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customProperty1.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forbo365-my.sharepoint.com/personal/devin_mattheson_forbo_com/Documents/Fullsan Quote/"/>
    </mc:Choice>
  </mc:AlternateContent>
  <xr:revisionPtr revIDLastSave="2106" documentId="8_{A88D9AB0-9D97-49E2-858E-A6B8DC5F70DA}" xr6:coauthVersionLast="47" xr6:coauthVersionMax="47" xr10:uidLastSave="{413E02AF-8CC6-4EB0-A9A9-806950F8A1B9}"/>
  <bookViews>
    <workbookView xWindow="-120" yWindow="-120" windowWidth="38640" windowHeight="21120" xr2:uid="{A3A5F938-74F9-4721-AA18-3975E3D79B09}"/>
  </bookViews>
  <sheets>
    <sheet name="Home" sheetId="22" r:id="rId1"/>
    <sheet name="Sprockets" sheetId="36" r:id="rId2"/>
    <sheet name="CustomerList" sheetId="42" state="hidden" r:id="rId3"/>
    <sheet name="StdSprockets" sheetId="40" state="hidden" r:id="rId4"/>
    <sheet name="MPD" sheetId="37" state="hidden" r:id="rId5"/>
    <sheet name="PFcalc" sheetId="35" state="hidden" r:id="rId6"/>
    <sheet name="ZSTX" sheetId="31" state="hidden" r:id="rId7"/>
    <sheet name="PFDisplay" sheetId="39" state="hidden" r:id="rId8"/>
    <sheet name="CalcSheet" sheetId="20" state="hidden" r:id="rId9"/>
    <sheet name="QUOTE_CSR" sheetId="21" state="hidden" r:id="rId10"/>
    <sheet name="DRAWING (1)" sheetId="19" state="hidden" r:id="rId11"/>
    <sheet name="FABRICATION TOLERANCES" sheetId="18" state="hidden" r:id="rId12"/>
    <sheet name="DRAWING_DATA" sheetId="15" state="hidden" r:id="rId13"/>
    <sheet name="SaggingBeltLengthCalculation" sheetId="38" state="hidden" r:id="rId14"/>
    <sheet name="DUPL" sheetId="30" state="hidden" r:id="rId15"/>
    <sheet name="2021 Customer Report w Sales Di" sheetId="25" state="hidden" r:id="rId16"/>
    <sheet name="SalesmanCustomerTables" sheetId="26" state="hidden" r:id="rId17"/>
    <sheet name="Ztemp" sheetId="29" state="hidden" r:id="rId18"/>
    <sheet name="#SalesmanCustomerTables (2)" sheetId="27" state="hidden" r:id="rId19"/>
    <sheet name="Tables" sheetId="23" state="hidden" r:id="rId20"/>
    <sheet name="Flight Table" sheetId="24" state="hidden" r:id="rId21"/>
  </sheets>
  <externalReferences>
    <externalReference r:id="rId22"/>
    <externalReference r:id="rId23"/>
    <externalReference r:id="rId24"/>
    <externalReference r:id="rId25"/>
    <externalReference r:id="rId26"/>
    <externalReference r:id="rId27"/>
  </externalReferences>
  <definedNames>
    <definedName name="_888345" localSheetId="17">Ztemp!$AC$2:$AE$2</definedName>
    <definedName name="_888345">CalcSheet!$AC$2:$AE$2</definedName>
    <definedName name="_xlnm._FilterDatabase" localSheetId="15" hidden="1">'2021 Customer Report w Sales Di'!$A$1:$AW$13982</definedName>
    <definedName name="_xlnm._FilterDatabase" localSheetId="2" hidden="1">CustomerList!$A$1:$J$11375</definedName>
    <definedName name="_xlnm._FilterDatabase" localSheetId="20" hidden="1">'Flight Table'!$A$1:$K$121</definedName>
    <definedName name="_xlnm._FilterDatabase" localSheetId="1" hidden="1">Sprockets!$A$2:$I$118</definedName>
    <definedName name="_xlnm._FilterDatabase" localSheetId="3" hidden="1">StdSprockets!$A$1:$L$105</definedName>
    <definedName name="_xleta.ROUNDDOWN" hidden="1" xlm="1">#NAME?</definedName>
    <definedName name="AdrianaJorge">SalesmanCustomerTables!$A$2:$A$248</definedName>
    <definedName name="ALL" localSheetId="6">[1]!Table33[ALL]</definedName>
    <definedName name="ALL">Table33[ALL]</definedName>
    <definedName name="ART_NUMBER" localSheetId="7">[2]Components!$B$22:$B$53</definedName>
    <definedName name="ART_NUMBER">[3]Components!$B$23:$B$54</definedName>
    <definedName name="belt">[4]Impirial!$C$2:$E$2</definedName>
    <definedName name="BELTLIST" localSheetId="7">[2]Components!$A$22:$A$53</definedName>
    <definedName name="BELTLIST">[3]Components!$A$23:$A$54</definedName>
    <definedName name="BeltSelect">PFcalc!$S$10:$S$12</definedName>
    <definedName name="BeltType">'[5]SAP Customer List-3-27-08 (3)'!$N$1:$N$468</definedName>
    <definedName name="BeltType1">'[5]SAP Customer List-3-27-08 (3)'!$N$1:$N$602</definedName>
    <definedName name="BottomGuideOpt">DRAWING_DATA!$E$13:$E$17</definedName>
    <definedName name="BrendanVita">SalesmanCustomerTables!$B$2:$B$113</definedName>
    <definedName name="BruceMcMickle">SalesmanCustomerTables!$C$2:$C$6</definedName>
    <definedName name="BryanPanella" localSheetId="6">[1]!Table5[Bryan Panella]</definedName>
    <definedName name="BryanPanella">Table5[Bryan Panella]</definedName>
    <definedName name="CarterJones" localSheetId="6">[1]!Table6[Carter Jones]</definedName>
    <definedName name="CarterJones">Table6[Carter Jones]</definedName>
    <definedName name="CD">DRAWING_DATA!$A$2:$A$4</definedName>
    <definedName name="CD_Smooth">DRAWING_DATA!$K$28:$M$35</definedName>
    <definedName name="CD_Texture">DRAWING_DATA!$K$36:$M$43</definedName>
    <definedName name="CDSMOOTH">DRAWING_DATA!$U$2:$U$8</definedName>
    <definedName name="CDTEX">DRAWING_DATA!$W$2:$W$9</definedName>
    <definedName name="ChadLuman" localSheetId="6">[1]!Table7[Chad Luman]</definedName>
    <definedName name="ChadLuman">Table7[Chad Luman]</definedName>
    <definedName name="ChadMichels" localSheetId="6">[1]!Table8[Chad Michels]</definedName>
    <definedName name="ChadMichels">Table8[Chad Michels]</definedName>
    <definedName name="CleatLocation">DRAWING_DATA!$E$29:$E$32</definedName>
    <definedName name="CleatMaterial">DRAWING_DATA!$A$39:$A$40</definedName>
    <definedName name="CleatOpt">DRAWING_DATA!$C$172:$C$177</definedName>
    <definedName name="CS">DRAWING_DATA!$D$2:$D$4</definedName>
    <definedName name="CURVE_BELT_LIST" localSheetId="7">[2]Components!$A$22:$A$53</definedName>
    <definedName name="CURVE_BELT_LIST">[3]Components!$A$23:$A$54</definedName>
    <definedName name="CUSTLIST">'[2]2011 SAP Customer Listing - 3-0'!$B$4:$B$5010</definedName>
    <definedName name="CUSTOMER">'[2]2011 SAP Customer Listing - 3-0'!$B$2:$I$5010</definedName>
    <definedName name="CUSTOMER_LIST" localSheetId="7">'[2]4100 &amp; 4200 Cust List -11-2019'!$H$2:$H$9862</definedName>
    <definedName name="CUSTOMER_LIST">[3]CustomerList!$B$2:$B$10364</definedName>
    <definedName name="CUSTOMER_NUMBER" localSheetId="7">'[2]4100 &amp; 4200 Cust List -11-2019'!$AF$2:$AF$9862</definedName>
    <definedName name="CUSTOMER_NUMBER">[3]CustomerList!$A$2:$A$10364</definedName>
    <definedName name="customerlist">#REF!</definedName>
    <definedName name="DanielCampbell" localSheetId="6">[1]!Table10[Daniel Campbell]</definedName>
    <definedName name="DanielCampbell">Table10[Daniel Campbell]</definedName>
    <definedName name="DaveRukavina" localSheetId="6">[1]!Table11[Dave Rukavina]</definedName>
    <definedName name="DaveRukavina">Table11[Dave Rukavina]</definedName>
    <definedName name="EndlessType">Tables!$K$2:$K$8</definedName>
    <definedName name="Equipment">#REF!</definedName>
    <definedName name="ErikSteuck" localSheetId="6">[1]!Table12[Erik Steuck]</definedName>
    <definedName name="ErikSteuck">Table12[Erik Steuck]</definedName>
    <definedName name="FlightQtyList">Tables!$S$23:$S$27</definedName>
    <definedName name="FLT">DRAWING_DATA!$A$10:$A$20</definedName>
    <definedName name="FrankGomez" localSheetId="6">[1]!Table13[Frank Gomez]</definedName>
    <definedName name="FrankGomez">Table13[Frank Gomez]</definedName>
    <definedName name="FredYang" localSheetId="6">[1]!Table34[Fred Yang]</definedName>
    <definedName name="FredYang">Table34[Fred Yang]</definedName>
    <definedName name="GraemeGeisendorf" localSheetId="6">[1]!Table14[Graeme Geisendorf]</definedName>
    <definedName name="GraemeGeisendorf">Table14[Graeme Geisendorf]</definedName>
    <definedName name="GreggBrannon" localSheetId="6">[1]!Table15[Gregg Brannon]</definedName>
    <definedName name="GreggBrannon">Table15[Gregg Brannon]</definedName>
    <definedName name="GregRipco" localSheetId="6">[1]!Table35[Greg Ripco]</definedName>
    <definedName name="GregRipco">Table35[Greg Ripco]</definedName>
    <definedName name="Grommet2" localSheetId="7">[2]Components!$A$2:$A$17</definedName>
    <definedName name="Grommet2">[3]Components!$A$2:$A$18</definedName>
    <definedName name="GrommetData">#REF!</definedName>
    <definedName name="GuideOpt">DRAWING_DATA!$B$172:$B$181</definedName>
    <definedName name="GussetQty">Tables!$R$23:$R$25</definedName>
    <definedName name="HS">DRAWING_DATA!$D$5</definedName>
    <definedName name="InclineDecline">PFcalc!$H$21:$H$23</definedName>
    <definedName name="JacobJurca" localSheetId="6">[1]!Table16[Jacob Jurca]</definedName>
    <definedName name="JacobJurca">Table16[Jacob Jurca]</definedName>
    <definedName name="JayCoggins" localSheetId="6">[1]!Table17[Jay Coggins]</definedName>
    <definedName name="JayCoggins">Table17[Jay Coggins]</definedName>
    <definedName name="JeffCarvalho" localSheetId="6">[1]!Table18[Jeff Carvalho]</definedName>
    <definedName name="JeffCarvalho">Table18[Jeff Carvalho]</definedName>
    <definedName name="LarryC" localSheetId="6">[1]!Table20[Larry C]</definedName>
    <definedName name="LarryC">Table20[Larry C]</definedName>
    <definedName name="LaurenKuta" localSheetId="6">[1]!Table21[Lauren Kuta]</definedName>
    <definedName name="LaurenKuta">[6]!Table21[Lauren Kuta]</definedName>
    <definedName name="LenUnits">DRAWING_DATA!$E$2:$E$3</definedName>
    <definedName name="LHollingsworth" localSheetId="6">[1]!Table19[L. Hollingsworth]</definedName>
    <definedName name="LHollingsworth">Table19[L. Hollingsworth]</definedName>
    <definedName name="MABourgeois">SalesmanCustomerTables!$AI$2:$AI$178</definedName>
    <definedName name="MarcoMathieu">SalesmanCustomerTables!$AJ$2:$AJ$211</definedName>
    <definedName name="MattCavanaugh">Table21[Matt Cavanaugh]</definedName>
    <definedName name="MelvinDelic" localSheetId="6">[1]!Table22[Melvin Delic]</definedName>
    <definedName name="MelvinDelic">Table22[Melvin Delic]</definedName>
    <definedName name="MichaelPusateri" localSheetId="6">[1]!Table23[Michael Pusateri]</definedName>
    <definedName name="MichaelPusateri">Table23[Michael Pusateri]</definedName>
    <definedName name="NickNorris" localSheetId="6">[1]!Table24[Nick Norris]</definedName>
    <definedName name="NickNorris">Table24[Nick Norris]</definedName>
    <definedName name="PaulDrechnowicz" localSheetId="6">[1]!Table25[Paul Drechnowicz]</definedName>
    <definedName name="PaulDrechnowicz">Table25[Paul Drechnowicz]</definedName>
    <definedName name="PD">DRAWING_DATA!$A$5:$A$9</definedName>
    <definedName name="PD_1">DRAWING_DATA!$A$5:$A$6</definedName>
    <definedName name="PD_2">DRAWING_DATA!$A$7:$A$9</definedName>
    <definedName name="PD1SMOOTH">DRAWING_DATA!$AC$2:$AC$6</definedName>
    <definedName name="PD1TEX">DRAWING_DATA!$AE$2:$AE$6</definedName>
    <definedName name="PD2SMOOTH">DRAWING_DATA!$Y$2:$Y$8</definedName>
    <definedName name="PD2TEX">DRAWING_DATA!$AA$2:$AA$9</definedName>
    <definedName name="plinkart">[6]ProlinkBelttsandArtNum!$C:$C</definedName>
    <definedName name="plinknom">[6]ProlinkBelttsandArtNum!$D:$D</definedName>
    <definedName name="Qty">DRAWING_DATA!$B$2:$B$21</definedName>
    <definedName name="RayFisher" localSheetId="6">[1]!Table26[Ray Fisher]</definedName>
    <definedName name="RayFisher">Table26[Ray Fisher]</definedName>
    <definedName name="SALES_AREA_NUMBER">#REF!</definedName>
    <definedName name="SALES_DISTRICT">#REF!</definedName>
    <definedName name="SALESMAN" localSheetId="7">'[2]4100 &amp; 4200 Cust List -11-2019'!$D$2:$D$9862</definedName>
    <definedName name="SALESMAN">[3]CustomerList!$E$2:$E$10364</definedName>
    <definedName name="SalesmanList">#REF!</definedName>
    <definedName name="Salesmen" localSheetId="18">'#SalesmanCustomerTables (2)'!$AH$2:$AH$32</definedName>
    <definedName name="Salesmen">SalesmanCustomerTables!$AN$2:$AN$31</definedName>
    <definedName name="SalesPeople">[5]!Table1[Salesmen]</definedName>
    <definedName name="ShawnTewksbury" localSheetId="6">[1]!Table27[Shawn Tewksbury]</definedName>
    <definedName name="ShawnTewksbury">Table27[Shawn Tewksbury]</definedName>
    <definedName name="SIDEWALL_CD_SMOOTH">DRAWING_DATA!$K$8:$Q$15</definedName>
    <definedName name="SIDEWALL_CD_TEXTURE">DRAWING_DATA!$K$28:$Q$35</definedName>
    <definedName name="SIDEWALL_PD_1_SMOOTH">DRAWING_DATA!$K$3:$Q$7</definedName>
    <definedName name="SIDEWALL_PD_1_TEXTURE">DRAWING_DATA!$K$23:$Q$27</definedName>
    <definedName name="SIDEWALL_PD_2_SMOOTH">DRAWING_DATA!$K$16:$Q$22</definedName>
    <definedName name="SIDEWALL_PD_2_TEXTURE">DRAWING_DATA!$K$36:$Q$43</definedName>
    <definedName name="SpecialFab2pc">Tables!$X$2:$X$5</definedName>
    <definedName name="SpecialFab3pc">Tables!$AA$2:$AA$5</definedName>
    <definedName name="SpecialFabm">Tables!$R$2:$R$5</definedName>
    <definedName name="SpecialFabpc">Tables!$U$2:$U$11</definedName>
    <definedName name="SPFAB2" localSheetId="7">[2]Components!$A$65</definedName>
    <definedName name="SPFAB2">[3]Components!$A$66</definedName>
    <definedName name="SPFAB3" localSheetId="7">[2]Components!$A$66</definedName>
    <definedName name="SPFAB3">[3]Components!$A$67</definedName>
    <definedName name="SPLICE" localSheetId="7">'[2]Measuring '!$A$250:$A$252</definedName>
    <definedName name="SPLICE">'[3]Measuring '!$A$250:$A$254</definedName>
    <definedName name="SurfOptions">DRAWING_DATA!$S$2:$S$3</definedName>
    <definedName name="SWPitch">DRAWING_DATA!$S$7:$S$9</definedName>
    <definedName name="TomHusselstein" localSheetId="6">[1]!Table28[Tom Husselstein]</definedName>
    <definedName name="TomHusselstein">Table28[Tom Husselstein]</definedName>
    <definedName name="TonyTracy" localSheetId="6">[1]!Table29[Tony Tracy]</definedName>
    <definedName name="TonyTracy">Table29[Tony Tracy]</definedName>
    <definedName name="TopGuideOpt">DRAWING_DATA!$E$21:$E$25</definedName>
    <definedName name="WaldoCervantes" localSheetId="6">[1]!Table30[Waldo Cervantes]</definedName>
    <definedName name="WaldoCervantes">Table30[Waldo Cervantes]</definedName>
    <definedName name="WesleyYounts" localSheetId="6">[1]!Table32[Wesley Younts]</definedName>
    <definedName name="WesleyYounts">Table32[Wesley Younts]</definedName>
    <definedName name="WesWebster" localSheetId="6">[1]!Table31[Wes Webster]</definedName>
    <definedName name="WesWebster">Table31[Wes Webster]</definedName>
    <definedName name="WidUnits">DRAWING_DATA!$F$2:$F$3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9" i="20" l="1"/>
  <c r="C7" i="31"/>
  <c r="E36" i="20" l="1"/>
  <c r="D5" i="20" s="1"/>
  <c r="F10" i="31"/>
  <c r="B20" i="21" s="1"/>
  <c r="J11" i="31"/>
  <c r="J8" i="31"/>
  <c r="J9" i="31"/>
  <c r="J10" i="31"/>
  <c r="D3" i="40" l="1"/>
  <c r="D4" i="40"/>
  <c r="D5" i="40"/>
  <c r="D6" i="40"/>
  <c r="D7" i="40"/>
  <c r="D8" i="40"/>
  <c r="D9" i="40"/>
  <c r="D10" i="40"/>
  <c r="D11" i="40"/>
  <c r="D12" i="40"/>
  <c r="D13" i="40"/>
  <c r="D14" i="40"/>
  <c r="D15" i="40"/>
  <c r="D16" i="40"/>
  <c r="D17" i="40"/>
  <c r="D18" i="40"/>
  <c r="D19" i="40"/>
  <c r="D20" i="40"/>
  <c r="D21" i="40"/>
  <c r="D22" i="40"/>
  <c r="D23" i="40"/>
  <c r="D24" i="40"/>
  <c r="D25" i="40"/>
  <c r="D26" i="40"/>
  <c r="D27" i="40"/>
  <c r="D28" i="40"/>
  <c r="D29" i="40"/>
  <c r="D30" i="40"/>
  <c r="D31" i="40"/>
  <c r="D32" i="40"/>
  <c r="D33" i="40"/>
  <c r="D34" i="40"/>
  <c r="D35" i="40"/>
  <c r="D36" i="40"/>
  <c r="D37" i="40"/>
  <c r="D38" i="40"/>
  <c r="D39" i="40"/>
  <c r="D40" i="40"/>
  <c r="D41" i="40"/>
  <c r="D42" i="40"/>
  <c r="D43" i="40"/>
  <c r="D44" i="40"/>
  <c r="D45" i="40"/>
  <c r="D46" i="40"/>
  <c r="D47" i="40"/>
  <c r="D48" i="40"/>
  <c r="D49" i="40"/>
  <c r="D50" i="40"/>
  <c r="D51" i="40"/>
  <c r="D52" i="40"/>
  <c r="D53" i="40"/>
  <c r="D54" i="40"/>
  <c r="D55" i="40"/>
  <c r="D56" i="40"/>
  <c r="D57" i="40"/>
  <c r="D58" i="40"/>
  <c r="D59" i="40"/>
  <c r="D60" i="40"/>
  <c r="D61" i="40"/>
  <c r="D62" i="40"/>
  <c r="D63" i="40"/>
  <c r="D64" i="40"/>
  <c r="D65" i="40"/>
  <c r="D66" i="40"/>
  <c r="D67" i="40"/>
  <c r="D68" i="40"/>
  <c r="D69" i="40"/>
  <c r="D70" i="40"/>
  <c r="D71" i="40"/>
  <c r="D72" i="40"/>
  <c r="D73" i="40"/>
  <c r="D74" i="40"/>
  <c r="D75" i="40"/>
  <c r="D76" i="40"/>
  <c r="D77" i="40"/>
  <c r="D78" i="40"/>
  <c r="D79" i="40"/>
  <c r="D80" i="40"/>
  <c r="D81" i="40"/>
  <c r="D82" i="40"/>
  <c r="D83" i="40"/>
  <c r="D84" i="40"/>
  <c r="D85" i="40"/>
  <c r="D86" i="40"/>
  <c r="D87" i="40"/>
  <c r="D88" i="40"/>
  <c r="D89" i="40"/>
  <c r="D90" i="40"/>
  <c r="D91" i="40"/>
  <c r="D92" i="40"/>
  <c r="D93" i="40"/>
  <c r="D94" i="40"/>
  <c r="D95" i="40"/>
  <c r="D96" i="40"/>
  <c r="D97" i="40"/>
  <c r="D98" i="40"/>
  <c r="D99" i="40"/>
  <c r="D100" i="40"/>
  <c r="D101" i="40"/>
  <c r="D102" i="40"/>
  <c r="D103" i="40"/>
  <c r="D104" i="40"/>
  <c r="D105" i="40"/>
  <c r="D2" i="40"/>
  <c r="E3" i="40"/>
  <c r="E4" i="40"/>
  <c r="E5" i="40"/>
  <c r="E6" i="40"/>
  <c r="E7" i="40"/>
  <c r="E8" i="40"/>
  <c r="E9" i="40"/>
  <c r="E10" i="40"/>
  <c r="E11" i="40"/>
  <c r="E12" i="40"/>
  <c r="E13" i="40"/>
  <c r="E14" i="40"/>
  <c r="E15" i="40"/>
  <c r="E16" i="40"/>
  <c r="E17" i="40"/>
  <c r="E18" i="40"/>
  <c r="E19" i="40"/>
  <c r="E20" i="40"/>
  <c r="E21" i="40"/>
  <c r="E22" i="40"/>
  <c r="E23" i="40"/>
  <c r="E24" i="40"/>
  <c r="E25" i="40"/>
  <c r="E26" i="40"/>
  <c r="E27" i="40"/>
  <c r="E28" i="40"/>
  <c r="E29" i="40"/>
  <c r="E30" i="40"/>
  <c r="E31" i="40"/>
  <c r="E32" i="40"/>
  <c r="E33" i="40"/>
  <c r="E34" i="40"/>
  <c r="E35" i="40"/>
  <c r="E36" i="40"/>
  <c r="E37" i="40"/>
  <c r="E38" i="40"/>
  <c r="E39" i="40"/>
  <c r="E40" i="40"/>
  <c r="E41" i="40"/>
  <c r="E42" i="40"/>
  <c r="E43" i="40"/>
  <c r="E44" i="40"/>
  <c r="E45" i="40"/>
  <c r="E46" i="40"/>
  <c r="E47" i="40"/>
  <c r="E48" i="40"/>
  <c r="E49" i="40"/>
  <c r="E50" i="40"/>
  <c r="E51" i="40"/>
  <c r="E52" i="40"/>
  <c r="E53" i="40"/>
  <c r="E54" i="40"/>
  <c r="E55" i="40"/>
  <c r="E56" i="40"/>
  <c r="E57" i="40"/>
  <c r="E58" i="40"/>
  <c r="E59" i="40"/>
  <c r="E60" i="40"/>
  <c r="E61" i="40"/>
  <c r="E62" i="40"/>
  <c r="E63" i="40"/>
  <c r="E64" i="40"/>
  <c r="E65" i="40"/>
  <c r="E66" i="40"/>
  <c r="E67" i="40"/>
  <c r="E68" i="40"/>
  <c r="E69" i="40"/>
  <c r="E70" i="40"/>
  <c r="E71" i="40"/>
  <c r="E72" i="40"/>
  <c r="E73" i="40"/>
  <c r="E74" i="40"/>
  <c r="E75" i="40"/>
  <c r="E76" i="40"/>
  <c r="E77" i="40"/>
  <c r="E78" i="40"/>
  <c r="E79" i="40"/>
  <c r="E80" i="40"/>
  <c r="E81" i="40"/>
  <c r="E82" i="40"/>
  <c r="E83" i="40"/>
  <c r="E84" i="40"/>
  <c r="E85" i="40"/>
  <c r="E86" i="40"/>
  <c r="E87" i="40"/>
  <c r="E88" i="40"/>
  <c r="E89" i="40"/>
  <c r="E90" i="40"/>
  <c r="E91" i="40"/>
  <c r="E92" i="40"/>
  <c r="E93" i="40"/>
  <c r="E94" i="40"/>
  <c r="E95" i="40"/>
  <c r="E96" i="40"/>
  <c r="E97" i="40"/>
  <c r="E98" i="40"/>
  <c r="E99" i="40"/>
  <c r="E100" i="40"/>
  <c r="E101" i="40"/>
  <c r="E102" i="40"/>
  <c r="E103" i="40"/>
  <c r="E104" i="40"/>
  <c r="E105" i="40"/>
  <c r="E2" i="40"/>
  <c r="M57" i="40" l="1"/>
  <c r="M58" i="40"/>
  <c r="M105" i="40"/>
  <c r="M73" i="40"/>
  <c r="M9" i="40"/>
  <c r="M104" i="40"/>
  <c r="M96" i="40"/>
  <c r="M88" i="40"/>
  <c r="M80" i="40"/>
  <c r="M72" i="40"/>
  <c r="M64" i="40"/>
  <c r="M56" i="40"/>
  <c r="M48" i="40"/>
  <c r="M40" i="40"/>
  <c r="M32" i="40"/>
  <c r="M24" i="40"/>
  <c r="M16" i="40"/>
  <c r="M8" i="40"/>
  <c r="M103" i="40"/>
  <c r="M95" i="40"/>
  <c r="M87" i="40"/>
  <c r="M79" i="40"/>
  <c r="M71" i="40"/>
  <c r="M63" i="40"/>
  <c r="M55" i="40"/>
  <c r="M47" i="40"/>
  <c r="M39" i="40"/>
  <c r="M31" i="40"/>
  <c r="M23" i="40"/>
  <c r="M15" i="40"/>
  <c r="M7" i="40"/>
  <c r="M81" i="40"/>
  <c r="M33" i="40"/>
  <c r="M102" i="40"/>
  <c r="M94" i="40"/>
  <c r="M86" i="40"/>
  <c r="M78" i="40"/>
  <c r="M70" i="40"/>
  <c r="M62" i="40"/>
  <c r="M54" i="40"/>
  <c r="M46" i="40"/>
  <c r="M38" i="40"/>
  <c r="M30" i="40"/>
  <c r="M22" i="40"/>
  <c r="M14" i="40"/>
  <c r="M6" i="40"/>
  <c r="M97" i="40"/>
  <c r="M65" i="40"/>
  <c r="M49" i="40"/>
  <c r="M101" i="40"/>
  <c r="M93" i="40"/>
  <c r="M85" i="40"/>
  <c r="M77" i="40"/>
  <c r="M69" i="40"/>
  <c r="M61" i="40"/>
  <c r="M53" i="40"/>
  <c r="M45" i="40"/>
  <c r="M37" i="40"/>
  <c r="M29" i="40"/>
  <c r="M21" i="40"/>
  <c r="M13" i="40"/>
  <c r="M5" i="40"/>
  <c r="M17" i="40"/>
  <c r="M100" i="40"/>
  <c r="M92" i="40"/>
  <c r="M84" i="40"/>
  <c r="M76" i="40"/>
  <c r="M68" i="40"/>
  <c r="M60" i="40"/>
  <c r="M52" i="40"/>
  <c r="M44" i="40"/>
  <c r="M36" i="40"/>
  <c r="M28" i="40"/>
  <c r="M20" i="40"/>
  <c r="M12" i="40"/>
  <c r="M4" i="40"/>
  <c r="M25" i="40"/>
  <c r="M99" i="40"/>
  <c r="M91" i="40"/>
  <c r="M83" i="40"/>
  <c r="M75" i="40"/>
  <c r="M67" i="40"/>
  <c r="M59" i="40"/>
  <c r="M51" i="40"/>
  <c r="M43" i="40"/>
  <c r="M35" i="40"/>
  <c r="M27" i="40"/>
  <c r="M19" i="40"/>
  <c r="M11" i="40"/>
  <c r="M3" i="40"/>
  <c r="M89" i="40"/>
  <c r="M41" i="40"/>
  <c r="M2" i="40"/>
  <c r="M98" i="40"/>
  <c r="M90" i="40"/>
  <c r="M82" i="40"/>
  <c r="M74" i="40"/>
  <c r="M66" i="40"/>
  <c r="M50" i="40"/>
  <c r="M42" i="40"/>
  <c r="M34" i="40"/>
  <c r="M26" i="40"/>
  <c r="M18" i="40"/>
  <c r="M10" i="40"/>
  <c r="G18" i="39"/>
  <c r="H41" i="39"/>
  <c r="H40" i="39"/>
  <c r="H38" i="39"/>
  <c r="H36" i="39"/>
  <c r="H34" i="39"/>
  <c r="H39" i="39"/>
  <c r="H37" i="39"/>
  <c r="H35" i="39"/>
  <c r="H32" i="39"/>
  <c r="H33" i="39"/>
  <c r="H31" i="39"/>
  <c r="H30" i="39"/>
  <c r="H29" i="39"/>
  <c r="H28" i="39"/>
  <c r="H25" i="39"/>
  <c r="H26" i="39"/>
  <c r="H22" i="39"/>
  <c r="H27" i="39"/>
  <c r="H21" i="39"/>
  <c r="G17" i="39"/>
  <c r="I9" i="39"/>
  <c r="F14" i="38" l="1"/>
  <c r="F15" i="38" s="1"/>
  <c r="C79" i="37"/>
  <c r="C78" i="37"/>
  <c r="C74" i="37"/>
  <c r="C73" i="37"/>
  <c r="C72" i="37"/>
  <c r="C71" i="37"/>
  <c r="C70" i="37"/>
  <c r="C66" i="37"/>
  <c r="C65" i="37"/>
  <c r="C64" i="37"/>
  <c r="C63" i="37"/>
  <c r="C62" i="37"/>
  <c r="C58" i="37"/>
  <c r="C57" i="37"/>
  <c r="C56" i="37"/>
  <c r="C55" i="37"/>
  <c r="C54" i="37"/>
  <c r="C50" i="37"/>
  <c r="C49" i="37"/>
  <c r="C48" i="37"/>
  <c r="C47" i="37"/>
  <c r="C46" i="37"/>
  <c r="C42" i="37"/>
  <c r="C41" i="37"/>
  <c r="C40" i="37"/>
  <c r="C39" i="37"/>
  <c r="C38" i="37"/>
  <c r="C34" i="37"/>
  <c r="C33" i="37"/>
  <c r="C32" i="37"/>
  <c r="C31" i="37"/>
  <c r="C30" i="37"/>
  <c r="C26" i="37"/>
  <c r="C25" i="37"/>
  <c r="C24" i="37"/>
  <c r="C23" i="37"/>
  <c r="C22" i="37"/>
  <c r="C15" i="37"/>
  <c r="C16" i="37"/>
  <c r="C17" i="37"/>
  <c r="C18" i="37"/>
  <c r="C14" i="37"/>
  <c r="C111" i="20" l="1"/>
  <c r="C110" i="20"/>
  <c r="C109" i="20"/>
  <c r="P43" i="20"/>
  <c r="R44" i="20"/>
  <c r="R43" i="20"/>
  <c r="R42" i="20"/>
  <c r="N89" i="35" l="1"/>
  <c r="N90" i="35" s="1"/>
  <c r="W12" i="35" l="1"/>
  <c r="U12" i="35"/>
  <c r="W11" i="35"/>
  <c r="U11" i="35"/>
  <c r="K7" i="35"/>
  <c r="K9" i="35"/>
  <c r="K10" i="35"/>
  <c r="U15" i="35"/>
  <c r="U16" i="35"/>
  <c r="Q17" i="35"/>
  <c r="K18" i="35" s="1"/>
  <c r="U17" i="35"/>
  <c r="I18" i="35"/>
  <c r="Q79" i="35" s="1"/>
  <c r="U18" i="35"/>
  <c r="U19" i="35"/>
  <c r="Q22" i="35"/>
  <c r="Q7" i="35" s="1"/>
  <c r="Q26" i="35"/>
  <c r="N27" i="35"/>
  <c r="N35" i="35"/>
  <c r="N40" i="35"/>
  <c r="N43" i="35"/>
  <c r="O46" i="35"/>
  <c r="O61" i="35"/>
  <c r="D82" i="35" s="1"/>
  <c r="D64" i="35"/>
  <c r="G64" i="35"/>
  <c r="S59" i="35" s="1"/>
  <c r="K64" i="35" s="1"/>
  <c r="E65" i="35"/>
  <c r="C77" i="35"/>
  <c r="D78" i="35"/>
  <c r="Q78" i="35" l="1"/>
  <c r="Q80" i="35" s="1"/>
  <c r="J77" i="35" s="1"/>
  <c r="Q83" i="35" s="1"/>
  <c r="D81" i="35" s="1"/>
  <c r="K46" i="35"/>
  <c r="H77" i="35"/>
  <c r="K61" i="35"/>
  <c r="N30" i="35"/>
  <c r="V7" i="35"/>
  <c r="F77" i="35"/>
  <c r="D80" i="35" s="1"/>
  <c r="M65" i="35"/>
  <c r="N32" i="35"/>
  <c r="I31" i="35"/>
  <c r="H23" i="39" s="1"/>
  <c r="W10" i="35"/>
  <c r="I64" i="35" s="1"/>
  <c r="M64" i="35" s="1"/>
  <c r="I45" i="39" s="1"/>
  <c r="I46" i="39" s="1"/>
  <c r="U7" i="35"/>
  <c r="O30" i="35"/>
  <c r="N29" i="35"/>
  <c r="W9" i="35"/>
  <c r="R7" i="35"/>
  <c r="N28" i="35"/>
  <c r="U9" i="35"/>
  <c r="U10" i="35" s="1"/>
  <c r="T7" i="35" s="1"/>
  <c r="H24" i="39" l="1"/>
  <c r="S7" i="35"/>
  <c r="H51" i="35" s="1"/>
  <c r="C64" i="35" s="1"/>
  <c r="E45" i="39" s="1"/>
  <c r="E46" i="39" s="1"/>
  <c r="U78" i="35" l="1"/>
  <c r="S78" i="35" s="1"/>
  <c r="U81" i="35"/>
  <c r="S81" i="35" s="1"/>
  <c r="V78" i="35"/>
  <c r="T78" i="35" s="1"/>
  <c r="V81" i="35"/>
  <c r="T81" i="35" s="1"/>
  <c r="U80" i="35"/>
  <c r="S80" i="35" s="1"/>
  <c r="V80" i="35"/>
  <c r="T80" i="35" s="1"/>
  <c r="U79" i="35"/>
  <c r="S79" i="35" s="1"/>
  <c r="V79" i="35"/>
  <c r="T79" i="35" s="1"/>
  <c r="D71" i="35" l="1"/>
  <c r="D68" i="35"/>
  <c r="D70" i="35"/>
  <c r="D69" i="35"/>
  <c r="D72" i="35"/>
  <c r="D67" i="35"/>
  <c r="H5" i="20" l="1" a="1"/>
  <c r="H5" i="20" s="1"/>
  <c r="AB12" i="15"/>
  <c r="Z12" i="15"/>
  <c r="X12" i="15"/>
  <c r="AF12" i="15"/>
  <c r="AD12" i="15"/>
  <c r="V12" i="15"/>
  <c r="A144" i="15"/>
  <c r="B43" i="21"/>
  <c r="B1" i="21" l="1"/>
  <c r="B30" i="31"/>
  <c r="C30" i="31" s="1"/>
  <c r="B29" i="31"/>
  <c r="C29" i="31" s="1"/>
  <c r="B28" i="31"/>
  <c r="C28" i="31" s="1"/>
  <c r="B27" i="31"/>
  <c r="C27" i="31" s="1"/>
  <c r="B26" i="31"/>
  <c r="C26" i="31" s="1"/>
  <c r="F13983" i="25" l="1"/>
  <c r="F13982" i="25" l="1"/>
  <c r="F13770" i="25" l="1"/>
  <c r="F13772" i="25" l="1"/>
  <c r="F13773" i="25"/>
  <c r="F13774" i="25"/>
  <c r="F13775" i="25"/>
  <c r="F13776" i="25"/>
  <c r="F13777" i="25"/>
  <c r="F13778" i="25"/>
  <c r="F13779" i="25"/>
  <c r="F13780" i="25"/>
  <c r="F13781" i="25"/>
  <c r="F13782" i="25"/>
  <c r="F13783" i="25"/>
  <c r="F13784" i="25"/>
  <c r="F13785" i="25"/>
  <c r="F13786" i="25"/>
  <c r="F13787" i="25"/>
  <c r="F13788" i="25"/>
  <c r="F13789" i="25"/>
  <c r="F13790" i="25"/>
  <c r="F13791" i="25"/>
  <c r="F13792" i="25"/>
  <c r="F13793" i="25"/>
  <c r="F13794" i="25"/>
  <c r="F13795" i="25"/>
  <c r="F13796" i="25"/>
  <c r="F13797" i="25"/>
  <c r="F13798" i="25"/>
  <c r="F13799" i="25"/>
  <c r="F13800" i="25"/>
  <c r="F13801" i="25"/>
  <c r="F13802" i="25"/>
  <c r="F13803" i="25"/>
  <c r="F13804" i="25"/>
  <c r="F13805" i="25"/>
  <c r="F13806" i="25"/>
  <c r="F13807" i="25"/>
  <c r="F13808" i="25"/>
  <c r="F13809" i="25"/>
  <c r="F13810" i="25"/>
  <c r="F13811" i="25"/>
  <c r="F13812" i="25"/>
  <c r="F13813" i="25"/>
  <c r="F13814" i="25"/>
  <c r="F13815" i="25"/>
  <c r="F13816" i="25"/>
  <c r="F13817" i="25"/>
  <c r="F13818" i="25"/>
  <c r="F13819" i="25"/>
  <c r="F13820" i="25"/>
  <c r="F13821" i="25"/>
  <c r="F13822" i="25"/>
  <c r="F13823" i="25"/>
  <c r="F13824" i="25"/>
  <c r="F13825" i="25"/>
  <c r="F13826" i="25"/>
  <c r="F13827" i="25"/>
  <c r="F13828" i="25"/>
  <c r="F13829" i="25"/>
  <c r="F13830" i="25"/>
  <c r="F13831" i="25"/>
  <c r="F13832" i="25"/>
  <c r="F13833" i="25"/>
  <c r="F13834" i="25"/>
  <c r="F13835" i="25"/>
  <c r="F13836" i="25"/>
  <c r="F13837" i="25"/>
  <c r="F13838" i="25"/>
  <c r="F13839" i="25"/>
  <c r="F13840" i="25"/>
  <c r="F13841" i="25"/>
  <c r="F13842" i="25"/>
  <c r="F13843" i="25"/>
  <c r="F13844" i="25"/>
  <c r="F13845" i="25"/>
  <c r="F13846" i="25"/>
  <c r="F13847" i="25"/>
  <c r="F13848" i="25"/>
  <c r="F13849" i="25"/>
  <c r="F13850" i="25"/>
  <c r="F13851" i="25"/>
  <c r="F13852" i="25"/>
  <c r="F13853" i="25"/>
  <c r="F13854" i="25"/>
  <c r="F13855" i="25"/>
  <c r="F13856" i="25"/>
  <c r="F13857" i="25"/>
  <c r="F13858" i="25"/>
  <c r="F13859" i="25"/>
  <c r="F13860" i="25"/>
  <c r="F13861" i="25"/>
  <c r="F13862" i="25"/>
  <c r="F13863" i="25"/>
  <c r="F13864" i="25"/>
  <c r="F13865" i="25"/>
  <c r="F13866" i="25"/>
  <c r="F13867" i="25"/>
  <c r="F13868" i="25"/>
  <c r="F13869" i="25"/>
  <c r="F13870" i="25"/>
  <c r="F13871" i="25"/>
  <c r="F13872" i="25"/>
  <c r="F13873" i="25"/>
  <c r="F13874" i="25"/>
  <c r="F13875" i="25"/>
  <c r="F13876" i="25"/>
  <c r="F13877" i="25"/>
  <c r="F13878" i="25"/>
  <c r="F13879" i="25"/>
  <c r="F13880" i="25"/>
  <c r="F13881" i="25"/>
  <c r="F13882" i="25"/>
  <c r="F13883" i="25"/>
  <c r="F13884" i="25"/>
  <c r="F13885" i="25"/>
  <c r="F13886" i="25"/>
  <c r="F13887" i="25"/>
  <c r="F13888" i="25"/>
  <c r="F13889" i="25"/>
  <c r="F13890" i="25"/>
  <c r="F13891" i="25"/>
  <c r="F13892" i="25"/>
  <c r="F13893" i="25"/>
  <c r="F13894" i="25"/>
  <c r="F13895" i="25"/>
  <c r="F13896" i="25"/>
  <c r="F13897" i="25"/>
  <c r="F13898" i="25"/>
  <c r="F13899" i="25"/>
  <c r="F13900" i="25"/>
  <c r="F13901" i="25"/>
  <c r="F13902" i="25"/>
  <c r="F13903" i="25"/>
  <c r="F13904" i="25"/>
  <c r="F13905" i="25"/>
  <c r="F13906" i="25"/>
  <c r="F13907" i="25"/>
  <c r="F13908" i="25"/>
  <c r="F13909" i="25"/>
  <c r="F13910" i="25"/>
  <c r="F13911" i="25"/>
  <c r="F13912" i="25"/>
  <c r="F13913" i="25"/>
  <c r="F13914" i="25"/>
  <c r="F13915" i="25"/>
  <c r="F13916" i="25"/>
  <c r="F13917" i="25"/>
  <c r="F13918" i="25"/>
  <c r="F13919" i="25"/>
  <c r="F13920" i="25"/>
  <c r="F13921" i="25"/>
  <c r="F13922" i="25"/>
  <c r="F13923" i="25"/>
  <c r="F13924" i="25"/>
  <c r="F13925" i="25"/>
  <c r="F13926" i="25"/>
  <c r="F13927" i="25"/>
  <c r="F13928" i="25"/>
  <c r="F13929" i="25"/>
  <c r="F13930" i="25"/>
  <c r="F13931" i="25"/>
  <c r="F13932" i="25"/>
  <c r="F13933" i="25"/>
  <c r="F13934" i="25"/>
  <c r="F13935" i="25"/>
  <c r="F13936" i="25"/>
  <c r="F13937" i="25"/>
  <c r="F13938" i="25"/>
  <c r="F13939" i="25"/>
  <c r="F13940" i="25"/>
  <c r="F13941" i="25"/>
  <c r="F13942" i="25"/>
  <c r="F13943" i="25"/>
  <c r="F13944" i="25"/>
  <c r="F13945" i="25"/>
  <c r="F13946" i="25"/>
  <c r="F13947" i="25"/>
  <c r="F13948" i="25"/>
  <c r="F13949" i="25"/>
  <c r="F13950" i="25"/>
  <c r="F13951" i="25"/>
  <c r="F13952" i="25"/>
  <c r="F13953" i="25"/>
  <c r="F13954" i="25"/>
  <c r="F13955" i="25"/>
  <c r="F13956" i="25"/>
  <c r="F13957" i="25"/>
  <c r="F13958" i="25"/>
  <c r="F13959" i="25"/>
  <c r="F13960" i="25"/>
  <c r="F13961" i="25"/>
  <c r="F13962" i="25"/>
  <c r="F13963" i="25"/>
  <c r="F13964" i="25"/>
  <c r="F13965" i="25"/>
  <c r="F13966" i="25"/>
  <c r="F13967" i="25"/>
  <c r="F13968" i="25"/>
  <c r="F13969" i="25"/>
  <c r="F13970" i="25"/>
  <c r="F13971" i="25"/>
  <c r="F13972" i="25"/>
  <c r="F13973" i="25"/>
  <c r="F13974" i="25"/>
  <c r="F13975" i="25"/>
  <c r="F13976" i="25"/>
  <c r="F13977" i="25"/>
  <c r="F13978" i="25"/>
  <c r="F13979" i="25"/>
  <c r="F13980" i="25"/>
  <c r="F13981" i="25"/>
  <c r="F13660" i="25"/>
  <c r="F13661" i="25"/>
  <c r="F13662" i="25"/>
  <c r="F13663" i="25"/>
  <c r="F13664" i="25"/>
  <c r="F13665" i="25"/>
  <c r="F13666" i="25"/>
  <c r="F13667" i="25"/>
  <c r="F13668" i="25"/>
  <c r="F13669" i="25"/>
  <c r="F13670" i="25"/>
  <c r="F13671" i="25"/>
  <c r="F13672" i="25"/>
  <c r="F13673" i="25"/>
  <c r="F13674" i="25"/>
  <c r="F13675" i="25"/>
  <c r="F13676" i="25"/>
  <c r="F13677" i="25"/>
  <c r="F13678" i="25"/>
  <c r="F13679" i="25"/>
  <c r="F13680" i="25"/>
  <c r="F13681" i="25"/>
  <c r="F13682" i="25"/>
  <c r="F13683" i="25"/>
  <c r="F13684" i="25"/>
  <c r="F13685" i="25"/>
  <c r="F13686" i="25"/>
  <c r="F13687" i="25"/>
  <c r="F13688" i="25"/>
  <c r="F13689" i="25"/>
  <c r="F13690" i="25"/>
  <c r="F13691" i="25"/>
  <c r="F13692" i="25"/>
  <c r="F13693" i="25"/>
  <c r="F13694" i="25"/>
  <c r="F13695" i="25"/>
  <c r="F13696" i="25"/>
  <c r="F13697" i="25"/>
  <c r="F13698" i="25"/>
  <c r="F13699" i="25"/>
  <c r="F13700" i="25"/>
  <c r="F13701" i="25"/>
  <c r="F13702" i="25"/>
  <c r="F13703" i="25"/>
  <c r="F13704" i="25"/>
  <c r="F13705" i="25"/>
  <c r="F13706" i="25"/>
  <c r="F13707" i="25"/>
  <c r="F13708" i="25"/>
  <c r="F13709" i="25"/>
  <c r="F13710" i="25"/>
  <c r="F13711" i="25"/>
  <c r="F13712" i="25"/>
  <c r="F13713" i="25"/>
  <c r="F13714" i="25"/>
  <c r="F13715" i="25"/>
  <c r="F13716" i="25"/>
  <c r="F13717" i="25"/>
  <c r="F13718" i="25"/>
  <c r="F13719" i="25"/>
  <c r="F13720" i="25"/>
  <c r="F13721" i="25"/>
  <c r="F13722" i="25"/>
  <c r="F13723" i="25"/>
  <c r="F13724" i="25"/>
  <c r="F13725" i="25"/>
  <c r="F13726" i="25"/>
  <c r="F13727" i="25"/>
  <c r="F13728" i="25"/>
  <c r="F13729" i="25"/>
  <c r="F13730" i="25"/>
  <c r="F13731" i="25"/>
  <c r="F13732" i="25"/>
  <c r="F13733" i="25"/>
  <c r="F13734" i="25"/>
  <c r="F13735" i="25"/>
  <c r="F13736" i="25"/>
  <c r="F13737" i="25"/>
  <c r="F13738" i="25"/>
  <c r="F13739" i="25"/>
  <c r="F13740" i="25"/>
  <c r="F13741" i="25"/>
  <c r="F13742" i="25"/>
  <c r="F13743" i="25"/>
  <c r="F13744" i="25"/>
  <c r="F13745" i="25"/>
  <c r="F13746" i="25"/>
  <c r="F13747" i="25"/>
  <c r="F13748" i="25"/>
  <c r="F13749" i="25"/>
  <c r="F13750" i="25"/>
  <c r="F13751" i="25"/>
  <c r="F13752" i="25"/>
  <c r="F13753" i="25"/>
  <c r="F13754" i="25"/>
  <c r="F13755" i="25"/>
  <c r="F13756" i="25"/>
  <c r="F13757" i="25"/>
  <c r="F13758" i="25"/>
  <c r="F13759" i="25"/>
  <c r="F13760" i="25"/>
  <c r="F13761" i="25"/>
  <c r="F13762" i="25"/>
  <c r="F13763" i="25"/>
  <c r="F13764" i="25"/>
  <c r="F13765" i="25"/>
  <c r="F13766" i="25"/>
  <c r="F13767" i="25"/>
  <c r="F13768" i="25"/>
  <c r="F13769" i="25"/>
  <c r="F13771" i="25"/>
  <c r="F13659" i="25" l="1"/>
  <c r="G247" i="25"/>
  <c r="F247" i="25" s="1"/>
  <c r="C2" i="31" l="1"/>
  <c r="C3" i="31"/>
  <c r="C4" i="31"/>
  <c r="C5" i="31"/>
  <c r="C6" i="31"/>
  <c r="C8" i="31"/>
  <c r="C9" i="31"/>
  <c r="C10" i="31"/>
  <c r="C11" i="31"/>
  <c r="C12" i="31"/>
  <c r="C14" i="31"/>
  <c r="C15" i="31"/>
  <c r="C16" i="31"/>
  <c r="C17" i="31"/>
  <c r="C18" i="31"/>
  <c r="C20" i="31"/>
  <c r="C21" i="31"/>
  <c r="C22" i="31"/>
  <c r="C23" i="31"/>
  <c r="C24" i="31"/>
  <c r="C32" i="31"/>
  <c r="C33" i="31"/>
  <c r="C34" i="31"/>
  <c r="C35" i="31"/>
  <c r="C36" i="31"/>
  <c r="C37" i="31"/>
  <c r="C38" i="31"/>
  <c r="C39" i="31"/>
  <c r="C40" i="31"/>
  <c r="C41" i="31"/>
  <c r="C42" i="31"/>
  <c r="C44" i="31"/>
  <c r="C45" i="31"/>
  <c r="C46" i="31"/>
  <c r="C47" i="31"/>
  <c r="C48" i="31"/>
  <c r="C49" i="31"/>
  <c r="C50" i="31"/>
  <c r="C51" i="31"/>
  <c r="C52" i="31"/>
  <c r="C53" i="31"/>
  <c r="C54" i="31"/>
  <c r="C1" i="31"/>
  <c r="U13" i="23" l="1"/>
  <c r="B45" i="21" l="1"/>
  <c r="A76" i="21" l="1"/>
  <c r="G11719" i="25" l="1"/>
  <c r="F11719" i="25" s="1"/>
  <c r="G9293" i="25"/>
  <c r="F9293" i="25" s="1"/>
  <c r="G7834" i="25"/>
  <c r="F7834" i="25" s="1"/>
  <c r="G7227" i="25"/>
  <c r="F7227" i="25" s="1"/>
  <c r="G7223" i="25"/>
  <c r="F7223" i="25" s="1"/>
  <c r="G7218" i="25"/>
  <c r="F7218" i="25" s="1"/>
  <c r="G10169" i="25"/>
  <c r="F10169" i="25" s="1"/>
  <c r="F4292" i="25" l="1"/>
  <c r="F2105" i="25"/>
  <c r="F3614" i="25"/>
  <c r="F2763" i="25"/>
  <c r="F5210" i="25"/>
  <c r="F7122" i="25"/>
  <c r="F4283" i="25"/>
  <c r="F4287" i="25"/>
  <c r="F2027" i="25"/>
  <c r="F7130" i="25"/>
  <c r="F3139" i="25"/>
  <c r="F4290" i="25"/>
  <c r="F3888" i="25"/>
  <c r="F5708" i="25"/>
  <c r="F7131" i="25"/>
  <c r="F1353" i="25"/>
  <c r="F7078" i="25"/>
  <c r="F2874" i="25"/>
  <c r="F6774" i="25"/>
  <c r="F2758" i="25"/>
  <c r="F4747" i="25"/>
  <c r="F1327" i="25"/>
  <c r="F2023" i="25"/>
  <c r="F3648" i="25"/>
  <c r="F3647" i="25"/>
  <c r="F1479" i="25"/>
  <c r="F1481" i="25"/>
  <c r="F5859" i="25"/>
  <c r="F5465" i="25"/>
  <c r="F2869" i="25"/>
  <c r="F4282" i="25"/>
  <c r="F3587" i="25"/>
  <c r="F6978" i="25"/>
  <c r="F2769" i="25"/>
  <c r="F1503" i="25"/>
  <c r="F1791" i="25"/>
  <c r="F2728" i="25"/>
  <c r="F6998" i="25"/>
  <c r="F6394" i="25"/>
  <c r="F5391" i="25"/>
  <c r="F4681" i="25"/>
  <c r="F5106" i="25"/>
  <c r="F3877" i="25"/>
  <c r="F4317" i="25"/>
  <c r="F3326" i="25"/>
  <c r="F2022" i="25"/>
  <c r="F1886" i="25"/>
  <c r="F2143" i="25"/>
  <c r="F1476" i="25"/>
  <c r="F4939" i="25"/>
  <c r="F5796" i="25"/>
  <c r="F5860" i="25"/>
  <c r="F1792" i="25"/>
  <c r="F1896" i="25"/>
  <c r="F1389" i="25"/>
  <c r="F1456" i="25"/>
  <c r="F1909" i="25"/>
  <c r="F3637" i="25"/>
  <c r="F7010" i="25"/>
  <c r="F262" i="25"/>
  <c r="F480" i="25"/>
  <c r="F7012" i="25"/>
  <c r="F1121" i="25"/>
  <c r="F7002" i="25"/>
  <c r="F731" i="25"/>
  <c r="F2187" i="25"/>
  <c r="F5709" i="25"/>
  <c r="F2320" i="25"/>
  <c r="F3023" i="25"/>
  <c r="F1793" i="25"/>
  <c r="F7004" i="25"/>
  <c r="F1266" i="25"/>
  <c r="F1092" i="25"/>
  <c r="F3995" i="25"/>
  <c r="F3938" i="25"/>
  <c r="F3615" i="25"/>
  <c r="F3636" i="25"/>
  <c r="F1094" i="25"/>
  <c r="F6163" i="25"/>
  <c r="F3720" i="25"/>
  <c r="F3091" i="25"/>
  <c r="F5502" i="25"/>
  <c r="F6271" i="25"/>
  <c r="F6277" i="25"/>
  <c r="F2903" i="25"/>
  <c r="F5873" i="25"/>
  <c r="F5020" i="25"/>
  <c r="F5273" i="25"/>
  <c r="F5293" i="25"/>
  <c r="F3319" i="25"/>
  <c r="F4327" i="25"/>
  <c r="F6273" i="25"/>
  <c r="F1026" i="25"/>
  <c r="F3919" i="25"/>
  <c r="F2797" i="25"/>
  <c r="F2765" i="25"/>
  <c r="F7006" i="25"/>
  <c r="F1882" i="25"/>
  <c r="F969" i="25"/>
  <c r="F3672" i="25"/>
  <c r="F5161" i="25"/>
  <c r="F5357" i="25"/>
  <c r="F7198" i="25"/>
  <c r="F1480" i="25"/>
  <c r="F2038" i="25"/>
  <c r="F4751" i="25"/>
  <c r="F458" i="25"/>
  <c r="F2296" i="25"/>
  <c r="F439" i="25"/>
  <c r="F6240" i="25"/>
  <c r="F3353" i="25"/>
  <c r="F1949" i="25"/>
  <c r="F1036" i="25"/>
  <c r="F5924" i="25"/>
  <c r="F2475" i="25"/>
  <c r="F3944" i="25"/>
  <c r="F6178" i="25"/>
  <c r="F757" i="25"/>
  <c r="F2782" i="25"/>
  <c r="F4329" i="25"/>
  <c r="F4831" i="25"/>
  <c r="F1658" i="25"/>
  <c r="F3984" i="25"/>
  <c r="F1419" i="25"/>
  <c r="F1393" i="25"/>
  <c r="F6638" i="25"/>
  <c r="F841" i="25"/>
  <c r="F5280" i="25"/>
  <c r="F444" i="25"/>
  <c r="F2150" i="25"/>
  <c r="F4090" i="25"/>
  <c r="F4281" i="25"/>
  <c r="F6671" i="25"/>
  <c r="F7211" i="25"/>
  <c r="F1394" i="25"/>
  <c r="F828" i="25"/>
  <c r="F2715" i="25"/>
  <c r="F4819" i="25"/>
  <c r="F4960" i="25"/>
  <c r="F1410" i="25"/>
  <c r="F1683" i="25"/>
  <c r="F1891" i="25"/>
  <c r="F1906" i="25"/>
  <c r="F979" i="25"/>
  <c r="F3728" i="25"/>
  <c r="F795" i="25"/>
  <c r="F3756" i="25"/>
  <c r="F6282" i="25"/>
  <c r="F6389" i="25"/>
  <c r="F3628" i="25"/>
  <c r="F5766" i="25"/>
  <c r="F6371" i="25"/>
  <c r="F2498" i="25"/>
  <c r="F1395" i="25"/>
  <c r="F3806" i="25"/>
  <c r="F4309" i="25"/>
  <c r="F6631" i="25"/>
  <c r="F3719" i="25"/>
  <c r="F4069" i="25"/>
  <c r="F2995" i="25"/>
  <c r="F7172" i="25"/>
  <c r="F6116" i="25"/>
  <c r="F5495" i="25"/>
  <c r="F7088" i="25"/>
  <c r="F7149" i="25"/>
  <c r="F5499" i="25"/>
  <c r="F2159" i="25"/>
  <c r="F4354" i="25"/>
  <c r="F6393" i="25"/>
  <c r="F4315" i="25"/>
  <c r="F1974" i="25"/>
  <c r="F2827" i="25"/>
  <c r="F2007" i="25"/>
  <c r="F3684" i="25"/>
  <c r="F2481" i="25"/>
  <c r="F3658" i="25"/>
  <c r="F944" i="25"/>
  <c r="F3753" i="25"/>
  <c r="F3982" i="25"/>
  <c r="F4811" i="25"/>
  <c r="F6422" i="25"/>
  <c r="F6015" i="25"/>
  <c r="F4316" i="25"/>
  <c r="F4368" i="25"/>
  <c r="F4030" i="25"/>
  <c r="F2503" i="25"/>
  <c r="F1169" i="25"/>
  <c r="F7058" i="25"/>
  <c r="F7176" i="25"/>
  <c r="F3231" i="25"/>
  <c r="F5911" i="25"/>
  <c r="F2904" i="25"/>
  <c r="F2157" i="25"/>
  <c r="F6908" i="25"/>
  <c r="F2739" i="25"/>
  <c r="F6407" i="25"/>
  <c r="F6991" i="25"/>
  <c r="F811" i="25"/>
  <c r="F2542" i="25"/>
  <c r="F2668" i="25"/>
  <c r="F347" i="25"/>
  <c r="F1421" i="25"/>
  <c r="F1273" i="25"/>
  <c r="F6680" i="25"/>
  <c r="F5691" i="25"/>
  <c r="F4940" i="25"/>
  <c r="F5731" i="25"/>
  <c r="F302" i="25"/>
  <c r="F2510" i="25"/>
  <c r="F1911" i="25"/>
  <c r="F2760" i="25"/>
  <c r="F5364" i="25"/>
  <c r="F906" i="25"/>
  <c r="F3961" i="25"/>
  <c r="F3257" i="25"/>
  <c r="F6882" i="25"/>
  <c r="F7052" i="25"/>
  <c r="F6375" i="25"/>
  <c r="F6906" i="25"/>
  <c r="F4875" i="25"/>
  <c r="F1942" i="25"/>
  <c r="F5163" i="25"/>
  <c r="F1402" i="25"/>
  <c r="F2868" i="25"/>
  <c r="F6130" i="25"/>
  <c r="F6089" i="25"/>
  <c r="F6660" i="25"/>
  <c r="F5212" i="25"/>
  <c r="F6934" i="25"/>
  <c r="F6364" i="25"/>
  <c r="F6039" i="25"/>
  <c r="F5805" i="25"/>
  <c r="F460" i="25"/>
  <c r="F2300" i="25"/>
  <c r="F2010" i="25"/>
  <c r="F2631" i="25"/>
  <c r="F1306" i="25"/>
  <c r="F6881" i="25"/>
  <c r="F1472" i="25"/>
  <c r="F2941" i="25"/>
  <c r="F3012" i="25"/>
  <c r="F1768" i="25"/>
  <c r="F1584" i="25"/>
  <c r="F4750" i="25"/>
  <c r="F4139" i="25"/>
  <c r="F2306" i="25"/>
  <c r="F6378" i="25"/>
  <c r="F6980" i="25"/>
  <c r="F3585" i="25"/>
  <c r="F2622" i="25"/>
  <c r="F837" i="25"/>
  <c r="F4114" i="25"/>
  <c r="F3487" i="25"/>
  <c r="F339" i="25"/>
  <c r="F4352" i="25"/>
  <c r="F6044" i="25"/>
  <c r="F845" i="25"/>
  <c r="F602" i="25"/>
  <c r="F1836" i="25"/>
  <c r="F5167" i="25"/>
  <c r="F6360" i="25"/>
  <c r="F6210" i="25"/>
  <c r="F5004" i="25"/>
  <c r="F1090" i="25"/>
  <c r="F3083" i="25"/>
  <c r="F6151" i="25"/>
  <c r="F3787" i="25"/>
  <c r="F2722" i="25"/>
  <c r="F6453" i="25"/>
  <c r="F358" i="25"/>
  <c r="F258" i="25"/>
  <c r="F2199" i="25"/>
  <c r="F1193" i="25"/>
  <c r="F3757" i="25"/>
  <c r="F6147" i="25"/>
  <c r="F3696" i="25"/>
  <c r="F1554" i="25"/>
  <c r="F7023" i="25"/>
  <c r="F6129" i="25"/>
  <c r="F3093" i="25"/>
  <c r="F4019" i="25"/>
  <c r="F3962" i="25"/>
  <c r="F414" i="25"/>
  <c r="F2008" i="25"/>
  <c r="F2463" i="25"/>
  <c r="F767" i="25"/>
  <c r="F2198" i="25"/>
  <c r="F4335" i="25"/>
  <c r="F1387" i="25"/>
  <c r="F1732" i="25"/>
  <c r="F4306" i="25"/>
  <c r="F2101" i="25"/>
  <c r="F1399" i="25"/>
  <c r="F7105" i="25"/>
  <c r="F5777" i="25"/>
  <c r="F405" i="25"/>
  <c r="F1597" i="25"/>
  <c r="F5558" i="25"/>
  <c r="F4141" i="25"/>
  <c r="F7201" i="25"/>
  <c r="F6355" i="25"/>
  <c r="F3303" i="25"/>
  <c r="F4935" i="25"/>
  <c r="F1502" i="25"/>
  <c r="F6386" i="25"/>
  <c r="F5089" i="25"/>
  <c r="F4172" i="25"/>
  <c r="F4698" i="25"/>
  <c r="F6936" i="25"/>
  <c r="F5398" i="25"/>
  <c r="F5575" i="25"/>
  <c r="F4363" i="25"/>
  <c r="F3779" i="25"/>
  <c r="F6099" i="25"/>
  <c r="F4786" i="25"/>
  <c r="F766" i="25"/>
  <c r="F6190" i="25"/>
  <c r="F3915" i="25"/>
  <c r="F2006" i="25"/>
  <c r="F263" i="25"/>
  <c r="F6236" i="25"/>
  <c r="F4063" i="25"/>
  <c r="F4727" i="25"/>
  <c r="F7120" i="25"/>
  <c r="F3249" i="25"/>
  <c r="F3977" i="25"/>
  <c r="F320" i="25"/>
  <c r="F4889" i="25"/>
  <c r="F4366" i="25"/>
  <c r="F829" i="25"/>
  <c r="F5680" i="25"/>
  <c r="F7106" i="25"/>
  <c r="F4833" i="25"/>
  <c r="F3743" i="25"/>
  <c r="F4796" i="25"/>
  <c r="F7155" i="25"/>
  <c r="F5804" i="25"/>
  <c r="F6096" i="25"/>
  <c r="F881" i="25"/>
  <c r="F2852" i="25"/>
  <c r="F1595" i="25"/>
  <c r="F4895" i="25"/>
  <c r="F3258" i="25"/>
  <c r="F2984" i="25"/>
  <c r="F4937" i="25"/>
  <c r="F6281" i="25"/>
  <c r="F1500" i="25"/>
  <c r="F1158" i="25"/>
  <c r="F5359" i="25"/>
  <c r="F6993" i="25"/>
  <c r="F560" i="25"/>
  <c r="F1498" i="25"/>
  <c r="F4367" i="25"/>
  <c r="F2474" i="25"/>
  <c r="F5818" i="25"/>
  <c r="F589" i="25"/>
  <c r="F267" i="25"/>
  <c r="F6223" i="25"/>
  <c r="F6336" i="25"/>
  <c r="F2342" i="25"/>
  <c r="F4140" i="25"/>
  <c r="F604" i="25"/>
  <c r="F3427" i="25"/>
  <c r="F5403" i="25"/>
  <c r="F1471" i="25"/>
  <c r="F2714" i="25"/>
  <c r="F2729" i="25"/>
  <c r="F1123" i="25"/>
  <c r="F2889" i="25"/>
  <c r="F2496" i="25"/>
  <c r="F6024" i="25"/>
  <c r="F5931" i="25"/>
  <c r="F6148" i="25"/>
  <c r="F326" i="25"/>
  <c r="F3926" i="25"/>
  <c r="F3985" i="25"/>
  <c r="F3477" i="25"/>
  <c r="F5789" i="25"/>
  <c r="F7186" i="25"/>
  <c r="F5289" i="25"/>
  <c r="F5540" i="25"/>
  <c r="F825" i="25"/>
  <c r="F5849" i="25"/>
  <c r="F2279" i="25"/>
  <c r="F4291" i="25"/>
  <c r="F4036" i="25"/>
  <c r="F3185" i="25"/>
  <c r="F2942" i="25"/>
  <c r="F5894" i="25"/>
  <c r="F5681" i="25"/>
  <c r="F6376" i="25"/>
  <c r="F3283" i="25"/>
  <c r="F1994" i="25"/>
  <c r="F4218" i="25"/>
  <c r="F5641" i="25"/>
  <c r="F4568" i="25"/>
  <c r="F398" i="25"/>
  <c r="F5797" i="25"/>
  <c r="F1837" i="25"/>
  <c r="F779" i="25"/>
  <c r="F2911" i="25"/>
  <c r="F4143" i="25"/>
  <c r="F1761" i="25"/>
  <c r="F1023" i="25"/>
  <c r="F4640" i="25"/>
  <c r="F1944" i="25"/>
  <c r="F785" i="25"/>
  <c r="F832" i="25"/>
  <c r="F1413" i="25"/>
  <c r="F3665" i="25"/>
  <c r="F6237" i="25"/>
  <c r="F2151" i="25"/>
  <c r="F4084" i="25"/>
  <c r="F3395" i="25"/>
  <c r="F6177" i="25"/>
  <c r="F5807" i="25"/>
  <c r="F6932" i="25"/>
  <c r="F6983" i="25"/>
  <c r="F257" i="25"/>
  <c r="F1095" i="25"/>
  <c r="F1035" i="25"/>
  <c r="F2764" i="25"/>
  <c r="F1657" i="25"/>
  <c r="F945" i="25"/>
  <c r="F5099" i="25"/>
  <c r="F2783" i="25"/>
  <c r="F6341" i="25"/>
  <c r="F5477" i="25"/>
  <c r="F5613" i="25"/>
  <c r="F4941" i="25"/>
  <c r="F834" i="25"/>
  <c r="F4360" i="25"/>
  <c r="F2659" i="25"/>
  <c r="F3801" i="25"/>
  <c r="F3639" i="25"/>
  <c r="F268" i="25"/>
  <c r="F6405" i="25"/>
  <c r="F4814" i="25"/>
  <c r="F4220" i="25"/>
  <c r="F5074" i="25"/>
  <c r="F5515" i="25"/>
  <c r="F748" i="25"/>
  <c r="F1117" i="25"/>
  <c r="F1082" i="25"/>
  <c r="F2864" i="25"/>
  <c r="F2730" i="25"/>
  <c r="F1028" i="25"/>
  <c r="F1034" i="25"/>
  <c r="F1013" i="25"/>
  <c r="F1020" i="25"/>
  <c r="F1019" i="25"/>
  <c r="F1025" i="25"/>
  <c r="F1022" i="25"/>
  <c r="F1161" i="25"/>
  <c r="F269" i="25"/>
  <c r="F4662" i="25"/>
  <c r="F7101" i="25"/>
  <c r="F6207" i="25"/>
  <c r="F3463" i="25"/>
  <c r="F6402" i="25"/>
  <c r="F7014" i="25"/>
  <c r="F3633" i="25"/>
  <c r="F3019" i="25"/>
  <c r="F5098" i="25"/>
  <c r="F6374" i="25"/>
  <c r="F5580" i="25"/>
  <c r="F863" i="25"/>
  <c r="F4795" i="25"/>
  <c r="F5516" i="25"/>
  <c r="F1838" i="25"/>
  <c r="F2882" i="25"/>
  <c r="F5644" i="25"/>
  <c r="F4834" i="25"/>
  <c r="F260" i="25"/>
  <c r="F3269" i="25"/>
  <c r="F6912" i="25"/>
  <c r="F3066" i="25"/>
  <c r="F3791" i="25"/>
  <c r="F3358" i="25"/>
  <c r="F1483" i="25"/>
  <c r="F4943" i="25"/>
  <c r="F4847" i="25"/>
  <c r="F970" i="25"/>
  <c r="F3951" i="25"/>
  <c r="F426" i="25"/>
  <c r="F3169" i="25"/>
  <c r="F2079" i="25"/>
  <c r="F5692" i="25"/>
  <c r="F316" i="25"/>
  <c r="F5463" i="25"/>
  <c r="F1192" i="25"/>
  <c r="F2756" i="25"/>
  <c r="F6985" i="25"/>
  <c r="F4095" i="25"/>
  <c r="F6041" i="25"/>
  <c r="F4138" i="25"/>
  <c r="F6446" i="25"/>
  <c r="F3330" i="25"/>
  <c r="F366" i="25"/>
  <c r="F4917" i="25"/>
  <c r="F3429" i="25"/>
  <c r="F5929" i="25"/>
  <c r="F1415" i="25"/>
  <c r="F823" i="25"/>
  <c r="F573" i="25"/>
  <c r="F1835" i="25"/>
  <c r="F6209" i="25"/>
  <c r="F7069" i="25"/>
  <c r="F4930" i="25"/>
  <c r="F1807" i="25"/>
  <c r="F2243" i="25"/>
  <c r="F2787" i="25"/>
  <c r="F4886" i="25"/>
  <c r="F4779" i="25"/>
  <c r="F265" i="25"/>
  <c r="F1575" i="25"/>
  <c r="F5962" i="25"/>
  <c r="F4142" i="25"/>
  <c r="F5754" i="25"/>
  <c r="F5154" i="25"/>
  <c r="F4931" i="25"/>
  <c r="F1077" i="25"/>
  <c r="F1379" i="25"/>
  <c r="F2828" i="25"/>
  <c r="F7074" i="25"/>
  <c r="F6158" i="25"/>
  <c r="F5564" i="25"/>
  <c r="F5335" i="25"/>
  <c r="F5069" i="25"/>
  <c r="F6333" i="25"/>
  <c r="F6330" i="25"/>
  <c r="F1392" i="25"/>
  <c r="F6299" i="25"/>
  <c r="F1478" i="25"/>
  <c r="F1116" i="25"/>
  <c r="F446" i="25"/>
  <c r="F5620" i="25"/>
  <c r="F1845" i="25"/>
  <c r="F4725" i="25"/>
  <c r="F5409" i="25"/>
  <c r="F4970" i="25"/>
  <c r="F1576" i="25"/>
  <c r="F5195" i="25"/>
  <c r="F6014" i="25"/>
  <c r="F3943" i="25"/>
  <c r="F1708" i="25"/>
  <c r="F3572" i="25"/>
  <c r="F1640" i="25"/>
  <c r="F3566" i="25"/>
  <c r="F2638" i="25"/>
  <c r="F2768" i="25"/>
  <c r="F3598" i="25"/>
  <c r="F4971" i="25"/>
  <c r="F5145" i="25"/>
  <c r="F4128" i="25"/>
  <c r="F2139" i="25"/>
  <c r="F1789" i="25"/>
  <c r="F6653" i="25"/>
  <c r="F292" i="25"/>
  <c r="F5439" i="25"/>
  <c r="F5438" i="25"/>
  <c r="F3100" i="25"/>
  <c r="F4756" i="25"/>
  <c r="F858" i="25"/>
  <c r="F3880" i="25"/>
  <c r="F4330" i="25"/>
  <c r="F4358" i="25"/>
  <c r="F4369" i="25"/>
  <c r="F4672" i="25"/>
  <c r="F4321" i="25"/>
  <c r="F3777" i="25"/>
  <c r="F6961" i="25"/>
  <c r="F1790" i="25"/>
  <c r="F5721" i="25"/>
  <c r="F3976" i="25"/>
  <c r="F2102" i="25"/>
  <c r="F3040" i="25"/>
  <c r="F5717" i="25"/>
  <c r="F6380" i="25"/>
  <c r="F1553" i="25"/>
  <c r="F1015" i="25"/>
  <c r="F2483" i="25"/>
  <c r="F3047" i="25"/>
  <c r="F4897" i="25"/>
  <c r="F5153" i="25"/>
  <c r="F1432" i="25"/>
  <c r="F760" i="25"/>
  <c r="F306" i="25"/>
  <c r="F3352" i="25"/>
  <c r="F5009" i="25"/>
  <c r="F5757" i="25"/>
  <c r="F2469" i="25"/>
  <c r="F6954" i="25"/>
  <c r="F4629" i="25"/>
  <c r="F3108" i="25"/>
  <c r="F6102" i="25"/>
  <c r="F1220" i="25"/>
  <c r="F3453" i="25"/>
  <c r="F6201" i="25"/>
  <c r="F1030" i="25"/>
  <c r="F1932" i="25"/>
  <c r="F3971" i="25"/>
  <c r="F5973" i="25"/>
  <c r="F4933" i="25"/>
  <c r="F3581" i="25"/>
  <c r="F5629" i="25"/>
  <c r="F5427" i="25"/>
  <c r="F5496" i="25"/>
  <c r="F1398" i="25"/>
  <c r="F5440" i="25"/>
  <c r="F4331" i="25"/>
  <c r="F6390" i="25"/>
  <c r="F5938" i="25"/>
  <c r="F4338" i="25"/>
  <c r="F2178" i="25"/>
  <c r="F1205" i="25"/>
  <c r="F1377" i="25"/>
  <c r="F1673" i="25"/>
  <c r="F1531" i="25"/>
  <c r="F1887" i="25"/>
  <c r="F1661" i="25"/>
  <c r="F5668" i="25"/>
  <c r="F2176" i="25"/>
  <c r="F745" i="25"/>
  <c r="F2778" i="25"/>
  <c r="F2753" i="25"/>
  <c r="F1057" i="25"/>
  <c r="F2175" i="25"/>
  <c r="F4056" i="25"/>
  <c r="F1411" i="25"/>
  <c r="F2018" i="25"/>
  <c r="F1148" i="25"/>
  <c r="F949" i="25"/>
  <c r="F3101" i="25"/>
  <c r="F7044" i="25"/>
  <c r="F5621" i="25"/>
  <c r="F2849" i="25"/>
  <c r="F1978" i="25"/>
  <c r="F7102" i="25"/>
  <c r="F5475" i="25"/>
  <c r="F6037" i="25"/>
  <c r="F3749" i="25"/>
  <c r="F4787" i="25"/>
  <c r="F4288" i="25"/>
  <c r="F6368" i="25"/>
  <c r="F5541" i="25"/>
  <c r="F6052" i="25"/>
  <c r="F1881" i="25"/>
  <c r="F2350" i="25"/>
  <c r="F4749" i="25"/>
  <c r="F448" i="25"/>
  <c r="F7107" i="25"/>
  <c r="F6038" i="25"/>
  <c r="F1403" i="25"/>
  <c r="F734" i="25"/>
  <c r="F827" i="25"/>
  <c r="F6907" i="25"/>
  <c r="F5871" i="25"/>
  <c r="F1982" i="25"/>
  <c r="F838" i="25"/>
  <c r="F6065" i="25"/>
  <c r="F3375" i="25"/>
  <c r="F5264" i="25"/>
  <c r="F6370" i="25"/>
  <c r="F4872" i="25"/>
  <c r="F859" i="25"/>
  <c r="F307" i="25"/>
  <c r="F5437" i="25"/>
  <c r="F860" i="25"/>
  <c r="F4248" i="25"/>
  <c r="F6972" i="25"/>
  <c r="F2924" i="25"/>
  <c r="F1715" i="25"/>
  <c r="F2986" i="25"/>
  <c r="F3095" i="25"/>
  <c r="F3978" i="25"/>
  <c r="F5134" i="25"/>
  <c r="F272" i="25"/>
  <c r="F5596" i="25"/>
  <c r="F2918" i="25"/>
  <c r="F5291" i="25"/>
  <c r="F5814" i="25"/>
  <c r="F2999" i="25"/>
  <c r="F3737" i="25"/>
  <c r="F951" i="25"/>
  <c r="F6310" i="25"/>
  <c r="F3470" i="25"/>
  <c r="F2967" i="25"/>
  <c r="F3001" i="25"/>
  <c r="F4348" i="25"/>
  <c r="F1171" i="25"/>
  <c r="F2902" i="25"/>
  <c r="F7109" i="25"/>
  <c r="F1551" i="25"/>
  <c r="F4669" i="25"/>
  <c r="F1631" i="25"/>
  <c r="F5793" i="25"/>
  <c r="F3177" i="25"/>
  <c r="F1018" i="25"/>
  <c r="F7212" i="25"/>
  <c r="F6124" i="25"/>
  <c r="F7055" i="25"/>
  <c r="F6229" i="25"/>
  <c r="F2960" i="25"/>
  <c r="F3378" i="25"/>
  <c r="F959" i="25"/>
  <c r="F6444" i="25"/>
  <c r="F4028" i="25"/>
  <c r="F2872" i="25"/>
  <c r="F5301" i="25"/>
  <c r="F6999" i="25"/>
  <c r="F5828" i="25"/>
  <c r="F2185" i="25"/>
  <c r="F1901" i="25"/>
  <c r="F485" i="25"/>
  <c r="F1844" i="25"/>
  <c r="F1988" i="25"/>
  <c r="F6143" i="25"/>
  <c r="F562" i="25"/>
  <c r="F3659" i="25"/>
  <c r="F5595" i="25"/>
  <c r="F1109" i="25"/>
  <c r="F899" i="25"/>
  <c r="F1142" i="25"/>
  <c r="F5972" i="25"/>
  <c r="F5820" i="25"/>
  <c r="F3716" i="25"/>
  <c r="F2494" i="25"/>
  <c r="F6391" i="25"/>
  <c r="F5511" i="25"/>
  <c r="F1263" i="25"/>
  <c r="F2112" i="25"/>
  <c r="F4070" i="25"/>
  <c r="F311" i="25"/>
  <c r="F5448" i="25"/>
  <c r="F836" i="25"/>
  <c r="F1693" i="25"/>
  <c r="F3317" i="25"/>
  <c r="F5298" i="25"/>
  <c r="F4339" i="25"/>
  <c r="F2841" i="25"/>
  <c r="F2424" i="25"/>
  <c r="F6849" i="25"/>
  <c r="F3204" i="25"/>
  <c r="F2039" i="25"/>
  <c r="F6242" i="25"/>
  <c r="F4718" i="25"/>
  <c r="F6159" i="25"/>
  <c r="F3419" i="25"/>
  <c r="F6131" i="25"/>
  <c r="F7024" i="25"/>
  <c r="F6417" i="25"/>
  <c r="F330" i="25"/>
  <c r="F1513" i="25"/>
  <c r="F1808" i="25"/>
  <c r="F4631" i="25"/>
  <c r="F1405" i="25"/>
  <c r="F6996" i="25"/>
  <c r="F2340" i="25"/>
  <c r="F6406" i="25"/>
  <c r="F336" i="25"/>
  <c r="F1388" i="25"/>
  <c r="F2501" i="25"/>
  <c r="F3168" i="25"/>
  <c r="F2052" i="25"/>
  <c r="F1812" i="25"/>
  <c r="F5969" i="25"/>
  <c r="F5452" i="25"/>
  <c r="F6949" i="25"/>
  <c r="F3989" i="25"/>
  <c r="F3017" i="25"/>
  <c r="F6827" i="25"/>
  <c r="F6644" i="25"/>
  <c r="F2172" i="25"/>
  <c r="F5570" i="25"/>
  <c r="F5084" i="25"/>
  <c r="F1248" i="25"/>
  <c r="F469" i="25"/>
  <c r="F1014" i="25"/>
  <c r="F1420" i="25"/>
  <c r="F973" i="25"/>
  <c r="F5344" i="25"/>
  <c r="F5672" i="25"/>
  <c r="F1032" i="25"/>
  <c r="F4099" i="25"/>
  <c r="F1484" i="25"/>
  <c r="F2862" i="25"/>
  <c r="F6199" i="25"/>
  <c r="F449" i="25"/>
  <c r="F7134" i="25"/>
  <c r="F3111" i="25"/>
  <c r="F6913" i="25"/>
  <c r="F5130" i="25"/>
  <c r="F4009" i="25"/>
  <c r="F2931" i="25"/>
  <c r="F3363" i="25"/>
  <c r="F584" i="25"/>
  <c r="F1271" i="25"/>
  <c r="F1045" i="25"/>
  <c r="F5355" i="25"/>
  <c r="F1933" i="25"/>
  <c r="F1096" i="25"/>
  <c r="F5459" i="25"/>
  <c r="F331" i="25"/>
  <c r="F1033" i="25"/>
  <c r="F1582" i="25"/>
  <c r="F4794" i="25"/>
  <c r="F3397" i="25"/>
  <c r="F5749" i="25"/>
  <c r="F5003" i="25"/>
  <c r="F1714" i="25"/>
  <c r="F6982" i="25"/>
  <c r="F1772" i="25"/>
  <c r="F4089" i="25"/>
  <c r="F4918" i="25"/>
  <c r="F456" i="25"/>
  <c r="F5588" i="25"/>
  <c r="F6436" i="25"/>
  <c r="F6063" i="25"/>
  <c r="F2219" i="25"/>
  <c r="F7143" i="25"/>
  <c r="F840" i="25"/>
  <c r="F3973" i="25"/>
  <c r="F3121" i="25"/>
  <c r="F806" i="25"/>
  <c r="F3361" i="25"/>
  <c r="F3260" i="25"/>
  <c r="F2495" i="25"/>
  <c r="F5290" i="25"/>
  <c r="F1267" i="25"/>
  <c r="F5454" i="25"/>
  <c r="F3196" i="25"/>
  <c r="F7108" i="25"/>
  <c r="F3337" i="25"/>
  <c r="F6344" i="25"/>
  <c r="F4924" i="25"/>
  <c r="F4979" i="25"/>
  <c r="F3843" i="25"/>
  <c r="F4812" i="25"/>
  <c r="F2632" i="25"/>
  <c r="F3327" i="25"/>
  <c r="F6091" i="25"/>
  <c r="F4340" i="25"/>
  <c r="F2482" i="25"/>
  <c r="F5883" i="25"/>
  <c r="F6366" i="25"/>
  <c r="F3262" i="25"/>
  <c r="F3948" i="25"/>
  <c r="F1602" i="25"/>
  <c r="F338" i="25"/>
  <c r="F4016" i="25"/>
  <c r="F1603" i="25"/>
  <c r="F3194" i="25"/>
  <c r="F6296" i="25"/>
  <c r="F1846" i="25"/>
  <c r="F1612" i="25"/>
  <c r="F6290" i="25"/>
  <c r="F851" i="25"/>
  <c r="F2241" i="25"/>
  <c r="F6418" i="25"/>
  <c r="F2520" i="25"/>
  <c r="F5160" i="25"/>
  <c r="F1342" i="25"/>
  <c r="F4835" i="25"/>
  <c r="F4144" i="25"/>
  <c r="F4359" i="25"/>
  <c r="F5430" i="25"/>
  <c r="F5194" i="25"/>
  <c r="F5299" i="25"/>
  <c r="F5080" i="25"/>
  <c r="F1937" i="25"/>
  <c r="F5846" i="25"/>
  <c r="F6235" i="25"/>
  <c r="F3175" i="25"/>
  <c r="F5925" i="25"/>
  <c r="F5518" i="25"/>
  <c r="F389" i="25"/>
  <c r="F1233" i="25"/>
  <c r="F1779" i="25"/>
  <c r="F888" i="25"/>
  <c r="F6100" i="25"/>
  <c r="F2713" i="25"/>
  <c r="F6097" i="25"/>
  <c r="F2979" i="25"/>
  <c r="F3974" i="25"/>
  <c r="F3149" i="25"/>
  <c r="F577" i="25"/>
  <c r="F2630" i="25"/>
  <c r="F5953" i="25"/>
  <c r="F1037" i="25"/>
  <c r="F3937" i="25"/>
  <c r="F961" i="25"/>
  <c r="F2128" i="25"/>
  <c r="F6215" i="25"/>
  <c r="F6852" i="25"/>
  <c r="F2740" i="25"/>
  <c r="F6377" i="25"/>
  <c r="F1773" i="25"/>
  <c r="F5923" i="25"/>
  <c r="F3373" i="25"/>
  <c r="F3161" i="25"/>
  <c r="F3833" i="25"/>
  <c r="F4884" i="25"/>
  <c r="F5746" i="25"/>
  <c r="F6152" i="25"/>
  <c r="F5778" i="25"/>
  <c r="F6294" i="25"/>
  <c r="F2813" i="25"/>
  <c r="F790" i="25"/>
  <c r="F1390" i="25"/>
  <c r="F7146" i="25"/>
  <c r="F1414" i="25"/>
  <c r="F335" i="25"/>
  <c r="F5189" i="25"/>
  <c r="F7015" i="25"/>
  <c r="F368" i="25"/>
  <c r="F6988" i="25"/>
  <c r="F4914" i="25"/>
  <c r="F2835" i="25"/>
  <c r="F6247" i="25"/>
  <c r="F1326" i="25"/>
  <c r="F5755" i="25"/>
  <c r="F2901" i="25"/>
  <c r="F1643" i="25"/>
  <c r="F5548" i="25"/>
  <c r="F1662" i="25"/>
  <c r="F5895" i="25"/>
  <c r="F1209" i="25"/>
  <c r="F2093" i="25"/>
  <c r="F5716" i="25"/>
  <c r="F4684" i="25"/>
  <c r="F2141" i="25"/>
  <c r="F1442" i="25"/>
  <c r="F5352" i="25"/>
  <c r="F259" i="25"/>
  <c r="F7206" i="25"/>
  <c r="F5120" i="25"/>
  <c r="F3916" i="25"/>
  <c r="F6989" i="25"/>
  <c r="F1408" i="25"/>
  <c r="F3494" i="25"/>
  <c r="F264" i="25"/>
  <c r="F6032" i="25"/>
  <c r="F4633" i="25"/>
  <c r="F5266" i="25"/>
  <c r="F5119" i="25"/>
  <c r="F1124" i="25"/>
  <c r="F1270" i="25"/>
  <c r="F5296" i="25"/>
  <c r="F3759" i="25"/>
  <c r="F1533" i="25"/>
  <c r="F1412" i="25"/>
  <c r="F5393" i="25"/>
  <c r="F893" i="25"/>
  <c r="F2425" i="25"/>
  <c r="F6056" i="25"/>
  <c r="F6045" i="25"/>
  <c r="F5512" i="25"/>
  <c r="F4322" i="25"/>
  <c r="F5252" i="25"/>
  <c r="F5685" i="25"/>
  <c r="F2486" i="25"/>
  <c r="F7031" i="25"/>
  <c r="F4370" i="25"/>
  <c r="F4707" i="25"/>
  <c r="F3250" i="25"/>
  <c r="F4246" i="25"/>
  <c r="F3972" i="25"/>
  <c r="F4879" i="25"/>
  <c r="F4284" i="25"/>
  <c r="F5014" i="25"/>
  <c r="F2047" i="25"/>
  <c r="F1316" i="25"/>
  <c r="F2998" i="25"/>
  <c r="F3590" i="25"/>
  <c r="F5741" i="25"/>
  <c r="F567" i="25"/>
  <c r="F6964" i="25"/>
  <c r="F6419" i="25"/>
  <c r="F5117" i="25"/>
  <c r="F1869" i="25"/>
  <c r="F7133" i="25"/>
  <c r="F1409" i="25"/>
  <c r="F1542" i="25"/>
  <c r="F4955" i="25"/>
  <c r="F6435" i="25"/>
  <c r="F5955" i="25"/>
  <c r="F6885" i="25"/>
  <c r="F5585" i="25"/>
  <c r="F5479" i="25"/>
  <c r="F2810" i="25"/>
  <c r="F2689" i="25"/>
  <c r="F1918" i="25"/>
  <c r="F4845" i="25"/>
  <c r="F6276" i="25"/>
  <c r="F5847" i="25"/>
  <c r="F1852" i="25"/>
  <c r="F4258" i="25"/>
  <c r="F3159" i="25"/>
  <c r="F6182" i="25"/>
  <c r="F4057" i="25"/>
  <c r="F3060" i="25"/>
  <c r="F4342" i="25"/>
  <c r="F2839" i="25"/>
  <c r="F2346" i="25"/>
  <c r="F5985" i="25"/>
  <c r="F1825" i="25"/>
  <c r="F714" i="25"/>
  <c r="F1637" i="25"/>
  <c r="F3355" i="25"/>
  <c r="F5008" i="25"/>
  <c r="F6763" i="25"/>
  <c r="F261" i="25"/>
  <c r="F1264" i="25"/>
  <c r="F5486" i="25"/>
  <c r="F6766" i="25"/>
  <c r="F4929" i="25"/>
  <c r="F4659" i="25"/>
  <c r="F367" i="25"/>
  <c r="F3837" i="25"/>
  <c r="F2044" i="25"/>
  <c r="F3899" i="25"/>
  <c r="F5954" i="25"/>
  <c r="F3708" i="25"/>
  <c r="F5367" i="25"/>
  <c r="F3829" i="25"/>
  <c r="F2177" i="25"/>
  <c r="F3975" i="25"/>
  <c r="F6046" i="25"/>
  <c r="F1621" i="25"/>
  <c r="F5125" i="25"/>
  <c r="F1093" i="25"/>
  <c r="F1381" i="25"/>
  <c r="F3580" i="25"/>
  <c r="F5768" i="25"/>
  <c r="F2033" i="25"/>
  <c r="F4801" i="25"/>
  <c r="F1024" i="25"/>
  <c r="F1301" i="25"/>
  <c r="F6187" i="25"/>
  <c r="F1406" i="25"/>
  <c r="F6321" i="25"/>
  <c r="F1934" i="25"/>
  <c r="F5483" i="25"/>
  <c r="F2717" i="25"/>
  <c r="F2332" i="25"/>
  <c r="F2511" i="25"/>
  <c r="F3322" i="25"/>
  <c r="F2748" i="25"/>
  <c r="F2919" i="25"/>
  <c r="F3323" i="25"/>
  <c r="F5845" i="25"/>
  <c r="F4146" i="25"/>
  <c r="F953" i="25"/>
  <c r="F353" i="25"/>
  <c r="F1730" i="25"/>
  <c r="F6935" i="25"/>
  <c r="F6909" i="25"/>
  <c r="F6937" i="25"/>
  <c r="F4308" i="25"/>
  <c r="F6768" i="25"/>
  <c r="F2097" i="25"/>
  <c r="F413" i="25"/>
  <c r="F6966" i="25"/>
  <c r="F3722" i="25"/>
  <c r="F2992" i="25"/>
  <c r="F2826" i="25"/>
  <c r="F1879" i="25"/>
  <c r="F7112" i="25"/>
  <c r="F4567" i="25"/>
  <c r="F5175" i="25"/>
  <c r="F5336" i="25"/>
  <c r="F5337" i="25"/>
  <c r="F6055" i="25"/>
  <c r="F5297" i="25"/>
  <c r="F2054" i="25"/>
  <c r="F1697" i="25"/>
  <c r="F958" i="25"/>
  <c r="F2991" i="25"/>
  <c r="F4235" i="25"/>
  <c r="F254" i="25"/>
  <c r="F3688" i="25"/>
  <c r="F3407" i="25"/>
  <c r="F4748" i="25"/>
  <c r="F2600" i="25"/>
  <c r="F6676" i="25"/>
  <c r="F4286" i="25"/>
  <c r="F3697" i="25"/>
  <c r="F3775" i="25"/>
  <c r="F6358" i="25"/>
  <c r="F6888" i="25"/>
  <c r="F4857" i="25"/>
  <c r="F4858" i="25"/>
  <c r="F7092" i="25"/>
  <c r="F1308" i="25"/>
  <c r="F1396" i="25"/>
  <c r="F1397" i="25"/>
  <c r="F6268" i="25"/>
  <c r="F6893" i="25"/>
  <c r="F7082" i="25"/>
  <c r="F2534" i="25"/>
  <c r="F774" i="25"/>
  <c r="F732" i="25"/>
  <c r="F4347" i="25"/>
  <c r="F6301" i="25"/>
  <c r="F356" i="25"/>
  <c r="F751" i="25"/>
  <c r="F2545" i="25"/>
  <c r="F2870" i="25"/>
  <c r="F3949" i="25"/>
  <c r="F1059" i="25"/>
  <c r="F6267" i="25"/>
  <c r="F2549" i="25"/>
  <c r="F976" i="25"/>
  <c r="F4852" i="25"/>
  <c r="F5464" i="25"/>
  <c r="F1060" i="25"/>
  <c r="F6345" i="25"/>
  <c r="F4133" i="25"/>
  <c r="F1058" i="25"/>
  <c r="F980" i="25"/>
  <c r="F2708" i="25"/>
  <c r="F7095" i="25"/>
  <c r="F7093" i="25"/>
  <c r="F7094" i="25"/>
  <c r="F4334" i="25"/>
  <c r="F6359" i="25"/>
  <c r="F978" i="25"/>
  <c r="F977" i="25"/>
  <c r="F7187" i="25"/>
  <c r="F1091" i="25"/>
  <c r="F733" i="25"/>
  <c r="F4337" i="25"/>
  <c r="F643" i="25"/>
  <c r="F5288" i="25"/>
  <c r="F1566" i="25"/>
  <c r="F492" i="25"/>
  <c r="F2331" i="25"/>
  <c r="F6681" i="25"/>
  <c r="F1125" i="25"/>
  <c r="F5444" i="25"/>
  <c r="F6647" i="25"/>
  <c r="F3617" i="25"/>
  <c r="F6984" i="25"/>
  <c r="F6764" i="25"/>
  <c r="F303" i="25"/>
  <c r="F7113" i="25"/>
  <c r="F1702" i="25"/>
  <c r="F4053" i="25"/>
  <c r="F3655" i="25"/>
  <c r="F7126" i="25"/>
  <c r="F4336" i="25"/>
  <c r="F2137" i="25"/>
  <c r="F7013" i="25"/>
  <c r="F746" i="25"/>
  <c r="F7091" i="25"/>
  <c r="F4859" i="25"/>
  <c r="F4323" i="25"/>
  <c r="F493" i="25"/>
  <c r="F1168" i="25"/>
  <c r="F6387" i="25"/>
  <c r="F1416" i="25"/>
  <c r="F1957" i="25"/>
  <c r="F3122" i="25"/>
  <c r="F5937" i="25"/>
  <c r="F1691" i="25"/>
  <c r="F6769" i="25"/>
  <c r="F7138" i="25"/>
  <c r="F4325" i="25"/>
  <c r="F5338" i="25"/>
  <c r="F2021" i="25"/>
  <c r="F4566" i="25"/>
  <c r="F857" i="25"/>
  <c r="F4818" i="25"/>
  <c r="F6384" i="25"/>
  <c r="F4664" i="25"/>
  <c r="F886" i="25"/>
  <c r="F6284" i="25"/>
  <c r="F6643" i="25"/>
  <c r="F2016" i="25"/>
  <c r="F3819" i="25"/>
  <c r="F1401" i="25"/>
  <c r="F2183" i="25"/>
  <c r="F6639" i="25"/>
  <c r="F6642" i="25"/>
  <c r="F6951" i="25"/>
  <c r="F3713" i="25"/>
  <c r="F1400" i="25"/>
  <c r="F7000" i="25"/>
  <c r="F3714" i="25"/>
  <c r="F3889" i="25"/>
  <c r="F5209" i="25"/>
  <c r="F1642" i="25"/>
  <c r="F6994" i="25"/>
  <c r="F4821" i="25"/>
  <c r="F6388" i="25"/>
  <c r="F319" i="25"/>
  <c r="F2304" i="25"/>
  <c r="F4667" i="25"/>
  <c r="F4820" i="25"/>
  <c r="F7009" i="25"/>
  <c r="F6426" i="25"/>
  <c r="F4353" i="25"/>
  <c r="F4344" i="25"/>
  <c r="F1021" i="25"/>
  <c r="F3822" i="25"/>
  <c r="F854" i="25"/>
  <c r="F2339" i="25"/>
  <c r="F4260" i="25"/>
  <c r="F5394" i="25"/>
  <c r="F1989" i="25"/>
  <c r="F6385" i="25"/>
  <c r="F2803" i="25"/>
  <c r="F3742" i="25"/>
  <c r="F5471" i="25"/>
  <c r="F371" i="25"/>
  <c r="F4328" i="25"/>
  <c r="F3786" i="25"/>
  <c r="F5616" i="25"/>
  <c r="F5869" i="25"/>
  <c r="F775" i="25"/>
  <c r="F3436" i="25"/>
  <c r="F7174" i="25"/>
  <c r="F2015" i="25"/>
  <c r="F3893" i="25"/>
  <c r="F1883" i="25"/>
  <c r="F5026" i="25"/>
  <c r="F3264" i="25"/>
  <c r="F279" i="25"/>
  <c r="F5594" i="25"/>
  <c r="F7025" i="25"/>
  <c r="F4277" i="25"/>
  <c r="F5867" i="25"/>
  <c r="F6228" i="25"/>
  <c r="F2953" i="25"/>
  <c r="F6313" i="25"/>
  <c r="F6663" i="25"/>
  <c r="F1765" i="25"/>
  <c r="F1873" i="25"/>
  <c r="F1682" i="25"/>
  <c r="F5868" i="25"/>
  <c r="F4071" i="25"/>
  <c r="F1620" i="25"/>
  <c r="F3184" i="25"/>
  <c r="F4032" i="25"/>
  <c r="F1386" i="25"/>
  <c r="F1764" i="25"/>
  <c r="F1677" i="25"/>
  <c r="F3946" i="25"/>
  <c r="F4984" i="25"/>
  <c r="F4350" i="25"/>
  <c r="F3188" i="25"/>
  <c r="F3092" i="25"/>
  <c r="F4980" i="25"/>
  <c r="F7060" i="25"/>
  <c r="F6920" i="25"/>
  <c r="F3651" i="25"/>
  <c r="F869" i="25"/>
  <c r="F7196" i="25"/>
  <c r="F1011" i="25"/>
  <c r="F1012" i="25"/>
  <c r="F1747" i="25"/>
  <c r="F1880" i="25"/>
  <c r="F1290" i="25"/>
  <c r="F5630" i="25"/>
  <c r="F4881" i="25"/>
  <c r="F4343" i="25"/>
  <c r="F6392" i="25"/>
  <c r="F2210" i="25"/>
  <c r="F6092" i="25"/>
  <c r="F3698" i="25"/>
  <c r="F6220" i="25"/>
  <c r="F3814" i="25"/>
  <c r="F4289" i="25"/>
  <c r="F3324" i="25"/>
  <c r="F4123" i="25"/>
  <c r="F5368" i="25"/>
  <c r="F874" i="25"/>
  <c r="F5711" i="25"/>
  <c r="F5395" i="25"/>
  <c r="F6990" i="25"/>
  <c r="F5710" i="25"/>
  <c r="F4345" i="25"/>
  <c r="F6640" i="25"/>
  <c r="F390" i="25"/>
  <c r="F7156" i="25"/>
  <c r="F5775" i="25"/>
  <c r="F2754" i="25"/>
  <c r="F1305" i="25"/>
  <c r="F3398" i="25"/>
  <c r="F4735" i="25"/>
  <c r="F5886" i="25"/>
  <c r="F5109" i="25"/>
  <c r="F1122" i="25"/>
  <c r="F6662" i="25"/>
  <c r="F747" i="25"/>
  <c r="F6986" i="25"/>
  <c r="F2989" i="25"/>
  <c r="F1280" i="25"/>
  <c r="F6963" i="25"/>
  <c r="F6379" i="25"/>
  <c r="F3750" i="25"/>
  <c r="F1543" i="25"/>
  <c r="F2513" i="25"/>
  <c r="F3815" i="25"/>
  <c r="F1590" i="25"/>
  <c r="F2623" i="25"/>
  <c r="F3485" i="25"/>
  <c r="F5742" i="25"/>
  <c r="F2307" i="25"/>
  <c r="F7111" i="25"/>
  <c r="F1679" i="25"/>
  <c r="F2705" i="25"/>
  <c r="F3776" i="25"/>
  <c r="F3393" i="25"/>
  <c r="F3335" i="25"/>
  <c r="F6649" i="25"/>
  <c r="F2032" i="25"/>
  <c r="F1253" i="25"/>
  <c r="F6767" i="25"/>
  <c r="F2273" i="25"/>
  <c r="F1860" i="25"/>
  <c r="F4807" i="25"/>
  <c r="F2954" i="25"/>
  <c r="F6021" i="25"/>
  <c r="F5286" i="25"/>
  <c r="F6072" i="25"/>
  <c r="F1678" i="25"/>
  <c r="F1857" i="25"/>
  <c r="F3816" i="25"/>
  <c r="F2755" i="25"/>
  <c r="F3745" i="25"/>
  <c r="F6176" i="25"/>
  <c r="F6765" i="25"/>
  <c r="F2179" i="25"/>
  <c r="F1856" i="25"/>
  <c r="F2410" i="25"/>
  <c r="F2644" i="25"/>
  <c r="F568" i="25"/>
  <c r="F1391" i="25"/>
  <c r="F3813" i="25"/>
  <c r="F5339" i="25"/>
  <c r="F488" i="25"/>
  <c r="F843" i="25"/>
  <c r="F7016" i="25"/>
  <c r="F3884" i="25"/>
  <c r="F450" i="25"/>
  <c r="F1810" i="25"/>
  <c r="F4216" i="25"/>
  <c r="F2242" i="25"/>
  <c r="F3663" i="25"/>
  <c r="F1973" i="25"/>
  <c r="F2061" i="25"/>
  <c r="F5705" i="25"/>
  <c r="F3862" i="25"/>
  <c r="F941" i="25"/>
  <c r="F1521" i="25"/>
  <c r="F1347" i="25"/>
  <c r="F2064" i="25"/>
  <c r="F3958" i="25"/>
  <c r="F5340" i="25"/>
  <c r="F3785" i="25"/>
  <c r="F5422" i="25"/>
  <c r="F5419" i="25"/>
  <c r="F2598" i="25"/>
  <c r="F6283" i="25"/>
  <c r="D16" i="20" l="1"/>
  <c r="D13" i="20" l="1"/>
  <c r="F3645" i="25" l="1"/>
  <c r="F4670" i="25"/>
  <c r="F3887" i="25"/>
  <c r="F5982" i="25"/>
  <c r="F1979" i="25"/>
  <c r="F2020" i="25"/>
  <c r="F278" i="25"/>
  <c r="F6641" i="25"/>
  <c r="F753" i="25"/>
  <c r="F5179" i="25"/>
  <c r="F321" i="25"/>
  <c r="F6995" i="25"/>
  <c r="F5614" i="25"/>
  <c r="F1546" i="25"/>
  <c r="F3426" i="25"/>
  <c r="F1477" i="25"/>
  <c r="F6397" i="25"/>
  <c r="F4356" i="25"/>
  <c r="F3746" i="25"/>
  <c r="F2821" i="25"/>
  <c r="F6259" i="25"/>
  <c r="F7195" i="25"/>
  <c r="F5172" i="25"/>
  <c r="F5164" i="25"/>
  <c r="F2191" i="25"/>
  <c r="F1486" i="25"/>
  <c r="F299" i="25"/>
  <c r="F1228" i="25"/>
  <c r="F1482" i="25"/>
  <c r="F6193" i="25"/>
  <c r="F4333" i="25"/>
  <c r="F3646" i="25"/>
  <c r="F7011" i="25"/>
  <c r="F6992" i="25"/>
  <c r="F4341" i="25"/>
  <c r="F4351" i="25"/>
  <c r="F4365" i="25"/>
  <c r="F4349" i="25"/>
  <c r="F7001" i="25"/>
  <c r="F4361" i="25"/>
  <c r="F4357" i="25"/>
  <c r="F4326" i="25"/>
  <c r="F4983" i="25"/>
  <c r="F880" i="25"/>
  <c r="F5279" i="25"/>
  <c r="F1074" i="25"/>
  <c r="F1617" i="25"/>
  <c r="F293" i="25"/>
  <c r="F2452" i="25"/>
  <c r="F842" i="25"/>
  <c r="F3186" i="25"/>
  <c r="F1221" i="25"/>
  <c r="F1407" i="25"/>
  <c r="F1404" i="25"/>
  <c r="F2082" i="25"/>
  <c r="F6997" i="25"/>
  <c r="F4039" i="25"/>
  <c r="F5694" i="25"/>
  <c r="F309" i="25"/>
  <c r="F853" i="25"/>
  <c r="F4332" i="25"/>
  <c r="F4346" i="25"/>
  <c r="F5485" i="25"/>
  <c r="F1029" i="25"/>
  <c r="F548" i="25"/>
  <c r="F2131" i="25"/>
  <c r="F4961" i="25"/>
  <c r="F2478" i="25"/>
  <c r="F2750" i="25"/>
  <c r="F1868" i="25"/>
  <c r="F1031" i="25"/>
  <c r="F3818" i="25"/>
  <c r="F3821" i="25"/>
  <c r="F1084" i="25"/>
  <c r="F1487" i="25"/>
  <c r="F6840" i="25"/>
  <c r="F6841" i="25"/>
  <c r="F1027" i="25"/>
  <c r="F1877" i="25"/>
  <c r="F7007" i="25"/>
  <c r="F7008" i="25"/>
  <c r="F3820" i="25"/>
  <c r="F7003" i="25"/>
  <c r="F2968" i="25"/>
  <c r="F5247" i="25"/>
  <c r="F1255" i="25"/>
  <c r="F5618" i="25"/>
  <c r="F6910" i="25"/>
  <c r="F6877" i="25"/>
  <c r="F3350" i="25"/>
  <c r="F2975" i="25"/>
  <c r="F964" i="25"/>
  <c r="F7005" i="25"/>
  <c r="F5976" i="25"/>
  <c r="F2152" i="25"/>
  <c r="F3346" i="25"/>
  <c r="F2950" i="25"/>
  <c r="F4364" i="25"/>
  <c r="F5956" i="25"/>
  <c r="F3923" i="25"/>
  <c r="F5964" i="25"/>
  <c r="F2679" i="25"/>
  <c r="F6070" i="25"/>
  <c r="F5713" i="25"/>
  <c r="F3830" i="25"/>
  <c r="F1907" i="25"/>
  <c r="F1017" i="25"/>
  <c r="F4007" i="25"/>
  <c r="F1947" i="25"/>
  <c r="F1016" i="25"/>
  <c r="F3812" i="25"/>
  <c r="F4355" i="25"/>
  <c r="F1802" i="25"/>
  <c r="F5520" i="25"/>
  <c r="F2952" i="25"/>
  <c r="F3744" i="25"/>
  <c r="F1252" i="25"/>
  <c r="F5977" i="25"/>
  <c r="F3266" i="25"/>
  <c r="F1570" i="25"/>
  <c r="F4060" i="25"/>
  <c r="F3852" i="25"/>
  <c r="F5178" i="25"/>
  <c r="F412" i="25"/>
  <c r="F1784" i="25"/>
  <c r="F5584" i="25"/>
  <c r="F3244" i="25"/>
  <c r="F329" i="25"/>
  <c r="F403" i="25"/>
  <c r="F6844" i="25"/>
  <c r="F4630" i="25"/>
  <c r="F4022" i="25"/>
  <c r="F3825" i="25"/>
  <c r="F6843" i="25"/>
  <c r="F5776" i="25"/>
  <c r="F729" i="25"/>
  <c r="F1485" i="25"/>
  <c r="F2749" i="25"/>
  <c r="F3693" i="25"/>
  <c r="F1809" i="25"/>
  <c r="F4055" i="25"/>
  <c r="F1208" i="25"/>
  <c r="F6068" i="25"/>
  <c r="F1229" i="25"/>
  <c r="F885" i="25"/>
  <c r="F6987" i="25"/>
  <c r="F3729" i="25"/>
  <c r="F3183" i="25"/>
  <c r="F280" i="25"/>
  <c r="F438" i="25"/>
  <c r="F5961" i="25"/>
  <c r="F1681" i="25"/>
  <c r="F7121" i="25"/>
  <c r="F2807" i="25"/>
  <c r="F4362" i="25"/>
  <c r="F1607" i="25"/>
  <c r="F327" i="25"/>
  <c r="F4103" i="25"/>
  <c r="F5617" i="25"/>
  <c r="F395" i="25"/>
  <c r="F3187" i="25"/>
  <c r="F3022" i="25"/>
  <c r="F3823" i="25"/>
  <c r="F737" i="25"/>
  <c r="F6839" i="25"/>
  <c r="F5404" i="25"/>
  <c r="F3059" i="25"/>
  <c r="F1073" i="25"/>
  <c r="F750" i="25"/>
  <c r="F4978" i="25"/>
  <c r="F1509" i="25"/>
  <c r="F1680" i="25"/>
  <c r="F1298" i="25"/>
  <c r="F2698" i="25"/>
  <c r="F789" i="25"/>
  <c r="F739" i="25"/>
  <c r="F2676" i="25"/>
  <c r="F3817" i="25"/>
  <c r="F5082" i="25"/>
  <c r="F6042" i="25"/>
  <c r="F6842" i="25"/>
  <c r="F778" i="25"/>
  <c r="F3947" i="25"/>
  <c r="F1518" i="25"/>
  <c r="F2955" i="25"/>
  <c r="F1541" i="25"/>
  <c r="F3824" i="25"/>
  <c r="F494" i="25"/>
  <c r="F6648" i="25"/>
  <c r="F2951" i="25"/>
  <c r="F4954" i="25"/>
  <c r="F310" i="25"/>
  <c r="F611" i="25"/>
  <c r="F1801" i="25"/>
  <c r="F740" i="25"/>
  <c r="F3826" i="25"/>
  <c r="F1903" i="25"/>
  <c r="F283" i="25"/>
  <c r="F2840" i="25"/>
  <c r="F2348" i="25"/>
  <c r="F6075" i="25"/>
  <c r="F4692" i="25"/>
  <c r="F1299" i="25"/>
  <c r="F5333" i="25"/>
  <c r="F3466" i="25"/>
  <c r="F6396" i="25"/>
  <c r="F2124" i="25"/>
  <c r="F2200" i="25"/>
  <c r="F582" i="25"/>
  <c r="F5425" i="25"/>
  <c r="F2577" i="25"/>
  <c r="F2558" i="25"/>
  <c r="F2560" i="25"/>
  <c r="F2588" i="25"/>
  <c r="F2572" i="25"/>
  <c r="F2579" i="25"/>
  <c r="F2607" i="25"/>
  <c r="F2574" i="25"/>
  <c r="F2584" i="25"/>
  <c r="F2586" i="25"/>
  <c r="F2591" i="25"/>
  <c r="F2593" i="25"/>
  <c r="F2595" i="25"/>
  <c r="F6239" i="25"/>
  <c r="F2596" i="25"/>
  <c r="F2619" i="25"/>
  <c r="F2605" i="25"/>
  <c r="F2615" i="25"/>
  <c r="F2610" i="25"/>
  <c r="F2602" i="25"/>
  <c r="F2570" i="25"/>
  <c r="F2562" i="25"/>
  <c r="F2617" i="25"/>
  <c r="F2568" i="25"/>
  <c r="F2564" i="25"/>
  <c r="F2554" i="25"/>
  <c r="F2612" i="25"/>
  <c r="F9136" i="25"/>
  <c r="F8987" i="25"/>
  <c r="F8829" i="25"/>
  <c r="F8922" i="25"/>
  <c r="F8869" i="25"/>
  <c r="F9049" i="25"/>
  <c r="F9198" i="25"/>
  <c r="F8983" i="25"/>
  <c r="F8984" i="25"/>
  <c r="F8825" i="25"/>
  <c r="F9199" i="25"/>
  <c r="F8899" i="25"/>
  <c r="F8985" i="25"/>
  <c r="F8949" i="25"/>
  <c r="F9082" i="25"/>
  <c r="F9200" i="25"/>
  <c r="F8760" i="25"/>
  <c r="F9192" i="25"/>
  <c r="F8882" i="25"/>
  <c r="F9165" i="25"/>
  <c r="F8866" i="25"/>
  <c r="F9009" i="25"/>
  <c r="F8759" i="25"/>
  <c r="F8824" i="25"/>
  <c r="F8930" i="25"/>
  <c r="F8929" i="25"/>
  <c r="F8780" i="25"/>
  <c r="F8782" i="25"/>
  <c r="F9096" i="25"/>
  <c r="F9063" i="25"/>
  <c r="F8881" i="25"/>
  <c r="F8982" i="25"/>
  <c r="F8921" i="25"/>
  <c r="F9174" i="25"/>
  <c r="F8871" i="25"/>
  <c r="F8787" i="25"/>
  <c r="F8799" i="25"/>
  <c r="F8861" i="25"/>
  <c r="F9180" i="25"/>
  <c r="F9153" i="25"/>
  <c r="F9059" i="25"/>
  <c r="F9006" i="25"/>
  <c r="F9044" i="25"/>
  <c r="F8948" i="25"/>
  <c r="F8992" i="25"/>
  <c r="F8910" i="25"/>
  <c r="F8823" i="25"/>
  <c r="F8808" i="25"/>
  <c r="F8830" i="25"/>
  <c r="F8778" i="25"/>
  <c r="F9032" i="25"/>
  <c r="F9089" i="25"/>
  <c r="F9097" i="25"/>
  <c r="F8800" i="25"/>
  <c r="F8810" i="25"/>
  <c r="F8763" i="25"/>
  <c r="F8775" i="25"/>
  <c r="F8812" i="25"/>
  <c r="F8927" i="25"/>
  <c r="F9184" i="25"/>
  <c r="F8675" i="25"/>
  <c r="F8698" i="25"/>
  <c r="F9185" i="25"/>
  <c r="F8749" i="25"/>
  <c r="F9181" i="25"/>
  <c r="F8704" i="25"/>
  <c r="F8835" i="25"/>
  <c r="F9083" i="25"/>
  <c r="F8843" i="25"/>
  <c r="F8894" i="25"/>
  <c r="F8801" i="25"/>
  <c r="F9182" i="25"/>
  <c r="F8756" i="25"/>
  <c r="F8744" i="25"/>
  <c r="F8962" i="25"/>
  <c r="F8953" i="25"/>
  <c r="F8923" i="25"/>
  <c r="F8926" i="25"/>
  <c r="F8745" i="25"/>
  <c r="F9120" i="25"/>
  <c r="F8937" i="25"/>
  <c r="F8897" i="25"/>
  <c r="F9067" i="25"/>
  <c r="F9131" i="25"/>
  <c r="F9133" i="25"/>
  <c r="F8885" i="25"/>
  <c r="F9098" i="25"/>
  <c r="F9038" i="25"/>
  <c r="F9051" i="25"/>
  <c r="F9054" i="25"/>
  <c r="F8909" i="25"/>
  <c r="F8993" i="25"/>
  <c r="F9132" i="25"/>
  <c r="F8736" i="25"/>
  <c r="F8951" i="25"/>
  <c r="F8875" i="25"/>
  <c r="F8870" i="25"/>
  <c r="F9183" i="25"/>
  <c r="F8807" i="25"/>
  <c r="F8727" i="25"/>
  <c r="F8933" i="25"/>
  <c r="F9046" i="25"/>
  <c r="F9056" i="25"/>
  <c r="F9206" i="25"/>
  <c r="F8781" i="25"/>
  <c r="F8826" i="25"/>
  <c r="F9011" i="25"/>
  <c r="F8696" i="25"/>
  <c r="F8840" i="25"/>
  <c r="F8693" i="25"/>
  <c r="F9130" i="25"/>
  <c r="F8912" i="25"/>
  <c r="F8816" i="25"/>
  <c r="F8740" i="25"/>
  <c r="F9101" i="25"/>
  <c r="F8847" i="25"/>
  <c r="F8954" i="25"/>
  <c r="F9122" i="25"/>
  <c r="F8706" i="25"/>
  <c r="F8872" i="25"/>
  <c r="F8994" i="25"/>
  <c r="F9019" i="25"/>
  <c r="F8794" i="25"/>
  <c r="F8960" i="25"/>
  <c r="F8773" i="25"/>
  <c r="F8765" i="25"/>
  <c r="F9161" i="25"/>
  <c r="F8720" i="25"/>
  <c r="F9052" i="25"/>
  <c r="F8694" i="25"/>
  <c r="F8831" i="25"/>
  <c r="F8969" i="25"/>
  <c r="F8981" i="25"/>
  <c r="F9163" i="25"/>
  <c r="F9208" i="25"/>
  <c r="F8766" i="25"/>
  <c r="F8715" i="25"/>
  <c r="F8859" i="25"/>
  <c r="F9018" i="25"/>
  <c r="F9036" i="25"/>
  <c r="F8770" i="25"/>
  <c r="F8795" i="25"/>
  <c r="F8809" i="25"/>
  <c r="F8811" i="25"/>
  <c r="F8729" i="25"/>
  <c r="F8938" i="25"/>
  <c r="F8711" i="25"/>
  <c r="F8941" i="25"/>
  <c r="F9135" i="25"/>
  <c r="F9151" i="25"/>
  <c r="F8924" i="25"/>
  <c r="F9086" i="25"/>
  <c r="F9145" i="25"/>
  <c r="F8850" i="25"/>
  <c r="F8767" i="25"/>
  <c r="F8947" i="25"/>
  <c r="F8989" i="25"/>
  <c r="F9160" i="25"/>
  <c r="F8936" i="25"/>
  <c r="F8967" i="25"/>
  <c r="F8891" i="25"/>
  <c r="F9203" i="25"/>
  <c r="F9113" i="25"/>
  <c r="F9065" i="25"/>
  <c r="F9193" i="25"/>
  <c r="F9201" i="25"/>
  <c r="F9066" i="25"/>
  <c r="F8834" i="25"/>
  <c r="F8997" i="25"/>
  <c r="F9152" i="25"/>
  <c r="F8990" i="25"/>
  <c r="F8817" i="25"/>
  <c r="F8876" i="25"/>
  <c r="F8820" i="25"/>
  <c r="F8934" i="25"/>
  <c r="F8848" i="25"/>
  <c r="F8931" i="25"/>
  <c r="F8725" i="25"/>
  <c r="F8940" i="25"/>
  <c r="F8959" i="25"/>
  <c r="F9016" i="25"/>
  <c r="F9157" i="25"/>
  <c r="F9105" i="25"/>
  <c r="F8991" i="25"/>
  <c r="F9002" i="25"/>
  <c r="F8964" i="25"/>
  <c r="F8851" i="25"/>
  <c r="F8753" i="25"/>
  <c r="F9189" i="25"/>
  <c r="F9204" i="25"/>
  <c r="F8902" i="25"/>
  <c r="F9100" i="25"/>
  <c r="F8886" i="25"/>
  <c r="F8833" i="25"/>
  <c r="F9169" i="25"/>
  <c r="F8864" i="25"/>
  <c r="F9156" i="25"/>
  <c r="F9178" i="25"/>
  <c r="F8712" i="25"/>
  <c r="F8853" i="25"/>
  <c r="F8857" i="25"/>
  <c r="F8686" i="25"/>
  <c r="F8774" i="25"/>
  <c r="F8757" i="25"/>
  <c r="F9164" i="25"/>
  <c r="F9080" i="25"/>
  <c r="F9033" i="25"/>
  <c r="F9084" i="25"/>
  <c r="F8681" i="25"/>
  <c r="F8852" i="25"/>
  <c r="F8813" i="25"/>
  <c r="F8867" i="25"/>
  <c r="F9058" i="25"/>
  <c r="F8724" i="25"/>
  <c r="F8956" i="25"/>
  <c r="F8904" i="25"/>
  <c r="F9167" i="25"/>
  <c r="F9188" i="25"/>
  <c r="F9147" i="25"/>
  <c r="F9168" i="25"/>
  <c r="F9023" i="25"/>
  <c r="F8814" i="25"/>
  <c r="F9047" i="25"/>
  <c r="F8769" i="25"/>
  <c r="F8880" i="25"/>
  <c r="F9115" i="25"/>
  <c r="F9110" i="25"/>
  <c r="F9162" i="25"/>
  <c r="F9050" i="25"/>
  <c r="F9172" i="25"/>
  <c r="F9144" i="25"/>
  <c r="F9107" i="25"/>
  <c r="F9092" i="25"/>
  <c r="F8697" i="25"/>
  <c r="F8841" i="25"/>
  <c r="F8822" i="25"/>
  <c r="F8855" i="25"/>
  <c r="F8758" i="25"/>
  <c r="F9166" i="25"/>
  <c r="F8777" i="25"/>
  <c r="F8888" i="25"/>
  <c r="F8892" i="25"/>
  <c r="F8798" i="25"/>
  <c r="F8790" i="25"/>
  <c r="F9010" i="25"/>
  <c r="F8973" i="25"/>
  <c r="F8842" i="25"/>
  <c r="F9149" i="25"/>
  <c r="F9175" i="25"/>
  <c r="F8920" i="25"/>
  <c r="F8854" i="25"/>
  <c r="F8719" i="25"/>
  <c r="F8971" i="25"/>
  <c r="F8919" i="25"/>
  <c r="F8685" i="25"/>
  <c r="F8996" i="25"/>
  <c r="F9109" i="25"/>
  <c r="F8721" i="25"/>
  <c r="F8702" i="25"/>
  <c r="F8804" i="25"/>
  <c r="F9048" i="25"/>
  <c r="F9143" i="25"/>
  <c r="F9126" i="25"/>
  <c r="F9037" i="25"/>
  <c r="F8743" i="25"/>
  <c r="F8896" i="25"/>
  <c r="F9118" i="25"/>
  <c r="F8944" i="25"/>
  <c r="F8860" i="25"/>
  <c r="F9159" i="25"/>
  <c r="F8687" i="25"/>
  <c r="F8673" i="25"/>
  <c r="F8837" i="25"/>
  <c r="F8755" i="25"/>
  <c r="F8942" i="25"/>
  <c r="F9116" i="25"/>
  <c r="F8935" i="25"/>
  <c r="F8788" i="25"/>
  <c r="F9187" i="25"/>
  <c r="F9114" i="25"/>
  <c r="F8898" i="25"/>
  <c r="F8963" i="25"/>
  <c r="F8957" i="25"/>
  <c r="F8691" i="25"/>
  <c r="F8821" i="25"/>
  <c r="F8845" i="25"/>
  <c r="F8708" i="25"/>
  <c r="F8836" i="25"/>
  <c r="F8995" i="25"/>
  <c r="F8762" i="25"/>
  <c r="F8796" i="25"/>
  <c r="F8988" i="25"/>
  <c r="F8828" i="25"/>
  <c r="F8768" i="25"/>
  <c r="F9195" i="25"/>
  <c r="F9087" i="25"/>
  <c r="F8690" i="25"/>
  <c r="F8792" i="25"/>
  <c r="F9071" i="25"/>
  <c r="F8975" i="25"/>
  <c r="F9207" i="25"/>
  <c r="F9142" i="25"/>
  <c r="F8908" i="25"/>
  <c r="F9030" i="25"/>
  <c r="F8786" i="25"/>
  <c r="F9150" i="25"/>
  <c r="F9041" i="25"/>
  <c r="F8978" i="25"/>
  <c r="F9007" i="25"/>
  <c r="F9173" i="25"/>
  <c r="F9060" i="25"/>
  <c r="F9073" i="25"/>
  <c r="F8999" i="25"/>
  <c r="F8943" i="25"/>
  <c r="F9112" i="25"/>
  <c r="F9013" i="25"/>
  <c r="F8707" i="25"/>
  <c r="F9123" i="25"/>
  <c r="F8950" i="25"/>
  <c r="F8819" i="25"/>
  <c r="F8676" i="25"/>
  <c r="F9128" i="25"/>
  <c r="F8966" i="25"/>
  <c r="F9008" i="25"/>
  <c r="F9197" i="25"/>
  <c r="F8903" i="25"/>
  <c r="F8958" i="25"/>
  <c r="F8683" i="25"/>
  <c r="F9025" i="25"/>
  <c r="F9000" i="25"/>
  <c r="F8716" i="25"/>
  <c r="F9079" i="25"/>
  <c r="F9196" i="25"/>
  <c r="F9020" i="25"/>
  <c r="F8939" i="25"/>
  <c r="F9015" i="25"/>
  <c r="F9202" i="25"/>
  <c r="F9091" i="25"/>
  <c r="F9111" i="25"/>
  <c r="F8723" i="25"/>
  <c r="F8878" i="25"/>
  <c r="F8791" i="25"/>
  <c r="F9026" i="25"/>
  <c r="F8905" i="25"/>
  <c r="F8890" i="25"/>
  <c r="F9031" i="25"/>
  <c r="F9134" i="25"/>
  <c r="F8785" i="25"/>
  <c r="F8751" i="25"/>
  <c r="F9057" i="25"/>
  <c r="F9179" i="25"/>
  <c r="F8699" i="25"/>
  <c r="F8784" i="25"/>
  <c r="F9001" i="25"/>
  <c r="F8846" i="25"/>
  <c r="F9094" i="25"/>
  <c r="F8701" i="25"/>
  <c r="F8678" i="25"/>
  <c r="F9127" i="25"/>
  <c r="F9140" i="25"/>
  <c r="F8844" i="25"/>
  <c r="F8974" i="25"/>
  <c r="F8703" i="25"/>
  <c r="F8915" i="25"/>
  <c r="F9061" i="25"/>
  <c r="F8776" i="25"/>
  <c r="F8858" i="25"/>
  <c r="F8862" i="25"/>
  <c r="F8750" i="25"/>
  <c r="F8884" i="25"/>
  <c r="F8849" i="25"/>
  <c r="F9106" i="25"/>
  <c r="F9103" i="25"/>
  <c r="F9117" i="25"/>
  <c r="F8684" i="25"/>
  <c r="F8952" i="25"/>
  <c r="F8961" i="25"/>
  <c r="F8918" i="25"/>
  <c r="F9088" i="25"/>
  <c r="F9205" i="25"/>
  <c r="F9053" i="25"/>
  <c r="F9070" i="25"/>
  <c r="F8714" i="25"/>
  <c r="F9095" i="25"/>
  <c r="F8839" i="25"/>
  <c r="F8986" i="25"/>
  <c r="F8965" i="25"/>
  <c r="F8901" i="25"/>
  <c r="F8889" i="25"/>
  <c r="F9099" i="25"/>
  <c r="F9078" i="25"/>
  <c r="F9148" i="25"/>
  <c r="F8907" i="25"/>
  <c r="F8818" i="25"/>
  <c r="F8979" i="25"/>
  <c r="F9076" i="25"/>
  <c r="F9003" i="25"/>
  <c r="F8689" i="25"/>
  <c r="F9090" i="25"/>
  <c r="F8805" i="25"/>
  <c r="F8709" i="25"/>
  <c r="F8887" i="25"/>
  <c r="F8977" i="25"/>
  <c r="F8797" i="25"/>
  <c r="F8734" i="25"/>
  <c r="F9004" i="25"/>
  <c r="F8815" i="25"/>
  <c r="F8710" i="25"/>
  <c r="F8717" i="25"/>
  <c r="F8771" i="25"/>
  <c r="F8932" i="25"/>
  <c r="F9129" i="25"/>
  <c r="F8832" i="25"/>
  <c r="F8968" i="25"/>
  <c r="F8914" i="25"/>
  <c r="F9121" i="25"/>
  <c r="F9093" i="25"/>
  <c r="F9171" i="25"/>
  <c r="F9176" i="25"/>
  <c r="F8672" i="25"/>
  <c r="F8746" i="25"/>
  <c r="F8739" i="25"/>
  <c r="F8868" i="25"/>
  <c r="F8793" i="25"/>
  <c r="F8726" i="25"/>
  <c r="F9043" i="25"/>
  <c r="F8873" i="25"/>
  <c r="F9141" i="25"/>
  <c r="F9064" i="25"/>
  <c r="F9075" i="25"/>
  <c r="F9034" i="25"/>
  <c r="F8718" i="25"/>
  <c r="F8998" i="25"/>
  <c r="F8856" i="25"/>
  <c r="F8946" i="25"/>
  <c r="F8928" i="25"/>
  <c r="F8679" i="25"/>
  <c r="F9155" i="25"/>
  <c r="F9017" i="25"/>
  <c r="F8980" i="25"/>
  <c r="F9040" i="25"/>
  <c r="F9068" i="25"/>
  <c r="F8705" i="25"/>
  <c r="F8748" i="25"/>
  <c r="F8742" i="25"/>
  <c r="F8879" i="25"/>
  <c r="F8863" i="25"/>
  <c r="F8737" i="25"/>
  <c r="F8738" i="25"/>
  <c r="F8730" i="25"/>
  <c r="F8732" i="25"/>
  <c r="F8731" i="25"/>
  <c r="F8735" i="25"/>
  <c r="F8733" i="25"/>
  <c r="F8752" i="25"/>
  <c r="F8680" i="25"/>
  <c r="F9005" i="25"/>
  <c r="F9194" i="25"/>
  <c r="F9124" i="25"/>
  <c r="F8917" i="25"/>
  <c r="F9154" i="25"/>
  <c r="F9186" i="25"/>
  <c r="F8925" i="25"/>
  <c r="F8893" i="25"/>
  <c r="F9042" i="25"/>
  <c r="F9146" i="25"/>
  <c r="F9074" i="25"/>
  <c r="F8722" i="25"/>
  <c r="F9014" i="25"/>
  <c r="F9069" i="25"/>
  <c r="F8806" i="25"/>
  <c r="F8883" i="25"/>
  <c r="F9077" i="25"/>
  <c r="F9021" i="25"/>
  <c r="F8674" i="25"/>
  <c r="F8906" i="25"/>
  <c r="F9170" i="25"/>
  <c r="F8895" i="25"/>
  <c r="F8945" i="25"/>
  <c r="F8913" i="25"/>
  <c r="F8783" i="25"/>
  <c r="F9035" i="25"/>
  <c r="F9022" i="25"/>
  <c r="F8728" i="25"/>
  <c r="F8955" i="25"/>
  <c r="F8692" i="25"/>
  <c r="F8900" i="25"/>
  <c r="F8827" i="25"/>
  <c r="F9081" i="25"/>
  <c r="F8682" i="25"/>
  <c r="F9062" i="25"/>
  <c r="F8754" i="25"/>
  <c r="F8865" i="25"/>
  <c r="F9177" i="25"/>
  <c r="F8970" i="25"/>
  <c r="F9108" i="25"/>
  <c r="F8972" i="25"/>
  <c r="F9158" i="25"/>
  <c r="F8911" i="25"/>
  <c r="F8688" i="25"/>
  <c r="F9027" i="25"/>
  <c r="F8916" i="25"/>
  <c r="F9102" i="25"/>
  <c r="F8772" i="25"/>
  <c r="F8713" i="25"/>
  <c r="F8700" i="25"/>
  <c r="F8803" i="25"/>
  <c r="F9125" i="25"/>
  <c r="F9190" i="25"/>
  <c r="F9028" i="25"/>
  <c r="F8802" i="25"/>
  <c r="F8838" i="25"/>
  <c r="F8874" i="25"/>
  <c r="F9024" i="25"/>
  <c r="F9012" i="25"/>
  <c r="F8677" i="25"/>
  <c r="F8789" i="25"/>
  <c r="F9104" i="25"/>
  <c r="F8976" i="25"/>
  <c r="F9085" i="25"/>
  <c r="F9045" i="25"/>
  <c r="F9029" i="25"/>
  <c r="F8741" i="25"/>
  <c r="F8761" i="25"/>
  <c r="F8877" i="25"/>
  <c r="F9191" i="25"/>
  <c r="F9119" i="25"/>
  <c r="F9072" i="25"/>
  <c r="F9055" i="25"/>
  <c r="F9039" i="25"/>
  <c r="F9139" i="25"/>
  <c r="F9138" i="25"/>
  <c r="F8764" i="25"/>
  <c r="F9137" i="25"/>
  <c r="F8779" i="25"/>
  <c r="F8747" i="25"/>
  <c r="F8695" i="25"/>
  <c r="F9737" i="25"/>
  <c r="F9653" i="25"/>
  <c r="F9711" i="25"/>
  <c r="F9672" i="25"/>
  <c r="F9426" i="25"/>
  <c r="F9693" i="25"/>
  <c r="F9773" i="25"/>
  <c r="F9602" i="25"/>
  <c r="F9441" i="25"/>
  <c r="F9581" i="25"/>
  <c r="F9434" i="25"/>
  <c r="F9580" i="25"/>
  <c r="F9508" i="25"/>
  <c r="F9515" i="25"/>
  <c r="F9585" i="25"/>
  <c r="F9673" i="25"/>
  <c r="F9687" i="25"/>
  <c r="F9620" i="25"/>
  <c r="F9481" i="25"/>
  <c r="F9448" i="25"/>
  <c r="F9824" i="25"/>
  <c r="F9325" i="25"/>
  <c r="F9716" i="25"/>
  <c r="F9715" i="25"/>
  <c r="F9546" i="25"/>
  <c r="F9655" i="25"/>
  <c r="F9359" i="25"/>
  <c r="F9598" i="25"/>
  <c r="F9632" i="25"/>
  <c r="F9639" i="25"/>
  <c r="F9641" i="25"/>
  <c r="F9649" i="25"/>
  <c r="F9630" i="25"/>
  <c r="F9593" i="25"/>
  <c r="F9839" i="25"/>
  <c r="F9449" i="25"/>
  <c r="F9745" i="25"/>
  <c r="F9609" i="25"/>
  <c r="F9478" i="25"/>
  <c r="F9542" i="25"/>
  <c r="F9744" i="25"/>
  <c r="F9813" i="25"/>
  <c r="F9425" i="25"/>
  <c r="F9373" i="25"/>
  <c r="F9499" i="25"/>
  <c r="F9543" i="25"/>
  <c r="F9665" i="25"/>
  <c r="F9688" i="25"/>
  <c r="F9417" i="25"/>
  <c r="F9351" i="25"/>
  <c r="F9326" i="25"/>
  <c r="F9568" i="25"/>
  <c r="F9677" i="25"/>
  <c r="F9750" i="25"/>
  <c r="F9497" i="25"/>
  <c r="F9838" i="25"/>
  <c r="F9644" i="25"/>
  <c r="F9548" i="25"/>
  <c r="F9787" i="25"/>
  <c r="F9391" i="25"/>
  <c r="F9577" i="25"/>
  <c r="F9796" i="25"/>
  <c r="F9376" i="25"/>
  <c r="F9462" i="25"/>
  <c r="F9604" i="25"/>
  <c r="F9771" i="25"/>
  <c r="F9670" i="25"/>
  <c r="F9583" i="25"/>
  <c r="F9739" i="25"/>
  <c r="F9712" i="25"/>
  <c r="F9726" i="25"/>
  <c r="F9407" i="25"/>
  <c r="F9717" i="25"/>
  <c r="F9633" i="25"/>
  <c r="F9814" i="25"/>
  <c r="F9765" i="25"/>
  <c r="F9634" i="25"/>
  <c r="F9487" i="25"/>
  <c r="F9389" i="25"/>
  <c r="F9403" i="25"/>
  <c r="F9438" i="25"/>
  <c r="F9421" i="25"/>
  <c r="F9459" i="25"/>
  <c r="F9436" i="25"/>
  <c r="F9740" i="25"/>
  <c r="F9485" i="25"/>
  <c r="F9350" i="25"/>
  <c r="F9516" i="25"/>
  <c r="F9514" i="25"/>
  <c r="F9381" i="25"/>
  <c r="F9484" i="25"/>
  <c r="F9615" i="25"/>
  <c r="F9413" i="25"/>
  <c r="F9469" i="25"/>
  <c r="F9387" i="25"/>
  <c r="F9365" i="25"/>
  <c r="F9547" i="25"/>
  <c r="F9851" i="25"/>
  <c r="F9738" i="25"/>
  <c r="F9523" i="25"/>
  <c r="F9466" i="25"/>
  <c r="F9853" i="25"/>
  <c r="F9722" i="25"/>
  <c r="F9775" i="25"/>
  <c r="F9591" i="25"/>
  <c r="F9656" i="25"/>
  <c r="F9628" i="25"/>
  <c r="F9810" i="25"/>
  <c r="F9730" i="25"/>
  <c r="F9779" i="25"/>
  <c r="F9458" i="25"/>
  <c r="F9494" i="25"/>
  <c r="F9654" i="25"/>
  <c r="F9339" i="25"/>
  <c r="F9854" i="25"/>
  <c r="F9776" i="25"/>
  <c r="F9408" i="25"/>
  <c r="F9349" i="25"/>
  <c r="F9354" i="25"/>
  <c r="F9832" i="25"/>
  <c r="F9760" i="25"/>
  <c r="F9467" i="25"/>
  <c r="F9356" i="25"/>
  <c r="F9783" i="25"/>
  <c r="F9573" i="25"/>
  <c r="F9695" i="25"/>
  <c r="F9811" i="25"/>
  <c r="F9662" i="25"/>
  <c r="F9360" i="25"/>
  <c r="F9327" i="25"/>
  <c r="F9714" i="25"/>
  <c r="F9361" i="25"/>
  <c r="F9625" i="25"/>
  <c r="F9842" i="25"/>
  <c r="F9530" i="25"/>
  <c r="F9443" i="25"/>
  <c r="F9535" i="25"/>
  <c r="F9545" i="25"/>
  <c r="F9610" i="25"/>
  <c r="F9686" i="25"/>
  <c r="F9324" i="25"/>
  <c r="F9736" i="25"/>
  <c r="F9528" i="25"/>
  <c r="F9698" i="25"/>
  <c r="F9754" i="25"/>
  <c r="F9539" i="25"/>
  <c r="F9590" i="25"/>
  <c r="F9366" i="25"/>
  <c r="F9806" i="25"/>
  <c r="F9578" i="25"/>
  <c r="F9533" i="25"/>
  <c r="F9540" i="25"/>
  <c r="F9638" i="25"/>
  <c r="F9388" i="25"/>
  <c r="F9527" i="25"/>
  <c r="F9856" i="25"/>
  <c r="F9424" i="25"/>
  <c r="F9648" i="25"/>
  <c r="F9432" i="25"/>
  <c r="F9753" i="25"/>
  <c r="F9556" i="25"/>
  <c r="F9374" i="25"/>
  <c r="F9863" i="25"/>
  <c r="F9788" i="25"/>
  <c r="F9852" i="25"/>
  <c r="F9798" i="25"/>
  <c r="F9532" i="25"/>
  <c r="F9574" i="25"/>
  <c r="F9369" i="25"/>
  <c r="F9822" i="25"/>
  <c r="F9614" i="25"/>
  <c r="F9525" i="25"/>
  <c r="F9703" i="25"/>
  <c r="F9847" i="25"/>
  <c r="F9756" i="25"/>
  <c r="F9488" i="25"/>
  <c r="F9460" i="25"/>
  <c r="F9343" i="25"/>
  <c r="F9453" i="25"/>
  <c r="F9468" i="25"/>
  <c r="F9790" i="25"/>
  <c r="F9344" i="25"/>
  <c r="F9586" i="25"/>
  <c r="F9735" i="25"/>
  <c r="F9384" i="25"/>
  <c r="F9364" i="25"/>
  <c r="F9386" i="25"/>
  <c r="F9770" i="25"/>
  <c r="F9755" i="25"/>
  <c r="F9588" i="25"/>
  <c r="F9501" i="25"/>
  <c r="F9815" i="25"/>
  <c r="F9727" i="25"/>
  <c r="F9394" i="25"/>
  <c r="F9479" i="25"/>
  <c r="F9617" i="25"/>
  <c r="F9328" i="25"/>
  <c r="F9718" i="25"/>
  <c r="F9355" i="25"/>
  <c r="F9439" i="25"/>
  <c r="F9563" i="25"/>
  <c r="F9701" i="25"/>
  <c r="F9635" i="25"/>
  <c r="F9522" i="25"/>
  <c r="F9495" i="25"/>
  <c r="F9829" i="25"/>
  <c r="F9559" i="25"/>
  <c r="F9471" i="25"/>
  <c r="F9800" i="25"/>
  <c r="F9652" i="25"/>
  <c r="F9792" i="25"/>
  <c r="F9576" i="25"/>
  <c r="F9789" i="25"/>
  <c r="F9849" i="25"/>
  <c r="F9817" i="25"/>
  <c r="F9329" i="25"/>
  <c r="F9420" i="25"/>
  <c r="F9450" i="25"/>
  <c r="F9645" i="25"/>
  <c r="F9409" i="25"/>
  <c r="F9846" i="25"/>
  <c r="F9492" i="25"/>
  <c r="F9816" i="25"/>
  <c r="F9332" i="25"/>
  <c r="F9405" i="25"/>
  <c r="F9503" i="25"/>
  <c r="F9554" i="25"/>
  <c r="F9474" i="25"/>
  <c r="F9451" i="25"/>
  <c r="F9769" i="25"/>
  <c r="F9719" i="25"/>
  <c r="F9837" i="25"/>
  <c r="F9611" i="25"/>
  <c r="F9541" i="25"/>
  <c r="F9828" i="25"/>
  <c r="F9823" i="25"/>
  <c r="F9483" i="25"/>
  <c r="F9732" i="25"/>
  <c r="F9680" i="25"/>
  <c r="F9393" i="25"/>
  <c r="F9342" i="25"/>
  <c r="F9372" i="25"/>
  <c r="F9416" i="25"/>
  <c r="F9371" i="25"/>
  <c r="F9706" i="25"/>
  <c r="F9741" i="25"/>
  <c r="F9377" i="25"/>
  <c r="F9619" i="25"/>
  <c r="F9419" i="25"/>
  <c r="F9524" i="25"/>
  <c r="F9795" i="25"/>
  <c r="F9340" i="25"/>
  <c r="F9859" i="25"/>
  <c r="F9549" i="25"/>
  <c r="F9834" i="25"/>
  <c r="F9685" i="25"/>
  <c r="F9612" i="25"/>
  <c r="F9531" i="25"/>
  <c r="F9571" i="25"/>
  <c r="F9347" i="25"/>
  <c r="F9398" i="25"/>
  <c r="F9380" i="25"/>
  <c r="F9708" i="25"/>
  <c r="F9463" i="25"/>
  <c r="F9383" i="25"/>
  <c r="F9721" i="25"/>
  <c r="F9330" i="25"/>
  <c r="F9378" i="25"/>
  <c r="F9427" i="25"/>
  <c r="F9657" i="25"/>
  <c r="F9575" i="25"/>
  <c r="F9748" i="25"/>
  <c r="F9675" i="25"/>
  <c r="F9442" i="25"/>
  <c r="F9843" i="25"/>
  <c r="F9445" i="25"/>
  <c r="F9618" i="25"/>
  <c r="F9667" i="25"/>
  <c r="F9341" i="25"/>
  <c r="F9734" i="25"/>
  <c r="F9821" i="25"/>
  <c r="F9782" i="25"/>
  <c r="F9489" i="25"/>
  <c r="F9860" i="25"/>
  <c r="F9357" i="25"/>
  <c r="F9606" i="25"/>
  <c r="F9550" i="25"/>
  <c r="F9353" i="25"/>
  <c r="F9570" i="25"/>
  <c r="F9561" i="25"/>
  <c r="F9502" i="25"/>
  <c r="F9697" i="25"/>
  <c r="F9396" i="25"/>
  <c r="F9720" i="25"/>
  <c r="F9558" i="25"/>
  <c r="F9855" i="25"/>
  <c r="F9567" i="25"/>
  <c r="F9808" i="25"/>
  <c r="F9668" i="25"/>
  <c r="F9674" i="25"/>
  <c r="F9597" i="25"/>
  <c r="F9659" i="25"/>
  <c r="F9507" i="25"/>
  <c r="F9566" i="25"/>
  <c r="F9784" i="25"/>
  <c r="F9636" i="25"/>
  <c r="F9498" i="25"/>
  <c r="F9761" i="25"/>
  <c r="F9809" i="25"/>
  <c r="F9562" i="25"/>
  <c r="F9603" i="25"/>
  <c r="F9428" i="25"/>
  <c r="F9333" i="25"/>
  <c r="F9613" i="25"/>
  <c r="F9429" i="25"/>
  <c r="F9557" i="25"/>
  <c r="F9805" i="25"/>
  <c r="F9454" i="25"/>
  <c r="F9430" i="25"/>
  <c r="F9803" i="25"/>
  <c r="F9358" i="25"/>
  <c r="F9490" i="25"/>
  <c r="F9818" i="25"/>
  <c r="F9505" i="25"/>
  <c r="F9689" i="25"/>
  <c r="F9402" i="25"/>
  <c r="F9660" i="25"/>
  <c r="F9621" i="25"/>
  <c r="F9640" i="25"/>
  <c r="F9713" i="25"/>
  <c r="F9692" i="25"/>
  <c r="F9702" i="25"/>
  <c r="F9679" i="25"/>
  <c r="F9465" i="25"/>
  <c r="F9758" i="25"/>
  <c r="F9799" i="25"/>
  <c r="F9555" i="25"/>
  <c r="F9764" i="25"/>
  <c r="F9729" i="25"/>
  <c r="F9337" i="25"/>
  <c r="F9392" i="25"/>
  <c r="F9447" i="25"/>
  <c r="F9362" i="25"/>
  <c r="F9786" i="25"/>
  <c r="F9510" i="25"/>
  <c r="F9785" i="25"/>
  <c r="F9534" i="25"/>
  <c r="F9607" i="25"/>
  <c r="F9551" i="25"/>
  <c r="F9346" i="25"/>
  <c r="F9506" i="25"/>
  <c r="F9766" i="25"/>
  <c r="F9379" i="25"/>
  <c r="F9601" i="25"/>
  <c r="F9370" i="25"/>
  <c r="F9480" i="25"/>
  <c r="F9797" i="25"/>
  <c r="F9830" i="25"/>
  <c r="F9512" i="25"/>
  <c r="F9812" i="25"/>
  <c r="F9446" i="25"/>
  <c r="F9763" i="25"/>
  <c r="F9572" i="25"/>
  <c r="F9553" i="25"/>
  <c r="F9595" i="25"/>
  <c r="F9664" i="25"/>
  <c r="F9747" i="25"/>
  <c r="F9791" i="25"/>
  <c r="F9752" i="25"/>
  <c r="F9804" i="25"/>
  <c r="F9518" i="25"/>
  <c r="F9352" i="25"/>
  <c r="F9406" i="25"/>
  <c r="F9861" i="25"/>
  <c r="F9415" i="25"/>
  <c r="F9331" i="25"/>
  <c r="F9691" i="25"/>
  <c r="F9848" i="25"/>
  <c r="F9336" i="25"/>
  <c r="F9844" i="25"/>
  <c r="F9666" i="25"/>
  <c r="F9520" i="25"/>
  <c r="F9801" i="25"/>
  <c r="F9401" i="25"/>
  <c r="F9749" i="25"/>
  <c r="F9526" i="25"/>
  <c r="F9435" i="25"/>
  <c r="F9731" i="25"/>
  <c r="F9437" i="25"/>
  <c r="F9762" i="25"/>
  <c r="F9390" i="25"/>
  <c r="F9476" i="25"/>
  <c r="F9743" i="25"/>
  <c r="F9650" i="25"/>
  <c r="F9482" i="25"/>
  <c r="F9418" i="25"/>
  <c r="F9707" i="25"/>
  <c r="F9321" i="25"/>
  <c r="F9862" i="25"/>
  <c r="F9683" i="25"/>
  <c r="F9600" i="25"/>
  <c r="F9845" i="25"/>
  <c r="F9411" i="25"/>
  <c r="F9579" i="25"/>
  <c r="F9323" i="25"/>
  <c r="F9774" i="25"/>
  <c r="F9646" i="25"/>
  <c r="F9696" i="25"/>
  <c r="F9682" i="25"/>
  <c r="F9385" i="25"/>
  <c r="F9397" i="25"/>
  <c r="F9699" i="25"/>
  <c r="F9592" i="25"/>
  <c r="F9422" i="25"/>
  <c r="F9414" i="25"/>
  <c r="F9710" i="25"/>
  <c r="F9363" i="25"/>
  <c r="F9496" i="25"/>
  <c r="F9781" i="25"/>
  <c r="F9777" i="25"/>
  <c r="F9728" i="25"/>
  <c r="F9631" i="25"/>
  <c r="F9694" i="25"/>
  <c r="F9742" i="25"/>
  <c r="F9500" i="25"/>
  <c r="F9850" i="25"/>
  <c r="F9642" i="25"/>
  <c r="F9651" i="25"/>
  <c r="F9560" i="25"/>
  <c r="F9624" i="25"/>
  <c r="F9605" i="25"/>
  <c r="F9663" i="25"/>
  <c r="F9627" i="25"/>
  <c r="F9678" i="25"/>
  <c r="F9473" i="25"/>
  <c r="F9400" i="25"/>
  <c r="F9538" i="25"/>
  <c r="F9584" i="25"/>
  <c r="F9746" i="25"/>
  <c r="F9345" i="25"/>
  <c r="F9840" i="25"/>
  <c r="F9819" i="25"/>
  <c r="F9681" i="25"/>
  <c r="F9456" i="25"/>
  <c r="F9858" i="25"/>
  <c r="F9412" i="25"/>
  <c r="F9423" i="25"/>
  <c r="F9671" i="25"/>
  <c r="F9820" i="25"/>
  <c r="F9768" i="25"/>
  <c r="F9831" i="25"/>
  <c r="F9733" i="25"/>
  <c r="F9723" i="25"/>
  <c r="F9517" i="25"/>
  <c r="F9509" i="25"/>
  <c r="F9461" i="25"/>
  <c r="F9661" i="25"/>
  <c r="F9802" i="25"/>
  <c r="F9759" i="25"/>
  <c r="F9455" i="25"/>
  <c r="F9626" i="25"/>
  <c r="F9552" i="25"/>
  <c r="F9793" i="25"/>
  <c r="F9616" i="25"/>
  <c r="F9544" i="25"/>
  <c r="F9637" i="25"/>
  <c r="F9521" i="25"/>
  <c r="F9493" i="25"/>
  <c r="F9772" i="25"/>
  <c r="F9452" i="25"/>
  <c r="F9348" i="25"/>
  <c r="F9433" i="25"/>
  <c r="F9569" i="25"/>
  <c r="F9676" i="25"/>
  <c r="F9825" i="25"/>
  <c r="F9322" i="25"/>
  <c r="F9395" i="25"/>
  <c r="F9725" i="25"/>
  <c r="F9826" i="25"/>
  <c r="F9669" i="25"/>
  <c r="F9647" i="25"/>
  <c r="F9335" i="25"/>
  <c r="F9596" i="25"/>
  <c r="F9472" i="25"/>
  <c r="F9599" i="25"/>
  <c r="F9767" i="25"/>
  <c r="F9587" i="25"/>
  <c r="F9709" i="25"/>
  <c r="F9594" i="25"/>
  <c r="F9486" i="25"/>
  <c r="F9608" i="25"/>
  <c r="F9778" i="25"/>
  <c r="F9431" i="25"/>
  <c r="F9684" i="25"/>
  <c r="F9382" i="25"/>
  <c r="F9404" i="25"/>
  <c r="F9582" i="25"/>
  <c r="F9751" i="25"/>
  <c r="F9470" i="25"/>
  <c r="F9658" i="25"/>
  <c r="F9375" i="25"/>
  <c r="F9399" i="25"/>
  <c r="F9794" i="25"/>
  <c r="F9410" i="25"/>
  <c r="F9807" i="25"/>
  <c r="F9464" i="25"/>
  <c r="F9724" i="25"/>
  <c r="F9511" i="25"/>
  <c r="F9491" i="25"/>
  <c r="F9504" i="25"/>
  <c r="F9564" i="25"/>
  <c r="F9513" i="25"/>
  <c r="F9529" i="25"/>
  <c r="F9565" i="25"/>
  <c r="F9757" i="25"/>
  <c r="F9622" i="25"/>
  <c r="F9367" i="25"/>
  <c r="F9334" i="25"/>
  <c r="F9444" i="25"/>
  <c r="F9835" i="25"/>
  <c r="F9833" i="25"/>
  <c r="F9836" i="25"/>
  <c r="F9629" i="25"/>
  <c r="F9827" i="25"/>
  <c r="F9477" i="25"/>
  <c r="F9338" i="25"/>
  <c r="F9841" i="25"/>
  <c r="F9589" i="25"/>
  <c r="F9537" i="25"/>
  <c r="F9519" i="25"/>
  <c r="F9457" i="25"/>
  <c r="F9857" i="25"/>
  <c r="F9643" i="25"/>
  <c r="F9690" i="25"/>
  <c r="F9704" i="25"/>
  <c r="F9705" i="25"/>
  <c r="F9780" i="25"/>
  <c r="F9700" i="25"/>
  <c r="F9475" i="25"/>
  <c r="F9440" i="25"/>
  <c r="F9368" i="25"/>
  <c r="F9536" i="25"/>
  <c r="F9623" i="25"/>
  <c r="F253" i="25"/>
  <c r="F3687" i="25"/>
  <c r="F3406" i="25"/>
  <c r="F4746" i="25"/>
  <c r="F2599" i="25"/>
  <c r="F6675" i="25"/>
  <c r="F4285" i="25"/>
  <c r="F3695" i="25"/>
  <c r="F10277" i="25"/>
  <c r="F10350" i="25"/>
  <c r="F10360" i="25"/>
  <c r="F10315" i="25"/>
  <c r="F10316" i="25"/>
  <c r="F10371" i="25"/>
  <c r="F10224" i="25"/>
  <c r="F10226" i="25"/>
  <c r="F10227" i="25"/>
  <c r="F10346" i="25"/>
  <c r="F10361" i="25"/>
  <c r="F10369" i="25"/>
  <c r="F10249" i="25"/>
  <c r="F10201" i="25"/>
  <c r="F10195" i="25"/>
  <c r="F10294" i="25"/>
  <c r="F10347" i="25"/>
  <c r="F10172" i="25"/>
  <c r="F10198" i="25"/>
  <c r="F10250" i="25"/>
  <c r="F10254" i="25"/>
  <c r="F10282" i="25"/>
  <c r="F10211" i="25"/>
  <c r="F10345" i="25"/>
  <c r="F10251" i="25"/>
  <c r="F10204" i="25"/>
  <c r="F10314" i="25"/>
  <c r="F10330" i="25"/>
  <c r="F10212" i="25"/>
  <c r="F10348" i="25"/>
  <c r="F10285" i="25"/>
  <c r="F10210" i="25"/>
  <c r="F10207" i="25"/>
  <c r="F10252" i="25"/>
  <c r="F10374" i="25"/>
  <c r="F10372" i="25"/>
  <c r="F10373" i="25"/>
  <c r="F10291" i="25"/>
  <c r="F10351" i="25"/>
  <c r="F10206" i="25"/>
  <c r="F10205" i="25"/>
  <c r="F10380" i="25"/>
  <c r="F10213" i="25"/>
  <c r="F10196" i="25"/>
  <c r="F10293" i="25"/>
  <c r="F10183" i="25"/>
  <c r="F10326" i="25"/>
  <c r="F10232" i="25"/>
  <c r="F10175" i="25"/>
  <c r="F10248" i="25"/>
  <c r="F10357" i="25"/>
  <c r="F10215" i="25"/>
  <c r="F10329" i="25"/>
  <c r="F10356" i="25"/>
  <c r="F10270" i="25"/>
  <c r="F10363" i="25"/>
  <c r="F10358" i="25"/>
  <c r="F10170" i="25"/>
  <c r="F10375" i="25"/>
  <c r="F10235" i="25"/>
  <c r="F10283" i="25"/>
  <c r="F10274" i="25"/>
  <c r="F10376" i="25"/>
  <c r="F10292" i="25"/>
  <c r="F10242" i="25"/>
  <c r="F10364" i="25"/>
  <c r="F10197" i="25"/>
  <c r="F10370" i="25"/>
  <c r="F10317" i="25"/>
  <c r="F10289" i="25"/>
  <c r="F10176" i="25"/>
  <c r="F10217" i="25"/>
  <c r="F10354" i="25"/>
  <c r="F10228" i="25"/>
  <c r="F10240" i="25"/>
  <c r="F10259" i="25"/>
  <c r="F10340" i="25"/>
  <c r="F10234" i="25"/>
  <c r="F10359" i="25"/>
  <c r="F10377" i="25"/>
  <c r="F10290" i="25"/>
  <c r="F10328" i="25"/>
  <c r="F10241" i="25"/>
  <c r="F10308" i="25"/>
  <c r="F10202" i="25"/>
  <c r="F10312" i="25"/>
  <c r="F11192" i="25"/>
  <c r="F11154" i="25"/>
  <c r="F11057" i="25"/>
  <c r="F11189" i="25"/>
  <c r="F11200" i="25"/>
  <c r="F11090" i="25"/>
  <c r="F11135" i="25"/>
  <c r="F11069" i="25"/>
  <c r="F11093" i="25"/>
  <c r="F11197" i="25"/>
  <c r="F11199" i="25"/>
  <c r="F11207" i="25"/>
  <c r="F11124" i="25"/>
  <c r="F11068" i="25"/>
  <c r="F11212" i="25"/>
  <c r="F11125" i="25"/>
  <c r="F11138" i="25"/>
  <c r="F11165" i="25"/>
  <c r="F11073" i="25"/>
  <c r="F11211" i="25"/>
  <c r="F11159" i="25"/>
  <c r="F11194" i="25"/>
  <c r="F11045" i="25"/>
  <c r="F11097" i="25"/>
  <c r="F11155" i="25"/>
  <c r="F11158" i="25"/>
  <c r="F11213" i="25"/>
  <c r="F11196" i="25"/>
  <c r="F11153" i="25"/>
  <c r="F11150" i="25"/>
  <c r="F11060" i="25"/>
  <c r="F11136" i="25"/>
  <c r="F11054" i="25"/>
  <c r="F11099" i="25"/>
  <c r="F11145" i="25"/>
  <c r="F11169" i="25"/>
  <c r="F11088" i="25"/>
  <c r="F11193" i="25"/>
  <c r="F11107" i="25"/>
  <c r="F11126" i="25"/>
  <c r="F11171" i="25"/>
  <c r="F11046" i="25"/>
  <c r="F11148" i="25"/>
  <c r="F11130" i="25"/>
  <c r="F11173" i="25"/>
  <c r="F11181" i="25"/>
  <c r="F11052" i="25"/>
  <c r="F11119" i="25"/>
  <c r="F11219" i="25"/>
  <c r="F11089" i="25"/>
  <c r="F11139" i="25"/>
  <c r="F11087" i="25"/>
  <c r="F11163" i="25"/>
  <c r="F11114" i="25"/>
  <c r="F11044" i="25"/>
  <c r="F11172" i="25"/>
  <c r="F11215" i="25"/>
  <c r="F11146" i="25"/>
  <c r="F11179" i="25"/>
  <c r="F11188" i="25"/>
  <c r="F11108" i="25"/>
  <c r="F11190" i="25"/>
  <c r="F11203" i="25"/>
  <c r="F11080" i="25"/>
  <c r="F11085" i="25"/>
  <c r="F11077" i="25"/>
  <c r="F11180" i="25"/>
  <c r="F11142" i="25"/>
  <c r="F11072" i="25"/>
  <c r="F11112" i="25"/>
  <c r="F11141" i="25"/>
  <c r="F11066" i="25"/>
  <c r="F11079" i="25"/>
  <c r="F11074" i="25"/>
  <c r="F11140" i="25"/>
  <c r="F11162" i="25"/>
  <c r="F11152" i="25"/>
  <c r="F11113" i="25"/>
  <c r="F11111" i="25"/>
  <c r="F11161" i="25"/>
  <c r="F11216" i="25"/>
  <c r="F11206" i="25"/>
  <c r="F11121" i="25"/>
  <c r="F11055" i="25"/>
  <c r="F11220" i="25"/>
  <c r="F11058" i="25"/>
  <c r="F11059" i="25"/>
  <c r="F11078" i="25"/>
  <c r="F11086" i="25"/>
  <c r="F11064" i="25"/>
  <c r="F11174" i="25"/>
  <c r="F11160" i="25"/>
  <c r="F11149" i="25"/>
  <c r="F11195" i="25"/>
  <c r="F11094" i="25"/>
  <c r="F11185" i="25"/>
  <c r="F11123" i="25"/>
  <c r="F11187" i="25"/>
  <c r="F11132" i="25"/>
  <c r="F11147" i="25"/>
  <c r="F11115" i="25"/>
  <c r="F11143" i="25"/>
  <c r="F11168" i="25"/>
  <c r="F11056" i="25"/>
  <c r="F11176" i="25"/>
  <c r="F11170" i="25"/>
  <c r="F11210" i="25"/>
  <c r="F11175" i="25"/>
  <c r="F11151" i="25"/>
  <c r="F11198" i="25"/>
  <c r="F11047" i="25"/>
  <c r="F11218" i="25"/>
  <c r="F11178" i="25"/>
  <c r="F11105" i="25"/>
  <c r="F11065" i="25"/>
  <c r="F11118" i="25"/>
  <c r="F11156" i="25"/>
  <c r="F11182" i="25"/>
  <c r="F11164" i="25"/>
  <c r="F11061" i="25"/>
  <c r="F11202" i="25"/>
  <c r="F11051" i="25"/>
  <c r="F11209" i="25"/>
  <c r="F11110" i="25"/>
  <c r="F11063" i="25"/>
  <c r="F11208" i="25"/>
  <c r="F11191" i="25"/>
  <c r="F11128" i="25"/>
  <c r="F11070" i="25"/>
  <c r="F11101" i="25"/>
  <c r="F11133" i="25"/>
  <c r="F11071" i="25"/>
  <c r="F11102" i="25"/>
  <c r="F11120" i="25"/>
  <c r="F11177" i="25"/>
  <c r="F11098" i="25"/>
  <c r="F11217" i="25"/>
  <c r="F11076" i="25"/>
  <c r="F11104" i="25"/>
  <c r="F11129" i="25"/>
  <c r="F11117" i="25"/>
  <c r="F11116" i="25"/>
  <c r="F11201" i="25"/>
  <c r="F11091" i="25"/>
  <c r="F11062" i="25"/>
  <c r="F11205" i="25"/>
  <c r="F11096" i="25"/>
  <c r="F11084" i="25"/>
  <c r="F11157" i="25"/>
  <c r="F11109" i="25"/>
  <c r="F11183" i="25"/>
  <c r="F11166" i="25"/>
  <c r="F11184" i="25"/>
  <c r="F11075" i="25"/>
  <c r="F11083" i="25"/>
  <c r="F11134" i="25"/>
  <c r="F11106" i="25"/>
  <c r="F11127" i="25"/>
  <c r="F11186" i="25"/>
  <c r="F11204" i="25"/>
  <c r="F11092" i="25"/>
  <c r="F11082" i="25"/>
  <c r="F11100" i="25"/>
  <c r="F11103" i="25"/>
  <c r="F11050" i="25"/>
  <c r="F11067" i="25"/>
  <c r="F11131" i="25"/>
  <c r="F11167" i="25"/>
  <c r="F11049" i="25"/>
  <c r="F11053" i="25"/>
  <c r="F11214" i="25"/>
  <c r="F11137" i="25"/>
  <c r="F11048" i="25"/>
  <c r="F11081" i="25"/>
  <c r="F11144" i="25"/>
  <c r="F11095" i="25"/>
  <c r="F11122" i="25"/>
  <c r="F1972" i="25"/>
  <c r="F2060" i="25"/>
  <c r="F5704" i="25"/>
  <c r="F3861" i="25"/>
  <c r="F940" i="25"/>
  <c r="F1520" i="25"/>
  <c r="F1346" i="25"/>
  <c r="F2063" i="25"/>
  <c r="F3957" i="25"/>
  <c r="F5334" i="25"/>
  <c r="F3784" i="25"/>
  <c r="F5421" i="25"/>
  <c r="F5418" i="25"/>
  <c r="F2597" i="25"/>
  <c r="D7" i="20" l="1"/>
  <c r="D9" i="20"/>
  <c r="G10487" i="25"/>
  <c r="F10487" i="25" s="1"/>
  <c r="B4" i="21" l="1"/>
  <c r="D96" i="20"/>
  <c r="AA13" i="23"/>
  <c r="X13" i="23"/>
  <c r="B62" i="21" s="1"/>
  <c r="B60" i="21"/>
  <c r="F3769" i="25" l="1"/>
  <c r="F6059" i="25"/>
  <c r="F6278" i="25"/>
  <c r="F5505" i="25"/>
  <c r="F4977" i="25"/>
  <c r="F6142" i="25"/>
  <c r="F6080" i="25"/>
  <c r="F3195" i="25"/>
  <c r="F2301" i="25"/>
  <c r="F1623" i="25"/>
  <c r="F5108" i="25"/>
  <c r="F1525" i="25"/>
  <c r="F5218" i="25"/>
  <c r="F966" i="25"/>
  <c r="F375" i="25"/>
  <c r="F3653" i="25"/>
  <c r="F6361" i="25"/>
  <c r="F6167" i="25"/>
  <c r="F325" i="25"/>
  <c r="F6363" i="25"/>
  <c r="F1440" i="25"/>
  <c r="F3440" i="25"/>
  <c r="F587" i="25"/>
  <c r="F3329" i="25"/>
  <c r="F323" i="25"/>
  <c r="F6071" i="25"/>
  <c r="F3901" i="25"/>
  <c r="F5118" i="25"/>
  <c r="F305" i="25"/>
  <c r="F4832" i="25"/>
  <c r="F3309" i="25"/>
  <c r="F6004" i="25"/>
  <c r="F2899" i="25"/>
  <c r="F4649" i="25"/>
  <c r="F4767" i="25"/>
  <c r="F459" i="25"/>
  <c r="F6854" i="25"/>
  <c r="F2113" i="25"/>
  <c r="F6120" i="25"/>
  <c r="F7043" i="25"/>
  <c r="F2846" i="25"/>
  <c r="F2133" i="25"/>
  <c r="F982" i="25"/>
  <c r="F2896" i="25"/>
  <c r="F4958" i="25"/>
  <c r="F4841" i="25"/>
  <c r="F6219" i="25"/>
  <c r="F3050" i="25"/>
  <c r="F4691" i="25"/>
  <c r="F515" i="25"/>
  <c r="F6160" i="25"/>
  <c r="F5855" i="25"/>
  <c r="F3760" i="25"/>
  <c r="F5642" i="25"/>
  <c r="F1639" i="25"/>
  <c r="F5615" i="25"/>
  <c r="F3476" i="25"/>
  <c r="F5981" i="25"/>
  <c r="F4295" i="25"/>
  <c r="F2530" i="25"/>
  <c r="F6146" i="25"/>
  <c r="F2532" i="25"/>
  <c r="F2455" i="25"/>
  <c r="F440" i="25"/>
  <c r="F1126" i="25"/>
  <c r="F4728" i="25"/>
  <c r="F2226" i="25"/>
  <c r="F6950" i="25"/>
  <c r="F1216" i="25"/>
  <c r="F2327" i="25"/>
  <c r="F5728" i="25"/>
  <c r="F4784" i="25"/>
  <c r="F6125" i="25"/>
  <c r="F4838" i="25"/>
  <c r="F7077" i="25"/>
  <c r="F4732" i="25"/>
  <c r="F5237" i="25"/>
  <c r="F2237" i="25"/>
  <c r="F294" i="25"/>
  <c r="F5075" i="25"/>
  <c r="F6633" i="25"/>
  <c r="F5091" i="25"/>
  <c r="F6058" i="25"/>
  <c r="F6338" i="25"/>
  <c r="F3763" i="25"/>
  <c r="F5071" i="25"/>
  <c r="F1165" i="25"/>
  <c r="F4682" i="25"/>
  <c r="F6217" i="25"/>
  <c r="F4145" i="25"/>
  <c r="F3991" i="25"/>
  <c r="F4806" i="25"/>
  <c r="F2274" i="25"/>
  <c r="F7193" i="25"/>
  <c r="F5201" i="25"/>
  <c r="F5345" i="25"/>
  <c r="F5191" i="25"/>
  <c r="F5671" i="25"/>
  <c r="F2909" i="25"/>
  <c r="F6245" i="25"/>
  <c r="F849" i="25"/>
  <c r="F3934" i="25"/>
  <c r="F6060" i="25"/>
  <c r="F1505" i="25"/>
  <c r="F5133" i="25"/>
  <c r="F2313" i="25"/>
  <c r="F1325" i="25"/>
  <c r="F3864" i="25"/>
  <c r="F1632" i="25"/>
  <c r="F3662" i="25"/>
  <c r="F1645" i="25"/>
  <c r="F5978" i="25"/>
  <c r="F4680" i="25"/>
  <c r="F5150" i="25"/>
  <c r="F5307" i="25"/>
  <c r="F2805" i="25"/>
  <c r="F1524" i="25"/>
  <c r="F3081" i="25"/>
  <c r="F2231" i="25"/>
  <c r="F3197" i="25"/>
  <c r="F4957" i="25"/>
  <c r="F954" i="25"/>
  <c r="F340" i="25"/>
  <c r="F6664" i="25"/>
  <c r="F1189" i="25"/>
  <c r="F1335" i="25"/>
  <c r="F4976" i="25"/>
  <c r="F3854" i="25"/>
  <c r="F4502" i="25"/>
  <c r="F6473" i="25"/>
  <c r="F5601" i="25"/>
  <c r="F3959" i="25"/>
  <c r="F5906" i="25"/>
  <c r="F6464" i="25"/>
  <c r="F3626" i="25"/>
  <c r="F1644" i="25"/>
  <c r="F2125" i="25"/>
  <c r="F523" i="25"/>
  <c r="F1912" i="25"/>
  <c r="F7087" i="25"/>
  <c r="F6924" i="25"/>
  <c r="F1522" i="25"/>
  <c r="F1574" i="25"/>
  <c r="F3840" i="25"/>
  <c r="F324" i="25"/>
  <c r="F4981" i="25"/>
  <c r="F3148" i="25"/>
  <c r="F6965" i="25"/>
  <c r="F4094" i="25"/>
  <c r="F4663" i="25"/>
  <c r="F7073" i="25"/>
  <c r="F1343" i="25"/>
  <c r="F601" i="25"/>
  <c r="F5773" i="25"/>
  <c r="F1862" i="25"/>
  <c r="F5696" i="25"/>
  <c r="F1867" i="25"/>
  <c r="F5353" i="25"/>
  <c r="F4788" i="25"/>
  <c r="F2211" i="25"/>
  <c r="F4721" i="25"/>
  <c r="F1923" i="25"/>
  <c r="F4741" i="25"/>
  <c r="F5582" i="25"/>
  <c r="F5600" i="25"/>
  <c r="F5748" i="25"/>
  <c r="F2302" i="25"/>
  <c r="F3464" i="25"/>
  <c r="F2285" i="25"/>
  <c r="F5253" i="25"/>
  <c r="F2228" i="25"/>
  <c r="F5480" i="25"/>
  <c r="F393" i="25"/>
  <c r="F5638" i="25"/>
  <c r="F558" i="25"/>
  <c r="F6425" i="25"/>
  <c r="F3265" i="25"/>
  <c r="F315" i="25"/>
  <c r="F6449" i="25"/>
  <c r="F2336" i="25"/>
  <c r="F3071" i="25"/>
  <c r="F3935" i="25"/>
  <c r="F1885" i="25"/>
  <c r="F905" i="25"/>
  <c r="F588" i="25"/>
  <c r="F2448" i="25"/>
  <c r="F557" i="25"/>
  <c r="F4001" i="25"/>
  <c r="F5571" i="25"/>
  <c r="F1991" i="25"/>
  <c r="F2031" i="25"/>
  <c r="F1048" i="25"/>
  <c r="F797" i="25"/>
  <c r="F610" i="25"/>
  <c r="F1904" i="25"/>
  <c r="F1417" i="25"/>
  <c r="F1167" i="25"/>
  <c r="F1493" i="25"/>
  <c r="F6248" i="25"/>
  <c r="F3154" i="25"/>
  <c r="F3524" i="25"/>
  <c r="F2781" i="25"/>
  <c r="F5788" i="25"/>
  <c r="F2083" i="25"/>
  <c r="F5136" i="25"/>
  <c r="F2118" i="25"/>
  <c r="F1173" i="25"/>
  <c r="F6975" i="25"/>
  <c r="F298" i="25"/>
  <c r="F5031" i="25"/>
  <c r="F1418" i="25"/>
  <c r="F4839" i="25"/>
  <c r="F3736" i="25"/>
  <c r="F5233" i="25"/>
  <c r="F2048" i="25"/>
  <c r="F505" i="25"/>
  <c r="F5260" i="25"/>
  <c r="F2119" i="25"/>
  <c r="F5808" i="25"/>
  <c r="F1759" i="25"/>
  <c r="F6348" i="25"/>
  <c r="F6971" i="25"/>
  <c r="F741" i="25"/>
  <c r="F6837" i="25"/>
  <c r="F5959" i="25"/>
  <c r="F2648" i="25"/>
  <c r="F4729" i="25"/>
  <c r="F1811" i="25"/>
  <c r="F4252" i="25"/>
  <c r="F2710" i="25"/>
  <c r="F2977" i="25"/>
  <c r="F1050" i="25"/>
  <c r="F4768" i="25"/>
  <c r="F497" i="25"/>
  <c r="F1355" i="25"/>
  <c r="F793" i="25"/>
  <c r="F1599" i="25"/>
  <c r="F4307" i="25"/>
  <c r="F2030" i="25"/>
  <c r="F3723" i="25"/>
  <c r="F5597" i="25"/>
  <c r="F4159" i="25"/>
  <c r="F2945" i="25"/>
  <c r="F5088" i="25"/>
  <c r="F5308" i="25"/>
  <c r="F3417" i="25"/>
  <c r="F5342" i="25"/>
  <c r="F3835" i="25"/>
  <c r="F3836" i="25"/>
  <c r="F1826" i="25"/>
  <c r="F3136" i="25"/>
  <c r="F2707" i="25"/>
  <c r="F3473" i="25"/>
  <c r="F6922" i="25"/>
  <c r="F5876" i="25"/>
  <c r="F5877" i="25"/>
  <c r="F6400" i="25"/>
  <c r="F1166" i="25"/>
  <c r="F5875" i="25"/>
  <c r="F1866" i="25"/>
  <c r="F5872" i="25"/>
  <c r="F5350" i="25"/>
  <c r="F4645" i="25"/>
  <c r="F3802" i="25"/>
  <c r="F441" i="25"/>
  <c r="F846" i="25"/>
  <c r="F2671" i="25"/>
  <c r="F3112" i="25"/>
  <c r="F4081" i="25"/>
  <c r="F2685" i="25"/>
  <c r="F4468" i="25"/>
  <c r="F2509" i="25"/>
  <c r="F4537" i="25"/>
  <c r="F3252" i="25"/>
  <c r="F675" i="25"/>
  <c r="F1468" i="25"/>
  <c r="F6427" i="25"/>
  <c r="F432" i="25"/>
  <c r="F4492" i="25"/>
  <c r="F638" i="25"/>
  <c r="F5197" i="25"/>
  <c r="F3226" i="25"/>
  <c r="F1959" i="25"/>
  <c r="F4456" i="25"/>
  <c r="F4501" i="25"/>
  <c r="F661" i="25"/>
  <c r="F5174" i="25"/>
  <c r="F3945" i="25"/>
  <c r="F680" i="25"/>
  <c r="F3048" i="25"/>
  <c r="F6428" i="25"/>
  <c r="F3224" i="25"/>
  <c r="F6865" i="25"/>
  <c r="F3146" i="25"/>
  <c r="F3147" i="25"/>
  <c r="F6352" i="25"/>
  <c r="F468" i="25"/>
  <c r="F5986" i="25"/>
  <c r="F4997" i="25"/>
  <c r="F7116" i="25"/>
  <c r="F7119" i="25"/>
  <c r="F1629" i="25"/>
  <c r="F3313" i="25"/>
  <c r="F5124" i="25"/>
  <c r="F5028" i="25"/>
  <c r="F1286" i="25"/>
  <c r="F3668" i="25"/>
  <c r="F3405" i="25"/>
  <c r="F4689" i="25"/>
  <c r="F433" i="25"/>
  <c r="F1224" i="25"/>
  <c r="F2800" i="25"/>
  <c r="F1436" i="25"/>
  <c r="F6461" i="25"/>
  <c r="F2323" i="25"/>
  <c r="F3911" i="25"/>
  <c r="F3242" i="25"/>
  <c r="F4481" i="25"/>
  <c r="F4496" i="25"/>
  <c r="F1312" i="25"/>
  <c r="F4509" i="25"/>
  <c r="F1431" i="25"/>
  <c r="F3980" i="25"/>
  <c r="F3717" i="25"/>
  <c r="F3140" i="25"/>
  <c r="F1908" i="25"/>
  <c r="F1007" i="25"/>
  <c r="F4585" i="25"/>
  <c r="F3711" i="25"/>
  <c r="F6451" i="25"/>
  <c r="F1953" i="25"/>
  <c r="F2875" i="25"/>
  <c r="F3437" i="25"/>
  <c r="F4733" i="25"/>
  <c r="F3832" i="25"/>
  <c r="F1800" i="25"/>
  <c r="F4438" i="25"/>
  <c r="F3997" i="25"/>
  <c r="F5346" i="25"/>
  <c r="F2880" i="25"/>
  <c r="F3115" i="25"/>
  <c r="F1540" i="25"/>
  <c r="F2527" i="25"/>
  <c r="F417" i="25"/>
  <c r="F1194" i="25"/>
  <c r="F3263" i="25"/>
  <c r="F1650" i="25"/>
  <c r="F7184" i="25"/>
  <c r="F3228" i="25"/>
  <c r="F633" i="25"/>
  <c r="F5536" i="25"/>
  <c r="F4579" i="25"/>
  <c r="F5158" i="25"/>
  <c r="F4605" i="25"/>
  <c r="F7178" i="25"/>
  <c r="F796" i="25"/>
  <c r="F5821" i="25"/>
  <c r="F1311" i="25"/>
  <c r="F5842" i="25"/>
  <c r="F1512" i="25"/>
  <c r="F3678" i="25"/>
  <c r="F1339" i="25"/>
  <c r="F3055" i="25"/>
  <c r="F4804" i="25"/>
  <c r="F1213" i="25"/>
  <c r="F6093" i="25"/>
  <c r="F2898" i="25"/>
  <c r="F1751" i="25"/>
  <c r="F5993" i="25"/>
  <c r="F2189" i="25"/>
  <c r="F4232" i="25"/>
  <c r="F6878" i="25"/>
  <c r="F2029" i="25"/>
  <c r="F6871" i="25"/>
  <c r="F3574" i="25"/>
  <c r="F4239" i="25"/>
  <c r="F3132" i="25"/>
  <c r="F517" i="25"/>
  <c r="F3604" i="25"/>
  <c r="F3090" i="25"/>
  <c r="F2971" i="25"/>
  <c r="F3902" i="25"/>
  <c r="F2672" i="25"/>
  <c r="F761" i="25"/>
  <c r="F7157" i="25"/>
  <c r="F6657" i="25"/>
  <c r="F2276" i="25"/>
  <c r="F4042" i="25"/>
  <c r="F4815" i="25"/>
  <c r="F4262" i="25"/>
  <c r="F3599" i="25"/>
  <c r="F5730" i="25"/>
  <c r="F1954" i="25"/>
  <c r="F1777" i="25"/>
  <c r="F5488" i="25"/>
  <c r="F2213" i="25"/>
  <c r="F1295" i="25"/>
  <c r="F3285" i="25"/>
  <c r="F3469" i="25"/>
  <c r="F813" i="25"/>
  <c r="F6362" i="25"/>
  <c r="F3143" i="25"/>
  <c r="F1108" i="25"/>
  <c r="F6272" i="25"/>
  <c r="F3362" i="25"/>
  <c r="F3544" i="25"/>
  <c r="F6434" i="25"/>
  <c r="F3145" i="25"/>
  <c r="F3894" i="25"/>
  <c r="F318" i="25"/>
  <c r="F3370" i="25"/>
  <c r="F1948" i="25"/>
  <c r="F4594" i="25"/>
  <c r="F499" i="25"/>
  <c r="F1842" i="25"/>
  <c r="F5267" i="25"/>
  <c r="F6164" i="25"/>
  <c r="F5309" i="25"/>
  <c r="F1296" i="25"/>
  <c r="F1849" i="25"/>
  <c r="F1241" i="25"/>
  <c r="F3403" i="25"/>
  <c r="F6030" i="25"/>
  <c r="F3334" i="25"/>
  <c r="F1756" i="25"/>
  <c r="F2667" i="25"/>
  <c r="F2816" i="25"/>
  <c r="F4017" i="25"/>
  <c r="F4544" i="25"/>
  <c r="F4909" i="25"/>
  <c r="F1182" i="25"/>
  <c r="F5900" i="25"/>
  <c r="F5999" i="25"/>
  <c r="F3444" i="25"/>
  <c r="F3810" i="25"/>
  <c r="F1187" i="25"/>
  <c r="F1363" i="25"/>
  <c r="F5000" i="25"/>
  <c r="F2525" i="25"/>
  <c r="F2263" i="25"/>
  <c r="F5458" i="25"/>
  <c r="F4503" i="25"/>
  <c r="F4497" i="25"/>
  <c r="F1952" i="25"/>
  <c r="F2291" i="25"/>
  <c r="F5898" i="25"/>
  <c r="F1065" i="25"/>
  <c r="F1364" i="25"/>
  <c r="F4556" i="25"/>
  <c r="F2693" i="25"/>
  <c r="F2817" i="25"/>
  <c r="F1236" i="25"/>
  <c r="F3067" i="25"/>
  <c r="F5928" i="25"/>
  <c r="F1955" i="25"/>
  <c r="F4890" i="25"/>
  <c r="F722" i="25"/>
  <c r="F971" i="25"/>
  <c r="F3372" i="25"/>
  <c r="F3290" i="25"/>
  <c r="F1365" i="25"/>
  <c r="F4519" i="25"/>
  <c r="F3035" i="25"/>
  <c r="F4303" i="25"/>
  <c r="F916" i="25"/>
  <c r="F1238" i="25"/>
  <c r="F4097" i="25"/>
  <c r="F700" i="25"/>
  <c r="F4870" i="25"/>
  <c r="F503" i="25"/>
  <c r="F2262" i="25"/>
  <c r="F1969" i="25"/>
  <c r="F1372" i="25"/>
  <c r="F597" i="25"/>
  <c r="F5881" i="25"/>
  <c r="F1534" i="25"/>
  <c r="F2762" i="25"/>
  <c r="F3053" i="25"/>
  <c r="F1331" i="25"/>
  <c r="F5744" i="25"/>
  <c r="F5801" i="25"/>
  <c r="F1457" i="25"/>
  <c r="F5899" i="25"/>
  <c r="F5897" i="25"/>
  <c r="F3446" i="25"/>
  <c r="F2956" i="25"/>
  <c r="F6892" i="25"/>
  <c r="F676" i="25"/>
  <c r="F4263" i="25"/>
  <c r="F4124" i="25"/>
  <c r="F561" i="25"/>
  <c r="F6073" i="25"/>
  <c r="F4465" i="25"/>
  <c r="F4892" i="25"/>
  <c r="F917" i="25"/>
  <c r="F7145" i="25"/>
  <c r="F930" i="25"/>
  <c r="F6195" i="25"/>
  <c r="F713" i="25"/>
  <c r="F5896" i="25"/>
  <c r="F5904" i="25"/>
  <c r="F4687" i="25"/>
  <c r="F6106" i="25"/>
  <c r="F5880" i="25"/>
  <c r="F312" i="25"/>
  <c r="F4033" i="25"/>
  <c r="F2978" i="25"/>
  <c r="F2484" i="25"/>
  <c r="F2132" i="25"/>
  <c r="F3624" i="25"/>
  <c r="F671" i="25"/>
  <c r="F4532" i="25"/>
  <c r="F2544" i="25"/>
  <c r="F5521" i="25"/>
  <c r="F6959" i="25"/>
  <c r="F4539" i="25"/>
  <c r="F1970" i="25"/>
  <c r="F2269" i="25"/>
  <c r="F972" i="25"/>
  <c r="F3603" i="25"/>
  <c r="F7167" i="25"/>
  <c r="F5832" i="25"/>
  <c r="F3605" i="25"/>
  <c r="F2917" i="25"/>
  <c r="F451" i="25"/>
  <c r="F457" i="25"/>
  <c r="F3293" i="25"/>
  <c r="F5700" i="25"/>
  <c r="F5810" i="25"/>
  <c r="F5720" i="25"/>
  <c r="F5907" i="25"/>
  <c r="F2784" i="25"/>
  <c r="F1653" i="25"/>
  <c r="F4844" i="25"/>
  <c r="F1497" i="25"/>
  <c r="F5408" i="25"/>
  <c r="F2046" i="25"/>
  <c r="F1359" i="25"/>
  <c r="F1297" i="25"/>
  <c r="F1361" i="25"/>
  <c r="F6168" i="25"/>
  <c r="F2334" i="25"/>
  <c r="F2776" i="25"/>
  <c r="F1919" i="25"/>
  <c r="F5908" i="25"/>
  <c r="F703" i="25"/>
  <c r="F5848" i="25"/>
  <c r="F6103" i="25"/>
  <c r="F7080" i="25"/>
  <c r="F1610" i="25"/>
  <c r="F5926" i="25"/>
  <c r="F1356" i="25"/>
  <c r="F486" i="25"/>
  <c r="F4673" i="25"/>
  <c r="F6121" i="25"/>
  <c r="F4686" i="25"/>
  <c r="F1806" i="25"/>
  <c r="F4385" i="25"/>
  <c r="F1378" i="25"/>
  <c r="F3755" i="25"/>
  <c r="F2891" i="25"/>
  <c r="F3650" i="25"/>
  <c r="F2073" i="25"/>
  <c r="F6213" i="25"/>
  <c r="F6872" i="25"/>
  <c r="F2935" i="25"/>
  <c r="F769" i="25"/>
  <c r="F3661" i="25"/>
  <c r="F5192" i="25"/>
  <c r="F1204" i="25"/>
  <c r="F5250" i="25"/>
  <c r="F3680" i="25"/>
  <c r="F5379" i="25"/>
  <c r="F3008" i="25"/>
  <c r="F5092" i="25"/>
  <c r="F2292" i="25"/>
  <c r="F5539" i="25"/>
  <c r="F2202" i="25"/>
  <c r="F5546" i="25"/>
  <c r="F4994" i="25"/>
  <c r="F5779" i="25"/>
  <c r="F2338" i="25"/>
  <c r="F3411" i="25"/>
  <c r="F995" i="25"/>
  <c r="F3752" i="25"/>
  <c r="F2720" i="25"/>
  <c r="F400" i="25"/>
  <c r="F5738" i="25"/>
  <c r="F5200" i="25"/>
  <c r="F2264" i="25"/>
  <c r="F291" i="25"/>
  <c r="F5018" i="25"/>
  <c r="F956" i="25"/>
  <c r="F691" i="25"/>
  <c r="F4043" i="25"/>
  <c r="F2721" i="25"/>
  <c r="F5011" i="25"/>
  <c r="F3794" i="25"/>
  <c r="F4901" i="25"/>
  <c r="F4874" i="25"/>
  <c r="F504" i="25"/>
  <c r="F1366" i="25"/>
  <c r="F3539" i="25"/>
  <c r="F4936" i="25"/>
  <c r="F1627" i="25"/>
  <c r="F7166" i="25"/>
  <c r="F2057" i="25"/>
  <c r="F809" i="25"/>
  <c r="F6279" i="25"/>
  <c r="F3009" i="25"/>
  <c r="F3110" i="25"/>
  <c r="F2512" i="25"/>
  <c r="F3133" i="25"/>
  <c r="F2657" i="25"/>
  <c r="F5739" i="25"/>
  <c r="F3041" i="25"/>
  <c r="F1775" i="25"/>
  <c r="F2266" i="25"/>
  <c r="F2160" i="25"/>
  <c r="F583" i="25"/>
  <c r="F4462" i="25"/>
  <c r="F3809" i="25"/>
  <c r="F455" i="25"/>
  <c r="F3182" i="25"/>
  <c r="F2994" i="25"/>
  <c r="F653" i="25"/>
  <c r="F650" i="25"/>
  <c r="F4478" i="25"/>
  <c r="F2127" i="25"/>
  <c r="F1278" i="25"/>
  <c r="F4529" i="25"/>
  <c r="F5076" i="25"/>
  <c r="F3993" i="25"/>
  <c r="F5310" i="25"/>
  <c r="F5884" i="25"/>
  <c r="F697" i="25"/>
  <c r="F630" i="25"/>
  <c r="F623" i="25"/>
  <c r="F654" i="25"/>
  <c r="F3871" i="25"/>
  <c r="F659" i="25"/>
  <c r="F726" i="25"/>
  <c r="F771" i="25"/>
  <c r="F3459" i="25"/>
  <c r="F7066" i="25"/>
  <c r="F7048" i="25"/>
  <c r="F4389" i="25"/>
  <c r="F6938" i="25"/>
  <c r="F5589" i="25"/>
  <c r="F4666" i="25"/>
  <c r="F6403" i="25"/>
  <c r="F3550" i="25"/>
  <c r="F870" i="25"/>
  <c r="F4396" i="25"/>
  <c r="F943" i="25"/>
  <c r="F3555" i="25"/>
  <c r="F3512" i="25"/>
  <c r="F6399" i="25"/>
  <c r="F3376" i="25"/>
  <c r="F3501" i="25"/>
  <c r="F2669" i="25"/>
  <c r="F564" i="25"/>
  <c r="F1718" i="25"/>
  <c r="F4423" i="25"/>
  <c r="F4398" i="25"/>
  <c r="F1884" i="25"/>
  <c r="F5021" i="25"/>
  <c r="F4405" i="25"/>
  <c r="F4407" i="25"/>
  <c r="F3560" i="25"/>
  <c r="F4999" i="25"/>
  <c r="F3354" i="25"/>
  <c r="F2706" i="25"/>
  <c r="F346" i="25"/>
  <c r="F783" i="25"/>
  <c r="F1813" i="25"/>
  <c r="F5341" i="25"/>
  <c r="F271" i="25"/>
  <c r="F6175" i="25"/>
  <c r="F4416" i="25"/>
  <c r="F1202" i="25"/>
  <c r="F2076" i="25"/>
  <c r="F3134" i="25"/>
  <c r="F4408" i="25"/>
  <c r="F6231" i="25"/>
  <c r="F919" i="25"/>
  <c r="F273" i="25"/>
  <c r="F4420" i="25"/>
  <c r="F3113" i="25"/>
  <c r="F4743" i="25"/>
  <c r="F5228" i="25"/>
  <c r="F907" i="25"/>
  <c r="F7191" i="25"/>
  <c r="F5771" i="25"/>
  <c r="F3781" i="25"/>
  <c r="F2976" i="25"/>
  <c r="F4830" i="25"/>
  <c r="F5261" i="25"/>
  <c r="F6914" i="25"/>
  <c r="F864" i="25"/>
  <c r="F3690" i="25"/>
  <c r="F2134" i="25"/>
  <c r="F1888" i="25"/>
  <c r="F4173" i="25"/>
  <c r="F596" i="25"/>
  <c r="F4426" i="25"/>
  <c r="F380" i="25"/>
  <c r="F616" i="25"/>
  <c r="F707" i="25"/>
  <c r="F622" i="25"/>
  <c r="F4003" i="25"/>
  <c r="F4021" i="25"/>
  <c r="F275" i="25"/>
  <c r="F6956" i="25"/>
  <c r="F4213" i="25"/>
  <c r="F3592" i="25"/>
  <c r="F6445" i="25"/>
  <c r="F2641" i="25"/>
  <c r="F4400" i="25"/>
  <c r="F6958" i="25"/>
  <c r="F920" i="25"/>
  <c r="F3839" i="25"/>
  <c r="F7056" i="25"/>
  <c r="F2344" i="25"/>
  <c r="F3225" i="25"/>
  <c r="F1899" i="25"/>
  <c r="F2743" i="25"/>
  <c r="F1247" i="25"/>
  <c r="F2747" i="25"/>
  <c r="F2851" i="25"/>
  <c r="F923" i="25"/>
  <c r="F4399" i="25"/>
  <c r="F2166" i="25"/>
  <c r="F5772" i="25"/>
  <c r="F6957" i="25"/>
  <c r="F723" i="25"/>
  <c r="F4409" i="25"/>
  <c r="F2462" i="25"/>
  <c r="F6311" i="25"/>
  <c r="F4274" i="25"/>
  <c r="F656" i="25"/>
  <c r="F4865" i="25"/>
  <c r="F6683" i="25"/>
  <c r="F1672" i="25"/>
  <c r="F1314" i="25"/>
  <c r="F2490" i="25"/>
  <c r="F896" i="25"/>
  <c r="F2203" i="25"/>
  <c r="F5402" i="25"/>
  <c r="F5176" i="25"/>
  <c r="F1721" i="25"/>
  <c r="F5811" i="25"/>
  <c r="F3235" i="25"/>
  <c r="F5155" i="25"/>
  <c r="F7047" i="25"/>
  <c r="F1350" i="25"/>
  <c r="F6135" i="25"/>
  <c r="F5022" i="25"/>
  <c r="F5740" i="25"/>
  <c r="F2745" i="25"/>
  <c r="F3057" i="25"/>
  <c r="F3096" i="25"/>
  <c r="F1384" i="25"/>
  <c r="F1929" i="25"/>
  <c r="F903" i="25"/>
  <c r="F2779" i="25"/>
  <c r="F5492" i="25"/>
  <c r="F6191" i="25"/>
  <c r="F2343" i="25"/>
  <c r="F3246" i="25"/>
  <c r="F6315" i="25"/>
  <c r="F2865" i="25"/>
  <c r="F4742" i="25"/>
  <c r="F645" i="25"/>
  <c r="F4093" i="25"/>
  <c r="F4394" i="25"/>
  <c r="F4412" i="25"/>
  <c r="F4419" i="25"/>
  <c r="F1925" i="25"/>
  <c r="F3312" i="25"/>
  <c r="F2933" i="25"/>
  <c r="F2347" i="25"/>
  <c r="F5701" i="25"/>
  <c r="F5100" i="25"/>
  <c r="F3994" i="25"/>
  <c r="F909" i="25"/>
  <c r="F4775" i="25"/>
  <c r="F1375" i="25"/>
  <c r="F4031" i="25"/>
  <c r="F4411" i="25"/>
  <c r="F4996" i="25"/>
  <c r="F2621" i="25"/>
  <c r="F2546" i="25"/>
  <c r="F7067" i="25"/>
  <c r="F6188" i="25"/>
  <c r="F4822" i="25"/>
  <c r="F3471" i="25"/>
  <c r="F521" i="25"/>
  <c r="F5244" i="25"/>
  <c r="F4381" i="25"/>
  <c r="F352" i="25"/>
  <c r="F5947" i="25"/>
  <c r="F5579" i="25"/>
  <c r="F5377" i="25"/>
  <c r="F3458" i="25"/>
  <c r="F6150" i="25"/>
  <c r="F1149" i="25"/>
  <c r="F5282" i="25"/>
  <c r="F5389" i="25"/>
  <c r="F1070" i="25"/>
  <c r="F4027" i="25"/>
  <c r="F6253" i="25"/>
  <c r="F5562" i="25"/>
  <c r="F2761" i="25"/>
  <c r="F1613" i="25"/>
  <c r="F924" i="25"/>
  <c r="F5787" i="25"/>
  <c r="F1008" i="25"/>
  <c r="F1009" i="25"/>
  <c r="F4404" i="25"/>
  <c r="F2639" i="25"/>
  <c r="F6867" i="25"/>
  <c r="F4376" i="25"/>
  <c r="F6047" i="25"/>
  <c r="F2929" i="25"/>
  <c r="F3461" i="25"/>
  <c r="F5494" i="25"/>
  <c r="F1039" i="25"/>
  <c r="F4119" i="25"/>
  <c r="F3643" i="25"/>
  <c r="F5132" i="25"/>
  <c r="F2130" i="25"/>
  <c r="F533" i="25"/>
  <c r="F3198" i="25"/>
  <c r="F1588" i="25"/>
  <c r="F5311" i="25"/>
  <c r="F513" i="25"/>
  <c r="F2161" i="25"/>
  <c r="F3457" i="25"/>
  <c r="F7158" i="25"/>
  <c r="F7021" i="25"/>
  <c r="F5677" i="25"/>
  <c r="F1376" i="25"/>
  <c r="F5295" i="25"/>
  <c r="F1996" i="25"/>
  <c r="F6673" i="25"/>
  <c r="F3999" i="25"/>
  <c r="F625" i="25"/>
  <c r="F251" i="25"/>
  <c r="F252" i="25"/>
  <c r="F6632" i="25"/>
  <c r="F4776" i="25"/>
  <c r="F4777" i="25"/>
  <c r="F2493" i="25"/>
  <c r="F2565" i="25"/>
  <c r="F5245" i="25"/>
  <c r="F3805" i="25"/>
  <c r="F5030" i="25"/>
  <c r="F3765" i="25"/>
  <c r="F1749" i="25"/>
  <c r="F1750" i="25"/>
  <c r="F5550" i="25"/>
  <c r="F490" i="25"/>
  <c r="F6945" i="25"/>
  <c r="F6087" i="25"/>
  <c r="F1685" i="25"/>
  <c r="F3445" i="25"/>
  <c r="F5223" i="25"/>
  <c r="F5683" i="25"/>
  <c r="F3284" i="25"/>
  <c r="F6050" i="25"/>
  <c r="F7063" i="25"/>
  <c r="F5916" i="25"/>
  <c r="F1596" i="25"/>
  <c r="F7064" i="25"/>
  <c r="F3609" i="25"/>
  <c r="F2703" i="25"/>
  <c r="F1162" i="25"/>
  <c r="F2696" i="25"/>
  <c r="F682" i="25"/>
  <c r="F4867" i="25"/>
  <c r="F631" i="25"/>
  <c r="F5263" i="25"/>
  <c r="F1293" i="25"/>
  <c r="F3318" i="25"/>
  <c r="F4625" i="25"/>
  <c r="F5243" i="25"/>
  <c r="F4383" i="25"/>
  <c r="F4127" i="25"/>
  <c r="F1848" i="25"/>
  <c r="F477" i="25"/>
  <c r="F5225" i="25"/>
  <c r="F7084" i="25"/>
  <c r="F2824" i="25"/>
  <c r="F6916" i="25"/>
  <c r="F478" i="25"/>
  <c r="F3345" i="25"/>
  <c r="F765" i="25"/>
  <c r="F5724" i="25"/>
  <c r="F5568" i="25"/>
  <c r="F3705" i="25"/>
  <c r="F4612" i="25"/>
  <c r="F666" i="25"/>
  <c r="F288" i="25"/>
  <c r="F4177" i="25"/>
  <c r="F270" i="25"/>
  <c r="F5230" i="25"/>
  <c r="F2972" i="25"/>
  <c r="F2072" i="25"/>
  <c r="F5625" i="25"/>
  <c r="F5913" i="25"/>
  <c r="F4985" i="25"/>
  <c r="F5347" i="25"/>
  <c r="F3210" i="25"/>
  <c r="F5436" i="25"/>
  <c r="F2345" i="25"/>
  <c r="F5173" i="25"/>
  <c r="F5578" i="25"/>
  <c r="F985" i="25"/>
  <c r="F4538" i="25"/>
  <c r="F5799" i="25"/>
  <c r="F4611" i="25"/>
  <c r="F957" i="25"/>
  <c r="F4623" i="25"/>
  <c r="F4388" i="25"/>
  <c r="F2832" i="25"/>
  <c r="F6471" i="25"/>
  <c r="F3456" i="25"/>
  <c r="F4102" i="25"/>
  <c r="F6327" i="25"/>
  <c r="F4763" i="25"/>
  <c r="F4180" i="25"/>
  <c r="F2777" i="25"/>
  <c r="F5152" i="25"/>
  <c r="F4581" i="25"/>
  <c r="F4622" i="25"/>
  <c r="F4521" i="25"/>
  <c r="F2201" i="25"/>
  <c r="F3577" i="25"/>
  <c r="F7059" i="25"/>
  <c r="F4974" i="25"/>
  <c r="F591" i="25"/>
  <c r="F363" i="25"/>
  <c r="F678" i="25"/>
  <c r="F1319" i="25"/>
  <c r="F2205" i="25"/>
  <c r="F2996" i="25"/>
  <c r="F3589" i="25"/>
  <c r="F2091" i="25"/>
  <c r="F3780" i="25"/>
  <c r="F3441" i="25"/>
  <c r="F5666" i="25"/>
  <c r="F5697" i="25"/>
  <c r="F6969" i="25"/>
  <c r="F7098" i="25"/>
  <c r="F7100" i="25"/>
  <c r="F717" i="25"/>
  <c r="F2637" i="25"/>
  <c r="F1336" i="25"/>
  <c r="F2879" i="25"/>
  <c r="F5901" i="25"/>
  <c r="F5870" i="25"/>
  <c r="F276" i="25"/>
  <c r="F1089" i="25"/>
  <c r="F4671" i="25"/>
  <c r="F364" i="25"/>
  <c r="F3151" i="25"/>
  <c r="F4588" i="25"/>
  <c r="F764" i="25"/>
  <c r="F3601" i="25"/>
  <c r="F6134" i="25"/>
  <c r="F698" i="25"/>
  <c r="F663" i="25"/>
  <c r="F5241" i="25"/>
  <c r="F1701" i="25"/>
  <c r="F6415" i="25"/>
  <c r="F531" i="25"/>
  <c r="F1956" i="25"/>
  <c r="F2948" i="25"/>
  <c r="F1112" i="25"/>
  <c r="F1380" i="25"/>
  <c r="F637" i="25"/>
  <c r="F876" i="25"/>
  <c r="F2485" i="25"/>
  <c r="F5156" i="25"/>
  <c r="F1535" i="25"/>
  <c r="F3721" i="25"/>
  <c r="F4602" i="25"/>
  <c r="F4402" i="25"/>
  <c r="F3591" i="25"/>
  <c r="F914" i="25"/>
  <c r="F2766" i="25"/>
  <c r="F3578" i="25"/>
  <c r="F5885" i="25"/>
  <c r="F4424" i="25"/>
  <c r="F5935" i="25"/>
  <c r="F772" i="25"/>
  <c r="F3996" i="25"/>
  <c r="F4261" i="25"/>
  <c r="F1218" i="25"/>
  <c r="F4418" i="25"/>
  <c r="F5813" i="25"/>
  <c r="F1103" i="25"/>
  <c r="F1088" i="25"/>
  <c r="F7183" i="25"/>
  <c r="F6414" i="25"/>
  <c r="F5945" i="25"/>
  <c r="F1945" i="25"/>
  <c r="F5819" i="25"/>
  <c r="F4100" i="25"/>
  <c r="F7027" i="25"/>
  <c r="F791" i="25"/>
  <c r="F987" i="25"/>
  <c r="F4086" i="25"/>
  <c r="F2736" i="25"/>
  <c r="F6295" i="25"/>
  <c r="F5107" i="25"/>
  <c r="F742" i="25"/>
  <c r="F1066" i="25"/>
  <c r="F3932" i="25"/>
  <c r="F1101" i="25"/>
  <c r="F5674" i="25"/>
  <c r="F5529" i="25"/>
  <c r="F3879" i="25"/>
  <c r="F1076" i="25"/>
  <c r="F5569" i="25"/>
  <c r="F4005" i="25"/>
  <c r="F374" i="25"/>
  <c r="F3576" i="25"/>
  <c r="F6088" i="25"/>
  <c r="F2793" i="25"/>
  <c r="F3216" i="25"/>
  <c r="F6655" i="25"/>
  <c r="F2235" i="25"/>
  <c r="F1281" i="25"/>
  <c r="F5147" i="25"/>
  <c r="F5383" i="25"/>
  <c r="F4790" i="25"/>
  <c r="F1146" i="25"/>
  <c r="F4769" i="25"/>
  <c r="F6289" i="25"/>
  <c r="F7140" i="25"/>
  <c r="F4386" i="25"/>
  <c r="F5410" i="25"/>
  <c r="F1104" i="25"/>
  <c r="F3163" i="25"/>
  <c r="F4044" i="25"/>
  <c r="F2694" i="25"/>
  <c r="F1272" i="25"/>
  <c r="F922" i="25"/>
  <c r="F1820" i="25"/>
  <c r="F2701" i="25"/>
  <c r="F4926" i="25"/>
  <c r="F3914" i="25"/>
  <c r="F2123" i="25"/>
  <c r="F3707" i="25"/>
  <c r="F3084" i="25"/>
  <c r="F4695" i="25"/>
  <c r="F4156" i="25"/>
  <c r="F5936" i="25"/>
  <c r="F2265" i="25"/>
  <c r="F3808" i="25"/>
  <c r="F4694" i="25"/>
  <c r="F5284" i="25"/>
  <c r="F6260" i="25"/>
  <c r="F1163" i="25"/>
  <c r="F5853" i="25"/>
  <c r="F4956" i="25"/>
  <c r="F4726" i="25"/>
  <c r="F6931" i="25"/>
  <c r="F4137" i="25"/>
  <c r="F5312" i="25"/>
  <c r="F6133" i="25"/>
  <c r="F5856" i="25"/>
  <c r="F4272" i="25"/>
  <c r="F6943" i="25"/>
  <c r="F3610" i="25"/>
  <c r="F1687" i="25"/>
  <c r="F2836" i="25"/>
  <c r="F4712" i="25"/>
  <c r="F4714" i="25"/>
  <c r="F4715" i="25"/>
  <c r="F4713" i="25"/>
  <c r="F5552" i="25"/>
  <c r="F2328" i="25"/>
  <c r="F5049" i="25"/>
  <c r="F6466" i="25"/>
  <c r="F1323" i="25"/>
  <c r="F2688" i="25"/>
  <c r="F547" i="25"/>
  <c r="F2287" i="25"/>
  <c r="F1287" i="25"/>
  <c r="F5851" i="25"/>
  <c r="F4962" i="25"/>
  <c r="F308" i="25"/>
  <c r="F1324" i="25"/>
  <c r="F2646" i="25"/>
  <c r="F759" i="25"/>
  <c r="F5041" i="25"/>
  <c r="F2876" i="25"/>
  <c r="F4300" i="25"/>
  <c r="F5050" i="25"/>
  <c r="F1434" i="25"/>
  <c r="F3969" i="25"/>
  <c r="F5763" i="25"/>
  <c r="F2687" i="25"/>
  <c r="F2246" i="25"/>
  <c r="F4374" i="25"/>
  <c r="F2686" i="25"/>
  <c r="F7032" i="25"/>
  <c r="F6947" i="25"/>
  <c r="F4798" i="25"/>
  <c r="F6025" i="25"/>
  <c r="F5051" i="25"/>
  <c r="F693" i="25"/>
  <c r="F3315" i="25"/>
  <c r="F2683" i="25"/>
  <c r="F2684" i="25"/>
  <c r="F2247" i="25"/>
  <c r="F2682" i="25"/>
  <c r="F701" i="25"/>
  <c r="F1246" i="25"/>
  <c r="F2838" i="25"/>
  <c r="F1983" i="25"/>
  <c r="F4601" i="25"/>
  <c r="F4434" i="25"/>
  <c r="F5043" i="25"/>
  <c r="F2204" i="25"/>
  <c r="F605" i="25"/>
  <c r="F6953" i="25"/>
  <c r="F725" i="25"/>
  <c r="F2774" i="25"/>
  <c r="F4112" i="25"/>
  <c r="F4432" i="25"/>
  <c r="F4828" i="25"/>
  <c r="F3016" i="25"/>
  <c r="F6429" i="25"/>
  <c r="F6351" i="25"/>
  <c r="F4711" i="25"/>
  <c r="F648" i="25"/>
  <c r="F2680" i="25"/>
  <c r="F3848" i="25"/>
  <c r="F4783" i="25"/>
  <c r="F385" i="25"/>
  <c r="F6409" i="25"/>
  <c r="F2702" i="25"/>
  <c r="F6851" i="25"/>
  <c r="F3955" i="25"/>
  <c r="F1663" i="25"/>
  <c r="F4107" i="25"/>
  <c r="F6855" i="25"/>
  <c r="F3192" i="25"/>
  <c r="F1151" i="25"/>
  <c r="F2822" i="25"/>
  <c r="F4240" i="25"/>
  <c r="F824" i="25"/>
  <c r="F4087" i="25"/>
  <c r="F6939" i="25"/>
  <c r="F6372" i="25"/>
  <c r="F655" i="25"/>
  <c r="F1155" i="25"/>
  <c r="F2299" i="25"/>
  <c r="F2516" i="25"/>
  <c r="F2539" i="25"/>
  <c r="F3220" i="25"/>
  <c r="F4489" i="25"/>
  <c r="F5278" i="25"/>
  <c r="F3005" i="25"/>
  <c r="F6829" i="25"/>
  <c r="F6329" i="25"/>
  <c r="F5472" i="25"/>
  <c r="F3389" i="25"/>
  <c r="F3099" i="25"/>
  <c r="F6654" i="25"/>
  <c r="F2464" i="25"/>
  <c r="F4829" i="25"/>
  <c r="F2333" i="25"/>
  <c r="F5645" i="25"/>
  <c r="F2529" i="25"/>
  <c r="F3388" i="25"/>
  <c r="F3632" i="25"/>
  <c r="F3595" i="25"/>
  <c r="F539" i="25"/>
  <c r="F1085" i="25"/>
  <c r="F2174" i="25"/>
  <c r="F1821" i="25"/>
  <c r="F6416" i="25"/>
  <c r="F5268" i="25"/>
  <c r="F576" i="25"/>
  <c r="F5423" i="25"/>
  <c r="F4647" i="25"/>
  <c r="F7136" i="25"/>
  <c r="F5024" i="25"/>
  <c r="F1501" i="25"/>
  <c r="F5829" i="25"/>
  <c r="F2465" i="25"/>
  <c r="F3838" i="25"/>
  <c r="F3654" i="25"/>
  <c r="F3306" i="25"/>
  <c r="F3219" i="25"/>
  <c r="F425" i="25"/>
  <c r="F6410" i="25"/>
  <c r="F5238" i="25"/>
  <c r="F4848" i="25"/>
  <c r="F1550" i="25"/>
  <c r="F3238" i="25"/>
  <c r="F1300" i="25"/>
  <c r="F694" i="25"/>
  <c r="F7189" i="25"/>
  <c r="F7213" i="25"/>
  <c r="F6452" i="25"/>
  <c r="F1780" i="25"/>
  <c r="F5131" i="25"/>
  <c r="F5397" i="25"/>
  <c r="F4837" i="25"/>
  <c r="F4045" i="25"/>
  <c r="F5032" i="25"/>
  <c r="F317" i="25"/>
  <c r="F5281" i="25"/>
  <c r="F5491" i="25"/>
  <c r="F6174" i="25"/>
  <c r="F4314" i="25"/>
  <c r="F6012" i="25"/>
  <c r="F5168" i="25"/>
  <c r="F5112" i="25"/>
  <c r="F814" i="25"/>
  <c r="F815" i="25"/>
  <c r="F6424" i="25"/>
  <c r="F6165" i="25"/>
  <c r="F2351" i="25"/>
  <c r="F887" i="25"/>
  <c r="F2167" i="25"/>
  <c r="F1900" i="25"/>
  <c r="F3683" i="25"/>
  <c r="F7085" i="25"/>
  <c r="F5313" i="25"/>
  <c r="F1757" i="25"/>
  <c r="F2943" i="25"/>
  <c r="F4153" i="25"/>
  <c r="F5554" i="25"/>
  <c r="F6261" i="25"/>
  <c r="F1504" i="25"/>
  <c r="F4740" i="25"/>
  <c r="F3325" i="25"/>
  <c r="F2543" i="25"/>
  <c r="F6469" i="25"/>
  <c r="F4723" i="25"/>
  <c r="F1128" i="25"/>
  <c r="F1538" i="25"/>
  <c r="F1665" i="25"/>
  <c r="F382" i="25"/>
  <c r="F3221" i="25"/>
  <c r="F4904" i="25"/>
  <c r="F3908" i="25"/>
  <c r="F1990" i="25"/>
  <c r="F1971" i="25"/>
  <c r="F2059" i="25"/>
  <c r="F5703" i="25"/>
  <c r="F3860" i="25"/>
  <c r="F939" i="25"/>
  <c r="F1519" i="25"/>
  <c r="F1345" i="25"/>
  <c r="F2062" i="25"/>
  <c r="F3956" i="25"/>
  <c r="F5314" i="25"/>
  <c r="F3783" i="25"/>
  <c r="F5420" i="25"/>
  <c r="F5417" i="25"/>
  <c r="F2311" i="25"/>
  <c r="F6470" i="25"/>
  <c r="F1618" i="25"/>
  <c r="F4132" i="25"/>
  <c r="F2341" i="25"/>
  <c r="F5687" i="25"/>
  <c r="F2180" i="25"/>
  <c r="F2394" i="25"/>
  <c r="F2447" i="25"/>
  <c r="F2356" i="25"/>
  <c r="F2357" i="25"/>
  <c r="F2376" i="25"/>
  <c r="F2433" i="25"/>
  <c r="F2353" i="25"/>
  <c r="F2355" i="25"/>
  <c r="F2373" i="25"/>
  <c r="F2426" i="25"/>
  <c r="F2363" i="25"/>
  <c r="F2374" i="25"/>
  <c r="F2369" i="25"/>
  <c r="F2378" i="25"/>
  <c r="F2354" i="25"/>
  <c r="F2446" i="25"/>
  <c r="F2368" i="25"/>
  <c r="F2444" i="25"/>
  <c r="F2413" i="25"/>
  <c r="F2414" i="25"/>
  <c r="F2443" i="25"/>
  <c r="F2445" i="25"/>
  <c r="F2392" i="25"/>
  <c r="F2396" i="25"/>
  <c r="F2367" i="25"/>
  <c r="F2397" i="25"/>
  <c r="F2419" i="25"/>
  <c r="F2391" i="25"/>
  <c r="F2441" i="25"/>
  <c r="F2387" i="25"/>
  <c r="F2427" i="25"/>
  <c r="F2377" i="25"/>
  <c r="F2370" i="25"/>
  <c r="F2386" i="25"/>
  <c r="F2380" i="25"/>
  <c r="F2400" i="25"/>
  <c r="F2393" i="25"/>
  <c r="F2382" i="25"/>
  <c r="F2384" i="25"/>
  <c r="F2395" i="25"/>
  <c r="F2375" i="25"/>
  <c r="F2390" i="25"/>
  <c r="F2385" i="25"/>
  <c r="F2379" i="25"/>
  <c r="F2409" i="25"/>
  <c r="F2362" i="25"/>
  <c r="F2361" i="25"/>
  <c r="F2408" i="25"/>
  <c r="F2431" i="25"/>
  <c r="F2417" i="25"/>
  <c r="F2360" i="25"/>
  <c r="F2358" i="25"/>
  <c r="F2402" i="25"/>
  <c r="F2428" i="25"/>
  <c r="F2359" i="25"/>
  <c r="F2406" i="25"/>
  <c r="F2442" i="25"/>
  <c r="F2418" i="25"/>
  <c r="F2432" i="25"/>
  <c r="F2415" i="25"/>
  <c r="F2429" i="25"/>
  <c r="F2421" i="25"/>
  <c r="F2366" i="25"/>
  <c r="F2430" i="25"/>
  <c r="F2407" i="25"/>
  <c r="F2401" i="25"/>
  <c r="F2416" i="25"/>
  <c r="F2423" i="25"/>
  <c r="F2422" i="25"/>
  <c r="F2404" i="25"/>
  <c r="F2399" i="25"/>
  <c r="F2383" i="25"/>
  <c r="F2412" i="25"/>
  <c r="F2437" i="25"/>
  <c r="F2435" i="25"/>
  <c r="F2436" i="25"/>
  <c r="F2434" i="25"/>
  <c r="F2440" i="25"/>
  <c r="F2388" i="25"/>
  <c r="F2405" i="25"/>
  <c r="F2365" i="25"/>
  <c r="F2381" i="25"/>
  <c r="F2364" i="25"/>
  <c r="F2438" i="25"/>
  <c r="F2403" i="25"/>
  <c r="F2411" i="25"/>
  <c r="F2420" i="25"/>
  <c r="F2371" i="25"/>
  <c r="F2372" i="25"/>
  <c r="F2389" i="25"/>
  <c r="F2398" i="25"/>
  <c r="F2770" i="25"/>
  <c r="F5531" i="25"/>
  <c r="F686" i="25"/>
  <c r="F4736" i="25"/>
  <c r="F4473" i="25"/>
  <c r="F5734" i="25"/>
  <c r="F5914" i="25"/>
  <c r="F4753" i="25"/>
  <c r="F6684" i="25"/>
  <c r="F3491" i="25"/>
  <c r="F6320" i="25"/>
  <c r="F3795" i="25"/>
  <c r="F4524" i="25"/>
  <c r="F2261" i="25"/>
  <c r="F7160" i="25"/>
  <c r="F3272" i="25"/>
  <c r="F1362" i="25"/>
  <c r="F6868" i="25"/>
  <c r="F3271" i="25"/>
  <c r="F1068" i="25"/>
  <c r="F1616" i="25"/>
  <c r="F5800" i="25"/>
  <c r="F5576" i="25"/>
  <c r="F5012" i="25"/>
  <c r="F2751" i="25"/>
  <c r="F3922" i="25"/>
  <c r="F1722" i="25"/>
  <c r="F3434" i="25"/>
  <c r="F4106" i="25"/>
  <c r="F4758" i="25"/>
  <c r="F4125" i="25"/>
  <c r="F2666" i="25"/>
  <c r="F4108" i="25"/>
  <c r="F5699" i="25"/>
  <c r="F2284" i="25"/>
  <c r="F4450" i="25"/>
  <c r="F5581" i="25"/>
  <c r="F3297" i="25"/>
  <c r="F5567" i="25"/>
  <c r="F704" i="25"/>
  <c r="F1340" i="25"/>
  <c r="F4993" i="25"/>
  <c r="F5941" i="25"/>
  <c r="F6404" i="25"/>
  <c r="F2965" i="25"/>
  <c r="F2138" i="25"/>
  <c r="F2295" i="25"/>
  <c r="F3741" i="25"/>
  <c r="F807" i="25"/>
  <c r="F2658" i="25"/>
  <c r="F1660" i="25"/>
  <c r="F6930" i="25"/>
  <c r="F6944" i="25"/>
  <c r="F1239" i="25"/>
  <c r="F6023" i="25"/>
  <c r="F1079" i="25"/>
  <c r="F2538" i="25"/>
  <c r="F1237" i="25"/>
  <c r="F6112" i="25"/>
  <c r="F1776" i="25"/>
  <c r="F5984" i="25"/>
  <c r="F4553" i="25"/>
  <c r="F2757" i="25"/>
  <c r="F5915" i="25"/>
  <c r="F4992" i="25"/>
  <c r="F4510" i="25"/>
  <c r="F6460" i="25"/>
  <c r="F2886" i="25"/>
  <c r="F1997" i="25"/>
  <c r="F369" i="25"/>
  <c r="F4766" i="25"/>
  <c r="F6186" i="25"/>
  <c r="F1385" i="25"/>
  <c r="F1458" i="25"/>
  <c r="F2914" i="25"/>
  <c r="F1705" i="25"/>
  <c r="F1526" i="25"/>
  <c r="F3642" i="25"/>
  <c r="F3748" i="25"/>
  <c r="F333" i="25"/>
  <c r="F1185" i="25"/>
  <c r="F5274" i="25"/>
  <c r="F5624" i="25"/>
  <c r="F6322" i="25"/>
  <c r="F5537" i="25"/>
  <c r="F3537" i="25"/>
  <c r="F3652" i="25"/>
  <c r="F1435" i="25"/>
  <c r="F3530" i="25"/>
  <c r="F4105" i="25"/>
  <c r="F5555" i="25"/>
  <c r="F3895" i="25"/>
  <c r="F1294" i="25"/>
  <c r="F2670" i="25"/>
  <c r="F5833" i="25"/>
  <c r="F4738" i="25"/>
  <c r="F3788" i="25"/>
  <c r="F3342" i="25"/>
  <c r="F3533" i="25"/>
  <c r="F1226" i="25"/>
  <c r="F6198" i="25"/>
  <c r="F1674" i="25"/>
  <c r="F5461" i="25"/>
  <c r="F3063" i="25"/>
  <c r="F545" i="25"/>
  <c r="F4697" i="25"/>
  <c r="F5470" i="25"/>
  <c r="F7081" i="25"/>
  <c r="F6319" i="25"/>
  <c r="F5806" i="25"/>
  <c r="F4699" i="25"/>
  <c r="F3532" i="25"/>
  <c r="F3523" i="25"/>
  <c r="F4947" i="25"/>
  <c r="F3366" i="25"/>
  <c r="F2860" i="25"/>
  <c r="F3176" i="25"/>
  <c r="F4990" i="25"/>
  <c r="F3078" i="25"/>
  <c r="F3859" i="25"/>
  <c r="F5426" i="25"/>
  <c r="F1897" i="25"/>
  <c r="F1646" i="25"/>
  <c r="F7161" i="25"/>
  <c r="F4447" i="25"/>
  <c r="F2227" i="25"/>
  <c r="F634" i="25"/>
  <c r="F4130" i="25"/>
  <c r="F902" i="25"/>
  <c r="F4561" i="25"/>
  <c r="F3526" i="25"/>
  <c r="F3793" i="25"/>
  <c r="F801" i="25"/>
  <c r="F4781" i="25"/>
  <c r="F1843" i="25"/>
  <c r="F5127" i="25"/>
  <c r="F3528" i="25"/>
  <c r="F894" i="25"/>
  <c r="F6917" i="25"/>
  <c r="F1910" i="25"/>
  <c r="F3340" i="25"/>
  <c r="F282" i="25"/>
  <c r="F3070" i="25"/>
  <c r="F1594" i="25"/>
  <c r="F4989" i="25"/>
  <c r="F3518" i="25"/>
  <c r="F839" i="25"/>
  <c r="F3520" i="25"/>
  <c r="F431" i="25"/>
  <c r="F4799" i="25"/>
  <c r="F5265" i="25"/>
  <c r="F3172" i="25"/>
  <c r="F777" i="25"/>
  <c r="F1313" i="25"/>
  <c r="F4550" i="25"/>
  <c r="F6350" i="25"/>
  <c r="F4805" i="25"/>
  <c r="F4238" i="25"/>
  <c r="F3058" i="25"/>
  <c r="F5469" i="25"/>
  <c r="F394" i="25"/>
  <c r="F5122" i="25"/>
  <c r="F1358" i="25"/>
  <c r="F6343" i="25"/>
  <c r="F1475" i="25"/>
  <c r="F5940" i="25"/>
  <c r="F300" i="25"/>
  <c r="F3928" i="25"/>
  <c r="F5958" i="25"/>
  <c r="F4810" i="25"/>
  <c r="F5413" i="25"/>
  <c r="F2165" i="25"/>
  <c r="F5530" i="25"/>
  <c r="F1742" i="25"/>
  <c r="F2169" i="25"/>
  <c r="F1426" i="25"/>
  <c r="F4091" i="25"/>
  <c r="F1902" i="25"/>
  <c r="F6269" i="25"/>
  <c r="F4264" i="25"/>
  <c r="F2218" i="25"/>
  <c r="F5735" i="25"/>
  <c r="F1726" i="25"/>
  <c r="F2939" i="25"/>
  <c r="F3236" i="25"/>
  <c r="F5553" i="25"/>
  <c r="F7097" i="25"/>
  <c r="F1668" i="25"/>
  <c r="F5424" i="25"/>
  <c r="F3107" i="25"/>
  <c r="F5998" i="25"/>
  <c r="F3118" i="25"/>
  <c r="F3853" i="25"/>
  <c r="F5523" i="25"/>
  <c r="F4773" i="25"/>
  <c r="F6117" i="25"/>
  <c r="F5365" i="25"/>
  <c r="F2938" i="25"/>
  <c r="F6169" i="25"/>
  <c r="F798" i="25"/>
  <c r="F7124" i="25"/>
  <c r="F5619" i="25"/>
  <c r="F5305" i="25"/>
  <c r="F3968" i="25"/>
  <c r="F6447" i="25"/>
  <c r="F2148" i="25"/>
  <c r="F6682" i="25"/>
  <c r="F2921" i="25"/>
  <c r="F3377" i="25"/>
  <c r="F947" i="25"/>
  <c r="F6335" i="25"/>
  <c r="F2135" i="25"/>
  <c r="F705" i="25"/>
  <c r="F3206" i="25"/>
  <c r="F5017" i="25"/>
  <c r="F5467" i="25"/>
  <c r="F1564" i="25"/>
  <c r="F2003" i="25"/>
  <c r="F5686" i="25"/>
  <c r="F3295" i="25"/>
  <c r="F5533" i="25"/>
  <c r="F5889" i="25"/>
  <c r="F1622" i="25"/>
  <c r="F4222" i="25"/>
  <c r="F5354" i="25"/>
  <c r="F6905" i="25"/>
  <c r="F2107" i="25"/>
  <c r="F5598" i="25"/>
  <c r="F1727" i="25"/>
  <c r="F3858" i="25"/>
  <c r="F3797" i="25"/>
  <c r="F2649" i="25"/>
  <c r="F787" i="25"/>
  <c r="F6899" i="25"/>
  <c r="F5623" i="25"/>
  <c r="F563" i="25"/>
  <c r="F1250" i="25"/>
  <c r="F3379" i="25"/>
  <c r="F4678" i="25"/>
  <c r="F4658" i="25"/>
  <c r="F2988" i="25"/>
  <c r="F1184" i="25"/>
  <c r="F3531" i="25"/>
  <c r="F4987" i="25"/>
  <c r="F1010" i="25"/>
  <c r="F6900" i="25"/>
  <c r="F5970" i="25"/>
  <c r="F1195" i="25"/>
  <c r="F3364" i="25"/>
  <c r="F6836" i="25"/>
  <c r="F799" i="25"/>
  <c r="F1207" i="25"/>
  <c r="F5538" i="25"/>
  <c r="F1795" i="25"/>
  <c r="F782" i="25"/>
  <c r="F981" i="25"/>
  <c r="F5081" i="25"/>
  <c r="F1062" i="25"/>
  <c r="F3480" i="25"/>
  <c r="F6274" i="25"/>
  <c r="F5384" i="25"/>
  <c r="F3913" i="25"/>
  <c r="F2900" i="25"/>
  <c r="F4068" i="25"/>
  <c r="F5460" i="25"/>
  <c r="F6926" i="25"/>
  <c r="F3468" i="25"/>
  <c r="F2168" i="25"/>
  <c r="F6119" i="25"/>
  <c r="F3422" i="25"/>
  <c r="F1920" i="25"/>
  <c r="F2548" i="25"/>
  <c r="F2936" i="25"/>
  <c r="F4898" i="25"/>
  <c r="F5996" i="25"/>
  <c r="F2856" i="25"/>
  <c r="F2319" i="25"/>
  <c r="F5085" i="25"/>
  <c r="F2310" i="25"/>
  <c r="F5994" i="25"/>
  <c r="F6354" i="25"/>
  <c r="F4921" i="25"/>
  <c r="F2636" i="25"/>
  <c r="F4015" i="25"/>
  <c r="F2280" i="25"/>
  <c r="F1893" i="25"/>
  <c r="F3920" i="25"/>
  <c r="F3193" i="25"/>
  <c r="F1197" i="25"/>
  <c r="F2081" i="25"/>
  <c r="F3725" i="25"/>
  <c r="F3248" i="25"/>
  <c r="F3178" i="25"/>
  <c r="F6197" i="25"/>
  <c r="F1579" i="25"/>
  <c r="F6083" i="25"/>
  <c r="F7050" i="25"/>
  <c r="F388" i="25"/>
  <c r="F3311" i="25"/>
  <c r="F6128" i="25"/>
  <c r="F4487" i="25"/>
  <c r="F3881" i="25"/>
  <c r="F1753" i="25"/>
  <c r="F1360" i="25"/>
  <c r="F1577" i="25"/>
  <c r="F4237" i="25"/>
  <c r="F5643" i="25"/>
  <c r="F5602" i="25"/>
  <c r="F1374" i="25"/>
  <c r="F1935" i="25"/>
  <c r="F3981" i="25"/>
  <c r="F2308" i="25"/>
  <c r="F6457" i="25"/>
  <c r="F6040" i="25"/>
  <c r="F3941" i="25"/>
  <c r="F1774" i="25"/>
  <c r="F1186" i="25"/>
  <c r="F3851" i="25"/>
  <c r="F4782" i="25"/>
  <c r="F565" i="25"/>
  <c r="F1382" i="25"/>
  <c r="F2335" i="25"/>
  <c r="F5583" i="25"/>
  <c r="F5141" i="25"/>
  <c r="F3007" i="25"/>
  <c r="F1960" i="25"/>
  <c r="F5626" i="25"/>
  <c r="F2449" i="25"/>
  <c r="F600" i="25"/>
  <c r="F6667" i="25"/>
  <c r="F5138" i="25"/>
  <c r="F4679" i="25"/>
  <c r="F5315" i="25"/>
  <c r="F4511" i="25"/>
  <c r="F5525" i="25"/>
  <c r="F520" i="25"/>
  <c r="F1858" i="25"/>
  <c r="F2129" i="25"/>
  <c r="F6645" i="25"/>
  <c r="F5360" i="25"/>
  <c r="F1872" i="25"/>
  <c r="F1318" i="25"/>
  <c r="F2104" i="25"/>
  <c r="F2149" i="25"/>
  <c r="F2505" i="25"/>
  <c r="F2877" i="25"/>
  <c r="F2746" i="25"/>
  <c r="F3435" i="25"/>
  <c r="F2028" i="25"/>
  <c r="F6013" i="25"/>
  <c r="F4449" i="25"/>
  <c r="F681" i="25"/>
  <c r="F6948" i="25"/>
  <c r="F4058" i="25"/>
  <c r="F3126" i="25"/>
  <c r="F5224" i="25"/>
  <c r="F3567" i="25"/>
  <c r="F2878" i="25"/>
  <c r="F4523" i="25"/>
  <c r="F3502" i="25"/>
  <c r="F349" i="25"/>
  <c r="F1321" i="25"/>
  <c r="F4241" i="25"/>
  <c r="F5220" i="25"/>
  <c r="F3638" i="25"/>
  <c r="F1064" i="25"/>
  <c r="F4506" i="25"/>
  <c r="F4548" i="25"/>
  <c r="F464" i="25"/>
  <c r="F3498" i="25"/>
  <c r="F4505" i="25"/>
  <c r="F2651" i="25"/>
  <c r="F4110" i="25"/>
  <c r="F1839" i="25"/>
  <c r="F2318" i="25"/>
  <c r="F5527" i="25"/>
  <c r="F4470" i="25"/>
  <c r="F3545" i="25"/>
  <c r="F4490" i="25"/>
  <c r="F4485" i="25"/>
  <c r="F627" i="25"/>
  <c r="F3152" i="25"/>
  <c r="F4475" i="25"/>
  <c r="F4244" i="25"/>
  <c r="F5774" i="25"/>
  <c r="F6325" i="25"/>
  <c r="F4245" i="25"/>
  <c r="F4476" i="25"/>
  <c r="F5727" i="25"/>
  <c r="F4916" i="25"/>
  <c r="F2207" i="25"/>
  <c r="F2820" i="25"/>
  <c r="F3365" i="25"/>
  <c r="F613" i="25"/>
  <c r="F5433" i="25"/>
  <c r="F1527" i="25"/>
  <c r="F3490" i="25"/>
  <c r="F3875" i="25"/>
  <c r="F3010" i="25"/>
  <c r="F470" i="25"/>
  <c r="F6074" i="25"/>
  <c r="F3970" i="25"/>
  <c r="F6258" i="25"/>
  <c r="F6017" i="25"/>
  <c r="F5780" i="25"/>
  <c r="F3850" i="25"/>
  <c r="F4534" i="25"/>
  <c r="F7197" i="25"/>
  <c r="F3289" i="25"/>
  <c r="F3828" i="25"/>
  <c r="F7148" i="25"/>
  <c r="F3243" i="25"/>
  <c r="F6443" i="25"/>
  <c r="F5718" i="25"/>
  <c r="F6107" i="25"/>
  <c r="F5382" i="25"/>
  <c r="F3286" i="25"/>
  <c r="F5547" i="25"/>
  <c r="F2626" i="25"/>
  <c r="F4696" i="25"/>
  <c r="F5781" i="25"/>
  <c r="F2271" i="25"/>
  <c r="F6090" i="25"/>
  <c r="F3075" i="25"/>
  <c r="F1322" i="25"/>
  <c r="F3298" i="25"/>
  <c r="F6468" i="25"/>
  <c r="F6450" i="25"/>
  <c r="F2095" i="25"/>
  <c r="F3497" i="25"/>
  <c r="F6214" i="25"/>
  <c r="F1585" i="25"/>
  <c r="F2655" i="25"/>
  <c r="F4627" i="25"/>
  <c r="F792" i="25"/>
  <c r="F3921" i="25"/>
  <c r="F1913" i="25"/>
  <c r="F4046" i="25"/>
  <c r="F4059" i="25"/>
  <c r="F1206" i="25"/>
  <c r="F1177" i="25"/>
  <c r="F5148" i="25"/>
  <c r="F5304" i="25"/>
  <c r="F6942" i="25"/>
  <c r="F3144" i="25"/>
  <c r="F5572" i="25"/>
  <c r="F2005" i="25"/>
  <c r="F7051" i="25"/>
  <c r="F4477" i="25"/>
  <c r="F4111" i="25"/>
  <c r="F3102" i="25"/>
  <c r="F712" i="25"/>
  <c r="F6838" i="25"/>
  <c r="F4493" i="25"/>
  <c r="F3344" i="25"/>
  <c r="F5653" i="25"/>
  <c r="F1928" i="25"/>
  <c r="F2908" i="25"/>
  <c r="F4535" i="25"/>
  <c r="F3747" i="25"/>
  <c r="F2502" i="25"/>
  <c r="F6856" i="25"/>
  <c r="F4541" i="25"/>
  <c r="F5606" i="25"/>
  <c r="F5654" i="25"/>
  <c r="F508" i="25"/>
  <c r="F4531" i="25"/>
  <c r="F3223" i="25"/>
  <c r="F5524" i="25"/>
  <c r="F2966" i="25"/>
  <c r="F3896" i="25"/>
  <c r="F677" i="25"/>
  <c r="F5652" i="25"/>
  <c r="F724" i="25"/>
  <c r="F883" i="25"/>
  <c r="F5656" i="25"/>
  <c r="F2906" i="25"/>
  <c r="F1652" i="25"/>
  <c r="F4498" i="25"/>
  <c r="F4008" i="25"/>
  <c r="F3987" i="25"/>
  <c r="F6658" i="25"/>
  <c r="F692" i="25"/>
  <c r="F4536" i="25"/>
  <c r="F931" i="25"/>
  <c r="F4082" i="25"/>
  <c r="F5607" i="25"/>
  <c r="F2801" i="25"/>
  <c r="F3292" i="25"/>
  <c r="F2024" i="25"/>
  <c r="F6043" i="25"/>
  <c r="F4635" i="25"/>
  <c r="F4482" i="25"/>
  <c r="F1219" i="25"/>
  <c r="F5519" i="25"/>
  <c r="F6459" i="25"/>
  <c r="F1655" i="25"/>
  <c r="F4452" i="25"/>
  <c r="F4439" i="25"/>
  <c r="F1459" i="25"/>
  <c r="F4546" i="25"/>
  <c r="F2040" i="25"/>
  <c r="F5657" i="25"/>
  <c r="F2298" i="25"/>
  <c r="F5526" i="25"/>
  <c r="F4528" i="25"/>
  <c r="F5097" i="25"/>
  <c r="F4708" i="25"/>
  <c r="F6288" i="25"/>
  <c r="F6227" i="25"/>
  <c r="F3294" i="25"/>
  <c r="F4486" i="25"/>
  <c r="F2497" i="25"/>
  <c r="F1700" i="25"/>
  <c r="F4634" i="25"/>
  <c r="F5688" i="25"/>
  <c r="F7204" i="25"/>
  <c r="F5591" i="25"/>
  <c r="F463" i="25"/>
  <c r="F5852" i="25"/>
  <c r="F421" i="25"/>
  <c r="F754" i="25"/>
  <c r="F2002" i="25"/>
  <c r="F7127" i="25"/>
  <c r="F1927" i="25"/>
  <c r="F720" i="25"/>
  <c r="F4517" i="25"/>
  <c r="F2802" i="25"/>
  <c r="F1159" i="25"/>
  <c r="F3401" i="25"/>
  <c r="F6650" i="25"/>
  <c r="F1130" i="25"/>
  <c r="F507" i="25"/>
  <c r="F4464" i="25"/>
  <c r="F6857" i="25"/>
  <c r="F5622" i="25"/>
  <c r="F4313" i="25"/>
  <c r="F4965" i="25"/>
  <c r="F6082" i="25"/>
  <c r="F5909" i="25"/>
  <c r="F296" i="25"/>
  <c r="F4856" i="25"/>
  <c r="F4817" i="25"/>
  <c r="F6027" i="25"/>
  <c r="F6463" i="25"/>
  <c r="F4518" i="25"/>
  <c r="F938" i="25"/>
  <c r="F3506" i="25"/>
  <c r="F4012" i="25"/>
  <c r="F5603" i="25"/>
  <c r="F4010" i="25"/>
  <c r="F5946" i="25"/>
  <c r="F2699" i="25"/>
  <c r="F3218" i="25"/>
  <c r="F3942" i="25"/>
  <c r="F4047" i="25"/>
  <c r="F5684" i="25"/>
  <c r="F2547" i="25"/>
  <c r="F1746" i="25"/>
  <c r="F2288" i="25"/>
  <c r="F749" i="25"/>
  <c r="F6222" i="25"/>
  <c r="F5816" i="25"/>
  <c r="F484" i="25"/>
  <c r="F2212" i="25"/>
  <c r="F4547" i="25"/>
  <c r="F4641" i="25"/>
  <c r="F996" i="25"/>
  <c r="F5610" i="25"/>
  <c r="F544" i="25"/>
  <c r="F1804" i="25"/>
  <c r="F2958" i="25"/>
  <c r="F540" i="25"/>
  <c r="F2535" i="25"/>
  <c r="F7190" i="25"/>
  <c r="F5770" i="25"/>
  <c r="F574" i="25"/>
  <c r="F3254" i="25"/>
  <c r="F6183" i="25"/>
  <c r="F1698" i="25"/>
  <c r="F5506" i="25"/>
  <c r="F5912" i="25"/>
  <c r="F5087" i="25"/>
  <c r="F1734" i="25"/>
  <c r="F5316" i="25"/>
  <c r="F2576" i="25"/>
  <c r="F2581" i="25"/>
  <c r="F6115" i="25"/>
  <c r="F2550" i="25"/>
  <c r="F2557" i="25"/>
  <c r="F2559" i="25"/>
  <c r="F2587" i="25"/>
  <c r="F2578" i="25"/>
  <c r="F2606" i="25"/>
  <c r="F2573" i="25"/>
  <c r="F2583" i="25"/>
  <c r="F2585" i="25"/>
  <c r="F2590" i="25"/>
  <c r="F2592" i="25"/>
  <c r="F6238" i="25"/>
  <c r="F2594" i="25"/>
  <c r="F2603" i="25"/>
  <c r="F255" i="25"/>
  <c r="F2618" i="25"/>
  <c r="F2582" i="25"/>
  <c r="F2604" i="25"/>
  <c r="F2575" i="25"/>
  <c r="F2614" i="25"/>
  <c r="F2609" i="25"/>
  <c r="F2613" i="25"/>
  <c r="F2601" i="25"/>
  <c r="F2569" i="25"/>
  <c r="F2561" i="25"/>
  <c r="F2608" i="25"/>
  <c r="F2616" i="25"/>
  <c r="F2567" i="25"/>
  <c r="F6114" i="25"/>
  <c r="F2580" i="25"/>
  <c r="F2551" i="25"/>
  <c r="F2563" i="25"/>
  <c r="F2553" i="25"/>
  <c r="F2552" i="25"/>
  <c r="F2589" i="25"/>
  <c r="F2611" i="25"/>
  <c r="F5348" i="25"/>
  <c r="F2571" i="25"/>
  <c r="F2555" i="25"/>
  <c r="F2556" i="25"/>
  <c r="F2499" i="25"/>
  <c r="F3906" i="25"/>
  <c r="F5222" i="25"/>
  <c r="F684" i="25"/>
  <c r="F1428" i="25"/>
  <c r="F5294" i="25"/>
  <c r="F1710" i="25"/>
  <c r="F3073" i="25"/>
  <c r="F2500" i="25"/>
  <c r="F651" i="25"/>
  <c r="F5747" i="25"/>
  <c r="F2790" i="25"/>
  <c r="F6858" i="25"/>
  <c r="F4500" i="25"/>
  <c r="F5093" i="25"/>
  <c r="F3369" i="25"/>
  <c r="F882" i="25"/>
  <c r="F5655" i="25"/>
  <c r="F4825" i="25"/>
  <c r="F4467" i="25"/>
  <c r="F4542" i="25"/>
  <c r="F4527" i="25"/>
  <c r="F715" i="25"/>
  <c r="F4824" i="25"/>
  <c r="F6886" i="25"/>
  <c r="F5221" i="25"/>
  <c r="F5219" i="25"/>
  <c r="F4243" i="25"/>
  <c r="F657" i="25"/>
  <c r="F689" i="25"/>
  <c r="F4573" i="25"/>
  <c r="F514" i="25"/>
  <c r="F5753" i="25"/>
  <c r="F4789" i="25"/>
  <c r="F465" i="25"/>
  <c r="F3569" i="25"/>
  <c r="F466" i="25"/>
  <c r="F3511" i="25"/>
  <c r="F6028" i="25"/>
  <c r="F4540" i="25"/>
  <c r="F1115" i="25"/>
  <c r="F289" i="25"/>
  <c r="F3724" i="25"/>
  <c r="F4480" i="25"/>
  <c r="F5242" i="25"/>
  <c r="F5723" i="25"/>
  <c r="F925" i="25"/>
  <c r="F2086" i="25"/>
  <c r="F721" i="25"/>
  <c r="F4507" i="25"/>
  <c r="F6437" i="25"/>
  <c r="F4720" i="25"/>
  <c r="F7179" i="25"/>
  <c r="F5995" i="25"/>
  <c r="F2268" i="25"/>
  <c r="F4665" i="25"/>
  <c r="F350" i="25"/>
  <c r="F1966" i="25"/>
  <c r="F3064" i="25"/>
  <c r="F6208" i="25"/>
  <c r="F6307" i="25"/>
  <c r="F4849" i="25"/>
  <c r="F5637" i="25"/>
  <c r="F4433" i="25"/>
  <c r="F3849" i="25"/>
  <c r="F384" i="25"/>
  <c r="F5673" i="25"/>
  <c r="F1100" i="25"/>
  <c r="F6029" i="25"/>
  <c r="F3940" i="25"/>
  <c r="F3876" i="25"/>
  <c r="F3768" i="25"/>
  <c r="F3622" i="25"/>
  <c r="F4637" i="25"/>
  <c r="F7150" i="25"/>
  <c r="F3703" i="25"/>
  <c r="F6057" i="25"/>
  <c r="F4730" i="25"/>
  <c r="F6304" i="25"/>
  <c r="F4115" i="25"/>
  <c r="F4888" i="25"/>
  <c r="F6305" i="25"/>
  <c r="F354" i="25"/>
  <c r="F773" i="25"/>
  <c r="F5349" i="25"/>
  <c r="F4785" i="25"/>
  <c r="F6255" i="25"/>
  <c r="F2248" i="25"/>
  <c r="F3936" i="25"/>
  <c r="F1987" i="25"/>
  <c r="F3382" i="25"/>
  <c r="F5903" i="25"/>
  <c r="F4085" i="25"/>
  <c r="F7018" i="25"/>
  <c r="F4048" i="25"/>
  <c r="F1754" i="25"/>
  <c r="F6078" i="25"/>
  <c r="F1196" i="25"/>
  <c r="F6303" i="25"/>
  <c r="F5177" i="25"/>
  <c r="F3472" i="25"/>
  <c r="F2731" i="25"/>
  <c r="F2923" i="25"/>
  <c r="F1785" i="25"/>
  <c r="F816" i="25"/>
  <c r="F3387" i="25"/>
  <c r="F4705" i="25"/>
  <c r="F2881" i="25"/>
  <c r="F526" i="25"/>
  <c r="F6257" i="25"/>
  <c r="F4129" i="25"/>
  <c r="F2997" i="25"/>
  <c r="F4894" i="25"/>
  <c r="F4893" i="25"/>
  <c r="F3301" i="25"/>
  <c r="F3562" i="25"/>
  <c r="F3341" i="25"/>
  <c r="F5317" i="25"/>
  <c r="F3302" i="25"/>
  <c r="F1999" i="25"/>
  <c r="F1998" i="25"/>
  <c r="F669" i="25"/>
  <c r="F4674" i="25"/>
  <c r="F1222" i="25"/>
  <c r="F699" i="25"/>
  <c r="F690" i="25"/>
  <c r="F619" i="25"/>
  <c r="F3627" i="25"/>
  <c r="F4074" i="25"/>
  <c r="F4443" i="25"/>
  <c r="F5640" i="25"/>
  <c r="F551" i="25"/>
  <c r="F4472" i="25"/>
  <c r="F4512" i="25"/>
  <c r="F4520" i="25"/>
  <c r="F5090" i="25"/>
  <c r="F3803" i="25"/>
  <c r="F4559" i="25"/>
  <c r="F5190" i="25"/>
  <c r="F4516" i="25"/>
  <c r="F5662" i="25"/>
  <c r="F3076" i="25"/>
  <c r="F7042" i="25"/>
  <c r="F706" i="25"/>
  <c r="F710" i="25"/>
  <c r="F667" i="25"/>
  <c r="F4675" i="25"/>
  <c r="F1649" i="25"/>
  <c r="F5517" i="25"/>
  <c r="F1223" i="25"/>
  <c r="F4299" i="25"/>
  <c r="F2196" i="25"/>
  <c r="F5905" i="25"/>
  <c r="F872" i="25"/>
  <c r="F6382" i="25"/>
  <c r="F6383" i="25"/>
  <c r="F4164" i="25"/>
  <c r="F3287" i="25"/>
  <c r="F4949" i="25"/>
  <c r="F6903" i="25"/>
  <c r="F719" i="25"/>
  <c r="F1231" i="25"/>
  <c r="F727" i="25"/>
  <c r="F4530" i="25"/>
  <c r="F5980" i="25"/>
  <c r="F635" i="25"/>
  <c r="F4533" i="25"/>
  <c r="F2195" i="25"/>
  <c r="F461" i="25"/>
  <c r="F4491" i="25"/>
  <c r="F3465" i="25"/>
  <c r="F4170" i="25"/>
  <c r="F4499" i="25"/>
  <c r="F3641" i="25"/>
  <c r="F5854" i="25"/>
  <c r="F3538" i="25"/>
  <c r="F4453" i="25"/>
  <c r="F3623" i="25"/>
  <c r="F5957" i="25"/>
  <c r="F2735" i="25"/>
  <c r="F1164" i="25"/>
  <c r="F4851" i="25"/>
  <c r="F7182" i="25"/>
  <c r="F685" i="25"/>
  <c r="F3521" i="25"/>
  <c r="F1203" i="25"/>
  <c r="F4508" i="25"/>
  <c r="F3536" i="25"/>
  <c r="F5612" i="25"/>
  <c r="F1511" i="25"/>
  <c r="F5202" i="25"/>
  <c r="F5187" i="25"/>
  <c r="F1950" i="25"/>
  <c r="F687" i="25"/>
  <c r="F3925" i="25"/>
  <c r="F6005" i="25"/>
  <c r="F3522" i="25"/>
  <c r="F5188" i="25"/>
  <c r="F7040" i="25"/>
  <c r="F2194" i="25"/>
  <c r="F7033" i="25"/>
  <c r="F1851" i="25"/>
  <c r="F1823" i="25"/>
  <c r="F1373" i="25"/>
  <c r="F1114" i="25"/>
  <c r="F1245" i="25"/>
  <c r="F5918" i="25"/>
  <c r="F3856" i="25"/>
  <c r="F4526" i="25"/>
  <c r="F571" i="25"/>
  <c r="F322" i="25"/>
  <c r="F3079" i="25"/>
  <c r="F3692" i="25"/>
  <c r="F3261" i="25"/>
  <c r="F3789" i="25"/>
  <c r="F1469" i="25"/>
  <c r="F1889" i="25"/>
  <c r="F5231" i="25"/>
  <c r="F7041" i="25"/>
  <c r="F5934" i="25"/>
  <c r="F998" i="25"/>
  <c r="F3167" i="25"/>
  <c r="F1211" i="25"/>
  <c r="F5678" i="25"/>
  <c r="F3384" i="25"/>
  <c r="F7170" i="25"/>
  <c r="F770" i="25"/>
  <c r="F572" i="25"/>
  <c r="F365" i="25"/>
  <c r="F1490" i="25"/>
  <c r="F3584" i="25"/>
  <c r="F711" i="25"/>
  <c r="F502" i="25"/>
  <c r="F6347" i="25"/>
  <c r="F3103" i="25"/>
  <c r="F2873" i="25"/>
  <c r="F6232" i="25"/>
  <c r="F4899" i="25"/>
  <c r="F6440" i="25"/>
  <c r="F4802" i="25"/>
  <c r="F997" i="25"/>
  <c r="F2186" i="25"/>
  <c r="F2220" i="25"/>
  <c r="F758" i="25"/>
  <c r="F3691" i="25"/>
  <c r="F5318" i="25"/>
  <c r="F1517" i="25"/>
  <c r="F3256" i="25"/>
  <c r="F4231" i="25"/>
  <c r="F4230" i="25"/>
  <c r="F4643" i="25"/>
  <c r="F1069" i="25"/>
  <c r="F5217" i="25"/>
  <c r="F5035" i="25"/>
  <c r="F4644" i="25"/>
  <c r="F831" i="25"/>
  <c r="F5551" i="25"/>
  <c r="F3447" i="25"/>
  <c r="F4382" i="25"/>
  <c r="F5302" i="25"/>
  <c r="F4378" i="25"/>
  <c r="F6241" i="25"/>
  <c r="F6332" i="25"/>
  <c r="F1878" i="25"/>
  <c r="F2692" i="25"/>
  <c r="F360" i="25"/>
  <c r="F6484" i="25"/>
  <c r="F4162" i="25"/>
  <c r="F2053" i="25"/>
  <c r="F5794" i="25"/>
  <c r="F1572" i="25"/>
  <c r="F1706" i="25"/>
  <c r="F4903" i="25"/>
  <c r="F3704" i="25"/>
  <c r="F4113" i="25"/>
  <c r="F1315" i="25"/>
  <c r="F2837" i="25"/>
  <c r="F1140" i="25"/>
  <c r="F3897" i="25"/>
  <c r="F2642" i="25"/>
  <c r="F3883" i="25"/>
  <c r="F4242" i="25"/>
  <c r="F3215" i="25"/>
  <c r="F5919" i="25"/>
  <c r="F636" i="25"/>
  <c r="F6896" i="25"/>
  <c r="F3443" i="25"/>
  <c r="F2963" i="25"/>
  <c r="F7019" i="25"/>
  <c r="F2654" i="25"/>
  <c r="F4225" i="25"/>
  <c r="F2964" i="25"/>
  <c r="F4440" i="25"/>
  <c r="F2001" i="25"/>
  <c r="F7209" i="25"/>
  <c r="F7068" i="25"/>
  <c r="F7026" i="25"/>
  <c r="F4227" i="25"/>
  <c r="F2843" i="25"/>
  <c r="F1450" i="25"/>
  <c r="F1666" i="25"/>
  <c r="F937" i="25"/>
  <c r="F1532" i="25"/>
  <c r="F7185" i="25"/>
  <c r="F1796" i="25"/>
  <c r="F4885" i="25"/>
  <c r="F4823" i="25"/>
  <c r="F3966" i="25"/>
  <c r="F2085" i="25"/>
  <c r="F5065" i="25"/>
  <c r="F6108" i="25"/>
  <c r="F1748" i="25"/>
  <c r="F3191" i="25"/>
  <c r="F575" i="25"/>
  <c r="F3682" i="25"/>
  <c r="F1455" i="25"/>
  <c r="F5839" i="25"/>
  <c r="F5841" i="25"/>
  <c r="F4224" i="25"/>
  <c r="F1874" i="25"/>
  <c r="F844" i="25"/>
  <c r="F2866" i="25"/>
  <c r="F4006" i="25"/>
  <c r="F2487" i="25"/>
  <c r="F1659" i="25"/>
  <c r="F3190" i="25"/>
  <c r="F6328" i="25"/>
  <c r="F370" i="25"/>
  <c r="F7132" i="25"/>
  <c r="F3273" i="25"/>
  <c r="F6850" i="25"/>
  <c r="F2982" i="25"/>
  <c r="F4628" i="25"/>
  <c r="F3986" i="25"/>
  <c r="F6001" i="25"/>
  <c r="F1638" i="25"/>
  <c r="F3124" i="25"/>
  <c r="F6170" i="25"/>
  <c r="F4255" i="25"/>
  <c r="F2293" i="25"/>
  <c r="F2719" i="25"/>
  <c r="F6161" i="25"/>
  <c r="F1799" i="25"/>
  <c r="F2473" i="25"/>
  <c r="F1244" i="25"/>
  <c r="F2013" i="25"/>
  <c r="F4049" i="25"/>
  <c r="F5256" i="25"/>
  <c r="F1453" i="25"/>
  <c r="F2491" i="25"/>
  <c r="F848" i="25"/>
  <c r="F3094" i="25"/>
  <c r="F3433" i="25"/>
  <c r="F2181" i="25"/>
  <c r="F4226" i="25"/>
  <c r="F2466" i="25"/>
  <c r="F5356" i="25"/>
  <c r="F5992" i="25"/>
  <c r="F2154" i="25"/>
  <c r="F3988" i="25"/>
  <c r="F1422" i="25"/>
  <c r="F1608" i="25"/>
  <c r="F5605" i="25"/>
  <c r="F817" i="25"/>
  <c r="F5762" i="25"/>
  <c r="F1383" i="25"/>
  <c r="F5733" i="25"/>
  <c r="F3758" i="25"/>
  <c r="F5707" i="25"/>
  <c r="F5269" i="25"/>
  <c r="F5144" i="25"/>
  <c r="F5455" i="25"/>
  <c r="F5608" i="25"/>
  <c r="F5979" i="25"/>
  <c r="F4054" i="25"/>
  <c r="F962" i="25"/>
  <c r="F6825" i="25"/>
  <c r="F6291" i="25"/>
  <c r="F1147" i="25"/>
  <c r="F3299" i="25"/>
  <c r="F5373" i="25"/>
  <c r="F2522" i="25"/>
  <c r="F5481" i="25"/>
  <c r="F7152" i="25"/>
  <c r="F3359" i="25"/>
  <c r="F5592" i="25"/>
  <c r="F1215" i="25"/>
  <c r="F590" i="25"/>
  <c r="F3870" i="25"/>
  <c r="F4968" i="25"/>
  <c r="F5184" i="25"/>
  <c r="F5960" i="25"/>
  <c r="F4562" i="25"/>
  <c r="F4598" i="25"/>
  <c r="F3548" i="25"/>
  <c r="F4575" i="25"/>
  <c r="F3551" i="25"/>
  <c r="F5474" i="25"/>
  <c r="F1740" i="25"/>
  <c r="F2239" i="25"/>
  <c r="F3869" i="25"/>
  <c r="F2752" i="25"/>
  <c r="F2111" i="25"/>
  <c r="F3517" i="25"/>
  <c r="F3546" i="25"/>
  <c r="F4656" i="25"/>
  <c r="F3510" i="25"/>
  <c r="F4471" i="25"/>
  <c r="F4179" i="25"/>
  <c r="F2117" i="25"/>
  <c r="F3514" i="25"/>
  <c r="F3508" i="25"/>
  <c r="F617" i="25"/>
  <c r="F4551" i="25"/>
  <c r="F5503" i="25"/>
  <c r="F3811" i="25"/>
  <c r="F7045" i="25"/>
  <c r="F4564" i="25"/>
  <c r="F6869" i="25"/>
  <c r="F628" i="25"/>
  <c r="F5259" i="25"/>
  <c r="F3554" i="25"/>
  <c r="F1598" i="25"/>
  <c r="F6918" i="25"/>
  <c r="F4446" i="25"/>
  <c r="F3314" i="25"/>
  <c r="F2114" i="25"/>
  <c r="F4873" i="25"/>
  <c r="F7104" i="25"/>
  <c r="F3281" i="25"/>
  <c r="F1052" i="25"/>
  <c r="F1004" i="25"/>
  <c r="F6438" i="25"/>
  <c r="F7037" i="25"/>
  <c r="F2321" i="25"/>
  <c r="F6874" i="25"/>
  <c r="F3731" i="25"/>
  <c r="F3892" i="25"/>
  <c r="F5939" i="25"/>
  <c r="F1782" i="25"/>
  <c r="F2249" i="25"/>
  <c r="F1894" i="25"/>
  <c r="F1510" i="25"/>
  <c r="F4150" i="25"/>
  <c r="F6637" i="25"/>
  <c r="F3553" i="25"/>
  <c r="F5764" i="25"/>
  <c r="F3300" i="25"/>
  <c r="F5102" i="25"/>
  <c r="F4557" i="25"/>
  <c r="F3847" i="25"/>
  <c r="F4560" i="25"/>
  <c r="F1752" i="25"/>
  <c r="F4969" i="25"/>
  <c r="F2798" i="25"/>
  <c r="F2733" i="25"/>
  <c r="F2523" i="25"/>
  <c r="F620" i="25"/>
  <c r="F334" i="25"/>
  <c r="F4592" i="25"/>
  <c r="F1460" i="25"/>
  <c r="F4298" i="25"/>
  <c r="F1179" i="25"/>
  <c r="F7075" i="25"/>
  <c r="F1005" i="25"/>
  <c r="F999" i="25"/>
  <c r="F6955" i="25"/>
  <c r="F6224" i="25"/>
  <c r="F4558" i="25"/>
  <c r="F5103" i="25"/>
  <c r="F5573" i="25"/>
  <c r="F716" i="25"/>
  <c r="F3700" i="25"/>
  <c r="F5104" i="25"/>
  <c r="F989" i="25"/>
  <c r="F4840" i="25"/>
  <c r="F5096" i="25"/>
  <c r="F5790" i="25"/>
  <c r="F4002" i="25"/>
  <c r="F6022" i="25"/>
  <c r="F4642" i="25"/>
  <c r="F5858" i="25"/>
  <c r="F3229" i="25"/>
  <c r="F3391" i="25"/>
  <c r="F786" i="25"/>
  <c r="F3600" i="25"/>
  <c r="F419" i="25"/>
  <c r="F3004" i="25"/>
  <c r="F6085" i="25"/>
  <c r="F3841" i="25"/>
  <c r="F2811" i="25"/>
  <c r="F1615" i="25"/>
  <c r="F984" i="25"/>
  <c r="F6670" i="25"/>
  <c r="F301" i="25"/>
  <c r="F1671" i="25"/>
  <c r="F2517" i="25"/>
  <c r="F5078" i="25"/>
  <c r="F1086" i="25"/>
  <c r="F609" i="25"/>
  <c r="F6401" i="25"/>
  <c r="F6243" i="25"/>
  <c r="F6166" i="25"/>
  <c r="F3423" i="25"/>
  <c r="F2674" i="25"/>
  <c r="F2993" i="25"/>
  <c r="F7086" i="25"/>
  <c r="F4846" i="25"/>
  <c r="F2829" i="25"/>
  <c r="F3732" i="25"/>
  <c r="F3734" i="25"/>
  <c r="F1000" i="25"/>
  <c r="F608" i="25"/>
  <c r="F481" i="25"/>
  <c r="F5025" i="25"/>
  <c r="F2825" i="25"/>
  <c r="F2065" i="25"/>
  <c r="F5574" i="25"/>
  <c r="F3044" i="25"/>
  <c r="F391" i="25"/>
  <c r="F4065" i="25"/>
  <c r="F5283" i="25"/>
  <c r="F4311" i="25"/>
  <c r="F4871" i="25"/>
  <c r="F1304" i="25"/>
  <c r="F578" i="25"/>
  <c r="F3579" i="25"/>
  <c r="F2049" i="25"/>
  <c r="F3547" i="25"/>
  <c r="F3247" i="25"/>
  <c r="F3799" i="25"/>
  <c r="F6981" i="25"/>
  <c r="F1917" i="25"/>
  <c r="F1341" i="25"/>
  <c r="F4906" i="25"/>
  <c r="F3505" i="25"/>
  <c r="F1875" i="25"/>
  <c r="F1127" i="25"/>
  <c r="F6853" i="25"/>
  <c r="F6408" i="25"/>
  <c r="F5375" i="25"/>
  <c r="F4259" i="25"/>
  <c r="F1528" i="25"/>
  <c r="F3479" i="25"/>
  <c r="F2450" i="25"/>
  <c r="F7205" i="25"/>
  <c r="F3629" i="25"/>
  <c r="F4514" i="25"/>
  <c r="F4863" i="25"/>
  <c r="F1449" i="25"/>
  <c r="F5101" i="25"/>
  <c r="F1072" i="25"/>
  <c r="F1507" i="25"/>
  <c r="F4703" i="25"/>
  <c r="F3735" i="25"/>
  <c r="F5812" i="25"/>
  <c r="F2037" i="25"/>
  <c r="F3542" i="25"/>
  <c r="F3462" i="25"/>
  <c r="F1433" i="25"/>
  <c r="F4883" i="25"/>
  <c r="F2208" i="25"/>
  <c r="F6249" i="25"/>
  <c r="F738" i="25"/>
  <c r="F1494" i="25"/>
  <c r="F3109" i="25"/>
  <c r="F2240" i="25"/>
  <c r="F3431" i="25"/>
  <c r="F2470" i="25"/>
  <c r="F6246" i="25"/>
  <c r="F1049" i="25"/>
  <c r="F420" i="25"/>
  <c r="F1265" i="25"/>
  <c r="F5116" i="25"/>
  <c r="F5399" i="25"/>
  <c r="F5126" i="25"/>
  <c r="F2000" i="25"/>
  <c r="F4959" i="25"/>
  <c r="F736" i="25"/>
  <c r="F5522" i="25"/>
  <c r="F1586" i="25"/>
  <c r="F3120" i="25"/>
  <c r="F4975" i="25"/>
  <c r="F7076" i="25"/>
  <c r="F3492" i="25"/>
  <c r="F3673" i="25"/>
  <c r="F3979" i="25"/>
  <c r="F3549" i="25"/>
  <c r="F5441" i="25"/>
  <c r="F744" i="25"/>
  <c r="F404" i="25"/>
  <c r="F2171" i="25"/>
  <c r="F1289" i="25"/>
  <c r="F7029" i="25"/>
  <c r="F1041" i="25"/>
  <c r="F6033" i="25"/>
  <c r="F5292" i="25"/>
  <c r="F1046" i="25"/>
  <c r="F1047" i="25"/>
  <c r="F1051" i="25"/>
  <c r="F1055" i="25"/>
  <c r="F1056" i="25"/>
  <c r="F1053" i="25"/>
  <c r="F1054" i="25"/>
  <c r="F5406" i="25"/>
  <c r="F4270" i="25"/>
  <c r="F3164" i="25"/>
  <c r="F3014" i="25"/>
  <c r="F559" i="25"/>
  <c r="F735" i="25"/>
  <c r="F5300" i="25"/>
  <c r="F1446" i="25"/>
  <c r="F5473" i="25"/>
  <c r="F5319" i="25"/>
  <c r="F6194" i="25"/>
  <c r="F1816" i="25"/>
  <c r="F4610" i="25"/>
  <c r="F5285" i="25"/>
  <c r="F3253" i="25"/>
  <c r="F5435" i="25"/>
  <c r="F6340" i="25"/>
  <c r="F5761" i="25"/>
  <c r="F3918" i="25"/>
  <c r="F1330" i="25"/>
  <c r="F1160" i="25"/>
  <c r="F4764" i="25"/>
  <c r="F2103" i="25"/>
  <c r="F3380" i="25"/>
  <c r="F5508" i="25"/>
  <c r="F6915" i="25"/>
  <c r="F3039" i="25"/>
  <c r="F2831" i="25"/>
  <c r="F3371" i="25"/>
  <c r="F4778" i="25"/>
  <c r="F3770" i="25"/>
  <c r="F2250" i="25"/>
  <c r="F1563" i="25"/>
  <c r="F3964" i="25"/>
  <c r="F5782" i="25"/>
  <c r="F7114" i="25"/>
  <c r="F1438" i="25"/>
  <c r="F2519" i="25"/>
  <c r="F7192" i="25"/>
  <c r="F6929" i="25"/>
  <c r="F1981" i="25"/>
  <c r="F5432" i="25"/>
  <c r="F3351" i="25"/>
  <c r="F1523" i="25"/>
  <c r="F2282" i="25"/>
  <c r="F6318" i="25"/>
  <c r="F3439" i="25"/>
  <c r="F1817" i="25"/>
  <c r="F5791" i="25"/>
  <c r="F3607" i="25"/>
  <c r="F1277" i="25"/>
  <c r="F3910" i="25"/>
  <c r="F1824" i="25"/>
  <c r="F593" i="25"/>
  <c r="F5831" i="25"/>
  <c r="F5137" i="25"/>
  <c r="F2521" i="25"/>
  <c r="F1080" i="25"/>
  <c r="F3846" i="25"/>
  <c r="F4606" i="25"/>
  <c r="F4318" i="25"/>
  <c r="F1441" i="25"/>
  <c r="F328" i="25"/>
  <c r="F6928" i="25"/>
  <c r="F2771" i="25"/>
  <c r="F5258" i="25"/>
  <c r="F4604" i="25"/>
  <c r="F6312" i="25"/>
  <c r="F641" i="25"/>
  <c r="F2905" i="25"/>
  <c r="F1537" i="25"/>
  <c r="F910" i="25"/>
  <c r="F1731" i="25"/>
  <c r="F6053" i="25"/>
  <c r="F1939" i="25"/>
  <c r="F1921" i="25"/>
  <c r="F4116" i="25"/>
  <c r="F4757" i="25"/>
  <c r="F6189" i="25"/>
  <c r="F7162" i="25"/>
  <c r="F1529" i="25"/>
  <c r="F1334" i="25"/>
  <c r="F788" i="25"/>
  <c r="F4319" i="25"/>
  <c r="F5002" i="25"/>
  <c r="F2925" i="25"/>
  <c r="F3766" i="25"/>
  <c r="F5227" i="25"/>
  <c r="F2109" i="25"/>
  <c r="F2489" i="25"/>
  <c r="F5146" i="25"/>
  <c r="F3990" i="25"/>
  <c r="F487" i="25"/>
  <c r="F3455" i="25"/>
  <c r="F3762" i="25"/>
  <c r="F5549" i="25"/>
  <c r="F2624" i="25"/>
  <c r="F2297" i="25"/>
  <c r="F4310" i="25"/>
  <c r="F530" i="25"/>
  <c r="F2472" i="25"/>
  <c r="F4589" i="25"/>
  <c r="F5967" i="25"/>
  <c r="F889" i="25"/>
  <c r="F808" i="25"/>
  <c r="F763" i="25"/>
  <c r="F2861" i="25"/>
  <c r="F2913" i="25"/>
  <c r="F3573" i="25"/>
  <c r="F5565" i="25"/>
  <c r="F4294" i="25"/>
  <c r="F4762" i="25"/>
  <c r="F4759" i="25"/>
  <c r="F337" i="25"/>
  <c r="F6672" i="25"/>
  <c r="F6925" i="25"/>
  <c r="F7159" i="25"/>
  <c r="F1153" i="25"/>
  <c r="F1042" i="25"/>
  <c r="F994" i="25"/>
  <c r="F2222" i="25"/>
  <c r="F7034" i="25"/>
  <c r="F2314" i="25"/>
  <c r="F1143" i="25"/>
  <c r="F4004" i="25"/>
  <c r="F6666" i="25"/>
  <c r="F5635" i="25"/>
  <c r="F3255" i="25"/>
  <c r="F835" i="25"/>
  <c r="F2230" i="25"/>
  <c r="F908" i="25"/>
  <c r="F3516" i="25"/>
  <c r="F2912" i="25"/>
  <c r="F4638" i="25"/>
  <c r="F5500" i="25"/>
  <c r="F1581" i="25"/>
  <c r="F5949" i="25"/>
  <c r="F1724" i="25"/>
  <c r="F1499" i="25"/>
  <c r="F1232" i="25"/>
  <c r="F3804" i="25"/>
  <c r="F852" i="25"/>
  <c r="F7039" i="25"/>
  <c r="F647" i="25"/>
  <c r="F2647" i="25"/>
  <c r="F4934" i="25"/>
  <c r="F5287" i="25"/>
  <c r="F2987" i="25"/>
  <c r="F5599" i="25"/>
  <c r="F4577" i="25"/>
  <c r="F1940" i="25"/>
  <c r="F2628" i="25"/>
  <c r="F5737" i="25"/>
  <c r="F3430" i="25"/>
  <c r="F3400" i="25"/>
  <c r="F2858" i="25"/>
  <c r="F4565" i="25"/>
  <c r="F4593" i="25"/>
  <c r="F1755" i="25"/>
  <c r="F2352" i="25"/>
  <c r="F3033" i="25"/>
  <c r="F2883" i="25"/>
  <c r="F2041" i="25"/>
  <c r="F6275" i="25"/>
  <c r="F3874" i="25"/>
  <c r="F1833" i="25"/>
  <c r="F4946" i="25"/>
  <c r="F4297" i="25"/>
  <c r="F2225" i="25"/>
  <c r="F3011" i="25"/>
  <c r="F1711" i="25"/>
  <c r="F2173" i="25"/>
  <c r="F4744" i="25"/>
  <c r="F5073" i="25"/>
  <c r="F3421" i="25"/>
  <c r="F1725" i="25"/>
  <c r="F1473" i="25"/>
  <c r="F4761" i="25"/>
  <c r="F3165" i="25"/>
  <c r="F4461" i="25"/>
  <c r="F4122" i="25"/>
  <c r="F3702" i="25"/>
  <c r="F3045" i="25"/>
  <c r="F6049" i="25"/>
  <c r="F5166" i="25"/>
  <c r="F6226" i="25"/>
  <c r="F344" i="25"/>
  <c r="F586" i="25"/>
  <c r="F1003" i="25"/>
  <c r="F581" i="25"/>
  <c r="F6967" i="25"/>
  <c r="F4215" i="25"/>
  <c r="F5670" i="25"/>
  <c r="F1787" i="25"/>
  <c r="F5743" i="25"/>
  <c r="F519" i="25"/>
  <c r="F2650" i="25"/>
  <c r="F1067" i="25"/>
  <c r="F2700" i="25"/>
  <c r="F3336" i="25"/>
  <c r="F4621" i="25"/>
  <c r="F2910" i="25"/>
  <c r="F386" i="25"/>
  <c r="F3270" i="25"/>
  <c r="F6233" i="25"/>
  <c r="F2697" i="25"/>
  <c r="F3878" i="25"/>
  <c r="F6316" i="25"/>
  <c r="F401" i="25"/>
  <c r="F4515" i="25"/>
  <c r="F5631" i="25"/>
  <c r="F3089" i="25"/>
  <c r="F4755" i="25"/>
  <c r="F7203" i="25"/>
  <c r="F780" i="25"/>
  <c r="F2289" i="25"/>
  <c r="F3348" i="25"/>
  <c r="F895" i="25"/>
  <c r="F6646" i="25"/>
  <c r="F3706" i="25"/>
  <c r="F5535" i="25"/>
  <c r="F5783" i="25"/>
  <c r="F6421" i="25"/>
  <c r="F2990" i="25"/>
  <c r="F1688" i="25"/>
  <c r="F2236" i="25"/>
  <c r="F1870" i="25"/>
  <c r="F6974" i="25"/>
  <c r="F483" i="25"/>
  <c r="F1967" i="25"/>
  <c r="F1696" i="25"/>
  <c r="F5559" i="25"/>
  <c r="F6138" i="25"/>
  <c r="F6413" i="25"/>
  <c r="F4296" i="25"/>
  <c r="F6157" i="25"/>
  <c r="F1786" i="25"/>
  <c r="F4760" i="25"/>
  <c r="F3774" i="25"/>
  <c r="F5844" i="25"/>
  <c r="F1890" i="25"/>
  <c r="F1470" i="25"/>
  <c r="F4549" i="25"/>
  <c r="F3000" i="25"/>
  <c r="F4677" i="25"/>
  <c r="F7141" i="25"/>
  <c r="F804" i="25"/>
  <c r="F6952" i="25"/>
  <c r="F4998" i="25"/>
  <c r="F2026" i="25"/>
  <c r="F1516" i="25"/>
  <c r="F4932" i="25"/>
  <c r="F1562" i="25"/>
  <c r="F4183" i="25"/>
  <c r="F6977" i="25"/>
  <c r="F2643" i="25"/>
  <c r="F5445" i="25"/>
  <c r="F5468" i="25"/>
  <c r="F6423" i="25"/>
  <c r="F4466" i="25"/>
  <c r="F5407" i="25"/>
  <c r="F4393" i="25"/>
  <c r="F6349" i="25"/>
  <c r="F803" i="25"/>
  <c r="F1199" i="25"/>
  <c r="F3855" i="25"/>
  <c r="F7057" i="25"/>
  <c r="F5358" i="25"/>
  <c r="F955" i="25"/>
  <c r="F975" i="25"/>
  <c r="F2066" i="25"/>
  <c r="F1798" i="25"/>
  <c r="F1555" i="25"/>
  <c r="F5453" i="25"/>
  <c r="F7083" i="25"/>
  <c r="F612" i="25"/>
  <c r="F3583" i="25"/>
  <c r="F5010" i="25"/>
  <c r="F1183" i="25"/>
  <c r="F4861" i="25"/>
  <c r="F4596" i="25"/>
  <c r="F4425" i="25"/>
  <c r="F6919" i="25"/>
  <c r="F4181" i="25"/>
  <c r="F802" i="25"/>
  <c r="F1338" i="25"/>
  <c r="F5414" i="25"/>
  <c r="F2460" i="25"/>
  <c r="F2457" i="25"/>
  <c r="F6206" i="25"/>
  <c r="F4800" i="25"/>
  <c r="F2459" i="25"/>
  <c r="F532" i="25"/>
  <c r="F1242" i="25"/>
  <c r="F1279" i="25"/>
  <c r="F6211" i="25"/>
  <c r="F3233" i="25"/>
  <c r="F4185" i="25"/>
  <c r="F6357" i="25"/>
  <c r="F2716" i="25"/>
  <c r="F1561" i="25"/>
  <c r="F2458" i="25"/>
  <c r="F5320" i="25"/>
  <c r="F1941" i="25"/>
  <c r="F1962" i="25"/>
  <c r="F3304" i="25"/>
  <c r="F2775" i="25"/>
  <c r="F5784" i="25"/>
  <c r="F3157" i="25"/>
  <c r="F1675" i="25"/>
  <c r="F549" i="25"/>
  <c r="F5706" i="25"/>
  <c r="F3349" i="25"/>
  <c r="F644" i="25"/>
  <c r="F7079" i="25"/>
  <c r="F1736" i="25"/>
  <c r="F3527" i="25"/>
  <c r="F2504" i="25"/>
  <c r="F7099" i="25"/>
  <c r="F4988" i="25"/>
  <c r="F1240" i="25"/>
  <c r="F4168" i="25"/>
  <c r="F6076" i="25"/>
  <c r="F3156" i="25"/>
  <c r="F674" i="25"/>
  <c r="F4217" i="25"/>
  <c r="F5815" i="25"/>
  <c r="F1337" i="25"/>
  <c r="F2973" i="25"/>
  <c r="F3529" i="25"/>
  <c r="F928" i="25"/>
  <c r="F6086" i="25"/>
  <c r="F5675" i="25"/>
  <c r="F1737" i="25"/>
  <c r="F7188" i="25"/>
  <c r="F3137" i="25"/>
  <c r="F4745" i="25"/>
  <c r="F1443" i="25"/>
  <c r="F1630" i="25"/>
  <c r="F4504" i="25"/>
  <c r="F4454" i="25"/>
  <c r="F4495" i="25"/>
  <c r="F4075" i="25"/>
  <c r="F4118" i="25"/>
  <c r="F5248" i="25"/>
  <c r="F679" i="25"/>
  <c r="F2723" i="25"/>
  <c r="F3519" i="25"/>
  <c r="F5277" i="25"/>
  <c r="F5405" i="25"/>
  <c r="F5975" i="25"/>
  <c r="F5362" i="25"/>
  <c r="F3534" i="25"/>
  <c r="F4011" i="25"/>
  <c r="F3343" i="25"/>
  <c r="F4221" i="25"/>
  <c r="F3535" i="25"/>
  <c r="F3582" i="25"/>
  <c r="F5086" i="25"/>
  <c r="F1274" i="25"/>
  <c r="F4020" i="25"/>
  <c r="F3540" i="25"/>
  <c r="F6448" i="25"/>
  <c r="F3681" i="25"/>
  <c r="F3525" i="25"/>
  <c r="F6265" i="25"/>
  <c r="F702" i="25"/>
  <c r="F688" i="25"/>
  <c r="F4522" i="25"/>
  <c r="F3983" i="25"/>
  <c r="F6252" i="25"/>
  <c r="F2894" i="25"/>
  <c r="F1961" i="25"/>
  <c r="F5665" i="25"/>
  <c r="F5920" i="25"/>
  <c r="F6442" i="25"/>
  <c r="F3307" i="25"/>
  <c r="F4302" i="25"/>
  <c r="F4458" i="25"/>
  <c r="F3024" i="25"/>
  <c r="F6098" i="25"/>
  <c r="F5556" i="25"/>
  <c r="F1611" i="25"/>
  <c r="F3034" i="25"/>
  <c r="F1593" i="25"/>
  <c r="F6171" i="25"/>
  <c r="F683" i="25"/>
  <c r="F1587" i="25"/>
  <c r="F4062" i="25"/>
  <c r="F2088" i="25"/>
  <c r="F2456" i="25"/>
  <c r="F525" i="25"/>
  <c r="F3504" i="25"/>
  <c r="F990" i="25"/>
  <c r="F1044" i="25"/>
  <c r="F1536" i="25"/>
  <c r="F3482" i="25"/>
  <c r="F4445" i="25"/>
  <c r="F1783" i="25"/>
  <c r="F4076" i="25"/>
  <c r="F4737" i="25"/>
  <c r="F3709" i="25"/>
  <c r="F5361" i="25"/>
  <c r="F4073" i="25"/>
  <c r="F926" i="25"/>
  <c r="F1425" i="25"/>
  <c r="F3939" i="25"/>
  <c r="F4474" i="25"/>
  <c r="F5321" i="25"/>
  <c r="F3640" i="25"/>
  <c r="F3072" i="25"/>
  <c r="F2506" i="25"/>
  <c r="F4131" i="25"/>
  <c r="F2741" i="25"/>
  <c r="F3278" i="25"/>
  <c r="F4574" i="25"/>
  <c r="F615" i="25"/>
  <c r="F5411" i="25"/>
  <c r="F7177" i="25"/>
  <c r="F3209" i="25"/>
  <c r="F4543" i="25"/>
  <c r="F7129" i="25"/>
  <c r="F6369" i="25"/>
  <c r="F4040" i="25"/>
  <c r="F1466" i="25"/>
  <c r="F6018" i="25"/>
  <c r="F1258" i="25"/>
  <c r="F5634" i="25"/>
  <c r="F4986" i="25"/>
  <c r="F2315" i="25"/>
  <c r="F4587" i="25"/>
  <c r="F3619" i="25"/>
  <c r="F537" i="25"/>
  <c r="F5767" i="25"/>
  <c r="F4877" i="25"/>
  <c r="F3029" i="25"/>
  <c r="F376" i="25"/>
  <c r="F5229" i="25"/>
  <c r="F3552" i="25"/>
  <c r="F4455" i="25"/>
  <c r="F3276" i="25"/>
  <c r="F6136" i="25"/>
  <c r="F1963" i="25"/>
  <c r="F6430" i="25"/>
  <c r="F4591" i="25"/>
  <c r="F5240" i="25"/>
  <c r="F2337" i="25"/>
  <c r="F946" i="25"/>
  <c r="F1995" i="25"/>
  <c r="F6113" i="25"/>
  <c r="F3279" i="25"/>
  <c r="F3239" i="25"/>
  <c r="F7053" i="25"/>
  <c r="F418" i="25"/>
  <c r="F629" i="25"/>
  <c r="F6145" i="25"/>
  <c r="F1230" i="25"/>
  <c r="F3280" i="25"/>
  <c r="F3275" i="25"/>
  <c r="F6020" i="25"/>
  <c r="F2325" i="25"/>
  <c r="F3891" i="25"/>
  <c r="F1268" i="25"/>
  <c r="F2251" i="25"/>
  <c r="F2660" i="25"/>
  <c r="F2275" i="25"/>
  <c r="F1766" i="25"/>
  <c r="F1174" i="25"/>
  <c r="F7128" i="25"/>
  <c r="F4583" i="25"/>
  <c r="F3602" i="25"/>
  <c r="F3618" i="25"/>
  <c r="F3277" i="25"/>
  <c r="F2884" i="25"/>
  <c r="F4414" i="25"/>
  <c r="F3644" i="25"/>
  <c r="F4154" i="25"/>
  <c r="F4034" i="25"/>
  <c r="F5669" i="25"/>
  <c r="F4809" i="25"/>
  <c r="F5449" i="25"/>
  <c r="F1664" i="25"/>
  <c r="F1769" i="25"/>
  <c r="F442" i="25"/>
  <c r="F4441" i="25"/>
  <c r="F4390" i="25"/>
  <c r="F5639" i="25"/>
  <c r="F1830" i="25"/>
  <c r="F4808" i="25"/>
  <c r="F2772" i="25"/>
  <c r="F3872" i="25"/>
  <c r="F4683" i="25"/>
  <c r="F1071" i="25"/>
  <c r="F579" i="25"/>
  <c r="F932" i="25"/>
  <c r="F6154" i="25"/>
  <c r="F5135" i="25"/>
  <c r="F410" i="25"/>
  <c r="F3606" i="25"/>
  <c r="F4731" i="25"/>
  <c r="F3274" i="25"/>
  <c r="F4488" i="25"/>
  <c r="F348" i="25"/>
  <c r="F4459" i="25"/>
  <c r="F377" i="25"/>
  <c r="F3890" i="25"/>
  <c r="F1930" i="25"/>
  <c r="F4117" i="25"/>
  <c r="F387" i="25"/>
  <c r="F5376" i="25"/>
  <c r="F6181" i="25"/>
  <c r="F1951" i="25"/>
  <c r="F2947" i="25"/>
  <c r="F500" i="25"/>
  <c r="F1544" i="25"/>
  <c r="F603" i="25"/>
  <c r="F1699" i="25"/>
  <c r="F5857" i="25"/>
  <c r="F4915" i="25"/>
  <c r="F4035" i="25"/>
  <c r="F6880" i="25"/>
  <c r="F4792" i="25"/>
  <c r="F3356" i="25"/>
  <c r="F6180" i="25"/>
  <c r="F4304" i="25"/>
  <c r="F2809" i="25"/>
  <c r="F3211" i="25"/>
  <c r="F3347" i="25"/>
  <c r="F6365" i="25"/>
  <c r="F5428" i="25"/>
  <c r="F5456" i="25"/>
  <c r="F4251" i="25"/>
  <c r="F5322" i="25"/>
  <c r="F2035" i="25"/>
  <c r="F3418" i="25"/>
  <c r="F3420" i="25"/>
  <c r="F3701" i="25"/>
  <c r="F3868" i="25"/>
  <c r="F3416" i="25"/>
  <c r="F4206" i="25"/>
  <c r="F4204" i="25"/>
  <c r="F4205" i="25"/>
  <c r="F4198" i="25"/>
  <c r="F4201" i="25"/>
  <c r="F4197" i="25"/>
  <c r="F4203" i="25"/>
  <c r="F4196" i="25"/>
  <c r="F4207" i="25"/>
  <c r="F4200" i="25"/>
  <c r="F4208" i="25"/>
  <c r="F4199" i="25"/>
  <c r="F4202" i="25"/>
  <c r="F4191" i="25"/>
  <c r="F4189" i="25"/>
  <c r="F4190" i="25"/>
  <c r="F4193" i="25"/>
  <c r="F4192" i="25"/>
  <c r="F4195" i="25"/>
  <c r="F6441" i="25"/>
  <c r="F5363" i="25"/>
  <c r="F948" i="25"/>
  <c r="F2759" i="25"/>
  <c r="F1447" i="25"/>
  <c r="F991" i="25"/>
  <c r="F6162" i="25"/>
  <c r="F1895" i="25"/>
  <c r="F4569" i="25"/>
  <c r="F1669" i="25"/>
  <c r="F1788" i="25"/>
  <c r="F1548" i="25"/>
  <c r="F4586" i="25"/>
  <c r="F4616" i="25"/>
  <c r="F4648" i="25"/>
  <c r="F5272" i="25"/>
  <c r="F3515" i="25"/>
  <c r="F1647" i="25"/>
  <c r="F4167" i="25"/>
  <c r="F1794" i="25"/>
  <c r="F4650" i="25"/>
  <c r="F2871" i="25"/>
  <c r="F5824" i="25"/>
  <c r="F1719" i="25"/>
  <c r="F4392" i="25"/>
  <c r="F1859" i="25"/>
  <c r="F5882" i="25"/>
  <c r="F800" i="25"/>
  <c r="F6141" i="25"/>
  <c r="F5275" i="25"/>
  <c r="F4079" i="25"/>
  <c r="F3867" i="25"/>
  <c r="F4249" i="25"/>
  <c r="F5412" i="25"/>
  <c r="F897" i="25"/>
  <c r="F4570" i="25"/>
  <c r="F7207" i="25"/>
  <c r="F4620" i="25"/>
  <c r="F4913" i="25"/>
  <c r="F2077" i="25"/>
  <c r="F3796" i="25"/>
  <c r="F2158" i="25"/>
  <c r="F2303" i="25"/>
  <c r="F4571" i="25"/>
  <c r="F6373" i="25"/>
  <c r="F6367" i="25"/>
  <c r="F3499" i="25"/>
  <c r="F2848" i="25"/>
  <c r="F3442" i="25"/>
  <c r="F6679" i="25"/>
  <c r="F3557" i="25"/>
  <c r="F3080" i="25"/>
  <c r="F284" i="25"/>
  <c r="F2732" i="25"/>
  <c r="F3563" i="25"/>
  <c r="F435" i="25"/>
  <c r="F2479" i="25"/>
  <c r="F5005" i="25"/>
  <c r="F4163" i="25"/>
  <c r="F4161" i="25"/>
  <c r="F3200" i="25"/>
  <c r="F536" i="25"/>
  <c r="F5067" i="25"/>
  <c r="F6309" i="25"/>
  <c r="F3106" i="25"/>
  <c r="F892" i="25"/>
  <c r="F7135" i="25"/>
  <c r="F2673" i="25"/>
  <c r="F658" i="25"/>
  <c r="F3564" i="25"/>
  <c r="F6467" i="25"/>
  <c r="F411" i="25"/>
  <c r="F4912" i="25"/>
  <c r="F3616" i="25"/>
  <c r="F5072" i="25"/>
  <c r="F409" i="25"/>
  <c r="F639" i="25"/>
  <c r="F2330" i="25"/>
  <c r="F1634" i="25"/>
  <c r="F963" i="25"/>
  <c r="F4927" i="25"/>
  <c r="F4624" i="25"/>
  <c r="F6353" i="25"/>
  <c r="F1829" i="25"/>
  <c r="F5817" i="25"/>
  <c r="F873" i="25"/>
  <c r="F1605" i="25"/>
  <c r="F3475" i="25"/>
  <c r="F1352" i="25"/>
  <c r="F1684" i="25"/>
  <c r="F4148" i="25"/>
  <c r="F4178" i="25"/>
  <c r="F3664" i="25"/>
  <c r="F5226" i="25"/>
  <c r="F649" i="25"/>
  <c r="F4305" i="25"/>
  <c r="F3844" i="25"/>
  <c r="F4613" i="25"/>
  <c r="F6677" i="25"/>
  <c r="F3068" i="25"/>
  <c r="F986" i="25"/>
  <c r="F2969" i="25"/>
  <c r="F6904" i="25"/>
  <c r="F3950" i="25"/>
  <c r="F3088" i="25"/>
  <c r="F640" i="25"/>
  <c r="F642" i="25"/>
  <c r="F1225" i="25"/>
  <c r="F2068" i="25"/>
  <c r="F3332" i="25"/>
  <c r="F6651" i="25"/>
  <c r="F5211" i="25"/>
  <c r="F6828" i="25"/>
  <c r="F7070" i="25"/>
  <c r="F7125" i="25"/>
  <c r="F2317" i="25"/>
  <c r="F1720" i="25"/>
  <c r="F2043" i="25"/>
  <c r="F3043" i="25"/>
  <c r="F5825" i="25"/>
  <c r="F3613" i="25"/>
  <c r="F1351" i="25"/>
  <c r="F1583" i="25"/>
  <c r="F5878" i="25"/>
  <c r="F5785" i="25"/>
  <c r="F4120" i="25"/>
  <c r="F4406" i="25"/>
  <c r="F1139" i="25"/>
  <c r="F5974" i="25"/>
  <c r="F1448" i="25"/>
  <c r="F4247" i="25"/>
  <c r="F5809" i="25"/>
  <c r="F4375" i="25"/>
  <c r="F2744" i="25"/>
  <c r="F2915" i="25"/>
  <c r="F5983" i="25"/>
  <c r="F594" i="25"/>
  <c r="F3201" i="25"/>
  <c r="F2108" i="25"/>
  <c r="F362" i="25"/>
  <c r="F4572" i="25"/>
  <c r="F1081" i="25"/>
  <c r="F342" i="25"/>
  <c r="F1461" i="25"/>
  <c r="F5157" i="25"/>
  <c r="F4134" i="25"/>
  <c r="F5113" i="25"/>
  <c r="F4401" i="25"/>
  <c r="F4911" i="25"/>
  <c r="F4660" i="25"/>
  <c r="F1495" i="25"/>
  <c r="F4312" i="25"/>
  <c r="F1762" i="25"/>
  <c r="F5023" i="25"/>
  <c r="F4826" i="25"/>
  <c r="F3171" i="25"/>
  <c r="F4655" i="25"/>
  <c r="F3571" i="25"/>
  <c r="F4029" i="25"/>
  <c r="F2780" i="25"/>
  <c r="F2069" i="25"/>
  <c r="F5306" i="25"/>
  <c r="F1729" i="25"/>
  <c r="F2197" i="25"/>
  <c r="F1515" i="25"/>
  <c r="F1743" i="25"/>
  <c r="F646" i="25"/>
  <c r="F6306" i="25"/>
  <c r="F1234" i="25"/>
  <c r="F3954" i="25"/>
  <c r="F4632" i="25"/>
  <c r="F3790" i="25"/>
  <c r="F6298" i="25"/>
  <c r="F6454" i="25"/>
  <c r="F4619" i="25"/>
  <c r="F2055" i="25"/>
  <c r="F2834" i="25"/>
  <c r="F1803" i="25"/>
  <c r="F4580" i="25"/>
  <c r="F6331" i="25"/>
  <c r="F5123" i="25"/>
  <c r="F5129" i="25"/>
  <c r="F2920" i="25"/>
  <c r="F6455" i="25"/>
  <c r="F5874" i="25"/>
  <c r="F5528" i="25"/>
  <c r="F452" i="25"/>
  <c r="F372" i="25"/>
  <c r="F3594" i="25"/>
  <c r="F5213" i="25"/>
  <c r="F728" i="25"/>
  <c r="F5215" i="25"/>
  <c r="F2515" i="25"/>
  <c r="F1992" i="25"/>
  <c r="F1430" i="25"/>
  <c r="F2959" i="25"/>
  <c r="F1733" i="25"/>
  <c r="F4158" i="25"/>
  <c r="F471" i="25"/>
  <c r="F2830" i="25"/>
  <c r="F4722" i="25"/>
  <c r="F2488" i="25"/>
  <c r="F3967" i="25"/>
  <c r="F6326" i="25"/>
  <c r="F2625" i="25"/>
  <c r="F4135" i="25"/>
  <c r="F5501" i="25"/>
  <c r="F2845" i="25"/>
  <c r="F665" i="25"/>
  <c r="F4607" i="25"/>
  <c r="F5514" i="25"/>
  <c r="F3621" i="25"/>
  <c r="F3267" i="25"/>
  <c r="F1514" i="25"/>
  <c r="F4923" i="25"/>
  <c r="F1739" i="25"/>
  <c r="F4422" i="25"/>
  <c r="F341" i="25"/>
  <c r="F960" i="25"/>
  <c r="F1444" i="25"/>
  <c r="F6398" i="25"/>
  <c r="F5239" i="25"/>
  <c r="F5019" i="25"/>
  <c r="F3865" i="25"/>
  <c r="F436" i="25"/>
  <c r="F2309" i="25"/>
  <c r="F396" i="25"/>
  <c r="F6652" i="25"/>
  <c r="F541" i="25"/>
  <c r="F3842" i="25"/>
  <c r="F3052" i="25"/>
  <c r="F3568" i="25"/>
  <c r="F3202" i="25"/>
  <c r="F4803" i="25"/>
  <c r="F3002" i="25"/>
  <c r="F2725" i="25"/>
  <c r="F4765" i="25"/>
  <c r="F7169" i="25"/>
  <c r="F1492" i="25"/>
  <c r="F6263" i="25"/>
  <c r="F1834" i="25"/>
  <c r="F1689" i="25"/>
  <c r="F5434" i="25"/>
  <c r="F2742" i="25"/>
  <c r="F351" i="25"/>
  <c r="F482" i="25"/>
  <c r="F3670" i="25"/>
  <c r="F2850" i="25"/>
  <c r="F2794" i="25"/>
  <c r="F1854" i="25"/>
  <c r="F4014" i="25"/>
  <c r="F879" i="25"/>
  <c r="F1276" i="25"/>
  <c r="F3203" i="25"/>
  <c r="F1292" i="25"/>
  <c r="F3509" i="25"/>
  <c r="F1175" i="25"/>
  <c r="F6031" i="25"/>
  <c r="F4186" i="25"/>
  <c r="F3296" i="25"/>
  <c r="F4905" i="25"/>
  <c r="F1589" i="25"/>
  <c r="F5246" i="25"/>
  <c r="F4685" i="25"/>
  <c r="F1656" i="25"/>
  <c r="F529" i="25"/>
  <c r="F5374" i="25"/>
  <c r="F1429" i="25"/>
  <c r="F2252" i="25"/>
  <c r="F361" i="25"/>
  <c r="F2170" i="25"/>
  <c r="F447" i="25"/>
  <c r="F6140" i="25"/>
  <c r="F6064" i="25"/>
  <c r="F2087" i="25"/>
  <c r="F4791" i="25"/>
  <c r="F2895" i="25"/>
  <c r="F7137" i="25"/>
  <c r="F4279" i="25"/>
  <c r="F3733" i="25"/>
  <c r="F2070" i="25"/>
  <c r="F5204" i="25"/>
  <c r="F1704" i="25"/>
  <c r="F5139" i="25"/>
  <c r="F4864" i="25"/>
  <c r="F993" i="25"/>
  <c r="F2887" i="25"/>
  <c r="F6297" i="25"/>
  <c r="F6342" i="25"/>
  <c r="F1354" i="25"/>
  <c r="F4576" i="25"/>
  <c r="F5079" i="25"/>
  <c r="F5199" i="25"/>
  <c r="F4442" i="25"/>
  <c r="F3018" i="25"/>
  <c r="F3054" i="25"/>
  <c r="F3415" i="25"/>
  <c r="F4275" i="25"/>
  <c r="F4083" i="25"/>
  <c r="F1467" i="25"/>
  <c r="F1958" i="25"/>
  <c r="F5048" i="25"/>
  <c r="F1651" i="25"/>
  <c r="F5850" i="25"/>
  <c r="F5714" i="25"/>
  <c r="F7200" i="25"/>
  <c r="F673" i="25"/>
  <c r="F664" i="25"/>
  <c r="F607" i="25"/>
  <c r="F1320" i="25"/>
  <c r="F4554" i="25"/>
  <c r="F2819" i="25"/>
  <c r="F5561" i="25"/>
  <c r="F2536" i="25"/>
  <c r="F934" i="25"/>
  <c r="F2656" i="25"/>
  <c r="F4590" i="25"/>
  <c r="F861" i="25"/>
  <c r="F3588" i="25"/>
  <c r="F3857" i="25"/>
  <c r="F4234" i="25"/>
  <c r="F3620" i="25"/>
  <c r="F4395" i="25"/>
  <c r="F2014" i="25"/>
  <c r="F6234" i="25"/>
  <c r="F4657" i="25"/>
  <c r="F5893" i="25"/>
  <c r="F286" i="25"/>
  <c r="F304" i="25"/>
  <c r="F5371" i="25"/>
  <c r="F4428" i="25"/>
  <c r="F4920" i="25"/>
  <c r="F1309" i="25"/>
  <c r="F3500" i="25"/>
  <c r="F4429" i="25"/>
  <c r="F6976" i="25"/>
  <c r="F6946" i="25"/>
  <c r="F5890" i="25"/>
  <c r="F4451" i="25"/>
  <c r="F287" i="25"/>
  <c r="F6458" i="25"/>
  <c r="F528" i="25"/>
  <c r="F1156" i="25"/>
  <c r="F695" i="25"/>
  <c r="F2075" i="25"/>
  <c r="F3046" i="25"/>
  <c r="F3827" i="25"/>
  <c r="F6863" i="25"/>
  <c r="F696" i="25"/>
  <c r="F443" i="25"/>
  <c r="F5891" i="25"/>
  <c r="F2092" i="25"/>
  <c r="F5205" i="25"/>
  <c r="F6270" i="25"/>
  <c r="F2089" i="25"/>
  <c r="F3454" i="25"/>
  <c r="F2153" i="25"/>
  <c r="F6356" i="25"/>
  <c r="F3013" i="25"/>
  <c r="F5062" i="25"/>
  <c r="F5055" i="25"/>
  <c r="F5732" i="25"/>
  <c r="F2058" i="25"/>
  <c r="F5236" i="25"/>
  <c r="F6873" i="25"/>
  <c r="F1210" i="25"/>
  <c r="F5094" i="25"/>
  <c r="F1819" i="25"/>
  <c r="F357" i="25"/>
  <c r="F936" i="25"/>
  <c r="F2823" i="25"/>
  <c r="F3699" i="25"/>
  <c r="F7210" i="25"/>
  <c r="F1439" i="25"/>
  <c r="F5798" i="25"/>
  <c r="F4267" i="25"/>
  <c r="F7142" i="25"/>
  <c r="F1556" i="25"/>
  <c r="F4265" i="25"/>
  <c r="F4184" i="25"/>
  <c r="F7103" i="25"/>
  <c r="F7173" i="25"/>
  <c r="F3333" i="25"/>
  <c r="F7046" i="25"/>
  <c r="F295" i="25"/>
  <c r="F4991" i="25"/>
  <c r="F3056" i="25"/>
  <c r="F3452" i="25"/>
  <c r="F7175" i="25"/>
  <c r="F2812" i="25"/>
  <c r="F2930" i="25"/>
  <c r="F2071" i="25"/>
  <c r="F6019" i="25"/>
  <c r="F1002" i="25"/>
  <c r="F3404" i="25"/>
  <c r="F3037" i="25"/>
  <c r="F3898" i="25"/>
  <c r="F4324" i="25"/>
  <c r="F6339" i="25"/>
  <c r="F6035" i="25"/>
  <c r="F1728" i="25"/>
  <c r="F1993" i="25"/>
  <c r="F7154" i="25"/>
  <c r="F7214" i="25"/>
  <c r="F4869" i="25"/>
  <c r="F3367" i="25"/>
  <c r="F3199" i="25"/>
  <c r="F3138" i="25"/>
  <c r="F822" i="25"/>
  <c r="F4608" i="25"/>
  <c r="F3909" i="25"/>
  <c r="F5726" i="25"/>
  <c r="F2677" i="25"/>
  <c r="F4626" i="25"/>
  <c r="F1170" i="25"/>
  <c r="F3503" i="25"/>
  <c r="F3710" i="25"/>
  <c r="F6003" i="25"/>
  <c r="F332" i="25"/>
  <c r="F5416" i="25"/>
  <c r="F1636" i="25"/>
  <c r="F2034" i="25"/>
  <c r="F3685" i="25"/>
  <c r="F4000" i="25"/>
  <c r="F614" i="25"/>
  <c r="F4273" i="25"/>
  <c r="F4301" i="25"/>
  <c r="F4862" i="25"/>
  <c r="F2711" i="25"/>
  <c r="F810" i="25"/>
  <c r="F3328" i="25"/>
  <c r="F6104" i="25"/>
  <c r="F2461" i="25"/>
  <c r="F1635" i="25"/>
  <c r="F5902" i="25"/>
  <c r="F5560" i="25"/>
  <c r="F3992" i="25"/>
  <c r="F2726" i="25"/>
  <c r="F4752" i="25"/>
  <c r="F6079" i="25"/>
  <c r="F5933" i="25"/>
  <c r="F5611" i="25"/>
  <c r="F3097" i="25"/>
  <c r="F1559" i="25"/>
  <c r="F4098" i="25"/>
  <c r="F5254" i="25"/>
  <c r="F1926" i="25"/>
  <c r="F6979" i="25"/>
  <c r="F1601" i="25"/>
  <c r="F2329" i="25"/>
  <c r="F5702" i="25"/>
  <c r="F2184" i="25"/>
  <c r="F891" i="25"/>
  <c r="F1302" i="25"/>
  <c r="F5203" i="25"/>
  <c r="F890" i="25"/>
  <c r="F2627" i="25"/>
  <c r="F1648" i="25"/>
  <c r="F3268" i="25"/>
  <c r="F927" i="25"/>
  <c r="F1557" i="25"/>
  <c r="F5171" i="25"/>
  <c r="F407" i="25"/>
  <c r="F1712" i="25"/>
  <c r="F4280" i="25"/>
  <c r="F4854" i="25"/>
  <c r="F434" i="25"/>
  <c r="F570" i="25"/>
  <c r="F1332" i="25"/>
  <c r="F4563" i="25"/>
  <c r="F3432" i="25"/>
  <c r="F1580" i="25"/>
  <c r="F3130" i="25"/>
  <c r="F1275" i="25"/>
  <c r="F7089" i="25"/>
  <c r="F1256" i="25"/>
  <c r="F1716" i="25"/>
  <c r="F4101" i="25"/>
  <c r="F3927" i="25"/>
  <c r="F3496" i="25"/>
  <c r="F3493" i="25"/>
  <c r="F5823" i="25"/>
  <c r="F2767" i="25"/>
  <c r="F6962" i="25"/>
  <c r="F3625" i="25"/>
  <c r="F5910" i="25"/>
  <c r="F7065" i="25"/>
  <c r="F4966" i="25"/>
  <c r="F1178" i="25"/>
  <c r="F2467" i="25"/>
  <c r="F3321" i="25"/>
  <c r="F3051" i="25"/>
  <c r="F2724" i="25"/>
  <c r="F2017" i="25"/>
  <c r="F2712" i="25"/>
  <c r="F6109" i="25"/>
  <c r="F297" i="25"/>
  <c r="F4545" i="25"/>
  <c r="F2451" i="25"/>
  <c r="F2217" i="25"/>
  <c r="F5729" i="25"/>
  <c r="F266" i="25"/>
  <c r="F2277" i="25"/>
  <c r="F4126" i="25"/>
  <c r="F2094" i="25"/>
  <c r="F1980" i="25"/>
  <c r="F2533" i="25"/>
  <c r="F1087" i="25"/>
  <c r="F868" i="25"/>
  <c r="F5142" i="25"/>
  <c r="F6036" i="25"/>
  <c r="F3467" i="25"/>
  <c r="F3424" i="25"/>
  <c r="F2678" i="25"/>
  <c r="F6431" i="25"/>
  <c r="F965" i="25"/>
  <c r="F1863" i="25"/>
  <c r="F4384" i="25"/>
  <c r="F5837" i="25"/>
  <c r="F6205" i="25"/>
  <c r="F4693" i="25"/>
  <c r="F6105" i="25"/>
  <c r="F5943" i="25"/>
  <c r="F2892" i="25"/>
  <c r="F3474" i="25"/>
  <c r="F3074" i="25"/>
  <c r="F3251" i="25"/>
  <c r="F6859" i="25"/>
  <c r="F7110" i="25"/>
  <c r="F1818" i="25"/>
  <c r="F5262" i="25"/>
  <c r="F2326" i="25"/>
  <c r="F1303" i="25"/>
  <c r="F821" i="25"/>
  <c r="F506" i="25"/>
  <c r="F5196" i="25"/>
  <c r="F6665" i="25"/>
  <c r="F2629" i="25"/>
  <c r="F1676" i="25"/>
  <c r="F3357" i="25"/>
  <c r="F3634" i="25"/>
  <c r="F392" i="25"/>
  <c r="F2814" i="25"/>
  <c r="F2192" i="25"/>
  <c r="F4706" i="25"/>
  <c r="F4026" i="25"/>
  <c r="F1690" i="25"/>
  <c r="F6830" i="25"/>
  <c r="F2036" i="25"/>
  <c r="F556" i="25"/>
  <c r="F2011" i="25"/>
  <c r="F988" i="25"/>
  <c r="F3679" i="25"/>
  <c r="F3900" i="25"/>
  <c r="F2221" i="25"/>
  <c r="F7017" i="25"/>
  <c r="F3042" i="25"/>
  <c r="F5378" i="25"/>
  <c r="F5385" i="25"/>
  <c r="F2518" i="25"/>
  <c r="F794" i="25"/>
  <c r="F7153" i="25"/>
  <c r="F2897" i="25"/>
  <c r="F5396" i="25"/>
  <c r="F1445" i="25"/>
  <c r="F1078" i="25"/>
  <c r="F1916" i="25"/>
  <c r="F5482" i="25"/>
  <c r="F6212" i="25"/>
  <c r="F4945" i="25"/>
  <c r="F6172" i="25"/>
  <c r="F4964" i="25"/>
  <c r="F3170" i="25"/>
  <c r="F6132" i="25"/>
  <c r="F4595" i="25"/>
  <c r="F4041" i="25"/>
  <c r="F6411" i="25"/>
  <c r="F6250" i="25"/>
  <c r="F3036" i="25"/>
  <c r="F2859" i="25"/>
  <c r="F5587" i="25"/>
  <c r="F2785" i="25"/>
  <c r="F3671" i="25"/>
  <c r="F4066" i="25"/>
  <c r="F5542" i="25"/>
  <c r="F6218" i="25"/>
  <c r="F6433" i="25"/>
  <c r="F4380" i="25"/>
  <c r="F5443" i="25"/>
  <c r="F3712" i="25"/>
  <c r="F3116" i="25"/>
  <c r="F2074" i="25"/>
  <c r="F7144" i="25"/>
  <c r="F1154" i="25"/>
  <c r="F3866" i="25"/>
  <c r="F1349" i="25"/>
  <c r="F6280" i="25"/>
  <c r="F2531" i="25"/>
  <c r="F913" i="25"/>
  <c r="F4925" i="25"/>
  <c r="F3259" i="25"/>
  <c r="F4668" i="25"/>
  <c r="F1915" i="25"/>
  <c r="F4219" i="25"/>
  <c r="F1797" i="25"/>
  <c r="F7164" i="25"/>
  <c r="F6192" i="25"/>
  <c r="F496" i="25"/>
  <c r="F3234" i="25"/>
  <c r="F5415" i="25"/>
  <c r="F1333" i="25"/>
  <c r="F2146" i="25"/>
  <c r="F3631" i="25"/>
  <c r="F501" i="25"/>
  <c r="F5323" i="25"/>
  <c r="F5324" i="25"/>
  <c r="F3460" i="25"/>
  <c r="F5627" i="25"/>
  <c r="F6203" i="25"/>
  <c r="F2223" i="25"/>
  <c r="F472" i="25"/>
  <c r="F1133" i="25"/>
  <c r="F553" i="25"/>
  <c r="F921" i="25"/>
  <c r="F4214" i="25"/>
  <c r="F709" i="25"/>
  <c r="F4651" i="25"/>
  <c r="F4866" i="25"/>
  <c r="F5497" i="25"/>
  <c r="F5921" i="25"/>
  <c r="F6006" i="25"/>
  <c r="F6101" i="25"/>
  <c r="F6477" i="25"/>
  <c r="F6264" i="25"/>
  <c r="F3205" i="25"/>
  <c r="F290" i="25"/>
  <c r="F6481" i="25"/>
  <c r="F4734" i="25"/>
  <c r="F343" i="25"/>
  <c r="F3751" i="25"/>
  <c r="F2156" i="25"/>
  <c r="F2773" i="25"/>
  <c r="F427" i="25"/>
  <c r="F381" i="25"/>
  <c r="F1317" i="25"/>
  <c r="F1841" i="25"/>
  <c r="F592" i="25"/>
  <c r="F3114" i="25"/>
  <c r="F4188" i="25"/>
  <c r="F4271" i="25"/>
  <c r="F2067" i="25"/>
  <c r="F595" i="25"/>
  <c r="F1257" i="25"/>
  <c r="F6968" i="25"/>
  <c r="F2927" i="25"/>
  <c r="F1496" i="25"/>
  <c r="F624" i="25"/>
  <c r="F3208" i="25"/>
  <c r="F6883" i="25"/>
  <c r="F2734" i="25"/>
  <c r="F1129" i="25"/>
  <c r="F3381" i="25"/>
  <c r="F3021" i="25"/>
  <c r="F5932" i="25"/>
  <c r="F1269" i="25"/>
  <c r="F3561" i="25"/>
  <c r="F3241" i="25"/>
  <c r="F5658" i="25"/>
  <c r="F6668" i="25"/>
  <c r="F992" i="25"/>
  <c r="F476" i="25"/>
  <c r="F4578" i="25"/>
  <c r="F1760" i="25"/>
  <c r="F1113" i="25"/>
  <c r="F3232" i="25"/>
  <c r="F4717" i="25"/>
  <c r="F5325" i="25"/>
  <c r="F2566" i="25"/>
  <c r="F5843" i="25"/>
  <c r="F4880" i="25"/>
  <c r="F3905" i="25"/>
  <c r="F2190" i="25"/>
  <c r="F1741" i="25"/>
  <c r="F2645" i="25"/>
  <c r="F473" i="25"/>
  <c r="F6395" i="25"/>
  <c r="F1134" i="25"/>
  <c r="F554" i="25"/>
  <c r="F5647" i="25"/>
  <c r="F5663" i="25"/>
  <c r="F2253" i="25"/>
  <c r="F4088" i="25"/>
  <c r="F4652" i="25"/>
  <c r="F475" i="25"/>
  <c r="F6007" i="25"/>
  <c r="F6149" i="25"/>
  <c r="F6940" i="25"/>
  <c r="F5544" i="25"/>
  <c r="F4878" i="25"/>
  <c r="F5431" i="25"/>
  <c r="F606" i="25"/>
  <c r="F1110" i="25"/>
  <c r="F4209" i="25"/>
  <c r="F5648" i="25"/>
  <c r="F5185" i="25"/>
  <c r="F4636" i="25"/>
  <c r="F6026" i="25"/>
  <c r="F6302" i="25"/>
  <c r="F4919" i="25"/>
  <c r="F4194" i="25"/>
  <c r="F3396" i="25"/>
  <c r="F5169" i="25"/>
  <c r="F6895" i="25"/>
  <c r="F5070" i="25"/>
  <c r="F5442" i="25"/>
  <c r="F5392" i="25"/>
  <c r="F5198" i="25"/>
  <c r="F6522" i="25"/>
  <c r="F5400" i="25"/>
  <c r="F1552" i="25"/>
  <c r="F1451" i="25"/>
  <c r="F1261" i="25"/>
  <c r="F1695" i="25"/>
  <c r="F3227" i="25"/>
  <c r="F4688" i="25"/>
  <c r="F550" i="25"/>
  <c r="F3912" i="25"/>
  <c r="F5257" i="25"/>
  <c r="F1098" i="25"/>
  <c r="F5489" i="25"/>
  <c r="F3412" i="25"/>
  <c r="F1132" i="25"/>
  <c r="F3413" i="25"/>
  <c r="F3675" i="25"/>
  <c r="F543" i="25"/>
  <c r="F2233" i="25"/>
  <c r="F4437" i="25"/>
  <c r="F3237" i="25"/>
  <c r="F1781" i="25"/>
  <c r="F2980" i="25"/>
  <c r="F3222" i="25"/>
  <c r="F3339" i="25"/>
  <c r="F6870" i="25"/>
  <c r="F935" i="25"/>
  <c r="F6960" i="25"/>
  <c r="F6860" i="25"/>
  <c r="F6462" i="25"/>
  <c r="F1260" i="25"/>
  <c r="F1568" i="25"/>
  <c r="F5887" i="25"/>
  <c r="F6831" i="25"/>
  <c r="F4600" i="25"/>
  <c r="F6832" i="25"/>
  <c r="F6439" i="25"/>
  <c r="F6833" i="25"/>
  <c r="F5659" i="25"/>
  <c r="F2238" i="25"/>
  <c r="F6545" i="25"/>
  <c r="F4938" i="25"/>
  <c r="F2244" i="25"/>
  <c r="F3049" i="25"/>
  <c r="F3338" i="25"/>
  <c r="F6875" i="25"/>
  <c r="F5715" i="25"/>
  <c r="F2100" i="25"/>
  <c r="F1427" i="25"/>
  <c r="F1692" i="25"/>
  <c r="F5366" i="25"/>
  <c r="F6069" i="25"/>
  <c r="F2229" i="25"/>
  <c r="F1508" i="25"/>
  <c r="F6583" i="25"/>
  <c r="F2214" i="25"/>
  <c r="F5007" i="25"/>
  <c r="F5689" i="25"/>
  <c r="F2324" i="25"/>
  <c r="F5504" i="25"/>
  <c r="F1131" i="25"/>
  <c r="F4210" i="25"/>
  <c r="F4211" i="25"/>
  <c r="F3212" i="25"/>
  <c r="F5987" i="25"/>
  <c r="F5326" i="25"/>
  <c r="F1307" i="25"/>
  <c r="F1827" i="25"/>
  <c r="F5450" i="25"/>
  <c r="F3924" i="25"/>
  <c r="F3166" i="25"/>
  <c r="F2695" i="25"/>
  <c r="F4599" i="25"/>
  <c r="F3160" i="25"/>
  <c r="F2120" i="25"/>
  <c r="F3761" i="25"/>
  <c r="F2662" i="25"/>
  <c r="F6923" i="25"/>
  <c r="F833" i="25"/>
  <c r="F1573" i="25"/>
  <c r="F6292" i="25"/>
  <c r="F569" i="25"/>
  <c r="F7038" i="25"/>
  <c r="F2847" i="25"/>
  <c r="F1172" i="25"/>
  <c r="F1217" i="25"/>
  <c r="F5826" i="25"/>
  <c r="F3513" i="25"/>
  <c r="F5105" i="25"/>
  <c r="F5115" i="25"/>
  <c r="F345" i="25"/>
  <c r="F1191" i="25"/>
  <c r="F2691" i="25"/>
  <c r="F5593" i="25"/>
  <c r="F6317" i="25"/>
  <c r="F2206" i="25"/>
  <c r="F2122" i="25"/>
  <c r="F2155" i="25"/>
  <c r="F1571" i="25"/>
  <c r="F5183" i="25"/>
  <c r="F4025" i="25"/>
  <c r="F2661" i="25"/>
  <c r="F5802" i="25"/>
  <c r="F3428" i="25"/>
  <c r="F4397" i="25"/>
  <c r="F1633" i="25"/>
  <c r="F3162" i="25"/>
  <c r="F1262" i="25"/>
  <c r="F2940" i="25"/>
  <c r="F516" i="25"/>
  <c r="F2541" i="25"/>
  <c r="F4427" i="25"/>
  <c r="F5214" i="25"/>
  <c r="F5429" i="25"/>
  <c r="F2635" i="25"/>
  <c r="F5343" i="25"/>
  <c r="F5633" i="25"/>
  <c r="F7054" i="25"/>
  <c r="F3963" i="25"/>
  <c r="F3142" i="25"/>
  <c r="F3065" i="25"/>
  <c r="F1763" i="25"/>
  <c r="F5792" i="25"/>
  <c r="F4257" i="25"/>
  <c r="F784" i="25"/>
  <c r="F7147" i="25"/>
  <c r="F6000" i="25"/>
  <c r="F397" i="25"/>
  <c r="F534" i="25"/>
  <c r="F5151" i="25"/>
  <c r="F4709" i="25"/>
  <c r="F5803" i="25"/>
  <c r="F3873" i="25"/>
  <c r="F3660" i="25"/>
  <c r="F5830" i="25"/>
  <c r="F5604" i="25"/>
  <c r="F4038" i="25"/>
  <c r="F6230" i="25"/>
  <c r="F6685" i="25"/>
  <c r="F274" i="25"/>
  <c r="F5251" i="25"/>
  <c r="F5966" i="25"/>
  <c r="F1767" i="25"/>
  <c r="F2974" i="25"/>
  <c r="F1626" i="25"/>
  <c r="F3764" i="25"/>
  <c r="F1329" i="25"/>
  <c r="F527" i="25"/>
  <c r="F4774" i="25"/>
  <c r="F3486" i="25"/>
  <c r="F566" i="25"/>
  <c r="F3123" i="25"/>
  <c r="F5534" i="25"/>
  <c r="F2922" i="25"/>
  <c r="F5965" i="25"/>
  <c r="F2983" i="25"/>
  <c r="F4372" i="25"/>
  <c r="F1686" i="25"/>
  <c r="F3739" i="25"/>
  <c r="F968" i="25"/>
  <c r="F3630" i="25"/>
  <c r="F3885" i="25"/>
  <c r="F3127" i="25"/>
  <c r="F4639" i="25"/>
  <c r="F3931" i="25"/>
  <c r="F4415" i="25"/>
  <c r="F2690" i="25"/>
  <c r="F2857" i="25"/>
  <c r="F1549" i="25"/>
  <c r="F6285" i="25"/>
  <c r="F3845" i="25"/>
  <c r="F2663" i="25"/>
  <c r="F416" i="25"/>
  <c r="F6879" i="25"/>
  <c r="F1965" i="25"/>
  <c r="F3308" i="25"/>
  <c r="F3586" i="25"/>
  <c r="F4772" i="25"/>
  <c r="F3174" i="25"/>
  <c r="F3399" i="25"/>
  <c r="F1530" i="25"/>
  <c r="F4771" i="25"/>
  <c r="F6300" i="25"/>
  <c r="F522" i="25"/>
  <c r="F4024" i="25"/>
  <c r="F1694" i="25"/>
  <c r="F7181" i="25"/>
  <c r="F7115" i="25"/>
  <c r="F4770" i="25"/>
  <c r="F3316" i="25"/>
  <c r="F1828" i="25"/>
  <c r="F1814" i="25"/>
  <c r="F2524" i="25"/>
  <c r="F4900" i="25"/>
  <c r="F6139" i="25"/>
  <c r="F7168" i="25"/>
  <c r="F730" i="25"/>
  <c r="F4827" i="25"/>
  <c r="F2795" i="25"/>
  <c r="F6225" i="25"/>
  <c r="F3392" i="25"/>
  <c r="F3003" i="25"/>
  <c r="F2099" i="25"/>
  <c r="F4843" i="25"/>
  <c r="F2270" i="25"/>
  <c r="F4842" i="25"/>
  <c r="F3726" i="25"/>
  <c r="F2492" i="25"/>
  <c r="F4922" i="25"/>
  <c r="F3087" i="25"/>
  <c r="F4092" i="25"/>
  <c r="F1328" i="25"/>
  <c r="F580" i="25"/>
  <c r="F355" i="25"/>
  <c r="F6126" i="25"/>
  <c r="F6911" i="25"/>
  <c r="F2806" i="25"/>
  <c r="F6337" i="25"/>
  <c r="F6254" i="25"/>
  <c r="F6901" i="25"/>
  <c r="F3782" i="25"/>
  <c r="F6184" i="25"/>
  <c r="F3131" i="25"/>
  <c r="F5068" i="25"/>
  <c r="F4813" i="25"/>
  <c r="F4882" i="25"/>
  <c r="F6127" i="25"/>
  <c r="F7020" i="25"/>
  <c r="F424" i="25"/>
  <c r="F912" i="25"/>
  <c r="F5387" i="25"/>
  <c r="F2050" i="25"/>
  <c r="F1310" i="25"/>
  <c r="F3771" i="25"/>
  <c r="F866" i="25"/>
  <c r="F5493" i="25"/>
  <c r="F3507" i="25"/>
  <c r="F1254" i="25"/>
  <c r="F313" i="25"/>
  <c r="F277" i="25"/>
  <c r="F5532" i="25"/>
  <c r="F6054" i="25"/>
  <c r="F3310" i="25"/>
  <c r="F3677" i="25"/>
  <c r="F6137" i="25"/>
  <c r="F3559" i="25"/>
  <c r="F5162" i="25"/>
  <c r="F5712" i="25"/>
  <c r="F495" i="25"/>
  <c r="F1591" i="25"/>
  <c r="F3960" i="25"/>
  <c r="F1771" i="25"/>
  <c r="F6111" i="25"/>
  <c r="F1348" i="25"/>
  <c r="F1865" i="25"/>
  <c r="F1141" i="25"/>
  <c r="F3105" i="25"/>
  <c r="F2121" i="25"/>
  <c r="F4690" i="25"/>
  <c r="F1850" i="25"/>
  <c r="F1251" i="25"/>
  <c r="F3952" i="25"/>
  <c r="F3541" i="25"/>
  <c r="F6287" i="25"/>
  <c r="F1437" i="25"/>
  <c r="F512" i="25"/>
  <c r="F776" i="25"/>
  <c r="F2737" i="25"/>
  <c r="F1291" i="25"/>
  <c r="F2946" i="25"/>
  <c r="F538" i="25"/>
  <c r="F2209" i="25"/>
  <c r="F952" i="25"/>
  <c r="F5159" i="25"/>
  <c r="F1871" i="25"/>
  <c r="F1040" i="25"/>
  <c r="F7035" i="25"/>
  <c r="F4702" i="25"/>
  <c r="F5446" i="25"/>
  <c r="F2009" i="25"/>
  <c r="F3320" i="25"/>
  <c r="F1876" i="25"/>
  <c r="F2144" i="25"/>
  <c r="F7036" i="25"/>
  <c r="F3953" i="25"/>
  <c r="F2290" i="25"/>
  <c r="F875" i="25"/>
  <c r="F2136" i="25"/>
  <c r="F2665" i="25"/>
  <c r="F781" i="25"/>
  <c r="F3543" i="25"/>
  <c r="F3141" i="25"/>
  <c r="F6902" i="25"/>
  <c r="F5786" i="25"/>
  <c r="F4136" i="25"/>
  <c r="F6196" i="25"/>
  <c r="F1150" i="25"/>
  <c r="F6420" i="25"/>
  <c r="F5327" i="25"/>
  <c r="F1368" i="25"/>
  <c r="F1369" i="25"/>
  <c r="F1370" i="25"/>
  <c r="F1371" i="25"/>
  <c r="F6541" i="25"/>
  <c r="F5170" i="25"/>
  <c r="F5719" i="25"/>
  <c r="F5660" i="25"/>
  <c r="F2254" i="25"/>
  <c r="F474" i="25"/>
  <c r="F1135" i="25"/>
  <c r="F555" i="25"/>
  <c r="F1367" i="25"/>
  <c r="F2818" i="25"/>
  <c r="F7090" i="25"/>
  <c r="F3077" i="25"/>
  <c r="F4444" i="25"/>
  <c r="F670" i="25"/>
  <c r="F4860" i="25"/>
  <c r="F2453" i="25"/>
  <c r="F5270" i="25"/>
  <c r="F4104" i="25"/>
  <c r="F2193" i="25"/>
  <c r="F1063" i="25"/>
  <c r="F2084" i="25"/>
  <c r="F5661" i="25"/>
  <c r="F3575" i="25"/>
  <c r="F3907" i="25"/>
  <c r="F3150" i="25"/>
  <c r="F3305" i="25"/>
  <c r="F1914" i="25"/>
  <c r="F4950" i="25"/>
  <c r="F1840" i="25"/>
  <c r="F7096" i="25"/>
  <c r="F5664" i="25"/>
  <c r="F3558" i="25"/>
  <c r="F4187" i="25"/>
  <c r="F5232" i="25"/>
  <c r="F3556" i="25"/>
  <c r="F1424" i="25"/>
  <c r="F378" i="25"/>
  <c r="F3288" i="25"/>
  <c r="F5944" i="25"/>
  <c r="F4704" i="25"/>
  <c r="F2937" i="25"/>
  <c r="F6008" i="25"/>
  <c r="F2867" i="25"/>
  <c r="F4171" i="25"/>
  <c r="F1738" i="25"/>
  <c r="F6834" i="25"/>
  <c r="F5667" i="25"/>
  <c r="F4850" i="25"/>
  <c r="F4072" i="25"/>
  <c r="F2245" i="25"/>
  <c r="F6266" i="25"/>
  <c r="F5997" i="25"/>
  <c r="F491" i="25"/>
  <c r="F1118" i="25"/>
  <c r="F1119" i="25"/>
  <c r="F1120" i="25"/>
  <c r="F4061" i="25"/>
  <c r="F1107" i="25"/>
  <c r="F6256" i="25"/>
  <c r="F6412" i="25"/>
  <c r="F2255" i="25"/>
  <c r="F4077" i="25"/>
  <c r="F4155" i="25"/>
  <c r="F4653" i="25"/>
  <c r="F1136" i="25"/>
  <c r="F2439" i="25"/>
  <c r="F5328" i="25"/>
  <c r="F6009" i="25"/>
  <c r="F1249" i="25"/>
  <c r="F1931" i="25"/>
  <c r="F983" i="25"/>
  <c r="F5922" i="25"/>
  <c r="F4212" i="25"/>
  <c r="F4391" i="25"/>
  <c r="F862" i="25"/>
  <c r="F4617" i="25"/>
  <c r="F1847" i="25"/>
  <c r="F4417" i="25"/>
  <c r="F672" i="25"/>
  <c r="F3608" i="25"/>
  <c r="F2477" i="25"/>
  <c r="F5369" i="25"/>
  <c r="F6970" i="25"/>
  <c r="F4037" i="25"/>
  <c r="F4413" i="25"/>
  <c r="F4614" i="25"/>
  <c r="F585" i="25"/>
  <c r="F4080" i="25"/>
  <c r="F5769" i="25"/>
  <c r="F5632" i="25"/>
  <c r="F4661" i="25"/>
  <c r="F2188" i="25"/>
  <c r="F3448" i="25"/>
  <c r="F3449" i="25"/>
  <c r="F3451" i="25"/>
  <c r="F3450" i="25"/>
  <c r="F4096" i="25"/>
  <c r="F2224" i="25"/>
  <c r="F3667" i="25"/>
  <c r="F1778" i="25"/>
  <c r="F7180" i="25"/>
  <c r="F856" i="25"/>
  <c r="F3374" i="25"/>
  <c r="F5095" i="25"/>
  <c r="F5590" i="25"/>
  <c r="F1717" i="25"/>
  <c r="F1946" i="25"/>
  <c r="F6921" i="25"/>
  <c r="F3718" i="25"/>
  <c r="F467" i="25"/>
  <c r="F2833" i="25"/>
  <c r="F6081" i="25"/>
  <c r="F2272" i="25"/>
  <c r="F4421" i="25"/>
  <c r="F5206" i="25"/>
  <c r="F6262" i="25"/>
  <c r="F2164" i="25"/>
  <c r="F5255" i="25"/>
  <c r="F542" i="25"/>
  <c r="F2468" i="25"/>
  <c r="F1667" i="25"/>
  <c r="F2316" i="25"/>
  <c r="F5628" i="25"/>
  <c r="F2653" i="25"/>
  <c r="F2928" i="25"/>
  <c r="F6884" i="25"/>
  <c r="F2045" i="25"/>
  <c r="F2256" i="25"/>
  <c r="F3834" i="25"/>
  <c r="F4166" i="25"/>
  <c r="F1943" i="25"/>
  <c r="F4584" i="25"/>
  <c r="F618" i="25"/>
  <c r="F967" i="25"/>
  <c r="F3030" i="25"/>
  <c r="F1190" i="25"/>
  <c r="F6118" i="25"/>
  <c r="F2640" i="25"/>
  <c r="F4615" i="25"/>
  <c r="F1288" i="25"/>
  <c r="F1745" i="25"/>
  <c r="F3596" i="25"/>
  <c r="F1043" i="25"/>
  <c r="F911" i="25"/>
  <c r="F3597" i="25"/>
  <c r="F2140" i="25"/>
  <c r="F4431" i="25"/>
  <c r="F3031" i="25"/>
  <c r="F5370" i="25"/>
  <c r="F2281" i="25"/>
  <c r="F4887" i="25"/>
  <c r="F5563" i="25"/>
  <c r="F3689" i="25"/>
  <c r="F2312" i="25"/>
  <c r="F2514" i="25"/>
  <c r="F4618" i="25"/>
  <c r="F708" i="25"/>
  <c r="F6002" i="25"/>
  <c r="F718" i="25"/>
  <c r="F1614" i="25"/>
  <c r="F2480" i="25"/>
  <c r="F5950" i="25"/>
  <c r="F3495" i="25"/>
  <c r="F660" i="25"/>
  <c r="F4836" i="25"/>
  <c r="F4387" i="25"/>
  <c r="F4121" i="25"/>
  <c r="F4276" i="25"/>
  <c r="F4175" i="25"/>
  <c r="F6051" i="25"/>
  <c r="F428" i="25"/>
  <c r="F3800" i="25"/>
  <c r="F1892" i="25"/>
  <c r="F7072" i="25"/>
  <c r="F4853" i="25"/>
  <c r="F5963" i="25"/>
  <c r="F5401" i="25"/>
  <c r="F6011" i="25"/>
  <c r="F1188" i="25"/>
  <c r="F768" i="25"/>
  <c r="F2620" i="25"/>
  <c r="F2791" i="25"/>
  <c r="F4256" i="25"/>
  <c r="F6016" i="25"/>
  <c r="F5760" i="25"/>
  <c r="F3153" i="25"/>
  <c r="F3715" i="25"/>
  <c r="F4182" i="25"/>
  <c r="F5861" i="25"/>
  <c r="F1905" i="25"/>
  <c r="F1489" i="25"/>
  <c r="F3425" i="25"/>
  <c r="F5208" i="25"/>
  <c r="F3635" i="25"/>
  <c r="F285" i="25"/>
  <c r="F3025" i="25"/>
  <c r="F6179" i="25"/>
  <c r="F6251" i="25"/>
  <c r="F4942" i="25"/>
  <c r="F4278" i="25"/>
  <c r="F3831" i="25"/>
  <c r="F3173" i="25"/>
  <c r="F2145" i="25"/>
  <c r="F4165" i="25"/>
  <c r="F6110" i="25"/>
  <c r="F3032" i="25"/>
  <c r="F2540" i="25"/>
  <c r="F5029" i="25"/>
  <c r="F3028" i="25"/>
  <c r="F1744" i="25"/>
  <c r="F7062" i="25"/>
  <c r="F2182" i="25"/>
  <c r="F5390" i="25"/>
  <c r="F5380" i="25"/>
  <c r="F6334" i="25"/>
  <c r="F1600" i="25"/>
  <c r="F1243" i="25"/>
  <c r="F1713" i="25"/>
  <c r="F3767" i="25"/>
  <c r="F6077" i="25"/>
  <c r="F1474" i="25"/>
  <c r="F1578" i="25"/>
  <c r="F6635" i="25"/>
  <c r="F3754" i="25"/>
  <c r="F5013" i="25"/>
  <c r="F6066" i="25"/>
  <c r="F3807" i="25"/>
  <c r="F2162" i="25"/>
  <c r="F7165" i="25"/>
  <c r="F5942" i="25"/>
  <c r="F4951" i="25"/>
  <c r="F429" i="25"/>
  <c r="F4078" i="25"/>
  <c r="F752" i="25"/>
  <c r="F6845" i="25"/>
  <c r="F818" i="25"/>
  <c r="F4469" i="25"/>
  <c r="F1061" i="25"/>
  <c r="F2508" i="25"/>
  <c r="F1975" i="25"/>
  <c r="F1977" i="25"/>
  <c r="F4780" i="25"/>
  <c r="F5498" i="25"/>
  <c r="F1922" i="25"/>
  <c r="F755" i="25"/>
  <c r="F7202" i="25"/>
  <c r="F3385" i="25"/>
  <c r="F4716" i="25"/>
  <c r="F1491" i="25"/>
  <c r="F4176" i="25"/>
  <c r="F2080" i="25"/>
  <c r="F7061" i="25"/>
  <c r="F4855" i="25"/>
  <c r="F6941" i="25"/>
  <c r="F6973" i="25"/>
  <c r="F6634" i="25"/>
  <c r="F4928" i="25"/>
  <c r="F2042" i="25"/>
  <c r="F7022" i="25"/>
  <c r="F2507" i="25"/>
  <c r="F2808" i="25"/>
  <c r="F1545" i="25"/>
  <c r="F974" i="25"/>
  <c r="F5165" i="25"/>
  <c r="F5513" i="25"/>
  <c r="F1157" i="25"/>
  <c r="F1180" i="25"/>
  <c r="F7194" i="25"/>
  <c r="F5329" i="25"/>
  <c r="F1201" i="25"/>
  <c r="F6062" i="25"/>
  <c r="F1822" i="25"/>
  <c r="F2051" i="25"/>
  <c r="F6674" i="25"/>
  <c r="F2019" i="25"/>
  <c r="F3155" i="25"/>
  <c r="F1357" i="25"/>
  <c r="F4609" i="25"/>
  <c r="F1144" i="25"/>
  <c r="F3181" i="25"/>
  <c r="F2283" i="25"/>
  <c r="F3230" i="25"/>
  <c r="F1567" i="25"/>
  <c r="F5676" i="25"/>
  <c r="F6933" i="25"/>
  <c r="F1200" i="25"/>
  <c r="F942" i="25"/>
  <c r="F359" i="25"/>
  <c r="F3207" i="25"/>
  <c r="F5462" i="25"/>
  <c r="F6381" i="25"/>
  <c r="F552" i="25"/>
  <c r="F7030" i="25"/>
  <c r="F1619" i="25"/>
  <c r="F430" i="25"/>
  <c r="F1138" i="25"/>
  <c r="F6010" i="25"/>
  <c r="F2815" i="25"/>
  <c r="F3863" i="25"/>
  <c r="F3180" i="25"/>
  <c r="F6779" i="25"/>
  <c r="F6776" i="25"/>
  <c r="F6798" i="25"/>
  <c r="F6780" i="25"/>
  <c r="F6814" i="25"/>
  <c r="F6785" i="25"/>
  <c r="F6784" i="25"/>
  <c r="F6803" i="25"/>
  <c r="F6806" i="25"/>
  <c r="F6795" i="25"/>
  <c r="F6805" i="25"/>
  <c r="F6809" i="25"/>
  <c r="F6782" i="25"/>
  <c r="F6762" i="25"/>
  <c r="F6758" i="25"/>
  <c r="F6812" i="25"/>
  <c r="F6775" i="25"/>
  <c r="F6761" i="25"/>
  <c r="F6760" i="25"/>
  <c r="F6755" i="25"/>
  <c r="F6757" i="25"/>
  <c r="F6822" i="25"/>
  <c r="F6797" i="25"/>
  <c r="F6816" i="25"/>
  <c r="F6820" i="25"/>
  <c r="F6815" i="25"/>
  <c r="F6801" i="25"/>
  <c r="F6777" i="25"/>
  <c r="F6778" i="25"/>
  <c r="F6800" i="25"/>
  <c r="F6793" i="25"/>
  <c r="F6796" i="25"/>
  <c r="F6722" i="25"/>
  <c r="F6696" i="25"/>
  <c r="F6771" i="25"/>
  <c r="F6823" i="25"/>
  <c r="F6783" i="25"/>
  <c r="F6810" i="25"/>
  <c r="F6807" i="25"/>
  <c r="F6794" i="25"/>
  <c r="F6781" i="25"/>
  <c r="F6811" i="25"/>
  <c r="F6821" i="25"/>
  <c r="F6786" i="25"/>
  <c r="F6804" i="25"/>
  <c r="F6772" i="25"/>
  <c r="F6813" i="25"/>
  <c r="F6819" i="25"/>
  <c r="F6699" i="25"/>
  <c r="F6808" i="25"/>
  <c r="F6716" i="25"/>
  <c r="F6792" i="25"/>
  <c r="F6817" i="25"/>
  <c r="F6756" i="25"/>
  <c r="F6732" i="25"/>
  <c r="F6799" i="25"/>
  <c r="F6826" i="25"/>
  <c r="F6729" i="25"/>
  <c r="F6737" i="25"/>
  <c r="F6730" i="25"/>
  <c r="F6770" i="25"/>
  <c r="F6751" i="25"/>
  <c r="F6824" i="25"/>
  <c r="F6753" i="25"/>
  <c r="F6743" i="25"/>
  <c r="F6725" i="25"/>
  <c r="F6741" i="25"/>
  <c r="F6720" i="25"/>
  <c r="F6721" i="25"/>
  <c r="F6710" i="25"/>
  <c r="F6731" i="25"/>
  <c r="F6745" i="25"/>
  <c r="F6689" i="25"/>
  <c r="F6709" i="25"/>
  <c r="F6791" i="25"/>
  <c r="F6695" i="25"/>
  <c r="F6734" i="25"/>
  <c r="F6728" i="25"/>
  <c r="F6759" i="25"/>
  <c r="F6744" i="25"/>
  <c r="F6787" i="25"/>
  <c r="F6705" i="25"/>
  <c r="F6692" i="25"/>
  <c r="F6788" i="25"/>
  <c r="F6688" i="25"/>
  <c r="F6790" i="25"/>
  <c r="F6691" i="25"/>
  <c r="F6727" i="25"/>
  <c r="F6789" i="25"/>
  <c r="F6713" i="25"/>
  <c r="F6723" i="25"/>
  <c r="F6693" i="25"/>
  <c r="F6701" i="25"/>
  <c r="F6690" i="25"/>
  <c r="F6703" i="25"/>
  <c r="F6802" i="25"/>
  <c r="F6707" i="25"/>
  <c r="F6698" i="25"/>
  <c r="F6733" i="25"/>
  <c r="F6742" i="25"/>
  <c r="F6715" i="25"/>
  <c r="F6686" i="25"/>
  <c r="F6704" i="25"/>
  <c r="F6818" i="25"/>
  <c r="F6740" i="25"/>
  <c r="F6747" i="25"/>
  <c r="F6752" i="25"/>
  <c r="F6738" i="25"/>
  <c r="F6711" i="25"/>
  <c r="F6719" i="25"/>
  <c r="F6708" i="25"/>
  <c r="F6694" i="25"/>
  <c r="F6735" i="25"/>
  <c r="F6687" i="25"/>
  <c r="F6718" i="25"/>
  <c r="F6739" i="25"/>
  <c r="F6736" i="25"/>
  <c r="F6700" i="25"/>
  <c r="F6702" i="25"/>
  <c r="F6750" i="25"/>
  <c r="F6754" i="25"/>
  <c r="F6717" i="25"/>
  <c r="F6712" i="25"/>
  <c r="F6749" i="25"/>
  <c r="F6706" i="25"/>
  <c r="F6724" i="25"/>
  <c r="F6748" i="25"/>
  <c r="F6726" i="25"/>
  <c r="F6697" i="25"/>
  <c r="F6746" i="25"/>
  <c r="F6714" i="25"/>
  <c r="F6773" i="25"/>
  <c r="F6538" i="25"/>
  <c r="F6550" i="25"/>
  <c r="F6516" i="25"/>
  <c r="F6556" i="25"/>
  <c r="F6491" i="25"/>
  <c r="F6521" i="25"/>
  <c r="F6511" i="25"/>
  <c r="F6512" i="25"/>
  <c r="F6534" i="25"/>
  <c r="F6523" i="25"/>
  <c r="F6497" i="25"/>
  <c r="F6487" i="25"/>
  <c r="F6549" i="25"/>
  <c r="F6544" i="25"/>
  <c r="F6496" i="25"/>
  <c r="F6493" i="25"/>
  <c r="F6536" i="25"/>
  <c r="F6503" i="25"/>
  <c r="F6535" i="25"/>
  <c r="F6486" i="25"/>
  <c r="F6492" i="25"/>
  <c r="F6515" i="25"/>
  <c r="F6542" i="25"/>
  <c r="F6482" i="25"/>
  <c r="F6537" i="25"/>
  <c r="F6517" i="25"/>
  <c r="F6502" i="25"/>
  <c r="F6483" i="25"/>
  <c r="F6529" i="25"/>
  <c r="F6524" i="25"/>
  <c r="F6478" i="25"/>
  <c r="F6526" i="25"/>
  <c r="F6504" i="25"/>
  <c r="F6514" i="25"/>
  <c r="F6505" i="25"/>
  <c r="F6628" i="25"/>
  <c r="F6480" i="25"/>
  <c r="F6485" i="25"/>
  <c r="F6530" i="25"/>
  <c r="F6489" i="25"/>
  <c r="F6848" i="25"/>
  <c r="F6568" i="25"/>
  <c r="F6553" i="25"/>
  <c r="F6584" i="25"/>
  <c r="F6557" i="25"/>
  <c r="F6590" i="25"/>
  <c r="F6564" i="25"/>
  <c r="F6588" i="25"/>
  <c r="F6577" i="25"/>
  <c r="F6600" i="25"/>
  <c r="F6598" i="25"/>
  <c r="F6622" i="25"/>
  <c r="F6581" i="25"/>
  <c r="F6617" i="25"/>
  <c r="F6562" i="25"/>
  <c r="F6558" i="25"/>
  <c r="F6615" i="25"/>
  <c r="F6507" i="25"/>
  <c r="F6591" i="25"/>
  <c r="F6563" i="25"/>
  <c r="F6626" i="25"/>
  <c r="F6531" i="25"/>
  <c r="F6610" i="25"/>
  <c r="F6623" i="25"/>
  <c r="F6569" i="25"/>
  <c r="F6479" i="25"/>
  <c r="F6614" i="25"/>
  <c r="F6625" i="25"/>
  <c r="F6612" i="25"/>
  <c r="F6611" i="25"/>
  <c r="F6576" i="25"/>
  <c r="F6593" i="25"/>
  <c r="F6585" i="25"/>
  <c r="F6603" i="25"/>
  <c r="F6554" i="25"/>
  <c r="F6606" i="25"/>
  <c r="F6608" i="25"/>
  <c r="F6555" i="25"/>
  <c r="F6567" i="25"/>
  <c r="F6619" i="25"/>
  <c r="F6594" i="25"/>
  <c r="F6596" i="25"/>
  <c r="F6565" i="25"/>
  <c r="F6592" i="25"/>
  <c r="F6587" i="25"/>
  <c r="F6597" i="25"/>
  <c r="F6599" i="25"/>
  <c r="F6570" i="25"/>
  <c r="F6578" i="25"/>
  <c r="F6566" i="25"/>
  <c r="F6607" i="25"/>
  <c r="F6582" i="25"/>
  <c r="F6571" i="25"/>
  <c r="F6589" i="25"/>
  <c r="F6621" i="25"/>
  <c r="F6574" i="25"/>
  <c r="F6604" i="25"/>
  <c r="F6618" i="25"/>
  <c r="F6616" i="25"/>
  <c r="F6575" i="25"/>
  <c r="F6627" i="25"/>
  <c r="F6559" i="25"/>
  <c r="F6624" i="25"/>
  <c r="F6561" i="25"/>
  <c r="F6580" i="25"/>
  <c r="F6560" i="25"/>
  <c r="F6573" i="25"/>
  <c r="F6579" i="25"/>
  <c r="F6586" i="25"/>
  <c r="F6602" i="25"/>
  <c r="F6605" i="25"/>
  <c r="F6609" i="25"/>
  <c r="F6595" i="25"/>
  <c r="F6572" i="25"/>
  <c r="F6620" i="25"/>
  <c r="F6601" i="25"/>
  <c r="F6508" i="25"/>
  <c r="F6613" i="25"/>
  <c r="F6539" i="25"/>
  <c r="F6475" i="25"/>
  <c r="F6835" i="25"/>
  <c r="F6495" i="25"/>
  <c r="F6533" i="25"/>
  <c r="F6499" i="25"/>
  <c r="F6498" i="25"/>
  <c r="F6552" i="25"/>
  <c r="F6551" i="25"/>
  <c r="F6846" i="25"/>
  <c r="F6630" i="25"/>
  <c r="F6488" i="25"/>
  <c r="F6527" i="25"/>
  <c r="F6543" i="25"/>
  <c r="F6513" i="25"/>
  <c r="F6476" i="25"/>
  <c r="F6518" i="25"/>
  <c r="F6528" i="25"/>
  <c r="F6510" i="25"/>
  <c r="F6540" i="25"/>
  <c r="F6506" i="25"/>
  <c r="F6520" i="25"/>
  <c r="F6501" i="25"/>
  <c r="F6547" i="25"/>
  <c r="F6519" i="25"/>
  <c r="F6629" i="25"/>
  <c r="F6474" i="25"/>
  <c r="F6500" i="25"/>
  <c r="F6490" i="25"/>
  <c r="F6509" i="25"/>
  <c r="F6494" i="25"/>
  <c r="F6532" i="25"/>
  <c r="F6546" i="25"/>
  <c r="F6525" i="25"/>
  <c r="F6548" i="25"/>
  <c r="F6847" i="25"/>
  <c r="F4250" i="25"/>
  <c r="F6034" i="25"/>
  <c r="F3886" i="25"/>
  <c r="F4907" i="25"/>
  <c r="F5750" i="25"/>
  <c r="F535" i="25"/>
  <c r="F4908" i="25"/>
  <c r="F5034" i="25"/>
  <c r="F5047" i="25"/>
  <c r="F5033" i="25"/>
  <c r="F5039" i="25"/>
  <c r="F5060" i="25"/>
  <c r="F510" i="25"/>
  <c r="F5061" i="25"/>
  <c r="F5059" i="25"/>
  <c r="F5951" i="25"/>
  <c r="F5042" i="25"/>
  <c r="F5586" i="25"/>
  <c r="F5045" i="25"/>
  <c r="F5040" i="25"/>
  <c r="F4229" i="25"/>
  <c r="F4676" i="25"/>
  <c r="F5057" i="25"/>
  <c r="F4876" i="25"/>
  <c r="F6861" i="25"/>
  <c r="F1137" i="25"/>
  <c r="F1463" i="25"/>
  <c r="F5044" i="25"/>
  <c r="F250" i="25"/>
  <c r="F762" i="25"/>
  <c r="F5046" i="25"/>
  <c r="F3965" i="25"/>
  <c r="F5036" i="25"/>
  <c r="F4891" i="25"/>
  <c r="F1853" i="25"/>
  <c r="F5862" i="25"/>
  <c r="F5510" i="25"/>
  <c r="F2885" i="25"/>
  <c r="F5863" i="25"/>
  <c r="F3026" i="25"/>
  <c r="F5577" i="25"/>
  <c r="F1707" i="25"/>
  <c r="F3649" i="25"/>
  <c r="F4379" i="25"/>
  <c r="F6244" i="25"/>
  <c r="F4109" i="25"/>
  <c r="F5128" i="25"/>
  <c r="F1938" i="25"/>
  <c r="F509" i="25"/>
  <c r="F5037" i="25"/>
  <c r="F3414" i="25"/>
  <c r="F819" i="25"/>
  <c r="F5053" i="25"/>
  <c r="F5682" i="25"/>
  <c r="F2257" i="25"/>
  <c r="F4448" i="25"/>
  <c r="F3158" i="25"/>
  <c r="F4410" i="25"/>
  <c r="F5064" i="25"/>
  <c r="F5052" i="25"/>
  <c r="F4479" i="25"/>
  <c r="F6432" i="25"/>
  <c r="F5149" i="25"/>
  <c r="F2305" i="25"/>
  <c r="F511" i="25"/>
  <c r="F3481" i="25"/>
  <c r="F5927" i="25"/>
  <c r="F4948" i="25"/>
  <c r="F2962" i="25"/>
  <c r="F632" i="25"/>
  <c r="F5864" i="25"/>
  <c r="F4403" i="25"/>
  <c r="F871" i="25"/>
  <c r="F850" i="25"/>
  <c r="F7163" i="25"/>
  <c r="F5865" i="25"/>
  <c r="F3488" i="25"/>
  <c r="F1670" i="25"/>
  <c r="F1464" i="25"/>
  <c r="F6656" i="25"/>
  <c r="F5756" i="25"/>
  <c r="F1770" i="25"/>
  <c r="F3438" i="25"/>
  <c r="F3282" i="25"/>
  <c r="F4555" i="25"/>
  <c r="F5056" i="25"/>
  <c r="F5054" i="25"/>
  <c r="F5063" i="25"/>
  <c r="F1855" i="25"/>
  <c r="F7123" i="25"/>
  <c r="F1454" i="25"/>
  <c r="F5690" i="25"/>
  <c r="F5001" i="25"/>
  <c r="F6221" i="25"/>
  <c r="F4160" i="25"/>
  <c r="F1864" i="25"/>
  <c r="F6067" i="25"/>
  <c r="F1099" i="25"/>
  <c r="F1723" i="25"/>
  <c r="F3128" i="25"/>
  <c r="F1506" i="25"/>
  <c r="F1462" i="25"/>
  <c r="F5058" i="25"/>
  <c r="F5636" i="25"/>
  <c r="F6095" i="25"/>
  <c r="F652" i="25"/>
  <c r="F3778" i="25"/>
  <c r="F5234" i="25"/>
  <c r="F1465" i="25"/>
  <c r="F878" i="25"/>
  <c r="F2804" i="25"/>
  <c r="F2738" i="25"/>
  <c r="F5948" i="25"/>
  <c r="F2704" i="25"/>
  <c r="F1212" i="25"/>
  <c r="F5765" i="25"/>
  <c r="F5066" i="25"/>
  <c r="F5759" i="25"/>
  <c r="F4050" i="25"/>
  <c r="F5216" i="25"/>
  <c r="F3657" i="25"/>
  <c r="F1176" i="25"/>
  <c r="F453" i="25"/>
  <c r="F7208" i="25"/>
  <c r="F2652" i="25"/>
  <c r="F3006" i="25"/>
  <c r="F2216" i="25"/>
  <c r="F3135" i="25"/>
  <c r="F3015" i="25"/>
  <c r="F5193" i="25"/>
  <c r="F6894" i="25"/>
  <c r="F2528" i="25"/>
  <c r="F5745" i="25"/>
  <c r="F865" i="25"/>
  <c r="F6669" i="25"/>
  <c r="F6323" i="25"/>
  <c r="F4710" i="25"/>
  <c r="F3570" i="25"/>
  <c r="F373" i="25"/>
  <c r="F1592" i="25"/>
  <c r="F950" i="25"/>
  <c r="F855" i="25"/>
  <c r="F6286" i="25"/>
  <c r="F3730" i="25"/>
  <c r="F6472" i="25"/>
  <c r="F2537" i="25"/>
  <c r="F929" i="25"/>
  <c r="F4460" i="25"/>
  <c r="F5507" i="25"/>
  <c r="F383" i="25"/>
  <c r="F3676" i="25"/>
  <c r="F2854" i="25"/>
  <c r="F2916" i="25"/>
  <c r="F3727" i="25"/>
  <c r="F5351" i="25"/>
  <c r="F3694" i="25"/>
  <c r="F6659" i="25"/>
  <c r="F4582" i="25"/>
  <c r="F3402" i="25"/>
  <c r="F4868" i="25"/>
  <c r="F5484" i="25"/>
  <c r="F5006" i="25"/>
  <c r="F2526" i="25"/>
  <c r="F5121" i="25"/>
  <c r="F3798" i="25"/>
  <c r="F2471" i="25"/>
  <c r="F6122" i="25"/>
  <c r="F1083" i="25"/>
  <c r="F7118" i="25"/>
  <c r="F5698" i="25"/>
  <c r="F5722" i="25"/>
  <c r="F4701" i="25"/>
  <c r="F1624" i="25"/>
  <c r="F2090" i="25"/>
  <c r="F3929" i="25"/>
  <c r="F3240" i="25"/>
  <c r="F1641" i="25"/>
  <c r="F1111" i="25"/>
  <c r="F5186" i="25"/>
  <c r="F5027" i="25"/>
  <c r="F5381" i="25"/>
  <c r="F1423" i="25"/>
  <c r="F2786" i="25"/>
  <c r="F3593" i="25"/>
  <c r="F918" i="25"/>
  <c r="F1097" i="25"/>
  <c r="F3904" i="25"/>
  <c r="F5917" i="25"/>
  <c r="F5566" i="25"/>
  <c r="F3125" i="25"/>
  <c r="F867" i="25"/>
  <c r="F2863" i="25"/>
  <c r="F5271" i="25"/>
  <c r="F6678" i="25"/>
  <c r="F4067" i="25"/>
  <c r="F2012" i="25"/>
  <c r="F454" i="25"/>
  <c r="F5795" i="25"/>
  <c r="F5111" i="25"/>
  <c r="F1985" i="25"/>
  <c r="F5509" i="25"/>
  <c r="F2322" i="25"/>
  <c r="F915" i="25"/>
  <c r="F1181" i="25"/>
  <c r="F2949" i="25"/>
  <c r="F5695" i="25"/>
  <c r="F2025" i="25"/>
  <c r="F4793" i="25"/>
  <c r="F4963" i="25"/>
  <c r="F5457" i="25"/>
  <c r="F2286" i="25"/>
  <c r="F3674" i="25"/>
  <c r="F1936" i="25"/>
  <c r="F4236" i="25"/>
  <c r="F5143" i="25"/>
  <c r="F3129" i="25"/>
  <c r="F4724" i="25"/>
  <c r="F5330" i="25"/>
  <c r="F6153" i="25"/>
  <c r="F4268" i="25"/>
  <c r="F4223" i="25"/>
  <c r="F5834" i="25"/>
  <c r="F4484" i="25"/>
  <c r="F4654" i="25"/>
  <c r="F4293" i="25"/>
  <c r="F5838" i="25"/>
  <c r="F5879" i="25"/>
  <c r="F5952" i="25"/>
  <c r="F7171" i="25"/>
  <c r="F2126" i="25"/>
  <c r="F1924" i="25"/>
  <c r="F4910" i="25"/>
  <c r="F3409" i="25"/>
  <c r="F668" i="25"/>
  <c r="F3917" i="25"/>
  <c r="F2234" i="25"/>
  <c r="F2232" i="25"/>
  <c r="F5303" i="25"/>
  <c r="F2215" i="25"/>
  <c r="F3214" i="25"/>
  <c r="F1654" i="25"/>
  <c r="F4152" i="25"/>
  <c r="F6890" i="25"/>
  <c r="F662" i="25"/>
  <c r="F5487" i="25"/>
  <c r="F4972" i="25"/>
  <c r="F4147" i="25"/>
  <c r="F2258" i="25"/>
  <c r="F4373" i="25"/>
  <c r="F4483" i="25"/>
  <c r="F4151" i="25"/>
  <c r="F4253" i="25"/>
  <c r="F4233" i="25"/>
  <c r="F4646" i="25"/>
  <c r="F5651" i="25"/>
  <c r="F1259" i="25"/>
  <c r="F5447" i="25"/>
  <c r="F4157" i="25"/>
  <c r="F3489" i="25"/>
  <c r="F3740" i="25"/>
  <c r="F1964" i="25"/>
  <c r="F1735" i="25"/>
  <c r="F2893" i="25"/>
  <c r="F1075" i="25"/>
  <c r="F6866" i="25"/>
  <c r="F2944" i="25"/>
  <c r="F2890" i="25"/>
  <c r="F379" i="25"/>
  <c r="F1539" i="25"/>
  <c r="F6314" i="25"/>
  <c r="F2096" i="25"/>
  <c r="F5180" i="25"/>
  <c r="F462" i="25"/>
  <c r="F2842" i="25"/>
  <c r="F2278" i="25"/>
  <c r="F3408" i="25"/>
  <c r="F6308" i="25"/>
  <c r="F2163" i="25"/>
  <c r="F1569" i="25"/>
  <c r="F4902" i="25"/>
  <c r="F5182" i="25"/>
  <c r="F5971" i="25"/>
  <c r="F598" i="25"/>
  <c r="F2106" i="25"/>
  <c r="F5114" i="25"/>
  <c r="F2709" i="25"/>
  <c r="F2792" i="25"/>
  <c r="F5649" i="25"/>
  <c r="F4494" i="25"/>
  <c r="F4513" i="25"/>
  <c r="F6876" i="25"/>
  <c r="F826" i="25"/>
  <c r="F4320" i="25"/>
  <c r="F1006" i="25"/>
  <c r="F3360" i="25"/>
  <c r="F2932" i="25"/>
  <c r="F3386" i="25"/>
  <c r="F1145" i="25"/>
  <c r="F1861" i="25"/>
  <c r="F4169" i="25"/>
  <c r="F6465" i="25"/>
  <c r="F2727" i="25"/>
  <c r="F5835" i="25"/>
  <c r="F4430" i="25"/>
  <c r="F2454" i="25"/>
  <c r="F5836" i="25"/>
  <c r="F4739" i="25"/>
  <c r="F1344" i="25"/>
  <c r="F5827" i="25"/>
  <c r="F5476" i="25"/>
  <c r="F2934" i="25"/>
  <c r="F3245" i="25"/>
  <c r="F3738" i="25"/>
  <c r="F3085" i="25"/>
  <c r="F5207" i="25"/>
  <c r="F2961" i="25"/>
  <c r="F4603" i="25"/>
  <c r="F6891" i="25"/>
  <c r="F3179" i="25"/>
  <c r="F1102" i="25"/>
  <c r="F4995" i="25"/>
  <c r="F6346" i="25"/>
  <c r="F3189" i="25"/>
  <c r="F1758" i="25"/>
  <c r="F281" i="25"/>
  <c r="F2078" i="25"/>
  <c r="F3933" i="25"/>
  <c r="F5866" i="25"/>
  <c r="F7117" i="25"/>
  <c r="F3038" i="25"/>
  <c r="F399" i="25"/>
  <c r="F5083" i="25"/>
  <c r="F2970" i="25"/>
  <c r="F3656" i="25"/>
  <c r="F2349" i="25"/>
  <c r="F3331" i="25"/>
  <c r="F5840" i="25"/>
  <c r="F5249" i="25"/>
  <c r="F2633" i="25"/>
  <c r="F402" i="25"/>
  <c r="F423" i="25"/>
  <c r="F2056" i="25"/>
  <c r="F1214" i="25"/>
  <c r="F898" i="25"/>
  <c r="F7049" i="25"/>
  <c r="F6216" i="25"/>
  <c r="F877" i="25"/>
  <c r="F3291" i="25"/>
  <c r="F6200" i="25"/>
  <c r="F3882" i="25"/>
  <c r="F1628" i="25"/>
  <c r="F256" i="25"/>
  <c r="F489" i="25"/>
  <c r="F2855" i="25"/>
  <c r="F5988" i="25"/>
  <c r="F6094" i="25"/>
  <c r="F6202" i="25"/>
  <c r="F1606" i="25"/>
  <c r="F4435" i="25"/>
  <c r="F4254" i="25"/>
  <c r="F314" i="25"/>
  <c r="F1152" i="25"/>
  <c r="F3611" i="25"/>
  <c r="F1709" i="25"/>
  <c r="F3483" i="25"/>
  <c r="F1105" i="25"/>
  <c r="F2267" i="25"/>
  <c r="F6456" i="25"/>
  <c r="F1001" i="25"/>
  <c r="F3666" i="25"/>
  <c r="F5140" i="25"/>
  <c r="F5490" i="25"/>
  <c r="F2294" i="25"/>
  <c r="F6048" i="25"/>
  <c r="F4967" i="25"/>
  <c r="F2844" i="25"/>
  <c r="F2789" i="25"/>
  <c r="F884" i="25"/>
  <c r="F4700" i="25"/>
  <c r="F847" i="25"/>
  <c r="F3390" i="25"/>
  <c r="F904" i="25"/>
  <c r="F3104" i="25"/>
  <c r="F5386" i="25"/>
  <c r="F2853" i="25"/>
  <c r="F4269" i="25"/>
  <c r="F5016" i="25"/>
  <c r="F4754" i="25"/>
  <c r="F1986" i="25"/>
  <c r="F5892" i="25"/>
  <c r="F3792" i="25"/>
  <c r="F4051" i="25"/>
  <c r="F2098" i="25"/>
  <c r="F5646" i="25"/>
  <c r="F2985" i="25"/>
  <c r="F2634" i="25"/>
  <c r="F5888" i="25"/>
  <c r="F5650" i="25"/>
  <c r="F4436" i="25"/>
  <c r="F743" i="25"/>
  <c r="F1976" i="25"/>
  <c r="F4149" i="25"/>
  <c r="F3394" i="25"/>
  <c r="F2476" i="25"/>
  <c r="F3086" i="25"/>
  <c r="F1106" i="25"/>
  <c r="F5478" i="25"/>
  <c r="F1815" i="25"/>
  <c r="F933" i="25"/>
  <c r="F5235" i="25"/>
  <c r="F1609" i="25"/>
  <c r="F4982" i="25"/>
  <c r="F2147" i="25"/>
  <c r="F2981" i="25"/>
  <c r="F445" i="25"/>
  <c r="F4973" i="25"/>
  <c r="F546" i="25"/>
  <c r="F3669" i="25"/>
  <c r="F3383" i="25"/>
  <c r="F7151" i="25"/>
  <c r="F599" i="25"/>
  <c r="F4463" i="25"/>
  <c r="F6144" i="25"/>
  <c r="F5557" i="25"/>
  <c r="F498" i="25"/>
  <c r="F901" i="25"/>
  <c r="F422" i="25"/>
  <c r="F6084" i="25"/>
  <c r="F3478" i="25"/>
  <c r="F5822" i="25"/>
  <c r="F3903" i="25"/>
  <c r="F6889" i="25"/>
  <c r="F6887" i="25"/>
  <c r="F1898" i="25"/>
  <c r="F5331" i="25"/>
  <c r="F5693" i="25"/>
  <c r="F1560" i="25"/>
  <c r="F1547" i="25"/>
  <c r="F5758" i="25"/>
  <c r="F3061" i="25"/>
  <c r="F1984" i="25"/>
  <c r="F5038" i="25"/>
  <c r="F6123" i="25"/>
  <c r="F4371" i="25"/>
  <c r="F5545" i="25"/>
  <c r="F5989" i="25"/>
  <c r="F4174" i="25"/>
  <c r="F4896" i="25"/>
  <c r="F4377" i="25"/>
  <c r="F6293" i="25"/>
  <c r="F5015" i="25"/>
  <c r="F437" i="25"/>
  <c r="F6864" i="25"/>
  <c r="F1227" i="25"/>
  <c r="F621" i="25"/>
  <c r="F3565" i="25"/>
  <c r="F3773" i="25"/>
  <c r="F5736" i="25"/>
  <c r="F2004" i="25"/>
  <c r="F1452" i="25"/>
  <c r="F756" i="25"/>
  <c r="F4457" i="25"/>
  <c r="F4525" i="25"/>
  <c r="F6324" i="25"/>
  <c r="F3213" i="25"/>
  <c r="F4552" i="25"/>
  <c r="F4816" i="25"/>
  <c r="F408" i="25"/>
  <c r="F3119" i="25"/>
  <c r="F5451" i="25"/>
  <c r="F1284" i="25"/>
  <c r="F1285" i="25"/>
  <c r="F415" i="25"/>
  <c r="F3117" i="25"/>
  <c r="F2115" i="25"/>
  <c r="F3930" i="25"/>
  <c r="F1703" i="25"/>
  <c r="F4228" i="25"/>
  <c r="F2259" i="25"/>
  <c r="F2957" i="25"/>
  <c r="F2681" i="25"/>
  <c r="F5543" i="25"/>
  <c r="F2799" i="25"/>
  <c r="F2718" i="25"/>
  <c r="F3772" i="25"/>
  <c r="F5276" i="25"/>
  <c r="F2788" i="25"/>
  <c r="F7199" i="25"/>
  <c r="F6204" i="25"/>
  <c r="F5466" i="25"/>
  <c r="F5968" i="25"/>
  <c r="F4953" i="25"/>
  <c r="F4797" i="25"/>
  <c r="F3020" i="25"/>
  <c r="F3686" i="25"/>
  <c r="F2675" i="25"/>
  <c r="F1038" i="25"/>
  <c r="F3998" i="25"/>
  <c r="F1968" i="25"/>
  <c r="F2142" i="25"/>
  <c r="F626" i="25"/>
  <c r="F5609" i="25"/>
  <c r="F3098" i="25"/>
  <c r="F1832" i="25"/>
  <c r="F5930" i="25"/>
  <c r="F2888" i="25"/>
  <c r="F4597" i="25"/>
  <c r="F6862" i="25"/>
  <c r="F5990" i="25"/>
  <c r="F3612" i="25"/>
  <c r="F6156" i="25"/>
  <c r="F900" i="25"/>
  <c r="F6636" i="25"/>
  <c r="F3062" i="25"/>
  <c r="F1282" i="25"/>
  <c r="F1283" i="25"/>
  <c r="F3217" i="25"/>
  <c r="F2664" i="25"/>
  <c r="F2796" i="25"/>
  <c r="F4023" i="25"/>
  <c r="F2907" i="25"/>
  <c r="F1805" i="25"/>
  <c r="F2116" i="25"/>
  <c r="F7071" i="25"/>
  <c r="F2260" i="25"/>
  <c r="F3027" i="25"/>
  <c r="F2110" i="25"/>
  <c r="F1565" i="25"/>
  <c r="F6185" i="25"/>
  <c r="F3069" i="25"/>
  <c r="F6661" i="25"/>
  <c r="F479" i="25"/>
  <c r="F4018" i="25"/>
  <c r="F6061" i="25"/>
  <c r="F6897" i="25"/>
  <c r="F1235" i="25"/>
  <c r="F406" i="25"/>
  <c r="F4013" i="25"/>
  <c r="F3484" i="25"/>
  <c r="F5388" i="25"/>
  <c r="F3368" i="25"/>
  <c r="F4266" i="25"/>
  <c r="F1558" i="25"/>
  <c r="F1604" i="25"/>
  <c r="F3410" i="25"/>
  <c r="F6173" i="25"/>
  <c r="F4052" i="25"/>
  <c r="F812" i="25"/>
  <c r="F5725" i="25"/>
  <c r="F4952" i="25"/>
  <c r="F4719" i="25"/>
  <c r="F1625" i="25"/>
  <c r="F4064" i="25"/>
  <c r="F1198" i="25"/>
  <c r="F518" i="25"/>
  <c r="F1831" i="25"/>
  <c r="F820" i="25"/>
  <c r="F6927" i="25"/>
  <c r="F5077" i="25"/>
  <c r="F5752" i="25"/>
  <c r="F524" i="25"/>
  <c r="F3082" i="25"/>
  <c r="F2926" i="25"/>
  <c r="F1488" i="25"/>
  <c r="F5181" i="25"/>
  <c r="F5751" i="25"/>
  <c r="F5110" i="25"/>
  <c r="F7028" i="25"/>
  <c r="F6155" i="25"/>
  <c r="F7139" i="25"/>
  <c r="F830" i="25"/>
  <c r="F6898" i="25"/>
  <c r="F5991" i="25"/>
  <c r="F805" i="25"/>
  <c r="F5332" i="25"/>
  <c r="F5679" i="25"/>
  <c r="F5372" i="25"/>
  <c r="F4944" i="25"/>
  <c r="B27" i="21" l="1"/>
  <c r="B29" i="21" s="1"/>
  <c r="D95" i="20"/>
  <c r="D94" i="20"/>
  <c r="D93" i="20"/>
  <c r="R8" i="23"/>
  <c r="B58" i="21" s="1"/>
  <c r="B26" i="21" l="1"/>
  <c r="B25" i="21"/>
  <c r="L26" i="23"/>
  <c r="L23" i="23"/>
  <c r="L24" i="23"/>
  <c r="L25" i="23"/>
  <c r="L22" i="23"/>
  <c r="B5" i="21"/>
  <c r="I51" i="20"/>
  <c r="I53" i="20" s="1"/>
  <c r="I42" i="20" s="1"/>
  <c r="I50" i="20"/>
  <c r="I35" i="20"/>
  <c r="R35" i="20"/>
  <c r="B34" i="21" l="1"/>
  <c r="B36" i="21"/>
  <c r="I52" i="20"/>
  <c r="I41" i="20" s="1"/>
  <c r="I63" i="20"/>
  <c r="B33" i="21"/>
  <c r="B35" i="21"/>
  <c r="I36" i="20"/>
  <c r="I38" i="20" s="1"/>
  <c r="I37" i="20"/>
  <c r="I70" i="20" l="1"/>
  <c r="AA2" i="21" l="1"/>
  <c r="G14" i="23" l="1"/>
  <c r="G15" i="23"/>
  <c r="G13" i="23"/>
  <c r="F17" i="23"/>
  <c r="F16" i="23"/>
  <c r="F19" i="23"/>
  <c r="F18" i="23"/>
  <c r="F15" i="23"/>
  <c r="F14" i="23"/>
  <c r="F13" i="23"/>
  <c r="B48" i="21"/>
  <c r="B44" i="21"/>
  <c r="B42" i="21"/>
  <c r="B40" i="21"/>
  <c r="B41" i="21"/>
  <c r="B39" i="21"/>
  <c r="B76" i="21" l="1"/>
  <c r="B47" i="21"/>
  <c r="F86" i="29" l="1"/>
  <c r="F69" i="29"/>
  <c r="E64" i="29"/>
  <c r="D13" i="29" s="1"/>
  <c r="F63" i="29"/>
  <c r="E63" i="29"/>
  <c r="F62" i="29"/>
  <c r="D58" i="29"/>
  <c r="F50" i="29"/>
  <c r="F43" i="29"/>
  <c r="E36" i="29"/>
  <c r="D5" i="29" s="1"/>
  <c r="R35" i="29"/>
  <c r="E29" i="29" s="1"/>
  <c r="F29" i="29" s="1"/>
  <c r="F30" i="29"/>
  <c r="F25" i="29"/>
  <c r="E19" i="29"/>
  <c r="F19" i="29" s="1"/>
  <c r="D16" i="29"/>
  <c r="D15" i="29"/>
  <c r="D14" i="29"/>
  <c r="D12" i="29"/>
  <c r="D10" i="29"/>
  <c r="D9" i="29"/>
  <c r="D8" i="29"/>
  <c r="D7" i="29"/>
  <c r="D4" i="29"/>
  <c r="F64" i="29" l="1"/>
  <c r="F26" i="29"/>
  <c r="E28" i="29"/>
  <c r="F28" i="29" s="1"/>
  <c r="E70" i="29"/>
  <c r="F70" i="29" s="1"/>
  <c r="E71" i="29" s="1"/>
  <c r="D90" i="29"/>
  <c r="E91" i="29" l="1"/>
  <c r="F91" i="29" s="1"/>
  <c r="E90" i="29"/>
  <c r="F90" i="29" s="1"/>
  <c r="E72" i="29"/>
  <c r="F71" i="29"/>
  <c r="D11" i="29"/>
  <c r="G8218" i="25"/>
  <c r="F8218" i="25" s="1"/>
  <c r="G8227" i="25"/>
  <c r="F8227" i="25" s="1"/>
  <c r="G8235" i="25"/>
  <c r="F8235" i="25" s="1"/>
  <c r="G8242" i="25"/>
  <c r="F8242" i="25" s="1"/>
  <c r="G8245" i="25"/>
  <c r="F8245" i="25" s="1"/>
  <c r="G11388" i="25"/>
  <c r="F11388" i="25" s="1"/>
  <c r="G7428" i="25"/>
  <c r="F7428" i="25" s="1"/>
  <c r="G8213" i="25"/>
  <c r="F8213" i="25" s="1"/>
  <c r="G7219" i="25"/>
  <c r="F7219" i="25" s="1"/>
  <c r="G8237" i="25"/>
  <c r="F8237" i="25" s="1"/>
  <c r="G13183" i="25"/>
  <c r="F13183" i="25" s="1"/>
  <c r="G13209" i="25"/>
  <c r="F13209" i="25" s="1"/>
  <c r="G13267" i="25"/>
  <c r="F13267" i="25" s="1"/>
  <c r="G13091" i="25"/>
  <c r="F13091" i="25" s="1"/>
  <c r="G13210" i="25"/>
  <c r="F13210" i="25" s="1"/>
  <c r="G8126" i="25"/>
  <c r="F8126" i="25" s="1"/>
  <c r="G10403" i="25"/>
  <c r="F10403" i="25" s="1"/>
  <c r="G13544" i="25"/>
  <c r="F13544" i="25" s="1"/>
  <c r="G8080" i="25"/>
  <c r="F8080" i="25" s="1"/>
  <c r="G13498" i="25"/>
  <c r="F13498" i="25" s="1"/>
  <c r="G8111" i="25"/>
  <c r="F8111" i="25" s="1"/>
  <c r="G8148" i="25"/>
  <c r="F8148" i="25" s="1"/>
  <c r="G13217" i="25"/>
  <c r="F13217" i="25" s="1"/>
  <c r="G10443" i="25"/>
  <c r="F10443" i="25" s="1"/>
  <c r="G13226" i="25"/>
  <c r="F13226" i="25" s="1"/>
  <c r="G13216" i="25"/>
  <c r="F13216" i="25" s="1"/>
  <c r="G13542" i="25"/>
  <c r="F13542" i="25" s="1"/>
  <c r="G10468" i="25"/>
  <c r="F10468" i="25" s="1"/>
  <c r="G13431" i="25"/>
  <c r="F13431" i="25" s="1"/>
  <c r="G10467" i="25"/>
  <c r="F10467" i="25" s="1"/>
  <c r="G8150" i="25"/>
  <c r="F8150" i="25" s="1"/>
  <c r="G8151" i="25"/>
  <c r="F8151" i="25" s="1"/>
  <c r="G13220" i="25"/>
  <c r="F13220" i="25" s="1"/>
  <c r="G10475" i="25"/>
  <c r="F10475" i="25" s="1"/>
  <c r="G13234" i="25"/>
  <c r="F13234" i="25" s="1"/>
  <c r="G12735" i="25"/>
  <c r="F12735" i="25" s="1"/>
  <c r="G13089" i="25"/>
  <c r="F13089" i="25" s="1"/>
  <c r="G13235" i="25"/>
  <c r="F13235" i="25" s="1"/>
  <c r="G13233" i="25"/>
  <c r="F13233" i="25" s="1"/>
  <c r="G10392" i="25"/>
  <c r="F10392" i="25" s="1"/>
  <c r="G13630" i="25"/>
  <c r="F13630" i="25" s="1"/>
  <c r="G13279" i="25"/>
  <c r="F13279" i="25" s="1"/>
  <c r="G8149" i="25"/>
  <c r="F8149" i="25" s="1"/>
  <c r="G13222" i="25"/>
  <c r="F13222" i="25" s="1"/>
  <c r="G7350" i="25"/>
  <c r="F7350" i="25" s="1"/>
  <c r="G8178" i="25"/>
  <c r="F8178" i="25" s="1"/>
  <c r="G11472" i="25"/>
  <c r="F11472" i="25" s="1"/>
  <c r="G8092" i="25"/>
  <c r="F8092" i="25" s="1"/>
  <c r="G13259" i="25"/>
  <c r="F13259" i="25" s="1"/>
  <c r="G13574" i="25"/>
  <c r="F13574" i="25" s="1"/>
  <c r="G8163" i="25"/>
  <c r="F8163" i="25" s="1"/>
  <c r="G13553" i="25"/>
  <c r="F13553" i="25" s="1"/>
  <c r="G10483" i="25"/>
  <c r="F10483" i="25" s="1"/>
  <c r="G7324" i="25"/>
  <c r="F7324" i="25" s="1"/>
  <c r="G13224" i="25"/>
  <c r="F13224" i="25" s="1"/>
  <c r="G13221" i="25"/>
  <c r="F13221" i="25" s="1"/>
  <c r="G8196" i="25"/>
  <c r="F8196" i="25" s="1"/>
  <c r="G8074" i="25"/>
  <c r="F8074" i="25" s="1"/>
  <c r="G13614" i="25"/>
  <c r="F13614" i="25" s="1"/>
  <c r="G10480" i="25"/>
  <c r="F10480" i="25" s="1"/>
  <c r="G8107" i="25"/>
  <c r="F8107" i="25" s="1"/>
  <c r="G13191" i="25"/>
  <c r="F13191" i="25" s="1"/>
  <c r="G8054" i="25"/>
  <c r="F8054" i="25" s="1"/>
  <c r="G8090" i="25"/>
  <c r="F8090" i="25" s="1"/>
  <c r="G8072" i="25"/>
  <c r="F8072" i="25" s="1"/>
  <c r="G11900" i="25"/>
  <c r="F11900" i="25" s="1"/>
  <c r="G11906" i="25"/>
  <c r="F11906" i="25" s="1"/>
  <c r="G8182" i="25"/>
  <c r="F8182" i="25" s="1"/>
  <c r="G11925" i="25"/>
  <c r="F11925" i="25" s="1"/>
  <c r="G11970" i="25"/>
  <c r="F11970" i="25" s="1"/>
  <c r="G8158" i="25"/>
  <c r="F8158" i="25" s="1"/>
  <c r="G8049" i="25"/>
  <c r="F8049" i="25" s="1"/>
  <c r="G13427" i="25"/>
  <c r="F13427" i="25" s="1"/>
  <c r="G10476" i="25"/>
  <c r="F10476" i="25" s="1"/>
  <c r="G10387" i="25"/>
  <c r="F10387" i="25" s="1"/>
  <c r="G13637" i="25"/>
  <c r="F13637" i="25" s="1"/>
  <c r="G8075" i="25"/>
  <c r="F8075" i="25" s="1"/>
  <c r="G13201" i="25"/>
  <c r="F13201" i="25" s="1"/>
  <c r="G13231" i="25"/>
  <c r="F13231" i="25" s="1"/>
  <c r="G13207" i="25"/>
  <c r="F13207" i="25" s="1"/>
  <c r="G13293" i="25"/>
  <c r="F13293" i="25" s="1"/>
  <c r="G12296" i="25"/>
  <c r="F12296" i="25" s="1"/>
  <c r="G8100" i="25"/>
  <c r="F8100" i="25" s="1"/>
  <c r="G13110" i="25"/>
  <c r="F13110" i="25" s="1"/>
  <c r="G11960" i="25"/>
  <c r="F11960" i="25" s="1"/>
  <c r="G8063" i="25"/>
  <c r="F8063" i="25" s="1"/>
  <c r="G8161" i="25"/>
  <c r="F8161" i="25" s="1"/>
  <c r="G11827" i="25"/>
  <c r="F11827" i="25" s="1"/>
  <c r="G11849" i="25"/>
  <c r="F11849" i="25" s="1"/>
  <c r="G13117" i="25"/>
  <c r="F13117" i="25" s="1"/>
  <c r="G13223" i="25"/>
  <c r="F13223" i="25" s="1"/>
  <c r="G13083" i="25"/>
  <c r="F13083" i="25" s="1"/>
  <c r="G12001" i="25"/>
  <c r="F12001" i="25" s="1"/>
  <c r="G13094" i="25"/>
  <c r="F13094" i="25" s="1"/>
  <c r="G11836" i="25"/>
  <c r="F11836" i="25" s="1"/>
  <c r="G8113" i="25"/>
  <c r="F8113" i="25" s="1"/>
  <c r="G10492" i="25"/>
  <c r="F10492" i="25" s="1"/>
  <c r="G13225" i="25"/>
  <c r="F13225" i="25" s="1"/>
  <c r="G13186" i="25"/>
  <c r="F13186" i="25" s="1"/>
  <c r="G12036" i="25"/>
  <c r="F12036" i="25" s="1"/>
  <c r="G7238" i="25"/>
  <c r="F7238" i="25" s="1"/>
  <c r="G7250" i="25"/>
  <c r="F7250" i="25" s="1"/>
  <c r="G13482" i="25"/>
  <c r="F13482" i="25" s="1"/>
  <c r="G7285" i="25"/>
  <c r="F7285" i="25" s="1"/>
  <c r="G7295" i="25"/>
  <c r="F7295" i="25" s="1"/>
  <c r="G10449" i="25"/>
  <c r="F10449" i="25" s="1"/>
  <c r="G7333" i="25"/>
  <c r="F7333" i="25" s="1"/>
  <c r="G13601" i="25"/>
  <c r="F13601" i="25" s="1"/>
  <c r="G10472" i="25"/>
  <c r="F10472" i="25" s="1"/>
  <c r="G13441" i="25"/>
  <c r="F13441" i="25" s="1"/>
  <c r="G13446" i="25"/>
  <c r="F13446" i="25" s="1"/>
  <c r="G13433" i="25"/>
  <c r="F13433" i="25" s="1"/>
  <c r="G13624" i="25"/>
  <c r="F13624" i="25" s="1"/>
  <c r="G13657" i="25"/>
  <c r="F13657" i="25" s="1"/>
  <c r="G13485" i="25"/>
  <c r="F13485" i="25" s="1"/>
  <c r="G13488" i="25"/>
  <c r="F13488" i="25" s="1"/>
  <c r="G13634" i="25"/>
  <c r="F13634" i="25" s="1"/>
  <c r="G13491" i="25"/>
  <c r="F13491" i="25" s="1"/>
  <c r="G13516" i="25"/>
  <c r="F13516" i="25" s="1"/>
  <c r="G13218" i="25"/>
  <c r="F13218" i="25" s="1"/>
  <c r="G8139" i="25"/>
  <c r="F8139" i="25" s="1"/>
  <c r="G13208" i="25"/>
  <c r="F13208" i="25" s="1"/>
  <c r="G10486" i="25"/>
  <c r="F10486" i="25" s="1"/>
  <c r="G13128" i="25"/>
  <c r="F13128" i="25" s="1"/>
  <c r="G13272" i="25"/>
  <c r="F13272" i="25" s="1"/>
  <c r="G10471" i="25"/>
  <c r="F10471" i="25" s="1"/>
  <c r="G13357" i="25"/>
  <c r="F13357" i="25" s="1"/>
  <c r="G13598" i="25"/>
  <c r="F13598" i="25" s="1"/>
  <c r="G12029" i="25"/>
  <c r="F12029" i="25" s="1"/>
  <c r="G13610" i="25"/>
  <c r="F13610" i="25" s="1"/>
  <c r="G8164" i="25"/>
  <c r="F8164" i="25" s="1"/>
  <c r="G13256" i="25"/>
  <c r="F13256" i="25" s="1"/>
  <c r="G13348" i="25"/>
  <c r="F13348" i="25" s="1"/>
  <c r="G13153" i="25"/>
  <c r="F13153" i="25" s="1"/>
  <c r="G10509" i="25"/>
  <c r="F10509" i="25" s="1"/>
  <c r="G13451" i="25"/>
  <c r="F13451" i="25" s="1"/>
  <c r="G8076" i="25"/>
  <c r="F8076" i="25" s="1"/>
  <c r="G10512" i="25"/>
  <c r="F10512" i="25" s="1"/>
  <c r="G8133" i="25"/>
  <c r="F8133" i="25" s="1"/>
  <c r="G13602" i="25"/>
  <c r="F13602" i="25" s="1"/>
  <c r="G13273" i="25"/>
  <c r="F13273" i="25" s="1"/>
  <c r="G8180" i="25"/>
  <c r="F8180" i="25" s="1"/>
  <c r="G8106" i="25"/>
  <c r="F8106" i="25" s="1"/>
  <c r="G13643" i="25"/>
  <c r="F13643" i="25" s="1"/>
  <c r="G13159" i="25"/>
  <c r="F13159" i="25" s="1"/>
  <c r="G8088" i="25"/>
  <c r="F8088" i="25" s="1"/>
  <c r="G7816" i="25"/>
  <c r="F7816" i="25" s="1"/>
  <c r="G7286" i="25"/>
  <c r="F7286" i="25" s="1"/>
  <c r="G13258" i="25"/>
  <c r="F13258" i="25" s="1"/>
  <c r="G13125" i="25"/>
  <c r="F13125" i="25" s="1"/>
  <c r="G12090" i="25"/>
  <c r="F12090" i="25" s="1"/>
  <c r="G7783" i="25"/>
  <c r="F7783" i="25" s="1"/>
  <c r="G13174" i="25"/>
  <c r="F13174" i="25" s="1"/>
  <c r="G13193" i="25"/>
  <c r="F13193" i="25" s="1"/>
  <c r="G249" i="25"/>
  <c r="F249" i="25" s="1"/>
  <c r="G7625" i="25"/>
  <c r="F7625" i="25" s="1"/>
  <c r="G7216" i="25"/>
  <c r="F7216" i="25" s="1"/>
  <c r="G11754" i="25"/>
  <c r="F11754" i="25" s="1"/>
  <c r="G11791" i="25"/>
  <c r="F11791" i="25" s="1"/>
  <c r="G7620" i="25"/>
  <c r="F7620" i="25" s="1"/>
  <c r="G11790" i="25"/>
  <c r="F11790" i="25" s="1"/>
  <c r="G7619" i="25"/>
  <c r="F7619" i="25" s="1"/>
  <c r="G7622" i="25"/>
  <c r="F7622" i="25" s="1"/>
  <c r="G11788" i="25"/>
  <c r="F11788" i="25" s="1"/>
  <c r="G11370" i="25"/>
  <c r="F11370" i="25" s="1"/>
  <c r="G9916" i="25"/>
  <c r="F9916" i="25" s="1"/>
  <c r="G9967" i="25"/>
  <c r="F9967" i="25" s="1"/>
  <c r="G8141" i="25"/>
  <c r="F8141" i="25" s="1"/>
  <c r="G12590" i="25"/>
  <c r="F12590" i="25" s="1"/>
  <c r="G12609" i="25"/>
  <c r="F12609" i="25" s="1"/>
  <c r="G7833" i="25"/>
  <c r="F7833" i="25" s="1"/>
  <c r="G11248" i="25"/>
  <c r="F11248" i="25" s="1"/>
  <c r="G8105" i="25"/>
  <c r="F8105" i="25" s="1"/>
  <c r="G11362" i="25"/>
  <c r="F11362" i="25" s="1"/>
  <c r="G11450" i="25"/>
  <c r="F11450" i="25" s="1"/>
  <c r="G12987" i="25"/>
  <c r="F12987" i="25" s="1"/>
  <c r="G8204" i="25"/>
  <c r="F8204" i="25" s="1"/>
  <c r="G8202" i="25"/>
  <c r="F8202" i="25" s="1"/>
  <c r="G10415" i="25"/>
  <c r="F10415" i="25" s="1"/>
  <c r="G8153" i="25"/>
  <c r="F8153" i="25" s="1"/>
  <c r="G7231" i="25"/>
  <c r="F7231" i="25" s="1"/>
  <c r="G11821" i="25"/>
  <c r="F11821" i="25" s="1"/>
  <c r="G7717" i="25"/>
  <c r="F7717" i="25" s="1"/>
  <c r="G10655" i="25"/>
  <c r="F10655" i="25" s="1"/>
  <c r="G12997" i="25"/>
  <c r="F12997" i="25" s="1"/>
  <c r="G160" i="25"/>
  <c r="F160" i="25" s="1"/>
  <c r="G13284" i="25"/>
  <c r="F13284" i="25" s="1"/>
  <c r="G12966" i="25"/>
  <c r="F12966" i="25" s="1"/>
  <c r="G13189" i="25"/>
  <c r="F13189" i="25" s="1"/>
  <c r="G13241" i="25"/>
  <c r="F13241" i="25" s="1"/>
  <c r="G8184" i="25"/>
  <c r="F8184" i="25" s="1"/>
  <c r="G13003" i="25"/>
  <c r="F13003" i="25" s="1"/>
  <c r="G7339" i="25"/>
  <c r="F7339" i="25" s="1"/>
  <c r="G11981" i="25"/>
  <c r="F11981" i="25" s="1"/>
  <c r="G124" i="25"/>
  <c r="F124" i="25" s="1"/>
  <c r="G11893" i="25"/>
  <c r="F11893" i="25" s="1"/>
  <c r="G11452" i="25"/>
  <c r="F11452" i="25" s="1"/>
  <c r="G12025" i="25"/>
  <c r="F12025" i="25" s="1"/>
  <c r="G13613" i="25"/>
  <c r="F13613" i="25" s="1"/>
  <c r="G12941" i="25"/>
  <c r="F12941" i="25" s="1"/>
  <c r="G13132" i="25"/>
  <c r="F13132" i="25" s="1"/>
  <c r="G10689" i="25"/>
  <c r="F10689" i="25" s="1"/>
  <c r="G13088" i="25"/>
  <c r="F13088" i="25" s="1"/>
  <c r="G12971" i="25"/>
  <c r="F12971" i="25" s="1"/>
  <c r="G8165" i="25"/>
  <c r="F8165" i="25" s="1"/>
  <c r="G10430" i="25"/>
  <c r="F10430" i="25" s="1"/>
  <c r="G7282" i="25"/>
  <c r="F7282" i="25" s="1"/>
  <c r="G12961" i="25"/>
  <c r="F12961" i="25" s="1"/>
  <c r="G8059" i="25"/>
  <c r="F8059" i="25" s="1"/>
  <c r="G7624" i="25"/>
  <c r="F7624" i="25" s="1"/>
  <c r="G13219" i="25"/>
  <c r="F13219" i="25" s="1"/>
  <c r="G12962" i="25"/>
  <c r="F12962" i="25" s="1"/>
  <c r="G13520" i="25"/>
  <c r="F13520" i="25" s="1"/>
  <c r="G8122" i="25"/>
  <c r="F8122" i="25" s="1"/>
  <c r="G10381" i="25"/>
  <c r="F10381" i="25" s="1"/>
  <c r="G10078" i="25"/>
  <c r="F10078" i="25" s="1"/>
  <c r="G13405" i="25"/>
  <c r="F13405" i="25" s="1"/>
  <c r="G11261" i="25"/>
  <c r="F11261" i="25" s="1"/>
  <c r="G13168" i="25"/>
  <c r="F13168" i="25" s="1"/>
  <c r="G8103" i="25"/>
  <c r="F8103" i="25" s="1"/>
  <c r="G13095" i="25"/>
  <c r="F13095" i="25" s="1"/>
  <c r="G12983" i="25"/>
  <c r="F12983" i="25" s="1"/>
  <c r="G11879" i="25"/>
  <c r="F11879" i="25" s="1"/>
  <c r="G8104" i="25"/>
  <c r="F8104" i="25" s="1"/>
  <c r="G8289" i="25"/>
  <c r="F8289" i="25" s="1"/>
  <c r="G12972" i="25"/>
  <c r="F12972" i="25" s="1"/>
  <c r="G12947" i="25"/>
  <c r="F12947" i="25" s="1"/>
  <c r="G11720" i="25"/>
  <c r="F11720" i="25" s="1"/>
  <c r="G13648" i="25"/>
  <c r="F13648" i="25" s="1"/>
  <c r="G12937" i="25"/>
  <c r="F12937" i="25" s="1"/>
  <c r="G10168" i="25"/>
  <c r="F10168" i="25" s="1"/>
  <c r="G7345" i="25"/>
  <c r="F7345" i="25" s="1"/>
  <c r="G13315" i="25"/>
  <c r="F13315" i="25" s="1"/>
  <c r="G7232" i="25"/>
  <c r="F7232" i="25" s="1"/>
  <c r="G8089" i="25"/>
  <c r="F8089" i="25" s="1"/>
  <c r="G12315" i="25"/>
  <c r="F12315" i="25" s="1"/>
  <c r="G12996" i="25"/>
  <c r="F12996" i="25" s="1"/>
  <c r="G8451" i="25"/>
  <c r="F8451" i="25" s="1"/>
  <c r="G9898" i="25"/>
  <c r="F9898" i="25" s="1"/>
  <c r="G12441" i="25"/>
  <c r="F12441" i="25" s="1"/>
  <c r="G8595" i="25"/>
  <c r="F8595" i="25" s="1"/>
  <c r="G11397" i="25"/>
  <c r="F11397" i="25" s="1"/>
  <c r="G8351" i="25"/>
  <c r="F8351" i="25" s="1"/>
  <c r="G12395" i="25"/>
  <c r="F12395" i="25" s="1"/>
  <c r="G8022" i="25"/>
  <c r="F8022" i="25" s="1"/>
  <c r="G11364" i="25"/>
  <c r="F11364" i="25" s="1"/>
  <c r="G211" i="25"/>
  <c r="F211" i="25" s="1"/>
  <c r="G13228" i="25"/>
  <c r="F13228" i="25" s="1"/>
  <c r="G12367" i="25"/>
  <c r="F12367" i="25" s="1"/>
  <c r="G8102" i="25"/>
  <c r="F8102" i="25" s="1"/>
  <c r="G8551" i="25"/>
  <c r="F8551" i="25" s="1"/>
  <c r="F11007" i="25"/>
  <c r="G10185" i="25"/>
  <c r="F10185" i="25" s="1"/>
  <c r="G12880" i="25"/>
  <c r="F12880" i="25" s="1"/>
  <c r="G13418" i="25"/>
  <c r="F13418" i="25" s="1"/>
  <c r="G12877" i="25"/>
  <c r="F12877" i="25" s="1"/>
  <c r="G7307" i="25"/>
  <c r="F7307" i="25" s="1"/>
  <c r="G12899" i="25"/>
  <c r="F12899" i="25" s="1"/>
  <c r="G11378" i="25"/>
  <c r="F11378" i="25" s="1"/>
  <c r="G11508" i="25"/>
  <c r="F11508" i="25" s="1"/>
  <c r="G12881" i="25"/>
  <c r="F12881" i="25" s="1"/>
  <c r="G12915" i="25"/>
  <c r="F12915" i="25" s="1"/>
  <c r="G13261" i="25"/>
  <c r="F13261" i="25" s="1"/>
  <c r="G12886" i="25"/>
  <c r="F12886" i="25" s="1"/>
  <c r="G12885" i="25"/>
  <c r="F12885" i="25" s="1"/>
  <c r="G12904" i="25"/>
  <c r="F12904" i="25" s="1"/>
  <c r="G12907" i="25"/>
  <c r="F12907" i="25" s="1"/>
  <c r="G12896" i="25"/>
  <c r="F12896" i="25" s="1"/>
  <c r="G8338" i="25"/>
  <c r="F8338" i="25" s="1"/>
  <c r="G12906" i="25"/>
  <c r="F12906" i="25" s="1"/>
  <c r="G12910" i="25"/>
  <c r="F12910" i="25" s="1"/>
  <c r="G12883" i="25"/>
  <c r="F12883" i="25" s="1"/>
  <c r="G7245" i="25"/>
  <c r="F7245" i="25" s="1"/>
  <c r="G12871" i="25"/>
  <c r="F12871" i="25" s="1"/>
  <c r="G12867" i="25"/>
  <c r="F12867" i="25" s="1"/>
  <c r="G7886" i="25"/>
  <c r="F7886" i="25" s="1"/>
  <c r="G12913" i="25"/>
  <c r="F12913" i="25" s="1"/>
  <c r="G12876" i="25"/>
  <c r="F12876" i="25" s="1"/>
  <c r="G12992" i="25"/>
  <c r="F12992" i="25" s="1"/>
  <c r="G12870" i="25"/>
  <c r="F12870" i="25" s="1"/>
  <c r="G9282" i="25"/>
  <c r="F9282" i="25" s="1"/>
  <c r="G12869" i="25"/>
  <c r="F12869" i="25" s="1"/>
  <c r="G12864" i="25"/>
  <c r="F12864" i="25" s="1"/>
  <c r="G11804" i="25"/>
  <c r="F11804" i="25" s="1"/>
  <c r="G10701" i="25"/>
  <c r="F10701" i="25" s="1"/>
  <c r="G12866" i="25"/>
  <c r="F12866" i="25" s="1"/>
  <c r="G10309" i="25"/>
  <c r="F10309" i="25" s="1"/>
  <c r="G12946" i="25"/>
  <c r="F12946" i="25" s="1"/>
  <c r="G11586" i="25"/>
  <c r="F11586" i="25" s="1"/>
  <c r="G11882" i="25"/>
  <c r="F11882" i="25" s="1"/>
  <c r="G13362" i="25"/>
  <c r="F13362" i="25" s="1"/>
  <c r="G7925" i="25"/>
  <c r="F7925" i="25" s="1"/>
  <c r="G12943" i="25"/>
  <c r="F12943" i="25" s="1"/>
  <c r="G12923" i="25"/>
  <c r="F12923" i="25" s="1"/>
  <c r="G12898" i="25"/>
  <c r="F12898" i="25" s="1"/>
  <c r="G12917" i="25"/>
  <c r="F12917" i="25" s="1"/>
  <c r="G7449" i="25"/>
  <c r="F7449" i="25" s="1"/>
  <c r="G10513" i="25"/>
  <c r="F10513" i="25" s="1"/>
  <c r="G225" i="25"/>
  <c r="F225" i="25" s="1"/>
  <c r="G12921" i="25"/>
  <c r="F12921" i="25" s="1"/>
  <c r="G12916" i="25"/>
  <c r="F12916" i="25" s="1"/>
  <c r="G12902" i="25"/>
  <c r="F12902" i="25" s="1"/>
  <c r="G12878" i="25"/>
  <c r="F12878" i="25" s="1"/>
  <c r="G12879" i="25"/>
  <c r="F12879" i="25" s="1"/>
  <c r="G8061" i="25"/>
  <c r="F8061" i="25" s="1"/>
  <c r="G11983" i="25"/>
  <c r="F11983" i="25" s="1"/>
  <c r="G12901" i="25"/>
  <c r="F12901" i="25" s="1"/>
  <c r="G12894" i="25"/>
  <c r="F12894" i="25" s="1"/>
  <c r="G11527" i="25"/>
  <c r="F11527" i="25" s="1"/>
  <c r="G12897" i="25"/>
  <c r="F12897" i="25" s="1"/>
  <c r="G11798" i="25"/>
  <c r="F11798" i="25" s="1"/>
  <c r="G12831" i="25"/>
  <c r="F12831" i="25" s="1"/>
  <c r="G7628" i="25"/>
  <c r="F7628" i="25" s="1"/>
  <c r="G12582" i="25"/>
  <c r="F12582" i="25" s="1"/>
  <c r="G12805" i="25"/>
  <c r="F12805" i="25" s="1"/>
  <c r="G10220" i="25"/>
  <c r="F10220" i="25" s="1"/>
  <c r="G11937" i="25"/>
  <c r="F11937" i="25" s="1"/>
  <c r="G13361" i="25"/>
  <c r="F13361" i="25" s="1"/>
  <c r="G12873" i="25"/>
  <c r="F12873" i="25" s="1"/>
  <c r="G12985" i="25"/>
  <c r="F12985" i="25" s="1"/>
  <c r="G11408" i="25"/>
  <c r="F11408" i="25" s="1"/>
  <c r="G12953" i="25"/>
  <c r="F12953" i="25" s="1"/>
  <c r="G13138" i="25"/>
  <c r="F13138" i="25" s="1"/>
  <c r="G12924" i="25"/>
  <c r="F12924" i="25" s="1"/>
  <c r="G13466" i="25"/>
  <c r="F13466" i="25" s="1"/>
  <c r="G12884" i="25"/>
  <c r="F12884" i="25" s="1"/>
  <c r="G11253" i="25"/>
  <c r="F11253" i="25" s="1"/>
  <c r="G11949" i="25"/>
  <c r="F11949" i="25" s="1"/>
  <c r="G12911" i="25"/>
  <c r="F12911" i="25" s="1"/>
  <c r="G13534" i="25"/>
  <c r="F13534" i="25" s="1"/>
  <c r="G11966" i="25"/>
  <c r="F11966" i="25" s="1"/>
  <c r="G188" i="25"/>
  <c r="F188" i="25" s="1"/>
  <c r="G12908" i="25"/>
  <c r="F12908" i="25" s="1"/>
  <c r="G11512" i="25"/>
  <c r="F11512" i="25" s="1"/>
  <c r="F10822" i="25"/>
  <c r="G8539" i="25"/>
  <c r="F8539" i="25" s="1"/>
  <c r="G12895" i="25"/>
  <c r="F12895" i="25" s="1"/>
  <c r="G12882" i="25"/>
  <c r="F12882" i="25" s="1"/>
  <c r="G11311" i="25"/>
  <c r="F11311" i="25" s="1"/>
  <c r="G10102" i="25"/>
  <c r="F10102" i="25" s="1"/>
  <c r="G11741" i="25"/>
  <c r="F11741" i="25" s="1"/>
  <c r="G12912" i="25"/>
  <c r="F12912" i="25" s="1"/>
  <c r="G11559" i="25"/>
  <c r="F11559" i="25" s="1"/>
  <c r="G12922" i="25"/>
  <c r="F12922" i="25" s="1"/>
  <c r="G11938" i="25"/>
  <c r="F11938" i="25" s="1"/>
  <c r="G13196" i="25"/>
  <c r="F13196" i="25" s="1"/>
  <c r="G10001" i="25"/>
  <c r="F10001" i="25" s="1"/>
  <c r="G12730" i="25"/>
  <c r="F12730" i="25" s="1"/>
  <c r="G8614" i="25"/>
  <c r="F8614" i="25" s="1"/>
  <c r="G13360" i="25"/>
  <c r="F13360" i="25" s="1"/>
  <c r="G11337" i="25"/>
  <c r="F11337" i="25" s="1"/>
  <c r="G8071" i="25"/>
  <c r="F8071" i="25" s="1"/>
  <c r="G7987" i="25"/>
  <c r="F7987" i="25" s="1"/>
  <c r="G8112" i="25"/>
  <c r="F8112" i="25" s="1"/>
  <c r="G10722" i="25"/>
  <c r="F10722" i="25" s="1"/>
  <c r="G11425" i="25"/>
  <c r="F11425" i="25" s="1"/>
  <c r="G7629" i="25"/>
  <c r="F7629" i="25" s="1"/>
  <c r="G11666" i="25"/>
  <c r="F11666" i="25" s="1"/>
  <c r="G164" i="25"/>
  <c r="F164" i="25" s="1"/>
  <c r="G9939" i="25"/>
  <c r="F9939" i="25" s="1"/>
  <c r="G12682" i="25"/>
  <c r="F12682" i="25" s="1"/>
  <c r="G12984" i="25"/>
  <c r="F12984" i="25" s="1"/>
  <c r="G8006" i="25"/>
  <c r="F8006" i="25" s="1"/>
  <c r="G9934" i="25"/>
  <c r="F9934" i="25" s="1"/>
  <c r="F10944" i="25"/>
  <c r="G12687" i="25"/>
  <c r="F12687" i="25" s="1"/>
  <c r="G10673" i="25"/>
  <c r="F10673" i="25" s="1"/>
  <c r="F10971" i="25"/>
  <c r="G13164" i="25"/>
  <c r="F13164" i="25" s="1"/>
  <c r="G12887" i="25"/>
  <c r="F12887" i="25" s="1"/>
  <c r="G7921" i="25"/>
  <c r="F7921" i="25" s="1"/>
  <c r="G11449" i="25"/>
  <c r="F11449" i="25" s="1"/>
  <c r="G12936" i="25"/>
  <c r="F12936" i="25" s="1"/>
  <c r="G11976" i="25"/>
  <c r="F11976" i="25" s="1"/>
  <c r="F10886" i="25"/>
  <c r="G217" i="25"/>
  <c r="F217" i="25" s="1"/>
  <c r="G13524" i="25"/>
  <c r="F13524" i="25" s="1"/>
  <c r="G12942" i="25"/>
  <c r="F12942" i="25" s="1"/>
  <c r="G9297" i="25"/>
  <c r="F9297" i="25" s="1"/>
  <c r="G8620" i="25"/>
  <c r="F8620" i="25" s="1"/>
  <c r="G9212" i="25"/>
  <c r="F9212" i="25" s="1"/>
  <c r="G214" i="25"/>
  <c r="F214" i="25" s="1"/>
  <c r="G12578" i="25"/>
  <c r="F12578" i="25" s="1"/>
  <c r="G8553" i="25"/>
  <c r="F8553" i="25" s="1"/>
  <c r="G11541" i="25"/>
  <c r="F11541" i="25" s="1"/>
  <c r="G11552" i="25"/>
  <c r="F11552" i="25" s="1"/>
  <c r="G10136" i="25"/>
  <c r="F10136" i="25" s="1"/>
  <c r="G10058" i="25"/>
  <c r="F10058" i="25" s="1"/>
  <c r="G10069" i="25"/>
  <c r="F10069" i="25" s="1"/>
  <c r="G9226" i="25"/>
  <c r="F9226" i="25" s="1"/>
  <c r="G7704" i="25"/>
  <c r="F7704" i="25" s="1"/>
  <c r="G11371" i="25"/>
  <c r="F11371" i="25" s="1"/>
  <c r="G9915" i="25"/>
  <c r="F9915" i="25" s="1"/>
  <c r="G11853" i="25"/>
  <c r="F11853" i="25" s="1"/>
  <c r="G10189" i="25"/>
  <c r="F10189" i="25" s="1"/>
  <c r="G8021" i="25"/>
  <c r="F8021" i="25" s="1"/>
  <c r="G8039" i="25"/>
  <c r="F8039" i="25" s="1"/>
  <c r="G12965" i="25"/>
  <c r="F12965" i="25" s="1"/>
  <c r="G7426" i="25"/>
  <c r="F7426" i="25" s="1"/>
  <c r="G7504" i="25"/>
  <c r="F7504" i="25" s="1"/>
  <c r="G7590" i="25"/>
  <c r="F7590" i="25" s="1"/>
  <c r="G7502" i="25"/>
  <c r="F7502" i="25" s="1"/>
  <c r="G7446" i="25"/>
  <c r="F7446" i="25" s="1"/>
  <c r="G7476" i="25"/>
  <c r="F7476" i="25" s="1"/>
  <c r="G8656" i="25"/>
  <c r="F8656" i="25" s="1"/>
  <c r="G13195" i="25"/>
  <c r="F13195" i="25" s="1"/>
  <c r="G7483" i="25"/>
  <c r="F7483" i="25" s="1"/>
  <c r="G7521" i="25"/>
  <c r="F7521" i="25" s="1"/>
  <c r="G7538" i="25"/>
  <c r="F7538" i="25" s="1"/>
  <c r="G7549" i="25"/>
  <c r="F7549" i="25" s="1"/>
  <c r="G7421" i="25"/>
  <c r="F7421" i="25" s="1"/>
  <c r="G7583" i="25"/>
  <c r="F7583" i="25" s="1"/>
  <c r="G7589" i="25"/>
  <c r="F7589" i="25" s="1"/>
  <c r="G108" i="25"/>
  <c r="F108" i="25" s="1"/>
  <c r="G8017" i="25"/>
  <c r="F8017" i="25" s="1"/>
  <c r="G7263" i="25"/>
  <c r="F7263" i="25" s="1"/>
  <c r="G10188" i="25"/>
  <c r="F10188" i="25" s="1"/>
  <c r="G7506" i="25"/>
  <c r="F7506" i="25" s="1"/>
  <c r="G12345" i="25"/>
  <c r="F12345" i="25" s="1"/>
  <c r="F10978" i="25"/>
  <c r="G12905" i="25"/>
  <c r="F12905" i="25" s="1"/>
  <c r="G7808" i="25"/>
  <c r="F7808" i="25" s="1"/>
  <c r="G12874" i="25"/>
  <c r="F12874" i="25" s="1"/>
  <c r="G12058" i="25"/>
  <c r="F12058" i="25" s="1"/>
  <c r="G84" i="25"/>
  <c r="F84" i="25" s="1"/>
  <c r="G12696" i="25"/>
  <c r="F12696" i="25" s="1"/>
  <c r="G54" i="25"/>
  <c r="F54" i="25" s="1"/>
  <c r="G12914" i="25"/>
  <c r="F12914" i="25" s="1"/>
  <c r="G11987" i="25"/>
  <c r="F11987" i="25" s="1"/>
  <c r="G9232" i="25"/>
  <c r="F9232" i="25" s="1"/>
  <c r="G8084" i="25"/>
  <c r="F8084" i="25" s="1"/>
  <c r="G10462" i="25"/>
  <c r="F10462" i="25" s="1"/>
  <c r="G7806" i="25"/>
  <c r="F7806" i="25" s="1"/>
  <c r="G13237" i="25"/>
  <c r="F13237" i="25" s="1"/>
  <c r="G12990" i="25"/>
  <c r="F12990" i="25" s="1"/>
  <c r="G8492" i="25"/>
  <c r="F8492" i="25" s="1"/>
  <c r="G171" i="25"/>
  <c r="F171" i="25" s="1"/>
  <c r="G7885" i="25"/>
  <c r="F7885" i="25" s="1"/>
  <c r="G8040" i="25"/>
  <c r="F8040" i="25" s="1"/>
  <c r="G12411" i="25"/>
  <c r="F12411" i="25" s="1"/>
  <c r="G12365" i="25"/>
  <c r="F12365" i="25" s="1"/>
  <c r="G11534" i="25"/>
  <c r="F11534" i="25" s="1"/>
  <c r="G7376" i="25"/>
  <c r="F7376" i="25" s="1"/>
  <c r="G10677" i="25"/>
  <c r="F10677" i="25" s="1"/>
  <c r="G12605" i="25"/>
  <c r="F12605" i="25" s="1"/>
  <c r="G12933" i="25"/>
  <c r="F12933" i="25" s="1"/>
  <c r="G13227" i="25"/>
  <c r="F13227" i="25" s="1"/>
  <c r="G7519" i="25"/>
  <c r="F7519" i="25" s="1"/>
  <c r="G7730" i="25"/>
  <c r="F7730" i="25" s="1"/>
  <c r="G7801" i="25"/>
  <c r="F7801" i="25" s="1"/>
  <c r="G51" i="25"/>
  <c r="F51" i="25" s="1"/>
  <c r="G10418" i="25"/>
  <c r="F10418" i="25" s="1"/>
  <c r="F11016" i="25"/>
  <c r="G8145" i="25"/>
  <c r="F8145" i="25" s="1"/>
  <c r="G10636" i="25"/>
  <c r="F10636" i="25" s="1"/>
  <c r="G13198" i="25"/>
  <c r="F13198" i="25" s="1"/>
  <c r="G11672" i="25"/>
  <c r="F11672" i="25" s="1"/>
  <c r="G7776" i="25"/>
  <c r="F7776" i="25" s="1"/>
  <c r="G7748" i="25"/>
  <c r="F7748" i="25" s="1"/>
  <c r="G11407" i="25"/>
  <c r="F11407" i="25" s="1"/>
  <c r="G12039" i="25"/>
  <c r="F12039" i="25" s="1"/>
  <c r="G13586" i="25"/>
  <c r="F13586" i="25" s="1"/>
  <c r="G13287" i="25"/>
  <c r="F13287" i="25" s="1"/>
  <c r="G12920" i="25"/>
  <c r="F12920" i="25" s="1"/>
  <c r="G11675" i="25"/>
  <c r="F11675" i="25" s="1"/>
  <c r="G7796" i="25"/>
  <c r="F7796" i="25" s="1"/>
  <c r="G9316" i="25"/>
  <c r="F9316" i="25" s="1"/>
  <c r="G10138" i="25"/>
  <c r="F10138" i="25" s="1"/>
  <c r="G13590" i="25"/>
  <c r="F13590" i="25" s="1"/>
  <c r="G9875" i="25"/>
  <c r="F9875" i="25" s="1"/>
  <c r="G13243" i="25"/>
  <c r="F13243" i="25" s="1"/>
  <c r="G12689" i="25"/>
  <c r="F12689" i="25" s="1"/>
  <c r="G11448" i="25"/>
  <c r="F11448" i="25" s="1"/>
  <c r="G7422" i="25"/>
  <c r="F7422" i="25" s="1"/>
  <c r="G9294" i="25"/>
  <c r="F9294" i="25" s="1"/>
  <c r="G9998" i="25"/>
  <c r="F9998" i="25" s="1"/>
  <c r="G178" i="25"/>
  <c r="F178" i="25" s="1"/>
  <c r="G30" i="25"/>
  <c r="F30" i="25" s="1"/>
  <c r="F10994" i="25"/>
  <c r="G13627" i="25"/>
  <c r="F13627" i="25" s="1"/>
  <c r="F10915" i="25"/>
  <c r="G12986" i="25"/>
  <c r="F12986" i="25" s="1"/>
  <c r="G8644" i="25"/>
  <c r="F8644" i="25" s="1"/>
  <c r="G7236" i="25"/>
  <c r="F7236" i="25" s="1"/>
  <c r="G12967" i="25"/>
  <c r="F12967" i="25" s="1"/>
  <c r="G8510" i="25"/>
  <c r="F8510" i="25" s="1"/>
  <c r="G11680" i="25"/>
  <c r="F11680" i="25" s="1"/>
  <c r="G12325" i="25"/>
  <c r="F12325" i="25" s="1"/>
  <c r="G7709" i="25"/>
  <c r="F7709" i="25" s="1"/>
  <c r="G11716" i="25"/>
  <c r="F11716" i="25" s="1"/>
  <c r="G7632" i="25"/>
  <c r="F7632" i="25" s="1"/>
  <c r="G12952" i="25"/>
  <c r="F12952" i="25" s="1"/>
  <c r="G11620" i="25"/>
  <c r="F11620" i="25" s="1"/>
  <c r="G8542" i="25"/>
  <c r="F8542" i="25" s="1"/>
  <c r="G11771" i="25"/>
  <c r="F11771" i="25" s="1"/>
  <c r="G12934" i="25"/>
  <c r="F12934" i="25" s="1"/>
  <c r="G11775" i="25"/>
  <c r="F11775" i="25" s="1"/>
  <c r="G7732" i="25"/>
  <c r="F7732" i="25" s="1"/>
  <c r="G7641" i="25"/>
  <c r="F7641" i="25" s="1"/>
  <c r="G7710" i="25"/>
  <c r="F7710" i="25" s="1"/>
  <c r="G7341" i="25"/>
  <c r="F7341" i="25" s="1"/>
  <c r="F10795" i="25"/>
  <c r="G12978" i="25"/>
  <c r="F12978" i="25" s="1"/>
  <c r="G11539" i="25"/>
  <c r="F11539" i="25" s="1"/>
  <c r="G13395" i="25"/>
  <c r="F13395" i="25" s="1"/>
  <c r="G10675" i="25"/>
  <c r="F10675" i="25" s="1"/>
  <c r="G12973" i="25"/>
  <c r="F12973" i="25" s="1"/>
  <c r="G10181" i="25"/>
  <c r="F10181" i="25" s="1"/>
  <c r="F10788" i="25"/>
  <c r="G7708" i="25"/>
  <c r="F7708" i="25" s="1"/>
  <c r="G13140" i="25"/>
  <c r="F13140" i="25" s="1"/>
  <c r="G12388" i="25"/>
  <c r="F12388" i="25" s="1"/>
  <c r="G10499" i="25"/>
  <c r="F10499" i="25" s="1"/>
  <c r="G13341" i="25"/>
  <c r="F13341" i="25" s="1"/>
  <c r="G7933" i="25"/>
  <c r="F7933" i="25" s="1"/>
  <c r="G11652" i="25"/>
  <c r="F11652" i="25" s="1"/>
  <c r="G7795" i="25"/>
  <c r="F7795" i="25" s="1"/>
  <c r="G12015" i="25"/>
  <c r="F12015" i="25" s="1"/>
  <c r="G12930" i="25"/>
  <c r="F12930" i="25" s="1"/>
  <c r="G7905" i="25"/>
  <c r="F7905" i="25" s="1"/>
  <c r="G11977" i="25"/>
  <c r="F11977" i="25" s="1"/>
  <c r="G13424" i="25"/>
  <c r="F13424" i="25" s="1"/>
  <c r="G8143" i="25"/>
  <c r="F8143" i="25" s="1"/>
  <c r="G13511" i="25"/>
  <c r="F13511" i="25" s="1"/>
  <c r="G12570" i="25"/>
  <c r="F12570" i="25" s="1"/>
  <c r="G13090" i="25"/>
  <c r="F13090" i="25" s="1"/>
  <c r="G12660" i="25"/>
  <c r="F12660" i="25" s="1"/>
  <c r="G7701" i="25"/>
  <c r="F7701" i="25" s="1"/>
  <c r="G7243" i="25"/>
  <c r="F7243" i="25" s="1"/>
  <c r="G13170" i="25"/>
  <c r="F13170" i="25" s="1"/>
  <c r="G13277" i="25"/>
  <c r="F13277" i="25" s="1"/>
  <c r="G12340" i="25"/>
  <c r="F12340" i="25" s="1"/>
  <c r="G8162" i="25"/>
  <c r="F8162" i="25" s="1"/>
  <c r="G12975" i="25"/>
  <c r="F12975" i="25" s="1"/>
  <c r="G10638" i="25"/>
  <c r="F10638" i="25" s="1"/>
  <c r="G12808" i="25"/>
  <c r="F12808" i="25" s="1"/>
  <c r="G10712" i="25"/>
  <c r="F10712" i="25" s="1"/>
  <c r="G8047" i="25"/>
  <c r="F8047" i="25" s="1"/>
  <c r="G11553" i="25"/>
  <c r="F11553" i="25" s="1"/>
  <c r="G8087" i="25"/>
  <c r="F8087" i="25" s="1"/>
  <c r="G7875" i="25"/>
  <c r="F7875" i="25" s="1"/>
  <c r="G10070" i="25"/>
  <c r="F10070" i="25" s="1"/>
  <c r="G8056" i="25"/>
  <c r="F8056" i="25" s="1"/>
  <c r="G7707" i="25"/>
  <c r="F7707" i="25" s="1"/>
  <c r="G11443" i="25"/>
  <c r="F11443" i="25" s="1"/>
  <c r="G12630" i="25"/>
  <c r="F12630" i="25" s="1"/>
  <c r="G13554" i="25"/>
  <c r="F13554" i="25" s="1"/>
  <c r="G8433" i="25"/>
  <c r="F8433" i="25" s="1"/>
  <c r="G12909" i="25"/>
  <c r="F12909" i="25" s="1"/>
  <c r="G11681" i="25"/>
  <c r="F11681" i="25" s="1"/>
  <c r="G11995" i="25"/>
  <c r="F11995" i="25" s="1"/>
  <c r="G11594" i="25"/>
  <c r="F11594" i="25" s="1"/>
  <c r="G13314" i="25"/>
  <c r="F13314" i="25" s="1"/>
  <c r="F10955" i="25"/>
  <c r="G13211" i="25"/>
  <c r="F13211" i="25" s="1"/>
  <c r="G11395" i="25"/>
  <c r="F11395" i="25" s="1"/>
  <c r="G13472" i="25"/>
  <c r="F13472" i="25" s="1"/>
  <c r="G12954" i="25"/>
  <c r="F12954" i="25" s="1"/>
  <c r="G13453" i="25"/>
  <c r="F13453" i="25" s="1"/>
  <c r="G7679" i="25"/>
  <c r="F7679" i="25" s="1"/>
  <c r="G7434" i="25"/>
  <c r="F7434" i="25" s="1"/>
  <c r="G13156" i="25"/>
  <c r="F13156" i="25" s="1"/>
  <c r="F10837" i="25"/>
  <c r="G13092" i="25"/>
  <c r="F13092" i="25" s="1"/>
  <c r="G8203" i="25"/>
  <c r="F8203" i="25" s="1"/>
  <c r="G11260" i="25"/>
  <c r="F11260" i="25" s="1"/>
  <c r="G12825" i="25"/>
  <c r="F12825" i="25" s="1"/>
  <c r="G11730" i="25"/>
  <c r="F11730" i="25" s="1"/>
  <c r="G13274" i="25"/>
  <c r="F13274" i="25" s="1"/>
  <c r="G11546" i="25"/>
  <c r="F11546" i="25" s="1"/>
  <c r="G10086" i="25"/>
  <c r="F10086" i="25" s="1"/>
  <c r="G13421" i="25"/>
  <c r="F13421" i="25" s="1"/>
  <c r="G10272" i="25"/>
  <c r="F10272" i="25" s="1"/>
  <c r="G8670" i="25"/>
  <c r="F8670" i="25" s="1"/>
  <c r="F10893" i="25"/>
  <c r="G8478" i="25"/>
  <c r="F8478" i="25" s="1"/>
  <c r="G9227" i="25"/>
  <c r="F9227" i="25" s="1"/>
  <c r="G10079" i="25"/>
  <c r="F10079" i="25" s="1"/>
  <c r="G10056" i="25"/>
  <c r="F10056" i="25" s="1"/>
  <c r="F10983" i="25"/>
  <c r="G11661" i="25"/>
  <c r="F11661" i="25" s="1"/>
  <c r="G13194" i="25"/>
  <c r="F13194" i="25" s="1"/>
  <c r="G7903" i="25"/>
  <c r="F7903" i="25" s="1"/>
  <c r="G9220" i="25"/>
  <c r="F9220" i="25" s="1"/>
  <c r="G10284" i="25"/>
  <c r="F10284" i="25" s="1"/>
  <c r="G7360" i="25"/>
  <c r="F7360" i="25" s="1"/>
  <c r="G11820" i="25"/>
  <c r="F11820" i="25" s="1"/>
  <c r="G12964" i="25"/>
  <c r="F12964" i="25" s="1"/>
  <c r="G7552" i="25"/>
  <c r="F7552" i="25" s="1"/>
  <c r="G11243" i="25"/>
  <c r="F11243" i="25" s="1"/>
  <c r="F11025" i="25"/>
  <c r="G11935" i="25"/>
  <c r="F11935" i="25" s="1"/>
  <c r="G11978" i="25"/>
  <c r="F11978" i="25" s="1"/>
  <c r="G12481" i="25"/>
  <c r="F12481" i="25" s="1"/>
  <c r="G10295" i="25"/>
  <c r="F10295" i="25" s="1"/>
  <c r="G7852" i="25"/>
  <c r="F7852" i="25" s="1"/>
  <c r="G7615" i="25"/>
  <c r="F7615" i="25" s="1"/>
  <c r="G9942" i="25"/>
  <c r="F9942" i="25" s="1"/>
  <c r="G12716" i="25"/>
  <c r="F12716" i="25" s="1"/>
  <c r="G13363" i="25"/>
  <c r="F13363" i="25" s="1"/>
  <c r="G7977" i="25"/>
  <c r="F7977" i="25" s="1"/>
  <c r="G7656" i="25"/>
  <c r="F7656" i="25" s="1"/>
  <c r="G7746" i="25"/>
  <c r="F7746" i="25" s="1"/>
  <c r="G11346" i="25"/>
  <c r="F11346" i="25" s="1"/>
  <c r="F10881" i="25"/>
  <c r="G11558" i="25"/>
  <c r="F11558" i="25" s="1"/>
  <c r="G7304" i="25"/>
  <c r="F7304" i="25" s="1"/>
  <c r="G7733" i="25"/>
  <c r="F7733" i="25" s="1"/>
  <c r="G12075" i="25"/>
  <c r="F12075" i="25" s="1"/>
  <c r="G11222" i="25"/>
  <c r="F11222" i="25" s="1"/>
  <c r="G12073" i="25"/>
  <c r="F12073" i="25" s="1"/>
  <c r="F10867" i="25"/>
  <c r="G7847" i="25"/>
  <c r="F7847" i="25" s="1"/>
  <c r="G12280" i="25"/>
  <c r="F12280" i="25" s="1"/>
  <c r="G8385" i="25"/>
  <c r="F8385" i="25" s="1"/>
  <c r="G12037" i="25"/>
  <c r="F12037" i="25" s="1"/>
  <c r="G12754" i="25"/>
  <c r="F12754" i="25" s="1"/>
  <c r="G10580" i="25"/>
  <c r="F10580" i="25" s="1"/>
  <c r="G10405" i="25"/>
  <c r="F10405" i="25" s="1"/>
  <c r="G11979" i="25"/>
  <c r="F11979" i="25" s="1"/>
  <c r="G8062" i="25"/>
  <c r="F8062" i="25" s="1"/>
  <c r="G7992" i="25"/>
  <c r="F7992" i="25" s="1"/>
  <c r="G11772" i="25"/>
  <c r="F11772" i="25" s="1"/>
  <c r="G11434" i="25"/>
  <c r="F11434" i="25" s="1"/>
  <c r="G8658" i="25"/>
  <c r="F8658" i="25" s="1"/>
  <c r="G9231" i="25"/>
  <c r="F9231" i="25" s="1"/>
  <c r="G8251" i="25"/>
  <c r="F8251" i="25" s="1"/>
  <c r="G12672" i="25"/>
  <c r="F12672" i="25" s="1"/>
  <c r="G7880" i="25"/>
  <c r="F7880" i="25" s="1"/>
  <c r="G11310" i="25"/>
  <c r="F11310" i="25" s="1"/>
  <c r="G10595" i="25"/>
  <c r="F10595" i="25" s="1"/>
  <c r="G12067" i="25"/>
  <c r="F12067" i="25" s="1"/>
  <c r="G12955" i="25"/>
  <c r="F12955" i="25" s="1"/>
  <c r="G10654" i="25"/>
  <c r="F10654" i="25" s="1"/>
  <c r="G11734" i="25"/>
  <c r="F11734" i="25" s="1"/>
  <c r="G7922" i="25"/>
  <c r="F7922" i="25" s="1"/>
  <c r="G8477" i="25"/>
  <c r="F8477" i="25" s="1"/>
  <c r="G10410" i="25"/>
  <c r="F10410" i="25" s="1"/>
  <c r="G11264" i="25"/>
  <c r="F11264" i="25" s="1"/>
  <c r="G8109" i="25"/>
  <c r="F8109" i="25" s="1"/>
  <c r="G11785" i="25"/>
  <c r="F11785" i="25" s="1"/>
  <c r="G12688" i="25"/>
  <c r="F12688" i="25" s="1"/>
  <c r="G8368" i="25"/>
  <c r="F8368" i="25" s="1"/>
  <c r="F10892" i="25"/>
  <c r="G9922" i="25"/>
  <c r="F9922" i="25" s="1"/>
  <c r="G7969" i="25"/>
  <c r="F7969" i="25" s="1"/>
  <c r="G7991" i="25"/>
  <c r="F7991" i="25" s="1"/>
  <c r="F10956" i="25"/>
  <c r="G8252" i="25"/>
  <c r="F8252" i="25" s="1"/>
  <c r="G10" i="25"/>
  <c r="F10" i="25" s="1"/>
  <c r="G118" i="25"/>
  <c r="F118" i="25" s="1"/>
  <c r="G11812" i="25"/>
  <c r="F11812" i="25" s="1"/>
  <c r="G11792" i="25"/>
  <c r="F11792" i="25" s="1"/>
  <c r="G8398" i="25"/>
  <c r="F8398" i="25" s="1"/>
  <c r="G7954" i="25"/>
  <c r="F7954" i="25" s="1"/>
  <c r="G11503" i="25"/>
  <c r="F11503" i="25" s="1"/>
  <c r="G13100" i="25"/>
  <c r="F13100" i="25" s="1"/>
  <c r="G10605" i="25"/>
  <c r="F10605" i="25" s="1"/>
  <c r="G13074" i="25"/>
  <c r="F13074" i="25" s="1"/>
  <c r="G8616" i="25"/>
  <c r="F8616" i="25" s="1"/>
  <c r="G12305" i="25"/>
  <c r="F12305" i="25" s="1"/>
  <c r="G11860" i="25"/>
  <c r="F11860" i="25" s="1"/>
  <c r="G13540" i="25"/>
  <c r="F13540" i="25" s="1"/>
  <c r="G11740" i="25"/>
  <c r="F11740" i="25" s="1"/>
  <c r="G8602" i="25"/>
  <c r="F8602" i="25" s="1"/>
  <c r="G7948" i="25"/>
  <c r="F7948" i="25" s="1"/>
  <c r="G7276" i="25"/>
  <c r="F7276" i="25" s="1"/>
  <c r="G12932" i="25"/>
  <c r="F12932" i="25" s="1"/>
  <c r="G8137" i="25"/>
  <c r="F8137" i="25" s="1"/>
  <c r="G7659" i="25"/>
  <c r="F7659" i="25" s="1"/>
  <c r="G8271" i="25"/>
  <c r="F8271" i="25" s="1"/>
  <c r="G8142" i="25"/>
  <c r="F8142" i="25" s="1"/>
  <c r="G12893" i="25"/>
  <c r="F12893" i="25" s="1"/>
  <c r="G10145" i="25"/>
  <c r="F10145" i="25" s="1"/>
  <c r="G10333" i="25"/>
  <c r="F10333" i="25" s="1"/>
  <c r="F10907" i="25"/>
  <c r="G12694" i="25"/>
  <c r="F12694" i="25" s="1"/>
  <c r="G7889" i="25"/>
  <c r="F7889" i="25" s="1"/>
  <c r="G12567" i="25"/>
  <c r="F12567" i="25" s="1"/>
  <c r="G11717" i="25"/>
  <c r="F11717" i="25" s="1"/>
  <c r="G10590" i="25"/>
  <c r="F10590" i="25" s="1"/>
  <c r="G9233" i="25"/>
  <c r="F9233" i="25" s="1"/>
  <c r="G7473" i="25"/>
  <c r="F7473" i="25" s="1"/>
  <c r="G11644" i="25"/>
  <c r="F11644" i="25" s="1"/>
  <c r="G8154" i="25"/>
  <c r="F8154" i="25" s="1"/>
  <c r="G10632" i="25"/>
  <c r="F10632" i="25" s="1"/>
  <c r="F10844" i="25"/>
  <c r="G11344" i="25"/>
  <c r="F11344" i="25" s="1"/>
  <c r="F10810" i="25"/>
  <c r="G10634" i="25"/>
  <c r="F10634" i="25" s="1"/>
  <c r="G8115" i="25"/>
  <c r="F8115" i="25" s="1"/>
  <c r="G8570" i="25"/>
  <c r="F8570" i="25" s="1"/>
  <c r="G11429" i="25"/>
  <c r="F11429" i="25" s="1"/>
  <c r="G13526" i="25"/>
  <c r="F13526" i="25" s="1"/>
  <c r="G13096" i="25"/>
  <c r="F13096" i="25" s="1"/>
  <c r="G7843" i="25"/>
  <c r="F7843" i="25" s="1"/>
  <c r="G7463" i="25"/>
  <c r="F7463" i="25" s="1"/>
  <c r="G10178" i="25"/>
  <c r="F10178" i="25" s="1"/>
  <c r="G12674" i="25"/>
  <c r="F12674" i="25" s="1"/>
  <c r="G13297" i="25"/>
  <c r="F13297" i="25" s="1"/>
  <c r="G9237" i="25"/>
  <c r="F9237" i="25" s="1"/>
  <c r="G12935" i="25"/>
  <c r="F12935" i="25" s="1"/>
  <c r="F10916" i="25"/>
  <c r="G7988" i="25"/>
  <c r="F7988" i="25" s="1"/>
  <c r="G8325" i="25"/>
  <c r="F8325" i="25" s="1"/>
  <c r="G8194" i="25"/>
  <c r="F8194" i="25" s="1"/>
  <c r="G9243" i="25"/>
  <c r="F9243" i="25" s="1"/>
  <c r="G11223" i="25"/>
  <c r="F11223" i="25" s="1"/>
  <c r="G11638" i="25"/>
  <c r="F11638" i="25" s="1"/>
  <c r="G9975" i="25"/>
  <c r="F9975" i="25" s="1"/>
  <c r="G11656" i="25"/>
  <c r="F11656" i="25" s="1"/>
  <c r="G11722" i="25"/>
  <c r="F11722" i="25" s="1"/>
  <c r="G13275" i="25"/>
  <c r="F13275" i="25" s="1"/>
  <c r="G13171" i="25"/>
  <c r="F13171" i="25" s="1"/>
  <c r="G11507" i="25"/>
  <c r="F11507" i="25" s="1"/>
  <c r="G11904" i="25"/>
  <c r="F11904" i="25" s="1"/>
  <c r="G7563" i="25"/>
  <c r="F7563" i="25" s="1"/>
  <c r="G11667" i="25"/>
  <c r="F11667" i="25" s="1"/>
  <c r="G12728" i="25"/>
  <c r="F12728" i="25" s="1"/>
  <c r="G10679" i="25"/>
  <c r="F10679" i="25" s="1"/>
  <c r="G11470" i="25"/>
  <c r="F11470" i="25" s="1"/>
  <c r="G11471" i="25"/>
  <c r="F11471" i="25" s="1"/>
  <c r="G11464" i="25"/>
  <c r="F11464" i="25" s="1"/>
  <c r="G11467" i="25"/>
  <c r="F11467" i="25" s="1"/>
  <c r="G11463" i="25"/>
  <c r="F11463" i="25" s="1"/>
  <c r="G11769" i="25"/>
  <c r="F11769" i="25" s="1"/>
  <c r="G8041" i="25"/>
  <c r="F8041" i="25" s="1"/>
  <c r="G9241" i="25"/>
  <c r="F9241" i="25" s="1"/>
  <c r="F10995" i="25"/>
  <c r="G11469" i="25"/>
  <c r="F11469" i="25" s="1"/>
  <c r="G12471" i="25"/>
  <c r="F12471" i="25" s="1"/>
  <c r="G11948" i="25"/>
  <c r="F11948" i="25" s="1"/>
  <c r="G7910" i="25"/>
  <c r="F7910" i="25" s="1"/>
  <c r="G228" i="25"/>
  <c r="F228" i="25" s="1"/>
  <c r="G12071" i="25"/>
  <c r="F12071" i="25" s="1"/>
  <c r="G220" i="25"/>
  <c r="F220" i="25" s="1"/>
  <c r="G11419" i="25"/>
  <c r="F11419" i="25" s="1"/>
  <c r="G11359" i="25"/>
  <c r="F11359" i="25" s="1"/>
  <c r="G12274" i="25"/>
  <c r="F12274" i="25" s="1"/>
  <c r="G10081" i="25"/>
  <c r="F10081" i="25" s="1"/>
  <c r="G11793" i="25"/>
  <c r="F11793" i="25" s="1"/>
  <c r="G11410" i="25"/>
  <c r="F11410" i="25" s="1"/>
  <c r="G7338" i="25"/>
  <c r="F7338" i="25" s="1"/>
  <c r="G8034" i="25"/>
  <c r="F8034" i="25" s="1"/>
  <c r="G8449" i="25"/>
  <c r="F8449" i="25" s="1"/>
  <c r="G8188" i="25"/>
  <c r="F8188" i="25" s="1"/>
  <c r="G12485" i="25"/>
  <c r="F12485" i="25" s="1"/>
  <c r="G7844" i="25"/>
  <c r="F7844" i="25" s="1"/>
  <c r="G7923" i="25"/>
  <c r="F7923" i="25" s="1"/>
  <c r="G7857" i="25"/>
  <c r="F7857" i="25" s="1"/>
  <c r="G8520" i="25"/>
  <c r="F8520" i="25" s="1"/>
  <c r="G7757" i="25"/>
  <c r="F7757" i="25" s="1"/>
  <c r="G10630" i="25"/>
  <c r="F10630" i="25" s="1"/>
  <c r="G10479" i="25"/>
  <c r="F10479" i="25" s="1"/>
  <c r="G7737" i="25"/>
  <c r="F7737" i="25" s="1"/>
  <c r="G12979" i="25"/>
  <c r="F12979" i="25" s="1"/>
  <c r="G13124" i="25"/>
  <c r="F13124" i="25" s="1"/>
  <c r="G7343" i="25"/>
  <c r="F7343" i="25" s="1"/>
  <c r="G7738" i="25"/>
  <c r="F7738" i="25" s="1"/>
  <c r="G7533" i="25"/>
  <c r="F7533" i="25" s="1"/>
  <c r="G11462" i="25"/>
  <c r="F11462" i="25" s="1"/>
  <c r="G11473" i="25"/>
  <c r="F11473" i="25" s="1"/>
  <c r="G7532" i="25"/>
  <c r="F7532" i="25" s="1"/>
  <c r="G13118" i="25"/>
  <c r="F13118" i="25" s="1"/>
  <c r="G13289" i="25"/>
  <c r="F13289" i="25" s="1"/>
  <c r="G11387" i="25"/>
  <c r="F11387" i="25" s="1"/>
  <c r="G13603" i="25"/>
  <c r="F13603" i="25" s="1"/>
  <c r="G13435" i="25"/>
  <c r="F13435" i="25" s="1"/>
  <c r="G11677" i="25"/>
  <c r="F11677" i="25" s="1"/>
  <c r="G10451" i="25"/>
  <c r="F10451" i="25" s="1"/>
  <c r="G8" i="25"/>
  <c r="F8" i="25" s="1"/>
  <c r="G10161" i="25"/>
  <c r="F10161" i="25" s="1"/>
  <c r="G7711" i="25"/>
  <c r="F7711" i="25" s="1"/>
  <c r="G10461" i="25"/>
  <c r="F10461" i="25" s="1"/>
  <c r="G12939" i="25"/>
  <c r="F12939" i="25" s="1"/>
  <c r="G12726" i="25"/>
  <c r="F12726" i="25" s="1"/>
  <c r="F11038" i="25"/>
  <c r="G11781" i="25"/>
  <c r="F11781" i="25" s="1"/>
  <c r="G10113" i="25"/>
  <c r="F10113" i="25" s="1"/>
  <c r="F10798" i="25"/>
  <c r="G7756" i="25"/>
  <c r="F7756" i="25" s="1"/>
  <c r="G10397" i="25"/>
  <c r="F10397" i="25" s="1"/>
  <c r="G12698" i="25"/>
  <c r="F12698" i="25" s="1"/>
  <c r="G9254" i="25"/>
  <c r="F9254" i="25" s="1"/>
  <c r="G229" i="25"/>
  <c r="F229" i="25" s="1"/>
  <c r="G11694" i="25"/>
  <c r="F11694" i="25" s="1"/>
  <c r="F10856" i="25"/>
  <c r="G12622" i="25"/>
  <c r="F12622" i="25" s="1"/>
  <c r="G11566" i="25"/>
  <c r="F11566" i="25" s="1"/>
  <c r="G12038" i="25"/>
  <c r="F12038" i="25" s="1"/>
  <c r="G8008" i="25"/>
  <c r="F8008" i="25" s="1"/>
  <c r="G8248" i="25"/>
  <c r="F8248" i="25" s="1"/>
  <c r="G11862" i="25"/>
  <c r="F11862" i="25" s="1"/>
  <c r="G7700" i="25"/>
  <c r="F7700" i="25" s="1"/>
  <c r="G13268" i="25"/>
  <c r="F13268" i="25" s="1"/>
  <c r="G10432" i="25"/>
  <c r="F10432" i="25" s="1"/>
  <c r="G13440" i="25"/>
  <c r="F13440" i="25" s="1"/>
  <c r="G12653" i="25"/>
  <c r="F12653" i="25" s="1"/>
  <c r="G11634" i="25"/>
  <c r="F11634" i="25" s="1"/>
  <c r="G8000" i="25"/>
  <c r="F8000" i="25" s="1"/>
  <c r="G12654" i="25"/>
  <c r="F12654" i="25" s="1"/>
  <c r="G12656" i="25"/>
  <c r="F12656" i="25" s="1"/>
  <c r="G12655" i="25"/>
  <c r="F12655" i="25" s="1"/>
  <c r="G12009" i="25"/>
  <c r="F12009" i="25" s="1"/>
  <c r="G13127" i="25"/>
  <c r="F13127" i="25" s="1"/>
  <c r="G10297" i="25"/>
  <c r="F10297" i="25" s="1"/>
  <c r="G10301" i="25"/>
  <c r="F10301" i="25" s="1"/>
  <c r="G10303" i="25"/>
  <c r="F10303" i="25" s="1"/>
  <c r="G46" i="25"/>
  <c r="F46" i="25" s="1"/>
  <c r="G7233" i="25"/>
  <c r="F7233" i="25" s="1"/>
  <c r="G12060" i="25"/>
  <c r="F12060" i="25" s="1"/>
  <c r="G10667" i="25"/>
  <c r="F10667" i="25" s="1"/>
  <c r="F11042" i="25"/>
  <c r="G8147" i="25"/>
  <c r="F8147" i="25" s="1"/>
  <c r="G10320" i="25"/>
  <c r="F10320" i="25" s="1"/>
  <c r="G11569" i="25"/>
  <c r="F11569" i="25" s="1"/>
  <c r="G8046" i="25"/>
  <c r="F8046" i="25" s="1"/>
  <c r="F11029" i="25"/>
  <c r="F10833" i="25"/>
  <c r="G9896" i="25"/>
  <c r="F9896" i="25" s="1"/>
  <c r="G8405" i="25"/>
  <c r="F8405" i="25" s="1"/>
  <c r="G13423" i="25"/>
  <c r="F13423" i="25" s="1"/>
  <c r="G11323" i="25"/>
  <c r="F11323" i="25" s="1"/>
  <c r="G13169" i="25"/>
  <c r="F13169" i="25" s="1"/>
  <c r="G11861" i="25"/>
  <c r="F11861" i="25" s="1"/>
  <c r="G10132" i="25"/>
  <c r="F10132" i="25" s="1"/>
  <c r="F10977" i="25"/>
  <c r="G11573" i="25"/>
  <c r="F11573" i="25" s="1"/>
  <c r="G13429" i="25"/>
  <c r="F13429" i="25" s="1"/>
  <c r="G7680" i="25"/>
  <c r="F7680" i="25" s="1"/>
  <c r="G10089" i="25"/>
  <c r="F10089" i="25" s="1"/>
  <c r="G12675" i="25"/>
  <c r="F12675" i="25" s="1"/>
  <c r="G11668" i="25"/>
  <c r="F11668" i="25" s="1"/>
  <c r="G13166" i="25"/>
  <c r="F13166" i="25" s="1"/>
  <c r="G13080" i="25"/>
  <c r="F13080" i="25" s="1"/>
  <c r="F10891" i="25"/>
  <c r="G13199" i="25"/>
  <c r="F13199" i="25" s="1"/>
  <c r="G12623" i="25"/>
  <c r="F12623" i="25" s="1"/>
  <c r="G7451" i="25"/>
  <c r="F7451" i="25" s="1"/>
  <c r="G13015" i="25"/>
  <c r="F13015" i="25" s="1"/>
  <c r="G11752" i="25"/>
  <c r="F11752" i="25" s="1"/>
  <c r="F10804" i="25"/>
  <c r="G11334" i="25"/>
  <c r="F11334" i="25" s="1"/>
  <c r="G12349" i="25"/>
  <c r="F12349" i="25" s="1"/>
  <c r="G10661" i="25"/>
  <c r="F10661" i="25" s="1"/>
  <c r="G11466" i="25"/>
  <c r="F11466" i="25" s="1"/>
  <c r="G12662" i="25"/>
  <c r="F12662" i="25" s="1"/>
  <c r="G7244" i="25"/>
  <c r="F7244" i="25" s="1"/>
  <c r="G12289" i="25"/>
  <c r="F12289" i="25" s="1"/>
  <c r="G11929" i="25"/>
  <c r="F11929" i="25" s="1"/>
  <c r="G11751" i="25"/>
  <c r="F11751" i="25" s="1"/>
  <c r="G11618" i="25"/>
  <c r="F11618" i="25" s="1"/>
  <c r="G11865" i="25"/>
  <c r="F11865" i="25" s="1"/>
  <c r="G12604" i="25"/>
  <c r="F12604" i="25" s="1"/>
  <c r="G11592" i="25"/>
  <c r="F11592" i="25" s="1"/>
  <c r="G7934" i="25"/>
  <c r="F7934" i="25" s="1"/>
  <c r="G7467" i="25"/>
  <c r="F7467" i="25" s="1"/>
  <c r="F10845" i="25"/>
  <c r="G12761" i="25"/>
  <c r="F12761" i="25" s="1"/>
  <c r="G12291" i="25"/>
  <c r="F12291" i="25" s="1"/>
  <c r="G113" i="25"/>
  <c r="F113" i="25" s="1"/>
  <c r="G13604" i="25"/>
  <c r="F13604" i="25" s="1"/>
  <c r="G12453" i="25"/>
  <c r="F12453" i="25" s="1"/>
  <c r="G12063" i="25"/>
  <c r="F12063" i="25" s="1"/>
  <c r="G11899" i="25"/>
  <c r="F11899" i="25" s="1"/>
  <c r="G8057" i="25"/>
  <c r="F8057" i="25" s="1"/>
  <c r="G11432" i="25"/>
  <c r="F11432" i="25" s="1"/>
  <c r="G7609" i="25"/>
  <c r="F7609" i="25" s="1"/>
  <c r="G11417" i="25"/>
  <c r="F11417" i="25" s="1"/>
  <c r="G7359" i="25"/>
  <c r="F7359" i="25" s="1"/>
  <c r="G8489" i="25"/>
  <c r="F8489" i="25" s="1"/>
  <c r="G8529" i="25"/>
  <c r="F8529" i="25" s="1"/>
  <c r="G12378" i="25"/>
  <c r="F12378" i="25" s="1"/>
  <c r="G11369" i="25"/>
  <c r="F11369" i="25" s="1"/>
  <c r="G7966" i="25"/>
  <c r="F7966" i="25" s="1"/>
  <c r="G13428" i="25"/>
  <c r="F13428" i="25" s="1"/>
  <c r="G7329" i="25"/>
  <c r="F7329" i="25" s="1"/>
  <c r="F11015" i="25"/>
  <c r="G13230" i="25"/>
  <c r="F13230" i="25" s="1"/>
  <c r="G12003" i="25"/>
  <c r="F12003" i="25" s="1"/>
  <c r="G13229" i="25"/>
  <c r="F13229" i="25" s="1"/>
  <c r="G13236" i="25"/>
  <c r="F13236" i="25" s="1"/>
  <c r="G12002" i="25"/>
  <c r="F12002" i="25" s="1"/>
  <c r="G20" i="25"/>
  <c r="F20" i="25" s="1"/>
  <c r="G12032" i="25"/>
  <c r="F12032" i="25" s="1"/>
  <c r="G7630" i="25"/>
  <c r="F7630" i="25" s="1"/>
  <c r="G13129" i="25"/>
  <c r="F13129" i="25" s="1"/>
  <c r="G11857" i="25"/>
  <c r="F11857" i="25" s="1"/>
  <c r="G11616" i="25"/>
  <c r="F11616" i="25" s="1"/>
  <c r="G9912" i="25"/>
  <c r="F9912" i="25" s="1"/>
  <c r="G11761" i="25"/>
  <c r="F11761" i="25" s="1"/>
  <c r="G11244" i="25"/>
  <c r="F11244" i="25" s="1"/>
  <c r="G11621" i="25"/>
  <c r="F11621" i="25" s="1"/>
  <c r="G7850" i="25"/>
  <c r="F7850" i="25" s="1"/>
  <c r="G7839" i="25"/>
  <c r="F7839" i="25" s="1"/>
  <c r="G7951" i="25"/>
  <c r="F7951" i="25" s="1"/>
  <c r="G13296" i="25"/>
  <c r="F13296" i="25" s="1"/>
  <c r="G12010" i="25"/>
  <c r="F12010" i="25" s="1"/>
  <c r="F10897" i="25"/>
  <c r="G11605" i="25"/>
  <c r="F11605" i="25" s="1"/>
  <c r="G10279" i="25"/>
  <c r="F10279" i="25" s="1"/>
  <c r="G11475" i="25"/>
  <c r="F11475" i="25" s="1"/>
  <c r="G11474" i="25"/>
  <c r="F11474" i="25" s="1"/>
  <c r="G7837" i="25"/>
  <c r="F7837" i="25" s="1"/>
  <c r="G11583" i="25"/>
  <c r="F11583" i="25" s="1"/>
  <c r="G10064" i="25"/>
  <c r="F10064" i="25" s="1"/>
  <c r="G7246" i="25"/>
  <c r="F7246" i="25" s="1"/>
  <c r="G12577" i="25"/>
  <c r="F12577" i="25" s="1"/>
  <c r="G7581" i="25"/>
  <c r="F7581" i="25" s="1"/>
  <c r="G11327" i="25"/>
  <c r="F11327" i="25" s="1"/>
  <c r="G12650" i="25"/>
  <c r="F12650" i="25" s="1"/>
  <c r="G10393" i="25"/>
  <c r="F10393" i="25" s="1"/>
  <c r="G7989" i="25"/>
  <c r="F7989" i="25" s="1"/>
  <c r="G9948" i="25"/>
  <c r="F9948" i="25" s="1"/>
  <c r="G10142" i="25"/>
  <c r="F10142" i="25" s="1"/>
  <c r="G13445" i="25"/>
  <c r="F13445" i="25" s="1"/>
  <c r="F10823" i="25"/>
  <c r="G7658" i="25"/>
  <c r="F7658" i="25" s="1"/>
  <c r="G7914" i="25"/>
  <c r="F7914" i="25" s="1"/>
  <c r="F10997" i="25"/>
  <c r="G12072" i="25"/>
  <c r="F12072" i="25" s="1"/>
  <c r="G8554" i="25"/>
  <c r="F8554" i="25" s="1"/>
  <c r="G112" i="25"/>
  <c r="F112" i="25" s="1"/>
  <c r="G7768" i="25"/>
  <c r="F7768" i="25" s="1"/>
  <c r="G9925" i="25"/>
  <c r="F9925" i="25" s="1"/>
  <c r="F10902" i="25"/>
  <c r="G10592" i="25"/>
  <c r="F10592" i="25" s="1"/>
  <c r="G6" i="25"/>
  <c r="F6" i="25" s="1"/>
  <c r="G11623" i="25"/>
  <c r="F11623" i="25" s="1"/>
  <c r="G12428" i="25"/>
  <c r="F12428" i="25" s="1"/>
  <c r="G7217" i="25"/>
  <c r="F7217" i="25" s="1"/>
  <c r="G213" i="25"/>
  <c r="F213" i="25" s="1"/>
  <c r="G11269" i="25"/>
  <c r="F11269" i="25" s="1"/>
  <c r="G10127" i="25"/>
  <c r="F10127" i="25" s="1"/>
  <c r="G11485" i="25"/>
  <c r="F11485" i="25" s="1"/>
  <c r="G7606" i="25"/>
  <c r="F7606" i="25" s="1"/>
  <c r="G10307" i="25"/>
  <c r="F10307" i="25" s="1"/>
  <c r="G9905" i="25"/>
  <c r="F9905" i="25" s="1"/>
  <c r="G10323" i="25"/>
  <c r="F10323" i="25" s="1"/>
  <c r="G10302" i="25"/>
  <c r="F10302" i="25" s="1"/>
  <c r="G8101" i="25"/>
  <c r="F8101" i="25" s="1"/>
  <c r="G11815" i="25"/>
  <c r="F11815" i="25" s="1"/>
  <c r="F10793" i="25"/>
  <c r="G10334" i="25"/>
  <c r="F10334" i="25" s="1"/>
  <c r="G11251" i="25"/>
  <c r="F11251" i="25" s="1"/>
  <c r="G11324" i="25"/>
  <c r="F11324" i="25" s="1"/>
  <c r="F10914" i="25"/>
  <c r="G13644" i="25"/>
  <c r="F13644" i="25" s="1"/>
  <c r="G7292" i="25"/>
  <c r="F7292" i="25" s="1"/>
  <c r="G7788" i="25"/>
  <c r="F7788" i="25" s="1"/>
  <c r="G13000" i="25"/>
  <c r="F13000" i="25" s="1"/>
  <c r="G11421" i="25"/>
  <c r="F11421" i="25" s="1"/>
  <c r="G12004" i="25"/>
  <c r="F12004" i="25" s="1"/>
  <c r="G11383" i="25"/>
  <c r="F11383" i="25" s="1"/>
  <c r="G13477" i="25"/>
  <c r="F13477" i="25" s="1"/>
  <c r="G8131" i="25"/>
  <c r="F8131" i="25" s="1"/>
  <c r="G7377" i="25"/>
  <c r="F7377" i="25" s="1"/>
  <c r="G10631" i="25"/>
  <c r="F10631" i="25" s="1"/>
  <c r="F10824" i="25"/>
  <c r="G7743" i="25"/>
  <c r="F7743" i="25" s="1"/>
  <c r="G128" i="25"/>
  <c r="F128" i="25" s="1"/>
  <c r="G11299" i="25"/>
  <c r="F11299" i="25" s="1"/>
  <c r="G12429" i="25"/>
  <c r="F12429" i="25" s="1"/>
  <c r="G7647" i="25"/>
  <c r="F7647" i="25" s="1"/>
  <c r="G7664" i="25"/>
  <c r="F7664" i="25" s="1"/>
  <c r="G8531" i="25"/>
  <c r="F8531" i="25" s="1"/>
  <c r="G8152" i="25"/>
  <c r="F8152" i="25" s="1"/>
  <c r="G11404" i="25"/>
  <c r="F11404" i="25" s="1"/>
  <c r="G9229" i="25"/>
  <c r="F9229" i="25" s="1"/>
  <c r="G10629" i="25"/>
  <c r="F10629" i="25" s="1"/>
  <c r="G8447" i="25"/>
  <c r="F8447" i="25" s="1"/>
  <c r="G10111" i="25"/>
  <c r="F10111" i="25" s="1"/>
  <c r="G10256" i="25"/>
  <c r="F10256" i="25" s="1"/>
  <c r="G11233" i="25"/>
  <c r="F11233" i="25" s="1"/>
  <c r="G172" i="25"/>
  <c r="F172" i="25" s="1"/>
  <c r="G9305" i="25"/>
  <c r="F9305" i="25" s="1"/>
  <c r="G4" i="25"/>
  <c r="F4" i="25" s="1"/>
  <c r="G7831" i="25"/>
  <c r="F7831" i="25" s="1"/>
  <c r="G13334" i="25"/>
  <c r="F13334" i="25" s="1"/>
  <c r="G8530" i="25"/>
  <c r="F8530" i="25" s="1"/>
  <c r="G9274" i="25"/>
  <c r="F9274" i="25" s="1"/>
  <c r="G10535" i="25"/>
  <c r="F10535" i="25" s="1"/>
  <c r="G156" i="25"/>
  <c r="F156" i="25" s="1"/>
  <c r="G10454" i="25"/>
  <c r="F10454" i="25" s="1"/>
  <c r="G11577" i="25"/>
  <c r="F11577" i="25" s="1"/>
  <c r="G8613" i="25"/>
  <c r="F8613" i="25" s="1"/>
  <c r="G11376" i="25"/>
  <c r="F11376" i="25" s="1"/>
  <c r="G11286" i="25"/>
  <c r="F11286" i="25" s="1"/>
  <c r="G8435" i="25"/>
  <c r="F8435" i="25" s="1"/>
  <c r="G10669" i="25"/>
  <c r="F10669" i="25" s="1"/>
  <c r="G11844" i="25"/>
  <c r="F11844" i="25" s="1"/>
  <c r="G9999" i="25"/>
  <c r="F9999" i="25" s="1"/>
  <c r="F10762" i="25"/>
  <c r="G13115" i="25"/>
  <c r="F13115" i="25" s="1"/>
  <c r="G11697" i="25"/>
  <c r="F11697" i="25" s="1"/>
  <c r="G11651" i="25"/>
  <c r="F11651" i="25" s="1"/>
  <c r="G11650" i="25"/>
  <c r="F11650" i="25" s="1"/>
  <c r="G12261" i="25"/>
  <c r="F12261" i="25" s="1"/>
  <c r="G9215" i="25"/>
  <c r="F9215" i="25" s="1"/>
  <c r="F10998" i="25"/>
  <c r="G111" i="25"/>
  <c r="F111" i="25" s="1"/>
  <c r="G11437" i="25"/>
  <c r="F11437" i="25" s="1"/>
  <c r="G13469" i="25"/>
  <c r="F13469" i="25" s="1"/>
  <c r="G8051" i="25"/>
  <c r="F8051" i="25" s="1"/>
  <c r="G11777" i="25"/>
  <c r="F11777" i="25" s="1"/>
  <c r="F10966" i="25"/>
  <c r="G7892" i="25"/>
  <c r="F7892" i="25" s="1"/>
  <c r="G11805" i="25"/>
  <c r="F11805" i="25" s="1"/>
  <c r="G12290" i="25"/>
  <c r="F12290" i="25" s="1"/>
  <c r="G8003" i="25"/>
  <c r="F8003" i="25" s="1"/>
  <c r="F10857" i="25"/>
  <c r="G7694" i="25"/>
  <c r="F7694" i="25" s="1"/>
  <c r="G11355" i="25"/>
  <c r="F11355" i="25" s="1"/>
  <c r="G13262" i="25"/>
  <c r="F13262" i="25" s="1"/>
  <c r="G11894" i="25"/>
  <c r="F11894" i="25" s="1"/>
  <c r="G10368" i="25"/>
  <c r="F10368" i="25" s="1"/>
  <c r="G10190" i="25"/>
  <c r="F10190" i="25" s="1"/>
  <c r="G11444" i="25"/>
  <c r="F11444" i="25" s="1"/>
  <c r="G8538" i="25"/>
  <c r="F8538" i="25" s="1"/>
  <c r="G11411" i="25"/>
  <c r="F11411" i="25" s="1"/>
  <c r="F10785" i="25"/>
  <c r="G12710" i="25"/>
  <c r="F12710" i="25" s="1"/>
  <c r="G10713" i="25"/>
  <c r="F10713" i="25" s="1"/>
  <c r="G11422" i="25"/>
  <c r="F11422" i="25" s="1"/>
  <c r="G13581" i="25"/>
  <c r="F13581" i="25" s="1"/>
  <c r="G12724" i="25"/>
  <c r="F12724" i="25" s="1"/>
  <c r="G11945" i="25"/>
  <c r="F11945" i="25" s="1"/>
  <c r="G7420" i="25"/>
  <c r="F7420" i="25" s="1"/>
  <c r="G8016" i="25"/>
  <c r="F8016" i="25" s="1"/>
  <c r="G7981" i="25"/>
  <c r="F7981" i="25" s="1"/>
  <c r="G7221" i="25"/>
  <c r="F7221" i="25" s="1"/>
  <c r="G11609" i="25"/>
  <c r="F11609" i="25" s="1"/>
  <c r="G7995" i="25"/>
  <c r="F7995" i="25" s="1"/>
  <c r="G8603" i="25"/>
  <c r="F8603" i="25" s="1"/>
  <c r="G10651" i="25"/>
  <c r="F10651" i="25" s="1"/>
  <c r="G11492" i="25"/>
  <c r="F11492" i="25" s="1"/>
  <c r="G12601" i="25"/>
  <c r="F12601" i="25" s="1"/>
  <c r="G7919" i="25"/>
  <c r="F7919" i="25" s="1"/>
  <c r="G13425" i="25"/>
  <c r="F13425" i="25" s="1"/>
  <c r="G8190" i="25"/>
  <c r="F8190" i="25" s="1"/>
  <c r="G10117" i="25"/>
  <c r="F10117" i="25" s="1"/>
  <c r="F10910" i="25"/>
  <c r="F10943" i="25"/>
  <c r="G9318" i="25"/>
  <c r="F9318" i="25" s="1"/>
  <c r="G7739" i="25"/>
  <c r="F7739" i="25" s="1"/>
  <c r="G7791" i="25"/>
  <c r="F7791" i="25" s="1"/>
  <c r="G9950" i="25"/>
  <c r="F9950" i="25" s="1"/>
  <c r="G11700" i="25"/>
  <c r="F11700" i="25" s="1"/>
  <c r="G13213" i="25"/>
  <c r="F13213" i="25" s="1"/>
  <c r="G7998" i="25"/>
  <c r="F7998" i="25" s="1"/>
  <c r="G7637" i="25"/>
  <c r="F7637" i="25" s="1"/>
  <c r="G13283" i="25"/>
  <c r="F13283" i="25" s="1"/>
  <c r="G7435" i="25"/>
  <c r="F7435" i="25" s="1"/>
  <c r="G11746" i="25"/>
  <c r="F11746" i="25" s="1"/>
  <c r="G8108" i="25"/>
  <c r="F8108" i="25" s="1"/>
  <c r="F10929" i="25"/>
  <c r="F10799" i="25"/>
  <c r="G7899" i="25"/>
  <c r="F7899" i="25" s="1"/>
  <c r="F10750" i="25"/>
  <c r="G7986" i="25"/>
  <c r="F7986" i="25" s="1"/>
  <c r="F11028" i="25"/>
  <c r="F10866" i="25"/>
  <c r="G10115" i="25"/>
  <c r="F10115" i="25" s="1"/>
  <c r="G11607" i="25"/>
  <c r="F11607" i="25" s="1"/>
  <c r="G12091" i="25"/>
  <c r="F12091" i="25" s="1"/>
  <c r="G7607" i="25"/>
  <c r="F7607" i="25" s="1"/>
  <c r="G8199" i="25"/>
  <c r="F8199" i="25" s="1"/>
  <c r="G9971" i="25"/>
  <c r="F9971" i="25" s="1"/>
  <c r="G11506" i="25"/>
  <c r="F11506" i="25" s="1"/>
  <c r="G9268" i="25"/>
  <c r="F9268" i="25" s="1"/>
  <c r="G9976" i="25"/>
  <c r="F9976" i="25" s="1"/>
  <c r="G11361" i="25"/>
  <c r="F11361" i="25" s="1"/>
  <c r="G13408" i="25"/>
  <c r="F13408" i="25" s="1"/>
  <c r="F10970" i="25"/>
  <c r="G8480" i="25"/>
  <c r="F8480" i="25" s="1"/>
  <c r="G7539" i="25"/>
  <c r="F7539" i="25" s="1"/>
  <c r="G7745" i="25"/>
  <c r="F7745" i="25" s="1"/>
  <c r="G11766" i="25"/>
  <c r="F11766" i="25" s="1"/>
  <c r="G13414" i="25"/>
  <c r="F13414" i="25" s="1"/>
  <c r="G10744" i="25"/>
  <c r="F10744" i="25" s="1"/>
  <c r="G10674" i="25"/>
  <c r="F10674" i="25" s="1"/>
  <c r="G7477" i="25"/>
  <c r="F7477" i="25" s="1"/>
  <c r="F10942" i="25"/>
  <c r="G10428" i="25"/>
  <c r="F10428" i="25" s="1"/>
  <c r="G8601" i="25"/>
  <c r="F8601" i="25" s="1"/>
  <c r="G7484" i="25"/>
  <c r="F7484" i="25" s="1"/>
  <c r="G8132" i="25"/>
  <c r="F8132" i="25" s="1"/>
  <c r="G12611" i="25"/>
  <c r="F12611" i="25" s="1"/>
  <c r="G8079" i="25"/>
  <c r="F8079" i="25" s="1"/>
  <c r="G209" i="25"/>
  <c r="F209" i="25" s="1"/>
  <c r="G8352" i="25"/>
  <c r="F8352" i="25" s="1"/>
  <c r="G11825" i="25"/>
  <c r="F11825" i="25" s="1"/>
  <c r="G10191" i="25"/>
  <c r="F10191" i="25" s="1"/>
  <c r="G11315" i="25"/>
  <c r="F11315" i="25" s="1"/>
  <c r="G7693" i="25"/>
  <c r="F7693" i="25" s="1"/>
  <c r="G12033" i="25"/>
  <c r="F12033" i="25" s="1"/>
  <c r="G7750" i="25"/>
  <c r="F7750" i="25" s="1"/>
  <c r="G13349" i="25"/>
  <c r="F13349" i="25" s="1"/>
  <c r="G8002" i="25"/>
  <c r="F8002" i="25" s="1"/>
  <c r="G13343" i="25"/>
  <c r="F13343" i="25" s="1"/>
  <c r="G11968" i="25"/>
  <c r="F11968" i="25" s="1"/>
  <c r="G7424" i="25"/>
  <c r="F7424" i="25" s="1"/>
  <c r="G12083" i="25"/>
  <c r="F12083" i="25" s="1"/>
  <c r="G9869" i="25"/>
  <c r="F9869" i="25" s="1"/>
  <c r="G99" i="25"/>
  <c r="F99" i="25" s="1"/>
  <c r="G10060" i="25"/>
  <c r="F10060" i="25" s="1"/>
  <c r="G8382" i="25"/>
  <c r="F8382" i="25" s="1"/>
  <c r="G12344" i="25"/>
  <c r="F12344" i="25" s="1"/>
  <c r="G11259" i="25"/>
  <c r="F11259" i="25" s="1"/>
  <c r="G12445" i="25"/>
  <c r="F12445" i="25" s="1"/>
  <c r="G10737" i="25"/>
  <c r="F10737" i="25" s="1"/>
  <c r="G13190" i="25"/>
  <c r="F13190" i="25" s="1"/>
  <c r="G11581" i="25"/>
  <c r="F11581" i="25" s="1"/>
  <c r="G141" i="25"/>
  <c r="F141" i="25" s="1"/>
  <c r="G11500" i="25"/>
  <c r="F11500" i="25" s="1"/>
  <c r="G7864" i="25"/>
  <c r="F7864" i="25" s="1"/>
  <c r="G11622" i="25"/>
  <c r="F11622" i="25" s="1"/>
  <c r="G11757" i="25"/>
  <c r="F11757" i="25" s="1"/>
  <c r="G7961" i="25"/>
  <c r="F7961" i="25" s="1"/>
  <c r="G8569" i="25"/>
  <c r="F8569" i="25" s="1"/>
  <c r="G13130" i="25"/>
  <c r="F13130" i="25" s="1"/>
  <c r="G7763" i="25"/>
  <c r="F7763" i="25" s="1"/>
  <c r="G9947" i="25"/>
  <c r="F9947" i="25" s="1"/>
  <c r="G10167" i="25"/>
  <c r="F10167" i="25" s="1"/>
  <c r="G11484" i="25"/>
  <c r="F11484" i="25" s="1"/>
  <c r="F11013" i="25"/>
  <c r="G10453" i="25"/>
  <c r="F10453" i="25" s="1"/>
  <c r="G8009" i="25"/>
  <c r="F8009" i="25" s="1"/>
  <c r="G11828" i="25"/>
  <c r="F11828" i="25" s="1"/>
  <c r="G11693" i="25"/>
  <c r="F11693" i="25" s="1"/>
  <c r="G8623" i="25"/>
  <c r="F8623" i="25" s="1"/>
  <c r="G11628" i="25"/>
  <c r="F11628" i="25" s="1"/>
  <c r="G11701" i="25"/>
  <c r="F11701" i="25" s="1"/>
  <c r="G7965" i="25"/>
  <c r="F7965" i="25" s="1"/>
  <c r="G13605" i="25"/>
  <c r="F13605" i="25" s="1"/>
  <c r="G7225" i="25"/>
  <c r="F7225" i="25" s="1"/>
  <c r="G9247" i="25"/>
  <c r="F9247" i="25" s="1"/>
  <c r="G10126" i="25"/>
  <c r="F10126" i="25" s="1"/>
  <c r="F10764" i="25"/>
  <c r="G7303" i="25"/>
  <c r="F7303" i="25" s="1"/>
  <c r="G13280" i="25"/>
  <c r="F13280" i="25" s="1"/>
  <c r="G13381" i="25"/>
  <c r="F13381" i="25" s="1"/>
  <c r="G7635" i="25"/>
  <c r="F7635" i="25" s="1"/>
  <c r="G11483" i="25"/>
  <c r="F11483" i="25" s="1"/>
  <c r="G13108" i="25"/>
  <c r="F13108" i="25" s="1"/>
  <c r="G12752" i="25"/>
  <c r="F12752" i="25" s="1"/>
  <c r="F10871" i="25"/>
  <c r="G10184" i="25"/>
  <c r="F10184" i="25" s="1"/>
  <c r="G151" i="25"/>
  <c r="F151" i="25" s="1"/>
  <c r="G11967" i="25"/>
  <c r="F11967" i="25" s="1"/>
  <c r="G8650" i="25"/>
  <c r="F8650" i="25" s="1"/>
  <c r="G8136" i="25"/>
  <c r="F8136" i="25" s="1"/>
  <c r="G7496" i="25"/>
  <c r="F7496" i="25" s="1"/>
  <c r="G13" i="25"/>
  <c r="F13" i="25" s="1"/>
  <c r="G11495" i="25"/>
  <c r="F11495" i="25" s="1"/>
  <c r="G9918" i="25"/>
  <c r="F9918" i="25" s="1"/>
  <c r="G12665" i="25"/>
  <c r="F12665" i="25" s="1"/>
  <c r="G8200" i="25"/>
  <c r="F8200" i="25" s="1"/>
  <c r="G7382" i="25"/>
  <c r="F7382" i="25" s="1"/>
  <c r="G11340" i="25"/>
  <c r="F11340" i="25" s="1"/>
  <c r="G237" i="25"/>
  <c r="F237" i="25" s="1"/>
  <c r="G11576" i="25"/>
  <c r="F11576" i="25" s="1"/>
  <c r="G7810" i="25"/>
  <c r="F7810" i="25" s="1"/>
  <c r="G11538" i="25"/>
  <c r="F11538" i="25" s="1"/>
  <c r="G8117" i="25"/>
  <c r="F8117" i="25" s="1"/>
  <c r="G11510" i="25"/>
  <c r="F11510" i="25" s="1"/>
  <c r="G9965" i="25"/>
  <c r="F9965" i="25" s="1"/>
  <c r="G11356" i="25"/>
  <c r="F11356" i="25" s="1"/>
  <c r="G13126" i="25"/>
  <c r="F13126" i="25" s="1"/>
  <c r="G11964" i="25"/>
  <c r="F11964" i="25" s="1"/>
  <c r="G12081" i="25"/>
  <c r="F12081" i="25" s="1"/>
  <c r="G7779" i="25"/>
  <c r="F7779" i="25" s="1"/>
  <c r="G11696" i="25"/>
  <c r="F11696" i="25" s="1"/>
  <c r="G7301" i="25"/>
  <c r="F7301" i="25" s="1"/>
  <c r="G7588" i="25"/>
  <c r="F7588" i="25" s="1"/>
  <c r="G11436" i="25"/>
  <c r="F11436" i="25" s="1"/>
  <c r="G7863" i="25"/>
  <c r="F7863" i="25" s="1"/>
  <c r="G7452" i="25"/>
  <c r="F7452" i="25" s="1"/>
  <c r="G13327" i="25"/>
  <c r="F13327" i="25" s="1"/>
  <c r="G12473" i="25"/>
  <c r="F12473" i="25" s="1"/>
  <c r="G72" i="25"/>
  <c r="F72" i="25" s="1"/>
  <c r="G7715" i="25"/>
  <c r="F7715" i="25" s="1"/>
  <c r="G12088" i="25"/>
  <c r="F12088" i="25" s="1"/>
  <c r="G12565" i="25"/>
  <c r="F12565" i="25" s="1"/>
  <c r="G11379" i="25"/>
  <c r="F11379" i="25" s="1"/>
  <c r="G215" i="25"/>
  <c r="F215" i="25" s="1"/>
  <c r="G9914" i="25"/>
  <c r="F9914" i="25" s="1"/>
  <c r="G13507" i="25"/>
  <c r="F13507" i="25" s="1"/>
  <c r="G11921" i="25"/>
  <c r="F11921" i="25" s="1"/>
  <c r="G7968" i="25"/>
  <c r="F7968" i="25" s="1"/>
  <c r="G11678" i="25"/>
  <c r="F11678" i="25" s="1"/>
  <c r="G7956" i="25"/>
  <c r="F7956" i="25" s="1"/>
  <c r="G243" i="25"/>
  <c r="F243" i="25" s="1"/>
  <c r="G11750" i="25"/>
  <c r="F11750" i="25" s="1"/>
  <c r="G13384" i="25"/>
  <c r="F13384" i="25" s="1"/>
  <c r="G11555" i="25"/>
  <c r="F11555" i="25" s="1"/>
  <c r="G7690" i="25"/>
  <c r="F7690" i="25" s="1"/>
  <c r="G7753" i="25"/>
  <c r="F7753" i="25" s="1"/>
  <c r="F10806" i="25"/>
  <c r="G7765" i="25"/>
  <c r="F7765" i="25" s="1"/>
  <c r="F10778" i="25"/>
  <c r="G8461" i="25"/>
  <c r="F8461" i="25" s="1"/>
  <c r="G7911" i="25"/>
  <c r="F7911" i="25" s="1"/>
  <c r="G11373" i="25"/>
  <c r="F11373" i="25" s="1"/>
  <c r="G13380" i="25"/>
  <c r="F13380" i="25" s="1"/>
  <c r="G11729" i="25"/>
  <c r="F11729" i="25" s="1"/>
  <c r="G12331" i="25"/>
  <c r="F12331" i="25" s="1"/>
  <c r="G7302" i="25"/>
  <c r="F7302" i="25" s="1"/>
  <c r="G11504" i="25"/>
  <c r="F11504" i="25" s="1"/>
  <c r="G7546" i="25"/>
  <c r="F7546" i="25" s="1"/>
  <c r="G12327" i="25"/>
  <c r="F12327" i="25" s="1"/>
  <c r="G7374" i="25"/>
  <c r="F7374" i="25" s="1"/>
  <c r="G8426" i="25"/>
  <c r="F8426" i="25" s="1"/>
  <c r="G7410" i="25"/>
  <c r="F7410" i="25" s="1"/>
  <c r="G11537" i="25"/>
  <c r="F11537" i="25" s="1"/>
  <c r="G12078" i="25"/>
  <c r="F12078" i="25" s="1"/>
  <c r="G9926" i="25"/>
  <c r="F9926" i="25" s="1"/>
  <c r="G7417" i="25"/>
  <c r="F7417" i="25" s="1"/>
  <c r="G9873" i="25"/>
  <c r="F9873" i="25" s="1"/>
  <c r="G9291" i="25"/>
  <c r="F9291" i="25" s="1"/>
  <c r="G11773" i="25"/>
  <c r="F11773" i="25" s="1"/>
  <c r="G10537" i="25"/>
  <c r="F10537" i="25" s="1"/>
  <c r="G8069" i="25"/>
  <c r="F8069" i="25" s="1"/>
  <c r="G11446" i="25"/>
  <c r="F11446" i="25" s="1"/>
  <c r="G7503" i="25"/>
  <c r="F7503" i="25" s="1"/>
  <c r="G7500" i="25"/>
  <c r="F7500" i="25" s="1"/>
  <c r="F10817" i="25"/>
  <c r="G7436" i="25"/>
  <c r="F7436" i="25" s="1"/>
  <c r="G8436" i="25"/>
  <c r="F8436" i="25" s="1"/>
  <c r="G10162" i="25"/>
  <c r="F10162" i="25" s="1"/>
  <c r="G8032" i="25"/>
  <c r="F8032" i="25" s="1"/>
  <c r="G8506" i="25"/>
  <c r="F8506" i="25" s="1"/>
  <c r="G12000" i="25"/>
  <c r="F12000" i="25" s="1"/>
  <c r="G10135" i="25"/>
  <c r="F10135" i="25" s="1"/>
  <c r="G8360" i="25"/>
  <c r="F8360" i="25" s="1"/>
  <c r="G8446" i="25"/>
  <c r="F8446" i="25" s="1"/>
  <c r="G7800" i="25"/>
  <c r="F7800" i="25" s="1"/>
  <c r="G7534" i="25"/>
  <c r="F7534" i="25" s="1"/>
  <c r="G12330" i="25"/>
  <c r="F12330" i="25" s="1"/>
  <c r="G11224" i="25"/>
  <c r="F11224" i="25" s="1"/>
  <c r="G11617" i="25"/>
  <c r="F11617" i="25" s="1"/>
  <c r="G11522" i="25"/>
  <c r="F11522" i="25" s="1"/>
  <c r="G97" i="25"/>
  <c r="F97" i="25" s="1"/>
  <c r="G13030" i="25"/>
  <c r="F13030" i="25" s="1"/>
  <c r="G10134" i="25"/>
  <c r="F10134" i="25" s="1"/>
  <c r="G8401" i="25"/>
  <c r="F8401" i="25" s="1"/>
  <c r="G10469" i="25"/>
  <c r="F10469" i="25" s="1"/>
  <c r="G9974" i="25"/>
  <c r="F9974" i="25" s="1"/>
  <c r="G13161" i="25"/>
  <c r="F13161" i="25" s="1"/>
  <c r="G8664" i="25"/>
  <c r="F8664" i="25" s="1"/>
  <c r="G7926" i="25"/>
  <c r="F7926" i="25" s="1"/>
  <c r="G10442" i="25"/>
  <c r="F10442" i="25" s="1"/>
  <c r="G9877" i="25"/>
  <c r="F9877" i="25" s="1"/>
  <c r="F11003" i="25"/>
  <c r="G11542" i="25"/>
  <c r="F11542" i="25" s="1"/>
  <c r="G11331" i="25"/>
  <c r="F11331" i="25" s="1"/>
  <c r="G10702" i="25"/>
  <c r="F10702" i="25" s="1"/>
  <c r="G11907" i="25"/>
  <c r="F11907" i="25" s="1"/>
  <c r="G7239" i="25"/>
  <c r="F7239" i="25" s="1"/>
  <c r="G76" i="25"/>
  <c r="F76" i="25" s="1"/>
  <c r="G7947" i="25"/>
  <c r="F7947" i="25" s="1"/>
  <c r="G11928" i="25"/>
  <c r="F11928" i="25" s="1"/>
  <c r="G31" i="25"/>
  <c r="F31" i="25" s="1"/>
  <c r="G11648" i="25"/>
  <c r="F11648" i="25" s="1"/>
  <c r="F10829" i="25"/>
  <c r="G8665" i="25"/>
  <c r="F8665" i="25" s="1"/>
  <c r="G10640" i="25"/>
  <c r="F10640" i="25" s="1"/>
  <c r="G7493" i="25"/>
  <c r="F7493" i="25" s="1"/>
  <c r="G8378" i="25"/>
  <c r="F8378" i="25" s="1"/>
  <c r="G12641" i="25"/>
  <c r="F12641" i="25" s="1"/>
  <c r="G8029" i="25"/>
  <c r="F8029" i="25" s="1"/>
  <c r="G11653" i="25"/>
  <c r="F11653" i="25" s="1"/>
  <c r="G11630" i="25"/>
  <c r="F11630" i="25" s="1"/>
  <c r="G10577" i="25"/>
  <c r="F10577" i="25" s="1"/>
  <c r="G12304" i="25"/>
  <c r="F12304" i="25" s="1"/>
  <c r="F10828" i="25"/>
  <c r="G98" i="25"/>
  <c r="F98" i="25" s="1"/>
  <c r="G8630" i="25"/>
  <c r="F8630" i="25" s="1"/>
  <c r="G7631" i="25"/>
  <c r="F7631" i="25" s="1"/>
  <c r="G12741" i="25"/>
  <c r="F12741" i="25" s="1"/>
  <c r="F10919" i="25"/>
  <c r="G10310" i="25"/>
  <c r="F10310" i="25" s="1"/>
  <c r="G8110" i="25"/>
  <c r="F8110" i="25" s="1"/>
  <c r="G8369" i="25"/>
  <c r="F8369" i="25" s="1"/>
  <c r="G7369" i="25"/>
  <c r="F7369" i="25" s="1"/>
  <c r="G9880" i="25"/>
  <c r="F9880" i="25" s="1"/>
  <c r="G10502" i="25"/>
  <c r="F10502" i="25" s="1"/>
  <c r="G11287" i="25"/>
  <c r="F11287" i="25" s="1"/>
  <c r="G13120" i="25"/>
  <c r="F13120" i="25" s="1"/>
  <c r="G7974" i="25"/>
  <c r="F7974" i="25" s="1"/>
  <c r="G13302" i="25"/>
  <c r="F13302" i="25" s="1"/>
  <c r="G12089" i="25"/>
  <c r="F12089" i="25" s="1"/>
  <c r="G7527" i="25"/>
  <c r="F7527" i="25" s="1"/>
  <c r="G9977" i="25"/>
  <c r="F9977" i="25" s="1"/>
  <c r="G13609" i="25"/>
  <c r="F13609" i="25" s="1"/>
  <c r="G11891" i="25"/>
  <c r="F11891" i="25" s="1"/>
  <c r="G11898" i="25"/>
  <c r="F11898" i="25" s="1"/>
  <c r="G8229" i="25"/>
  <c r="F8229" i="25" s="1"/>
  <c r="G10385" i="25"/>
  <c r="F10385" i="25" s="1"/>
  <c r="G9260" i="25"/>
  <c r="F9260" i="25" s="1"/>
  <c r="G8442" i="25"/>
  <c r="F8442" i="25" s="1"/>
  <c r="G7714" i="25"/>
  <c r="F7714" i="25" s="1"/>
  <c r="G7355" i="25"/>
  <c r="F7355" i="25" s="1"/>
  <c r="F10950" i="25"/>
  <c r="F11006" i="25"/>
  <c r="G13518" i="25"/>
  <c r="F13518" i="25" s="1"/>
  <c r="G11713" i="25"/>
  <c r="F11713" i="25" s="1"/>
  <c r="G11858" i="25"/>
  <c r="F11858" i="25" s="1"/>
  <c r="G12045" i="25"/>
  <c r="F12045" i="25" s="1"/>
  <c r="G12433" i="25"/>
  <c r="F12433" i="25" s="1"/>
  <c r="G13336" i="25"/>
  <c r="F13336" i="25" s="1"/>
  <c r="G8377" i="25"/>
  <c r="F8377" i="25" s="1"/>
  <c r="G12402" i="25"/>
  <c r="F12402" i="25" s="1"/>
  <c r="G13580" i="25"/>
  <c r="F13580" i="25" s="1"/>
  <c r="G13621" i="25"/>
  <c r="F13621" i="25" s="1"/>
  <c r="G162" i="25"/>
  <c r="F162" i="25" s="1"/>
  <c r="G159" i="25"/>
  <c r="F159" i="25" s="1"/>
  <c r="G11499" i="25"/>
  <c r="F11499" i="25" s="1"/>
  <c r="G10739" i="25"/>
  <c r="F10739" i="25" s="1"/>
  <c r="G10109" i="25"/>
  <c r="F10109" i="25" s="1"/>
  <c r="G7666" i="25"/>
  <c r="F7666" i="25" s="1"/>
  <c r="G13538" i="25"/>
  <c r="F13538" i="25" s="1"/>
  <c r="G13539" i="25"/>
  <c r="F13539" i="25" s="1"/>
  <c r="F11041" i="25"/>
  <c r="G9911" i="25"/>
  <c r="F9911" i="25" s="1"/>
  <c r="G8633" i="25"/>
  <c r="F8633" i="25" s="1"/>
  <c r="G11338" i="25"/>
  <c r="F11338" i="25" s="1"/>
  <c r="G10233" i="25"/>
  <c r="F10233" i="25" s="1"/>
  <c r="G12918" i="25"/>
  <c r="F12918" i="25" s="1"/>
  <c r="G11808" i="25"/>
  <c r="F11808" i="25" s="1"/>
  <c r="G11658" i="25"/>
  <c r="F11658" i="25" s="1"/>
  <c r="G7952" i="25"/>
  <c r="F7952" i="25" s="1"/>
  <c r="G8411" i="25"/>
  <c r="F8411" i="25" s="1"/>
  <c r="G7385" i="25"/>
  <c r="F7385" i="25" s="1"/>
  <c r="G13519" i="25"/>
  <c r="F13519" i="25" s="1"/>
  <c r="G13503" i="25"/>
  <c r="F13503" i="25" s="1"/>
  <c r="G13116" i="25"/>
  <c r="F13116" i="25" s="1"/>
  <c r="G10516" i="25"/>
  <c r="F10516" i="25" s="1"/>
  <c r="G11924" i="25"/>
  <c r="F11924" i="25" s="1"/>
  <c r="G11902" i="25"/>
  <c r="F11902" i="25" s="1"/>
  <c r="G13232" i="25"/>
  <c r="F13232" i="25" s="1"/>
  <c r="G11636" i="25"/>
  <c r="F11636" i="25" s="1"/>
  <c r="G13354" i="25"/>
  <c r="F13354" i="25" s="1"/>
  <c r="G13260" i="25"/>
  <c r="F13260" i="25" s="1"/>
  <c r="G10666" i="25"/>
  <c r="F10666" i="25" s="1"/>
  <c r="G7908" i="25"/>
  <c r="F7908" i="25" s="1"/>
  <c r="G11951" i="25"/>
  <c r="F11951" i="25" s="1"/>
  <c r="G8626" i="25"/>
  <c r="F8626" i="25" s="1"/>
  <c r="G10448" i="25"/>
  <c r="F10448" i="25" s="1"/>
  <c r="G11674" i="25"/>
  <c r="F11674" i="25" s="1"/>
  <c r="G8138" i="25"/>
  <c r="F8138" i="25" s="1"/>
  <c r="G7413" i="25"/>
  <c r="F7413" i="25" s="1"/>
  <c r="F10805" i="25"/>
  <c r="G7425" i="25"/>
  <c r="F7425" i="25" s="1"/>
  <c r="G13281" i="25"/>
  <c r="F13281" i="25" s="1"/>
  <c r="G12625" i="25"/>
  <c r="F12625" i="25" s="1"/>
  <c r="G7524" i="25"/>
  <c r="F7524" i="25" s="1"/>
  <c r="G7660" i="25"/>
  <c r="F7660" i="25" s="1"/>
  <c r="G7407" i="25"/>
  <c r="F7407" i="25" s="1"/>
  <c r="G9244" i="25"/>
  <c r="F9244" i="25" s="1"/>
  <c r="G12339" i="25"/>
  <c r="F12339" i="25" s="1"/>
  <c r="G13461" i="25"/>
  <c r="F13461" i="25" s="1"/>
  <c r="F10796" i="25"/>
  <c r="G7386" i="25"/>
  <c r="F7386" i="25" s="1"/>
  <c r="G222" i="25"/>
  <c r="F222" i="25" s="1"/>
  <c r="G13308" i="25"/>
  <c r="F13308" i="25" s="1"/>
  <c r="G7544" i="25"/>
  <c r="F7544" i="25" s="1"/>
  <c r="G8544" i="25"/>
  <c r="F8544" i="25" s="1"/>
  <c r="G11973" i="25"/>
  <c r="F11973" i="25" s="1"/>
  <c r="G11760" i="25"/>
  <c r="F11760" i="25" s="1"/>
  <c r="G8450" i="25"/>
  <c r="F8450" i="25" s="1"/>
  <c r="G103" i="25"/>
  <c r="F103" i="25" s="1"/>
  <c r="G9888" i="25"/>
  <c r="F9888" i="25" s="1"/>
  <c r="G13376" i="25"/>
  <c r="F13376" i="25" s="1"/>
  <c r="G7984" i="25"/>
  <c r="F7984" i="25" s="1"/>
  <c r="G13579" i="25"/>
  <c r="F13579" i="25" s="1"/>
  <c r="G12062" i="25"/>
  <c r="F12062" i="25" s="1"/>
  <c r="G10621" i="25"/>
  <c r="F10621" i="25" s="1"/>
  <c r="G7230" i="25"/>
  <c r="F7230" i="25" s="1"/>
  <c r="G9283" i="25"/>
  <c r="F9283" i="25" s="1"/>
  <c r="G12690" i="25"/>
  <c r="F12690" i="25" s="1"/>
  <c r="G9258" i="25"/>
  <c r="F9258" i="25" s="1"/>
  <c r="G145" i="25"/>
  <c r="F145" i="25" s="1"/>
  <c r="G13556" i="25"/>
  <c r="F13556" i="25" s="1"/>
  <c r="G12046" i="25"/>
  <c r="F12046" i="25" s="1"/>
  <c r="G11841" i="25"/>
  <c r="F11841" i="25" s="1"/>
  <c r="G8621" i="25"/>
  <c r="F8621" i="25" s="1"/>
  <c r="F10768" i="25"/>
  <c r="G12451" i="25"/>
  <c r="F12451" i="25" s="1"/>
  <c r="G11438" i="25"/>
  <c r="F11438" i="25" s="1"/>
  <c r="G11604" i="25"/>
  <c r="F11604" i="25" s="1"/>
  <c r="G16" i="25"/>
  <c r="F16" i="25" s="1"/>
  <c r="G8568" i="25"/>
  <c r="F8568" i="25" s="1"/>
  <c r="F10930" i="25"/>
  <c r="F10963" i="25"/>
  <c r="F10875" i="25"/>
  <c r="G11851" i="25"/>
  <c r="F11851" i="25" s="1"/>
  <c r="G8541" i="25"/>
  <c r="F8541" i="25" s="1"/>
  <c r="G12086" i="25"/>
  <c r="F12086" i="25" s="1"/>
  <c r="G13093" i="25"/>
  <c r="F13093" i="25" s="1"/>
  <c r="G9209" i="25"/>
  <c r="F9209" i="25" s="1"/>
  <c r="G12375" i="25"/>
  <c r="F12375" i="25" s="1"/>
  <c r="G12092" i="25"/>
  <c r="F12092" i="25" s="1"/>
  <c r="G7725" i="25"/>
  <c r="F7725" i="25" s="1"/>
  <c r="G7266" i="25"/>
  <c r="F7266" i="25" s="1"/>
  <c r="G12408" i="25"/>
  <c r="F12408" i="25" s="1"/>
  <c r="G11994" i="25"/>
  <c r="F11994" i="25" s="1"/>
  <c r="F10906" i="25"/>
  <c r="G10591" i="25"/>
  <c r="F10591" i="25" s="1"/>
  <c r="G7310" i="25"/>
  <c r="F7310" i="25" s="1"/>
  <c r="G11511" i="25"/>
  <c r="F11511" i="25" s="1"/>
  <c r="G9221" i="25"/>
  <c r="F9221" i="25" s="1"/>
  <c r="F10969" i="25"/>
  <c r="G13591" i="25"/>
  <c r="F13591" i="25" s="1"/>
  <c r="G7962" i="25"/>
  <c r="F7962" i="25" s="1"/>
  <c r="G11923" i="25"/>
  <c r="F11923" i="25" s="1"/>
  <c r="G9943" i="25"/>
  <c r="F9943" i="25" s="1"/>
  <c r="G10685" i="25"/>
  <c r="F10685" i="25" s="1"/>
  <c r="F10838" i="25"/>
  <c r="G11343" i="25"/>
  <c r="F11343" i="25" s="1"/>
  <c r="F10855" i="25"/>
  <c r="G219" i="25"/>
  <c r="F219" i="25" s="1"/>
  <c r="G11600" i="25"/>
  <c r="F11600" i="25" s="1"/>
  <c r="G9271" i="25"/>
  <c r="F9271" i="25" s="1"/>
  <c r="G10057" i="25"/>
  <c r="F10057" i="25" s="1"/>
  <c r="G12712" i="25"/>
  <c r="F12712" i="25" s="1"/>
  <c r="G7616" i="25"/>
  <c r="F7616" i="25" s="1"/>
  <c r="G11914" i="25"/>
  <c r="F11914" i="25" s="1"/>
  <c r="F10967" i="25"/>
  <c r="G12746" i="25"/>
  <c r="F12746" i="25" s="1"/>
  <c r="G9929" i="25"/>
  <c r="F9929" i="25" s="1"/>
  <c r="G11912" i="25"/>
  <c r="F11912" i="25" s="1"/>
  <c r="G11797" i="25"/>
  <c r="F11797" i="25" s="1"/>
  <c r="G13181" i="25"/>
  <c r="F13181" i="25" s="1"/>
  <c r="G13247" i="25"/>
  <c r="F13247" i="25" s="1"/>
  <c r="G13365" i="25"/>
  <c r="F13365" i="25" s="1"/>
  <c r="G13404" i="25"/>
  <c r="F13404" i="25" s="1"/>
  <c r="G12308" i="25"/>
  <c r="F12308" i="25" s="1"/>
  <c r="G11763" i="25"/>
  <c r="F11763" i="25" s="1"/>
  <c r="G7967" i="25"/>
  <c r="F7967" i="25" s="1"/>
  <c r="G11985" i="25"/>
  <c r="F11985" i="25" s="1"/>
  <c r="G11639" i="25"/>
  <c r="F11639" i="25" s="1"/>
  <c r="G12366" i="25"/>
  <c r="F12366" i="25" s="1"/>
  <c r="G7747" i="25"/>
  <c r="F7747" i="25" s="1"/>
  <c r="G13119" i="25"/>
  <c r="F13119" i="25" s="1"/>
  <c r="G10748" i="25"/>
  <c r="F10748" i="25" s="1"/>
  <c r="G10059" i="25"/>
  <c r="F10059" i="25" s="1"/>
  <c r="G204" i="25"/>
  <c r="F204" i="25" s="1"/>
  <c r="G7397" i="25"/>
  <c r="F7397" i="25" s="1"/>
  <c r="G122" i="25"/>
  <c r="F122" i="25" s="1"/>
  <c r="G7462" i="25"/>
  <c r="F7462" i="25" s="1"/>
  <c r="G13548" i="25"/>
  <c r="F13548" i="25" s="1"/>
  <c r="G11312" i="25"/>
  <c r="F11312" i="25" s="1"/>
  <c r="G11606" i="25"/>
  <c r="F11606" i="25" s="1"/>
  <c r="G7960" i="25"/>
  <c r="F7960" i="25" s="1"/>
  <c r="F10917" i="25"/>
  <c r="G10118" i="25"/>
  <c r="F10118" i="25" s="1"/>
  <c r="G8653" i="25"/>
  <c r="F8653" i="25" s="1"/>
  <c r="G11496" i="25"/>
  <c r="F11496" i="25" s="1"/>
  <c r="G13004" i="25"/>
  <c r="F13004" i="25" s="1"/>
  <c r="G9290" i="25"/>
  <c r="F9290" i="25" s="1"/>
  <c r="G9928" i="25"/>
  <c r="F9928" i="25" s="1"/>
  <c r="G8066" i="25"/>
  <c r="F8066" i="25" s="1"/>
  <c r="G7895" i="25"/>
  <c r="F7895" i="25" s="1"/>
  <c r="F10756" i="25"/>
  <c r="G10435" i="25"/>
  <c r="F10435" i="25" s="1"/>
  <c r="G7453" i="25"/>
  <c r="F7453" i="25" s="1"/>
  <c r="G7357" i="25"/>
  <c r="F7357" i="25" s="1"/>
  <c r="G10619" i="25"/>
  <c r="F10619" i="25" s="1"/>
  <c r="G7928" i="25"/>
  <c r="F7928" i="25" s="1"/>
  <c r="G12620" i="25"/>
  <c r="F12620" i="25" s="1"/>
  <c r="G12714" i="25"/>
  <c r="F12714" i="25" s="1"/>
  <c r="F10898" i="25"/>
  <c r="G11380" i="25"/>
  <c r="F11380" i="25" s="1"/>
  <c r="G13599" i="25"/>
  <c r="F13599" i="25" s="1"/>
  <c r="G13560" i="25"/>
  <c r="F13560" i="25" s="1"/>
  <c r="G11953" i="25"/>
  <c r="F11953" i="25" s="1"/>
  <c r="G13571" i="25"/>
  <c r="F13571" i="25" s="1"/>
  <c r="G13502" i="25"/>
  <c r="F13502" i="25" s="1"/>
  <c r="G12030" i="25"/>
  <c r="F12030" i="25" s="1"/>
  <c r="G7356" i="25"/>
  <c r="F7356" i="25" s="1"/>
  <c r="G7256" i="25"/>
  <c r="F7256" i="25" s="1"/>
  <c r="G7320" i="25"/>
  <c r="F7320" i="25" s="1"/>
  <c r="G13563" i="25"/>
  <c r="F13563" i="25" s="1"/>
  <c r="G7438" i="25"/>
  <c r="F7438" i="25" s="1"/>
  <c r="G12294" i="25"/>
  <c r="F12294" i="25" s="1"/>
  <c r="G12352" i="25"/>
  <c r="F12352" i="25" s="1"/>
  <c r="G12268" i="25"/>
  <c r="F12268" i="25" s="1"/>
  <c r="G10054" i="25"/>
  <c r="F10054" i="25" s="1"/>
  <c r="G7832" i="25"/>
  <c r="F7832" i="25" s="1"/>
  <c r="G11883" i="25"/>
  <c r="F11883" i="25" s="1"/>
  <c r="G9997" i="25"/>
  <c r="F9997" i="25" s="1"/>
  <c r="G9261" i="25"/>
  <c r="F9261" i="25" s="1"/>
  <c r="G7611" i="25"/>
  <c r="F7611" i="25" s="1"/>
  <c r="G8038" i="25"/>
  <c r="F8038" i="25" s="1"/>
  <c r="F10905" i="25"/>
  <c r="G13359" i="25"/>
  <c r="F13359" i="25" s="1"/>
  <c r="G8454" i="25"/>
  <c r="F8454" i="25" s="1"/>
  <c r="F10985" i="25"/>
  <c r="F10858" i="25"/>
  <c r="G10146" i="25"/>
  <c r="F10146" i="25" s="1"/>
  <c r="F10847" i="25"/>
  <c r="G11497" i="25"/>
  <c r="F11497" i="25" s="1"/>
  <c r="G11986" i="25"/>
  <c r="F11986" i="25" s="1"/>
  <c r="F10928" i="25"/>
  <c r="G9874" i="25"/>
  <c r="F9874" i="25" s="1"/>
  <c r="G12337" i="25"/>
  <c r="F12337" i="25" s="1"/>
  <c r="F10758" i="25"/>
  <c r="G11813" i="25"/>
  <c r="F11813" i="25" s="1"/>
  <c r="F10854" i="25"/>
  <c r="G12410" i="25"/>
  <c r="F12410" i="25" s="1"/>
  <c r="F10939" i="25"/>
  <c r="G8250" i="25"/>
  <c r="F8250" i="25" s="1"/>
  <c r="G7980" i="25"/>
  <c r="F7980" i="25" s="1"/>
  <c r="G13101" i="25"/>
  <c r="F13101" i="25" s="1"/>
  <c r="F11001" i="25"/>
  <c r="F10775" i="25"/>
  <c r="G10555" i="25"/>
  <c r="F10555" i="25" s="1"/>
  <c r="G9217" i="25"/>
  <c r="F9217" i="25" s="1"/>
  <c r="G10125" i="25"/>
  <c r="F10125" i="25" s="1"/>
  <c r="G11375" i="25"/>
  <c r="F11375" i="25" s="1"/>
  <c r="G12566" i="25"/>
  <c r="F12566" i="25" s="1"/>
  <c r="G13623" i="25"/>
  <c r="F13623" i="25" s="1"/>
  <c r="G7313" i="25"/>
  <c r="F7313" i="25" s="1"/>
  <c r="G11435" i="25"/>
  <c r="F11435" i="25" s="1"/>
  <c r="G11936" i="25"/>
  <c r="F11936" i="25" s="1"/>
  <c r="G8421" i="25"/>
  <c r="F8421" i="25" s="1"/>
  <c r="G11946" i="25"/>
  <c r="F11946" i="25" s="1"/>
  <c r="G13337" i="25"/>
  <c r="F13337" i="25" s="1"/>
  <c r="G7351" i="25"/>
  <c r="F7351" i="25" s="1"/>
  <c r="G10548" i="25"/>
  <c r="F10548" i="25" s="1"/>
  <c r="G12044" i="25"/>
  <c r="F12044" i="25" s="1"/>
  <c r="G12629" i="25"/>
  <c r="F12629" i="25" s="1"/>
  <c r="G196" i="25"/>
  <c r="F196" i="25" s="1"/>
  <c r="G7815" i="25"/>
  <c r="F7815" i="25" s="1"/>
  <c r="G10733" i="25"/>
  <c r="F10733" i="25" s="1"/>
  <c r="G10743" i="25"/>
  <c r="F10743" i="25" s="1"/>
  <c r="G56" i="25"/>
  <c r="F56" i="25" s="1"/>
  <c r="G10598" i="25"/>
  <c r="F10598" i="25" s="1"/>
  <c r="G10738" i="25"/>
  <c r="F10738" i="25" s="1"/>
  <c r="G10646" i="25"/>
  <c r="F10646" i="25" s="1"/>
  <c r="G10656" i="25"/>
  <c r="F10656" i="25" s="1"/>
  <c r="G194" i="25"/>
  <c r="F194" i="25" s="1"/>
  <c r="G13036" i="25"/>
  <c r="F13036" i="25" s="1"/>
  <c r="G115" i="25"/>
  <c r="F115" i="25" s="1"/>
  <c r="G208" i="25"/>
  <c r="F208" i="25" s="1"/>
  <c r="G138" i="25"/>
  <c r="F138" i="25" s="1"/>
  <c r="G91" i="25"/>
  <c r="F91" i="25" s="1"/>
  <c r="G218" i="25"/>
  <c r="F218" i="25" s="1"/>
  <c r="G11360" i="25"/>
  <c r="F11360" i="25" s="1"/>
  <c r="G92" i="25"/>
  <c r="F92" i="25" s="1"/>
  <c r="G12434" i="25"/>
  <c r="F12434" i="25" s="1"/>
  <c r="G13011" i="25"/>
  <c r="F13011" i="25" s="1"/>
  <c r="G90" i="25"/>
  <c r="F90" i="25" s="1"/>
  <c r="G12" i="25"/>
  <c r="F12" i="25" s="1"/>
  <c r="G10721" i="25"/>
  <c r="F10721" i="25" s="1"/>
  <c r="G34" i="25"/>
  <c r="F34" i="25" s="1"/>
  <c r="G13034" i="25"/>
  <c r="F13034" i="25" s="1"/>
  <c r="G9281" i="25"/>
  <c r="F9281" i="25" s="1"/>
  <c r="G10582" i="25"/>
  <c r="F10582" i="25" s="1"/>
  <c r="G10597" i="25"/>
  <c r="F10597" i="25" s="1"/>
  <c r="G9285" i="25"/>
  <c r="F9285" i="25" s="1"/>
  <c r="G147" i="25"/>
  <c r="F147" i="25" s="1"/>
  <c r="G10584" i="25"/>
  <c r="F10584" i="25" s="1"/>
  <c r="G78" i="25"/>
  <c r="F78" i="25" s="1"/>
  <c r="G10574" i="25"/>
  <c r="F10574" i="25" s="1"/>
  <c r="G11235" i="25"/>
  <c r="F11235" i="25" s="1"/>
  <c r="G10660" i="25"/>
  <c r="F10660" i="25" s="1"/>
  <c r="G9949" i="25"/>
  <c r="F9949" i="25" s="1"/>
  <c r="G12439" i="25"/>
  <c r="F12439" i="25" s="1"/>
  <c r="G239" i="25"/>
  <c r="F239" i="25" s="1"/>
  <c r="G12338" i="25"/>
  <c r="F12338" i="25" s="1"/>
  <c r="G12437" i="25"/>
  <c r="F12437" i="25" s="1"/>
  <c r="G39" i="25"/>
  <c r="F39" i="25" s="1"/>
  <c r="G10734" i="25"/>
  <c r="F10734" i="25" s="1"/>
  <c r="G10639" i="25"/>
  <c r="F10639" i="25" s="1"/>
  <c r="G12447" i="25"/>
  <c r="F12447" i="25" s="1"/>
  <c r="G12486" i="25"/>
  <c r="F12486" i="25" s="1"/>
  <c r="G12400" i="25"/>
  <c r="F12400" i="25" s="1"/>
  <c r="G12364" i="25"/>
  <c r="F12364" i="25" s="1"/>
  <c r="G12357" i="25"/>
  <c r="F12357" i="25" s="1"/>
  <c r="G12311" i="25"/>
  <c r="F12311" i="25" s="1"/>
  <c r="G12450" i="25"/>
  <c r="F12450" i="25" s="1"/>
  <c r="G87" i="25"/>
  <c r="F87" i="25" s="1"/>
  <c r="G12406" i="25"/>
  <c r="F12406" i="25" s="1"/>
  <c r="G199" i="25"/>
  <c r="F199" i="25" s="1"/>
  <c r="G12279" i="25"/>
  <c r="F12279" i="25" s="1"/>
  <c r="G153" i="25"/>
  <c r="F153" i="25" s="1"/>
  <c r="G13024" i="25"/>
  <c r="F13024" i="25" s="1"/>
  <c r="G12488" i="25"/>
  <c r="F12488" i="25" s="1"/>
  <c r="G13046" i="25"/>
  <c r="F13046" i="25" s="1"/>
  <c r="G216" i="25"/>
  <c r="F216" i="25" s="1"/>
  <c r="G157" i="25"/>
  <c r="F157" i="25" s="1"/>
  <c r="G245" i="25"/>
  <c r="F245" i="25" s="1"/>
  <c r="G12457" i="25"/>
  <c r="F12457" i="25" s="1"/>
  <c r="G13044" i="25"/>
  <c r="F13044" i="25" s="1"/>
  <c r="G13068" i="25"/>
  <c r="F13068" i="25" s="1"/>
  <c r="G149" i="25"/>
  <c r="F149" i="25" s="1"/>
  <c r="G12263" i="25"/>
  <c r="F12263" i="25" s="1"/>
  <c r="G12271" i="25"/>
  <c r="F12271" i="25" s="1"/>
  <c r="G13028" i="25"/>
  <c r="F13028" i="25" s="1"/>
  <c r="G10717" i="25"/>
  <c r="F10717" i="25" s="1"/>
  <c r="G180" i="25"/>
  <c r="F180" i="25" s="1"/>
  <c r="G13063" i="25"/>
  <c r="F13063" i="25" s="1"/>
  <c r="G10620" i="25"/>
  <c r="F10620" i="25" s="1"/>
  <c r="G81" i="25"/>
  <c r="F81" i="25" s="1"/>
  <c r="G2" i="25"/>
  <c r="F2" i="25" s="1"/>
  <c r="G12430" i="25"/>
  <c r="F12430" i="25" s="1"/>
  <c r="G10696" i="25"/>
  <c r="F10696" i="25" s="1"/>
  <c r="G12415" i="25"/>
  <c r="F12415" i="25" s="1"/>
  <c r="G168" i="25"/>
  <c r="F168" i="25" s="1"/>
  <c r="G234" i="25"/>
  <c r="F234" i="25" s="1"/>
  <c r="G170" i="25"/>
  <c r="F170" i="25" s="1"/>
  <c r="G13009" i="25"/>
  <c r="F13009" i="25" s="1"/>
  <c r="G13005" i="25"/>
  <c r="F13005" i="25" s="1"/>
  <c r="G13450" i="25"/>
  <c r="F13450" i="25" s="1"/>
  <c r="G12452" i="25"/>
  <c r="F12452" i="25" s="1"/>
  <c r="G12393" i="25"/>
  <c r="F12393" i="25" s="1"/>
  <c r="G12384" i="25"/>
  <c r="F12384" i="25" s="1"/>
  <c r="G210" i="25"/>
  <c r="F210" i="25" s="1"/>
  <c r="G10670" i="25"/>
  <c r="F10670" i="25" s="1"/>
  <c r="G10653" i="25"/>
  <c r="F10653" i="25" s="1"/>
  <c r="G12454" i="25"/>
  <c r="F12454" i="25" s="1"/>
  <c r="G12446" i="25"/>
  <c r="F12446" i="25" s="1"/>
  <c r="G12403" i="25"/>
  <c r="F12403" i="25" s="1"/>
  <c r="G12467" i="25"/>
  <c r="F12467" i="25" s="1"/>
  <c r="G226" i="25"/>
  <c r="F226" i="25" s="1"/>
  <c r="G13061" i="25"/>
  <c r="F13061" i="25" s="1"/>
  <c r="G12476" i="25"/>
  <c r="F12476" i="25" s="1"/>
  <c r="G12258" i="25"/>
  <c r="F12258" i="25" s="1"/>
  <c r="G12435" i="25"/>
  <c r="F12435" i="25" s="1"/>
  <c r="G12456" i="25"/>
  <c r="F12456" i="25" s="1"/>
  <c r="G12312" i="25"/>
  <c r="F12312" i="25" s="1"/>
  <c r="G10672" i="25"/>
  <c r="F10672" i="25" s="1"/>
  <c r="G123" i="25"/>
  <c r="F123" i="25" s="1"/>
  <c r="G10581" i="25"/>
  <c r="F10581" i="25" s="1"/>
  <c r="G167" i="25"/>
  <c r="F167" i="25" s="1"/>
  <c r="G12957" i="25"/>
  <c r="F12957" i="25" s="1"/>
  <c r="G12354" i="25"/>
  <c r="F12354" i="25" s="1"/>
  <c r="G12307" i="25"/>
  <c r="F12307" i="25" s="1"/>
  <c r="G12389" i="25"/>
  <c r="F12389" i="25" s="1"/>
  <c r="G10690" i="25"/>
  <c r="F10690" i="25" s="1"/>
  <c r="G12299" i="25"/>
  <c r="F12299" i="25" s="1"/>
  <c r="G10606" i="25"/>
  <c r="F10606" i="25" s="1"/>
  <c r="G35" i="25"/>
  <c r="F35" i="25" s="1"/>
  <c r="G13037" i="25"/>
  <c r="F13037" i="25" s="1"/>
  <c r="G13010" i="25"/>
  <c r="F13010" i="25" s="1"/>
  <c r="G12270" i="25"/>
  <c r="F12270" i="25" s="1"/>
  <c r="G12419" i="25"/>
  <c r="F12419" i="25" s="1"/>
  <c r="G13072" i="25"/>
  <c r="F13072" i="25" s="1"/>
  <c r="G144" i="25"/>
  <c r="F144" i="25" s="1"/>
  <c r="G221" i="25"/>
  <c r="F221" i="25" s="1"/>
  <c r="G12980" i="25"/>
  <c r="F12980" i="25" s="1"/>
  <c r="G12376" i="25"/>
  <c r="F12376" i="25" s="1"/>
  <c r="G12273" i="25"/>
  <c r="F12273" i="25" s="1"/>
  <c r="G12360" i="25"/>
  <c r="F12360" i="25" s="1"/>
  <c r="G8342" i="25"/>
  <c r="F8342" i="25" s="1"/>
  <c r="G10331" i="25"/>
  <c r="F10331" i="25" s="1"/>
  <c r="G7401" i="25"/>
  <c r="F7401" i="25" s="1"/>
  <c r="G8555" i="25"/>
  <c r="F8555" i="25" s="1"/>
  <c r="G8638" i="25"/>
  <c r="F8638" i="25" s="1"/>
  <c r="G7578" i="25"/>
  <c r="F7578" i="25" s="1"/>
  <c r="G10221" i="25"/>
  <c r="F10221" i="25" s="1"/>
  <c r="G8388" i="25"/>
  <c r="F8388" i="25" s="1"/>
  <c r="G8391" i="25"/>
  <c r="F8391" i="25" s="1"/>
  <c r="G7442" i="25"/>
  <c r="F7442" i="25" s="1"/>
  <c r="G8456" i="25"/>
  <c r="F8456" i="25" s="1"/>
  <c r="G8404" i="25"/>
  <c r="F8404" i="25" s="1"/>
  <c r="G8393" i="25"/>
  <c r="F8393" i="25" s="1"/>
  <c r="G7480" i="25"/>
  <c r="F7480" i="25" s="1"/>
  <c r="G7495" i="25"/>
  <c r="F7495" i="25" s="1"/>
  <c r="G8503" i="25"/>
  <c r="F8503" i="25" s="1"/>
  <c r="G8507" i="25"/>
  <c r="F8507" i="25" s="1"/>
  <c r="G11255" i="25"/>
  <c r="F11255" i="25" s="1"/>
  <c r="G10288" i="25"/>
  <c r="F10288" i="25" s="1"/>
  <c r="G8341" i="25"/>
  <c r="F8341" i="25" s="1"/>
  <c r="G8371" i="25"/>
  <c r="F8371" i="25" s="1"/>
  <c r="G8579" i="25"/>
  <c r="F8579" i="25" s="1"/>
  <c r="G8609" i="25"/>
  <c r="F8609" i="25" s="1"/>
  <c r="G7430" i="25"/>
  <c r="F7430" i="25" s="1"/>
  <c r="G7571" i="25"/>
  <c r="F7571" i="25" s="1"/>
  <c r="G7573" i="25"/>
  <c r="F7573" i="25" s="1"/>
  <c r="G8645" i="25"/>
  <c r="F8645" i="25" s="1"/>
  <c r="G8597" i="25"/>
  <c r="F8597" i="25" s="1"/>
  <c r="G8502" i="25"/>
  <c r="F8502" i="25" s="1"/>
  <c r="G8504" i="25"/>
  <c r="F8504" i="25" s="1"/>
  <c r="G7440" i="25"/>
  <c r="F7440" i="25" s="1"/>
  <c r="G10246" i="25"/>
  <c r="F10246" i="25" s="1"/>
  <c r="G8390" i="25"/>
  <c r="F8390" i="25" s="1"/>
  <c r="G8498" i="25"/>
  <c r="F8498" i="25" s="1"/>
  <c r="G8528" i="25"/>
  <c r="F8528" i="25" s="1"/>
  <c r="G8600" i="25"/>
  <c r="F8600" i="25" s="1"/>
  <c r="G7582" i="25"/>
  <c r="F7582" i="25" s="1"/>
  <c r="G8517" i="25"/>
  <c r="F8517" i="25" s="1"/>
  <c r="G7580" i="25"/>
  <c r="F7580" i="25" s="1"/>
  <c r="G13056" i="25"/>
  <c r="F13056" i="25" s="1"/>
  <c r="G10337" i="25"/>
  <c r="F10337" i="25" s="1"/>
  <c r="G10203" i="25"/>
  <c r="F10203" i="25" s="1"/>
  <c r="G8380" i="25"/>
  <c r="F8380" i="25" s="1"/>
  <c r="G10352" i="25"/>
  <c r="F10352" i="25" s="1"/>
  <c r="G10353" i="25"/>
  <c r="F10353" i="25" s="1"/>
  <c r="G8448" i="25"/>
  <c r="F8448" i="25" s="1"/>
  <c r="G8618" i="25"/>
  <c r="F8618" i="25" s="1"/>
  <c r="G8552" i="25"/>
  <c r="F8552" i="25" s="1"/>
  <c r="G7507" i="25"/>
  <c r="F7507" i="25" s="1"/>
  <c r="G8508" i="25"/>
  <c r="F8508" i="25" s="1"/>
  <c r="G8483" i="25"/>
  <c r="F8483" i="25" s="1"/>
  <c r="G8501" i="25"/>
  <c r="F8501" i="25" s="1"/>
  <c r="G11270" i="25"/>
  <c r="F11270" i="25" s="1"/>
  <c r="G8376" i="25"/>
  <c r="F8376" i="25" s="1"/>
  <c r="G13069" i="25"/>
  <c r="F13069" i="25" s="1"/>
  <c r="G8640" i="25"/>
  <c r="F8640" i="25" s="1"/>
  <c r="G8403" i="25"/>
  <c r="F8403" i="25" s="1"/>
  <c r="G10286" i="25"/>
  <c r="F10286" i="25" s="1"/>
  <c r="G10262" i="25"/>
  <c r="F10262" i="25" s="1"/>
  <c r="G10319" i="25"/>
  <c r="F10319" i="25" s="1"/>
  <c r="G7488" i="25"/>
  <c r="F7488" i="25" s="1"/>
  <c r="G8589" i="25"/>
  <c r="F8589" i="25" s="1"/>
  <c r="G13016" i="25"/>
  <c r="F13016" i="25" s="1"/>
  <c r="G12931" i="25"/>
  <c r="F12931" i="25" s="1"/>
  <c r="G13060" i="25"/>
  <c r="F13060" i="25" s="1"/>
  <c r="G13071" i="25"/>
  <c r="F13071" i="25" s="1"/>
  <c r="G8465" i="25"/>
  <c r="F8465" i="25" s="1"/>
  <c r="G8346" i="25"/>
  <c r="F8346" i="25" s="1"/>
  <c r="G13058" i="25"/>
  <c r="F13058" i="25" s="1"/>
  <c r="G13057" i="25"/>
  <c r="F13057" i="25" s="1"/>
  <c r="G13023" i="25"/>
  <c r="F13023" i="25" s="1"/>
  <c r="G13039" i="25"/>
  <c r="F13039" i="25" s="1"/>
  <c r="G8549" i="25"/>
  <c r="F8549" i="25" s="1"/>
  <c r="G8592" i="25"/>
  <c r="F8592" i="25" s="1"/>
  <c r="G8667" i="25"/>
  <c r="F8667" i="25" s="1"/>
  <c r="G8643" i="25"/>
  <c r="F8643" i="25" s="1"/>
  <c r="G8617" i="25"/>
  <c r="F8617" i="25" s="1"/>
  <c r="G13031" i="25"/>
  <c r="F13031" i="25" s="1"/>
  <c r="G8550" i="25"/>
  <c r="F8550" i="25" s="1"/>
  <c r="G8500" i="25"/>
  <c r="F8500" i="25" s="1"/>
  <c r="G13049" i="25"/>
  <c r="F13049" i="25" s="1"/>
  <c r="G13001" i="25"/>
  <c r="F13001" i="25" s="1"/>
  <c r="G8495" i="25"/>
  <c r="F8495" i="25" s="1"/>
  <c r="G13052" i="25"/>
  <c r="F13052" i="25" s="1"/>
  <c r="G13054" i="25"/>
  <c r="F13054" i="25" s="1"/>
  <c r="G8564" i="25"/>
  <c r="F8564" i="25" s="1"/>
  <c r="G8485" i="25"/>
  <c r="F8485" i="25" s="1"/>
  <c r="G8453" i="25"/>
  <c r="F8453" i="25" s="1"/>
  <c r="G7600" i="25"/>
  <c r="F7600" i="25" s="1"/>
  <c r="G13002" i="25"/>
  <c r="F13002" i="25" s="1"/>
  <c r="G8471" i="25"/>
  <c r="F8471" i="25" s="1"/>
  <c r="G7405" i="25"/>
  <c r="F7405" i="25" s="1"/>
  <c r="G8567" i="25"/>
  <c r="F8567" i="25" s="1"/>
  <c r="G11776" i="25"/>
  <c r="F11776" i="25" s="1"/>
  <c r="G11517" i="25"/>
  <c r="F11517" i="25" s="1"/>
  <c r="G12020" i="25"/>
  <c r="F12020" i="25" s="1"/>
  <c r="F10772" i="25"/>
  <c r="G11834" i="25"/>
  <c r="F11834" i="25" s="1"/>
  <c r="G12599" i="25"/>
  <c r="F12599" i="25" s="1"/>
  <c r="F10766" i="25"/>
  <c r="G11855" i="25"/>
  <c r="F11855" i="25" s="1"/>
  <c r="G11563" i="25"/>
  <c r="F11563" i="25" s="1"/>
  <c r="F10869" i="25"/>
  <c r="G11615" i="25"/>
  <c r="F11615" i="25" s="1"/>
  <c r="F10874" i="25"/>
  <c r="F10900" i="25"/>
  <c r="G11944" i="25"/>
  <c r="F11944" i="25" s="1"/>
  <c r="G11758" i="25"/>
  <c r="F11758" i="25" s="1"/>
  <c r="G11956" i="25"/>
  <c r="F11956" i="25" s="1"/>
  <c r="G7617" i="25"/>
  <c r="F7617" i="25" s="1"/>
  <c r="G11789" i="25"/>
  <c r="F11789" i="25" s="1"/>
  <c r="G7626" i="25"/>
  <c r="F7626" i="25" s="1"/>
  <c r="G7618" i="25"/>
  <c r="F7618" i="25" s="1"/>
  <c r="F10987" i="25"/>
  <c r="G11969" i="25"/>
  <c r="F11969" i="25" s="1"/>
  <c r="F10925" i="25"/>
  <c r="F10953" i="25"/>
  <c r="F10954" i="25"/>
  <c r="G11710" i="25"/>
  <c r="F11710" i="25" s="1"/>
  <c r="F10751" i="25"/>
  <c r="F11024" i="25"/>
  <c r="G11762" i="25"/>
  <c r="F11762" i="25" s="1"/>
  <c r="F11027" i="25"/>
  <c r="G11972" i="25"/>
  <c r="F11972" i="25" s="1"/>
  <c r="G11764" i="25"/>
  <c r="F11764" i="25" s="1"/>
  <c r="G11765" i="25"/>
  <c r="F11765" i="25" s="1"/>
  <c r="G11575" i="25"/>
  <c r="F11575" i="25" s="1"/>
  <c r="G12628" i="25"/>
  <c r="F12628" i="25" s="1"/>
  <c r="F11040" i="25"/>
  <c r="G11545" i="25"/>
  <c r="F11545" i="25" s="1"/>
  <c r="G11561" i="25"/>
  <c r="F11561" i="25" s="1"/>
  <c r="G11602" i="25"/>
  <c r="F11602" i="25" s="1"/>
  <c r="G11993" i="25"/>
  <c r="F11993" i="25" s="1"/>
  <c r="G13014" i="25"/>
  <c r="F13014" i="25" s="1"/>
  <c r="G7719" i="25"/>
  <c r="F7719" i="25" s="1"/>
  <c r="G7720" i="25"/>
  <c r="F7720" i="25" s="1"/>
  <c r="F10787" i="25"/>
  <c r="F10783" i="25"/>
  <c r="F10781" i="25"/>
  <c r="G7608" i="25"/>
  <c r="F7608" i="25" s="1"/>
  <c r="G11885" i="25"/>
  <c r="F11885" i="25" s="1"/>
  <c r="G11731" i="25"/>
  <c r="F11731" i="25" s="1"/>
  <c r="F10840" i="25"/>
  <c r="G11392" i="25"/>
  <c r="F11392" i="25" s="1"/>
  <c r="G11627" i="25"/>
  <c r="F11627" i="25" s="1"/>
  <c r="G11795" i="25"/>
  <c r="F11795" i="25" s="1"/>
  <c r="F11034" i="25"/>
  <c r="G7802" i="25"/>
  <c r="F7802" i="25" s="1"/>
  <c r="G11920" i="25"/>
  <c r="F11920" i="25" s="1"/>
  <c r="G11521" i="25"/>
  <c r="F11521" i="25" s="1"/>
  <c r="G11535" i="25"/>
  <c r="F11535" i="25" s="1"/>
  <c r="G11733" i="25"/>
  <c r="F11733" i="25" s="1"/>
  <c r="G11727" i="25"/>
  <c r="F11727" i="25" s="1"/>
  <c r="G12049" i="25"/>
  <c r="F12049" i="25" s="1"/>
  <c r="G12725" i="25"/>
  <c r="F12725" i="25" s="1"/>
  <c r="G11645" i="25"/>
  <c r="F11645" i="25" s="1"/>
  <c r="G7726" i="25"/>
  <c r="F7726" i="25" s="1"/>
  <c r="F10848" i="25"/>
  <c r="F10786" i="25"/>
  <c r="G11345" i="25"/>
  <c r="F11345" i="25" s="1"/>
  <c r="F10918" i="25"/>
  <c r="G7712" i="25"/>
  <c r="F7712" i="25" s="1"/>
  <c r="F11023" i="25"/>
  <c r="G13065" i="25"/>
  <c r="F13065" i="25" s="1"/>
  <c r="G11874" i="25"/>
  <c r="F11874" i="25" s="1"/>
  <c r="G12638" i="25"/>
  <c r="F12638" i="25" s="1"/>
  <c r="G11663" i="25"/>
  <c r="F11663" i="25" s="1"/>
  <c r="G11833" i="25"/>
  <c r="F11833" i="25" s="1"/>
  <c r="G11515" i="25"/>
  <c r="F11515" i="25" s="1"/>
  <c r="F10990" i="25"/>
  <c r="G12642" i="25"/>
  <c r="F12642" i="25" s="1"/>
  <c r="G12040" i="25"/>
  <c r="F12040" i="25" s="1"/>
  <c r="G12024" i="25"/>
  <c r="F12024" i="25" s="1"/>
  <c r="F10887" i="25"/>
  <c r="G11955" i="25"/>
  <c r="F11955" i="25" s="1"/>
  <c r="G11735" i="25"/>
  <c r="F11735" i="25" s="1"/>
  <c r="F10773" i="25"/>
  <c r="G11357" i="25"/>
  <c r="F11357" i="25" s="1"/>
  <c r="G11528" i="25"/>
  <c r="F11528" i="25" s="1"/>
  <c r="G11888" i="25"/>
  <c r="F11888" i="25" s="1"/>
  <c r="F10842" i="25"/>
  <c r="G11655" i="25"/>
  <c r="F11655" i="25" s="1"/>
  <c r="G12751" i="25"/>
  <c r="F12751" i="25" s="1"/>
  <c r="F10777" i="25"/>
  <c r="G11991" i="25"/>
  <c r="F11991" i="25" s="1"/>
  <c r="G11728" i="25"/>
  <c r="F11728" i="25" s="1"/>
  <c r="G11660" i="25"/>
  <c r="F11660" i="25" s="1"/>
  <c r="F10899" i="25"/>
  <c r="G7797" i="25"/>
  <c r="F7797" i="25" s="1"/>
  <c r="G11585" i="25"/>
  <c r="F11585" i="25" s="1"/>
  <c r="G7678" i="25"/>
  <c r="F7678" i="25" s="1"/>
  <c r="F10873" i="25"/>
  <c r="G11363" i="25"/>
  <c r="F11363" i="25" s="1"/>
  <c r="G11358" i="25"/>
  <c r="F11358" i="25" s="1"/>
  <c r="G12615" i="25"/>
  <c r="F12615" i="25" s="1"/>
  <c r="G11350" i="25"/>
  <c r="F11350" i="25" s="1"/>
  <c r="G12624" i="25"/>
  <c r="F12624" i="25" s="1"/>
  <c r="G7735" i="25"/>
  <c r="F7735" i="25" s="1"/>
  <c r="G7804" i="25"/>
  <c r="F7804" i="25" s="1"/>
  <c r="G11597" i="25"/>
  <c r="F11597" i="25" s="1"/>
  <c r="G11736" i="25"/>
  <c r="F11736" i="25" s="1"/>
  <c r="G12048" i="25"/>
  <c r="F12048" i="25" s="1"/>
  <c r="F10946" i="25"/>
  <c r="G11494" i="25"/>
  <c r="F11494" i="25" s="1"/>
  <c r="G11342" i="25"/>
  <c r="F11342" i="25" s="1"/>
  <c r="G11610" i="25"/>
  <c r="F11610" i="25" s="1"/>
  <c r="F10982" i="25"/>
  <c r="G11568" i="25"/>
  <c r="F11568" i="25" s="1"/>
  <c r="G12042" i="25"/>
  <c r="F12042" i="25" s="1"/>
  <c r="G13040" i="25"/>
  <c r="F13040" i="25" s="1"/>
  <c r="G12671" i="25"/>
  <c r="F12671" i="25" s="1"/>
  <c r="F10811" i="25"/>
  <c r="F11000" i="25"/>
  <c r="G12678" i="25"/>
  <c r="F12678" i="25" s="1"/>
  <c r="G11480" i="25"/>
  <c r="F11480" i="25" s="1"/>
  <c r="G12610" i="25"/>
  <c r="F12610" i="25" s="1"/>
  <c r="G13042" i="25"/>
  <c r="F13042" i="25" s="1"/>
  <c r="G7638" i="25"/>
  <c r="F7638" i="25" s="1"/>
  <c r="G13012" i="25"/>
  <c r="F13012" i="25" s="1"/>
  <c r="G12693" i="25"/>
  <c r="F12693" i="25" s="1"/>
  <c r="G10604" i="25"/>
  <c r="F10604" i="25" s="1"/>
  <c r="G12027" i="25"/>
  <c r="F12027" i="25" s="1"/>
  <c r="G13038" i="25"/>
  <c r="F13038" i="25" s="1"/>
  <c r="F10815" i="25"/>
  <c r="G13033" i="25"/>
  <c r="F13033" i="25" s="1"/>
  <c r="G13043" i="25"/>
  <c r="F13043" i="25" s="1"/>
  <c r="G11909" i="25"/>
  <c r="F11909" i="25" s="1"/>
  <c r="G7716" i="25"/>
  <c r="F7716" i="25" s="1"/>
  <c r="G13045" i="25"/>
  <c r="F13045" i="25" s="1"/>
  <c r="G11669" i="25"/>
  <c r="F11669" i="25" s="1"/>
  <c r="G11514" i="25"/>
  <c r="F11514" i="25" s="1"/>
  <c r="G11477" i="25"/>
  <c r="F11477" i="25" s="1"/>
  <c r="G12568" i="25"/>
  <c r="F12568" i="25" s="1"/>
  <c r="G11529" i="25"/>
  <c r="F11529" i="25" s="1"/>
  <c r="G11707" i="25"/>
  <c r="F11707" i="25" s="1"/>
  <c r="G11447" i="25"/>
  <c r="F11447" i="25" s="1"/>
  <c r="G11453" i="25"/>
  <c r="F11453" i="25" s="1"/>
  <c r="F10802" i="25"/>
  <c r="G11646" i="25"/>
  <c r="F11646" i="25" s="1"/>
  <c r="G7807" i="25"/>
  <c r="F7807" i="25" s="1"/>
  <c r="G7671" i="25"/>
  <c r="F7671" i="25" s="1"/>
  <c r="G7696" i="25"/>
  <c r="F7696" i="25" s="1"/>
  <c r="G13017" i="25"/>
  <c r="F13017" i="25" s="1"/>
  <c r="G12865" i="25"/>
  <c r="F12865" i="25" s="1"/>
  <c r="G11703" i="25"/>
  <c r="F11703" i="25" s="1"/>
  <c r="G12580" i="25"/>
  <c r="F12580" i="25" s="1"/>
  <c r="G11662" i="25"/>
  <c r="F11662" i="25" s="1"/>
  <c r="G7661" i="25"/>
  <c r="F7661" i="25" s="1"/>
  <c r="G7681" i="25"/>
  <c r="F7681" i="25" s="1"/>
  <c r="G13025" i="25"/>
  <c r="F13025" i="25" s="1"/>
  <c r="G7648" i="25"/>
  <c r="F7648" i="25" s="1"/>
  <c r="F10791" i="25"/>
  <c r="G13013" i="25"/>
  <c r="F13013" i="25" s="1"/>
  <c r="F10909" i="25"/>
  <c r="G11692" i="25"/>
  <c r="F11692" i="25" s="1"/>
  <c r="F10774" i="25"/>
  <c r="G13053" i="25"/>
  <c r="F13053" i="25" s="1"/>
  <c r="G7683" i="25"/>
  <c r="F7683" i="25" s="1"/>
  <c r="G11683" i="25"/>
  <c r="F11683" i="25" s="1"/>
  <c r="F11035" i="25"/>
  <c r="G12645" i="25"/>
  <c r="F12645" i="25" s="1"/>
  <c r="G12588" i="25"/>
  <c r="F12588" i="25" s="1"/>
  <c r="G11531" i="25"/>
  <c r="F11531" i="25" s="1"/>
  <c r="G7846" i="25"/>
  <c r="F7846" i="25" s="1"/>
  <c r="G11409" i="25"/>
  <c r="F11409" i="25" s="1"/>
  <c r="G11384" i="25"/>
  <c r="F11384" i="25" s="1"/>
  <c r="G11830" i="25"/>
  <c r="F11830" i="25" s="1"/>
  <c r="G13029" i="25"/>
  <c r="F13029" i="25" s="1"/>
  <c r="G11659" i="25"/>
  <c r="F11659" i="25" s="1"/>
  <c r="G13018" i="25"/>
  <c r="F13018" i="25" s="1"/>
  <c r="F10765" i="25"/>
  <c r="G12743" i="25"/>
  <c r="F12743" i="25" s="1"/>
  <c r="G12637" i="25"/>
  <c r="F12637" i="25" s="1"/>
  <c r="F10861" i="25"/>
  <c r="G11961" i="25"/>
  <c r="F11961" i="25" s="1"/>
  <c r="G11551" i="25"/>
  <c r="F11551" i="25" s="1"/>
  <c r="G12695" i="25"/>
  <c r="F12695" i="25" s="1"/>
  <c r="G12591" i="25"/>
  <c r="F12591" i="25" s="1"/>
  <c r="F10960" i="25"/>
  <c r="G12011" i="25"/>
  <c r="F12011" i="25" s="1"/>
  <c r="G7840" i="25"/>
  <c r="F7840" i="25" s="1"/>
  <c r="G9210" i="25"/>
  <c r="F9210" i="25" s="1"/>
  <c r="G10052" i="25"/>
  <c r="F10052" i="25" s="1"/>
  <c r="G9257" i="25"/>
  <c r="F9257" i="25" s="1"/>
  <c r="G10095" i="25"/>
  <c r="F10095" i="25" s="1"/>
  <c r="G10053" i="25"/>
  <c r="F10053" i="25" s="1"/>
  <c r="G10093" i="25"/>
  <c r="F10093" i="25" s="1"/>
  <c r="G7851" i="25"/>
  <c r="F7851" i="25" s="1"/>
  <c r="G11230" i="25"/>
  <c r="F11230" i="25" s="1"/>
  <c r="G7881" i="25"/>
  <c r="F7881" i="25" s="1"/>
  <c r="G7896" i="25"/>
  <c r="F7896" i="25" s="1"/>
  <c r="G7915" i="25"/>
  <c r="F7915" i="25" s="1"/>
  <c r="G9881" i="25"/>
  <c r="F9881" i="25" s="1"/>
  <c r="G7930" i="25"/>
  <c r="F7930" i="25" s="1"/>
  <c r="G7893" i="25"/>
  <c r="F7893" i="25" s="1"/>
  <c r="G7937" i="25"/>
  <c r="F7937" i="25" s="1"/>
  <c r="G7924" i="25"/>
  <c r="F7924" i="25" s="1"/>
  <c r="G11316" i="25"/>
  <c r="F11316" i="25" s="1"/>
  <c r="G8004" i="25"/>
  <c r="F8004" i="25" s="1"/>
  <c r="G8007" i="25"/>
  <c r="F8007" i="25" s="1"/>
  <c r="G8036" i="25"/>
  <c r="F8036" i="25" s="1"/>
  <c r="G8042" i="25"/>
  <c r="F8042" i="25" s="1"/>
  <c r="G8043" i="25"/>
  <c r="F8043" i="25" s="1"/>
  <c r="G7854" i="25"/>
  <c r="F7854" i="25" s="1"/>
  <c r="G11309" i="25"/>
  <c r="F11309" i="25" s="1"/>
  <c r="G9933" i="25"/>
  <c r="F9933" i="25" s="1"/>
  <c r="G7901" i="25"/>
  <c r="F7901" i="25" s="1"/>
  <c r="G11245" i="25"/>
  <c r="F11245" i="25" s="1"/>
  <c r="G7882" i="25"/>
  <c r="F7882" i="25" s="1"/>
  <c r="G7912" i="25"/>
  <c r="F7912" i="25" s="1"/>
  <c r="G8015" i="25"/>
  <c r="F8015" i="25" s="1"/>
  <c r="G13035" i="25"/>
  <c r="F13035" i="25" s="1"/>
  <c r="G11325" i="25"/>
  <c r="F11325" i="25" s="1"/>
  <c r="G8013" i="25"/>
  <c r="F8013" i="25" s="1"/>
  <c r="G9280" i="25"/>
  <c r="F9280" i="25" s="1"/>
  <c r="G7838" i="25"/>
  <c r="F7838" i="25" s="1"/>
  <c r="G13067" i="25"/>
  <c r="F13067" i="25" s="1"/>
  <c r="G13021" i="25"/>
  <c r="F13021" i="25" s="1"/>
  <c r="G11258" i="25"/>
  <c r="F11258" i="25" s="1"/>
  <c r="G13050" i="25"/>
  <c r="F13050" i="25" s="1"/>
  <c r="G13064" i="25"/>
  <c r="F13064" i="25" s="1"/>
  <c r="G7869" i="25"/>
  <c r="F7869" i="25" s="1"/>
  <c r="G7970" i="25"/>
  <c r="F7970" i="25" s="1"/>
  <c r="G13062" i="25"/>
  <c r="F13062" i="25" s="1"/>
  <c r="G7841" i="25"/>
  <c r="F7841" i="25" s="1"/>
  <c r="G13022" i="25"/>
  <c r="F13022" i="25" s="1"/>
  <c r="G13073" i="25"/>
  <c r="F13073" i="25" s="1"/>
  <c r="G13006" i="25"/>
  <c r="F13006" i="25" s="1"/>
  <c r="G13070" i="25"/>
  <c r="F13070" i="25" s="1"/>
  <c r="G11298" i="25"/>
  <c r="F11298" i="25" s="1"/>
  <c r="G8268" i="25"/>
  <c r="F8268" i="25" s="1"/>
  <c r="G13008" i="25"/>
  <c r="F13008" i="25" s="1"/>
  <c r="G7917" i="25"/>
  <c r="F7917" i="25" s="1"/>
  <c r="G10149" i="25"/>
  <c r="F10149" i="25" s="1"/>
  <c r="G7963" i="25"/>
  <c r="F7963" i="25" s="1"/>
  <c r="G10116" i="25"/>
  <c r="F10116" i="25" s="1"/>
  <c r="G11465" i="25"/>
  <c r="F11465" i="25" s="1"/>
  <c r="G11468" i="25"/>
  <c r="F11468" i="25" s="1"/>
  <c r="G7237" i="25"/>
  <c r="F7237" i="25" s="1"/>
  <c r="G7255" i="25"/>
  <c r="F7255" i="25" s="1"/>
  <c r="G13567" i="25"/>
  <c r="F13567" i="25" s="1"/>
  <c r="G7287" i="25"/>
  <c r="F7287" i="25" s="1"/>
  <c r="G13564" i="25"/>
  <c r="F13564" i="25" s="1"/>
  <c r="G9972" i="25"/>
  <c r="F9972" i="25" s="1"/>
  <c r="G9909" i="25"/>
  <c r="F9909" i="25" s="1"/>
  <c r="G9920" i="25"/>
  <c r="F9920" i="25" s="1"/>
  <c r="G13589" i="25"/>
  <c r="F13589" i="25" s="1"/>
  <c r="G7262" i="25"/>
  <c r="F7262" i="25" s="1"/>
  <c r="G9899" i="25"/>
  <c r="F9899" i="25" s="1"/>
  <c r="G13462" i="25"/>
  <c r="F13462" i="25" s="1"/>
  <c r="G13618" i="25"/>
  <c r="F13618" i="25" s="1"/>
  <c r="G13492" i="25"/>
  <c r="F13492" i="25" s="1"/>
  <c r="G9988" i="25"/>
  <c r="F9988" i="25" s="1"/>
  <c r="G7380" i="25"/>
  <c r="F7380" i="25" s="1"/>
  <c r="G9954" i="25"/>
  <c r="F9954" i="25" s="1"/>
  <c r="G9940" i="25"/>
  <c r="F9940" i="25" s="1"/>
  <c r="G10067" i="25"/>
  <c r="F10067" i="25" s="1"/>
  <c r="G9886" i="25"/>
  <c r="F9886" i="25" s="1"/>
  <c r="G9964" i="25"/>
  <c r="F9964" i="25" s="1"/>
  <c r="G7281" i="25"/>
  <c r="F7281" i="25" s="1"/>
  <c r="G7328" i="25"/>
  <c r="F7328" i="25" s="1"/>
  <c r="G10048" i="25"/>
  <c r="F10048" i="25" s="1"/>
  <c r="G10098" i="25"/>
  <c r="F10098" i="25" s="1"/>
  <c r="G9239" i="25"/>
  <c r="F9239" i="25" s="1"/>
  <c r="G13565" i="25"/>
  <c r="F13565" i="25" s="1"/>
  <c r="G9270" i="25"/>
  <c r="F9270" i="25" s="1"/>
  <c r="G9225" i="25"/>
  <c r="F9225" i="25" s="1"/>
  <c r="G7306" i="25"/>
  <c r="F7306" i="25" s="1"/>
  <c r="G13313" i="25"/>
  <c r="F13313" i="25" s="1"/>
  <c r="G13356" i="25"/>
  <c r="F13356" i="25" s="1"/>
  <c r="G9236" i="25"/>
  <c r="F9236" i="25" s="1"/>
  <c r="G13459" i="25"/>
  <c r="F13459" i="25" s="1"/>
  <c r="G10112" i="25"/>
  <c r="F10112" i="25" s="1"/>
  <c r="G10137" i="25"/>
  <c r="F10137" i="25" s="1"/>
  <c r="G13372" i="25"/>
  <c r="F13372" i="25" s="1"/>
  <c r="G12603" i="25"/>
  <c r="F12603" i="25" s="1"/>
  <c r="G9994" i="25"/>
  <c r="F9994" i="25" s="1"/>
  <c r="G13375" i="25"/>
  <c r="F13375" i="25" s="1"/>
  <c r="G13655" i="25"/>
  <c r="F13655" i="25" s="1"/>
  <c r="G13027" i="25"/>
  <c r="F13027" i="25" s="1"/>
  <c r="G7340" i="25"/>
  <c r="F7340" i="25" s="1"/>
  <c r="G13007" i="25"/>
  <c r="F13007" i="25" s="1"/>
  <c r="G7342" i="25"/>
  <c r="F7342" i="25" s="1"/>
  <c r="G9298" i="25"/>
  <c r="F9298" i="25" s="1"/>
  <c r="G13020" i="25"/>
  <c r="F13020" i="25" s="1"/>
  <c r="G13642" i="25"/>
  <c r="F13642" i="25" s="1"/>
  <c r="G10144" i="25"/>
  <c r="F10144" i="25" s="1"/>
  <c r="G13026" i="25"/>
  <c r="F13026" i="25" s="1"/>
  <c r="G7259" i="25"/>
  <c r="F7259" i="25" s="1"/>
  <c r="G13032" i="25"/>
  <c r="F13032" i="25" s="1"/>
  <c r="G9889" i="25"/>
  <c r="F9889" i="25" s="1"/>
  <c r="G13048" i="25"/>
  <c r="F13048" i="25" s="1"/>
  <c r="G13051" i="25"/>
  <c r="F13051" i="25" s="1"/>
  <c r="G9937" i="25"/>
  <c r="F9937" i="25" s="1"/>
  <c r="G13055" i="25"/>
  <c r="F13055" i="25" s="1"/>
  <c r="G9936" i="25"/>
  <c r="F9936" i="25" s="1"/>
  <c r="G13478" i="25"/>
  <c r="F13478" i="25" s="1"/>
  <c r="G9887" i="25"/>
  <c r="F9887" i="25" s="1"/>
  <c r="G13041" i="25"/>
  <c r="F13041" i="25" s="1"/>
  <c r="G13442" i="25"/>
  <c r="F13442" i="25" s="1"/>
  <c r="G9951" i="25"/>
  <c r="F9951" i="25" s="1"/>
  <c r="G13019" i="25"/>
  <c r="F13019" i="25" s="1"/>
  <c r="G13066" i="25"/>
  <c r="F13066" i="25" s="1"/>
  <c r="G13622" i="25"/>
  <c r="F13622" i="25" s="1"/>
  <c r="G9275" i="25"/>
  <c r="F9275" i="25" s="1"/>
  <c r="G9900" i="25"/>
  <c r="F9900" i="25" s="1"/>
  <c r="G9259" i="25"/>
  <c r="F9259" i="25" s="1"/>
  <c r="G7344" i="25"/>
  <c r="F7344" i="25" s="1"/>
  <c r="G7261" i="25"/>
  <c r="F7261" i="25" s="1"/>
  <c r="G13047" i="25"/>
  <c r="F13047" i="25" s="1"/>
  <c r="G9978" i="25"/>
  <c r="F9978" i="25" s="1"/>
  <c r="G13443" i="25"/>
  <c r="F13443" i="25" s="1"/>
  <c r="G9903" i="25"/>
  <c r="F9903" i="25" s="1"/>
  <c r="G7686" i="25"/>
  <c r="F7686" i="25" s="1"/>
  <c r="G12444" i="25"/>
  <c r="F12444" i="25" s="1"/>
  <c r="G9279" i="25"/>
  <c r="F9279" i="25" s="1"/>
  <c r="G7639" i="25"/>
  <c r="F7639" i="25" s="1"/>
  <c r="F10972" i="25"/>
  <c r="G7330" i="25"/>
  <c r="F7330" i="25" s="1"/>
  <c r="G13508" i="25"/>
  <c r="F13508" i="25" s="1"/>
  <c r="G10517" i="25"/>
  <c r="F10517" i="25" s="1"/>
  <c r="G135" i="25"/>
  <c r="F135" i="25" s="1"/>
  <c r="G8467" i="25"/>
  <c r="F8467" i="25" s="1"/>
  <c r="G12351" i="25"/>
  <c r="F12351" i="25" s="1"/>
  <c r="G132" i="25"/>
  <c r="F132" i="25" s="1"/>
  <c r="G11699" i="25"/>
  <c r="F11699" i="25" s="1"/>
  <c r="G11848" i="25"/>
  <c r="F11848" i="25" s="1"/>
  <c r="F10876" i="25"/>
  <c r="G10602" i="25"/>
  <c r="F10602" i="25" s="1"/>
  <c r="G7323" i="25"/>
  <c r="F7323" i="25" s="1"/>
  <c r="G10065" i="25"/>
  <c r="F10065" i="25" s="1"/>
  <c r="G12076" i="25"/>
  <c r="F12076" i="25" s="1"/>
  <c r="G7298" i="25"/>
  <c r="F7298" i="25" s="1"/>
  <c r="G10536" i="25"/>
  <c r="F10536" i="25" s="1"/>
  <c r="G11386" i="25"/>
  <c r="F11386" i="25" s="1"/>
  <c r="G11377" i="25"/>
  <c r="F11377" i="25" s="1"/>
  <c r="G7856" i="25"/>
  <c r="F7856" i="25" s="1"/>
  <c r="G11832" i="25"/>
  <c r="F11832" i="25" s="1"/>
  <c r="G13150" i="25"/>
  <c r="F13150" i="25" s="1"/>
  <c r="G12658" i="25"/>
  <c r="F12658" i="25" s="1"/>
  <c r="F10988" i="25"/>
  <c r="G7932" i="25"/>
  <c r="F7932" i="25" s="1"/>
  <c r="G11872" i="25"/>
  <c r="F11872" i="25" s="1"/>
  <c r="G10525" i="25"/>
  <c r="F10525" i="25" s="1"/>
  <c r="G7734" i="25"/>
  <c r="F7734" i="25" s="1"/>
  <c r="G13148" i="25"/>
  <c r="F13148" i="25" s="1"/>
  <c r="G8135" i="25"/>
  <c r="F8135" i="25" s="1"/>
  <c r="G12958" i="25"/>
  <c r="F12958" i="25" s="1"/>
  <c r="G12455" i="25"/>
  <c r="F12455" i="25" s="1"/>
  <c r="G11689" i="25"/>
  <c r="F11689" i="25" s="1"/>
  <c r="G155" i="25"/>
  <c r="F155" i="25" s="1"/>
  <c r="G13317" i="25"/>
  <c r="F13317" i="25" s="1"/>
  <c r="G82" i="25"/>
  <c r="F82" i="25" s="1"/>
  <c r="G8201" i="25"/>
  <c r="F8201" i="25" s="1"/>
  <c r="G12841" i="25"/>
  <c r="F12841" i="25" s="1"/>
  <c r="G10362" i="25"/>
  <c r="F10362" i="25" s="1"/>
  <c r="G10429" i="25"/>
  <c r="F10429" i="25" s="1"/>
  <c r="G8226" i="25"/>
  <c r="F8226" i="25" s="1"/>
  <c r="F10938" i="25"/>
  <c r="G13278" i="25"/>
  <c r="F13278" i="25" s="1"/>
  <c r="G7826" i="25"/>
  <c r="F7826" i="25" s="1"/>
  <c r="G12153" i="25"/>
  <c r="F12153" i="25" s="1"/>
  <c r="G12355" i="25"/>
  <c r="F12355" i="25" s="1"/>
  <c r="G8189" i="25"/>
  <c r="F8189" i="25" s="1"/>
  <c r="G8025" i="25"/>
  <c r="F8025" i="25" s="1"/>
  <c r="G7853" i="25"/>
  <c r="F7853" i="25" s="1"/>
  <c r="F10831" i="25"/>
  <c r="G7668" i="25"/>
  <c r="F7668" i="25" s="1"/>
  <c r="G13434" i="25"/>
  <c r="F13434" i="25" s="1"/>
  <c r="G248" i="25"/>
  <c r="F248" i="25" s="1"/>
  <c r="G8058" i="25"/>
  <c r="F8058" i="25" s="1"/>
  <c r="G8515" i="25"/>
  <c r="F8515" i="25" s="1"/>
  <c r="G11608" i="25"/>
  <c r="F11608" i="25" s="1"/>
  <c r="G8587" i="25"/>
  <c r="F8587" i="25" s="1"/>
  <c r="G7780" i="25"/>
  <c r="F7780" i="25" s="1"/>
  <c r="G177" i="25"/>
  <c r="F177" i="25" s="1"/>
  <c r="G11367" i="25"/>
  <c r="F11367" i="25" s="1"/>
  <c r="G11682" i="25"/>
  <c r="F11682" i="25" s="1"/>
  <c r="G8415" i="25"/>
  <c r="F8415" i="25" s="1"/>
  <c r="F10859" i="25"/>
  <c r="G7803" i="25"/>
  <c r="F7803" i="25" s="1"/>
  <c r="G12028" i="25"/>
  <c r="F12028" i="25" s="1"/>
  <c r="G11402" i="25"/>
  <c r="F11402" i="25" s="1"/>
  <c r="G7627" i="25"/>
  <c r="F7627" i="25" s="1"/>
  <c r="G7740" i="25"/>
  <c r="F7740" i="25" s="1"/>
  <c r="G185" i="25"/>
  <c r="F185" i="25" s="1"/>
  <c r="G10676" i="25"/>
  <c r="F10676" i="25" s="1"/>
  <c r="G7673" i="25"/>
  <c r="F7673" i="25" s="1"/>
  <c r="G13326" i="25"/>
  <c r="F13326" i="25" s="1"/>
  <c r="G11625" i="25"/>
  <c r="F11625" i="25" s="1"/>
  <c r="G11389" i="25"/>
  <c r="F11389" i="25" s="1"/>
  <c r="G12583" i="25"/>
  <c r="F12583" i="25" s="1"/>
  <c r="G8070" i="25"/>
  <c r="F8070" i="25" s="1"/>
  <c r="G176" i="25"/>
  <c r="F176" i="25" s="1"/>
  <c r="G7526" i="25"/>
  <c r="F7526" i="25" s="1"/>
  <c r="G13399" i="25"/>
  <c r="F13399" i="25" s="1"/>
  <c r="F10992" i="25"/>
  <c r="G11866" i="25"/>
  <c r="F11866" i="25" s="1"/>
  <c r="G13632" i="25"/>
  <c r="F13632" i="25" s="1"/>
  <c r="G10571" i="25"/>
  <c r="F10571" i="25" s="1"/>
  <c r="G11801" i="25"/>
  <c r="F11801" i="25" s="1"/>
  <c r="G11818" i="25"/>
  <c r="F11818" i="25" s="1"/>
  <c r="G12579" i="25"/>
  <c r="F12579" i="25" s="1"/>
  <c r="G197" i="25"/>
  <c r="F197" i="25" s="1"/>
  <c r="G100" i="25"/>
  <c r="F100" i="25" s="1"/>
  <c r="G223" i="25"/>
  <c r="F223" i="25" s="1"/>
  <c r="G27" i="25"/>
  <c r="F27" i="25" s="1"/>
  <c r="G12008" i="25"/>
  <c r="F12008" i="25" s="1"/>
  <c r="G11800" i="25"/>
  <c r="F11800" i="25" s="1"/>
  <c r="F10896" i="25"/>
  <c r="G7793" i="25"/>
  <c r="F7793" i="25" s="1"/>
  <c r="G129" i="25"/>
  <c r="F129" i="25" s="1"/>
  <c r="G212" i="25"/>
  <c r="F212" i="25" s="1"/>
  <c r="G10193" i="25"/>
  <c r="F10193" i="25" s="1"/>
  <c r="G13612" i="25"/>
  <c r="F13612" i="25" s="1"/>
  <c r="G8400" i="25"/>
  <c r="F8400" i="25" s="1"/>
  <c r="G9966" i="25"/>
  <c r="F9966" i="25" s="1"/>
  <c r="G48" i="25"/>
  <c r="F48" i="25" s="1"/>
  <c r="G173" i="25"/>
  <c r="F173" i="25" s="1"/>
  <c r="G86" i="25"/>
  <c r="F86" i="25" s="1"/>
  <c r="G11880" i="25"/>
  <c r="F11880" i="25" s="1"/>
  <c r="G40" i="25"/>
  <c r="F40" i="25" s="1"/>
  <c r="G12407" i="25"/>
  <c r="F12407" i="25" s="1"/>
  <c r="G7849" i="25"/>
  <c r="F7849" i="25" s="1"/>
  <c r="G11643" i="25"/>
  <c r="F11643" i="25" s="1"/>
  <c r="F10894" i="25"/>
  <c r="G12659" i="25"/>
  <c r="F12659" i="25" s="1"/>
  <c r="F10868" i="25"/>
  <c r="G8091" i="25"/>
  <c r="F8091" i="25" s="1"/>
  <c r="G7727" i="25"/>
  <c r="F7727" i="25" s="1"/>
  <c r="G13382" i="25"/>
  <c r="F13382" i="25" s="1"/>
  <c r="G10075" i="25"/>
  <c r="F10075" i="25" s="1"/>
  <c r="G127" i="25"/>
  <c r="F127" i="25" s="1"/>
  <c r="G55" i="25"/>
  <c r="F55" i="25" s="1"/>
  <c r="G12309" i="25"/>
  <c r="F12309" i="25" s="1"/>
  <c r="G11835" i="25"/>
  <c r="F11835" i="25" s="1"/>
  <c r="G12387" i="25"/>
  <c r="F12387" i="25" s="1"/>
  <c r="G7525" i="25"/>
  <c r="F7525" i="25" s="1"/>
  <c r="G119" i="25"/>
  <c r="F119" i="25" s="1"/>
  <c r="G58" i="25"/>
  <c r="F58" i="25" s="1"/>
  <c r="F10937" i="25"/>
  <c r="G7623" i="25"/>
  <c r="F7623" i="25" s="1"/>
  <c r="G12617" i="25"/>
  <c r="F12617" i="25" s="1"/>
  <c r="G7399" i="25"/>
  <c r="F7399" i="25" s="1"/>
  <c r="G10464" i="25"/>
  <c r="F10464" i="25" s="1"/>
  <c r="G10664" i="25"/>
  <c r="F10664" i="25" s="1"/>
  <c r="G8097" i="25"/>
  <c r="F8097" i="25" s="1"/>
  <c r="G10436" i="25"/>
  <c r="F10436" i="25" s="1"/>
  <c r="F10940" i="25"/>
  <c r="G7754" i="25"/>
  <c r="F7754" i="25" s="1"/>
  <c r="G13401" i="25"/>
  <c r="F13401" i="25" s="1"/>
  <c r="F10818" i="25"/>
  <c r="G7990" i="25"/>
  <c r="F7990" i="25" s="1"/>
  <c r="G7272" i="25"/>
  <c r="F7272" i="25" s="1"/>
  <c r="G7887" i="25"/>
  <c r="F7887" i="25" s="1"/>
  <c r="G11918" i="25"/>
  <c r="F11918" i="25" s="1"/>
  <c r="G207" i="25"/>
  <c r="F207" i="25" s="1"/>
  <c r="G9278" i="25"/>
  <c r="F9278" i="25" s="1"/>
  <c r="F10849" i="25"/>
  <c r="F10880" i="25"/>
  <c r="F10870" i="25"/>
  <c r="G13608" i="25"/>
  <c r="F13608" i="25" s="1"/>
  <c r="G7798" i="25"/>
  <c r="F7798" i="25" s="1"/>
  <c r="G10563" i="25"/>
  <c r="F10563" i="25" s="1"/>
  <c r="G9946" i="25"/>
  <c r="F9946" i="25" s="1"/>
  <c r="G11587" i="25"/>
  <c r="F11587" i="25" s="1"/>
  <c r="G7591" i="25"/>
  <c r="F7591" i="25" s="1"/>
  <c r="G13147" i="25"/>
  <c r="F13147" i="25" s="1"/>
  <c r="G11564" i="25"/>
  <c r="F11564" i="25" s="1"/>
  <c r="G7251" i="25"/>
  <c r="F7251" i="25" s="1"/>
  <c r="G11803" i="25"/>
  <c r="F11803" i="25" s="1"/>
  <c r="G8099" i="25"/>
  <c r="F8099" i="25" s="1"/>
  <c r="G13572" i="25"/>
  <c r="F13572" i="25" s="1"/>
  <c r="G7347" i="25"/>
  <c r="F7347" i="25" s="1"/>
  <c r="F10835" i="25"/>
  <c r="G11718" i="25"/>
  <c r="F11718" i="25" s="1"/>
  <c r="G8119" i="25"/>
  <c r="F8119" i="25" s="1"/>
  <c r="G11829" i="25"/>
  <c r="F11829" i="25" s="1"/>
  <c r="G11398" i="25"/>
  <c r="F11398" i="25" s="1"/>
  <c r="F11012" i="25"/>
  <c r="G143" i="25"/>
  <c r="F143" i="25" s="1"/>
  <c r="G11547" i="25"/>
  <c r="F11547" i="25" s="1"/>
  <c r="G7655" i="25"/>
  <c r="F7655" i="25" s="1"/>
  <c r="G175" i="25"/>
  <c r="F175" i="25" s="1"/>
  <c r="G8144" i="25"/>
  <c r="F8144" i="25" s="1"/>
  <c r="G7322" i="25"/>
  <c r="F7322" i="25" s="1"/>
  <c r="F10912" i="25"/>
  <c r="G11571" i="25"/>
  <c r="F11571" i="25" s="1"/>
  <c r="F10825" i="25"/>
  <c r="G8171" i="25"/>
  <c r="F8171" i="25" s="1"/>
  <c r="G8114" i="25"/>
  <c r="F8114" i="25" s="1"/>
  <c r="G10061" i="25"/>
  <c r="F10061" i="25" s="1"/>
  <c r="G11237" i="25"/>
  <c r="F11237" i="25" s="1"/>
  <c r="G8031" i="25"/>
  <c r="F8031" i="25" s="1"/>
  <c r="F10961" i="25"/>
  <c r="G8671" i="25"/>
  <c r="F8671" i="25" s="1"/>
  <c r="G8318" i="25"/>
  <c r="F8318" i="25" s="1"/>
  <c r="G11533" i="25"/>
  <c r="F11533" i="25" s="1"/>
  <c r="G7649" i="25"/>
  <c r="F7649" i="25" s="1"/>
  <c r="G13113" i="25"/>
  <c r="F13113" i="25" s="1"/>
  <c r="G7674" i="25"/>
  <c r="F7674" i="25" s="1"/>
  <c r="G11550" i="25"/>
  <c r="F11550" i="25" s="1"/>
  <c r="G10745" i="25"/>
  <c r="F10745" i="25" s="1"/>
  <c r="G183" i="25"/>
  <c r="F183" i="25" s="1"/>
  <c r="G7633" i="25"/>
  <c r="F7633" i="25" s="1"/>
  <c r="G13059" i="25"/>
  <c r="F13059" i="25" s="1"/>
  <c r="G13331" i="25"/>
  <c r="F13331" i="25" s="1"/>
  <c r="G12691" i="25"/>
  <c r="F12691" i="25" s="1"/>
  <c r="G11498" i="25"/>
  <c r="F11498" i="25" s="1"/>
  <c r="G8537" i="25"/>
  <c r="F8537" i="25" s="1"/>
  <c r="G10549" i="25"/>
  <c r="F10549" i="25" s="1"/>
  <c r="G12646" i="25"/>
  <c r="F12646" i="25" s="1"/>
  <c r="G11393" i="25"/>
  <c r="F11393" i="25" s="1"/>
  <c r="G11745" i="25"/>
  <c r="F11745" i="25" s="1"/>
  <c r="G11518" i="25"/>
  <c r="F11518" i="25" s="1"/>
  <c r="G13346" i="25"/>
  <c r="F13346" i="25" s="1"/>
  <c r="G10546" i="25"/>
  <c r="F10546" i="25" s="1"/>
  <c r="G8432" i="25"/>
  <c r="F8432" i="25" s="1"/>
  <c r="G7530" i="25"/>
  <c r="F7530" i="25" s="1"/>
  <c r="G7669" i="25"/>
  <c r="F7669" i="25" s="1"/>
  <c r="G12285" i="25"/>
  <c r="F12285" i="25" s="1"/>
  <c r="G11640" i="25"/>
  <c r="F11640" i="25" s="1"/>
  <c r="G8350" i="25"/>
  <c r="F8350" i="25" s="1"/>
  <c r="G12383" i="25"/>
  <c r="F12383" i="25" s="1"/>
  <c r="G9214" i="25"/>
  <c r="F9214" i="25" s="1"/>
  <c r="G12006" i="25"/>
  <c r="F12006" i="25" s="1"/>
  <c r="G12394" i="25"/>
  <c r="F12394" i="25" s="1"/>
  <c r="G7547" i="25"/>
  <c r="F7547" i="25" s="1"/>
  <c r="G7379" i="25"/>
  <c r="F7379" i="25" s="1"/>
  <c r="G8198" i="25"/>
  <c r="F8198" i="25" s="1"/>
  <c r="G11431" i="25"/>
  <c r="F11431" i="25" s="1"/>
  <c r="G8532" i="25"/>
  <c r="F8532" i="25" s="1"/>
  <c r="G11679" i="25"/>
  <c r="F11679" i="25" s="1"/>
  <c r="G7845" i="25"/>
  <c r="F7845" i="25" s="1"/>
  <c r="F10927" i="25"/>
  <c r="G11779" i="25"/>
  <c r="F11779" i="25" s="1"/>
  <c r="G9248" i="25"/>
  <c r="F9248" i="25" s="1"/>
  <c r="G96" i="25"/>
  <c r="F96" i="25" s="1"/>
  <c r="G10222" i="25"/>
  <c r="F10222" i="25" s="1"/>
  <c r="G13426" i="25"/>
  <c r="F13426" i="25" s="1"/>
  <c r="G11633" i="25"/>
  <c r="F11633" i="25" s="1"/>
  <c r="G11839" i="25"/>
  <c r="F11839" i="25" s="1"/>
  <c r="G11744" i="25"/>
  <c r="F11744" i="25" s="1"/>
  <c r="G7414" i="25"/>
  <c r="F7414" i="25" s="1"/>
  <c r="G12361" i="25"/>
  <c r="F12361" i="25" s="1"/>
  <c r="G7771" i="25"/>
  <c r="F7771" i="25" s="1"/>
  <c r="G13270" i="25"/>
  <c r="F13270" i="25" s="1"/>
  <c r="G11416" i="25"/>
  <c r="F11416" i="25" s="1"/>
  <c r="G13506" i="25"/>
  <c r="F13506" i="25" s="1"/>
  <c r="G10194" i="25"/>
  <c r="F10194" i="25" s="1"/>
  <c r="G50" i="25"/>
  <c r="F50" i="25" s="1"/>
  <c r="G10305" i="25"/>
  <c r="F10305" i="25" s="1"/>
  <c r="G11427" i="25"/>
  <c r="F11427" i="25" s="1"/>
  <c r="G10114" i="25"/>
  <c r="F10114" i="25" s="1"/>
  <c r="G10160" i="25"/>
  <c r="F10160" i="25" s="1"/>
  <c r="G105" i="25"/>
  <c r="F105" i="25" s="1"/>
  <c r="G9961" i="25"/>
  <c r="F9961" i="25" s="1"/>
  <c r="G9956" i="25"/>
  <c r="F9956" i="25" s="1"/>
  <c r="G10342" i="25"/>
  <c r="F10342" i="25" s="1"/>
  <c r="G11971" i="25"/>
  <c r="F11971" i="25" s="1"/>
  <c r="F10841" i="25"/>
  <c r="G11348" i="25"/>
  <c r="F11348" i="25" s="1"/>
  <c r="G10122" i="25"/>
  <c r="F10122" i="25" s="1"/>
  <c r="G11755" i="25"/>
  <c r="F11755" i="25" s="1"/>
  <c r="G7762" i="25"/>
  <c r="F7762" i="25" s="1"/>
  <c r="G10740" i="25"/>
  <c r="F10740" i="25" s="1"/>
  <c r="G7603" i="25"/>
  <c r="F7603" i="25" s="1"/>
  <c r="G80" i="25"/>
  <c r="F80" i="25" s="1"/>
  <c r="G12900" i="25"/>
  <c r="F12900" i="25" s="1"/>
  <c r="F10879" i="25"/>
  <c r="G13238" i="25"/>
  <c r="F13238" i="25" s="1"/>
  <c r="G9993" i="25"/>
  <c r="F9993" i="25" s="1"/>
  <c r="G11992" i="25"/>
  <c r="F11992" i="25" s="1"/>
  <c r="G8363" i="25"/>
  <c r="F8363" i="25" s="1"/>
  <c r="G7657" i="25"/>
  <c r="F7657" i="25" s="1"/>
  <c r="G12926" i="25"/>
  <c r="F12926" i="25" s="1"/>
  <c r="G10165" i="25"/>
  <c r="F10165" i="25" s="1"/>
  <c r="G11242" i="25"/>
  <c r="F11242" i="25" s="1"/>
  <c r="G7415" i="25"/>
  <c r="F7415" i="25" s="1"/>
  <c r="G12717" i="25"/>
  <c r="F12717" i="25" s="1"/>
  <c r="G10727" i="25"/>
  <c r="F10727" i="25" s="1"/>
  <c r="G8545" i="25"/>
  <c r="F8545" i="25" s="1"/>
  <c r="G7274" i="25"/>
  <c r="F7274" i="25" s="1"/>
  <c r="G11676" i="25"/>
  <c r="F11676" i="25" s="1"/>
  <c r="G12626" i="25"/>
  <c r="F12626" i="25" s="1"/>
  <c r="G12988" i="25"/>
  <c r="F12988" i="25" s="1"/>
  <c r="G11780" i="25"/>
  <c r="F11780" i="25" s="1"/>
  <c r="G109" i="25"/>
  <c r="F109" i="25" s="1"/>
  <c r="G11562" i="25"/>
  <c r="F11562" i="25" s="1"/>
  <c r="G8496" i="25"/>
  <c r="F8496" i="25" s="1"/>
  <c r="G11787" i="25"/>
  <c r="F11787" i="25" s="1"/>
  <c r="G7596" i="25"/>
  <c r="F7596" i="25" s="1"/>
  <c r="G7288" i="25"/>
  <c r="F7288" i="25" s="1"/>
  <c r="F10814" i="25"/>
  <c r="G7409" i="25"/>
  <c r="F7409" i="25" s="1"/>
  <c r="G12928" i="25"/>
  <c r="F12928" i="25" s="1"/>
  <c r="G11590" i="25"/>
  <c r="F11590" i="25" s="1"/>
  <c r="G10671" i="25"/>
  <c r="F10671" i="25" s="1"/>
  <c r="G9276" i="25"/>
  <c r="F9276" i="25" s="1"/>
  <c r="G11822" i="25"/>
  <c r="F11822" i="25" s="1"/>
  <c r="G8509" i="25"/>
  <c r="F8509" i="25" s="1"/>
  <c r="G11554" i="25"/>
  <c r="F11554" i="25" s="1"/>
  <c r="G7782" i="25"/>
  <c r="F7782" i="25" s="1"/>
  <c r="G13373" i="25"/>
  <c r="F13373" i="25" s="1"/>
  <c r="G11671" i="25"/>
  <c r="F11671" i="25" s="1"/>
  <c r="G10182" i="25"/>
  <c r="F10182" i="25" s="1"/>
  <c r="G11982" i="25"/>
  <c r="F11982" i="25" s="1"/>
  <c r="G9992" i="25"/>
  <c r="F9992" i="25" s="1"/>
  <c r="G8359" i="25"/>
  <c r="F8359" i="25" s="1"/>
  <c r="G10473" i="25"/>
  <c r="F10473" i="25" s="1"/>
  <c r="G7314" i="25"/>
  <c r="F7314" i="25" s="1"/>
  <c r="G7352" i="25"/>
  <c r="F7352" i="25" s="1"/>
  <c r="G7891" i="25"/>
  <c r="F7891" i="25" s="1"/>
  <c r="G13483" i="25"/>
  <c r="F13483" i="25" s="1"/>
  <c r="G13436" i="25"/>
  <c r="F13436" i="25" s="1"/>
  <c r="G9272" i="25"/>
  <c r="F9272" i="25" s="1"/>
  <c r="G13269" i="25"/>
  <c r="F13269" i="25" s="1"/>
  <c r="G7579" i="25"/>
  <c r="F7579" i="25" s="1"/>
  <c r="G13588" i="25"/>
  <c r="F13588" i="25" s="1"/>
  <c r="G8187" i="25"/>
  <c r="F8187" i="25" s="1"/>
  <c r="G8176" i="25"/>
  <c r="F8176" i="25" s="1"/>
  <c r="G9921" i="25"/>
  <c r="F9921" i="25" s="1"/>
  <c r="G10697" i="25"/>
  <c r="F10697" i="25" s="1"/>
  <c r="G12412" i="25"/>
  <c r="F12412" i="25" s="1"/>
  <c r="G8124" i="25"/>
  <c r="F8124" i="25" s="1"/>
  <c r="G11927" i="25"/>
  <c r="F11927" i="25" s="1"/>
  <c r="G9941" i="25"/>
  <c r="F9941" i="25" s="1"/>
  <c r="G8116" i="25"/>
  <c r="F8116" i="25" s="1"/>
  <c r="G11748" i="25"/>
  <c r="F11748" i="25" s="1"/>
  <c r="G7825" i="25"/>
  <c r="F7825" i="25" s="1"/>
  <c r="G7697" i="25"/>
  <c r="F7697" i="25" s="1"/>
  <c r="G161" i="25"/>
  <c r="F161" i="25" s="1"/>
  <c r="G10416" i="25"/>
  <c r="F10416" i="25" s="1"/>
  <c r="G10148" i="25"/>
  <c r="F10148" i="25" s="1"/>
  <c r="G13368" i="25"/>
  <c r="F13368" i="25" s="1"/>
  <c r="G8197" i="25"/>
  <c r="F8197" i="25" s="1"/>
  <c r="G12838" i="25"/>
  <c r="F12838" i="25" s="1"/>
  <c r="G8557" i="25"/>
  <c r="F8557" i="25" s="1"/>
  <c r="G7584" i="25"/>
  <c r="F7584" i="25" s="1"/>
  <c r="G11351" i="25"/>
  <c r="F11351" i="25" s="1"/>
  <c r="G8413" i="25"/>
  <c r="F8413" i="25" s="1"/>
  <c r="G12704" i="25"/>
  <c r="F12704" i="25" s="1"/>
  <c r="F10839" i="25"/>
  <c r="G12723" i="25"/>
  <c r="F12723" i="25" s="1"/>
  <c r="G11704" i="25"/>
  <c r="F11704" i="25" s="1"/>
  <c r="G10306" i="25"/>
  <c r="F10306" i="25" s="1"/>
  <c r="G29" i="25"/>
  <c r="F29" i="25" s="1"/>
  <c r="G11705" i="25"/>
  <c r="F11705" i="25" s="1"/>
  <c r="F10948" i="25"/>
  <c r="G11598" i="25"/>
  <c r="F11598" i="25" s="1"/>
  <c r="G10715" i="25"/>
  <c r="F10715" i="25" s="1"/>
  <c r="G9" i="25"/>
  <c r="F9" i="25" s="1"/>
  <c r="G12505" i="25"/>
  <c r="F12505" i="25" s="1"/>
  <c r="G11831" i="25"/>
  <c r="F11831" i="25" s="1"/>
  <c r="G12507" i="25"/>
  <c r="F12507" i="25" s="1"/>
  <c r="G12506" i="25"/>
  <c r="F12506" i="25" s="1"/>
  <c r="G12504" i="25"/>
  <c r="F12504" i="25" s="1"/>
  <c r="G10538" i="25"/>
  <c r="F10538" i="25" s="1"/>
  <c r="G11332" i="25"/>
  <c r="F11332" i="25" s="1"/>
  <c r="G9904" i="25"/>
  <c r="F9904" i="25" s="1"/>
  <c r="G11756" i="25"/>
  <c r="F11756" i="25" s="1"/>
  <c r="G8575" i="25"/>
  <c r="F8575" i="25" s="1"/>
  <c r="G11403" i="25"/>
  <c r="F11403" i="25" s="1"/>
  <c r="G12396" i="25"/>
  <c r="F12396" i="25" s="1"/>
  <c r="G12140" i="25"/>
  <c r="F12140" i="25" s="1"/>
  <c r="G8095" i="25"/>
  <c r="F8095" i="25" s="1"/>
  <c r="G8258" i="25"/>
  <c r="F8258" i="25" s="1"/>
  <c r="G8497" i="25"/>
  <c r="F8497" i="25" s="1"/>
  <c r="G11911" i="25"/>
  <c r="F11911" i="25" s="1"/>
  <c r="G10523" i="25"/>
  <c r="F10523" i="25" s="1"/>
  <c r="G7761" i="25"/>
  <c r="F7761" i="25" s="1"/>
  <c r="G12558" i="25"/>
  <c r="F12558" i="25" s="1"/>
  <c r="G11401" i="25"/>
  <c r="F11401" i="25" s="1"/>
  <c r="G12764" i="25"/>
  <c r="F12764" i="25" s="1"/>
  <c r="G13187" i="25"/>
  <c r="F13187" i="25" s="1"/>
  <c r="G13484" i="25"/>
  <c r="F13484" i="25" s="1"/>
  <c r="F10965" i="25"/>
  <c r="F10895" i="25"/>
  <c r="G11430" i="25"/>
  <c r="F11430" i="25" s="1"/>
  <c r="G13246" i="25"/>
  <c r="F13246" i="25" s="1"/>
  <c r="G12235" i="25"/>
  <c r="F12235" i="25" s="1"/>
  <c r="G7805" i="25"/>
  <c r="F7805" i="25" s="1"/>
  <c r="G12409" i="25"/>
  <c r="F12409" i="25" s="1"/>
  <c r="G7325" i="25"/>
  <c r="F7325" i="25" s="1"/>
  <c r="G235" i="25"/>
  <c r="F235" i="25" s="1"/>
  <c r="G10519" i="25"/>
  <c r="F10519" i="25" s="1"/>
  <c r="G7650" i="25"/>
  <c r="F7650" i="25" s="1"/>
  <c r="G8155" i="25"/>
  <c r="F8155" i="25" s="1"/>
  <c r="G11732" i="25"/>
  <c r="F11732" i="25" s="1"/>
  <c r="G8362" i="25"/>
  <c r="F8362" i="25" s="1"/>
  <c r="G12343" i="25"/>
  <c r="F12343" i="25" s="1"/>
  <c r="G11726" i="25"/>
  <c r="F11726" i="25" s="1"/>
  <c r="G8269" i="25"/>
  <c r="F8269" i="25" s="1"/>
  <c r="G10077" i="25"/>
  <c r="F10077" i="25" s="1"/>
  <c r="G11488" i="25"/>
  <c r="F11488" i="25" s="1"/>
  <c r="G10645" i="25"/>
  <c r="F10645" i="25" s="1"/>
  <c r="G12350" i="25"/>
  <c r="F12350" i="25" s="1"/>
  <c r="G12777" i="25"/>
  <c r="F12777" i="25" s="1"/>
  <c r="G11817" i="25"/>
  <c r="F11817" i="25" s="1"/>
  <c r="G11352" i="25"/>
  <c r="F11352" i="25" s="1"/>
  <c r="G12663" i="25"/>
  <c r="F12663" i="25" s="1"/>
  <c r="G10120" i="25"/>
  <c r="F10120" i="25" s="1"/>
  <c r="G11481" i="25"/>
  <c r="F11481" i="25" s="1"/>
  <c r="G12543" i="25"/>
  <c r="F12543" i="25" s="1"/>
  <c r="G10245" i="25"/>
  <c r="F10245" i="25" s="1"/>
  <c r="G7542" i="25"/>
  <c r="F7542" i="25" s="1"/>
  <c r="G8264" i="25"/>
  <c r="F8264" i="25" s="1"/>
  <c r="G13077" i="25"/>
  <c r="F13077" i="25" s="1"/>
  <c r="G13562" i="25"/>
  <c r="F13562" i="25" s="1"/>
  <c r="G13448" i="25"/>
  <c r="F13448" i="25" s="1"/>
  <c r="G10049" i="25"/>
  <c r="F10049" i="25" s="1"/>
  <c r="G13175" i="25"/>
  <c r="F13175" i="25" s="1"/>
  <c r="G10073" i="25"/>
  <c r="F10073" i="25" s="1"/>
  <c r="G10085" i="25"/>
  <c r="F10085" i="25" s="1"/>
  <c r="G10518" i="25"/>
  <c r="F10518" i="25" s="1"/>
  <c r="G12627" i="25"/>
  <c r="F12627" i="25" s="1"/>
  <c r="F10816" i="25"/>
  <c r="F10801" i="25"/>
  <c r="G38" i="25"/>
  <c r="F38" i="25" s="1"/>
  <c r="G41" i="25"/>
  <c r="F41" i="25" s="1"/>
  <c r="G12634" i="25"/>
  <c r="F12634" i="25" s="1"/>
  <c r="G7786" i="25"/>
  <c r="F7786" i="25" s="1"/>
  <c r="G12080" i="25"/>
  <c r="F12080" i="25" s="1"/>
  <c r="G8093" i="25"/>
  <c r="F8093" i="25" s="1"/>
  <c r="G13111" i="25"/>
  <c r="F13111" i="25" s="1"/>
  <c r="F10952" i="25"/>
  <c r="F10884" i="25"/>
  <c r="G10698" i="25"/>
  <c r="F10698" i="25" s="1"/>
  <c r="G10545" i="25"/>
  <c r="F10545" i="25" s="1"/>
  <c r="G7913" i="25"/>
  <c r="F7913" i="25" s="1"/>
  <c r="G13335" i="25"/>
  <c r="F13335" i="25" s="1"/>
  <c r="G11816" i="25"/>
  <c r="F11816" i="25" s="1"/>
  <c r="G12146" i="25"/>
  <c r="F12146" i="25" s="1"/>
  <c r="G12551" i="25"/>
  <c r="F12551" i="25" s="1"/>
  <c r="G163" i="25"/>
  <c r="F163" i="25" s="1"/>
  <c r="G11415" i="25"/>
  <c r="F11415" i="25" s="1"/>
  <c r="G12303" i="25"/>
  <c r="F12303" i="25" s="1"/>
  <c r="G126" i="25"/>
  <c r="F126" i="25" s="1"/>
  <c r="G9302" i="25"/>
  <c r="F9302" i="25" s="1"/>
  <c r="F10933" i="25"/>
  <c r="G8662" i="25"/>
  <c r="F8662" i="25" s="1"/>
  <c r="G7220" i="25"/>
  <c r="F7220" i="25" s="1"/>
  <c r="G11840" i="25"/>
  <c r="F11840" i="25" s="1"/>
  <c r="G8417" i="25"/>
  <c r="F8417" i="25" s="1"/>
  <c r="G11295" i="25"/>
  <c r="F11295" i="25" s="1"/>
  <c r="G12547" i="25"/>
  <c r="F12547" i="25" s="1"/>
  <c r="G12469" i="25"/>
  <c r="F12469" i="25" s="1"/>
  <c r="G13086" i="25"/>
  <c r="F13086" i="25" s="1"/>
  <c r="G10466" i="25"/>
  <c r="F10466" i="25" s="1"/>
  <c r="G11962" i="25"/>
  <c r="F11962" i="25" s="1"/>
  <c r="G12516" i="25"/>
  <c r="F12516" i="25" s="1"/>
  <c r="G11954" i="25"/>
  <c r="F11954" i="25" s="1"/>
  <c r="G12697" i="25"/>
  <c r="F12697" i="25" s="1"/>
  <c r="G10681" i="25"/>
  <c r="F10681" i="25" s="1"/>
  <c r="G11626" i="25"/>
  <c r="F11626" i="25" s="1"/>
  <c r="G11711" i="25"/>
  <c r="F11711" i="25" s="1"/>
  <c r="G10694" i="25"/>
  <c r="F10694" i="25" s="1"/>
  <c r="G9312" i="25"/>
  <c r="F9312" i="25" s="1"/>
  <c r="G9273" i="25"/>
  <c r="F9273" i="25" s="1"/>
  <c r="G10433" i="25"/>
  <c r="F10433" i="25" s="1"/>
  <c r="G140" i="25"/>
  <c r="F140" i="25" s="1"/>
  <c r="G11934" i="25"/>
  <c r="F11934" i="25" s="1"/>
  <c r="G12212" i="25"/>
  <c r="F12212" i="25" s="1"/>
  <c r="G10718" i="25"/>
  <c r="F10718" i="25" s="1"/>
  <c r="G9891" i="25"/>
  <c r="F9891" i="25" s="1"/>
  <c r="G11502" i="25"/>
  <c r="F11502" i="25" s="1"/>
  <c r="G11933" i="25"/>
  <c r="F11933" i="25" s="1"/>
  <c r="G11365" i="25"/>
  <c r="F11365" i="25" s="1"/>
  <c r="G9277" i="25"/>
  <c r="F9277" i="25" s="1"/>
  <c r="G12034" i="25"/>
  <c r="F12034" i="25" s="1"/>
  <c r="G8273" i="25"/>
  <c r="F8273" i="25" s="1"/>
  <c r="G11291" i="25"/>
  <c r="F11291" i="25" s="1"/>
  <c r="G11889" i="25"/>
  <c r="F11889" i="25" s="1"/>
  <c r="G7222" i="25"/>
  <c r="F7222" i="25" s="1"/>
  <c r="G11294" i="25"/>
  <c r="F11294" i="25" s="1"/>
  <c r="G8482" i="25"/>
  <c r="F8482" i="25" s="1"/>
  <c r="G10174" i="25"/>
  <c r="F10174" i="25" s="1"/>
  <c r="G12392" i="25"/>
  <c r="F12392" i="25" s="1"/>
  <c r="G13481" i="25"/>
  <c r="F13481" i="25" s="1"/>
  <c r="G11712" i="25"/>
  <c r="F11712" i="25" s="1"/>
  <c r="G12117" i="25"/>
  <c r="F12117" i="25" s="1"/>
  <c r="G12074" i="25"/>
  <c r="F12074" i="25" s="1"/>
  <c r="F10920" i="25"/>
  <c r="G7226" i="25"/>
  <c r="F7226" i="25" s="1"/>
  <c r="G12199" i="25"/>
  <c r="F12199" i="25" s="1"/>
  <c r="G7229" i="25"/>
  <c r="F7229" i="25" s="1"/>
  <c r="F10903" i="25"/>
  <c r="G10658" i="25"/>
  <c r="F10658" i="25" s="1"/>
  <c r="G13470" i="25"/>
  <c r="F13470" i="25" s="1"/>
  <c r="G11579" i="25"/>
  <c r="F11579" i="25" s="1"/>
  <c r="G8249" i="25"/>
  <c r="F8249" i="25" s="1"/>
  <c r="F10882" i="25"/>
  <c r="G12341" i="25"/>
  <c r="F12341" i="25" s="1"/>
  <c r="G10153" i="25"/>
  <c r="F10153" i="25" s="1"/>
  <c r="G7593" i="25"/>
  <c r="F7593" i="25" s="1"/>
  <c r="G11560" i="25"/>
  <c r="F11560" i="25" s="1"/>
  <c r="G8179" i="25"/>
  <c r="F8179" i="25" s="1"/>
  <c r="F11002" i="25"/>
  <c r="G13298" i="25"/>
  <c r="F13298" i="25" s="1"/>
  <c r="G11525" i="25"/>
  <c r="F11525" i="25" s="1"/>
  <c r="G12178" i="25"/>
  <c r="F12178" i="25" s="1"/>
  <c r="G10400" i="25"/>
  <c r="F10400" i="25" s="1"/>
  <c r="G11599" i="25"/>
  <c r="F11599" i="25" s="1"/>
  <c r="G11390" i="25"/>
  <c r="F11390" i="25" s="1"/>
  <c r="G10409" i="25"/>
  <c r="F10409" i="25" s="1"/>
  <c r="G9953" i="25"/>
  <c r="F9953" i="25" s="1"/>
  <c r="G10390" i="25"/>
  <c r="F10390" i="25" s="1"/>
  <c r="G9980" i="25"/>
  <c r="F9980" i="25" s="1"/>
  <c r="G7758" i="25"/>
  <c r="F7758" i="25" s="1"/>
  <c r="G12782" i="25"/>
  <c r="F12782" i="25" s="1"/>
  <c r="G10004" i="25"/>
  <c r="F10004" i="25" s="1"/>
  <c r="G12175" i="25"/>
  <c r="F12175" i="25" s="1"/>
  <c r="G12186" i="25"/>
  <c r="F12186" i="25" s="1"/>
  <c r="G11939" i="25"/>
  <c r="F11939" i="25" s="1"/>
  <c r="G7577" i="25"/>
  <c r="F7577" i="25" s="1"/>
  <c r="F10968" i="25"/>
  <c r="G12571" i="25"/>
  <c r="F12571" i="25" s="1"/>
  <c r="G8339" i="25"/>
  <c r="F8339" i="25" s="1"/>
  <c r="G10404" i="25"/>
  <c r="F10404" i="25" s="1"/>
  <c r="G12945" i="25"/>
  <c r="F12945" i="25" s="1"/>
  <c r="G233" i="25"/>
  <c r="F233" i="25" s="1"/>
  <c r="G13532" i="25"/>
  <c r="F13532" i="25" s="1"/>
  <c r="G12041" i="25"/>
  <c r="F12041" i="25" s="1"/>
  <c r="G10723" i="25"/>
  <c r="F10723" i="25" s="1"/>
  <c r="G10522" i="25"/>
  <c r="F10522" i="25" s="1"/>
  <c r="F11010" i="25"/>
  <c r="G8466" i="25"/>
  <c r="F8466" i="25" s="1"/>
  <c r="G193" i="25"/>
  <c r="F193" i="25" s="1"/>
  <c r="G7778" i="25"/>
  <c r="F7778" i="25" s="1"/>
  <c r="G10298" i="25"/>
  <c r="F10298" i="25" s="1"/>
  <c r="F10752" i="25"/>
  <c r="G13146" i="25"/>
  <c r="F13146" i="25" s="1"/>
  <c r="G7682" i="25"/>
  <c r="F7682" i="25" s="1"/>
  <c r="G12079" i="25"/>
  <c r="F12079" i="25" s="1"/>
  <c r="G11999" i="25"/>
  <c r="F11999" i="25" s="1"/>
  <c r="G11548" i="25"/>
  <c r="F11548" i="25" s="1"/>
  <c r="G7691" i="25"/>
  <c r="F7691" i="25" s="1"/>
  <c r="G12264" i="25"/>
  <c r="F12264" i="25" s="1"/>
  <c r="G7692" i="25"/>
  <c r="F7692" i="25" s="1"/>
  <c r="G9301" i="25"/>
  <c r="F9301" i="25" s="1"/>
  <c r="G11814" i="25"/>
  <c r="F11814" i="25" s="1"/>
  <c r="G13383" i="25"/>
  <c r="F13383" i="25" s="1"/>
  <c r="G8397" i="25"/>
  <c r="F8397" i="25" s="1"/>
  <c r="G7270" i="25"/>
  <c r="F7270" i="25" s="1"/>
  <c r="G12097" i="25"/>
  <c r="F12097" i="25" s="1"/>
  <c r="G12154" i="25"/>
  <c r="F12154" i="25" s="1"/>
  <c r="G12492" i="25"/>
  <c r="F12492" i="25" s="1"/>
  <c r="G12243" i="25"/>
  <c r="F12243" i="25" s="1"/>
  <c r="G12108" i="25"/>
  <c r="F12108" i="25" s="1"/>
  <c r="G12501" i="25"/>
  <c r="F12501" i="25" s="1"/>
  <c r="G12165" i="25"/>
  <c r="F12165" i="25" s="1"/>
  <c r="G12099" i="25"/>
  <c r="F12099" i="25" s="1"/>
  <c r="G12494" i="25"/>
  <c r="F12494" i="25" s="1"/>
  <c r="G12158" i="25"/>
  <c r="F12158" i="25" s="1"/>
  <c r="G12503" i="25"/>
  <c r="F12503" i="25" s="1"/>
  <c r="G12519" i="25"/>
  <c r="F12519" i="25" s="1"/>
  <c r="G12230" i="25"/>
  <c r="F12230" i="25" s="1"/>
  <c r="G12560" i="25"/>
  <c r="F12560" i="25" s="1"/>
  <c r="G12104" i="25"/>
  <c r="F12104" i="25" s="1"/>
  <c r="G12232" i="25"/>
  <c r="F12232" i="25" s="1"/>
  <c r="G12184" i="25"/>
  <c r="F12184" i="25" s="1"/>
  <c r="G12522" i="25"/>
  <c r="F12522" i="25" s="1"/>
  <c r="G12131" i="25"/>
  <c r="F12131" i="25" s="1"/>
  <c r="G12201" i="25"/>
  <c r="F12201" i="25" s="1"/>
  <c r="G12537" i="25"/>
  <c r="F12537" i="25" s="1"/>
  <c r="G12103" i="25"/>
  <c r="F12103" i="25" s="1"/>
  <c r="G12495" i="25"/>
  <c r="F12495" i="25" s="1"/>
  <c r="G12209" i="25"/>
  <c r="F12209" i="25" s="1"/>
  <c r="G12134" i="25"/>
  <c r="F12134" i="25" s="1"/>
  <c r="G12541" i="25"/>
  <c r="F12541" i="25" s="1"/>
  <c r="G12137" i="25"/>
  <c r="F12137" i="25" s="1"/>
  <c r="G12139" i="25"/>
  <c r="F12139" i="25" s="1"/>
  <c r="G12155" i="25"/>
  <c r="F12155" i="25" s="1"/>
  <c r="G12142" i="25"/>
  <c r="F12142" i="25" s="1"/>
  <c r="G12144" i="25"/>
  <c r="F12144" i="25" s="1"/>
  <c r="G12238" i="25"/>
  <c r="F12238" i="25" s="1"/>
  <c r="G12145" i="25"/>
  <c r="F12145" i="25" s="1"/>
  <c r="G12241" i="25"/>
  <c r="F12241" i="25" s="1"/>
  <c r="G12256" i="25"/>
  <c r="F12256" i="25" s="1"/>
  <c r="G12518" i="25"/>
  <c r="F12518" i="25" s="1"/>
  <c r="G12545" i="25"/>
  <c r="F12545" i="25" s="1"/>
  <c r="G12533" i="25"/>
  <c r="F12533" i="25" s="1"/>
  <c r="G12229" i="25"/>
  <c r="F12229" i="25" s="1"/>
  <c r="G12211" i="25"/>
  <c r="F12211" i="25" s="1"/>
  <c r="G12148" i="25"/>
  <c r="F12148" i="25" s="1"/>
  <c r="G12225" i="25"/>
  <c r="F12225" i="25" s="1"/>
  <c r="G12513" i="25"/>
  <c r="F12513" i="25" s="1"/>
  <c r="G12496" i="25"/>
  <c r="F12496" i="25" s="1"/>
  <c r="G12159" i="25"/>
  <c r="F12159" i="25" s="1"/>
  <c r="G12162" i="25"/>
  <c r="F12162" i="25" s="1"/>
  <c r="G12147" i="25"/>
  <c r="F12147" i="25" s="1"/>
  <c r="G12512" i="25"/>
  <c r="F12512" i="25" s="1"/>
  <c r="G12548" i="25"/>
  <c r="F12548" i="25" s="1"/>
  <c r="G12528" i="25"/>
  <c r="F12528" i="25" s="1"/>
  <c r="G12203" i="25"/>
  <c r="F12203" i="25" s="1"/>
  <c r="G12123" i="25"/>
  <c r="F12123" i="25" s="1"/>
  <c r="G13658" i="25"/>
  <c r="F13658" i="25" s="1"/>
  <c r="G12093" i="25"/>
  <c r="F12093" i="25" s="1"/>
  <c r="G12149" i="25"/>
  <c r="F12149" i="25" s="1"/>
  <c r="G12136" i="25"/>
  <c r="F12136" i="25" s="1"/>
  <c r="G12218" i="25"/>
  <c r="F12218" i="25" s="1"/>
  <c r="G12094" i="25"/>
  <c r="F12094" i="25" s="1"/>
  <c r="G12208" i="25"/>
  <c r="F12208" i="25" s="1"/>
  <c r="G12239" i="25"/>
  <c r="F12239" i="25" s="1"/>
  <c r="G12529" i="25"/>
  <c r="F12529" i="25" s="1"/>
  <c r="G12242" i="25"/>
  <c r="F12242" i="25" s="1"/>
  <c r="G12129" i="25"/>
  <c r="F12129" i="25" s="1"/>
  <c r="G12116" i="25"/>
  <c r="F12116" i="25" s="1"/>
  <c r="G12213" i="25"/>
  <c r="F12213" i="25" s="1"/>
  <c r="G12119" i="25"/>
  <c r="F12119" i="25" s="1"/>
  <c r="G12202" i="25"/>
  <c r="F12202" i="25" s="1"/>
  <c r="G12096" i="25"/>
  <c r="F12096" i="25" s="1"/>
  <c r="G12195" i="25"/>
  <c r="F12195" i="25" s="1"/>
  <c r="G12523" i="25"/>
  <c r="F12523" i="25" s="1"/>
  <c r="G12525" i="25"/>
  <c r="F12525" i="25" s="1"/>
  <c r="G12217" i="25"/>
  <c r="F12217" i="25" s="1"/>
  <c r="G12255" i="25"/>
  <c r="F12255" i="25" s="1"/>
  <c r="G12095" i="25"/>
  <c r="F12095" i="25" s="1"/>
  <c r="G12216" i="25"/>
  <c r="F12216" i="25" s="1"/>
  <c r="G12226" i="25"/>
  <c r="F12226" i="25" s="1"/>
  <c r="G12111" i="25"/>
  <c r="F12111" i="25" s="1"/>
  <c r="G12511" i="25"/>
  <c r="F12511" i="25" s="1"/>
  <c r="G12223" i="25"/>
  <c r="F12223" i="25" s="1"/>
  <c r="G12542" i="25"/>
  <c r="F12542" i="25" s="1"/>
  <c r="G12114" i="25"/>
  <c r="F12114" i="25" s="1"/>
  <c r="G12219" i="25"/>
  <c r="F12219" i="25" s="1"/>
  <c r="G12510" i="25"/>
  <c r="F12510" i="25" s="1"/>
  <c r="G12246" i="25"/>
  <c r="F12246" i="25" s="1"/>
  <c r="G12224" i="25"/>
  <c r="F12224" i="25" s="1"/>
  <c r="G12561" i="25"/>
  <c r="F12561" i="25" s="1"/>
  <c r="G12100" i="25"/>
  <c r="F12100" i="25" s="1"/>
  <c r="G12171" i="25"/>
  <c r="F12171" i="25" s="1"/>
  <c r="G12549" i="25"/>
  <c r="F12549" i="25" s="1"/>
  <c r="G12527" i="25"/>
  <c r="F12527" i="25" s="1"/>
  <c r="G12122" i="25"/>
  <c r="F12122" i="25" s="1"/>
  <c r="G12130" i="25"/>
  <c r="F12130" i="25" s="1"/>
  <c r="G12536" i="25"/>
  <c r="F12536" i="25" s="1"/>
  <c r="G12132" i="25"/>
  <c r="F12132" i="25" s="1"/>
  <c r="G12115" i="25"/>
  <c r="F12115" i="25" s="1"/>
  <c r="G12101" i="25"/>
  <c r="F12101" i="25" s="1"/>
  <c r="G12169" i="25"/>
  <c r="F12169" i="25" s="1"/>
  <c r="G12167" i="25"/>
  <c r="F12167" i="25" s="1"/>
  <c r="G12109" i="25"/>
  <c r="F12109" i="25" s="1"/>
  <c r="G12174" i="25"/>
  <c r="F12174" i="25" s="1"/>
  <c r="G12191" i="25"/>
  <c r="F12191" i="25" s="1"/>
  <c r="G12210" i="25"/>
  <c r="F12210" i="25" s="1"/>
  <c r="G12157" i="25"/>
  <c r="F12157" i="25" s="1"/>
  <c r="G12200" i="25"/>
  <c r="F12200" i="25" s="1"/>
  <c r="G12220" i="25"/>
  <c r="F12220" i="25" s="1"/>
  <c r="G12152" i="25"/>
  <c r="F12152" i="25" s="1"/>
  <c r="G12161" i="25"/>
  <c r="F12161" i="25" s="1"/>
  <c r="G12227" i="25"/>
  <c r="F12227" i="25" s="1"/>
  <c r="G12120" i="25"/>
  <c r="F12120" i="25" s="1"/>
  <c r="G12112" i="25"/>
  <c r="F12112" i="25" s="1"/>
  <c r="G12544" i="25"/>
  <c r="F12544" i="25" s="1"/>
  <c r="G12102" i="25"/>
  <c r="F12102" i="25" s="1"/>
  <c r="G12124" i="25"/>
  <c r="F12124" i="25" s="1"/>
  <c r="G12197" i="25"/>
  <c r="F12197" i="25" s="1"/>
  <c r="G12164" i="25"/>
  <c r="F12164" i="25" s="1"/>
  <c r="G12196" i="25"/>
  <c r="F12196" i="25" s="1"/>
  <c r="G12526" i="25"/>
  <c r="F12526" i="25" s="1"/>
  <c r="G12508" i="25"/>
  <c r="F12508" i="25" s="1"/>
  <c r="G12198" i="25"/>
  <c r="F12198" i="25" s="1"/>
  <c r="G12156" i="25"/>
  <c r="F12156" i="25" s="1"/>
  <c r="G12151" i="25"/>
  <c r="F12151" i="25" s="1"/>
  <c r="G12181" i="25"/>
  <c r="F12181" i="25" s="1"/>
  <c r="G12206" i="25"/>
  <c r="F12206" i="25" s="1"/>
  <c r="G12192" i="25"/>
  <c r="F12192" i="25" s="1"/>
  <c r="G12491" i="25"/>
  <c r="F12491" i="25" s="1"/>
  <c r="G12176" i="25"/>
  <c r="F12176" i="25" s="1"/>
  <c r="G12187" i="25"/>
  <c r="F12187" i="25" s="1"/>
  <c r="G12190" i="25"/>
  <c r="F12190" i="25" s="1"/>
  <c r="G12194" i="25"/>
  <c r="F12194" i="25" s="1"/>
  <c r="G12253" i="25"/>
  <c r="F12253" i="25" s="1"/>
  <c r="G12118" i="25"/>
  <c r="F12118" i="25" s="1"/>
  <c r="G12524" i="25"/>
  <c r="F12524" i="25" s="1"/>
  <c r="G12160" i="25"/>
  <c r="F12160" i="25" s="1"/>
  <c r="G12257" i="25"/>
  <c r="F12257" i="25" s="1"/>
  <c r="G12552" i="25"/>
  <c r="F12552" i="25" s="1"/>
  <c r="G12539" i="25"/>
  <c r="F12539" i="25" s="1"/>
  <c r="G12252" i="25"/>
  <c r="F12252" i="25" s="1"/>
  <c r="G12107" i="25"/>
  <c r="F12107" i="25" s="1"/>
  <c r="G12521" i="25"/>
  <c r="F12521" i="25" s="1"/>
  <c r="G12127" i="25"/>
  <c r="F12127" i="25" s="1"/>
  <c r="G12554" i="25"/>
  <c r="F12554" i="25" s="1"/>
  <c r="G12245" i="25"/>
  <c r="F12245" i="25" s="1"/>
  <c r="G12166" i="25"/>
  <c r="F12166" i="25" s="1"/>
  <c r="G12520" i="25"/>
  <c r="F12520" i="25" s="1"/>
  <c r="G12172" i="25"/>
  <c r="F12172" i="25" s="1"/>
  <c r="G12781" i="25"/>
  <c r="F12781" i="25" s="1"/>
  <c r="G12236" i="25"/>
  <c r="F12236" i="25" s="1"/>
  <c r="G12249" i="25"/>
  <c r="F12249" i="25" s="1"/>
  <c r="G12121" i="25"/>
  <c r="F12121" i="25" s="1"/>
  <c r="G12207" i="25"/>
  <c r="F12207" i="25" s="1"/>
  <c r="G12143" i="25"/>
  <c r="F12143" i="25" s="1"/>
  <c r="G12784" i="25"/>
  <c r="F12784" i="25" s="1"/>
  <c r="G12535" i="25"/>
  <c r="F12535" i="25" s="1"/>
  <c r="G12509" i="25"/>
  <c r="F12509" i="25" s="1"/>
  <c r="G12559" i="25"/>
  <c r="F12559" i="25" s="1"/>
  <c r="G12250" i="25"/>
  <c r="F12250" i="25" s="1"/>
  <c r="G12550" i="25"/>
  <c r="F12550" i="25" s="1"/>
  <c r="G12244" i="25"/>
  <c r="F12244" i="25" s="1"/>
  <c r="G12540" i="25"/>
  <c r="F12540" i="25" s="1"/>
  <c r="G12771" i="25"/>
  <c r="F12771" i="25" s="1"/>
  <c r="G12531" i="25"/>
  <c r="F12531" i="25" s="1"/>
  <c r="G12251" i="25"/>
  <c r="F12251" i="25" s="1"/>
  <c r="G12231" i="25"/>
  <c r="F12231" i="25" s="1"/>
  <c r="G12182" i="25"/>
  <c r="F12182" i="25" s="1"/>
  <c r="G12779" i="25"/>
  <c r="F12779" i="25" s="1"/>
  <c r="G12790" i="25"/>
  <c r="F12790" i="25" s="1"/>
  <c r="G12786" i="25"/>
  <c r="F12786" i="25" s="1"/>
  <c r="G12247" i="25"/>
  <c r="F12247" i="25" s="1"/>
  <c r="G12788" i="25"/>
  <c r="F12788" i="25" s="1"/>
  <c r="G12110" i="25"/>
  <c r="F12110" i="25" s="1"/>
  <c r="G12794" i="25"/>
  <c r="F12794" i="25" s="1"/>
  <c r="G12778" i="25"/>
  <c r="F12778" i="25" s="1"/>
  <c r="G12776" i="25"/>
  <c r="F12776" i="25" s="1"/>
  <c r="G12214" i="25"/>
  <c r="F12214" i="25" s="1"/>
  <c r="G12773" i="25"/>
  <c r="F12773" i="25" s="1"/>
  <c r="G12514" i="25"/>
  <c r="F12514" i="25" s="1"/>
  <c r="G12183" i="25"/>
  <c r="F12183" i="25" s="1"/>
  <c r="G12188" i="25"/>
  <c r="F12188" i="25" s="1"/>
  <c r="G12783" i="25"/>
  <c r="F12783" i="25" s="1"/>
  <c r="G12193" i="25"/>
  <c r="F12193" i="25" s="1"/>
  <c r="G12785" i="25"/>
  <c r="F12785" i="25" s="1"/>
  <c r="G12787" i="25"/>
  <c r="F12787" i="25" s="1"/>
  <c r="G12791" i="25"/>
  <c r="F12791" i="25" s="1"/>
  <c r="G12775" i="25"/>
  <c r="F12775" i="25" s="1"/>
  <c r="G12254" i="25"/>
  <c r="F12254" i="25" s="1"/>
  <c r="G12793" i="25"/>
  <c r="F12793" i="25" s="1"/>
  <c r="G12789" i="25"/>
  <c r="F12789" i="25" s="1"/>
  <c r="G12128" i="25"/>
  <c r="F12128" i="25" s="1"/>
  <c r="G12234" i="25"/>
  <c r="F12234" i="25" s="1"/>
  <c r="G12766" i="25"/>
  <c r="F12766" i="25" s="1"/>
  <c r="G12177" i="25"/>
  <c r="F12177" i="25" s="1"/>
  <c r="G12768" i="25"/>
  <c r="F12768" i="25" s="1"/>
  <c r="G7337" i="25"/>
  <c r="F7337" i="25" s="1"/>
  <c r="G131" i="25"/>
  <c r="F131" i="25" s="1"/>
  <c r="G11284" i="25"/>
  <c r="F11284" i="25" s="1"/>
  <c r="G13592" i="25"/>
  <c r="F13592" i="25" s="1"/>
  <c r="F10761" i="25"/>
  <c r="G13396" i="25"/>
  <c r="F13396" i="25" s="1"/>
  <c r="G12734" i="25"/>
  <c r="F12734" i="25" s="1"/>
  <c r="G7652" i="25"/>
  <c r="F7652" i="25" s="1"/>
  <c r="G10412" i="25"/>
  <c r="F10412" i="25" s="1"/>
  <c r="G12792" i="25"/>
  <c r="F12792" i="25" s="1"/>
  <c r="G11649" i="25"/>
  <c r="F11649" i="25" s="1"/>
  <c r="G11412" i="25"/>
  <c r="F11412" i="25" s="1"/>
  <c r="G8337" i="25"/>
  <c r="F8337" i="25" s="1"/>
  <c r="G11875" i="25"/>
  <c r="F11875" i="25" s="1"/>
  <c r="F10782" i="25"/>
  <c r="G10264" i="25"/>
  <c r="F10264" i="25" s="1"/>
  <c r="G9968" i="25"/>
  <c r="F9968" i="25" s="1"/>
  <c r="G7663" i="25"/>
  <c r="F7663" i="25" s="1"/>
  <c r="G11919" i="25"/>
  <c r="F11919" i="25" s="1"/>
  <c r="G12477" i="25"/>
  <c r="F12477" i="25" s="1"/>
  <c r="G11489" i="25"/>
  <c r="F11489" i="25" s="1"/>
  <c r="G12780" i="25"/>
  <c r="F12780" i="25" s="1"/>
  <c r="S12780" i="25"/>
  <c r="G7331" i="25"/>
  <c r="F7331" i="25" s="1"/>
  <c r="G11285" i="25"/>
  <c r="F11285" i="25" s="1"/>
  <c r="G7634" i="25"/>
  <c r="F7634" i="25" s="1"/>
  <c r="G12982" i="25"/>
  <c r="F12982" i="25" s="1"/>
  <c r="G13413" i="25"/>
  <c r="F13413" i="25" s="1"/>
  <c r="G12572" i="25"/>
  <c r="F12572" i="25" s="1"/>
  <c r="G9866" i="25"/>
  <c r="F9866" i="25" s="1"/>
  <c r="G7873" i="25"/>
  <c r="F7873" i="25" s="1"/>
  <c r="G13157" i="25"/>
  <c r="F13157" i="25" s="1"/>
  <c r="G7363" i="25"/>
  <c r="F7363" i="25" s="1"/>
  <c r="G11905" i="25"/>
  <c r="F11905" i="25" s="1"/>
  <c r="G13137" i="25"/>
  <c r="F13137" i="25" s="1"/>
  <c r="G11887" i="25"/>
  <c r="F11887" i="25" s="1"/>
  <c r="G12598" i="25"/>
  <c r="F12598" i="25" s="1"/>
  <c r="G12631" i="25"/>
  <c r="F12631" i="25" s="1"/>
  <c r="G12949" i="25"/>
  <c r="F12949" i="25" s="1"/>
  <c r="G9288" i="25"/>
  <c r="F9288" i="25" s="1"/>
  <c r="G12126" i="25"/>
  <c r="F12126" i="25" s="1"/>
  <c r="G9234" i="25"/>
  <c r="F9234" i="25" s="1"/>
  <c r="F10760" i="25"/>
  <c r="G10287" i="25"/>
  <c r="F10287" i="25" s="1"/>
  <c r="G13552" i="25"/>
  <c r="F13552" i="25" s="1"/>
  <c r="G11854" i="25"/>
  <c r="F11854" i="25" s="1"/>
  <c r="G9242" i="25"/>
  <c r="F9242" i="25" s="1"/>
  <c r="G12168" i="25"/>
  <c r="F12168" i="25" s="1"/>
  <c r="G10478" i="25"/>
  <c r="F10478" i="25" s="1"/>
  <c r="G8566" i="25"/>
  <c r="F8566" i="25" s="1"/>
  <c r="G13163" i="25"/>
  <c r="F13163" i="25" s="1"/>
  <c r="G13558" i="25"/>
  <c r="F13558" i="25" s="1"/>
  <c r="G13525" i="25"/>
  <c r="F13525" i="25" s="1"/>
  <c r="F11031" i="25"/>
  <c r="G12846" i="25"/>
  <c r="F12846" i="25" s="1"/>
  <c r="G12732" i="25"/>
  <c r="F12732" i="25" s="1"/>
  <c r="G12657" i="25"/>
  <c r="F12657" i="25" s="1"/>
  <c r="G7289" i="25"/>
  <c r="F7289" i="25" s="1"/>
  <c r="G8263" i="25"/>
  <c r="F8263" i="25" s="1"/>
  <c r="G12321" i="25"/>
  <c r="F12321" i="25" s="1"/>
  <c r="G7883" i="25"/>
  <c r="F7883" i="25" s="1"/>
  <c r="G12948" i="25"/>
  <c r="F12948" i="25" s="1"/>
  <c r="F10924" i="25"/>
  <c r="G8493" i="25"/>
  <c r="F8493" i="25" s="1"/>
  <c r="G8098" i="25"/>
  <c r="F8098" i="25" s="1"/>
  <c r="G10299" i="25"/>
  <c r="F10299" i="25" s="1"/>
  <c r="G11341" i="25"/>
  <c r="F11341" i="25" s="1"/>
  <c r="G11886" i="25"/>
  <c r="F11886" i="25" s="1"/>
  <c r="F10991" i="25"/>
  <c r="F10820" i="25"/>
  <c r="G12772" i="25"/>
  <c r="F12772" i="25" s="1"/>
  <c r="G12569" i="25"/>
  <c r="F12569" i="25" s="1"/>
  <c r="G11589" i="25"/>
  <c r="F11589" i="25" s="1"/>
  <c r="G13390" i="25"/>
  <c r="F13390" i="25" s="1"/>
  <c r="G10477" i="25"/>
  <c r="F10477" i="25" s="1"/>
  <c r="G7830" i="25"/>
  <c r="F7830" i="25" s="1"/>
  <c r="G12051" i="25"/>
  <c r="F12051" i="25" s="1"/>
  <c r="G11335" i="25"/>
  <c r="F11335" i="25" s="1"/>
  <c r="G11685" i="25"/>
  <c r="F11685" i="25" s="1"/>
  <c r="G12701" i="25"/>
  <c r="F12701" i="25" s="1"/>
  <c r="G8361" i="25"/>
  <c r="F8361" i="25" s="1"/>
  <c r="G13625" i="25"/>
  <c r="F13625" i="25" s="1"/>
  <c r="G11339" i="25"/>
  <c r="F11339" i="25" s="1"/>
  <c r="G7685" i="25"/>
  <c r="F7685" i="25" s="1"/>
  <c r="G8494" i="25"/>
  <c r="F8494" i="25" s="1"/>
  <c r="G12686" i="25"/>
  <c r="F12686" i="25" s="1"/>
  <c r="G7772" i="25"/>
  <c r="F7772" i="25" s="1"/>
  <c r="F10993" i="25"/>
  <c r="G7391" i="25"/>
  <c r="F7391" i="25" s="1"/>
  <c r="G205" i="25"/>
  <c r="F205" i="25" s="1"/>
  <c r="G10159" i="25"/>
  <c r="F10159" i="25" s="1"/>
  <c r="G10455" i="25"/>
  <c r="F10455" i="25" s="1"/>
  <c r="G8123" i="25"/>
  <c r="F8123" i="25" s="1"/>
  <c r="G12839" i="25"/>
  <c r="F12839" i="25" s="1"/>
  <c r="G10128" i="25"/>
  <c r="F10128" i="25" s="1"/>
  <c r="G11454" i="25"/>
  <c r="F11454" i="25" s="1"/>
  <c r="G9253" i="25"/>
  <c r="F9253" i="25" s="1"/>
  <c r="G13158" i="25"/>
  <c r="F13158" i="25" s="1"/>
  <c r="G10419" i="25"/>
  <c r="F10419" i="25" s="1"/>
  <c r="G12999" i="25"/>
  <c r="F12999" i="25" s="1"/>
  <c r="G7848" i="25"/>
  <c r="F7848" i="25" s="1"/>
  <c r="G13245" i="25"/>
  <c r="F13245" i="25" s="1"/>
  <c r="G7522" i="25"/>
  <c r="F7522" i="25" s="1"/>
  <c r="G7790" i="25"/>
  <c r="F7790" i="25" s="1"/>
  <c r="G7860" i="25"/>
  <c r="F7860" i="25" s="1"/>
  <c r="G13463" i="25"/>
  <c r="F13463" i="25" s="1"/>
  <c r="G10678" i="25"/>
  <c r="F10678" i="25" s="1"/>
  <c r="F10757" i="25"/>
  <c r="G10141" i="25"/>
  <c r="F10141" i="25" s="1"/>
  <c r="F10862" i="25"/>
  <c r="G12872" i="25"/>
  <c r="F12872" i="25" s="1"/>
  <c r="G10481" i="25"/>
  <c r="F10481" i="25" s="1"/>
  <c r="G8345" i="25"/>
  <c r="F8345" i="25" s="1"/>
  <c r="G232" i="25"/>
  <c r="F232" i="25" s="1"/>
  <c r="G7670" i="25"/>
  <c r="F7670" i="25" s="1"/>
  <c r="G7296" i="25"/>
  <c r="F7296" i="25" s="1"/>
  <c r="G7828" i="25"/>
  <c r="F7828" i="25" s="1"/>
  <c r="G7265" i="25"/>
  <c r="F7265" i="25" s="1"/>
  <c r="G10506" i="25"/>
  <c r="F10506" i="25" s="1"/>
  <c r="F10784" i="25"/>
  <c r="G7283" i="25"/>
  <c r="F7283" i="25" s="1"/>
  <c r="G13385" i="25"/>
  <c r="F13385" i="25" s="1"/>
  <c r="G7821" i="25"/>
  <c r="F7821" i="25" s="1"/>
  <c r="F10864" i="25"/>
  <c r="G8559" i="25"/>
  <c r="F8559" i="25" s="1"/>
  <c r="F10889" i="25"/>
  <c r="G7698" i="25"/>
  <c r="F7698" i="25" s="1"/>
  <c r="G12556" i="25"/>
  <c r="F12556" i="25" s="1"/>
  <c r="F10945" i="25"/>
  <c r="G11578" i="25"/>
  <c r="F11578" i="25" s="1"/>
  <c r="G12369" i="25"/>
  <c r="F12369" i="25" s="1"/>
  <c r="G7489" i="25"/>
  <c r="F7489" i="25" s="1"/>
  <c r="G11301" i="25"/>
  <c r="F11301" i="25" s="1"/>
  <c r="G11774" i="25"/>
  <c r="F11774" i="25" s="1"/>
  <c r="G11439" i="25"/>
  <c r="F11439" i="25" s="1"/>
  <c r="G7235" i="25"/>
  <c r="F7235" i="25" s="1"/>
  <c r="G10273" i="25"/>
  <c r="F10273" i="25" s="1"/>
  <c r="G10110" i="25"/>
  <c r="F10110" i="25" s="1"/>
  <c r="G13294" i="25"/>
  <c r="F13294" i="25" s="1"/>
  <c r="G8578" i="25"/>
  <c r="F8578" i="25" s="1"/>
  <c r="G11420" i="25"/>
  <c r="F11420" i="25" s="1"/>
  <c r="G11641" i="25"/>
  <c r="F11641" i="25" s="1"/>
  <c r="G11225" i="25"/>
  <c r="F11225" i="25" s="1"/>
  <c r="G12860" i="25"/>
  <c r="F12860" i="25" s="1"/>
  <c r="G12676" i="25"/>
  <c r="F12676" i="25" s="1"/>
  <c r="G8470" i="25"/>
  <c r="F8470" i="25" s="1"/>
  <c r="G13144" i="25"/>
  <c r="F13144" i="25" s="1"/>
  <c r="G13444" i="25"/>
  <c r="F13444" i="25" s="1"/>
  <c r="G8354" i="25"/>
  <c r="F8354" i="25" s="1"/>
  <c r="G13266" i="25"/>
  <c r="F13266" i="25" s="1"/>
  <c r="G9213" i="25"/>
  <c r="F9213" i="25" s="1"/>
  <c r="G12382" i="25"/>
  <c r="F12382" i="25" s="1"/>
  <c r="G11747" i="25"/>
  <c r="F11747" i="25" s="1"/>
  <c r="G11980" i="25"/>
  <c r="F11980" i="25" s="1"/>
  <c r="G13578" i="25"/>
  <c r="F13578" i="25" s="1"/>
  <c r="G12418" i="25"/>
  <c r="F12418" i="25" s="1"/>
  <c r="G10336" i="25"/>
  <c r="F10336" i="25" s="1"/>
  <c r="G7471" i="25"/>
  <c r="F7471" i="25" s="1"/>
  <c r="G8381" i="25"/>
  <c r="F8381" i="25" s="1"/>
  <c r="G12553" i="25"/>
  <c r="F12553" i="25" s="1"/>
  <c r="G11580" i="25"/>
  <c r="F11580" i="25" s="1"/>
  <c r="G7459" i="25"/>
  <c r="F7459" i="25" s="1"/>
  <c r="G11873" i="25"/>
  <c r="F11873" i="25" s="1"/>
  <c r="G9983" i="25"/>
  <c r="F9983" i="25" s="1"/>
  <c r="F10872" i="25"/>
  <c r="G7900" i="25"/>
  <c r="F7900" i="25" s="1"/>
  <c r="G8543" i="25"/>
  <c r="F8543" i="25" s="1"/>
  <c r="G12368" i="25"/>
  <c r="F12368" i="25" s="1"/>
  <c r="G12493" i="25"/>
  <c r="F12493" i="25" s="1"/>
  <c r="G12684" i="25"/>
  <c r="F12684" i="25" s="1"/>
  <c r="G11647" i="25"/>
  <c r="F11647" i="25" s="1"/>
  <c r="G11868" i="25"/>
  <c r="F11868" i="25" s="1"/>
  <c r="G10720" i="25"/>
  <c r="F10720" i="25" s="1"/>
  <c r="G9296" i="25"/>
  <c r="F9296" i="25" s="1"/>
  <c r="G11252" i="25"/>
  <c r="F11252" i="25" s="1"/>
  <c r="G12774" i="25"/>
  <c r="F12774" i="25" s="1"/>
  <c r="G10268" i="25"/>
  <c r="F10268" i="25" s="1"/>
  <c r="G10617" i="25"/>
  <c r="F10617" i="25" s="1"/>
  <c r="G12998" i="25"/>
  <c r="F12998" i="25" s="1"/>
  <c r="G11724" i="25"/>
  <c r="F11724" i="25" s="1"/>
  <c r="G10100" i="25"/>
  <c r="F10100" i="25" s="1"/>
  <c r="G7985" i="25"/>
  <c r="F7985" i="25" s="1"/>
  <c r="G8648" i="25"/>
  <c r="F8648" i="25" s="1"/>
  <c r="G8560" i="25"/>
  <c r="F8560" i="25" s="1"/>
  <c r="G7511" i="25"/>
  <c r="F7511" i="25" s="1"/>
  <c r="G12374" i="25"/>
  <c r="F12374" i="25" s="1"/>
  <c r="G12302" i="25"/>
  <c r="F12302" i="25" s="1"/>
  <c r="G8127" i="25"/>
  <c r="F8127" i="25" s="1"/>
  <c r="G7404" i="25"/>
  <c r="F7404" i="25" s="1"/>
  <c r="G12417" i="25"/>
  <c r="F12417" i="25" s="1"/>
  <c r="G13551" i="25"/>
  <c r="F13551" i="25" s="1"/>
  <c r="G13098" i="25"/>
  <c r="F13098" i="25" s="1"/>
  <c r="G10296" i="25"/>
  <c r="F10296" i="25" s="1"/>
  <c r="G7794" i="25"/>
  <c r="F7794" i="25" s="1"/>
  <c r="G11330" i="25"/>
  <c r="F11330" i="25" s="1"/>
  <c r="G7819" i="25"/>
  <c r="F7819" i="25" s="1"/>
  <c r="G7687" i="25"/>
  <c r="F7687" i="25" s="1"/>
  <c r="G12472" i="25"/>
  <c r="F12472" i="25" s="1"/>
  <c r="F10753" i="25"/>
  <c r="G11591" i="25"/>
  <c r="F11591" i="25" s="1"/>
  <c r="G10051" i="25"/>
  <c r="F10051" i="25" s="1"/>
  <c r="G7253" i="25"/>
  <c r="F7253" i="25" s="1"/>
  <c r="G12498" i="25"/>
  <c r="F12498" i="25" s="1"/>
  <c r="G117" i="25"/>
  <c r="F117" i="25" s="1"/>
  <c r="G12031" i="25"/>
  <c r="F12031" i="25" s="1"/>
  <c r="G7749" i="25"/>
  <c r="F7749" i="25" s="1"/>
  <c r="G7829" i="25"/>
  <c r="F7829" i="25" s="1"/>
  <c r="G12141" i="25"/>
  <c r="F12141" i="25" s="1"/>
  <c r="G13512" i="25"/>
  <c r="F13512" i="25" s="1"/>
  <c r="G12925" i="25"/>
  <c r="F12925" i="25" s="1"/>
  <c r="G8535" i="25"/>
  <c r="F8535" i="25" s="1"/>
  <c r="G8335" i="25"/>
  <c r="F8335" i="25" s="1"/>
  <c r="G12862" i="25"/>
  <c r="F12862" i="25" s="1"/>
  <c r="G13078" i="25"/>
  <c r="F13078" i="25" s="1"/>
  <c r="G10411" i="25"/>
  <c r="F10411" i="25" s="1"/>
  <c r="G12269" i="25"/>
  <c r="F12269" i="25" s="1"/>
  <c r="G12852" i="25"/>
  <c r="F12852" i="25" s="1"/>
  <c r="G7884" i="25"/>
  <c r="F7884" i="25" s="1"/>
  <c r="G13631" i="25"/>
  <c r="F13631" i="25" s="1"/>
  <c r="F10888" i="25"/>
  <c r="G12150" i="25"/>
  <c r="F12150" i="25" s="1"/>
  <c r="G7308" i="25"/>
  <c r="F7308" i="25" s="1"/>
  <c r="G8125" i="25"/>
  <c r="F8125" i="25" s="1"/>
  <c r="G8307" i="25"/>
  <c r="F8307" i="25" s="1"/>
  <c r="G11770" i="25"/>
  <c r="F11770" i="25" s="1"/>
  <c r="G7936" i="25"/>
  <c r="F7936" i="25" s="1"/>
  <c r="G11870" i="25"/>
  <c r="F11870" i="25" s="1"/>
  <c r="G12834" i="25"/>
  <c r="F12834" i="25" s="1"/>
  <c r="G11267" i="25"/>
  <c r="F11267" i="25" s="1"/>
  <c r="G13393" i="25"/>
  <c r="F13393" i="25" s="1"/>
  <c r="G13291" i="25"/>
  <c r="F13291" i="25" s="1"/>
  <c r="G9223" i="25"/>
  <c r="F9223" i="25" s="1"/>
  <c r="G7621" i="25"/>
  <c r="F7621" i="25" s="1"/>
  <c r="G57" i="25"/>
  <c r="F57" i="25" s="1"/>
  <c r="F11011" i="25"/>
  <c r="G13328" i="25"/>
  <c r="F13328" i="25" s="1"/>
  <c r="G8464" i="25"/>
  <c r="F8464" i="25" s="1"/>
  <c r="G7964" i="25"/>
  <c r="F7964" i="25" s="1"/>
  <c r="G11385" i="25"/>
  <c r="F11385" i="25" s="1"/>
  <c r="G12401" i="25"/>
  <c r="F12401" i="25" s="1"/>
  <c r="G7536" i="25"/>
  <c r="F7536" i="25" s="1"/>
  <c r="G10441" i="25"/>
  <c r="F10441" i="25" s="1"/>
  <c r="G12850" i="25"/>
  <c r="F12850" i="25" s="1"/>
  <c r="G13286" i="25"/>
  <c r="F13286" i="25" s="1"/>
  <c r="G11501" i="25"/>
  <c r="F11501" i="25" s="1"/>
  <c r="G9865" i="25"/>
  <c r="F9865" i="25" s="1"/>
  <c r="G11963" i="25"/>
  <c r="F11963" i="25" s="1"/>
  <c r="G7957" i="25"/>
  <c r="F7957" i="25" s="1"/>
  <c r="G7267" i="25"/>
  <c r="F7267" i="25" s="1"/>
  <c r="G8308" i="25"/>
  <c r="F8308" i="25" s="1"/>
  <c r="G12499" i="25"/>
  <c r="F12499" i="25" s="1"/>
  <c r="G12310" i="25"/>
  <c r="F12310" i="25" s="1"/>
  <c r="G9879" i="25"/>
  <c r="F9879" i="25" s="1"/>
  <c r="G7389" i="25"/>
  <c r="F7389" i="25" s="1"/>
  <c r="G9897" i="25"/>
  <c r="F9897" i="25" s="1"/>
  <c r="G10002" i="25"/>
  <c r="F10002" i="25" s="1"/>
  <c r="G8334" i="25"/>
  <c r="F8334" i="25" s="1"/>
  <c r="G11413" i="25"/>
  <c r="F11413" i="25" s="1"/>
  <c r="G13456" i="25"/>
  <c r="F13456" i="25" s="1"/>
  <c r="G13203" i="25"/>
  <c r="F13203" i="25" s="1"/>
  <c r="G12829" i="25"/>
  <c r="F12829" i="25" s="1"/>
  <c r="G75" i="25"/>
  <c r="F75" i="25" s="1"/>
  <c r="G13504" i="25"/>
  <c r="F13504" i="25" s="1"/>
  <c r="G7474" i="25"/>
  <c r="F7474" i="25" s="1"/>
  <c r="G13394" i="25"/>
  <c r="F13394" i="25" s="1"/>
  <c r="G10271" i="25"/>
  <c r="F10271" i="25" s="1"/>
  <c r="G7723" i="25"/>
  <c r="F7723" i="25" s="1"/>
  <c r="G7305" i="25"/>
  <c r="F7305" i="25" s="1"/>
  <c r="G11458" i="25"/>
  <c r="F11458" i="25" s="1"/>
  <c r="G8591" i="25"/>
  <c r="F8591" i="25" s="1"/>
  <c r="G7931" i="25"/>
  <c r="F7931" i="25" s="1"/>
  <c r="G7861" i="25"/>
  <c r="F7861" i="25" s="1"/>
  <c r="G7242" i="25"/>
  <c r="F7242" i="25" s="1"/>
  <c r="G12490" i="25"/>
  <c r="F12490" i="25" s="1"/>
  <c r="G7731" i="25"/>
  <c r="F7731" i="25" s="1"/>
  <c r="G8344" i="25"/>
  <c r="F8344" i="25" s="1"/>
  <c r="G10622" i="25"/>
  <c r="F10622" i="25" s="1"/>
  <c r="G13344" i="25"/>
  <c r="F13344" i="25" s="1"/>
  <c r="G13568" i="25"/>
  <c r="F13568" i="25" s="1"/>
  <c r="G12173" i="25"/>
  <c r="F12173" i="25" s="1"/>
  <c r="G12679" i="25"/>
  <c r="F12679" i="25" s="1"/>
  <c r="G11673" i="25"/>
  <c r="F11673" i="25" s="1"/>
  <c r="F10863" i="25"/>
  <c r="G8336" i="25"/>
  <c r="F8336" i="25" s="1"/>
  <c r="G11725" i="25"/>
  <c r="F11725" i="25" s="1"/>
  <c r="G11863" i="25"/>
  <c r="F11863" i="25" s="1"/>
  <c r="G12830" i="25"/>
  <c r="F12830" i="25" s="1"/>
  <c r="G12222" i="25"/>
  <c r="F12222" i="25" s="1"/>
  <c r="G13606" i="25"/>
  <c r="F13606" i="25" s="1"/>
  <c r="G12819" i="25"/>
  <c r="F12819" i="25" s="1"/>
  <c r="G11629" i="25"/>
  <c r="F11629" i="25" s="1"/>
  <c r="G9895" i="25"/>
  <c r="F9895" i="25" s="1"/>
  <c r="G7365" i="25"/>
  <c r="F7365" i="25" s="1"/>
  <c r="G7907" i="25"/>
  <c r="F7907" i="25" s="1"/>
  <c r="G13172" i="25"/>
  <c r="F13172" i="25" s="1"/>
  <c r="G10341" i="25"/>
  <c r="F10341" i="25" s="1"/>
  <c r="G11850" i="25"/>
  <c r="F11850" i="25" s="1"/>
  <c r="G11374" i="25"/>
  <c r="F11374" i="25" s="1"/>
  <c r="G13084" i="25"/>
  <c r="F13084" i="25" s="1"/>
  <c r="G17" i="25"/>
  <c r="F17" i="25" s="1"/>
  <c r="G7929" i="25"/>
  <c r="F7929" i="25" s="1"/>
  <c r="G65" i="25"/>
  <c r="F65" i="25" s="1"/>
  <c r="G246" i="25"/>
  <c r="F246" i="25" s="1"/>
  <c r="G9876" i="25"/>
  <c r="F9876" i="25" s="1"/>
  <c r="F10913" i="25"/>
  <c r="G7742" i="25"/>
  <c r="F7742" i="25" s="1"/>
  <c r="G10543" i="25"/>
  <c r="F10543" i="25" s="1"/>
  <c r="F11014" i="25"/>
  <c r="G8574" i="25"/>
  <c r="F8574" i="25" s="1"/>
  <c r="G13076" i="25"/>
  <c r="F13076" i="25" s="1"/>
  <c r="G9944" i="25"/>
  <c r="F9944" i="25" s="1"/>
  <c r="G13300" i="25"/>
  <c r="F13300" i="25" s="1"/>
  <c r="G12500" i="25"/>
  <c r="F12500" i="25" s="1"/>
  <c r="F10754" i="25"/>
  <c r="G8053" i="25"/>
  <c r="F8053" i="25" s="1"/>
  <c r="G10383" i="25"/>
  <c r="F10383" i="25" s="1"/>
  <c r="G13121" i="25"/>
  <c r="F13121" i="25" s="1"/>
  <c r="G8287" i="25"/>
  <c r="F8287" i="25" s="1"/>
  <c r="G12738" i="25"/>
  <c r="F12738" i="25" s="1"/>
  <c r="G8383" i="25"/>
  <c r="F8383" i="25" s="1"/>
  <c r="G11406" i="25"/>
  <c r="F11406" i="25" s="1"/>
  <c r="G7346" i="25"/>
  <c r="F7346" i="25" s="1"/>
  <c r="G8291" i="25"/>
  <c r="F8291" i="25" s="1"/>
  <c r="G13353" i="25"/>
  <c r="F13353" i="25" s="1"/>
  <c r="G7744" i="25"/>
  <c r="F7744" i="25" s="1"/>
  <c r="G11878" i="25"/>
  <c r="F11878" i="25" s="1"/>
  <c r="G10642" i="25"/>
  <c r="F10642" i="25" s="1"/>
  <c r="G12563" i="25"/>
  <c r="F12563" i="25" s="1"/>
  <c r="G13105" i="25"/>
  <c r="F13105" i="25" s="1"/>
  <c r="G7358" i="25"/>
  <c r="F7358" i="25" s="1"/>
  <c r="F10935" i="25"/>
  <c r="G12530" i="25"/>
  <c r="F12530" i="25" s="1"/>
  <c r="G10528" i="25"/>
  <c r="F10528" i="25" s="1"/>
  <c r="G8014" i="25"/>
  <c r="F8014" i="25" s="1"/>
  <c r="G238" i="25"/>
  <c r="F238" i="25" s="1"/>
  <c r="G8647" i="25"/>
  <c r="F8647" i="25" s="1"/>
  <c r="G7959" i="25"/>
  <c r="F7959" i="25" s="1"/>
  <c r="G7349" i="25"/>
  <c r="F7349" i="25" s="1"/>
  <c r="G11302" i="25"/>
  <c r="F11302" i="25" s="1"/>
  <c r="G9255" i="25"/>
  <c r="F9255" i="25" s="1"/>
  <c r="G7388" i="25"/>
  <c r="F7388" i="25" s="1"/>
  <c r="G13419" i="25"/>
  <c r="F13419" i="25" s="1"/>
  <c r="G8018" i="25"/>
  <c r="F8018" i="25" s="1"/>
  <c r="G10611" i="25"/>
  <c r="F10611" i="25" s="1"/>
  <c r="G7835" i="25"/>
  <c r="F7835" i="25" s="1"/>
  <c r="G11613" i="25"/>
  <c r="F11613" i="25" s="1"/>
  <c r="F10989" i="25"/>
  <c r="G7858" i="25"/>
  <c r="F7858" i="25" s="1"/>
  <c r="G12668" i="25"/>
  <c r="F12668" i="25" s="1"/>
  <c r="G13097" i="25"/>
  <c r="F13097" i="25" s="1"/>
  <c r="G7248" i="25"/>
  <c r="F7248" i="25" s="1"/>
  <c r="G10725" i="25"/>
  <c r="F10725" i="25" s="1"/>
  <c r="G9910" i="25"/>
  <c r="F9910" i="25" s="1"/>
  <c r="G49" i="25"/>
  <c r="F49" i="25" s="1"/>
  <c r="F10883" i="25"/>
  <c r="G12487" i="25"/>
  <c r="F12487" i="25" s="1"/>
  <c r="G13285" i="25"/>
  <c r="F13285" i="25" s="1"/>
  <c r="G52" i="25"/>
  <c r="F52" i="25" s="1"/>
  <c r="G7564" i="25"/>
  <c r="F7564" i="25" s="1"/>
  <c r="G12497" i="25"/>
  <c r="F12497" i="25" s="1"/>
  <c r="G125" i="25"/>
  <c r="F125" i="25" s="1"/>
  <c r="G10253" i="25"/>
  <c r="F10253" i="25" s="1"/>
  <c r="G12606" i="25"/>
  <c r="F12606" i="25" s="1"/>
  <c r="G13647" i="25"/>
  <c r="F13647" i="25" s="1"/>
  <c r="G11306" i="25"/>
  <c r="F11306" i="25" s="1"/>
  <c r="G12240" i="25"/>
  <c r="F12240" i="25" s="1"/>
  <c r="G10652" i="25"/>
  <c r="F10652" i="25" s="1"/>
  <c r="G7942" i="25"/>
  <c r="F7942" i="25" s="1"/>
  <c r="G8068" i="25"/>
  <c r="F8068" i="25" s="1"/>
  <c r="G11810" i="25"/>
  <c r="F11810" i="25" s="1"/>
  <c r="G12555" i="25"/>
  <c r="F12555" i="25" s="1"/>
  <c r="G11799" i="25"/>
  <c r="F11799" i="25" s="1"/>
  <c r="G8392" i="25"/>
  <c r="F8392" i="25" s="1"/>
  <c r="G10607" i="25"/>
  <c r="F10607" i="25" s="1"/>
  <c r="G13487" i="25"/>
  <c r="F13487" i="25" s="1"/>
  <c r="G8086" i="25"/>
  <c r="F8086" i="25" s="1"/>
  <c r="G11532" i="25"/>
  <c r="F11532" i="25" s="1"/>
  <c r="G11695" i="25"/>
  <c r="F11695" i="25" s="1"/>
  <c r="G12005" i="25"/>
  <c r="F12005" i="25" s="1"/>
  <c r="G7953" i="25"/>
  <c r="F7953" i="25" s="1"/>
  <c r="G11549" i="25"/>
  <c r="F11549" i="25" s="1"/>
  <c r="G12105" i="25"/>
  <c r="F12105" i="25" s="1"/>
  <c r="G10450" i="25"/>
  <c r="F10450" i="25" s="1"/>
  <c r="G12416" i="25"/>
  <c r="F12416" i="25" s="1"/>
  <c r="G13633" i="25"/>
  <c r="F13633" i="25" s="1"/>
  <c r="F10949" i="25"/>
  <c r="G7662" i="25"/>
  <c r="F7662" i="25" s="1"/>
  <c r="G8082" i="25"/>
  <c r="F8082" i="25" s="1"/>
  <c r="G12759" i="25"/>
  <c r="F12759" i="25" s="1"/>
  <c r="F11043" i="25"/>
  <c r="G13514" i="25"/>
  <c r="F13514" i="25" s="1"/>
  <c r="G7" i="25"/>
  <c r="F7" i="25" s="1"/>
  <c r="G8622" i="25"/>
  <c r="F8622" i="25" s="1"/>
  <c r="G7699" i="25"/>
  <c r="F7699" i="25" s="1"/>
  <c r="F10767" i="25"/>
  <c r="G9885" i="25"/>
  <c r="F9885" i="25" s="1"/>
  <c r="G7601" i="25"/>
  <c r="F7601" i="25" s="1"/>
  <c r="G8192" i="25"/>
  <c r="F8192" i="25" s="1"/>
  <c r="G12702" i="25"/>
  <c r="F12702" i="25" s="1"/>
  <c r="G8340" i="25"/>
  <c r="F8340" i="25" s="1"/>
  <c r="G11326" i="25"/>
  <c r="F11326" i="25" s="1"/>
  <c r="F10846" i="25"/>
  <c r="G8521" i="25"/>
  <c r="F8521" i="25" s="1"/>
  <c r="G12371" i="25"/>
  <c r="F12371" i="25" s="1"/>
  <c r="G10216" i="25"/>
  <c r="F10216" i="25" s="1"/>
  <c r="G7537" i="25"/>
  <c r="F7537" i="25" s="1"/>
  <c r="G12047" i="25"/>
  <c r="F12047" i="25" s="1"/>
  <c r="G11314" i="25"/>
  <c r="F11314" i="25" s="1"/>
  <c r="G7689" i="25"/>
  <c r="F7689" i="25" s="1"/>
  <c r="G8170" i="25"/>
  <c r="F8170" i="25" s="1"/>
  <c r="G8624" i="25"/>
  <c r="F8624" i="25" s="1"/>
  <c r="G7672" i="25"/>
  <c r="F7672" i="25" s="1"/>
  <c r="G11931" i="25"/>
  <c r="F11931" i="25" s="1"/>
  <c r="G8561" i="25"/>
  <c r="F8561" i="25" s="1"/>
  <c r="G7877" i="25"/>
  <c r="F7877" i="25" s="1"/>
  <c r="G8585" i="25"/>
  <c r="F8585" i="25" s="1"/>
  <c r="G12840" i="25"/>
  <c r="F12840" i="25" s="1"/>
  <c r="G8428" i="25"/>
  <c r="F8428" i="25" s="1"/>
  <c r="G11664" i="25"/>
  <c r="F11664" i="25" s="1"/>
  <c r="G11405" i="25"/>
  <c r="F11405" i="25" s="1"/>
  <c r="G12316" i="25"/>
  <c r="F12316" i="25" s="1"/>
  <c r="G7958" i="25"/>
  <c r="F7958" i="25" s="1"/>
  <c r="G11926" i="25"/>
  <c r="F11926" i="25" s="1"/>
  <c r="G11884" i="25"/>
  <c r="F11884" i="25" s="1"/>
  <c r="G12065" i="25"/>
  <c r="F12065" i="25" s="1"/>
  <c r="G165" i="25"/>
  <c r="F165" i="25" s="1"/>
  <c r="G11476" i="25"/>
  <c r="F11476" i="25" s="1"/>
  <c r="G106" i="25"/>
  <c r="F106" i="25" s="1"/>
  <c r="G8594" i="25"/>
  <c r="F8594" i="25" s="1"/>
  <c r="G11509" i="25"/>
  <c r="F11509" i="25" s="1"/>
  <c r="G12938" i="25"/>
  <c r="F12938" i="25" s="1"/>
  <c r="G11456" i="25"/>
  <c r="F11456" i="25" s="1"/>
  <c r="G11806" i="25"/>
  <c r="F11806" i="25" s="1"/>
  <c r="G8408" i="25"/>
  <c r="F8408" i="25" s="1"/>
  <c r="G9923" i="25"/>
  <c r="F9923" i="25" s="1"/>
  <c r="G7367" i="25"/>
  <c r="F7367" i="25" s="1"/>
  <c r="G8430" i="25"/>
  <c r="F8430" i="25" s="1"/>
  <c r="G13389" i="25"/>
  <c r="F13389" i="25" s="1"/>
  <c r="G8389" i="25"/>
  <c r="F8389" i="25" s="1"/>
  <c r="G13303" i="25"/>
  <c r="F13303" i="25" s="1"/>
  <c r="G11526" i="25"/>
  <c r="F11526" i="25" s="1"/>
  <c r="G10402" i="25"/>
  <c r="F10402" i="25" s="1"/>
  <c r="G9264" i="25"/>
  <c r="F9264" i="25" s="1"/>
  <c r="G11845" i="25"/>
  <c r="F11845" i="25" s="1"/>
  <c r="G11975" i="25"/>
  <c r="F11975" i="25" s="1"/>
  <c r="G11753" i="25"/>
  <c r="F11753" i="25" s="1"/>
  <c r="G11714" i="25"/>
  <c r="F11714" i="25" s="1"/>
  <c r="G11305" i="25"/>
  <c r="F11305" i="25" s="1"/>
  <c r="G8010" i="25"/>
  <c r="F8010" i="25" s="1"/>
  <c r="G7871" i="25"/>
  <c r="F7871" i="25" s="1"/>
  <c r="G10143" i="25"/>
  <c r="F10143" i="25" s="1"/>
  <c r="G12976" i="25"/>
  <c r="F12976" i="25" s="1"/>
  <c r="G13458" i="25"/>
  <c r="F13458" i="25" s="1"/>
  <c r="G240" i="25"/>
  <c r="F240" i="25" s="1"/>
  <c r="G8262" i="25"/>
  <c r="F8262" i="25" s="1"/>
  <c r="G7777" i="25"/>
  <c r="F7777" i="25" s="1"/>
  <c r="G12733" i="25"/>
  <c r="F12733" i="25" s="1"/>
  <c r="G7258" i="25"/>
  <c r="F7258" i="25" s="1"/>
  <c r="G10066" i="25"/>
  <c r="F10066" i="25" s="1"/>
  <c r="G11698" i="25"/>
  <c r="F11698" i="25" s="1"/>
  <c r="G10578" i="25"/>
  <c r="F10578" i="25" s="1"/>
  <c r="G11637" i="25"/>
  <c r="F11637" i="25" s="1"/>
  <c r="G9245" i="25"/>
  <c r="F9245" i="25" s="1"/>
  <c r="G11486" i="25"/>
  <c r="F11486" i="25" s="1"/>
  <c r="G7868" i="25"/>
  <c r="F7868" i="25" s="1"/>
  <c r="G12991" i="25"/>
  <c r="F12991" i="25" s="1"/>
  <c r="G7454" i="25"/>
  <c r="F7454" i="25" s="1"/>
  <c r="G13386" i="25"/>
  <c r="F13386" i="25" s="1"/>
  <c r="G11574" i="25"/>
  <c r="F11574" i="25" s="1"/>
  <c r="F10890" i="25"/>
  <c r="G13180" i="25"/>
  <c r="F13180" i="25" s="1"/>
  <c r="G13288" i="25"/>
  <c r="F13288" i="25" s="1"/>
  <c r="G12963" i="25"/>
  <c r="F12963" i="25" s="1"/>
  <c r="G12720" i="25"/>
  <c r="F12720" i="25" s="1"/>
  <c r="G8292" i="25"/>
  <c r="F8292" i="25" s="1"/>
  <c r="G7466" i="25"/>
  <c r="F7466" i="25" s="1"/>
  <c r="G10544" i="25"/>
  <c r="F10544" i="25" s="1"/>
  <c r="G9996" i="25"/>
  <c r="F9996" i="25" s="1"/>
  <c r="F10776" i="25"/>
  <c r="G10313" i="25"/>
  <c r="F10313" i="25" s="1"/>
  <c r="G13410" i="25"/>
  <c r="F13410" i="25" s="1"/>
  <c r="G8527" i="25"/>
  <c r="F8527" i="25" s="1"/>
  <c r="G13367" i="25"/>
  <c r="F13367" i="25" s="1"/>
  <c r="G8045" i="25"/>
  <c r="F8045" i="25" s="1"/>
  <c r="G12314" i="25"/>
  <c r="F12314" i="25" s="1"/>
  <c r="G12736" i="25"/>
  <c r="F12736" i="25" s="1"/>
  <c r="G8416" i="25"/>
  <c r="F8416" i="25" s="1"/>
  <c r="G7759" i="25"/>
  <c r="F7759" i="25" s="1"/>
  <c r="G8030" i="25"/>
  <c r="F8030" i="25" s="1"/>
  <c r="F11022" i="25"/>
  <c r="G7418" i="25"/>
  <c r="F7418" i="25" s="1"/>
  <c r="G12587" i="25"/>
  <c r="F12587" i="25" s="1"/>
  <c r="G134" i="25"/>
  <c r="F134" i="25" s="1"/>
  <c r="G10379" i="25"/>
  <c r="F10379" i="25" s="1"/>
  <c r="G12575" i="25"/>
  <c r="F12575" i="25" s="1"/>
  <c r="G7827" i="25"/>
  <c r="F7827" i="25" s="1"/>
  <c r="G7509" i="25"/>
  <c r="F7509" i="25" s="1"/>
  <c r="G8641" i="25"/>
  <c r="F8641" i="25" s="1"/>
  <c r="G12636" i="25"/>
  <c r="F12636" i="25" s="1"/>
  <c r="G10735" i="25"/>
  <c r="F10735" i="25" s="1"/>
  <c r="G142" i="25"/>
  <c r="F142" i="25" s="1"/>
  <c r="G12035" i="25"/>
  <c r="F12035" i="25" s="1"/>
  <c r="G7605" i="25"/>
  <c r="F7605" i="25" s="1"/>
  <c r="G8020" i="25"/>
  <c r="F8020" i="25" s="1"/>
  <c r="G12055" i="25"/>
  <c r="F12055" i="25" s="1"/>
  <c r="G13398" i="25"/>
  <c r="F13398" i="25" s="1"/>
  <c r="G12639" i="25"/>
  <c r="F12639" i="25" s="1"/>
  <c r="G13587" i="25"/>
  <c r="F13587" i="25" s="1"/>
  <c r="G13639" i="25"/>
  <c r="F13639" i="25" s="1"/>
  <c r="G10500" i="25"/>
  <c r="F10500" i="25" s="1"/>
  <c r="G10501" i="25"/>
  <c r="F10501" i="25" s="1"/>
  <c r="G13486" i="25"/>
  <c r="F13486" i="25" s="1"/>
  <c r="G9211" i="25"/>
  <c r="F9211" i="25" s="1"/>
  <c r="G8055" i="25"/>
  <c r="F8055" i="25" s="1"/>
  <c r="G12336" i="25"/>
  <c r="F12336" i="25" s="1"/>
  <c r="G13465" i="25"/>
  <c r="F13465" i="25" s="1"/>
  <c r="G7575" i="25"/>
  <c r="F7575" i="25" s="1"/>
  <c r="G11482" i="25"/>
  <c r="F11482" i="25" s="1"/>
  <c r="G10463" i="25"/>
  <c r="F10463" i="25" s="1"/>
  <c r="G7718" i="25"/>
  <c r="F7718" i="25" s="1"/>
  <c r="G7890" i="25"/>
  <c r="F7890" i="25" s="1"/>
  <c r="G11759" i="25"/>
  <c r="F11759" i="25" s="1"/>
  <c r="G12929" i="25"/>
  <c r="F12929" i="25" s="1"/>
  <c r="G7636" i="25"/>
  <c r="F7636" i="25" s="1"/>
  <c r="G8175" i="25"/>
  <c r="F8175" i="25" s="1"/>
  <c r="G13370" i="25"/>
  <c r="F13370" i="25" s="1"/>
  <c r="G10186" i="25"/>
  <c r="F10186" i="25" s="1"/>
  <c r="G244" i="25"/>
  <c r="F244" i="25" s="1"/>
  <c r="G8011" i="25"/>
  <c r="F8011" i="25" s="1"/>
  <c r="G8146" i="25"/>
  <c r="F8146" i="25" s="1"/>
  <c r="G10524" i="25"/>
  <c r="F10524" i="25" s="1"/>
  <c r="B2" i="21" s="1"/>
  <c r="G8536" i="25"/>
  <c r="F8536" i="25" s="1"/>
  <c r="G8431" i="25"/>
  <c r="F8431" i="25" s="1"/>
  <c r="G11493" i="25"/>
  <c r="F11493" i="25" s="1"/>
  <c r="G13145" i="25"/>
  <c r="F13145" i="25" s="1"/>
  <c r="G10579" i="25"/>
  <c r="F10579" i="25" s="1"/>
  <c r="G12425" i="25"/>
  <c r="F12425" i="25" s="1"/>
  <c r="G9307" i="25"/>
  <c r="F9307" i="25" s="1"/>
  <c r="F10904" i="25"/>
  <c r="G13304" i="25"/>
  <c r="F13304" i="25" s="1"/>
  <c r="G13531" i="25"/>
  <c r="F13531" i="25" s="1"/>
  <c r="G13104" i="25"/>
  <c r="F13104" i="25" s="1"/>
  <c r="G10150" i="25"/>
  <c r="F10150" i="25" s="1"/>
  <c r="G9266" i="25"/>
  <c r="F9266" i="25" s="1"/>
  <c r="G10265" i="25"/>
  <c r="F10265" i="25" s="1"/>
  <c r="G11271" i="25"/>
  <c r="F11271" i="25" s="1"/>
  <c r="G8615" i="25"/>
  <c r="F8615" i="25" s="1"/>
  <c r="G10414" i="25"/>
  <c r="F10414" i="25" s="1"/>
  <c r="G10601" i="25"/>
  <c r="F10601" i="25" s="1"/>
  <c r="F10984" i="25"/>
  <c r="F10996" i="25"/>
  <c r="G7751" i="25"/>
  <c r="F7751" i="25" s="1"/>
  <c r="G12463" i="25"/>
  <c r="F12463" i="25" s="1"/>
  <c r="G7651" i="25"/>
  <c r="F7651" i="25" s="1"/>
  <c r="G8406" i="25"/>
  <c r="F8406" i="25" s="1"/>
  <c r="G42" i="25"/>
  <c r="F42" i="25" s="1"/>
  <c r="G7946" i="25"/>
  <c r="F7946" i="25" s="1"/>
  <c r="G10218" i="25"/>
  <c r="F10218" i="25" s="1"/>
  <c r="G7368" i="25"/>
  <c r="F7368" i="25" s="1"/>
  <c r="G10388" i="25"/>
  <c r="F10388" i="25" s="1"/>
  <c r="G11279" i="25"/>
  <c r="F11279" i="25" s="1"/>
  <c r="G7510" i="25"/>
  <c r="F7510" i="25" s="1"/>
  <c r="G8313" i="25"/>
  <c r="F8313" i="25" s="1"/>
  <c r="G7722" i="25"/>
  <c r="F7722" i="25" s="1"/>
  <c r="G9311" i="25"/>
  <c r="F9311" i="25" s="1"/>
  <c r="F11020" i="25"/>
  <c r="G10300" i="25"/>
  <c r="F10300" i="25" s="1"/>
  <c r="G13306" i="25"/>
  <c r="F13306" i="25" s="1"/>
  <c r="G13352" i="25"/>
  <c r="F13352" i="25" s="1"/>
  <c r="G8037" i="25"/>
  <c r="F8037" i="25" s="1"/>
  <c r="G9306" i="25"/>
  <c r="F9306" i="25" s="1"/>
  <c r="G7486" i="25"/>
  <c r="F7486" i="25" s="1"/>
  <c r="G9884" i="25"/>
  <c r="F9884" i="25" s="1"/>
  <c r="G7741" i="25"/>
  <c r="F7741" i="25" s="1"/>
  <c r="G10104" i="25"/>
  <c r="F10104" i="25" s="1"/>
  <c r="G7755" i="25"/>
  <c r="F7755" i="25" s="1"/>
  <c r="G13197" i="25"/>
  <c r="F13197" i="25" s="1"/>
  <c r="G13254" i="25"/>
  <c r="F13254" i="25" s="1"/>
  <c r="G8460" i="25"/>
  <c r="F8460" i="25" s="1"/>
  <c r="G7264" i="25"/>
  <c r="F7264" i="25" s="1"/>
  <c r="G22" i="25"/>
  <c r="F22" i="25" s="1"/>
  <c r="G8475" i="25"/>
  <c r="F8475" i="25" s="1"/>
  <c r="G11989" i="25"/>
  <c r="F11989" i="25" s="1"/>
  <c r="G8599" i="25"/>
  <c r="F8599" i="25" s="1"/>
  <c r="G11263" i="25"/>
  <c r="F11263" i="25" s="1"/>
  <c r="G9868" i="25"/>
  <c r="F9868" i="25" s="1"/>
  <c r="G12683" i="25"/>
  <c r="F12683" i="25" s="1"/>
  <c r="G8668" i="25"/>
  <c r="F8668" i="25" s="1"/>
  <c r="G13333" i="25"/>
  <c r="F13333" i="25" s="1"/>
  <c r="G8402" i="25"/>
  <c r="F8402" i="25" s="1"/>
  <c r="G7859" i="25"/>
  <c r="F7859" i="25" s="1"/>
  <c r="G12050" i="25"/>
  <c r="F12050" i="25" s="1"/>
  <c r="G13321" i="25"/>
  <c r="F13321" i="25" s="1"/>
  <c r="G201" i="25"/>
  <c r="F201" i="25" s="1"/>
  <c r="G13513" i="25"/>
  <c r="F13513" i="25" s="1"/>
  <c r="G9303" i="25"/>
  <c r="F9303" i="25" s="1"/>
  <c r="G7393" i="25"/>
  <c r="F7393" i="25" s="1"/>
  <c r="G61" i="25"/>
  <c r="F61" i="25" s="1"/>
  <c r="G7395" i="25"/>
  <c r="F7395" i="25" s="1"/>
  <c r="G12180" i="25"/>
  <c r="F12180" i="25" s="1"/>
  <c r="G7501" i="25"/>
  <c r="F7501" i="25" s="1"/>
  <c r="G198" i="25"/>
  <c r="F198" i="25" s="1"/>
  <c r="G12737" i="25"/>
  <c r="F12737" i="25" s="1"/>
  <c r="G12489" i="25"/>
  <c r="F12489" i="25" s="1"/>
  <c r="G12043" i="25"/>
  <c r="F12043" i="25" s="1"/>
  <c r="G7567" i="25"/>
  <c r="F7567" i="25" s="1"/>
  <c r="G12968" i="25"/>
  <c r="F12968" i="25" s="1"/>
  <c r="G7865" i="25"/>
  <c r="F7865" i="25" s="1"/>
  <c r="G8586" i="25"/>
  <c r="F8586" i="25" s="1"/>
  <c r="G10693" i="25"/>
  <c r="F10693" i="25" s="1"/>
  <c r="G9938" i="25"/>
  <c r="F9938" i="25" s="1"/>
  <c r="G11896" i="25"/>
  <c r="F11896" i="25" s="1"/>
  <c r="F10877" i="25"/>
  <c r="G7676" i="25"/>
  <c r="F7676" i="25" s="1"/>
  <c r="G8468" i="25"/>
  <c r="F8468" i="25" s="1"/>
  <c r="G8629" i="25"/>
  <c r="F8629" i="25" s="1"/>
  <c r="G11932" i="25"/>
  <c r="F11932" i="25" s="1"/>
  <c r="G11908" i="25"/>
  <c r="F11908" i="25" s="1"/>
  <c r="G7945" i="25"/>
  <c r="F7945" i="25" s="1"/>
  <c r="G12727" i="25"/>
  <c r="F12727" i="25" s="1"/>
  <c r="G13645" i="25"/>
  <c r="F13645" i="25" s="1"/>
  <c r="G7321" i="25"/>
  <c r="F7321" i="25" s="1"/>
  <c r="G12648" i="25"/>
  <c r="F12648" i="25" s="1"/>
  <c r="G10561" i="25"/>
  <c r="F10561" i="25" s="1"/>
  <c r="G10101" i="25"/>
  <c r="F10101" i="25" s="1"/>
  <c r="G11916" i="25"/>
  <c r="F11916" i="25" s="1"/>
  <c r="G11288" i="25"/>
  <c r="F11288" i="25" s="1"/>
  <c r="F10812" i="25"/>
  <c r="G12276" i="25"/>
  <c r="F12276" i="25" s="1"/>
  <c r="G10434" i="25"/>
  <c r="F10434" i="25" s="1"/>
  <c r="G13501" i="25"/>
  <c r="F13501" i="25" s="1"/>
  <c r="G10099" i="25"/>
  <c r="F10099" i="25" s="1"/>
  <c r="G9263" i="25"/>
  <c r="F9263" i="25" s="1"/>
  <c r="G11635" i="25"/>
  <c r="F11635" i="25" s="1"/>
  <c r="G7906" i="25"/>
  <c r="F7906" i="25" s="1"/>
  <c r="F10843" i="25"/>
  <c r="G7574" i="25"/>
  <c r="F7574" i="25" s="1"/>
  <c r="G13319" i="25"/>
  <c r="F13319" i="25" s="1"/>
  <c r="G10096" i="25"/>
  <c r="F10096" i="25" s="1"/>
  <c r="G10119" i="25"/>
  <c r="F10119" i="25" s="1"/>
  <c r="G13397" i="25"/>
  <c r="F13397" i="25" s="1"/>
  <c r="G10534" i="25"/>
  <c r="F10534" i="25" s="1"/>
  <c r="G10731" i="25"/>
  <c r="F10731" i="25" s="1"/>
  <c r="G7228" i="25"/>
  <c r="F7228" i="25" s="1"/>
  <c r="G13499" i="25"/>
  <c r="F13499" i="25" s="1"/>
  <c r="G11603" i="25"/>
  <c r="F11603" i="25" s="1"/>
  <c r="G8206" i="25"/>
  <c r="F8206" i="25" s="1"/>
  <c r="G12070" i="25"/>
  <c r="F12070" i="25" s="1"/>
  <c r="G8028" i="25"/>
  <c r="F8028" i="25" s="1"/>
  <c r="G7215" i="25"/>
  <c r="F7215" i="25" s="1"/>
  <c r="G11272" i="25"/>
  <c r="F11272" i="25" s="1"/>
  <c r="G7568" i="25"/>
  <c r="F7568" i="25" s="1"/>
  <c r="G12170" i="25"/>
  <c r="F12170" i="25" s="1"/>
  <c r="G7585" i="25"/>
  <c r="F7585" i="25" s="1"/>
  <c r="G7260" i="25"/>
  <c r="F7260" i="25" s="1"/>
  <c r="G11624" i="25"/>
  <c r="F11624" i="25" s="1"/>
  <c r="G13085" i="25"/>
  <c r="F13085" i="25" s="1"/>
  <c r="G13416" i="25"/>
  <c r="F13416" i="25" s="1"/>
  <c r="G13575" i="25"/>
  <c r="F13575" i="25" s="1"/>
  <c r="G12854" i="25"/>
  <c r="F12854" i="25" s="1"/>
  <c r="G7482" i="25"/>
  <c r="F7482" i="25" s="1"/>
  <c r="G10728" i="25"/>
  <c r="F10728" i="25" s="1"/>
  <c r="G7445" i="25"/>
  <c r="F7445" i="25" s="1"/>
  <c r="G7293" i="25"/>
  <c r="F7293" i="25" s="1"/>
  <c r="G13177" i="25"/>
  <c r="F13177" i="25" s="1"/>
  <c r="G7353" i="25"/>
  <c r="F7353" i="25" s="1"/>
  <c r="F10826" i="25"/>
  <c r="G12664" i="25"/>
  <c r="F12664" i="25" s="1"/>
  <c r="G10000" i="25"/>
  <c r="F10000" i="25" s="1"/>
  <c r="G12421" i="25"/>
  <c r="F12421" i="25" s="1"/>
  <c r="G7675" i="25"/>
  <c r="F7675" i="25" s="1"/>
  <c r="G12347" i="25"/>
  <c r="F12347" i="25" s="1"/>
  <c r="G62" i="25"/>
  <c r="F62" i="25" s="1"/>
  <c r="G9284" i="25"/>
  <c r="F9284" i="25" s="1"/>
  <c r="G12466" i="25"/>
  <c r="F12466" i="25" s="1"/>
  <c r="G13151" i="25"/>
  <c r="F13151" i="25" s="1"/>
  <c r="G10458" i="25"/>
  <c r="F10458" i="25" s="1"/>
  <c r="G8469" i="25"/>
  <c r="F8469" i="25" s="1"/>
  <c r="G10164" i="25"/>
  <c r="F10164" i="25" s="1"/>
  <c r="G11611" i="25"/>
  <c r="F11611" i="25" s="1"/>
  <c r="G186" i="25"/>
  <c r="F186" i="25" s="1"/>
  <c r="G13154" i="25"/>
  <c r="F13154" i="25" s="1"/>
  <c r="G13536" i="25"/>
  <c r="F13536" i="25" s="1"/>
  <c r="G13537" i="25"/>
  <c r="F13537" i="25" s="1"/>
  <c r="G154" i="25"/>
  <c r="F154" i="25" s="1"/>
  <c r="G13340" i="25"/>
  <c r="F13340" i="25" s="1"/>
  <c r="G10726" i="25"/>
  <c r="F10726" i="25" s="1"/>
  <c r="G13179" i="25"/>
  <c r="F13179" i="25" s="1"/>
  <c r="G8513" i="25"/>
  <c r="F8513" i="25" s="1"/>
  <c r="G11328" i="25"/>
  <c r="F11328" i="25" s="1"/>
  <c r="G13582" i="25"/>
  <c r="F13582" i="25" s="1"/>
  <c r="G8159" i="25"/>
  <c r="F8159" i="25" s="1"/>
  <c r="G8593" i="25"/>
  <c r="F8593" i="25" s="1"/>
  <c r="G8556" i="25"/>
  <c r="F8556" i="25" s="1"/>
  <c r="G11274" i="25"/>
  <c r="F11274" i="25" s="1"/>
  <c r="G77" i="25"/>
  <c r="F77" i="25" s="1"/>
  <c r="G12373" i="25"/>
  <c r="F12373" i="25" s="1"/>
  <c r="G7982" i="25"/>
  <c r="F7982" i="25" s="1"/>
  <c r="G7254" i="25"/>
  <c r="F7254" i="25" s="1"/>
  <c r="G8634" i="25"/>
  <c r="F8634" i="25" s="1"/>
  <c r="G10097" i="25"/>
  <c r="F10097" i="25" s="1"/>
  <c r="G10623" i="25"/>
  <c r="F10623" i="25" s="1"/>
  <c r="G8583" i="25"/>
  <c r="F8583" i="25" s="1"/>
  <c r="G7543" i="25"/>
  <c r="F7543" i="25" s="1"/>
  <c r="F11032" i="25"/>
  <c r="G146" i="25"/>
  <c r="F146" i="25" s="1"/>
  <c r="G10603" i="25"/>
  <c r="F10603" i="25" s="1"/>
  <c r="F10755" i="25"/>
  <c r="G13299" i="25"/>
  <c r="F13299" i="25" s="1"/>
  <c r="G10610" i="25"/>
  <c r="F10610" i="25" s="1"/>
  <c r="G7441" i="25"/>
  <c r="F7441" i="25" s="1"/>
  <c r="G9973" i="25"/>
  <c r="F9973" i="25" s="1"/>
  <c r="G10267" i="25"/>
  <c r="F10267" i="25" s="1"/>
  <c r="G11391" i="25"/>
  <c r="F11391" i="25" s="1"/>
  <c r="G7371" i="25"/>
  <c r="F7371" i="25" s="1"/>
  <c r="G7562" i="25"/>
  <c r="F7562" i="25" s="1"/>
  <c r="G7855" i="25"/>
  <c r="F7855" i="25" s="1"/>
  <c r="F10832" i="25"/>
  <c r="G10425" i="25"/>
  <c r="F10425" i="25" s="1"/>
  <c r="G13309" i="25"/>
  <c r="F13309" i="25" s="1"/>
  <c r="G7809" i="25"/>
  <c r="F7809" i="25" s="1"/>
  <c r="G66" i="25"/>
  <c r="F66" i="25" s="1"/>
  <c r="G9935" i="25"/>
  <c r="F9935" i="25" s="1"/>
  <c r="G8459" i="25"/>
  <c r="F8459" i="25" s="1"/>
  <c r="G8637" i="25"/>
  <c r="F8637" i="25" s="1"/>
  <c r="G11300" i="25"/>
  <c r="F11300" i="25" s="1"/>
  <c r="G10151" i="25"/>
  <c r="F10151" i="25" s="1"/>
  <c r="G13561" i="25"/>
  <c r="F13561" i="25" s="1"/>
  <c r="G12681" i="25"/>
  <c r="F12681" i="25" s="1"/>
  <c r="G10123" i="25"/>
  <c r="F10123" i="25" s="1"/>
  <c r="G12977" i="25"/>
  <c r="F12977" i="25" s="1"/>
  <c r="G9320" i="25"/>
  <c r="F9320" i="25" s="1"/>
  <c r="G13250" i="25"/>
  <c r="F13250" i="25" s="1"/>
  <c r="G12356" i="25"/>
  <c r="F12356" i="25" s="1"/>
  <c r="G11688" i="25"/>
  <c r="F11688" i="25" s="1"/>
  <c r="G8357" i="25"/>
  <c r="F8357" i="25" s="1"/>
  <c r="G13178" i="25"/>
  <c r="F13178" i="25" s="1"/>
  <c r="G13566" i="25"/>
  <c r="F13566" i="25" s="1"/>
  <c r="F10813" i="25"/>
  <c r="G8669" i="25"/>
  <c r="F8669" i="25" s="1"/>
  <c r="G12248" i="25"/>
  <c r="F12248" i="25" s="1"/>
  <c r="G10747" i="25"/>
  <c r="F10747" i="25" s="1"/>
  <c r="G8607" i="25"/>
  <c r="F8607" i="25" s="1"/>
  <c r="G12324" i="25"/>
  <c r="F12324" i="25" s="1"/>
  <c r="G7866" i="25"/>
  <c r="F7866" i="25" s="1"/>
  <c r="G12729" i="25"/>
  <c r="F12729" i="25" s="1"/>
  <c r="G13290" i="25"/>
  <c r="F13290" i="25" s="1"/>
  <c r="G12423" i="25"/>
  <c r="F12423" i="25" s="1"/>
  <c r="G10332" i="25"/>
  <c r="F10332" i="25" s="1"/>
  <c r="G8580" i="25"/>
  <c r="F8580" i="25" s="1"/>
  <c r="G12333" i="25"/>
  <c r="F12333" i="25" s="1"/>
  <c r="G8077" i="25"/>
  <c r="F8077" i="25" s="1"/>
  <c r="G11234" i="25"/>
  <c r="F11234" i="25" s="1"/>
  <c r="G8523" i="25"/>
  <c r="F8523" i="25" s="1"/>
  <c r="G8181" i="25"/>
  <c r="F8181" i="25" s="1"/>
  <c r="G8651" i="25"/>
  <c r="F8651" i="25" s="1"/>
  <c r="G13379" i="25"/>
  <c r="F13379" i="25" s="1"/>
  <c r="G13200" i="25"/>
  <c r="F13200" i="25" s="1"/>
  <c r="G7941" i="25"/>
  <c r="F7941" i="25" s="1"/>
  <c r="G7789" i="25"/>
  <c r="F7789" i="25" s="1"/>
  <c r="G12960" i="25"/>
  <c r="F12960" i="25" s="1"/>
  <c r="G12607" i="25"/>
  <c r="F12607" i="25" s="1"/>
  <c r="G10408" i="25"/>
  <c r="F10408" i="25" s="1"/>
  <c r="G7870" i="25"/>
  <c r="F7870" i="25" s="1"/>
  <c r="G12422" i="25"/>
  <c r="F12422" i="25" s="1"/>
  <c r="G12386" i="25"/>
  <c r="F12386" i="25" s="1"/>
  <c r="G13595" i="25"/>
  <c r="F13595" i="25" s="1"/>
  <c r="G10682" i="25"/>
  <c r="F10682" i="25" s="1"/>
  <c r="G8427" i="25"/>
  <c r="F8427" i="25" s="1"/>
  <c r="G11457" i="25"/>
  <c r="F11457" i="25" s="1"/>
  <c r="G8096" i="25"/>
  <c r="F8096" i="25" s="1"/>
  <c r="G8130" i="25"/>
  <c r="F8130" i="25" s="1"/>
  <c r="G150" i="25"/>
  <c r="F150" i="25" s="1"/>
  <c r="G10157" i="25"/>
  <c r="F10157" i="25" s="1"/>
  <c r="G7817" i="25"/>
  <c r="F7817" i="25" s="1"/>
  <c r="G7818" i="25"/>
  <c r="F7818" i="25" s="1"/>
  <c r="G12098" i="25"/>
  <c r="F12098" i="25" s="1"/>
  <c r="G13167" i="25"/>
  <c r="F13167" i="25" s="1"/>
  <c r="G8005" i="25"/>
  <c r="F8005" i="25" s="1"/>
  <c r="G8128" i="25"/>
  <c r="F8128" i="25" s="1"/>
  <c r="G9959" i="25"/>
  <c r="F9959" i="25" s="1"/>
  <c r="G12798" i="25"/>
  <c r="F12798" i="25" s="1"/>
  <c r="G9251" i="25"/>
  <c r="F9251" i="25" s="1"/>
  <c r="G12082" i="25"/>
  <c r="F12082" i="25" s="1"/>
  <c r="G11460" i="25"/>
  <c r="F11460" i="25" s="1"/>
  <c r="G12818" i="25"/>
  <c r="F12818" i="25" s="1"/>
  <c r="G13493" i="25"/>
  <c r="F13493" i="25" s="1"/>
  <c r="G11843" i="25"/>
  <c r="F11843" i="25" s="1"/>
  <c r="G8655" i="25"/>
  <c r="F8655" i="25" s="1"/>
  <c r="G12892" i="25"/>
  <c r="F12892" i="25" s="1"/>
  <c r="G12593" i="25"/>
  <c r="F12593" i="25" s="1"/>
  <c r="G12652" i="25"/>
  <c r="F12652" i="25" s="1"/>
  <c r="G10609" i="25"/>
  <c r="F10609" i="25" s="1"/>
  <c r="G12012" i="25"/>
  <c r="F12012" i="25" s="1"/>
  <c r="G7455" i="25"/>
  <c r="F7455" i="25" s="1"/>
  <c r="G12989" i="25"/>
  <c r="F12989" i="25" s="1"/>
  <c r="G12713" i="25"/>
  <c r="F12713" i="25" s="1"/>
  <c r="G9262" i="25"/>
  <c r="F9262" i="25" s="1"/>
  <c r="G10647" i="25"/>
  <c r="F10647" i="25" s="1"/>
  <c r="G10648" i="25"/>
  <c r="F10648" i="25" s="1"/>
  <c r="G8457" i="25"/>
  <c r="F8457" i="25" s="1"/>
  <c r="G7432" i="25"/>
  <c r="F7432" i="25" s="1"/>
  <c r="G13206" i="25"/>
  <c r="F13206" i="25" s="1"/>
  <c r="G11280" i="25"/>
  <c r="F11280" i="25" s="1"/>
  <c r="G10107" i="25"/>
  <c r="F10107" i="25" s="1"/>
  <c r="G12956" i="25"/>
  <c r="F12956" i="25" s="1"/>
  <c r="G11273" i="25"/>
  <c r="F11273" i="25" s="1"/>
  <c r="G12335" i="25"/>
  <c r="F12335" i="25" s="1"/>
  <c r="G7999" i="25"/>
  <c r="F7999" i="25" s="1"/>
  <c r="G13496" i="25"/>
  <c r="F13496" i="25" s="1"/>
  <c r="G10231" i="25"/>
  <c r="F10231" i="25" s="1"/>
  <c r="G8486" i="25"/>
  <c r="F8486" i="25" s="1"/>
  <c r="G12661" i="25"/>
  <c r="F12661" i="25" s="1"/>
  <c r="G190" i="25"/>
  <c r="F190" i="25" s="1"/>
  <c r="G11871" i="25"/>
  <c r="F11871" i="25" s="1"/>
  <c r="G13253" i="25"/>
  <c r="F13253" i="25" s="1"/>
  <c r="G7429" i="25"/>
  <c r="F7429" i="25" s="1"/>
  <c r="G7433" i="25"/>
  <c r="F7433" i="25" s="1"/>
  <c r="G10547" i="25"/>
  <c r="F10547" i="25" s="1"/>
  <c r="G7290" i="25"/>
  <c r="F7290" i="25" s="1"/>
  <c r="G10533" i="25"/>
  <c r="F10533" i="25" s="1"/>
  <c r="G12426" i="25"/>
  <c r="F12426" i="25" s="1"/>
  <c r="G12179" i="25"/>
  <c r="F12179" i="25" s="1"/>
  <c r="G11322" i="25"/>
  <c r="F11322" i="25" s="1"/>
  <c r="G7939" i="25"/>
  <c r="F7939" i="25" s="1"/>
  <c r="G12562" i="25"/>
  <c r="F12562" i="25" s="1"/>
  <c r="G11819" i="25"/>
  <c r="F11819" i="25" s="1"/>
  <c r="G11601" i="25"/>
  <c r="F11601" i="25" s="1"/>
  <c r="G7595" i="25"/>
  <c r="F7595" i="25" s="1"/>
  <c r="G11796" i="25"/>
  <c r="F11796" i="25" s="1"/>
  <c r="G10129" i="25"/>
  <c r="F10129" i="25" s="1"/>
  <c r="G11275" i="25"/>
  <c r="F11275" i="25" s="1"/>
  <c r="G8364" i="25"/>
  <c r="F8364" i="25" s="1"/>
  <c r="G7469" i="25"/>
  <c r="F7469" i="25" s="1"/>
  <c r="G11784" i="25"/>
  <c r="F11784" i="25" s="1"/>
  <c r="G7268" i="25"/>
  <c r="F7268" i="25" s="1"/>
  <c r="G8121" i="25"/>
  <c r="F8121" i="25" s="1"/>
  <c r="G8646" i="25"/>
  <c r="F8646" i="25" s="1"/>
  <c r="G12643" i="25"/>
  <c r="F12643" i="25" s="1"/>
  <c r="G8118" i="25"/>
  <c r="F8118" i="25" s="1"/>
  <c r="G10158" i="25"/>
  <c r="F10158" i="25" s="1"/>
  <c r="G7481" i="25"/>
  <c r="F7481" i="25" s="1"/>
  <c r="F10986" i="25"/>
  <c r="G10324" i="25"/>
  <c r="F10324" i="25" s="1"/>
  <c r="G8425" i="25"/>
  <c r="F8425" i="25" s="1"/>
  <c r="G13500" i="25"/>
  <c r="F13500" i="25" s="1"/>
  <c r="G12007" i="25"/>
  <c r="F12007" i="25" s="1"/>
  <c r="G8353" i="25"/>
  <c r="F8353" i="25" s="1"/>
  <c r="G12557" i="25"/>
  <c r="F12557" i="25" s="1"/>
  <c r="G10050" i="25"/>
  <c r="F10050" i="25" s="1"/>
  <c r="G11582" i="25"/>
  <c r="F11582" i="25" s="1"/>
  <c r="G8474" i="25"/>
  <c r="F8474" i="25" s="1"/>
  <c r="G13338" i="25"/>
  <c r="F13338" i="25" s="1"/>
  <c r="G13437" i="25"/>
  <c r="F13437" i="25" s="1"/>
  <c r="F11004" i="25"/>
  <c r="G13430" i="25"/>
  <c r="F13430" i="25" s="1"/>
  <c r="G10530" i="25"/>
  <c r="F10530" i="25" s="1"/>
  <c r="G10321" i="25"/>
  <c r="F10321" i="25" s="1"/>
  <c r="G13214" i="25"/>
  <c r="F13214" i="25" s="1"/>
  <c r="G9989" i="25"/>
  <c r="F9989" i="25" s="1"/>
  <c r="G8246" i="25"/>
  <c r="F8246" i="25" s="1"/>
  <c r="G192" i="25"/>
  <c r="F192" i="25" s="1"/>
  <c r="F11019" i="25"/>
  <c r="G10440" i="25"/>
  <c r="F10440" i="25" s="1"/>
  <c r="F10926" i="25"/>
  <c r="G11268" i="25"/>
  <c r="F11268" i="25" s="1"/>
  <c r="G12358" i="25"/>
  <c r="F12358" i="25" s="1"/>
  <c r="G12404" i="25"/>
  <c r="F12404" i="25" s="1"/>
  <c r="G8052" i="25"/>
  <c r="F8052" i="25" s="1"/>
  <c r="G12068" i="25"/>
  <c r="F12068" i="25" s="1"/>
  <c r="G7450" i="25"/>
  <c r="F7450" i="25" s="1"/>
  <c r="G8191" i="25"/>
  <c r="F8191" i="25" s="1"/>
  <c r="G7370" i="25"/>
  <c r="F7370" i="25" s="1"/>
  <c r="G12298" i="25"/>
  <c r="F12298" i="25" s="1"/>
  <c r="G13143" i="25"/>
  <c r="F13143" i="25" s="1"/>
  <c r="G13240" i="25"/>
  <c r="F13240" i="25" s="1"/>
  <c r="G7586" i="25"/>
  <c r="F7586" i="25" s="1"/>
  <c r="G9984" i="25"/>
  <c r="F9984" i="25" s="1"/>
  <c r="G200" i="25"/>
  <c r="F200" i="25" s="1"/>
  <c r="G8571" i="25"/>
  <c r="F8571" i="25" s="1"/>
  <c r="G12133" i="25"/>
  <c r="F12133" i="25" s="1"/>
  <c r="G11686" i="25"/>
  <c r="F11686" i="25" s="1"/>
  <c r="G7278" i="25"/>
  <c r="F7278" i="25" s="1"/>
  <c r="G7408" i="25"/>
  <c r="F7408" i="25" s="1"/>
  <c r="G10511" i="25"/>
  <c r="F10511" i="25" s="1"/>
  <c r="F11005" i="25"/>
  <c r="G12970" i="25"/>
  <c r="F12970" i="25" s="1"/>
  <c r="G10692" i="25"/>
  <c r="F10692" i="25" s="1"/>
  <c r="G12744" i="25"/>
  <c r="F12744" i="25" s="1"/>
  <c r="G11881" i="25"/>
  <c r="F11881" i="25" s="1"/>
  <c r="G8590" i="25"/>
  <c r="F8590" i="25" s="1"/>
  <c r="G11837" i="25"/>
  <c r="F11837" i="25" s="1"/>
  <c r="G13182" i="25"/>
  <c r="F13182" i="25" s="1"/>
  <c r="G7334" i="25"/>
  <c r="F7334" i="25" s="1"/>
  <c r="G7576" i="25"/>
  <c r="F7576" i="25" s="1"/>
  <c r="G12745" i="25"/>
  <c r="F12745" i="25" s="1"/>
  <c r="F10819" i="25"/>
  <c r="G11768" i="25"/>
  <c r="F11768" i="25" s="1"/>
  <c r="G11922" i="25"/>
  <c r="F11922" i="25" s="1"/>
  <c r="G8394" i="25"/>
  <c r="F8394" i="25" s="1"/>
  <c r="G85" i="25"/>
  <c r="F85" i="25" s="1"/>
  <c r="G8422" i="25"/>
  <c r="F8422" i="25" s="1"/>
  <c r="G13142" i="25"/>
  <c r="F13142" i="25" s="1"/>
  <c r="G7867" i="25"/>
  <c r="F7867" i="25" s="1"/>
  <c r="G13569" i="25"/>
  <c r="F13569" i="25" s="1"/>
  <c r="G11320" i="25"/>
  <c r="F11320" i="25" s="1"/>
  <c r="G13549" i="25"/>
  <c r="F13549" i="25" s="1"/>
  <c r="G13282" i="25"/>
  <c r="F13282" i="25" s="1"/>
  <c r="G13301" i="25"/>
  <c r="F13301" i="25" s="1"/>
  <c r="G9864" i="25"/>
  <c r="F9864" i="25" s="1"/>
  <c r="G11941" i="25"/>
  <c r="F11941" i="25" s="1"/>
  <c r="G8612" i="25"/>
  <c r="F8612" i="25" s="1"/>
  <c r="G11228" i="25"/>
  <c r="F11228" i="25" s="1"/>
  <c r="G8479" i="25"/>
  <c r="F8479" i="25" s="1"/>
  <c r="G9319" i="25"/>
  <c r="F9319" i="25" s="1"/>
  <c r="F10951" i="25"/>
  <c r="G7752" i="25"/>
  <c r="F7752" i="25" s="1"/>
  <c r="G114" i="25"/>
  <c r="F114" i="25" s="1"/>
  <c r="G11530" i="25"/>
  <c r="F11530" i="25" s="1"/>
  <c r="G8596" i="25"/>
  <c r="F8596" i="25" s="1"/>
  <c r="G8619" i="25"/>
  <c r="F8619" i="25" s="1"/>
  <c r="G83" i="25"/>
  <c r="F83" i="25" s="1"/>
  <c r="G10608" i="25"/>
  <c r="F10608" i="25" s="1"/>
  <c r="G10589" i="25"/>
  <c r="F10589" i="25" s="1"/>
  <c r="G13557" i="25"/>
  <c r="F13557" i="25" s="1"/>
  <c r="G11742" i="25"/>
  <c r="F11742" i="25" s="1"/>
  <c r="G10382" i="25"/>
  <c r="F10382" i="25" s="1"/>
  <c r="G12275" i="25"/>
  <c r="F12275" i="25" s="1"/>
  <c r="G11778" i="25"/>
  <c r="F11778" i="25" s="1"/>
  <c r="G13332" i="25"/>
  <c r="F13332" i="25" s="1"/>
  <c r="G10716" i="25"/>
  <c r="F10716" i="25" s="1"/>
  <c r="G9958" i="25"/>
  <c r="F9958" i="25" s="1"/>
  <c r="G10239" i="25"/>
  <c r="F10239" i="25" s="1"/>
  <c r="G10613" i="25"/>
  <c r="F10613" i="25" s="1"/>
  <c r="G8399" i="25"/>
  <c r="F8399" i="25" s="1"/>
  <c r="G181" i="25"/>
  <c r="F181" i="25" s="1"/>
  <c r="G9249" i="25"/>
  <c r="F9249" i="25" s="1"/>
  <c r="G13106" i="25"/>
  <c r="F13106" i="25" s="1"/>
  <c r="G13409" i="25"/>
  <c r="F13409" i="25" s="1"/>
  <c r="G8533" i="25"/>
  <c r="F8533" i="25" s="1"/>
  <c r="G11892" i="25"/>
  <c r="F11892" i="25" s="1"/>
  <c r="G12113" i="25"/>
  <c r="F12113" i="25" s="1"/>
  <c r="G11227" i="25"/>
  <c r="F11227" i="25" s="1"/>
  <c r="G10187" i="25"/>
  <c r="F10187" i="25" s="1"/>
  <c r="G12706" i="25"/>
  <c r="F12706" i="25" s="1"/>
  <c r="G8001" i="25"/>
  <c r="F8001" i="25" s="1"/>
  <c r="G10281" i="25"/>
  <c r="F10281" i="25" s="1"/>
  <c r="G13653" i="25"/>
  <c r="F13653" i="25" s="1"/>
  <c r="G11867" i="25"/>
  <c r="F11867" i="25" s="1"/>
  <c r="G11990" i="25"/>
  <c r="F11990" i="25" s="1"/>
  <c r="F10908" i="25"/>
  <c r="G12262" i="25"/>
  <c r="F12262" i="25" s="1"/>
  <c r="G8582" i="25"/>
  <c r="F8582" i="25" s="1"/>
  <c r="G12460" i="25"/>
  <c r="F12460" i="25" s="1"/>
  <c r="F10999" i="25"/>
  <c r="G79" i="25"/>
  <c r="F79" i="25" s="1"/>
  <c r="G10526" i="25"/>
  <c r="F10526" i="25" s="1"/>
  <c r="G8661" i="25"/>
  <c r="F8661" i="25" s="1"/>
  <c r="G7706" i="25"/>
  <c r="F7706" i="25" s="1"/>
  <c r="G8236" i="25"/>
  <c r="F8236" i="25" s="1"/>
  <c r="G12804" i="25"/>
  <c r="F12804" i="25" s="1"/>
  <c r="G13342" i="25"/>
  <c r="F13342" i="25" s="1"/>
  <c r="G12685" i="25"/>
  <c r="F12685" i="25" s="1"/>
  <c r="G7592" i="25"/>
  <c r="F7592" i="25" s="1"/>
  <c r="G11957" i="25"/>
  <c r="F11957" i="25" s="1"/>
  <c r="G10062" i="25"/>
  <c r="F10062" i="25" s="1"/>
  <c r="G10659" i="25"/>
  <c r="F10659" i="25" s="1"/>
  <c r="G12480" i="25"/>
  <c r="F12480" i="25" s="1"/>
  <c r="G12348" i="25"/>
  <c r="F12348" i="25" s="1"/>
  <c r="F10827" i="25"/>
  <c r="G7602" i="25"/>
  <c r="F7602" i="25" s="1"/>
  <c r="G10343" i="25"/>
  <c r="F10343" i="25" s="1"/>
  <c r="G10140" i="25"/>
  <c r="F10140" i="25" s="1"/>
  <c r="G8424" i="25"/>
  <c r="F8424" i="25" s="1"/>
  <c r="G12474" i="25"/>
  <c r="F12474" i="25" s="1"/>
  <c r="G12767" i="25"/>
  <c r="F12767" i="25" s="1"/>
  <c r="G11296" i="25"/>
  <c r="F11296" i="25" s="1"/>
  <c r="G13407" i="25"/>
  <c r="F13407" i="25" s="1"/>
  <c r="G12843" i="25"/>
  <c r="F12843" i="25" s="1"/>
  <c r="G7384" i="25"/>
  <c r="F7384" i="25" s="1"/>
  <c r="G12837" i="25"/>
  <c r="F12837" i="25" s="1"/>
  <c r="G10703" i="25"/>
  <c r="F10703" i="25" s="1"/>
  <c r="G12468" i="25"/>
  <c r="F12468" i="25" s="1"/>
  <c r="G187" i="25"/>
  <c r="F187" i="25" s="1"/>
  <c r="G13295" i="25"/>
  <c r="F13295" i="25" s="1"/>
  <c r="G7443" i="25"/>
  <c r="F7443" i="25" s="1"/>
  <c r="G11838" i="25"/>
  <c r="F11838" i="25" s="1"/>
  <c r="G10520" i="25"/>
  <c r="F10520" i="25" s="1"/>
  <c r="G11556" i="25"/>
  <c r="F11556" i="25" s="1"/>
  <c r="G8605" i="25"/>
  <c r="F8605" i="25" s="1"/>
  <c r="G13329" i="25"/>
  <c r="F13329" i="25" s="1"/>
  <c r="G11278" i="25"/>
  <c r="F11278" i="25" s="1"/>
  <c r="G10266" i="25"/>
  <c r="F10266" i="25" s="1"/>
  <c r="G10665" i="25"/>
  <c r="F10665" i="25" s="1"/>
  <c r="G11" i="25"/>
  <c r="F11" i="25" s="1"/>
  <c r="G11543" i="25"/>
  <c r="F11543" i="25" s="1"/>
  <c r="G12069" i="25"/>
  <c r="F12069" i="25" s="1"/>
  <c r="G12479" i="25"/>
  <c r="F12479" i="25" s="1"/>
  <c r="G7587" i="25"/>
  <c r="F7587" i="25" s="1"/>
  <c r="G10684" i="25"/>
  <c r="F10684" i="25" s="1"/>
  <c r="G7277" i="25"/>
  <c r="F7277" i="25" s="1"/>
  <c r="G10322" i="25"/>
  <c r="F10322" i="25" s="1"/>
  <c r="G8169" i="25"/>
  <c r="F8169" i="25" s="1"/>
  <c r="G11319" i="25"/>
  <c r="F11319" i="25" s="1"/>
  <c r="F10800" i="25"/>
  <c r="G10366" i="25"/>
  <c r="F10366" i="25" s="1"/>
  <c r="G11723" i="25"/>
  <c r="F11723" i="25" s="1"/>
  <c r="G7613" i="25"/>
  <c r="F7613" i="25" s="1"/>
  <c r="G10566" i="25"/>
  <c r="F10566" i="25" s="1"/>
  <c r="G10244" i="25"/>
  <c r="F10244" i="25" s="1"/>
  <c r="G12391" i="25"/>
  <c r="F12391" i="25" s="1"/>
  <c r="G195" i="25"/>
  <c r="F195" i="25" s="1"/>
  <c r="G11353" i="25"/>
  <c r="F11353" i="25" s="1"/>
  <c r="G12464" i="25"/>
  <c r="F12464" i="25" s="1"/>
  <c r="G11584" i="25"/>
  <c r="F11584" i="25" s="1"/>
  <c r="G10365" i="25"/>
  <c r="F10365" i="25" s="1"/>
  <c r="G7383" i="25"/>
  <c r="F7383" i="25" s="1"/>
  <c r="G11856" i="25"/>
  <c r="F11856" i="25" s="1"/>
  <c r="F10936" i="25"/>
  <c r="G11478" i="25"/>
  <c r="F11478" i="25" s="1"/>
  <c r="G12868" i="25"/>
  <c r="F12868" i="25" s="1"/>
  <c r="G11786" i="25"/>
  <c r="F11786" i="25" s="1"/>
  <c r="G11459" i="25"/>
  <c r="F11459" i="25" s="1"/>
  <c r="G12670" i="25"/>
  <c r="F12670" i="25" s="1"/>
  <c r="G12362" i="25"/>
  <c r="F12362" i="25" s="1"/>
  <c r="G13264" i="25"/>
  <c r="F13264" i="25" s="1"/>
  <c r="G7431" i="25"/>
  <c r="F7431" i="25" s="1"/>
  <c r="G7764" i="25"/>
  <c r="F7764" i="25" s="1"/>
  <c r="G10237" i="25"/>
  <c r="F10237" i="25" s="1"/>
  <c r="G12649" i="25"/>
  <c r="F12649" i="25" s="1"/>
  <c r="G12427" i="25"/>
  <c r="F12427" i="25" s="1"/>
  <c r="G10236" i="25"/>
  <c r="F10236" i="25" s="1"/>
  <c r="G11490" i="25"/>
  <c r="F11490" i="25" s="1"/>
  <c r="G10444" i="25"/>
  <c r="F10444" i="25" s="1"/>
  <c r="G11254" i="25"/>
  <c r="F11254" i="25" s="1"/>
  <c r="G10225" i="25"/>
  <c r="F10225" i="25" s="1"/>
  <c r="G10515" i="25"/>
  <c r="F10515" i="25" s="1"/>
  <c r="G10532" i="25"/>
  <c r="F10532" i="25" s="1"/>
  <c r="G8407" i="25"/>
  <c r="F8407" i="25" s="1"/>
  <c r="G19" i="25"/>
  <c r="F19" i="25" s="1"/>
  <c r="G8157" i="25"/>
  <c r="F8157" i="25" s="1"/>
  <c r="G13559" i="25"/>
  <c r="F13559" i="25" s="1"/>
  <c r="G13573" i="25"/>
  <c r="F13573" i="25" s="1"/>
  <c r="G12618" i="25"/>
  <c r="F12618" i="25" s="1"/>
  <c r="G11852" i="25"/>
  <c r="F11852" i="25" s="1"/>
  <c r="G7317" i="25"/>
  <c r="F7317" i="25" s="1"/>
  <c r="G11807" i="25"/>
  <c r="F11807" i="25" s="1"/>
  <c r="F10878" i="25"/>
  <c r="G12515" i="25"/>
  <c r="F12515" i="25" s="1"/>
  <c r="G13364" i="25"/>
  <c r="F13364" i="25" s="1"/>
  <c r="G12853" i="25"/>
  <c r="F12853" i="25" s="1"/>
  <c r="G7396" i="25"/>
  <c r="F7396" i="25" s="1"/>
  <c r="G12677" i="25"/>
  <c r="F12677" i="25" s="1"/>
  <c r="G13505" i="25"/>
  <c r="F13505" i="25" s="1"/>
  <c r="G8078" i="25"/>
  <c r="F8078" i="25" s="1"/>
  <c r="G13265" i="25"/>
  <c r="F13265" i="25" s="1"/>
  <c r="G8514" i="25"/>
  <c r="F8514" i="25" s="1"/>
  <c r="G9957" i="25"/>
  <c r="F9957" i="25" s="1"/>
  <c r="G11943" i="25"/>
  <c r="F11943" i="25" s="1"/>
  <c r="G13555" i="25"/>
  <c r="F13555" i="25" s="1"/>
  <c r="G11396" i="25"/>
  <c r="F11396" i="25" s="1"/>
  <c r="G7540" i="25"/>
  <c r="F7540" i="25" s="1"/>
  <c r="G8511" i="25"/>
  <c r="F8511" i="25" s="1"/>
  <c r="G13202" i="25"/>
  <c r="F13202" i="25" s="1"/>
  <c r="G10641" i="25"/>
  <c r="F10641" i="25" s="1"/>
  <c r="G7729" i="25"/>
  <c r="F7729" i="25" s="1"/>
  <c r="G12951" i="25"/>
  <c r="F12951" i="25" s="1"/>
  <c r="G13545" i="25"/>
  <c r="F13545" i="25" s="1"/>
  <c r="G7594" i="25"/>
  <c r="F7594" i="25" s="1"/>
  <c r="G8286" i="25"/>
  <c r="F8286" i="25" s="1"/>
  <c r="G230" i="25"/>
  <c r="F230" i="25" s="1"/>
  <c r="G110" i="25"/>
  <c r="F110" i="25" s="1"/>
  <c r="G10124" i="25"/>
  <c r="F10124" i="25" s="1"/>
  <c r="G12742" i="25"/>
  <c r="F12742" i="25" s="1"/>
  <c r="G8445" i="25"/>
  <c r="F8445" i="25" s="1"/>
  <c r="G10588" i="25"/>
  <c r="F10588" i="25" s="1"/>
  <c r="G11631" i="25"/>
  <c r="F11631" i="25" s="1"/>
  <c r="G7335" i="25"/>
  <c r="F7335" i="25" s="1"/>
  <c r="G9987" i="25"/>
  <c r="F9987" i="25" s="1"/>
  <c r="G10154" i="25"/>
  <c r="F10154" i="25" s="1"/>
  <c r="G8356" i="25"/>
  <c r="F8356" i="25" s="1"/>
  <c r="G9313" i="25"/>
  <c r="F9313" i="25" s="1"/>
  <c r="F10947" i="25"/>
  <c r="G7943" i="25"/>
  <c r="F7943" i="25" s="1"/>
  <c r="G13641" i="25"/>
  <c r="F13641" i="25" s="1"/>
  <c r="G5" i="25"/>
  <c r="F5" i="25" s="1"/>
  <c r="G13122" i="25"/>
  <c r="F13122" i="25" s="1"/>
  <c r="G7842" i="25"/>
  <c r="F7842" i="25" s="1"/>
  <c r="G10635" i="25"/>
  <c r="F10635" i="25" s="1"/>
  <c r="G10437" i="25"/>
  <c r="F10437" i="25" s="1"/>
  <c r="G11247" i="25"/>
  <c r="F11247" i="25" s="1"/>
  <c r="G7610" i="25"/>
  <c r="F7610" i="25" s="1"/>
  <c r="G11308" i="25"/>
  <c r="F11308" i="25" s="1"/>
  <c r="G13576" i="25"/>
  <c r="F13576" i="25" s="1"/>
  <c r="G7297" i="25"/>
  <c r="F7297" i="25" s="1"/>
  <c r="G8659" i="25"/>
  <c r="F8659" i="25" s="1"/>
  <c r="G7541" i="25"/>
  <c r="F7541" i="25" s="1"/>
  <c r="G7448" i="25"/>
  <c r="F7448" i="25" s="1"/>
  <c r="G231" i="25"/>
  <c r="F231" i="25" s="1"/>
  <c r="G11593" i="25"/>
  <c r="F11593" i="25" s="1"/>
  <c r="G13325" i="25"/>
  <c r="F13325" i="25" s="1"/>
  <c r="G13411" i="25"/>
  <c r="F13411" i="25" s="1"/>
  <c r="G7528" i="25"/>
  <c r="F7528" i="25" s="1"/>
  <c r="G13646" i="25"/>
  <c r="F13646" i="25" s="1"/>
  <c r="G11952" i="25"/>
  <c r="F11952" i="25" s="1"/>
  <c r="G8608" i="25"/>
  <c r="F8608" i="25" s="1"/>
  <c r="G10618" i="25"/>
  <c r="F10618" i="25" s="1"/>
  <c r="G7439" i="25"/>
  <c r="F7439" i="25" s="1"/>
  <c r="G8347" i="25"/>
  <c r="F8347" i="25" s="1"/>
  <c r="G11588" i="25"/>
  <c r="F11588" i="25" s="1"/>
  <c r="G10214" i="25"/>
  <c r="F10214" i="25" s="1"/>
  <c r="G7241" i="25"/>
  <c r="F7241" i="25" s="1"/>
  <c r="G10474" i="25"/>
  <c r="F10474" i="25" s="1"/>
  <c r="G12994" i="25"/>
  <c r="F12994" i="25" s="1"/>
  <c r="G8379" i="25"/>
  <c r="F8379" i="25" s="1"/>
  <c r="G10650" i="25"/>
  <c r="F10650" i="25" s="1"/>
  <c r="G7927" i="25"/>
  <c r="F7927" i="25" s="1"/>
  <c r="G13521" i="25"/>
  <c r="F13521" i="25" s="1"/>
  <c r="G13460" i="25"/>
  <c r="F13460" i="25" s="1"/>
  <c r="G10076" i="25"/>
  <c r="F10076" i="25" s="1"/>
  <c r="G13473" i="25"/>
  <c r="F13473" i="25" s="1"/>
  <c r="G13594" i="25"/>
  <c r="F13594" i="25" s="1"/>
  <c r="G12647" i="25"/>
  <c r="F12647" i="25" s="1"/>
  <c r="G13136" i="25"/>
  <c r="F13136" i="25" s="1"/>
  <c r="G8487" i="25"/>
  <c r="F8487" i="25" s="1"/>
  <c r="G7516" i="25"/>
  <c r="F7516" i="25" s="1"/>
  <c r="G12969" i="25"/>
  <c r="F12969" i="25" s="1"/>
  <c r="G13636" i="25"/>
  <c r="F13636" i="25" s="1"/>
  <c r="G7485" i="25"/>
  <c r="F7485" i="25" s="1"/>
  <c r="G10741" i="25"/>
  <c r="F10741" i="25" s="1"/>
  <c r="G7512" i="25"/>
  <c r="F7512" i="25" s="1"/>
  <c r="G13366" i="25"/>
  <c r="F13366" i="25" s="1"/>
  <c r="G10585" i="25"/>
  <c r="F10585" i="25" s="1"/>
  <c r="G7457" i="25"/>
  <c r="F7457" i="25" s="1"/>
  <c r="G9300" i="25"/>
  <c r="F9300" i="25" s="1"/>
  <c r="G12420" i="25"/>
  <c r="F12420" i="25" s="1"/>
  <c r="G8120" i="25"/>
  <c r="F8120" i="25" s="1"/>
  <c r="F11039" i="25"/>
  <c r="G8023" i="25"/>
  <c r="F8023" i="25" s="1"/>
  <c r="G10567" i="25"/>
  <c r="F10567" i="25" s="1"/>
  <c r="G11313" i="25"/>
  <c r="F11313" i="25" s="1"/>
  <c r="G7909" i="25"/>
  <c r="F7909" i="25" s="1"/>
  <c r="G7784" i="25"/>
  <c r="F7784" i="25" s="1"/>
  <c r="G7597" i="25"/>
  <c r="F7597" i="25" s="1"/>
  <c r="G13075" i="25"/>
  <c r="F13075" i="25" s="1"/>
  <c r="G11869" i="25"/>
  <c r="F11869" i="25" s="1"/>
  <c r="G10687" i="25"/>
  <c r="F10687" i="25" s="1"/>
  <c r="G10223" i="25"/>
  <c r="F10223" i="25" s="1"/>
  <c r="G88" i="25"/>
  <c r="F88" i="25" s="1"/>
  <c r="G10338" i="25"/>
  <c r="F10338" i="25" s="1"/>
  <c r="F10771" i="25"/>
  <c r="G8547" i="25"/>
  <c r="F8547" i="25" s="1"/>
  <c r="G8546" i="25"/>
  <c r="F8546" i="25" s="1"/>
  <c r="G8462" i="25"/>
  <c r="F8462" i="25" s="1"/>
  <c r="G13185" i="25"/>
  <c r="F13185" i="25" s="1"/>
  <c r="G10628" i="25"/>
  <c r="F10628" i="25" s="1"/>
  <c r="G11557" i="25"/>
  <c r="F11557" i="25" s="1"/>
  <c r="G13656" i="25"/>
  <c r="F13656" i="25" s="1"/>
  <c r="G11321" i="25"/>
  <c r="F11321" i="25" s="1"/>
  <c r="G7599" i="25"/>
  <c r="F7599" i="25" s="1"/>
  <c r="G7920" i="25"/>
  <c r="F7920" i="25" s="1"/>
  <c r="G10280" i="25"/>
  <c r="F10280" i="25" s="1"/>
  <c r="G10583" i="25"/>
  <c r="F10583" i="25" s="1"/>
  <c r="G13165" i="25"/>
  <c r="F13165" i="25" s="1"/>
  <c r="G12888" i="25"/>
  <c r="F12888" i="25" s="1"/>
  <c r="G7487" i="25"/>
  <c r="F7487" i="25" s="1"/>
  <c r="G9995" i="25"/>
  <c r="F9995" i="25" s="1"/>
  <c r="G7411" i="25"/>
  <c r="F7411" i="25" s="1"/>
  <c r="G104" i="25"/>
  <c r="F104" i="25" s="1"/>
  <c r="F11030" i="25"/>
  <c r="G8332" i="25"/>
  <c r="F8332" i="25" s="1"/>
  <c r="G9945" i="25"/>
  <c r="F9945" i="25" s="1"/>
  <c r="G10562" i="25"/>
  <c r="F10562" i="25" s="1"/>
  <c r="G13494" i="25"/>
  <c r="F13494" i="25" s="1"/>
  <c r="G12927" i="25"/>
  <c r="F12927" i="25" s="1"/>
  <c r="G12950" i="25"/>
  <c r="F12950" i="25" s="1"/>
  <c r="G12077" i="25"/>
  <c r="F12077" i="25" s="1"/>
  <c r="G11262" i="25"/>
  <c r="F11262" i="25" s="1"/>
  <c r="G8370" i="25"/>
  <c r="F8370" i="25" s="1"/>
  <c r="G12424" i="25"/>
  <c r="F12424" i="25" s="1"/>
  <c r="G130" i="25"/>
  <c r="F130" i="25" s="1"/>
  <c r="G11289" i="25"/>
  <c r="F11289" i="25" s="1"/>
  <c r="G13452" i="25"/>
  <c r="F13452" i="25" s="1"/>
  <c r="G13377" i="25"/>
  <c r="F13377" i="25" s="1"/>
  <c r="G10736" i="25"/>
  <c r="F10736" i="25" s="1"/>
  <c r="G12532" i="25"/>
  <c r="F12532" i="25" s="1"/>
  <c r="G63" i="25"/>
  <c r="F63" i="25" s="1"/>
  <c r="G11329" i="25"/>
  <c r="F11329" i="25" s="1"/>
  <c r="G12461" i="25"/>
  <c r="F12461" i="25" s="1"/>
  <c r="G7513" i="25"/>
  <c r="F7513" i="25" s="1"/>
  <c r="G7319" i="25"/>
  <c r="F7319" i="25" s="1"/>
  <c r="G9309" i="25"/>
  <c r="F9309" i="25" s="1"/>
  <c r="G13123" i="25"/>
  <c r="F13123" i="25" s="1"/>
  <c r="G8499" i="25"/>
  <c r="F8499" i="25" s="1"/>
  <c r="G7775" i="25"/>
  <c r="F7775" i="25" s="1"/>
  <c r="G12814" i="25"/>
  <c r="F12814" i="25" s="1"/>
  <c r="G12482" i="25"/>
  <c r="F12482" i="25" s="1"/>
  <c r="G11292" i="25"/>
  <c r="F11292" i="25" s="1"/>
  <c r="G7557" i="25"/>
  <c r="F7557" i="25" s="1"/>
  <c r="G10456" i="25"/>
  <c r="F10456" i="25" s="1"/>
  <c r="G8565" i="25"/>
  <c r="F8565" i="25" s="1"/>
  <c r="G11903" i="25"/>
  <c r="F11903" i="25" s="1"/>
  <c r="G12635" i="25"/>
  <c r="F12635" i="25" s="1"/>
  <c r="G10732" i="25"/>
  <c r="F10732" i="25" s="1"/>
  <c r="G13109" i="25"/>
  <c r="F13109" i="25" s="1"/>
  <c r="G9295" i="25"/>
  <c r="F9295" i="25" s="1"/>
  <c r="G7769" i="25"/>
  <c r="F7769" i="25" s="1"/>
  <c r="G11424" i="25"/>
  <c r="F11424" i="25" s="1"/>
  <c r="G12016" i="25"/>
  <c r="F12016" i="25" s="1"/>
  <c r="G13244" i="25"/>
  <c r="F13244" i="25" s="1"/>
  <c r="G8366" i="25"/>
  <c r="F8366" i="25" s="1"/>
  <c r="G8282" i="25"/>
  <c r="F8282" i="25" s="1"/>
  <c r="G12265" i="25"/>
  <c r="F12265" i="25" s="1"/>
  <c r="G8033" i="25"/>
  <c r="F8033" i="25" s="1"/>
  <c r="G12017" i="25"/>
  <c r="F12017" i="25" s="1"/>
  <c r="G12709" i="25"/>
  <c r="F12709" i="25" s="1"/>
  <c r="G12801" i="25"/>
  <c r="F12801" i="25" s="1"/>
  <c r="G8660" i="25"/>
  <c r="F8660" i="25" s="1"/>
  <c r="G8319" i="25"/>
  <c r="F8319" i="25" s="1"/>
  <c r="G8625" i="25"/>
  <c r="F8625" i="25" s="1"/>
  <c r="F10962" i="25"/>
  <c r="G11441" i="25"/>
  <c r="F11441" i="25" s="1"/>
  <c r="G10707" i="25"/>
  <c r="F10707" i="25" s="1"/>
  <c r="G12534" i="25"/>
  <c r="F12534" i="25" s="1"/>
  <c r="G10662" i="25"/>
  <c r="F10662" i="25" s="1"/>
  <c r="G10575" i="25"/>
  <c r="F10575" i="25" s="1"/>
  <c r="G12538" i="25"/>
  <c r="F12538" i="25" s="1"/>
  <c r="G28" i="25"/>
  <c r="F28" i="25" s="1"/>
  <c r="F10834" i="25"/>
  <c r="G7423" i="25"/>
  <c r="F7423" i="25" s="1"/>
  <c r="G8373" i="25"/>
  <c r="F8373" i="25" s="1"/>
  <c r="G11256" i="25"/>
  <c r="F11256" i="25" s="1"/>
  <c r="G11642" i="25"/>
  <c r="F11642" i="25" s="1"/>
  <c r="G21" i="25"/>
  <c r="F21" i="25" s="1"/>
  <c r="G8484" i="25"/>
  <c r="F8484" i="25" s="1"/>
  <c r="G11354" i="25"/>
  <c r="F11354" i="25" s="1"/>
  <c r="G11505" i="25"/>
  <c r="F11505" i="25" s="1"/>
  <c r="G8657" i="25"/>
  <c r="F8657" i="25" s="1"/>
  <c r="G89" i="25"/>
  <c r="F89" i="25" s="1"/>
  <c r="G9882" i="25"/>
  <c r="F9882" i="25" s="1"/>
  <c r="G13374" i="25"/>
  <c r="F13374" i="25" s="1"/>
  <c r="G11519" i="25"/>
  <c r="F11519" i="25" s="1"/>
  <c r="G11612" i="25"/>
  <c r="F11612" i="25" s="1"/>
  <c r="G12283" i="25"/>
  <c r="F12283" i="25" s="1"/>
  <c r="G12644" i="25"/>
  <c r="F12644" i="25" s="1"/>
  <c r="G8358" i="25"/>
  <c r="F8358" i="25" s="1"/>
  <c r="G8073" i="25"/>
  <c r="F8073" i="25" s="1"/>
  <c r="G13649" i="25"/>
  <c r="F13649" i="25" s="1"/>
  <c r="G10505" i="25"/>
  <c r="F10505" i="25" s="1"/>
  <c r="G9250" i="25"/>
  <c r="F9250" i="25" s="1"/>
  <c r="G13215" i="25"/>
  <c r="F13215" i="25" s="1"/>
  <c r="G12889" i="25"/>
  <c r="F12889" i="25" s="1"/>
  <c r="G13535" i="25"/>
  <c r="F13535" i="25" s="1"/>
  <c r="G12602" i="25"/>
  <c r="F12602" i="25" s="1"/>
  <c r="G8375" i="25"/>
  <c r="F8375" i="25" s="1"/>
  <c r="G8598" i="25"/>
  <c r="F8598" i="25" s="1"/>
  <c r="G10626" i="25"/>
  <c r="F10626" i="25" s="1"/>
  <c r="G7559" i="25"/>
  <c r="F7559" i="25" s="1"/>
  <c r="G7514" i="25"/>
  <c r="F7514" i="25" s="1"/>
  <c r="G18" i="25"/>
  <c r="F18" i="25" s="1"/>
  <c r="G7897" i="25"/>
  <c r="F7897" i="25" s="1"/>
  <c r="G10599" i="25"/>
  <c r="F10599" i="25" s="1"/>
  <c r="G8412" i="25"/>
  <c r="F8412" i="25" s="1"/>
  <c r="G8355" i="25"/>
  <c r="F8355" i="25" s="1"/>
  <c r="G8365" i="25"/>
  <c r="F8365" i="25" s="1"/>
  <c r="G8572" i="25"/>
  <c r="F8572" i="25" s="1"/>
  <c r="G11520" i="25"/>
  <c r="F11520" i="25" s="1"/>
  <c r="G13320" i="25"/>
  <c r="F13320" i="25" s="1"/>
  <c r="G7561" i="25"/>
  <c r="F7561" i="25" s="1"/>
  <c r="G13447" i="25"/>
  <c r="F13447" i="25" s="1"/>
  <c r="G10749" i="25"/>
  <c r="F10749" i="25" s="1"/>
  <c r="G11619" i="25"/>
  <c r="F11619" i="25" s="1"/>
  <c r="G11876" i="25"/>
  <c r="F11876" i="25" s="1"/>
  <c r="G7814" i="25"/>
  <c r="F7814" i="25" s="1"/>
  <c r="G10407" i="25"/>
  <c r="F10407" i="25" s="1"/>
  <c r="G11317" i="25"/>
  <c r="F11317" i="25" s="1"/>
  <c r="G8367" i="25"/>
  <c r="F8367" i="25" s="1"/>
  <c r="G10103" i="25"/>
  <c r="F10103" i="25" s="1"/>
  <c r="G11794" i="25"/>
  <c r="F11794" i="25" s="1"/>
  <c r="G12758" i="25"/>
  <c r="F12758" i="25" s="1"/>
  <c r="G12940" i="25"/>
  <c r="F12940" i="25" s="1"/>
  <c r="G7491" i="25"/>
  <c r="F7491" i="25" s="1"/>
  <c r="G11368" i="25"/>
  <c r="F11368" i="25" s="1"/>
  <c r="G13318" i="25"/>
  <c r="F13318" i="25" s="1"/>
  <c r="G12502" i="25"/>
  <c r="F12502" i="25" s="1"/>
  <c r="G7703" i="25"/>
  <c r="F7703" i="25" s="1"/>
  <c r="G12621" i="25"/>
  <c r="F12621" i="25" s="1"/>
  <c r="G8060" i="25"/>
  <c r="F8060" i="25" s="1"/>
  <c r="G11516" i="25"/>
  <c r="F11516" i="25" s="1"/>
  <c r="G7787" i="25"/>
  <c r="F7787" i="25" s="1"/>
  <c r="G8491" i="25"/>
  <c r="F8491" i="25" s="1"/>
  <c r="G8642" i="25"/>
  <c r="F8642" i="25" s="1"/>
  <c r="G10074" i="25"/>
  <c r="F10074" i="25" s="1"/>
  <c r="G10643" i="25"/>
  <c r="F10643" i="25" s="1"/>
  <c r="G10090" i="25"/>
  <c r="F10090" i="25" s="1"/>
  <c r="G8584" i="25"/>
  <c r="F8584" i="25" s="1"/>
  <c r="G8518" i="25"/>
  <c r="F8518" i="25" s="1"/>
  <c r="G10439" i="25"/>
  <c r="F10439" i="25" s="1"/>
  <c r="G11333" i="25"/>
  <c r="F11333" i="25" s="1"/>
  <c r="G8455" i="25"/>
  <c r="F8455" i="25" s="1"/>
  <c r="G9924" i="25"/>
  <c r="F9924" i="25" s="1"/>
  <c r="G8207" i="25"/>
  <c r="F8207" i="25" s="1"/>
  <c r="F10803" i="25"/>
  <c r="G8526" i="25"/>
  <c r="F8526" i="25" s="1"/>
  <c r="G11307" i="25"/>
  <c r="F11307" i="25" s="1"/>
  <c r="F10959" i="25"/>
  <c r="G12215" i="25"/>
  <c r="F12215" i="25" s="1"/>
  <c r="G13517" i="25"/>
  <c r="F13517" i="25" s="1"/>
  <c r="G8588" i="25"/>
  <c r="F8588" i="25" s="1"/>
  <c r="G10668" i="25"/>
  <c r="F10668" i="25" s="1"/>
  <c r="G10683" i="25"/>
  <c r="F10683" i="25" s="1"/>
  <c r="G10147" i="25"/>
  <c r="F10147" i="25" s="1"/>
  <c r="G8663" i="25"/>
  <c r="F8663" i="25" s="1"/>
  <c r="G8490" i="25"/>
  <c r="F8490" i="25" s="1"/>
  <c r="G8272" i="25"/>
  <c r="F8272" i="25" s="1"/>
  <c r="G12719" i="25"/>
  <c r="F12719" i="25" s="1"/>
  <c r="F10809" i="25"/>
  <c r="G10304" i="25"/>
  <c r="F10304" i="25" s="1"/>
  <c r="G8429" i="25"/>
  <c r="F8429" i="25" s="1"/>
  <c r="G12718" i="25"/>
  <c r="F12718" i="25" s="1"/>
  <c r="G12438" i="25"/>
  <c r="F12438" i="25" s="1"/>
  <c r="G13402" i="25"/>
  <c r="F13402" i="25" s="1"/>
  <c r="F10922" i="25"/>
  <c r="G12747" i="25"/>
  <c r="F12747" i="25" s="1"/>
  <c r="G12085" i="25"/>
  <c r="F12085" i="25" s="1"/>
  <c r="G12597" i="25"/>
  <c r="F12597" i="25" s="1"/>
  <c r="G9299" i="25"/>
  <c r="F9299" i="25" s="1"/>
  <c r="F11033" i="25"/>
  <c r="G13323" i="25"/>
  <c r="F13323" i="25" s="1"/>
  <c r="G11897" i="25"/>
  <c r="F11897" i="25" s="1"/>
  <c r="G133" i="25"/>
  <c r="F133" i="25" s="1"/>
  <c r="G13251" i="25"/>
  <c r="F13251" i="25" s="1"/>
  <c r="G11737" i="25"/>
  <c r="F11737" i="25" s="1"/>
  <c r="G11347" i="25"/>
  <c r="F11347" i="25" s="1"/>
  <c r="G7646" i="25"/>
  <c r="F7646" i="25" s="1"/>
  <c r="G11654" i="25"/>
  <c r="F11654" i="25" s="1"/>
  <c r="G9931" i="25"/>
  <c r="F9931" i="25" s="1"/>
  <c r="G11614" i="25"/>
  <c r="F11614" i="25" s="1"/>
  <c r="F10860" i="25"/>
  <c r="G189" i="25"/>
  <c r="F189" i="25" s="1"/>
  <c r="G12018" i="25"/>
  <c r="F12018" i="25" s="1"/>
  <c r="G7294" i="25"/>
  <c r="F7294" i="25" s="1"/>
  <c r="G13114" i="25"/>
  <c r="F13114" i="25" s="1"/>
  <c r="G12323" i="25"/>
  <c r="F12323" i="25" s="1"/>
  <c r="G7766" i="25"/>
  <c r="F7766" i="25" s="1"/>
  <c r="G8208" i="25"/>
  <c r="F8208" i="25" s="1"/>
  <c r="G10508" i="25"/>
  <c r="F10508" i="25" s="1"/>
  <c r="G11691" i="25"/>
  <c r="F11691" i="25" s="1"/>
  <c r="G12233" i="25"/>
  <c r="F12233" i="25" s="1"/>
  <c r="G13392" i="25"/>
  <c r="F13392" i="25" s="1"/>
  <c r="G11536" i="25"/>
  <c r="F11536" i="25" s="1"/>
  <c r="G11826" i="25"/>
  <c r="F11826" i="25" s="1"/>
  <c r="G11336" i="25"/>
  <c r="F11336" i="25" s="1"/>
  <c r="G11809" i="25"/>
  <c r="F11809" i="25" s="1"/>
  <c r="G67" i="25"/>
  <c r="F67" i="25" s="1"/>
  <c r="G12589" i="25"/>
  <c r="F12589" i="25" s="1"/>
  <c r="G7770" i="25"/>
  <c r="F7770" i="25" s="1"/>
  <c r="G7879" i="25"/>
  <c r="F7879" i="25" s="1"/>
  <c r="G8265" i="25"/>
  <c r="F8265" i="25" s="1"/>
  <c r="G11715" i="25"/>
  <c r="F11715" i="25" s="1"/>
  <c r="F10979" i="25"/>
  <c r="G7983" i="25"/>
  <c r="F7983" i="25" s="1"/>
  <c r="G8635" i="25"/>
  <c r="F8635" i="25" s="1"/>
  <c r="G13593" i="25"/>
  <c r="F13593" i="25" s="1"/>
  <c r="G7556" i="25"/>
  <c r="F7556" i="25" s="1"/>
  <c r="G13585" i="25"/>
  <c r="F13585" i="25" s="1"/>
  <c r="G11241" i="25"/>
  <c r="F11241" i="25" s="1"/>
  <c r="G8488" i="25"/>
  <c r="F8488" i="25" s="1"/>
  <c r="G11257" i="25"/>
  <c r="F11257" i="25" s="1"/>
  <c r="G7468" i="25"/>
  <c r="F7468" i="25" s="1"/>
  <c r="G10470" i="25"/>
  <c r="F10470" i="25" s="1"/>
  <c r="G13149" i="25"/>
  <c r="F13149" i="25" s="1"/>
  <c r="G10570" i="25"/>
  <c r="F10570" i="25" s="1"/>
  <c r="F10981" i="25"/>
  <c r="G13468" i="25"/>
  <c r="F13468" i="25" s="1"/>
  <c r="G10695" i="25"/>
  <c r="F10695" i="25" s="1"/>
  <c r="G7291" i="25"/>
  <c r="F7291" i="25" s="1"/>
  <c r="G8281" i="25"/>
  <c r="F8281" i="25" s="1"/>
  <c r="G7565" i="25"/>
  <c r="F7565" i="25" s="1"/>
  <c r="G8275" i="25"/>
  <c r="F8275" i="25" s="1"/>
  <c r="G7461" i="25"/>
  <c r="F7461" i="25" s="1"/>
  <c r="G11684" i="25"/>
  <c r="F11684" i="25" s="1"/>
  <c r="G10560" i="25"/>
  <c r="F10560" i="25" s="1"/>
  <c r="G11847" i="25"/>
  <c r="F11847" i="25" s="1"/>
  <c r="G69" i="25"/>
  <c r="F69" i="25" s="1"/>
  <c r="F11021" i="25"/>
  <c r="G12297" i="25"/>
  <c r="F12297" i="25" s="1"/>
  <c r="G10422" i="25"/>
  <c r="F10422" i="25" s="1"/>
  <c r="G9238" i="25"/>
  <c r="F9238" i="25" s="1"/>
  <c r="G11240" i="25"/>
  <c r="F11240" i="25" s="1"/>
  <c r="G13173" i="25"/>
  <c r="F13173" i="25" s="1"/>
  <c r="G11540" i="25"/>
  <c r="F11540" i="25" s="1"/>
  <c r="G10179" i="25"/>
  <c r="F10179" i="25" s="1"/>
  <c r="G11491" i="25"/>
  <c r="F11491" i="25" s="1"/>
  <c r="G12022" i="25"/>
  <c r="F12022" i="25" s="1"/>
  <c r="G13378" i="25"/>
  <c r="F13378" i="25" s="1"/>
  <c r="G32" i="25"/>
  <c r="F32" i="25" s="1"/>
  <c r="G12390" i="25"/>
  <c r="F12390" i="25" s="1"/>
  <c r="G8418" i="25"/>
  <c r="F8418" i="25" s="1"/>
  <c r="G13432" i="25"/>
  <c r="F13432" i="25" s="1"/>
  <c r="G8211" i="25"/>
  <c r="F8211" i="25" s="1"/>
  <c r="G12185" i="25"/>
  <c r="F12185" i="25" s="1"/>
  <c r="G7645" i="25"/>
  <c r="F7645" i="25" s="1"/>
  <c r="G12281" i="25"/>
  <c r="F12281" i="25" s="1"/>
  <c r="G7327" i="25"/>
  <c r="F7327" i="25" s="1"/>
  <c r="G7996" i="25"/>
  <c r="F7996" i="25" s="1"/>
  <c r="G12056" i="25"/>
  <c r="F12056" i="25" s="1"/>
  <c r="G11997" i="25"/>
  <c r="F11997" i="25" s="1"/>
  <c r="G26" i="25"/>
  <c r="F26" i="25" s="1"/>
  <c r="G12442" i="25"/>
  <c r="F12442" i="25" s="1"/>
  <c r="G12600" i="25"/>
  <c r="F12600" i="25" s="1"/>
  <c r="G9969" i="25"/>
  <c r="F9969" i="25" s="1"/>
  <c r="G23" i="25"/>
  <c r="F23" i="25" s="1"/>
  <c r="G7284" i="25"/>
  <c r="F7284" i="25" s="1"/>
  <c r="G13457" i="25"/>
  <c r="F13457" i="25" s="1"/>
  <c r="G13620" i="25"/>
  <c r="F13620" i="25" s="1"/>
  <c r="G12053" i="25"/>
  <c r="F12053" i="25" s="1"/>
  <c r="G7566" i="25"/>
  <c r="F7566" i="25" s="1"/>
  <c r="G7551" i="25"/>
  <c r="F7551" i="25" s="1"/>
  <c r="G8215" i="25"/>
  <c r="F8215" i="25" s="1"/>
  <c r="G64" i="25"/>
  <c r="F64" i="25" s="1"/>
  <c r="G8443" i="25"/>
  <c r="F8443" i="25" s="1"/>
  <c r="G9930" i="25"/>
  <c r="F9930" i="25" s="1"/>
  <c r="G10431" i="25"/>
  <c r="F10431" i="25" s="1"/>
  <c r="G7572" i="25"/>
  <c r="F7572" i="25" s="1"/>
  <c r="G11998" i="25"/>
  <c r="F11998" i="25" s="1"/>
  <c r="G13449" i="25"/>
  <c r="F13449" i="25" s="1"/>
  <c r="G11455" i="25"/>
  <c r="F11455" i="25" s="1"/>
  <c r="G8458" i="25"/>
  <c r="F8458" i="25" s="1"/>
  <c r="G8562" i="25"/>
  <c r="F8562" i="25" s="1"/>
  <c r="G44" i="25"/>
  <c r="F44" i="25" s="1"/>
  <c r="G11913" i="25"/>
  <c r="F11913" i="25" s="1"/>
  <c r="G10171" i="25"/>
  <c r="F10171" i="25" s="1"/>
  <c r="G12797" i="25"/>
  <c r="F12797" i="25" s="1"/>
  <c r="G12052" i="25"/>
  <c r="F12052" i="25" s="1"/>
  <c r="G13583" i="25"/>
  <c r="F13583" i="25" s="1"/>
  <c r="G11721" i="25"/>
  <c r="F11721" i="25" s="1"/>
  <c r="G10573" i="25"/>
  <c r="F10573" i="25" s="1"/>
  <c r="G11318" i="25"/>
  <c r="F11318" i="25" s="1"/>
  <c r="F10934" i="25"/>
  <c r="G8217" i="25"/>
  <c r="F8217" i="25" s="1"/>
  <c r="G7976" i="25"/>
  <c r="F7976" i="25" s="1"/>
  <c r="G8195" i="25"/>
  <c r="F8195" i="25" s="1"/>
  <c r="G13600" i="25"/>
  <c r="F13600" i="25" s="1"/>
  <c r="G13103" i="25"/>
  <c r="F13103" i="25" s="1"/>
  <c r="G12667" i="25"/>
  <c r="F12667" i="25" s="1"/>
  <c r="G9287" i="25"/>
  <c r="F9287" i="25" s="1"/>
  <c r="G8295" i="25"/>
  <c r="F8295" i="25" s="1"/>
  <c r="G10507" i="25"/>
  <c r="F10507" i="25" s="1"/>
  <c r="G11226" i="25"/>
  <c r="F11226" i="25" s="1"/>
  <c r="G8628" i="25"/>
  <c r="F8628" i="25" s="1"/>
  <c r="G11984" i="25"/>
  <c r="F11984" i="25" s="1"/>
  <c r="G7874" i="25"/>
  <c r="F7874" i="25" s="1"/>
  <c r="G11239" i="25"/>
  <c r="F11239" i="25" s="1"/>
  <c r="G13107" i="25"/>
  <c r="F13107" i="25" s="1"/>
  <c r="G7721" i="25"/>
  <c r="F7721" i="25" s="1"/>
  <c r="G11281" i="25"/>
  <c r="F11281" i="25" s="1"/>
  <c r="G9986" i="25"/>
  <c r="F9986" i="25" s="1"/>
  <c r="G12377" i="25"/>
  <c r="F12377" i="25" s="1"/>
  <c r="G8452" i="25"/>
  <c r="F8452" i="25" s="1"/>
  <c r="G11524" i="25"/>
  <c r="F11524" i="25" s="1"/>
  <c r="G13543" i="25"/>
  <c r="F13543" i="25" s="1"/>
  <c r="G12740" i="25"/>
  <c r="F12740" i="25" s="1"/>
  <c r="G10257" i="25"/>
  <c r="F10257" i="25" s="1"/>
  <c r="G7470" i="25"/>
  <c r="F7470" i="25" s="1"/>
  <c r="G8081" i="25"/>
  <c r="F8081" i="25" s="1"/>
  <c r="G7505" i="25"/>
  <c r="F7505" i="25" s="1"/>
  <c r="G7792" i="25"/>
  <c r="F7792" i="25" s="1"/>
  <c r="G10680" i="25"/>
  <c r="F10680" i="25" s="1"/>
  <c r="G7419" i="25"/>
  <c r="F7419" i="25" s="1"/>
  <c r="G8209" i="25"/>
  <c r="F8209" i="25" s="1"/>
  <c r="G8167" i="25"/>
  <c r="F8167" i="25" s="1"/>
  <c r="G8288" i="25"/>
  <c r="F8288" i="25" s="1"/>
  <c r="G11572" i="25"/>
  <c r="F11572" i="25" s="1"/>
  <c r="F10975" i="25"/>
  <c r="G12891" i="25"/>
  <c r="F12891" i="25" s="1"/>
  <c r="G13184" i="25"/>
  <c r="F13184" i="25" s="1"/>
  <c r="G7515" i="25"/>
  <c r="F7515" i="25" s="1"/>
  <c r="G12293" i="25"/>
  <c r="F12293" i="25" s="1"/>
  <c r="G12592" i="25"/>
  <c r="F12592" i="25" s="1"/>
  <c r="G10649" i="25"/>
  <c r="F10649" i="25" s="1"/>
  <c r="G10413" i="25"/>
  <c r="F10413" i="25" s="1"/>
  <c r="G12800" i="25"/>
  <c r="F12800" i="25" s="1"/>
  <c r="G10719" i="25"/>
  <c r="F10719" i="25" s="1"/>
  <c r="G13351" i="25"/>
  <c r="F13351" i="25" s="1"/>
  <c r="F10931" i="25"/>
  <c r="G12769" i="25"/>
  <c r="F12769" i="25" s="1"/>
  <c r="G7247" i="25"/>
  <c r="F7247" i="25" s="1"/>
  <c r="G12260" i="25"/>
  <c r="F12260" i="25" s="1"/>
  <c r="G11249" i="25"/>
  <c r="F11249" i="25" s="1"/>
  <c r="G12259" i="25"/>
  <c r="F12259" i="25" s="1"/>
  <c r="G9304" i="25"/>
  <c r="F9304" i="25" s="1"/>
  <c r="G7478" i="25"/>
  <c r="F7478" i="25" s="1"/>
  <c r="G13490" i="25"/>
  <c r="F13490" i="25" s="1"/>
  <c r="G12443" i="25"/>
  <c r="F12443" i="25" s="1"/>
  <c r="G11250" i="25"/>
  <c r="F11250" i="25" s="1"/>
  <c r="G7387" i="25"/>
  <c r="F7387" i="25" s="1"/>
  <c r="G9908" i="25"/>
  <c r="F9908" i="25" s="1"/>
  <c r="G13546" i="25"/>
  <c r="F13546" i="25" s="1"/>
  <c r="G10106" i="25"/>
  <c r="F10106" i="25" s="1"/>
  <c r="G8174" i="25"/>
  <c r="F8174" i="25" s="1"/>
  <c r="G8439" i="25"/>
  <c r="F8439" i="25" s="1"/>
  <c r="G7975" i="25"/>
  <c r="F7975" i="25" s="1"/>
  <c r="G12458" i="25"/>
  <c r="F12458" i="25" s="1"/>
  <c r="G8277" i="25"/>
  <c r="F8277" i="25" s="1"/>
  <c r="G10587" i="25"/>
  <c r="F10587" i="25" s="1"/>
  <c r="G11479" i="25"/>
  <c r="F11479" i="25" s="1"/>
  <c r="G10633" i="25"/>
  <c r="F10633" i="25" s="1"/>
  <c r="F11017" i="25"/>
  <c r="G10163" i="25"/>
  <c r="F10163" i="25" s="1"/>
  <c r="G12370" i="25"/>
  <c r="F12370" i="25" s="1"/>
  <c r="G8279" i="25"/>
  <c r="F8279" i="25" s="1"/>
  <c r="G10625" i="25"/>
  <c r="F10625" i="25" s="1"/>
  <c r="G13584" i="25"/>
  <c r="F13584" i="25" s="1"/>
  <c r="G13640" i="25"/>
  <c r="F13640" i="25" s="1"/>
  <c r="G8228" i="25"/>
  <c r="F8228" i="25" s="1"/>
  <c r="G7774" i="25"/>
  <c r="F7774" i="25" s="1"/>
  <c r="G8290" i="25"/>
  <c r="F8290" i="25" s="1"/>
  <c r="G10276" i="25"/>
  <c r="F10276" i="25" s="1"/>
  <c r="G7684" i="25"/>
  <c r="F7684" i="25" s="1"/>
  <c r="G10261" i="25"/>
  <c r="F10261" i="25" s="1"/>
  <c r="G8573" i="25"/>
  <c r="F8573" i="25" s="1"/>
  <c r="F10770" i="25"/>
  <c r="G7824" i="25"/>
  <c r="F7824" i="25" s="1"/>
  <c r="G12385" i="25"/>
  <c r="F12385" i="25" s="1"/>
  <c r="G7392" i="25"/>
  <c r="F7392" i="25" s="1"/>
  <c r="G10424" i="25"/>
  <c r="F10424" i="25" s="1"/>
  <c r="G10568" i="25"/>
  <c r="F10568" i="25" s="1"/>
  <c r="G36" i="25"/>
  <c r="F36" i="25" s="1"/>
  <c r="G7381" i="25"/>
  <c r="F7381" i="25" s="1"/>
  <c r="G10686" i="25"/>
  <c r="F10686" i="25" s="1"/>
  <c r="G13276" i="25"/>
  <c r="F13276" i="25" s="1"/>
  <c r="G10396" i="25"/>
  <c r="F10396" i="25" s="1"/>
  <c r="G7280" i="25"/>
  <c r="F7280" i="25" s="1"/>
  <c r="G11570" i="25"/>
  <c r="F11570" i="25" s="1"/>
  <c r="G11221" i="25"/>
  <c r="F11221" i="25" s="1"/>
  <c r="G10278" i="25"/>
  <c r="F10278" i="25" s="1"/>
  <c r="G10229" i="25"/>
  <c r="F10229" i="25" s="1"/>
  <c r="G11958" i="25"/>
  <c r="F11958" i="25" s="1"/>
  <c r="G12064" i="25"/>
  <c r="F12064" i="25" s="1"/>
  <c r="G9917" i="25"/>
  <c r="F9917" i="25" s="1"/>
  <c r="G12462" i="25"/>
  <c r="F12462" i="25" s="1"/>
  <c r="G7811" i="25"/>
  <c r="F7811" i="25" s="1"/>
  <c r="G11487" i="25"/>
  <c r="F11487" i="25" s="1"/>
  <c r="G8238" i="25"/>
  <c r="F8238" i="25" s="1"/>
  <c r="G13415" i="25"/>
  <c r="F13415" i="25" s="1"/>
  <c r="G7654" i="25"/>
  <c r="F7654" i="25" s="1"/>
  <c r="G13596" i="25"/>
  <c r="F13596" i="25" s="1"/>
  <c r="G7569" i="25"/>
  <c r="F7569" i="25" s="1"/>
  <c r="G12059" i="25"/>
  <c r="F12059" i="25" s="1"/>
  <c r="G8027" i="25"/>
  <c r="F8027" i="25" s="1"/>
  <c r="G12959" i="25"/>
  <c r="F12959" i="25" s="1"/>
  <c r="G10417" i="25"/>
  <c r="F10417" i="25" s="1"/>
  <c r="G12836" i="25"/>
  <c r="F12836" i="25" s="1"/>
  <c r="G12381" i="25"/>
  <c r="F12381" i="25" s="1"/>
  <c r="G12228" i="25"/>
  <c r="F12228" i="25" s="1"/>
  <c r="G9927" i="25"/>
  <c r="F9927" i="25" s="1"/>
  <c r="G7558" i="25"/>
  <c r="F7558" i="25" s="1"/>
  <c r="G8270" i="25"/>
  <c r="F8270" i="25" s="1"/>
  <c r="G7640" i="25"/>
  <c r="F7640" i="25" s="1"/>
  <c r="G11349" i="25"/>
  <c r="F11349" i="25" s="1"/>
  <c r="G8438" i="25"/>
  <c r="F8438" i="25" s="1"/>
  <c r="G47" i="25"/>
  <c r="F47" i="25" s="1"/>
  <c r="G8156" i="25"/>
  <c r="F8156" i="25" s="1"/>
  <c r="G10594" i="25"/>
  <c r="F10594" i="25" s="1"/>
  <c r="G7332" i="25"/>
  <c r="F7332" i="25" s="1"/>
  <c r="G8134" i="25"/>
  <c r="F8134" i="25" s="1"/>
  <c r="G10459" i="25"/>
  <c r="F10459" i="25" s="1"/>
  <c r="G13420" i="25"/>
  <c r="F13420" i="25" s="1"/>
  <c r="G10105" i="25"/>
  <c r="F10105" i="25" s="1"/>
  <c r="G9932" i="25"/>
  <c r="F9932" i="25" s="1"/>
  <c r="G8627" i="25"/>
  <c r="F8627" i="25" s="1"/>
  <c r="G13528" i="25"/>
  <c r="F13528" i="25" s="1"/>
  <c r="G13257" i="25"/>
  <c r="F13257" i="25" s="1"/>
  <c r="G12432" i="25"/>
  <c r="F12432" i="25" s="1"/>
  <c r="G9235" i="25"/>
  <c r="F9235" i="25" s="1"/>
  <c r="F10790" i="25"/>
  <c r="G10484" i="25"/>
  <c r="F10484" i="25" s="1"/>
  <c r="G7354" i="25"/>
  <c r="F7354" i="25" s="1"/>
  <c r="G8044" i="25"/>
  <c r="F8044" i="25" s="1"/>
  <c r="G10730" i="25"/>
  <c r="F10730" i="25" s="1"/>
  <c r="G224" i="25"/>
  <c r="F224" i="25" s="1"/>
  <c r="G107" i="25"/>
  <c r="F107" i="25" s="1"/>
  <c r="G13626" i="25"/>
  <c r="F13626" i="25" s="1"/>
  <c r="G12596" i="25"/>
  <c r="F12596" i="25" s="1"/>
  <c r="G7464" i="25"/>
  <c r="F7464" i="25" s="1"/>
  <c r="G12749" i="25"/>
  <c r="F12749" i="25" s="1"/>
  <c r="G7955" i="25"/>
  <c r="F7955" i="25" s="1"/>
  <c r="G11901" i="25"/>
  <c r="F11901" i="25" s="1"/>
  <c r="G116" i="25"/>
  <c r="F116" i="25" s="1"/>
  <c r="G7390" i="25"/>
  <c r="F7390" i="25" s="1"/>
  <c r="G8649" i="25"/>
  <c r="F8649" i="25" s="1"/>
  <c r="G8285" i="25"/>
  <c r="F8285" i="25" s="1"/>
  <c r="G7554" i="25"/>
  <c r="F7554" i="25" s="1"/>
  <c r="G8280" i="25"/>
  <c r="F8280" i="25" s="1"/>
  <c r="G8563" i="25"/>
  <c r="F8563" i="25" s="1"/>
  <c r="G8444" i="25"/>
  <c r="F8444" i="25" s="1"/>
  <c r="G10401" i="25"/>
  <c r="F10401" i="25" s="1"/>
  <c r="G8525" i="25"/>
  <c r="F8525" i="25" s="1"/>
  <c r="G12890" i="25"/>
  <c r="F12890" i="25" s="1"/>
  <c r="G12822" i="25"/>
  <c r="F12822" i="25" s="1"/>
  <c r="G10426" i="25"/>
  <c r="F10426" i="25" s="1"/>
  <c r="G12448" i="25"/>
  <c r="F12448" i="25" s="1"/>
  <c r="G10541" i="25"/>
  <c r="F10541" i="25" s="1"/>
  <c r="F10911" i="25"/>
  <c r="G8434" i="25"/>
  <c r="F8434" i="25" s="1"/>
  <c r="G12832" i="25"/>
  <c r="F12832" i="25" s="1"/>
  <c r="G8414" i="25"/>
  <c r="F8414" i="25" s="1"/>
  <c r="G11895" i="25"/>
  <c r="F11895" i="25" s="1"/>
  <c r="G7416" i="25"/>
  <c r="F7416" i="25" s="1"/>
  <c r="G10389" i="25"/>
  <c r="F10389" i="25" s="1"/>
  <c r="G11739" i="25"/>
  <c r="F11739" i="25" s="1"/>
  <c r="G7406" i="25"/>
  <c r="F7406" i="25" s="1"/>
  <c r="G10238" i="25"/>
  <c r="F10238" i="25" s="1"/>
  <c r="G10071" i="25"/>
  <c r="F10071" i="25" s="1"/>
  <c r="G13355" i="25"/>
  <c r="F13355" i="25" s="1"/>
  <c r="G8519" i="25"/>
  <c r="F8519" i="25" s="1"/>
  <c r="G13475" i="25"/>
  <c r="F13475" i="25" s="1"/>
  <c r="G8160" i="25"/>
  <c r="F8160" i="25" s="1"/>
  <c r="G8473" i="25"/>
  <c r="F8473" i="25" s="1"/>
  <c r="G7523" i="25"/>
  <c r="F7523" i="25" s="1"/>
  <c r="G10152" i="25"/>
  <c r="F10152" i="25" s="1"/>
  <c r="G10572" i="25"/>
  <c r="F10572" i="25" s="1"/>
  <c r="G12666" i="25"/>
  <c r="F12666" i="25" s="1"/>
  <c r="G8050" i="25"/>
  <c r="F8050" i="25" s="1"/>
  <c r="G12266" i="25"/>
  <c r="F12266" i="25" s="1"/>
  <c r="G8274" i="25"/>
  <c r="F8274" i="25" s="1"/>
  <c r="G7781" i="25"/>
  <c r="F7781" i="25" s="1"/>
  <c r="G8172" i="25"/>
  <c r="F8172" i="25" s="1"/>
  <c r="G12306" i="25"/>
  <c r="F12306" i="25" s="1"/>
  <c r="G12399" i="25"/>
  <c r="F12399" i="25" s="1"/>
  <c r="G7336" i="25"/>
  <c r="F7336" i="25" s="1"/>
  <c r="G8374" i="25"/>
  <c r="F8374" i="25" s="1"/>
  <c r="G8423" i="25"/>
  <c r="F8423" i="25" s="1"/>
  <c r="G95" i="25"/>
  <c r="F95" i="25" s="1"/>
  <c r="F11036" i="25"/>
  <c r="G7479" i="25"/>
  <c r="F7479" i="25" s="1"/>
  <c r="G7642" i="25"/>
  <c r="F7642" i="25" s="1"/>
  <c r="G12313" i="25"/>
  <c r="F12313" i="25" s="1"/>
  <c r="G12026" i="25"/>
  <c r="F12026" i="25" s="1"/>
  <c r="G202" i="25"/>
  <c r="F202" i="25" s="1"/>
  <c r="G13388" i="25"/>
  <c r="F13388" i="25" s="1"/>
  <c r="G71" i="25"/>
  <c r="F71" i="25" s="1"/>
  <c r="G7553" i="25"/>
  <c r="F7553" i="25" s="1"/>
  <c r="G13371" i="25"/>
  <c r="F13371" i="25" s="1"/>
  <c r="F10974" i="25"/>
  <c r="G10438" i="25"/>
  <c r="F10438" i="25" s="1"/>
  <c r="G11266" i="25"/>
  <c r="F11266" i="25" s="1"/>
  <c r="G12802" i="25"/>
  <c r="F12802" i="25" s="1"/>
  <c r="G12810" i="25"/>
  <c r="F12810" i="25" s="1"/>
  <c r="G174" i="25"/>
  <c r="F174" i="25" s="1"/>
  <c r="G10447" i="25"/>
  <c r="F10447" i="25" s="1"/>
  <c r="G12799" i="25"/>
  <c r="F12799" i="25" s="1"/>
  <c r="G11890" i="25"/>
  <c r="F11890" i="25" s="1"/>
  <c r="G11738" i="25"/>
  <c r="F11738" i="25" s="1"/>
  <c r="G10614" i="25"/>
  <c r="F10614" i="25" s="1"/>
  <c r="G11942" i="25"/>
  <c r="F11942" i="25" s="1"/>
  <c r="G13611" i="25"/>
  <c r="F13611" i="25" s="1"/>
  <c r="G11433" i="25"/>
  <c r="F11433" i="25" s="1"/>
  <c r="F10779" i="25"/>
  <c r="G8177" i="25"/>
  <c r="F8177" i="25" s="1"/>
  <c r="G7318" i="25"/>
  <c r="F7318" i="25" s="1"/>
  <c r="G8304" i="25"/>
  <c r="F8304" i="25" s="1"/>
  <c r="G7997" i="25"/>
  <c r="F7997" i="25" s="1"/>
  <c r="G8505" i="25"/>
  <c r="F8505" i="25" s="1"/>
  <c r="G12812" i="25"/>
  <c r="F12812" i="25" s="1"/>
  <c r="G10068" i="25"/>
  <c r="F10068" i="25" s="1"/>
  <c r="F10780" i="25"/>
  <c r="G13489" i="25"/>
  <c r="F13489" i="25" s="1"/>
  <c r="G11567" i="25"/>
  <c r="F11567" i="25" s="1"/>
  <c r="G8257" i="25"/>
  <c r="F8257" i="25" s="1"/>
  <c r="G7517" i="25"/>
  <c r="F7517" i="25" s="1"/>
  <c r="G8256" i="25"/>
  <c r="F8256" i="25" s="1"/>
  <c r="G13476" i="25"/>
  <c r="F13476" i="25" s="1"/>
  <c r="G10325" i="25"/>
  <c r="F10325" i="25" s="1"/>
  <c r="G7548" i="25"/>
  <c r="F7548" i="25" s="1"/>
  <c r="G13607" i="25"/>
  <c r="F13607" i="25" s="1"/>
  <c r="G13160" i="25"/>
  <c r="F13160" i="25" s="1"/>
  <c r="G12459" i="25"/>
  <c r="F12459" i="25" s="1"/>
  <c r="G9979" i="25"/>
  <c r="F9979" i="25" s="1"/>
  <c r="G8303" i="25"/>
  <c r="F8303" i="25" s="1"/>
  <c r="G8323" i="25"/>
  <c r="F8323" i="25" s="1"/>
  <c r="G10367" i="25"/>
  <c r="F10367" i="25" s="1"/>
  <c r="G8186" i="25"/>
  <c r="F8186" i="25" s="1"/>
  <c r="G10339" i="25"/>
  <c r="F10339" i="25" s="1"/>
  <c r="G10421" i="25"/>
  <c r="F10421" i="25" s="1"/>
  <c r="G10596" i="25"/>
  <c r="F10596" i="25" s="1"/>
  <c r="F10836" i="25"/>
  <c r="G12300" i="25"/>
  <c r="F12300" i="25" s="1"/>
  <c r="G10624" i="25"/>
  <c r="F10624" i="25" s="1"/>
  <c r="G11687" i="25"/>
  <c r="F11687" i="25" s="1"/>
  <c r="G11959" i="25"/>
  <c r="F11959" i="25" s="1"/>
  <c r="G8311" i="25"/>
  <c r="F8311" i="25" s="1"/>
  <c r="G10465" i="25"/>
  <c r="F10465" i="25" s="1"/>
  <c r="G13547" i="25"/>
  <c r="F13547" i="25" s="1"/>
  <c r="G8476" i="25"/>
  <c r="F8476" i="25" s="1"/>
  <c r="G12023" i="25"/>
  <c r="F12023" i="25" s="1"/>
  <c r="G12903" i="25"/>
  <c r="F12903" i="25" s="1"/>
  <c r="G10600" i="25"/>
  <c r="F10600" i="25" s="1"/>
  <c r="G12057" i="25"/>
  <c r="F12057" i="25" s="1"/>
  <c r="G12066" i="25"/>
  <c r="F12066" i="25" s="1"/>
  <c r="G73" i="25"/>
  <c r="F73" i="25" s="1"/>
  <c r="G11974" i="25"/>
  <c r="F11974" i="25" s="1"/>
  <c r="G13099" i="25"/>
  <c r="F13099" i="25" s="1"/>
  <c r="G11231" i="25"/>
  <c r="F11231" i="25" s="1"/>
  <c r="G12816" i="25"/>
  <c r="F12816" i="25" s="1"/>
  <c r="G8472" i="25"/>
  <c r="F8472" i="25" s="1"/>
  <c r="G8255" i="25"/>
  <c r="F8255" i="25" s="1"/>
  <c r="G8253" i="25"/>
  <c r="F8253" i="25" s="1"/>
  <c r="G10209" i="25"/>
  <c r="F10209" i="25" s="1"/>
  <c r="G12708" i="25"/>
  <c r="F12708" i="25" s="1"/>
  <c r="G13597" i="25"/>
  <c r="F13597" i="25" s="1"/>
  <c r="F10821" i="25"/>
  <c r="G12318" i="25"/>
  <c r="F12318" i="25" s="1"/>
  <c r="G8639" i="25"/>
  <c r="F8639" i="25" s="1"/>
  <c r="G12739" i="25"/>
  <c r="F12739" i="25" s="1"/>
  <c r="G7366" i="25"/>
  <c r="F7366" i="25" s="1"/>
  <c r="G10729" i="25"/>
  <c r="F10729" i="25" s="1"/>
  <c r="G10553" i="25"/>
  <c r="F10553" i="25" s="1"/>
  <c r="G7643" i="25"/>
  <c r="F7643" i="25" s="1"/>
  <c r="G8048" i="25"/>
  <c r="F8048" i="25" s="1"/>
  <c r="G12287" i="25"/>
  <c r="F12287" i="25" s="1"/>
  <c r="G10260" i="25"/>
  <c r="F10260" i="25" s="1"/>
  <c r="G7545" i="25"/>
  <c r="F7545" i="25" s="1"/>
  <c r="G13533" i="25"/>
  <c r="F13533" i="25" s="1"/>
  <c r="G10529" i="25"/>
  <c r="F10529" i="25" s="1"/>
  <c r="G10423" i="25"/>
  <c r="F10423" i="25" s="1"/>
  <c r="G7872" i="25"/>
  <c r="F7872" i="25" s="1"/>
  <c r="G12359" i="25"/>
  <c r="F12359" i="25" s="1"/>
  <c r="G7275" i="25"/>
  <c r="F7275" i="25" s="1"/>
  <c r="G10166" i="25"/>
  <c r="F10166" i="25" s="1"/>
  <c r="G12326" i="25"/>
  <c r="F12326" i="25" s="1"/>
  <c r="G10488" i="25"/>
  <c r="F10488" i="25" s="1"/>
  <c r="G11596" i="25"/>
  <c r="F11596" i="25" s="1"/>
  <c r="G8297" i="25"/>
  <c r="F8297" i="25" s="1"/>
  <c r="F10807" i="25"/>
  <c r="G10564" i="25"/>
  <c r="F10564" i="25" s="1"/>
  <c r="G9907" i="25"/>
  <c r="F9907" i="25" s="1"/>
  <c r="G9893" i="25"/>
  <c r="F9893" i="25" s="1"/>
  <c r="G10699" i="25"/>
  <c r="F10699" i="25" s="1"/>
  <c r="G7813" i="25"/>
  <c r="F7813" i="25" s="1"/>
  <c r="G9308" i="25"/>
  <c r="F9308" i="25" s="1"/>
  <c r="F10980" i="25"/>
  <c r="G7269" i="25"/>
  <c r="F7269" i="25" s="1"/>
  <c r="G11232" i="25"/>
  <c r="F11232" i="25" s="1"/>
  <c r="G7918" i="25"/>
  <c r="F7918" i="25" s="1"/>
  <c r="G7944" i="25"/>
  <c r="F7944" i="25" s="1"/>
  <c r="G12413" i="25"/>
  <c r="F12413" i="25" s="1"/>
  <c r="G10708" i="25"/>
  <c r="F10708" i="25" s="1"/>
  <c r="G13152" i="25"/>
  <c r="F13152" i="25" s="1"/>
  <c r="G7902" i="25"/>
  <c r="F7902" i="25" s="1"/>
  <c r="G8396" i="25"/>
  <c r="F8396" i="25" s="1"/>
  <c r="G12317" i="25"/>
  <c r="F12317" i="25" s="1"/>
  <c r="G8320" i="25"/>
  <c r="F8320" i="25" s="1"/>
  <c r="F11037" i="25"/>
  <c r="G37" i="25"/>
  <c r="F37" i="25" s="1"/>
  <c r="G10156" i="25"/>
  <c r="F10156" i="25" s="1"/>
  <c r="G8632" i="25"/>
  <c r="F8632" i="25" s="1"/>
  <c r="G10504" i="25"/>
  <c r="F10504" i="25" s="1"/>
  <c r="G10420" i="25"/>
  <c r="F10420" i="25" s="1"/>
  <c r="G242" i="25"/>
  <c r="F242" i="25" s="1"/>
  <c r="G10700" i="25"/>
  <c r="F10700" i="25" s="1"/>
  <c r="G13438" i="25"/>
  <c r="F13438" i="25" s="1"/>
  <c r="G13248" i="25"/>
  <c r="F13248" i="25" s="1"/>
  <c r="G3" i="25"/>
  <c r="F3" i="25" s="1"/>
  <c r="G10586" i="25"/>
  <c r="F10586" i="25" s="1"/>
  <c r="G13316" i="25"/>
  <c r="F13316" i="25" s="1"/>
  <c r="G12292" i="25"/>
  <c r="F12292" i="25" s="1"/>
  <c r="G7364" i="25"/>
  <c r="F7364" i="25" s="1"/>
  <c r="G7279" i="25"/>
  <c r="F7279" i="25" s="1"/>
  <c r="G12397" i="25"/>
  <c r="F12397" i="25" s="1"/>
  <c r="G12379" i="25"/>
  <c r="F12379" i="25" s="1"/>
  <c r="G12470" i="25"/>
  <c r="F12470" i="25" s="1"/>
  <c r="G7878" i="25"/>
  <c r="F7878" i="25" s="1"/>
  <c r="G8254" i="25"/>
  <c r="F8254" i="25" s="1"/>
  <c r="G8666" i="25"/>
  <c r="F8666" i="25" s="1"/>
  <c r="G12021" i="25"/>
  <c r="F12021" i="25" s="1"/>
  <c r="G9246" i="25"/>
  <c r="F9246" i="25" s="1"/>
  <c r="F10763" i="25"/>
  <c r="G11238" i="25"/>
  <c r="F11238" i="25" s="1"/>
  <c r="G13292" i="25"/>
  <c r="F13292" i="25" s="1"/>
  <c r="G12669" i="25"/>
  <c r="F12669" i="25" s="1"/>
  <c r="G11947" i="25"/>
  <c r="F11947" i="25" s="1"/>
  <c r="G12301" i="25"/>
  <c r="F12301" i="25" s="1"/>
  <c r="G8140" i="25"/>
  <c r="F8140" i="25" s="1"/>
  <c r="G7862" i="25"/>
  <c r="F7862" i="25" s="1"/>
  <c r="G166" i="25"/>
  <c r="F166" i="25" s="1"/>
  <c r="G8183" i="25"/>
  <c r="F8183" i="25" s="1"/>
  <c r="F10901" i="25"/>
  <c r="G9902" i="25"/>
  <c r="F9902" i="25" s="1"/>
  <c r="G7398" i="25"/>
  <c r="F7398" i="25" s="1"/>
  <c r="G7736" i="25"/>
  <c r="F7736" i="25" s="1"/>
  <c r="G13188" i="25"/>
  <c r="F13188" i="25" s="1"/>
  <c r="G10133" i="25"/>
  <c r="F10133" i="25" s="1"/>
  <c r="G13350" i="25"/>
  <c r="F13350" i="25" s="1"/>
  <c r="G7257" i="25"/>
  <c r="F7257" i="25" s="1"/>
  <c r="G12106" i="25"/>
  <c r="F12106" i="25" s="1"/>
  <c r="G12267" i="25"/>
  <c r="F12267" i="25" s="1"/>
  <c r="G12619" i="25"/>
  <c r="F12619" i="25" s="1"/>
  <c r="G13522" i="25"/>
  <c r="F13522" i="25" s="1"/>
  <c r="G7437" i="25"/>
  <c r="F7437" i="25" s="1"/>
  <c r="G12163" i="25"/>
  <c r="F12163" i="25" s="1"/>
  <c r="G10457" i="25"/>
  <c r="F10457" i="25" s="1"/>
  <c r="G12760" i="25"/>
  <c r="F12760" i="25" s="1"/>
  <c r="G11767" i="25"/>
  <c r="F11767" i="25" s="1"/>
  <c r="G11910" i="25"/>
  <c r="F11910" i="25" s="1"/>
  <c r="F10964" i="25"/>
  <c r="G7888" i="25"/>
  <c r="F7888" i="25" s="1"/>
  <c r="G10688" i="25"/>
  <c r="F10688" i="25" s="1"/>
  <c r="G10399" i="25"/>
  <c r="F10399" i="25" s="1"/>
  <c r="G7508" i="25"/>
  <c r="F7508" i="25" s="1"/>
  <c r="G45" i="25"/>
  <c r="F45" i="25" s="1"/>
  <c r="G10406" i="25"/>
  <c r="F10406" i="25" s="1"/>
  <c r="G8343" i="25"/>
  <c r="F8343" i="25" s="1"/>
  <c r="G7309" i="25"/>
  <c r="F7309" i="25" s="1"/>
  <c r="G7315" i="25"/>
  <c r="F7315" i="25" s="1"/>
  <c r="G13550" i="25"/>
  <c r="F13550" i="25" s="1"/>
  <c r="G10092" i="25"/>
  <c r="F10092" i="25" s="1"/>
  <c r="G13134" i="25"/>
  <c r="F13134" i="25" s="1"/>
  <c r="G12277" i="25"/>
  <c r="F12277" i="25" s="1"/>
  <c r="G13422" i="25"/>
  <c r="F13422" i="25" s="1"/>
  <c r="G8301" i="25"/>
  <c r="F8301" i="25" s="1"/>
  <c r="G11859" i="25"/>
  <c r="F11859" i="25" s="1"/>
  <c r="G12731" i="25"/>
  <c r="F12731" i="25" s="1"/>
  <c r="G8333" i="25"/>
  <c r="F8333" i="25" s="1"/>
  <c r="G12707" i="25"/>
  <c r="F12707" i="25" s="1"/>
  <c r="G8312" i="25"/>
  <c r="F8312" i="25" s="1"/>
  <c r="G7677" i="25"/>
  <c r="F7677" i="25" s="1"/>
  <c r="G8481" i="25"/>
  <c r="F8481" i="25" s="1"/>
  <c r="G7550" i="25"/>
  <c r="F7550" i="25" s="1"/>
  <c r="G10219" i="25"/>
  <c r="F10219" i="25" s="1"/>
  <c r="G9878" i="25"/>
  <c r="F9878" i="25" s="1"/>
  <c r="G7904" i="25"/>
  <c r="F7904" i="25" s="1"/>
  <c r="G12944" i="25"/>
  <c r="F12944" i="25" s="1"/>
  <c r="G13403" i="25"/>
  <c r="F13403" i="25" s="1"/>
  <c r="G9991" i="25"/>
  <c r="F9991" i="25" s="1"/>
  <c r="G8636" i="25"/>
  <c r="F8636" i="25" s="1"/>
  <c r="G12807" i="25"/>
  <c r="F12807" i="25" s="1"/>
  <c r="G7978" i="25"/>
  <c r="F7978" i="25" s="1"/>
  <c r="G7799" i="25"/>
  <c r="F7799" i="25" s="1"/>
  <c r="G9982" i="25"/>
  <c r="F9982" i="25" s="1"/>
  <c r="G8324" i="25"/>
  <c r="F8324" i="25" s="1"/>
  <c r="G10540" i="25"/>
  <c r="F10540" i="25" s="1"/>
  <c r="G7444" i="25"/>
  <c r="F7444" i="25" s="1"/>
  <c r="G12346" i="25"/>
  <c r="F12346" i="25" s="1"/>
  <c r="G12842" i="25"/>
  <c r="F12842" i="25" s="1"/>
  <c r="G13369" i="25"/>
  <c r="F13369" i="25" s="1"/>
  <c r="G10714" i="25"/>
  <c r="F10714" i="25" s="1"/>
  <c r="G12851" i="25"/>
  <c r="F12851" i="25" s="1"/>
  <c r="G10080" i="25"/>
  <c r="F10080" i="25" s="1"/>
  <c r="G10083" i="25"/>
  <c r="F10083" i="25" s="1"/>
  <c r="G12824" i="25"/>
  <c r="F12824" i="25" s="1"/>
  <c r="G13087" i="25"/>
  <c r="F13087" i="25" s="1"/>
  <c r="G8309" i="25"/>
  <c r="F8309" i="25" s="1"/>
  <c r="G12295" i="25"/>
  <c r="F12295" i="25" s="1"/>
  <c r="G13391" i="25"/>
  <c r="F13391" i="25" s="1"/>
  <c r="G7836" i="25"/>
  <c r="F7836" i="25" s="1"/>
  <c r="F10789" i="25"/>
  <c r="G158" i="25"/>
  <c r="F158" i="25" s="1"/>
  <c r="G7604" i="25"/>
  <c r="F7604" i="25" s="1"/>
  <c r="G8321" i="25"/>
  <c r="F8321" i="25" s="1"/>
  <c r="G8168" i="25"/>
  <c r="F8168" i="25" s="1"/>
  <c r="G12353" i="25"/>
  <c r="F12353" i="25" s="1"/>
  <c r="G12795" i="25"/>
  <c r="F12795" i="25" s="1"/>
  <c r="G8315" i="25"/>
  <c r="F8315" i="25" s="1"/>
  <c r="G7456" i="25"/>
  <c r="F7456" i="25" s="1"/>
  <c r="G10335" i="25"/>
  <c r="F10335" i="25" s="1"/>
  <c r="G12272" i="25"/>
  <c r="F12272" i="25" s="1"/>
  <c r="G12084" i="25"/>
  <c r="F12084" i="25" s="1"/>
  <c r="G8261" i="25"/>
  <c r="F8261" i="25" s="1"/>
  <c r="G11657" i="25"/>
  <c r="F11657" i="25" s="1"/>
  <c r="G10263" i="25"/>
  <c r="F10263" i="25" s="1"/>
  <c r="G7412" i="25"/>
  <c r="F7412" i="25" s="1"/>
  <c r="G12332" i="25"/>
  <c r="F12332" i="25" s="1"/>
  <c r="G7598" i="25"/>
  <c r="F7598" i="25" s="1"/>
  <c r="G12564" i="25"/>
  <c r="F12564" i="25" s="1"/>
  <c r="G10072" i="25"/>
  <c r="F10072" i="25" s="1"/>
  <c r="G12813" i="25"/>
  <c r="F12813" i="25" s="1"/>
  <c r="G12284" i="25"/>
  <c r="F12284" i="25" s="1"/>
  <c r="G9867" i="25"/>
  <c r="F9867" i="25" s="1"/>
  <c r="G12919" i="25"/>
  <c r="F12919" i="25" s="1"/>
  <c r="G11811" i="25"/>
  <c r="F11811" i="25" s="1"/>
  <c r="G12431" i="25"/>
  <c r="F12431" i="25" s="1"/>
  <c r="G8322" i="25"/>
  <c r="F8322" i="25" s="1"/>
  <c r="F10958" i="25"/>
  <c r="G7492" i="25"/>
  <c r="F7492" i="25" s="1"/>
  <c r="G10576" i="25"/>
  <c r="F10576" i="25" s="1"/>
  <c r="G8302" i="25"/>
  <c r="F8302" i="25" s="1"/>
  <c r="G8540" i="25"/>
  <c r="F8540" i="25" s="1"/>
  <c r="G12849" i="25"/>
  <c r="F12849" i="25" s="1"/>
  <c r="G11950" i="25"/>
  <c r="F11950" i="25" s="1"/>
  <c r="G8232" i="25"/>
  <c r="F8232" i="25" s="1"/>
  <c r="G12673" i="25"/>
  <c r="F12673" i="25" s="1"/>
  <c r="G10494" i="25"/>
  <c r="F10494" i="25" s="1"/>
  <c r="F10941" i="25"/>
  <c r="G121" i="25"/>
  <c r="F121" i="25" s="1"/>
  <c r="G12573" i="25"/>
  <c r="F12573" i="25" s="1"/>
  <c r="G11824" i="25"/>
  <c r="F11824" i="25" s="1"/>
  <c r="G12319" i="25"/>
  <c r="F12319" i="25" s="1"/>
  <c r="G8166" i="25"/>
  <c r="F8166" i="25" s="1"/>
  <c r="G7497" i="25"/>
  <c r="F7497" i="25" s="1"/>
  <c r="F10932" i="25"/>
  <c r="G12750" i="25"/>
  <c r="F12750" i="25" s="1"/>
  <c r="G179" i="25"/>
  <c r="F179" i="25" s="1"/>
  <c r="G8296" i="25"/>
  <c r="F8296" i="25" s="1"/>
  <c r="G13330" i="25"/>
  <c r="F13330" i="25" s="1"/>
  <c r="G10063" i="25"/>
  <c r="F10063" i="25" s="1"/>
  <c r="G8064" i="25"/>
  <c r="F8064" i="25" s="1"/>
  <c r="G8065" i="25"/>
  <c r="F8065" i="25" s="1"/>
  <c r="G10386" i="25"/>
  <c r="F10386" i="25" s="1"/>
  <c r="G13529" i="25"/>
  <c r="F13529" i="25" s="1"/>
  <c r="G7249" i="25"/>
  <c r="F7249" i="25" s="1"/>
  <c r="G12576" i="25"/>
  <c r="F12576" i="25" s="1"/>
  <c r="G8516" i="25"/>
  <c r="F8516" i="25" s="1"/>
  <c r="G9901" i="25"/>
  <c r="F9901" i="25" s="1"/>
  <c r="G11265" i="25"/>
  <c r="F11265" i="25" s="1"/>
  <c r="G11418" i="25"/>
  <c r="F11418" i="25" s="1"/>
  <c r="G7375" i="25"/>
  <c r="F7375" i="25" s="1"/>
  <c r="G12856" i="25"/>
  <c r="F12856" i="25" s="1"/>
  <c r="G7299" i="25"/>
  <c r="F7299" i="25" s="1"/>
  <c r="G7224" i="25"/>
  <c r="F7224" i="25" s="1"/>
  <c r="G10498" i="25"/>
  <c r="F10498" i="25" s="1"/>
  <c r="G11461" i="25"/>
  <c r="F11461" i="25" s="1"/>
  <c r="G10398" i="25"/>
  <c r="F10398" i="25" s="1"/>
  <c r="G13271" i="25"/>
  <c r="F13271" i="25" s="1"/>
  <c r="G11632" i="25"/>
  <c r="F11632" i="25" s="1"/>
  <c r="G8409" i="25"/>
  <c r="F8409" i="25" s="1"/>
  <c r="G8310" i="25"/>
  <c r="F8310" i="25" s="1"/>
  <c r="G11394" i="25"/>
  <c r="F11394" i="25" s="1"/>
  <c r="G9952" i="25"/>
  <c r="F9952" i="25" s="1"/>
  <c r="F11026" i="25"/>
  <c r="G12861" i="25"/>
  <c r="F12861" i="25" s="1"/>
  <c r="G13651" i="25"/>
  <c r="F13651" i="25" s="1"/>
  <c r="G12692" i="25"/>
  <c r="F12692" i="25" s="1"/>
  <c r="G12847" i="25"/>
  <c r="F12847" i="25" s="1"/>
  <c r="G10091" i="25"/>
  <c r="F10091" i="25" s="1"/>
  <c r="G7472" i="25"/>
  <c r="F7472" i="25" s="1"/>
  <c r="G11565" i="25"/>
  <c r="F11565" i="25" s="1"/>
  <c r="G7498" i="25"/>
  <c r="F7498" i="25" s="1"/>
  <c r="G12981" i="25"/>
  <c r="F12981" i="25" s="1"/>
  <c r="G13471" i="25"/>
  <c r="F13471" i="25" s="1"/>
  <c r="G12820" i="25"/>
  <c r="F12820" i="25" s="1"/>
  <c r="G11445" i="25"/>
  <c r="F11445" i="25" s="1"/>
  <c r="G13345" i="25"/>
  <c r="F13345" i="25" s="1"/>
  <c r="G70" i="25"/>
  <c r="F70" i="25" s="1"/>
  <c r="G11709" i="25"/>
  <c r="F11709" i="25" s="1"/>
  <c r="G10615" i="25"/>
  <c r="F10615" i="25" s="1"/>
  <c r="G7728" i="25"/>
  <c r="F7728" i="25" s="1"/>
  <c r="G12584" i="25"/>
  <c r="F12584" i="25" s="1"/>
  <c r="G13615" i="25"/>
  <c r="F13615" i="25" s="1"/>
  <c r="G12765" i="25"/>
  <c r="F12765" i="25" s="1"/>
  <c r="G13324" i="25"/>
  <c r="F13324" i="25" s="1"/>
  <c r="G12061" i="25"/>
  <c r="F12061" i="25" s="1"/>
  <c r="G9222" i="25"/>
  <c r="F9222" i="25" s="1"/>
  <c r="G12828" i="25"/>
  <c r="F12828" i="25" s="1"/>
  <c r="G10497" i="25"/>
  <c r="F10497" i="25" s="1"/>
  <c r="G8317" i="25"/>
  <c r="F8317" i="25" s="1"/>
  <c r="G8193" i="25"/>
  <c r="F8193" i="25" s="1"/>
  <c r="F10921" i="25"/>
  <c r="G10378" i="25"/>
  <c r="F10378" i="25" s="1"/>
  <c r="G12633" i="25"/>
  <c r="F12633" i="25" s="1"/>
  <c r="G13239" i="25"/>
  <c r="F13239" i="25" s="1"/>
  <c r="G7940" i="25"/>
  <c r="F7940" i="25" s="1"/>
  <c r="G9955" i="25"/>
  <c r="F9955" i="25" s="1"/>
  <c r="G10452" i="25"/>
  <c r="F10452" i="25" s="1"/>
  <c r="G15" i="25"/>
  <c r="F15" i="25" s="1"/>
  <c r="G13629" i="25"/>
  <c r="F13629" i="25" s="1"/>
  <c r="G10496" i="25"/>
  <c r="F10496" i="25" s="1"/>
  <c r="G182" i="25"/>
  <c r="F182" i="25" s="1"/>
  <c r="G9252" i="25"/>
  <c r="F9252" i="25" s="1"/>
  <c r="G12612" i="25"/>
  <c r="F12612" i="25" s="1"/>
  <c r="G12286" i="25"/>
  <c r="F12286" i="25" s="1"/>
  <c r="G10691" i="25"/>
  <c r="F10691" i="25" s="1"/>
  <c r="G7785" i="25"/>
  <c r="F7785" i="25" s="1"/>
  <c r="G12483" i="25"/>
  <c r="F12483" i="25" s="1"/>
  <c r="G7252" i="25"/>
  <c r="F7252" i="25" s="1"/>
  <c r="G10200" i="25"/>
  <c r="F10200" i="25" s="1"/>
  <c r="G11414" i="25"/>
  <c r="F11414" i="25" s="1"/>
  <c r="G11382" i="25"/>
  <c r="F11382" i="25" s="1"/>
  <c r="G12414" i="25"/>
  <c r="F12414" i="25" s="1"/>
  <c r="G7475" i="25"/>
  <c r="F7475" i="25" s="1"/>
  <c r="G10485" i="25"/>
  <c r="F10485" i="25" s="1"/>
  <c r="G9315" i="25"/>
  <c r="F9315" i="25" s="1"/>
  <c r="G12613" i="25"/>
  <c r="F12613" i="25" s="1"/>
  <c r="G9314" i="25"/>
  <c r="F9314" i="25" s="1"/>
  <c r="G11877" i="25"/>
  <c r="F11877" i="25" s="1"/>
  <c r="G7373" i="25"/>
  <c r="F7373" i="25" s="1"/>
  <c r="G10180" i="25"/>
  <c r="F10180" i="25" s="1"/>
  <c r="G12440" i="25"/>
  <c r="F12440" i="25" s="1"/>
  <c r="G10746" i="25"/>
  <c r="F10746" i="25" s="1"/>
  <c r="G11440" i="25"/>
  <c r="F11440" i="25" s="1"/>
  <c r="G10121" i="25"/>
  <c r="F10121" i="25" s="1"/>
  <c r="G12700" i="25"/>
  <c r="F12700" i="25" s="1"/>
  <c r="G10627" i="25"/>
  <c r="F10627" i="25" s="1"/>
  <c r="G13133" i="25"/>
  <c r="F13133" i="25" s="1"/>
  <c r="G9883" i="25"/>
  <c r="F9883" i="25" s="1"/>
  <c r="G8384" i="25"/>
  <c r="F8384" i="25" s="1"/>
  <c r="G10644" i="25"/>
  <c r="F10644" i="25" s="1"/>
  <c r="G74" i="25"/>
  <c r="F74" i="25" s="1"/>
  <c r="G8316" i="25"/>
  <c r="F8316" i="25" s="1"/>
  <c r="G13255" i="25"/>
  <c r="F13255" i="25" s="1"/>
  <c r="G11544" i="25"/>
  <c r="F11544" i="25" s="1"/>
  <c r="G7812" i="25"/>
  <c r="F7812" i="25" s="1"/>
  <c r="G10657" i="25"/>
  <c r="F10657" i="25" s="1"/>
  <c r="G13464" i="25"/>
  <c r="F13464" i="25" s="1"/>
  <c r="G7688" i="25"/>
  <c r="F7688" i="25" s="1"/>
  <c r="G12322" i="25"/>
  <c r="F12322" i="25" s="1"/>
  <c r="G12372" i="25"/>
  <c r="F12372" i="25" s="1"/>
  <c r="G10082" i="25"/>
  <c r="F10082" i="25" s="1"/>
  <c r="G13339" i="25"/>
  <c r="F13339" i="25" s="1"/>
  <c r="G10173" i="25"/>
  <c r="F10173" i="25" s="1"/>
  <c r="G12721" i="25"/>
  <c r="F12721" i="25" s="1"/>
  <c r="G13523" i="25"/>
  <c r="F13523" i="25" s="1"/>
  <c r="G203" i="25"/>
  <c r="F203" i="25" s="1"/>
  <c r="G10637" i="25"/>
  <c r="F10637" i="25" s="1"/>
  <c r="G11290" i="25"/>
  <c r="F11290" i="25" s="1"/>
  <c r="G11706" i="25"/>
  <c r="F11706" i="25" s="1"/>
  <c r="G10230" i="25"/>
  <c r="F10230" i="25" s="1"/>
  <c r="G59" i="25"/>
  <c r="F59" i="25" s="1"/>
  <c r="G7570" i="25"/>
  <c r="F7570" i="25" s="1"/>
  <c r="G9970" i="25"/>
  <c r="F9970" i="25" s="1"/>
  <c r="G10482" i="25"/>
  <c r="F10482" i="25" s="1"/>
  <c r="G9230" i="25"/>
  <c r="F9230" i="25" s="1"/>
  <c r="G12608" i="25"/>
  <c r="F12608" i="25" s="1"/>
  <c r="G13141" i="25"/>
  <c r="F13141" i="25" s="1"/>
  <c r="G12574" i="25"/>
  <c r="F12574" i="25" s="1"/>
  <c r="G13455" i="25"/>
  <c r="F13455" i="25" s="1"/>
  <c r="G8395" i="25"/>
  <c r="F8395" i="25" s="1"/>
  <c r="G13102" i="25"/>
  <c r="F13102" i="25" s="1"/>
  <c r="G7894" i="25"/>
  <c r="F7894" i="25" s="1"/>
  <c r="G11246" i="25"/>
  <c r="F11246" i="25" s="1"/>
  <c r="G7935" i="25"/>
  <c r="F7935" i="25" s="1"/>
  <c r="G7311" i="25"/>
  <c r="F7311" i="25" s="1"/>
  <c r="G8299" i="25"/>
  <c r="F8299" i="25" s="1"/>
  <c r="G8534" i="25"/>
  <c r="F8534" i="25" s="1"/>
  <c r="G8611" i="25"/>
  <c r="F8611" i="25" s="1"/>
  <c r="G13358" i="25"/>
  <c r="F13358" i="25" s="1"/>
  <c r="G10490" i="25"/>
  <c r="F10490" i="25" s="1"/>
  <c r="G9256" i="25"/>
  <c r="F9256" i="25" s="1"/>
  <c r="G8606" i="25"/>
  <c r="F8606" i="25" s="1"/>
  <c r="G11802" i="25"/>
  <c r="F11802" i="25" s="1"/>
  <c r="G7916" i="25"/>
  <c r="F7916" i="25" s="1"/>
  <c r="G12763" i="25"/>
  <c r="F12763" i="25" s="1"/>
  <c r="G13387" i="25"/>
  <c r="F13387" i="25" s="1"/>
  <c r="G8386" i="25"/>
  <c r="F8386" i="25" s="1"/>
  <c r="G12320" i="25"/>
  <c r="F12320" i="25" s="1"/>
  <c r="G13112" i="25"/>
  <c r="F13112" i="25" s="1"/>
  <c r="G12329" i="25"/>
  <c r="F12329" i="25" s="1"/>
  <c r="G11283" i="25"/>
  <c r="F11283" i="25" s="1"/>
  <c r="G13307" i="25"/>
  <c r="F13307" i="25" s="1"/>
  <c r="G12484" i="25"/>
  <c r="F12484" i="25" s="1"/>
  <c r="G9871" i="25"/>
  <c r="F9871" i="25" s="1"/>
  <c r="G10269" i="25"/>
  <c r="F10269" i="25" s="1"/>
  <c r="G12651" i="25"/>
  <c r="F12651" i="25" s="1"/>
  <c r="G12398" i="25"/>
  <c r="F12398" i="25" s="1"/>
  <c r="G13155" i="25"/>
  <c r="F13155" i="25" s="1"/>
  <c r="G13577" i="25"/>
  <c r="F13577" i="25" s="1"/>
  <c r="G11297" i="25"/>
  <c r="F11297" i="25" s="1"/>
  <c r="G8294" i="25"/>
  <c r="F8294" i="25" s="1"/>
  <c r="G12699" i="25"/>
  <c r="F12699" i="25" s="1"/>
  <c r="G227" i="25"/>
  <c r="F227" i="25" s="1"/>
  <c r="G13081" i="25"/>
  <c r="F13081" i="25" s="1"/>
  <c r="G13263" i="25"/>
  <c r="F13263" i="25" s="1"/>
  <c r="G8419" i="25"/>
  <c r="F8419" i="25" s="1"/>
  <c r="G12594" i="25"/>
  <c r="F12594" i="25" s="1"/>
  <c r="G8524" i="25"/>
  <c r="F8524" i="25" s="1"/>
  <c r="G10710" i="25"/>
  <c r="F10710" i="25" s="1"/>
  <c r="G11996" i="25"/>
  <c r="F11996" i="25" s="1"/>
  <c r="G13570" i="25"/>
  <c r="F13570" i="25" s="1"/>
  <c r="G12817" i="25"/>
  <c r="F12817" i="25" s="1"/>
  <c r="G9894" i="25"/>
  <c r="F9894" i="25" s="1"/>
  <c r="G13135" i="25"/>
  <c r="F13135" i="25" s="1"/>
  <c r="G7705" i="25"/>
  <c r="F7705" i="25" s="1"/>
  <c r="G10192" i="25"/>
  <c r="F10192" i="25" s="1"/>
  <c r="G8278" i="25"/>
  <c r="F8278" i="25" s="1"/>
  <c r="G13205" i="25"/>
  <c r="F13205" i="25" s="1"/>
  <c r="G10495" i="25"/>
  <c r="F10495" i="25" s="1"/>
  <c r="G12204" i="25"/>
  <c r="F12204" i="25" s="1"/>
  <c r="G12205" i="25"/>
  <c r="F12205" i="25" s="1"/>
  <c r="G7494" i="25"/>
  <c r="F7494" i="25" s="1"/>
  <c r="G8437" i="25"/>
  <c r="F8437" i="25" s="1"/>
  <c r="G10542" i="25"/>
  <c r="F10542" i="25" s="1"/>
  <c r="G10527" i="25"/>
  <c r="F10527" i="25" s="1"/>
  <c r="G8306" i="25"/>
  <c r="F8306" i="25" s="1"/>
  <c r="G7773" i="25"/>
  <c r="F7773" i="25" s="1"/>
  <c r="G13212" i="25"/>
  <c r="F13212" i="25" s="1"/>
  <c r="G241" i="25"/>
  <c r="F241" i="25" s="1"/>
  <c r="G12803" i="25"/>
  <c r="F12803" i="25" s="1"/>
  <c r="G24" i="25"/>
  <c r="F24" i="25" s="1"/>
  <c r="G8329" i="25"/>
  <c r="F8329" i="25" s="1"/>
  <c r="F10769" i="25"/>
  <c r="G12680" i="25"/>
  <c r="F12680" i="25" s="1"/>
  <c r="G12334" i="25"/>
  <c r="F12334" i="25" s="1"/>
  <c r="G12616" i="25"/>
  <c r="F12616" i="25" s="1"/>
  <c r="G8327" i="25"/>
  <c r="F8327" i="25" s="1"/>
  <c r="G8328" i="25"/>
  <c r="F8328" i="25" s="1"/>
  <c r="G8326" i="25"/>
  <c r="F8326" i="25" s="1"/>
  <c r="G10593" i="25"/>
  <c r="F10593" i="25" s="1"/>
  <c r="G10177" i="25"/>
  <c r="F10177" i="25" s="1"/>
  <c r="G12757" i="25"/>
  <c r="F12757" i="25" s="1"/>
  <c r="G13454" i="25"/>
  <c r="F13454" i="25" s="1"/>
  <c r="G10349" i="25"/>
  <c r="F10349" i="25" s="1"/>
  <c r="G13311" i="25"/>
  <c r="F13311" i="25" s="1"/>
  <c r="G11690" i="25"/>
  <c r="F11690" i="25" s="1"/>
  <c r="G13412" i="25"/>
  <c r="F13412" i="25" s="1"/>
  <c r="G8185" i="25"/>
  <c r="F8185" i="25" s="1"/>
  <c r="G10055" i="25"/>
  <c r="F10055" i="25" s="1"/>
  <c r="F10797" i="25"/>
  <c r="G12189" i="25"/>
  <c r="F12189" i="25" s="1"/>
  <c r="G12237" i="25"/>
  <c r="F12237" i="25" s="1"/>
  <c r="G7644" i="25"/>
  <c r="F7644" i="25" s="1"/>
  <c r="G7447" i="25"/>
  <c r="F7447" i="25" s="1"/>
  <c r="F10976" i="25"/>
  <c r="G11400" i="25"/>
  <c r="F11400" i="25" s="1"/>
  <c r="G11366" i="25"/>
  <c r="F11366" i="25" s="1"/>
  <c r="G12282" i="25"/>
  <c r="F12282" i="25" s="1"/>
  <c r="G10503" i="25"/>
  <c r="F10503" i="25" s="1"/>
  <c r="G11513" i="25"/>
  <c r="F11513" i="25" s="1"/>
  <c r="G12703" i="25"/>
  <c r="F12703" i="25" s="1"/>
  <c r="G12753" i="25"/>
  <c r="F12753" i="25" s="1"/>
  <c r="G10460" i="25"/>
  <c r="F10460" i="25" s="1"/>
  <c r="G10258" i="25"/>
  <c r="F10258" i="25" s="1"/>
  <c r="G8331" i="25"/>
  <c r="F8331" i="25" s="1"/>
  <c r="G13400" i="25"/>
  <c r="F13400" i="25" s="1"/>
  <c r="G9913" i="25"/>
  <c r="F9913" i="25" s="1"/>
  <c r="G9310" i="25"/>
  <c r="F9310" i="25" s="1"/>
  <c r="G7724" i="25"/>
  <c r="F7724" i="25" s="1"/>
  <c r="G13541" i="25"/>
  <c r="F13541" i="25" s="1"/>
  <c r="G11595" i="25"/>
  <c r="F11595" i="25" s="1"/>
  <c r="G12844" i="25"/>
  <c r="F12844" i="25" s="1"/>
  <c r="G11917" i="25"/>
  <c r="F11917" i="25" s="1"/>
  <c r="G8094" i="25"/>
  <c r="F8094" i="25" s="1"/>
  <c r="G12328" i="25"/>
  <c r="F12328" i="25" s="1"/>
  <c r="G12796" i="25"/>
  <c r="F12796" i="25" s="1"/>
  <c r="G12125" i="25"/>
  <c r="F12125" i="25" s="1"/>
  <c r="G9870" i="25"/>
  <c r="F9870" i="25" s="1"/>
  <c r="G8652" i="25"/>
  <c r="F8652" i="25" s="1"/>
  <c r="G13617" i="25"/>
  <c r="F13617" i="25" s="1"/>
  <c r="G10565" i="25"/>
  <c r="F10565" i="25" s="1"/>
  <c r="G12755" i="25"/>
  <c r="F12755" i="25" s="1"/>
  <c r="G12342" i="25"/>
  <c r="F12342" i="25" s="1"/>
  <c r="G8631" i="25"/>
  <c r="F8631" i="25" s="1"/>
  <c r="G13628" i="25"/>
  <c r="F13628" i="25" s="1"/>
  <c r="G7465" i="25"/>
  <c r="F7465" i="25" s="1"/>
  <c r="G13616" i="25"/>
  <c r="F13616" i="25" s="1"/>
  <c r="G7316" i="25"/>
  <c r="F7316" i="25" s="1"/>
  <c r="G7378" i="25"/>
  <c r="F7378" i="25" s="1"/>
  <c r="G9906" i="25"/>
  <c r="F9906" i="25" s="1"/>
  <c r="G7300" i="25"/>
  <c r="F7300" i="25" s="1"/>
  <c r="G236" i="25"/>
  <c r="F236" i="25" s="1"/>
  <c r="G12278" i="25"/>
  <c r="F12278" i="25" s="1"/>
  <c r="G10255" i="25"/>
  <c r="F10255" i="25" s="1"/>
  <c r="G7460" i="25"/>
  <c r="F7460" i="25" s="1"/>
  <c r="G10155" i="25"/>
  <c r="F10155" i="25" s="1"/>
  <c r="G12748" i="25"/>
  <c r="F12748" i="25" s="1"/>
  <c r="G7713" i="25"/>
  <c r="F7713" i="25" s="1"/>
  <c r="G12380" i="25"/>
  <c r="F12380" i="25" s="1"/>
  <c r="G11276" i="25"/>
  <c r="F11276" i="25" s="1"/>
  <c r="G11372" i="25"/>
  <c r="F11372" i="25" s="1"/>
  <c r="G13515" i="25"/>
  <c r="F13515" i="25" s="1"/>
  <c r="G206" i="25"/>
  <c r="F206" i="25" s="1"/>
  <c r="G7972" i="25"/>
  <c r="F7972" i="25" s="1"/>
  <c r="G11743" i="25"/>
  <c r="F11743" i="25" s="1"/>
  <c r="G93" i="25"/>
  <c r="F93" i="25" s="1"/>
  <c r="G8283" i="25"/>
  <c r="F8283" i="25" s="1"/>
  <c r="G7326" i="25"/>
  <c r="F7326" i="25" s="1"/>
  <c r="G8522" i="25"/>
  <c r="F8522" i="25" s="1"/>
  <c r="G11988" i="25"/>
  <c r="F11988" i="25" s="1"/>
  <c r="G12827" i="25"/>
  <c r="F12827" i="25" s="1"/>
  <c r="F10853" i="25"/>
  <c r="G148" i="25"/>
  <c r="F148" i="25" s="1"/>
  <c r="G10108" i="25"/>
  <c r="F10108" i="25" s="1"/>
  <c r="G10742" i="25"/>
  <c r="F10742" i="25" s="1"/>
  <c r="G10391" i="25"/>
  <c r="F10391" i="25" s="1"/>
  <c r="G12705" i="25"/>
  <c r="F12705" i="25" s="1"/>
  <c r="G8410" i="25"/>
  <c r="F8410" i="25" s="1"/>
  <c r="G13312" i="25"/>
  <c r="F13312" i="25" s="1"/>
  <c r="G10003" i="25"/>
  <c r="F10003" i="25" s="1"/>
  <c r="G60" i="25"/>
  <c r="F60" i="25" s="1"/>
  <c r="G11381" i="25"/>
  <c r="F11381" i="25" s="1"/>
  <c r="G137" i="25"/>
  <c r="F137" i="25" s="1"/>
  <c r="G11749" i="25"/>
  <c r="F11749" i="25" s="1"/>
  <c r="G11846" i="25"/>
  <c r="F11846" i="25" s="1"/>
  <c r="F10850" i="25"/>
  <c r="G8300" i="25"/>
  <c r="F8300" i="25" s="1"/>
  <c r="G13439" i="25"/>
  <c r="F13439" i="25" s="1"/>
  <c r="G7400" i="25"/>
  <c r="F7400" i="25" s="1"/>
  <c r="G9981" i="25"/>
  <c r="F9981" i="25" s="1"/>
  <c r="G94" i="25"/>
  <c r="F94" i="25" s="1"/>
  <c r="G102" i="25"/>
  <c r="F102" i="25" s="1"/>
  <c r="G8372" i="25"/>
  <c r="F8372" i="25" s="1"/>
  <c r="G11304" i="25"/>
  <c r="F11304" i="25" s="1"/>
  <c r="G11965" i="25"/>
  <c r="F11965" i="25" s="1"/>
  <c r="G7760" i="25"/>
  <c r="F7760" i="25" s="1"/>
  <c r="F11008" i="25"/>
  <c r="G7665" i="25"/>
  <c r="F7665" i="25" s="1"/>
  <c r="G13497" i="25"/>
  <c r="F13497" i="25" s="1"/>
  <c r="G13474" i="25"/>
  <c r="F13474" i="25" s="1"/>
  <c r="G8260" i="25"/>
  <c r="F8260" i="25" s="1"/>
  <c r="G9872" i="25"/>
  <c r="F9872" i="25" s="1"/>
  <c r="F10957" i="25"/>
  <c r="F10852" i="25"/>
  <c r="G10514" i="25"/>
  <c r="F10514" i="25" s="1"/>
  <c r="G7950" i="25"/>
  <c r="F7950" i="25" s="1"/>
  <c r="G8019" i="25"/>
  <c r="F8019" i="25" s="1"/>
  <c r="G10510" i="25"/>
  <c r="F10510" i="25" s="1"/>
  <c r="G10344" i="25"/>
  <c r="F10344" i="25" s="1"/>
  <c r="G11842" i="25"/>
  <c r="F11842" i="25" s="1"/>
  <c r="G9919" i="25"/>
  <c r="F9919" i="25" s="1"/>
  <c r="G8067" i="25"/>
  <c r="F8067" i="25" s="1"/>
  <c r="G8085" i="25"/>
  <c r="F8085" i="25" s="1"/>
  <c r="G11442" i="25"/>
  <c r="F11442" i="25" s="1"/>
  <c r="G7614" i="25"/>
  <c r="F7614" i="25" s="1"/>
  <c r="G8512" i="25"/>
  <c r="F8512" i="25" s="1"/>
  <c r="G8083" i="25"/>
  <c r="F8083" i="25" s="1"/>
  <c r="G12087" i="25"/>
  <c r="F12087" i="25" s="1"/>
  <c r="G13310" i="25"/>
  <c r="F13310" i="25" s="1"/>
  <c r="G12848" i="25"/>
  <c r="F12848" i="25" s="1"/>
  <c r="G8276" i="25"/>
  <c r="F8276" i="25" s="1"/>
  <c r="F10759" i="25"/>
  <c r="G7529" i="25"/>
  <c r="F7529" i="25" s="1"/>
  <c r="G8558" i="25"/>
  <c r="F8558" i="25" s="1"/>
  <c r="G9990" i="25"/>
  <c r="F9990" i="25" s="1"/>
  <c r="G7234" i="25"/>
  <c r="F7234" i="25" s="1"/>
  <c r="G12363" i="25"/>
  <c r="F12363" i="25" s="1"/>
  <c r="G11523" i="25"/>
  <c r="F11523" i="25" s="1"/>
  <c r="G10084" i="25"/>
  <c r="F10084" i="25" s="1"/>
  <c r="G11282" i="25"/>
  <c r="F11282" i="25" s="1"/>
  <c r="G11426" i="25"/>
  <c r="F11426" i="25" s="1"/>
  <c r="G7898" i="25"/>
  <c r="F7898" i="25" s="1"/>
  <c r="G10394" i="25"/>
  <c r="F10394" i="25" s="1"/>
  <c r="G12614" i="25"/>
  <c r="F12614" i="25" s="1"/>
  <c r="G11229" i="25"/>
  <c r="F11229" i="25" s="1"/>
  <c r="G7938" i="25"/>
  <c r="F7938" i="25" s="1"/>
  <c r="G13652" i="25"/>
  <c r="F13652" i="25" s="1"/>
  <c r="G10550" i="25"/>
  <c r="F10550" i="25" s="1"/>
  <c r="G10131" i="25"/>
  <c r="F10131" i="25" s="1"/>
  <c r="G10130" i="25"/>
  <c r="F10130" i="25" s="1"/>
  <c r="G8220" i="25"/>
  <c r="F8220" i="25" s="1"/>
  <c r="G10445" i="25"/>
  <c r="F10445" i="25" s="1"/>
  <c r="G10318" i="25"/>
  <c r="F10318" i="25" s="1"/>
  <c r="G10087" i="25"/>
  <c r="F10087" i="25" s="1"/>
  <c r="G7312" i="25"/>
  <c r="F7312" i="25" s="1"/>
  <c r="J7312" i="25"/>
  <c r="G10724" i="25"/>
  <c r="F10724" i="25" s="1"/>
  <c r="G7518" i="25"/>
  <c r="F7518" i="25" s="1"/>
  <c r="F10792" i="25"/>
  <c r="G10489" i="25"/>
  <c r="F10489" i="25" s="1"/>
  <c r="G13322" i="25"/>
  <c r="F13322" i="25" s="1"/>
  <c r="G9224" i="25"/>
  <c r="F9224" i="25" s="1"/>
  <c r="G12845" i="25"/>
  <c r="F12845" i="25" s="1"/>
  <c r="G11670" i="25"/>
  <c r="F11670" i="25" s="1"/>
  <c r="G9890" i="25"/>
  <c r="F9890" i="25" s="1"/>
  <c r="G13305" i="25"/>
  <c r="F13305" i="25" s="1"/>
  <c r="G7695" i="25"/>
  <c r="F7695" i="25" s="1"/>
  <c r="G10355" i="25"/>
  <c r="F10355" i="25" s="1"/>
  <c r="G8259" i="25"/>
  <c r="F8259" i="25" s="1"/>
  <c r="G10094" i="25"/>
  <c r="F10094" i="25" s="1"/>
  <c r="G10704" i="25"/>
  <c r="F10704" i="25" s="1"/>
  <c r="G9240" i="25"/>
  <c r="F9240" i="25" s="1"/>
  <c r="G10551" i="25"/>
  <c r="F10551" i="25" s="1"/>
  <c r="G10552" i="25"/>
  <c r="F10552" i="25" s="1"/>
  <c r="G33" i="25"/>
  <c r="F33" i="25" s="1"/>
  <c r="G10554" i="25"/>
  <c r="F10554" i="25" s="1"/>
  <c r="G10558" i="25"/>
  <c r="F10558" i="25" s="1"/>
  <c r="G10559" i="25"/>
  <c r="F10559" i="25" s="1"/>
  <c r="G12809" i="25"/>
  <c r="F12809" i="25" s="1"/>
  <c r="G10556" i="25"/>
  <c r="F10556" i="25" s="1"/>
  <c r="G10557" i="25"/>
  <c r="F10557" i="25" s="1"/>
  <c r="G8348" i="25"/>
  <c r="F8348" i="25" s="1"/>
  <c r="G11702" i="25"/>
  <c r="F11702" i="25" s="1"/>
  <c r="G8330" i="25"/>
  <c r="F8330" i="25" s="1"/>
  <c r="G11708" i="25"/>
  <c r="F11708" i="25" s="1"/>
  <c r="G9963" i="25"/>
  <c r="F9963" i="25" s="1"/>
  <c r="G7394" i="25"/>
  <c r="F7394" i="25" s="1"/>
  <c r="G12478" i="25"/>
  <c r="F12478" i="25" s="1"/>
  <c r="G13638" i="25"/>
  <c r="F13638" i="25" s="1"/>
  <c r="G12054" i="25"/>
  <c r="F12054" i="25" s="1"/>
  <c r="G8298" i="25"/>
  <c r="F8298" i="25" s="1"/>
  <c r="G8305" i="25"/>
  <c r="F8305" i="25" s="1"/>
  <c r="G8314" i="25"/>
  <c r="F8314" i="25" s="1"/>
  <c r="G8129" i="25"/>
  <c r="F8129" i="25" s="1"/>
  <c r="G12756" i="25"/>
  <c r="F12756" i="25" s="1"/>
  <c r="G10311" i="25"/>
  <c r="F10311" i="25" s="1"/>
  <c r="G10088" i="25"/>
  <c r="F10088" i="25" s="1"/>
  <c r="G9985" i="25"/>
  <c r="F9985" i="25" s="1"/>
  <c r="G11782" i="25"/>
  <c r="F11782" i="25" s="1"/>
  <c r="G13252" i="25"/>
  <c r="F13252" i="25" s="1"/>
  <c r="G12811" i="25"/>
  <c r="F12811" i="25" s="1"/>
  <c r="G10709" i="25"/>
  <c r="F10709" i="25" s="1"/>
  <c r="G10427" i="25"/>
  <c r="F10427" i="25" s="1"/>
  <c r="G7273" i="25"/>
  <c r="F7273" i="25" s="1"/>
  <c r="G13495" i="25"/>
  <c r="F13495" i="25" s="1"/>
  <c r="G12993" i="25"/>
  <c r="F12993" i="25" s="1"/>
  <c r="G10491" i="25"/>
  <c r="F10491" i="25" s="1"/>
  <c r="G8387" i="25"/>
  <c r="F8387" i="25" s="1"/>
  <c r="G7971" i="25"/>
  <c r="F7971" i="25" s="1"/>
  <c r="G9286" i="25"/>
  <c r="F9286" i="25" s="1"/>
  <c r="G12632" i="25"/>
  <c r="F12632" i="25" s="1"/>
  <c r="G8440" i="25"/>
  <c r="F8440" i="25" s="1"/>
  <c r="G152" i="25"/>
  <c r="F152" i="25" s="1"/>
  <c r="G8266" i="25"/>
  <c r="F8266" i="25" s="1"/>
  <c r="G8267" i="25"/>
  <c r="F8267" i="25" s="1"/>
  <c r="G7499" i="25"/>
  <c r="F7499" i="25" s="1"/>
  <c r="G7490" i="25"/>
  <c r="F7490" i="25" s="1"/>
  <c r="G7403" i="25"/>
  <c r="F7403" i="25" s="1"/>
  <c r="G11428" i="25"/>
  <c r="F11428" i="25" s="1"/>
  <c r="F10794" i="25"/>
  <c r="G8604" i="25"/>
  <c r="F8604" i="25" s="1"/>
  <c r="G12640" i="25"/>
  <c r="F12640" i="25" s="1"/>
  <c r="G14" i="25"/>
  <c r="F14" i="25" s="1"/>
  <c r="G13406" i="25"/>
  <c r="F13406" i="25" s="1"/>
  <c r="G7402" i="25"/>
  <c r="F7402" i="25" s="1"/>
  <c r="F11009" i="25"/>
  <c r="G7348" i="25"/>
  <c r="F7348" i="25" s="1"/>
  <c r="G11665" i="25"/>
  <c r="F11665" i="25" s="1"/>
  <c r="G13082" i="25"/>
  <c r="F13082" i="25" s="1"/>
  <c r="G10521" i="25"/>
  <c r="F10521" i="25" s="1"/>
  <c r="G13654" i="25"/>
  <c r="F13654" i="25" s="1"/>
  <c r="G7993" i="25"/>
  <c r="F7993" i="25" s="1"/>
  <c r="G43" i="25"/>
  <c r="F43" i="25" s="1"/>
  <c r="G12859" i="25"/>
  <c r="F12859" i="25" s="1"/>
  <c r="G7240" i="25"/>
  <c r="F7240" i="25" s="1"/>
  <c r="G10663" i="25"/>
  <c r="F10663" i="25" s="1"/>
  <c r="G10616" i="25"/>
  <c r="F10616" i="25" s="1"/>
  <c r="G13530" i="25"/>
  <c r="F13530" i="25" s="1"/>
  <c r="G11915" i="25"/>
  <c r="F11915" i="25" s="1"/>
  <c r="F10885" i="25"/>
  <c r="G9216" i="25"/>
  <c r="F9216" i="25" s="1"/>
  <c r="G8026" i="25"/>
  <c r="F8026" i="25" s="1"/>
  <c r="G7531" i="25"/>
  <c r="F7531" i="25" s="1"/>
  <c r="G7458" i="25"/>
  <c r="F7458" i="25" s="1"/>
  <c r="G8577" i="25"/>
  <c r="F8577" i="25" s="1"/>
  <c r="G12595" i="25"/>
  <c r="F12595" i="25" s="1"/>
  <c r="G12449" i="25"/>
  <c r="F12449" i="25" s="1"/>
  <c r="G7427" i="25"/>
  <c r="F7427" i="25" s="1"/>
  <c r="G8463" i="25"/>
  <c r="F8463" i="25" s="1"/>
  <c r="G7876" i="25"/>
  <c r="F7876" i="25" s="1"/>
  <c r="G12863" i="25"/>
  <c r="F12863" i="25" s="1"/>
  <c r="G12826" i="25"/>
  <c r="F12826" i="25" s="1"/>
  <c r="G12581" i="25"/>
  <c r="F12581" i="25" s="1"/>
  <c r="G13139" i="25"/>
  <c r="F13139" i="25" s="1"/>
  <c r="G8012" i="25"/>
  <c r="F8012" i="25" s="1"/>
  <c r="G12821" i="25"/>
  <c r="F12821" i="25" s="1"/>
  <c r="G25" i="25"/>
  <c r="F25" i="25" s="1"/>
  <c r="G12858" i="25"/>
  <c r="F12858" i="25" s="1"/>
  <c r="G10612" i="25"/>
  <c r="F10612" i="25" s="1"/>
  <c r="G11236" i="25"/>
  <c r="F11236" i="25" s="1"/>
  <c r="G53" i="25"/>
  <c r="F53" i="25" s="1"/>
  <c r="G10446" i="25"/>
  <c r="F10446" i="25" s="1"/>
  <c r="G10493" i="25"/>
  <c r="F10493" i="25" s="1"/>
  <c r="G12135" i="25"/>
  <c r="F12135" i="25" s="1"/>
  <c r="F10923" i="25"/>
  <c r="G13176" i="25"/>
  <c r="F13176" i="25" s="1"/>
  <c r="G139" i="25"/>
  <c r="F139" i="25" s="1"/>
  <c r="G12711" i="25"/>
  <c r="F12711" i="25" s="1"/>
  <c r="G10531" i="25"/>
  <c r="F10531" i="25" s="1"/>
  <c r="G10208" i="25"/>
  <c r="F10208" i="25" s="1"/>
  <c r="G12019" i="25"/>
  <c r="F12019" i="25" s="1"/>
  <c r="G8205" i="25"/>
  <c r="F8205" i="25" s="1"/>
  <c r="G7271" i="25"/>
  <c r="F7271" i="25" s="1"/>
  <c r="G8420" i="25"/>
  <c r="F8420" i="25" s="1"/>
  <c r="G10539" i="25"/>
  <c r="F10539" i="25" s="1"/>
  <c r="F11018" i="25"/>
  <c r="G68" i="25"/>
  <c r="F68" i="25" s="1"/>
  <c r="G13480" i="25"/>
  <c r="F13480" i="25" s="1"/>
  <c r="G12815" i="25"/>
  <c r="F12815" i="25" s="1"/>
  <c r="G7653" i="25"/>
  <c r="F7653" i="25" s="1"/>
  <c r="G11277" i="25"/>
  <c r="F11277" i="25" s="1"/>
  <c r="G13650" i="25"/>
  <c r="F13650" i="25" s="1"/>
  <c r="G8610" i="25"/>
  <c r="F8610" i="25" s="1"/>
  <c r="G13635" i="25"/>
  <c r="F13635" i="25" s="1"/>
  <c r="G7979" i="25"/>
  <c r="F7979" i="25" s="1"/>
  <c r="G10243" i="25"/>
  <c r="F10243" i="25" s="1"/>
  <c r="G9265" i="25"/>
  <c r="F9265" i="25" s="1"/>
  <c r="G7973" i="25"/>
  <c r="F7973" i="25" s="1"/>
  <c r="G12722" i="25"/>
  <c r="F12722" i="25" s="1"/>
  <c r="G9228" i="25"/>
  <c r="F9228" i="25" s="1"/>
  <c r="G9267" i="25"/>
  <c r="F9267" i="25" s="1"/>
  <c r="G12833" i="25"/>
  <c r="F12833" i="25" s="1"/>
  <c r="G10395" i="25"/>
  <c r="F10395" i="25" s="1"/>
  <c r="G11823" i="25"/>
  <c r="F11823" i="25" s="1"/>
  <c r="G11293" i="25"/>
  <c r="F11293" i="25" s="1"/>
  <c r="G12857" i="25"/>
  <c r="F12857" i="25" s="1"/>
  <c r="G12835" i="25"/>
  <c r="F12835" i="25" s="1"/>
  <c r="G11864" i="25"/>
  <c r="F11864" i="25" s="1"/>
  <c r="G11399" i="25"/>
  <c r="F11399" i="25" s="1"/>
  <c r="G120" i="25"/>
  <c r="F120" i="25" s="1"/>
  <c r="G12405" i="25"/>
  <c r="F12405" i="25" s="1"/>
  <c r="G8441" i="25"/>
  <c r="F8441" i="25" s="1"/>
  <c r="G9269" i="25"/>
  <c r="F9269" i="25" s="1"/>
  <c r="G12517" i="25"/>
  <c r="F12517" i="25" s="1"/>
  <c r="G10247" i="25"/>
  <c r="F10247" i="25" s="1"/>
  <c r="G9960" i="25"/>
  <c r="F9960" i="25" s="1"/>
  <c r="G7361" i="25"/>
  <c r="F7361" i="25" s="1"/>
  <c r="G12465" i="25"/>
  <c r="F12465" i="25" s="1"/>
  <c r="G9219" i="25"/>
  <c r="F9219" i="25" s="1"/>
  <c r="G12974" i="25"/>
  <c r="F12974" i="25" s="1"/>
  <c r="G8035" i="25"/>
  <c r="F8035" i="25" s="1"/>
  <c r="G12806" i="25"/>
  <c r="F12806" i="25" s="1"/>
  <c r="G13131" i="25"/>
  <c r="F13131" i="25" s="1"/>
  <c r="G12585" i="25"/>
  <c r="F12585" i="25" s="1"/>
  <c r="G10705" i="25"/>
  <c r="F10705" i="25" s="1"/>
  <c r="G191" i="25"/>
  <c r="F191" i="25" s="1"/>
  <c r="G9218" i="25"/>
  <c r="F9218" i="25" s="1"/>
  <c r="G13417" i="25"/>
  <c r="F13417" i="25" s="1"/>
  <c r="G136" i="25"/>
  <c r="F136" i="25" s="1"/>
  <c r="G13510" i="25"/>
  <c r="F13510" i="25" s="1"/>
  <c r="G8349" i="25"/>
  <c r="F8349" i="25" s="1"/>
  <c r="G7372" i="25"/>
  <c r="F7372" i="25" s="1"/>
  <c r="G8284" i="25"/>
  <c r="F8284" i="25" s="1"/>
  <c r="G10384" i="25"/>
  <c r="F10384" i="25" s="1"/>
  <c r="G13192" i="25"/>
  <c r="F13192" i="25" s="1"/>
  <c r="G8654" i="25"/>
  <c r="F8654" i="25" s="1"/>
  <c r="F10865" i="25"/>
  <c r="G7535" i="25"/>
  <c r="F7535" i="25" s="1"/>
  <c r="G13242" i="25"/>
  <c r="F13242" i="25" s="1"/>
  <c r="G9289" i="25"/>
  <c r="F9289" i="25" s="1"/>
  <c r="G12586" i="25"/>
  <c r="F12586" i="25" s="1"/>
  <c r="F10808" i="25"/>
  <c r="G12288" i="25"/>
  <c r="F12288" i="25" s="1"/>
  <c r="G13509" i="25"/>
  <c r="F13509" i="25" s="1"/>
  <c r="G11940" i="25"/>
  <c r="F11940" i="25" s="1"/>
  <c r="G12995" i="25"/>
  <c r="F12995" i="25" s="1"/>
  <c r="G8576" i="25"/>
  <c r="F8576" i="25" s="1"/>
  <c r="G13162" i="25"/>
  <c r="F13162" i="25" s="1"/>
  <c r="F10851" i="25"/>
  <c r="G9292" i="25"/>
  <c r="F9292" i="25" s="1"/>
  <c r="G12855" i="25"/>
  <c r="F12855" i="25" s="1"/>
  <c r="G101" i="25"/>
  <c r="F101" i="25" s="1"/>
  <c r="G13527" i="25"/>
  <c r="F13527" i="25" s="1"/>
  <c r="G8548" i="25"/>
  <c r="F8548" i="25" s="1"/>
  <c r="G12823" i="25"/>
  <c r="F12823" i="25" s="1"/>
  <c r="G12762" i="25"/>
  <c r="F12762" i="25" s="1"/>
  <c r="G10199" i="25"/>
  <c r="F10199" i="25" s="1"/>
  <c r="G7555" i="25"/>
  <c r="F7555" i="25" s="1"/>
  <c r="G11783" i="25"/>
  <c r="F11783" i="25" s="1"/>
  <c r="G10569" i="25"/>
  <c r="F10569" i="25" s="1"/>
  <c r="G10275" i="25"/>
  <c r="F10275" i="25" s="1"/>
  <c r="G9317" i="25"/>
  <c r="F9317" i="25" s="1"/>
  <c r="G10711" i="25"/>
  <c r="F10711" i="25" s="1"/>
  <c r="G13347" i="25"/>
  <c r="F13347" i="25" s="1"/>
  <c r="G7520" i="25"/>
  <c r="F7520" i="25" s="1"/>
  <c r="G7949" i="25"/>
  <c r="F7949" i="25" s="1"/>
  <c r="G169" i="25"/>
  <c r="F169" i="25" s="1"/>
  <c r="G8293" i="25"/>
  <c r="F8293" i="25" s="1"/>
  <c r="G9892" i="25"/>
  <c r="F9892" i="25" s="1"/>
  <c r="G13079" i="25"/>
  <c r="F13079" i="25" s="1"/>
  <c r="G12875" i="25"/>
  <c r="F12875" i="25" s="1"/>
  <c r="G12475" i="25"/>
  <c r="F12475" i="25" s="1"/>
  <c r="G11451" i="25"/>
  <c r="F11451" i="25" s="1"/>
  <c r="G13204" i="25"/>
  <c r="F13204" i="25" s="1"/>
  <c r="G7822" i="25"/>
  <c r="F7822" i="25" s="1"/>
  <c r="G7823" i="25"/>
  <c r="F7823" i="25" s="1"/>
  <c r="G12013" i="25"/>
  <c r="F12013" i="25" s="1"/>
  <c r="G8173" i="25"/>
  <c r="F8173" i="25" s="1"/>
  <c r="G10706" i="25"/>
  <c r="F10706" i="25" s="1"/>
  <c r="G12436" i="25"/>
  <c r="F12436" i="25" s="1"/>
  <c r="G184" i="25"/>
  <c r="F184" i="25" s="1"/>
  <c r="G13619" i="25"/>
  <c r="F13619" i="25" s="1"/>
  <c r="G13249" i="25"/>
  <c r="F13249" i="25" s="1"/>
  <c r="G13467" i="25"/>
  <c r="F13467" i="25" s="1"/>
  <c r="G7362" i="25"/>
  <c r="F7362" i="25" s="1"/>
  <c r="G10327" i="25"/>
  <c r="F10327" i="25" s="1"/>
  <c r="G7560" i="25"/>
  <c r="F7560" i="25" s="1"/>
  <c r="G8581" i="25"/>
  <c r="F8581" i="25" s="1"/>
  <c r="F10973" i="25"/>
  <c r="G12715" i="25"/>
  <c r="F12715" i="25" s="1"/>
  <c r="G7767" i="25"/>
  <c r="F7767" i="25" s="1"/>
  <c r="G10139" i="25"/>
  <c r="F10139" i="25" s="1"/>
  <c r="G11303" i="25"/>
  <c r="F11303" i="25" s="1"/>
  <c r="G7994" i="25"/>
  <c r="F7994" i="25" s="1"/>
  <c r="G12014" i="25"/>
  <c r="F12014" i="25" s="1"/>
  <c r="G9962" i="25"/>
  <c r="F9962" i="25" s="1"/>
  <c r="G11423" i="25"/>
  <c r="F11423" i="25" s="1"/>
  <c r="G12221" i="25"/>
  <c r="F12221" i="25" s="1"/>
  <c r="G12546" i="25"/>
  <c r="F12546" i="25" s="1"/>
  <c r="G12138" i="25"/>
  <c r="F12138" i="25" s="1"/>
  <c r="G8219" i="25"/>
  <c r="F8219" i="25" s="1"/>
  <c r="G8221" i="25"/>
  <c r="F8221" i="25" s="1"/>
  <c r="G8244" i="25"/>
  <c r="F8244" i="25" s="1"/>
  <c r="G8231" i="25"/>
  <c r="F8231" i="25" s="1"/>
  <c r="G8210" i="25"/>
  <c r="F8210" i="25" s="1"/>
  <c r="G8214" i="25"/>
  <c r="F8214" i="25" s="1"/>
  <c r="G8212" i="25"/>
  <c r="F8212" i="25" s="1"/>
  <c r="G8222" i="25"/>
  <c r="F8222" i="25" s="1"/>
  <c r="G8233" i="25"/>
  <c r="F8233" i="25" s="1"/>
  <c r="G8239" i="25"/>
  <c r="F8239" i="25" s="1"/>
  <c r="G8230" i="25"/>
  <c r="F8230" i="25" s="1"/>
  <c r="G8241" i="25"/>
  <c r="F8241" i="25" s="1"/>
  <c r="G8240" i="25"/>
  <c r="F8240" i="25" s="1"/>
  <c r="G8024" i="25"/>
  <c r="F8024" i="25" s="1"/>
  <c r="G7612" i="25"/>
  <c r="F7612" i="25" s="1"/>
  <c r="F10830" i="25"/>
  <c r="G7667" i="25"/>
  <c r="F7667" i="25" s="1"/>
  <c r="G8224" i="25"/>
  <c r="F8224" i="25" s="1"/>
  <c r="G10021" i="25"/>
  <c r="F10021" i="25" s="1"/>
  <c r="G10024" i="25"/>
  <c r="F10024" i="25" s="1"/>
  <c r="G13479" i="25"/>
  <c r="F13479" i="25" s="1"/>
  <c r="G8247" i="25"/>
  <c r="F8247" i="25" s="1"/>
  <c r="G8216" i="25"/>
  <c r="F8216" i="25" s="1"/>
  <c r="G8234" i="25"/>
  <c r="F8234" i="25" s="1"/>
  <c r="G7820" i="25"/>
  <c r="F7820" i="25" s="1"/>
  <c r="G8225" i="25"/>
  <c r="F8225" i="25" s="1"/>
  <c r="G8243" i="25"/>
  <c r="F8243" i="25" s="1"/>
  <c r="G8223" i="25"/>
  <c r="F8223" i="25" s="1"/>
  <c r="G12770" i="25"/>
  <c r="F12770" i="25" s="1"/>
  <c r="G11930" i="25"/>
  <c r="F11930" i="25" s="1"/>
  <c r="G7702" i="25"/>
  <c r="F7702" i="25" s="1"/>
  <c r="G10046" i="25"/>
  <c r="F10046" i="25" s="1"/>
  <c r="G10006" i="25"/>
  <c r="F10006" i="25" s="1"/>
  <c r="G10012" i="25"/>
  <c r="F10012" i="25" s="1"/>
  <c r="G10013" i="25"/>
  <c r="F10013" i="25" s="1"/>
  <c r="G10028" i="25"/>
  <c r="F10028" i="25" s="1"/>
  <c r="G10022" i="25"/>
  <c r="F10022" i="25" s="1"/>
  <c r="G10036" i="25"/>
  <c r="F10036" i="25" s="1"/>
  <c r="G10019" i="25"/>
  <c r="F10019" i="25" s="1"/>
  <c r="G10026" i="25"/>
  <c r="F10026" i="25" s="1"/>
  <c r="G10027" i="25"/>
  <c r="F10027" i="25" s="1"/>
  <c r="G10030" i="25"/>
  <c r="F10030" i="25" s="1"/>
  <c r="G10031" i="25"/>
  <c r="F10031" i="25" s="1"/>
  <c r="G10047" i="25"/>
  <c r="F10047" i="25" s="1"/>
  <c r="G10032" i="25"/>
  <c r="F10032" i="25" s="1"/>
  <c r="G10034" i="25"/>
  <c r="F10034" i="25" s="1"/>
  <c r="G10005" i="25"/>
  <c r="F10005" i="25" s="1"/>
  <c r="G10043" i="25"/>
  <c r="F10043" i="25" s="1"/>
  <c r="G10025" i="25"/>
  <c r="F10025" i="25" s="1"/>
  <c r="G10035" i="25"/>
  <c r="F10035" i="25" s="1"/>
  <c r="G10020" i="25"/>
  <c r="F10020" i="25" s="1"/>
  <c r="G10041" i="25"/>
  <c r="F10041" i="25" s="1"/>
  <c r="G10038" i="25"/>
  <c r="F10038" i="25" s="1"/>
  <c r="G10040" i="25"/>
  <c r="F10040" i="25" s="1"/>
  <c r="G10033" i="25"/>
  <c r="F10033" i="25" s="1"/>
  <c r="G10017" i="25"/>
  <c r="F10017" i="25" s="1"/>
  <c r="G10014" i="25"/>
  <c r="F10014" i="25" s="1"/>
  <c r="G10037" i="25"/>
  <c r="F10037" i="25" s="1"/>
  <c r="G10042" i="25"/>
  <c r="F10042" i="25" s="1"/>
  <c r="G10016" i="25"/>
  <c r="F10016" i="25" s="1"/>
  <c r="G10045" i="25"/>
  <c r="F10045" i="25" s="1"/>
  <c r="G10023" i="25"/>
  <c r="F10023" i="25" s="1"/>
  <c r="G10007" i="25"/>
  <c r="F10007" i="25" s="1"/>
  <c r="G10015" i="25"/>
  <c r="F10015" i="25" s="1"/>
  <c r="G10009" i="25"/>
  <c r="F10009" i="25" s="1"/>
  <c r="G10008" i="25"/>
  <c r="F10008" i="25" s="1"/>
  <c r="G10029" i="25"/>
  <c r="F10029" i="25" s="1"/>
  <c r="G10039" i="25"/>
  <c r="F10039" i="25" s="1"/>
  <c r="G10044" i="25"/>
  <c r="F10044" i="25" s="1"/>
  <c r="G10018" i="25"/>
  <c r="F10018" i="25" s="1"/>
  <c r="G10010" i="25"/>
  <c r="F10010" i="25" s="1"/>
  <c r="G10011" i="25"/>
  <c r="F10011" i="25" s="1"/>
  <c r="AS2" i="26" l="1"/>
  <c r="E74" i="29"/>
  <c r="F74" i="29" s="1"/>
  <c r="E75" i="29"/>
  <c r="F75" i="29" s="1"/>
  <c r="C2" i="24"/>
  <c r="C3" i="24"/>
  <c r="I3" i="24"/>
  <c r="C4" i="24"/>
  <c r="C5" i="24"/>
  <c r="C6" i="24"/>
  <c r="C7" i="24"/>
  <c r="C8" i="24"/>
  <c r="I8" i="24"/>
  <c r="C9" i="24"/>
  <c r="C10" i="24"/>
  <c r="C11" i="24"/>
  <c r="I11" i="24"/>
  <c r="C12" i="24"/>
  <c r="C13" i="24"/>
  <c r="C14" i="24"/>
  <c r="C15" i="24"/>
  <c r="C16" i="24"/>
  <c r="I16" i="24"/>
  <c r="C17" i="24"/>
  <c r="C18" i="24"/>
  <c r="C19" i="24"/>
  <c r="I19" i="24"/>
  <c r="C20" i="24"/>
  <c r="C21" i="24"/>
  <c r="C22" i="24"/>
  <c r="C23" i="24"/>
  <c r="C24" i="24"/>
  <c r="C25" i="24"/>
  <c r="C26" i="24"/>
  <c r="C27" i="24"/>
  <c r="I27" i="24"/>
  <c r="C28" i="24"/>
  <c r="C29" i="24"/>
  <c r="C30" i="24"/>
  <c r="C31" i="24"/>
  <c r="C32" i="24"/>
  <c r="I32" i="24"/>
  <c r="C33" i="24"/>
  <c r="C34" i="24"/>
  <c r="C35" i="24"/>
  <c r="I35" i="24"/>
  <c r="C36" i="24"/>
  <c r="C37" i="24"/>
  <c r="C38" i="24"/>
  <c r="C39" i="24"/>
  <c r="C40" i="24"/>
  <c r="I40" i="24"/>
  <c r="C41" i="24"/>
  <c r="C42" i="24"/>
  <c r="C43" i="24"/>
  <c r="I43" i="24"/>
  <c r="C44" i="24"/>
  <c r="C45" i="24"/>
  <c r="C46" i="24"/>
  <c r="C47" i="24"/>
  <c r="C48" i="24"/>
  <c r="I48" i="24"/>
  <c r="C49" i="24"/>
  <c r="C50" i="24"/>
  <c r="C51" i="24"/>
  <c r="I51" i="24"/>
  <c r="C52" i="24"/>
  <c r="C53" i="24"/>
  <c r="C54" i="24"/>
  <c r="C55" i="24"/>
  <c r="C56" i="24"/>
  <c r="I56" i="24"/>
  <c r="C57" i="24"/>
  <c r="C58" i="24"/>
  <c r="C59" i="24"/>
  <c r="I59" i="24"/>
  <c r="C60" i="24"/>
  <c r="C61" i="24"/>
  <c r="C62" i="24"/>
  <c r="C63" i="24"/>
  <c r="C64" i="24"/>
  <c r="I64" i="24"/>
  <c r="C65" i="24"/>
  <c r="C66" i="24"/>
  <c r="C67" i="24"/>
  <c r="C68" i="24"/>
  <c r="C69" i="24"/>
  <c r="I69" i="24"/>
  <c r="C70" i="24"/>
  <c r="C71" i="24"/>
  <c r="C72" i="24"/>
  <c r="C73" i="24"/>
  <c r="C74" i="24"/>
  <c r="I74" i="24"/>
  <c r="C75" i="24"/>
  <c r="C76" i="24"/>
  <c r="C77" i="24"/>
  <c r="C78" i="24"/>
  <c r="C79" i="24"/>
  <c r="I79" i="24"/>
  <c r="C80" i="24"/>
  <c r="C81" i="24"/>
  <c r="C82" i="24"/>
  <c r="C83" i="24"/>
  <c r="C84" i="24"/>
  <c r="I84" i="24"/>
  <c r="C85" i="24"/>
  <c r="C86" i="24"/>
  <c r="C87" i="24"/>
  <c r="I87" i="24"/>
  <c r="C88" i="24"/>
  <c r="C89" i="24"/>
  <c r="C90" i="24"/>
  <c r="I90" i="24"/>
  <c r="C91" i="24"/>
  <c r="C92" i="24"/>
  <c r="C93" i="24"/>
  <c r="I93" i="24"/>
  <c r="C94" i="24"/>
  <c r="C95" i="24"/>
  <c r="C96" i="24"/>
  <c r="I96" i="24"/>
  <c r="C97" i="24"/>
  <c r="C98" i="24"/>
  <c r="C99" i="24"/>
  <c r="C100" i="24"/>
  <c r="C101" i="24"/>
  <c r="C102" i="24"/>
  <c r="I102" i="24"/>
  <c r="C103" i="24"/>
  <c r="C104" i="24"/>
  <c r="C105" i="24"/>
  <c r="C106" i="24"/>
  <c r="C107" i="24"/>
  <c r="C108" i="24"/>
  <c r="I108" i="24"/>
  <c r="C109" i="24"/>
  <c r="C110" i="24"/>
  <c r="C111" i="24"/>
  <c r="C112" i="24"/>
  <c r="C113" i="24"/>
  <c r="C114" i="24"/>
  <c r="I114" i="24"/>
  <c r="C115" i="24"/>
  <c r="C116" i="24"/>
  <c r="C117" i="24"/>
  <c r="C118" i="24"/>
  <c r="C119" i="24"/>
  <c r="C120" i="24"/>
  <c r="I120" i="24"/>
  <c r="C121" i="24"/>
  <c r="D4" i="20" l="1"/>
  <c r="D58" i="20" l="1"/>
  <c r="B3" i="21" l="1"/>
  <c r="B3" i="19" l="1"/>
  <c r="B2" i="19"/>
  <c r="B1" i="19"/>
  <c r="E8" i="19"/>
  <c r="E2" i="19"/>
  <c r="E16" i="19"/>
  <c r="G16" i="19" s="1"/>
  <c r="G21" i="19"/>
  <c r="G20" i="19"/>
  <c r="G19" i="19"/>
  <c r="G17" i="19"/>
  <c r="G13" i="19"/>
  <c r="E18" i="19"/>
  <c r="E9" i="19"/>
  <c r="G9" i="19" s="1"/>
  <c r="E5" i="19"/>
  <c r="G5" i="19" s="1"/>
  <c r="E19" i="20"/>
  <c r="F30" i="20"/>
  <c r="D90" i="20" l="1"/>
  <c r="E91" i="20" s="1"/>
  <c r="F91" i="20" s="1"/>
  <c r="E70" i="20"/>
  <c r="F43" i="20"/>
  <c r="F50" i="20"/>
  <c r="E90" i="20" l="1"/>
  <c r="F90" i="20" s="1"/>
  <c r="A3" i="21"/>
  <c r="D15" i="20"/>
  <c r="E4" i="19"/>
  <c r="E10" i="19" l="1"/>
  <c r="G10" i="19" s="1"/>
  <c r="G4" i="19"/>
  <c r="F25" i="20" l="1"/>
  <c r="E63" i="20"/>
  <c r="C113" i="20" s="1"/>
  <c r="F62" i="20"/>
  <c r="F86" i="20"/>
  <c r="F69" i="20"/>
  <c r="F70" i="20"/>
  <c r="E71" i="20" s="1"/>
  <c r="D14" i="20"/>
  <c r="B16" i="21" s="1"/>
  <c r="D12" i="20"/>
  <c r="B14" i="21" s="1"/>
  <c r="D10" i="20"/>
  <c r="B12" i="21" s="1"/>
  <c r="B11" i="21"/>
  <c r="D8" i="20"/>
  <c r="B10" i="21" s="1"/>
  <c r="B9" i="21"/>
  <c r="E64" i="20" l="1"/>
  <c r="E14" i="19"/>
  <c r="E28" i="20"/>
  <c r="F28" i="20" s="1"/>
  <c r="E29" i="20"/>
  <c r="F29" i="20" s="1"/>
  <c r="F26" i="20"/>
  <c r="F63" i="20"/>
  <c r="F19" i="20"/>
  <c r="B15" i="21" l="1"/>
  <c r="I62" i="20"/>
  <c r="H28" i="20"/>
  <c r="H29" i="20"/>
  <c r="E72" i="20"/>
  <c r="E74" i="20" s="1"/>
  <c r="E11" i="19"/>
  <c r="G11" i="19" s="1"/>
  <c r="F71" i="20"/>
  <c r="F64" i="20"/>
  <c r="G14" i="19"/>
  <c r="E15" i="19"/>
  <c r="G15" i="19" s="1"/>
  <c r="C112" i="20" l="1"/>
  <c r="C114" i="20" s="1"/>
  <c r="B71" i="21"/>
  <c r="B72" i="21"/>
  <c r="D11" i="20"/>
  <c r="B13" i="21" s="1"/>
  <c r="B46" i="21"/>
  <c r="F74" i="20"/>
  <c r="E3" i="19" l="1"/>
  <c r="B6" i="21"/>
  <c r="B38"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Lior</author>
    <author>LIOR</author>
  </authors>
  <commentList>
    <comment ref="R6" authorId="0" shapeId="0" xr:uid="{2DE8D237-ECAE-48C4-8287-CDF6583A43E5}">
      <text>
        <r>
          <rPr>
            <b/>
            <sz val="8"/>
            <color indexed="81"/>
            <rFont val="Tahoma"/>
            <family val="2"/>
          </rPr>
          <t>Lior:</t>
        </r>
        <r>
          <rPr>
            <sz val="8"/>
            <color indexed="81"/>
            <rFont val="Tahoma"/>
            <family val="2"/>
          </rPr>
          <t xml:space="preserve">
חלוקת העומס בין קטע בעליה לקטעים האופקיים
  Z במסוע </t>
        </r>
      </text>
    </comment>
    <comment ref="T6" authorId="0" shapeId="0" xr:uid="{B6D4C8DE-67EE-4223-8AD4-D29557ED7D56}">
      <text>
        <r>
          <rPr>
            <b/>
            <sz val="8"/>
            <color indexed="81"/>
            <rFont val="Tahoma"/>
            <family val="2"/>
          </rPr>
          <t>Lior:</t>
        </r>
        <r>
          <rPr>
            <sz val="8"/>
            <color indexed="81"/>
            <rFont val="Tahoma"/>
            <family val="2"/>
          </rPr>
          <t xml:space="preserve">
חלוקת משקל החגורה לקטע בעליה ולקטעים האופקיים
</t>
        </r>
      </text>
    </comment>
    <comment ref="V6" authorId="0" shapeId="0" xr:uid="{D692F720-2307-45D4-89C1-728F0528B669}">
      <text>
        <r>
          <rPr>
            <b/>
            <sz val="8"/>
            <color indexed="81"/>
            <rFont val="Tahoma"/>
            <family val="2"/>
          </rPr>
          <t xml:space="preserve">Lior:חלוקת משקל גלילים חוזרים בין קטע העליה לקטעים האופקיים
</t>
        </r>
        <r>
          <rPr>
            <sz val="8"/>
            <color indexed="81"/>
            <rFont val="Tahoma"/>
            <family val="2"/>
          </rPr>
          <t xml:space="preserve">
</t>
        </r>
      </text>
    </comment>
    <comment ref="Q7" authorId="0" shapeId="0" xr:uid="{920EB6A4-DAD1-431D-B05D-F436208113AA}">
      <text>
        <r>
          <rPr>
            <b/>
            <sz val="8"/>
            <color indexed="81"/>
            <rFont val="Tahoma"/>
            <family val="2"/>
          </rPr>
          <t>Lior:</t>
        </r>
        <r>
          <rPr>
            <sz val="8"/>
            <color indexed="81"/>
            <rFont val="Tahoma"/>
            <family val="2"/>
          </rPr>
          <t xml:space="preserve">
העומס על הקטע שבעליה
</t>
        </r>
      </text>
    </comment>
    <comment ref="R7" authorId="0" shapeId="0" xr:uid="{96586253-F519-41CF-8B9D-D781AAC0375C}">
      <text>
        <r>
          <rPr>
            <b/>
            <sz val="8"/>
            <color indexed="81"/>
            <rFont val="Tahoma"/>
            <family val="2"/>
          </rPr>
          <t>Lior:</t>
        </r>
        <r>
          <rPr>
            <sz val="8"/>
            <color indexed="81"/>
            <rFont val="Tahoma"/>
            <family val="2"/>
          </rPr>
          <t xml:space="preserve">
העומס על הקטעים האופקיים</t>
        </r>
      </text>
    </comment>
    <comment ref="S7" authorId="0" shapeId="0" xr:uid="{CDB4B2B3-5E50-4219-BC31-F8481EE05D9A}">
      <text>
        <r>
          <rPr>
            <sz val="8"/>
            <color indexed="81"/>
            <rFont val="Tahoma"/>
            <family val="2"/>
          </rPr>
          <t xml:space="preserve">משקל החגורה (לכיוון אחד)
בקטע העליה בלבד
</t>
        </r>
      </text>
    </comment>
    <comment ref="U9" authorId="0" shapeId="0" xr:uid="{A6272550-E490-4134-BC76-934F00CEF617}">
      <text>
        <r>
          <rPr>
            <b/>
            <sz val="8"/>
            <color indexed="81"/>
            <rFont val="Tahoma"/>
            <family val="2"/>
          </rPr>
          <t>Lior:</t>
        </r>
        <r>
          <rPr>
            <sz val="8"/>
            <color indexed="81"/>
            <rFont val="Tahoma"/>
            <family val="2"/>
          </rPr>
          <t xml:space="preserve">
משקל חגורה בצד אחד</t>
        </r>
      </text>
    </comment>
    <comment ref="V9" authorId="0" shapeId="0" xr:uid="{E28D4FDA-88C7-4730-98FC-75ED32C45AE4}">
      <text>
        <r>
          <rPr>
            <b/>
            <sz val="8"/>
            <color indexed="81"/>
            <rFont val="Tahoma"/>
            <family val="2"/>
          </rPr>
          <t>Lior:</t>
        </r>
        <r>
          <rPr>
            <sz val="8"/>
            <color indexed="81"/>
            <rFont val="Tahoma"/>
            <family val="2"/>
          </rPr>
          <t xml:space="preserve">
Max Pull Force per cm width
</t>
        </r>
      </text>
    </comment>
    <comment ref="W9" authorId="0" shapeId="0" xr:uid="{8CCC5E2B-5DB9-4918-93D4-1B30F8EC9DB0}">
      <text>
        <r>
          <rPr>
            <b/>
            <sz val="8"/>
            <color indexed="81"/>
            <rFont val="Tahoma"/>
            <family val="2"/>
          </rPr>
          <t>Lior:</t>
        </r>
        <r>
          <rPr>
            <sz val="8"/>
            <color indexed="81"/>
            <rFont val="Tahoma"/>
            <family val="2"/>
          </rPr>
          <t xml:space="preserve">
Max Pull Force after k factor</t>
        </r>
      </text>
    </comment>
    <comment ref="O17" authorId="0" shapeId="0" xr:uid="{86EE8DBC-ADEA-46B4-B9EC-81BEC367DC77}">
      <text>
        <r>
          <rPr>
            <b/>
            <sz val="8"/>
            <color indexed="81"/>
            <rFont val="Tahoma"/>
            <family val="2"/>
          </rPr>
          <t xml:space="preserve">Lior:מספר שורות שיניים
</t>
        </r>
        <r>
          <rPr>
            <sz val="8"/>
            <color indexed="81"/>
            <rFont val="Tahoma"/>
            <family val="2"/>
          </rPr>
          <t xml:space="preserve">
</t>
        </r>
      </text>
    </comment>
    <comment ref="O30" authorId="0" shapeId="0" xr:uid="{B02A1394-F9B8-4E11-B121-B03E560730A3}">
      <text>
        <r>
          <rPr>
            <b/>
            <sz val="8"/>
            <color indexed="81"/>
            <rFont val="Tahoma"/>
            <family val="2"/>
          </rPr>
          <t xml:space="preserve">H גובה המסוע במקרה של מסוע בעליה/ירידה
 </t>
        </r>
        <r>
          <rPr>
            <sz val="8"/>
            <color indexed="81"/>
            <rFont val="Tahoma"/>
            <family val="2"/>
          </rPr>
          <t xml:space="preserve">
</t>
        </r>
      </text>
    </comment>
    <comment ref="O46" authorId="0" shapeId="0" xr:uid="{17D315CE-271C-42EA-BA17-818EA6496D1F}">
      <text>
        <r>
          <rPr>
            <b/>
            <sz val="8"/>
            <color indexed="81"/>
            <rFont val="Tahoma"/>
            <family val="2"/>
          </rPr>
          <t>Lior:</t>
        </r>
        <r>
          <rPr>
            <sz val="8"/>
            <color indexed="81"/>
            <rFont val="Tahoma"/>
            <family val="2"/>
          </rPr>
          <t xml:space="preserve">
מקדם תיקון למספר שיניים בשילוב
</t>
        </r>
      </text>
    </comment>
    <comment ref="S60" authorId="0" shapeId="0" xr:uid="{D98E8CD3-F40D-44B5-BA41-3A5EB0339FA5}">
      <text>
        <r>
          <rPr>
            <b/>
            <sz val="8"/>
            <color indexed="81"/>
            <rFont val="Tahoma"/>
            <family val="2"/>
          </rPr>
          <t>Lior:</t>
        </r>
        <r>
          <rPr>
            <sz val="8"/>
            <color indexed="81"/>
            <rFont val="Tahoma"/>
            <family val="2"/>
          </rPr>
          <t xml:space="preserve">
Max pull Force for the lace
</t>
        </r>
      </text>
    </comment>
    <comment ref="O61" authorId="1" shapeId="0" xr:uid="{B72AB8FC-B17E-4EC3-B5C7-95A463E6FBA3}">
      <text>
        <r>
          <rPr>
            <b/>
            <sz val="8"/>
            <color indexed="81"/>
            <rFont val="Tahoma"/>
            <family val="2"/>
          </rPr>
          <t xml:space="preserve">LIOR:סוג הסגירה שנבחרה
</t>
        </r>
      </text>
    </comment>
    <comment ref="S77" authorId="0" shapeId="0" xr:uid="{D2F27BA6-2E04-4B9A-BF4A-98BA70BD45B8}">
      <text>
        <r>
          <rPr>
            <b/>
            <sz val="8"/>
            <color indexed="81"/>
            <rFont val="Tahoma"/>
            <family val="2"/>
          </rPr>
          <t xml:space="preserve">Lior:חגורה עם שורת שיניים אחת
</t>
        </r>
      </text>
    </comment>
    <comment ref="T77" authorId="0" shapeId="0" xr:uid="{D6C6FC32-228A-4D41-9F15-9DBFA56954C0}">
      <text>
        <r>
          <rPr>
            <b/>
            <sz val="8"/>
            <color indexed="81"/>
            <rFont val="Tahoma"/>
            <family val="2"/>
          </rPr>
          <t>Lior:</t>
        </r>
        <r>
          <rPr>
            <sz val="8"/>
            <color indexed="81"/>
            <rFont val="Tahoma"/>
            <family val="2"/>
          </rPr>
          <t xml:space="preserve">
חגורה עם 2 שורות שיניים
</t>
        </r>
      </text>
    </comment>
    <comment ref="U77" authorId="0" shapeId="0" xr:uid="{9A3ED0E5-794C-4B90-83FA-E83D5FC9ECC5}">
      <text>
        <r>
          <rPr>
            <b/>
            <sz val="8"/>
            <color indexed="81"/>
            <rFont val="Tahoma"/>
            <family val="2"/>
          </rPr>
          <t>Lior:</t>
        </r>
        <r>
          <rPr>
            <sz val="8"/>
            <color indexed="81"/>
            <rFont val="Tahoma"/>
            <family val="2"/>
          </rPr>
          <t xml:space="preserve">
מספר גלגלי תמיכה שדרוש לחגורה עם פס שיניים אחד
</t>
        </r>
      </text>
    </comment>
    <comment ref="V77" authorId="0" shapeId="0" xr:uid="{066BAAE7-D615-4D8D-95F7-40FA14AB6014}">
      <text>
        <r>
          <rPr>
            <b/>
            <sz val="8"/>
            <color indexed="81"/>
            <rFont val="Tahoma"/>
            <family val="2"/>
          </rPr>
          <t>Lior:</t>
        </r>
        <r>
          <rPr>
            <sz val="8"/>
            <color indexed="81"/>
            <rFont val="Tahoma"/>
            <family val="2"/>
          </rPr>
          <t xml:space="preserve">
מספר גלגלי תמיכה שדרוש לחגורה עם שתי פסי שיניים
</t>
        </r>
      </text>
    </comment>
    <comment ref="Q78" authorId="1" shapeId="0" xr:uid="{2AFF33F0-62E5-46BC-8C7B-B3EF85758599}">
      <text>
        <r>
          <rPr>
            <b/>
            <sz val="8"/>
            <color indexed="81"/>
            <rFont val="Tahoma"/>
            <family val="2"/>
          </rPr>
          <t xml:space="preserve">LIOR:מספר גלגלי תמיכה עבור לפי חישוב
</t>
        </r>
      </text>
    </comment>
    <comment ref="Q79" authorId="1" shapeId="0" xr:uid="{6DCC2308-F703-4180-A53B-DD9FBACC75AD}">
      <text>
        <r>
          <rPr>
            <b/>
            <sz val="8"/>
            <color indexed="81"/>
            <rFont val="Tahoma"/>
            <family val="2"/>
          </rPr>
          <t xml:space="preserve">LIOR:ממינימום גלגלי תמיכה נידרשים
</t>
        </r>
        <r>
          <rPr>
            <sz val="8"/>
            <color indexed="81"/>
            <rFont val="Tahoma"/>
            <family val="2"/>
          </rPr>
          <t xml:space="preserve">
</t>
        </r>
      </text>
    </comment>
    <comment ref="Q83" authorId="1" shapeId="0" xr:uid="{6271F76E-ED7E-456C-A723-D779CF857AB4}">
      <text>
        <r>
          <rPr>
            <b/>
            <sz val="8"/>
            <color indexed="81"/>
            <rFont val="Tahoma"/>
            <family val="2"/>
          </rPr>
          <t>LIOR:</t>
        </r>
        <r>
          <rPr>
            <sz val="8"/>
            <color indexed="81"/>
            <rFont val="Tahoma"/>
            <family val="2"/>
          </rPr>
          <t xml:space="preserve">
בודק אם יש הודעה ליצור קשר עם וולטה אז ערך התא הוא 1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<sst xmlns="http://schemas.openxmlformats.org/spreadsheetml/2006/main" count="200901" uniqueCount="29315">
  <si>
    <t>CD40</t>
  </si>
  <si>
    <t>PD1</t>
  </si>
  <si>
    <t>PD2</t>
  </si>
  <si>
    <t>68#</t>
  </si>
  <si>
    <t>DIA</t>
  </si>
  <si>
    <t>DIA (Actual)</t>
  </si>
  <si>
    <t>BORE</t>
  </si>
  <si>
    <t>FW</t>
  </si>
  <si>
    <t>TYPE</t>
  </si>
  <si>
    <t>FEATURE</t>
  </si>
  <si>
    <t>DESCRIPTION</t>
  </si>
  <si>
    <t>VENDOR</t>
  </si>
  <si>
    <r>
      <t>Outside dia D</t>
    </r>
    <r>
      <rPr>
        <b/>
        <sz val="11"/>
        <color theme="1"/>
        <rFont val="Arial"/>
        <family val="2"/>
      </rPr>
      <t>ₒ</t>
    </r>
    <r>
      <rPr>
        <b/>
        <sz val="11"/>
        <color theme="1"/>
        <rFont val="Calibri"/>
        <family val="2"/>
        <scheme val="minor"/>
      </rPr>
      <t xml:space="preserve"> [mm (in)]</t>
    </r>
  </si>
  <si>
    <t>No. of teeth</t>
  </si>
  <si>
    <t>FW  [mm (in)]</t>
  </si>
  <si>
    <t>1.5 SQ</t>
  </si>
  <si>
    <t>TAIL</t>
  </si>
  <si>
    <t>CD40-3.9D UHMW SQ1.5 TAIL</t>
  </si>
  <si>
    <t>PPI/Kofab</t>
  </si>
  <si>
    <t>47.8 (1.88)</t>
  </si>
  <si>
    <t>1.0 RD</t>
  </si>
  <si>
    <t>25.4 (1)</t>
  </si>
  <si>
    <t>PD1-Z6 SPR MA UHMW WT RD1IN</t>
  </si>
  <si>
    <t>93.7 (3.69)</t>
  </si>
  <si>
    <t>31.75 (1.25)</t>
  </si>
  <si>
    <t>PD2-Z6 SPR MA UHMW WT SQ1.5IN</t>
  </si>
  <si>
    <t>SUPPORT</t>
  </si>
  <si>
    <t>CD40-3.9D-4FW UHMW SQ1.5 SUPPORT PULLEY</t>
  </si>
  <si>
    <t>20 MM RD</t>
  </si>
  <si>
    <t>PD1-Z6 SPR MA UHMW WT RD20MM</t>
  </si>
  <si>
    <t>PD2-Z6 SPR MA UHMW WT RD1IN</t>
  </si>
  <si>
    <t>CD40-3.9D-2FW UHMW SQ1.5 SUPPORT PULLEY</t>
  </si>
  <si>
    <t>25 MM rRD</t>
  </si>
  <si>
    <t>PD1-Z6 SPR MA UHMW WT RD25MM</t>
  </si>
  <si>
    <t>1.5 RD</t>
  </si>
  <si>
    <t>PD2-Z6 SPR MA UHMW WT RD1.5IN</t>
  </si>
  <si>
    <t>CD40-4D-4FW UHMW SQ1.5 SUPPORT PULLEY</t>
  </si>
  <si>
    <t>20 MM SQ</t>
  </si>
  <si>
    <t>PD1-Z6 SPR MA UHMW WT SQ20MM</t>
  </si>
  <si>
    <t>40 MM SQ</t>
  </si>
  <si>
    <t>PD2-Z6 SPR MA UHMW WT SQ40MM</t>
  </si>
  <si>
    <t>DRIVE</t>
  </si>
  <si>
    <t>ST</t>
  </si>
  <si>
    <t>CD40-Z8-4D-ST UHMW SQ1.5 DRIVE</t>
  </si>
  <si>
    <t>1.0 SQ</t>
  </si>
  <si>
    <t>PD1-Z8 SPR MA UHMW WT SQ1IN</t>
  </si>
  <si>
    <t>PD2-Z8 SPR MA UHMW WT RD1IN</t>
  </si>
  <si>
    <t>SC</t>
  </si>
  <si>
    <t>CD40-Z8-4D-SC UHMW SQ1.5 DRIVE</t>
  </si>
  <si>
    <t>64.3 (2.53)</t>
  </si>
  <si>
    <t>PD1-Z8 SPR MA UHMW WT RD1IN</t>
  </si>
  <si>
    <t>1.25 RD</t>
  </si>
  <si>
    <t>PD2-Z8 SPR MA UHMW WT RD1.25IN</t>
  </si>
  <si>
    <t>CD40-Z8-3.9D UHMW RD1.0 DRIVE</t>
  </si>
  <si>
    <t>PD1-Z8 SPR MA UHMW WT RD20MM</t>
  </si>
  <si>
    <t>125.7 (4.95)</t>
  </si>
  <si>
    <t>PD2-Z8 SPR MA UHMW WT RD1.5IN</t>
  </si>
  <si>
    <t>CD40-3.9D UHMW RD1.0 TAIL</t>
  </si>
  <si>
    <t>25 MM RD</t>
  </si>
  <si>
    <t>PD1-Z8 SPR MA UHMW WT RD25MM</t>
  </si>
  <si>
    <t>PD2-Z8 SPR MA UHMW WT SQ1.5IN</t>
  </si>
  <si>
    <t>CD40-3.9D-4FW UHMW RD1.0 SUPPORT PULLY</t>
  </si>
  <si>
    <t>PD2Z8 SPR POM BL SQ1.5IN</t>
  </si>
  <si>
    <t>Forbo</t>
  </si>
  <si>
    <t>OE</t>
  </si>
  <si>
    <t>CD40-Z8-4D UHMW RD1 DRIVE</t>
  </si>
  <si>
    <t>UBR</t>
  </si>
  <si>
    <t>80.8 (3.18)</t>
  </si>
  <si>
    <t>PD1-Z10 SPR MA UHMW WT SQ1.5IN</t>
  </si>
  <si>
    <t>PD2Z8 SPR POM BL SQ40MM</t>
  </si>
  <si>
    <t>CD40-4D UHMW RD1 TAIL</t>
  </si>
  <si>
    <t>PD1-Z10 SPR MA UHMW WT RD1IN</t>
  </si>
  <si>
    <t>157.5 (6.20)</t>
  </si>
  <si>
    <t>PD2-Z10 SPR MA UHMW WT SQ1.5IN</t>
  </si>
  <si>
    <t>CD40-Z8-4D UHMW RD1.25 DRIVE</t>
  </si>
  <si>
    <t>PD1-Z10 SPR MA UHMW WT RD20MM</t>
  </si>
  <si>
    <t>PD2-Z10 SPR MA UHMW WT RD1.25IN</t>
  </si>
  <si>
    <t>CD40-4D UHMW RD1.25 TAIL</t>
  </si>
  <si>
    <t>PD1-Z10 SPR MA UHMW WT RD25MM</t>
  </si>
  <si>
    <t>PD2-Z10 SPR MA UHMW WT RD1IN</t>
  </si>
  <si>
    <t>CD40-4D-4FW UHMW RD1.25 SUPPORT PULLEY</t>
  </si>
  <si>
    <t>PD1-Z10 SPR MA UHMW WT RD1.25IN</t>
  </si>
  <si>
    <t>1.44 RD</t>
  </si>
  <si>
    <t>PD2-Z10 SPR MA UHMW WT RD1.44IN</t>
  </si>
  <si>
    <t>CD40-Z16-8D PU SQ1.5 DRIVE</t>
  </si>
  <si>
    <t>PD1-Z12 SPR MA UHMW WT RD1IN</t>
  </si>
  <si>
    <t>CD40-Z8-3.9D UHMW SQ1.0 DRIVE</t>
  </si>
  <si>
    <t>97.2 (3.83)</t>
  </si>
  <si>
    <t>PD1-Z12 SPR MA UHMW WT SQ1.5IN</t>
  </si>
  <si>
    <t>5.31 RD</t>
  </si>
  <si>
    <t>PD2-Z12 SPR MA-SDD UHMW WT RD5.31IN</t>
  </si>
  <si>
    <t>CD40-3.9D UHMW SQ1.0 TAIL</t>
  </si>
  <si>
    <t>PD1-Z12 SPR MA UHMW WT RD1.25IN</t>
  </si>
  <si>
    <t>PD2Z10 SPR POM BL SQ1.5IN</t>
  </si>
  <si>
    <t>CD40-3.9D-2FW UHMW SQ1.0 SUPPORT</t>
  </si>
  <si>
    <t>1.19 RD</t>
  </si>
  <si>
    <t>PD1-Z19 SPR MA UHMW WT RD1.19IN</t>
  </si>
  <si>
    <t>PD2Z10 SPR POM BL SQ40MM</t>
  </si>
  <si>
    <t>CD40-3.9D-4FW UHMW SQ1.0 SUPPORT</t>
  </si>
  <si>
    <t>163.3 (6.43)</t>
  </si>
  <si>
    <t>PD1-Z20 SPR MA UHMW WT SQ1.5IN</t>
  </si>
  <si>
    <t>189.5 (7.46)</t>
  </si>
  <si>
    <t>PD2-Z12 SPR MA UHMW WT SQ1.5IN</t>
  </si>
  <si>
    <t>CD40Z8 SPR POM BL SQ1.5IN</t>
  </si>
  <si>
    <t>PD1-Z20 SPR MA UHMW WT SQ40MM</t>
  </si>
  <si>
    <t>2.5 SQ</t>
  </si>
  <si>
    <t>PD2-Z12 SPR MA UHMW WT SQ2.5IN</t>
  </si>
  <si>
    <t>40 mm SQ</t>
  </si>
  <si>
    <t>CD40Z8 SPR POM BL SQ40MM</t>
  </si>
  <si>
    <t>PD1-Z20 SPR MA UHMW WT RD1IN</t>
  </si>
  <si>
    <t>PD2Z12 SPR POM BL SQ1.5IN</t>
  </si>
  <si>
    <t>CD40-Z9-4.4D-ST UHMW SQ1.5 DRIVE</t>
  </si>
  <si>
    <t>PD2Z12 SPR POM BL SQ40MM</t>
  </si>
  <si>
    <t>CD40-4.4D UHMW SQ1.5 TAIL</t>
  </si>
  <si>
    <t>253.2 (9.97)</t>
  </si>
  <si>
    <t>PD2-Z16 SPR MA UHMW WT SQ1.5IN</t>
  </si>
  <si>
    <t>CD40-4.4D-2FW UHMW SQ1.5 SUPPORT PULLEY</t>
  </si>
  <si>
    <t>PD2-Z16 SPR MA UHMW WT SQ2.5IN</t>
  </si>
  <si>
    <t>CD40-Z10-4.9D-SC UHMW RD1.0 DRIVE</t>
  </si>
  <si>
    <t>PD2-Z16 SPR MA UHMW WT SQ40MM</t>
  </si>
  <si>
    <t>CD40-4.9D UHMW RD1.0 TAIL</t>
  </si>
  <si>
    <t>CD40-4.9D-4FW UHMW RD1.0 SUPPORT PULLEY</t>
  </si>
  <si>
    <t>CD40-4.4D-4FW UHMW SQ1.5 SUPPORT PULLEY</t>
  </si>
  <si>
    <t>CD40-Z9-4.9D-ST UHMW SQ1.5 DRIVE</t>
  </si>
  <si>
    <t>CD40-4.9D UHMW SQ1.5 TAIL</t>
  </si>
  <si>
    <t>CD40-4.9D-2FW UHMW SQ1.5 SUPPORT PULLEY</t>
  </si>
  <si>
    <t>CD40-4.9D-4FW UHMW SQ1.5 SUPPORT PULLEY</t>
  </si>
  <si>
    <t>CD40Z10 SPR POM BL SQ40MM</t>
  </si>
  <si>
    <t>CD40Z10 SPR POM BL SQ1.5IN</t>
  </si>
  <si>
    <t>CD40-5.9D-2FW UHMW SQ2.5 SUPPORT PULLEY</t>
  </si>
  <si>
    <t>2.0 SQ</t>
  </si>
  <si>
    <t>CD40-Z12-6D-OE UHMW SQ2.0 DRIVE</t>
  </si>
  <si>
    <t>CD40-6D UHMW SQ2.0 TAIL</t>
  </si>
  <si>
    <t>CD40-6D-4FW UHMW SQ2.0 SUPPORT PULLEY</t>
  </si>
  <si>
    <t>CD40-Z12-5.9D-ST UHMW SQ1.5 DRIVE</t>
  </si>
  <si>
    <t>CD40-Z12-6D-SC UHMW SQ1.5 DRIVE</t>
  </si>
  <si>
    <t xml:space="preserve"> CD40-5.9D UHMW SQ1.5 TAIL</t>
  </si>
  <si>
    <t>CD40-5.9D-4FW UHMW SQ1.5 SUPPORT PULLEY</t>
  </si>
  <si>
    <t>CD40-5.9D-2FW UHMW SQ1.5 SUPPORT PULLEY</t>
  </si>
  <si>
    <t>CD40-Z12-5.9D-ST UHMW SQ2.5 DRIVE</t>
  </si>
  <si>
    <t>CD40-7.9D-4FW UHMW SQ2.5 SUPPORT</t>
  </si>
  <si>
    <t>CD40-5.9D UHMW SQ2.5 TAIL</t>
  </si>
  <si>
    <t>CD40 SUPPORT ROLL: 6" DIA 1.25" RD. BORE</t>
  </si>
  <si>
    <t>CD40-4D-2FW UHMW SQ1.5 SUPPORT PULLEY</t>
  </si>
  <si>
    <t>CD40-6D-2FW UHMW SQ1.5 SUPPORT PULLEY</t>
  </si>
  <si>
    <t>CD40-Z12-6D PU RD1.25 DRIVE</t>
  </si>
  <si>
    <t>CD40-6D UHMW RD1.25 TAIL</t>
  </si>
  <si>
    <t>CD40-Z8-4D PU SQ1.5 DRIVE</t>
  </si>
  <si>
    <t>CD40-Z12-5.9D-ST UHMW RD1" DRIVE</t>
  </si>
  <si>
    <t>CD40-5.9D UHMW RD1" TAIL</t>
  </si>
  <si>
    <t>CD40-5.9D-2FW UHMW RD1" SUPPORT PULLEY</t>
  </si>
  <si>
    <t>CD40-5.9D-4FW UHMW RD1" SUPPORT PULLEY</t>
  </si>
  <si>
    <t>CD40Z12 SPR POM BL SQ40MM</t>
  </si>
  <si>
    <t>CD40Z12 SPR POM BL SQ1.5IN</t>
  </si>
  <si>
    <t>CD40-Z13-6.4D-SC UHMW SQ2.0 DRIVE</t>
  </si>
  <si>
    <t>CD40-6.4D-4FW UHMW SQ2.0 SUPPORT PULLEY</t>
  </si>
  <si>
    <t>CD40-6.4D UHMW SQ2.0 TAIL</t>
  </si>
  <si>
    <t>CD40-6.4D UHMW SQ1.5 TAIL</t>
  </si>
  <si>
    <t>CD40-Z13-6.4D-SC UHMW SQ1.5 DRIVE</t>
  </si>
  <si>
    <t>CD40-6.4D-4FW UHMW SQ1.5 SUPPORT PULLEY</t>
  </si>
  <si>
    <t>CD40-6.4D-2FW UHMW SQ1.5 SUPPORT PULLEY</t>
  </si>
  <si>
    <t>CUSTOM</t>
  </si>
  <si>
    <t>CD40-Z20-9.9D-16FW UHMW SQ1.5 DRIVE</t>
  </si>
  <si>
    <t>CD40-Z13-6.4D-ST UHMW SQ1.5 DRIVE</t>
  </si>
  <si>
    <t>CD40-Z15-8D-SC UHMW SQ2.5 DRIVE</t>
  </si>
  <si>
    <t>CD40-8D UHMW SQ2.5 TAIL</t>
  </si>
  <si>
    <t>CD40-8D-2FW UHMW SQ2.5 SUPPORT PULLEY</t>
  </si>
  <si>
    <t>CD40-8D-4FW UHMW SQ2.5 SUPPORT PULLEY</t>
  </si>
  <si>
    <t>2.25 RD</t>
  </si>
  <si>
    <t>CD40-Z16-7.9D-SC UHMW RD2.25 DRIVE</t>
  </si>
  <si>
    <t>CD40-7.9D UHMW RD2.25 TAIL</t>
  </si>
  <si>
    <t>CD40-7.9D-2FW UHMW RD2.25 SUPPORT PULLEY</t>
  </si>
  <si>
    <t>CD40-Z15-8D-ST UHMW SQ2.0 DRIVE</t>
  </si>
  <si>
    <t>CD40-8D UHMW SQ2.0 TAIL</t>
  </si>
  <si>
    <t>CD40-8D-4FW UHMW SQ2.0 SUPPORT PULLEY</t>
  </si>
  <si>
    <t>CD40-5.9D-4FW UHMW SQ2.5 SUPPORT PULLEY</t>
  </si>
  <si>
    <t>CD40-Z16-8D PU SQ2.5 DRIVE</t>
  </si>
  <si>
    <t>CD40-8D-4FW UHMW SQ2.5 SUPPORT</t>
  </si>
  <si>
    <t>CD40-Z8-4D PU SQ40MM DRIVE</t>
  </si>
  <si>
    <t>CD40-Z16-8D PU SQ40MM DRIVE</t>
  </si>
  <si>
    <t>CD40-Z16-7.9D UHMW SQ2.5 DRIVE</t>
  </si>
  <si>
    <t>CD40-7.9D UHMW SQ2.5 TAIL</t>
  </si>
  <si>
    <t>CD40-Z16-7.9D-ST UHMW SQ1.5 DRIVE</t>
  </si>
  <si>
    <t>CD40-7.9D-2FW UHMW SQ1.5 SUPPORT PULLEY</t>
  </si>
  <si>
    <t>CD40-7.9D-4FW UHMW SQ1.5 SUPPORT PULLEY</t>
  </si>
  <si>
    <t>CD40-7.9D UHMW SQ1.5 TAIL</t>
  </si>
  <si>
    <t>CD40-Z15-8D-SC UHMW SQ1.5 DRIVE</t>
  </si>
  <si>
    <t>CD40-6D-4FW UHMW SQ1.5 SUPPORT PULLEY</t>
  </si>
  <si>
    <t>CD40-8D-4FW UHMW SQ1.5 SUPPORT PULLEY</t>
  </si>
  <si>
    <t>CD40-6D-4FW UHMW RD1.25 SUPPORT PULLEY</t>
  </si>
  <si>
    <t>CD40-Z12-6D PU SQ1.5 DRIVE</t>
  </si>
  <si>
    <t>CD40-4D UHMW SQ1.5 TAIL</t>
  </si>
  <si>
    <t>CD40-8D UHMW SQ1.5 TAIL</t>
  </si>
  <si>
    <t>CD40-Z16-7.9D-ST UHMW SQ40MM DRIVE</t>
  </si>
  <si>
    <t>CD40-Z20-10D UHMW SQ1.5 DRIVE</t>
  </si>
  <si>
    <t>CD40-10D UHMW SQ1.5 TAIL</t>
  </si>
  <si>
    <t>CD40-10D-4FW UHMW SQ1.5 SUPPORT PULLEY</t>
  </si>
  <si>
    <t>CD40-9.9D UHMW SQ2.5 TAIL</t>
  </si>
  <si>
    <t>CD40-9.9D-2FW UHMW SQ2.5 SUPPORT</t>
  </si>
  <si>
    <t>CD40-9.9D-4FW UHMW SQ2.5 SUPPORT</t>
  </si>
  <si>
    <t>CD40-Z20-9.9D-ST UHMW SQ2.5 DRIVE</t>
  </si>
  <si>
    <t>CD40 SPROCKET: 8T, 1.5" SQ. BORE</t>
  </si>
  <si>
    <t>Gates Mectrol</t>
  </si>
  <si>
    <t>OPEN</t>
  </si>
  <si>
    <t>CD40 DR. SPROCKET OPEN: 8T 1.50 SQ. BORE</t>
  </si>
  <si>
    <t>CD40 TAIL SPROCKET: 8T; 1.50 SQ. BORE</t>
  </si>
  <si>
    <t>CD40 DRIVE SPROCKET: 13T; 1.50 SQ. BORE</t>
  </si>
  <si>
    <t>CD40 TAIL SPROCKET: 13T; 1.50 SQ. BORE</t>
  </si>
  <si>
    <t>CD40 DRIVE SPROCKET: 20T, 1.50" SQ. BORE</t>
  </si>
  <si>
    <t>CD40 TAIL SPROCKET: 20T, 1.50" SQ. BORE</t>
  </si>
  <si>
    <t>CD40 SUPPORT ROLL: 4" W, 1.50" SQ. BORE</t>
  </si>
  <si>
    <t>CD40 TAIL SPROCKET: 12T; 1.50 SQ. BORE</t>
  </si>
  <si>
    <t>NA</t>
  </si>
  <si>
    <t>VDG</t>
  </si>
  <si>
    <t>CD40 30" DRUM MOTOR TM215B40-620NB</t>
  </si>
  <si>
    <t>Van Der Graaf</t>
  </si>
  <si>
    <t>CD40 24" DRUM MOTOR TM160B30-220NB</t>
  </si>
  <si>
    <t>CD40 DRUM MOTOR TM215B40-450NB</t>
  </si>
  <si>
    <t>Feature:  ST = Self Tracking, SC = K-Drive (PPI), OE Open Ended</t>
  </si>
  <si>
    <t>Customer</t>
  </si>
  <si>
    <t>Name 1</t>
  </si>
  <si>
    <t>SOrg.</t>
  </si>
  <si>
    <t>District name</t>
  </si>
  <si>
    <t xml:space="preserve"> PARKDALE COTTON BRANDS</t>
  </si>
  <si>
    <t>4100</t>
  </si>
  <si>
    <t>US Justin Culvahouse</t>
  </si>
  <si>
    <t>Justin Culvahouse</t>
  </si>
  <si>
    <t>@MDG.sol CORPORATION</t>
  </si>
  <si>
    <t>US Jesus Bernardino</t>
  </si>
  <si>
    <t>Jesus Bernardino</t>
  </si>
  <si>
    <t>1095675 ONTARIO LTD.</t>
  </si>
  <si>
    <t>4200</t>
  </si>
  <si>
    <t>CA Fred Yang</t>
  </si>
  <si>
    <t>Fred Yang</t>
  </si>
  <si>
    <t>1203130 ONTARIO INC. - MILL-FAB</t>
  </si>
  <si>
    <t>1228068 ONTARIO INC.</t>
  </si>
  <si>
    <t>CA Kevin LueKing</t>
  </si>
  <si>
    <t>Kevin LueKing</t>
  </si>
  <si>
    <t>1376357 ONTARIO LTD.</t>
  </si>
  <si>
    <t>1472469 ONTARIO INC DBA KENTECH</t>
  </si>
  <si>
    <t>1478129 ONTARIO INC</t>
  </si>
  <si>
    <t>14969499 CANADA INC</t>
  </si>
  <si>
    <t>CA M-A Bourgeois</t>
  </si>
  <si>
    <t>M-A Bourgeois</t>
  </si>
  <si>
    <t>1589029 ONTARIO LTD.</t>
  </si>
  <si>
    <t>1643116 ONTARIO INC. (HERCULES)</t>
  </si>
  <si>
    <t>1744849 ONTARIO INC.</t>
  </si>
  <si>
    <t>1888 MILLS</t>
  </si>
  <si>
    <t>18th STREET MEDICAL SUPPLY</t>
  </si>
  <si>
    <t>US Frank Gomez</t>
  </si>
  <si>
    <t>Frank Gomez</t>
  </si>
  <si>
    <t>21 ST CENTURY SOFTWARE INC.</t>
  </si>
  <si>
    <t>US Kenny Simpson</t>
  </si>
  <si>
    <t>Kenny Simpson</t>
  </si>
  <si>
    <t>2168587 ONT. LTD O/A UPPER CRUST</t>
  </si>
  <si>
    <t>21ST CENTURY GRAIN PROCESSING</t>
  </si>
  <si>
    <t>US Tia Haggart</t>
  </si>
  <si>
    <t>Tia Haggart</t>
  </si>
  <si>
    <t>2211768 ONT. INC. O/A PAPER4U</t>
  </si>
  <si>
    <t>2477569 ONTARIO INC.</t>
  </si>
  <si>
    <t>329985 ONTARIO LTD. DBA</t>
  </si>
  <si>
    <t>37TH ST BAKERY LLC</t>
  </si>
  <si>
    <t>US Matt Cavanaugh</t>
  </si>
  <si>
    <t>Matt Cavanaugh</t>
  </si>
  <si>
    <t>3-D SERVICE LTD</t>
  </si>
  <si>
    <t>US Tony Tracy</t>
  </si>
  <si>
    <t>Tony Tracy</t>
  </si>
  <si>
    <t>3M</t>
  </si>
  <si>
    <t>US Scott LeMire</t>
  </si>
  <si>
    <t>Scott LeMire</t>
  </si>
  <si>
    <t>3M ACCOUNTS PAYABLE</t>
  </si>
  <si>
    <t>US Michael Hewko</t>
  </si>
  <si>
    <t>Michael Hewko</t>
  </si>
  <si>
    <t>3M ACCOUNTS PAYABLE - FAIRMONT MN</t>
  </si>
  <si>
    <t>3M BROOKINGS - 3MUS-SD</t>
  </si>
  <si>
    <t>3M CANADA INC.</t>
  </si>
  <si>
    <t>3M COMPANY</t>
  </si>
  <si>
    <t>US Zach Chaffee</t>
  </si>
  <si>
    <t>Zach Chaffee</t>
  </si>
  <si>
    <t>US L. Hollingsworth</t>
  </si>
  <si>
    <t>L. Hollingsworth</t>
  </si>
  <si>
    <t>3M COMPANY (KNOXVILLE IA)</t>
  </si>
  <si>
    <t>3M ORAL CARE</t>
  </si>
  <si>
    <t>3M TOUCH SYSTEMS</t>
  </si>
  <si>
    <t>3R BELTING INC. -     DO NOT MAIL</t>
  </si>
  <si>
    <t>CA Marco Mathieu</t>
  </si>
  <si>
    <t>Marco Mathieu</t>
  </si>
  <si>
    <t>3R-06</t>
  </si>
  <si>
    <t>4170083 CANADA INC. - CARBOTECH INT</t>
  </si>
  <si>
    <t>4-C INTERNATIONAL, INC.</t>
  </si>
  <si>
    <t>4M ENTERPRISES, LLC</t>
  </si>
  <si>
    <t>US Taylor Courtney</t>
  </si>
  <si>
    <t>Taylor Courtney</t>
  </si>
  <si>
    <t>5 DAY BUSINESS FORMS MFG., INC.</t>
  </si>
  <si>
    <t>9200-0579 QUEBEC INC (HARVEY METAL)</t>
  </si>
  <si>
    <t>9406-6271 Quebec inc</t>
  </si>
  <si>
    <t>9433-9595 QC INC.</t>
  </si>
  <si>
    <t>9437924 CANADA INC.</t>
  </si>
  <si>
    <t>A &amp; A ASSOCIATES</t>
  </si>
  <si>
    <t>A &amp; B MANUFACTURING CO., INC.</t>
  </si>
  <si>
    <t>A &amp; B PACKAGING EQUIPMENT</t>
  </si>
  <si>
    <t>A &amp; B STEEL RULE DIE &amp; DIE CUTTING</t>
  </si>
  <si>
    <t>A &amp; S DISTRIBUTING INC</t>
  </si>
  <si>
    <t>US Brett Ibbetson</t>
  </si>
  <si>
    <t>Brett Ibbetson</t>
  </si>
  <si>
    <t>A &amp; W BEARING &amp; SUPPLY</t>
  </si>
  <si>
    <t>US Graeme Geisendorf</t>
  </si>
  <si>
    <t>Graeme Geisendorf</t>
  </si>
  <si>
    <t>A C SUPPLY - MILWAUKEE</t>
  </si>
  <si>
    <t>US Eric Williams</t>
  </si>
  <si>
    <t>Eric Williams</t>
  </si>
  <si>
    <t>A C SUPPLY - STRUTEVANT</t>
  </si>
  <si>
    <t>A C SUPPLY DIV. OF KAMAN</t>
  </si>
  <si>
    <t>A H BELO CORP/THE DALLAS MORNING NE</t>
  </si>
  <si>
    <t>A L M INC</t>
  </si>
  <si>
    <t>US Open</t>
  </si>
  <si>
    <t>Open</t>
  </si>
  <si>
    <t>A&amp;D ENGINEERING</t>
  </si>
  <si>
    <t>A&amp;M COOKIE COMPANY CANADA</t>
  </si>
  <si>
    <t>A. FOURNIER &amp; ASSOCIATES</t>
  </si>
  <si>
    <t>A. LAPOINTE &amp; FILS LTEE</t>
  </si>
  <si>
    <t>A. ZEREGA'S SONS INC</t>
  </si>
  <si>
    <t>US Adriana Jorge</t>
  </si>
  <si>
    <t>Adriana Jorge</t>
  </si>
  <si>
    <t>A.B. CARTER, INC.</t>
  </si>
  <si>
    <t>A.B. FILICKO</t>
  </si>
  <si>
    <t>A.C. MACHINE SYSTEMS INC.</t>
  </si>
  <si>
    <t>A.E.R.T., INC</t>
  </si>
  <si>
    <t>A.G. MACHINE</t>
  </si>
  <si>
    <t>A.K. STAMPING CO. INC</t>
  </si>
  <si>
    <t>A.LACROIX &amp; FILS GRANITE</t>
  </si>
  <si>
    <t>A.S.K. TECHNOLOGIES</t>
  </si>
  <si>
    <t>A.SERVEDIO ELECTRIC MOTORS, INC.</t>
  </si>
  <si>
    <t>US Todd McFadden</t>
  </si>
  <si>
    <t>Todd McFadden</t>
  </si>
  <si>
    <t>A.T. WALL CO.</t>
  </si>
  <si>
    <t>A1 LABEL</t>
  </si>
  <si>
    <t>A1 QUALITY BELTING LTD</t>
  </si>
  <si>
    <t>CA Paul Goodland</t>
  </si>
  <si>
    <t>Paul Goodland</t>
  </si>
  <si>
    <t>AA LABEL INC.</t>
  </si>
  <si>
    <t>AAA ENVIRONMENTAL SERVICES</t>
  </si>
  <si>
    <t>US Devin Grams</t>
  </si>
  <si>
    <t>Devin Grams</t>
  </si>
  <si>
    <t>AAC, LLC INC.</t>
  </si>
  <si>
    <t>AAF MCQUAY INC</t>
  </si>
  <si>
    <t>A-AMERICAN COMPANIES</t>
  </si>
  <si>
    <t>AARON'S BAKERY LTD</t>
  </si>
  <si>
    <t>AARUBCO RUBBER CO., INC.</t>
  </si>
  <si>
    <t>AASTED MIKROVERK LTD.</t>
  </si>
  <si>
    <t>ABASCO</t>
  </si>
  <si>
    <t>ABB INC.</t>
  </si>
  <si>
    <t>ABB INC. - S. BOSTON, VA</t>
  </si>
  <si>
    <t>ABB, INC. (AUBURN HILLS, MI)</t>
  </si>
  <si>
    <t>ABBAYE DE SAINT-BENOIT-DU-LAC</t>
  </si>
  <si>
    <t>ABBEY PACKAGING EQUIPMENT LTD.</t>
  </si>
  <si>
    <t>ABBOTT LABORATORIES</t>
  </si>
  <si>
    <t>ABBOTT-ACTION, INC.</t>
  </si>
  <si>
    <t>ABBVIE LTD PUERTO RICO</t>
  </si>
  <si>
    <t>ABBY BINDERY LLC</t>
  </si>
  <si>
    <t>ABC MILLWRIGHTING</t>
  </si>
  <si>
    <t>ABC PACKAGING</t>
  </si>
  <si>
    <t>ABCO AUTOMATION, INC.</t>
  </si>
  <si>
    <t>US Erik Steuck</t>
  </si>
  <si>
    <t>Erik Steuck</t>
  </si>
  <si>
    <t>ABEL LLC DBA EASTERN SALES</t>
  </si>
  <si>
    <t>ABE'S VEGAN MUFFINS, LLC</t>
  </si>
  <si>
    <t>ABF PACKING LTD.</t>
  </si>
  <si>
    <t>US Steven Pruett</t>
  </si>
  <si>
    <t>Steven Pruett</t>
  </si>
  <si>
    <t>ABF SYSTEMES INC.</t>
  </si>
  <si>
    <t>ABI LTD</t>
  </si>
  <si>
    <t>ABILITY AND DRIVE LLP</t>
  </si>
  <si>
    <t>ABITIBI-CONSOLIDATED INC.</t>
  </si>
  <si>
    <t>ABJ EQUIPFIX</t>
  </si>
  <si>
    <t>ABM EQUIPMENT CO.</t>
  </si>
  <si>
    <t>US Devan Spilker</t>
  </si>
  <si>
    <t>Devan Spilker</t>
  </si>
  <si>
    <t>ABM EQUIPMENT COMPANY, INC.</t>
  </si>
  <si>
    <t>ABM FACILITY SERVICES</t>
  </si>
  <si>
    <t>ABM FEDEX JFK</t>
  </si>
  <si>
    <t>ABM/TERMINAL 4 JFK</t>
  </si>
  <si>
    <t>ABMFS</t>
  </si>
  <si>
    <t>ABRASIFS J.J.S. INC.</t>
  </si>
  <si>
    <t>ABRASIS J.J.S. INC.</t>
  </si>
  <si>
    <t>ABRASIVE CONCEPTS INC.</t>
  </si>
  <si>
    <t>ABS GRAPHICS INC.</t>
  </si>
  <si>
    <t>ABSOLUTE ROBOT INC</t>
  </si>
  <si>
    <t>ABZAC CANADA INC.</t>
  </si>
  <si>
    <t>ACCELL FITNESS NORTH AMERICA</t>
  </si>
  <si>
    <t>ACCENT STORE FIXTURES</t>
  </si>
  <si>
    <t>ACCESS BUSINESS GROUP LLC</t>
  </si>
  <si>
    <t>US Jon George</t>
  </si>
  <si>
    <t>Jon George</t>
  </si>
  <si>
    <t>ACCESS FOODS AND BAKERY EQUIPMENT</t>
  </si>
  <si>
    <t>ACCO BRANDS</t>
  </si>
  <si>
    <t>ACCO BRANDS ACCOUNTS PAYABLE</t>
  </si>
  <si>
    <t>ACCOUNTS PAYABLE DEPARTMENT-IG BRAM</t>
  </si>
  <si>
    <t>ACCRAPLY</t>
  </si>
  <si>
    <t>ACCRAPLY CANADA INC.</t>
  </si>
  <si>
    <t>ACCU-CHEK MACHINING INC</t>
  </si>
  <si>
    <t>ACCULOGIC INC.</t>
  </si>
  <si>
    <t>ACCURATE BOX CO., INC.</t>
  </si>
  <si>
    <t>ACCURATE IND. PROD. (COLUMBUS OH)</t>
  </si>
  <si>
    <t>US Peyton Howorka</t>
  </si>
  <si>
    <t>Peyton Howorka</t>
  </si>
  <si>
    <t>ACCURATE INDUSTRIAL</t>
  </si>
  <si>
    <t>ACCURATE INDUSTRIAL PRODUCTS</t>
  </si>
  <si>
    <t>ACCURATE METAL FABRICATORS, INC.</t>
  </si>
  <si>
    <t>ACCU-RAY INSPECTION SERVICES, INC.</t>
  </si>
  <si>
    <t>ACCUTECH</t>
  </si>
  <si>
    <t>ACCU-TECH</t>
  </si>
  <si>
    <t>ACE INDUSTRIAL</t>
  </si>
  <si>
    <t>ACETO CORP</t>
  </si>
  <si>
    <t>ACI DISTRIBUTION-OCEANSIDE</t>
  </si>
  <si>
    <t>ACI DISTRIBUTION-SANTA FE SPRINGS</t>
  </si>
  <si>
    <t>ACME BOOKBINDING CO.,INC.</t>
  </si>
  <si>
    <t>ACME BRICK</t>
  </si>
  <si>
    <t>ACME BRICK - PERLA</t>
  </si>
  <si>
    <t>ACME BRICK CO.</t>
  </si>
  <si>
    <t>ACME BRICK COMPANY</t>
  </si>
  <si>
    <t>ACME GRAPHIC ARTS FINISHING</t>
  </si>
  <si>
    <t>ACRA INVESTMENTS INC - LEVITT FOODS</t>
  </si>
  <si>
    <t>ACREO INC</t>
  </si>
  <si>
    <t>ACROTECH SERVICES, INC.</t>
  </si>
  <si>
    <t>ACRP LIMITED</t>
  </si>
  <si>
    <t>ACTION BOX</t>
  </si>
  <si>
    <t>ACTION ELECTRIC CO. INC.</t>
  </si>
  <si>
    <t>ACTION PACKAGING SYSTEMS</t>
  </si>
  <si>
    <t>ACTION PACKAGING SYSTMES</t>
  </si>
  <si>
    <t>ACUPAC - PACKAGING INC.</t>
  </si>
  <si>
    <t>ACUTEX</t>
  </si>
  <si>
    <t>AD GRAPHICS</t>
  </si>
  <si>
    <t>AD MAIL</t>
  </si>
  <si>
    <t>ADAMANTINE PRECISION TOOLS</t>
  </si>
  <si>
    <t>ADAMS &amp; BROOKS, INC.</t>
  </si>
  <si>
    <t>ADAMS INDUSTRIAL SUPPLIES INC.</t>
  </si>
  <si>
    <t>ADAPTEC SOLUTIONS</t>
  </si>
  <si>
    <t>US Corporate House</t>
  </si>
  <si>
    <t>Corporate House</t>
  </si>
  <si>
    <t>ADAPTEC SOLUTIONS LLC</t>
  </si>
  <si>
    <t>ADC ACQUISITION COMPANY</t>
  </si>
  <si>
    <t>AD-CO</t>
  </si>
  <si>
    <t>ADD INK</t>
  </si>
  <si>
    <t>ADESH SAWH</t>
  </si>
  <si>
    <t>US TTX Exports</t>
  </si>
  <si>
    <t>TTX Exports</t>
  </si>
  <si>
    <t>ADI SERVICES, INC</t>
  </si>
  <si>
    <t>ADIDAS AMERICA, INC.</t>
  </si>
  <si>
    <t>US Daniel Sanders</t>
  </si>
  <si>
    <t>Daniel Sanders</t>
  </si>
  <si>
    <t>ADIRONDACK MECHANICAL SERVICES, LLC</t>
  </si>
  <si>
    <t>ADM BARBADOS MILLS LTD</t>
  </si>
  <si>
    <t>ADM BIO PRODUCTS</t>
  </si>
  <si>
    <t>ADM MILLING - BEECH GROVE</t>
  </si>
  <si>
    <t>ADM MILLING - CARTHAGE</t>
  </si>
  <si>
    <t>ADM MILLING - DODGE CITY</t>
  </si>
  <si>
    <t>ADM MILLING - SHIREMANSTOWN</t>
  </si>
  <si>
    <t>ADMIRALTY PRECISION LLC</t>
  </si>
  <si>
    <t>ADS (ADVANCED DRAINAGE SYSTEMS)</t>
  </si>
  <si>
    <t>ADUPER CARGO MAIL, CORP</t>
  </si>
  <si>
    <t>ADVANCE MILLWRIGHT INC</t>
  </si>
  <si>
    <t>ADVANCE PAPER BOX</t>
  </si>
  <si>
    <t>ADVANCED AUTOMATION</t>
  </si>
  <si>
    <t>ADVANCED AUTOMATION, LLC</t>
  </si>
  <si>
    <t>ADVANCED BELT SERVICE &amp; SUPPLY</t>
  </si>
  <si>
    <t>ADVANCED BELTING &amp; CONV.</t>
  </si>
  <si>
    <t>ADVANCED BELTING AND SUPPLY</t>
  </si>
  <si>
    <t>ADVANCED COLOR GRAPHICS</t>
  </si>
  <si>
    <t>ADVANCED DYNAMICS</t>
  </si>
  <si>
    <t>ADVANCED ENGINEERING</t>
  </si>
  <si>
    <t>ADVANCED EQUIPMENT COMPANY</t>
  </si>
  <si>
    <t>ADVANCED FABRICATION &amp; CONSTRUCTION</t>
  </si>
  <si>
    <t>ADVANCED FARM TECHNOLOGIES, INC.</t>
  </si>
  <si>
    <t>ADVANCED FIBER TECHNOLOGIES CORP.</t>
  </si>
  <si>
    <t>ADVANCED GREEN COMPONENTS, LLC</t>
  </si>
  <si>
    <t>ADVANCED INDUSTRIAL PRODUCTS, INC.</t>
  </si>
  <si>
    <t>ADVANCED INDUSTRIAL SUPPL</t>
  </si>
  <si>
    <t>ADVANCED INFORMATION SYSTEMS, INC</t>
  </si>
  <si>
    <t>ADVANCED INNOVATIONS EAST</t>
  </si>
  <si>
    <t>ADVANCED LINEN  SERVICES,LLC.</t>
  </si>
  <si>
    <t>ADVANCED MACHINING, INC.</t>
  </si>
  <si>
    <t>ADVANCED MAIL, INC.</t>
  </si>
  <si>
    <t>ADVANCED RUBBER &amp; PLASTIC</t>
  </si>
  <si>
    <t>ADVANCED TECHNOLOGY BELTING</t>
  </si>
  <si>
    <t>US Export</t>
  </si>
  <si>
    <t>Export</t>
  </si>
  <si>
    <t>ADVANCED TECHNOLOGY SERVICES</t>
  </si>
  <si>
    <t>ADVANCED TECHNOLOGY SERVICES INC.</t>
  </si>
  <si>
    <t>ADVANTAGE CONVEYOR,INC.</t>
  </si>
  <si>
    <t>ADVANTAGE INDUSTRIAL SYSTEMS</t>
  </si>
  <si>
    <t>ADVANTECH BAKERY TECHNOLOGY</t>
  </si>
  <si>
    <t>ADVENT PRINTING AND PACKAGING</t>
  </si>
  <si>
    <t>AECON GROUP INC</t>
  </si>
  <si>
    <t>AEGIS SORTATION LLC</t>
  </si>
  <si>
    <t>AEROBICS, INC.</t>
  </si>
  <si>
    <t>US Englewood House</t>
  </si>
  <si>
    <t>Englewood House</t>
  </si>
  <si>
    <t>AESUS PACKAGING SYSTEMS</t>
  </si>
  <si>
    <t>AETNA GROUP USA,INC DBA ROBOPAC USA</t>
  </si>
  <si>
    <t>AFA SYSTEMS LTD</t>
  </si>
  <si>
    <t>AFFORDABLE CONVEYOR SERVICES LLC</t>
  </si>
  <si>
    <t>AFL QUALITY INC,</t>
  </si>
  <si>
    <t>AFP ADVANCED FOOD PRODUCTS LLC</t>
  </si>
  <si>
    <t>AFTON SCIENTIFIC</t>
  </si>
  <si>
    <t>AG GROWTH INTERNATIONAL</t>
  </si>
  <si>
    <t>A-G MART PRODUCE</t>
  </si>
  <si>
    <t>AGA TRUCK PARTS</t>
  </si>
  <si>
    <t>AGC - SAN ANTONIO</t>
  </si>
  <si>
    <t>AGC FLAT GLASS  INC.</t>
  </si>
  <si>
    <t>AGC MULTI MATERIAL AMERICA INC</t>
  </si>
  <si>
    <t>AGENT INDUSTRIEL MAGLOIRE GAUDREAU</t>
  </si>
  <si>
    <t>AGFA CORPORATION</t>
  </si>
  <si>
    <t>AGGISAR CORP.</t>
  </si>
  <si>
    <t>AGILE DEFENSE</t>
  </si>
  <si>
    <t>AGL GLASS SPECIALTIES, INC.</t>
  </si>
  <si>
    <t>AGM CANADA INC.</t>
  </si>
  <si>
    <t>AG-MART PRODUCE, INC</t>
  </si>
  <si>
    <t>AGRAY INC.</t>
  </si>
  <si>
    <t>AGRELIANT GENETICS LLC</t>
  </si>
  <si>
    <t>AGRI MACHINERY &amp; PARTS INC</t>
  </si>
  <si>
    <t>AGRIMETAL</t>
  </si>
  <si>
    <t>AGRI-WELDING SERVICE, INC</t>
  </si>
  <si>
    <t>AGROPUR NATREL</t>
  </si>
  <si>
    <t>AGRU AMERICA</t>
  </si>
  <si>
    <t>AGS MANUFACTURING, INC.</t>
  </si>
  <si>
    <t>AGY AIKEN LLC</t>
  </si>
  <si>
    <t>AHAUS TOOL &amp; ENGINEERING, INC.</t>
  </si>
  <si>
    <t>AI INTERNATIONAL</t>
  </si>
  <si>
    <t>AIDA-AMERICA CORP</t>
  </si>
  <si>
    <t>AIKAWA FIBER TECHNOLOGIES</t>
  </si>
  <si>
    <t>AIM INDUSTRIAL INC.</t>
  </si>
  <si>
    <t>AINSWORTH INC.</t>
  </si>
  <si>
    <t>AIP, INC</t>
  </si>
  <si>
    <t>AIR DRAULIC ENGINEERING CO., INC.</t>
  </si>
  <si>
    <t>AIR HYDRO POWER</t>
  </si>
  <si>
    <t>AIR HYDRO POWER, INC.</t>
  </si>
  <si>
    <t>AIR PRODUCTS &amp; CHEMICALS INC</t>
  </si>
  <si>
    <t>AIR TRENDS</t>
  </si>
  <si>
    <t>AIRBOSS RUBBER SOLUTIONS INC.</t>
  </si>
  <si>
    <t>AIRLINE HYDRAULICS CORP</t>
  </si>
  <si>
    <t>AIRPORT BRIDGE CO.</t>
  </si>
  <si>
    <t>AIRPORT PARTS AND SERVICES</t>
  </si>
  <si>
    <t>AIRPORTS PARTS &amp; SERVICES, CORP</t>
  </si>
  <si>
    <t>AIRPOT CORPORATION</t>
  </si>
  <si>
    <t>AJ ENGINEERING</t>
  </si>
  <si>
    <t>AJ NONWOVENS- HAMPTON, LLC</t>
  </si>
  <si>
    <t>AJAX SCREW MACHINE</t>
  </si>
  <si>
    <t>AKI-TECH LLC</t>
  </si>
  <si>
    <t>AKRON BELTING &amp; SUPPLY</t>
  </si>
  <si>
    <t>AKRON BELTING AND SUPPLY CO., INC.</t>
  </si>
  <si>
    <t>AKRON STEEL FABRICATORS</t>
  </si>
  <si>
    <t>AL CAN- AMERICAN NATIONAL CAN</t>
  </si>
  <si>
    <t>AL HARRAL WELDING</t>
  </si>
  <si>
    <t>AL HEZAM LETAQANIAH AL MUTATAWARAH</t>
  </si>
  <si>
    <t>AL INDUSTRIES INC.</t>
  </si>
  <si>
    <t>ALABAMA MARBLE COMPANY, INC.</t>
  </si>
  <si>
    <t>ALABAMA RIVER CELLULOSE LLC</t>
  </si>
  <si>
    <t>ALADDIN ENGINEERING &amp; MANUFACTURING</t>
  </si>
  <si>
    <t>ALAMAC AMERICAN KNITS LLC</t>
  </si>
  <si>
    <t>ALBANESE CONFECTIONARY GROUP INC</t>
  </si>
  <si>
    <t>ALBANESE CONFECTIONERY GROUP, INC</t>
  </si>
  <si>
    <t>ALBANY ENGINEERED COMPOSITES</t>
  </si>
  <si>
    <t>ALBANY INTERNATIONAL - ST. STEPHEN</t>
  </si>
  <si>
    <t>ALBANY INTERNATIONAL CORP.</t>
  </si>
  <si>
    <t>ALBANY PACKAGING INC.</t>
  </si>
  <si>
    <t>ALBARRIE CANADA LIMITED</t>
  </si>
  <si>
    <t>ALBEA</t>
  </si>
  <si>
    <t>ALBEA AMERICAS, INC.</t>
  </si>
  <si>
    <t>US Thomas Kelly</t>
  </si>
  <si>
    <t>Thomas Kelly</t>
  </si>
  <si>
    <t>ALBEMARLE CORP.</t>
  </si>
  <si>
    <t>ALBERT B. CRUSH CO INC.</t>
  </si>
  <si>
    <t>ALBERTSON'S INC.-JEWEL/OSCO</t>
  </si>
  <si>
    <t>ALBERTVILLE ELECTRIC MOTORS</t>
  </si>
  <si>
    <t>ALCA TRADING CORPORATION</t>
  </si>
  <si>
    <t>ALCAN PACKAGING ATLANTA</t>
  </si>
  <si>
    <t>ALCATEL</t>
  </si>
  <si>
    <t>ALCHEMY SYSTEMS LIMITED</t>
  </si>
  <si>
    <t>ALCOA ARCHITECTURAL PRODUCTS</t>
  </si>
  <si>
    <t>ALCOA FOIL PRODUCTS, INC.</t>
  </si>
  <si>
    <t>ALCOS MACHINERY INC.</t>
  </si>
  <si>
    <t>ALDON FOOD CORPORATION</t>
  </si>
  <si>
    <t>ALDORA ALUMINUM &amp; GLASS PRODUCTS, I</t>
  </si>
  <si>
    <t>ALEX THEO COMPANY INC.</t>
  </si>
  <si>
    <t>ALEXANDER &amp; ASSOCIATES</t>
  </si>
  <si>
    <t>ALEXIUS INTERNATIONAL, INC.</t>
  </si>
  <si>
    <t>ALFACON SOLUTIONS LIMITED</t>
  </si>
  <si>
    <t>ALFLEX</t>
  </si>
  <si>
    <t>ALGON CORPORATION</t>
  </si>
  <si>
    <t>ALIFAB INC.</t>
  </si>
  <si>
    <t>ALIGN METAL PROCESSING LTD.</t>
  </si>
  <si>
    <t>ALIMENTATION DYNAMIC INC.</t>
  </si>
  <si>
    <t>ALIMENTS BVEGGIE INC.</t>
  </si>
  <si>
    <t>ALIMENTS TRIOMPHE DIVISON OLYMEL S.</t>
  </si>
  <si>
    <t>ALL AROUND MARKET REPAIR</t>
  </si>
  <si>
    <t>ALL BELT INSTALLATIONS</t>
  </si>
  <si>
    <t>ALL COUNTIES GLASS</t>
  </si>
  <si>
    <t>ALL FILL INC.</t>
  </si>
  <si>
    <t>ALL METALS FABRICATING, INC.</t>
  </si>
  <si>
    <t>ALL PRO EXERCISE</t>
  </si>
  <si>
    <t>ALL RITE DISTRIBUTING CO., INC</t>
  </si>
  <si>
    <t>ALL STATE BELTING, LLC - ROCK HILL</t>
  </si>
  <si>
    <t>ALL STATE INDUSTRIES, INC.</t>
  </si>
  <si>
    <t>ALL SYSTEMS ELECTRICAL</t>
  </si>
  <si>
    <t>ALL TRADE COMPUTER FORMS INC.</t>
  </si>
  <si>
    <t>ALL WEATHER ARCHITECTURAL ALUMINUM</t>
  </si>
  <si>
    <t>ALLCARD LIMITED</t>
  </si>
  <si>
    <t>ALLEGHENY BELTING</t>
  </si>
  <si>
    <t>ALLEGRO INDUSTRIES LTD.</t>
  </si>
  <si>
    <t>ALLEIMA SPECIAL METALS LLC</t>
  </si>
  <si>
    <t>ALLEN &amp; WEBB</t>
  </si>
  <si>
    <t>ALLEN MACHINE PRODUCTS, INC.</t>
  </si>
  <si>
    <t>ALLIANCE CUSTOM FABRICATION INC.</t>
  </si>
  <si>
    <t>ALLIANCE EQUIPMENT</t>
  </si>
  <si>
    <t>ALLIANCE MACHINE SYSTEMS INT, LLC</t>
  </si>
  <si>
    <t>ALLIANCE MACHINE SYSTEMS INT'L, LLC</t>
  </si>
  <si>
    <t>ALLIANCE MATERIAL HANDLING</t>
  </si>
  <si>
    <t>ALLIANCE RUBBER COMPANY</t>
  </si>
  <si>
    <t>ALLIANCE TUBULAR PRODUCTS</t>
  </si>
  <si>
    <t>ALLIED BEARINGS - ARDMORE</t>
  </si>
  <si>
    <t>ALLIED BEARINGS - MUSKOGE</t>
  </si>
  <si>
    <t>ALLIED BEARINGS - PRYOR</t>
  </si>
  <si>
    <t>ALLIED BEARINGS &amp; SUPPLY CO</t>
  </si>
  <si>
    <t>ALLIED BINDERY LLC</t>
  </si>
  <si>
    <t>ALLIED CONNECTOR SUPPLY, INC</t>
  </si>
  <si>
    <t>ALLIED HOSE &amp; BELTING</t>
  </si>
  <si>
    <t>ALLIED INDUSTRIAL SUPPLY, INC</t>
  </si>
  <si>
    <t>ALLIED PACKING &amp; SUPPLY</t>
  </si>
  <si>
    <t>ALLIED PRINTING</t>
  </si>
  <si>
    <t>ALLIED PRODUCT SOLUTIONS LLC</t>
  </si>
  <si>
    <t>ALLIED SIGNAL, INC. FIBER</t>
  </si>
  <si>
    <t>ALL-RITE MATERIAL HANDLING</t>
  </si>
  <si>
    <t>ALL-STATE BELTING - LEWISVILLE</t>
  </si>
  <si>
    <t>ALL-STATE INDUSTRIES</t>
  </si>
  <si>
    <t>ALL-STATE INDUSTRIES, INC</t>
  </si>
  <si>
    <t>ALL-STATE INDUSTRIES, INC.</t>
  </si>
  <si>
    <t>ALL-STATE INDUSTRIES, INC. - LEWISV</t>
  </si>
  <si>
    <t>ALL-STATE INDUSTRIES, INC.-W. DES M</t>
  </si>
  <si>
    <t>ALM</t>
  </si>
  <si>
    <t>ALMA PAK INTERNATIONAL LLC</t>
  </si>
  <si>
    <t>ALMAC INDUSTRIAL SYSTEMS</t>
  </si>
  <si>
    <t>ALPHA BAKING CO, INC</t>
  </si>
  <si>
    <t>ALPHA BAKING CO., INC</t>
  </si>
  <si>
    <t>ALPHA FOODS CO</t>
  </si>
  <si>
    <t>ALPHA OMEGA FITNESS</t>
  </si>
  <si>
    <t>ALPHA PACKAGING INC</t>
  </si>
  <si>
    <t>ALPHA POLYBAG CORPORATION</t>
  </si>
  <si>
    <t>ALPHIA INC</t>
  </si>
  <si>
    <t>ALPHIA INC.</t>
  </si>
  <si>
    <t>ALPINE CHOCOLAT HAUS</t>
  </si>
  <si>
    <t>ALPINE MEATS INC.</t>
  </si>
  <si>
    <t>ALPMA USA LLC</t>
  </si>
  <si>
    <t>AL'S PRINTING SUPPLIES LTD</t>
  </si>
  <si>
    <t>ALSCO AMERICAN LINEN</t>
  </si>
  <si>
    <t>ALSTEF CANADA</t>
  </si>
  <si>
    <t>ALSTEF CANADA INC.</t>
  </si>
  <si>
    <t>ALSTEF CANADA INC.YTZ(TORONTO ISLAN</t>
  </si>
  <si>
    <t>ALSTEF GROUP</t>
  </si>
  <si>
    <t>ALTA BEVERAGE SYSTEMS, INC.</t>
  </si>
  <si>
    <t>ALTAY KONV   VE MAKINA</t>
  </si>
  <si>
    <t>ALTERG, INC.</t>
  </si>
  <si>
    <t>AMADA AMERICA, INC</t>
  </si>
  <si>
    <t>AMALGAMATED DAIRIES LIMITED</t>
  </si>
  <si>
    <t>AMATECH CORPORATION</t>
  </si>
  <si>
    <t>AMAZON – DAL2 (LEWISVILLE, TX)</t>
  </si>
  <si>
    <t>AMAZON – KSBD (SAN BERNARDINO, CA)</t>
  </si>
  <si>
    <t>AMAZON - LAX9 (RIVERSIDE, CA.)</t>
  </si>
  <si>
    <t>AMAZON - MEM4 C/O DNA4 - MEMPHIS,TN</t>
  </si>
  <si>
    <t>AMAZON - MEM5 (MEMPHIS, TN)</t>
  </si>
  <si>
    <t>AMAZON – MGE8 (ATLANTA, GA)</t>
  </si>
  <si>
    <t>AMAZON - SCK8 (MODESTO,CA)</t>
  </si>
  <si>
    <t>AMAZON - SNY2 (BRONX, NY)</t>
  </si>
  <si>
    <t>AMAZON CANADA-YHM5 (BRAMPTON)</t>
  </si>
  <si>
    <t>AMAZON CANADA-YUL5 (SAINT-HUBERT)</t>
  </si>
  <si>
    <t>AMAZON CANADA-YYC5 (ROCKY VIEW CO)</t>
  </si>
  <si>
    <t>AMAZON CANADA-YYZ4 (BRAMPTON)</t>
  </si>
  <si>
    <t>AMAZON CANADA-YYZ7 - BOLTON</t>
  </si>
  <si>
    <t>AMAZON DTU8 - (PHOENIX, AZ)</t>
  </si>
  <si>
    <t>AMAZON- JAN1 (CANTON, MS)</t>
  </si>
  <si>
    <t>AMAZON- SAV4 (POOLER, GA)</t>
  </si>
  <si>
    <t>AMAZON.COM SERVICES, INC.</t>
  </si>
  <si>
    <t>AMAZON-ABQ5 (ALBUQUERQUE, NM)</t>
  </si>
  <si>
    <t>AMAZON-AFW5 (FORTH WORTH,TX)</t>
  </si>
  <si>
    <t>AMAZON-AGS1 (AUGUSTA, GA)</t>
  </si>
  <si>
    <t>AMAZON-AGS5 (APPLING, GA)</t>
  </si>
  <si>
    <t>AMAZON-ATL2 (STONE MOUNTAIN, GA)</t>
  </si>
  <si>
    <t>AMAZON-ATL6 (EAST POINT, GA)</t>
  </si>
  <si>
    <t>AMAZON-BDU5 (COMMERCE CITY, CO)</t>
  </si>
  <si>
    <t>AMAZON-BFI5 (KENT, WA)</t>
  </si>
  <si>
    <t>AMAZON-BFL2 (BAKERSFIELD, CA)</t>
  </si>
  <si>
    <t>AMAZON-BNA3 (MURFREESBORO, TN)</t>
  </si>
  <si>
    <t>AMAZON-BNA8 (LEBANON, TN)</t>
  </si>
  <si>
    <t>AMAZON-BNA9 (LA VERGNE, TN)</t>
  </si>
  <si>
    <t>AMAZON-BOI2 (BOISE, ID)</t>
  </si>
  <si>
    <t>AMAZON-BOI5 (BOISE, ID)</t>
  </si>
  <si>
    <t>AMAZON-BOS5 (STOUGHTON, MA)</t>
  </si>
  <si>
    <t>AMAZON-BUF5 (LANCASTER, NY)</t>
  </si>
  <si>
    <t>AMAZON-BWI2 (BALTIMORE,MD)</t>
  </si>
  <si>
    <t>AMAZON-BWI5 (BALTIMORE CITY, MD)</t>
  </si>
  <si>
    <t>AMAZON-CAE1 (WEST COLUMBIA, SC)</t>
  </si>
  <si>
    <t>AMAZON-CDW5 (CARTERET, NJ)</t>
  </si>
  <si>
    <t>AMAZON-CHA1 (CHATTANOOGA,TN )</t>
  </si>
  <si>
    <t>AMAZON-CLT4 (CHARLOTTE, NC)</t>
  </si>
  <si>
    <t>AMAZON-CMH5 (WEST JEFFERSON, OH)</t>
  </si>
  <si>
    <t>AMAZON-CNO5 (CHINO, CA)</t>
  </si>
  <si>
    <t>AMAZON-COS5 (COLORADO SPRINGS, CO)</t>
  </si>
  <si>
    <t>AMAZON-CSG1 (NEWNAN)</t>
  </si>
  <si>
    <t>AMAZON-CVG5 (HEBRON, KY)</t>
  </si>
  <si>
    <t>AMAZON-CVG9 (HEBRON, KY )</t>
  </si>
  <si>
    <t>AMAZON-DAL9 (WILMER,TX)</t>
  </si>
  <si>
    <t>AMAZON-DCA1 (SPARROWS POINT,MD)</t>
  </si>
  <si>
    <t>AMAZON-DEN5 (AURORA, CO)</t>
  </si>
  <si>
    <t>AMAZON-DFW8 (DFW Airport,TX)</t>
  </si>
  <si>
    <t>AMAZON-DTU3 (CHANDLER, AZ)</t>
  </si>
  <si>
    <t>AMAZON-DTU9 (MESA, AZ)</t>
  </si>
  <si>
    <t>AMAZON-DTW8 (PLYMOUTH MI)</t>
  </si>
  <si>
    <t>AMAZON-EUG5 (PORTLAND, OR)</t>
  </si>
  <si>
    <t>AMAZON-EWR5 (AVENEL, NJ)</t>
  </si>
  <si>
    <t>AMAZON-EWR8 (TETERBORO, NJ)</t>
  </si>
  <si>
    <t>AMAZON-EWR9 (CARTERET, NJ)</t>
  </si>
  <si>
    <t>AMAZON-FSD1 (SIOUX FALLS)</t>
  </si>
  <si>
    <t>AMAZON–GEG1 (SPOKANE VALLEY,WA)</t>
  </si>
  <si>
    <t>AMAZON-GYR2 (PHOENIX, AZ)</t>
  </si>
  <si>
    <t>AMAZON-GYR3 (PHOENIX, AZ)</t>
  </si>
  <si>
    <t>AMAZON-IAH3 (HOUSTON,TX OFFSITE)</t>
  </si>
  <si>
    <t>AMAZON-IGQ1 (MARKHAM,IL)</t>
  </si>
  <si>
    <t>AMAZON-IND8 (INDIANAPOLIS, IN )</t>
  </si>
  <si>
    <t>AMAZON-JAX7 (FLORIDA)</t>
  </si>
  <si>
    <t>AMAZON-JAX9 (JACKSONVILLE, FL)</t>
  </si>
  <si>
    <t>AMAZON-KCVG 1 (ERLANGER, KY)</t>
  </si>
  <si>
    <t>AMAZON-KLAL (LAKELAND, FL)</t>
  </si>
  <si>
    <t>AMAZON-LAS1 (HENDERSON, NV)</t>
  </si>
  <si>
    <t>AMAZON-LBB5 (LUBBOCK, TX)</t>
  </si>
  <si>
    <t>AMAZON-LDJ5 (STATEN ISLAND, NY)</t>
  </si>
  <si>
    <t>AMAZON-LEX1 (LEXINGTON, KY)</t>
  </si>
  <si>
    <t>AMAZON-LGA9 (EDISON, NJ)</t>
  </si>
  <si>
    <t>AMAZON-LIT1 (LITTLE ROCK, AR)</t>
  </si>
  <si>
    <t>AMAZON-MCI9 (LIBERTY, MO)</t>
  </si>
  <si>
    <t>AMAZON-MCO1 (ORLANDO, FL)</t>
  </si>
  <si>
    <t>AMAZON-MCO5 (DAVENPORT,FL)</t>
  </si>
  <si>
    <t>AMAZON-MCO9 (DAVENPORT,FL)</t>
  </si>
  <si>
    <t>AMAZON-MDW5 (CREST HILL, IL)</t>
  </si>
  <si>
    <t>AMAZON-MDW7 (MONEE, IL)</t>
  </si>
  <si>
    <t>AMAZON-MEM1 (MEMPHIS)</t>
  </si>
  <si>
    <t>AMAZON-MGE5 (JEFFERSON, GA)</t>
  </si>
  <si>
    <t>AMAZON-MGE9 (UNION CITY, GA)</t>
  </si>
  <si>
    <t>AMAZON-MIA2 (OPA LOCKA, FL)</t>
  </si>
  <si>
    <t>AMAZON-MKE2 (MILWAUKEE)</t>
  </si>
  <si>
    <t>AMAZON-MKE5 (KENOSHA, WI)</t>
  </si>
  <si>
    <t>AMAZON-MKE6 (WAUKEGAN IL)</t>
  </si>
  <si>
    <t>AMAZON-MQJ1 C/O DIN8</t>
  </si>
  <si>
    <t>AMAZON-MQJ5 (PLAINFIELD, IN)</t>
  </si>
  <si>
    <t>AMAZON-MSP1 (SHAKOPEE, MN)</t>
  </si>
  <si>
    <t>AMAZON-OAK3 (PATTERSON, CA)</t>
  </si>
  <si>
    <t>AMAZON-OAK5 (NEWARK, CA)</t>
  </si>
  <si>
    <t>AMAZON-OKC5 (OKLAHOMA CITY, OK)</t>
  </si>
  <si>
    <t>AMAZON-ONT1 (JURUPA VALLEY, CA)</t>
  </si>
  <si>
    <t>AMAZON-ONT5 (SAN BERNARDINO, CA)</t>
  </si>
  <si>
    <t>AMAZON-ORD9 (CHANNAHON,IL)</t>
  </si>
  <si>
    <t>AMAZON-ORF2 (PORTSMOUTH, VA)</t>
  </si>
  <si>
    <t>AMAZON-ORH3 (CHARLTON, MA)</t>
  </si>
  <si>
    <t>AMAZON-OXR1 (OXNARD, CA)</t>
  </si>
  <si>
    <t>AMAZON-PAE2 (ARLINGTON, WA)</t>
  </si>
  <si>
    <t>AMAZON-PCW1 (ROSSFORD, OH)</t>
  </si>
  <si>
    <t>AMAZON-PDX5 (HILLSBORO, OR)</t>
  </si>
  <si>
    <t>AMAZON-PDX7 (SALEM, OR)</t>
  </si>
  <si>
    <t>AMAZON-PHL7 (MIDDLETOWN, DE)</t>
  </si>
  <si>
    <t>AMAZON-PHX3 (PHOENIX, AZ)</t>
  </si>
  <si>
    <t>AMAZON-PNE5 (ROBBINSVILLE, NJ)</t>
  </si>
  <si>
    <t>AMAZON-RBD5 (IRVING, TX)</t>
  </si>
  <si>
    <t>AMAZON-RDU2 (DURHAM, NC)</t>
  </si>
  <si>
    <t>AMAZON-RDU9 (MEBANE)</t>
  </si>
  <si>
    <t>AMAZON-RFD2 (HUNTLEY, IL)</t>
  </si>
  <si>
    <t>AMAZON-RIC5 (RICHMOND, VA)</t>
  </si>
  <si>
    <t>AMAZON-RN01 (FERNELY, NV)</t>
  </si>
  <si>
    <t>AMAZON-RSW5 (FT MYERS, FL)</t>
  </si>
  <si>
    <t>AMAZON-SAN3 (SAN DIEGO, CA)</t>
  </si>
  <si>
    <t>AMAZON-SAN5 (SAN DIEGO, CA)</t>
  </si>
  <si>
    <t>AMAZON-SAT3 (SAN ANTONIO, TX)</t>
  </si>
  <si>
    <t>AMAZON-SAT5 (SAN ANTONIO,TX)</t>
  </si>
  <si>
    <t>AMAZON-SBD1 (BLOOMINGTON, CA)</t>
  </si>
  <si>
    <t>AMAZON-SBW1 (BALTIMORE, MD)</t>
  </si>
  <si>
    <t>AMAZON-SCK4 (STOCKTON, CA)</t>
  </si>
  <si>
    <t>AMAZON-SCK6 (MODESTO, CA)</t>
  </si>
  <si>
    <t>AMAZON-SDF1 (CAMPBELLSVILLE, KY)</t>
  </si>
  <si>
    <t>AMAZON-SHV1 (SHREVEPORT, LA)</t>
  </si>
  <si>
    <t>AMAZON-SMF3 (MODESTO, CA)</t>
  </si>
  <si>
    <t>AMAZON-SMF5 (VACAVILLE, CA)</t>
  </si>
  <si>
    <t>AMAZON-SOR3 (PORTLAND, OR)</t>
  </si>
  <si>
    <t>AMAZON-STL5 (HAZELWOOD, MO)</t>
  </si>
  <si>
    <t>AMAZON-SWF2 (MOUNT JOY, PA)</t>
  </si>
  <si>
    <t>AMAZON-TCY5 (TRACY, CA)</t>
  </si>
  <si>
    <t>AMAZON-TCY9 (OAKLEY, CA)</t>
  </si>
  <si>
    <t>AMAZON-TEB9  (SOMERSET, NJ)</t>
  </si>
  <si>
    <t>AMAZON-TUL5 (TULSA, OK)</t>
  </si>
  <si>
    <t>AMAZON-TYS5 (MARYVILLE, TN)</t>
  </si>
  <si>
    <t>AMAZON-VGT2 (HENDERSON, NV)</t>
  </si>
  <si>
    <t>AMAZON-YUL2 (LACHINE, QC)</t>
  </si>
  <si>
    <t>AMBEC INC.</t>
  </si>
  <si>
    <t>AMCOR FLEXIBLES, LLC.</t>
  </si>
  <si>
    <t>AMCOR RIGID PACKAGING USA, LLC</t>
  </si>
  <si>
    <t>AMD MEDICOM INC.</t>
  </si>
  <si>
    <t>AMECAN INC</t>
  </si>
  <si>
    <t>AMELIA LUMBER COMPANY</t>
  </si>
  <si>
    <t>AMERICA BELT &amp; HOSE</t>
  </si>
  <si>
    <t>AMERICA BELT AND HOSE, LLC.</t>
  </si>
  <si>
    <t>AMERICAN &amp; EFIRD - MAIDEN</t>
  </si>
  <si>
    <t>AMERICAN &amp; EFIRD - NELSON PLT</t>
  </si>
  <si>
    <t>AMERICAN &amp; EFIRD - PLANT #1</t>
  </si>
  <si>
    <t>AMERICAN &amp; EFIRD - PLANT #20</t>
  </si>
  <si>
    <t>AMERICAN &amp; EFIRD - PLANT #56</t>
  </si>
  <si>
    <t>AMERICAN &amp; EFIRD - RUSH PLANT</t>
  </si>
  <si>
    <t>AMERICAN &amp; SCHOEN MACHINERY</t>
  </si>
  <si>
    <t>AMERICAN AIRLINES</t>
  </si>
  <si>
    <t>AMERICAN AIRLINES INC / DFW AIRPORT</t>
  </si>
  <si>
    <t>AMERICAN AIRLINES, INC.</t>
  </si>
  <si>
    <t>AMERICAN APPAREL INC.</t>
  </si>
  <si>
    <t>AMERICAN AXLE AND MANUFACTURING</t>
  </si>
  <si>
    <t>AMERICAN BARE CONDUCTOR, INC.</t>
  </si>
  <si>
    <t>AMERICAN BELTING INC.</t>
  </si>
  <si>
    <t>AMERICAN CARTON COMPANY</t>
  </si>
  <si>
    <t>AMERICAN CHUNG NAM INC.</t>
  </si>
  <si>
    <t>AMERICAN CRYSTAL SUGAR CO. (MOORHEA</t>
  </si>
  <si>
    <t>AMERICAN ENGINEERED FABRICS</t>
  </si>
  <si>
    <t>AMERICAN FELT &amp; FILTER CO LLC</t>
  </si>
  <si>
    <t>AMERICAN GREENFUELS ROCKWOOD</t>
  </si>
  <si>
    <t>AMERICAN GYPSUM</t>
  </si>
  <si>
    <t>AMERICAN GYPSUM CO. LLC</t>
  </si>
  <si>
    <t>AMERICAN GYPSUM COMPANY LLC - DUKE</t>
  </si>
  <si>
    <t>AMERICAN HOLT CORP.</t>
  </si>
  <si>
    <t>AMERICAN INTERNATIONAL MACHINERY IN</t>
  </si>
  <si>
    <t>AMERICAN INT'L MEDICAL</t>
  </si>
  <si>
    <t>AMERICAN LAMINATES</t>
  </si>
  <si>
    <t>AMERICAN LICORICE COMPANY</t>
  </si>
  <si>
    <t>AMERICAN LITHO, INC.</t>
  </si>
  <si>
    <t>AMERICAN LITHO,INC</t>
  </si>
  <si>
    <t>AMERICAN MACHINE WORKS, INC.</t>
  </si>
  <si>
    <t>AMERICAN MACHINING AND WELDING</t>
  </si>
  <si>
    <t>AMERICAN POWER TRANSMISSION, LLC</t>
  </si>
  <si>
    <t>AMERICAN PRINTING</t>
  </si>
  <si>
    <t>AMERICAN RENEWABLE RESOURCES</t>
  </si>
  <si>
    <t>AMERICAN SAFETY RAZOR</t>
  </si>
  <si>
    <t>AMERICAN SUESSEN CORP</t>
  </si>
  <si>
    <t>AMERICAN SUGAR REFINING CO.</t>
  </si>
  <si>
    <t>AMERICAN TRUETZSCHLER</t>
  </si>
  <si>
    <t>AMERICAN WOODMARK CORP (GAS CITY)</t>
  </si>
  <si>
    <t>AMERICAN WOODMARK CORPORATION</t>
  </si>
  <si>
    <t>AMERICAN WOOLEN CO. INC.</t>
  </si>
  <si>
    <t>AMERICAN YARN LLC</t>
  </si>
  <si>
    <t>AMERICA'S CATCH, INC</t>
  </si>
  <si>
    <t>AMERICAS ENGINEERS, INC.</t>
  </si>
  <si>
    <t>AMERICRAFT CARTON, INC.</t>
  </si>
  <si>
    <t>AMERIFORGE</t>
  </si>
  <si>
    <t>AMERIMEX USA  INC</t>
  </si>
  <si>
    <t>AMERIMEX USA (CROSSETT,AR)</t>
  </si>
  <si>
    <t>AMERIMEX USA, INC.</t>
  </si>
  <si>
    <t>AMERIMEXUSA, INC</t>
  </si>
  <si>
    <t>AMERISOURCE BERGEN</t>
  </si>
  <si>
    <t>AMERISOURCE BERGEN (CORONA)</t>
  </si>
  <si>
    <t>AMERITEX YARN CORP-BURLINGTON</t>
  </si>
  <si>
    <t>AMERITEX YARN LLC-SPARTANBURG</t>
  </si>
  <si>
    <t>AMES SAFETY ENVELOPE</t>
  </si>
  <si>
    <t>AMF BAKERY SYSTEMS</t>
  </si>
  <si>
    <t>AMF BAKERY SYSTEMS, INC.</t>
  </si>
  <si>
    <t>AMF CANADA</t>
  </si>
  <si>
    <t>AMGEN, INC</t>
  </si>
  <si>
    <t>AMIE ALLISON</t>
  </si>
  <si>
    <t>AMILON, LLC</t>
  </si>
  <si>
    <t>AMITAL SPINNING CORP.</t>
  </si>
  <si>
    <t>AMMERAAL BELTECH</t>
  </si>
  <si>
    <t>AMMERAAL BELTECH - CANADA</t>
  </si>
  <si>
    <t>AMMERAAL BELTECH - EUGENE</t>
  </si>
  <si>
    <t>AMMERAAL BELTECH - KENT</t>
  </si>
  <si>
    <t>AMMERAAL BELTECH - TROUTDALE</t>
  </si>
  <si>
    <t>AMMERAAL BELTECH CHILE SA</t>
  </si>
  <si>
    <t>AMMERAAL BELTECH INC</t>
  </si>
  <si>
    <t>AMMERAAL BELTECH, INC.</t>
  </si>
  <si>
    <t>AMNEAL PHARMACEUTICALS</t>
  </si>
  <si>
    <t>AMOCO FABRICS &amp; FIBERS-HAZLEHURST</t>
  </si>
  <si>
    <t>AMOCO FABRICS &amp; FIBERS-SPARTANBURG</t>
  </si>
  <si>
    <t>AMPAC SOLUTIONS</t>
  </si>
  <si>
    <t>AMPAD</t>
  </si>
  <si>
    <t>AMPHENOL AEROSPACE</t>
  </si>
  <si>
    <t>AMS RESPONSE</t>
  </si>
  <si>
    <t>AMT MACHINE TOOLS LTD.</t>
  </si>
  <si>
    <t>AMTOPP CORPORATION</t>
  </si>
  <si>
    <t>AMUNDSEN COMPANIES, INC</t>
  </si>
  <si>
    <t>AMY'S KITCHEN INC -SAN JOSE</t>
  </si>
  <si>
    <t>AMY'S KITCHEN INC-SANTA ROSA</t>
  </si>
  <si>
    <t>ANA ENTERPRISES INC.</t>
  </si>
  <si>
    <t>ANACAPA FOODS</t>
  </si>
  <si>
    <t>ANAGRAM INTERNATIONAL, INC.</t>
  </si>
  <si>
    <t>ANAHEIM RUBBER &amp; INDUS SUPPLY CO.</t>
  </si>
  <si>
    <t>ANAHEIM RUBBER &amp; INDUSTRIAL (TTX ON</t>
  </si>
  <si>
    <t>ANAHEIM RUBBER &amp; INDUSTRIAL SUPPLY</t>
  </si>
  <si>
    <t>ANAHEIM RUBBER CO.</t>
  </si>
  <si>
    <t>ANALOGIC</t>
  </si>
  <si>
    <t>ANCASTER CONVEYING SYSTEMS</t>
  </si>
  <si>
    <t>ANCHOR PLASTICS LTD</t>
  </si>
  <si>
    <t>ANCHOR RUBBER CO.</t>
  </si>
  <si>
    <t>ANCO ENGINEERING</t>
  </si>
  <si>
    <t>ANDERSON MACHINE COMPANY</t>
  </si>
  <si>
    <t>ANDGAR CORPORATION</t>
  </si>
  <si>
    <t>ANDGAR FOOD PROCESSING EQUIPMENT LL</t>
  </si>
  <si>
    <t>ANDRES MACHINE LTD</t>
  </si>
  <si>
    <t>ANDRITZ</t>
  </si>
  <si>
    <t>ANDRITZ FABRIC AND ROLLS INC</t>
  </si>
  <si>
    <t>ANDRITZ INC.</t>
  </si>
  <si>
    <t>ANDRITZ INC. - BEN COLEMAN</t>
  </si>
  <si>
    <t>ANDRITZ KUSTERS - PM</t>
  </si>
  <si>
    <t>ANDRITZ LTD</t>
  </si>
  <si>
    <t>ANDRITZ METALS INC</t>
  </si>
  <si>
    <t>ANDRITZ SEPARATION INC.</t>
  </si>
  <si>
    <t>ANDROMEDA CONNECTION</t>
  </si>
  <si>
    <t>ANGSTROM FIBER AUBURN LLC</t>
  </si>
  <si>
    <t>ANGYS LANDOLFI FOOD GROUP LLC</t>
  </si>
  <si>
    <t>ANHEUSER BUSCH, INC.(MERRIMACK,NH)</t>
  </si>
  <si>
    <t>ANHEUSER-BUSCH</t>
  </si>
  <si>
    <t>ANJODA PAPER</t>
  </si>
  <si>
    <t>ANJODA PAPER TRADERS LTD.</t>
  </si>
  <si>
    <t>CA House</t>
  </si>
  <si>
    <t>House</t>
  </si>
  <si>
    <t>ANNABELLE CANDY CO., INC.</t>
  </si>
  <si>
    <t>ANNAN &amp; BIRD LTD.</t>
  </si>
  <si>
    <t>ANOMATIC CORPORATION</t>
  </si>
  <si>
    <t>ANRITSU INDUSTRIAL SOLUTIONS</t>
  </si>
  <si>
    <t>ANSETT AIRCRAFT SPARES &amp; SERVICES</t>
  </si>
  <si>
    <t>ANTHONY &amp; SONS BAKERY</t>
  </si>
  <si>
    <t>ANTONIO MOZZARELLA FACTORY</t>
  </si>
  <si>
    <t>ANY PACKAGING SERVICE INC</t>
  </si>
  <si>
    <t>AON3D DBA MADE IN 3D CANADA INC</t>
  </si>
  <si>
    <t>AP DATAWEIGH INC.</t>
  </si>
  <si>
    <t>APACHE DIVISION</t>
  </si>
  <si>
    <t>APACHE HOSE AND BELTING</t>
  </si>
  <si>
    <t>APACHE STAINLESS EQUIPMENT CORP</t>
  </si>
  <si>
    <t>APC INTERNATIONAL, LTD.</t>
  </si>
  <si>
    <t>APCOM, A DIV OF STATE INDUSTRIES</t>
  </si>
  <si>
    <t>APEX DIE CORP.</t>
  </si>
  <si>
    <t>APEX FILLING SYSTEMS</t>
  </si>
  <si>
    <t>APEX INDUSTRIAL AUTOMATION LLC</t>
  </si>
  <si>
    <t>APEX MACHINE COMPANY</t>
  </si>
  <si>
    <t>APEX MANUFACTURING, LLC.</t>
  </si>
  <si>
    <t>APEX MEDIA</t>
  </si>
  <si>
    <t>APOLIS</t>
  </si>
  <si>
    <t>APOLLO HEALTH &amp; BEAUTY CARE</t>
  </si>
  <si>
    <t>APPALACHIAN WOOD FLOORS, INC</t>
  </si>
  <si>
    <t>APPEALING ENVIROMENTS</t>
  </si>
  <si>
    <t>APPHARVEST FARMS, LLC</t>
  </si>
  <si>
    <t>APPLE BAKING</t>
  </si>
  <si>
    <t>APPLE BELTING</t>
  </si>
  <si>
    <t>Applied  Ind.  DO NOT USE</t>
  </si>
  <si>
    <t>APPLIED  IND. - PA LLC CLEVELAND</t>
  </si>
  <si>
    <t>APPLIED AUTOMATION ROBOTICS</t>
  </si>
  <si>
    <t>APPLIED DYNAMICS CORP.</t>
  </si>
  <si>
    <t>APPLIED IND - BETHLEHEM</t>
  </si>
  <si>
    <t>APPLIED IND - LYNBROOK</t>
  </si>
  <si>
    <t>APPLIED IND - TRAVERSE CITY</t>
  </si>
  <si>
    <t>APPLIED IND TECH - BISCUIT LECLERC</t>
  </si>
  <si>
    <t>APPLIED IND TECH - DAVENPORT IA</t>
  </si>
  <si>
    <t>APPLIED IND TECH. - CLEVELAND</t>
  </si>
  <si>
    <t>APPLIED IND TECH-KELOWNA</t>
  </si>
  <si>
    <t>APPLIED IND.  - MADISON WI</t>
  </si>
  <si>
    <t>APPLIED IND.  - MP 4036</t>
  </si>
  <si>
    <t>APPLIED IND.  - SHEBOYGAN</t>
  </si>
  <si>
    <t>APPLIED IND. -  SYRACUSE</t>
  </si>
  <si>
    <t>APPLIED IND. - 4023 OH</t>
  </si>
  <si>
    <t>APPLIED IND. - ABERDEEN</t>
  </si>
  <si>
    <t>APPLIED IND. - ALBANY</t>
  </si>
  <si>
    <t>APPLIED IND. - ALL MINNESOTA</t>
  </si>
  <si>
    <t>APPLIED IND. - ANAHEIM</t>
  </si>
  <si>
    <t>APPLIED IND. - ANNISTON</t>
  </si>
  <si>
    <t>APPLIED IND. - APPLETON</t>
  </si>
  <si>
    <t>APPLIED IND. - APPLETON (QUAD)</t>
  </si>
  <si>
    <t>APPLIED IND. - AUGUSTA</t>
  </si>
  <si>
    <t>APPLIED IND. - AUSTIN</t>
  </si>
  <si>
    <t>APPLIED IND. - BIG FLATS</t>
  </si>
  <si>
    <t>APPLIED IND. - BOWLING GREEN</t>
  </si>
  <si>
    <t>APPLIED IND. - BREWTON</t>
  </si>
  <si>
    <t>APPLIED IND. - BRISTOL</t>
  </si>
  <si>
    <t>APPLIED IND. - BROOKLYN CENTER</t>
  </si>
  <si>
    <t>APPLIED IND. - CAIRO</t>
  </si>
  <si>
    <t>APPLIED IND. - CALDWELL</t>
  </si>
  <si>
    <t>APPLIED IND. - CEDAR RAPIDS</t>
  </si>
  <si>
    <t>APPLIED IND. - CHARLOTTE</t>
  </si>
  <si>
    <t>APPLIED IND. - CHATTANOOGA</t>
  </si>
  <si>
    <t>APPLIED IND. - CHULA VISTA</t>
  </si>
  <si>
    <t>APPLIED IND. - CLACKAMAS</t>
  </si>
  <si>
    <t>APPLIED IND. - CLEVELAND</t>
  </si>
  <si>
    <t>APPLIED IND. - COLUMBIA</t>
  </si>
  <si>
    <t>APPLIED IND. - COLUMBUS</t>
  </si>
  <si>
    <t>APPLIED IND. - COLUMBUS - STATE ST</t>
  </si>
  <si>
    <t>APPLIED IND. - COLUMBUS-BUS PARK</t>
  </si>
  <si>
    <t>APPLIED IND. - COMMERCE</t>
  </si>
  <si>
    <t>APPLIED IND. - CORONA</t>
  </si>
  <si>
    <t>APPLIED IND. - CRESTWOOD</t>
  </si>
  <si>
    <t>APPLIED IND. - DAYTON</t>
  </si>
  <si>
    <t>APPLIED IND. - DELTA</t>
  </si>
  <si>
    <t>APPLIED IND. - DENVER</t>
  </si>
  <si>
    <t>APPLIED IND. - DULUTH</t>
  </si>
  <si>
    <t>APPLIED IND. - EARTH CITY</t>
  </si>
  <si>
    <t>APPLIED IND. - ELK GROVE VILLAGE</t>
  </si>
  <si>
    <t>APPLIED IND. - FAYETTEVILLE</t>
  </si>
  <si>
    <t>APPLIED IND. - FONTANA</t>
  </si>
  <si>
    <t>APPLIED IND. - FORT WAYNE</t>
  </si>
  <si>
    <t>APPLIED IND. - FREMONT</t>
  </si>
  <si>
    <t>APPLIED IND. - FT. WORTH</t>
  </si>
  <si>
    <t>APPLIED IND. - GASTONIA</t>
  </si>
  <si>
    <t>APPLIED IND. - GILROY</t>
  </si>
  <si>
    <t>APPLIED IND. - GRAND JUNCTION</t>
  </si>
  <si>
    <t>APPLIED IND. - GREEN BAY</t>
  </si>
  <si>
    <t>APPLIED IND. - GREENVILLE</t>
  </si>
  <si>
    <t>APPLIED IND. - HERMON</t>
  </si>
  <si>
    <t>APPLIED IND. - HIBBING</t>
  </si>
  <si>
    <t>APPLIED IND. - HOUSTON</t>
  </si>
  <si>
    <t>APPLIED IND. - INDIANAPOLIS</t>
  </si>
  <si>
    <t>APPLIED IND. - IRON MOUNTAIN</t>
  </si>
  <si>
    <t>APPLIED IND. - JACKSON</t>
  </si>
  <si>
    <t>APPLIED IND. - JACKSON, TN</t>
  </si>
  <si>
    <t>APPLIED IND. - JACKSONVILLE</t>
  </si>
  <si>
    <t>APPLIED IND. - JAMESBURG</t>
  </si>
  <si>
    <t>APPLIED IND. - JOPLIN</t>
  </si>
  <si>
    <t>APPLIED IND. - KALISPELL</t>
  </si>
  <si>
    <t>APPLIED IND. - KENOSHA</t>
  </si>
  <si>
    <t>APPLIED IND. - LANCASTER PA</t>
  </si>
  <si>
    <t>APPLIED IND. - LAPORTE</t>
  </si>
  <si>
    <t>APPLIED IND. - LAS VEGAS</t>
  </si>
  <si>
    <t>APPLIED IND. - LAWRENCE</t>
  </si>
  <si>
    <t>APPLIED IND. - LEWISTON</t>
  </si>
  <si>
    <t>APPLIED IND. - LITHIA SPRINGS</t>
  </si>
  <si>
    <t>APPLIED IND. - LONGVIEW</t>
  </si>
  <si>
    <t>APPLIED IND. - MERCED</t>
  </si>
  <si>
    <t>APPLIED IND. - MI - 4023</t>
  </si>
  <si>
    <t>APPLIED IND. - MILWAUKEE</t>
  </si>
  <si>
    <t>APPLIED IND. - MISSOULA</t>
  </si>
  <si>
    <t>APPLIED IND. - MOBILE</t>
  </si>
  <si>
    <t>APPLIED IND. - MODESTO</t>
  </si>
  <si>
    <t>APPLIED IND. - MONROE</t>
  </si>
  <si>
    <t>APPLIED IND. - MONTGOMERY</t>
  </si>
  <si>
    <t>APPLIED IND. - N. KANSAS CITY</t>
  </si>
  <si>
    <t>APPLIED IND. - NAMPA</t>
  </si>
  <si>
    <t>APPLIED IND. - NASHVILLE</t>
  </si>
  <si>
    <t>APPLIED IND. - NORTH CLARENDON</t>
  </si>
  <si>
    <t>APPLIED IND. - OKLAHOMA CITY</t>
  </si>
  <si>
    <t>APPLIED IND. - OMAHA</t>
  </si>
  <si>
    <t>APPLIED IND. - OREM</t>
  </si>
  <si>
    <t>APPLIED IND. - ORLANDO</t>
  </si>
  <si>
    <t>APPLIED IND. - PARIS</t>
  </si>
  <si>
    <t>APPLIED IND. - PASCO</t>
  </si>
  <si>
    <t>APPLIED IND. - PHOENIX</t>
  </si>
  <si>
    <t>APPLIED IND. - POCATELLO</t>
  </si>
  <si>
    <t>APPLIED IND. - PORT LAVACA</t>
  </si>
  <si>
    <t>APPLIED IND. - PORTLAND</t>
  </si>
  <si>
    <t>APPLIED IND. - REDDING</t>
  </si>
  <si>
    <t>APPLIED IND. - RICHLAND</t>
  </si>
  <si>
    <t>APPLIED IND. - RICHMOND</t>
  </si>
  <si>
    <t>APPLIED IND. - ROANOKE, VA</t>
  </si>
  <si>
    <t>APPLIED IND. - ROCKFORD</t>
  </si>
  <si>
    <t>APPLIED IND. - ROTHSCHILD, WI</t>
  </si>
  <si>
    <t>APPLIED IND. - SAINT JOSEPH</t>
  </si>
  <si>
    <t>APPLIED IND. - SALEM</t>
  </si>
  <si>
    <t>APPLIED IND. - SALINAS</t>
  </si>
  <si>
    <t>APPLIED IND. - SALISBURY</t>
  </si>
  <si>
    <t>APPLIED IND. - SALT LAKE</t>
  </si>
  <si>
    <t>APPLIED IND. - SAN JOSE</t>
  </si>
  <si>
    <t>APPLIED IND. - SAN MARCOS</t>
  </si>
  <si>
    <t>APPLIED IND. - SANTA ANA</t>
  </si>
  <si>
    <t>APPLIED IND. - SANTA MARIA</t>
  </si>
  <si>
    <t>APPLIED IND. - SEATTLE</t>
  </si>
  <si>
    <t>APPLIED IND. - SHEYBOYGAN</t>
  </si>
  <si>
    <t>APPLIED IND. - SIDNEY</t>
  </si>
  <si>
    <t>APPLIED IND. - SOMERSET</t>
  </si>
  <si>
    <t>APPLIED IND. - SOUTH POINT</t>
  </si>
  <si>
    <t>APPLIED IND. - SPARKS</t>
  </si>
  <si>
    <t>APPLIED IND. - SPARTANBURG</t>
  </si>
  <si>
    <t>APPLIED IND. - SPOKANE</t>
  </si>
  <si>
    <t>APPLIED IND. - SPOKANE - LOGISTICS</t>
  </si>
  <si>
    <t>APPLIED IND. - SPRINGDALE</t>
  </si>
  <si>
    <t>APPLIED IND. - STOCKTON</t>
  </si>
  <si>
    <t>APPLIED IND. - STRATFORD</t>
  </si>
  <si>
    <t>APPLIED IND. - TEXARKANA</t>
  </si>
  <si>
    <t>APPLIED IND. - TONAWANDA</t>
  </si>
  <si>
    <t>APPLIED IND. - TOPEKA</t>
  </si>
  <si>
    <t>APPLIED IND. - TRAVERSE CITY</t>
  </si>
  <si>
    <t>APPLIED IND. - TUALATIN</t>
  </si>
  <si>
    <t>APPLIED IND. - TUCSON</t>
  </si>
  <si>
    <t>APPLIED IND. - -TUPELO</t>
  </si>
  <si>
    <t>APPLIED IND. - TYLER</t>
  </si>
  <si>
    <t>APPLIED IND. - W. SACRAMENTO</t>
  </si>
  <si>
    <t>APPLIED IND. - WAITE PARK MN</t>
  </si>
  <si>
    <t>APPLIED IND. - WATERBURY</t>
  </si>
  <si>
    <t>APPLIED IND. - WHITE HALL</t>
  </si>
  <si>
    <t>APPLIED IND. - WHITES CREEK</t>
  </si>
  <si>
    <t>APPLIED IND. - WILMINGTON</t>
  </si>
  <si>
    <t>APPLIED IND. - WISCONSIN RAPIDS</t>
  </si>
  <si>
    <t>APPLIED IND. - YAKIMA</t>
  </si>
  <si>
    <t>APPLIED IND. CINCINNATI</t>
  </si>
  <si>
    <t>APPLIED IND. TECH - DARTMOUTH</t>
  </si>
  <si>
    <t>APPLIED IND. TECH - S. WINDSOR CT</t>
  </si>
  <si>
    <t>APPLIED IND. TECH.</t>
  </si>
  <si>
    <t>APPLIED IND. TECH. - GRAND PRAIRIE</t>
  </si>
  <si>
    <t>APPLIED IND. TECH. - LETHBRIDGE</t>
  </si>
  <si>
    <t>APPLIED IND. TECH. - SASKATOON</t>
  </si>
  <si>
    <t>APPLIED IND. TECH. - WILLAIMSPORT</t>
  </si>
  <si>
    <t>APPLIED IND.*DO NOT USE*</t>
  </si>
  <si>
    <t>APPLIED IND-CANGRO 0108</t>
  </si>
  <si>
    <t>APPLIED INDUSTIRAL TECH - HARRISBUR</t>
  </si>
  <si>
    <t>APPLIED INDUSTRAIL TECHNOLOGIES-QUE</t>
  </si>
  <si>
    <t>APPLIED INDUSTRIAL</t>
  </si>
  <si>
    <t>APPLIED INDUSTRIAL - CHAMBERSBURG P</t>
  </si>
  <si>
    <t>APPLIED INDUSTRIAL TECH - BROSSARD</t>
  </si>
  <si>
    <t>APPLIED INDUSTRIAL TECH - CHICOUTIM</t>
  </si>
  <si>
    <t>APPLIED INDUSTRIAL TECH - RUNNEMEDE</t>
  </si>
  <si>
    <t>APPLIED INDUSTRIAL TECH INC</t>
  </si>
  <si>
    <t>APPLIED INDUSTRIAL TECH. - LAKELAND</t>
  </si>
  <si>
    <t>APPLIED INDUSTRIAL TECH. - YORK, PA</t>
  </si>
  <si>
    <t>APPLIED INDUSTRIAL TECHNO</t>
  </si>
  <si>
    <t>APPLIED INDUSTRIAL TECHNOLOGIES</t>
  </si>
  <si>
    <t>APPLIED INDUSTRIAL TECHNOLOGIES - L</t>
  </si>
  <si>
    <t>APPLIED INDUSTRIAL TECHNOLOGIES LP</t>
  </si>
  <si>
    <t>APPLIED INDUSTRIAL TECHNOLOGIES, LP</t>
  </si>
  <si>
    <t>APPLIED INDUSTRIAL TECHNOLOGY</t>
  </si>
  <si>
    <t>APPLIED -LAVAL-BISCUIT LECLERC LTEE</t>
  </si>
  <si>
    <t>APPLIED TECH IND - ST MARIE</t>
  </si>
  <si>
    <t>APPLIED TECH IND. - PEACE RIVER</t>
  </si>
  <si>
    <t>APPLIED TECH-DIXIE CLEVELANDHQ 0110</t>
  </si>
  <si>
    <t>APPLIED VISION CORP</t>
  </si>
  <si>
    <t>APTIV</t>
  </si>
  <si>
    <t>ARANDELL CORPORATION</t>
  </si>
  <si>
    <t>ARAUCO</t>
  </si>
  <si>
    <t>ARAUCO AMERICA LIMITED</t>
  </si>
  <si>
    <t>ARAUCO NA INC</t>
  </si>
  <si>
    <t>ARAUCO NORTH AMERICA</t>
  </si>
  <si>
    <t>ARAUCO NORTH AMERICA, INC. - ALBANY</t>
  </si>
  <si>
    <t>ARAUCO PANELS USA, LLC</t>
  </si>
  <si>
    <t>ARBO, LLC - DBA HEALTHY BAKING CO</t>
  </si>
  <si>
    <t>ARCELOR MITTAL DOFASCO G.P.</t>
  </si>
  <si>
    <t>ARCELORMITTAL WINDSOR</t>
  </si>
  <si>
    <t>ARCHER DANIEL MIDLAND</t>
  </si>
  <si>
    <t>ARCHER DANIELS MIDLAND - CHARLOTTE</t>
  </si>
  <si>
    <t>ARCHER DANIELS MIDLAND-CHICAGO, IL</t>
  </si>
  <si>
    <t>ARCHER DANIELS MIDLAND-LINCOLN, NE</t>
  </si>
  <si>
    <t>ARCHER-DANIELS-MIDLAND COMPANY</t>
  </si>
  <si>
    <t>ARCHETYPE</t>
  </si>
  <si>
    <t>ARCHETYPE BAG MAKERS</t>
  </si>
  <si>
    <t>ARCTIC PACKAGING INDUSTRIES INC.</t>
  </si>
  <si>
    <t>ARDAGH METAL BEVERAGE USA INC.</t>
  </si>
  <si>
    <t>ARDAGH METAL PACKAGING USA INC</t>
  </si>
  <si>
    <t>ARDENT MILLS</t>
  </si>
  <si>
    <t>ARDENT MILLS LLC</t>
  </si>
  <si>
    <t>ARDENT MILLS ULC</t>
  </si>
  <si>
    <t>ARDENT MILLS, LLC</t>
  </si>
  <si>
    <t>ARE COMPANY LLC</t>
  </si>
  <si>
    <t>AREA 52</t>
  </si>
  <si>
    <t>ARGENCOMMERCE MIAMI-CORP</t>
  </si>
  <si>
    <t>ARGO MACHINES INC.-1851739 ONTARIO</t>
  </si>
  <si>
    <t>ARGONNE NATIONAL LABORATORY</t>
  </si>
  <si>
    <t>ARICO ENGINEERING, INC</t>
  </si>
  <si>
    <t>ARIZONA BELTING, LLC</t>
  </si>
  <si>
    <t>ARKANSAS BOX, LLC</t>
  </si>
  <si>
    <t>ARKIN SALES, INC.</t>
  </si>
  <si>
    <t>ARKWRIGHT (GUILFORD)</t>
  </si>
  <si>
    <t>ARKWRIGHT ADVANCED COATING INC</t>
  </si>
  <si>
    <t>ARLA FOODS INC.</t>
  </si>
  <si>
    <t>ARLANXEO USA LLC</t>
  </si>
  <si>
    <t>ARLINGTON MANUFACTURING, LTD</t>
  </si>
  <si>
    <t>ARMA INDUSTRIAL</t>
  </si>
  <si>
    <t>ARMADA SALES</t>
  </si>
  <si>
    <t>ARMALY BRANDS</t>
  </si>
  <si>
    <t>ARMBRUST PAPER TUBES, INC</t>
  </si>
  <si>
    <t>ARMIN TECHNOLOGY</t>
  </si>
  <si>
    <t>ARMOIRES FABRITEC</t>
  </si>
  <si>
    <t>ARMO-TOOL LIMITED</t>
  </si>
  <si>
    <t>ARMOUR ECKRICH (AEM) - OMAHA, NE</t>
  </si>
  <si>
    <t>ARMSIDE INDUSTRIES, LLC</t>
  </si>
  <si>
    <t>AROD CUSTOM METAL, INC</t>
  </si>
  <si>
    <t>AROMA SPA &amp; SPORTS, LLC</t>
  </si>
  <si>
    <t>ARPAC, LLC</t>
  </si>
  <si>
    <t>ARROW AUTOMATION &amp; ENG</t>
  </si>
  <si>
    <t>ARSAL KAYIS SAN  Ve Tic  AS</t>
  </si>
  <si>
    <t>ART DECO-DIVISION OF POCHET OF AMER</t>
  </si>
  <si>
    <t>ART PRINTING CO.</t>
  </si>
  <si>
    <t>ARTEE INDUSTRIES INC. - SHELBY</t>
  </si>
  <si>
    <t>ARTEE/WRAPSPUN-LINCOLNTON</t>
  </si>
  <si>
    <t>ARTHUR RUBBER CO. INC.</t>
  </si>
  <si>
    <t>ARTHUR SCHUMAN INC.</t>
  </si>
  <si>
    <t>ARTIC GLACIER INC</t>
  </si>
  <si>
    <t>ARTIMEX LLC.</t>
  </si>
  <si>
    <t>ARTISTIC CARTON COMPANY</t>
  </si>
  <si>
    <t>ARTISTIC WELDING, INC.</t>
  </si>
  <si>
    <t>ARTZ SERVICE LLC</t>
  </si>
  <si>
    <t>ARYZTA (CHICAGO HEIGHTS)</t>
  </si>
  <si>
    <t>ARYZTA (CICERO)</t>
  </si>
  <si>
    <t>ARYZTA / LA BREA BAKERY /</t>
  </si>
  <si>
    <t>ARYZTA CANADA CO</t>
  </si>
  <si>
    <t>ARYZTA LLC</t>
  </si>
  <si>
    <t>ARYZTA LLC (CHICAGO)</t>
  </si>
  <si>
    <t>ARYZTA LLC. - STOCKTON</t>
  </si>
  <si>
    <t>ASG-AGI SHOREWOOD</t>
  </si>
  <si>
    <t>ASGCO MFG CO INC</t>
  </si>
  <si>
    <t>ASH PROCESS CONTROL LTD.</t>
  </si>
  <si>
    <t>ASH SHIPPING, INC.</t>
  </si>
  <si>
    <t>ASHEVILLE RUBBER &amp; GASKET</t>
  </si>
  <si>
    <t>ASHTON INC</t>
  </si>
  <si>
    <t>ASI DOORS, INC.</t>
  </si>
  <si>
    <t>ASI INVESTORS, LLC</t>
  </si>
  <si>
    <t>ASI TECHNOLOGIES, INC.</t>
  </si>
  <si>
    <t>ASL ENVELOPE - DIV. OF ASL PRINT FX</t>
  </si>
  <si>
    <t>ASMO NORTH CAROLINA, INC.</t>
  </si>
  <si>
    <t>ASPECT RETAIL LOGISTICS INC.</t>
  </si>
  <si>
    <t>ASPEN SURGICAL PRODUCTS, INC</t>
  </si>
  <si>
    <t>ASPIRE BAKERIES</t>
  </si>
  <si>
    <t>ASPIRE BAKERIES B.C ULC</t>
  </si>
  <si>
    <t>ASPIRE BAKERIES LLC</t>
  </si>
  <si>
    <t>ASPIRE FOOD GROUP</t>
  </si>
  <si>
    <t>ASSA ABLOY ENTRANCE SYSTEMS US INC</t>
  </si>
  <si>
    <t>ASSEMBLY PRODUCTS OF TN, LLC</t>
  </si>
  <si>
    <t>ASSOC. SPRING BARNES CAN.</t>
  </si>
  <si>
    <t>ASSOCIATED BRANDS</t>
  </si>
  <si>
    <t>ASSOCIATED BRANDS INDUSTRIES LIMITE</t>
  </si>
  <si>
    <t>ASSOCIATED BRANDS LP</t>
  </si>
  <si>
    <t>ASSOCIATED MATERIAL HANDLING</t>
  </si>
  <si>
    <t>ASTEMO AMERICAS INC</t>
  </si>
  <si>
    <t>ASTEMO AMERICAS, INC</t>
  </si>
  <si>
    <t>ASTEN JOHNSON</t>
  </si>
  <si>
    <t>ASTENJOHNSON</t>
  </si>
  <si>
    <t>ASTRA PACKAGING INC</t>
  </si>
  <si>
    <t>ASTRAZENECA</t>
  </si>
  <si>
    <t>ASTRO BOX CORPORATION</t>
  </si>
  <si>
    <t>ASTRO MACHINE CORP.</t>
  </si>
  <si>
    <t>ASTRO NOVA</t>
  </si>
  <si>
    <t>ASTRO-BIND INC</t>
  </si>
  <si>
    <t>ASTROCHEF LLC DBA PEGASUS FOODS INC</t>
  </si>
  <si>
    <t>ASTRON BULK PACKAGING LTD</t>
  </si>
  <si>
    <t>ASTRON SPECIALTY METALS L</t>
  </si>
  <si>
    <t>ASTROPHYSICS INC.</t>
  </si>
  <si>
    <t>ATA MANUFACTURING</t>
  </si>
  <si>
    <t>ATC BISCOE INC.</t>
  </si>
  <si>
    <t>ATC PANELS</t>
  </si>
  <si>
    <t>ATELIER P.M.G. INC.</t>
  </si>
  <si>
    <t>ATELIER PRECISION ROUVILLE INC.</t>
  </si>
  <si>
    <t>ATEX, INC.</t>
  </si>
  <si>
    <t>ATH STAINLESS STEEL</t>
  </si>
  <si>
    <t>ATHENA MILLS</t>
  </si>
  <si>
    <t>ATI SYSTEMS</t>
  </si>
  <si>
    <t>ATKINS MACHINERY, INC.</t>
  </si>
  <si>
    <t>ATLANTA ATTACHMENT CO. INC.</t>
  </si>
  <si>
    <t>ATLANTA BELTING</t>
  </si>
  <si>
    <t>ATLANTA BELTING CO.</t>
  </si>
  <si>
    <t>ATLANTA GEAR WORKS</t>
  </si>
  <si>
    <t>ATLANTIC BEARING SERVICES INC</t>
  </si>
  <si>
    <t>ATLANTIC BELT &amp; INDUSTRIAL SUPPLY</t>
  </si>
  <si>
    <t>ATLANTIC BELTING</t>
  </si>
  <si>
    <t>ATLANTIC CORP. OF WILMINGTON INC</t>
  </si>
  <si>
    <t>ATLANTIC CORPORATION</t>
  </si>
  <si>
    <t>ATLANTIC DRIVES &amp; BEARINGS,INC.</t>
  </si>
  <si>
    <t>ATLANTIC PACKAGING PRODUCTS LTD.</t>
  </si>
  <si>
    <t>ATLANTIC PRESS, INC</t>
  </si>
  <si>
    <t>ATLANTIC SCRAP &amp; PROCESSING</t>
  </si>
  <si>
    <t>ATLANTIC SCRAP &amp; PROCESSING,LLC.</t>
  </si>
  <si>
    <t>ATLANTIC YARNS INC.</t>
  </si>
  <si>
    <t>ATLANTIS STRENGTH INC.</t>
  </si>
  <si>
    <t>ATLAS CONVERTING NORTH AMERICA, INC</t>
  </si>
  <si>
    <t>ATLAS FITNESS SYSTEM</t>
  </si>
  <si>
    <t>ATLAS SPECIALTY PRODUCTS INC</t>
  </si>
  <si>
    <t>ATLAS TECHNOLOGIES, INC.</t>
  </si>
  <si>
    <t>ATOM TECHNICAL</t>
  </si>
  <si>
    <t>ATP HEALTH &amp; BEAUTY CARE, INC.</t>
  </si>
  <si>
    <t>ATS - CONTRACTS DIV.</t>
  </si>
  <si>
    <t>ATS AUTOMATION SYSTEMS</t>
  </si>
  <si>
    <t>ATS CAROLINA INC.</t>
  </si>
  <si>
    <t>ATS ENGINEERING</t>
  </si>
  <si>
    <t>ATS SERVICE &amp; INSTALLATION, INC.</t>
  </si>
  <si>
    <t>ATS SORTIMAT USA, LLC</t>
  </si>
  <si>
    <t>ATS SYSTEMS OREGON, INC.</t>
  </si>
  <si>
    <t>ATS-OHIO</t>
  </si>
  <si>
    <t>ATV FARMS</t>
  </si>
  <si>
    <t>ATWOOD MOBILE PRODUCTS LLC</t>
  </si>
  <si>
    <t>AUDIO ADVANCE</t>
  </si>
  <si>
    <t>AUGUSTA ERECTORS, INC</t>
  </si>
  <si>
    <t>AUNT GUSSIE'S COOKIES &amp; CRACKERS</t>
  </si>
  <si>
    <t>AURALITES INC.</t>
  </si>
  <si>
    <t>AURORA CANNABIS ENTERPRISES INC.</t>
  </si>
  <si>
    <t>AURORA MACHINE</t>
  </si>
  <si>
    <t>AUSTRIAN MACHINE</t>
  </si>
  <si>
    <t>AUTAJON PACKAGING - BOSTON CORP.</t>
  </si>
  <si>
    <t>AUTEFA SOLUTIONS NORTH AMERICA INC.</t>
  </si>
  <si>
    <t>AUTO SPA</t>
  </si>
  <si>
    <t>AUTO-KINETICS DO NOT USE /40004481</t>
  </si>
  <si>
    <t>AUTOLIV CANADA INC.</t>
  </si>
  <si>
    <t>AUTOMACAD INC.</t>
  </si>
  <si>
    <t>AUTOMATED CONVEYING SYSTEMS</t>
  </si>
  <si>
    <t>AUTOMATED CONVEYOR</t>
  </si>
  <si>
    <t>AUTOMATED CONVEYOR SYSTEMS INC</t>
  </si>
  <si>
    <t>AUTOMATED HARVESTING SOLUTIONS LLC</t>
  </si>
  <si>
    <t>AUTOMATED PRODUCTIONS SYSTEMS</t>
  </si>
  <si>
    <t>AUTOMATED SOLUTIONS  LLC</t>
  </si>
  <si>
    <t>AUTOMATED SOLUTIONS LLC</t>
  </si>
  <si>
    <t>AUTOMATED SYSTEMS</t>
  </si>
  <si>
    <t>AUTOMATEX INC.</t>
  </si>
  <si>
    <t>AUTOMATIC ROLLS OF NEW ENGLAND, INC</t>
  </si>
  <si>
    <t>AUTOMATIC SYSTEMS, INC.</t>
  </si>
  <si>
    <t>AUTOMATION CONTROLS INC.</t>
  </si>
  <si>
    <t>AUTOMATION TECHNOLOGY, INC.</t>
  </si>
  <si>
    <t>AUTOMATION TOOL COMPANY</t>
  </si>
  <si>
    <t>AUTOMATION TOOLING SYSTEMS</t>
  </si>
  <si>
    <t>AUTOMATION, INC.</t>
  </si>
  <si>
    <t>AUTOMETRIX PRECISION CUTTING</t>
  </si>
  <si>
    <t>AUTONEUM NORTH AMERICA, INC</t>
  </si>
  <si>
    <t>AUTOPAK ENGINEERING</t>
  </si>
  <si>
    <t>AUTOPROD, INC.</t>
  </si>
  <si>
    <t>AV CELL INC</t>
  </si>
  <si>
    <t>AVALON GLASS AND MIRROR COMPANY</t>
  </si>
  <si>
    <t>AVALON SHUTTERS INC.</t>
  </si>
  <si>
    <t>AVANT IMAGING &amp;</t>
  </si>
  <si>
    <t>AVENUES IN LEATHER</t>
  </si>
  <si>
    <t>AVERY DENNISON</t>
  </si>
  <si>
    <t>AVERY DENNISON (MILFORD, MA)</t>
  </si>
  <si>
    <t>AVERY PRODUCTS - MERIDIAN MS</t>
  </si>
  <si>
    <t>AVEVA DRUG DELIVERY SYSTEMS, INC</t>
  </si>
  <si>
    <t>AVICOMAX INC.</t>
  </si>
  <si>
    <t>AVIDYNE CORPORATION</t>
  </si>
  <si>
    <t>AVL NORTH AMERICA, INC.</t>
  </si>
  <si>
    <t>AVON CANADA INC.</t>
  </si>
  <si>
    <t>AVON PROTECTION SYSTEMS</t>
  </si>
  <si>
    <t>AVONDALE MILLS-BURNSVILL</t>
  </si>
  <si>
    <t>AVONDALE MILLS-CATHERINE</t>
  </si>
  <si>
    <t>AVONDALE MILLS-EVA</t>
  </si>
  <si>
    <t>AVONDALE MILLS-GREGG PLANT #52</t>
  </si>
  <si>
    <t>AVONDALE MILLS-PELL #8</t>
  </si>
  <si>
    <t>AVONDALE MILLS-SDC</t>
  </si>
  <si>
    <t>AVONDALE MILLS-SWINT</t>
  </si>
  <si>
    <t>AVONDALE MILLS-TIFTON</t>
  </si>
  <si>
    <t>AVONDALE MILLS-WALHALLA</t>
  </si>
  <si>
    <t>AVONDALE MILLS-WALTON</t>
  </si>
  <si>
    <t>AW NORTH CAROLINA, INC.</t>
  </si>
  <si>
    <t>AXIOM INDUSTRIAL SOLUTIONS</t>
  </si>
  <si>
    <t>AXIOM MATERIAL HANDLING</t>
  </si>
  <si>
    <t>AXIS MANUFACTURING, INC</t>
  </si>
  <si>
    <t>AXIUM FOODS - PROUD CLEARY CO</t>
  </si>
  <si>
    <t>AXIUM FOODS (INACTIVE ACCOUNT)</t>
  </si>
  <si>
    <t>AXMANN CONVEYING SYSTEMS, INC.</t>
  </si>
  <si>
    <t>AXXON PACKAGING GROUP</t>
  </si>
  <si>
    <t>AXXOR NA LLC</t>
  </si>
  <si>
    <t>AYCO FARMS</t>
  </si>
  <si>
    <t>AZTEC INDUSTRIAL BEARING &amp; SUPPLY</t>
  </si>
  <si>
    <t>AZTECA FOODS</t>
  </si>
  <si>
    <t>B &amp; B MAF LP</t>
  </si>
  <si>
    <t>B &amp; B MANUFACTURING</t>
  </si>
  <si>
    <t>B &amp; D INDUSTRIAL INC DBA B&amp;D TECHNO</t>
  </si>
  <si>
    <t>B &amp; D TECHNOLOGIES</t>
  </si>
  <si>
    <t>B &amp; T RUBBER</t>
  </si>
  <si>
    <t>B &amp; Z PRINTING</t>
  </si>
  <si>
    <t>B&amp;D INDUSTRIAL INC DBA  B&amp;D TECHNOL</t>
  </si>
  <si>
    <t>B&amp;M INDUSTRIES, INC</t>
  </si>
  <si>
    <t>B&amp;W PACKAGING LLC</t>
  </si>
  <si>
    <t>B. BRAUN MEDICAL INC.</t>
  </si>
  <si>
    <t>B.F. NELSON, INC.</t>
  </si>
  <si>
    <t>B.I. BETNA INTERNATIONAL</t>
  </si>
  <si>
    <t>B.S.D.V. COMPANY</t>
  </si>
  <si>
    <t>BAADER NORTH AMERICA CORPORATION</t>
  </si>
  <si>
    <t>BABBITT MFG</t>
  </si>
  <si>
    <t>BACK ROADS FOOD COMPANY</t>
  </si>
  <si>
    <t>BACKERHAUS VEIT LTD.</t>
  </si>
  <si>
    <t>BADGER MILL SUPPLY</t>
  </si>
  <si>
    <t>BAGCRAFT CORP.</t>
  </si>
  <si>
    <t>BAGUETTE BISTRO</t>
  </si>
  <si>
    <t>BAHCALL RUBBER CO INC</t>
  </si>
  <si>
    <t>BAHMUELLER TECHNOLOGIES, INC.</t>
  </si>
  <si>
    <t>BAKELINE GROUP/ATLANTIC BAKING</t>
  </si>
  <si>
    <t>BAKER &amp; BAKER, INC.</t>
  </si>
  <si>
    <t>BAKER PERKINS, INC</t>
  </si>
  <si>
    <t>BAKERS BASKET</t>
  </si>
  <si>
    <t>BAKERY AND PACKAGING SYSTEMS, INC.</t>
  </si>
  <si>
    <t>BAKERY CHEF</t>
  </si>
  <si>
    <t>BAKERY DE FRANCE</t>
  </si>
  <si>
    <t>BAKERY EQUIPMENT.COM INC</t>
  </si>
  <si>
    <t>BAKKAVOR FOODS USA, INC</t>
  </si>
  <si>
    <t>BAKTEK</t>
  </si>
  <si>
    <t>BALANCING SPECIALTY CO.</t>
  </si>
  <si>
    <t>BALDWIN HIBBING</t>
  </si>
  <si>
    <t>BALDWIN SUPPLY (DUPL DON'T USE)</t>
  </si>
  <si>
    <t>BALDWIN SUPPLY CO (TRANSTEX)</t>
  </si>
  <si>
    <t>BALDWIN SUPPLY COMPANY (IA)</t>
  </si>
  <si>
    <t>BALDWIN SUPPLY COMPANY (MN)</t>
  </si>
  <si>
    <t>BALDWIN SUPPLY-JENNIE-O/HORMEL</t>
  </si>
  <si>
    <t>BALFOUR PUBLISHING CO.</t>
  </si>
  <si>
    <t>BALL CORPORATION</t>
  </si>
  <si>
    <t>BALL METAL BEVERAGE CONTAINER CORP</t>
  </si>
  <si>
    <t>BALL METAL FOOD CONTAINER LLC</t>
  </si>
  <si>
    <t>BALPACK, INC.</t>
  </si>
  <si>
    <t>BALTIMORE BELTING CO.</t>
  </si>
  <si>
    <t>BALTIMORE RUBBER &amp; GASKET</t>
  </si>
  <si>
    <t>BALTIMORE RUBBER &amp; GASKET CO.,INC.</t>
  </si>
  <si>
    <t>BAMCO BELTING PRODUCTS</t>
  </si>
  <si>
    <t>BAMCO BELTING PRODUCTS, INC</t>
  </si>
  <si>
    <t>BANCROFT BAG, INC</t>
  </si>
  <si>
    <t>BANDAS CIMEXSA S.A.S</t>
  </si>
  <si>
    <t>BANDAS INDUSTRIALES SA</t>
  </si>
  <si>
    <t>BANNER ENGINEERING CORP.</t>
  </si>
  <si>
    <t>BANT PRINTOCUT</t>
  </si>
  <si>
    <t>BANT PRINTOCUT LTD.</t>
  </si>
  <si>
    <t>BANTA DIRECT -DO NOT USE</t>
  </si>
  <si>
    <t>BANTA PACKAGING &amp; FULFILLMENT</t>
  </si>
  <si>
    <t>BANTA RUBBER &amp; SUPPLY, INC.</t>
  </si>
  <si>
    <t>BARBADOS MILLS LTD</t>
  </si>
  <si>
    <t>BARBER MANUFACTURING</t>
  </si>
  <si>
    <t>BARLOW PACKAGING PLUS</t>
  </si>
  <si>
    <t>BARNHARDT MFG COMPANY</t>
  </si>
  <si>
    <t>BARRDAY INC.</t>
  </si>
  <si>
    <t>BARRETT INDUSTRIES</t>
  </si>
  <si>
    <t>BARRY CALLEBAUT</t>
  </si>
  <si>
    <t>BARRY CALLEBAUT CANADA INC. - CHATH</t>
  </si>
  <si>
    <t>BARRY CALLEBAUT U.S.A., INC</t>
  </si>
  <si>
    <t>BARRY CALLEBAUT USA LLC</t>
  </si>
  <si>
    <t>BARRY-WEHMILLER PAPERSYSTEMS</t>
  </si>
  <si>
    <t>BAR-S FOODS</t>
  </si>
  <si>
    <t>BAR-S FOODS CO - ALTUS</t>
  </si>
  <si>
    <t>BARTH INDUSTRIES COMPANY, L.P.</t>
  </si>
  <si>
    <t>BARTMEX PRECISION MACHINING</t>
  </si>
  <si>
    <t>BARTON NELSON INCORPORATED</t>
  </si>
  <si>
    <t>BARZOTTI  WOODWORKING LTD.</t>
  </si>
  <si>
    <t>BASIC AMERICAN FOODS</t>
  </si>
  <si>
    <t>BASKET BAKERIES</t>
  </si>
  <si>
    <t>BASTIAN AUTOMATION ENGINEERING</t>
  </si>
  <si>
    <t>BASTIAN MATERIAL HANDLING</t>
  </si>
  <si>
    <t>BASTIAN SOLUTIONS</t>
  </si>
  <si>
    <t>BASTOS DU CANADA LIMITEE</t>
  </si>
  <si>
    <t>BATCHING SYSTEMS INC.</t>
  </si>
  <si>
    <t>BATES BEARING &amp; TRANSMISSION</t>
  </si>
  <si>
    <t>BATON ROUGE PRESS</t>
  </si>
  <si>
    <t>BATTELLE MEMORIAL INSTITUTE</t>
  </si>
  <si>
    <t>BATTER UP FOODS LLC</t>
  </si>
  <si>
    <t>BAUDUCCO MANUFACTURING INC</t>
  </si>
  <si>
    <t>BAUM MACHINE, INC.</t>
  </si>
  <si>
    <t>BAUMER OF AMERICA, INC</t>
  </si>
  <si>
    <t>BAUMFOLDER CORP</t>
  </si>
  <si>
    <t>BAUSCH &amp; LOMB</t>
  </si>
  <si>
    <t>BAUSCH &amp; STROEBEL</t>
  </si>
  <si>
    <t>BAUSCH ADVANCED TECHNOLOGIES</t>
  </si>
  <si>
    <t>BAXTER</t>
  </si>
  <si>
    <t>BAXTER CORPORATION</t>
  </si>
  <si>
    <t>BAXTER HEALTHCARE</t>
  </si>
  <si>
    <t>BAXTER HEALTHCARE CORPORATION</t>
  </si>
  <si>
    <t>BAXTER'S KITCHEN INC.</t>
  </si>
  <si>
    <t>BAY BAKING</t>
  </si>
  <si>
    <t>BAY CITY INDUSTRIAL SUPPLY</t>
  </si>
  <si>
    <t>BAY HYDRAULICS</t>
  </si>
  <si>
    <t>BAY VILLAGE FOODS INC.</t>
  </si>
  <si>
    <t>BAYCOAT</t>
  </si>
  <si>
    <t>BB DIVERSIFIED SERVICES, LTD</t>
  </si>
  <si>
    <t>BBC MARINE CONSTRUCTION, INC.</t>
  </si>
  <si>
    <t>BBC TECHNOLOGIES LLC USA</t>
  </si>
  <si>
    <t>BBS AUTOMATION CHICAGO INC</t>
  </si>
  <si>
    <t>BBS INDUSTRIES LTD.</t>
  </si>
  <si>
    <t>BC BEARING ENGINEERING LIMITED</t>
  </si>
  <si>
    <t>BC BEARING ENGINEERS LIMITED</t>
  </si>
  <si>
    <t>BC BEARINGS ENGINEERS LTD</t>
  </si>
  <si>
    <t>BC FROZEN FOODS LTD.</t>
  </si>
  <si>
    <t>BC INDUSTRIAL SUPPLY CO.</t>
  </si>
  <si>
    <t>BCB FINISHING SOLUTIONS</t>
  </si>
  <si>
    <t>BCI ENGINEERING GROUP</t>
  </si>
  <si>
    <t>BCN TECHNICAL SERVICES, INC.</t>
  </si>
  <si>
    <t>BCSI, LLC</t>
  </si>
  <si>
    <t>BD BRIGGS</t>
  </si>
  <si>
    <t>BDH INC (BDH BELTS)</t>
  </si>
  <si>
    <t>BDH INC.</t>
  </si>
  <si>
    <t>BDI</t>
  </si>
  <si>
    <t>BDI - (4030)</t>
  </si>
  <si>
    <t>BDI - 015 - SCHILLER PARK IL</t>
  </si>
  <si>
    <t>BDI - 30</t>
  </si>
  <si>
    <t>BDI - BOISE ID (88)</t>
  </si>
  <si>
    <t>BDI - COLUMBUS</t>
  </si>
  <si>
    <t>BDI - COLUMBUS OH - LOGISTICS</t>
  </si>
  <si>
    <t>BDI - DALLAS</t>
  </si>
  <si>
    <t>BDI - DAVENPORT IA</t>
  </si>
  <si>
    <t>BDI - FRESNO, CA</t>
  </si>
  <si>
    <t>BDI - MOSES LAKE</t>
  </si>
  <si>
    <t>BDI - NORTHWEST BEARING</t>
  </si>
  <si>
    <t>BDI - PORTLAND</t>
  </si>
  <si>
    <t>BDI - REDDING</t>
  </si>
  <si>
    <t>BDI (03) SEWICKLEY</t>
  </si>
  <si>
    <t>BDI (038)</t>
  </si>
  <si>
    <t>BDI (08)</t>
  </si>
  <si>
    <t>BDI (1038) - WILMINGTON</t>
  </si>
  <si>
    <t>BDI (1039)</t>
  </si>
  <si>
    <t>BDI (11) - (4022) SCHILLER PK</t>
  </si>
  <si>
    <t>BDI (21)</t>
  </si>
  <si>
    <t>BDI (27) FAIRPORT</t>
  </si>
  <si>
    <t>BDI (37)  -  DECATUR</t>
  </si>
  <si>
    <t>BDI (4024)</t>
  </si>
  <si>
    <t>BDI (70)</t>
  </si>
  <si>
    <t>BDI (LA PUENTE, CA)</t>
  </si>
  <si>
    <t>BDI CANADA</t>
  </si>
  <si>
    <t>BDI CANADA INC. - (CHRY) BRAMPTON</t>
  </si>
  <si>
    <t>BDI CANADA INC. - BELLEVILLE</t>
  </si>
  <si>
    <t>BDI CANADA INC. - BRAMPTON</t>
  </si>
  <si>
    <t>BDI CANADA INC. - DARTMOUTH</t>
  </si>
  <si>
    <t>BDI CANADA INC. - FLORENCEVILLE</t>
  </si>
  <si>
    <t>BDI CANADA INC. - LONDON</t>
  </si>
  <si>
    <t>BDI CANADA INC. - NORTH BAY</t>
  </si>
  <si>
    <t>BDI CANADA INC. - ORILLIA</t>
  </si>
  <si>
    <t>BDI CANADA INC. - OTTAWA</t>
  </si>
  <si>
    <t>BDI CANADA INC. - PEMBROKE</t>
  </si>
  <si>
    <t>BDI CANADA INC. - PICKERING</t>
  </si>
  <si>
    <t>BDI CANADA INC. - RED DEER</t>
  </si>
  <si>
    <t>BDI CANADA INC. - SASKATOON</t>
  </si>
  <si>
    <t>BDI CANADA INC. - SAULT STE. MARIE</t>
  </si>
  <si>
    <t>BDI CANADA INC. - SCARBOROUGH</t>
  </si>
  <si>
    <t>BDI CANADA INC. - STELLARTON</t>
  </si>
  <si>
    <t>BDI CANADA INC. - SUDBURY</t>
  </si>
  <si>
    <t>BDI CANADA INC. - TBD1</t>
  </si>
  <si>
    <t>BDI CANADA INC. - TBD2</t>
  </si>
  <si>
    <t>BDI CANADA INC. - TBD3</t>
  </si>
  <si>
    <t>BDI CANADA INC. - TIMMINS</t>
  </si>
  <si>
    <t>BDI CANADA INC. - WINNIPEG</t>
  </si>
  <si>
    <t>BDI CANADA INC. - WOODBRIDGE</t>
  </si>
  <si>
    <t>BDI CANADA INC--VENDOR 79520</t>
  </si>
  <si>
    <t>BDI INC - CHARLESTON</t>
  </si>
  <si>
    <t>BDI LA CROSSE</t>
  </si>
  <si>
    <t>BDI NEW HAVEN</t>
  </si>
  <si>
    <t>BDI USA</t>
  </si>
  <si>
    <t>BDI USA - MANCHESTER</t>
  </si>
  <si>
    <t>BDI(81)-PEORIA, IL</t>
  </si>
  <si>
    <t>BDI-DUNCAN, SC</t>
  </si>
  <si>
    <t>BDI-TROY, MI (4023)</t>
  </si>
  <si>
    <t>BDI-UKIAH</t>
  </si>
  <si>
    <t>BDI-USA / dba WESTERN BELTING</t>
  </si>
  <si>
    <t>BDL CANADA INC.</t>
  </si>
  <si>
    <t>BDS - ALLENTOWN</t>
  </si>
  <si>
    <t>BDS - BROWN LANCASTER</t>
  </si>
  <si>
    <t>BDS - BROWN YORK</t>
  </si>
  <si>
    <t>BDS - CAMDEN</t>
  </si>
  <si>
    <t>BDS - CINNAMINSON</t>
  </si>
  <si>
    <t>BDS - HAZLETON</t>
  </si>
  <si>
    <t>BDS - MIDDLETOWN</t>
  </si>
  <si>
    <t>BDS - READING</t>
  </si>
  <si>
    <t>BDS - SOUDERTON</t>
  </si>
  <si>
    <t>BDS - STROUDSBURG</t>
  </si>
  <si>
    <t>BDS - WILKES-BARRE</t>
  </si>
  <si>
    <t>BDS - WILLIAMSPORT</t>
  </si>
  <si>
    <t>BDS - WYSOX</t>
  </si>
  <si>
    <t>BEANS INTERNATIONAL CORPORATION</t>
  </si>
  <si>
    <t>BEARING &amp; BELTING FOR IND</t>
  </si>
  <si>
    <t>BEARING &amp; TRANSMISSION</t>
  </si>
  <si>
    <t>BEARING &amp; TRANSMISSION LTD. - EDMON</t>
  </si>
  <si>
    <t>BEARING &amp; TRANSMISSION LTD. - PROJ</t>
  </si>
  <si>
    <t>BEARING &amp; TRANSMISSION SUPPLY</t>
  </si>
  <si>
    <t>BEARING BELT &amp; CHAIN</t>
  </si>
  <si>
    <t>BEARING BELT &amp; CHAIN INC</t>
  </si>
  <si>
    <t>BEARING CHAIN &amp; SUPPLY, INC</t>
  </si>
  <si>
    <t>BEARING DISTRIBUTORS</t>
  </si>
  <si>
    <t>BEARING ENGINEERING COMPANY</t>
  </si>
  <si>
    <t>BEARING HEADQUARTERS (4022)</t>
  </si>
  <si>
    <t>BEARING HEADQUARTERS INC (4057)</t>
  </si>
  <si>
    <t>BEARINGS &amp; DRIVES, INC.</t>
  </si>
  <si>
    <t>BEARINGS &amp; MOTION PRODUCT</t>
  </si>
  <si>
    <t>BEARINGS &amp; P.T. COMPONENTS, INC.</t>
  </si>
  <si>
    <t>BEARINGS OF KENTUCKY</t>
  </si>
  <si>
    <t>BEARINGS, BELTS &amp; CHAIN INC</t>
  </si>
  <si>
    <t>BEAUCINOX INC.</t>
  </si>
  <si>
    <t>BEAUFLOR USA, LLC</t>
  </si>
  <si>
    <t>BEAULIEU CANADA</t>
  </si>
  <si>
    <t>BEAULIEU GROUP LLC</t>
  </si>
  <si>
    <t>BEBCO LLC</t>
  </si>
  <si>
    <t>BECK BINDERY SERVICE LTD.</t>
  </si>
  <si>
    <t>BECTON DICKINSON</t>
  </si>
  <si>
    <t>BECTON DICKINSON &amp; COMPANY</t>
  </si>
  <si>
    <t>BECTON, DICKINSON AND CO. (BD)</t>
  </si>
  <si>
    <t>BELCHER EVANS MILLWORK</t>
  </si>
  <si>
    <t>BELCO INDUSTRIES, INC.</t>
  </si>
  <si>
    <t>BELCO PACKAGING SYSTEMS</t>
  </si>
  <si>
    <t>BELCON/REGIS GROUP, THE</t>
  </si>
  <si>
    <t>BELDEN</t>
  </si>
  <si>
    <t>BELDEN CANADA INC.</t>
  </si>
  <si>
    <t>BELK INC.</t>
  </si>
  <si>
    <t>BELL ADVANCED ALUMINUM TECHNOLOGIES</t>
  </si>
  <si>
    <t>BELL AND HOWELL LLC - DURHAM</t>
  </si>
  <si>
    <t>BELL AND HOWELL LLC - WHEELING</t>
  </si>
  <si>
    <t>BELL INCORPORATED</t>
  </si>
  <si>
    <t>BELL, INC</t>
  </si>
  <si>
    <t>BELLEVUE FABRICATIONS LTD.</t>
  </si>
  <si>
    <t>BELLPARK HORTICULTURE</t>
  </si>
  <si>
    <t>BELLWYCK INC</t>
  </si>
  <si>
    <t>BELMONT MEAT PRODUCTS LTD</t>
  </si>
  <si>
    <t>BELMONT PRESS</t>
  </si>
  <si>
    <t>BELT MAINTENANCE</t>
  </si>
  <si>
    <t>BELT MASTER</t>
  </si>
  <si>
    <t>BELT POWER</t>
  </si>
  <si>
    <t>BELT POWER LLC</t>
  </si>
  <si>
    <t>BELT POWER LLC - ATLANTA -</t>
  </si>
  <si>
    <t>BELT POWER LLC - CHARLOTTE</t>
  </si>
  <si>
    <t>BELT POWER LLC – CHICAGO – CM</t>
  </si>
  <si>
    <t>BELT POWER LLC - CONROE</t>
  </si>
  <si>
    <t>BELT POWER LLC - FDA</t>
  </si>
  <si>
    <t>BELT POWER LLC - LAKELAND</t>
  </si>
  <si>
    <t>BELT POWER LLC - LENEXA</t>
  </si>
  <si>
    <t>BELT POWER LLC - LOGISTICS</t>
  </si>
  <si>
    <t>BELT POWER LLC - NORTH CAROLINA</t>
  </si>
  <si>
    <t>BELT POWER LLC. - DENVER</t>
  </si>
  <si>
    <t>BELT POWER MARIETTA - DG</t>
  </si>
  <si>
    <t>BELT POWER TURN SOLUTIONS, LLC.</t>
  </si>
  <si>
    <t>BELT POWER, LLC</t>
  </si>
  <si>
    <t>BELT POWER, LLC - MARIETTA - RP</t>
  </si>
  <si>
    <t>BELT POWER, LLC - PHOENIX</t>
  </si>
  <si>
    <t>BELT POWER-WESTCHESTER</t>
  </si>
  <si>
    <t>BELT SERVICE</t>
  </si>
  <si>
    <t>BELT SERVICE &amp; SUPPLY CO.</t>
  </si>
  <si>
    <t>BELT SERVICE (SACRAMENTO)</t>
  </si>
  <si>
    <t>BELT SERVICE CANADA LTD</t>
  </si>
  <si>
    <t>BELT SERVICE CORP.</t>
  </si>
  <si>
    <t>BELT SHOP</t>
  </si>
  <si>
    <t>BELT SHOP INC.</t>
  </si>
  <si>
    <t>BELT SOLUTIONS INC.</t>
  </si>
  <si>
    <t>BELT TECH &amp; INDUSTRIAL INC</t>
  </si>
  <si>
    <t>BELT TECH &amp; SUPPLY, INC</t>
  </si>
  <si>
    <t>BELT TECH DBA CAPCORP</t>
  </si>
  <si>
    <t>BELTERRA CORP</t>
  </si>
  <si>
    <t>BELTING INDUSTRIES GROUP, LLC</t>
  </si>
  <si>
    <t>BELTING SOLUTIONS &amp; SUPPLIES LLC</t>
  </si>
  <si>
    <t>BELTING SUPPLY SERVICES</t>
  </si>
  <si>
    <t>BELTMAX LLC</t>
  </si>
  <si>
    <t>BELTPOWER</t>
  </si>
  <si>
    <t>BELT-PRO SALES AND SERVICE, INC.</t>
  </si>
  <si>
    <t>BELTSERVICE CANADA CO</t>
  </si>
  <si>
    <t>BELTSERVICE CORP</t>
  </si>
  <si>
    <t>US TTX Mexico</t>
  </si>
  <si>
    <t>TTX Mexico</t>
  </si>
  <si>
    <t>BELTSERVICE CORP - TX</t>
  </si>
  <si>
    <t>BELTSERVICE CORP.</t>
  </si>
  <si>
    <t>BELTSERVICE CORPORATION</t>
  </si>
  <si>
    <t>BELTSERVICE CORPORATION - FDA</t>
  </si>
  <si>
    <t>BELTSERVICE DE MEXICO</t>
  </si>
  <si>
    <t>BELTSERVICE-EARTH CITY</t>
  </si>
  <si>
    <t>BELTSERVICE-EARTH CITY (PA)</t>
  </si>
  <si>
    <t>BELTSMITH</t>
  </si>
  <si>
    <t>BELTWAYS, INC.</t>
  </si>
  <si>
    <t>BENCHMARK AUTOMATION</t>
  </si>
  <si>
    <t>BENCHMARK AUTOMATION/KLEENLINE</t>
  </si>
  <si>
    <t>BEND ALL AUTOMOTIVE INCORPORATED</t>
  </si>
  <si>
    <t>BEND MAILING SERVICES, LLC</t>
  </si>
  <si>
    <t>BENDA MANUFACTURING INC.</t>
  </si>
  <si>
    <t>BENGAR INDUSTRIAL CORP.</t>
  </si>
  <si>
    <t>BENJAMIN &amp; ASSOCIATES LLC</t>
  </si>
  <si>
    <t>BENNETT PACKAGING OF KANSAS CITY</t>
  </si>
  <si>
    <t>BENNETTSVILLE PRINTING LLC</t>
  </si>
  <si>
    <t>BENSON MECHANICAL</t>
  </si>
  <si>
    <t>BENSON'S INC</t>
  </si>
  <si>
    <t>BENWAL PRINTING</t>
  </si>
  <si>
    <t>BERESFORD BOX CO. LTD.</t>
  </si>
  <si>
    <t>BERGIN FRUIT AND NUT CO., INC.</t>
  </si>
  <si>
    <t>BERICAP INC.</t>
  </si>
  <si>
    <t>BERKSHIRE GRAY, INC.</t>
  </si>
  <si>
    <t>BERKSHIRE GROUP</t>
  </si>
  <si>
    <t>BERKSHIRE GROUP, LTD.</t>
  </si>
  <si>
    <t>BERK-TEK: NEW HOLLAND PLANT</t>
  </si>
  <si>
    <t>BERMUDEZ BISCUIT COMPANY LIMITED</t>
  </si>
  <si>
    <t>BERNARDI ITALIAN FOODS-WINDSOR</t>
  </si>
  <si>
    <t>BERNER FOOD &amp; BEVERAGE LLC</t>
  </si>
  <si>
    <t>BERRY GLOBAL</t>
  </si>
  <si>
    <t>BERRYVILLE GRAPHICS, INC.</t>
  </si>
  <si>
    <t>BESSER</t>
  </si>
  <si>
    <t>BEST BAKING INC.</t>
  </si>
  <si>
    <t>BEST BEARINGS CO. LTD.</t>
  </si>
  <si>
    <t>BEST CONVEYORS LLC</t>
  </si>
  <si>
    <t>BEST CROUTONS</t>
  </si>
  <si>
    <t>BEST DEAL GRAPHICS &amp; PRINTING</t>
  </si>
  <si>
    <t>BEST EXPRESS FOODS INC</t>
  </si>
  <si>
    <t>BEST HARVEST BAKERIES</t>
  </si>
  <si>
    <t>BEST PRODUCTS COMPANY, INC.</t>
  </si>
  <si>
    <t>BESTCO INC.</t>
  </si>
  <si>
    <t>BETTIS CONTRACTORS</t>
  </si>
  <si>
    <t>BETTS CLEANING SPECIALISTS LTD</t>
  </si>
  <si>
    <t>BETTY LOU'S INC.</t>
  </si>
  <si>
    <t>BEUMER CORPORATION</t>
  </si>
  <si>
    <t>BEUMER CORPORATION,</t>
  </si>
  <si>
    <t>BEUMER GROUP CANADA</t>
  </si>
  <si>
    <t>BEVCO SALES INTERNATIONAL INC.</t>
  </si>
  <si>
    <t>BEVERAGE MACHINERY SERVICE INC.</t>
  </si>
  <si>
    <t>BEYOND SEATING INC</t>
  </si>
  <si>
    <t>BG FOODS-ORTEGA PRODUCTS</t>
  </si>
  <si>
    <t>BH NORTH AMERICA CORPORATION</t>
  </si>
  <si>
    <t>BIC GRAPHIC USA</t>
  </si>
  <si>
    <t>BICKS - DIV OF MULTIFOODS</t>
  </si>
  <si>
    <t>BIELOMATIK JAGENBERG INC.</t>
  </si>
  <si>
    <t>BIG APPLE PRETZELS (BELMONT PIZZA)</t>
  </si>
  <si>
    <t>BIG BRAND TIRE CO</t>
  </si>
  <si>
    <t>BIG MOUNTAIN FOODS LTD</t>
  </si>
  <si>
    <t>BIG NAME COMMERCE DBA ENEVLOPES.COM</t>
  </si>
  <si>
    <t>BIG RIVER RUBBER &amp; GASKET</t>
  </si>
  <si>
    <t>BIHLER OF AMERICA, INC.</t>
  </si>
  <si>
    <t>BILFINGER IND. SERVICES INC.</t>
  </si>
  <si>
    <t>BILLHORN BOARD &amp; PAPER, L.L.C.</t>
  </si>
  <si>
    <t>BILLY GRAHAM EVANGELISTIC ASSOC</t>
  </si>
  <si>
    <t>BILT RITE/BRICO CONVEYORS</t>
  </si>
  <si>
    <t>BIMBO - TIA ROSA</t>
  </si>
  <si>
    <t>BIMBO BAKEHOUSE LLC</t>
  </si>
  <si>
    <t>BIMBO BAKERIES / SARA LEE USA INC.</t>
  </si>
  <si>
    <t>BIMBO BAKERIES USA</t>
  </si>
  <si>
    <t>BIMBO BAKERIES USA  (SSF)</t>
  </si>
  <si>
    <t>BIMBO BAKERIES USA (CICERO)</t>
  </si>
  <si>
    <t>BIMBO BAKERIES USA (DENVER)</t>
  </si>
  <si>
    <t>BIMBO BAKERIES USA (ESCONDIDO)</t>
  </si>
  <si>
    <t>BIMBO BAKERIES USA (MONTEBELLO)</t>
  </si>
  <si>
    <t>BIMBO BAKERIES USA (PLACENTIA)</t>
  </si>
  <si>
    <t>BIMBO BAKERIES USA (SACRAMENTO)</t>
  </si>
  <si>
    <t>BIMBO BAKERIES USA,INC</t>
  </si>
  <si>
    <t>BIMEDA MTC ANIMAL HEALTH</t>
  </si>
  <si>
    <t>BINDERY SPECIALISTS, INC.</t>
  </si>
  <si>
    <t>BIND-RITE - ROBBINSVILLE</t>
  </si>
  <si>
    <t>BIND-RITE - SOUTH HACKENSACK</t>
  </si>
  <si>
    <t>BINKELMAN CORP.</t>
  </si>
  <si>
    <t>BIODEX MEDICAL SYSTEMS</t>
  </si>
  <si>
    <t>BIODEX MEDICAL SYSTEMS, INC.</t>
  </si>
  <si>
    <t>BIONOSTICS</t>
  </si>
  <si>
    <t>BIOPOWER SUSTAINABLE ENERGY CORP.</t>
  </si>
  <si>
    <t>BIOVAIL CORPORATION</t>
  </si>
  <si>
    <t>BIRMINGHAM AIRPORT AUTHORITY</t>
  </si>
  <si>
    <t>BISCUITS LECLERC LTEE-70 ROTTERDAM</t>
  </si>
  <si>
    <t>BISCUITS LECLERC LTEE-95 ROTTERDAM</t>
  </si>
  <si>
    <t>BISCUITS LECLERC LTEE-BROCKVILLE</t>
  </si>
  <si>
    <t>BISCUITS LECLERC LTEE-CORNWALL</t>
  </si>
  <si>
    <t>BISCUITS LECLERC LTEE-HAWKESBURY</t>
  </si>
  <si>
    <t>BIZERBA USA INC.</t>
  </si>
  <si>
    <t>BJ BINDERY INC</t>
  </si>
  <si>
    <t>BK INDUSTRIAL SOLUTIONS LLC DBA</t>
  </si>
  <si>
    <t>BLACK CANYON GUNSMITHING</t>
  </si>
  <si>
    <t>BLACK RHINO DISPLAY</t>
  </si>
  <si>
    <t>BLACKHAWK CORRUGATED LLC</t>
  </si>
  <si>
    <t>BLACKHAWK INDUSTIRAL</t>
  </si>
  <si>
    <t>BLACKSTONE AUDIO INC.</t>
  </si>
  <si>
    <t>BLACKWOODS PAYKELS</t>
  </si>
  <si>
    <t>BLAIR RUBBER COMPANY</t>
  </si>
  <si>
    <t>US Transtex House</t>
  </si>
  <si>
    <t>Transtex House</t>
  </si>
  <si>
    <t>BLANDIN PAPER COMPANY</t>
  </si>
  <si>
    <t>BLOOM ENERGY CORPORATION</t>
  </si>
  <si>
    <t>BLOOMFIELD BAKERS</t>
  </si>
  <si>
    <t>BLOUNT CANADA LTD.</t>
  </si>
  <si>
    <t>BLOWER-DEMPSAY CORPORATION</t>
  </si>
  <si>
    <t>BLUE  BELL CREAMERIES LP</t>
  </si>
  <si>
    <t>BLUE HERON PAPER COMPANY-POMONA</t>
  </si>
  <si>
    <t>BLUE HERON PAPER COMPANY-SMURFIT</t>
  </si>
  <si>
    <t>BLUE MOUNTAIN TRADING</t>
  </si>
  <si>
    <t>BLUE MOUNTAIN WALL COVERINGS GROUP</t>
  </si>
  <si>
    <t>BLUE PENCIL MOBILE SHREDDING</t>
  </si>
  <si>
    <t>BLUE RIDGE RUBBER &amp; IND'L.PRODS.CO.</t>
  </si>
  <si>
    <t>BLUE RUNNER FOODS, INC</t>
  </si>
  <si>
    <t>BLUELINE MANUFACTURING</t>
  </si>
  <si>
    <t>BLUM INC</t>
  </si>
  <si>
    <t>BMC METALWORKS, LLC</t>
  </si>
  <si>
    <t>BMCO INDUSTRIES</t>
  </si>
  <si>
    <t>BMG CONVEYOR SERVICES</t>
  </si>
  <si>
    <t>BMG CONVEYOR SERVICES OF FLORIDA,IN</t>
  </si>
  <si>
    <t>BMW - SPARTANBURG</t>
  </si>
  <si>
    <t>BOA FRANC</t>
  </si>
  <si>
    <t>BOB DUDRA</t>
  </si>
  <si>
    <t>BOBST NORTH AMERICA INC.</t>
  </si>
  <si>
    <t>BODE EQUIPMENT CO.</t>
  </si>
  <si>
    <t>BODEANS WAFER COMPANY</t>
  </si>
  <si>
    <t>BODY GUARD FITNESS CORP.</t>
  </si>
  <si>
    <t>BODY MASTERS SPORTS, INC.</t>
  </si>
  <si>
    <t>BOEHMER BOX LP</t>
  </si>
  <si>
    <t>BOIS OUVRES WATERVILLE INC.</t>
  </si>
  <si>
    <t>BOISE AIRPORT, CITY OF BOISE</t>
  </si>
  <si>
    <t>BOISE CASCADE - SALEM</t>
  </si>
  <si>
    <t>BOISE CASCADE (LAGRANDE)</t>
  </si>
  <si>
    <t>BOISE CASCADE JACKSON PAPER MFG.</t>
  </si>
  <si>
    <t>BOISE WHITE PAPER LLC</t>
  </si>
  <si>
    <t>BOMARKO</t>
  </si>
  <si>
    <t>BON APPETIT</t>
  </si>
  <si>
    <t>BONDEX INC.</t>
  </si>
  <si>
    <t>BONDUELLE - SAINT-DENIS-SUR-RICHELI</t>
  </si>
  <si>
    <t>BONDUELLE - SAINTE-MARTINE</t>
  </si>
  <si>
    <t>BONEAL</t>
  </si>
  <si>
    <t>BONITA PIONEER PACKAGING</t>
  </si>
  <si>
    <t>BOOKLET BINDING, INC.</t>
  </si>
  <si>
    <t>BOOST TREADMILLS INC.</t>
  </si>
  <si>
    <t>BOOTH CENTENNIAL HEALTHCARE</t>
  </si>
  <si>
    <t>BORAL BRICKS INC</t>
  </si>
  <si>
    <t>BORAL BRICKS, INC.</t>
  </si>
  <si>
    <t>BORAL BUILDING PRODUCTS</t>
  </si>
  <si>
    <t>BORDENAVE'S</t>
  </si>
  <si>
    <t>BORG WARNER TRANSMISSION SYSTEMS</t>
  </si>
  <si>
    <t>BORGERS OHIO, INC.</t>
  </si>
  <si>
    <t>BORGWARNER TORQ TRANSFER SYSTEMS</t>
  </si>
  <si>
    <t>BORNSTEIN SEAFOODS INC.</t>
  </si>
  <si>
    <t>BOSCH PACKAGING MACHINERY</t>
  </si>
  <si>
    <t>BOSCH PACKAGING SERVICES INC.</t>
  </si>
  <si>
    <t>BOSCH PACKAGING TECHNOLOGY,NA</t>
  </si>
  <si>
    <t>BOSCH REXROTH CANADA CORP</t>
  </si>
  <si>
    <t>BOSCH REXROTH CORP (OH)</t>
  </si>
  <si>
    <t>BOSCH REXROTH CORPORATION</t>
  </si>
  <si>
    <t>BOSKOVICH FARMS, INC</t>
  </si>
  <si>
    <t>BOSSONG HOSIERY MILLS</t>
  </si>
  <si>
    <t>BOSTON CONVEYOR AND AUTOMATION</t>
  </si>
  <si>
    <t>BOTTOM LINE FOOD PROCESSORS, INC.</t>
  </si>
  <si>
    <t>BOUCKAERT INDUSTRIAL TEXTILES</t>
  </si>
  <si>
    <t>BOUDIN SOURDOUGH FRENCH</t>
  </si>
  <si>
    <t>BOUFFARD METAL GOODS, INC.</t>
  </si>
  <si>
    <t>BOULANGERIE KING BAGEL - J.T. SENC.</t>
  </si>
  <si>
    <t>BOULART INC.</t>
  </si>
  <si>
    <t>BOULEVARD BREWING COMPANY</t>
  </si>
  <si>
    <t>BOUTWELL, OWENS &amp; CO., INC.</t>
  </si>
  <si>
    <t>BOWATER PRODUITS FORESTIERS DU</t>
  </si>
  <si>
    <t>BOWE BELL + HOWELL</t>
  </si>
  <si>
    <t>BOWERY FARMING</t>
  </si>
  <si>
    <t>BOWLES FLUIDICS CORPORATION</t>
  </si>
  <si>
    <t>BOWLING GREEN RUBBER &amp; GA</t>
  </si>
  <si>
    <t>BOWMAN HOLLIS</t>
  </si>
  <si>
    <t>BOWMAN HOLLIS MFG   INC</t>
  </si>
  <si>
    <t>BOWNE BUSINESS COMMUINICATIONS</t>
  </si>
  <si>
    <t>BOWNE OF LOS ANGELES, INC.</t>
  </si>
  <si>
    <t>BOYD BROTHERS, INC.</t>
  </si>
  <si>
    <t>BOYD CORPORATION</t>
  </si>
  <si>
    <t>BOYD TECHNOLOGIES, INC</t>
  </si>
  <si>
    <t>BOYER CANDY COMPANY, INC</t>
  </si>
  <si>
    <t>B-P PRODUCTS INC.</t>
  </si>
  <si>
    <t>BPB GYPSUM INC.</t>
  </si>
  <si>
    <t>BPB MANUFACTURING INC.</t>
  </si>
  <si>
    <t>BRABENDER TECHNOLOGIE INC.</t>
  </si>
  <si>
    <t>BRACH &amp; BROCK CONFECTIONS</t>
  </si>
  <si>
    <t>BRADAR INDUSTRIES</t>
  </si>
  <si>
    <t>BRADLEY DOORS</t>
  </si>
  <si>
    <t>BRADLEY PRESS</t>
  </si>
  <si>
    <t>BRAHO MACHINERY LLC</t>
  </si>
  <si>
    <t>BRAKA INDUSTRIES, INC.</t>
  </si>
  <si>
    <t>BRAMPTON BRICK INC</t>
  </si>
  <si>
    <t>BRAMPTON BRICK LIMITED</t>
  </si>
  <si>
    <t>BRAMPTON GUARDIAN</t>
  </si>
  <si>
    <t>BRAND FELT COMPANY OF CANADA</t>
  </si>
  <si>
    <t>BRANHAM CORPORATION</t>
  </si>
  <si>
    <t>BRANIK FOOD EQUIPMENT</t>
  </si>
  <si>
    <t>BRANIK SMART TECH INC</t>
  </si>
  <si>
    <t>BRAST INDUSTRIAL SOLUTION</t>
  </si>
  <si>
    <t>BRATNEY EQUIPMENT CO.</t>
  </si>
  <si>
    <t>B-R-C BEARING CO. INC</t>
  </si>
  <si>
    <t>BREAD AND CIE WHOLESALE LLC</t>
  </si>
  <si>
    <t>BREADSOURCE CORPORATION</t>
  </si>
  <si>
    <t>BREAK THROUGH ENG. SERVICES LLC</t>
  </si>
  <si>
    <t>BREAKAWAY DOOR MANUFACTURING INC.</t>
  </si>
  <si>
    <t>BRECKENRIDGE BREWERY OF COLORADO, L</t>
  </si>
  <si>
    <t>BRECO LLC</t>
  </si>
  <si>
    <t>BREMNER FOOD GROUP</t>
  </si>
  <si>
    <t>BRENMAR CONSTRUCTION INC</t>
  </si>
  <si>
    <t>BRETFORD MANUFACTURING, INC.</t>
  </si>
  <si>
    <t>BRIAN'S BREAD</t>
  </si>
  <si>
    <t>BRIDGE PUBLICATIONS</t>
  </si>
  <si>
    <t>BRIDGESTONE AMERICA -BLOOMINGTON IN</t>
  </si>
  <si>
    <t>BRIDGESTONE BANDAG, LLC</t>
  </si>
  <si>
    <t>BRIDGESTONE CANADA INC.</t>
  </si>
  <si>
    <t>BRIDGESTONE FIRESTONE</t>
  </si>
  <si>
    <t>BRIDGESTONE FIRESTONE - DAVIDSON</t>
  </si>
  <si>
    <t>BRIDGESTONE FIRESTONE - TRENTON SC</t>
  </si>
  <si>
    <t>BRIDGESTONE/FIRESTONE, IN - WILSON</t>
  </si>
  <si>
    <t>BRIDGESTONE/FIRESTONE, INC.</t>
  </si>
  <si>
    <t>BRIDGESTONE/FIRESTONE-GRANITEVILLE</t>
  </si>
  <si>
    <t>BRIDGESTONE/FIRESTONE-NASHVILLE TN</t>
  </si>
  <si>
    <t>BRIDGETOWN BAKERY</t>
  </si>
  <si>
    <t>BRIDGEWATER CHOCOLATE LLC</t>
  </si>
  <si>
    <t>BRIDGFORD FOODS</t>
  </si>
  <si>
    <t>BRIDOR INC</t>
  </si>
  <si>
    <t>BRIERLY LOMBARD &amp; CO. INC</t>
  </si>
  <si>
    <t>BRIGADOON FITNESS INC</t>
  </si>
  <si>
    <t>BRIGGS &amp; STRATTON CORPORATION</t>
  </si>
  <si>
    <t>BRIGHTFARMS LLC CAR GREENHOUSE</t>
  </si>
  <si>
    <t>BRIGHTON COLLECTIBLES</t>
  </si>
  <si>
    <t>BRI-LIN</t>
  </si>
  <si>
    <t>BRIMHALL FOODS COMPANY, INC.</t>
  </si>
  <si>
    <t>BRINKMANN - DBA EPPENDORF MFG.</t>
  </si>
  <si>
    <t>BRISTOL MYERS SQUIBB</t>
  </si>
  <si>
    <t>BRITE VISION MEDIA</t>
  </si>
  <si>
    <t>BRITEVISION VBG LLC</t>
  </si>
  <si>
    <t>BRITISH AIRWAYS</t>
  </si>
  <si>
    <t>BRITISH AIRWAYS -PLC</t>
  </si>
  <si>
    <t>BROCHOT INDUSTRIE INC.</t>
  </si>
  <si>
    <t>BRODNAX MILLS, INC</t>
  </si>
  <si>
    <t>BROME LAKE DUCKS</t>
  </si>
  <si>
    <t>BROOKS MACHINE &amp; DESIGN, INC.</t>
  </si>
  <si>
    <t>BROSE</t>
  </si>
  <si>
    <t>BROWN PAPER GOODS</t>
  </si>
  <si>
    <t>BROWN PRINTING CO - WOODSTOCK IL</t>
  </si>
  <si>
    <t>BROWN TRANSMISSION &amp; BEARING CO.</t>
  </si>
  <si>
    <t>BROWNS SHOES INC.</t>
  </si>
  <si>
    <t>BRUCE KISLUK</t>
  </si>
  <si>
    <t>BRUCE WATERMAN</t>
  </si>
  <si>
    <t>BRUCKNER SUPPLY CO., INC.</t>
  </si>
  <si>
    <t>BRUCKNER SUPPLY COMPANY</t>
  </si>
  <si>
    <t>BRUECKNER GROUP USA, INC</t>
  </si>
  <si>
    <t>BRUEGGER'S ENTERPRISES, INC.</t>
  </si>
  <si>
    <t>BRUKS ROCKWOOD, INC.</t>
  </si>
  <si>
    <t>BRUNEL COMMERCIAL INTERIO</t>
  </si>
  <si>
    <t>BRYAN TOOL &amp; MACHINERY</t>
  </si>
  <si>
    <t>BRYANT PRODUCTS</t>
  </si>
  <si>
    <t>BRYANT PRODUCTS, INC.</t>
  </si>
  <si>
    <t>BSC ACQUISITION SUB LLC</t>
  </si>
  <si>
    <t>BSC INDUSTRIES</t>
  </si>
  <si>
    <t>BSC INDUSTRIES INC</t>
  </si>
  <si>
    <t>BSC INDUSTRIES -LOGISTICS ACCOUNT</t>
  </si>
  <si>
    <t>BUBBIES HOMEMADE ICE CREAM &amp;</t>
  </si>
  <si>
    <t>BUCHANAN HARDWOOD FLOORING L.L.C.</t>
  </si>
  <si>
    <t>BUDGETCARD INC</t>
  </si>
  <si>
    <t>BUD'S BEST COOKIES</t>
  </si>
  <si>
    <t>BUENA VISTA FOOD PRODUCTS</t>
  </si>
  <si>
    <t>BUHLER INC</t>
  </si>
  <si>
    <t>BUHLER QUALITY YARNS CORP</t>
  </si>
  <si>
    <t>BUILDING PERPETUAL BUSINESS, INC</t>
  </si>
  <si>
    <t>BUITONI USA LLC</t>
  </si>
  <si>
    <t>BULLET TRADE SERVICES LTD</t>
  </si>
  <si>
    <t>BULLITT CO. BELTING</t>
  </si>
  <si>
    <t>BULLITT COUNTY BELTING</t>
  </si>
  <si>
    <t>BULLOCH FABRICATION</t>
  </si>
  <si>
    <t>BUNGALOW</t>
  </si>
  <si>
    <t>BUNTING MAGNETICS CO.</t>
  </si>
  <si>
    <t>BUONA VITA INC</t>
  </si>
  <si>
    <t>BURD &amp; FLETCHER COMPANY</t>
  </si>
  <si>
    <t>BUREAU OF ENGRAVING</t>
  </si>
  <si>
    <t>BUREAU OF ENGRAVING AND PRINTING</t>
  </si>
  <si>
    <t>BURELBACH INDUSTRIES</t>
  </si>
  <si>
    <t>BURFORD CORP</t>
  </si>
  <si>
    <t>BURKART CAROLINA, LLC</t>
  </si>
  <si>
    <t>BURLINGTON IND. LLC</t>
  </si>
  <si>
    <t>BURLINGTON IND.-PIONEER PLANT</t>
  </si>
  <si>
    <t>BURLINGTON IND.-RAEFORD #17</t>
  </si>
  <si>
    <t>BURRELL LEDER BELTECH, INC.</t>
  </si>
  <si>
    <t>US Manteca House</t>
  </si>
  <si>
    <t>Manteca House</t>
  </si>
  <si>
    <t>BURTON PACKAGING CO. INC</t>
  </si>
  <si>
    <t>BUSHMAN AVON TEC</t>
  </si>
  <si>
    <t>BUSKRO LTD.</t>
  </si>
  <si>
    <t>BUTCHER BLOCK INC. DBA</t>
  </si>
  <si>
    <t>BUTLER AUTOMATIC INC.</t>
  </si>
  <si>
    <t>BUTLER AUTOMATION</t>
  </si>
  <si>
    <t>BW CONTAINER SYSTEMS</t>
  </si>
  <si>
    <t>BW INTEGRATED SYSTEMS</t>
  </si>
  <si>
    <t>BW PAPERSYSTEMS</t>
  </si>
  <si>
    <t>BWAY CORP/MAUSER PACKAGING SOLUTION</t>
  </si>
  <si>
    <t>BWAY CORPORATION</t>
  </si>
  <si>
    <t>BWAY PACKAGING</t>
  </si>
  <si>
    <t>BYLADA FOODS</t>
  </si>
  <si>
    <t>BYRD'S GRAPHIC SERVICES</t>
  </si>
  <si>
    <t>BZ BEARING &amp; POWER INC</t>
  </si>
  <si>
    <t>C &amp; C DUPLICATION</t>
  </si>
  <si>
    <t>C &amp; C FABRICATION</t>
  </si>
  <si>
    <t>C &amp; H LETTERPRESS</t>
  </si>
  <si>
    <t>C &amp; H SUGAR COMPANY</t>
  </si>
  <si>
    <t>C &amp; J CLARK AMERICA, INC</t>
  </si>
  <si>
    <t>C &amp; M  MACHINE WORKS INC.</t>
  </si>
  <si>
    <t>C &amp; S BUILDING SERVICES INC.</t>
  </si>
  <si>
    <t>C &amp; W MANUFACTURING AND SALES CO.</t>
  </si>
  <si>
    <t>C E INTERNATIONAL TRADING CORP</t>
  </si>
  <si>
    <t>C Y M GLOBAL S.A</t>
  </si>
  <si>
    <t>CA South America</t>
  </si>
  <si>
    <t>South America</t>
  </si>
  <si>
    <t>C&amp;C INDUSTRIAL SERVICES INC</t>
  </si>
  <si>
    <t>C&amp;M CONVEYOR INC</t>
  </si>
  <si>
    <t>C&amp;M MACHINE PRODUCTS INC.</t>
  </si>
  <si>
    <t>C&amp;S TECHNICAL WELDING LLC</t>
  </si>
  <si>
    <t>C.E. THURSTON &amp; SONS INC</t>
  </si>
  <si>
    <t>C.G. BRETTING MFG. CO., INC</t>
  </si>
  <si>
    <t>C.H.BABB CO., INC</t>
  </si>
  <si>
    <t>C.L. RIECKHOFF CO., INC.</t>
  </si>
  <si>
    <t>C.M. PRODUCTS CO., LLC</t>
  </si>
  <si>
    <t>C.W. ZUMBIEL CO.</t>
  </si>
  <si>
    <t>CABRAS MARINE CORP</t>
  </si>
  <si>
    <t>CABRAS MARINE CORP.</t>
  </si>
  <si>
    <t>CADBURY ADAMS CANADA</t>
  </si>
  <si>
    <t>CAGE INC.</t>
  </si>
  <si>
    <t>CAGLE INDUSTRIAL</t>
  </si>
  <si>
    <t>CAI HONG ENTERPRISES INC.</t>
  </si>
  <si>
    <t>CAITO FISHERIES, INC.</t>
  </si>
  <si>
    <t>CAL SHEETS</t>
  </si>
  <si>
    <t>CALBEE AMERICA, INC.</t>
  </si>
  <si>
    <t>CALHOUN INDUSTRIAL SUPPLY</t>
  </si>
  <si>
    <t>CALHOUN PLASTICS &amp; CHEMICALS</t>
  </si>
  <si>
    <t>CALIFORNIA BELTING</t>
  </si>
  <si>
    <t>CALIFORNIA IND'L RUBBER</t>
  </si>
  <si>
    <t>CALIFORNIA IND'L RUBBER - CENTRAL M</t>
  </si>
  <si>
    <t>CALIFORNIA IND'L RUBBER - YUBA CITY</t>
  </si>
  <si>
    <t>CALIFORNIA IND'L RUBBER-BAKERSFIELD</t>
  </si>
  <si>
    <t>CALIFORNIA IND'L RUBBER-CENTRAL MFG</t>
  </si>
  <si>
    <t>CALIFORNIA IND'L RUBBER-FRESNO</t>
  </si>
  <si>
    <t>CALIFORNIA IND'L RUBBER-MERCED</t>
  </si>
  <si>
    <t>CALIFORNIA INDUSTRIAL MANUFACTURING</t>
  </si>
  <si>
    <t>CALIFORNIA INDUSTRIAL RUB</t>
  </si>
  <si>
    <t>CALIFORNIA INDUSTRIAL RUBBER</t>
  </si>
  <si>
    <t>CALIFORNIA INDUSTRIAL RUBBER CO.</t>
  </si>
  <si>
    <t>CALIFORNIA OFFSET PRINTERS, INC.</t>
  </si>
  <si>
    <t>CALIFORNIA PAPERBOARD</t>
  </si>
  <si>
    <t>CALIFORNIA SHELLFISH CO.</t>
  </si>
  <si>
    <t>CALIFORNIA SPLENDOR INC.</t>
  </si>
  <si>
    <t>CALJAN AMERICA, INC</t>
  </si>
  <si>
    <t>CALJAN, INC.</t>
  </si>
  <si>
    <t>CALMEC PRECISION LIMITED</t>
  </si>
  <si>
    <t>US CMC House</t>
  </si>
  <si>
    <t>CMC House</t>
  </si>
  <si>
    <t>CALMEC PRECISION LTD.</t>
  </si>
  <si>
    <t>CALVA PRODUCTS INCORPORATED</t>
  </si>
  <si>
    <t>CAM INNOVATION INC.</t>
  </si>
  <si>
    <t>CAM PACKAGING SYSTEMS</t>
  </si>
  <si>
    <t>CAMACO-COLUMBUS</t>
  </si>
  <si>
    <t>CAMBRIDGE FIBRES LTD</t>
  </si>
  <si>
    <t>CAMBRO MANUFACTURING</t>
  </si>
  <si>
    <t>CAMEO CRAFTS, A YORK LABEL COMPANY</t>
  </si>
  <si>
    <t>CAMERON &amp; BARKLEY-MARYVILLE, TN</t>
  </si>
  <si>
    <t>CAMERON FABRICATING</t>
  </si>
  <si>
    <t>CAMFIL USA, INC DBA CAMFIL APC</t>
  </si>
  <si>
    <t>CAMINO REAL FOODS</t>
  </si>
  <si>
    <t>CAMPBELL SALES AND SERVICE INC. -SK</t>
  </si>
  <si>
    <t>CAMPBELL SYSTEMS, INC.</t>
  </si>
  <si>
    <t>CAMPBELL-HARDAGE</t>
  </si>
  <si>
    <t>CAMS 2016 INC</t>
  </si>
  <si>
    <t>CAMTECH, LLC</t>
  </si>
  <si>
    <t>CAN LINES ENGINEERING, INC.</t>
  </si>
  <si>
    <t>CANADA BREAD ATLANTIC LTD.</t>
  </si>
  <si>
    <t>CANADA BREAD CO LTD.</t>
  </si>
  <si>
    <t>CANADA BREAD CO. LTD.</t>
  </si>
  <si>
    <t>CANADA BREAD COMPANY LIMITED</t>
  </si>
  <si>
    <t>CANADA BREAD COMPANY LIMITED,</t>
  </si>
  <si>
    <t>CANADA BREAD COMPANY LTD</t>
  </si>
  <si>
    <t>CANADA BREAD COMPANY, LTD.</t>
  </si>
  <si>
    <t>CANADA BREAD FROZEN BAKERY LTD. - 1</t>
  </si>
  <si>
    <t>CANADA BREAD FROZEN BAKERY LTD. - 2</t>
  </si>
  <si>
    <t>CANADA BREAD FROZEN BAKERY LTD.DOWN</t>
  </si>
  <si>
    <t>CANADA CONVEYOR SYSTEMS</t>
  </si>
  <si>
    <t>CANADA POST CORPORATION</t>
  </si>
  <si>
    <t>CANADA POST CORPORATION - 1</t>
  </si>
  <si>
    <t>CANADA POST CORPORATION - 2</t>
  </si>
  <si>
    <t>CANADA POST CORPORATION - MISSISSAU</t>
  </si>
  <si>
    <t>CANADA POST CORPORATION - OTTAWA</t>
  </si>
  <si>
    <t>CANADA POST CORPORATION - SAINT-LAU</t>
  </si>
  <si>
    <t>CANADA POST CORPORATION - TBD1</t>
  </si>
  <si>
    <t>CANADIAN BEARING LTD</t>
  </si>
  <si>
    <t>CANADIAN BEARINGS - AMAZON</t>
  </si>
  <si>
    <t>CANADIAN BEARINGS LTD.</t>
  </si>
  <si>
    <t>CANADIAN BEARINGS LTD. - BARRIE</t>
  </si>
  <si>
    <t>CANADIAN BEARINGS LTD. - MISSISSAUG</t>
  </si>
  <si>
    <t>CANADIAN FARMS PRODUCE INC.</t>
  </si>
  <si>
    <t>CANADIAN GENERAL - TOWER LIMITED</t>
  </si>
  <si>
    <t>CANADIAN INDUSTRIAL SERVICES</t>
  </si>
  <si>
    <t>CANADIAN NUCLEAR LABORATORIES</t>
  </si>
  <si>
    <t>CANADIAN SOLAR SOLUTIONS, INC.</t>
  </si>
  <si>
    <t>CANADIAN TIRE CORPORATION LTD.</t>
  </si>
  <si>
    <t>CAN-AM PACKAGING EQUIP.- PELHAM</t>
  </si>
  <si>
    <t>CANARTIC GRAPHICS LTD.</t>
  </si>
  <si>
    <t>CANLINES TECH</t>
  </si>
  <si>
    <t>CANON CANADA</t>
  </si>
  <si>
    <t>CANON USA INC</t>
  </si>
  <si>
    <t>CANPLAS INDUSTRIES LTD.</t>
  </si>
  <si>
    <t>CANROOF CORPORATION</t>
  </si>
  <si>
    <t>CANROOF CORPORATION INC.</t>
  </si>
  <si>
    <t>CANTRELL MECHANICAL SOLUTIONS, INC</t>
  </si>
  <si>
    <t>CANTRELL-GAINCO GROUP INC</t>
  </si>
  <si>
    <t>CANYON CONST. CO</t>
  </si>
  <si>
    <t>CAP CARPET INC.</t>
  </si>
  <si>
    <t>CAPAMOTION INC</t>
  </si>
  <si>
    <t>CAPCORP</t>
  </si>
  <si>
    <t>CAPCORP - ALBUQUERQUE</t>
  </si>
  <si>
    <t>CAPCORP - HOUSTON</t>
  </si>
  <si>
    <t>CAPCORP - LAS VEGAS</t>
  </si>
  <si>
    <t>CAPCORP - LITTLE ROCK</t>
  </si>
  <si>
    <t>CAPCORP-DFW</t>
  </si>
  <si>
    <t>CAPITAL CITY CONVEYOR &amp; SUPPLY LLC</t>
  </si>
  <si>
    <t>CAPITAL RUBBER &amp; GASKET INC</t>
  </si>
  <si>
    <t>CAPITOL CITY CONTAINER CORP.</t>
  </si>
  <si>
    <t>CAPITOL CUPS INC</t>
  </si>
  <si>
    <t>CAPITOL-EMI INDUSTRIES IN</t>
  </si>
  <si>
    <t>CAPP INC.</t>
  </si>
  <si>
    <t>CAPRI BAGEL</t>
  </si>
  <si>
    <t>CAPT ANDERSON RESTAURANT</t>
  </si>
  <si>
    <t>CAPWAY AUTOMATION INC</t>
  </si>
  <si>
    <t>CARAUSTAR</t>
  </si>
  <si>
    <t>CARAUSTAR IND</t>
  </si>
  <si>
    <t>CARBON ZERO, LLC</t>
  </si>
  <si>
    <t>CARD DYNAMIX INC.</t>
  </si>
  <si>
    <t>CARDIAC SCIENCE CORPORATION</t>
  </si>
  <si>
    <t>CARDINAL DISTRIBUTION</t>
  </si>
  <si>
    <t>CARDINAL HEALTH</t>
  </si>
  <si>
    <t>CARDINAL HEALTHCARE</t>
  </si>
  <si>
    <t>CARDINAL MEAT SPECIALISTS LTD.</t>
  </si>
  <si>
    <t>CAREER INSTITUTE OF TECHNOLOGY</t>
  </si>
  <si>
    <t>CARESTREAM HEALTH</t>
  </si>
  <si>
    <t>CARGILL</t>
  </si>
  <si>
    <t>CARGILL FLOUR MILL</t>
  </si>
  <si>
    <t>CARGILL MEAT SOLUTIONS</t>
  </si>
  <si>
    <t>CARGILL MEAT SOLUTIONS CORPORATION</t>
  </si>
  <si>
    <t>CARIBE AMERICA TRADING</t>
  </si>
  <si>
    <t>CARLEX GLASS OF INDIANA - AUBURN</t>
  </si>
  <si>
    <t>CARLEX GLASS OF INDIANA - LIGONIER</t>
  </si>
  <si>
    <t>CAR-LIN GRAPHICS INC.</t>
  </si>
  <si>
    <t>CARLISLE ENGINEERED PRODUCTS, INC.</t>
  </si>
  <si>
    <t>CARNEGIE MELLON UNIVERSITY</t>
  </si>
  <si>
    <t>CAROLINA BELTING CO</t>
  </si>
  <si>
    <t>CAROLINA CERAMICS, LLC</t>
  </si>
  <si>
    <t>CAROLINA CONTAINERS</t>
  </si>
  <si>
    <t>CAROLINA COTTON WORKS, INC</t>
  </si>
  <si>
    <t>CAROLINA FOODS, INC.</t>
  </si>
  <si>
    <t>CAROLINA MILLS - #22</t>
  </si>
  <si>
    <t>CAROLINA MILLS - 12 - STATESVILLE</t>
  </si>
  <si>
    <t>CAROLINA MILLS - LINC #6</t>
  </si>
  <si>
    <t>CAROLINA MILLS - MAIDEN #8</t>
  </si>
  <si>
    <t>CAROLINA MILLS-NEWTON#3</t>
  </si>
  <si>
    <t>CAROLINA PAPER BOARD CORP.</t>
  </si>
  <si>
    <t>CAROLINA ROLLER &amp; SUPPLY CO., INC.</t>
  </si>
  <si>
    <t>CAROLINA TECHNICAL FABRICS</t>
  </si>
  <si>
    <t>CAROLINA TURKEYS</t>
  </si>
  <si>
    <t>CARPENTER CANADA CO</t>
  </si>
  <si>
    <t>CARPENTER COMPANY</t>
  </si>
  <si>
    <t>CARPENTER COMPANY - ALTOONA</t>
  </si>
  <si>
    <t>CARPENTER COMPANY - CONOVER</t>
  </si>
  <si>
    <t>CARPENTER COMPANY - DALLAS</t>
  </si>
  <si>
    <t>CARPENTER COMPANY - HICKORY</t>
  </si>
  <si>
    <t>CARPENTER COMPANY, INC (DO NOT USE)</t>
  </si>
  <si>
    <t>CARPENTER COMPANY, INC.</t>
  </si>
  <si>
    <t>CARPENTER COMPANY-RICHMOND</t>
  </si>
  <si>
    <t>CARPENTER TECHNOLOGY</t>
  </si>
  <si>
    <t>CARRINGTON FOODS INC.</t>
  </si>
  <si>
    <t>CARRMET</t>
  </si>
  <si>
    <t>CARSOE U.S. INC.</t>
  </si>
  <si>
    <t>CARSONS COATINGS</t>
  </si>
  <si>
    <t>CARTER ADVANCED TECHNICAL SERV, INC</t>
  </si>
  <si>
    <t>CARTER PRINTING LTD.</t>
  </si>
  <si>
    <t>CARTON SALES MANUFACTURING COMPANY</t>
  </si>
  <si>
    <t>CARTON TRADE SERVICES LTD.</t>
  </si>
  <si>
    <t>CARTPAC</t>
  </si>
  <si>
    <t>CARVER NONWOVEN TECHNOLOGIES LLC</t>
  </si>
  <si>
    <t>CASA HERRERA, INC.</t>
  </si>
  <si>
    <t>CASCADE TISSUE GROUP-PICKERING INC.</t>
  </si>
  <si>
    <t>CASCADES (EAST ANGUS) INC</t>
  </si>
  <si>
    <t>CASCADES CANADA ULC</t>
  </si>
  <si>
    <t>CASCADES CONTAINERBOARD</t>
  </si>
  <si>
    <t>CASCADES CONTAINERBOARD PKG - VAUGH</t>
  </si>
  <si>
    <t>CASCADES CONTAINERBOARD ST. MARYS</t>
  </si>
  <si>
    <t>CASCADES CONVERSION INC.</t>
  </si>
  <si>
    <t>CASCADES COYLE DIVISION SCARBOROUGH</t>
  </si>
  <si>
    <t>CASCADES ENVIROPAC INC. TORONTO DIV</t>
  </si>
  <si>
    <t>CASCADES MULTI-PRO, UNE DIVSION</t>
  </si>
  <si>
    <t>CASCADES SERVICES ET ACHATS - TBD1</t>
  </si>
  <si>
    <t>CASCADES SERVICES ET ACHATS-KINGSEY</t>
  </si>
  <si>
    <t>CASCADES TISSUE GROUP - SOUTH CAROL</t>
  </si>
  <si>
    <t>CASE FARMS</t>
  </si>
  <si>
    <t>CASEY INDUSTRIAL INC</t>
  </si>
  <si>
    <t>CASEY TOOL &amp; MACHINE CO.</t>
  </si>
  <si>
    <t>CASEYS GENERAL STORES INC</t>
  </si>
  <si>
    <t>CASKEY INDUSTRIAL SUPPLY CO. INC.</t>
  </si>
  <si>
    <t>CASTINGS USA, INC</t>
  </si>
  <si>
    <t>CASTLE INDUSTRIES</t>
  </si>
  <si>
    <t>CASTLEBERRY FOODS</t>
  </si>
  <si>
    <t>CATALENT INDIANA LLC</t>
  </si>
  <si>
    <t>CATBRIDGE MACHINERY, LLC</t>
  </si>
  <si>
    <t>CATHOLIC HEALTHCARE WEST</t>
  </si>
  <si>
    <t>CAVANAGH COMPANY</t>
  </si>
  <si>
    <t>CAVINESS BEEF PACKERS - HEREFORD</t>
  </si>
  <si>
    <t>CAVINESS BEEF PACKERS, LTD.</t>
  </si>
  <si>
    <t>CBF SYSTEMS, INC</t>
  </si>
  <si>
    <t>CBT COMPANY</t>
  </si>
  <si>
    <t>CC&amp;M WELDING AND INSTALLATION</t>
  </si>
  <si>
    <t>CCI-CLIMASHIELD, LLC</t>
  </si>
  <si>
    <t>CCL CONTAINER</t>
  </si>
  <si>
    <t>CCL LABEL</t>
  </si>
  <si>
    <t>CCMI CANADIAN CUSTOM MACHINES INC.</t>
  </si>
  <si>
    <t>CCS-CORNING INC</t>
  </si>
  <si>
    <t>CDS PAPER</t>
  </si>
  <si>
    <t>CE DE CANDY COMPANY LTD.</t>
  </si>
  <si>
    <t>CEBAL AMERICAS</t>
  </si>
  <si>
    <t>CEDAR GRAPHICS INC</t>
  </si>
  <si>
    <t>CEDARTOWN MANUFACTURING - CEDARTOWN</t>
  </si>
  <si>
    <t>CEE BEE TRADING CORP</t>
  </si>
  <si>
    <t>CEFLA FINISHING AMERICA, INC.</t>
  </si>
  <si>
    <t>CEI LTD. CO.</t>
  </si>
  <si>
    <t>CELANESE</t>
  </si>
  <si>
    <t>CELESTICA INC.</t>
  </si>
  <si>
    <t>CELL-NIQUE CORP</t>
  </si>
  <si>
    <t>CELLU TISSUE HOLDINGS, INC</t>
  </si>
  <si>
    <t>CELMIRE INC.</t>
  </si>
  <si>
    <t>CEM MACHINE</t>
  </si>
  <si>
    <t>CENTAURUS TECHNOLOGIES</t>
  </si>
  <si>
    <t>CENTRAL CHAIN &amp; TRANSMISS CO. INC.</t>
  </si>
  <si>
    <t>CENTRAL CONVEYOR COMPANY</t>
  </si>
  <si>
    <t>CENTRAL DIE SUPPLIES</t>
  </si>
  <si>
    <t>CENTRAL FABRICATING &amp; WELDING</t>
  </si>
  <si>
    <t>CENTRAL FLORIDA STORE SERVICES</t>
  </si>
  <si>
    <t>CENTRAL ROLLED THREAD DIE COMPANY</t>
  </si>
  <si>
    <t>CENTRAL STATE UNIVERSITY</t>
  </si>
  <si>
    <t>CENTRAL STEEL &amp; WIRE COMPANY</t>
  </si>
  <si>
    <t>CENTRAL TEXTILES, INC.-CENTRAL</t>
  </si>
  <si>
    <t>CENTRAL TEXTILES, INC.-PICKENS</t>
  </si>
  <si>
    <t>CENTRAL VALLEY PROTOTYPE</t>
  </si>
  <si>
    <t>CENTRE DE GRANITE BEEBE INC.</t>
  </si>
  <si>
    <t>CENTRO DE TRANSMISIONES CETRAN, S.A</t>
  </si>
  <si>
    <t>CENTURY CONVEYOR SERVICE</t>
  </si>
  <si>
    <t>CENTURY METAL SPINNING CO.</t>
  </si>
  <si>
    <t>CENTURY PACKAGING, INC</t>
  </si>
  <si>
    <t>CENVEO</t>
  </si>
  <si>
    <t>CENVEO ENVELOPE CORP</t>
  </si>
  <si>
    <t>CENVEO, MCLAREN, MORRIS &amp; TODD LTD.</t>
  </si>
  <si>
    <t>CERAMTEC NA</t>
  </si>
  <si>
    <t>CERELIA BAKERY USA</t>
  </si>
  <si>
    <t>CERIC, INC.</t>
  </si>
  <si>
    <t>CERTAINTEED CANADA INC</t>
  </si>
  <si>
    <t>CERTAINTEED CANADA INC. - SAINTE-CA</t>
  </si>
  <si>
    <t>CERTAINTEED CORP</t>
  </si>
  <si>
    <t>CERTAINTEED CORP.</t>
  </si>
  <si>
    <t>CERTAINTEED CORP. - KANSAS CITY, KS</t>
  </si>
  <si>
    <t>CERTAINTEED GYPSUM OPCO LLC</t>
  </si>
  <si>
    <t>CERTAINTEED GYPSUM, INC.</t>
  </si>
  <si>
    <t>CERTIFIED TOOL &amp; MANUFACTURING</t>
  </si>
  <si>
    <t>CERTO BROTHERS</t>
  </si>
  <si>
    <t>CESAR XAVIER LANDIVAR BAQUERIZO</t>
  </si>
  <si>
    <t>CESSNA AIRCRAFT CO.</t>
  </si>
  <si>
    <t>CETCO</t>
  </si>
  <si>
    <t>CEVA LOGISTICS US, INC</t>
  </si>
  <si>
    <t>CFR DORCHESTER INC.</t>
  </si>
  <si>
    <t>CGC INC</t>
  </si>
  <si>
    <t>CGC INC.</t>
  </si>
  <si>
    <t>CGH MECHANICAL SERVICES, LLC</t>
  </si>
  <si>
    <t>CHADWICK ENGINEERING LTD</t>
  </si>
  <si>
    <t>CHALLENGE MANUFACTURING</t>
  </si>
  <si>
    <t>CHAMELEON COLOR GRAPHICS</t>
  </si>
  <si>
    <t>CHARCUTERIE L. FORTIN</t>
  </si>
  <si>
    <t>CHARLES CRAFT INC.</t>
  </si>
  <si>
    <t>CHARLES CRAFT, INC</t>
  </si>
  <si>
    <t>CHARLES INDUSTRIES, LTD.</t>
  </si>
  <si>
    <t>CHARLOTTE CML, LLC</t>
  </si>
  <si>
    <t>CHARLOTTE SUN NEWSPAPER</t>
  </si>
  <si>
    <t>CHARM SCIENCES, INC.</t>
  </si>
  <si>
    <t>CHASE &amp; COOLEDGE - DO NOT USE</t>
  </si>
  <si>
    <t>CHASE METALS, INC.</t>
  </si>
  <si>
    <t>CHASE-LOGEMAN CORPORATION</t>
  </si>
  <si>
    <t>CHATHAM BEARINGS &amp; SUPPLI</t>
  </si>
  <si>
    <t>CHATTANOOGA BAKERY, INC.</t>
  </si>
  <si>
    <t>CHECKER INDUSTRIAL</t>
  </si>
  <si>
    <t>CHECKER INDUSTRIAL RUBBER</t>
  </si>
  <si>
    <t>CHECKERBOARD LTD.</t>
  </si>
  <si>
    <t>CHECKERED FLAG LIFTING SOLUTIONS</t>
  </si>
  <si>
    <t>CHEESE MERCHANTS OF AMERICA, LLC</t>
  </si>
  <si>
    <t>CHEF SOLUTIONS</t>
  </si>
  <si>
    <t>CHEMCO MFG</t>
  </si>
  <si>
    <t>CHERAW ELECTRICAL SUPPLY</t>
  </si>
  <si>
    <t>CHERAW YARN MILLS, INC.</t>
  </si>
  <si>
    <t>CHERRY ELECTRICAL PRODUCT</t>
  </si>
  <si>
    <t>CHERRY SALES</t>
  </si>
  <si>
    <t>CHESTERFIELD YARN MILLS</t>
  </si>
  <si>
    <t>CHI GREENHOUSE, LLC</t>
  </si>
  <si>
    <t>CHICAGO CHAIN LLC</t>
  </si>
  <si>
    <t>CHICAGO GOURMET WHOLESALE BAKERY</t>
  </si>
  <si>
    <t>CHICAGO METALCRAFT INC</t>
  </si>
  <si>
    <t>CHICAGO SUN-TIMES</t>
  </si>
  <si>
    <t>CHICAGO TRIBUNE</t>
  </si>
  <si>
    <t>CHICK INTERNATIONAL</t>
  </si>
  <si>
    <t>CHICK PUBLICATIONS, INC.</t>
  </si>
  <si>
    <t>CHICKEN OF THE SEA INTERNATIONAL</t>
  </si>
  <si>
    <t>CHINOOK GREENHOUSES (1990) LTD</t>
  </si>
  <si>
    <t>CHIORINO AUSTRALIA</t>
  </si>
  <si>
    <t>CHIORINO INC</t>
  </si>
  <si>
    <t>CHIPPEWA CHIEF PARTS, INC.</t>
  </si>
  <si>
    <t>CHIQUOLA FABRICS (CLOSED)</t>
  </si>
  <si>
    <t>CHOCOLAT  LAMONTAGNE</t>
  </si>
  <si>
    <t>CHOCOLATE DELIVERY SYSTEMS INC</t>
  </si>
  <si>
    <t>CHOICE INDUSTRIAL SOLUTIONS</t>
  </si>
  <si>
    <t>CHOMARAT NORTH AMERICA</t>
  </si>
  <si>
    <t>CHOMARAT NORTH AMERICA LLC</t>
  </si>
  <si>
    <t>CHR HANSON</t>
  </si>
  <si>
    <t>CHRISTIAN BOOK DISTRIBUTORS</t>
  </si>
  <si>
    <t>CHRISTIAN DIOR PERFUMES, LLC</t>
  </si>
  <si>
    <t>CHRISTIAN SALAZAR O/A</t>
  </si>
  <si>
    <t>CHRYSLER CANADA LTD.</t>
  </si>
  <si>
    <t>CHUAO CHOCOLATIER</t>
  </si>
  <si>
    <t>CHURCH BUDGET ENVELOPE COMPANY</t>
  </si>
  <si>
    <t>CIASOM LLC.</t>
  </si>
  <si>
    <t>CIBA VISION</t>
  </si>
  <si>
    <t>CIBA VISION-DES PLAINES,IL</t>
  </si>
  <si>
    <t>CICATEC- TERMINAL EQUIPMENT CORP.</t>
  </si>
  <si>
    <t>CIMTEK LTD.</t>
  </si>
  <si>
    <t>CINCINNATI TRANSMISSION COMPANY</t>
  </si>
  <si>
    <t>CINELLI ESPERIS CORPORATION</t>
  </si>
  <si>
    <t>CINRAM, INC.</t>
  </si>
  <si>
    <t>CINTAS CORPORATION</t>
  </si>
  <si>
    <t>CINTAS CORPORATION - ASTEN</t>
  </si>
  <si>
    <t>CINTAS CORPORATION - PHILADELPHIA</t>
  </si>
  <si>
    <t>CIOFFI CORP PUFF AND SNUFF</t>
  </si>
  <si>
    <t>CIRCLE GRAPHICS INC.</t>
  </si>
  <si>
    <t>CIRCLE PACKAGING MACHINERY INC.</t>
  </si>
  <si>
    <t>CIRCLECLOUD CO., LTD.</t>
  </si>
  <si>
    <t>CIRCUIT CITY DISTRIBUTION 775</t>
  </si>
  <si>
    <t>CIRKUL</t>
  </si>
  <si>
    <t>CISSS DES LAURENTIDES - HOSPITAL</t>
  </si>
  <si>
    <t>CITC USA</t>
  </si>
  <si>
    <t>CITRUS PUBLISHING INC.</t>
  </si>
  <si>
    <t>CITY OF AUSTIN / AVIATION</t>
  </si>
  <si>
    <t>CITY OF BRISTOL WATER POLLUTION</t>
  </si>
  <si>
    <t>CITY OF CHARLOTTE AP</t>
  </si>
  <si>
    <t>CITY OF COLORADO SPRINGS/AIRPORT</t>
  </si>
  <si>
    <t>CITY OF PHOENIX</t>
  </si>
  <si>
    <t>CITY OF TORONTO, ACCOUNTS PAYABLE</t>
  </si>
  <si>
    <t>CK BELT CO.</t>
  </si>
  <si>
    <t>CKS PACKAGING</t>
  </si>
  <si>
    <t>CLACK CORPORATION</t>
  </si>
  <si>
    <t>CLARCOR AIR FILTRATION PRODUCTS, IN</t>
  </si>
  <si>
    <t>CLAREMONT POLYMER SHAPES INC.</t>
  </si>
  <si>
    <t>CLARION BOARDS, INC</t>
  </si>
  <si>
    <t>CLARK COUNTY SCHOOL DISTRICT</t>
  </si>
  <si>
    <t>CLARK PAPER BOX</t>
  </si>
  <si>
    <t>CLARK STEEL FRAMING SYSTEMS</t>
  </si>
  <si>
    <t>CLARK TRANSMISSION COMPANY</t>
  </si>
  <si>
    <t>CLARK-FOWLER ENTERPRISES, INC</t>
  </si>
  <si>
    <t>CLASEN QUALITY COATINGS</t>
  </si>
  <si>
    <t>CLASSIC GRAPHICS, INC.</t>
  </si>
  <si>
    <t>CLASSIC WOODCRAFT LTD. - 1</t>
  </si>
  <si>
    <t>CLASSIC WOODCRAFT LTD. - 2</t>
  </si>
  <si>
    <t>CLAXTON BAKERY</t>
  </si>
  <si>
    <t>CLD HANDLING SYSTEMS, INC.</t>
  </si>
  <si>
    <t>CLEAR LAKE ENTERPRISES</t>
  </si>
  <si>
    <t>CLEARWATER SEAFOODS</t>
  </si>
  <si>
    <t>CLEVELAND TOOL &amp; DESIGN</t>
  </si>
  <si>
    <t>CLEVERTECH NORTH AMERICA</t>
  </si>
  <si>
    <t>CLIFTON PLASTICS</t>
  </si>
  <si>
    <t>CLIM-A-TECH INDUSTRIES, INC.</t>
  </si>
  <si>
    <t>CLINTON MACHINE, INC</t>
  </si>
  <si>
    <t>CLINTON'S DITCH COOPERATIVE COMPANY</t>
  </si>
  <si>
    <t>CLOVER SPECIALTIES, INC.</t>
  </si>
  <si>
    <t>CLT LOGISTICS</t>
  </si>
  <si>
    <t>C-MAC MICROCIRCUITS</t>
  </si>
  <si>
    <t>CMC-GRUPO GOMEZ HAEDO</t>
  </si>
  <si>
    <t>CMP ADVANCED MECHANICAL SOLUTIONS</t>
  </si>
  <si>
    <t>CMYK PRINT AND PROMOTIONS - TRACY</t>
  </si>
  <si>
    <t>CNB COMPUTERS</t>
  </si>
  <si>
    <t>CNC AUTOMATION/2778751 CANADA INC.</t>
  </si>
  <si>
    <t>CNC INTERFACE INC.</t>
  </si>
  <si>
    <t>CNI MANUFACTURING</t>
  </si>
  <si>
    <t>CNS CONFECTIONERY PRODUCTS LLC</t>
  </si>
  <si>
    <t>COAST TO COAST BAKERY</t>
  </si>
  <si>
    <t>COASTAL CONVEYOR SERVICES, LLC</t>
  </si>
  <si>
    <t>COASTAL CORRUGATED</t>
  </si>
  <si>
    <t>COASTAL EQUIPMENT CORP.</t>
  </si>
  <si>
    <t>COASTAL FIBER SYSTEMS, INC.</t>
  </si>
  <si>
    <t>COASTAL MANUFACTURING INC</t>
  </si>
  <si>
    <t>COASTAL PRESS INC.</t>
  </si>
  <si>
    <t>COATS AMERICAN-ROSMAN PLT</t>
  </si>
  <si>
    <t>COCA COLA</t>
  </si>
  <si>
    <t>COCA-COLA BOTTLING</t>
  </si>
  <si>
    <t>COCA-COLA BOTTLING CO OF SAN DIEGO</t>
  </si>
  <si>
    <t>CODINO'S FOODS, INC</t>
  </si>
  <si>
    <t>COE MANUFACTURING</t>
  </si>
  <si>
    <t>COE MANUFACTURING COMPANY</t>
  </si>
  <si>
    <t>COEUR D'ALENE PRESS</t>
  </si>
  <si>
    <t>COFELY SERVICES, INC</t>
  </si>
  <si>
    <t>COGNATI CHEESE</t>
  </si>
  <si>
    <t>COHEN MACHINERY CO.</t>
  </si>
  <si>
    <t>COLBERT PACKAGING CORP</t>
  </si>
  <si>
    <t>COLBERT PACKAGING CORP.</t>
  </si>
  <si>
    <t>COLBORNE FOODBOTICS</t>
  </si>
  <si>
    <t>COLD SPRING GRANITE COMPANY</t>
  </si>
  <si>
    <t>COLEMAN HODAPP</t>
  </si>
  <si>
    <t>COLE-MUNRO FOODS GROUP</t>
  </si>
  <si>
    <t>COLFAX MATERIAL HANDLING</t>
  </si>
  <si>
    <t>COLGATE PALMOLIVE - GREENWOOD</t>
  </si>
  <si>
    <t>COLGATE PALMOLIVE COMPANY</t>
  </si>
  <si>
    <t>COLGATE-PALMOLIVE CANADA INC.</t>
  </si>
  <si>
    <t>COLINX, LLC</t>
  </si>
  <si>
    <t>COLLINS &amp; AIKMAN CANADA I</t>
  </si>
  <si>
    <t>COLLINS &amp; AIKMAN-MASTERCF</t>
  </si>
  <si>
    <t>COLMAR BELTING CO INC</t>
  </si>
  <si>
    <t>COLONIAL LABEL SYSTEMS</t>
  </si>
  <si>
    <t>COLONIAL WIRE CABLE CO. INC</t>
  </si>
  <si>
    <t>COLOR QUEST LABEL</t>
  </si>
  <si>
    <t>COLOR VISION LTD</t>
  </si>
  <si>
    <t>COLORADO PRINTING CO INC</t>
  </si>
  <si>
    <t>COLOR-BOX</t>
  </si>
  <si>
    <t>COLORHUB LLC</t>
  </si>
  <si>
    <t>COLTER &amp; PETERSON</t>
  </si>
  <si>
    <t>COLUMBIA FOREST PRODUCTS</t>
  </si>
  <si>
    <t>COLUMBIA INDUSTRIAL SUPPLY INC</t>
  </si>
  <si>
    <t>COLUMBIA MACHINE, INC.</t>
  </si>
  <si>
    <t>COLUMBIA PICTURES INDUSTRIES, INC</t>
  </si>
  <si>
    <t>COLUMBIA RUBBER &amp; GASKET CO., INC.</t>
  </si>
  <si>
    <t>COLUMBIA RUBBER CORP</t>
  </si>
  <si>
    <t>COLUMBIA TECH</t>
  </si>
  <si>
    <t>COLUMBUS BRICK</t>
  </si>
  <si>
    <t>COLUMBUS CO dba. HORMEL</t>
  </si>
  <si>
    <t>COLUMBUS FOODS</t>
  </si>
  <si>
    <t>COLUMBUS INDUSTRIAL</t>
  </si>
  <si>
    <t>COLUMBUS INDUSTRIES TEXAS, LLP.</t>
  </si>
  <si>
    <t>COLUMBUS RUBBER</t>
  </si>
  <si>
    <t>COLUMBUS RUBBER CO</t>
  </si>
  <si>
    <t>COLWELL / CANADA CORP</t>
  </si>
  <si>
    <t>COMERCIALIZADORA</t>
  </si>
  <si>
    <t>COMET MACHINE &amp; MFG CO. L</t>
  </si>
  <si>
    <t>COMFAB INC.</t>
  </si>
  <si>
    <t>COMFRUT PACKING</t>
  </si>
  <si>
    <t>COMMAND BELT CLEANING SYS</t>
  </si>
  <si>
    <t>COMMAND PACKAGING</t>
  </si>
  <si>
    <t>COMMAND WEB OFFSET CO.</t>
  </si>
  <si>
    <t>COMMERCIAL CONTRACTING</t>
  </si>
  <si>
    <t>COMMERCIAL CONTRACTING CORP</t>
  </si>
  <si>
    <t>COMMERCIAL CONVEYOR, INC</t>
  </si>
  <si>
    <t>COMMERCIAL ENVELOPE MFG. CO,INC.</t>
  </si>
  <si>
    <t>COMMERCIAL HOME AND ACCESSORIES</t>
  </si>
  <si>
    <t>COMMERCIAL PRINT-CRAFT LTD.</t>
  </si>
  <si>
    <t>COMMERCIAL SPRING AND TOOL</t>
  </si>
  <si>
    <t>COMMERICAL ENVELOPE</t>
  </si>
  <si>
    <t>COMMONWEALTH BRANDS INC.</t>
  </si>
  <si>
    <t>COMMONWEALTH BUILDING</t>
  </si>
  <si>
    <t>COMO TEXTILE PRINTS</t>
  </si>
  <si>
    <t>COMPAC SORTING</t>
  </si>
  <si>
    <t>COMPANIA COMERCIALIZADORA</t>
  </si>
  <si>
    <t>COMPASS INDUSTRIAL GROUP, LLC</t>
  </si>
  <si>
    <t>COMPLETE DRIVES</t>
  </si>
  <si>
    <t>COMPONENTES Y CONVEYORS</t>
  </si>
  <si>
    <t>COMPTON CONTROLS, INC.</t>
  </si>
  <si>
    <t>CON AGRA  - ARCHBOLD</t>
  </si>
  <si>
    <t>CON AGRA (BLACKWELL)</t>
  </si>
  <si>
    <t>CONAGRA - GROCERY PRODS.CO.</t>
  </si>
  <si>
    <t>CONAGRA BSC AP</t>
  </si>
  <si>
    <t>CONAGRA FOOD INGREDIENTS CO</t>
  </si>
  <si>
    <t>CONAGRA FOODS</t>
  </si>
  <si>
    <t>CONAGRA FOODS CANADA INC.</t>
  </si>
  <si>
    <t>CONAGRA FOODS EBS AP</t>
  </si>
  <si>
    <t>CONAGRA FOODS LAMB WESTON</t>
  </si>
  <si>
    <t>CONCEPT &amp; DESIGN SERVICES INC</t>
  </si>
  <si>
    <t>CONCEPT CONVOYEUR</t>
  </si>
  <si>
    <t>CONCEPT GIROUX</t>
  </si>
  <si>
    <t>CONCEPTION GENIK INC.</t>
  </si>
  <si>
    <t>CONCEPTION MECANIQUE NAVILLUS</t>
  </si>
  <si>
    <t>CONCEPTION R.P. INC.</t>
  </si>
  <si>
    <t>CONCEPTROMEC INC.</t>
  </si>
  <si>
    <t>CONCERT AIRLAID LTD.</t>
  </si>
  <si>
    <t>CONCORD STEEL CENTRE LTD.</t>
  </si>
  <si>
    <t>CONCORDIA PUBLISHING HOUSE</t>
  </si>
  <si>
    <t>CONCORP, INC.</t>
  </si>
  <si>
    <t>CONCUR INV CAPTURE C/O GATEHOUSE ME</t>
  </si>
  <si>
    <t>CONE MILLS - HAYNES PLANT</t>
  </si>
  <si>
    <t>CONE MILLS - WHITE OAK PL</t>
  </si>
  <si>
    <t>CONFAB SYSTEMS</t>
  </si>
  <si>
    <t>CONFIRMED AUTOMATION SYSTEMS</t>
  </si>
  <si>
    <t>CONNECT CONVEYOR BELTING</t>
  </si>
  <si>
    <t>CONNECTICUT CONTAINER CORP.</t>
  </si>
  <si>
    <t>CONNECTICUT VALLEY RUBBER</t>
  </si>
  <si>
    <t>CONNEMARA CONVERTING LLC</t>
  </si>
  <si>
    <t>CONOVEY</t>
  </si>
  <si>
    <t>CONSISTENT MANUFACTURING (CMR)</t>
  </si>
  <si>
    <t>CONSOLIDATED COVERTING SERV, INC</t>
  </si>
  <si>
    <t>CONSOLIDATED ELECTRICAL DISTRIBUTOR</t>
  </si>
  <si>
    <t>CONSOLIDATED MACHINE RESOURCES, LLC</t>
  </si>
  <si>
    <t>CONSTABLE BINDERY</t>
  </si>
  <si>
    <t>CONSTANT MOTION TECH INC</t>
  </si>
  <si>
    <t>CONSTANTIA FLEXIBLES</t>
  </si>
  <si>
    <t>CONSTANTINE N. POLITES &amp; CO.</t>
  </si>
  <si>
    <t>CONSULTEX</t>
  </si>
  <si>
    <t>CONSULTING MANAGEMENT INSPECTION</t>
  </si>
  <si>
    <t>CONTAINER SUPPLY</t>
  </si>
  <si>
    <t>CONTINENTAL AUTOMOTIVE SYSTEMS</t>
  </si>
  <si>
    <t>CONTINENTAL AUTOMOTIVE SYSTEMS INC</t>
  </si>
  <si>
    <t>CONTINENTAL AUTOMOTIVE SYSTEMS US,</t>
  </si>
  <si>
    <t>CONTINENTAL COOKIES, INC</t>
  </si>
  <si>
    <t>CONTINENTAL POLY BAGS, INC.</t>
  </si>
  <si>
    <t>CONTINENTAL TEVES - ITT</t>
  </si>
  <si>
    <t>CONTINENTAL TIRE -  CLINTON MS</t>
  </si>
  <si>
    <t>CONTINENTAL TIRE - SUMTER SC</t>
  </si>
  <si>
    <t>CONTINENTAL WEB PRESS</t>
  </si>
  <si>
    <t>CONTRACT PACKAGING PLUS</t>
  </si>
  <si>
    <t>CONTROL GAGING INCORPORATED</t>
  </si>
  <si>
    <t>CONTROL MICRO SYSTEMS, INC.</t>
  </si>
  <si>
    <t>CONTROL PANEL SERVICES INC.</t>
  </si>
  <si>
    <t>CONTROL SCREENING</t>
  </si>
  <si>
    <t>CONTROL SYSTEM INNOVATORS CORP</t>
  </si>
  <si>
    <t>CONTROLTOUCH SYSTEMS, INC.</t>
  </si>
  <si>
    <t>CONVERTER CORE INC.</t>
  </si>
  <si>
    <t>CONVERTING SOLUTIONS, INC.</t>
  </si>
  <si>
    <t>CONVEY OR STORE IT, INC.</t>
  </si>
  <si>
    <t>CONVEYALL INDUSTRIAL SUPPLY, INC.</t>
  </si>
  <si>
    <t>CONVEYING SOLUTIONS &amp; SER</t>
  </si>
  <si>
    <t>CONVEYING SOLUTIONS &amp; SERVICE</t>
  </si>
  <si>
    <t>CONVEYOR &amp; DRIVE EQUIP.</t>
  </si>
  <si>
    <t>CONVEYOR &amp; DRIVES</t>
  </si>
  <si>
    <t>CONVEYOR AND PLANT SOLUTIONS</t>
  </si>
  <si>
    <t>CONVEYOR BELTING SUPPLY CO.</t>
  </si>
  <si>
    <t>CONVEYOR BELTS AND INDUSTRIALS</t>
  </si>
  <si>
    <t>CONVEYOR COMPONENT SYSTEMS</t>
  </si>
  <si>
    <t>CONVEYOR CRAFT</t>
  </si>
  <si>
    <t>CONVEYOR INSTALLATION, INC.</t>
  </si>
  <si>
    <t>CONVEYOR MANUFACTURING &amp; SERVICES,</t>
  </si>
  <si>
    <t>CONVEYOR PLUS</t>
  </si>
  <si>
    <t>CONVEYOR SERVICE &amp; ELECTRIC</t>
  </si>
  <si>
    <t>CONVEYOR SOLUTIONS, INC</t>
  </si>
  <si>
    <t>CONVEYOR SOLUTIONS, LLC</t>
  </si>
  <si>
    <t>CONVEYOR SOURCE</t>
  </si>
  <si>
    <t>CONVEYOR SPECIALIST INC.</t>
  </si>
  <si>
    <t>CONVEYOR SPECIALTIES, INC.</t>
  </si>
  <si>
    <t>CONVEYOR SPLICING SPECIALTIES INC</t>
  </si>
  <si>
    <t>CONVEYOR TECHNOLOGIES, LTD.</t>
  </si>
  <si>
    <t>CONVEYOR TECHNOLOGY &amp; COMPONENTS IN</t>
  </si>
  <si>
    <t>CONVEYORS &amp; DRIVES</t>
  </si>
  <si>
    <t>CONVEYORS &amp; EQUIPMENT - NM</t>
  </si>
  <si>
    <t>CONVEYORS &amp; EQUIPMENT - UT</t>
  </si>
  <si>
    <t>CONVEYORS &amp; EQUIPMENT INC.</t>
  </si>
  <si>
    <t>CONVEYORS &amp; TRANSMISSION, INC.</t>
  </si>
  <si>
    <t>CONVEYORS AND MATERIALS HANDLING</t>
  </si>
  <si>
    <t>CONVIBER INCORPORATED</t>
  </si>
  <si>
    <t>COOLING TOWER RESOURCES INC.</t>
  </si>
  <si>
    <t>COOPER B-LINE, INC.</t>
  </si>
  <si>
    <t>COOPER BUSSMANN INC</t>
  </si>
  <si>
    <t>COOPER FARMS PROCESSING</t>
  </si>
  <si>
    <t>COOPER INDUSTRIES</t>
  </si>
  <si>
    <t>COOPER PET FOODS INC</t>
  </si>
  <si>
    <t>COORDINADORES ADUANALES DEL</t>
  </si>
  <si>
    <t>COORS BREWING COMPANY</t>
  </si>
  <si>
    <t>COORS TEK</t>
  </si>
  <si>
    <t>COPE MANUFACTURING</t>
  </si>
  <si>
    <t>COPRODEV PLUS INC.</t>
  </si>
  <si>
    <t>CORDANO CORRUGATED SERVICES, INC.</t>
  </si>
  <si>
    <t>CORE INDUSTRIES</t>
  </si>
  <si>
    <t>CORE INDUSTRIES INC.</t>
  </si>
  <si>
    <t>CORELINC, LLC</t>
  </si>
  <si>
    <t>CORNING INC.</t>
  </si>
  <si>
    <t>CORPORATE PACKAGING INC.</t>
  </si>
  <si>
    <t>CORRIGAN OSB, LLC</t>
  </si>
  <si>
    <t>CORTEZ MILLING CO INC.</t>
  </si>
  <si>
    <t>CORVALLIS TOOL COMPANY</t>
  </si>
  <si>
    <t>CORYDON CONVERTING CO, INC</t>
  </si>
  <si>
    <t>COSMIC DONUTS LLC</t>
  </si>
  <si>
    <t>COSMOPOLITAN TEXTILE</t>
  </si>
  <si>
    <t>COSTCO WHOLESALE MEAT PLANT #210</t>
  </si>
  <si>
    <t>COTTAGE BAKERY</t>
  </si>
  <si>
    <t>COTTON INCORPORATED</t>
  </si>
  <si>
    <t>COUNT &amp; CRUSH, LLC</t>
  </si>
  <si>
    <t>COUNTRY HOME BAKERY</t>
  </si>
  <si>
    <t>COUNTRY METALS, LLC</t>
  </si>
  <si>
    <t>COUNTRYSIDE MANUFACTURING</t>
  </si>
  <si>
    <t>COUNTY OF NORTHUMBERLAND</t>
  </si>
  <si>
    <t>COURIER KENDALLVILLE, INC</t>
  </si>
  <si>
    <t>COURIER STOUGHTON</t>
  </si>
  <si>
    <t>COURIER WESTFORD, INC.</t>
  </si>
  <si>
    <t>COURIERS INC.</t>
  </si>
  <si>
    <t>COURROIE LANAUDIERE</t>
  </si>
  <si>
    <t>COURROIE PGF</t>
  </si>
  <si>
    <t>COVALENCE SPECIALTY ADHESIVES LLC</t>
  </si>
  <si>
    <t>COVESTRO LLC</t>
  </si>
  <si>
    <t>COVIDIEN</t>
  </si>
  <si>
    <t>COX NORTH CAROLINA PUBLICATIONS,INC</t>
  </si>
  <si>
    <t>COYLE PACKAGING GROUP</t>
  </si>
  <si>
    <t>CPI CARD GROUP, NEVADA</t>
  </si>
  <si>
    <t>CPOR, INC.</t>
  </si>
  <si>
    <t>CR MEYER</t>
  </si>
  <si>
    <t>CR SERVICES CRRB</t>
  </si>
  <si>
    <t>CRACKER BARREL DISTRIBUTION CENTER</t>
  </si>
  <si>
    <t>CRAFT BREW ALLIANCE INC</t>
  </si>
  <si>
    <t>CRAFT BREWERS ALLIANCE, INC</t>
  </si>
  <si>
    <t>CRAIN WALNUT SHELLING, INC.</t>
  </si>
  <si>
    <t>CRANE AND COMPANY INC.</t>
  </si>
  <si>
    <t>CRANSTON PRINT</t>
  </si>
  <si>
    <t>CRATHERN MACHINERY GROUP, INC.</t>
  </si>
  <si>
    <t>CRAVO EQUIPMENT LTD.</t>
  </si>
  <si>
    <t>CREATIVE AUTOMATION COMPANY</t>
  </si>
  <si>
    <t>CREATIVE ENERGY FOODS INC.</t>
  </si>
  <si>
    <t>CREATIVE FABRICATION, INC.</t>
  </si>
  <si>
    <t>CREATIVE FOAM</t>
  </si>
  <si>
    <t>CREATIVE FOOD BRANDS INC</t>
  </si>
  <si>
    <t>CREATIVE MICRO DESIGN</t>
  </si>
  <si>
    <t>CREEL PRINTING</t>
  </si>
  <si>
    <t>CREST FOAM</t>
  </si>
  <si>
    <t>CRESTONE GROUP, LLC</t>
  </si>
  <si>
    <t>CRESWELL IND. SUPPLY, INC</t>
  </si>
  <si>
    <t>CRESWELL RICHARDSON</t>
  </si>
  <si>
    <t>CRIPPEN MANUFACTURING COMPANY</t>
  </si>
  <si>
    <t>CRISTIAN CHIRILA</t>
  </si>
  <si>
    <t>CROSCILL HOME LLC</t>
  </si>
  <si>
    <t>CROSS BROTHERS</t>
  </si>
  <si>
    <t>CROSS BROTHERS CO., INC.</t>
  </si>
  <si>
    <t>CROSSFIRE METALWORS LLC.</t>
  </si>
  <si>
    <t>CROSSTEX INTERNATIONAL</t>
  </si>
  <si>
    <t>CROUSTILLES YUM YUM ENR.</t>
  </si>
  <si>
    <t>CROWN BAKERIES, LLC</t>
  </si>
  <si>
    <t>CROWN CANLINE SUPPLIES INC</t>
  </si>
  <si>
    <t>CROWN CONCEPTS</t>
  </si>
  <si>
    <t>CROWN CORK &amp; SEAL (ALSIP)</t>
  </si>
  <si>
    <t>CROWN CORK &amp; SEAL (WARRENSBURG)</t>
  </si>
  <si>
    <t>CROWN CORK &amp; SEAL USA, INC.</t>
  </si>
  <si>
    <t>CROWN METAL PACKAGINE CANADA LP - 1</t>
  </si>
  <si>
    <t>CROWN METAL PACKAGING CANADA LP</t>
  </si>
  <si>
    <t>CROWN METAL PACKAGING CANADA LP - 2</t>
  </si>
  <si>
    <t>CROWN METAL PACKAGING CANADA LP - 3</t>
  </si>
  <si>
    <t>CROWN METAL PACKAGING CANADA LP - 4</t>
  </si>
  <si>
    <t>CROWN PACKAGING CORP</t>
  </si>
  <si>
    <t>CROWN PAPER CONVERTING INC.</t>
  </si>
  <si>
    <t>CROWN RESOURCES LLC</t>
  </si>
  <si>
    <t>CRV ELECTRONICS CORPORATION</t>
  </si>
  <si>
    <t>CSL BEHRING, LLC</t>
  </si>
  <si>
    <t>CSM BAKERY SOLUTIONS</t>
  </si>
  <si>
    <t>CSM MECHANICAL</t>
  </si>
  <si>
    <t>CSP TECHNOLOGIES, INC</t>
  </si>
  <si>
    <t>CSS-CORNING INCORPORATED</t>
  </si>
  <si>
    <t>CSSS DE L'ESTRIE-CHUS</t>
  </si>
  <si>
    <t>CTM INDUSTRIELLE</t>
  </si>
  <si>
    <t>CTNA - ACCOUNTS PAYABLE - MT VERNON</t>
  </si>
  <si>
    <t>CUBATIC TECHNOLOGY CORP.</t>
  </si>
  <si>
    <t>CUCINA FOODS INC</t>
  </si>
  <si>
    <t>CUDA AUTOMATION &amp; DESIGN</t>
  </si>
  <si>
    <t>CUIR A FER INC.</t>
  </si>
  <si>
    <t>CUISINE CENTRALE PRET-A-MANGER INC</t>
  </si>
  <si>
    <t>CUISINE INNOVATIONS</t>
  </si>
  <si>
    <t>CULLIGAN OF CANADA</t>
  </si>
  <si>
    <t>CULTECH, INC.</t>
  </si>
  <si>
    <t>CURLIN, INC.</t>
  </si>
  <si>
    <t>CURT G. JOA, INC.</t>
  </si>
  <si>
    <t>CURTIS PACKAGING</t>
  </si>
  <si>
    <t>CUSANO'S ITALIAN BAKERY, INC.</t>
  </si>
  <si>
    <t>CUSTOM ALUMINUM PROD.,INC</t>
  </si>
  <si>
    <t>CUSTOM BELTS, INC.</t>
  </si>
  <si>
    <t>CUSTOM CONVERTING SOLUTIONS,INC</t>
  </si>
  <si>
    <t>CUSTOM CONVEYOR &amp; FAB. CORP.</t>
  </si>
  <si>
    <t>CUSTOM CRAFT POULTRY</t>
  </si>
  <si>
    <t>CUSTOM FABRICATING &amp; SUPPLIES</t>
  </si>
  <si>
    <t>CUSTOM INDUSTRIAL CONTROLS, INC.</t>
  </si>
  <si>
    <t>CUSTOM INTEGRATED AUTOMATION</t>
  </si>
  <si>
    <t>CUSTOM MACHINE</t>
  </si>
  <si>
    <t>CUSTOM MANUFACTURING &amp; INDUSTRIAL</t>
  </si>
  <si>
    <t>CUSTOM MECHANICAL CONTRACTORS</t>
  </si>
  <si>
    <t>CUSTOM METALCRAFT INC</t>
  </si>
  <si>
    <t>CUSTOM NONWOVENS, INC.</t>
  </si>
  <si>
    <t>CUSTOM POLYMERS  INC</t>
  </si>
  <si>
    <t>CUSTOM SEAFOOD SERVICES</t>
  </si>
  <si>
    <t>CUSTOM SERVICE 2000</t>
  </si>
  <si>
    <t>CUSTOM SERVICES,INC</t>
  </si>
  <si>
    <t>CUTTING EDGE PAPER LTD</t>
  </si>
  <si>
    <t>CVG MONONA WIRE LLC</t>
  </si>
  <si>
    <t>CW INDUSTRIAL COATINGS</t>
  </si>
  <si>
    <t>CYBERNETIK, INC.</t>
  </si>
  <si>
    <t>CYBEX INTERNATIONAL</t>
  </si>
  <si>
    <t>US Jim Bisek</t>
  </si>
  <si>
    <t>Jim Bisek</t>
  </si>
  <si>
    <t>CYBEX INTERNATIONAL - MEDWAY</t>
  </si>
  <si>
    <t>CYBEX INTERNATIONAL - OWATONNA</t>
  </si>
  <si>
    <t>CYLICRON ENGINEERED CYLINDERS, LLC</t>
  </si>
  <si>
    <t>CYNTHIANA PUBLISHING LLC</t>
  </si>
  <si>
    <t>D &amp; B CONVEYOR SYSTEMS, INC / PROJE</t>
  </si>
  <si>
    <t>D &amp; B CONVEYOR SYSTEMS, INC.</t>
  </si>
  <si>
    <t>D &amp; B GRAPHIC SERVICES INC</t>
  </si>
  <si>
    <t>D &amp; B SUPPLY</t>
  </si>
  <si>
    <t>D &amp; D CLEANING SERVICES</t>
  </si>
  <si>
    <t>D &amp; D TOOL &amp; SUPPLY</t>
  </si>
  <si>
    <t>D &amp; H CHEQUES SERVICES CORPORATION</t>
  </si>
  <si>
    <t>D &amp; I ENTERPRISES, INC.</t>
  </si>
  <si>
    <t>D &amp; M INDUSTRIAL</t>
  </si>
  <si>
    <t>D &amp; P INC.</t>
  </si>
  <si>
    <t>D &amp; S PRECISION LTD.</t>
  </si>
  <si>
    <t>D &amp; V ELECTRONICS</t>
  </si>
  <si>
    <t>D + H LP</t>
  </si>
  <si>
    <t>D E SHIPP BELT CO.</t>
  </si>
  <si>
    <t>D E SHIPP BELTING CO</t>
  </si>
  <si>
    <t>D&amp;F EQUIPMENT SALES, INC.</t>
  </si>
  <si>
    <t>D&amp;M INDUSTRIAL REPAIR</t>
  </si>
  <si>
    <t>D. TECH CANADA LTD.</t>
  </si>
  <si>
    <t>D.F.I SYSTEMS</t>
  </si>
  <si>
    <t>D.P. BROWN OF SAGINAW, INC.</t>
  </si>
  <si>
    <t>D.R. ANDERSON CONSTRUCTORS, CO.</t>
  </si>
  <si>
    <t>D.W. NICHOLSON CORP.</t>
  </si>
  <si>
    <t>DA ROSA MACHINE</t>
  </si>
  <si>
    <t>DA YANG SEAFOOD</t>
  </si>
  <si>
    <t>DA-AMA BAKERY</t>
  </si>
  <si>
    <t>DAB ASSOCIATES, INC.</t>
  </si>
  <si>
    <t>DABECCA FOODS, INC</t>
  </si>
  <si>
    <t>DADDY RAYS INC.</t>
  </si>
  <si>
    <t>DAETWYLER CORPORATION</t>
  </si>
  <si>
    <t>DAIDO USA</t>
  </si>
  <si>
    <t>DAIFUKU AIRP.TECH.-DORVAL (QUEBEC)</t>
  </si>
  <si>
    <t>DAIFUKU AIRPORT AMERICA CORP</t>
  </si>
  <si>
    <t>DAIFUKU AIRPORT AMERICA CORPORATION</t>
  </si>
  <si>
    <t>DAIFUKU AIRPORT UK LTD</t>
  </si>
  <si>
    <t>DAIFUKU AMERICA CORP</t>
  </si>
  <si>
    <t>DAIFUKU INTRALOGISTICS AMERICA CORP</t>
  </si>
  <si>
    <t>DAIFUKU MANUFACTURING CANADA CORP</t>
  </si>
  <si>
    <t>DAIFUKU SERVICE AMERICA- MINNEAPOLI</t>
  </si>
  <si>
    <t>DAIFUKU SERVICES AMERICA - CLEVELAN</t>
  </si>
  <si>
    <t>DAIFUKU SERVICES AMERICA - LOS ANGE</t>
  </si>
  <si>
    <t>DAIFUKU SERVICES AMERICA - MORRISVI</t>
  </si>
  <si>
    <t>DAIFUKU SERVICES AMERICA - PANAMA</t>
  </si>
  <si>
    <t>DAIFUKU SERVICES AMERICA - PHOENIX</t>
  </si>
  <si>
    <t>DAIFUKU SERVICES AMERICA - SACRAMEN</t>
  </si>
  <si>
    <t>DAIFUKU SERVICES AMERICA - SAN ANTO</t>
  </si>
  <si>
    <t>DAIFUKU SERVICES AMERICA - SAN DIEG</t>
  </si>
  <si>
    <t>DAIFUKU SERVICES AMERICA - SAN FRAN</t>
  </si>
  <si>
    <t>DAIFUKU SERVICES AMERICA - VANDALIA</t>
  </si>
  <si>
    <t>DAIFUKU SERVICES AMERICA - WARWICK</t>
  </si>
  <si>
    <t>DAIFUKU SERVICES AMERICA CORP - DET</t>
  </si>
  <si>
    <t>DAIFUKU SERVICES AMERICA CORP -COLL</t>
  </si>
  <si>
    <t>DAIFUKU SERVICES AMERICA CORP- DENV</t>
  </si>
  <si>
    <t>DAIFUKU SERVICES AMERICA CORP ORD T</t>
  </si>
  <si>
    <t>DAIFUKU SERVICES AMERICA- ORLANDO</t>
  </si>
  <si>
    <t>DAIFUKU SERVICES CANADA CORP</t>
  </si>
  <si>
    <t>DAIKEN NORTH AMERICA LTD</t>
  </si>
  <si>
    <t>DAIKI CORPORATION</t>
  </si>
  <si>
    <t>DAILY NEWS L.P.</t>
  </si>
  <si>
    <t>DAINIPPON SCREEN USA</t>
  </si>
  <si>
    <t>DAISY'S BAKERY/FNA GOLDEN BAKERS</t>
  </si>
  <si>
    <t>DALCO GFT NONWOVENS. LLC</t>
  </si>
  <si>
    <t>DALCO NONWOVENS, LLC</t>
  </si>
  <si>
    <t>DALE TOOL &amp; DIE COMPANY</t>
  </si>
  <si>
    <t>DALLAS CONTAINER CORPORATION</t>
  </si>
  <si>
    <t>US Dallas House</t>
  </si>
  <si>
    <t>Dallas House</t>
  </si>
  <si>
    <t>DALLAS OFFSET</t>
  </si>
  <si>
    <t>DALLAS/FORT WORTH INTERNATIONAL</t>
  </si>
  <si>
    <t>DAL-TILE CORPORATION</t>
  </si>
  <si>
    <t>DAMAN IND.,INC.</t>
  </si>
  <si>
    <t>DAMASCUS BAKERY OPCO LLC</t>
  </si>
  <si>
    <t>DAN RIVER INC - #47 STORE</t>
  </si>
  <si>
    <t>DAN RIVER INC - P.BLKT</t>
  </si>
  <si>
    <t>DAN RIVER INC - SCHOOL #1</t>
  </si>
  <si>
    <t>DAN TERRY &amp; ASSOCIATES , INC.</t>
  </si>
  <si>
    <t>DANA CANADA CORPORATION</t>
  </si>
  <si>
    <t>DANA CORPORATION</t>
  </si>
  <si>
    <t>DANCO PACKAGING SUPPLY CO</t>
  </si>
  <si>
    <t>DANIEL COMMUNICATIONS (VIBEQUEST)</t>
  </si>
  <si>
    <t>DANIELE INC.</t>
  </si>
  <si>
    <t>DANILUK CORPORATION</t>
  </si>
  <si>
    <t>DANISCO USA, INC. DBA</t>
  </si>
  <si>
    <t>DAN'S BODYBUILDING EQUIPMENT INC.</t>
  </si>
  <si>
    <t>DANTHERM</t>
  </si>
  <si>
    <t>DANZER VENEER AMERICAS</t>
  </si>
  <si>
    <t>DAPR ENGINEERING LLC</t>
  </si>
  <si>
    <t>DAQIS SPORTS INC.</t>
  </si>
  <si>
    <t>DARE FOODS</t>
  </si>
  <si>
    <t>DARE FOODS LIMITED</t>
  </si>
  <si>
    <t>DARE FOODS LTD</t>
  </si>
  <si>
    <t>DARE FOODS LTD.</t>
  </si>
  <si>
    <t>DART CONTAINER CORPORATION</t>
  </si>
  <si>
    <t>DART DISTRIBUTING, LLC</t>
  </si>
  <si>
    <t>DAS INSTALLATIONS INC</t>
  </si>
  <si>
    <t>DATA BUSINESS FORMS - 1</t>
  </si>
  <si>
    <t>DATA COMMUNICATIONS MANAGEMENT</t>
  </si>
  <si>
    <t>DATACARD GROUP</t>
  </si>
  <si>
    <t>DATEX-OHMEDA, INC.</t>
  </si>
  <si>
    <t>DAVE DODGE SERVICE INC.</t>
  </si>
  <si>
    <t>DAVE WENSTROM</t>
  </si>
  <si>
    <t>DAVECO INDUSTRIES</t>
  </si>
  <si>
    <t>DAVENPORT ELECTRIC</t>
  </si>
  <si>
    <t>DAVID E GILBERT</t>
  </si>
  <si>
    <t>DAVID MONTPETIT</t>
  </si>
  <si>
    <t>DAVID RICHARDS</t>
  </si>
  <si>
    <t>DAVIDSON CONVEYOR SYSTEMS</t>
  </si>
  <si>
    <t>DAVIS CONVEYOR COMPONENTS</t>
  </si>
  <si>
    <t>DAVIS MACHINES</t>
  </si>
  <si>
    <t>DAVIS STANDARD</t>
  </si>
  <si>
    <t>DAVIS WIRE CORPORATION</t>
  </si>
  <si>
    <t>DAVIS-STANDARD LLC</t>
  </si>
  <si>
    <t>DAWN FOOD PRODUCTS</t>
  </si>
  <si>
    <t>DAWN FOOD PRODUCTS (CANADA), LTD.</t>
  </si>
  <si>
    <t>DAY-LEE FOODS, INC</t>
  </si>
  <si>
    <t>DAYTONA BEACH NEWS JOURNAL</t>
  </si>
  <si>
    <t>DC EQUIPMENT INC</t>
  </si>
  <si>
    <t>DCI INC.</t>
  </si>
  <si>
    <t>DCM AUTOMATION</t>
  </si>
  <si>
    <t>DCM-TM USA, LLC</t>
  </si>
  <si>
    <t>DCS. INC.</t>
  </si>
  <si>
    <t>dds AUTOMATED MACHINERY DESIGN INC.</t>
  </si>
  <si>
    <t>DDS CONVEYOR INC</t>
  </si>
  <si>
    <t>DE PERE CABINET, INC.</t>
  </si>
  <si>
    <t>DEAM LTD.</t>
  </si>
  <si>
    <t>DEARBORN MID-WEST COMPANY LLC</t>
  </si>
  <si>
    <t>DEAS CONSTRUCTION INC</t>
  </si>
  <si>
    <t>DECA CABLES INC.</t>
  </si>
  <si>
    <t>DECACER</t>
  </si>
  <si>
    <t>DECATUR RUBBER &amp; GASKET</t>
  </si>
  <si>
    <t>DECCO GRAPHICS</t>
  </si>
  <si>
    <t>DECIMAL ENGINEERING, INC.</t>
  </si>
  <si>
    <t>DECO AUTOMOTIVE</t>
  </si>
  <si>
    <t>DECOBOARD INC.</t>
  </si>
  <si>
    <t>DECOR CABINETS</t>
  </si>
  <si>
    <t>DECORATION DESIGN SOLUTIONS INC.</t>
  </si>
  <si>
    <t>DEECO HOSE &amp; BELTING INC</t>
  </si>
  <si>
    <t>DEFCO INC</t>
  </si>
  <si>
    <t>DEFENDER SCRNS /PROGRESSIVE SCREENS</t>
  </si>
  <si>
    <t>DEFIANCE METAL RPODUCTS</t>
  </si>
  <si>
    <t>DEFLURI'S CHOCOLATES</t>
  </si>
  <si>
    <t>DEIORIO FOODS, INC</t>
  </si>
  <si>
    <t>DEKORON WIRE &amp; CABLE</t>
  </si>
  <si>
    <t>DEL MAR PACKING LLC</t>
  </si>
  <si>
    <t>DEL METALS</t>
  </si>
  <si>
    <t>DEL MONTE FOODS - MODESTO</t>
  </si>
  <si>
    <t>DEL MONTE FRESH PRODUCE COMPANY</t>
  </si>
  <si>
    <t>DEL SOL FOOD COMPANY INC</t>
  </si>
  <si>
    <t>DEL TIN FIBER</t>
  </si>
  <si>
    <t>DEL WEST ENGINEERING</t>
  </si>
  <si>
    <t>DELANO CONVEYOR &amp; EQUIPMENT CO.</t>
  </si>
  <si>
    <t>DELCO INDUSTRIAL SALES</t>
  </si>
  <si>
    <t>DELL COMPUTER CORPORATION</t>
  </si>
  <si>
    <t>DELL INC.</t>
  </si>
  <si>
    <t>DELLE VEDOVE USA, INC.</t>
  </si>
  <si>
    <t>DELO</t>
  </si>
  <si>
    <t>DELTA AIR LINES</t>
  </si>
  <si>
    <t>DELTA AIRLINES</t>
  </si>
  <si>
    <t>DELTA AIRLINES INC</t>
  </si>
  <si>
    <t>DELTA AIRLINES INC., DEPT 613</t>
  </si>
  <si>
    <t>DELTA AIRLINES SFO</t>
  </si>
  <si>
    <t>DELTA INDUSTRIAL SERVICES, INC.</t>
  </si>
  <si>
    <t>DELTA MACHINE</t>
  </si>
  <si>
    <t>DELTA MAINTENANCE SOLUTIONS LLC</t>
  </si>
  <si>
    <t>DELTA MILLS - ESTES PLANT</t>
  </si>
  <si>
    <t>DELTA MILLS - PAMPLICO</t>
  </si>
  <si>
    <t>DELTA MILLS - WOODSIDE IND., INC.</t>
  </si>
  <si>
    <t>DELTA MILLS (CLOSED)</t>
  </si>
  <si>
    <t>DELTA SYSTEMS &amp; AUTOMATION, INC</t>
  </si>
  <si>
    <t>DELTA SYSTEMS, INC.</t>
  </si>
  <si>
    <t>DEL-TIN FIBER L.L.C.</t>
  </si>
  <si>
    <t>DELUXE CORPORATION</t>
  </si>
  <si>
    <t>DEMATIC CORP</t>
  </si>
  <si>
    <t>DEMATIC CORP - HEBRON, KY</t>
  </si>
  <si>
    <t>DEMATIC CORP-GRAND RAPIDS, MI</t>
  </si>
  <si>
    <t>DEMATIC LIMITED</t>
  </si>
  <si>
    <t>DEN DEKKER MEATS (2005)</t>
  </si>
  <si>
    <t>DENARDIS INDUSTRIAL SALES LTD</t>
  </si>
  <si>
    <t>DENKAI AMERICA</t>
  </si>
  <si>
    <t>DENKAI AMERICA, INC</t>
  </si>
  <si>
    <t>DENNIS C PHELPS</t>
  </si>
  <si>
    <t>DENSO DATA PROCESSING CENTER</t>
  </si>
  <si>
    <t>DENSO MANUFACTURING</t>
  </si>
  <si>
    <t>DENSO MANUFACTURING CANADA INC.</t>
  </si>
  <si>
    <t>DENTSPLY</t>
  </si>
  <si>
    <t>DENTSPLY INTERNATIONAL</t>
  </si>
  <si>
    <t>DENVER NEWSPAPER AGENCY</t>
  </si>
  <si>
    <t>DEPENDABLE MARKING SYSTEMS LTD.</t>
  </si>
  <si>
    <t>DERKIN &amp; WISE INC</t>
  </si>
  <si>
    <t>DERMA SCIENCES CANADA INC.</t>
  </si>
  <si>
    <t>DEROYAL TEXTILES, INC.</t>
  </si>
  <si>
    <t>DES MOINES AIRPORT AUTHORITY</t>
  </si>
  <si>
    <t>DESCHUTES VALLEY WATER DISTRICT</t>
  </si>
  <si>
    <t>DESCO EQUIPMENT</t>
  </si>
  <si>
    <t>DESCO INC.</t>
  </si>
  <si>
    <t>DESHAZO AUTOMATION LLC</t>
  </si>
  <si>
    <t>DESIGN &amp; INTEGRATION INC.</t>
  </si>
  <si>
    <t>DESIGN CRAFT DOOR INC.</t>
  </si>
  <si>
    <t>DESIGN FABRICATORS &amp; INTEGRATORS, L</t>
  </si>
  <si>
    <t>DESIGN METALS</t>
  </si>
  <si>
    <t>DESIGNED CONVEYOR</t>
  </si>
  <si>
    <t>DESIGNED CONVEYOR / PROJECT ACCOUNT</t>
  </si>
  <si>
    <t>DESSERTS ON US</t>
  </si>
  <si>
    <t>DETROIT TOOL &amp; ENGINEERING</t>
  </si>
  <si>
    <t>DEVBEK FABRICATION &amp; MILLWRIGHTING</t>
  </si>
  <si>
    <t>DEVON PRECISION INDUSTRIES</t>
  </si>
  <si>
    <t>DEWEY'S BAKERY</t>
  </si>
  <si>
    <t>DEWITT SEALING TECHNOLOGIES</t>
  </si>
  <si>
    <t>DFA US INC</t>
  </si>
  <si>
    <t>DFW METROPLEX SPACEPORT</t>
  </si>
  <si>
    <t>DG2 CONSULTING INC.</t>
  </si>
  <si>
    <t>DGS IMPORT</t>
  </si>
  <si>
    <t>DGS STORE FIXTURES, INC.</t>
  </si>
  <si>
    <t>DHL  EXPRESS</t>
  </si>
  <si>
    <t>DHP</t>
  </si>
  <si>
    <t>DI LUIGI SAUSAGE CO</t>
  </si>
  <si>
    <t>DIAB AMERICAS LP</t>
  </si>
  <si>
    <t>DIAGEO</t>
  </si>
  <si>
    <t>DIAMOND MACHINE CO.</t>
  </si>
  <si>
    <t>DIAMOND MANUFACTURING</t>
  </si>
  <si>
    <t>DIAMOND PET FOOD PROCESSORS OF SC</t>
  </si>
  <si>
    <t>DIAMOND PET FOODS</t>
  </si>
  <si>
    <t>DIAMOND PUBLICATIONS, INC.</t>
  </si>
  <si>
    <t>DIAZ ALBUJA GUSTAVO ARMANDO</t>
  </si>
  <si>
    <t>DI-CUT INDUSTRIES LTD.</t>
  </si>
  <si>
    <t>DIEFFENBACHER CUSTOMER SUPPORT, LLC</t>
  </si>
  <si>
    <t>DIEFFENBACHER GMBH</t>
  </si>
  <si>
    <t>DIEFFENBACHER NORTH AMERI</t>
  </si>
  <si>
    <t>DIEFFENBACH'S POTATO CHIPS, INC.</t>
  </si>
  <si>
    <t>DIESTEL TURKEY RANCH</t>
  </si>
  <si>
    <t>DIFCO PERFORMANCE FABRICS</t>
  </si>
  <si>
    <t>DIGIMARC ID SYSTEMS(BURLINGTON,MA)</t>
  </si>
  <si>
    <t>DIGITAL BRIDGE TECHNOLOGIES, INC.</t>
  </si>
  <si>
    <t>DIGITAL FABRICATION, INC.</t>
  </si>
  <si>
    <t>DIGITAL IMAGING SOLUTIONS INC.</t>
  </si>
  <si>
    <t>DIGITAL IMAGING TECHNOLOGIES, LLC</t>
  </si>
  <si>
    <t>DILLEROP MATERIAL HANDLIN</t>
  </si>
  <si>
    <t>DILLON SUPPLY - LAURINBURG</t>
  </si>
  <si>
    <t>DILLON SUPPLY CO.</t>
  </si>
  <si>
    <t>DILLON YARN CORPORATION</t>
  </si>
  <si>
    <t>DILO, INC.</t>
  </si>
  <si>
    <t>DIMAGO EXPORT IMPORT INC.</t>
  </si>
  <si>
    <t>DIMARE FRESH, INC</t>
  </si>
  <si>
    <t>DIMPLEX NORTH AMERICA LTD</t>
  </si>
  <si>
    <t>DIPIX TECHNOLOGIES INC.</t>
  </si>
  <si>
    <t>DIPROIN</t>
  </si>
  <si>
    <t>DIRECT BOTTLE INC</t>
  </si>
  <si>
    <t>DIRECT CONVEYORS LLC</t>
  </si>
  <si>
    <t>DIRECT ENVELOPE</t>
  </si>
  <si>
    <t>DIRECT IMAGE DESIGN INC.</t>
  </si>
  <si>
    <t>DIRECT MARKETING SOLUTIONS, INC</t>
  </si>
  <si>
    <t>DIRECT SOURCING SOLUTIONS (JB 4021)</t>
  </si>
  <si>
    <t>DIREXA ENGINEERING LLC</t>
  </si>
  <si>
    <t>DISCOVERY PLACE</t>
  </si>
  <si>
    <t>DISPENSING SOLUTIONS, INC.</t>
  </si>
  <si>
    <t>DISTINCTIVE INDUSTRIES</t>
  </si>
  <si>
    <t>DISTRIBUIDORA INDUSTRIAL</t>
  </si>
  <si>
    <t>DISTRON CORPORATION</t>
  </si>
  <si>
    <t>DIVERSAFILE EVERETT LLC</t>
  </si>
  <si>
    <t>DIVERSIFIED AUTOMOTIVE SUPPLY CO</t>
  </si>
  <si>
    <t>DIVERSIFIED BRANDS</t>
  </si>
  <si>
    <t>DIVERSIFIED CONVEYORS / DCISERV</t>
  </si>
  <si>
    <t>DIVERSIFIED CONVEYORS, INC</t>
  </si>
  <si>
    <t>DIVERSIFIED DESIGN &amp; MANUFACTURING,</t>
  </si>
  <si>
    <t>DIVERSIFIED FLOCK,INC.</t>
  </si>
  <si>
    <t>DIVERSIFIED MAINTENANCE</t>
  </si>
  <si>
    <t>DIVERSIFIED MAINTENANCE(JC)</t>
  </si>
  <si>
    <t>DIVERSIFIED SYSTEMS, INC.</t>
  </si>
  <si>
    <t>DIVERSIFIED WAREHOUSE SERVICES, LLC</t>
  </si>
  <si>
    <t>DIVINE PASTA</t>
  </si>
  <si>
    <t>DIXIE INDUSTRIAL SALES</t>
  </si>
  <si>
    <t>DIXIE RUBBER &amp; BELTING</t>
  </si>
  <si>
    <t>DIXIE RUBBER &amp; BELTING CO</t>
  </si>
  <si>
    <t>DIXIE RUBBER PASCAGOULA</t>
  </si>
  <si>
    <t>DIXSEA PAC</t>
  </si>
  <si>
    <t>DJ INDUSTRIAL SALES AND</t>
  </si>
  <si>
    <t>DK ENTERPRISES</t>
  </si>
  <si>
    <t>DM INDUSTRIAL SALES INC. - TBD1</t>
  </si>
  <si>
    <t>DM INDUSTRIAL SALES INC. - TBD2</t>
  </si>
  <si>
    <t>DMT SOLUTIONS GLOBAL</t>
  </si>
  <si>
    <t>DMV STAINLESS USA, INC.</t>
  </si>
  <si>
    <t>DMW</t>
  </si>
  <si>
    <t>DMX PLASTICS LIMITED</t>
  </si>
  <si>
    <t>DNE CONSULTING LLC</t>
  </si>
  <si>
    <t>DNP IMS AMERICA CORP.</t>
  </si>
  <si>
    <t>DO NOT USE</t>
  </si>
  <si>
    <t>DO NOT USE - GOODYEAR TIRE &amp; RBR</t>
  </si>
  <si>
    <t>DO NOT USE - JOHNS MANVILLE</t>
  </si>
  <si>
    <t>DO NOT USE (CALJAN)</t>
  </si>
  <si>
    <t>DO NOT USE (M.J. MFG)</t>
  </si>
  <si>
    <t>DOBAKE BAKERIES, INC.</t>
  </si>
  <si>
    <t>DOGFISH HEAD CRAFT BREWERY INC</t>
  </si>
  <si>
    <t>DOLE FRESH VEGETABLES, INC.</t>
  </si>
  <si>
    <t>DOLLAR GENERAL</t>
  </si>
  <si>
    <t>DOLLAR TREE SOURCING COMPANY, LLC</t>
  </si>
  <si>
    <t>DOLLAR TREE STORES, INC.</t>
  </si>
  <si>
    <t>DOLLCO PRINTING</t>
  </si>
  <si>
    <t>DOME PRINTING</t>
  </si>
  <si>
    <t>DOMINION BLUELINE INC.</t>
  </si>
  <si>
    <t>DOMINION FIBER TECHNOLOGIES</t>
  </si>
  <si>
    <t>DOMINION POWER PRESS EQUI</t>
  </si>
  <si>
    <t>DOMINION YARN CORP-CENTRA</t>
  </si>
  <si>
    <t>DOMINO PLASTICS COMPANY, INC</t>
  </si>
  <si>
    <t>DOMIS INC.</t>
  </si>
  <si>
    <t>DOMTAR BUSINESS</t>
  </si>
  <si>
    <t>DOMTAR COMMUNICATIONS PAPERS</t>
  </si>
  <si>
    <t>DOMTAR INC.</t>
  </si>
  <si>
    <t>DOMTAR INC. - ESPANOLA</t>
  </si>
  <si>
    <t>DOMTAR INC. - TBD1</t>
  </si>
  <si>
    <t>DOMTAR INDUSTRIES, INC.</t>
  </si>
  <si>
    <t>DOMTAR PAPER - COLUMBUS, MS</t>
  </si>
  <si>
    <t>DOMTAR PAPER COMPANY, LLC</t>
  </si>
  <si>
    <t>DOMTAR PAPER LLC - ADDISON</t>
  </si>
  <si>
    <t>DOMTAR PULP &amp; PAPER, INC.</t>
  </si>
  <si>
    <t>DON ADAMS</t>
  </si>
  <si>
    <t>DON CARLOS FOODS</t>
  </si>
  <si>
    <t>DON MIGUEL FOODS</t>
  </si>
  <si>
    <t>DONART ELECTRONICS, INC</t>
  </si>
  <si>
    <t>DONGHEE ALABAMA, LLC</t>
  </si>
  <si>
    <t>DONNELLEY FINANCIAL SOLUTIONS</t>
  </si>
  <si>
    <t>DONNELLEY FINANCIAL SOLUTIONS - SEC</t>
  </si>
  <si>
    <t>DOREL INDUSTRIES INC.</t>
  </si>
  <si>
    <t>DORELL EQUIPMENT INC.</t>
  </si>
  <si>
    <t>DORKEN SYSTEMS INC.</t>
  </si>
  <si>
    <t>DORNER MANUFACTURING</t>
  </si>
  <si>
    <t>DORNER MANUFACTURING-DO NOT MAIL</t>
  </si>
  <si>
    <t>US Midwest House</t>
  </si>
  <si>
    <t>Midwest House</t>
  </si>
  <si>
    <t>DORNER MFG CORP PROJECT</t>
  </si>
  <si>
    <t>DOROTHY'S CANDIES</t>
  </si>
  <si>
    <t>DORTEC IND. - MAGNA CLOSURES, NEWMA</t>
  </si>
  <si>
    <t>DOTMAR FITNESS EQUIPMENT</t>
  </si>
  <si>
    <t>DOUBLE "G" COATINGS CO</t>
  </si>
  <si>
    <t>DOUBLE BRANCH LUMBER COMPANY</t>
  </si>
  <si>
    <t>DOUBLE ENVELOPE</t>
  </si>
  <si>
    <t>DOUGHBOY COMMISSARY</t>
  </si>
  <si>
    <t>DOUMAK INC - BENSENVILLE</t>
  </si>
  <si>
    <t>DOUMAK INC - ELK GROVE</t>
  </si>
  <si>
    <t>DOVE DIE AND STAMPING</t>
  </si>
  <si>
    <t>DOVER WIPES COMPANY</t>
  </si>
  <si>
    <t>DOW CHEMICAL</t>
  </si>
  <si>
    <t>DOW CHEMICAL (PEVELY, MO)</t>
  </si>
  <si>
    <t>DOW CHEMICAL USA (DALTON, GA)</t>
  </si>
  <si>
    <t>DOW CHEMICAL USA (MIDLAND MI)</t>
  </si>
  <si>
    <t>DOW CORNING CORPORATION</t>
  </si>
  <si>
    <t>DOWNSVIEW WOODWORKING LIMITED</t>
  </si>
  <si>
    <t>DP BROWN OF DETROIT (WESTLAND)</t>
  </si>
  <si>
    <t>DPR CONSTRUCTION, GP</t>
  </si>
  <si>
    <t>DR OETKER</t>
  </si>
  <si>
    <t>DR PRAEGER'S SENSIBLE FOODS INC</t>
  </si>
  <si>
    <t>DR. PEPPER PLANT 1212</t>
  </si>
  <si>
    <t>DR. PEPPER SNAPPLE GROUP</t>
  </si>
  <si>
    <t>DR. SQUATCH, LLC</t>
  </si>
  <si>
    <t>DRAKE BAKERIES (INTERSTATE BRANDS)</t>
  </si>
  <si>
    <t>DRAPER KNITTING COMPANY</t>
  </si>
  <si>
    <t>DRC</t>
  </si>
  <si>
    <t>Dreghal SA Importador</t>
  </si>
  <si>
    <t>DRESDEN INDUSTRIAL</t>
  </si>
  <si>
    <t>DREYER'S GRAND ICE CREAM, INC</t>
  </si>
  <si>
    <t>DRILLERS SERVICE INC</t>
  </si>
  <si>
    <t>DRIVE AUTOMOTIVE</t>
  </si>
  <si>
    <t>DRIVE SYSTEMS</t>
  </si>
  <si>
    <t>D-RIVEN ENGINEERED SOLUTIONS</t>
  </si>
  <si>
    <t>DRYTECH INC</t>
  </si>
  <si>
    <t>DS GRAPHIC EQUIPMENT INC.</t>
  </si>
  <si>
    <t>DS TECHNOLOGY</t>
  </si>
  <si>
    <t>DSI FORMS, INC.</t>
  </si>
  <si>
    <t>DSM</t>
  </si>
  <si>
    <t>DSM- FIRMENICH</t>
  </si>
  <si>
    <t>DSSI (4023)</t>
  </si>
  <si>
    <t>DSSI, LLC.</t>
  </si>
  <si>
    <t>DTS AMERICA, INC.</t>
  </si>
  <si>
    <t>DUBOIS AGRINOVATION INC.</t>
  </si>
  <si>
    <t>DUCASSE COMERCIAL LTDA</t>
  </si>
  <si>
    <t>DUCASSE COMERCIAL S.A.</t>
  </si>
  <si>
    <t>DUCTMATE INDUSTRIES, INC</t>
  </si>
  <si>
    <t>DUECKER RUBBER SERVICE</t>
  </si>
  <si>
    <t>DUKE POWER CO.</t>
  </si>
  <si>
    <t>DUMMY ACCOUNT (FOR QUOTING ONLY)</t>
  </si>
  <si>
    <t>DUNBAR SYSTEMS, INC.</t>
  </si>
  <si>
    <t>DUNCAN INDUSTRIAL EQUIPMENT</t>
  </si>
  <si>
    <t>DUNHAM RUBBER (FRITO LAY)</t>
  </si>
  <si>
    <t>DUNI SUPPLY CORPORATION</t>
  </si>
  <si>
    <t>DUPLICATE OF 50032200</t>
  </si>
  <si>
    <t>DUPONT MARKET INC.</t>
  </si>
  <si>
    <t>DUPONT NUTRITION USA, INC.</t>
  </si>
  <si>
    <t>DURA AUTOMOTIVE SYSTEMS</t>
  </si>
  <si>
    <t>DURA AUTOMOTIVE-1410</t>
  </si>
  <si>
    <t>DURA SUPREME</t>
  </si>
  <si>
    <t>DURA-BELT, INC.</t>
  </si>
  <si>
    <t>DURAND-WAYLAND, INC.</t>
  </si>
  <si>
    <t>DUROCK ALFACING INTERNATIONAL</t>
  </si>
  <si>
    <t>DUROX COMPANY</t>
  </si>
  <si>
    <t>DUSOL LLC.</t>
  </si>
  <si>
    <t>DUVALTEX (CANADA) INC.</t>
  </si>
  <si>
    <t>DUVEL MOORTGAT USA, LTD</t>
  </si>
  <si>
    <t>D-VEL RESEARCH LABS</t>
  </si>
  <si>
    <t>DVOLU INC.</t>
  </si>
  <si>
    <t>DWELL &amp; DECOR OUTDOOR, LLC</t>
  </si>
  <si>
    <t>DWS ASSOCIATES INC</t>
  </si>
  <si>
    <t>DXP</t>
  </si>
  <si>
    <t>DXP ENTERPRISES</t>
  </si>
  <si>
    <t>DXP ENTERPRISES - ANDERSON, SC</t>
  </si>
  <si>
    <t>DXP ENTERPRISES INC</t>
  </si>
  <si>
    <t>DXP ENTERPRISES INC - AVILLA, IN</t>
  </si>
  <si>
    <t>DXP ENTERPRISES, INC</t>
  </si>
  <si>
    <t>DXP ENTERPRISES, INC.</t>
  </si>
  <si>
    <t>DXP ENTERPRISES, INC. - MACON</t>
  </si>
  <si>
    <t>DXP ENTERPRISES, INC. - PORTSMOUTH</t>
  </si>
  <si>
    <t>DYAK SYSTEMS INC</t>
  </si>
  <si>
    <t>DYER FABRICS, INC.</t>
  </si>
  <si>
    <t>DYERSBURG FABRICS-DO NOT USE*****</t>
  </si>
  <si>
    <t>DYNA 3 LLC</t>
  </si>
  <si>
    <t>DYNAENERGETICS US, INC</t>
  </si>
  <si>
    <t>DYNAMET INCORPORATED</t>
  </si>
  <si>
    <t>DYNAMIC METAL FABRICATION</t>
  </si>
  <si>
    <t>DYNAMIC MILLWRIGHTS INC.</t>
  </si>
  <si>
    <t>DYNAMIC STORAGE SYSTEM</t>
  </si>
  <si>
    <t>DYNAMIC STORAGE SYSTEMS, INC</t>
  </si>
  <si>
    <t>DYNAVAC</t>
  </si>
  <si>
    <t>DYNEA OVERLAYS, INC</t>
  </si>
  <si>
    <t>DYNEA OVERLAYS, INC.</t>
  </si>
  <si>
    <t>DYSON CONVEYOR</t>
  </si>
  <si>
    <t>DYSON CONVEYOR MAINTENANCE</t>
  </si>
  <si>
    <t>E B BOX</t>
  </si>
  <si>
    <t>E. HESPELER STORE FIXTURE</t>
  </si>
  <si>
    <t>E.G.O. NORTH AMERICA, INC.</t>
  </si>
  <si>
    <t>E.J. LAUREN</t>
  </si>
  <si>
    <t>E.N.R. GENERAL MACHINING CO</t>
  </si>
  <si>
    <t>E.R. CARPENTER, LP</t>
  </si>
  <si>
    <t>E2PACK CORP USA</t>
  </si>
  <si>
    <t>EAGLE GLOBAL LOGISTICS</t>
  </si>
  <si>
    <t>EAGLE MACHINERY &amp; SUPPLY, INC.</t>
  </si>
  <si>
    <t>EAGLE PRODUCT INSPECTION, LLC</t>
  </si>
  <si>
    <t>EAGLE ROOFING PRODUCTS</t>
  </si>
  <si>
    <t>EAGLE VISION &amp; AUTOMATION, INC.</t>
  </si>
  <si>
    <t>EAGLE WINGS INDUSTRIES</t>
  </si>
  <si>
    <t>EAGLESTONE INC.</t>
  </si>
  <si>
    <t>EAM CORPORATION</t>
  </si>
  <si>
    <t>EAM MOSCA CORPORATION</t>
  </si>
  <si>
    <t>EAMATECH CANADA INC.</t>
  </si>
  <si>
    <t>EARTH THEBAULT CO.</t>
  </si>
  <si>
    <t>EAS, INC.</t>
  </si>
  <si>
    <t>EAST CAROLINA UNIVERSITY</t>
  </si>
  <si>
    <t>EAST COAST EROSION BLANKETS</t>
  </si>
  <si>
    <t>EAST COAST WEB PRINTERS LLC</t>
  </si>
  <si>
    <t>EASTERN BAKERY SYSTEMS INC.</t>
  </si>
  <si>
    <t>EASTERN BEARINGS INC DBA</t>
  </si>
  <si>
    <t>EASTERN BEARINGS INC DBA - LOGISTIC</t>
  </si>
  <si>
    <t>EASTERN BEARINGS INC. - PROVIDENCE</t>
  </si>
  <si>
    <t>EASTERN BEARINGS INC. (MANCHESTER)</t>
  </si>
  <si>
    <t>EASTERN BEARINGS INC. (S.WINDSOR)</t>
  </si>
  <si>
    <t>EASTERN BEARINGS INC. (WORCESTER)</t>
  </si>
  <si>
    <t>EASTERN BEARINGS INC.(N.CHELMSFORD)</t>
  </si>
  <si>
    <t>EASTERN BEARINGS INC.(WILLISTON)</t>
  </si>
  <si>
    <t>EASTERN INDUSTRIAL AUTOMATION</t>
  </si>
  <si>
    <t>EASTERN IOWA AIRPORT</t>
  </si>
  <si>
    <t>EASTERN OREGON MECHANICAL INC.</t>
  </si>
  <si>
    <t>EASTERN QUEBEC SEAFOODS (CLOSED)</t>
  </si>
  <si>
    <t>EASTERN WHOLESALE FENCE CO., INC</t>
  </si>
  <si>
    <t>EASTMAN CHEMICAL COMPANY</t>
  </si>
  <si>
    <t>EASTMAN KODAK COMPANY</t>
  </si>
  <si>
    <t>EASTMAN KODAK COMPANY - PC</t>
  </si>
  <si>
    <t>EASTON MALLOY INC</t>
  </si>
  <si>
    <t>EASTON MALLOY, INC.</t>
  </si>
  <si>
    <t>EAT-IN FOODS INC.</t>
  </si>
  <si>
    <t>ECKELS-BILT, INC</t>
  </si>
  <si>
    <t>ECKHART, INC.</t>
  </si>
  <si>
    <t>ECLIPSE AUTOMATION INC.</t>
  </si>
  <si>
    <t>ECM CONVERTING</t>
  </si>
  <si>
    <t>ECOCHEM INTERNATIONAL</t>
  </si>
  <si>
    <t>ECOLAB</t>
  </si>
  <si>
    <t>ECOLAB, INC. - HEBRON</t>
  </si>
  <si>
    <t>ECS REFINING LLC.</t>
  </si>
  <si>
    <t>ECT TECHNOLOGY (ROTEC TOOLS LTD)</t>
  </si>
  <si>
    <t>EDCO FOOD PRODUCTS,INC</t>
  </si>
  <si>
    <t>EDDIE'S MOUNTAIN MACHINE, INC.</t>
  </si>
  <si>
    <t>EDDY CAROLINA PRIDE LLC</t>
  </si>
  <si>
    <t>EDDY PACKING CO. INC</t>
  </si>
  <si>
    <t>EDELBROCK LLC</t>
  </si>
  <si>
    <t>EDESIA</t>
  </si>
  <si>
    <t>EDGE MANUFACTURING CORP.</t>
  </si>
  <si>
    <t>EDGEMATE, INC.</t>
  </si>
  <si>
    <t>EDGEWATER MANUFACTURING</t>
  </si>
  <si>
    <t>EDMONTON REGIONAL AIRPORTS AUTHORIT</t>
  </si>
  <si>
    <t>EDNAL EMBOSSING, INC.</t>
  </si>
  <si>
    <t>EDSON PROMACH SHARED SERVICES</t>
  </si>
  <si>
    <t>EDWARD SALES &amp; DIST.</t>
  </si>
  <si>
    <t>EDWARDS BROTHERS INCORPORATED</t>
  </si>
  <si>
    <t>EDWARDS INDUSTRIAL SALES INC</t>
  </si>
  <si>
    <t>EES BEARING SERVICE INC</t>
  </si>
  <si>
    <t>EESSCO, LLC</t>
  </si>
  <si>
    <t>EFACEC POWER TRANSFORMER, INC.</t>
  </si>
  <si>
    <t>EFFEM INC.</t>
  </si>
  <si>
    <t>EFI (ELECTRONICS FOR IMAGING)</t>
  </si>
  <si>
    <t>EGELHOF CONTROLS CORP</t>
  </si>
  <si>
    <t>EGGER WOOD PRODUCTS LLC</t>
  </si>
  <si>
    <t>EGO NORTH AMERICA, INC.</t>
  </si>
  <si>
    <t>EINSTEIN NOAH RESTAURANT GRP., INC</t>
  </si>
  <si>
    <t>EISSMANN GROUP AUTOMOTIVE</t>
  </si>
  <si>
    <t>EL MILAGRO OF TEXAS, INC</t>
  </si>
  <si>
    <t>EL PASO HOSE &amp; FITTINGS</t>
  </si>
  <si>
    <t>EL PASO INDUSTRIAL SUPPLIES</t>
  </si>
  <si>
    <t>ELECTRIC MOTORS CO. INC.</t>
  </si>
  <si>
    <t>ELECTRO CABLES INC.</t>
  </si>
  <si>
    <t>ELECTRO CIRCUIT INC.</t>
  </si>
  <si>
    <t>ELECTRO MECANO SERVICE</t>
  </si>
  <si>
    <t>ELECTRO MECH.HANDLING,INC.</t>
  </si>
  <si>
    <t>ELECTROLUX HOME PRODUCTS</t>
  </si>
  <si>
    <t>ELECTRO-MATIC INTEGRATED INC</t>
  </si>
  <si>
    <t>ELECTRO-MECH INC</t>
  </si>
  <si>
    <t>ELECTROMECHANIC EQUIPMENT CO.</t>
  </si>
  <si>
    <t>ELGIN SWEEPER CO</t>
  </si>
  <si>
    <t>ELIAS WOODWORKING MFG. LTD.</t>
  </si>
  <si>
    <t>ELI-LILY &amp; COMPANY</t>
  </si>
  <si>
    <t>ELITE BINDERY AND MAIL SOLUTIONS LT</t>
  </si>
  <si>
    <t>ELITE LINE SERVICES</t>
  </si>
  <si>
    <t>ELITE PACKAGING CORP</t>
  </si>
  <si>
    <t>ELIZABETH CITY COTTON MIL</t>
  </si>
  <si>
    <t>ELKAY MANUFACTURING CO.</t>
  </si>
  <si>
    <t>ELLERY HOLDINGS LLC</t>
  </si>
  <si>
    <t>ELLIOTT TURBOMACHINERY CANADA INC.</t>
  </si>
  <si>
    <t>ELLIS PACKAGING WEST INC.</t>
  </si>
  <si>
    <t>ELLIS PAPER BOX INC.</t>
  </si>
  <si>
    <t>EL-MET-PARTS - FILED BANKRUPTCY 11/</t>
  </si>
  <si>
    <t>ELMIRA LITHO</t>
  </si>
  <si>
    <t>ELOPAK</t>
  </si>
  <si>
    <t>ELOPAK INC</t>
  </si>
  <si>
    <t>ELRINGKLINGER USA, INC.</t>
  </si>
  <si>
    <t>ELSNER ENG. WORKS</t>
  </si>
  <si>
    <t>EMBA MACHINERY</t>
  </si>
  <si>
    <t>EMBA MACHINERY, INC</t>
  </si>
  <si>
    <t>EMBALLAGES STONE (CANADA) INC</t>
  </si>
  <si>
    <t>EMBROSS NORTH AMERICA</t>
  </si>
  <si>
    <t>EMCO CHEMICAL DISTRIBUTORS,INC</t>
  </si>
  <si>
    <t>EMCO INC</t>
  </si>
  <si>
    <t>EMERGENCY DOOR SERVICE INC.</t>
  </si>
  <si>
    <t>EMERGING AQUISITIONS LLC</t>
  </si>
  <si>
    <t>EMERY SILFURTUN INC.</t>
  </si>
  <si>
    <t>EMI CORPORATION</t>
  </si>
  <si>
    <t>EMINENT TECH</t>
  </si>
  <si>
    <t>EMIT, INC.</t>
  </si>
  <si>
    <t>EMMETT O'BRIEN TECHNICAL SCHOOL</t>
  </si>
  <si>
    <t>EMOND CONVOYEUR INC.</t>
  </si>
  <si>
    <t>EMPIRE COMMISSARY LLC</t>
  </si>
  <si>
    <t>EMPIRE MACHINERY &amp; SUPPLY</t>
  </si>
  <si>
    <t>EMPIRE RUBBER &amp; SUPPLY</t>
  </si>
  <si>
    <t>EMPIRE RUBBER &amp; SUPPLY - LOGISTICS</t>
  </si>
  <si>
    <t>EMPIRE RUBBER &amp; SUPPLY - PASCO</t>
  </si>
  <si>
    <t>EMPIRE RUBBER &amp; SUPPLY - PORTLAND</t>
  </si>
  <si>
    <t>EMPIRE STATE BELTING &amp; HOSE CO.</t>
  </si>
  <si>
    <t>EMPWR CANADA INC</t>
  </si>
  <si>
    <t>EMQUIP CORPORATION</t>
  </si>
  <si>
    <t>EMSCO LTD</t>
  </si>
  <si>
    <t>EMSEAL CORPORATION</t>
  </si>
  <si>
    <t>EMT INTERNATIONAL (ADVANCE GRAPHICS</t>
  </si>
  <si>
    <t>ENCASE DESIGN  &amp; MACHINERY</t>
  </si>
  <si>
    <t>ENDICOTT CLAY PRODUCTS</t>
  </si>
  <si>
    <t>ENDPAK PACKAGING INC.</t>
  </si>
  <si>
    <t>ENDPOINT CONSULTING INC.</t>
  </si>
  <si>
    <t>ENDRIES INTERNATIONAL INC</t>
  </si>
  <si>
    <t>ENERGIZER BATTERY MAN. (ASHEBORO)</t>
  </si>
  <si>
    <t>ENERGIZER BATTERY MANUF., INC</t>
  </si>
  <si>
    <t>ENERGIZER BATTERY MANUFACTURING INC</t>
  </si>
  <si>
    <t>ENGAGE INDUSTRIAL SOLUTIONS</t>
  </si>
  <si>
    <t>ENGEL MACHINERY INC</t>
  </si>
  <si>
    <t>ENGELHART GOURMET FOODS, INC</t>
  </si>
  <si>
    <t>ENGIE SERVICES INC.</t>
  </si>
  <si>
    <t>ENGINEERED COMPONENTS, INC.</t>
  </si>
  <si>
    <t>ENGINEERED CONTROLS</t>
  </si>
  <si>
    <t>ENGINEERED FABRICATION INC.</t>
  </si>
  <si>
    <t>ENGINEERED SYSTEMS AND PRODUCTS INC</t>
  </si>
  <si>
    <t>ENGINEERING RESEARCH &amp; DEVELOPMENT</t>
  </si>
  <si>
    <t>ENGLISH BAY BATTER L.P.</t>
  </si>
  <si>
    <t>ENGLUND MARINE &amp; INDUSRTRIAL SUPPLY</t>
  </si>
  <si>
    <t>ENGMAN-TAYLOR COMPANY</t>
  </si>
  <si>
    <t>ENJOY LIFE FOODS BRANDS LLC</t>
  </si>
  <si>
    <t>ENNIS</t>
  </si>
  <si>
    <t>ENOCH MANUFACTURING CO.</t>
  </si>
  <si>
    <t>ENOTECH CORPORATION</t>
  </si>
  <si>
    <t>ENPAC LLC</t>
  </si>
  <si>
    <t>ENPROTECH MECHANICAL SERVICES, INC.</t>
  </si>
  <si>
    <t>ENR GENERAL MACHINE CO</t>
  </si>
  <si>
    <t>ENTENMANN'S BAKERY</t>
  </si>
  <si>
    <t>ENTENMANNS, INC</t>
  </si>
  <si>
    <t>ENTERPRISE INDUSTRIAL SUPPLY INC</t>
  </si>
  <si>
    <t>ENTERTAINMENT ONE US LP</t>
  </si>
  <si>
    <t>ENVIROZONE, LLC</t>
  </si>
  <si>
    <t>ENVISION - MARKETING GROUP, LLC</t>
  </si>
  <si>
    <t>ENVISION GRAPHICS</t>
  </si>
  <si>
    <t>EPAC</t>
  </si>
  <si>
    <t>EPIYA BAKERY LLC</t>
  </si>
  <si>
    <t>EPL AMERICA, LLC</t>
  </si>
  <si>
    <t>EPOCH PRESS. INC</t>
  </si>
  <si>
    <t>EPPERSON &amp; CO</t>
  </si>
  <si>
    <t>EPPERSON AND CO TAMPA</t>
  </si>
  <si>
    <t>EPPERSON AND COMPANY</t>
  </si>
  <si>
    <t>EPRO SERVICES, INC.</t>
  </si>
  <si>
    <t>EPSEN HILMER GRAPHICS CO.</t>
  </si>
  <si>
    <t>EQUANS SERVICES INC</t>
  </si>
  <si>
    <t>E-QUIP MFG CO., INC</t>
  </si>
  <si>
    <t>EQUIPMENT ERECTORS INC</t>
  </si>
  <si>
    <t>ERBO AMERICAN LTD</t>
  </si>
  <si>
    <t>ERIE BEARINGS COMPANY</t>
  </si>
  <si>
    <t>ERIETEC INC</t>
  </si>
  <si>
    <t>ERIEZ MFG</t>
  </si>
  <si>
    <t>ERIKS - BURNABY</t>
  </si>
  <si>
    <t>ERIKS - MONTREAL</t>
  </si>
  <si>
    <t>ERIKS NORTH AMERICA, INC</t>
  </si>
  <si>
    <t>ERIKS NORTH AMERICA, INC - CHICO</t>
  </si>
  <si>
    <t>ERIKS NORTH AMERICA, INC - HOUSTON</t>
  </si>
  <si>
    <t>ERIKS NORTH AMERICA, INC - TRACY</t>
  </si>
  <si>
    <t>ERIKS NORTH AMERICA, INC-BAKERFIELD</t>
  </si>
  <si>
    <t>ERMC</t>
  </si>
  <si>
    <t>ERMC AVIATION</t>
  </si>
  <si>
    <t>ERMC IV LP</t>
  </si>
  <si>
    <t>ERMC IV, L.P.</t>
  </si>
  <si>
    <t>ERVING PAPER MILLS, INC</t>
  </si>
  <si>
    <t>ESAM SUPPLY</t>
  </si>
  <si>
    <t>ESI - EXTRUSION SERVICES, INC.</t>
  </si>
  <si>
    <t>ESKA INC.</t>
  </si>
  <si>
    <t>ESRO FOOD GROUP LLC</t>
  </si>
  <si>
    <t>ESSENTIAL BEARING LLC</t>
  </si>
  <si>
    <t>ESSENTRA PACKAGING US INC</t>
  </si>
  <si>
    <t>ESSEX SOLUTIONS USA LLC</t>
  </si>
  <si>
    <t>ESSITY OPERATIONS WAUSAU LLC</t>
  </si>
  <si>
    <t>ESSITY PROFESSIONAL HYGIENE</t>
  </si>
  <si>
    <t>ESTEL STONEMAN</t>
  </si>
  <si>
    <t>ESTERLE, INC.</t>
  </si>
  <si>
    <t>E-STONE USA, CORP</t>
  </si>
  <si>
    <t>ETHECO PACKAGING LIMITED</t>
  </si>
  <si>
    <t>ETHEL M / MARS WRIGLEY</t>
  </si>
  <si>
    <t>ETHOSENERGY FIELD SERVICES LLC</t>
  </si>
  <si>
    <t>ETO MAGNETIC CORP</t>
  </si>
  <si>
    <t>ETO MAGNETICS</t>
  </si>
  <si>
    <t>ETRA OY LOGISTIC CENTER</t>
  </si>
  <si>
    <t>EUREKA BEARING INC.</t>
  </si>
  <si>
    <t>EURODRIP USA, INC.</t>
  </si>
  <si>
    <t>EUROPEAN BREAD, INC.</t>
  </si>
  <si>
    <t>EUROPEAN MACHINEREY SERVICES</t>
  </si>
  <si>
    <t>EUROPEAN WOODWORKING</t>
  </si>
  <si>
    <t>EVAMOR PRODUCTS, LLC</t>
  </si>
  <si>
    <t>EVANS FOOD GROUP</t>
  </si>
  <si>
    <t>EVANS FOOD GROUP LTD.</t>
  </si>
  <si>
    <t>EVAPCO MIDWEST</t>
  </si>
  <si>
    <t>EVENING POST PUBLISHING COMPANY</t>
  </si>
  <si>
    <t>EVER BETTER EATING INC</t>
  </si>
  <si>
    <t>EVEREADY BATTERY, INC.</t>
  </si>
  <si>
    <t>EVERETT GRAPHICS</t>
  </si>
  <si>
    <t>EVERGOOD SAUSAGE CO</t>
  </si>
  <si>
    <t>EVERGREEN PACKAGING</t>
  </si>
  <si>
    <t>EVERGREEN PACKAGING INC</t>
  </si>
  <si>
    <t>EVERGREEN SOLAR</t>
  </si>
  <si>
    <t>EVER-REDDY PACKAGING LTD.</t>
  </si>
  <si>
    <t>EVOLUTION NONWOVENS, LLC</t>
  </si>
  <si>
    <t>EVOLV TECHNOLOGIES, INC</t>
  </si>
  <si>
    <t>EVONIK CORP</t>
  </si>
  <si>
    <t>EVONIK STOCKHAUSEN INC.</t>
  </si>
  <si>
    <t>EXACTA PRESS INC</t>
  </si>
  <si>
    <t>EXALENT PACKAGING</t>
  </si>
  <si>
    <t>EXCALIBUR BAGEL &amp; BAKERY</t>
  </si>
  <si>
    <t>EXCEL CONVEYOR LLC</t>
  </si>
  <si>
    <t>EX-CEL INDUSTRIAL</t>
  </si>
  <si>
    <t>EX-CEL INDUSTRIAL BELTING</t>
  </si>
  <si>
    <t>EXCEL PRESS INC.</t>
  </si>
  <si>
    <t>EXEDY AMERICA CORP.</t>
  </si>
  <si>
    <t>EXERCISE EQUIPMENT SERVICES</t>
  </si>
  <si>
    <t>EXERFIX INC.</t>
  </si>
  <si>
    <t>EXIM ENGINEERING INC.</t>
  </si>
  <si>
    <t>EXKELL INC.</t>
  </si>
  <si>
    <t>EXOTIC AUTOMATION &amp; SUPPLY</t>
  </si>
  <si>
    <t>EXPERT SYSTEMES INC</t>
  </si>
  <si>
    <t>EXPORT INDUSTRIAL SUPPLY INC.</t>
  </si>
  <si>
    <t>EXPRESS MESSENGER INC.,</t>
  </si>
  <si>
    <t>EXPRESS SCRIPTS, INC.</t>
  </si>
  <si>
    <t>EXPRINT</t>
  </si>
  <si>
    <t>EXTREME PACKAGING MACHINERY</t>
  </si>
  <si>
    <t>EXTREMULTUS, S.A.C.</t>
  </si>
  <si>
    <t>EXXON MOBIL CHEMICAL</t>
  </si>
  <si>
    <t>F &amp; A FABRICATING</t>
  </si>
  <si>
    <t>F &amp; L MACHINERY DESIGN</t>
  </si>
  <si>
    <t>F &amp; R INDUSTRIAL SUPPLY</t>
  </si>
  <si>
    <t>F&amp;F LABORATORIES</t>
  </si>
  <si>
    <t>F. N. SHEPPARD &amp; COMPANY</t>
  </si>
  <si>
    <t>F.B. WRIGHT (4023)</t>
  </si>
  <si>
    <t>F.B. WRIGHT (CINCINNATI)</t>
  </si>
  <si>
    <t>F.D.S. MANUFACTURING COMPANY, INC.</t>
  </si>
  <si>
    <t>F.E.I. INC.</t>
  </si>
  <si>
    <t>F.I.R.M., INC.</t>
  </si>
  <si>
    <t>F.K. MACHINERY LTD</t>
  </si>
  <si>
    <t>F.L. SMITHE CO.</t>
  </si>
  <si>
    <t>F.N. SHEPPARD &amp; CO - Justin C.</t>
  </si>
  <si>
    <t>F.N. SHEPPARD &amp; CO.</t>
  </si>
  <si>
    <t>F.N. SHEPPARD &amp; COMPANY</t>
  </si>
  <si>
    <t>F.N. SHEPPARD CO.</t>
  </si>
  <si>
    <t>F.N. SMITH CORPORATION</t>
  </si>
  <si>
    <t>F.P. DEVELOPEMENT</t>
  </si>
  <si>
    <t>F.P. FENSEL SUPPLY COMPAN</t>
  </si>
  <si>
    <t>F.P.E.C. CORP DBA FOOD PROCESSING</t>
  </si>
  <si>
    <t>F.R. DRAKE COMPANY</t>
  </si>
  <si>
    <t>FAB-CON</t>
  </si>
  <si>
    <t>FABICAST INC.</t>
  </si>
  <si>
    <t>FABRA USA, INC</t>
  </si>
  <si>
    <t>FABREEKA INT'L, INC.</t>
  </si>
  <si>
    <t>FABRICATION UNLIMITED</t>
  </si>
  <si>
    <t>FABRIDIGM, INC.</t>
  </si>
  <si>
    <t>FABTECH INDUSTRIES LTD</t>
  </si>
  <si>
    <t>FAB-TEK LTD</t>
  </si>
  <si>
    <t>FABUWOOD CABINETRY CORP</t>
  </si>
  <si>
    <t>FAGOR ARRASATE USA INC.</t>
  </si>
  <si>
    <t>FAIRBORN EQUIPMENT OF</t>
  </si>
  <si>
    <t>FAIRY TALE COTTON CANDY, INC</t>
  </si>
  <si>
    <t>FALCON TRADING COMPANY INC.</t>
  </si>
  <si>
    <t>FAM ENGINEERING INC.</t>
  </si>
  <si>
    <t>FAMARIS CORP.</t>
  </si>
  <si>
    <t>FAMES CHOCOLATE</t>
  </si>
  <si>
    <t>FAMILY DOLLAR, INC.</t>
  </si>
  <si>
    <t>FANTE INC.</t>
  </si>
  <si>
    <t>FANTINI BAKING</t>
  </si>
  <si>
    <t>FANUC ROBOTICS CANADA LTD</t>
  </si>
  <si>
    <t>FANUC ROBOTICS CANADA LTD.</t>
  </si>
  <si>
    <t>FAST ENTERPRISES 21209050 ONTARIO I</t>
  </si>
  <si>
    <t>FAST GLOBAL SOLUTIONS, INC</t>
  </si>
  <si>
    <t>FASTENAL</t>
  </si>
  <si>
    <t>FASTENAL CANADA - MISSISSAUGA</t>
  </si>
  <si>
    <t>FASTENAL CO - DO NOT MAIL INVOICES</t>
  </si>
  <si>
    <t>FASTENAL COMPANY</t>
  </si>
  <si>
    <t>FASTENAL RIVIERE-DU-LOUP</t>
  </si>
  <si>
    <t>FASTKIT</t>
  </si>
  <si>
    <t>FAURECIA</t>
  </si>
  <si>
    <t>FAUX SNOW C/O 21ST CENTURY CREATION</t>
  </si>
  <si>
    <t>FAYETTE COTTON MILLS, INC</t>
  </si>
  <si>
    <t>FBC OF LYNCHBURG, LLC C/O</t>
  </si>
  <si>
    <t>FCC (NORTH CAROLINA), LLC</t>
  </si>
  <si>
    <t>FECKEN-KIRFEL AMERICA INC</t>
  </si>
  <si>
    <t>FEDERAL ENVELOPE COMPANY</t>
  </si>
  <si>
    <t>FEDERAL EXPRESS</t>
  </si>
  <si>
    <t>US FEDEX</t>
  </si>
  <si>
    <t>FEDEX</t>
  </si>
  <si>
    <t>FEDERAL EXPRESS - FXGPADU</t>
  </si>
  <si>
    <t>FEDERAL EXPRESS - VEH. MAINT.</t>
  </si>
  <si>
    <t>FEDERAL FRUIT &amp; PRODUCE CO., INC.</t>
  </si>
  <si>
    <t>FEDEX - FACILITY MAINTENANCE</t>
  </si>
  <si>
    <t>FEDEX - ROCHESTER MN</t>
  </si>
  <si>
    <t>FEDEX EXPRESS - BREINIGSVILLE</t>
  </si>
  <si>
    <t>FEDEX GROUND  - BOSSIER CITY</t>
  </si>
  <si>
    <t>FEDEX GROUND  - JONESBORO</t>
  </si>
  <si>
    <t>FEDEX GROUND  - MONROE</t>
  </si>
  <si>
    <t>FEDEX GROUND  - SAUGET</t>
  </si>
  <si>
    <t>FEDEX GROUND  - TACOMA</t>
  </si>
  <si>
    <t>FEDEX GROUND - 0760 - MAINTENANCE D</t>
  </si>
  <si>
    <t>FEDEX GROUND - 3901/QLOS</t>
  </si>
  <si>
    <t>FEDEX GROUND - 925/W RIALTO</t>
  </si>
  <si>
    <t>FEDEX GROUND - ANAHEIM, CA</t>
  </si>
  <si>
    <t>FEDEX GROUND - ANNISTON</t>
  </si>
  <si>
    <t>FEDEX GROUND - AURORA</t>
  </si>
  <si>
    <t>FEDEX GROUND - BARRINGTON</t>
  </si>
  <si>
    <t>FEDEX GROUND - BEDFORD PARK</t>
  </si>
  <si>
    <t>FEDEX GROUND - BLOOMINGTON</t>
  </si>
  <si>
    <t>FEDEX GROUND - BROOMFIELD</t>
  </si>
  <si>
    <t>FEDEX GROUND - CADILLAC</t>
  </si>
  <si>
    <t>FEDEX GROUND - CHINO</t>
  </si>
  <si>
    <t>FEDEX GROUND - ENGLEWOOD</t>
  </si>
  <si>
    <t>FEDEX GROUND - FACILITY MAINTENANCE</t>
  </si>
  <si>
    <t>FEDEX GROUND - GRAYSLAKE</t>
  </si>
  <si>
    <t>FEDEX GROUND - HENDERSON</t>
  </si>
  <si>
    <t>FEDEX GROUND - HOUSTON</t>
  </si>
  <si>
    <t>FEDEX GROUND - HUTCHINS</t>
  </si>
  <si>
    <t>FEDEX GROUND - JACKSONVILLE</t>
  </si>
  <si>
    <t>FEDEX GROUND - KCMO</t>
  </si>
  <si>
    <t>FEDEX GROUND - KEASBEY</t>
  </si>
  <si>
    <t>FEDEX GROUND - KENNESAW</t>
  </si>
  <si>
    <t>FEDEX GROUND - LAS VEGAS</t>
  </si>
  <si>
    <t>FEDEX GROUND - MAHTOMEDI</t>
  </si>
  <si>
    <t>FEDEX GROUND - MAINTENANCE DEPT</t>
  </si>
  <si>
    <t>FEDEX GROUND - MEDLEY, FL</t>
  </si>
  <si>
    <t>FEDEX GROUND - MESQUITE</t>
  </si>
  <si>
    <t>FEDEX GROUND - MOUNT JULIET</t>
  </si>
  <si>
    <t>FEDEX GROUND - N PALM SPRINGS</t>
  </si>
  <si>
    <t>FEDEX GROUND - NORCROSS</t>
  </si>
  <si>
    <t>FEDEX GROUND - NORTH SALT LAKE</t>
  </si>
  <si>
    <t>FEDEX GROUND - NORTHAMPTON</t>
  </si>
  <si>
    <t>FEDEX GROUND - NPRS 938</t>
  </si>
  <si>
    <t>FEDEX GROUND - OCEANSIDE</t>
  </si>
  <si>
    <t>FEDEX GROUND - OVERLAND MO</t>
  </si>
  <si>
    <t>FEDEX GROUND - PFLUGERVILLE</t>
  </si>
  <si>
    <t>FEDEX GROUND - PORTLAND</t>
  </si>
  <si>
    <t>FEDEX GROUND - PUEBLO</t>
  </si>
  <si>
    <t>FEDEX GROUND - ROCK ISLAND</t>
  </si>
  <si>
    <t>FEDEX GROUND - ROCKFORD IL</t>
  </si>
  <si>
    <t>FEDEX GROUND - ROSEVILLE</t>
  </si>
  <si>
    <t>FEDEX GROUND - SACRAMENTO</t>
  </si>
  <si>
    <t>FEDEX GROUND - SCHERTZ</t>
  </si>
  <si>
    <t>FEDEX GROUND - SPARKS</t>
  </si>
  <si>
    <t>FEDEX GROUND - SPARROWS</t>
  </si>
  <si>
    <t>FEDEX GROUND - SYRACUSE</t>
  </si>
  <si>
    <t>FEDEX GROUND - TAMPA 0336</t>
  </si>
  <si>
    <t>FEDEX GROUND - TRACY</t>
  </si>
  <si>
    <t>FEDEX GROUND - TROUTDALE</t>
  </si>
  <si>
    <t>FEDEX GROUND - WHEELING</t>
  </si>
  <si>
    <t>FEDEX GROUND - WHITSETT</t>
  </si>
  <si>
    <t>FEDEX GROUND - ZCHD/0858</t>
  </si>
  <si>
    <t>FEDEX GROUND - ZELIENOPLE</t>
  </si>
  <si>
    <t>FEDEX GROUND #0869</t>
  </si>
  <si>
    <t>FEDEX GROUND (CHARLOTTE)</t>
  </si>
  <si>
    <t>FEDEX GROUND MAINT./MIDDLETOWN</t>
  </si>
  <si>
    <t>FEDEX GROUND MAINT.DEPT</t>
  </si>
  <si>
    <t>FEDEX GROUND MURF 0377</t>
  </si>
  <si>
    <t>FEDEX GROUND NFTW 762</t>
  </si>
  <si>
    <t>FEDEX GROUND PACKAGE SYS - ARLINGTO</t>
  </si>
  <si>
    <t>FEDEX GROUND PACKAGE SYSTEM-OCALA</t>
  </si>
  <si>
    <t>FEDEX GROUND PACKAGING SYSTEM</t>
  </si>
  <si>
    <t>FEDEX GROUND PKG - WDB</t>
  </si>
  <si>
    <t>FEDEX GROUND PKG SYS - 0466</t>
  </si>
  <si>
    <t>FEDEX GROUND PKG SYS - 871 - ALBUQU</t>
  </si>
  <si>
    <t>FEDEX GROUND PKG SYS - 963</t>
  </si>
  <si>
    <t>FEDEX GROUND PKG SYS - ARCADIA</t>
  </si>
  <si>
    <t>FEDEX GROUND PKG SYS - CITY OF INDU</t>
  </si>
  <si>
    <t>FEDEX GROUND PKG SYS - CONCORD</t>
  </si>
  <si>
    <t>FEDEX GROUND PKG SYS - CORAOPOLIS</t>
  </si>
  <si>
    <t>FEDEX GROUND PKG SYS - CYPRESS</t>
  </si>
  <si>
    <t>FEDEX GROUND PKG SYS – DORVAL</t>
  </si>
  <si>
    <t>FEDEX GROUND PKG SYS - FAIRFIELD</t>
  </si>
  <si>
    <t>FEDEX GROUND PKG SYS - FRESNO</t>
  </si>
  <si>
    <t>FEDEX GROUND PKG SYS - GRAYSLAKE</t>
  </si>
  <si>
    <t>FEDEX GROUND PKG SYS - GROVE CITY</t>
  </si>
  <si>
    <t>FEDEX GROUND PKG SYS - HAMILTON</t>
  </si>
  <si>
    <t>FEDEX GROUND PKG SYS - HAYWARD</t>
  </si>
  <si>
    <t>FEDEX GROUND PKG SYS - HOT SPRINGS</t>
  </si>
  <si>
    <t>FEDEX GROUND PKG SYS - IRVING</t>
  </si>
  <si>
    <t>FEDEX GROUND PKG SYS - KANSAS CITY</t>
  </si>
  <si>
    <t>FEDEX GROUND PKG SYS - KNOXVILLE</t>
  </si>
  <si>
    <t>FEDEX GROUND PKG SYS - LASV/891</t>
  </si>
  <si>
    <t>FEDEX GROUND PKG SYS - LENEXA</t>
  </si>
  <si>
    <t>FEDEX GROUND PKG SYS - LOGAN</t>
  </si>
  <si>
    <t>FEDEX GROUND PKG SYS - LONDONDERRY</t>
  </si>
  <si>
    <t>FEDEX GROUND PKG SYS – MISSISSAUGA</t>
  </si>
  <si>
    <t>FEDEX GROUND PKG SYS - NASHVILLE</t>
  </si>
  <si>
    <t>FEDEX GROUND PKG SYS - NEW HAVEN IN</t>
  </si>
  <si>
    <t>FEDEX GROUND PKG SYS - OOLTEWAH</t>
  </si>
  <si>
    <t>FEDEX GROUND PKG SYS - PALMDALE</t>
  </si>
  <si>
    <t>FEDEX GROUND PKG SYS - PHX/0850</t>
  </si>
  <si>
    <t>FEDEX GROUND PKG SYS - SALINA</t>
  </si>
  <si>
    <t>FEDEX GROUND PKG SYS - SAN FRANCISC</t>
  </si>
  <si>
    <t>FEDEX GROUND PKG SYS - VERNON</t>
  </si>
  <si>
    <t>FEDEX GROUND PKG SYS #0303</t>
  </si>
  <si>
    <t>FEDEX GROUND PKG SYS- OKLA</t>
  </si>
  <si>
    <t>FEDEX GROUND PKG SYS-BRASELTON</t>
  </si>
  <si>
    <t>FEDEX GROUND PKG SYS-EDMOND</t>
  </si>
  <si>
    <t>FEDEX GROUND PKG SYS-MISSOURI CITY</t>
  </si>
  <si>
    <t>FEDEX GROUND PKY SYS - 805</t>
  </si>
  <si>
    <t>FEDEX GROUND SDRS 765</t>
  </si>
  <si>
    <t>FEDEX GROUND STATION 293</t>
  </si>
  <si>
    <t>FEDEX GROUND STRS 0944</t>
  </si>
  <si>
    <t>FEDEX GROUND VANCOUVER</t>
  </si>
  <si>
    <t>FEDEX GROUND VBRS</t>
  </si>
  <si>
    <t>FEDEX GROUND/3842 - SALT LAKE CITY</t>
  </si>
  <si>
    <t>FEDEX GROUND-BILLINGS, MT</t>
  </si>
  <si>
    <t>FEDEX GROUND-SMARTPOST - DALLAS</t>
  </si>
  <si>
    <t>FEDEX SMARTPOST</t>
  </si>
  <si>
    <t>FEDEX SMARTPOST - NEW BERLIN WI</t>
  </si>
  <si>
    <t>FEDEX SMARTPOST NEW BERLIN WI</t>
  </si>
  <si>
    <t>FEDEX SMARTPOST-5303</t>
  </si>
  <si>
    <t>FEDEX TECHNOLOGY COMPLEX</t>
  </si>
  <si>
    <t>FEINTOOLS OF NY INC</t>
  </si>
  <si>
    <t>FELBER METAL</t>
  </si>
  <si>
    <t>FELIX SCHOELLER</t>
  </si>
  <si>
    <t>FELIX SCHOELLER NORTH AMERICA, INC</t>
  </si>
  <si>
    <t>FELSS ROTAFORM LLC</t>
  </si>
  <si>
    <t>FEMPRO CONSUMER PRODUCTS ULC</t>
  </si>
  <si>
    <t>FENÊTRES MQ INC.</t>
  </si>
  <si>
    <t>FENNER APEX CONVEYOR SERV</t>
  </si>
  <si>
    <t>FENNER DRIVES</t>
  </si>
  <si>
    <t>FENNER DUNLOP</t>
  </si>
  <si>
    <t>FENNER DUNLOP - TOLEDO - LL</t>
  </si>
  <si>
    <t>FENNER DUNLOP BRISBANE</t>
  </si>
  <si>
    <t>FENNER DUNLOP CONVEYOR BELTING</t>
  </si>
  <si>
    <t>FENWAL INTERNATIONAL</t>
  </si>
  <si>
    <t>FERAG AMERICA INC</t>
  </si>
  <si>
    <t>FERGUSON ENTERPRISES, INC.</t>
  </si>
  <si>
    <t>FERGUSON EQUIPMENT &amp; SERVICE</t>
  </si>
  <si>
    <t>FERGUSON FULL SERVICE SUPPLY</t>
  </si>
  <si>
    <t>FERRARA CANDY COMPANY</t>
  </si>
  <si>
    <t>FERRARA-BELLWOOD</t>
  </si>
  <si>
    <t>FERRARA-ITASCA</t>
  </si>
  <si>
    <t>FERRERO USA, INC</t>
  </si>
  <si>
    <t>FERRITE INTERNATIONAL</t>
  </si>
  <si>
    <t>FFV INTERBAKE</t>
  </si>
  <si>
    <t>FG PRODUCTS INC</t>
  </si>
  <si>
    <t>FGF BRANDS INC.</t>
  </si>
  <si>
    <t>FIBER COMPOSITES</t>
  </si>
  <si>
    <t>FIBER COMPOSITES LLC - DBA FIBERON</t>
  </si>
  <si>
    <t>FIBERTEX NONWOVENS INC</t>
  </si>
  <si>
    <t>FIBERTEX NONWOVENS, LLC</t>
  </si>
  <si>
    <t>FIBRE CONVERTERS</t>
  </si>
  <si>
    <t>FIBREX INSULATIONS INC.</t>
  </si>
  <si>
    <t>FIBRIX LLC</t>
  </si>
  <si>
    <t>FIC AMERICA CORP.</t>
  </si>
  <si>
    <t>FIELDALE FARMS</t>
  </si>
  <si>
    <t>FIELDALE FARMS CORPORATION</t>
  </si>
  <si>
    <t>FIELDCREST CANNON-#1 KANN</t>
  </si>
  <si>
    <t>FIELDCREST CANNON-16 SALI</t>
  </si>
  <si>
    <t>FIELDCREST CANNON-DUMAINE</t>
  </si>
  <si>
    <t>FIERA FOODS</t>
  </si>
  <si>
    <t>FIERRO PAPER PRODUCTS LTD.</t>
  </si>
  <si>
    <t>FILL-TECH SOLUTIONS INC</t>
  </si>
  <si>
    <t>FILMTEC, INC.</t>
  </si>
  <si>
    <t>FILSPEC INC.</t>
  </si>
  <si>
    <t>FILTER SPECIALISTS, INC.</t>
  </si>
  <si>
    <t>FINDLAY PRODUCTS CORPORATION</t>
  </si>
  <si>
    <t>FINISHING &amp; MAILING CENTER, LLC</t>
  </si>
  <si>
    <t>FINNERTY MILLWRIGHTING LTD</t>
  </si>
  <si>
    <t>FIO AUTOMOTIVE CANADA CORPORATION</t>
  </si>
  <si>
    <t>FIRESTONE BUILDING PRODUCTS COMPANY</t>
  </si>
  <si>
    <t>FIRESTONE TEXTILES</t>
  </si>
  <si>
    <t>FIRESTONE WALKER LLC</t>
  </si>
  <si>
    <t>FIRST CURCUIT TECHNOLOGY</t>
  </si>
  <si>
    <t>FIRST QUALITY C. PACKAGING INC.</t>
  </si>
  <si>
    <t>FIRST QUALITY HYGIENIC INC</t>
  </si>
  <si>
    <t>FIRST QUALITY TISSUE SE, LLC</t>
  </si>
  <si>
    <t>FIRST TOOL CORP.</t>
  </si>
  <si>
    <t>FISCHBACH USA INC</t>
  </si>
  <si>
    <t>FISERV</t>
  </si>
  <si>
    <t>FISHER PRINTER</t>
  </si>
  <si>
    <t>FISHER PRINTING, INC.</t>
  </si>
  <si>
    <t>FITESA NONWOVEN INC</t>
  </si>
  <si>
    <t>FITESA SIMPSONVILLE, INC.</t>
  </si>
  <si>
    <t>FITGUARD, INC.</t>
  </si>
  <si>
    <t>FIT-MED SERVICES INC</t>
  </si>
  <si>
    <t>FITNESS BROKERS USA</t>
  </si>
  <si>
    <t>FITNESS DIRECT EQUIPMENT</t>
  </si>
  <si>
    <t>FITNESS EQUIPMENT REPAIR</t>
  </si>
  <si>
    <t>FITNESS EQUIPMENT SOLUTIONS</t>
  </si>
  <si>
    <t>FITNESS FIRST LLC</t>
  </si>
  <si>
    <t>FITNESS MAINTENANCE SERVICES INC.</t>
  </si>
  <si>
    <t>FITNESS MASTER INC.</t>
  </si>
  <si>
    <t>FITNESS PLUS</t>
  </si>
  <si>
    <t>FITNESS REPAIR SERVICES</t>
  </si>
  <si>
    <t>FITNESS SERVICE OF NORTH TEXAS</t>
  </si>
  <si>
    <t>FITPRO</t>
  </si>
  <si>
    <t>FITSERVE</t>
  </si>
  <si>
    <t>FIT-TECH SERVICES</t>
  </si>
  <si>
    <t>FITZGERALD FINISHING</t>
  </si>
  <si>
    <t>FITZKEE'S CANDIES INC</t>
  </si>
  <si>
    <t>FIVE STAR AIRPORT ALLIANCE</t>
  </si>
  <si>
    <t>FIVE STAR CUSTOM FOODS</t>
  </si>
  <si>
    <t>FIVES INTRALOGISTICS CORP.</t>
  </si>
  <si>
    <t>FIVES ST</t>
  </si>
  <si>
    <t>FIVES ST CORP.</t>
  </si>
  <si>
    <t>FKI LOGISTEX INC.</t>
  </si>
  <si>
    <t>FKI LOGISTICS INC</t>
  </si>
  <si>
    <t>FLAGSHIP CARWASH OPCO LLC</t>
  </si>
  <si>
    <t>FLAKEBOARD COMPANY LTD.</t>
  </si>
  <si>
    <t>FLAMBORO TECHNICAL SERVICES</t>
  </si>
  <si>
    <t>FLANDERS-PRECISIONAIRE CORP</t>
  </si>
  <si>
    <t>FLATBED TOOLS</t>
  </si>
  <si>
    <t>FLATWORK PROS</t>
  </si>
  <si>
    <t>FLEENOR COMPANY INC.</t>
  </si>
  <si>
    <t>FLEET-WOOD FIBRE PACKAGING AND GRAP</t>
  </si>
  <si>
    <t>FLEURY MICHON AMERICA</t>
  </si>
  <si>
    <t>FLEX PACK USA</t>
  </si>
  <si>
    <t>FLEXCO</t>
  </si>
  <si>
    <t>FLEXFORM TECHNOLOGIES, LLC</t>
  </si>
  <si>
    <t>FLEXIBLE FOAM - DO NOT USE 40005196</t>
  </si>
  <si>
    <t>FLEXIBLE FOAM PRODUCTS, INC</t>
  </si>
  <si>
    <t>FLEXICELL INC.</t>
  </si>
  <si>
    <t>FLEXLINK AUTOMATION, LP</t>
  </si>
  <si>
    <t>FLEXLINK SYSTEMS CANADA INC.</t>
  </si>
  <si>
    <t>FLEXLINK SYSTEMS INC.</t>
  </si>
  <si>
    <t>FLEXLINK SYSTEMS, INC.</t>
  </si>
  <si>
    <t>FLEXO CONVERTERS</t>
  </si>
  <si>
    <t>FLEXTRONICS AMERICA LLC</t>
  </si>
  <si>
    <t>FLIGHT SYSTEMS AUTOMOTIVE GROUP</t>
  </si>
  <si>
    <t>FLINT TRADING INC</t>
  </si>
  <si>
    <t>FLN-MAR RUBBER &amp; PLASTICS</t>
  </si>
  <si>
    <t>FLN-MAR RUBBER &amp; PLASTICS, INC.</t>
  </si>
  <si>
    <t>FLOBER PRINTING</t>
  </si>
  <si>
    <t>FLORENCE TEXTILES INC</t>
  </si>
  <si>
    <t>FLORIDA BEARINGS, INC.</t>
  </si>
  <si>
    <t>FLORIDA COCA COLA BOTTLING</t>
  </si>
  <si>
    <t>FLOSS-AID</t>
  </si>
  <si>
    <t>FLOSTOR ENGINEERING, INC</t>
  </si>
  <si>
    <t>FLOSTOR ENGINEERING, INC.</t>
  </si>
  <si>
    <t>FLOWERS BAKERY OF CLEVELAND, LLC</t>
  </si>
  <si>
    <t>FLOWERS BAKERY OF LONDON</t>
  </si>
  <si>
    <t>FLOWERS BAKING OF NEWTON</t>
  </si>
  <si>
    <t>FLOWERS BAKING OF WINSTON SALEM</t>
  </si>
  <si>
    <t>FLOW-TURN, INC</t>
  </si>
  <si>
    <t>FLUENCE AUTOMATION, LLC</t>
  </si>
  <si>
    <t>FLUOR DANIEL,INC</t>
  </si>
  <si>
    <t>FLYNN BURNER CORP.</t>
  </si>
  <si>
    <t>FM SERVICES</t>
  </si>
  <si>
    <t>FMC CORPORATION BIOPOLYMER</t>
  </si>
  <si>
    <t>FME FOOD MACHINERY ENGINEERING LTD</t>
  </si>
  <si>
    <t>FMH CONVEYORS</t>
  </si>
  <si>
    <t>FMS ENTERPRISES USA INC</t>
  </si>
  <si>
    <t>FMS PACKAGING SYSTEMS INC. (CHARLOT</t>
  </si>
  <si>
    <t>FMV MACHINE WORKS, INC.</t>
  </si>
  <si>
    <t>FNX MINING COMPANY INC.</t>
  </si>
  <si>
    <t>FOAMEX INNOVATIONS, INC</t>
  </si>
  <si>
    <t>FOAMEX INNOVATIONS, INC.</t>
  </si>
  <si>
    <t>FOAMEX L.P.</t>
  </si>
  <si>
    <t>FOCKE &amp; CO, INC</t>
  </si>
  <si>
    <t>FOERSTER INSTRUMENTS INC</t>
  </si>
  <si>
    <t>FOLDEX CORPORATION</t>
  </si>
  <si>
    <t>FOLKLAND FOODS</t>
  </si>
  <si>
    <t>FOLLETT'S TRADE BINDERY LTD.</t>
  </si>
  <si>
    <t>FONMAR S.A.</t>
  </si>
  <si>
    <t>FONTENOTS SPLICING SERVICE</t>
  </si>
  <si>
    <t>FOOD EQUIPMENT SERVICES</t>
  </si>
  <si>
    <t>FOOD MACHINE AUTOMATION</t>
  </si>
  <si>
    <t>FOOD MACHINERY SALES</t>
  </si>
  <si>
    <t>FOOD PROCESS SYSTEMS INC.</t>
  </si>
  <si>
    <t>FOOD PROCESSING EQUIPMENT</t>
  </si>
  <si>
    <t>FOOD PROCESSING EQUIPMENT CO.</t>
  </si>
  <si>
    <t>FOOTNER FOREST PRODUCTS LTD.</t>
  </si>
  <si>
    <t>FORBO SIEGLING - ENGLEWOOD</t>
  </si>
  <si>
    <t>FORBO SIEGLING - HUNTERSVILLE</t>
  </si>
  <si>
    <t>FORBO SIEGLING - MANSFIELD</t>
  </si>
  <si>
    <t>FORBO SIEGLING - MANTECA</t>
  </si>
  <si>
    <t>FORBO SIEGLING - MOBILE</t>
  </si>
  <si>
    <t>US Atlanta House</t>
  </si>
  <si>
    <t>Atlanta House</t>
  </si>
  <si>
    <t>FORBO SIEGLING - PLACENTIA</t>
  </si>
  <si>
    <t>US Placentia House</t>
  </si>
  <si>
    <t>Placentia House</t>
  </si>
  <si>
    <t>FORBO SIEGLING - S. CHAR FABRICATIO</t>
  </si>
  <si>
    <t>FORBO SIEGLING - STONE MOUNTAIN</t>
  </si>
  <si>
    <t>FORBO SIEGLING - WOOD DALE</t>
  </si>
  <si>
    <t>US Wood Dale House</t>
  </si>
  <si>
    <t>Wood Dale House</t>
  </si>
  <si>
    <t>FORBO SIEGLING JAPAN LTD.</t>
  </si>
  <si>
    <t>CA Group Company</t>
  </si>
  <si>
    <t>Group Company</t>
  </si>
  <si>
    <t>FORBO SIEGLING LTD - MONTREAL</t>
  </si>
  <si>
    <t>FORBO TRANSTEX - SOUTH CHARLOTTE</t>
  </si>
  <si>
    <t>FORCE BUILDING SERVICES</t>
  </si>
  <si>
    <t>FORCE MEASUREMENT SERVICES</t>
  </si>
  <si>
    <t>FORD MOTOR CO/DEARBORN TOOL &amp; DIE</t>
  </si>
  <si>
    <t>FORDERBAND, INC.</t>
  </si>
  <si>
    <t>FORE-FRONT MECHANICAL, INC</t>
  </si>
  <si>
    <t>FORELAND PARTS INC</t>
  </si>
  <si>
    <t>FOREVER FITNESS SHOPPE INC.</t>
  </si>
  <si>
    <t>FOREX INC.</t>
  </si>
  <si>
    <t>FOREZ CORP</t>
  </si>
  <si>
    <t>FORMAX / PROVISUR TECHNOLOGIES</t>
  </si>
  <si>
    <t>FORMICA CORP.</t>
  </si>
  <si>
    <t>FORMICA CORPORATION</t>
  </si>
  <si>
    <t>FORMOST FUJI CORPORATION</t>
  </si>
  <si>
    <t>FORT DEARBORN CO - FT WORTH</t>
  </si>
  <si>
    <t>FORT DEARBORN COMPANY</t>
  </si>
  <si>
    <t>FORT DEARBORN COMPANY (ELK GROVE VI</t>
  </si>
  <si>
    <t>FORT DEARBORN ENTERPRISES</t>
  </si>
  <si>
    <t>FORTE OPENING SOLUTIONS</t>
  </si>
  <si>
    <t>FORTERRA BUILDING PRODUCTS</t>
  </si>
  <si>
    <t>FORTNA CANADA CORP.</t>
  </si>
  <si>
    <t>FORTNA EQUIPMENT, LLC.</t>
  </si>
  <si>
    <t>FORTNA SYSTEMS, INC.</t>
  </si>
  <si>
    <t>FORTRESS TECHNOLOGY INC.</t>
  </si>
  <si>
    <t>FORTRESS TECNOLOGY INC.</t>
  </si>
  <si>
    <t>FOSS MANUFACTURING CO., LLC</t>
  </si>
  <si>
    <t>FOSS MANUFACTURING LLC</t>
  </si>
  <si>
    <t>FOSTER FARMS</t>
  </si>
  <si>
    <t>FOSTER SERVICES</t>
  </si>
  <si>
    <t>FOTH PRODUCTION SOLUTIONS LLC</t>
  </si>
  <si>
    <t>FOTH PRODUCTION SOLUTIONS, LLC</t>
  </si>
  <si>
    <t>FOURTH STREET BARBECUE</t>
  </si>
  <si>
    <t>FOX RIVER PAPER COMPANY</t>
  </si>
  <si>
    <t>FOX VALLEY METAL FABRICATING, INC.</t>
  </si>
  <si>
    <t>FPE AUTOMATION</t>
  </si>
  <si>
    <t>FRAENKISCHE USA LP</t>
  </si>
  <si>
    <t>FRAIN INDUSTRIES</t>
  </si>
  <si>
    <t>FRALOCK</t>
  </si>
  <si>
    <t>FRANÇOIS MARCHAND</t>
  </si>
  <si>
    <t>FRANK C. MEYER</t>
  </si>
  <si>
    <t>FRANK CALLAHAN COMPANY INC.</t>
  </si>
  <si>
    <t>FRANK LUMBER CO. INC</t>
  </si>
  <si>
    <t>FRANKLIN COMMUNICATIONS,LLC</t>
  </si>
  <si>
    <t>FRANKLIN FOODS</t>
  </si>
  <si>
    <t>FRANZ HAAS MACHINERY OF AMERICA INC</t>
  </si>
  <si>
    <t>FRASER PAPER</t>
  </si>
  <si>
    <t>FRATELLI BERETTA USA, INC</t>
  </si>
  <si>
    <t>FRAZIER &amp; SON, LP</t>
  </si>
  <si>
    <t>FREEBERG INDUSTRIAL FABRICATION</t>
  </si>
  <si>
    <t>FREEDOM GRAPHIC SYSTEMS</t>
  </si>
  <si>
    <t>FREEPORT-MCMORAN EL PASO REFINERY</t>
  </si>
  <si>
    <t>FRENCH APRON INC.</t>
  </si>
  <si>
    <t>FRENCH PAPER CO.</t>
  </si>
  <si>
    <t>FRESH CHEF FOODS INC</t>
  </si>
  <si>
    <t>FRESH EXPRESS - GRAND PRAIRIE, TX</t>
  </si>
  <si>
    <t>FRESH EXPRESS - MORROW, GA</t>
  </si>
  <si>
    <t>FRESH EXPRESS - STREAMWOOD, IL</t>
  </si>
  <si>
    <t>FRESH INNOVATIONS</t>
  </si>
  <si>
    <t>FRESH START BAKERIES, INC.</t>
  </si>
  <si>
    <t>FRESHLY FROZEN INC.</t>
  </si>
  <si>
    <t>FRESS EXPRESS</t>
  </si>
  <si>
    <t>FREUDENBERG FILTRATION TECH.</t>
  </si>
  <si>
    <t>FREUDENBERG NOK - ASHLAND 12</t>
  </si>
  <si>
    <t>FREUDENBERG NOK - BPS 19</t>
  </si>
  <si>
    <t>FREUDENBERG NOK - LACONIA</t>
  </si>
  <si>
    <t>FREUDENBERG NOK - NORTHFIELD  15</t>
  </si>
  <si>
    <t>FREUDENBERG NONWOVENS</t>
  </si>
  <si>
    <t>FREUDENBERG TEXBOND LP</t>
  </si>
  <si>
    <t>FREUDENBERG VITECH (LOWELL)</t>
  </si>
  <si>
    <t>FREUDENBERG-NOK</t>
  </si>
  <si>
    <t>FREUND BAKING</t>
  </si>
  <si>
    <t>FREUND BAKING CO.</t>
  </si>
  <si>
    <t>FRICKE PARKS PRESS</t>
  </si>
  <si>
    <t>FRIESENS CORPORATION</t>
  </si>
  <si>
    <t>FRIESEN'S INC.</t>
  </si>
  <si>
    <t>FRITO LAY - BAKERSFIELD</t>
  </si>
  <si>
    <t>FRITO LAY - CASA GRANDE</t>
  </si>
  <si>
    <t>FRITO LAY - FRANKFORT</t>
  </si>
  <si>
    <t>FRITO LAY - MODESTO</t>
  </si>
  <si>
    <t>FRITO LAY - PULASKI</t>
  </si>
  <si>
    <t>FRITO LAY - VANCOUVER</t>
  </si>
  <si>
    <t>FRITO LAY CORE PLANT</t>
  </si>
  <si>
    <t>FRITO LAY, INC</t>
  </si>
  <si>
    <t>FRITO-LAY - KATHLEEN</t>
  </si>
  <si>
    <t>FRITO-LAY INC.(ABERDEEN)</t>
  </si>
  <si>
    <t>FRITO-LAY, INC.</t>
  </si>
  <si>
    <t>FROMAGERIE BOIVIN</t>
  </si>
  <si>
    <t>FRONTIER SPIN MILLS-PL#2</t>
  </si>
  <si>
    <t>FRONTIER SPIN MILLS-PLANT#6</t>
  </si>
  <si>
    <t>FRONTIER SPIN MILLS-PLT#1</t>
  </si>
  <si>
    <t>FRONTIER SPIN MILLS-PLT#3</t>
  </si>
  <si>
    <t>FRONTIER SPIN MILLS-PLT#5</t>
  </si>
  <si>
    <t>FRONTIER SPINNING MILLS</t>
  </si>
  <si>
    <t>FRONTIER YARNS - WETUMPKA</t>
  </si>
  <si>
    <t>FRONTIER YARNS LLC</t>
  </si>
  <si>
    <t>FRU-CON</t>
  </si>
  <si>
    <t>FRUIT OF THE LOOM</t>
  </si>
  <si>
    <t>FRUIT OF THE LOOM, WILLIAMSTON</t>
  </si>
  <si>
    <t>FRUITION FRUITS &amp; FILLS</t>
  </si>
  <si>
    <t>FRY COMMUNICATIONS, INC</t>
  </si>
  <si>
    <t>FS DEPOT</t>
  </si>
  <si>
    <t>FUEL CELL ENERGY</t>
  </si>
  <si>
    <t>FUERZA MOTRIZ INDUSTRIAL</t>
  </si>
  <si>
    <t>FUGITT RUBBER AND SUPPLY</t>
  </si>
  <si>
    <t>FUJI PHOTO FILM</t>
  </si>
  <si>
    <t>FUJICOLOR PHOTO SERVICE,INC.</t>
  </si>
  <si>
    <t>FUJICOLOR PROCESSING INC</t>
  </si>
  <si>
    <t>FUJIFILM North America Corporation</t>
  </si>
  <si>
    <t>FULL BLOOM BAKING COMPANY, INC.</t>
  </si>
  <si>
    <t>FULL CIRCLE CONTRACTING</t>
  </si>
  <si>
    <t>FULL CIRCLE PADDING, INC.</t>
  </si>
  <si>
    <t>FULL VISION INC.</t>
  </si>
  <si>
    <t>FULLBEAUTY BRANDS</t>
  </si>
  <si>
    <t>FULLER GRAFIX INC</t>
  </si>
  <si>
    <t>FUMOIR GRIZZLY INC.</t>
  </si>
  <si>
    <t>FUNDER AMERICA</t>
  </si>
  <si>
    <t>FURLANI FOODS CORP.</t>
  </si>
  <si>
    <t>FUSION CONCEPTS, INC.</t>
  </si>
  <si>
    <t>FUSION SYSTEMS</t>
  </si>
  <si>
    <t>FUSION TECH</t>
  </si>
  <si>
    <t>FUTURE FOAM</t>
  </si>
  <si>
    <t>FUTURE FOAM, INC.</t>
  </si>
  <si>
    <t>FXI INC.</t>
  </si>
  <si>
    <t>FYBON NONWOVEN INC.</t>
  </si>
  <si>
    <t>G &amp; R DIVERSIFIED</t>
  </si>
  <si>
    <t>G &amp; S AIRPORT CONVEYOR</t>
  </si>
  <si>
    <t>G &amp; T CONVEYOR COMPANY</t>
  </si>
  <si>
    <t>G &amp; T MANUFACTURING INC</t>
  </si>
  <si>
    <t>G&amp;F SYSTEMS, INC</t>
  </si>
  <si>
    <t>G&amp;H BALANCER SERVICE</t>
  </si>
  <si>
    <t>G.D. USA, INC.</t>
  </si>
  <si>
    <t>G.L. CASE, INC***DONT USE*****</t>
  </si>
  <si>
    <t>G.S. DUNN &amp; CO. LTD.</t>
  </si>
  <si>
    <t>G.S. PRECISION INC</t>
  </si>
  <si>
    <t>G.S.A. FOOD EQUIPMENT LTD.</t>
  </si>
  <si>
    <t>G.V.S. SHEET METAL</t>
  </si>
  <si>
    <t>G1 FACILITY SERVICES, INC</t>
  </si>
  <si>
    <t>GA. PAC./CROSSETT</t>
  </si>
  <si>
    <t>GA. PAC./W. MONROE</t>
  </si>
  <si>
    <t>GA. PACIFIC/CEDAR SPRINGS</t>
  </si>
  <si>
    <t>GABBY'S BAGELS INC</t>
  </si>
  <si>
    <t>GADRA ENTERPRISES INC.</t>
  </si>
  <si>
    <t>GAF MATERIAL CORPORATION</t>
  </si>
  <si>
    <t>GALANT FOODS</t>
  </si>
  <si>
    <t>GALAXY DESSERTS INC.</t>
  </si>
  <si>
    <t>GALAXY FOAM PRODUCTS</t>
  </si>
  <si>
    <t>GALLAGHER ENGINEERING LLC</t>
  </si>
  <si>
    <t>GALLIGAN WHOLESALE MEAT COMPANY</t>
  </si>
  <si>
    <t>GALLIMORE INDUSTRIES, INC.</t>
  </si>
  <si>
    <t>GALVANIZE GROUP</t>
  </si>
  <si>
    <t>GAMAN INNOVATION</t>
  </si>
  <si>
    <t>GAMMERLER CORP. DON'T USE</t>
  </si>
  <si>
    <t>GAMMERLERTECH CORP</t>
  </si>
  <si>
    <t>GANNICOTT LTD.</t>
  </si>
  <si>
    <t>GAP CANADA INC.</t>
  </si>
  <si>
    <t>GAP PACIFIC DISTRIBUTION CENTER</t>
  </si>
  <si>
    <t>GARDENA FOOD CORP</t>
  </si>
  <si>
    <t>GARLAND VENTURES, LTD DBA: BALLY PL</t>
  </si>
  <si>
    <t>GARLOCK OF CANADA LTD - ENPRO</t>
  </si>
  <si>
    <t>GARY MACHINERY LLC</t>
  </si>
  <si>
    <t>GASBARRE PRODUCTS CORP</t>
  </si>
  <si>
    <t>GASKET ENGINEERING CO., INC</t>
  </si>
  <si>
    <t>GASKET SPECIALTIES, INC. - PORTLAND</t>
  </si>
  <si>
    <t>GATES CORP - VERSAILLES</t>
  </si>
  <si>
    <t>GATES MECTROL</t>
  </si>
  <si>
    <t>GATES RUBBER CO. - AR</t>
  </si>
  <si>
    <t>GATES RUBBER COMPANY</t>
  </si>
  <si>
    <t>GATORADE</t>
  </si>
  <si>
    <t>GATSTEEL IND. INC.</t>
  </si>
  <si>
    <t>GAY LEA FOODS</t>
  </si>
  <si>
    <t>GCH INTERNATIONAL, INC.</t>
  </si>
  <si>
    <t>GD SUPPLY INC. DBA JOHNSTONE SUPPLY</t>
  </si>
  <si>
    <t>GE MEDICAL SYSTEMS I.T.-EL PASO</t>
  </si>
  <si>
    <t>GE MEDICAL SYSTEMS I.T.-GROVEPORT</t>
  </si>
  <si>
    <t>GE SUPPLY / GEXPRO</t>
  </si>
  <si>
    <t>GE WATER &amp; PROCESS TECHNOLOGIES</t>
  </si>
  <si>
    <t>GEA FOOD SOLUTIONS NA INC</t>
  </si>
  <si>
    <t>GEA PROCESS ENGINEERING INC</t>
  </si>
  <si>
    <t>GEA SYSTEMS NORTH AMERICA LLC</t>
  </si>
  <si>
    <t>GEARCO INDUSTRIAL SERVICES INC</t>
  </si>
  <si>
    <t>GEBHARDT USA LLC</t>
  </si>
  <si>
    <t>GEGICO INC</t>
  </si>
  <si>
    <t>GEGICO INC/GBS</t>
  </si>
  <si>
    <t>GEHL ELECTRIC</t>
  </si>
  <si>
    <t>GEMINI BAKERY EQUIPMENT CO</t>
  </si>
  <si>
    <t>GENALCO</t>
  </si>
  <si>
    <t>GENERAL ABRASIVE</t>
  </si>
  <si>
    <t>GENERAL AUTOMATION INC</t>
  </si>
  <si>
    <t>GENERAL BEARING SERV INC. - PETERBO</t>
  </si>
  <si>
    <t>GENERAL BEARING SERV INC. - ST-LAUR</t>
  </si>
  <si>
    <t>GENERAL BEARING SERVICE INC. - WHIT</t>
  </si>
  <si>
    <t>GENERAL CONTAINER CORPORATION</t>
  </si>
  <si>
    <t>GENERAL CONVEYOR INC.</t>
  </si>
  <si>
    <t>GENERAL CREDIT FORMS</t>
  </si>
  <si>
    <t>GENERAL DYNAMICS</t>
  </si>
  <si>
    <t>GENERAL DYNAMICS ROBOTIC SYSTEMS</t>
  </si>
  <si>
    <t>GENERAL ELECTRIC COMPANY</t>
  </si>
  <si>
    <t>GENERAL ELECTRIC-DECATUR</t>
  </si>
  <si>
    <t>GENERAL ELECTRIC-MEBANE</t>
  </si>
  <si>
    <t>GENERAL FORMULATIONS</t>
  </si>
  <si>
    <t>GENERAL LOGISTICS SYSTEMS US, INC</t>
  </si>
  <si>
    <t>GENERAL MACHINED PRODUCTS INC.</t>
  </si>
  <si>
    <t>GENERAL MILLS</t>
  </si>
  <si>
    <t>GENERAL MILLS - ACC'T PAYABLE</t>
  </si>
  <si>
    <t>GENERAL MILLS (ALBUQUERQUE)</t>
  </si>
  <si>
    <t>GENERAL MILLS (CARSON CA)</t>
  </si>
  <si>
    <t>GENERAL MILLS (LODI)</t>
  </si>
  <si>
    <t>GENERAL MILLS CANADA CORP</t>
  </si>
  <si>
    <t>GENERAL MILLS CANADA LTD.</t>
  </si>
  <si>
    <t>GENERAL MILLS INC - KANSAS CITY</t>
  </si>
  <si>
    <t>GENERAL MILLS-BELVIDERE,IL</t>
  </si>
  <si>
    <t>GENERAL MOTORS CORPORATION</t>
  </si>
  <si>
    <t>GENERAL MOTORS MANSFIELD OH</t>
  </si>
  <si>
    <t>GENERAL MOTORS OF CANADA</t>
  </si>
  <si>
    <t>GENERAL MOTORS OF CANADA LIMITED</t>
  </si>
  <si>
    <t>GENERAL NEWSPRINT</t>
  </si>
  <si>
    <t>GENERAL PRODUCE</t>
  </si>
  <si>
    <t>GENERAL RUBBER &amp; PLASTICS</t>
  </si>
  <si>
    <t>GENERAL SHALE BRICK INC</t>
  </si>
  <si>
    <t>GENERAL SHALE BRICK, INC.</t>
  </si>
  <si>
    <t>GENESYS INDUSTIRAL CORP.</t>
  </si>
  <si>
    <t>GENESYS INDUSTRIAL CORP.</t>
  </si>
  <si>
    <t>GENETTI &amp; ASSOCIATES INC.</t>
  </si>
  <si>
    <t>GENEVIEVE'S CANDY</t>
  </si>
  <si>
    <t>GENPAK</t>
  </si>
  <si>
    <t>GENPAK LLC</t>
  </si>
  <si>
    <t>GENUINE PARTS CO.,</t>
  </si>
  <si>
    <t>GEOFFREY ROTH LTD</t>
  </si>
  <si>
    <t>GEORG AUTOMATIC FEED, LTD.</t>
  </si>
  <si>
    <t>GEORG MANUFACTURING SYSTEMS, INC</t>
  </si>
  <si>
    <t>GEORG NORTH AMERICA INC</t>
  </si>
  <si>
    <t>GEORGE A. MATHEWSON COMPANY</t>
  </si>
  <si>
    <t>GEORGE A. WRIGHT &amp; SON (TORONTO)LTD</t>
  </si>
  <si>
    <t>GEORGE A. WRIGHT &amp; SON-EASY CONV. D</t>
  </si>
  <si>
    <t>GEORGE BURGER, DBA INFINADECK</t>
  </si>
  <si>
    <t>GEORGE GORDAN ASSOCIATES INC.</t>
  </si>
  <si>
    <t>GEORGE J. HOWE COMPANY</t>
  </si>
  <si>
    <t>GEORGE SCHMITT</t>
  </si>
  <si>
    <t>GEORGE WESTON BAKERIES INC.(CT)</t>
  </si>
  <si>
    <t>GEORGE WESTON BAKERIES(CARLISLE PA)</t>
  </si>
  <si>
    <t>GEORGE WHITTEMORE</t>
  </si>
  <si>
    <t>GEORGIA NUT COMPANY</t>
  </si>
  <si>
    <t>GEORGIA NUT COMPANY - NILES</t>
  </si>
  <si>
    <t>GEORGIA PACIFIC GYPSUM LLC</t>
  </si>
  <si>
    <t>GEORGIA PACIFIC PASSPORT CP</t>
  </si>
  <si>
    <t>GEORGIA PACIFIC SWEETWATER EAST</t>
  </si>
  <si>
    <t>GEORGIA PACIFIC SWEETWATER WEST</t>
  </si>
  <si>
    <t>GEORGIA TRANSFORMER</t>
  </si>
  <si>
    <t>GEORGIAN BAY STEAM AUTO GAS &amp; ANTIQ</t>
  </si>
  <si>
    <t>GEORGIA-PACIFIC - RINCON</t>
  </si>
  <si>
    <t>GEORGIA-PACIFIC - ROME, GA</t>
  </si>
  <si>
    <t>GEORGIA-PACIFIC CORP. - MUSKOGEE</t>
  </si>
  <si>
    <t>GEORGIA-PACIFIC CORRUGATED, LLC</t>
  </si>
  <si>
    <t>GEORGIA-PACIFIC FOLEY CELLULOSE</t>
  </si>
  <si>
    <t>GEORGIA-PACIFIC GYPSUM LLC</t>
  </si>
  <si>
    <t>GEORGIA-PACIFIC GYPSUM, LLC</t>
  </si>
  <si>
    <t>GEORGIA-PACIFIC GYPSUM, LLC - NWGTN</t>
  </si>
  <si>
    <t>GEORGIA-PACIFIC GYPSUM, LLC - SAVAN</t>
  </si>
  <si>
    <t>GEORGIA-PACIFIC GYPSUM-ANTIOCH</t>
  </si>
  <si>
    <t>GEORGIA-PACIFIC INFINIUM-BUILD PROD</t>
  </si>
  <si>
    <t>GEORGIA-PACIFIC PANEL PRODUCTS LLC</t>
  </si>
  <si>
    <t>GEORGIA-PACIFIC PASSPORT</t>
  </si>
  <si>
    <t>GEORGIA-PACIFIC PASSPORT BREWTON</t>
  </si>
  <si>
    <t>GEORGIA-PACIFIC SSC</t>
  </si>
  <si>
    <t>GEORGIA-PACIFIC WOOD PRODUCTS</t>
  </si>
  <si>
    <t>GEORGIA-PACIFIC, COLOR-BOX, LLC</t>
  </si>
  <si>
    <t>GEOSAF INC.</t>
  </si>
  <si>
    <t>GERARDS BAKERY, LLC</t>
  </si>
  <si>
    <t>GERBCO, INC.</t>
  </si>
  <si>
    <t>GERBER METAL SUPPLY CO.</t>
  </si>
  <si>
    <t>GERBER SCIENTIFIC INTERNATIONAL, IN</t>
  </si>
  <si>
    <t>GERBTEK INC.</t>
  </si>
  <si>
    <t>GERMAIN TECHNOLOGIES INC.</t>
  </si>
  <si>
    <t>GERRARD &amp; ASSOCIATES, INC.</t>
  </si>
  <si>
    <t>GESCHMAY CORP- ALBANY INT'L.</t>
  </si>
  <si>
    <t>GESTAMP</t>
  </si>
  <si>
    <t>GESTAMP - CHATTANOOGA</t>
  </si>
  <si>
    <t>GESTAMP WEST VIRGINIA</t>
  </si>
  <si>
    <t>GET IT INDUSTRIAL</t>
  </si>
  <si>
    <t>GETTYSBURG COLLEGE</t>
  </si>
  <si>
    <t>GETZEN COMPANY</t>
  </si>
  <si>
    <t>GFORCE CUSTOM FABRICATION</t>
  </si>
  <si>
    <t>GFX INTERNATIONAL, INC.</t>
  </si>
  <si>
    <t>GGD Bandas y Servicios SA</t>
  </si>
  <si>
    <t>GHIRARDELLI CHOCOLATE</t>
  </si>
  <si>
    <t>GHIRINGHELLI SPECIALTY FOODS</t>
  </si>
  <si>
    <t>GHX INDUSTRIAL DBA DELTA RUBBER</t>
  </si>
  <si>
    <t>GIANELLA BAKERY</t>
  </si>
  <si>
    <t>GIBSON CORRUGATED, LLC</t>
  </si>
  <si>
    <t>GIC SUPPLY</t>
  </si>
  <si>
    <t>GIESECKE &amp; DEVRIENT AMERICA, INC,</t>
  </si>
  <si>
    <t>GIESECKE &amp; DEVRIENT AMERICA, INC.</t>
  </si>
  <si>
    <t>GILBERT TIDMAN</t>
  </si>
  <si>
    <t>GILCO BEARING</t>
  </si>
  <si>
    <t>GILDAN YARNS LLC</t>
  </si>
  <si>
    <t>GILLETTE COMPANY</t>
  </si>
  <si>
    <t>GILMAN ENGINEERING &amp; MFG. CO. LLC</t>
  </si>
  <si>
    <t>GILSTER MARY-LEE - JASPER FOODS</t>
  </si>
  <si>
    <t>GIPSON BEARING AND SUPPLY COMPANY</t>
  </si>
  <si>
    <t>GIRAFFE FOODS INC.</t>
  </si>
  <si>
    <t>GIVE &amp; GO PREP FOODS -BRAMPTON-CLAR</t>
  </si>
  <si>
    <t>GIVE &amp; GO PREP FOODS-BRAMPTON-INTER</t>
  </si>
  <si>
    <t>GIVE &amp; GO PREPARED FOODS - ETOBICOK</t>
  </si>
  <si>
    <t>GIVE &amp; GO PREPARED FOODS -WOODBRIDG</t>
  </si>
  <si>
    <t>GIZMONICS,INC.AEROSPACE ENGINEERING</t>
  </si>
  <si>
    <t>GKN DRIVELINE NORTH AMERICA</t>
  </si>
  <si>
    <t>GKN SINTER METALS</t>
  </si>
  <si>
    <t>GLANBIA PERFORMANCE NUTRITION INC</t>
  </si>
  <si>
    <t>GLASS EDGE OF LINCOLN, INC.</t>
  </si>
  <si>
    <t>GLASSLINE CORPORATION</t>
  </si>
  <si>
    <t>GLASSWERKS</t>
  </si>
  <si>
    <t>GLASTON AMERICA INC.</t>
  </si>
  <si>
    <t>GLAXO SMITH KLINE</t>
  </si>
  <si>
    <t>GLAXOSMITHKLINE INC</t>
  </si>
  <si>
    <t>GLEASON AND CIA S  A</t>
  </si>
  <si>
    <t>GLEN RAVEN CUSTOM FABRICS - PLANT #</t>
  </si>
  <si>
    <t>GLEN RAVEN CUSTOM FABRICS, LLC</t>
  </si>
  <si>
    <t>GLEN RAVEN CUSTOM FABRICS-NORLINA P</t>
  </si>
  <si>
    <t>GLENDALE YARNS</t>
  </si>
  <si>
    <t>GLENN MICHAEL ASSOCIATES</t>
  </si>
  <si>
    <t>GLENNWAYNE WHOLESALE BAKERY</t>
  </si>
  <si>
    <t>GLIDEPATH SYSTEM LTD</t>
  </si>
  <si>
    <t>GLOBAL BELTING INC.</t>
  </si>
  <si>
    <t>GLOBAL CUTTING SOLUTIONS CORP</t>
  </si>
  <si>
    <t>GLOBAL DECISIONS</t>
  </si>
  <si>
    <t>GLOBAL FITNESS</t>
  </si>
  <si>
    <t>GLOBAL INT'L LLC</t>
  </si>
  <si>
    <t>GLOBAL PARTS &amp; MAINTENANCE, LLC</t>
  </si>
  <si>
    <t>GLOBAL SYSTEMS, INC</t>
  </si>
  <si>
    <t>GLOBAL TISSUE GROUP,INC</t>
  </si>
  <si>
    <t>GLOBAL TOOLING SPECIALTIES, INC.</t>
  </si>
  <si>
    <t>GLOBAL WIDGET LLC</t>
  </si>
  <si>
    <t>GLOBE COMPOSITE SOLUTIONS, LTD</t>
  </si>
  <si>
    <t>GLOBE MACHINE MANUFACTURING CO.</t>
  </si>
  <si>
    <t>GLOBE NEWSPAPER CO</t>
  </si>
  <si>
    <t>GLUER PARTS &amp; SERVICE</t>
  </si>
  <si>
    <t>GLUERTEC</t>
  </si>
  <si>
    <t>GM C.P.C  GROUP GRAND RAPIDS</t>
  </si>
  <si>
    <t>GM DORAVILLE ASSEMBLY PLANT</t>
  </si>
  <si>
    <t>GM FLINT METAL FAB</t>
  </si>
  <si>
    <t>GM FSS PROJECT ACCOUNTING</t>
  </si>
  <si>
    <t>GM FSSABP - WENTZVILLE</t>
  </si>
  <si>
    <t>GM GRAND BLANC PLANT</t>
  </si>
  <si>
    <t>GM INDIANAPOLIS METAL CENTER</t>
  </si>
  <si>
    <t>GM INDIRECT INVOICE PROCESSING</t>
  </si>
  <si>
    <t>GM MANSFIELD METAL</t>
  </si>
  <si>
    <t>GM MANSFIELD OH - CREDIT CARD</t>
  </si>
  <si>
    <t>GM NAO DISBURSEMENT</t>
  </si>
  <si>
    <t>GM NAO DISBURSEMENTS(MARION)</t>
  </si>
  <si>
    <t>GM PITTSBURG METAL FAB</t>
  </si>
  <si>
    <t>GM PONTIAC MI METAL FAB.</t>
  </si>
  <si>
    <t>GM POWERTRAIN DIVISION</t>
  </si>
  <si>
    <t>GM POWERTRAIN DIVISION (YPSILANTI)</t>
  </si>
  <si>
    <t>GM SUPPLY COMPANY</t>
  </si>
  <si>
    <t>GM WARREN POWERTRAIN</t>
  </si>
  <si>
    <t>GMP SERVICE INC.</t>
  </si>
  <si>
    <t>GMSP (HOFFMASTER GRP)</t>
  </si>
  <si>
    <t>GNA GRINDING &amp; MACHINERY INC.</t>
  </si>
  <si>
    <t>GNC MANUFACTURING LLC DBA</t>
  </si>
  <si>
    <t>GO 4 INDUSTRIAL INC.</t>
  </si>
  <si>
    <t>GO BUDGET INC.</t>
  </si>
  <si>
    <t>GOCKEL AMERICA</t>
  </si>
  <si>
    <t>GOESSLING USA</t>
  </si>
  <si>
    <t>GOGLANIAN BAKERIES INC.</t>
  </si>
  <si>
    <t>GO-IN INTERNATIONAL</t>
  </si>
  <si>
    <t>GOLD BOND BUILDING PRODUCTS, LLC</t>
  </si>
  <si>
    <t>GOLD BOND BUILDING PRODUCTS, LLC.</t>
  </si>
  <si>
    <t>GOLD COAST BAKERY</t>
  </si>
  <si>
    <t>GOLD MEDAL BAKERY</t>
  </si>
  <si>
    <t>GOLD STANDARD BAKING INC (IL)</t>
  </si>
  <si>
    <t>GOLD STANDARD BAKING INC (WI)</t>
  </si>
  <si>
    <t>GOLDEN CRUST BAKERIES</t>
  </si>
  <si>
    <t>GOLDEN GATE SOY PRODUCTS</t>
  </si>
  <si>
    <t>GOLDEN GRAIN MACARON</t>
  </si>
  <si>
    <t>GOLDEN INDUSTRIES</t>
  </si>
  <si>
    <t>GOLDEN MILL BAKERY</t>
  </si>
  <si>
    <t>GOLDEN PAPER PACKAGING, INC.</t>
  </si>
  <si>
    <t>GOLDEN STATE FOODS</t>
  </si>
  <si>
    <t>GOLDEN STATE RUNWAY</t>
  </si>
  <si>
    <t>GOLDEN VALLEY INDUSTRIES</t>
  </si>
  <si>
    <t>GOLDEN WEST PACKAGING GROUP</t>
  </si>
  <si>
    <t>GOLDING FARMS FOOD INC</t>
  </si>
  <si>
    <t>GOLDING FARMS FOODS, INC.</t>
  </si>
  <si>
    <t>GOLDRICH PRINTPAK INC.</t>
  </si>
  <si>
    <t>GOMACRO, INC.</t>
  </si>
  <si>
    <t>GONNELLA FROZEN PRODUCTS</t>
  </si>
  <si>
    <t>GONVAUTO SOUTH CAROLINA, LLC</t>
  </si>
  <si>
    <t>GONZALEZ RUIZ SOLUTIONS LLC</t>
  </si>
  <si>
    <t>GOOD VIBES LLC</t>
  </si>
  <si>
    <t>GOODALL RUBBER CO</t>
  </si>
  <si>
    <t>GOODALL RUBBER CO. OF CANADA LTD.</t>
  </si>
  <si>
    <t>GOODALL RUBBER COMPANY</t>
  </si>
  <si>
    <t>GOODALL SNOWDEN RUBBER</t>
  </si>
  <si>
    <t>GOODING &amp; SHIELDS RUBBER COMPANY</t>
  </si>
  <si>
    <t>GOODING RUBBER CO - DELETE</t>
  </si>
  <si>
    <t>GOODLEAF COMMUNITY FARMS - CALGARY</t>
  </si>
  <si>
    <t>GOODLEAF COMMUNITY FARMS LTD. (MONT</t>
  </si>
  <si>
    <t>GOODMAN MANUFACTURING CO</t>
  </si>
  <si>
    <t>GOODRICH AEROSPACE CANADA LTD.</t>
  </si>
  <si>
    <t>GOODRICH CORPORATION</t>
  </si>
  <si>
    <t>GOODYEAR CANADA INC.</t>
  </si>
  <si>
    <t>GOODYEAR TIRE</t>
  </si>
  <si>
    <t>GOODYEAR TIRE  - TEXARKANA AK</t>
  </si>
  <si>
    <t>GOODYEAR TIRE &amp; RUBBER</t>
  </si>
  <si>
    <t>GOODYEAR TIRE &amp; RUBBER - GADSDEN AL</t>
  </si>
  <si>
    <t>GOODYEAR TIRE &amp; RUBBER - LAWTON OK</t>
  </si>
  <si>
    <t>GOODYEAR TIRE &amp; RUBBER CO.- DANVILL</t>
  </si>
  <si>
    <t>GOODYEAR TIRE &amp; RUBBER COMPANY</t>
  </si>
  <si>
    <t>GOODYEAR TIRE &amp; RUBBER-FAYETTEVILLE</t>
  </si>
  <si>
    <t>GOODYEAR TIRE &amp; RUBBER-FINDLAY OH</t>
  </si>
  <si>
    <t>GOODYEAR TIRE &amp; RUBBER-TOPEKA, KS</t>
  </si>
  <si>
    <t>GOPAK PAPER PRODUCTS</t>
  </si>
  <si>
    <t>GORD GRAVES MACHINE REPAIR</t>
  </si>
  <si>
    <t>GORTON'S</t>
  </si>
  <si>
    <t>GOSS INTERNATIONAL</t>
  </si>
  <si>
    <t>GOTEC PLUS SUN, LLC</t>
  </si>
  <si>
    <t>GOTTSTEIN CORPORATION</t>
  </si>
  <si>
    <t>GOUGH ECON, INC.</t>
  </si>
  <si>
    <t>GOULSTON TECHNOLOGIES, INC.</t>
  </si>
  <si>
    <t>GOURMET FOOD INC</t>
  </si>
  <si>
    <t>GOURMET SOY FOODS, LLC</t>
  </si>
  <si>
    <t>GOURMET TRADING COMPANY</t>
  </si>
  <si>
    <t>GP CLARENDON LLC</t>
  </si>
  <si>
    <t>GP NORTH WOODS LP</t>
  </si>
  <si>
    <t>GPS - FLORIDA TODAY</t>
  </si>
  <si>
    <t>GPSSC-CONSUMER PRODUCTS-BELLINGHAM</t>
  </si>
  <si>
    <t>GRABIT INC.</t>
  </si>
  <si>
    <t>GRAFCOR PACKAGING, INC.</t>
  </si>
  <si>
    <t>GRAHAM PACKAGING COMPANY, LP</t>
  </si>
  <si>
    <t>GRAINGER</t>
  </si>
  <si>
    <t>GRAINGER - HENDERSON</t>
  </si>
  <si>
    <t>GRAINGER / ACCOUNTS PAYABLE DEPT</t>
  </si>
  <si>
    <t>GRAINGER 939</t>
  </si>
  <si>
    <t>GRAINGER A/P</t>
  </si>
  <si>
    <t>GRAINGER A/P MWH11</t>
  </si>
  <si>
    <t>GRAINGER INTEGRATED SUPPLY</t>
  </si>
  <si>
    <t>GRAINGER INTEGRATED SUPPLY (4023)</t>
  </si>
  <si>
    <t>GRAINGER/ACCOUNTS PAYABLE DEPT</t>
  </si>
  <si>
    <t>GRAM EQUIPMENT OF AMERICA IN</t>
  </si>
  <si>
    <t>GRAMERCY BAKERY, LLC</t>
  </si>
  <si>
    <t>GRAMIC ENTERPRISES INC</t>
  </si>
  <si>
    <t>GRAND RIVER ENTERPRISES</t>
  </si>
  <si>
    <t>GRAND RIVER SALES LTD</t>
  </si>
  <si>
    <t>GRANT FOREST PRODUCTS CORP.</t>
  </si>
  <si>
    <t>GRAPHIC ARTS FINISHERS, INC.</t>
  </si>
  <si>
    <t>GRAPHIC CONVERTING, INC.</t>
  </si>
  <si>
    <t>GRAPHIC EQUIPMENT &amp; MACHINERY SALES</t>
  </si>
  <si>
    <t>GRAPHIC EQUIPMENT CORP</t>
  </si>
  <si>
    <t>GRAPHIC INNOVATORS, INC.</t>
  </si>
  <si>
    <t>GRAPHIC PACKAGING</t>
  </si>
  <si>
    <t>GRAPHIC PACKAGING - PERRY</t>
  </si>
  <si>
    <t>GRAPHIC PACKAGING CORPORATION</t>
  </si>
  <si>
    <t>GRAPHIC PACKAGING INT.</t>
  </si>
  <si>
    <t>GRAPHIC PACKAGING INTERNATIONAL</t>
  </si>
  <si>
    <t>GRAPHIC PACKAGING INTERNATIONAL (EG</t>
  </si>
  <si>
    <t>GRAPHIC PACKAGING INTERNATIONAL (MO</t>
  </si>
  <si>
    <t>GRAPHIC PACKAGING INTERNATIONAL INC</t>
  </si>
  <si>
    <t>GRAPHIC PACKAGING INT'L - OROVILLE</t>
  </si>
  <si>
    <t>GRAPHIC PACKAGING INTL CANADA ULC</t>
  </si>
  <si>
    <t>GRAPHIC PACKAGING-KENDALLVILLE, IN</t>
  </si>
  <si>
    <t>GRAPHIC PRESS</t>
  </si>
  <si>
    <t>GRAPHIC RESOURCE INTERNATIONAL</t>
  </si>
  <si>
    <t>GRAPHIC SPECIALTIES, INC.</t>
  </si>
  <si>
    <t>GRAPHIC WEST PACKAGING MACHINERY</t>
  </si>
  <si>
    <t>GRAPHIC WEST, INC</t>
  </si>
  <si>
    <t>GRAPHIC WHIZARD</t>
  </si>
  <si>
    <t>GRAPH-PAK</t>
  </si>
  <si>
    <t>GRAYBILLS' TOOL &amp; DIE INC</t>
  </si>
  <si>
    <t>GREAT DANE TRAILERS</t>
  </si>
  <si>
    <t>GREAT DANE TRAILERS, LLC</t>
  </si>
  <si>
    <t>GREAT LAKES BELTING - TRANSTEX ONLY</t>
  </si>
  <si>
    <t>GREAT LAKES BELTING-PAW PAW, MI</t>
  </si>
  <si>
    <t>GREAT LAKES CHEESE</t>
  </si>
  <si>
    <t>GREAT LAKES CHEESE CO</t>
  </si>
  <si>
    <t>GREAT NORTHERN CORPORATION</t>
  </si>
  <si>
    <t>GREATER LONDON INTERNATIONAL AIRPOR</t>
  </si>
  <si>
    <t>GREATER ORLANDO AVIATION AUTHORITY</t>
  </si>
  <si>
    <t>GREEN BAY PACKAGING, INC.</t>
  </si>
  <si>
    <t>GREEN CIRCLE BIO ENERGY INC.</t>
  </si>
  <si>
    <t>GREEN PRINTING &amp; PACKAGING</t>
  </si>
  <si>
    <t>GREEN RIVER PACKAGING</t>
  </si>
  <si>
    <t>GREEN RUBBER - KENNEDY AG</t>
  </si>
  <si>
    <t>GREEN RUBBER - KENNEDY AG (B.I)</t>
  </si>
  <si>
    <t>GREEN RUBBER - KENNEDY AG (M.R.)</t>
  </si>
  <si>
    <t>GREEN WAVE FARMS, LLC</t>
  </si>
  <si>
    <t>GREENBROZ, INC</t>
  </si>
  <si>
    <t>GREENFIRST FOREST PRODUCTS</t>
  </si>
  <si>
    <t>GREENGATE FRESH LLLP</t>
  </si>
  <si>
    <t>GREENHEART FARMS</t>
  </si>
  <si>
    <t>GREENRIDGE FARM</t>
  </si>
  <si>
    <t>GREENWOOD MILLS-HARRIS #6</t>
  </si>
  <si>
    <t>GREENWOOD MILLS-MATHEWS #</t>
  </si>
  <si>
    <t>GREGOR TECHNOLOGIES, LLC</t>
  </si>
  <si>
    <t>GREIF</t>
  </si>
  <si>
    <t>GREIF BROS CANADA INC.</t>
  </si>
  <si>
    <t>GREIF BROS. CANADA LTD.</t>
  </si>
  <si>
    <t>GREIF, INC</t>
  </si>
  <si>
    <t>GRENZEBACH CORP. - NEWNAN</t>
  </si>
  <si>
    <t>GREYSCALEAI INC</t>
  </si>
  <si>
    <t>GREYSCALEAI, INC</t>
  </si>
  <si>
    <t>GREYSTON BAKERY INC.</t>
  </si>
  <si>
    <t>GREYSTONE OF LINCOLN, INC</t>
  </si>
  <si>
    <t>GRIFFCO INDUSTRIAL SUPPLY</t>
  </si>
  <si>
    <t>GRIFFIN CARDWELL LTD</t>
  </si>
  <si>
    <t>GRINDLEY MANUFACTURING</t>
  </si>
  <si>
    <t>GRIZZLY INDUSTRIAL, INC.</t>
  </si>
  <si>
    <t>GROB SYSTEMS, INC</t>
  </si>
  <si>
    <t>GROCERY DELIVERY</t>
  </si>
  <si>
    <t>GROMAX PRECISION DIE &amp; MFG.,INC.</t>
  </si>
  <si>
    <t>GROUP O, INC</t>
  </si>
  <si>
    <t>GROUPE C.N.P. INC.</t>
  </si>
  <si>
    <t>GROUPE CABICO INC.</t>
  </si>
  <si>
    <t>GROUPE CONCEPT PV INC.</t>
  </si>
  <si>
    <t>GROUPE DEFIS</t>
  </si>
  <si>
    <t>GROUPE PREMIERE MOISSON INC.</t>
  </si>
  <si>
    <t>GROUPE SAVOURA</t>
  </si>
  <si>
    <t>GROUPE SINOX INC</t>
  </si>
  <si>
    <t>GRUNDFOS MANUFACTURING CO</t>
  </si>
  <si>
    <t>GRUPO RED INDUSTRIAL CO.</t>
  </si>
  <si>
    <t>GSE ENVIRONMENTAL INC</t>
  </si>
  <si>
    <t>GSM AMERICA INC</t>
  </si>
  <si>
    <t>GSM ENGINEERED FABRICS, LLC</t>
  </si>
  <si>
    <t>GT INDUSTRIES OF PA</t>
  </si>
  <si>
    <t>GT INDUSTRIES, INC</t>
  </si>
  <si>
    <t>GTAA</t>
  </si>
  <si>
    <t>GTS CORPORATION</t>
  </si>
  <si>
    <t>GUARDIAN - GALAX</t>
  </si>
  <si>
    <t>GUARDIAN - RICHBURG</t>
  </si>
  <si>
    <t>GUARDIAN FIBERGLASS</t>
  </si>
  <si>
    <t>GUARDIAN FIBERGLASS INC.- ALBION, M</t>
  </si>
  <si>
    <t>GUARDIAN FIBERGLASS INC.- OLIVE BRA</t>
  </si>
  <si>
    <t>GUARDIAN INDUSTRIES CANADA</t>
  </si>
  <si>
    <t>GUARDIAN-UPPER SANDUSKY</t>
  </si>
  <si>
    <t>GUERETTE DK SPEC INC.</t>
  </si>
  <si>
    <t>GUIDE CORPORATION</t>
  </si>
  <si>
    <t>GUITTARD CHOCOLATE HOLDING CO.</t>
  </si>
  <si>
    <t>GULF ATLANTIC INTERNATIONAL CORP.</t>
  </si>
  <si>
    <t>GULF COAST AIR &amp; HYDRAULICS INC.</t>
  </si>
  <si>
    <t>GULF COAST SUPPLY &amp; SERVICE</t>
  </si>
  <si>
    <t>GULF CROWN SEAFOOD COMPANY</t>
  </si>
  <si>
    <t>GULF ICE CO</t>
  </si>
  <si>
    <t>GULF ROPE &amp; CORDAGE INC.</t>
  </si>
  <si>
    <t>GULF STATE PAPER</t>
  </si>
  <si>
    <t>GULFCO MANUFACTURING</t>
  </si>
  <si>
    <t>GUNTHER INTERNATIONAL LTD</t>
  </si>
  <si>
    <t>GURIT (CANADA) INC.</t>
  </si>
  <si>
    <t>GUSSCO MANUFACTURING LLC</t>
  </si>
  <si>
    <t>GUTH CANDIES</t>
  </si>
  <si>
    <t>GUTTENPLAN'S FROZEN DOUGH, INC</t>
  </si>
  <si>
    <t>GUYOUNGTECH USA, INC.</t>
  </si>
  <si>
    <t>GYM DOC. INC. DBAS GYM DOCTORS</t>
  </si>
  <si>
    <t>GYPSUM TECHNOLOGIES INC</t>
  </si>
  <si>
    <t>H   BARBER &amp; SONS</t>
  </si>
  <si>
    <t>H &amp; A LLC</t>
  </si>
  <si>
    <t>H &amp; H SALES, LLC</t>
  </si>
  <si>
    <t>H&amp;T WATERBURY INC</t>
  </si>
  <si>
    <t>H. GALOW INC.</t>
  </si>
  <si>
    <t>H.D. PRESS SERVICES INC.</t>
  </si>
  <si>
    <t>H.G. TRADING CORP</t>
  </si>
  <si>
    <t>H.J. HEINZ COMPANY OF CANADA LP</t>
  </si>
  <si>
    <t>H.J. HEINZ OPERATION PARTNERSHIP</t>
  </si>
  <si>
    <t>HAARTZ CORPORATION</t>
  </si>
  <si>
    <t>HABIG IND SERVICES, INC.</t>
  </si>
  <si>
    <t>HADLEY FARMS, INC.</t>
  </si>
  <si>
    <t>HAFNER CANADA INC.</t>
  </si>
  <si>
    <t>HAGEMEYER - GREENVILLE, NC</t>
  </si>
  <si>
    <t>HAGEMEYER NORTH AMERICA</t>
  </si>
  <si>
    <t>HAGEMEYER NORTH AMERICA - CANTON</t>
  </si>
  <si>
    <t>HAGEMEYER NORTH AMERICA, INC.</t>
  </si>
  <si>
    <t>HAGEMEYER NORTH AMERICA,INC.</t>
  </si>
  <si>
    <t>HAGEMEYER NORTH AMERICA-LOS ANGELES</t>
  </si>
  <si>
    <t>HAGEMEYER NORTH AMERICA-OAKLAND</t>
  </si>
  <si>
    <t>HAGG PRESS, INC.</t>
  </si>
  <si>
    <t>HAGGART BELTING CANADA LTD.</t>
  </si>
  <si>
    <t>HAIN-CELESTIAL ULC - MISSISSAUGA</t>
  </si>
  <si>
    <t>HAINES EQUIPMENT INC</t>
  </si>
  <si>
    <t>HALEY BROS., INC.</t>
  </si>
  <si>
    <t>HALLMARK CANADA</t>
  </si>
  <si>
    <t>HALLMARK CARDS</t>
  </si>
  <si>
    <t>HALLMARK CARDS INC.</t>
  </si>
  <si>
    <t>HALLMARK SALES CORP</t>
  </si>
  <si>
    <t>HALO PHAMACEUTICAL CANADA INC.</t>
  </si>
  <si>
    <t>HAMILL MACHINE COMPANY INC.</t>
  </si>
  <si>
    <t>HAMILTON GRAIN AND LIVESTOCK CO.</t>
  </si>
  <si>
    <t>HAMILTON PAPER BOX COMPANY</t>
  </si>
  <si>
    <t>HAMRICK MILLS - HAMRICK</t>
  </si>
  <si>
    <t>HANES CONVERTING</t>
  </si>
  <si>
    <t>HANES DYE &amp; FINISHING</t>
  </si>
  <si>
    <t>HANKOOK AMERICA CORP</t>
  </si>
  <si>
    <t>HANKOOK TIRE - CLARKSBURG TN</t>
  </si>
  <si>
    <t>HANLIE CARTON AND PRINTIN</t>
  </si>
  <si>
    <t>HANNIBAL MACHINE INC</t>
  </si>
  <si>
    <t>HANORA SPINNING</t>
  </si>
  <si>
    <t>HANOVER CONVEYING SYSTEMS INC</t>
  </si>
  <si>
    <t>HANOVER ELECTRIC MOTOR &amp; SUPPLY,INC</t>
  </si>
  <si>
    <t>HANSON BRICK MONROE</t>
  </si>
  <si>
    <t>HANWHA ADVANCED MATERIALS AMERICA</t>
  </si>
  <si>
    <t>HAPI PRODUCTS, INC</t>
  </si>
  <si>
    <t>HAPPY BAGELS &amp; DONUTS</t>
  </si>
  <si>
    <t>HARDINGE INC</t>
  </si>
  <si>
    <t>HARDY PROCESS SOLUTIONS</t>
  </si>
  <si>
    <t>HARMONY FOODS CORP.</t>
  </si>
  <si>
    <t>HARNEY &amp; SONS TEA CORP</t>
  </si>
  <si>
    <t>HARRIET &amp; HENDERSON</t>
  </si>
  <si>
    <t>HARRIET &amp; HENDERSON-BLADE</t>
  </si>
  <si>
    <t>HARRIET &amp; HENDERSON-CEDARTOWN</t>
  </si>
  <si>
    <t>HARRIET &amp; HENDERSON-CLAR</t>
  </si>
  <si>
    <t>HARRIET &amp; HENDERSON-HENDR</t>
  </si>
  <si>
    <t>HARRIS &amp; BRUNO, INTERNATIONAL</t>
  </si>
  <si>
    <t>HARRIS CNC MACHINING</t>
  </si>
  <si>
    <t>HARRIS PACKAGING CORP.</t>
  </si>
  <si>
    <t>HARRY &amp; DAVID OPS. INC.</t>
  </si>
  <si>
    <t>HARRY REID INTERNATIONAL AIRPORT</t>
  </si>
  <si>
    <t>HART &amp; COOLEY</t>
  </si>
  <si>
    <t>HART ENGINEERING</t>
  </si>
  <si>
    <t>HARVARD FACTORY AUTOMATION</t>
  </si>
  <si>
    <t>HARVARD UNIVERSITY</t>
  </si>
  <si>
    <t>HARVEST CONSUMER INSULATION</t>
  </si>
  <si>
    <t>HARVEST FOOD GROUP LLC</t>
  </si>
  <si>
    <t>HARVEST TIME FOODS,INC</t>
  </si>
  <si>
    <t>HASE TOOLING SPECIALTIES INC.</t>
  </si>
  <si>
    <t>HAUSER MACHINERY LTD.</t>
  </si>
  <si>
    <t>HAVARD MFG., INC</t>
  </si>
  <si>
    <t>HAVER &amp; BOECKER USA</t>
  </si>
  <si>
    <t>HAWAIIAN FLUID POWER</t>
  </si>
  <si>
    <t>HAWK TRAILERS LLC</t>
  </si>
  <si>
    <t>HAYES WORLDWIDE CONSULTING SERVICES</t>
  </si>
  <si>
    <t>HAYHOE MILLS LIMITED</t>
  </si>
  <si>
    <t>HAYSSEN PACKAGING TECHNOLOGIES</t>
  </si>
  <si>
    <t>HBH ENTERPRISES</t>
  </si>
  <si>
    <t>HBI- NATIONAL TEXTILE</t>
  </si>
  <si>
    <t>HBI-EDEN YARNS, INC.</t>
  </si>
  <si>
    <t>HBI-NATIONAL TEXTILES,LLC-CHINA GRO</t>
  </si>
  <si>
    <t>HBI-SARA LEE BRANDED APPAREL</t>
  </si>
  <si>
    <t>HDG ENTERPRISES OF OHIO LLC</t>
  </si>
  <si>
    <t>HDK INDUSTRIES, INC.</t>
  </si>
  <si>
    <t>HEALTH LINES</t>
  </si>
  <si>
    <t>HEALTHY PET</t>
  </si>
  <si>
    <t>HEARTHSIDE FOOD SOLUTIONS - EZ PAK</t>
  </si>
  <si>
    <t>HEARTHSIDE FOOD SOLUTIONS - GR</t>
  </si>
  <si>
    <t>HEARTHSIDE FOOD SOLUTIONS - LONDON</t>
  </si>
  <si>
    <t>HEARTHSIDE FOOD SOLUTIONS - MCCOMB</t>
  </si>
  <si>
    <t>HEARTHSIDE FOOD SOLUTIONS - MI CITY</t>
  </si>
  <si>
    <t>HEARTHSIDE FOOD SOLUTIONS - TOLEDO</t>
  </si>
  <si>
    <t>HEARTHSIDE FOOD SOLUTIONS - WENONA</t>
  </si>
  <si>
    <t>HEARTHSIDE FOOD SOLUTIONS LLC - BOI</t>
  </si>
  <si>
    <t>HEARTHSIDE FOOD SOLUTIONS, LLC</t>
  </si>
  <si>
    <t>HEARTHSIDE FOOD SOLUTION-SEELYVILLE</t>
  </si>
  <si>
    <t>HEARTLINE FITNESS PRODUCT</t>
  </si>
  <si>
    <t>HEAT AND CONTROL</t>
  </si>
  <si>
    <t>HEAT AND CONTROL INC</t>
  </si>
  <si>
    <t>HEAT TEK, INC</t>
  </si>
  <si>
    <t>HEAVY EQUIPMENT MOVERS &amp;</t>
  </si>
  <si>
    <t>HEB GROCERY COMPANY, LP</t>
  </si>
  <si>
    <t>HEIBER SCHROEDER USA</t>
  </si>
  <si>
    <t>HEIDELBERG USA</t>
  </si>
  <si>
    <t>HEINEMANN'S BAKERIES</t>
  </si>
  <si>
    <t>HEINZ BAKERY PRODUCTS</t>
  </si>
  <si>
    <t>HEINZEN MFG INC</t>
  </si>
  <si>
    <t>HELICON GRAPHICS LLC</t>
  </si>
  <si>
    <t>HELLA ELECTRONICS CORP</t>
  </si>
  <si>
    <t>HENDERSON STAMPING &amp; PRODUCTION, IN</t>
  </si>
  <si>
    <t>HENDRICK MANUFACTURING COMPANY</t>
  </si>
  <si>
    <t>HENDRICK METAL PRODUCTS</t>
  </si>
  <si>
    <t>HENDRIX BATTING COMPANY</t>
  </si>
  <si>
    <t>HENGST OF NORTH AMERICA</t>
  </si>
  <si>
    <t>HENNIGES AUTOMOTIVE - OAKVILLE</t>
  </si>
  <si>
    <t>HENRY BRICK CO INC</t>
  </si>
  <si>
    <t>HENRY HEIDI</t>
  </si>
  <si>
    <t>HENRY HOGAN</t>
  </si>
  <si>
    <t>HENRY S. WOLKINS CO.</t>
  </si>
  <si>
    <t>HENSEL PHELPS CONSTRUCTION CO</t>
  </si>
  <si>
    <t>HERB SURKS ASSOCIATES, INC</t>
  </si>
  <si>
    <t>HERCULES SLR INC.</t>
  </si>
  <si>
    <t>HERFF JONES</t>
  </si>
  <si>
    <t>HERFF JONES YEARBOOKS</t>
  </si>
  <si>
    <t>HERITAGE PAPER CO.</t>
  </si>
  <si>
    <t>HERMAN SEEKAMP INC DBA</t>
  </si>
  <si>
    <t>HERMANOS BAKERY</t>
  </si>
  <si>
    <t>HERSHEY</t>
  </si>
  <si>
    <t>HERSHEY CHOCOLATE</t>
  </si>
  <si>
    <t>HERSHEY CHOCOLATE &amp; CONFECTIONERY</t>
  </si>
  <si>
    <t>HERSHEY COMPANY - MEMPHIS PLANT</t>
  </si>
  <si>
    <t>HERSHEY FOODS CORPORATION</t>
  </si>
  <si>
    <t>HESS PRINT SOLUTIONS - ILLINOIS</t>
  </si>
  <si>
    <t>HESS PRINT SOLUTIONS - OH</t>
  </si>
  <si>
    <t>HETTICH MANUFACTURING</t>
  </si>
  <si>
    <t>HEWLETT-PACKARD</t>
  </si>
  <si>
    <t>HEWLETT-PACKARD CO.</t>
  </si>
  <si>
    <t>HICKORY WIRE, INC.</t>
  </si>
  <si>
    <t>HIGH FIVE INC</t>
  </si>
  <si>
    <t>HIGH LINER FOODS INC.</t>
  </si>
  <si>
    <t>HIGHBURY CANCO CORPORATION</t>
  </si>
  <si>
    <t>HIGHLAND INDUSTRIES, INC.</t>
  </si>
  <si>
    <t>HIGHLAND MACHINE WORKS</t>
  </si>
  <si>
    <t>HILDITCH ENTERPRISES INC.</t>
  </si>
  <si>
    <t>HILITE INTERNATIONAL</t>
  </si>
  <si>
    <t>HILL SPINNING MILL</t>
  </si>
  <si>
    <t>HILLIARD'S CHOCOLATE SYS.</t>
  </si>
  <si>
    <t>HILLS INC.</t>
  </si>
  <si>
    <t>HILLSBOROUGH COUNTY</t>
  </si>
  <si>
    <t>HILLSIDE GARDENS LTD.</t>
  </si>
  <si>
    <t>HILMAR CHEESE COMPANY</t>
  </si>
  <si>
    <t>HINDS-BOCK CORP.</t>
  </si>
  <si>
    <t>HIRATA CORPORATION OF AMERICA</t>
  </si>
  <si>
    <t>HIRATA ENGINEERING, INC.</t>
  </si>
  <si>
    <t>HITACHI ELECTRONICS DEVICES</t>
  </si>
  <si>
    <t>HITACHI ENERGY CANADA INC</t>
  </si>
  <si>
    <t>HI-TECH PRODUCTS</t>
  </si>
  <si>
    <t>HIWIN CORP.</t>
  </si>
  <si>
    <t>HK METAL CRAFT MFG CORP</t>
  </si>
  <si>
    <t>HK SYSTEMS, INC.</t>
  </si>
  <si>
    <t>HL INDUSTRIES, INC</t>
  </si>
  <si>
    <t>HM PRODUCT SOLUTIONS, LTD.</t>
  </si>
  <si>
    <t>HNI CORPORATION</t>
  </si>
  <si>
    <t>HOBBS BONDED FIBERS NA, LLC</t>
  </si>
  <si>
    <t>HOERBIGER DRIVE TECHNOLOGY</t>
  </si>
  <si>
    <t>HOFFMASTER GROUP INC</t>
  </si>
  <si>
    <t>HOFFMEYER</t>
  </si>
  <si>
    <t>HOFFMEYER CO INC</t>
  </si>
  <si>
    <t>HOFFMEYER CO INC.</t>
  </si>
  <si>
    <t>HOFFMEYER CO.</t>
  </si>
  <si>
    <t>HOG AIR</t>
  </si>
  <si>
    <t>HOHL MACHINE &amp; CONVEYOR CO. INC.</t>
  </si>
  <si>
    <t>HOLLAND INDUSTRIAL</t>
  </si>
  <si>
    <t>HOLLAND MFG CO INC</t>
  </si>
  <si>
    <t>HOLLANDER SLEEP PRODUCTS</t>
  </si>
  <si>
    <t>HOLLEY, INC.</t>
  </si>
  <si>
    <t>HOLLINGSWORTH &amp; VOSE</t>
  </si>
  <si>
    <t>HOLMES - THE FINISHING HOUSE</t>
  </si>
  <si>
    <t>HOLOPACK USA</t>
  </si>
  <si>
    <t>HOLT COUNTY PUBLISHING, INC</t>
  </si>
  <si>
    <t>HOLT HOSIERY MILLS, INC</t>
  </si>
  <si>
    <t>HOLT HOSIERY MILLS, INC.</t>
  </si>
  <si>
    <t>HOME DEPOT</t>
  </si>
  <si>
    <t>HOME MARKET FOODS INC.</t>
  </si>
  <si>
    <t>HOME MOUNTAIN PUBLISHING CO., INC.</t>
  </si>
  <si>
    <t>HOME RUN INN</t>
  </si>
  <si>
    <t>HONDA ENGINEERING NORTH AMERICA, IN</t>
  </si>
  <si>
    <t>HONDA OF CANADA MFG.</t>
  </si>
  <si>
    <t>HONEY BAKED HAM</t>
  </si>
  <si>
    <t>HONEYBAR PRODUCTS</t>
  </si>
  <si>
    <t>HONEYBAR PRODUCTS (do not use)</t>
  </si>
  <si>
    <t>HONEYMOON PAPER PRODUCTS</t>
  </si>
  <si>
    <t>HONEYWELL</t>
  </si>
  <si>
    <t>HONEYWELL CPG CANADA</t>
  </si>
  <si>
    <t>HONEYWELL INTERNATIONAL</t>
  </si>
  <si>
    <t>HONEYWELL SENSING &amp; CONTROL</t>
  </si>
  <si>
    <t>HOOD PACKAGING CORP</t>
  </si>
  <si>
    <t>HOOD PACKAGING CORP.</t>
  </si>
  <si>
    <t>HOOD PACKAGING CORP. - BURLINGTON</t>
  </si>
  <si>
    <t>HOOD PACKAGING CORP. - TBD1</t>
  </si>
  <si>
    <t>HOOD PACKAGING CORPORATION</t>
  </si>
  <si>
    <t>HOOD-DANIEL WELL CO LIMITED</t>
  </si>
  <si>
    <t>HOOPSNAKE PRESS</t>
  </si>
  <si>
    <t>HOOSIC RIVER HYDRO, LLC</t>
  </si>
  <si>
    <t>HOOSIER RUBBER &amp; TRANSMISSION CORP.</t>
  </si>
  <si>
    <t>HORIZON BUILDING SOLUTIONS</t>
  </si>
  <si>
    <t>HORIZON MILLING</t>
  </si>
  <si>
    <t>HORIZON MILLING G.P.</t>
  </si>
  <si>
    <t>HORIZON MILLING, LLC</t>
  </si>
  <si>
    <t>HORMANN FLEXON LLC</t>
  </si>
  <si>
    <t>HORMEL FOODS CORPORATION</t>
  </si>
  <si>
    <t>HORT MANUFACTURING LTD.</t>
  </si>
  <si>
    <t>HOSE &amp; BELTING</t>
  </si>
  <si>
    <t>HOSE CONVEYORS INC</t>
  </si>
  <si>
    <t>HOSOKAWA CONFECTIONERY &amp; BAKERY</t>
  </si>
  <si>
    <t>HOSPITAL SPECIALTIES</t>
  </si>
  <si>
    <t>HOUSE OF BAGELS</t>
  </si>
  <si>
    <t>HOUSE OF PACKAGING</t>
  </si>
  <si>
    <t>HOUSE OF RAEFORD FARMS, INC.</t>
  </si>
  <si>
    <t>HOWARD INDUSTRIES, INC.</t>
  </si>
  <si>
    <t>HOYU AMERICA CO</t>
  </si>
  <si>
    <t>HP PELZER (AUTOMATIVE SYSTEMS),INC.</t>
  </si>
  <si>
    <t>HPT PHARMA LLC</t>
  </si>
  <si>
    <t>HSS-MMS, LLS</t>
  </si>
  <si>
    <t>HTECH INC.DO NOT MAIL</t>
  </si>
  <si>
    <t>HUB CITY FISHERIES</t>
  </si>
  <si>
    <t>HUB FOLDING BOX CO.,INC.</t>
  </si>
  <si>
    <t>HUBER ENGINEERED WOODS</t>
  </si>
  <si>
    <t>HUBER ENGINEERED WOODS LLC</t>
  </si>
  <si>
    <t>HUBER ENGINEERED WOODS LLC.</t>
  </si>
  <si>
    <t>HUDSON BELTING</t>
  </si>
  <si>
    <t>HUESKER GEOCOMPOSITES, LLC</t>
  </si>
  <si>
    <t>HUF NORTH AMERICA</t>
  </si>
  <si>
    <t>HUF NORTH AMERICA AUTOMOTIVE</t>
  </si>
  <si>
    <t>HU-FRIEDY MFG CO LLC</t>
  </si>
  <si>
    <t>HUGHES INDUSTRIAL SALES, LLC</t>
  </si>
  <si>
    <t>HUHTAMAKI INC.</t>
  </si>
  <si>
    <t>HUHTAMAKI PACKAGING WORLDWIDE</t>
  </si>
  <si>
    <t>HUHTAMAKI, INC</t>
  </si>
  <si>
    <t>HUI</t>
  </si>
  <si>
    <t>HUISH DETERGENTS, INC.</t>
  </si>
  <si>
    <t>HULON MCCRAW INC.</t>
  </si>
  <si>
    <t>HUMANETICS II</t>
  </si>
  <si>
    <t>HUNTER DOUGLAS WFD</t>
  </si>
  <si>
    <t>HURLETRON, INC.</t>
  </si>
  <si>
    <t>HUSKY INJECTION MOLDING SYSTEMS S.à</t>
  </si>
  <si>
    <t>HUSQVARNA OUTDOOR PRODUCTS</t>
  </si>
  <si>
    <t>HWASHIN AMERICA CORPORATION</t>
  </si>
  <si>
    <t>HYDE TOOLS, INC</t>
  </si>
  <si>
    <t>HYDRO ALUMINUM (FKA VAW)</t>
  </si>
  <si>
    <t>HYDRO SERVICES, LTD DBA FAIRBANKS M</t>
  </si>
  <si>
    <t>HYER INDUSTRIES, INC.</t>
  </si>
  <si>
    <t>HYLIFE FOODS LP</t>
  </si>
  <si>
    <t>HYOSUNG USA INC</t>
  </si>
  <si>
    <t>HYTROL CONVEYOR</t>
  </si>
  <si>
    <t>HYUNDAI MOTOR MANUFACTURING AL,LLC</t>
  </si>
  <si>
    <t>HYUNDAI STEEL AMERICA, INC.</t>
  </si>
  <si>
    <t>I.B.T., INC. - EL PASO</t>
  </si>
  <si>
    <t>I.B.T., INC. - TULSA</t>
  </si>
  <si>
    <t>I.J. WHITE CORP.</t>
  </si>
  <si>
    <t>I.P.B.M.</t>
  </si>
  <si>
    <t>I.R.P. INDUSTRIAL RUBBER LTD.</t>
  </si>
  <si>
    <t>IASE COMPANY</t>
  </si>
  <si>
    <t>IBT  INC</t>
  </si>
  <si>
    <t>IBT INC</t>
  </si>
  <si>
    <t>IBT INC.</t>
  </si>
  <si>
    <t>IBT INC-DELETED</t>
  </si>
  <si>
    <t>IB-TECH</t>
  </si>
  <si>
    <t>ICCA</t>
  </si>
  <si>
    <t>ICESTONE</t>
  </si>
  <si>
    <t>ICF MERCANTILE LLC</t>
  </si>
  <si>
    <t>ICL AMERICA LIMITED</t>
  </si>
  <si>
    <t>ICON HEALTH &amp; FITNESS INC</t>
  </si>
  <si>
    <t>ICON HEALTH &amp; FITNESS INC.</t>
  </si>
  <si>
    <t>ICONEX</t>
  </si>
  <si>
    <t>ICR CANADA CORP</t>
  </si>
  <si>
    <t>ID MAIL SYSTEMS, INC.</t>
  </si>
  <si>
    <t>IDA COLD</t>
  </si>
  <si>
    <t>IDEAL BAKERY</t>
  </si>
  <si>
    <t>IDEAL ROOFING CO. LTD.</t>
  </si>
  <si>
    <t>IDEAL SETECH - GM MANSFIELD</t>
  </si>
  <si>
    <t>IDEAL TAPE CO.</t>
  </si>
  <si>
    <t>IDEAMAN INC</t>
  </si>
  <si>
    <t>IDG - SOUTHERN - do not use</t>
  </si>
  <si>
    <t>IDG NORTHEAST</t>
  </si>
  <si>
    <t>IDG USA, LLC</t>
  </si>
  <si>
    <t>IDG-NORTHEAST DIVISION - YORK</t>
  </si>
  <si>
    <t>IDSS HOLDING INC.</t>
  </si>
  <si>
    <t>IFCO - BOLINGBROOK</t>
  </si>
  <si>
    <t>IFCO SYSTEMS NORTH AMERICA, INC.</t>
  </si>
  <si>
    <t>ILFORD IMAGING USA,INC</t>
  </si>
  <si>
    <t>ILR INDUSTRIES INC.</t>
  </si>
  <si>
    <t>IM ROBOTICS AND EQUIPMENT</t>
  </si>
  <si>
    <t>IMA NORTH AMERICA INC.</t>
  </si>
  <si>
    <t>IMAC INC</t>
  </si>
  <si>
    <t>IMAGE CONTROL SYSTEMS OF ALASKA</t>
  </si>
  <si>
    <t>IMAGE CRAFT INC.</t>
  </si>
  <si>
    <t>IMAGE ENVELOPE</t>
  </si>
  <si>
    <t>IMAGE FOUR INC.</t>
  </si>
  <si>
    <t>IMAGING BUSINESS MACHINES, LLC</t>
  </si>
  <si>
    <t>IMAGININGS 3, INC.</t>
  </si>
  <si>
    <t>IMGCO</t>
  </si>
  <si>
    <t>IMI INDUSTRIAL, LLC</t>
  </si>
  <si>
    <t>IMMI</t>
  </si>
  <si>
    <t>IMMUNOSCIENCE, INC</t>
  </si>
  <si>
    <t>IMPACT STAMPING</t>
  </si>
  <si>
    <t>IMPERIAL CONVEYOR &amp; ENGINEERING COR</t>
  </si>
  <si>
    <t>IMPERIAL DESIGN TECHNOLOGIES</t>
  </si>
  <si>
    <t>IMPERIAL ELECTRONIC ASSEMBLY, INC.</t>
  </si>
  <si>
    <t>IMPERIAL FLAVOURS</t>
  </si>
  <si>
    <t>IMPERIAL FOODS, INC</t>
  </si>
  <si>
    <t>IMPERIAL PRINTING &amp; BOX MFG</t>
  </si>
  <si>
    <t>IMPERIAL TOBACCO LEAF INC.</t>
  </si>
  <si>
    <t>IMPERIAL VALLEY FOODS, INC.</t>
  </si>
  <si>
    <t>IMPORTACIONES DOS JAGUARES S.A.</t>
  </si>
  <si>
    <t>IMPORTACIONES SOTO GAGO</t>
  </si>
  <si>
    <t>IMPORTADORA GUTIERREZ, C. POR A.</t>
  </si>
  <si>
    <t>IMPOSSIBLE FOODS INC.</t>
  </si>
  <si>
    <t>IMPRESS USA,INC.</t>
  </si>
  <si>
    <t>IMPRIMERIE FL WEB INC.</t>
  </si>
  <si>
    <t>IMPRIMERIE QUEBECOR</t>
  </si>
  <si>
    <t>IMPRIMERIE QUEBECOR MEDIA INC.</t>
  </si>
  <si>
    <t>IMPRIMERIE TRANSCONTINENTAL S.E.N.C</t>
  </si>
  <si>
    <t>IMPRIMERIES TRANSCONTINENTAL</t>
  </si>
  <si>
    <t>IMPRIMERIES TRANSCONTINENTAL SENC</t>
  </si>
  <si>
    <t>IMPROEX CORP</t>
  </si>
  <si>
    <t>IMPULSE MANUFACTURING INC</t>
  </si>
  <si>
    <t>IMS GEAR BRAKING SYSTEMS, LLC</t>
  </si>
  <si>
    <t>IMS GEAR GEORGIA INC.</t>
  </si>
  <si>
    <t>IMS GEAR VIRGINIA INC</t>
  </si>
  <si>
    <t>IMURAYA USA INC.</t>
  </si>
  <si>
    <t>IND RUBBER SPECIALTIES</t>
  </si>
  <si>
    <t>INDEPENDENT CORRUGATOR</t>
  </si>
  <si>
    <t>INDEPENDENT MACHINE CO.</t>
  </si>
  <si>
    <t>INDEPENDENT MACHINERY INC</t>
  </si>
  <si>
    <t>INDEPENDENT PAPER CONVERTERS</t>
  </si>
  <si>
    <t>INDEPENDENT PRESS SUPPLY INC</t>
  </si>
  <si>
    <t>INDEPENDENT PRINTING CO.,INC.</t>
  </si>
  <si>
    <t>INDEPENDENT SYSTEMS CO.</t>
  </si>
  <si>
    <t>INDESCO INC</t>
  </si>
  <si>
    <t>INDEX CORPORATION</t>
  </si>
  <si>
    <t>INDIANA CARTON CO. INC.</t>
  </si>
  <si>
    <t>INDIANA INDUSTRIAL SERVICES, LLC</t>
  </si>
  <si>
    <t>INDIANA MARUJUN, LLC</t>
  </si>
  <si>
    <t>INDIANA TOOL &amp; MFG CO. INC</t>
  </si>
  <si>
    <t>INDIGO BOOKS &amp; MUSIC</t>
  </si>
  <si>
    <t>IND'L DISTRIBUTION TECHNOLOGIES INC</t>
  </si>
  <si>
    <t>IND'L RUBBER &amp; SAFETY</t>
  </si>
  <si>
    <t>INDOFF</t>
  </si>
  <si>
    <t>INDOFF, INCORPORATED</t>
  </si>
  <si>
    <t>INDUS RUBBER &amp; SUPPLY CO</t>
  </si>
  <si>
    <t>INDUSA</t>
  </si>
  <si>
    <t>INDUSCO LLC</t>
  </si>
  <si>
    <t>INDUST RUBBER &amp; MECHANIC</t>
  </si>
  <si>
    <t>INDUSTRIAL BEARING TECHNOLOGIES</t>
  </si>
  <si>
    <t>INDUSTRIAL BELTING &amp; SUPPLY, INC.</t>
  </si>
  <si>
    <t>INDUSTRIAL BELTING &amp; TRANS</t>
  </si>
  <si>
    <t>INDUSTRIAL BELTING &amp; TRANSMISSION</t>
  </si>
  <si>
    <t>INDUSTRIAL BRUSH CORPORAT</t>
  </si>
  <si>
    <t>INDUSTRIAL BUILDERS INC</t>
  </si>
  <si>
    <t>INDUSTRIAL CHROME, INC.</t>
  </si>
  <si>
    <t>INDUSTRIAL COMPONETS</t>
  </si>
  <si>
    <t>INDUSTRIAL CONCEPTS &amp; TECH, LLC</t>
  </si>
  <si>
    <t>INDUSTRIAL CONSTRUCTION SERVICES, I</t>
  </si>
  <si>
    <t>INDUSTRIAL CONVEYOR &amp; FABRICATION</t>
  </si>
  <si>
    <t>INDUSTRIAL CONVEYOR BELT</t>
  </si>
  <si>
    <t>INDUSTRIAL CONVEYOR BELT SYSTEMS</t>
  </si>
  <si>
    <t>INDUSTRIAL DESIGN &amp; SUPPLY, INC.</t>
  </si>
  <si>
    <t>INDUSTRIAL DISTRIBUTION GROUP</t>
  </si>
  <si>
    <t>INDUSTRIAL DISTRIBUTORS</t>
  </si>
  <si>
    <t>INDUSTRIAL DRIVES &amp; BELTING - DB</t>
  </si>
  <si>
    <t>INDUSTRIAL DRIVES &amp; BELTING CO INC</t>
  </si>
  <si>
    <t>INDUSTRIAL DRIVES &amp; ELECTRIC</t>
  </si>
  <si>
    <t>INDUSTRIAL EXPERTS, INC.</t>
  </si>
  <si>
    <t>INDUSTRIAL GLOBAL</t>
  </si>
  <si>
    <t>INDUSTRIAL HOSE AND HYDRAULICS</t>
  </si>
  <si>
    <t>INDUSTRIAL INSULATION GROUP, LLC</t>
  </si>
  <si>
    <t>INDUSTRIAL MACHINE WORKS, INC.</t>
  </si>
  <si>
    <t>INDUSTRIAL MAINT &amp; MFG CO. INC.</t>
  </si>
  <si>
    <t>INDUSTRIAL MAINT. OF TOPEKA, INC.</t>
  </si>
  <si>
    <t>INDUSTRIAL MECHANICAL INC.</t>
  </si>
  <si>
    <t>INDUSTRIAL MECHANICAL SERVICES</t>
  </si>
  <si>
    <t>INDUSTRIAL METALS</t>
  </si>
  <si>
    <t>INDUSTRIAL MICROWAVE SYSTEMS,INC.</t>
  </si>
  <si>
    <t>INDUSTRIAL MILL AND MAINTENANCE SUP</t>
  </si>
  <si>
    <t>INDUSTRIAL MOTION, INC.</t>
  </si>
  <si>
    <t>INDUSTRIAL PRINTING GROUP</t>
  </si>
  <si>
    <t>INDUSTRIAL PRODUCTS &amp; DESIGN</t>
  </si>
  <si>
    <t>INDUSTRIAL PRODUCTS CONVEYORS &amp; DRI</t>
  </si>
  <si>
    <t>INDUSTRIAL PRODUCTS SUPPLY</t>
  </si>
  <si>
    <t>INDUSTRIAL PRODUCTS SUPPLY AND SERV</t>
  </si>
  <si>
    <t>INDUSTRIAL RUBBER</t>
  </si>
  <si>
    <t>INDUSTRIAL RUBBER &amp; GASKET CO.</t>
  </si>
  <si>
    <t>INDUSTRIAL RUBBER &amp; GASKET CO., INC</t>
  </si>
  <si>
    <t>INDUSTRIAL RUBBER &amp; GASKET-CLARKSV</t>
  </si>
  <si>
    <t>INDUSTRIAL RUBBER &amp; SUPPL</t>
  </si>
  <si>
    <t>INDUSTRIAL RUBBER &amp; SUPPLY</t>
  </si>
  <si>
    <t>INDUSTRIAL RUBBER &amp; SUPPLY,INC</t>
  </si>
  <si>
    <t>INDUSTRIAL RUBBER GASKET-NASHVILLE</t>
  </si>
  <si>
    <t>INDUSTRIAL RUBBER PRODUCTS CO.</t>
  </si>
  <si>
    <t>INDUSTRIAL RUBBER SPECIALTIES INC.</t>
  </si>
  <si>
    <t>INDUSTRIAL RUBBER SPECIALTIES, INC.</t>
  </si>
  <si>
    <t>INDUSTRIAL SALES &amp; SERVICES INC.</t>
  </si>
  <si>
    <t>INDUSTRIAL SERVICE &amp; INSTALLATION,</t>
  </si>
  <si>
    <t>INDUSTRIAL SERVICE &amp; SUPPLY, INC.</t>
  </si>
  <si>
    <t>INDUSTRIAL SERVICE AND INSTALLATION</t>
  </si>
  <si>
    <t>INDUSTRIAL SERVICES S.R.L.</t>
  </si>
  <si>
    <t>INDUSTRIAL SOLUTIONS</t>
  </si>
  <si>
    <t>INDUSTRIAL SOLUTIONS OF ILLINOIS -</t>
  </si>
  <si>
    <t>INDUSTRIAL SOLUTIONS UNLIMITED</t>
  </si>
  <si>
    <t>INDUSTRIAL SOLUTIONS UNLIMITED 4022</t>
  </si>
  <si>
    <t>INDUSTRIAL SOLUTIONS UNLIMITED 4031</t>
  </si>
  <si>
    <t>INDUSTRIAL SOLUTIONS UNLIMITED LLC</t>
  </si>
  <si>
    <t>INDUSTRIAL SPARES</t>
  </si>
  <si>
    <t>INDUSTRIAL STEEL &amp; SUPPLY CO,INC.</t>
  </si>
  <si>
    <t>INDUSTRIAL SUPPLIES &amp; CUSTOM MACHIN</t>
  </si>
  <si>
    <t>INDUSTRIAL SUPPLY</t>
  </si>
  <si>
    <t>INDUSTRIAL SUPPLY SOLUTION</t>
  </si>
  <si>
    <t>INDUSTRIAL SUPPLY SOLUTIONS</t>
  </si>
  <si>
    <t>INDUSTRIAL SUPPLY SOLUTIONS, INC.</t>
  </si>
  <si>
    <t>INDUSTRIAL TECHNOLOGY NETWORK</t>
  </si>
  <si>
    <t>INDUSTRIAL WAREHOUSE SERV</t>
  </si>
  <si>
    <t>INDUSTRIAS GSL</t>
  </si>
  <si>
    <t>INDUSTRIES NXM INC.</t>
  </si>
  <si>
    <t>INDUSTRIES RIOPEL INC</t>
  </si>
  <si>
    <t>INDUSUPPLIES SERVICES, LLC</t>
  </si>
  <si>
    <t>INFINITY BELTING LTD.</t>
  </si>
  <si>
    <t>INFINITY MACHINE &amp; ENGINEERING CORP</t>
  </si>
  <si>
    <t>INFORMATION PACKAGING CORPORATION</t>
  </si>
  <si>
    <t>INFOSEND, INC.</t>
  </si>
  <si>
    <t>INGADALE INDUSTRIES INC.</t>
  </si>
  <si>
    <t>INGENUS PHARMACEUTICALS NJ, LLC</t>
  </si>
  <si>
    <t>INGERSOLL PAPER BOX</t>
  </si>
  <si>
    <t>INGLESE BOX COMPANY</t>
  </si>
  <si>
    <t>INGRAM BOOK CO.</t>
  </si>
  <si>
    <t>INHSA</t>
  </si>
  <si>
    <t>INKTEL MARKETING</t>
  </si>
  <si>
    <t>IN-LINE DESIGNS, LLC</t>
  </si>
  <si>
    <t>INMAN ELECTRIC MOTORS, INC</t>
  </si>
  <si>
    <t>INMAN MILLS - RAMEY</t>
  </si>
  <si>
    <t>INMAN MILLS - RIVERDALE</t>
  </si>
  <si>
    <t>INMAN MILLS-SAYBROOK PLAN</t>
  </si>
  <si>
    <t>INMET</t>
  </si>
  <si>
    <t>INNISFIL MACHINE &amp; WELDING INC.</t>
  </si>
  <si>
    <t>INNOBULK</t>
  </si>
  <si>
    <t>INNOCOR FOAM TECHNOLOGIES - ACP IND</t>
  </si>
  <si>
    <t>INNO-TECH</t>
  </si>
  <si>
    <t>INNOTECH METAL DESIGNS</t>
  </si>
  <si>
    <t>INNOTEK INDUSTRIES INC.</t>
  </si>
  <si>
    <t>INNOVATIONS, INC.</t>
  </si>
  <si>
    <t>INNOVATIVE BAKERY RESEARCH LLC</t>
  </si>
  <si>
    <t>INNOVATIVE CONVERTING INC.</t>
  </si>
  <si>
    <t>INNOVATIVE CONVEYOR SOLUTIONS</t>
  </si>
  <si>
    <t>INNOVATIVE FOLDING CARTON CO.</t>
  </si>
  <si>
    <t>INNOVATIVE SOLUTIONS</t>
  </si>
  <si>
    <t>INO USA INC</t>
  </si>
  <si>
    <t>INOVIA</t>
  </si>
  <si>
    <t>INPACO CORPORATION</t>
  </si>
  <si>
    <t>INSIGHT BEVERAGES</t>
  </si>
  <si>
    <t>INSITUFORM TECHNOLOGIES LTD</t>
  </si>
  <si>
    <t>INSOURCE CORP</t>
  </si>
  <si>
    <t>INSTALLATION SERVICES OF ILLINOIS,</t>
  </si>
  <si>
    <t>INSUA GRAPHICS</t>
  </si>
  <si>
    <t>INSUCOL SAS</t>
  </si>
  <si>
    <t>INTEC PRECISION, INC</t>
  </si>
  <si>
    <t>INTECSA IND'L TECHNOLOGIES CORP.</t>
  </si>
  <si>
    <t>INTEGRATED AUTOMATION INC.</t>
  </si>
  <si>
    <t>INTEGRATED METAL PRODUCTS, INC.</t>
  </si>
  <si>
    <t>INTEGRATED PACKAGING</t>
  </si>
  <si>
    <t>INTEGRATED SOLUTIONS GROUP</t>
  </si>
  <si>
    <t>INTEGRATED SUPPLY COMPANY</t>
  </si>
  <si>
    <t>INTEGRATED WEB FINISHING SYSTEMS</t>
  </si>
  <si>
    <t>INTEGRITY WINDOWS AND DOORS</t>
  </si>
  <si>
    <t>INTEK SYSTEMS, INC</t>
  </si>
  <si>
    <t>INTELCOM COURRIER CANADA - ANJOU</t>
  </si>
  <si>
    <t>INTELLIGRATED - MASON</t>
  </si>
  <si>
    <t>INTELLIGRATED SYSTEMS</t>
  </si>
  <si>
    <t>INTELLIGRATED SYSTEMS INC</t>
  </si>
  <si>
    <t>INTELLIGRATED SYSTEMS, INC.</t>
  </si>
  <si>
    <t>INTELLIGRATED SYSTEMS, INC. (DANVIL</t>
  </si>
  <si>
    <t>INTELLIGRATED SYSTEMS, INC. (FREDER</t>
  </si>
  <si>
    <t>INTELLIGRATED SYSTEMS, INC. (LOUISV</t>
  </si>
  <si>
    <t>INTELLIMETAL INC</t>
  </si>
  <si>
    <t>INTEPLAST BAGS &amp; FILMS, VIAM DIV.</t>
  </si>
  <si>
    <t>INTEPLAST GROUP CORPORATION</t>
  </si>
  <si>
    <t>INTERACTIVE SPORTS TECHNOLOGIES</t>
  </si>
  <si>
    <t>INTERBAKE CANADA-HEARTHSIDE</t>
  </si>
  <si>
    <t>INTERBAKE FOODS</t>
  </si>
  <si>
    <t>INTERKORDSA, INC.</t>
  </si>
  <si>
    <t>INTERLAKE MECALUX, INC.</t>
  </si>
  <si>
    <t>INTERM</t>
  </si>
  <si>
    <t>INTERNATIONAL AUTOMOTIVE</t>
  </si>
  <si>
    <t>INTERNATIONAL BELT &amp; RUBBER</t>
  </si>
  <si>
    <t>INTERNATIONAL BUSINESS &amp; LOGISTICS</t>
  </si>
  <si>
    <t>INTERNATIONAL DESSERTS</t>
  </si>
  <si>
    <t>INTERNATIONAL EXTRUSION CORPORATION</t>
  </si>
  <si>
    <t>INTERNATIONAL GAME TECH.</t>
  </si>
  <si>
    <t>INTERNATIONAL KNIT SOLUTIONS, LLC</t>
  </si>
  <si>
    <t>INTERNATIONAL LABS, INC</t>
  </si>
  <si>
    <t>INTERNATIONAL MFG. IDEAS, LLC</t>
  </si>
  <si>
    <t>INTERNATIONAL PAPER</t>
  </si>
  <si>
    <t>INTERNATIONAL PAPER  -  SPRINGHILL</t>
  </si>
  <si>
    <t>INTERNATIONAL PAPER - GILROY</t>
  </si>
  <si>
    <t>INTERNATIONAL PAPER - QUEEN CITY</t>
  </si>
  <si>
    <t>INTERNATIONAL PAPER - SANTA FE SPRI</t>
  </si>
  <si>
    <t>INTERNATIONAL PAPER - ST ANTHONY</t>
  </si>
  <si>
    <t>INTERNATIONAL PAPER CO.</t>
  </si>
  <si>
    <t>INTERNATIONAL PAPER- FRANKLIN</t>
  </si>
  <si>
    <t>INTERNATIONAL PAPER -MANSFIELD LA</t>
  </si>
  <si>
    <t>INTERNATIONAL PAPER-FOREST PARK</t>
  </si>
  <si>
    <t>INTERNATIONAL PAPER-ONTARIO CA</t>
  </si>
  <si>
    <t>INTERNATIONAL PAPER-PENSACOLA</t>
  </si>
  <si>
    <t>INTERNATIONAL PAPER-PRATTVILLE</t>
  </si>
  <si>
    <t>INTERNATIONAL PAPER-ROANOKE RAPIDS</t>
  </si>
  <si>
    <t>INTERNATIONAL PAPER-SELMA</t>
  </si>
  <si>
    <t>INTERNATIONAL PAPER-STOCKTON</t>
  </si>
  <si>
    <t>INTERNATIONAL PRODUCTS INC</t>
  </si>
  <si>
    <t>INTERNATIONAL SMOKING SYSTEMS</t>
  </si>
  <si>
    <t>INTERNATIONAL SUPPLY CO. INC.</t>
  </si>
  <si>
    <t>INTERNATIONAL TRUCK &amp; ENGINE CORP.</t>
  </si>
  <si>
    <t>INTERNATIONAL WIRE GROUP-BWD</t>
  </si>
  <si>
    <t>INTERPRESS TECHNOLOGIES, INC.</t>
  </si>
  <si>
    <t>INTERROLL  ATLANTA</t>
  </si>
  <si>
    <t>INTERROLL CANADA LTD.</t>
  </si>
  <si>
    <t>INTERROLL DYNAMIC STORAGE</t>
  </si>
  <si>
    <t>INTERROLL ENGINEERING WEST INC.</t>
  </si>
  <si>
    <t>INTERROLL WILMINGTON</t>
  </si>
  <si>
    <t>INTERSCOPE MANUFACTURING, INC.</t>
  </si>
  <si>
    <t>INTERSTATE BRANDS</t>
  </si>
  <si>
    <t>INTERSTATE BRANDS-COLOMBO BAK</t>
  </si>
  <si>
    <t>INTERSTATE BRANDS-PARISIAN BAK</t>
  </si>
  <si>
    <t>INTERSTATE BRICK</t>
  </si>
  <si>
    <t>INTERSTATE CONTAINER</t>
  </si>
  <si>
    <t>INTERSTATE CONTAINER - BRUNSWICK</t>
  </si>
  <si>
    <t>INTERSTATE CONTAINER WESTMINSTER LL</t>
  </si>
  <si>
    <t>INTERSTATE INTERMODAL. INC</t>
  </si>
  <si>
    <t>INTERSTATE PACKAGING GROUP, INC</t>
  </si>
  <si>
    <t>INTERSTATE POWER SYSTEMS, INC.</t>
  </si>
  <si>
    <t>INTERSTATE PRINTING &amp; GRAPHICS</t>
  </si>
  <si>
    <t>INTERTECH INDUSTRIES, L.L.C.</t>
  </si>
  <si>
    <t>INTER-TECH SUPPLIES (DO NOT USE)</t>
  </si>
  <si>
    <t>INTER-TECH SUPPLIES,INC</t>
  </si>
  <si>
    <t>INTEVAC, INC.</t>
  </si>
  <si>
    <t>INT'L INVENTORY MGMT</t>
  </si>
  <si>
    <t>INT'L PAPER - SANTA FE SPRINGS</t>
  </si>
  <si>
    <t>INTL. PAPER/BASTROP</t>
  </si>
  <si>
    <t>INTL. PAPER/MOBILE</t>
  </si>
  <si>
    <t>INTRAL CORPORATION</t>
  </si>
  <si>
    <t>INTRALOX LAITRAM CORP</t>
  </si>
  <si>
    <t>INTRAPAC CANADA CORPORATION</t>
  </si>
  <si>
    <t>INVENSYS APPLIANCE CONTROLS-WP</t>
  </si>
  <si>
    <t>INVENTURE FOODS INC</t>
  </si>
  <si>
    <t>INVISTA (CANADA) COMPANY</t>
  </si>
  <si>
    <t>INVOLVO NORTH AMERICA, IN</t>
  </si>
  <si>
    <t>INW LIVING ECOLOGY INC. - HENDERSON</t>
  </si>
  <si>
    <t>INW LIVING ECOLOGY OPCO, LLC</t>
  </si>
  <si>
    <t>IPCO</t>
  </si>
  <si>
    <t>IPM PRECISION INC.</t>
  </si>
  <si>
    <t>IPPOLITO FRUIT AND PRODUCE LTD</t>
  </si>
  <si>
    <t>IRCA GROUP USA LLC</t>
  </si>
  <si>
    <t>IRIS BEAUTY SUPPLIES</t>
  </si>
  <si>
    <t>IROQUOIS ASSEMBLY SYSTEMS INC</t>
  </si>
  <si>
    <t>IRSAM LLC</t>
  </si>
  <si>
    <t>IRVING CONSUMER PRODUCTS INC.</t>
  </si>
  <si>
    <t>IRVING CONSUMER PRODUCTS LIMITED</t>
  </si>
  <si>
    <t>IRW INDUSTRIAL REDI-WORKS INC.</t>
  </si>
  <si>
    <t>IS 1 INCORPORATED</t>
  </si>
  <si>
    <t>ISELI PRECISION INC.</t>
  </si>
  <si>
    <t>ISLAND PAPER CONVERTING, INC.</t>
  </si>
  <si>
    <t>ISLINGTON PRINTING,</t>
  </si>
  <si>
    <t>ISM INDUSTRIAL SUPPLY MANAGEMENT IN</t>
  </si>
  <si>
    <t>ISMECA USA , INC.</t>
  </si>
  <si>
    <t>ISS FACILITY SERVICES, INC</t>
  </si>
  <si>
    <t>IT EQUIPMENT</t>
  </si>
  <si>
    <t>ITEM SOUTHEAST INC</t>
  </si>
  <si>
    <t>ITG BRANDS</t>
  </si>
  <si>
    <t>ITRON</t>
  </si>
  <si>
    <t>IT'S IT ICE CREAM</t>
  </si>
  <si>
    <t>ITW LAMINATIONS</t>
  </si>
  <si>
    <t>IV TECH GA, LLC</t>
  </si>
  <si>
    <t>IVEX PACKAGING PAPER, LLC</t>
  </si>
  <si>
    <t>IVY HILL CORP</t>
  </si>
  <si>
    <t>IZABAL WELDING</t>
  </si>
  <si>
    <t>J  C   MCLAREN BELTING INC</t>
  </si>
  <si>
    <t>J &amp; D MANUFACTURING CO</t>
  </si>
  <si>
    <t>J &amp; E MACHINE</t>
  </si>
  <si>
    <t>J &amp; G SUPPLY LLC</t>
  </si>
  <si>
    <t>J &amp; H SUPPLY</t>
  </si>
  <si>
    <t>J &amp; J INDUSTRIAL SUPPLY INC.</t>
  </si>
  <si>
    <t>J &amp; J SNACK FOODS</t>
  </si>
  <si>
    <t>J &amp; J SUPPLY CO.</t>
  </si>
  <si>
    <t>J &amp; J WALL BAKING CO.</t>
  </si>
  <si>
    <t>J &amp; L SERVICES</t>
  </si>
  <si>
    <t>J &amp; M SERVICES PARTNERSHIP</t>
  </si>
  <si>
    <t>J &amp; S</t>
  </si>
  <si>
    <t>J AND F HURT ENT</t>
  </si>
  <si>
    <t>J AND M  SERVICES</t>
  </si>
  <si>
    <t>J B INDUSTRIAL SALES INC.</t>
  </si>
  <si>
    <t>J M Y INC.</t>
  </si>
  <si>
    <t>J R SIMPLOT  - FORMERLY NESTLE</t>
  </si>
  <si>
    <t>J Z SYSTEMS  INC</t>
  </si>
  <si>
    <t>J&amp;J INDUSTRIAL SUPPLY</t>
  </si>
  <si>
    <t>J&amp;P MACHINE CO, INC</t>
  </si>
  <si>
    <t>J&amp;R INDUSTRIAL TOOLS INC.</t>
  </si>
  <si>
    <t>J&amp;S SHEET METAL WORK CORP.</t>
  </si>
  <si>
    <t>J. FITZPATRICK</t>
  </si>
  <si>
    <t>J.A. FLESHER COMPANY, INC.</t>
  </si>
  <si>
    <t>J.C. GODIN ENTERPRISES</t>
  </si>
  <si>
    <t>J.C. METAL CRAFTERS</t>
  </si>
  <si>
    <t>J.C.MCLAREN BELTING INC.</t>
  </si>
  <si>
    <t>J.E. GROTE COMPANY, INC.</t>
  </si>
  <si>
    <t>J.E.W. ENGINEERING SYSTEM CORP</t>
  </si>
  <si>
    <t>J.H. HORNE &amp; SONS CO</t>
  </si>
  <si>
    <t>J.H. MACDONALD &amp; SONS LTD</t>
  </si>
  <si>
    <t>J.J. KELLER &amp; ASSOCIATES, INC.</t>
  </si>
  <si>
    <t>J.M. DIE LIMITED</t>
  </si>
  <si>
    <t>J.M. SMUCKER COMPANY</t>
  </si>
  <si>
    <t>J.M.A. INDUSTRIAL</t>
  </si>
  <si>
    <t>J.S. MOSELEY SALES</t>
  </si>
  <si>
    <t>J.V. FABRICATION</t>
  </si>
  <si>
    <t>J.W. VAUGHN CO., INC</t>
  </si>
  <si>
    <t>J.X.L. DISTRIBUTORS</t>
  </si>
  <si>
    <t>J/E BEARING &amp; MACHINE LTD.</t>
  </si>
  <si>
    <t>JABIL CIRCUIT</t>
  </si>
  <si>
    <t>JACKLE BAKING &amp; RESTAURANT</t>
  </si>
  <si>
    <t>JACKSON WHOLESALE HARDWARE</t>
  </si>
  <si>
    <t>JACKSONVILLE AVIATION AUTHORITY</t>
  </si>
  <si>
    <t>JACKSONVILLE COCA COLA BOTTLING</t>
  </si>
  <si>
    <t>JACOBSEN REAL TIME X-RAY MACHIERY</t>
  </si>
  <si>
    <t>JACOBSON COMPANIES - LATHROP</t>
  </si>
  <si>
    <t>JAESCO MFG</t>
  </si>
  <si>
    <t>JAGENBERG INC.</t>
  </si>
  <si>
    <t>JAGUAR ADVANCED GRAPHICS, INC</t>
  </si>
  <si>
    <t>JAM FOODS, LP</t>
  </si>
  <si>
    <t>JAMACK INC. DBA</t>
  </si>
  <si>
    <t>JAMES HARDIE - CLEBURNE</t>
  </si>
  <si>
    <t>JAMES HARDIE - FONTANA</t>
  </si>
  <si>
    <t>JAMES HARDIE - PULASKI</t>
  </si>
  <si>
    <t>JAMES HARDIE - SUMMERVILLE</t>
  </si>
  <si>
    <t>JAMES HARDIE - WAXAHACHIE</t>
  </si>
  <si>
    <t>JAMES HARDIE BUILDING PROD, INC.</t>
  </si>
  <si>
    <t>JAMES HARDIE BUILDING PRODUCTS</t>
  </si>
  <si>
    <t>JAMES HARDIE BUILDING PRODUCTS, INC</t>
  </si>
  <si>
    <t>JAMES MCTERNAN &amp; ASSOC., INC.</t>
  </si>
  <si>
    <t>JANCAR INDUSTRIAL INC.</t>
  </si>
  <si>
    <t>JANDEN COMPANY INC</t>
  </si>
  <si>
    <t>JANES FAMILY FOODS-SOFINA FOODS INC</t>
  </si>
  <si>
    <t>JANESVILLE ACOUSTICS</t>
  </si>
  <si>
    <t>JANTEC INCORPORATED</t>
  </si>
  <si>
    <t>JANTZ CANADA</t>
  </si>
  <si>
    <t>JAPS-OLSON COMPANY</t>
  </si>
  <si>
    <t>JAR MACHINE AND FABRICATION, INC</t>
  </si>
  <si>
    <t>JAS MANUFACTURING</t>
  </si>
  <si>
    <t>JASON INDUSTRIAL - CANADA LTD.</t>
  </si>
  <si>
    <t>JASZTEX FIBERS INC</t>
  </si>
  <si>
    <t>JAY PACKAGING CORP</t>
  </si>
  <si>
    <t>JAYONE FOODS. INC.</t>
  </si>
  <si>
    <t>JAY'S FOODS, INC.</t>
  </si>
  <si>
    <t>JB INDUSTRIAL SALES INC</t>
  </si>
  <si>
    <t>J-B WELD COMPANY</t>
  </si>
  <si>
    <t>JBT - ALPHARETTA</t>
  </si>
  <si>
    <t>JBT - REDMOND WA</t>
  </si>
  <si>
    <t>JBT – SANDUSKY OH</t>
  </si>
  <si>
    <t>JBT AEROTECH</t>
  </si>
  <si>
    <t>JBT AEROTECH - CONROE</t>
  </si>
  <si>
    <t>JBT AEROTECH - GREENSBORO</t>
  </si>
  <si>
    <t>JBT AEROTECH - MORRISVILLE</t>
  </si>
  <si>
    <t>JBT AEROTECH (BIRMINGHAM)</t>
  </si>
  <si>
    <t>JBT AEROTECH SERVICES</t>
  </si>
  <si>
    <t>JBT AEROTECH SERVICES - PA</t>
  </si>
  <si>
    <t>JBT CORPORATION</t>
  </si>
  <si>
    <t>JBT MAREL CORPORATION</t>
  </si>
  <si>
    <t>JBT PRIME EQUIPMENT</t>
  </si>
  <si>
    <t>JBT/WOLF-TEC</t>
  </si>
  <si>
    <t>JC PARAGON</t>
  </si>
  <si>
    <t>JCARTER INDUSTRIAL SERVICES</t>
  </si>
  <si>
    <t>JCK CANADA INC.</t>
  </si>
  <si>
    <t>JCK USA LIMITED</t>
  </si>
  <si>
    <t>JDA PROGRESS IND. LTD.</t>
  </si>
  <si>
    <t>JDS UNIPHASE</t>
  </si>
  <si>
    <t>JEALCO INTERNATIONAL, INC. - WEST</t>
  </si>
  <si>
    <t>JEAN-CHRISTOPHE FAIVRE</t>
  </si>
  <si>
    <t>JEBCO MANUFACTURING INC.</t>
  </si>
  <si>
    <t>JEFF NATTRESS</t>
  </si>
  <si>
    <t>JEFFANT FOODS</t>
  </si>
  <si>
    <t>JEFFCO FIBRES INC.</t>
  </si>
  <si>
    <t>JEL SERT COMPANY</t>
  </si>
  <si>
    <t>JELD-WEN</t>
  </si>
  <si>
    <t>JELD-WEN COMPOSITE-NORTH CAROLINA</t>
  </si>
  <si>
    <t>JELLY BELLY CANDY CO.</t>
  </si>
  <si>
    <t>JELLY BELLY CANDY COMPANY</t>
  </si>
  <si>
    <t>JENKINS BRICK CO</t>
  </si>
  <si>
    <t>JEN'S FRESH DELI</t>
  </si>
  <si>
    <t>JENSEN USA, INC.</t>
  </si>
  <si>
    <t>JENSEN USA/IPSO - CENTRAL FINISHING</t>
  </si>
  <si>
    <t>JEREMIAH FARMS INC</t>
  </si>
  <si>
    <t>JEROME AND HORNER</t>
  </si>
  <si>
    <t>JERRY BROS. (DO NOT USE)</t>
  </si>
  <si>
    <t>JERRY BROTHERS - CLEVELAND</t>
  </si>
  <si>
    <t>JERRY BROTHERS IND</t>
  </si>
  <si>
    <t>JERRY BROTHERS IND.</t>
  </si>
  <si>
    <t>JERRY BROTHERS INDUSTRIAL</t>
  </si>
  <si>
    <t>JERVIS B WEBB CO OF CANADA, LTD.</t>
  </si>
  <si>
    <t>JERVIS B. WEBB</t>
  </si>
  <si>
    <t>JERVIS B. WEBB COMPANY</t>
  </si>
  <si>
    <t>JET LITHOCOLOR, INC.</t>
  </si>
  <si>
    <t>JETAIR TECHNOLOGIES, LLC</t>
  </si>
  <si>
    <t>JFE SHOJI POWER CANADA INC.</t>
  </si>
  <si>
    <t>JGB ENTERPRISES INC.</t>
  </si>
  <si>
    <t>JHTNA MFG LLC</t>
  </si>
  <si>
    <t>JIER NORTH AMERICA INC</t>
  </si>
  <si>
    <t>JIFFY PRODUCTS (N.B.) LTD</t>
  </si>
  <si>
    <t>JIFPAK MANUFACTURING LLC</t>
  </si>
  <si>
    <t>JIM PALMER ASSOCIATES INC.</t>
  </si>
  <si>
    <t>JIMMY'S CHOCOLATE CHIP COOKIES</t>
  </si>
  <si>
    <t>JIMMYS GOURMET BAKERY LLC</t>
  </si>
  <si>
    <t>JIS AMERICAS LLC</t>
  </si>
  <si>
    <t>JK PACKAGING &amp; CONV</t>
  </si>
  <si>
    <t>JLL FACILITY SERVICES</t>
  </si>
  <si>
    <t>JLS AUTOMATION</t>
  </si>
  <si>
    <t>JMP MATERIAL HANDLING INC.</t>
  </si>
  <si>
    <t>JMR TECHNOLOGY INC</t>
  </si>
  <si>
    <t>JOE LANDER'S EQUINE INC.</t>
  </si>
  <si>
    <t>JOE SCOTT &amp; ASSOCIATES, INC.</t>
  </si>
  <si>
    <t>JOE VALENTINE MACHINE CO. INC</t>
  </si>
  <si>
    <t>JOEL GROSS</t>
  </si>
  <si>
    <t>JOHN B SANFILIPPO &amp; SONS INC</t>
  </si>
  <si>
    <t>JOHN D. HOLLINGSWORTH INC</t>
  </si>
  <si>
    <t>JOHN DEERE THIBODAUX  INC</t>
  </si>
  <si>
    <t>JOHN F MARTIN</t>
  </si>
  <si>
    <t>JOHN HENRY COMPANY</t>
  </si>
  <si>
    <t>JOHN S. SWIFT COMPANY, INC.</t>
  </si>
  <si>
    <t>JOHN SOULES ACQUISITIONS LLC</t>
  </si>
  <si>
    <t>JOHNS MANVILLE</t>
  </si>
  <si>
    <t>JOHNS MANVILLE - HILLSBORO</t>
  </si>
  <si>
    <t>JOHNS MANVILLE - PHENIX CITY</t>
  </si>
  <si>
    <t>JOHNS MANVILLE - SCOTTSBORO</t>
  </si>
  <si>
    <t>JOHNS MANVILLE (ETOWAH,TN)</t>
  </si>
  <si>
    <t>JOHNS MANVILLE (ROCKDALE)</t>
  </si>
  <si>
    <t>JOHNS MANVILLE CORP</t>
  </si>
  <si>
    <t>JOHNS MANVILLE CORP  BERLIN</t>
  </si>
  <si>
    <t>JOHNS MANVILLE CORP.  MCPHERSON</t>
  </si>
  <si>
    <t>JOHNS MANVILLE CORP. (RICHMOND)</t>
  </si>
  <si>
    <t>JOHNS MANVILLE CORP. SPARTANBURG</t>
  </si>
  <si>
    <t>JOHNS MANVILLE INT'L INC</t>
  </si>
  <si>
    <t>JOHNS MANVILLE INT'L INC.</t>
  </si>
  <si>
    <t>JOHNS MANVILLE INT'L INC.  WILLOWS</t>
  </si>
  <si>
    <t>JOHNS MANVILLE INT'L INC. - WINDER</t>
  </si>
  <si>
    <t>JOHNS MANVILLE PLANT 1</t>
  </si>
  <si>
    <t>JOHNS MANVILLE PLANT 2 (1007)</t>
  </si>
  <si>
    <t>JOHNS MANVILLE PLANT 7</t>
  </si>
  <si>
    <t>JOHNS MANVILLE PLANT 8 (1008)</t>
  </si>
  <si>
    <t>JOHNSBYRNE</t>
  </si>
  <si>
    <t>JOHNSEN MACHINE COMPANY L</t>
  </si>
  <si>
    <t>JOHNSON CONTROLS</t>
  </si>
  <si>
    <t>JOHNSON CONTROLS INC</t>
  </si>
  <si>
    <t>JOHNSON CONTROLS, INC</t>
  </si>
  <si>
    <t>JOHNSON COUNTY GRAPHICS</t>
  </si>
  <si>
    <t>JOHNSON ELECTRIC MOTION TECHNOLOGY</t>
  </si>
  <si>
    <t>JOHNSON HEALTH INDUSTRY (VIET NAM)</t>
  </si>
  <si>
    <t>JOHNSON HEALTH TECH NA MANUFACTURIN</t>
  </si>
  <si>
    <t>JOHNSON HEALTH TECH NA, INC</t>
  </si>
  <si>
    <t>JOHNSON INDUSTRIES - SHANGHAI - CO.</t>
  </si>
  <si>
    <t>JOHNSON MATTHEY INC.</t>
  </si>
  <si>
    <t>JOHNSTON IND PLASTICS LIMITED</t>
  </si>
  <si>
    <t>JOHNSTON TEXTILES - MICOLAS</t>
  </si>
  <si>
    <t>JOHNSTON TEXTILES, INC.- OPP</t>
  </si>
  <si>
    <t>JOHNSTON'S BAKERY, INC</t>
  </si>
  <si>
    <t>JOM PHARMACEUTICAL</t>
  </si>
  <si>
    <t>JO-MAR SPINNING</t>
  </si>
  <si>
    <t>JONAS &amp; REDMANN</t>
  </si>
  <si>
    <t>JONCTION RAPIDE INC</t>
  </si>
  <si>
    <t>JONES DAIRY FARM</t>
  </si>
  <si>
    <t>JONES FIBER PRODUCTS</t>
  </si>
  <si>
    <t>JONES FIBER PRODUCTS, INC.</t>
  </si>
  <si>
    <t>JONES PACKAGING INC.</t>
  </si>
  <si>
    <t>JONGS POULTRY FARMS, INC.</t>
  </si>
  <si>
    <t>JONTI-CRAFT, INC.</t>
  </si>
  <si>
    <t>JOONG CHENN INDUSTRY CO., LTD</t>
  </si>
  <si>
    <t>JORDAN PRODUCTS INC.</t>
  </si>
  <si>
    <t>JORDIM INTERNATIONAL, INC</t>
  </si>
  <si>
    <t>JOSCH INTERNATIONAL</t>
  </si>
  <si>
    <t>JOSEPH SUPPLY</t>
  </si>
  <si>
    <t>JOURNAL SENTINEL, INC.</t>
  </si>
  <si>
    <t>JOYCE/DAYTON CORP.</t>
  </si>
  <si>
    <t>JOYVA</t>
  </si>
  <si>
    <t>JOZEF ZELISZCZAK</t>
  </si>
  <si>
    <t>JP PROMOTER</t>
  </si>
  <si>
    <t>JQ CONTROLS &amp; AUTOMATION</t>
  </si>
  <si>
    <t>JR AUTOMATION TECHNOLOGIES, INC.</t>
  </si>
  <si>
    <t>JR CLANCY</t>
  </si>
  <si>
    <t>JR ENGINEERING</t>
  </si>
  <si>
    <t>JR NONWOVEN SERVICES,INC.</t>
  </si>
  <si>
    <t>JRC ENVELOPES AND MANUFACTURING</t>
  </si>
  <si>
    <t>JSM &amp; ASSOCIATES</t>
  </si>
  <si>
    <t>JSM AIRPORT SERVICES</t>
  </si>
  <si>
    <t>JTEKT AUTOMOTIVE NORTH AMERICA</t>
  </si>
  <si>
    <t>JTI MACDONALD CORP. - MONTREAL</t>
  </si>
  <si>
    <t>JTM FOODS LLC CHICAGO</t>
  </si>
  <si>
    <t>JUBILANT HOLLISTERSTIER GENERAL</t>
  </si>
  <si>
    <t>JUDD WIRE INC.</t>
  </si>
  <si>
    <t>JULIE PETT</t>
  </si>
  <si>
    <t>JUS DOSE INC.</t>
  </si>
  <si>
    <t>JVB SALES</t>
  </si>
  <si>
    <t>K&amp;M NEWSPAPER SERVICES</t>
  </si>
  <si>
    <t>K&amp;S SERVICES</t>
  </si>
  <si>
    <t>K. V. MARK CORPORATION</t>
  </si>
  <si>
    <t>K.C. TECHNICAL SERVICES</t>
  </si>
  <si>
    <t>K.E. FISCHER, LLC</t>
  </si>
  <si>
    <t>K.INT'L PRESS REPAIR</t>
  </si>
  <si>
    <t>KAICO</t>
  </si>
  <si>
    <t>KAITTING'S BEARINGS LTD</t>
  </si>
  <si>
    <t>KALIDA MANUFACTURING, INC.</t>
  </si>
  <si>
    <t>KALLE USA, INC.</t>
  </si>
  <si>
    <t>KAM FAB LLC</t>
  </si>
  <si>
    <t>KAMAN</t>
  </si>
  <si>
    <t>KAMAN  - MADISON,WI</t>
  </si>
  <si>
    <t>KAMAN - GREEN BAY</t>
  </si>
  <si>
    <t>KAMAN (CAN-PARIS)</t>
  </si>
  <si>
    <t>KAMAN IND  (BALTIMORE MD)</t>
  </si>
  <si>
    <t>KAMAN IND - ALBUQUERQUE</t>
  </si>
  <si>
    <t>KAMAN IND - ERIE PA</t>
  </si>
  <si>
    <t>KAMAN IND - GREENVILLE</t>
  </si>
  <si>
    <t>KAMAN IND - MILFORD, CT</t>
  </si>
  <si>
    <t>KAMAN IND (ALLENTOWN)</t>
  </si>
  <si>
    <t>KAMAN IND- EASTLAKE</t>
  </si>
  <si>
    <t>KAMAN IND. - HARRISBURG,PA</t>
  </si>
  <si>
    <t>KAMAN IND. - TULSA</t>
  </si>
  <si>
    <t>KAMAN IND. - WAUSAU</t>
  </si>
  <si>
    <t>KAMAN IND. (E.SYRACUSE)</t>
  </si>
  <si>
    <t>KAMAN IND. (WESTBROOK,ME)</t>
  </si>
  <si>
    <t>KAMAN IND. TECH (GLENS FALLS)</t>
  </si>
  <si>
    <t>KAMAN IND. TECH. - AC SUPP.-MACHSNY</t>
  </si>
  <si>
    <t>KAMAN IND. TECH. - MANCHESTER,NH</t>
  </si>
  <si>
    <t>KAMAN IND. TECH. LOMBARD IL</t>
  </si>
  <si>
    <t>KAMAN IND.TECH - PITTSTON,PA</t>
  </si>
  <si>
    <t>KAMAN IND'L - AMERICAN FALLS</t>
  </si>
  <si>
    <t>KAMAN IND'L - ANAHEIM</t>
  </si>
  <si>
    <t>KAMAN IND'L - BELL</t>
  </si>
  <si>
    <t>KAMAN IND'L - CITY OF INDUSTRY</t>
  </si>
  <si>
    <t>KAMAN IND'L - ESCONDIDO</t>
  </si>
  <si>
    <t>KAMAN IND'L - EUGENE</t>
  </si>
  <si>
    <t>KAMAN IND'L - EVERETT</t>
  </si>
  <si>
    <t>KAMAN IND'L - FLAGSTAFF</t>
  </si>
  <si>
    <t>KAMAN IND'L - HAWAII</t>
  </si>
  <si>
    <t>KAMAN IND'L - KALISPELL</t>
  </si>
  <si>
    <t>KAMAN IND'L - LA MIRADA</t>
  </si>
  <si>
    <t>KAMAN IND'L - N. HOLLYWOOD</t>
  </si>
  <si>
    <t>KAMAN IND'L - NAMPA</t>
  </si>
  <si>
    <t>KAMAN IND'L - NORTH LAS VEGAS</t>
  </si>
  <si>
    <t>KAMAN IND'L - OGDEN</t>
  </si>
  <si>
    <t>KAMAN IND'L - OXNARD</t>
  </si>
  <si>
    <t>KAMAN IND'L - PHOENIX</t>
  </si>
  <si>
    <t>KAMAN IND'L - PHOENIX/PASSIVE</t>
  </si>
  <si>
    <t>KAMAN IND'L - PLACENTIA</t>
  </si>
  <si>
    <t>KAMAN IND'L - POCATELLO</t>
  </si>
  <si>
    <t>KAMAN IND'L - ROCK SPRINGS WY</t>
  </si>
  <si>
    <t>KAMAN IND'L - ROSEBURG</t>
  </si>
  <si>
    <t>KAMAN IND'L - SALT LAKE</t>
  </si>
  <si>
    <t>KAMAN IND'L - SALT LAKE CITY</t>
  </si>
  <si>
    <t>KAMAN IND'L - SAN DIEGO</t>
  </si>
  <si>
    <t>KAMAN IND'L - SPARKS</t>
  </si>
  <si>
    <t>KAMAN IND'L - SPOKANE</t>
  </si>
  <si>
    <t>KAMAN IND'L - SSF</t>
  </si>
  <si>
    <t>KAMAN IND'L - TWIN FALLS</t>
  </si>
  <si>
    <t>KAMAN IND'L - WEBSTER, MA</t>
  </si>
  <si>
    <t>KAMAN IND'L - WILLIAMSPORT, PA</t>
  </si>
  <si>
    <t>KAMAN IND'L - YUMA</t>
  </si>
  <si>
    <t>KAMAN IND'L WOBURN</t>
  </si>
  <si>
    <t>KAMAN IND'L-HUNTSVILLE</t>
  </si>
  <si>
    <t>KAMAN INDUSTRIAL</t>
  </si>
  <si>
    <t>KAMAN INDUSTRIAL - ERIE</t>
  </si>
  <si>
    <t>KAMAN INDUSTRIAL - GREENSBORO</t>
  </si>
  <si>
    <t>KAMAN INDUSTRIAL - LATHAM</t>
  </si>
  <si>
    <t>KAMAN INDUSTRIAL - ROCHESTER</t>
  </si>
  <si>
    <t>KAMAN INDUSTRIAL (LEXINGTON)</t>
  </si>
  <si>
    <t>KAMAN INDUSTRIAL (YORK)</t>
  </si>
  <si>
    <t>KAMAN INDUSTRIAL- APPLETON</t>
  </si>
  <si>
    <t>KAMAN INDUSTRIAL- POCATELLO</t>
  </si>
  <si>
    <t>KAMAN INDUSTRIAL TECH</t>
  </si>
  <si>
    <t>KAMAN INDUSTRIAL TECH - WARWICK</t>
  </si>
  <si>
    <t>KAMAN INDUSTRIAL TECH (LANCASTER)</t>
  </si>
  <si>
    <t>KAMAN INDUSTRIAL TECH-GREEN BAY</t>
  </si>
  <si>
    <t>KAMAN INDUSTRIAL TECHNOLO</t>
  </si>
  <si>
    <t>KAMAN INDUSTRIAL TECHNOLOGIES</t>
  </si>
  <si>
    <t>KAMAN INDUSTRIAL TECHNOLOGIES  PAUL</t>
  </si>
  <si>
    <t>KAMAN INDUSTRIAL TECHNOLOGIES-02</t>
  </si>
  <si>
    <t>KAMAN INDUSTRIAL TECHNOLOGIES-ARLIN</t>
  </si>
  <si>
    <t>KAMAN INDUSTRIAL TECHNOLOGIES-FT SM</t>
  </si>
  <si>
    <t>KAMAN INDUSTRIAL TECHNOLOGIES-PONCA</t>
  </si>
  <si>
    <t>KAMAN INDUSTRIAL TECHOLOGIES</t>
  </si>
  <si>
    <t>KAMAN INDUSTRIAL-MILWAUKEE (DO NOT</t>
  </si>
  <si>
    <t>KAMAN INDUSTRIAL-MILWAUKEE FORT WAY</t>
  </si>
  <si>
    <t>KAMAN INDUSTRIES</t>
  </si>
  <si>
    <t>KAMAN-04</t>
  </si>
  <si>
    <t>KAMFLEX CORP.</t>
  </si>
  <si>
    <t>KAMPS PROPANE</t>
  </si>
  <si>
    <t>KAMTEK INC.</t>
  </si>
  <si>
    <t>KANEMATSU KGK CORP</t>
  </si>
  <si>
    <t>KANNEGIESSER ETECH</t>
  </si>
  <si>
    <t>KANSAS CITY RUBBER &amp; BELT</t>
  </si>
  <si>
    <t>KANSAS CITY RUBBER &amp; BELTING CO.</t>
  </si>
  <si>
    <t>KANSAS CITY SPACE PIRATES LLC</t>
  </si>
  <si>
    <t>KANSAS CITY STEAK</t>
  </si>
  <si>
    <t>KAPP ADVERTISING SERVICE, INC</t>
  </si>
  <si>
    <t>KARMA CANDY INC.</t>
  </si>
  <si>
    <t>KARMAX HEAVY STAMPING</t>
  </si>
  <si>
    <t>KASEL ASSOCIATED INDUSTRIES INC</t>
  </si>
  <si>
    <t>KASIA'S DELI, INC</t>
  </si>
  <si>
    <t>KASS AUTOMATION SYSTEMS, INC.</t>
  </si>
  <si>
    <t>KASTO RACINE INC</t>
  </si>
  <si>
    <t>KATERRA CONSTRUCTION LLC</t>
  </si>
  <si>
    <t>KAUFMAN CO INC.</t>
  </si>
  <si>
    <t>KAWARTHA BAKERY PRODUCTS</t>
  </si>
  <si>
    <t>KAYEM FOODS,INC</t>
  </si>
  <si>
    <t>KAYSER-ROTH CORPORATION</t>
  </si>
  <si>
    <t>KB SYSTEMS INC</t>
  </si>
  <si>
    <t>KBA North America, Inc.</t>
  </si>
  <si>
    <t>K-BRO LINEN SYSTEMS INC.</t>
  </si>
  <si>
    <t>KC FITNESS</t>
  </si>
  <si>
    <t>KCI INCORPORATED</t>
  </si>
  <si>
    <t>KCI, INCORPORATED</t>
  </si>
  <si>
    <t>KEE ACTION SPORTS CANADA LTD.</t>
  </si>
  <si>
    <t>KEEBLER C/O KELLOGG CO.</t>
  </si>
  <si>
    <t>KEEBLER COMPANY - COLUMBUS</t>
  </si>
  <si>
    <t>KEEBLER COMPANY - MACON</t>
  </si>
  <si>
    <t>KEENLINE INC DBA KEENLINE</t>
  </si>
  <si>
    <t>KEER AMERICA CORP - INDIAN LAND</t>
  </si>
  <si>
    <t>KEIHIN IPT MFG., INC.</t>
  </si>
  <si>
    <t>KEIHIN NORTH AMERICA INC</t>
  </si>
  <si>
    <t>KEITH MACHINE CO.</t>
  </si>
  <si>
    <t>KELLANOVA MANUFACTURING-PLANT 0614</t>
  </si>
  <si>
    <t>KELLER TECHNOLOGY CORPORATION</t>
  </si>
  <si>
    <t>KELLER-CRESCENT CO.</t>
  </si>
  <si>
    <t>KELLOGG - BATTLE CREEK PLANT #0390</t>
  </si>
  <si>
    <t>KELLOGG - LONDON PLANT #0312</t>
  </si>
  <si>
    <t>KELLOGG - MUNCY PLANT #0395</t>
  </si>
  <si>
    <t>KELLOGG - OMAHA PLANT #0392</t>
  </si>
  <si>
    <t>KELLOGG - PIKEVILLE PLANT #0359</t>
  </si>
  <si>
    <t>KELLOGG - ROSSVILLE # 378</t>
  </si>
  <si>
    <t>KELLOGG - SAN JOSE PLANT #0379</t>
  </si>
  <si>
    <t>KELLOGG COMPANY</t>
  </si>
  <si>
    <t>KELLOGG COMPANY - JACKSON, TN</t>
  </si>
  <si>
    <t>KELLOGG COMPANY - SSC CHICAGO 31ST</t>
  </si>
  <si>
    <t>KELLOGG COMPANY (WKKI)</t>
  </si>
  <si>
    <t>KELLOGG COMPANY (ZANESVILLE OH)</t>
  </si>
  <si>
    <t>KELLOGG COMPANY-CAPITAL ACCOUNT</t>
  </si>
  <si>
    <t>KELLOGG COMPANY-OMAHA</t>
  </si>
  <si>
    <t>KELLOGG SNACKS-CARY</t>
  </si>
  <si>
    <t>KELLOGG WYOMING</t>
  </si>
  <si>
    <t>KELLOGG/GBS CENTER</t>
  </si>
  <si>
    <t>KELLOGG-AUGUSTA</t>
  </si>
  <si>
    <t>KELLOGG-MARIEMONT</t>
  </si>
  <si>
    <t>KEL-LOR IND. SCALE</t>
  </si>
  <si>
    <t>KELLY BOX &amp; PKG CORP.</t>
  </si>
  <si>
    <t>KENDALL HEALTHCARE</t>
  </si>
  <si>
    <t>KENDALL MECHANICAL LLC</t>
  </si>
  <si>
    <t>KENNA ENTERPRISES LTD.</t>
  </si>
  <si>
    <t>KENNETH E. KIRCHNER</t>
  </si>
  <si>
    <t>KENNETH MCGOWAN MOTOR CITY CONTROLS</t>
  </si>
  <si>
    <t>KENNY INDUSTRIAL SALES</t>
  </si>
  <si>
    <t>KEN'S BAKERY SERVICE</t>
  </si>
  <si>
    <t>KENT MANUFACTURING CO.</t>
  </si>
  <si>
    <t>KEN-TRON MANUFACTURING, INC.</t>
  </si>
  <si>
    <t>KENTUCKY STEEL CENTER, INC.</t>
  </si>
  <si>
    <t>KEPES INC</t>
  </si>
  <si>
    <t>KEPPEL SEGHERS, INC.</t>
  </si>
  <si>
    <t>KERN USA</t>
  </si>
  <si>
    <t>KERRY INDUSTRIAL SUPPLIES</t>
  </si>
  <si>
    <t>KERRY INGREDIENTS &amp; FLAVOURS</t>
  </si>
  <si>
    <t>KERRY INGREDIENTS &amp; FLAVOURS-KENT</t>
  </si>
  <si>
    <t>KESS INDUSTRIES</t>
  </si>
  <si>
    <t>KETTLE FOODS, INC.</t>
  </si>
  <si>
    <t>KEY FIRE HOSE</t>
  </si>
  <si>
    <t>KEY FIRE HOSE CORP</t>
  </si>
  <si>
    <t>KEY HANDLING SYSTEMS</t>
  </si>
  <si>
    <t>KEY HANDLING SYSTEMS, INC</t>
  </si>
  <si>
    <t>KEY INDUSTRIES, LLC</t>
  </si>
  <si>
    <t>KEY TECHNOLOGY, INC.</t>
  </si>
  <si>
    <t>KEYKERT USA, INC.</t>
  </si>
  <si>
    <t>KEYS HEALTH &amp; FITNESS, L.P.</t>
  </si>
  <si>
    <t>KEYSOURCE GRAPHICS</t>
  </si>
  <si>
    <t>KEYSTONE AUTOMATION INC</t>
  </si>
  <si>
    <t>KEYSTONE POWDERED METAL COMPANY</t>
  </si>
  <si>
    <t>K-FLEX USA LLC</t>
  </si>
  <si>
    <t>K-G SPRAY-PAK INC.</t>
  </si>
  <si>
    <t>KHS</t>
  </si>
  <si>
    <t>KHS USA, INC</t>
  </si>
  <si>
    <t>KIA MOTORS MFG GEORGIA, INC</t>
  </si>
  <si>
    <t>KIDDER ASSOCIATES, INC.</t>
  </si>
  <si>
    <t>KIK CUSTOMER PRODUCTS</t>
  </si>
  <si>
    <t>KIK OPERATING PARTNERSHIP</t>
  </si>
  <si>
    <t>KIKKOMAN FOODS INC.</t>
  </si>
  <si>
    <t>KILLEEN DAILY HERALD</t>
  </si>
  <si>
    <t>KILLER BROWNIE COMPANY</t>
  </si>
  <si>
    <t>KILLICK MACHINE WORKS</t>
  </si>
  <si>
    <t>KIM HONG NOODLE CO. INC.</t>
  </si>
  <si>
    <t>KIMBERLY- CLARK  (ODGEN)</t>
  </si>
  <si>
    <t>KIMBERLY-CLARK</t>
  </si>
  <si>
    <t>KIMBERLY-CLARK  (MOBILE)</t>
  </si>
  <si>
    <t>KIMBERLY-CLARK - GEORGIA</t>
  </si>
  <si>
    <t>KIMBERLY-CLARK (EVERETT)</t>
  </si>
  <si>
    <t>KIMBERLY-CLARK (FULLERTON)</t>
  </si>
  <si>
    <t>KIMBERLY-CLARK (NEENAH)</t>
  </si>
  <si>
    <t>KIMBERLY-CLARK (OWENSBORO)</t>
  </si>
  <si>
    <t>KIMBERLY-CLARK ACCOUNTS PAYABLE - T</t>
  </si>
  <si>
    <t>KIMBERLY-CLARK ACCTS PAYABLE - TBD1</t>
  </si>
  <si>
    <t>KIMBERLY-CLARK ACCTS PAYABLE-HUNTSV</t>
  </si>
  <si>
    <t>KIMBERLY-CLARK CORP</t>
  </si>
  <si>
    <t>KIMBERY CLARK (HENDERSONVILLE)</t>
  </si>
  <si>
    <t>KINEMATIC AUTOMATION, INC.</t>
  </si>
  <si>
    <t>KINETIC SOLUTIONS</t>
  </si>
  <si>
    <t>KING BUSINESS FORMS CORPORATION</t>
  </si>
  <si>
    <t>KINGS HAWAIIAN BAKERY</t>
  </si>
  <si>
    <t>KING'S HAWAIIAN HOLDING COMPANY</t>
  </si>
  <si>
    <t>KINRAY A CARDINAL HEALTH COMPANY</t>
  </si>
  <si>
    <t>KINSER CORP DBA CAROLINA FABRICATOR</t>
  </si>
  <si>
    <t>KINSMAN ENTERPRISES, INC</t>
  </si>
  <si>
    <t>KION PRINTING</t>
  </si>
  <si>
    <t>KIRKABERRY FARMS</t>
  </si>
  <si>
    <t>KIRK-RUDY INC</t>
  </si>
  <si>
    <t>KISER BELTING &amp; MACH., INC.</t>
  </si>
  <si>
    <t>KITCHEN CRAFT OF CANADA LTD.</t>
  </si>
  <si>
    <t>KLASSEN CANNING INC.</t>
  </si>
  <si>
    <t>KLAUSSNER FURNITURE INDUSTRIES</t>
  </si>
  <si>
    <t>KLEENLINE</t>
  </si>
  <si>
    <t>KLEIN BROS. HOLDINGS LTD.</t>
  </si>
  <si>
    <t>KLIKLOCK</t>
  </si>
  <si>
    <t>KLIKLOK CORP</t>
  </si>
  <si>
    <t>KLINGELHOFFER CORP</t>
  </si>
  <si>
    <t>KLINGSPOR ABRASIVES INC</t>
  </si>
  <si>
    <t>KLOCKNER BARTELT</t>
  </si>
  <si>
    <t>KLOCKNER PENTAPLAST</t>
  </si>
  <si>
    <t>KLOCKNER PENTAPLAST DU CANADA, INC.</t>
  </si>
  <si>
    <t>K-MACHINE</t>
  </si>
  <si>
    <t>KMC SYSTEMS, INC.</t>
  </si>
  <si>
    <t>KNAPHEIDE MFG CO</t>
  </si>
  <si>
    <t>KNAPP AUTOMATION LOGISTICS</t>
  </si>
  <si>
    <t>KNAPP INC. - (KENNESAW, GA)</t>
  </si>
  <si>
    <t>KNAPP INC. - US00639 (MCCORDSVILLE</t>
  </si>
  <si>
    <t>KNAPP INC. - US00644 (ELMHURST, IL)</t>
  </si>
  <si>
    <t>KNAPP INC. - US00711 (ELWOOD, IL)</t>
  </si>
  <si>
    <t>KNAUF INSULATION</t>
  </si>
  <si>
    <t>KNAUF INSULATION GmbH PLANT 2</t>
  </si>
  <si>
    <t>KNAUF INSULATION INC.</t>
  </si>
  <si>
    <t>KNAUF INSULATION LLC</t>
  </si>
  <si>
    <t>KNIGHT MANUFACTURING, INC.</t>
  </si>
  <si>
    <t>KNILL USA INC.</t>
  </si>
  <si>
    <t>KNOLL NORTH AMERICA CORP</t>
  </si>
  <si>
    <t>KNOTT'S BERRY FARM INC.</t>
  </si>
  <si>
    <t>KNOWLEDGE XTENSIONS</t>
  </si>
  <si>
    <t>KNOWLTON NONWOVENS TROY, LLC</t>
  </si>
  <si>
    <t>KNOWLTON TECHNOLOGIES, LLC</t>
  </si>
  <si>
    <t>KNOXVILLE NEWS SENTINEL</t>
  </si>
  <si>
    <t>KNOXVILLE RUBBER &amp; GASKET CO., INC</t>
  </si>
  <si>
    <t>KOALD DESIGN, LLC</t>
  </si>
  <si>
    <t>KOCH &amp; COMPANY, INC</t>
  </si>
  <si>
    <t>KOCH FOODS OF ALABAMA, LLC</t>
  </si>
  <si>
    <t>KOCH FOODS, INC.</t>
  </si>
  <si>
    <t>KOCO, INC.</t>
  </si>
  <si>
    <t>KODAK ALARIS INC.</t>
  </si>
  <si>
    <t>KODAK POLYCHROME GRAPHICS, LLC</t>
  </si>
  <si>
    <t>KOEBERLEIN &amp; SEIGERT LLC</t>
  </si>
  <si>
    <t>KOENIG INC.</t>
  </si>
  <si>
    <t>KOENIG TECHNOLOGY INC.</t>
  </si>
  <si>
    <t>KOERBER SUPPLY CHAIN</t>
  </si>
  <si>
    <t>KOHL &amp; FRISCH LIMITED</t>
  </si>
  <si>
    <t>KOHL &amp; VICK</t>
  </si>
  <si>
    <t>KOHL'S DEPARTMENT STORES</t>
  </si>
  <si>
    <t>KOHL'S DISTRIBUTION CENTER</t>
  </si>
  <si>
    <t>KOHL'S EFC5</t>
  </si>
  <si>
    <t>KOHLS INC</t>
  </si>
  <si>
    <t>KOLBUS AMERICA</t>
  </si>
  <si>
    <t>KOLBUS AMERICA, INC.</t>
  </si>
  <si>
    <t>KOMATSU (NISSAN - CANTON, MS)</t>
  </si>
  <si>
    <t>KOMATSU AMERICA IND. LLC</t>
  </si>
  <si>
    <t>KORBER PAPERLINK</t>
  </si>
  <si>
    <t>KORBER SUPPLY CHAIN LTD.</t>
  </si>
  <si>
    <t>KÖRBER TECHNOLOGIES, INC</t>
  </si>
  <si>
    <t>KORBLU MANUFACTURING SOLUTIONS</t>
  </si>
  <si>
    <t>KORVIS LLC.</t>
  </si>
  <si>
    <t>KOSA</t>
  </si>
  <si>
    <t>KOSMA-KARE</t>
  </si>
  <si>
    <t>KP INDUSTRIAL INC.  dba</t>
  </si>
  <si>
    <t>KPS MACHINERY LLC</t>
  </si>
  <si>
    <t>KRAFT HEINZ CANADA ULC</t>
  </si>
  <si>
    <t>KRAFT HEINZ CANADA ULC - MONT ROYAL</t>
  </si>
  <si>
    <t>KRAFT HEINZ FOOD CO.</t>
  </si>
  <si>
    <t>KRAFT HEINZ FOOD CO. -  MADISON</t>
  </si>
  <si>
    <t>KRAFT HEINZ FOOD CO. - ALLENTOWN</t>
  </si>
  <si>
    <t>KRAFT HEINZ FOOD CO. - ATLANTA</t>
  </si>
  <si>
    <t>KRAFT HEINZ FOOD CO. - BUENA PARK</t>
  </si>
  <si>
    <t>KRAFT HEINZ FOOD CO. - CHICAGO</t>
  </si>
  <si>
    <t>KRAFT HEINZ FOOD CO. - DAVENPORT</t>
  </si>
  <si>
    <t>KRAFT HEINZ FOOD CO. - DOVER</t>
  </si>
  <si>
    <t>KRAFT HEINZ FOOD CO. - FAIR LAWN</t>
  </si>
  <si>
    <t>KRAFT HEINZ FOOD CO. - FORT SMITH</t>
  </si>
  <si>
    <t>KRAFT HEINZ FOOD CO. - NEWBERRY</t>
  </si>
  <si>
    <t>KRAFT HEINZ FOOD CO. - SPRINGFIELD</t>
  </si>
  <si>
    <t>KRAFT HEINZ FOODS CO</t>
  </si>
  <si>
    <t>KRAFT HEINZ FOODS CO. - KIRKSVILLE,</t>
  </si>
  <si>
    <t>KRAFT NATIONAL PARTS SUPPLY</t>
  </si>
  <si>
    <t>KRAFT NORDIC S.E.C.</t>
  </si>
  <si>
    <t>KRAMER CARTON COMPANY</t>
  </si>
  <si>
    <t>KRAUSE FABRICATION INC</t>
  </si>
  <si>
    <t>KRISHELL IMPROVEMENTS LTD</t>
  </si>
  <si>
    <t>KROGER/DILLON-KING SOOPERS</t>
  </si>
  <si>
    <t>KRONES, INC.</t>
  </si>
  <si>
    <t>KRONOS FOODS CORP</t>
  </si>
  <si>
    <t>KRONOSPAN LA GRANDE LLC</t>
  </si>
  <si>
    <t>KRONOSPAN LLC</t>
  </si>
  <si>
    <t>KRONOSPAN SIMSBORO LLC</t>
  </si>
  <si>
    <t>KROOP ENTERPRISES</t>
  </si>
  <si>
    <t>KRUGER PACKAGING LP /</t>
  </si>
  <si>
    <t>KRUGER PRODUCTS L.P.</t>
  </si>
  <si>
    <t>KRUGER PRODUCTS LIMITED - TBD2</t>
  </si>
  <si>
    <t>KS PRINTING</t>
  </si>
  <si>
    <t>KSE MANUFACTURING</t>
  </si>
  <si>
    <t>KSR INTERNATIONAL STRATFORD</t>
  </si>
  <si>
    <t>KTB USA IMPORT EXPORT, LLC</t>
  </si>
  <si>
    <t>KTH LEESBURG PRODUCTS,LLC.</t>
  </si>
  <si>
    <t>KTH PARTS INDUSTRIES, INC.</t>
  </si>
  <si>
    <t>KTH SHELBURNE MFG INC.</t>
  </si>
  <si>
    <t>KTM LOCKS, CMT GROUP</t>
  </si>
  <si>
    <t>K-TRON NORTH AMERICA</t>
  </si>
  <si>
    <t>KUECKER LOGISTICS GROUP</t>
  </si>
  <si>
    <t>KUEHNE + NAGEL LTD.</t>
  </si>
  <si>
    <t>KUHL CORPORATION</t>
  </si>
  <si>
    <t>KUHLMAN ELECTRIC CORP.</t>
  </si>
  <si>
    <t>KUPELS BAKERY</t>
  </si>
  <si>
    <t>KURARAY AMERICA, INC.</t>
  </si>
  <si>
    <t>KUZZY INTERNATIONAL</t>
  </si>
  <si>
    <t>KW PLASTICS OF CALIFORNIA</t>
  </si>
  <si>
    <t>KWH TECHNOLOGIES</t>
  </si>
  <si>
    <t>KYLER SEAFOOD INC.</t>
  </si>
  <si>
    <t>KYOCERA INDUSTRIAL CERAMICS</t>
  </si>
  <si>
    <t>KYOCERA MITA SOUTH CAROLINA</t>
  </si>
  <si>
    <t>KYOTO AMERICA INC.</t>
  </si>
  <si>
    <t>L &amp; G CLOUTIER INC.</t>
  </si>
  <si>
    <t>L &amp; W ENGINEERING CO</t>
  </si>
  <si>
    <t>L M  ROBBINS CO. - A</t>
  </si>
  <si>
    <t>L M ROBBINS - HERSHEY</t>
  </si>
  <si>
    <t>L M ROBBINS - HERSHEY, IL</t>
  </si>
  <si>
    <t>L M ROBBINS - KELLOGGS USA</t>
  </si>
  <si>
    <t>L M ROBBINS - KENNESAW GA.</t>
  </si>
  <si>
    <t>L M ROBBINS - KENNESAW,GA (GC)</t>
  </si>
  <si>
    <t>L M ROBBINS - PROLINK</t>
  </si>
  <si>
    <t>L M ROBBINS - VA</t>
  </si>
  <si>
    <t>L M ROBBINS CO - NJ</t>
  </si>
  <si>
    <t>L M ROBBINS CO.- LOGISTICS</t>
  </si>
  <si>
    <t>L M ROBBINS CO. SLABS</t>
  </si>
  <si>
    <t>L.A. RUBBER INC.</t>
  </si>
  <si>
    <t>L.O. TRADING CORP.</t>
  </si>
  <si>
    <t>L.P. BROWN COMPANY, INC.</t>
  </si>
  <si>
    <t>L-3 COMMUNICATIONS SECURITY</t>
  </si>
  <si>
    <t>L3 SECURITY &amp; DETECTION SYSTEM</t>
  </si>
  <si>
    <t>L-3 SECURITY &amp; DETECTION SYSTEMS</t>
  </si>
  <si>
    <t>LA BOU PRODUCTIONS</t>
  </si>
  <si>
    <t>LA BREA BAKERY</t>
  </si>
  <si>
    <t>LA CAROTTINE INC.</t>
  </si>
  <si>
    <t>LA ENVELOPE INC</t>
  </si>
  <si>
    <t>LA IDA FOODS LTD</t>
  </si>
  <si>
    <t>LA MEUNERIE MILANAISE INC.</t>
  </si>
  <si>
    <t>LA PETITE BRETONNE INC</t>
  </si>
  <si>
    <t>LA SALES EQUIPMENT LLC</t>
  </si>
  <si>
    <t>LAB CHRYSOTILE</t>
  </si>
  <si>
    <t>LABARGE, INC.</t>
  </si>
  <si>
    <t>LABARGE, INC. - BD</t>
  </si>
  <si>
    <t>LABEL ART</t>
  </si>
  <si>
    <t>LABEL-AIRE INC.</t>
  </si>
  <si>
    <t>LABELING SYSTEMS</t>
  </si>
  <si>
    <t>LABELLING TECHNOLOGIES</t>
  </si>
  <si>
    <t>LABPLAS INC.</t>
  </si>
  <si>
    <t>LACAL EQUIPMENT</t>
  </si>
  <si>
    <t>LACEY MILLING CO.</t>
  </si>
  <si>
    <t>LACOVIA TECHNOLOGY INDUSTRIES</t>
  </si>
  <si>
    <t>LACTALIS CANADA INC</t>
  </si>
  <si>
    <t>LACTALIS CANADA INC ACCTS  PAYABLE</t>
  </si>
  <si>
    <t>LADY ESTER LINGERIE CORP.</t>
  </si>
  <si>
    <t>LAFATA ENTERPRISES INC</t>
  </si>
  <si>
    <t>LAGUARDIA AIRPORT</t>
  </si>
  <si>
    <t>LAGUNITAS BREWING COMPANY</t>
  </si>
  <si>
    <t>LAICOR MFG. INC.</t>
  </si>
  <si>
    <t>LAIRD McMURRAY FILM SERVICES</t>
  </si>
  <si>
    <t>LAKE FOODS LLC</t>
  </si>
  <si>
    <t>LAKESIDE CUSTOM MACHINERY INC</t>
  </si>
  <si>
    <t>LAKHOTIA BELTINGS PRIVATE LTD</t>
  </si>
  <si>
    <t>LAMB PASABAN</t>
  </si>
  <si>
    <t>LAMBERT MATERIAL HANDLING</t>
  </si>
  <si>
    <t>LAMINATIONS LLC</t>
  </si>
  <si>
    <t>LAMTEC</t>
  </si>
  <si>
    <t>LAMTECH LAMINATING SOLUTIONS,INC</t>
  </si>
  <si>
    <t>LANCO CORP.</t>
  </si>
  <si>
    <t>LANCO INTEGRATED</t>
  </si>
  <si>
    <t>LAND AMERICA HEALTH &amp; FITNESS</t>
  </si>
  <si>
    <t>LAND AMERICA HEALTH &amp; FITNESS CO.,</t>
  </si>
  <si>
    <t>LAND O FROST</t>
  </si>
  <si>
    <t>LAND O'FROST INC.</t>
  </si>
  <si>
    <t>LANDAAL PACKAGING SYSTEM DELTA</t>
  </si>
  <si>
    <t>LANDES FOODS, LLC.</t>
  </si>
  <si>
    <t>LANDICE PRODUCTS</t>
  </si>
  <si>
    <t>LANDICE, INC.</t>
  </si>
  <si>
    <t>LANDIS PLASTICS, INC.</t>
  </si>
  <si>
    <t>LANE PRESS</t>
  </si>
  <si>
    <t>LANFORD INDUSTRIAL SERVICES</t>
  </si>
  <si>
    <t>LANGBOARD - QUITMAN</t>
  </si>
  <si>
    <t>LANGBOARD, INC. - WILLACOOCHIE</t>
  </si>
  <si>
    <t>LANGSTON BAG COMPANY</t>
  </si>
  <si>
    <t>LANTHIER BAKERY BAIE D URTE</t>
  </si>
  <si>
    <t>LANTHIER BAKERY LTD.Q-ALEXANDRIA</t>
  </si>
  <si>
    <t>LANTIC INC.</t>
  </si>
  <si>
    <t>LANTMANNEN UNIBAKE USA, INC.</t>
  </si>
  <si>
    <t>LANXESS INC.</t>
  </si>
  <si>
    <t>LAP TECH INDUSTRIES, INC.</t>
  </si>
  <si>
    <t>LAP-TECH LTD</t>
  </si>
  <si>
    <t>LARGEN MANUFACTURING</t>
  </si>
  <si>
    <t>LARKSTUR ENG. &amp; SUPPLY INC.</t>
  </si>
  <si>
    <t>LARRY GRATTAN</t>
  </si>
  <si>
    <t>LASERMOTIVE</t>
  </si>
  <si>
    <t>LATEX FOAM INTERNATIONAL</t>
  </si>
  <si>
    <t>LATIN AMERICA QUOTE &amp; N/C TEST</t>
  </si>
  <si>
    <t>LATINO ENTERPRISES, INC</t>
  </si>
  <si>
    <t>LAUZON-PLANCHERS DE BOIS EXCLUSIFS</t>
  </si>
  <si>
    <t>LAVOI CORPORATION</t>
  </si>
  <si>
    <t>LAWRENCE BURTNIK</t>
  </si>
  <si>
    <t>LAWRENCE L. SMITH</t>
  </si>
  <si>
    <t>LAXGQ/PV UNITED AIRLINES</t>
  </si>
  <si>
    <t>LAYNE CHRISTIAN CO.</t>
  </si>
  <si>
    <t>LAYTON MANUFACTURING CO.</t>
  </si>
  <si>
    <t>LAZAR SALES</t>
  </si>
  <si>
    <t>LBJ</t>
  </si>
  <si>
    <t>LCBO</t>
  </si>
  <si>
    <t>LCE GRAPHICS</t>
  </si>
  <si>
    <t>LCF SYSTEMS, INC</t>
  </si>
  <si>
    <t>LE BOULANGER, INC.</t>
  </si>
  <si>
    <t>LE CHEF BAKERY</t>
  </si>
  <si>
    <t>LEADEC CORP</t>
  </si>
  <si>
    <t>LEBANON DEMOCRATE</t>
  </si>
  <si>
    <t>LEBLOND LTD</t>
  </si>
  <si>
    <t>LECLERC FOODS NUTRITION ARIZONA LLC</t>
  </si>
  <si>
    <t>LECLERC FOODS TENNESSEE LLC - GF PL</t>
  </si>
  <si>
    <t>LECLERC FOODS TENNESSEE, INC.</t>
  </si>
  <si>
    <t>LECLERC FOODS USA INC - TM</t>
  </si>
  <si>
    <t>LECLERC ROBOTIQUE INC</t>
  </si>
  <si>
    <t>LECTRONIX, INC.</t>
  </si>
  <si>
    <t>LEE COMPACTORS CO. LTD.</t>
  </si>
  <si>
    <t>LEE CONTAINER CORPORATION</t>
  </si>
  <si>
    <t>LEE ENTERPRISES</t>
  </si>
  <si>
    <t>LEESBURG YARN MILLS, INC.</t>
  </si>
  <si>
    <t>LEGACY AUTOMATION, INC.</t>
  </si>
  <si>
    <t>LEGENDARY FOODS, LLC</t>
  </si>
  <si>
    <t>LEGGETT AND PLATT</t>
  </si>
  <si>
    <t>LEHIGH PHOENIX</t>
  </si>
  <si>
    <t>LEHIGH SOUTHWEST CEMENT COMPANY</t>
  </si>
  <si>
    <t>LEIDOS INC.</t>
  </si>
  <si>
    <t>LEIDOS OAK RIDGE</t>
  </si>
  <si>
    <t>LEIGH GRAPHIC MACHINERY LTD.</t>
  </si>
  <si>
    <t>LEMATIC INC</t>
  </si>
  <si>
    <t>LENEXA MANUFACTURING COMPANY</t>
  </si>
  <si>
    <t>LENTEC</t>
  </si>
  <si>
    <t>LEPAGE BAKERIES CEDAR ST LLC</t>
  </si>
  <si>
    <t>LEPRINO FOODS</t>
  </si>
  <si>
    <t>LEPRINO FOODS COMPANY</t>
  </si>
  <si>
    <t>LES ALIMENTS JARDI</t>
  </si>
  <si>
    <t>LES ALIMENTS LEVITTS (CANADA) INC.</t>
  </si>
  <si>
    <t>LES ALIMENTS MULTIBAR INC.</t>
  </si>
  <si>
    <t>LES ALIMENTS NUTRIVILLA INC</t>
  </si>
  <si>
    <t>LES ALIMENTS O'SOLE MIO INC.</t>
  </si>
  <si>
    <t>LES ALIMENTS PIZZA ROMANA INC.</t>
  </si>
  <si>
    <t>LES ATELIERS WILL NICOLAS</t>
  </si>
  <si>
    <t>LES ENTERPRISES JM CHAMPEAU</t>
  </si>
  <si>
    <t>LES ENTREPRISES BERNARD HAMEL INC</t>
  </si>
  <si>
    <t>LES ENTREPRISES ROLLAND INC</t>
  </si>
  <si>
    <t>LES ETIQUETTES IML INC.</t>
  </si>
  <si>
    <t>LES IMPRESSIONS TRIMOCOM INC.</t>
  </si>
  <si>
    <t>LES INDUSTRIES HARBOUR CANADA LTD</t>
  </si>
  <si>
    <t>LES PRODUITS FORESTIERS BELLERIVE</t>
  </si>
  <si>
    <t>LES PRODUITS GILBERT INC</t>
  </si>
  <si>
    <t>LES PROS DE LA PHOTO INC.</t>
  </si>
  <si>
    <t>LES SALAISONS DESCO</t>
  </si>
  <si>
    <t>LES TISSUS GEO.SHEARD LTEE</t>
  </si>
  <si>
    <t>LES VIANDES DU BRETON</t>
  </si>
  <si>
    <t>LES VIANDES LACROIX INC.</t>
  </si>
  <si>
    <t>LESHER INC.</t>
  </si>
  <si>
    <t>LESLEY STOWE FINE FOODS,A DIVISION</t>
  </si>
  <si>
    <t>LETRAW MANUFACTURING</t>
  </si>
  <si>
    <t>LETTERPRESS GRAPHICS, INC.</t>
  </si>
  <si>
    <t>LETTERSHOP SERVICES</t>
  </si>
  <si>
    <t>LEVINOFF COLBEX S.E.C.</t>
  </si>
  <si>
    <t>LEWCO, INC.</t>
  </si>
  <si>
    <t>LEWIS BAKERIES, INC</t>
  </si>
  <si>
    <t>LEWIS BROTHERS BAKERIES, INC</t>
  </si>
  <si>
    <t>LEWIS LUMBER PRODUCTS</t>
  </si>
  <si>
    <t>LEWISBURG RUBBER &amp; GASKET, LLC</t>
  </si>
  <si>
    <t>LEWIS-GOETZ &amp; CO., INC</t>
  </si>
  <si>
    <t>LEWIS-GOETZ AND COMPANY,INC</t>
  </si>
  <si>
    <t>LFF SYSTEMS INC.</t>
  </si>
  <si>
    <t>LGG INDUSTRIAL</t>
  </si>
  <si>
    <t>LGG INDUSTRIAL, INC</t>
  </si>
  <si>
    <t>LGG INDUSTRIAL, INC.</t>
  </si>
  <si>
    <t>LGG INDUSTRIAL, LLC</t>
  </si>
  <si>
    <t>LGG INDUSTRIAL, LP</t>
  </si>
  <si>
    <t>LGH INDUSTRIAL SERVICES LTD.</t>
  </si>
  <si>
    <t>LIBERTY INDUSTRIAL</t>
  </si>
  <si>
    <t>LIBERTY PHOTO PRODUCTS</t>
  </si>
  <si>
    <t>LIBERTY-PITTSBURGH SYSTEMS, INC.</t>
  </si>
  <si>
    <t>LICHTGITTER USA, INC</t>
  </si>
  <si>
    <t>LIEBHERR GEAR TECHNOLOGY, INC.</t>
  </si>
  <si>
    <t>LIFE FITNESS</t>
  </si>
  <si>
    <t>LIFE FITNESS - SPECIALTY PRODUCTS</t>
  </si>
  <si>
    <t>LIFE FITNESS (SPECIALTY PRODUCTS)</t>
  </si>
  <si>
    <t>LIFE FITNESS CONSUMER DIVISION</t>
  </si>
  <si>
    <t>LIFETOUCH CANADA</t>
  </si>
  <si>
    <t>LIFT DEPOT LTD</t>
  </si>
  <si>
    <t>LIFT INC</t>
  </si>
  <si>
    <t>LIGGETT GROUP LLC</t>
  </si>
  <si>
    <t>LIGHT FABRICATIONS INC</t>
  </si>
  <si>
    <t>LIGHT WEIGHT BELT (DUPL DON'T USE)</t>
  </si>
  <si>
    <t>LIGHTNING SOURCE INC</t>
  </si>
  <si>
    <t>LIGHTNING SOURCE, INC.</t>
  </si>
  <si>
    <t>LILED'S CANDY KITCHEN</t>
  </si>
  <si>
    <t>LILLIAN VERNON CORP.</t>
  </si>
  <si>
    <t>LILYDALE INC.</t>
  </si>
  <si>
    <t>LINC FACILITY SERVICES</t>
  </si>
  <si>
    <t>LINCOLN LAND SPIRAL BINDING</t>
  </si>
  <si>
    <t>LINCOLN WOOD PRODUCTS, INC.</t>
  </si>
  <si>
    <t>LINDA LAM</t>
  </si>
  <si>
    <t>LINDE ADVANCE MATERIALS INC</t>
  </si>
  <si>
    <t>LINDT &amp; SPRUNGLI USA INC</t>
  </si>
  <si>
    <t>LINE CRAFT TOOL</t>
  </si>
  <si>
    <t>LINE SOURCE INC.</t>
  </si>
  <si>
    <t>LINEAR ABRASIVES</t>
  </si>
  <si>
    <t>LINGL INSTALLATION &amp; SERVICE CO.</t>
  </si>
  <si>
    <t>LINGL INSTALLATIONS</t>
  </si>
  <si>
    <t>LION SUPPLY, INC.</t>
  </si>
  <si>
    <t>LIPPERT COMPONENTS,INC.</t>
  </si>
  <si>
    <t>LIPPERT INTERNATIONAL INC.</t>
  </si>
  <si>
    <t>LIPPERT PINTLEPIN MFG. INC.</t>
  </si>
  <si>
    <t>LIQUID PACKAGING COMPANY</t>
  </si>
  <si>
    <t>LITHO EXPORT, LLC</t>
  </si>
  <si>
    <t>LITHO EXPORT, LLC.</t>
  </si>
  <si>
    <t>LITHOGRAPHIC INDUSTRIES</t>
  </si>
  <si>
    <t>LITTAU HARVESTER, INC.</t>
  </si>
  <si>
    <t>LITTELL INTERNATIONAL,INC</t>
  </si>
  <si>
    <t>LIVING ECOLOGY, INC.</t>
  </si>
  <si>
    <t>LIZOTTE MACHINE VISION</t>
  </si>
  <si>
    <t>LLANTAS Y MANGUERAS,</t>
  </si>
  <si>
    <t>LLANTAS Y MANGUERAS, SOCIEDAD ANONI</t>
  </si>
  <si>
    <t>LLOYD MACHINERY LTD</t>
  </si>
  <si>
    <t>LLOYD MANUFACTURING CO.</t>
  </si>
  <si>
    <t>LLOYD W AUBRY CO., INC.</t>
  </si>
  <si>
    <t>LM LOUDON MACHINE INC</t>
  </si>
  <si>
    <t>LMH INDUSTRIAL PRODUCTS LLC</t>
  </si>
  <si>
    <t>LMI MANUFACTURING, INC.</t>
  </si>
  <si>
    <t>LNL PACKAGING U.S.A.</t>
  </si>
  <si>
    <t>LOCAL BOUNTI TEXAS, LLC</t>
  </si>
  <si>
    <t>LOCKHEED MARTIN</t>
  </si>
  <si>
    <t>LOCKHEED MARTIN - ORLANDO</t>
  </si>
  <si>
    <t>LOCKHEED MARTIN CORPORTAION</t>
  </si>
  <si>
    <t>LOCKHEED MARTIN TACTICAL DEFENSE</t>
  </si>
  <si>
    <t>LOGAN TELEFLEX, INC.</t>
  </si>
  <si>
    <t>LOMA SYSTEMS</t>
  </si>
  <si>
    <t>LOMA SYSTEMS, INC</t>
  </si>
  <si>
    <t>LONE STAR BAKERY, INC.</t>
  </si>
  <si>
    <t>LONE STAR BEEF PROCESSORS</t>
  </si>
  <si>
    <t>LONE STAR CONSOLIDATED FOODS</t>
  </si>
  <si>
    <t>LONGFORD INTERNATIONAL LTD.</t>
  </si>
  <si>
    <t>LONGHINI SAUSAGE LLC</t>
  </si>
  <si>
    <t>LONZA GREENWOOD LLC</t>
  </si>
  <si>
    <t>LOOS MACHINE &amp; AUTOMATION</t>
  </si>
  <si>
    <t>LOPAREX, LLC.</t>
  </si>
  <si>
    <t>LOPEZ FOODS INC</t>
  </si>
  <si>
    <t>LORAN J. SALES, INC.</t>
  </si>
  <si>
    <t>LORBER INDUSTRIES</t>
  </si>
  <si>
    <t>LOR-DON LIMITED</t>
  </si>
  <si>
    <t>LORIK TOOL &amp; AUTOMATION INC.</t>
  </si>
  <si>
    <t>LOS ANGELES COMMUNITY</t>
  </si>
  <si>
    <t>LOS ANGELES PAPER BOX &amp; BOARD MILLS</t>
  </si>
  <si>
    <t>LOS ANGELES TIMES - 2000 E 8TH</t>
  </si>
  <si>
    <t>LOS ANGELES TIMES-1375 SUNFLOWER</t>
  </si>
  <si>
    <t>LOS ANGELES WORLD AIRPORTS</t>
  </si>
  <si>
    <t>LOTITO FOODS, LLC</t>
  </si>
  <si>
    <t>LOUIS DREYFUS CITRUS, INC</t>
  </si>
  <si>
    <t>LOUIS P. BATSON COMPANY c/o</t>
  </si>
  <si>
    <t>LOUIS P. BATSON, INC.</t>
  </si>
  <si>
    <t>LOUISIANA CORRUGATED PRODUCTS</t>
  </si>
  <si>
    <t>LOUISIANA PACIFIC - CANADA LTD.</t>
  </si>
  <si>
    <t>LOUISIANA PACIFIC CORP.</t>
  </si>
  <si>
    <t>LOUISIANA PACIFIC CORPORATION</t>
  </si>
  <si>
    <t>LOUISIANA-PACIFIQUE CANADA LTEE</t>
  </si>
  <si>
    <t>LOUISVILLE INDUSTRIAL SUPPLY</t>
  </si>
  <si>
    <t>LOUISVILLE METAL HOSE</t>
  </si>
  <si>
    <t>LOVESHAW, DIV OF SIGNODE IND GR</t>
  </si>
  <si>
    <t>LOWE MARTIN GROUP</t>
  </si>
  <si>
    <t>LOWE'S COMPANIES, INC.</t>
  </si>
  <si>
    <t>LOWE'S DISTRIBUTION CENTER</t>
  </si>
  <si>
    <t>LPS AUTOMATION LLC</t>
  </si>
  <si>
    <t>LSC COMMUNICATIONS</t>
  </si>
  <si>
    <t>LSI SUPPLY INC.</t>
  </si>
  <si>
    <t>LTA DISTRIBUTING, LLC.</t>
  </si>
  <si>
    <t>LTI FLEXIBLE PRODUCTS</t>
  </si>
  <si>
    <t>LTI FLEXIBLE PRODUCTS dba</t>
  </si>
  <si>
    <t>LTS CORP. LOHMANN THERAPY SYSTEMS</t>
  </si>
  <si>
    <t>LUBING SYSTEMS LP</t>
  </si>
  <si>
    <t>LUCKETT HOLDINGS INC.</t>
  </si>
  <si>
    <t>LUCKY COUNTRY USA, LLC</t>
  </si>
  <si>
    <t>LUDLOW TEXTILES CO.</t>
  </si>
  <si>
    <t>LUFKIN FUBBER &amp; GASKET CO.</t>
  </si>
  <si>
    <t>LUFKIN RUBBER &amp; GASKET CO</t>
  </si>
  <si>
    <t>LUFKIN RUBBER &amp; GASKET CO, INC</t>
  </si>
  <si>
    <t>LUIS MAURICIO BONILLA CRUZ</t>
  </si>
  <si>
    <t>LUKAND GT</t>
  </si>
  <si>
    <t>LUMENITE CONTROL TECHNOLOGY,INC.</t>
  </si>
  <si>
    <t>LUNA ENERGY - BALTIMORE, MD</t>
  </si>
  <si>
    <t>LURGI,PSI INC.</t>
  </si>
  <si>
    <t>LUTTRELL BELTING</t>
  </si>
  <si>
    <t>LUTTRELL BELTING &amp; SUPPLY</t>
  </si>
  <si>
    <t>LUXFER GAS CYLINDERS</t>
  </si>
  <si>
    <t>LUXOTTICA</t>
  </si>
  <si>
    <t>LVO MANUFACTURING INC.</t>
  </si>
  <si>
    <t>LYRECO - CANADA - INC.</t>
  </si>
  <si>
    <t>M &amp; M CUSTOM CONVEYOR FABRICATION I</t>
  </si>
  <si>
    <t>M &amp; M MAINTENANCE</t>
  </si>
  <si>
    <t>M &amp; M SCRAP METAL</t>
  </si>
  <si>
    <t>M &amp; R PRINTING EQUIPMENT, INC.</t>
  </si>
  <si>
    <t>M &amp; R'S MILLER AUTO GEAR &amp; PARTS</t>
  </si>
  <si>
    <t>M &amp; W MAINTENANCE INC</t>
  </si>
  <si>
    <t>M FIBRES INC.</t>
  </si>
  <si>
    <t>M&amp;O SUBLIMATION, INC</t>
  </si>
  <si>
    <t>M. B. MCKEE CO., INC</t>
  </si>
  <si>
    <t>M. MORRIS INC.</t>
  </si>
  <si>
    <t>M.J. LESSARD</t>
  </si>
  <si>
    <t>M.J. TOOLS &amp; MFG. INC.</t>
  </si>
  <si>
    <t>MAC DRAW, INC.</t>
  </si>
  <si>
    <t>MAC INDUSTRIES</t>
  </si>
  <si>
    <t>MACDERMID PRINTING SOLUTIONS</t>
  </si>
  <si>
    <t>MACHADO MAINTENANCE SERVICE</t>
  </si>
  <si>
    <t>MACHINE SHOP,INC.</t>
  </si>
  <si>
    <t>MACHINE TOOL BUILDERS, INC.</t>
  </si>
  <si>
    <t>MACHINE TOOL RESEARCH, INC.</t>
  </si>
  <si>
    <t>MACHINE VISION PRODUCTS</t>
  </si>
  <si>
    <t>MACHINERY &amp; SOLUTIONS LLC</t>
  </si>
  <si>
    <t>MACHINERY SALES</t>
  </si>
  <si>
    <t>MACHINING SERVICES</t>
  </si>
  <si>
    <t>MACK MOLDING CO., INC</t>
  </si>
  <si>
    <t>MACKAY MITCHELL ENVELOPE CO LLC</t>
  </si>
  <si>
    <t>MACONSA/TADELER</t>
  </si>
  <si>
    <t>MACQESTEN AJAY MACHINE CO. INC.</t>
  </si>
  <si>
    <t>MACROLINE CORPORATION</t>
  </si>
  <si>
    <t>MACYS</t>
  </si>
  <si>
    <t>MADELAINE CHOCOLATE NOVELTIES, INC</t>
  </si>
  <si>
    <t>MADSEN &amp; HOWELL CORP</t>
  </si>
  <si>
    <t>MAG INSTRUMENT, INC.</t>
  </si>
  <si>
    <t>MAGI FOODS, LLC</t>
  </si>
  <si>
    <t>MAGNAT FAIRVIEW</t>
  </si>
  <si>
    <t>MAGNESIUM ELEKTRON</t>
  </si>
  <si>
    <t>MAGNETI MARELLI POWERTRAIN USA LLC</t>
  </si>
  <si>
    <t>MAGNOMER INC</t>
  </si>
  <si>
    <t>MAGNUM AUTOMATION INC.</t>
  </si>
  <si>
    <t>MAGNUM DIGITAL SOLUTIONS INC.</t>
  </si>
  <si>
    <t>MAGNUM FITNESS SYSTEMS-SOUTH MILW</t>
  </si>
  <si>
    <t>MAGNUM FITNESS SYSTEMS-TANTZU</t>
  </si>
  <si>
    <t>MAGNUM INDUSTRIAL DISTRIBUTORS</t>
  </si>
  <si>
    <t>MAGNUM PRECISION INSTRUMENTS, INC.</t>
  </si>
  <si>
    <t>MAGNUM PT</t>
  </si>
  <si>
    <t>MAHAR TOOL SUPPLY</t>
  </si>
  <si>
    <t>MAHLE FILTER SYSTEMS CANADA</t>
  </si>
  <si>
    <t>MAHONING VALLEY SUPPLY</t>
  </si>
  <si>
    <t>MAILCRAFTERS CANADA INC</t>
  </si>
  <si>
    <t>MAILROOM AND BINDERY SERVICES INC</t>
  </si>
  <si>
    <t>MAILSOUTH, INC.</t>
  </si>
  <si>
    <t>MAIN INDUSTRIAL SALES</t>
  </si>
  <si>
    <t>MAINTECH AQUISITION, LLC</t>
  </si>
  <si>
    <t>MAINTENANCE ICI INC</t>
  </si>
  <si>
    <t>MAINWAY HANDLING SYSTEMS</t>
  </si>
  <si>
    <t>MAJOR ELECTRIC</t>
  </si>
  <si>
    <t>MAJOR ELECTRIC SUPPLY INC</t>
  </si>
  <si>
    <t>MAJOR LOGISTICS CO</t>
  </si>
  <si>
    <t>MALAHIDE DESIGN &amp; MAN. INC.</t>
  </si>
  <si>
    <t>MALONE INDUSTRIAL PRODUCTS</t>
  </si>
  <si>
    <t>MALPACK LTD</t>
  </si>
  <si>
    <t>MAMA ROSIE'S CO. INC.</t>
  </si>
  <si>
    <t>MAMMA SAYS</t>
  </si>
  <si>
    <t>MANCHESTER - BOSTON REGIONAL AIRPOR</t>
  </si>
  <si>
    <t>MANCHESTER INDUSTRIES</t>
  </si>
  <si>
    <t>MANCHESTER INDUSTRIES, INC.</t>
  </si>
  <si>
    <t>MANGUERAS Y FITINERIAS S.A</t>
  </si>
  <si>
    <t>MANHATTAN CHOCOLATES</t>
  </si>
  <si>
    <t>MANHEIM FARM</t>
  </si>
  <si>
    <t>MANIK DISTIBUTION INDUSTRIELLE</t>
  </si>
  <si>
    <t>MANNARICH FOOD INC.</t>
  </si>
  <si>
    <t>MANNINGTON LAMINATE FLOORS</t>
  </si>
  <si>
    <t>MANOUCHER FOOD &amp; CO.</t>
  </si>
  <si>
    <t>MANROLAND GOSS WEB SYSTEMS AMERICAS</t>
  </si>
  <si>
    <t>MANROLAND INC. - GROTON,CT</t>
  </si>
  <si>
    <t>MANROLAND WEB SYSTEMS</t>
  </si>
  <si>
    <t>MANTISSA CORPORATION</t>
  </si>
  <si>
    <t>MANUFACTURED ASSEMBLIES CORP</t>
  </si>
  <si>
    <t>MANUFACTURERS SUPPLIES CO.</t>
  </si>
  <si>
    <t>MANUFACTURING SUPPORT &amp;</t>
  </si>
  <si>
    <t>MANUFACTURING SYSTEMS &amp; EQUIP CO</t>
  </si>
  <si>
    <t>MAPA DISTRIBUTORS</t>
  </si>
  <si>
    <t>MAPLE DONUTS LLC</t>
  </si>
  <si>
    <t>MAPLE LEAF CONSUMER FOODS INC.</t>
  </si>
  <si>
    <t>MAPLE LEAF FOODS INC</t>
  </si>
  <si>
    <t>MAPLE LEAF FOODS INC.</t>
  </si>
  <si>
    <t>MAPLE LODGE FARMS LTD.</t>
  </si>
  <si>
    <t>MAPLE STAMPING</t>
  </si>
  <si>
    <t>MAPLE TEXTILE, LLC</t>
  </si>
  <si>
    <t>MAPLEHURST BAKERIES INC.</t>
  </si>
  <si>
    <t>MAPLEHURST BAKERIES, LLC</t>
  </si>
  <si>
    <t>MAPLES INDUSTRIES, INC</t>
  </si>
  <si>
    <t>MAQUILA SERVICES, LLC</t>
  </si>
  <si>
    <t>MARACLE PRESS</t>
  </si>
  <si>
    <t>MARATHON CHEESE CORPORATION</t>
  </si>
  <si>
    <t>MARATHON INDUSTRIAL PRODU</t>
  </si>
  <si>
    <t>MARBEL INDUSTRIES INC.</t>
  </si>
  <si>
    <t>MARCEAU BELT SERVICES</t>
  </si>
  <si>
    <t>MAREL  INC.</t>
  </si>
  <si>
    <t>MAREL FOOD SYSTEMS</t>
  </si>
  <si>
    <t>MAREL INC.</t>
  </si>
  <si>
    <t>MAR-JAC POULTRY, INC.</t>
  </si>
  <si>
    <t>MARK C SPECIALTIES, LLC</t>
  </si>
  <si>
    <t>MARK IV INDUSTRIES CORP.</t>
  </si>
  <si>
    <t>MARK ONE CORPORATION</t>
  </si>
  <si>
    <t>MARKETING IV, INC</t>
  </si>
  <si>
    <t>MARLOW CANDY AND NUT COMPANY</t>
  </si>
  <si>
    <t>MARO CARTON INC</t>
  </si>
  <si>
    <t>MARQUEZ BROTHERS INTERNATIONAL</t>
  </si>
  <si>
    <t>MARQUIPWARDUNITED</t>
  </si>
  <si>
    <t>MARS  CANADA INC</t>
  </si>
  <si>
    <t>MARS ACCOUNTS PAYABLE</t>
  </si>
  <si>
    <t>MARS AP</t>
  </si>
  <si>
    <t>MARS CANADA INC - NEWMARKET</t>
  </si>
  <si>
    <t>MARS CHOCOLATE</t>
  </si>
  <si>
    <t>MARS CHOCOLATE NORTH AMERICA</t>
  </si>
  <si>
    <t>MARS CHOCOLATE NORTH AMERICA LLC</t>
  </si>
  <si>
    <t>MARS CHOCOLATE NORTH AMERICA, LLC</t>
  </si>
  <si>
    <t>MARS SNACKFOOD US</t>
  </si>
  <si>
    <t>MARS SNACKFOOD US LLC**  DO NOT USE</t>
  </si>
  <si>
    <t>MARS SUPPLY</t>
  </si>
  <si>
    <t>MARS WRIGLEY CONF. (MCNA)</t>
  </si>
  <si>
    <t>MARS WRIGLEY CONFECTIONERY US, LLC</t>
  </si>
  <si>
    <t>MARSAN FOOD LIMITED</t>
  </si>
  <si>
    <t>MARSHALLTOWN NEWSPAPERS LLC</t>
  </si>
  <si>
    <t>MARSHANE CORP.</t>
  </si>
  <si>
    <t>MARTAK CANADA LTD.</t>
  </si>
  <si>
    <t>MARTCO LLC</t>
  </si>
  <si>
    <t>MAR-TECH</t>
  </si>
  <si>
    <t>MARTIN DESIGN &amp; FABRICATION, INC.</t>
  </si>
  <si>
    <t>MARTIN FACILITY SERVICES</t>
  </si>
  <si>
    <t>MARTIN GREER CANDY</t>
  </si>
  <si>
    <t>MARTIN INC.</t>
  </si>
  <si>
    <t>MARTIN PLANT SERVICES</t>
  </si>
  <si>
    <t>MARTIN YALE INDUSTRIES, LLC</t>
  </si>
  <si>
    <t>MARUCHAN INC.</t>
  </si>
  <si>
    <t>MARUKAN VINEGAR U.S.A., INC.</t>
  </si>
  <si>
    <t>MARWICK MANUFATURING</t>
  </si>
  <si>
    <t>MARY ANN'S BAKERY</t>
  </si>
  <si>
    <t>MARZTECH LIMITED</t>
  </si>
  <si>
    <t>MASCO CABINETRY LLC</t>
  </si>
  <si>
    <t>MASCOT PECAN SHELLING COMPANY INC</t>
  </si>
  <si>
    <t>MASER CANADA INC.</t>
  </si>
  <si>
    <t>MASON FOX</t>
  </si>
  <si>
    <t>MASONITE INTERNATIONAL CORPORATION</t>
  </si>
  <si>
    <t>MASONITE USA</t>
  </si>
  <si>
    <t>MASS WEB PRINTING CO., INC.</t>
  </si>
  <si>
    <t>MASSACHUSETTS CONTAINER CORP.</t>
  </si>
  <si>
    <t>MASSACHUSETTS MARITIME ACADEMY</t>
  </si>
  <si>
    <t>MASSACHUSETTS PORT AUTHORITY</t>
  </si>
  <si>
    <t>MASSIMO ZANETTI BEVERAGE USA</t>
  </si>
  <si>
    <t>MASTECH MANUFACTURING, LLC</t>
  </si>
  <si>
    <t>MASTER COMPONENTS</t>
  </si>
  <si>
    <t>MASTER ELECTRONICS</t>
  </si>
  <si>
    <t>MASTER WEB INC.</t>
  </si>
  <si>
    <t>MASTERBRAND CABINETS</t>
  </si>
  <si>
    <t>MASTERCRAFT (CLOSED)</t>
  </si>
  <si>
    <t>MASTERCRAFT FABRICS LLC</t>
  </si>
  <si>
    <t>MASTERGRIP INC.</t>
  </si>
  <si>
    <t>MASTERS GALLERY FOODS, INC</t>
  </si>
  <si>
    <t>MASTRONARDI BEREA LLC</t>
  </si>
  <si>
    <t>MASTRONARDI RICHMOND INC</t>
  </si>
  <si>
    <t>MATADOR CONVERTISSEURS CIE LTEE</t>
  </si>
  <si>
    <t>MATCH MACHINERY INC.</t>
  </si>
  <si>
    <t>MATERIAL GRACE</t>
  </si>
  <si>
    <t>MATERIAL HANDLING SYSTEMS - PROJECT</t>
  </si>
  <si>
    <t>MATERIAL HANDLING TECHNOLOGIES</t>
  </si>
  <si>
    <t>MATERIAL MANAGEMENT SERVICES INC</t>
  </si>
  <si>
    <t>MATERIAL SYSTEMS ENGINEERING</t>
  </si>
  <si>
    <t>MATERIAL TRANSFER &amp; STORAGE</t>
  </si>
  <si>
    <t>MATIK INC</t>
  </si>
  <si>
    <t>MATIRA INDUSTRIES INC.</t>
  </si>
  <si>
    <t>MATISS INC.</t>
  </si>
  <si>
    <t>MATRIX FITNESS</t>
  </si>
  <si>
    <t>MATSUSHITA</t>
  </si>
  <si>
    <t>MATSUSHITA ELECTRONIC MTLS, INC.</t>
  </si>
  <si>
    <t>MATTCO - ADRIANA JORGE</t>
  </si>
  <si>
    <t>MATTCO - BARRY EDWARDS</t>
  </si>
  <si>
    <t>MATTCO - CARTER JONES</t>
  </si>
  <si>
    <t>MATTCO - CHAD LUMAN</t>
  </si>
  <si>
    <t>MATTCO - DANIEL SANDERS</t>
  </si>
  <si>
    <t>MATTCO - DAVE RUKAVINA</t>
  </si>
  <si>
    <t>MATTCO - ERIK STEUCK</t>
  </si>
  <si>
    <t>MATTCO - GRAEME GEISENDORFF</t>
  </si>
  <si>
    <t>MATTCO - JAY COGGINS</t>
  </si>
  <si>
    <t>MATTCO - JOHN ANDERSON</t>
  </si>
  <si>
    <t>MATTCO - JUSTIN CULVAHOUSE</t>
  </si>
  <si>
    <t>MATTCO - KRISTI  RODGERS</t>
  </si>
  <si>
    <t>MATTCO - LARRY HOLLINGSWORTH</t>
  </si>
  <si>
    <t>MATTCO - TAYLOR COURTNEY</t>
  </si>
  <si>
    <t>MATTCO - TONY TRACY</t>
  </si>
  <si>
    <t>MATTCO - WES WEBSTER</t>
  </si>
  <si>
    <t>MATTE BLACK DESIGN INC.</t>
  </si>
  <si>
    <t>MATTHEWS AND ASSOCIATES PROJECT SER</t>
  </si>
  <si>
    <t>MAURICE ST-LAURENT LTEE</t>
  </si>
  <si>
    <t>MAX SPLICING &amp; CONVEYORS</t>
  </si>
  <si>
    <t>MAXAM FIT TECH SERVICES INC.</t>
  </si>
  <si>
    <t>MAXCESS AMERICA, INC.</t>
  </si>
  <si>
    <t>MAXCESS AMERICAS, INC</t>
  </si>
  <si>
    <t>MAXI CRISP CANADA INC</t>
  </si>
  <si>
    <t>MAXI-LIFT, INC</t>
  </si>
  <si>
    <t>MAXIM'S NUTRICARE, INC</t>
  </si>
  <si>
    <t>MAXLINE, INC.</t>
  </si>
  <si>
    <t>MAXSON AUTOMATIC MACHINERY CO.</t>
  </si>
  <si>
    <t>MAYFAIR MILLS-MAYFAIR(CLOSED)</t>
  </si>
  <si>
    <t>MAYFAIR TENNIS COURTS LTD.</t>
  </si>
  <si>
    <t>MAZAK OPTONICS CORP</t>
  </si>
  <si>
    <t>MAZZONE PASTA, LLC</t>
  </si>
  <si>
    <t>MBG MARKETING</t>
  </si>
  <si>
    <t>MC MACHINE LLC</t>
  </si>
  <si>
    <t>MC NEIL - PPC, INC</t>
  </si>
  <si>
    <t>MC3 MANUFACTURING INC</t>
  </si>
  <si>
    <t>MCAIRLAID'S INC.</t>
  </si>
  <si>
    <t>MCALLISTER AUTO SERVICE INC</t>
  </si>
  <si>
    <t>MCC PREMIUM LABEL SOLUTIONS</t>
  </si>
  <si>
    <t>McDERMID PAPER CONVERTERS LTD.</t>
  </si>
  <si>
    <t>MCDERMID PAPER CONVERTERS LTD.</t>
  </si>
  <si>
    <t>McGILL UNIVERSITY DO NOT USE</t>
  </si>
  <si>
    <t>MCGUIRE BEARING CO</t>
  </si>
  <si>
    <t>MCGUIRE BEARING CO. - EUGENE</t>
  </si>
  <si>
    <t>MCGUIRE BEARING COMP - IDAHO FALLS</t>
  </si>
  <si>
    <t>MCGUIRE BEARING COMPANY</t>
  </si>
  <si>
    <t>MCGUIRE BEARING -IDAHO FALLS</t>
  </si>
  <si>
    <t>MCJAK CANDY CO. LLC</t>
  </si>
  <si>
    <t>MCJUNKIN RED MAN CORP</t>
  </si>
  <si>
    <t>MCKAY PRESS R.R.D.</t>
  </si>
  <si>
    <t>MCKEE FOODS CORP-COLLEGED</t>
  </si>
  <si>
    <t>MCKEE FOODS CORPORATION</t>
  </si>
  <si>
    <t>MCKEE FOODS CORPORATION-GENTRY</t>
  </si>
  <si>
    <t>MCKEE FOODS CORP-STUARTS</t>
  </si>
  <si>
    <t>MCKESSON</t>
  </si>
  <si>
    <t>MCKESSON CANADA</t>
  </si>
  <si>
    <t>MCKESSON MEDICAL SURGICAL</t>
  </si>
  <si>
    <t>MCLANE MIDWEST DBA MCLANE OZARK</t>
  </si>
  <si>
    <t>MCLEOD BELTING</t>
  </si>
  <si>
    <t>MCLEOD BELTING, INC</t>
  </si>
  <si>
    <t>MCLEOD LEATHER &amp; BELTING</t>
  </si>
  <si>
    <t>McMASTER UNIVERSITY</t>
  </si>
  <si>
    <t>MCMASTER-CARR</t>
  </si>
  <si>
    <t>MCMENNAY-NAFZIGER &amp; ASSOC., INC.</t>
  </si>
  <si>
    <t>MCNAIRN PACKAGING</t>
  </si>
  <si>
    <t>MCNAIRN PACKAGING, INC.</t>
  </si>
  <si>
    <t>MCNAMARA FABRICATING CO. INC.</t>
  </si>
  <si>
    <t>MCNAUGHTON-MCKAY ELECTRIC COMP</t>
  </si>
  <si>
    <t>MCP USA, INC</t>
  </si>
  <si>
    <t>MCT INC.</t>
  </si>
  <si>
    <t>MCWILLIAMS FORGE CO INC</t>
  </si>
  <si>
    <t>MD INTERNATIONAL WHOLESALE</t>
  </si>
  <si>
    <t>MD PACKAGING</t>
  </si>
  <si>
    <t>MDCI AUTOMATION</t>
  </si>
  <si>
    <t>MDS FOODS INC</t>
  </si>
  <si>
    <t>MDS OF MICHIGAN, INC</t>
  </si>
  <si>
    <t>MEAD CLARK LUMBER CO INC</t>
  </si>
  <si>
    <t>MEAD PACKAGING - LANETT</t>
  </si>
  <si>
    <t>MEAD WESTVACO</t>
  </si>
  <si>
    <t>MEAD WESTVACO (KENOSHA)</t>
  </si>
  <si>
    <t>MEAD WESTVACO CORP &amp; OFF PRODUCTS</t>
  </si>
  <si>
    <t>MEAD WESTVACO CORP(FORMRLY ATA GLAN</t>
  </si>
  <si>
    <t>MEAD WESTVACO CORP.</t>
  </si>
  <si>
    <t>MEAD WESTVACO PACKAGING SYSTEMS</t>
  </si>
  <si>
    <t>MEAD WESTVACO PACKAGING SYSTEMS LLC</t>
  </si>
  <si>
    <t>MEADOW LAKE OSB LTD</t>
  </si>
  <si>
    <t>MEADWESTVACO</t>
  </si>
  <si>
    <t>MEADWESTVACO CORPORATION</t>
  </si>
  <si>
    <t>MEBANE PACKAGING GROUP</t>
  </si>
  <si>
    <t>MEC COMPANY</t>
  </si>
  <si>
    <t>MECANIQUE INDUSTRIELLE A.L. TECH IN</t>
  </si>
  <si>
    <t>MECHANICAL DRIVES &amp; BELTING</t>
  </si>
  <si>
    <t>MECHANICAL DRIVES (BAKERSFIELD)</t>
  </si>
  <si>
    <t>MECHANICAL DRIVES (LOS ANGELES)</t>
  </si>
  <si>
    <t>MECHANICAL TECHNOLOGIES</t>
  </si>
  <si>
    <t>MECHANICAL WEST</t>
  </si>
  <si>
    <t>MECHATRONICS TECHNOLOGY, INC.</t>
  </si>
  <si>
    <t>MECHO CHAEO</t>
  </si>
  <si>
    <t>MED-FIT SYSTEMS, INC</t>
  </si>
  <si>
    <t>MEDIA PROCUREMENT SERVICES, INC.</t>
  </si>
  <si>
    <t>MEDICAL MEASUREMENTS SALES /SERVICE</t>
  </si>
  <si>
    <t>MEGA PRINTEX, INC.</t>
  </si>
  <si>
    <t>MEGA PRODUCTS</t>
  </si>
  <si>
    <t>MEGADYNE AMERICA LLC</t>
  </si>
  <si>
    <t>MEGART SYSTEMS INC.</t>
  </si>
  <si>
    <t>MEGATRON, INC</t>
  </si>
  <si>
    <t>MEIJI CORPORATION</t>
  </si>
  <si>
    <t>MELCAST LITHO</t>
  </si>
  <si>
    <t>MELROSE METAL PRODUCTS</t>
  </si>
  <si>
    <t>MELVILLE CANDY COMPANY</t>
  </si>
  <si>
    <t>MEMP</t>
  </si>
  <si>
    <t>MENARDS DBA MIDWEST MFG-DAKOTA PANE</t>
  </si>
  <si>
    <t>MENASHA PACKAGING COMPANY LLC</t>
  </si>
  <si>
    <t>MENNEL MILLING &amp; BAKERY MIX</t>
  </si>
  <si>
    <t>MENNEL MILLING CO.</t>
  </si>
  <si>
    <t>MENNEL MILLING COMPANY OF MICHIGAN</t>
  </si>
  <si>
    <t>MENZEL LP</t>
  </si>
  <si>
    <t>MEP TECHNOLOGIES INC.</t>
  </si>
  <si>
    <t>MERCEDES BENZ CLASSIC CARS</t>
  </si>
  <si>
    <t>MERCEDES BENZ USA  LLC (MBUSA)</t>
  </si>
  <si>
    <t>MERCER PROCESSING</t>
  </si>
  <si>
    <t>MERCO FOODS dba MERCER FOODS</t>
  </si>
  <si>
    <t>MERCURY ENGINEERING</t>
  </si>
  <si>
    <t>MERCURY PAPER</t>
  </si>
  <si>
    <t>MERCURY PLASTICS INC</t>
  </si>
  <si>
    <t>MERIAL</t>
  </si>
  <si>
    <t>MERIDEN MACHINE SHOP, INC.</t>
  </si>
  <si>
    <t>MERIDIAN BRICK</t>
  </si>
  <si>
    <t>MERIDIAN BRICK CANADA LTD/</t>
  </si>
  <si>
    <t>MERIDIAN BRICK LLC</t>
  </si>
  <si>
    <t>MERIT ALUMINUM INC.</t>
  </si>
  <si>
    <t>MERITAS YARNS - COLUMBUS</t>
  </si>
  <si>
    <t>MERITOR</t>
  </si>
  <si>
    <t>MERIWETHER IND INC.</t>
  </si>
  <si>
    <t>MESA BEARING</t>
  </si>
  <si>
    <t>MESH AUTOMATION</t>
  </si>
  <si>
    <t>METAGENICS FITNESS INC.</t>
  </si>
  <si>
    <t>METAGENICS TRADING INC</t>
  </si>
  <si>
    <t>METAL CONTAINER</t>
  </si>
  <si>
    <t>METAL CONTAINER CORP.</t>
  </si>
  <si>
    <t>METAL CUTTING SOLUTIONS, INC.</t>
  </si>
  <si>
    <t>METAL SPECIALTIES INC</t>
  </si>
  <si>
    <t>METALLIZED CARBON CORP.</t>
  </si>
  <si>
    <t>METALX, LLC</t>
  </si>
  <si>
    <t>METRIC SUPPLY, INC</t>
  </si>
  <si>
    <t>METRIE CANADA LTD.</t>
  </si>
  <si>
    <t>METRO AUTOMATION</t>
  </si>
  <si>
    <t>METRO PAPER INDUSTRIES</t>
  </si>
  <si>
    <t>METRO PAPER INDUSTRIES INC.</t>
  </si>
  <si>
    <t>METROLAND DURHAM REGION MEDIA GROUP</t>
  </si>
  <si>
    <t>METROLAND MEDIA</t>
  </si>
  <si>
    <t>METROLAND MEDIA GROUP LTD.</t>
  </si>
  <si>
    <t>METROLAND WEST MEDIA GROUP</t>
  </si>
  <si>
    <t>METROLOGIC INSTRUMENTS</t>
  </si>
  <si>
    <t>METROPAC INDUSTRIES</t>
  </si>
  <si>
    <t>METROPLEX SUPPLY COMPANY</t>
  </si>
  <si>
    <t>METROPOLITAN RUBBER CO.</t>
  </si>
  <si>
    <t>METSO PAPER USA, INC</t>
  </si>
  <si>
    <t>METTLER TOLEDO</t>
  </si>
  <si>
    <t>METTLER TOLEDO EAGLE PI</t>
  </si>
  <si>
    <t>METTLER-TOLEDO</t>
  </si>
  <si>
    <t>METTLER-TOLEDO HI SPEED</t>
  </si>
  <si>
    <t>METTLER-TOLEDO INC. (HI-SPEED)</t>
  </si>
  <si>
    <t>METTLER-TOLEDO SAFELINE</t>
  </si>
  <si>
    <t>MEYER CORPORATION</t>
  </si>
  <si>
    <t>MEYN AMERICA , LLC</t>
  </si>
  <si>
    <t>MHS CONVEYORS</t>
  </si>
  <si>
    <t>MI CONVEYANCE - WESTLAND</t>
  </si>
  <si>
    <t>MI CONVEYANCE SOLUTIONS</t>
  </si>
  <si>
    <t>MI CONVEYANCE SOLUTIONS -</t>
  </si>
  <si>
    <t>MI CONVEYANCE SOLUTIONS - APACHE</t>
  </si>
  <si>
    <t>MI CONVEYANCE SOLUTIONS GROUP</t>
  </si>
  <si>
    <t>MIA EXPRESS, INC.</t>
  </si>
  <si>
    <t>MIAMI CONVEYOR SOLUTIONS , INC</t>
  </si>
  <si>
    <t>MIAMI QUALITY GRAPHICS</t>
  </si>
  <si>
    <t>MIBA SINTER USA, LLC</t>
  </si>
  <si>
    <t>MICHAEL FOODS, INC</t>
  </si>
  <si>
    <t>MICHAELS FURNITURE COMPANY, INC.</t>
  </si>
  <si>
    <t>MICHELIN NO. AMERICA INC. (DIRECT)</t>
  </si>
  <si>
    <t>MICHELIN NORTH AMERICA</t>
  </si>
  <si>
    <t>MICHELIN NORTH AMERICA INC.</t>
  </si>
  <si>
    <t>MICHELIN NORTH AMERICA-GREENVILLE</t>
  </si>
  <si>
    <t>MICHELIN NORTH AMERICA-MIDLAND CITY</t>
  </si>
  <si>
    <t>MICHELIN NORTH AMERICA-OPELIKA</t>
  </si>
  <si>
    <t>MICHELIN NORTH AMERICA-TUSCALOOSA</t>
  </si>
  <si>
    <t>MICHELIN NORTH AMERICA-WOODBURN</t>
  </si>
  <si>
    <t>MICHELIN TIRE - US1 CONSIGNMENT</t>
  </si>
  <si>
    <t>MICHELIN TIRE - US3 CONSIGNMENT</t>
  </si>
  <si>
    <t>MICHELIN TIRE-SANDY SPRINGS</t>
  </si>
  <si>
    <t>MICHELIN TIRE-SPARTANBURG</t>
  </si>
  <si>
    <t>MICHELSEN PACKAGING</t>
  </si>
  <si>
    <t>MICHIANA SUPPLY, INC.</t>
  </si>
  <si>
    <t>MICHIGAN AUTOMOTIVE COMPRESSOR, INC</t>
  </si>
  <si>
    <t>MICHIGAN IND'L BELTING,INC.</t>
  </si>
  <si>
    <t>MICRO BEST INC</t>
  </si>
  <si>
    <t>MICRO MACHINE WORKS, INC.</t>
  </si>
  <si>
    <t>MICRO METALS, INC.</t>
  </si>
  <si>
    <t>MICROFIBRES, INC.</t>
  </si>
  <si>
    <t>MICRON PHARMAWORKS, INC.</t>
  </si>
  <si>
    <t>MICRON TECHNOLOGY</t>
  </si>
  <si>
    <t>MID ATLANTIC INDUSTRIAL BELTING</t>
  </si>
  <si>
    <t>MID ISLAND DIECUTTING CORP</t>
  </si>
  <si>
    <t>MID VALLEY METALS, LLC.</t>
  </si>
  <si>
    <t>MID-CANADA BEARING</t>
  </si>
  <si>
    <t>MID-CANADA BEARING  INC.</t>
  </si>
  <si>
    <t>MID-CONTINENT ENGINEERING, INC.</t>
  </si>
  <si>
    <t>MIDDLESEX GENERAL INDUSTRIES, INC</t>
  </si>
  <si>
    <t>MID-GEORGIA INDUSTRIAL SALES INC</t>
  </si>
  <si>
    <t>MIDLANDS MILLROOM SUPPLY, INC</t>
  </si>
  <si>
    <t>MIDLANDS TECHNOLOGY INC</t>
  </si>
  <si>
    <t>MIDSOUTH SORTER SOLUTIONS</t>
  </si>
  <si>
    <t>MIDSOUTH TECHNOLOGIES, LLC</t>
  </si>
  <si>
    <t>MIDSTATE MILLS</t>
  </si>
  <si>
    <t>MID-TEC METALS, INC</t>
  </si>
  <si>
    <t>MIDVALE INDUSTRIES</t>
  </si>
  <si>
    <t>MIDWAY INDUSTRIAL SUPPLY</t>
  </si>
  <si>
    <t>MIDWEST BAKERY</t>
  </si>
  <si>
    <t>MIDWEST CAN COMPANY</t>
  </si>
  <si>
    <t>MIDWEST CONVEYING SOLUTIONS</t>
  </si>
  <si>
    <t>MIDWEST CONVEYOR &amp; FAB INC</t>
  </si>
  <si>
    <t>MIDWEST FINISHING SYSTEMS, INC.</t>
  </si>
  <si>
    <t>MIDWEST FOODS MANUFACTURING, INC</t>
  </si>
  <si>
    <t>MIDWEST HANDLING CONCEPTS LLC</t>
  </si>
  <si>
    <t>MIDWEST IND RUBBER - GPTX/NKC</t>
  </si>
  <si>
    <t>MIDWEST IND RUBBER - ST LOUIS</t>
  </si>
  <si>
    <t>MIDWEST IND RUBBER - TAMPA</t>
  </si>
  <si>
    <t>MIDWEST IND RUBBER EG-PROLINK</t>
  </si>
  <si>
    <t>MIDWEST IND RUBBER-OMAHA</t>
  </si>
  <si>
    <t>MIDWEST IND.  RUBBER (TAMPA)</t>
  </si>
  <si>
    <t>US MIR</t>
  </si>
  <si>
    <t>MIR</t>
  </si>
  <si>
    <t>MIDWEST IND. RUBBER - EAST NORRITON</t>
  </si>
  <si>
    <t>MIDWEST IND. RUBBER - GREENVI</t>
  </si>
  <si>
    <t>MIDWEST IND. RUBBER - SUWANEE</t>
  </si>
  <si>
    <t>MIDWEST IND. RUBBER - VANCON</t>
  </si>
  <si>
    <t>MIDWEST IND. RUBBER- SUWANEE</t>
  </si>
  <si>
    <t>MIDWEST IND. RUBBER-BEDFORD PARK</t>
  </si>
  <si>
    <t>MIDWEST IND. RUBBER-COMMERCE CITY</t>
  </si>
  <si>
    <t>MIDWEST IND. RUBBER-DULUTH</t>
  </si>
  <si>
    <t>MIDWEST IND. RUBBER-FT. SMITH, AR</t>
  </si>
  <si>
    <t>MIDWEST IND. RUBBER-GRAND PRAIRIE</t>
  </si>
  <si>
    <t>MIDWEST IND. RUBBER-GREENVILLE WI</t>
  </si>
  <si>
    <t>MIDWEST IND. RUBBER-GREENVILLE, WI</t>
  </si>
  <si>
    <t>MIDWEST IND. RUBBER-HERSHEY ST.LOU</t>
  </si>
  <si>
    <t>MIDWEST IND. RUBBER-HILLIARD OH</t>
  </si>
  <si>
    <t>MIDWEST IND. RUBBER-HILLIARD, OH</t>
  </si>
  <si>
    <t>MIDWEST IND. RUBBER-KC MOBILE</t>
  </si>
  <si>
    <t>MIDWEST IND. RUBBER-N KANSAS</t>
  </si>
  <si>
    <t>MIDWEST IND. RUBBER-NKC, MO</t>
  </si>
  <si>
    <t>MIDWEST IND. RUBBER-OVERLAND, MO</t>
  </si>
  <si>
    <t>MIDWEST IND. RUBBER-ST. LOUIS</t>
  </si>
  <si>
    <t>MIDWEST IND. RUBBER-VAN BUREN</t>
  </si>
  <si>
    <t>MIDWEST IND. RUBBER-W.VALLEY CITY</t>
  </si>
  <si>
    <t>MIDWEST IND. RUBBER-WESTMINISTER</t>
  </si>
  <si>
    <t>MIDWEST IND. RUBBER-WOODRIDGE</t>
  </si>
  <si>
    <t>MIDWEST IND. RUBBER-WVC, UT</t>
  </si>
  <si>
    <t>MIDWEST INDUSTRIAL RUBBER</t>
  </si>
  <si>
    <t>MIDWEST INDUSTRIAL RUBBER - CHARLOT</t>
  </si>
  <si>
    <t>MIDWEST MINE SERVICES</t>
  </si>
  <si>
    <t>MIDWEST RUBBER</t>
  </si>
  <si>
    <t>MIDWEST RUBBER &amp; SUPPLY</t>
  </si>
  <si>
    <t>MIDWEST RUBBER SERVICE</t>
  </si>
  <si>
    <t>MIDWEST VALVE &amp; FITTING, INC.</t>
  </si>
  <si>
    <t>MIKE SANDHERR</t>
  </si>
  <si>
    <t>MIKRON CORP</t>
  </si>
  <si>
    <t>MILANO BAKERIES LIMITED</t>
  </si>
  <si>
    <t>MILE HIGH ICE CREAM</t>
  </si>
  <si>
    <t>MILES AHEAD DISTRIBUTION ,INC.</t>
  </si>
  <si>
    <t>MILFORD FABRICATING CO,INC</t>
  </si>
  <si>
    <t>MILGARD TEMPERING INC</t>
  </si>
  <si>
    <t>MILL ROCK PACKAGING INC</t>
  </si>
  <si>
    <t>MILLENNIUM BINDERY SERVICES INC.</t>
  </si>
  <si>
    <t>MILLER BEARINGS AND MOTION SYSTEMS</t>
  </si>
  <si>
    <t>MILLER COORS LLC</t>
  </si>
  <si>
    <t>MILLER MILLING COMPANY</t>
  </si>
  <si>
    <t>MILLER PRINT</t>
  </si>
  <si>
    <t>MILLIKEN - LA GRANGE</t>
  </si>
  <si>
    <t>MILLIKEN &amp; CO - ENTERPRISE PLANT</t>
  </si>
  <si>
    <t>MILLIKEN &amp; CO - GILLESPIE</t>
  </si>
  <si>
    <t>MILLIKEN &amp; CO.</t>
  </si>
  <si>
    <t>MILLIKEN &amp; CO. - GILLILAND</t>
  </si>
  <si>
    <t>MILLIKEN &amp; CO. - HILLCREST</t>
  </si>
  <si>
    <t>MILLIKEN &amp; CO., ALMA YARN</t>
  </si>
  <si>
    <t>MILLIKEN &amp; CO., GOLDEN VA</t>
  </si>
  <si>
    <t>MILLIKEN &amp; CO., JUDSON</t>
  </si>
  <si>
    <t>MILLIKEN &amp; CO-JUDSON PILO</t>
  </si>
  <si>
    <t>MILLIKEN &amp; COMPANY - LIMESTONE</t>
  </si>
  <si>
    <t>MILLIKEN NONWOVENS LLC</t>
  </si>
  <si>
    <t>MILLIKEN-LAGRANGE</t>
  </si>
  <si>
    <t>MILLWORKS CUSTOM MANUFACTURING INC.</t>
  </si>
  <si>
    <t>MILWAUKEE ELECTRIC TOOL CORP.</t>
  </si>
  <si>
    <t>MIMAC GLAZE LIMITED</t>
  </si>
  <si>
    <t>MINDA NORTH AMERICA, LLC</t>
  </si>
  <si>
    <t>MINOLTA ADVANCE TECNOLOGY,INC.</t>
  </si>
  <si>
    <t>MINSLEY INC.</t>
  </si>
  <si>
    <t>MIO SUPPLIES LLC</t>
  </si>
  <si>
    <t>MISA METAL PROCESSING, INC.</t>
  </si>
  <si>
    <t>MISSION FOODS</t>
  </si>
  <si>
    <t>MISSION FOODS (GRUMA CORP)</t>
  </si>
  <si>
    <t>MISSION FOODS CORPORATION</t>
  </si>
  <si>
    <t>MISSION FOODS- HOUSTON</t>
  </si>
  <si>
    <t>MISSION FOODS-EL PASO</t>
  </si>
  <si>
    <t>MISSION PARMACAL COMPANY</t>
  </si>
  <si>
    <t>MISSISSAUGA SEATING SYSTEMS - MAGNA</t>
  </si>
  <si>
    <t>MISSOURI POWER TRANS.,INC</t>
  </si>
  <si>
    <t>MIT</t>
  </si>
  <si>
    <t>MITSUBISHI ELECTRIC AUTO AMER</t>
  </si>
  <si>
    <t>MITSUBISHI HEAVY INDUSTRIES AMERICA</t>
  </si>
  <si>
    <t>MITSUBISHI POLYESTER FILM, LLC</t>
  </si>
  <si>
    <t>MITSUBOSHI BELTING LTD</t>
  </si>
  <si>
    <t>MITSUI KINZOKU CATALYSTS AMERICA</t>
  </si>
  <si>
    <t>MITTERA GROUP / MITTERA NEW YORK</t>
  </si>
  <si>
    <t>MIVASA WORLDWIDE, INC</t>
  </si>
  <si>
    <t>MIWE</t>
  </si>
  <si>
    <t>MIYOKO'S KITCHEN</t>
  </si>
  <si>
    <t>MIZCAN AMERICAS INC.</t>
  </si>
  <si>
    <t>MJAY'S SPECIALTY BAKED FOODS</t>
  </si>
  <si>
    <t>MJW SERVICE</t>
  </si>
  <si>
    <t>MK METAL PRODUCTS, INC.</t>
  </si>
  <si>
    <t>MK NORTH AMERICA, INC.</t>
  </si>
  <si>
    <t>MK SOLUTIONS</t>
  </si>
  <si>
    <t>MK SOLUTIONS, INC</t>
  </si>
  <si>
    <t>MK SORTING SYSTEMS, INC.</t>
  </si>
  <si>
    <t>MKM IMPORTERS</t>
  </si>
  <si>
    <t>MMC AUTOMATION INC</t>
  </si>
  <si>
    <t>MMEC DBA MIDWEST METALCRAFT</t>
  </si>
  <si>
    <t>MOBILE BAY RUBBER &amp; GASKET LLC</t>
  </si>
  <si>
    <t>MOBILE WINE LINE, INC.</t>
  </si>
  <si>
    <t>MOBILITY RESEARCH, INC.</t>
  </si>
  <si>
    <t>MOCHI ICE CREAM COMPANY</t>
  </si>
  <si>
    <t>MODECO INC.</t>
  </si>
  <si>
    <t>MODERN HANDLING</t>
  </si>
  <si>
    <t>MOHAWK IND.</t>
  </si>
  <si>
    <t>MOHAWK IND-GREENVILLE</t>
  </si>
  <si>
    <t>MOHAWK IND-LAUREL HILL</t>
  </si>
  <si>
    <t>MOHAWK INDUSTRIES</t>
  </si>
  <si>
    <t>MOHAWK INDUSTRIES - BENNETTSVILLE</t>
  </si>
  <si>
    <t>MOHAWK INDUSTRIES - DURKAN</t>
  </si>
  <si>
    <t>MOHAWK INDUSTRIES, INC.</t>
  </si>
  <si>
    <t>MOHAWK INDUSTRIES,INC.</t>
  </si>
  <si>
    <t>MOHAWK INDUSTRIES-NONWOVENS</t>
  </si>
  <si>
    <t>MOHAWK REDEMPTION</t>
  </si>
  <si>
    <t>MOL BELTING CO</t>
  </si>
  <si>
    <t>MOL BELTING COMPANY, INC.</t>
  </si>
  <si>
    <t>MOLDING AUTOMATION CONCEP</t>
  </si>
  <si>
    <t>MOLINE MACHINERY LLC</t>
  </si>
  <si>
    <t>MOLINS-RICHMOND</t>
  </si>
  <si>
    <t>MOLLERS NORTH AMERICA, INC.</t>
  </si>
  <si>
    <t>MOLSON CANADA</t>
  </si>
  <si>
    <t>MOLTEN - NORTH AMERICA CORP</t>
  </si>
  <si>
    <t>MOMENTUM WORLD WIDE</t>
  </si>
  <si>
    <t>MONARCH CORPORATION</t>
  </si>
  <si>
    <t>MONARCH MCLAREN</t>
  </si>
  <si>
    <t>MONARCH McLAREN LTD.</t>
  </si>
  <si>
    <t>MONDELEZ CANADA INC</t>
  </si>
  <si>
    <t>MONDELEZ CANADA INC - MISSISSAUGA</t>
  </si>
  <si>
    <t>MONDELEZ CANADA INC.</t>
  </si>
  <si>
    <t>MONDELEZ CANADA INC. - EAST YORK</t>
  </si>
  <si>
    <t>MONDELEZ CANADA INC. - HAMILTON</t>
  </si>
  <si>
    <t>MONDELEZ CANADA INC. - MONTREAL</t>
  </si>
  <si>
    <t>MONDELEZ CANADA INC. - SCARBOROUGH</t>
  </si>
  <si>
    <t>MONDELEZ CANADA INC. - TORONTO</t>
  </si>
  <si>
    <t>MONDELEZ CANADA, INC.</t>
  </si>
  <si>
    <t>MONDELEZ GLOBAL LLC</t>
  </si>
  <si>
    <t>MONDELEZ GLOBAL LLC - ATLANTA</t>
  </si>
  <si>
    <t>MONDELEZ GLOBAL LLC - CHICAGO</t>
  </si>
  <si>
    <t>MONDELEZ GLOBAL LLC - FAIR LAWN</t>
  </si>
  <si>
    <t>MONDELEZ GLOBAL LLC - NAPERVILLE</t>
  </si>
  <si>
    <t>MONDELEZ GLOBAL LLC - NPS - CHICAGO</t>
  </si>
  <si>
    <t>MONDELEZ GLOBAL LLC - PHILADELPHIA</t>
  </si>
  <si>
    <t>MONDELEZ GLOBAL LLC - PORTLAND</t>
  </si>
  <si>
    <t>MONDELEZ GLOBAL LLC - RICHMOND</t>
  </si>
  <si>
    <t>MONDELEZ GLOBAL LLC - ROCKFORD</t>
  </si>
  <si>
    <t>MONDELEZ INTERNATIONAL</t>
  </si>
  <si>
    <t>MONDI BAGS USA</t>
  </si>
  <si>
    <t>MONIER LIFETILE</t>
  </si>
  <si>
    <t>MONOGRAM FOODS</t>
  </si>
  <si>
    <t>MONTEBELLO PACKAGING INC</t>
  </si>
  <si>
    <t>MONTECH CONVEYORS</t>
  </si>
  <si>
    <t>MONTGOMERY MACHINE &amp; FABRICATION</t>
  </si>
  <si>
    <t>MONTGOMERY RUBBER &amp; GASKET, INC.</t>
  </si>
  <si>
    <t>MONTIONE'S BAKERY</t>
  </si>
  <si>
    <t>MONTROSE TECHNOLOGIES INC.</t>
  </si>
  <si>
    <t>MONZA CORP.</t>
  </si>
  <si>
    <t>MONZA CORPORATION</t>
  </si>
  <si>
    <t>MOORE CANADA CORP d/b/a RR DONNELLY</t>
  </si>
  <si>
    <t>MOORE CANADA CORPORATION</t>
  </si>
  <si>
    <t>MOORE WALLACE</t>
  </si>
  <si>
    <t>MOORE WALLACE INC.</t>
  </si>
  <si>
    <t>MOORE WALLACE-HILLSIDE</t>
  </si>
  <si>
    <t>MOORE'S REPAIR SERVICES</t>
  </si>
  <si>
    <t>MORAINE INDUSTRIAL SUPPLY</t>
  </si>
  <si>
    <t>MORBARK, INC</t>
  </si>
  <si>
    <t>MORRIS &amp; DICKSON CO., LLC</t>
  </si>
  <si>
    <t>MORRIS MACHINE AND CONVEYOR LLC</t>
  </si>
  <si>
    <t>MORRIS OKUN</t>
  </si>
  <si>
    <t>MORRISON LAMOTHE FINE FOODS - TBD1</t>
  </si>
  <si>
    <t>MORRISON LAMOTHE FINE FOODS - TBD2</t>
  </si>
  <si>
    <t>MORRISON LAMOTHE INC</t>
  </si>
  <si>
    <t>MORRISON TIMING SCREW COMPANY</t>
  </si>
  <si>
    <t>MORRISON WEIGHING SYSTEMS</t>
  </si>
  <si>
    <t>MORTENSEN WOODWORK, INC</t>
  </si>
  <si>
    <t>MOSUR MACHINE CO. LTD.</t>
  </si>
  <si>
    <t>MOTHER PARKERS TEA &amp; COFFEE INC</t>
  </si>
  <si>
    <t>MOTHERAL PRINTING</t>
  </si>
  <si>
    <t>MOTHER'S CAKE &amp; COOKIES</t>
  </si>
  <si>
    <t>MOTION - CALGARY</t>
  </si>
  <si>
    <t>MOTION - JANESVILLE WI</t>
  </si>
  <si>
    <t>MOTION - QUESNEL</t>
  </si>
  <si>
    <t>MOTION (MARCY/UTICA)</t>
  </si>
  <si>
    <t>MOTION (use acc # 40420461)</t>
  </si>
  <si>
    <t>MOTION CANADA - BELLEVILLE</t>
  </si>
  <si>
    <t>MOTION CANADA - BOUCHERVILLE</t>
  </si>
  <si>
    <t>MOTION CANADA - BROCKVILLE</t>
  </si>
  <si>
    <t>MOTION CANADA - CAMBRIDGE</t>
  </si>
  <si>
    <t>MOTION CANADA - CHICOUTIMI</t>
  </si>
  <si>
    <t>MOTION CANADA - COQUITLAM</t>
  </si>
  <si>
    <t>MOTION CANADA - DARTMOUTH</t>
  </si>
  <si>
    <t>MOTION CANADA - DELTA</t>
  </si>
  <si>
    <t>MOTION CANADA - DRYDEN</t>
  </si>
  <si>
    <t>MOTION CANADA - EDMONTON</t>
  </si>
  <si>
    <t>MOTION CANADA - GRANDE PRAIRIE</t>
  </si>
  <si>
    <t>MOTION CANADA - GUELPH</t>
  </si>
  <si>
    <t>MOTION CANADA - HAMILTON</t>
  </si>
  <si>
    <t>MOTION CANADA - HARTLAND</t>
  </si>
  <si>
    <t>MOTION CANADA - HUDSON BAY SK</t>
  </si>
  <si>
    <t>MOTION CANADA - JOLIETTE</t>
  </si>
  <si>
    <t>MOTION CANADA - KAMLOOPS</t>
  </si>
  <si>
    <t>MOTION CANADA - LACHINE</t>
  </si>
  <si>
    <t>MOTION CANADA - LAUZON</t>
  </si>
  <si>
    <t>MOTION CANADA - LAVAL</t>
  </si>
  <si>
    <t>MOTION CANADA - LETHBRIDGE</t>
  </si>
  <si>
    <t>MOTION CANADA - MISSISSAUGA</t>
  </si>
  <si>
    <t>MOTION CANADA - MONCTON</t>
  </si>
  <si>
    <t>MOTION CANADA - NEW GLASGOW</t>
  </si>
  <si>
    <t>MOTION CANADA - NORTH BAY</t>
  </si>
  <si>
    <t>MOTION CANADA - OTTAWA</t>
  </si>
  <si>
    <t>MOTION CANADA - PETERBOROUGH</t>
  </si>
  <si>
    <t>MOTION CANADA - QUEBEC</t>
  </si>
  <si>
    <t>MOTION CANADA - RIMOUSKI</t>
  </si>
  <si>
    <t>MOTION CANADA - SAINT HYACINTHE</t>
  </si>
  <si>
    <t>MOTION CANADA - SARNIA</t>
  </si>
  <si>
    <t>MOTION CANADA - SASKATOON</t>
  </si>
  <si>
    <t>MOTION CANADA - SCARBOROUGH</t>
  </si>
  <si>
    <t>MOTION CANADA - SHERBROOKE</t>
  </si>
  <si>
    <t>MOTION CANADA - SOREL-TRACY</t>
  </si>
  <si>
    <t>MOTION CANADA - SUDBURY</t>
  </si>
  <si>
    <t>MOTION CANADA - TBD1</t>
  </si>
  <si>
    <t>MOTION CANADA - TROIS-RIVIERES</t>
  </si>
  <si>
    <t>MOTION CANADA - VAUGHAN</t>
  </si>
  <si>
    <t>MOTION CANADA – VILLE SAINT-LAURENT</t>
  </si>
  <si>
    <t>MOTION CANADA - WINNIPEG</t>
  </si>
  <si>
    <t>MOTION CANADA CANADA</t>
  </si>
  <si>
    <t>MOTION CANADA-MONTREAL-MAPLELEAF</t>
  </si>
  <si>
    <t>MOTION CANADA-VAUGHAN-MAPLE LEAF</t>
  </si>
  <si>
    <t>MOTION CONTROLS ROBOTICS, INC.</t>
  </si>
  <si>
    <t>MOTION IND. - QUINNESEC MI</t>
  </si>
  <si>
    <t>MOTION IND. - REDDING, CA</t>
  </si>
  <si>
    <t>MOTION IND. - STALEY SUPPLY</t>
  </si>
  <si>
    <t>MOTION INDUSTRIES - ADDISON, IL</t>
  </si>
  <si>
    <t>MOTION INDUSTRIES - ALBANY</t>
  </si>
  <si>
    <t>MOTION INDUSTRIES - ALBUQUERQUE, NM</t>
  </si>
  <si>
    <t>MOTION INDUSTRIES - ALEXANDRIA</t>
  </si>
  <si>
    <t>MOTION INDUSTRIES - ALLENDALE GFP</t>
  </si>
  <si>
    <t>MOTION INDUSTRIES - ALLENTOWN, PA</t>
  </si>
  <si>
    <t>MOTION INDUSTRIES - ALTOONA, PA</t>
  </si>
  <si>
    <t>MOTION INDUSTRIES - AMARILLO TX</t>
  </si>
  <si>
    <t>MOTION INDUSTRIES - ANAHEIM, CA</t>
  </si>
  <si>
    <t>MOTION INDUSTRIES - ANCHORAGE</t>
  </si>
  <si>
    <t>MOTION INDUSTRIES - ANKENY, IA</t>
  </si>
  <si>
    <t>MOTION INDUSTRIES - APPLETON, WI</t>
  </si>
  <si>
    <t>MOTION INDUSTRIES - ARDEN</t>
  </si>
  <si>
    <t>MOTION INDUSTRIES - AUGUSTA</t>
  </si>
  <si>
    <t>MOTION INDUSTRIES - AUGUSTA, GA</t>
  </si>
  <si>
    <t>MOTION INDUSTRIES - AUSTELL</t>
  </si>
  <si>
    <t>MOTION INDUSTRIES - AUSTELL, GA</t>
  </si>
  <si>
    <t>MOTION INDUSTRIES - AUSTIN, TX</t>
  </si>
  <si>
    <t>MOTION INDUSTRIES - BAKERSFIELD, CA</t>
  </si>
  <si>
    <t>MOTION INDUSTRIES - BALTIMORE</t>
  </si>
  <si>
    <t>MOTION INDUSTRIES - BANGOR, ME</t>
  </si>
  <si>
    <t>MOTION INDUSTRIES - BATON ROUGE, LA</t>
  </si>
  <si>
    <t>MOTION INDUSTRIES - BATTLE CREEK</t>
  </si>
  <si>
    <t>MOTION INDUSTRIES - BELLINGHAM, WA</t>
  </si>
  <si>
    <t>MOTION INDUSTRIES - BILLINGS, MT</t>
  </si>
  <si>
    <t>MOTION INDUSTRIES - BIRMINGHAM</t>
  </si>
  <si>
    <t>MOTION INDUSTRIES - BIRMINGHAM, AL</t>
  </si>
  <si>
    <t>MOTION INDUSTRIES - BOISE, ID</t>
  </si>
  <si>
    <t>MOTION INDUSTRIES - BOURBONNAIS, IL</t>
  </si>
  <si>
    <t>MOTION INDUSTRIES - BOWLING GREEN</t>
  </si>
  <si>
    <t>MOTION INDUSTRIES - BREWTON, AL</t>
  </si>
  <si>
    <t>MOTION INDUSTRIES - BRUNSWICK, GA</t>
  </si>
  <si>
    <t>MOTION INDUSTRIES - CALDWELL, ID</t>
  </si>
  <si>
    <t>MOTION INDUSTRIES - CARROLLTON, KY</t>
  </si>
  <si>
    <t>MOTION INDUSTRIES - CEDAR RAPIDS</t>
  </si>
  <si>
    <t>MOTION INDUSTRIES - CHARLESTON, WV</t>
  </si>
  <si>
    <t>MOTION INDUSTRIES - CHARLOTTE, NC</t>
  </si>
  <si>
    <t>MOTION INDUSTRIES - CHESAPEAKE</t>
  </si>
  <si>
    <t>MOTION INDUSTRIES - CHEYENNE, WY</t>
  </si>
  <si>
    <t>MOTION INDUSTRIES - CHICAGO, IL</t>
  </si>
  <si>
    <t>MOTION INDUSTRIES - CHICO, CA</t>
  </si>
  <si>
    <t>MOTION INDUSTRIES - CHILLICOTHE, OH</t>
  </si>
  <si>
    <t>MOTION INDUSTRIES - CINCINNATI, OH</t>
  </si>
  <si>
    <t>MOTION INDUSTRIES - CLEVELAND, OH</t>
  </si>
  <si>
    <t>MOTION INDUSTRIES - CLEWISTON, FL</t>
  </si>
  <si>
    <t>MOTION INDUSTRIES - COLUMBIA</t>
  </si>
  <si>
    <t>MOTION INDUSTRIES - COLUMBUS</t>
  </si>
  <si>
    <t>MOTION INDUSTRIES - COLUMBUS, IN</t>
  </si>
  <si>
    <t>MOTION INDUSTRIES - COLUMBUS, MS</t>
  </si>
  <si>
    <t>MOTION INDUSTRIES - COLUMBUS, OH</t>
  </si>
  <si>
    <t>MOTION INDUSTRIES - COMMERCE</t>
  </si>
  <si>
    <t>MOTION INDUSTRIES - CONCORD, CA</t>
  </si>
  <si>
    <t>MOTION INDUSTRIES - COOKEVILLE, TN</t>
  </si>
  <si>
    <t>MOTION INDUSTRIES - COUNTRYSIDE, IL</t>
  </si>
  <si>
    <t>MOTION INDUSTRIES - COVINGTON</t>
  </si>
  <si>
    <t>MOTION INDUSTRIES - COVINGTON, VA</t>
  </si>
  <si>
    <t>MOTION INDUSTRIES - DALLAS, TX</t>
  </si>
  <si>
    <t>MOTION INDUSTRIES - DANVILLE, IL</t>
  </si>
  <si>
    <t>MOTION INDUSTRIES - DAVENPORT, IA</t>
  </si>
  <si>
    <t>MOTION INDUSTRIES - DAYTON, OH</t>
  </si>
  <si>
    <t>MOTION INDUSTRIES - DECATUR</t>
  </si>
  <si>
    <t>MOTION INDUSTRIES - DEFIANCE, OH</t>
  </si>
  <si>
    <t>MOTION INDUSTRIES - DELETED</t>
  </si>
  <si>
    <t>MOTION INDUSTRIES - DENVER</t>
  </si>
  <si>
    <t>MOTION INDUSTRIES - DENVER, CO</t>
  </si>
  <si>
    <t>MOTION INDUSTRIES - DO NOT USE</t>
  </si>
  <si>
    <t>MOTION INDUSTRIES - DON'T USE</t>
  </si>
  <si>
    <t>MOTION INDUSTRIES - DOTHAN, AL</t>
  </si>
  <si>
    <t>MOTION INDUSTRIES - DULUTH, MN</t>
  </si>
  <si>
    <t>MOTION INDUSTRIES - E. WINDSOR, CT</t>
  </si>
  <si>
    <t>MOTION INDUSTRIES - EAU CLAIRE, WI</t>
  </si>
  <si>
    <t>MOTION INDUSTRIES - EDEN PRAIRIE</t>
  </si>
  <si>
    <t>MOTION INDUSTRIES - EDMONTON, AB</t>
  </si>
  <si>
    <t>MOTION INDUSTRIES - EL PASO, TX</t>
  </si>
  <si>
    <t>MOTION INDUSTRIES - ELK GROVE VILL</t>
  </si>
  <si>
    <t>MOTION INDUSTRIES - ELMIRA, N.Y.</t>
  </si>
  <si>
    <t>MOTION INDUSTRIES - ELMIRA, NY</t>
  </si>
  <si>
    <t>MOTION INDUSTRIES - EPPERSON, FL</t>
  </si>
  <si>
    <t>MOTION INDUSTRIES - ERIE, PA</t>
  </si>
  <si>
    <t>MOTION INDUSTRIES - ESCANABA, MI</t>
  </si>
  <si>
    <t>MOTION INDUSTRIES - EUGENE, OR</t>
  </si>
  <si>
    <t>MOTION INDUSTRIES - EVANSVILLE, IN</t>
  </si>
  <si>
    <t>MOTION INDUSTRIES - FARGO, ND</t>
  </si>
  <si>
    <t>MOTION INDUSTRIES - FINDLAY, OH</t>
  </si>
  <si>
    <t>MOTION INDUSTRIES - FLORENCE</t>
  </si>
  <si>
    <t>MOTION INDUSTRIES - FONTANA</t>
  </si>
  <si>
    <t>MOTION INDUSTRIES - FORT MORGAN, CO</t>
  </si>
  <si>
    <t>MOTION INDUSTRIES - FORT SMITH, AR</t>
  </si>
  <si>
    <t>MOTION INDUSTRIES - FORT WAYNE, IN</t>
  </si>
  <si>
    <t>MOTION INDUSTRIES - FORT WORTH, TX</t>
  </si>
  <si>
    <t>MOTION INDUSTRIES - FRESNO, CA</t>
  </si>
  <si>
    <t>MOTION INDUSTRIES - FRIONA, TX</t>
  </si>
  <si>
    <t>MOTION INDUSTRIES - FT. MADISON, IA</t>
  </si>
  <si>
    <t>MOTION INDUSTRIES - FT. SMITH</t>
  </si>
  <si>
    <t>MOTION INDUSTRIES - GAINESVILLE, GA</t>
  </si>
  <si>
    <t>MOTION INDUSTRIES - GARDENA, CA</t>
  </si>
  <si>
    <t>MOTION INDUSTRIES - GASTONIA, NC</t>
  </si>
  <si>
    <t>MOTION INDUSTRIES - GILROY, CA</t>
  </si>
  <si>
    <t>MOTION INDUSTRIES - GRAND FORKS, ND</t>
  </si>
  <si>
    <t>MOTION INDUSTRIES - GREEN BAY, WI</t>
  </si>
  <si>
    <t>MOTION INDUSTRIES - GREENVILLE</t>
  </si>
  <si>
    <t>MOTION INDUSTRIES - GREENVILLE, NC</t>
  </si>
  <si>
    <t>MOTION INDUSTRIES - GRENADA</t>
  </si>
  <si>
    <t>MOTION INDUSTRIES - GROVES, TX</t>
  </si>
  <si>
    <t>MOTION INDUSTRIES - HANAHAN</t>
  </si>
  <si>
    <t>MOTION INDUSTRIES - HARRISONBURG</t>
  </si>
  <si>
    <t>MOTION INDUSTRIES - HAVERHILL</t>
  </si>
  <si>
    <t>MOTION INDUSTRIES - HICKORY</t>
  </si>
  <si>
    <t>MOTION INDUSTRIES - HOUSTON, TX</t>
  </si>
  <si>
    <t>MOTION INDUSTRIES - HUNTINGTON, WV</t>
  </si>
  <si>
    <t>MOTION INDUSTRIES - HUNTSVILLE, AL</t>
  </si>
  <si>
    <t>MOTION INDUSTRIES - INDIANAPOLIS</t>
  </si>
  <si>
    <t>MOTION INDUSTRIES - IRVINE, CA</t>
  </si>
  <si>
    <t>MOTION INDUSTRIES - ISHPEMING, MI</t>
  </si>
  <si>
    <t>MOTION INDUSTRIES - JACKSON, AL</t>
  </si>
  <si>
    <t>MOTION INDUSTRIES - JACKSON, MI</t>
  </si>
  <si>
    <t>MOTION INDUSTRIES - JACKSON, MS</t>
  </si>
  <si>
    <t>MOTION INDUSTRIES - JACKSON, TN</t>
  </si>
  <si>
    <t>MOTION INDUSTRIES - JACKSONVILLE</t>
  </si>
  <si>
    <t>MOTION INDUSTRIES - JOLIET, IL</t>
  </si>
  <si>
    <t>MOTION INDUSTRIES - KERNERSVILLE</t>
  </si>
  <si>
    <t>MOTION INDUSTRIES - KINGSFORD, MI</t>
  </si>
  <si>
    <t>MOTION INDUSTRIES - KINGSPORT</t>
  </si>
  <si>
    <t>MOTION INDUSTRIES - KNOXVILLE, TN</t>
  </si>
  <si>
    <t>MOTION INDUSTRIES - LAGRANGE</t>
  </si>
  <si>
    <t>MOTION INDUSTRIES - LANCASTER, OH</t>
  </si>
  <si>
    <t>MOTION INDUSTRIES - LANCASTER, PA</t>
  </si>
  <si>
    <t>MOTION INDUSTRIES - LAPORTE, IN</t>
  </si>
  <si>
    <t>MOTION INDUSTRIES - LAREDO, TX</t>
  </si>
  <si>
    <t>MOTION INDUSTRIES - LAS VEGAS, NV</t>
  </si>
  <si>
    <t>MOTION INDUSTRIES - LINCOLN, NE</t>
  </si>
  <si>
    <t>MOTION INDUSTRIES - LITTLE ROCK, AR</t>
  </si>
  <si>
    <t>MOTION INDUSTRIES - LODI, CA</t>
  </si>
  <si>
    <t>MOTION INDUSTRIES - LONDON, KY</t>
  </si>
  <si>
    <t>MOTION INDUSTRIES - LOS ANGELES, CA</t>
  </si>
  <si>
    <t>MOTION INDUSTRIES - LOUISVILLE, KY</t>
  </si>
  <si>
    <t>MOTION INDUSTRIES - LUMBERTON, NC</t>
  </si>
  <si>
    <t>MOTION INDUSTRIES - MACHESNEY PARK</t>
  </si>
  <si>
    <t>MOTION INDUSTRIES - MACON, GA</t>
  </si>
  <si>
    <t>MOTION INDUSTRIES - MADISON HEIGHTS</t>
  </si>
  <si>
    <t>MOTION INDUSTRIES - MADISON, WI</t>
  </si>
  <si>
    <t>MOTION INDUSTRIES - MANCHESTER, NH</t>
  </si>
  <si>
    <t>MOTION INDUSTRIES - MANKATO, MN</t>
  </si>
  <si>
    <t>MOTION INDUSTRIES - MAPLETON, ME</t>
  </si>
  <si>
    <t>MOTION INDUSTRIES - MARCY</t>
  </si>
  <si>
    <t>MOTION INDUSTRIES - MARINETTE, WI</t>
  </si>
  <si>
    <t>MOTION INDUSTRIES - MARLBOROUGH</t>
  </si>
  <si>
    <t>MOTION INDUSTRIES - MARYSVILLE, OH</t>
  </si>
  <si>
    <t>MOTION INDUSTRIES - MCALLEN, TX</t>
  </si>
  <si>
    <t>MOTION INDUSTRIES - MEDFORD, OR</t>
  </si>
  <si>
    <t>MOTION INDUSTRIES - MEMPHIS</t>
  </si>
  <si>
    <t>MOTION INDUSTRIES - MERIDIAN</t>
  </si>
  <si>
    <t>MOTION INDUSTRIES - MIAMI, FL</t>
  </si>
  <si>
    <t>MOTION INDUSTRIES - MILLERTON, OK</t>
  </si>
  <si>
    <t>MOTION INDUSTRIES - MIRAMAR, FL</t>
  </si>
  <si>
    <t>MOTION INDUSTRIES - MISSOULA, MT</t>
  </si>
  <si>
    <t>MOTION INDUSTRIES - MOBILE, AL</t>
  </si>
  <si>
    <t>MOTION INDUSTRIES - MODESTO, CA</t>
  </si>
  <si>
    <t>MOTION INDUSTRIES - MONTGOMERY, AL</t>
  </si>
  <si>
    <t>MOTION INDUSTRIES - MORRISTOWN</t>
  </si>
  <si>
    <t>MOTION INDUSTRIES - MOSS POINT, MS</t>
  </si>
  <si>
    <t>MOTION INDUSTRIES - MT. IRON, MN</t>
  </si>
  <si>
    <t>MOTION INDUSTRIES - MUKILTEO, WA</t>
  </si>
  <si>
    <t>MOTION INDUSTRIES - MUNCIE, IN</t>
  </si>
  <si>
    <t>MOTION INDUSTRIES - MUSCATINE, IA</t>
  </si>
  <si>
    <t>MOTION INDUSTRIES - MUSCLE SHOALS</t>
  </si>
  <si>
    <t>MOTION INDUSTRIES - MUSKOGEE, OK</t>
  </si>
  <si>
    <t>MOTION INDUSTRIES - N. LITTLE ROCK</t>
  </si>
  <si>
    <t>MOTION INDUSTRIES - NASHVILLE</t>
  </si>
  <si>
    <t>MOTION INDUSTRIES - NEENAH, WI</t>
  </si>
  <si>
    <t>MOTION INDUSTRIES - NEVADA, MO</t>
  </si>
  <si>
    <t>MOTION INDUSTRIES - NEW BRUNSWICK</t>
  </si>
  <si>
    <t>MOTION INDUSTRIES - NEWARK, CA</t>
  </si>
  <si>
    <t>MOTION INDUSTRIES - NORCROSS</t>
  </si>
  <si>
    <t>MOTION INDUSTRIES - NORTH CANTON</t>
  </si>
  <si>
    <t>MOTION INDUSTRIES - NORTH TONAWANDA</t>
  </si>
  <si>
    <t>MOTION INDUSTRIES - OGDEN, UT</t>
  </si>
  <si>
    <t>MOTION INDUSTRIES - OK. CITY-MERID</t>
  </si>
  <si>
    <t>MOTION INDUSTRIES - OK. CITY-METRO</t>
  </si>
  <si>
    <t>MOTION INDUSTRIES - OMAHA, NE</t>
  </si>
  <si>
    <t>MOTION INDUSTRIES - OWENSBORO, KY</t>
  </si>
  <si>
    <t>MOTION INDUSTRIES - OXFORD</t>
  </si>
  <si>
    <t>MOTION INDUSTRIES - OXNARD</t>
  </si>
  <si>
    <t>MOTION INDUSTRIES - PADUCAH, KY</t>
  </si>
  <si>
    <t>MOTION INDUSTRIES - PALATKA, FL</t>
  </si>
  <si>
    <t>MOTION INDUSTRIES - PARADISE</t>
  </si>
  <si>
    <t>MOTION INDUSTRIES - PARKVILLE, MO</t>
  </si>
  <si>
    <t>MOTION INDUSTRIES - PASADENA, TX</t>
  </si>
  <si>
    <t>MOTION INDUSTRIES - PASCO</t>
  </si>
  <si>
    <t>MOTION INDUSTRIES - PENNINGTON, AL</t>
  </si>
  <si>
    <t>MOTION INDUSTRIES - PENSACOLA, FL</t>
  </si>
  <si>
    <t>MOTION INDUSTRIES - PERU, IL</t>
  </si>
  <si>
    <t>MOTION INDUSTRIES - PHOENIX, AZ</t>
  </si>
  <si>
    <t>MOTION INDUSTRIES - PIQUA</t>
  </si>
  <si>
    <t>MOTION INDUSTRIES - PITTSBURGH</t>
  </si>
  <si>
    <t>MOTION INDUSTRIES - PLAINVIEW</t>
  </si>
  <si>
    <t>MOTION INDUSTRIES - PLANT CITY</t>
  </si>
  <si>
    <t>MOTION INDUSTRIES - POCATELLO, ID</t>
  </si>
  <si>
    <t>MOTION INDUSTRIES - PORTLAND, ME</t>
  </si>
  <si>
    <t>MOTION INDUSTRIES - PORTLAND, OR2</t>
  </si>
  <si>
    <t>MOTION INDUSTRIES - PORTLAND,OR</t>
  </si>
  <si>
    <t>MOTION INDUSTRIES - PUERTO RICO</t>
  </si>
  <si>
    <t>MOTION INDUSTRIES - QUINCY, IL</t>
  </si>
  <si>
    <t>MOTION INDUSTRIES - RACINE, WI</t>
  </si>
  <si>
    <t>MOTION INDUSTRIES - RALEIGH</t>
  </si>
  <si>
    <t>MOTION INDUSTRIES - READING, PA</t>
  </si>
  <si>
    <t>MOTION INDUSTRIES - RENO, NV</t>
  </si>
  <si>
    <t>MOTION INDUSTRIES - RICHFIELD</t>
  </si>
  <si>
    <t>MOTION INDUSTRIES - RICHFIELD WI</t>
  </si>
  <si>
    <t>MOTION INDUSTRIES - RICHMOND ,VA</t>
  </si>
  <si>
    <t>MOTION INDUSTRIES - ROANOKE</t>
  </si>
  <si>
    <t>MOTION INDUSTRIES - ROCHESTER, NY</t>
  </si>
  <si>
    <t>MOTION INDUSTRIES - ROCKDALE, IL</t>
  </si>
  <si>
    <t>MOTION INDUSTRIES - ROCKFORD, IL</t>
  </si>
  <si>
    <t>MOTION INDUSTRIES - ROCKY MOUNT, NC</t>
  </si>
  <si>
    <t>MOTION INDUSTRIES - ROSEBURG, OR</t>
  </si>
  <si>
    <t>MOTION INDUSTRIES - RUMFORD</t>
  </si>
  <si>
    <t>MOTION INDUSTRIES - RUSSELLVILLE</t>
  </si>
  <si>
    <t>MOTION INDUSTRIES - RUSTON, MS</t>
  </si>
  <si>
    <t>MOTION INDUSTRIES - SACRAMENTO</t>
  </si>
  <si>
    <t>MOTION INDUSTRIES - SAGINAW, MI</t>
  </si>
  <si>
    <t>MOTION INDUSTRIES - SALEM, OR</t>
  </si>
  <si>
    <t>MOTION INDUSTRIES - SALINA, KS</t>
  </si>
  <si>
    <t>MOTION INDUSTRIES - SALINAS, CA</t>
  </si>
  <si>
    <t>MOTION INDUSTRIES - SALT LAKE CITY,</t>
  </si>
  <si>
    <t>MOTION INDUSTRIES - SAN ANTONIO, TX</t>
  </si>
  <si>
    <t>MOTION INDUSTRIES - SAN DIEGO, CA</t>
  </si>
  <si>
    <t>MOTION INDUSTRIES - SANTA CLARA, CA</t>
  </si>
  <si>
    <t>MOTION INDUSTRIES - SANTA ROSA</t>
  </si>
  <si>
    <t>MOTION INDUSTRIES - SAVANNAH, GA</t>
  </si>
  <si>
    <t>MOTION INDUSTRIES - SEATTLE, WA</t>
  </si>
  <si>
    <t>MOTION INDUSTRIES - SEDALIA, AL</t>
  </si>
  <si>
    <t>MOTION INDUSTRIES - SHARON HILL, PA</t>
  </si>
  <si>
    <t>MOTION INDUSTRIES - SHERMAN, TX</t>
  </si>
  <si>
    <t>MOTION INDUSTRIES - SHREVEPORT, LA</t>
  </si>
  <si>
    <t>MOTION INDUSTRIES - SIOUX FALLS, SD</t>
  </si>
  <si>
    <t>MOTION INDUSTRIES - SOMERVILLE</t>
  </si>
  <si>
    <t>MOTION INDUSTRIES - SPARKS, NV</t>
  </si>
  <si>
    <t>MOTION INDUSTRIES - SPOKANE, WA</t>
  </si>
  <si>
    <t>MOTION INDUSTRIES - SPRINGDALE, AR</t>
  </si>
  <si>
    <t>MOTION INDUSTRIES - SPRINGFIELD, IL</t>
  </si>
  <si>
    <t>MOTION INDUSTRIES - ST. PAUL, MN</t>
  </si>
  <si>
    <t>MOTION INDUSTRIES - STER. HGHTS, MI</t>
  </si>
  <si>
    <t>MOTION INDUSTRIES - STOCKTON, CA</t>
  </si>
  <si>
    <t>MOTION INDUSTRIES - SYRACUSE</t>
  </si>
  <si>
    <t>MOTION INDUSTRIES - TACOMA, WA</t>
  </si>
  <si>
    <t>MOTION INDUSTRIES - TAYLOR, MI</t>
  </si>
  <si>
    <t>MOTION INDUSTRIES - TEMPE, AZ</t>
  </si>
  <si>
    <t>MOTION INDUSTRIES - TEMPLE, TX</t>
  </si>
  <si>
    <t>MOTION INDUSTRIES - TERRE HAUTE, IN</t>
  </si>
  <si>
    <t>MOTION INDUSTRIES - TEXARKANA, AR</t>
  </si>
  <si>
    <t>MOTION INDUSTRIES - TN70</t>
  </si>
  <si>
    <t>MOTION INDUSTRIES - TOPEKA, KS</t>
  </si>
  <si>
    <t>MOTION INDUSTRIES - TRACY, CA</t>
  </si>
  <si>
    <t>MOTION INDUSTRIES - TRENTON, NJ</t>
  </si>
  <si>
    <t>MOTION INDUSTRIES - TROY, MI</t>
  </si>
  <si>
    <t>MOTION INDUSTRIES - TULSA, OK</t>
  </si>
  <si>
    <t>MOTION INDUSTRIES - TUPELO, MS</t>
  </si>
  <si>
    <t>MOTION INDUSTRIES - TYLER, TX</t>
  </si>
  <si>
    <t>MOTION INDUSTRIES - VALDOSTA, GA</t>
  </si>
  <si>
    <t>MOTION INDUSTRIES - VALENCIA, CA</t>
  </si>
  <si>
    <t>MOTION INDUSTRIES - VERSAILLES</t>
  </si>
  <si>
    <t>MOTION INDUSTRIES - VICTORIA TX</t>
  </si>
  <si>
    <t>MOTION INDUSTRIES - VICTORVILLE</t>
  </si>
  <si>
    <t>MOTION INDUSTRIES - VISALIA</t>
  </si>
  <si>
    <t>MOTION INDUSTRIES - W. CHICAGO, IL</t>
  </si>
  <si>
    <t>MOTION INDUSTRIES - W. COLUMBIA, SC</t>
  </si>
  <si>
    <t>MOTION INDUSTRIES - WARREN, MI</t>
  </si>
  <si>
    <t>MOTION INDUSTRIES - WAUKEGAN, IL</t>
  </si>
  <si>
    <t>MOTION INDUSTRIES - WAUSAU, WI</t>
  </si>
  <si>
    <t>MOTION INDUSTRIES - WEBB CITY, MO</t>
  </si>
  <si>
    <t>MOTION INDUSTRIES - WEIRTON, WV</t>
  </si>
  <si>
    <t>MOTION INDUSTRIES - WEST MONROE, LA</t>
  </si>
  <si>
    <t>MOTION INDUSTRIES - WESTLAKE, LA</t>
  </si>
  <si>
    <t>MOTION INDUSTRIES - WHEELING, IL</t>
  </si>
  <si>
    <t>MOTION INDUSTRIES - WICH. FALLS, TX</t>
  </si>
  <si>
    <t>MOTION INDUSTRIES - WICHITA, KS</t>
  </si>
  <si>
    <t>MOTION INDUSTRIES - WINCHESTER, VA</t>
  </si>
  <si>
    <t>MOTION INDUSTRIES - WIS. RAPIDS, WI</t>
  </si>
  <si>
    <t>MOTION INDUSTRIES - WOBURN, MA</t>
  </si>
  <si>
    <t>MOTION INDUSTRIES - WOODRIDGE, IL</t>
  </si>
  <si>
    <t>MOTION INDUSTRIES - YORK, PA</t>
  </si>
  <si>
    <t>MOTION INDUSTRIES - YUMA, AZ</t>
  </si>
  <si>
    <t>MOTION INDUSTRIES (CHRY) - MISSISSA</t>
  </si>
  <si>
    <t>MOTION INDUSTRIES CANADA - ABBOTSFO</t>
  </si>
  <si>
    <t>MOTION INDUSTRIES CANADA INC.-TORON</t>
  </si>
  <si>
    <t>MOTION INDUSTRIES CANADA, INC.</t>
  </si>
  <si>
    <t>MOTION INDUSTRIES KENDALLVILLE IN</t>
  </si>
  <si>
    <t>MOTION INDUSTRIES, INC</t>
  </si>
  <si>
    <t>MOTION INDUSTRIES, INC.</t>
  </si>
  <si>
    <t>MOTION INDUSTRIES, MI HOSE &amp; RUBBER</t>
  </si>
  <si>
    <t>MOTION INDUSTRIES-CRAWFORDVILLE</t>
  </si>
  <si>
    <t>MOTION INDUSTRIES-EVANSVILLE, IN</t>
  </si>
  <si>
    <t>MOTION INDUSTRIES-JONESBORO, AR</t>
  </si>
  <si>
    <t>MOTION INDUSTRIES-ONTARIO</t>
  </si>
  <si>
    <t>MOTION INDUSTRIES-RIVERSIDE,CA</t>
  </si>
  <si>
    <t>MOTION INDUSTRIES-SPRINGVILLE,UT</t>
  </si>
  <si>
    <t>MOTION MADISON WI DO NOT USE</t>
  </si>
  <si>
    <t>MOTION- PITTSTON</t>
  </si>
  <si>
    <t>MOTION SKA - GAINSVILLE, GA</t>
  </si>
  <si>
    <t>MOTION SKA – NASHVILLE TN</t>
  </si>
  <si>
    <t>MOTION-BLOOMINGTON,IL</t>
  </si>
  <si>
    <t>MOTION-COLUMBIA,MO</t>
  </si>
  <si>
    <t>MOTION-COLUMBUS,NE</t>
  </si>
  <si>
    <t>MOTION-EARTH CITY,MO</t>
  </si>
  <si>
    <t>MOTION-GRAND RAPIDS, MI</t>
  </si>
  <si>
    <t>MOTION-KALAMAZOO, MI</t>
  </si>
  <si>
    <t>MOTION-KOKOMO, IN</t>
  </si>
  <si>
    <t>MOTION-LANSING, MI</t>
  </si>
  <si>
    <t>MOTION-LUDINGTON, MI</t>
  </si>
  <si>
    <t>MOTION-MADISON HEIGHTS, MI</t>
  </si>
  <si>
    <t>MOTION-MARYLAND HEIGHTS,MO</t>
  </si>
  <si>
    <t>MOTION-MATTOON,IL</t>
  </si>
  <si>
    <t>MOTION-MONTGOMERY,IL</t>
  </si>
  <si>
    <t>MOTION-RIVERSIDE,MO</t>
  </si>
  <si>
    <t>MOTION-SIOUX CITY,IA</t>
  </si>
  <si>
    <t>MOTION-SPRINGFIELD,MO</t>
  </si>
  <si>
    <t>MOTORCYCLE EMPORIUM</t>
  </si>
  <si>
    <t>MOTOROLA</t>
  </si>
  <si>
    <t>MOTORS DRIVES &amp; CONTROLS, INC</t>
  </si>
  <si>
    <t>MOUNT FRANKLIN FOODS LLC</t>
  </si>
  <si>
    <t>MOUNTAIN GEAR WORKS</t>
  </si>
  <si>
    <t>MP EQUIPMENT LLC</t>
  </si>
  <si>
    <t>MPAC LANGEN PACKAGING INC.</t>
  </si>
  <si>
    <t>MPI PAPER MILLS PORTNEUF</t>
  </si>
  <si>
    <t>MPI PRINT</t>
  </si>
  <si>
    <t>M-POWER DRIVES INC.</t>
  </si>
  <si>
    <t>MR. MATERIAL HANDLING</t>
  </si>
  <si>
    <t>MRO INC</t>
  </si>
  <si>
    <t>MRO SUPPLIERS, INC.</t>
  </si>
  <si>
    <t>MS NONWOVENS</t>
  </si>
  <si>
    <t>MS RUBBER COMPANY</t>
  </si>
  <si>
    <t>MSC</t>
  </si>
  <si>
    <t>MSC INDUSTRIAL DIRECT</t>
  </si>
  <si>
    <t>MSC LAMINATE-MATL SCIENCE CORP.</t>
  </si>
  <si>
    <t>MSH PHARMA INC</t>
  </si>
  <si>
    <t>MSI EXPRESS INC</t>
  </si>
  <si>
    <t>MSN CORP DBA BUDD FOODS INC.</t>
  </si>
  <si>
    <t>MSP</t>
  </si>
  <si>
    <t>MSPARK</t>
  </si>
  <si>
    <t>MT HOLLY SPRINGS SPECIALTY PAPER</t>
  </si>
  <si>
    <t>MT VERNON MILLS ALTO YARN PLANT</t>
  </si>
  <si>
    <t>MT VERNON MILLS FABRIC PLANT</t>
  </si>
  <si>
    <t>MT VERNON MILLS-TALLASSEE</t>
  </si>
  <si>
    <t>MT VERNON MILLS-TRION GRE</t>
  </si>
  <si>
    <t>MT VERNON MILLS-WILLIAMSTON PLANT</t>
  </si>
  <si>
    <t>MTM AQUISITION INC.</t>
  </si>
  <si>
    <t>MTS INDUSTRIAL,INC.DBA FLOW PRODUCT</t>
  </si>
  <si>
    <t>MUELLER SYSTEMS</t>
  </si>
  <si>
    <t>MULCAHEY, INC.</t>
  </si>
  <si>
    <t>MULHEARN BELTING</t>
  </si>
  <si>
    <t>MULHERN BELTING - DO NOT USE</t>
  </si>
  <si>
    <t>MULHERN BELTING - FAIRFIELD OH</t>
  </si>
  <si>
    <t>MULHERN BELTING COMPANY</t>
  </si>
  <si>
    <t>MULHERN BELTING-MI CITY, IN</t>
  </si>
  <si>
    <t>MULLER MARTINI CORP</t>
  </si>
  <si>
    <t>MULLER MARTINI CORP.</t>
  </si>
  <si>
    <t>MULLER MARTINI MFG. CORP. - PLANT C</t>
  </si>
  <si>
    <t>MULLER WEINGARTEN CORPORATION</t>
  </si>
  <si>
    <t>MULTI BAKE INC.</t>
  </si>
  <si>
    <t>MULTI FIBRES INC.</t>
  </si>
  <si>
    <t>MULTI PACKAGING SOLUTIONS</t>
  </si>
  <si>
    <t>MULTI PACKAGING SOLUTIONS INC</t>
  </si>
  <si>
    <t>MULTICAM, INC</t>
  </si>
  <si>
    <t>MULTI-CONVEYOR, LLC</t>
  </si>
  <si>
    <t>MULTIDICK INTERNATIONAL</t>
  </si>
  <si>
    <t>MULTI-FAB PRODUCTS, LLC</t>
  </si>
  <si>
    <t>MULTIFLEX</t>
  </si>
  <si>
    <t>MULTIPLE PAKFOLD BUSINESS</t>
  </si>
  <si>
    <t>MULTITRONICS VMI, LLC</t>
  </si>
  <si>
    <t>MULTIVAC INC.</t>
  </si>
  <si>
    <t>MULTI-VAC INC.</t>
  </si>
  <si>
    <t>MULTI-WEB TECHNOLOGIES IN</t>
  </si>
  <si>
    <t>MUNRO &amp; ASSOCIATES, INC.</t>
  </si>
  <si>
    <t>MURATA MACHINERY USA , INC</t>
  </si>
  <si>
    <t>MURPHY COMPANY</t>
  </si>
  <si>
    <t>MUSCO OLIVE PRODUCTS, INC.</t>
  </si>
  <si>
    <t>MUSSEL MASCHINENBAU GmbH</t>
  </si>
  <si>
    <t>MUSTANG DYNAMOMETER</t>
  </si>
  <si>
    <t>MUZIO BAKERY</t>
  </si>
  <si>
    <t>MWV</t>
  </si>
  <si>
    <t>MWW FOOD PROCESSING USA LLC</t>
  </si>
  <si>
    <t>MX SOLUTIONS</t>
  </si>
  <si>
    <t>MY PRINT</t>
  </si>
  <si>
    <t>MYOJO USA, INC.</t>
  </si>
  <si>
    <t>MYRON MFG</t>
  </si>
  <si>
    <t>MYSTIC ASSEMBLY &amp; DECORATING CO.</t>
  </si>
  <si>
    <t>N C R CANADA LTD.</t>
  </si>
  <si>
    <t>N.J. BUSINESS FORMS</t>
  </si>
  <si>
    <t>N.M.S.</t>
  </si>
  <si>
    <t>N2 INGREDIENTS INC.</t>
  </si>
  <si>
    <t>NACHI TOOL AMERICA</t>
  </si>
  <si>
    <t>NAKAGAWA MANUFACTURING (USA), INC.</t>
  </si>
  <si>
    <t>NANA PACIFIC, LLC</t>
  </si>
  <si>
    <t>NANCY'S SPECIALTY FOODS</t>
  </si>
  <si>
    <t>NAPA AUTO PARTS</t>
  </si>
  <si>
    <t>NAPA IBS #486</t>
  </si>
  <si>
    <t>NAR JRB FORT WORTH</t>
  </si>
  <si>
    <t>NARAYANS ENGINEERING</t>
  </si>
  <si>
    <t>NARDONE BROTHERS BAKERY CO. INC.</t>
  </si>
  <si>
    <t>NASA FEDERAL CREDIT UNION</t>
  </si>
  <si>
    <t>NASHUA GRAPHIC PRODUCTS</t>
  </si>
  <si>
    <t>NASHVILLE RUBBER &amp; GASKET CO</t>
  </si>
  <si>
    <t>NASHVILLE RUBBER &amp; GASKET CO., INC.</t>
  </si>
  <si>
    <t>NASOYA FOODS USA, LLC</t>
  </si>
  <si>
    <t>NASSAU CANDY</t>
  </si>
  <si>
    <t>NATES FINE FOODS</t>
  </si>
  <si>
    <t>NATE'S WELDING FABRICATION &amp; REPAIR</t>
  </si>
  <si>
    <t>NATION PIZZA AND FOODS</t>
  </si>
  <si>
    <t>NATIONAL BEEF PACKING CO</t>
  </si>
  <si>
    <t>NATIONAL BEEF PACKING COMPANY LLC</t>
  </si>
  <si>
    <t>NATIONAL DIE &amp; BUTTON MOULD CO INC</t>
  </si>
  <si>
    <t>NATIONAL ELECTRIC AND HARDWARE</t>
  </si>
  <si>
    <t>NATIONAL ENVELOPE CITY OF INDUSTRY</t>
  </si>
  <si>
    <t>NATIONAL GYM &amp; FITNESS CENTRE INC.</t>
  </si>
  <si>
    <t>NATIONAL GYM SUPPLY</t>
  </si>
  <si>
    <t>NATIONAL GYPSUM - PORTSMOUTH</t>
  </si>
  <si>
    <t>NATIONAL HOSE ACQUISITION CORP</t>
  </si>
  <si>
    <t>NATIONAL HOUSE ACQUISITION - JACOB</t>
  </si>
  <si>
    <t>NATIONAL INSTITUTE OF STANDARDS</t>
  </si>
  <si>
    <t>NATIONAL MACHINE SERVICES INC.</t>
  </si>
  <si>
    <t>NATIONAL MAIL-IT, INC.</t>
  </si>
  <si>
    <t>NATIONAL NONWOVENS</t>
  </si>
  <si>
    <t>NATIONAL OILWELL</t>
  </si>
  <si>
    <t>NATIONAL PLASTICS COLOR INC</t>
  </si>
  <si>
    <t>NATIONAL PRESORT LP</t>
  </si>
  <si>
    <t>NATIONAL PRINT SERVICES, INC.</t>
  </si>
  <si>
    <t>NATIONAL ROLL KOTE</t>
  </si>
  <si>
    <t>NATIONAL SPINNING - BEULAVILLE</t>
  </si>
  <si>
    <t>NATIONAL SPINNING CO, INC</t>
  </si>
  <si>
    <t>NATIONAL SPINNING CO., INC- KINSTON</t>
  </si>
  <si>
    <t>NATIONAL SPINNING CO.-WARSAW</t>
  </si>
  <si>
    <t>NATIONAL SPINNING, WASHINGTON</t>
  </si>
  <si>
    <t>NATIONAL SPINNING, WHITEVILL</t>
  </si>
  <si>
    <t>NATIONAL TELEVISION BOOK COMPANY</t>
  </si>
  <si>
    <t>NATIONAL TEXTILES, LLC-GREENWOOD</t>
  </si>
  <si>
    <t>NATIONAL TEXTILES, LLC-WINSTON SALE</t>
  </si>
  <si>
    <t>NATIONAL TEXTILES,LLC-FOREST CI</t>
  </si>
  <si>
    <t>NATIONAL TEXTILES,LLC-SANFORD</t>
  </si>
  <si>
    <t>NATIONWIDE BELTING SALES AND SERVIC</t>
  </si>
  <si>
    <t>NATIONWIDE BELTING SERVICE</t>
  </si>
  <si>
    <t>NATROL INDUSTRIES LLC</t>
  </si>
  <si>
    <t>NATURA WORLD INC.</t>
  </si>
  <si>
    <t>NATURE SOY LLC</t>
  </si>
  <si>
    <t>NATUREL HPP</t>
  </si>
  <si>
    <t>NATURE'S TOUCH FROZEN FOODS INC</t>
  </si>
  <si>
    <t>NATURIPE VALUE ADDED FRESH LLC</t>
  </si>
  <si>
    <t>NAUTILUS, INC.</t>
  </si>
  <si>
    <t>NAUTILUS/SCHWINN FITNESS GROUP, INC</t>
  </si>
  <si>
    <t>NBTY INC.</t>
  </si>
  <si>
    <t>NC CHOCOLATE MFG, LLC</t>
  </si>
  <si>
    <t>NC CHOCOLATE MFG., LLC</t>
  </si>
  <si>
    <t>NC WORKS</t>
  </si>
  <si>
    <t>NC WORKS INC.</t>
  </si>
  <si>
    <t>NCC AUTOMATED SYSTEMS</t>
  </si>
  <si>
    <t>NCC AUTOMATED SYSTEMS, INC.</t>
  </si>
  <si>
    <t>NCR BRASIL-IND .DE EQUIP. P/AUTOM.L</t>
  </si>
  <si>
    <t>NCR GSL</t>
  </si>
  <si>
    <t>NEBRASKA PRINTING CENTER</t>
  </si>
  <si>
    <t>NEBS BUSINESS FORMS LTD</t>
  </si>
  <si>
    <t>NEDCO</t>
  </si>
  <si>
    <t>NED-CONVEYOR DESIGN LLC</t>
  </si>
  <si>
    <t>NEENAH PAPER FR, LLC</t>
  </si>
  <si>
    <t>NEFAB PACKAGING, INC.</t>
  </si>
  <si>
    <t>NEFF PACKAGING SOLUTIONS</t>
  </si>
  <si>
    <t>NEIHOFF ENDEX NORTH AMERICA</t>
  </si>
  <si>
    <t>NEILSEN &amp; HIEBERT SYSTEMS</t>
  </si>
  <si>
    <t>NEKOOSA CORP</t>
  </si>
  <si>
    <t>NELLSON NUTRACEUTICAL CANADA INC.</t>
  </si>
  <si>
    <t>NELLSON NUTRACEUTICAL LLC</t>
  </si>
  <si>
    <t>NELSON METAL TECHNOLOGY, INC.</t>
  </si>
  <si>
    <t>NEMO'S BAKERY</t>
  </si>
  <si>
    <t>NEOMONDE BAKING COMPANY</t>
  </si>
  <si>
    <t>NEPHRON PHARMACEUTICALS CORPORATION</t>
  </si>
  <si>
    <t>NERAK SYSTEMS</t>
  </si>
  <si>
    <t>NERCON ENGINEERING &amp; MFG., INC.</t>
  </si>
  <si>
    <t>NES CLOTHING CO.</t>
  </si>
  <si>
    <t>NESSCO INDUSTRIES</t>
  </si>
  <si>
    <t>NESTLE - FRANKLIN PARK</t>
  </si>
  <si>
    <t>NESTLE ACCOUNTS PAYABLE</t>
  </si>
  <si>
    <t>NESTLE CANADA ACCOUNTS PAYABLE</t>
  </si>
  <si>
    <t>NESTLE CANADA INC.</t>
  </si>
  <si>
    <t>NESTLE CANADA LTD</t>
  </si>
  <si>
    <t>NESTLE FOOD SERVICE</t>
  </si>
  <si>
    <t>NESTLE FOODS 105</t>
  </si>
  <si>
    <t>NESTLE PREPARED FOODS - HHFG</t>
  </si>
  <si>
    <t>NESTLE PURINA PETCARE</t>
  </si>
  <si>
    <t>NESTLE PURINA PETCARE - CLINTON, IA</t>
  </si>
  <si>
    <t>NESTLE PURINA PETCARE CANADA INC.</t>
  </si>
  <si>
    <t>NESTLE PURINA PETCARE COMPANY</t>
  </si>
  <si>
    <t>NESTLE REF. FOODS - DANVIL</t>
  </si>
  <si>
    <t>NESTLE USA</t>
  </si>
  <si>
    <t>NESTLE USA - MODESTO, CA</t>
  </si>
  <si>
    <t>NESTLE USA - SPRINGVILLE</t>
  </si>
  <si>
    <t>NESTLE USA - WILLY WONKA</t>
  </si>
  <si>
    <t>NESTLE USA #105 FRANKLIN PARK IL</t>
  </si>
  <si>
    <t>NESTLE USA **DO NOT USE**</t>
  </si>
  <si>
    <t>NESTLE USA, INC.</t>
  </si>
  <si>
    <t>NESTLE USA-WILLY WONKA</t>
  </si>
  <si>
    <t>NETHERLAND RUBBER COMPANY</t>
  </si>
  <si>
    <t>NEUENHAUSER INCORP.</t>
  </si>
  <si>
    <t>NEUMAN ALUMINIUM IMPACT EXTRUSION</t>
  </si>
  <si>
    <t>NEUMAN ALUMINUM</t>
  </si>
  <si>
    <t>NEVOWN</t>
  </si>
  <si>
    <t>NEW AVON LLC</t>
  </si>
  <si>
    <t>NEW AVON LLC  (PASADENA)</t>
  </si>
  <si>
    <t>NEW BRUNSWICK INTERNATIONAL</t>
  </si>
  <si>
    <t>NEW CARROT FARMS LLC</t>
  </si>
  <si>
    <t>NEW CLASSIC COOKING LLC</t>
  </si>
  <si>
    <t>NEW DIRECTIONS IN SALES, INC</t>
  </si>
  <si>
    <t>NEW ENGLAND ART PUBLISHERS, INC.</t>
  </si>
  <si>
    <t>NEW ENGLAND BELTING COMPANY</t>
  </si>
  <si>
    <t>NEW ENGLAND FITNESS</t>
  </si>
  <si>
    <t>NEW ENGLAND FOAM PRODUCTS</t>
  </si>
  <si>
    <t>NEW ENGLAND NONWOVENS</t>
  </si>
  <si>
    <t>NEW ENGLAND SMALL TUBE CORP</t>
  </si>
  <si>
    <t>NEW ENGLAND WOOD PELLETS LLC</t>
  </si>
  <si>
    <t>NEW GROUP INDUSTRIAL PLUS</t>
  </si>
  <si>
    <t>NEW HAMPSHIRE BALL BEARINGS</t>
  </si>
  <si>
    <t>NEW LONDON ENGINEERING</t>
  </si>
  <si>
    <t>NEW N/C TEST CUSTOMER - ATL</t>
  </si>
  <si>
    <t>NEW N/C TEST CUSTOMER - CMC</t>
  </si>
  <si>
    <t>NEW N/C TEST CUSTOMER - DAL</t>
  </si>
  <si>
    <t>NEW N/C TEST CUSTOMER - ENG</t>
  </si>
  <si>
    <t>NEW N/C TEST CUSTOMER - MAN</t>
  </si>
  <si>
    <t>NEW N/C TEST CUSTOMER - MOB</t>
  </si>
  <si>
    <t>NEW N/C TEST CUSTOMER - WOD</t>
  </si>
  <si>
    <t>NEW PROCESS STEEL,L.P.</t>
  </si>
  <si>
    <t>NEW SPS CROSSFOLDS, LLC</t>
  </si>
  <si>
    <t>NEW STYLE FRAMES &amp; WOODWORKING LTD.</t>
  </si>
  <si>
    <t>NEW TORONTO FOOD CO.</t>
  </si>
  <si>
    <t>NEW UNITED MOTOR MANUFACTURING INC.</t>
  </si>
  <si>
    <t>NEW VISION TECH LTD.</t>
  </si>
  <si>
    <t>NEW YORK FOLDING BOX</t>
  </si>
  <si>
    <t>NEWARK PRODUCTION MACHINING, LTD</t>
  </si>
  <si>
    <t>NEWARK PULLEY CO.</t>
  </si>
  <si>
    <t>NEWAY PACKAGING CORP.</t>
  </si>
  <si>
    <t>NEW-INDY TRIPAQ LLC</t>
  </si>
  <si>
    <t>NEWLY WEDS FOODS, INC</t>
  </si>
  <si>
    <t>NEWMAN TECHNOLOGY OF ALABAMA, INC.</t>
  </si>
  <si>
    <t>NEWPAGE CORPORATION</t>
  </si>
  <si>
    <t>NEWPORT CORP.</t>
  </si>
  <si>
    <t>NEWS &amp; OBSERVER PUBLISHING CO.</t>
  </si>
  <si>
    <t>NEWSDAY MEDIA GROUP</t>
  </si>
  <si>
    <t>NEWSPAPER PRINTING COMPANY</t>
  </si>
  <si>
    <t>NEWTEC BELT SOLUTIONS</t>
  </si>
  <si>
    <t>NEX INDUSTRIAL</t>
  </si>
  <si>
    <t>NEXANS</t>
  </si>
  <si>
    <t>NEXAN'S BERK-TEK ELECTRONICS</t>
  </si>
  <si>
    <t>NEXANS ENERGY USA INC.</t>
  </si>
  <si>
    <t>NEXIANT @ AMERICAN AIRLINES</t>
  </si>
  <si>
    <t>NEXPAK</t>
  </si>
  <si>
    <t>NEXT INDUSTRIES, INC</t>
  </si>
  <si>
    <t>NEXTBELT LLC</t>
  </si>
  <si>
    <t>NEXTPAGE INC</t>
  </si>
  <si>
    <t>NHK SEATING OF AMERICA, INC</t>
  </si>
  <si>
    <t>NHK SPRING PRECISION OF AMERICA, IN</t>
  </si>
  <si>
    <t>NIAGARA BOTTLING CO.</t>
  </si>
  <si>
    <t>NIAGARA BOTTLING, LLC</t>
  </si>
  <si>
    <t>NIAGARA RUBBER SUPPLY INC.</t>
  </si>
  <si>
    <t>NICAN INTEGRATED SOLUTIONS INC.</t>
  </si>
  <si>
    <t>NICHE BAKERS CORP.</t>
  </si>
  <si>
    <t>NICHIHA USA INC</t>
  </si>
  <si>
    <t>NICHIREI SACRAMENTO FOODS CORP.</t>
  </si>
  <si>
    <t>NICHOLSON TAYLOR</t>
  </si>
  <si>
    <t>NICOMIA, LLC</t>
  </si>
  <si>
    <t>NIDEC MOBILITY AMERICA CORP</t>
  </si>
  <si>
    <t>NIKOLAOS FINE FOODS INC.</t>
  </si>
  <si>
    <t>NINTENDO OF AMERICA, INC</t>
  </si>
  <si>
    <t>NISBET OYSTER CO INC</t>
  </si>
  <si>
    <t>NISHIKAWA COOPER LLC</t>
  </si>
  <si>
    <t>NISSAN TRADING CORP AMERICAS</t>
  </si>
  <si>
    <t>NISSIN FOODS USA CO., INC.</t>
  </si>
  <si>
    <t>NITTA CORPORATION OF CANADA INC</t>
  </si>
  <si>
    <t>NITTO DENKO AUTOMOTIVE, NJ, INC.</t>
  </si>
  <si>
    <t>NJM PACKAGING</t>
  </si>
  <si>
    <t>NJN CONFAB</t>
  </si>
  <si>
    <t>NJN CONFAB, INC.</t>
  </si>
  <si>
    <t>NONGSHIM AMERICA</t>
  </si>
  <si>
    <t>NORAFIN AMERICAS INC</t>
  </si>
  <si>
    <t>NORAMPAC (NORTH YORK DIV)</t>
  </si>
  <si>
    <t>NORAMPAC OCD DIVISION</t>
  </si>
  <si>
    <t>NORAMPAC, NEW ENGLAND</t>
  </si>
  <si>
    <t>NOR-ARC STEEL FABRICATORS</t>
  </si>
  <si>
    <t>NORBAC III INTERNATIONAL COMPANY</t>
  </si>
  <si>
    <t>NORBORD</t>
  </si>
  <si>
    <t>NORBORD - NACOGDOCHES</t>
  </si>
  <si>
    <t>NORBORD / WESTFRASER</t>
  </si>
  <si>
    <t>NORBORD ALABAMA</t>
  </si>
  <si>
    <t>NORBORD GEORGIA LLC</t>
  </si>
  <si>
    <t>NORBORD GUNTOWN MISSISSIPPI</t>
  </si>
  <si>
    <t>NORBORD INC (WEST FRASER) HIGH LEVE</t>
  </si>
  <si>
    <t>NORBORD INC. (WEST FRASER) BARWICK</t>
  </si>
  <si>
    <t>NORBORD INC. (WEST FRASER) LA SARRE</t>
  </si>
  <si>
    <t>NORBORD INDUSTRIES INC. - VAL-D'OR</t>
  </si>
  <si>
    <t>NORBORD MINNESOTA INC.</t>
  </si>
  <si>
    <t>NORBORD SOUTH CAROLINA INC.</t>
  </si>
  <si>
    <t>NORBORD TEXAS JEFFERSON INC</t>
  </si>
  <si>
    <t>NORBORD TEXAS NACOGDOCHES INC</t>
  </si>
  <si>
    <t>NORCO D&amp;I ENTERPRISES, INC.</t>
  </si>
  <si>
    <t>NORDENIA USA</t>
  </si>
  <si>
    <t>NORDEX INC.</t>
  </si>
  <si>
    <t>NORDFAB LLC</t>
  </si>
  <si>
    <t>NORDSTROM, CORP</t>
  </si>
  <si>
    <t>NORELCO CABINETS LTD.</t>
  </si>
  <si>
    <t>NORFOLK BEARINGS &amp; SUPPLY CO, INC.</t>
  </si>
  <si>
    <t>NORFOLK SOUTHERN</t>
  </si>
  <si>
    <t>NOR-LAKE</t>
  </si>
  <si>
    <t>NORMAN W PASCHALL CO ,INC</t>
  </si>
  <si>
    <t>NORMANDIE FRENCH BAKERY dba</t>
  </si>
  <si>
    <t>NORMARK MANUFACTURING</t>
  </si>
  <si>
    <t>NORPAK CORPORATION</t>
  </si>
  <si>
    <t>NORPAK HANDLING LIMITED</t>
  </si>
  <si>
    <t>NORPAK HANDLING LTD. (DELTA)</t>
  </si>
  <si>
    <t>NORTEK AUTOMATION</t>
  </si>
  <si>
    <t>NORTH AMERICAN COMMUNICATION</t>
  </si>
  <si>
    <t>NORTH AMERICAN PAPER INCORPORATED</t>
  </si>
  <si>
    <t>NORTH AMERICAN RUDISA CORP</t>
  </si>
  <si>
    <t>NORTH AMERICAN SEAL &amp; SUPPLY, INC.</t>
  </si>
  <si>
    <t>NORTH BROOK FARMS INC</t>
  </si>
  <si>
    <t>NORTH CAROLINA STATE UNIVERSITY</t>
  </si>
  <si>
    <t>NORTH COUNTY INDUSTRIAL MACHINE</t>
  </si>
  <si>
    <t>NORTH JERSEY MEDIA GROUP</t>
  </si>
  <si>
    <t>NORTH SIDE POWER TRANSMISSION CORP</t>
  </si>
  <si>
    <t>NORTHEAST INDUSTRIAL TECH - LE ROY</t>
  </si>
  <si>
    <t>NORTHEAST INDUSTRIAL TECH - NJ DENV</t>
  </si>
  <si>
    <t>NORTHEAST INDUSTRIAL TECH LE ROY</t>
  </si>
  <si>
    <t>NORTHEAST INDUSTRIAL TECHNOLOGIES</t>
  </si>
  <si>
    <t>NORTHEASTERN NONWOVENS INC.</t>
  </si>
  <si>
    <t>NORTHEASTERN SCALE LUMBER CO, INC.</t>
  </si>
  <si>
    <t>NORTHERN CALIFORNIA BAKERY REPAIR</t>
  </si>
  <si>
    <t>NORTHERN CALIFORNIA GLASS</t>
  </si>
  <si>
    <t>NORTHERN GARRETT HIGH SCHOOL</t>
  </si>
  <si>
    <t>NORTHERN GOLD FOODS LTD</t>
  </si>
  <si>
    <t>NORTHERN MACHINE WORKS, INC</t>
  </si>
  <si>
    <t>NORTHERN TECHNOLOGIES CORP.</t>
  </si>
  <si>
    <t>NORTHLAND</t>
  </si>
  <si>
    <t>NORTHLAND PROCESS PIPING INC.</t>
  </si>
  <si>
    <t>NORTHLINE NC LLC</t>
  </si>
  <si>
    <t>NORTHROP GRUMMAN</t>
  </si>
  <si>
    <t>NORTHROP GRUMMAN CORP.</t>
  </si>
  <si>
    <t>NORTHSHORE CONSTRUCTION COMPANY INC</t>
  </si>
  <si>
    <t>NORTHWEST AIRLINES</t>
  </si>
  <si>
    <t>NORTHWEST BELT &amp; EQUIP</t>
  </si>
  <si>
    <t>NORTHWEST BELT &amp; EQUIPMENT CO., INC</t>
  </si>
  <si>
    <t>NORTHWEST CONVEYOR INC.</t>
  </si>
  <si>
    <t>NORTHWEST CUSTOM MECHANICAL</t>
  </si>
  <si>
    <t>NORTHWEST HERALD</t>
  </si>
  <si>
    <t>NORTHWESTERN REGIONAL AIRPORT COMMI</t>
  </si>
  <si>
    <t>NORTHWESTERN SYSTEMS CORP</t>
  </si>
  <si>
    <t>NORTHWIND, INC.</t>
  </si>
  <si>
    <t>NORWESCO IND. (1983) LTD. - CALGARY</t>
  </si>
  <si>
    <t>NORWESCO IND. (1983) LTD. - EDMONTO</t>
  </si>
  <si>
    <t>NORWESCO IND. (1983) LTD. AIRPORT D</t>
  </si>
  <si>
    <t>NORWESCO INDUSTRIES (1983</t>
  </si>
  <si>
    <t>NOSCO</t>
  </si>
  <si>
    <t>NOSCO INC</t>
  </si>
  <si>
    <t>NOT JUST POPCORN, ETC</t>
  </si>
  <si>
    <t>NOTT COMPANY</t>
  </si>
  <si>
    <t>NOTT COMPANY-URBANDALE,IA</t>
  </si>
  <si>
    <t>NOUSHIG, INC. DBA AMORETTI</t>
  </si>
  <si>
    <t>NOVA BAKERY</t>
  </si>
  <si>
    <t>NOVELLUS SYSTEMS INTERNATIONAL</t>
  </si>
  <si>
    <t>NOVEX PRODUCTS, INC</t>
  </si>
  <si>
    <t>NOVEX, INC.</t>
  </si>
  <si>
    <t>NOVOLEX</t>
  </si>
  <si>
    <t>NOVUS XRAY</t>
  </si>
  <si>
    <t>NOWAK DESIGNS LTD.</t>
  </si>
  <si>
    <t>NPC,INC</t>
  </si>
  <si>
    <t>NPI SOLUTIONS, INC</t>
  </si>
  <si>
    <t>NRI INDUSTRIES INC.</t>
  </si>
  <si>
    <t>NSC USA, INC.</t>
  </si>
  <si>
    <t>NST CAMPBELLSBURG, LLC</t>
  </si>
  <si>
    <t>NSU CORPORATION</t>
  </si>
  <si>
    <t>NSW, LLC</t>
  </si>
  <si>
    <t>NTB HOLDINGS LLC</t>
  </si>
  <si>
    <t>NU-CLEAN LLC</t>
  </si>
  <si>
    <t>NUERA INDUSTRIAL</t>
  </si>
  <si>
    <t>NUERA INDUSTRIAL - BURLINGTON</t>
  </si>
  <si>
    <t>NUERA INDUSTRIEL INC. - LAVAL</t>
  </si>
  <si>
    <t>NUOVO PASTA PRODUCTIONS</t>
  </si>
  <si>
    <t>NUTEC TOOLING SYSTEMS INC</t>
  </si>
  <si>
    <t>NUTECH CONVEYOR COMPONENTS INC.</t>
  </si>
  <si>
    <t>NUTRA MANUFACTURING</t>
  </si>
  <si>
    <t>NUTRADINE</t>
  </si>
  <si>
    <t>NUTRI-FORCE NUTRITION</t>
  </si>
  <si>
    <t>NUTRIMATICS INC.</t>
  </si>
  <si>
    <t>NUTRO INC</t>
  </si>
  <si>
    <t>NUTRO LABS</t>
  </si>
  <si>
    <t>NW ONION CO.</t>
  </si>
  <si>
    <t>NXA USA , LLC</t>
  </si>
  <si>
    <t>NXTNANO LLC</t>
  </si>
  <si>
    <t>NY DISPLAY DIE CUTTING</t>
  </si>
  <si>
    <t>NYGARD INTERNATIONAL</t>
  </si>
  <si>
    <t>NYLOK CORPORATION - MARMON</t>
  </si>
  <si>
    <t>O &amp; C DIE CUTTERS</t>
  </si>
  <si>
    <t>O H I COMPANY INC.</t>
  </si>
  <si>
    <t>O&amp;M HALYARD INC</t>
  </si>
  <si>
    <t>O&amp;M INDUSTRIES INC.</t>
  </si>
  <si>
    <t>O.E. SERVICES, INC.</t>
  </si>
  <si>
    <t>O.K. FOODS</t>
  </si>
  <si>
    <t>O.K. FOODS, INC</t>
  </si>
  <si>
    <t>O.S. WALKER</t>
  </si>
  <si>
    <t>OAK LEAF CONFECTIONS</t>
  </si>
  <si>
    <t>OAK RIDGE WINERY, LLC</t>
  </si>
  <si>
    <t>OAKRUN FARM BAKERY LTD.</t>
  </si>
  <si>
    <t>OASIS TRADING COMPANY LLC</t>
  </si>
  <si>
    <t>OCALA FOODS INC.,</t>
  </si>
  <si>
    <t>OCEAN GOLD SEAFOODS</t>
  </si>
  <si>
    <t>OCEAN SPRAY CRANBERRIES</t>
  </si>
  <si>
    <t>OCHO CANDY</t>
  </si>
  <si>
    <t>OCME AMERICA</t>
  </si>
  <si>
    <t>OCS CHECKWEIGHERS, INC</t>
  </si>
  <si>
    <t>ODECOPACK SAS</t>
  </si>
  <si>
    <t>ODYSSEY MACHINE, INC</t>
  </si>
  <si>
    <t>OE CLARK</t>
  </si>
  <si>
    <t>OEM SOLUTIONS, INC</t>
  </si>
  <si>
    <t>OERLIKON TEXTILE INC.</t>
  </si>
  <si>
    <t>OFFICE DEPOT</t>
  </si>
  <si>
    <t>OFFICE DEPOT, INC.</t>
  </si>
  <si>
    <t>OFFICE OF STATE PUBLISHING</t>
  </si>
  <si>
    <t>OFS BRIGHTWAVE CARROLLTON</t>
  </si>
  <si>
    <t>OFS BRIGHTWAVE, LLC</t>
  </si>
  <si>
    <t>OHD CORPORATE - NEBRASKA</t>
  </si>
  <si>
    <t>OHI-GREENHOUSE LLC</t>
  </si>
  <si>
    <t>OHIO GEAR &amp; TRANSMISSION, INC.</t>
  </si>
  <si>
    <t>OHIO TRANSMISSION CORPORATION</t>
  </si>
  <si>
    <t>OHIO UNIVERSITY</t>
  </si>
  <si>
    <t>OHIO VALLEY VULCANIZING</t>
  </si>
  <si>
    <t>OIL STOP, DIV. OF AMPOL</t>
  </si>
  <si>
    <t>OKAYA - CANADA CO. LTD.</t>
  </si>
  <si>
    <t>OKAYA (USA) INC.</t>
  </si>
  <si>
    <t>OKLAHOMA FOLDING CARTON</t>
  </si>
  <si>
    <t>OLD CASTLE ENVELOPE</t>
  </si>
  <si>
    <t>OLD CASTLE GLASS</t>
  </si>
  <si>
    <t>OLD DOMINION BRUSH CO</t>
  </si>
  <si>
    <t>OLD DOMINION BRUSH COMPANY</t>
  </si>
  <si>
    <t>OLLI SALUMERIA AMERICANA LLC.</t>
  </si>
  <si>
    <t>OLMARC PACKAGING CO.</t>
  </si>
  <si>
    <t>OLMSTED-FLINT, INC</t>
  </si>
  <si>
    <t>OLON INDUSTRIES INC. US</t>
  </si>
  <si>
    <t>OLYMEL L.P.</t>
  </si>
  <si>
    <t>OLYMPIA FOOD INDUSTRIES</t>
  </si>
  <si>
    <t>OMAHA NE PREMIUM GROUND BEEF</t>
  </si>
  <si>
    <t>OMAHA PRINTING CO</t>
  </si>
  <si>
    <t>OMEX MANUFACTURING ULC</t>
  </si>
  <si>
    <t>OMGA, INC.</t>
  </si>
  <si>
    <t>OMNI DIE &amp; ENGINEERING, INC</t>
  </si>
  <si>
    <t>OMNICA CORPORATION</t>
  </si>
  <si>
    <t>OMNIFISSION INC.</t>
  </si>
  <si>
    <t>OMNIPRINT, INC.</t>
  </si>
  <si>
    <t>OMORI NORTH AMERICA INC.</t>
  </si>
  <si>
    <t>OMORI NORTH AMERICA INC-PA</t>
  </si>
  <si>
    <t>OMRON - DO NOT USE</t>
  </si>
  <si>
    <t>OMRON DUALTEC AUTOMOTIVE</t>
  </si>
  <si>
    <t>OMRON ELECTRONIC COMPONENTS LLC</t>
  </si>
  <si>
    <t>ON DEMAND FINISHING</t>
  </si>
  <si>
    <t>ON LINE BINDERY</t>
  </si>
  <si>
    <t>ONE 1 TESTER</t>
  </si>
  <si>
    <t>US USPS</t>
  </si>
  <si>
    <t>USPS</t>
  </si>
  <si>
    <t>ONE STOP MAILING LLC</t>
  </si>
  <si>
    <t>ONE TOUCH INTEGRATION</t>
  </si>
  <si>
    <t>ONECARE</t>
  </si>
  <si>
    <t>O'NEILL COFFEE COMPANY</t>
  </si>
  <si>
    <t>ONLINE ENGINEERING INC.</t>
  </si>
  <si>
    <t>ONRION, LLC</t>
  </si>
  <si>
    <t>ONTARIO BEARINGS &amp; IND. SUPPLIES IN</t>
  </si>
  <si>
    <t>ONTARIO BELTING &amp; POWER T</t>
  </si>
  <si>
    <t>ONTARIO BELTING CO. LTD.</t>
  </si>
  <si>
    <t>ONTARIO BELTING INC.</t>
  </si>
  <si>
    <t>ONTARIO DEHY INC</t>
  </si>
  <si>
    <t>ONTARIO FITNESS STORES</t>
  </si>
  <si>
    <t>ONTARIO MECHANICAL LLC</t>
  </si>
  <si>
    <t>ONTARIO PLANTS PROPAGATION LIMITED</t>
  </si>
  <si>
    <t>ONTARIO SCIENCE CENTRE</t>
  </si>
  <si>
    <t>OPELIKA FINISHING</t>
  </si>
  <si>
    <t>OPENWATER SEAFOOD LLC</t>
  </si>
  <si>
    <t>OPEX CORP.</t>
  </si>
  <si>
    <t>OPPORTUNITIES, INC. OF JEFFERSON CO</t>
  </si>
  <si>
    <t>OPTIBELT CORP</t>
  </si>
  <si>
    <t>ORANGE BAKERY</t>
  </si>
  <si>
    <t>ORANGE PACKAGING CORP</t>
  </si>
  <si>
    <t>OR-CAL RUBBER &amp; SUPPLY</t>
  </si>
  <si>
    <t>OR-CAL RUBBER &amp; SUPPLY CO</t>
  </si>
  <si>
    <t>ORCHID ORTHOPEDIC SOLUTIONS</t>
  </si>
  <si>
    <t>ORCHIDS PAPER PRODUCTS COMPANY</t>
  </si>
  <si>
    <t>ORGANIC FOOD BAR</t>
  </si>
  <si>
    <t>ORGANIC MILLING OF GEORGIA</t>
  </si>
  <si>
    <t>ORGANIC OCEAN INC.</t>
  </si>
  <si>
    <t>ORIGINAL FOODS LIMITED</t>
  </si>
  <si>
    <t>ORION EQUIPMENT INC</t>
  </si>
  <si>
    <t>ORION MANUFACTURING CORP</t>
  </si>
  <si>
    <t>ORIONTEK</t>
  </si>
  <si>
    <t>ORIS AUTOMOTIVE</t>
  </si>
  <si>
    <t>ORLANDI INC</t>
  </si>
  <si>
    <t>ORNELAS CONSTRUCTION COMPANY</t>
  </si>
  <si>
    <t>ORTHO CLINICAL DIAGNOSTICS</t>
  </si>
  <si>
    <t>OSCAR S. FIELDS INC.</t>
  </si>
  <si>
    <t>OSGOOD INDUSTRIES, INC.</t>
  </si>
  <si>
    <t>OSHAWA BEARING</t>
  </si>
  <si>
    <t>OSHKOSH AEROTECH LLC</t>
  </si>
  <si>
    <t>OSHKOSH AREOTECH LLC</t>
  </si>
  <si>
    <t>OSI MACHINERIE INC.</t>
  </si>
  <si>
    <t>OSSID LLC</t>
  </si>
  <si>
    <t>OSTEC INDUSTRIES, CORP</t>
  </si>
  <si>
    <t>O'SULLIVAN FILMS INC</t>
  </si>
  <si>
    <t>OTIS SPUNKMEYER</t>
  </si>
  <si>
    <t>OTTAWA MACHINE, INC</t>
  </si>
  <si>
    <t>OTTAWA REGIONAL HLS – NEPEAN</t>
  </si>
  <si>
    <t>OUACHITA MACHINE WORKS INC</t>
  </si>
  <si>
    <t>OVAL INTERNATIONAL</t>
  </si>
  <si>
    <t>OVALSTRAPPING, INC.</t>
  </si>
  <si>
    <t>OVERHEAD DOOR</t>
  </si>
  <si>
    <t>OVERHEAD DOOR COMPANY</t>
  </si>
  <si>
    <t>OVERHEAD DOOR CORP</t>
  </si>
  <si>
    <t>OVERHEAD DOOR CORP.</t>
  </si>
  <si>
    <t>OVERHEAD DOOR CORPORATION</t>
  </si>
  <si>
    <t>OWEN MFG. CO.</t>
  </si>
  <si>
    <t>OWENS CORNING</t>
  </si>
  <si>
    <t>OWENS CORNING CANADA LP</t>
  </si>
  <si>
    <t>OWENS CORNING INC.</t>
  </si>
  <si>
    <t>OWENS CORNING SALES LLC</t>
  </si>
  <si>
    <t>OWENS CORNING SALES, LLC</t>
  </si>
  <si>
    <t>OWL AEROSPACE/ALON COHEN</t>
  </si>
  <si>
    <t>OX PAPER TUBE &amp; CORE MIDWEST</t>
  </si>
  <si>
    <t>OXFORD AIRPORT TECHNICAL</t>
  </si>
  <si>
    <t>OXFORD AIRPORT TECHNOLOGIES</t>
  </si>
  <si>
    <t>OXFORD ELECTRONICS</t>
  </si>
  <si>
    <t>OZARK EMPIRE DISTRIBUTING dba</t>
  </si>
  <si>
    <t>P &amp; H MILLING GROUP</t>
  </si>
  <si>
    <t>P &amp; H MILLING-GROUP MONTREAL</t>
  </si>
  <si>
    <t>P &amp; P DISTRIBUTORS INC</t>
  </si>
  <si>
    <t>P &amp; S TEXTILES LTD</t>
  </si>
  <si>
    <t>P G PUBLISHING COMPANY</t>
  </si>
  <si>
    <t>P&amp;L SOLUTIONS CORP</t>
  </si>
  <si>
    <t>P.B.A. INDUSTRIAL SUPPLIES LTD.</t>
  </si>
  <si>
    <t>P.J. LUMBER</t>
  </si>
  <si>
    <t>P.L.C. INC.</t>
  </si>
  <si>
    <t>P.R. LICHTMAN</t>
  </si>
  <si>
    <t>P.S.I. GROUP, INC.</t>
  </si>
  <si>
    <t>P.U.I. COMPANY</t>
  </si>
  <si>
    <t>P2P - FOAMEX BILL PROCESSING-COMPTO</t>
  </si>
  <si>
    <t>P2P - FOAMEX BILL PROCESSING-ORANGE</t>
  </si>
  <si>
    <t>P3 INDUSTRIAL</t>
  </si>
  <si>
    <t>PABCO GYPSUM - LAS VEGAS</t>
  </si>
  <si>
    <t>PAC SERVICES, INC.</t>
  </si>
  <si>
    <t>PACE RUNNERS INC.</t>
  </si>
  <si>
    <t>PACEMASTER, LLC</t>
  </si>
  <si>
    <t>PACIFIC BELTING, LLC</t>
  </si>
  <si>
    <t>PACIFIC COAST MACHINERY</t>
  </si>
  <si>
    <t>PACIFIC CONTINENTAL TEXTILES, INC.</t>
  </si>
  <si>
    <t>PACIFIC CONVEYOR SYSTEMS</t>
  </si>
  <si>
    <t>PACIFIC FABRIC FINISHING,INC.</t>
  </si>
  <si>
    <t>PACIFIC FASTENERS, INC.</t>
  </si>
  <si>
    <t>PACIFIC INDUSTRIAL SERVICES, INC</t>
  </si>
  <si>
    <t>PACIFIC PAPER BOX &amp; BINDERY</t>
  </si>
  <si>
    <t>PACIFIC QUALITY PACKAGING</t>
  </si>
  <si>
    <t>PACIFIC SOUTHWEST CONTAINER LLC.</t>
  </si>
  <si>
    <t>PACIFIC TOMATO GROWERS</t>
  </si>
  <si>
    <t>PACIFIC-SIERRA PUBLISHING, INC.</t>
  </si>
  <si>
    <t>PACK AIR, INC.</t>
  </si>
  <si>
    <t>PACKAGING CORP OF AMERICA</t>
  </si>
  <si>
    <t>PACKAGING CORP. OF AMERICA</t>
  </si>
  <si>
    <t>PACKAGING CORPORATION OF AMERICA</t>
  </si>
  <si>
    <t>PACKAGING DISTRIBUTORS, INC.</t>
  </si>
  <si>
    <t>PACKAGING FILMS &amp; EQUIPMENT CO</t>
  </si>
  <si>
    <t>PACKAGING GRAPHICS LLC</t>
  </si>
  <si>
    <t>PACKAGING INNOVATORS, INC</t>
  </si>
  <si>
    <t>PACKAGING MACHINE MAINTENANCE</t>
  </si>
  <si>
    <t>PACKAGING SERVICES, INC.</t>
  </si>
  <si>
    <t>PACKAGING SOLUTIONS, INC.</t>
  </si>
  <si>
    <t>PACKAGING SYSTEMS</t>
  </si>
  <si>
    <t>PACKAGING TECHNOLOGIES</t>
  </si>
  <si>
    <t>PACKAGING TECHNOLOGY OF AMERICA</t>
  </si>
  <si>
    <t>PACKALL PACKAGING INC.</t>
  </si>
  <si>
    <t>PACKLINE TECHNOLOGIES INC</t>
  </si>
  <si>
    <t>PACK-SMART INC.</t>
  </si>
  <si>
    <t>PACO MANUFACTURING</t>
  </si>
  <si>
    <t>PACOR INC</t>
  </si>
  <si>
    <t>PACTEC, INC.</t>
  </si>
  <si>
    <t>PACTIV CANADA IN</t>
  </si>
  <si>
    <t>PACTIV EVERGREEN PACKAGING</t>
  </si>
  <si>
    <t>PACTIV EVERGREEN RALEIGH</t>
  </si>
  <si>
    <t>PACTIV LLP</t>
  </si>
  <si>
    <t>PAGE BELTING CO.</t>
  </si>
  <si>
    <t>PAGELAND SCREEN PRINTERS/AP</t>
  </si>
  <si>
    <t>PAIELLI'S BAKERY INC.</t>
  </si>
  <si>
    <t>PAIN DORE</t>
  </si>
  <si>
    <t>PAK SOURCE INC</t>
  </si>
  <si>
    <t>PAK WEST PAPER AND PACKAGING</t>
  </si>
  <si>
    <t>PALLETS &amp; SUCH</t>
  </si>
  <si>
    <t>PALMAR CORPORATION</t>
  </si>
  <si>
    <t>PALMER ASSOCIATES, INC</t>
  </si>
  <si>
    <t>PALMERS TECHNICAL SERVICES</t>
  </si>
  <si>
    <t>PALMETTO SPLICE SERVICE</t>
  </si>
  <si>
    <t>PAN AMERICAN PROPERTIES, CORP</t>
  </si>
  <si>
    <t>PAN PACIFIC PRODUCTS</t>
  </si>
  <si>
    <t>PANAMA CITY BAY COUNTY AIRPORT</t>
  </si>
  <si>
    <t>PANERA BREAD</t>
  </si>
  <si>
    <t>PANERA BREAD - STOCKTON</t>
  </si>
  <si>
    <t>PANERA LLC</t>
  </si>
  <si>
    <t>PANGAEA INDUSTRIAL CORPORATION</t>
  </si>
  <si>
    <t>PANORAMIC PRESS</t>
  </si>
  <si>
    <t>PAPA CANTELLA'S INC.</t>
  </si>
  <si>
    <t>PAPER CONVERTING MACHINE CO.</t>
  </si>
  <si>
    <t>PAPERWORKS INDUSTRIES, INC</t>
  </si>
  <si>
    <t>PAPERWORKS PKGING GRP</t>
  </si>
  <si>
    <t>PAPIER MASSON LTEE</t>
  </si>
  <si>
    <t>PARAGON FILMS</t>
  </si>
  <si>
    <t>PARAGON PANELS</t>
  </si>
  <si>
    <t>PARAGON TEMPERED GLASS</t>
  </si>
  <si>
    <t>PARAMOUNT FITNESS CORP.</t>
  </si>
  <si>
    <t>PARAMOUNT GAMES INC</t>
  </si>
  <si>
    <t>PARIS CORPORATION OF NJ</t>
  </si>
  <si>
    <t>PARIS FOOD CORP.</t>
  </si>
  <si>
    <t>PARIS PRINTING</t>
  </si>
  <si>
    <t>PARKDALE AMERICA #31</t>
  </si>
  <si>
    <t>PARKDALE AMERICA (CLOSED)</t>
  </si>
  <si>
    <t>PARKDALE AMERICA LLC  #23</t>
  </si>
  <si>
    <t>PARKDALE AMERICA LLC - PLANT 22 - G</t>
  </si>
  <si>
    <t>PARKDALE AMERICA LLC - PLANT 24</t>
  </si>
  <si>
    <t>PARKDALE AMERICA LLC-#16-MTN CITY</t>
  </si>
  <si>
    <t>PARKDALE AMERICA, - HILLSVILLE, VA</t>
  </si>
  <si>
    <t>PARKDALE AMERICA, LLC - 40</t>
  </si>
  <si>
    <t>PARKDALE AMERICA, LLC #02</t>
  </si>
  <si>
    <t>PARKDALE AMERICA, LLC #03</t>
  </si>
  <si>
    <t>PARKDALE AMERICA, LLC #04</t>
  </si>
  <si>
    <t>PARKDALE AMERICA, LLC #05 - KINGS M</t>
  </si>
  <si>
    <t>PARKDALE AMERICA, LLC #06</t>
  </si>
  <si>
    <t>PARKDALE AMERICA, LLC #09</t>
  </si>
  <si>
    <t>PARKDALE AMERICA, LLC #10</t>
  </si>
  <si>
    <t>PARKDALE AMERICA, LLC #15 - BELMONT</t>
  </si>
  <si>
    <t>PARKDALE AMERICA, LLC #26</t>
  </si>
  <si>
    <t>PARKDALE AMERICA, LLC #27</t>
  </si>
  <si>
    <t>PARKDALE AMERICA, LLC #28</t>
  </si>
  <si>
    <t>PARKDALE AMERICA, LLC #29</t>
  </si>
  <si>
    <t>PARKDALE AMERICA, LLC #30</t>
  </si>
  <si>
    <t>PARKDALE AMERICA, LLC #31</t>
  </si>
  <si>
    <t>PARKDALE AMERICA, LLC #33 - HILLSVI</t>
  </si>
  <si>
    <t>PARKDALE AMERICA, LLC #35 - HILLSVI</t>
  </si>
  <si>
    <t>PARKDALE AMERICA, LLC #37</t>
  </si>
  <si>
    <t>PARKDALE AMERICA, LLC #38</t>
  </si>
  <si>
    <t>PARKDALE AMERICA, LLC #39</t>
  </si>
  <si>
    <t>PARKDALE AMERICA, LLC #41</t>
  </si>
  <si>
    <t>PARKDALE AMERICA, LLC #61</t>
  </si>
  <si>
    <t>PARKDALE AMERICA, LLC #68 - MT. HOL</t>
  </si>
  <si>
    <t>PARKDALE AMERICA, LLC 11</t>
  </si>
  <si>
    <t>PARKDALE AMERICA, LLC 25 - BOONEVIL</t>
  </si>
  <si>
    <t>PARKDALE AMERICA, LLC 32 - HILLSVIL</t>
  </si>
  <si>
    <t>PARKDALE AMERICA, LLC 34 - HILLSVIL</t>
  </si>
  <si>
    <t>PARKDALE AMERICA, LLC 36 - SPARTA</t>
  </si>
  <si>
    <t>PARKDALE AMERICA, LLC-7</t>
  </si>
  <si>
    <t>PARKDALE AMERICA,LLC - 20</t>
  </si>
  <si>
    <t>PARKDALE MILLS #42</t>
  </si>
  <si>
    <t>PARKDALE MILLS INC</t>
  </si>
  <si>
    <t>PARKDALE MILLS INC PLANT #21</t>
  </si>
  <si>
    <t>PARKER HANNIFIN</t>
  </si>
  <si>
    <t>PARKER HANNIFIN CORP. (PD-409)</t>
  </si>
  <si>
    <t>PARKER HANNIFIN CORP-CHIROMICS DIVI</t>
  </si>
  <si>
    <t>PARKER PAD &amp; PRINTING LTD</t>
  </si>
  <si>
    <t>PARKER PRODUCTS, LLC</t>
  </si>
  <si>
    <t>PARKER SYSTEMS INC</t>
  </si>
  <si>
    <t>PARKER'S CRAZY COOKIES</t>
  </si>
  <si>
    <t>PARTS CONNECTION</t>
  </si>
  <si>
    <t>PARTS WORKS, INC.</t>
  </si>
  <si>
    <t>PARTS XPRESS</t>
  </si>
  <si>
    <t>PARTYLITE WORLDWIDE INC.</t>
  </si>
  <si>
    <t>PASS &amp; SEYMOUR</t>
  </si>
  <si>
    <t>PASS &amp; SEYMOUR/LEGRAND</t>
  </si>
  <si>
    <t>PASTA KITCHEN</t>
  </si>
  <si>
    <t>PASTA PICCININI, INC</t>
  </si>
  <si>
    <t>PASTRY HOUSE INC</t>
  </si>
  <si>
    <t>PATAGONIA PROCESSING USA INC</t>
  </si>
  <si>
    <t>PATRICK FAMILY FARMS LLC</t>
  </si>
  <si>
    <t>PATRIOT METAL FINISHING SYSTEMS, IN</t>
  </si>
  <si>
    <t>PATRIOT SUPPLY CORP.</t>
  </si>
  <si>
    <t>PATTY PROCESSING, INC</t>
  </si>
  <si>
    <t>PAUL MCGUIRE</t>
  </si>
  <si>
    <t>PAXXUS INC</t>
  </si>
  <si>
    <t>PBG - NEW RIVER VALLEY</t>
  </si>
  <si>
    <t>PBM NUTRITIONALS, LLC</t>
  </si>
  <si>
    <t>PCAN MAILING INNOVATIONS INC</t>
  </si>
  <si>
    <t>PCL CONSTRUCTION, INC</t>
  </si>
  <si>
    <t>PCP CANADA</t>
  </si>
  <si>
    <t>PCP GROUP, LLC</t>
  </si>
  <si>
    <t>PCP SALES INC.</t>
  </si>
  <si>
    <t>PDF PRINT COMMUNICATIONS, INC.</t>
  </si>
  <si>
    <t>PEACH STATE INTEGRATED TECH INC</t>
  </si>
  <si>
    <t>PEAK ENGINEERING &amp; AUTOMATION CO.</t>
  </si>
  <si>
    <t>PEARL HARBOR NSY &amp; IMF/ COMMANDER</t>
  </si>
  <si>
    <t>PEARL RIVER FOODS</t>
  </si>
  <si>
    <t>PEARSON GARNET PRESS LTD.</t>
  </si>
  <si>
    <t>PEARSON PACKAGING SYSTEMS</t>
  </si>
  <si>
    <t>PECATA ENTERPRISES INC.</t>
  </si>
  <si>
    <t>PECO INC.</t>
  </si>
  <si>
    <t>PECO-INSPX</t>
  </si>
  <si>
    <t>PEDCO SYSTEMS, INC.</t>
  </si>
  <si>
    <t>PEDIGREE OVENS</t>
  </si>
  <si>
    <t>PEERLESS MACHINERY CORP.</t>
  </si>
  <si>
    <t>PEET'S COFFEE AND TEAS</t>
  </si>
  <si>
    <t>PEKO PRECISION PRODUCTS, INC</t>
  </si>
  <si>
    <t>PELL PAPER BOX CO.,INC.</t>
  </si>
  <si>
    <t>PELL PAPER COMPANY</t>
  </si>
  <si>
    <t>PELLERIN MILNOR</t>
  </si>
  <si>
    <t>PELLEY'S CONVEYOR LTD</t>
  </si>
  <si>
    <t>PEMBROKE MDF INC.</t>
  </si>
  <si>
    <t>PEMCO INC.</t>
  </si>
  <si>
    <t>PENN LITHOGRAPHICS</t>
  </si>
  <si>
    <t>PENN STATE UNIVERSITY/ARL</t>
  </si>
  <si>
    <t>PENNSYLVANIA TRANSFORMER</t>
  </si>
  <si>
    <t>PENNYSAVER GROUP, INC.</t>
  </si>
  <si>
    <t>PEP DIRECT</t>
  </si>
  <si>
    <t>PEPPERIDGE FARM, INC - DOWINGTON PA</t>
  </si>
  <si>
    <t>PEPPERIDGE FARMS</t>
  </si>
  <si>
    <t>PEPPERIDGE FARMS INC</t>
  </si>
  <si>
    <t>PEPPERIDGE FARMS INC - CAMDEN</t>
  </si>
  <si>
    <t>PEPPERIDGE FARMS INC. - DENVER</t>
  </si>
  <si>
    <t>PEPPERIDGE FARMS INC.-BLOOMFIELD</t>
  </si>
  <si>
    <t>PEPPERIDGE FARMS-CAMDEN</t>
  </si>
  <si>
    <t>PEPSI BOTTLING VENTURES LLC</t>
  </si>
  <si>
    <t>PEPSIAMERICAS, INC.</t>
  </si>
  <si>
    <t>PEPSICO CANADA ULC (FLC)</t>
  </si>
  <si>
    <t>PEPSICO FINANCIAL TECHNOLOGY</t>
  </si>
  <si>
    <t>PEPSICO FOODS CANADA INC.</t>
  </si>
  <si>
    <t>PEPSICO INC</t>
  </si>
  <si>
    <t>PERATON INC.</t>
  </si>
  <si>
    <t>PEREGRINE MACHINE &amp; MFG BOHEMIA</t>
  </si>
  <si>
    <t>PERFECT CHOCO</t>
  </si>
  <si>
    <t>PERFECT COMMERCE GLOBAL PURCH,LLC</t>
  </si>
  <si>
    <t>PERFECT COMMERCE GLOBAL PURCHASING</t>
  </si>
  <si>
    <t>PERFECT COMMERCE GLOBAL PURCHASING,</t>
  </si>
  <si>
    <t>PERFECT FINISHING, INC.</t>
  </si>
  <si>
    <t>PERFECT FIT INDUSTRIES</t>
  </si>
  <si>
    <t>PERFECT FIT INDUSTRIES,IN</t>
  </si>
  <si>
    <t>PERFETTI VAN MELLE USA</t>
  </si>
  <si>
    <t>PERFORMANCE FABRICS &amp; FIBERS</t>
  </si>
  <si>
    <t>PERFORMANCE FEEDERS, INC.</t>
  </si>
  <si>
    <t>PERFORMANCE MACHINE INC.</t>
  </si>
  <si>
    <t>PERFORMANCE PRODUCE LLC</t>
  </si>
  <si>
    <t>PERFORMAX GLOBAL, LLC</t>
  </si>
  <si>
    <t>PERKINS PAPERS - USA LTD.</t>
  </si>
  <si>
    <t>PERLEN PACKAGING LLC, WHIPPANY</t>
  </si>
  <si>
    <t>PERMABASE BUILDING PRODUCTS,LLC</t>
  </si>
  <si>
    <t>PERMACEL ST LOUIS, INC</t>
  </si>
  <si>
    <t>PERMIK INDUSTRIAL SUPPLIES</t>
  </si>
  <si>
    <t>PERPETUAL MACHINE CO.</t>
  </si>
  <si>
    <t>PERPETUAL MOTION INDUSTRIES, INC.</t>
  </si>
  <si>
    <t>PESTELL PET PRODUCTS</t>
  </si>
  <si>
    <t>PESTER USA INC</t>
  </si>
  <si>
    <t>PETER ALEUNG</t>
  </si>
  <si>
    <t>PETER KOZAK</t>
  </si>
  <si>
    <t>PETRO-CANADA LUBRICANTS INC.</t>
  </si>
  <si>
    <t>PETTY MACHINE CO., INC.</t>
  </si>
  <si>
    <t>PEXIM INTERNATIONAL</t>
  </si>
  <si>
    <t>PEYTON'S NORTHERN</t>
  </si>
  <si>
    <t>PEYTON'S SOUTHEASTERN</t>
  </si>
  <si>
    <t>PFENNINGS ORGANIC VEGETABLES INC.</t>
  </si>
  <si>
    <t>PFM MANUFACTURERS LLC (CLOSED)</t>
  </si>
  <si>
    <t>PFM PACKAGING MACHINERY CORPORATION</t>
  </si>
  <si>
    <t>PG PUBLISHING CO</t>
  </si>
  <si>
    <t>PHANTOM TECHNOLOGIES, INC,</t>
  </si>
  <si>
    <t>PHARMAVITE - SOY JOY</t>
  </si>
  <si>
    <t>PHARR YARNS</t>
  </si>
  <si>
    <t>PHARR YARNS INC - HP</t>
  </si>
  <si>
    <t>PHC INDUSTRIES, INC</t>
  </si>
  <si>
    <t>PHD SERVICES</t>
  </si>
  <si>
    <t>PHILIPS GRAPHIC SERVICES LTD.</t>
  </si>
  <si>
    <t>PHILLIP MORRIS USA INC</t>
  </si>
  <si>
    <t>PHILLIP P   YARBER</t>
  </si>
  <si>
    <t>PHILLIPS MEDISIZE, LLC</t>
  </si>
  <si>
    <t>PHIL'S CAKE BOX BAKERIES, INC.</t>
  </si>
  <si>
    <t>PHOENIX COLOR OPTICS</t>
  </si>
  <si>
    <t>PHOENIX CONVEYOR SYSTEMS -BLOCK</t>
  </si>
  <si>
    <t>PHOENIX HEALTH &amp; FITNESS, INC</t>
  </si>
  <si>
    <t>PHOENIX INSTALLATION &amp; MGMT CO., IN</t>
  </si>
  <si>
    <t>PHOENIX MACHINES SERVICE LLC</t>
  </si>
  <si>
    <t>PHOENIX WEB</t>
  </si>
  <si>
    <t>PHOENIX-MESA</t>
  </si>
  <si>
    <t>PIA AUTOMATION US INC</t>
  </si>
  <si>
    <t>PIANA NON WOVENS, LLC</t>
  </si>
  <si>
    <t>PIANA NONWOVENS, LLC - SAN LUIS</t>
  </si>
  <si>
    <t>PIECES INDUSTRIELLES QUEBEC (PIQ)</t>
  </si>
  <si>
    <t>PIEDMONT MECHANICAL, INC</t>
  </si>
  <si>
    <t>PIEDMONT METAL FABRICATORS</t>
  </si>
  <si>
    <t>PIEDMONT TECHNICAL SALES</t>
  </si>
  <si>
    <t>PIERBURG US, LLC.</t>
  </si>
  <si>
    <t>PIEZO KINETICS</t>
  </si>
  <si>
    <t>PILKINGTON NA INC.</t>
  </si>
  <si>
    <t>PILLAR HOUSE USA</t>
  </si>
  <si>
    <t>PIN HSIAO &amp; ASSOCIATES LLC</t>
  </si>
  <si>
    <t>PINE RIDGE FARMS, LLC</t>
  </si>
  <si>
    <t>PINEBROOK FARM</t>
  </si>
  <si>
    <t>PINPOINT LA LLC</t>
  </si>
  <si>
    <t>PIONEER FROZEN FOODS LLC</t>
  </si>
  <si>
    <t>PIONEER INDUSTRIAL SALES</t>
  </si>
  <si>
    <t>PIONEER PACKAGING INC</t>
  </si>
  <si>
    <t>PIONEER RUBBER AND GASKET CO., INC.</t>
  </si>
  <si>
    <t>PIT TOP CONVEYOR PRODUCTS PTY LTD</t>
  </si>
  <si>
    <t>PITNEY BOWES</t>
  </si>
  <si>
    <t>PITNEY BOWES DBA SURE-FEED</t>
  </si>
  <si>
    <t>PITNEY BOWES PRESORT SERVICES, INC</t>
  </si>
  <si>
    <t>PITNEY BOWES PRESORT SERVICES-CHAR</t>
  </si>
  <si>
    <t>PITT PLASTICS, INC</t>
  </si>
  <si>
    <t>PITTSBURG PLATE GLASS</t>
  </si>
  <si>
    <t>PITTSBURGH  GLASS WRKS ULC</t>
  </si>
  <si>
    <t>PITTSBURGH CORNING CORP.</t>
  </si>
  <si>
    <t>PIVOT PACKAGING SYSTEMS LTD</t>
  </si>
  <si>
    <t>PIZZA CORNER, INC.</t>
  </si>
  <si>
    <t>PJ FOODS SERVICE</t>
  </si>
  <si>
    <t>PLADIS NORTH AMERICA INC</t>
  </si>
  <si>
    <t>PLANET PRODUCTS CORP</t>
  </si>
  <si>
    <t>PLASKOLITE, LLC</t>
  </si>
  <si>
    <t>PLAST-EX INTERNATIONAL INC.</t>
  </si>
  <si>
    <t>PLASTIC MOULDERS LTD</t>
  </si>
  <si>
    <t>PLASTIC SUPPLY INC.</t>
  </si>
  <si>
    <t>PLASTIKOIL/GATEWAY BOOKBINDING SYS.</t>
  </si>
  <si>
    <t>PLASTIQUE DCN INC.</t>
  </si>
  <si>
    <t>PLASTOMER CORPORATION</t>
  </si>
  <si>
    <t>PLATINUM CONVERTING, INC.</t>
  </si>
  <si>
    <t>PLENCON LIMITED</t>
  </si>
  <si>
    <t>PLIANT CORPORATION</t>
  </si>
  <si>
    <t>PLPECK JR. MACHINE TOOL</t>
  </si>
  <si>
    <t>PLY GEM INDUSTRIES, INC</t>
  </si>
  <si>
    <t>PLYMOUTH BEEF CO</t>
  </si>
  <si>
    <t>PM PACKAGING</t>
  </si>
  <si>
    <t>PMG  INC</t>
  </si>
  <si>
    <t>PMG INC</t>
  </si>
  <si>
    <t>PMI CARTONING</t>
  </si>
  <si>
    <t>PNEUMATIC SCALE</t>
  </si>
  <si>
    <t>POCINO FOODS</t>
  </si>
  <si>
    <t>POISSON SALE GASPESIA</t>
  </si>
  <si>
    <t>POLANCIC MEATS</t>
  </si>
  <si>
    <t>POLARIS INDUSTRIES</t>
  </si>
  <si>
    <t>POLAROID ID SYSTEMS</t>
  </si>
  <si>
    <t>POLLMAN'S BAKE SHOP</t>
  </si>
  <si>
    <t>POLLUX CANADA INC</t>
  </si>
  <si>
    <t>POLSTAR, LLC</t>
  </si>
  <si>
    <t>POLY-AMERICA L.P.</t>
  </si>
  <si>
    <t>POLYCOR INC - QUEBEC CITY</t>
  </si>
  <si>
    <t>POLYCOR INC - ST SEBASTIEN DE FRONT</t>
  </si>
  <si>
    <t>POLYFAB/MELTON</t>
  </si>
  <si>
    <t>POLYMER GROUP, INC.</t>
  </si>
  <si>
    <t>POLYMER LOGISTICS</t>
  </si>
  <si>
    <t>POLYPACK, INC</t>
  </si>
  <si>
    <t>POOLE SHEET METAL &amp; WELDING</t>
  </si>
  <si>
    <t>POOLEY ,INC</t>
  </si>
  <si>
    <t>POOLEY, INC</t>
  </si>
  <si>
    <t>POPPELMANN PLASTICS LLC</t>
  </si>
  <si>
    <t>PORT OF BELLINGHAM</t>
  </si>
  <si>
    <t>PORT OF SEATTLE</t>
  </si>
  <si>
    <t>PORTABLE PACKAGING SYSTEM INC.</t>
  </si>
  <si>
    <t>PORTEC - DO NOT USE</t>
  </si>
  <si>
    <t>PORTLAND HOSPITAL SERVICE CORP.</t>
  </si>
  <si>
    <t>PORTOLA TECH INTERNATIONAL</t>
  </si>
  <si>
    <t>PORTUGUESE BAKING CO./</t>
  </si>
  <si>
    <t>POSCON TRADING COMPANY</t>
  </si>
  <si>
    <t>POSSEHL CONNECTOR SERVICES</t>
  </si>
  <si>
    <t>POST FOODS CANADA CORP. - NIAGARA F</t>
  </si>
  <si>
    <t>POST FOODS CANADA CORP. - TBD1</t>
  </si>
  <si>
    <t>POST FOODS CANADA INC.</t>
  </si>
  <si>
    <t>POSTAL SHELF STOCK</t>
  </si>
  <si>
    <t>POST-IS, LLC</t>
  </si>
  <si>
    <t>POTOMAC RUBBER COMPANY</t>
  </si>
  <si>
    <t>POWER &amp; PUMPS, INC.</t>
  </si>
  <si>
    <t>POWER &amp; RUBBER SUPPLY, INC</t>
  </si>
  <si>
    <t>POWER COMPONENTS CORP.</t>
  </si>
  <si>
    <t>POWER DRIVE SYSTEMS, INC</t>
  </si>
  <si>
    <t>POWER INDUSTRIES-DIV OF MOTION</t>
  </si>
  <si>
    <t>POWER LINES INC DBA</t>
  </si>
  <si>
    <t>POWER MOTION &amp; IN'L SUPPLY</t>
  </si>
  <si>
    <t>POWER TEST INC</t>
  </si>
  <si>
    <t>POWER TORQUE INC</t>
  </si>
  <si>
    <t>POWER TRANS, INC.</t>
  </si>
  <si>
    <t>POWER TRANSMISSION CO.</t>
  </si>
  <si>
    <t>POWER TRANSMISSION SPECIALTIES</t>
  </si>
  <si>
    <t>POWER-HEAT-SET OF AMERICA, INC.</t>
  </si>
  <si>
    <t>POWERMOTION</t>
  </si>
  <si>
    <t>POWER-PACK CONVEYOR CO.</t>
  </si>
  <si>
    <t>PPG CAN INC.</t>
  </si>
  <si>
    <t>PPG CANADA INC.</t>
  </si>
  <si>
    <t>PPG INDUSTRIES</t>
  </si>
  <si>
    <t>PPG INDUSTRIES, INC.</t>
  </si>
  <si>
    <t>PPG INDUSTRIES-EVART, MI</t>
  </si>
  <si>
    <t>PPP CORPORATION</t>
  </si>
  <si>
    <t>PRATT &amp; WHITNEY CANADA CORP</t>
  </si>
  <si>
    <t>PRATT IND.</t>
  </si>
  <si>
    <t>PRATT INDUSTRIES - USA - MILL DIV</t>
  </si>
  <si>
    <t>PRAXAIR SURFACE TECHNOLOGIES</t>
  </si>
  <si>
    <t>PRC INDUSTRIAL SUPPLY</t>
  </si>
  <si>
    <t>PRC INDUSTRIAL SUPPLY INC</t>
  </si>
  <si>
    <t>PRECISE PACKAGING</t>
  </si>
  <si>
    <t>PRECISION - ACCOUNTS PAYABLE</t>
  </si>
  <si>
    <t>PRECISION AUTOMATION CO. INC.</t>
  </si>
  <si>
    <t>PRECISION BELTING - CJ</t>
  </si>
  <si>
    <t>PRECISION BELTING - GG</t>
  </si>
  <si>
    <t>PRECISION BELTING - PM</t>
  </si>
  <si>
    <t>PRECISION BELTING - TT</t>
  </si>
  <si>
    <t>PRECISION BELTING CO. - JC</t>
  </si>
  <si>
    <t>PRECISION BELTING CO.- JC</t>
  </si>
  <si>
    <t>PRECISION BELTS TECHNOLOGY CO.</t>
  </si>
  <si>
    <t>PRECISION DESIGN &amp; MACHINE, INC.</t>
  </si>
  <si>
    <t>PRECISION EQUIPMENT &amp; SUPPLY</t>
  </si>
  <si>
    <t>PRECISION FOOD INNOVATIONS</t>
  </si>
  <si>
    <t>PRECISION IND. - ARLINGTON - 1</t>
  </si>
  <si>
    <t>PRECISION IND. - ARLINGTON - 2</t>
  </si>
  <si>
    <t>PRECISION IND. - ATLANTA</t>
  </si>
  <si>
    <t>PRECISION IND. - CONROE</t>
  </si>
  <si>
    <t>PRECISION IND. - DALLAS, TX</t>
  </si>
  <si>
    <t>PRECISION IND. - KANSAS CITY, MO</t>
  </si>
  <si>
    <t>PRECISION IND. - KBLU/MUNCY</t>
  </si>
  <si>
    <t>PRECISION IND. - KELL/BATTLECREEK</t>
  </si>
  <si>
    <t>PRECISION IND. - LANCASTER</t>
  </si>
  <si>
    <t>PRECISION IND. - LAWTON</t>
  </si>
  <si>
    <t>PRECISION IND. - LENOIR</t>
  </si>
  <si>
    <t>PRECISION IND. - LITTLE ROCK</t>
  </si>
  <si>
    <t>PRECISION IND. - MEMPHIS</t>
  </si>
  <si>
    <t>PRECISION IND. - NEWBURGH</t>
  </si>
  <si>
    <t>PRECISION IND. - RUSSELLVILLE</t>
  </si>
  <si>
    <t>PRECISION IND. - SANTA FE SPRINGS</t>
  </si>
  <si>
    <t>PRECISION IND. - SHREVEPORT</t>
  </si>
  <si>
    <t>PRECISION IND. - SPARTANBURG, SC</t>
  </si>
  <si>
    <t>PRECISION IND. - SPRINGDALE</t>
  </si>
  <si>
    <t>PRECISION IND. - TULSA</t>
  </si>
  <si>
    <t>PRECISION IND. (ARLINGTON)</t>
  </si>
  <si>
    <t>PRECISION IND. (AUIN)</t>
  </si>
  <si>
    <t>PRECISION IND. (BLUE ANCHOR,NJ)</t>
  </si>
  <si>
    <t>PRECISION IND. (CHARLOTTE,NC)</t>
  </si>
  <si>
    <t>PRECISION IND. (CHICAGO)</t>
  </si>
  <si>
    <t>PRECISION IND. (COMMERCE)</t>
  </si>
  <si>
    <t>PRECISION IND. (EAGAN)</t>
  </si>
  <si>
    <t>PRECISION IND. (EL PASO)</t>
  </si>
  <si>
    <t>PRECISION IND. (FAIRFIELD, NJ)</t>
  </si>
  <si>
    <t>PRECISION IND. (FLOW BRANCH)</t>
  </si>
  <si>
    <t>PRECISION IND. (GOODLETTS)</t>
  </si>
  <si>
    <t>PRECISION IND. (KELLOGG/KIMPER)</t>
  </si>
  <si>
    <t>PRECISION IND. (LANCASTER,  PA)</t>
  </si>
  <si>
    <t>PRECISION IND. (NAMPA)</t>
  </si>
  <si>
    <t>PRECISION IND. (PELLA)</t>
  </si>
  <si>
    <t>PRECISION IND. (SCRANTON, PA)</t>
  </si>
  <si>
    <t>PRECISION INDUSTRIAL EQUIPMENT LLC</t>
  </si>
  <si>
    <t>PRECISION INDUSTRIES</t>
  </si>
  <si>
    <t>PRECISION MACHINE DESIGN, INC</t>
  </si>
  <si>
    <t>PRECISION MACHINE PRODUCTS</t>
  </si>
  <si>
    <t>PRECISION PRODUCTS INC</t>
  </si>
  <si>
    <t>PRECISION PROTOTYPE &amp; MFG, INC</t>
  </si>
  <si>
    <t>PRECISION RESOURCE</t>
  </si>
  <si>
    <t>PRECISION SOLUTIONS</t>
  </si>
  <si>
    <t>PRECISION TEXTILES</t>
  </si>
  <si>
    <t>PRECISION TEXTILES LLC</t>
  </si>
  <si>
    <t>PRECISION TOOL SERVICE, INC.</t>
  </si>
  <si>
    <t>PRECISION TOOLS SERVICE INC.</t>
  </si>
  <si>
    <t>PRECISION TOOLS SERVICE, INC.</t>
  </si>
  <si>
    <t>PRECISION WEB SYSTEMS INC.</t>
  </si>
  <si>
    <t>PRECISION, INC DBA PFI ALGONA</t>
  </si>
  <si>
    <t>PRECISIONAIRE OF FLORIDA</t>
  </si>
  <si>
    <t>PRECIX</t>
  </si>
  <si>
    <t>PRECO INDUSTRIES, INC.</t>
  </si>
  <si>
    <t>PRECO, INC.</t>
  </si>
  <si>
    <t>PRECOR, USA</t>
  </si>
  <si>
    <t>PREDIMACH INC.</t>
  </si>
  <si>
    <t>PREFERRED GLOBAL EQUIPMENT</t>
  </si>
  <si>
    <t>PREFERRED PRINTING &amp; PACKAGING</t>
  </si>
  <si>
    <t>PREGIS POLYMASK, INC</t>
  </si>
  <si>
    <t>PREMIER PRINTING OF ILLINOIS INC</t>
  </si>
  <si>
    <t>PREMIER SUPPLY INC.</t>
  </si>
  <si>
    <t>PREMIER TECH SYSTEMS AND AUTOMATION</t>
  </si>
  <si>
    <t>PREMIER TECHNOLOGY INC.</t>
  </si>
  <si>
    <t>PREMIER TRADING SUPPLY, LLC</t>
  </si>
  <si>
    <t>PREMIERE BRAND MEATS</t>
  </si>
  <si>
    <t>PREMIUM IMPRESSIONS</t>
  </si>
  <si>
    <t>PREMIUM WATER INC</t>
  </si>
  <si>
    <t>PRESCOTT METAL INC</t>
  </si>
  <si>
    <t>PRESIDENT CONTAINER</t>
  </si>
  <si>
    <t>PRESS ENTERPRISE INC</t>
  </si>
  <si>
    <t>PRESS TECH CO.</t>
  </si>
  <si>
    <t>PRESSTRAN INDUSTRIES - MAGNA</t>
  </si>
  <si>
    <t>PRESTIGE BREAD CO. OF J.C. INC.</t>
  </si>
  <si>
    <t>PRETTL APPLIANCE SYSTEM USA</t>
  </si>
  <si>
    <t>PRETZEL'S INC.</t>
  </si>
  <si>
    <t>PREX CORPORATION</t>
  </si>
  <si>
    <t>PRGX ATTN: INVOICE PROCESSING</t>
  </si>
  <si>
    <t>PRICE RUBBER CORP.</t>
  </si>
  <si>
    <t>PRIDE CONVEYANCE SYSTEMS INC.</t>
  </si>
  <si>
    <t>PRIMA-TEX INDUSTRIAL,INC.</t>
  </si>
  <si>
    <t>PRIMA-TEX INDUSTRIES OF</t>
  </si>
  <si>
    <t>PRIME SYSTEMS, INC.</t>
  </si>
  <si>
    <t>PRIME TECH, INC</t>
  </si>
  <si>
    <t>PRIME X2 TECHNOLOGIES PX2 TECH</t>
  </si>
  <si>
    <t>PRIMETALS TECHNOLOGIES USA LLC</t>
  </si>
  <si>
    <t>PRINCIPE AMERICA, LLC</t>
  </si>
  <si>
    <t>PRINCIPE FOOD USA</t>
  </si>
  <si>
    <t>PRINT 2FINISH</t>
  </si>
  <si>
    <t>PRINTING AND WRITING</t>
  </si>
  <si>
    <t>PRINTPACK INC.</t>
  </si>
  <si>
    <t>PRIORITY ONE FITNESS</t>
  </si>
  <si>
    <t>PRIORITY ONE PKG. LTD.</t>
  </si>
  <si>
    <t>PRL ALUMINUM INC</t>
  </si>
  <si>
    <t>PRO BELTING, LLC</t>
  </si>
  <si>
    <t>PRO DESIGN AUTOMATION INC.</t>
  </si>
  <si>
    <t>PRO LINE PRINTING, INC.</t>
  </si>
  <si>
    <t>PRO PRINT AND LABEL</t>
  </si>
  <si>
    <t>PRO SOURCE INDUSTRIAL LLC</t>
  </si>
  <si>
    <t>PRO SOURCE INDUSTRIAL, LLC</t>
  </si>
  <si>
    <t>PROAMPAC</t>
  </si>
  <si>
    <t>PROBANDAS AMERICA LLC</t>
  </si>
  <si>
    <t>PROBANDAS S. DE R.L. DE C.U.</t>
  </si>
  <si>
    <t>PROBUILD</t>
  </si>
  <si>
    <t>PROCESS EQUIPMENT AND CONTROLS</t>
  </si>
  <si>
    <t>PROCESS POSTERS</t>
  </si>
  <si>
    <t>PROCESS SRL</t>
  </si>
  <si>
    <t>PROCESSORS EQUIPMENT</t>
  </si>
  <si>
    <t>PROCESSORS EQUIPMENT (TRANSTEX)</t>
  </si>
  <si>
    <t>PROCOR INDUSTRIAL CORPORATION</t>
  </si>
  <si>
    <t>PROCTER &amp; GAMBLE</t>
  </si>
  <si>
    <t>PROCTER &amp; GAMBLE - SEE 305973</t>
  </si>
  <si>
    <t>PROCTER &amp; GAMBLE INC.</t>
  </si>
  <si>
    <t>PROCTER &amp; GAMBLE PAPER</t>
  </si>
  <si>
    <t>PROCTER &amp; GAMBLE PAPER PRODUCTS CO.</t>
  </si>
  <si>
    <t>PROCTER AND GAMBLE CO</t>
  </si>
  <si>
    <t>PROCTOR &amp; GAMBLE MANUFACTURING</t>
  </si>
  <si>
    <t>PROCYCLE</t>
  </si>
  <si>
    <t>PRODO MAX INDUSTRIAL AUTO</t>
  </si>
  <si>
    <t>PRODUCTION METHODS</t>
  </si>
  <si>
    <t>PRODUCTION RESOURCES, INC.</t>
  </si>
  <si>
    <t>PRODUCTION SERVICES MANAGEMENT (PSM</t>
  </si>
  <si>
    <t>PRODUCTOS INTERNACIONALES</t>
  </si>
  <si>
    <t>PRODUCTS FOR PROGRESS INC</t>
  </si>
  <si>
    <t>PRODUCTS UNLIMITED CORP.</t>
  </si>
  <si>
    <t>PRODUCTS UNLIMITED INCORPORATED</t>
  </si>
  <si>
    <t>PRODUITS VEGKISS INC.</t>
  </si>
  <si>
    <t>PROFESSIONAL BUSINESS PROVIDERS</t>
  </si>
  <si>
    <t>PROFESSIONAL BUSINESS PROVIDERS INC</t>
  </si>
  <si>
    <t>PROFESSIONAL BUSINESS PROVIDERS,</t>
  </si>
  <si>
    <t>PROFESSIONAL LABOR SUPPORT</t>
  </si>
  <si>
    <t>PROFESSIONAL PACKAGING SYSTEMS, INC</t>
  </si>
  <si>
    <t>PROFESSIONAL PLASTICS</t>
  </si>
  <si>
    <t>PROFESSIONAL TECHNICAL SR</t>
  </si>
  <si>
    <t>PROFORM FITNESS INC.</t>
  </si>
  <si>
    <t>PROFORMA INTERIORS LTD.</t>
  </si>
  <si>
    <t>PROGRESS DESIGN &amp; MACHINE</t>
  </si>
  <si>
    <t>PROGRESS MATERIAL HANDLING INC.</t>
  </si>
  <si>
    <t>PROGRESS PRINTING CO.</t>
  </si>
  <si>
    <t>PROGRESSIVE AUTOMATED SYSTEMS</t>
  </si>
  <si>
    <t>PROGRESSIVE CONTROL SYSTE</t>
  </si>
  <si>
    <t>PROGRESSIVE MACHINE &amp; DESIGN, LLC</t>
  </si>
  <si>
    <t>PROGRESSIVE MOULDED PRODU</t>
  </si>
  <si>
    <t>PROGRESSIVE PROTEIN, LLC</t>
  </si>
  <si>
    <t>PROGRESSIVE TOOL CO INC</t>
  </si>
  <si>
    <t>PROJECT SERVICES GROUP, INC.</t>
  </si>
  <si>
    <t>PROMACH INTEGRATED SOLUTIONS</t>
  </si>
  <si>
    <t>PROMACH, INC</t>
  </si>
  <si>
    <t>PROMAT INC.</t>
  </si>
  <si>
    <t>PROMATION ENGINEERING LTD</t>
  </si>
  <si>
    <t>PROMATION ENGINEERING LTD.</t>
  </si>
  <si>
    <t>PROMAXIMA MFG.</t>
  </si>
  <si>
    <t>PROMECH ENTERPRISES INC.</t>
  </si>
  <si>
    <t>PRO-PAC, INC.</t>
  </si>
  <si>
    <t>PROPACK</t>
  </si>
  <si>
    <t>PROPEX FURNISHING SOLUTIONS INC</t>
  </si>
  <si>
    <t>PROPEX OPERATING CO, LLC</t>
  </si>
  <si>
    <t>PROPEX OPERATING CO, LLC - RINGGOLD</t>
  </si>
  <si>
    <t>PROPEX OPERATING CO, LLC-BAINBRIDGE</t>
  </si>
  <si>
    <t>PROPEX OPERATING CO, LLC-CHATTANOOG</t>
  </si>
  <si>
    <t>PROPEX OPERATING CO, LLC-HAZELHURST</t>
  </si>
  <si>
    <t>PROPORTION FOODS</t>
  </si>
  <si>
    <t>PROPORTION FOODS, LLC</t>
  </si>
  <si>
    <t>PROPORTION-AIR INC</t>
  </si>
  <si>
    <t>PROPPER MANUFACTURING CO</t>
  </si>
  <si>
    <t>PROSPECT QUOTE AND N/C TEST</t>
  </si>
  <si>
    <t>PRO-TEC INDUSTRIAL</t>
  </si>
  <si>
    <t>PROTECH INTERNATIONAL</t>
  </si>
  <si>
    <t>PROTEK MEDICAL PRODUCTS, INC.</t>
  </si>
  <si>
    <t>PROVENCE, LP DBA BALTHAZAR BAKERY</t>
  </si>
  <si>
    <t>PROVIDENCE FITNESS SERVICE</t>
  </si>
  <si>
    <t>PROVIDENCE JOURNAL</t>
  </si>
  <si>
    <t>PRS PLASTIC &amp; RUBBER SOLUTIONS</t>
  </si>
  <si>
    <t>PRUDENT PUBLISHING</t>
  </si>
  <si>
    <t>PS SOLUTIONS, INC</t>
  </si>
  <si>
    <t>PSI CONSTRUCTION COMPANY</t>
  </si>
  <si>
    <t>PSI GEORGIA</t>
  </si>
  <si>
    <t>PSI GROUP INC.</t>
  </si>
  <si>
    <t>PTERIS GLOBAL</t>
  </si>
  <si>
    <t>PTERIS GLOBAL LTD</t>
  </si>
  <si>
    <t>PTERIS GLOBAL USA INC</t>
  </si>
  <si>
    <t>PTERIS GLOBAL USA INC.</t>
  </si>
  <si>
    <t>PTI ENGINEERED PLASTICS, INC.</t>
  </si>
  <si>
    <t>PTI(PACKAGING TECHNOLOGIES &amp; INSP.)</t>
  </si>
  <si>
    <t>PUBLIC RUBBER &amp; SUPPLY CO.,INC.</t>
  </si>
  <si>
    <t>PUBLIX SUPER MARKETS</t>
  </si>
  <si>
    <t>PUDDY BROS.</t>
  </si>
  <si>
    <t>PUGLISI EGG FARMS</t>
  </si>
  <si>
    <t>PULMUONE FOODS USA, INC</t>
  </si>
  <si>
    <t>PUNKWORKS</t>
  </si>
  <si>
    <t>PURE DELIGHTS LLC</t>
  </si>
  <si>
    <t>PURE INGENUITY</t>
  </si>
  <si>
    <t>PURES FOOD SPECIALTIES LLC</t>
  </si>
  <si>
    <t>PURITAN BAKERY</t>
  </si>
  <si>
    <t>PUROLATOR COURIER INC.</t>
  </si>
  <si>
    <t>PURVIS BEARING SERVICE, INC.</t>
  </si>
  <si>
    <t>PURVIS INDUSTRIES/CAP CORP</t>
  </si>
  <si>
    <t>PURVIS INDUSTRIES/IMSCO</t>
  </si>
  <si>
    <t>Q.C. INDUSTRIES</t>
  </si>
  <si>
    <t>Q.D.P. ENGINEERING INC.</t>
  </si>
  <si>
    <t>Q.F.C. USA, INC.</t>
  </si>
  <si>
    <t>QBM, INC.</t>
  </si>
  <si>
    <t>QCS FITNESS INC</t>
  </si>
  <si>
    <t>QF INDUSTRIES INC</t>
  </si>
  <si>
    <t>QG PRINTING CORP - FERNLEY</t>
  </si>
  <si>
    <t>QG, LLC - MERCED</t>
  </si>
  <si>
    <t>QG, LLC - MIDLAND</t>
  </si>
  <si>
    <t>QI WANG</t>
  </si>
  <si>
    <t>QINGDAO INRAY GROUP CO, LTD</t>
  </si>
  <si>
    <t>QIP, LLC</t>
  </si>
  <si>
    <t>Q-SAGE INC.</t>
  </si>
  <si>
    <t>QTI-QUAD TECH INT.</t>
  </si>
  <si>
    <t>QUAD GRAPHICS</t>
  </si>
  <si>
    <t>QUAD GRAPHICS – HIGH TECH CNTR</t>
  </si>
  <si>
    <t>QUAD GRAPHICS INC.</t>
  </si>
  <si>
    <t>QUAD GRAPHICS INC. - COLUMBUS</t>
  </si>
  <si>
    <t>QUAD GRAPHICS INC. - FAIRFIELD</t>
  </si>
  <si>
    <t>QUAD GRAPHICS INC. - FRANKLIN, KY</t>
  </si>
  <si>
    <t>QUAD GRAPHICS INC. - LOMIRA, WI</t>
  </si>
  <si>
    <t>QUAD GRAPHICS INC. - MARTINSBURG, W</t>
  </si>
  <si>
    <t>QUAD GRAPHICS INC. - MERCED, CA</t>
  </si>
  <si>
    <t>QUAD GRAPHICS INC. - MIDLAND MI</t>
  </si>
  <si>
    <t>QUAD GRAPHICS INC. - NASHVILLE</t>
  </si>
  <si>
    <t>QUAD GRAPHICS INC. - OKLAHOMA CITY,</t>
  </si>
  <si>
    <t>QUAD GRAPHICS INC. - OMAHA</t>
  </si>
  <si>
    <t>QUAD GRAPHICS INC. - RIVERSIDE</t>
  </si>
  <si>
    <t>QUAD GRAPHICS INC. - SUSSEX</t>
  </si>
  <si>
    <t>QUAD GRAPHICS INC. - TAMPA</t>
  </si>
  <si>
    <t>QUAD GRAPHICS INC. - TAUNTON</t>
  </si>
  <si>
    <t>QUAD GRAPHICS INC. - THE ROCK</t>
  </si>
  <si>
    <t>QUAD GRAPHICS INC. - WASECA</t>
  </si>
  <si>
    <t>QUAD/GRAPHICS COMMERCIAL &amp; SPECIALT</t>
  </si>
  <si>
    <t>QUADREL LABELING SYSTEMS</t>
  </si>
  <si>
    <t>QUADRIGA ART INC.</t>
  </si>
  <si>
    <t>QUAKER OATS CO. OF CANADA</t>
  </si>
  <si>
    <t>QUALCARE MEDICAL, INC.</t>
  </si>
  <si>
    <t>QUALITY BELT MAINTENANCE LTD</t>
  </si>
  <si>
    <t>QUALITY BELT MAINTENANCE LTD.</t>
  </si>
  <si>
    <t>QUALITY CONVEYOR SOLUTIONS</t>
  </si>
  <si>
    <t>QUALITY CONVEYOR SOLUTIONS, LLC</t>
  </si>
  <si>
    <t>QUALITY DISTRIBUTION SOLUTIONS INC.</t>
  </si>
  <si>
    <t>QUALITY HARVEST FOODS CORP.</t>
  </si>
  <si>
    <t>QUALITY INDUSTRIES OF AMERICA, INC.</t>
  </si>
  <si>
    <t>QUALITY MACHINING</t>
  </si>
  <si>
    <t>QUALITY MECHANICAL CONTRACTORS, LLC</t>
  </si>
  <si>
    <t>QUALITY METALWORKS</t>
  </si>
  <si>
    <t>QUALITY PAPER CONVERTERS</t>
  </si>
  <si>
    <t>QUALITY PASTA</t>
  </si>
  <si>
    <t>QUALITY PLUS SERVICES</t>
  </si>
  <si>
    <t>QUALITY PORK INTERNATIONAL, INC</t>
  </si>
  <si>
    <t>QUALITY RUBBER MFG</t>
  </si>
  <si>
    <t>QUALITY SAUSAGE COMPANY LLC</t>
  </si>
  <si>
    <t>QUALITY STEEL FABRICATION</t>
  </si>
  <si>
    <t>QUALITY TECHNICAL SERVICES</t>
  </si>
  <si>
    <t>QUALITY TOPS &amp; KITCHENS LTD.</t>
  </si>
  <si>
    <t>QUALTECH INC.</t>
  </si>
  <si>
    <t>QUANTRONIX INC.</t>
  </si>
  <si>
    <t>QUANTUM CONVEYORS SYSTEMS</t>
  </si>
  <si>
    <t>QUANTUM FIRST AUTOMATION LLC</t>
  </si>
  <si>
    <t>QUANTUM FITNESS CORPORATION</t>
  </si>
  <si>
    <t>QUANTUM MAGNETICS</t>
  </si>
  <si>
    <t>QUANTUM TECHNICAL SERVICES, INC</t>
  </si>
  <si>
    <t>QUATROTEC INC</t>
  </si>
  <si>
    <t>QUATROTEC, INC</t>
  </si>
  <si>
    <t>QUBIQA ESBJERG A/S</t>
  </si>
  <si>
    <t>QUBIQA US INC</t>
  </si>
  <si>
    <t>QUEBECOR PRINTING FRANKLI</t>
  </si>
  <si>
    <t>QUEBECOR PRINTING INDUSTRIES</t>
  </si>
  <si>
    <t>QUEBECOR WORLD - LEBANON OH</t>
  </si>
  <si>
    <t>QUEBECOR WORLD-NORTHEAST</t>
  </si>
  <si>
    <t>QUEN CONSTRUCTION</t>
  </si>
  <si>
    <t>QUEST NUTRITION, LLC</t>
  </si>
  <si>
    <t>QUEST OPTICAL</t>
  </si>
  <si>
    <t>QUIDEL CORPORATION</t>
  </si>
  <si>
    <t>QUIK IMPRESSIONS GROUP, INC</t>
  </si>
  <si>
    <t>QUINTE CUSTOMS FOODS</t>
  </si>
  <si>
    <t>QUINTEC INTEGRATION, INC.</t>
  </si>
  <si>
    <t>QUINTON CARDIOLOGY INC.</t>
  </si>
  <si>
    <t>QUINTON INSTRUMENT CO.</t>
  </si>
  <si>
    <t>QUIPP, INC.</t>
  </si>
  <si>
    <t>QUOTE &amp; N/C TEST - (59.5/47.5/72)</t>
  </si>
  <si>
    <t>QUOTE &amp; N/C TEST - (63.5/51.5/72)</t>
  </si>
  <si>
    <t>QVC INC.</t>
  </si>
  <si>
    <t>R   DAN &amp; CO</t>
  </si>
  <si>
    <t>R &amp; A TECHNICAL</t>
  </si>
  <si>
    <t>R &amp; D MACHINE SHOP</t>
  </si>
  <si>
    <t>R &amp; J PAPERBOX</t>
  </si>
  <si>
    <t>R &amp; K TIMBERS INC.</t>
  </si>
  <si>
    <t>R &amp; R ELECTRIC</t>
  </si>
  <si>
    <t>R &amp; R PRODUCTS, INC.</t>
  </si>
  <si>
    <t>R &amp; R WELDING INC.</t>
  </si>
  <si>
    <t>R &amp; S TECHNICAL SERVICES</t>
  </si>
  <si>
    <t>R&amp;R DESIGN AND MANUFACTURING, INC</t>
  </si>
  <si>
    <t>R. B. BIRGE COMPANY</t>
  </si>
  <si>
    <t>R.B. WOODWORKING</t>
  </si>
  <si>
    <t>R.E. MORRISON EQUIPMENT</t>
  </si>
  <si>
    <t>R.J. TRICON CO., LLC</t>
  </si>
  <si>
    <t>R.L. STOWE-FINISHING PLANT</t>
  </si>
  <si>
    <t>R.L. STOWE-LUPTON</t>
  </si>
  <si>
    <t>R.L. STOWE-NATIONAL</t>
  </si>
  <si>
    <t>R.L. STOWE-STOWE SPINNING</t>
  </si>
  <si>
    <t>R.P. MACHINE ENT. INC.</t>
  </si>
  <si>
    <t>R.R. DONNELLEY</t>
  </si>
  <si>
    <t>R.R. DONNELLEY - ARLINGTON</t>
  </si>
  <si>
    <t>R.R. DONNELLEY - CLINTON</t>
  </si>
  <si>
    <t>R.R. DONNELLEY - ELDRIDGE, IA</t>
  </si>
  <si>
    <t>R.R. DONNELLEY - TOPS</t>
  </si>
  <si>
    <t>R.R. DONNELLEY &amp; SONS</t>
  </si>
  <si>
    <t>R.R. DONNLEY</t>
  </si>
  <si>
    <t>R.W. HAMILTON LTD - BURLINGTON</t>
  </si>
  <si>
    <t>R.W. HAMILTON LTD - ST. CATHARINES</t>
  </si>
  <si>
    <t>R.W. HAMILTON LTD.</t>
  </si>
  <si>
    <t>R/W CONNECTION</t>
  </si>
  <si>
    <t>R/W CONNECTION, INC. / DBA VC BELTI</t>
  </si>
  <si>
    <t>RA MACHINERY</t>
  </si>
  <si>
    <t>RABUN APPAREL, INC.</t>
  </si>
  <si>
    <t>RACE BASE SKI SERVICES</t>
  </si>
  <si>
    <t>RACO STEEL COMPANY</t>
  </si>
  <si>
    <t>RADEMAKER USA</t>
  </si>
  <si>
    <t>RADEMAKER USA, INC</t>
  </si>
  <si>
    <t>RADIALL- AEP</t>
  </si>
  <si>
    <t>RADIO FREQUENCY CO</t>
  </si>
  <si>
    <t>RADWELL INTERNATIONAL</t>
  </si>
  <si>
    <t>RAFAEL BENITEZ CARRILLO, INC.</t>
  </si>
  <si>
    <t>RAHMANN BELTING</t>
  </si>
  <si>
    <t>RAIN BIRD CORP., AZUSA MFG DIV</t>
  </si>
  <si>
    <t>RAIN-BIRD</t>
  </si>
  <si>
    <t>RALCORP HOLDINGS</t>
  </si>
  <si>
    <t>RALCORP HOLDINGS-ACCOUNTS PAYABLE</t>
  </si>
  <si>
    <t>RAM BELTING CO, INC.</t>
  </si>
  <si>
    <t>RAM BELTING COMPANY INC</t>
  </si>
  <si>
    <t>RAM ENTERPRISE</t>
  </si>
  <si>
    <t>RAM INTERNATIONAL,INC.</t>
  </si>
  <si>
    <t>RAM POWER SYSTEMS LTD.</t>
  </si>
  <si>
    <t>RAMCON-FIBERLOK INC</t>
  </si>
  <si>
    <t>RAMTEX, INC.</t>
  </si>
  <si>
    <t>RANA MEAL SOLUTIONS</t>
  </si>
  <si>
    <t>RANDOLPH PACKING COMPANY</t>
  </si>
  <si>
    <t>RANG FOODS INC.</t>
  </si>
  <si>
    <t>RANGER CONVEYING &amp; SUPPLY</t>
  </si>
  <si>
    <t>RANGER CONVEYING AND SUPPLY CO. INC</t>
  </si>
  <si>
    <t>RANGER MANUFACTURING, LLC</t>
  </si>
  <si>
    <t>RANGER STEEL, INC.</t>
  </si>
  <si>
    <t>RANKIN USA</t>
  </si>
  <si>
    <t>RANTOUL FOODS</t>
  </si>
  <si>
    <t>RAPAK</t>
  </si>
  <si>
    <t>RAPID DEVELOPMENT SERVICES, INC.</t>
  </si>
  <si>
    <t>RAPIDTEK INC.</t>
  </si>
  <si>
    <t>RAPISCAN LABORATORIES INC.</t>
  </si>
  <si>
    <t>RAPISCAN LABORATORIES, INC.</t>
  </si>
  <si>
    <t>RAPISCAN SYSTEMS</t>
  </si>
  <si>
    <t>RAPISCAN SYSTEMS AS&amp;E</t>
  </si>
  <si>
    <t>RAPISCOL S  A</t>
  </si>
  <si>
    <t>RAPISTAN DEMAG CORPORATION</t>
  </si>
  <si>
    <t>RA-TECH ELECTRICAL SERVICES</t>
  </si>
  <si>
    <t>RAUTE CANADA LTD.</t>
  </si>
  <si>
    <t>RAYCHEM CORPORATION</t>
  </si>
  <si>
    <t>RAYONIER / ACCOUNTS PAYABLE</t>
  </si>
  <si>
    <t>RAYONIER A.M. CANADA INDUSTRIES INC</t>
  </si>
  <si>
    <t>RAYONIER ADVANCED MATERIALS - JESUP</t>
  </si>
  <si>
    <t>RAYTHEON</t>
  </si>
  <si>
    <t>RAZER USA</t>
  </si>
  <si>
    <t>RBM CONVEYOR SYSTMES INC.</t>
  </si>
  <si>
    <t>RC PARTS &amp; SERVICE</t>
  </si>
  <si>
    <t>RC STORE MAINTENANCE, INC.</t>
  </si>
  <si>
    <t>RCI US CORPORATION</t>
  </si>
  <si>
    <t>RCK SERVICES</t>
  </si>
  <si>
    <t>RCL PACKAGING</t>
  </si>
  <si>
    <t>RDU AIRPORT AUTHORITY</t>
  </si>
  <si>
    <t>RE2, INC</t>
  </si>
  <si>
    <t>READING BAKERY SYSTEMS</t>
  </si>
  <si>
    <t>READY MIX SOLUTIONS, LLC</t>
  </si>
  <si>
    <t>REATA MECHANICAL</t>
  </si>
  <si>
    <t>REBINA</t>
  </si>
  <si>
    <t>RECA TRADING, LLC</t>
  </si>
  <si>
    <t>RECOCHEM INC</t>
  </si>
  <si>
    <t>RECOGNITION SYSTEMS INC.</t>
  </si>
  <si>
    <t>RED LOGISTICS CORPORATION</t>
  </si>
  <si>
    <t>RED V FOODS CORP</t>
  </si>
  <si>
    <t>REDDY ICE</t>
  </si>
  <si>
    <t>REDFERN TECHNICAL SERVICES INC</t>
  </si>
  <si>
    <t>REDLAND BRICK INC</t>
  </si>
  <si>
    <t>REDLON &amp; JOHNSON (GAGE)-SHARON</t>
  </si>
  <si>
    <t>REDSTONE CANDIES</t>
  </si>
  <si>
    <t>REDSTONE FOOD CONSULTANTS LTD</t>
  </si>
  <si>
    <t>REFIT, LLC</t>
  </si>
  <si>
    <t>REGINALD DINGMAN &amp; SONS WOOD PRODUC</t>
  </si>
  <si>
    <t>REGIONAL CONVEYOR SERVICE</t>
  </si>
  <si>
    <t>REGIONAL HOSE &amp; EQUIPMENT LTD</t>
  </si>
  <si>
    <t>REGIONAL SUPPLY - MARIETTA</t>
  </si>
  <si>
    <t>REGIONAL SUPPLY - MARIETTA (RP)</t>
  </si>
  <si>
    <t>REGIONAL SUPPLY (KB)</t>
  </si>
  <si>
    <t>REGIONAL SUPPLY (LM)</t>
  </si>
  <si>
    <t>REGIONAL SUPPLY INC</t>
  </si>
  <si>
    <t>REGIONAL SUPPLY-GREG STICKLEY</t>
  </si>
  <si>
    <t>REHAU INC.</t>
  </si>
  <si>
    <t>REICH LLC</t>
  </si>
  <si>
    <t>REILY FOODS COMPANY</t>
  </si>
  <si>
    <t>REINDL BINDERY CO., INC.</t>
  </si>
  <si>
    <t>REISER</t>
  </si>
  <si>
    <t>REL, INC.</t>
  </si>
  <si>
    <t>RELAY LOGISTICS</t>
  </si>
  <si>
    <t>RELCO INC.</t>
  </si>
  <si>
    <t>RELIABLE BEARING CO. LTD.</t>
  </si>
  <si>
    <t>RELIABLE BELTING &amp; TRANS</t>
  </si>
  <si>
    <t>RELIABLE BELTING &amp; TRANSMISSION CO.</t>
  </si>
  <si>
    <t>RELIABLE BOOKBINDERS LIMITED</t>
  </si>
  <si>
    <t>RELIABLE RUBBER INC</t>
  </si>
  <si>
    <t>RELIASYS MATERIAL HANDLING</t>
  </si>
  <si>
    <t>RELIZON CANADA</t>
  </si>
  <si>
    <t>RELLER RUBBER</t>
  </si>
  <si>
    <t>RELY-A-PACK PARTS</t>
  </si>
  <si>
    <t>REMATECH INDUSTRIES</t>
  </si>
  <si>
    <t>REMCAL PRODUCTS</t>
  </si>
  <si>
    <t>REMEE PRODUCTS CORP</t>
  </si>
  <si>
    <t>RENA SYSTEMS, INC.</t>
  </si>
  <si>
    <t>RENFROE DESIGN WORKS</t>
  </si>
  <si>
    <t>RENNCO, INC.</t>
  </si>
  <si>
    <t>REP CORPORATION</t>
  </si>
  <si>
    <t>REPUBLIC WASTE SERVICES OF SOUTHERN</t>
  </si>
  <si>
    <t>RESOLUTE FOREST PRODUCTS</t>
  </si>
  <si>
    <t>RESOURCE INDUSTRIAL GROUP INC.</t>
  </si>
  <si>
    <t>RE-STRIKE MACHINE AND TOOL INC</t>
  </si>
  <si>
    <t>RETROTECH INC</t>
  </si>
  <si>
    <t>REUTHER MOLD</t>
  </si>
  <si>
    <t>REVERE PLASTICS SYSTEMS, LLC</t>
  </si>
  <si>
    <t>REVOLUTION BELTING INC.</t>
  </si>
  <si>
    <t>REVOLUTION SERVICE CORP.</t>
  </si>
  <si>
    <t>REX CORPORATION</t>
  </si>
  <si>
    <t>REX POWER MAGNETICS</t>
  </si>
  <si>
    <t>REXAM BEVERAGE CAN COMPANY</t>
  </si>
  <si>
    <t>REXDALE CONTAINER CORPORATION</t>
  </si>
  <si>
    <t>REXEL INC</t>
  </si>
  <si>
    <t>REXFAB INC</t>
  </si>
  <si>
    <t>REXNORD - AUBURN PLANT</t>
  </si>
  <si>
    <t>REXON INDUSTRIAL CORP LTD</t>
  </si>
  <si>
    <t>RF BIOCIDICS</t>
  </si>
  <si>
    <t>RG BREWTON INC</t>
  </si>
  <si>
    <t>RG DISPERSANTS USA LLC</t>
  </si>
  <si>
    <t>RG INDUSTRIAL SOLUTIONS</t>
  </si>
  <si>
    <t>RGA - (MD)</t>
  </si>
  <si>
    <t>RGA - BROKEN ARROW</t>
  </si>
  <si>
    <t>RGA - FORT WORTH</t>
  </si>
  <si>
    <t>RGA - N. LITTLE ROCK</t>
  </si>
  <si>
    <t>RGA- RUBBER &amp; GASKET COMPANIES</t>
  </si>
  <si>
    <t>RGA-ALLIED BELTING DALLAS</t>
  </si>
  <si>
    <t>RGA-FORT WAYNE, IN</t>
  </si>
  <si>
    <t>RGA-SPRINGFIELD, MO</t>
  </si>
  <si>
    <t>RHEON U.S.A.</t>
  </si>
  <si>
    <t>RHEON USA</t>
  </si>
  <si>
    <t>RHODE ISLAND TEXTILE CO</t>
  </si>
  <si>
    <t>RICARDO OLALDE V.</t>
  </si>
  <si>
    <t>RICE BARTON CORP</t>
  </si>
  <si>
    <t>RICETZ CORP DBA CROWN SHEET METAL</t>
  </si>
  <si>
    <t>RICH GRANTHAM</t>
  </si>
  <si>
    <t>RICH PRODUCTS CORP - LOCKPORT</t>
  </si>
  <si>
    <t>RICH PRODUCTS CORP - MURFREESBORO</t>
  </si>
  <si>
    <t>RICH PRODUCTS CORP - SANTA ANA</t>
  </si>
  <si>
    <t>RICH PRODUCTS CORP - TORRANCE</t>
  </si>
  <si>
    <t>RICH PRODUCTS CORP - UNION CITY</t>
  </si>
  <si>
    <t>RICH PRODUCTS CORPORATION</t>
  </si>
  <si>
    <t>RICH PRODUCTS OF CANADA L</t>
  </si>
  <si>
    <t>RICHANDRE, INC.</t>
  </si>
  <si>
    <t>RICHARD W KLOPP</t>
  </si>
  <si>
    <t>RICHELIEU FOODS, INC.</t>
  </si>
  <si>
    <t>RICHMOND BAKING OF GEORGIA, INC.</t>
  </si>
  <si>
    <t>RICHMOND ENGINEERING</t>
  </si>
  <si>
    <t>RICHMOND MACHINE COMPANY</t>
  </si>
  <si>
    <t>RICHMOND SUPPLY COMPANY</t>
  </si>
  <si>
    <t>RICHMOND YARNS</t>
  </si>
  <si>
    <t>RICHWOOD MEAT CO., INC.</t>
  </si>
  <si>
    <t>RICK HUSBAND AMARILLO</t>
  </si>
  <si>
    <t>RICK LAHEY</t>
  </si>
  <si>
    <t>RICKARD CIRCULAR FOLDING</t>
  </si>
  <si>
    <t>RICOH ELECTRONICS</t>
  </si>
  <si>
    <t>RIDGELINE ENGINEERING COMPANY</t>
  </si>
  <si>
    <t>RIETER AMERICA LLC</t>
  </si>
  <si>
    <t>RIETER CORP. - FORMERLY ICBT, INC.</t>
  </si>
  <si>
    <t>RIGHTER'S AUTO</t>
  </si>
  <si>
    <t>RIGO'S EQUIPMENT MFG LLC</t>
  </si>
  <si>
    <t>RILEY GEAR CORPORATION</t>
  </si>
  <si>
    <t>RIMA ENTERPRISES, INC.</t>
  </si>
  <si>
    <t>RIMA SYSTEM ATLANTA LLC</t>
  </si>
  <si>
    <t>RIMA SYSTEMS ATLANTA</t>
  </si>
  <si>
    <t>RIMEX METALS USA</t>
  </si>
  <si>
    <t>RING ENTERPRISE LLC</t>
  </si>
  <si>
    <t>RINNAI AMERICA CORP</t>
  </si>
  <si>
    <t>RIO TINTO ALCAN</t>
  </si>
  <si>
    <t>RIPA LLC</t>
  </si>
  <si>
    <t>RISKY BUSINESS</t>
  </si>
  <si>
    <t>RITE-HITE CORPORATION</t>
  </si>
  <si>
    <t>RITE-HITE CORPORATION (ROLL UP DOOR</t>
  </si>
  <si>
    <t>RITEWAY CONVEYORS, INC.</t>
  </si>
  <si>
    <t>RIVER COR LLC - see 40005618</t>
  </si>
  <si>
    <t>RIVERCOR LLC</t>
  </si>
  <si>
    <t>RIVERSIDE NATURAL FOODS LTD.</t>
  </si>
  <si>
    <t>RIVERSIDE NATURAL FOODS PET</t>
  </si>
  <si>
    <t>RIVERSIDE PAPER, CO</t>
  </si>
  <si>
    <t>RIVERWOOD INTERNATIONAL</t>
  </si>
  <si>
    <t>RIVIANA FOODS</t>
  </si>
  <si>
    <t>RIX NORTH AMERICA, LLC</t>
  </si>
  <si>
    <t>RJB MARKET REPAIR</t>
  </si>
  <si>
    <t>RKR MANUFACTURING, INC.</t>
  </si>
  <si>
    <t>RLR FOIL STAMPING, LLC</t>
  </si>
  <si>
    <t>RMF STEEL PRODUCTS CO</t>
  </si>
  <si>
    <t>RMF STEEL PRODUCTS CO.</t>
  </si>
  <si>
    <t>RMH SYSTEMS</t>
  </si>
  <si>
    <t>RNA AUTOMTED SYSTEMS INC.</t>
  </si>
  <si>
    <t>RNR FABRICATION</t>
  </si>
  <si>
    <t>ROACH CONVEYOR SYSTEMS</t>
  </si>
  <si>
    <t>ROARING SPRING PAPER PRODUCTS</t>
  </si>
  <si>
    <t>ROB SALAMIDA CO INC</t>
  </si>
  <si>
    <t>ROB SALAMIDA CO. INC</t>
  </si>
  <si>
    <t>ROBATECH CANADA</t>
  </si>
  <si>
    <t>ROBERT BOSCH CORPORATION</t>
  </si>
  <si>
    <t>ROBERT BOSCH FUEL SYSTEMS LLC</t>
  </si>
  <si>
    <t>ROBERT BOSCH LLC</t>
  </si>
  <si>
    <t>ROBERT R. CARTER</t>
  </si>
  <si>
    <t>ROBERT REISER &amp; CO., INC.</t>
  </si>
  <si>
    <t>ROBERT RENNIE</t>
  </si>
  <si>
    <t>ROBERTS POLY PRO, INC.</t>
  </si>
  <si>
    <t>ROBERTSON EQUIPMENT COMPANY, INC.</t>
  </si>
  <si>
    <t>ROBINSON METAL, INC.</t>
  </si>
  <si>
    <t>ROBLY MECHANICAL MAINTENANCE LTD</t>
  </si>
  <si>
    <t>ROBOMEDICA, INC.</t>
  </si>
  <si>
    <t>ROBOTICS INCORPORATED</t>
  </si>
  <si>
    <t>ROBOTUNITS</t>
  </si>
  <si>
    <t>ROBSON HANDLING TECHNOLOGY USA INC.</t>
  </si>
  <si>
    <t>ROCHIN LLC</t>
  </si>
  <si>
    <t>ROCK OF AGES CANADA INC.</t>
  </si>
  <si>
    <t>ROCK TENN (REGINA) CO. OF CAN. INC.</t>
  </si>
  <si>
    <t>ROCK VALLEY PACKAGING</t>
  </si>
  <si>
    <t>ROCKFORD MFG. CO.</t>
  </si>
  <si>
    <t>ROCKFORD TOOLCRAFT, INC.</t>
  </si>
  <si>
    <t>ROCKPORT INTEGRATION AND AUTOMATION</t>
  </si>
  <si>
    <t>ROCKSOLID GROUP INC.</t>
  </si>
  <si>
    <t>ROCK-TENN</t>
  </si>
  <si>
    <t>ROCK-TENN COMPANY - MILWAUKEE</t>
  </si>
  <si>
    <t>ROCKWELL AUTOMATION</t>
  </si>
  <si>
    <t>ROCKY CREEK LUMBER CO, LLC</t>
  </si>
  <si>
    <t>ROCKY MOUNTAIN CONVEYOR</t>
  </si>
  <si>
    <t>ROCKY SCHAFFEULLAH</t>
  </si>
  <si>
    <t>ROCUA INTERNACIONAL S.A.de C.V.</t>
  </si>
  <si>
    <t>ROFA NORTH AMERICA, INC</t>
  </si>
  <si>
    <t>ROGERS CORPORATION</t>
  </si>
  <si>
    <t>ROLAMECH, INC.</t>
  </si>
  <si>
    <t>ROLLAND ENTERPRISES INC.</t>
  </si>
  <si>
    <t>ROLL-O-VERT</t>
  </si>
  <si>
    <t>ROLMASTER CONVEYORS (1993</t>
  </si>
  <si>
    <t>ROMA BAKERY</t>
  </si>
  <si>
    <t>ROMACO</t>
  </si>
  <si>
    <t>ROMERO'S ENGINEERING, INC</t>
  </si>
  <si>
    <t>RONCADIN INC</t>
  </si>
  <si>
    <t>RONCO INDUSTRIAL SUPPLY CO.</t>
  </si>
  <si>
    <t>RONDO INC</t>
  </si>
  <si>
    <t>RONPAK</t>
  </si>
  <si>
    <t>RONPAK INC</t>
  </si>
  <si>
    <t>RONTEX AMERICA, INC.</t>
  </si>
  <si>
    <t>ROPER PUMP COMPANY</t>
  </si>
  <si>
    <t>ROSEBURG FOREST PRODUCTS</t>
  </si>
  <si>
    <t>ROSEBURG FOREST PRODUCTS -</t>
  </si>
  <si>
    <t>ROSEBURG FOREST PRODUCTS - SIMSBORO</t>
  </si>
  <si>
    <t>ROSEBURG FOREST PRODUCTS - ST STEPH</t>
  </si>
  <si>
    <t>ROSEBURG FOREST PRODUCTS - TAYLORSV</t>
  </si>
  <si>
    <t>ROSEBURG FOREST PRODUCTS SOUTH</t>
  </si>
  <si>
    <t>ROSENTHAL MANUFACTURING C</t>
  </si>
  <si>
    <t>ROSES SOUTHWEST PAPERS, INC.</t>
  </si>
  <si>
    <t>ROTA SKIPPER CORPORATION</t>
  </si>
  <si>
    <t>ROTARY OFFSET PRESS INC.</t>
  </si>
  <si>
    <t>ROTEQ MACHINERY INC.</t>
  </si>
  <si>
    <t>ROTHMANS, BENSON &amp; HEDGES</t>
  </si>
  <si>
    <t>ROTOR CLIP CO.</t>
  </si>
  <si>
    <t>ROULANTS MED INC.</t>
  </si>
  <si>
    <t>ROULEMENT A BILLES MORIN INC</t>
  </si>
  <si>
    <t>ROULEMENT ET SERVICE PENINSULE LTEE</t>
  </si>
  <si>
    <t>ROUND INNOVATIONS LLC</t>
  </si>
  <si>
    <t>ROWENA PACKING, LLC.</t>
  </si>
  <si>
    <t>ROXUL INC.DO NOT MAIL</t>
  </si>
  <si>
    <t>ROXUL USA INC -WEST VIRGINIA</t>
  </si>
  <si>
    <t>ROXUL USA INC. - MISSISSIPPI</t>
  </si>
  <si>
    <t>ROYAL CORD INTERNATIONAL</t>
  </si>
  <si>
    <t>ROYAL INGREDIENTS, LLC</t>
  </si>
  <si>
    <t>ROYAL MACHINE SOLUTIONS INC.</t>
  </si>
  <si>
    <t>ROYAL PAPER BOX</t>
  </si>
  <si>
    <t>ROYAL PRESS PARTS,INC</t>
  </si>
  <si>
    <t>ROYAL TEXTILE PRINT INC.</t>
  </si>
  <si>
    <t>RPM</t>
  </si>
  <si>
    <t>RPM div of WEIMER BEARINGS &amp; TRANSM</t>
  </si>
  <si>
    <t>RPM TECHNOLOGY, INC.</t>
  </si>
  <si>
    <t>RPM/CANADIAN BEARINGS LTD</t>
  </si>
  <si>
    <t>RPS ENTERPRISES</t>
  </si>
  <si>
    <t>RR DONNELLEY</t>
  </si>
  <si>
    <t>RR DONNELLEY - ST. CHARLES</t>
  </si>
  <si>
    <t>RR DONNELLEY - STEETSBORO OH</t>
  </si>
  <si>
    <t>RR DONNELLEY &amp; SONS - DANBURY</t>
  </si>
  <si>
    <t>RR DONNELLEY &amp; SONS - DANVILLE</t>
  </si>
  <si>
    <t>RR DONNELLEY &amp; SONS - DWIGHT</t>
  </si>
  <si>
    <t>RR DONNELLEY &amp; SONS - GALLATIN</t>
  </si>
  <si>
    <t>RR DONNELLEY &amp; SONS - HOUSTON</t>
  </si>
  <si>
    <t>RR DONNELLEY &amp; SONS - LYNCHBURG</t>
  </si>
  <si>
    <t>RR DONNELLEY &amp; SONS - SECAUCUS</t>
  </si>
  <si>
    <t>RR DONNELLEY &amp; SONS, INC.</t>
  </si>
  <si>
    <t>RR DONNELLEY NORWEST, INC.</t>
  </si>
  <si>
    <t>RR DONNELY FINANCIAL</t>
  </si>
  <si>
    <t>RS INTEGRATED SUPPLY</t>
  </si>
  <si>
    <t>RS INTEGRATED SUPPLY US INC</t>
  </si>
  <si>
    <t>RS RESOURCES INC.</t>
  </si>
  <si>
    <t>RS RUBBER CORP.</t>
  </si>
  <si>
    <t>RSP SOLUTIONS &amp; PARTS DBA TRP2800 C</t>
  </si>
  <si>
    <t>RSVC COMPANY</t>
  </si>
  <si>
    <t>RTG INVESTMENT GROUP</t>
  </si>
  <si>
    <t>RTG INVESTMENT GROUP, INC</t>
  </si>
  <si>
    <t>RTS PACKAGING CANADA</t>
  </si>
  <si>
    <t>RTT MACHINE &amp; WELDING INC</t>
  </si>
  <si>
    <t>RUAG AMMOTEC USA</t>
  </si>
  <si>
    <t>RUBBER &amp; ACCESSORIES</t>
  </si>
  <si>
    <t>RUBBER &amp; ACCESSORIES,INC.</t>
  </si>
  <si>
    <t>RUBBER &amp; GASKET CO - FT. SMITH (MD)</t>
  </si>
  <si>
    <t>RUBBER &amp; GASKET CO. - FORT SMITH</t>
  </si>
  <si>
    <t>RUBBER &amp; GASKET CO. - LITTLE ROCK</t>
  </si>
  <si>
    <t>RUBBER &amp; GASKET CO. - N. LITTLE ROC</t>
  </si>
  <si>
    <t>RUBBER &amp; GASKET CO. OF AMERICA</t>
  </si>
  <si>
    <t>RUBBER &amp; GASKET COMPANY OF AMERICA</t>
  </si>
  <si>
    <t>RUBBER &amp; PLASTICS</t>
  </si>
  <si>
    <t>RUBBER &amp; PLASTICS, INC.</t>
  </si>
  <si>
    <t>RUBBER &amp; SPECIALTIES</t>
  </si>
  <si>
    <t>RUBBER BELTING&amp;HOSE</t>
  </si>
  <si>
    <t>RUBBER SERVICE CORP</t>
  </si>
  <si>
    <t>RUBBER SUPPLY</t>
  </si>
  <si>
    <t>RUBBER SUPPLY  INC</t>
  </si>
  <si>
    <t>RUBBERITE CORP</t>
  </si>
  <si>
    <t>RUBBERLINE PRODUCTS LIMIT</t>
  </si>
  <si>
    <t>RUBBERLINE PRODUCTS LIMITED - GUELP</t>
  </si>
  <si>
    <t>RUBBERLITE</t>
  </si>
  <si>
    <t>RUBIN BROTHERS, INC.</t>
  </si>
  <si>
    <t>RUFFINO PACKAGING INC</t>
  </si>
  <si>
    <t>RUGGABLE</t>
  </si>
  <si>
    <t>RUIZ FOODS</t>
  </si>
  <si>
    <t>RUSSEL METALS INC.</t>
  </si>
  <si>
    <t>RUSSELL STOVER</t>
  </si>
  <si>
    <t>RUSSELL STOVER CANDIES</t>
  </si>
  <si>
    <t>RUSSELL STOVER CHOCOLATES LLC</t>
  </si>
  <si>
    <t>RUSSET ENG SALES LTD</t>
  </si>
  <si>
    <t>RUSTIC BAKERY INTERNATIONAL, INC.</t>
  </si>
  <si>
    <t>RUTGERS UNIVERSITY</t>
  </si>
  <si>
    <t>RUTLAND PLASTICS TECHNOLOGIES</t>
  </si>
  <si>
    <t>R-V INDUSTRIES INC</t>
  </si>
  <si>
    <t>RYCO EQUIPMENT</t>
  </si>
  <si>
    <t>RYCO EQUIPMENT INC</t>
  </si>
  <si>
    <t>RYDER</t>
  </si>
  <si>
    <t>RYO MACHINES</t>
  </si>
  <si>
    <t>RYSON INTERNATIONAL ,INC</t>
  </si>
  <si>
    <t>RYTEC CORPORATION</t>
  </si>
  <si>
    <t>S   UFFENHEIMER S  A</t>
  </si>
  <si>
    <t>S &amp; A INDUSTRIAL MAINTENANCE</t>
  </si>
  <si>
    <t>S &amp; R SUPPLY</t>
  </si>
  <si>
    <t>S&amp;D COFFEE DBA WESTROCK COFFEE</t>
  </si>
  <si>
    <t>S&amp;E GOURMET CUTS INC.</t>
  </si>
  <si>
    <t>S&amp;H INDUSTRIAL SERVICES, INC</t>
  </si>
  <si>
    <t>S&amp;M SALES</t>
  </si>
  <si>
    <t>S.D. WARREN COMPANY</t>
  </si>
  <si>
    <t>S.L. FUSCO</t>
  </si>
  <si>
    <t>S4 INDUSTRIAL</t>
  </si>
  <si>
    <t>S-4 INDUSTRIAL</t>
  </si>
  <si>
    <t>SAACKE NORTH AMERICA, LLC</t>
  </si>
  <si>
    <t>SAAND THE GLASS FABRICATION COMPANY</t>
  </si>
  <si>
    <t>SABATINI U. GOURMET FOODS</t>
  </si>
  <si>
    <t>SACC SOLUTIONS</t>
  </si>
  <si>
    <t>SACOPAN INC.</t>
  </si>
  <si>
    <t>SAERTEX USA LLC</t>
  </si>
  <si>
    <t>SAFETVEYR LLC</t>
  </si>
  <si>
    <t>SAFEWAY BAKERY</t>
  </si>
  <si>
    <t>SAFT AMERICA INC.</t>
  </si>
  <si>
    <t>SAGE PARTS PLUS</t>
  </si>
  <si>
    <t>SAGE PARTS PLUS INC.</t>
  </si>
  <si>
    <t>SAGE PARTS PLUS, INC.</t>
  </si>
  <si>
    <t>SAGE PRODUCTS</t>
  </si>
  <si>
    <t>SAGRESA, SA DE CV</t>
  </si>
  <si>
    <t>SAILSBERY SUPPLY CO.</t>
  </si>
  <si>
    <t>SAINT JEAN INDUSTRIES</t>
  </si>
  <si>
    <t>SAINT JUDE MEDICAL</t>
  </si>
  <si>
    <t>SAINT-GOBAIN ABRASIVES,INC</t>
  </si>
  <si>
    <t>SAINT-GOBAIN TECHNICAL FABRICS</t>
  </si>
  <si>
    <t>SAKAIYA COMPANY OF AMERICA, LTD.</t>
  </si>
  <si>
    <t>SALADE ETCETERA! INC.</t>
  </si>
  <si>
    <t>SALADEXPRESS INC.</t>
  </si>
  <si>
    <t>SALMON STUDIOS</t>
  </si>
  <si>
    <t>SALON DE QUILLE CHAMPION</t>
  </si>
  <si>
    <t>SAMP/USA</t>
  </si>
  <si>
    <t>SAMPLA BELTING N. AMERICA</t>
  </si>
  <si>
    <t>SAMSON INDUST CONVEYOR</t>
  </si>
  <si>
    <t>SAMUEL FLAT ROLLED PROCESSING</t>
  </si>
  <si>
    <t>SAMUEL L. DALLAS, INC.</t>
  </si>
  <si>
    <t>SAMUEL SON &amp; CO. LTD</t>
  </si>
  <si>
    <t>SAN ANTONIO AEROSPACE</t>
  </si>
  <si>
    <t>SAN ANTONIO BELTING</t>
  </si>
  <si>
    <t>SAN ANTONIO BELTING - LOGISTICS</t>
  </si>
  <si>
    <t>SAN DIEGO DIE CUTTING</t>
  </si>
  <si>
    <t>SAN FAB, INC.</t>
  </si>
  <si>
    <t>SAN LUIS OBISPO COUNTY REGIONAL AIR</t>
  </si>
  <si>
    <t>SANDEN MACHINE LTD</t>
  </si>
  <si>
    <t>SANDERS ELECTRIC MOTOR SERVICE</t>
  </si>
  <si>
    <t>SANDERS EQUIPMENT</t>
  </si>
  <si>
    <t>SANDHILLS PUBLISHING</t>
  </si>
  <si>
    <t>SANDLER NONWOVEN CORPORATION</t>
  </si>
  <si>
    <t>SANDRAY PRECISION GRINDING, INC</t>
  </si>
  <si>
    <t>SANDTEX INTERNATIONAL CORP.</t>
  </si>
  <si>
    <t>SANDVIK COROMANT COMPANY</t>
  </si>
  <si>
    <t>SANDY ALEXANDER</t>
  </si>
  <si>
    <t>SANDY HARDING</t>
  </si>
  <si>
    <t>SANDY SLAVEN</t>
  </si>
  <si>
    <t>SANI-MATIC, INC.</t>
  </si>
  <si>
    <t>SANMINA CORPORATION</t>
  </si>
  <si>
    <t>SANMINA ENCLOSURE SYSTEMS</t>
  </si>
  <si>
    <t>SANRITSU AMERICA, INC.</t>
  </si>
  <si>
    <t>SANSARA INTERNATIONAL, INC</t>
  </si>
  <si>
    <t>SANTA ANA PACKAGING, INC.</t>
  </si>
  <si>
    <t>SANTA MARIA TIMES</t>
  </si>
  <si>
    <t>SANTEE PRINT WORKS</t>
  </si>
  <si>
    <t>SANTO SPORT STORE</t>
  </si>
  <si>
    <t>SANVIC CONVEYOR SOLUTIONS INC.</t>
  </si>
  <si>
    <t>SAPUTO CHEESE USA INC.</t>
  </si>
  <si>
    <t>SAPUTO CHEESE USA, INC.</t>
  </si>
  <si>
    <t>SAPUTO DAIRY PRODUCTS CANADA G.P.</t>
  </si>
  <si>
    <t>SAPUTO DAIRY PRODUCTS CANADA GP</t>
  </si>
  <si>
    <t>SARA LEE CORPORATION (GREENVILLE)</t>
  </si>
  <si>
    <t>SARA LEE FOODSERVICE</t>
  </si>
  <si>
    <t>SARA LEE FROZEN BAKERY LLC</t>
  </si>
  <si>
    <t>SARASOTA MANATEE AIRPORT AUTHORITY</t>
  </si>
  <si>
    <t>SARATOGA POTATO CHIPS LLC</t>
  </si>
  <si>
    <t>SARDEE INDUSTRIES, INC.</t>
  </si>
  <si>
    <t>SARDEE OF CALIFORNIA</t>
  </si>
  <si>
    <t>SARSTEDT INC.</t>
  </si>
  <si>
    <t>SAS AUTOMATION</t>
  </si>
  <si>
    <t>SAS-SUSTAINABLE TECHNOLOGY INC</t>
  </si>
  <si>
    <t>SATAKE USA INC.</t>
  </si>
  <si>
    <t>SATUR FARMS, LLC</t>
  </si>
  <si>
    <t>SAUDELLCO MACHINE DESIGN &amp; FAB INC.</t>
  </si>
  <si>
    <t>SAURER INC.</t>
  </si>
  <si>
    <t>SAVANNAH AIRPORT COMMISSION</t>
  </si>
  <si>
    <t>SAVANNAH MORNING NEWS</t>
  </si>
  <si>
    <t>SAVANNAH RUBBER AND CONVEYOR</t>
  </si>
  <si>
    <t>SAVONS MY</t>
  </si>
  <si>
    <t>SAVOYE NORTH AMERICA, INC</t>
  </si>
  <si>
    <t>SAVVAKIS SAVVA</t>
  </si>
  <si>
    <t>SAXIMAN LOGISTIC,INC.</t>
  </si>
  <si>
    <t>SBS INDUSTRIAL SALES</t>
  </si>
  <si>
    <t>SCAN OPTICS</t>
  </si>
  <si>
    <t>SCAN TECH HOLDINGS,LLC</t>
  </si>
  <si>
    <t>SCANTRON CORPORATION</t>
  </si>
  <si>
    <t>SCAPA TAPES NA ULC.-RENFREW</t>
  </si>
  <si>
    <t>SCHAEFER SYSTEM INTERNATIONAL LTD.</t>
  </si>
  <si>
    <t>SCHAEFER SYSTEMS INTERNATIONAL</t>
  </si>
  <si>
    <t>SCHAEFER SYSTEMS INTERNATIONAL,INC.</t>
  </si>
  <si>
    <t>SCHAEFFLER CANADA INC.</t>
  </si>
  <si>
    <t>SCHAEFFLER GROUP USA</t>
  </si>
  <si>
    <t>SCHAEFFLER GROUP USA INC.</t>
  </si>
  <si>
    <t>SCHAEFFLER TRANSMISSION LLC</t>
  </si>
  <si>
    <t>SCHEBLER CO. - TSC</t>
  </si>
  <si>
    <t>SCHEDL AUTOMOTIVE SYSTEM SERVICE LP</t>
  </si>
  <si>
    <t>SCHELLING AMERICA</t>
  </si>
  <si>
    <t>SCHENCK-TREBEL CORP</t>
  </si>
  <si>
    <t>SCHGO ENGINEERED PRODUCTS</t>
  </si>
  <si>
    <t>SCHNEIDER PACKAGING EQUIP</t>
  </si>
  <si>
    <t>SCHOFF BELTING &amp; SUPPLY</t>
  </si>
  <si>
    <t>SCHOLASTIC CANADA LTD.</t>
  </si>
  <si>
    <t>SCHOTT SCIENTIFIC GLASS, INC.</t>
  </si>
  <si>
    <t>SCHOTT SOLAR, INC.</t>
  </si>
  <si>
    <t>SCHUBERT PACKAGING AUTOMATION INC</t>
  </si>
  <si>
    <t>SCHUCO USA</t>
  </si>
  <si>
    <t>SCHULER, INC.</t>
  </si>
  <si>
    <t>SCHULZE &amp; BURCH BISCUIT COMPANY</t>
  </si>
  <si>
    <t>SCHUTZ CANADA INC.</t>
  </si>
  <si>
    <t>SCHWAN FOOD COMPANY</t>
  </si>
  <si>
    <t>SCHWARTZ MANUFACTUING</t>
  </si>
  <si>
    <t>SCHWARTZ MANUFACTURING</t>
  </si>
  <si>
    <t>SCHWEITZER, INC.</t>
  </si>
  <si>
    <t>SCHWEITZER-MAUDUIT INTERNATIONAL IN</t>
  </si>
  <si>
    <t>SCIENTIFIC ELECTRONICS CENTER, INC</t>
  </si>
  <si>
    <t>SCIENTIFIC GAMES PRODUCTS CANADA UL</t>
  </si>
  <si>
    <t>SCIERIE FERNAND RANCOURT</t>
  </si>
  <si>
    <t>SCIFIT</t>
  </si>
  <si>
    <t>SCOTT EQUIPMENT COMPANY</t>
  </si>
  <si>
    <t>SCOTT OFFICE EQUIPMENT</t>
  </si>
  <si>
    <t>SCOTT PROCESS CONSULTING INC.</t>
  </si>
  <si>
    <t>SCOTT PROCESS EQUIPMENT &amp; CONTROLS</t>
  </si>
  <si>
    <t>SCOTT SYSTEMS INTERN'L</t>
  </si>
  <si>
    <t>SCREENPRINTING PRODUCTS, INC.</t>
  </si>
  <si>
    <t>SCRIPPS MEDIA INC DBA TIMES RECORD</t>
  </si>
  <si>
    <t>SCRIPPS MEDIA, INC</t>
  </si>
  <si>
    <t>SDF-INTERNATIONAL TRADING COMPANY,</t>
  </si>
  <si>
    <t>SDI</t>
  </si>
  <si>
    <t>SDI - DIAGEO</t>
  </si>
  <si>
    <t>SDI - ISA</t>
  </si>
  <si>
    <t>SDI C/O ENER-DAYT</t>
  </si>
  <si>
    <t>SDI C/O HERSHEY (ROBINSON)</t>
  </si>
  <si>
    <t>SDI DIGITAL SUPPLY CHAIN</t>
  </si>
  <si>
    <t>SDI DIGITAL SUPPLY CHAIN CANADA</t>
  </si>
  <si>
    <t>SDI INC</t>
  </si>
  <si>
    <t>SDI INC. (4024)</t>
  </si>
  <si>
    <t>SDI INDUSTRIES INC</t>
  </si>
  <si>
    <t>SDI INDUSTRIES INC.</t>
  </si>
  <si>
    <t>SDI, INC.</t>
  </si>
  <si>
    <t>SDI-ACCOUNTS PAYABLE</t>
  </si>
  <si>
    <t>SDI-KELLOGG GRAND RAPIDS</t>
  </si>
  <si>
    <t>SDM &amp; ASSOCIATES, INC.</t>
  </si>
  <si>
    <t>SEA CONVERTING, INC.</t>
  </si>
  <si>
    <t>SEABOARD FOLDING BOX CO.</t>
  </si>
  <si>
    <t>SEACHEM LABORATORIES</t>
  </si>
  <si>
    <t>SEALCRAFT</t>
  </si>
  <si>
    <t>SEALED AIR CORP</t>
  </si>
  <si>
    <t>SEALED AIR CORPORATION</t>
  </si>
  <si>
    <t>SEALED AIR OF CANADA LTD.</t>
  </si>
  <si>
    <t>SEAPAC-BASTROP CONVERTING</t>
  </si>
  <si>
    <t>SEARS CANADA INC.</t>
  </si>
  <si>
    <t>SEARS PROCUREMENT SERVICES</t>
  </si>
  <si>
    <t>SEBASTIAN EQUIPMENT COMPANY, INC.</t>
  </si>
  <si>
    <t>SECOND GENERATION</t>
  </si>
  <si>
    <t>SEES CANDIES - LOS ANGELES</t>
  </si>
  <si>
    <t>SEES CANDIES (S SAN FRANCISCO)</t>
  </si>
  <si>
    <t>SEGUE MFG. SERVICES. LLC</t>
  </si>
  <si>
    <t>SEHO USA, INC.</t>
  </si>
  <si>
    <t>SEIDEL, INC.</t>
  </si>
  <si>
    <t>SELCO INC.</t>
  </si>
  <si>
    <t>SELCO INDUSTRIES</t>
  </si>
  <si>
    <t>SELECT CONSTRUCTION</t>
  </si>
  <si>
    <t>SELECT FOOD PRODUCTS LIMITED</t>
  </si>
  <si>
    <t>SELECT GRANITE TOPS INC.</t>
  </si>
  <si>
    <t>SELECT MACHINERY, INC.</t>
  </si>
  <si>
    <t>SELECT METAL FAB INC.</t>
  </si>
  <si>
    <t>SELECT PRODUCTS HOLDINGS</t>
  </si>
  <si>
    <t>SEMCOR</t>
  </si>
  <si>
    <t>SEMCOR (ST. LOUIS, MO)</t>
  </si>
  <si>
    <t>SENECA FOODS CORP</t>
  </si>
  <si>
    <t>SENECA FOODS CORPORATION</t>
  </si>
  <si>
    <t>SENSORY EFFECTS CEREAL SYSTEMS</t>
  </si>
  <si>
    <t>SENTON PKG.</t>
  </si>
  <si>
    <t>SENTRY</t>
  </si>
  <si>
    <t>SEPARATOR TECHNOLOGY SOLUTIONS US I</t>
  </si>
  <si>
    <t>SEQUOIA SAW &amp; SUPPLY CO</t>
  </si>
  <si>
    <t>SERECTOR INC</t>
  </si>
  <si>
    <t>SERIOUS MATERIALS INC</t>
  </si>
  <si>
    <t>SERPENTIX CONVEYOR CORP.</t>
  </si>
  <si>
    <t>SERVICE CONTAINER COMPANY, LLC.</t>
  </si>
  <si>
    <t>SERVICE ELECTRICAL &amp; MECHANICAL LLC</t>
  </si>
  <si>
    <t>SERVICE ENGINEERING INC.</t>
  </si>
  <si>
    <t>SERVICE FORCE ENGINERING</t>
  </si>
  <si>
    <t>SERVICE INTERNATIONAL INC.</t>
  </si>
  <si>
    <t>SERVICE PAK, INC.</t>
  </si>
  <si>
    <t>SERVICE SOLUTIONS</t>
  </si>
  <si>
    <t>SERVICEMAX CORP.</t>
  </si>
  <si>
    <t>SERVICIOS Y SUMINISTROS INDUSTRIALE</t>
  </si>
  <si>
    <t>SESOTEC CANADA LTD.</t>
  </si>
  <si>
    <t>SESOTEC INC</t>
  </si>
  <si>
    <t>SETECH, INC.</t>
  </si>
  <si>
    <t>SETECH/DELPHI-DELCO</t>
  </si>
  <si>
    <t>SEVEN NORTH INDUSTRIES</t>
  </si>
  <si>
    <t>SEW-EURODRIVE</t>
  </si>
  <si>
    <t>SEWON AMERICA, INC</t>
  </si>
  <si>
    <t>SEYDACO</t>
  </si>
  <si>
    <t>SF YOUR BAKING CO</t>
  </si>
  <si>
    <t>SFCO INDUSTRIAL SUPPLIES</t>
  </si>
  <si>
    <t>SHALAG US, INC.</t>
  </si>
  <si>
    <t>SHALAG US,INC</t>
  </si>
  <si>
    <t>SHANKLIN CORP.</t>
  </si>
  <si>
    <t>SHAPE PROCESS AUTOMATION</t>
  </si>
  <si>
    <t>SHAPIRO DEVELOPMENTAL CENTER</t>
  </si>
  <si>
    <t>SHARMELIA RAMSARUP</t>
  </si>
  <si>
    <t>SHAW BAKERS LLC</t>
  </si>
  <si>
    <t>SHAW INDUSTRIES GROUP, INC</t>
  </si>
  <si>
    <t>SHAW INDUSTRIES GROUP, INC - DK</t>
  </si>
  <si>
    <t>SHAW INDUSTRIES GROUP, INC - SI</t>
  </si>
  <si>
    <t>SHAW INDUSTRIES GROUP, INC - WF</t>
  </si>
  <si>
    <t>SHAW INDUSTRIES GROUP, INC. - DJ</t>
  </si>
  <si>
    <t>SHAW INDUSTRIES GROUP, INC-PLANT H5</t>
  </si>
  <si>
    <t>SHAW INDUSTRIES GROUP, INC-PLANT LM</t>
  </si>
  <si>
    <t>SHAW INDUSTRIES GROUP, INC-PLANT Z1</t>
  </si>
  <si>
    <t>SHAW INDUSTRIES GROUP-SOUTH PITTSBU</t>
  </si>
  <si>
    <t>SHAW-ALMEX INDUSTRIES LTD</t>
  </si>
  <si>
    <t>SHAWN PRODUCTS, INC.</t>
  </si>
  <si>
    <t>SHEARER'S FOODS BURLINGTON, LLC</t>
  </si>
  <si>
    <t>SHEEN LEGEND PACKAGING CORP</t>
  </si>
  <si>
    <t>SHEETECH, INC.</t>
  </si>
  <si>
    <t>SHELBY SHEETMETAL &amp; MECH.</t>
  </si>
  <si>
    <t>SHELDON'S ENGINEERING INC.</t>
  </si>
  <si>
    <t>SHENANDOAH INDUSTRIAL RUB</t>
  </si>
  <si>
    <t>SHENANDOAH INDUSTRIAL RUBBER CO.</t>
  </si>
  <si>
    <t>SHENG KEE OF CALIFORNIA, INC.</t>
  </si>
  <si>
    <t>SHERIDAN KENTUCKY, INC</t>
  </si>
  <si>
    <t>SHERWOOD PACKAGING CORPORATION</t>
  </si>
  <si>
    <t>SHEZAN THE BAKER LTD.</t>
  </si>
  <si>
    <t>SHIBUYA HOPPMANN-MADISON HTS</t>
  </si>
  <si>
    <t>SHIBUYA-HOPPMANN CORP</t>
  </si>
  <si>
    <t>SHIELD PACK, LLC</t>
  </si>
  <si>
    <t>SHILO SUPPLY COMPANY</t>
  </si>
  <si>
    <t>SHIMADZU USA MANUFACTURING, INC</t>
  </si>
  <si>
    <t>SHINGLE &amp; GIBB</t>
  </si>
  <si>
    <t>SHINGLE BELTING</t>
  </si>
  <si>
    <t>SHINWA USA CORP.</t>
  </si>
  <si>
    <t>SHIRLEY COOKIE COMPANY TDS</t>
  </si>
  <si>
    <t>SHIRNK PACKAGING SYSTEM</t>
  </si>
  <si>
    <t>SHIVELY BROS, INC</t>
  </si>
  <si>
    <t>SHOOK CONSTRUCTION</t>
  </si>
  <si>
    <t>SHOREWOOD PACKAGING</t>
  </si>
  <si>
    <t>SHOREWOOD PACKAGING CORP.</t>
  </si>
  <si>
    <t>SHOULDICE BROTHERS SHEET</t>
  </si>
  <si>
    <t>SHRED-IT CENTRAL CALIFORNIA</t>
  </si>
  <si>
    <t>SHRINK PACKAGING SYSTEMS CORP.</t>
  </si>
  <si>
    <t>SHUFORD YARNS LLC</t>
  </si>
  <si>
    <t>SHUFORD YARNS, LLC</t>
  </si>
  <si>
    <t>SHURTAPE TECHNOLOGIES - HUDSON</t>
  </si>
  <si>
    <t>SHURTAPE TECHNOLOGIES - STONY POINT</t>
  </si>
  <si>
    <t>SHUR-WAY GROUP INC.</t>
  </si>
  <si>
    <t>SHUTTLEWORTH LLC</t>
  </si>
  <si>
    <t>SIAPCA</t>
  </si>
  <si>
    <t>SICLARE  CORP</t>
  </si>
  <si>
    <t>SIDCO INC.</t>
  </si>
  <si>
    <t>SIDCO INC. (05)</t>
  </si>
  <si>
    <t>SIDEL (CANADA) INC.</t>
  </si>
  <si>
    <t>SID'S CORRUGATING</t>
  </si>
  <si>
    <t>SIEMENS</t>
  </si>
  <si>
    <t>SIEMENS AUTOMOTIVE LTD.</t>
  </si>
  <si>
    <t>SIEMENS DEMATIC CO.</t>
  </si>
  <si>
    <t>SIEMENS DEMATIC CORP. - MANNESMAN</t>
  </si>
  <si>
    <t>SIEMENS DIESEL SYSTEMS</t>
  </si>
  <si>
    <t>SIEMENS INDUSTRY, INC.</t>
  </si>
  <si>
    <t>SIEMENS INNOVACIONES S.A. DE C.V.</t>
  </si>
  <si>
    <t>SIEMENS L &amp; AS (E.BOSTON)</t>
  </si>
  <si>
    <t>SIEMENS MAINTENANCE SERVICES</t>
  </si>
  <si>
    <t>SIEMENS MAINTENANCE SERVICES, LLC</t>
  </si>
  <si>
    <t>SIEMENS POSTAL</t>
  </si>
  <si>
    <t>SIEMENS POSTAL PARCEL &amp; AIRPORT</t>
  </si>
  <si>
    <t>SIEMENS POSTAL, PARCEL &amp;</t>
  </si>
  <si>
    <t>SIEMENS PPAL</t>
  </si>
  <si>
    <t>SIEMENS VDO INC.</t>
  </si>
  <si>
    <t>SIEMENSDEMATIC CORPORATION</t>
  </si>
  <si>
    <t>SIEMER MILLING CO.</t>
  </si>
  <si>
    <t>SIEMPELKAMP CORPORATION</t>
  </si>
  <si>
    <t>SIERRA CONVEYANCE AND AUTOMATION LL</t>
  </si>
  <si>
    <t>SIERRA DESIGN AND MANUFACTURING</t>
  </si>
  <si>
    <t>SIERRA PACIFIC PACKAGING</t>
  </si>
  <si>
    <t>SIERRA PINE LTD</t>
  </si>
  <si>
    <t>SIERRA PINE LTD.</t>
  </si>
  <si>
    <t>SIG COMBIBLOC</t>
  </si>
  <si>
    <t>SIG COMBIBLOC INC.</t>
  </si>
  <si>
    <t>SIG DOBOY INC.</t>
  </si>
  <si>
    <t>SIGGINS COMPANY, INC.</t>
  </si>
  <si>
    <t>SIGHTLINE PROCESS CONTROL INC.</t>
  </si>
  <si>
    <t>SIGMA CORPORATION</t>
  </si>
  <si>
    <t>SIGMA INDUSTRIAL AUTOMATION</t>
  </si>
  <si>
    <t>SIGMA PRECISION</t>
  </si>
  <si>
    <t>SIGNAL INDUSTRIAL PRODUCTS</t>
  </si>
  <si>
    <t>SIGNAL MACHINE COMPANY, INC.</t>
  </si>
  <si>
    <t>SIGNAL TEST</t>
  </si>
  <si>
    <t>SIGNATURE BRANDS</t>
  </si>
  <si>
    <t>SIGNATURE BREADS CORPORATE</t>
  </si>
  <si>
    <t>SIGNATURE COMPANIES,LLC(THE)</t>
  </si>
  <si>
    <t>SIGNATURE SHUTTER SHOPPE</t>
  </si>
  <si>
    <t>SIGNODE ENGINEERED PRODUCTS GPM</t>
  </si>
  <si>
    <t>SIGNODE INDUSTRY PACKAGING SYSTEMS</t>
  </si>
  <si>
    <t>SIGNODE SERVICE</t>
  </si>
  <si>
    <t>SIGNODE SERVICE BUSINESS</t>
  </si>
  <si>
    <t>SILANI SWEET CHEESE LTD</t>
  </si>
  <si>
    <t>SILFAB ONTARIO INC.</t>
  </si>
  <si>
    <t>SILGAN CAN COMPANY</t>
  </si>
  <si>
    <t>SILGAN CONTAINER CORP-KINGSBURG</t>
  </si>
  <si>
    <t>SILGAN CONTAINER CORP-PLANT #231</t>
  </si>
  <si>
    <t>SILGAN CONTAINER CORP-PLANT #465</t>
  </si>
  <si>
    <t>SILGAN CONTAINER CORP-PLANT #509</t>
  </si>
  <si>
    <t>SILGAN CONTAINER CORP-PLANT #822</t>
  </si>
  <si>
    <t>SILGAN CONTAINERS</t>
  </si>
  <si>
    <t>SILGAN CONTAINERS CORP-MAXTON NC</t>
  </si>
  <si>
    <t>SILGAN CONTAINERS LLC</t>
  </si>
  <si>
    <t>SILGAN CONTAINERS MFG COR</t>
  </si>
  <si>
    <t>SILGAN CONTAINERS MFG CORP</t>
  </si>
  <si>
    <t>SILGAN CONTAINERS MFG CORP.</t>
  </si>
  <si>
    <t>SILGAN CORP.</t>
  </si>
  <si>
    <t>SILGAN WHITE CAP AMERICAS</t>
  </si>
  <si>
    <t>SILK CITY MACHINE, INC</t>
  </si>
  <si>
    <t>SILLA ENTERPRISE INC</t>
  </si>
  <si>
    <t>SILMAN CONSTRUCTION</t>
  </si>
  <si>
    <t>SILTEK INT'L INC.</t>
  </si>
  <si>
    <t>SILVER BAIT, LLC</t>
  </si>
  <si>
    <t>SIMBA INDUSTRIES</t>
  </si>
  <si>
    <t>SIMCOE PARTS SERVICE</t>
  </si>
  <si>
    <t>SIMMONS PREPARED FOODS</t>
  </si>
  <si>
    <t>SIMONS WHOLESALE BAKERY</t>
  </si>
  <si>
    <t>SIMONSEN IRON WORKS, INC.</t>
  </si>
  <si>
    <t>SIMPLIMATIC AUTOMATION</t>
  </si>
  <si>
    <t>SIMPLY LITE FOODS CORP</t>
  </si>
  <si>
    <t>SIMPSON PAPER COMPANY</t>
  </si>
  <si>
    <t>SIMSO TEX SUBLIMATION &amp; PRINTING</t>
  </si>
  <si>
    <t>SING TAO NEWSPAPERS LTD</t>
  </si>
  <si>
    <t>SIOUX CITY BRICK &amp; TILE</t>
  </si>
  <si>
    <t>SIT-INDEVA</t>
  </si>
  <si>
    <t>SITMA MACHINERY SPA</t>
  </si>
  <si>
    <t>SIWIN FOODS LTD</t>
  </si>
  <si>
    <t>SK INTERNATIONAL</t>
  </si>
  <si>
    <t>SKAGIT PUBLISHING, LLC</t>
  </si>
  <si>
    <t>SKAPS INDUSTRIES</t>
  </si>
  <si>
    <t>SKF</t>
  </si>
  <si>
    <t>SKIMMER INC</t>
  </si>
  <si>
    <t>SKIMMER, INC.</t>
  </si>
  <si>
    <t>SKJODT-BARRETT CONTRACT PACKAGING I</t>
  </si>
  <si>
    <t>SKOR MAINTENANCE LTD.</t>
  </si>
  <si>
    <t>SKY TECK LAB INC</t>
  </si>
  <si>
    <t>SLATE PDO, LLC  DBA: LT MACHINE</t>
  </si>
  <si>
    <t>SLEEP NUMBER</t>
  </si>
  <si>
    <t>SLR SYSTEMS, INC.</t>
  </si>
  <si>
    <t>SMALLEY MFG.CO.INC.</t>
  </si>
  <si>
    <t>SMART MACHINE TECHNOLOGIE</t>
  </si>
  <si>
    <t>SMART MODULAR TECHNOLOGIES, INC.</t>
  </si>
  <si>
    <t>SMARTWAY BINDERY SERVICES INC.</t>
  </si>
  <si>
    <t>SMC HOLDING COMPANY LLC DBA</t>
  </si>
  <si>
    <t>SMITH DRUG COMPANY</t>
  </si>
  <si>
    <t>SMITH GARDENS PRODUCE, INC</t>
  </si>
  <si>
    <t>SMITH IND RUB &amp; PLASTICS</t>
  </si>
  <si>
    <t>SMITH INDUSTRIAL RUBBER &amp;</t>
  </si>
  <si>
    <t>SMITH TEXTILE APRON CO.</t>
  </si>
  <si>
    <t>SMITHCO MEATS, INC</t>
  </si>
  <si>
    <t>SMITHFIELD</t>
  </si>
  <si>
    <t>SMITHFIELD FOODS</t>
  </si>
  <si>
    <t>SMITHFIELD FRESH MEATS CORP</t>
  </si>
  <si>
    <t>SMOOTH LINES WELDING AND FABRICATIO</t>
  </si>
  <si>
    <t>SMR TECHNOLOGIES, INC.</t>
  </si>
  <si>
    <t>SMS DEMAG LTD.</t>
  </si>
  <si>
    <t>SMS Group, LLC</t>
  </si>
  <si>
    <t>SMURFIT KAPPA BALDWIN PARK</t>
  </si>
  <si>
    <t>SMURFIT KAPPA ORANGE COUNTY</t>
  </si>
  <si>
    <t>SMURFIT LAMINATIONS</t>
  </si>
  <si>
    <t>SMURFIT STONE CONTAINER</t>
  </si>
  <si>
    <t>SMURFIT-STONE</t>
  </si>
  <si>
    <t>SMUTTYNOSE BREWERY CO</t>
  </si>
  <si>
    <t>SMY TRADING, INC.</t>
  </si>
  <si>
    <t>SNACKWERKS OF MICHIGAN, LLC</t>
  </si>
  <si>
    <t>SNAK KING CORPORATION</t>
  </si>
  <si>
    <t>SNAKE RIVER SUPPLY</t>
  </si>
  <si>
    <t>SNAP LOCK, INC.</t>
  </si>
  <si>
    <t>SNIDER INDUSTRIES</t>
  </si>
  <si>
    <t>SNOWBUG COMPANY, INC.</t>
  </si>
  <si>
    <t>SNYDER PACKAGING</t>
  </si>
  <si>
    <t>SNYDER'S-LANCE INC</t>
  </si>
  <si>
    <t>SOFINA FOODS INC.</t>
  </si>
  <si>
    <t>SOFINA FOODS INC. - BRAMPTON, ON</t>
  </si>
  <si>
    <t>SOFT TEX PILLOWS, INC.</t>
  </si>
  <si>
    <t>SOLAR TURBINES</t>
  </si>
  <si>
    <t>SOLAR WORLD INDUSTRIES AMERICA INC.</t>
  </si>
  <si>
    <t>SOLAREDGE TECHNOLOGIES, INC.</t>
  </si>
  <si>
    <t>SOLARIS PAPER, INC.</t>
  </si>
  <si>
    <t>SOLATA FOODS</t>
  </si>
  <si>
    <t>SOLENO TEXTILES TECHNIQUES INC</t>
  </si>
  <si>
    <t>SOLLAS - ROBERTS TECH GROUP</t>
  </si>
  <si>
    <t>SOLMAX GEOSYNTHETICS LLC</t>
  </si>
  <si>
    <t>SOLO CUP</t>
  </si>
  <si>
    <t>SOLO FOODS</t>
  </si>
  <si>
    <t>SOLUTECH PACKAGING SYSTEMS</t>
  </si>
  <si>
    <t>SOLUTIA,INC.</t>
  </si>
  <si>
    <t>SOLUTIONS BY MASTERS INC.</t>
  </si>
  <si>
    <t>SOLUTIONS IN ACTION, INC.</t>
  </si>
  <si>
    <t>SOLUTIONS INDUSTRIELLES</t>
  </si>
  <si>
    <t>SOMA TECHNOLOGY, INC.</t>
  </si>
  <si>
    <t>SOMERSET INDUSTRIES</t>
  </si>
  <si>
    <t>SOMMERS &amp; FAHRENCACH, INC</t>
  </si>
  <si>
    <t>SONOCO</t>
  </si>
  <si>
    <t>SONOCO CANADA CORP.</t>
  </si>
  <si>
    <t>SONOCO METAL PACKAGING, LLC</t>
  </si>
  <si>
    <t>SONOCO PRODUCTS</t>
  </si>
  <si>
    <t>SONOCO PRODUCTS COMPANY</t>
  </si>
  <si>
    <t>SONORA MILLS</t>
  </si>
  <si>
    <t>SONS BAKERY (BAGOS BUN BA</t>
  </si>
  <si>
    <t>SONY CORP.</t>
  </si>
  <si>
    <t>SONY DADC</t>
  </si>
  <si>
    <t>SONY DISC MANUFACTURING</t>
  </si>
  <si>
    <t>SONY MAGNETICS PRODUCTS</t>
  </si>
  <si>
    <t>SONY MUSIC ENTERTAINMENT INC.</t>
  </si>
  <si>
    <t>SORRENTO LACTALIS, INC.</t>
  </si>
  <si>
    <t>SORTATION LABS, LLC</t>
  </si>
  <si>
    <t>SORTEK</t>
  </si>
  <si>
    <t>SOUCY INTERNATIONAL INC.</t>
  </si>
  <si>
    <t>SOUCY TECHNO INC.</t>
  </si>
  <si>
    <t>SOUDRONIC LTD</t>
  </si>
  <si>
    <t>SOULSHINE FARMS, LLC</t>
  </si>
  <si>
    <t>SOUND OCEAN METAL FABRICATORS LTD.</t>
  </si>
  <si>
    <t>SOUND PUBLISHING INC.</t>
  </si>
  <si>
    <t>SOUNDVIEW PAPER COMPANY, LLC</t>
  </si>
  <si>
    <t>SOURCE ATLANTIC LIMITED</t>
  </si>
  <si>
    <t>SOUTH BAY MATERIALS</t>
  </si>
  <si>
    <t>SOUTH BEND LATHE</t>
  </si>
  <si>
    <t>SOUTH CAROLINA OAK TO BARREL</t>
  </si>
  <si>
    <t>SOUTH COAST BAKING</t>
  </si>
  <si>
    <t>SOUTH COAST PAPER</t>
  </si>
  <si>
    <t>SOUTH GEORGIA EQUIPMENT &amp; SUPPLY</t>
  </si>
  <si>
    <t>SOUTHCOAST IQF INC</t>
  </si>
  <si>
    <t>SOUTHEAST RUBBER &amp; SAFETY</t>
  </si>
  <si>
    <t>SOUTHEASTERN CONVEYOR SERVICES INC</t>
  </si>
  <si>
    <t>SOUTHEASTERN IND.CONTRACTING</t>
  </si>
  <si>
    <t>SOUTHEASTERN TOOL &amp; DIE, INC.</t>
  </si>
  <si>
    <t>SOUTHERN AEROPARTS - AMETEK</t>
  </si>
  <si>
    <t>SOUTHERN BELTING</t>
  </si>
  <si>
    <t>SOUTHERN BELTING (DO NOT USE)</t>
  </si>
  <si>
    <t>SOUTHERN CALIFORNIA PRECISION MACHI</t>
  </si>
  <si>
    <t>SOUTHERN CHAMPION TRAY, LLC</t>
  </si>
  <si>
    <t>SOUTHERN CHAMPION TRAY, LP</t>
  </si>
  <si>
    <t>SOUTHERN COMPRINT</t>
  </si>
  <si>
    <t>SOUTHERN DESIGN SERVICES, INC.</t>
  </si>
  <si>
    <t>SOUTHERN EQUIPMENT DISTRIBUTORS, IN</t>
  </si>
  <si>
    <t>SOUTHERN FELT</t>
  </si>
  <si>
    <t>SOUTHERN FOOD SYSTEM</t>
  </si>
  <si>
    <t>SOUTHERN HIGH SCHOOL</t>
  </si>
  <si>
    <t>SOUTHERN INDUSTRIAL TECH</t>
  </si>
  <si>
    <t>SOUTHERN MANUFACTURING GROUP, LLC</t>
  </si>
  <si>
    <t>SOUTHERN MARINE SOLUTIONS</t>
  </si>
  <si>
    <t>SOUTHERN SCRAP MATERIAL CO, LLC</t>
  </si>
  <si>
    <t>SOUTHERN STATES PACKAGING COMPANY</t>
  </si>
  <si>
    <t>SOUTHFRESH FARMS</t>
  </si>
  <si>
    <t>SOUTHLAND BAGEL COMPANY, INC.</t>
  </si>
  <si>
    <t>SOUTHLAND BOX COMPANY</t>
  </si>
  <si>
    <t>SOUTHWEST AIRLINES CO</t>
  </si>
  <si>
    <t>SOUTHWEST CONVEYOR INDUSTRIES</t>
  </si>
  <si>
    <t>SOUTHWEST RUBBER &amp; SUPPLY CO., INC.</t>
  </si>
  <si>
    <t>SOUTHWEST RUBBER AND SUPPLY CO., IN</t>
  </si>
  <si>
    <t>SOUTHWIRE COMPANY LLC</t>
  </si>
  <si>
    <t>SPAANS COOKIES CO.</t>
  </si>
  <si>
    <t>SPACE EXPLORATION TECHNOLOGIES CO.</t>
  </si>
  <si>
    <t>SPADONE LLC</t>
  </si>
  <si>
    <t>SPAN-AMERICA MEDICAL SYSTEMS, INC.</t>
  </si>
  <si>
    <t>SPANCO INDUSTRIES</t>
  </si>
  <si>
    <t>SPANGLER CANDY COMPANY</t>
  </si>
  <si>
    <t>SPARE PARTS SOLUTIONS</t>
  </si>
  <si>
    <t>SPARE PARTS SPECIALIST,INC.</t>
  </si>
  <si>
    <t>SPARKS BELTING (FAIRFIELD)</t>
  </si>
  <si>
    <t>SPARKS BELTING COMPANY INC</t>
  </si>
  <si>
    <t>SPARKS DE MEX SRL DE CV</t>
  </si>
  <si>
    <t>SPARKS STEAKHOUSE</t>
  </si>
  <si>
    <t>SPARTAN CONSULTANTS</t>
  </si>
  <si>
    <t>SPARTAN INDUSTRIAL SUPPLY CO INC</t>
  </si>
  <si>
    <t>SPARTEC CONVEYORS</t>
  </si>
  <si>
    <t>SPECCON SYSTEMS, INC</t>
  </si>
  <si>
    <t>SPECIAL FAB &amp; MACHINE</t>
  </si>
  <si>
    <t>SPECIAL PROCESS EQUIPMENT INC</t>
  </si>
  <si>
    <t>SPECIALIZED PACKAGING GROUP-LONDON</t>
  </si>
  <si>
    <t>SPECIALTIES GRAPHICS FINISHERS LTD.</t>
  </si>
  <si>
    <t>SPECIALTY AUTOMATIC</t>
  </si>
  <si>
    <t>SPECIALTY DISPLAY</t>
  </si>
  <si>
    <t>SPECIALTY MACHINE &amp; FABRICATION</t>
  </si>
  <si>
    <t>SPECIALTY MACHINERY</t>
  </si>
  <si>
    <t>SPECIALTY PACKAGING, INC.</t>
  </si>
  <si>
    <t>SPECIALTY PRODUCTS</t>
  </si>
  <si>
    <t>SPECIALTY PRODUCTS, INC</t>
  </si>
  <si>
    <t>SPECIALTY TOOL MACHINE COMPANY</t>
  </si>
  <si>
    <t>SPECO INC.</t>
  </si>
  <si>
    <t>SPEC-SOFT, INC.</t>
  </si>
  <si>
    <t>SPECTRA PREMIUM INDUSTRIES INC.</t>
  </si>
  <si>
    <t>SPECTRUM DYED YARNS, INC.</t>
  </si>
  <si>
    <t>SPEEDLINE TECHNOLOGIES INC.</t>
  </si>
  <si>
    <t>SPH PRESSROOM PARTS, INC</t>
  </si>
  <si>
    <t>SPI POLYOLS</t>
  </si>
  <si>
    <t>SPICE PRODUCTS COMPANY</t>
  </si>
  <si>
    <t>SPICERS CANADA LIMITED</t>
  </si>
  <si>
    <t>SPIRIT MANUFACTURING</t>
  </si>
  <si>
    <t>SPLAWN BELTING</t>
  </si>
  <si>
    <t>SPLAWN BELTING INC</t>
  </si>
  <si>
    <t>SPOONER-VICARS, INC.</t>
  </si>
  <si>
    <t>SPORTS SOUTH, LLC</t>
  </si>
  <si>
    <t>SPORTSMITH</t>
  </si>
  <si>
    <t>SPR PACKAGING, LLC</t>
  </si>
  <si>
    <t>SPRECKELS SUGAR COMPANY -TRACY</t>
  </si>
  <si>
    <t>SPRIMAG INC.</t>
  </si>
  <si>
    <t>SPRIMAG, INC</t>
  </si>
  <si>
    <t>SPRING AIR SOMMEX CORPORATION</t>
  </si>
  <si>
    <t>SPRING HILL CLEANERS</t>
  </si>
  <si>
    <t>SPRINGFIELD LUMBER COMPANY, INC</t>
  </si>
  <si>
    <t>SPRINGFIELD MACHINE INC</t>
  </si>
  <si>
    <t>SPRINGFIELD PRINTING LLC</t>
  </si>
  <si>
    <t>SPRINGS GLOBAL</t>
  </si>
  <si>
    <t>SPRINGS IND. - FRANCES (CLOSED)</t>
  </si>
  <si>
    <t>SPRINGS IND. - HARTWELL</t>
  </si>
  <si>
    <t>SPRINGS IND. - LANCASTER (CLOSED)</t>
  </si>
  <si>
    <t>SPRINGS IND.-LYMAN**(CLOSED)**</t>
  </si>
  <si>
    <t>SPRINGS IND.-LYMANPRINT**(CLOSED)**</t>
  </si>
  <si>
    <t>SPS MEDICAL</t>
  </si>
  <si>
    <t>SPUNTECH INDUSTRIES</t>
  </si>
  <si>
    <t>SPX TRANSFORMER SOLUTIONS</t>
  </si>
  <si>
    <t>SQUARE D COMPANY - MONROE</t>
  </si>
  <si>
    <t>SQUARE DEAL MACHINING INC</t>
  </si>
  <si>
    <t>SQUIRE GRAPHIC ASSOCIATES</t>
  </si>
  <si>
    <t>SQUIRE INTL PACKAGING SYSTEMS INC</t>
  </si>
  <si>
    <t>SRB MANUFACTURING</t>
  </si>
  <si>
    <t>SRI SURGICAL</t>
  </si>
  <si>
    <t>SRMT MOLDS AND PARTS</t>
  </si>
  <si>
    <t>SSH BEDDING CANADA (SERTA)</t>
  </si>
  <si>
    <t>ST. ANTHONY SEAFOODS LTD.</t>
  </si>
  <si>
    <t>ST. CYR, INC.</t>
  </si>
  <si>
    <t>ST. JOSEPH PRINTING LTD.</t>
  </si>
  <si>
    <t>ST. MARYS PAPER CORP</t>
  </si>
  <si>
    <t>STABILUS</t>
  </si>
  <si>
    <t>STACKPOLE INTERNATIONAL</t>
  </si>
  <si>
    <t>STAFF DIE CUTTING LLC</t>
  </si>
  <si>
    <t>STAINLESS SPECIALISTS INC.</t>
  </si>
  <si>
    <t>STALLINGS INDUSTRIES INC</t>
  </si>
  <si>
    <t>STAMPEDE MEAT, INC</t>
  </si>
  <si>
    <t>STANDARD BEARINGS CO.</t>
  </si>
  <si>
    <t>STANDARD ENGINEERING GROUP, INC.</t>
  </si>
  <si>
    <t>STANDARD EQUIP SPLY LTD.</t>
  </si>
  <si>
    <t>STANDARD MEAT COMPANY</t>
  </si>
  <si>
    <t>STANDARD REGISTER</t>
  </si>
  <si>
    <t>STANDFAST PACKAGING PRODUCTS</t>
  </si>
  <si>
    <t>STANISLAUS FOOD PRODUCTS</t>
  </si>
  <si>
    <t>STANLEY BLACK &amp; DECKER</t>
  </si>
  <si>
    <t>STANLEY BLACK AND DECKER</t>
  </si>
  <si>
    <t>STANPAC INC.</t>
  </si>
  <si>
    <t>STAPLES ADVANTAGE</t>
  </si>
  <si>
    <t>STAR CNC MACHINE TOOL CORP.</t>
  </si>
  <si>
    <t>STAR INNOVATIVE SYSTEMS, LLC</t>
  </si>
  <si>
    <t>STAR KAY WHITE, INC.</t>
  </si>
  <si>
    <t>STAR LEDGER</t>
  </si>
  <si>
    <t>STAR LEDGER - PINEBROOK</t>
  </si>
  <si>
    <t>STAR LEDGER - PISCATAWAY</t>
  </si>
  <si>
    <t>STAR SNACKS</t>
  </si>
  <si>
    <t>STAR TRAC STRENGTH, INC</t>
  </si>
  <si>
    <t>STARBUCKS</t>
  </si>
  <si>
    <t>STARFLEX CORO.</t>
  </si>
  <si>
    <t>STARLIFTERS</t>
  </si>
  <si>
    <t>STARNES PALLET &amp; REMOVAL</t>
  </si>
  <si>
    <t>STARR CULINARY DELIGHTS INC.</t>
  </si>
  <si>
    <t>STAR-TECH INSTRUMENT SYSTEMS,INC</t>
  </si>
  <si>
    <t>STAUFFERS LAGUNA COOKIE COMPANY</t>
  </si>
  <si>
    <t>STEDMAN MACHINE COMPANY INC</t>
  </si>
  <si>
    <t>STEEL  DIMENSIONS, INC</t>
  </si>
  <si>
    <t>STEEL CENTRES MACHINERY &amp;</t>
  </si>
  <si>
    <t>STEEL DIMENSIONS INC (DO NOT USE)</t>
  </si>
  <si>
    <t>STEEL EQUIPMENT SPECIALISTS LLC</t>
  </si>
  <si>
    <t>STEELCASE INC</t>
  </si>
  <si>
    <t>STEFAN ENTERPRISES INC</t>
  </si>
  <si>
    <t>STEFANO FOODS</t>
  </si>
  <si>
    <t>STEGGE MACHINE COMPANY</t>
  </si>
  <si>
    <t>STEINERT US LLC</t>
  </si>
  <si>
    <t>STELLA D'ORO</t>
  </si>
  <si>
    <t>STELLAR INDUSTRIAL SALES LIMITED</t>
  </si>
  <si>
    <t>STELLAR INDUSTRIAL SALES LTD.</t>
  </si>
  <si>
    <t>STELLAR INDUSTRIES, INC.</t>
  </si>
  <si>
    <t>STELLER PRINTING, INC.</t>
  </si>
  <si>
    <t>STELLEX/CF BUYER (US) LLC</t>
  </si>
  <si>
    <t>STEPHANO GROUP LTD.</t>
  </si>
  <si>
    <t>STERICYCLE ULC</t>
  </si>
  <si>
    <t>STERLING FOODS</t>
  </si>
  <si>
    <t>STERLING FOODS LLC</t>
  </si>
  <si>
    <t>STEVE MARSHALL CUSTOM MILLING</t>
  </si>
  <si>
    <t>STEVEN ROBERTS ORIGINAL DESSERTS</t>
  </si>
  <si>
    <t>STEVENS GRAPHICS</t>
  </si>
  <si>
    <t>STEVE'S TRACTOR SERVICE</t>
  </si>
  <si>
    <t>STEWART SUTHERLAND INC</t>
  </si>
  <si>
    <t>STEWART SYSTEMS BAKING, LLC</t>
  </si>
  <si>
    <t>STICKON PACKAGING SYSTEMS INC</t>
  </si>
  <si>
    <t>STILES CONVEYORS</t>
  </si>
  <si>
    <t>STILES ENTERPRISES, INC.</t>
  </si>
  <si>
    <t>STILES MACHINERY, INC.</t>
  </si>
  <si>
    <t>STION CORPORATION</t>
  </si>
  <si>
    <t>STIR FOODS, LLC</t>
  </si>
  <si>
    <t>STITCH FIX</t>
  </si>
  <si>
    <t>STOELTING, LLC.</t>
  </si>
  <si>
    <t>STOKES MATERIAL HANDLING SYSTEMS IN</t>
  </si>
  <si>
    <t>STOLLE MACHINERY CO., LLC</t>
  </si>
  <si>
    <t>STONE CONTAINER</t>
  </si>
  <si>
    <t>STONE ENTERPRISES</t>
  </si>
  <si>
    <t>STONEPANEL INTERNATIONAL, LLC</t>
  </si>
  <si>
    <t>STONEY CREEK DAIRY LTD.</t>
  </si>
  <si>
    <t>STONG INTERNATISTRONAL INC</t>
  </si>
  <si>
    <t>STORCAN LTEE</t>
  </si>
  <si>
    <t>STOREROOM SOLUTION (NEENAH PAPER)</t>
  </si>
  <si>
    <t>STOREROOM SOLUTIONS</t>
  </si>
  <si>
    <t>STOREROOM SOLUTIONS - BOSTON</t>
  </si>
  <si>
    <t>STOREROOM SOLUTIONS - LA TIMES</t>
  </si>
  <si>
    <t>STOREROOM SOLUTIONS PUERTO RICO COR</t>
  </si>
  <si>
    <t>STORETEK ENGINEERING INC</t>
  </si>
  <si>
    <t>STORK PRINTS AMERICA, INC.</t>
  </si>
  <si>
    <t>STRAPEX CANADA</t>
  </si>
  <si>
    <t>STRATEGIC DISTRIBUTION</t>
  </si>
  <si>
    <t>STRATEGIC PROCUREMENT GROUP</t>
  </si>
  <si>
    <t>STREAMLINE PRECISION MANUFACTURING,</t>
  </si>
  <si>
    <t>STRIBLING PACKAGING INC.</t>
  </si>
  <si>
    <t>STRONEX COMPANY</t>
  </si>
  <si>
    <t>STRONGHAVEN CONTAINERS</t>
  </si>
  <si>
    <t>STRONGPOINT AUTOMATION</t>
  </si>
  <si>
    <t>STROUP &amp; SONS INC</t>
  </si>
  <si>
    <t>STRUDEX FIBRES LTD.</t>
  </si>
  <si>
    <t>STUMP CONSTRUCTION &amp; MANUFACTURING,</t>
  </si>
  <si>
    <t>STYNER SPORTS TRAINING LLC</t>
  </si>
  <si>
    <t>SUBURBAN MACHINE CORP.</t>
  </si>
  <si>
    <t>SUB-ZERO, INC.</t>
  </si>
  <si>
    <t>SUGAR BOWL BAKERY</t>
  </si>
  <si>
    <t>SUMESTRA GLOBAL LLC</t>
  </si>
  <si>
    <t>SUMINOE TEXTILE OF AMERICA</t>
  </si>
  <si>
    <t>SUMITOMO ELECTRIC CARBIDE MFG., INC</t>
  </si>
  <si>
    <t>SUMMER GARDEN FOOD MANUFACTURING</t>
  </si>
  <si>
    <t>SUMMERS RUBBER CO.</t>
  </si>
  <si>
    <t>SUMMIT PACKAGING SYSTEMS INC.</t>
  </si>
  <si>
    <t>SUMMIT PODIATRY INC.</t>
  </si>
  <si>
    <t>SUMMITT INDUSTRIES ( FAST-SPEC INC)</t>
  </si>
  <si>
    <t>SUN BELT SUPPLY CO</t>
  </si>
  <si>
    <t>SUN BELT SUPPLY CO, INC.</t>
  </si>
  <si>
    <t>SUN MANUFACTURING &amp; COATINGS, LLC</t>
  </si>
  <si>
    <t>SUN MOUNTAIN, INC.</t>
  </si>
  <si>
    <t>SUNBELT INDUSTRIAL SUPPLY CO</t>
  </si>
  <si>
    <t>SUNGROW EAST LLC</t>
  </si>
  <si>
    <t>SUNNY CRUNCH FOODS LTD.</t>
  </si>
  <si>
    <t>SUNNY DELIGHT BEVERAGES</t>
  </si>
  <si>
    <t>SUNNYGEM, LLC</t>
  </si>
  <si>
    <t>SUNRAISE INC.</t>
  </si>
  <si>
    <t>SUNSET INDUSTRIAL PARTS</t>
  </si>
  <si>
    <t>SUNSHINE BISCUIT</t>
  </si>
  <si>
    <t>SUNSHINE MFG INC</t>
  </si>
  <si>
    <t>SUNSHINE MILLS INC.</t>
  </si>
  <si>
    <t>SUNSWEET GROWERS INC.</t>
  </si>
  <si>
    <t>SUNTERRACE CUSTOM FURNITURE</t>
  </si>
  <si>
    <t>SUOMINEN NONWOVENS</t>
  </si>
  <si>
    <t>SUPER SEAL MFG, LTD.</t>
  </si>
  <si>
    <t>SUPER WEB</t>
  </si>
  <si>
    <t>SUPERFICI AMERICA</t>
  </si>
  <si>
    <t>SUPERIOR BAKERY INC.</t>
  </si>
  <si>
    <t>SUPERIOR BAKING COMPANY</t>
  </si>
  <si>
    <t>SUPERIOR BEARING CO., INC.</t>
  </si>
  <si>
    <t>SUPERIOR BINDERY SERVICES INC.</t>
  </si>
  <si>
    <t>SUPERIOR BOTTLING GROUP</t>
  </si>
  <si>
    <t>SUPERIOR CABINETS LTD.</t>
  </si>
  <si>
    <t>SUPERIOR CARBIDE LLC</t>
  </si>
  <si>
    <t>SUPERIOR ESSEX</t>
  </si>
  <si>
    <t>SUPERIOR ESSEX COMMUNICATIONS</t>
  </si>
  <si>
    <t>SUPERIOR ESSEX-HOISINGTON,KS</t>
  </si>
  <si>
    <t>SUPERIOR EXTRUSION, INC.</t>
  </si>
  <si>
    <t>SUPERIOR FABRICS, INC</t>
  </si>
  <si>
    <t>SUPERIOR FOOD MACHINERY INC.</t>
  </si>
  <si>
    <t>SUPERIOR HOSE &amp; FITTINGS INC.</t>
  </si>
  <si>
    <t>SUPERIOR ICE CREAM EQUIPMENT, LLC</t>
  </si>
  <si>
    <t>SUPERIOR MEDIA</t>
  </si>
  <si>
    <t>SUPERIOR NUT &amp; CANDY CO., INC</t>
  </si>
  <si>
    <t>SUPERIOR PACKAGING CORP.</t>
  </si>
  <si>
    <t>SUPERIOR PLATING</t>
  </si>
  <si>
    <t>SUPERIOR PRODUCTION, LLC</t>
  </si>
  <si>
    <t>SUPERIOR WELDING</t>
  </si>
  <si>
    <t>SUPERMARKET CHECKOUT AND</t>
  </si>
  <si>
    <t>SUPERPUFFT SNACKS CORP</t>
  </si>
  <si>
    <t>SUPER-PUFFT SNACKS CORP</t>
  </si>
  <si>
    <t>SUPER-PUFFT SNACKS USA</t>
  </si>
  <si>
    <t>SUPPLY DISTRIBUTION CO., INC.</t>
  </si>
  <si>
    <t>SUPPLY FORCE SOURCING SERVICES</t>
  </si>
  <si>
    <t>SUPPLY OF AMERICA</t>
  </si>
  <si>
    <t>SUPREME CHOCOLATIERS</t>
  </si>
  <si>
    <t>SUPREME X INC</t>
  </si>
  <si>
    <t>SUPREMEX INC.</t>
  </si>
  <si>
    <t>SURE CONVEYORS, INC.</t>
  </si>
  <si>
    <t>SURLEAN MEAT COMPANY</t>
  </si>
  <si>
    <t>SUTTON CLARK SUPPLY</t>
  </si>
  <si>
    <t>SUTTON-CLARK SUPPLY INC</t>
  </si>
  <si>
    <t>SVENHARDS SWEDISH BAKERY</t>
  </si>
  <si>
    <t>SVTC TECHNOLOGIES, LLC</t>
  </si>
  <si>
    <t>SWANSON HEALTH PRODUCTS</t>
  </si>
  <si>
    <t>SWEET MAPLE CANDIES CO. LTD.</t>
  </si>
  <si>
    <t>SWEET STREET DESSERTS INC</t>
  </si>
  <si>
    <t>SWEET'S CANDY COMPANY</t>
  </si>
  <si>
    <t>SWEETWORKS, INC.</t>
  </si>
  <si>
    <t>SWF COMPANIES</t>
  </si>
  <si>
    <t>SWIFT DENIM - ERWIN</t>
  </si>
  <si>
    <t>SWIFT SOURCE INC.</t>
  </si>
  <si>
    <t>SWIFT SPINNING MILL</t>
  </si>
  <si>
    <t>SWIFT TEXTILES, LLC</t>
  </si>
  <si>
    <t>SWISHER INTERNATIONAL, INC.</t>
  </si>
  <si>
    <t>SWISS KRONO</t>
  </si>
  <si>
    <t>SWISS KRONO SC, LLC</t>
  </si>
  <si>
    <t>SWISS PRODUCTS LP</t>
  </si>
  <si>
    <t>SWISSLOG LOGISTICS INC</t>
  </si>
  <si>
    <t>SWISSWAY MACHINING LTD</t>
  </si>
  <si>
    <t>SYKES PACKAGING &amp; PARTS</t>
  </si>
  <si>
    <t>SYLVAMO</t>
  </si>
  <si>
    <t>SYMBRANT AVIATION SERVICES INC</t>
  </si>
  <si>
    <t>SYMOREX, LTD.</t>
  </si>
  <si>
    <t>SYMRISE INC.</t>
  </si>
  <si>
    <t>SYMTECH, INC.</t>
  </si>
  <si>
    <t>SYNDICATE SALES, INC.</t>
  </si>
  <si>
    <t>SYNERGISTICS</t>
  </si>
  <si>
    <t>SYNERGY DESIGN &amp; INTEGRATION, LLC</t>
  </si>
  <si>
    <t>SYNOVOS</t>
  </si>
  <si>
    <t>SYNOVOS BILLING PO BOX</t>
  </si>
  <si>
    <t>SYNOVOS INC.</t>
  </si>
  <si>
    <t>SYNOVOS, INC.</t>
  </si>
  <si>
    <t>SYNTEGON PACKAGING TECHNOLOGY, INC.</t>
  </si>
  <si>
    <t>SYRI LTEE</t>
  </si>
  <si>
    <t>SYSCO FINE MEATS TORONTO</t>
  </si>
  <si>
    <t>SYSNOTEK PRODUCTS INC.</t>
  </si>
  <si>
    <t>SYSTEM LOGISTICS CORP.</t>
  </si>
  <si>
    <t>SYSTEM SOLUTIONS OF KENTUCK/PROJECT</t>
  </si>
  <si>
    <t>SYSTEM SOLUTIONS OF KENTUCKY</t>
  </si>
  <si>
    <t>SYSTEMATIX</t>
  </si>
  <si>
    <t>SYSTEMS &amp; METHODS, INC.</t>
  </si>
  <si>
    <t>SYSTEMS AUTOMOTIVE INTERIORS, LLC</t>
  </si>
  <si>
    <t>SYSTEMS ENGINEERING &amp; MANUFACTURING</t>
  </si>
  <si>
    <t>SYSTEMS IN MOTION, INC.</t>
  </si>
  <si>
    <t>SYSTEMS LOGISTICS</t>
  </si>
  <si>
    <t>SYSTEMS SOUTH, INC.</t>
  </si>
  <si>
    <t>SYSTEMS TECHNOLOGY INC.</t>
  </si>
  <si>
    <t>SYSTEMS TECHNOLOGY, INC.</t>
  </si>
  <si>
    <t>SYSTRON DONNER</t>
  </si>
  <si>
    <t>T &amp; R SARGENT FARMS LTD</t>
  </si>
  <si>
    <t>T &amp; T TOOL, INC.</t>
  </si>
  <si>
    <t>T AND T CONSULTING</t>
  </si>
  <si>
    <t>T K PRODUCTS</t>
  </si>
  <si>
    <t>T S MANUFACTURING</t>
  </si>
  <si>
    <t>T&amp;S MACHINES, INC.</t>
  </si>
  <si>
    <t>T. MARZETTI COMPANY-WEST</t>
  </si>
  <si>
    <t>T.A.D. PACKAGING MACHINERY INC</t>
  </si>
  <si>
    <t>TAB PRODUCTS CO. LLC</t>
  </si>
  <si>
    <t>TABLE TALK PIES</t>
  </si>
  <si>
    <t>TADCO SYSTEMS, INC.</t>
  </si>
  <si>
    <t>TAFISA CANADA</t>
  </si>
  <si>
    <t>TAFT CONTRACTING CO.,INC</t>
  </si>
  <si>
    <t>TAG INTERNATIONAL, INC.</t>
  </si>
  <si>
    <t>TAGHLEEF INDUSTRIES, INC</t>
  </si>
  <si>
    <t>TALALAY GLOBAL, INC</t>
  </si>
  <si>
    <t>TALBERT ARCHITECTURAL PANELS &amp; DOOR</t>
  </si>
  <si>
    <t>TALLA-COM</t>
  </si>
  <si>
    <t>TALLADEGA MACHINERY &amp; SALES</t>
  </si>
  <si>
    <t>TALLY MKT. DESIGN &amp; SERV.</t>
  </si>
  <si>
    <t>TALON SYSTEMS INC.</t>
  </si>
  <si>
    <t>TALOS ENGINEERED PRODUCTS, LLC</t>
  </si>
  <si>
    <t>TAMMING FOODS LTD.</t>
  </si>
  <si>
    <t>TAMPA BAY FISHERIES, INC</t>
  </si>
  <si>
    <t>TANA WEB</t>
  </si>
  <si>
    <t>TANDEM FOODS LLC</t>
  </si>
  <si>
    <t>TAPCO INC</t>
  </si>
  <si>
    <t>TAPE CRAFT CORPORATION</t>
  </si>
  <si>
    <t>TAPECON INC</t>
  </si>
  <si>
    <t>TAPEMATIC USA</t>
  </si>
  <si>
    <t>TAPPAN GOLF</t>
  </si>
  <si>
    <t>TARA TECHNOLOGIES</t>
  </si>
  <si>
    <t>TARGET</t>
  </si>
  <si>
    <t>TASTE OF NATURE</t>
  </si>
  <si>
    <t>TASTY BREADS INTERNATIONAL</t>
  </si>
  <si>
    <t>TATA INC.</t>
  </si>
  <si>
    <t>TAYCO PANEL INC</t>
  </si>
  <si>
    <t>TAYLOR COMMUNICATIONS</t>
  </si>
  <si>
    <t>TAYLOR COMMUNICATIONS INC</t>
  </si>
  <si>
    <t>TAYLOR DEMERS MAIL PROCESSING (2011</t>
  </si>
  <si>
    <t>TAYLOR DEMERS MAIL PROCESSING INC.</t>
  </si>
  <si>
    <t>TAYLOR FARMS FLORIDA INC</t>
  </si>
  <si>
    <t>TAYLOR FARMS ILLINOIS, INC</t>
  </si>
  <si>
    <t>TAYLOR FARMS MARYLAND</t>
  </si>
  <si>
    <t>TAYLOR FARMS PACIFIC, INC</t>
  </si>
  <si>
    <t>TAYLOR FARMS TEXAS, INC</t>
  </si>
  <si>
    <t>TBD</t>
  </si>
  <si>
    <t>TBMC</t>
  </si>
  <si>
    <t>TC ADVERTISING</t>
  </si>
  <si>
    <t>TCA TECHNOLOGIES INC.</t>
  </si>
  <si>
    <t>TCG RECYCLING</t>
  </si>
  <si>
    <t>TCHO VENTURES</t>
  </si>
  <si>
    <t>TDK ELECTRONICS CORP.</t>
  </si>
  <si>
    <t>TEAM ZERO G</t>
  </si>
  <si>
    <t>TEC ENGINEERING</t>
  </si>
  <si>
    <t>TEC INTEGRATION INC.</t>
  </si>
  <si>
    <t>TECH CONVEYOR INC</t>
  </si>
  <si>
    <t>TECH MACHINE INC.</t>
  </si>
  <si>
    <t>TECH PRECISION MACHINERY, INC.</t>
  </si>
  <si>
    <t>TECHNI JOINT INC</t>
  </si>
  <si>
    <t>TECHNICAL DEVELOPMENT CORP.</t>
  </si>
  <si>
    <t>TECHNICAL MACHINING SERVICES</t>
  </si>
  <si>
    <t>TECHNICOLOR VIDEO SERVICE</t>
  </si>
  <si>
    <t>TECHNISERVICE</t>
  </si>
  <si>
    <t>TECHNISONIC RESEARCH INC</t>
  </si>
  <si>
    <t>TECHNOX MACHINE</t>
  </si>
  <si>
    <t>TECH-SALES INC</t>
  </si>
  <si>
    <t>TECHZONE CARDIO</t>
  </si>
  <si>
    <t>TECK COMINCO METALS LTD.</t>
  </si>
  <si>
    <t>TECNAU, INC</t>
  </si>
  <si>
    <t>TECNETICS INDUSTRIES, INC</t>
  </si>
  <si>
    <t>TEEL PLASTICS, LLC.</t>
  </si>
  <si>
    <t>TEEMS ELECTRIC, INC.</t>
  </si>
  <si>
    <t>TEGRANT CORPORATION</t>
  </si>
  <si>
    <t>TEK-MATIC INC.</t>
  </si>
  <si>
    <t>TEKNEK</t>
  </si>
  <si>
    <t>TEKNIK TRADING LLC.</t>
  </si>
  <si>
    <t>TEK-NI-KAL RESOLUTIONS INC.</t>
  </si>
  <si>
    <t>TEKWOOD</t>
  </si>
  <si>
    <t>TEKWOOD A DIVISION OF TEKNION LTD.</t>
  </si>
  <si>
    <t>TEMBEC</t>
  </si>
  <si>
    <t>TEMCO</t>
  </si>
  <si>
    <t>TEMPTIME/ZEBRA TECHNOLOGIES</t>
  </si>
  <si>
    <t>TEN CATE</t>
  </si>
  <si>
    <t>TENCATE NICOLON - USA</t>
  </si>
  <si>
    <t>TENCORR PACKAGING INC.</t>
  </si>
  <si>
    <t>TENN TOM RUBBER &amp; BELTING</t>
  </si>
  <si>
    <t>TENNESSEE CHEESECAKE</t>
  </si>
  <si>
    <t>TENN-TOM RUBBER &amp; BELTING CO</t>
  </si>
  <si>
    <t>TENOVA CORE</t>
  </si>
  <si>
    <t>TENOWO INC</t>
  </si>
  <si>
    <t>TENSION ENVELOPE CORPORATION</t>
  </si>
  <si>
    <t>TERDUN MATERIAL MANAGEMENT INC.</t>
  </si>
  <si>
    <t>TERPCO - NEW JERSEY</t>
  </si>
  <si>
    <t>TERPCO - PENNSYLVANIA</t>
  </si>
  <si>
    <t>TERPCO, INC - MARYLAND</t>
  </si>
  <si>
    <t>TERPCO. INC. - OHIO</t>
  </si>
  <si>
    <t>TERRA CHIPS</t>
  </si>
  <si>
    <t>TERRY COLLECTIONS DBA</t>
  </si>
  <si>
    <t>TERUMO BCT, INC.</t>
  </si>
  <si>
    <t>TESKER MANUFACTURING CORP</t>
  </si>
  <si>
    <t>TESLA  INC</t>
  </si>
  <si>
    <t>TESLA ELECTRIC ARMATURE &amp; MACHINE</t>
  </si>
  <si>
    <t>Test Customer-Sold</t>
  </si>
  <si>
    <t>TEX TECH INDUSTRIES</t>
  </si>
  <si>
    <t>TEXAS BELTING</t>
  </si>
  <si>
    <t>TEXAS BOOM COMPANY INC.</t>
  </si>
  <si>
    <t>TEXAS GULF SALES CO, LTD</t>
  </si>
  <si>
    <t>TEXAS TECH UNIVERSITY</t>
  </si>
  <si>
    <t>TEXEL TECHNICAL MATERIALS INC.</t>
  </si>
  <si>
    <t>TEXOLLINI, INC</t>
  </si>
  <si>
    <t>TEXPA AMERICA, INC.</t>
  </si>
  <si>
    <t>TEXROLL, INC. (CMC)</t>
  </si>
  <si>
    <t>TEXWRAP PACKAGING SYSTEMS</t>
  </si>
  <si>
    <t>TGW INC.</t>
  </si>
  <si>
    <t>TGW SYSTEMS INC</t>
  </si>
  <si>
    <t>THAMAN RUBBER</t>
  </si>
  <si>
    <t>THAMAN RUBBER CO</t>
  </si>
  <si>
    <t>THANTEX SPECIALTIES</t>
  </si>
  <si>
    <t>THE AD ART CO.</t>
  </si>
  <si>
    <t>THE AIRPORT AUTHORITY</t>
  </si>
  <si>
    <t>THE AMALGAMATED SUGAR COMPANY LLC</t>
  </si>
  <si>
    <t>THE AVON COMPANY</t>
  </si>
  <si>
    <t>THE BELT SHOP</t>
  </si>
  <si>
    <t>THE BELT SHOP (875204 ALBERTA LTD)</t>
  </si>
  <si>
    <t>THE BELT SHOP LTD.</t>
  </si>
  <si>
    <t>THE BOEING COMPANY</t>
  </si>
  <si>
    <t>THE BOX</t>
  </si>
  <si>
    <t>THE BOX COMPANY, INC.</t>
  </si>
  <si>
    <t>THE BRIGGS COMPANY</t>
  </si>
  <si>
    <t>THE CLOROX COMPANY OF CANADA LTD.</t>
  </si>
  <si>
    <t>THE CORNER BAKERY</t>
  </si>
  <si>
    <t>THE DAVIS GROUPE, LLC</t>
  </si>
  <si>
    <t>THE DEAM COMPANY LIMITED</t>
  </si>
  <si>
    <t>THE DESERT SUN</t>
  </si>
  <si>
    <t>THE DIAL CORPORATION</t>
  </si>
  <si>
    <t>THE DIXIE GROUP, INC.</t>
  </si>
  <si>
    <t>THE ENTWISTLE COMPANY</t>
  </si>
  <si>
    <t>THE ESSENTIAL IMAGE</t>
  </si>
  <si>
    <t>THE EVERCARE COMPANY CANADA INC.</t>
  </si>
  <si>
    <t>THE EXPRESSO SHOPPE</t>
  </si>
  <si>
    <t>THE FILLO FACTORY</t>
  </si>
  <si>
    <t>THE FRENCH PATISSERIE</t>
  </si>
  <si>
    <t>THE GAP</t>
  </si>
  <si>
    <t>THE GILLETTE COMPANY INC.</t>
  </si>
  <si>
    <t>THE GOODYEAR TIRE &amp; RUBBER CO.</t>
  </si>
  <si>
    <t>THE GREAT CANADIAN MEAT CO.</t>
  </si>
  <si>
    <t>THE H.T HACKNEY CO.-TAMPA DIVISION</t>
  </si>
  <si>
    <t>THE HENRY GROUP INC.</t>
  </si>
  <si>
    <t>THE HERSHEY CANADA INC.</t>
  </si>
  <si>
    <t>THE HERSHEY COMPANY</t>
  </si>
  <si>
    <t>THE HON COMPANY</t>
  </si>
  <si>
    <t>THE JM SMUCKER COMPANY</t>
  </si>
  <si>
    <t>THE KELLER COMPANIES, INC.</t>
  </si>
  <si>
    <t>THE KING GROUP, INC.</t>
  </si>
  <si>
    <t>THE KROGER CO.</t>
  </si>
  <si>
    <t>THE LANLY COMPANY</t>
  </si>
  <si>
    <t>THE LAUNDRY SOURCE</t>
  </si>
  <si>
    <t>THE LEE COMPANY</t>
  </si>
  <si>
    <t>THE LIGHTHOUSE FOR THE BLIND IN</t>
  </si>
  <si>
    <t>THE LISLE COMPANY</t>
  </si>
  <si>
    <t>THE LOVESHAW CORP</t>
  </si>
  <si>
    <t>THE MCCALL PATTERN COMPANY INC</t>
  </si>
  <si>
    <t>THE MED TECH GROUP</t>
  </si>
  <si>
    <t>THE MISSISSAUGA NEWS</t>
  </si>
  <si>
    <t>THE MUFFIN MAM INC</t>
  </si>
  <si>
    <t>THE OFFSET HOUSE</t>
  </si>
  <si>
    <t>THE OFFSET HOUSE, INC</t>
  </si>
  <si>
    <t>THE OKONITE COMPANY</t>
  </si>
  <si>
    <t>THE OKONITE COMPANY, INC.</t>
  </si>
  <si>
    <t>THE ORIGINAL CAKERIE LTD</t>
  </si>
  <si>
    <t>THE ORIGINAL GOOD'S POTATO CHIPS</t>
  </si>
  <si>
    <t>THE PARTS BIN</t>
  </si>
  <si>
    <t>THE POST STANDARD</t>
  </si>
  <si>
    <t>THE PRINTING TEAM INC.</t>
  </si>
  <si>
    <t>THE PROCTER &amp; GAMBLE MFG CO</t>
  </si>
  <si>
    <t>THE QUAKER OATS COMPANY</t>
  </si>
  <si>
    <t>THE RAYWAL LIMITED PARTNERSHIP</t>
  </si>
  <si>
    <t>THE RDI GROUP</t>
  </si>
  <si>
    <t>THE REPUBLICAN</t>
  </si>
  <si>
    <t>THE RITE CONNECTION</t>
  </si>
  <si>
    <t>THE ROBINETTE COMPANY</t>
  </si>
  <si>
    <t>THE RUBBER HOUSE INC.</t>
  </si>
  <si>
    <t>THE RUBBER HOUSE OF</t>
  </si>
  <si>
    <t>THE SEIDL'S BINDERY INC</t>
  </si>
  <si>
    <t>THE SEIDL'S BINDERY, INC.</t>
  </si>
  <si>
    <t>THE SOY SHOP INC.</t>
  </si>
  <si>
    <t>THE STORE DECOR COMPANY</t>
  </si>
  <si>
    <t>THE STROH BREWERY CO.</t>
  </si>
  <si>
    <t>THE SUN</t>
  </si>
  <si>
    <t>THE TECH GROUP</t>
  </si>
  <si>
    <t>THE TIMES RECORD</t>
  </si>
  <si>
    <t>THE TRIBUNE</t>
  </si>
  <si>
    <t>THE UNLAUB COMPANY</t>
  </si>
  <si>
    <t>THE VILLAGES MEDIA GROUP</t>
  </si>
  <si>
    <t>THERMA TRU CORP</t>
  </si>
  <si>
    <t>THERMAL SHIPPING SOLUTIONS</t>
  </si>
  <si>
    <t>THERMO CRS LTD</t>
  </si>
  <si>
    <t>THERMO FISHER SCIENTIFIC</t>
  </si>
  <si>
    <t>THERMO-GRAPHIC, LLC.</t>
  </si>
  <si>
    <t>THERM-O-LINK</t>
  </si>
  <si>
    <t>THERMOSTOP INC.</t>
  </si>
  <si>
    <t>THERM-O-TYPE CORPORATION</t>
  </si>
  <si>
    <t>THIELE TECHNOLOGIES NE</t>
  </si>
  <si>
    <t>THOMAS CONVEYOR &amp; EQUIPMENT COMPANY</t>
  </si>
  <si>
    <t>THOMAS CONVEYOR COMPANY</t>
  </si>
  <si>
    <t>THOMAS MECHANICAL, INC.</t>
  </si>
  <si>
    <t>THOMAS ROLLS, INC.</t>
  </si>
  <si>
    <t>THOMAS SPRING CO. OF CT</t>
  </si>
  <si>
    <t>THOMPSON DIRECT</t>
  </si>
  <si>
    <t>THOMPSON INDUSTRIAL SUPPL</t>
  </si>
  <si>
    <t>THOMPSON INDUSTRIAL SUPPLY INC.</t>
  </si>
  <si>
    <t>THORLABS INC</t>
  </si>
  <si>
    <t>THORN INDUSTRIAL SERVICES</t>
  </si>
  <si>
    <t>THORO PACKAGING</t>
  </si>
  <si>
    <t>THORO PACKAGING INC.</t>
  </si>
  <si>
    <t>THORTSEN MAGNETICS CO.</t>
  </si>
  <si>
    <t>THRACE-LINQ, INC.</t>
  </si>
  <si>
    <t>THREE GEORGE'S CANDY SHOP, INC.</t>
  </si>
  <si>
    <t>THYSSENKRUPP AIRPORT SYSTEMS, INC</t>
  </si>
  <si>
    <t>THYSSENKRUPP PRESTA</t>
  </si>
  <si>
    <t>THYSSENKRUPP RUBBER MACHINERY</t>
  </si>
  <si>
    <t>THYSSENKRUPP STEEL USA LLC</t>
  </si>
  <si>
    <t>TICA</t>
  </si>
  <si>
    <t>TIDEWATER CONVEYOR INC.</t>
  </si>
  <si>
    <t>TIELMAN NORTH AMERICA LTD.</t>
  </si>
  <si>
    <t>TIEMANN INDUSTRIAL SUPPLY</t>
  </si>
  <si>
    <t>TIETEX CORPORATION</t>
  </si>
  <si>
    <t>TIFFANY GATE FOODS INC.</t>
  </si>
  <si>
    <t>TIGER MATERIAL HANDLING</t>
  </si>
  <si>
    <t>TILLAMOOK COUNTRY SMOKER, LLC</t>
  </si>
  <si>
    <t>TIMBER COVE RECYCLING</t>
  </si>
  <si>
    <t>TIMES LEADER</t>
  </si>
  <si>
    <t>TIMET</t>
  </si>
  <si>
    <t>TIMOTHY'S COFFEES OF THE WORLD INC.</t>
  </si>
  <si>
    <t>TIN INC. dba TEMPLE INLAND</t>
  </si>
  <si>
    <t>TIN INC. dba TEMPLE INLAND - PB</t>
  </si>
  <si>
    <t>TINGUE BROWN &amp; CO</t>
  </si>
  <si>
    <t>TIS ANSONIA LLC DBA</t>
  </si>
  <si>
    <t>TIS BREWER LLC</t>
  </si>
  <si>
    <t>TISHCON CORP</t>
  </si>
  <si>
    <t>TISHMA INNOVATIONS, LLC</t>
  </si>
  <si>
    <t>TISMA MACHINERY CORP.</t>
  </si>
  <si>
    <t>TITAN USA INC</t>
  </si>
  <si>
    <t>TM ENGINEERING LTD.</t>
  </si>
  <si>
    <t>TNB, INC</t>
  </si>
  <si>
    <t>TNR INDUSTRIAL DOORS INC</t>
  </si>
  <si>
    <t>TOA WINCHESTER LLC</t>
  </si>
  <si>
    <t>TOBIN MACHINE TOOL SERVICES</t>
  </si>
  <si>
    <t>TODAY'S TEMPTATIONS INC</t>
  </si>
  <si>
    <t>TODD ENGINEERING LTD</t>
  </si>
  <si>
    <t>TOKYO ELECTRON</t>
  </si>
  <si>
    <t>TOLKO INDUSTRIES LTD.</t>
  </si>
  <si>
    <t>TOMATO THYME CORP.</t>
  </si>
  <si>
    <t>TOMITA USA, INC.</t>
  </si>
  <si>
    <t>TON TEX INC</t>
  </si>
  <si>
    <t>TON-TEX CORPORATION</t>
  </si>
  <si>
    <t>TONY'S PAPER CONVERTING, INC.</t>
  </si>
  <si>
    <t>TOOL CRAFT INC.</t>
  </si>
  <si>
    <t>TOOLS FOR INDUSTRY CORP</t>
  </si>
  <si>
    <t>TOOTSIE ROLL INDUSTRIES</t>
  </si>
  <si>
    <t>TOP CAT UNLIMITED</t>
  </si>
  <si>
    <t>TOP FLIGHT, INC.</t>
  </si>
  <si>
    <t>TOP INDUSTRIAL SERVICE &amp; SUPPLY</t>
  </si>
  <si>
    <t>TOP TOBACCO,L.P.</t>
  </si>
  <si>
    <t>TOPGUM CANADA LTD. DBA</t>
  </si>
  <si>
    <t>TOPPAN PRINTING CO AMERICA,INC</t>
  </si>
  <si>
    <t>TOPRE AMERICA CORPORATION</t>
  </si>
  <si>
    <t>TORAY ADVANCED COMPOSITES</t>
  </si>
  <si>
    <t>TORBERT PRODUCE INC.</t>
  </si>
  <si>
    <t>TORK PRODUCTS, INC.</t>
  </si>
  <si>
    <t>TORN AND GLASSER, INC.</t>
  </si>
  <si>
    <t>TORONTO COMMUNITY NEWS</t>
  </si>
  <si>
    <t>TOROSIAN TECH SERV., INC.</t>
  </si>
  <si>
    <t>TOROSIAN TECH SERVICES, INC.</t>
  </si>
  <si>
    <t>TORREY PINES RESEARCH</t>
  </si>
  <si>
    <t>TOSCA LTD</t>
  </si>
  <si>
    <t>TOTAL FITNESS REPAIR INC.</t>
  </si>
  <si>
    <t>TOTAL GRAPHICS</t>
  </si>
  <si>
    <t>TOTAL MACHINE</t>
  </si>
  <si>
    <t>TOTAL MACHINE SOLUTIONS</t>
  </si>
  <si>
    <t>TOUCHSTONE PRECISION</t>
  </si>
  <si>
    <t>TOUFAYAN BAKERY</t>
  </si>
  <si>
    <t>TOUFAYAN BAKERY INC</t>
  </si>
  <si>
    <t>TOUFAYAN BAKERY OF PLANT CITY</t>
  </si>
  <si>
    <t>TOWEL SPECIALTIES</t>
  </si>
  <si>
    <t>TOWER AUTOMOTIVE PRODUCTS</t>
  </si>
  <si>
    <t>TOWER LITHO COMPANY LTD.</t>
  </si>
  <si>
    <t>TOWER TOOL &amp; MANUFACTURING</t>
  </si>
  <si>
    <t>TOWERS MOTOR PARTS CORP.</t>
  </si>
  <si>
    <t>TOYO SEAT USA  CORPORATION</t>
  </si>
  <si>
    <t>TOYOTA BOSHOKU CANADA INC.</t>
  </si>
  <si>
    <t>TOYOTA MOTOR MANUFACTURING,</t>
  </si>
  <si>
    <t>TOYOTA MOTOR MFG. CO.INC.</t>
  </si>
  <si>
    <t>TOYOTA TSUSHO</t>
  </si>
  <si>
    <t>TOYOTA TSUSHO CANADA, INC.</t>
  </si>
  <si>
    <t>TOYOTETSU AMERICA, INC</t>
  </si>
  <si>
    <t>TOYS "R" US</t>
  </si>
  <si>
    <t>TOYS-R-US</t>
  </si>
  <si>
    <t>TPE AUTOMATION</t>
  </si>
  <si>
    <t>TPI ENGINEERED SYSTEMS INC</t>
  </si>
  <si>
    <t>TPR, INC.</t>
  </si>
  <si>
    <t>TPS ENTERPRISES INC</t>
  </si>
  <si>
    <t>TRADE GRAPHICS BY DESIGN</t>
  </si>
  <si>
    <t>TRADE LETTERPRESS SERVICES</t>
  </si>
  <si>
    <t>TRADE SECRET PRINTING</t>
  </si>
  <si>
    <t>TRADEMARK COFFEE</t>
  </si>
  <si>
    <t>TRADE-MARK INDUSTRIAL INC</t>
  </si>
  <si>
    <t>TRADITION FINE FOODS LTD.</t>
  </si>
  <si>
    <t>TRAEGER BROTHERS</t>
  </si>
  <si>
    <t>TRAINA DRIED FRUIT, INC.</t>
  </si>
  <si>
    <t>TRANSBEARCO INDUSTRIEL INC.</t>
  </si>
  <si>
    <t>TRANSBEARCO LTD</t>
  </si>
  <si>
    <t>TRANSBELT (N  W  ) LTD</t>
  </si>
  <si>
    <t>TRANSCO INDUSTRIES</t>
  </si>
  <si>
    <t>TRANSCO NORTHWEST</t>
  </si>
  <si>
    <t>TRANSCONTINENTAL PRINT INC.-TBD1</t>
  </si>
  <si>
    <t>TRANSCONTINENTAL PRINTING</t>
  </si>
  <si>
    <t>TRANSCONTINENTAL PRINTING 2005 G.P.</t>
  </si>
  <si>
    <t>TRANSCONTINENTAL PRINTING INC</t>
  </si>
  <si>
    <t>TRANSCONTINENTAL PRINTING INC.</t>
  </si>
  <si>
    <t>TRANSCONTINENTAL PRINTING INC. - AU</t>
  </si>
  <si>
    <t>TRANSFORCE BELTAL</t>
  </si>
  <si>
    <t>TRANSFORCE BELTAL INC</t>
  </si>
  <si>
    <t>TRANSFORCE BELTAL INC.</t>
  </si>
  <si>
    <t>TRANSMISSION &amp; FLUID EQUIPMENT, INC</t>
  </si>
  <si>
    <t>TRANSMOTION,L.L.C.</t>
  </si>
  <si>
    <t>TRANSNORM - HUB 2000</t>
  </si>
  <si>
    <t>TRANSNORM SYSTEMS</t>
  </si>
  <si>
    <t>TRANSNORM SYSTEMS INC</t>
  </si>
  <si>
    <t>TRANSNORM SYSTEMS INC.</t>
  </si>
  <si>
    <t>TRANSPLY INC</t>
  </si>
  <si>
    <t>TRANTEK AUTOMATION CORP</t>
  </si>
  <si>
    <t>TREASURE MILLS INC.</t>
  </si>
  <si>
    <t>TREASURE VALLEY COFFEE INC.</t>
  </si>
  <si>
    <t>TREGA/WEYAUWEGA PRODUCTS</t>
  </si>
  <si>
    <t>TREND OFFSET PRINTING</t>
  </si>
  <si>
    <t>TREND OFFSET PRINTING SERVICES, INC</t>
  </si>
  <si>
    <t>TREND-PAK OF CANADA</t>
  </si>
  <si>
    <t>TRENERGY INC.</t>
  </si>
  <si>
    <t>TRENT METALS LTD.</t>
  </si>
  <si>
    <t>TREW, LLC</t>
  </si>
  <si>
    <t>TRI POINT INTERNATIONAL</t>
  </si>
  <si>
    <t>TRI STATE ENVELOPE CORP</t>
  </si>
  <si>
    <t>TRI VALLEY HERALD</t>
  </si>
  <si>
    <t>TRIAD ENTERPRISES</t>
  </si>
  <si>
    <t>TRIANGLE BRICK COMPANY</t>
  </si>
  <si>
    <t>TRIANGLE CONTAINER CORP.</t>
  </si>
  <si>
    <t>TRIANGLE INDUSTRIAL</t>
  </si>
  <si>
    <t>TRIANGLE PACKAGE MACHINERY CO.</t>
  </si>
  <si>
    <t>TRIANGLE SERVICES INC AND AFFILIATE</t>
  </si>
  <si>
    <t>TRIANGLE SERVICES/MAINTECH</t>
  </si>
  <si>
    <t>TRIANGLE UNIVERSITIES NUCLEAR LAB.</t>
  </si>
  <si>
    <t>TRIBUNE NEWSPAPERS, INC</t>
  </si>
  <si>
    <t>TRIBUNE PUBLISHING CO</t>
  </si>
  <si>
    <t>TRI-CITY MECHANICAL CONTRACTORS INC</t>
  </si>
  <si>
    <t>TRICO BELTING AND SUPPLY</t>
  </si>
  <si>
    <t>TRICO INDUSTRIES, INC.</t>
  </si>
  <si>
    <t>TRILLIANT FOOD &amp; NUTRITION</t>
  </si>
  <si>
    <t>TRIM MASTERS L.P.</t>
  </si>
  <si>
    <t>TRI-MACH GROUP INC</t>
  </si>
  <si>
    <t>TRI-MACH GROUP INC.</t>
  </si>
  <si>
    <t>TRIMASTER MANUFACTURING LTD</t>
  </si>
  <si>
    <t>TRIMPOT ELECTRONICAS, LTDA.</t>
  </si>
  <si>
    <t>TRIM-RITE FOOD CORP</t>
  </si>
  <si>
    <t>TRINAMICS INCORPORATED</t>
  </si>
  <si>
    <t>TRINCHERO FAMILY ESTATES</t>
  </si>
  <si>
    <t>TRINIDAD CONSTRUCTION</t>
  </si>
  <si>
    <t>TRINITY FROZEN FOODS, LLC</t>
  </si>
  <si>
    <t>TRINITY LASER, INC.</t>
  </si>
  <si>
    <t>TRIO PAC INC.</t>
  </si>
  <si>
    <t>TRIPLE H. SPECIALTY</t>
  </si>
  <si>
    <t>TRIPLE H. SPECIALTY - 264 PROGRESS</t>
  </si>
  <si>
    <t>TRIPLE S MACHINE, INC.</t>
  </si>
  <si>
    <t>TRIPLE/S DYNAMICS</t>
  </si>
  <si>
    <t>TRI-POWER INC.</t>
  </si>
  <si>
    <t>TRI-STATE BELTING &amp; SUPPLY</t>
  </si>
  <si>
    <t>TRITEK TECHNOLOGIES</t>
  </si>
  <si>
    <t>TRITEX LLC</t>
  </si>
  <si>
    <t>TRIUMPH ACCESSORY</t>
  </si>
  <si>
    <t>TRIUMPH ENTERPRISES, INC.</t>
  </si>
  <si>
    <t>TRIUMPH SHEETS, LLC</t>
  </si>
  <si>
    <t>TRI-VICOR ENTERPRISES INC</t>
  </si>
  <si>
    <t>TROMP BAKERY SYSTEMS, LLC</t>
  </si>
  <si>
    <t>TROPHY FOODS LTD.</t>
  </si>
  <si>
    <t>TROPICAL PAPER BOX</t>
  </si>
  <si>
    <t>TROPICAL SALES , LTD</t>
  </si>
  <si>
    <t>TROY BELT &amp; SPLY CO</t>
  </si>
  <si>
    <t>TROY BELTING &amp; SUPPLY</t>
  </si>
  <si>
    <t>TROY MECHANICAL SERVICES</t>
  </si>
  <si>
    <t>TROYER'S MARINE SUPPLY</t>
  </si>
  <si>
    <t>TRQSS</t>
  </si>
  <si>
    <t>TRU FRU LLC</t>
  </si>
  <si>
    <t>TRUE FITNESS TECHNOLOGY</t>
  </si>
  <si>
    <t>TRUE PAPER GOODS LLC</t>
  </si>
  <si>
    <t>TRUE SCIENCE HOLDINGS, LLC</t>
  </si>
  <si>
    <t>TRUEHARVEST FARMS LLC</t>
  </si>
  <si>
    <t>TRULITE GLASS AND ALUMINUM</t>
  </si>
  <si>
    <t>TRULITE IND.</t>
  </si>
  <si>
    <t>TRUS JOIST MACMILLAN</t>
  </si>
  <si>
    <t>TRUSOUTH OIL, LLC</t>
  </si>
  <si>
    <t>TRUSS-WORTHY CONSTRUCTION SYSTEMS</t>
  </si>
  <si>
    <t>TRW VEHICLE SAFETY SYSTEMS INC</t>
  </si>
  <si>
    <t>TS DESIGNS INC</t>
  </si>
  <si>
    <t>TS TRADE TECH INC.</t>
  </si>
  <si>
    <t>TSA PROCESSING</t>
  </si>
  <si>
    <t>TSI CONVEYORS - TONY SCHEETS DBA</t>
  </si>
  <si>
    <t>T-SYSTEMS INTERNATIONAL INC</t>
  </si>
  <si>
    <t>TTM TECHNOLOGIES, INC.</t>
  </si>
  <si>
    <t>TUBULAR PRODUCTS COMPANY</t>
  </si>
  <si>
    <t>TUBULAR TEXTILE LLC</t>
  </si>
  <si>
    <t>TUBULAR TEXTILE MACHINERY</t>
  </si>
  <si>
    <t>TUCSON NEWSPAPER</t>
  </si>
  <si>
    <t>TUFTCO FINISHING SYSTEMS, INC.</t>
  </si>
  <si>
    <t>TUMBLING METAL SERVICES LTD.</t>
  </si>
  <si>
    <t>TUNG KENG ENT. CO LTD</t>
  </si>
  <si>
    <t>TUNG KENG ENT. CO LTD (DK CITY)</t>
  </si>
  <si>
    <t>TURANO BAKING COMPANY</t>
  </si>
  <si>
    <t>TURANO GEORGIA BREAD LLC</t>
  </si>
  <si>
    <t>TURANO NEVADA BAKING LLC</t>
  </si>
  <si>
    <t>TURBO SYSTEMS, INC.</t>
  </si>
  <si>
    <t>TURKEY COOP GROUP INC.</t>
  </si>
  <si>
    <t>TURKEY HILL</t>
  </si>
  <si>
    <t>TURNBULL BAKERIES,INC.</t>
  </si>
  <si>
    <t>TURNER FIBERFILL INC.</t>
  </si>
  <si>
    <t>TURNER SUPPLY CO</t>
  </si>
  <si>
    <t>TURNER SUPPLY MD</t>
  </si>
  <si>
    <t>TURN-KEY, INC.</t>
  </si>
  <si>
    <t>TURTLE &amp; HUGHES</t>
  </si>
  <si>
    <t>TURTLE &amp; HUGHES, INC</t>
  </si>
  <si>
    <t>TUSCALOOSA NEWS</t>
  </si>
  <si>
    <t>TUSCARORA YARNS-CHINA GRO</t>
  </si>
  <si>
    <t>TWE NONWOVENS US INC</t>
  </si>
  <si>
    <t>TWE NONWOVENS US INC.</t>
  </si>
  <si>
    <t>TWG SUPPLY INC</t>
  </si>
  <si>
    <t>TYBELMAR LLC</t>
  </si>
  <si>
    <t>TYCO ELECTRONICS</t>
  </si>
  <si>
    <t>TYCO HEALTHCARE</t>
  </si>
  <si>
    <t>TYCO HEALTHCARE - AUGUSTA</t>
  </si>
  <si>
    <t>TYSON FOODS</t>
  </si>
  <si>
    <t>U.S. AIR (WINSTON SALEM,NC)</t>
  </si>
  <si>
    <t>U.S. BEARINGS &amp; DRIVES</t>
  </si>
  <si>
    <t>U.S. BEARINGS &amp; DRIVES - CO</t>
  </si>
  <si>
    <t>U.S. BEARINGS &amp; DRIVES - MT</t>
  </si>
  <si>
    <t>U.S. BEARINGS &amp; DRIVES (VANCOUVER)</t>
  </si>
  <si>
    <t>U.S. NATIONAL WHITEWATER CENTER</t>
  </si>
  <si>
    <t>U.S. POSTAL SERVICE</t>
  </si>
  <si>
    <t>U.S.P.S - AURORA, CO</t>
  </si>
  <si>
    <t>U.S.P.S - CASPER</t>
  </si>
  <si>
    <t>U.S.P.S - PALMETTO</t>
  </si>
  <si>
    <t>U.S.P.S - PORT ALLEN</t>
  </si>
  <si>
    <t>U.S.P.S - ROANOKE</t>
  </si>
  <si>
    <t>U.S.P.S - SPRINGFIELD, IL</t>
  </si>
  <si>
    <t>U.S.P.S (TETERBORO)</t>
  </si>
  <si>
    <t>U.S.P.S.</t>
  </si>
  <si>
    <t>U.S.P.S.  - CHARLOTTE</t>
  </si>
  <si>
    <t>U.S.P.S.  - CHICAGO - IMSC</t>
  </si>
  <si>
    <t>U.S.P.S.  - ELMIRA</t>
  </si>
  <si>
    <t>U.S.P.S.  - FOREST PARK</t>
  </si>
  <si>
    <t>U.S.P.S.  - INDIANAPOLIS</t>
  </si>
  <si>
    <t>U.S.P.S.  - LAKE MARY</t>
  </si>
  <si>
    <t>U.S.P.S.  - MEMPHIS</t>
  </si>
  <si>
    <t>U.S.P.S.  - PORTLAND</t>
  </si>
  <si>
    <t>U.S.P.S.  - SAN DIEGO</t>
  </si>
  <si>
    <t>U.S.P.S.  (HAZELWOOD)</t>
  </si>
  <si>
    <t>U.S.P.S. - AKRON</t>
  </si>
  <si>
    <t>U.S.P.S. - ALBANY, NY</t>
  </si>
  <si>
    <t>U.S.P.S. - AMARILLO</t>
  </si>
  <si>
    <t>U.S.P.S. - ASHEVILLE</t>
  </si>
  <si>
    <t>U.S.P.S. - ATLANTA</t>
  </si>
  <si>
    <t>U.S.P.S. - AUGUSTA</t>
  </si>
  <si>
    <t>U.S.P.S. - AUSTIN</t>
  </si>
  <si>
    <t>U.S.P.S. - BALTIMORE, MD</t>
  </si>
  <si>
    <t>U.S.P.S. - BATON ROUGE, LA</t>
  </si>
  <si>
    <t>U.S.P.S. - BIRMINGHAM ANNEX</t>
  </si>
  <si>
    <t>U.S.P.S. - BISMARCK</t>
  </si>
  <si>
    <t>U.S.P.S. - CAPIT0L HEIGHTS</t>
  </si>
  <si>
    <t>U.S.P.S. - CHAMPAIGN</t>
  </si>
  <si>
    <t>U.S.P.S. - CHARLESTON</t>
  </si>
  <si>
    <t>U.S.P.S. - CHARLOTTE</t>
  </si>
  <si>
    <t>U.S.P.S. - CHARLOTTE P &amp; DC</t>
  </si>
  <si>
    <t>U.S.P.S. - CHARLOTTESVILLE</t>
  </si>
  <si>
    <t>U.S.P.S. - CHATTANOOGA</t>
  </si>
  <si>
    <t>U.S.P.S. - CHICAGO - AMC OHARE</t>
  </si>
  <si>
    <t>U.S.P.S. - CLARKSBURG</t>
  </si>
  <si>
    <t>U.S.P.S. - COLUMBIA, SC</t>
  </si>
  <si>
    <t>U.S.P.S. - DAYTON, OH</t>
  </si>
  <si>
    <t>U.S.P.S. - DETROIT</t>
  </si>
  <si>
    <t>U.S.P.S. - DULLES, VA</t>
  </si>
  <si>
    <t>U.S.P.S. - DULUTH, GA</t>
  </si>
  <si>
    <t>U.S.P.S. - EASTON</t>
  </si>
  <si>
    <t>U.S.P.S. - EL PASO</t>
  </si>
  <si>
    <t>U.S.P.S. - ELK GROVE VILLAGE</t>
  </si>
  <si>
    <t>U.S.P.S. - FARGO</t>
  </si>
  <si>
    <t>U.S.P.S. - FAYETTEVILLE</t>
  </si>
  <si>
    <t>U.S.P.S. - FEDERAL WAY</t>
  </si>
  <si>
    <t>U.S.P.S. - FOREST PARK</t>
  </si>
  <si>
    <t>U.S.P.S. - FREDERICK</t>
  </si>
  <si>
    <t>U.S.P.S. - FRESNO</t>
  </si>
  <si>
    <t>U.S.P.S. - FT. LAUDERDALE</t>
  </si>
  <si>
    <t>U.S.P.S. - GADSDEN</t>
  </si>
  <si>
    <t>U.S.P.S. - GAITHERSBURG</t>
  </si>
  <si>
    <t>U.S.P.S. - GARDEN CITY</t>
  </si>
  <si>
    <t>U.S.P.S. - GRAND JUNCTION</t>
  </si>
  <si>
    <t>U.S.P.S. - GRAND RAPIDS</t>
  </si>
  <si>
    <t>U.S.P.S. - GREAT FALLS</t>
  </si>
  <si>
    <t>U.S.P.S. - GREEN BAY</t>
  </si>
  <si>
    <t>U.S.P.S. - GREENSBORO</t>
  </si>
  <si>
    <t>U.S.P.S. - GREENSBORO-W. WENDOVER</t>
  </si>
  <si>
    <t>U.S.P.S. - GREENVILLE</t>
  </si>
  <si>
    <t>U.S.P.S. - HAMPDEN</t>
  </si>
  <si>
    <t>U.S.P.S. - HAMPTON</t>
  </si>
  <si>
    <t>U.S.P.S. - HICKORY, NC</t>
  </si>
  <si>
    <t>U.S.P.S. - HUNTSVILLE</t>
  </si>
  <si>
    <t>U.S.P.S. - JACKSON</t>
  </si>
  <si>
    <t>U.S.P.S. - JACKSONVILLE</t>
  </si>
  <si>
    <t>U.S.P.S. - KANSAS CITY</t>
  </si>
  <si>
    <t>U.S.P.S. - KENT</t>
  </si>
  <si>
    <t>U.S.P.S. - KNOXVILLE</t>
  </si>
  <si>
    <t>U.S.P.S. - LAFAYETTE</t>
  </si>
  <si>
    <t>U.S.P.S. - LAS CRUCES</t>
  </si>
  <si>
    <t>U.S.P.S. - LEHIGH VALLEY, PA</t>
  </si>
  <si>
    <t>U.S.P.S. - LIMA, OH</t>
  </si>
  <si>
    <t>U.S.P.S. - LINTHICUM HEIGHTS</t>
  </si>
  <si>
    <t>U.S.P.S. - LONDON</t>
  </si>
  <si>
    <t>U.S.P.S. - LOS ANGELES</t>
  </si>
  <si>
    <t>U.S.P.S. - LOS ANGELES, CA</t>
  </si>
  <si>
    <t>U.S.P.S. - MACON</t>
  </si>
  <si>
    <t>U.S.P.S. - MCALLEN</t>
  </si>
  <si>
    <t>U.S.P.S. - MEDFORD</t>
  </si>
  <si>
    <t>U.S.P.S. - MEMPHIS BULK</t>
  </si>
  <si>
    <t>U.S.P.S. - MERRIFIELD</t>
  </si>
  <si>
    <t>U.S.P.S. - MIAMI</t>
  </si>
  <si>
    <t>U.S.P.S. - MOBILE</t>
  </si>
  <si>
    <t>U.S.P.S. - MORENO VALLEY</t>
  </si>
  <si>
    <t>U.S.P.S. - N. CHARLESTON</t>
  </si>
  <si>
    <t>U.S.P.S. - NASHUA</t>
  </si>
  <si>
    <t>U.S.P.S. - NASHVILLE</t>
  </si>
  <si>
    <t>U.S.P.S. - NEW JERSY INT'L &amp; BMC</t>
  </si>
  <si>
    <t>U.S.P.S. - NORFOLK, VA</t>
  </si>
  <si>
    <t>U.S.P.S. - NORMAN</t>
  </si>
  <si>
    <t>U.S.P.S. - OAK CREEK</t>
  </si>
  <si>
    <t>U.S.P.S. - OK CITY</t>
  </si>
  <si>
    <t>U.S.P.S. - OKLAHOMA CITY ANNEX</t>
  </si>
  <si>
    <t>U.S.P.S. - OPA LOCKA FL</t>
  </si>
  <si>
    <t>U.S.P.S. - OSHKOSH</t>
  </si>
  <si>
    <t>U.S.P.S. - PENNWOOD PLACE PDC</t>
  </si>
  <si>
    <t>U.S.P.S. - PETALUMA</t>
  </si>
  <si>
    <t>U.S.P.S. - PHIL.BULK MAIL</t>
  </si>
  <si>
    <t>U.S.P.S. - PHILADELPHIA P &amp; DC</t>
  </si>
  <si>
    <t>U.S.P.S. - PROVIDENCE</t>
  </si>
  <si>
    <t>U.S.P.S. - PROVO</t>
  </si>
  <si>
    <t>U.S.P.S. - RALEIGH</t>
  </si>
  <si>
    <t>U.S.P.S. - RICHMOND</t>
  </si>
  <si>
    <t>U.S.P.S. - ROCHESTER</t>
  </si>
  <si>
    <t>U.S.P.S. - ROCKY MOUNT,NC</t>
  </si>
  <si>
    <t>U.S.P.S. - SAGINAW</t>
  </si>
  <si>
    <t>U.S.P.S. - SALT LAKE CITY</t>
  </si>
  <si>
    <t>U.S.P.S. - SALT LAKE CITY - MOS ASF</t>
  </si>
  <si>
    <t>U.S.P.S. - SAN FRANCISCO</t>
  </si>
  <si>
    <t>U.S.P.S. - SAN JOSE</t>
  </si>
  <si>
    <t>U.S.P.S. - SAN MATEO</t>
  </si>
  <si>
    <t>U.S.P.S. - SANTA BARBARA</t>
  </si>
  <si>
    <t>U.S.P.S. - SARASOTA</t>
  </si>
  <si>
    <t>U.S.P.S. - SEATTLE BMC</t>
  </si>
  <si>
    <t>U.S.P.S. - SOUTH BEND</t>
  </si>
  <si>
    <t>U.S.P.S. - SPOKANE</t>
  </si>
  <si>
    <t>U.S.P.S. - SPRINGFIELD</t>
  </si>
  <si>
    <t>U.S.P.S. - STAMFORD, CT</t>
  </si>
  <si>
    <t>U.S.P.S. - STATEN ISLAND</t>
  </si>
  <si>
    <t>U.S.P.S. - SYRACUSE</t>
  </si>
  <si>
    <t>U.S.P.S. - TALLAHASSEE</t>
  </si>
  <si>
    <t>U.S.P.S. - TAMPA</t>
  </si>
  <si>
    <t>U.S.P.S. - TYLER</t>
  </si>
  <si>
    <t>U.S.P.S. - URBANDALE</t>
  </si>
  <si>
    <t>U.S.P.S. - UTICA</t>
  </si>
  <si>
    <t>U.S.P.S. - W. COLUMBIA, SC</t>
  </si>
  <si>
    <t>U.S.P.S. - WALTHAM</t>
  </si>
  <si>
    <t>U.S.P.S. - WASHINGTON</t>
  </si>
  <si>
    <t>U.S.P.S. - WEST PALM BEACH</t>
  </si>
  <si>
    <t>U.S.P.S. - WHITE PLAINS</t>
  </si>
  <si>
    <t>U.S.P.S. - WINSTON SALEM</t>
  </si>
  <si>
    <t>U.S.P.S. (ACWORTH)</t>
  </si>
  <si>
    <t>U.S.P.S. (ALBUQUERQUE)</t>
  </si>
  <si>
    <t>U.S.P.S. (ALLEN PARK)</t>
  </si>
  <si>
    <t>U.S.P.S. (ALTOONA)</t>
  </si>
  <si>
    <t>U.S.P.S. (ANAHEIM)</t>
  </si>
  <si>
    <t>U.S.P.S. (ANCHORAGE)</t>
  </si>
  <si>
    <t>U.S.P.S. (ATLANTA, CROWN)</t>
  </si>
  <si>
    <t>U.S.P.S. (BEDFORD PARK)</t>
  </si>
  <si>
    <t>U.S.P.S. (BELL)</t>
  </si>
  <si>
    <t>U.S.P.S. (BELLMAWR)</t>
  </si>
  <si>
    <t>U.S.P.S. (BILLINGS, MT)</t>
  </si>
  <si>
    <t>U.S.P.S. (BINGHAMTON)</t>
  </si>
  <si>
    <t>U.S.P.S. (BIRMINGHAM)</t>
  </si>
  <si>
    <t>U.S.P.S. (BLOOMINGTON)</t>
  </si>
  <si>
    <t>U.S.P.S. (BOISE)</t>
  </si>
  <si>
    <t>U.S.P.S. (BOSTON)</t>
  </si>
  <si>
    <t>U.S.P.S. (BROCKTON)</t>
  </si>
  <si>
    <t>U.S.P.S. (BROOKLYN)</t>
  </si>
  <si>
    <t>U.S.P.S. (BUFFALO)</t>
  </si>
  <si>
    <t>U.S.P.S. (CAMP HILL, PA)</t>
  </si>
  <si>
    <t>U.S.P.S. (CAROL STREAM)</t>
  </si>
  <si>
    <t>U.S.P.S. (CEDAR RAPIDS)</t>
  </si>
  <si>
    <t>U.S.P.S. (CHICAGO DOWNTOWN)</t>
  </si>
  <si>
    <t>U.S.P.S. (CHICAGO P&amp;DC OHARE)</t>
  </si>
  <si>
    <t>U.S.P.S. (CINCINNATI BMC)</t>
  </si>
  <si>
    <t>U.S.P.S. (CINCINNATI)</t>
  </si>
  <si>
    <t>U.S.P.S. (CITY OF INDUSTRY)</t>
  </si>
  <si>
    <t>U.S.P.S. (CLEVELAND)</t>
  </si>
  <si>
    <t>U.S.P.S. (COLORADO SPRINGS)</t>
  </si>
  <si>
    <t>U.S.P.S. (COLUMBUS, OH)</t>
  </si>
  <si>
    <t>U.S.P.S. (COPPELL)</t>
  </si>
  <si>
    <t>U.S.P.S. (DALLAS)</t>
  </si>
  <si>
    <t>U.S.P.S. (DALY CITY)</t>
  </si>
  <si>
    <t>U.S.P.S. (DENVER)</t>
  </si>
  <si>
    <t>U.S.P.S. (DES MOINES)</t>
  </si>
  <si>
    <t>U.S.P.S. (DUNCANSVILLE)</t>
  </si>
  <si>
    <t>U.S.P.S. (EAGAN)</t>
  </si>
  <si>
    <t>U.S.P.S. (EATONTOWN)</t>
  </si>
  <si>
    <t>U.S.P.S. (EAU CLAIRE)</t>
  </si>
  <si>
    <t>U.S.P.S. (EDISON)</t>
  </si>
  <si>
    <t>U.S.P.S. (ESSEX JUNCTION)</t>
  </si>
  <si>
    <t>U.S.P.S. (EUGENE)</t>
  </si>
  <si>
    <t>U.S.P.S. (EVERETT)</t>
  </si>
  <si>
    <t>U.S.P.S. (FLUSHING)</t>
  </si>
  <si>
    <t>U.S.P.S. (FOX VALLEY)</t>
  </si>
  <si>
    <t>U.S.P.S. (FT. MYERS, FL)</t>
  </si>
  <si>
    <t>U.S.P.S. (FT. WORTH)</t>
  </si>
  <si>
    <t>U.S.P.S. (GAINESVILLE)</t>
  </si>
  <si>
    <t>U.S.P.S. (GARDEN CITY)</t>
  </si>
  <si>
    <t>U.S.P.S. (GARY,IN)</t>
  </si>
  <si>
    <t>U.S.P.S. (GRAND RAPIDS)</t>
  </si>
  <si>
    <t>U.S.P.S. (GREENSBORO)</t>
  </si>
  <si>
    <t>U.S.P.S. (GREENVILLE)</t>
  </si>
  <si>
    <t>U.S.P.S. (HARRISBURG)</t>
  </si>
  <si>
    <t>U.S.P.S. (HARTFORD)</t>
  </si>
  <si>
    <t>U.S.P.S. (HAZELWOOD)</t>
  </si>
  <si>
    <t>U.S.P.S. (HONOLULU)</t>
  </si>
  <si>
    <t>U.S.P.S. (HOUSTON)</t>
  </si>
  <si>
    <t>U.S.P.S. (INDIANAPOLIS)</t>
  </si>
  <si>
    <t>U.S.P.S. (INGLEWOOD)</t>
  </si>
  <si>
    <t>U.S.P.S. (JACKSON)</t>
  </si>
  <si>
    <t>U.S.P.S. (JAMAICA)  JFK AIRPORT</t>
  </si>
  <si>
    <t>U.S.P.S. (JERSEY CITY)</t>
  </si>
  <si>
    <t>U.S.P.S. (JOHNSTOWN PA)</t>
  </si>
  <si>
    <t>U.S.P.S. (JOHNSTOWN)</t>
  </si>
  <si>
    <t>U.S.P.S. (KALAMAZOO)</t>
  </si>
  <si>
    <t>U.S.P.S. (KANSAS CITY,KS)</t>
  </si>
  <si>
    <t>U.S.P.S. (KANSAS CITY,MO)</t>
  </si>
  <si>
    <t>U.S.P.S. (KEARNY)</t>
  </si>
  <si>
    <t>U.S.P.S. (LAKELAND)</t>
  </si>
  <si>
    <t>U.S.P.S. (LANCASTER)</t>
  </si>
  <si>
    <t>U.S.P.S. (LANSING)</t>
  </si>
  <si>
    <t>U.S.P.S. (LAS VEGAS)</t>
  </si>
  <si>
    <t>U.S.P.S. (LEXINGTON)</t>
  </si>
  <si>
    <t>U.S.P.S. (LINCOLN)</t>
  </si>
  <si>
    <t>U.S.P.S. (LITTLE ROCK)</t>
  </si>
  <si>
    <t>U.S.P.S. (LONG BEACH)</t>
  </si>
  <si>
    <t>U.S.P.S. (LOUISVILLE)</t>
  </si>
  <si>
    <t>U.S.P.S. (MADISON)</t>
  </si>
  <si>
    <t>U.S.P.S. (MANASOTA)</t>
  </si>
  <si>
    <t>U.S.P.S. (MANCHESTER)</t>
  </si>
  <si>
    <t>U.S.P.S. (MARIETTA)</t>
  </si>
  <si>
    <t>U.S.P.S. (MARYSVILLE)</t>
  </si>
  <si>
    <t>U.S.P.S. (MELVILLE)</t>
  </si>
  <si>
    <t>U.S.P.S. (MIAMI INT'L. SER. CTR.)</t>
  </si>
  <si>
    <t>U.S.P.S. (MILWAUKEE)</t>
  </si>
  <si>
    <t>U.S.P.S. (MINNEAPOLIS)</t>
  </si>
  <si>
    <t>U.S.P.S. (MODESTO)</t>
  </si>
  <si>
    <t>U.S.P.S. (MONTGOMERY)</t>
  </si>
  <si>
    <t>U.S.P.S. (MORGAN GMF-N.Y.)</t>
  </si>
  <si>
    <t>U.S.P.S. (MT HOLLY)</t>
  </si>
  <si>
    <t>U.S.P.S. (N. HOUSTON)</t>
  </si>
  <si>
    <t>U.S.P.S. (N. KANSAS CITY)</t>
  </si>
  <si>
    <t>U.S.P.S. (N. READING)</t>
  </si>
  <si>
    <t>U.S.P.S. (NEW ORLEANS)</t>
  </si>
  <si>
    <t>U.S.P.S. (NEW YORK)-8TH</t>
  </si>
  <si>
    <t>U.S.P.S. (NEW YORK)-LEXINGTON</t>
  </si>
  <si>
    <t>U.S.P.S. (NEWARK)</t>
  </si>
  <si>
    <t>U.S.P.S. (NEWBURGH)</t>
  </si>
  <si>
    <t>U.S.P.S. (OAKLAND)</t>
  </si>
  <si>
    <t>U.S.P.S. (OMAHA)</t>
  </si>
  <si>
    <t>U.S.P.S. (ORLANDO)</t>
  </si>
  <si>
    <t>U.S.P.S. (OXNARD)</t>
  </si>
  <si>
    <t>U.S.P.S. (PALATINE)</t>
  </si>
  <si>
    <t>U.S.P.S. (PASADENA)</t>
  </si>
  <si>
    <t>U.S.P.S. (PEMBROKE PINES)</t>
  </si>
  <si>
    <t>U.S.P.S. (PEORIA)</t>
  </si>
  <si>
    <t>U.S.P.S. (PHILADELPHIA)</t>
  </si>
  <si>
    <t>U.S.P.S. (PHOENIX)</t>
  </si>
  <si>
    <t>U.S.P.S. (PITTSBURGH)</t>
  </si>
  <si>
    <t>U.S.P.S. (PONTIAC) -MICH. METRO PLE</t>
  </si>
  <si>
    <t>U.S.P.S. (PORTLAND, ME)</t>
  </si>
  <si>
    <t>U.S.P.S. (READING)</t>
  </si>
  <si>
    <t>U.S.P.S. (REDMOND)</t>
  </si>
  <si>
    <t>U.S.P.S. (RENO)</t>
  </si>
  <si>
    <t>U.S.P.S. (RICHMOND)</t>
  </si>
  <si>
    <t>U.S.P.S. (ROCKFORD)</t>
  </si>
  <si>
    <t>U.S.P.S. (SACRAMENTO)</t>
  </si>
  <si>
    <t>U.S.P.S. (SAN ANTONIO)</t>
  </si>
  <si>
    <t>U.S.P.S. (SAN BERNARDINO)</t>
  </si>
  <si>
    <t>U.S.P.S. (SAN DIEGO-MLP/D</t>
  </si>
  <si>
    <t>U.S.P.S. (SAN JUAN, PR)</t>
  </si>
  <si>
    <t>U.S.P.S. (SANTA ANA GRND)</t>
  </si>
  <si>
    <t>U.S.P.S. (SANTA ANASNFLW)</t>
  </si>
  <si>
    <t>U.S.P.S. (SANTA CLARITA)</t>
  </si>
  <si>
    <t>U.S.P.S. (SAVANNAH)</t>
  </si>
  <si>
    <t>U.S.P.S. (SCARBOROUGH, ME)</t>
  </si>
  <si>
    <t>U.S.P.S. (SCRANTON)</t>
  </si>
  <si>
    <t>U.S.P.S. (SEATTLE)</t>
  </si>
  <si>
    <t>U.S.P.S. (SF BMC RICHMOND)</t>
  </si>
  <si>
    <t>U.S.P.S. (SHREVEPORT)</t>
  </si>
  <si>
    <t>U.S.P.S. (SHREWSBURY)</t>
  </si>
  <si>
    <t>U.S.P.S. (SIOUX FALLS)</t>
  </si>
  <si>
    <t>U.S.P.S. (SOUTHEASTERN)</t>
  </si>
  <si>
    <t>U.S.P.S. (SPRINGFIELD,MA)</t>
  </si>
  <si>
    <t>U.S.P.S. (SPRINGFIELD,MO)</t>
  </si>
  <si>
    <t>U.S.P.S. (ST. LOUIS)</t>
  </si>
  <si>
    <t>U.S.P.S. (ST. PAUL)</t>
  </si>
  <si>
    <t>U.S.P.S. (ST. PETERSBURG)</t>
  </si>
  <si>
    <t>U.S.P.S. (STEUBENVILLE OH)</t>
  </si>
  <si>
    <t>U.S.P.S. (STOCKTON)</t>
  </si>
  <si>
    <t>U.S.P.S. (SYRACUSE)</t>
  </si>
  <si>
    <t>U.S.P.S. (TAMPA)</t>
  </si>
  <si>
    <t>U.S.P.S. (TOLEDO)</t>
  </si>
  <si>
    <t>U.S.P.S. (TOPEKA)</t>
  </si>
  <si>
    <t>U.S.P.S. (TOPEKA, KS)</t>
  </si>
  <si>
    <t>U.S.P.S. (TRAVERSE CITY)</t>
  </si>
  <si>
    <t>U.S.P.S. (TRENTON)</t>
  </si>
  <si>
    <t>U.S.P.S. (TUCSON)</t>
  </si>
  <si>
    <t>U.S.P.S. (TULSA)</t>
  </si>
  <si>
    <t>U.S.P.S. (W. SACRAMENTO) - MAINT.</t>
  </si>
  <si>
    <t>U.S.P.S. (WACO)</t>
  </si>
  <si>
    <t>U.S.P.S. (WALLINGFORD,CT)</t>
  </si>
  <si>
    <t>U.S.P.S. (WAREHAM,MA)</t>
  </si>
  <si>
    <t>U.S.P.S. (WAUSAU)</t>
  </si>
  <si>
    <t>U.S.P.S. (WESTCHESTER P&amp;D)</t>
  </si>
  <si>
    <t>U.S.P.S. (WHIPPANY)</t>
  </si>
  <si>
    <t>U.S.P.S. (WICHITA FALLS)</t>
  </si>
  <si>
    <t>U.S.P.S. (WICHITA)</t>
  </si>
  <si>
    <t>U.S.P.S. (WILKES BARRE)</t>
  </si>
  <si>
    <t>U.S.P.S. (WILLIAMSPORT)</t>
  </si>
  <si>
    <t>U.S.P.S. GOLETA</t>
  </si>
  <si>
    <t>U.S.P.S. GRAND RAPIDS ANNEX</t>
  </si>
  <si>
    <t>U.S.P.S.(BAKERSFIELD)</t>
  </si>
  <si>
    <t>U.S.P.S.(W. VIRGINIA)</t>
  </si>
  <si>
    <t>U.S.P.S-CHICAGO, IL - W. IRV</t>
  </si>
  <si>
    <t>U.S.SILICA</t>
  </si>
  <si>
    <t>U.V.O. TRIM-KOAT INC.</t>
  </si>
  <si>
    <t>UDO VON ZABUESNIG</t>
  </si>
  <si>
    <t>UHLMANN PACKAGING SYSTEMS, L.P.</t>
  </si>
  <si>
    <t>ULTA BEAUTY DISTRIBUTION, INC</t>
  </si>
  <si>
    <t>ULTIMATE RB, INC</t>
  </si>
  <si>
    <t>ULTRA PURE BOTTLED WATER, INC.</t>
  </si>
  <si>
    <t>UMD AUTOMATED SYSTEMS</t>
  </si>
  <si>
    <t>UNADILLA SILO CO., INC</t>
  </si>
  <si>
    <t>UNAM</t>
  </si>
  <si>
    <t>UNI-BAKE BAKERY EQUIPMENT</t>
  </si>
  <si>
    <t>UNIBOARD CANADA  INC. - MONT LAURIE</t>
  </si>
  <si>
    <t>UNIBOARD CANADA INC.</t>
  </si>
  <si>
    <t>UNIBOARD CANADA INC. - SAYABEC</t>
  </si>
  <si>
    <t>UNIBOARD CANADA INC. - TBD1</t>
  </si>
  <si>
    <t>UNIBOARD CANADA VALDOR</t>
  </si>
  <si>
    <t>UNICCO</t>
  </si>
  <si>
    <t>UNI-FAB</t>
  </si>
  <si>
    <t>UNIFIED SUPPLY &amp; SERVICES COMPANY</t>
  </si>
  <si>
    <t>UNIFIED WIRE AND CABLE, INC</t>
  </si>
  <si>
    <t>UNIFILLER SYSTEMS INC.</t>
  </si>
  <si>
    <t>UNIFIX INC.</t>
  </si>
  <si>
    <t>UNIITED PARCEL SERVICE</t>
  </si>
  <si>
    <t>US UPS</t>
  </si>
  <si>
    <t>UPS</t>
  </si>
  <si>
    <t>UNIKING CANADA INC</t>
  </si>
  <si>
    <t>UNILEVER</t>
  </si>
  <si>
    <t>UNILEVER (SIKESTON)</t>
  </si>
  <si>
    <t>UNILEVER CANADA</t>
  </si>
  <si>
    <t>UNILEVER MFG</t>
  </si>
  <si>
    <t>UNILEVER MFG.</t>
  </si>
  <si>
    <t>UNILEVER MFG. - INDEPENDENCE</t>
  </si>
  <si>
    <t>UNILIN US MDF</t>
  </si>
  <si>
    <t>UNIMERCO MFG. INC.</t>
  </si>
  <si>
    <t>UNION COUNTY BOARD OF EDUCATION</t>
  </si>
  <si>
    <t>UNIPAK CORPORATION</t>
  </si>
  <si>
    <t>UNIPRES ALABAMA INC</t>
  </si>
  <si>
    <t>UNIPRES SOUTHEAST USA INC</t>
  </si>
  <si>
    <t>UNIPRES USA</t>
  </si>
  <si>
    <t>UNIQUE BAKERY</t>
  </si>
  <si>
    <t>UNIQUE BUILDING SUPPLIES</t>
  </si>
  <si>
    <t>UNIQUE INDUSTRIES</t>
  </si>
  <si>
    <t>UNIQUE MACHINE &amp; MFG.</t>
  </si>
  <si>
    <t>UNISEN, INC.</t>
  </si>
  <si>
    <t>UNITECH</t>
  </si>
  <si>
    <t>UNITECH FITNESS</t>
  </si>
  <si>
    <t>UNITED</t>
  </si>
  <si>
    <t>UNITED AIRLINES</t>
  </si>
  <si>
    <t>UNITED AIRLINES - ATTN: ORDFX</t>
  </si>
  <si>
    <t>UNITED AIRLINES (DENVER)</t>
  </si>
  <si>
    <t>UNITED BAKERY &amp; CO</t>
  </si>
  <si>
    <t>UNITED BAKERY EQUIPMENT CO., INC.</t>
  </si>
  <si>
    <t>UNITED CENTRAL INDUSTRIAL SUPPLY</t>
  </si>
  <si>
    <t>UNITED CHEMI-CON, INC.</t>
  </si>
  <si>
    <t>UNITED COMMERCIAL SUPPLY</t>
  </si>
  <si>
    <t>UNITED COMPONENTS</t>
  </si>
  <si>
    <t>UNITED DATA FORMS</t>
  </si>
  <si>
    <t>UNITED FABRICATORS INC</t>
  </si>
  <si>
    <t>UNITED NATURAL FOODS</t>
  </si>
  <si>
    <t>UNITED PARCEL SERVICE</t>
  </si>
  <si>
    <t>UNITED PARCEL SERVICE CANADA</t>
  </si>
  <si>
    <t>UNITED PRESS &amp; BINDERY</t>
  </si>
  <si>
    <t>UNITED SOLAR OVONIC, LLC</t>
  </si>
  <si>
    <t>UNITED SYSTEMS, INC.</t>
  </si>
  <si>
    <t>UNIVENTURE INC</t>
  </si>
  <si>
    <t>UNIVERSAL BELTING RESOURCE</t>
  </si>
  <si>
    <t>UNIVERSAL INSTRUMENTATION CORP</t>
  </si>
  <si>
    <t>UNIVERSAL PLANT SERVICES, INC.</t>
  </si>
  <si>
    <t>UNIVERSITY OF COLORADO</t>
  </si>
  <si>
    <t>UNIVERSITY OF ILLINOIS</t>
  </si>
  <si>
    <t>UNIVERSITY OF IRVINE CALIFORNIA</t>
  </si>
  <si>
    <t>UNIVERSITY OF N.C. AT CHARLOTTE</t>
  </si>
  <si>
    <t>UNIVERSITY OF NOTRE DAME</t>
  </si>
  <si>
    <t>UNIVERSITY OF S. ALABAMA</t>
  </si>
  <si>
    <t>UNIVERSITY OF TENNESSEE</t>
  </si>
  <si>
    <t>UNIVERSITY OF TORONTO PRESS INC.</t>
  </si>
  <si>
    <t>UNIVEYOR B.C. LTD.</t>
  </si>
  <si>
    <t>UNLIMITED ELECTRO AUTOMATION &amp; CONT</t>
  </si>
  <si>
    <t>UOP LLC</t>
  </si>
  <si>
    <t>UP NORTH TRADING CO</t>
  </si>
  <si>
    <t>UPF CORPORATION</t>
  </si>
  <si>
    <t>UPI</t>
  </si>
  <si>
    <t>UPPER VALLEY PRESS</t>
  </si>
  <si>
    <t>UPS - ALISO VIEJO, CA</t>
  </si>
  <si>
    <t>UPS - ARLINGTON, TX</t>
  </si>
  <si>
    <t>UPS - ATC</t>
  </si>
  <si>
    <t>UPS - AURORA</t>
  </si>
  <si>
    <t>UPS - BALDWIN PARK, CA</t>
  </si>
  <si>
    <t>UPS - BAYONNE NJ</t>
  </si>
  <si>
    <t>UPS - BEDFORD PARK, IL</t>
  </si>
  <si>
    <t>UPS - BILLINGS MT</t>
  </si>
  <si>
    <t>UPS - BRONX, NY</t>
  </si>
  <si>
    <t>UPS - BUFFALO, NY</t>
  </si>
  <si>
    <t>UPS - BUTNER, NC</t>
  </si>
  <si>
    <t>UPS - CALEDON</t>
  </si>
  <si>
    <t>UPS - CAMP VERDE AZ</t>
  </si>
  <si>
    <t>UPS - CINCINNATI, OH</t>
  </si>
  <si>
    <t>UPS - CLEARWATER, FL</t>
  </si>
  <si>
    <t>UPS - COMPTON, CA</t>
  </si>
  <si>
    <t>UPS - CRANBURY HUB</t>
  </si>
  <si>
    <t>UPS - DALLAS, TX</t>
  </si>
  <si>
    <t>UPS - DALLAS/FORT WORTH AIRPORT</t>
  </si>
  <si>
    <t>UPS - DAVENPORT, IA</t>
  </si>
  <si>
    <t>UPS - deleted/see CN40006576</t>
  </si>
  <si>
    <t>UPS - EARTH CITY, MO</t>
  </si>
  <si>
    <t>UPS - EASTON, PA</t>
  </si>
  <si>
    <t>UPS - EL PASO, TX</t>
  </si>
  <si>
    <t>UPS - EUGENE, OR</t>
  </si>
  <si>
    <t>UPS - FONTANA CA</t>
  </si>
  <si>
    <t>UPS - FOREST PARK</t>
  </si>
  <si>
    <t>UPS - FREMONT CA</t>
  </si>
  <si>
    <t>UPS - GAINESVILLE, FL</t>
  </si>
  <si>
    <t>UPS - GOODYEAR, AZ</t>
  </si>
  <si>
    <t>UPS - HALFMOON NY</t>
  </si>
  <si>
    <t>UPS - HILLSBORO, OR</t>
  </si>
  <si>
    <t>UPS - HOUSTON, TX</t>
  </si>
  <si>
    <t>UPS - JACKSON, MS</t>
  </si>
  <si>
    <t>UPS - JACKSONVILLE, FL</t>
  </si>
  <si>
    <t>UPS - KANSAS CITY, MO</t>
  </si>
  <si>
    <t>UPS - LA MIRADA, CA</t>
  </si>
  <si>
    <t>UPS - LAREDO, TX</t>
  </si>
  <si>
    <t>UPS - LAWNSIDE, NJ</t>
  </si>
  <si>
    <t>UPS - LENEXA, KS</t>
  </si>
  <si>
    <t>UPS - LITTLE ROCK, AR</t>
  </si>
  <si>
    <t>UPS - LOCKPORT, IL</t>
  </si>
  <si>
    <t>UPS - LONGWOOD, FL</t>
  </si>
  <si>
    <t>UPS - LOS ANGELES, CA</t>
  </si>
  <si>
    <t>UPS - LOS ANGELES, CA / MAIN ST.</t>
  </si>
  <si>
    <t>UPS - LOUISVILLE</t>
  </si>
  <si>
    <t>UPS - McALLEN, TX</t>
  </si>
  <si>
    <t>UPS - METRO QUEENS</t>
  </si>
  <si>
    <t>UPS - MIAMI, FL</t>
  </si>
  <si>
    <t>UPS - MIDDLEBURG HEIGHTS, OH</t>
  </si>
  <si>
    <t>UPS - MIDDLETOWN, PA</t>
  </si>
  <si>
    <t>UPS - MINNEAPOLIS, MN</t>
  </si>
  <si>
    <t>UPS - MONTGOMERY, AL</t>
  </si>
  <si>
    <t>UPS - NASHVILLE, TN</t>
  </si>
  <si>
    <t>UPS - NEW CASTLE, DE</t>
  </si>
  <si>
    <t>UPS - NEW ORLEANS, LA</t>
  </si>
  <si>
    <t>UPS - NORTH CHESTERFIELD, VA</t>
  </si>
  <si>
    <t>UPS - NORTH HAVEN, CT</t>
  </si>
  <si>
    <t>UPS - ONTARIO, CA</t>
  </si>
  <si>
    <t>UPS - PALATINE</t>
  </si>
  <si>
    <t>UPS - PARSIPPANY, NJ</t>
  </si>
  <si>
    <t>UPS - PHOENIX, AZ</t>
  </si>
  <si>
    <t>UPS - PLAINFIELD, IN</t>
  </si>
  <si>
    <t>UPS - PORTLAND, OR</t>
  </si>
  <si>
    <t>UPS - RICHMOND, CA</t>
  </si>
  <si>
    <t>UPS - RICHWOOD, KY</t>
  </si>
  <si>
    <t>UPS - RIVERSIDE, CA</t>
  </si>
  <si>
    <t>UPS - RIVIERA BEACH</t>
  </si>
  <si>
    <t>UPS - ROCKFORD IL</t>
  </si>
  <si>
    <t>UPS - ROUND ROCK, TX</t>
  </si>
  <si>
    <t>UPS - S. SAN FRANCISCO, CA</t>
  </si>
  <si>
    <t>UPS - SAINT JOSEPH,MO</t>
  </si>
  <si>
    <t>UPS - SALT LAKE CITY, UT</t>
  </si>
  <si>
    <t>UPS - SAN ANTONIO, TX</t>
  </si>
  <si>
    <t>UPS - SANDY CREEK HUB</t>
  </si>
  <si>
    <t>UPS - SHREWSBURY, MA</t>
  </si>
  <si>
    <t>UPS - SKOKIE, IL</t>
  </si>
  <si>
    <t>UPS - SOUTH CHESTERFIELD VA</t>
  </si>
  <si>
    <t>UPS - SPRING GARDENS, NY</t>
  </si>
  <si>
    <t>UPS - SPRINGFIELD GARDENS</t>
  </si>
  <si>
    <t>UPS - STAFFORD, TX</t>
  </si>
  <si>
    <t>UPS - TXRTH - HASLET</t>
  </si>
  <si>
    <t>UPS - UNIONDALE, NY</t>
  </si>
  <si>
    <t>UPS - VISALIA, CA</t>
  </si>
  <si>
    <t>UPS - WARWICK, RI</t>
  </si>
  <si>
    <t>UPS - WATERTOWN</t>
  </si>
  <si>
    <t>UPS - WHITES CREEK HUB - NASHVILLE,</t>
  </si>
  <si>
    <t>UPS - WINCHESTER VA</t>
  </si>
  <si>
    <t>UPS - WINSTON SALEM</t>
  </si>
  <si>
    <t>UPS - YONKERS, NY</t>
  </si>
  <si>
    <t>UPS (CHICAGO)</t>
  </si>
  <si>
    <t>UPS (HODGKINS)</t>
  </si>
  <si>
    <t>UPS (OKLAHOMA CITY)</t>
  </si>
  <si>
    <t>UPS ADDISON IL</t>
  </si>
  <si>
    <t>UPS ALBUQUERQUE NM</t>
  </si>
  <si>
    <t>UPS ALLIANCE AIRPORT</t>
  </si>
  <si>
    <t>UPS ANAHEIM CA</t>
  </si>
  <si>
    <t>UPS ATLANTA GA</t>
  </si>
  <si>
    <t>UPS BALTIMORE MD</t>
  </si>
  <si>
    <t>UPS BETHLEHEM PA</t>
  </si>
  <si>
    <t>UPS BIRMINGHAM AL</t>
  </si>
  <si>
    <t>UPS BLDG MAINT SPARKS NV</t>
  </si>
  <si>
    <t>UPS BOISE ID</t>
  </si>
  <si>
    <t>UPS BROOKLYN NY</t>
  </si>
  <si>
    <t>UPS BUILDING MAINTENANCE</t>
  </si>
  <si>
    <t>UPS CANADA - BRANTFORD</t>
  </si>
  <si>
    <t>UPS CANADA - CALGARY</t>
  </si>
  <si>
    <t>UPS CANADA - KANATA</t>
  </si>
  <si>
    <t>UPS CANADA - KITCHENER</t>
  </si>
  <si>
    <t>UPS CANADA - LACHINE</t>
  </si>
  <si>
    <t>UPS CANADA - LONDON</t>
  </si>
  <si>
    <t>UPS CANADA - RICHMOND</t>
  </si>
  <si>
    <t>UPS CANADA - SURREY</t>
  </si>
  <si>
    <t>UPS CENTENNIAL HUB</t>
  </si>
  <si>
    <t>UPS CERRITOS CA</t>
  </si>
  <si>
    <t>UPS CHARLOTTE NC</t>
  </si>
  <si>
    <t>UPS CHATTANOOGA TN</t>
  </si>
  <si>
    <t>UPS CHELMSFORD MA</t>
  </si>
  <si>
    <t>UPS CHULA VISTA CA</t>
  </si>
  <si>
    <t>UPS CLEVELAND OH</t>
  </si>
  <si>
    <t>UPS COLUMBUS OH</t>
  </si>
  <si>
    <t>UPS CONCORD CAN</t>
  </si>
  <si>
    <t>UPS DANBURY CT</t>
  </si>
  <si>
    <t>UPS DECATUR IL</t>
  </si>
  <si>
    <t>UPS DES MOINES IA</t>
  </si>
  <si>
    <t>UPS DFW AIRPORT</t>
  </si>
  <si>
    <t>UPS DORAVILLE GA</t>
  </si>
  <si>
    <t>UPS DOWNERS GROVE IL</t>
  </si>
  <si>
    <t>UPS EAST PETERSBURG PA</t>
  </si>
  <si>
    <t>UPS EAST SYRACUSE NY</t>
  </si>
  <si>
    <t>UPS EDISON NJ</t>
  </si>
  <si>
    <t>UPS ELM GROVE WI</t>
  </si>
  <si>
    <t>UPS ELMSFORD MA</t>
  </si>
  <si>
    <t>UPS FRESNO CALIFORNIA</t>
  </si>
  <si>
    <t>UPS GARDENA CA</t>
  </si>
  <si>
    <t>UPS GRAND RAPIDS MI</t>
  </si>
  <si>
    <t>UPS GREENSBORO NC</t>
  </si>
  <si>
    <t>UPS HARRISBURG PA</t>
  </si>
  <si>
    <t>UPS HARTFORD CT</t>
  </si>
  <si>
    <t>UPS HENRIETTA NY</t>
  </si>
  <si>
    <t>UPS HIALEAH FL</t>
  </si>
  <si>
    <t>UPS HODGKINS IL</t>
  </si>
  <si>
    <t>UPS HONOLULU HI</t>
  </si>
  <si>
    <t>UPS HORSHAM PA</t>
  </si>
  <si>
    <t>UPS HOUSTON TX</t>
  </si>
  <si>
    <t>UPS INDIANAPOLIS IN</t>
  </si>
  <si>
    <t>UPS JACKSONVILLE FL</t>
  </si>
  <si>
    <t>UPS KANSAS CITY KS</t>
  </si>
  <si>
    <t>UPS KNOXVILLE TN</t>
  </si>
  <si>
    <t>UPS LACHINE CAN</t>
  </si>
  <si>
    <t>UPS LAGUNA HILLS CA</t>
  </si>
  <si>
    <t>UPS LAS VEGAS NV</t>
  </si>
  <si>
    <t>UPS LATHAM NY</t>
  </si>
  <si>
    <t>UPS LEXINGTON KY</t>
  </si>
  <si>
    <t>UPS LIVONIA MI</t>
  </si>
  <si>
    <t>UPS LOUISVILLE KY</t>
  </si>
  <si>
    <t>UPS MAIL INNOVATIONS</t>
  </si>
  <si>
    <t>UPS MAIL INNOVATIONS - BENSENVILLE</t>
  </si>
  <si>
    <t>UPS MAIL INNOVATIONS - CARROLLTON,</t>
  </si>
  <si>
    <t>UPS MAIL INNOVATIONS - MATHER</t>
  </si>
  <si>
    <t>UPS MAIL INNOVATIONS - URBANCREST</t>
  </si>
  <si>
    <t>UPS MANCHESTER NH</t>
  </si>
  <si>
    <t>UPS MAPLE GROVE, MN</t>
  </si>
  <si>
    <t>UPS MASPETH NY</t>
  </si>
  <si>
    <t>UPS MEMPHIS TN</t>
  </si>
  <si>
    <t>UPS MESQUITE TX</t>
  </si>
  <si>
    <t>UPS MIAMI FL</t>
  </si>
  <si>
    <t>UPS MONTGOMERY AL</t>
  </si>
  <si>
    <t>UPS NASHUA NH</t>
  </si>
  <si>
    <t>UPS NASHVILLE TN</t>
  </si>
  <si>
    <t>UPS NEW STANTON PA</t>
  </si>
  <si>
    <t>UPS NEW YORK NY/NE</t>
  </si>
  <si>
    <t>UPS- NORTHBROOK</t>
  </si>
  <si>
    <t>UPS NORTHBROOK IL</t>
  </si>
  <si>
    <t>UPS OAK CREEK WI</t>
  </si>
  <si>
    <t>UPS OAKLAND CA</t>
  </si>
  <si>
    <t>UPS OASIS SUPPLY CORPORATION</t>
  </si>
  <si>
    <t>UPS OKLAHOMA CITY OK</t>
  </si>
  <si>
    <t>UPS OMAHA NE</t>
  </si>
  <si>
    <t>UPS ONTARIO CA</t>
  </si>
  <si>
    <t>UPS ORLANDO</t>
  </si>
  <si>
    <t>UPS OSKOSH WI</t>
  </si>
  <si>
    <t>UPS PACIFICA</t>
  </si>
  <si>
    <t>UPS PALATINE IL</t>
  </si>
  <si>
    <t>UPS PE (SEATTLE WA)</t>
  </si>
  <si>
    <t>UPS PHILADELPHIA PA</t>
  </si>
  <si>
    <t>UPS PLANT ENGINEERING COMMERCE CITY</t>
  </si>
  <si>
    <t>UPS PORTLAND OR</t>
  </si>
  <si>
    <t>UPS PUERTO RICO</t>
  </si>
  <si>
    <t>UPS RALEIGH NC</t>
  </si>
  <si>
    <t>UPS REDMOND WA</t>
  </si>
  <si>
    <t>UPS RICHMOND VA</t>
  </si>
  <si>
    <t>UPS ROSWELL GA</t>
  </si>
  <si>
    <t>UPS S. PORTLAND ME</t>
  </si>
  <si>
    <t>UPS SACRAMENTO</t>
  </si>
  <si>
    <t>UPS SALT LAKE CITY - LOCAL</t>
  </si>
  <si>
    <t>UPS SALT LAKE CITY UT</t>
  </si>
  <si>
    <t>UPS SAN DIEGO CA</t>
  </si>
  <si>
    <t>UPS SAN FRANCISCO CA</t>
  </si>
  <si>
    <t>UPS SECAUCUS NJ</t>
  </si>
  <si>
    <t>UPS SHARONVILLE OH</t>
  </si>
  <si>
    <t>UPS SPOKANE WA</t>
  </si>
  <si>
    <t>UPS STRATFORD CT</t>
  </si>
  <si>
    <t>UPS SUPPLY CHAIN SOLUTIONS</t>
  </si>
  <si>
    <t>UPS TAMPA FL</t>
  </si>
  <si>
    <t>UPS TEMPE AZ</t>
  </si>
  <si>
    <t>UPS TINTON FALLS, NJ</t>
  </si>
  <si>
    <t>UPS VAN NUYS CA</t>
  </si>
  <si>
    <t>UPS VIRGINIA BEACH VA</t>
  </si>
  <si>
    <t>UPS W COLUMBIA SC</t>
  </si>
  <si>
    <t>UPS W VALLEY CITY UT</t>
  </si>
  <si>
    <t>UPS WARWICK RI</t>
  </si>
  <si>
    <t>UPS WATERTOWN MA</t>
  </si>
  <si>
    <t>UPS WEST SACREMENTO CA</t>
  </si>
  <si>
    <t>UPS WINDSOR LOCKS CT</t>
  </si>
  <si>
    <t>UPS WYOMING MI</t>
  </si>
  <si>
    <t>UPS-ATLANTA, GA</t>
  </si>
  <si>
    <t>UPS-FRANKLIN PARK, IL</t>
  </si>
  <si>
    <t>UPS-PETALUMA</t>
  </si>
  <si>
    <t>UPSTATE CONTROL INC.</t>
  </si>
  <si>
    <t>UPSTATE INDUSTRIAL SUPPLY</t>
  </si>
  <si>
    <t>UPS-TULSA</t>
  </si>
  <si>
    <t>UPTON &amp; SULLIVAN CO. LTD.</t>
  </si>
  <si>
    <t>URSCHEL LABORATORIES</t>
  </si>
  <si>
    <t>US BAKING OPERATIONS</t>
  </si>
  <si>
    <t>US BRICK, LLC</t>
  </si>
  <si>
    <t>US FLUE CURED TOBACCO GROWERS</t>
  </si>
  <si>
    <t>US GYPSUM</t>
  </si>
  <si>
    <t>US GYPSUM COMPANY - BALTIMORE</t>
  </si>
  <si>
    <t>US POSTAL SERVICE</t>
  </si>
  <si>
    <t>US POSTAL SERVICE-INVENTORY ACC'T P</t>
  </si>
  <si>
    <t>USA EMICO, INC.</t>
  </si>
  <si>
    <t>USA TOLERANCE RINGS</t>
  </si>
  <si>
    <t>USDA ARS</t>
  </si>
  <si>
    <t>USDA-APHIS-PBWRF</t>
  </si>
  <si>
    <t>USG INTERIORS, INC.</t>
  </si>
  <si>
    <t>USINAGE CMO INC</t>
  </si>
  <si>
    <t>USINE DE CONGELATION DE DOLBEAU</t>
  </si>
  <si>
    <t>USINE DE CONGELATION ST. FELICINE</t>
  </si>
  <si>
    <t>USINE DE CONGELATION ST-BRUNO INC</t>
  </si>
  <si>
    <t>USITAL CANADA INC</t>
  </si>
  <si>
    <t>USK MANUFACTURING, INC.</t>
  </si>
  <si>
    <t>USNR</t>
  </si>
  <si>
    <t>USNR - WOODLAND</t>
  </si>
  <si>
    <t>USPS - 1833YF - MERRIFIELD</t>
  </si>
  <si>
    <t>USPS - 184KK9 - OPA LOCKA</t>
  </si>
  <si>
    <t>USPS - 18511Q - CARBONDALE</t>
  </si>
  <si>
    <t>USPS - 189JWK</t>
  </si>
  <si>
    <t>USPS - SPARES CMT - **** DO NOT USE</t>
  </si>
  <si>
    <t>USPS- 1843DJ (HINESVILLE)</t>
  </si>
  <si>
    <t>USPS- 1874W1 (GRAPEVINE)</t>
  </si>
  <si>
    <t>USPS-180102 - AUKE BAY</t>
  </si>
  <si>
    <t>USPS-180103 - KETCHIKAN, AK</t>
  </si>
  <si>
    <t>USPS-180107 (SITKA)</t>
  </si>
  <si>
    <t>USPS-1801AB - ANCHORAGE</t>
  </si>
  <si>
    <t>USPS-1801BG - FAIRBANKS</t>
  </si>
  <si>
    <t>USPS-180202 - BOISE</t>
  </si>
  <si>
    <t>USPS-1802AK - POCATELLO</t>
  </si>
  <si>
    <t>USPS-180303 - BUTTE</t>
  </si>
  <si>
    <t>USPS-180309 - GREAT FALLS</t>
  </si>
  <si>
    <t>USPS-180312 - HELENA</t>
  </si>
  <si>
    <t>USPS-180405 - BEND</t>
  </si>
  <si>
    <t>USPS-18043J (MEDFORD, OR)</t>
  </si>
  <si>
    <t>USPS-180441 (PENDLETON)</t>
  </si>
  <si>
    <t>USPS-180449 - SALEM</t>
  </si>
  <si>
    <t>USPS-180463 - MEDFORD</t>
  </si>
  <si>
    <t>USPS-180479 - PORTLAND</t>
  </si>
  <si>
    <t>USPS-180493 - PORTLAND</t>
  </si>
  <si>
    <t>USPS-1804AC - EUGENE</t>
  </si>
  <si>
    <t>USPS-1804BE - HILLSBORO, OR</t>
  </si>
  <si>
    <t>USPS-18050M - SEATTLE</t>
  </si>
  <si>
    <t>USPS-18050P - TACOMA</t>
  </si>
  <si>
    <t>USPS-18051V - SEATTLE</t>
  </si>
  <si>
    <t>USPS-180527 - EVERETT</t>
  </si>
  <si>
    <t>USPS-180575 (VANCOUVER)</t>
  </si>
  <si>
    <t>USPS-18059P (FEDERAL WAY)</t>
  </si>
  <si>
    <t>USPS-1805AF - YAKIMA</t>
  </si>
  <si>
    <t>USPS-1805AR - SPOKANE</t>
  </si>
  <si>
    <t>USPS-1805CE - VANCOUVER, WA</t>
  </si>
  <si>
    <t>USPS-1805EQ - FIFE</t>
  </si>
  <si>
    <t>USPS-1805FY (KENT)</t>
  </si>
  <si>
    <t>USPS-1805GK - WENATCHEE, WA</t>
  </si>
  <si>
    <t>USPS-180612 (REDMOND)</t>
  </si>
  <si>
    <t>USPS-180613 - KENT</t>
  </si>
  <si>
    <t>USPS-180619 - OLYMPIA</t>
  </si>
  <si>
    <t>USPS-180637 - PASCO</t>
  </si>
  <si>
    <t>USPS-181107 - BRIDGEPORT</t>
  </si>
  <si>
    <t>USPS-181170 - STAMFORD</t>
  </si>
  <si>
    <t>USPS-181181 - WATERBURY</t>
  </si>
  <si>
    <t>USPS-1811L5 - WALLINGFORD</t>
  </si>
  <si>
    <t>USPS-18121J - PORTLAND</t>
  </si>
  <si>
    <t>USPS-18122W ( SCARBOROUGH)</t>
  </si>
  <si>
    <t>USPS-18123C (SCARBOROUGH)</t>
  </si>
  <si>
    <t>USPS-1812N1 - HAMPDEN</t>
  </si>
  <si>
    <t>USPS-18132E - N. READING</t>
  </si>
  <si>
    <t>USPS-181347 (HINGHAM)</t>
  </si>
  <si>
    <t>USPS-18134F - PITTSFIELD</t>
  </si>
  <si>
    <t>USPS-18134N - SHREWSBURY</t>
  </si>
  <si>
    <t>USPS-18134P - BROCKTON</t>
  </si>
  <si>
    <t>USPS-18135C - WAREHAM</t>
  </si>
  <si>
    <t>USPS-1813F1 - WORCESTER</t>
  </si>
  <si>
    <t>USPS-1813FH - SPRINGFIELD</t>
  </si>
  <si>
    <t>USPS-1813FJ - SPRINGFIELD,MA</t>
  </si>
  <si>
    <t>USPS-1813H1 (SPRINGFIELD)</t>
  </si>
  <si>
    <t>USPS-1813V2 - WALTHAM</t>
  </si>
  <si>
    <t>USPS-1813Y6 - BOSTON</t>
  </si>
  <si>
    <t>USPS-18140R (NASHUA)</t>
  </si>
  <si>
    <t>USPS-181419 - MANCHESTER, NH</t>
  </si>
  <si>
    <t>USPS-18141H - PORTSMOUTH</t>
  </si>
  <si>
    <t>USPS-181578 - PROVIDENCE, RI</t>
  </si>
  <si>
    <t>USPS-181619 - WHITE RIVER JUNCTION</t>
  </si>
  <si>
    <t>USPS-18161K - ESSEX JUNC</t>
  </si>
  <si>
    <t>USPS-181A25 - HARTFORD</t>
  </si>
  <si>
    <t>USPS-181A36 - WINDSOR LCK</t>
  </si>
  <si>
    <t>USPS-181J98 - SPRINGFIELD</t>
  </si>
  <si>
    <t>USPS-1821AX - WILMINGTON</t>
  </si>
  <si>
    <t>USPS-182207 - EDISON</t>
  </si>
  <si>
    <t>USPS-182210 - EATONTOWN</t>
  </si>
  <si>
    <t>USPS-182219 - JERSEY CITY</t>
  </si>
  <si>
    <t>USPS-18226Y - BUFFALO</t>
  </si>
  <si>
    <t>USPS-182271 - CLIFTON</t>
  </si>
  <si>
    <t>USPS-18227R (SWEDESBORO)</t>
  </si>
  <si>
    <t>USPS-18227T (KEARNY)</t>
  </si>
  <si>
    <t>USPS-182295 - WHIPPANY</t>
  </si>
  <si>
    <t>USPS-1822EN - ELIZABETH</t>
  </si>
  <si>
    <t>USPS-1822GH - S. HACKNSCK</t>
  </si>
  <si>
    <t>USPS-1822KE (TETERBORO)</t>
  </si>
  <si>
    <t>USPS-1822KY (MIDDLESEX)</t>
  </si>
  <si>
    <t>USPS-1822M0 (MONROE TOWNSHIP)</t>
  </si>
  <si>
    <t>USPS-1822PD - PATERSON</t>
  </si>
  <si>
    <t>USPS-1822QF - PLEASANTVILLE, NJ</t>
  </si>
  <si>
    <t>USPS-1822TU - TRENTON</t>
  </si>
  <si>
    <t>USPS-182327 - NEW YORK</t>
  </si>
  <si>
    <t>USPS-182336 - LONG ISL CT</t>
  </si>
  <si>
    <t>USPS-18233R (KINGSTON)</t>
  </si>
  <si>
    <t>USPS-18234B - NEW YORK</t>
  </si>
  <si>
    <t>USPS-18237M - FLUSHING</t>
  </si>
  <si>
    <t>USPS-18239K - NEW YORK, NY</t>
  </si>
  <si>
    <t>USPS-1823N2 - NEWBURGH</t>
  </si>
  <si>
    <t>USPS-1823S3 - STATEN ISLAND, NY</t>
  </si>
  <si>
    <t>USPS-1823T5 - UTICA</t>
  </si>
  <si>
    <t>USPS-1823TK - MELVILLE, NY</t>
  </si>
  <si>
    <t>USPS-1823U8 - WATERTOWN</t>
  </si>
  <si>
    <t>USPS-1823UP - ALBANY</t>
  </si>
  <si>
    <t>USPS-1823VP - BINGHAMTON</t>
  </si>
  <si>
    <t>USPS-1823W9 - YONKERS</t>
  </si>
  <si>
    <t>USPS-1823XZ(ELMIRA)</t>
  </si>
  <si>
    <t>USPS-1823YX - GLENS FALLS</t>
  </si>
  <si>
    <t>USPS-18240K - ELMIRA</t>
  </si>
  <si>
    <t>USPS-18245J (PHILADELPHIA)</t>
  </si>
  <si>
    <t>USPS-18248K (WARRENDALE)</t>
  </si>
  <si>
    <t>USPS-1825EN - GARDEN CITY</t>
  </si>
  <si>
    <t>USPS-182667 - ROCHESTER</t>
  </si>
  <si>
    <t>USPS-182668 - WHITE PLNS</t>
  </si>
  <si>
    <t>USPS-182669 - BELLMAWR</t>
  </si>
  <si>
    <t>USPS-182670 - PLATTSBURGH</t>
  </si>
  <si>
    <t>USPS-182671 - MONSEY</t>
  </si>
  <si>
    <t>USPS-182BA7 - KEARNY</t>
  </si>
  <si>
    <t>USPS-182BF1 - NEWARK</t>
  </si>
  <si>
    <t>USPS-182C03 - JAMAICA</t>
  </si>
  <si>
    <t>USPS-182C5V (ROCHESTER)</t>
  </si>
  <si>
    <t>USPS-182C5W - BETHPAGE</t>
  </si>
  <si>
    <t>USPS-182DNV - ALTOONA</t>
  </si>
  <si>
    <t>USPS-182DQE - LEHIGH VALLEY, PA</t>
  </si>
  <si>
    <t>USPS-182DUK - DU BOIS</t>
  </si>
  <si>
    <t>USPS-182DWX - YOUNGWOOD</t>
  </si>
  <si>
    <t>USPS-182DYY - JOHNSTOWN</t>
  </si>
  <si>
    <t>USPS-182E45 - MELVILLE, NY</t>
  </si>
  <si>
    <t>USPS-182KH2 - MT. HOLLY</t>
  </si>
  <si>
    <t>USPS-182LFA - BROOKLYN</t>
  </si>
  <si>
    <t>USPS-182LLM - BRONX</t>
  </si>
  <si>
    <t>USPS-182LLS - SYRACUSE</t>
  </si>
  <si>
    <t>USPS-182LLT - NEW YORK</t>
  </si>
  <si>
    <t>USPS-182LNF - JAMESTOWN, NY</t>
  </si>
  <si>
    <t>USPS-182M0J (DUNCANSVILLE)</t>
  </si>
  <si>
    <t>USPS-182M0L (PHILADELPHIA)</t>
  </si>
  <si>
    <t>USPS-182MGE (PHILADELPHIA)</t>
  </si>
  <si>
    <t>USPS-182MHQ (PHILADELPHIA)</t>
  </si>
  <si>
    <t>USPS-182MHY - PITTSBURGH</t>
  </si>
  <si>
    <t>USPS-182MLN - READING</t>
  </si>
  <si>
    <t>USPS-182MMR - SCRANTON</t>
  </si>
  <si>
    <t>USPS-182MRP - WILKES BARR</t>
  </si>
  <si>
    <t>USPS-182MWG - HARRISBURG</t>
  </si>
  <si>
    <t>USPS-182MYG - PHILADELPHIA</t>
  </si>
  <si>
    <t>USPS-182NB5 - PHILADELPHIA, PA</t>
  </si>
  <si>
    <t>USPS-182NBG - WARRENDALE, PA</t>
  </si>
  <si>
    <t>USPS-183166 - WASHINGTON</t>
  </si>
  <si>
    <t>USPS-1831BA (WASHINGTON)</t>
  </si>
  <si>
    <t>USPS-1831C1 (SPRINGFIELD)</t>
  </si>
  <si>
    <t>USPS-1831J0 (WASHINGTON)</t>
  </si>
  <si>
    <t>USPS-183219 - CUMBERLAND</t>
  </si>
  <si>
    <t>USPS-18322R - GAITHERSBRG</t>
  </si>
  <si>
    <t>USPS-18323E - CAPITOL HTS</t>
  </si>
  <si>
    <t>USPS-18324X - EASTON</t>
  </si>
  <si>
    <t>USPS-18325L - WALDORF</t>
  </si>
  <si>
    <t>USPS-18325P - LINTHICUM HEIGHTS</t>
  </si>
  <si>
    <t>USPS-183263 - SALISBURY, MD</t>
  </si>
  <si>
    <t>USPS-18329H(CAPITOL HEIGHTS)</t>
  </si>
  <si>
    <t>USPS-1832FW (ELKRIDGE)</t>
  </si>
  <si>
    <t>USPS-183305 - BRISTOL</t>
  </si>
  <si>
    <t>USPS-18330W - CHARLOTTESVILLE</t>
  </si>
  <si>
    <t>USPS-183319 (CHARLOTTESVILLE)</t>
  </si>
  <si>
    <t>USPS-183332 - CULPEPER</t>
  </si>
  <si>
    <t>USPS-183347 - HAMPTON</t>
  </si>
  <si>
    <t>USPS-18336V - CHARLOTTESVILLE</t>
  </si>
  <si>
    <t>USPS-18337H - MERRIFIELD</t>
  </si>
  <si>
    <t>USPS-18337L - DULLES</t>
  </si>
  <si>
    <t>USPS-183398 - WINCHESTER</t>
  </si>
  <si>
    <t>USPS-1833DE - MERRIFIELD, VA</t>
  </si>
  <si>
    <t>USPS-1833HV - STERLING, VA</t>
  </si>
  <si>
    <t>USPS-1833PR (MERRIFIELD)</t>
  </si>
  <si>
    <t>USPS-1833XX (MERRIFIELD)</t>
  </si>
  <si>
    <t>USPS-183405 - BLUEFIELD</t>
  </si>
  <si>
    <t>USPS-18341M - CHARLESTON</t>
  </si>
  <si>
    <t>USPS-18341N - HUNTINGTON</t>
  </si>
  <si>
    <t>USPS-18341R - CLARKSBURG, WV</t>
  </si>
  <si>
    <t>USPS-18343G - BECKLEY, WV</t>
  </si>
  <si>
    <t>USPS-183447 - PARKERSBURG</t>
  </si>
  <si>
    <t>USPS-183476 - WHEELING</t>
  </si>
  <si>
    <t>USPS-1834E1 - MARTINSBURG</t>
  </si>
  <si>
    <t>USPS-183500 - FREDERICK</t>
  </si>
  <si>
    <t>USPS-183609 - YORK</t>
  </si>
  <si>
    <t>USPS-183686 - SOUTHEASTERN</t>
  </si>
  <si>
    <t>USPS-183723 - MERRIFIELD, VA</t>
  </si>
  <si>
    <t>USPS-183733 (MERRIFIELD)</t>
  </si>
  <si>
    <t>USPS-183745 - LYNCHBURG</t>
  </si>
  <si>
    <t>USPS-183748 - ROANOKE</t>
  </si>
  <si>
    <t>USPS-183F16 - NEW CASTLE</t>
  </si>
  <si>
    <t>USPS-183F17 - WILLIAMSPRT</t>
  </si>
  <si>
    <t>USPS-183FAF - PHILADELPHIA, PA</t>
  </si>
  <si>
    <t>USPS-183FBJ (YORK)</t>
  </si>
  <si>
    <t>USPS-183FBR - LANCASTER</t>
  </si>
  <si>
    <t>USPS-183FEJ - ERIE</t>
  </si>
  <si>
    <t>USPS-183K59 - BALTIMORE, MD</t>
  </si>
  <si>
    <t>USPS-183L24 (SPOTSYLVANIA)</t>
  </si>
  <si>
    <t>USPS-183L26 - NORFOLK</t>
  </si>
  <si>
    <t>USPS-183L29 - RICHMOND</t>
  </si>
  <si>
    <t>USPS-183L49 (CHESTER)</t>
  </si>
  <si>
    <t>USPS-183L50 (CHESTERFIELD)</t>
  </si>
  <si>
    <t>USPS-18411P (FORT MCCLELLAN)</t>
  </si>
  <si>
    <t>USPS-1841AF - ANNISTON, AL</t>
  </si>
  <si>
    <t>USPS-1841BA - DOTHAN</t>
  </si>
  <si>
    <t>USPS-1841BR - GADSDEN</t>
  </si>
  <si>
    <t>USPS-1841EA - BIRMINGHAM</t>
  </si>
  <si>
    <t>USPS-18421B - ST. PETERSBURG, FL</t>
  </si>
  <si>
    <t>USPS-18421D - FT. LAUDER</t>
  </si>
  <si>
    <t>USPS-18421J - JACKSONVILLE, FL</t>
  </si>
  <si>
    <t>USPS-184254 - MID FLORIDA</t>
  </si>
  <si>
    <t>USPS-184261 - SARASOTA</t>
  </si>
  <si>
    <t>USPS-184263 - GAINESVILLE</t>
  </si>
  <si>
    <t>USPS-184281 - PEMBROKE PINES, FL</t>
  </si>
  <si>
    <t>USPS-184282 - DAYTONA BCH</t>
  </si>
  <si>
    <t>USPS-1842A8 - PENSACOLA</t>
  </si>
  <si>
    <t>USPS-1842C7 - JACKSONVILLE, FL</t>
  </si>
  <si>
    <t>USPS-1842CG - JACKSONVLLE</t>
  </si>
  <si>
    <t>USPS-1842F7 - WEST PALM BEACH, FL</t>
  </si>
  <si>
    <t>USPS-1842G7 - TALLAHASSEE</t>
  </si>
  <si>
    <t>USPS-1842G9 - FT. MYERS</t>
  </si>
  <si>
    <t>USPS-1842HA - TAMPA</t>
  </si>
  <si>
    <t>USPS-1842KM - ZEPHYRHILLS</t>
  </si>
  <si>
    <t>USPS-1842L3 - MIAMI, FL</t>
  </si>
  <si>
    <t>USPS-1842YZ - MIAMI</t>
  </si>
  <si>
    <t>USPS-18430A - MARIETTA, GA</t>
  </si>
  <si>
    <t>USPS-18430L - ATLANTA, GA</t>
  </si>
  <si>
    <t>USPS-184311 - MIAMI</t>
  </si>
  <si>
    <t>USPS-184317 - PANAMA CITY</t>
  </si>
  <si>
    <t>USPS-184319 - LAKELAND</t>
  </si>
  <si>
    <t>USPS-184320 - ORLANDO</t>
  </si>
  <si>
    <t>USPS-18434M - MARIETTA, GA</t>
  </si>
  <si>
    <t>USPS-1843AV - ALBANY</t>
  </si>
  <si>
    <t>USPS-1843AZ - ATLANTA - CROWN</t>
  </si>
  <si>
    <t>USPS-1843CD - AUGUSTA</t>
  </si>
  <si>
    <t>USPS-1843CP (CAIRO)</t>
  </si>
  <si>
    <t>USPS-1843CU (CARTERSVILLE)</t>
  </si>
  <si>
    <t>USPS-1843FF - WAYCROSS</t>
  </si>
  <si>
    <t>USPS-1843FU - DECATUR, GA</t>
  </si>
  <si>
    <t>USPS-1843TR - ACWORTH, GA</t>
  </si>
  <si>
    <t>USPS-1844DX - COLUMBUS</t>
  </si>
  <si>
    <t>USPS-1844FB - MERIDIAN</t>
  </si>
  <si>
    <t>USPS-1844QM - TUPELO</t>
  </si>
  <si>
    <t>USPS-1844V9 - JACKSON</t>
  </si>
  <si>
    <t>USPS-1844X7 - GULFPORT</t>
  </si>
  <si>
    <t>USPS-1844YT - GRENADA</t>
  </si>
  <si>
    <t>USPS-1844YU - HATTIESBURG, MS</t>
  </si>
  <si>
    <t>USPS-18450H - FAYETTEVILLE, NC</t>
  </si>
  <si>
    <t>USPS-184533 - CHARLOTTE</t>
  </si>
  <si>
    <t>USPS-18454E (MOUNT HOLLY)</t>
  </si>
  <si>
    <t>USPS-1845BH (ELIZABETH CITY)</t>
  </si>
  <si>
    <t>USPS-1845BW - GREENSBORO</t>
  </si>
  <si>
    <t>USPS-1845CN (ASHEVILLE)</t>
  </si>
  <si>
    <t>USPS-1845DY - RALEIGH</t>
  </si>
  <si>
    <t>USPS-1845FL (WILMINGTON)</t>
  </si>
  <si>
    <t>USPS-1845FQ - ROCKY MOUNT</t>
  </si>
  <si>
    <t>USPS-1845L9 (CHARLOTTE)</t>
  </si>
  <si>
    <t>USPS-184601 - FLORENCE</t>
  </si>
  <si>
    <t>USPS-184603 - GREENVILLE</t>
  </si>
  <si>
    <t>USPS-184606 - CHARLESTON</t>
  </si>
  <si>
    <t>USPS-1846CN (WALHALLA)</t>
  </si>
  <si>
    <t>USPS-1846FH (JOHNS ISLAND)</t>
  </si>
  <si>
    <t>USPS-1846X8 - W. COLUMBIA</t>
  </si>
  <si>
    <t>USPS-18471K - KNOXVILLE</t>
  </si>
  <si>
    <t>USPS-18472X - MEMPHIS</t>
  </si>
  <si>
    <t>USPS-18476X - CHATTANOOGA</t>
  </si>
  <si>
    <t>USPS-184774 - JOHNSON CTY</t>
  </si>
  <si>
    <t>USPS-1847BT (DYERSBURG)</t>
  </si>
  <si>
    <t>USPS-1847CQ - JACKSON</t>
  </si>
  <si>
    <t>USPS-1847UD - MEMPHIS</t>
  </si>
  <si>
    <t>USPS-1847VW - NASHVILLE</t>
  </si>
  <si>
    <t>USPS-184824 - LONDON</t>
  </si>
  <si>
    <t>USPS-184893 - PADUCAH</t>
  </si>
  <si>
    <t>USPS-184894 - BOWLING GRN</t>
  </si>
  <si>
    <t>USPS-184A2K - MOBILE</t>
  </si>
  <si>
    <t>USPS-184A2M - MONTGOMERY</t>
  </si>
  <si>
    <t>USPS-184A2P - HUNTSVILLE</t>
  </si>
  <si>
    <t>USPS-184A35 - BIRMINGHAM, AL</t>
  </si>
  <si>
    <t>USPS-184CAR - ATLANTA</t>
  </si>
  <si>
    <t>USPS-184E11 - CHARLOTTE</t>
  </si>
  <si>
    <t>USPS-184E12 - FAYETTEVILLE, NC</t>
  </si>
  <si>
    <t>USPS-184E26 - ASHEVILLE, NC</t>
  </si>
  <si>
    <t>USPS-184EA2 - GREENSBORO, NC</t>
  </si>
  <si>
    <t>USPS-184F17 - WILMINGTON, NC</t>
  </si>
  <si>
    <t>USPS-184F20 - HICKORY, NC</t>
  </si>
  <si>
    <t>USPS-184F69 - KINSTON</t>
  </si>
  <si>
    <t>USPS-184J07 - TUSCALOOSA</t>
  </si>
  <si>
    <t>USPS-184K5C (MIAMI)</t>
  </si>
  <si>
    <t>USPS-184K8K (JACKSONVILLE)</t>
  </si>
  <si>
    <t>USPS-184K9M (JACKSONVILLE)</t>
  </si>
  <si>
    <t>USPS-184KHH ( TAMPA)</t>
  </si>
  <si>
    <t>USPS-184KJF(TAMPA)</t>
  </si>
  <si>
    <t>USPS-184LA7 - ATHENS</t>
  </si>
  <si>
    <t>USPS-184LA9 - COLUMBUS</t>
  </si>
  <si>
    <t>USPS-184LAT - SAVANNAH</t>
  </si>
  <si>
    <t>USPS-184LEV - DULUTH</t>
  </si>
  <si>
    <t>USPS-184LFW (ATHENS)</t>
  </si>
  <si>
    <t>USPS-184LPM - ATLANTA</t>
  </si>
  <si>
    <t>USPS-184MAM - MACON</t>
  </si>
  <si>
    <t>USPS-185102 - BEDFORD PK</t>
  </si>
  <si>
    <t>USPS-18511M - BLOOMINGTON</t>
  </si>
  <si>
    <t>USPS-18514M (BOURBONNAIS)</t>
  </si>
  <si>
    <t>USPS-18514R - CENTRALIA</t>
  </si>
  <si>
    <t>USPS-18516E - CHICAGO</t>
  </si>
  <si>
    <t>USPS-18517R - CHAMPAIGN</t>
  </si>
  <si>
    <t>USPS-18518U (DANVILLE)</t>
  </si>
  <si>
    <t>USPS-1851AU - MILAN</t>
  </si>
  <si>
    <t>USPS-1851CK - SPRINGFIELD</t>
  </si>
  <si>
    <t>USPS-1851D8 (HARRISBURG)</t>
  </si>
  <si>
    <t>USPS-1851G5 (JOLIET)</t>
  </si>
  <si>
    <t>USPS-1851G7 - KANKAKEE</t>
  </si>
  <si>
    <t>USPS-1851N1 (MATTOON)</t>
  </si>
  <si>
    <t>USPS-1851Q7 (MORRISON)</t>
  </si>
  <si>
    <t>USPS-1851U4 - ELK GROVE VILLAGE, IL</t>
  </si>
  <si>
    <t>USPS-1851U5 (OAK FOREST)</t>
  </si>
  <si>
    <t>USPS-1851X0 - PEORIA</t>
  </si>
  <si>
    <t>USPS-1851X2 (PARIS)</t>
  </si>
  <si>
    <t>USPS-1851Z9 - QUINCY</t>
  </si>
  <si>
    <t>USPS-185238 - EVANSVILLE, IN</t>
  </si>
  <si>
    <t>USPS-18526A - SOUTH BEND, IN</t>
  </si>
  <si>
    <t>USPS-18526X (WESTFIELD)</t>
  </si>
  <si>
    <t>USPS-185282 - MUNCIE</t>
  </si>
  <si>
    <t>USPS-1852DF - FT. WAYNE, IN</t>
  </si>
  <si>
    <t>USPS-1852H6 (FISHERS)</t>
  </si>
  <si>
    <t>USPS-1852JM - INDIANAPOLIS</t>
  </si>
  <si>
    <t>USPS-1852PE - BLOOMINGTON</t>
  </si>
  <si>
    <t>USPS-1852PL - INDIANAPOLIS</t>
  </si>
  <si>
    <t>USPS-185300 (ASHLAND)</t>
  </si>
  <si>
    <t>USPS-185359 (SHEPHERDSVILLE)</t>
  </si>
  <si>
    <t>USPS-1853AC - LEXINGTON</t>
  </si>
  <si>
    <t>USPS-1853Q9 - LOUISVILLE</t>
  </si>
  <si>
    <t>USPS-185401 - GRAND RAPIDS</t>
  </si>
  <si>
    <t>USPS-185448 - DETROIT</t>
  </si>
  <si>
    <t>USPS-185455 (DETROIT)</t>
  </si>
  <si>
    <t>USPS-185457 - FLINT</t>
  </si>
  <si>
    <t>USPS-185484 - GRAND RAPIDS</t>
  </si>
  <si>
    <t>USPS-185487 - ALLEN PARK, MI</t>
  </si>
  <si>
    <t>USPS-185497 - ROMULUS, MI</t>
  </si>
  <si>
    <t>USPS-1854SH - TROY</t>
  </si>
  <si>
    <t>USPS-1854ST - SAGINAW</t>
  </si>
  <si>
    <t>USPS-1854TA - KALAMAZOO</t>
  </si>
  <si>
    <t>USPS-1854TP - GAYLORD</t>
  </si>
  <si>
    <t>USPS-1854TR - TRAVERSE CITY</t>
  </si>
  <si>
    <t>USPS-1854ZB - LANSING</t>
  </si>
  <si>
    <t>USPS-18551G - STEUBENVILL</t>
  </si>
  <si>
    <t>USPS-185542 - CANTON</t>
  </si>
  <si>
    <t>USPS-185548 - CHILLICOTHE</t>
  </si>
  <si>
    <t>USPS-18556G(TIFFIN)</t>
  </si>
  <si>
    <t>USPS-18557K - ZANESVILLE</t>
  </si>
  <si>
    <t>USPS-185585 (FAIRFIELD,OH)</t>
  </si>
  <si>
    <t>USPS-185588 (HILLSBORO)</t>
  </si>
  <si>
    <t>USPS-18558A - MANSFIELD</t>
  </si>
  <si>
    <t>USPS-1855MW (HAMILTON)</t>
  </si>
  <si>
    <t>USPS-1855SY - CINCINNATI</t>
  </si>
  <si>
    <t>USPS-1855V4 (DUNDEE)</t>
  </si>
  <si>
    <t>USPS-1855VR - CLEVELAND</t>
  </si>
  <si>
    <t>USPS-1855WJ - CLEVELAND</t>
  </si>
  <si>
    <t>USPS-1855ZC - AKRON</t>
  </si>
  <si>
    <t>USPS-1855ZL - COLUMBUS</t>
  </si>
  <si>
    <t>USPS-18561M (TOMAH)</t>
  </si>
  <si>
    <t>USPS-185633 (GRAFTON)</t>
  </si>
  <si>
    <t>USPS-185645 - KENOSHA, WI</t>
  </si>
  <si>
    <t>USPS-185649 - LA CROSSE</t>
  </si>
  <si>
    <t>USPS-185684 (PORTAGE)</t>
  </si>
  <si>
    <t>USPS-18569W - EAU CLAIRE</t>
  </si>
  <si>
    <t>USPS-1856JH - MILWAUKEE</t>
  </si>
  <si>
    <t>USPS-1856KA - MADISON, WI</t>
  </si>
  <si>
    <t>USPS-1856RC (OAK CREEK)</t>
  </si>
  <si>
    <t>USPS-185715 - BLOOMINGTON</t>
  </si>
  <si>
    <t>USPS-185792 - CHICAGO</t>
  </si>
  <si>
    <t>USPS-185A3V - CHICAGO, IL</t>
  </si>
  <si>
    <t>USPS-185ABQ - FOREST PARK</t>
  </si>
  <si>
    <t>USPS-185ACX (CENTRALIA)</t>
  </si>
  <si>
    <t>USPS-185AFF - QUINCY, IL</t>
  </si>
  <si>
    <t>USPS-185AK2 (CHICAGO)</t>
  </si>
  <si>
    <t>USPS-185AKL</t>
  </si>
  <si>
    <t>USPS-185D01 - KINGSFORD</t>
  </si>
  <si>
    <t>USPS-185E35 - DAYTON</t>
  </si>
  <si>
    <t>USPS-185E6Y - CINCINNATI</t>
  </si>
  <si>
    <t>USPS-185E78 - YOUNGSTOWN</t>
  </si>
  <si>
    <t>USPS-185EAS - TOLEDO</t>
  </si>
  <si>
    <t>USPS-185EG1 - TERRE HAUTE</t>
  </si>
  <si>
    <t>USPS-185EH3 - LIMA</t>
  </si>
  <si>
    <t>USPS-185F10 - GREEN BAY</t>
  </si>
  <si>
    <t>USPS-185F11 - OSHKOSH</t>
  </si>
  <si>
    <t>USPS-185F15 - WAUSAU</t>
  </si>
  <si>
    <t>USPS-185J05 - COLUMBIA</t>
  </si>
  <si>
    <t>USPS-185J16 - CARBONDALE</t>
  </si>
  <si>
    <t>USPS-185J19 - ROCKFORD</t>
  </si>
  <si>
    <t>USPS-185J51 - CHICAGO</t>
  </si>
  <si>
    <t>USPS-185J91 - PALATINE</t>
  </si>
  <si>
    <t>USPS-185J92 - CAROL STREAM, IL</t>
  </si>
  <si>
    <t>USPS-185J97 - FOX VALLEY, IL</t>
  </si>
  <si>
    <t>USPS-185K03 - KOKOMO</t>
  </si>
  <si>
    <t>USPS-185K21 - LAFAYETTE</t>
  </si>
  <si>
    <t>USPS-185K23 - GARY</t>
  </si>
  <si>
    <t>USPS-185KB7 - COLUMBUS</t>
  </si>
  <si>
    <t>USPS-185MAA - JACKSON, MI</t>
  </si>
  <si>
    <t>USPS-186120 - BURLINGTON, IA</t>
  </si>
  <si>
    <t>USPS-186121(CARROLL)</t>
  </si>
  <si>
    <t>USPS-186144 - DES MOINES</t>
  </si>
  <si>
    <t>USPS-186156 - FORT DODGE, IA</t>
  </si>
  <si>
    <t>USPS-18615T - TWIN FALLS</t>
  </si>
  <si>
    <t>USPS-18615U - CEDAR RAPID</t>
  </si>
  <si>
    <t>USPS-18617J - SIOUX CITY</t>
  </si>
  <si>
    <t>USPS-18617M - WATERLOO</t>
  </si>
  <si>
    <t>USPS-18617X - DES MOINES, IA</t>
  </si>
  <si>
    <t>USPS-18620N (TOPEKA)</t>
  </si>
  <si>
    <t>USPS-186221 (COLBY)</t>
  </si>
  <si>
    <t>USPS-186236 - SHAWNEE MISSION</t>
  </si>
  <si>
    <t>USPS-186259 - HUTCHINSON, KS</t>
  </si>
  <si>
    <t>USPS-18625X - KANSAS CITY</t>
  </si>
  <si>
    <t>USPS-186263 (JUNCTION CITY)</t>
  </si>
  <si>
    <t>USPS-1862A4 - SALINA, KS</t>
  </si>
  <si>
    <t>USPS-1862ZB - TOPEKA, KS</t>
  </si>
  <si>
    <t>USPS-1862ZJ - WICHITA</t>
  </si>
  <si>
    <t>USPS-1862ZK - TOPEKA</t>
  </si>
  <si>
    <t>USPS-1862ZS - KANSAS CITY</t>
  </si>
  <si>
    <t>USPS-186308 - BEMIDJI, MN</t>
  </si>
  <si>
    <t>USPS-186311 (BRAINERD)</t>
  </si>
  <si>
    <t>USPS-186322 - DULUTH</t>
  </si>
  <si>
    <t>USPS-18634Y - ST. PAUL, MN</t>
  </si>
  <si>
    <t>USPS-186350 - MANKATO</t>
  </si>
  <si>
    <t>USPS-186370 - WAITE PARK</t>
  </si>
  <si>
    <t>USPS-18638A (MINNEAPOLIS)</t>
  </si>
  <si>
    <t>USPS-18639U - ROCHESTER</t>
  </si>
  <si>
    <t>USPS-1863VE - MINNEAPOLIS</t>
  </si>
  <si>
    <t>USPS-1863XC - ST. PAUL</t>
  </si>
  <si>
    <t>USPS-18641E - KANSAS CITY, MO</t>
  </si>
  <si>
    <t>USPS-18644C - N. KANSAS CITY, MO</t>
  </si>
  <si>
    <t>USPS-18646G (KANSAS CITY)</t>
  </si>
  <si>
    <t>USPS-1864D1 (SAINT JOSEPH)</t>
  </si>
  <si>
    <t>USPS-1864E1 - SPRINGFIELD</t>
  </si>
  <si>
    <t>USPS-1864VA - KANSAS CITY, MO</t>
  </si>
  <si>
    <t>USPS-1864XB - ST. LOUIS</t>
  </si>
  <si>
    <t>USPS-18651A - N. PLATTE</t>
  </si>
  <si>
    <t>USPS-186528 - GRAND ISLAND, NE</t>
  </si>
  <si>
    <t>USPS-186535 - LINCOLN</t>
  </si>
  <si>
    <t>USPS-186542 - NORFOLK</t>
  </si>
  <si>
    <t>USPS-186548 - OMAHA</t>
  </si>
  <si>
    <t>USPS-1866Q3 - FARGO</t>
  </si>
  <si>
    <t>USPS-1866Q8 - MINOT</t>
  </si>
  <si>
    <t>USPS-1866Z8 - BISMARCK</t>
  </si>
  <si>
    <t>USPS-186K11 (TOPEKA)</t>
  </si>
  <si>
    <t>USPS-186K13 - TOPEKA</t>
  </si>
  <si>
    <t>USPS-186M28 (HAZELWOOD)</t>
  </si>
  <si>
    <t>USPS-186M33 (HAZELWOOD)</t>
  </si>
  <si>
    <t>USPS-186M67 - CAPE GIRARDEAU</t>
  </si>
  <si>
    <t>USPS-18710A (HOT SPRINGS)</t>
  </si>
  <si>
    <t>USPS-18712G - JONESBORO, AR</t>
  </si>
  <si>
    <t>USPS-187210 - SHREVEPORT</t>
  </si>
  <si>
    <t>USPS-18721G (LAFAYETTE)</t>
  </si>
  <si>
    <t>USPS-18723R (SAINT ROSE)</t>
  </si>
  <si>
    <t>USPS-18724M (PORT ALLEN)</t>
  </si>
  <si>
    <t>USPS-187274 - MONROE</t>
  </si>
  <si>
    <t>USPS-1872FV - NEW ORLEANS, LA</t>
  </si>
  <si>
    <t>USPS-18730E - TULSA, OK</t>
  </si>
  <si>
    <t>USPS-18731N - OKLAHOMA CITY</t>
  </si>
  <si>
    <t>USPS-18735H (NORMAN)</t>
  </si>
  <si>
    <t>USPS-1873FT - NORMAN</t>
  </si>
  <si>
    <t>USPS-187416 (CORPUS CHRISTI)</t>
  </si>
  <si>
    <t>USPS-18741G - LAREDO</t>
  </si>
  <si>
    <t>USPS-18741R - LUFKIN</t>
  </si>
  <si>
    <t>USPS-187429 (DALLAS)</t>
  </si>
  <si>
    <t>USPS-18742K (MISSION TX)</t>
  </si>
  <si>
    <t>USPS-187433 - AUSTIN</t>
  </si>
  <si>
    <t>USPS-18743D (PARIS)</t>
  </si>
  <si>
    <t>USPS-18744Q - SEGUIN</t>
  </si>
  <si>
    <t>USPS-18745N(TEMPLE)</t>
  </si>
  <si>
    <t>USPS-18745Q - TEXARKANA</t>
  </si>
  <si>
    <t>USPS-18745Y - VICTORIA</t>
  </si>
  <si>
    <t>USPS-187474 - DALLAS</t>
  </si>
  <si>
    <t>USPS-187476 - EL PASO, TX</t>
  </si>
  <si>
    <t>USPS-187493 - FT. WORTH</t>
  </si>
  <si>
    <t>USPS-1874B2 - HOUSTON</t>
  </si>
  <si>
    <t>USPS-1874J4 - ABILENE</t>
  </si>
  <si>
    <t>USPS-1874N2 - BRYAN</t>
  </si>
  <si>
    <t>USPS-1874S1 - DEL RIO, TX</t>
  </si>
  <si>
    <t>USPS-1874T3 (EDINBURG)</t>
  </si>
  <si>
    <t>USPS-1874W2 - GREENVILLE, TX</t>
  </si>
  <si>
    <t>USPS-1874W8 (HARLINGEN)</t>
  </si>
  <si>
    <t>USPS-1874Z6 - KERRVILLE, TX</t>
  </si>
  <si>
    <t>USPS-1874ZH (ROWLETT)</t>
  </si>
  <si>
    <t>USPS-187506 - ROSWELL</t>
  </si>
  <si>
    <t>USPS-187510 - LAS CRUCES</t>
  </si>
  <si>
    <t>USPS-187A1G - LITTLE ROCK</t>
  </si>
  <si>
    <t>USPS-187A1S - FT. SMITH</t>
  </si>
  <si>
    <t>USPS-187A2A - FAYETTEVILLE, AR</t>
  </si>
  <si>
    <t>USPS-187B1K - LAFAYETTE</t>
  </si>
  <si>
    <t>USPS-187B1M - ALEXANDRIA</t>
  </si>
  <si>
    <t>USPS-187B1T - LAKE CHARLE</t>
  </si>
  <si>
    <t>USPS-187DK8 - SAN ANTONIO, TX</t>
  </si>
  <si>
    <t>USPS-187DS8 - DALLAS</t>
  </si>
  <si>
    <t>USPS-187K12 - BATON ROUGE</t>
  </si>
  <si>
    <t>USPS-187LAM - NORMAN, OK</t>
  </si>
  <si>
    <t>USPS-187M16 - CORPUS CHRI</t>
  </si>
  <si>
    <t>USPS-187M1M - FT. WORTH</t>
  </si>
  <si>
    <t>USPS-187M42 - AMARILLO</t>
  </si>
  <si>
    <t>USPS-187M46 - TYLER</t>
  </si>
  <si>
    <t>USPS-187M50 - LUBBOCK</t>
  </si>
  <si>
    <t>USPS-187M68 - BEAUMONT</t>
  </si>
  <si>
    <t>USPS-187M7K (SOUTHLAKE)</t>
  </si>
  <si>
    <t>USPS-187MA0 - MIDLAND</t>
  </si>
  <si>
    <t>USPS-187MAN - WACO</t>
  </si>
  <si>
    <t>USPS-187MCN (TEXARKANA)</t>
  </si>
  <si>
    <t>USPS-187ME2 - HOUSTON</t>
  </si>
  <si>
    <t>USPS-187MEE - COPPELL</t>
  </si>
  <si>
    <t>USPS-187MEH - N. HOUSTON</t>
  </si>
  <si>
    <t>USPS-187MES - MCALLEN</t>
  </si>
  <si>
    <t>USPS-187MFX - WICHITA FALLS, TX</t>
  </si>
  <si>
    <t>USPS-187MHC(KILLEEN)</t>
  </si>
  <si>
    <t>USPS-187MJH (HOUSTON)</t>
  </si>
  <si>
    <t>USPS-188143 - TUCSON</t>
  </si>
  <si>
    <t>USPS-188200 (ALAMOSA)</t>
  </si>
  <si>
    <t>USPS-18820K - GOLDEN</t>
  </si>
  <si>
    <t>USPS-18820L (GLENWOOD SPRINGS)</t>
  </si>
  <si>
    <t>USPS-18821J - AURORA, CO</t>
  </si>
  <si>
    <t>USPS-188238 (DURANGO)</t>
  </si>
  <si>
    <t>USPS-188243- (FT. COLLINS</t>
  </si>
  <si>
    <t>USPS-188244 (FORT MORGAN)</t>
  </si>
  <si>
    <t>USPS-188254 - LITTLETON, CO</t>
  </si>
  <si>
    <t>USPS-188264 (SALIDA)</t>
  </si>
  <si>
    <t>USPS-188265 (STERLING)</t>
  </si>
  <si>
    <t>USPS-1882HA (DENVER)</t>
  </si>
  <si>
    <t>USPS-1882HM - DENVER</t>
  </si>
  <si>
    <t>USPS-1882HZ  - LONGMONT</t>
  </si>
  <si>
    <t>USPS-1882J0 (DILLON)</t>
  </si>
  <si>
    <t>USPS-1882KW - COLORADO SP</t>
  </si>
  <si>
    <t>USPS-1882LE - DENVER</t>
  </si>
  <si>
    <t>USPS-1882LS - GRAND JUNCT</t>
  </si>
  <si>
    <t>USPS-1882RK - LITTLETON</t>
  </si>
  <si>
    <t>USPS-1882RL - BOULDER</t>
  </si>
  <si>
    <t>USPS-1882W5 (WINTER PARK)</t>
  </si>
  <si>
    <t>USPS-1883CE - ALBUQUERQUE</t>
  </si>
  <si>
    <t>USPS-188421 - SALT LAKE CITY, UT</t>
  </si>
  <si>
    <t>USPS-1884C5 - PROVO</t>
  </si>
  <si>
    <t>USPS-188502 - CHEYENNE</t>
  </si>
  <si>
    <t>USPS-188515 - ROCK SPRING</t>
  </si>
  <si>
    <t>USPS-1885M0 - CASPER</t>
  </si>
  <si>
    <t>USPS-188602 - BILLINGS, MT</t>
  </si>
  <si>
    <t>USPS-188605 - MISSOULA</t>
  </si>
  <si>
    <t>USPS-188611 - KALISPELL</t>
  </si>
  <si>
    <t>USPS-188701 - GRAND FORKS</t>
  </si>
  <si>
    <t>USPS-188801 - SIOUX FALLS</t>
  </si>
  <si>
    <t>USPS-188802 - RAPID CITY</t>
  </si>
  <si>
    <t>USPS-188805 - HURON</t>
  </si>
  <si>
    <t>USPS-18910D - EUREKA</t>
  </si>
  <si>
    <t>USPS-18912Y - LOS ANGELES</t>
  </si>
  <si>
    <t>USPS-18913T - MODESTO</t>
  </si>
  <si>
    <t>USPS-18913V - MOJAVE</t>
  </si>
  <si>
    <t>USPS-18914V - OAKLAND</t>
  </si>
  <si>
    <t>USPS-18916X - SACRAMENTO</t>
  </si>
  <si>
    <t>USPS-1891ZW - BAKERSFIELD</t>
  </si>
  <si>
    <t>USPS-1892AC - HONOLULU</t>
  </si>
  <si>
    <t>USPS-189374 (ELKO)</t>
  </si>
  <si>
    <t>USPS-1893AE - LAS VEGAS</t>
  </si>
  <si>
    <t>USPS-189408 - PHOENIX</t>
  </si>
  <si>
    <t>USPS-18940M (TUCSON)</t>
  </si>
  <si>
    <t>USPS-18942K - PHOENIX</t>
  </si>
  <si>
    <t>USPS-18942L - GILBERT</t>
  </si>
  <si>
    <t>USPS-18943N - PHOENIX, AZ</t>
  </si>
  <si>
    <t>USPS-189507 - BARRIGADA, GUAM</t>
  </si>
  <si>
    <t>USPS-189AD6 - SALINAS</t>
  </si>
  <si>
    <t>USPS-189AH0 - SAN DIEGO</t>
  </si>
  <si>
    <t>USPS-189AK2 - CARSON, CA</t>
  </si>
  <si>
    <t>USPS-189AK4 - DALY CITY, CA</t>
  </si>
  <si>
    <t>USPS-189AKP - SAN JOSE</t>
  </si>
  <si>
    <t>USPS-189AL8 - CONCORD</t>
  </si>
  <si>
    <t>USPS-189AL9 - HAYWARD</t>
  </si>
  <si>
    <t>USPS-189ALK - MARYSVILLE</t>
  </si>
  <si>
    <t>USPS-189AP2 - W. SACRAMEN</t>
  </si>
  <si>
    <t>USPS-189APV - SANTA ANA</t>
  </si>
  <si>
    <t>USPS-189AS5 - OXNARD</t>
  </si>
  <si>
    <t>USPS-189ATM (OAKLAND</t>
  </si>
  <si>
    <t>USPS-189ATM (OAKLAND)</t>
  </si>
  <si>
    <t>USPS-189C25 - RENO</t>
  </si>
  <si>
    <t>USPS-189J29 - INGLEWOOD</t>
  </si>
  <si>
    <t>USPS-189J7F (PETALUMA)</t>
  </si>
  <si>
    <t>USPS-189J96 - BURLINGAME</t>
  </si>
  <si>
    <t>USPS-189JEY - PASADENA</t>
  </si>
  <si>
    <t>USPS-189JFB - LOS ANGELES</t>
  </si>
  <si>
    <t>USPS-189JFR - SAN DIEGO</t>
  </si>
  <si>
    <t>USPS-189JJD - SAN FRANCISCO</t>
  </si>
  <si>
    <t>USPS-189JKT - BELL</t>
  </si>
  <si>
    <t>USPS-189JKU - RICHMOND, CA</t>
  </si>
  <si>
    <t>USPS-189JKW - SAN BERNARDINO</t>
  </si>
  <si>
    <t>USPS-189JKX - LONG BEACH</t>
  </si>
  <si>
    <t>USPS-189JKY - CITY OF INDUSTRY, CA</t>
  </si>
  <si>
    <t>USPS-189JPR - ANAHEIM</t>
  </si>
  <si>
    <t>USPS-189JRS - GOLETA</t>
  </si>
  <si>
    <t>USPS-189JT5(LOS ANGELES)</t>
  </si>
  <si>
    <t>USPS-189JTK - FRESNO</t>
  </si>
  <si>
    <t>USPS-189JTP - SANTA CLARITA, CA</t>
  </si>
  <si>
    <t>USPS-189JTU - REDDING</t>
  </si>
  <si>
    <t>USPS-189JTW - PETALUMA</t>
  </si>
  <si>
    <t>USPS-189JTX - STOCKTON</t>
  </si>
  <si>
    <t>USPS-189M04 (PHOENIX)</t>
  </si>
  <si>
    <t>USPS-18C308 (ARLINGTON)</t>
  </si>
  <si>
    <t>USPS-18F312 - SAN JUAN</t>
  </si>
  <si>
    <t>UTICA CONVERTERS, INC.</t>
  </si>
  <si>
    <t>V.V.F. AMERICA INC.</t>
  </si>
  <si>
    <t>V6 FABRICATION AND EQUIPMENT</t>
  </si>
  <si>
    <t>VAL GOLDTHWAITE</t>
  </si>
  <si>
    <t>VALASSIS</t>
  </si>
  <si>
    <t>VALDESE TEXTILES</t>
  </si>
  <si>
    <t>VALLE FOAM IND.(1995) INC</t>
  </si>
  <si>
    <t>VALLEN CANADA INC</t>
  </si>
  <si>
    <t>VALLEN DISTRIBUTION (fka IDG)</t>
  </si>
  <si>
    <t>VALLEN DISTRIBUTION INC</t>
  </si>
  <si>
    <t>VALLEN DISTRIBUTION INC - BORG WARN</t>
  </si>
  <si>
    <t>VALLEN DISTRIBUTION INC - MACON</t>
  </si>
  <si>
    <t>VALLEN DISTRIBUTION INC - SMYNER</t>
  </si>
  <si>
    <t>VALLEN DISTRIBUTION INC - TAMPA</t>
  </si>
  <si>
    <t>VALLEN DISTRIBUTION INC-ORANGEBURG</t>
  </si>
  <si>
    <t>VALLEN DISTRIBUTION,</t>
  </si>
  <si>
    <t>VALLEN INTEGRATED SUPPLY, INC</t>
  </si>
  <si>
    <t>VALLEN INTERGRATED SUPPLY, INC.</t>
  </si>
  <si>
    <t>VALLEY BUSINESS PRINTERS INC</t>
  </si>
  <si>
    <t>VALLEY EQUIPMENT PARTS &amp; CO.</t>
  </si>
  <si>
    <t>VALLEY FORGE FLAG COMPANY</t>
  </si>
  <si>
    <t>VALLEY INDL RUBBER PRODUCTS CO, INC</t>
  </si>
  <si>
    <t>VALLEY INDUSTRIAL RUBBER</t>
  </si>
  <si>
    <t>VALLEY PACKAGING CORP</t>
  </si>
  <si>
    <t>VALLEY RUBBER &amp; GASKET-SEATTLE</t>
  </si>
  <si>
    <t>VALLEY VALVES &amp; PUMPS CORP.</t>
  </si>
  <si>
    <t>VALMET INC - BELOIT</t>
  </si>
  <si>
    <t>VALMET, INC</t>
  </si>
  <si>
    <t>VALMET, INC  - APPLETON</t>
  </si>
  <si>
    <t>VALMETAL INC</t>
  </si>
  <si>
    <t>VALMETAL INC.</t>
  </si>
  <si>
    <t>VALPAK DIRECT MARKETING SYSTEMS</t>
  </si>
  <si>
    <t>VAL-PAK DIRECT MARKETING SYSTEMS</t>
  </si>
  <si>
    <t>VALTEX YARNS INC.</t>
  </si>
  <si>
    <t>VALUE TECHNOLOGIES</t>
  </si>
  <si>
    <t>VALUEPOINT MATERIAL SOLUTIONS</t>
  </si>
  <si>
    <t>VAN DOREN SALES, INC.</t>
  </si>
  <si>
    <t>VAN DYK BALER CORP &amp; LUBO USA LLC</t>
  </si>
  <si>
    <t>VAN RIET MATERIAL HANDLING</t>
  </si>
  <si>
    <t>VAN ROB STAMPING INC.</t>
  </si>
  <si>
    <t>VAN WYCK PACKAGING LTD.</t>
  </si>
  <si>
    <t>VANCON INC</t>
  </si>
  <si>
    <t>VANCON INC.-DEXTER, MI</t>
  </si>
  <si>
    <t>VANDE WALLE'S CANDIES INC.</t>
  </si>
  <si>
    <t>VANDERBURGH &amp; CO. INC.</t>
  </si>
  <si>
    <t>VANDERLANDE -  SPARE PARTS</t>
  </si>
  <si>
    <t>VANDERLANDE INDUSTRIES</t>
  </si>
  <si>
    <t>VANDERLANDE INDUSTRIES - CANADA INC</t>
  </si>
  <si>
    <t>VANDERLANDE INDUSTRIES - SPARES</t>
  </si>
  <si>
    <t>VANDERLANDE INDUSTRIES CANADA INC</t>
  </si>
  <si>
    <t>VANDERLANDE INDUSTRIES INC.</t>
  </si>
  <si>
    <t>VANDERLANDE INDUSTRIES INC.-TORONTO</t>
  </si>
  <si>
    <t>VANDERLANDE INDUSTRIES S. de R.L. d</t>
  </si>
  <si>
    <t>VANDERLANDE INDUSTRIES, INC</t>
  </si>
  <si>
    <t>VANDERLANDE MFG USA INC</t>
  </si>
  <si>
    <t>VANGORP CORPORATION</t>
  </si>
  <si>
    <t>VANMARK EQUIPMENT LLC</t>
  </si>
  <si>
    <t>VANTAGE ELECTRICAL GROUP</t>
  </si>
  <si>
    <t>VANTIVA SCS CANADA</t>
  </si>
  <si>
    <t>VARI-SERV, LLC</t>
  </si>
  <si>
    <t>VARSEK TRADING GROUP INC.</t>
  </si>
  <si>
    <t>VAUGHAN-BASSETT FURNITURE CO, INC.</t>
  </si>
  <si>
    <t>VAUGHN BELTING CO INC</t>
  </si>
  <si>
    <t>VAUGHN BELTING INC.</t>
  </si>
  <si>
    <t>VDE MACHINES LLC</t>
  </si>
  <si>
    <t>VEG FRESH FARMS LLC</t>
  </si>
  <si>
    <t>VEG-LAND, INC.</t>
  </si>
  <si>
    <t>VELCRO GROUP CORP.</t>
  </si>
  <si>
    <t>VELCRO USA</t>
  </si>
  <si>
    <t>VELOX ROBOTICS LLC</t>
  </si>
  <si>
    <t>VENEER SERVICES, LLC</t>
  </si>
  <si>
    <t>VENICE BAKERY</t>
  </si>
  <si>
    <t>VENJAKOB NORTH AMERICA INC.</t>
  </si>
  <si>
    <t>VENTAX  TECHNOLOGIES INC.</t>
  </si>
  <si>
    <t>VENTURA COUNTY STAR</t>
  </si>
  <si>
    <t>VENTURA FOODS, LLC</t>
  </si>
  <si>
    <t>VEONEER CANADA INC.</t>
  </si>
  <si>
    <t>VERACIOUS CANADA INC.</t>
  </si>
  <si>
    <t>VERATEC</t>
  </si>
  <si>
    <t>VERIZON</t>
  </si>
  <si>
    <t>VER-MAC</t>
  </si>
  <si>
    <t>VERMONT BREAD COMPANY</t>
  </si>
  <si>
    <t>VERONI USA INC</t>
  </si>
  <si>
    <t>VERRAGE GLASS AND MIRROR INC</t>
  </si>
  <si>
    <t>VERSATECH PRESS ELECTRONIC SERVICES</t>
  </si>
  <si>
    <t>VERSO PAPER HOLDING LLC</t>
  </si>
  <si>
    <t>VERTIS - TC ADVERTISING</t>
  </si>
  <si>
    <t>VERTIS DIGITAL PRODUCTION SERVICES</t>
  </si>
  <si>
    <t>VERTIS, INC.</t>
  </si>
  <si>
    <t>VERTIS, INCORPORATED</t>
  </si>
  <si>
    <t>VESTCO FOOD EQUIPMENT, INC.</t>
  </si>
  <si>
    <t>VFT, INC.</t>
  </si>
  <si>
    <t>VI MANUFACTURING INC.</t>
  </si>
  <si>
    <t>VIACORE</t>
  </si>
  <si>
    <t>VIACORE - LANGLEY</t>
  </si>
  <si>
    <t>VIACORE SOLUTION, LLC</t>
  </si>
  <si>
    <t>VIACORE SOLUTIONS INC -</t>
  </si>
  <si>
    <t>VIACORE SOLUTIONS INC - BRANTFORD</t>
  </si>
  <si>
    <t>VIACORE SOLUTIONS INC - NANAIMO</t>
  </si>
  <si>
    <t>VIACORE SOLUTIONS INC - TERREBONNE</t>
  </si>
  <si>
    <t>VIACORE SOLUTIONS INC - THUNDER BAY</t>
  </si>
  <si>
    <t>VIACORE SOLUTIONS INC - TIMMINS</t>
  </si>
  <si>
    <t>VIACORE SOLUTIONS INC LANGLEY</t>
  </si>
  <si>
    <t>VIACORE SOLUTIONS LLC.</t>
  </si>
  <si>
    <t>VIACORE SOLUTIONS, INC</t>
  </si>
  <si>
    <t>VIACORE SOLUTIONS, INC LOGISTICS</t>
  </si>
  <si>
    <t>VIAKABLE MANUFACTURING, LLC</t>
  </si>
  <si>
    <t>VIANDE RICHELIEU INC.</t>
  </si>
  <si>
    <t>VIASTORE SYSTEMS, INC.</t>
  </si>
  <si>
    <t>VIC THOMPSON COMPANY</t>
  </si>
  <si>
    <t>VICKS LITOGRAPHIS</t>
  </si>
  <si>
    <t>VICOR CORPORATION</t>
  </si>
  <si>
    <t>VICOR INDUSTRIES</t>
  </si>
  <si>
    <t>VICTOR ENVELOPE</t>
  </si>
  <si>
    <t>VICTORY FOAM INC.</t>
  </si>
  <si>
    <t>VIDALIA VALLEY LLC</t>
  </si>
  <si>
    <t>VIDEOJET TECHNOLOGIES INC.</t>
  </si>
  <si>
    <t>VIE DE FRANCE YAMAZAKI INC.</t>
  </si>
  <si>
    <t>VIE DE FRANCE YAMAZAKI, INC.</t>
  </si>
  <si>
    <t>VIEGA</t>
  </si>
  <si>
    <t>VIEIRA'S BAKERY INC</t>
  </si>
  <si>
    <t>VIENNA MEAT-SOFINA FOODS INC.</t>
  </si>
  <si>
    <t>VIKING GROUP LIMITED</t>
  </si>
  <si>
    <t>VILLA DIMANNO BAKERY</t>
  </si>
  <si>
    <t>VILLAGE BREAD</t>
  </si>
  <si>
    <t>VILLAGE COMMUNITY SCHOOL</t>
  </si>
  <si>
    <t>VILLAGE JUICERY INC.</t>
  </si>
  <si>
    <t>VILLAGE TREATS</t>
  </si>
  <si>
    <t>VINETECH CANADA</t>
  </si>
  <si>
    <t>VINYL WORKS</t>
  </si>
  <si>
    <t>VIRACON/CURVLITE</t>
  </si>
  <si>
    <t>VIRGINIA CAROLINA BELTING</t>
  </si>
  <si>
    <t>VIRGINIA POLYTECHNIC INST.</t>
  </si>
  <si>
    <t>VIRTECA</t>
  </si>
  <si>
    <t>VIS USA, LLC</t>
  </si>
  <si>
    <t>VISION AGMANIC INC.</t>
  </si>
  <si>
    <t>VISION ENVELOPE &amp; PRINTING CO.,INC.</t>
  </si>
  <si>
    <t>VISION PACKAGING, INC.</t>
  </si>
  <si>
    <t>VISTA INDUSTRIAL PRODUCTS, INC.</t>
  </si>
  <si>
    <t>VISTA KON</t>
  </si>
  <si>
    <t>VISTAKON/KENNETH CROSBY  NY</t>
  </si>
  <si>
    <t>VISUAL PAK CO</t>
  </si>
  <si>
    <t>VIS-VEGA'S INDUSTRIAL SERVICES, LLC</t>
  </si>
  <si>
    <t>VITA DETECTION</t>
  </si>
  <si>
    <t>VITA DETECTION USA INC</t>
  </si>
  <si>
    <t>VITA NONWOVENS</t>
  </si>
  <si>
    <t>VITAFOAM PRODUCTS CANADA</t>
  </si>
  <si>
    <t>VITAFOAM PRODUCTS CANADA-BRAMPTON</t>
  </si>
  <si>
    <t>VITAFOAM PRODUCTS CANADA-WINNIPEG</t>
  </si>
  <si>
    <t>VITA-TECH</t>
  </si>
  <si>
    <t>VITS-AMERICA, INC.</t>
  </si>
  <si>
    <t>V-MARK AUTOMATION INC.</t>
  </si>
  <si>
    <t>VOESTALPINE PRECISION STRIP, LLC</t>
  </si>
  <si>
    <t>VOITH FABRIC</t>
  </si>
  <si>
    <t>VOITH FABRICS CANADA INC.</t>
  </si>
  <si>
    <t>VOITH HYDRO INC</t>
  </si>
  <si>
    <t>VOITH PAPER FINISHING INC.</t>
  </si>
  <si>
    <t>VOITH US INC</t>
  </si>
  <si>
    <t>VOITH US INC. (VPAW)</t>
  </si>
  <si>
    <t>VOLM BAG CO., INC.</t>
  </si>
  <si>
    <t>VOLUME PRESS</t>
  </si>
  <si>
    <t>VOLUNTEER HOSE &amp; GASKET</t>
  </si>
  <si>
    <t>VOLUNTEER THREAD</t>
  </si>
  <si>
    <t>VOORTMAN COOKIES LIMITED</t>
  </si>
  <si>
    <t>VOSS BELTING &amp; SPECIALTY CO.</t>
  </si>
  <si>
    <t>VOTI INC.</t>
  </si>
  <si>
    <t>VR TECHNICAL SUPPORT SERVICES INC.</t>
  </si>
  <si>
    <t>VS SYSTEMATICS</t>
  </si>
  <si>
    <t>V-TEX INC.</t>
  </si>
  <si>
    <t>VTR FEEDER SOLUTIONS INC.</t>
  </si>
  <si>
    <t>VULCRAFT A DIVISION OF NUCOR CORP</t>
  </si>
  <si>
    <t>VVF ILLINOIS SERVICES, LLC</t>
  </si>
  <si>
    <t>W  L   DECKERT</t>
  </si>
  <si>
    <t>W &amp; D MACHINERY</t>
  </si>
  <si>
    <t>W SOULE &amp; COMPANY</t>
  </si>
  <si>
    <t>W&amp;H SYSTEMS DBA DMW&amp;H</t>
  </si>
  <si>
    <t>W&amp;H SYSTEMS INC., D.B.A. DMW&amp;H</t>
  </si>
  <si>
    <t>W. E. KILLAM ENTERPRISES LTD.</t>
  </si>
  <si>
    <t>W. SOULE &amp; CO</t>
  </si>
  <si>
    <t>W.E. CARLSON CORPORATION</t>
  </si>
  <si>
    <t>W.G. YATES &amp; SONS CONSTRUCTION CO.</t>
  </si>
  <si>
    <t>W.L. DECKERT COMPANY, INC.</t>
  </si>
  <si>
    <t>W.L. INSTALLERS, INC</t>
  </si>
  <si>
    <t>W.R. MAGNUS, INC.</t>
  </si>
  <si>
    <t>W.T. LYNCH FOODS LTD</t>
  </si>
  <si>
    <t>W.W. GRAINGER (DO NOT USE)</t>
  </si>
  <si>
    <t>W.W. GRAINGER INC.</t>
  </si>
  <si>
    <t>W.W. GRAINGER, INC.</t>
  </si>
  <si>
    <t>WABI DEVELOPMENT CORP.</t>
  </si>
  <si>
    <t>WABTEC RUBBER PRODUCTS</t>
  </si>
  <si>
    <t>WADE MANUFACTURING CO.</t>
  </si>
  <si>
    <t>WADES BINDERY REPAIR SERVICE LTD.</t>
  </si>
  <si>
    <t>WADKIN NORTH AMERICA</t>
  </si>
  <si>
    <t>WAJAX (ESPANOLA) LIMITED</t>
  </si>
  <si>
    <t>WAJAX IND. COMPONENTS LLC</t>
  </si>
  <si>
    <t>WAJAX IND. COMPONENTS LLC - MONCTON</t>
  </si>
  <si>
    <t>WAJAX IND. COMPONENTS LP - 2</t>
  </si>
  <si>
    <t>WAJAX IND. COMPONENTS LP - MISSISSA</t>
  </si>
  <si>
    <t>WAJAX IND. COMPONENTS LP - TBD1</t>
  </si>
  <si>
    <t>WAJAX IND. COMPONENTS LP - TBD2</t>
  </si>
  <si>
    <t>WAJAX IND. COMPONENTS LP - TBD3</t>
  </si>
  <si>
    <t>WAJAX IND. COMPONENTS LP - TBD5</t>
  </si>
  <si>
    <t>WAJAX INDUSTRIAL COMPONENTS LP</t>
  </si>
  <si>
    <t>WAJAX LIMITED</t>
  </si>
  <si>
    <t>WAJAX LIMITED -  AP DEPT.</t>
  </si>
  <si>
    <t>WAJAX LIMITED - BELLEVILLE</t>
  </si>
  <si>
    <t>WAJAX LIMITED - CONCORD</t>
  </si>
  <si>
    <t>WAJAX LIMITED - DARTMOUTH</t>
  </si>
  <si>
    <t>WAJAX LIMITED - GRANBY</t>
  </si>
  <si>
    <t>WAJAX LIMITED - LAVAL</t>
  </si>
  <si>
    <t>WAJAX LIMITED - NORANDA</t>
  </si>
  <si>
    <t>WAJAX LIMITED - OTTAWA</t>
  </si>
  <si>
    <t>WAJAX LIMITED – RIMOUSKI</t>
  </si>
  <si>
    <t>WAJAX LIMITED - SHERBROOKE</t>
  </si>
  <si>
    <t>WAJAX LIMITED - SURREY</t>
  </si>
  <si>
    <t>WAJAX LIMITED - TBD4</t>
  </si>
  <si>
    <t>WAJAX LIMITED - WINNIPEG, LAC</t>
  </si>
  <si>
    <t>WAJAX LIMITED- AP DEPARTMENT</t>
  </si>
  <si>
    <t>WAJAX LIMITED -MISSISSAUGA/GUELPH</t>
  </si>
  <si>
    <t>WAJAX LIMITED- VAL-D'OR</t>
  </si>
  <si>
    <t>WAJAX LIMITED-DRUMMONDVILLE</t>
  </si>
  <si>
    <t>WAJAX LIMITED-PRINCE GEORGE</t>
  </si>
  <si>
    <t>WAJAX LIMITED-SAULT STE MARIE</t>
  </si>
  <si>
    <t>WAKO CHEMICALS, USA INC.</t>
  </si>
  <si>
    <t>WALDRICH COBURG NA, INC</t>
  </si>
  <si>
    <t>WALDROP COMPANY, INC</t>
  </si>
  <si>
    <t>WALGREEN</t>
  </si>
  <si>
    <t>WALGREEN CO.</t>
  </si>
  <si>
    <t>WALGREENS</t>
  </si>
  <si>
    <t>WALKER MAGNETICS</t>
  </si>
  <si>
    <t>WALK-IN ACCOUNT</t>
  </si>
  <si>
    <t>WALLABY YOGURT</t>
  </si>
  <si>
    <t>WALLIS CORP DBA GLACIER PRECAST CON</t>
  </si>
  <si>
    <t>WALMART</t>
  </si>
  <si>
    <t>WAL-MART</t>
  </si>
  <si>
    <t>WALMART CANADA CORP C/O</t>
  </si>
  <si>
    <t>WALMART DC 6014 (LAURENS)</t>
  </si>
  <si>
    <t>WALMART DC 6020 (BROOKSVILLE)</t>
  </si>
  <si>
    <t>WALMART DC 7005 (CARROLLTON)</t>
  </si>
  <si>
    <t>WALMART DFW5-7382</t>
  </si>
  <si>
    <t>WALMART FC 4030 (ATLANTA)</t>
  </si>
  <si>
    <t>WALMART FC 4087 (BETHLEHEM)</t>
  </si>
  <si>
    <t>WALSWORTH PUBLISHING CO. INC.</t>
  </si>
  <si>
    <t>WALTER P RAWL &amp; SONS INC</t>
  </si>
  <si>
    <t>WALTON'S, INC.</t>
  </si>
  <si>
    <t>WAMPOLE ENTERPRISES INC</t>
  </si>
  <si>
    <t>WARBEL</t>
  </si>
  <si>
    <t>WARBEL S  A</t>
  </si>
  <si>
    <t>WAREHOUSE INNOVATIONS INC</t>
  </si>
  <si>
    <t>WARMAN HOME CENTRE LP</t>
  </si>
  <si>
    <t>WARNEKE PAPER BOX COMPANY, INC.</t>
  </si>
  <si>
    <t>WARP TECHNOLOGIES, INC.</t>
  </si>
  <si>
    <t>WARREN ADHESIVES, INC.</t>
  </si>
  <si>
    <t>WARREN L JUNES LTD</t>
  </si>
  <si>
    <t>WARREN PACKAGING CORP.</t>
  </si>
  <si>
    <t>WARRENS INDUSTRIAL SALES</t>
  </si>
  <si>
    <t>WARWICK MILLS</t>
  </si>
  <si>
    <t>WARWICK PUBLISHING CO.</t>
  </si>
  <si>
    <t>WASHINGTON BELT (MISSOULA)</t>
  </si>
  <si>
    <t>WASHINGTON BELT (SEATTLE)</t>
  </si>
  <si>
    <t>WASHINGTON CRAB PRODUCERS</t>
  </si>
  <si>
    <t>WASHINGTON PRESS SPECIALTIES, LLC.</t>
  </si>
  <si>
    <t>WASHINGTON STATE UNIVERSITY</t>
  </si>
  <si>
    <t>WATCHTOWER</t>
  </si>
  <si>
    <t>WATER PIK, INC</t>
  </si>
  <si>
    <t>WATERLOO TEXTILE LTD.</t>
  </si>
  <si>
    <t>WATSONTOWN BRICK CO</t>
  </si>
  <si>
    <t>WAUKESHA KRAMER INC.</t>
  </si>
  <si>
    <t>WAUSAU SUPPLY COMPANY</t>
  </si>
  <si>
    <t>WAUSAU-MOSINEE PAPER CORPORATION</t>
  </si>
  <si>
    <t>WAVERLY MILLS INC.</t>
  </si>
  <si>
    <t>WAVETECH SECURITY</t>
  </si>
  <si>
    <t>WAYNE DALTON CORP</t>
  </si>
  <si>
    <t>WAYNE E. BAILEY INC.</t>
  </si>
  <si>
    <t>WAYNE-DALTON CORP.</t>
  </si>
  <si>
    <t>WCP, INC.</t>
  </si>
  <si>
    <t>WE LOVE SOY DBA CHICAGO VEGAN FOODS</t>
  </si>
  <si>
    <t>WEAVEXX</t>
  </si>
  <si>
    <t>WEB MECHANICAL LTD</t>
  </si>
  <si>
    <t>WEBASTO ROOF SYSTEMS, INC.</t>
  </si>
  <si>
    <t>WEBCO ENGINEERING</t>
  </si>
  <si>
    <t>WEBER SUPPLY COMPANY INC.</t>
  </si>
  <si>
    <t>WEBSTER ENGINEERING CORP</t>
  </si>
  <si>
    <t>WEBSTER INDUSTRIES INC.</t>
  </si>
  <si>
    <t>WEDI CORPORATION</t>
  </si>
  <si>
    <t>WEIDENHAMMER PACKAGING LP</t>
  </si>
  <si>
    <t>WEIGHPACK SYSTEMS -</t>
  </si>
  <si>
    <t>WEIGHPACK SYSTEMS INC.</t>
  </si>
  <si>
    <t>WEIL TECHNOLOGY N.A.</t>
  </si>
  <si>
    <t>WEIMER BEARING</t>
  </si>
  <si>
    <t>WEIMER BEARING - POWERHOUSE</t>
  </si>
  <si>
    <t>WEIMER BEARING &amp; TRANSMISSION</t>
  </si>
  <si>
    <t>WEIMER BEARING &amp; TRANSMISSION, INC</t>
  </si>
  <si>
    <t>WEIMER BEARING &amp; TRANSMISSION, INC.</t>
  </si>
  <si>
    <t>WEIMER BEARING (4031)</t>
  </si>
  <si>
    <t>WEIMER BEARING (GERMANTOWN)</t>
  </si>
  <si>
    <t>WEIMER BEARING (WAUSAU)</t>
  </si>
  <si>
    <t>WEINIG HOLZ-HER USA, Inc.</t>
  </si>
  <si>
    <t>WEKO NORTH AMERICA</t>
  </si>
  <si>
    <t>WELCH EQUIPMENT</t>
  </si>
  <si>
    <t>WELDON, WILLIAMS AND LICK</t>
  </si>
  <si>
    <t>WELDOTRON 2000, INC.</t>
  </si>
  <si>
    <t>WELLBAKE EQUIPMENT INC.</t>
  </si>
  <si>
    <t>WELLING MACHINERY</t>
  </si>
  <si>
    <t>WELLINGTON LEISURE PRODUCTS</t>
  </si>
  <si>
    <t>WELLMAN PLASTICS RECYCLING</t>
  </si>
  <si>
    <t>WELLS BROTHERS, INC.</t>
  </si>
  <si>
    <t>WELLSTONE - GAFFNEY</t>
  </si>
  <si>
    <t>WELLSTONE - LAKESIDE #1</t>
  </si>
  <si>
    <t>WELLSTONE - LAKESIDE #2</t>
  </si>
  <si>
    <t>WELTON V. JOHNSON ENGINEERING</t>
  </si>
  <si>
    <t>WENATCHEE WORLD</t>
  </si>
  <si>
    <t>WEPACKIT MACHINERY</t>
  </si>
  <si>
    <t>WEPCO,INC</t>
  </si>
  <si>
    <t>WESCO DISTRIBUTION INC</t>
  </si>
  <si>
    <t>WESCO INTEGRATED SUPPLY</t>
  </si>
  <si>
    <t>WESCO LASER MACHINING</t>
  </si>
  <si>
    <t>WESCO MOUNTING &amp; FINISHING, INC.</t>
  </si>
  <si>
    <t>WEST COAST CRYOGENICS</t>
  </si>
  <si>
    <t>WEST COAST ENVELOPE</t>
  </si>
  <si>
    <t>WEST COAST LIQUIDATORS</t>
  </si>
  <si>
    <t>WEST GLEN MILLING</t>
  </si>
  <si>
    <t>WEST LIBERTY FOODS LLC</t>
  </si>
  <si>
    <t>WEST PHARMACEUTICAL SERVICES</t>
  </si>
  <si>
    <t>WEST ROCK SOUTHERN CONTAINER</t>
  </si>
  <si>
    <t>WEST STAR PRINTING LTD.</t>
  </si>
  <si>
    <t>WEST VALLEY SPLICE SERVICE, INC</t>
  </si>
  <si>
    <t>WEST VIRGINIA RECYCLING, INC.</t>
  </si>
  <si>
    <t>WESTECH ENGINEERING INC.</t>
  </si>
  <si>
    <t>WESTECH ENGINEERING, INC.</t>
  </si>
  <si>
    <t>WESTERN BAGEL BAKING CORPORATION</t>
  </si>
  <si>
    <t>WESTERN BELTING &amp; HOSE</t>
  </si>
  <si>
    <t>WESTERN BELTING &amp; HOSE - BURNABY</t>
  </si>
  <si>
    <t>WESTERN BELTING &amp; HOSE - KELOWNA</t>
  </si>
  <si>
    <t>WESTERN BELTING &amp; HOSE - NANAIMO</t>
  </si>
  <si>
    <t>WESTERN BELTING &amp; HOSE - PRINCE</t>
  </si>
  <si>
    <t>WESTERN BELTING &amp; HOSE AIRPORT DIST</t>
  </si>
  <si>
    <t>WESTERN BELTING CO</t>
  </si>
  <si>
    <t>WESTERN BELTING INNOVATIONS</t>
  </si>
  <si>
    <t>WESTERN BELTING LTD.</t>
  </si>
  <si>
    <t>WESTERN CONTAINER</t>
  </si>
  <si>
    <t>WESTERN INDUSTRIAL CONTRACTORS, INC</t>
  </si>
  <si>
    <t>WESTERN LITHOTECH</t>
  </si>
  <si>
    <t>WESTERN MECHANICAL ELECTRICAL</t>
  </si>
  <si>
    <t>WESTERN NONWOVENS, INC.</t>
  </si>
  <si>
    <t>WESTERN PACIFIC PULP &amp; PAPER</t>
  </si>
  <si>
    <t>WESTERN PRE-BAKE</t>
  </si>
  <si>
    <t>WESTERN PRINTING MACHINERY CO.</t>
  </si>
  <si>
    <t>WESTERN YARN DYEING, INC.</t>
  </si>
  <si>
    <t>WESTFALIA TECHNOLOGIES,INC</t>
  </si>
  <si>
    <t>WESTLAKE -HENDERSON,CO</t>
  </si>
  <si>
    <t>WESTLAKE ROYAL ROOFING LLC</t>
  </si>
  <si>
    <t>WESTLAKE ROYAL ROOFING LLC-FRENCH C</t>
  </si>
  <si>
    <t>WESTLAKE ROYAL ROOFING- PHOENIX</t>
  </si>
  <si>
    <t>WESTLAKE ROYAL ROOFING-LATHROP</t>
  </si>
  <si>
    <t>WESTON BAKERIES LTD.</t>
  </si>
  <si>
    <t>WESTON BAKERIES LTD. - 1</t>
  </si>
  <si>
    <t>WESTON BAKERIES LTD. - REGINA</t>
  </si>
  <si>
    <t>WESTON BAKERIES LTD. &amp;</t>
  </si>
  <si>
    <t>WESTON BAKERY LTD.</t>
  </si>
  <si>
    <t>WESTON FOODS</t>
  </si>
  <si>
    <t>WESTPOINT HOME</t>
  </si>
  <si>
    <t>WESTPOINT STEVENS-CLEMSON GREIGE</t>
  </si>
  <si>
    <t>WESTPOINT STEVENS-OPELIKA</t>
  </si>
  <si>
    <t>WESTPOINT STEVENS-ROSEMARY FAB</t>
  </si>
  <si>
    <t>WESTRIDGE CABINETS (1993) LTD</t>
  </si>
  <si>
    <t>WESTROCK</t>
  </si>
  <si>
    <t>WESTROCK - CONOVER</t>
  </si>
  <si>
    <t>WESTROCK - DEMPOLIS</t>
  </si>
  <si>
    <t>WESTROCK - JACKSONVILLE</t>
  </si>
  <si>
    <t>WESTROCK - LEBANON</t>
  </si>
  <si>
    <t>WESTROCK - MISHAWAKA</t>
  </si>
  <si>
    <t>WESTROCK - SOUTH PLAINFIELD</t>
  </si>
  <si>
    <t>WESTROCK (EUTAW)</t>
  </si>
  <si>
    <t>WESTROCK CO OF CANADA INC.</t>
  </si>
  <si>
    <t>WESTROCK COMPANY OF CANADA</t>
  </si>
  <si>
    <t>WESTROCK COMPANY OF CANADA CORP</t>
  </si>
  <si>
    <t>WESTROCK CONVERTING COMPANY</t>
  </si>
  <si>
    <t>WESTROCK CONVERTING, LLC.-CONWAY</t>
  </si>
  <si>
    <t>WESTROCK LLC.</t>
  </si>
  <si>
    <t>WESTVACO</t>
  </si>
  <si>
    <t>WESTWOOD FINE CABINETRY</t>
  </si>
  <si>
    <t>WETMORE &amp; COMPANY</t>
  </si>
  <si>
    <t>WETZEL BROTHERS</t>
  </si>
  <si>
    <t>WEYERHAEUSER</t>
  </si>
  <si>
    <t>WEYERHAEUSER ACCOUNTS PAYABLE</t>
  </si>
  <si>
    <t>WEYERHAEUSER COMPANY</t>
  </si>
  <si>
    <t>WEYERHAEUSER COMPANY - FEDERAL WAY</t>
  </si>
  <si>
    <t>WEYERHAEUSER COMPANY - PINE HILL</t>
  </si>
  <si>
    <t>WEYERHAEUSER COMPANY LIMITED</t>
  </si>
  <si>
    <t>WFS LTD</t>
  </si>
  <si>
    <t>WFS USA LTD.</t>
  </si>
  <si>
    <t>WG PROMANUFACTURING INC.</t>
  </si>
  <si>
    <t>WHEAT CITY METALS</t>
  </si>
  <si>
    <t>WHIRLPOOL CORPORATION</t>
  </si>
  <si>
    <t>WHISPERING WINDS RANCH</t>
  </si>
  <si>
    <t>WHITE MACHINE &amp; MFG CO</t>
  </si>
  <si>
    <t>WHITESTONE AQUISITION</t>
  </si>
  <si>
    <t>WHITEVILLE PLYWOOD INC.</t>
  </si>
  <si>
    <t>WHITING-TURNER</t>
  </si>
  <si>
    <t>WHITLEY TEXTILE PARTS</t>
  </si>
  <si>
    <t>WHITTMANN, INC.</t>
  </si>
  <si>
    <t>WHM EQUIPMENT CO., INC</t>
  </si>
  <si>
    <t>WHOLE LEAF LTD.</t>
  </si>
  <si>
    <t>WHOLESALE INDUSTRIAL ELECTRONICS</t>
  </si>
  <si>
    <t>WICHITA AIRPORT AUTHORITY</t>
  </si>
  <si>
    <t>WIEGEL TOOLS WORKS, INC.</t>
  </si>
  <si>
    <t>WIELAND COPPER PRODUCTS, LLC</t>
  </si>
  <si>
    <t>WILCO MACHINE &amp; MOLD INC.</t>
  </si>
  <si>
    <t>WILDBRINE, LLC</t>
  </si>
  <si>
    <t>WILKERSON BAKING COMPANY</t>
  </si>
  <si>
    <t>WILLAMETTE INDUSTRIES INC</t>
  </si>
  <si>
    <t>WILLGAIN ENTERPRISES INC</t>
  </si>
  <si>
    <t>WILLIAM BARNET &amp; SON, INC</t>
  </si>
  <si>
    <t>WILLIAMHOUSE</t>
  </si>
  <si>
    <t>WILLIAMHOUSE LLC</t>
  </si>
  <si>
    <t>WILLIAMS ASSOCIATE PRINTING, INC.</t>
  </si>
  <si>
    <t>WILLIAMS INTEGRATED TECHNOLOGIES</t>
  </si>
  <si>
    <t>WILLOW ROAD BAKERY</t>
  </si>
  <si>
    <t>WIN FOODS CORP.</t>
  </si>
  <si>
    <t>WINDAK, INC.</t>
  </si>
  <si>
    <t>WINDHAM HARVEST SPECIALTIES LTD</t>
  </si>
  <si>
    <t>WINDMOELLER &amp; HOELSCHER</t>
  </si>
  <si>
    <t>WINDSOR FACTORY SUPPLY</t>
  </si>
  <si>
    <t>WINDSOR FOODS</t>
  </si>
  <si>
    <t>WINFAB</t>
  </si>
  <si>
    <t>WINKLER USA</t>
  </si>
  <si>
    <t>WINSKILL'S INDUSTRIES LTD.</t>
  </si>
  <si>
    <t>WINSTON PRINTING COMPANY</t>
  </si>
  <si>
    <t>WINZER</t>
  </si>
  <si>
    <t>WIOSS VAUGHAN CORPORATION</t>
  </si>
  <si>
    <t>WIOSS-ATLANTA, GA</t>
  </si>
  <si>
    <t>WIPOTEC-OCS INC</t>
  </si>
  <si>
    <t>WISCON CORP / DBA CAPUTO CHEESE</t>
  </si>
  <si>
    <t>WITRON</t>
  </si>
  <si>
    <t>WITRON CANADA CORPORATION</t>
  </si>
  <si>
    <t>WITRON LOGISTIK</t>
  </si>
  <si>
    <t>WK KELLOGG CANADA CORP.</t>
  </si>
  <si>
    <t>WKW ERBSLOEH NORTH AMERICA, LLC</t>
  </si>
  <si>
    <t>WM GOODYEAR CO</t>
  </si>
  <si>
    <t>WM KELLEY COMPANY</t>
  </si>
  <si>
    <t>WM WRIGLEY JR. CO.</t>
  </si>
  <si>
    <t>WM. T. BURNETT &amp; CO</t>
  </si>
  <si>
    <t>WM. WRIGLEY JR. COMPANY</t>
  </si>
  <si>
    <t>WM.T. BURNETT &amp; CO.</t>
  </si>
  <si>
    <t>WM.T.BURNETT FOAM LLC</t>
  </si>
  <si>
    <t>WMV SURFACED TECHNOLOGY INC.</t>
  </si>
  <si>
    <t>WO CHONG CO., INC.</t>
  </si>
  <si>
    <t>WOERNER BAKERY EQUIP. CO.</t>
  </si>
  <si>
    <t>WOLFPACK PACKAGING INC.</t>
  </si>
  <si>
    <t>WOLSELEY INDUSTRIAL GROUP</t>
  </si>
  <si>
    <t>WOLSELEY INDUSTRIAL GROUP #180</t>
  </si>
  <si>
    <t>WOLVERINE PROCTOR &amp; SCHWARTZ</t>
  </si>
  <si>
    <t>WONDER BRANDS INC.</t>
  </si>
  <si>
    <t>WONDER BRANDS INC. - KITCHENER</t>
  </si>
  <si>
    <t>WONDER BRANDS INC. -GATINEAU</t>
  </si>
  <si>
    <t>WONG ROBERTSON CO DBA / PEQUOD</t>
  </si>
  <si>
    <t>WOOD GROUP FIELD SERVICES INC</t>
  </si>
  <si>
    <t>WOODBRIDGE</t>
  </si>
  <si>
    <t>WOODLAND MILLS</t>
  </si>
  <si>
    <t>WOODLAND MILLS-*WAX*</t>
  </si>
  <si>
    <t>WOODS FABRICATION, LLC</t>
  </si>
  <si>
    <t>WOODWARD COMPANY</t>
  </si>
  <si>
    <t>WOOL MILLS CANNON</t>
  </si>
  <si>
    <t>WORLD CARPETS, INC.</t>
  </si>
  <si>
    <t>WORLD COLOR - AURORA</t>
  </si>
  <si>
    <t>WORLD COLOR DUBUQUE</t>
  </si>
  <si>
    <t>WORLD COLOR LOVELAND</t>
  </si>
  <si>
    <t>WORLD COLOR MONTREAL</t>
  </si>
  <si>
    <t>WORLD COLOR MT. MORRIS</t>
  </si>
  <si>
    <t>WORLD COLOR RICHMOND HILL</t>
  </si>
  <si>
    <t>WORLD COLOR RIVERSIDE</t>
  </si>
  <si>
    <t>WORLD COLOR VERSAILLES</t>
  </si>
  <si>
    <t>WORLD WIDE MFG CO., INC.</t>
  </si>
  <si>
    <t>WORLD WIDE PRINTING</t>
  </si>
  <si>
    <t>WORLDWIDE FLIGHT SERVICES</t>
  </si>
  <si>
    <t>WORTHINGTON ARMSTRONG VENTURE</t>
  </si>
  <si>
    <t>WORTHINGTON ARMSTRONG VENTURE (WAVE</t>
  </si>
  <si>
    <t>WRABACON INC.</t>
  </si>
  <si>
    <t>WRIGHT BUSINESS FORMS INC</t>
  </si>
  <si>
    <t>WRIGHT PRINTING</t>
  </si>
  <si>
    <t>WRIGLEY</t>
  </si>
  <si>
    <t>WRIGLEY - FLOWERY BRANCH</t>
  </si>
  <si>
    <t>WRIGLEY CANADA</t>
  </si>
  <si>
    <t>WSI DOORS</t>
  </si>
  <si>
    <t>WSI GLOBAL</t>
  </si>
  <si>
    <t>WST INDUSTRIES, LLC</t>
  </si>
  <si>
    <t>WULFTEC INTERNATIONAL INC.</t>
  </si>
  <si>
    <t>WURTH USA INC.</t>
  </si>
  <si>
    <t>WWPS LLC - ALBERICI ENTERPRISE</t>
  </si>
  <si>
    <t>WYCO SERVICES</t>
  </si>
  <si>
    <t>WYETH PHARMACEUTICALS</t>
  </si>
  <si>
    <t>WYN-MATIC INC.</t>
  </si>
  <si>
    <t>WYNN OIL COMPANY</t>
  </si>
  <si>
    <t>WYNRIGHT</t>
  </si>
  <si>
    <t>WYRE &amp; WYND</t>
  </si>
  <si>
    <t>X PAK USA LLC</t>
  </si>
  <si>
    <t>XALT ENERGY LLC</t>
  </si>
  <si>
    <t>XERIUM</t>
  </si>
  <si>
    <t>XL EQUIPMENT LIMITED</t>
  </si>
  <si>
    <t>XPRESSDOCS PARTNERS, LTD.</t>
  </si>
  <si>
    <t>X-RAY IMAGING</t>
  </si>
  <si>
    <t>XTO INC.</t>
  </si>
  <si>
    <t>Y &amp; S CANDIES</t>
  </si>
  <si>
    <t>YACHIYO OF ONTARIO MFG INC.</t>
  </si>
  <si>
    <t>YADKIN VALLEY MECHANICAL, INC</t>
  </si>
  <si>
    <t>YAMATO CORPORATION</t>
  </si>
  <si>
    <t>YKK - MACON</t>
  </si>
  <si>
    <t>YKK AP AMERICA INC -  DUBLIN</t>
  </si>
  <si>
    <t>YOKOHAMA TIRE MFG VIRGINIA, LLC</t>
  </si>
  <si>
    <t>YORK REGION MEDIA GROUP</t>
  </si>
  <si>
    <t>YOUNGSHIN USA LIMITED</t>
  </si>
  <si>
    <t>YOURBARFACTORY</t>
  </si>
  <si>
    <t>YUKON MFG. CORP.</t>
  </si>
  <si>
    <t>YULI INC DBA MI COSTENITA</t>
  </si>
  <si>
    <t>ZAGIS USA, LLC</t>
  </si>
  <si>
    <t>ZALLER STUDIOS</t>
  </si>
  <si>
    <t>ZAMMA CORPORATION</t>
  </si>
  <si>
    <t>ZAMPOGNA INC</t>
  </si>
  <si>
    <t>ZAPP'S POTATO CHIPS</t>
  </si>
  <si>
    <t>ZARCO ELECTRONICS SUPPLY INC</t>
  </si>
  <si>
    <t>ZARTMAN FARMS</t>
  </si>
  <si>
    <t>ZEBRA PAPER CONVERTERS INC.</t>
  </si>
  <si>
    <t>ZEEK ENGINEERING INC.</t>
  </si>
  <si>
    <t>ZETLIAN BAKERY INC. - PICO RIVERA</t>
  </si>
  <si>
    <t>ZF BATAVIA LLC</t>
  </si>
  <si>
    <t>ZF NORTH AMERICA, INC.</t>
  </si>
  <si>
    <t>ZF PASSIVE SAFETY SYSTEM</t>
  </si>
  <si>
    <t>ZIMMER AMERICA CORPORATION</t>
  </si>
  <si>
    <t>ZIP SORT, INC.</t>
  </si>
  <si>
    <t>ZIRCATEC PRECISION INDUSTRIES INC.</t>
  </si>
  <si>
    <t>ZOBER INDUSTRIES INC</t>
  </si>
  <si>
    <t>ZOETIS</t>
  </si>
  <si>
    <t>ZOETIS LLC</t>
  </si>
  <si>
    <t>ZOMEDICA INC</t>
  </si>
  <si>
    <t>ZUND AMERICA, INC</t>
  </si>
  <si>
    <t>ZUND AMERICA, INC.</t>
  </si>
  <si>
    <t>ZUSA SUPPORT SERVICES</t>
  </si>
  <si>
    <t>SOUTHERN SPECIALTIES</t>
  </si>
  <si>
    <t>Bore Size</t>
  </si>
  <si>
    <t>Bore Type</t>
  </si>
  <si>
    <t>Face Width</t>
  </si>
  <si>
    <t>Make</t>
  </si>
  <si>
    <t>Lookup</t>
  </si>
  <si>
    <t>Machined</t>
  </si>
  <si>
    <t>Molded</t>
  </si>
  <si>
    <t>FLT 3mm</t>
  </si>
  <si>
    <t>Fabrication</t>
  </si>
  <si>
    <t>Front Flex</t>
  </si>
  <si>
    <t>Back Flex</t>
  </si>
  <si>
    <t>None</t>
  </si>
  <si>
    <t>K 6-U65 BLUE-RAL 5015 FDA 888009</t>
  </si>
  <si>
    <t>K 6-U65 NOT.BLUE-RAL5015 FDA 880699</t>
  </si>
  <si>
    <t>K 8-U65 BLUE-RAL5015 FDA 880514</t>
  </si>
  <si>
    <t>K 8-U65 NOT.BLUE-RAL5015 FDA 880515</t>
  </si>
  <si>
    <t>K 10-U65 BLUE-RAL5015 FDA 880517</t>
  </si>
  <si>
    <t>K 10-U65 NOT.BLUE-RAL5015 FDA 880518</t>
  </si>
  <si>
    <t>K 13-U65 BLUE-RAL 5015 FDA 881233</t>
  </si>
  <si>
    <t>K 13-U65 NOT.BLUE-RAL5015 FDA 880520</t>
  </si>
  <si>
    <t>K 17-U65 BLUE -RAL5015 FDA 888411</t>
  </si>
  <si>
    <t>K 17-U65 NOT.BLUE -RAL5015 FDA 888412</t>
  </si>
  <si>
    <t>FL-T 3.4X25-U95-NP/PRS BL FDA 888225</t>
  </si>
  <si>
    <t>FL-T 3.4X38-U95-NP/PRS BL FDA 888226</t>
  </si>
  <si>
    <t>FL-T 3.4X51-U95-NP/PRS BL FDA 888227</t>
  </si>
  <si>
    <t>FL-T 3.4X64-U95-NP/PRS BL FDA 888228</t>
  </si>
  <si>
    <t>FL-T 3.4X76-U95-NP/PRS BL FDA 888229</t>
  </si>
  <si>
    <t>FL-T 3.4X102-U95-NP/PRS BL FDA 888230</t>
  </si>
  <si>
    <t>FL-T 3.4X127-U95-NP/PRS BL FDA 888231</t>
  </si>
  <si>
    <t>FL-T 3.4X152-U95-NP/PRS BL FDA 888232</t>
  </si>
  <si>
    <t>FL-T  4X25-U95-MT/MT BL FDA 888233</t>
  </si>
  <si>
    <t>FL-T  4X38-U95-MT/MT BL FDA 888234</t>
  </si>
  <si>
    <t>FL-T  4X51-U95-MT/MT BL FDA 888235</t>
  </si>
  <si>
    <t>FL-T  4X64-U95-MT/MT BL FDA 888236</t>
  </si>
  <si>
    <t>FL-T 4X 76-U95-MT/MT BL FDA 888237</t>
  </si>
  <si>
    <t>FL-T  4X102-U95-MT/MT BL FDA 888238</t>
  </si>
  <si>
    <t>FL-T  4X127-U95-MT/MT BL FDA 888239</t>
  </si>
  <si>
    <t>FL-T  4X152-U95-MT/MT BL FDA 888240</t>
  </si>
  <si>
    <t>FL-T  6X25-U95-MT/MT BL FDA 888241</t>
  </si>
  <si>
    <t>FL-T  6X38-U95-MT/MT BL FDA 888242</t>
  </si>
  <si>
    <t>FL-T  6X51-U95-MT/MT BL FDA 888243</t>
  </si>
  <si>
    <t>FL-T  6X64-U95-MT/MT BL FDA 888244</t>
  </si>
  <si>
    <t>FL-T  6X76-U95-MT/MT BL FDA 888245</t>
  </si>
  <si>
    <t>FL-T  6X102-U95-MT/MT BL FDA 888246</t>
  </si>
  <si>
    <t>FL-T  6X127-U95-MT/MT BL FDA 888247</t>
  </si>
  <si>
    <t>FL-T  6X152-U95-MT/MT BL FDA 888248</t>
  </si>
  <si>
    <t>FL-T  7X25-U95-NP/PRS BL FDA 888249</t>
  </si>
  <si>
    <t>FL-T 7X 38-U95-NP/PRS BL FDA 888250</t>
  </si>
  <si>
    <t>FL-T  7X 51-U95-NP/PRS BL FDA 888251</t>
  </si>
  <si>
    <t>FL-T  7X 64-U95-NP/PRS BL FDA 888252</t>
  </si>
  <si>
    <t>FL-T  7X 76-U95-NP/PRS BL FDA 888253</t>
  </si>
  <si>
    <t>FL-T  7X102-U95-NP/PRS BL FDA 888254</t>
  </si>
  <si>
    <t>FL-T  7X127-U95-NP/PRS BL FDA 888255</t>
  </si>
  <si>
    <t>FL-T  7X152-U95-NP/PRS BL FDA 888256</t>
  </si>
  <si>
    <t>FL-L 3.4X25-U95-NP/PRS BL FDA  888257</t>
  </si>
  <si>
    <t>FL-L 3.4X38-U95-NP/PRS BL FDA  888258</t>
  </si>
  <si>
    <t>FL-L 3.4X51-U95-NP/PRS BL FDA  888259</t>
  </si>
  <si>
    <t>FL-L 3.4X64-U95-NP/PRS BL FDA  888260</t>
  </si>
  <si>
    <t>FL-L 3.4X76-U95-NP/PRS BL FDA  888261</t>
  </si>
  <si>
    <t>FL-L 3.4X102-U95-NP/PRS BL FDA 888262</t>
  </si>
  <si>
    <t>FL-L 3.4X127-U95-NP/PRS BL FDA 888263</t>
  </si>
  <si>
    <t>FL-L 3.4X152-U95-NP/PRS BL FDA 888264</t>
  </si>
  <si>
    <t>FL-L  4X 25-U95-MT/MT BL FDA 888265</t>
  </si>
  <si>
    <t>FL-L  4X 38-U95-MT/MT BL FDA 888266</t>
  </si>
  <si>
    <t>FL-L  4X 51-U95-MT/MT BL FDA 888267</t>
  </si>
  <si>
    <t>FL-L  4X 64-U95-MT/MT BL FDA 888268</t>
  </si>
  <si>
    <t>FL-L  4X 76-U95-MT/MT BL FDA 888269</t>
  </si>
  <si>
    <t>FL-L  4X102-U95-MT/MT BL FDA 888270</t>
  </si>
  <si>
    <t>FL-L  4X127-U95-MT/MT BL FDA 888271</t>
  </si>
  <si>
    <t>FL-L  4X152-U95-MT/MT BL FDA 888272</t>
  </si>
  <si>
    <t>FL-L  6X 25-U95-MT/MT BL FDA 888273</t>
  </si>
  <si>
    <t>FL-L  6X 38-U95-MT/MT BL FDA 888274</t>
  </si>
  <si>
    <t>FL-L  6X 51-U95-MT/MT BL FDA 888275</t>
  </si>
  <si>
    <t>FL-L  6X 64-U95-MT/MT BL FDA 888276</t>
  </si>
  <si>
    <t>FL-L  6X 76-U95-MT/MT BL FDA 888277</t>
  </si>
  <si>
    <t>FL-L  6X102-U95-MT/MT BL FDA 888278</t>
  </si>
  <si>
    <t>FL-L  6X127-U95-MT/MT BL FDA 888279</t>
  </si>
  <si>
    <t>FL-L  6X152-U95-MT/MT BL FDA 888280</t>
  </si>
  <si>
    <t>FL-L  7X 25-U95-NP/PRS BL FDA 888281</t>
  </si>
  <si>
    <t>FL-L  7X 38-U95-NP/PRS BL FDA 888282</t>
  </si>
  <si>
    <t>FL-L  7X 51-U95-NP/PRS BL FDA 888283</t>
  </si>
  <si>
    <t>FL-L  7X 64-U95-NP/PRS BL FDA 888284</t>
  </si>
  <si>
    <t>FL-L  7X 76-U95-NP/PRS BL FDA 888285</t>
  </si>
  <si>
    <t>FL-L  7X102-U95-NP/PRS BL FDA 888286</t>
  </si>
  <si>
    <t>FL-L  7X127-U95-NP/PRS BL FDA 888287</t>
  </si>
  <si>
    <t>FL-L  7X152-U95-NP/PRS BL FDA 888288</t>
  </si>
  <si>
    <t>FL-SB 3.4X64-U95-NP/PRS BL FDA 888289</t>
  </si>
  <si>
    <t>FL-SB 3.4X76-U95-NP/PRS BL FDA 888290</t>
  </si>
  <si>
    <t>FL-SB 3.4X102U95-NP/PRS BL FDA 888291</t>
  </si>
  <si>
    <t>FL-SB 3.4X127U95-NP/PRS BL FDA 888292</t>
  </si>
  <si>
    <t>FL-SB 3.4X152U95-NP/PRS BL FDA 888293</t>
  </si>
  <si>
    <t>FL-SB  4X 64-U95-MT/MT BL FDA 888294</t>
  </si>
  <si>
    <t>FL-SB  4X 76-U95-MT/MT BL FDA 888295</t>
  </si>
  <si>
    <t>FL-SB  4X102-U95-MT/MT BL FDA 888296</t>
  </si>
  <si>
    <t>FL-SB  4X127-U95-MT/MT BL FDA 888297</t>
  </si>
  <si>
    <t>FL-SB  4X152-U95-MT/MT BL FDA 888298</t>
  </si>
  <si>
    <t>FL-SB  6X 64-U95-MT/MT BL FDA 888299</t>
  </si>
  <si>
    <t>FL-SB  6X 76-U95-MT/MT BL FDA 888300</t>
  </si>
  <si>
    <t>FL-SB  6X102-U95-MT/MT BL FDA 888301</t>
  </si>
  <si>
    <t>FL-SB  6X127-U95-MT/MT BL FDA 888302</t>
  </si>
  <si>
    <t>FL-SB  6X152-U95-MT/MT BL FDA 888303</t>
  </si>
  <si>
    <t>FL-SB  7X64-U95-NP/PRS BL FDA 888304</t>
  </si>
  <si>
    <t>FL-SB  7X76-U95-NP/PRS BL FDA 888305</t>
  </si>
  <si>
    <t>FL-SB 7X102-U95-NP/PRS BL FDA 888306</t>
  </si>
  <si>
    <t>FL-SB 7X127-U95-NP/PRS BL FDA 888307</t>
  </si>
  <si>
    <t>FL-SB 7X152-U95-NP/PRS BL FDA 888308</t>
  </si>
  <si>
    <t>FL-B 3.4X102-U95-NP/PRS BL FDA 888309</t>
  </si>
  <si>
    <t>FL-B 3.4X127-U95-NP/PRS BL FDA 888310</t>
  </si>
  <si>
    <t>FL-B 3.4X152-U95-NP/PRS BL FDA 888311</t>
  </si>
  <si>
    <t>FL-B  4X102-U95-MT/MT BL FDA 888312</t>
  </si>
  <si>
    <t>FL-B  4X127-U95-MT/MT BL FDA 888313</t>
  </si>
  <si>
    <t>FL-B  4X152-U95-MT/MT BL FDA 888314</t>
  </si>
  <si>
    <t>FL-B  6X102-U95-MT/MT BL FDA 888315</t>
  </si>
  <si>
    <t>FL-B  6X127-U95-MT/MT BL FDA 888316</t>
  </si>
  <si>
    <t>FL-B  6X152-U95-MT/MT BL FDA 888317</t>
  </si>
  <si>
    <t>FL-B  7X102-U95-NP/PRS BL FDA 888318</t>
  </si>
  <si>
    <t>FL-B  7X127-U95-NP/PRS BL FDA 888319</t>
  </si>
  <si>
    <t>FL-B  7X152-U95-NP/PRS BL FDA 888320</t>
  </si>
  <si>
    <t>FL-S 3.4X 51-U95-NP/PRS BL FDA 888321</t>
  </si>
  <si>
    <t>FL-S 3.4X 64-U95-NP/PRS BL FDA 888322</t>
  </si>
  <si>
    <t>FL-S 3.4X 76-U95-NP/PRS BL FDA 888323</t>
  </si>
  <si>
    <t>FL-S 3.4X102-U95-NP/PRS BL FDA 888324</t>
  </si>
  <si>
    <t>FL-S 3.4X127-U95-NP/PRS BL FDA 888325</t>
  </si>
  <si>
    <t>FL-S 3.4X152-U95-NP/PRS BL FDA 888326</t>
  </si>
  <si>
    <t>FL-S  4X 51-U95-MT/MT BL FDA 888327</t>
  </si>
  <si>
    <t>FL-S  4X 64-U95-MT/MT BL FDA 888328</t>
  </si>
  <si>
    <t>FL-S  4X 76-U95-MT/MT BL FDA 888329</t>
  </si>
  <si>
    <t>FL-S  4X102-U95-MT/MT BL FDA 888330</t>
  </si>
  <si>
    <t>FL-S  4X127-U95-MT/MT BL FDA 888331</t>
  </si>
  <si>
    <t>FL-S  4X152-U95-MT/MT BL FDA 888332</t>
  </si>
  <si>
    <t>FL-S  6X 51-U95-MT/MT BL FDA 888333</t>
  </si>
  <si>
    <t>FL-S  6X 64-U95-MT/MT BL FDA 888334</t>
  </si>
  <si>
    <t>FL-S  6X 76-U95-MT/MT BL FDA 888335</t>
  </si>
  <si>
    <t>FL-S  6X102-U95-MT/MT BL FDA 888336</t>
  </si>
  <si>
    <t>FL-S  6X127-U95-MT/MT BL FDA 888337</t>
  </si>
  <si>
    <t>FL-S  6X152-U95-MT/MT BL FDA 888338</t>
  </si>
  <si>
    <t>FL-S  7X 51-U95-NP/PRS BL FDA 888339</t>
  </si>
  <si>
    <t>FL-S  7X 64-U95-NP/PRS BL FDA 888340</t>
  </si>
  <si>
    <t>FL-S  7X 76-U95-NP/PRS BL FDA 888341</t>
  </si>
  <si>
    <t>FL-S  7X102-U95-NP/PRS BL FDA 888342</t>
  </si>
  <si>
    <t>FL-S  7X127-U95-NP/PRS BL FDA 888343</t>
  </si>
  <si>
    <t>FL-S  7X152-U95-NP/PRS BL FDA 888344</t>
  </si>
  <si>
    <t>FW 2X 25/P26-U85-MT/MT BL FDA 888345</t>
  </si>
  <si>
    <t>FW 2X 38/P26-U85-MT/MT BL FDA 888346</t>
  </si>
  <si>
    <t>FW 2X 51/P26-U85-MT/MT BL FDA 888347</t>
  </si>
  <si>
    <t>FW 2X 64/P26-U85-MT/MT BL FDA 888348</t>
  </si>
  <si>
    <t>FW 2X 76/P26-U85-MT/MT BL FDA 888349</t>
  </si>
  <si>
    <t>FW 2X 25/P40-U85-MT/MT BL FDA 888350</t>
  </si>
  <si>
    <t>FW 2X 38/P40-U85-MT/MT BL FDA 888351</t>
  </si>
  <si>
    <t>FW 2X 51/P40-U85-MT/MT BL FDA 888352</t>
  </si>
  <si>
    <t>FW 2X 64/P40-U85-MT/MT BL FDA 888353</t>
  </si>
  <si>
    <t>FW 2X 76/P40-U85-MT/MT BL FDA 888354</t>
  </si>
  <si>
    <t>FW 2X102/P40-U85-MT/MT BL FDA 888355</t>
  </si>
  <si>
    <t>FW 2X127/P40-U85-MT/MT BL FDA 888356</t>
  </si>
  <si>
    <t>FW 2X152/P40-U85-MT/MT BL FDA 888357</t>
  </si>
  <si>
    <t>FW 2X 25/P50-U85-MT/MT BL FDA 888358</t>
  </si>
  <si>
    <t>FW 2X 38/P50-U85-MT/MT BL FDA 888359</t>
  </si>
  <si>
    <t>FW 2X 51/P50-U85-MT/MT BL FDA 888360</t>
  </si>
  <si>
    <t>FW 2X 76/P50-U85-MT/MT BL FDA 888362</t>
  </si>
  <si>
    <t>FW 2X102/P50-U85-MT/MT BL FDA 888363</t>
  </si>
  <si>
    <t>FW 2X127/P50-U85-MT/MT BL FDA 888364</t>
  </si>
  <si>
    <t>FW 2X152/P50-U85-MT/MT BL FDA 888365</t>
  </si>
  <si>
    <t>FW 2X 25/P26-U85-MT/PRS BL FDA 888366</t>
  </si>
  <si>
    <t>FW 2X 38/P26-U85-MT/PRS BL FDA 888367</t>
  </si>
  <si>
    <t>FW 2X 51/P26-U85-MT/PRS BL FDA 888368</t>
  </si>
  <si>
    <t>FW 2X 64/P26-U85-MT/PRS BL FDA 888369</t>
  </si>
  <si>
    <t>FW 2X 76/P26-U85-MT/PRS BL FDA 888370</t>
  </si>
  <si>
    <t>FW 2X 25/P40-U85-MT/PRS BL FDA 888371</t>
  </si>
  <si>
    <t>FW 2X 38/P40-U85-MT/PRS BL FDA 888372</t>
  </si>
  <si>
    <t>FW 2X 51/P40-U85-MT/PRS BL FDA 888373</t>
  </si>
  <si>
    <t>FW 2X 64/P40-U85-MT/PRS BL FDA 888374</t>
  </si>
  <si>
    <t>FW 2X 76/P40-U85-MT/PRS BL FDA 888375</t>
  </si>
  <si>
    <t>FW 2X102/P40-U85-MT/PRS BL FDA 888376</t>
  </si>
  <si>
    <t>FW 2X127/P40-U85-MT/PRS BL FDA 888377</t>
  </si>
  <si>
    <t>FW 2X152/P40-U85-MT/PRS BL FDA 888378</t>
  </si>
  <si>
    <t>FW 2X 25/P50-U85-MT/PRS BL FDA 888379</t>
  </si>
  <si>
    <t>FW 2X 38/P50-U85-MT/PRS BL FDA 888380</t>
  </si>
  <si>
    <t>FW 2X 51/P50-U85-MT/PRS BL FDA 888381</t>
  </si>
  <si>
    <t>FW 2X 64/P50-U85-MT/PRS BL FDA 888382</t>
  </si>
  <si>
    <t>FW 2X 76/P50-U85-MT/PRS BL FDA 888383</t>
  </si>
  <si>
    <t>FW 2X102/P50-U85-MT/PRS BL FDA 888384</t>
  </si>
  <si>
    <t>FW 2X127/P50-U85-MT/PRS BL FDA 888385</t>
  </si>
  <si>
    <t>FW 2X152/P50-U85-MT/PRS BL FDA 888386</t>
  </si>
  <si>
    <t>kg, meter</t>
  </si>
  <si>
    <t>Metric Calculations for  Fullsan Belts</t>
  </si>
  <si>
    <t>*</t>
  </si>
  <si>
    <t>Enter data only in the shaded areas. If there is no value , enter "0"</t>
  </si>
  <si>
    <t xml:space="preserve">If red remarks appear, correct your data or make changes according to the recommendations    </t>
  </si>
  <si>
    <t>Loads on the conveyor:</t>
  </si>
  <si>
    <t>G1in</t>
  </si>
  <si>
    <t>G1h</t>
  </si>
  <si>
    <t>G2in</t>
  </si>
  <si>
    <t>G2h</t>
  </si>
  <si>
    <t>G3in</t>
  </si>
  <si>
    <t>G3h</t>
  </si>
  <si>
    <t xml:space="preserve">G1 </t>
  </si>
  <si>
    <t xml:space="preserve">Maximum load on the conveyor </t>
  </si>
  <si>
    <t>[kg]</t>
  </si>
  <si>
    <t>G2</t>
  </si>
  <si>
    <t>Belt weight (one direction)</t>
  </si>
  <si>
    <t>G3</t>
  </si>
  <si>
    <t>Weight of supporting rollers (Return side)</t>
  </si>
  <si>
    <t>SuperDrive H 3mm</t>
  </si>
  <si>
    <t>G4</t>
  </si>
  <si>
    <t>Max accumulated weight</t>
  </si>
  <si>
    <t>CD40 3.4mm</t>
  </si>
  <si>
    <t>PD2 3.4mm</t>
  </si>
  <si>
    <t>PD1 3 mm</t>
  </si>
  <si>
    <t>Flat belt 2mm</t>
  </si>
  <si>
    <t>No Data</t>
  </si>
  <si>
    <t>Belt Type:</t>
  </si>
  <si>
    <t>Flat belt 3mm</t>
  </si>
  <si>
    <t>W</t>
  </si>
  <si>
    <t>Belt width:</t>
  </si>
  <si>
    <t>[mm]</t>
  </si>
  <si>
    <t>Flat belt 4mm</t>
  </si>
  <si>
    <t xml:space="preserve">Number of teeth rows </t>
  </si>
  <si>
    <t>Flat belt 5mm</t>
  </si>
  <si>
    <t>Flat belt 6mm</t>
  </si>
  <si>
    <t>Incline</t>
  </si>
  <si>
    <t xml:space="preserve">Conveyor Type: </t>
  </si>
  <si>
    <t>Horizontal</t>
  </si>
  <si>
    <t>Decline</t>
  </si>
  <si>
    <t>Choose calculation method:</t>
  </si>
  <si>
    <r>
      <t>Length(</t>
    </r>
    <r>
      <rPr>
        <b/>
        <sz val="10"/>
        <rFont val="Arial"/>
        <family val="2"/>
      </rPr>
      <t>L</t>
    </r>
    <r>
      <rPr>
        <sz val="11"/>
        <color theme="1"/>
        <rFont val="Calibri"/>
        <family val="2"/>
        <scheme val="minor"/>
      </rPr>
      <t>) &amp; Height(</t>
    </r>
    <r>
      <rPr>
        <b/>
        <sz val="10"/>
        <rFont val="Arial"/>
        <family val="2"/>
      </rPr>
      <t>H</t>
    </r>
    <r>
      <rPr>
        <sz val="11"/>
        <color theme="1"/>
        <rFont val="Calibri"/>
        <family val="2"/>
        <scheme val="minor"/>
      </rPr>
      <t>), or Length(</t>
    </r>
    <r>
      <rPr>
        <b/>
        <sz val="10"/>
        <rFont val="Arial"/>
        <family val="2"/>
      </rPr>
      <t>L</t>
    </r>
    <r>
      <rPr>
        <sz val="11"/>
        <color theme="1"/>
        <rFont val="Calibri"/>
        <family val="2"/>
        <scheme val="minor"/>
      </rPr>
      <t>) &amp; Elevation(</t>
    </r>
    <r>
      <rPr>
        <b/>
        <sz val="10"/>
        <rFont val="Arial"/>
        <family val="2"/>
      </rPr>
      <t>Q</t>
    </r>
    <r>
      <rPr>
        <sz val="11"/>
        <color theme="1"/>
        <rFont val="Calibri"/>
        <family val="2"/>
        <scheme val="minor"/>
      </rPr>
      <t xml:space="preserve">) </t>
    </r>
  </si>
  <si>
    <t>L ; H</t>
  </si>
  <si>
    <t>[m]</t>
  </si>
  <si>
    <t xml:space="preserve">L  </t>
  </si>
  <si>
    <r>
      <t>Conveyor length ( between shafts) (</t>
    </r>
    <r>
      <rPr>
        <b/>
        <sz val="10"/>
        <rFont val="Arial"/>
        <family val="2"/>
      </rPr>
      <t>L</t>
    </r>
    <r>
      <rPr>
        <sz val="11"/>
        <color theme="1"/>
        <rFont val="Calibri"/>
        <family val="2"/>
        <scheme val="minor"/>
      </rPr>
      <t>)</t>
    </r>
  </si>
  <si>
    <t>L ; Q</t>
  </si>
  <si>
    <t>L1</t>
  </si>
  <si>
    <r>
      <t>First horizontal area (only for Z conveyor) (</t>
    </r>
    <r>
      <rPr>
        <b/>
        <sz val="10"/>
        <rFont val="Arial"/>
        <family val="2"/>
      </rPr>
      <t>L1</t>
    </r>
    <r>
      <rPr>
        <sz val="11"/>
        <color theme="1"/>
        <rFont val="Calibri"/>
        <family val="2"/>
        <scheme val="minor"/>
      </rPr>
      <t>)</t>
    </r>
  </si>
  <si>
    <t>L2</t>
  </si>
  <si>
    <r>
      <t>Second horizontal area (only for Z conveyor) (</t>
    </r>
    <r>
      <rPr>
        <b/>
        <sz val="10"/>
        <rFont val="Arial"/>
        <family val="2"/>
      </rPr>
      <t>L2</t>
    </r>
    <r>
      <rPr>
        <sz val="11"/>
        <color theme="1"/>
        <rFont val="Calibri"/>
        <family val="2"/>
        <scheme val="minor"/>
      </rPr>
      <t>)</t>
    </r>
  </si>
  <si>
    <t>H</t>
  </si>
  <si>
    <r>
      <t>Incline/Decline height (</t>
    </r>
    <r>
      <rPr>
        <b/>
        <sz val="10"/>
        <rFont val="Arial"/>
        <family val="2"/>
      </rPr>
      <t>H</t>
    </r>
    <r>
      <rPr>
        <sz val="11"/>
        <color theme="1"/>
        <rFont val="Calibri"/>
        <family val="2"/>
        <scheme val="minor"/>
      </rPr>
      <t>)</t>
    </r>
  </si>
  <si>
    <t>X</t>
  </si>
  <si>
    <r>
      <t>Horizontal distance for Incline/Decline part (</t>
    </r>
    <r>
      <rPr>
        <b/>
        <sz val="10"/>
        <rFont val="Arial"/>
        <family val="2"/>
      </rPr>
      <t>X</t>
    </r>
    <r>
      <rPr>
        <sz val="11"/>
        <color theme="1"/>
        <rFont val="Calibri"/>
        <family val="2"/>
        <scheme val="minor"/>
      </rPr>
      <t>)</t>
    </r>
  </si>
  <si>
    <t>Q</t>
  </si>
  <si>
    <r>
      <t>Conveyor angle (degrees) - (</t>
    </r>
    <r>
      <rPr>
        <b/>
        <sz val="10"/>
        <rFont val="Arial"/>
        <family val="2"/>
      </rPr>
      <t>Q</t>
    </r>
    <r>
      <rPr>
        <sz val="11"/>
        <color theme="1"/>
        <rFont val="Calibri"/>
        <family val="2"/>
        <scheme val="minor"/>
      </rPr>
      <t>)</t>
    </r>
  </si>
  <si>
    <t>`</t>
  </si>
  <si>
    <t>Coefficient of friction:</t>
  </si>
  <si>
    <t>Base values</t>
  </si>
  <si>
    <t>fs</t>
  </si>
  <si>
    <t>Coefficient of friction of the belt on the slidebed.                  Select one of the supplied options, if you have other data enter the number.</t>
  </si>
  <si>
    <t xml:space="preserve">Slidebed type </t>
  </si>
  <si>
    <t>Polyester Dry</t>
  </si>
  <si>
    <t>PU Dry</t>
  </si>
  <si>
    <t>Steel</t>
  </si>
  <si>
    <t>Stainless Steel</t>
  </si>
  <si>
    <t>UHMW</t>
  </si>
  <si>
    <t>fr</t>
  </si>
  <si>
    <t>Coefficient of friction for support rollers</t>
  </si>
  <si>
    <t>Bearings</t>
  </si>
  <si>
    <t>Bushings</t>
  </si>
  <si>
    <t>(If the return side is a slidebed enter your value)</t>
  </si>
  <si>
    <t>fa</t>
  </si>
  <si>
    <t>Coefficient of friction for accumulated weight</t>
  </si>
  <si>
    <t>Average value</t>
  </si>
  <si>
    <t>Enter your value or use the average value</t>
  </si>
  <si>
    <t>Number of meshed teeth:</t>
  </si>
  <si>
    <t>Teeth in Mesh</t>
  </si>
  <si>
    <t>6 or more</t>
  </si>
  <si>
    <r>
      <t>180</t>
    </r>
    <r>
      <rPr>
        <vertAlign val="superscript"/>
        <sz val="10"/>
        <rFont val="Arial"/>
        <family val="2"/>
      </rPr>
      <t>0</t>
    </r>
    <r>
      <rPr>
        <sz val="10"/>
        <rFont val="Arial"/>
        <family val="2"/>
      </rPr>
      <t xml:space="preserve"> arc of contact on standard 150mm pulley</t>
    </r>
  </si>
  <si>
    <r>
      <t>180</t>
    </r>
    <r>
      <rPr>
        <vertAlign val="superscript"/>
        <sz val="10"/>
        <rFont val="Arial"/>
        <family val="2"/>
      </rPr>
      <t>0</t>
    </r>
    <r>
      <rPr>
        <sz val="10"/>
        <rFont val="Arial"/>
        <family val="2"/>
      </rPr>
      <t xml:space="preserve"> arc of contact on standard 100mm pulley</t>
    </r>
  </si>
  <si>
    <t>Total Pull Force:</t>
  </si>
  <si>
    <t>Suitability of the belt for the application load:</t>
  </si>
  <si>
    <t>Butt splice</t>
  </si>
  <si>
    <t>Hinge Lace</t>
  </si>
  <si>
    <t>Choose your Belt closing technique:</t>
  </si>
  <si>
    <t>DD Lace</t>
  </si>
  <si>
    <t>DDSP Lace</t>
  </si>
  <si>
    <t>Pull force - kg per cm width</t>
  </si>
  <si>
    <t>Belt type</t>
  </si>
  <si>
    <t>Max allowed Pull Force for the belt</t>
  </si>
  <si>
    <t>Max allowed Pull Force for the belt according to number of meshed teeth [kg/cm]</t>
  </si>
  <si>
    <t>Max allowed Pull Force for the connection area [kg/cm]</t>
  </si>
  <si>
    <t>Max allowed Pull Force for the application [kg/cm]</t>
  </si>
  <si>
    <t xml:space="preserve">Belt width: </t>
  </si>
  <si>
    <t>mm</t>
  </si>
  <si>
    <t>Support pulley selection :</t>
  </si>
  <si>
    <t>Belt Type</t>
  </si>
  <si>
    <t>Number of standard pulleys</t>
  </si>
  <si>
    <t>Number of support pulleys on each side of the conveyor</t>
  </si>
  <si>
    <t>1 Row</t>
  </si>
  <si>
    <t>2 Rows</t>
  </si>
  <si>
    <t>SuperDrive M 3mm</t>
  </si>
  <si>
    <t>SuperDrive H 4mm</t>
  </si>
  <si>
    <t>SuperDrive M 4mm</t>
  </si>
  <si>
    <t>Temp correction</t>
  </si>
  <si>
    <t>Temp in C</t>
  </si>
  <si>
    <t>C</t>
  </si>
  <si>
    <t>Kt</t>
  </si>
  <si>
    <t>Linear</t>
  </si>
  <si>
    <t>Corrected</t>
  </si>
  <si>
    <t>2</t>
  </si>
  <si>
    <t>1.57</t>
  </si>
  <si>
    <t>1.25</t>
  </si>
  <si>
    <t>1</t>
  </si>
  <si>
    <t>.8</t>
  </si>
  <si>
    <t>.63</t>
  </si>
  <si>
    <t>.5</t>
  </si>
  <si>
    <t>Actual</t>
  </si>
  <si>
    <t>What Discount to Apply</t>
  </si>
  <si>
    <t>Round</t>
  </si>
  <si>
    <t>Rounddown</t>
  </si>
  <si>
    <t>Roundup</t>
  </si>
  <si>
    <t>N/A</t>
  </si>
  <si>
    <t>none</t>
  </si>
  <si>
    <t>Explination of formula:</t>
  </si>
  <si>
    <t>Formula in cell F10 checks to see if the belt is Center Drive ("CD"). If it is it then checks the belt width rounded down to the nearest whole number. If it exactly matches a standard width, no discount applied. If it is more than 0.0787" (2 mm)than a standard width it will round up.</t>
  </si>
  <si>
    <t>PULL FORCE CALCULATION</t>
  </si>
  <si>
    <t>Date</t>
  </si>
  <si>
    <t>Project</t>
  </si>
  <si>
    <t>Technical data</t>
  </si>
  <si>
    <t>Belt Width</t>
  </si>
  <si>
    <t>Conveyor type</t>
  </si>
  <si>
    <t>CTC</t>
  </si>
  <si>
    <t>Center to center distance</t>
  </si>
  <si>
    <t>Conveyor horizontal distance</t>
  </si>
  <si>
    <t>Z</t>
  </si>
  <si>
    <t>Conveyor vertical distance</t>
  </si>
  <si>
    <t>A</t>
  </si>
  <si>
    <t>Conveyor Angle</t>
  </si>
  <si>
    <t>degrees</t>
  </si>
  <si>
    <t>H1</t>
  </si>
  <si>
    <t>Inner length</t>
  </si>
  <si>
    <t>H2</t>
  </si>
  <si>
    <t>Outer length</t>
  </si>
  <si>
    <t>Max Load on the conveyor</t>
  </si>
  <si>
    <t>Belt Weight</t>
  </si>
  <si>
    <t>Max Accumulated Weight</t>
  </si>
  <si>
    <t>Weight of support rollers</t>
  </si>
  <si>
    <t>Conveyor Bed Type</t>
  </si>
  <si>
    <t>Operatational room temperature</t>
  </si>
  <si>
    <t>Results</t>
  </si>
  <si>
    <t>Calculated Pull Force</t>
  </si>
  <si>
    <t>Max Allowed Pull Force</t>
  </si>
  <si>
    <t>metric</t>
  </si>
  <si>
    <t>[kg/cm]</t>
  </si>
  <si>
    <t>imperial</t>
  </si>
  <si>
    <t>[lbs/in]</t>
  </si>
  <si>
    <t>Step</t>
  </si>
  <si>
    <t>Details</t>
  </si>
  <si>
    <t>Fabrication worksheet</t>
  </si>
  <si>
    <t>Enter customer name</t>
  </si>
  <si>
    <t>Salesman</t>
  </si>
  <si>
    <t>Cust No.</t>
  </si>
  <si>
    <t>Enter customer number</t>
  </si>
  <si>
    <t>Customer Name</t>
  </si>
  <si>
    <t xml:space="preserve"> </t>
  </si>
  <si>
    <t>Information auto populates based on selections</t>
  </si>
  <si>
    <t>Belt Description</t>
  </si>
  <si>
    <t>Belt fabrication Long. profile on bottom face</t>
  </si>
  <si>
    <t>Belt Fabrication Long. profile on top face</t>
  </si>
  <si>
    <t>Belt Fabrication flights</t>
  </si>
  <si>
    <t>Lug Rows</t>
  </si>
  <si>
    <t>Belt Fabrication Sidewalls</t>
  </si>
  <si>
    <t>Quantity</t>
  </si>
  <si>
    <t>Customer Material No</t>
  </si>
  <si>
    <t>BASE BELT</t>
  </si>
  <si>
    <t>Select Fullseal type from drop down list</t>
  </si>
  <si>
    <t>Metric</t>
  </si>
  <si>
    <t>Imperial</t>
  </si>
  <si>
    <t>Pitch will automatically populate</t>
  </si>
  <si>
    <t>Belt pitch</t>
  </si>
  <si>
    <t>Select fullseal belt from drop down list</t>
  </si>
  <si>
    <t>Belt</t>
  </si>
  <si>
    <t>CD</t>
  </si>
  <si>
    <t>FLT</t>
  </si>
  <si>
    <t>Select quantity to be quoted from drop down list</t>
  </si>
  <si>
    <t>Belt tooth pitch</t>
  </si>
  <si>
    <t xml:space="preserve">Enter customers part number / conveyor id </t>
  </si>
  <si>
    <t xml:space="preserve">Enter requested belt length in GREEN box </t>
  </si>
  <si>
    <t>Belt length requested</t>
  </si>
  <si>
    <t>feet</t>
  </si>
  <si>
    <t>in</t>
  </si>
  <si>
    <t>Automatically converts to mm &amp; in</t>
  </si>
  <si>
    <t>Calculated num of teeth auto populates</t>
  </si>
  <si>
    <t>Number of calculated teeth must be a whole number. If cell turns RED select revised belt length below in ORANGE box.</t>
  </si>
  <si>
    <t>Sidwall footprint width</t>
  </si>
  <si>
    <t>Select revised length Option 1 or Option 2</t>
  </si>
  <si>
    <t>Belth length revised</t>
  </si>
  <si>
    <t>Num of teeth</t>
  </si>
  <si>
    <t>Revised Length</t>
  </si>
  <si>
    <t>Option 1 (Round down)</t>
  </si>
  <si>
    <t>Option 2 (Round up)</t>
  </si>
  <si>
    <t>Select revised length Option 1 or Option 2 in ORANGE box.</t>
  </si>
  <si>
    <t>FT</t>
  </si>
  <si>
    <t>Enter requested belt width in GREEN box</t>
  </si>
  <si>
    <t>Belt width</t>
  </si>
  <si>
    <t>Automatically converts to mm</t>
  </si>
  <si>
    <t>Standard Center Drive width 305mm (12"), 610mm (24"), 762mm (30"), 914mm (36"), 1219mm (48"), 1524mm (60")</t>
  </si>
  <si>
    <t>Select splice type from drop down list</t>
  </si>
  <si>
    <t>Splice type</t>
  </si>
  <si>
    <t>Free Space Top (Guides)</t>
  </si>
  <si>
    <t>Note MPD for ALL laced belt types is 152.4mm (6.0")</t>
  </si>
  <si>
    <t>Free Space Bottom (Guides)</t>
  </si>
  <si>
    <t>Common</t>
  </si>
  <si>
    <t>OPEN ROLL MATERIAL</t>
  </si>
  <si>
    <t>STAPLE LACE</t>
  </si>
  <si>
    <t>RIVET LACE</t>
  </si>
  <si>
    <t>HINGE LACE</t>
  </si>
  <si>
    <t>CLIPPER LACE</t>
  </si>
  <si>
    <t>Cut to size</t>
  </si>
  <si>
    <t>ENDLESS BUTT SPLICE</t>
  </si>
  <si>
    <t>V-GUIDE BOTTOM (FLT BELTS ONLY)</t>
  </si>
  <si>
    <t>Free Space Top (BetweenSidewall)</t>
  </si>
  <si>
    <t>Splice Type</t>
  </si>
  <si>
    <t>ADV02 - OPEN ROLL MATERIAL</t>
  </si>
  <si>
    <t>ADV05CS - MECHANICAL FASTENERS, 880685 - CS-06 STAINLESS</t>
  </si>
  <si>
    <t>ADV05CS - MECHANICAL FASTENERS, 883248 - CS PLASTIC BLUE APF 150B</t>
  </si>
  <si>
    <t>ADV05CS - MECHANICAL FASTENERS, 888198 - 3MM BLUE LOOSE HINGE LACE</t>
  </si>
  <si>
    <t>ADV05HS - MECHANICAL FASTENERS, 881921 - HS-78 STAINLESS</t>
  </si>
  <si>
    <t>ADV07 - OPEN CUT TO LENGTH (PREPARED FOR BUTT SPLICE)</t>
  </si>
  <si>
    <t>ADV30 - ENDLESS BUTT SPLICE</t>
  </si>
  <si>
    <r>
      <t xml:space="preserve">Select from drop down list (MUST SELECT) </t>
    </r>
    <r>
      <rPr>
        <sz val="10"/>
        <color rgb="FFFF0000"/>
        <rFont val="Calibri"/>
        <family val="2"/>
        <scheme val="minor"/>
      </rPr>
      <t>FLT BELTS ONLY</t>
    </r>
  </si>
  <si>
    <t>Long. profile on bottom face</t>
  </si>
  <si>
    <t>No</t>
  </si>
  <si>
    <t>If NO skip to next step</t>
  </si>
  <si>
    <t>Select V-GUIDE from drop down list (FLT BELTS ONLY)</t>
  </si>
  <si>
    <t>Profile type</t>
  </si>
  <si>
    <t>Select quantity from drop down list</t>
  </si>
  <si>
    <t>Quantity of profiles on bottom face</t>
  </si>
  <si>
    <t>Is CTC top greater than width?</t>
  </si>
  <si>
    <t>Select from drop down list</t>
  </si>
  <si>
    <t>Location of profile on bottom face</t>
  </si>
  <si>
    <t>Is CTC bot greater than width?</t>
  </si>
  <si>
    <t>Enter guide center distance in GREEN box (MUST BE IN MM)</t>
  </si>
  <si>
    <t>If cell turns RED selection NOT possible must revise.</t>
  </si>
  <si>
    <t>Enter additional information if needed</t>
  </si>
  <si>
    <t>Additional V-Guide info</t>
  </si>
  <si>
    <t>TOP SIDE GUIDES</t>
  </si>
  <si>
    <t>K 6-</t>
  </si>
  <si>
    <t>Select from drop down list (MUST SELECT)</t>
  </si>
  <si>
    <t>Long. profile on top face</t>
  </si>
  <si>
    <t>K 8-</t>
  </si>
  <si>
    <t>Select V-GUIDE from drop down list</t>
  </si>
  <si>
    <t>K 10</t>
  </si>
  <si>
    <t>Quantity of profiles on top face</t>
  </si>
  <si>
    <t>K 13</t>
  </si>
  <si>
    <t>Location of profile on top face</t>
  </si>
  <si>
    <t>K 17</t>
  </si>
  <si>
    <t>Enter dimension from edge of belt to edge of guide (mm)</t>
  </si>
  <si>
    <t>TOP</t>
  </si>
  <si>
    <t>Bottom</t>
  </si>
  <si>
    <t>SIDEWALL</t>
  </si>
  <si>
    <t>Tguide Thickness</t>
  </si>
  <si>
    <t>Does the belt have sidewalls</t>
  </si>
  <si>
    <t>Bguide Thickness</t>
  </si>
  <si>
    <t>Synchronized sidewalls</t>
  </si>
  <si>
    <t>Yes</t>
  </si>
  <si>
    <t>If yes</t>
  </si>
  <si>
    <t>Max sidewall footprint = 914mm (36") outside to outside, Max flight possible with synchronized sidewall PD_1 = 864mm (34"), PD_2 or CD = 804mm (31.65"), If topside guide and sidewall 12mm indent required between sidewall and guide</t>
  </si>
  <si>
    <r>
      <t xml:space="preserve">Thickness </t>
    </r>
    <r>
      <rPr>
        <sz val="10"/>
        <color rgb="FFFF0000"/>
        <rFont val="Calibri"/>
        <family val="2"/>
        <scheme val="minor"/>
      </rPr>
      <t>(Only option 2mm)</t>
    </r>
  </si>
  <si>
    <t>DRAWING DATA "K1"</t>
  </si>
  <si>
    <t>NAMED GROUPS: SIDEWALL_PD_1_SMOOTH, SIDEWAL</t>
  </si>
  <si>
    <t>Auto populates based on choice from D18</t>
  </si>
  <si>
    <t>Smooth / Textured</t>
  </si>
  <si>
    <t>Material</t>
  </si>
  <si>
    <t>Height</t>
  </si>
  <si>
    <t>Sidewall type</t>
  </si>
  <si>
    <t>Enter requested sidewall indent in GREEN box</t>
  </si>
  <si>
    <t>Indent from edge of belt to edge of sidewall</t>
  </si>
  <si>
    <t>Is sidewall indent inpossible?</t>
  </si>
  <si>
    <t>Sidewall footprint width will automatically populate</t>
  </si>
  <si>
    <t>Is the total sidewall width inpossible?</t>
  </si>
  <si>
    <t>Information will automatically populate</t>
  </si>
  <si>
    <t>Sidewall centers</t>
  </si>
  <si>
    <t>Additional sidewall info</t>
  </si>
  <si>
    <t>FLIGHTS</t>
  </si>
  <si>
    <t>Does the belt have flights</t>
  </si>
  <si>
    <t>DRAWING DATA "I1"</t>
  </si>
  <si>
    <t>Indexing application</t>
  </si>
  <si>
    <t>If YES see INDEXING TAB for additional information</t>
  </si>
  <si>
    <t>Enter requested flight center distance (MUST BE IN MM)</t>
  </si>
  <si>
    <t>Requested flight center distance</t>
  </si>
  <si>
    <t>Number of teeth automatically populates</t>
  </si>
  <si>
    <t>If number of teeth calculated is not a whole number, cell turns RED and rounded to closest whole number</t>
  </si>
  <si>
    <t>Are the flights too wide?</t>
  </si>
  <si>
    <t>Revised center distance automatically populates</t>
  </si>
  <si>
    <t>Revised center distance</t>
  </si>
  <si>
    <t>Revised number of flights &amp; distance between first and last flight auto populates</t>
  </si>
  <si>
    <t>Number of flights calculated must be a whole number, If cell turns RED select revised.</t>
  </si>
  <si>
    <t>If cell turns GREEN = possible, if cell turns RED = not possible.</t>
  </si>
  <si>
    <t>Num of flights</t>
  </si>
  <si>
    <t>Dist between first and last flight</t>
  </si>
  <si>
    <t>Option 1 (Round down) If cell turns GREEN = possible, if cell turns RED = not possible.</t>
  </si>
  <si>
    <t>Option 2 (Round up) If cell turns GREEN = possible, if cell turns RED = not possible.</t>
  </si>
  <si>
    <t>Select revised number of flights</t>
  </si>
  <si>
    <t>Select from drop down list in ORANGE box</t>
  </si>
  <si>
    <t>Select flight type from drop down list</t>
  </si>
  <si>
    <t>Select THICKNESS from drop down list</t>
  </si>
  <si>
    <t>Thickness</t>
  </si>
  <si>
    <t>Select HEIGHT from drop down list</t>
  </si>
  <si>
    <t>Select MATERIAL type from drop down list</t>
  </si>
  <si>
    <t>Smooth</t>
  </si>
  <si>
    <t>Select complete flight description (Right) based on information above</t>
  </si>
  <si>
    <t xml:space="preserve">flight type </t>
  </si>
  <si>
    <t>flight type FTL-L (65⁰ ANGLED)</t>
  </si>
  <si>
    <t>flight type FTL-SB (SHORT BENT)</t>
  </si>
  <si>
    <t>flight type FTL-B (BENT)</t>
  </si>
  <si>
    <t>flight type FTL-S (SCOOP)</t>
  </si>
  <si>
    <t>Enter requested flight width in GREEN box (MUST BE IN MM)</t>
  </si>
  <si>
    <t>Width</t>
  </si>
  <si>
    <t>Max flight width = 1,300mm (51.18").  If cell turns RED revise.</t>
  </si>
  <si>
    <t>Location of flight</t>
  </si>
  <si>
    <t>Single flight - Indent from edge</t>
  </si>
  <si>
    <t>Enter dimension (mm)</t>
  </si>
  <si>
    <t>Additional flight info</t>
  </si>
  <si>
    <t>Modify?</t>
  </si>
  <si>
    <t>Special Fabrication</t>
  </si>
  <si>
    <t>Special Fab (m)</t>
  </si>
  <si>
    <t>Special Fab (pc)</t>
  </si>
  <si>
    <t>Special Fab2 (pc)</t>
  </si>
  <si>
    <t>Special Fab3 (pc)</t>
  </si>
  <si>
    <t>Additional info</t>
  </si>
  <si>
    <t>Gussets?</t>
  </si>
  <si>
    <t>Length (M)</t>
  </si>
  <si>
    <t>Split Flights?</t>
  </si>
  <si>
    <t>Qty</t>
  </si>
  <si>
    <t>Belt Weight Calc</t>
  </si>
  <si>
    <t>Base Belt weight</t>
  </si>
  <si>
    <t>kg</t>
  </si>
  <si>
    <t>Guides Weight Top</t>
  </si>
  <si>
    <t>Guides Weight Bottom</t>
  </si>
  <si>
    <t>Profiles Weight</t>
  </si>
  <si>
    <t>Sidewall Weight</t>
  </si>
  <si>
    <t>Total</t>
  </si>
  <si>
    <t>MPD for Fabrication</t>
  </si>
  <si>
    <t>Salesman name</t>
  </si>
  <si>
    <t>Date Macro</t>
  </si>
  <si>
    <t>Belt fabrication 
Long. profile on bottom face</t>
  </si>
  <si>
    <t>Belt Fabrication
 Long. profile on top face</t>
  </si>
  <si>
    <t>Belt Fabrication 
Flights</t>
  </si>
  <si>
    <t>Belt Fabrication 
Sidewalls</t>
  </si>
  <si>
    <t>Additional Notes</t>
  </si>
  <si>
    <t>Data Entry</t>
  </si>
  <si>
    <t>Char. Description</t>
  </si>
  <si>
    <t>Char. Value</t>
  </si>
  <si>
    <t>Length feet</t>
  </si>
  <si>
    <t>Length Inch</t>
  </si>
  <si>
    <t>Width inch</t>
  </si>
  <si>
    <t>Length</t>
  </si>
  <si>
    <t>ADV Fullsan</t>
  </si>
  <si>
    <t>ADV Fullsan NOT RELEASED</t>
  </si>
  <si>
    <t>Lap allowance</t>
  </si>
  <si>
    <t>General serie</t>
  </si>
  <si>
    <t>Material Variant Series</t>
  </si>
  <si>
    <t>Cut-off Angle</t>
  </si>
  <si>
    <t>Tolerance Length+</t>
  </si>
  <si>
    <t>Tolerance Length-</t>
  </si>
  <si>
    <t>Tolerance Width+</t>
  </si>
  <si>
    <t>Tolerance Width-</t>
  </si>
  <si>
    <t>Longitudinal Seam-qty</t>
  </si>
  <si>
    <t>Mechnical Fastener</t>
  </si>
  <si>
    <t>Long. Profile on bottom face</t>
  </si>
  <si>
    <t>Long. Profile on bottom face-qty</t>
  </si>
  <si>
    <t>Long. Profile on top face</t>
  </si>
  <si>
    <t>Long. Profile on top face-qty</t>
  </si>
  <si>
    <t>Lateral profile</t>
  </si>
  <si>
    <t>Width of lateral profile</t>
  </si>
  <si>
    <t>Profiles per row</t>
  </si>
  <si>
    <r>
      <t>N</t>
    </r>
    <r>
      <rPr>
        <sz val="11"/>
        <color theme="1"/>
        <rFont val="Calibri"/>
        <family val="2"/>
      </rPr>
      <t>° of profile rows</t>
    </r>
  </si>
  <si>
    <t>Currugated sidewall</t>
  </si>
  <si>
    <t>Currugated sidewall-qty</t>
  </si>
  <si>
    <t>Perforation</t>
  </si>
  <si>
    <t>Max N° of holes per row</t>
  </si>
  <si>
    <t>N° of perforated rows singlerow</t>
  </si>
  <si>
    <t>N° of perforated rows &gt; 1 hole</t>
  </si>
  <si>
    <t>Hole Diamter 1</t>
  </si>
  <si>
    <t>Hole Diamter 2</t>
  </si>
  <si>
    <t>inst. Freeform per Dimension</t>
  </si>
  <si>
    <t>Freeform Perforation/Cut</t>
  </si>
  <si>
    <t>Freeform Perforation/Cut qty</t>
  </si>
  <si>
    <t>Sp. Fabrication (m)</t>
  </si>
  <si>
    <t>Sp. Fabrication (m) qty</t>
  </si>
  <si>
    <t>Sp. Fabrication (pc)</t>
  </si>
  <si>
    <t>Sp. Fabrication (pc) qty</t>
  </si>
  <si>
    <t>Sp. Fabrication2 (pc)</t>
  </si>
  <si>
    <t>Sp. Fabrication2 (pc) qty</t>
  </si>
  <si>
    <t>Sp. Fabrication3 (pc)</t>
  </si>
  <si>
    <t>Sp. Fabrication3 (pc) qty</t>
  </si>
  <si>
    <t>Position Text box</t>
  </si>
  <si>
    <t>Customer Name:</t>
  </si>
  <si>
    <t>Belt details</t>
  </si>
  <si>
    <r>
      <rPr>
        <b/>
        <sz val="10"/>
        <color theme="1"/>
        <rFont val="Calibri"/>
        <family val="2"/>
        <scheme val="minor"/>
      </rPr>
      <t>Customer Number</t>
    </r>
    <r>
      <rPr>
        <sz val="10"/>
        <color theme="1"/>
        <rFont val="Calibri"/>
        <family val="2"/>
        <scheme val="minor"/>
      </rPr>
      <t>:</t>
    </r>
  </si>
  <si>
    <t>Belt:</t>
  </si>
  <si>
    <t>Customer Material No:</t>
  </si>
  <si>
    <t>Splice type:</t>
  </si>
  <si>
    <t>B</t>
  </si>
  <si>
    <t>Flight width:</t>
  </si>
  <si>
    <t xml:space="preserve">Flight type: </t>
  </si>
  <si>
    <r>
      <rPr>
        <b/>
        <sz val="10"/>
        <color rgb="FF000000"/>
        <rFont val="Calibri"/>
        <family val="2"/>
        <scheme val="minor"/>
      </rPr>
      <t xml:space="preserve">Flight material &amp; thickness: </t>
    </r>
    <r>
      <rPr>
        <sz val="10"/>
        <color rgb="FF000000"/>
        <rFont val="Calibri"/>
        <family val="2"/>
        <scheme val="minor"/>
      </rPr>
      <t xml:space="preserve"> </t>
    </r>
  </si>
  <si>
    <t>Number of flights</t>
  </si>
  <si>
    <t>Flight height:</t>
  </si>
  <si>
    <t>Flight indent from edge of belt:</t>
  </si>
  <si>
    <t>Flight center distance:</t>
  </si>
  <si>
    <t>Sidewall material (2mm thick):</t>
  </si>
  <si>
    <t>D</t>
  </si>
  <si>
    <t>Sidewall height:</t>
  </si>
  <si>
    <t>E</t>
  </si>
  <si>
    <t>Sidewall width:</t>
  </si>
  <si>
    <t>F</t>
  </si>
  <si>
    <t>Sidewall centers:</t>
  </si>
  <si>
    <t>Sidewall indent from edge of belt:</t>
  </si>
  <si>
    <t>G</t>
  </si>
  <si>
    <t>Indent between Sidewall and Flight</t>
  </si>
  <si>
    <t xml:space="preserve">V-Guide size: </t>
  </si>
  <si>
    <t>I</t>
  </si>
  <si>
    <t>V-Guide centers</t>
  </si>
  <si>
    <t>J</t>
  </si>
  <si>
    <t>Indent edge of belt to edge of V-Guide</t>
  </si>
  <si>
    <t>K</t>
  </si>
  <si>
    <t>Sidewall indent from V-guide:</t>
  </si>
  <si>
    <t>Additional Notes:</t>
  </si>
  <si>
    <t>MECHANICAL FASTENER</t>
  </si>
  <si>
    <t>Length Units</t>
  </si>
  <si>
    <t>Width Units</t>
  </si>
  <si>
    <t>Question</t>
  </si>
  <si>
    <t>Flight</t>
  </si>
  <si>
    <t>Sidewall</t>
  </si>
  <si>
    <t>SurfOptions</t>
  </si>
  <si>
    <t>CDSMOOTH</t>
  </si>
  <si>
    <t>CDTEX</t>
  </si>
  <si>
    <t>PD2SMOOTH</t>
  </si>
  <si>
    <t>PD2TEX</t>
  </si>
  <si>
    <t>PD1SMOOTH</t>
  </si>
  <si>
    <t>PD1TEX</t>
  </si>
  <si>
    <t>ALLSMOOTH</t>
  </si>
  <si>
    <t>ALLTEX</t>
  </si>
  <si>
    <t>CD40U 34 MT-NA-HACCP Blue FDA 649919</t>
  </si>
  <si>
    <t>880685 - CS-06 STAINLESS</t>
  </si>
  <si>
    <t>ft</t>
  </si>
  <si>
    <t>FL Height</t>
  </si>
  <si>
    <t>Pitch</t>
  </si>
  <si>
    <t>SAP</t>
  </si>
  <si>
    <t>P/N</t>
  </si>
  <si>
    <t>DESC</t>
  </si>
  <si>
    <t>CD40U 34 PRS-NA-HACCP Blue FDA 649920</t>
  </si>
  <si>
    <t>ADV05CS - MECHANICAL FASTENERS</t>
  </si>
  <si>
    <t>883248 - CS PLASTIC BLUE APF 150B</t>
  </si>
  <si>
    <t>PD_1</t>
  </si>
  <si>
    <t>FW 2X 25/P26-U85-MT/MT BL FDA</t>
  </si>
  <si>
    <t>Textured</t>
  </si>
  <si>
    <t>CD40 U34 MT-NA HACCP Beige FDA 649918</t>
  </si>
  <si>
    <t>3</t>
  </si>
  <si>
    <t>ADV05HS - MECHANICAL FASTENERS</t>
  </si>
  <si>
    <t>888198 - 3MM BLUE LOOSE HINGE LACE</t>
  </si>
  <si>
    <t>FW 2X 38/P26-U85-MT/MT BL FDA</t>
  </si>
  <si>
    <t>PD1 U30 MT-NA HACCP Blue FDA 649912</t>
  </si>
  <si>
    <t>4</t>
  </si>
  <si>
    <t>881921 - HS-78 STAINLESS</t>
  </si>
  <si>
    <t>FW 2X 51/P26-U85-MT/MT BL FDA</t>
  </si>
  <si>
    <t>PD1 U48 ST-NA HACCP Blue FDA 649916</t>
  </si>
  <si>
    <t>5</t>
  </si>
  <si>
    <t>FW 2X 64/P26-U85-MT/MT BL FDA</t>
  </si>
  <si>
    <t>SWPitch</t>
  </si>
  <si>
    <t>PD2 U34 MT-NA-HACCP Blue FDA 649913</t>
  </si>
  <si>
    <t>6</t>
  </si>
  <si>
    <t>FW 2X 76/P26-U85-MT/MT BL FDA</t>
  </si>
  <si>
    <t>PD2 U34 MT-NA-HACCP Beige FDA 649914</t>
  </si>
  <si>
    <t>7</t>
  </si>
  <si>
    <t>Sidewall thickness</t>
  </si>
  <si>
    <t>FW 2X 25/P40-U85-MT/MT BL FDA</t>
  </si>
  <si>
    <t>PD2 U34 MT/NP-NA-HACCP Blue FDA 649915</t>
  </si>
  <si>
    <t>8</t>
  </si>
  <si>
    <t>FW 2X 38/P40-U85-MT/MT BL FDA</t>
  </si>
  <si>
    <t>FLT U20 GL/GL-NA-HACCP Blue FDA 649901</t>
  </si>
  <si>
    <t>9</t>
  </si>
  <si>
    <t>FW 2X 51/P40-U85-MT/MT BL FDA</t>
  </si>
  <si>
    <t>FLT U20 NP/GL-NA-HACCP Blue FDA 649900</t>
  </si>
  <si>
    <t>10</t>
  </si>
  <si>
    <t>Sidwall Height</t>
  </si>
  <si>
    <t>FW 2X 64/P40-U85-MT/MT BL FDA</t>
  </si>
  <si>
    <t>FLT U30 GL/GL-NA-HACCP Blue FDA 649902</t>
  </si>
  <si>
    <t>11</t>
  </si>
  <si>
    <t>FW 2X 76/P40-U85-MT/MT BL FDA</t>
  </si>
  <si>
    <t>FLT U20 NP/GL-HACCP Beige FDA 500470</t>
  </si>
  <si>
    <t>12</t>
  </si>
  <si>
    <t>Single guide - Center pulley side</t>
  </si>
  <si>
    <t>FW 2X102/P40-U85-MT/MT BL FDA</t>
  </si>
  <si>
    <t>FLT U30 GL/GL-NA-HACCP Beige FDA 649905</t>
  </si>
  <si>
    <t>13</t>
  </si>
  <si>
    <t>Single guide - Flushed to edge</t>
  </si>
  <si>
    <t>FW 2X127/P40-U85-MT/MT BL FDA</t>
  </si>
  <si>
    <t>FLT U30 NP/GL-NA-HACCP Blue FDA 649903</t>
  </si>
  <si>
    <t>14</t>
  </si>
  <si>
    <t>Single guide - Indent from edge to center</t>
  </si>
  <si>
    <t>FW 2X152/P40-U85-MT/MT BL FDA</t>
  </si>
  <si>
    <t>FLT U30 NP/PRS-NA-HACCP Blue FDA 649911</t>
  </si>
  <si>
    <t>15</t>
  </si>
  <si>
    <t>Multiple guides - Center to center</t>
  </si>
  <si>
    <t>PD_2</t>
  </si>
  <si>
    <t>FW 2X 25/P50-U85-MT/MT BL FDA</t>
  </si>
  <si>
    <t>F34</t>
  </si>
  <si>
    <t>F4</t>
  </si>
  <si>
    <t>F6</t>
  </si>
  <si>
    <t>F7</t>
  </si>
  <si>
    <t>FLT U30 GL/GL-NA-HACCP Beige FDA 649906</t>
  </si>
  <si>
    <t>16</t>
  </si>
  <si>
    <t>Multiple guides - Flushed to edge</t>
  </si>
  <si>
    <t>FW 2X 38/P50-U85-MT/MT BL FDA</t>
  </si>
  <si>
    <t>FLT U30 NP/CT-NA-HACCP Blue FDA 649910</t>
  </si>
  <si>
    <t>17</t>
  </si>
  <si>
    <t>FW 2X 51/P50-U85-MT/MT BL FDA</t>
  </si>
  <si>
    <t>Straight</t>
  </si>
  <si>
    <t>FL-T  4X 25-U95-MT/MT BL FDA 888233</t>
  </si>
  <si>
    <t>FL-T  6X 25-U95-MT/MT BL FDA 888241</t>
  </si>
  <si>
    <t>FL-T  7X 25-U95-NP/PRS BL FDA 888249</t>
  </si>
  <si>
    <t>FLT U50 GL/GL-NA-HACCP Blue FDA 649909</t>
  </si>
  <si>
    <t>18</t>
  </si>
  <si>
    <t>FW 2X 76/P50-U85-MT/MT BL FDA</t>
  </si>
  <si>
    <t>FL-T  4X 38-U95-MT/MT BL FDA 888234</t>
  </si>
  <si>
    <t>FL-T  6X 38-U95-MT/MT BL FDA 888242</t>
  </si>
  <si>
    <t>FL-T  7X 38-U95-NP/PRS BL FDA 888250</t>
  </si>
  <si>
    <t>FLT U20 GL/GL-NA-HACCP BEIGE FDA 649904</t>
  </si>
  <si>
    <t>19</t>
  </si>
  <si>
    <t>FW 2X102/P50-U85-MT/MT BL FDA</t>
  </si>
  <si>
    <t>FL-T  4X 51-U95-MT/MT BL FDA 888235</t>
  </si>
  <si>
    <t>FL-T  6X 51-U95-MT/MT BL FDA 888243</t>
  </si>
  <si>
    <t>20</t>
  </si>
  <si>
    <t>Single guide - Center top side</t>
  </si>
  <si>
    <t>Sidewall pitch</t>
  </si>
  <si>
    <t>FW 2X127/P50-U85-MT/MT BL FDA</t>
  </si>
  <si>
    <t>FL-T  4X 64-U95-MT/MT BL FDA 888236</t>
  </si>
  <si>
    <t>FL-T  6X 64-U95-MT/MT BL FDA 888244</t>
  </si>
  <si>
    <t>Cleat thickness</t>
  </si>
  <si>
    <t>FW 2X152/P50-U85-MT/MT BL FDA</t>
  </si>
  <si>
    <t>FL-T  4X 76-U95-MT/MT BL FDA 888237</t>
  </si>
  <si>
    <t>FL-T  6X 76-U95-MT/MT BL FDA 888245</t>
  </si>
  <si>
    <t>Cleat type</t>
  </si>
  <si>
    <t>Texture</t>
  </si>
  <si>
    <t>FW 2X 25/P26-U85-MT/PRS BL FDA</t>
  </si>
  <si>
    <t>FL-T</t>
  </si>
  <si>
    <t>FW 2X 38/P26-U85-MT/PRS BL FDA</t>
  </si>
  <si>
    <t>FL-L</t>
  </si>
  <si>
    <t>FW 2X 51/P26-U85-MT/PRS BL FDA</t>
  </si>
  <si>
    <t>FL-SB</t>
  </si>
  <si>
    <t>Sidewall material</t>
  </si>
  <si>
    <t>FW 2X 64/P26-U85-MT/PRS BL FDA</t>
  </si>
  <si>
    <t>FL-B</t>
  </si>
  <si>
    <t>FW 2X 76/P26-U85-MT/PRS BL FDA</t>
  </si>
  <si>
    <t>Angled</t>
  </si>
  <si>
    <t>Cleat height</t>
  </si>
  <si>
    <t>FL-S</t>
  </si>
  <si>
    <t>Location of cleat</t>
  </si>
  <si>
    <t>FW 2X 25/P40-U85-MT/PRS BL FDA</t>
  </si>
  <si>
    <t>Flush to edge</t>
  </si>
  <si>
    <t>FW 2X 38/P40-U85-MT/PRS BL FDA</t>
  </si>
  <si>
    <t>Single cleat - Indent from edge</t>
  </si>
  <si>
    <t>FW 2X 51/P40-U85-MT/PRS BL FDA</t>
  </si>
  <si>
    <t>Multiple cleats - Indent from edge</t>
  </si>
  <si>
    <t>FW 2X 64/P40-U85-MT/PRS BL FDA</t>
  </si>
  <si>
    <t>Other</t>
  </si>
  <si>
    <t>FW 2X 76/P40-U85-MT/PRS BL FDA</t>
  </si>
  <si>
    <t>FW 2X102/P40-U85-MT/PRS BL FDA</t>
  </si>
  <si>
    <t>FW 2X127/P40-U85-MT/PRS BL FDA</t>
  </si>
  <si>
    <t>FW 2X152/P40-U85-MT/PRS BL FDA</t>
  </si>
  <si>
    <t>FW 2X 25/P50-U85-MT/PRS BL FDA</t>
  </si>
  <si>
    <t>Short Bend</t>
  </si>
  <si>
    <t>FW 2X 38/P50-U85-MT/PRS BL FDA</t>
  </si>
  <si>
    <t>Cleat material type</t>
  </si>
  <si>
    <t>FW 2X 51/P50-U85-MT/PRS BL FDA</t>
  </si>
  <si>
    <t>FW 2X 64/P50-U85-MT/PRS BL FDA</t>
  </si>
  <si>
    <t>FW 2X 76/P50-U85-MT/PRS BL FDA</t>
  </si>
  <si>
    <t>FW 2X102/P50-U85-MT/PRS BL FDA</t>
  </si>
  <si>
    <t>FW 2X127/P50-U85-MT/PRS BL FDA</t>
  </si>
  <si>
    <t>BENT</t>
  </si>
  <si>
    <t>FW 2X152/P50-U85-MT/PRS BL FDA</t>
  </si>
  <si>
    <t>SCOOP</t>
  </si>
  <si>
    <t>CD40 1R U30 MT-NA-HACCP BL FDA 640027</t>
  </si>
  <si>
    <t>CD40 1R U30 GL-NA-HACCP BL FDA 640026</t>
  </si>
  <si>
    <t>CD40 3R U30 GL-NA-HACCP BL FDA  640038</t>
  </si>
  <si>
    <t>CD40 3R U30 MT-NA-HACCP BL FDA 640039</t>
  </si>
  <si>
    <t>CD40 1R U30 NP-NA-HACCP BL FDA 640028</t>
  </si>
  <si>
    <t>CD40+ 1R U30 GL-NA-HACCP BL FDA 640029</t>
  </si>
  <si>
    <t>CD40+ 1R U30 MT-NA-HACCP BL FDA 640030</t>
  </si>
  <si>
    <t>CD40+ 1R U30 NP-NA-HACCP BL FDA 640031</t>
  </si>
  <si>
    <t>CD40+ 2R U30 NP-NA-HACCP BL FDA 640037</t>
  </si>
  <si>
    <t>CD40+ 3R U30 GL-NA-HACCP BL FDA 640041</t>
  </si>
  <si>
    <t>CD40+ 3R U30 MT-NA-HACCP BL FDA 640042</t>
  </si>
  <si>
    <t>CD40+ 3R U30 NP-NA-HACCP BL FDA 640043</t>
  </si>
  <si>
    <t>PD2 U30 MT-NA-HACCP Blue FDA 640007</t>
  </si>
  <si>
    <t>PD2+ U34 MT-NA-HACCP Blue FDA 640010</t>
  </si>
  <si>
    <t>PD2+ U30 GL/NA HACCP Blue FDA 640009</t>
  </si>
  <si>
    <t>PD2 U34 PRS-NA-HACCP BLUE FDA 500577</t>
  </si>
  <si>
    <t>FLT U30 NP/GL-NA-HACCP Beige FDA 649906</t>
  </si>
  <si>
    <t>FLT U30 GL/GL-NA-HACCP BL FDA 640012</t>
  </si>
  <si>
    <t>FLT U30 MT/GL-NA-HACCP Blue FDA 640015</t>
  </si>
  <si>
    <t>FLT U30 NP/GL-NA-HACCP Blue FDA 640017</t>
  </si>
  <si>
    <t>FLT U30 NP/MT-NA-HACCP Blue FDA 640018</t>
  </si>
  <si>
    <t>FLT+ U30 GL/GL-NA-HACCP BL FDA 640019</t>
  </si>
  <si>
    <t>FLT+ U30 MT/GL-NA-HACCP BL FDA 640022</t>
  </si>
  <si>
    <t>FLT+ U30 NP/GL-NA-HACCP BL FDA 640024</t>
  </si>
  <si>
    <t>FLT+ U30 NP/MT-NA-HACCP BL FDA 640025</t>
  </si>
  <si>
    <t>TWINS</t>
  </si>
  <si>
    <t>FLT U30 GL/MT-NA-HACCP BL FDA 640013</t>
  </si>
  <si>
    <t>FLT U30 GL/NP-NA-HACCP Blue FDA 640014</t>
  </si>
  <si>
    <t>FLT U30 MT/NP-NA-HACCP BL FDA 640016</t>
  </si>
  <si>
    <t>FLT+ U30 GL/MT-NA-HACCP BL FDA 640020</t>
  </si>
  <si>
    <t>FLT+ U30 GL/NP-NA-HACCP BL FDA 640021</t>
  </si>
  <si>
    <t>FLT+ U30 MT/NP-NA-HACCP BL FDA 640023</t>
  </si>
  <si>
    <t>V-Guide</t>
  </si>
  <si>
    <t>V-Guide Base</t>
  </si>
  <si>
    <t>K 6-U65 NOT.BLUE-RAL5015 FDA (880699)</t>
  </si>
  <si>
    <t>K 8-U65 BLUE-RAL5015 FDA (880514)</t>
  </si>
  <si>
    <t>K 8-U65 NOT.BLUE-RAL5015 FDA (880515)</t>
  </si>
  <si>
    <t>K 10-U65 BLUE-RAL5015 FDA (880517)</t>
  </si>
  <si>
    <t>K 10-U65 NOT.BLUE-RAL5015 FDA (880518)</t>
  </si>
  <si>
    <t>K 13-U65 BLUE-RAL 5015 FDA (881233)</t>
  </si>
  <si>
    <t>K 13-U65 NOT.BLUE-RAL5015 FDA (880520)</t>
  </si>
  <si>
    <t>700117 K17 PU SOLID PURCLEAN BLUE</t>
  </si>
  <si>
    <t>700126 K17 PU NOTCHED PURCLEAN BLUE</t>
  </si>
  <si>
    <t>PROFILE CLEAT</t>
  </si>
  <si>
    <t>90° STRAIGHT</t>
  </si>
  <si>
    <t>65° ANGLED</t>
  </si>
  <si>
    <t>SHORT BENT</t>
  </si>
  <si>
    <t>Cleat lookup</t>
  </si>
  <si>
    <t>102BENT4</t>
  </si>
  <si>
    <t>Guide Options</t>
  </si>
  <si>
    <t>Cleat Type options</t>
  </si>
  <si>
    <t>Name</t>
  </si>
  <si>
    <t>V Guide Widths</t>
  </si>
  <si>
    <t>V Guide Heights</t>
  </si>
  <si>
    <t>STRAIGHT</t>
  </si>
  <si>
    <t>ANGLED</t>
  </si>
  <si>
    <t>V GUIDE</t>
  </si>
  <si>
    <t>25STRAIGHT3.4</t>
  </si>
  <si>
    <t>38STRAIGHT3.4</t>
  </si>
  <si>
    <t>51STRAIGHT3.4</t>
  </si>
  <si>
    <t>64STRAIGHT3.4</t>
  </si>
  <si>
    <t>76STRAIGHT3.4</t>
  </si>
  <si>
    <t>102STRAIGHT3.4</t>
  </si>
  <si>
    <t>107STRAIGHT3.4</t>
  </si>
  <si>
    <t>152STRAIGHT3.4</t>
  </si>
  <si>
    <t>25STRAIGHT4</t>
  </si>
  <si>
    <t>38STRAIGHT4</t>
  </si>
  <si>
    <t>51STRAIGHT4</t>
  </si>
  <si>
    <t>64STRAIGHT4</t>
  </si>
  <si>
    <t>76STRAIGHT4</t>
  </si>
  <si>
    <t>102STRAIGHT4</t>
  </si>
  <si>
    <t>127STRAIGHT4</t>
  </si>
  <si>
    <t>152STRAIGHT4</t>
  </si>
  <si>
    <t>25STRAIGHT6</t>
  </si>
  <si>
    <t>38STRAIGHT6</t>
  </si>
  <si>
    <t>51STRAIGHT6</t>
  </si>
  <si>
    <t>64STRAIGHT6</t>
  </si>
  <si>
    <t>76STRAIGHT6</t>
  </si>
  <si>
    <t>102STRAIGHT6</t>
  </si>
  <si>
    <t>127STRAIGHT6</t>
  </si>
  <si>
    <t>152STRAIGHT6</t>
  </si>
  <si>
    <t>25STRAIGHT7</t>
  </si>
  <si>
    <t>38STRAIGHT7</t>
  </si>
  <si>
    <t>51STRAIGHT7</t>
  </si>
  <si>
    <t>64STRAIGHT7</t>
  </si>
  <si>
    <t>76STRAIGHT7</t>
  </si>
  <si>
    <t>102STRAIGHT7</t>
  </si>
  <si>
    <t>127STRAIGHT7</t>
  </si>
  <si>
    <t>152STRAIGHT7</t>
  </si>
  <si>
    <t>25ANGLED3.4</t>
  </si>
  <si>
    <t>38ANGLED3.4</t>
  </si>
  <si>
    <t>51ANGLED3.4</t>
  </si>
  <si>
    <t>64ANGLED3.4</t>
  </si>
  <si>
    <t>76ANGLED3.4</t>
  </si>
  <si>
    <t>102ANGLED3.4</t>
  </si>
  <si>
    <t>127ANGLED3.4</t>
  </si>
  <si>
    <t>152ANGLED3.4</t>
  </si>
  <si>
    <t>25ANGLED4</t>
  </si>
  <si>
    <t>38ANGLED4</t>
  </si>
  <si>
    <t>51ANGLED4</t>
  </si>
  <si>
    <t>64ANGLED4</t>
  </si>
  <si>
    <t>76ANGLED4</t>
  </si>
  <si>
    <t>102ANGLED4</t>
  </si>
  <si>
    <t>127ANGLED4</t>
  </si>
  <si>
    <t>152ANGLED4</t>
  </si>
  <si>
    <t>25ANGLED6</t>
  </si>
  <si>
    <t>38ANGLED6</t>
  </si>
  <si>
    <t>51ANGLED6</t>
  </si>
  <si>
    <t>64ANGLED6</t>
  </si>
  <si>
    <t>76ANGLED6</t>
  </si>
  <si>
    <t>102ANGLED6</t>
  </si>
  <si>
    <t>127ANGLED6</t>
  </si>
  <si>
    <t>152ANGLED6</t>
  </si>
  <si>
    <t>25ANGLED7</t>
  </si>
  <si>
    <t>38ANGLED7</t>
  </si>
  <si>
    <t>51ANGLED7</t>
  </si>
  <si>
    <t>64ANGLED7</t>
  </si>
  <si>
    <t>76ANGLED7</t>
  </si>
  <si>
    <t>102ANGLED7</t>
  </si>
  <si>
    <t>127ANGLED7</t>
  </si>
  <si>
    <t>152ANGLED7</t>
  </si>
  <si>
    <t>64SHORT BENT3.4</t>
  </si>
  <si>
    <t>76SHORT BENT3.4</t>
  </si>
  <si>
    <t>102SHORT BENT3.4</t>
  </si>
  <si>
    <t>127SHORT BENT3.4</t>
  </si>
  <si>
    <t>152SHORT BENT3.4</t>
  </si>
  <si>
    <t>64SHORT BENT4</t>
  </si>
  <si>
    <t>76SHORT BENT4</t>
  </si>
  <si>
    <t>102SHORT BENT4</t>
  </si>
  <si>
    <t>127SHORT BENT4</t>
  </si>
  <si>
    <t>152SHORT BENT4</t>
  </si>
  <si>
    <t>64SHORT BENT6</t>
  </si>
  <si>
    <t>76SHORT BENT6</t>
  </si>
  <si>
    <t>102SHORT BENT6</t>
  </si>
  <si>
    <t>127SHORT BENT6</t>
  </si>
  <si>
    <t>152SHORT BENT6</t>
  </si>
  <si>
    <t>64SHORT BENT7</t>
  </si>
  <si>
    <t>76SHORT BENT7</t>
  </si>
  <si>
    <t>102SHORT BENT7</t>
  </si>
  <si>
    <t>127SHORT BENT7</t>
  </si>
  <si>
    <t>152SHORT BENT7</t>
  </si>
  <si>
    <t>102BENT3.4</t>
  </si>
  <si>
    <t>127BENT3.4</t>
  </si>
  <si>
    <t>152BENT3.4</t>
  </si>
  <si>
    <t>127BENT4</t>
  </si>
  <si>
    <t>152BENT4</t>
  </si>
  <si>
    <t>102BENT6</t>
  </si>
  <si>
    <t>127BENT6</t>
  </si>
  <si>
    <t>152BENT6</t>
  </si>
  <si>
    <t>102BENT7</t>
  </si>
  <si>
    <t>127BENT7</t>
  </si>
  <si>
    <t>152BENT7</t>
  </si>
  <si>
    <t>51SCOOP3.4</t>
  </si>
  <si>
    <t>64SCOOP3.4</t>
  </si>
  <si>
    <t>76SCOOP3.4</t>
  </si>
  <si>
    <t>102SCOOP3.4</t>
  </si>
  <si>
    <t>127SCOOP3.4</t>
  </si>
  <si>
    <t>152SCOOP3.4</t>
  </si>
  <si>
    <t>51SCOOP4</t>
  </si>
  <si>
    <t>64SCOOP4</t>
  </si>
  <si>
    <t>76SCOOP4</t>
  </si>
  <si>
    <t>102SCOOP4</t>
  </si>
  <si>
    <t>127SCOOP4</t>
  </si>
  <si>
    <t>152SCOOP4</t>
  </si>
  <si>
    <t>51SCOOP6</t>
  </si>
  <si>
    <t>64SCOOP6</t>
  </si>
  <si>
    <t>76SCOOP6</t>
  </si>
  <si>
    <t>102SCOOP6</t>
  </si>
  <si>
    <t>127SCOOP6</t>
  </si>
  <si>
    <t>152SCOOP6</t>
  </si>
  <si>
    <t>51SCOOP7</t>
  </si>
  <si>
    <t>64SCOOP7</t>
  </si>
  <si>
    <t>76SCOOP7</t>
  </si>
  <si>
    <t>102SCOOP7</t>
  </si>
  <si>
    <t>127SCOOP7</t>
  </si>
  <si>
    <t>152SCOOP7</t>
  </si>
  <si>
    <t>4V GUIDE6</t>
  </si>
  <si>
    <t>5V GUIDE8</t>
  </si>
  <si>
    <t>6V GUIDE10</t>
  </si>
  <si>
    <t>8V GUIDE13</t>
  </si>
  <si>
    <t>11V GUIDE17</t>
  </si>
  <si>
    <t>CTC (mm)</t>
  </si>
  <si>
    <t>Pulley Diameter</t>
  </si>
  <si>
    <t>øD (mm)</t>
  </si>
  <si>
    <t>Angle of wrap</t>
  </si>
  <si>
    <t>Θ (degrees)</t>
  </si>
  <si>
    <t>Sag depth 1</t>
  </si>
  <si>
    <t>S1 (mm)</t>
  </si>
  <si>
    <t>Other sag depths</t>
  </si>
  <si>
    <t>S2 (mm)</t>
  </si>
  <si>
    <t>Distance between first rollers</t>
  </si>
  <si>
    <t>X1</t>
  </si>
  <si>
    <t>Distance between other rollers</t>
  </si>
  <si>
    <t>X2</t>
  </si>
  <si>
    <t>Number of sags excluding first</t>
  </si>
  <si>
    <t>N</t>
  </si>
  <si>
    <t>Net Endless Length</t>
  </si>
  <si>
    <t>NEL</t>
  </si>
  <si>
    <t>Carter JonesFRITO LAY - PULASKI</t>
  </si>
  <si>
    <t>Chad LumanBAKTEK</t>
  </si>
  <si>
    <t>Chad LumanDIAMOND PET FOODS</t>
  </si>
  <si>
    <t>Corporate House*CONTRACT PRICING - JONATHAN MORGAN</t>
  </si>
  <si>
    <t>Dave RukavinaWEIMER BEARING &amp; TRANSMISSION</t>
  </si>
  <si>
    <t>Erik SteuckERIKS NORTH AMERICA, INC</t>
  </si>
  <si>
    <t>Erik SteuckAPPLIED IND. - RICHMOND</t>
  </si>
  <si>
    <t>Erik SteuckASHEVILLE RUBBER &amp; GASKET</t>
  </si>
  <si>
    <t>Frank GomezKAMAN IND'L - OXNARD</t>
  </si>
  <si>
    <t>Gregg BrannonROSEBURG FOREST PRODUCTS</t>
  </si>
  <si>
    <t>Gregg BrannonVALLEN DISTRIBUTION INC</t>
  </si>
  <si>
    <t>Group CompanyForbo Siegling  s.r.o.</t>
  </si>
  <si>
    <t>Group CompanyForbo Korea Ltd.</t>
  </si>
  <si>
    <t>Lauren KutaNESTLE USA</t>
  </si>
  <si>
    <t>Lauren KutaDENTSPLY INTERNATIONAL</t>
  </si>
  <si>
    <t>Melvin DelicMCGUIRE BEARING COMPANY</t>
  </si>
  <si>
    <t>MIRMIDWEST IND. RUBBER-COMMERCE CITY</t>
  </si>
  <si>
    <t>MIRMIDWEST IND. RUBBER-GRAND PRAIRIE</t>
  </si>
  <si>
    <t>Nick NorrisKAMAN INDUSTRIAL TECHNOLOGIES</t>
  </si>
  <si>
    <t>Nick NorrisCONVEYOR &amp; DRIVE EQUIP.</t>
  </si>
  <si>
    <t>OpenPROSPECT QUOTE AND N/C TEST</t>
  </si>
  <si>
    <t>Ray FisherRUBBER &amp; ACCESSORIES</t>
  </si>
  <si>
    <t>Ray FisherJERRY BROTHERS IND</t>
  </si>
  <si>
    <t>Ray FisherUS POSTAL SERVICE</t>
  </si>
  <si>
    <t>Shawn TewksburyVELCRO USA</t>
  </si>
  <si>
    <t>Tom HusselsteinCALIFORNIA INDUSTRIAL RUBBER</t>
  </si>
  <si>
    <t>Tom HusselsteinBELTERRA CORPORATION</t>
  </si>
  <si>
    <t>Tom HusselsteinERIKS NORTH AMERICA, INC</t>
  </si>
  <si>
    <t>UPSUPS INDIANAPOLIS IN</t>
  </si>
  <si>
    <t>UPSUPS MEMPHIS TN</t>
  </si>
  <si>
    <t>UPSUPS - HOUSTON, TX</t>
  </si>
  <si>
    <t>UPSUPS SUPPLY CHAIN SOLUTIONS</t>
  </si>
  <si>
    <t>Waldo CervantesOERLIKON TEXTILE INC.</t>
  </si>
  <si>
    <t>Wes WebsterRUBBER &amp; ACCESSORIES</t>
  </si>
  <si>
    <t>Wes WebsterHOME DEPOT</t>
  </si>
  <si>
    <t>Wes WebsterAPEX MACHINE COMPANY</t>
  </si>
  <si>
    <t>Wesley YountsBRIDGESTONE/FIRESTONE - GRANITEVILL</t>
  </si>
  <si>
    <t>Wesley YountsSOUTHERN FELT</t>
  </si>
  <si>
    <t>Wesley YountsBRIDGESTONE FIRESTONE - TRENTON</t>
  </si>
  <si>
    <t>Wesley YountsERIKS NORTH AMERICA, INC</t>
  </si>
  <si>
    <t>ALLEASTERN BEARINGS INC DBA</t>
  </si>
  <si>
    <t>ALLFRITO LAY - PULASKI</t>
  </si>
  <si>
    <t>ALLPROSPECT QUOTE AND N/C TEST</t>
  </si>
  <si>
    <t>ALLBAKTEK</t>
  </si>
  <si>
    <t>ALLDIAMOND PET FOODS</t>
  </si>
  <si>
    <t>ALLKELLOGG COMPANY</t>
  </si>
  <si>
    <t>ALLSYNOVOS BILLING PO BOX</t>
  </si>
  <si>
    <t>ALLSAPUTO CHEESE USA, INC.</t>
  </si>
  <si>
    <t>ALL*CONTRACT PRICING - JONATHAN MORGAN</t>
  </si>
  <si>
    <t>ALLWEIMER BEARING &amp; TRANSMISSION</t>
  </si>
  <si>
    <t>ALLFASTENAL</t>
  </si>
  <si>
    <t>ALLARDENT MILLS LLC</t>
  </si>
  <si>
    <t>ALLERIKS NORTH AMERICA, INC</t>
  </si>
  <si>
    <t>ALLFUTURE FOAM</t>
  </si>
  <si>
    <t>ALLVALLEN DISTRIBUTION INC</t>
  </si>
  <si>
    <t>ALLAPPLIED IND. - RICHMOND</t>
  </si>
  <si>
    <t>ALLASHEVILLE RUBBER &amp; GASKET</t>
  </si>
  <si>
    <t>ALLWEST PHARMACEUTICAL SERVICES</t>
  </si>
  <si>
    <t>ALLPAK WEST PAPER AND PACKAGING</t>
  </si>
  <si>
    <t>ALLCARPENTER COMPANY</t>
  </si>
  <si>
    <t>ALLCENVEO</t>
  </si>
  <si>
    <t>ALLKAMAN IND'L - OXNARD</t>
  </si>
  <si>
    <t>ALLRONPAK</t>
  </si>
  <si>
    <t>ALLJOHNS MANVILLE</t>
  </si>
  <si>
    <t>ALLVITA NONWOVENS</t>
  </si>
  <si>
    <t>ALLLSC COMMUNICATIONS</t>
  </si>
  <si>
    <t>ALLBALL METAL FOOD CONTAINER LLC</t>
  </si>
  <si>
    <t>ALLROSEBURG FOREST PRODUCTS</t>
  </si>
  <si>
    <t>ALLMOTION INDUSTRIES</t>
  </si>
  <si>
    <t>ALLSILMAN CONSTRUCTION</t>
  </si>
  <si>
    <t>ALLForbo Siegling  s.r.o.</t>
  </si>
  <si>
    <t>ALLForbo Korea Ltd.</t>
  </si>
  <si>
    <t>ALLRUBBER &amp; GASKET CO. - LITTLE ROCK</t>
  </si>
  <si>
    <t>ALLAMERICAN AIRLINES</t>
  </si>
  <si>
    <t>ALLHOOD PACKAGING CORPORATION</t>
  </si>
  <si>
    <t>ALLBEARINGS &amp; DRIVES, INC.</t>
  </si>
  <si>
    <t>ALLMARS SNACKFOOD US</t>
  </si>
  <si>
    <t>ALLLIGHTNING SOURCE INC</t>
  </si>
  <si>
    <t>ALLBELL AND HOWELL LLC - DURHAM</t>
  </si>
  <si>
    <t>ALLSYNOVOS</t>
  </si>
  <si>
    <t>ALLPAPERWORKS PKGING GRP</t>
  </si>
  <si>
    <t>ALLSENECA FOODS CORPORATION</t>
  </si>
  <si>
    <t>ALLTENSION ENVELOPE CORPORATION</t>
  </si>
  <si>
    <t>ALLBDS - CAMDEN</t>
  </si>
  <si>
    <t>ALLNESTLE USA</t>
  </si>
  <si>
    <t>ALLGRAPHIC PACKAGING INTERNATIONAL</t>
  </si>
  <si>
    <t>ALLPACKAGING CORP OF AMERICA</t>
  </si>
  <si>
    <t>ALLDENTSPLY INTERNATIONAL</t>
  </si>
  <si>
    <t>ALLRUSSELL STOVER CHOCOLATES LLC</t>
  </si>
  <si>
    <t>ALLMCGUIRE BEARING COMPANY</t>
  </si>
  <si>
    <t>ALLAPPLIED IND. - POCATELLO</t>
  </si>
  <si>
    <t>ALLINDUSTRIAL SUPPLY SOLUTIONS</t>
  </si>
  <si>
    <t>ALLWEYERHAEUSER</t>
  </si>
  <si>
    <t>ALLMEIJI CORPORATION</t>
  </si>
  <si>
    <t>ALLJERVIS B. WEBB</t>
  </si>
  <si>
    <t>ALLMIDWEST IND. RUBBER-COMMERCE CITY</t>
  </si>
  <si>
    <t>ALLMIDWEST IND. RUBBER-GRAND PRAIRIE</t>
  </si>
  <si>
    <t>ALLDAIFUKU AMERICA CORP</t>
  </si>
  <si>
    <t>ALLPROCTER &amp; GAMBLE PAPER</t>
  </si>
  <si>
    <t>ALLKAMAN</t>
  </si>
  <si>
    <t>ALLKAMAN INDUSTRIAL TECHNOLOGIES</t>
  </si>
  <si>
    <t>ALLBASTIAN SOLUTIONS</t>
  </si>
  <si>
    <t>ALLAUTOMATED SYSTEMS</t>
  </si>
  <si>
    <t>ALLBDI</t>
  </si>
  <si>
    <t>ALLUNILEVER</t>
  </si>
  <si>
    <t>ALLCONVEYOR &amp; DRIVE EQUIP.</t>
  </si>
  <si>
    <t>ALLGRAPHIC PACKAGING INTERNATIONAL INC</t>
  </si>
  <si>
    <t>ALLGKN SINTER METALS</t>
  </si>
  <si>
    <t>ALLCONFAB SYSTEMS</t>
  </si>
  <si>
    <t>ALLMOTION INDUSTRIES INC</t>
  </si>
  <si>
    <t>ALLFMH CONVEYORS</t>
  </si>
  <si>
    <t>ALLDXP ENTERPRISES, INC</t>
  </si>
  <si>
    <t>ALLNOSCO</t>
  </si>
  <si>
    <t>ALLBALL CORPORATION</t>
  </si>
  <si>
    <t>ALLMEADWESTVACO</t>
  </si>
  <si>
    <t>ALLKNAUF INSULATION LLC</t>
  </si>
  <si>
    <t>ALLALL-STATE BELTING LLC</t>
  </si>
  <si>
    <t>ALLMIDWEST RUBBER SERVICE</t>
  </si>
  <si>
    <t>ALLNOTT COMPANY</t>
  </si>
  <si>
    <t>ALLSPARKS BELTING COMPANY INC</t>
  </si>
  <si>
    <t>ALLGENERAL RUBBER &amp; PLASTICS</t>
  </si>
  <si>
    <t>ALLHOSE CONVEYORS INC</t>
  </si>
  <si>
    <t>ALLCBT COMPANY</t>
  </si>
  <si>
    <t>ALLAPPLIED IND. - APPLETON</t>
  </si>
  <si>
    <t>ALLBRANHAM CORPORATION</t>
  </si>
  <si>
    <t>ALLBDI - COLUMBUS</t>
  </si>
  <si>
    <t>ALLCONVIBER INCORPORATED</t>
  </si>
  <si>
    <t>ALLBELTSERVICE CORP</t>
  </si>
  <si>
    <t>ALLAMMERAAL BELTECH INC</t>
  </si>
  <si>
    <t>ALLMULHERN BELTING COMPANY</t>
  </si>
  <si>
    <t>ALLVIRGINIA CAROLINA BELTING</t>
  </si>
  <si>
    <t>ALLRUBBER &amp; ACCESSORIES</t>
  </si>
  <si>
    <t>ALLMS RUBBER COMPANY</t>
  </si>
  <si>
    <t>ALLR/W CONNECTION</t>
  </si>
  <si>
    <t>ALLPOWER &amp; RUBBER SUPPLY, INC</t>
  </si>
  <si>
    <t>ALLCAROLINA BELTING CO</t>
  </si>
  <si>
    <t>ALLJERRY BROTHERS IND</t>
  </si>
  <si>
    <t>ALLTURNER SUPPLY CO</t>
  </si>
  <si>
    <t>ALLUS POSTAL SERVICE</t>
  </si>
  <si>
    <t>ALLRUBBER &amp; GASKET COMPANY OF AMERICA</t>
  </si>
  <si>
    <t>ALLBELT-PRO SALES AND SERVICE, INC.</t>
  </si>
  <si>
    <t>ALLAMERICAN AIRLINES INC / DFW AIRPORT</t>
  </si>
  <si>
    <t>ALL3M COMPANY</t>
  </si>
  <si>
    <t>ALLCOVESTRO LLC</t>
  </si>
  <si>
    <t>ALLWESTROCK</t>
  </si>
  <si>
    <t>ALLVELCRO USA</t>
  </si>
  <si>
    <t>ALLCALIFORNIA INDUSTRIAL RUBBER</t>
  </si>
  <si>
    <t>ALLPMG INC</t>
  </si>
  <si>
    <t>ALLSAN ANTONIO BELTING</t>
  </si>
  <si>
    <t>ALLGHX INDUSTRIAL DBA DELTA RUBBER</t>
  </si>
  <si>
    <t>ALLMOTION INDUSTRIES - ALBANY</t>
  </si>
  <si>
    <t>ALLAPPLIED IND. - LONGVIEW</t>
  </si>
  <si>
    <t>ALLIBT  INC</t>
  </si>
  <si>
    <t>ALLINTERROLL ENGINEERING WEST INC.</t>
  </si>
  <si>
    <t>ALLDEECO HOSE &amp; BELTING INC</t>
  </si>
  <si>
    <t>ALLKAMAN INDUSTRIAL TECH</t>
  </si>
  <si>
    <t>ALLINTERNATIONAL BELT &amp; RUBBER</t>
  </si>
  <si>
    <t>ALLERIKS INDUSTRIAL SERVICES LP</t>
  </si>
  <si>
    <t>ALLBELTERRA CORPORATION</t>
  </si>
  <si>
    <t>ALLMULTI PACKAGING SOLUTIONS</t>
  </si>
  <si>
    <t>ALLSNYDER'S-LANCE INC</t>
  </si>
  <si>
    <t>ALLDEARBORN MID-WEST COMPANY LLC</t>
  </si>
  <si>
    <t>ALLBIMBO BAKERIES USA</t>
  </si>
  <si>
    <t>ALLUNIVERSAL BELTING RESOURCE</t>
  </si>
  <si>
    <t>ALLUPS INDIANAPOLIS IN</t>
  </si>
  <si>
    <t>ALLUPS MEMPHIS TN</t>
  </si>
  <si>
    <t>ALLUPS - HOUSTON, TX</t>
  </si>
  <si>
    <t>ALLUPS SUPPLY CHAIN SOLUTIONS</t>
  </si>
  <si>
    <t>ALLU.S.P.S. - FOREST PARK</t>
  </si>
  <si>
    <t>ALLU.S.P.S. - ATLANTA</t>
  </si>
  <si>
    <t>ALLU.S.P.S. (HAZELWOOD)</t>
  </si>
  <si>
    <t>ALLSPS MEDICAL</t>
  </si>
  <si>
    <t>ALLLOUISIANA PACIFIC CORP.</t>
  </si>
  <si>
    <t>ALLOERLIKON TEXTILE INC.</t>
  </si>
  <si>
    <t>ALLORANGE BAKERY</t>
  </si>
  <si>
    <t>ALLBALL METAL BEVERAGE CONTAINER CORP</t>
  </si>
  <si>
    <t>ALLKNOXVILLE RUBBER &amp; GASKET CO., INC</t>
  </si>
  <si>
    <t>ALLPTERIS GLOBAL USA INC.</t>
  </si>
  <si>
    <t>ALLFIBRIX LLC</t>
  </si>
  <si>
    <t>ALLREP CORPORATION</t>
  </si>
  <si>
    <t>ALLSHAW INDUSTRIES GROUP, INC. - DJ</t>
  </si>
  <si>
    <t>ALLSONOCO PRODUCTS</t>
  </si>
  <si>
    <t>ALLJSM &amp; ASSOCIATES</t>
  </si>
  <si>
    <t>ALLBELT POWER LLC - LOGISTICS</t>
  </si>
  <si>
    <t>ALLEVERGREEN PACKAGING</t>
  </si>
  <si>
    <t>ALLDIEFFENBACHER CUSTOMER SUPPORT, LLC</t>
  </si>
  <si>
    <t>ALLHOME DEPOT</t>
  </si>
  <si>
    <t>ALLAPEX MACHINE COMPANY</t>
  </si>
  <si>
    <t>ALLRICHMOND SUPPLY COMPANY</t>
  </si>
  <si>
    <t>ALLAPPLIED IND. - ALBANY</t>
  </si>
  <si>
    <t>ALLINDUSTRIAL CONVEYOR BELT SYSTEMS</t>
  </si>
  <si>
    <t>ALLBRIDGESTONE/FIRESTONE - GRANITEVILL</t>
  </si>
  <si>
    <t>ALLEAST COAST EROSION BLANKETS</t>
  </si>
  <si>
    <t>ALLSOUTHERN FELT</t>
  </si>
  <si>
    <t>ALLUMD AUTOMATED SYSTEMS</t>
  </si>
  <si>
    <t>ALLBRIDGESTONE FIRESTONE - TRENTON</t>
  </si>
  <si>
    <t>ALLVAUGHN BELTING INC.</t>
  </si>
  <si>
    <t>ALLMARTIN PLANT SERVICES</t>
  </si>
  <si>
    <t>ALLEMOND CONVOYEUR INC.</t>
  </si>
  <si>
    <t>ALLKIMBERLY-CLARK ACCOUNTS PAYABLE - T</t>
  </si>
  <si>
    <t>ALLSTELLAR INDUSTRIAL SALES LTD.</t>
  </si>
  <si>
    <t>ALLCELMIRE INC.</t>
  </si>
  <si>
    <t>ALLForbo Siegling Brasil Ltda.</t>
  </si>
  <si>
    <t>ALLForbo Linoleum Inc.</t>
  </si>
  <si>
    <t>ALLForbo Management SA</t>
  </si>
  <si>
    <t>ALLForbo Siegling GmbH</t>
  </si>
  <si>
    <t>ALLForbo Siegling Canada Corp.</t>
  </si>
  <si>
    <t>ALLForbo Siegling PTY. LTD.</t>
  </si>
  <si>
    <t>ALLForbo Siegling Austria Ges.m.b.H.</t>
  </si>
  <si>
    <t>ALLForbo Siegling Danmark A/S</t>
  </si>
  <si>
    <t>ALLForbo Siegling France SAS</t>
  </si>
  <si>
    <t>ALLForbo Siegling Iberica S.A.U.</t>
  </si>
  <si>
    <t>ALLFORBO SIEGLING Italia SPA</t>
  </si>
  <si>
    <t>ALLFORBO SIEGLING JAPAN LTD.</t>
  </si>
  <si>
    <t>ALLTEMA SRL</t>
  </si>
  <si>
    <t>ALLForbo Siegling Japan Ltd.</t>
  </si>
  <si>
    <t>ALLForbo Siegling, S.A. de C.V.</t>
  </si>
  <si>
    <t>ALLForbo Siegling Nederland  B.V.</t>
  </si>
  <si>
    <t>ALLForbo Siegling Svenska AB</t>
  </si>
  <si>
    <t>ALLFORBO SIEGLING SCHWEIZ AG</t>
  </si>
  <si>
    <t>ALLForbo Siegling Ltd.</t>
  </si>
  <si>
    <t>ALLForbo Siegling (China) Co., Ltd.</t>
  </si>
  <si>
    <t>ALLForbo Movement Systems (China) Co.</t>
  </si>
  <si>
    <t>ALLForbo Siegling UK Ltd.</t>
  </si>
  <si>
    <t>ALLFORBO SHANGHAI CO., LTD</t>
  </si>
  <si>
    <t>ALLForbo International Hong Kong Limit</t>
  </si>
  <si>
    <t>ALLForbo Siegling Sdn. Bhd.</t>
  </si>
  <si>
    <t>Fred YangMOTION CANADA - VAUGHAN</t>
  </si>
  <si>
    <t>Fred YangS &amp; A INDUSTRIAL MAINTENANCE</t>
  </si>
  <si>
    <t>Fred YangGENERAL MILLS CANADA CORP</t>
  </si>
  <si>
    <t>Greg RipcoMOTION CANADA - CAMBRIDGE</t>
  </si>
  <si>
    <t>Greg RipcoTRANSCONTINENTAL PRINTING 2005 G.P.</t>
  </si>
  <si>
    <t>Greg RipcoMOTION CANADA - HAMILTON</t>
  </si>
  <si>
    <t>Greg RipcoD.F.I SYSTEMS</t>
  </si>
  <si>
    <t>Greg RipcoMAPLE LEAF FOODS INC.</t>
  </si>
  <si>
    <t>Greg RipcoWAJAX IND. COMPONENTS LLC</t>
  </si>
  <si>
    <t>Greg RipcoFEDEX GROUND PKG SYS – MISSISSAUGA</t>
  </si>
  <si>
    <t>Greg RipcoCANADIAN BEARINGS LTD.</t>
  </si>
  <si>
    <t>Greg RipcoSOFINA FOODS INC.</t>
  </si>
  <si>
    <t>Greg RipcoGRAPHIC PACKAGING INTL CANADA ULC</t>
  </si>
  <si>
    <t>Greg RipcoIPPOLITO FRUIT AND PRODUCE LTD</t>
  </si>
  <si>
    <t>Greg RipcoPROSPECT QUOTE AND N/C TEST</t>
  </si>
  <si>
    <t>Jeff CarvalhoTOTAL FITNESS REPAIR INC.</t>
  </si>
  <si>
    <t>Jeff CarvalhoALTERNATIVE BELTING ENTERPRISES LTD</t>
  </si>
  <si>
    <t>Jeff CarvalhoPROSPECT QUOTE AND N/C TEST</t>
  </si>
  <si>
    <t>M-A BourgeoisBDI CANADA</t>
  </si>
  <si>
    <t>ALLDIAZ ALBUJA GUSTAVO ARMANDO</t>
  </si>
  <si>
    <t>ALLDUCASSE COMERCIAL LTDA</t>
  </si>
  <si>
    <t>ALLSAGRESA, SA DE CV</t>
  </si>
  <si>
    <t>ALLLLANTAS Y MANGUERAS,</t>
  </si>
  <si>
    <t>ALLBANDAS CIMEXSA S.A.S</t>
  </si>
  <si>
    <t>ALLCENTRO DE TRANSMISIONES CETRAN, S.A</t>
  </si>
  <si>
    <t>ALLC Y M GLOBAL S.A</t>
  </si>
  <si>
    <t>ALLDUCASSE COMERCIAL S.A.</t>
  </si>
  <si>
    <t>ALLMANGUERAS Y FITINERIAS S.A</t>
  </si>
  <si>
    <t>ALLLATIN AMERICA QUOTE &amp; N/C TEST</t>
  </si>
  <si>
    <t>ALLQUOTE &amp; N/C TEST - (63.5/51.5/72)</t>
  </si>
  <si>
    <t>ALLQUOTE &amp; N/C TEST - (59.5/47.5/72)</t>
  </si>
  <si>
    <t>ALLWESCO INTEGRATED SUPPLY</t>
  </si>
  <si>
    <t>ALLUPS CONCORD CAN</t>
  </si>
  <si>
    <t>ALLNESTLE CANADA ACCOUNTS PAYABLE</t>
  </si>
  <si>
    <t>ALLWAJAX IND. COMPONENTS LP - TBD1</t>
  </si>
  <si>
    <t>ALLWAJAX IND. COMPONENTS LP - TBD2</t>
  </si>
  <si>
    <t>ALLWAJAX IND. COMPONENTS LP - TBD3</t>
  </si>
  <si>
    <t>ALLARAUCO NORTH AMERICA</t>
  </si>
  <si>
    <t>ALLMASTERBRAND CABINETS</t>
  </si>
  <si>
    <t>ALLKRAFT HEINZ CANADA ULC</t>
  </si>
  <si>
    <t>ALLMOTION CANADA - VAUGHAN</t>
  </si>
  <si>
    <t>ALLS &amp; A INDUSTRIAL MAINTENANCE</t>
  </si>
  <si>
    <t>ALLGENERAL MILLS CANADA CORP</t>
  </si>
  <si>
    <t>ALLNCR GSL</t>
  </si>
  <si>
    <t>ALLQUBIQA ESBJERG A/S</t>
  </si>
  <si>
    <t>ALLBDI CANADA INC. - TBD1</t>
  </si>
  <si>
    <t>ALLMOTION CANADA - CAMBRIDGE</t>
  </si>
  <si>
    <t>ALLTRANSCONTINENTAL PRINTING 2005 G.P.</t>
  </si>
  <si>
    <t>ALLCANADA POST CORPORATION - TBD1</t>
  </si>
  <si>
    <t>ALLMcDERMID PAPER CONVERTERS LTD.</t>
  </si>
  <si>
    <t>ALLGLIDEPATH SYSTEMS LTD</t>
  </si>
  <si>
    <t>ALLCANADIAN BEARING LTD</t>
  </si>
  <si>
    <t>ALLBDI CANADA INC. - TBD2</t>
  </si>
  <si>
    <t>ALLP &amp; H MILLING GROUP</t>
  </si>
  <si>
    <t>ALLMOTION CANADA - HAMILTON</t>
  </si>
  <si>
    <t>ALLD.F.I SYSTEMS</t>
  </si>
  <si>
    <t>ALLMAPLE LEAF FOODS INC.</t>
  </si>
  <si>
    <t>ALLCANADA BREAD COMPANY LIMITED</t>
  </si>
  <si>
    <t>ALLWAJAX IND. COMPONENTS LLC</t>
  </si>
  <si>
    <t>ALLCANADIAN BEARINGS LTD.</t>
  </si>
  <si>
    <t>ALLQUALITY BELT MAINTENANCE LTD</t>
  </si>
  <si>
    <t>ALLFEDEX GROUND PKG SYS – MISSISSAUGA</t>
  </si>
  <si>
    <t>ALLDANA CANADA CORPORATION</t>
  </si>
  <si>
    <t>ALLADS (ADVANCED DRAINAGE SYSTEMS)</t>
  </si>
  <si>
    <t>ALLSOFINA FOODS INC.</t>
  </si>
  <si>
    <t>ALLBELLWYCK INC</t>
  </si>
  <si>
    <t>ALLGRAPHIC PACKAGING INTL CANADA ULC</t>
  </si>
  <si>
    <t>ALLIPPOLITO FRUIT AND PRODUCE LTD</t>
  </si>
  <si>
    <t>ALLKOLBUS AMERICA</t>
  </si>
  <si>
    <t>ALLJEN'S FRESH DELI</t>
  </si>
  <si>
    <t>ALLFORBO SIEGLING LTD - MONTREAL</t>
  </si>
  <si>
    <t>ALLMONDELEZ CANADA INC.</t>
  </si>
  <si>
    <t>ALLBC BEARINGS ENGINEERS LTD</t>
  </si>
  <si>
    <t>ALLG &amp; S AIRPORT CONVEYOR</t>
  </si>
  <si>
    <t>ALLTOTAL FITNESS REPAIR INC.</t>
  </si>
  <si>
    <t>ALLALTERNATIVE BELTING ENTERPRISES LTD</t>
  </si>
  <si>
    <t>ALLAPPLIED INDUSTRIAL TECHNOLOGIES</t>
  </si>
  <si>
    <t>ALLBEUMER GROUP CANADA</t>
  </si>
  <si>
    <t>ALLTRANSCONTINENTAL PRINTING</t>
  </si>
  <si>
    <t>ALLTHE HERSHEY COMPANY</t>
  </si>
  <si>
    <t>ALLCANADA POST CORPORATION - OTTAWA</t>
  </si>
  <si>
    <t>ALLARDENT MILLS ULC</t>
  </si>
  <si>
    <t>ALLDARE FOODS LTD.</t>
  </si>
  <si>
    <t>ALLWALMART CANADA CORP C/O</t>
  </si>
  <si>
    <t>ALLBDI CANADA</t>
  </si>
  <si>
    <t>ALLDARE FOODS LIMITED</t>
  </si>
  <si>
    <t>ALLNUERA INDUSTRIEL INC. - LAVAL</t>
  </si>
  <si>
    <t>ALLENGIE SERVICES INC.</t>
  </si>
  <si>
    <t>ALLMEP TECHNOLOGIES INC.</t>
  </si>
  <si>
    <t>Ind.Code 1</t>
  </si>
  <si>
    <t>SDst</t>
  </si>
  <si>
    <t>SOff.</t>
  </si>
  <si>
    <t>District Name</t>
  </si>
  <si>
    <t>Name 2</t>
  </si>
  <si>
    <t>Street</t>
  </si>
  <si>
    <t>City</t>
  </si>
  <si>
    <t>Rg</t>
  </si>
  <si>
    <t>PostalCode</t>
  </si>
  <si>
    <t>PO Box</t>
  </si>
  <si>
    <t>PO Box pcd</t>
  </si>
  <si>
    <t>Cty</t>
  </si>
  <si>
    <t>Language</t>
  </si>
  <si>
    <t>Telephone 1</t>
  </si>
  <si>
    <t>Pre.ac.no.</t>
  </si>
  <si>
    <t>Funct</t>
  </si>
  <si>
    <t>Group</t>
  </si>
  <si>
    <t>CGrp</t>
  </si>
  <si>
    <t>CuPP</t>
  </si>
  <si>
    <t>IncoT</t>
  </si>
  <si>
    <t>Inco. 2</t>
  </si>
  <si>
    <t>PayT</t>
  </si>
  <si>
    <t>AAGC</t>
  </si>
  <si>
    <t>Created by</t>
  </si>
  <si>
    <t>Cl</t>
  </si>
  <si>
    <t>DelF</t>
  </si>
  <si>
    <t>D.ID</t>
  </si>
  <si>
    <t>Title</t>
  </si>
  <si>
    <t>Tax Jur.</t>
  </si>
  <si>
    <t>PG</t>
  </si>
  <si>
    <t>Curr.</t>
  </si>
  <si>
    <t>ERTy</t>
  </si>
  <si>
    <t>CoCd</t>
  </si>
  <si>
    <t>OrBlk</t>
  </si>
  <si>
    <t xml:space="preserve">  in</t>
  </si>
  <si>
    <t>Pmt meths</t>
  </si>
  <si>
    <t>SearchTerm</t>
  </si>
  <si>
    <t>Recon.acct</t>
  </si>
  <si>
    <t>20-01 BROADWAY</t>
  </si>
  <si>
    <t>FAIR LAWN</t>
  </si>
  <si>
    <t>NJ</t>
  </si>
  <si>
    <t>07410-0000</t>
  </si>
  <si>
    <t>US</t>
  </si>
  <si>
    <t>EN</t>
  </si>
  <si>
    <t>201-797-1400</t>
  </si>
  <si>
    <t>SP</t>
  </si>
  <si>
    <t>Z1</t>
  </si>
  <si>
    <t>FOB</t>
  </si>
  <si>
    <t>Ship Point</t>
  </si>
  <si>
    <t>Z055</t>
  </si>
  <si>
    <t>DEBO</t>
  </si>
  <si>
    <t>USD</t>
  </si>
  <si>
    <t>A. ZEREGA'</t>
  </si>
  <si>
    <t>1159 ROUTE 22</t>
  </si>
  <si>
    <t>MOUNTAINSIDE</t>
  </si>
  <si>
    <t>908-232-7300</t>
  </si>
  <si>
    <t>SHIP POINT</t>
  </si>
  <si>
    <t>ZX05</t>
  </si>
  <si>
    <t>USJEP</t>
  </si>
  <si>
    <t>A.K. STAMP</t>
  </si>
  <si>
    <t>PO BOX 8028</t>
  </si>
  <si>
    <t>SADDLE BROOK</t>
  </si>
  <si>
    <t>07663-8028</t>
  </si>
  <si>
    <t>973-772-8177</t>
  </si>
  <si>
    <t>***DO NOT SELL-BAD DEBT**</t>
  </si>
  <si>
    <t>121 CHRISTIE STREET</t>
  </si>
  <si>
    <t>NEWARK</t>
  </si>
  <si>
    <t>973-690-5509</t>
  </si>
  <si>
    <t>ABBY BINDE</t>
  </si>
  <si>
    <t>JFK INT'L AIRPORT</t>
  </si>
  <si>
    <t>TERMINAL 4 - RM 273.010</t>
  </si>
  <si>
    <t>JAMAICA</t>
  </si>
  <si>
    <t>NY</t>
  </si>
  <si>
    <t>11430-0000</t>
  </si>
  <si>
    <t>718-704-2604</t>
  </si>
  <si>
    <t>ABM FACILI</t>
  </si>
  <si>
    <t>JFK AIRPORT HANGER 6</t>
  </si>
  <si>
    <t>718-995-7105</t>
  </si>
  <si>
    <t>ROOM 319.221</t>
  </si>
  <si>
    <t>JFK INTERNATIONAL AIRPORT</t>
  </si>
  <si>
    <t>718-751-3940</t>
  </si>
  <si>
    <t>86 5TH AVE</t>
  </si>
  <si>
    <t>PATERSON</t>
  </si>
  <si>
    <t>973-345-2000</t>
  </si>
  <si>
    <t>ACCURATE B</t>
  </si>
  <si>
    <t>344 LODI STREET</t>
  </si>
  <si>
    <t>HACKENSACK</t>
  </si>
  <si>
    <t>07601-0000</t>
  </si>
  <si>
    <t>201-488-2700</t>
  </si>
  <si>
    <t>ADVANCED F</t>
  </si>
  <si>
    <t>20 DUFFIELD AVENUE</t>
  </si>
  <si>
    <t>CEDARVILLE</t>
  </si>
  <si>
    <t>813-759-9485</t>
  </si>
  <si>
    <t>A-G MART P</t>
  </si>
  <si>
    <t>C/O CEBAL AMERICAN</t>
  </si>
  <si>
    <t>RT 31 NORTH</t>
  </si>
  <si>
    <t>WASHINGTON</t>
  </si>
  <si>
    <t>07882-0000</t>
  </si>
  <si>
    <t>908-689-3000</t>
  </si>
  <si>
    <t>Z2</t>
  </si>
  <si>
    <t>Z021</t>
  </si>
  <si>
    <t>120 RICEFIELD LANE</t>
  </si>
  <si>
    <t>HAUPPAUGE</t>
  </si>
  <si>
    <t>11788-0000</t>
  </si>
  <si>
    <t>631-630-8800</t>
  </si>
  <si>
    <t>ZX02</t>
  </si>
  <si>
    <t>ALLEN MACH</t>
  </si>
  <si>
    <t>AMAZON - LGA9 (EDISON, NJ)</t>
  </si>
  <si>
    <t>**PORTAL**</t>
  </si>
  <si>
    <t>410 TERRY AVE NORTH</t>
  </si>
  <si>
    <t>SEATTLE</t>
  </si>
  <si>
    <t>WA</t>
  </si>
  <si>
    <t>SHIPPING POINT</t>
  </si>
  <si>
    <t>MUSGGARC</t>
  </si>
  <si>
    <t>AMAZON - L</t>
  </si>
  <si>
    <t>950 JERICHO TURNPIKE</t>
  </si>
  <si>
    <t>WESTBURY</t>
  </si>
  <si>
    <t>877-976-8787</t>
  </si>
  <si>
    <t>Z3</t>
  </si>
  <si>
    <t>ATTN: ACCOUNTS PAYABLE</t>
  </si>
  <si>
    <t>DALLAS</t>
  </si>
  <si>
    <t>TX</t>
  </si>
  <si>
    <t>718-487-7631</t>
  </si>
  <si>
    <t>AMERICAN A</t>
  </si>
  <si>
    <t>361 WALSH AVE</t>
  </si>
  <si>
    <t>NEW WINDSOR</t>
  </si>
  <si>
    <t>845-561-3560</t>
  </si>
  <si>
    <t>AMERICAN F</t>
  </si>
  <si>
    <t>400 CROSSING BLVD 3RD FLOOR</t>
  </si>
  <si>
    <t>BRIDGEWATER</t>
  </si>
  <si>
    <t>908-947-3120</t>
  </si>
  <si>
    <t>AMNEAL PHA</t>
  </si>
  <si>
    <t>42 N FARRAGUT AVENUE</t>
  </si>
  <si>
    <t>MANASQUAN</t>
  </si>
  <si>
    <t>732-746-8967</t>
  </si>
  <si>
    <t>AMPAC SOLU</t>
  </si>
  <si>
    <t>20 LUGER RD</t>
  </si>
  <si>
    <t>DENVILLE</t>
  </si>
  <si>
    <t>07834-0000</t>
  </si>
  <si>
    <t>973-625-2323</t>
  </si>
  <si>
    <t>ANTHONY &amp;</t>
  </si>
  <si>
    <t>631 FRELINGHUYSEN AVENUE</t>
  </si>
  <si>
    <t>973-353-9411</t>
  </si>
  <si>
    <t>ANTONIO MO</t>
  </si>
  <si>
    <t>564-A UNION AVE</t>
  </si>
  <si>
    <t>732-560-2222</t>
  </si>
  <si>
    <t>VENDER #21063128</t>
  </si>
  <si>
    <t>CLEVELAND</t>
  </si>
  <si>
    <t>OH</t>
  </si>
  <si>
    <t>44101-5018</t>
  </si>
  <si>
    <t>216-426-4550</t>
  </si>
  <si>
    <t>APPLIED IN</t>
  </si>
  <si>
    <t>APPLIED -</t>
  </si>
  <si>
    <t>2 WORTH STREET</t>
  </si>
  <si>
    <t>SOUTH HACKENSACK</t>
  </si>
  <si>
    <t>USCBC</t>
  </si>
  <si>
    <t>AROD CUSTO</t>
  </si>
  <si>
    <t>40 NEW DUTCH LANE</t>
  </si>
  <si>
    <t>FAIRFIELD</t>
  </si>
  <si>
    <t>201-223-4647</t>
  </si>
  <si>
    <t>ARTHUR SCH</t>
  </si>
  <si>
    <t>UNITS J &amp; K</t>
  </si>
  <si>
    <t>287 CHEESEQUAKE RD BLDG 1</t>
  </si>
  <si>
    <t>PARLIN</t>
  </si>
  <si>
    <t>732-254-4900</t>
  </si>
  <si>
    <t>USEJD</t>
  </si>
  <si>
    <t>ATLANTA BE</t>
  </si>
  <si>
    <t>719 E PARK AVENUE</t>
  </si>
  <si>
    <t>VINELAND</t>
  </si>
  <si>
    <t>856-692-3245</t>
  </si>
  <si>
    <t>BABBITT MF</t>
  </si>
  <si>
    <t>600 WEST CHICAGO AVENUE, SUITE 860</t>
  </si>
  <si>
    <t>CHICAGO</t>
  </si>
  <si>
    <t>IL</t>
  </si>
  <si>
    <t>312-496-7334</t>
  </si>
  <si>
    <t>BARRY CALL</t>
  </si>
  <si>
    <t>425 MAIN RD</t>
  </si>
  <si>
    <t>TOWACO</t>
  </si>
  <si>
    <t>07082-0000</t>
  </si>
  <si>
    <t>973-263-1569</t>
  </si>
  <si>
    <t>BAUMER OF</t>
  </si>
  <si>
    <t>60 LOCKWOOD ST</t>
  </si>
  <si>
    <t>07105-0000</t>
  </si>
  <si>
    <t>973-817-9000</t>
  </si>
  <si>
    <t>BCI ENGINE</t>
  </si>
  <si>
    <t>3443 BETHLEHEM PIKE</t>
  </si>
  <si>
    <t>SOUDERTON</t>
  </si>
  <si>
    <t>PA</t>
  </si>
  <si>
    <t>856-964-1243</t>
  </si>
  <si>
    <t>BDS</t>
  </si>
  <si>
    <t>215-723-1200</t>
  </si>
  <si>
    <t>BDS - CINN</t>
  </si>
  <si>
    <t>1090 LOUSONS ROAD</t>
  </si>
  <si>
    <t>UNION</t>
  </si>
  <si>
    <t>908-272-8591</t>
  </si>
  <si>
    <t>BELTING IN</t>
  </si>
  <si>
    <t>800 APGAR DRIVE</t>
  </si>
  <si>
    <t>SOMERSET</t>
  </si>
  <si>
    <t>732-560-8222</t>
  </si>
  <si>
    <t>BEUMER</t>
  </si>
  <si>
    <t>732-893-2720</t>
  </si>
  <si>
    <t>5300 NEW HORIZONS BLVD</t>
  </si>
  <si>
    <t>AMITYVILLE</t>
  </si>
  <si>
    <t>631-225-3900</t>
  </si>
  <si>
    <t>ENVELOPES.</t>
  </si>
  <si>
    <t>16 HORIZON BLVD</t>
  </si>
  <si>
    <t>201-440-5585</t>
  </si>
  <si>
    <t>BIND-RITE</t>
  </si>
  <si>
    <t>Wayne Cuzzolino</t>
  </si>
  <si>
    <t>10 WATERVIEW BLVD</t>
  </si>
  <si>
    <t>PARSIPPANY</t>
  </si>
  <si>
    <t>973-226-8000-...</t>
  </si>
  <si>
    <t>BOBST NORT</t>
  </si>
  <si>
    <t>5201 FLUSHING AVE</t>
  </si>
  <si>
    <t>MASPETH</t>
  </si>
  <si>
    <t>11378-3075</t>
  </si>
  <si>
    <t>718-366-0555</t>
  </si>
  <si>
    <t>BURTON PAC</t>
  </si>
  <si>
    <t>140 WEST COMMERCIAL AVE.</t>
  </si>
  <si>
    <t>MOONACHIE</t>
  </si>
  <si>
    <t>201-933-7474</t>
  </si>
  <si>
    <t>BYLADA FOO</t>
  </si>
  <si>
    <t>152 TOLEDO ST</t>
  </si>
  <si>
    <t>FARMINGDALE</t>
  </si>
  <si>
    <t>516-420-0518</t>
  </si>
  <si>
    <t>C &amp; S BUIL</t>
  </si>
  <si>
    <t>60 COMMERCE WAY</t>
  </si>
  <si>
    <t>TOTOWA</t>
  </si>
  <si>
    <t>973-694-3600</t>
  </si>
  <si>
    <t>CAI HONG E</t>
  </si>
  <si>
    <t>CANGRO INDUSTRIES, INC.</t>
  </si>
  <si>
    <t>495 SMITH STREET</t>
  </si>
  <si>
    <t>631-454-9000</t>
  </si>
  <si>
    <t>CANGRO IND</t>
  </si>
  <si>
    <t>ONE CANON PARK</t>
  </si>
  <si>
    <t>MELVILLE</t>
  </si>
  <si>
    <t>631-330-5013</t>
  </si>
  <si>
    <t>CANON USA</t>
  </si>
  <si>
    <t>500 NEELYTOWN ROAD</t>
  </si>
  <si>
    <t>MONTGOMERY</t>
  </si>
  <si>
    <t>12549-0000</t>
  </si>
  <si>
    <t>845-457-2000</t>
  </si>
  <si>
    <t>CARDINAL H</t>
  </si>
  <si>
    <t>115 MAIN ROAD</t>
  </si>
  <si>
    <t>MONTVILLE</t>
  </si>
  <si>
    <t>973-808-0029</t>
  </si>
  <si>
    <t>CATBRIDGE</t>
  </si>
  <si>
    <t>*COMPANY CLOSED*</t>
  </si>
  <si>
    <t>1700 OCEAN AVE</t>
  </si>
  <si>
    <t>RONKONKOMA</t>
  </si>
  <si>
    <t>631-467-1444</t>
  </si>
  <si>
    <t>CEDAR GRAP</t>
  </si>
  <si>
    <t>4 GLADYS COURT</t>
  </si>
  <si>
    <t>EDISON</t>
  </si>
  <si>
    <t>732-248-4900</t>
  </si>
  <si>
    <t>CENTURY CO</t>
  </si>
  <si>
    <t>42 EDGEBORO ROAD</t>
  </si>
  <si>
    <t>EAST BRUNSWICK</t>
  </si>
  <si>
    <t>732-249-6600</t>
  </si>
  <si>
    <t>ship point</t>
  </si>
  <si>
    <t>MUSTMORT</t>
  </si>
  <si>
    <t>CENTURY PA</t>
  </si>
  <si>
    <t>25 LINDEN AVE EAST</t>
  </si>
  <si>
    <t>JERSEY CITY</t>
  </si>
  <si>
    <t>201-434-2100</t>
  </si>
  <si>
    <t>2 TOWER CENTER BLVD</t>
  </si>
  <si>
    <t>609-409-3628</t>
  </si>
  <si>
    <t>CHRISTIAN</t>
  </si>
  <si>
    <t>220 FAIRFIELD ROAD</t>
  </si>
  <si>
    <t>973-227-4422</t>
  </si>
  <si>
    <t>CLARK TRAN</t>
  </si>
  <si>
    <t>33 HOOK ROAD</t>
  </si>
  <si>
    <t>BAYONNE</t>
  </si>
  <si>
    <t>07002-0000</t>
  </si>
  <si>
    <t>201-823-1400</t>
  </si>
  <si>
    <t>CNS CONFEC</t>
  </si>
  <si>
    <t>205 MOONACHI RD</t>
  </si>
  <si>
    <t>201-807-9100</t>
  </si>
  <si>
    <t>COGNATI CH</t>
  </si>
  <si>
    <t>C/O IBM PROCUREMENT SERVICES</t>
  </si>
  <si>
    <t>PO BOX 9017</t>
  </si>
  <si>
    <t>ENDICOTT</t>
  </si>
  <si>
    <t>13761-9017</t>
  </si>
  <si>
    <t>973-630-1731</t>
  </si>
  <si>
    <t>COLGATE PA</t>
  </si>
  <si>
    <t>DEER PARK</t>
  </si>
  <si>
    <t>631-254-0111</t>
  </si>
  <si>
    <t>COLONIAL L</t>
  </si>
  <si>
    <t>40 ENGINEERS RD</t>
  </si>
  <si>
    <t>631-234-8500</t>
  </si>
  <si>
    <t>COLONIAL W</t>
  </si>
  <si>
    <t>427 QUINTON-MARLBORO ROAD</t>
  </si>
  <si>
    <t>BRIDGETON</t>
  </si>
  <si>
    <t>865-542-4316</t>
  </si>
  <si>
    <t>COUNTRY ME</t>
  </si>
  <si>
    <t>180 LEHIGH AVE</t>
  </si>
  <si>
    <t>LAKEWOOD</t>
  </si>
  <si>
    <t>CUISINE IN</t>
  </si>
  <si>
    <t>BU61000 ATTN GEORGE MARTIN</t>
  </si>
  <si>
    <t>125 THEODORE CONRAD DRIVE</t>
  </si>
  <si>
    <t>212-210-1811</t>
  </si>
  <si>
    <t>DAILY NEWS</t>
  </si>
  <si>
    <t>DAMASCUS BAKERY, INC.</t>
  </si>
  <si>
    <t>60 MCCLELLAN STREET</t>
  </si>
  <si>
    <t>718-855-1456</t>
  </si>
  <si>
    <t>DAMASCUS B</t>
  </si>
  <si>
    <t>176 SADDLE RIVER AVE #178</t>
  </si>
  <si>
    <t>973-473-6858</t>
  </si>
  <si>
    <t>DAS INSTAL</t>
  </si>
  <si>
    <t>20334 SUPERIOR ROAD</t>
  </si>
  <si>
    <t>TAYLOR</t>
  </si>
  <si>
    <t>MI</t>
  </si>
  <si>
    <t>734-288-4400</t>
  </si>
  <si>
    <t>DEARBORN M</t>
  </si>
  <si>
    <t>1299 W. FOREST GROVE ROAD</t>
  </si>
  <si>
    <t>856-589-1250</t>
  </si>
  <si>
    <t>DECORATION</t>
  </si>
  <si>
    <t>AP - **INVOICE THRU PORTAL**</t>
  </si>
  <si>
    <t>ATLANTA</t>
  </si>
  <si>
    <t>GA</t>
  </si>
  <si>
    <t>347-528-6131</t>
  </si>
  <si>
    <t>DELTA AIRL</t>
  </si>
  <si>
    <t>181 E. JAMAICA AVE</t>
  </si>
  <si>
    <t>VALLEY STREAM</t>
  </si>
  <si>
    <t>917-533-0316</t>
  </si>
  <si>
    <t>DIRECT BOT</t>
  </si>
  <si>
    <t>215 COUNTY AVENUE</t>
  </si>
  <si>
    <t>SECAUCUS</t>
  </si>
  <si>
    <t>DONNELLEY</t>
  </si>
  <si>
    <t>NASHVILLE</t>
  </si>
  <si>
    <t>TN</t>
  </si>
  <si>
    <t>201-271-1000</t>
  </si>
  <si>
    <t>465 MOLA BOULEVARD</t>
  </si>
  <si>
    <t>ELMWOOD PARK</t>
  </si>
  <si>
    <t>201-703-1300-212</t>
  </si>
  <si>
    <t>DR PRAEGER</t>
  </si>
  <si>
    <t>89 N INDUSTRY COURT</t>
  </si>
  <si>
    <t>631-667-6666</t>
  </si>
  <si>
    <t>DWS ACCOCI</t>
  </si>
  <si>
    <t>249 POMEROY ROAD</t>
  </si>
  <si>
    <t>07054-0000</t>
  </si>
  <si>
    <t>973-884-1300</t>
  </si>
  <si>
    <t>EARTH THEB</t>
  </si>
  <si>
    <t>EASTERN BEARINGS INC DBA 268</t>
  </si>
  <si>
    <t>WALTHAM</t>
  </si>
  <si>
    <t>MA</t>
  </si>
  <si>
    <t>02454-0559</t>
  </si>
  <si>
    <t>EASTERN IN</t>
  </si>
  <si>
    <t>EASTERN BEARINGS INC DBA 572</t>
  </si>
  <si>
    <t>781-899-3952</t>
  </si>
  <si>
    <t>274 MIDLAND ISLAND ROAD</t>
  </si>
  <si>
    <t>MEDFORD</t>
  </si>
  <si>
    <t>631-698-0975</t>
  </si>
  <si>
    <t>EASTERN WH</t>
  </si>
  <si>
    <t>LEMCAR INDUSTIRAL PARK</t>
  </si>
  <si>
    <t>100 BUCKSHOLLOW ROAD UNIT 3</t>
  </si>
  <si>
    <t>MAHOPAC</t>
  </si>
  <si>
    <t>845-621-3700</t>
  </si>
  <si>
    <t>ECT TECHNO</t>
  </si>
  <si>
    <t>ENGINEERED COMPONENTS INC.</t>
  </si>
  <si>
    <t>3 EAST TOWER CIRCLE</t>
  </si>
  <si>
    <t>ORMOND BEACH</t>
  </si>
  <si>
    <t>FL</t>
  </si>
  <si>
    <t>386-447-5220</t>
  </si>
  <si>
    <t>ENGINEERED</t>
  </si>
  <si>
    <t>CHRISTINE SHERACK - SENIOR BUYER</t>
  </si>
  <si>
    <t>FORT WORTH</t>
  </si>
  <si>
    <t>76101-2027</t>
  </si>
  <si>
    <t>631-951-5309</t>
  </si>
  <si>
    <t>ENTENMANN'</t>
  </si>
  <si>
    <t>22 HARBOR PARK DRIVE</t>
  </si>
  <si>
    <t>PORT WASHINGTON</t>
  </si>
  <si>
    <t>516-484-1000</t>
  </si>
  <si>
    <t>ENTERTAINM</t>
  </si>
  <si>
    <t>7 HIGHPOINT DR</t>
  </si>
  <si>
    <t>WAYNE</t>
  </si>
  <si>
    <t>EPOCH PRES</t>
  </si>
  <si>
    <t>15 VERONICA AVENUE</t>
  </si>
  <si>
    <t>08873-0000</t>
  </si>
  <si>
    <t>732-846-1212</t>
  </si>
  <si>
    <t>EQUIPMENT</t>
  </si>
  <si>
    <t>1224 N CHURCH STREET</t>
  </si>
  <si>
    <t>MOORESTOWN</t>
  </si>
  <si>
    <t>856-439-1700</t>
  </si>
  <si>
    <t>Z020</t>
  </si>
  <si>
    <t>ESSENTRA P</t>
  </si>
  <si>
    <t>5410 TONNELLE AVE</t>
  </si>
  <si>
    <t>NORTH BERGEN</t>
  </si>
  <si>
    <t>201-867-8101</t>
  </si>
  <si>
    <t>EUROPEAN B</t>
  </si>
  <si>
    <t>4-01 BANTA PLACE</t>
  </si>
  <si>
    <t>201-967-7830</t>
  </si>
  <si>
    <t>Z4</t>
  </si>
  <si>
    <t>EXCALIBUR</t>
  </si>
  <si>
    <t>350 BEACH 79TH ST UNIT 1</t>
  </si>
  <si>
    <t>FAR ROCKAWAY</t>
  </si>
  <si>
    <t>718-474-0001</t>
  </si>
  <si>
    <t>EXCEL CONV</t>
  </si>
  <si>
    <t>48 COMMERCE ST</t>
  </si>
  <si>
    <t>SPRINGFIELD</t>
  </si>
  <si>
    <t>973-218-6216</t>
  </si>
  <si>
    <t>F &amp; L MACH</t>
  </si>
  <si>
    <t>402 SOUTH MAIN ST.</t>
  </si>
  <si>
    <t>WILLIAMSTOWN</t>
  </si>
  <si>
    <t>08094-0000</t>
  </si>
  <si>
    <t>609-768-3003</t>
  </si>
  <si>
    <t>F.P. DEVEL</t>
  </si>
  <si>
    <t>630 FLUSHING AVE, SUITE 203</t>
  </si>
  <si>
    <t>BROOKLYN</t>
  </si>
  <si>
    <t>718-246-2813</t>
  </si>
  <si>
    <t>FAMES CHOC</t>
  </si>
  <si>
    <t>790 BROADWAY AVE</t>
  </si>
  <si>
    <t>HOLBROOK</t>
  </si>
  <si>
    <t>631-588-8164</t>
  </si>
  <si>
    <t>FELBER MET</t>
  </si>
  <si>
    <t>ATTN: ACCTS PAYABLE</t>
  </si>
  <si>
    <t>24 WORLDS FAIR DRIVE UNIT G</t>
  </si>
  <si>
    <t>856-842-0600</t>
  </si>
  <si>
    <t>WRH MARKET</t>
  </si>
  <si>
    <t>1050 COMMERCE AVE.</t>
  </si>
  <si>
    <t>07083-0000</t>
  </si>
  <si>
    <t>908-687-3225</t>
  </si>
  <si>
    <t>FLOW-TURN,</t>
  </si>
  <si>
    <t>P.O. BOX 431</t>
  </si>
  <si>
    <t>425 FIFTH AVE.</t>
  </si>
  <si>
    <t>NEW ROCHELLE</t>
  </si>
  <si>
    <t>10801-0000</t>
  </si>
  <si>
    <t>914-636-1320</t>
  </si>
  <si>
    <t>FLYNN BURN</t>
  </si>
  <si>
    <t>750 CLARK DRIVE</t>
  </si>
  <si>
    <t>BUDD LAKE</t>
  </si>
  <si>
    <t>FRATELLI B</t>
  </si>
  <si>
    <t>208 BABYLON TPKE</t>
  </si>
  <si>
    <t>ROOSEVELT</t>
  </si>
  <si>
    <t>516-868-4923</t>
  </si>
  <si>
    <t>G&amp;F</t>
  </si>
  <si>
    <t>9 FOUNDRY STREET</t>
  </si>
  <si>
    <t>973-344-0081</t>
  </si>
  <si>
    <t>MATHEWSON</t>
  </si>
  <si>
    <t>2 BOUNDARY ROAD</t>
  </si>
  <si>
    <t>SOMERVILLE</t>
  </si>
  <si>
    <t>908-823-9150</t>
  </si>
  <si>
    <t>GERBER MET</t>
  </si>
  <si>
    <t>870 EXPRESS DRIVE SOUTH</t>
  </si>
  <si>
    <t>631-419-1300</t>
  </si>
  <si>
    <t>GLOBAL TIS</t>
  </si>
  <si>
    <t>ACCOUNTS PAYABLE DEPT</t>
  </si>
  <si>
    <t>MW - H11</t>
  </si>
  <si>
    <t>PALATINE</t>
  </si>
  <si>
    <t>609-613-4900</t>
  </si>
  <si>
    <t>ONE SOUTH GOLD DR</t>
  </si>
  <si>
    <t>TRENTON</t>
  </si>
  <si>
    <t>609-699-1200</t>
  </si>
  <si>
    <t>GRAM EQUIP</t>
  </si>
  <si>
    <t>4100 NEW BRUNSWICK AVE</t>
  </si>
  <si>
    <t>PISCATAWAY</t>
  </si>
  <si>
    <t>732-424-2100</t>
  </si>
  <si>
    <t>Z022</t>
  </si>
  <si>
    <t>GRAPHIC PA</t>
  </si>
  <si>
    <t>104 ALEXANDER STREET</t>
  </si>
  <si>
    <t>YONKERS</t>
  </si>
  <si>
    <t>914-234-8125</t>
  </si>
  <si>
    <t>GREYSTON B</t>
  </si>
  <si>
    <t>100 HIGHWAY 36</t>
  </si>
  <si>
    <t>MIDDLETOWN</t>
  </si>
  <si>
    <t>732-495-9480</t>
  </si>
  <si>
    <t>GUTTENPLAN</t>
  </si>
  <si>
    <t>34-38 STATE ST</t>
  </si>
  <si>
    <t>PASSAIC</t>
  </si>
  <si>
    <t>07055-0000</t>
  </si>
  <si>
    <t>973-471-9911</t>
  </si>
  <si>
    <t>HERMANOS B</t>
  </si>
  <si>
    <t>35 INDUSTRIAL ROAD</t>
  </si>
  <si>
    <t>LODI</t>
  </si>
  <si>
    <t>973-471-7770</t>
  </si>
  <si>
    <t>HK METAL C</t>
  </si>
  <si>
    <t>15 MAIN ST</t>
  </si>
  <si>
    <t>SUCCASUNNA</t>
  </si>
  <si>
    <t>973-584-8141</t>
  </si>
  <si>
    <t>HOLLAND MF</t>
  </si>
  <si>
    <t>20 EXECUTIVE BOULEVARD</t>
  </si>
  <si>
    <t>631-293-2211</t>
  </si>
  <si>
    <t>I.J. WHITE</t>
  </si>
  <si>
    <t>150 MT BETHEL RD BLDG #2</t>
  </si>
  <si>
    <t>WARREN</t>
  </si>
  <si>
    <t>908-293-8292</t>
  </si>
  <si>
    <t>ICF MERCAN</t>
  </si>
  <si>
    <t>2 STEWART PLACE</t>
  </si>
  <si>
    <t>07004-0000</t>
  </si>
  <si>
    <t>973-882-0060</t>
  </si>
  <si>
    <t>INDEPENDEN</t>
  </si>
  <si>
    <t>66 D. NANCY ST.</t>
  </si>
  <si>
    <t>WEST BABYLON</t>
  </si>
  <si>
    <t>631-643-7540</t>
  </si>
  <si>
    <t>986 BALSAM WAY NORTH</t>
  </si>
  <si>
    <t>908-686-2823</t>
  </si>
  <si>
    <t>INNOVATIVE</t>
  </si>
  <si>
    <t>501 FINNEGANS LANE</t>
  </si>
  <si>
    <t>NORTH BRUNSWICK</t>
  </si>
  <si>
    <t>08902-3458</t>
  </si>
  <si>
    <t>732-821-8100</t>
  </si>
  <si>
    <t>INTERSTATE</t>
  </si>
  <si>
    <t>31 WINDSOR PLACE</t>
  </si>
  <si>
    <t>CENTRAL ISLIP</t>
  </si>
  <si>
    <t>11722-0000</t>
  </si>
  <si>
    <t>631-761-8900</t>
  </si>
  <si>
    <t>ISLAND PAP</t>
  </si>
  <si>
    <t>ACCOUNTS PAYABLE  6-03</t>
  </si>
  <si>
    <t>DENVER</t>
  </si>
  <si>
    <t>CO</t>
  </si>
  <si>
    <t>80217-0000</t>
  </si>
  <si>
    <t>856-768-70000</t>
  </si>
  <si>
    <t>JOHNS MANV</t>
  </si>
  <si>
    <t>12 LAGOON DR WEST</t>
  </si>
  <si>
    <t>TOMS RIVER</t>
  </si>
  <si>
    <t>908-218-7724</t>
  </si>
  <si>
    <t>JOM PHARMA</t>
  </si>
  <si>
    <t>53 VARICK AVE.</t>
  </si>
  <si>
    <t>11237-0000</t>
  </si>
  <si>
    <t>000-000-0000</t>
  </si>
  <si>
    <t>KAMAN IND'L - HAUPPAUGE</t>
  </si>
  <si>
    <t>213 WEST WAYNE ST</t>
  </si>
  <si>
    <t>FORT WAYNE</t>
  </si>
  <si>
    <t>IN</t>
  </si>
  <si>
    <t>631-436-5090</t>
  </si>
  <si>
    <t>137 W. COMMERICAL AVE.</t>
  </si>
  <si>
    <t>201-933-9333</t>
  </si>
  <si>
    <t>KEY HANDLI</t>
  </si>
  <si>
    <t>KINRAY INCORPORATED</t>
  </si>
  <si>
    <t>152-35 TENTH AVE.</t>
  </si>
  <si>
    <t>WHITESTONE</t>
  </si>
  <si>
    <t>11357-0000</t>
  </si>
  <si>
    <t>718-767-4225</t>
  </si>
  <si>
    <t>KINRAY INC</t>
  </si>
  <si>
    <t>165 MILL LANE</t>
  </si>
  <si>
    <t>908-232-7200</t>
  </si>
  <si>
    <t>KLINGELHOF</t>
  </si>
  <si>
    <t>FLEMINGTON</t>
  </si>
  <si>
    <t>908-782-5696</t>
  </si>
  <si>
    <t>KUHL CORPO</t>
  </si>
  <si>
    <t>L M ROBBINS CO - SLATINGTON</t>
  </si>
  <si>
    <t>NEFFS</t>
  </si>
  <si>
    <t>610-760-8301</t>
  </si>
  <si>
    <t>LM ROBBINS</t>
  </si>
  <si>
    <t>WOOD RIDGE</t>
  </si>
  <si>
    <t>201-821-0080</t>
  </si>
  <si>
    <t>LAMINATION</t>
  </si>
  <si>
    <t>350 WIRELESS BLVD.</t>
  </si>
  <si>
    <t>631-231-2300</t>
  </si>
  <si>
    <t>LANCO CORP</t>
  </si>
  <si>
    <t>111 CANFIELD AVE</t>
  </si>
  <si>
    <t>RANDOLPH</t>
  </si>
  <si>
    <t>07869-0000</t>
  </si>
  <si>
    <t>973-927-9010</t>
  </si>
  <si>
    <t>LANDICE, I</t>
  </si>
  <si>
    <t>1246 HEIL QUALER BLVD</t>
  </si>
  <si>
    <t>LA VERGNE</t>
  </si>
  <si>
    <t>615-213-5815</t>
  </si>
  <si>
    <t>LIGHTNING</t>
  </si>
  <si>
    <t>77 HUDSON ST UNIT 1606</t>
  </si>
  <si>
    <t>201-333-5347</t>
  </si>
  <si>
    <t>SHIPPING POINTS</t>
  </si>
  <si>
    <t>LITHO EXPO</t>
  </si>
  <si>
    <t>PO BOX 390</t>
  </si>
  <si>
    <t>10802-0390</t>
  </si>
  <si>
    <t>914-632-2122</t>
  </si>
  <si>
    <t>LLOYD MACH</t>
  </si>
  <si>
    <t>ATTN: FINANCE DEPARTMENT</t>
  </si>
  <si>
    <t>21 HENDERSON DRIVE</t>
  </si>
  <si>
    <t>WEST CALDWELL</t>
  </si>
  <si>
    <t>07006-0000</t>
  </si>
  <si>
    <t>973-396-5336</t>
  </si>
  <si>
    <t>MADELAINE CHOCOLATE</t>
  </si>
  <si>
    <t>96-03 BEACH CHANNEL DR</t>
  </si>
  <si>
    <t>ROCKAWAY BEACH</t>
  </si>
  <si>
    <t>11693-0166</t>
  </si>
  <si>
    <t>718-945-1500</t>
  </si>
  <si>
    <t>MADELAINE</t>
  </si>
  <si>
    <t>500 MARKET STREET</t>
  </si>
  <si>
    <t>PERTH AMBOY</t>
  </si>
  <si>
    <t>732-826-4000</t>
  </si>
  <si>
    <t>MADSEN &amp; H</t>
  </si>
  <si>
    <t>186 EAST 22ND STREET</t>
  </si>
  <si>
    <t>201-339-6886</t>
  </si>
  <si>
    <t>MANHATTAN</t>
  </si>
  <si>
    <t>65 HONECK ST</t>
  </si>
  <si>
    <t>ENGLEWOOD</t>
  </si>
  <si>
    <t>201-569-7606</t>
  </si>
  <si>
    <t>MARLOW CAN</t>
  </si>
  <si>
    <t>**PORTAL CUSTOMER DO NOT MAIL**</t>
  </si>
  <si>
    <t>SAN ANTONIO</t>
  </si>
  <si>
    <t>908-798-1257</t>
  </si>
  <si>
    <t>MARS CHOCO</t>
  </si>
  <si>
    <t>95 SEAMAN AVE,SUITE 4B</t>
  </si>
  <si>
    <t>NEW YORK</t>
  </si>
  <si>
    <t>646-571-7131</t>
  </si>
  <si>
    <t>MD INTERNA</t>
  </si>
  <si>
    <t>135 LAWRENCE ST.</t>
  </si>
  <si>
    <t>201-489-0909</t>
  </si>
  <si>
    <t>METROPOLIT</t>
  </si>
  <si>
    <t>SUITE 400</t>
  </si>
  <si>
    <t>301 CARLSON PARKWAY</t>
  </si>
  <si>
    <t>MINNETONKA</t>
  </si>
  <si>
    <t>MN</t>
  </si>
  <si>
    <t>952-258-4000</t>
  </si>
  <si>
    <t>MICHAEL</t>
  </si>
  <si>
    <t>1312 LOCUST STREET SUITE 202</t>
  </si>
  <si>
    <t>DES MOINES</t>
  </si>
  <si>
    <t>IA</t>
  </si>
  <si>
    <t>MMY - CEDA</t>
  </si>
  <si>
    <t>DO NOT MAIL - OB10 E-INVOICING</t>
  </si>
  <si>
    <t>78246-9014</t>
  </si>
  <si>
    <t>201-794-4000 EXT</t>
  </si>
  <si>
    <t>Z178</t>
  </si>
  <si>
    <t>MONDELEZ G</t>
  </si>
  <si>
    <t>UNIT 1205</t>
  </si>
  <si>
    <t>30 CHAPIN ROAD</t>
  </si>
  <si>
    <t>PINE BROOK</t>
  </si>
  <si>
    <t>973-940-2900</t>
  </si>
  <si>
    <t>MONZA CORP</t>
  </si>
  <si>
    <t>1605 ALTON ROAD</t>
  </si>
  <si>
    <t>BIRMINGHAM</t>
  </si>
  <si>
    <t>AL</t>
  </si>
  <si>
    <t>732-828-8711</t>
  </si>
  <si>
    <t>Z155</t>
  </si>
  <si>
    <t>MOTION IND</t>
  </si>
  <si>
    <t>148 BAUER DR</t>
  </si>
  <si>
    <t>OAKLAND</t>
  </si>
  <si>
    <t>336-431-7187</t>
  </si>
  <si>
    <t>MULHEARN B</t>
  </si>
  <si>
    <t>EMAIL INVOICES - DO NOT MAIL</t>
  </si>
  <si>
    <t>LANSING</t>
  </si>
  <si>
    <t>908-757-6000</t>
  </si>
  <si>
    <t>MULTI PACK</t>
  </si>
  <si>
    <t>205 MAYWOOD AVENUE</t>
  </si>
  <si>
    <t>MAYWOOD</t>
  </si>
  <si>
    <t>201-843-6464</t>
  </si>
  <si>
    <t>USLHD</t>
  </si>
  <si>
    <t>55 W. SHEFFIELD</t>
  </si>
  <si>
    <t>07631-0000</t>
  </si>
  <si>
    <t>201-569-4500</t>
  </si>
  <si>
    <t>N.J. BUSIN</t>
  </si>
  <si>
    <t>530 W. JOHN ST.</t>
  </si>
  <si>
    <t>HICKSVILLE</t>
  </si>
  <si>
    <t>11801-0000</t>
  </si>
  <si>
    <t>516-433-7100</t>
  </si>
  <si>
    <t>NASSAU CAN</t>
  </si>
  <si>
    <t>dba CHOCOLATE INN</t>
  </si>
  <si>
    <t>110 BUFFALO AVE</t>
  </si>
  <si>
    <t>FREEPORT</t>
  </si>
  <si>
    <t>NC CHOCOLA</t>
  </si>
  <si>
    <t>967 LEHIGH AVE</t>
  </si>
  <si>
    <t>201-964-9400</t>
  </si>
  <si>
    <t>175 CHRISTIE STREET</t>
  </si>
  <si>
    <t>973-563-6529</t>
  </si>
  <si>
    <t>NED</t>
  </si>
  <si>
    <t>ONE MALLARD COURT</t>
  </si>
  <si>
    <t>SWEDESBORO</t>
  </si>
  <si>
    <t>08085-0000</t>
  </si>
  <si>
    <t>856-467-4884</t>
  </si>
  <si>
    <t>NEIHOFF EN</t>
  </si>
  <si>
    <t>4 STAGEDOOR RD</t>
  </si>
  <si>
    <t>FISHKILL</t>
  </si>
  <si>
    <t>914-763-8259</t>
  </si>
  <si>
    <t>NERAK SYST</t>
  </si>
  <si>
    <t>76 VERONICA AVE.</t>
  </si>
  <si>
    <t>08873-3417</t>
  </si>
  <si>
    <t>732-828-3633</t>
  </si>
  <si>
    <t>NEW BRUNSW</t>
  </si>
  <si>
    <t>1600 SAINT GEORGES AVE, SUITE 301</t>
  </si>
  <si>
    <t>RAHWAY</t>
  </si>
  <si>
    <t>212-214-3588</t>
  </si>
  <si>
    <t>CLASSIC CO</t>
  </si>
  <si>
    <t>235 PINELAWN ROAD</t>
  </si>
  <si>
    <t>631-843-2033</t>
  </si>
  <si>
    <t>NEWSDAY ME</t>
  </si>
  <si>
    <t>25 OAKLAND AVE</t>
  </si>
  <si>
    <t>CHESTER</t>
  </si>
  <si>
    <t>845-469-2141</t>
  </si>
  <si>
    <t>NEXANS ENE</t>
  </si>
  <si>
    <t>1990 RUTGERS UNIVERSITY BLVD.</t>
  </si>
  <si>
    <t>732-901-7905-...</t>
  </si>
  <si>
    <t>NITTO DENK</t>
  </si>
  <si>
    <t>70 BLANCHARD STREET</t>
  </si>
  <si>
    <t>07105-4702</t>
  </si>
  <si>
    <t>973-589-4200</t>
  </si>
  <si>
    <t>NORPAK COR</t>
  </si>
  <si>
    <t>MAIL STOP 1300PS</t>
  </si>
  <si>
    <t>PORTLAND</t>
  </si>
  <si>
    <t>OR</t>
  </si>
  <si>
    <t>97228-6035</t>
  </si>
  <si>
    <t>201-646-4000</t>
  </si>
  <si>
    <t>NORTH JERS</t>
  </si>
  <si>
    <t>309 MORGAN AVENUE</t>
  </si>
  <si>
    <t>718-782-5800</t>
  </si>
  <si>
    <t>NORTH SIDE</t>
  </si>
  <si>
    <t>P.O BOX 55</t>
  </si>
  <si>
    <t>LE ROY</t>
  </si>
  <si>
    <t>14482-0000</t>
  </si>
  <si>
    <t>585-768-8912</t>
  </si>
  <si>
    <t>NORTHEAST</t>
  </si>
  <si>
    <t>305 COMMERCE DRIVE</t>
  </si>
  <si>
    <t>08057-0000</t>
  </si>
  <si>
    <t>856-727-1100</t>
  </si>
  <si>
    <t>ELIZABETH</t>
  </si>
  <si>
    <t>908-558-1600</t>
  </si>
  <si>
    <t>ORION MANU</t>
  </si>
  <si>
    <t>131 EXECUTIVE BLVD</t>
  </si>
  <si>
    <t>11735-0000</t>
  </si>
  <si>
    <t>631-756-0110 X12</t>
  </si>
  <si>
    <t>ORLANDI IN</t>
  </si>
  <si>
    <t>474 MEACHAM AVE</t>
  </si>
  <si>
    <t>ELMONT</t>
  </si>
  <si>
    <t>516-805-7060</t>
  </si>
  <si>
    <t>OXFORD AIR</t>
  </si>
  <si>
    <t>474 MEACHAM AVE.</t>
  </si>
  <si>
    <t>(OXFORD AIRPORT TECH.)</t>
  </si>
  <si>
    <t>11003-0000</t>
  </si>
  <si>
    <t>516-326-6262</t>
  </si>
  <si>
    <t>OXFORD ELE</t>
  </si>
  <si>
    <t>151-05 20TH ROAD</t>
  </si>
  <si>
    <t>917-681-9949</t>
  </si>
  <si>
    <t>P &amp; P DIST</t>
  </si>
  <si>
    <t>800 HIGHLAND DRIVE</t>
  </si>
  <si>
    <t>WESTAMPTON</t>
  </si>
  <si>
    <t>609-265-9200</t>
  </si>
  <si>
    <t>PARIS CORP</t>
  </si>
  <si>
    <t>SUITE E</t>
  </si>
  <si>
    <t>60 CORBIN AVE.</t>
  </si>
  <si>
    <t>BAY SHORE</t>
  </si>
  <si>
    <t>11706-0000</t>
  </si>
  <si>
    <t>516-242-0174</t>
  </si>
  <si>
    <t>PARTS CONN</t>
  </si>
  <si>
    <t>39 WYANDANCH AVE.</t>
  </si>
  <si>
    <t>WYANDANCH</t>
  </si>
  <si>
    <t>631-491-3777</t>
  </si>
  <si>
    <t>PASTRY HOU</t>
  </si>
  <si>
    <t>PEARL RIVER PASTRY LLC</t>
  </si>
  <si>
    <t>389 WEST NYACK ROAD</t>
  </si>
  <si>
    <t>WEST NYACK</t>
  </si>
  <si>
    <t>845-735-5100</t>
  </si>
  <si>
    <t>PEARL RIVE</t>
  </si>
  <si>
    <t>973-882-0512</t>
  </si>
  <si>
    <t>70 TOLEDO ST</t>
  </si>
  <si>
    <t>516-521-1702</t>
  </si>
  <si>
    <t>PEREGRINE</t>
  </si>
  <si>
    <t>80 COMMERCE DRIVE</t>
  </si>
  <si>
    <t>ALLENDALE</t>
  </si>
  <si>
    <t>201-327-7009</t>
  </si>
  <si>
    <t>PESTER USA</t>
  </si>
  <si>
    <t>18249 PHOENIX DR</t>
  </si>
  <si>
    <t>HAGERSTOWN</t>
  </si>
  <si>
    <t>MD</t>
  </si>
  <si>
    <t>973-664-3100</t>
  </si>
  <si>
    <t>PHOENIX CO</t>
  </si>
  <si>
    <t>149 BOSTON AVE</t>
  </si>
  <si>
    <t>NORTH ARLINGTON</t>
  </si>
  <si>
    <t>201-899-2909</t>
  </si>
  <si>
    <t>PHOENIX MA</t>
  </si>
  <si>
    <t>**COLLECTIONS-DO NOT SELL**</t>
  </si>
  <si>
    <t>31 WILSON DR</t>
  </si>
  <si>
    <t>SPARTA</t>
  </si>
  <si>
    <t>973-300-9300</t>
  </si>
  <si>
    <t>PIONEER PA</t>
  </si>
  <si>
    <t>TEIXEIRA'S BAKERY</t>
  </si>
  <si>
    <t>113 KOSSUTH STREET</t>
  </si>
  <si>
    <t>973-589-8875</t>
  </si>
  <si>
    <t>PORTUGUESE</t>
  </si>
  <si>
    <t>ACE BELTING CO</t>
  </si>
  <si>
    <t>21 CURRIE AVE</t>
  </si>
  <si>
    <t>WALLINGTON</t>
  </si>
  <si>
    <t>201-964-0093</t>
  </si>
  <si>
    <t>POWER LINE</t>
  </si>
  <si>
    <t>DBA SCOTT-PRECISION</t>
  </si>
  <si>
    <t>1555A OCEAN AVE</t>
  </si>
  <si>
    <t>BOHEMIA</t>
  </si>
  <si>
    <t>631-468-8776</t>
  </si>
  <si>
    <t>PRECISION</t>
  </si>
  <si>
    <t>736 13TH STREET</t>
  </si>
  <si>
    <t>HAMMONTON</t>
  </si>
  <si>
    <t>609-567-8964</t>
  </si>
  <si>
    <t>200 MALTESE DRIVE</t>
  </si>
  <si>
    <t>07512-0000</t>
  </si>
  <si>
    <t>973-890-3873</t>
  </si>
  <si>
    <t>5601-5711 TONNELLE AVE.</t>
  </si>
  <si>
    <t>201-422-7900</t>
  </si>
  <si>
    <t>PRESTIGE B</t>
  </si>
  <si>
    <t>240 KENT AVE #B11</t>
  </si>
  <si>
    <t>310-680-5500</t>
  </si>
  <si>
    <t>PRINCIPE A</t>
  </si>
  <si>
    <t>36-04 SKILLMAN AVE</t>
  </si>
  <si>
    <t>LONG ISLAND CITY</t>
  </si>
  <si>
    <t>718-482-8909</t>
  </si>
  <si>
    <t>PROPPER MA</t>
  </si>
  <si>
    <t>12201 VANSTORY DRIVE</t>
  </si>
  <si>
    <t>HUNTERSVILLE</t>
  </si>
  <si>
    <t>NC</t>
  </si>
  <si>
    <t>800-255-5581</t>
  </si>
  <si>
    <t>PROSPECT Q</t>
  </si>
  <si>
    <t>65 CHALLENGER RD</t>
  </si>
  <si>
    <t>RIDGEFIELD PARK</t>
  </si>
  <si>
    <t>201-641-7900</t>
  </si>
  <si>
    <t>PRUDENT PU</t>
  </si>
  <si>
    <t>75 EASY STREET</t>
  </si>
  <si>
    <t>HOWELL</t>
  </si>
  <si>
    <t>732-938-2373</t>
  </si>
  <si>
    <t>PUGLISI EG</t>
  </si>
  <si>
    <t>*DO NOT MAIL*</t>
  </si>
  <si>
    <t>30 HARBOR PARK DR.</t>
  </si>
  <si>
    <t>516-625-5000</t>
  </si>
  <si>
    <t>RECOGNITIO</t>
  </si>
  <si>
    <t>1751 STATE ROUTE 17A SUITE #1</t>
  </si>
  <si>
    <t>FLORIDA</t>
  </si>
  <si>
    <t>10921-1311</t>
  </si>
  <si>
    <t>845-651-4431</t>
  </si>
  <si>
    <t>REMEE PROD</t>
  </si>
  <si>
    <t>78 E. GARDEN ROAD</t>
  </si>
  <si>
    <t>609-464-6784</t>
  </si>
  <si>
    <t>RNR FABRIC</t>
  </si>
  <si>
    <t>8 CORPORATE DRIVE</t>
  </si>
  <si>
    <t>CRANBURY</t>
  </si>
  <si>
    <t>732-438-0500</t>
  </si>
  <si>
    <t>8 COMMERCE WAY</t>
  </si>
  <si>
    <t>609-584-2500</t>
  </si>
  <si>
    <t>51 JOSEPH STREET</t>
  </si>
  <si>
    <t>201-229-9700-211</t>
  </si>
  <si>
    <t>1 NATHAN SEDLEY RD</t>
  </si>
  <si>
    <t>SHREVEPORT</t>
  </si>
  <si>
    <t>LA</t>
  </si>
  <si>
    <t>71115-2535</t>
  </si>
  <si>
    <t>732-968-8000</t>
  </si>
  <si>
    <t>187 DAVIDSON AVENUE</t>
  </si>
  <si>
    <t>201-469-7333</t>
  </si>
  <si>
    <t>ROTOR CLIP</t>
  </si>
  <si>
    <t>615-254-1339</t>
  </si>
  <si>
    <t>Z131</t>
  </si>
  <si>
    <t>RR DONNELL</t>
  </si>
  <si>
    <t>55 PATERSON AVE.</t>
  </si>
  <si>
    <t>07057-3400</t>
  </si>
  <si>
    <t>973-777-2200</t>
  </si>
  <si>
    <t>RS RUBBER</t>
  </si>
  <si>
    <t>63 GREEN ST</t>
  </si>
  <si>
    <t>201-487-1260</t>
  </si>
  <si>
    <t>RUFFINO PA</t>
  </si>
  <si>
    <t>2 LINDEN STREET</t>
  </si>
  <si>
    <t>GREAT NECK</t>
  </si>
  <si>
    <t>516-385-9680</t>
  </si>
  <si>
    <t>SAFETVEYR</t>
  </si>
  <si>
    <t>200 ENTIN ROAD</t>
  </si>
  <si>
    <t>CLIFTON</t>
  </si>
  <si>
    <t>07014-0000</t>
  </si>
  <si>
    <t>973-470-8100</t>
  </si>
  <si>
    <t>SANDY ALEX</t>
  </si>
  <si>
    <t>***DO NOT SELL-COLLECTIONS**</t>
  </si>
  <si>
    <t>3705 ALVAS LANE</t>
  </si>
  <si>
    <t>CUTCHOGUE</t>
  </si>
  <si>
    <t>631-734-4219</t>
  </si>
  <si>
    <t>SATUR FARM</t>
  </si>
  <si>
    <t>100 NORTH POINT CENTER EAST</t>
  </si>
  <si>
    <t>ALPHARETTA</t>
  </si>
  <si>
    <t>732-723-6283</t>
  </si>
  <si>
    <t>SCHWEITZER</t>
  </si>
  <si>
    <t>13000 PIERCE ST</t>
  </si>
  <si>
    <t>PACOIMA</t>
  </si>
  <si>
    <t>CA</t>
  </si>
  <si>
    <t>818-890-6002</t>
  </si>
  <si>
    <t>SDI INDUST</t>
  </si>
  <si>
    <t>1 ARNOLD DRIVE</t>
  </si>
  <si>
    <t>HUNTINGTON</t>
  </si>
  <si>
    <t>631-448-8888</t>
  </si>
  <si>
    <t>SELECT PRO</t>
  </si>
  <si>
    <t>845 LANCER DR</t>
  </si>
  <si>
    <t>800-989-8500</t>
  </si>
  <si>
    <t>SHINGLE &amp;</t>
  </si>
  <si>
    <t>VAILS GATE</t>
  </si>
  <si>
    <t>845-534-5259</t>
  </si>
  <si>
    <t>SILK CITY</t>
  </si>
  <si>
    <t>20 GOVERNOR DR</t>
  </si>
  <si>
    <t>NEWBURGH</t>
  </si>
  <si>
    <t>845-542-1444</t>
  </si>
  <si>
    <t>SOLATA FOO</t>
  </si>
  <si>
    <t>465 NORTH STATE RD</t>
  </si>
  <si>
    <t>BRIARCLIFF MANOR</t>
  </si>
  <si>
    <t>914-941-4808</t>
  </si>
  <si>
    <t>SOUDRONIC</t>
  </si>
  <si>
    <t>VENDOR# 167391</t>
  </si>
  <si>
    <t>1 MARKET ST</t>
  </si>
  <si>
    <t>07407-1451</t>
  </si>
  <si>
    <t>201-703-6490 DON</t>
  </si>
  <si>
    <t>SOUNDVIEW</t>
  </si>
  <si>
    <t>EMAIL INVOICES:</t>
  </si>
  <si>
    <t>3800 STAHL DR SE</t>
  </si>
  <si>
    <t>GRAND RAPIDS</t>
  </si>
  <si>
    <t>973-227-4100</t>
  </si>
  <si>
    <t>SPARKS BEL</t>
  </si>
  <si>
    <t>85 BRENNER DRIVE</t>
  </si>
  <si>
    <t>CONGERS</t>
  </si>
  <si>
    <t>10920-1307</t>
  </si>
  <si>
    <t>845-268-2600</t>
  </si>
  <si>
    <t>STAR KAY W</t>
  </si>
  <si>
    <t>26 RIVERSIDE DR</t>
  </si>
  <si>
    <t>19899-8825</t>
  </si>
  <si>
    <t>973-882-6125</t>
  </si>
  <si>
    <t>STAR LEDGE</t>
  </si>
  <si>
    <t>111 PORT JERSEY BLVD</t>
  </si>
  <si>
    <t>201-200-9820</t>
  </si>
  <si>
    <t>STAR SNACK</t>
  </si>
  <si>
    <t>ATTN:TECHNICAL</t>
  </si>
  <si>
    <t>38-38 9TH STREET</t>
  </si>
  <si>
    <t>11101-0000</t>
  </si>
  <si>
    <t>718-361-1600X 22</t>
  </si>
  <si>
    <t>STELLER PR</t>
  </si>
  <si>
    <t>ROCKAWAY</t>
  </si>
  <si>
    <t>07866-0000</t>
  </si>
  <si>
    <t>973-625-9660</t>
  </si>
  <si>
    <t>STILES ENT</t>
  </si>
  <si>
    <t>1595 OCEAN AVE</t>
  </si>
  <si>
    <t>UNIT 9 B</t>
  </si>
  <si>
    <t>11716-0000</t>
  </si>
  <si>
    <t>631-567-6311</t>
  </si>
  <si>
    <t>SUNSHINE M</t>
  </si>
  <si>
    <t>97 LAMAR STREET</t>
  </si>
  <si>
    <t>11704-0000</t>
  </si>
  <si>
    <t>631-643-9100</t>
  </si>
  <si>
    <t>CONVEYOR SERVICE</t>
  </si>
  <si>
    <t>50 LANDSCAPE AVE</t>
  </si>
  <si>
    <t>10705-0000</t>
  </si>
  <si>
    <t>914-965-4569</t>
  </si>
  <si>
    <t>SUPERMARKE</t>
  </si>
  <si>
    <t>FORMERLY SUPERIOR CONFECTIONS</t>
  </si>
  <si>
    <t>1150 SOUTH AVE.</t>
  </si>
  <si>
    <t>STATEN ISLAND</t>
  </si>
  <si>
    <t>718-761-9600</t>
  </si>
  <si>
    <t>SUPREME CH</t>
  </si>
  <si>
    <t>300 NORTH STREET</t>
  </si>
  <si>
    <t>TETERBORO</t>
  </si>
  <si>
    <t>07608-0000</t>
  </si>
  <si>
    <t>201-288-3200</t>
  </si>
  <si>
    <t>SYMRISE IN</t>
  </si>
  <si>
    <t>EL PASO</t>
  </si>
  <si>
    <t>79998-2478</t>
  </si>
  <si>
    <t>718-281-7053</t>
  </si>
  <si>
    <t>*DO NOT USE-SDI PURCHASED COMPANY*</t>
  </si>
  <si>
    <t>195 STRYKERS ROAD</t>
  </si>
  <si>
    <t>PHILLIPSBURG</t>
  </si>
  <si>
    <t>08865-0000</t>
  </si>
  <si>
    <t>908-454-1515</t>
  </si>
  <si>
    <t>TECH CONVE</t>
  </si>
  <si>
    <t>1395 MARCONI BLVD</t>
  </si>
  <si>
    <t>COPIAGUE</t>
  </si>
  <si>
    <t>631-750-5741</t>
  </si>
  <si>
    <t>TECH PRECI</t>
  </si>
  <si>
    <t>819 EAST 19TH STREET</t>
  </si>
  <si>
    <t>KANSAS CITY</t>
  </si>
  <si>
    <t>MO</t>
  </si>
  <si>
    <t>816-471-3800</t>
  </si>
  <si>
    <t>TENSION CO</t>
  </si>
  <si>
    <t>99 16TH STREET S.W.</t>
  </si>
  <si>
    <t>BARBERTON</t>
  </si>
  <si>
    <t>330-773-8200</t>
  </si>
  <si>
    <t>TERPCO. IN</t>
  </si>
  <si>
    <t>10 FAIRWAY CT</t>
  </si>
  <si>
    <t>NORTHVALE</t>
  </si>
  <si>
    <t>201-501-0489</t>
  </si>
  <si>
    <t>THE FILLO</t>
  </si>
  <si>
    <t>2410 NORTH ZION ROAD</t>
  </si>
  <si>
    <t>SALISBURY</t>
  </si>
  <si>
    <t>516-333-3050</t>
  </si>
  <si>
    <t>TISHCON CO</t>
  </si>
  <si>
    <t>41 MORRIS AVENUE PO BOX 378</t>
  </si>
  <si>
    <t>LAKE GROVE</t>
  </si>
  <si>
    <t>631-585-0027</t>
  </si>
  <si>
    <t>TOOLS FOR</t>
  </si>
  <si>
    <t>79 A EXPRESS STREET</t>
  </si>
  <si>
    <t>PLAINVIEW</t>
  </si>
  <si>
    <t>11803-0000</t>
  </si>
  <si>
    <t>516-942-5125</t>
  </si>
  <si>
    <t>TOTAL MACH</t>
  </si>
  <si>
    <t>175 RAILROAD AVE</t>
  </si>
  <si>
    <t>RIDGEFIELD</t>
  </si>
  <si>
    <t>07657-0000</t>
  </si>
  <si>
    <t>201-941-2000</t>
  </si>
  <si>
    <t>TOUFAYAN B</t>
  </si>
  <si>
    <t>35 BROAD STREET</t>
  </si>
  <si>
    <t>CARLSTADT</t>
  </si>
  <si>
    <t>201-935-3235</t>
  </si>
  <si>
    <t>TRINITY LA</t>
  </si>
  <si>
    <t>86 GARRY ROAD</t>
  </si>
  <si>
    <t>CLOSTER</t>
  </si>
  <si>
    <t>201-768-0981</t>
  </si>
  <si>
    <t>TS TRADE T</t>
  </si>
  <si>
    <t>1900 LOWER RD</t>
  </si>
  <si>
    <t>LINDEN</t>
  </si>
  <si>
    <t>732-574-3600</t>
  </si>
  <si>
    <t>TURTLE &amp; H</t>
  </si>
  <si>
    <t>U.S. NONWOVENS CORP</t>
  </si>
  <si>
    <t>ATT: ACCOUNTS PAYABLE DEPT</t>
  </si>
  <si>
    <t>100 EMJAY BLVD.</t>
  </si>
  <si>
    <t>BRENTWOOD</t>
  </si>
  <si>
    <t>631-952-0100</t>
  </si>
  <si>
    <t>U.S. NONWO</t>
  </si>
  <si>
    <t>44 INDIAN LANE EAST</t>
  </si>
  <si>
    <t>201-402-8855</t>
  </si>
  <si>
    <t>UHLMANN PA</t>
  </si>
  <si>
    <t>1 TERMINAL C EWRFX</t>
  </si>
  <si>
    <t>NEWARK LIBERTY INTL AIRPORT</t>
  </si>
  <si>
    <t>973-681-1508</t>
  </si>
  <si>
    <t>UNITED AIR</t>
  </si>
  <si>
    <t>85 ROUTE 31N</t>
  </si>
  <si>
    <t>PENNINGTON</t>
  </si>
  <si>
    <t>609-745-5000-156</t>
  </si>
  <si>
    <t>USA TOLERA</t>
  </si>
  <si>
    <t>EMAIL INV: AP@VALLEN.COM</t>
  </si>
  <si>
    <t>CALLER SERVICE 1819</t>
  </si>
  <si>
    <t>30022-0000</t>
  </si>
  <si>
    <t>973-277-3947</t>
  </si>
  <si>
    <t>Z5</t>
  </si>
  <si>
    <t>VALLEN DIS</t>
  </si>
  <si>
    <t>225 COUNTY ROAD</t>
  </si>
  <si>
    <t>TENAFLY</t>
  </si>
  <si>
    <t>201-569-5001</t>
  </si>
  <si>
    <t>VICOR INDU</t>
  </si>
  <si>
    <t>BRADLEY CORPORATE PARK</t>
  </si>
  <si>
    <t>200 CORPORATE DRIVE</t>
  </si>
  <si>
    <t>BLAUVELT</t>
  </si>
  <si>
    <t>10913-0000</t>
  </si>
  <si>
    <t>845-353-5000</t>
  </si>
  <si>
    <t>VITS-AMERI</t>
  </si>
  <si>
    <t>300 SOUTH MICHIGAN AVE</t>
  </si>
  <si>
    <t>KENILWORTH</t>
  </si>
  <si>
    <t>908-241-5110</t>
  </si>
  <si>
    <t>VS SYSTEMA</t>
  </si>
  <si>
    <t>253 PASSAIC AVE</t>
  </si>
  <si>
    <t>201-635-3454</t>
  </si>
  <si>
    <t>W&amp;H SYS DB</t>
  </si>
  <si>
    <t>PHILADELPHIA</t>
  </si>
  <si>
    <t>MS</t>
  </si>
  <si>
    <t>601-565-5411</t>
  </si>
  <si>
    <t>W.G. YATES</t>
  </si>
  <si>
    <t>ATTN: AP</t>
  </si>
  <si>
    <t>25 COLUMBIA HEIGHTS</t>
  </si>
  <si>
    <t>11201-2483</t>
  </si>
  <si>
    <t>845-744-9806</t>
  </si>
  <si>
    <t>22 N 26TH STREET</t>
  </si>
  <si>
    <t>908-241-3100</t>
  </si>
  <si>
    <t>WELTON V.</t>
  </si>
  <si>
    <t>ACCT#37938</t>
  </si>
  <si>
    <t>36 HARBOR PARK DR.</t>
  </si>
  <si>
    <t>11050-0000</t>
  </si>
  <si>
    <t>516-484-6075</t>
  </si>
  <si>
    <t>WESCO INTE</t>
  </si>
  <si>
    <t>PORTAL INVOICING - DO NOT MAIL INVO</t>
  </si>
  <si>
    <t>JACKSONVILLE</t>
  </si>
  <si>
    <t>678-291-7910</t>
  </si>
  <si>
    <t>WEST ROCK</t>
  </si>
  <si>
    <t xml:space="preserve">BUONA VITA INC </t>
  </si>
  <si>
    <t>1530 JERSEY AVENUE</t>
  </si>
  <si>
    <t>732-964-1600</t>
  </si>
  <si>
    <t>USKDO</t>
  </si>
  <si>
    <t>X PAK USA</t>
  </si>
  <si>
    <t>US Airport House</t>
  </si>
  <si>
    <t>30100 CABOT DRIVE</t>
  </si>
  <si>
    <t>NOVI</t>
  </si>
  <si>
    <t>248-553-1000</t>
  </si>
  <si>
    <t>JERVIS B.</t>
  </si>
  <si>
    <t>ALL</t>
  </si>
  <si>
    <t>*CONTRACT PRICING - JONATHAN MORGAN</t>
  </si>
  <si>
    <t>/SUNDRY/Forbo Siegling India</t>
  </si>
  <si>
    <t>3M COMPANY - SAINT PAUL MN</t>
  </si>
  <si>
    <t>ABB POWER GRIDS OF CANADA INC.</t>
  </si>
  <si>
    <t>AC OMEX INC.</t>
  </si>
  <si>
    <t>ACCURATE IND. PROD. (IMPERIAL MO)</t>
  </si>
  <si>
    <t>ACCURATE INDUSTRIAL INC</t>
  </si>
  <si>
    <t>ACE BAKERY</t>
  </si>
  <si>
    <t>ADAPT PLASTICS, INC.</t>
  </si>
  <si>
    <t>AGC NELCO AMERICA, INC.</t>
  </si>
  <si>
    <t>ALL STATE BELTING, LLC</t>
  </si>
  <si>
    <t>ALL-STATE BELTING LLC</t>
  </si>
  <si>
    <t>ALL-STATE BELTING, LLC</t>
  </si>
  <si>
    <t>ALOI MATERIALS HANDLING</t>
  </si>
  <si>
    <t>ALTERNATIVE BELTING ENTERPRISES LTD</t>
  </si>
  <si>
    <t>AMAZON - BOS5 (STOUGHTON, MA)</t>
  </si>
  <si>
    <t>AMAZON - BWI2 (BALTIMORE,MD)</t>
  </si>
  <si>
    <t>AMAZON AIR HUB - VANDERLANDE</t>
  </si>
  <si>
    <t>AMAZON- MEM1 (MEMPHIS)</t>
  </si>
  <si>
    <t>AMAZON -SDF1 (CAMPBELLSVILLE, KY)</t>
  </si>
  <si>
    <t>AMAZON.COM SERVICES LLC-MKE2</t>
  </si>
  <si>
    <t>AMERICAN SCIENCE &amp;</t>
  </si>
  <si>
    <t>AMY'S KITCHEN INC</t>
  </si>
  <si>
    <t>ANDRITZ INC. (LARRY HOLLINGSWORTH)</t>
  </si>
  <si>
    <t>APACHE HOSE &amp; BELTING INC</t>
  </si>
  <si>
    <t>APACHE INC</t>
  </si>
  <si>
    <t>APACHE INC - CINCINNATI</t>
  </si>
  <si>
    <t>ARYZTA - ALSIP</t>
  </si>
  <si>
    <t>ATLANTIS FITNESS EQUIPMEN</t>
  </si>
  <si>
    <t>AXIOM INDUSTRIAL SOLUTIONS INC</t>
  </si>
  <si>
    <t>BAR BAKERS, LLC</t>
  </si>
  <si>
    <t>BDI - MARK DUNCAN</t>
  </si>
  <si>
    <t>BDI (039)</t>
  </si>
  <si>
    <t>BDI (11) - (4022)</t>
  </si>
  <si>
    <t>BDI (35)</t>
  </si>
  <si>
    <t>BDI CANADA INC. - BRAMPTON (CHRY)</t>
  </si>
  <si>
    <t>BDS - BROWN</t>
  </si>
  <si>
    <t>BEARING HEADQUARTERS</t>
  </si>
  <si>
    <t>BEARING HEADQUARTERS INC (4022)</t>
  </si>
  <si>
    <t>BELT POWER MARIETTA - LM</t>
  </si>
  <si>
    <t>BELTERRA</t>
  </si>
  <si>
    <t>BELTERRA CORPORATION</t>
  </si>
  <si>
    <t>BELTERRA CORPORATION - TIMMINS BRAN</t>
  </si>
  <si>
    <t>BELTERRA CORPORATION (Brantford)</t>
  </si>
  <si>
    <t>BELTERRA CORPORATION-VANCOUVER</t>
  </si>
  <si>
    <t>BEUMER CORPORATION, AIRPORT DIVISIO</t>
  </si>
  <si>
    <t>BLACK WATER BARRELS LLC</t>
  </si>
  <si>
    <t>BLANKENSHIP EQUIPMENT REPAIR, INC</t>
  </si>
  <si>
    <t>BORAL ROOFING INC-LATHROP</t>
  </si>
  <si>
    <t>BORAL ROOFING LLC - PHOENIX</t>
  </si>
  <si>
    <t>BORAL ROOFING LLC-FRENCH CAMP</t>
  </si>
  <si>
    <t>BORAL ROOFING LLC-HENDERSON,NV</t>
  </si>
  <si>
    <t>BORAL ROOFING-HENDERSON,CO</t>
  </si>
  <si>
    <t>BOWLING GREEN RUBBER &amp; GASKET CO.</t>
  </si>
  <si>
    <t>BRIDGESTONE AMERICA (BLOOMINGTON)</t>
  </si>
  <si>
    <t>BRIDGESTONE FIRESTONE - TRENTON</t>
  </si>
  <si>
    <t>BRIDGESTONE/FIRESTONE - GRANITEVILL</t>
  </si>
  <si>
    <t>BRIDGESTONE/FIRESTONE - NASHVILLE</t>
  </si>
  <si>
    <t>BRITEVISION MEDIA - SPARKS</t>
  </si>
  <si>
    <t>BWAY CORP / MAUSER PACKAGING SOLUTI</t>
  </si>
  <si>
    <t>BYSTRONIC GLASS, INC</t>
  </si>
  <si>
    <t>CALJAN RITE-HITE, INC</t>
  </si>
  <si>
    <t>CAMPBELL SALES AND SERVICE INC.</t>
  </si>
  <si>
    <t>CARAUSTAR - LOS ANGELES PAPERBOARD</t>
  </si>
  <si>
    <t>CASCADES CONTAINERBOARD PACKAGING -</t>
  </si>
  <si>
    <t>CEBAL CR A.S.</t>
  </si>
  <si>
    <t>CHALLENGE MAUFACTURING</t>
  </si>
  <si>
    <t>CLIF BAR &amp; COMPANY</t>
  </si>
  <si>
    <t>CLIF BAR BAKING CO - TWIN FALLS</t>
  </si>
  <si>
    <t>CMC Gomez Haedo S.R.L.</t>
  </si>
  <si>
    <t>COGENT POWER INC.</t>
  </si>
  <si>
    <t>COLONIAL COOKIES LIMITED</t>
  </si>
  <si>
    <t>CONNECT CONVEYOR BELTING INC.</t>
  </si>
  <si>
    <t>CONTINENTAL BUILDING PRODUCTS</t>
  </si>
  <si>
    <t>COOPER TIRE &amp; RUBBER CO</t>
  </si>
  <si>
    <t>COOPER TIRE &amp; RUBBER COMPANY</t>
  </si>
  <si>
    <t>COTUPLAS</t>
  </si>
  <si>
    <t>CREATE A TREAT LTD.</t>
  </si>
  <si>
    <t>CTNA - ACCOUNTS PAYABLE</t>
  </si>
  <si>
    <t>CTNA ACCOUNTS PAYABLE</t>
  </si>
  <si>
    <t>CTNA-ACCOUNTS PAYABLE</t>
  </si>
  <si>
    <t>D P BROWN OF DETROIT, INC</t>
  </si>
  <si>
    <t>DAIFUKU AIRPORT TECH. - DORVAL</t>
  </si>
  <si>
    <t>DAIFUKU AIRPORT TECHNOLOGIES CANADA</t>
  </si>
  <si>
    <t>DAIFUKU LOGAN LTD - MONTREAL</t>
  </si>
  <si>
    <t>DATA BUSINESS FORMS - BRAMPTON</t>
  </si>
  <si>
    <t>DELTA AIRLINES INC., DEPT 587</t>
  </si>
  <si>
    <t>DENSO MANUFACTURING NORTH CAROLINA</t>
  </si>
  <si>
    <t>DIVERSIFIED CONVEYORS / PROJECT ACC</t>
  </si>
  <si>
    <t>DIVERSIFIED CONVEYORS,INC</t>
  </si>
  <si>
    <t>DORNER MFG CORP</t>
  </si>
  <si>
    <t>DOUMAK INC</t>
  </si>
  <si>
    <t>DUNHAM RUBBER &amp; BELTING</t>
  </si>
  <si>
    <t>DUNHAM RUBBER &amp; BELTING CORP</t>
  </si>
  <si>
    <t>DUNHAM RUBBER FDA</t>
  </si>
  <si>
    <t>EASTERN QUEBEC SEAFOODS (1998) LTD</t>
  </si>
  <si>
    <t>ELITE LINE SERVICE - SACRAMENTO</t>
  </si>
  <si>
    <t>ELITE LINE SERVICES - CLEVELAND</t>
  </si>
  <si>
    <t>ELITE LINE SERVICES - COLLEGE PARK</t>
  </si>
  <si>
    <t>ELITE LINE SERVICES - DETROIT</t>
  </si>
  <si>
    <t>ELITE LINE SERVICES - LOS ANGELES</t>
  </si>
  <si>
    <t>ELITE LINE SERVICES - MINNEAPOLIS</t>
  </si>
  <si>
    <t>ELITE LINE SERVICES - MORRISVILLE</t>
  </si>
  <si>
    <t>ELITE LINE SERVICES - PHOENIX</t>
  </si>
  <si>
    <t>ELITE LINE SERVICES - SAN DIEGO</t>
  </si>
  <si>
    <t>ELITE LINE SERVICES - VANDALIA</t>
  </si>
  <si>
    <t>ELITE LINE SERVICES - WARWICK</t>
  </si>
  <si>
    <t>ELITE LINE SERVICES LTD</t>
  </si>
  <si>
    <t>EL-MET-PARTS</t>
  </si>
  <si>
    <t>ELRAM  ENGINEERING &amp; ADVANCED</t>
  </si>
  <si>
    <t>ENGINEERED COMPONENTS, INC (MD)</t>
  </si>
  <si>
    <t>ENGINEERED COMPONENTS, INC (RP)</t>
  </si>
  <si>
    <t>ENGINEERED COMPONENTS,INC</t>
  </si>
  <si>
    <t>ERIKS - OSHAWA</t>
  </si>
  <si>
    <t>ERIKS INDUSTRIAL SERVICES LP</t>
  </si>
  <si>
    <t>ERIKS NORTH AMERICA, INC - BAKERSFI</t>
  </si>
  <si>
    <t>ERIKS NORTH AMERICA, INC - SAC</t>
  </si>
  <si>
    <t>ERIKS NORTH AMERICA, INC.</t>
  </si>
  <si>
    <t>ERIKS NORTH AMERICA, INC-FRESNO</t>
  </si>
  <si>
    <t>F.N. SHEPPARD &amp; CO - WALDO CERVANTE</t>
  </si>
  <si>
    <t>FAPLAC S.A.</t>
  </si>
  <si>
    <t>FEDEX GROUND KCMO</t>
  </si>
  <si>
    <t>FEDEX GROUND PKG SYS-SALINA</t>
  </si>
  <si>
    <t>FIELDALE FARMS COPORATION</t>
  </si>
  <si>
    <t>FIRST DATA</t>
  </si>
  <si>
    <t>FITNESS COMPANY S.A.</t>
  </si>
  <si>
    <t>FORBO ADHESIVES</t>
  </si>
  <si>
    <t>Forbo Hareket ve Zemin Sistemleri</t>
  </si>
  <si>
    <t>Forbo International Hong Kong</t>
  </si>
  <si>
    <t>Forbo International Hong Kong Limit</t>
  </si>
  <si>
    <t>Forbo Korea Ltd.</t>
  </si>
  <si>
    <t>Forbo Linoleum Inc.</t>
  </si>
  <si>
    <t>Forbo Management SA</t>
  </si>
  <si>
    <t>Forbo Movement Systems (China) Co.</t>
  </si>
  <si>
    <t>FORBO SHANGHAI CO., LTD</t>
  </si>
  <si>
    <t>Forbo Siegling  s.r.o.</t>
  </si>
  <si>
    <t>Forbo Siegling (China) Co., Ltd.</t>
  </si>
  <si>
    <t>Forbo Siegling (Thailand) Co.,ltd.</t>
  </si>
  <si>
    <t>Forbo Siegling America LLC</t>
  </si>
  <si>
    <t>Forbo Siegling Austria Ges.m.b.H.</t>
  </si>
  <si>
    <t>Forbo Siegling Belux SE</t>
  </si>
  <si>
    <t>Forbo Siegling Brasil Ltda.</t>
  </si>
  <si>
    <t>Forbo Siegling Canada Corp.</t>
  </si>
  <si>
    <t>Forbo Siegling Cesk・republika s.r.</t>
  </si>
  <si>
    <t>FORBO SIEGLING CHILE S.A.</t>
  </si>
  <si>
    <t>Forbo Siegling Colombia S.A.S.</t>
  </si>
  <si>
    <t>Forbo Siegling Danmark A/S</t>
  </si>
  <si>
    <t>Forbo Siegling France SAS</t>
  </si>
  <si>
    <t>Forbo Siegling GmbH</t>
  </si>
  <si>
    <t>Forbo Siegling Hong Kong</t>
  </si>
  <si>
    <t>Forbo Siegling Iberica S.A.U.</t>
  </si>
  <si>
    <t>FORBO SIEGLING Italia SPA</t>
  </si>
  <si>
    <t>Forbo Siegling Japan Ltd.</t>
  </si>
  <si>
    <t>Forbo Siegling Ltd.</t>
  </si>
  <si>
    <t>Forbo Siegling Movement Systems Ind</t>
  </si>
  <si>
    <t>Forbo Siegling Nederland  B.V.</t>
  </si>
  <si>
    <t>Forbo Siegling PTY. LTD.</t>
  </si>
  <si>
    <t>Forbo Siegling s.r.o.</t>
  </si>
  <si>
    <t>Forbo Siegling Schweiz AG</t>
  </si>
  <si>
    <t>FORBO SIEGLING SCHWEIZ AG</t>
  </si>
  <si>
    <t>Forbo Siegling Sdn. Bhd.</t>
  </si>
  <si>
    <t>Forbo Siegling Singapore</t>
  </si>
  <si>
    <t>Forbo Siegling Svenska AB</t>
  </si>
  <si>
    <t>Forbo Siegling UK Ltd.</t>
  </si>
  <si>
    <t>Forbo Siegling, S.A. de C.V.</t>
  </si>
  <si>
    <t>FOSS PERFORMANCE MATERIALS</t>
  </si>
  <si>
    <t>FRESH EXPRESS</t>
  </si>
  <si>
    <t>FRESH EXPRESS INC</t>
  </si>
  <si>
    <t>FRITO-LAY FOR PEPSICO FOODS CANADA</t>
  </si>
  <si>
    <t>FUJI FILM MICRODISKS U.S.A. INC.</t>
  </si>
  <si>
    <t>GAINCO, INC.</t>
  </si>
  <si>
    <t>GIVE &amp; GO PREPARED FOODS - BRAMPTON</t>
  </si>
  <si>
    <t>GLIDEPATH SYSTEMS LTD</t>
  </si>
  <si>
    <t>GLOBAL FELT TECHNOLOGIES</t>
  </si>
  <si>
    <t>GOODYEAR TIRE &amp; RUBBER CO.</t>
  </si>
  <si>
    <t>GOODYEAR TIRE(LM)</t>
  </si>
  <si>
    <t>GREAT LAKES BELTING</t>
  </si>
  <si>
    <t>GREEN RUBBER - KENNEDY AG (SALINAS)</t>
  </si>
  <si>
    <t>GREEN RUBBER-KENNEDY AG</t>
  </si>
  <si>
    <t>Gremser Franz</t>
  </si>
  <si>
    <t>GSS - GRAPHIC SYSTEMS SERVICES</t>
  </si>
  <si>
    <t>HAUNI RICHMOND</t>
  </si>
  <si>
    <t>HELLA CORP</t>
  </si>
  <si>
    <t>HERSHEY CHOCOLATE &amp; CONF CORP</t>
  </si>
  <si>
    <t>HERSHEY CHOCOLATE OF VIRGINIA</t>
  </si>
  <si>
    <t>HITACHI AUTOMOTIVE SYSTEMS, INC.</t>
  </si>
  <si>
    <t>HOFFMEYER CO. - WILSONVILLE</t>
  </si>
  <si>
    <t>HOSTESS BRANDS, LLC</t>
  </si>
  <si>
    <t>HUSKY INJECTION MOULDING SYS. LTD.</t>
  </si>
  <si>
    <t>HYUN TECH INC</t>
  </si>
  <si>
    <t>INTERNATIONAL PAPER - MANSFIELD LA</t>
  </si>
  <si>
    <t>INTERPLAST GROUP CORPORATION</t>
  </si>
  <si>
    <t>JBT ・SANDUSKY OH</t>
  </si>
  <si>
    <t>JBT AEROTECH - PBI</t>
  </si>
  <si>
    <t>JERVIS B. WEBB CO. OF CANADA LTD</t>
  </si>
  <si>
    <t>JOHNSON HEALTH TECH CO., LTD.</t>
  </si>
  <si>
    <t>JOHNSON HEALTH TECH. CO LTD</t>
  </si>
  <si>
    <t>K2 KINETICS LLC</t>
  </si>
  <si>
    <t>KAITTING BEARING LTD.</t>
  </si>
  <si>
    <t>KAMAN IND'L - DENVER</t>
  </si>
  <si>
    <t>KAMAN IND'L - ONTARIO,OR</t>
  </si>
  <si>
    <t>KAMAN INDUSTRIAL - ELMIRA, N.Y.</t>
  </si>
  <si>
    <t>KAMAN INDUSTRIAL - PITTSTON</t>
  </si>
  <si>
    <t>KAMAN INDUSTRIAL - RICHFIELD</t>
  </si>
  <si>
    <t>KAMAN INDUSTRIAL (MARCY/UTICA)</t>
  </si>
  <si>
    <t>KEEBLER</t>
  </si>
  <si>
    <t>KELLOGG - GRAND RAPIDS PLANT #0304</t>
  </si>
  <si>
    <t>KELLOGG - MEMPHIS PLANT #0394</t>
  </si>
  <si>
    <t>KELLOGGS  - BELLEVILLE PLANT #0317</t>
  </si>
  <si>
    <t>KERRY INGREDIENTS &amp; FLAVOURS-UNION</t>
  </si>
  <si>
    <t>KEYSTONE PAPER &amp; BOX CO.</t>
  </si>
  <si>
    <t>KNAPP LOGISTICS AUTOMATION, INC.</t>
  </si>
  <si>
    <t>L M ROBBINS - SLATINGTON (BDS)</t>
  </si>
  <si>
    <t>L-3 SECURITY</t>
  </si>
  <si>
    <t>LANSING CAPITAL CITY AIRPORT</t>
  </si>
  <si>
    <t>LANTHIER BAKERY LTD.Q</t>
  </si>
  <si>
    <t>LECLERC FOODS USA INC</t>
  </si>
  <si>
    <t>LIVING ECOLOGY INC. - HENDERSON</t>
  </si>
  <si>
    <t>LIVING ECOLOGY MANUFACTURING INC</t>
  </si>
  <si>
    <t>LM ROBBINS - SLATINGTON</t>
  </si>
  <si>
    <t>LOVESHAW, DIV OF SIGNODE IND GRP LL</t>
  </si>
  <si>
    <t>MANUFACTURING SUPPORT &amp; SUPPLIES CO</t>
  </si>
  <si>
    <t>MARACLE PRESS LIMITED</t>
  </si>
  <si>
    <t>MAREL  STORK POULTRY PROCESSING INC</t>
  </si>
  <si>
    <t>MASONITE CORPORATION</t>
  </si>
  <si>
    <t>MATERIAL HANDLING SYSTEMS</t>
  </si>
  <si>
    <t>MATERIAL HANDLING SYSTEMS OF CANADA</t>
  </si>
  <si>
    <t>MATTCO</t>
  </si>
  <si>
    <t>MATTCO - GREG BRANNON</t>
  </si>
  <si>
    <t>MATTCO - JACOB JURCA</t>
  </si>
  <si>
    <t>MATTCO - WALDO CERVANTES</t>
  </si>
  <si>
    <t>MATTCO - WESLEY YOUNTS</t>
  </si>
  <si>
    <t>MCCARRAN INTERNATIONAL AIRPORT</t>
  </si>
  <si>
    <t>METAGENICS</t>
  </si>
  <si>
    <t>MF-Hamburg Maschinen und</t>
  </si>
  <si>
    <t>MHS EQUIPMENT, LLC</t>
  </si>
  <si>
    <t>MICHAEL WEINIG, INC.</t>
  </si>
  <si>
    <t>MIDWEST INDUSTRIAL RUBBER - ATLANTA</t>
  </si>
  <si>
    <t>MIE AME LE BUN MAKER</t>
  </si>
  <si>
    <t>MILLIKEN-LAGRANGE (KEX)</t>
  </si>
  <si>
    <t>MILWAUKEE BELT-TECH CO.</t>
  </si>
  <si>
    <t>MITCHELL MILL SYSTEMS CANADA LTD.</t>
  </si>
  <si>
    <t>MOTION CANADA - MONTREAL</t>
  </si>
  <si>
    <t>MOTION IND - AUGUSTA</t>
  </si>
  <si>
    <t>MOTION IND - BANGOR</t>
  </si>
  <si>
    <t>MOTION IND - CARTERSVILLE</t>
  </si>
  <si>
    <t>MOTION IND - CHESAPEAKE</t>
  </si>
  <si>
    <t>MOTION IND - COLUMBUS IN</t>
  </si>
  <si>
    <t>MOTION IND - FARGO ND</t>
  </si>
  <si>
    <t>MOTION IND - FLORENCE</t>
  </si>
  <si>
    <t>MOTION IND - GREENVILLE</t>
  </si>
  <si>
    <t>MOTION IND - KINGSPORT</t>
  </si>
  <si>
    <t>MOTION IND - MACHESNEY PARK IL</t>
  </si>
  <si>
    <t>MOTION IND - MARINETTE WI</t>
  </si>
  <si>
    <t>MOTION IND - NORCROSS</t>
  </si>
  <si>
    <t>MOTION IND - OMAHA NE</t>
  </si>
  <si>
    <t>MOTION IND - ROCKFORD IL</t>
  </si>
  <si>
    <t>MOTION IND - SALINAS</t>
  </si>
  <si>
    <t>MOTION IND - WICHITA, KS</t>
  </si>
  <si>
    <t>MOTION IND.</t>
  </si>
  <si>
    <t>MOTION IND. - ANKENY, IA</t>
  </si>
  <si>
    <t>MOTION IND. - APPLETON WI</t>
  </si>
  <si>
    <t>MOTION IND. - CARROLLTON, KY</t>
  </si>
  <si>
    <t>MOTION IND. - CLEVELAND OH</t>
  </si>
  <si>
    <t>MOTION IND. - COLUMBUS OH</t>
  </si>
  <si>
    <t>MOTION IND. - DAVENPORT IA</t>
  </si>
  <si>
    <t>MOTION IND. - DO NOT USE</t>
  </si>
  <si>
    <t>MOTION IND. - DON'T USE</t>
  </si>
  <si>
    <t>MOTION IND. - DULUTH MN</t>
  </si>
  <si>
    <t>MOTION IND. - E. WINDSOR</t>
  </si>
  <si>
    <t>MOTION IND. - EAU CLAIRE WI</t>
  </si>
  <si>
    <t>MOTION IND. - EDEN PRAIRIE MN</t>
  </si>
  <si>
    <t>MOTION IND. - ESCANABA MI</t>
  </si>
  <si>
    <t>MOTION IND. - FORT WAYNE, IN</t>
  </si>
  <si>
    <t>MOTION IND. - FT. MADISON, IA</t>
  </si>
  <si>
    <t>MOTION IND. - GASTONIA,NC</t>
  </si>
  <si>
    <t>MOTION IND. - GRAND FORKS ND</t>
  </si>
  <si>
    <t>MOTION IND. - GREEN BAY WI</t>
  </si>
  <si>
    <t>MOTION IND. - INDIANAPOLIS IN</t>
  </si>
  <si>
    <t>MOTION IND. - ISHPEMING MI</t>
  </si>
  <si>
    <t>MOTION IND. - KINGSFORD MI</t>
  </si>
  <si>
    <t>MOTION IND. - MANKATO MN</t>
  </si>
  <si>
    <t>MOTION IND. - MORRISTOWN</t>
  </si>
  <si>
    <t>MOTION IND. - MOUNTAIN IRON MN</t>
  </si>
  <si>
    <t>MOTION IND. - NEVADA MO</t>
  </si>
  <si>
    <t>MOTION IND. - NORTH CANTON OH</t>
  </si>
  <si>
    <t>MOTION IND. - OWENSBORO KY</t>
  </si>
  <si>
    <t>MOTION IND. - PORTLAND, ME</t>
  </si>
  <si>
    <t>MOTION IND. - SAGINAW MI</t>
  </si>
  <si>
    <t>MOTION IND. - SEDALIA</t>
  </si>
  <si>
    <t>MOTION IND. - SIOUX FALLS SD</t>
  </si>
  <si>
    <t>MOTION IND. - ST. PAUL MN</t>
  </si>
  <si>
    <t>MOTION IND. - TAYLOR MI</t>
  </si>
  <si>
    <t>MOTION IND. - TERRE HAUTE, IN</t>
  </si>
  <si>
    <t>MOTION IND. - WAUSAU WI</t>
  </si>
  <si>
    <t>MOTION IND. - WEBB CITY MO</t>
  </si>
  <si>
    <t>MOTION IND. - WEST CHICAGO</t>
  </si>
  <si>
    <t>MOTION IND. - WISCONSIN RAPIDS WI</t>
  </si>
  <si>
    <t>MOTION IND. - WOBURN</t>
  </si>
  <si>
    <t>MOTION IND.- KERNERSVILLE NC</t>
  </si>
  <si>
    <t>MOTION IND. NEENAH WI</t>
  </si>
  <si>
    <t>MOTION IND., INC. - AUSTELL</t>
  </si>
  <si>
    <t>MOTION IND.-FINDLAY OH</t>
  </si>
  <si>
    <t>MOTION INDS. - GRNV'L,NC</t>
  </si>
  <si>
    <t>MOTION INDUSTIRES - MILLERTON</t>
  </si>
  <si>
    <t>MOTION INDUSTIRES - ROCKY MT</t>
  </si>
  <si>
    <t>MOTION INDUSTIRES - TAMPA</t>
  </si>
  <si>
    <t>MOTION INDUSTIRES, INC. (FL 10)</t>
  </si>
  <si>
    <t>MOTION INDUSTREIS - EPPERSON</t>
  </si>
  <si>
    <t>MOTION INDUSTRIES</t>
  </si>
  <si>
    <t>MOTION INDUSTRIES - ALBUQUERQUE</t>
  </si>
  <si>
    <t>MOTION INDUSTRIES - ALLENTOWN</t>
  </si>
  <si>
    <t>MOTION INDUSTRIES - ANAHEIM</t>
  </si>
  <si>
    <t>MOTION INDUSTRIES - AUSTIN</t>
  </si>
  <si>
    <t>MOTION INDUSTRIES - BAKERSFIELD</t>
  </si>
  <si>
    <t>MOTION INDUSTRIES - BATON ROUGE</t>
  </si>
  <si>
    <t>MOTION INDUSTRIES - BELLINGHAM</t>
  </si>
  <si>
    <t>MOTION INDUSTRIES - BILLINGS</t>
  </si>
  <si>
    <t>MOTION INDUSTRIES - BREWTON</t>
  </si>
  <si>
    <t>MOTION INDUSTRIES - BRUNSWICK</t>
  </si>
  <si>
    <t>MOTION INDUSTRIES - CALDWELL</t>
  </si>
  <si>
    <t>MOTION INDUSTRIES - CHARLOTTE</t>
  </si>
  <si>
    <t>MOTION INDUSTRIES - CHICAGO</t>
  </si>
  <si>
    <t>MOTION INDUSTRIES - CHICO</t>
  </si>
  <si>
    <t>MOTION INDUSTRIES - CLEWISTON</t>
  </si>
  <si>
    <t>MOTION INDUSTRIES - CONCORD</t>
  </si>
  <si>
    <t>MOTION INDUSTRIES - COUNTRYSIDE IL</t>
  </si>
  <si>
    <t>MOTION INDUSTRIES - DALLAS</t>
  </si>
  <si>
    <t>MOTION INDUSTRIES - EL PASO</t>
  </si>
  <si>
    <t>MOTION INDUSTRIES - ELMIRA,NY</t>
  </si>
  <si>
    <t>MOTION INDUSTRIES - EUGENE</t>
  </si>
  <si>
    <t>MOTION INDUSTRIES - FORT MORGAN</t>
  </si>
  <si>
    <t>MOTION INDUSTRIES - FORT WORTH</t>
  </si>
  <si>
    <t>MOTION INDUSTRIES - FRIONA TX</t>
  </si>
  <si>
    <t>MOTION INDUSTRIES - GILROY</t>
  </si>
  <si>
    <t>MOTION INDUSTRIES - HOUSTON</t>
  </si>
  <si>
    <t>MOTION INDUSTRIES - JACKSON</t>
  </si>
  <si>
    <t>MOTION INDUSTRIES - JACKSON,MS.</t>
  </si>
  <si>
    <t>MOTION INDUSTRIES - LAREDO</t>
  </si>
  <si>
    <t>MOTION INDUSTRIES - LITTLE ROCK</t>
  </si>
  <si>
    <t>MOTION INDUSTRIES - LOS ANGELES</t>
  </si>
  <si>
    <t>MOTION INDUSTRIES - LUMBERTON</t>
  </si>
  <si>
    <t>MOTION INDUSTRIES - MCALLEN</t>
  </si>
  <si>
    <t>MOTION INDUSTRIES - MEDFORD</t>
  </si>
  <si>
    <t>MOTION INDUSTRIES - MIRAMAR</t>
  </si>
  <si>
    <t>MOTION INDUSTRIES - MISSOULA</t>
  </si>
  <si>
    <t>MOTION INDUSTRIES - MOBILE</t>
  </si>
  <si>
    <t>MOTION INDUSTRIES - MODESTO</t>
  </si>
  <si>
    <t>MOTION INDUSTRIES - MOSS POINT</t>
  </si>
  <si>
    <t>MOTION INDUSTRIES - MUKILTEO</t>
  </si>
  <si>
    <t>MOTION INDUSTRIES - MUSKOGEE</t>
  </si>
  <si>
    <t>MOTION INDUSTRIES - NEWARK (CA24)</t>
  </si>
  <si>
    <t>MOTION INDUSTRIES - OGDEN</t>
  </si>
  <si>
    <t>MOTION INDUSTRIES - OK. CITY-MERIDI</t>
  </si>
  <si>
    <t>MOTION INDUSTRIES - PASADENA</t>
  </si>
  <si>
    <t>MOTION INDUSTRIES - PENNINGTON</t>
  </si>
  <si>
    <t>MOTION INDUSTRIES - PHOENIX</t>
  </si>
  <si>
    <t>MOTION INDUSTRIES - PORTLAND</t>
  </si>
  <si>
    <t>MOTION INDUSTRIES - READING PA</t>
  </si>
  <si>
    <t>MOTION INDUSTRIES - ROSEBURG</t>
  </si>
  <si>
    <t>MOTION INDUSTRIES - RUSTON</t>
  </si>
  <si>
    <t>MOTION INDUSTRIES - SALINA</t>
  </si>
  <si>
    <t>MOTION INDUSTRIES - SALT LAKE CITY</t>
  </si>
  <si>
    <t>MOTION INDUSTRIES - SAN ANTONIO</t>
  </si>
  <si>
    <t>MOTION INDUSTRIES - SAN FERNANDO</t>
  </si>
  <si>
    <t>MOTION INDUSTRIES - SAVANNAH</t>
  </si>
  <si>
    <t>MOTION INDUSTRIES - SEATTLE</t>
  </si>
  <si>
    <t>MOTION INDUSTRIES - SHERMAN</t>
  </si>
  <si>
    <t>MOTION INDUSTRIES - SHREVEPORT</t>
  </si>
  <si>
    <t>MOTION INDUSTRIES - SPARKS</t>
  </si>
  <si>
    <t>MOTION INDUSTRIES - SPOKANE</t>
  </si>
  <si>
    <t>MOTION INDUSTRIES - SPRINGDALE</t>
  </si>
  <si>
    <t>MOTION INDUSTRIES - STOCKTON</t>
  </si>
  <si>
    <t>MOTION INDUSTRIES - TACOMA</t>
  </si>
  <si>
    <t>MOTION INDUSTRIES - TEMPLE</t>
  </si>
  <si>
    <t>MOTION INDUSTRIES - TEXARKANA</t>
  </si>
  <si>
    <t>MOTION INDUSTRIES - TN76</t>
  </si>
  <si>
    <t>MOTION INDUSTRIES - TOPEKA</t>
  </si>
  <si>
    <t>MOTION INDUSTRIES - TRACY</t>
  </si>
  <si>
    <t>MOTION INDUSTRIES - TULSA</t>
  </si>
  <si>
    <t>MOTION INDUSTRIES - TUPELO</t>
  </si>
  <si>
    <t>MOTION INDUSTRIES - TYLER</t>
  </si>
  <si>
    <t>MOTION INDUSTRIES - WAUKEGAN</t>
  </si>
  <si>
    <t>MOTION INDUSTRIES - WEST MONROE</t>
  </si>
  <si>
    <t>MOTION INDUSTRIES - WESTLAKE</t>
  </si>
  <si>
    <t>MOTION INDUSTRIES - WICHITA FALLS</t>
  </si>
  <si>
    <t>MOTION INDUSTRIES - WOODRIDGE</t>
  </si>
  <si>
    <t>MOTION INDUSTRIES - YUMA</t>
  </si>
  <si>
    <t>MOTION INDUSTRIES (ALTOONA)</t>
  </si>
  <si>
    <t>MOTION INDUSTRIES (AUGUSTA)</t>
  </si>
  <si>
    <t>MOTION INDUSTRIES (GARDENA)</t>
  </si>
  <si>
    <t>MOTION INDUSTRIES (HARRISONBURG)</t>
  </si>
  <si>
    <t>MOTION INDUSTRIES (KNOXVILLE)</t>
  </si>
  <si>
    <t>MOTION INDUSTRIES (LODI)</t>
  </si>
  <si>
    <t>MOTION INDUSTRIES (NORTH TONAWANDA)</t>
  </si>
  <si>
    <t>MOTION INDUSTRIES (PA)</t>
  </si>
  <si>
    <t>MOTION INDUSTRIES (PORTLAND)</t>
  </si>
  <si>
    <t>MOTION INDUSTRIES (ROCHESTER)</t>
  </si>
  <si>
    <t>MOTION INDUSTRIES (SAN DIEGO)</t>
  </si>
  <si>
    <t>MOTION INDUSTRIES (SYRACUSE)</t>
  </si>
  <si>
    <t>MOTION INDUSTRIES (WINCHESTER)</t>
  </si>
  <si>
    <t>MOTION INDUSTRIES (YORK)</t>
  </si>
  <si>
    <t>MOTION INDUSTRIES BOURBONNAIS IL</t>
  </si>
  <si>
    <t>MOTION INDUSTRIES CANADA - MISSISSA</t>
  </si>
  <si>
    <t>MOTION INDUSTRIES CHILLICOTHE OH</t>
  </si>
  <si>
    <t>MOTION INDUSTRIES CINCINNATI OH</t>
  </si>
  <si>
    <t>MOTION INDUSTRIES DANVILLE IL</t>
  </si>
  <si>
    <t>MOTION INDUSTRIES DAYTON OH</t>
  </si>
  <si>
    <t>MOTION INDUSTRIES -GROVES</t>
  </si>
  <si>
    <t>MOTION INDUSTRIES HUNTINGTON WV</t>
  </si>
  <si>
    <t>MOTION INDUSTRIES INC</t>
  </si>
  <si>
    <t>MOTION INDUSTRIES INC - ADDISON, IL</t>
  </si>
  <si>
    <t>MOTION INDUSTRIES INC - WOODRIDGE</t>
  </si>
  <si>
    <t>MOTION INDUSTRIES INC. - MACON, GA</t>
  </si>
  <si>
    <t>MOTION INDUSTRIES LANCASTER OH</t>
  </si>
  <si>
    <t>MOTION INDUSTRIES LINCOLN NE</t>
  </si>
  <si>
    <t>MOTION INDUSTRIES LLC - COOKEVILLE</t>
  </si>
  <si>
    <t>MOTION INDUSTRIES LONDON KY</t>
  </si>
  <si>
    <t>MOTION INDUSTRIES MARYSVILLE OH</t>
  </si>
  <si>
    <t>MOTION INDUSTRIES -MONTGOMERY</t>
  </si>
  <si>
    <t>MOTION INDUSTRIES MUNCIE IN</t>
  </si>
  <si>
    <t>MOTION INDUSTRIES PADUCAH KY</t>
  </si>
  <si>
    <t>MOTION INDUSTRIES PARKVILLE MO</t>
  </si>
  <si>
    <t>MOTION INDUSTRIES PERU IL</t>
  </si>
  <si>
    <t>MOTION INDUSTRIES RACINE WI</t>
  </si>
  <si>
    <t>MOTION INDUSTRIES WEIRTON WV</t>
  </si>
  <si>
    <t>MOTION INDUSTRIES(LANCASTER)</t>
  </si>
  <si>
    <t>MOTION INDUSTRIES(MUSCATINE)</t>
  </si>
  <si>
    <t>MOTION INDUSTRIES, INC - RICHMOND</t>
  </si>
  <si>
    <t>MOTION INDUSTRIES, INC - WEST CHICA</t>
  </si>
  <si>
    <t>MOTION INDUSTRIES, INC. - WEST COLU</t>
  </si>
  <si>
    <t>MOTION INDUSTRIES, INC.- ALBANY</t>
  </si>
  <si>
    <t>MOTION INDUSTRIES, INC.-MARLBOROUGH</t>
  </si>
  <si>
    <t>MOTION INDUSTRIES,INC. - RALEIGH</t>
  </si>
  <si>
    <t>MOTION INDUSTRIES-CEDAR RAPIDS, IA</t>
  </si>
  <si>
    <t>MOTION INDUSTRIES-DOTHAN</t>
  </si>
  <si>
    <t>MOTION INDUSTRIES-ELK GROVE VILL</t>
  </si>
  <si>
    <t>MOTION INDUSTRIES-HUNTSVILLE</t>
  </si>
  <si>
    <t>MOTION INDUSTRIES-JOLIET</t>
  </si>
  <si>
    <t>MOTION INDUSTRIES-LAPORTE, IN</t>
  </si>
  <si>
    <t>MOTION INDUSTRIES-MADISON WI</t>
  </si>
  <si>
    <t>MOTION SYSTEM TRADING</t>
  </si>
  <si>
    <t>MOTION-SPRINGFIELD,IL</t>
  </si>
  <si>
    <t>MOTION-WHEELING,IL</t>
  </si>
  <si>
    <t>MULTIBAR FOODS INC.</t>
  </si>
  <si>
    <t>MUNNELL &amp; SHERRILL - REDDING</t>
  </si>
  <si>
    <t>MUNNELL &amp; SHERRILL INC. - LOGISTICS</t>
  </si>
  <si>
    <t>MUNNELL &amp; SHERRILL, INC.</t>
  </si>
  <si>
    <t>NATIONAL GYPSUM - GIBSONTON</t>
  </si>
  <si>
    <t>NATIONAL GYPSUM - MOUNT HOLLY</t>
  </si>
  <si>
    <t>NATIONAL GYPSUM - SHIPPINGPORT</t>
  </si>
  <si>
    <t>NEPOUｮ-CONVEYOR &amp; TRANSMISSION SUPP</t>
  </si>
  <si>
    <t>NEW HAMPSHIRE BALL BEARING</t>
  </si>
  <si>
    <t>OAK-MITSUI Inc.</t>
  </si>
  <si>
    <t>ORIGINAL FOOD LIMITED</t>
  </si>
  <si>
    <t>OUTOTEC USA INC</t>
  </si>
  <si>
    <t>OXFORD AIRPORT TECHNICAL SERVICES (</t>
  </si>
  <si>
    <t>PANOLAM INDUSTRIES LTD.</t>
  </si>
  <si>
    <t>PAPER CONVERTING MACHINE COMPANY</t>
  </si>
  <si>
    <t>PAPER WORKS INDUSTRIES, INC</t>
  </si>
  <si>
    <t>PARKDALE AMERICA LLC-#16-MOUNTAIN C</t>
  </si>
  <si>
    <t>PARKDALE AMERICA, LLC #21</t>
  </si>
  <si>
    <t>PATERSON PACIFIC PARCHMENT CO.</t>
  </si>
  <si>
    <t>PLANTATION PATTERNS, LLC.</t>
  </si>
  <si>
    <t>POWER INDUSTRIES, INC</t>
  </si>
  <si>
    <t>PRECISION BELTING CO. - WC</t>
  </si>
  <si>
    <t>PRECISION BELTING CO.- LH</t>
  </si>
  <si>
    <t>PROCESSORS EQUIPMENT &amp; HA</t>
  </si>
  <si>
    <t>PROTOKON KFT. (SPECIALTY PRODUCTS)</t>
  </si>
  <si>
    <t>PT. Forbo Siegling Indonesia</t>
  </si>
  <si>
    <t>QUAD GRAPHICS ・HIGH TECH CNTR</t>
  </si>
  <si>
    <t>READY BAKE FOODS INC.</t>
  </si>
  <si>
    <t>REBEL PACKAGING INC.</t>
  </si>
  <si>
    <t>RENWOOD MILLS, LLC</t>
  </si>
  <si>
    <t>RILEY PRODUCT HANDLING</t>
  </si>
  <si>
    <t>ROXUL INC.</t>
  </si>
  <si>
    <t>ROXUL USA INC.</t>
  </si>
  <si>
    <t>RUBBER SERVICE CORP.</t>
  </si>
  <si>
    <t>S &amp; D COFFEE</t>
  </si>
  <si>
    <t>S.UFFENHEIMER S.R.L.</t>
  </si>
  <si>
    <t>SABSA</t>
  </si>
  <si>
    <t>SAPUTO PRODUITS LATIERS CAN SEC</t>
  </si>
  <si>
    <t>SCAPA TAPES NA-RENFREW</t>
  </si>
  <si>
    <t>SIEMENS PPAL (1)</t>
  </si>
  <si>
    <t>SIEMENS PPAL (2)</t>
  </si>
  <si>
    <t>SIERRA CONVEYOR CO. INC.</t>
  </si>
  <si>
    <t>SMS USA LLC</t>
  </si>
  <si>
    <t>SPADONE MACHINE INC</t>
  </si>
  <si>
    <t>STACKPOLE INTERNATIONAL ENGINEERED</t>
  </si>
  <si>
    <t>STONEMILL BAKEHOUSE,</t>
  </si>
  <si>
    <t>SUNDRY - Forbo Siegling s.r.o.</t>
  </si>
  <si>
    <t>Sundry- Forbo Linoleum Inc.</t>
  </si>
  <si>
    <t>Syri Ltée</t>
  </si>
  <si>
    <t>TACKPAPER, LLC</t>
  </si>
  <si>
    <t>TECHNICOLOR HOME ENTERTAINMENT</t>
  </si>
  <si>
    <t>TEENY FOODS CORP.</t>
  </si>
  <si>
    <t>TEMA SRL</t>
  </si>
  <si>
    <t>TGW Mechanics GmbH</t>
  </si>
  <si>
    <t>TOP INDUSTRIAL SERVICE &amp; SUPPLY INC</t>
  </si>
  <si>
    <t>TRANSCONTINENTAL DIRECT MONTREAL</t>
  </si>
  <si>
    <t>TYBELMAR S.A.</t>
  </si>
  <si>
    <t>UBR - FDA</t>
  </si>
  <si>
    <t>VALMET INC (BELOIT)</t>
  </si>
  <si>
    <t>VANDERLANDE INDUSTIRES INC.-TORONTO</t>
  </si>
  <si>
    <t>VIDALIA FARMS LLC</t>
  </si>
  <si>
    <t>VIS - VEGA'S INDUSTRIAL SERVICES, L</t>
  </si>
  <si>
    <t>WAJAX (ESPANOLA) IND. COMPONENTS</t>
  </si>
  <si>
    <t>WAJAX IND. COMP LLC-PRINCE GEORGE</t>
  </si>
  <si>
    <t>WAJAX IND. COMPONENTS - BELLEVILLE</t>
  </si>
  <si>
    <t>WAJAX IND. COMPONENTS - LAVAL</t>
  </si>
  <si>
    <t>WAJAX IND. COMPONENTS – RIMOUSKI</t>
  </si>
  <si>
    <t>WAJAX IND. COMPONENTS LLC - CONCORD</t>
  </si>
  <si>
    <t>WAJAX IND. COMPONENTS LLC - GRANBY</t>
  </si>
  <si>
    <t>WAJAX IND. COMPONENTS LLC - OTTAWA</t>
  </si>
  <si>
    <t>WAJAX IND. COMPONENTS LLC - SHERBRO</t>
  </si>
  <si>
    <t>WAJAX IND. COMPONENTS LP - DARTMOUT</t>
  </si>
  <si>
    <t>WAJAX IND. COMPONENTS LP - KAPUSKAS</t>
  </si>
  <si>
    <t>WAJAX IND. COMPONENTS LP - NORANDA</t>
  </si>
  <si>
    <t>WAJAX IND. COMPONENTS LP - TBD4</t>
  </si>
  <si>
    <t>WAJAX IND. COMPONENTS LP - VAL-D'OR</t>
  </si>
  <si>
    <t>WAJAX IND. COMPONENTS LP - WINNIPEG</t>
  </si>
  <si>
    <t>WAJAX IND. COMPONENTS LP-DRUMMONDVI</t>
  </si>
  <si>
    <t>WAJAX IND. COMPONENTS LP-SAULT STE</t>
  </si>
  <si>
    <t>WAJAX INDUSTRIAL - SURREY</t>
  </si>
  <si>
    <t>WAJAX INDUSTRIAL COMPONENTS</t>
  </si>
  <si>
    <t>WAJAX INDUSTRIAL COMPONENTS LP AP D</t>
  </si>
  <si>
    <t>WALMART DC6014 (LAURENS)</t>
  </si>
  <si>
    <t>WARREN PIKE ASSOCIATES,</t>
  </si>
  <si>
    <t>WARREN PIKE LOGISTICS ACCOUNT</t>
  </si>
  <si>
    <t>WEBER INTERGRATED SUPPLY</t>
  </si>
  <si>
    <t>WEETABIX OF CANADA LIMITED</t>
  </si>
  <si>
    <t>WEIL ENGINERRING</t>
  </si>
  <si>
    <t>WESTERN BELTING &amp; HOSE - AIRPORT DI</t>
  </si>
  <si>
    <t>WESTERN BELTING &amp; HOSE - PRINCE GEO</t>
  </si>
  <si>
    <t>WESTON FOODS (CANADA) INC.</t>
  </si>
  <si>
    <t>WESTON FOODS CANADA INC.</t>
  </si>
  <si>
    <t>WITRON CANADA</t>
  </si>
  <si>
    <t>WM. BOLTHOUSE FARMS, INC.</t>
  </si>
  <si>
    <t>WMV INCORPORATED</t>
  </si>
  <si>
    <t>WOODGRAIN MILLWORK</t>
  </si>
  <si>
    <t>WYNRIGHT CORP</t>
  </si>
  <si>
    <t>US Brian Spetka</t>
  </si>
  <si>
    <t>1975 24TH AVE</t>
  </si>
  <si>
    <t>OWATONNA</t>
  </si>
  <si>
    <t>508-533-4300</t>
  </si>
  <si>
    <t>CYBEX INTE</t>
  </si>
  <si>
    <t>9525 BRYN MAWR AVE</t>
  </si>
  <si>
    <t>ROSEMONT</t>
  </si>
  <si>
    <t>60018-5249</t>
  </si>
  <si>
    <t>847-288-3300</t>
  </si>
  <si>
    <t>LIFE FITNE</t>
  </si>
  <si>
    <t>EMAIL: paulette.schmidt@lifefitness</t>
  </si>
  <si>
    <t>6200 KISKOROS</t>
  </si>
  <si>
    <t>PETOFL S UT 99</t>
  </si>
  <si>
    <t>HU</t>
  </si>
  <si>
    <t>36 78 312 511</t>
  </si>
  <si>
    <t>PROTOKON K</t>
  </si>
  <si>
    <t>US Bruce McMickle</t>
  </si>
  <si>
    <t>3409 WEST HARRY</t>
  </si>
  <si>
    <t>WICHITA</t>
  </si>
  <si>
    <t>KS</t>
  </si>
  <si>
    <t>403-230-1140</t>
  </si>
  <si>
    <t>G &amp; S AIRP</t>
  </si>
  <si>
    <t>1700 COLUMBIAN CLUB DR</t>
  </si>
  <si>
    <t>CARROLLTON</t>
  </si>
  <si>
    <t>75006-0000</t>
  </si>
  <si>
    <t>972-416-1304</t>
  </si>
  <si>
    <t>HUMANETICS</t>
  </si>
  <si>
    <t>12502 SW 78 STREET</t>
  </si>
  <si>
    <t>MIAMI</t>
  </si>
  <si>
    <t>305-273-7441</t>
  </si>
  <si>
    <t>JORDIM INT</t>
  </si>
  <si>
    <t>3751 NEW YORK AVENUE, SUITE 140</t>
  </si>
  <si>
    <t>ARLINGTON</t>
  </si>
  <si>
    <t>817-557-5600</t>
  </si>
  <si>
    <t>AIRPORT/LO</t>
  </si>
  <si>
    <t>US Bryan Panella</t>
  </si>
  <si>
    <t>2241 S. WATSON RD, SUITE 151</t>
  </si>
  <si>
    <t>682-248-3700-10</t>
  </si>
  <si>
    <t>AIRPORT</t>
  </si>
  <si>
    <t>DFW AIRPORT</t>
  </si>
  <si>
    <t>75261-9428</t>
  </si>
  <si>
    <t>972-973-5400</t>
  </si>
  <si>
    <t>SHIPPIING POINT</t>
  </si>
  <si>
    <t>DALLAS/FOR</t>
  </si>
  <si>
    <t>ATTN: ACCOUNTING DEPARTMENT</t>
  </si>
  <si>
    <t>2401 WHITEHALL PARK DR, SUITE 900</t>
  </si>
  <si>
    <t>CHARLOTTE</t>
  </si>
  <si>
    <t>516-593-5633</t>
  </si>
  <si>
    <t>Z019</t>
  </si>
  <si>
    <t>PTERIS GLO</t>
  </si>
  <si>
    <t>COL. CHAPULTEPEC MORALES</t>
  </si>
  <si>
    <t>AV. EJERCITO NACIONAL NO. 350 3ER.P</t>
  </si>
  <si>
    <t>MEXICO</t>
  </si>
  <si>
    <t>DF</t>
  </si>
  <si>
    <t>MX</t>
  </si>
  <si>
    <t>52 55 53 28 2000</t>
  </si>
  <si>
    <t>ACCOUNTS PAYABLE</t>
  </si>
  <si>
    <t>866-866-4775</t>
  </si>
  <si>
    <t>XXX-XXXX-XXXX</t>
  </si>
  <si>
    <t>2810 AVENUE E EAST</t>
  </si>
  <si>
    <t>972-606-0303</t>
  </si>
  <si>
    <t>TRANSNORM</t>
  </si>
  <si>
    <t>US Carter Jones</t>
  </si>
  <si>
    <t>GRAYSVILLE</t>
  </si>
  <si>
    <t>205-674-0170</t>
  </si>
  <si>
    <t>ABEL LLC E</t>
  </si>
  <si>
    <t>LOUISVILLE</t>
  </si>
  <si>
    <t>KY</t>
  </si>
  <si>
    <t>502-454-8296</t>
  </si>
  <si>
    <t>AIR HYDRO</t>
  </si>
  <si>
    <t>3400 NW 78TH AVENUE</t>
  </si>
  <si>
    <t>33122-0000</t>
  </si>
  <si>
    <t>305-718-8000</t>
  </si>
  <si>
    <t>ALABAMA MA</t>
  </si>
  <si>
    <t>PERDUE HILL</t>
  </si>
  <si>
    <t>251-743-8218</t>
  </si>
  <si>
    <t>ALABAMA RI</t>
  </si>
  <si>
    <t>1209 MADISON ST.</t>
  </si>
  <si>
    <t>SHELBYVILLE</t>
  </si>
  <si>
    <t>931-685-6234</t>
  </si>
  <si>
    <t>40 NORTH CONALCO DRIVE</t>
  </si>
  <si>
    <t>JACKSON</t>
  </si>
  <si>
    <t>38301-3665</t>
  </si>
  <si>
    <t>ALLIED HOS</t>
  </si>
  <si>
    <t>410 TERRY AVENUE NORTH</t>
  </si>
  <si>
    <t>AMAZON MEM</t>
  </si>
  <si>
    <t>SELMA</t>
  </si>
  <si>
    <t>334-876-4600</t>
  </si>
  <si>
    <t>Vendor #21063128</t>
  </si>
  <si>
    <t>216-426-4121</t>
  </si>
  <si>
    <t>216-426-4000 AP</t>
  </si>
  <si>
    <t>731-424-4242</t>
  </si>
  <si>
    <t>216-426-4705</t>
  </si>
  <si>
    <t>SHARED SERVICES CENTER</t>
  </si>
  <si>
    <t>DECATUR</t>
  </si>
  <si>
    <t>217-424-5292</t>
  </si>
  <si>
    <t>ADM</t>
  </si>
  <si>
    <t>PO BOX 13164</t>
  </si>
  <si>
    <t>1165 HARBOR AVE</t>
  </si>
  <si>
    <t>MEMPHIS</t>
  </si>
  <si>
    <t>901-775-0513</t>
  </si>
  <si>
    <t>ARTHUR RUB</t>
  </si>
  <si>
    <t>ASHEVILLE</t>
  </si>
  <si>
    <t>28814-8463</t>
  </si>
  <si>
    <t>828-252-5993</t>
  </si>
  <si>
    <t>560 EDGEWOOD AVE. NE</t>
  </si>
  <si>
    <t>30312-0000</t>
  </si>
  <si>
    <t>404-688-1483</t>
  </si>
  <si>
    <t>VENDOR #140661</t>
  </si>
  <si>
    <t>TROY</t>
  </si>
  <si>
    <t>48007-5931</t>
  </si>
  <si>
    <t>256-308-1201</t>
  </si>
  <si>
    <t>2197 CANTON ROAD SUITE 208</t>
  </si>
  <si>
    <t>MARIETTA</t>
  </si>
  <si>
    <t>770-514-9872</t>
  </si>
  <si>
    <t>C/O VANDERLANDE INDUSTRIES</t>
  </si>
  <si>
    <t>1828 WEST OAK PARKWAY</t>
  </si>
  <si>
    <t>770-250-2800</t>
  </si>
  <si>
    <t>1116 NEW HIGHWAY 7</t>
  </si>
  <si>
    <t>COLUMBIA</t>
  </si>
  <si>
    <t>931-388-2978</t>
  </si>
  <si>
    <t>BMC METALW</t>
  </si>
  <si>
    <t>4591 INDUSTRIAL RD</t>
  </si>
  <si>
    <t>208-384-6161 AP</t>
  </si>
  <si>
    <t>BOISE WHIT</t>
  </si>
  <si>
    <t>BSAH CORPORATE PURCHASING</t>
  </si>
  <si>
    <t>535 MARRIOTT DR  SUITE 500</t>
  </si>
  <si>
    <t>615-937-6603</t>
  </si>
  <si>
    <t>BRIDGESTON</t>
  </si>
  <si>
    <t>3045 BARTLETT CORP DR. #101</t>
  </si>
  <si>
    <t>BARTLETT</t>
  </si>
  <si>
    <t>901-377-9016</t>
  </si>
  <si>
    <t>BRIMHALL F</t>
  </si>
  <si>
    <t>ALICEVILLE</t>
  </si>
  <si>
    <t>205-373-3717</t>
  </si>
  <si>
    <t>BUCHANAN H</t>
  </si>
  <si>
    <t>2070 PARKWAY OFFICE CIRCL</t>
  </si>
  <si>
    <t>HOOVER</t>
  </si>
  <si>
    <t>35244-0000</t>
  </si>
  <si>
    <t>205-987-4840</t>
  </si>
  <si>
    <t>BUD'S BEST</t>
  </si>
  <si>
    <t>515 FOB JAMES DR</t>
  </si>
  <si>
    <t>VALLEY</t>
  </si>
  <si>
    <t>334-756-9132</t>
  </si>
  <si>
    <t>C &amp; C FABR</t>
  </si>
  <si>
    <t>AMSTERDAM</t>
  </si>
  <si>
    <t>518-627-0051</t>
  </si>
  <si>
    <t>CAPITOL CU</t>
  </si>
  <si>
    <t>701 MOBILE STREET</t>
  </si>
  <si>
    <t>MOBILE</t>
  </si>
  <si>
    <t>36617-0000</t>
  </si>
  <si>
    <t>251-478-6391</t>
  </si>
  <si>
    <t>251-675-9700</t>
  </si>
  <si>
    <t>CARRINGTON</t>
  </si>
  <si>
    <t>7771 LOCHLIN DRIVE</t>
  </si>
  <si>
    <t>BRIGHTON</t>
  </si>
  <si>
    <t>248-446-0118</t>
  </si>
  <si>
    <t>CENTRAL CO</t>
  </si>
  <si>
    <t>2 DELL PKWY</t>
  </si>
  <si>
    <t>615-394-5892</t>
  </si>
  <si>
    <t>CEVA LOGIS</t>
  </si>
  <si>
    <t>P.O. BOX 2006</t>
  </si>
  <si>
    <t>205-238-3399</t>
  </si>
  <si>
    <t>COCA-COLA</t>
  </si>
  <si>
    <t>847 N. JAMES CAMPBELL BLVD</t>
  </si>
  <si>
    <t>931-381-5500</t>
  </si>
  <si>
    <t>COLUMBIA R</t>
  </si>
  <si>
    <t>2759 HWY 431</t>
  </si>
  <si>
    <t>ROANOKE</t>
  </si>
  <si>
    <t>678-854-7077</t>
  </si>
  <si>
    <t>CORELINC,</t>
  </si>
  <si>
    <t>900 APPLING STREET</t>
  </si>
  <si>
    <t>CHATTANOOGA</t>
  </si>
  <si>
    <t>423-894-4117</t>
  </si>
  <si>
    <t>CRESWELL</t>
  </si>
  <si>
    <t>334-321-3300</t>
  </si>
  <si>
    <t>CSP TECHNO</t>
  </si>
  <si>
    <t>8641 HIGHWAY 227 NORTH</t>
  </si>
  <si>
    <t>CROSSVILLE</t>
  </si>
  <si>
    <t>256-528-7842</t>
  </si>
  <si>
    <t>D&amp;F EQUIPM</t>
  </si>
  <si>
    <t>754 MCENTIRE LANE</t>
  </si>
  <si>
    <t>256-350-0867</t>
  </si>
  <si>
    <t>DECATUR RU</t>
  </si>
  <si>
    <t>1011 CEDAR LAKE ROAD SE</t>
  </si>
  <si>
    <t>256-355-0800</t>
  </si>
  <si>
    <t>DESHAZO</t>
  </si>
  <si>
    <t>830 CRESCENT CENTRE DR, SUITE 550</t>
  </si>
  <si>
    <t>FRANKLIN</t>
  </si>
  <si>
    <t>615-377-9774</t>
  </si>
  <si>
    <t>DESIGNED C</t>
  </si>
  <si>
    <t>830 CRESCENT CENTRE DRIVE; SUITE 55</t>
  </si>
  <si>
    <t>DCS - PROJ</t>
  </si>
  <si>
    <t>50B COMMERCIAL LOOP</t>
  </si>
  <si>
    <t>ROSSVILLE</t>
  </si>
  <si>
    <t>901-850-5597</t>
  </si>
  <si>
    <t>DEWITT SEA</t>
  </si>
  <si>
    <t>2550 INNOVATION DRIVE</t>
  </si>
  <si>
    <t>AUBURN</t>
  </si>
  <si>
    <t>334-321-2775</t>
  </si>
  <si>
    <t>DONGHEE AL</t>
  </si>
  <si>
    <t>9601 DESSAU ROAD, SUITE 302</t>
  </si>
  <si>
    <t>AUSTIN</t>
  </si>
  <si>
    <t>512-928-9444</t>
  </si>
  <si>
    <t>NORTH AMERICA LLC</t>
  </si>
  <si>
    <t>NEENAH</t>
  </si>
  <si>
    <t>WI</t>
  </si>
  <si>
    <t>54957-2400</t>
  </si>
  <si>
    <t>920-727-2560</t>
  </si>
  <si>
    <t>ESSITY</t>
  </si>
  <si>
    <t>P.O. BOX 18520</t>
  </si>
  <si>
    <t>ERLANGER</t>
  </si>
  <si>
    <t>41018-0520</t>
  </si>
  <si>
    <t>901-427-7440TN</t>
  </si>
  <si>
    <t>F.N. SHEPP</t>
  </si>
  <si>
    <t>CONTRACTORS/ENGINEERS</t>
  </si>
  <si>
    <t>(FORMERLY DAVCO)</t>
  </si>
  <si>
    <t>FREDERICK</t>
  </si>
  <si>
    <t>21703-0000</t>
  </si>
  <si>
    <t>901-683-5222</t>
  </si>
  <si>
    <t>FKI LOGIST</t>
  </si>
  <si>
    <t>132 NORTH BROAD ST</t>
  </si>
  <si>
    <t>THOMASVILLE</t>
  </si>
  <si>
    <t>31792-8132</t>
  </si>
  <si>
    <t>229-558-6468</t>
  </si>
  <si>
    <t>FLOWERS BA</t>
  </si>
  <si>
    <t>FRITO LAY - PULASKI  *Portal Inv Only*</t>
  </si>
  <si>
    <t>***PORTAL INVOICING ONLY***</t>
  </si>
  <si>
    <t>298 INDUSTRIAL BLVD.</t>
  </si>
  <si>
    <t>PULASKI</t>
  </si>
  <si>
    <t>931-363-4531</t>
  </si>
  <si>
    <t>FRITO LAY,</t>
  </si>
  <si>
    <t>FRITO LAY - PULASKI *NT A PORTAL ACCNT*</t>
  </si>
  <si>
    <t>**NOT A PORTAL ACCOUNT**PO'S BEGIN</t>
  </si>
  <si>
    <t>38478-0000</t>
  </si>
  <si>
    <t>402 2ND STREET N.W.</t>
  </si>
  <si>
    <t>DOWNTOWN PLANT</t>
  </si>
  <si>
    <t>LAFAYETTE</t>
  </si>
  <si>
    <t>36862-0000</t>
  </si>
  <si>
    <t>205-864-8649</t>
  </si>
  <si>
    <t>FRONTIER S</t>
  </si>
  <si>
    <t>79998-2241</t>
  </si>
  <si>
    <t>251-867-8316</t>
  </si>
  <si>
    <t>GEORGIA PA</t>
  </si>
  <si>
    <t>PO BOX 666</t>
  </si>
  <si>
    <t>AKRON</t>
  </si>
  <si>
    <t>258-549-2575</t>
  </si>
  <si>
    <t>GOODYEAR T</t>
  </si>
  <si>
    <t>800-593-3840</t>
  </si>
  <si>
    <t>847-648-3422</t>
  </si>
  <si>
    <t>251-666-6683</t>
  </si>
  <si>
    <t>GULF COAST</t>
  </si>
  <si>
    <t>36702-0850</t>
  </si>
  <si>
    <t>HENRY BRIC</t>
  </si>
  <si>
    <t>PORTAL INVOICING - DO NOT MAIL</t>
  </si>
  <si>
    <t>17033-0810</t>
  </si>
  <si>
    <t>717-534-4000</t>
  </si>
  <si>
    <t>HERSHEY FO</t>
  </si>
  <si>
    <t>ATT: EGA_ACCOUNTS_PAYABLE@EGA.HONDA</t>
  </si>
  <si>
    <t>24000 HONDA PARKWAY</t>
  </si>
  <si>
    <t>MARYSVILLE</t>
  </si>
  <si>
    <t>43040-9251</t>
  </si>
  <si>
    <t>937-644-6641</t>
  </si>
  <si>
    <t>HONDA ENGI</t>
  </si>
  <si>
    <t>P.O. BOX 2219</t>
  </si>
  <si>
    <t>MURFREESBORO</t>
  </si>
  <si>
    <t>37133-0000</t>
  </si>
  <si>
    <t>615-895-4673</t>
  </si>
  <si>
    <t>HOSE &amp; BEL</t>
  </si>
  <si>
    <t>4445 MALONE ROAD</t>
  </si>
  <si>
    <t>901-531-6100</t>
  </si>
  <si>
    <t>HOSOKAWA C</t>
  </si>
  <si>
    <t>9201 PACKAGING DRIVE</t>
  </si>
  <si>
    <t>DE SOTO</t>
  </si>
  <si>
    <t>256-894-1100</t>
  </si>
  <si>
    <t>HUHTAMAKI</t>
  </si>
  <si>
    <t>661 MONTGOMERY HWY</t>
  </si>
  <si>
    <t>GREENVILLE</t>
  </si>
  <si>
    <t>334-382-1100-...</t>
  </si>
  <si>
    <t>HWASHIN AM</t>
  </si>
  <si>
    <t>256-340-2261</t>
  </si>
  <si>
    <t>HYOSUNG US</t>
  </si>
  <si>
    <t>1070 INTERNATIONAL BLVD</t>
  </si>
  <si>
    <t>CLARKSVILLE</t>
  </si>
  <si>
    <t>931-896-2489</t>
  </si>
  <si>
    <t>HYUN TECH,</t>
  </si>
  <si>
    <t>ATTN  ACCOUNTS PAYABLE</t>
  </si>
  <si>
    <t>700 HYUNDAI BLVD</t>
  </si>
  <si>
    <t>36105-0000</t>
  </si>
  <si>
    <t>334-387-8275 A/P</t>
  </si>
  <si>
    <t>HYUNDAI MO</t>
  </si>
  <si>
    <t>200 TEAM MEMBER LANE</t>
  </si>
  <si>
    <t>36037-0000</t>
  </si>
  <si>
    <t>334-382-9100</t>
  </si>
  <si>
    <t>HYUNDAI ST</t>
  </si>
  <si>
    <t>EMAIL INV:</t>
  </si>
  <si>
    <t>PO BOX 23116</t>
  </si>
  <si>
    <t>37202-3116</t>
  </si>
  <si>
    <t>931-552-1622</t>
  </si>
  <si>
    <t>INDUSTRIAL</t>
  </si>
  <si>
    <t>37229-2674</t>
  </si>
  <si>
    <t>334-756-8700</t>
  </si>
  <si>
    <t>P.O. BOX 39</t>
  </si>
  <si>
    <t>COTTONTON</t>
  </si>
  <si>
    <t>36851-0000</t>
  </si>
  <si>
    <t>1-334-855-2227</t>
  </si>
  <si>
    <t>P.O. BOX 3006</t>
  </si>
  <si>
    <t>ONE INGRAM BLVD.</t>
  </si>
  <si>
    <t>37086-1986</t>
  </si>
  <si>
    <t>615-793-5000</t>
  </si>
  <si>
    <t>INGRAM BOO</t>
  </si>
  <si>
    <t>5121 15TH AVE. NORTH</t>
  </si>
  <si>
    <t>205-870-7770</t>
  </si>
  <si>
    <t>INNOVATION</t>
  </si>
  <si>
    <t>1600 NORTH 25TH AVENUE</t>
  </si>
  <si>
    <t>MELROSE PARK</t>
  </si>
  <si>
    <t>708-344-9999</t>
  </si>
  <si>
    <t>INTERLAKE</t>
  </si>
  <si>
    <t>1135 N CORPORATE DRIVE</t>
  </si>
  <si>
    <t>36607-0000</t>
  </si>
  <si>
    <t>251-476-3302</t>
  </si>
  <si>
    <t>DBA HCI SUPPLY, INC.</t>
  </si>
  <si>
    <t>982 LOWER BROWNSVILLE ROAD</t>
  </si>
  <si>
    <t>731-427-7725</t>
  </si>
  <si>
    <t>HCI SUPPLY</t>
  </si>
  <si>
    <t>26300 LA ALMEDA STE. 400</t>
  </si>
  <si>
    <t>MISSION VIEJO</t>
  </si>
  <si>
    <t>334-568-8192</t>
  </si>
  <si>
    <t>JAMES HARD</t>
  </si>
  <si>
    <t>76101-0386</t>
  </si>
  <si>
    <t>334-834-2210</t>
  </si>
  <si>
    <t>JENKINS BR</t>
  </si>
  <si>
    <t>80217-5108</t>
  </si>
  <si>
    <t>303-978-2000</t>
  </si>
  <si>
    <t>USMAB</t>
  </si>
  <si>
    <t>2001 HIGHWAY 45 BYPASS</t>
  </si>
  <si>
    <t>HUMBOLDT</t>
  </si>
  <si>
    <t>731-784-8672</t>
  </si>
  <si>
    <t>JONES FIBE</t>
  </si>
  <si>
    <t>6767 OLD MADISON PIKE NW</t>
  </si>
  <si>
    <t>HUNTSVILLE</t>
  </si>
  <si>
    <t>KAMAN-HUNT</t>
  </si>
  <si>
    <t>1595 STERILITE DR</t>
  </si>
  <si>
    <t>205-327-7000</t>
  </si>
  <si>
    <t>KAMTEK INC</t>
  </si>
  <si>
    <t>**DO NOT MAIL INVOICES**</t>
  </si>
  <si>
    <t>BATTLE CREEK</t>
  </si>
  <si>
    <t>49016-1988</t>
  </si>
  <si>
    <t>269-961-6767</t>
  </si>
  <si>
    <t>Z023</t>
  </si>
  <si>
    <t>KELLOGG</t>
  </si>
  <si>
    <t>FINANCIAL SERVICE CENTER 0337</t>
  </si>
  <si>
    <t>269-961-2000</t>
  </si>
  <si>
    <t>1 KNAUF DRIVE</t>
  </si>
  <si>
    <t>334-576-8141</t>
  </si>
  <si>
    <t>KNAUF INSU</t>
  </si>
  <si>
    <t>3500 WEST BLVD</t>
  </si>
  <si>
    <t>334-281-0400</t>
  </si>
  <si>
    <t>KOCH FOODS</t>
  </si>
  <si>
    <t>1 KRONOSPAN WAY</t>
  </si>
  <si>
    <t>EASTABOGA</t>
  </si>
  <si>
    <t>256-240-6836</t>
  </si>
  <si>
    <t>Z908</t>
  </si>
  <si>
    <t>KRONOSPAN</t>
  </si>
  <si>
    <t>405 INDUSTRIAL BOULEVARD</t>
  </si>
  <si>
    <t>LEESBURG</t>
  </si>
  <si>
    <t>256-526-3530</t>
  </si>
  <si>
    <t>KTH LEESBU</t>
  </si>
  <si>
    <t>400 INDUSTRIAL BLVD.</t>
  </si>
  <si>
    <t>P.O. BOX 249</t>
  </si>
  <si>
    <t>35983-0000</t>
  </si>
  <si>
    <t>256-526-8875</t>
  </si>
  <si>
    <t>LEESBURG Y</t>
  </si>
  <si>
    <t>601 EAST CHURCH STREET</t>
  </si>
  <si>
    <t>LEWISBURG</t>
  </si>
  <si>
    <t>931-359-8067</t>
  </si>
  <si>
    <t>2782 YORK RD</t>
  </si>
  <si>
    <t>PLEASANT VIEW</t>
  </si>
  <si>
    <t>629-208-1160</t>
  </si>
  <si>
    <t>LOWE'S COM</t>
  </si>
  <si>
    <t>135 CORPORATE DRIVE SW</t>
  </si>
  <si>
    <t>423-709-1000</t>
  </si>
  <si>
    <t>LUBING SYS</t>
  </si>
  <si>
    <t>311 BELZ BLVD.</t>
  </si>
  <si>
    <t>38109-0000</t>
  </si>
  <si>
    <t>901-774-5001</t>
  </si>
  <si>
    <t>LUTTRELL B</t>
  </si>
  <si>
    <t>DBA MSPARK INC.</t>
  </si>
  <si>
    <t>HELENA</t>
  </si>
  <si>
    <t>205-620-6200</t>
  </si>
  <si>
    <t>MAILSOUTH,</t>
  </si>
  <si>
    <t>P.O. BOX 40</t>
  </si>
  <si>
    <t>SCOTTSBORO</t>
  </si>
  <si>
    <t>256-259-1327</t>
  </si>
  <si>
    <t>MAPLES IND</t>
  </si>
  <si>
    <t>**PORTAL CUSTOMER DO NOT MAIL INVOI</t>
  </si>
  <si>
    <t>484-690-5630</t>
  </si>
  <si>
    <t>6277 DENVER INDUSTRIAL PARK RD</t>
  </si>
  <si>
    <t>704-483-4525</t>
  </si>
  <si>
    <t>P.O. BOX 750</t>
  </si>
  <si>
    <t>COLLEGEDALE</t>
  </si>
  <si>
    <t>37315-0000</t>
  </si>
  <si>
    <t>423-238-7111</t>
  </si>
  <si>
    <t>MCKEE FOOD</t>
  </si>
  <si>
    <t>**DO NOT MAIL**</t>
  </si>
  <si>
    <t>801 N. JAMES CAMPBELL BLVD.</t>
  </si>
  <si>
    <t>MILLIKEN</t>
  </si>
  <si>
    <t>104 WESTEN DRIVE</t>
  </si>
  <si>
    <t>615-325-5454</t>
  </si>
  <si>
    <t>MISA METAL</t>
  </si>
  <si>
    <t>1550 SOUTH BROAD ST</t>
  </si>
  <si>
    <t>251-438-7333</t>
  </si>
  <si>
    <t>MOBILE BAY</t>
  </si>
  <si>
    <t>USVAV</t>
  </si>
  <si>
    <t>P O BOX 953</t>
  </si>
  <si>
    <t>BREWTON</t>
  </si>
  <si>
    <t>36427-0000</t>
  </si>
  <si>
    <t>251-867-6363/KIM</t>
  </si>
  <si>
    <t>35602-1129</t>
  </si>
  <si>
    <t>205-355-0492</t>
  </si>
  <si>
    <t>31 CONALCO RD</t>
  </si>
  <si>
    <t>731-423-4941</t>
  </si>
  <si>
    <t>38186-0000</t>
  </si>
  <si>
    <t>901-398-2000</t>
  </si>
  <si>
    <t>P.O. BOX 70077</t>
  </si>
  <si>
    <t>36670-0000</t>
  </si>
  <si>
    <t>251661-7800</t>
  </si>
  <si>
    <t>2614 BRICK CHURCH PIKE</t>
  </si>
  <si>
    <t>37207-0000</t>
  </si>
  <si>
    <t>615-228-4020</t>
  </si>
  <si>
    <t>P. O. BOX 943</t>
  </si>
  <si>
    <t>MONROEVILLE</t>
  </si>
  <si>
    <t>36461-0000</t>
  </si>
  <si>
    <t>251-743-4814/DEE</t>
  </si>
  <si>
    <t>3740 POWERS COURT DRIVE</t>
  </si>
  <si>
    <t>423-490-0852</t>
  </si>
  <si>
    <t>478-784-0500</t>
  </si>
  <si>
    <t>PO BOX 566</t>
  </si>
  <si>
    <t>334-262-5786</t>
  </si>
  <si>
    <t>MOTION TUS</t>
  </si>
  <si>
    <t>256-858-5020</t>
  </si>
  <si>
    <t>P.O. BOX 7</t>
  </si>
  <si>
    <t>TRION</t>
  </si>
  <si>
    <t>30753-0000</t>
  </si>
  <si>
    <t>706-734-2311</t>
  </si>
  <si>
    <t>MT VERNON</t>
  </si>
  <si>
    <t>P O BOX 110357</t>
  </si>
  <si>
    <t>37210-0000</t>
  </si>
  <si>
    <t>615-883-0030</t>
  </si>
  <si>
    <t>PELHAM</t>
  </si>
  <si>
    <t>205-664-3865</t>
  </si>
  <si>
    <t>NEILSEN &amp;</t>
  </si>
  <si>
    <t>1974 MIDWAY LANE</t>
  </si>
  <si>
    <t>SMYRNA</t>
  </si>
  <si>
    <t>615-220-7100</t>
  </si>
  <si>
    <t>NISSAN TRA</t>
  </si>
  <si>
    <t>4400 BARTON INDUSTRIAL BOULEVARD</t>
  </si>
  <si>
    <t>LANETT</t>
  </si>
  <si>
    <t>334-576-1500</t>
  </si>
  <si>
    <t>MADISON</t>
  </si>
  <si>
    <t>PACKAGING</t>
  </si>
  <si>
    <t>140 PARAGON PANEL ROAD</t>
  </si>
  <si>
    <t>CLAYTON</t>
  </si>
  <si>
    <t>36016-0000</t>
  </si>
  <si>
    <t>334-695-6732</t>
  </si>
  <si>
    <t>ZX04</t>
  </si>
  <si>
    <t>PARAGON PA</t>
  </si>
  <si>
    <t>RC# 087-715</t>
  </si>
  <si>
    <t>423-614-1000</t>
  </si>
  <si>
    <t>PEYTON'S S</t>
  </si>
  <si>
    <t>146 RESOURCE CENTER PARKWAY</t>
  </si>
  <si>
    <t>334-526-9980</t>
  </si>
  <si>
    <t>PLANTATION</t>
  </si>
  <si>
    <t>750 S BROAD STREET</t>
  </si>
  <si>
    <t>36603-0000</t>
  </si>
  <si>
    <t>251-438-1511</t>
  </si>
  <si>
    <t>POLLMAN'S</t>
  </si>
  <si>
    <t>TUSCALOOSA</t>
  </si>
  <si>
    <t>205-759-5156</t>
  </si>
  <si>
    <t>POWER &amp; RU</t>
  </si>
  <si>
    <t>DBA. MECHANICAL DRIVES</t>
  </si>
  <si>
    <t>3806 CALHOUN AVE</t>
  </si>
  <si>
    <t>423-867-4490</t>
  </si>
  <si>
    <t>PRO SOURCE</t>
  </si>
  <si>
    <t>3732 EAST RAINES RD</t>
  </si>
  <si>
    <t>901-794-5652</t>
  </si>
  <si>
    <t>PSI CONSTR</t>
  </si>
  <si>
    <t>530 COLLINS RD. BLDG 100</t>
  </si>
  <si>
    <t>REGIONAL S</t>
  </si>
  <si>
    <t>BUFFALO</t>
  </si>
  <si>
    <t>14240-0649</t>
  </si>
  <si>
    <t>615-995-7381</t>
  </si>
  <si>
    <t>RICH PRODU</t>
  </si>
  <si>
    <t>C/O GLOBAL FINANCE CENTER</t>
  </si>
  <si>
    <t>256-882-4800</t>
  </si>
  <si>
    <t>SANMINA CO</t>
  </si>
  <si>
    <t>423-296-8180</t>
  </si>
  <si>
    <t>SERVICEMAX</t>
  </si>
  <si>
    <t>MAIL DROP #026-45 PO DRAWER 2128</t>
  </si>
  <si>
    <t>DALTON</t>
  </si>
  <si>
    <t>30722-2128</t>
  </si>
  <si>
    <t>706-275-5049</t>
  </si>
  <si>
    <t>EXW</t>
  </si>
  <si>
    <t>SHAW INDUS</t>
  </si>
  <si>
    <t>PO BOX 1568</t>
  </si>
  <si>
    <t>37401-0000</t>
  </si>
  <si>
    <t>423-752-0047</t>
  </si>
  <si>
    <t>SOUTHEAST</t>
  </si>
  <si>
    <t>DBA SOUTHFRESH PROCESSORS</t>
  </si>
  <si>
    <t>EUTAW</t>
  </si>
  <si>
    <t>205-372-1161</t>
  </si>
  <si>
    <t>SOUTHFRESH</t>
  </si>
  <si>
    <t>16888 STATE ROUTE 706</t>
  </si>
  <si>
    <t>MONTROSE</t>
  </si>
  <si>
    <t>484-682-8149</t>
  </si>
  <si>
    <t>STOREROOM</t>
  </si>
  <si>
    <t>510 COLUMBIA AVE.; SUITE #1409</t>
  </si>
  <si>
    <t>615-791-7410</t>
  </si>
  <si>
    <t>NORTH CAROLINA</t>
  </si>
  <si>
    <t>SYNERGY DE</t>
  </si>
  <si>
    <t>2528 HALLS HILL PIKE</t>
  </si>
  <si>
    <t>615-907-6350</t>
  </si>
  <si>
    <t>THE DAVIS</t>
  </si>
  <si>
    <t>1580 COUNTY ROAD  222</t>
  </si>
  <si>
    <t>CULLMAN</t>
  </si>
  <si>
    <t>35057-0000</t>
  </si>
  <si>
    <t>256-735-2600</t>
  </si>
  <si>
    <t>TOPRE AMER</t>
  </si>
  <si>
    <t>239 TECHNOLOGY PARKWAY</t>
  </si>
  <si>
    <t>334-887-6688</t>
  </si>
  <si>
    <t>TOUCHSTONE</t>
  </si>
  <si>
    <t>P.O. BOX 818</t>
  </si>
  <si>
    <t>HAZLEHURST</t>
  </si>
  <si>
    <t>31539-0000</t>
  </si>
  <si>
    <t>334-222-8415</t>
  </si>
  <si>
    <t>TRIPLE H.</t>
  </si>
  <si>
    <t>P O BOX 818</t>
  </si>
  <si>
    <t>912-375-7723 TRI</t>
  </si>
  <si>
    <t>4100 OLD TASSO ROAD</t>
  </si>
  <si>
    <t>TRIUMPH SH</t>
  </si>
  <si>
    <t>P.O. BOX 170100</t>
  </si>
  <si>
    <t>205-856-1300</t>
  </si>
  <si>
    <t>TUBULAR PR</t>
  </si>
  <si>
    <t>P.O. BOX 1428</t>
  </si>
  <si>
    <t>36633-0000</t>
  </si>
  <si>
    <t>205-438-5581</t>
  </si>
  <si>
    <t>TURNER SUP</t>
  </si>
  <si>
    <t>990 DUNCAN FARMS ROAD</t>
  </si>
  <si>
    <t>STEELE</t>
  </si>
  <si>
    <t>256-538-1974</t>
  </si>
  <si>
    <t>678-746-2704 KYM</t>
  </si>
  <si>
    <t>2431 MINOR HILL HWY</t>
  </si>
  <si>
    <t>931-363-8625</t>
  </si>
  <si>
    <t>VALLEY PAC</t>
  </si>
  <si>
    <t>SUITE #1</t>
  </si>
  <si>
    <t>5310 HAMPTON</t>
  </si>
  <si>
    <t>SAGINAW</t>
  </si>
  <si>
    <t>931-486-2145</t>
  </si>
  <si>
    <t>VALUEPOINT</t>
  </si>
  <si>
    <t>28270 HIGHWAY 80 WEST</t>
  </si>
  <si>
    <t>DEMOPOLIS</t>
  </si>
  <si>
    <t>334-289-6358</t>
  </si>
  <si>
    <t>NORCROSS</t>
  </si>
  <si>
    <t>103 PARKWAY EAST</t>
  </si>
  <si>
    <t>PELL CITY</t>
  </si>
  <si>
    <t>205-338-4242</t>
  </si>
  <si>
    <t>WKW ERBSLO</t>
  </si>
  <si>
    <t>16 WORLD WIDE DRIVE</t>
  </si>
  <si>
    <t>DAWSONVILLE</t>
  </si>
  <si>
    <t>706-216-2100</t>
  </si>
  <si>
    <t>WORLD WIDE</t>
  </si>
  <si>
    <t>SUBSIDIARY OF MARS INC</t>
  </si>
  <si>
    <t>855-563-7435 ...</t>
  </si>
  <si>
    <t>WM. WRIGLE</t>
  </si>
  <si>
    <t>US Chad Luman</t>
  </si>
  <si>
    <t>1756 AUTOMATION PARKWAY</t>
  </si>
  <si>
    <t>SAN JOSE</t>
  </si>
  <si>
    <t>408-263-5333</t>
  </si>
  <si>
    <t>A&amp;D ENGINE</t>
  </si>
  <si>
    <t>CC: 1003</t>
  </si>
  <si>
    <t>NORTH CHICAGO</t>
  </si>
  <si>
    <t>707-399-1168</t>
  </si>
  <si>
    <t>ABBOTT LAB</t>
  </si>
  <si>
    <t>209-334-1999</t>
  </si>
  <si>
    <t>2020-A E. MINER AVE</t>
  </si>
  <si>
    <t>STOCKTON</t>
  </si>
  <si>
    <t>209-888-8720</t>
  </si>
  <si>
    <t>ALL COUNTI</t>
  </si>
  <si>
    <t>1203 W. SUNSET BLVD</t>
  </si>
  <si>
    <t>ROCKLIN</t>
  </si>
  <si>
    <t>916-652-8560</t>
  </si>
  <si>
    <t>ALL SYSTEM</t>
  </si>
  <si>
    <t>777 ALDRIDGE ROAD</t>
  </si>
  <si>
    <t>VACAVILLE</t>
  </si>
  <si>
    <t>95688-9282</t>
  </si>
  <si>
    <t>707-452-1600</t>
  </si>
  <si>
    <t>ALL WEATHE</t>
  </si>
  <si>
    <t>9850 LOWER SACRAMENTO ROAD</t>
  </si>
  <si>
    <t>209-477-2691</t>
  </si>
  <si>
    <t>ALPINE MEA</t>
  </si>
  <si>
    <t>1600 E. NEWLANDS DRIVE</t>
  </si>
  <si>
    <t>FERNLEY</t>
  </si>
  <si>
    <t>NV</t>
  </si>
  <si>
    <t>89408-0000</t>
  </si>
  <si>
    <t>775-575-8501</t>
  </si>
  <si>
    <t>AMAZON.COM</t>
  </si>
  <si>
    <t>5425 BROADWAY STREET</t>
  </si>
  <si>
    <t>AMERICAN CANYON</t>
  </si>
  <si>
    <t>707-257-6481</t>
  </si>
  <si>
    <t>AMCOR FLEX</t>
  </si>
  <si>
    <t>PETALUMA</t>
  </si>
  <si>
    <t>94955-4759</t>
  </si>
  <si>
    <t>707-568-4500</t>
  </si>
  <si>
    <t>AMY'S KITC</t>
  </si>
  <si>
    <t>27211 INDUSTRIAL BOULEVARD</t>
  </si>
  <si>
    <t>HAYWARD</t>
  </si>
  <si>
    <t>510-783-2900</t>
  </si>
  <si>
    <t>ANNABELLE</t>
  </si>
  <si>
    <t>840 CHERRY LANE</t>
  </si>
  <si>
    <t>SAN CARLOS</t>
  </si>
  <si>
    <t>94070-0000</t>
  </si>
  <si>
    <t>650-592-6350</t>
  </si>
  <si>
    <t>APEX DIE C</t>
  </si>
  <si>
    <t>510-490-1160</t>
  </si>
  <si>
    <t>216-426-4022</t>
  </si>
  <si>
    <t>209-723-0461</t>
  </si>
  <si>
    <t>209 529 2880</t>
  </si>
  <si>
    <t>VENDOR #21063128</t>
  </si>
  <si>
    <t>216-426-4000</t>
  </si>
  <si>
    <t>831-757-6171</t>
  </si>
  <si>
    <t>216-426-4324</t>
  </si>
  <si>
    <t>916-372-0790</t>
  </si>
  <si>
    <t>600 NORTH BELL AVENUE, BLDG 1, SUIT</t>
  </si>
  <si>
    <t>CARNEGIE</t>
  </si>
  <si>
    <t>412-249-7170</t>
  </si>
  <si>
    <t>ARDAGH MET</t>
  </si>
  <si>
    <t>14490 CATALINA STR.</t>
  </si>
  <si>
    <t>SAN LEANDRO</t>
  </si>
  <si>
    <t>209-469-4920</t>
  </si>
  <si>
    <t>BAKTEK 3271</t>
  </si>
  <si>
    <t>345 WRIGHT BROTHERS AVE.</t>
  </si>
  <si>
    <t>LIVERMORE</t>
  </si>
  <si>
    <t>94551-0000</t>
  </si>
  <si>
    <t>925-245-0200</t>
  </si>
  <si>
    <t>BAKTEK 5415</t>
  </si>
  <si>
    <t>2130 RESEARCH DRIVE</t>
  </si>
  <si>
    <t>300 WEST GREGER ST</t>
  </si>
  <si>
    <t>OAKDALE</t>
  </si>
  <si>
    <t>303-460-5048</t>
  </si>
  <si>
    <t>BALL METAL</t>
  </si>
  <si>
    <t>303 LAURELWOOD RD.</t>
  </si>
  <si>
    <t>SANTA CLARA</t>
  </si>
  <si>
    <t>408-478-8882</t>
  </si>
  <si>
    <t>BARTMEX PR</t>
  </si>
  <si>
    <t>445 NELO STREET</t>
  </si>
  <si>
    <t>95054-0000</t>
  </si>
  <si>
    <t>408 980 8451</t>
  </si>
  <si>
    <t>DBA SWEET WATER FARM</t>
  </si>
  <si>
    <t>1083 VINE STREET, PMB 243</t>
  </si>
  <si>
    <t>HEALDSBURG</t>
  </si>
  <si>
    <t>415-793-3281</t>
  </si>
  <si>
    <t>BAY VILLAG</t>
  </si>
  <si>
    <t>559-549-5810</t>
  </si>
  <si>
    <t>667 McCORMICK STREET</t>
  </si>
  <si>
    <t>94577-2612</t>
  </si>
  <si>
    <t>510-596-4150</t>
  </si>
  <si>
    <t>BEARING EN</t>
  </si>
  <si>
    <t>817-615-3047</t>
  </si>
  <si>
    <t>BIMBO BAKE</t>
  </si>
  <si>
    <t>76101-2019</t>
  </si>
  <si>
    <t>916-732-4778</t>
  </si>
  <si>
    <t>1299 ORLEANS DRIVE</t>
  </si>
  <si>
    <t>SUNNYVALE</t>
  </si>
  <si>
    <t>408-543-1500</t>
  </si>
  <si>
    <t>BLOOM ENER</t>
  </si>
  <si>
    <t>3511 N. RIVERSIDE AVENUE</t>
  </si>
  <si>
    <t>RIALTO</t>
  </si>
  <si>
    <t>909-428-4402</t>
  </si>
  <si>
    <t>BORAL</t>
  </si>
  <si>
    <t>9508 S. HARLAN</t>
  </si>
  <si>
    <t>FRENCH CAMP</t>
  </si>
  <si>
    <t>95231-0000</t>
  </si>
  <si>
    <t>209-983-1600 X86</t>
  </si>
  <si>
    <t>1512 FOURTH ST.</t>
  </si>
  <si>
    <t>SAN RAFAEL</t>
  </si>
  <si>
    <t>94901-0000</t>
  </si>
  <si>
    <t>415-453-2957</t>
  </si>
  <si>
    <t>BORDENAVE'</t>
  </si>
  <si>
    <t>4005 TRAFFIC WAY</t>
  </si>
  <si>
    <t>ATASCADERO</t>
  </si>
  <si>
    <t>805-466-2300</t>
  </si>
  <si>
    <t>BRIAN'S BR</t>
  </si>
  <si>
    <t>SUITE 1200</t>
  </si>
  <si>
    <t>455 MARKET ST</t>
  </si>
  <si>
    <t>SAN FRANCISCO</t>
  </si>
  <si>
    <t>415-374-8210</t>
  </si>
  <si>
    <t>BRITE VISI</t>
  </si>
  <si>
    <t>550 CONEY ISLAND DR., UNIT 100</t>
  </si>
  <si>
    <t>SPARKS</t>
  </si>
  <si>
    <t>415-374-8209</t>
  </si>
  <si>
    <t>BRITEVISIO</t>
  </si>
  <si>
    <t>1949 EAST MANNING AVE</t>
  </si>
  <si>
    <t>REEDLEY</t>
  </si>
  <si>
    <t>559-638-8484</t>
  </si>
  <si>
    <t>BW INTEGRA</t>
  </si>
  <si>
    <t>FORT BRAGG</t>
  </si>
  <si>
    <t>707-964-6368</t>
  </si>
  <si>
    <t>CAITO FISH</t>
  </si>
  <si>
    <t>4500 S. "K" STREET</t>
  </si>
  <si>
    <t>TULARE</t>
  </si>
  <si>
    <t>559-686-1677</t>
  </si>
  <si>
    <t>CALIFORNIA</t>
  </si>
  <si>
    <t>1690 SIERRA AVE.</t>
  </si>
  <si>
    <t>YUBA CITY</t>
  </si>
  <si>
    <t>530-674-2444</t>
  </si>
  <si>
    <t>2732 SOUTH CHERRY AVENUE</t>
  </si>
  <si>
    <t>FRESNO</t>
  </si>
  <si>
    <t>93706-0000</t>
  </si>
  <si>
    <t>559-485-9344</t>
  </si>
  <si>
    <t>2539 SOUTH CHERRY AVENUE</t>
  </si>
  <si>
    <t>559-485-1487</t>
  </si>
  <si>
    <t>2280 COOPER AVENUE</t>
  </si>
  <si>
    <t>MERCED</t>
  </si>
  <si>
    <t>95348-0000</t>
  </si>
  <si>
    <t>209-722-8844</t>
  </si>
  <si>
    <t>936 NELSON ROAD</t>
  </si>
  <si>
    <t>NELSON</t>
  </si>
  <si>
    <t>530-897-0928</t>
  </si>
  <si>
    <t>SUITE 103</t>
  </si>
  <si>
    <t>1095 SPICE ISLANDS DRIVE</t>
  </si>
  <si>
    <t>89431-0000</t>
  </si>
  <si>
    <t>ACAMPO</t>
  </si>
  <si>
    <t>209-339-1516</t>
  </si>
  <si>
    <t>CALVA PROD</t>
  </si>
  <si>
    <t>17100 S. HARLAN ROAD</t>
  </si>
  <si>
    <t>P.O. BOX 279</t>
  </si>
  <si>
    <t>LATHROP</t>
  </si>
  <si>
    <t>95330-0000</t>
  </si>
  <si>
    <t>209-982-4800</t>
  </si>
  <si>
    <t>CARPENTER</t>
  </si>
  <si>
    <t>1388 B COPPERHILL PARKWAY</t>
  </si>
  <si>
    <t>SANTA ROSA</t>
  </si>
  <si>
    <t>707-577-8283</t>
  </si>
  <si>
    <t>CC&amp;M WELDI</t>
  </si>
  <si>
    <t>SOUTHEASTERN</t>
  </si>
  <si>
    <t>610-341-7289</t>
  </si>
  <si>
    <t>CERTAINTEE</t>
  </si>
  <si>
    <t>1451 SIXTY-SIXTH STREET</t>
  </si>
  <si>
    <t>EMERYVILLE</t>
  </si>
  <si>
    <t>800-884-5254</t>
  </si>
  <si>
    <t>CLIFF BAR</t>
  </si>
  <si>
    <t>355 HARVEST DRIVE</t>
  </si>
  <si>
    <t>WATSONVILLE</t>
  </si>
  <si>
    <t>888-534-5379</t>
  </si>
  <si>
    <t>COASTAL</t>
  </si>
  <si>
    <t>30977 SAN ANTONIO STREET</t>
  </si>
  <si>
    <t>510-293-2525</t>
  </si>
  <si>
    <t>COLUMBUS F</t>
  </si>
  <si>
    <t>3250 LACEY ROAD, SUITE 600</t>
  </si>
  <si>
    <t>DOWNERS GROVE</t>
  </si>
  <si>
    <t>209-333-8044</t>
  </si>
  <si>
    <t>COTTAGE BA</t>
  </si>
  <si>
    <t>9957 MEDFORD AVE., SUITE #4</t>
  </si>
  <si>
    <t>510-567-1200</t>
  </si>
  <si>
    <t>CREATIVE E</t>
  </si>
  <si>
    <t>48430 MILMONT DRIVE</t>
  </si>
  <si>
    <t>FREMONT</t>
  </si>
  <si>
    <t>510-668-1408</t>
  </si>
  <si>
    <t>CUBATIC TE</t>
  </si>
  <si>
    <t>P.O. BOX 4197</t>
  </si>
  <si>
    <t>94540-4197</t>
  </si>
  <si>
    <t>510 887 0900</t>
  </si>
  <si>
    <t>D.W. NICHO</t>
  </si>
  <si>
    <t>4000 YOSEMITE BLVD</t>
  </si>
  <si>
    <t>MODESTO</t>
  </si>
  <si>
    <t>209-495-2967</t>
  </si>
  <si>
    <t>DEL MONTE</t>
  </si>
  <si>
    <t>4202 JESSUP ROAD</t>
  </si>
  <si>
    <t>CERES</t>
  </si>
  <si>
    <t>95307-9604</t>
  </si>
  <si>
    <t>209-632-9956</t>
  </si>
  <si>
    <t>DESIGN MET</t>
  </si>
  <si>
    <t>57 BELLE FALOR COURT</t>
  </si>
  <si>
    <t>ARCATA</t>
  </si>
  <si>
    <t>95521-0000</t>
  </si>
  <si>
    <t>707-822-0160</t>
  </si>
  <si>
    <t>DESSERTS O</t>
  </si>
  <si>
    <t>DIAMOND PET FOODS-3517</t>
  </si>
  <si>
    <t>250 EAST ROTH ROAD</t>
  </si>
  <si>
    <t>209-983-4900</t>
  </si>
  <si>
    <t>DIAMOND PE</t>
  </si>
  <si>
    <t>DIAMOND PET FOODS-6947</t>
  </si>
  <si>
    <t>942 S. STOCKTON AVENUE</t>
  </si>
  <si>
    <t>RIPON</t>
  </si>
  <si>
    <t>209-824-4640</t>
  </si>
  <si>
    <t>1050 SANSOME ST, #600</t>
  </si>
  <si>
    <t>415-793-7353</t>
  </si>
  <si>
    <t>DPR CONSTR</t>
  </si>
  <si>
    <t>9300 SHELBYVILLE ROAD, SUITE 910</t>
  </si>
  <si>
    <t>502-326-4300</t>
  </si>
  <si>
    <t>DBA GRIMAUD FARMS</t>
  </si>
  <si>
    <t>1320 S. AURORA STR. SUITE A</t>
  </si>
  <si>
    <t>209-466-3200</t>
  </si>
  <si>
    <t>DUPONT MAR</t>
  </si>
  <si>
    <t>6025 GIANT ROAD</t>
  </si>
  <si>
    <t>RICHMOND</t>
  </si>
  <si>
    <t>415-282-4048</t>
  </si>
  <si>
    <t>EASTON MAL</t>
  </si>
  <si>
    <t>2222 S. SINCLAIR AVE</t>
  </si>
  <si>
    <t>408-200-7000</t>
  </si>
  <si>
    <t>ECS REFINI</t>
  </si>
  <si>
    <t>2001 E. PLUMB LANE</t>
  </si>
  <si>
    <t>RENO</t>
  </si>
  <si>
    <t>775-328-6902</t>
  </si>
  <si>
    <t>ELITE LINE</t>
  </si>
  <si>
    <t>SUITE 2</t>
  </si>
  <si>
    <t>5 SOUTH LINDEN AVE</t>
  </si>
  <si>
    <t>SOUTH SAN FRANCISCO</t>
  </si>
  <si>
    <t>408-417-8684</t>
  </si>
  <si>
    <t>ENDPOINT C</t>
  </si>
  <si>
    <t>PITTSBURGH</t>
  </si>
  <si>
    <t>15230-0895</t>
  </si>
  <si>
    <t>530-892-1253</t>
  </si>
  <si>
    <t>ERIKS NORT</t>
  </si>
  <si>
    <t>724-213-1041</t>
  </si>
  <si>
    <t>209-944-0791</t>
  </si>
  <si>
    <t>435-652-0333</t>
  </si>
  <si>
    <t>ERIKS N.A-</t>
  </si>
  <si>
    <t>ATTN:  ACCOUNTS PAYABLE</t>
  </si>
  <si>
    <t>5913 EDEN DRIVE</t>
  </si>
  <si>
    <t>HALTOM CITY</t>
  </si>
  <si>
    <t>817-834-0244</t>
  </si>
  <si>
    <t>ERMC IV, L</t>
  </si>
  <si>
    <t>7300 EDGEWATER DRIVE</t>
  </si>
  <si>
    <t>94621-3006</t>
  </si>
  <si>
    <t>EVERETT GR</t>
  </si>
  <si>
    <t>1389 UNDERWOOD AVENUE</t>
  </si>
  <si>
    <t>415-822-4660</t>
  </si>
  <si>
    <t>EVERGOOD S</t>
  </si>
  <si>
    <t>DBA SUNRIDGE FARMS</t>
  </si>
  <si>
    <t>423 SALINAS ROAD</t>
  </si>
  <si>
    <t>ROYAL OAKS</t>
  </si>
  <si>
    <t>831-786-7000</t>
  </si>
  <si>
    <t>SUNRIDGE</t>
  </si>
  <si>
    <t>DBA: CASA SANCHEZ FOODS</t>
  </si>
  <si>
    <t>2898 W. WINTON AVE.</t>
  </si>
  <si>
    <t>650-697-7525</t>
  </si>
  <si>
    <t>1400 RAMADA ROAD</t>
  </si>
  <si>
    <t>PASO ROBLES</t>
  </si>
  <si>
    <t>805-686-1557</t>
  </si>
  <si>
    <t>FIRESTONE</t>
  </si>
  <si>
    <t>510-214-0031</t>
  </si>
  <si>
    <t>FLEENOR CO</t>
  </si>
  <si>
    <t>21371 CABOT BLVD</t>
  </si>
  <si>
    <t>510-265-6700</t>
  </si>
  <si>
    <t>FLOSTOR EN</t>
  </si>
  <si>
    <t>1953 BOLTON LANE</t>
  </si>
  <si>
    <t>MANTECA</t>
  </si>
  <si>
    <t>209-824-5953</t>
  </si>
  <si>
    <t>FOOD EQUIP</t>
  </si>
  <si>
    <t>7735 SOUTH HWY 99</t>
  </si>
  <si>
    <t>209-490-5517</t>
  </si>
  <si>
    <t>FRESH INNO</t>
  </si>
  <si>
    <t>3265 INVESTMENT BLVD.</t>
  </si>
  <si>
    <t>94545-0000</t>
  </si>
  <si>
    <t>510-265-2400</t>
  </si>
  <si>
    <t>FREUND BAK</t>
  </si>
  <si>
    <t>P.O. BOX 2086</t>
  </si>
  <si>
    <t>MENLO PARK</t>
  </si>
  <si>
    <t>94026-0000</t>
  </si>
  <si>
    <t>FULL BLOOM</t>
  </si>
  <si>
    <t>735 FREMONT AVENUE</t>
  </si>
  <si>
    <t>415-552-5475</t>
  </si>
  <si>
    <t>GALANT FOO</t>
  </si>
  <si>
    <t>1100 MARINA WAY SOUTH</t>
  </si>
  <si>
    <t>510-439-3160</t>
  </si>
  <si>
    <t>GALAXY</t>
  </si>
  <si>
    <t>** PORTAL INVOICE - DO NOT MAIL **</t>
  </si>
  <si>
    <t>PO BOX 59145</t>
  </si>
  <si>
    <t>MINNEAPOLIS</t>
  </si>
  <si>
    <t>763-293-2755-...</t>
  </si>
  <si>
    <t>GENERAL MI</t>
  </si>
  <si>
    <t>3210 E. 85TH STREET</t>
  </si>
  <si>
    <t>816-525-7701</t>
  </si>
  <si>
    <t>GENESYS IN</t>
  </si>
  <si>
    <t>3830 IRON WHEEL COURT</t>
  </si>
  <si>
    <t>916-316-2160</t>
  </si>
  <si>
    <t>GEORGE BUR</t>
  </si>
  <si>
    <t>1111-139TH ST.</t>
  </si>
  <si>
    <t>94578-0000</t>
  </si>
  <si>
    <t>510-483-6970</t>
  </si>
  <si>
    <t>GHIRARDELL</t>
  </si>
  <si>
    <t>HOUSTON</t>
  </si>
  <si>
    <t>713-579-3189</t>
  </si>
  <si>
    <t>GHX INDUST</t>
  </si>
  <si>
    <t>1246 REAMWOOD AVE.</t>
  </si>
  <si>
    <t>408-642-1830</t>
  </si>
  <si>
    <t>GRABIT INC</t>
  </si>
  <si>
    <t>WEST MONROE</t>
  </si>
  <si>
    <t>71294-5800</t>
  </si>
  <si>
    <t>530-532-3219</t>
  </si>
  <si>
    <t>SPRECKELS</t>
  </si>
  <si>
    <t>209-538-6227</t>
  </si>
  <si>
    <t>GREEN RUBB</t>
  </si>
  <si>
    <t>5900 EAST SHIELDS AVE</t>
  </si>
  <si>
    <t>93727-0000</t>
  </si>
  <si>
    <t>559-292-8000</t>
  </si>
  <si>
    <t>GRUNDFOS M</t>
  </si>
  <si>
    <t>3222 ARDEN ROAD</t>
  </si>
  <si>
    <t>510-886-4621</t>
  </si>
  <si>
    <t>GYM DOC. I</t>
  </si>
  <si>
    <t>2651 E ROOSEVELT STREET</t>
  </si>
  <si>
    <t>209-948-5358</t>
  </si>
  <si>
    <t>HALEY BROS</t>
  </si>
  <si>
    <t>DBA SANTA CRUZ NUTRITIONALS</t>
  </si>
  <si>
    <t>2200 DELWARE AVENUE</t>
  </si>
  <si>
    <t>SANTA CRUZ</t>
  </si>
  <si>
    <t>831-471-3152</t>
  </si>
  <si>
    <t>HARMONY FO</t>
  </si>
  <si>
    <t>8555 WASHINGTON BLVD</t>
  </si>
  <si>
    <t>ROSEVILLE</t>
  </si>
  <si>
    <t>916-781-7676</t>
  </si>
  <si>
    <t>HARRIS</t>
  </si>
  <si>
    <t>21121 CABOT BLVD.</t>
  </si>
  <si>
    <t>510-259-7747</t>
  </si>
  <si>
    <t>HEAT AND C</t>
  </si>
  <si>
    <t>405 MAYOCK ROAD</t>
  </si>
  <si>
    <t>GILROY</t>
  </si>
  <si>
    <t>480-842-7233</t>
  </si>
  <si>
    <t>HEINZEN</t>
  </si>
  <si>
    <t>17033-0806</t>
  </si>
  <si>
    <t>717-534-5657</t>
  </si>
  <si>
    <t>9001 NORTH LANDER AVE.</t>
  </si>
  <si>
    <t>HILMAR</t>
  </si>
  <si>
    <t>95324-0000</t>
  </si>
  <si>
    <t>HILMAR CHE</t>
  </si>
  <si>
    <t>800-948-0800</t>
  </si>
  <si>
    <t>HORMEL FOO</t>
  </si>
  <si>
    <t>913-583-3025</t>
  </si>
  <si>
    <t>400 SAGINAW DR</t>
  </si>
  <si>
    <t>REDWOOD CITY</t>
  </si>
  <si>
    <t>650-319-7938</t>
  </si>
  <si>
    <t>IMPOSSIBLE</t>
  </si>
  <si>
    <t>9295 PROTOTYPE DRIVE</t>
  </si>
  <si>
    <t>89521-0000</t>
  </si>
  <si>
    <t>775-448-7864</t>
  </si>
  <si>
    <t>INTERNATIO</t>
  </si>
  <si>
    <t>MILFORD</t>
  </si>
  <si>
    <t>408-848-0107</t>
  </si>
  <si>
    <t>868 BURLWAY ROAD</t>
  </si>
  <si>
    <t>BURLINGAME</t>
  </si>
  <si>
    <t>94010-0000</t>
  </si>
  <si>
    <t>650-347-2122</t>
  </si>
  <si>
    <t>IT'S IT IC</t>
  </si>
  <si>
    <t>26300 LA ALAMEDA</t>
  </si>
  <si>
    <t>775-355-3033</t>
  </si>
  <si>
    <t>1 JELLY BELLY LANE</t>
  </si>
  <si>
    <t>94533-6741</t>
  </si>
  <si>
    <t>707-428-2800</t>
  </si>
  <si>
    <t>JELLY BELL</t>
  </si>
  <si>
    <t>3400 CHESTNUT STREET</t>
  </si>
  <si>
    <t>510-772-2078</t>
  </si>
  <si>
    <t>JEROME AND</t>
  </si>
  <si>
    <t>PO BOX 5108</t>
  </si>
  <si>
    <t>303-978-3598</t>
  </si>
  <si>
    <t>ACCOUNTS PAYABLE 6-03</t>
  </si>
  <si>
    <t>530-934-2662</t>
  </si>
  <si>
    <t>650-589-6800</t>
  </si>
  <si>
    <t>KAMAN IND'</t>
  </si>
  <si>
    <t>FINANCIAL SERVICE CENTER</t>
  </si>
  <si>
    <t>267-525-5923</t>
  </si>
  <si>
    <t>269-964-6860</t>
  </si>
  <si>
    <t>US AP INVOICES</t>
  </si>
  <si>
    <t>3400 MILLINGTON RD</t>
  </si>
  <si>
    <t>BELOIT</t>
  </si>
  <si>
    <t>608-363-1200</t>
  </si>
  <si>
    <t>KERRY INGR</t>
  </si>
  <si>
    <t>TWAIN HARTE</t>
  </si>
  <si>
    <t>209-532-3200</t>
  </si>
  <si>
    <t>KINEMATIC</t>
  </si>
  <si>
    <t>1515 S. FRESNO AVE.</t>
  </si>
  <si>
    <t>209-942-1020</t>
  </si>
  <si>
    <t>KLEIN BROS</t>
  </si>
  <si>
    <t>4 GLENBERRY COURT</t>
  </si>
  <si>
    <t>PHOENIX</t>
  </si>
  <si>
    <t>410-329-9500</t>
  </si>
  <si>
    <t>HANFORD</t>
  </si>
  <si>
    <t>559-584-6634</t>
  </si>
  <si>
    <t>LACEY MILL</t>
  </si>
  <si>
    <t>1280 N. MCDOWELL BLVD</t>
  </si>
  <si>
    <t>816-309-2988</t>
  </si>
  <si>
    <t>LAGUNITAS</t>
  </si>
  <si>
    <t>305 N. MATHILDA AVE.</t>
  </si>
  <si>
    <t>408-774-9000</t>
  </si>
  <si>
    <t>LE BOULANG</t>
  </si>
  <si>
    <t>11910  STATE HWY 99 W</t>
  </si>
  <si>
    <t>RED BLUFF</t>
  </si>
  <si>
    <t>1830 W 38TH AVE</t>
  </si>
  <si>
    <t>209-835-8340</t>
  </si>
  <si>
    <t>LEPRINO FO</t>
  </si>
  <si>
    <t>179 SOUTH 11TH AVE</t>
  </si>
  <si>
    <t>559-584-8000</t>
  </si>
  <si>
    <t>MARQUEZ BR</t>
  </si>
  <si>
    <t>8371 CARBIDE COURT</t>
  </si>
  <si>
    <t>SACRAMENTO</t>
  </si>
  <si>
    <t>95828-0000</t>
  </si>
  <si>
    <t>916-441-4741</t>
  </si>
  <si>
    <t>MARY ANN'S</t>
  </si>
  <si>
    <t>2311 SAN MIGUEL DRIVE</t>
  </si>
  <si>
    <t>WALNUT CREEK</t>
  </si>
  <si>
    <t>925-280-0560</t>
  </si>
  <si>
    <t>MATERIAL G</t>
  </si>
  <si>
    <t>MID ATLANTIC TEXTILE &amp; TOBACCO CO</t>
  </si>
  <si>
    <t>707-576-3333</t>
  </si>
  <si>
    <t>MEAD CLARK</t>
  </si>
  <si>
    <t>1836 LAPHAM DR</t>
  </si>
  <si>
    <t>209-529-0150</t>
  </si>
  <si>
    <t>MERCO FOOD</t>
  </si>
  <si>
    <t>13421 N. EXTENSION CT</t>
  </si>
  <si>
    <t>209-333-8435</t>
  </si>
  <si>
    <t>MOBILE WIN</t>
  </si>
  <si>
    <t>6500 BREM LANE</t>
  </si>
  <si>
    <t>95020-0000</t>
  </si>
  <si>
    <t>408-847-2721</t>
  </si>
  <si>
    <t>MONIER LIF</t>
  </si>
  <si>
    <t>205-956-1122</t>
  </si>
  <si>
    <t>530-961-9950</t>
  </si>
  <si>
    <t>2441 B SPRIG CT</t>
  </si>
  <si>
    <t>CONCORD</t>
  </si>
  <si>
    <t>925-689-9880</t>
  </si>
  <si>
    <t>408-848-3099</t>
  </si>
  <si>
    <t>448 MITCHELL ROAD</t>
  </si>
  <si>
    <t>95354-6468</t>
  </si>
  <si>
    <t>8076 CENTRAL AVE</t>
  </si>
  <si>
    <t>510-266-0200</t>
  </si>
  <si>
    <t>3473 RAMONA AVE</t>
  </si>
  <si>
    <t>916-455-1990</t>
  </si>
  <si>
    <t>775-355-0555</t>
  </si>
  <si>
    <t>2001 ARCH-AIRPORT ROAD, SUITE 200</t>
  </si>
  <si>
    <t>209-943-2801</t>
  </si>
  <si>
    <t>4165 COMMERCIAL DR</t>
  </si>
  <si>
    <t>TRACY</t>
  </si>
  <si>
    <t>209-836-3780</t>
  </si>
  <si>
    <t>559-651-0111</t>
  </si>
  <si>
    <t>MOTION - V</t>
  </si>
  <si>
    <t>1030 VICTOR ROAD</t>
  </si>
  <si>
    <t>95240-0000</t>
  </si>
  <si>
    <t>209-334-2530</t>
  </si>
  <si>
    <t>503-281-0025</t>
  </si>
  <si>
    <t>MUNNELL &amp;</t>
  </si>
  <si>
    <t>5101 NORTHWEST DR, GATE 116</t>
  </si>
  <si>
    <t>612-266-4415</t>
  </si>
  <si>
    <t>NAPA IBS #</t>
  </si>
  <si>
    <t>4225 RIGGINS CT</t>
  </si>
  <si>
    <t>209-602-9644</t>
  </si>
  <si>
    <t>NARAYANS E</t>
  </si>
  <si>
    <t>COLFAX</t>
  </si>
  <si>
    <t>925-382-6603</t>
  </si>
  <si>
    <t>NORTHERN C</t>
  </si>
  <si>
    <t>258 MAIN STREET</t>
  </si>
  <si>
    <t>WADSWORTH</t>
  </si>
  <si>
    <t>44281-0000</t>
  </si>
  <si>
    <t>330-335-2371</t>
  </si>
  <si>
    <t>NOVEX, INC</t>
  </si>
  <si>
    <t>685 JARVIS DRIVE</t>
  </si>
  <si>
    <t>MORGAN HILL</t>
  </si>
  <si>
    <t>408-944-9178</t>
  </si>
  <si>
    <t>NPI SOLUTI</t>
  </si>
  <si>
    <t>209-466-8921</t>
  </si>
  <si>
    <t>O H I COMP</t>
  </si>
  <si>
    <t>5901 ERICSON WAY</t>
  </si>
  <si>
    <t>707-822-8800</t>
  </si>
  <si>
    <t>O&amp;M INDUST</t>
  </si>
  <si>
    <t>2500 CAMPBELL STR.</t>
  </si>
  <si>
    <t>510-736-2465</t>
  </si>
  <si>
    <t>OFS PROGRAM SUPPORT</t>
  </si>
  <si>
    <t>707 3RD ST., SUITE #1-120</t>
  </si>
  <si>
    <t>WEST SACRAMENTO</t>
  </si>
  <si>
    <t>916-375-4399</t>
  </si>
  <si>
    <t>OFFICE OF</t>
  </si>
  <si>
    <t>3950 BISSELL AVE.</t>
  </si>
  <si>
    <t>510-234-7707</t>
  </si>
  <si>
    <t>ON LINE BI</t>
  </si>
  <si>
    <t>4530 LECKRON ROAD</t>
  </si>
  <si>
    <t>29-557-5259</t>
  </si>
  <si>
    <t>PACIFIC SO</t>
  </si>
  <si>
    <t>5066 BEAR CREEK ROAD</t>
  </si>
  <si>
    <t>209-368-5676</t>
  </si>
  <si>
    <t>4042 W. GARRY AVE.</t>
  </si>
  <si>
    <t>SANTA ANA</t>
  </si>
  <si>
    <t>707-745-8558</t>
  </si>
  <si>
    <t>PAK WEST P</t>
  </si>
  <si>
    <t>2414 BOEING WAY, SUITE 200</t>
  </si>
  <si>
    <t>209-234-2146</t>
  </si>
  <si>
    <t>PANERA BRE</t>
  </si>
  <si>
    <t>625 GREG STREET</t>
  </si>
  <si>
    <t>775-353-3000</t>
  </si>
  <si>
    <t>PATERSON P</t>
  </si>
  <si>
    <t>1050 COMMERCIAL STR.</t>
  </si>
  <si>
    <t>209-576-3345</t>
  </si>
  <si>
    <t>30 JIB COURT</t>
  </si>
  <si>
    <t>PLEASANT HILL</t>
  </si>
  <si>
    <t>925-825-7088</t>
  </si>
  <si>
    <t>POSCON TRA</t>
  </si>
  <si>
    <t>520 BARHAM AVENUE</t>
  </si>
  <si>
    <t>707-545-7904</t>
  </si>
  <si>
    <t>POWER INDU</t>
  </si>
  <si>
    <t>3555 IRON CT.</t>
  </si>
  <si>
    <t>SHASTA LAKE</t>
  </si>
  <si>
    <t>530-275-4500</t>
  </si>
  <si>
    <t>PREMIERE B</t>
  </si>
  <si>
    <t>**INVOICE THRU PORTAL***</t>
  </si>
  <si>
    <t>N61 W23044 HARRY'S WAY</t>
  </si>
  <si>
    <t>SUSSEX</t>
  </si>
  <si>
    <t>414-566-6000</t>
  </si>
  <si>
    <t>WOOD DALE</t>
  </si>
  <si>
    <t>QUAD GRAPH</t>
  </si>
  <si>
    <t>MORSOGADE 10</t>
  </si>
  <si>
    <t>ESBJERG</t>
  </si>
  <si>
    <t>DK</t>
  </si>
  <si>
    <t>45-75120199</t>
  </si>
  <si>
    <t>QUBIQA ESB</t>
  </si>
  <si>
    <t>29959 AHERN AVE</t>
  </si>
  <si>
    <t>UNION CITY</t>
  </si>
  <si>
    <t>94587-0000</t>
  </si>
  <si>
    <t>510-324-0170</t>
  </si>
  <si>
    <t>1417 N. MARKET BLVD, SUITE 3</t>
  </si>
  <si>
    <t>916-283-0520</t>
  </si>
  <si>
    <t>RF BIOCIDI</t>
  </si>
  <si>
    <t>716-878-8517</t>
  </si>
  <si>
    <t>2751 N. SANTA FE DRIVE</t>
  </si>
  <si>
    <t>209-722-8171</t>
  </si>
  <si>
    <t>RICHWOOD M</t>
  </si>
  <si>
    <t>30 HUB DRIVE</t>
  </si>
  <si>
    <t>631-719-1032</t>
  </si>
  <si>
    <t>SAGE PARTS</t>
  </si>
  <si>
    <t>903 AIRPORT DRIVE, SUITE 5</t>
  </si>
  <si>
    <t>SAN LUIS OBISPO</t>
  </si>
  <si>
    <t>805-781-5929</t>
  </si>
  <si>
    <t>SAN LUIS O</t>
  </si>
  <si>
    <t>901 E. LEVIN AVENUE</t>
  </si>
  <si>
    <t>559-687-9999-503</t>
  </si>
  <si>
    <t>SAPUTO CHE</t>
  </si>
  <si>
    <t>691 INYO AVENUE</t>
  </si>
  <si>
    <t>NEWMAN</t>
  </si>
  <si>
    <t>209-862-1732</t>
  </si>
  <si>
    <t>2731 E. MYRTLE ST.</t>
  </si>
  <si>
    <t>DIV. OF SARDEE INDUSTRIES</t>
  </si>
  <si>
    <t>95205-0000</t>
  </si>
  <si>
    <t>209-466-1526</t>
  </si>
  <si>
    <t>SARDEE OF</t>
  </si>
  <si>
    <t>530-C ALAMEDA DEL PRADO #398</t>
  </si>
  <si>
    <t>NOVATO</t>
  </si>
  <si>
    <t>415-895-1507</t>
  </si>
  <si>
    <t>SCREENPRIN</t>
  </si>
  <si>
    <t>210 EL CAMINO REAL</t>
  </si>
  <si>
    <t>94080-0000</t>
  </si>
  <si>
    <t>650-583-7307</t>
  </si>
  <si>
    <t>SEES CANDI</t>
  </si>
  <si>
    <t>2801 FINCH ROAD</t>
  </si>
  <si>
    <t>209-572-5550</t>
  </si>
  <si>
    <t>SENECA FOO</t>
  </si>
  <si>
    <t>320-B SHAW ROAD</t>
  </si>
  <si>
    <t>650-273-1440</t>
  </si>
  <si>
    <t>SHAW BAKER</t>
  </si>
  <si>
    <t>201 SOUTH HILL DRIVE</t>
  </si>
  <si>
    <t>BRISBANE</t>
  </si>
  <si>
    <t>415-468-3800</t>
  </si>
  <si>
    <t>SHENG KEE</t>
  </si>
  <si>
    <t>916-645-7794</t>
  </si>
  <si>
    <t>SIERRA CON</t>
  </si>
  <si>
    <t>4300 DOMINQUEZ ROAD</t>
  </si>
  <si>
    <t>95677-0000</t>
  </si>
  <si>
    <t>916-624-2473</t>
  </si>
  <si>
    <t>SIERRA PIN</t>
  </si>
  <si>
    <t>KINGSBURG</t>
  </si>
  <si>
    <t>559-897-5891</t>
  </si>
  <si>
    <t>SILGAN CON</t>
  </si>
  <si>
    <t>4210 YOSEMITE BLVD.</t>
  </si>
  <si>
    <t>95357-0531</t>
  </si>
  <si>
    <t>209-521-6469</t>
  </si>
  <si>
    <t>835 S. STOCKTON ST.</t>
  </si>
  <si>
    <t>209-334-4411</t>
  </si>
  <si>
    <t>3250 PATTERSON ROAD</t>
  </si>
  <si>
    <t>RIVERBANK</t>
  </si>
  <si>
    <t>95367-0000</t>
  </si>
  <si>
    <t>209-869-3601</t>
  </si>
  <si>
    <t>430 DOHERTY AVE.</t>
  </si>
  <si>
    <t>95354-0000</t>
  </si>
  <si>
    <t>209-523-7761</t>
  </si>
  <si>
    <t>567 S. RIVERSIDE DR</t>
  </si>
  <si>
    <t>1060 RENO AVE</t>
  </si>
  <si>
    <t>209-576-1933</t>
  </si>
  <si>
    <t>SILLA ENTE</t>
  </si>
  <si>
    <t>1600 FACTOR AVENUE</t>
  </si>
  <si>
    <t>510-347-4800</t>
  </si>
  <si>
    <t>SILMAN CON</t>
  </si>
  <si>
    <t>15425 CHELSEA DRIVE</t>
  </si>
  <si>
    <t>408-626-8463</t>
  </si>
  <si>
    <t>SLR SYSTEM</t>
  </si>
  <si>
    <t>39870 EUREKA DRIVE</t>
  </si>
  <si>
    <t>510-623-1231</t>
  </si>
  <si>
    <t>SMART MODU</t>
  </si>
  <si>
    <t>456 C STREET</t>
  </si>
  <si>
    <t>GALT</t>
  </si>
  <si>
    <t>95632-0000</t>
  </si>
  <si>
    <t>209-745-1974</t>
  </si>
  <si>
    <t>SPAANS COO</t>
  </si>
  <si>
    <t>FKA HOLLY SUGAR CO.</t>
  </si>
  <si>
    <t>95378-0000</t>
  </si>
  <si>
    <t>209-835-3210</t>
  </si>
  <si>
    <t>33300 WESTERN AVENUE</t>
  </si>
  <si>
    <t>510-487-2600</t>
  </si>
  <si>
    <t>STERLING F</t>
  </si>
  <si>
    <t>209-324-6130</t>
  </si>
  <si>
    <t>STUMP CONS</t>
  </si>
  <si>
    <t>1963 SABRE ST.</t>
  </si>
  <si>
    <t>510-782-2118</t>
  </si>
  <si>
    <t>SUGAR BOWL</t>
  </si>
  <si>
    <t>901 N. WALTON AVENUE</t>
  </si>
  <si>
    <t>530-674-5010</t>
  </si>
  <si>
    <t>SUNSWEET G</t>
  </si>
  <si>
    <t>570-278-4040</t>
  </si>
  <si>
    <t>1027 BRANSTEN ROAD</t>
  </si>
  <si>
    <t>650-596-0130</t>
  </si>
  <si>
    <t>TAG INTERN</t>
  </si>
  <si>
    <t>100 WEST VALPICO ROAD, SUITE A</t>
  </si>
  <si>
    <t>209-835-6300</t>
  </si>
  <si>
    <t>TAYLOR FAR</t>
  </si>
  <si>
    <t>1080 PALMETTO AVE.</t>
  </si>
  <si>
    <t>PACIFICA</t>
  </si>
  <si>
    <t>650-738-4990</t>
  </si>
  <si>
    <t>THE FRENCH</t>
  </si>
  <si>
    <t>831-754-8819</t>
  </si>
  <si>
    <t>VALLEY VAL</t>
  </si>
  <si>
    <t>1343 MAKAIKOA SREET</t>
  </si>
  <si>
    <t>HONOLULU</t>
  </si>
  <si>
    <t>HI</t>
  </si>
  <si>
    <t>96821-1136</t>
  </si>
  <si>
    <t>808-737-0613</t>
  </si>
  <si>
    <t>VARI-SERV,</t>
  </si>
  <si>
    <t>1348 TERMINAL STREET</t>
  </si>
  <si>
    <t>916-374-8991</t>
  </si>
  <si>
    <t>VOLUME PRE</t>
  </si>
  <si>
    <t>503 W. LARCH RD, SUITE K</t>
  </si>
  <si>
    <t>209-229-1048</t>
  </si>
  <si>
    <t>WEST COAST</t>
  </si>
  <si>
    <t>DBA WING NIEN FOODS</t>
  </si>
  <si>
    <t>30560 SAN ANTONIO STREET</t>
  </si>
  <si>
    <t>510-487-8877</t>
  </si>
  <si>
    <t>WIN FOODS</t>
  </si>
  <si>
    <t>1001 16TH STREET</t>
  </si>
  <si>
    <t>415-431-5666</t>
  </si>
  <si>
    <t>WO CHUNG</t>
  </si>
  <si>
    <t>19718 W. GRANT LINE RD.</t>
  </si>
  <si>
    <t>209-834-2135</t>
  </si>
  <si>
    <t>WOERNER BA</t>
  </si>
  <si>
    <t>US Chad Michels</t>
  </si>
  <si>
    <t>SAINT PAUL</t>
  </si>
  <si>
    <t>55133-3121</t>
  </si>
  <si>
    <t>651-733-3154</t>
  </si>
  <si>
    <t>**GIVE INVOICES TO PAT**</t>
  </si>
  <si>
    <t>915 ADAMS ST SE BLDG 31</t>
  </si>
  <si>
    <t>HUTCHINSON</t>
  </si>
  <si>
    <t>630-595-4031</t>
  </si>
  <si>
    <t>P.O. BOX 33121</t>
  </si>
  <si>
    <t>651-733-1110</t>
  </si>
  <si>
    <t>PO BOX 2664</t>
  </si>
  <si>
    <t>OSHKOSH</t>
  </si>
  <si>
    <t>54903-0000</t>
  </si>
  <si>
    <t>920-233-7766</t>
  </si>
  <si>
    <t>3420 E CENTURY AVE</t>
  </si>
  <si>
    <t>BISMARCK</t>
  </si>
  <si>
    <t>ND</t>
  </si>
  <si>
    <t>701-255-1513</t>
  </si>
  <si>
    <t>ACROTECH S</t>
  </si>
  <si>
    <t>2908 MELBY ST</t>
  </si>
  <si>
    <t>EAU CLAIRE</t>
  </si>
  <si>
    <t>54703-0000</t>
  </si>
  <si>
    <t>715-839-8801</t>
  </si>
  <si>
    <t>ADVANCED M</t>
  </si>
  <si>
    <t>MSP INTERNATIONAL AIRPORT</t>
  </si>
  <si>
    <t>4300 GLUMACK DRIVE</t>
  </si>
  <si>
    <t>612-726-5328</t>
  </si>
  <si>
    <t>101 NORTH 3RD ST</t>
  </si>
  <si>
    <t>MOORHEAD</t>
  </si>
  <si>
    <t>218 291 5409</t>
  </si>
  <si>
    <t>AMERICAN C</t>
  </si>
  <si>
    <t>941 ASHWAUBENON ST SUITE B</t>
  </si>
  <si>
    <t>GREEN BAY</t>
  </si>
  <si>
    <t>920-632-6012</t>
  </si>
  <si>
    <t>AMERICAN P</t>
  </si>
  <si>
    <t>7700 ANAGRAM DRIVE</t>
  </si>
  <si>
    <t>EDEN PRAIRIE</t>
  </si>
  <si>
    <t>55344-7307</t>
  </si>
  <si>
    <t>612-949-5600</t>
  </si>
  <si>
    <t>ANAGRAM IN</t>
  </si>
  <si>
    <t>PO BOX 538</t>
  </si>
  <si>
    <t>BEAVER DAM</t>
  </si>
  <si>
    <t>53916-0000</t>
  </si>
  <si>
    <t>920-356-7306</t>
  </si>
  <si>
    <t>APACHE STA</t>
  </si>
  <si>
    <t>920-739-5351</t>
  </si>
  <si>
    <t>612-566-2767</t>
  </si>
  <si>
    <t>920-739-8290(X30</t>
  </si>
  <si>
    <t>218-727-2928</t>
  </si>
  <si>
    <t>920-465-3777</t>
  </si>
  <si>
    <t>218-263-3687</t>
  </si>
  <si>
    <t>906-779-1500</t>
  </si>
  <si>
    <t>715-359-2265</t>
  </si>
  <si>
    <t>414-355-5500</t>
  </si>
  <si>
    <t>320-252-3481</t>
  </si>
  <si>
    <t>715-421-1730</t>
  </si>
  <si>
    <t>ATTN: 1100-A219</t>
  </si>
  <si>
    <t>OMAHA</t>
  </si>
  <si>
    <t>NE</t>
  </si>
  <si>
    <t>651-437-0102</t>
  </si>
  <si>
    <t>ARDENT MIL</t>
  </si>
  <si>
    <t>P.O. BOX 415</t>
  </si>
  <si>
    <t>REEDSBURG</t>
  </si>
  <si>
    <t>53959-0000</t>
  </si>
  <si>
    <t>608-524-8878</t>
  </si>
  <si>
    <t>ARKIN SALE</t>
  </si>
  <si>
    <t>ATTN: ROBERT HUGHES</t>
  </si>
  <si>
    <t>1334 6TH ST NE</t>
  </si>
  <si>
    <t>55413-0000</t>
  </si>
  <si>
    <t>612-788-9440</t>
  </si>
  <si>
    <t>AUDIO ADVA</t>
  </si>
  <si>
    <t>9630 JAMES AVE SOUTH</t>
  </si>
  <si>
    <t>BLOOMINGTON</t>
  </si>
  <si>
    <t>952-854-1001</t>
  </si>
  <si>
    <t>AUTOMATED</t>
  </si>
  <si>
    <t>2120 EAST DEERFIELD AVENUE</t>
  </si>
  <si>
    <t>SUAMICO</t>
  </si>
  <si>
    <t>920-469-9648</t>
  </si>
  <si>
    <t>B &amp; B MAF</t>
  </si>
  <si>
    <t>12900 EAGLE CREEK PARKWAY</t>
  </si>
  <si>
    <t>SAVAGE</t>
  </si>
  <si>
    <t>952-746-6310</t>
  </si>
  <si>
    <t>B.F. NELSO</t>
  </si>
  <si>
    <t>PO BOX 2488</t>
  </si>
  <si>
    <t>54903-2488</t>
  </si>
  <si>
    <t>920-235-0011</t>
  </si>
  <si>
    <t>BADGER MIL</t>
  </si>
  <si>
    <t>KAUKAUNA</t>
  </si>
  <si>
    <t>920 766 0151</t>
  </si>
  <si>
    <t>BAHCALL RU</t>
  </si>
  <si>
    <t>809 E 13TH STREET</t>
  </si>
  <si>
    <t>HIBBING</t>
  </si>
  <si>
    <t>55746-0000</t>
  </si>
  <si>
    <t>218-262-1613</t>
  </si>
  <si>
    <t>BALDWIN HI</t>
  </si>
  <si>
    <t>601 11TH AVENUE SOUTH</t>
  </si>
  <si>
    <t>55415-0000</t>
  </si>
  <si>
    <t>612-338-6911</t>
  </si>
  <si>
    <t>BALDWIN SU</t>
  </si>
  <si>
    <t>610 11TH AVENUE SOUTH</t>
  </si>
  <si>
    <t>9714 10TH AVE N</t>
  </si>
  <si>
    <t>PLYMOUTH</t>
  </si>
  <si>
    <t>55441-0000</t>
  </si>
  <si>
    <t>563-544-3164</t>
  </si>
  <si>
    <t>BANNER ENG</t>
  </si>
  <si>
    <t>651-645-5871</t>
  </si>
  <si>
    <t>150 BUCHNER PLACE</t>
  </si>
  <si>
    <t>LA CROSSE</t>
  </si>
  <si>
    <t>608-782-6747</t>
  </si>
  <si>
    <t>BDI LA CRO</t>
  </si>
  <si>
    <t>381 WILSON ST N.E.</t>
  </si>
  <si>
    <t>612-623-3114</t>
  </si>
  <si>
    <t>BEARINGS &amp;</t>
  </si>
  <si>
    <t>2000 ENERGY PARK DRIVE</t>
  </si>
  <si>
    <t>651-642-1234</t>
  </si>
  <si>
    <t>BERGIN FRU</t>
  </si>
  <si>
    <t>ATTN: JOHN DAVIDSON</t>
  </si>
  <si>
    <t>115 SW 1ST STREET</t>
  </si>
  <si>
    <t>55744-0000</t>
  </si>
  <si>
    <t>218-244-3545</t>
  </si>
  <si>
    <t>BLANDIN PA</t>
  </si>
  <si>
    <t>8700 WYOMING AVE. N.</t>
  </si>
  <si>
    <t>55445-0000</t>
  </si>
  <si>
    <t>612-493-6718</t>
  </si>
  <si>
    <t>BOSCH PACK</t>
  </si>
  <si>
    <t>13105 12TH AVENUE NORTH</t>
  </si>
  <si>
    <t>763-847-9900</t>
  </si>
  <si>
    <t>3401 LAKE PARK ROAD</t>
  </si>
  <si>
    <t>ASHLAND</t>
  </si>
  <si>
    <t>715-682-5231</t>
  </si>
  <si>
    <t>C.G. BRETT</t>
  </si>
  <si>
    <t>W140N9000 LILLY RD</t>
  </si>
  <si>
    <t>MENOMONEE FALLS</t>
  </si>
  <si>
    <t>CALJAN RIT</t>
  </si>
  <si>
    <t>APPLETON</t>
  </si>
  <si>
    <t>920-892-5491</t>
  </si>
  <si>
    <t>CAMTECH, L</t>
  </si>
  <si>
    <t>2020 AMERICAN BLVD</t>
  </si>
  <si>
    <t>DE PERE</t>
  </si>
  <si>
    <t>920-983-3420</t>
  </si>
  <si>
    <t>CIRCLE PKG</t>
  </si>
  <si>
    <t>6950 WASHINGTON AVE S</t>
  </si>
  <si>
    <t>952-938-7649</t>
  </si>
  <si>
    <t>CLIM-A-TEC</t>
  </si>
  <si>
    <t>1 KING MIDAS PARK</t>
  </si>
  <si>
    <t>HASTINGS</t>
  </si>
  <si>
    <t>55033-3161</t>
  </si>
  <si>
    <t>651-437-0126</t>
  </si>
  <si>
    <t>CONAGRA</t>
  </si>
  <si>
    <t>P.O. BOX 1595</t>
  </si>
  <si>
    <t>DETROIT LAKES</t>
  </si>
  <si>
    <t>56502-0000</t>
  </si>
  <si>
    <t>218-844-4439 AP</t>
  </si>
  <si>
    <t>CONVEYING</t>
  </si>
  <si>
    <t>PO BOX 70</t>
  </si>
  <si>
    <t>DELANO</t>
  </si>
  <si>
    <t>763-315-0046</t>
  </si>
  <si>
    <t>CONVEYOR B</t>
  </si>
  <si>
    <t>100 CROCKER AVENUE</t>
  </si>
  <si>
    <t>SHEBOYGAN FALLS</t>
  </si>
  <si>
    <t>53085-0000</t>
  </si>
  <si>
    <t>920-467-6136</t>
  </si>
  <si>
    <t>CURT G. JO</t>
  </si>
  <si>
    <t>130 W. COLUMBIA COURT</t>
  </si>
  <si>
    <t>JONATHAN INDUSTRIAL PARK</t>
  </si>
  <si>
    <t>CHASKA</t>
  </si>
  <si>
    <t>55318-2304</t>
  </si>
  <si>
    <t>952 368 3278</t>
  </si>
  <si>
    <t>DART DISTR</t>
  </si>
  <si>
    <t>11111 BREN ROAD WEST</t>
  </si>
  <si>
    <t>DATACARD G</t>
  </si>
  <si>
    <t>P.O. BOX 1227</t>
  </si>
  <si>
    <t>SAINT CLOUD</t>
  </si>
  <si>
    <t>56302-0000</t>
  </si>
  <si>
    <t>612-252-8200</t>
  </si>
  <si>
    <t>DBA DELTA MODTECH</t>
  </si>
  <si>
    <t>8445 BUNKER LAKE BLVD NW</t>
  </si>
  <si>
    <t>RAMSEY</t>
  </si>
  <si>
    <t>55303-7520</t>
  </si>
  <si>
    <t>763-755-7744</t>
  </si>
  <si>
    <t>DELTA INDU</t>
  </si>
  <si>
    <t>3680 VICTORIA ST NORTH</t>
  </si>
  <si>
    <t>SHOREVIEW</t>
  </si>
  <si>
    <t>651-483-7500</t>
  </si>
  <si>
    <t>DELUXE COR</t>
  </si>
  <si>
    <t>300 DURA DRIVE</t>
  </si>
  <si>
    <t>HOWARD LAKE</t>
  </si>
  <si>
    <t>55349-0000</t>
  </si>
  <si>
    <t>320-543-3872</t>
  </si>
  <si>
    <t>DURA SUPRE</t>
  </si>
  <si>
    <t>2440 FERNBROOK LANE NORTH</t>
  </si>
  <si>
    <t>763-559-2115</t>
  </si>
  <si>
    <t>ECKHART</t>
  </si>
  <si>
    <t>PO BOX 12511</t>
  </si>
  <si>
    <t>54307-2511</t>
  </si>
  <si>
    <t>920-499-7651</t>
  </si>
  <si>
    <t>EDCO FOOD</t>
  </si>
  <si>
    <t>612-727-2093</t>
  </si>
  <si>
    <t>DEPARTMENT B8820</t>
  </si>
  <si>
    <t>7500 AIRLINE DRIVE</t>
  </si>
  <si>
    <t>PO BOX 69</t>
  </si>
  <si>
    <t>BRILLION</t>
  </si>
  <si>
    <t>54110-0069</t>
  </si>
  <si>
    <t>920-756-6199</t>
  </si>
  <si>
    <t>ENDRIES IN</t>
  </si>
  <si>
    <t>GLENWOOD</t>
  </si>
  <si>
    <t>320-634-5889</t>
  </si>
  <si>
    <t>FAST GLOBA</t>
  </si>
  <si>
    <t>2001 THEURER BLVD</t>
  </si>
  <si>
    <t>WINONA</t>
  </si>
  <si>
    <t>507-454-5374</t>
  </si>
  <si>
    <t>E-MAIL INVOICES TO:</t>
  </si>
  <si>
    <t>507-453-8523</t>
  </si>
  <si>
    <t>3000 PIONEER AVE</t>
  </si>
  <si>
    <t>RICE LAKE</t>
  </si>
  <si>
    <t>715-234-2334</t>
  </si>
  <si>
    <t>DESTINATION</t>
  </si>
  <si>
    <t>FG PRODUCT</t>
  </si>
  <si>
    <t>GREEN BAY OPERATION</t>
  </si>
  <si>
    <t>840 S.E. MAIN ST</t>
  </si>
  <si>
    <t>SIMPSONVILLE</t>
  </si>
  <si>
    <t>615-847-7252</t>
  </si>
  <si>
    <t>FITESA NON</t>
  </si>
  <si>
    <t>608-592-7793</t>
  </si>
  <si>
    <t>FOOD PROCE</t>
  </si>
  <si>
    <t>6056 NORTH 39TH AVE</t>
  </si>
  <si>
    <t>WAUSAU</t>
  </si>
  <si>
    <t>715-241-0110</t>
  </si>
  <si>
    <t>FORE-FRONT</t>
  </si>
  <si>
    <t>54115-5125</t>
  </si>
  <si>
    <t>920-497-2500</t>
  </si>
  <si>
    <t>FOTH PRODU</t>
  </si>
  <si>
    <t>5925 NORTH RICHMOND STREET</t>
  </si>
  <si>
    <t>715-256-1145</t>
  </si>
  <si>
    <t>FOX VALLEY</t>
  </si>
  <si>
    <t>218-847-4437</t>
  </si>
  <si>
    <t>FRIESEN'S</t>
  </si>
  <si>
    <t>16655 20TH ST NORTH</t>
  </si>
  <si>
    <t>LAKELAND</t>
  </si>
  <si>
    <t>55043-0000</t>
  </si>
  <si>
    <t>651-998-1181</t>
  </si>
  <si>
    <t>G &amp; R DIVE</t>
  </si>
  <si>
    <t>*DO NOT MAIL PER CUSTOMER*</t>
  </si>
  <si>
    <t>MILWAUKEE</t>
  </si>
  <si>
    <t>53209-9977</t>
  </si>
  <si>
    <t>800-558-5720</t>
  </si>
  <si>
    <t>Z156</t>
  </si>
  <si>
    <t>GE MEDICAL</t>
  </si>
  <si>
    <t>FORT MYERS</t>
  </si>
  <si>
    <t>866-439-8872</t>
  </si>
  <si>
    <t>GE WATER &amp;</t>
  </si>
  <si>
    <t>1600 O'KEEFE ROAD</t>
  </si>
  <si>
    <t>HUDSON</t>
  </si>
  <si>
    <t>920-685-0365</t>
  </si>
  <si>
    <t>GEA PROCES</t>
  </si>
  <si>
    <t>** PORTAL INVOICE - TAULIA **</t>
  </si>
  <si>
    <t>55459-0145</t>
  </si>
  <si>
    <t>763-293-2755</t>
  </si>
  <si>
    <t>DBA NAPA IBS 480</t>
  </si>
  <si>
    <t>5101 NORTHWEST DRIVE EAST GATE B882</t>
  </si>
  <si>
    <t>612-970-4049</t>
  </si>
  <si>
    <t>GENUINE PA</t>
  </si>
  <si>
    <t>139 EVERGREEN ROAD</t>
  </si>
  <si>
    <t>OCONTO</t>
  </si>
  <si>
    <t>920-835-3299</t>
  </si>
  <si>
    <t>GMSP (HOFF</t>
  </si>
  <si>
    <t>10608 SUMMIT RIDGE DRIVE</t>
  </si>
  <si>
    <t>VIOLA</t>
  </si>
  <si>
    <t>608-625-2310</t>
  </si>
  <si>
    <t>GOMACRO, I</t>
  </si>
  <si>
    <t>HIRAM</t>
  </si>
  <si>
    <t>440-834-2500</t>
  </si>
  <si>
    <t>GREAT LAKE</t>
  </si>
  <si>
    <t>2275 AMERICAN BLVD</t>
  </si>
  <si>
    <t>54307-9017</t>
  </si>
  <si>
    <t>920-498-4017</t>
  </si>
  <si>
    <t>415 EAST MAIN STREET</t>
  </si>
  <si>
    <t>WAUPUN</t>
  </si>
  <si>
    <t>53963-0000</t>
  </si>
  <si>
    <t>920-324-5031</t>
  </si>
  <si>
    <t>GUTH CANDI</t>
  </si>
  <si>
    <t>11311 K-TEL DRIVE</t>
  </si>
  <si>
    <t>952-944-9457</t>
  </si>
  <si>
    <t>HEWLETT-PA</t>
  </si>
  <si>
    <t>6801 SANDBRUG ROAD</t>
  </si>
  <si>
    <t>GOLDEN VALLEY</t>
  </si>
  <si>
    <t>763-954-4311</t>
  </si>
  <si>
    <t>2725 SOUTH HWY 55</t>
  </si>
  <si>
    <t>EAGAN</t>
  </si>
  <si>
    <t>55121-0000</t>
  </si>
  <si>
    <t>651-456-0200</t>
  </si>
  <si>
    <t>HOSE CONVE</t>
  </si>
  <si>
    <t>PO BOX 126</t>
  </si>
  <si>
    <t>10 EAST PARK AVENUE</t>
  </si>
  <si>
    <t>KIEL</t>
  </si>
  <si>
    <t>53042-0126</t>
  </si>
  <si>
    <t>920-894-2233</t>
  </si>
  <si>
    <t>54115-5790</t>
  </si>
  <si>
    <t>800-443-6774</t>
  </si>
  <si>
    <t>17138 LINCOLN STREET NE</t>
  </si>
  <si>
    <t>HAM LAKE</t>
  </si>
  <si>
    <t>55304-4795</t>
  </si>
  <si>
    <t>763-413-9800</t>
  </si>
  <si>
    <t>N9665 STATE PARK RD, UNIT 101</t>
  </si>
  <si>
    <t>920-882-0867</t>
  </si>
  <si>
    <t>2249 AMERICAN BLVD</t>
  </si>
  <si>
    <t>920-965-0222</t>
  </si>
  <si>
    <t>INFINITY M</t>
  </si>
  <si>
    <t>DBA INTERSTATE BEARING SYSTEMS</t>
  </si>
  <si>
    <t>2601 AMERICAN BLVD EAST</t>
  </si>
  <si>
    <t>952-854-2044</t>
  </si>
  <si>
    <t>P.O. BOX 368</t>
  </si>
  <si>
    <t>54957-0368</t>
  </si>
  <si>
    <t>920-722-2848</t>
  </si>
  <si>
    <t>J.J. KELLE</t>
  </si>
  <si>
    <t>7500 EXCELSIOR BOULEVARD</t>
  </si>
  <si>
    <t>SAINT LOUIS PARK</t>
  </si>
  <si>
    <t>55426-4519</t>
  </si>
  <si>
    <t>952-932-9393</t>
  </si>
  <si>
    <t>JAPS-OLSON</t>
  </si>
  <si>
    <t>CHING CHUAN KANG,</t>
  </si>
  <si>
    <t>NO. 999, SEC 2, DONGDA RD., DAYA DI</t>
  </si>
  <si>
    <t>TAICHUNG CITY 428 R.O.C.</t>
  </si>
  <si>
    <t>TW</t>
  </si>
  <si>
    <t>(011) 04-566-710</t>
  </si>
  <si>
    <t>JOHNSON HE</t>
  </si>
  <si>
    <t>2201 12th AVE</t>
  </si>
  <si>
    <t>SOUTH MILWAUKEE</t>
  </si>
  <si>
    <t>800-372-0554</t>
  </si>
  <si>
    <t>1600 LANDMARK DRIVE</t>
  </si>
  <si>
    <t>COTTAGE GROVE</t>
  </si>
  <si>
    <t>53527-0000</t>
  </si>
  <si>
    <t>9206484090 EXT</t>
  </si>
  <si>
    <t>A1 NO. 4500, BAO QIAN RD.</t>
  </si>
  <si>
    <t>JIADING DISTRICT</t>
  </si>
  <si>
    <t>CN</t>
  </si>
  <si>
    <t>021-51658888</t>
  </si>
  <si>
    <t>EXWORKS</t>
  </si>
  <si>
    <t>JOHNSON IN</t>
  </si>
  <si>
    <t>WABASSO</t>
  </si>
  <si>
    <t>507-342-5169</t>
  </si>
  <si>
    <t>JONTI-CRAF</t>
  </si>
  <si>
    <t>46801-2536</t>
  </si>
  <si>
    <t>920-983-0491</t>
  </si>
  <si>
    <t>CONVEYOR SYSTEMS</t>
  </si>
  <si>
    <t>1936 CHASE DRIVE</t>
  </si>
  <si>
    <t>OMRO</t>
  </si>
  <si>
    <t>KEENLINE I</t>
  </si>
  <si>
    <t>KNOXVILLE</t>
  </si>
  <si>
    <t>920-721-2000</t>
  </si>
  <si>
    <t>KIMBERLYCL</t>
  </si>
  <si>
    <t>P.O. BOX 28380</t>
  </si>
  <si>
    <t>(FABIO PERINI NORTH AMERICA)</t>
  </si>
  <si>
    <t>54324-0380</t>
  </si>
  <si>
    <t>920-339-2681</t>
  </si>
  <si>
    <t>KORBER PAP</t>
  </si>
  <si>
    <t>P.O. BOX 1955</t>
  </si>
  <si>
    <t>NORTH MANKATO</t>
  </si>
  <si>
    <t>56003-0000</t>
  </si>
  <si>
    <t>507-625-8253</t>
  </si>
  <si>
    <t>LARKSTUR E</t>
  </si>
  <si>
    <t>2306 WASHINGTON AVE. N</t>
  </si>
  <si>
    <t>55411-2223</t>
  </si>
  <si>
    <t>612-338-5070</t>
  </si>
  <si>
    <t>LIGHT WEIG</t>
  </si>
  <si>
    <t>MS#: U1F23</t>
  </si>
  <si>
    <t>55164-0525</t>
  </si>
  <si>
    <t>651-456-4351</t>
  </si>
  <si>
    <t>LOCKHEED M</t>
  </si>
  <si>
    <t>A BARRY-WEHMILLER COMPANY</t>
  </si>
  <si>
    <t>1300 NORTH AIRPORT ROAD</t>
  </si>
  <si>
    <t>PHILLIPS</t>
  </si>
  <si>
    <t>715-339-2191</t>
  </si>
  <si>
    <t>MARQUIPWAR</t>
  </si>
  <si>
    <t>4319 WEST FIRST STREET</t>
  </si>
  <si>
    <t>DULUTH</t>
  </si>
  <si>
    <t>55807-0000</t>
  </si>
  <si>
    <t>218-628-0303</t>
  </si>
  <si>
    <t>WP &amp; RS MA</t>
  </si>
  <si>
    <t>201 N FRANKLIN, ONE TAMPA CENTER</t>
  </si>
  <si>
    <t>TAMPA</t>
  </si>
  <si>
    <t>877-484-7402</t>
  </si>
  <si>
    <t>MASONITE C</t>
  </si>
  <si>
    <t>LOS ANGELES</t>
  </si>
  <si>
    <t>305-677-7715</t>
  </si>
  <si>
    <t>MASTER ELE</t>
  </si>
  <si>
    <t>PO BOX 170</t>
  </si>
  <si>
    <t>411 HIGHWAY PP</t>
  </si>
  <si>
    <t>53073-0170</t>
  </si>
  <si>
    <t>920-893-8431</t>
  </si>
  <si>
    <t>MASTERS GA</t>
  </si>
  <si>
    <t>700 WEST VIRGINIA ST 602, SUITE B11</t>
  </si>
  <si>
    <t>414-939-4878</t>
  </si>
  <si>
    <t>8085 220TH STREET W</t>
  </si>
  <si>
    <t>LAKEVILLE</t>
  </si>
  <si>
    <t>952-469-7807</t>
  </si>
  <si>
    <t>MENASHA</t>
  </si>
  <si>
    <t>405 35TH AVENUE NORTHEAST</t>
  </si>
  <si>
    <t>55418-1126</t>
  </si>
  <si>
    <t>612-781-0260</t>
  </si>
  <si>
    <t>MID-CONTIN</t>
  </si>
  <si>
    <t>14307 28TH PLACE NORTH</t>
  </si>
  <si>
    <t>55447-0000</t>
  </si>
  <si>
    <t>763-559-2551</t>
  </si>
  <si>
    <t>MIDWEST RU</t>
  </si>
  <si>
    <t>REF VENDOR # 53200</t>
  </si>
  <si>
    <t>114 SOUTH CENTRAL AVE</t>
  </si>
  <si>
    <t>218-624-5734</t>
  </si>
  <si>
    <t>MOLINE MAC</t>
  </si>
  <si>
    <t>201 27TH ST N</t>
  </si>
  <si>
    <t>FARGO</t>
  </si>
  <si>
    <t>877-558-9287</t>
  </si>
  <si>
    <t>MOTION - F</t>
  </si>
  <si>
    <t>2222 NORDALE DRIVE</t>
  </si>
  <si>
    <t>54914-0000</t>
  </si>
  <si>
    <t>920-731-4121</t>
  </si>
  <si>
    <t>651 631 2430</t>
  </si>
  <si>
    <t>SEE 400026</t>
  </si>
  <si>
    <t>3009 WEST SUPERIOR STREET</t>
  </si>
  <si>
    <t>55806-1749</t>
  </si>
  <si>
    <t>218-628-2825</t>
  </si>
  <si>
    <t>1605 ALTON RD</t>
  </si>
  <si>
    <t>715-833-2440</t>
  </si>
  <si>
    <t>7161 SHADY OAK ROAD</t>
  </si>
  <si>
    <t>55344-3516</t>
  </si>
  <si>
    <t>952-828-0800</t>
  </si>
  <si>
    <t>1814 N. LINCOLN ROAD</t>
  </si>
  <si>
    <t>ESCANABA</t>
  </si>
  <si>
    <t>49829-0000</t>
  </si>
  <si>
    <t>906-786-8110</t>
  </si>
  <si>
    <t>4434 16TH AVE NO. CIRCLE</t>
  </si>
  <si>
    <t>GRAND FORKS</t>
  </si>
  <si>
    <t>701-772-7177</t>
  </si>
  <si>
    <t>MOTION - G</t>
  </si>
  <si>
    <t>3091 MARKET STREET</t>
  </si>
  <si>
    <t>920-983-6604</t>
  </si>
  <si>
    <t>144 GREENWOOD</t>
  </si>
  <si>
    <t>ISHPEMING</t>
  </si>
  <si>
    <t>49849-0000</t>
  </si>
  <si>
    <t>906-485-5555</t>
  </si>
  <si>
    <t>821 EAST BLVD</t>
  </si>
  <si>
    <t>KINGSFORD</t>
  </si>
  <si>
    <t>49802-2250</t>
  </si>
  <si>
    <t>906-774-1100</t>
  </si>
  <si>
    <t>1004 BELLE AVE</t>
  </si>
  <si>
    <t>MANKATO</t>
  </si>
  <si>
    <t>56001-5411</t>
  </si>
  <si>
    <t>507-345-7856</t>
  </si>
  <si>
    <t>8405 ENTERPRISE DRIVE NORTH</t>
  </si>
  <si>
    <t>MOUNTAIN IRON</t>
  </si>
  <si>
    <t>218-749-8663</t>
  </si>
  <si>
    <t>417-781-0010</t>
  </si>
  <si>
    <t>P.O. BOX 466</t>
  </si>
  <si>
    <t>W 6889 US HIGHWAY 2</t>
  </si>
  <si>
    <t>QUINNESEC</t>
  </si>
  <si>
    <t>49876-0466</t>
  </si>
  <si>
    <t>35201-1655</t>
  </si>
  <si>
    <t>507-532-0198</t>
  </si>
  <si>
    <t>2580 CLEVELAND AVE NORTH</t>
  </si>
  <si>
    <t>651-631-2430</t>
  </si>
  <si>
    <t>7130 PACKER DRIVE</t>
  </si>
  <si>
    <t>54401-0657</t>
  </si>
  <si>
    <t>PO BOX 1085</t>
  </si>
  <si>
    <t>WISCONSIN RAPIDS</t>
  </si>
  <si>
    <t>54495-0000</t>
  </si>
  <si>
    <t>715-421-1450</t>
  </si>
  <si>
    <t>P.O. BOX 10</t>
  </si>
  <si>
    <t>WINNECONNE</t>
  </si>
  <si>
    <t>54986-0000</t>
  </si>
  <si>
    <t>920-582-7960</t>
  </si>
  <si>
    <t>MULTI-CONV</t>
  </si>
  <si>
    <t>600 S. COMMERCIAL ST</t>
  </si>
  <si>
    <t>844-293-2814</t>
  </si>
  <si>
    <t>NERCON ENG</t>
  </si>
  <si>
    <t>***BAD DEBT - 2007**</t>
  </si>
  <si>
    <t>3767 DUNLAP ST N</t>
  </si>
  <si>
    <t>ARDEN HILLS</t>
  </si>
  <si>
    <t>651-482-7767</t>
  </si>
  <si>
    <t>NESSCO IND</t>
  </si>
  <si>
    <t>1700 DIVISION STREET</t>
  </si>
  <si>
    <t>NEW LONDON</t>
  </si>
  <si>
    <t>800-437-1994</t>
  </si>
  <si>
    <t>4409 NORTHWOOD ROAD NW</t>
  </si>
  <si>
    <t>SOLWAY</t>
  </si>
  <si>
    <t>218-751-2023</t>
  </si>
  <si>
    <t>PO BOX 248</t>
  </si>
  <si>
    <t>54016-0000</t>
  </si>
  <si>
    <t>715-386-2323 (44</t>
  </si>
  <si>
    <t>4480 ROUND LAKE RD WEST</t>
  </si>
  <si>
    <t>651-415-3400</t>
  </si>
  <si>
    <t>NOTT COMPA</t>
  </si>
  <si>
    <t>449 S. GREEN BAY ROAD</t>
  </si>
  <si>
    <t>920-727-3000</t>
  </si>
  <si>
    <t>PACK AIR,</t>
  </si>
  <si>
    <t>N9090 COUNTY ROAD E</t>
  </si>
  <si>
    <t>TOMAHAWK</t>
  </si>
  <si>
    <t>54487-0000</t>
  </si>
  <si>
    <t>715-453-0477</t>
  </si>
  <si>
    <t>PO BOX 19005</t>
  </si>
  <si>
    <t>54307-9005</t>
  </si>
  <si>
    <t>920-494-5601</t>
  </si>
  <si>
    <t>PAPER CONV</t>
  </si>
  <si>
    <t>3333 CROCKER AVENUE</t>
  </si>
  <si>
    <t>SHEBOYGAN</t>
  </si>
  <si>
    <t>920-458-2500</t>
  </si>
  <si>
    <t>412 RED CEDAR ST</t>
  </si>
  <si>
    <t>MENOMONIE</t>
  </si>
  <si>
    <t>PHILLIPS M</t>
  </si>
  <si>
    <t>VALLEY CITY</t>
  </si>
  <si>
    <t>800-666-9455</t>
  </si>
  <si>
    <t>PIZZA CORN</t>
  </si>
  <si>
    <t>7830 SHERMAN COURT</t>
  </si>
  <si>
    <t>CEDARBURG</t>
  </si>
  <si>
    <t>53012-0474</t>
  </si>
  <si>
    <t>262-376-5014</t>
  </si>
  <si>
    <t>POLSTAR, L</t>
  </si>
  <si>
    <t>P.O. BOX 3377</t>
  </si>
  <si>
    <t>68103-0000</t>
  </si>
  <si>
    <t>651-688-7777</t>
  </si>
  <si>
    <t>500 LASER DRIVE</t>
  </si>
  <si>
    <t>715-247-3285</t>
  </si>
  <si>
    <t>PRECO, INC</t>
  </si>
  <si>
    <t xml:space="preserve"> WAUSAU-MOSINEE PAPER CO</t>
  </si>
  <si>
    <t>54402-0029</t>
  </si>
  <si>
    <t>218-828-3224</t>
  </si>
  <si>
    <t>PRINTING A</t>
  </si>
  <si>
    <t>1136 FROST AVE</t>
  </si>
  <si>
    <t>MAPLEWOOD</t>
  </si>
  <si>
    <t>PRODUCTION</t>
  </si>
  <si>
    <t>2472 E 7TH AVE.</t>
  </si>
  <si>
    <t>NORTH SAINT PAUL</t>
  </si>
  <si>
    <t>55109-2947</t>
  </si>
  <si>
    <t>651-779-7250</t>
  </si>
  <si>
    <t>PRO-TEC IN</t>
  </si>
  <si>
    <t>53089-2827</t>
  </si>
  <si>
    <t>1200 S. KIMPS COURT</t>
  </si>
  <si>
    <t>920-884-7870</t>
  </si>
  <si>
    <t>QUALITY TE</t>
  </si>
  <si>
    <t>W194 N11381 MCCORMICK DRIVE</t>
  </si>
  <si>
    <t>GERMANTOWN</t>
  </si>
  <si>
    <t>262-293-1444</t>
  </si>
  <si>
    <t>REINDL BIN</t>
  </si>
  <si>
    <t>57640 N 11TH STREET</t>
  </si>
  <si>
    <t>CALUMET</t>
  </si>
  <si>
    <t>906-337-3018</t>
  </si>
  <si>
    <t>1105 BENJAMIN AVE</t>
  </si>
  <si>
    <t>320-395-0142</t>
  </si>
  <si>
    <t>RITEWAY CO</t>
  </si>
  <si>
    <t>920-494-7411</t>
  </si>
  <si>
    <t>ROBINSON M</t>
  </si>
  <si>
    <t>97208-3246</t>
  </si>
  <si>
    <t>770-448-2193</t>
  </si>
  <si>
    <t>631-501-1300</t>
  </si>
  <si>
    <t>BIG STONE CITY</t>
  </si>
  <si>
    <t>SD</t>
  </si>
  <si>
    <t>605-862-8131</t>
  </si>
  <si>
    <t>ACCOUNTING DEPT</t>
  </si>
  <si>
    <t>115 WEST COLLEGE DRIVE</t>
  </si>
  <si>
    <t>MARSHALL</t>
  </si>
  <si>
    <t>56258-0000</t>
  </si>
  <si>
    <t>507-532-3274</t>
  </si>
  <si>
    <t>SCHWAN FOO</t>
  </si>
  <si>
    <t>TWO RIVERS</t>
  </si>
  <si>
    <t>920-793-1375</t>
  </si>
  <si>
    <t>SCHWARTZ M</t>
  </si>
  <si>
    <t>1414 RADCLIFFE ST., SUITE 300</t>
  </si>
  <si>
    <t>BRISTOL</t>
  </si>
  <si>
    <t>215-633-1900</t>
  </si>
  <si>
    <t>801 SAUK AVENUE</t>
  </si>
  <si>
    <t>BARABOO</t>
  </si>
  <si>
    <t>608-356-3919</t>
  </si>
  <si>
    <t>869 S. KNOWLES AVE.</t>
  </si>
  <si>
    <t>NEW RICHMOND</t>
  </si>
  <si>
    <t>54017-0000</t>
  </si>
  <si>
    <t>715-243-2269</t>
  </si>
  <si>
    <t>SIG DOBOY</t>
  </si>
  <si>
    <t>W5758 COUNTY ROAD V</t>
  </si>
  <si>
    <t>WALDO</t>
  </si>
  <si>
    <t>262-391-58056</t>
  </si>
  <si>
    <t>SNOWBUG CO</t>
  </si>
  <si>
    <t>238441 STEEL LANE</t>
  </si>
  <si>
    <t>715-675-4155</t>
  </si>
  <si>
    <t>STAINLESS</t>
  </si>
  <si>
    <t>118 AVENUE G</t>
  </si>
  <si>
    <t>GWINN</t>
  </si>
  <si>
    <t>906-346-7308</t>
  </si>
  <si>
    <t>SUPERIOR E</t>
  </si>
  <si>
    <t>701-356-2832</t>
  </si>
  <si>
    <t>SWANSON HE</t>
  </si>
  <si>
    <t>ATTN: ACCOUNTS PAYABLE DEPT</t>
  </si>
  <si>
    <t>INDIANAPOLIS</t>
  </si>
  <si>
    <t>844-267-2462</t>
  </si>
  <si>
    <t>BOSCH</t>
  </si>
  <si>
    <t>SPOONER</t>
  </si>
  <si>
    <t>715-635-8421</t>
  </si>
  <si>
    <t>T &amp; T TOOL</t>
  </si>
  <si>
    <t>605 FOURTH ST</t>
  </si>
  <si>
    <t>MAYVILLE</t>
  </si>
  <si>
    <t>920-387-3131</t>
  </si>
  <si>
    <t>TAB PRODUC</t>
  </si>
  <si>
    <t>1201 N. BIRCH LAKE BLVD</t>
  </si>
  <si>
    <t>651-777-4780</t>
  </si>
  <si>
    <t>TECNETICS</t>
  </si>
  <si>
    <t>SAUKVILLE</t>
  </si>
  <si>
    <t>262-675-6505</t>
  </si>
  <si>
    <t>TESKER MAN</t>
  </si>
  <si>
    <t>ATTN: RAMSEY ACCOUNTS PAYABLE</t>
  </si>
  <si>
    <t>27 FORGE PARKWAY</t>
  </si>
  <si>
    <t>508-553-1512</t>
  </si>
  <si>
    <t>THERMO FIS</t>
  </si>
  <si>
    <t>315 27TH AVE NE</t>
  </si>
  <si>
    <t>800-274-8116</t>
  </si>
  <si>
    <t>THIELE TEC</t>
  </si>
  <si>
    <t>***DO NOT MAIL INVOICE/STATEMENT***</t>
  </si>
  <si>
    <t>3473 MINER'S WAY</t>
  </si>
  <si>
    <t>920-831-2600</t>
  </si>
  <si>
    <t>TRANSMOTIO</t>
  </si>
  <si>
    <t>P.O. BOX 410</t>
  </si>
  <si>
    <t>WEYAUWEGA</t>
  </si>
  <si>
    <t>54983-0410</t>
  </si>
  <si>
    <t>TREGA/WEYA</t>
  </si>
  <si>
    <t>P.O. BOX 460</t>
  </si>
  <si>
    <t>COUNTY ROAD 102</t>
  </si>
  <si>
    <t>DEERWOOD</t>
  </si>
  <si>
    <t>56444-0000</t>
  </si>
  <si>
    <t>218-546-8114</t>
  </si>
  <si>
    <t>TRUS JOIST</t>
  </si>
  <si>
    <t>12121 NICOLLET AVE SOUTH</t>
  </si>
  <si>
    <t>BURNSVILLE</t>
  </si>
  <si>
    <t>55337-1648</t>
  </si>
  <si>
    <t>952-944-6100</t>
  </si>
  <si>
    <t>UP NORTH T</t>
  </si>
  <si>
    <t>CALLER SERVICES 1819</t>
  </si>
  <si>
    <t>11680 GREAT OAKS WAY</t>
  </si>
  <si>
    <t>763-954-4184</t>
  </si>
  <si>
    <t>VALLEN</t>
  </si>
  <si>
    <t>8540 GANDER CREEK DRIVE</t>
  </si>
  <si>
    <t>MIAMISBURG</t>
  </si>
  <si>
    <t>877-855-7243</t>
  </si>
  <si>
    <t>VERSO PAPE</t>
  </si>
  <si>
    <t>500 PARK DRIVE</t>
  </si>
  <si>
    <t>55060-0000</t>
  </si>
  <si>
    <t>507-444-3352</t>
  </si>
  <si>
    <t>VIRACON/CU</t>
  </si>
  <si>
    <t>C/O GBS ACCOUNTING-AP (VPUA)</t>
  </si>
  <si>
    <t>YORK</t>
  </si>
  <si>
    <t>920-734-9876</t>
  </si>
  <si>
    <t>VOITH</t>
  </si>
  <si>
    <t>C/O GBS ACCOUNTING - AP</t>
  </si>
  <si>
    <t>920-731-7724</t>
  </si>
  <si>
    <t>P.O. BOX 400</t>
  </si>
  <si>
    <t>ANTIGO</t>
  </si>
  <si>
    <t>54409-0170</t>
  </si>
  <si>
    <t>715-627-4826</t>
  </si>
  <si>
    <t>VOLM BAG C</t>
  </si>
  <si>
    <t>54402-0296</t>
  </si>
  <si>
    <t>800-236-1528</t>
  </si>
  <si>
    <t>WAUSAU SUP</t>
  </si>
  <si>
    <t>100 MAIN STREET</t>
  </si>
  <si>
    <t>MOSINEE</t>
  </si>
  <si>
    <t>54455-0000</t>
  </si>
  <si>
    <t>715-693-2111</t>
  </si>
  <si>
    <t>WAUSAU-MOS</t>
  </si>
  <si>
    <t>P.O. BOX 297</t>
  </si>
  <si>
    <t>BANGOR</t>
  </si>
  <si>
    <t>54614-0000</t>
  </si>
  <si>
    <t>608-486-2341</t>
  </si>
  <si>
    <t>WEBSTER IN</t>
  </si>
  <si>
    <t>262-781-1992</t>
  </si>
  <si>
    <t>WEIMER BEA</t>
  </si>
  <si>
    <t>12771 GORDON DRIVE</t>
  </si>
  <si>
    <t>55346-0000</t>
  </si>
  <si>
    <t>952-944-7053</t>
  </si>
  <si>
    <t>WYN-MATIC</t>
  </si>
  <si>
    <t>1400 BONHILL ROAD</t>
  </si>
  <si>
    <t>MISSISSAUGA</t>
  </si>
  <si>
    <t>ON</t>
  </si>
  <si>
    <t>L5T 1L3</t>
  </si>
  <si>
    <t>905-677-7976</t>
  </si>
  <si>
    <t>CALMEC PRE</t>
  </si>
  <si>
    <t>301 NORTH TRYON STREET</t>
  </si>
  <si>
    <t>DISCOVERY</t>
  </si>
  <si>
    <t>*SAMPLE ACCOUNT ONLY*</t>
  </si>
  <si>
    <t>50 EAST RIVERCENTER BLVD., SUITE 18</t>
  </si>
  <si>
    <t>COVINGTON</t>
  </si>
  <si>
    <t>866-776-6224</t>
  </si>
  <si>
    <t>PROMACK</t>
  </si>
  <si>
    <t>10021 RODNEY STREET</t>
  </si>
  <si>
    <t>PINEVILLE</t>
  </si>
  <si>
    <t>704-553-0046</t>
  </si>
  <si>
    <t>RUTLAND PL</t>
  </si>
  <si>
    <t>28078-8395</t>
  </si>
  <si>
    <t>WALK-IN AC</t>
  </si>
  <si>
    <t>2802 GRAY FOX ROAD</t>
  </si>
  <si>
    <t>MONROE</t>
  </si>
  <si>
    <t>28110-8422</t>
  </si>
  <si>
    <t>704-283-7824</t>
  </si>
  <si>
    <t>WILLIAM GO</t>
  </si>
  <si>
    <t>***DO NOT USE/DELETE***</t>
  </si>
  <si>
    <t>704-948-5123</t>
  </si>
  <si>
    <t>CONTRACT P</t>
  </si>
  <si>
    <t>920-739-8290</t>
  </si>
  <si>
    <t>MURATURE 4169</t>
  </si>
  <si>
    <t>SAN MARTIN</t>
  </si>
  <si>
    <t>AR</t>
  </si>
  <si>
    <t>54-114-713-5090</t>
  </si>
  <si>
    <t>FITNESS CO</t>
  </si>
  <si>
    <t>COLLEGE STATION</t>
  </si>
  <si>
    <t>17711 SOUTH IDEAL PARKWAY STREET</t>
  </si>
  <si>
    <t>209-239-3440</t>
  </si>
  <si>
    <t>NEW N/C TE</t>
  </si>
  <si>
    <t>918 CENTRAL AVENUE</t>
  </si>
  <si>
    <t>2 INDUSTRIAL PARK ROAD</t>
  </si>
  <si>
    <t>CARMICHAELS</t>
  </si>
  <si>
    <t>724-966-2103</t>
  </si>
  <si>
    <t>1002 SOUTH MAIN STREET</t>
  </si>
  <si>
    <t>MANSFIELD</t>
  </si>
  <si>
    <t>817-477-4080</t>
  </si>
  <si>
    <t>FS LLC BRA</t>
  </si>
  <si>
    <t>US Daniel Campbell</t>
  </si>
  <si>
    <t>48438 MILMONT DRIVE</t>
  </si>
  <si>
    <t>510-270-5900</t>
  </si>
  <si>
    <t>ALTERG, IN</t>
  </si>
  <si>
    <t>DBA STAR TRAC</t>
  </si>
  <si>
    <t>4400 NE 77TH AVE, SUITE 300</t>
  </si>
  <si>
    <t>VANCOUVER</t>
  </si>
  <si>
    <t>714-669-1660</t>
  </si>
  <si>
    <t>CORE INDUS</t>
  </si>
  <si>
    <t>DBA STAR TRAC-STRENGTH</t>
  </si>
  <si>
    <t>14410 MYFORD ROAD</t>
  </si>
  <si>
    <t>IRVINE</t>
  </si>
  <si>
    <t>CO., LTD.</t>
  </si>
  <si>
    <t>25 NORTH 2ND RD XINGLIN, JIMEI</t>
  </si>
  <si>
    <t>XIAMEN</t>
  </si>
  <si>
    <t>86-592-6248290</t>
  </si>
  <si>
    <t>ZT43</t>
  </si>
  <si>
    <t>LAND AMERI</t>
  </si>
  <si>
    <t>LEIDOS ESS - AP</t>
  </si>
  <si>
    <t>301 LABORATORY RD</t>
  </si>
  <si>
    <t>OAK RIDGE</t>
  </si>
  <si>
    <t>571-526-6000</t>
  </si>
  <si>
    <t>LEIDOS OAK</t>
  </si>
  <si>
    <t>6450 EAST BANDINI BOULEVARD</t>
  </si>
  <si>
    <t>90040-3185</t>
  </si>
  <si>
    <t>323-721-2121</t>
  </si>
  <si>
    <t>PARAMOUNT</t>
  </si>
  <si>
    <t>PO BOX 7202</t>
  </si>
  <si>
    <t>20031 142ND AVE. NE</t>
  </si>
  <si>
    <t>WOODINVILLE</t>
  </si>
  <si>
    <t>98072-4002</t>
  </si>
  <si>
    <t>PRECOR, US</t>
  </si>
  <si>
    <t>2442 CADES WAY</t>
  </si>
  <si>
    <t>VISTA</t>
  </si>
  <si>
    <t>760-727-8006</t>
  </si>
  <si>
    <t>RIDGELINE</t>
  </si>
  <si>
    <t>3210 EXECUTIVE RIDGE</t>
  </si>
  <si>
    <t>760-599-5050</t>
  </si>
  <si>
    <t>ZT30</t>
  </si>
  <si>
    <t>VIP</t>
  </si>
  <si>
    <t>US Dave Rukavina</t>
  </si>
  <si>
    <t>ATTN: STOCKROOM</t>
  </si>
  <si>
    <t>641-828-5631</t>
  </si>
  <si>
    <t>55133-0000</t>
  </si>
  <si>
    <t>515-828-7000</t>
  </si>
  <si>
    <t>750 S. TAFT</t>
  </si>
  <si>
    <t>MASON CITY</t>
  </si>
  <si>
    <t>50401-0000</t>
  </si>
  <si>
    <t>AC SUPPLY</t>
  </si>
  <si>
    <t>323 MERIDIAN</t>
  </si>
  <si>
    <t>P.O. BOX 427</t>
  </si>
  <si>
    <t>CARTHAGE</t>
  </si>
  <si>
    <t>64836-0000</t>
  </si>
  <si>
    <t>417-358-2197</t>
  </si>
  <si>
    <t>ADM MILLIN</t>
  </si>
  <si>
    <t>DODGE CITY</t>
  </si>
  <si>
    <t>67801-0000</t>
  </si>
  <si>
    <t>620-227-8101</t>
  </si>
  <si>
    <t>DO NOT REOPEN - BAD RISK</t>
  </si>
  <si>
    <t>7326 210TH ST</t>
  </si>
  <si>
    <t>CLEAR LAKE</t>
  </si>
  <si>
    <t>641-357-6138</t>
  </si>
  <si>
    <t>520 SOUTH 18TH STREET</t>
  </si>
  <si>
    <t>WEST DES MOINES</t>
  </si>
  <si>
    <t>50265-5532</t>
  </si>
  <si>
    <t>515-223-5843 X26</t>
  </si>
  <si>
    <t>ALL-STATE</t>
  </si>
  <si>
    <t>520 S. 18TH STREET</t>
  </si>
  <si>
    <t>50265-0000</t>
  </si>
  <si>
    <t>800-441-1562</t>
  </si>
  <si>
    <t>803 SOUTH 20TH STREET</t>
  </si>
  <si>
    <t>402-342-4881</t>
  </si>
  <si>
    <t>AMERICAN M</t>
  </si>
  <si>
    <t>CEDAR RAPIDS</t>
  </si>
  <si>
    <t>52406-1719</t>
  </si>
  <si>
    <t>APACHE HOS</t>
  </si>
  <si>
    <t>573-474-4288</t>
  </si>
  <si>
    <t>417-623-2877</t>
  </si>
  <si>
    <t>816-421-0407</t>
  </si>
  <si>
    <t>402-556-2394</t>
  </si>
  <si>
    <t>816-233-6961</t>
  </si>
  <si>
    <t>913-232-5508</t>
  </si>
  <si>
    <t>44136-0027</t>
  </si>
  <si>
    <t>6209 GRANDVIEW</t>
  </si>
  <si>
    <t>MERRIAM</t>
  </si>
  <si>
    <t>66202-0000</t>
  </si>
  <si>
    <t>913-262-5100</t>
  </si>
  <si>
    <t>316-281-3822</t>
  </si>
  <si>
    <t>5015 SOUTH 33RD STREET</t>
  </si>
  <si>
    <t>402-731-6400</t>
  </si>
  <si>
    <t>ARMOUR ECK</t>
  </si>
  <si>
    <t>9230 EAST 47TH STREET</t>
  </si>
  <si>
    <t>816-356-0660</t>
  </si>
  <si>
    <t>AUTOMATIC</t>
  </si>
  <si>
    <t>5500 OLYMPIC DRIVE: SUITE H105-PMB</t>
  </si>
  <si>
    <t>GIG HARBOR</t>
  </si>
  <si>
    <t>360-255-7467</t>
  </si>
  <si>
    <t>BAKERY EQU</t>
  </si>
  <si>
    <t>601 11TH AVE</t>
  </si>
  <si>
    <t>612-692-5343</t>
  </si>
  <si>
    <t>13700 WYANDOTTE</t>
  </si>
  <si>
    <t>64145-1532</t>
  </si>
  <si>
    <t>816-507-5371</t>
  </si>
  <si>
    <t>BARTON NEL</t>
  </si>
  <si>
    <t>PO BOX 5931</t>
  </si>
  <si>
    <t>614-224-1362</t>
  </si>
  <si>
    <t>216-642-9100</t>
  </si>
  <si>
    <t>2601 PARKES DRIVE</t>
  </si>
  <si>
    <t>BROADVIEW</t>
  </si>
  <si>
    <t>708-681-4400</t>
  </si>
  <si>
    <t>BEARING HE</t>
  </si>
  <si>
    <t>SHAWNEE MISSION</t>
  </si>
  <si>
    <t>66201-9170</t>
  </si>
  <si>
    <t>816-942-3100-169</t>
  </si>
  <si>
    <t>617 W ALGONQUIN STREET</t>
  </si>
  <si>
    <t>SIOUX FALLS</t>
  </si>
  <si>
    <t>605-444-5177</t>
  </si>
  <si>
    <t>BELL INCOR</t>
  </si>
  <si>
    <t>800 WEST DELAWARE STREET</t>
  </si>
  <si>
    <t>57104-0000</t>
  </si>
  <si>
    <t>605-332-6724</t>
  </si>
  <si>
    <t>863-701-9898</t>
  </si>
  <si>
    <t>12803 CLARK STREET</t>
  </si>
  <si>
    <t>CLIVE</t>
  </si>
  <si>
    <t>515-491-9890</t>
  </si>
  <si>
    <t>BELT SOLUT</t>
  </si>
  <si>
    <t>220 NW SPACE CENTER CIRCLE</t>
  </si>
  <si>
    <t>LEES SUMMIT</t>
  </si>
  <si>
    <t>816-379-5001</t>
  </si>
  <si>
    <t>BENNETT PA</t>
  </si>
  <si>
    <t>530 S. 65TH STREET</t>
  </si>
  <si>
    <t>66111-0000</t>
  </si>
  <si>
    <t>913-287-6300</t>
  </si>
  <si>
    <t>BEST HARVE</t>
  </si>
  <si>
    <t>1800 W BRICKYARD ROAD</t>
  </si>
  <si>
    <t>TOPEKA</t>
  </si>
  <si>
    <t>785-783-8353</t>
  </si>
  <si>
    <t>BETTIS CON</t>
  </si>
  <si>
    <t>1790 21ST STREET SW</t>
  </si>
  <si>
    <t>LE MARS</t>
  </si>
  <si>
    <t>712-548-4422</t>
  </si>
  <si>
    <t>BODEANS WA</t>
  </si>
  <si>
    <t>316-265-0668</t>
  </si>
  <si>
    <t>BRC BEARIN</t>
  </si>
  <si>
    <t>ATTN: DES MOINES PLANT</t>
  </si>
  <si>
    <t>535 MARRIOTT DRIVE</t>
  </si>
  <si>
    <t>731 HWY 142</t>
  </si>
  <si>
    <t>POPLAR BLUFF</t>
  </si>
  <si>
    <t>63901-0000</t>
  </si>
  <si>
    <t>573-686-3004</t>
  </si>
  <si>
    <t>BRIGGS &amp; S</t>
  </si>
  <si>
    <t>NEWTON</t>
  </si>
  <si>
    <t>316-284-2020-125</t>
  </si>
  <si>
    <t>BUNTING MA</t>
  </si>
  <si>
    <t>816-455-7439</t>
  </si>
  <si>
    <t>BYRD'S GRA</t>
  </si>
  <si>
    <t>1851 EAST 32ND AVENUE</t>
  </si>
  <si>
    <t>COLUMBUS</t>
  </si>
  <si>
    <t>68601-7303</t>
  </si>
  <si>
    <t>402-563-8833</t>
  </si>
  <si>
    <t>CAMACO-COL</t>
  </si>
  <si>
    <t>6101-IG</t>
  </si>
  <si>
    <t>330-656-8879</t>
  </si>
  <si>
    <t>5750 EAST FRONT STREET</t>
  </si>
  <si>
    <t>64120-0000</t>
  </si>
  <si>
    <t>816-241-6161</t>
  </si>
  <si>
    <t>CKS PACKAG</t>
  </si>
  <si>
    <t>8100 NW 97TH TERRACE</t>
  </si>
  <si>
    <t>64153-0000</t>
  </si>
  <si>
    <t>816-891-8000</t>
  </si>
  <si>
    <t>CONCORP, I</t>
  </si>
  <si>
    <t>925 LYDIA</t>
  </si>
  <si>
    <t>816-421-3061</t>
  </si>
  <si>
    <t>CONSTABLE</t>
  </si>
  <si>
    <t>65808-0587</t>
  </si>
  <si>
    <t>417-862-0707</t>
  </si>
  <si>
    <t>CUSTOM MET</t>
  </si>
  <si>
    <t>P.O. BOX 34340; NORTHWEST STATION</t>
  </si>
  <si>
    <t>68134-0340</t>
  </si>
  <si>
    <t>402-598-4676</t>
  </si>
  <si>
    <t>D.R. ANDER</t>
  </si>
  <si>
    <t>5800 FLEUR DRIVE - ROOM 207</t>
  </si>
  <si>
    <t>50321-2854</t>
  </si>
  <si>
    <t>515-256-5645</t>
  </si>
  <si>
    <t>441 WEST ELM STREET</t>
  </si>
  <si>
    <t>LEBANON</t>
  </si>
  <si>
    <t>65536-3523</t>
  </si>
  <si>
    <t>DETROIT TO</t>
  </si>
  <si>
    <t>315 WEST PERSHING</t>
  </si>
  <si>
    <t>64108-9341</t>
  </si>
  <si>
    <t>DUPLICATE</t>
  </si>
  <si>
    <t>PO BOX 1697</t>
  </si>
  <si>
    <t>713-996-4700</t>
  </si>
  <si>
    <t>DXP ENTERP</t>
  </si>
  <si>
    <t>2515 ARTHUR COLLINS PKWY SW</t>
  </si>
  <si>
    <t>319-362-3131</t>
  </si>
  <si>
    <t>EASTER IOW</t>
  </si>
  <si>
    <t>P.O. BOX 17</t>
  </si>
  <si>
    <t>FAIRBURY</t>
  </si>
  <si>
    <t>68352-0000</t>
  </si>
  <si>
    <t>402-729-3315</t>
  </si>
  <si>
    <t>ENDICOTT C</t>
  </si>
  <si>
    <t>SAINT LOUIS</t>
  </si>
  <si>
    <t>63141-1460</t>
  </si>
  <si>
    <t>314-985-2044</t>
  </si>
  <si>
    <t>ENERGIZER</t>
  </si>
  <si>
    <t>DERBY</t>
  </si>
  <si>
    <t>316-262-2513</t>
  </si>
  <si>
    <t>EPRO SERVI</t>
  </si>
  <si>
    <t>412-787-2400</t>
  </si>
  <si>
    <t>9911 WOODEND ROAD</t>
  </si>
  <si>
    <t>EDWARDSVILLE</t>
  </si>
  <si>
    <t>913-433-8221</t>
  </si>
  <si>
    <t>ATTN: CUSTOMER ENGINEERING</t>
  </si>
  <si>
    <t>68103-3208</t>
  </si>
  <si>
    <t>402-222-1946</t>
  </si>
  <si>
    <t>1620 EAST 8TH STREET</t>
  </si>
  <si>
    <t>64106-1727</t>
  </si>
  <si>
    <t>816-471-6100</t>
  </si>
  <si>
    <t>FOSTER SER</t>
  </si>
  <si>
    <t>2293 15TH AVENUE</t>
  </si>
  <si>
    <t>LINDSBORG</t>
  </si>
  <si>
    <t>620-755-1062</t>
  </si>
  <si>
    <t>FULL CIRCL</t>
  </si>
  <si>
    <t>3014 FULL VISION DRIVE</t>
  </si>
  <si>
    <t>67114-9750</t>
  </si>
  <si>
    <t>316-283-3344</t>
  </si>
  <si>
    <t>FULL VISIO</t>
  </si>
  <si>
    <t>520 S PAYTON AVE</t>
  </si>
  <si>
    <t>800-733-8062</t>
  </si>
  <si>
    <t>FUTURE FOA</t>
  </si>
  <si>
    <t>400 NORTH 10TH ST.</t>
  </si>
  <si>
    <t>COUNCIL BLUFFS</t>
  </si>
  <si>
    <t>51503-0000</t>
  </si>
  <si>
    <t>712-323-6718</t>
  </si>
  <si>
    <t>1551 WEWATTA ST - 7N VERSAILLES</t>
  </si>
  <si>
    <t>573-378-3200</t>
  </si>
  <si>
    <t>GATES CORP</t>
  </si>
  <si>
    <t>3210 EAST 85TH STREET</t>
  </si>
  <si>
    <t>816-268-9300</t>
  </si>
  <si>
    <t>C/O GP FINANACIAL MANAGEMENT</t>
  </si>
  <si>
    <t>79998-1974</t>
  </si>
  <si>
    <t>417-394-2567</t>
  </si>
  <si>
    <t>GILSTER MA</t>
  </si>
  <si>
    <t>6100 SOUTH 57TH STREET, SUITE A</t>
  </si>
  <si>
    <t>LINCOLN</t>
  </si>
  <si>
    <t>68516-0000</t>
  </si>
  <si>
    <t>402-420-7155</t>
  </si>
  <si>
    <t>GLASS EDGE</t>
  </si>
  <si>
    <t>913-295-7329</t>
  </si>
  <si>
    <t>BELLINGHAM</t>
  </si>
  <si>
    <t>360-647-0801</t>
  </si>
  <si>
    <t>GRIZZLY IN</t>
  </si>
  <si>
    <t>ATTN: DAVE HORINE</t>
  </si>
  <si>
    <t>4200 EAST 32ND STREET</t>
  </si>
  <si>
    <t>JOPLIN</t>
  </si>
  <si>
    <t>64804-0000</t>
  </si>
  <si>
    <t>GULF STATE</t>
  </si>
  <si>
    <t>P.O. BOX 418307</t>
  </si>
  <si>
    <t>64141-0000</t>
  </si>
  <si>
    <t>816-274-5111</t>
  </si>
  <si>
    <t>HALLMARK C</t>
  </si>
  <si>
    <t>18121 HWY 59</t>
  </si>
  <si>
    <t>MOUND CITY</t>
  </si>
  <si>
    <t>660-442-1040</t>
  </si>
  <si>
    <t>HOLT COUNT</t>
  </si>
  <si>
    <t>P.O. BOX 2982</t>
  </si>
  <si>
    <t>66201-1382</t>
  </si>
  <si>
    <t>913-677-3151</t>
  </si>
  <si>
    <t>7 CEDAR COURT</t>
  </si>
  <si>
    <t>636-583-1145</t>
  </si>
  <si>
    <t>IDEAMAN IN</t>
  </si>
  <si>
    <t>834 N. MADISON ST.</t>
  </si>
  <si>
    <t>66608-0000</t>
  </si>
  <si>
    <t>785 235 3463</t>
  </si>
  <si>
    <t>PERRY</t>
  </si>
  <si>
    <t>785-842-6252</t>
  </si>
  <si>
    <t>ONE DEVILS FOOD DRIVE</t>
  </si>
  <si>
    <t>NORTH SIOUX CITY</t>
  </si>
  <si>
    <t>57049-5134</t>
  </si>
  <si>
    <t>605-232-4905</t>
  </si>
  <si>
    <t>INTERBAKE</t>
  </si>
  <si>
    <t>210 ALLEN ST.</t>
  </si>
  <si>
    <t>WEST PLAINS</t>
  </si>
  <si>
    <t>65775-0000</t>
  </si>
  <si>
    <t>417-256-7171</t>
  </si>
  <si>
    <t>INVENSYS A</t>
  </si>
  <si>
    <t>2960 W. OSAGE</t>
  </si>
  <si>
    <t>PACIFIC</t>
  </si>
  <si>
    <t>63069-0000</t>
  </si>
  <si>
    <t>636-451-6666</t>
  </si>
  <si>
    <t>J B INDUST</t>
  </si>
  <si>
    <t>P.O. BOX 625005</t>
  </si>
  <si>
    <t>LITTLETON</t>
  </si>
  <si>
    <t>80162-5005</t>
  </si>
  <si>
    <t>303-978-2376</t>
  </si>
  <si>
    <t>ATTN:NORMAN EVANS</t>
  </si>
  <si>
    <t>1375 NORTH WINCHESTER</t>
  </si>
  <si>
    <t>OLATHE</t>
  </si>
  <si>
    <t>66061-0000</t>
  </si>
  <si>
    <t>JOHNSON CO</t>
  </si>
  <si>
    <t>1815 PROSPECT AVE.</t>
  </si>
  <si>
    <t>816-483-8580</t>
  </si>
  <si>
    <t>KANSAS CIT</t>
  </si>
  <si>
    <t>8619 NW BROSTROM RD.</t>
  </si>
  <si>
    <t>64152-0000</t>
  </si>
  <si>
    <t>816-746-5937</t>
  </si>
  <si>
    <t>100 OSAGE</t>
  </si>
  <si>
    <t>913-371-1107</t>
  </si>
  <si>
    <t>1639 GUINOTTE</t>
  </si>
  <si>
    <t>64120-1497</t>
  </si>
  <si>
    <t>816-471-0500</t>
  </si>
  <si>
    <t>KCI, INCOR</t>
  </si>
  <si>
    <t>C/O KELLOGG CO. FINANCIAL SERV.</t>
  </si>
  <si>
    <t>269-961-6693</t>
  </si>
  <si>
    <t>FINANCIAL SERVICE CENTER-#0311</t>
  </si>
  <si>
    <t>215-633-1956</t>
  </si>
  <si>
    <t>49016-3599</t>
  </si>
  <si>
    <t>402-953-3242</t>
  </si>
  <si>
    <t>DO NOT MAIL - EDI CUSTOMER</t>
  </si>
  <si>
    <t>79998-2140</t>
  </si>
  <si>
    <t>KRAFT HEIN</t>
  </si>
  <si>
    <t>***PORTAL CUSTOMER AUTO INV. ONLY**</t>
  </si>
  <si>
    <t>660-627-1031-238</t>
  </si>
  <si>
    <t>KRAFT - KI</t>
  </si>
  <si>
    <t>801 WEST MARKEY ROAD</t>
  </si>
  <si>
    <t>BELTON</t>
  </si>
  <si>
    <t>816-331-7070</t>
  </si>
  <si>
    <t>KUECKER LO</t>
  </si>
  <si>
    <t>807 STATE ST.</t>
  </si>
  <si>
    <t>CREIGHTON</t>
  </si>
  <si>
    <t>68729-0000</t>
  </si>
  <si>
    <t>LARGEN MAN</t>
  </si>
  <si>
    <t>10854 STRANG LINE ROAD</t>
  </si>
  <si>
    <t>LENEXA</t>
  </si>
  <si>
    <t>913-378-3800</t>
  </si>
  <si>
    <t>LENEXA MAN</t>
  </si>
  <si>
    <t>80 OLD FIELD ROAD</t>
  </si>
  <si>
    <t>ADAIRSVILLE</t>
  </si>
  <si>
    <t>678-848-1109</t>
  </si>
  <si>
    <t>LORAN J. S</t>
  </si>
  <si>
    <t>ROCK RAPIDS</t>
  </si>
  <si>
    <t>712-472-3734</t>
  </si>
  <si>
    <t>LVO MANUFA</t>
  </si>
  <si>
    <t>2100 SE ELM STREET</t>
  </si>
  <si>
    <t>612-331-9311</t>
  </si>
  <si>
    <t>MACKAY MIT</t>
  </si>
  <si>
    <t>DBA TIMES-REPUBLICAN</t>
  </si>
  <si>
    <t>MARSHALLTOWN</t>
  </si>
  <si>
    <t>641-753-6611</t>
  </si>
  <si>
    <t>MARSHALLTO</t>
  </si>
  <si>
    <t>2788 E. SAWYER ROAD</t>
  </si>
  <si>
    <t>REPUBLIC</t>
  </si>
  <si>
    <t>417-832-4042</t>
  </si>
  <si>
    <t>MCLANE MID</t>
  </si>
  <si>
    <t>MWV AP CALMAR</t>
  </si>
  <si>
    <t>816-986-6000</t>
  </si>
  <si>
    <t>MEADWESTVA</t>
  </si>
  <si>
    <t>P. O. BOX 330</t>
  </si>
  <si>
    <t>NEODESHA</t>
  </si>
  <si>
    <t>66757-0000</t>
  </si>
  <si>
    <t>620-325-2673</t>
  </si>
  <si>
    <t>MEC COMPAN</t>
  </si>
  <si>
    <t>P.O.BOX 367</t>
  </si>
  <si>
    <t>7057 K-4 HWY</t>
  </si>
  <si>
    <t>MERIDEN</t>
  </si>
  <si>
    <t>66512-0000</t>
  </si>
  <si>
    <t>(785)484-2466</t>
  </si>
  <si>
    <t>MERIDEN MA</t>
  </si>
  <si>
    <t>295 S. COMMERCE DRIVE</t>
  </si>
  <si>
    <t>WATERLOO</t>
  </si>
  <si>
    <t>260-232-3000</t>
  </si>
  <si>
    <t>METALX</t>
  </si>
  <si>
    <t>319-365-7127</t>
  </si>
  <si>
    <t>APACHE</t>
  </si>
  <si>
    <t>5626 WEST STATE HIGHWAY 76</t>
  </si>
  <si>
    <t>ANDERSON</t>
  </si>
  <si>
    <t>64831-0000</t>
  </si>
  <si>
    <t>417-775-2708</t>
  </si>
  <si>
    <t>MID-TEC ME</t>
  </si>
  <si>
    <t>1101 5TH AVE</t>
  </si>
  <si>
    <t>CHARLES CITY</t>
  </si>
  <si>
    <t>50616-0000</t>
  </si>
  <si>
    <t>641-228-1211</t>
  </si>
  <si>
    <t>MIDWEST BA</t>
  </si>
  <si>
    <t>WINDSOR</t>
  </si>
  <si>
    <t>660-647-3167</t>
  </si>
  <si>
    <t>MMEC DBA M</t>
  </si>
  <si>
    <t>5725 F STREET</t>
  </si>
  <si>
    <t>402-344-7323</t>
  </si>
  <si>
    <t>1880 S. FLORENCE COURT</t>
  </si>
  <si>
    <t>316-942-6700</t>
  </si>
  <si>
    <t>1325 S.W. ORDNANCE ROAD</t>
  </si>
  <si>
    <t>ANKENY</t>
  </si>
  <si>
    <t>50023-2744</t>
  </si>
  <si>
    <t>515-965-1065</t>
  </si>
  <si>
    <t>205-986-1687</t>
  </si>
  <si>
    <t>660-826-5661</t>
  </si>
  <si>
    <t>205-951-6980</t>
  </si>
  <si>
    <t>P.O. BOX 3274</t>
  </si>
  <si>
    <t>SALINA</t>
  </si>
  <si>
    <t>67402-3274</t>
  </si>
  <si>
    <t>785-826-9970</t>
  </si>
  <si>
    <t>116 S.E. MONROE</t>
  </si>
  <si>
    <t>66603-0000</t>
  </si>
  <si>
    <t>PO BOX 29105</t>
  </si>
  <si>
    <t>68529-0000</t>
  </si>
  <si>
    <t>402-467-1153</t>
  </si>
  <si>
    <t>P.O. BOX 12026</t>
  </si>
  <si>
    <t>PARKVILLE</t>
  </si>
  <si>
    <t>816-587-8844</t>
  </si>
  <si>
    <t>319-362-2982</t>
  </si>
  <si>
    <t>4109 WACO ROAD</t>
  </si>
  <si>
    <t>65202-0000</t>
  </si>
  <si>
    <t>573 814 0654</t>
  </si>
  <si>
    <t>P.O. BOX 1616</t>
  </si>
  <si>
    <t>68602-0000</t>
  </si>
  <si>
    <t>628 NW PLATTE VALLEY DR</t>
  </si>
  <si>
    <t>RIVERSIDE</t>
  </si>
  <si>
    <t>64150-0000</t>
  </si>
  <si>
    <t>P.O. BOX 3146</t>
  </si>
  <si>
    <t>SIOUX CITY</t>
  </si>
  <si>
    <t>51102-0000</t>
  </si>
  <si>
    <t>712-258-0595</t>
  </si>
  <si>
    <t>P.O. BOX 10344</t>
  </si>
  <si>
    <t>65808-0000</t>
  </si>
  <si>
    <t>(417) 862-5300</t>
  </si>
  <si>
    <t>11021 N.W. POMONA AVE.</t>
  </si>
  <si>
    <t>816-891-0555</t>
  </si>
  <si>
    <t>MULTI-VAC</t>
  </si>
  <si>
    <t>620-227-7135</t>
  </si>
  <si>
    <t>NATIONAL B</t>
  </si>
  <si>
    <t>LIBERAL</t>
  </si>
  <si>
    <t>620-626-0625</t>
  </si>
  <si>
    <t>2145 N CONTER BLVD</t>
  </si>
  <si>
    <t>402-466-6272</t>
  </si>
  <si>
    <t>NEBRASKA P</t>
  </si>
  <si>
    <t>48007-5805</t>
  </si>
  <si>
    <t>2003 SE 37TH ST SUITE AB</t>
  </si>
  <si>
    <t>GRIMES</t>
  </si>
  <si>
    <t>515-274-0004</t>
  </si>
  <si>
    <t>NEW DIRECT</t>
  </si>
  <si>
    <t>8300 NE UNDERGROUND DR</t>
  </si>
  <si>
    <t>816-459-8404</t>
  </si>
  <si>
    <t>NEXTPAGE I</t>
  </si>
  <si>
    <t>4480 ROUND LAKE ROAD WEST</t>
  </si>
  <si>
    <t>55112-1961</t>
  </si>
  <si>
    <t>515-276-8559</t>
  </si>
  <si>
    <t>402-731-3430</t>
  </si>
  <si>
    <t>OMAHA NE P</t>
  </si>
  <si>
    <t>10525 I STREET</t>
  </si>
  <si>
    <t>402-991-0093</t>
  </si>
  <si>
    <t>ORION EQUI</t>
  </si>
  <si>
    <t>3301 WEST GEOSPACE DRIVE</t>
  </si>
  <si>
    <t>INDEPENDENCE</t>
  </si>
  <si>
    <t>64056-0000</t>
  </si>
  <si>
    <t>816-796-8500</t>
  </si>
  <si>
    <t>OX PAPER T</t>
  </si>
  <si>
    <t>2450 SUMMIT STREET</t>
  </si>
  <si>
    <t>64108-2425</t>
  </si>
  <si>
    <t>(816) 221-9003</t>
  </si>
  <si>
    <t>P.S.I. GRO</t>
  </si>
  <si>
    <t>ATTN: IMAGING TECHNOLOGY-PEPSICO FS</t>
  </si>
  <si>
    <t>75266-0740</t>
  </si>
  <si>
    <t>1-573-886-6527</t>
  </si>
  <si>
    <t>PEPSICO/I-</t>
  </si>
  <si>
    <t>1800 MAURY STREET</t>
  </si>
  <si>
    <t>515-266-4100</t>
  </si>
  <si>
    <t>PINE RIDGE</t>
  </si>
  <si>
    <t>P.O. BOX 356</t>
  </si>
  <si>
    <t>PITTSBURG</t>
  </si>
  <si>
    <t>66762-0000</t>
  </si>
  <si>
    <t>620-230-5764</t>
  </si>
  <si>
    <t>PITT PLAST</t>
  </si>
  <si>
    <t>1913 GUTHRIE AVENUE</t>
  </si>
  <si>
    <t>515-262-4300-36</t>
  </si>
  <si>
    <t>PJ FOODS S</t>
  </si>
  <si>
    <t>HAMEL</t>
  </si>
  <si>
    <t>55340-9961</t>
  </si>
  <si>
    <t>712-336-6744</t>
  </si>
  <si>
    <t>POLARIS IN</t>
  </si>
  <si>
    <t>68103-3377</t>
  </si>
  <si>
    <t>785-843-9050 EXT</t>
  </si>
  <si>
    <t>ACCTS PAYABLE</t>
  </si>
  <si>
    <t>918-459-8776</t>
  </si>
  <si>
    <t>ACCOUNT PAYABLE</t>
  </si>
  <si>
    <t>641-620-1513</t>
  </si>
  <si>
    <t>300 KOFAB DRIVE</t>
  </si>
  <si>
    <t>ALGONA</t>
  </si>
  <si>
    <t>515-200-1711</t>
  </si>
  <si>
    <t>PRECISION,</t>
  </si>
  <si>
    <t>9705 COMMERCE PARKWAY</t>
  </si>
  <si>
    <t>66219-0000</t>
  </si>
  <si>
    <t>(913) 541-0066</t>
  </si>
  <si>
    <t>PRECO INDU</t>
  </si>
  <si>
    <t>14491 WEST CENTER RD.</t>
  </si>
  <si>
    <t>68144-0000</t>
  </si>
  <si>
    <t>402-330-1133</t>
  </si>
  <si>
    <t>PRIORITY O</t>
  </si>
  <si>
    <t>6947 ALBERVAN STREET</t>
  </si>
  <si>
    <t>SHAWNEE</t>
  </si>
  <si>
    <t>913 962 9114</t>
  </si>
  <si>
    <t>PRODUCTS F</t>
  </si>
  <si>
    <t>DBA/PITNEY BOWES PRESORT SERVICES</t>
  </si>
  <si>
    <t>10110 I STREET</t>
  </si>
  <si>
    <t>816-221-9003</t>
  </si>
  <si>
    <t>PSI GROUP</t>
  </si>
  <si>
    <t>19915 WEST 161ST STREET, SECTION A</t>
  </si>
  <si>
    <t>913-397-0053</t>
  </si>
  <si>
    <t>QUBIQA US</t>
  </si>
  <si>
    <t>1120 HERITAGE DRIVE</t>
  </si>
  <si>
    <t>OSAGE</t>
  </si>
  <si>
    <t>50461-0000</t>
  </si>
  <si>
    <t>641-732-5877</t>
  </si>
  <si>
    <t>R.R. DONNE</t>
  </si>
  <si>
    <t>3905 EAST PROGRESS STREET</t>
  </si>
  <si>
    <t>NORTH LITTLE ROCK</t>
  </si>
  <si>
    <t>501-537-3549</t>
  </si>
  <si>
    <t>RGA</t>
  </si>
  <si>
    <t>4417 EAST 119TH STREET</t>
  </si>
  <si>
    <t>GRANDVIEW</t>
  </si>
  <si>
    <t>64030-0000</t>
  </si>
  <si>
    <t>816-765-4101</t>
  </si>
  <si>
    <t>RMF STEEL</t>
  </si>
  <si>
    <t>1130 SE WESTBROOKE DRIVE</t>
  </si>
  <si>
    <t>WAUKEE</t>
  </si>
  <si>
    <t>515-987-7999</t>
  </si>
  <si>
    <t>RMH SYSTEM</t>
  </si>
  <si>
    <t>1301 MAIDEN LANE</t>
  </si>
  <si>
    <t>800-288-1929</t>
  </si>
  <si>
    <t>ROBERTSON</t>
  </si>
  <si>
    <t>1502 SOUTH MADISON</t>
  </si>
  <si>
    <t>WEBB CITY</t>
  </si>
  <si>
    <t>64870-0000</t>
  </si>
  <si>
    <t>ROYAL PRES</t>
  </si>
  <si>
    <t>PO BOX 2775</t>
  </si>
  <si>
    <t>67201-2775</t>
  </si>
  <si>
    <t>316-265-3257</t>
  </si>
  <si>
    <t>RUBBER SUP</t>
  </si>
  <si>
    <t>4900 OAK ST</t>
  </si>
  <si>
    <t>816-842-9240</t>
  </si>
  <si>
    <t>RUSSELL ST</t>
  </si>
  <si>
    <t>P.O. BOX 750462</t>
  </si>
  <si>
    <t>66675-0000</t>
  </si>
  <si>
    <t>913-478-3589</t>
  </si>
  <si>
    <t>S &amp; R SUPP</t>
  </si>
  <si>
    <t>1401 JUNJE</t>
  </si>
  <si>
    <t>64801-0000</t>
  </si>
  <si>
    <t>417-623-2255</t>
  </si>
  <si>
    <t>SAFEWAY BA</t>
  </si>
  <si>
    <t>68501-2545</t>
  </si>
  <si>
    <t>402-479-2180</t>
  </si>
  <si>
    <t>SANDHILLS</t>
  </si>
  <si>
    <t>P.O. BOX 2908</t>
  </si>
  <si>
    <t>64803-0000</t>
  </si>
  <si>
    <t>417-623-3300</t>
  </si>
  <si>
    <t>SEBASTIAN</t>
  </si>
  <si>
    <t>EMAIL INV: DARLENE.CARLILE</t>
  </si>
  <si>
    <t>4343 NW 38TH STREET</t>
  </si>
  <si>
    <t>402-470-5124</t>
  </si>
  <si>
    <t>SENSORY EF</t>
  </si>
  <si>
    <t>14740 WEST 101ST TERRANCE</t>
  </si>
  <si>
    <t>913-438-3500</t>
  </si>
  <si>
    <t>SERVICE PA</t>
  </si>
  <si>
    <t>24 E. 7TH AVENUE</t>
  </si>
  <si>
    <t>EMPORIA</t>
  </si>
  <si>
    <t>620-208-6260</t>
  </si>
  <si>
    <t>SHILO SUPP</t>
  </si>
  <si>
    <t>1710 N. MOSLEY</t>
  </si>
  <si>
    <t>67214-0000</t>
  </si>
  <si>
    <t>316-263-9496</t>
  </si>
  <si>
    <t>SID'S CORR</t>
  </si>
  <si>
    <t>512 EAST 12TH AVENUE</t>
  </si>
  <si>
    <t>NORTH KANSAS CITY</t>
  </si>
  <si>
    <t>816-421-7670</t>
  </si>
  <si>
    <t>SIGGINS CO</t>
  </si>
  <si>
    <t>P.O. BOX 111</t>
  </si>
  <si>
    <t>MANUFACTURING CORPORATION</t>
  </si>
  <si>
    <t>MOUNT VERNON</t>
  </si>
  <si>
    <t>65712-0000</t>
  </si>
  <si>
    <t>417-466-2136</t>
  </si>
  <si>
    <t>1701 38TH AVE. WEST</t>
  </si>
  <si>
    <t>SPENCER</t>
  </si>
  <si>
    <t>51301-0000</t>
  </si>
  <si>
    <t>712-262-4191</t>
  </si>
  <si>
    <t>SIMONSEN I</t>
  </si>
  <si>
    <t>P.O. BOX 763</t>
  </si>
  <si>
    <t>SERGEANT BLUFF</t>
  </si>
  <si>
    <t>51054-0000</t>
  </si>
  <si>
    <t>712-943-5581</t>
  </si>
  <si>
    <t>111 COMMERCE ST</t>
  </si>
  <si>
    <t>VA</t>
  </si>
  <si>
    <t>JOHN MORRE</t>
  </si>
  <si>
    <t>4225 NAPERVILLE RD, SUITE 601</t>
  </si>
  <si>
    <t>LISLE</t>
  </si>
  <si>
    <t>803-832-7770</t>
  </si>
  <si>
    <t>5020 NATHANIEL LYON</t>
  </si>
  <si>
    <t>BATTLEFIELD</t>
  </si>
  <si>
    <t>417-882-2830</t>
  </si>
  <si>
    <t>SNAP LOCK,</t>
  </si>
  <si>
    <t>P.O. BOX 823</t>
  </si>
  <si>
    <t>DES MOINES - CORPORATE</t>
  </si>
  <si>
    <t>50304-0823</t>
  </si>
  <si>
    <t>800-554-8123</t>
  </si>
  <si>
    <t>STANDARD B</t>
  </si>
  <si>
    <t>3244 GARDNER AVENUE</t>
  </si>
  <si>
    <t>816-242-3255</t>
  </si>
  <si>
    <t>STONE CONT</t>
  </si>
  <si>
    <t>1011 J. STREET</t>
  </si>
  <si>
    <t>402-502-8100</t>
  </si>
  <si>
    <t>STONE ENTE</t>
  </si>
  <si>
    <t>75 EAST STATE ROAD #4</t>
  </si>
  <si>
    <t>HOISINGTON</t>
  </si>
  <si>
    <t>620-653-1900</t>
  </si>
  <si>
    <t>525 VOSSBRINK DRIVE</t>
  </si>
  <si>
    <t>636-239-7424</t>
  </si>
  <si>
    <t>TEXWRAP PA</t>
  </si>
  <si>
    <t>615 MCCALL ROAD</t>
  </si>
  <si>
    <t>785-776-4041</t>
  </si>
  <si>
    <t>THE MCCALL</t>
  </si>
  <si>
    <t>ORD</t>
  </si>
  <si>
    <t>308-728-3623</t>
  </si>
  <si>
    <t>THE PARTS</t>
  </si>
  <si>
    <t>P.O. BOX 8250</t>
  </si>
  <si>
    <t>1701 N TOPEKA BLVD.</t>
  </si>
  <si>
    <t>785-235-2336</t>
  </si>
  <si>
    <t>THYSSENKRU</t>
  </si>
  <si>
    <t>HARLAN</t>
  </si>
  <si>
    <t>712-755-3111</t>
  </si>
  <si>
    <t>TRIBUNE PU</t>
  </si>
  <si>
    <t>PO BOX 798</t>
  </si>
  <si>
    <t>573-815-1526</t>
  </si>
  <si>
    <t>9 N. WASHINGTON</t>
  </si>
  <si>
    <t>67505-0000</t>
  </si>
  <si>
    <t>TYSON FOOD</t>
  </si>
  <si>
    <t>**PORTAL INVOICING - DO NOT MAIL**</t>
  </si>
  <si>
    <t>866-925-6087</t>
  </si>
  <si>
    <t>14720 WEST 99TH STREET</t>
  </si>
  <si>
    <t>66215-0000</t>
  </si>
  <si>
    <t>913-492-5510</t>
  </si>
  <si>
    <t>VERTIS, IN</t>
  </si>
  <si>
    <t>2210 VIEGA AVENUE</t>
  </si>
  <si>
    <t>MCPHERSON</t>
  </si>
  <si>
    <t>620-798-1231</t>
  </si>
  <si>
    <t>11300 WEST 80TH STREET</t>
  </si>
  <si>
    <t>913-492-9880</t>
  </si>
  <si>
    <t>W &amp; D MACH</t>
  </si>
  <si>
    <t>306 NORTH KANSAS AVENUE</t>
  </si>
  <si>
    <t>MARCELINE</t>
  </si>
  <si>
    <t>660-376-3543</t>
  </si>
  <si>
    <t>WALSWORTH</t>
  </si>
  <si>
    <t>7410C STADIUM DRIVE</t>
  </si>
  <si>
    <t>64129-0000</t>
  </si>
  <si>
    <t>816-924-7069X224</t>
  </si>
  <si>
    <t>WEIDENHAMM</t>
  </si>
  <si>
    <t>WEIMER BEARING &amp; TRANSMISSION-1134</t>
  </si>
  <si>
    <t>WEIMER BEARING &amp; TRANSMISSION-1252</t>
  </si>
  <si>
    <t>PO BOX 400</t>
  </si>
  <si>
    <t>515-964-1234</t>
  </si>
  <si>
    <t>530 HERMAN O WEST DR</t>
  </si>
  <si>
    <t>EXTON</t>
  </si>
  <si>
    <t>308-237-2292</t>
  </si>
  <si>
    <t>WEST PHARM</t>
  </si>
  <si>
    <t>4323 CLARY BLVD.</t>
  </si>
  <si>
    <t>64130-0000</t>
  </si>
  <si>
    <t>816-924-5700</t>
  </si>
  <si>
    <t>WESTERN CO</t>
  </si>
  <si>
    <t>2625 N. NEERGARD</t>
  </si>
  <si>
    <t>65803-0000</t>
  </si>
  <si>
    <t>417-831-4949</t>
  </si>
  <si>
    <t>WESTERN LI</t>
  </si>
  <si>
    <t>2173 AIR CARGO ROAD</t>
  </si>
  <si>
    <t>316-946-4700</t>
  </si>
  <si>
    <t>WICHITA AI</t>
  </si>
  <si>
    <t>DBA SPECIALTY FINISHING</t>
  </si>
  <si>
    <t>4200 SOUTH 121ST PLAZA</t>
  </si>
  <si>
    <t>402-330-2356</t>
  </si>
  <si>
    <t>WRIGHT PRI</t>
  </si>
  <si>
    <t>2532 WALDORF COURT NW</t>
  </si>
  <si>
    <t>49544-0000</t>
  </si>
  <si>
    <t>(616) 453-2484</t>
  </si>
  <si>
    <t>MOL BELTIN</t>
  </si>
  <si>
    <t>420 DREW COURT</t>
  </si>
  <si>
    <t>KING OF PRUSSIA</t>
  </si>
  <si>
    <t>19406-2608</t>
  </si>
  <si>
    <t>610-239-6667</t>
  </si>
  <si>
    <t>SHINGLE BE</t>
  </si>
  <si>
    <t>WHITEHOUSE</t>
  </si>
  <si>
    <t>908-575-0606</t>
  </si>
  <si>
    <t>VIS USA, L</t>
  </si>
  <si>
    <t>RALEIGH</t>
  </si>
  <si>
    <t>434-575-2307</t>
  </si>
  <si>
    <t>ABB INC. -</t>
  </si>
  <si>
    <t>6202 TECHNOLOGY DRIVE</t>
  </si>
  <si>
    <t>BROWNS SUMMIT</t>
  </si>
  <si>
    <t>336-375-6400</t>
  </si>
  <si>
    <t>ABCO</t>
  </si>
  <si>
    <t>8816-C GULF COURT</t>
  </si>
  <si>
    <t>27617-0000</t>
  </si>
  <si>
    <t>919-781-0055</t>
  </si>
  <si>
    <t>ADVANTAGE</t>
  </si>
  <si>
    <t>DIVISION OF WELLSPEAK ENT, INC.</t>
  </si>
  <si>
    <t>281 EAST ROCK CREEK RD</t>
  </si>
  <si>
    <t>NEW BERN</t>
  </si>
  <si>
    <t>252-636-1521</t>
  </si>
  <si>
    <t>AJ ENGINEE</t>
  </si>
  <si>
    <t>1305 GRAHAM ST</t>
  </si>
  <si>
    <t>BURLINGTON</t>
  </si>
  <si>
    <t>919-614-1542</t>
  </si>
  <si>
    <t>AMERICAN Y</t>
  </si>
  <si>
    <t>2115 WEST LABURNUM AVE.</t>
  </si>
  <si>
    <t>23227-0000</t>
  </si>
  <si>
    <t>804-355-7961</t>
  </si>
  <si>
    <t>AMF BAKERY</t>
  </si>
  <si>
    <t>DIVISION OF ANDRITZ INC.</t>
  </si>
  <si>
    <t>SPARTANBURG</t>
  </si>
  <si>
    <t>864-591-5937</t>
  </si>
  <si>
    <t>ANDRITZ IN</t>
  </si>
  <si>
    <t>380 APPLE ROAD</t>
  </si>
  <si>
    <t>28144-0000</t>
  </si>
  <si>
    <t>APPLE BAKI</t>
  </si>
  <si>
    <t>252-756-8000</t>
  </si>
  <si>
    <t>706-884-3393</t>
  </si>
  <si>
    <t>716-254-1630</t>
  </si>
  <si>
    <t>300 TECHNOLOGY CENTER WAY</t>
  </si>
  <si>
    <t>ROCK HILL</t>
  </si>
  <si>
    <t>800-430-4643</t>
  </si>
  <si>
    <t>ARAUCO PAN</t>
  </si>
  <si>
    <t>ASHEVILLE RUBBER &amp; GASKET-8478</t>
  </si>
  <si>
    <t>ASHEVILLE RUBBER &amp; GASKET-8479</t>
  </si>
  <si>
    <t>1125 SUGG PARKWAY</t>
  </si>
  <si>
    <t>27834-0000</t>
  </si>
  <si>
    <t>252-754-1027</t>
  </si>
  <si>
    <t>ASMO NORTH</t>
  </si>
  <si>
    <t>4112 OLD OXFORD HIGHWAY</t>
  </si>
  <si>
    <t>DURHAM</t>
  </si>
  <si>
    <t>919-479-6400</t>
  </si>
  <si>
    <t>AW</t>
  </si>
  <si>
    <t>3791 S ALSTON AVE</t>
  </si>
  <si>
    <t>919-767-7595</t>
  </si>
  <si>
    <t>BELL AND H</t>
  </si>
  <si>
    <t>132 WHITE OAK ROAD</t>
  </si>
  <si>
    <t>NEW HOLLAND</t>
  </si>
  <si>
    <t>17557-0000</t>
  </si>
  <si>
    <t>717-355-7622</t>
  </si>
  <si>
    <t>BERK-TEK:</t>
  </si>
  <si>
    <t>111 EXCELLENCE LANE</t>
  </si>
  <si>
    <t>MOORESVILLE</t>
  </si>
  <si>
    <t>704-697-5100</t>
  </si>
  <si>
    <t>PGI</t>
  </si>
  <si>
    <t>2440 SUMNER BLVD.</t>
  </si>
  <si>
    <t>27616-0000</t>
  </si>
  <si>
    <t>ZEBULON</t>
  </si>
  <si>
    <t>919-404-0901</t>
  </si>
  <si>
    <t>BROOKS MAC</t>
  </si>
  <si>
    <t>ATTN: CORPORATE AP DEPARTMENT</t>
  </si>
  <si>
    <t>GREENSBORO</t>
  </si>
  <si>
    <t>27415-6540</t>
  </si>
  <si>
    <t>910-875-3731</t>
  </si>
  <si>
    <t>1001 TURNPIKE RD</t>
  </si>
  <si>
    <t>RAEFORD</t>
  </si>
  <si>
    <t>28376-0040</t>
  </si>
  <si>
    <t>AUSTELL</t>
  </si>
  <si>
    <t>30168-0115</t>
  </si>
  <si>
    <t>336-993-6565</t>
  </si>
  <si>
    <t>HP-AB-01-A9B</t>
  </si>
  <si>
    <t>CORNING</t>
  </si>
  <si>
    <t>919-620-6301</t>
  </si>
  <si>
    <t>CCS-CORNIN</t>
  </si>
  <si>
    <t>303 FRIENDSHIP DRIVE</t>
  </si>
  <si>
    <t>336-665-0754</t>
  </si>
  <si>
    <t>CHASE-LOGE</t>
  </si>
  <si>
    <t>P.O. BOX  2236</t>
  </si>
  <si>
    <t>REIDSVILLE</t>
  </si>
  <si>
    <t>27320-0000</t>
  </si>
  <si>
    <t>336-634-4200</t>
  </si>
  <si>
    <t>COMMONWEAL</t>
  </si>
  <si>
    <t>2420 FAIRVIEW ST.</t>
  </si>
  <si>
    <t>27405-0000</t>
  </si>
  <si>
    <t>910-230-7000</t>
  </si>
  <si>
    <t>CONE MILLS</t>
  </si>
  <si>
    <t>GOLDSBORO</t>
  </si>
  <si>
    <t>919-735-7111</t>
  </si>
  <si>
    <t>CROSCILL H</t>
  </si>
  <si>
    <t>113 SUNRISE CENTER CRIVE</t>
  </si>
  <si>
    <t>610-374-4914</t>
  </si>
  <si>
    <t>CUSTOM NON</t>
  </si>
  <si>
    <t>555 FAYETVILLE ST SUITE 201</t>
  </si>
  <si>
    <t>DCM AUTOMA</t>
  </si>
  <si>
    <t>21720 ANDREW JACKSON HIGHWAY</t>
  </si>
  <si>
    <t>MAXTON</t>
  </si>
  <si>
    <t>28364-0000</t>
  </si>
  <si>
    <t>DILLON SUP</t>
  </si>
  <si>
    <t>1035 CARGO DRIVE</t>
  </si>
  <si>
    <t>MORRISVILLE</t>
  </si>
  <si>
    <t>ELITE</t>
  </si>
  <si>
    <t>295 5TH AVENUE - SUITE 1212</t>
  </si>
  <si>
    <t>910-843-4242</t>
  </si>
  <si>
    <t>ELLERY HOL</t>
  </si>
  <si>
    <t>ERIKS NORTH AMERICA, INC-297</t>
  </si>
  <si>
    <t>ERIKS NORTH AMERICA, INC-606</t>
  </si>
  <si>
    <t>MACHINERY CO., INC.</t>
  </si>
  <si>
    <t>FRANKLINTON</t>
  </si>
  <si>
    <t>919-494-5197</t>
  </si>
  <si>
    <t>EUROPEAN W</t>
  </si>
  <si>
    <t>THEODORE</t>
  </si>
  <si>
    <t>336-333-3539</t>
  </si>
  <si>
    <t>EVONIK COR</t>
  </si>
  <si>
    <t>P.O. BOX 2063</t>
  </si>
  <si>
    <t>WILMINGTON</t>
  </si>
  <si>
    <t>28402-0000</t>
  </si>
  <si>
    <t>910-763-9934</t>
  </si>
  <si>
    <t>F.P. FENSE</t>
  </si>
  <si>
    <t>6002-D TRIANGLE DRIVE</t>
  </si>
  <si>
    <t>919-612-2437</t>
  </si>
  <si>
    <t>FAIRBORN E</t>
  </si>
  <si>
    <t>18000 FIELDCREST RD</t>
  </si>
  <si>
    <t>LAURINBURG</t>
  </si>
  <si>
    <t>910-462-4465</t>
  </si>
  <si>
    <t>FCC</t>
  </si>
  <si>
    <t>181 RANDOM DRIVE</t>
  </si>
  <si>
    <t>704-463-7118</t>
  </si>
  <si>
    <t>FIBER COMP</t>
  </si>
  <si>
    <t>704-463-7120</t>
  </si>
  <si>
    <t>** USE CUST 40008704 **</t>
  </si>
  <si>
    <t>2222 SURRETT DR</t>
  </si>
  <si>
    <t>HIGH POINT</t>
  </si>
  <si>
    <t>336-431-1171</t>
  </si>
  <si>
    <t>FLEXIBLE F</t>
  </si>
  <si>
    <t>132 NORTH BROAD STREET</t>
  </si>
  <si>
    <t>336-785-8700</t>
  </si>
  <si>
    <t>5730 MILLSTREAM RD</t>
  </si>
  <si>
    <t>WHITSETT</t>
  </si>
  <si>
    <t>336-449-7200</t>
  </si>
  <si>
    <t>FOCKE &amp; CO</t>
  </si>
  <si>
    <t>6207 SETTLER ROAD</t>
  </si>
  <si>
    <t>HENRICO</t>
  </si>
  <si>
    <t>23231-0000</t>
  </si>
  <si>
    <t>804-222-6022</t>
  </si>
  <si>
    <t>FRANZ HAAS</t>
  </si>
  <si>
    <t>1823 BOONE TRAIL</t>
  </si>
  <si>
    <t>SANFORD</t>
  </si>
  <si>
    <t>27330-0000</t>
  </si>
  <si>
    <t>919-777-2668</t>
  </si>
  <si>
    <t>919-776-9940</t>
  </si>
  <si>
    <t>1823 BOONE TRAIL RD</t>
  </si>
  <si>
    <t>MAYODAN PLANT</t>
  </si>
  <si>
    <t>STONEVILLE PLANT</t>
  </si>
  <si>
    <t>919-776-9940 ...</t>
  </si>
  <si>
    <t>1823 BOONE TRAIL ROAD-WETUMPKA</t>
  </si>
  <si>
    <t>205-567-2948</t>
  </si>
  <si>
    <t>FRONTIER Y</t>
  </si>
  <si>
    <t>1823 BOONE TRAIL ROAD-LAFAYETTE</t>
  </si>
  <si>
    <t>205-864-0116</t>
  </si>
  <si>
    <t>23213 NC 125 NORTH</t>
  </si>
  <si>
    <t>WILLIAMSTON</t>
  </si>
  <si>
    <t>27892-0000</t>
  </si>
  <si>
    <t>252-792-7033</t>
  </si>
  <si>
    <t>FRUIT OF T</t>
  </si>
  <si>
    <t>1300 PROSPECT STREET</t>
  </si>
  <si>
    <t>27260-0000</t>
  </si>
  <si>
    <t>336-885-4121</t>
  </si>
  <si>
    <t>300 BRICKPLANT ROAD</t>
  </si>
  <si>
    <t>MONCURE</t>
  </si>
  <si>
    <t>423-282-4661</t>
  </si>
  <si>
    <t>GENERAL SH</t>
  </si>
  <si>
    <t>2121 HEILIG RD</t>
  </si>
  <si>
    <t>910-647-1132</t>
  </si>
  <si>
    <t>GILDAN YAR</t>
  </si>
  <si>
    <t>(336)-227-621...</t>
  </si>
  <si>
    <t>GLEN RAVEN</t>
  </si>
  <si>
    <t>919-456-4141</t>
  </si>
  <si>
    <t>P.O. BOX 666</t>
  </si>
  <si>
    <t>44309-0000</t>
  </si>
  <si>
    <t>910-630-5206</t>
  </si>
  <si>
    <t>2304 BRICK YARD RD HWY 74 WEST</t>
  </si>
  <si>
    <t>704-622-9543</t>
  </si>
  <si>
    <t>HANSON BRI</t>
  </si>
  <si>
    <t>AYDEN</t>
  </si>
  <si>
    <t>252-746-6675</t>
  </si>
  <si>
    <t>HARVEST TI</t>
  </si>
  <si>
    <t>740 CHERAW RD</t>
  </si>
  <si>
    <t>HAMLET</t>
  </si>
  <si>
    <t>910-582-1842</t>
  </si>
  <si>
    <t>HOOD PACKA</t>
  </si>
  <si>
    <t>489 PROGRESS LANE</t>
  </si>
  <si>
    <t>VIRGINIA BEACH</t>
  </si>
  <si>
    <t>757-468-8810</t>
  </si>
  <si>
    <t>IMS GEAR</t>
  </si>
  <si>
    <t>111 BEVAN DRIVE</t>
  </si>
  <si>
    <t>704-664-2200</t>
  </si>
  <si>
    <t>32163 NC HIGHWAY 49</t>
  </si>
  <si>
    <t>RICHFIELD</t>
  </si>
  <si>
    <t>704-983-3188</t>
  </si>
  <si>
    <t>CHARLESTON</t>
  </si>
  <si>
    <t>WV</t>
  </si>
  <si>
    <t>704-636-4241</t>
  </si>
  <si>
    <t>3000 CORPORATE DRIVE</t>
  </si>
  <si>
    <t>800-830-9680</t>
  </si>
  <si>
    <t>Z059</t>
  </si>
  <si>
    <t>INTERROLL</t>
  </si>
  <si>
    <t>P.O. BOX 943</t>
  </si>
  <si>
    <t>ELON</t>
  </si>
  <si>
    <t>27244-0943</t>
  </si>
  <si>
    <t>336-584-4777</t>
  </si>
  <si>
    <t>INT'L INVE</t>
  </si>
  <si>
    <t>6035 OLD OAK RIDGE ROAD</t>
  </si>
  <si>
    <t>336-740-3737</t>
  </si>
  <si>
    <t>JBT AEROTE</t>
  </si>
  <si>
    <t>919-840-3363</t>
  </si>
  <si>
    <t>DBA CAROLINA SYSTEMS TECHNOLOGY INC</t>
  </si>
  <si>
    <t>4047 MCNAIR ROAD</t>
  </si>
  <si>
    <t>TARBORO</t>
  </si>
  <si>
    <t>252-641-6750</t>
  </si>
  <si>
    <t>KEIHIN NOR</t>
  </si>
  <si>
    <t>919-677-3400</t>
  </si>
  <si>
    <t>100 NOMACO DR</t>
  </si>
  <si>
    <t>YOUNGSVILLE</t>
  </si>
  <si>
    <t>919-556-3475</t>
  </si>
  <si>
    <t>K-FLEX USA</t>
  </si>
  <si>
    <t>6016 TRIANGLE DRIVE</t>
  </si>
  <si>
    <t>919-510-8410</t>
  </si>
  <si>
    <t>KINSER COR</t>
  </si>
  <si>
    <t>340 HILL CARTER PARKWAY SUITE C</t>
  </si>
  <si>
    <t>804-798-7983</t>
  </si>
  <si>
    <t>KOENIG TEC</t>
  </si>
  <si>
    <t>100 MAPLE LANE</t>
  </si>
  <si>
    <t>MEBANE</t>
  </si>
  <si>
    <t>919-304-7752</t>
  </si>
  <si>
    <t>LIGGETT GR</t>
  </si>
  <si>
    <t>522-B ARBOR HILL ROAD</t>
  </si>
  <si>
    <t>KERNERSVILLE</t>
  </si>
  <si>
    <t>27284-0000</t>
  </si>
  <si>
    <t>336-992-3787</t>
  </si>
  <si>
    <t>LINGL INST</t>
  </si>
  <si>
    <t>200 ORLEANS STREET</t>
  </si>
  <si>
    <t>804-226-4250</t>
  </si>
  <si>
    <t>MANCHESTER</t>
  </si>
  <si>
    <t>2812 CHAMBERS DRIVE</t>
  </si>
  <si>
    <t>28110-0000</t>
  </si>
  <si>
    <t>704-283-2086</t>
  </si>
  <si>
    <t>MANUFACTUR</t>
  </si>
  <si>
    <t>910 SCOTT AVE.</t>
  </si>
  <si>
    <t>336-299-7216</t>
  </si>
  <si>
    <t>MCLEOD LEA</t>
  </si>
  <si>
    <t>P.O. BOX 6188</t>
  </si>
  <si>
    <t>DIVISION CASE-POLYTECH, INC.</t>
  </si>
  <si>
    <t>23005-0000</t>
  </si>
  <si>
    <t>804-752-3500</t>
  </si>
  <si>
    <t>MECHANICAL</t>
  </si>
  <si>
    <t>ATTN: ACCTS. PAYABLE</t>
  </si>
  <si>
    <t>WILSON</t>
  </si>
  <si>
    <t>252-243-4945</t>
  </si>
  <si>
    <t>MEGA PRODU</t>
  </si>
  <si>
    <t>401 GATEWAY DRIVE</t>
  </si>
  <si>
    <t>27534-0000</t>
  </si>
  <si>
    <t>919-759-2286</t>
  </si>
  <si>
    <t>MISSION FO</t>
  </si>
  <si>
    <t>804-222-8802</t>
  </si>
  <si>
    <t>460 HIDDEN VALLEY RD</t>
  </si>
  <si>
    <t>704-639-0093</t>
  </si>
  <si>
    <t>MORRIS MAC</t>
  </si>
  <si>
    <t>P.O. BOX 6676</t>
  </si>
  <si>
    <t>CHESAPEAKE</t>
  </si>
  <si>
    <t>23323-0000</t>
  </si>
  <si>
    <t>757-487-0311</t>
  </si>
  <si>
    <t>27835-0000</t>
  </si>
  <si>
    <t>P.O. BOX 7039</t>
  </si>
  <si>
    <t>ROCKY MOUNT</t>
  </si>
  <si>
    <t>27804-0000</t>
  </si>
  <si>
    <t>910-343-1311</t>
  </si>
  <si>
    <t>27627-0000</t>
  </si>
  <si>
    <t>500 WEST ELDORADO STREET</t>
  </si>
  <si>
    <t>800-323-8584</t>
  </si>
  <si>
    <t>MUELLER SY</t>
  </si>
  <si>
    <t>P.O. BOX 497</t>
  </si>
  <si>
    <t>BEULAVILLE</t>
  </si>
  <si>
    <t>28518-0497</t>
  </si>
  <si>
    <t>910-298-5967</t>
  </si>
  <si>
    <t>NATIONAL S</t>
  </si>
  <si>
    <t>P.O. BOX 191</t>
  </si>
  <si>
    <t>1481 WEST 2ND STREET</t>
  </si>
  <si>
    <t>336-227-6211</t>
  </si>
  <si>
    <t>CENTRAL ACCOUNTING OFFICE</t>
  </si>
  <si>
    <t>27889-0000</t>
  </si>
  <si>
    <t>919-975-7111</t>
  </si>
  <si>
    <t>919-946-8111</t>
  </si>
  <si>
    <t>CENTRAL ACCTG OFFICE</t>
  </si>
  <si>
    <t>910-642-4181</t>
  </si>
  <si>
    <t>ATTN: THE MCCLATCHY COMPANY</t>
  </si>
  <si>
    <t>PO BOX 530698</t>
  </si>
  <si>
    <t>LIVONIA</t>
  </si>
  <si>
    <t>48153-0698</t>
  </si>
  <si>
    <t>305-740-4222</t>
  </si>
  <si>
    <t>NEWS &amp; OBS</t>
  </si>
  <si>
    <t>P.O. BOX 1270</t>
  </si>
  <si>
    <t>ROCKWELL</t>
  </si>
  <si>
    <t>28138-1270</t>
  </si>
  <si>
    <t>704-279-6973</t>
  </si>
  <si>
    <t>NICHOLSON</t>
  </si>
  <si>
    <t>27360-0000</t>
  </si>
  <si>
    <t>336-821-0800</t>
  </si>
  <si>
    <t>NORDFAB LL</t>
  </si>
  <si>
    <t>3512 EAST PRINCESS ANNE ROAD</t>
  </si>
  <si>
    <t>NORFOLK</t>
  </si>
  <si>
    <t>757-853-3691</t>
  </si>
  <si>
    <t>NORFOLK BE</t>
  </si>
  <si>
    <t>1020 MAIN CAMPUS DRIVE</t>
  </si>
  <si>
    <t>919-513-1326</t>
  </si>
  <si>
    <t>NORTH CARO</t>
  </si>
  <si>
    <t>262 NORTHSTAR DRIVE STE 122</t>
  </si>
  <si>
    <t>RURAL HALL</t>
  </si>
  <si>
    <t>336-283-4811</t>
  </si>
  <si>
    <t>NORTHLINE</t>
  </si>
  <si>
    <t>28278-1006</t>
  </si>
  <si>
    <t>252-446-6177</t>
  </si>
  <si>
    <t>2900 MCLANE DRIVE</t>
  </si>
  <si>
    <t>BALDWINSVILLE</t>
  </si>
  <si>
    <t>215-984-7000</t>
  </si>
  <si>
    <t>PAPERWORKS</t>
  </si>
  <si>
    <t>TRAPPE</t>
  </si>
  <si>
    <t>410-200-9595</t>
  </si>
  <si>
    <t>PARIS FOOD</t>
  </si>
  <si>
    <t>P.O. DRAWER 1787</t>
  </si>
  <si>
    <t>GASTONIA</t>
  </si>
  <si>
    <t>28053-1787</t>
  </si>
  <si>
    <t>704-864-8761</t>
  </si>
  <si>
    <t>PARKDALE A</t>
  </si>
  <si>
    <t>919-476-3181</t>
  </si>
  <si>
    <t>NEWPORT NEWS</t>
  </si>
  <si>
    <t>757-766-8211</t>
  </si>
  <si>
    <t>PERFECT CO</t>
  </si>
  <si>
    <t>97228-6544</t>
  </si>
  <si>
    <t>888-532-0988</t>
  </si>
  <si>
    <t>PHILLIP MO</t>
  </si>
  <si>
    <t>P.O. BOX 3881</t>
  </si>
  <si>
    <t>CARY</t>
  </si>
  <si>
    <t>USDWG</t>
  </si>
  <si>
    <t>PLY GEM</t>
  </si>
  <si>
    <t>2426 NORCROSS DRIVE</t>
  </si>
  <si>
    <t>919-383-1616</t>
  </si>
  <si>
    <t>2100 STERLING DRIVE</t>
  </si>
  <si>
    <t>ALBEMARLE</t>
  </si>
  <si>
    <t>704-983-6748</t>
  </si>
  <si>
    <t>SWING ROAD</t>
  </si>
  <si>
    <t>P.O. BOX  5584</t>
  </si>
  <si>
    <t>CINCINNATI</t>
  </si>
  <si>
    <t>513-945-9211</t>
  </si>
  <si>
    <t>PROCTER &amp;</t>
  </si>
  <si>
    <t>6160 SHAKESPEARE STREET</t>
  </si>
  <si>
    <t>LAKE OSWEGO</t>
  </si>
  <si>
    <t>716-568-1228</t>
  </si>
  <si>
    <t>3032-A ROCK HILL ROAD</t>
  </si>
  <si>
    <t>336-228-0638</t>
  </si>
  <si>
    <t>QUALITY ME</t>
  </si>
  <si>
    <t>1200 WILSON DRIVE</t>
  </si>
  <si>
    <t>WEST CHESTER</t>
  </si>
  <si>
    <t>484-701-1000</t>
  </si>
  <si>
    <t>RALEIGH DURHAM AIRPORT</t>
  </si>
  <si>
    <t>919-840-2100</t>
  </si>
  <si>
    <t>RDU AIRPOR</t>
  </si>
  <si>
    <t>140 VISTA BLVD</t>
  </si>
  <si>
    <t>ARDEN</t>
  </si>
  <si>
    <t>828-651-9019</t>
  </si>
  <si>
    <t>REICH</t>
  </si>
  <si>
    <t>GREENSBORO PLANT</t>
  </si>
  <si>
    <t>27419-0000</t>
  </si>
  <si>
    <t>910-668-9581</t>
  </si>
  <si>
    <t>RIETER AME</t>
  </si>
  <si>
    <t>12671 WEST NC 97</t>
  </si>
  <si>
    <t>919-269-6863</t>
  </si>
  <si>
    <t>RTT MACHIN</t>
  </si>
  <si>
    <t>P.O. BOX 80367</t>
  </si>
  <si>
    <t>27623-0000</t>
  </si>
  <si>
    <t>919-544-0430</t>
  </si>
  <si>
    <t>SCHELLING</t>
  </si>
  <si>
    <t>917 SE INDUSTRY DR. OXFORD LOOP</t>
  </si>
  <si>
    <t>OXFORD</t>
  </si>
  <si>
    <t>919-690-0250</t>
  </si>
  <si>
    <t>SHALAG US,</t>
  </si>
  <si>
    <t>7849 COPPERMINE DRIVE</t>
  </si>
  <si>
    <t>MANASSAS</t>
  </si>
  <si>
    <t>800-368-3582</t>
  </si>
  <si>
    <t>SHIBUYA HO</t>
  </si>
  <si>
    <t>4502 SOUTHMARK DRIVE</t>
  </si>
  <si>
    <t>704-637-1213</t>
  </si>
  <si>
    <t>SPECCON SY</t>
  </si>
  <si>
    <t>P.O. BOX 1299</t>
  </si>
  <si>
    <t>27216-1299</t>
  </si>
  <si>
    <t>336-227-4277</t>
  </si>
  <si>
    <t>SPLAWN BEL</t>
  </si>
  <si>
    <t>C/O ENERGIZER BRANDS LLC</t>
  </si>
  <si>
    <t>419 ART BRYAN ROAD, PLANT 2</t>
  </si>
  <si>
    <t>ASHEBORO</t>
  </si>
  <si>
    <t>SYNOVOS EN</t>
  </si>
  <si>
    <t>815 BLUE CRAB RD. - SUITE  I</t>
  </si>
  <si>
    <t>757-873 7747</t>
  </si>
  <si>
    <t>TIDEWATER</t>
  </si>
  <si>
    <t>LAKE WACCAMAW</t>
  </si>
  <si>
    <t>TOP TOBACC</t>
  </si>
  <si>
    <t>385 KENT ROAD</t>
  </si>
  <si>
    <t>BOWDON</t>
  </si>
  <si>
    <t>770-485-7100</t>
  </si>
  <si>
    <t>TPI ENGINE</t>
  </si>
  <si>
    <t>6523 NC HWY 55</t>
  </si>
  <si>
    <t>27713-0000</t>
  </si>
  <si>
    <t>919-544-1796</t>
  </si>
  <si>
    <t>TRIANGLE B</t>
  </si>
  <si>
    <t>130 THOMAS MILL RD</t>
  </si>
  <si>
    <t>HOLLY SPRINGS</t>
  </si>
  <si>
    <t>919-690-1443</t>
  </si>
  <si>
    <t>TRIANGLE I</t>
  </si>
  <si>
    <t>336-272-9495</t>
  </si>
  <si>
    <t>TRI-CITY M</t>
  </si>
  <si>
    <t>5540 CENTERVIEW DRIVE, SUITE 207 #7</t>
  </si>
  <si>
    <t>910-876-2292</t>
  </si>
  <si>
    <t>TRINITY FR</t>
  </si>
  <si>
    <t>P.O. BOX 444</t>
  </si>
  <si>
    <t>MOCKSVILLE</t>
  </si>
  <si>
    <t>27028-0000</t>
  </si>
  <si>
    <t>336-751-5348</t>
  </si>
  <si>
    <t>TRI-POWER</t>
  </si>
  <si>
    <t>DBA NAVIS TUBETEX</t>
  </si>
  <si>
    <t>113 WOODSIDE DRIVE</t>
  </si>
  <si>
    <t>LEXINGTON</t>
  </si>
  <si>
    <t>339-567-7043</t>
  </si>
  <si>
    <t>TUBULAR TE</t>
  </si>
  <si>
    <t>MOUNT PLEASANT</t>
  </si>
  <si>
    <t>28124-0000</t>
  </si>
  <si>
    <t>704-485-3331</t>
  </si>
  <si>
    <t>TUSCARORA</t>
  </si>
  <si>
    <t>HOT SPRINGS</t>
  </si>
  <si>
    <t>910-875-4121</t>
  </si>
  <si>
    <t>250 CROWN BLVD.</t>
  </si>
  <si>
    <t>TIMBERLAKE</t>
  </si>
  <si>
    <t>919-719-3945</t>
  </si>
  <si>
    <t>US FLUE CU</t>
  </si>
  <si>
    <t>COMMUNICATIONS INC</t>
  </si>
  <si>
    <t>07096-2362</t>
  </si>
  <si>
    <t>919-361-7935</t>
  </si>
  <si>
    <t>865-971-3443</t>
  </si>
  <si>
    <t>475 ELECTRIC ROAD</t>
  </si>
  <si>
    <t>SALEM</t>
  </si>
  <si>
    <t>VIRGINIA C</t>
  </si>
  <si>
    <t>2215 SHORE STREET</t>
  </si>
  <si>
    <t>(FORMERLY PRELUDE)</t>
  </si>
  <si>
    <t>27263-0000</t>
  </si>
  <si>
    <t>336-431-7187 EX</t>
  </si>
  <si>
    <t>VITA NONWO</t>
  </si>
  <si>
    <t>PO BOX 1411</t>
  </si>
  <si>
    <t>FORMERLY(SCAPA PRESS FABRICS)</t>
  </si>
  <si>
    <t>27893-9526</t>
  </si>
  <si>
    <t>P.O. BOX 500</t>
  </si>
  <si>
    <t>27540-0500</t>
  </si>
  <si>
    <t>919-552-2311</t>
  </si>
  <si>
    <t>WARP TECHN</t>
  </si>
  <si>
    <t>252-522-2626</t>
  </si>
  <si>
    <t>WHITEVILLE</t>
  </si>
  <si>
    <t>910-642-7114</t>
  </si>
  <si>
    <t>919-775-2320</t>
  </si>
  <si>
    <t>WST INDUST</t>
  </si>
  <si>
    <t>100 CAMPUS DRIVE; 4TH FLOOR</t>
  </si>
  <si>
    <t>FLORHAM PARK</t>
  </si>
  <si>
    <t>973-822-7143</t>
  </si>
  <si>
    <t>TR. EST. (ADTECH)</t>
  </si>
  <si>
    <t>SHARJAH</t>
  </si>
  <si>
    <t>AE</t>
  </si>
  <si>
    <t>971 6 5344225</t>
  </si>
  <si>
    <t>ADVANCED T</t>
  </si>
  <si>
    <t>NIT 900,230,460-6</t>
  </si>
  <si>
    <t>KM 19 VIA BOGOTA MADRID, BODEGA 104</t>
  </si>
  <si>
    <t>MOSQUERA</t>
  </si>
  <si>
    <t>(1) 893-1719</t>
  </si>
  <si>
    <t>EUR</t>
  </si>
  <si>
    <t>BANDAS CIM</t>
  </si>
  <si>
    <t>SOUTH HILLS</t>
  </si>
  <si>
    <t>ZA</t>
  </si>
  <si>
    <t>+27 011 610 5600</t>
  </si>
  <si>
    <t>BELTING SU</t>
  </si>
  <si>
    <t>URBANIZACION LOS CHORROS</t>
  </si>
  <si>
    <t>CEDULA JURIDICA 3-101-655111</t>
  </si>
  <si>
    <t>SAN PEDRO DE POAS</t>
  </si>
  <si>
    <t>CR</t>
  </si>
  <si>
    <t>8826-4114</t>
  </si>
  <si>
    <t>C Y M GLOB</t>
  </si>
  <si>
    <t>ZENGEROVA 82</t>
  </si>
  <si>
    <t>KOLIN</t>
  </si>
  <si>
    <t>KOLIN 4</t>
  </si>
  <si>
    <t>280 60</t>
  </si>
  <si>
    <t>CZ</t>
  </si>
  <si>
    <t>011 420 321 721</t>
  </si>
  <si>
    <t>CEBAL CR A</t>
  </si>
  <si>
    <t>APTDO. NO.38-1150 LA URUCA</t>
  </si>
  <si>
    <t>100M ESTE Y 100 NTE FABRICA POZUELO</t>
  </si>
  <si>
    <t>CENTRO DE</t>
  </si>
  <si>
    <t>XL MAQUINARIAS</t>
  </si>
  <si>
    <t>KM 11.5 VIA DAULE</t>
  </si>
  <si>
    <t>GUAYAQUIL</t>
  </si>
  <si>
    <t>EC</t>
  </si>
  <si>
    <t>593-4-2103700</t>
  </si>
  <si>
    <t>CESAR XAVI</t>
  </si>
  <si>
    <t>Cuareim 1801</t>
  </si>
  <si>
    <t>Montevideo</t>
  </si>
  <si>
    <t>UY</t>
  </si>
  <si>
    <t>ES</t>
  </si>
  <si>
    <t>00598 2 9248817</t>
  </si>
  <si>
    <t>CMC</t>
  </si>
  <si>
    <t>ACOSTA MELLIJUME S.A.</t>
  </si>
  <si>
    <t>KM 9 1/2 VIA DURAN-TAMBO</t>
  </si>
  <si>
    <t>DURAN-GUAYAS</t>
  </si>
  <si>
    <t>593-998414560</t>
  </si>
  <si>
    <t>COMPANIA C</t>
  </si>
  <si>
    <t>ZONE INDUSTRIELLE</t>
  </si>
  <si>
    <t>SAINTE MENEHOULD</t>
  </si>
  <si>
    <t>FR</t>
  </si>
  <si>
    <t>03 26 60 56 45</t>
  </si>
  <si>
    <t>KM. 11.5 VIA A DAULE</t>
  </si>
  <si>
    <t>PARQUE CALIFORNIA 1, BODEGA F-15</t>
  </si>
  <si>
    <t>593-4210-3196</t>
  </si>
  <si>
    <t>DIAZ ALBUJ</t>
  </si>
  <si>
    <t>AV. MARISCAL SUCRE N75-139</t>
  </si>
  <si>
    <t>NORTE DE QUITO</t>
  </si>
  <si>
    <t>6043-107</t>
  </si>
  <si>
    <t>AVDA LIBERTADOR</t>
  </si>
  <si>
    <t>BERNARDO O'HIGGINS 1460</t>
  </si>
  <si>
    <t>SANTIAGO</t>
  </si>
  <si>
    <t>CL</t>
  </si>
  <si>
    <t>56-202355-7000</t>
  </si>
  <si>
    <t>DUCASSE CO</t>
  </si>
  <si>
    <t>AV. REPUBLICA DE PANAMA #6426</t>
  </si>
  <si>
    <t>MIRAFLORES LIMA</t>
  </si>
  <si>
    <t>PE</t>
  </si>
  <si>
    <t>51-1 611-8080</t>
  </si>
  <si>
    <t>TECHNOLOGIES 1992 LTD.</t>
  </si>
  <si>
    <t>34th Gesher Haetz st.</t>
  </si>
  <si>
    <t>EMEK HEFER</t>
  </si>
  <si>
    <t>00972 4-6220766</t>
  </si>
  <si>
    <t>ELRAM</t>
  </si>
  <si>
    <t>JR. WASHINGTON 901</t>
  </si>
  <si>
    <t>LIMA</t>
  </si>
  <si>
    <t>EXTREMULTU</t>
  </si>
  <si>
    <t>EL TALAR DE PACHECO</t>
  </si>
  <si>
    <t>RUTA PANAMERICANA 1493</t>
  </si>
  <si>
    <t>BUENOS AIRES</t>
  </si>
  <si>
    <t>FAPLAC S.A</t>
  </si>
  <si>
    <t>POLIGONO INDUSTRIAL LOS OLIVARES,</t>
  </si>
  <si>
    <t>C/ FRAILES 16</t>
  </si>
  <si>
    <t>JAﾉN</t>
  </si>
  <si>
    <t>FONMAR S.A</t>
  </si>
  <si>
    <t>GmbH &amp; Co. KG</t>
  </si>
  <si>
    <t>Neus舖s</t>
  </si>
  <si>
    <t>DE</t>
  </si>
  <si>
    <t>0821/46058-0</t>
  </si>
  <si>
    <t>GREMSER FR</t>
  </si>
  <si>
    <t>7270 N.W. 35 TERRACE</t>
  </si>
  <si>
    <t>305-320-4037</t>
  </si>
  <si>
    <t>3212 SAINT ANNES DR</t>
  </si>
  <si>
    <t>BOCA RATON</t>
  </si>
  <si>
    <t>33496-0000</t>
  </si>
  <si>
    <t>561-241-6274</t>
  </si>
  <si>
    <t>PROLINK</t>
  </si>
  <si>
    <t>12120-A HERBERT WAYNE CT</t>
  </si>
  <si>
    <t>704-948-0800</t>
  </si>
  <si>
    <t>QUOTE &amp; N/</t>
  </si>
  <si>
    <t>SOCIEDAD ANONIMA</t>
  </si>
  <si>
    <t>AVENIDA PETAPA 9-68, ZONA 12</t>
  </si>
  <si>
    <t>GUATEMALA CITY</t>
  </si>
  <si>
    <t>GT</t>
  </si>
  <si>
    <t>502 2329 4949</t>
  </si>
  <si>
    <t>LLANTAS Y</t>
  </si>
  <si>
    <t>SAN ROQUE DE BARVA DE HEREDIA #21</t>
  </si>
  <si>
    <t>COSTA RICA</t>
  </si>
  <si>
    <t>506 22608216</t>
  </si>
  <si>
    <t>SAN ROQUE</t>
  </si>
  <si>
    <t>METROS OESTE DE LOS TRIBUNALES 150</t>
  </si>
  <si>
    <t>MANGUERAS</t>
  </si>
  <si>
    <t>1617 GENEREAL PACHEO</t>
  </si>
  <si>
    <t>CABILDO 480</t>
  </si>
  <si>
    <t>BUENOS AIRES  ARGENTINA</t>
  </si>
  <si>
    <t>Anlagenbau GmbH</t>
  </si>
  <si>
    <t>B臘kerbarg 4-7</t>
  </si>
  <si>
    <t>Tangstedt</t>
  </si>
  <si>
    <t>04109/2519420</t>
  </si>
  <si>
    <t>DEGRM</t>
  </si>
  <si>
    <t>MF-HAMBURG</t>
  </si>
  <si>
    <t>CNPJ: 10.785.567/0001-74</t>
  </si>
  <si>
    <t>AV AUTAZ MIRIM, 1030-</t>
  </si>
  <si>
    <t>CEP:  69050155 DISTRITO INDUSTRIAL</t>
  </si>
  <si>
    <t>BR</t>
  </si>
  <si>
    <t>55 92 3618 1612</t>
  </si>
  <si>
    <t>NCR BRASIL</t>
  </si>
  <si>
    <t>P.O. BOX 15113</t>
  </si>
  <si>
    <t>1 GUTHRIE RD</t>
  </si>
  <si>
    <t>WADEVILLE  1422</t>
  </si>
  <si>
    <t>11-271-182-445-0</t>
  </si>
  <si>
    <t>NEPOUｮ-CON</t>
  </si>
  <si>
    <t>CALLE 39 #2-37</t>
  </si>
  <si>
    <t>CALI</t>
  </si>
  <si>
    <t>572-485-6565</t>
  </si>
  <si>
    <t>ODECOPACK</t>
  </si>
  <si>
    <t>2B METEOR BUSINESS PARK</t>
  </si>
  <si>
    <t>MANSFIELD ROAD</t>
  </si>
  <si>
    <t>DE21 4ST</t>
  </si>
  <si>
    <t>GB</t>
  </si>
  <si>
    <t>01332 866107-FIN</t>
  </si>
  <si>
    <t>RILEY PROD</t>
  </si>
  <si>
    <t>VAT number 33526126829</t>
  </si>
  <si>
    <t>CALLE 117 3591</t>
  </si>
  <si>
    <t>SAN MARTIN (PROV.BS.AS)</t>
  </si>
  <si>
    <t>005411/4753-8005</t>
  </si>
  <si>
    <t>S.UFFENHEI</t>
  </si>
  <si>
    <t>CALLE LOS GRANADOS NO 409 COL,</t>
  </si>
  <si>
    <t>LES MERCEDES</t>
  </si>
  <si>
    <t>SAN SALVADOR</t>
  </si>
  <si>
    <t>SV</t>
  </si>
  <si>
    <t>503-2223-2533</t>
  </si>
  <si>
    <t>SAGRESA, S</t>
  </si>
  <si>
    <t>Collmannstraﾟe 2</t>
  </si>
  <si>
    <t>Wels</t>
  </si>
  <si>
    <t>AT</t>
  </si>
  <si>
    <t>07242/486-0</t>
  </si>
  <si>
    <t>TGW MECHAN</t>
  </si>
  <si>
    <t>561-283-1831</t>
  </si>
  <si>
    <t>TYBELMAR</t>
  </si>
  <si>
    <t>CP 11000</t>
  </si>
  <si>
    <t>JUNCAL 1355 - OF. 907</t>
  </si>
  <si>
    <t>MONTEVIDEO</t>
  </si>
  <si>
    <t>TYBELMAR S</t>
  </si>
  <si>
    <t>7621 LITTLE AVE SUITE 300</t>
  </si>
  <si>
    <t>28226-0000</t>
  </si>
  <si>
    <t>704-542-4747</t>
  </si>
  <si>
    <t>2500 EICH ROAD</t>
  </si>
  <si>
    <t>PADUCAH</t>
  </si>
  <si>
    <t>270-442-3055</t>
  </si>
  <si>
    <t>VEHICLE MAINTENANCE</t>
  </si>
  <si>
    <t>2001 WORLD WIDE DRIVE</t>
  </si>
  <si>
    <t>76177-0000</t>
  </si>
  <si>
    <t>817-606-4888</t>
  </si>
  <si>
    <t>ATTN: GARY DON IRWIN</t>
  </si>
  <si>
    <t>817-296-1359</t>
  </si>
  <si>
    <t>ATTN: JONI PHILLIPS/GLENDA LOGAN</t>
  </si>
  <si>
    <t>COST CENTER 256559</t>
  </si>
  <si>
    <t>ROCHESTER</t>
  </si>
  <si>
    <t>55901-0000</t>
  </si>
  <si>
    <t>901-434-8685</t>
  </si>
  <si>
    <t>ATTN: MICHAEL JOHNSON</t>
  </si>
  <si>
    <t>4515 MARLENA STREET</t>
  </si>
  <si>
    <t>BOSSIER CITY</t>
  </si>
  <si>
    <t>318-752-4047</t>
  </si>
  <si>
    <t>LOGISTICS</t>
  </si>
  <si>
    <t>ATTN: JUSTIN OTTINGER</t>
  </si>
  <si>
    <t>3400 MOORE ROAD</t>
  </si>
  <si>
    <t>JONESBORO</t>
  </si>
  <si>
    <t>870-933-6631</t>
  </si>
  <si>
    <t>ATTN: CHARLES BARKER</t>
  </si>
  <si>
    <t>6928 MILLHAVEN ROAD</t>
  </si>
  <si>
    <t>318-342-2067</t>
  </si>
  <si>
    <t>1602 VINCENT DRIVE</t>
  </si>
  <si>
    <t>SAUGET</t>
  </si>
  <si>
    <t>618-332-7604</t>
  </si>
  <si>
    <t>ATTN: FACILITY MAINTENANCE</t>
  </si>
  <si>
    <t>3015 78TH AVE E</t>
  </si>
  <si>
    <t>FIFE</t>
  </si>
  <si>
    <t>253-778-7422</t>
  </si>
  <si>
    <t>4901 VILLAGE CREEK ROAD</t>
  </si>
  <si>
    <t>817-561-3002</t>
  </si>
  <si>
    <t>5391 RICKENBACKER ROAD</t>
  </si>
  <si>
    <t>BELL</t>
  </si>
  <si>
    <t>626-238-4370</t>
  </si>
  <si>
    <t>3255  S CACTUS AVE</t>
  </si>
  <si>
    <t>590 EAST ORANGETHORPE AVE.</t>
  </si>
  <si>
    <t>ANAHEIM</t>
  </si>
  <si>
    <t>714-879-0788</t>
  </si>
  <si>
    <t>FEDEX - AN</t>
  </si>
  <si>
    <t>GREENBRIER INDUSTRIAL PARK</t>
  </si>
  <si>
    <t>1409 COMMERCE BLVD.</t>
  </si>
  <si>
    <t>ANNISTON</t>
  </si>
  <si>
    <t>256-835-9945</t>
  </si>
  <si>
    <t>6833 WEST 75TH STREET</t>
  </si>
  <si>
    <t>BEDFORD PARK</t>
  </si>
  <si>
    <t>708-728-3774</t>
  </si>
  <si>
    <t>330 RESOURCE DRIVE</t>
  </si>
  <si>
    <t>909-879-7187</t>
  </si>
  <si>
    <t>12405 W. 112TH AVE.</t>
  </si>
  <si>
    <t>BROOMFIELD</t>
  </si>
  <si>
    <t>720-566-1335</t>
  </si>
  <si>
    <t>1000 FEDEX DRIVE</t>
  </si>
  <si>
    <t>CORAOPOLIS</t>
  </si>
  <si>
    <t>855-339-6992</t>
  </si>
  <si>
    <t>FEDEX GROU</t>
  </si>
  <si>
    <t>14250 GRASSLANDS DRIVE</t>
  </si>
  <si>
    <t>303-746-9591</t>
  </si>
  <si>
    <t>ATTN: JOHN ESPINOSA</t>
  </si>
  <si>
    <t>8951 YOSEMITE</t>
  </si>
  <si>
    <t>HENDERSON</t>
  </si>
  <si>
    <t>80640-0000</t>
  </si>
  <si>
    <t>303-328-9541</t>
  </si>
  <si>
    <t>1101 E. CLEVELAND ROAD</t>
  </si>
  <si>
    <t>HUTCHINS</t>
  </si>
  <si>
    <t>469-941-3522</t>
  </si>
  <si>
    <t>13509 WATERWORKS STREET</t>
  </si>
  <si>
    <t>904-317-4016</t>
  </si>
  <si>
    <t>6000 RIVERSIDE RD</t>
  </si>
  <si>
    <t>KEASBEY</t>
  </si>
  <si>
    <t>08832-0000</t>
  </si>
  <si>
    <t>732-512-5504</t>
  </si>
  <si>
    <t>1675 AIRPORT RD NW</t>
  </si>
  <si>
    <t>KENNESAW</t>
  </si>
  <si>
    <t>678-290-7090</t>
  </si>
  <si>
    <t>10400 NW 122ND STREET</t>
  </si>
  <si>
    <t>MEDLEY</t>
  </si>
  <si>
    <t>305-889-6807</t>
  </si>
  <si>
    <t>5005 SAMUELL BLVD</t>
  </si>
  <si>
    <t>MESQUITE</t>
  </si>
  <si>
    <t>214-319-4138</t>
  </si>
  <si>
    <t>100 FEDEX WAY</t>
  </si>
  <si>
    <t>MOUNT JULIET</t>
  </si>
  <si>
    <t>615-701-5016</t>
  </si>
  <si>
    <t>ATTN: RAUL GARCIA 626-238-4370</t>
  </si>
  <si>
    <t>411 WEST GARNET AVE</t>
  </si>
  <si>
    <t>NORTH PALM SPRINGS</t>
  </si>
  <si>
    <t>750 N. FRANKLIN PARKWAY</t>
  </si>
  <si>
    <t>NORTH SALT LAKE</t>
  </si>
  <si>
    <t>UT</t>
  </si>
  <si>
    <t>801-299-6514</t>
  </si>
  <si>
    <t>ATTN: NICOLE BEERS</t>
  </si>
  <si>
    <t>1000 WILLOWBROOK ROAD</t>
  </si>
  <si>
    <t>NORTHAMPTON</t>
  </si>
  <si>
    <t>484-271-7110</t>
  </si>
  <si>
    <t>LOGISTICES</t>
  </si>
  <si>
    <t>1402 AVENIDA DEL ORO</t>
  </si>
  <si>
    <t>OCEANSIDE</t>
  </si>
  <si>
    <t>760-643-5706</t>
  </si>
  <si>
    <t>1525 WOODSON RD</t>
  </si>
  <si>
    <t>OVERLAND</t>
  </si>
  <si>
    <t>314-567-2949</t>
  </si>
  <si>
    <t>15904 IMPACT WAY</t>
  </si>
  <si>
    <t>PFLUGERVILLE</t>
  </si>
  <si>
    <t>512-989-4803</t>
  </si>
  <si>
    <t>6447 N. CUTTER CIRCLE</t>
  </si>
  <si>
    <t>503-737-3812</t>
  </si>
  <si>
    <t>150 GREENHORN DRIVE</t>
  </si>
  <si>
    <t>PUEBLO</t>
  </si>
  <si>
    <t>719-696-3757</t>
  </si>
  <si>
    <t>LOGISTIC E</t>
  </si>
  <si>
    <t>7800 TURKEY HOLLOW ROAD</t>
  </si>
  <si>
    <t>ROCK ISLAND</t>
  </si>
  <si>
    <t>309-756-3785</t>
  </si>
  <si>
    <t>5460 BAXTER ROAD</t>
  </si>
  <si>
    <t>ROCKFORD</t>
  </si>
  <si>
    <t>815-873-3100</t>
  </si>
  <si>
    <t>MAINTENANCE DEPARTMENT</t>
  </si>
  <si>
    <t>8501 FOOTHILLS BLVD.</t>
  </si>
  <si>
    <t>916-787-6700</t>
  </si>
  <si>
    <t>8200 ELDER CREEK ROAD</t>
  </si>
  <si>
    <t>916-388-2708</t>
  </si>
  <si>
    <t>ATTN: DANNY LOGAN</t>
  </si>
  <si>
    <t>9935 DOERR LANE</t>
  </si>
  <si>
    <t>SCHERTZ</t>
  </si>
  <si>
    <t>210-650-7600</t>
  </si>
  <si>
    <t>ATTN: RICH FANCHER, FMM</t>
  </si>
  <si>
    <t>7020 VAN BUREN RD</t>
  </si>
  <si>
    <t>SYRACUSE</t>
  </si>
  <si>
    <t>315-638-9349-16</t>
  </si>
  <si>
    <t>5655 HOOD WAY</t>
  </si>
  <si>
    <t>209-830-5257</t>
  </si>
  <si>
    <t>2460 NW SUNDIAL RD.</t>
  </si>
  <si>
    <t>TROUTDALE</t>
  </si>
  <si>
    <t>503-660-1719</t>
  </si>
  <si>
    <t>ATTN: CHRIS LATHAN</t>
  </si>
  <si>
    <t>6600 CSX WAY</t>
  </si>
  <si>
    <t>704-575-3913</t>
  </si>
  <si>
    <t>12501 NE 40TH STREET</t>
  </si>
  <si>
    <t>49 FEDEX DRIVE</t>
  </si>
  <si>
    <t>CT</t>
  </si>
  <si>
    <t>860-807-4653</t>
  </si>
  <si>
    <t>2701 TEXAS LONGHORN WAY</t>
  </si>
  <si>
    <t>817-491-6529</t>
  </si>
  <si>
    <t>ATTN: KEVINA LAWRENCE</t>
  </si>
  <si>
    <t>2251 E BARDIN RD</t>
  </si>
  <si>
    <t>817-532-7751</t>
  </si>
  <si>
    <t>FEDEX - AR</t>
  </si>
  <si>
    <t>3100 NW 35TH AVE ROAD</t>
  </si>
  <si>
    <t>OCALA</t>
  </si>
  <si>
    <t>352-690-4717</t>
  </si>
  <si>
    <t>ATTN: CARLAS MADRIGAL</t>
  </si>
  <si>
    <t>5115 DYLAN DRIVE</t>
  </si>
  <si>
    <t>SOUTH BEND</t>
  </si>
  <si>
    <t>574-247-8800</t>
  </si>
  <si>
    <t>ATTN: MAINTENANCE</t>
  </si>
  <si>
    <t>8000 DAYTONA ROAD</t>
  </si>
  <si>
    <t>ALBUQUERQUE</t>
  </si>
  <si>
    <t>NM</t>
  </si>
  <si>
    <t>505-833-4620</t>
  </si>
  <si>
    <t>FEDEX - AL</t>
  </si>
  <si>
    <t>ATTN: TRAVIS COOK 360-370-7950</t>
  </si>
  <si>
    <t>115 SALTSPRING DR</t>
  </si>
  <si>
    <t>FRIDAY HARBOR</t>
  </si>
  <si>
    <t>360-370-7950</t>
  </si>
  <si>
    <t>12369 LOWER AZUSA RD</t>
  </si>
  <si>
    <t>ARCADIA</t>
  </si>
  <si>
    <t>626-434-1507</t>
  </si>
  <si>
    <t>ATTN: RIGOBERTO GARCIA</t>
  </si>
  <si>
    <t>200 OLD RANCH ROAD</t>
  </si>
  <si>
    <t>CITY OF INDUSTRY</t>
  </si>
  <si>
    <t>626-238-4340</t>
  </si>
  <si>
    <t>4350 FORTUNE AVE NW</t>
  </si>
  <si>
    <t>704-789-7736</t>
  </si>
  <si>
    <t>8787 W. GRAND PARKWAY N.</t>
  </si>
  <si>
    <t>CYPRESS</t>
  </si>
  <si>
    <t>346-254-6152</t>
  </si>
  <si>
    <t>5191 FERMI DRIVE</t>
  </si>
  <si>
    <t>707-301-3330</t>
  </si>
  <si>
    <t>ATTN: MICHAEL CHRISCO 559-499-4175</t>
  </si>
  <si>
    <t>3151 S. EAST AVENUE</t>
  </si>
  <si>
    <t>559-499-4175</t>
  </si>
  <si>
    <t>412-859-5757</t>
  </si>
  <si>
    <t>ATTN: KEN SCHROPPE 609-581-2391</t>
  </si>
  <si>
    <t>584 US 130</t>
  </si>
  <si>
    <t>609-581-2391</t>
  </si>
  <si>
    <t>ATTN: RONALD PATTERSON</t>
  </si>
  <si>
    <t>3596 BAUMBERG AVENUE</t>
  </si>
  <si>
    <t>510-259-2726</t>
  </si>
  <si>
    <t>FEDEX - HA</t>
  </si>
  <si>
    <t>575 MID AMERICA BLVD</t>
  </si>
  <si>
    <t>HOT SPRINGS NATIONAL PARK</t>
  </si>
  <si>
    <t>501-545-2391</t>
  </si>
  <si>
    <t>ATTN: DERREK BASS</t>
  </si>
  <si>
    <t>3215 SPUR 482</t>
  </si>
  <si>
    <t>IRVING</t>
  </si>
  <si>
    <t>972-785-6611</t>
  </si>
  <si>
    <t>ATTN: ABIGAIL AMMONS 865-531-4406</t>
  </si>
  <si>
    <t>2560 BERTELKAMP LANE</t>
  </si>
  <si>
    <t>865-531-4406</t>
  </si>
  <si>
    <t>ATTN: AARON LABEDZ 702-914-7167</t>
  </si>
  <si>
    <t>470 EAST BRUNER AVE</t>
  </si>
  <si>
    <t>702-914-7167</t>
  </si>
  <si>
    <t>1555 NORTH 1000 WEST</t>
  </si>
  <si>
    <t>LOGAN</t>
  </si>
  <si>
    <t>435-755-3840</t>
  </si>
  <si>
    <t>FEDEX - LO</t>
  </si>
  <si>
    <t>ATTN: STEPHEN GALLOWAY</t>
  </si>
  <si>
    <t>44 INDUSTRIAL DRIVE</t>
  </si>
  <si>
    <t>LONDONDERRY</t>
  </si>
  <si>
    <t>NH</t>
  </si>
  <si>
    <t>603-321-2749</t>
  </si>
  <si>
    <t>3301 KNIGHT DR</t>
  </si>
  <si>
    <t>615-299-0002</t>
  </si>
  <si>
    <t>10905 GATEWAY BLVD</t>
  </si>
  <si>
    <t>NEW HAVEN</t>
  </si>
  <si>
    <t>260-749-4305</t>
  </si>
  <si>
    <t>ATTN: JOHN CERTO 423-490-1324</t>
  </si>
  <si>
    <t>5076 SUMMIT SPRING WAY</t>
  </si>
  <si>
    <t>OOLTEWAH</t>
  </si>
  <si>
    <t>423-490-1324</t>
  </si>
  <si>
    <t>ATTN: RAUL HERNANDEZ</t>
  </si>
  <si>
    <t>385 GRAND CYPRESS AVE.</t>
  </si>
  <si>
    <t>PALMDALE</t>
  </si>
  <si>
    <t>3410 S. 51ST AVE</t>
  </si>
  <si>
    <t>AZ</t>
  </si>
  <si>
    <t>602-442-5859</t>
  </si>
  <si>
    <t>1070 SAN MATEO AVENUE</t>
  </si>
  <si>
    <t>650-871-1137</t>
  </si>
  <si>
    <t>2600 EAST 28TH STREET</t>
  </si>
  <si>
    <t>VERNON</t>
  </si>
  <si>
    <t>323-513-1412</t>
  </si>
  <si>
    <t>4665 SOUTH PARK BLVD</t>
  </si>
  <si>
    <t>ELLENWOOD</t>
  </si>
  <si>
    <t>30294-0000</t>
  </si>
  <si>
    <t>404-362-1313</t>
  </si>
  <si>
    <t>ATTN: SHELLY ALLRED 706-471-5040</t>
  </si>
  <si>
    <t>650 BRASELTON PKWY</t>
  </si>
  <si>
    <t>BRASELTON</t>
  </si>
  <si>
    <t>706-471-5040</t>
  </si>
  <si>
    <t>ATTN: TONYA COMPTON  405-847-6780</t>
  </si>
  <si>
    <t>14748 N LINCOLN BLVD</t>
  </si>
  <si>
    <t>EDMOND</t>
  </si>
  <si>
    <t>OK</t>
  </si>
  <si>
    <t>405-847-6780</t>
  </si>
  <si>
    <t>ATTN: RODDRICK COLE 346-302-8277</t>
  </si>
  <si>
    <t>233 CRAVENS ROAD</t>
  </si>
  <si>
    <t>MISSOURI CITY</t>
  </si>
  <si>
    <t>346-302-8277</t>
  </si>
  <si>
    <t>ATTN: SR MGR 435-529-6045</t>
  </si>
  <si>
    <t>603 WEST 1550 SOUTH</t>
  </si>
  <si>
    <t>435-529-6045</t>
  </si>
  <si>
    <t>3870 RONALD REGAN BLVD</t>
  </si>
  <si>
    <t>JOHNSTOWN</t>
  </si>
  <si>
    <t>1095 SOUTH 4800 WEST</t>
  </si>
  <si>
    <t>SALT LAKE CITY</t>
  </si>
  <si>
    <t>385-313-3902</t>
  </si>
  <si>
    <t>3605 HESPER ROAD</t>
  </si>
  <si>
    <t>BILLINGS</t>
  </si>
  <si>
    <t>MT</t>
  </si>
  <si>
    <t>406-655-6337</t>
  </si>
  <si>
    <t>DLTX-5751</t>
  </si>
  <si>
    <t>3901 ADLER DRIVE, SUITE 100</t>
  </si>
  <si>
    <t>972-656-5200</t>
  </si>
  <si>
    <t>16555 WEST ROGERS DRIVE</t>
  </si>
  <si>
    <t>NEW BERLIN</t>
  </si>
  <si>
    <t>262 796 2428</t>
  </si>
  <si>
    <t>16555 W. ROGERS DRIVE</t>
  </si>
  <si>
    <t>920-796-2428</t>
  </si>
  <si>
    <t>16555 W ROGERS DRIVE</t>
  </si>
  <si>
    <t>4644 SOUTHPARK BLVD.</t>
  </si>
  <si>
    <t>404-494-2060</t>
  </si>
  <si>
    <t>VENDOR SERVICES</t>
  </si>
  <si>
    <t>30 FEDEX PARKWAY</t>
  </si>
  <si>
    <t>COLLIERVILLE</t>
  </si>
  <si>
    <t>901-224-4975</t>
  </si>
  <si>
    <t>2910 E. LA CRESTA AVENUE</t>
  </si>
  <si>
    <t>714-632-8674</t>
  </si>
  <si>
    <t>5 DAY BUSI</t>
  </si>
  <si>
    <t>22605 LA PALMA SUITE 506</t>
  </si>
  <si>
    <t>YORBA LINDA</t>
  </si>
  <si>
    <t>714-694-1992</t>
  </si>
  <si>
    <t>A.S.K. TEC</t>
  </si>
  <si>
    <t>5600 BEACH BLVD</t>
  </si>
  <si>
    <t>BUENA PARK</t>
  </si>
  <si>
    <t>714-562-6311</t>
  </si>
  <si>
    <t>ACCESS BUS</t>
  </si>
  <si>
    <t>6100 S. GRAMERCY PLACE</t>
  </si>
  <si>
    <t>90047-0000</t>
  </si>
  <si>
    <t>323-750-2550</t>
  </si>
  <si>
    <t>ADVANCE PA</t>
  </si>
  <si>
    <t>760-521-4497</t>
  </si>
  <si>
    <t>ADVENT PRI</t>
  </si>
  <si>
    <t>1420 WEST 12TH PLACE</t>
  </si>
  <si>
    <t>TEMPE</t>
  </si>
  <si>
    <t>480-967-5600</t>
  </si>
  <si>
    <t>NELTEC, IN</t>
  </si>
  <si>
    <t>1641 E. ST. GERTRUDE PLACE</t>
  </si>
  <si>
    <t>714-850-9133</t>
  </si>
  <si>
    <t>AL INDUSTR</t>
  </si>
  <si>
    <t>1851 CALIFORNIA AVE</t>
  </si>
  <si>
    <t>CORONA</t>
  </si>
  <si>
    <t>951-256-2606</t>
  </si>
  <si>
    <t>AMERISOURC</t>
  </si>
  <si>
    <t>831-763-3080</t>
  </si>
  <si>
    <t>ANACAPA FO</t>
  </si>
  <si>
    <t>704 N. VALLEY ST U</t>
  </si>
  <si>
    <t>714-772-6900</t>
  </si>
  <si>
    <t>ANAHEIM RU</t>
  </si>
  <si>
    <t>SUITE 100</t>
  </si>
  <si>
    <t>1070 MARY CREST ROAD</t>
  </si>
  <si>
    <t>626-705-8619</t>
  </si>
  <si>
    <t>APEX MANUF</t>
  </si>
  <si>
    <t>BSI   Vendor #21063128</t>
  </si>
  <si>
    <t>619-424-9910</t>
  </si>
  <si>
    <t>602 470 1444</t>
  </si>
  <si>
    <t>344 5TH AVENUE</t>
  </si>
  <si>
    <t>VENICE</t>
  </si>
  <si>
    <t>310-745-0258</t>
  </si>
  <si>
    <t>ARE COMPAN</t>
  </si>
  <si>
    <t>GOODYEAR</t>
  </si>
  <si>
    <t>602-616-4697</t>
  </si>
  <si>
    <t>ARIZONA BE</t>
  </si>
  <si>
    <t>5859 MARITA STREET</t>
  </si>
  <si>
    <t>LONG BEACH</t>
  </si>
  <si>
    <t>562-481-2281</t>
  </si>
  <si>
    <t>ARMADA SAL</t>
  </si>
  <si>
    <t>17011 S CENTRAL AVE</t>
  </si>
  <si>
    <t>CARSON</t>
  </si>
  <si>
    <t>310-638-0321</t>
  </si>
  <si>
    <t>ARTIC GLAC</t>
  </si>
  <si>
    <t>10638 PAINTER AVE, UNIT C</t>
  </si>
  <si>
    <t>SANTA FE SPRINGS</t>
  </si>
  <si>
    <t>562-904-7088</t>
  </si>
  <si>
    <t>ARTIMEX LL</t>
  </si>
  <si>
    <t>505 E. GARDENA BLVD</t>
  </si>
  <si>
    <t>GARDENA</t>
  </si>
  <si>
    <t>310-515-4922</t>
  </si>
  <si>
    <t>ARTISTIC W</t>
  </si>
  <si>
    <t>14490 CATALINA ST</t>
  </si>
  <si>
    <t>ARYZTA</t>
  </si>
  <si>
    <t>21481 FERRERO PARKWAY</t>
  </si>
  <si>
    <t>INDUSTRY</t>
  </si>
  <si>
    <t>909-598-5488</t>
  </si>
  <si>
    <t>ASTROPHYSI</t>
  </si>
  <si>
    <t>3725 WEST RUSSELL ROAD</t>
  </si>
  <si>
    <t>LAS VEGAS</t>
  </si>
  <si>
    <t>702-494-9119</t>
  </si>
  <si>
    <t>AZTEC INDU</t>
  </si>
  <si>
    <t>2525 MCGAW AVE</t>
  </si>
  <si>
    <t>949-660-2953</t>
  </si>
  <si>
    <t>B. BRAUN M</t>
  </si>
  <si>
    <t>10711 BLOOMFIELD STREET</t>
  </si>
  <si>
    <t>LOS ALAMITOS</t>
  </si>
  <si>
    <t>562-719-0311</t>
  </si>
  <si>
    <t>BAR BAKERS</t>
  </si>
  <si>
    <t>285 ROOD ROAD, SUITE 104 &amp; 105</t>
  </si>
  <si>
    <t>CALEXICO</t>
  </si>
  <si>
    <t>760-890-7731</t>
  </si>
  <si>
    <t>BC INDUSTR</t>
  </si>
  <si>
    <t>216-642-2299</t>
  </si>
  <si>
    <t>602-254-8785</t>
  </si>
  <si>
    <t>BEARING BE</t>
  </si>
  <si>
    <t>1581 N. ORANGETHORPE WAY</t>
  </si>
  <si>
    <t>714-526-7771</t>
  </si>
  <si>
    <t>910 SOUTH MOUNTAIN AVE</t>
  </si>
  <si>
    <t>MONROVIA</t>
  </si>
  <si>
    <t>91016-0000</t>
  </si>
  <si>
    <t>626-357-9566</t>
  </si>
  <si>
    <t>BELCO PACK</t>
  </si>
  <si>
    <t>866-506-6807</t>
  </si>
  <si>
    <t>323-720-6083</t>
  </si>
  <si>
    <t>833 S GRAND AVENUE</t>
  </si>
  <si>
    <t>714-835-7342</t>
  </si>
  <si>
    <t>BJ BINDERY</t>
  </si>
  <si>
    <t>16635 NOYES AVENUE</t>
  </si>
  <si>
    <t>949-381-7343</t>
  </si>
  <si>
    <t>BLACK RHIN</t>
  </si>
  <si>
    <t>DBA DI TERRANEO GOURMET FOODS</t>
  </si>
  <si>
    <t>222 E. POMONA AVE.</t>
  </si>
  <si>
    <t>626-256-0400</t>
  </si>
  <si>
    <t>BLUE MOUNT</t>
  </si>
  <si>
    <t>4525 DISTRICT BLVD.</t>
  </si>
  <si>
    <t>90058-0000</t>
  </si>
  <si>
    <t>323-584-9500</t>
  </si>
  <si>
    <t>BON APPETI</t>
  </si>
  <si>
    <t>1832 S. 51st AVENUE</t>
  </si>
  <si>
    <t>85043-0000</t>
  </si>
  <si>
    <t>602-269-2288</t>
  </si>
  <si>
    <t>430 EASTGATE</t>
  </si>
  <si>
    <t>89015-0000</t>
  </si>
  <si>
    <t>702-564-8453</t>
  </si>
  <si>
    <t>OXNARD</t>
  </si>
  <si>
    <t>93032-1352</t>
  </si>
  <si>
    <t>805-487-3399</t>
  </si>
  <si>
    <t>BOSKOVICH</t>
  </si>
  <si>
    <t>14022 NELSON AVE.</t>
  </si>
  <si>
    <t>91746-0000</t>
  </si>
  <si>
    <t>626-961-9381</t>
  </si>
  <si>
    <t>BRIGHTON C</t>
  </si>
  <si>
    <t>823 WEST 8TH STREET</t>
  </si>
  <si>
    <t>AZUSA</t>
  </si>
  <si>
    <t>626-815-8859</t>
  </si>
  <si>
    <t>BUENA VIST</t>
  </si>
  <si>
    <t>3400 W. CASTOR ST</t>
  </si>
  <si>
    <t>92704-0000</t>
  </si>
  <si>
    <t>714-438-1350</t>
  </si>
  <si>
    <t>C &amp; H LETT</t>
  </si>
  <si>
    <t>9829 ALPACA ST</t>
  </si>
  <si>
    <t>SOUTH EL MONTE</t>
  </si>
  <si>
    <t>626-444-8155</t>
  </si>
  <si>
    <t>CIR - BAKE</t>
  </si>
  <si>
    <t>19428 COLOMBO STREET</t>
  </si>
  <si>
    <t>BAKERSFIELD</t>
  </si>
  <si>
    <t>93308-0000</t>
  </si>
  <si>
    <t>661-392-1912</t>
  </si>
  <si>
    <t>7684 SAINT ANDREWS AVE., SUITE A</t>
  </si>
  <si>
    <t>SAN DIEGO</t>
  </si>
  <si>
    <t>619-671-9090</t>
  </si>
  <si>
    <t>CAL SPLEND</t>
  </si>
  <si>
    <t>5801 SKYLAB ROAD</t>
  </si>
  <si>
    <t>HUNTINGTON BEACH</t>
  </si>
  <si>
    <t>714-848-1555</t>
  </si>
  <si>
    <t>CAMBRO MAN</t>
  </si>
  <si>
    <t>DOWNEY</t>
  </si>
  <si>
    <t>90241-7039</t>
  </si>
  <si>
    <t>562-861-2996</t>
  </si>
  <si>
    <t>CAN LINES</t>
  </si>
  <si>
    <t>702-876-4225</t>
  </si>
  <si>
    <t>**COUPA**</t>
  </si>
  <si>
    <t>770-799-3405</t>
  </si>
  <si>
    <t>7809 LINCOLN AVENUE</t>
  </si>
  <si>
    <t>92504-0000</t>
  </si>
  <si>
    <t>909-354-7550</t>
  </si>
  <si>
    <t>2655 N. PINE STREET</t>
  </si>
  <si>
    <t>POMONA</t>
  </si>
  <si>
    <t>909-392-3930</t>
  </si>
  <si>
    <t>CASA HERRE</t>
  </si>
  <si>
    <t>*BANKRUPTCY 2-2-18*</t>
  </si>
  <si>
    <t>705 N. BALDWIN PARK BLV.D</t>
  </si>
  <si>
    <t>562-407-2217</t>
  </si>
  <si>
    <t>8780 ARCHIBALD AVE.</t>
  </si>
  <si>
    <t>RANCHO CUCAMONGA</t>
  </si>
  <si>
    <t>909-987-0771</t>
  </si>
  <si>
    <t>CHICK PUBL</t>
  </si>
  <si>
    <t>2350 CAMINO VIDA ROBLE, SUITE 101</t>
  </si>
  <si>
    <t>CARLSBAD</t>
  </si>
  <si>
    <t>760-814-6208</t>
  </si>
  <si>
    <t>CHUAO CHOC</t>
  </si>
  <si>
    <t>dba. MOSAIC FINISHING LLC.</t>
  </si>
  <si>
    <t>1040 RICHARD AVE.</t>
  </si>
  <si>
    <t>424-255-5464</t>
  </si>
  <si>
    <t>MOSAIC FIN</t>
  </si>
  <si>
    <t>251 W. WASHINGTON STREET, 5TH FLOOR</t>
  </si>
  <si>
    <t>85003-2295</t>
  </si>
  <si>
    <t>602-262-4918</t>
  </si>
  <si>
    <t>CITY OF PH</t>
  </si>
  <si>
    <t>1702 W. EL SEGUNDO BLVD</t>
  </si>
  <si>
    <t>90249-0000</t>
  </si>
  <si>
    <t>310-329-3280</t>
  </si>
  <si>
    <t>CLOVER SPE</t>
  </si>
  <si>
    <t>22126 S. VERMONT AVE, SUITE E</t>
  </si>
  <si>
    <t>TORRANCE</t>
  </si>
  <si>
    <t>CNC INTERF</t>
  </si>
  <si>
    <t>1735 E. WILSHIRE AVE., UNIT 803</t>
  </si>
  <si>
    <t>714-547-2481</t>
  </si>
  <si>
    <t>COLOR QUES</t>
  </si>
  <si>
    <t>3840 E. 26TH STREET</t>
  </si>
  <si>
    <t>323-260-4800 X 1</t>
  </si>
  <si>
    <t>COMMAND PA</t>
  </si>
  <si>
    <t>INDUSTRIALES OLALDE</t>
  </si>
  <si>
    <t>DIAMANTE #256 PLAYA EDA</t>
  </si>
  <si>
    <t>ENSENADA</t>
  </si>
  <si>
    <t>BC</t>
  </si>
  <si>
    <t>011 52 646-17...</t>
  </si>
  <si>
    <t>COMPONENTE</t>
  </si>
  <si>
    <t>402-240-8210 ...</t>
  </si>
  <si>
    <t>12571 WESTERN AVENUE</t>
  </si>
  <si>
    <t>GARDEN GROVE</t>
  </si>
  <si>
    <t>92841-4012</t>
  </si>
  <si>
    <t>714-892-8321</t>
  </si>
  <si>
    <t>CONTAINER</t>
  </si>
  <si>
    <t>91066-0507</t>
  </si>
  <si>
    <t>626-358-9810</t>
  </si>
  <si>
    <t>771 E MARYLIND AVE</t>
  </si>
  <si>
    <t>CLAREMONT</t>
  </si>
  <si>
    <t>909-621-0406</t>
  </si>
  <si>
    <t>CONVEYOR M</t>
  </si>
  <si>
    <t>9550 ANN STREET</t>
  </si>
  <si>
    <t>562-777-1221</t>
  </si>
  <si>
    <t>CONVEYOR S</t>
  </si>
  <si>
    <t>713-209-8710 ...</t>
  </si>
  <si>
    <t>COOPER B-L</t>
  </si>
  <si>
    <t>1555 S. ARCHIBALD AVE.</t>
  </si>
  <si>
    <t>ONTARIO</t>
  </si>
  <si>
    <t>909-390-1112</t>
  </si>
  <si>
    <t>CORPORATE</t>
  </si>
  <si>
    <t>11641 PENDLETON ST.</t>
  </si>
  <si>
    <t>SUN VALLEY</t>
  </si>
  <si>
    <t>818-767-6220</t>
  </si>
  <si>
    <t>CREATIVE A</t>
  </si>
  <si>
    <t>5927 FARNSWORTH CT</t>
  </si>
  <si>
    <t>760-931-0148</t>
  </si>
  <si>
    <t>CRESTONE G</t>
  </si>
  <si>
    <t>909-923-5226</t>
  </si>
  <si>
    <t>CROWN PAPE</t>
  </si>
  <si>
    <t>SERVICES, INC.</t>
  </si>
  <si>
    <t>94-148 LEOWAENA STREET</t>
  </si>
  <si>
    <t>WAIPAHU</t>
  </si>
  <si>
    <t>808-671-2420</t>
  </si>
  <si>
    <t>D&amp;M INDUST</t>
  </si>
  <si>
    <t>IRWINDALE</t>
  </si>
  <si>
    <t>626-969-7651</t>
  </si>
  <si>
    <t>DAVIS WIRE</t>
  </si>
  <si>
    <t>SUITE 111</t>
  </si>
  <si>
    <t>10350 HERITAGE PARK DRIVE</t>
  </si>
  <si>
    <t>562-903-3020</t>
  </si>
  <si>
    <t>DAY-LEE FO</t>
  </si>
  <si>
    <t>**DO NOT SELL**</t>
  </si>
  <si>
    <t>3265 W POST RD</t>
  </si>
  <si>
    <t>702-644-9005</t>
  </si>
  <si>
    <t>DDS CONVEY</t>
  </si>
  <si>
    <t>**COLLECTIONS 8-23-18**</t>
  </si>
  <si>
    <t>1050 W RIALTO AVE</t>
  </si>
  <si>
    <t>SAN BERNARDINO</t>
  </si>
  <si>
    <t>760-775-1959</t>
  </si>
  <si>
    <t>DECOBOARD</t>
  </si>
  <si>
    <t>28128 LIVINGSTON AVE.</t>
  </si>
  <si>
    <t>VALENCIA</t>
  </si>
  <si>
    <t>661-775-1217</t>
  </si>
  <si>
    <t>DEL WEST E</t>
  </si>
  <si>
    <t>DBA, NU-ERA URETHANE</t>
  </si>
  <si>
    <t>1443 W. COLLINS AVE.</t>
  </si>
  <si>
    <t>ORANGE</t>
  </si>
  <si>
    <t>714-352-9093</t>
  </si>
  <si>
    <t>DENNIS C P</t>
  </si>
  <si>
    <t>2128-B AUTO PARK WAY</t>
  </si>
  <si>
    <t>ESCONDIDO</t>
  </si>
  <si>
    <t>760-489-9300</t>
  </si>
  <si>
    <t>DG2 CONSUL</t>
  </si>
  <si>
    <t>800-460-0640</t>
  </si>
  <si>
    <t>DISTINCTIV</t>
  </si>
  <si>
    <t>615 N. LA BREA AVENUE</t>
  </si>
  <si>
    <t>323-939-1148</t>
  </si>
  <si>
    <t>DIVINE PAS</t>
  </si>
  <si>
    <t>9668 HEINRICH HTZ DR., STE G.</t>
  </si>
  <si>
    <t>619-819-2902</t>
  </si>
  <si>
    <t>DUSOL</t>
  </si>
  <si>
    <t>726 VIRGINIA ROAD</t>
  </si>
  <si>
    <t>FULLERTON</t>
  </si>
  <si>
    <t>844-433-2453</t>
  </si>
  <si>
    <t>EAGLE VISI</t>
  </si>
  <si>
    <t>2700 CALIFORNIA STREET</t>
  </si>
  <si>
    <t>310-781-2222</t>
  </si>
  <si>
    <t>EDELBROCK</t>
  </si>
  <si>
    <t>4527 SAN FERNANDO STREET, STE. B</t>
  </si>
  <si>
    <t>GLENDALE</t>
  </si>
  <si>
    <t>91204-0000</t>
  </si>
  <si>
    <t>818-502-0037</t>
  </si>
  <si>
    <t>EDNAL EMBO</t>
  </si>
  <si>
    <t>WHITTIER MFG PLANT</t>
  </si>
  <si>
    <t>10050 MISSION MILL RD</t>
  </si>
  <si>
    <t>WHITTIER</t>
  </si>
  <si>
    <t>303-568-8000</t>
  </si>
  <si>
    <t>EINSTEIN N</t>
  </si>
  <si>
    <t>PO BOX S-23</t>
  </si>
  <si>
    <t>380 WORLD WAY</t>
  </si>
  <si>
    <t>310-215-3403</t>
  </si>
  <si>
    <t>85036-0824</t>
  </si>
  <si>
    <t>734-368-1197</t>
  </si>
  <si>
    <t>3707 N. HARBOR DR., SUITE 121</t>
  </si>
  <si>
    <t>619-298-5215</t>
  </si>
  <si>
    <t>CONSULTANT CORP</t>
  </si>
  <si>
    <t>5310 DERRY AVE., SUITE H</t>
  </si>
  <si>
    <t>AGOURA HILLS</t>
  </si>
  <si>
    <t>818-707-0115</t>
  </si>
  <si>
    <t>ENGINEERIN</t>
  </si>
  <si>
    <t>525 N. ANDREASEN DR. UNIT R</t>
  </si>
  <si>
    <t>760-745-6011</t>
  </si>
  <si>
    <t>ENTERPRISE</t>
  </si>
  <si>
    <t>661-832-2959</t>
  </si>
  <si>
    <t>10455 SLUSHIER DRIVE</t>
  </si>
  <si>
    <t>310-639-3523</t>
  </si>
  <si>
    <t>ETHOS</t>
  </si>
  <si>
    <t>5272 SYSTEM DRIVE</t>
  </si>
  <si>
    <t>92649-1527</t>
  </si>
  <si>
    <t>714-895-3555</t>
  </si>
  <si>
    <t>EUREKA BEA</t>
  </si>
  <si>
    <t>16000 PHOEBE AVE</t>
  </si>
  <si>
    <t>LA MIRADA</t>
  </si>
  <si>
    <t>90638-5606</t>
  </si>
  <si>
    <t>714-522-0000</t>
  </si>
  <si>
    <t>EVERGREEN</t>
  </si>
  <si>
    <t>DBA ONTRAC</t>
  </si>
  <si>
    <t>9860 W. FERGUSON AVE, SUITE B</t>
  </si>
  <si>
    <t>VISALIA</t>
  </si>
  <si>
    <t>800-334-5000</t>
  </si>
  <si>
    <t>ONTRAC</t>
  </si>
  <si>
    <t>22831 AVENIDA EMPRESSA</t>
  </si>
  <si>
    <t>RANCHO SANTA MARGARITA</t>
  </si>
  <si>
    <t>949-888-7221</t>
  </si>
  <si>
    <t>EXTREME PA</t>
  </si>
  <si>
    <t>3625 E. COUNTY 18TH ST.</t>
  </si>
  <si>
    <t>YUMA</t>
  </si>
  <si>
    <t>928-344-1278</t>
  </si>
  <si>
    <t>F.I.R.M.,</t>
  </si>
  <si>
    <t>12368 CARMEL COUNTRY RD. #D308</t>
  </si>
  <si>
    <t>FAM ENGINE</t>
  </si>
  <si>
    <t>179 COUNTY RT 2A</t>
  </si>
  <si>
    <t>315-298-8436</t>
  </si>
  <si>
    <t>FELIX SCHO</t>
  </si>
  <si>
    <t>2060 N. BATAVIA</t>
  </si>
  <si>
    <t>92865-3102</t>
  </si>
  <si>
    <t>714-685-7245</t>
  </si>
  <si>
    <t>FOAMEX INN</t>
  </si>
  <si>
    <t>13623 PUMICE STREET</t>
  </si>
  <si>
    <t>562-802-3727</t>
  </si>
  <si>
    <t>1805 N. SANTA FE AVE.</t>
  </si>
  <si>
    <t>COMPTON</t>
  </si>
  <si>
    <t>310-687-5781</t>
  </si>
  <si>
    <t>FOSTER FAR</t>
  </si>
  <si>
    <t>2874 PROGRESS PLACE</t>
  </si>
  <si>
    <t>760-737-7614</t>
  </si>
  <si>
    <t>FREEBERG I</t>
  </si>
  <si>
    <t>1220 SOUTH BAKER AVE</t>
  </si>
  <si>
    <t>909-472-3500</t>
  </si>
  <si>
    <t>FRESH STAR</t>
  </si>
  <si>
    <t>2050 TUBEWAY AVEUNE</t>
  </si>
  <si>
    <t>COMMERCE</t>
  </si>
  <si>
    <t>90040-0000</t>
  </si>
  <si>
    <t>28801 HWY 58</t>
  </si>
  <si>
    <t>93314-0000</t>
  </si>
  <si>
    <t>661-328-6000</t>
  </si>
  <si>
    <t>420 SUITE-B, APOLLO STR</t>
  </si>
  <si>
    <t>BREA</t>
  </si>
  <si>
    <t>714-984-4933</t>
  </si>
  <si>
    <t>GEHL ELECT</t>
  </si>
  <si>
    <t>5450 DODDS AVENUE</t>
  </si>
  <si>
    <t>90621-0000</t>
  </si>
  <si>
    <t>714-562-8700</t>
  </si>
  <si>
    <t>GENERAL CO</t>
  </si>
  <si>
    <t>888 W. CROWTHER AVE..</t>
  </si>
  <si>
    <t>PLACENTIA</t>
  </si>
  <si>
    <t>92870-0000</t>
  </si>
  <si>
    <t>714 776 5561</t>
  </si>
  <si>
    <t>GENERAL NE</t>
  </si>
  <si>
    <t>1590 E. SAINT GERTRUDE PLACE</t>
  </si>
  <si>
    <t>714-545-2253</t>
  </si>
  <si>
    <t>GOLD COAST</t>
  </si>
  <si>
    <t>25170 ANZA DR.</t>
  </si>
  <si>
    <t>SANTA CLARITA</t>
  </si>
  <si>
    <t>91355-0000</t>
  </si>
  <si>
    <t>661-294-9750</t>
  </si>
  <si>
    <t>GOLDEN CRU</t>
  </si>
  <si>
    <t>2910 E HARCOURT ST</t>
  </si>
  <si>
    <t>90221-5502</t>
  </si>
  <si>
    <t>310-632-3300</t>
  </si>
  <si>
    <t>GOURMET FO</t>
  </si>
  <si>
    <t>1240 N. VAN BUREN ST. #213</t>
  </si>
  <si>
    <t>714-630-3481</t>
  </si>
  <si>
    <t>GRAMIC ENT</t>
  </si>
  <si>
    <t>949-250-0900</t>
  </si>
  <si>
    <t>1335 RIVERVIEW DRIVE</t>
  </si>
  <si>
    <t>909-796-8497</t>
  </si>
  <si>
    <t>GRAPHIC RE</t>
  </si>
  <si>
    <t>2380 E. 57TH STREET</t>
  </si>
  <si>
    <t>323-476-1783</t>
  </si>
  <si>
    <t>GREEN WAVE</t>
  </si>
  <si>
    <t>902 ZENON WAY</t>
  </si>
  <si>
    <t>ARROYO GRANDE</t>
  </si>
  <si>
    <t>805-481-2234</t>
  </si>
  <si>
    <t>GREENHEART</t>
  </si>
  <si>
    <t>864-281-3407</t>
  </si>
  <si>
    <t>GUARDIAN F</t>
  </si>
  <si>
    <t>13808 N. 36TH AVE.</t>
  </si>
  <si>
    <t>602-999-3524</t>
  </si>
  <si>
    <t>HABIG IND</t>
  </si>
  <si>
    <t>9926 LAKEWOOD BLVD.</t>
  </si>
  <si>
    <t>562-862-6292</t>
  </si>
  <si>
    <t>HAPPY BAGE</t>
  </si>
  <si>
    <t>DBA PRINTECH</t>
  </si>
  <si>
    <t>17572 GRIFFIN LANE</t>
  </si>
  <si>
    <t>714-847-2200</t>
  </si>
  <si>
    <t>HIGH FIVE</t>
  </si>
  <si>
    <t>333 MAPLE ST.</t>
  </si>
  <si>
    <t>NORCO</t>
  </si>
  <si>
    <t>951-734-0292</t>
  </si>
  <si>
    <t>HILDITCH E</t>
  </si>
  <si>
    <t>8530 ROLAND STREET</t>
  </si>
  <si>
    <t>714-670-2150</t>
  </si>
  <si>
    <t>HI-TECH PR</t>
  </si>
  <si>
    <t>9066 CARROLL WAY</t>
  </si>
  <si>
    <t>858-547-3490</t>
  </si>
  <si>
    <t>177 GOVENOR MARKHAM DRIVE</t>
  </si>
  <si>
    <t>GLEN MILLS</t>
  </si>
  <si>
    <t>610-241-8397</t>
  </si>
  <si>
    <t>HORIZON BU</t>
  </si>
  <si>
    <t>6265 PHYLLIS DR</t>
  </si>
  <si>
    <t>714-230-3000</t>
  </si>
  <si>
    <t>HOYU AMERI</t>
  </si>
  <si>
    <t>562-634-5410</t>
  </si>
  <si>
    <t>IMPERIAL C</t>
  </si>
  <si>
    <t>1622 WEST 130TH STREET</t>
  </si>
  <si>
    <t>dba ABDALIAN CARTON CO.</t>
  </si>
  <si>
    <t>310-323-7300</t>
  </si>
  <si>
    <t>IMPERIAL P</t>
  </si>
  <si>
    <t>233 PAULIN AVE. PMB #5311</t>
  </si>
  <si>
    <t>760-203-1896</t>
  </si>
  <si>
    <t>IMPERIAL V</t>
  </si>
  <si>
    <t>2502 BARRANCA PARKWAY</t>
  </si>
  <si>
    <t>949-251-9205</t>
  </si>
  <si>
    <t>IMURAYA US</t>
  </si>
  <si>
    <t>1481-3 N. INDUSTRIAL PARK DR.</t>
  </si>
  <si>
    <t>NOGALES</t>
  </si>
  <si>
    <t>520-761-5060</t>
  </si>
  <si>
    <t>INDUSCO LL</t>
  </si>
  <si>
    <t>414 YALE AVE, SUITE 1</t>
  </si>
  <si>
    <t>909-621-3023</t>
  </si>
  <si>
    <t>4240 E. LA PALMA AVE.</t>
  </si>
  <si>
    <t>714-993-2690</t>
  </si>
  <si>
    <t>INFOSEND</t>
  </si>
  <si>
    <t>9121 GLENOAKS BLVD.</t>
  </si>
  <si>
    <t>91352-0000</t>
  </si>
  <si>
    <t>818-767-7007</t>
  </si>
  <si>
    <t>INSUA GRAP</t>
  </si>
  <si>
    <t>P.O. BOX 1495</t>
  </si>
  <si>
    <t>CHULA VISTA</t>
  </si>
  <si>
    <t>91912-0000</t>
  </si>
  <si>
    <t>619-427-6051</t>
  </si>
  <si>
    <t>INTECSA IN</t>
  </si>
  <si>
    <t>901-419-1000</t>
  </si>
  <si>
    <t>909-605-2548</t>
  </si>
  <si>
    <t>8828 SOUTH HARDY DRIVE, SUITE 105</t>
  </si>
  <si>
    <t>480-785-0030</t>
  </si>
  <si>
    <t>415 MISSOURI CT.</t>
  </si>
  <si>
    <t>REDLANDS</t>
  </si>
  <si>
    <t>909-335-6205</t>
  </si>
  <si>
    <t>J &amp; E MACH</t>
  </si>
  <si>
    <t>5353 DOWNEY ROAD</t>
  </si>
  <si>
    <t>323-581-0171</t>
  </si>
  <si>
    <t>J &amp; J SNAC</t>
  </si>
  <si>
    <t>2416 E 52ND STREET</t>
  </si>
  <si>
    <t>323-585-5267</t>
  </si>
  <si>
    <t>SUBJECT LINE: PO INVOICE</t>
  </si>
  <si>
    <t>26300 LA ALAMEDA SUITE 400</t>
  </si>
  <si>
    <t>909-356-6300</t>
  </si>
  <si>
    <t>1031 W KIRKWALL ROAD</t>
  </si>
  <si>
    <t>626-939-1111</t>
  </si>
  <si>
    <t>JAR MACHIN</t>
  </si>
  <si>
    <t>7212 ALONDRA BLVD.</t>
  </si>
  <si>
    <t>562-633-7400</t>
  </si>
  <si>
    <t>JAYONE FOO</t>
  </si>
  <si>
    <t>1756 EASTMAN AVE, #100</t>
  </si>
  <si>
    <t>VENTURA</t>
  </si>
  <si>
    <t>805-654-7000</t>
  </si>
  <si>
    <t>JETAIR TEC</t>
  </si>
  <si>
    <t>4301 E. FIRESTONE BLVD</t>
  </si>
  <si>
    <t>SOUTH GATE</t>
  </si>
  <si>
    <t>90280-0000</t>
  </si>
  <si>
    <t>4450 N. WALNUT ROAD</t>
  </si>
  <si>
    <t>NORTH LAS VEGAS</t>
  </si>
  <si>
    <t>702-319-6400</t>
  </si>
  <si>
    <t>36 E. ST. JOSEPH STREET</t>
  </si>
  <si>
    <t>626-447-4829</t>
  </si>
  <si>
    <t>JR ENGINEE</t>
  </si>
  <si>
    <t>3321 W. WARNER, SUITE B</t>
  </si>
  <si>
    <t>714-227-3117</t>
  </si>
  <si>
    <t>K.INT'L PR</t>
  </si>
  <si>
    <t>323-262-8504</t>
  </si>
  <si>
    <t>760-233-8004</t>
  </si>
  <si>
    <t>928-774-7159</t>
  </si>
  <si>
    <t>714-670-0106</t>
  </si>
  <si>
    <t>702-633-4800</t>
  </si>
  <si>
    <t>KAMAN IND'L - OXNARD-3989</t>
  </si>
  <si>
    <t>805-981-9044</t>
  </si>
  <si>
    <t>KAMAN IND'L - OXNARD-7707</t>
  </si>
  <si>
    <t>602-272-2381</t>
  </si>
  <si>
    <t>602-273-1641</t>
  </si>
  <si>
    <t>37950-9099</t>
  </si>
  <si>
    <t>513-864-3798</t>
  </si>
  <si>
    <t>KIMBERLY-C</t>
  </si>
  <si>
    <t>19161 HARBORGATE WAY</t>
  </si>
  <si>
    <t>90501-0000</t>
  </si>
  <si>
    <t>310-515-4804</t>
  </si>
  <si>
    <t>KINGS HAWA</t>
  </si>
  <si>
    <t>334-566-1563</t>
  </si>
  <si>
    <t>KW PLASTIC</t>
  </si>
  <si>
    <t>15963 STRATHERN STREET</t>
  </si>
  <si>
    <t>VAN NUYS</t>
  </si>
  <si>
    <t>91406-0000</t>
  </si>
  <si>
    <t>818-742-4242</t>
  </si>
  <si>
    <t>LA BREA BA</t>
  </si>
  <si>
    <t>550 BURNING TREE ROAD</t>
  </si>
  <si>
    <t>92833-0000</t>
  </si>
  <si>
    <t>714-441-0145</t>
  </si>
  <si>
    <t>LABEL-AIRE</t>
  </si>
  <si>
    <t>310 342 8422</t>
  </si>
  <si>
    <t>LAXGQ/PV U</t>
  </si>
  <si>
    <t>7755 E. GELDING DRIVE SUITE C105</t>
  </si>
  <si>
    <t>SCOTTSDALE</t>
  </si>
  <si>
    <t>480-247-6303</t>
  </si>
  <si>
    <t>LCF SYSTEM</t>
  </si>
  <si>
    <t>7547 TELEGRAPH ROAD</t>
  </si>
  <si>
    <t>MONTEBELLO</t>
  </si>
  <si>
    <t>90640-0000</t>
  </si>
  <si>
    <t>323-888-2929</t>
  </si>
  <si>
    <t>LE CHEF BA</t>
  </si>
  <si>
    <t>10444 WALLACE ALLEY ST</t>
  </si>
  <si>
    <t>KINGSPORT</t>
  </si>
  <si>
    <t>423-212-2240</t>
  </si>
  <si>
    <t>LECLERC FO</t>
  </si>
  <si>
    <t>47 RANFURLY DRIVE</t>
  </si>
  <si>
    <t>CORAL HARBOR</t>
  </si>
  <si>
    <t>SP-64174</t>
  </si>
  <si>
    <t>BS</t>
  </si>
  <si>
    <t>819-340-1384</t>
  </si>
  <si>
    <t>LIPPERT IN</t>
  </si>
  <si>
    <t>7739 MONROE ST.</t>
  </si>
  <si>
    <t>562-633-3224</t>
  </si>
  <si>
    <t>LIQUID PAC</t>
  </si>
  <si>
    <t>7390 EASTGATE ROAD, SUITE 110</t>
  </si>
  <si>
    <t>800-224-2989</t>
  </si>
  <si>
    <t>LIVING ECO</t>
  </si>
  <si>
    <t>240 CROUSE DRIVE</t>
  </si>
  <si>
    <t>800-246-4685</t>
  </si>
  <si>
    <t>7407 WORLD WAY WEST</t>
  </si>
  <si>
    <t>424-646-7805</t>
  </si>
  <si>
    <t>LOS ANGELE</t>
  </si>
  <si>
    <t>BANKRUPCTY 4/13/20</t>
  </si>
  <si>
    <t>19681 PACIFIC GATEWAY DRIVE</t>
  </si>
  <si>
    <t>90502-0000</t>
  </si>
  <si>
    <t>310-516-3246</t>
  </si>
  <si>
    <t>LSC COMMUN</t>
  </si>
  <si>
    <t>3016 KANSAS AVENUE, BLDG. #1</t>
  </si>
  <si>
    <t>951-341-2305</t>
  </si>
  <si>
    <t>LUXFER GAS</t>
  </si>
  <si>
    <t>3020 E. LAS HERMANAS ST.</t>
  </si>
  <si>
    <t>310-667-8258</t>
  </si>
  <si>
    <t>M&amp;O SUBLIM</t>
  </si>
  <si>
    <t>DBA CABALLUS VIDEO</t>
  </si>
  <si>
    <t>7230 COLDWATER CANYON AVE</t>
  </si>
  <si>
    <t>NORTH HOLLYWOOD</t>
  </si>
  <si>
    <t>818-765-9670</t>
  </si>
  <si>
    <t>M. MORRIS</t>
  </si>
  <si>
    <t>4032 EAST BROADWAY ROAD, SUITE 702</t>
  </si>
  <si>
    <t>602-412-7519</t>
  </si>
  <si>
    <t>MACHINERY</t>
  </si>
  <si>
    <t>2914 SOUTH HOLMES PLACE</t>
  </si>
  <si>
    <t>626-625-6579</t>
  </si>
  <si>
    <t>8 WHATNEY, SUITE 110</t>
  </si>
  <si>
    <t>949-505-9981</t>
  </si>
  <si>
    <t>3565 INGRAHAM STR.</t>
  </si>
  <si>
    <t>858-224-5705</t>
  </si>
  <si>
    <t>MAQUILA SE</t>
  </si>
  <si>
    <t>7755 MONROE ST.</t>
  </si>
  <si>
    <t>562-602-8340</t>
  </si>
  <si>
    <t>MARUKAN VI</t>
  </si>
  <si>
    <t>702-261-5118</t>
  </si>
  <si>
    <t>MCCARRAN I</t>
  </si>
  <si>
    <t>C/O J.H. MCNAIRN LIMITED</t>
  </si>
  <si>
    <t>125 CONSUMERS DRIVE</t>
  </si>
  <si>
    <t>WHITBY</t>
  </si>
  <si>
    <t>L1N 1C4</t>
  </si>
  <si>
    <t>905-668-7533</t>
  </si>
  <si>
    <t>MCNAIRN PA</t>
  </si>
  <si>
    <t>AKA BA-VALLEY IND'L SUPPLY</t>
  </si>
  <si>
    <t>90023-0910</t>
  </si>
  <si>
    <t>323-263-4131</t>
  </si>
  <si>
    <t>6965 CAMINO MAQUILADORA, SUITE B</t>
  </si>
  <si>
    <t>619-308-7216</t>
  </si>
  <si>
    <t>MECHATRONI</t>
  </si>
  <si>
    <t>5630 E. IMPERIAL HIGHWAY</t>
  </si>
  <si>
    <t>562-861-7816</t>
  </si>
  <si>
    <t>MERCURY EN</t>
  </si>
  <si>
    <t>ATTN: OLIVIA / ACCT'S PAYABLE</t>
  </si>
  <si>
    <t>2480 RAILROAD STREET</t>
  </si>
  <si>
    <t>951-735-1770</t>
  </si>
  <si>
    <t>MERIT ALUM</t>
  </si>
  <si>
    <t>7808 CREEKRIDGE CIRCLE, SUITE 100</t>
  </si>
  <si>
    <t>55439-2612</t>
  </si>
  <si>
    <t>323-725-0771</t>
  </si>
  <si>
    <t>MILLER MIL</t>
  </si>
  <si>
    <t>989 S. MONTEREY AVE.</t>
  </si>
  <si>
    <t>909-458-1100</t>
  </si>
  <si>
    <t>MINSLEY IN</t>
  </si>
  <si>
    <t>520-873-9198</t>
  </si>
  <si>
    <t>MIO SUPPLI</t>
  </si>
  <si>
    <t>480-829-1727</t>
  </si>
  <si>
    <t>MOBILITY R</t>
  </si>
  <si>
    <t>2935 EAST LA PALMA</t>
  </si>
  <si>
    <t>714-780-1791</t>
  </si>
  <si>
    <t>2358 CEPHEUS COURT</t>
  </si>
  <si>
    <t>661-324-6741</t>
  </si>
  <si>
    <t>SUITE C</t>
  </si>
  <si>
    <t>10887 COMMERCE WAY</t>
  </si>
  <si>
    <t>FONTANA</t>
  </si>
  <si>
    <t>92337-0000</t>
  </si>
  <si>
    <t>909 357 9898</t>
  </si>
  <si>
    <t>2041 SAYBROOK AVENUE</t>
  </si>
  <si>
    <t>323-728-0281</t>
  </si>
  <si>
    <t>5545 WEST LATHAM ST., SUITE 5C</t>
  </si>
  <si>
    <t>602-269-2331</t>
  </si>
  <si>
    <t>12995 ARROYO STREET</t>
  </si>
  <si>
    <t>SAN FERNANDO</t>
  </si>
  <si>
    <t>91340-0000</t>
  </si>
  <si>
    <t>818 365 0300</t>
  </si>
  <si>
    <t>928-782-3919</t>
  </si>
  <si>
    <t>760 W. 190TH STREET</t>
  </si>
  <si>
    <t>90248-0000</t>
  </si>
  <si>
    <t>310-327-5070</t>
  </si>
  <si>
    <t>5760 CHESAPEAKE CT</t>
  </si>
  <si>
    <t>858-565-0092</t>
  </si>
  <si>
    <t>6297 BALL ROAD</t>
  </si>
  <si>
    <t>714-209-7808</t>
  </si>
  <si>
    <t>MULTI BAKE</t>
  </si>
  <si>
    <t>5211 E. WASHINGTON BLVD, STE 2-206</t>
  </si>
  <si>
    <t>323-725-1012</t>
  </si>
  <si>
    <t>MX SOLUTIO</t>
  </si>
  <si>
    <t>6220 PRESCOTT COURT</t>
  </si>
  <si>
    <t>CHINO</t>
  </si>
  <si>
    <t>909-464-1411</t>
  </si>
  <si>
    <t>MYOJO USA,</t>
  </si>
  <si>
    <t>705 N BALDWIN PARK BLVD</t>
  </si>
  <si>
    <t>626-369-4921</t>
  </si>
  <si>
    <t>NATIONAL E</t>
  </si>
  <si>
    <t>5500 WEST 83RD STREET</t>
  </si>
  <si>
    <t>310-410-4200</t>
  </si>
  <si>
    <t>NATIONAL G</t>
  </si>
  <si>
    <t>5115 E. LA PALMA AVE</t>
  </si>
  <si>
    <t>714-765-7000</t>
  </si>
  <si>
    <t>NELLSON NU</t>
  </si>
  <si>
    <t>416 N. HALE AVENUE</t>
  </si>
  <si>
    <t>92025-0000</t>
  </si>
  <si>
    <t>800-325-2299</t>
  </si>
  <si>
    <t>NEMO'S BAK</t>
  </si>
  <si>
    <t>NESTLE USA  #338</t>
  </si>
  <si>
    <t>6661  DIXIE HWY   SUITE #4</t>
  </si>
  <si>
    <t>888-202-4554 ...</t>
  </si>
  <si>
    <t>**E-INVOICING/AUTO SENT - DO NOT MA</t>
  </si>
  <si>
    <t>208-388-3395</t>
  </si>
  <si>
    <t>2940 E FOOTHILL BLVD</t>
  </si>
  <si>
    <t>PASADENA</t>
  </si>
  <si>
    <t>626-578-8117</t>
  </si>
  <si>
    <t>AVON PRODU</t>
  </si>
  <si>
    <t>SUITE 104</t>
  </si>
  <si>
    <t>9923 VIA DE LA AMISTAD</t>
  </si>
  <si>
    <t>619-671-7735</t>
  </si>
  <si>
    <t>NEW GROUP</t>
  </si>
  <si>
    <t>1973 E. VIA ARADO</t>
  </si>
  <si>
    <t>RANCHO DOMINGUEZ</t>
  </si>
  <si>
    <t>310-898-3400</t>
  </si>
  <si>
    <t>NEWAY PACK</t>
  </si>
  <si>
    <t>16069 SHOEMAKER AVE.</t>
  </si>
  <si>
    <t>CERRITOS</t>
  </si>
  <si>
    <t>602-404-7433</t>
  </si>
  <si>
    <t>NEW-INDY T</t>
  </si>
  <si>
    <t>1815 W. 1ST AVE STE 130</t>
  </si>
  <si>
    <t>MESA</t>
  </si>
  <si>
    <t>480-890-9330</t>
  </si>
  <si>
    <t>NICOMIA, L</t>
  </si>
  <si>
    <t>2001 WEST ROSECRANS AVENUE</t>
  </si>
  <si>
    <t>310-327-8478</t>
  </si>
  <si>
    <t>NISSIN FOO</t>
  </si>
  <si>
    <t>12155 6TH STREET</t>
  </si>
  <si>
    <t>909-484-1888</t>
  </si>
  <si>
    <t>NONGSHIM A</t>
  </si>
  <si>
    <t>DBA LA JOLLA BAKING COMPANY</t>
  </si>
  <si>
    <t>9350 TRADE PLACE, SUITE A</t>
  </si>
  <si>
    <t>858-578-8001</t>
  </si>
  <si>
    <t>OCALA FOOD</t>
  </si>
  <si>
    <t>1301 ROCKY POINT DRIVE</t>
  </si>
  <si>
    <t>804-427-7866</t>
  </si>
  <si>
    <t>OLLI SALUM</t>
  </si>
  <si>
    <t>17751 COWAN</t>
  </si>
  <si>
    <t>92614-0000</t>
  </si>
  <si>
    <t>949 863 1377</t>
  </si>
  <si>
    <t>ORANGE BAK</t>
  </si>
  <si>
    <t>702-407-3719</t>
  </si>
  <si>
    <t>PABCO GYPS</t>
  </si>
  <si>
    <t>18737 S. REYES AVE</t>
  </si>
  <si>
    <t>310-604-1100</t>
  </si>
  <si>
    <t>PACIFIC CO</t>
  </si>
  <si>
    <t>1535 E. EDINGER AVE.</t>
  </si>
  <si>
    <t>92705-0000</t>
  </si>
  <si>
    <t>714-619-8981</t>
  </si>
  <si>
    <t>1541 N. HARMONY CIRCLE</t>
  </si>
  <si>
    <t>92807-0000</t>
  </si>
  <si>
    <t>714-701-0212</t>
  </si>
  <si>
    <t>PACIFIC IN</t>
  </si>
  <si>
    <t>660 NEPTUNE AVENUE</t>
  </si>
  <si>
    <t>92821-0000</t>
  </si>
  <si>
    <t>714-257-1234</t>
  </si>
  <si>
    <t>PACIFIC QU</t>
  </si>
  <si>
    <t>714-557-7420</t>
  </si>
  <si>
    <t>1505 S. DUPONT AVE.</t>
  </si>
  <si>
    <t>1711 W. GREENTREE DRIVE, SUITE 201</t>
  </si>
  <si>
    <t>480-829-6333</t>
  </si>
  <si>
    <t>PCL CONSTR</t>
  </si>
  <si>
    <t>2630 EAST 28TH STREET</t>
  </si>
  <si>
    <t>562-426-6978</t>
  </si>
  <si>
    <t>PDF PRINT</t>
  </si>
  <si>
    <t>10630 GARFIELD AVE</t>
  </si>
  <si>
    <t>562-904-2228</t>
  </si>
  <si>
    <t>PEXIM INTE</t>
  </si>
  <si>
    <t>26245 TECHNOLOGY DRIVE</t>
  </si>
  <si>
    <t>661-600-1182</t>
  </si>
  <si>
    <t>PHARMAVITE</t>
  </si>
  <si>
    <t>GATEWAY AIRPORT AUTHORITY</t>
  </si>
  <si>
    <t>5835 S. SOSSAMAN ROAD</t>
  </si>
  <si>
    <t>480-988-7619</t>
  </si>
  <si>
    <t>PHOENIX-ME</t>
  </si>
  <si>
    <t>101 OLD MILL ROAD BLDG 300</t>
  </si>
  <si>
    <t>CARTERSVILLE</t>
  </si>
  <si>
    <t>928-248-2642</t>
  </si>
  <si>
    <t>PIANA NONW</t>
  </si>
  <si>
    <t>14760 DON JULIAN RD.</t>
  </si>
  <si>
    <t>626-968-7507</t>
  </si>
  <si>
    <t>PRL ALUMIN</t>
  </si>
  <si>
    <t>PRODUCTS CO</t>
  </si>
  <si>
    <t>1 PROCTER &amp; GAMBLE PLAZA</t>
  </si>
  <si>
    <t>888-839-9059</t>
  </si>
  <si>
    <t>4020 COMPTON AVENUE</t>
  </si>
  <si>
    <t>323-231-7777</t>
  </si>
  <si>
    <t>PROPORTION</t>
  </si>
  <si>
    <t>2315 MOORE AVENUE</t>
  </si>
  <si>
    <t>714-578-2800</t>
  </si>
  <si>
    <t>PULMUONE F</t>
  </si>
  <si>
    <t>4702 CHINO AVENUE, SUITE 6</t>
  </si>
  <si>
    <t>909-627-7488</t>
  </si>
  <si>
    <t>Q.F.C. USA</t>
  </si>
  <si>
    <t>2221 PARK PLACE</t>
  </si>
  <si>
    <t>EL SEGUNDO</t>
  </si>
  <si>
    <t>562-272-0180</t>
  </si>
  <si>
    <t>QUEST NUTR</t>
  </si>
  <si>
    <t>1240 EAST ONTARIO AVENUE 102-350</t>
  </si>
  <si>
    <t>951-545-0887</t>
  </si>
  <si>
    <t>R &amp; A TECH</t>
  </si>
  <si>
    <t>3334 EAST MILBER STREET</t>
  </si>
  <si>
    <t>TUCSON</t>
  </si>
  <si>
    <t>R &amp; R PROD</t>
  </si>
  <si>
    <t>520 ALMANOR AVE.</t>
  </si>
  <si>
    <t>408-727-0607</t>
  </si>
  <si>
    <t>RAPISCAN</t>
  </si>
  <si>
    <t>2805 COLUMBIA ST.</t>
  </si>
  <si>
    <t>90503-0000</t>
  </si>
  <si>
    <t>310-978-1457</t>
  </si>
  <si>
    <t>1570 W. MISSION BLVD.</t>
  </si>
  <si>
    <t>909-620-1333</t>
  </si>
  <si>
    <t>RBM CONVEY</t>
  </si>
  <si>
    <t>569 BATEMAN CIRCLE</t>
  </si>
  <si>
    <t>951-738-9701</t>
  </si>
  <si>
    <t>RC STORE M</t>
  </si>
  <si>
    <t>3024 E. LA PALMA AVE.</t>
  </si>
  <si>
    <t>714-630-9805</t>
  </si>
  <si>
    <t>RCK SERVIC</t>
  </si>
  <si>
    <t>22775 GIERSON AVE</t>
  </si>
  <si>
    <t>WILDOMAR</t>
  </si>
  <si>
    <t>951-775-7755</t>
  </si>
  <si>
    <t>RG INDUSTR</t>
  </si>
  <si>
    <t>2 DOPPLER</t>
  </si>
  <si>
    <t>849-768-1900</t>
  </si>
  <si>
    <t>9490 TOLEDO WAY</t>
  </si>
  <si>
    <t>92618-0000</t>
  </si>
  <si>
    <t>949-768-1900</t>
  </si>
  <si>
    <t>DIAMANTE #256 FRACC. PLAYA</t>
  </si>
  <si>
    <t>RICARDO OL</t>
  </si>
  <si>
    <t>14501 JOANBRIDGE STREET</t>
  </si>
  <si>
    <t>BALDWIN PARK</t>
  </si>
  <si>
    <t>626-813-6621</t>
  </si>
  <si>
    <t>RIGO'S EQU</t>
  </si>
  <si>
    <t>5340 ARGOSY AVE.</t>
  </si>
  <si>
    <t>92649-0000</t>
  </si>
  <si>
    <t>714-893-4534</t>
  </si>
  <si>
    <t>RIMA ENTER</t>
  </si>
  <si>
    <t>7367 GARNET STREET</t>
  </si>
  <si>
    <t>91730-1235</t>
  </si>
  <si>
    <t>909-945-9501</t>
  </si>
  <si>
    <t>RJB MARKET</t>
  </si>
  <si>
    <t>25232 MAINSAIC DR.</t>
  </si>
  <si>
    <t>DANA POINT</t>
  </si>
  <si>
    <t>949-842-4693</t>
  </si>
  <si>
    <t>ROBERT REN</t>
  </si>
  <si>
    <t>DO NOT USE - PAST DUES WO TO BD</t>
  </si>
  <si>
    <t>27758 SANTA MARGARITA PKWY #308</t>
  </si>
  <si>
    <t>949-462-3060</t>
  </si>
  <si>
    <t>ROBOMEDICA</t>
  </si>
  <si>
    <t>1171 W. INDUSTRIAL PARK DR., UNIT D</t>
  </si>
  <si>
    <t>667-760-5233</t>
  </si>
  <si>
    <t>10682 PULLMAN CT</t>
  </si>
  <si>
    <t>909-481-1170</t>
  </si>
  <si>
    <t>ROMERO'S E</t>
  </si>
  <si>
    <t>318-219-4300</t>
  </si>
  <si>
    <t>8420 HAVEN BROOK CT</t>
  </si>
  <si>
    <t>773-294-9227</t>
  </si>
  <si>
    <t>ROUND INNO</t>
  </si>
  <si>
    <t>512 SHARPTOWN ROAD</t>
  </si>
  <si>
    <t>856-241-2004</t>
  </si>
  <si>
    <t>ROYAL INGR</t>
  </si>
  <si>
    <t>P.O. BOX 458</t>
  </si>
  <si>
    <t>323-728-7041</t>
  </si>
  <si>
    <t>ROYAL PAPE</t>
  </si>
  <si>
    <t>1946 E. 46TH STREET</t>
  </si>
  <si>
    <t>323-234-0899</t>
  </si>
  <si>
    <t>ROYAL TEXT</t>
  </si>
  <si>
    <t>891 IOWA AVENUE</t>
  </si>
  <si>
    <t>951-684-6006</t>
  </si>
  <si>
    <t>RSVC COMPA</t>
  </si>
  <si>
    <t>1966 VIA ARADO</t>
  </si>
  <si>
    <t>310-868-1010</t>
  </si>
  <si>
    <t>14655 FIRESTONE LANE</t>
  </si>
  <si>
    <t>90638-0000</t>
  </si>
  <si>
    <t>714-670-6397</t>
  </si>
  <si>
    <t>3200 SKYWAY DRIAVE</t>
  </si>
  <si>
    <t>SANTA MARIA</t>
  </si>
  <si>
    <t>805-925-2691</t>
  </si>
  <si>
    <t>SANTA MARI</t>
  </si>
  <si>
    <t>528 W. BRIARDALE AVE</t>
  </si>
  <si>
    <t>92865-0000</t>
  </si>
  <si>
    <t>714-282-5130</t>
  </si>
  <si>
    <t>SELECT MAC</t>
  </si>
  <si>
    <t>MAIL DROP #026-45</t>
  </si>
  <si>
    <t>PO DRAWER 2128</t>
  </si>
  <si>
    <t>1529 SANTIAGO RIDGE WAY</t>
  </si>
  <si>
    <t>619-575-1577</t>
  </si>
  <si>
    <t>SIGNAL TES</t>
  </si>
  <si>
    <t>3028 LAS HERMANAS STREET</t>
  </si>
  <si>
    <t>310 885-9717</t>
  </si>
  <si>
    <t>SIMSO TEX</t>
  </si>
  <si>
    <t>17059 GREEN DRIVE</t>
  </si>
  <si>
    <t>91745-0000</t>
  </si>
  <si>
    <t>626-956-8200</t>
  </si>
  <si>
    <t>SING TAO N</t>
  </si>
  <si>
    <t>440 BALDWIN PARK BLVD</t>
  </si>
  <si>
    <t>626-322-2126</t>
  </si>
  <si>
    <t>SMURFIT KA</t>
  </si>
  <si>
    <t>13400 E. NELSON AVENUE</t>
  </si>
  <si>
    <t>626-333-6363</t>
  </si>
  <si>
    <t>6700 ARTESIA BLVD.</t>
  </si>
  <si>
    <t>714-684-3793</t>
  </si>
  <si>
    <t>SOLARIS PA</t>
  </si>
  <si>
    <t>166 N. BALDWIN PARK BLVD.</t>
  </si>
  <si>
    <t>626-369-6927</t>
  </si>
  <si>
    <t>SONOCO PRO</t>
  </si>
  <si>
    <t>1722 KETTERING STREET</t>
  </si>
  <si>
    <t>949-851-9654</t>
  </si>
  <si>
    <t>SOUTH COAS</t>
  </si>
  <si>
    <t>4201 FRUITLAND AVENUE</t>
  </si>
  <si>
    <t>323-583-2231</t>
  </si>
  <si>
    <t>SOUTHLAND</t>
  </si>
  <si>
    <t>665 MARSHALL LOOP RD.</t>
  </si>
  <si>
    <t>SOMERTON</t>
  </si>
  <si>
    <t>928-315-5454</t>
  </si>
  <si>
    <t>SOUTHWEST</t>
  </si>
  <si>
    <t>4007 SOUTH 20TH STREET</t>
  </si>
  <si>
    <t>602-276-8222</t>
  </si>
  <si>
    <t>3110 E. MIRALOMA AVENUE</t>
  </si>
  <si>
    <t>92806-0000</t>
  </si>
  <si>
    <t>714-765-1190</t>
  </si>
  <si>
    <t>SPICE PROD</t>
  </si>
  <si>
    <t>1200 N. MARIPOSA ROAD, #A103</t>
  </si>
  <si>
    <t>631-944-9554</t>
  </si>
  <si>
    <t>SRMT MOLDS</t>
  </si>
  <si>
    <t>1581 N. MAIN STREET</t>
  </si>
  <si>
    <t>714-637-6050</t>
  </si>
  <si>
    <t>STIR FOODS</t>
  </si>
  <si>
    <t>710 S. 23RD AVENUE</t>
  </si>
  <si>
    <t>85009-0000</t>
  </si>
  <si>
    <t>602-254-7606</t>
  </si>
  <si>
    <t>SUN BELT S</t>
  </si>
  <si>
    <t>500 NORTH F STREET</t>
  </si>
  <si>
    <t>WASCO</t>
  </si>
  <si>
    <t>661-758-0491</t>
  </si>
  <si>
    <t>SUNNYGEM,</t>
  </si>
  <si>
    <t>BELLFLOWER</t>
  </si>
  <si>
    <t>562-809-8300</t>
  </si>
  <si>
    <t>SUNSET IND</t>
  </si>
  <si>
    <t>323-264-8600</t>
  </si>
  <si>
    <t>SUPERIOR B</t>
  </si>
  <si>
    <t>1350 RIVERVIEW DRIVE E.</t>
  </si>
  <si>
    <t>909-799-9950</t>
  </si>
  <si>
    <t>SYSTEMS TE</t>
  </si>
  <si>
    <t>711 S. STIMSON AVENUE</t>
  </si>
  <si>
    <t>714-671-9700</t>
  </si>
  <si>
    <t>TALBERT AR</t>
  </si>
  <si>
    <t>SUITE 167</t>
  </si>
  <si>
    <t>11278 LOS ALAMITOS</t>
  </si>
  <si>
    <t>90720-0000</t>
  </si>
  <si>
    <t>310-594-6091</t>
  </si>
  <si>
    <t>TALLY MKT.</t>
  </si>
  <si>
    <t>7575 BRITANNIA PARK PLACE</t>
  </si>
  <si>
    <t>619-661-8090</t>
  </si>
  <si>
    <t>THE BOX CO</t>
  </si>
  <si>
    <t>750 NORTH GENE AUTRY TRAIL</t>
  </si>
  <si>
    <t>PALM SPRINGS</t>
  </si>
  <si>
    <t>760-778-4730</t>
  </si>
  <si>
    <t>THE DESERT</t>
  </si>
  <si>
    <t>91730-0000</t>
  </si>
  <si>
    <t>909-944-4000</t>
  </si>
  <si>
    <t>THOMPSON I</t>
  </si>
  <si>
    <t>1310 SANTA ANITA AVENUE</t>
  </si>
  <si>
    <t>91733-0000</t>
  </si>
  <si>
    <t>626-579-4330</t>
  </si>
  <si>
    <t>1467 DAVRIL CIRCLE</t>
  </si>
  <si>
    <t>951-278-2100</t>
  </si>
  <si>
    <t>THORO PACK</t>
  </si>
  <si>
    <t>TITANIUM METALS CORP.</t>
  </si>
  <si>
    <t>705-564-2544</t>
  </si>
  <si>
    <t>4028 ELWOOD AVENUE</t>
  </si>
  <si>
    <t>818-939-5255</t>
  </si>
  <si>
    <t>TOBIN MACH</t>
  </si>
  <si>
    <t>93390-2106</t>
  </si>
  <si>
    <t>661-665-9087</t>
  </si>
  <si>
    <t>TOP INDUST</t>
  </si>
  <si>
    <t>1800 W. HOLT AVE.</t>
  </si>
  <si>
    <t>909-706-4110</t>
  </si>
  <si>
    <t>TORN AND G</t>
  </si>
  <si>
    <t>3701 CATALINA STREET</t>
  </si>
  <si>
    <t>562-598-2446</t>
  </si>
  <si>
    <t>TREND OFFS</t>
  </si>
  <si>
    <t>11202 E. GERMANN ROAD</t>
  </si>
  <si>
    <t>480-722-4892</t>
  </si>
  <si>
    <t>TRW VEHICL</t>
  </si>
  <si>
    <t>6501 W. ROOSEVELT ROAD</t>
  </si>
  <si>
    <t>BERWYN</t>
  </si>
  <si>
    <t>708-788-9220</t>
  </si>
  <si>
    <t>TURANO NEV</t>
  </si>
  <si>
    <t>P. O. BOX 460</t>
  </si>
  <si>
    <t>323-724-7957</t>
  </si>
  <si>
    <t>TURNER FIB</t>
  </si>
  <si>
    <t>19216 S LAUREL PARK RD</t>
  </si>
  <si>
    <t>310-635-8121</t>
  </si>
  <si>
    <t>UNITED BAK</t>
  </si>
  <si>
    <t>8755 MESA POINT TERRACE</t>
  </si>
  <si>
    <t>619-423-8081</t>
  </si>
  <si>
    <t>UNLIMITED</t>
  </si>
  <si>
    <t>3747 STANDARD STREET</t>
  </si>
  <si>
    <t>661-323-8227</t>
  </si>
  <si>
    <t>UPF CORPOR</t>
  </si>
  <si>
    <t>13570 LARWIN CIRCLE</t>
  </si>
  <si>
    <t>562-926-9600</t>
  </si>
  <si>
    <t>USA EMICO,</t>
  </si>
  <si>
    <t>16230 FILBERT ST.</t>
  </si>
  <si>
    <t>SYLMAR</t>
  </si>
  <si>
    <t>91342-0000</t>
  </si>
  <si>
    <t>818-362-7771</t>
  </si>
  <si>
    <t>VALLEY BUS</t>
  </si>
  <si>
    <t>1400 WEST RINCON</t>
  </si>
  <si>
    <t>714-446-8800</t>
  </si>
  <si>
    <t>VEG FRESH</t>
  </si>
  <si>
    <t>714-871-6712</t>
  </si>
  <si>
    <t>VEG-LAND,</t>
  </si>
  <si>
    <t>134 MAIN STREET</t>
  </si>
  <si>
    <t>213-322-7357</t>
  </si>
  <si>
    <t>VENICE BAK</t>
  </si>
  <si>
    <t>9141 ARROW RTE</t>
  </si>
  <si>
    <t>323-728-2280</t>
  </si>
  <si>
    <t>3 HOLLAND</t>
  </si>
  <si>
    <t>949-474-0690</t>
  </si>
  <si>
    <t>VICTORY FO</t>
  </si>
  <si>
    <t>3046 E. 50TH</t>
  </si>
  <si>
    <t>323-582-1241</t>
  </si>
  <si>
    <t>VIE DE FRA</t>
  </si>
  <si>
    <t>13707 S. FIGUEROA STREET</t>
  </si>
  <si>
    <t>90061-0000</t>
  </si>
  <si>
    <t>310-324-7062</t>
  </si>
  <si>
    <t>VISION ENV</t>
  </si>
  <si>
    <t>DBA WEST COAST INSULATED GLASS PROD</t>
  </si>
  <si>
    <t>17730 CRUSADER AVE.</t>
  </si>
  <si>
    <t>562-653-9797</t>
  </si>
  <si>
    <t>WCP</t>
  </si>
  <si>
    <t>12434 4TH ST</t>
  </si>
  <si>
    <t>909-899-4407</t>
  </si>
  <si>
    <t>2300 S. RESERVOIR STREET, STE 302</t>
  </si>
  <si>
    <t>909-465-0600</t>
  </si>
  <si>
    <t>WESTERN BE</t>
  </si>
  <si>
    <t>904-330-3199</t>
  </si>
  <si>
    <t>7200 E. BRUNDAGE LANE</t>
  </si>
  <si>
    <t>93307-0000</t>
  </si>
  <si>
    <t>661-366-7205</t>
  </si>
  <si>
    <t>WM. BOLTHO</t>
  </si>
  <si>
    <t>5211 W. BUCKEYE RD</t>
  </si>
  <si>
    <t>602-442-2003</t>
  </si>
  <si>
    <t>WM.T. BURN</t>
  </si>
  <si>
    <t>GENERAL MILLS CANADA CORP-8008</t>
  </si>
  <si>
    <t>MOTION CANADA - VAUGHAN-0940</t>
  </si>
  <si>
    <t>MOTION CANADA - VAUGHAN-1007</t>
  </si>
  <si>
    <t>S &amp; A INDUSTRIAL MAINTENANCE-0942</t>
  </si>
  <si>
    <t>2350 BENNETT RD</t>
  </si>
  <si>
    <t>MILLSAP</t>
  </si>
  <si>
    <t>76066-0000</t>
  </si>
  <si>
    <t>940-682-4211</t>
  </si>
  <si>
    <t>2601 CROSSROADS DRIVE</t>
  </si>
  <si>
    <t>ARDMORE</t>
  </si>
  <si>
    <t>73401-0000</t>
  </si>
  <si>
    <t>580-223-9301</t>
  </si>
  <si>
    <t>ALLIED BEA</t>
  </si>
  <si>
    <t>520 S. 18TH ST</t>
  </si>
  <si>
    <t>515-453-2479</t>
  </si>
  <si>
    <t>607 W. WISTERIA STREET</t>
  </si>
  <si>
    <t>76063-0000</t>
  </si>
  <si>
    <t>817-473-2992</t>
  </si>
  <si>
    <t>210-657-9191</t>
  </si>
  <si>
    <t>903-784-1741</t>
  </si>
  <si>
    <t>405-677-5719</t>
  </si>
  <si>
    <t>SMITHVILLE</t>
  </si>
  <si>
    <t>512-522-4860</t>
  </si>
  <si>
    <t>ARMSIDE IN</t>
  </si>
  <si>
    <t>3244 GARDENBROOK DRIVE</t>
  </si>
  <si>
    <t>FARMERS BRANCH</t>
  </si>
  <si>
    <t>75234-0000</t>
  </si>
  <si>
    <t>817-877-0330</t>
  </si>
  <si>
    <t>BEARING CH</t>
  </si>
  <si>
    <t>801 E. AVENUE K</t>
  </si>
  <si>
    <t>GRAND PRAIRIE</t>
  </si>
  <si>
    <t>972-522-4300</t>
  </si>
  <si>
    <t>BIMBO</t>
  </si>
  <si>
    <t>BRENHAM</t>
  </si>
  <si>
    <t>979-836-7977</t>
  </si>
  <si>
    <t>BLUE BELL</t>
  </si>
  <si>
    <t>450 E. PURNELL</t>
  </si>
  <si>
    <t>LEWISVILLE</t>
  </si>
  <si>
    <t>75057-0000</t>
  </si>
  <si>
    <t>972-221-6277</t>
  </si>
  <si>
    <t>BULLOCH FA</t>
  </si>
  <si>
    <t>9000 BLUE MOUND RD</t>
  </si>
  <si>
    <t>817-847-3782</t>
  </si>
  <si>
    <t>BUREAU OF</t>
  </si>
  <si>
    <t>MAYSVILLE</t>
  </si>
  <si>
    <t>405-867-4467</t>
  </si>
  <si>
    <t>BURFORD CO</t>
  </si>
  <si>
    <t>*Emerged from Chapter 11 9-7-18*</t>
  </si>
  <si>
    <t>601 NATIONAL DR</t>
  </si>
  <si>
    <t>214-818-2000</t>
  </si>
  <si>
    <t>3450 NORTHERN CROSS BLVD.</t>
  </si>
  <si>
    <t>817-831-5600</t>
  </si>
  <si>
    <t>CINTAS COR</t>
  </si>
  <si>
    <t>P.O. BOX 20035</t>
  </si>
  <si>
    <t>WACO</t>
  </si>
  <si>
    <t>76702-0000</t>
  </si>
  <si>
    <t>254-776-0493</t>
  </si>
  <si>
    <t>D E SHIPP</t>
  </si>
  <si>
    <t>6700 TUSSING RD</t>
  </si>
  <si>
    <t>REYNOLDSBURG</t>
  </si>
  <si>
    <t>801-526-1354</t>
  </si>
  <si>
    <t>DAIFUKU AM</t>
  </si>
  <si>
    <t>8200 S.W. 29TH</t>
  </si>
  <si>
    <t>OKLAHOMA CITY</t>
  </si>
  <si>
    <t>73179-0000</t>
  </si>
  <si>
    <t>405-745-6644</t>
  </si>
  <si>
    <t>DANILUK CO</t>
  </si>
  <si>
    <t>910 EAST 50TH STREET</t>
  </si>
  <si>
    <t>LUBBOCK</t>
  </si>
  <si>
    <t>806-747-5138</t>
  </si>
  <si>
    <t>DEECO HOSE</t>
  </si>
  <si>
    <t>9650-70 CHARTWELL DRIVE</t>
  </si>
  <si>
    <t>75243-0000</t>
  </si>
  <si>
    <t>214-221-2399</t>
  </si>
  <si>
    <t>DON MIGUEL</t>
  </si>
  <si>
    <t>2050 W HOUSTON PARKWAY S. STE 1750</t>
  </si>
  <si>
    <t>713-766-7627</t>
  </si>
  <si>
    <t>DYNAENERGE</t>
  </si>
  <si>
    <t>TEMPLE MAINTENANCE</t>
  </si>
  <si>
    <t>TEMPLE</t>
  </si>
  <si>
    <t>254-778-0131</t>
  </si>
  <si>
    <t>E.R. CARPE</t>
  </si>
  <si>
    <t>7700 HARWELL STREET</t>
  </si>
  <si>
    <t>76108-0000</t>
  </si>
  <si>
    <t>817-246-4555</t>
  </si>
  <si>
    <t>ECKELS-BIL</t>
  </si>
  <si>
    <t>119 NORTH COTTON</t>
  </si>
  <si>
    <t>79901-0000</t>
  </si>
  <si>
    <t>915-533-5080</t>
  </si>
  <si>
    <t>EL PASO IN</t>
  </si>
  <si>
    <t>1052 5TH 2ND AVE</t>
  </si>
  <si>
    <t>817-477-0292</t>
  </si>
  <si>
    <t>ENGAGE IND</t>
  </si>
  <si>
    <t>BROWNSVILLE</t>
  </si>
  <si>
    <t>956-542-4989</t>
  </si>
  <si>
    <t>ESAM SUPPL</t>
  </si>
  <si>
    <t>934 S. 5TH AVENUE</t>
  </si>
  <si>
    <t>817-473-3344</t>
  </si>
  <si>
    <t>F.E.I. INC</t>
  </si>
  <si>
    <t>3709 E. FIRST STREET</t>
  </si>
  <si>
    <t>76111-0000</t>
  </si>
  <si>
    <t>817-838-3442</t>
  </si>
  <si>
    <t>FIVE STAR</t>
  </si>
  <si>
    <t>4601 PYLON STREET</t>
  </si>
  <si>
    <t>817-769-8909</t>
  </si>
  <si>
    <t>FORT DEARB</t>
  </si>
  <si>
    <t>FREEPORT-M</t>
  </si>
  <si>
    <t>4757 THE GROVE DRIVE, STE. 260</t>
  </si>
  <si>
    <t>WINDERMERE</t>
  </si>
  <si>
    <t>407-612-5010</t>
  </si>
  <si>
    <t>FRESH EXPR</t>
  </si>
  <si>
    <t>8000 N. DALLAS PARKWAY</t>
  </si>
  <si>
    <t>FRISCO</t>
  </si>
  <si>
    <t>75034-0000</t>
  </si>
  <si>
    <t>214-618-1185</t>
  </si>
  <si>
    <t>GEA FOOD S</t>
  </si>
  <si>
    <t>4820 CRAWFORD DRIVE</t>
  </si>
  <si>
    <t>THE COLONY</t>
  </si>
  <si>
    <t>214-226-5268</t>
  </si>
  <si>
    <t>GILBERT TI</t>
  </si>
  <si>
    <t>580-531-5700</t>
  </si>
  <si>
    <t>P.O BOX 666</t>
  </si>
  <si>
    <t>EMAIL INV: TAMIM@HARRISPACKAGING.CO</t>
  </si>
  <si>
    <t>817-429-6262</t>
  </si>
  <si>
    <t>HARRIS PAC</t>
  </si>
  <si>
    <t>1236 MANUFACTURERS ROW</t>
  </si>
  <si>
    <t>254-772-7238</t>
  </si>
  <si>
    <t>HOBBS BOND</t>
  </si>
  <si>
    <t>STS-WP, 124C OSIGIAN BLVD</t>
  </si>
  <si>
    <t>WARNER ROBINS</t>
  </si>
  <si>
    <t>580 584 7000</t>
  </si>
  <si>
    <t>HUBER ENGI</t>
  </si>
  <si>
    <t>EMAIL INVS:</t>
  </si>
  <si>
    <t>1920 S. MAIN ST. 970</t>
  </si>
  <si>
    <t>MCALLEN</t>
  </si>
  <si>
    <t>956-682-6244</t>
  </si>
  <si>
    <t>INDUSTRIAS</t>
  </si>
  <si>
    <t>2201 CONSTANTINOPLE STREET</t>
  </si>
  <si>
    <t>LAREDO</t>
  </si>
  <si>
    <t>956-269-9900</t>
  </si>
  <si>
    <t>1441 FRANCESCA DRIVE</t>
  </si>
  <si>
    <t>915-892-2864</t>
  </si>
  <si>
    <t>1420 MARKET ST</t>
  </si>
  <si>
    <t>210-401-4740</t>
  </si>
  <si>
    <t>26300 LA ALAMEDA, SUITE 400</t>
  </si>
  <si>
    <t>949-348-4490 ...</t>
  </si>
  <si>
    <t>ATTN: ACCOUNTS PAYABLE 6-03</t>
  </si>
  <si>
    <t>LAWTON</t>
  </si>
  <si>
    <t>580-353-2862</t>
  </si>
  <si>
    <t>K.E. FISCH</t>
  </si>
  <si>
    <t>1941 FM 20</t>
  </si>
  <si>
    <t>RED ROCK</t>
  </si>
  <si>
    <t>KAM FAB LL</t>
  </si>
  <si>
    <t>405-947-1770</t>
  </si>
  <si>
    <t>817-608-9022</t>
  </si>
  <si>
    <t>1-915-778-8880</t>
  </si>
  <si>
    <t>P.O. BOX 1300</t>
  </si>
  <si>
    <t>KILLEEN</t>
  </si>
  <si>
    <t>76540-0000</t>
  </si>
  <si>
    <t>254-501-7465</t>
  </si>
  <si>
    <t>KILLEEN DA</t>
  </si>
  <si>
    <t>212 COLLEGE AVE.</t>
  </si>
  <si>
    <t>817-338-0465</t>
  </si>
  <si>
    <t>LETTERPRES</t>
  </si>
  <si>
    <t>1244 ROBINHOOD ST., SUITE 120</t>
  </si>
  <si>
    <t>956-720-0806</t>
  </si>
  <si>
    <t>LION SUPPL</t>
  </si>
  <si>
    <t>210-648-6400</t>
  </si>
  <si>
    <t>LONE STAR</t>
  </si>
  <si>
    <t>2205 AVENUE E.</t>
  </si>
  <si>
    <t>806-747-4521</t>
  </si>
  <si>
    <t>M. B. MCKE</t>
  </si>
  <si>
    <t>32041 BLANCO RD.</t>
  </si>
  <si>
    <t>BULVERDE</t>
  </si>
  <si>
    <t>210-340-3664</t>
  </si>
  <si>
    <t>MAPA DISTR</t>
  </si>
  <si>
    <t>6277 DENVER INDUSTRIAL PARK ROAD</t>
  </si>
  <si>
    <t>dba VALLEY ROLLER COMPANY</t>
  </si>
  <si>
    <t>800 HOWERTON LANE</t>
  </si>
  <si>
    <t>EUREKA</t>
  </si>
  <si>
    <t>800-426-1000-352</t>
  </si>
  <si>
    <t>VALLEY ROL</t>
  </si>
  <si>
    <t>DBA:  VALLEY ROLLER</t>
  </si>
  <si>
    <t>800 MAXCESS AMERICAS, INC</t>
  </si>
  <si>
    <t>MAXCESS AM</t>
  </si>
  <si>
    <t>DEPT 14858</t>
  </si>
  <si>
    <t>817-767-8341</t>
  </si>
  <si>
    <t>MEDIA PROC</t>
  </si>
  <si>
    <t>4340 DIVIDEND DR.</t>
  </si>
  <si>
    <t>78216-0000</t>
  </si>
  <si>
    <t>210-359-6030</t>
  </si>
  <si>
    <t>1110 PENDALE RD.</t>
  </si>
  <si>
    <t>915-727-5793</t>
  </si>
  <si>
    <t>38505 HI 10 WEST</t>
  </si>
  <si>
    <t>BOERNE</t>
  </si>
  <si>
    <t>210-581-1415</t>
  </si>
  <si>
    <t>MISSION PA</t>
  </si>
  <si>
    <t>16074 CENTRAL COMMERCE DR.</t>
  </si>
  <si>
    <t>78660-2036</t>
  </si>
  <si>
    <t>901 TONY LAMA SUITE 4</t>
  </si>
  <si>
    <t>79915-0000</t>
  </si>
  <si>
    <t>915-779-3335</t>
  </si>
  <si>
    <t>PO BOX 161787</t>
  </si>
  <si>
    <t>76161-1787</t>
  </si>
  <si>
    <t>817-838-7878</t>
  </si>
  <si>
    <t>1402 WEST HWY 60</t>
  </si>
  <si>
    <t>FRIONA</t>
  </si>
  <si>
    <t>806-250-5450</t>
  </si>
  <si>
    <t>PO BOX 430009</t>
  </si>
  <si>
    <t>956-718-2229</t>
  </si>
  <si>
    <t>419 WEST HIGHWAY 83</t>
  </si>
  <si>
    <t>956-682-1416</t>
  </si>
  <si>
    <t>SUITE 800</t>
  </si>
  <si>
    <t>4116 WILL ROGERS PARKWAY</t>
  </si>
  <si>
    <t>73108-0000</t>
  </si>
  <si>
    <t>405-943-3316</t>
  </si>
  <si>
    <t>P.O. BOX 270898</t>
  </si>
  <si>
    <t>73137-0000</t>
  </si>
  <si>
    <t>806-293-0100</t>
  </si>
  <si>
    <t>P.O. BOX 18327</t>
  </si>
  <si>
    <t>78218-0327</t>
  </si>
  <si>
    <t>210-662-6772</t>
  </si>
  <si>
    <t>254-773-4224</t>
  </si>
  <si>
    <t>1202 INDIANA STREET</t>
  </si>
  <si>
    <t>WICHITA FALLS</t>
  </si>
  <si>
    <t>76307-0000</t>
  </si>
  <si>
    <t>817-766-3328</t>
  </si>
  <si>
    <t>1800 NORTHWESTERN DRIVE</t>
  </si>
  <si>
    <t>915-877-1173</t>
  </si>
  <si>
    <t>MOUNT FRAN</t>
  </si>
  <si>
    <t>3220 FM 802</t>
  </si>
  <si>
    <t>956-548-6677</t>
  </si>
  <si>
    <t>MINCO</t>
  </si>
  <si>
    <t>405-352-9920</t>
  </si>
  <si>
    <t>OKLAHOMA F</t>
  </si>
  <si>
    <t>210-303-8144</t>
  </si>
  <si>
    <t>PIONEER FR</t>
  </si>
  <si>
    <t>PO BOX 3377</t>
  </si>
  <si>
    <t>817-274-7771</t>
  </si>
  <si>
    <t>101 CHISHOLM TRAIL</t>
  </si>
  <si>
    <t>ROUND ROCK</t>
  </si>
  <si>
    <t>909-518-1808</t>
  </si>
  <si>
    <t>PO BOX 540757</t>
  </si>
  <si>
    <t>75354-0000</t>
  </si>
  <si>
    <t>214-358-5588</t>
  </si>
  <si>
    <t>PURVIS BEA</t>
  </si>
  <si>
    <t>401 N. GREAT SOUTHWEST PKWY</t>
  </si>
  <si>
    <t>817-640-9810-116</t>
  </si>
  <si>
    <t>3905 E. PROGRESS ST</t>
  </si>
  <si>
    <t>817-568-2067</t>
  </si>
  <si>
    <t>214-631-7670</t>
  </si>
  <si>
    <t>INTERNATIONAL AIRPORT</t>
  </si>
  <si>
    <t>AMARILLO</t>
  </si>
  <si>
    <t>79105-1971</t>
  </si>
  <si>
    <t>806-335-7671</t>
  </si>
  <si>
    <t>RICK HUSBA</t>
  </si>
  <si>
    <t>211 WEST CEVALLOS</t>
  </si>
  <si>
    <t>210-225-2671</t>
  </si>
  <si>
    <t>SAN ANTONI</t>
  </si>
  <si>
    <t>956-546-9009</t>
  </si>
  <si>
    <t>SANDTEX IN</t>
  </si>
  <si>
    <t>ATTN: CLAUDIA MACIEL</t>
  </si>
  <si>
    <t>1930 MAGOFFIN AVE</t>
  </si>
  <si>
    <t>915-585-6400</t>
  </si>
  <si>
    <t>SCIENTIFIC</t>
  </si>
  <si>
    <t>940-720-3458</t>
  </si>
  <si>
    <t>SCRIPPS ME</t>
  </si>
  <si>
    <t>401 CONGRESS AVE, SUITE 1540</t>
  </si>
  <si>
    <t>512-535-6526</t>
  </si>
  <si>
    <t>SDF-INTERN</t>
  </si>
  <si>
    <t>P.O. BOX 637</t>
  </si>
  <si>
    <t>817-478-3400</t>
  </si>
  <si>
    <t>SPECIAL FA</t>
  </si>
  <si>
    <t>3250A W. SEMINARY DR.</t>
  </si>
  <si>
    <t>817-922-9727</t>
  </si>
  <si>
    <t>SPECIALTY</t>
  </si>
  <si>
    <t>1075 ARION PARKWAY</t>
  </si>
  <si>
    <t>210-490-1669</t>
  </si>
  <si>
    <t>2400 HWY 1431 WEST</t>
  </si>
  <si>
    <t>MARBLE FALLS</t>
  </si>
  <si>
    <t>830-201-4500</t>
  </si>
  <si>
    <t>STONEPANEL</t>
  </si>
  <si>
    <t>6553 STAR COURT</t>
  </si>
  <si>
    <t>956-998-8202</t>
  </si>
  <si>
    <t>SUMESTRA G</t>
  </si>
  <si>
    <t>1001 N COCKRELL HILL RD</t>
  </si>
  <si>
    <t>214-565-4822</t>
  </si>
  <si>
    <t>806-742-3844</t>
  </si>
  <si>
    <t>TEXAS TECH</t>
  </si>
  <si>
    <t>SUITE 117</t>
  </si>
  <si>
    <t>3201 N. SYLVANIA AVENUE</t>
  </si>
  <si>
    <t>817-210-5035</t>
  </si>
  <si>
    <t>5807 BUSINESS PARK</t>
  </si>
  <si>
    <t>210-653-7790</t>
  </si>
  <si>
    <t>TRULITE GL</t>
  </si>
  <si>
    <t>BLUM</t>
  </si>
  <si>
    <t>TSI CONVEY</t>
  </si>
  <si>
    <t>GRAPEVINE</t>
  </si>
  <si>
    <t>817-210-4353</t>
  </si>
  <si>
    <t>TWG SUPPLY</t>
  </si>
  <si>
    <t>P.O. BOX 470787</t>
  </si>
  <si>
    <t>972-355-8299</t>
  </si>
  <si>
    <t>UNIFIED SU</t>
  </si>
  <si>
    <t>721 N. GREAT SOUTHWEST PKWY</t>
  </si>
  <si>
    <t>469-865-4004</t>
  </si>
  <si>
    <t>VIS - VEGA</t>
  </si>
  <si>
    <t>210-651-3735</t>
  </si>
  <si>
    <t>2395 AMERICAN AVE.</t>
  </si>
  <si>
    <t>510-293-1838</t>
  </si>
  <si>
    <t>WINDSOR FO</t>
  </si>
  <si>
    <t>4901 N. BEACH ST.</t>
  </si>
  <si>
    <t>817-870-4601</t>
  </si>
  <si>
    <t>XPRESSDOCS</t>
  </si>
  <si>
    <t>Greg Ripco</t>
  </si>
  <si>
    <t>CANADIAN BEARINGS LTD.-1066</t>
  </si>
  <si>
    <t>FEDEX GROUND PKG SYS – MISSISSAUGA-0481</t>
  </si>
  <si>
    <t>GRAPHIC PACKAGING INTL CANADA ULC-0290</t>
  </si>
  <si>
    <t>IPPOLITO FRUIT AND PRODUCE LTD-1460</t>
  </si>
  <si>
    <t>MAPLE LEAF FOODS INC-1155</t>
  </si>
  <si>
    <t>MAPLE LEAF FOODS INC.-0722</t>
  </si>
  <si>
    <t>MAPLE LEAF FOODS INC.-0912</t>
  </si>
  <si>
    <t>MAPLE LEAF FOODS INC.-1371</t>
  </si>
  <si>
    <t>MOTION CANADA - CAMBRIDGE-0028</t>
  </si>
  <si>
    <t>MOTION CANADA - HAMILTON-0470</t>
  </si>
  <si>
    <t>PROSPECT QUOTE AND N/C TEST-4201</t>
  </si>
  <si>
    <t>SOFINA FOODS INC.-0928</t>
  </si>
  <si>
    <t>TRANSCONTINENTAL PRINTING 2005 G.P.-0133</t>
  </si>
  <si>
    <t>WAJAX IND. COMPONENTS LLC-1012</t>
  </si>
  <si>
    <t>US Gregg Brannon</t>
  </si>
  <si>
    <t>914 N. JEFFERSON STREET</t>
  </si>
  <si>
    <t>SPRINGDALE</t>
  </si>
  <si>
    <t>479-756-7400</t>
  </si>
  <si>
    <t>A.E.R.T.,</t>
  </si>
  <si>
    <t>19094 OLD COVINGTON HIGHWAY</t>
  </si>
  <si>
    <t>HAMMOND</t>
  </si>
  <si>
    <t>985-542-1705</t>
  </si>
  <si>
    <t>AIRPORT BR</t>
  </si>
  <si>
    <t>501-262-8144</t>
  </si>
  <si>
    <t>ALLIANCE R</t>
  </si>
  <si>
    <t>2020 EAST CENTER STREET</t>
  </si>
  <si>
    <t>GREENWOOD</t>
  </si>
  <si>
    <t>479 996-2829</t>
  </si>
  <si>
    <t>ALPHA</t>
  </si>
  <si>
    <t>1000 S. OLD MISSOURI RD.</t>
  </si>
  <si>
    <t>479-756-2381</t>
  </si>
  <si>
    <t>AMERICA BE</t>
  </si>
  <si>
    <t>SUITE B</t>
  </si>
  <si>
    <t>530 MADISON STREET</t>
  </si>
  <si>
    <t>72762-0000</t>
  </si>
  <si>
    <t>ITTA BENA</t>
  </si>
  <si>
    <t>662-254-7207</t>
  </si>
  <si>
    <t>AMERICA'S</t>
  </si>
  <si>
    <t>CROSSETT</t>
  </si>
  <si>
    <t>870-364-6887</t>
  </si>
  <si>
    <t>AMERIMEXUS</t>
  </si>
  <si>
    <t>14101 CAPITAL BLVD</t>
  </si>
  <si>
    <t>919-526-1400</t>
  </si>
  <si>
    <t>ANDRITZ FA</t>
  </si>
  <si>
    <t>318-325-3886</t>
  </si>
  <si>
    <t>501-751-6455</t>
  </si>
  <si>
    <t>870-535-8071</t>
  </si>
  <si>
    <t>1 APPLIED PLAZA</t>
  </si>
  <si>
    <t>515 RIVER CROSSING DRIVE, SUITE 110</t>
  </si>
  <si>
    <t>FORT MILL</t>
  </si>
  <si>
    <t>501-337-9534</t>
  </si>
  <si>
    <t>ARAUCO AME</t>
  </si>
  <si>
    <t>4100 HIGHWAY 45 N</t>
  </si>
  <si>
    <t>MERIDIAN</t>
  </si>
  <si>
    <t>601-483-6945</t>
  </si>
  <si>
    <t>AVERY DENN</t>
  </si>
  <si>
    <t>SPRINGDALE PLANT</t>
  </si>
  <si>
    <t>1200 CRUTCHER ST</t>
  </si>
  <si>
    <t>479-751-4666</t>
  </si>
  <si>
    <t>425 BANCROFT BLVD</t>
  </si>
  <si>
    <t>318-324-2204</t>
  </si>
  <si>
    <t>BANCROFT B</t>
  </si>
  <si>
    <t>800-398-5662</t>
  </si>
  <si>
    <t>BDI - MARK</t>
  </si>
  <si>
    <t>870-364-3255</t>
  </si>
  <si>
    <t>BELT-PRO S</t>
  </si>
  <si>
    <t>107 FLINT STREET</t>
  </si>
  <si>
    <t>870-935-0970</t>
  </si>
  <si>
    <t>BEST CONVE</t>
  </si>
  <si>
    <t>P.O. BOX 259</t>
  </si>
  <si>
    <t>RAYNE</t>
  </si>
  <si>
    <t>70578-0000</t>
  </si>
  <si>
    <t>800-325-8964</t>
  </si>
  <si>
    <t>BODY MASTE</t>
  </si>
  <si>
    <t>P.O. BOX 1070</t>
  </si>
  <si>
    <t>TUPELO</t>
  </si>
  <si>
    <t>38801-0000</t>
  </si>
  <si>
    <t>662-566-2392</t>
  </si>
  <si>
    <t>P.O. BOX 9630</t>
  </si>
  <si>
    <t>39705-0000</t>
  </si>
  <si>
    <t>662-328-4931</t>
  </si>
  <si>
    <t>COLUMBUS B</t>
  </si>
  <si>
    <t>P.O. BOX 2206</t>
  </si>
  <si>
    <t>39704-0000</t>
  </si>
  <si>
    <t>662-328-9350</t>
  </si>
  <si>
    <t>COLUMBUS R</t>
  </si>
  <si>
    <t>5372 OLD HWY 42</t>
  </si>
  <si>
    <t>HATTIESBURG</t>
  </si>
  <si>
    <t>601-545-1699</t>
  </si>
  <si>
    <t>SHIPPING</t>
  </si>
  <si>
    <t>CONSOLIDAT</t>
  </si>
  <si>
    <t>500 FLOURNOY LUCAS RD, BLDG #4</t>
  </si>
  <si>
    <t>877-239-9527</t>
  </si>
  <si>
    <t>MAUMELLE</t>
  </si>
  <si>
    <t>501-753-4774</t>
  </si>
  <si>
    <t>CONVEYOR T</t>
  </si>
  <si>
    <t>701 LIMA AVENUE</t>
  </si>
  <si>
    <t>FINDLAY</t>
  </si>
  <si>
    <t>COOPER TIR</t>
  </si>
  <si>
    <t>CONTINENTA</t>
  </si>
  <si>
    <t>211 COMMERCE PARKWAY</t>
  </si>
  <si>
    <t>LOWELL</t>
  </si>
  <si>
    <t>479-631-2210</t>
  </si>
  <si>
    <t>DELTA SYST</t>
  </si>
  <si>
    <t>757 DEL-TIN HIGHWAY</t>
  </si>
  <si>
    <t>EL DORADO</t>
  </si>
  <si>
    <t>71730-0000</t>
  </si>
  <si>
    <t>870-309-3100</t>
  </si>
  <si>
    <t>DEL-TIN FI</t>
  </si>
  <si>
    <t>306 CARDINAL DR</t>
  </si>
  <si>
    <t>337-269-5904</t>
  </si>
  <si>
    <t>DIVERSIFIE</t>
  </si>
  <si>
    <t>601-969-3806</t>
  </si>
  <si>
    <t>DIXIE RUBB</t>
  </si>
  <si>
    <t>285 HIGHWAY 71 SOUTH</t>
  </si>
  <si>
    <t>ASHDOWN MILL</t>
  </si>
  <si>
    <t>ASHDOWN</t>
  </si>
  <si>
    <t>71822-0000</t>
  </si>
  <si>
    <t>870-898-2711X...</t>
  </si>
  <si>
    <t>DOMTAR IND</t>
  </si>
  <si>
    <t>1096 MENDALL DAVIS DR</t>
  </si>
  <si>
    <t>39272-0000</t>
  </si>
  <si>
    <t>DOUBLE "G"</t>
  </si>
  <si>
    <t>72072 HIGHWAY 1077</t>
  </si>
  <si>
    <t>985-246-2100</t>
  </si>
  <si>
    <t>EVAMOR PRO</t>
  </si>
  <si>
    <t>608 ELYSIAN FIELDS</t>
  </si>
  <si>
    <t>337-288-3015</t>
  </si>
  <si>
    <t>FITNESS FI</t>
  </si>
  <si>
    <t>SUITE 5</t>
  </si>
  <si>
    <t>74034 HWY 1077</t>
  </si>
  <si>
    <t>985-809-6623</t>
  </si>
  <si>
    <t>9701 E. HIGHLAND DRIVE</t>
  </si>
  <si>
    <t>FMH COVEYO</t>
  </si>
  <si>
    <t>2216 FORD AVENUE</t>
  </si>
  <si>
    <t>479-751-9392</t>
  </si>
  <si>
    <t>870-722-5300</t>
  </si>
  <si>
    <t>FUNDER AME</t>
  </si>
  <si>
    <t>CONSUMER PRODUCTS-ZACHARY</t>
  </si>
  <si>
    <t>79998-1952</t>
  </si>
  <si>
    <t>866-924-1397 AR</t>
  </si>
  <si>
    <t>108 INDUSTRIAL DRIVE</t>
  </si>
  <si>
    <t>PELAHATCHIE</t>
  </si>
  <si>
    <t>601-854-6020</t>
  </si>
  <si>
    <t>P O BOX 35800</t>
  </si>
  <si>
    <t>71294-0000</t>
  </si>
  <si>
    <t>318-362-2000 BRE</t>
  </si>
  <si>
    <t>ACCOUNTS PAYABLE STATION 1</t>
  </si>
  <si>
    <t>318-388-2174</t>
  </si>
  <si>
    <t>2015 GATEWAY PARK COURT</t>
  </si>
  <si>
    <t>423-348-0954</t>
  </si>
  <si>
    <t>GSM ENGINE</t>
  </si>
  <si>
    <t>205 MICHIGAN STREET</t>
  </si>
  <si>
    <t>PINE BLUFF</t>
  </si>
  <si>
    <t>71611-0000</t>
  </si>
  <si>
    <t>870-535-0211</t>
  </si>
  <si>
    <t>2020 HYTROL DRIVE</t>
  </si>
  <si>
    <t>72401-0000</t>
  </si>
  <si>
    <t>870-935-3700</t>
  </si>
  <si>
    <t>HYTROL CON</t>
  </si>
  <si>
    <t>TEXARKANA</t>
  </si>
  <si>
    <t>800-537-1218</t>
  </si>
  <si>
    <t>P O BOX 6116</t>
  </si>
  <si>
    <t>ALEXANDRIA</t>
  </si>
  <si>
    <t>71307-6116</t>
  </si>
  <si>
    <t>318-448-1626</t>
  </si>
  <si>
    <t>12805 LIMESTONE DR</t>
  </si>
  <si>
    <t>FORT SMITH</t>
  </si>
  <si>
    <t>479-462-4872</t>
  </si>
  <si>
    <t>IN-LINE DE</t>
  </si>
  <si>
    <t>318-994-6200</t>
  </si>
  <si>
    <t>P.O. BOX 60190</t>
  </si>
  <si>
    <t>70596-0190</t>
  </si>
  <si>
    <t>(888)8001866</t>
  </si>
  <si>
    <t>J &amp; L SERV</t>
  </si>
  <si>
    <t>465 TANNEHILL RD.</t>
  </si>
  <si>
    <t>DODSON</t>
  </si>
  <si>
    <t>318-648-0518</t>
  </si>
  <si>
    <t>860-687-5095</t>
  </si>
  <si>
    <t>P.O. BOX 1259</t>
  </si>
  <si>
    <t>72740-0000</t>
  </si>
  <si>
    <t>479-738-2191 EXT</t>
  </si>
  <si>
    <t>LABARGE, I</t>
  </si>
  <si>
    <t>P.O. BOX 280110</t>
  </si>
  <si>
    <t>37228-0000</t>
  </si>
  <si>
    <t>662-562-5015</t>
  </si>
  <si>
    <t>2800 GINGER DRIVE</t>
  </si>
  <si>
    <t>COLEMAN</t>
  </si>
  <si>
    <t>800-456-2427</t>
  </si>
  <si>
    <t>MAHAR TOOL</t>
  </si>
  <si>
    <t>1205 EAST 14TH STREET</t>
  </si>
  <si>
    <t>RUSSELLVILLE</t>
  </si>
  <si>
    <t>64187-9825</t>
  </si>
  <si>
    <t>913-888-9110</t>
  </si>
  <si>
    <t>MAREL FOOD</t>
  </si>
  <si>
    <t>P O BOX 1110</t>
  </si>
  <si>
    <t>71309-0000</t>
  </si>
  <si>
    <t>318-215-1441</t>
  </si>
  <si>
    <t>GATEWAY</t>
  </si>
  <si>
    <t>479-656-1440</t>
  </si>
  <si>
    <t>MARTIN GRE</t>
  </si>
  <si>
    <t>125 NORTH COURT STREET</t>
  </si>
  <si>
    <t>FLORENCE</t>
  </si>
  <si>
    <t>256-383-3131</t>
  </si>
  <si>
    <t>MARTIN INC</t>
  </si>
  <si>
    <t>479-736-2601</t>
  </si>
  <si>
    <t>6404 JOHNSTON ST</t>
  </si>
  <si>
    <t>337-993-1849</t>
  </si>
  <si>
    <t>MEDICAL ME</t>
  </si>
  <si>
    <t>MORRIS &amp; D</t>
  </si>
  <si>
    <t>5903 SOUTH 26TH CIRCLE</t>
  </si>
  <si>
    <t>P. O. BOX 6120</t>
  </si>
  <si>
    <t>72906-0000</t>
  </si>
  <si>
    <t>501-646-6868</t>
  </si>
  <si>
    <t>2516 WELLER AVENUE</t>
  </si>
  <si>
    <t>BATON ROUGE</t>
  </si>
  <si>
    <t>70805-0000</t>
  </si>
  <si>
    <t>225-356-6131</t>
  </si>
  <si>
    <t>662-328-8041</t>
  </si>
  <si>
    <t>P.O BOX 6120</t>
  </si>
  <si>
    <t>510 B HWY 80 W</t>
  </si>
  <si>
    <t>601-373-3383</t>
  </si>
  <si>
    <t>5312 W. 65TH  STREET</t>
  </si>
  <si>
    <t>LITTLE ROCK</t>
  </si>
  <si>
    <t>501-568-3116</t>
  </si>
  <si>
    <t>5124 ARUNDEL ROAD</t>
  </si>
  <si>
    <t>601-482-0433</t>
  </si>
  <si>
    <t>P.O. BOX 906</t>
  </si>
  <si>
    <t>PASCAGOULA</t>
  </si>
  <si>
    <t>39568-0000</t>
  </si>
  <si>
    <t>228-762-8942</t>
  </si>
  <si>
    <t>479-968-3422</t>
  </si>
  <si>
    <t>205-951-6977</t>
  </si>
  <si>
    <t>PO BOX 17975</t>
  </si>
  <si>
    <t>318-687-5110</t>
  </si>
  <si>
    <t>479 756 6905</t>
  </si>
  <si>
    <t>P.O. BOX 2431</t>
  </si>
  <si>
    <t>71854-0000</t>
  </si>
  <si>
    <t>870-774-2547</t>
  </si>
  <si>
    <t>2301 EAST 9TH ST</t>
  </si>
  <si>
    <t>P.O. BOX 3720</t>
  </si>
  <si>
    <t>38803-0000</t>
  </si>
  <si>
    <t>662-844-2119</t>
  </si>
  <si>
    <t>P.O. BOX 1058</t>
  </si>
  <si>
    <t>318-387-6875</t>
  </si>
  <si>
    <t>1011 PPG DRIVE</t>
  </si>
  <si>
    <t>WESTLAKE</t>
  </si>
  <si>
    <t>337-882-0392</t>
  </si>
  <si>
    <t>MOTION IN</t>
  </si>
  <si>
    <t>9141 ARROW ROUTE</t>
  </si>
  <si>
    <t>662-489-4100</t>
  </si>
  <si>
    <t>MS NONWOVE</t>
  </si>
  <si>
    <t>715 EAST MCDOWELL RD</t>
  </si>
  <si>
    <t>601-948-2575</t>
  </si>
  <si>
    <t>MS RUBBER</t>
  </si>
  <si>
    <t>*DO NOT USE/NEW NAME/NEW ACCOUNT</t>
  </si>
  <si>
    <t>9151 YOUREE DRIVE</t>
  </si>
  <si>
    <t>318-797-0079</t>
  </si>
  <si>
    <t>NATIONAL M</t>
  </si>
  <si>
    <t>1194 HIGHWAY 145</t>
  </si>
  <si>
    <t>GUNTOWN</t>
  </si>
  <si>
    <t>662-348-2800</t>
  </si>
  <si>
    <t>13300 MAPLE HILL</t>
  </si>
  <si>
    <t>ALPENA</t>
  </si>
  <si>
    <t>870-437-2585</t>
  </si>
  <si>
    <t>NORTHWIND,</t>
  </si>
  <si>
    <t>120 N. HILTON STREET</t>
  </si>
  <si>
    <t>318-396-1468</t>
  </si>
  <si>
    <t>OUACHITA M</t>
  </si>
  <si>
    <t>1012 PROGRESS DRIVE</t>
  </si>
  <si>
    <t>KENNER</t>
  </si>
  <si>
    <t>504-467-9591</t>
  </si>
  <si>
    <t>PELLERIN M</t>
  </si>
  <si>
    <t>22772 BOZARTH CEMETERY RD</t>
  </si>
  <si>
    <t>GENTRY</t>
  </si>
  <si>
    <t>479-238-4667</t>
  </si>
  <si>
    <t>RENFROE DE</t>
  </si>
  <si>
    <t>19101-3623</t>
  </si>
  <si>
    <t>870-364-8202</t>
  </si>
  <si>
    <t>501-568-7356</t>
  </si>
  <si>
    <t>3905 E PROGRESS ST</t>
  </si>
  <si>
    <t>501-565-9656</t>
  </si>
  <si>
    <t>808 HIGHWAY 463</t>
  </si>
  <si>
    <t>TRUMANN</t>
  </si>
  <si>
    <t>72472-1310</t>
  </si>
  <si>
    <t>(870)483-7631</t>
  </si>
  <si>
    <t>ROACH CONV</t>
  </si>
  <si>
    <t>ROCKY CREE</t>
  </si>
  <si>
    <t>SOUTH PLAINFIELD</t>
  </si>
  <si>
    <t>07080-1005</t>
  </si>
  <si>
    <t>318-629-8975</t>
  </si>
  <si>
    <t>3660 GATEWAY ST</t>
  </si>
  <si>
    <t>541-679-3311</t>
  </si>
  <si>
    <t>ROSEBURG F</t>
  </si>
  <si>
    <t>ROSEBURG FOREST PRODUCTS-2612</t>
  </si>
  <si>
    <t>ROSEBURG</t>
  </si>
  <si>
    <t>541-679-2124</t>
  </si>
  <si>
    <t>ROSEBURG FOREST PRODUCTS-4416</t>
  </si>
  <si>
    <t>***PORTAL INVOICE: DO NOT MAIL***</t>
  </si>
  <si>
    <t>601-785-4734 X55</t>
  </si>
  <si>
    <t>4594 CAYCE ROAD</t>
  </si>
  <si>
    <t>BYHALIA</t>
  </si>
  <si>
    <t>662-822-9353</t>
  </si>
  <si>
    <t>ROXUL USA</t>
  </si>
  <si>
    <t>501-648-1150</t>
  </si>
  <si>
    <t>RUBBER &amp; G</t>
  </si>
  <si>
    <t>3905 E. PROGRESS STREET</t>
  </si>
  <si>
    <t>72114-0000</t>
  </si>
  <si>
    <t>3905 EAST PROGRESS ST</t>
  </si>
  <si>
    <t>BATESVILLE</t>
  </si>
  <si>
    <t>870-251-2400</t>
  </si>
  <si>
    <t>S&amp;H INDUST</t>
  </si>
  <si>
    <t>122 COBH LANE</t>
  </si>
  <si>
    <t>662-610-3868</t>
  </si>
  <si>
    <t>S-4 INDUST</t>
  </si>
  <si>
    <t>200 QUEENSWAY</t>
  </si>
  <si>
    <t>SEARCY</t>
  </si>
  <si>
    <t>SCHULZE &amp;</t>
  </si>
  <si>
    <t>MORTON</t>
  </si>
  <si>
    <t>601-732-1507</t>
  </si>
  <si>
    <t>SERVICE EL</t>
  </si>
  <si>
    <t>411 DOWNING PINES ROAD</t>
  </si>
  <si>
    <t>318-387-4743</t>
  </si>
  <si>
    <t>SHIELD PAC</t>
  </si>
  <si>
    <t>814 CR 261</t>
  </si>
  <si>
    <t>662-566-2200</t>
  </si>
  <si>
    <t>601 N. HICO</t>
  </si>
  <si>
    <t>SILOAM SPRINGS</t>
  </si>
  <si>
    <t>479-524-8151</t>
  </si>
  <si>
    <t>SIMMONS PR</t>
  </si>
  <si>
    <t>75671-0668</t>
  </si>
  <si>
    <t>903-938-9221</t>
  </si>
  <si>
    <t>SNIDER IND</t>
  </si>
  <si>
    <t>318-795-0325</t>
  </si>
  <si>
    <t>SPORTS SOU</t>
  </si>
  <si>
    <t>11617-A US HWY 31 SUITE 2</t>
  </si>
  <si>
    <t>SPANISH FORT</t>
  </si>
  <si>
    <t>251-626-6921</t>
  </si>
  <si>
    <t>ST. CYR, I</t>
  </si>
  <si>
    <t>6321 SAN IGNACIO</t>
  </si>
  <si>
    <t>408-284-7200</t>
  </si>
  <si>
    <t>STION CORP</t>
  </si>
  <si>
    <t>1 TB WAY BUILDING #3</t>
  </si>
  <si>
    <t>MANTACHIE</t>
  </si>
  <si>
    <t>662-862-1360</t>
  </si>
  <si>
    <t>SYSTEMS AU</t>
  </si>
  <si>
    <t>1201 N. 8TH ST</t>
  </si>
  <si>
    <t>ROGERS</t>
  </si>
  <si>
    <t>72757-1259</t>
  </si>
  <si>
    <t>479-636-6606</t>
  </si>
  <si>
    <t>TECHNICAL</t>
  </si>
  <si>
    <t>4505 ZENITH STREET</t>
  </si>
  <si>
    <t>METAIRIE</t>
  </si>
  <si>
    <t>504-885-8085</t>
  </si>
  <si>
    <t>TECH-SALES</t>
  </si>
  <si>
    <t>NEW ORLEANS, INC</t>
  </si>
  <si>
    <t>123 STATE ST</t>
  </si>
  <si>
    <t>NEW ORLEANS</t>
  </si>
  <si>
    <t>5048994501-250</t>
  </si>
  <si>
    <t>THE LIGHTH</t>
  </si>
  <si>
    <t>P. O. BOX 15149</t>
  </si>
  <si>
    <t>70175-0000</t>
  </si>
  <si>
    <t>504-581-5383</t>
  </si>
  <si>
    <t>TURNBULL B</t>
  </si>
  <si>
    <t>251-438-5581</t>
  </si>
  <si>
    <t>1001 FOUNTAIN DRIVE</t>
  </si>
  <si>
    <t>FOREST</t>
  </si>
  <si>
    <t>39074-0000</t>
  </si>
  <si>
    <t>601-824-5602</t>
  </si>
  <si>
    <t>1100 ROBERT E. LEE BLVD.</t>
  </si>
  <si>
    <t>70124-0000</t>
  </si>
  <si>
    <t>504-286-4411</t>
  </si>
  <si>
    <t>VALLEN DISTRIBUTION INC-2443</t>
  </si>
  <si>
    <t>30023-1819</t>
  </si>
  <si>
    <t>901-794-4740</t>
  </si>
  <si>
    <t>VALLEN DISTRIBUTION INC-7161</t>
  </si>
  <si>
    <t>678-746-2871</t>
  </si>
  <si>
    <t>401 HWY 12 WEST</t>
  </si>
  <si>
    <t>STARKVILLE</t>
  </si>
  <si>
    <t>39759-0000</t>
  </si>
  <si>
    <t>662-323-4064</t>
  </si>
  <si>
    <t>220 OCCIDENTAL AVE SOUTH, CALL #149</t>
  </si>
  <si>
    <t>318-242-7615</t>
  </si>
  <si>
    <t>WEYERHAEUS</t>
  </si>
  <si>
    <t>70380 HIGHWAY 21, SUITE 2, # 232</t>
  </si>
  <si>
    <t>985-348-0123</t>
  </si>
  <si>
    <t>WYCO SERVI</t>
  </si>
  <si>
    <t>20195 SOUTH FRONTAGE ROAD</t>
  </si>
  <si>
    <t>LACASSINE</t>
  </si>
  <si>
    <t>337-296-9827</t>
  </si>
  <si>
    <t>ZAGIS USA,</t>
  </si>
  <si>
    <t>40GR</t>
  </si>
  <si>
    <t>US Group Company</t>
  </si>
  <si>
    <t>India Pvt. Ltd</t>
  </si>
  <si>
    <t>Tahsil-Shirur, Pune Nagar Highway,</t>
  </si>
  <si>
    <t>Pune</t>
  </si>
  <si>
    <t>SKWHI</t>
  </si>
  <si>
    <t>Y</t>
  </si>
  <si>
    <t>FS IN</t>
  </si>
  <si>
    <t>523 DAVIS DR. SUITE 400</t>
  </si>
  <si>
    <t>SUNDRY</t>
  </si>
  <si>
    <t>Ticaret Limited Sirketi</t>
  </si>
  <si>
    <t>DOSB TUZLA, TABAKHANE CAD. YB24PA 1</t>
  </si>
  <si>
    <t>Tuzla-Istanbul</t>
  </si>
  <si>
    <t>TR</t>
  </si>
  <si>
    <t>216 466 66 27</t>
  </si>
  <si>
    <t>DESHG</t>
  </si>
  <si>
    <t>FS TURKEY</t>
  </si>
  <si>
    <t>*DO NOT USE-SPECIAL ACC'T"</t>
  </si>
  <si>
    <t>805A, 8/F, Tsim Sha Tsui Centre,66</t>
  </si>
  <si>
    <t>Kowloon</t>
  </si>
  <si>
    <t>HK</t>
  </si>
  <si>
    <t>FORBO INTE</t>
  </si>
  <si>
    <t>A/P Deliveries</t>
  </si>
  <si>
    <t>805A,8/F,Tsim Sha Tsui Centre,66 Mo</t>
  </si>
  <si>
    <t>Z661</t>
  </si>
  <si>
    <t>FORBO HONG</t>
  </si>
  <si>
    <t>(Gwanyang-dong)</t>
  </si>
  <si>
    <t>Anyang-si, Gyeonggi-do</t>
  </si>
  <si>
    <t>KR</t>
  </si>
  <si>
    <t>02 858-0890</t>
  </si>
  <si>
    <t>DESHU</t>
  </si>
  <si>
    <t>F KOREA</t>
  </si>
  <si>
    <t>Sundry</t>
  </si>
  <si>
    <t>B107, 361 Simindaero</t>
  </si>
  <si>
    <t xml:space="preserve"> Gyeonggi-do</t>
  </si>
  <si>
    <t>F KR</t>
  </si>
  <si>
    <t>111 Westmore Drive</t>
  </si>
  <si>
    <t>Toronto</t>
  </si>
  <si>
    <t>M9V 3Y6</t>
  </si>
  <si>
    <t>NLGIL</t>
  </si>
  <si>
    <t>FORBO LINO</t>
  </si>
  <si>
    <t>Lindenstraﾟe 8</t>
  </si>
  <si>
    <t>Baar</t>
  </si>
  <si>
    <t>CH</t>
  </si>
  <si>
    <t>V</t>
  </si>
  <si>
    <t>FORBO MANA</t>
  </si>
  <si>
    <t>No. 1666, Xinkai road, Pinghu Econo</t>
  </si>
  <si>
    <t>PINGHU CITY</t>
  </si>
  <si>
    <t>86 153 723 55...</t>
  </si>
  <si>
    <t>FMS CHINA</t>
  </si>
  <si>
    <t>WaiGaoQiao Free Trade Zone</t>
  </si>
  <si>
    <t>Shanghai</t>
  </si>
  <si>
    <t>8621 5048 2699</t>
  </si>
  <si>
    <t>FS SHANGHA</t>
  </si>
  <si>
    <t>Tovarenska 15</t>
  </si>
  <si>
    <t>Malacky</t>
  </si>
  <si>
    <t>901 01</t>
  </si>
  <si>
    <t>SK</t>
  </si>
  <si>
    <t>00421 34 79 7...</t>
  </si>
  <si>
    <t>Z904</t>
  </si>
  <si>
    <t>FS SLOWAKE</t>
  </si>
  <si>
    <t>5 Mo Chou Hu Road</t>
  </si>
  <si>
    <t>SHENYANG</t>
  </si>
  <si>
    <t>024-25813813</t>
  </si>
  <si>
    <t>FS SHENYAN</t>
  </si>
  <si>
    <t>Samuthprakarn</t>
  </si>
  <si>
    <t>TH</t>
  </si>
  <si>
    <t>02 130 0286</t>
  </si>
  <si>
    <t>DESTE</t>
  </si>
  <si>
    <t>FS THAILAN</t>
  </si>
  <si>
    <t>Oswald-Redlich-Strasse 1</t>
  </si>
  <si>
    <t>WIEN</t>
  </si>
  <si>
    <t>01 259-6516</t>
  </si>
  <si>
    <t>FS AUSTRIA</t>
  </si>
  <si>
    <t>NL der Forbo Siegling Nederland B.V</t>
  </si>
  <si>
    <t>Leuvensesteenweg 510</t>
  </si>
  <si>
    <t>ZAVENTEM</t>
  </si>
  <si>
    <t>BE</t>
  </si>
  <si>
    <t>DEBA</t>
  </si>
  <si>
    <t>FS BELUX</t>
  </si>
  <si>
    <t>Av. Prof. Vernon Krieble 500</t>
  </si>
  <si>
    <t>CNPJ:47.177.985/0001-99</t>
  </si>
  <si>
    <t>Bairro Itaqui - Itapevi</t>
  </si>
  <si>
    <t>06696-070</t>
  </si>
  <si>
    <t>0055 1141437703</t>
  </si>
  <si>
    <t>FORBO SIEG</t>
  </si>
  <si>
    <t>3220 Orlando Drive</t>
  </si>
  <si>
    <t>Mississauga</t>
  </si>
  <si>
    <t>L4V 1R5</t>
  </si>
  <si>
    <t>CPT</t>
  </si>
  <si>
    <t>CARRIAGE PAID TO</t>
  </si>
  <si>
    <t>FS CANADA</t>
  </si>
  <si>
    <t>Kollarova 142/20</t>
  </si>
  <si>
    <t>Liberec 6</t>
  </si>
  <si>
    <t>460 07</t>
  </si>
  <si>
    <t>048 513-1061</t>
  </si>
  <si>
    <t>Liberec</t>
  </si>
  <si>
    <t>FS CESKA</t>
  </si>
  <si>
    <t>SIERRA BELLA 1359</t>
  </si>
  <si>
    <t>0056 25545043</t>
  </si>
  <si>
    <t>Primera etapa del comple ico e i13-</t>
  </si>
  <si>
    <t>Bogota</t>
  </si>
  <si>
    <t>0052 55 53 90 21</t>
  </si>
  <si>
    <t>FS COLOMBI</t>
  </si>
  <si>
    <t>KIRKEBJERG PARKVEJ 34</t>
  </si>
  <si>
    <t>BRONDBY</t>
  </si>
  <si>
    <t>FS DANMARK</t>
  </si>
  <si>
    <t>184 Rue de la Mitterie</t>
  </si>
  <si>
    <t>Lomme</t>
  </si>
  <si>
    <t>00333-20170280</t>
  </si>
  <si>
    <t>FS FRANCE</t>
  </si>
  <si>
    <t>Lilienthalstrasse 6/8</t>
  </si>
  <si>
    <t>Hannover</t>
  </si>
  <si>
    <t>CHSSE</t>
  </si>
  <si>
    <t>North Point</t>
  </si>
  <si>
    <t>Avda. La  Ferreria 74</t>
  </si>
  <si>
    <t>Montcada i Reixac</t>
  </si>
  <si>
    <t>00 34935 64 4...</t>
  </si>
  <si>
    <t>FS IBERICA</t>
  </si>
  <si>
    <t>Via Sondrio 4</t>
  </si>
  <si>
    <t>Paderno Dugnano</t>
  </si>
  <si>
    <t>IT</t>
  </si>
  <si>
    <t>29 100231</t>
  </si>
  <si>
    <t>Ditta</t>
  </si>
  <si>
    <t>FS ITALIA</t>
  </si>
  <si>
    <t>285-1, Tokumitsu, Fukuroi-City</t>
  </si>
  <si>
    <t>Shizuoka</t>
  </si>
  <si>
    <t>437-0054</t>
  </si>
  <si>
    <t>JP</t>
  </si>
  <si>
    <t>3 5740-2350</t>
  </si>
  <si>
    <t>FS JAPAN</t>
  </si>
  <si>
    <t>10 George Bourke Drive</t>
  </si>
  <si>
    <t>AUCKLAND, NEW ZEALAND</t>
  </si>
  <si>
    <t>AKL</t>
  </si>
  <si>
    <t>129-39</t>
  </si>
  <si>
    <t>NZ</t>
  </si>
  <si>
    <t>64 9 2700 565</t>
  </si>
  <si>
    <t>FS NEW ZEA</t>
  </si>
  <si>
    <t>Pvt.Ltd.</t>
  </si>
  <si>
    <t>Taluka-Shirur</t>
  </si>
  <si>
    <t>Pune - Maharashtra</t>
  </si>
  <si>
    <t>FS INDIA</t>
  </si>
  <si>
    <t>van Rensselaerweg 1</t>
  </si>
  <si>
    <t>SPANKEREN</t>
  </si>
  <si>
    <t>6956 AV</t>
  </si>
  <si>
    <t>NL</t>
  </si>
  <si>
    <t>FS NEDERLA</t>
  </si>
  <si>
    <t>15-16 Walker Place</t>
  </si>
  <si>
    <t>WETHERILL PARK</t>
  </si>
  <si>
    <t>NSW</t>
  </si>
  <si>
    <t>AU</t>
  </si>
  <si>
    <t>FS AUSTRAL</t>
  </si>
  <si>
    <t>Magyarorsz疊i Fitelepe</t>
  </si>
  <si>
    <t>Gy疵 utca, 2</t>
  </si>
  <si>
    <t>Budapest</t>
  </si>
  <si>
    <t>0036-0036 23 44</t>
  </si>
  <si>
    <t>FS HUNGARI</t>
  </si>
  <si>
    <t>Kapellenstrasse 2</t>
  </si>
  <si>
    <t>Wallbach</t>
  </si>
  <si>
    <t>SZ</t>
  </si>
  <si>
    <t>0041 61 865 6250</t>
  </si>
  <si>
    <t>FS SCHWEIZ</t>
  </si>
  <si>
    <t>4 Jalan Bistari</t>
  </si>
  <si>
    <t>Skudai Johor Bahru</t>
  </si>
  <si>
    <t>JOH</t>
  </si>
  <si>
    <t>MY</t>
  </si>
  <si>
    <t>0060 - 7512 6021</t>
  </si>
  <si>
    <t>FS MALAYSI</t>
  </si>
  <si>
    <t>01-1/17 German Centre</t>
  </si>
  <si>
    <t>Singapore</t>
  </si>
  <si>
    <t>SG</t>
  </si>
  <si>
    <t>562 7770</t>
  </si>
  <si>
    <t>exworks</t>
  </si>
  <si>
    <t>FS SINGAPO</t>
  </si>
  <si>
    <t>Bang蚌dsv臠en 10</t>
  </si>
  <si>
    <t>KﾅLLERED</t>
  </si>
  <si>
    <t>428 35</t>
  </si>
  <si>
    <t>428 22</t>
  </si>
  <si>
    <t>SE</t>
  </si>
  <si>
    <t>0046 31997050</t>
  </si>
  <si>
    <t>FS SVENSKA</t>
  </si>
  <si>
    <t>Fifth Avenue</t>
  </si>
  <si>
    <t>Dukinfield</t>
  </si>
  <si>
    <t>SK16 4PP</t>
  </si>
  <si>
    <t>0044 845-330 ...</t>
  </si>
  <si>
    <t>GBP</t>
  </si>
  <si>
    <t>FS UK</t>
  </si>
  <si>
    <t>Sor Juana In駸 de la Cruz - No. 54</t>
  </si>
  <si>
    <t>Tlalnepantla,  Edo de Mexico</t>
  </si>
  <si>
    <t>FS MEXICO</t>
  </si>
  <si>
    <t>172 Bandung, West Java</t>
  </si>
  <si>
    <t>BANDUNG</t>
  </si>
  <si>
    <t>ID</t>
  </si>
  <si>
    <t>22 6120670</t>
  </si>
  <si>
    <t>FS INDONES</t>
  </si>
  <si>
    <t>MALACKY</t>
  </si>
  <si>
    <t>FS SK</t>
  </si>
  <si>
    <t>8 Maplewood Drive</t>
  </si>
  <si>
    <t>Hazleton</t>
  </si>
  <si>
    <t>570-450-0227</t>
  </si>
  <si>
    <t>SUNDRY- FO</t>
  </si>
  <si>
    <t>VIA GHIRARDUZZI,  Q.RE MOLETOL 15/A</t>
  </si>
  <si>
    <t>PARMA</t>
  </si>
  <si>
    <t>PR</t>
  </si>
  <si>
    <t>0521 270641</t>
  </si>
  <si>
    <t>MDEPWIS</t>
  </si>
  <si>
    <t>Firma</t>
  </si>
  <si>
    <t>TEMA</t>
  </si>
  <si>
    <t>US Jacob Jurca</t>
  </si>
  <si>
    <t>75266-0660</t>
  </si>
  <si>
    <t>214-977-2710</t>
  </si>
  <si>
    <t>A H BELO C</t>
  </si>
  <si>
    <t>76101-1750</t>
  </si>
  <si>
    <t>979-885-4124</t>
  </si>
  <si>
    <t>6207 N. HOUSTON ROSSLYN RD.</t>
  </si>
  <si>
    <t>713-934-3205</t>
  </si>
  <si>
    <t>8201 N. UNIVERSITY</t>
  </si>
  <si>
    <t>PEORIA</t>
  </si>
  <si>
    <t>309-693-4000</t>
  </si>
  <si>
    <t>P.O. BOX 1946</t>
  </si>
  <si>
    <t>MUSKOGEE</t>
  </si>
  <si>
    <t>74402-1946</t>
  </si>
  <si>
    <t>918-683-4548</t>
  </si>
  <si>
    <t>MID-AMERICA INDUSTRIAL PK</t>
  </si>
  <si>
    <t>P.O. BOX 795</t>
  </si>
  <si>
    <t>PRYOR</t>
  </si>
  <si>
    <t>74362-0000</t>
  </si>
  <si>
    <t>918-825-1437</t>
  </si>
  <si>
    <t>MD 5176 HDQ1</t>
  </si>
  <si>
    <t>4333 AMON CARTER BLVD.</t>
  </si>
  <si>
    <t>76155-0000</t>
  </si>
  <si>
    <t>972-425-6179</t>
  </si>
  <si>
    <t>5960 BERKSHIRE LANE, STE 800</t>
  </si>
  <si>
    <t>75225-6068</t>
  </si>
  <si>
    <t>214-530-5500</t>
  </si>
  <si>
    <t>AMERICAN G</t>
  </si>
  <si>
    <t>713-466-6620</t>
  </si>
  <si>
    <t>361-552-1427</t>
  </si>
  <si>
    <t>903 832 7565</t>
  </si>
  <si>
    <t>903-593-1791</t>
  </si>
  <si>
    <t>903-892-7716</t>
  </si>
  <si>
    <t>MENTOR</t>
  </si>
  <si>
    <t>44061-8000</t>
  </si>
  <si>
    <t>702-968-5700</t>
  </si>
  <si>
    <t>FORMERLY TAYLOR PUBLISHING CO</t>
  </si>
  <si>
    <t>1550 W. MOCKINGBIRD LANE</t>
  </si>
  <si>
    <t>214-637-2800</t>
  </si>
  <si>
    <t>BALFOUR PU</t>
  </si>
  <si>
    <t>EMAIL INV: AP@BELTPOWER.COM</t>
  </si>
  <si>
    <t>2197 CANTON ROAD SUITE 2018</t>
  </si>
  <si>
    <t>800-886-2358</t>
  </si>
  <si>
    <t>P.O. BOX 540757</t>
  </si>
  <si>
    <t>214-358-5500-...</t>
  </si>
  <si>
    <t>BK POWER SYSTEMS LLC</t>
  </si>
  <si>
    <t>195 S 4TH ST</t>
  </si>
  <si>
    <t>BEAUMONT</t>
  </si>
  <si>
    <t>409-838-1641</t>
  </si>
  <si>
    <t>BK INDUSTR</t>
  </si>
  <si>
    <t>713-856-5500</t>
  </si>
  <si>
    <t>767 INDUSTRIAL BLVD.</t>
  </si>
  <si>
    <t>SUGAR LAND</t>
  </si>
  <si>
    <t>77478-0000</t>
  </si>
  <si>
    <t>281-277-6550</t>
  </si>
  <si>
    <t>CORRIGAN O</t>
  </si>
  <si>
    <t>15601 DALLAS PARKWAY</t>
  </si>
  <si>
    <t>ADDISON</t>
  </si>
  <si>
    <t>832-426-3966</t>
  </si>
  <si>
    <t>CROWN CANL</t>
  </si>
  <si>
    <t>315 SEAHAWK DRIVE</t>
  </si>
  <si>
    <t>DESOTO</t>
  </si>
  <si>
    <t>972-228-7600</t>
  </si>
  <si>
    <t>DIAB AMERI</t>
  </si>
  <si>
    <t>2649 DIPLOMACY RD</t>
  </si>
  <si>
    <t>817-385-3000</t>
  </si>
  <si>
    <t>DIMARE FRE</t>
  </si>
  <si>
    <t>918-446-5515</t>
  </si>
  <si>
    <t>412-341-7100</t>
  </si>
  <si>
    <t>2302 113TH STREET SUITE 100</t>
  </si>
  <si>
    <t>214-681-3670</t>
  </si>
  <si>
    <t>ERMC AVIAT</t>
  </si>
  <si>
    <t>SUITE # 200</t>
  </si>
  <si>
    <t>11419 MATHIS AVENUE</t>
  </si>
  <si>
    <t>214-350-8884</t>
  </si>
  <si>
    <t>FITNESS MA</t>
  </si>
  <si>
    <t>11126 SHADY TRAIL 108</t>
  </si>
  <si>
    <t>75229-0000</t>
  </si>
  <si>
    <t>972-241-6198</t>
  </si>
  <si>
    <t>FITNESS SE</t>
  </si>
  <si>
    <t>115 S INTERNATIONAL ROAD</t>
  </si>
  <si>
    <t>GARLAND</t>
  </si>
  <si>
    <t>BALLY PLUS</t>
  </si>
  <si>
    <t>CONSUMER PRODUCTS DIVISION</t>
  </si>
  <si>
    <t>4901 EAST CHANDLER ROAD</t>
  </si>
  <si>
    <t>74403-0000</t>
  </si>
  <si>
    <t>918-683-7671 X35</t>
  </si>
  <si>
    <t>3000 E US HWY 175</t>
  </si>
  <si>
    <t>KAUFMAN</t>
  </si>
  <si>
    <t>972-962-4422</t>
  </si>
  <si>
    <t>GOPAK PAPE</t>
  </si>
  <si>
    <t>4051 NNE LOOP 323</t>
  </si>
  <si>
    <t>TYLER</t>
  </si>
  <si>
    <t>903-405-1204</t>
  </si>
  <si>
    <t>GRAPHIC WE</t>
  </si>
  <si>
    <t>10021 COSSEY RD</t>
  </si>
  <si>
    <t>832-559-3801</t>
  </si>
  <si>
    <t>HALLMARK S</t>
  </si>
  <si>
    <t>1671 S. BROADWAY</t>
  </si>
  <si>
    <t>972-389-4101</t>
  </si>
  <si>
    <t>HILITE INT</t>
  </si>
  <si>
    <t>DBA HI-LINE INDUSTRIES II</t>
  </si>
  <si>
    <t>P.O. BOX 673</t>
  </si>
  <si>
    <t>77834-0673</t>
  </si>
  <si>
    <t>979-836-2661</t>
  </si>
  <si>
    <t>HI-LINE IN</t>
  </si>
  <si>
    <t>101 INTERPLAST BLVD FM 1593</t>
  </si>
  <si>
    <t>LOLITA</t>
  </si>
  <si>
    <t>361-874-3000</t>
  </si>
  <si>
    <t>INTERPLAST</t>
  </si>
  <si>
    <t>2533 FRANKLIN DR SUITE# 12B</t>
  </si>
  <si>
    <t>214-579-9504</t>
  </si>
  <si>
    <t>J &amp; G SUPP</t>
  </si>
  <si>
    <t>1130 COMO STREET</t>
  </si>
  <si>
    <t>SULPHUR SPRINGS</t>
  </si>
  <si>
    <t>903-885-7266</t>
  </si>
  <si>
    <t>J-B WELD C</t>
  </si>
  <si>
    <t>100 I 45 NORTH, STE 500</t>
  </si>
  <si>
    <t>CONROE</t>
  </si>
  <si>
    <t>713-576-6461</t>
  </si>
  <si>
    <t>NO. 280, NANGANG 3RD ROAD</t>
  </si>
  <si>
    <t>NANTOU CITY</t>
  </si>
  <si>
    <t>TWN</t>
  </si>
  <si>
    <t>886-49-225422...</t>
  </si>
  <si>
    <t>JOONG CHEN</t>
  </si>
  <si>
    <t>918-583-0164</t>
  </si>
  <si>
    <t>12015 STARCREST DR</t>
  </si>
  <si>
    <t>210-646-6605</t>
  </si>
  <si>
    <t>KAMAN (402</t>
  </si>
  <si>
    <t>405-762-6659</t>
  </si>
  <si>
    <t>877-344-9747</t>
  </si>
  <si>
    <t>2625 BAY AREA BLVD, SUITE 600</t>
  </si>
  <si>
    <t>281-474-9111</t>
  </si>
  <si>
    <t>KURARAY AM</t>
  </si>
  <si>
    <t>*OUT OF BUSINESS-DO NOT USE*</t>
  </si>
  <si>
    <t>7777 HINES PLACE</t>
  </si>
  <si>
    <t>972-388-8000</t>
  </si>
  <si>
    <t>LANDES FOO</t>
  </si>
  <si>
    <t>214-946-2185</t>
  </si>
  <si>
    <t>P.O. BOX 150356</t>
  </si>
  <si>
    <t>LUFKIN</t>
  </si>
  <si>
    <t>75915-0356</t>
  </si>
  <si>
    <t>936-639-1101</t>
  </si>
  <si>
    <t>LUFKIN FUB</t>
  </si>
  <si>
    <t>210-590-1308</t>
  </si>
  <si>
    <t>MAGI FOODS</t>
  </si>
  <si>
    <t>**BANKRUPTCY FILED 7-2-15</t>
  </si>
  <si>
    <t>12450 CUTTEN RD.</t>
  </si>
  <si>
    <t>832-436-6000</t>
  </si>
  <si>
    <t>MAGNUM PRE</t>
  </si>
  <si>
    <t>20710 HEMPSTEAD ROAD</t>
  </si>
  <si>
    <t>281-477-4143</t>
  </si>
  <si>
    <t>MCKESSON M</t>
  </si>
  <si>
    <t>11241 RICHMOND AVE, SUITE E-106</t>
  </si>
  <si>
    <t>281-558-0034</t>
  </si>
  <si>
    <t>MEGATRON,</t>
  </si>
  <si>
    <t>1630 ARTHERN ROAD</t>
  </si>
  <si>
    <t>AUGUSTA</t>
  </si>
  <si>
    <t>30903-1957</t>
  </si>
  <si>
    <t>706-849-5202</t>
  </si>
  <si>
    <t>MERIDIAN B</t>
  </si>
  <si>
    <t>12600 WALLISVILLE ROAD</t>
  </si>
  <si>
    <t>77013-0000</t>
  </si>
  <si>
    <t>713-330-2139</t>
  </si>
  <si>
    <t>580-746-2225</t>
  </si>
  <si>
    <t>2221 W. MOCKINGBIRD LANE</t>
  </si>
  <si>
    <t>75235-0000</t>
  </si>
  <si>
    <t>214-351-2211</t>
  </si>
  <si>
    <t>1200 SILBER RD</t>
  </si>
  <si>
    <t>713-688-9100</t>
  </si>
  <si>
    <t>3935 TULL AVENUE</t>
  </si>
  <si>
    <t>918-682-3611</t>
  </si>
  <si>
    <t>1465 E SAM HOUSTON PKWY, SUITE 1000</t>
  </si>
  <si>
    <t>281-542-1660</t>
  </si>
  <si>
    <t>P.O. BOX 638</t>
  </si>
  <si>
    <t>SHERMAN</t>
  </si>
  <si>
    <t>75091-0638</t>
  </si>
  <si>
    <t>903 892 4646</t>
  </si>
  <si>
    <t>13685 E 61ST ST</t>
  </si>
  <si>
    <t>BROKEN ARROW</t>
  </si>
  <si>
    <t>(918) 459-6919</t>
  </si>
  <si>
    <t>2500 WEST N.W. LOOP 323</t>
  </si>
  <si>
    <t>75712-0000</t>
  </si>
  <si>
    <t>903 592 0873</t>
  </si>
  <si>
    <t>4330 A NORTH LINK</t>
  </si>
  <si>
    <t>GROVES</t>
  </si>
  <si>
    <t>77619-0000</t>
  </si>
  <si>
    <t>409-962-7575</t>
  </si>
  <si>
    <t>11022 E. 51ST ST.</t>
  </si>
  <si>
    <t>TULSA</t>
  </si>
  <si>
    <t>918-712-4340</t>
  </si>
  <si>
    <t>MSC INDUST</t>
  </si>
  <si>
    <t>972-929-4070-...</t>
  </si>
  <si>
    <t>MULTICAM,</t>
  </si>
  <si>
    <t>DBA TEXAS RUBBER SUPPLY</t>
  </si>
  <si>
    <t>1831 S RICHEY ST</t>
  </si>
  <si>
    <t>713-920-2030</t>
  </si>
  <si>
    <t>NHA - JACO</t>
  </si>
  <si>
    <t>17750 SE 6TH WAY</t>
  </si>
  <si>
    <t>360-859-2968</t>
  </si>
  <si>
    <t>NAUTILUS,</t>
  </si>
  <si>
    <t>204 AIRLINE DRIVE, SUITE 600</t>
  </si>
  <si>
    <t>COPPELL</t>
  </si>
  <si>
    <t>469-444-5330</t>
  </si>
  <si>
    <t>NEFAB PACK</t>
  </si>
  <si>
    <t>**DO NOT SELL TO THE COMPANY**</t>
  </si>
  <si>
    <t>SOUTHLAKE</t>
  </si>
  <si>
    <t>816-810-0786</t>
  </si>
  <si>
    <t>NEWTEC BEL</t>
  </si>
  <si>
    <t>MD 5176-HDQ1</t>
  </si>
  <si>
    <t>4333 AMON CARTER BLVD</t>
  </si>
  <si>
    <t>NEXIANT @</t>
  </si>
  <si>
    <t>500 NEXFOR BLVD</t>
  </si>
  <si>
    <t>JEFFERSON</t>
  </si>
  <si>
    <t>903-923-7410</t>
  </si>
  <si>
    <t>P.O. BOX 632750</t>
  </si>
  <si>
    <t>NACOGDOCHES</t>
  </si>
  <si>
    <t>75963-2750</t>
  </si>
  <si>
    <t>936-568-8003</t>
  </si>
  <si>
    <t>TEXAS REPAIR FACILITY</t>
  </si>
  <si>
    <t>1002 AVE. T, SUITE 200</t>
  </si>
  <si>
    <t>972-522-0556</t>
  </si>
  <si>
    <t>NORTHROP G</t>
  </si>
  <si>
    <t>2201 E. L. ANDERSON BLVD.</t>
  </si>
  <si>
    <t>CLAREMORE</t>
  </si>
  <si>
    <t>918-923-4824</t>
  </si>
  <si>
    <t>NXTNANO LL</t>
  </si>
  <si>
    <t>479-784-1188</t>
  </si>
  <si>
    <t>3018 LINCOLN COURT</t>
  </si>
  <si>
    <t>75041-0000</t>
  </si>
  <si>
    <t>972-840-8788</t>
  </si>
  <si>
    <t>PEDCO SYST</t>
  </si>
  <si>
    <t>2000 W MARSHALL DRIVE</t>
  </si>
  <si>
    <t>972-337-7100</t>
  </si>
  <si>
    <t>POLY-AMERI</t>
  </si>
  <si>
    <t>800-677-0297</t>
  </si>
  <si>
    <t>P. O. BOX 7568</t>
  </si>
  <si>
    <t>SAINT PETERSBURG</t>
  </si>
  <si>
    <t>33734-0000</t>
  </si>
  <si>
    <t>972-563-1545</t>
  </si>
  <si>
    <t>PRECISIONA</t>
  </si>
  <si>
    <t>2040 CENTURY CENTER BLVD, SUITE 10</t>
  </si>
  <si>
    <t>972-812-7370</t>
  </si>
  <si>
    <t>PROJECT SE</t>
  </si>
  <si>
    <t>WETMORE PLANT</t>
  </si>
  <si>
    <t>713-300-4531</t>
  </si>
  <si>
    <t>P.O. BOX 190007</t>
  </si>
  <si>
    <t>72219-0000</t>
  </si>
  <si>
    <t>1997 PECAN DELIGHT AVE.</t>
  </si>
  <si>
    <t>CORSICANA</t>
  </si>
  <si>
    <t>903-874-0008</t>
  </si>
  <si>
    <t>204 SPRINGWELL PARKWAY</t>
  </si>
  <si>
    <t>WYLIE</t>
  </si>
  <si>
    <t>800-859-6456</t>
  </si>
  <si>
    <t>SANDERS EQ</t>
  </si>
  <si>
    <t>10900 CASH ROAD</t>
  </si>
  <si>
    <t>STAFFORD</t>
  </si>
  <si>
    <t>77477-0000</t>
  </si>
  <si>
    <t>281 276 3600</t>
  </si>
  <si>
    <t>SATAKE USA</t>
  </si>
  <si>
    <t>**SENT TO COLLECTIONS**</t>
  </si>
  <si>
    <t>972-429-5661</t>
  </si>
  <si>
    <t>SBS INDUST</t>
  </si>
  <si>
    <t>PARIS</t>
  </si>
  <si>
    <t>903-782-1253</t>
  </si>
  <si>
    <t>ATTN: CORPORATE FACILITIES</t>
  </si>
  <si>
    <t>2702 LOVE FIELD DRIVE</t>
  </si>
  <si>
    <t>214-792-4000</t>
  </si>
  <si>
    <t>5925 S 118th EAST AVENUE</t>
  </si>
  <si>
    <t>74146-6827</t>
  </si>
  <si>
    <t>918-307-2446</t>
  </si>
  <si>
    <t>1480 JUSTIN RD.</t>
  </si>
  <si>
    <t>ROCKWALL</t>
  </si>
  <si>
    <t>469-252-1070</t>
  </si>
  <si>
    <t>SPR PACKAG</t>
  </si>
  <si>
    <t>5765 W. HWY. U.S. 10</t>
  </si>
  <si>
    <t>LUDINGTON</t>
  </si>
  <si>
    <t>214-437-5248</t>
  </si>
  <si>
    <t>STAR INNOV</t>
  </si>
  <si>
    <t>808 STEWART AVENUE</t>
  </si>
  <si>
    <t>PLANO</t>
  </si>
  <si>
    <t>972-422-5808</t>
  </si>
  <si>
    <t>STEWART SY</t>
  </si>
  <si>
    <t>4205 SOUTH 96TH STREET</t>
  </si>
  <si>
    <t>972-225-0200</t>
  </si>
  <si>
    <t>TAYLOR COM</t>
  </si>
  <si>
    <t>6600 HARRISBURG BLVD</t>
  </si>
  <si>
    <t>713-926-9421</t>
  </si>
  <si>
    <t>TEXAS BELT</t>
  </si>
  <si>
    <t>3303 CLAYMOORE PARK DRIVE</t>
  </si>
  <si>
    <t>713-460-99974</t>
  </si>
  <si>
    <t>TEXAS GULF</t>
  </si>
  <si>
    <t>77255-0229</t>
  </si>
  <si>
    <t>713-681-3815</t>
  </si>
  <si>
    <t>SEIDL'S BI</t>
  </si>
  <si>
    <t>8035 BLANKENSHIP DR.</t>
  </si>
  <si>
    <t>THE SEIDL'</t>
  </si>
  <si>
    <t>5050 BOYD BLVD.</t>
  </si>
  <si>
    <t>ROWLETT</t>
  </si>
  <si>
    <t>972-475-4404</t>
  </si>
  <si>
    <t>THE STORE</t>
  </si>
  <si>
    <t>918-895-8804</t>
  </si>
  <si>
    <t>THE UNLAUB</t>
  </si>
  <si>
    <t>7001 CORPORATION SUITE 305</t>
  </si>
  <si>
    <t>713-789-0770</t>
  </si>
  <si>
    <t>TROPICAL S</t>
  </si>
  <si>
    <t>2100 THE OAK PARKWAY</t>
  </si>
  <si>
    <t>BELMONT</t>
  </si>
  <si>
    <t>704-398-5592</t>
  </si>
  <si>
    <t>19800 ATASCOCITA SHORES DRIVE # 115</t>
  </si>
  <si>
    <t>ATTN: TOM LIVELY</t>
  </si>
  <si>
    <t>HUMBLE</t>
  </si>
  <si>
    <t>77346-0000</t>
  </si>
  <si>
    <t>813-918-2800</t>
  </si>
  <si>
    <t>VANDERLAND</t>
  </si>
  <si>
    <t>8125 KEMPWOOD DRIVE</t>
  </si>
  <si>
    <t>713-337-5600</t>
  </si>
  <si>
    <t>WALDROP CO</t>
  </si>
  <si>
    <t>4060 EAST PLANO PKWY.</t>
  </si>
  <si>
    <t>214-341-2122</t>
  </si>
  <si>
    <t>107 ROCK SPRINGS ROAD</t>
  </si>
  <si>
    <t>DUNCANVILLE</t>
  </si>
  <si>
    <t>972-780-2511</t>
  </si>
  <si>
    <t>US Jay Coggins</t>
  </si>
  <si>
    <t>2163 AIRWAYS BLVD.; SUITE 300</t>
  </si>
  <si>
    <t>901-396-5370</t>
  </si>
  <si>
    <t>DCI - PROJ</t>
  </si>
  <si>
    <t>2163 AIRWAYS BLVD, SUITE 300</t>
  </si>
  <si>
    <t>159 CORPORATE DR NORTH</t>
  </si>
  <si>
    <t>770-799-4210</t>
  </si>
  <si>
    <t>Jeff Carvalho</t>
  </si>
  <si>
    <t>US Jeff Carvalho</t>
  </si>
  <si>
    <t>13911 NW 3RD CT.</t>
  </si>
  <si>
    <t>360-690-6481</t>
  </si>
  <si>
    <t>ABM EQUIPM</t>
  </si>
  <si>
    <t>321 N. OTTO STR.</t>
  </si>
  <si>
    <t>PORT TOWNSEND</t>
  </si>
  <si>
    <t>360-344-2212</t>
  </si>
  <si>
    <t>ADMIRALTY</t>
  </si>
  <si>
    <t>5303 EAST DESMET</t>
  </si>
  <si>
    <t>SPOKANE</t>
  </si>
  <si>
    <t>509-535-0356</t>
  </si>
  <si>
    <t>ALLIANCE M</t>
  </si>
  <si>
    <t>253-501-2171</t>
  </si>
  <si>
    <t>fka GOODYEAR RUBBER &amp; SUPPLY</t>
  </si>
  <si>
    <t>7501 N. ST LOUIS AVE</t>
  </si>
  <si>
    <t>SKOKIE</t>
  </si>
  <si>
    <t>60076-0369</t>
  </si>
  <si>
    <t>206-583-0224</t>
  </si>
  <si>
    <t>AMMERAAL B</t>
  </si>
  <si>
    <t>FERNDALE</t>
  </si>
  <si>
    <t>360-366-9900</t>
  </si>
  <si>
    <t>ANDGAR COR</t>
  </si>
  <si>
    <t>ANDGAR FOO</t>
  </si>
  <si>
    <t>360-532-8933</t>
  </si>
  <si>
    <t>503-652-2253</t>
  </si>
  <si>
    <t>360 578 2292</t>
  </si>
  <si>
    <t>866-720-0299</t>
  </si>
  <si>
    <t>503 248 1700</t>
  </si>
  <si>
    <t>509-535-2955</t>
  </si>
  <si>
    <t>503-691-2130</t>
  </si>
  <si>
    <t>509-457-1600</t>
  </si>
  <si>
    <t>SUITE 350</t>
  </si>
  <si>
    <t>803-431-2144</t>
  </si>
  <si>
    <t>ARAUCO NOR</t>
  </si>
  <si>
    <t>1875 LAWRENCE ST, SUITE 1500</t>
  </si>
  <si>
    <t>800-851-9618</t>
  </si>
  <si>
    <t>4110 SOUTH WASHINGTON ST.</t>
  </si>
  <si>
    <t>OF TACOMA INC.</t>
  </si>
  <si>
    <t>TACOMA</t>
  </si>
  <si>
    <t>98409-0000</t>
  </si>
  <si>
    <t>253-475-0200</t>
  </si>
  <si>
    <t>BDI - MOSE</t>
  </si>
  <si>
    <t>NORTHWEST</t>
  </si>
  <si>
    <t>11350 SW TIEDEMAN AVE</t>
  </si>
  <si>
    <t>TIGARD</t>
  </si>
  <si>
    <t>503-624-7708</t>
  </si>
  <si>
    <t>BELT TECH</t>
  </si>
  <si>
    <t>MCMINNVILLE</t>
  </si>
  <si>
    <t>503-434-5205</t>
  </si>
  <si>
    <t>BETTY LOU'</t>
  </si>
  <si>
    <t>RENTON</t>
  </si>
  <si>
    <t>BLANKENSHI</t>
  </si>
  <si>
    <t>1605 E. MEAD AVENUE</t>
  </si>
  <si>
    <t>YAKIMA</t>
  </si>
  <si>
    <t>509-248-8411</t>
  </si>
  <si>
    <t>BLUELINE</t>
  </si>
  <si>
    <t>BOISE</t>
  </si>
  <si>
    <t>83707-0000</t>
  </si>
  <si>
    <t>503-370-4366</t>
  </si>
  <si>
    <t>BOISE CASC</t>
  </si>
  <si>
    <t>NORTHEASTERN OREGON REGION</t>
  </si>
  <si>
    <t>83707-7772</t>
  </si>
  <si>
    <t>541-962-2000</t>
  </si>
  <si>
    <t>7333 S.W. BONITA ROAD</t>
  </si>
  <si>
    <t>503-684-6542</t>
  </si>
  <si>
    <t>BONITA PIO</t>
  </si>
  <si>
    <t>1001 HILTON AVE</t>
  </si>
  <si>
    <t>360-734-5732</t>
  </si>
  <si>
    <t>BORNSTEIN</t>
  </si>
  <si>
    <t>DBA POINT ADAMS PACKING CO.</t>
  </si>
  <si>
    <t>503-861-2226</t>
  </si>
  <si>
    <t>1112 NW LEARY WAY</t>
  </si>
  <si>
    <t>206-408-5869</t>
  </si>
  <si>
    <t>CARSOE U.S</t>
  </si>
  <si>
    <t>1400 W. 122ND AVE, SUITE 200</t>
  </si>
  <si>
    <t>WESTMINSTER</t>
  </si>
  <si>
    <t>303-460-1274</t>
  </si>
  <si>
    <t>CASEY INDU</t>
  </si>
  <si>
    <t>509-457-6188</t>
  </si>
  <si>
    <t>CENTRAL CH</t>
  </si>
  <si>
    <t>PO BOX 8950</t>
  </si>
  <si>
    <t>98668-8950</t>
  </si>
  <si>
    <t>360-905-1614</t>
  </si>
  <si>
    <t>COLUMBIA M</t>
  </si>
  <si>
    <t>TOKELAND</t>
  </si>
  <si>
    <t>360-267-2666</t>
  </si>
  <si>
    <t>CUSTOM SEA</t>
  </si>
  <si>
    <t>45 PIER 2, BLDG A</t>
  </si>
  <si>
    <t>ASTORIA</t>
  </si>
  <si>
    <t>503-325-1461</t>
  </si>
  <si>
    <t>DA YANG SE</t>
  </si>
  <si>
    <t>77799 SUNSET DR.</t>
  </si>
  <si>
    <t>541-942-4338</t>
  </si>
  <si>
    <t>DAVE DODGE</t>
  </si>
  <si>
    <t>19767 S.E. SUNNYSIDE RD.</t>
  </si>
  <si>
    <t>DAMASCUS</t>
  </si>
  <si>
    <t>503-558-1240</t>
  </si>
  <si>
    <t>DESIGN CRA</t>
  </si>
  <si>
    <t>DBA; BULK HANDLING SYSTEMS</t>
  </si>
  <si>
    <t>3592 WEST 5TH AVENUE</t>
  </si>
  <si>
    <t>EUGENE</t>
  </si>
  <si>
    <t>541-485-0999</t>
  </si>
  <si>
    <t>BULK HANDL</t>
  </si>
  <si>
    <t>503-235-8461</t>
  </si>
  <si>
    <t>EMPIRE RUB</t>
  </si>
  <si>
    <t>509-547-0026</t>
  </si>
  <si>
    <t>P. O. BOX 14950</t>
  </si>
  <si>
    <t>97214-0950</t>
  </si>
  <si>
    <t>503-325-4341</t>
  </si>
  <si>
    <t>ENGLUND MA</t>
  </si>
  <si>
    <t>13035 N.E. AIRPORT WAY</t>
  </si>
  <si>
    <t>503-257-8816</t>
  </si>
  <si>
    <t>GASKET SPE</t>
  </si>
  <si>
    <t>101 WACO STREET</t>
  </si>
  <si>
    <t>509-744-6000</t>
  </si>
  <si>
    <t>GOODRICH</t>
  </si>
  <si>
    <t>2621-A W. 5TH AVE.</t>
  </si>
  <si>
    <t>97402-2792</t>
  </si>
  <si>
    <t>503-682-3555</t>
  </si>
  <si>
    <t>1401 WEST FOURTH PLAIN BLVD.</t>
  </si>
  <si>
    <t>360-695-1251</t>
  </si>
  <si>
    <t>2525 OLD HIGHWAY 99 S ROAD</t>
  </si>
  <si>
    <t>360-424-7013</t>
  </si>
  <si>
    <t>5971 GUIDE MERIDIAN</t>
  </si>
  <si>
    <t>360-393-4108</t>
  </si>
  <si>
    <t>INNOTECH M</t>
  </si>
  <si>
    <t>SUPPLY INC</t>
  </si>
  <si>
    <t>4132 B PLACE NORTHWEST</t>
  </si>
  <si>
    <t>98001-2446</t>
  </si>
  <si>
    <t>253-833-6034</t>
  </si>
  <si>
    <t>15304 NE 95TH STREET</t>
  </si>
  <si>
    <t>REDMOND</t>
  </si>
  <si>
    <t>419-626-0304</t>
  </si>
  <si>
    <t>JBT</t>
  </si>
  <si>
    <t>5035 N.E. ELAM YOUNG PARKWAY, SUITE</t>
  </si>
  <si>
    <t>HILLSBORO</t>
  </si>
  <si>
    <t>503-372-6443</t>
  </si>
  <si>
    <t>JONAS &amp; RE</t>
  </si>
  <si>
    <t>260-421-6600</t>
  </si>
  <si>
    <t>425-259-3189</t>
  </si>
  <si>
    <t>541-378-9301</t>
  </si>
  <si>
    <t>2494 SAND HILL ROAD, SUITE #100</t>
  </si>
  <si>
    <t>650-422-3572</t>
  </si>
  <si>
    <t>KATERRA CO</t>
  </si>
  <si>
    <t>253-395-9400</t>
  </si>
  <si>
    <t>150 AVERY ST.</t>
  </si>
  <si>
    <t>WALLA WALLA</t>
  </si>
  <si>
    <t>99362-0000</t>
  </si>
  <si>
    <t>509-529-2161</t>
  </si>
  <si>
    <t>KEY TECHNO</t>
  </si>
  <si>
    <t>484-690-5100</t>
  </si>
  <si>
    <t>7603 AHTANUM RD</t>
  </si>
  <si>
    <t>UNION GAP</t>
  </si>
  <si>
    <t>509-453-4077</t>
  </si>
  <si>
    <t>KORBLU MAN</t>
  </si>
  <si>
    <t>2101 NE JACK LONDON ST.</t>
  </si>
  <si>
    <t>CORVALLIS</t>
  </si>
  <si>
    <t>541-738-4360</t>
  </si>
  <si>
    <t>KORVIS LLC</t>
  </si>
  <si>
    <t>672 MURLARK AVENUE NW</t>
  </si>
  <si>
    <t>503-585-4888</t>
  </si>
  <si>
    <t>LAYTON MAN</t>
  </si>
  <si>
    <t>P.O. BOX 636</t>
  </si>
  <si>
    <t>HOQUIAM</t>
  </si>
  <si>
    <t>98550-0636</t>
  </si>
  <si>
    <t>360-538-2550</t>
  </si>
  <si>
    <t>LEGACY AUT</t>
  </si>
  <si>
    <t>855 ROGUE AVENUE</t>
  </si>
  <si>
    <t>STAYTON</t>
  </si>
  <si>
    <t>503-769-5953</t>
  </si>
  <si>
    <t>LITTAU HAR</t>
  </si>
  <si>
    <t>4660 MAIN STREET, SUITE 500-1</t>
  </si>
  <si>
    <t>541-736-8886</t>
  </si>
  <si>
    <t>MAC INDUST</t>
  </si>
  <si>
    <t>947 SE MARKET STREET</t>
  </si>
  <si>
    <t>97214-3574</t>
  </si>
  <si>
    <t>503-236-2163</t>
  </si>
  <si>
    <t>MCGUIRE BE</t>
  </si>
  <si>
    <t>202 NORTH 2ND AVENUE</t>
  </si>
  <si>
    <t>98902-0000</t>
  </si>
  <si>
    <t>509-248-6270</t>
  </si>
  <si>
    <t>MICHELSEN</t>
  </si>
  <si>
    <t>541-747-0168</t>
  </si>
  <si>
    <t>MID VALLEY</t>
  </si>
  <si>
    <t>503-285-2571</t>
  </si>
  <si>
    <t>503-585-7411</t>
  </si>
  <si>
    <t>3935 IRONGATE ROAD</t>
  </si>
  <si>
    <t>360-752-3303</t>
  </si>
  <si>
    <t>4685 CLOUDBURST WAY</t>
  </si>
  <si>
    <t>541-342-5946</t>
  </si>
  <si>
    <t>586 MASON WAY</t>
  </si>
  <si>
    <t>541-732-1552</t>
  </si>
  <si>
    <t>425-315-8202</t>
  </si>
  <si>
    <t>509-547-0721</t>
  </si>
  <si>
    <t>503-285-1500</t>
  </si>
  <si>
    <t>541-784-9003</t>
  </si>
  <si>
    <t>6141 4TH AVE. SOUTH</t>
  </si>
  <si>
    <t>206-762-3800</t>
  </si>
  <si>
    <t>509-924-4800</t>
  </si>
  <si>
    <t>1011 EAST 'E' STREET</t>
  </si>
  <si>
    <t>253-572-7070</t>
  </si>
  <si>
    <t>910 NE 57TH AVENUE</t>
  </si>
  <si>
    <t>97213-3615</t>
  </si>
  <si>
    <t>503-460-0403</t>
  </si>
  <si>
    <t>541 345 8791</t>
  </si>
  <si>
    <t>PO BOX 13249</t>
  </si>
  <si>
    <t>97213-0000</t>
  </si>
  <si>
    <t>503-281-0021</t>
  </si>
  <si>
    <t>BAY CENTER</t>
  </si>
  <si>
    <t>360-875-6629</t>
  </si>
  <si>
    <t>NISBET OYS</t>
  </si>
  <si>
    <t>ABERDEEN</t>
  </si>
  <si>
    <t>360-533-7051</t>
  </si>
  <si>
    <t>1804 N NYHUS ST # 1104</t>
  </si>
  <si>
    <t>WESTPORT</t>
  </si>
  <si>
    <t>OCEAN GOLD</t>
  </si>
  <si>
    <t>P. O. BOX 4339</t>
  </si>
  <si>
    <t>97501-0000</t>
  </si>
  <si>
    <t>541-772-8086</t>
  </si>
  <si>
    <t>OR-CAL RUB</t>
  </si>
  <si>
    <t>8120 W. SUNSET HIGHWAY</t>
  </si>
  <si>
    <t>99224-9770</t>
  </si>
  <si>
    <t>509-838-6226</t>
  </si>
  <si>
    <t>PEARSON PA</t>
  </si>
  <si>
    <t>98227-1677</t>
  </si>
  <si>
    <t>360-676-2500</t>
  </si>
  <si>
    <t>PORT OF BE</t>
  </si>
  <si>
    <t>206-787-4525</t>
  </si>
  <si>
    <t>PORT OF SE</t>
  </si>
  <si>
    <t>18440 NE PORTAL WAY</t>
  </si>
  <si>
    <t>97230-0000</t>
  </si>
  <si>
    <t>503-328-1300</t>
  </si>
  <si>
    <t>PORTLAND H</t>
  </si>
  <si>
    <t>509-248-8220</t>
  </si>
  <si>
    <t>POWER MOTI</t>
  </si>
  <si>
    <t>SELAH</t>
  </si>
  <si>
    <t>509-965-5722</t>
  </si>
  <si>
    <t>AMF O'HARE</t>
  </si>
  <si>
    <t>60666-0000</t>
  </si>
  <si>
    <t>REXAM BEVE</t>
  </si>
  <si>
    <t>6600 S. 231ST STREET</t>
  </si>
  <si>
    <t>KENT</t>
  </si>
  <si>
    <t>253-813-9900</t>
  </si>
  <si>
    <t>ROTARY OFF</t>
  </si>
  <si>
    <t>17401 N.E. HALSEY #8</t>
  </si>
  <si>
    <t>503-255-2455</t>
  </si>
  <si>
    <t>7401 NE 47TH AVE</t>
  </si>
  <si>
    <t>360-567-4280</t>
  </si>
  <si>
    <t>RUBBER &amp; P</t>
  </si>
  <si>
    <t>6810 220TH STREET SW</t>
  </si>
  <si>
    <t>MOUNTLAKE TERRACE</t>
  </si>
  <si>
    <t>425-744-0444</t>
  </si>
  <si>
    <t>RYCO</t>
  </si>
  <si>
    <t>1900 SE 4TH AVE</t>
  </si>
  <si>
    <t>CANBY</t>
  </si>
  <si>
    <t>503-263-2133</t>
  </si>
  <si>
    <t>SHIMADZU U</t>
  </si>
  <si>
    <t>45 E. 3RD AVENUE</t>
  </si>
  <si>
    <t>TOPPENISH</t>
  </si>
  <si>
    <t>98948-0000</t>
  </si>
  <si>
    <t>509-865-4125</t>
  </si>
  <si>
    <t>360-416-2188</t>
  </si>
  <si>
    <t>SKAGIT PUB</t>
  </si>
  <si>
    <t>15509 MAIN STREET</t>
  </si>
  <si>
    <t>SUMNER</t>
  </si>
  <si>
    <t>253-863-5157</t>
  </si>
  <si>
    <t>SMITHCO</t>
  </si>
  <si>
    <t>4050 NE EVERGREEN ROAD</t>
  </si>
  <si>
    <t>503-844-3482</t>
  </si>
  <si>
    <t>SOLAR WORL</t>
  </si>
  <si>
    <t>11323 COMMANDO RD W, SUITE 1</t>
  </si>
  <si>
    <t>EVERETT</t>
  </si>
  <si>
    <t>425-290-6603</t>
  </si>
  <si>
    <t>SOUND PUBL</t>
  </si>
  <si>
    <t>3434 NE 170TH PL.</t>
  </si>
  <si>
    <t>97230-5072</t>
  </si>
  <si>
    <t>503-252-3006</t>
  </si>
  <si>
    <t>TEENY FOOD</t>
  </si>
  <si>
    <t>3220 SE DAYTON BYPASS</t>
  </si>
  <si>
    <t>DAYTON</t>
  </si>
  <si>
    <t>503-864-4337</t>
  </si>
  <si>
    <t>TOOL CRAFT</t>
  </si>
  <si>
    <t>P.O. BOX 20429</t>
  </si>
  <si>
    <t>5534 N.E. 122ND AVENUE</t>
  </si>
  <si>
    <t>503-256-1955</t>
  </si>
  <si>
    <t>TRANSCO IN</t>
  </si>
  <si>
    <t>P.O. BOX 88002</t>
  </si>
  <si>
    <t>98138-0000</t>
  </si>
  <si>
    <t>425-251-5422</t>
  </si>
  <si>
    <t>TRANSCO NO</t>
  </si>
  <si>
    <t>1244 SE BAY BLVD</t>
  </si>
  <si>
    <t>NEWPORT</t>
  </si>
  <si>
    <t>541-265-6653</t>
  </si>
  <si>
    <t>TROYER'S M</t>
  </si>
  <si>
    <t>SUITE 300</t>
  </si>
  <si>
    <t>15400 NE 90TH STREET</t>
  </si>
  <si>
    <t>425-867-0700</t>
  </si>
  <si>
    <t>VELOX ROBO</t>
  </si>
  <si>
    <t>503-325-0630</t>
  </si>
  <si>
    <t>WARREN L J</t>
  </si>
  <si>
    <t>360-268-9161</t>
  </si>
  <si>
    <t>503-929-2510</t>
  </si>
  <si>
    <t>CONTROLLER'S OFFICE-ACCTS PAYABLE</t>
  </si>
  <si>
    <t>PULLMAN</t>
  </si>
  <si>
    <t>99164-1025</t>
  </si>
  <si>
    <t>509-335-5575</t>
  </si>
  <si>
    <t>300 N.W. 16TH ST</t>
  </si>
  <si>
    <t>FRUITLAND</t>
  </si>
  <si>
    <t>208-452-3801</t>
  </si>
  <si>
    <t>WOODGRAIN</t>
  </si>
  <si>
    <t>18440 NE SAN RAFAEL ST</t>
  </si>
  <si>
    <t>503-661-2525</t>
  </si>
  <si>
    <t>WRIGHT BUS</t>
  </si>
  <si>
    <t>5675 NORTH BLACKSTOCK RD</t>
  </si>
  <si>
    <t>29303-0000</t>
  </si>
  <si>
    <t>864-587-0700</t>
  </si>
  <si>
    <t>ADIDAS AME</t>
  </si>
  <si>
    <t>17 HAYWOOD RAOD</t>
  </si>
  <si>
    <t>864-627-0900</t>
  </si>
  <si>
    <t>ADVANCED A</t>
  </si>
  <si>
    <t>2730 NORTHGATE COURT</t>
  </si>
  <si>
    <t>CUMMING</t>
  </si>
  <si>
    <t>30041-6482</t>
  </si>
  <si>
    <t>678-679-8000</t>
  </si>
  <si>
    <t>AP DATAWEI</t>
  </si>
  <si>
    <t>400 ASTEN ROAD</t>
  </si>
  <si>
    <t>(formerly ASTEN PRESS FABRICS)</t>
  </si>
  <si>
    <t>CLINTON</t>
  </si>
  <si>
    <t>29325-0000</t>
  </si>
  <si>
    <t>864-833-3800</t>
  </si>
  <si>
    <t>ASTEN JOHN</t>
  </si>
  <si>
    <t>2600 WEST PARK DRIVE</t>
  </si>
  <si>
    <t>GAINESVILLE</t>
  </si>
  <si>
    <t>770-536-7272</t>
  </si>
  <si>
    <t>433 HIGHTOWER PKWY</t>
  </si>
  <si>
    <t>706-216-5040</t>
  </si>
  <si>
    <t>ATLANTA GE</t>
  </si>
  <si>
    <t>6 ANDREWS ST</t>
  </si>
  <si>
    <t>864-269-9750</t>
  </si>
  <si>
    <t>BAMCO BELT</t>
  </si>
  <si>
    <t>10585 N MERIDIAN ST SUITE 301</t>
  </si>
  <si>
    <t>317-575-9992</t>
  </si>
  <si>
    <t>BASTIAN SO</t>
  </si>
  <si>
    <t>DBA B&amp;D INDUSTRIAL</t>
  </si>
  <si>
    <t>ATTN: A/P #16964</t>
  </si>
  <si>
    <t>MACON</t>
  </si>
  <si>
    <t>31208-4325</t>
  </si>
  <si>
    <t>478-743-6711</t>
  </si>
  <si>
    <t>PRO MACH SHARED SERVICES</t>
  </si>
  <si>
    <t>4750 COUNTRY ROAD 13 NE</t>
  </si>
  <si>
    <t>320-852-8246</t>
  </si>
  <si>
    <t>BENCHMARK</t>
  </si>
  <si>
    <t>BOGART</t>
  </si>
  <si>
    <t>770-725-5711</t>
  </si>
  <si>
    <t>BENSON'S I</t>
  </si>
  <si>
    <t>1400 HIGHWAY 101 SOUTH</t>
  </si>
  <si>
    <t>GREER</t>
  </si>
  <si>
    <t>864-989-6000</t>
  </si>
  <si>
    <t>BMW - SPAR</t>
  </si>
  <si>
    <t>15545 WELLS HIGHWAY</t>
  </si>
  <si>
    <t>SENECA</t>
  </si>
  <si>
    <t>864-985-0568</t>
  </si>
  <si>
    <t>BORGWARNER</t>
  </si>
  <si>
    <t>P.O. BOX 506</t>
  </si>
  <si>
    <t>30549-0506</t>
  </si>
  <si>
    <t>706-367-9834</t>
  </si>
  <si>
    <t>BUHLER QUA</t>
  </si>
  <si>
    <t>ATHENS</t>
  </si>
  <si>
    <t>706-546-5959</t>
  </si>
  <si>
    <t>CAMPBELL S</t>
  </si>
  <si>
    <t>678-531-0832</t>
  </si>
  <si>
    <t>CANTRELL M</t>
  </si>
  <si>
    <t>3205 RUTHERFORD ROAD</t>
  </si>
  <si>
    <t>TAYLORS</t>
  </si>
  <si>
    <t>864-268-5946</t>
  </si>
  <si>
    <t>CAROLINA B</t>
  </si>
  <si>
    <t>14 COMMERCE DRIVE</t>
  </si>
  <si>
    <t>GAFFNEY</t>
  </si>
  <si>
    <t>864-488-2824</t>
  </si>
  <si>
    <t>CAROLINA C</t>
  </si>
  <si>
    <t>6859 RENOIR AVE</t>
  </si>
  <si>
    <t>225-924-3221</t>
  </si>
  <si>
    <t>CAROLINA T</t>
  </si>
  <si>
    <t>237 MILLS AVENUE</t>
  </si>
  <si>
    <t>P.O. BOX 68</t>
  </si>
  <si>
    <t>CENTRAL</t>
  </si>
  <si>
    <t>29630-0000</t>
  </si>
  <si>
    <t>864-639-2491</t>
  </si>
  <si>
    <t>CENTRAL TE</t>
  </si>
  <si>
    <t>HWY 14</t>
  </si>
  <si>
    <t>ONE TECHNOLOGY PLACE</t>
  </si>
  <si>
    <t>LAURENS</t>
  </si>
  <si>
    <t>864-682-3205</t>
  </si>
  <si>
    <t>CERAMTEC N</t>
  </si>
  <si>
    <t>2901 NEW POND RD</t>
  </si>
  <si>
    <t>864-260-3366</t>
  </si>
  <si>
    <t>CHOMARAT N</t>
  </si>
  <si>
    <t>706-865-1952</t>
  </si>
  <si>
    <t>TAULIA PORTAL INVOICING - DO NOT MA</t>
  </si>
  <si>
    <t>740-255-0176</t>
  </si>
  <si>
    <t>864-574-3533</t>
  </si>
  <si>
    <t>COMFAB INC</t>
  </si>
  <si>
    <t>706-549-5999</t>
  </si>
  <si>
    <t>COMPASS IN</t>
  </si>
  <si>
    <t>ONE CONTINENTAL DR</t>
  </si>
  <si>
    <t>AUBURN HILLS</t>
  </si>
  <si>
    <t>248-393-5400</t>
  </si>
  <si>
    <t>227 DUGAS ROAD</t>
  </si>
  <si>
    <t>DAHLONEGA</t>
  </si>
  <si>
    <t>706-865-6460</t>
  </si>
  <si>
    <t>CORDANO CO</t>
  </si>
  <si>
    <t>2694 HAYES WILBANKS RD</t>
  </si>
  <si>
    <t>TOCCOA</t>
  </si>
  <si>
    <t>706-779-0287</t>
  </si>
  <si>
    <t>CROWN RESO</t>
  </si>
  <si>
    <t>1912 MONTREAL RD</t>
  </si>
  <si>
    <t>TUCKER</t>
  </si>
  <si>
    <t>CSM BAKERY</t>
  </si>
  <si>
    <t>110 CORPORATE DRIVE, SUITE B</t>
  </si>
  <si>
    <t>864-699-1054</t>
  </si>
  <si>
    <t>5750 N. BLACKSTOCK RD</t>
  </si>
  <si>
    <t>803-574-3273</t>
  </si>
  <si>
    <t>864-271-2668</t>
  </si>
  <si>
    <t>**PORTAL ACC'T-ARIBA**</t>
  </si>
  <si>
    <t>500 VOLVO PARKWAY</t>
  </si>
  <si>
    <t>757-321-5000</t>
  </si>
  <si>
    <t>DOLLAR TRE</t>
  </si>
  <si>
    <t>120 MOON ACRES ROAD</t>
  </si>
  <si>
    <t>PIEDMONT</t>
  </si>
  <si>
    <t>29673-0000</t>
  </si>
  <si>
    <t>864-277-4200</t>
  </si>
  <si>
    <t>DRIVE AUTO</t>
  </si>
  <si>
    <t>864-260-1563</t>
  </si>
  <si>
    <t>864-260-0380</t>
  </si>
  <si>
    <t>ELECTROLUX</t>
  </si>
  <si>
    <t>4961 GOLDEN PARKWAY</t>
  </si>
  <si>
    <t>BUFORD</t>
  </si>
  <si>
    <t>678-730-8000</t>
  </si>
  <si>
    <t>ELRINGKLIN</t>
  </si>
  <si>
    <t>CANTON</t>
  </si>
  <si>
    <t>100 ISO PARKWAY</t>
  </si>
  <si>
    <t>GRAY COURT</t>
  </si>
  <si>
    <t>29645-4856</t>
  </si>
  <si>
    <t>864-876-6645</t>
  </si>
  <si>
    <t>FIBERTEX</t>
  </si>
  <si>
    <t>BALDWIN</t>
  </si>
  <si>
    <t>706-778-5100</t>
  </si>
  <si>
    <t>FIELDALE F</t>
  </si>
  <si>
    <t>441 MASTERS BLVD</t>
  </si>
  <si>
    <t>29626-6127</t>
  </si>
  <si>
    <t>864-437-2085</t>
  </si>
  <si>
    <t>FIRST QUAL</t>
  </si>
  <si>
    <t>840 S.E. MAIN STREET</t>
  </si>
  <si>
    <t>864-967-5600</t>
  </si>
  <si>
    <t>FITESA SIM</t>
  </si>
  <si>
    <t>2525 CHIMNEY RIDGE DRIVE</t>
  </si>
  <si>
    <t>CONYERS</t>
  </si>
  <si>
    <t>FLEXO CONV</t>
  </si>
  <si>
    <t>416 A.M. ELLISON ROAD</t>
  </si>
  <si>
    <t>29621-0000</t>
  </si>
  <si>
    <t>864-328-0021</t>
  </si>
  <si>
    <t>FRAENKISCH</t>
  </si>
  <si>
    <t>130 PARK PLACE COURT</t>
  </si>
  <si>
    <t>864-277-4155</t>
  </si>
  <si>
    <t>FRESH CHEF</t>
  </si>
  <si>
    <t>NINETY SIX</t>
  </si>
  <si>
    <t>864-223-2888</t>
  </si>
  <si>
    <t>FUJI PHOTO</t>
  </si>
  <si>
    <t>1635 OAKBROOK DR</t>
  </si>
  <si>
    <t>770-534-0703</t>
  </si>
  <si>
    <t>GAINCO, IN</t>
  </si>
  <si>
    <t>864-224-1671</t>
  </si>
  <si>
    <t>864-427-1815</t>
  </si>
  <si>
    <t>GLOBAL FEL</t>
  </si>
  <si>
    <t>1725 JONESVILLE HWY</t>
  </si>
  <si>
    <t>864-466-3346-...</t>
  </si>
  <si>
    <t>GONVAUTO S</t>
  </si>
  <si>
    <t>610 L &amp; C RAILWAY DISTRIBUTION</t>
  </si>
  <si>
    <t>RICHBURG</t>
  </si>
  <si>
    <t>29729-0000</t>
  </si>
  <si>
    <t>803-789-6100</t>
  </si>
  <si>
    <t>GUARDIAN</t>
  </si>
  <si>
    <t>1 GUARDIAN WAY</t>
  </si>
  <si>
    <t>WINNSBORO</t>
  </si>
  <si>
    <t>803-712-6312</t>
  </si>
  <si>
    <t>1484 CENTER ROAD</t>
  </si>
  <si>
    <t>803-385-6014</t>
  </si>
  <si>
    <t>H &amp; H SALE</t>
  </si>
  <si>
    <t>7100 DIXIE HIGHWAY</t>
  </si>
  <si>
    <t>HONEYMOON</t>
  </si>
  <si>
    <t>SHARED TRANSACTION SERVICES</t>
  </si>
  <si>
    <t>124 C OSIGINN BLVD</t>
  </si>
  <si>
    <t>478-971-4200</t>
  </si>
  <si>
    <t>1234 PLAMOUR DR SUITE C</t>
  </si>
  <si>
    <t>770-840-9600</t>
  </si>
  <si>
    <t>1234 PALMOUR DRIVE</t>
  </si>
  <si>
    <t>571 ELBERT ST.</t>
  </si>
  <si>
    <t>ELBERTON</t>
  </si>
  <si>
    <t>30635-0000</t>
  </si>
  <si>
    <t>706-213-6300</t>
  </si>
  <si>
    <t>P.O. BOX 207</t>
  </si>
  <si>
    <t>INMAN</t>
  </si>
  <si>
    <t>29349-0000</t>
  </si>
  <si>
    <t>864-585-4853</t>
  </si>
  <si>
    <t>INMAN MILL</t>
  </si>
  <si>
    <t>EASLEY</t>
  </si>
  <si>
    <t>864-220-9898</t>
  </si>
  <si>
    <t>864-444-3242</t>
  </si>
  <si>
    <t>1311 CEDAR LANE DRIVE</t>
  </si>
  <si>
    <t>864--232-2421</t>
  </si>
  <si>
    <t>J.W. VAUGH</t>
  </si>
  <si>
    <t>DBA PRO VIEW FOODS</t>
  </si>
  <si>
    <t>1150 AVIATION BLVD</t>
  </si>
  <si>
    <t>770-534-2344</t>
  </si>
  <si>
    <t>JOHN SOULE</t>
  </si>
  <si>
    <t>864-579-8244</t>
  </si>
  <si>
    <t>770-867-0290</t>
  </si>
  <si>
    <t>7461 HWY 11</t>
  </si>
  <si>
    <t>CAMPOBELLO</t>
  </si>
  <si>
    <t>864-592-0015</t>
  </si>
  <si>
    <t>KOEBERLEIN</t>
  </si>
  <si>
    <t>OB10 E-INVOICING - AUTO SENT</t>
  </si>
  <si>
    <t>803-321-1847</t>
  </si>
  <si>
    <t>355 INDUSTRIAL PARK ROAD</t>
  </si>
  <si>
    <t>HARTWELL</t>
  </si>
  <si>
    <t>706-376-8003</t>
  </si>
  <si>
    <t>LAKE FOODS</t>
  </si>
  <si>
    <t>P.O. BOX 3978</t>
  </si>
  <si>
    <t>29608-3978</t>
  </si>
  <si>
    <t>864-242-5262</t>
  </si>
  <si>
    <t>LOUIS P. B</t>
  </si>
  <si>
    <t>300 JONES ROAD</t>
  </si>
  <si>
    <t>29307-5425</t>
  </si>
  <si>
    <t>570-380-6657</t>
  </si>
  <si>
    <t>1625 FIELDSTONE WAY</t>
  </si>
  <si>
    <t>VANDALIA</t>
  </si>
  <si>
    <t>770-682-6311-...</t>
  </si>
  <si>
    <t>770-532-7041</t>
  </si>
  <si>
    <t>MAREL  STO</t>
  </si>
  <si>
    <t>30503-1017</t>
  </si>
  <si>
    <t>770-531-5000</t>
  </si>
  <si>
    <t>MAR-JAC PO</t>
  </si>
  <si>
    <t>864-296-3417</t>
  </si>
  <si>
    <t>MARSHANE C</t>
  </si>
  <si>
    <t>706-202-3355</t>
  </si>
  <si>
    <t>MAPS</t>
  </si>
  <si>
    <t>JASON BELTCO</t>
  </si>
  <si>
    <t>253 CASTLEBERRY INDUSTRIAL DR.</t>
  </si>
  <si>
    <t>30040-5859</t>
  </si>
  <si>
    <t>770-887-9725</t>
  </si>
  <si>
    <t>MEGADYNE A</t>
  </si>
  <si>
    <t>***DO NOT MAIL INVOICES OR STATEMEN</t>
  </si>
  <si>
    <t>P.O. BOX 19029</t>
  </si>
  <si>
    <t>29602-0000</t>
  </si>
  <si>
    <t>MICHELIN N</t>
  </si>
  <si>
    <t>1838 M-325</t>
  </si>
  <si>
    <t>29304-1838</t>
  </si>
  <si>
    <t>864-250-5300</t>
  </si>
  <si>
    <t>PO BOX 1838-M-235</t>
  </si>
  <si>
    <t>828-247-4310</t>
  </si>
  <si>
    <t>1838 M-235</t>
  </si>
  <si>
    <t>864-682-3115</t>
  </si>
  <si>
    <t>P.O. BOX 1838   M-235</t>
  </si>
  <si>
    <t>864-503-2232</t>
  </si>
  <si>
    <t>***PORTAL INVOICING - DO NOT MAIL**</t>
  </si>
  <si>
    <t>803-909-5567 ...</t>
  </si>
  <si>
    <t>P.O. BOX 616</t>
  </si>
  <si>
    <t>30549-0000</t>
  </si>
  <si>
    <t>7066932005 EXT</t>
  </si>
  <si>
    <t>6866 JIMMY CARTER BLVD</t>
  </si>
  <si>
    <t>770-448-9190</t>
  </si>
  <si>
    <t>MJAY'S SPE</t>
  </si>
  <si>
    <t>P.O. BOX 6827</t>
  </si>
  <si>
    <t>29606-6827</t>
  </si>
  <si>
    <t>864-288-7503</t>
  </si>
  <si>
    <t>P.O. BOX 2688</t>
  </si>
  <si>
    <t>30091-0000</t>
  </si>
  <si>
    <t>404-441-9909</t>
  </si>
  <si>
    <t>1011 AIRPORT STREET</t>
  </si>
  <si>
    <t>770-531-9892</t>
  </si>
  <si>
    <t>2395 MURPHY BLVD</t>
  </si>
  <si>
    <t>770-503-7605</t>
  </si>
  <si>
    <t>MP EQUIPME</t>
  </si>
  <si>
    <t>2852 GAINESVILLE HWY</t>
  </si>
  <si>
    <t>ALTO</t>
  </si>
  <si>
    <t>30510-0000</t>
  </si>
  <si>
    <t>706-778-2141 EXT</t>
  </si>
  <si>
    <t>2850 GAINESVILLE HWY</t>
  </si>
  <si>
    <t>706-776-2142</t>
  </si>
  <si>
    <t>564 WOODYARD RD</t>
  </si>
  <si>
    <t>KINARDS</t>
  </si>
  <si>
    <t>864-697-1244</t>
  </si>
  <si>
    <t>1050 WOODRUFF RD</t>
  </si>
  <si>
    <t>864-297-1400</t>
  </si>
  <si>
    <t>NUTRA MANU</t>
  </si>
  <si>
    <t>2350 HEWATT RD</t>
  </si>
  <si>
    <t>SNELLVILLE</t>
  </si>
  <si>
    <t>30039-0000</t>
  </si>
  <si>
    <t>678-344-8300</t>
  </si>
  <si>
    <t>OCS CHECKW</t>
  </si>
  <si>
    <t>531 COTTON BLOSSOM CIRCLE</t>
  </si>
  <si>
    <t>800-331-1844</t>
  </si>
  <si>
    <t>864-487-5272</t>
  </si>
  <si>
    <t>5 SOUTHCHASE COURT</t>
  </si>
  <si>
    <t>FOUNTAIN INN</t>
  </si>
  <si>
    <t>864-688-1322</t>
  </si>
  <si>
    <t>PIERBURG U</t>
  </si>
  <si>
    <t>P O BOX 10307</t>
  </si>
  <si>
    <t>29731-0000</t>
  </si>
  <si>
    <t>803-329-2189</t>
  </si>
  <si>
    <t>101-KROGER ANDERSON BAKERY</t>
  </si>
  <si>
    <t>49501-1889</t>
  </si>
  <si>
    <t>864-226-9135</t>
  </si>
  <si>
    <t>PRGX ATTN:</t>
  </si>
  <si>
    <t>10439 OLD ATLANTA HWY</t>
  </si>
  <si>
    <t>770-487-1413</t>
  </si>
  <si>
    <t>PROCESS EQ</t>
  </si>
  <si>
    <t>770941-1711</t>
  </si>
  <si>
    <t>PROPEX OPE</t>
  </si>
  <si>
    <t>4402 SENTRY DR</t>
  </si>
  <si>
    <t>990-414-0076</t>
  </si>
  <si>
    <t>PURE DELIG</t>
  </si>
  <si>
    <t>1785 DEWBERRY RD</t>
  </si>
  <si>
    <t>1180 AIRPORT PARKWAY, SUITE 102</t>
  </si>
  <si>
    <t>770-536-8031</t>
  </si>
  <si>
    <t>RANGER MAN</t>
  </si>
  <si>
    <t>1665 HERAEUS BLVD</t>
  </si>
  <si>
    <t>770-729-8983</t>
  </si>
  <si>
    <t>RED V FOOD</t>
  </si>
  <si>
    <t>29305-4383</t>
  </si>
  <si>
    <t>864-582-0514</t>
  </si>
  <si>
    <t>1630 DUNCAN REIDVILLE ROAD</t>
  </si>
  <si>
    <t>DUNCAN</t>
  </si>
  <si>
    <t>864-801-3271</t>
  </si>
  <si>
    <t>ROFA NORTH</t>
  </si>
  <si>
    <t>3475 OLD MAYSVILLE ROAD</t>
  </si>
  <si>
    <t>706-335-5551</t>
  </si>
  <si>
    <t>ROPER PUMP</t>
  </si>
  <si>
    <t>* ARIBA**</t>
  </si>
  <si>
    <t>97477-6009</t>
  </si>
  <si>
    <t>547-679-3311</t>
  </si>
  <si>
    <t>253 FINANCIAL BLVD</t>
  </si>
  <si>
    <t>LIBERTY</t>
  </si>
  <si>
    <t>864-209-5766</t>
  </si>
  <si>
    <t>SAINT JUDE</t>
  </si>
  <si>
    <t>864-595-9969</t>
  </si>
  <si>
    <t>SANSARA IN</t>
  </si>
  <si>
    <t>1181 HOWELL ROAD</t>
  </si>
  <si>
    <t>864-336-6198</t>
  </si>
  <si>
    <t>SCHEDL AUT</t>
  </si>
  <si>
    <t>29334-0464</t>
  </si>
  <si>
    <t>SEALED AIR</t>
  </si>
  <si>
    <t>PO DRAWR 2128</t>
  </si>
  <si>
    <t>335 ATHENA DRIVE</t>
  </si>
  <si>
    <t>NON WOVEN DIVISION</t>
  </si>
  <si>
    <t>30601-0000</t>
  </si>
  <si>
    <t>706-693-3440</t>
  </si>
  <si>
    <t>SKAPS INDU</t>
  </si>
  <si>
    <t>678-630-3424</t>
  </si>
  <si>
    <t>SOULSHINE</t>
  </si>
  <si>
    <t>864-579-3911</t>
  </si>
  <si>
    <t>SOUTHERN S</t>
  </si>
  <si>
    <t>864-678-6913</t>
  </si>
  <si>
    <t>SPAN-AMERI</t>
  </si>
  <si>
    <t>10 COMMERCE DRIVE</t>
  </si>
  <si>
    <t>864-488-0053</t>
  </si>
  <si>
    <t>SUMINOE TE</t>
  </si>
  <si>
    <t>864-578-7101</t>
  </si>
  <si>
    <t>SYMTECH, I</t>
  </si>
  <si>
    <t>365 SOUTH HOLLAND DRIVE</t>
  </si>
  <si>
    <t>PENDERGRASS</t>
  </si>
  <si>
    <t>30567-0000</t>
  </si>
  <si>
    <t>706-693-2226</t>
  </si>
  <si>
    <t>TENCATE NI</t>
  </si>
  <si>
    <t>THE MUFFIN</t>
  </si>
  <si>
    <t>500 VALENTINE INDUSTRIAL PKWY</t>
  </si>
  <si>
    <t>706-693-6106</t>
  </si>
  <si>
    <t>P.O. BOX 6218</t>
  </si>
  <si>
    <t>29304-0000</t>
  </si>
  <si>
    <t>864-574-0500</t>
  </si>
  <si>
    <t>TIETEX COR</t>
  </si>
  <si>
    <t>ATTN: MAINTENANCE MANAGER</t>
  </si>
  <si>
    <t>1800 JAMES JACKSON PKWY</t>
  </si>
  <si>
    <t>30369-9751</t>
  </si>
  <si>
    <t>404-792-3097</t>
  </si>
  <si>
    <t>US POSTAL</t>
  </si>
  <si>
    <t>SANDY SPRINGS</t>
  </si>
  <si>
    <t>864-224-1479</t>
  </si>
  <si>
    <t>UPSTATE IN</t>
  </si>
  <si>
    <t>422 HWY 418</t>
  </si>
  <si>
    <t>864-419-2150</t>
  </si>
  <si>
    <t>V6 FABRICA</t>
  </si>
  <si>
    <t>P.O. BOX 5505</t>
  </si>
  <si>
    <t>VAUGHN BEL</t>
  </si>
  <si>
    <t>101 ALLIANCE PKWY</t>
  </si>
  <si>
    <t>864-222-7307</t>
  </si>
  <si>
    <t>1050 VERN CORA ROAD</t>
  </si>
  <si>
    <t>864-682-1502</t>
  </si>
  <si>
    <t>WALMART DC</t>
  </si>
  <si>
    <t>896 WEST SAINT JOHN STREET</t>
  </si>
  <si>
    <t>864-278-8449</t>
  </si>
  <si>
    <t>WEKO NORTH</t>
  </si>
  <si>
    <t>35522 INDUSTRIAL ROAD</t>
  </si>
  <si>
    <t>864-422-2665</t>
  </si>
  <si>
    <t>WFS USA LT</t>
  </si>
  <si>
    <t>825 MARATHON PARKWAY</t>
  </si>
  <si>
    <t>LAWRENCEVILLE</t>
  </si>
  <si>
    <t>WIPOTEC-OC</t>
  </si>
  <si>
    <t>WRIGLEY -</t>
  </si>
  <si>
    <t>864-463-4352</t>
  </si>
  <si>
    <t>ZIMMER AME</t>
  </si>
  <si>
    <t>US Larry C</t>
  </si>
  <si>
    <t>634 E. WASHINGTON STREET</t>
  </si>
  <si>
    <t>NEW CASTLE</t>
  </si>
  <si>
    <t>724-658-8041</t>
  </si>
  <si>
    <t>A.SERVEDIO</t>
  </si>
  <si>
    <t>BOSTON</t>
  </si>
  <si>
    <t>02284-2166</t>
  </si>
  <si>
    <t>814-669-9909</t>
  </si>
  <si>
    <t>ACCO BRAND</t>
  </si>
  <si>
    <t>254 S. CUSTER AVENUE</t>
  </si>
  <si>
    <t>717-355-8607</t>
  </si>
  <si>
    <t>AFP ADVANC</t>
  </si>
  <si>
    <t>DBA STAINLESS SYSTEM SERVICE</t>
  </si>
  <si>
    <t>2468 CONTINENTAL BLVD</t>
  </si>
  <si>
    <t>DANVILLE</t>
  </si>
  <si>
    <t>570-437-3330</t>
  </si>
  <si>
    <t>7201 HAMILTON BLVD</t>
  </si>
  <si>
    <t>ALLENTOWN</t>
  </si>
  <si>
    <t>610-481-5852</t>
  </si>
  <si>
    <t>AIR PRODUC</t>
  </si>
  <si>
    <t>3557 PROGRESS DR</t>
  </si>
  <si>
    <t>BENSALEM</t>
  </si>
  <si>
    <t>215-638-4700</t>
  </si>
  <si>
    <t>AIRLINE HY</t>
  </si>
  <si>
    <t>140 COMMERCE DR.</t>
  </si>
  <si>
    <t>14623-3504</t>
  </si>
  <si>
    <t>585-292-0920</t>
  </si>
  <si>
    <t>ALOI MATER</t>
  </si>
  <si>
    <t>40-60 DELAWARE AVE</t>
  </si>
  <si>
    <t>SIDNEY</t>
  </si>
  <si>
    <t>800-678-0141</t>
  </si>
  <si>
    <t>AMPHENOL A</t>
  </si>
  <si>
    <t>SOUTH POINTE INDUSTRIAL PARK</t>
  </si>
  <si>
    <t>500 TECHNOLOGY DRIVE</t>
  </si>
  <si>
    <t>CANONSBURG</t>
  </si>
  <si>
    <t>724-746-2300</t>
  </si>
  <si>
    <t>ANDRITZ ME</t>
  </si>
  <si>
    <t>610-997-0102</t>
  </si>
  <si>
    <t>DICK</t>
  </si>
  <si>
    <t>518-427-5800</t>
  </si>
  <si>
    <t>607-562-8965</t>
  </si>
  <si>
    <t>716-874-2400</t>
  </si>
  <si>
    <t>717-564-8780</t>
  </si>
  <si>
    <t>717-264-6444</t>
  </si>
  <si>
    <t>412-809-1565</t>
  </si>
  <si>
    <t>ARLANXEO U</t>
  </si>
  <si>
    <t>320 LOCUST STREET</t>
  </si>
  <si>
    <t>MCKEESPORT</t>
  </si>
  <si>
    <t>412-675-0420</t>
  </si>
  <si>
    <t>814-375-9500</t>
  </si>
  <si>
    <t>412-324-8586</t>
  </si>
  <si>
    <t>SHIP</t>
  </si>
  <si>
    <t>570-299-7679</t>
  </si>
  <si>
    <t>203-787-6731</t>
  </si>
  <si>
    <t>585-377-6910</t>
  </si>
  <si>
    <t>215-723-0938</t>
  </si>
  <si>
    <t>BDS - ALLE</t>
  </si>
  <si>
    <t>BDS - BROW</t>
  </si>
  <si>
    <t>2912 FEDERAL STREET</t>
  </si>
  <si>
    <t>CAMDEN</t>
  </si>
  <si>
    <t>BDS - CAMD</t>
  </si>
  <si>
    <t>BDS - HAZL</t>
  </si>
  <si>
    <t>18964-1031</t>
  </si>
  <si>
    <t>BDS - STRO</t>
  </si>
  <si>
    <t>BDS - WILK</t>
  </si>
  <si>
    <t>BDS - WILL</t>
  </si>
  <si>
    <t>BDS - WYSO</t>
  </si>
  <si>
    <t>310 NATIONAL RD</t>
  </si>
  <si>
    <t>484-597-1961</t>
  </si>
  <si>
    <t>BEARINGS,</t>
  </si>
  <si>
    <t>919-767-4304</t>
  </si>
  <si>
    <t>315-638-4551</t>
  </si>
  <si>
    <t>BELTING SO</t>
  </si>
  <si>
    <t>519-620-5129-124</t>
  </si>
  <si>
    <t>PO BOX 167</t>
  </si>
  <si>
    <t>108 BLAIR ST</t>
  </si>
  <si>
    <t>GROVE CITY</t>
  </si>
  <si>
    <t>724-602-0257</t>
  </si>
  <si>
    <t>BRAHO MACH</t>
  </si>
  <si>
    <t>559 FEDERAL ROAD</t>
  </si>
  <si>
    <t>BROOKFIELD</t>
  </si>
  <si>
    <t>203-775-2286</t>
  </si>
  <si>
    <t>BRIDGEWATE</t>
  </si>
  <si>
    <t>LANCASTER</t>
  </si>
  <si>
    <t>717-295-9025</t>
  </si>
  <si>
    <t>BROWN TRAN</t>
  </si>
  <si>
    <t>355 KINDIG LANE</t>
  </si>
  <si>
    <t>HANOVER</t>
  </si>
  <si>
    <t>717-464-3453</t>
  </si>
  <si>
    <t>C &amp; J CLAR</t>
  </si>
  <si>
    <t>725 VOGELSONG ROAD</t>
  </si>
  <si>
    <t>717-843-0003</t>
  </si>
  <si>
    <t>CAPWAY AUT</t>
  </si>
  <si>
    <t>60 COMPASS CIRCLE</t>
  </si>
  <si>
    <t>NORTH KINGSTOWN</t>
  </si>
  <si>
    <t>RI</t>
  </si>
  <si>
    <t>401-372-9300</t>
  </si>
  <si>
    <t>CARGILL ME</t>
  </si>
  <si>
    <t>5000 FORBES UNIVERSITY</t>
  </si>
  <si>
    <t>412-268-2688</t>
  </si>
  <si>
    <t>CARNEGIE M</t>
  </si>
  <si>
    <t>FOGELSVILLE</t>
  </si>
  <si>
    <t>610-366-8349</t>
  </si>
  <si>
    <t>3100 FARMTRAIL RD</t>
  </si>
  <si>
    <t>717-793-2941</t>
  </si>
  <si>
    <t>CBF SYSTEM</t>
  </si>
  <si>
    <t>22 HAMILTON WAY</t>
  </si>
  <si>
    <t>CASTLETON ON HUDSON</t>
  </si>
  <si>
    <t>888-417-9343</t>
  </si>
  <si>
    <t>CELL-NIQUE</t>
  </si>
  <si>
    <t>571 WEST END AVENUE</t>
  </si>
  <si>
    <t>P.O. BOX 151</t>
  </si>
  <si>
    <t>13619-0000</t>
  </si>
  <si>
    <t>315-493-4258</t>
  </si>
  <si>
    <t>CEM MACHIN</t>
  </si>
  <si>
    <t>198 KRISTEL LANE</t>
  </si>
  <si>
    <t>ALTOONA</t>
  </si>
  <si>
    <t>814-944-6881</t>
  </si>
  <si>
    <t>820 N CROTON AVENUE</t>
  </si>
  <si>
    <t>724-202-6862</t>
  </si>
  <si>
    <t>CIOFFI COR</t>
  </si>
  <si>
    <t>140 FIBERBOARD ROAD</t>
  </si>
  <si>
    <t>P.O. BOX 340</t>
  </si>
  <si>
    <t>SHIPPENVILLE</t>
  </si>
  <si>
    <t>16254-0000</t>
  </si>
  <si>
    <t>814-226-8961</t>
  </si>
  <si>
    <t>CLARION BO</t>
  </si>
  <si>
    <t>8478 PARDEE ROAD</t>
  </si>
  <si>
    <t>CICERO</t>
  </si>
  <si>
    <t>315-699-2695</t>
  </si>
  <si>
    <t>CLINTON'S</t>
  </si>
  <si>
    <t>570-742-6742</t>
  </si>
  <si>
    <t>PO BOX 301</t>
  </si>
  <si>
    <t>15144-0000</t>
  </si>
  <si>
    <t>724-274-6300</t>
  </si>
  <si>
    <t>CONVIBER I</t>
  </si>
  <si>
    <t>CP-AP 01-9</t>
  </si>
  <si>
    <t>607-248-1200 AP</t>
  </si>
  <si>
    <t>CORNING IN</t>
  </si>
  <si>
    <t>**CLOSED COMPANY 3-2014**</t>
  </si>
  <si>
    <t>3353 BRIGHTON</t>
  </si>
  <si>
    <t>14623-0000</t>
  </si>
  <si>
    <t>585-427-7850</t>
  </si>
  <si>
    <t>CROSS BROT</t>
  </si>
  <si>
    <t>119 A.I.D. DRIVE</t>
  </si>
  <si>
    <t>DARLINGTON</t>
  </si>
  <si>
    <t>724-827-3790</t>
  </si>
  <si>
    <t>DANZER VEN</t>
  </si>
  <si>
    <t>46 NORTH FIRST ST</t>
  </si>
  <si>
    <t>FULTON</t>
  </si>
  <si>
    <t>315-598-7121</t>
  </si>
  <si>
    <t>DAVIS-STAN</t>
  </si>
  <si>
    <t>2200 BLEECKER STREET</t>
  </si>
  <si>
    <t>UTICA</t>
  </si>
  <si>
    <t>13501-1739</t>
  </si>
  <si>
    <t>312-431-6589</t>
  </si>
  <si>
    <t>DEIORIO FO</t>
  </si>
  <si>
    <t>161 BORO LINE RD</t>
  </si>
  <si>
    <t>267-265-0253</t>
  </si>
  <si>
    <t>1228 LONG RUN ROAD</t>
  </si>
  <si>
    <t>WHITE OAK</t>
  </si>
  <si>
    <t>412-678-2733</t>
  </si>
  <si>
    <t>DOROTHY'S</t>
  </si>
  <si>
    <t>45 ASPERS NORTH ROAD</t>
  </si>
  <si>
    <t>ASPERS</t>
  </si>
  <si>
    <t>717-677-7121-277</t>
  </si>
  <si>
    <t>DR. PEPPER</t>
  </si>
  <si>
    <t>210 FIFTH STREET</t>
  </si>
  <si>
    <t>CHARLEROI</t>
  </si>
  <si>
    <t>724-258-0500</t>
  </si>
  <si>
    <t>DUCTMATE I</t>
  </si>
  <si>
    <t>VALMONT INDUSTRIAL PARK</t>
  </si>
  <si>
    <t>675 JAYCEE DRIVE</t>
  </si>
  <si>
    <t>HAZLETON</t>
  </si>
  <si>
    <t>18202-0000</t>
  </si>
  <si>
    <t>570-459-3426</t>
  </si>
  <si>
    <t>EAM MOSCA</t>
  </si>
  <si>
    <t>443 BRICKER RD</t>
  </si>
  <si>
    <t>BERNVILLE</t>
  </si>
  <si>
    <t>19506-0000</t>
  </si>
  <si>
    <t>610-927-0757</t>
  </si>
  <si>
    <t>EAST COAST</t>
  </si>
  <si>
    <t>475 STEVENS RD</t>
  </si>
  <si>
    <t>YORK HAVEN</t>
  </si>
  <si>
    <t>17370-0000</t>
  </si>
  <si>
    <t>717-938-8278</t>
  </si>
  <si>
    <t>EASTERN BA</t>
  </si>
  <si>
    <t>T.F. GREEN AIRPORT</t>
  </si>
  <si>
    <t>2000 PORT ROAD</t>
  </si>
  <si>
    <t>WARWICK</t>
  </si>
  <si>
    <t>401-384-7193</t>
  </si>
  <si>
    <t>3740 BOARD ROAD</t>
  </si>
  <si>
    <t>717-764-6818</t>
  </si>
  <si>
    <t>ENGEL MACH</t>
  </si>
  <si>
    <t>PO BOX 10307</t>
  </si>
  <si>
    <t>ERIE</t>
  </si>
  <si>
    <t>16514-0307</t>
  </si>
  <si>
    <t>814-453-6871</t>
  </si>
  <si>
    <t>ERIE BEARI</t>
  </si>
  <si>
    <t>2200 ASBURY ROAD</t>
  </si>
  <si>
    <t>814-835-6244</t>
  </si>
  <si>
    <t>P.O. BOX 36</t>
  </si>
  <si>
    <t>DUNCANSVILLE</t>
  </si>
  <si>
    <t>16635-0000</t>
  </si>
  <si>
    <t>814-695-5521</t>
  </si>
  <si>
    <t>F.L. SMITH</t>
  </si>
  <si>
    <t>315-298-5133</t>
  </si>
  <si>
    <t>CONOVER</t>
  </si>
  <si>
    <t>828-459-7064</t>
  </si>
  <si>
    <t>FIBRIX</t>
  </si>
  <si>
    <t>103 POWER BLVD</t>
  </si>
  <si>
    <t>ARCHBALD</t>
  </si>
  <si>
    <t>570-876-4544</t>
  </si>
  <si>
    <t>505 FISHING CREEK ROAD</t>
  </si>
  <si>
    <t>LEWISBERRY</t>
  </si>
  <si>
    <t>717-932-7000</t>
  </si>
  <si>
    <t>FLIGHT SYS</t>
  </si>
  <si>
    <t>**ARIBA - PORTAL CUSTOMER**</t>
  </si>
  <si>
    <t>10 SPUD LANE</t>
  </si>
  <si>
    <t>BINGHAMTON</t>
  </si>
  <si>
    <t>13904-3210</t>
  </si>
  <si>
    <t>607-775-3567</t>
  </si>
  <si>
    <t>590 DIVISION ST</t>
  </si>
  <si>
    <t>DU BOIS</t>
  </si>
  <si>
    <t>814-371-3015-...</t>
  </si>
  <si>
    <t>GASBARRE P</t>
  </si>
  <si>
    <t>9990 GANTRY ROAD</t>
  </si>
  <si>
    <t>19115-0000</t>
  </si>
  <si>
    <t>215-673-3520 EXT</t>
  </si>
  <si>
    <t>GEMINI BAK</t>
  </si>
  <si>
    <t>C/O GP FINANCIAL MGMT</t>
  </si>
  <si>
    <t>936-829-1744</t>
  </si>
  <si>
    <t>300 N. WASHINGTON STREET</t>
  </si>
  <si>
    <t>GETTYSBURG</t>
  </si>
  <si>
    <t>717-337-6020</t>
  </si>
  <si>
    <t>980 FOREST AVE</t>
  </si>
  <si>
    <t>WEST HOMESTEAD</t>
  </si>
  <si>
    <t>412-462-7960</t>
  </si>
  <si>
    <t>GIPSON BEA</t>
  </si>
  <si>
    <t>104 FAIRVIEW RD</t>
  </si>
  <si>
    <t>KERSEY</t>
  </si>
  <si>
    <t>814-781-2000</t>
  </si>
  <si>
    <t>GKN SINTER</t>
  </si>
  <si>
    <t>AVOCA</t>
  </si>
  <si>
    <t>607-566-2234</t>
  </si>
  <si>
    <t>HAINES EQU</t>
  </si>
  <si>
    <t>717-632-2780</t>
  </si>
  <si>
    <t>HANOVER CO</t>
  </si>
  <si>
    <t>DEPT OF STEM CELL &amp; REGENERATIVE BI</t>
  </si>
  <si>
    <t>7 DIVINITY  AVENUE</t>
  </si>
  <si>
    <t>CAMBRIDGE</t>
  </si>
  <si>
    <t>HARVARD UN</t>
  </si>
  <si>
    <t>1 7TH AVENUE</t>
  </si>
  <si>
    <t>CARBONDALE</t>
  </si>
  <si>
    <t>570-282-1010</t>
  </si>
  <si>
    <t>HENDRICK M</t>
  </si>
  <si>
    <t>STARPOINTE BUSINESS PARK</t>
  </si>
  <si>
    <t>117 STARPOINTE BOULEVARD</t>
  </si>
  <si>
    <t>BURGETTSTOWN</t>
  </si>
  <si>
    <t>724-385-9150-329</t>
  </si>
  <si>
    <t>HORMANN FL</t>
  </si>
  <si>
    <t>364 VALLEY RD, UNIT 100</t>
  </si>
  <si>
    <t>WARRINGTON</t>
  </si>
  <si>
    <t>215-792-0024</t>
  </si>
  <si>
    <t>HPT</t>
  </si>
  <si>
    <t>85 SWANSON ROAD - SUITE 110</t>
  </si>
  <si>
    <t>BOXBOROUGH</t>
  </si>
  <si>
    <t>978-237-0236</t>
  </si>
  <si>
    <t>IDSS HOLDI</t>
  </si>
  <si>
    <t>EMIGSVILLE</t>
  </si>
  <si>
    <t>17318-0436</t>
  </si>
  <si>
    <t>717-767-1129</t>
  </si>
  <si>
    <t>1670 N. WAYNEPORT ROAD</t>
  </si>
  <si>
    <t>MACEDON</t>
  </si>
  <si>
    <t>315-986-5793</t>
  </si>
  <si>
    <t>INFORMATIO</t>
  </si>
  <si>
    <t>2025 BRIGHTON HENRIETTA TOWN LINE R</t>
  </si>
  <si>
    <t>585-254-1128 EXT</t>
  </si>
  <si>
    <t>AJL MANUFA</t>
  </si>
  <si>
    <t>12 MASONIC AVE.</t>
  </si>
  <si>
    <t>CAMDEN WIRE</t>
  </si>
  <si>
    <t>13316-0000</t>
  </si>
  <si>
    <t>315-245-3800</t>
  </si>
  <si>
    <t>802 E. FAIRMONT ST</t>
  </si>
  <si>
    <t>18109-1821</t>
  </si>
  <si>
    <t>610-435-1333</t>
  </si>
  <si>
    <t>INTER-TECH</t>
  </si>
  <si>
    <t>ESSINGTON</t>
  </si>
  <si>
    <t>610-362-7079</t>
  </si>
  <si>
    <t>LIVERPOOL</t>
  </si>
  <si>
    <t>315-451-2770</t>
  </si>
  <si>
    <t>JGB ENTERP</t>
  </si>
  <si>
    <t>STEVENS</t>
  </si>
  <si>
    <t>717-336-8070</t>
  </si>
  <si>
    <t>JOHN F MAR</t>
  </si>
  <si>
    <t>456 DEVON PARK DRIVE</t>
  </si>
  <si>
    <t>610-341-8235</t>
  </si>
  <si>
    <t>JOHNSON MA</t>
  </si>
  <si>
    <t>7041 INTERSTATE ISLAND RD</t>
  </si>
  <si>
    <t>1-800-836-1885</t>
  </si>
  <si>
    <t>3495 INDUSTRIAL DRIVE</t>
  </si>
  <si>
    <t>800-995-2832</t>
  </si>
  <si>
    <t>K2 KINETIC</t>
  </si>
  <si>
    <t>610-434-9696</t>
  </si>
  <si>
    <t>717-939-9327</t>
  </si>
  <si>
    <t>518-792-4452</t>
  </si>
  <si>
    <t>570-655-6866</t>
  </si>
  <si>
    <t>607-739-0385</t>
  </si>
  <si>
    <t>814-836-8683</t>
  </si>
  <si>
    <t>2194232488 AP</t>
  </si>
  <si>
    <t>PITTSTON</t>
  </si>
  <si>
    <t>18640-3723</t>
  </si>
  <si>
    <t>KAMAN - PI</t>
  </si>
  <si>
    <t>219-423-1402</t>
  </si>
  <si>
    <t>717-764-5146</t>
  </si>
  <si>
    <t>717-273-8127</t>
  </si>
  <si>
    <t>KAPP ADVER</t>
  </si>
  <si>
    <t>510-546-0228</t>
  </si>
  <si>
    <t>201 CLARK ROAD</t>
  </si>
  <si>
    <t>DURYEA</t>
  </si>
  <si>
    <t>570-602-4200</t>
  </si>
  <si>
    <t>KEYSTONE A</t>
  </si>
  <si>
    <t>213 FACTORY STREET</t>
  </si>
  <si>
    <t>WATERTOWN</t>
  </si>
  <si>
    <t>315-782-0600</t>
  </si>
  <si>
    <t>KNOWLTON T</t>
  </si>
  <si>
    <t>DO NOT MAIL INVOICE-OB10 E-INVOICIN</t>
  </si>
  <si>
    <t>PO BOX 217</t>
  </si>
  <si>
    <t>18065-0217</t>
  </si>
  <si>
    <t>L M  ROBBI</t>
  </si>
  <si>
    <t>800-899-6360</t>
  </si>
  <si>
    <t>37663-3934</t>
  </si>
  <si>
    <t>570-882-7233</t>
  </si>
  <si>
    <t>1246 HEIL QUAKER BLVD</t>
  </si>
  <si>
    <t>484-547-0022</t>
  </si>
  <si>
    <t>P.O. BOX 8128</t>
  </si>
  <si>
    <t>16107-0000</t>
  </si>
  <si>
    <t>724-658-4342</t>
  </si>
  <si>
    <t>LINEAR ABR</t>
  </si>
  <si>
    <t>**DO NOT MAIL***</t>
  </si>
  <si>
    <t>1801 STATE ROUTE 17 C</t>
  </si>
  <si>
    <t>OWEGO</t>
  </si>
  <si>
    <t>13827-0190</t>
  </si>
  <si>
    <t>607-751-5121</t>
  </si>
  <si>
    <t>PO BOX 33007</t>
  </si>
  <si>
    <t>ACCOUNTS PAYABLE-ERS PO</t>
  </si>
  <si>
    <t>33813-3081</t>
  </si>
  <si>
    <t>8636470404 AP</t>
  </si>
  <si>
    <t>SOUTH CANAAN</t>
  </si>
  <si>
    <t>800-962-2633</t>
  </si>
  <si>
    <t>LOVESHAW,</t>
  </si>
  <si>
    <t>178 INDUSTRIAL PARK DRIVE</t>
  </si>
  <si>
    <t>FRANKFORT</t>
  </si>
  <si>
    <t>MAPLEHURST</t>
  </si>
  <si>
    <t>979-361-7140</t>
  </si>
  <si>
    <t>400 W LINCOLN AVE</t>
  </si>
  <si>
    <t>LITITZ</t>
  </si>
  <si>
    <t>717-627-9235</t>
  </si>
  <si>
    <t>MC NEIL -</t>
  </si>
  <si>
    <t>5 BARR ROAD</t>
  </si>
  <si>
    <t>ITHACA</t>
  </si>
  <si>
    <t>14850-0000</t>
  </si>
  <si>
    <t>607-257-6000</t>
  </si>
  <si>
    <t>METTLER-TO</t>
  </si>
  <si>
    <t>PO BOX 303</t>
  </si>
  <si>
    <t>13503-0303</t>
  </si>
  <si>
    <t>315-797-6660</t>
  </si>
  <si>
    <t>MIDWAY IND</t>
  </si>
  <si>
    <t>211 PAULINE DR, #405</t>
  </si>
  <si>
    <t>860-760-0438</t>
  </si>
  <si>
    <t>MK SOLUTIO</t>
  </si>
  <si>
    <t>401 E MAIN STREET</t>
  </si>
  <si>
    <t>ILION</t>
  </si>
  <si>
    <t>13357-1344</t>
  </si>
  <si>
    <t>MOHAWK RED</t>
  </si>
  <si>
    <t>484-690-5560</t>
  </si>
  <si>
    <t>517 LINDEN STREET</t>
  </si>
  <si>
    <t>717-460-7045</t>
  </si>
  <si>
    <t>MOORE'S RE</t>
  </si>
  <si>
    <t>163 CENTERPOINT BLVD</t>
  </si>
  <si>
    <t>610-366-9034</t>
  </si>
  <si>
    <t>ELMIRA</t>
  </si>
  <si>
    <t>14902-0000</t>
  </si>
  <si>
    <t>607-734-2158</t>
  </si>
  <si>
    <t>610-376-3928</t>
  </si>
  <si>
    <t>610 BEATTY RD</t>
  </si>
  <si>
    <t>15146-1558</t>
  </si>
  <si>
    <t>814-941-8330</t>
  </si>
  <si>
    <t>3780 COMMERCE CT</t>
  </si>
  <si>
    <t>NORTH TONAWANDA</t>
  </si>
  <si>
    <t>14120-0000</t>
  </si>
  <si>
    <t>716-871-5401</t>
  </si>
  <si>
    <t>301 HENDERSON DRIVE</t>
  </si>
  <si>
    <t>SHARON HILL</t>
  </si>
  <si>
    <t>610-616-8000</t>
  </si>
  <si>
    <t>40 HYTEC CIRCLE</t>
  </si>
  <si>
    <t>585-247-1121</t>
  </si>
  <si>
    <t>P.O. BOX 2576</t>
  </si>
  <si>
    <t>13220-0000</t>
  </si>
  <si>
    <t>315-452-1775</t>
  </si>
  <si>
    <t>YORK BELT SHOP</t>
  </si>
  <si>
    <t>3670 SANDHURST DR SUITE J</t>
  </si>
  <si>
    <t>717-848-1102</t>
  </si>
  <si>
    <t>1514  PARKWAY VIEW DR</t>
  </si>
  <si>
    <t>15205-1407</t>
  </si>
  <si>
    <t>21 ABRASCO STREET</t>
  </si>
  <si>
    <t>717-393-3901</t>
  </si>
  <si>
    <t>ALBANY</t>
  </si>
  <si>
    <t>12205-0260</t>
  </si>
  <si>
    <t>518-438-1771</t>
  </si>
  <si>
    <t>ONE MOUNTAIN STREET</t>
  </si>
  <si>
    <t>MOUNT HOLLY SPRINGS</t>
  </si>
  <si>
    <t>717-486-8500</t>
  </si>
  <si>
    <t>MT HOLLY S</t>
  </si>
  <si>
    <t>456 WHEELER RD</t>
  </si>
  <si>
    <t>631-486-1457</t>
  </si>
  <si>
    <t>MULLER MAR</t>
  </si>
  <si>
    <t>724-643-3440-315</t>
  </si>
  <si>
    <t>TECHNOLOGIES, INC</t>
  </si>
  <si>
    <t>2817 CEDAR ST</t>
  </si>
  <si>
    <t>215-425-0300</t>
  </si>
  <si>
    <t>NORTHERN M</t>
  </si>
  <si>
    <t>651 S.M.L. KING JR AVE</t>
  </si>
  <si>
    <t>WAUKEGAN</t>
  </si>
  <si>
    <t>847-336-4200-...</t>
  </si>
  <si>
    <t>726 BOEMS CHURCH RD</t>
  </si>
  <si>
    <t>215-962-3171</t>
  </si>
  <si>
    <t>OLD ROUTE 220</t>
  </si>
  <si>
    <t>PO BOX 373</t>
  </si>
  <si>
    <t>CLAYSBURG</t>
  </si>
  <si>
    <t>16625-0373</t>
  </si>
  <si>
    <t>814-239-8787</t>
  </si>
  <si>
    <t>18114 RESEARCH DRIVE</t>
  </si>
  <si>
    <t>MEADVILLE</t>
  </si>
  <si>
    <t>814-724-6336</t>
  </si>
  <si>
    <t>NUTEC TOOL</t>
  </si>
  <si>
    <t>620 PARK AVE STE 322</t>
  </si>
  <si>
    <t>585-670-9178</t>
  </si>
  <si>
    <t>OEM SOLUTI</t>
  </si>
  <si>
    <t>100 INDIGO CREEK DRIVE MAIL STOP 2A</t>
  </si>
  <si>
    <t>585-453-4762</t>
  </si>
  <si>
    <t>ORTHO CLIN</t>
  </si>
  <si>
    <t>ROLLING STEEL DIVISION</t>
  </si>
  <si>
    <t>23 INDUSTRIAL PARK ROAD</t>
  </si>
  <si>
    <t>LEWISTOWN</t>
  </si>
  <si>
    <t>17044-0000</t>
  </si>
  <si>
    <t>800-929-2553</t>
  </si>
  <si>
    <t>OVERHEAD D</t>
  </si>
  <si>
    <t>ATTN: LEWISTOWN AP</t>
  </si>
  <si>
    <t>2501 STATE S HWY 121 BUSINESS, STE</t>
  </si>
  <si>
    <t>717-248-0131</t>
  </si>
  <si>
    <t>474 MEACHAM AVENUE</t>
  </si>
  <si>
    <t>315-671-8548</t>
  </si>
  <si>
    <t>7618 STONEY LONESOME ROAD</t>
  </si>
  <si>
    <t>WILLIAMSON</t>
  </si>
  <si>
    <t>315-589-8647</t>
  </si>
  <si>
    <t>PATRIOT ME</t>
  </si>
  <si>
    <t>1400 EMERSON STREET</t>
  </si>
  <si>
    <t>585-647-3010</t>
  </si>
  <si>
    <t>PEKO PRECI</t>
  </si>
  <si>
    <t>995 NEWTOWN ROAD</t>
  </si>
  <si>
    <t>WARMINSTER</t>
  </si>
  <si>
    <t>215-682-4024</t>
  </si>
  <si>
    <t>PENN STATE</t>
  </si>
  <si>
    <t>TECHNOLOGY, INC</t>
  </si>
  <si>
    <t>30 CURRY AVE.</t>
  </si>
  <si>
    <t>15317-0000</t>
  </si>
  <si>
    <t>724-873-2423</t>
  </si>
  <si>
    <t>PENNSYLVAN</t>
  </si>
  <si>
    <t>610-873-4317</t>
  </si>
  <si>
    <t>PEPPERIDGE</t>
  </si>
  <si>
    <t>5 CROZERVILLE RD</t>
  </si>
  <si>
    <t>ASTON</t>
  </si>
  <si>
    <t>484-840-8500</t>
  </si>
  <si>
    <t>PERFORMAX</t>
  </si>
  <si>
    <t>DBA PITTSBURGH POST-GAZETTE</t>
  </si>
  <si>
    <t>2201 SWEENEY DR</t>
  </si>
  <si>
    <t>412-263-1179</t>
  </si>
  <si>
    <t>PG PUBLISH</t>
  </si>
  <si>
    <t>196 VULCAN ST</t>
  </si>
  <si>
    <t>716-852-3780</t>
  </si>
  <si>
    <t>POOLEY INC</t>
  </si>
  <si>
    <t>MC-IMA075</t>
  </si>
  <si>
    <t>97208-4356</t>
  </si>
  <si>
    <t>724 514 8500</t>
  </si>
  <si>
    <t>PRIMETALS</t>
  </si>
  <si>
    <t>1255 BEACH COURT</t>
  </si>
  <si>
    <t>SALINE</t>
  </si>
  <si>
    <t>734-677-0454</t>
  </si>
  <si>
    <t>727 ROWLEY RD</t>
  </si>
  <si>
    <t>VICTOR</t>
  </si>
  <si>
    <t>585-924-5250</t>
  </si>
  <si>
    <t>PMD</t>
  </si>
  <si>
    <t>254 O'BRIEN LANE</t>
  </si>
  <si>
    <t>PRO-PAC IN</t>
  </si>
  <si>
    <t>***PORTAL INVOICE - DO NOT MAIL***</t>
  </si>
  <si>
    <t>100 CHAMBER PLZ</t>
  </si>
  <si>
    <t>724-565-1039</t>
  </si>
  <si>
    <t>941 E. LOVEJOY STREET</t>
  </si>
  <si>
    <t>716-844-3355</t>
  </si>
  <si>
    <t>QUANTUM FI</t>
  </si>
  <si>
    <t>SILVER SPRING</t>
  </si>
  <si>
    <t>717-898-5257</t>
  </si>
  <si>
    <t>R/W CONNEC</t>
  </si>
  <si>
    <t>4925  HARRISON STREET</t>
  </si>
  <si>
    <t>412-681-6382</t>
  </si>
  <si>
    <t>380 OLD WEST PENN AVE</t>
  </si>
  <si>
    <t>ROBESONIA</t>
  </si>
  <si>
    <t>19551-0000</t>
  </si>
  <si>
    <t>610-693-5816</t>
  </si>
  <si>
    <t>READING BA</t>
  </si>
  <si>
    <t>5250 FAIRHAVEN RD</t>
  </si>
  <si>
    <t>CLIFTON HEIGHTS</t>
  </si>
  <si>
    <t>19018-0000</t>
  </si>
  <si>
    <t>610-259-4601</t>
  </si>
  <si>
    <t>RELY-A-PAC</t>
  </si>
  <si>
    <t>LAWRENCE</t>
  </si>
  <si>
    <t>724-743-2540</t>
  </si>
  <si>
    <t>RG BREWTON</t>
  </si>
  <si>
    <t>(BLANK BOOK COMPANY)</t>
  </si>
  <si>
    <t>740 SPANG STREET</t>
  </si>
  <si>
    <t>ROARING SPRING</t>
  </si>
  <si>
    <t>814-224-5141</t>
  </si>
  <si>
    <t>ROARING SP</t>
  </si>
  <si>
    <t>71 PRATT AVENUE</t>
  </si>
  <si>
    <t>JOHNSON CITY</t>
  </si>
  <si>
    <t>607-729-4868</t>
  </si>
  <si>
    <t>ROB SALAMI</t>
  </si>
  <si>
    <t>5370 GUY YOUNG RD</t>
  </si>
  <si>
    <t>BREWERTON</t>
  </si>
  <si>
    <t>13029-0000</t>
  </si>
  <si>
    <t>315-676-3035</t>
  </si>
  <si>
    <t>SCHNEIDER</t>
  </si>
  <si>
    <t>GLASSBORO</t>
  </si>
  <si>
    <t>856-863-9493</t>
  </si>
  <si>
    <t>SDM &amp; ASSO</t>
  </si>
  <si>
    <t>3709 MILL ST</t>
  </si>
  <si>
    <t>MARION</t>
  </si>
  <si>
    <t>315-926-8100</t>
  </si>
  <si>
    <t>153 WARD DRIVE</t>
  </si>
  <si>
    <t>814-239-2208</t>
  </si>
  <si>
    <t>SHIRLEY CO</t>
  </si>
  <si>
    <t>100 SANDUSKY ST</t>
  </si>
  <si>
    <t>412-231-1200</t>
  </si>
  <si>
    <t>SMS US LLC</t>
  </si>
  <si>
    <t>DIV.OF ROBERTS TECH GROUP</t>
  </si>
  <si>
    <t>120 NEW BRITAIN BLVD.</t>
  </si>
  <si>
    <t>CHALFONT</t>
  </si>
  <si>
    <t>18914-0000</t>
  </si>
  <si>
    <t>215-822-0600</t>
  </si>
  <si>
    <t>SOLLAS - R</t>
  </si>
  <si>
    <t>320 COMMONS DRIVE #200</t>
  </si>
  <si>
    <t>PARKESBURG</t>
  </si>
  <si>
    <t>717-201-1522</t>
  </si>
  <si>
    <t>SPH PRESSR</t>
  </si>
  <si>
    <t>6789 W HENRIETTA RD</t>
  </si>
  <si>
    <t>RUSH</t>
  </si>
  <si>
    <t>585-359-0167</t>
  </si>
  <si>
    <t>SPS MEDICA</t>
  </si>
  <si>
    <t>1000 CROSS KEYS DRIVE</t>
  </si>
  <si>
    <t>DOYLESTOWN</t>
  </si>
  <si>
    <t>215-340-2200</t>
  </si>
  <si>
    <t>STOKES MAT</t>
  </si>
  <si>
    <t>570-800-2330</t>
  </si>
  <si>
    <t>PO BOX 817</t>
  </si>
  <si>
    <t>KENNETT SQUARE</t>
  </si>
  <si>
    <t>19348-0817</t>
  </si>
  <si>
    <t>610-444-5400</t>
  </si>
  <si>
    <t>TECHNISERV</t>
  </si>
  <si>
    <t>100 CORPORATE CENTER DRIVE</t>
  </si>
  <si>
    <t>412-262-2240</t>
  </si>
  <si>
    <t>TENOVA COR</t>
  </si>
  <si>
    <t>570-429-1444</t>
  </si>
  <si>
    <t>TENSION EN</t>
  </si>
  <si>
    <t>717-767-1005</t>
  </si>
  <si>
    <t>TRANSPLY I</t>
  </si>
  <si>
    <t>ONE ORGLAR PLACE</t>
  </si>
  <si>
    <t>570-876-0433</t>
  </si>
  <si>
    <t>TRI STATE</t>
  </si>
  <si>
    <t>70 COHOES RD.</t>
  </si>
  <si>
    <t>WATERVLIET</t>
  </si>
  <si>
    <t>12189-0000</t>
  </si>
  <si>
    <t>518-272-4920</t>
  </si>
  <si>
    <t>TROY BELTI</t>
  </si>
  <si>
    <t>DBA UNALAM</t>
  </si>
  <si>
    <t>P.O. BOX K</t>
  </si>
  <si>
    <t>UNADILLA</t>
  </si>
  <si>
    <t>13849-0000</t>
  </si>
  <si>
    <t>607-369-9341</t>
  </si>
  <si>
    <t>UNADILLA S</t>
  </si>
  <si>
    <t>6348 LIBRARY ROAD</t>
  </si>
  <si>
    <t>SOUTH PARK</t>
  </si>
  <si>
    <t>412-835-2690</t>
  </si>
  <si>
    <t>UNITED COM</t>
  </si>
  <si>
    <t>VALLEN DISTRIBUTION</t>
  </si>
  <si>
    <t>704-398-5657-...</t>
  </si>
  <si>
    <t>3 SOUTH COMMERCE WAY</t>
  </si>
  <si>
    <t>BETHLEHEM</t>
  </si>
  <si>
    <t>18017-0000</t>
  </si>
  <si>
    <t>610-974-8990</t>
  </si>
  <si>
    <t>VALLEY IND</t>
  </si>
  <si>
    <t>2425 COMMERCE AVE, STE 100</t>
  </si>
  <si>
    <t>518-724-2444</t>
  </si>
  <si>
    <t>VALMET, IN</t>
  </si>
  <si>
    <t>164 ORCHARD ST.</t>
  </si>
  <si>
    <t>WEBSTER</t>
  </si>
  <si>
    <t>14580-0000</t>
  </si>
  <si>
    <t>585-872-5650</t>
  </si>
  <si>
    <t>VI MANUFAC</t>
  </si>
  <si>
    <t>EMAIL INVS: VHYAP@VOITH.COM</t>
  </si>
  <si>
    <t>PO BOX 172</t>
  </si>
  <si>
    <t>717-792-7000</t>
  </si>
  <si>
    <t>269 DONOHOE RD</t>
  </si>
  <si>
    <t>GREENSBURG</t>
  </si>
  <si>
    <t>724-838-1317-117</t>
  </si>
  <si>
    <t>WABTEC RUB</t>
  </si>
  <si>
    <t>DBA JACOB SCHMIDT &amp; SON</t>
  </si>
  <si>
    <t>1936 SUMNEYTOWN PIKE</t>
  </si>
  <si>
    <t>HARLEYSVILLE</t>
  </si>
  <si>
    <t>215-234-4641</t>
  </si>
  <si>
    <t>WAMPOLE</t>
  </si>
  <si>
    <t>25 S. JEFFERSON ST.</t>
  </si>
  <si>
    <t>13142-1713</t>
  </si>
  <si>
    <t>WARREN IND</t>
  </si>
  <si>
    <t>ROUTE 405</t>
  </si>
  <si>
    <t>PO BOX 68</t>
  </si>
  <si>
    <t>WATSONTOWN</t>
  </si>
  <si>
    <t>17777-0000</t>
  </si>
  <si>
    <t>570-538-1512</t>
  </si>
  <si>
    <t>101 ARMSTRONG RD</t>
  </si>
  <si>
    <t>570-655-5951</t>
  </si>
  <si>
    <t>780 COMMONWEALTH DR SUITE 201</t>
  </si>
  <si>
    <t>WARRENDALE</t>
  </si>
  <si>
    <t>724-779-2694</t>
  </si>
  <si>
    <t>WESCO DIST</t>
  </si>
  <si>
    <t>570-398-5322</t>
  </si>
  <si>
    <t>3655 SANDHURST DRIVE</t>
  </si>
  <si>
    <t>17402-0000</t>
  </si>
  <si>
    <t>717-764-1115</t>
  </si>
  <si>
    <t>WESTFALIA</t>
  </si>
  <si>
    <t>715 EWING STREET</t>
  </si>
  <si>
    <t>ARNOLD</t>
  </si>
  <si>
    <t>724-335-1471</t>
  </si>
  <si>
    <t>ZAMPOGNA I</t>
  </si>
  <si>
    <t>US Lauren Kuta</t>
  </si>
  <si>
    <t>901 S. ROHLWING RD.</t>
  </si>
  <si>
    <t>60101-0000</t>
  </si>
  <si>
    <t>630-495-2400</t>
  </si>
  <si>
    <t>ABS GRAPHI</t>
  </si>
  <si>
    <t>3580 HOLLY LANE NORTH</t>
  </si>
  <si>
    <t>763-557-1313-609</t>
  </si>
  <si>
    <t>834 OVERLOOK COURT - EAST</t>
  </si>
  <si>
    <t>800-378-1226</t>
  </si>
  <si>
    <t>ACCU-RAY I</t>
  </si>
  <si>
    <t>9320 CORSAIR ROAD</t>
  </si>
  <si>
    <t>815-469-6565</t>
  </si>
  <si>
    <t>3046 SOUTH LOWE ROAD</t>
  </si>
  <si>
    <t>KANKAKEE</t>
  </si>
  <si>
    <t>815-933-4471</t>
  </si>
  <si>
    <t>AGRELIANT</t>
  </si>
  <si>
    <t>4545 W LYNDALE AVE</t>
  </si>
  <si>
    <t>773-261-6065</t>
  </si>
  <si>
    <t>ALPHA BAKI</t>
  </si>
  <si>
    <t>ATTN:  SUE KWIATT</t>
  </si>
  <si>
    <t>2641 S. LEAVITT</t>
  </si>
  <si>
    <t>60608-0000</t>
  </si>
  <si>
    <t>773-579-3350</t>
  </si>
  <si>
    <t>2969 CHARTRES STREET</t>
  </si>
  <si>
    <t>LA SALLE</t>
  </si>
  <si>
    <t>815-224-3422</t>
  </si>
  <si>
    <t>AMERICAN B</t>
  </si>
  <si>
    <t>175 MERCEDES DRIVE</t>
  </si>
  <si>
    <t>CAROL STREAM</t>
  </si>
  <si>
    <t>60188-0000</t>
  </si>
  <si>
    <t>630-462-1700</t>
  </si>
  <si>
    <t>AMERICAN L</t>
  </si>
  <si>
    <t>6009 S. NEW ENGLAND AVE</t>
  </si>
  <si>
    <t>773-586-2585</t>
  </si>
  <si>
    <t>UNIT 604</t>
  </si>
  <si>
    <t>1124 LAKE STREET</t>
  </si>
  <si>
    <t>OAK PARK</t>
  </si>
  <si>
    <t>708-660-0826</t>
  </si>
  <si>
    <t>ANJODA PAP</t>
  </si>
  <si>
    <t>USA, INC.</t>
  </si>
  <si>
    <t>1001 CAMBRIDGE DRIVE</t>
  </si>
  <si>
    <t>ELK GROVE VILLAGE</t>
  </si>
  <si>
    <t>847-419-9729</t>
  </si>
  <si>
    <t>ANRITSU IN</t>
  </si>
  <si>
    <t>319-365-0471</t>
  </si>
  <si>
    <t>VENDOR# 21063128</t>
  </si>
  <si>
    <t>563-323-1684</t>
  </si>
  <si>
    <t>AIT DAVENP</t>
  </si>
  <si>
    <t>708-396-2212</t>
  </si>
  <si>
    <t>BLDG. 201 - ATTN: ACCOUNTS PAYABLE</t>
  </si>
  <si>
    <t>9700 S. CASS AVENUE</t>
  </si>
  <si>
    <t>LEMONT</t>
  </si>
  <si>
    <t>ARGONNE NA</t>
  </si>
  <si>
    <t>6255 SOUTH HARLEM AVENUE</t>
  </si>
  <si>
    <t>60638-0000</t>
  </si>
  <si>
    <t>773-586-3232</t>
  </si>
  <si>
    <t>ARMBRUST P</t>
  </si>
  <si>
    <t>14490 CATALINA</t>
  </si>
  <si>
    <t>708-752-8769</t>
  </si>
  <si>
    <t>ARYZTA - A</t>
  </si>
  <si>
    <t>****ARIBA PORTAL****</t>
  </si>
  <si>
    <t>847-254-9262</t>
  </si>
  <si>
    <t>773-745-9800</t>
  </si>
  <si>
    <t>630 LIVELY BOULEVARD</t>
  </si>
  <si>
    <t>60007-0000</t>
  </si>
  <si>
    <t>847-364-6363</t>
  </si>
  <si>
    <t>ASTRO MACH</t>
  </si>
  <si>
    <t>6721 WEST 73RD STREET</t>
  </si>
  <si>
    <t>60638-6006</t>
  </si>
  <si>
    <t>708-496-2400</t>
  </si>
  <si>
    <t>ATLANTIC P</t>
  </si>
  <si>
    <t>2436 DELTA LANE</t>
  </si>
  <si>
    <t>60007-6303</t>
  </si>
  <si>
    <t>847-350-0200</t>
  </si>
  <si>
    <t>AXIS MANUF</t>
  </si>
  <si>
    <t>5005 S.  NAGLE AVENUE</t>
  </si>
  <si>
    <t>708-563-6637</t>
  </si>
  <si>
    <t>AZTECA FOO</t>
  </si>
  <si>
    <t>3900 W. 43RD ST.</t>
  </si>
  <si>
    <t>60632-0000</t>
  </si>
  <si>
    <t>312-254-8000</t>
  </si>
  <si>
    <t>BAGCRAFT C</t>
  </si>
  <si>
    <t>ATTN:  MAINTENANCE</t>
  </si>
  <si>
    <t>1301 ESTES AVE.</t>
  </si>
  <si>
    <t>847-593-5700</t>
  </si>
  <si>
    <t>BAKER &amp; BA</t>
  </si>
  <si>
    <t>600 W. CHICAGO AVE, SUITE 860</t>
  </si>
  <si>
    <t>312-496-7300</t>
  </si>
  <si>
    <t>1580 HECHT COURT</t>
  </si>
  <si>
    <t>630-351-3000</t>
  </si>
  <si>
    <t>BBS AUTOMA</t>
  </si>
  <si>
    <t>216-867-1151</t>
  </si>
  <si>
    <t>BEARING DI</t>
  </si>
  <si>
    <t>630-595-9034</t>
  </si>
  <si>
    <t>216-642-2288</t>
  </si>
  <si>
    <t>HEADCO</t>
  </si>
  <si>
    <t>900 SOUTH CAMPBELL AVENUE</t>
  </si>
  <si>
    <t>60612-0000</t>
  </si>
  <si>
    <t>312-733-4100</t>
  </si>
  <si>
    <t>BELCON/REG</t>
  </si>
  <si>
    <t>UNIT 200</t>
  </si>
  <si>
    <t>18504 W CREEK ROAD</t>
  </si>
  <si>
    <t>TINLEY PARK</t>
  </si>
  <si>
    <t>60477-0000</t>
  </si>
  <si>
    <t>708-633-4600</t>
  </si>
  <si>
    <t>BENDA MANU</t>
  </si>
  <si>
    <t>P.O BOX 767</t>
  </si>
  <si>
    <t>TOLUCA</t>
  </si>
  <si>
    <t>61369-0000</t>
  </si>
  <si>
    <t>815-452-2361</t>
  </si>
  <si>
    <t>BERNARDI I</t>
  </si>
  <si>
    <t>4031 SOUTH RACINE AVE</t>
  </si>
  <si>
    <t>773-927-8200</t>
  </si>
  <si>
    <t>BEST CROUT</t>
  </si>
  <si>
    <t>76101-2029</t>
  </si>
  <si>
    <t>700 KIMBERLY DRIVE</t>
  </si>
  <si>
    <t>630-600-0900</t>
  </si>
  <si>
    <t>BLACKHAWK</t>
  </si>
  <si>
    <t>700-710 KIMBERLY DRIVE</t>
  </si>
  <si>
    <t>60188-9406</t>
  </si>
  <si>
    <t>630-315-5500</t>
  </si>
  <si>
    <t>BOOKLET BI</t>
  </si>
  <si>
    <t>3800 AUTOMATION AVE, SUITE 30</t>
  </si>
  <si>
    <t>708-547-2631</t>
  </si>
  <si>
    <t>BORG WARNE</t>
  </si>
  <si>
    <t>11000 SEYMOUR AVE</t>
  </si>
  <si>
    <t>FRANKLIN PARK</t>
  </si>
  <si>
    <t>60131-0000</t>
  </si>
  <si>
    <t>847-678-2545</t>
  </si>
  <si>
    <t>BRETFORD M</t>
  </si>
  <si>
    <t>309-452-4411</t>
  </si>
  <si>
    <t>1305 LAKEVIEW DRIVE</t>
  </si>
  <si>
    <t>ROMEOVILLE</t>
  </si>
  <si>
    <t>60446-0000</t>
  </si>
  <si>
    <t>BW CONTAIN</t>
  </si>
  <si>
    <t>3400 N. POWELL AVE</t>
  </si>
  <si>
    <t>847-288-3036</t>
  </si>
  <si>
    <t>BWAY PACKA</t>
  </si>
  <si>
    <t>7555 W. 99TH ST</t>
  </si>
  <si>
    <t>BRIDGEVIEW</t>
  </si>
  <si>
    <t>BZ BEARING</t>
  </si>
  <si>
    <t>23901 W. INDUSTRIAL DRIVE NORTH</t>
  </si>
  <si>
    <t>PLAINFIELD</t>
  </si>
  <si>
    <t>60544-0000</t>
  </si>
  <si>
    <t>815-577-3112</t>
  </si>
  <si>
    <t>CARD DYNAM</t>
  </si>
  <si>
    <t>2353 PROSPECT DRIVE</t>
  </si>
  <si>
    <t>AURORA</t>
  </si>
  <si>
    <t>60502-0000</t>
  </si>
  <si>
    <t>630-236-2700</t>
  </si>
  <si>
    <t>687 BRAINTREE LANE</t>
  </si>
  <si>
    <t>630-213-0090</t>
  </si>
  <si>
    <t>CARTER ADV</t>
  </si>
  <si>
    <t>9377 WEST GRAND AVENUE</t>
  </si>
  <si>
    <t>630-889-5650</t>
  </si>
  <si>
    <t>FORMERLY SERTECH</t>
  </si>
  <si>
    <t>1862 SUNCAST LANE</t>
  </si>
  <si>
    <t>BATAVIA</t>
  </si>
  <si>
    <t>630-406-9147</t>
  </si>
  <si>
    <t>3000 WEST 51ST STREET</t>
  </si>
  <si>
    <t>773-471-3800</t>
  </si>
  <si>
    <t>CENTRAL ST</t>
  </si>
  <si>
    <t>3565 N. MILWAUKEE AVE</t>
  </si>
  <si>
    <t>60641-0000</t>
  </si>
  <si>
    <t>773-282-7103</t>
  </si>
  <si>
    <t>CENTURY ME</t>
  </si>
  <si>
    <t>60618-0000</t>
  </si>
  <si>
    <t>773-267-3600</t>
  </si>
  <si>
    <t>1201 ESTES AVE.</t>
  </si>
  <si>
    <t>847-437-7410</t>
  </si>
  <si>
    <t>CERTIFIED</t>
  </si>
  <si>
    <t>1301 SCHIFERL RD</t>
  </si>
  <si>
    <t>630-221-0580</t>
  </si>
  <si>
    <t>CHEESE MER</t>
  </si>
  <si>
    <t>2401 INTERNATIONALE PARKWAY - SUITE</t>
  </si>
  <si>
    <t>WOODRIDGE</t>
  </si>
  <si>
    <t>630-754-8900</t>
  </si>
  <si>
    <t>CHICAGO CH</t>
  </si>
  <si>
    <t>795 TOUHY AVE</t>
  </si>
  <si>
    <t>847-981-1600</t>
  </si>
  <si>
    <t>CHICAGO GO</t>
  </si>
  <si>
    <t>777 WEST CHICAGO AVE</t>
  </si>
  <si>
    <t>FREEDOM CENTER</t>
  </si>
  <si>
    <t>60610-2489</t>
  </si>
  <si>
    <t>312-222-2146</t>
  </si>
  <si>
    <t>CHICAGO TR</t>
  </si>
  <si>
    <t>O'HARE INTERNATIONAL AIRPORT</t>
  </si>
  <si>
    <t>P.O. BOX 661125</t>
  </si>
  <si>
    <t>773-894-2545</t>
  </si>
  <si>
    <t>CICATEC- T</t>
  </si>
  <si>
    <t>14831 MCKINLEY AVE</t>
  </si>
  <si>
    <t>POSEN</t>
  </si>
  <si>
    <t>708-388-4103</t>
  </si>
  <si>
    <t>CONFAB SYS</t>
  </si>
  <si>
    <t>544 TERRITORIAL DRIVE</t>
  </si>
  <si>
    <t>BOLINGBROOK</t>
  </si>
  <si>
    <t>630-771-1209</t>
  </si>
  <si>
    <t>CONNEMARA</t>
  </si>
  <si>
    <t>1430 INDUSTRIAL DRIVE</t>
  </si>
  <si>
    <t>ITASCA</t>
  </si>
  <si>
    <t>630-773-1903</t>
  </si>
  <si>
    <t>1273 WINDHAM PARKWAY</t>
  </si>
  <si>
    <t>630-769-1070</t>
  </si>
  <si>
    <t>CONVEYOR C</t>
  </si>
  <si>
    <t>1723 E. WILSON ST.</t>
  </si>
  <si>
    <t>630-859-8900</t>
  </si>
  <si>
    <t>CONVEYOR I</t>
  </si>
  <si>
    <t>UNIT D</t>
  </si>
  <si>
    <t>921 BRIAN DRIVE</t>
  </si>
  <si>
    <t>CREST HILL</t>
  </si>
  <si>
    <t>60435-0000</t>
  </si>
  <si>
    <t>815-727-7638</t>
  </si>
  <si>
    <t>SUITE 120</t>
  </si>
  <si>
    <t>1350 SHORE ROAD</t>
  </si>
  <si>
    <t>NAPERVILLE</t>
  </si>
  <si>
    <t>630-983-1900</t>
  </si>
  <si>
    <t>CORYDON CO</t>
  </si>
  <si>
    <t>7080 LISBON RD</t>
  </si>
  <si>
    <t>MORRIS</t>
  </si>
  <si>
    <t>815-941-1081</t>
  </si>
  <si>
    <t>CROWN CONC</t>
  </si>
  <si>
    <t>5555 WEST 115TH STREET</t>
  </si>
  <si>
    <t>ALSIP</t>
  </si>
  <si>
    <t>708-239-5557</t>
  </si>
  <si>
    <t>CROWN CORK</t>
  </si>
  <si>
    <t>1201 N. KINZIE AVENUE</t>
  </si>
  <si>
    <t>BRADLEY</t>
  </si>
  <si>
    <t>CSL</t>
  </si>
  <si>
    <t>414 WEST DIVISION STREET</t>
  </si>
  <si>
    <t>SOUTH ELGIN</t>
  </si>
  <si>
    <t>60177-0000</t>
  </si>
  <si>
    <t>CUSTOM ALU</t>
  </si>
  <si>
    <t>UNIT A</t>
  </si>
  <si>
    <t>624 ANDERSON DRIVE</t>
  </si>
  <si>
    <t>815-407-1902</t>
  </si>
  <si>
    <t>CUSTOM CON</t>
  </si>
  <si>
    <t>2124 W. COULTER ST.</t>
  </si>
  <si>
    <t>773-579-1508</t>
  </si>
  <si>
    <t>CUSTOM SER</t>
  </si>
  <si>
    <t>114 INDUSTRIAL DR</t>
  </si>
  <si>
    <t>GILBERTS</t>
  </si>
  <si>
    <t>847-551-9800</t>
  </si>
  <si>
    <t>D &amp; B GRAP</t>
  </si>
  <si>
    <t>455 E. NORTH AVE</t>
  </si>
  <si>
    <t>847-718-0448</t>
  </si>
  <si>
    <t>DANCO PACK</t>
  </si>
  <si>
    <t>529 PERSHING AVE</t>
  </si>
  <si>
    <t>DAVENPORT</t>
  </si>
  <si>
    <t>563-326-6475</t>
  </si>
  <si>
    <t>5 S 043 FAIRWAY DRIVE</t>
  </si>
  <si>
    <t>60563-0000</t>
  </si>
  <si>
    <t>630 428 9100</t>
  </si>
  <si>
    <t>DELANO CON</t>
  </si>
  <si>
    <t>1420 CHASE AVENUE</t>
  </si>
  <si>
    <t>INTERNATIONAL PHARMACEUTICAL DIV.</t>
  </si>
  <si>
    <t>847-472-6903</t>
  </si>
  <si>
    <t>DENTSPLY I</t>
  </si>
  <si>
    <t>1212 ABBOTT DRIVE</t>
  </si>
  <si>
    <t>ELGIN</t>
  </si>
  <si>
    <t>847-742-9928</t>
  </si>
  <si>
    <t>DENTSPLY INTERNATIONAL-5026</t>
  </si>
  <si>
    <t>24460 WEST 143RD ST</t>
  </si>
  <si>
    <t>815-267-4557</t>
  </si>
  <si>
    <t>1225A GREENBRIAR DRIVE</t>
  </si>
  <si>
    <t>630-705-1590</t>
  </si>
  <si>
    <t>DIGITAL IM</t>
  </si>
  <si>
    <t>350 S ROHLWING RD</t>
  </si>
  <si>
    <t>630-620-3627</t>
  </si>
  <si>
    <t>2201 EAST TOUHY AVENUE</t>
  </si>
  <si>
    <t>847-437-2100</t>
  </si>
  <si>
    <t>1186 WALTER STREET</t>
  </si>
  <si>
    <t>630-257-2900</t>
  </si>
  <si>
    <t>DUNBAR SYS</t>
  </si>
  <si>
    <t>773 523 2944</t>
  </si>
  <si>
    <t>E.N.R. GEN</t>
  </si>
  <si>
    <t>3705 SWENSON AVENUE</t>
  </si>
  <si>
    <t>SAINT CHARLES</t>
  </si>
  <si>
    <t>630-587-1115</t>
  </si>
  <si>
    <t>EAGLESTONE</t>
  </si>
  <si>
    <t>2700 SOUTH 17TH AVENUE</t>
  </si>
  <si>
    <t>708-786-5067</t>
  </si>
  <si>
    <t>ELKAY MANU</t>
  </si>
  <si>
    <t>200 WEST RAILROAD AVE.</t>
  </si>
  <si>
    <t>PRINCETON</t>
  </si>
  <si>
    <t>61356-0000</t>
  </si>
  <si>
    <t>*DO NOT USE/SEE CN40001526*</t>
  </si>
  <si>
    <t>773-523-2944</t>
  </si>
  <si>
    <t>ENR GENERA</t>
  </si>
  <si>
    <t>717 THOMAS DRIVE</t>
  </si>
  <si>
    <t>BENSENVILLE</t>
  </si>
  <si>
    <t>60106-0000</t>
  </si>
  <si>
    <t>630-350-0303</t>
  </si>
  <si>
    <t>ENVISION G</t>
  </si>
  <si>
    <t>230 INDUSTRY AVENUE</t>
  </si>
  <si>
    <t>815-464-0053</t>
  </si>
  <si>
    <t>E-QUIP MFG</t>
  </si>
  <si>
    <t>1555 FRONTENAC ROAD</t>
  </si>
  <si>
    <t>630-428-2250</t>
  </si>
  <si>
    <t>ETO MAGNET</t>
  </si>
  <si>
    <t>4118 S. HALSTED STREET</t>
  </si>
  <si>
    <t>773-254-7400</t>
  </si>
  <si>
    <t>EVANS FOOD</t>
  </si>
  <si>
    <t>1270 NUCLEAR DRIVE</t>
  </si>
  <si>
    <t>WEST CHICAGO</t>
  </si>
  <si>
    <t>630-293-8055</t>
  </si>
  <si>
    <t>EVOLUTION</t>
  </si>
  <si>
    <t>3501 W. 48TH PLACE</t>
  </si>
  <si>
    <t>773-927-3737</t>
  </si>
  <si>
    <t>F&amp;F LABORA</t>
  </si>
  <si>
    <t>608 COUNTRY CLUB DR</t>
  </si>
  <si>
    <t>630-595-2000</t>
  </si>
  <si>
    <t>FEDERAL EN</t>
  </si>
  <si>
    <t>7301 W. HARRISON ST</t>
  </si>
  <si>
    <t>FOREST PARK</t>
  </si>
  <si>
    <t>FERRARA CA</t>
  </si>
  <si>
    <t>SUITE 650</t>
  </si>
  <si>
    <t>404 W. HARRISON STREET</t>
  </si>
  <si>
    <t>773-243-4300</t>
  </si>
  <si>
    <t>FERRARA-BE</t>
  </si>
  <si>
    <t>404 W. HARRISON ST, SUITE 60</t>
  </si>
  <si>
    <t>FERRARA-IT</t>
  </si>
  <si>
    <t>7 SYLVAN WAY</t>
  </si>
  <si>
    <t>847-957-5815</t>
  </si>
  <si>
    <t>FERRERO US</t>
  </si>
  <si>
    <t>485 EAST LIES ROAD</t>
  </si>
  <si>
    <t>60188-9422</t>
  </si>
  <si>
    <t>630-871-7609</t>
  </si>
  <si>
    <t>FIC AMERIC</t>
  </si>
  <si>
    <t>8640 S. OKETO</t>
  </si>
  <si>
    <t>60455-0000</t>
  </si>
  <si>
    <t>708-598-1500</t>
  </si>
  <si>
    <t>FISHER PRI</t>
  </si>
  <si>
    <t>1530 VALLEY CENTER PARKWAY</t>
  </si>
  <si>
    <t>630-629-6900</t>
  </si>
  <si>
    <t>FLEXLINK</t>
  </si>
  <si>
    <t>SUITE 200</t>
  </si>
  <si>
    <t>610-954-7036</t>
  </si>
  <si>
    <t>9150   191ST STREET</t>
  </si>
  <si>
    <t>MOKENA</t>
  </si>
  <si>
    <t>60448-8727</t>
  </si>
  <si>
    <t>708-479-3500</t>
  </si>
  <si>
    <t>FORMAX / P</t>
  </si>
  <si>
    <t>***CLOSED, USE ACCOUNT 40005140***</t>
  </si>
  <si>
    <t>1530 MORSE AVE</t>
  </si>
  <si>
    <t>847-427-5235</t>
  </si>
  <si>
    <t>245 E. NORTH AVENUE</t>
  </si>
  <si>
    <t>630-629-9900</t>
  </si>
  <si>
    <t>FRAIN INDU</t>
  </si>
  <si>
    <t>PO BOX 340</t>
  </si>
  <si>
    <t>PARK FALLS</t>
  </si>
  <si>
    <t>54552-0000</t>
  </si>
  <si>
    <t>630-231-5885</t>
  </si>
  <si>
    <t>FRASER PAP</t>
  </si>
  <si>
    <t>780 MCCLURE ROAD</t>
  </si>
  <si>
    <t>630-375-8500</t>
  </si>
  <si>
    <t>FREEDOM GR</t>
  </si>
  <si>
    <t>808 N. CENTRAL, UNIT C</t>
  </si>
  <si>
    <t>630-860-8600</t>
  </si>
  <si>
    <t>FULLER GRA</t>
  </si>
  <si>
    <t>218 20TH AVENUE</t>
  </si>
  <si>
    <t>309-774-4275</t>
  </si>
  <si>
    <t>FUSION TEC</t>
  </si>
  <si>
    <t>11241 MELROSE AVE-UNIT B</t>
  </si>
  <si>
    <t>GABBY'S BA</t>
  </si>
  <si>
    <t>ATTN: JEFF</t>
  </si>
  <si>
    <t>2980 N. HART DRIVE</t>
  </si>
  <si>
    <t>847-451-0026</t>
  </si>
  <si>
    <t>GENERAL PR</t>
  </si>
  <si>
    <t>C/O GLANBIA BUSINESS SERVICES INC</t>
  </si>
  <si>
    <t>4255 MERIDIAN PARKWAY SUITE 151</t>
  </si>
  <si>
    <t>60504-4904</t>
  </si>
  <si>
    <t>331-642-6100</t>
  </si>
  <si>
    <t>GLANBIA PE</t>
  </si>
  <si>
    <t>3700 S KEDZIE AVE</t>
  </si>
  <si>
    <t>773-523-2333</t>
  </si>
  <si>
    <t>GOLD STAND</t>
  </si>
  <si>
    <t>7700 W. 71ST STREET</t>
  </si>
  <si>
    <t>708-625-3482</t>
  </si>
  <si>
    <t>GOLDEN GRA</t>
  </si>
  <si>
    <t>3 TERRITORIAL COURT</t>
  </si>
  <si>
    <t>800-323-1200</t>
  </si>
  <si>
    <t>GOSS INTER</t>
  </si>
  <si>
    <t>855 MORSE AVE.</t>
  </si>
  <si>
    <t>847-718-1516</t>
  </si>
  <si>
    <t>GRAPHIC IN</t>
  </si>
  <si>
    <t>630-260-6500</t>
  </si>
  <si>
    <t>1500 NICHOLAS</t>
  </si>
  <si>
    <t>847-437-1700</t>
  </si>
  <si>
    <t>1000 E. ARMSTRONG</t>
  </si>
  <si>
    <t>60450-0000</t>
  </si>
  <si>
    <t>815-942-1520</t>
  </si>
  <si>
    <t>11250 ADDISON STREET</t>
  </si>
  <si>
    <t>847-451-7400</t>
  </si>
  <si>
    <t>563-262-2393</t>
  </si>
  <si>
    <t>H.J. HEINZ</t>
  </si>
  <si>
    <t>413 EDINBURGH LANE</t>
  </si>
  <si>
    <t>WEST DUNDEE</t>
  </si>
  <si>
    <t>847-841-6439</t>
  </si>
  <si>
    <t>HAGG PRESS</t>
  </si>
  <si>
    <t>1601 ATLANTIC DR 109</t>
  </si>
  <si>
    <t>630-562-9240</t>
  </si>
  <si>
    <t>HANKOOK AM</t>
  </si>
  <si>
    <t>COMMERCIAL PRODUCTS GROUP</t>
  </si>
  <si>
    <t>5030 CORPORATE EXCHANGE BLVD. SE</t>
  </si>
  <si>
    <t>616-656-8200</t>
  </si>
  <si>
    <t>HART &amp; COO</t>
  </si>
  <si>
    <t>3500 LACEY RD SUITE 300</t>
  </si>
  <si>
    <t>815-853-4348</t>
  </si>
  <si>
    <t>WENONA</t>
  </si>
  <si>
    <t>3925 W.43RD STREET</t>
  </si>
  <si>
    <t>(773)523-5000</t>
  </si>
  <si>
    <t>HEINEMANN'</t>
  </si>
  <si>
    <t>1320 GATEWAY DRIVE</t>
  </si>
  <si>
    <t>847-742-7002</t>
  </si>
  <si>
    <t>1300 INTERNATIONAL PARKWAY</t>
  </si>
  <si>
    <t>630-783-9696</t>
  </si>
  <si>
    <t>HOME RUN I</t>
  </si>
  <si>
    <t>4343 ANCHOR PLAZA PARKWAY</t>
  </si>
  <si>
    <t>909-484-4332</t>
  </si>
  <si>
    <t>IFCO - BOL</t>
  </si>
  <si>
    <t>ILLINOIS</t>
  </si>
  <si>
    <t>N9665 STATE PARK RD SUITE 102</t>
  </si>
  <si>
    <t>866-371-6770</t>
  </si>
  <si>
    <t>ISU 4022</t>
  </si>
  <si>
    <t>1269 N. WOOD DALE ROAD</t>
  </si>
  <si>
    <t>60191-0000</t>
  </si>
  <si>
    <t>630-694-7200</t>
  </si>
  <si>
    <t>INKTEL MAR</t>
  </si>
  <si>
    <t>P.O. BOX 1108</t>
  </si>
  <si>
    <t>61301-0000</t>
  </si>
  <si>
    <t>815-223-2288</t>
  </si>
  <si>
    <t>INMAN ELEC</t>
  </si>
  <si>
    <t>266 TUBEWAY DRIVE</t>
  </si>
  <si>
    <t>60188-2214</t>
  </si>
  <si>
    <t>630-510-8900</t>
  </si>
  <si>
    <t>INSTALLATI</t>
  </si>
  <si>
    <t>292 LOGAN AVENUE</t>
  </si>
  <si>
    <t>JOLIET</t>
  </si>
  <si>
    <t>815-740-3838</t>
  </si>
  <si>
    <t>IVEX PACKA</t>
  </si>
  <si>
    <t>4800 S RICHMOND STREET</t>
  </si>
  <si>
    <t>773-320-2517</t>
  </si>
  <si>
    <t>J&amp;S SHEET</t>
  </si>
  <si>
    <t>7045 N. HIGHLAND DRIVE</t>
  </si>
  <si>
    <t>815-942-9891</t>
  </si>
  <si>
    <t>J.C. METAL</t>
  </si>
  <si>
    <t>815-220-3002</t>
  </si>
  <si>
    <t>825 E. 99TH STREET</t>
  </si>
  <si>
    <t>60628-0000</t>
  </si>
  <si>
    <t>773-731-8400</t>
  </si>
  <si>
    <t>JAY'S FOOD</t>
  </si>
  <si>
    <t>HWY 59 &amp; CONDE STREET</t>
  </si>
  <si>
    <t>630-231-7590</t>
  </si>
  <si>
    <t>JEL SERT C</t>
  </si>
  <si>
    <t>1500 CENTRE CIRCLE</t>
  </si>
  <si>
    <t>630-932-9000</t>
  </si>
  <si>
    <t>JET LITHOC</t>
  </si>
  <si>
    <t>1703 N RANDALL RD</t>
  </si>
  <si>
    <t>60123-7820</t>
  </si>
  <si>
    <t>847-289-1800</t>
  </si>
  <si>
    <t>JOHN B SAN</t>
  </si>
  <si>
    <t>815-741-6170</t>
  </si>
  <si>
    <t>M-33 ACCOUNTS PAYABLE</t>
  </si>
  <si>
    <t>53201-2012</t>
  </si>
  <si>
    <t>414-524-5972</t>
  </si>
  <si>
    <t>219-423-2488</t>
  </si>
  <si>
    <t>105 CANTERBURY LN, UNIT 913</t>
  </si>
  <si>
    <t>630-682-1555</t>
  </si>
  <si>
    <t>KAMFLEX CO</t>
  </si>
  <si>
    <t>440 N. OAKLEY BLVD</t>
  </si>
  <si>
    <t>312-666-2900</t>
  </si>
  <si>
    <t>KASIA'S DE</t>
  </si>
  <si>
    <t>210-530-7200</t>
  </si>
  <si>
    <t>OB10 BUYER ID AAA728420464</t>
  </si>
  <si>
    <t>570 WALNUT LANE</t>
  </si>
  <si>
    <t>847-439-0291</t>
  </si>
  <si>
    <t>LAMTECH LA</t>
  </si>
  <si>
    <t>16850 CHICAGO AVE.</t>
  </si>
  <si>
    <t>60438-1190</t>
  </si>
  <si>
    <t>708-474-7100</t>
  </si>
  <si>
    <t>LAND O'FRO</t>
  </si>
  <si>
    <t>P.O. BOX 959</t>
  </si>
  <si>
    <t>EVANSVILLE</t>
  </si>
  <si>
    <t>47706-0959</t>
  </si>
  <si>
    <t>812-306-2351</t>
  </si>
  <si>
    <t>LANDIS PLA</t>
  </si>
  <si>
    <t>901-774-4440</t>
  </si>
  <si>
    <t>LANGSTON B</t>
  </si>
  <si>
    <t>969 CORPORATE BLVD.</t>
  </si>
  <si>
    <t>630 293 0780</t>
  </si>
  <si>
    <t>LEGGETT AN</t>
  </si>
  <si>
    <t>10 W. NORTH AVE</t>
  </si>
  <si>
    <t>LOMBARD</t>
  </si>
  <si>
    <t>60148-0000</t>
  </si>
  <si>
    <t>630-932-1182</t>
  </si>
  <si>
    <t>LINE CRAFT</t>
  </si>
  <si>
    <t>2445 GARDNER ROAD</t>
  </si>
  <si>
    <t>773-921-7955</t>
  </si>
  <si>
    <t>LITHOGRAPH</t>
  </si>
  <si>
    <t>550 KEHOE BLVD</t>
  </si>
  <si>
    <t>800-872-5662</t>
  </si>
  <si>
    <t>LOMA SYSTE</t>
  </si>
  <si>
    <t>ATTN: ACOUNTING DEPARTMENT</t>
  </si>
  <si>
    <t>1255 CRESCENT GREEN, SUITE 400</t>
  </si>
  <si>
    <t>919-678-7700</t>
  </si>
  <si>
    <t>LOPAREX, L</t>
  </si>
  <si>
    <t>2331 N 17TH AVE</t>
  </si>
  <si>
    <t>847-455-1450</t>
  </si>
  <si>
    <t>LUMENITE C</t>
  </si>
  <si>
    <t>1 N, 372 MAIN STREET</t>
  </si>
  <si>
    <t>GLEN ELLYN</t>
  </si>
  <si>
    <t>60137-0000</t>
  </si>
  <si>
    <t>M &amp; R PRIN</t>
  </si>
  <si>
    <t>ACCOUNTS PAYABLE-PETER BOTES</t>
  </si>
  <si>
    <t>2150 WESTERN COURT  SUITE 420</t>
  </si>
  <si>
    <t>630-920-3998</t>
  </si>
  <si>
    <t>MANROLAND</t>
  </si>
  <si>
    <t>398 W. WRIGHTWOOD</t>
  </si>
  <si>
    <t>ELMHURST</t>
  </si>
  <si>
    <t>60126-0000</t>
  </si>
  <si>
    <t>630-832-1820</t>
  </si>
  <si>
    <t>MARKETING</t>
  </si>
  <si>
    <t>BURR RIDGE</t>
  </si>
  <si>
    <t>SUITE 550</t>
  </si>
  <si>
    <t>150 PIERCE ROAD</t>
  </si>
  <si>
    <t>847-364-9333</t>
  </si>
  <si>
    <t>MEIJI CORP</t>
  </si>
  <si>
    <t>3100 PEUGEOT</t>
  </si>
  <si>
    <t>LAVAL</t>
  </si>
  <si>
    <t>QC</t>
  </si>
  <si>
    <t>H7L 5C6</t>
  </si>
  <si>
    <t>450-682-0804</t>
  </si>
  <si>
    <t>MEP TECHNO</t>
  </si>
  <si>
    <t>10800 W. BELMONT AVE #200</t>
  </si>
  <si>
    <t>708-615-1400</t>
  </si>
  <si>
    <t>MIDWEST CA</t>
  </si>
  <si>
    <t>2510 INDIAN GRASS RD</t>
  </si>
  <si>
    <t>815-370-0080</t>
  </si>
  <si>
    <t>MIDWEST CO</t>
  </si>
  <si>
    <t>5000 WEST IRVING PARK ROAD</t>
  </si>
  <si>
    <t>847-455-4636</t>
  </si>
  <si>
    <t>MIDWEST FO</t>
  </si>
  <si>
    <t>NEW LENOX</t>
  </si>
  <si>
    <t>60451-0517</t>
  </si>
  <si>
    <t>815-727-9339</t>
  </si>
  <si>
    <t>MIDWEST VA</t>
  </si>
  <si>
    <t>773-925-4300</t>
  </si>
  <si>
    <t>**DO NOT MAIL** OB10 E-INVOICING</t>
  </si>
  <si>
    <t>78245-9014</t>
  </si>
  <si>
    <t>***DO NOT MAIL - OB10 E- INVOICING*</t>
  </si>
  <si>
    <t>773-843-7747</t>
  </si>
  <si>
    <t>4600 W. ROOSEVELT RD</t>
  </si>
  <si>
    <t>HILLSIDE</t>
  </si>
  <si>
    <t>60162-0000</t>
  </si>
  <si>
    <t>708-492-4607</t>
  </si>
  <si>
    <t>MOORE WALL</t>
  </si>
  <si>
    <t>335 WEST 194TH STREET</t>
  </si>
  <si>
    <t>60425-0000</t>
  </si>
  <si>
    <t>708-756-6660</t>
  </si>
  <si>
    <t>MORRISON T</t>
  </si>
  <si>
    <t>7605 50TH STREET</t>
  </si>
  <si>
    <t>MILAN</t>
  </si>
  <si>
    <t>61264-0000</t>
  </si>
  <si>
    <t>MORRISON W</t>
  </si>
  <si>
    <t>MOTION - W</t>
  </si>
  <si>
    <t>1361 SOUTH JEFFERSON ST</t>
  </si>
  <si>
    <t>312-850-3700</t>
  </si>
  <si>
    <t>5444 EAST AVENUE</t>
  </si>
  <si>
    <t>COUNTRYSIDE</t>
  </si>
  <si>
    <t>708-354-5900</t>
  </si>
  <si>
    <t>815-725-6720</t>
  </si>
  <si>
    <t>205-957-5197</t>
  </si>
  <si>
    <t>811 LARRY POWER RD</t>
  </si>
  <si>
    <t>BOURBONNAIS</t>
  </si>
  <si>
    <t>815-939-4466</t>
  </si>
  <si>
    <t>P.O. BOX 463</t>
  </si>
  <si>
    <t>PERU</t>
  </si>
  <si>
    <t>61354-0463</t>
  </si>
  <si>
    <t>2011 GRANDVIEW AVE</t>
  </si>
  <si>
    <t>MUSCATINE</t>
  </si>
  <si>
    <t>52761-0257</t>
  </si>
  <si>
    <t>563-263-3452</t>
  </si>
  <si>
    <t>1345 LANDMEIER ROAD</t>
  </si>
  <si>
    <t>60007-2411</t>
  </si>
  <si>
    <t>847-956-1414</t>
  </si>
  <si>
    <t>1028 MOEN AVE</t>
  </si>
  <si>
    <t>60436-0000</t>
  </si>
  <si>
    <t>14015 CAROLE DRIVE</t>
  </si>
  <si>
    <t>61702-1605</t>
  </si>
  <si>
    <t>309-827-0436</t>
  </si>
  <si>
    <t>1451 AUCUTT ROAD</t>
  </si>
  <si>
    <t>60538-1184</t>
  </si>
  <si>
    <t>630-897-8652</t>
  </si>
  <si>
    <t>2300 EAST PRATT BLVD.</t>
  </si>
  <si>
    <t>847-718-8377</t>
  </si>
  <si>
    <t>MSC LAMINA</t>
  </si>
  <si>
    <t>DBA THURNE USA</t>
  </si>
  <si>
    <t>4300 W BRYN MAWR AVE</t>
  </si>
  <si>
    <t>773-478-9700</t>
  </si>
  <si>
    <t>MWW FOOD P</t>
  </si>
  <si>
    <t>52733-2963</t>
  </si>
  <si>
    <t>563-243-5510</t>
  </si>
  <si>
    <t>607 SCHMIDT ROAD</t>
  </si>
  <si>
    <t>52808-0000</t>
  </si>
  <si>
    <t>563-323-3353</t>
  </si>
  <si>
    <t>888-202-4554</t>
  </si>
  <si>
    <t>CAPITAL ACCOUNT - 105</t>
  </si>
  <si>
    <t>6661 DIXIE HIGHWAY SUITE 4</t>
  </si>
  <si>
    <t>630-773-2090</t>
  </si>
  <si>
    <t>**AUTO SEND E-INVOICING/ - DO NOT M</t>
  </si>
  <si>
    <t>NESTLE USA-4120</t>
  </si>
  <si>
    <t>2501 BEICH LANE</t>
  </si>
  <si>
    <t>61704-0000</t>
  </si>
  <si>
    <t>309-828-1311</t>
  </si>
  <si>
    <t>5761 W. 118TH</t>
  </si>
  <si>
    <t>60803-0000</t>
  </si>
  <si>
    <t>713-686-9631</t>
  </si>
  <si>
    <t>NEW PROCES</t>
  </si>
  <si>
    <t>3709 OHIO AVENUE</t>
  </si>
  <si>
    <t>630-443-6800</t>
  </si>
  <si>
    <t>NIDEC MOBI</t>
  </si>
  <si>
    <t>651 S.M.L KING JR AVE</t>
  </si>
  <si>
    <t>847-336-4200</t>
  </si>
  <si>
    <t>3705 OHIO AVENUE</t>
  </si>
  <si>
    <t>OMRON ELEC</t>
  </si>
  <si>
    <t>AUTOMOTIVE RELAY DIVISION</t>
  </si>
  <si>
    <t>3705 OHIO AVE.</t>
  </si>
  <si>
    <t>60174-0000</t>
  </si>
  <si>
    <t>565 EAST FULLERTON AVE</t>
  </si>
  <si>
    <t>630-628-8400</t>
  </si>
  <si>
    <t>OPTIBELT C</t>
  </si>
  <si>
    <t>5445 W 73RD ST</t>
  </si>
  <si>
    <t>708-821-1600</t>
  </si>
  <si>
    <t>P.O. BOX 3848</t>
  </si>
  <si>
    <t>52808-3848</t>
  </si>
  <si>
    <t>563-391-1100</t>
  </si>
  <si>
    <t>690 MILL ST.</t>
  </si>
  <si>
    <t>309-867-7374</t>
  </si>
  <si>
    <t>PAK SOURCE</t>
  </si>
  <si>
    <t>601 KINGSLAND DRIVE</t>
  </si>
  <si>
    <t>630-879-2661</t>
  </si>
  <si>
    <t>PARTYLITE</t>
  </si>
  <si>
    <t>733 MCCLURE ROAD</t>
  </si>
  <si>
    <t>60504-0000</t>
  </si>
  <si>
    <t>PHOENIX WE</t>
  </si>
  <si>
    <t>635 TOUHY AVE</t>
  </si>
  <si>
    <t>60007-4913</t>
  </si>
  <si>
    <t>847-593-9080</t>
  </si>
  <si>
    <t>PILLAR HOU</t>
  </si>
  <si>
    <t>851 EXPRESSWAY DRIVE</t>
  </si>
  <si>
    <t>630-227-0400</t>
  </si>
  <si>
    <t>PLATINUM C</t>
  </si>
  <si>
    <t>416 MISSION ST</t>
  </si>
  <si>
    <t>630-681-2100</t>
  </si>
  <si>
    <t>PRIME SYST</t>
  </si>
  <si>
    <t>P.O. BOX 956</t>
  </si>
  <si>
    <t>1801 WESTWOOD DR.</t>
  </si>
  <si>
    <t>STERLING</t>
  </si>
  <si>
    <t>61081-0000</t>
  </si>
  <si>
    <t>815-626-0300</t>
  </si>
  <si>
    <t>PRODUCTS U</t>
  </si>
  <si>
    <t>5757 S CICERO AVE</t>
  </si>
  <si>
    <t>847-550-9366</t>
  </si>
  <si>
    <t>PROFESSION</t>
  </si>
  <si>
    <t>2929 S. 25TH AVE</t>
  </si>
  <si>
    <t>708-344-8884-111</t>
  </si>
  <si>
    <t>PURES FOOD</t>
  </si>
  <si>
    <t>9524 GULFSTREAM RD</t>
  </si>
  <si>
    <t>815-464-1540</t>
  </si>
  <si>
    <t>QUANTUM TE</t>
  </si>
  <si>
    <t>1385 W. JEFFERY DRIVE</t>
  </si>
  <si>
    <t>630-495-7845</t>
  </si>
  <si>
    <t>QUIK IMPRE</t>
  </si>
  <si>
    <t>1501 WASHINGTON STREET</t>
  </si>
  <si>
    <t>MENDOTA</t>
  </si>
  <si>
    <t>61342-0000</t>
  </si>
  <si>
    <t>815-539-7402</t>
  </si>
  <si>
    <t>400 S. 14TH AVE.</t>
  </si>
  <si>
    <t>ELDRIDGE</t>
  </si>
  <si>
    <t>52748-9797</t>
  </si>
  <si>
    <t>563-285-4828</t>
  </si>
  <si>
    <t>2100 W 163RD PLACE</t>
  </si>
  <si>
    <t>MARKHAM</t>
  </si>
  <si>
    <t>708-985-0527</t>
  </si>
  <si>
    <t>RACO STEEL</t>
  </si>
  <si>
    <t>1400 16TH ST SUITE 275</t>
  </si>
  <si>
    <t>OAK BROOK</t>
  </si>
  <si>
    <t>630-581-4100</t>
  </si>
  <si>
    <t>RANA MEAL</t>
  </si>
  <si>
    <t>RC PARTS &amp;</t>
  </si>
  <si>
    <t>805 FORESTWOOD DRIVE</t>
  </si>
  <si>
    <t>815-886-8100</t>
  </si>
  <si>
    <t>RELIABLE R</t>
  </si>
  <si>
    <t>P.O. BOX 8146</t>
  </si>
  <si>
    <t>60103-8146</t>
  </si>
  <si>
    <t>847-697-7210</t>
  </si>
  <si>
    <t>REP CORPOR</t>
  </si>
  <si>
    <t>325 N. ASHLAND AVE</t>
  </si>
  <si>
    <t>60607-0000</t>
  </si>
  <si>
    <t>312-243-6300</t>
  </si>
  <si>
    <t>RICKARD CI</t>
  </si>
  <si>
    <t>C/O PRINTING ARTS</t>
  </si>
  <si>
    <t>2001 W 21ST STREET</t>
  </si>
  <si>
    <t>708-938-1600</t>
  </si>
  <si>
    <t>288 WEST SOUTHTEC DRIVE</t>
  </si>
  <si>
    <t>CORPORATION   PLANT 72</t>
  </si>
  <si>
    <t>60901-0000</t>
  </si>
  <si>
    <t>815-937-8600</t>
  </si>
  <si>
    <t>RIVERWOOD</t>
  </si>
  <si>
    <t>700 FRONTIER WAY</t>
  </si>
  <si>
    <t>60106-1192</t>
  </si>
  <si>
    <t>630-238-8800</t>
  </si>
  <si>
    <t>RONCO INDU</t>
  </si>
  <si>
    <t>1750 WALLACE AVENUE</t>
  </si>
  <si>
    <t>630-313-7004</t>
  </si>
  <si>
    <t>P.O.BOX 280110</t>
  </si>
  <si>
    <t>ACCOUNTS PAYABLE DEPT.</t>
  </si>
  <si>
    <t>815-584-4254</t>
  </si>
  <si>
    <t>2241 SOUTH HALSTED STREET</t>
  </si>
  <si>
    <t>312-942-1111</t>
  </si>
  <si>
    <t>RUBIN BROT</t>
  </si>
  <si>
    <t>6312 WEST 111TH STREET</t>
  </si>
  <si>
    <t>CHICAGO RIDGE</t>
  </si>
  <si>
    <t>60415-2107</t>
  </si>
  <si>
    <t>708-636-1125</t>
  </si>
  <si>
    <t>SANTO SPOR</t>
  </si>
  <si>
    <t>5100 ACADEMY DRIVE, SUITE 400</t>
  </si>
  <si>
    <t>630-824-4200</t>
  </si>
  <si>
    <t>SARDEE IND</t>
  </si>
  <si>
    <t>HWY 67 AND FENNO ROAD</t>
  </si>
  <si>
    <t>P O BOX 1008</t>
  </si>
  <si>
    <t>BETTENDORF</t>
  </si>
  <si>
    <t>52722-0000</t>
  </si>
  <si>
    <t>563-359-0110</t>
  </si>
  <si>
    <t>SCHEBLER C</t>
  </si>
  <si>
    <t>1414 RADCLIFFE STREET</t>
  </si>
  <si>
    <t>19007-0000</t>
  </si>
  <si>
    <t>563-262-2326</t>
  </si>
  <si>
    <t>267-525-5949</t>
  </si>
  <si>
    <t>2300 WINDSOR COURT, SUITE C</t>
  </si>
  <si>
    <t>847 304 1757</t>
  </si>
  <si>
    <t>SEA CONVER</t>
  </si>
  <si>
    <t>100 EAST JEFFERY STREET</t>
  </si>
  <si>
    <t>60901-5018</t>
  </si>
  <si>
    <t>815-939-8323</t>
  </si>
  <si>
    <t>SHAPIRO DE</t>
  </si>
  <si>
    <t>MASSILLON</t>
  </si>
  <si>
    <t>330-834-4030</t>
  </si>
  <si>
    <t>SHEARER'S</t>
  </si>
  <si>
    <t>28232-2368</t>
  </si>
  <si>
    <t>704-554-1421</t>
  </si>
  <si>
    <t>SNYDER'S-L</t>
  </si>
  <si>
    <t>3301 W. BELMONT AVE</t>
  </si>
  <si>
    <t>773-478-3033</t>
  </si>
  <si>
    <t>SOMMERS &amp;</t>
  </si>
  <si>
    <t>7351 SOUTH 78TH AVENUE</t>
  </si>
  <si>
    <t>800-353-0933</t>
  </si>
  <si>
    <t>STAMPEDE M</t>
  </si>
  <si>
    <t>710 KIMBERLY DRIVE</t>
  </si>
  <si>
    <t>630-600-0996</t>
  </si>
  <si>
    <t>STANDFAST</t>
  </si>
  <si>
    <t>1140 W. EXCHANGE AVENUE</t>
  </si>
  <si>
    <t>773-254-7900</t>
  </si>
  <si>
    <t>SUPERIOR N</t>
  </si>
  <si>
    <t>4333 W. DIVISION STREET</t>
  </si>
  <si>
    <t>312-829-0100</t>
  </si>
  <si>
    <t>SWISS PROD</t>
  </si>
  <si>
    <t>UNIT Q</t>
  </si>
  <si>
    <t>10929 FRANKLIN AVE</t>
  </si>
  <si>
    <t>847-414-4035</t>
  </si>
  <si>
    <t>T AND T CO</t>
  </si>
  <si>
    <t>9000 W. 67TH STREET</t>
  </si>
  <si>
    <t>HODGKINS</t>
  </si>
  <si>
    <t>60525-0000</t>
  </si>
  <si>
    <t>TAFT CONTR</t>
  </si>
  <si>
    <t>9445 FULLERTON</t>
  </si>
  <si>
    <t>847-451-4000</t>
  </si>
  <si>
    <t>TASTY BREA</t>
  </si>
  <si>
    <t>200 NORTH ARTESIAN AVENUE</t>
  </si>
  <si>
    <t>&amp; MANUFACTURING, INC.</t>
  </si>
  <si>
    <t>2619 NORTH NORMANDY AVENUE</t>
  </si>
  <si>
    <t>773-745-6800</t>
  </si>
  <si>
    <t>TECHNOX MA</t>
  </si>
  <si>
    <t>ALLOYD BRANDS, INC.</t>
  </si>
  <si>
    <t>1401 PLEASANT STREET</t>
  </si>
  <si>
    <t>DEKALB</t>
  </si>
  <si>
    <t>815-787-5284</t>
  </si>
  <si>
    <t>TEGRANT CO</t>
  </si>
  <si>
    <t>2000 AUCUTT ROAD</t>
  </si>
  <si>
    <t>630-801-4607</t>
  </si>
  <si>
    <t>THE DIAL C</t>
  </si>
  <si>
    <t>301 ARTHUR COURT</t>
  </si>
  <si>
    <t>630-350-2226</t>
  </si>
  <si>
    <t>THERMO-GRA</t>
  </si>
  <si>
    <t>28 HILLSIDE AVENUE</t>
  </si>
  <si>
    <t>708-449-2100</t>
  </si>
  <si>
    <t>THOMAS CON</t>
  </si>
  <si>
    <t>693 CHURCHILL LANE</t>
  </si>
  <si>
    <t>OSWEGO</t>
  </si>
  <si>
    <t>60543-0000</t>
  </si>
  <si>
    <t>630-551-4659</t>
  </si>
  <si>
    <t>THOMPSON D</t>
  </si>
  <si>
    <t>1099 ESTES AVE.</t>
  </si>
  <si>
    <t>847-427-9525</t>
  </si>
  <si>
    <t>TISMA MACH</t>
  </si>
  <si>
    <t>7401 S. CICERO AVE</t>
  </si>
  <si>
    <t>773-838-3522</t>
  </si>
  <si>
    <t>TOOTSIE RO</t>
  </si>
  <si>
    <t>8811 S. 77TH AVE STE A</t>
  </si>
  <si>
    <t>708-870-3130</t>
  </si>
  <si>
    <t>631 W. CARGO RD</t>
  </si>
  <si>
    <t>773-894-6433</t>
  </si>
  <si>
    <t>TRIANGLE S</t>
  </si>
  <si>
    <t>801 COMMERCE PARKWAY</t>
  </si>
  <si>
    <t>CARPENTERSVILLE</t>
  </si>
  <si>
    <t>847-649-3400</t>
  </si>
  <si>
    <t>TRIM-RITE</t>
  </si>
  <si>
    <t>18505 WEST CREEK DR, SUITE 18</t>
  </si>
  <si>
    <t>773-429-4600</t>
  </si>
  <si>
    <t>TRINIDAD C</t>
  </si>
  <si>
    <t>815-748-4876</t>
  </si>
  <si>
    <t>UNIFIED WI</t>
  </si>
  <si>
    <t>SERVICE CENTER BLDG 710</t>
  </si>
  <si>
    <t>773-601-3705</t>
  </si>
  <si>
    <t>9704 W. 194TH STREET</t>
  </si>
  <si>
    <t>60448-0000</t>
  </si>
  <si>
    <t>708-479-1450</t>
  </si>
  <si>
    <t>UNITED SYS</t>
  </si>
  <si>
    <t>1100 THORNDALE</t>
  </si>
  <si>
    <t>847-879-6250</t>
  </si>
  <si>
    <t>VERTIS - T</t>
  </si>
  <si>
    <t>2969 CHARTRES ST</t>
  </si>
  <si>
    <t>VIAKABLE</t>
  </si>
  <si>
    <t>630-616-2750</t>
  </si>
  <si>
    <t>VICTOR ENV</t>
  </si>
  <si>
    <t>1500 MITTEL BLVD.</t>
  </si>
  <si>
    <t>630-860-7300</t>
  </si>
  <si>
    <t>VIDEOJET T</t>
  </si>
  <si>
    <t>1049 INDUSTRIAL DRIVE</t>
  </si>
  <si>
    <t>60106-1216</t>
  </si>
  <si>
    <t>630-595-9521</t>
  </si>
  <si>
    <t>901 MORSE AVE</t>
  </si>
  <si>
    <t>847-437-7085</t>
  </si>
  <si>
    <t>VOESTALPIN</t>
  </si>
  <si>
    <t>630-801-5005</t>
  </si>
  <si>
    <t>VVF ILLINO</t>
  </si>
  <si>
    <t>1128 PAGNI DRIVE</t>
  </si>
  <si>
    <t>847-640-0011</t>
  </si>
  <si>
    <t>W.E. CARLS</t>
  </si>
  <si>
    <t>20 N. WACKER DRIVE STE 3333</t>
  </si>
  <si>
    <t>312-263-6124</t>
  </si>
  <si>
    <t>W.R. MAGNU</t>
  </si>
  <si>
    <t>1730 ROCKINGHAM</t>
  </si>
  <si>
    <t>356-326-3509</t>
  </si>
  <si>
    <t>WARREN PAC</t>
  </si>
  <si>
    <t>2601 EAST MAIN STREET</t>
  </si>
  <si>
    <t>(630)584 3871</t>
  </si>
  <si>
    <t>WARWICK PU</t>
  </si>
  <si>
    <t>1160 PIERSON DRIVE</t>
  </si>
  <si>
    <t>847-357-9815</t>
  </si>
  <si>
    <t>WEDI</t>
  </si>
  <si>
    <t>WEST LIBERTY</t>
  </si>
  <si>
    <t>319-627-6000</t>
  </si>
  <si>
    <t>WEST LIBER</t>
  </si>
  <si>
    <t>9540 S. DORCHESTER AVE</t>
  </si>
  <si>
    <t>773-933-6615</t>
  </si>
  <si>
    <t>935 N CENTRAL AVE</t>
  </si>
  <si>
    <t>630-595-6550</t>
  </si>
  <si>
    <t>WIEGEL TOO</t>
  </si>
  <si>
    <t>3535 S. ASHLAND</t>
  </si>
  <si>
    <t>60609-0000</t>
  </si>
  <si>
    <t>312-523-4040</t>
  </si>
  <si>
    <t>WM WRIGLEY</t>
  </si>
  <si>
    <t>312-467-8540</t>
  </si>
  <si>
    <t>6300 NORTHWIND PARKWAY</t>
  </si>
  <si>
    <t>HOBART</t>
  </si>
  <si>
    <t>708-229-3700</t>
  </si>
  <si>
    <t>WYNRIGHT C</t>
  </si>
  <si>
    <t>7647 S. KEDZIE AVENUE</t>
  </si>
  <si>
    <t>773-434-8290</t>
  </si>
  <si>
    <t>YULI INC D</t>
  </si>
  <si>
    <t>US Melvin Delic</t>
  </si>
  <si>
    <t>214-530-5562</t>
  </si>
  <si>
    <t>P.O. BOX 667</t>
  </si>
  <si>
    <t>NEWBURY PARK</t>
  </si>
  <si>
    <t>91319-0667</t>
  </si>
  <si>
    <t>805-447-1000</t>
  </si>
  <si>
    <t>303-375-9696</t>
  </si>
  <si>
    <t>406-549-6165</t>
  </si>
  <si>
    <t>216-426-4400</t>
  </si>
  <si>
    <t>208-232-5390</t>
  </si>
  <si>
    <t>4525 INDIANA ST</t>
  </si>
  <si>
    <t>GOLDEN</t>
  </si>
  <si>
    <t>80403-1850</t>
  </si>
  <si>
    <t>303-279-5501</t>
  </si>
  <si>
    <t>303-322-3500</t>
  </si>
  <si>
    <t>30595 FM 529</t>
  </si>
  <si>
    <t>BROOKSHIRE</t>
  </si>
  <si>
    <t>2920 BREWERY LANE</t>
  </si>
  <si>
    <t>303-623-2739</t>
  </si>
  <si>
    <t>BRECKENRID</t>
  </si>
  <si>
    <t>13250 SMITH ROAD, SUITE H</t>
  </si>
  <si>
    <t>720-858-7700</t>
  </si>
  <si>
    <t>BYSTRONIC</t>
  </si>
  <si>
    <t>CAPCORP -</t>
  </si>
  <si>
    <t>PO BOX 14460</t>
  </si>
  <si>
    <t>970-686-4449</t>
  </si>
  <si>
    <t>CARESTREAM</t>
  </si>
  <si>
    <t>234-380-8713</t>
  </si>
  <si>
    <t>4051 CAMELOT CIR.</t>
  </si>
  <si>
    <t>LONGMONT</t>
  </si>
  <si>
    <t>303-951-1344</t>
  </si>
  <si>
    <t>CIRCLE GRA</t>
  </si>
  <si>
    <t>7770 MILTON E. PROBY PARKWAY, SUITE</t>
  </si>
  <si>
    <t>COLORADO SPRINGS</t>
  </si>
  <si>
    <t>80916-4928</t>
  </si>
  <si>
    <t>719-550-1996</t>
  </si>
  <si>
    <t>CITY OF CO</t>
  </si>
  <si>
    <t>556 CHAMPLIN ROAD</t>
  </si>
  <si>
    <t>KIMBERLY</t>
  </si>
  <si>
    <t>208-933-3000</t>
  </si>
  <si>
    <t>201 N. 2ND STREET</t>
  </si>
  <si>
    <t>COEUR D'ALENE</t>
  </si>
  <si>
    <t>208-292-2392</t>
  </si>
  <si>
    <t>COEUR D'AL</t>
  </si>
  <si>
    <t>ATTN: TWIN FALLS A/P</t>
  </si>
  <si>
    <t>P.O. BOX 1900</t>
  </si>
  <si>
    <t>PASCO</t>
  </si>
  <si>
    <t>99302-1900</t>
  </si>
  <si>
    <t>509-736-0279</t>
  </si>
  <si>
    <t>2227 COMMERCIAL ST., NE</t>
  </si>
  <si>
    <t>87102-0000</t>
  </si>
  <si>
    <t>505-761-0123</t>
  </si>
  <si>
    <t>CONVEYORS</t>
  </si>
  <si>
    <t>3580 SOUTH 300 WEST</t>
  </si>
  <si>
    <t>84115-0000</t>
  </si>
  <si>
    <t>801-263-1843</t>
  </si>
  <si>
    <t>DBA: T.A. WELDING &amp; MACHINE, INC.</t>
  </si>
  <si>
    <t>PAYETTE</t>
  </si>
  <si>
    <t>208-642-4259</t>
  </si>
  <si>
    <t>T.A. WELDI</t>
  </si>
  <si>
    <t>1201 KIRK</t>
  </si>
  <si>
    <t>847-364-5900</t>
  </si>
  <si>
    <t>**FILED BANKRUPTCY 10-20-14**</t>
  </si>
  <si>
    <t>959 WEST UTAH AVE</t>
  </si>
  <si>
    <t>PAYSON</t>
  </si>
  <si>
    <t>801-465-4853</t>
  </si>
  <si>
    <t>DGS STORE</t>
  </si>
  <si>
    <t>77251-1697</t>
  </si>
  <si>
    <t>DBA: WOLSELEY INDUSTRIAL GROUP</t>
  </si>
  <si>
    <t>HAMPTON</t>
  </si>
  <si>
    <t>23670-0406</t>
  </si>
  <si>
    <t>FERGUSON E</t>
  </si>
  <si>
    <t>1630 SOUTH 4800 WEST SUITE D</t>
  </si>
  <si>
    <t>801-401-5500</t>
  </si>
  <si>
    <t>449 S. FEDERAL BLVD</t>
  </si>
  <si>
    <t>303-435-6473</t>
  </si>
  <si>
    <t>GALLIGAN W</t>
  </si>
  <si>
    <t>1845 W. DARTMOUTH AVENUE</t>
  </si>
  <si>
    <t>80110-1308</t>
  </si>
  <si>
    <t>ACCOUNTS PAYABLE DEPARTMENT</t>
  </si>
  <si>
    <t>MW-H11</t>
  </si>
  <si>
    <t>60038-0001</t>
  </si>
  <si>
    <t>847-793-6383</t>
  </si>
  <si>
    <t>fka ATLAS PACIFIC ENGINEERING</t>
  </si>
  <si>
    <t>7304 SOUTH JOLIET STREET #300</t>
  </si>
  <si>
    <t>CENTENNIAL</t>
  </si>
  <si>
    <t>720-750-6133</t>
  </si>
  <si>
    <t>GULFCO MAN</t>
  </si>
  <si>
    <t>DBA BALLARD MANUFACTURING</t>
  </si>
  <si>
    <t>SPRINGVILLE</t>
  </si>
  <si>
    <t>801-489-3815</t>
  </si>
  <si>
    <t>HBH ENTERP</t>
  </si>
  <si>
    <t>3500 LACEY ROAD, SUITE 300</t>
  </si>
  <si>
    <t>208-576-3166</t>
  </si>
  <si>
    <t>ONE DUETTE WAY</t>
  </si>
  <si>
    <t>80020-0000</t>
  </si>
  <si>
    <t>303-466-1848</t>
  </si>
  <si>
    <t>HUNTER DOU</t>
  </si>
  <si>
    <t>1500 SOUTH 1000 WEST</t>
  </si>
  <si>
    <t>84321-8206</t>
  </si>
  <si>
    <t>435-786-5000</t>
  </si>
  <si>
    <t>ICON HEALT</t>
  </si>
  <si>
    <t>84321-0000</t>
  </si>
  <si>
    <t>435-750-5000</t>
  </si>
  <si>
    <t>1 FORGE RD</t>
  </si>
  <si>
    <t>CANON CITY</t>
  </si>
  <si>
    <t>81215-0589</t>
  </si>
  <si>
    <t>719-275-7471</t>
  </si>
  <si>
    <t>A DIVISION OF PABCO BUILDING PRODUC</t>
  </si>
  <si>
    <t>9780 SOUTH 5200 WEST</t>
  </si>
  <si>
    <t>WEST JORDAN</t>
  </si>
  <si>
    <t>801-280-5200</t>
  </si>
  <si>
    <t>16624 E. POWERS PLACE</t>
  </si>
  <si>
    <t>303-378-9442</t>
  </si>
  <si>
    <t>J &amp; J SUPP</t>
  </si>
  <si>
    <t>2930 NORTH EL PASO STREET</t>
  </si>
  <si>
    <t>80907-0000</t>
  </si>
  <si>
    <t>719-633-1111</t>
  </si>
  <si>
    <t>J.A. FLESH</t>
  </si>
  <si>
    <t>DENVER INT'L AIRPORT</t>
  </si>
  <si>
    <t>MOUNT DORA</t>
  </si>
  <si>
    <t>352-383-2600</t>
  </si>
  <si>
    <t>JSM &amp; ASSO</t>
  </si>
  <si>
    <t>505-247-0222</t>
  </si>
  <si>
    <t>303-320-5240</t>
  </si>
  <si>
    <t>280-421-6600</t>
  </si>
  <si>
    <t>208-461-4998</t>
  </si>
  <si>
    <t>307-362-3719</t>
  </si>
  <si>
    <t>260-421-0600</t>
  </si>
  <si>
    <t>3315 WALNUT ST</t>
  </si>
  <si>
    <t>80205-2429</t>
  </si>
  <si>
    <t>303-296-4417</t>
  </si>
  <si>
    <t>KASEL ASSO</t>
  </si>
  <si>
    <t>777 ELMGROVE ROAD BLDG 2, DOOR G</t>
  </si>
  <si>
    <t>14624-6200</t>
  </si>
  <si>
    <t>970-686-4666</t>
  </si>
  <si>
    <t>KODAK ALAR</t>
  </si>
  <si>
    <t>60 YUMA ST</t>
  </si>
  <si>
    <t>303-778-3131</t>
  </si>
  <si>
    <t>KROGER/DIL</t>
  </si>
  <si>
    <t>4203 WEST ADAMS STREET</t>
  </si>
  <si>
    <t>602-353-0050</t>
  </si>
  <si>
    <t>MAGNUM IND</t>
  </si>
  <si>
    <t>MOUNTAIN HOME</t>
  </si>
  <si>
    <t>715-443-2211</t>
  </si>
  <si>
    <t>MARATHON C</t>
  </si>
  <si>
    <t>125 NORTH COURT ST</t>
  </si>
  <si>
    <t>256-389-3436</t>
  </si>
  <si>
    <t>15450 W. ARCHER DRIVE</t>
  </si>
  <si>
    <t>303-941-7244</t>
  </si>
  <si>
    <t>DBA PAPA PITA BAKERY</t>
  </si>
  <si>
    <t>6208 WEST DANNON WAY</t>
  </si>
  <si>
    <t>801-282-3100</t>
  </si>
  <si>
    <t>MAXIM'S NU</t>
  </si>
  <si>
    <t>565 UTAH CIRCLE</t>
  </si>
  <si>
    <t>IDAHO FALLS</t>
  </si>
  <si>
    <t>208-528-0249</t>
  </si>
  <si>
    <t>3287 W PARKWAY BLVD SUITE A</t>
  </si>
  <si>
    <t>801-975-0806</t>
  </si>
  <si>
    <t>MCGUIRE BEARING COMPANY-6263</t>
  </si>
  <si>
    <t>1053 WEST  AMITY ROAD</t>
  </si>
  <si>
    <t>208-342-2281</t>
  </si>
  <si>
    <t>RAPID CITY</t>
  </si>
  <si>
    <t>605-348-1613</t>
  </si>
  <si>
    <t>MENARDS DB</t>
  </si>
  <si>
    <t>4715 NORTH CHESTNUT STREET</t>
  </si>
  <si>
    <t>80907-3531</t>
  </si>
  <si>
    <t>719-593-8367</t>
  </si>
  <si>
    <t>MICRO META</t>
  </si>
  <si>
    <t>8100 S POTOMAC ST</t>
  </si>
  <si>
    <t>MIKRON COR</t>
  </si>
  <si>
    <t>303-425-7217</t>
  </si>
  <si>
    <t>MILLER COO</t>
  </si>
  <si>
    <t>2357 SOUTH 900 WEST</t>
  </si>
  <si>
    <t>801-978-3846</t>
  </si>
  <si>
    <t>MONDI BAGS</t>
  </si>
  <si>
    <t>801-732-1881</t>
  </si>
  <si>
    <t>MOTION - A</t>
  </si>
  <si>
    <t>406-252-6641</t>
  </si>
  <si>
    <t>208-377-4334</t>
  </si>
  <si>
    <t>970-336-6481</t>
  </si>
  <si>
    <t>6090 INDUSTRIAL RD</t>
  </si>
  <si>
    <t>MISSOULA</t>
  </si>
  <si>
    <t>406-542-6692</t>
  </si>
  <si>
    <t>MOTION - O</t>
  </si>
  <si>
    <t>801-972-1036</t>
  </si>
  <si>
    <t>8952 WASHOE ROAD</t>
  </si>
  <si>
    <t>208-642-4443</t>
  </si>
  <si>
    <t>NELSON MET</t>
  </si>
  <si>
    <t>USA #105</t>
  </si>
  <si>
    <t>P. O. BOX 5805</t>
  </si>
  <si>
    <t>151 MT. ELBERT AVE., UNIT D-12</t>
  </si>
  <si>
    <t>DACONO</t>
  </si>
  <si>
    <t>720-872-0486</t>
  </si>
  <si>
    <t>PAC SERVIC</t>
  </si>
  <si>
    <t>599 WEST 71ST STREET</t>
  </si>
  <si>
    <t>LOVELAND</t>
  </si>
  <si>
    <t>970-622-9601</t>
  </si>
  <si>
    <t>PEAK ENGIN</t>
  </si>
  <si>
    <t>1858 WEST BRIDGE STREET</t>
  </si>
  <si>
    <t>BLACKFOOT</t>
  </si>
  <si>
    <t>208-785-2274</t>
  </si>
  <si>
    <t>PREMIER TE</t>
  </si>
  <si>
    <t>506-2204-1000</t>
  </si>
  <si>
    <t>208-454-9305</t>
  </si>
  <si>
    <t>PURVIS IND</t>
  </si>
  <si>
    <t>75354-0757</t>
  </si>
  <si>
    <t>FARMINGTON</t>
  </si>
  <si>
    <t>801-451-7000</t>
  </si>
  <si>
    <t>QUANTRONIX</t>
  </si>
  <si>
    <t>2350 COUNTY ROAD 47</t>
  </si>
  <si>
    <t>HOWARD</t>
  </si>
  <si>
    <t>720-530-5727</t>
  </si>
  <si>
    <t>RING ENTER</t>
  </si>
  <si>
    <t>5745-A MONACO STREET</t>
  </si>
  <si>
    <t>COMMERCE CITY</t>
  </si>
  <si>
    <t>303-289-2809</t>
  </si>
  <si>
    <t>RUBBER SER</t>
  </si>
  <si>
    <t>4900 OAK STREET</t>
  </si>
  <si>
    <t>970-249-6581</t>
  </si>
  <si>
    <t>119 SOUTH MAIN STREET</t>
  </si>
  <si>
    <t>FORT MORGAN</t>
  </si>
  <si>
    <t>80701-0000</t>
  </si>
  <si>
    <t>970-867-3021</t>
  </si>
  <si>
    <t>SAILSBERY</t>
  </si>
  <si>
    <t>1414 RADCLIFFE ST</t>
  </si>
  <si>
    <t>215-633-1939</t>
  </si>
  <si>
    <t>9085 MARSHALL COURT</t>
  </si>
  <si>
    <t>80031-2920</t>
  </si>
  <si>
    <t>303-430-8427</t>
  </si>
  <si>
    <t>SERPENTIX</t>
  </si>
  <si>
    <t>1754 WEST 500 SOUTH</t>
  </si>
  <si>
    <t>801-973-9171</t>
  </si>
  <si>
    <t>4912 EAST FRANKLIN ROAD</t>
  </si>
  <si>
    <t>NAMPA</t>
  </si>
  <si>
    <t>208-467-4424</t>
  </si>
  <si>
    <t>SORRENTO L</t>
  </si>
  <si>
    <t>2780 TOWER ROAD</t>
  </si>
  <si>
    <t>303-375-9925</t>
  </si>
  <si>
    <t>STEVEN ROB</t>
  </si>
  <si>
    <t>6949 S. POTOMAC ST</t>
  </si>
  <si>
    <t>303-708-5053 AP</t>
  </si>
  <si>
    <t>STOLLE MAC</t>
  </si>
  <si>
    <t>120 S 100 W</t>
  </si>
  <si>
    <t>BURLEY</t>
  </si>
  <si>
    <t>208-678-9204</t>
  </si>
  <si>
    <t>STREAMLINE</t>
  </si>
  <si>
    <t>10811 W. COLLINS AVE.</t>
  </si>
  <si>
    <t>303-239-2000</t>
  </si>
  <si>
    <t>TERUMO BCT</t>
  </si>
  <si>
    <t>138 W. KARCHER RD.</t>
  </si>
  <si>
    <t>208-466-3541</t>
  </si>
  <si>
    <t>THE AMALGA</t>
  </si>
  <si>
    <t>500 E. SHORE DRIVE, SUITE 120</t>
  </si>
  <si>
    <t>EAGLE</t>
  </si>
  <si>
    <t>208-939-8900</t>
  </si>
  <si>
    <t>TRUE SCIEN</t>
  </si>
  <si>
    <t>945 WEST 13TH STREET</t>
  </si>
  <si>
    <t>208-878-3000</t>
  </si>
  <si>
    <t>TS DESIGNS</t>
  </si>
  <si>
    <t>1369 W. BYERS</t>
  </si>
  <si>
    <t>80223-0000</t>
  </si>
  <si>
    <t>303-765-5916</t>
  </si>
  <si>
    <t>WESCO LASE</t>
  </si>
  <si>
    <t>14805 EAST MONCRIEFF PLACE</t>
  </si>
  <si>
    <t>303-371-3714</t>
  </si>
  <si>
    <t>WESTERN IN</t>
  </si>
  <si>
    <t>2524 FORESIGHT CIRCLE</t>
  </si>
  <si>
    <t>GRAND JUNCTION</t>
  </si>
  <si>
    <t>81505-0000</t>
  </si>
  <si>
    <t>970-241-2085</t>
  </si>
  <si>
    <t>US Michael Pusateri</t>
  </si>
  <si>
    <t>43 N. TROY AVENUE</t>
  </si>
  <si>
    <t>STANFORD</t>
  </si>
  <si>
    <t>859-854-3715</t>
  </si>
  <si>
    <t>ACE INDUST</t>
  </si>
  <si>
    <t>4005 CORPORATE DRIVE</t>
  </si>
  <si>
    <t>WINCHESTER INDUSTRIAL PARK</t>
  </si>
  <si>
    <t>WINCHESTER</t>
  </si>
  <si>
    <t>40391-9680</t>
  </si>
  <si>
    <t>859-737-6000</t>
  </si>
  <si>
    <t>ADVANCED G</t>
  </si>
  <si>
    <t>2064 MERCER ROAD</t>
  </si>
  <si>
    <t>859-255-1911</t>
  </si>
  <si>
    <t>ADVANCED I</t>
  </si>
  <si>
    <t>1204 BEREA RD</t>
  </si>
  <si>
    <t>859-408-2112</t>
  </si>
  <si>
    <t>ADVANTECH</t>
  </si>
  <si>
    <t>8055 NATIONAL TURNPIKE</t>
  </si>
  <si>
    <t>502-873-4575</t>
  </si>
  <si>
    <t>AI INTERNA</t>
  </si>
  <si>
    <t>P.O. BOX 34170</t>
  </si>
  <si>
    <t>40233-0000</t>
  </si>
  <si>
    <t>502-451-1000</t>
  </si>
  <si>
    <t>DBA CRUSH BEARINGS &amp; DRIVES</t>
  </si>
  <si>
    <t>1600 WEST MARKET STREET</t>
  </si>
  <si>
    <t>502-584-5511</t>
  </si>
  <si>
    <t>ALBERT B.</t>
  </si>
  <si>
    <t>** Portal Invoice**</t>
  </si>
  <si>
    <t>1048 SOUTH COLUMBIA AVE</t>
  </si>
  <si>
    <t>CAMPBELLSVILLE</t>
  </si>
  <si>
    <t>270-849-2811</t>
  </si>
  <si>
    <t>101 WOODMARK WAY</t>
  </si>
  <si>
    <t>CHAVIES</t>
  </si>
  <si>
    <t>41727-0000</t>
  </si>
  <si>
    <t>606-487-9697</t>
  </si>
  <si>
    <t>AMERICAN W</t>
  </si>
  <si>
    <t>1010 COMMERCIAL BLVD. SOUTH</t>
  </si>
  <si>
    <t>817-419-1727</t>
  </si>
  <si>
    <t>ANDRITZ SE</t>
  </si>
  <si>
    <t>DBA GRAF CUSTOM HARDWOOD</t>
  </si>
  <si>
    <t>838 CAMPBELL AVE</t>
  </si>
  <si>
    <t>PORTSMOUTH</t>
  </si>
  <si>
    <t>740-354-4572</t>
  </si>
  <si>
    <t>APPALACHIA</t>
  </si>
  <si>
    <t>3010 BIRCH DRIVE</t>
  </si>
  <si>
    <t>WEIRTON</t>
  </si>
  <si>
    <t>26062-5133</t>
  </si>
  <si>
    <t>304-794-3200</t>
  </si>
  <si>
    <t>502-634-0993</t>
  </si>
  <si>
    <t>BANTA RUBB</t>
  </si>
  <si>
    <t>502-637-1444</t>
  </si>
  <si>
    <t>BEARINGS O</t>
  </si>
  <si>
    <t>P.O. BOX 369</t>
  </si>
  <si>
    <t>OWENSBORO</t>
  </si>
  <si>
    <t>42302-0000</t>
  </si>
  <si>
    <t>270-926-0241</t>
  </si>
  <si>
    <t>BIG RIVER</t>
  </si>
  <si>
    <t>PO BOX 640</t>
  </si>
  <si>
    <t>MOUNT STERLING</t>
  </si>
  <si>
    <t>BOWLING GREEN</t>
  </si>
  <si>
    <t>42102-0000</t>
  </si>
  <si>
    <t>270 842 6105</t>
  </si>
  <si>
    <t>BOWLING GR</t>
  </si>
  <si>
    <t>502-367-1771</t>
  </si>
  <si>
    <t>BRANHAM CO</t>
  </si>
  <si>
    <t>P.O. BOX  190</t>
  </si>
  <si>
    <t>42276-0190</t>
  </si>
  <si>
    <t>270-726-9513</t>
  </si>
  <si>
    <t>694 KENTONTOWN ROAD</t>
  </si>
  <si>
    <t>MOUNT OLIVET</t>
  </si>
  <si>
    <t>606-842-0759</t>
  </si>
  <si>
    <t>CGH MECHAN</t>
  </si>
  <si>
    <t>&amp; CONSTRUCTION CO.</t>
  </si>
  <si>
    <t>500 BURNING FORK ROAD</t>
  </si>
  <si>
    <t>PIKEVILLE</t>
  </si>
  <si>
    <t>606-432-9941</t>
  </si>
  <si>
    <t>CED</t>
  </si>
  <si>
    <t>801 JOHN STREET</t>
  </si>
  <si>
    <t>812-424-7541</t>
  </si>
  <si>
    <t>15230-0418</t>
  </si>
  <si>
    <t>413-229-8711</t>
  </si>
  <si>
    <t>COVESTRO L</t>
  </si>
  <si>
    <t>855 CENTRAL CITY RD</t>
  </si>
  <si>
    <t>MADISONVILLE</t>
  </si>
  <si>
    <t>270-326-4003</t>
  </si>
  <si>
    <t>CR SERVICE</t>
  </si>
  <si>
    <t>302 WEBSTER AVE</t>
  </si>
  <si>
    <t>CYNTHIANA</t>
  </si>
  <si>
    <t>41031-1648</t>
  </si>
  <si>
    <t>859-234-1035</t>
  </si>
  <si>
    <t>ATTN: ACCT PAYABLES</t>
  </si>
  <si>
    <t>859-334-2065</t>
  </si>
  <si>
    <t>DEMATIC CO</t>
  </si>
  <si>
    <t>6600 ARTISAN WAY</t>
  </si>
  <si>
    <t>502-653-7024</t>
  </si>
  <si>
    <t>ZT13</t>
  </si>
  <si>
    <t>DESIGN FAB</t>
  </si>
  <si>
    <t>P.O. BOX 189009; DHL TRADES PAYABLE</t>
  </si>
  <si>
    <t>859-817-8606</t>
  </si>
  <si>
    <t>DHL  EXPRE</t>
  </si>
  <si>
    <t>9300 SHELBYVILLE ROAD</t>
  </si>
  <si>
    <t>SUITE 402</t>
  </si>
  <si>
    <t>40222-0000</t>
  </si>
  <si>
    <t>248 208 8351</t>
  </si>
  <si>
    <t>DIRECT SOU</t>
  </si>
  <si>
    <t>304-485-6491</t>
  </si>
  <si>
    <t>715-692-2062</t>
  </si>
  <si>
    <t>ESSITY OPE</t>
  </si>
  <si>
    <t>41018-0000</t>
  </si>
  <si>
    <t>859-525-2358-235</t>
  </si>
  <si>
    <t>F. N. SHEP</t>
  </si>
  <si>
    <t>606-525-2358</t>
  </si>
  <si>
    <t>1000 INDUSTRY ROAD</t>
  </si>
  <si>
    <t>MOREHEAD</t>
  </si>
  <si>
    <t>40351-0000</t>
  </si>
  <si>
    <t>606-780-7960</t>
  </si>
  <si>
    <t>FAMILY DOL</t>
  </si>
  <si>
    <t>SUITE 101</t>
  </si>
  <si>
    <t>4400 COMMERCE CROSSINGS DRIVE</t>
  </si>
  <si>
    <t>40229-3123</t>
  </si>
  <si>
    <t>502-785-8750</t>
  </si>
  <si>
    <t>FIVES INTR</t>
  </si>
  <si>
    <t>2975 PEMBROKE ROAD</t>
  </si>
  <si>
    <t>HOPKINSVILLE</t>
  </si>
  <si>
    <t>42240-0000</t>
  </si>
  <si>
    <t>270-887-5197</t>
  </si>
  <si>
    <t>FREUDENBER</t>
  </si>
  <si>
    <t>502-636-1374</t>
  </si>
  <si>
    <t>GCH INTERN</t>
  </si>
  <si>
    <t>40583-2737</t>
  </si>
  <si>
    <t>859-254-6436</t>
  </si>
  <si>
    <t>GENERAL RU</t>
  </si>
  <si>
    <t>3100 MACCORKLE AVENUE SW</t>
  </si>
  <si>
    <t>SOUTH CHARLESTON</t>
  </si>
  <si>
    <t>304-941-1881</t>
  </si>
  <si>
    <t>107 INDUSTRIAL ROAD</t>
  </si>
  <si>
    <t>859-824-5004</t>
  </si>
  <si>
    <t>GOTEC PLUS</t>
  </si>
  <si>
    <t>87 FLEET ROAD</t>
  </si>
  <si>
    <t>FLEET</t>
  </si>
  <si>
    <t>HA</t>
  </si>
  <si>
    <t>GU51 3PJ</t>
  </si>
  <si>
    <t>44 1252-365500</t>
  </si>
  <si>
    <t>GRIFFIN CA</t>
  </si>
  <si>
    <t>419-293-2911</t>
  </si>
  <si>
    <t>LONDON</t>
  </si>
  <si>
    <t>2100 LITTON LANE</t>
  </si>
  <si>
    <t>HEBRON</t>
  </si>
  <si>
    <t>41048-9508</t>
  </si>
  <si>
    <t>606-334-2444</t>
  </si>
  <si>
    <t>HK SYSTEMS</t>
  </si>
  <si>
    <t>502-456-6100</t>
  </si>
  <si>
    <t>502-523-4258</t>
  </si>
  <si>
    <t>IND CONCEP</t>
  </si>
  <si>
    <t>PO BOX 11209</t>
  </si>
  <si>
    <t>25339-0000</t>
  </si>
  <si>
    <t>304-346-5341</t>
  </si>
  <si>
    <t>1005 COLE RD</t>
  </si>
  <si>
    <t>HARRODSBURG</t>
  </si>
  <si>
    <t>859-865-2704</t>
  </si>
  <si>
    <t>7901 INNOVATION WAY</t>
  </si>
  <si>
    <t>MASON</t>
  </si>
  <si>
    <t>513-701-7351</t>
  </si>
  <si>
    <t>INTELLIGRA</t>
  </si>
  <si>
    <t>513-701-7347</t>
  </si>
  <si>
    <t>ATTN: ACCOUNTS PAYABLE DEPARTMENT</t>
  </si>
  <si>
    <t>513-701-7300</t>
  </si>
  <si>
    <t>9301 OLIVE BLVD</t>
  </si>
  <si>
    <t>63132-3299</t>
  </si>
  <si>
    <t>400 EAST MAIN STREET 306</t>
  </si>
  <si>
    <t>270-599-4116</t>
  </si>
  <si>
    <t>J&amp;J INDUST</t>
  </si>
  <si>
    <t>1 STRAWBERRY LANE</t>
  </si>
  <si>
    <t>ORRVILLE</t>
  </si>
  <si>
    <t>859-288-2256</t>
  </si>
  <si>
    <t>J.M. SMUCH</t>
  </si>
  <si>
    <t>FINANCIAL SERVICE CENTER 0359</t>
  </si>
  <si>
    <t>919-253-8100</t>
  </si>
  <si>
    <t>610 INDUSTRIAL DRIVE</t>
  </si>
  <si>
    <t>270-684-0431</t>
  </si>
  <si>
    <t>KEN-TRON M</t>
  </si>
  <si>
    <t>1101 MAYDE ROAD</t>
  </si>
  <si>
    <t>BEREA</t>
  </si>
  <si>
    <t>40403-0000</t>
  </si>
  <si>
    <t>859-986-0572</t>
  </si>
  <si>
    <t>KENTUCKY S</t>
  </si>
  <si>
    <t>PO BOX 981745</t>
  </si>
  <si>
    <t>79998-1745</t>
  </si>
  <si>
    <t>4620C PROXIMITY DRIVE</t>
  </si>
  <si>
    <t>502-964-4929</t>
  </si>
  <si>
    <t>LOGAN TELE</t>
  </si>
  <si>
    <t>1147 INDUSTRIAL BLVD</t>
  </si>
  <si>
    <t>502-968-0505</t>
  </si>
  <si>
    <t>A DIVISION OF AHP</t>
  </si>
  <si>
    <t>502-361-2300</t>
  </si>
  <si>
    <t>131 GRIFFIN WAY</t>
  </si>
  <si>
    <t>MOUNT WASHINGTON</t>
  </si>
  <si>
    <t>502-636-0690</t>
  </si>
  <si>
    <t>MATERIAL H</t>
  </si>
  <si>
    <t>MHS - PROJ</t>
  </si>
  <si>
    <t>1150 MAYDE ROAD</t>
  </si>
  <si>
    <t>859 985 1161</t>
  </si>
  <si>
    <t>150 PIERCE RD, SUITE 550</t>
  </si>
  <si>
    <t>102 BILL BRYAN BLVD</t>
  </si>
  <si>
    <t>SUSPENSIONS SYSTEMS CO.</t>
  </si>
  <si>
    <t>502-635-2922</t>
  </si>
  <si>
    <t>MHS EQUIPM</t>
  </si>
  <si>
    <t>1030 HOOVER BLVD</t>
  </si>
  <si>
    <t>502-695-6031</t>
  </si>
  <si>
    <t>MITSUI KIN</t>
  </si>
  <si>
    <t>650 INDUSTRIAL DRIVE</t>
  </si>
  <si>
    <t>270-692-5760</t>
  </si>
  <si>
    <t>35 LADDER LANE</t>
  </si>
  <si>
    <t>502-732-8114</t>
  </si>
  <si>
    <t>1865 EAST PARRISH AVE</t>
  </si>
  <si>
    <t>270-926-0930</t>
  </si>
  <si>
    <t>1200 N. WILLOW ROAD</t>
  </si>
  <si>
    <t>812-423-7701</t>
  </si>
  <si>
    <t>42104-0000</t>
  </si>
  <si>
    <t>270-842-6195</t>
  </si>
  <si>
    <t>304-744-0201</t>
  </si>
  <si>
    <t>502-966-8426</t>
  </si>
  <si>
    <t>VERSAILLES</t>
  </si>
  <si>
    <t>40383-0827</t>
  </si>
  <si>
    <t>859-873-7212</t>
  </si>
  <si>
    <t>P.O. BOX 670</t>
  </si>
  <si>
    <t>25711-0000</t>
  </si>
  <si>
    <t>304-525-6706</t>
  </si>
  <si>
    <t>PO BOX 3185</t>
  </si>
  <si>
    <t>42002-0000</t>
  </si>
  <si>
    <t>270 443 6291</t>
  </si>
  <si>
    <t>P.O. BOX 358</t>
  </si>
  <si>
    <t>26062-0000</t>
  </si>
  <si>
    <t>304-797-7094</t>
  </si>
  <si>
    <t>945 GRANDVIEW ROAD</t>
  </si>
  <si>
    <t>DANIELS</t>
  </si>
  <si>
    <t>304-228-0009</t>
  </si>
  <si>
    <t>10 KINGBROOK PARKWAY</t>
  </si>
  <si>
    <t>502-722-5020</t>
  </si>
  <si>
    <t>NEFF PACKA</t>
  </si>
  <si>
    <t>10600 FREEPORT DRIVE</t>
  </si>
  <si>
    <t>502-935-5556</t>
  </si>
  <si>
    <t>NHK SPRING</t>
  </si>
  <si>
    <t>145 PINE FORK ROAD</t>
  </si>
  <si>
    <t>606-639-8006</t>
  </si>
  <si>
    <t>755 INDUSTRIAL DRIVE</t>
  </si>
  <si>
    <t>40033-1956</t>
  </si>
  <si>
    <t>270-699-2591</t>
  </si>
  <si>
    <t>NSU CORPOR</t>
  </si>
  <si>
    <t>961 BEASLEY ST. #130</t>
  </si>
  <si>
    <t>859-259-1010</t>
  </si>
  <si>
    <t>OKAYA (USA</t>
  </si>
  <si>
    <t>502-583-3875</t>
  </si>
  <si>
    <t>P3 INDUSTR</t>
  </si>
  <si>
    <t>397 HAVEN HILL ROAD</t>
  </si>
  <si>
    <t>502-633-6230</t>
  </si>
  <si>
    <t>PHOENIX IN</t>
  </si>
  <si>
    <t>606-631-9365</t>
  </si>
  <si>
    <t>4421 POPLAR LEVEL ROAD</t>
  </si>
  <si>
    <t>40213-0000</t>
  </si>
  <si>
    <t>502-238-4803</t>
  </si>
  <si>
    <t>300 BROWN RD.</t>
  </si>
  <si>
    <t>42134-1043</t>
  </si>
  <si>
    <t>QUEBECOR P</t>
  </si>
  <si>
    <t>2791 CIRCLEPORT DRIVE</t>
  </si>
  <si>
    <t>859-282-8400</t>
  </si>
  <si>
    <t>R&amp;R DESIGN</t>
  </si>
  <si>
    <t>BREMNER - PRINCETON, KY</t>
  </si>
  <si>
    <t>ST. LOUIS</t>
  </si>
  <si>
    <t>314-877-7111</t>
  </si>
  <si>
    <t>RALCORP HO</t>
  </si>
  <si>
    <t>1121 OLD JERSEY RIDGE ROAD</t>
  </si>
  <si>
    <t>41056-9031</t>
  </si>
  <si>
    <t>606-564-9521</t>
  </si>
  <si>
    <t>RANGER STE</t>
  </si>
  <si>
    <t>615-254-4566</t>
  </si>
  <si>
    <t>120 DONNELLEY DRIVE</t>
  </si>
  <si>
    <t>GLASGOW</t>
  </si>
  <si>
    <t>270-678-0443</t>
  </si>
  <si>
    <t>P.O. BOX 2965</t>
  </si>
  <si>
    <t>25728-2965</t>
  </si>
  <si>
    <t>304-525-3116</t>
  </si>
  <si>
    <t>1624 SCRANTON AVENUE</t>
  </si>
  <si>
    <t>PARKERSBURG</t>
  </si>
  <si>
    <t>26101-5094</t>
  </si>
  <si>
    <t>304 424 8935</t>
  </si>
  <si>
    <t>SCHOTT SCI</t>
  </si>
  <si>
    <t>3233 MINEOLA PIKE</t>
  </si>
  <si>
    <t>859-746-6700</t>
  </si>
  <si>
    <t>SHINWA USE</t>
  </si>
  <si>
    <t>3331 GILMORE</t>
  </si>
  <si>
    <t>502 969 8609</t>
  </si>
  <si>
    <t>12124 CHANDLER DRIVE</t>
  </si>
  <si>
    <t>WALTON</t>
  </si>
  <si>
    <t>41094-0000</t>
  </si>
  <si>
    <t>SPEC-SOFT,</t>
  </si>
  <si>
    <t>41097-0000</t>
  </si>
  <si>
    <t>SUN MANUFA</t>
  </si>
  <si>
    <t>1251-C GEORGETOWN ROAD</t>
  </si>
  <si>
    <t>40511-1067</t>
  </si>
  <si>
    <t>859-259-0555</t>
  </si>
  <si>
    <t>SUPERIOR H</t>
  </si>
  <si>
    <t>743 E. BROADWAY #273</t>
  </si>
  <si>
    <t>502-417-5738</t>
  </si>
  <si>
    <t>SUPPLY DIS</t>
  </si>
  <si>
    <t>4000 WATER STREET</t>
  </si>
  <si>
    <t>WHEELING</t>
  </si>
  <si>
    <t>304-232-4000</t>
  </si>
  <si>
    <t>SWISHER IN</t>
  </si>
  <si>
    <t>10121 BUNSEN WAY</t>
  </si>
  <si>
    <t>502-526-0082</t>
  </si>
  <si>
    <t>SSK - PROJ</t>
  </si>
  <si>
    <t>SYSTEM SOL</t>
  </si>
  <si>
    <t>2155 S. ALMONT AVE</t>
  </si>
  <si>
    <t>IMLAY CITY</t>
  </si>
  <si>
    <t>810-724-0300</t>
  </si>
  <si>
    <t>TOYO SEAT</t>
  </si>
  <si>
    <t>ATTN: IS710</t>
  </si>
  <si>
    <t>702 TRIPORT RD</t>
  </si>
  <si>
    <t>GEORGETOWN</t>
  </si>
  <si>
    <t>812 385 0594</t>
  </si>
  <si>
    <t>TOYOTA TSU</t>
  </si>
  <si>
    <t>BROOKS</t>
  </si>
  <si>
    <t>513-489-4020</t>
  </si>
  <si>
    <t>TRI-STATE</t>
  </si>
  <si>
    <t>KAAGSCHIP 8,</t>
  </si>
  <si>
    <t>HOUTEN</t>
  </si>
  <si>
    <t>3991 CS</t>
  </si>
  <si>
    <t>+31 30 606 8111</t>
  </si>
  <si>
    <t>VAN RIET</t>
  </si>
  <si>
    <t>2200 INNOVATION DRIVE</t>
  </si>
  <si>
    <t>40511-0000</t>
  </si>
  <si>
    <t>859-389-6100</t>
  </si>
  <si>
    <t>WEBASTO RO</t>
  </si>
  <si>
    <t>FEDERAL WAY</t>
  </si>
  <si>
    <t>98063-9752</t>
  </si>
  <si>
    <t>606-436-8946</t>
  </si>
  <si>
    <t>304-472-8564</t>
  </si>
  <si>
    <t>US BYPASS 60</t>
  </si>
  <si>
    <t>40383-1496</t>
  </si>
  <si>
    <t>WORLD COLO</t>
  </si>
  <si>
    <t>EMAIL INV - INVOICE@DORNER.COM</t>
  </si>
  <si>
    <t>P.O. BOX 20</t>
  </si>
  <si>
    <t>HARTLAND</t>
  </si>
  <si>
    <t>53029-0000</t>
  </si>
  <si>
    <t>262-369-1113</t>
  </si>
  <si>
    <t>DORNER MFG</t>
  </si>
  <si>
    <t>P.O. BOX 3428 - STATION C"        "</t>
  </si>
  <si>
    <t>1647 BURLINGTON STREET EAST</t>
  </si>
  <si>
    <t>HAMILTON</t>
  </si>
  <si>
    <t>L8H 7M5</t>
  </si>
  <si>
    <t>248-553-1215</t>
  </si>
  <si>
    <t>34375 WEST 12 MILE ROAD</t>
  </si>
  <si>
    <t>FARMINGTON HILLS</t>
  </si>
  <si>
    <t>248-553-1000-...</t>
  </si>
  <si>
    <t>48331-0000</t>
  </si>
  <si>
    <t>ALLENTON</t>
  </si>
  <si>
    <t>262 629 5527</t>
  </si>
  <si>
    <t>LMI MANUFA</t>
  </si>
  <si>
    <t>10431-B MIDWEST INDUSTRIAL DRIVE</t>
  </si>
  <si>
    <t>314-890-0070</t>
  </si>
  <si>
    <t>MIDWEST IN</t>
  </si>
  <si>
    <t>63132-0000</t>
  </si>
  <si>
    <t>878-957-0420</t>
  </si>
  <si>
    <t>10431-B MISWEST INDUSTRIAL DRIVE</t>
  </si>
  <si>
    <t>610-759-4565</t>
  </si>
  <si>
    <t>314-890-0791</t>
  </si>
  <si>
    <t>MIR - VANC</t>
  </si>
  <si>
    <t>678-957-0420</t>
  </si>
  <si>
    <t>10431 - B MIDWEST INDUSTRIAL DRIVE</t>
  </si>
  <si>
    <t>(314) 781-2134</t>
  </si>
  <si>
    <t>(314) 890-0070</t>
  </si>
  <si>
    <t>US Nick Norris</t>
  </si>
  <si>
    <t>1019 E. SUMMIT STREET</t>
  </si>
  <si>
    <t>CROWN POINT</t>
  </si>
  <si>
    <t>46307-0000</t>
  </si>
  <si>
    <t>219-663-4540</t>
  </si>
  <si>
    <t>A &amp; B MANU</t>
  </si>
  <si>
    <t>908 JEFFCO EXECUTIVE DRIVE</t>
  </si>
  <si>
    <t>IMPERIAL</t>
  </si>
  <si>
    <t>636-741-5700</t>
  </si>
  <si>
    <t>ACCURATE I</t>
  </si>
  <si>
    <t>63052-0000</t>
  </si>
  <si>
    <t>3209 MARSHALL DRIVE</t>
  </si>
  <si>
    <t>AMELIA</t>
  </si>
  <si>
    <t>513-734-3327</t>
  </si>
  <si>
    <t>4666 FARIES PARKWAY</t>
  </si>
  <si>
    <t>217-424-5855</t>
  </si>
  <si>
    <t>ADM BIO PR</t>
  </si>
  <si>
    <t>P.O. BOX 610</t>
  </si>
  <si>
    <t>BEECH GROVE</t>
  </si>
  <si>
    <t>46107-0610</t>
  </si>
  <si>
    <t>317-783-3321</t>
  </si>
  <si>
    <t>SOLUTIONS, INC.</t>
  </si>
  <si>
    <t>250 ADVANCED DRIVE</t>
  </si>
  <si>
    <t>SPRINGBORO</t>
  </si>
  <si>
    <t>937-743-6900</t>
  </si>
  <si>
    <t>ADVANCED E</t>
  </si>
  <si>
    <t>***EMAIL INVOICES TO***</t>
  </si>
  <si>
    <t>611 RIVER DRIVE CENTER 3</t>
  </si>
  <si>
    <t>204-440-0111</t>
  </si>
  <si>
    <t>AGFA CORPO</t>
  </si>
  <si>
    <t>P.O. BOX 280</t>
  </si>
  <si>
    <t>47375-0280</t>
  </si>
  <si>
    <t>765-962-3571</t>
  </si>
  <si>
    <t>AHAUS TOOL</t>
  </si>
  <si>
    <t>(DAYTON TECHNOLOGIES CORP.)</t>
  </si>
  <si>
    <t>7660 CENTER POINT 70 BLVD.</t>
  </si>
  <si>
    <t>45424-6380</t>
  </si>
  <si>
    <t>937-237-2382</t>
  </si>
  <si>
    <t>AIDA-AMERI</t>
  </si>
  <si>
    <t>5441 E. LINCOLN HIGHWAY</t>
  </si>
  <si>
    <t>MERRILLVILLE</t>
  </si>
  <si>
    <t>219-942-1877</t>
  </si>
  <si>
    <t>ALBANESE C</t>
  </si>
  <si>
    <t>360 MCLEAN DRIVE</t>
  </si>
  <si>
    <t>513-731-7800</t>
  </si>
  <si>
    <t>ALEXANDER</t>
  </si>
  <si>
    <t>1430 DIVIDEND ROAD</t>
  </si>
  <si>
    <t>260-484-2527</t>
  </si>
  <si>
    <t>ALL RITE D</t>
  </si>
  <si>
    <t>5001 W POLK STREET</t>
  </si>
  <si>
    <t>1914 HAPPINESS WAY</t>
  </si>
  <si>
    <t>LA PORTE</t>
  </si>
  <si>
    <t>219-324-1445</t>
  </si>
  <si>
    <t>P.O. BOX 1980</t>
  </si>
  <si>
    <t>22604-0000</t>
  </si>
  <si>
    <t>540-685-9100</t>
  </si>
  <si>
    <t>1449 KIMBER LANE; SUITE 101</t>
  </si>
  <si>
    <t>812-473-1905</t>
  </si>
  <si>
    <t>AMERICAS E</t>
  </si>
  <si>
    <t>513-860-8400</t>
  </si>
  <si>
    <t>812-376-4110</t>
  </si>
  <si>
    <t>614-272-8700-...</t>
  </si>
  <si>
    <t>314-739-7391</t>
  </si>
  <si>
    <t>317-791-7132</t>
  </si>
  <si>
    <t>219-326-7858</t>
  </si>
  <si>
    <t>216-426-4585</t>
  </si>
  <si>
    <t>1201 GRANDSTAFF DRIVE</t>
  </si>
  <si>
    <t>P O BOX 547</t>
  </si>
  <si>
    <t>46706-0000</t>
  </si>
  <si>
    <t>260-925-6060</t>
  </si>
  <si>
    <t>ARTISTIC C</t>
  </si>
  <si>
    <t>203 E. SWAGER DRIVE</t>
  </si>
  <si>
    <t>46737-0000</t>
  </si>
  <si>
    <t>260-495-4533</t>
  </si>
  <si>
    <t>100 RIVER RIDGE CIRCLE</t>
  </si>
  <si>
    <t>JEFFERSONVILLE</t>
  </si>
  <si>
    <t>502-377-4566</t>
  </si>
  <si>
    <t>AUTONEUM N</t>
  </si>
  <si>
    <t>4650 NEW MIDDLE ROAD</t>
  </si>
  <si>
    <t>812-284-9285</t>
  </si>
  <si>
    <t>AXMANN CON</t>
  </si>
  <si>
    <t>1712 GENESIS DRIVE</t>
  </si>
  <si>
    <t>46350-0000</t>
  </si>
  <si>
    <t>219-324-0247</t>
  </si>
  <si>
    <t>B &amp; B MANU</t>
  </si>
  <si>
    <t>BARBER MAN</t>
  </si>
  <si>
    <t>2155 FIELDS BOULEVARD</t>
  </si>
  <si>
    <t>GREENFIELD</t>
  </si>
  <si>
    <t>317-467-2583</t>
  </si>
  <si>
    <t>BASTIAN AU</t>
  </si>
  <si>
    <t>10585 N MERIDIAN ST 3RD FLOOR</t>
  </si>
  <si>
    <t>P.O. BOX 5931</t>
  </si>
  <si>
    <t>BDI - COLU</t>
  </si>
  <si>
    <t>2200 US HWY 27 SOUTH</t>
  </si>
  <si>
    <t>765-983-5200</t>
  </si>
  <si>
    <t>BELDEN CDT</t>
  </si>
  <si>
    <t>4143 RIDER TRAIL NORTH</t>
  </si>
  <si>
    <t>EARTH CITY</t>
  </si>
  <si>
    <t>63045-0000</t>
  </si>
  <si>
    <t>BELTSERVIC</t>
  </si>
  <si>
    <t>CAPE GIRARDEAU</t>
  </si>
  <si>
    <t>63702-0798</t>
  </si>
  <si>
    <t>573-332-4013</t>
  </si>
  <si>
    <t>BILFINGER</t>
  </si>
  <si>
    <t>1955  NORTH OAK ROAD</t>
  </si>
  <si>
    <t>46563-0000</t>
  </si>
  <si>
    <t>574-936-9901</t>
  </si>
  <si>
    <t>1630 ARTHERN</t>
  </si>
  <si>
    <t>PO BOX 1957</t>
  </si>
  <si>
    <t>812-894-2454</t>
  </si>
  <si>
    <t>900 MORTON STREET</t>
  </si>
  <si>
    <t>740-286-2110</t>
  </si>
  <si>
    <t>BRENMAR CO</t>
  </si>
  <si>
    <t>260-434-2400</t>
  </si>
  <si>
    <t>BRIGADOON</t>
  </si>
  <si>
    <t>SAINT PETERS</t>
  </si>
  <si>
    <t>63376-0000</t>
  </si>
  <si>
    <t>636-928-8345</t>
  </si>
  <si>
    <t>C.M. PRODU</t>
  </si>
  <si>
    <t>2339 HARRIS AVENUE</t>
  </si>
  <si>
    <t>45212-0000</t>
  </si>
  <si>
    <t>513-396-5287</t>
  </si>
  <si>
    <t>C.W. ZUMBI</t>
  </si>
  <si>
    <t>2901 BERTHOLET BLVD</t>
  </si>
  <si>
    <t>VALPARAISO</t>
  </si>
  <si>
    <t>219-548-7078</t>
  </si>
  <si>
    <t>CAGLE INDU</t>
  </si>
  <si>
    <t>7731 MORRIS RD</t>
  </si>
  <si>
    <t>HILLIARD</t>
  </si>
  <si>
    <t>614-850-9062</t>
  </si>
  <si>
    <t>CAPITAL CI</t>
  </si>
  <si>
    <t>8240 ZIONSVILLE ROAD</t>
  </si>
  <si>
    <t>317-875-0290</t>
  </si>
  <si>
    <t>CAPITOL CI</t>
  </si>
  <si>
    <t>**ARIBA PORTAL **</t>
  </si>
  <si>
    <t>55440-5833</t>
  </si>
  <si>
    <t>219-473-5880</t>
  </si>
  <si>
    <t>1900 SOUTH CENTER STREET</t>
  </si>
  <si>
    <t>260-925-5656</t>
  </si>
  <si>
    <t>CARLEX GLA</t>
  </si>
  <si>
    <t>860 WEST U.S. 6</t>
  </si>
  <si>
    <t>LIGONIER</t>
  </si>
  <si>
    <t>46767-0000</t>
  </si>
  <si>
    <t>260-894-7750</t>
  </si>
  <si>
    <t>ELKHART</t>
  </si>
  <si>
    <t>46515-0000</t>
  </si>
  <si>
    <t>574-522-2800</t>
  </si>
  <si>
    <t>812-355-6746</t>
  </si>
  <si>
    <t>CATALENT I</t>
  </si>
  <si>
    <t>5500 RIDGE AVE</t>
  </si>
  <si>
    <t>(513)621 9050</t>
  </si>
  <si>
    <t>CBT COMPAN</t>
  </si>
  <si>
    <t>16 RESEARCH PARK DRIVE</t>
  </si>
  <si>
    <t>636-939-9797</t>
  </si>
  <si>
    <t>CENTRAL RO</t>
  </si>
  <si>
    <t>PO BOX 1004</t>
  </si>
  <si>
    <t>WILBERFORCE</t>
  </si>
  <si>
    <t>937-376-6195</t>
  </si>
  <si>
    <t>1450 AMERICAN LANE, 20TH FLOOR</t>
  </si>
  <si>
    <t>SCHAUMBURG</t>
  </si>
  <si>
    <t>60173-5492</t>
  </si>
  <si>
    <t>573-288-5212</t>
  </si>
  <si>
    <t>CHARLES IN</t>
  </si>
  <si>
    <t>P.O. BOX 12544</t>
  </si>
  <si>
    <t>513-841-0600</t>
  </si>
  <si>
    <t>NO. 12, 6TH ROAD, INDUSTRIAL ROAD</t>
  </si>
  <si>
    <t>TAICHUNG</t>
  </si>
  <si>
    <t>886-4-2359-1000</t>
  </si>
  <si>
    <t>P AND F BR</t>
  </si>
  <si>
    <t>3600 PARKWAY LANE</t>
  </si>
  <si>
    <t>43026-0000</t>
  </si>
  <si>
    <t>800 272 7604</t>
  </si>
  <si>
    <t>CLD HANDLI</t>
  </si>
  <si>
    <t>1511 W. LUSHER AVE</t>
  </si>
  <si>
    <t>46517-0000</t>
  </si>
  <si>
    <t>574-295-6605</t>
  </si>
  <si>
    <t>COLBERT PA</t>
  </si>
  <si>
    <t>623 SOUTH G" STREET               "</t>
  </si>
  <si>
    <t>47374-0000</t>
  </si>
  <si>
    <t>765-983-4281</t>
  </si>
  <si>
    <t>785 BUSCH COURT</t>
  </si>
  <si>
    <t>614-430-0570</t>
  </si>
  <si>
    <t>PO BOX 848</t>
  </si>
  <si>
    <t>45150-0000</t>
  </si>
  <si>
    <t>COMPTON CO</t>
  </si>
  <si>
    <t>3558 S. JEFFERSON AVENUE</t>
  </si>
  <si>
    <t>63118-0000</t>
  </si>
  <si>
    <t>314-268-1000</t>
  </si>
  <si>
    <t>CONCORDIA</t>
  </si>
  <si>
    <t>14831 MCKINLEY AVENUE</t>
  </si>
  <si>
    <t>DESIGN, INC  (CMID)</t>
  </si>
  <si>
    <t>1402 N CAPITOL AVENUE</t>
  </si>
  <si>
    <t>CMID</t>
  </si>
  <si>
    <t>5211 NORTHRUP</t>
  </si>
  <si>
    <t>63110-0000</t>
  </si>
  <si>
    <t>314-961-1200</t>
  </si>
  <si>
    <t>CONVEYOR &amp;</t>
  </si>
  <si>
    <t>CONVEYOR &amp; DRIVE EQUIP.-1541</t>
  </si>
  <si>
    <t>BATES SALES COMPANY</t>
  </si>
  <si>
    <t>5211 NORTHRUP AVENUE</t>
  </si>
  <si>
    <t>63110-2066</t>
  </si>
  <si>
    <t>314-865-5211</t>
  </si>
  <si>
    <t>SUITE D</t>
  </si>
  <si>
    <t>2445 DIRECTORS ROW</t>
  </si>
  <si>
    <t>317-484-4244</t>
  </si>
  <si>
    <t>440 MILFORD PARKWAY</t>
  </si>
  <si>
    <t>513-248-0663</t>
  </si>
  <si>
    <t>5333 COMERCE SQUARE DRIVE, SUITE F</t>
  </si>
  <si>
    <t>317-865-4088</t>
  </si>
  <si>
    <t>114 OLD STATE RD</t>
  </si>
  <si>
    <t>ELLISVILLE</t>
  </si>
  <si>
    <t>636-394-2877</t>
  </si>
  <si>
    <t>COOPER BUS</t>
  </si>
  <si>
    <t>2500 MARION DRIVE</t>
  </si>
  <si>
    <t>KENDALLVILLE</t>
  </si>
  <si>
    <t>46755-0000</t>
  </si>
  <si>
    <t>COURIER KE</t>
  </si>
  <si>
    <t>970 W. NORTH ST.</t>
  </si>
  <si>
    <t>WARRENSBURG</t>
  </si>
  <si>
    <t>62573-0000</t>
  </si>
  <si>
    <t>217-672-3533</t>
  </si>
  <si>
    <t>17854 CHESTERFIELD AIRPORT RD</t>
  </si>
  <si>
    <t>CHESTERFIELD</t>
  </si>
  <si>
    <t>63005-0000</t>
  </si>
  <si>
    <t>636 681 9575</t>
  </si>
  <si>
    <t>CROWN PACK</t>
  </si>
  <si>
    <t>618-246-2203</t>
  </si>
  <si>
    <t>CTNA</t>
  </si>
  <si>
    <t>P.O. BOX 4185</t>
  </si>
  <si>
    <t>47131-4185</t>
  </si>
  <si>
    <t>812-283-4600</t>
  </si>
  <si>
    <t>CYLICRON E</t>
  </si>
  <si>
    <t>102 E MAIN ST</t>
  </si>
  <si>
    <t>CROTHERSVILLE</t>
  </si>
  <si>
    <t>812-793-2284</t>
  </si>
  <si>
    <t>D &amp; B SUPP</t>
  </si>
  <si>
    <t>1070 INDUSTRIAL CT</t>
  </si>
  <si>
    <t>MOSCOW MILLS</t>
  </si>
  <si>
    <t>636-366-9900</t>
  </si>
  <si>
    <t>DADDY RAYS</t>
  </si>
  <si>
    <t>6700 TUSSING ROAD</t>
  </si>
  <si>
    <t>43068-5083</t>
  </si>
  <si>
    <t>614-863-1888</t>
  </si>
  <si>
    <t>1300 E. SUMMIT STREET</t>
  </si>
  <si>
    <t>DAWN FOOD</t>
  </si>
  <si>
    <t>551 EARLYWOOD DR</t>
  </si>
  <si>
    <t>317-346-7777</t>
  </si>
  <si>
    <t>DIRECT CON</t>
  </si>
  <si>
    <t>PO BOX 2825</t>
  </si>
  <si>
    <t>MIDLAND LOCATION ACCTS PAYABLE</t>
  </si>
  <si>
    <t>MIDLAND</t>
  </si>
  <si>
    <t>48641-2825</t>
  </si>
  <si>
    <t>DOW CHEMIC</t>
  </si>
  <si>
    <t>7861 PALACE DRIVE</t>
  </si>
  <si>
    <t>513-247-2590</t>
  </si>
  <si>
    <t>DS TECHNOL</t>
  </si>
  <si>
    <t>P.O. BOX 47249</t>
  </si>
  <si>
    <t>46247-0249</t>
  </si>
  <si>
    <t>317-888-3002</t>
  </si>
  <si>
    <t>DUNHAM RUB</t>
  </si>
  <si>
    <t>2909 SCIOTO DARBY EXECUTIVE COURT</t>
  </si>
  <si>
    <t>800 770 2358</t>
  </si>
  <si>
    <t>DURA-BELT,</t>
  </si>
  <si>
    <t>400 SHELLHOUSE DRIVE</t>
  </si>
  <si>
    <t>RANTOUL</t>
  </si>
  <si>
    <t>61866-0000</t>
  </si>
  <si>
    <t>217-892-4322</t>
  </si>
  <si>
    <t>EAGLE WING</t>
  </si>
  <si>
    <t>DOCK #150</t>
  </si>
  <si>
    <t>1400 W. RAYMOND STREET</t>
  </si>
  <si>
    <t>46221-0000</t>
  </si>
  <si>
    <t>ELI-LILY &amp;</t>
  </si>
  <si>
    <t>3600 TERMINAL DR #300</t>
  </si>
  <si>
    <t>407-963-9620</t>
  </si>
  <si>
    <t>6909 EAST 32ND STREET</t>
  </si>
  <si>
    <t>317-547-0739</t>
  </si>
  <si>
    <t>EMQUIP COR</t>
  </si>
  <si>
    <t>812-362-7317</t>
  </si>
  <si>
    <t>4329 GREEN ASH DRIVE</t>
  </si>
  <si>
    <t>314-731-1012</t>
  </si>
  <si>
    <t>EX-CEL IND</t>
  </si>
  <si>
    <t>ONE EXPRESS WAY</t>
  </si>
  <si>
    <t>314-684-7700</t>
  </si>
  <si>
    <t>EXPRESS SC</t>
  </si>
  <si>
    <t>P.O. BOX 46507</t>
  </si>
  <si>
    <t>45240-0000</t>
  </si>
  <si>
    <t>513-874-9100</t>
  </si>
  <si>
    <t>F.B. WRIGH</t>
  </si>
  <si>
    <t>P.O. BOX 156</t>
  </si>
  <si>
    <t>45012-0156</t>
  </si>
  <si>
    <t>513-863-8700</t>
  </si>
  <si>
    <t>FABRIDIGM,</t>
  </si>
  <si>
    <t>P.O. BOX 735</t>
  </si>
  <si>
    <t>MICHIGAN CITY</t>
  </si>
  <si>
    <t>46361-0735</t>
  </si>
  <si>
    <t>219-879-3307</t>
  </si>
  <si>
    <t>FILTER SPE</t>
  </si>
  <si>
    <t>612 LINDEN AVE.</t>
  </si>
  <si>
    <t>937-254-6197</t>
  </si>
  <si>
    <t>FIRST TOOL</t>
  </si>
  <si>
    <t>4955 BECK DRIVE</t>
  </si>
  <si>
    <t>574-295-3777</t>
  </si>
  <si>
    <t>FLEXFORM T</t>
  </si>
  <si>
    <t>6579 WEST 350 NORTH: SUITE B</t>
  </si>
  <si>
    <t>317-894-4015</t>
  </si>
  <si>
    <t>FORMICA CO</t>
  </si>
  <si>
    <t>323 S. COUNTY ROAD 300W</t>
  </si>
  <si>
    <t>46041-0000</t>
  </si>
  <si>
    <t>765-659-7332</t>
  </si>
  <si>
    <t>3048 AUTUMN HILL TRAIL</t>
  </si>
  <si>
    <t>NEW ALBANY</t>
  </si>
  <si>
    <t>812-987-3176</t>
  </si>
  <si>
    <t>GAMAN INNO</t>
  </si>
  <si>
    <t>2700 E. FIFTH STREET</t>
  </si>
  <si>
    <t>GARY</t>
  </si>
  <si>
    <t>46402-0000</t>
  </si>
  <si>
    <t>219-980-5700</t>
  </si>
  <si>
    <t>GARY MACHI</t>
  </si>
  <si>
    <t>614-258-1111</t>
  </si>
  <si>
    <t>GD SUPPLY</t>
  </si>
  <si>
    <t>800-552-3249</t>
  </si>
  <si>
    <t>3595 RIDER TRAIL SOUTH</t>
  </si>
  <si>
    <t>314-216-8600</t>
  </si>
  <si>
    <t>GENERAL CR</t>
  </si>
  <si>
    <t>307 EASTPARK DRIVE</t>
  </si>
  <si>
    <t>540-977-0404</t>
  </si>
  <si>
    <t>GEORG NORT</t>
  </si>
  <si>
    <t>912-233-4951</t>
  </si>
  <si>
    <t>812-883-3381</t>
  </si>
  <si>
    <t>320 SOUTH BROADWAY</t>
  </si>
  <si>
    <t>314-613-3243</t>
  </si>
  <si>
    <t>GLAXO SMIT</t>
  </si>
  <si>
    <t>DBA ALM AUTOMATED</t>
  </si>
  <si>
    <t>7208 WEIL AVENUE, STOP 1</t>
  </si>
  <si>
    <t>314-646-5300</t>
  </si>
  <si>
    <t>GLOBAL SYS</t>
  </si>
  <si>
    <t>PO BOX 388</t>
  </si>
  <si>
    <t>46206-0388</t>
  </si>
  <si>
    <t>317 269 5747</t>
  </si>
  <si>
    <t>GM INDIANA</t>
  </si>
  <si>
    <t>6321 EAST 30TH ST SUITE 205</t>
  </si>
  <si>
    <t>317-898-3510</t>
  </si>
  <si>
    <t>GM SUPPLY</t>
  </si>
  <si>
    <t>P.O. BOX 895</t>
  </si>
  <si>
    <t>15230-0000</t>
  </si>
  <si>
    <t>800 937 9070</t>
  </si>
  <si>
    <t>GOODING &amp;</t>
  </si>
  <si>
    <t>2101 ADAMS ST</t>
  </si>
  <si>
    <t>GRANITE CITY</t>
  </si>
  <si>
    <t>618-823-5119</t>
  </si>
  <si>
    <t>GOURMET SO</t>
  </si>
  <si>
    <t>630-595-9646</t>
  </si>
  <si>
    <t>102 WEST SUPERIOR STREET</t>
  </si>
  <si>
    <t>FRMLY. SMURFIT STONE</t>
  </si>
  <si>
    <t>46802-0000</t>
  </si>
  <si>
    <t>260-461-7200</t>
  </si>
  <si>
    <t>318-362-2000</t>
  </si>
  <si>
    <t>400 S. PIONEER BLVD.</t>
  </si>
  <si>
    <t>937-746-0708</t>
  </si>
  <si>
    <t>GSS - GRAP</t>
  </si>
  <si>
    <t>600 CORPORATION DRIVE</t>
  </si>
  <si>
    <t>PENDLETON</t>
  </si>
  <si>
    <t>46064-0000</t>
  </si>
  <si>
    <t>GUIDE CORP</t>
  </si>
  <si>
    <t>8090 HIGHWAY MM</t>
  </si>
  <si>
    <t>HANNIBAL</t>
  </si>
  <si>
    <t>573-248-1545</t>
  </si>
  <si>
    <t>HANNIBAL M</t>
  </si>
  <si>
    <t>P.O. BOX 398</t>
  </si>
  <si>
    <t>FLORA</t>
  </si>
  <si>
    <t>62839-0000</t>
  </si>
  <si>
    <t>618-662-4402</t>
  </si>
  <si>
    <t>DISBURSEMENTS DEPARTMENT</t>
  </si>
  <si>
    <t>717-534-5628</t>
  </si>
  <si>
    <t>5625 DECATUR BLVD.</t>
  </si>
  <si>
    <t>46241-0000</t>
  </si>
  <si>
    <t>317-856-8600</t>
  </si>
  <si>
    <t>HIRATA COR</t>
  </si>
  <si>
    <t>15942 MINE 25 ROAD</t>
  </si>
  <si>
    <t>R &amp; R RACING</t>
  </si>
  <si>
    <t>WEST FRANKFORT</t>
  </si>
  <si>
    <t>62896-0000</t>
  </si>
  <si>
    <t>618-937-6767</t>
  </si>
  <si>
    <t>3602 ENTERPRISE AVE</t>
  </si>
  <si>
    <t>HOME MOUNT</t>
  </si>
  <si>
    <t>317-634-3976</t>
  </si>
  <si>
    <t>HOOSIER RU</t>
  </si>
  <si>
    <t>18881 US 31 NORTH</t>
  </si>
  <si>
    <t>WESTFIELD</t>
  </si>
  <si>
    <t>317-896-9531</t>
  </si>
  <si>
    <t>14700 NORTH POINT BLVD.</t>
  </si>
  <si>
    <t>NOBLESVILLE</t>
  </si>
  <si>
    <t>46060-0000</t>
  </si>
  <si>
    <t>317-770-6313</t>
  </si>
  <si>
    <t>INDEX CORP</t>
  </si>
  <si>
    <t>1721 WEST BIKE STREET</t>
  </si>
  <si>
    <t>BREMEN</t>
  </si>
  <si>
    <t>46506-2123</t>
  </si>
  <si>
    <t>574-546-3848</t>
  </si>
  <si>
    <t>INDIANA CA</t>
  </si>
  <si>
    <t>5294 PARFORMANCE WAY</t>
  </si>
  <si>
    <t>WHITESTOWN</t>
  </si>
  <si>
    <t>317-769-6099</t>
  </si>
  <si>
    <t>INDIANA IN</t>
  </si>
  <si>
    <t>200 INKS DRIVE</t>
  </si>
  <si>
    <t>765-584-7639</t>
  </si>
  <si>
    <t>INDIANA MA</t>
  </si>
  <si>
    <t>6950 WORTHINGTON GALENA RD</t>
  </si>
  <si>
    <t>WORTHINGTON</t>
  </si>
  <si>
    <t>905-821-5700</t>
  </si>
  <si>
    <t>INPACO COR</t>
  </si>
  <si>
    <t>SHARED SERVICES</t>
  </si>
  <si>
    <t>877-447-2737</t>
  </si>
  <si>
    <t>46563-0340</t>
  </si>
  <si>
    <t>574-936-3028</t>
  </si>
  <si>
    <t>IT EQUIPME</t>
  </si>
  <si>
    <t>P.O. BOX 5108</t>
  </si>
  <si>
    <t>RICHMOND IN 6-03</t>
  </si>
  <si>
    <t>765-973-5238</t>
  </si>
  <si>
    <t>260-726-9361</t>
  </si>
  <si>
    <t>JOYCE/DAYT</t>
  </si>
  <si>
    <t>815-636-5980</t>
  </si>
  <si>
    <t>952-927-7341</t>
  </si>
  <si>
    <t>573 334 8700</t>
  </si>
  <si>
    <t>KAMAN INDUSTRIAL TECHNOLOGIES-2286</t>
  </si>
  <si>
    <t>280-421-8600</t>
  </si>
  <si>
    <t>859-255-6612</t>
  </si>
  <si>
    <t>400 W. NEW ROAD</t>
  </si>
  <si>
    <t>317-462-3015</t>
  </si>
  <si>
    <t>KEIHIN IPT</t>
  </si>
  <si>
    <t>269 961 6693</t>
  </si>
  <si>
    <t>2801 COVINGTON ROAD</t>
  </si>
  <si>
    <t>260-432-4570</t>
  </si>
  <si>
    <t>KELLY BOX</t>
  </si>
  <si>
    <t>3940 GANTZ ROAD: SUITE A</t>
  </si>
  <si>
    <t>614-317-2630</t>
  </si>
  <si>
    <t>PO BOX 7140</t>
  </si>
  <si>
    <t>1848 WESTPHALIA STRASSE</t>
  </si>
  <si>
    <t>QUINCY</t>
  </si>
  <si>
    <t>62305-7140</t>
  </si>
  <si>
    <t>217-223-1848 X-2</t>
  </si>
  <si>
    <t>KNAPHEIDE</t>
  </si>
  <si>
    <t>317-398-4434</t>
  </si>
  <si>
    <t>L.M. ROBBI</t>
  </si>
  <si>
    <t>1000 COLFAX ST</t>
  </si>
  <si>
    <t>219-949-0035</t>
  </si>
  <si>
    <t>LAZAR SALE</t>
  </si>
  <si>
    <t>3976 BACH BUXTON RD</t>
  </si>
  <si>
    <t>45102-0000</t>
  </si>
  <si>
    <t>888-532-5663 EXT</t>
  </si>
  <si>
    <t>LEBLOND LT</t>
  </si>
  <si>
    <t>1246 HEIL QUAKER BLVD.</t>
  </si>
  <si>
    <t>1131 NORTH 1ST STREET</t>
  </si>
  <si>
    <t>62702-0000</t>
  </si>
  <si>
    <t>LINCOLN LA</t>
  </si>
  <si>
    <t>EFFINGHAM</t>
  </si>
  <si>
    <t>217-347-5066</t>
  </si>
  <si>
    <t>LM LOUDON</t>
  </si>
  <si>
    <t>PO BOX 9199</t>
  </si>
  <si>
    <t>40209-0000</t>
  </si>
  <si>
    <t>317-536-0090</t>
  </si>
  <si>
    <t>LMH INDUST</t>
  </si>
  <si>
    <t>P.O. BOX 2786</t>
  </si>
  <si>
    <t>47728-0000</t>
  </si>
  <si>
    <t>MALONE IND</t>
  </si>
  <si>
    <t>P.O. BOX 38149</t>
  </si>
  <si>
    <t>765-489-4521</t>
  </si>
  <si>
    <t>4220 RIDER TRAIL NORTH</t>
  </si>
  <si>
    <t>314-770-0880</t>
  </si>
  <si>
    <t>251 WEDCOR AVE</t>
  </si>
  <si>
    <t>WABASH</t>
  </si>
  <si>
    <t>260-563-0621</t>
  </si>
  <si>
    <t>MARTIN YAL</t>
  </si>
  <si>
    <t>PO BOX 420</t>
  </si>
  <si>
    <t>JASPER</t>
  </si>
  <si>
    <t>812-482-2527</t>
  </si>
  <si>
    <t>MASTERBRAN</t>
  </si>
  <si>
    <t>PO BOX 513</t>
  </si>
  <si>
    <t>25322-0000</t>
  </si>
  <si>
    <t>513 489 9900</t>
  </si>
  <si>
    <t>MCJUNKIN R</t>
  </si>
  <si>
    <t>415 E. MAIN STREET</t>
  </si>
  <si>
    <t>MOUNT OLIVE</t>
  </si>
  <si>
    <t>62069-0000</t>
  </si>
  <si>
    <t>217-999-2161</t>
  </si>
  <si>
    <t>MENNEL MIL</t>
  </si>
  <si>
    <t>P.O. BOX 1860</t>
  </si>
  <si>
    <t>314-577-3437</t>
  </si>
  <si>
    <t>METAL CONT</t>
  </si>
  <si>
    <t>1232 WEST KEMPER ROAD</t>
  </si>
  <si>
    <t>45240-1618</t>
  </si>
  <si>
    <t>513-698-8098</t>
  </si>
  <si>
    <t>METAL CUTT</t>
  </si>
  <si>
    <t>1150 DEARBORN DRIVE</t>
  </si>
  <si>
    <t>43085-0000</t>
  </si>
  <si>
    <t>5045 NORTH STATE ROUTE 60</t>
  </si>
  <si>
    <t>MCCONNELSVILLE</t>
  </si>
  <si>
    <t>740-962-4242</t>
  </si>
  <si>
    <t>MIBA SINTE</t>
  </si>
  <si>
    <t>29602-9029</t>
  </si>
  <si>
    <t>864-458-4677</t>
  </si>
  <si>
    <t>DO NOT MAIL INVS OR STATEMENTS</t>
  </si>
  <si>
    <t>P.O. BOX 70</t>
  </si>
  <si>
    <t>BARLOW</t>
  </si>
  <si>
    <t>45712-0000</t>
  </si>
  <si>
    <t>740-678-8471</t>
  </si>
  <si>
    <t>MICRO MACH</t>
  </si>
  <si>
    <t>6310 KNOX INDUSTRIAL DRIVE</t>
  </si>
  <si>
    <t>63139-0000</t>
  </si>
  <si>
    <t>314-647-5604</t>
  </si>
  <si>
    <t>MIDVALE IN</t>
  </si>
  <si>
    <t>RENSSELAER</t>
  </si>
  <si>
    <t>219-866-0227</t>
  </si>
  <si>
    <t>MIDWEST HA</t>
  </si>
  <si>
    <t>3226 BLAIR AVE.</t>
  </si>
  <si>
    <t>63107-0000</t>
  </si>
  <si>
    <t>314-421-0919</t>
  </si>
  <si>
    <t>MISSOURI P</t>
  </si>
  <si>
    <t>4773 BETHANY RD</t>
  </si>
  <si>
    <t>45040-8344</t>
  </si>
  <si>
    <t>513-398-2220</t>
  </si>
  <si>
    <t>MITSUBISHI</t>
  </si>
  <si>
    <t>1831 CHESTNUT ST</t>
  </si>
  <si>
    <t>314-646-6650</t>
  </si>
  <si>
    <t>MOMENTUM W</t>
  </si>
  <si>
    <t>P.O. BOX 247</t>
  </si>
  <si>
    <t>45640-0000</t>
  </si>
  <si>
    <t>740-286-2863</t>
  </si>
  <si>
    <t>2268 SAND RIDGE DRIVE</t>
  </si>
  <si>
    <t>45439-0000</t>
  </si>
  <si>
    <t>937 297 0024</t>
  </si>
  <si>
    <t>MORAINE IN</t>
  </si>
  <si>
    <t>1589 SOUTHPARK COURT; SUITE A</t>
  </si>
  <si>
    <t>812-379-2329</t>
  </si>
  <si>
    <t>1666 INTEGRITY DRIVE EAST</t>
  </si>
  <si>
    <t>614 444 3030</t>
  </si>
  <si>
    <t>3333 E. WASHINGTON BLVD.</t>
  </si>
  <si>
    <t>46896-0000</t>
  </si>
  <si>
    <t>219-422-6451</t>
  </si>
  <si>
    <t>4410 SAM JONES EXPRESSWAY</t>
  </si>
  <si>
    <t>317-248-2100</t>
  </si>
  <si>
    <t>2820 SOUTH SATE ROAD 63</t>
  </si>
  <si>
    <t>TERRE HAUTE</t>
  </si>
  <si>
    <t>812-232-8344</t>
  </si>
  <si>
    <t>217-2226168</t>
  </si>
  <si>
    <t>PO BOX 6353</t>
  </si>
  <si>
    <t>CHILLICOTHE</t>
  </si>
  <si>
    <t>45601-6353</t>
  </si>
  <si>
    <t>740-775-1226</t>
  </si>
  <si>
    <t>P.O. BOX 30289</t>
  </si>
  <si>
    <t>45230-0000</t>
  </si>
  <si>
    <t>513 533 4900</t>
  </si>
  <si>
    <t>1250 NORTH MICHIGAN AVE.</t>
  </si>
  <si>
    <t>61834-6244</t>
  </si>
  <si>
    <t>217-442-8800</t>
  </si>
  <si>
    <t>7400 WEBSTER STREET</t>
  </si>
  <si>
    <t>937-236-7711</t>
  </si>
  <si>
    <t>700 S. Ewing Street</t>
  </si>
  <si>
    <t>740-687-0405</t>
  </si>
  <si>
    <t>PO BOX 2545</t>
  </si>
  <si>
    <t>3550 SOUTH HOYT AVENUE</t>
  </si>
  <si>
    <t>MUNCIE</t>
  </si>
  <si>
    <t>47302-0000</t>
  </si>
  <si>
    <t>765-288-4474</t>
  </si>
  <si>
    <t>219-362-8526</t>
  </si>
  <si>
    <t>13724 SHORELINE COURT EAST</t>
  </si>
  <si>
    <t>63045-1214</t>
  </si>
  <si>
    <t>4112 CARTWRIGHT DR.</t>
  </si>
  <si>
    <t>KOKOMO</t>
  </si>
  <si>
    <t>765-453-2550</t>
  </si>
  <si>
    <t>PO BOX 1097</t>
  </si>
  <si>
    <t>MARYLAND HEIGHTS</t>
  </si>
  <si>
    <t>314-770-2600</t>
  </si>
  <si>
    <t>2011 CHARLESTON AVE</t>
  </si>
  <si>
    <t>MATTOON</t>
  </si>
  <si>
    <t>61938-0000</t>
  </si>
  <si>
    <t>217-235-7151</t>
  </si>
  <si>
    <t>3761 SANGAMON AVENUE</t>
  </si>
  <si>
    <t>62707-0000</t>
  </si>
  <si>
    <t>217-523-8337</t>
  </si>
  <si>
    <t>1401 KENTUCKY STREET</t>
  </si>
  <si>
    <t>312-315-5114</t>
  </si>
  <si>
    <t>M-POWER DR</t>
  </si>
  <si>
    <t>P.O. BOX 433</t>
  </si>
  <si>
    <t>45050-0000</t>
  </si>
  <si>
    <t>513-539-3432</t>
  </si>
  <si>
    <t>MULCAHEY,</t>
  </si>
  <si>
    <t>148 BAUER DRIVE</t>
  </si>
  <si>
    <t>07436-0000</t>
  </si>
  <si>
    <t>MULHERN BE</t>
  </si>
  <si>
    <t>800-253-6300</t>
  </si>
  <si>
    <t>48909-6127</t>
  </si>
  <si>
    <t>517-703-2719</t>
  </si>
  <si>
    <t>715 PUSHVILLE ROAD</t>
  </si>
  <si>
    <t>317-530-1506</t>
  </si>
  <si>
    <t>NACHI TOOL</t>
  </si>
  <si>
    <t>3500 COMMERCE CENTER DRIVE</t>
  </si>
  <si>
    <t>937-514-7781</t>
  </si>
  <si>
    <t>513-733-0883</t>
  </si>
  <si>
    <t>NETHERLAND</t>
  </si>
  <si>
    <t>2298 WEST STATE ROAD 28</t>
  </si>
  <si>
    <t>765-659-7837</t>
  </si>
  <si>
    <t>NHK SEATIN</t>
  </si>
  <si>
    <t>324 MORROW ST</t>
  </si>
  <si>
    <t>260-593-2156</t>
  </si>
  <si>
    <t>NISHIKAWA</t>
  </si>
  <si>
    <t>14591 STATE HIGHWAY 177</t>
  </si>
  <si>
    <t>573-335-4900</t>
  </si>
  <si>
    <t>NORDENIA U</t>
  </si>
  <si>
    <t>101 E. MAIN CROSS ST</t>
  </si>
  <si>
    <t>EDINBURGH</t>
  </si>
  <si>
    <t>407-488-2191</t>
  </si>
  <si>
    <t>NOT JUST P</t>
  </si>
  <si>
    <t>9627 STATE RD 64</t>
  </si>
  <si>
    <t>812-951-1160</t>
  </si>
  <si>
    <t>ODYSSEY MA</t>
  </si>
  <si>
    <t>1900 JETWAY BLVD</t>
  </si>
  <si>
    <t>43219-0000</t>
  </si>
  <si>
    <t>614-342-6123</t>
  </si>
  <si>
    <t>OHIO TRANS</t>
  </si>
  <si>
    <t>ATTN:  DEVON JACOBS</t>
  </si>
  <si>
    <t>EDWARDS ACCELERATOR LAB</t>
  </si>
  <si>
    <t>740-597-1442</t>
  </si>
  <si>
    <t>OHIO UNIVE</t>
  </si>
  <si>
    <t>111 TERRACE DRIVE</t>
  </si>
  <si>
    <t>45215-0000</t>
  </si>
  <si>
    <t>513-771-1110CLL</t>
  </si>
  <si>
    <t>OHIO VALLE</t>
  </si>
  <si>
    <t>2510 EAST NATIONAL HIGHWAY</t>
  </si>
  <si>
    <t>812-254-0427</t>
  </si>
  <si>
    <t>OLON INDUS</t>
  </si>
  <si>
    <t>3705 WILLIAM RICHARDSON DRIVE</t>
  </si>
  <si>
    <t>46628-0000</t>
  </si>
  <si>
    <t>574-243-0120</t>
  </si>
  <si>
    <t>P.O. BOX 2188</t>
  </si>
  <si>
    <t>47131-2188</t>
  </si>
  <si>
    <t>812-283-7963</t>
  </si>
  <si>
    <t>PACO MANUF</t>
  </si>
  <si>
    <t>2511 S. HANLEY RD</t>
  </si>
  <si>
    <t>455 WEST FACTORY ST</t>
  </si>
  <si>
    <t>260-563-3102 ...</t>
  </si>
  <si>
    <t>PAPER WORK</t>
  </si>
  <si>
    <t>501 S. SYCAMORE STREET</t>
  </si>
  <si>
    <t>46567-0000</t>
  </si>
  <si>
    <t>574-528-9400</t>
  </si>
  <si>
    <t>PARKER HAN</t>
  </si>
  <si>
    <t>24800 US HIGHWAY 20 WEST</t>
  </si>
  <si>
    <t>574-289-7781</t>
  </si>
  <si>
    <t>PARTS WORK</t>
  </si>
  <si>
    <t>1955 N. OAK DRIVE</t>
  </si>
  <si>
    <t>574-935-8439</t>
  </si>
  <si>
    <t>PATTY PROC</t>
  </si>
  <si>
    <t>101 W. WASHINGTON STREET</t>
  </si>
  <si>
    <t>LOOGOOTEE</t>
  </si>
  <si>
    <t>47553-0177</t>
  </si>
  <si>
    <t>812-295-3900</t>
  </si>
  <si>
    <t>PERFECT FI</t>
  </si>
  <si>
    <t>1111 SOUTH ADAMS STREET</t>
  </si>
  <si>
    <t>BLUFFTON</t>
  </si>
  <si>
    <t>260-827-2008</t>
  </si>
  <si>
    <t>PEYTON'S N</t>
  </si>
  <si>
    <t>3115 PITTSBURG ST.</t>
  </si>
  <si>
    <t>260-423-9461</t>
  </si>
  <si>
    <t>PHC INDUST</t>
  </si>
  <si>
    <t>5825 OLD BOONVILLE HWY</t>
  </si>
  <si>
    <t>812-485-5500</t>
  </si>
  <si>
    <t>PIA AUTOMA</t>
  </si>
  <si>
    <t>4200 MALSBARY ROAD</t>
  </si>
  <si>
    <t>45242-0000</t>
  </si>
  <si>
    <t>513-984-5544</t>
  </si>
  <si>
    <t>PLANET PRO</t>
  </si>
  <si>
    <t>1936 W. MAIN STREET</t>
  </si>
  <si>
    <t>260-426-2700</t>
  </si>
  <si>
    <t>POWER COMP</t>
  </si>
  <si>
    <t>425 OLD STATE ROAD</t>
  </si>
  <si>
    <t>636-343-2250</t>
  </si>
  <si>
    <t>POWER TORQ</t>
  </si>
  <si>
    <t>REGIONAL SUPPORT CENTER</t>
  </si>
  <si>
    <t>848 SOUTHERN AVE</t>
  </si>
  <si>
    <t>45601-0000</t>
  </si>
  <si>
    <t>217-421-1702</t>
  </si>
  <si>
    <t>PPG INDUST</t>
  </si>
  <si>
    <t>1500 POLCO ST</t>
  </si>
  <si>
    <t>317-713-2869</t>
  </si>
  <si>
    <t>PRAXAIR SU</t>
  </si>
  <si>
    <t>402-593-7050</t>
  </si>
  <si>
    <t>260-927-0077</t>
  </si>
  <si>
    <t>269-969-4005</t>
  </si>
  <si>
    <t>7800 REDSKY DRIVE</t>
  </si>
  <si>
    <t>513-530-5800</t>
  </si>
  <si>
    <t>PREFERRED</t>
  </si>
  <si>
    <t>ATTN:ACCTS.PAYABLE-CAPE GIRARDEAU</t>
  </si>
  <si>
    <t>45201-5584</t>
  </si>
  <si>
    <t>573-332-3531</t>
  </si>
  <si>
    <t>513-626-3167</t>
  </si>
  <si>
    <t>PO BOX 218</t>
  </si>
  <si>
    <t>MCCORDSVILLE</t>
  </si>
  <si>
    <t>317-335-2602</t>
  </si>
  <si>
    <t>4057 CLOUGH WOODS DR.</t>
  </si>
  <si>
    <t>45103-0000</t>
  </si>
  <si>
    <t>513-753-6000</t>
  </si>
  <si>
    <t>Q.C. INDUS</t>
  </si>
  <si>
    <t>760 FUJITEC DRIVE</t>
  </si>
  <si>
    <t>45036-0000</t>
  </si>
  <si>
    <t>513 932 1064</t>
  </si>
  <si>
    <t>** DO NOT MAIL **</t>
  </si>
  <si>
    <t>900 S. CAIN</t>
  </si>
  <si>
    <t>217-935-2113</t>
  </si>
  <si>
    <t>97 INDUSTRIAL WAY</t>
  </si>
  <si>
    <t>CHARLESTOWN</t>
  </si>
  <si>
    <t>812-406-5565</t>
  </si>
  <si>
    <t>RELIASYS M</t>
  </si>
  <si>
    <t>CLYDE, BRAMPTON, &amp; JEFFERSONVILLE D</t>
  </si>
  <si>
    <t>401 EAST ELM STREET</t>
  </si>
  <si>
    <t>CLYDE</t>
  </si>
  <si>
    <t>419-547-1949</t>
  </si>
  <si>
    <t>REVERE PLA</t>
  </si>
  <si>
    <t>215-633-1974</t>
  </si>
  <si>
    <t>5432 HIGHLAND PARK DRIVE</t>
  </si>
  <si>
    <t>63110-1314</t>
  </si>
  <si>
    <t>314-371-4777</t>
  </si>
  <si>
    <t>SEMCOR (ST</t>
  </si>
  <si>
    <t>2190 W. MAIN STREET</t>
  </si>
  <si>
    <t>46140-0000</t>
  </si>
  <si>
    <t>317-467-2000 EX1</t>
  </si>
  <si>
    <t>SERVICE EN</t>
  </si>
  <si>
    <t>OHIO PAYABLES</t>
  </si>
  <si>
    <t>PO BOX 9008</t>
  </si>
  <si>
    <t>45413-0000</t>
  </si>
  <si>
    <t>937 455 7326</t>
  </si>
  <si>
    <t>SETECH, IN</t>
  </si>
  <si>
    <t>P.O. BOX 2826</t>
  </si>
  <si>
    <t>46904-2826</t>
  </si>
  <si>
    <t>765-451-2056</t>
  </si>
  <si>
    <t>SETECH/DEL</t>
  </si>
  <si>
    <t>AIRPORT LOGISTICS LLC</t>
  </si>
  <si>
    <t>TEUTOPOLIS</t>
  </si>
  <si>
    <t>217-587-3092</t>
  </si>
  <si>
    <t>SIEMER MIL</t>
  </si>
  <si>
    <t>4800 ROBERTS ROAD</t>
  </si>
  <si>
    <t>43228-9699</t>
  </si>
  <si>
    <t>614 876 3700</t>
  </si>
  <si>
    <t>SIG COMBIB</t>
  </si>
  <si>
    <t>1800 N. FRUITRIDGE AVE</t>
  </si>
  <si>
    <t>609-582-3375</t>
  </si>
  <si>
    <t>3300 W. SAMPLE ST. #1200</t>
  </si>
  <si>
    <t>46619-0000</t>
  </si>
  <si>
    <t>574-289-7771</t>
  </si>
  <si>
    <t>9965 CINCINNATI DAYTON RD</t>
  </si>
  <si>
    <t>513-779-5730</t>
  </si>
  <si>
    <t>SPRIMAG, I</t>
  </si>
  <si>
    <t>129 FRANKLIN ST</t>
  </si>
  <si>
    <t>812-926-0038</t>
  </si>
  <si>
    <t>STEDMAN MA</t>
  </si>
  <si>
    <t>DBA SUPERIOR DIE,TOOL &amp; MACHINE CO</t>
  </si>
  <si>
    <t>2301 FAIRWOOD AVE</t>
  </si>
  <si>
    <t>614-444-2181</t>
  </si>
  <si>
    <t>SUPERIOR P</t>
  </si>
  <si>
    <t>9172 E. 1050 AVE OUTER W</t>
  </si>
  <si>
    <t>ROBINSON</t>
  </si>
  <si>
    <t>62454-0000</t>
  </si>
  <si>
    <t>618 544 8822</t>
  </si>
  <si>
    <t>SUPERIOR W</t>
  </si>
  <si>
    <t>46903-0756</t>
  </si>
  <si>
    <t>765-457-7277</t>
  </si>
  <si>
    <t>SYNDICATE</t>
  </si>
  <si>
    <t>3280 HAGEMAM STREET</t>
  </si>
  <si>
    <t>513-631-4303</t>
  </si>
  <si>
    <t>THAMAN RUB</t>
  </si>
  <si>
    <t>PORTAL CUSTOMER - DO NOT MAIL</t>
  </si>
  <si>
    <t>ATTN: I-TECH</t>
  </si>
  <si>
    <t>PO BOX 660740</t>
  </si>
  <si>
    <t>217-554-2219</t>
  </si>
  <si>
    <t>THE QUAKER</t>
  </si>
  <si>
    <t>470 W VAUGHN DRIVE</t>
  </si>
  <si>
    <t>765-650-2300</t>
  </si>
  <si>
    <t>THE TECH G</t>
  </si>
  <si>
    <t>1750 INDIANWOOD CIRCLE</t>
  </si>
  <si>
    <t>MAUMEE</t>
  </si>
  <si>
    <t>260-868-5811</t>
  </si>
  <si>
    <t>THERMA TRU</t>
  </si>
  <si>
    <t>1597 EAST INDUSTRIAL DRIVE</t>
  </si>
  <si>
    <t>812-899-5000</t>
  </si>
  <si>
    <t>314-531-1212</t>
  </si>
  <si>
    <t>TIEMANN IN</t>
  </si>
  <si>
    <t>765-584-0158</t>
  </si>
  <si>
    <t>TOA WINCHE</t>
  </si>
  <si>
    <t>4125 NORTH CLINTON STREET</t>
  </si>
  <si>
    <t>46805-0000</t>
  </si>
  <si>
    <t>260-482-7713</t>
  </si>
  <si>
    <t>TORK PRODU</t>
  </si>
  <si>
    <t>P.O. BOX 4000</t>
  </si>
  <si>
    <t>INDIANA, INC.</t>
  </si>
  <si>
    <t>47670-4000</t>
  </si>
  <si>
    <t>812-387-2000</t>
  </si>
  <si>
    <t>TOYOTA MOT</t>
  </si>
  <si>
    <t>PO BOX 375</t>
  </si>
  <si>
    <t>62448-0000</t>
  </si>
  <si>
    <t>618 783 2978</t>
  </si>
  <si>
    <t>TOTAL PRIN</t>
  </si>
  <si>
    <t>46899-9100</t>
  </si>
  <si>
    <t>260-493-3223</t>
  </si>
  <si>
    <t>TRANSMISSI</t>
  </si>
  <si>
    <t>865 HOFF ROAD</t>
  </si>
  <si>
    <t>OFALLON</t>
  </si>
  <si>
    <t>63366-0000</t>
  </si>
  <si>
    <t>636-272-7100</t>
  </si>
  <si>
    <t>TRUE FITNE</t>
  </si>
  <si>
    <t>TAN-FU ROAD</t>
  </si>
  <si>
    <t>NO 1, LANE 160, SECT 2</t>
  </si>
  <si>
    <t>886-4-25321000</t>
  </si>
  <si>
    <t>TUNG KENG</t>
  </si>
  <si>
    <t>886-4-2532100...</t>
  </si>
  <si>
    <t>ATTN: ACCOUNTING</t>
  </si>
  <si>
    <t>TWE VITA N</t>
  </si>
  <si>
    <t>1200 CALUMET AVENUE</t>
  </si>
  <si>
    <t>46320-0000</t>
  </si>
  <si>
    <t>219-659-3200</t>
  </si>
  <si>
    <t>573-472-8432</t>
  </si>
  <si>
    <t>UNIVERSITY PAYABLES</t>
  </si>
  <si>
    <t>1817 SOUTH NEIL ST</t>
  </si>
  <si>
    <t>CHAMPAIGN</t>
  </si>
  <si>
    <t>UNIVERSITY</t>
  </si>
  <si>
    <t>ACCOUNTS PAYBALE DEPT.</t>
  </si>
  <si>
    <t>725 GRACE HALL</t>
  </si>
  <si>
    <t>NOTRE DAME</t>
  </si>
  <si>
    <t>46556-0000</t>
  </si>
  <si>
    <t>574-631-7062</t>
  </si>
  <si>
    <t>P.O. BOX 2200</t>
  </si>
  <si>
    <t>46383-0000</t>
  </si>
  <si>
    <t>219-464-4811</t>
  </si>
  <si>
    <t>URSCHEL LA</t>
  </si>
  <si>
    <t>1457 SUNDAY DRIVE</t>
  </si>
  <si>
    <t>VENEER SER</t>
  </si>
  <si>
    <t>4006 HIAWATHA BLVD</t>
  </si>
  <si>
    <t>46809-1250</t>
  </si>
  <si>
    <t>260-747-0912</t>
  </si>
  <si>
    <t>WELLING MA</t>
  </si>
  <si>
    <t>6302 CHURCHMAN BYPASS</t>
  </si>
  <si>
    <t>U.S. ENVELOPE DIVISION</t>
  </si>
  <si>
    <t>46203-0000</t>
  </si>
  <si>
    <t>317-787-3361</t>
  </si>
  <si>
    <t>4265 W. VERNAL PIKE</t>
  </si>
  <si>
    <t>47404-0000</t>
  </si>
  <si>
    <t>812-332-3703</t>
  </si>
  <si>
    <t>11310 ROCKFIELD COURT</t>
  </si>
  <si>
    <t>513-771-3200</t>
  </si>
  <si>
    <t>WHM EQUIPM</t>
  </si>
  <si>
    <t>513-673-8713</t>
  </si>
  <si>
    <t>WOLSELEY I</t>
  </si>
  <si>
    <t>1981 FRONT WHEEL DRIVE</t>
  </si>
  <si>
    <t>513 732 4271</t>
  </si>
  <si>
    <t>ZF BATAVIA</t>
  </si>
  <si>
    <t>11438 CRONRIDGE DR SUITE R</t>
  </si>
  <si>
    <t>OWINGS MILLS</t>
  </si>
  <si>
    <t>410-363-0806</t>
  </si>
  <si>
    <t>21 ST CENT</t>
  </si>
  <si>
    <t>53224-9529</t>
  </si>
  <si>
    <t>414-357-7350</t>
  </si>
  <si>
    <t>2021 WILLOW ROAD</t>
  </si>
  <si>
    <t>STURTEVANT</t>
  </si>
  <si>
    <t>53177-0000</t>
  </si>
  <si>
    <t>8975 A YELLOW BRICK RD</t>
  </si>
  <si>
    <t>BALTIMORE</t>
  </si>
  <si>
    <t>21237-0000</t>
  </si>
  <si>
    <t>410-574-5454</t>
  </si>
  <si>
    <t>A.B. FILIC</t>
  </si>
  <si>
    <t>903 DOGWOOD AVE.</t>
  </si>
  <si>
    <t>GROTTOES</t>
  </si>
  <si>
    <t>540-298-6133</t>
  </si>
  <si>
    <t>A.G. MACHI</t>
  </si>
  <si>
    <t>2620 AUBURN ST</t>
  </si>
  <si>
    <t>61101-0000</t>
  </si>
  <si>
    <t>888-434-0888</t>
  </si>
  <si>
    <t>A-AMERICAN</t>
  </si>
  <si>
    <t>9629 58TH PLACE</t>
  </si>
  <si>
    <t>KENOSHA</t>
  </si>
  <si>
    <t>53144-0000</t>
  </si>
  <si>
    <t>800-545-1144</t>
  </si>
  <si>
    <t>ACCENT STO</t>
  </si>
  <si>
    <t>7949 FOREST HILLS ROAD</t>
  </si>
  <si>
    <t>LOVES PARK</t>
  </si>
  <si>
    <t>61111-3394</t>
  </si>
  <si>
    <t>815-633-9263</t>
  </si>
  <si>
    <t>ADAPT PLAS</t>
  </si>
  <si>
    <t>2020 AVON CT</t>
  </si>
  <si>
    <t>CHARLOTTESVILLE</t>
  </si>
  <si>
    <t>434-979-3737</t>
  </si>
  <si>
    <t>AFTON SCIE</t>
  </si>
  <si>
    <t>DBA  A.G. STACKER INC</t>
  </si>
  <si>
    <t>WEYERS CAVE</t>
  </si>
  <si>
    <t>540-234-6012</t>
  </si>
  <si>
    <t>AGS MANUFA</t>
  </si>
  <si>
    <t>INC</t>
  </si>
  <si>
    <t>W227 N546 WESTMOUND DR</t>
  </si>
  <si>
    <t>WAUKESHA</t>
  </si>
  <si>
    <t>262-544-5994</t>
  </si>
  <si>
    <t>ALADDIN EN</t>
  </si>
  <si>
    <t>ATTN: TONY BUTLER</t>
  </si>
  <si>
    <t>1955 W. NORTH AVE.</t>
  </si>
  <si>
    <t>60160-0000</t>
  </si>
  <si>
    <t>708-531-6817</t>
  </si>
  <si>
    <t>ALBERTSON'</t>
  </si>
  <si>
    <t>443-836-7042</t>
  </si>
  <si>
    <t>AMAZON -BW</t>
  </si>
  <si>
    <t>206-266-4064</t>
  </si>
  <si>
    <t>804-561-2155</t>
  </si>
  <si>
    <t>AMELIA LUM</t>
  </si>
  <si>
    <t>7725 SOUTH 6TH STREET</t>
  </si>
  <si>
    <t>OAK CREEK</t>
  </si>
  <si>
    <t>53154-0000</t>
  </si>
  <si>
    <t>AMERICAN I</t>
  </si>
  <si>
    <t>7501 N. ST. LOUIS AVE</t>
  </si>
  <si>
    <t>847-673-6720</t>
  </si>
  <si>
    <t>214 RUTHERS ROAD</t>
  </si>
  <si>
    <t>DUP. DO NOT USE/SEE CN4113</t>
  </si>
  <si>
    <t>P.O. Box 0</t>
  </si>
  <si>
    <t>608-222-3004</t>
  </si>
  <si>
    <t>MADISON WI</t>
  </si>
  <si>
    <t>262-652-3622</t>
  </si>
  <si>
    <t>414-535-2660</t>
  </si>
  <si>
    <t>815-874-8767</t>
  </si>
  <si>
    <t>9555 IRVING PARK RD</t>
  </si>
  <si>
    <t>SCHILLER PARK</t>
  </si>
  <si>
    <t>847-678-9034</t>
  </si>
  <si>
    <t>1950 N. RUBY ST</t>
  </si>
  <si>
    <t>708-344-9100</t>
  </si>
  <si>
    <t>ASG-AGI SH</t>
  </si>
  <si>
    <t>5848 NORTH 95TH COURT</t>
  </si>
  <si>
    <t>414-464-1340</t>
  </si>
  <si>
    <t>ASI</t>
  </si>
  <si>
    <t>53225-0000</t>
  </si>
  <si>
    <t>414-464-6200</t>
  </si>
  <si>
    <t>5655 MEADOWBROOK DRIVE</t>
  </si>
  <si>
    <t>ROLLING MEADOWS</t>
  </si>
  <si>
    <t>847-925-1234</t>
  </si>
  <si>
    <t>ATS SORTIM</t>
  </si>
  <si>
    <t>10117 YORK ROAD</t>
  </si>
  <si>
    <t>COCKEYSVILLE</t>
  </si>
  <si>
    <t>410-683-7222</t>
  </si>
  <si>
    <t>239 OAK GROVE AVE</t>
  </si>
  <si>
    <t>SOUTH BELOIT</t>
  </si>
  <si>
    <t>61080-0187</t>
  </si>
  <si>
    <t>815-389-3053</t>
  </si>
  <si>
    <t>AXIUM FOOD</t>
  </si>
  <si>
    <t>OAK GROVE AVE</t>
  </si>
  <si>
    <t>603-6 DOVER ROAD</t>
  </si>
  <si>
    <t>ROCKVILLE</t>
  </si>
  <si>
    <t>301-762-8770</t>
  </si>
  <si>
    <t>BAKERY DE</t>
  </si>
  <si>
    <t>1717 GIFFORD RD</t>
  </si>
  <si>
    <t>847-888-5600</t>
  </si>
  <si>
    <t>BALL CORPO</t>
  </si>
  <si>
    <t>766 E. 25TH STREET</t>
  </si>
  <si>
    <t>21218-0000</t>
  </si>
  <si>
    <t>800-225-2358</t>
  </si>
  <si>
    <t>9520 GERWIG LANE</t>
  </si>
  <si>
    <t>INDUSTRIAL PRODUCTS &amp; SERVICES</t>
  </si>
  <si>
    <t>21046-2925</t>
  </si>
  <si>
    <t>50 JIBSAIL DRIVE</t>
  </si>
  <si>
    <t>PRINCE FREDERICK</t>
  </si>
  <si>
    <t>410-414-8111</t>
  </si>
  <si>
    <t>BATCHING S</t>
  </si>
  <si>
    <t>540-662-5600</t>
  </si>
  <si>
    <t>7 LOVETON CIRCLE</t>
  </si>
  <si>
    <t>SPARKS GLENCOE</t>
  </si>
  <si>
    <t>410-316-4634</t>
  </si>
  <si>
    <t>BECTON DIC</t>
  </si>
  <si>
    <t>919-767-4322</t>
  </si>
  <si>
    <t>2034 E. FACTORY RD</t>
  </si>
  <si>
    <t>DAKOTA</t>
  </si>
  <si>
    <t>815-563-4222</t>
  </si>
  <si>
    <t>BERNER FOO</t>
  </si>
  <si>
    <t>25 JACK ENDERS BLVD.</t>
  </si>
  <si>
    <t>BERRYVILLE</t>
  </si>
  <si>
    <t>22611-1501</t>
  </si>
  <si>
    <t>540-955-9249</t>
  </si>
  <si>
    <t>430 INDUSTRIAL CIRCLE</t>
  </si>
  <si>
    <t>STOUGHTON</t>
  </si>
  <si>
    <t>53589-0000</t>
  </si>
  <si>
    <t>608-873-8197</t>
  </si>
  <si>
    <t>BG FOODS-O</t>
  </si>
  <si>
    <t>ATTN: ACCOUNTS PAYABLE DEPT.</t>
  </si>
  <si>
    <t>905-285-5046</t>
  </si>
  <si>
    <t>P.O. BOX 1293</t>
  </si>
  <si>
    <t>HARRISONBURG</t>
  </si>
  <si>
    <t>22803-0000</t>
  </si>
  <si>
    <t>BLUE RIDGE</t>
  </si>
  <si>
    <t>760 SOUTH WOLF ROAD</t>
  </si>
  <si>
    <t>847-675-7600</t>
  </si>
  <si>
    <t>BOWE BELL</t>
  </si>
  <si>
    <t>1450 PATE PLAZA DRIVE</t>
  </si>
  <si>
    <t>815-389-2745</t>
  </si>
  <si>
    <t>BREMNER FO</t>
  </si>
  <si>
    <t>3530 BIRCHWOOD DR</t>
  </si>
  <si>
    <t>847-688-1450</t>
  </si>
  <si>
    <t>BROWN PAPE</t>
  </si>
  <si>
    <t>WASECA</t>
  </si>
  <si>
    <t>507 837 4753</t>
  </si>
  <si>
    <t>BROWN PRIN</t>
  </si>
  <si>
    <t>P.O. BOX 270</t>
  </si>
  <si>
    <t>IXONIA</t>
  </si>
  <si>
    <t>53036-0270</t>
  </si>
  <si>
    <t>920-206-6920</t>
  </si>
  <si>
    <t>BRYANT PRO</t>
  </si>
  <si>
    <t>RM 302-34A</t>
  </si>
  <si>
    <t>14TH &amp; CST. SW</t>
  </si>
  <si>
    <t>DC</t>
  </si>
  <si>
    <t>20228-0000</t>
  </si>
  <si>
    <t>2028745950(DIR</t>
  </si>
  <si>
    <t>262-827-3800</t>
  </si>
  <si>
    <t>BW PAPERSY</t>
  </si>
  <si>
    <t>8607 BROADWELL ROAD SUITE 250</t>
  </si>
  <si>
    <t>MAUSER PAC</t>
  </si>
  <si>
    <t>757-222-9200</t>
  </si>
  <si>
    <t>C.E. THURS</t>
  </si>
  <si>
    <t>3303 MONTE VILLA PARKWAY</t>
  </si>
  <si>
    <t>BOTHELL</t>
  </si>
  <si>
    <t>98021-0000</t>
  </si>
  <si>
    <t>425-402-2000</t>
  </si>
  <si>
    <t>CARDIAC SC</t>
  </si>
  <si>
    <t>316-291-2682</t>
  </si>
  <si>
    <t>REINHART TECHNICAL CENTER</t>
  </si>
  <si>
    <t>804-233-0606</t>
  </si>
  <si>
    <t>SUITE 600</t>
  </si>
  <si>
    <t>20 N. MARTINGALE ROAD</t>
  </si>
  <si>
    <t>60173-0000</t>
  </si>
  <si>
    <t>CHEF SOLUT</t>
  </si>
  <si>
    <t>515 HUEHL ROAD</t>
  </si>
  <si>
    <t>NORTHBROOK</t>
  </si>
  <si>
    <t>847-480-7700</t>
  </si>
  <si>
    <t>PO BOX 581913</t>
  </si>
  <si>
    <t>ATTN:ACOUNTS PAYABLE</t>
  </si>
  <si>
    <t>PLEASANT PRAIRIE</t>
  </si>
  <si>
    <t>53158-0913</t>
  </si>
  <si>
    <t>262-942-6500</t>
  </si>
  <si>
    <t>CHERRY ELE</t>
  </si>
  <si>
    <t>11460 JOHNS CREEK PARKWAY</t>
  </si>
  <si>
    <t>847-321-7780</t>
  </si>
  <si>
    <t>CIBA VISIO</t>
  </si>
  <si>
    <t>5126 W. TERRACE DRIVE SUITE 100</t>
  </si>
  <si>
    <t>608-831-6750</t>
  </si>
  <si>
    <t>CLASEN QUA</t>
  </si>
  <si>
    <t>28355 BRADLEY ROAD</t>
  </si>
  <si>
    <t>LAKE FOREST</t>
  </si>
  <si>
    <t>60045-9998</t>
  </si>
  <si>
    <t>847-367-5990</t>
  </si>
  <si>
    <t>28495 NORTH BALLARD DRIVE</t>
  </si>
  <si>
    <t>60045-0000</t>
  </si>
  <si>
    <t>847-371-0101</t>
  </si>
  <si>
    <t>COLBORNE F</t>
  </si>
  <si>
    <t>1351 WINDSON COURT</t>
  </si>
  <si>
    <t>847-325-4016</t>
  </si>
  <si>
    <t>COLUMBIA I</t>
  </si>
  <si>
    <t>ATTN: DEPT 1195</t>
  </si>
  <si>
    <t>P.O. BOX 436</t>
  </si>
  <si>
    <t>BELTSVILLE</t>
  </si>
  <si>
    <t>20704-0436</t>
  </si>
  <si>
    <t>301-474-2222</t>
  </si>
  <si>
    <t>807 S GOLFVIEW PLACE</t>
  </si>
  <si>
    <t>MOUNT PROSPECT</t>
  </si>
  <si>
    <t>847-259-1675</t>
  </si>
  <si>
    <t>CONCEPT &amp;</t>
  </si>
  <si>
    <t>1350 NORTH 25TH AVE</t>
  </si>
  <si>
    <t>708-356-1101</t>
  </si>
  <si>
    <t>8910 58TH PLACE</t>
  </si>
  <si>
    <t>262-657-3600</t>
  </si>
  <si>
    <t>CONVERTING</t>
  </si>
  <si>
    <t>902 MORSE AVE</t>
  </si>
  <si>
    <t>60193-0000</t>
  </si>
  <si>
    <t>847-923-9600</t>
  </si>
  <si>
    <t>2249 PIERCE DRIVE</t>
  </si>
  <si>
    <t>SPRING GROVE</t>
  </si>
  <si>
    <t>815-675-6500</t>
  </si>
  <si>
    <t>CRV ELECTR</t>
  </si>
  <si>
    <t>6100 INDUSTRIAL COURT</t>
  </si>
  <si>
    <t>GREENDALE</t>
  </si>
  <si>
    <t>414-421-2600</t>
  </si>
  <si>
    <t>CUSTOM FAB</t>
  </si>
  <si>
    <t>5956 RUFFS RIDGE ROAD</t>
  </si>
  <si>
    <t>22802-0000</t>
  </si>
  <si>
    <t>540-867-9200</t>
  </si>
  <si>
    <t>CUSTOM IND</t>
  </si>
  <si>
    <t>5110 TOLLVIEW DRIVE</t>
  </si>
  <si>
    <t>847-870-7400</t>
  </si>
  <si>
    <t>DAINIPPON</t>
  </si>
  <si>
    <t>ACCOMAC</t>
  </si>
  <si>
    <t>757-710-1901</t>
  </si>
  <si>
    <t>130 N. QUEEN STREET</t>
  </si>
  <si>
    <t>MARTINSBURG</t>
  </si>
  <si>
    <t>304-264-3698</t>
  </si>
  <si>
    <t>DEFLURI'S</t>
  </si>
  <si>
    <t>631 SOUTH VERMONT STREET</t>
  </si>
  <si>
    <t>847-776-0515</t>
  </si>
  <si>
    <t>DELTA MACH</t>
  </si>
  <si>
    <t>3840 KIMWELL DR</t>
  </si>
  <si>
    <t>WINSTON-SALEM</t>
  </si>
  <si>
    <t>336-725-4990</t>
  </si>
  <si>
    <t>DEWEY'S BA</t>
  </si>
  <si>
    <t>6731 ELM AVENUE</t>
  </si>
  <si>
    <t>815-918-4323</t>
  </si>
  <si>
    <t>DIGITAL BR</t>
  </si>
  <si>
    <t>1011 COMMERCE CT</t>
  </si>
  <si>
    <t>BUFFALO GROVE</t>
  </si>
  <si>
    <t>60089-0000</t>
  </si>
  <si>
    <t>847-279-8260</t>
  </si>
  <si>
    <t>DIRECT ENV</t>
  </si>
  <si>
    <t>6 CANNERY VILLAGE CENTER</t>
  </si>
  <si>
    <t>MILTON</t>
  </si>
  <si>
    <t>302-684-1000</t>
  </si>
  <si>
    <t>DOGFISH HE</t>
  </si>
  <si>
    <t>**PORTAL ACC'T-ARIBA**not set up/VV</t>
  </si>
  <si>
    <t>1330 EXECUTIVE BLVD.</t>
  </si>
  <si>
    <t>23320-0000</t>
  </si>
  <si>
    <t>4590 VAWTER AVENUE</t>
  </si>
  <si>
    <t>804-329-0491</t>
  </si>
  <si>
    <t>DOMINION F</t>
  </si>
  <si>
    <t>DO NOT MAIL INVOICES:  EMAIL TO:</t>
  </si>
  <si>
    <t>262-369-1202</t>
  </si>
  <si>
    <t>** DO NOT MAIL INVOICES**</t>
  </si>
  <si>
    <t>262-367-7600</t>
  </si>
  <si>
    <t>427 EAST 4TH STREET</t>
  </si>
  <si>
    <t>EAST DUNDEE</t>
  </si>
  <si>
    <t>60118-0000</t>
  </si>
  <si>
    <t>847-783-0401</t>
  </si>
  <si>
    <t>DTS AMERIC</t>
  </si>
  <si>
    <t>CREDIT CARD ACCOUNT</t>
  </si>
  <si>
    <t>W165N5830 RIDGEWOOD DRIVE</t>
  </si>
  <si>
    <t>53051-0000</t>
  </si>
  <si>
    <t>262-252-7700</t>
  </si>
  <si>
    <t>DUNI SUPPL</t>
  </si>
  <si>
    <t>302-451-0153</t>
  </si>
  <si>
    <t>DUPONT NUT</t>
  </si>
  <si>
    <t>ATTN: PURCHASE TO PAY-1410</t>
  </si>
  <si>
    <t>2791 RESEARCH DRIVE</t>
  </si>
  <si>
    <t>ROCHESTER HILLS</t>
  </si>
  <si>
    <t>48309-3575</t>
  </si>
  <si>
    <t>815 947 3010</t>
  </si>
  <si>
    <t>DURA AUTOM</t>
  </si>
  <si>
    <t>410-536-4500</t>
  </si>
  <si>
    <t>757-398-0842</t>
  </si>
  <si>
    <t>2015 ABBOTSFORD DRIVE</t>
  </si>
  <si>
    <t>BARRINGTON</t>
  </si>
  <si>
    <t>224-567-1881</t>
  </si>
  <si>
    <t>300 EGGER PARKWAY</t>
  </si>
  <si>
    <t>LINWOOD</t>
  </si>
  <si>
    <t>844-977-0053</t>
  </si>
  <si>
    <t>EGGER</t>
  </si>
  <si>
    <t>LYNCHBURG</t>
  </si>
  <si>
    <t>ELECTRO ME</t>
  </si>
  <si>
    <t>2100 COMMONWEALTH AVE</t>
  </si>
  <si>
    <t>847-689-2200</t>
  </si>
  <si>
    <t>EMCO CHEMI</t>
  </si>
  <si>
    <t>11243 CORNELL PARK DRIVE</t>
  </si>
  <si>
    <t>513-793-6241</t>
  </si>
  <si>
    <t>EMPIRE COM</t>
  </si>
  <si>
    <t>11438 CRONRIDGE DR SUITE O</t>
  </si>
  <si>
    <t>410-998-9456</t>
  </si>
  <si>
    <t>3810 N RIVER ROAD</t>
  </si>
  <si>
    <t>847-260-0300</t>
  </si>
  <si>
    <t>ENJOY LIFE</t>
  </si>
  <si>
    <t>8756 S. 84TH STREET</t>
  </si>
  <si>
    <t>414-529-4445</t>
  </si>
  <si>
    <t>ESTERLE, I</t>
  </si>
  <si>
    <t>1200 S. SECOND STREET</t>
  </si>
  <si>
    <t>OREGON</t>
  </si>
  <si>
    <t>815-732-2171</t>
  </si>
  <si>
    <t>F.N. SMITH</t>
  </si>
  <si>
    <t>1410 GENICOM DRIVE</t>
  </si>
  <si>
    <t>WAYNESBORO</t>
  </si>
  <si>
    <t>540-949-6215</t>
  </si>
  <si>
    <t>F.R. DRAKE</t>
  </si>
  <si>
    <t>5160 SOUTH EMMER DRIVE</t>
  </si>
  <si>
    <t>262-821-6293</t>
  </si>
  <si>
    <t>FELSS ROTA</t>
  </si>
  <si>
    <t>P. O. BOX 399</t>
  </si>
  <si>
    <t>60083-0399</t>
  </si>
  <si>
    <t>847-249-4900</t>
  </si>
  <si>
    <t>FERRITE IN</t>
  </si>
  <si>
    <t>27981 CONCRETE DRIVE</t>
  </si>
  <si>
    <t>INGLESIDE</t>
  </si>
  <si>
    <t>815-349-3200</t>
  </si>
  <si>
    <t>FIBERTEX N</t>
  </si>
  <si>
    <t>10463 WILDEN DRIVE</t>
  </si>
  <si>
    <t>804-550-4898</t>
  </si>
  <si>
    <t>FLEXICELL</t>
  </si>
  <si>
    <t>760 SOUTH WOLF RD</t>
  </si>
  <si>
    <t>847-423-7400</t>
  </si>
  <si>
    <t>FLUENCE AU</t>
  </si>
  <si>
    <t>ATTN: BIOPOLYMER AP</t>
  </si>
  <si>
    <t>GREEN RIVER</t>
  </si>
  <si>
    <t>WY</t>
  </si>
  <si>
    <t>82935-1065</t>
  </si>
  <si>
    <t>307-872-2384</t>
  </si>
  <si>
    <t>FMC CORPOR</t>
  </si>
  <si>
    <t>315 E STREET</t>
  </si>
  <si>
    <t>23661-0000</t>
  </si>
  <si>
    <t>757-825-8100</t>
  </si>
  <si>
    <t>FMH CONVEY</t>
  </si>
  <si>
    <t>NILES DIVISION</t>
  </si>
  <si>
    <t>6035 WEST GROSS POINT RD</t>
  </si>
  <si>
    <t>NILES</t>
  </si>
  <si>
    <t>773-774-4321</t>
  </si>
  <si>
    <t>4115 WEST ST SHARLES RD</t>
  </si>
  <si>
    <t>BELLWOOD</t>
  </si>
  <si>
    <t>708-544-9600</t>
  </si>
  <si>
    <t>4757 THE GROVE DRIVE, SUITE 260</t>
  </si>
  <si>
    <t>831-775-2300</t>
  </si>
  <si>
    <t>800 HICKORY DRIVE</t>
  </si>
  <si>
    <t>21001-3629</t>
  </si>
  <si>
    <t>800-523-9658X 47</t>
  </si>
  <si>
    <t>2810 KENNEDY DRIVE</t>
  </si>
  <si>
    <t>608-365-2514</t>
  </si>
  <si>
    <t>2212 STRAWBERRY LANE</t>
  </si>
  <si>
    <t>GLENVIEW</t>
  </si>
  <si>
    <t>773-509-1988</t>
  </si>
  <si>
    <t>G&amp;H BALANC</t>
  </si>
  <si>
    <t>501 SOUTHLAKE BOULEVARD</t>
  </si>
  <si>
    <t>23236-3078</t>
  </si>
  <si>
    <t>804-794-6187</t>
  </si>
  <si>
    <t>G.D. USA,</t>
  </si>
  <si>
    <t>LAKE VILLA</t>
  </si>
  <si>
    <t>847-356-3331</t>
  </si>
  <si>
    <t>GALLIMORE</t>
  </si>
  <si>
    <t>MOVED TO FLA SEE 40005537</t>
  </si>
  <si>
    <t>431 LAKEVIEW COURT</t>
  </si>
  <si>
    <t>224-361-8300</t>
  </si>
  <si>
    <t>DON'T USE</t>
  </si>
  <si>
    <t>815-544-7817</t>
  </si>
  <si>
    <t>7500 N LINDER AVE</t>
  </si>
  <si>
    <t>847-674-3717</t>
  </si>
  <si>
    <t>GEORGIA NU</t>
  </si>
  <si>
    <t>530 S. HIGHWAY H</t>
  </si>
  <si>
    <t>ELKHORN</t>
  </si>
  <si>
    <t>53121-0000</t>
  </si>
  <si>
    <t>262-723-5053</t>
  </si>
  <si>
    <t>GETZEN COM</t>
  </si>
  <si>
    <t>333 BARRON BLVD</t>
  </si>
  <si>
    <t>GRAYSLAKE</t>
  </si>
  <si>
    <t>847 543 4600</t>
  </si>
  <si>
    <t>GFX INTERN</t>
  </si>
  <si>
    <t>45925 HORSESHOE DRIVE</t>
  </si>
  <si>
    <t>DULLES</t>
  </si>
  <si>
    <t>20166-0000</t>
  </si>
  <si>
    <t>703-480-2000</t>
  </si>
  <si>
    <t>GIESECKE &amp;</t>
  </si>
  <si>
    <t>P.O. BOX 1367</t>
  </si>
  <si>
    <t>JANESVILLE</t>
  </si>
  <si>
    <t>53547-1367</t>
  </si>
  <si>
    <t>608-741-4724</t>
  </si>
  <si>
    <t>GILMAN ENG</t>
  </si>
  <si>
    <t>121 LOOMIS STREET</t>
  </si>
  <si>
    <t>815-963-1300</t>
  </si>
  <si>
    <t>GRAFCOR PA</t>
  </si>
  <si>
    <t>MWH11</t>
  </si>
  <si>
    <t>847-793-6638</t>
  </si>
  <si>
    <t>P.O. BOX 044740</t>
  </si>
  <si>
    <t>RACINE</t>
  </si>
  <si>
    <t>53404-7016</t>
  </si>
  <si>
    <t>262-639-4700</t>
  </si>
  <si>
    <t>GREAT NORT</t>
  </si>
  <si>
    <t>3 N. LINCOLN STREET</t>
  </si>
  <si>
    <t>HARVARD</t>
  </si>
  <si>
    <t>60033-0000</t>
  </si>
  <si>
    <t>815-943-1193</t>
  </si>
  <si>
    <t>HARVARD FA</t>
  </si>
  <si>
    <t>2800 CHARLES CITY ROAD.</t>
  </si>
  <si>
    <t>804-222-5259</t>
  </si>
  <si>
    <t>HAUNI RICH</t>
  </si>
  <si>
    <t>262-569-7410</t>
  </si>
  <si>
    <t>HEAT TEK,</t>
  </si>
  <si>
    <t>600 INDUSTRIAL DRIVE UNIT C</t>
  </si>
  <si>
    <t>847-639-8443</t>
  </si>
  <si>
    <t>HEIBER SCH</t>
  </si>
  <si>
    <t>169 INDUSTRIAL DRIVE UNIT A</t>
  </si>
  <si>
    <t>262-806-8600</t>
  </si>
  <si>
    <t>HELICON GR</t>
  </si>
  <si>
    <t>PO BOX 7408</t>
  </si>
  <si>
    <t>27264-7408</t>
  </si>
  <si>
    <t>336-431-1181</t>
  </si>
  <si>
    <t>HENDRIX BA</t>
  </si>
  <si>
    <t>DISBURSEMENTS  DEPARTMENT</t>
  </si>
  <si>
    <t>19 EAST CHOCOLATE AVE</t>
  </si>
  <si>
    <t>717-534-6562 AP</t>
  </si>
  <si>
    <t>HERSHEY CH</t>
  </si>
  <si>
    <t>CALL BOX 10000</t>
  </si>
  <si>
    <t>AGUADILLA</t>
  </si>
  <si>
    <t>00605-9000</t>
  </si>
  <si>
    <t>804-328-4250</t>
  </si>
  <si>
    <t>581 S. INDUSTRIAL DRIVE</t>
  </si>
  <si>
    <t>262-754-0424</t>
  </si>
  <si>
    <t>HM PRODUCT</t>
  </si>
  <si>
    <t>315 E. STEPHENSON STREET</t>
  </si>
  <si>
    <t>815-235-5801</t>
  </si>
  <si>
    <t>1 EAST ARMOUR BLVD.</t>
  </si>
  <si>
    <t>816-701-4600</t>
  </si>
  <si>
    <t>HOSTESS BR</t>
  </si>
  <si>
    <t>PARTS MFRG. CORP.</t>
  </si>
  <si>
    <t>9020 WEST DEAN ROAD</t>
  </si>
  <si>
    <t>414-365-4950</t>
  </si>
  <si>
    <t>HUF NORTH</t>
  </si>
  <si>
    <t>1820 TEMPEL DRIVE</t>
  </si>
  <si>
    <t>LIBERTYVILLE</t>
  </si>
  <si>
    <t>60048-0000</t>
  </si>
  <si>
    <t>847-680-7022</t>
  </si>
  <si>
    <t>HURLETRON,</t>
  </si>
  <si>
    <t>6401 GROSS POINT ROAD</t>
  </si>
  <si>
    <t>847-647-1370</t>
  </si>
  <si>
    <t>IMAGININGS</t>
  </si>
  <si>
    <t>330 ELMWOOD AVE</t>
  </si>
  <si>
    <t>LAKE GENEVA</t>
  </si>
  <si>
    <t>53147-0000</t>
  </si>
  <si>
    <t>262-249-0808</t>
  </si>
  <si>
    <t>N9665 STATE RD SUITE #102</t>
  </si>
  <si>
    <t>ISU IL 403</t>
  </si>
  <si>
    <t>13851 PRIME POINTE COURT</t>
  </si>
  <si>
    <t>HUNTLEY</t>
  </si>
  <si>
    <t>847-669-1700</t>
  </si>
  <si>
    <t>INGLESE BO</t>
  </si>
  <si>
    <t>200 SCHULZ DRIVE 2ND FLOOR</t>
  </si>
  <si>
    <t>RED BANK</t>
  </si>
  <si>
    <t>732-945-6173</t>
  </si>
  <si>
    <t>INNOCOR FO</t>
  </si>
  <si>
    <t>750 OAKWOOD ROAD</t>
  </si>
  <si>
    <t>LAKE ZURICH</t>
  </si>
  <si>
    <t>847-438-1598</t>
  </si>
  <si>
    <t>INSIGHT BE</t>
  </si>
  <si>
    <t>22179 NORTH PEPPER ROAD</t>
  </si>
  <si>
    <t>LAKE BARRINGTON</t>
  </si>
  <si>
    <t>847-304-7900</t>
  </si>
  <si>
    <t>IPM PRECIS</t>
  </si>
  <si>
    <t>1405 MEGHAN AVE.</t>
  </si>
  <si>
    <t>ALGONQUIN</t>
  </si>
  <si>
    <t>60102-0000</t>
  </si>
  <si>
    <t>847-516-1110</t>
  </si>
  <si>
    <t>ISELI PREC</t>
  </si>
  <si>
    <t>VENDOR CODE 2021331</t>
  </si>
  <si>
    <t>27420-1688</t>
  </si>
  <si>
    <t>336-335-6893</t>
  </si>
  <si>
    <t>1050 SANDY RIDGE ROAD</t>
  </si>
  <si>
    <t>CANA</t>
  </si>
  <si>
    <t>276-755-0195</t>
  </si>
  <si>
    <t>J.S. MOSEL</t>
  </si>
  <si>
    <t>949-348-4490</t>
  </si>
  <si>
    <t>ONE JELLY BELLY LANE</t>
  </si>
  <si>
    <t>4619 GLASGOW STREET</t>
  </si>
  <si>
    <t>804-271-0689</t>
  </si>
  <si>
    <t>JERRY BROT</t>
  </si>
  <si>
    <t>2201 12TH AVE</t>
  </si>
  <si>
    <t>414-768-7040</t>
  </si>
  <si>
    <t>JHTNA MFG</t>
  </si>
  <si>
    <t>999 COMMERCE CT</t>
  </si>
  <si>
    <t>847-465-3300</t>
  </si>
  <si>
    <t>JOHN S. SW</t>
  </si>
  <si>
    <t>6701 WEST OAKTON STREET</t>
  </si>
  <si>
    <t>60714-0000</t>
  </si>
  <si>
    <t>847-583-3189</t>
  </si>
  <si>
    <t>GRAPHIC TE</t>
  </si>
  <si>
    <t>1007 S. 12TH STREET</t>
  </si>
  <si>
    <t>53094-7500</t>
  </si>
  <si>
    <t>920-206-7143</t>
  </si>
  <si>
    <t>NO. 535 XIWANG INDUSTRIAL CITY</t>
  </si>
  <si>
    <t>MALU, JIADING DISTRICT, SHANGHAI</t>
  </si>
  <si>
    <t>11-862-159-101-5</t>
  </si>
  <si>
    <t>FORT ATKINSON</t>
  </si>
  <si>
    <t>920-563-2431</t>
  </si>
  <si>
    <t>JONES DAIR</t>
  </si>
  <si>
    <t>333 W. STATE STREET</t>
  </si>
  <si>
    <t>414-223-5390</t>
  </si>
  <si>
    <t>JOURNAL SE</t>
  </si>
  <si>
    <t>4201 WILDWOOD DRIVE</t>
  </si>
  <si>
    <t>CRYSTAL LAKE</t>
  </si>
  <si>
    <t>847-612-8508</t>
  </si>
  <si>
    <t>5750-B CENTERPOINT COURT</t>
  </si>
  <si>
    <t>GURNEE</t>
  </si>
  <si>
    <t>60031-5275</t>
  </si>
  <si>
    <t>847-775-0781</t>
  </si>
  <si>
    <t>Z060</t>
  </si>
  <si>
    <t>KALLE USA,</t>
  </si>
  <si>
    <t>608-221-8521</t>
  </si>
  <si>
    <t>410-737-0600</t>
  </si>
  <si>
    <t>654 MILWAUKEE AVE.</t>
  </si>
  <si>
    <t>PROSPECT HEIGHTS</t>
  </si>
  <si>
    <t>60070-0000</t>
  </si>
  <si>
    <t>9016 58TH PLACE</t>
  </si>
  <si>
    <t>53144-7819</t>
  </si>
  <si>
    <t>262-652-7889</t>
  </si>
  <si>
    <t>3125 KETTLE COURT S.E.</t>
  </si>
  <si>
    <t>97301-5572</t>
  </si>
  <si>
    <t>503-364-0399</t>
  </si>
  <si>
    <t>KETTLE FOO</t>
  </si>
  <si>
    <t>251 STATE STREET</t>
  </si>
  <si>
    <t>SAINT MARYS</t>
  </si>
  <si>
    <t>814-781-1591</t>
  </si>
  <si>
    <t>KEYSTONE</t>
  </si>
  <si>
    <t>880 BAHCALL COURT</t>
  </si>
  <si>
    <t>262-787-3280</t>
  </si>
  <si>
    <t>KHS USA, I</t>
  </si>
  <si>
    <t>804-338-2404</t>
  </si>
  <si>
    <t>4404 W BERTEAU AVE</t>
  </si>
  <si>
    <t>773-286-4343</t>
  </si>
  <si>
    <t>2655 ERIE STREET</t>
  </si>
  <si>
    <t>RIVER GROVE</t>
  </si>
  <si>
    <t>60171-0000</t>
  </si>
  <si>
    <t>708 456-0656</t>
  </si>
  <si>
    <t>KOHL &amp; VIC</t>
  </si>
  <si>
    <t>***DO NOT MAIL OB-10 E-INVOICING***</t>
  </si>
  <si>
    <t>608-285-3734</t>
  </si>
  <si>
    <t>P.O. BOX 321801</t>
  </si>
  <si>
    <t>53132-6241</t>
  </si>
  <si>
    <t>KRONES, IN</t>
  </si>
  <si>
    <t>2587 WELLWORTH WAY</t>
  </si>
  <si>
    <t>WEST FRIENDSHIP</t>
  </si>
  <si>
    <t>410-608-4679</t>
  </si>
  <si>
    <t>KROOP ENTE</t>
  </si>
  <si>
    <t>200 QUAKER ROAD #2</t>
  </si>
  <si>
    <t>61104-0000</t>
  </si>
  <si>
    <t>815-987-9670</t>
  </si>
  <si>
    <t>LETRAW MAN</t>
  </si>
  <si>
    <t>1211 TOWER ROAD</t>
  </si>
  <si>
    <t>LITTELL IN</t>
  </si>
  <si>
    <t>6450 TECHNOLOGY DR.</t>
  </si>
  <si>
    <t>24153-0000</t>
  </si>
  <si>
    <t>540-380-6166</t>
  </si>
  <si>
    <t>34267 PEARTREE ROAD</t>
  </si>
  <si>
    <t>MILLSBORO</t>
  </si>
  <si>
    <t>302-238-7174</t>
  </si>
  <si>
    <t>LTA DISTRI</t>
  </si>
  <si>
    <t>724 MORSE AVE</t>
  </si>
  <si>
    <t>630-267-6585</t>
  </si>
  <si>
    <t>7723 BURDEN ROAD</t>
  </si>
  <si>
    <t>MACHESNEY PARK</t>
  </si>
  <si>
    <t>815-636-7502</t>
  </si>
  <si>
    <t>MACHINE TO</t>
  </si>
  <si>
    <t>333 S. 31ST AVENUE.</t>
  </si>
  <si>
    <t>60104-0000</t>
  </si>
  <si>
    <t>708-649-9982</t>
  </si>
  <si>
    <t>MARO CARTO</t>
  </si>
  <si>
    <t>1370 PROGRESS RD</t>
  </si>
  <si>
    <t>SUFFOLK</t>
  </si>
  <si>
    <t>757-538-8083</t>
  </si>
  <si>
    <t>MASSIMO ZA</t>
  </si>
  <si>
    <t>180 CORPORATE DRIVE</t>
  </si>
  <si>
    <t>540-352-5050</t>
  </si>
  <si>
    <t>MCAIRLAID'</t>
  </si>
  <si>
    <t>PO BOX 750</t>
  </si>
  <si>
    <t>37315-0750</t>
  </si>
  <si>
    <t>LEGACY WESTVACO ACCOUNTS PAYABLE</t>
  </si>
  <si>
    <t>FINANCIAL SERVICES CENTER</t>
  </si>
  <si>
    <t>45401-8815</t>
  </si>
  <si>
    <t>262-605-3120</t>
  </si>
  <si>
    <t>5612 95TH AVENUE</t>
  </si>
  <si>
    <t>53144-7800</t>
  </si>
  <si>
    <t>262-605-3129</t>
  </si>
  <si>
    <t>6700 ARTESIA BLVD</t>
  </si>
  <si>
    <t>540-773-5355</t>
  </si>
  <si>
    <t>MERCURY PA</t>
  </si>
  <si>
    <t>1040 COTTONWOOD AVE., SUITE 100</t>
  </si>
  <si>
    <t>262-369-7700</t>
  </si>
  <si>
    <t>MIDWEST FI</t>
  </si>
  <si>
    <t>4916 GOVERNMENT ROAD</t>
  </si>
  <si>
    <t>804-222-3505</t>
  </si>
  <si>
    <t>MILES AHEA</t>
  </si>
  <si>
    <t>7933 N. 73RD STREET</t>
  </si>
  <si>
    <t>53223-0000</t>
  </si>
  <si>
    <t>(414) 354-3004</t>
  </si>
  <si>
    <t>DO NOT MAIL, USE OB10 LOGIN</t>
  </si>
  <si>
    <t>CHATSWORTH</t>
  </si>
  <si>
    <t>30705-0000</t>
  </si>
  <si>
    <t>706-277-1100</t>
  </si>
  <si>
    <t>MOHAWK IND</t>
  </si>
  <si>
    <t>C/O UNILIN</t>
  </si>
  <si>
    <t>336-313-4063</t>
  </si>
  <si>
    <t>1760 KILKENNY COURT</t>
  </si>
  <si>
    <t>WOODSTOCK</t>
  </si>
  <si>
    <t>60098-0000</t>
  </si>
  <si>
    <t>815-337-3000</t>
  </si>
  <si>
    <t>MOLDING AU</t>
  </si>
  <si>
    <t>1470 EAST PARHAM ROAD</t>
  </si>
  <si>
    <t>23228-2330</t>
  </si>
  <si>
    <t>804-887-2525</t>
  </si>
  <si>
    <t>MOLINS-RIC</t>
  </si>
  <si>
    <t>7050 NORTH 76TH ST</t>
  </si>
  <si>
    <t>414-353-8820</t>
  </si>
  <si>
    <t>MONARCH CO</t>
  </si>
  <si>
    <t>815-282-5828</t>
  </si>
  <si>
    <t>1620 NEWPORT AVE, SUITE 190</t>
  </si>
  <si>
    <t>53545-0266</t>
  </si>
  <si>
    <t>608-754-4199</t>
  </si>
  <si>
    <t>9926 N ALPINE ROAD</t>
  </si>
  <si>
    <t>815-654-1154</t>
  </si>
  <si>
    <t>MOTION MAC</t>
  </si>
  <si>
    <t>3483 LONERGAN DRIVE</t>
  </si>
  <si>
    <t>815-874-9461</t>
  </si>
  <si>
    <t>USE 40006487</t>
  </si>
  <si>
    <t>W 229 N 1687 WESTWOOD DR.</t>
  </si>
  <si>
    <t>53186-0000</t>
  </si>
  <si>
    <t>262-896-3880</t>
  </si>
  <si>
    <t>MOTION WAU</t>
  </si>
  <si>
    <t>27285-0000</t>
  </si>
  <si>
    <t>565 ENTERPRISE DRIVE</t>
  </si>
  <si>
    <t>54956-0000</t>
  </si>
  <si>
    <t>920 729 9429</t>
  </si>
  <si>
    <t>410-238-3127</t>
  </si>
  <si>
    <t>847-623-8770</t>
  </si>
  <si>
    <t>881 AUTO MOTION WAY</t>
  </si>
  <si>
    <t>540-434-1919</t>
  </si>
  <si>
    <t>PO BOX 3547</t>
  </si>
  <si>
    <t>540-662-4800</t>
  </si>
  <si>
    <t>2410 NORWOOD COURT</t>
  </si>
  <si>
    <t>53403-0000</t>
  </si>
  <si>
    <t>2750 AGRICULTURE DRIVE</t>
  </si>
  <si>
    <t>608-221-3328</t>
  </si>
  <si>
    <t>222 MARQUARDT DR</t>
  </si>
  <si>
    <t>60090-0000</t>
  </si>
  <si>
    <t>847-459-7727</t>
  </si>
  <si>
    <t>P.O. BOX 6630</t>
  </si>
  <si>
    <t>11850 JEFFERSON AVENUE</t>
  </si>
  <si>
    <t>23606-0630</t>
  </si>
  <si>
    <t>N90 W14507 COMMERCE DRIVE</t>
  </si>
  <si>
    <t>262-502-1707</t>
  </si>
  <si>
    <t>MULTI-FAB</t>
  </si>
  <si>
    <t>601 EAST ALGONQUIN ROAD</t>
  </si>
  <si>
    <t>847-348-5452</t>
  </si>
  <si>
    <t>NATION PIZ</t>
  </si>
  <si>
    <t>AND TECHNOLOGY</t>
  </si>
  <si>
    <t>100 BUREAU DRIVE, STOP 8460</t>
  </si>
  <si>
    <t>GAITHERSBURG</t>
  </si>
  <si>
    <t>800-975-5575</t>
  </si>
  <si>
    <t>NATIONAL I</t>
  </si>
  <si>
    <t>DO NOT USE SEE 40008747</t>
  </si>
  <si>
    <t>FERRERO</t>
  </si>
  <si>
    <t>7717 SOUTH ROUTE 31</t>
  </si>
  <si>
    <t>815-459-4040</t>
  </si>
  <si>
    <t>651 S.M.L.KING JR AVE</t>
  </si>
  <si>
    <t>60085-0000</t>
  </si>
  <si>
    <t>C/O NOVELLUS SYSTEMS, INC.</t>
  </si>
  <si>
    <t>11155 S.W. LEVETON DRIVE</t>
  </si>
  <si>
    <t>TUALATIN</t>
  </si>
  <si>
    <t>503-885-6969</t>
  </si>
  <si>
    <t>NOVELLUS S</t>
  </si>
  <si>
    <t>5118 GLEN ALDEN DRIVE</t>
  </si>
  <si>
    <t>804-226-4433</t>
  </si>
  <si>
    <t>OLD DOMINI</t>
  </si>
  <si>
    <t>9501 NEVADA AVE</t>
  </si>
  <si>
    <t>847-349-9358</t>
  </si>
  <si>
    <t>OLYMPIA FO</t>
  </si>
  <si>
    <t>200 E CRAMER STREET</t>
  </si>
  <si>
    <t>920-563-2437</t>
  </si>
  <si>
    <t>OPPORTUNIT</t>
  </si>
  <si>
    <t>1944 VALLEY AVE</t>
  </si>
  <si>
    <t>540-667-6666</t>
  </si>
  <si>
    <t>O'SULLIVAN</t>
  </si>
  <si>
    <t>301-543-1200</t>
  </si>
  <si>
    <t>OUTOTEC FI</t>
  </si>
  <si>
    <t>405 WEST UNIVERSITY DRIVE</t>
  </si>
  <si>
    <t>ARLINGTON HEIGHTS</t>
  </si>
  <si>
    <t>60004-0000</t>
  </si>
  <si>
    <t>847-632-0500</t>
  </si>
  <si>
    <t>PACIFIC FA</t>
  </si>
  <si>
    <t>(FORMERLY MAGNOLIA MFG.-#4)</t>
  </si>
  <si>
    <t>495 COMMANCHE CIRCLE</t>
  </si>
  <si>
    <t>815-943-8144</t>
  </si>
  <si>
    <t>PEDIGREE O</t>
  </si>
  <si>
    <t>LOUISA</t>
  </si>
  <si>
    <t>540-967-1060</t>
  </si>
  <si>
    <t>PIEDMONT M</t>
  </si>
  <si>
    <t>3000 S. MALMO</t>
  </si>
  <si>
    <t>847-437-1427</t>
  </si>
  <si>
    <t>PMI CARTON</t>
  </si>
  <si>
    <t>3710 COMMERCE DR., SUITE 1001</t>
  </si>
  <si>
    <t>HALETHORPE</t>
  </si>
  <si>
    <t>410-891-5520</t>
  </si>
  <si>
    <t>POST-IS, L</t>
  </si>
  <si>
    <t>N60 W22700 SILVER SPRING DR.</t>
  </si>
  <si>
    <t>262-252-4301</t>
  </si>
  <si>
    <t>POWER TEST</t>
  </si>
  <si>
    <t>9029 FAWN ROAD</t>
  </si>
  <si>
    <t>BRIDGEVILLE</t>
  </si>
  <si>
    <t>19933-0000</t>
  </si>
  <si>
    <t>POWER TRAN</t>
  </si>
  <si>
    <t>601 CORPORATE WOODS PARKWAY</t>
  </si>
  <si>
    <t>ILLINOIS DIVISION</t>
  </si>
  <si>
    <t>VERNON HILLS</t>
  </si>
  <si>
    <t>60061-0000</t>
  </si>
  <si>
    <t>847-821-0700</t>
  </si>
  <si>
    <t>123 HARVEST ROAD</t>
  </si>
  <si>
    <t>46714-0000</t>
  </si>
  <si>
    <t>PRETZEL'S</t>
  </si>
  <si>
    <t>2800 OVERLOOK PKWY</t>
  </si>
  <si>
    <t>30339-6240</t>
  </si>
  <si>
    <t>404-460-7000</t>
  </si>
  <si>
    <t>PRINTPACK</t>
  </si>
  <si>
    <t>N64 W23110 MAIN STREET</t>
  </si>
  <si>
    <t>53089-0000</t>
  </si>
  <si>
    <t>414-246-7500</t>
  </si>
  <si>
    <t>QTI-QUAD T</t>
  </si>
  <si>
    <t>**DO NOT MAIL**INVOICE THRU PORTAL</t>
  </si>
  <si>
    <t>83 EXECUTIVE DRIVE</t>
  </si>
  <si>
    <t>540-427-7705</t>
  </si>
  <si>
    <t>QUALITY CO</t>
  </si>
  <si>
    <t>1600 PARAMOUNT DRIVE</t>
  </si>
  <si>
    <t>262-746-6898</t>
  </si>
  <si>
    <t>QUINTEC</t>
  </si>
  <si>
    <t>QUINTON CA</t>
  </si>
  <si>
    <t>540-389-3220</t>
  </si>
  <si>
    <t>WILLIAMSPORT</t>
  </si>
  <si>
    <t>301-223-7700</t>
  </si>
  <si>
    <t>REDLAND BR</t>
  </si>
  <si>
    <t>222 FORBES ROAD, SUITE 4400</t>
  </si>
  <si>
    <t>BRAINTREE</t>
  </si>
  <si>
    <t>781-786-6800</t>
  </si>
  <si>
    <t>RICHELIEU</t>
  </si>
  <si>
    <t>4343 CHAVENELLE ROAD</t>
  </si>
  <si>
    <t>DUBUQUE</t>
  </si>
  <si>
    <t>52002-2654</t>
  </si>
  <si>
    <t>563-589-2762</t>
  </si>
  <si>
    <t>RITE-HITE</t>
  </si>
  <si>
    <t>563-556-2020</t>
  </si>
  <si>
    <t>766 RESEARCH PARKWAY</t>
  </si>
  <si>
    <t>815-398-5507</t>
  </si>
  <si>
    <t>ROCKFORD T</t>
  </si>
  <si>
    <t>1840 JANKE DRIVE</t>
  </si>
  <si>
    <t>60062-0000</t>
  </si>
  <si>
    <t>847-714-0404</t>
  </si>
  <si>
    <t>ROSENTHAL</t>
  </si>
  <si>
    <t>3909 THREE OAKS RD</t>
  </si>
  <si>
    <t>815-455-4700</t>
  </si>
  <si>
    <t>SAGE PRODU</t>
  </si>
  <si>
    <t>10522 GOVERNOR LANE BLVD</t>
  </si>
  <si>
    <t>21795-0000</t>
  </si>
  <si>
    <t>632 GRABLE STREET</t>
  </si>
  <si>
    <t>61109-0000</t>
  </si>
  <si>
    <t>815-226-0660</t>
  </si>
  <si>
    <t>SANDRAY PR</t>
  </si>
  <si>
    <t>1915 S. STOUGHTON ROAD</t>
  </si>
  <si>
    <t>608-222-2399</t>
  </si>
  <si>
    <t>SANI-MATIC</t>
  </si>
  <si>
    <t>1651 BARCLAY BLVD.</t>
  </si>
  <si>
    <t>847-229-0600</t>
  </si>
  <si>
    <t>SANRITSU A</t>
  </si>
  <si>
    <t>2570 BEVERLY ROAD</t>
  </si>
  <si>
    <t>HOFFMAN ESTATES</t>
  </si>
  <si>
    <t>60192-3302</t>
  </si>
  <si>
    <t>SEARS PROC</t>
  </si>
  <si>
    <t>1234 HARDT CIRCLE</t>
  </si>
  <si>
    <t>224-208-1331</t>
  </si>
  <si>
    <t>SESOTEC IN</t>
  </si>
  <si>
    <t>703-753-8888</t>
  </si>
  <si>
    <t>QUIPP MANUFACTURING</t>
  </si>
  <si>
    <t>3620 WEST LAKE AVE.</t>
  </si>
  <si>
    <t>(563)422-5686</t>
  </si>
  <si>
    <t>SIGNODE</t>
  </si>
  <si>
    <t>ATTN: A/P</t>
  </si>
  <si>
    <t>3620 WEST LAKE AVE</t>
  </si>
  <si>
    <t>60026-0000</t>
  </si>
  <si>
    <t>847-657-4492</t>
  </si>
  <si>
    <t>3650 W LAKE AVE, DOCK 4</t>
  </si>
  <si>
    <t>847-870-3544</t>
  </si>
  <si>
    <t>400 NORTH 15TH STREET</t>
  </si>
  <si>
    <t>ROCHELLE</t>
  </si>
  <si>
    <t>61068-0000</t>
  </si>
  <si>
    <t>815-562-1262</t>
  </si>
  <si>
    <t>310 BUSSE HIGHWAY</t>
  </si>
  <si>
    <t>PARK RIDGE</t>
  </si>
  <si>
    <t>847-824-8327</t>
  </si>
  <si>
    <t>SILTEK INT</t>
  </si>
  <si>
    <t>5463 INTERNATIONAL DRIVE</t>
  </si>
  <si>
    <t>PLASTIC</t>
  </si>
  <si>
    <t>815-874-5364</t>
  </si>
  <si>
    <t>SMITH INDU</t>
  </si>
  <si>
    <t>16150 E. STEPHENS STREET</t>
  </si>
  <si>
    <t>626-336-7711</t>
  </si>
  <si>
    <t>SNAK KING</t>
  </si>
  <si>
    <t>3374 PRECISION DR</t>
  </si>
  <si>
    <t>SPARE PART</t>
  </si>
  <si>
    <t>3946 WILLOW ROAD</t>
  </si>
  <si>
    <t>60176-0000</t>
  </si>
  <si>
    <t>847-678-4240</t>
  </si>
  <si>
    <t>555 NORTH PARK DRIVE</t>
  </si>
  <si>
    <t>ROXBORO</t>
  </si>
  <si>
    <t>27573-0000</t>
  </si>
  <si>
    <t>336-330-9000</t>
  </si>
  <si>
    <t>SPUNTECH I</t>
  </si>
  <si>
    <t>400 SOUTH PRAIRIE AVENUE</t>
  </si>
  <si>
    <t>262-547-0121</t>
  </si>
  <si>
    <t>SPX TRANSF</t>
  </si>
  <si>
    <t>71 WEST SEEGERS ROAD</t>
  </si>
  <si>
    <t>60005-0000</t>
  </si>
  <si>
    <t>847-593-5959</t>
  </si>
  <si>
    <t>STICKON PA</t>
  </si>
  <si>
    <t>512 NORTHGATE PARKWAY</t>
  </si>
  <si>
    <t>847-808-9095</t>
  </si>
  <si>
    <t>SUBURBAN M</t>
  </si>
  <si>
    <t>608 441 5933</t>
  </si>
  <si>
    <t>SUB-ZERO,</t>
  </si>
  <si>
    <t>5635 SOUTH WESTRIDGE DRIVE</t>
  </si>
  <si>
    <t>262-938-6700</t>
  </si>
  <si>
    <t>SUMITOMO E</t>
  </si>
  <si>
    <t>169 INDUSTRIAL DR UNIT A</t>
  </si>
  <si>
    <t>262-949-5128</t>
  </si>
  <si>
    <t>SUPERIOR C</t>
  </si>
  <si>
    <t>703-916-2467</t>
  </si>
  <si>
    <t>2601 LATHROP AVE</t>
  </si>
  <si>
    <t>FLATBED TO</t>
  </si>
  <si>
    <t>LOOP N SUITE A</t>
  </si>
  <si>
    <t>2828 DONALD DOUGLAS</t>
  </si>
  <si>
    <t>SANTA MONICA</t>
  </si>
  <si>
    <t>310-396-4433</t>
  </si>
  <si>
    <t>TASTE OF N</t>
  </si>
  <si>
    <t>9055 JUNCTION DR</t>
  </si>
  <si>
    <t>ANNAPOLIS JUNCTION</t>
  </si>
  <si>
    <t>866-921-7072</t>
  </si>
  <si>
    <t>3026 EASTERN BLVD BLDG. G</t>
  </si>
  <si>
    <t>410-866-8596</t>
  </si>
  <si>
    <t>TECH MACHI</t>
  </si>
  <si>
    <t>7324 FOREST HILLS ROAD</t>
  </si>
  <si>
    <t>61111-0000</t>
  </si>
  <si>
    <t>815-282-1775</t>
  </si>
  <si>
    <t>TEK-MATIC</t>
  </si>
  <si>
    <t>3 BELLECOR DRIVE</t>
  </si>
  <si>
    <t>19720-0000</t>
  </si>
  <si>
    <t>800-441-7312</t>
  </si>
  <si>
    <t>THE BRIGGS</t>
  </si>
  <si>
    <t>434-791-9200</t>
  </si>
  <si>
    <t>THE GOODYE</t>
  </si>
  <si>
    <t>101 E STATE PKWY</t>
  </si>
  <si>
    <t>847-884-1805</t>
  </si>
  <si>
    <t>TISHMA INN</t>
  </si>
  <si>
    <t>03802-8243</t>
  </si>
  <si>
    <t>207-439-4771</t>
  </si>
  <si>
    <t>TOROSIAN T</t>
  </si>
  <si>
    <t>6655 W DIVERSEY AVE</t>
  </si>
  <si>
    <t>60707-2293</t>
  </si>
  <si>
    <t>773-889-0200</t>
  </si>
  <si>
    <t>TRIANGLE P</t>
  </si>
  <si>
    <t>HOCKESSIN</t>
  </si>
  <si>
    <t>302-239-1638</t>
  </si>
  <si>
    <t>TRITEK TEC</t>
  </si>
  <si>
    <t>8000 WESTPARK DRIVE, SUITE 600</t>
  </si>
  <si>
    <t>MCLEAN</t>
  </si>
  <si>
    <t>703-582-2353</t>
  </si>
  <si>
    <t>TRIUMPH EN</t>
  </si>
  <si>
    <t>SUITE 201</t>
  </si>
  <si>
    <t>120 COCKEYSVILLE ROAD</t>
  </si>
  <si>
    <t>HUNT VALLEY</t>
  </si>
  <si>
    <t>21030-0000</t>
  </si>
  <si>
    <t>TURBO SYST</t>
  </si>
  <si>
    <t>23321 AUTO PILOT DR</t>
  </si>
  <si>
    <t>701-661-5707</t>
  </si>
  <si>
    <t>855-783-2351</t>
  </si>
  <si>
    <t>704-398-5600</t>
  </si>
  <si>
    <t>2100 THE OAKS PARKWAY</t>
  </si>
  <si>
    <t>662-473-5862</t>
  </si>
  <si>
    <t>C/O VALMET FINANCIAL SERVICES</t>
  </si>
  <si>
    <t>SAINT-LAURENT</t>
  </si>
  <si>
    <t>1412 STN</t>
  </si>
  <si>
    <t>H4L 4X3</t>
  </si>
  <si>
    <t>608-365-3319</t>
  </si>
  <si>
    <t>VALMET INC</t>
  </si>
  <si>
    <t>3505 BIRCHWOOD DRIVE</t>
  </si>
  <si>
    <t>847 689 1000</t>
  </si>
  <si>
    <t>VISUAL PAK</t>
  </si>
  <si>
    <t>6965 NORTH HAMLIN AVENUE</t>
  </si>
  <si>
    <t>LINCOLNWOOD</t>
  </si>
  <si>
    <t>847-673-8900</t>
  </si>
  <si>
    <t>VOSS BELTI</t>
  </si>
  <si>
    <t>6353 N. 64TH STREET</t>
  </si>
  <si>
    <t>53218-0000</t>
  </si>
  <si>
    <t>414-358-8300</t>
  </si>
  <si>
    <t>W.L. DECKE</t>
  </si>
  <si>
    <t>***EMAIL INVOICES***</t>
  </si>
  <si>
    <t>847-743-7200</t>
  </si>
  <si>
    <t>W.W. GRAIN</t>
  </si>
  <si>
    <t>1600 BELLWOOD ROAD</t>
  </si>
  <si>
    <t>804-714-1040</t>
  </si>
  <si>
    <t>WAKO CHEMI</t>
  </si>
  <si>
    <t>ATTN: JEFF FLACK</t>
  </si>
  <si>
    <t>1300 LINCOLN AVE.</t>
  </si>
  <si>
    <t>262-549-8451</t>
  </si>
  <si>
    <t>WAUKESHA K</t>
  </si>
  <si>
    <t>WEIMER KEN</t>
  </si>
  <si>
    <t>CHILHOWIE</t>
  </si>
  <si>
    <t>276-646-7535</t>
  </si>
  <si>
    <t>WEST VIRGI</t>
  </si>
  <si>
    <t>9229 IVANHOE STREET</t>
  </si>
  <si>
    <t>847-678-1740</t>
  </si>
  <si>
    <t>WESTERN PR</t>
  </si>
  <si>
    <t>200 BAKER PLAZA</t>
  </si>
  <si>
    <t>FRONT ROYAL</t>
  </si>
  <si>
    <t>540-631-8100</t>
  </si>
  <si>
    <t>WESTON FOO</t>
  </si>
  <si>
    <t>3990 US 311 HWY N</t>
  </si>
  <si>
    <t>PINE HALL</t>
  </si>
  <si>
    <t>336-445-4500</t>
  </si>
  <si>
    <t>WIELAND CO</t>
  </si>
  <si>
    <t>200 S. MARSHALL STREET</t>
  </si>
  <si>
    <t>WINSTON SALEM</t>
  </si>
  <si>
    <t>336-971-6543</t>
  </si>
  <si>
    <t>WILKERSON</t>
  </si>
  <si>
    <t>2050 N 15TH AVE</t>
  </si>
  <si>
    <t>708-450-0074</t>
  </si>
  <si>
    <t>WISCON COR</t>
  </si>
  <si>
    <t>3721 VENTURA DRIVE</t>
  </si>
  <si>
    <t>847-385-6000</t>
  </si>
  <si>
    <t>1500 BUSH STREET</t>
  </si>
  <si>
    <t>21230-1928</t>
  </si>
  <si>
    <t>410-837-3000</t>
  </si>
  <si>
    <t>WM.T.BURNE</t>
  </si>
  <si>
    <t>2470 KERPER BLVD.</t>
  </si>
  <si>
    <t>52001-0000</t>
  </si>
  <si>
    <t>563-587-4829</t>
  </si>
  <si>
    <t>404 NORTH WESLEY AVENUE</t>
  </si>
  <si>
    <t>MOUNT MORRIS</t>
  </si>
  <si>
    <t>61054-0000</t>
  </si>
  <si>
    <t>815-734-8648</t>
  </si>
  <si>
    <t>24153-0648</t>
  </si>
  <si>
    <t>703-389-5426</t>
  </si>
  <si>
    <t>YOKOHAMA T</t>
  </si>
  <si>
    <t>4950 S. 6TH STREET</t>
  </si>
  <si>
    <t>53221-3661</t>
  </si>
  <si>
    <t>612-341-2633</t>
  </si>
  <si>
    <t>8142 S 6TH STREET</t>
  </si>
  <si>
    <t>414-433-0700</t>
  </si>
  <si>
    <t>ZUND AMERI</t>
  </si>
  <si>
    <t>US Paul Drechnowicz</t>
  </si>
  <si>
    <t>7208-A WEIL AVE.</t>
  </si>
  <si>
    <t>314-646-5353</t>
  </si>
  <si>
    <t>ORIGIN</t>
  </si>
  <si>
    <t>MUSSNAGA</t>
  </si>
  <si>
    <t>908 JEFFCO EXECUTIVE DR.</t>
  </si>
  <si>
    <t>30987 OREGON ROAD</t>
  </si>
  <si>
    <t>PERRYSBURG</t>
  </si>
  <si>
    <t>419-666-9700</t>
  </si>
  <si>
    <t>ADVANCED R</t>
  </si>
  <si>
    <t>1244 HOME AVENUE</t>
  </si>
  <si>
    <t>330-633-8212</t>
  </si>
  <si>
    <t>AKRON BELT</t>
  </si>
  <si>
    <t>520 S 18TH ST</t>
  </si>
  <si>
    <t>844-566-2358</t>
  </si>
  <si>
    <t>500 S 18TH STREET</t>
  </si>
  <si>
    <t>515-453-2529</t>
  </si>
  <si>
    <t>601 11TH AVE S</t>
  </si>
  <si>
    <t>708-496-0235</t>
  </si>
  <si>
    <t>812-644-7623</t>
  </si>
  <si>
    <t>1300 GRANT INDUSTRIAL DRIVE</t>
  </si>
  <si>
    <t>O'FALLON</t>
  </si>
  <si>
    <t>636-379-6526</t>
  </si>
  <si>
    <t>BELTMAX LL</t>
  </si>
  <si>
    <t>800-331-6643</t>
  </si>
  <si>
    <t>170 JIM COURT</t>
  </si>
  <si>
    <t>502-957-1777</t>
  </si>
  <si>
    <t>BULLITT CO</t>
  </si>
  <si>
    <t>8854 SOUTH AA HIGHWAY</t>
  </si>
  <si>
    <t>HARWOOD</t>
  </si>
  <si>
    <t>417-432-1062</t>
  </si>
  <si>
    <t>COUNTRYSID</t>
  </si>
  <si>
    <t>1646 CHAMPAGNE DRIVE N</t>
  </si>
  <si>
    <t>734-722-8900</t>
  </si>
  <si>
    <t>DP BROWN O</t>
  </si>
  <si>
    <t>1300 W. BARTLETT ROAD</t>
  </si>
  <si>
    <t>847-741-5370</t>
  </si>
  <si>
    <t>ELGIN SWEE</t>
  </si>
  <si>
    <t>34355 VOKES DRIVE</t>
  </si>
  <si>
    <t>EASTLAKE</t>
  </si>
  <si>
    <t>440-975-0070</t>
  </si>
  <si>
    <t>4500 E. 75TH TERRACE</t>
  </si>
  <si>
    <t>816-363-8333</t>
  </si>
  <si>
    <t>GASKET ENG</t>
  </si>
  <si>
    <t>1902 N. KENTUCKY AVENUE</t>
  </si>
  <si>
    <t>812-464-5153</t>
  </si>
  <si>
    <t>142 AMPEY RD</t>
  </si>
  <si>
    <t>PAW PAW</t>
  </si>
  <si>
    <t>269-657-7771</t>
  </si>
  <si>
    <t>1220 DEPOT STREET</t>
  </si>
  <si>
    <t>MANAWA</t>
  </si>
  <si>
    <t>HAWK TRAIL</t>
  </si>
  <si>
    <t>2725 SOUTH HIGHWAY 55</t>
  </si>
  <si>
    <t>17138 LINCOLN ST. NE</t>
  </si>
  <si>
    <t>INDUS RUBB</t>
  </si>
  <si>
    <t>N9665 STATE PARK RD UNIT 101</t>
  </si>
  <si>
    <t>GRAY SUMMIT</t>
  </si>
  <si>
    <t>JB INDUSTR</t>
  </si>
  <si>
    <t>260-483-1121</t>
  </si>
  <si>
    <t>101 PROGRESS DRIVE</t>
  </si>
  <si>
    <t>JACKSON CENTER</t>
  </si>
  <si>
    <t>937-596-6106</t>
  </si>
  <si>
    <t>LACAL EQUI</t>
  </si>
  <si>
    <t>14307 28TH PL NORTH</t>
  </si>
  <si>
    <t>763-559-6131</t>
  </si>
  <si>
    <t>2532 WALDORF CT NW</t>
  </si>
  <si>
    <t>156-161-21</t>
  </si>
  <si>
    <t>504 EAST FRONT STREET</t>
  </si>
  <si>
    <t>PEMBERVILLE</t>
  </si>
  <si>
    <t>419-287-7092</t>
  </si>
  <si>
    <t>NATION</t>
  </si>
  <si>
    <t>200 GARRISON AVE</t>
  </si>
  <si>
    <t>NEKOOSA</t>
  </si>
  <si>
    <t>NEKOOSA CO</t>
  </si>
  <si>
    <t>1120 CHERRY STREET</t>
  </si>
  <si>
    <t>TOLEDO</t>
  </si>
  <si>
    <t>RELIABLE B</t>
  </si>
  <si>
    <t>616-247-0633</t>
  </si>
  <si>
    <t>6969 METROPLEX DR</t>
  </si>
  <si>
    <t>ROMULUS</t>
  </si>
  <si>
    <t>734-729-8000</t>
  </si>
  <si>
    <t>SKIMMER IN</t>
  </si>
  <si>
    <t>SMITH IND</t>
  </si>
  <si>
    <t>3800 STAHL DRIVE SE</t>
  </si>
  <si>
    <t>49546-6148</t>
  </si>
  <si>
    <t>2184 STATE ROUTE 43</t>
  </si>
  <si>
    <t>MOGADORE</t>
  </si>
  <si>
    <t>330-628-3522</t>
  </si>
  <si>
    <t>STROUP &amp; S</t>
  </si>
  <si>
    <t>314-739-9191</t>
  </si>
  <si>
    <t>3280 HAGEMAN STREET</t>
  </si>
  <si>
    <t>CHICAGO BULK MAIL CTR</t>
  </si>
  <si>
    <t>7500 W ROOSEVELT RD</t>
  </si>
  <si>
    <t>5800 PHANTOM DR</t>
  </si>
  <si>
    <t>HAZELWOOD</t>
  </si>
  <si>
    <t>ATT: ACCOUNTS PAYABLE</t>
  </si>
  <si>
    <t>24203-8300</t>
  </si>
  <si>
    <t>423-573-7300</t>
  </si>
  <si>
    <t>UNITED CEN</t>
  </si>
  <si>
    <t>DEXTER</t>
  </si>
  <si>
    <t>734-426-0088</t>
  </si>
  <si>
    <t>6353 N 64TH ST</t>
  </si>
  <si>
    <t>W  L   DEC</t>
  </si>
  <si>
    <t>920 VIA RODEO</t>
  </si>
  <si>
    <t>92870-6775</t>
  </si>
  <si>
    <t>714-223-9522</t>
  </si>
  <si>
    <t>US Ray Fisher</t>
  </si>
  <si>
    <t>520 S 18TH STREET</t>
  </si>
  <si>
    <t>515-645-6959</t>
  </si>
  <si>
    <t>225-925-5545</t>
  </si>
  <si>
    <t>AMERIMEX U</t>
  </si>
  <si>
    <t>290 BRITANNIA ROAD E</t>
  </si>
  <si>
    <t>L4Z 1S6</t>
  </si>
  <si>
    <t>905-890-1311</t>
  </si>
  <si>
    <t>45-465</t>
  </si>
  <si>
    <t>DIV OF TRANSPLY INC</t>
  </si>
  <si>
    <t>3501 HEMPLAND RD</t>
  </si>
  <si>
    <t>APPLE BELT</t>
  </si>
  <si>
    <t>410-290-8866</t>
  </si>
  <si>
    <t>404-419-3700</t>
  </si>
  <si>
    <t>1941 CHESPARK DRIVE</t>
  </si>
  <si>
    <t>2330 MILLRACE COURT UNIT 1</t>
  </si>
  <si>
    <t>L5N 1W2</t>
  </si>
  <si>
    <t>905-565-9217</t>
  </si>
  <si>
    <t>44-35-323</t>
  </si>
  <si>
    <t>704-374-1500</t>
  </si>
  <si>
    <t>BOWMAN HOL</t>
  </si>
  <si>
    <t>595 WILCOX AVE</t>
  </si>
  <si>
    <t>209-236-1111</t>
  </si>
  <si>
    <t>BOYD CORPO</t>
  </si>
  <si>
    <t>817-335-8131</t>
  </si>
  <si>
    <t>3205 RUTHERFORD RD</t>
  </si>
  <si>
    <t>241 RUE DES CHARPENTIERS</t>
  </si>
  <si>
    <t>SAINT-GERMAIN-DE-GRANTHAM</t>
  </si>
  <si>
    <t>J0C 1K0</t>
  </si>
  <si>
    <t>819-495-5555</t>
  </si>
  <si>
    <t>CELMIRE IN</t>
  </si>
  <si>
    <t>3345 WYANDOTTE ST E</t>
  </si>
  <si>
    <t>N8Y 4S2</t>
  </si>
  <si>
    <t>519-258-2022</t>
  </si>
  <si>
    <t>CHECKER IN</t>
  </si>
  <si>
    <t>HARMONY BUSINESS PARK</t>
  </si>
  <si>
    <t>125 RUTHAR DR</t>
  </si>
  <si>
    <t>CHIORINO</t>
  </si>
  <si>
    <t>405 INDUSTRIAL DRIVE UNITS 3, 4, 5</t>
  </si>
  <si>
    <t>L9T 5B1</t>
  </si>
  <si>
    <t>905-878-5552</t>
  </si>
  <si>
    <t>CONNECT CO</t>
  </si>
  <si>
    <t>18 THOMPSON RD</t>
  </si>
  <si>
    <t>EAST WINDSOR</t>
  </si>
  <si>
    <t>860-623-9948</t>
  </si>
  <si>
    <t>CONNECTICU</t>
  </si>
  <si>
    <t>3353 BRIGHTON-HENRIETTA</t>
  </si>
  <si>
    <t>1523 25th Avenue N</t>
  </si>
  <si>
    <t>HUEYTOWN</t>
  </si>
  <si>
    <t>205-491-2342</t>
  </si>
  <si>
    <t>DYSON CONV</t>
  </si>
  <si>
    <t>750 BOUL. PIERRE-BERTRAND, STE. 100</t>
  </si>
  <si>
    <t>QUEBEC CITY</t>
  </si>
  <si>
    <t>G1M 3L2</t>
  </si>
  <si>
    <t>418-683-3611</t>
  </si>
  <si>
    <t>EMOND</t>
  </si>
  <si>
    <t>262 GENERAL PATTON AVE</t>
  </si>
  <si>
    <t>MANDEVILLE</t>
  </si>
  <si>
    <t>888-570-9663</t>
  </si>
  <si>
    <t>ENVIROZONE</t>
  </si>
  <si>
    <t>EMAIL INVS: CLIVELY@EPPERSONCO.COM</t>
  </si>
  <si>
    <t>5202 E. SHADOWLAWN AVENUE</t>
  </si>
  <si>
    <t>813-626-6125</t>
  </si>
  <si>
    <t>EPPERSON &amp;</t>
  </si>
  <si>
    <t>AGV-1631</t>
  </si>
  <si>
    <t xml:space="preserve"> 02-5801</t>
  </si>
  <si>
    <t>011-58-2-55-6...</t>
  </si>
  <si>
    <t>FCA</t>
  </si>
  <si>
    <t>Free Carrier</t>
  </si>
  <si>
    <t>ERBO AMERI</t>
  </si>
  <si>
    <t>#305-4475 WAYBURNE DRIVE</t>
  </si>
  <si>
    <t>BURNABY</t>
  </si>
  <si>
    <t>V5G 4X4</t>
  </si>
  <si>
    <t>604-444-4885</t>
  </si>
  <si>
    <t>3042-3295</t>
  </si>
  <si>
    <t>ERIKS INDU</t>
  </si>
  <si>
    <t>724-213-1145</t>
  </si>
  <si>
    <t>859-525-2358</t>
  </si>
  <si>
    <t>MCADOO</t>
  </si>
  <si>
    <t>570-929-2381</t>
  </si>
  <si>
    <t>FRANK CALL</t>
  </si>
  <si>
    <t>15 RAYTKWICH DR</t>
  </si>
  <si>
    <t>NAUGATUCK</t>
  </si>
  <si>
    <t>203-729-9000</t>
  </si>
  <si>
    <t>H   BARBER</t>
  </si>
  <si>
    <t>520 WINDMILL ROAD</t>
  </si>
  <si>
    <t>DARTMOUTH</t>
  </si>
  <si>
    <t>NS</t>
  </si>
  <si>
    <t>B3B 1B3</t>
  </si>
  <si>
    <t>902-468-5499</t>
  </si>
  <si>
    <t>HERCULES S</t>
  </si>
  <si>
    <t>SAVANNAH</t>
  </si>
  <si>
    <t>912-756-1801</t>
  </si>
  <si>
    <t>HICKORY</t>
  </si>
  <si>
    <t>828-465-0001</t>
  </si>
  <si>
    <t>770-932-2888</t>
  </si>
  <si>
    <t>8116 MONTVIEW AVENUE</t>
  </si>
  <si>
    <t>MONTREAL</t>
  </si>
  <si>
    <t>H4P 2L7</t>
  </si>
  <si>
    <t>514-731-2181</t>
  </si>
  <si>
    <t>J  C   MCL</t>
  </si>
  <si>
    <t>6200 HIGHWAY 12</t>
  </si>
  <si>
    <t>715-834-1439</t>
  </si>
  <si>
    <t>J &amp; D MANU</t>
  </si>
  <si>
    <t>3189 PRINCETON ROAD, SUITE 293</t>
  </si>
  <si>
    <t>770-998-2124</t>
  </si>
  <si>
    <t>JEALCO INT</t>
  </si>
  <si>
    <t>4619 GLASGLOW ST</t>
  </si>
  <si>
    <t>JERRY BROTHERS IND-6146</t>
  </si>
  <si>
    <t>4619 GLASGOW ST</t>
  </si>
  <si>
    <t>704-370-6622</t>
  </si>
  <si>
    <t>37930-0607</t>
  </si>
  <si>
    <t>501 ELLEN TROUT DRIVE</t>
  </si>
  <si>
    <t>311 BELZ BLVD EAST</t>
  </si>
  <si>
    <t>910 SCOTT AVE</t>
  </si>
  <si>
    <t>10431-B MIDWEST INDUSTRIAL DR</t>
  </si>
  <si>
    <t>ST LOUIS</t>
  </si>
  <si>
    <t>10431 MIDWEST INDUSTRIAL DIRVE</t>
  </si>
  <si>
    <t>314-890-0016</t>
  </si>
  <si>
    <t>10431 MIDWEST INDUSTRIAL DRIVE</t>
  </si>
  <si>
    <t>904-781-3669</t>
  </si>
  <si>
    <t>MOTION - E</t>
  </si>
  <si>
    <t>8840 KELSO ROAD</t>
  </si>
  <si>
    <t>715 E MCDOWELL RD</t>
  </si>
  <si>
    <t>800-748-9083</t>
  </si>
  <si>
    <t>DIV. OF NUERA ENTERPRIESES CANADA I</t>
  </si>
  <si>
    <t>3300 MAINWAY DR</t>
  </si>
  <si>
    <t>L7M 1A7</t>
  </si>
  <si>
    <t>905-336-7848</t>
  </si>
  <si>
    <t>NUERA INDU</t>
  </si>
  <si>
    <t>1980 BOULEVARD DAGENAIS OUEST</t>
  </si>
  <si>
    <t>H7L 5W2</t>
  </si>
  <si>
    <t>514-955-1024</t>
  </si>
  <si>
    <t>371 HANLAN RD</t>
  </si>
  <si>
    <t>L4L 3T1</t>
  </si>
  <si>
    <t>ONTARIO BE</t>
  </si>
  <si>
    <t>225-683-8602</t>
  </si>
  <si>
    <t>PACTEC, IN</t>
  </si>
  <si>
    <t>2880 YADKIN RD</t>
  </si>
  <si>
    <t>757-485-2952</t>
  </si>
  <si>
    <t>PARKER SYS</t>
  </si>
  <si>
    <t>170 NORTH 17TH STREET</t>
  </si>
  <si>
    <t>304-277-4057</t>
  </si>
  <si>
    <t>196 VULCAN STREET</t>
  </si>
  <si>
    <t>334-277-5470</t>
  </si>
  <si>
    <t>PRICE RUBB</t>
  </si>
  <si>
    <t>CRANSTON</t>
  </si>
  <si>
    <t>401-272-1373</t>
  </si>
  <si>
    <t>566 RIDGE RD</t>
  </si>
  <si>
    <t>WELLAND</t>
  </si>
  <si>
    <t>L3B 5N7</t>
  </si>
  <si>
    <t>905-525-8730</t>
  </si>
  <si>
    <t>QUALITY BE</t>
  </si>
  <si>
    <t>2510 INDUSTRIAL PARK RD</t>
  </si>
  <si>
    <t>HENDERSONVILLE</t>
  </si>
  <si>
    <t>828-696-2000</t>
  </si>
  <si>
    <t>QUALITY RU</t>
  </si>
  <si>
    <t>908 SHREWSBURY RD</t>
  </si>
  <si>
    <t>70121-1830</t>
  </si>
  <si>
    <t>R.J. TRICO</t>
  </si>
  <si>
    <t>530 COLLINS RD.BLDG 100</t>
  </si>
  <si>
    <t>1169 LORIMAR DRIVE</t>
  </si>
  <si>
    <t>L5S 1M5</t>
  </si>
  <si>
    <t>905-564-8585</t>
  </si>
  <si>
    <t>REMATECH I</t>
  </si>
  <si>
    <t>601 LANEY WALKER BLVD</t>
  </si>
  <si>
    <t>RICHMOND S</t>
  </si>
  <si>
    <t>EATON PARK</t>
  </si>
  <si>
    <t>863-665-6115</t>
  </si>
  <si>
    <t>RUBBER &amp; A</t>
  </si>
  <si>
    <t>5011 COMMERCE PARK CIR</t>
  </si>
  <si>
    <t>PENSACOLA</t>
  </si>
  <si>
    <t>RUBBER &amp; S</t>
  </si>
  <si>
    <t>*email invoices to:</t>
  </si>
  <si>
    <t>662-327-7262</t>
  </si>
  <si>
    <t>61N GATES AVENUE</t>
  </si>
  <si>
    <t>LACKAWANNA</t>
  </si>
  <si>
    <t>888-755-7450</t>
  </si>
  <si>
    <t>SAMPLA BEL</t>
  </si>
  <si>
    <t>PARRY SOUND</t>
  </si>
  <si>
    <t>P2A 2X4</t>
  </si>
  <si>
    <t>705-746-5884</t>
  </si>
  <si>
    <t>SHAW-ALMEX</t>
  </si>
  <si>
    <t>ATTN: BILLIE ATKINSON</t>
  </si>
  <si>
    <t>700 GOLDMAN DR</t>
  </si>
  <si>
    <t>CREAM RIDGE</t>
  </si>
  <si>
    <t>609-758-0800</t>
  </si>
  <si>
    <t>SIGMA CORP</t>
  </si>
  <si>
    <t>ADAMSVILLE</t>
  </si>
  <si>
    <t>205-785-6884</t>
  </si>
  <si>
    <t>SOUTHEASTE</t>
  </si>
  <si>
    <t>184-368-15</t>
  </si>
  <si>
    <t>1758 ANTHONY ROAD</t>
  </si>
  <si>
    <t>520 WINDMILL RD.</t>
  </si>
  <si>
    <t>STELLAR IN</t>
  </si>
  <si>
    <t>804-643-8311</t>
  </si>
  <si>
    <t>SUTTON-CLA</t>
  </si>
  <si>
    <t>HARVEY</t>
  </si>
  <si>
    <t>504-366-3223</t>
  </si>
  <si>
    <t>THE RUBBER</t>
  </si>
  <si>
    <t>2664 RUE PRINCIPALE</t>
  </si>
  <si>
    <t>DUNHAM</t>
  </si>
  <si>
    <t>J0E 1M0</t>
  </si>
  <si>
    <t>450-263-3735</t>
  </si>
  <si>
    <t>TRANSFORCE</t>
  </si>
  <si>
    <t>70 COHOES ROAD</t>
  </si>
  <si>
    <t>250 N. ROYAL STREET</t>
  </si>
  <si>
    <t>80 COUNTY RD  BAY 154</t>
  </si>
  <si>
    <t>ATTN: MAINTENANCE DEPT.</t>
  </si>
  <si>
    <t>5640 E. TEFT RD</t>
  </si>
  <si>
    <t>3701 W. WENDOVER AVE</t>
  </si>
  <si>
    <t>336-855-4409</t>
  </si>
  <si>
    <t>US POSTAL SERVICE-DALLAS</t>
  </si>
  <si>
    <t>DALLAS BMC</t>
  </si>
  <si>
    <t>2400 DFW TURNPIKE</t>
  </si>
  <si>
    <t>US POSTAL SERVICE-DC</t>
  </si>
  <si>
    <t>WASHINGTON DC BMC</t>
  </si>
  <si>
    <t>9201 EDGEWORTH DR</t>
  </si>
  <si>
    <t>CAPITOL HEIGHTS</t>
  </si>
  <si>
    <t>US POSTAL SERVICE-JACKSONVILLE</t>
  </si>
  <si>
    <t>7415 COMMONWEALTH AVE</t>
  </si>
  <si>
    <t>478-743-8657</t>
  </si>
  <si>
    <t>230 BOUL. INDUSTRIEL- RR2</t>
  </si>
  <si>
    <t>ST GERMAIN DE GRANTHAM</t>
  </si>
  <si>
    <t>VALMETAL I</t>
  </si>
  <si>
    <t>EMAIL INV:kenni@vaughnbelting.com</t>
  </si>
  <si>
    <t>864-574-0234</t>
  </si>
  <si>
    <t>80 POLK AVENUE</t>
  </si>
  <si>
    <t>615-242-0461</t>
  </si>
  <si>
    <t>VOLUNTEER</t>
  </si>
  <si>
    <t>US Shawn Tewksbury</t>
  </si>
  <si>
    <t>781-421-2246</t>
  </si>
  <si>
    <t>ATTN: CARLOS MERCEDES</t>
  </si>
  <si>
    <t>501 GRIFFIN BROOK PARK DRIVE</t>
  </si>
  <si>
    <t>METHUEN</t>
  </si>
  <si>
    <t>3M TOUCH S</t>
  </si>
  <si>
    <t>PAWTUCKET</t>
  </si>
  <si>
    <t>781-821-8200</t>
  </si>
  <si>
    <t>ABBOTT-ACT</t>
  </si>
  <si>
    <t>157 GREEN ST.</t>
  </si>
  <si>
    <t>FOXBORO</t>
  </si>
  <si>
    <t>02035-2868</t>
  </si>
  <si>
    <t>508-543-3800</t>
  </si>
  <si>
    <t>374 SOMERS ROAD</t>
  </si>
  <si>
    <t>ELLINGTON</t>
  </si>
  <si>
    <t>860-872-6311</t>
  </si>
  <si>
    <t>ACTION PAC</t>
  </si>
  <si>
    <t>526 BENTON STREET</t>
  </si>
  <si>
    <t>STRATFORD</t>
  </si>
  <si>
    <t>203-375-8662</t>
  </si>
  <si>
    <t>AGGISAR CO</t>
  </si>
  <si>
    <t>59 YORK AVE.</t>
  </si>
  <si>
    <t>781-961-1350</t>
  </si>
  <si>
    <t>AIR DRAULI</t>
  </si>
  <si>
    <t>35 LOIS STREET</t>
  </si>
  <si>
    <t>NORWALK</t>
  </si>
  <si>
    <t>203-846-2021</t>
  </si>
  <si>
    <t>AIRPOT COR</t>
  </si>
  <si>
    <t>ATTN: NON-INVENTORY</t>
  </si>
  <si>
    <t>98108-0683</t>
  </si>
  <si>
    <t>781-297-2125</t>
  </si>
  <si>
    <t>100 CUMMINGS CTR STE 140A</t>
  </si>
  <si>
    <t>BEVERLY</t>
  </si>
  <si>
    <t>978-524-0168</t>
  </si>
  <si>
    <t>AMERICAN &amp;</t>
  </si>
  <si>
    <t>617-634-5481</t>
  </si>
  <si>
    <t>1 COFFIN AVENUE</t>
  </si>
  <si>
    <t>NEW BEDFORD</t>
  </si>
  <si>
    <t>508-993-9622</t>
  </si>
  <si>
    <t>AMERICAN E</t>
  </si>
  <si>
    <t>203 CARNEGIE ROW</t>
  </si>
  <si>
    <t>NORWOOD</t>
  </si>
  <si>
    <t>02062-0000</t>
  </si>
  <si>
    <t>781-440-9993</t>
  </si>
  <si>
    <t>AMERICAN H</t>
  </si>
  <si>
    <t>ENGINEERING</t>
  </si>
  <si>
    <t>829 MIDDLESEX TURNPIKE</t>
  </si>
  <si>
    <t>BILLERICA</t>
  </si>
  <si>
    <t>01821-0000</t>
  </si>
  <si>
    <t>978-262-8700</t>
  </si>
  <si>
    <t>AMERICAN S</t>
  </si>
  <si>
    <t>8 FURNACE AVE</t>
  </si>
  <si>
    <t>STAFFORD SPRINGS</t>
  </si>
  <si>
    <t>860-684-2766</t>
  </si>
  <si>
    <t>SECURITY OPERATIONS-PEABODY</t>
  </si>
  <si>
    <t>8 CENTENNIAL DRIVE</t>
  </si>
  <si>
    <t>PEABODY</t>
  </si>
  <si>
    <t>01960-7987</t>
  </si>
  <si>
    <t>978-977-3000</t>
  </si>
  <si>
    <t>217 LONG HILL CROSS ROAD</t>
  </si>
  <si>
    <t>SHELTON</t>
  </si>
  <si>
    <t>06484-0000</t>
  </si>
  <si>
    <t>203-925-9235</t>
  </si>
  <si>
    <t>ANCO ENGIN</t>
  </si>
  <si>
    <t>77 SERVISTAR INDUSTRIAL WAY</t>
  </si>
  <si>
    <t>413-572-1010</t>
  </si>
  <si>
    <t>ANGYS LAND</t>
  </si>
  <si>
    <t>860-528-3771</t>
  </si>
  <si>
    <t>35 NEMCO WAY</t>
  </si>
  <si>
    <t>AYER</t>
  </si>
  <si>
    <t>978-772-6337</t>
  </si>
  <si>
    <t>841 ROUTE 32, UNIT 19</t>
  </si>
  <si>
    <t>NORTH FRANKLIN</t>
  </si>
  <si>
    <t>860-642-7040</t>
  </si>
  <si>
    <t>ARICO</t>
  </si>
  <si>
    <t>538 MAIN STREET</t>
  </si>
  <si>
    <t>FISKEVILLE</t>
  </si>
  <si>
    <t>02823-0139</t>
  </si>
  <si>
    <t>401-821-1000</t>
  </si>
  <si>
    <t>ARKWRIGHT</t>
  </si>
  <si>
    <t>PO BOX 15250</t>
  </si>
  <si>
    <t>19850-5250</t>
  </si>
  <si>
    <t>508-366-1100</t>
  </si>
  <si>
    <t>ASTRAZENEC</t>
  </si>
  <si>
    <t>100 NORTHWEST BLVD</t>
  </si>
  <si>
    <t>NASHUA</t>
  </si>
  <si>
    <t>603-595-0700</t>
  </si>
  <si>
    <t>AUTAJON PA</t>
  </si>
  <si>
    <t>328 LAKE ROAD</t>
  </si>
  <si>
    <t>DAYVILLE</t>
  </si>
  <si>
    <t>860-779-1117</t>
  </si>
  <si>
    <t>62 CRAESCOT WAY</t>
  </si>
  <si>
    <t>845-628-5087</t>
  </si>
  <si>
    <t>BAKERY AND</t>
  </si>
  <si>
    <t>600 W. CHICAGO AVE. SUITE 860</t>
  </si>
  <si>
    <t>312-732-6669</t>
  </si>
  <si>
    <t>115 NOD ROAD</t>
  </si>
  <si>
    <t>860-669-7380</t>
  </si>
  <si>
    <t>BAUSCH ADV</t>
  </si>
  <si>
    <t>UNIT B</t>
  </si>
  <si>
    <t>178 WALLACE STREET</t>
  </si>
  <si>
    <t>4750 C0UNTRY ROAD 13 NE</t>
  </si>
  <si>
    <t>856-423-3700</t>
  </si>
  <si>
    <t>BENCHMARK/</t>
  </si>
  <si>
    <t>140 SOUTH ROAD</t>
  </si>
  <si>
    <t>BEDFORD</t>
  </si>
  <si>
    <t>833-848-9900</t>
  </si>
  <si>
    <t>BERKSHIRE</t>
  </si>
  <si>
    <t>431 HAYDEN STATION RD.</t>
  </si>
  <si>
    <t>06095-0000</t>
  </si>
  <si>
    <t>860-640-0556</t>
  </si>
  <si>
    <t>BIELOMATIK</t>
  </si>
  <si>
    <t>7 JACKSON ROAD</t>
  </si>
  <si>
    <t>DEVENS</t>
  </si>
  <si>
    <t>01432-0000</t>
  </si>
  <si>
    <t>978-772-7070</t>
  </si>
  <si>
    <t>UNIT #12</t>
  </si>
  <si>
    <t>23 LONDONDERRY RD.</t>
  </si>
  <si>
    <t>03053-3314</t>
  </si>
  <si>
    <t>603-537-0900</t>
  </si>
  <si>
    <t>BODE EQUIP</t>
  </si>
  <si>
    <t>7 OPPORTUNITY WAY</t>
  </si>
  <si>
    <t>NEWBURYPORT</t>
  </si>
  <si>
    <t>978-255-1921</t>
  </si>
  <si>
    <t>BOSTON CON</t>
  </si>
  <si>
    <t>251 AUTHORITY DRIVE</t>
  </si>
  <si>
    <t>FITCHBURG</t>
  </si>
  <si>
    <t>978-343-3067</t>
  </si>
  <si>
    <t>BOUTWELL,</t>
  </si>
  <si>
    <t>501 PLEASANT STREET</t>
  </si>
  <si>
    <t>LEE</t>
  </si>
  <si>
    <t>413-243-2200</t>
  </si>
  <si>
    <t>BOYD TECHN</t>
  </si>
  <si>
    <t>1017 SOUTHBRIDGE STREET</t>
  </si>
  <si>
    <t>WORCESTER</t>
  </si>
  <si>
    <t>508-791-8111</t>
  </si>
  <si>
    <t>BRIERLY LO</t>
  </si>
  <si>
    <t>200 INTERNATIONAL DRIVE, SUITE 105</t>
  </si>
  <si>
    <t>603-929-3900-...</t>
  </si>
  <si>
    <t>BRUECKNER</t>
  </si>
  <si>
    <t>50 ENERGY DRIVE</t>
  </si>
  <si>
    <t>781-984-2222</t>
  </si>
  <si>
    <t>BSC INDUST</t>
  </si>
  <si>
    <t>NORTH COUNTRY SMOKEHOUSE</t>
  </si>
  <si>
    <t>603-542-8323</t>
  </si>
  <si>
    <t>BUTCHER BL</t>
  </si>
  <si>
    <t>41 LEONA DRIVE</t>
  </si>
  <si>
    <t>MIDDLEBOROUGH</t>
  </si>
  <si>
    <t>02346-0000</t>
  </si>
  <si>
    <t>508-923-0544</t>
  </si>
  <si>
    <t>BUTLER AUT</t>
  </si>
  <si>
    <t>25 FLAGSTONE DRIVE</t>
  </si>
  <si>
    <t>603-889-1330</t>
  </si>
  <si>
    <t>C&amp;M MACHIN</t>
  </si>
  <si>
    <t>NORTH BENNINGTON</t>
  </si>
  <si>
    <t>VT</t>
  </si>
  <si>
    <t>802-379-2469</t>
  </si>
  <si>
    <t>CARBON ZER</t>
  </si>
  <si>
    <t>313 INDUSTRY AVE</t>
  </si>
  <si>
    <t>413-787-9661</t>
  </si>
  <si>
    <t>659 ANDOVER STREET</t>
  </si>
  <si>
    <t>978-687-9200</t>
  </si>
  <si>
    <t>CHARM SCIE</t>
  </si>
  <si>
    <t>20 BRADCO ST.</t>
  </si>
  <si>
    <t>PO BOX 723</t>
  </si>
  <si>
    <t>KEENE</t>
  </si>
  <si>
    <t>03431-0000</t>
  </si>
  <si>
    <t>800-229-5910</t>
  </si>
  <si>
    <t>CHOICE IND</t>
  </si>
  <si>
    <t>140 SUMMIT ST.</t>
  </si>
  <si>
    <t>01960-0000</t>
  </si>
  <si>
    <t>978-977-5050 EXT</t>
  </si>
  <si>
    <t>CONTRO DIVISION</t>
  </si>
  <si>
    <t>111 NORTH MAIN STREET</t>
  </si>
  <si>
    <t>860-584-3824</t>
  </si>
  <si>
    <t>CITY OF BR</t>
  </si>
  <si>
    <t>P.O. BOX 1118</t>
  </si>
  <si>
    <t>ME</t>
  </si>
  <si>
    <t>04104-0000</t>
  </si>
  <si>
    <t>207-775-1100</t>
  </si>
  <si>
    <t>COASTAL EQ</t>
  </si>
  <si>
    <t>8 CHESTNUT DRIVE</t>
  </si>
  <si>
    <t>03110-0000</t>
  </si>
  <si>
    <t>603-472-2100</t>
  </si>
  <si>
    <t>COHEN MACH</t>
  </si>
  <si>
    <t>LOCAL MEDIA GROUP</t>
  </si>
  <si>
    <t>10700 PRAIRIE LAKES DRIVE</t>
  </si>
  <si>
    <t>603-436-1800</t>
  </si>
  <si>
    <t>CONCUR INV</t>
  </si>
  <si>
    <t>455 SACKETT POINT ROAD</t>
  </si>
  <si>
    <t>NORTH HAVEN</t>
  </si>
  <si>
    <t>203-747-3037</t>
  </si>
  <si>
    <t>22 TOWN FARM ROAD</t>
  </si>
  <si>
    <t>WESTFORD</t>
  </si>
  <si>
    <t>01886-0000</t>
  </si>
  <si>
    <t>978-692-6321</t>
  </si>
  <si>
    <t>COURIER WE</t>
  </si>
  <si>
    <t>**DO NOT USE**</t>
  </si>
  <si>
    <t>866-540-0753</t>
  </si>
  <si>
    <t>30 SOUTH STREET</t>
  </si>
  <si>
    <t>413-684-7500</t>
  </si>
  <si>
    <t>CRANE AND</t>
  </si>
  <si>
    <t>44 BERKSHIRE ROAD</t>
  </si>
  <si>
    <t>SANDY HOOK</t>
  </si>
  <si>
    <t>203-426-5861</t>
  </si>
  <si>
    <t>CURTIS PAC</t>
  </si>
  <si>
    <t>5085334300 XT</t>
  </si>
  <si>
    <t>1975 24TH AVENUE SW</t>
  </si>
  <si>
    <t>507-455-0217</t>
  </si>
  <si>
    <t>361 GRANVILLE ROAD</t>
  </si>
  <si>
    <t>SOUTHWICK</t>
  </si>
  <si>
    <t>413-569-5772</t>
  </si>
  <si>
    <t>290 STONE STREET</t>
  </si>
  <si>
    <t>WALPOLE</t>
  </si>
  <si>
    <t>508-668-3550</t>
  </si>
  <si>
    <t>PASCOAG</t>
  </si>
  <si>
    <t>401-568-6228</t>
  </si>
  <si>
    <t>DANIELE IN</t>
  </si>
  <si>
    <t>85 NORTHWEST BLVD</t>
  </si>
  <si>
    <t>603-769-3170</t>
  </si>
  <si>
    <t>DAPR ENGIN</t>
  </si>
  <si>
    <t>41 POPES LANE</t>
  </si>
  <si>
    <t>DANVERS</t>
  </si>
  <si>
    <t>877-631-3140</t>
  </si>
  <si>
    <t>DI LUIGI S</t>
  </si>
  <si>
    <t>DBA BLUE CREST</t>
  </si>
  <si>
    <t>37 EXECUTIVE DRIVE</t>
  </si>
  <si>
    <t>DANBURY</t>
  </si>
  <si>
    <t>866-325-7201</t>
  </si>
  <si>
    <t>28 DRAPER LANE</t>
  </si>
  <si>
    <t>781-828-0029</t>
  </si>
  <si>
    <t>DRAPER KNI</t>
  </si>
  <si>
    <t>110 INDUSTRIAL PARK ROAD</t>
  </si>
  <si>
    <t>HINGHAM</t>
  </si>
  <si>
    <t>781-740-8600</t>
  </si>
  <si>
    <t>EASTERN BE</t>
  </si>
  <si>
    <t>CENTRAL BILLING</t>
  </si>
  <si>
    <t>603-431-1441</t>
  </si>
  <si>
    <t>PO BOX 540559</t>
  </si>
  <si>
    <t>02454-0000</t>
  </si>
  <si>
    <t>207-780-6610</t>
  </si>
  <si>
    <t>550 ROMANO VINEYARD WAY</t>
  </si>
  <si>
    <t>401-272-5521</t>
  </si>
  <si>
    <t>6750 DUMBARTON CIRCLE</t>
  </si>
  <si>
    <t>650-357-4140</t>
  </si>
  <si>
    <t>EFI</t>
  </si>
  <si>
    <t>165 FRONT STREET</t>
  </si>
  <si>
    <t>CHICOPEE</t>
  </si>
  <si>
    <t>01013-0000</t>
  </si>
  <si>
    <t>413-557-6921</t>
  </si>
  <si>
    <t>ELECTRO-ME</t>
  </si>
  <si>
    <t>PO BOX 411460</t>
  </si>
  <si>
    <t>802-527-6716</t>
  </si>
  <si>
    <t>SUITE 1000</t>
  </si>
  <si>
    <t>1001 DE MAISONNEUVE BLVD WEST</t>
  </si>
  <si>
    <t>H3A 3C8</t>
  </si>
  <si>
    <t>514-876-2379</t>
  </si>
  <si>
    <t>ENGIE SERV</t>
  </si>
  <si>
    <t>97 EAST MAIN STREET</t>
  </si>
  <si>
    <t>ERVING</t>
  </si>
  <si>
    <t>413-422-2700</t>
  </si>
  <si>
    <t>ERVING PAP</t>
  </si>
  <si>
    <t>PITTSFIELD</t>
  </si>
  <si>
    <t>603-435-5119</t>
  </si>
  <si>
    <t>EVER BETTE</t>
  </si>
  <si>
    <t>65 GREEN STREET 2</t>
  </si>
  <si>
    <t>508-698-4938</t>
  </si>
  <si>
    <t>FITNESS BR</t>
  </si>
  <si>
    <t>HOLYOKE</t>
  </si>
  <si>
    <t>413-536-3913</t>
  </si>
  <si>
    <t>FLN-MAR RU</t>
  </si>
  <si>
    <t>5 DIVISION STREET</t>
  </si>
  <si>
    <t>EAST GREENWICH</t>
  </si>
  <si>
    <t>02818-0000</t>
  </si>
  <si>
    <t>401-886-5557</t>
  </si>
  <si>
    <t>FOLDEX COR</t>
  </si>
  <si>
    <t>11 MERILL INDUSTRIAL DRIVE</t>
  </si>
  <si>
    <t>603-929-5000</t>
  </si>
  <si>
    <t>FOSS MANUF</t>
  </si>
  <si>
    <t>HOOKSETT</t>
  </si>
  <si>
    <t>603-744-1923</t>
  </si>
  <si>
    <t>603-744-1770</t>
  </si>
  <si>
    <t>450 PLEASANT STREET</t>
  </si>
  <si>
    <t>603-744-1934</t>
  </si>
  <si>
    <t>3 GREAT PASTURE ROAD</t>
  </si>
  <si>
    <t>06813-1305</t>
  </si>
  <si>
    <t>203-825-6000</t>
  </si>
  <si>
    <t>FUEL CELL</t>
  </si>
  <si>
    <t>45 CROSBY DRIVE</t>
  </si>
  <si>
    <t>01730-1471</t>
  </si>
  <si>
    <t>781-271-4400</t>
  </si>
  <si>
    <t>FUJI FILM</t>
  </si>
  <si>
    <t>NORTON</t>
  </si>
  <si>
    <t>508-285-2500</t>
  </si>
  <si>
    <t>9 NORTHWESTERN DRIVE</t>
  </si>
  <si>
    <t>603-890-1515</t>
  </si>
  <si>
    <t>GATES MECT</t>
  </si>
  <si>
    <t>NEWINGTON GYPSUM</t>
  </si>
  <si>
    <t>603-433-8000</t>
  </si>
  <si>
    <t>24 INDUSTRIAL PARK ROAD WEST</t>
  </si>
  <si>
    <t>TOLLAND</t>
  </si>
  <si>
    <t>860-871-8082</t>
  </si>
  <si>
    <t>GERBER SCI</t>
  </si>
  <si>
    <t>P.O. BOX 984</t>
  </si>
  <si>
    <t>03076-0000</t>
  </si>
  <si>
    <t>603-635-7400</t>
  </si>
  <si>
    <t>1397 BAY STREET</t>
  </si>
  <si>
    <t>FALL RIVER</t>
  </si>
  <si>
    <t>508-674-5766</t>
  </si>
  <si>
    <t>GOLD MEDAL</t>
  </si>
  <si>
    <t>115 PROGRESS DRIVE</t>
  </si>
  <si>
    <t>860-645-7178</t>
  </si>
  <si>
    <t>529 TECHNOLOGY PARK DR</t>
  </si>
  <si>
    <t>TORRINGTON</t>
  </si>
  <si>
    <t>06790-0000</t>
  </si>
  <si>
    <t>860-482-2569</t>
  </si>
  <si>
    <t>GREGOR TEC</t>
  </si>
  <si>
    <t>7 WELLINGTON ROAD</t>
  </si>
  <si>
    <t>401-333-0444</t>
  </si>
  <si>
    <t>GREYSTONE</t>
  </si>
  <si>
    <t>1 WINNENDEN ROAD</t>
  </si>
  <si>
    <t>NORWICH</t>
  </si>
  <si>
    <t>06360-0000</t>
  </si>
  <si>
    <t>860-823-1427</t>
  </si>
  <si>
    <t>GUNTHER IN</t>
  </si>
  <si>
    <t>984 WATERVILLE STREET</t>
  </si>
  <si>
    <t>WATERBURY</t>
  </si>
  <si>
    <t>203-596-3335</t>
  </si>
  <si>
    <t>H&amp;T WATERB</t>
  </si>
  <si>
    <t>DIVISION OF FIRST REPUB. CORP OF AM</t>
  </si>
  <si>
    <t>159 SINGLETON STREET</t>
  </si>
  <si>
    <t>WOONSOCKET</t>
  </si>
  <si>
    <t>401-767-3360</t>
  </si>
  <si>
    <t>HANORA SPI</t>
  </si>
  <si>
    <t>JIMSAN ENTERPRISES</t>
  </si>
  <si>
    <t>275 EAST CENTER ST.</t>
  </si>
  <si>
    <t>WEST BRIDGEWATER</t>
  </si>
  <si>
    <t>02379-0000</t>
  </si>
  <si>
    <t>508-587-3666</t>
  </si>
  <si>
    <t>HILLIARD'S</t>
  </si>
  <si>
    <t>140 MORGAN DRIVE</t>
  </si>
  <si>
    <t>781-948-1500</t>
  </si>
  <si>
    <t>HOME MARKE</t>
  </si>
  <si>
    <t>HOOSIC RIV</t>
  </si>
  <si>
    <t>774 NORFOLK ST.</t>
  </si>
  <si>
    <t>02048-0000</t>
  </si>
  <si>
    <t>508-339-0005</t>
  </si>
  <si>
    <t>HUB FOLDIN</t>
  </si>
  <si>
    <t>PO BOX 1052</t>
  </si>
  <si>
    <t>508-756-0090</t>
  </si>
  <si>
    <t>HUDSON BEL</t>
  </si>
  <si>
    <t>INVENTORY CONTROL</t>
  </si>
  <si>
    <t>207-861-7356</t>
  </si>
  <si>
    <t>SAINT JOHNSBURY</t>
  </si>
  <si>
    <t>802-748-8094</t>
  </si>
  <si>
    <t>HYDRO SERV</t>
  </si>
  <si>
    <t>P.O. BOX 669</t>
  </si>
  <si>
    <t>THAYER SCALE</t>
  </si>
  <si>
    <t>PEMBROKE</t>
  </si>
  <si>
    <t>02359-0669</t>
  </si>
  <si>
    <t>781-826-8101</t>
  </si>
  <si>
    <t>HYER INDUS</t>
  </si>
  <si>
    <t>180 JOHNSON ST.</t>
  </si>
  <si>
    <t>06457-0000</t>
  </si>
  <si>
    <t>860-344-3333</t>
  </si>
  <si>
    <t>ID MAIL SY</t>
  </si>
  <si>
    <t>1400 MIDDLESEX ST</t>
  </si>
  <si>
    <t>DIV. OF AMERICAN BILTRITE INC.</t>
  </si>
  <si>
    <t>01851-0000</t>
  </si>
  <si>
    <t>978-458-6833</t>
  </si>
  <si>
    <t>IDEAL TAPE</t>
  </si>
  <si>
    <t>7 NEW LANCASTER ROAD</t>
  </si>
  <si>
    <t>LEOMINSTER</t>
  </si>
  <si>
    <t>01453-0000</t>
  </si>
  <si>
    <t>978-537-8534</t>
  </si>
  <si>
    <t>IMA NORTH</t>
  </si>
  <si>
    <t>1000 FEDERAL ROAD</t>
  </si>
  <si>
    <t>203-740-8425</t>
  </si>
  <si>
    <t>IMPERIAL E</t>
  </si>
  <si>
    <t>240 INDUSTRIAL AVE. EAST</t>
  </si>
  <si>
    <t>800-234-9496</t>
  </si>
  <si>
    <t>100 SIMPLE DRIVE UNIT 5</t>
  </si>
  <si>
    <t>800-322-0348</t>
  </si>
  <si>
    <t>88 BLACK FALCON AVE. SUITE 202</t>
  </si>
  <si>
    <t>617-439-5880</t>
  </si>
  <si>
    <t>INTRAL COR</t>
  </si>
  <si>
    <t>21 CAMPUS ROAD</t>
  </si>
  <si>
    <t>570-687-7155</t>
  </si>
  <si>
    <t>7300 PRESIDENTS DRIVE</t>
  </si>
  <si>
    <t>ORLANDO</t>
  </si>
  <si>
    <t>407-850-3100</t>
  </si>
  <si>
    <t>508-943-0440</t>
  </si>
  <si>
    <t>JEFFCO FIB</t>
  </si>
  <si>
    <t>C/O DELTA CARGO</t>
  </si>
  <si>
    <t>MAILSTOP# 48956</t>
  </si>
  <si>
    <t>404-368-1362</t>
  </si>
  <si>
    <t>JLL FACILI</t>
  </si>
  <si>
    <t>124 TURNPIKE ROAD</t>
  </si>
  <si>
    <t>TURNERS FALLS</t>
  </si>
  <si>
    <t>01376-2699</t>
  </si>
  <si>
    <t>413-863-4357</t>
  </si>
  <si>
    <t>JUDD WIRE</t>
  </si>
  <si>
    <t>207-854-5533</t>
  </si>
  <si>
    <t>KAMAN - WE</t>
  </si>
  <si>
    <t>213 W. WAYNE ST</t>
  </si>
  <si>
    <t>781-935-7590</t>
  </si>
  <si>
    <t>KAMAN WOBU</t>
  </si>
  <si>
    <t>75 ARLINGTON ST</t>
  </si>
  <si>
    <t>CHELSEA</t>
  </si>
  <si>
    <t>02150-5728</t>
  </si>
  <si>
    <t>617-889-1600</t>
  </si>
  <si>
    <t>KAYEM FOOD</t>
  </si>
  <si>
    <t>EAST WINDSOR HILL</t>
  </si>
  <si>
    <t>860-291-0027</t>
  </si>
  <si>
    <t>KEYSTONE P</t>
  </si>
  <si>
    <t>7 OPPORTINUITY WAY</t>
  </si>
  <si>
    <t>01950-0000</t>
  </si>
  <si>
    <t>978-352-6737</t>
  </si>
  <si>
    <t>47 DURHAM STREET</t>
  </si>
  <si>
    <t>KOALD DESI</t>
  </si>
  <si>
    <t>2 WASHBURN ST</t>
  </si>
  <si>
    <t>508-999-5631</t>
  </si>
  <si>
    <t>KYLER SEAF</t>
  </si>
  <si>
    <t>&amp; DETECTION SYSTEMS</t>
  </si>
  <si>
    <t>10 COMMERCE WAY</t>
  </si>
  <si>
    <t>WOBURN</t>
  </si>
  <si>
    <t>781-938-7800</t>
  </si>
  <si>
    <t>L-3 SECURI</t>
  </si>
  <si>
    <t>12 TECH CIRCLE</t>
  </si>
  <si>
    <t>NATICK</t>
  </si>
  <si>
    <t>01760-0000</t>
  </si>
  <si>
    <t>508-647-9618</t>
  </si>
  <si>
    <t>12 THOMAS DRIVE</t>
  </si>
  <si>
    <t>WESTBROOK</t>
  </si>
  <si>
    <t>04092-0000</t>
  </si>
  <si>
    <t>207-773-2060</t>
  </si>
  <si>
    <t>LANCO INTE</t>
  </si>
  <si>
    <t>802-863-5555</t>
  </si>
  <si>
    <t>BANKRUPTCY</t>
  </si>
  <si>
    <t>510 RIVER ROAD</t>
  </si>
  <si>
    <t>203-924-0700</t>
  </si>
  <si>
    <t>LATEX FOAM</t>
  </si>
  <si>
    <t>ONE FINE CHOCOLATE PLACE</t>
  </si>
  <si>
    <t>STRATHAM</t>
  </si>
  <si>
    <t>603-778-8100</t>
  </si>
  <si>
    <t>LINDT &amp; SP</t>
  </si>
  <si>
    <t>800-872-5662-...</t>
  </si>
  <si>
    <t>HAYDEN LAKE</t>
  </si>
  <si>
    <t>4000-98</t>
  </si>
  <si>
    <t>615-986-5600</t>
  </si>
  <si>
    <t>LOUISIANA</t>
  </si>
  <si>
    <t>SIMSBURY</t>
  </si>
  <si>
    <t>860-658-1112</t>
  </si>
  <si>
    <t>M.J. TOOLS</t>
  </si>
  <si>
    <t>ATTN: ACCOUNTS PAYABLE NORTH</t>
  </si>
  <si>
    <t>608 WARM BROOK ROAD</t>
  </si>
  <si>
    <t>802-375-2511</t>
  </si>
  <si>
    <t>MACK MOLDI</t>
  </si>
  <si>
    <t>10 DORRANCE STREET</t>
  </si>
  <si>
    <t>617-242-4300</t>
  </si>
  <si>
    <t>MAMA ROSIE</t>
  </si>
  <si>
    <t>1 AIRPORT ROAD, SUITE 300</t>
  </si>
  <si>
    <t>311 RIVER ROAD</t>
  </si>
  <si>
    <t>SOUTH DEERFIELD</t>
  </si>
  <si>
    <t>413-665-4111</t>
  </si>
  <si>
    <t>MANHEIM FA</t>
  </si>
  <si>
    <t>22 INDUSTRIAL DRIVE</t>
  </si>
  <si>
    <t>EXETER</t>
  </si>
  <si>
    <t>03833-4557</t>
  </si>
  <si>
    <t>603-743-5572</t>
  </si>
  <si>
    <t>MANROLANDG</t>
  </si>
  <si>
    <t>UNICORR</t>
  </si>
  <si>
    <t>300 CEDAR HILL STREET</t>
  </si>
  <si>
    <t>MARLBOROUGH</t>
  </si>
  <si>
    <t>508-481-1100</t>
  </si>
  <si>
    <t>MASSACHUSE</t>
  </si>
  <si>
    <t>LOGAN INTERNATIONAL AIRPORT</t>
  </si>
  <si>
    <t>ONE HARBORSIDE DRIVE, SUITE 2005</t>
  </si>
  <si>
    <t>EAST BOSTON</t>
  </si>
  <si>
    <t>02128-0000</t>
  </si>
  <si>
    <t>617-561-1972/169</t>
  </si>
  <si>
    <t>33 BROOK ST</t>
  </si>
  <si>
    <t>WEST HARTFORD</t>
  </si>
  <si>
    <t>860-232-2323</t>
  </si>
  <si>
    <t>215 SHREWSBURY STREET</t>
  </si>
  <si>
    <t>WEST BOYLSTON</t>
  </si>
  <si>
    <t>774-243-7425</t>
  </si>
  <si>
    <t>MCNAMARA F</t>
  </si>
  <si>
    <t>300 RODMAN ROAD</t>
  </si>
  <si>
    <t>207-786-4268</t>
  </si>
  <si>
    <t>METAL SPEC</t>
  </si>
  <si>
    <t>105 HIGHLAND PARK DRIVE</t>
  </si>
  <si>
    <t>BLOOMFIELD</t>
  </si>
  <si>
    <t>06002-0000</t>
  </si>
  <si>
    <t>860-769-5500</t>
  </si>
  <si>
    <t>MK NORTH A</t>
  </si>
  <si>
    <t>216 PERRY RD</t>
  </si>
  <si>
    <t>207-942-5571</t>
  </si>
  <si>
    <t>PO BOX 764</t>
  </si>
  <si>
    <t>06088-0764</t>
  </si>
  <si>
    <t>860-292-6091</t>
  </si>
  <si>
    <t>190 RAND ROAD</t>
  </si>
  <si>
    <t>207-828-4727</t>
  </si>
  <si>
    <t>35 INDUSTRIAL PARKWAY</t>
  </si>
  <si>
    <t>01801-0000</t>
  </si>
  <si>
    <t>781-376-5850</t>
  </si>
  <si>
    <t>508-229-2688</t>
  </si>
  <si>
    <t>PO BOX 5127</t>
  </si>
  <si>
    <t>03108-5127</t>
  </si>
  <si>
    <t>603-623-3528</t>
  </si>
  <si>
    <t>MSN CORP D</t>
  </si>
  <si>
    <t>ONE NEW ENGLAND WAY</t>
  </si>
  <si>
    <t>978-772-6880</t>
  </si>
  <si>
    <t>EASTHAMPTON</t>
  </si>
  <si>
    <t>413-527-3445</t>
  </si>
  <si>
    <t>NATIONAL N</t>
  </si>
  <si>
    <t>27 MILL STREET</t>
  </si>
  <si>
    <t>BERLIN</t>
  </si>
  <si>
    <t>860-828-4444</t>
  </si>
  <si>
    <t>NEW ENGLAN</t>
  </si>
  <si>
    <t>WEST HAVEN</t>
  </si>
  <si>
    <t>203-891-0851</t>
  </si>
  <si>
    <t>LITCHFIELD TECHNOLOGY PARK</t>
  </si>
  <si>
    <t>480 CHARLES BANCROFT PARK</t>
  </si>
  <si>
    <t>LITCHFIELD</t>
  </si>
  <si>
    <t>603-429-1600</t>
  </si>
  <si>
    <t>155 LEXINGTON DRIVE</t>
  </si>
  <si>
    <t>LACONIA</t>
  </si>
  <si>
    <t>03246-0000</t>
  </si>
  <si>
    <t>603-524-0004</t>
  </si>
  <si>
    <t>NEW HAMPSH</t>
  </si>
  <si>
    <t>801 CORPORATION PARK</t>
  </si>
  <si>
    <t>SCHENECTADY</t>
  </si>
  <si>
    <t>518-346-6151</t>
  </si>
  <si>
    <t>NORAMPAC,</t>
  </si>
  <si>
    <t>426 FEDERAL ROAD</t>
  </si>
  <si>
    <t>203-775-4877</t>
  </si>
  <si>
    <t>NORDEX INC</t>
  </si>
  <si>
    <t>7 AMAROSA DR., SUITE 3</t>
  </si>
  <si>
    <t>603-332-5900</t>
  </si>
  <si>
    <t>NORTHEASTE</t>
  </si>
  <si>
    <t>99 CROSS STREET</t>
  </si>
  <si>
    <t>978-688-6019</t>
  </si>
  <si>
    <t>1330 HONEYSPOT ROAD EXT</t>
  </si>
  <si>
    <t>203-380-4090</t>
  </si>
  <si>
    <t>NUOVO PAST</t>
  </si>
  <si>
    <t>152 BRIDGE STREET</t>
  </si>
  <si>
    <t>MIDDLEBORO</t>
  </si>
  <si>
    <t>508-946-1000</t>
  </si>
  <si>
    <t>OCEAN SPRA</t>
  </si>
  <si>
    <t>2D FANARAS DRIVE</t>
  </si>
  <si>
    <t>781-933-4244</t>
  </si>
  <si>
    <t>OLMSTED-FL</t>
  </si>
  <si>
    <t>77 DRAGON COURT</t>
  </si>
  <si>
    <t>781-935-4850</t>
  </si>
  <si>
    <t>717-336-8594</t>
  </si>
  <si>
    <t>207 CENTER ROAD</t>
  </si>
  <si>
    <t>860-974-0277</t>
  </si>
  <si>
    <t>PERFORMANC</t>
  </si>
  <si>
    <t>HARTFORD</t>
  </si>
  <si>
    <t>203-922-4183</t>
  </si>
  <si>
    <t>PITNEY BOW</t>
  </si>
  <si>
    <t>614-294-3281</t>
  </si>
  <si>
    <t>PLASKOLITE</t>
  </si>
  <si>
    <t>8 LIBERTY DRIVE</t>
  </si>
  <si>
    <t>603-669-2727</t>
  </si>
  <si>
    <t>PLASTIC SU</t>
  </si>
  <si>
    <t>UNIT 1</t>
  </si>
  <si>
    <t>35 COMMERCIAL DRIVE, UNIT 1</t>
  </si>
  <si>
    <t>03833-6630</t>
  </si>
  <si>
    <t>888-739-8806</t>
  </si>
  <si>
    <t>POOLE SHEE</t>
  </si>
  <si>
    <t>21 W.COMMERCIAL ST</t>
  </si>
  <si>
    <t>P.O. BOX 227</t>
  </si>
  <si>
    <t>04101-0000</t>
  </si>
  <si>
    <t>207-774-3993</t>
  </si>
  <si>
    <t>PRC INDUST</t>
  </si>
  <si>
    <t>EAM DIVISION</t>
  </si>
  <si>
    <t>BIDDEFORD</t>
  </si>
  <si>
    <t>207-283-3001</t>
  </si>
  <si>
    <t>PRESCOTT M</t>
  </si>
  <si>
    <t>ATTN: MIKE ABBATEMATTEO</t>
  </si>
  <si>
    <t>75 FOUNTAIN ST.</t>
  </si>
  <si>
    <t>PROVIDENCE</t>
  </si>
  <si>
    <t>02902-0977</t>
  </si>
  <si>
    <t>22 WEBSTER AVENUE</t>
  </si>
  <si>
    <t>BRIDGEPORT</t>
  </si>
  <si>
    <t>06607-0000</t>
  </si>
  <si>
    <t>203-368-3481</t>
  </si>
  <si>
    <t>R. B. BIRG</t>
  </si>
  <si>
    <t>MILLIS</t>
  </si>
  <si>
    <t>02054-0158</t>
  </si>
  <si>
    <t>508-376-9555</t>
  </si>
  <si>
    <t>RADIO FREQ</t>
  </si>
  <si>
    <t>100 PRODUCTION COURT</t>
  </si>
  <si>
    <t>NEW BRITAIN</t>
  </si>
  <si>
    <t>860-666-3744</t>
  </si>
  <si>
    <t>RAM BELTIN</t>
  </si>
  <si>
    <t>725 DEDHAM STREET</t>
  </si>
  <si>
    <t>781-821-6247</t>
  </si>
  <si>
    <t>35 MARTIN STREET</t>
  </si>
  <si>
    <t>CUMBERLAND</t>
  </si>
  <si>
    <t>RHODE ISLA</t>
  </si>
  <si>
    <t>125 DEPOT STREET</t>
  </si>
  <si>
    <t>508-966-2354</t>
  </si>
  <si>
    <t>RICE BARTO</t>
  </si>
  <si>
    <t>860-774-9605</t>
  </si>
  <si>
    <t>ROGERS COR</t>
  </si>
  <si>
    <t>1 CALDWELL DRIVE</t>
  </si>
  <si>
    <t>AMHERST</t>
  </si>
  <si>
    <t>03031-0000</t>
  </si>
  <si>
    <t>RONTEX AME</t>
  </si>
  <si>
    <t>203-792-5500</t>
  </si>
  <si>
    <t>28 NORTH MAPLE STREET</t>
  </si>
  <si>
    <t>413-570-4146</t>
  </si>
  <si>
    <t>SALMON STU</t>
  </si>
  <si>
    <t>1414 RADCLIFFE STREET #300</t>
  </si>
  <si>
    <t>978-342-8921</t>
  </si>
  <si>
    <t>SEABOARD F</t>
  </si>
  <si>
    <t>70 INDUSTRIAL AVENUE EAST</t>
  </si>
  <si>
    <t>01852-0000</t>
  </si>
  <si>
    <t>978-970-1200</t>
  </si>
  <si>
    <t>SEGUE MFG.</t>
  </si>
  <si>
    <t>2223 THOMASTON AVE</t>
  </si>
  <si>
    <t>06704-0000</t>
  </si>
  <si>
    <t>203-757-7349</t>
  </si>
  <si>
    <t>SEIDEL, IN</t>
  </si>
  <si>
    <t>34 CANDLEWOOD VISTA</t>
  </si>
  <si>
    <t>NEW MILFORD</t>
  </si>
  <si>
    <t>06776-0000</t>
  </si>
  <si>
    <t>860-355-4429</t>
  </si>
  <si>
    <t>SEVEN NORT</t>
  </si>
  <si>
    <t>P.O. BOX 447</t>
  </si>
  <si>
    <t>100 WESTFORD RD.</t>
  </si>
  <si>
    <t>978-772-3200</t>
  </si>
  <si>
    <t>SHANKLIN C</t>
  </si>
  <si>
    <t>166 HIGHLAND PARK DRIVE</t>
  </si>
  <si>
    <t>860-218-2577</t>
  </si>
  <si>
    <t>SOMA TECHN</t>
  </si>
  <si>
    <t>1 ESQUIRE RD.</t>
  </si>
  <si>
    <t>NORTH BILLERICA</t>
  </si>
  <si>
    <t>01862-0000</t>
  </si>
  <si>
    <t>SOMERSET I</t>
  </si>
  <si>
    <t>HORSHAM</t>
  </si>
  <si>
    <t>215-396-8005</t>
  </si>
  <si>
    <t>SPADONE MA</t>
  </si>
  <si>
    <t>600 MYRTLE STREET DOCK B</t>
  </si>
  <si>
    <t>860-827-5276</t>
  </si>
  <si>
    <t>STANLEY BL</t>
  </si>
  <si>
    <t>03108-5304</t>
  </si>
  <si>
    <t>603-669-5410</t>
  </si>
  <si>
    <t>SUMMIT PAC</t>
  </si>
  <si>
    <t>NORTH GROSVENORDALE</t>
  </si>
  <si>
    <t>860-923-9555</t>
  </si>
  <si>
    <t>176 NORTH WARREN AVENUE</t>
  </si>
  <si>
    <t>BROCKTON</t>
  </si>
  <si>
    <t>508-586-6601</t>
  </si>
  <si>
    <t>155 RIVER RD UNIT 9</t>
  </si>
  <si>
    <t>BOW</t>
  </si>
  <si>
    <t>504-522-3587</t>
  </si>
  <si>
    <t>SUPERIOR I</t>
  </si>
  <si>
    <t>2 LACEY PLACE</t>
  </si>
  <si>
    <t>SOUTHPORT</t>
  </si>
  <si>
    <t>203-255-1501</t>
  </si>
  <si>
    <t>90 ALFRED A. PLOURDE PARKWAY</t>
  </si>
  <si>
    <t>LEWISTON</t>
  </si>
  <si>
    <t>207-440-5103</t>
  </si>
  <si>
    <t>SYSTEMS LO</t>
  </si>
  <si>
    <t>TALALAY</t>
  </si>
  <si>
    <t>328 COMMERERCE DRIVE</t>
  </si>
  <si>
    <t>fairfield</t>
  </si>
  <si>
    <t>203-368-1922</t>
  </si>
  <si>
    <t>TECHNISONI</t>
  </si>
  <si>
    <t>4 SUBURBAN PARK DR</t>
  </si>
  <si>
    <t>01821-3904</t>
  </si>
  <si>
    <t>978-608-0356</t>
  </si>
  <si>
    <t>TECNAU, IN</t>
  </si>
  <si>
    <t>105 N. MAIN STREET</t>
  </si>
  <si>
    <t>NORTH MONMOUTH</t>
  </si>
  <si>
    <t>207-933-4404</t>
  </si>
  <si>
    <t>TEX TECH I</t>
  </si>
  <si>
    <t>603-627-7887</t>
  </si>
  <si>
    <t>THE KELLER</t>
  </si>
  <si>
    <t>860-399-6281</t>
  </si>
  <si>
    <t>THE LEE CO</t>
  </si>
  <si>
    <t>PO BOX 8329</t>
  </si>
  <si>
    <t>ESSEX</t>
  </si>
  <si>
    <t>05451-8329</t>
  </si>
  <si>
    <t>802-878-4440</t>
  </si>
  <si>
    <t>THE OFFSET</t>
  </si>
  <si>
    <t>1860 MAIN STREET</t>
  </si>
  <si>
    <t>413-788-1091</t>
  </si>
  <si>
    <t>THE REPUBL</t>
  </si>
  <si>
    <t>29 SEEMANS LANE</t>
  </si>
  <si>
    <t>06460-0000</t>
  </si>
  <si>
    <t>203-874-7030</t>
  </si>
  <si>
    <t>THOMAS SPR</t>
  </si>
  <si>
    <t>DBA TROY INDUSTRIAL SOLUTIONS</t>
  </si>
  <si>
    <t>15 INDUSTRIAL PLAZA</t>
  </si>
  <si>
    <t>BREWER</t>
  </si>
  <si>
    <t>207-989-4625</t>
  </si>
  <si>
    <t>TIS BREWER</t>
  </si>
  <si>
    <t>95 CURTIS DRIVE</t>
  </si>
  <si>
    <t>GUELPH</t>
  </si>
  <si>
    <t>N1K 1E0</t>
  </si>
  <si>
    <t>519-823-2661</t>
  </si>
  <si>
    <t>TRIMASTER</t>
  </si>
  <si>
    <t>P.O. BOX 459</t>
  </si>
  <si>
    <t>NORTH HAVERHILL</t>
  </si>
  <si>
    <t>03774-0000</t>
  </si>
  <si>
    <t>603-787-7000</t>
  </si>
  <si>
    <t>UPPER VALL</t>
  </si>
  <si>
    <t>79 HALLOWEEN BLVD</t>
  </si>
  <si>
    <t>STAMFORD</t>
  </si>
  <si>
    <t>203-967-1100</t>
  </si>
  <si>
    <t>VAN DYK BA</t>
  </si>
  <si>
    <t>95 SUNDIAL AVE</t>
  </si>
  <si>
    <t>603-669-4880</t>
  </si>
  <si>
    <t>VELCRO USA-7505</t>
  </si>
  <si>
    <t>406 BROWN AVE</t>
  </si>
  <si>
    <t>BRATTLEBORO</t>
  </si>
  <si>
    <t>802-254-4600</t>
  </si>
  <si>
    <t>VERMONT BR</t>
  </si>
  <si>
    <t>25 FRONTAGE RD.</t>
  </si>
  <si>
    <t>ANDOVER</t>
  </si>
  <si>
    <t>01810-0000</t>
  </si>
  <si>
    <t>978-749-7541</t>
  </si>
  <si>
    <t>VICOR CORP</t>
  </si>
  <si>
    <t>60C SOLFERINO STREET</t>
  </si>
  <si>
    <t>508-853-3232</t>
  </si>
  <si>
    <t>WALKER MAG</t>
  </si>
  <si>
    <t>DIV. JG INDUSTIRES, INC</t>
  </si>
  <si>
    <t>45 SOUTH STREET, UNIT H</t>
  </si>
  <si>
    <t>HOPKINTON</t>
  </si>
  <si>
    <t>508-435-6550</t>
  </si>
  <si>
    <t>WARREN PIK</t>
  </si>
  <si>
    <t>45 SOUTH STREET UNIT H</t>
  </si>
  <si>
    <t>PO BOX 409</t>
  </si>
  <si>
    <t>NEW IPSWICH</t>
  </si>
  <si>
    <t>03071-0000</t>
  </si>
  <si>
    <t>603-878-1565 X-2</t>
  </si>
  <si>
    <t>WARWICK MI</t>
  </si>
  <si>
    <t>155 NORTHBORO RD, UNIT 20</t>
  </si>
  <si>
    <t>SOUTHBOROUGH</t>
  </si>
  <si>
    <t>508-303-0500</t>
  </si>
  <si>
    <t>WEBCO ENGI</t>
  </si>
  <si>
    <t>100 PALMER AVENUE</t>
  </si>
  <si>
    <t>WEST SPRINGFIELD</t>
  </si>
  <si>
    <t>02284-2159</t>
  </si>
  <si>
    <t>KAPSTONE C</t>
  </si>
  <si>
    <t>23 NEW ENGLAND WAY</t>
  </si>
  <si>
    <t>02865-0000</t>
  </si>
  <si>
    <t>401-333-2770</t>
  </si>
  <si>
    <t>WINDMOELLE</t>
  </si>
  <si>
    <t>860-827-5769</t>
  </si>
  <si>
    <t>207-465-7270</t>
  </si>
  <si>
    <t>WRABACON I</t>
  </si>
  <si>
    <t>US Tom Husselstein</t>
  </si>
  <si>
    <t>DO NOT USE/ELYSIA 4-30-15</t>
  </si>
  <si>
    <t>3235 POLELINE ROAD</t>
  </si>
  <si>
    <t>POCATELLO</t>
  </si>
  <si>
    <t>208-237-2222</t>
  </si>
  <si>
    <t>844-509-2358</t>
  </si>
  <si>
    <t>5-266</t>
  </si>
  <si>
    <t>19762 98TH AVE</t>
  </si>
  <si>
    <t>LANGLEY</t>
  </si>
  <si>
    <t>V1M 2X5</t>
  </si>
  <si>
    <t>604-513-2368</t>
  </si>
  <si>
    <t>ALTERNATIV</t>
  </si>
  <si>
    <t>847-673-6796</t>
  </si>
  <si>
    <t>45-125-413</t>
  </si>
  <si>
    <t>149-373-38</t>
  </si>
  <si>
    <t>729 E BUCKEYE RD</t>
  </si>
  <si>
    <t>602-252-6541</t>
  </si>
  <si>
    <t>BELTERRA CORPORATION-DELTA</t>
  </si>
  <si>
    <t>1638 FOSTERS WAY</t>
  </si>
  <si>
    <t>DELTA</t>
  </si>
  <si>
    <t>V3M 6S6</t>
  </si>
  <si>
    <t>604-540-1950</t>
  </si>
  <si>
    <t>BELTERRA C</t>
  </si>
  <si>
    <t>BELTERRA CORPORATION-EDMONTON</t>
  </si>
  <si>
    <t>9471 49TH STREET N.W.</t>
  </si>
  <si>
    <t>EDMONTON</t>
  </si>
  <si>
    <t>AB</t>
  </si>
  <si>
    <t>T6B 2L8</t>
  </si>
  <si>
    <t>780-462-3245</t>
  </si>
  <si>
    <t>BELTERRA CORPORATION-SASKATOON</t>
  </si>
  <si>
    <t>302 50TH STREET EAST</t>
  </si>
  <si>
    <t>SASKATOON</t>
  </si>
  <si>
    <t>S7K 6X2</t>
  </si>
  <si>
    <t>306-244-2400</t>
  </si>
  <si>
    <t>44-22-220</t>
  </si>
  <si>
    <t>314-385-5500</t>
  </si>
  <si>
    <t>CENTRAL MANUFACTURING</t>
  </si>
  <si>
    <t>2732 S CHERRY AVE</t>
  </si>
  <si>
    <t>CALIFORNIA INDUSTRIAL RUBBER-BAKERSFIELD</t>
  </si>
  <si>
    <t>CALIFORNIA INDUSTRIAL RUBBER-FRESNO</t>
  </si>
  <si>
    <t>559-268-7321</t>
  </si>
  <si>
    <t>CALIFORNIA INDUSTRIAL RUBBER-MERCED</t>
  </si>
  <si>
    <t>CALIFORNIA INDUSTRIAL RUBBER-YUBA</t>
  </si>
  <si>
    <t>1690 SIERRA AVE</t>
  </si>
  <si>
    <t>123 S INDUSTRIAL DR</t>
  </si>
  <si>
    <t>DBA ROCKY MOUNTAIN</t>
  </si>
  <si>
    <t>970-351-8220</t>
  </si>
  <si>
    <t>80 SE TAYLOR ST</t>
  </si>
  <si>
    <t>9087B - 198TH STREET, UNIT 205</t>
  </si>
  <si>
    <t>V1M 3B1</t>
  </si>
  <si>
    <t>604-434-4441</t>
  </si>
  <si>
    <t>ERIKS NORTH AMERICA, INC-5832</t>
  </si>
  <si>
    <t>6849 72ND STREET</t>
  </si>
  <si>
    <t>V4G 0A2</t>
  </si>
  <si>
    <t>604-952-7400</t>
  </si>
  <si>
    <t>FEDEX VANC</t>
  </si>
  <si>
    <t>5000 NAT'L WESTERN DR</t>
  </si>
  <si>
    <t>303-295-6219</t>
  </si>
  <si>
    <t>FENNER DUN</t>
  </si>
  <si>
    <t>77045-0849</t>
  </si>
  <si>
    <t>209-948-0511</t>
  </si>
  <si>
    <t>960 POWELL AVE</t>
  </si>
  <si>
    <t>WINNIPEG</t>
  </si>
  <si>
    <t>MB</t>
  </si>
  <si>
    <t>R3H 0H6</t>
  </si>
  <si>
    <t>204-697-1225</t>
  </si>
  <si>
    <t>GOODALL RU</t>
  </si>
  <si>
    <t>928-726-6560</t>
  </si>
  <si>
    <t>1050 ALADDIN AVE</t>
  </si>
  <si>
    <t>888-744-9780</t>
  </si>
  <si>
    <t>4132 B PLACE NW</t>
  </si>
  <si>
    <t>1 FORGE ROAD</t>
  </si>
  <si>
    <t>208-238-1200</t>
  </si>
  <si>
    <t>1036-3619</t>
  </si>
  <si>
    <t>LUFKIN RUB</t>
  </si>
  <si>
    <t>972-735-8855</t>
  </si>
  <si>
    <t>MAXI-LIFT,</t>
  </si>
  <si>
    <t>1053 W. AMITY ROAD</t>
  </si>
  <si>
    <t>83705-5410</t>
  </si>
  <si>
    <t>800-477-4334</t>
  </si>
  <si>
    <t>AKA L A RUBBER</t>
  </si>
  <si>
    <t>1040 COULTER AVE</t>
  </si>
  <si>
    <t>R3E 0X8</t>
  </si>
  <si>
    <t>204-783-6655</t>
  </si>
  <si>
    <t>MID-CANADA</t>
  </si>
  <si>
    <t>1117-1714-</t>
  </si>
  <si>
    <t>07436-0620</t>
  </si>
  <si>
    <t>201-337-5700</t>
  </si>
  <si>
    <t>DBA/TEXAS RUBBER SUPPLY</t>
  </si>
  <si>
    <t>214-631-3143</t>
  </si>
  <si>
    <t>NATIONAL H</t>
  </si>
  <si>
    <t>2011 W. 6TH STREET</t>
  </si>
  <si>
    <t>6908 L 6TH ST SE</t>
  </si>
  <si>
    <t>CALGARY</t>
  </si>
  <si>
    <t>T2H 2K4</t>
  </si>
  <si>
    <t>403-258-3883</t>
  </si>
  <si>
    <t>NORWESCO I</t>
  </si>
  <si>
    <t>1282 STOWE AVE</t>
  </si>
  <si>
    <t>1605 MONO DRIVE</t>
  </si>
  <si>
    <t>209-524-1404</t>
  </si>
  <si>
    <t>PROCESSORS</t>
  </si>
  <si>
    <t>7401 N. E. 47th STREET</t>
  </si>
  <si>
    <t>360-567-4299</t>
  </si>
  <si>
    <t>5745-A MONACO ST</t>
  </si>
  <si>
    <t>1111 E. 1ST STREET</t>
  </si>
  <si>
    <t>&amp; PULLEY COMPANY, INC.</t>
  </si>
  <si>
    <t>78283-0005</t>
  </si>
  <si>
    <t>208-522-2151</t>
  </si>
  <si>
    <t>SNAKE RIVE</t>
  </si>
  <si>
    <t>85040-1400</t>
  </si>
  <si>
    <t>909-673-9810</t>
  </si>
  <si>
    <t>EMAIL INVS: SF@TEXASBOOM.COM</t>
  </si>
  <si>
    <t>5911 HAMBLEN DR.</t>
  </si>
  <si>
    <t>281-441-2002</t>
  </si>
  <si>
    <t>TEXAS BOOM</t>
  </si>
  <si>
    <t>11446 154 ST NW</t>
  </si>
  <si>
    <t>T5M 3R4</t>
  </si>
  <si>
    <t>780-451-6023</t>
  </si>
  <si>
    <t>THE BELT S</t>
  </si>
  <si>
    <t>10 FIFTH ST</t>
  </si>
  <si>
    <t>516-561-1700</t>
  </si>
  <si>
    <t>34301 9TH AVE. SOUTH</t>
  </si>
  <si>
    <t>98003-6721</t>
  </si>
  <si>
    <t>253-874-7248</t>
  </si>
  <si>
    <t>7755 E 56TH AVE</t>
  </si>
  <si>
    <t>6468 BERESFORD</t>
  </si>
  <si>
    <t>V5E 1B6</t>
  </si>
  <si>
    <t>TERMINAL ANNEX</t>
  </si>
  <si>
    <t>269-539-4700</t>
  </si>
  <si>
    <t>A &amp; B PACK</t>
  </si>
  <si>
    <t>3291 MANCHESTER RD</t>
  </si>
  <si>
    <t>330-644-0105</t>
  </si>
  <si>
    <t>AKRON STEE</t>
  </si>
  <si>
    <t>32501 DEQUINDRE RD</t>
  </si>
  <si>
    <t>MADISON HEIGHTS</t>
  </si>
  <si>
    <t>248 588 5990</t>
  </si>
  <si>
    <t>ALLIED BIN</t>
  </si>
  <si>
    <t>STURGIS</t>
  </si>
  <si>
    <t>49091-0570</t>
  </si>
  <si>
    <t>336-744-1107</t>
  </si>
  <si>
    <t>AMERICRAFT</t>
  </si>
  <si>
    <t>1650 TAMARACK ROAD</t>
  </si>
  <si>
    <t>43055-0000</t>
  </si>
  <si>
    <t>740 522 2203</t>
  </si>
  <si>
    <t>ANOMATIC C</t>
  </si>
  <si>
    <t>517-787-2414</t>
  </si>
  <si>
    <t>817-787-2414</t>
  </si>
  <si>
    <t>616-349-9616</t>
  </si>
  <si>
    <t>216-426-4237</t>
  </si>
  <si>
    <t>231-946-2650</t>
  </si>
  <si>
    <t>FORMERLY DELPHI PACKARD ELECTRIC</t>
  </si>
  <si>
    <t>1265 NORTH RIVER ROAD</t>
  </si>
  <si>
    <t>330-373-5628</t>
  </si>
  <si>
    <t>803-431-2100</t>
  </si>
  <si>
    <t>ARAUCO- GR</t>
  </si>
  <si>
    <t>419-334-4461</t>
  </si>
  <si>
    <t>3100 COPPER AVE</t>
  </si>
  <si>
    <t>FENTON</t>
  </si>
  <si>
    <t>810-629-6663</t>
  </si>
  <si>
    <t>ATLAS TECH</t>
  </si>
  <si>
    <t>425 ENTERPRISE DRIVE</t>
  </si>
  <si>
    <t>LEWIS CENTER</t>
  </si>
  <si>
    <t>43035-0000</t>
  </si>
  <si>
    <t>614-555-1212</t>
  </si>
  <si>
    <t>3223 KRAFT AVE SE</t>
  </si>
  <si>
    <t>616-784-3111</t>
  </si>
  <si>
    <t>BAKER PERK</t>
  </si>
  <si>
    <t>1660 CAMPBELL ROAD</t>
  </si>
  <si>
    <t>937-492-1281</t>
  </si>
  <si>
    <t>BAUMFOLDER</t>
  </si>
  <si>
    <t>SUITE 240</t>
  </si>
  <si>
    <t>18801 E MAIN STREET</t>
  </si>
  <si>
    <t>PARKER</t>
  </si>
  <si>
    <t>877-785-2478</t>
  </si>
  <si>
    <t>BBC TECHNO</t>
  </si>
  <si>
    <t>(FORMERLY BLISS CLEARING NIAGARA)</t>
  </si>
  <si>
    <t>1004 E. STATE STREET</t>
  </si>
  <si>
    <t>49058-9176</t>
  </si>
  <si>
    <t>BCN TECHNI</t>
  </si>
  <si>
    <t>P. O. BOX 5931</t>
  </si>
  <si>
    <t>419-334-8948</t>
  </si>
  <si>
    <t>MACEDONIA</t>
  </si>
  <si>
    <t>330-425-1546</t>
  </si>
  <si>
    <t>BEARING &amp;</t>
  </si>
  <si>
    <t>801 JOHNSON STREET</t>
  </si>
  <si>
    <t>989-354-4111</t>
  </si>
  <si>
    <t>817-615-3100</t>
  </si>
  <si>
    <t>10850 SLEEPER STREET</t>
  </si>
  <si>
    <t>GRAND HAVEN</t>
  </si>
  <si>
    <t>616-844-7448</t>
  </si>
  <si>
    <t>BINDERY SP</t>
  </si>
  <si>
    <t>2601 HILL AVE.</t>
  </si>
  <si>
    <t>43607-0000</t>
  </si>
  <si>
    <t>419-537-9333</t>
  </si>
  <si>
    <t>BINKELMAN</t>
  </si>
  <si>
    <t>400 INDUSTRIAL PARKWAY</t>
  </si>
  <si>
    <t>419-663-4840</t>
  </si>
  <si>
    <t>BORGERS OH</t>
  </si>
  <si>
    <t>CENTRAL AP DEPT</t>
  </si>
  <si>
    <t>5150 PRAIRIE STONE PARKWAY</t>
  </si>
  <si>
    <t>60192-3707</t>
  </si>
  <si>
    <t>847-645-4071</t>
  </si>
  <si>
    <t>BOSCH REXR</t>
  </si>
  <si>
    <t>615-287-7214</t>
  </si>
  <si>
    <t>260-627-0033</t>
  </si>
  <si>
    <t>CARVER NON</t>
  </si>
  <si>
    <t>TROUTMAN</t>
  </si>
  <si>
    <t>704-528-4501</t>
  </si>
  <si>
    <t>MIDVALE</t>
  </si>
  <si>
    <t>330-339-3611</t>
  </si>
  <si>
    <t>CASTINGS U</t>
  </si>
  <si>
    <t>3079 3 MILE RD NW</t>
  </si>
  <si>
    <t>616-736-6566</t>
  </si>
  <si>
    <t>CHALLENGE</t>
  </si>
  <si>
    <t>271 SOUTH ELLSWORTH AVE</t>
  </si>
  <si>
    <t>1-800-446-9780</t>
  </si>
  <si>
    <t>CHURCH BUD</t>
  </si>
  <si>
    <t>510 W HENRY ST</t>
  </si>
  <si>
    <t>WOOSTER</t>
  </si>
  <si>
    <t>330-262-0906</t>
  </si>
  <si>
    <t>CLARK-FOWL</t>
  </si>
  <si>
    <t>1300 S MAIN STREET</t>
  </si>
  <si>
    <t>OVID</t>
  </si>
  <si>
    <t>48866-0617</t>
  </si>
  <si>
    <t>989-834-2235</t>
  </si>
  <si>
    <t>CLINTON MA</t>
  </si>
  <si>
    <t>6419 DISCOUNT DRIVE</t>
  </si>
  <si>
    <t>46818-0000</t>
  </si>
  <si>
    <t>260-489-6033</t>
  </si>
  <si>
    <t>COMPLETE D</t>
  </si>
  <si>
    <t>847 AVIS DRIVE</t>
  </si>
  <si>
    <t>ANN ARBOR</t>
  </si>
  <si>
    <t>734-668-6750</t>
  </si>
  <si>
    <t>CONTROL GA</t>
  </si>
  <si>
    <t>PO BOX 930344</t>
  </si>
  <si>
    <t>WIXOM</t>
  </si>
  <si>
    <t>48393-0000</t>
  </si>
  <si>
    <t>248 344 9373</t>
  </si>
  <si>
    <t>CONVEYALL</t>
  </si>
  <si>
    <t>1 COOPER FARM DRIVE</t>
  </si>
  <si>
    <t>ST. HENRY</t>
  </si>
  <si>
    <t>419-678-4853</t>
  </si>
  <si>
    <t>COOPER FAR</t>
  </si>
  <si>
    <t>P. O. BOX 550</t>
  </si>
  <si>
    <t>229-438-6883</t>
  </si>
  <si>
    <t>400 WOODSIDE DRIVE</t>
  </si>
  <si>
    <t>48880-0000</t>
  </si>
  <si>
    <t>989 681 4323</t>
  </si>
  <si>
    <t>CRIPPEN MA</t>
  </si>
  <si>
    <t>2845 UNIVERSAL DRIVE</t>
  </si>
  <si>
    <t>989 799 9400</t>
  </si>
  <si>
    <t>7699 GREEN MEADOWS DRIVE</t>
  </si>
  <si>
    <t>740-548-6261</t>
  </si>
  <si>
    <t>DAVIDSON C</t>
  </si>
  <si>
    <t>20334 SUPERIOR RD</t>
  </si>
  <si>
    <t>2517 TIMBER OAK CIRCLE</t>
  </si>
  <si>
    <t>KETTERING</t>
  </si>
  <si>
    <t>937-266-0300</t>
  </si>
  <si>
    <t>DELCO INDU</t>
  </si>
  <si>
    <t>P.O. BOX 152117</t>
  </si>
  <si>
    <t>616-913-7549</t>
  </si>
  <si>
    <t>P.O. BOX 1015</t>
  </si>
  <si>
    <t>43697-0000</t>
  </si>
  <si>
    <t>419-248-4411</t>
  </si>
  <si>
    <t>DERKIN &amp; W</t>
  </si>
  <si>
    <t>1903 CASE PARKWAY</t>
  </si>
  <si>
    <t>TWINSBURG</t>
  </si>
  <si>
    <t>44087-0000</t>
  </si>
  <si>
    <t>330-405-1581</t>
  </si>
  <si>
    <t>DESCO EQUI</t>
  </si>
  <si>
    <t>1345 RIDGELAND PARKWAY</t>
  </si>
  <si>
    <t>770-663-4383</t>
  </si>
  <si>
    <t>DIEFFERBAC</t>
  </si>
  <si>
    <t xml:space="preserve"> Maschinen-und Anlagebau</t>
  </si>
  <si>
    <t>HEILBRONNER STR. 20</t>
  </si>
  <si>
    <t>EPPINGEN</t>
  </si>
  <si>
    <t>0762/650</t>
  </si>
  <si>
    <t>DIEFFENBAC</t>
  </si>
  <si>
    <t>15665 BROOKPARK ROAD</t>
  </si>
  <si>
    <t>BROOK PARK</t>
  </si>
  <si>
    <t>216-267-3720</t>
  </si>
  <si>
    <t>DOVE DIE A</t>
  </si>
  <si>
    <t>1646 CHAMPAGNE DR N</t>
  </si>
  <si>
    <t>734 722 8900</t>
  </si>
  <si>
    <t>12312 ALAMEDA DRIVE</t>
  </si>
  <si>
    <t>STRONGSVILLE</t>
  </si>
  <si>
    <t>440-783-7622</t>
  </si>
  <si>
    <t>DUROX COMP</t>
  </si>
  <si>
    <t>PO BOX 2560</t>
  </si>
  <si>
    <t>KALAMAZOO</t>
  </si>
  <si>
    <t>269-349-7737</t>
  </si>
  <si>
    <t>EDWARDS IN</t>
  </si>
  <si>
    <t>6001 BRENT DR</t>
  </si>
  <si>
    <t>419-729-9702</t>
  </si>
  <si>
    <t>EGELHOF CO</t>
  </si>
  <si>
    <t>19451 FIVE POINTS RD</t>
  </si>
  <si>
    <t>216-265-2722</t>
  </si>
  <si>
    <t>2594 WORLD GATEWAY PLACE</t>
  </si>
  <si>
    <t>DETROIT</t>
  </si>
  <si>
    <t>48242-0000</t>
  </si>
  <si>
    <t>734 941 8096</t>
  </si>
  <si>
    <t>29355 RANNEY PKWY</t>
  </si>
  <si>
    <t>440-360-7940</t>
  </si>
  <si>
    <t>EMBA MACHI</t>
  </si>
  <si>
    <t>PO BOX 590</t>
  </si>
  <si>
    <t>45334-0000</t>
  </si>
  <si>
    <t>937-596-5511</t>
  </si>
  <si>
    <t>EMI CORPOR</t>
  </si>
  <si>
    <t>***DO NOT MAIL OR FAX INVOICES!!!**</t>
  </si>
  <si>
    <t>GRAND LEDGE</t>
  </si>
  <si>
    <t>517 319 5306</t>
  </si>
  <si>
    <t>ENPROTECH</t>
  </si>
  <si>
    <t>216 741-8200</t>
  </si>
  <si>
    <t>305 WEST NORTH STREET</t>
  </si>
  <si>
    <t>44303-0000</t>
  </si>
  <si>
    <t>330 434 1861</t>
  </si>
  <si>
    <t>ESI - EXTR</t>
  </si>
  <si>
    <t>4311 PATTERSON AVE S.E.</t>
  </si>
  <si>
    <t>616-957-2570</t>
  </si>
  <si>
    <t>104 ARBOR STREET</t>
  </si>
  <si>
    <t>269-965-3268</t>
  </si>
  <si>
    <t>F &amp; A FABR</t>
  </si>
  <si>
    <t>DEARBORN</t>
  </si>
  <si>
    <t>313-843-8250</t>
  </si>
  <si>
    <t>ONE INDUSTRIAL DRIVE</t>
  </si>
  <si>
    <t>CONSTANTINE</t>
  </si>
  <si>
    <t>49042-0000</t>
  </si>
  <si>
    <t>269-435-8431</t>
  </si>
  <si>
    <t>FIBRE CONV</t>
  </si>
  <si>
    <t>1120 SANDUSKY STREET</t>
  </si>
  <si>
    <t>FOSTORIA</t>
  </si>
  <si>
    <t>44830-0000</t>
  </si>
  <si>
    <t>419-435-1819</t>
  </si>
  <si>
    <t>FILMTEC, I</t>
  </si>
  <si>
    <t>419-423-3324</t>
  </si>
  <si>
    <t>FINDLAY PR</t>
  </si>
  <si>
    <t>1 PARK CENTRE DR., SUITE 210</t>
  </si>
  <si>
    <t>234-217-9070</t>
  </si>
  <si>
    <t>FIVES</t>
  </si>
  <si>
    <t>1 PARK CENTER DRIVE</t>
  </si>
  <si>
    <t>419-522-1080</t>
  </si>
  <si>
    <t>FIVES ST C</t>
  </si>
  <si>
    <t>1995 OAK INDUSTRIAL DRIVE NE</t>
  </si>
  <si>
    <t>616-459-3196</t>
  </si>
  <si>
    <t>140 INDUSTRY DRIVE</t>
  </si>
  <si>
    <t>412-788-8976</t>
  </si>
  <si>
    <t>FOERSTER I</t>
  </si>
  <si>
    <t>3001 MILLER ROAD</t>
  </si>
  <si>
    <t>313-805-8427</t>
  </si>
  <si>
    <t>FORD MOTOR</t>
  </si>
  <si>
    <t>700 W. COURT STREET</t>
  </si>
  <si>
    <t>URBANA</t>
  </si>
  <si>
    <t>43078-0000</t>
  </si>
  <si>
    <t>(937)653 2540</t>
  </si>
  <si>
    <t>FOX RIVER</t>
  </si>
  <si>
    <t>100 FRENCH ST.</t>
  </si>
  <si>
    <t>49120-0000</t>
  </si>
  <si>
    <t>616-683-1100</t>
  </si>
  <si>
    <t>FRENCH PAP</t>
  </si>
  <si>
    <t>330-794-4444</t>
  </si>
  <si>
    <t>5800 SIBLEY ROAD</t>
  </si>
  <si>
    <t>PO BOX 147</t>
  </si>
  <si>
    <t>43552-0000</t>
  </si>
  <si>
    <t>419 666 5942</t>
  </si>
  <si>
    <t>GLASSLINE</t>
  </si>
  <si>
    <t>49079-0000</t>
  </si>
  <si>
    <t>269 657 7771</t>
  </si>
  <si>
    <t>440-821-9654</t>
  </si>
  <si>
    <t>HDG ENTERP</t>
  </si>
  <si>
    <t>3500 LACEY RD, SUITE 300</t>
  </si>
  <si>
    <t>419-293-2911-30</t>
  </si>
  <si>
    <t>EZ PAK</t>
  </si>
  <si>
    <t>(419)293 2911X30</t>
  </si>
  <si>
    <t>MCCOMB</t>
  </si>
  <si>
    <t>MI CITY</t>
  </si>
  <si>
    <t>260 CROSSROADS BLVD</t>
  </si>
  <si>
    <t>BUCYRUS</t>
  </si>
  <si>
    <t>419-563-9590</t>
  </si>
  <si>
    <t>1958 WILSON AVE</t>
  </si>
  <si>
    <t>616-791-9225</t>
  </si>
  <si>
    <t>IMPERIAL D</t>
  </si>
  <si>
    <t>1777 NORTHERN STAR DRIVE</t>
  </si>
  <si>
    <t>TRAVERSE CITY</t>
  </si>
  <si>
    <t>49686-0000</t>
  </si>
  <si>
    <t>231 941 4339</t>
  </si>
  <si>
    <t>JANTEC INC</t>
  </si>
  <si>
    <t>1622 1ST STREET</t>
  </si>
  <si>
    <t>SANDUSKY</t>
  </si>
  <si>
    <t>JBT ・SAND</t>
  </si>
  <si>
    <t>14975 CLEAT STREET</t>
  </si>
  <si>
    <t>734-404-6683</t>
  </si>
  <si>
    <t>JIER NORTH</t>
  </si>
  <si>
    <t>419 784 7089</t>
  </si>
  <si>
    <t>419-878-8111</t>
  </si>
  <si>
    <t>419 784 7000</t>
  </si>
  <si>
    <t>Destination</t>
  </si>
  <si>
    <t>ST. PARIS</t>
  </si>
  <si>
    <t>937-663-5941</t>
  </si>
  <si>
    <t>KALIDA MAN</t>
  </si>
  <si>
    <t>215-633-1915</t>
  </si>
  <si>
    <t>269 961 6479</t>
  </si>
  <si>
    <t>25831 COMMERCE DRIVE</t>
  </si>
  <si>
    <t>248-584-4440</t>
  </si>
  <si>
    <t>KIDDER ASS</t>
  </si>
  <si>
    <t>517-630-2710</t>
  </si>
  <si>
    <t>LIVONIA MI</t>
  </si>
  <si>
    <t>14095 FARMINGTON ROAD</t>
  </si>
  <si>
    <t>847-437-3749</t>
  </si>
  <si>
    <t>KOMATSU AM</t>
  </si>
  <si>
    <t>937-409-9831</t>
  </si>
  <si>
    <t>KSE MANUFA</t>
  </si>
  <si>
    <t>PO BOX 940</t>
  </si>
  <si>
    <t>SAINT PARIS</t>
  </si>
  <si>
    <t>43072-0000</t>
  </si>
  <si>
    <t>937 663 5941</t>
  </si>
  <si>
    <t>KTH PARTS</t>
  </si>
  <si>
    <t>DBA LAFATA CABINETS INC</t>
  </si>
  <si>
    <t>50905 HAYES ROAD</t>
  </si>
  <si>
    <t>586-247-1140</t>
  </si>
  <si>
    <t>LAFATA ENT</t>
  </si>
  <si>
    <t>CONTAINER DIVISION</t>
  </si>
  <si>
    <t>1400 EDDY STREET</t>
  </si>
  <si>
    <t>BAY CITY</t>
  </si>
  <si>
    <t>989-894-2854</t>
  </si>
  <si>
    <t>LANDAAL PA</t>
  </si>
  <si>
    <t>5858 ENTERPRISE DRIVE</t>
  </si>
  <si>
    <t>517-492-1900</t>
  </si>
  <si>
    <t>LECTRONIX,</t>
  </si>
  <si>
    <t>2410 W MAIN ST</t>
  </si>
  <si>
    <t>517-787-3301</t>
  </si>
  <si>
    <t>LEMATIC IN</t>
  </si>
  <si>
    <t>706 LANE ST</t>
  </si>
  <si>
    <t>419-625-4014</t>
  </si>
  <si>
    <t>LEWCO, INC</t>
  </si>
  <si>
    <t>1465 WOODLAND DRIVE</t>
  </si>
  <si>
    <t>48176-0000</t>
  </si>
  <si>
    <t>734-944-6345</t>
  </si>
  <si>
    <t>LIEBHERR G</t>
  </si>
  <si>
    <t>ALLEGAN</t>
  </si>
  <si>
    <t>269-673-2125</t>
  </si>
  <si>
    <t>MATERIAL T</t>
  </si>
  <si>
    <t>1087 BRANCH ROAD</t>
  </si>
  <si>
    <t>MEDINA</t>
  </si>
  <si>
    <t>330-722-3531</t>
  </si>
  <si>
    <t>MCJAK</t>
  </si>
  <si>
    <t>7600 W WACKERLY ST</t>
  </si>
  <si>
    <t>989 631 2360</t>
  </si>
  <si>
    <t>MCKAY PRES</t>
  </si>
  <si>
    <t>2336 WILSHERE DRIVE</t>
  </si>
  <si>
    <t>JENISON</t>
  </si>
  <si>
    <t>49428-0000</t>
  </si>
  <si>
    <t>616 669 0600</t>
  </si>
  <si>
    <t>MDS OF MIC</t>
  </si>
  <si>
    <t>301 SOUTH MILL STREET</t>
  </si>
  <si>
    <t>DOWAGIAC</t>
  </si>
  <si>
    <t>1502 MILTON ST</t>
  </si>
  <si>
    <t>BENTON HARBOR</t>
  </si>
  <si>
    <t>269-926-6159</t>
  </si>
  <si>
    <t>MICHIANA S</t>
  </si>
  <si>
    <t>31617 GLENDALE STREET</t>
  </si>
  <si>
    <t>48150-0000</t>
  </si>
  <si>
    <t>734-427-7700</t>
  </si>
  <si>
    <t>MICHIGAN I</t>
  </si>
  <si>
    <t>1911 36TH ST NE</t>
  </si>
  <si>
    <t>330-453-9100</t>
  </si>
  <si>
    <t>MIDLANDS M</t>
  </si>
  <si>
    <t>330-546-0901</t>
  </si>
  <si>
    <t>MIDLANDS T</t>
  </si>
  <si>
    <t>5239 TRACTOR RD</t>
  </si>
  <si>
    <t>419-691-7616</t>
  </si>
  <si>
    <t>HALL INDUSTRIAL CO</t>
  </si>
  <si>
    <t>6185 N DROUILLARD ROAD</t>
  </si>
  <si>
    <t>NORTHWOOD</t>
  </si>
  <si>
    <t>419-693-5000</t>
  </si>
  <si>
    <t>HALL INDUS</t>
  </si>
  <si>
    <t>419-756-3644</t>
  </si>
  <si>
    <t>MK METAL P</t>
  </si>
  <si>
    <t>5215 52ND STREET SE</t>
  </si>
  <si>
    <t>616-942-6504</t>
  </si>
  <si>
    <t>MOLLERS NO</t>
  </si>
  <si>
    <t>419-425-2700-212</t>
  </si>
  <si>
    <t>MOLTEN - N</t>
  </si>
  <si>
    <t>1700 EAST AVIS DRIVE</t>
  </si>
  <si>
    <t>48071-7508</t>
  </si>
  <si>
    <t>248-583-8600</t>
  </si>
  <si>
    <t>4620 HINCKLEY IND PARKWAY</t>
  </si>
  <si>
    <t>44109-0000</t>
  </si>
  <si>
    <t>216-398-2200</t>
  </si>
  <si>
    <t>4013 APPLEGROVE ST NW</t>
  </si>
  <si>
    <t>NORTH CANTON</t>
  </si>
  <si>
    <t>44720-0000</t>
  </si>
  <si>
    <t>P.O. BOX 3294</t>
  </si>
  <si>
    <t>48605-0000</t>
  </si>
  <si>
    <t>800-821-2726</t>
  </si>
  <si>
    <t>12656 DELTA</t>
  </si>
  <si>
    <t>734-946-3788</t>
  </si>
  <si>
    <t>PO BOX 1547</t>
  </si>
  <si>
    <t>45839-4547</t>
  </si>
  <si>
    <t>419-424-1003</t>
  </si>
  <si>
    <t>7562 STATE ROUTE 66N</t>
  </si>
  <si>
    <t>DEFIANCE</t>
  </si>
  <si>
    <t>419-784-4013</t>
  </si>
  <si>
    <t>MOTION - D</t>
  </si>
  <si>
    <t>43040-0000</t>
  </si>
  <si>
    <t>937-644-1613</t>
  </si>
  <si>
    <t>PO BOX 141457</t>
  </si>
  <si>
    <t>49514-0000</t>
  </si>
  <si>
    <t>616 791 9770</t>
  </si>
  <si>
    <t>P.O. BOX 2151</t>
  </si>
  <si>
    <t>49003-0000</t>
  </si>
  <si>
    <t>269 381 1540</t>
  </si>
  <si>
    <t>P.O. BOX 200</t>
  </si>
  <si>
    <t>49431-0000</t>
  </si>
  <si>
    <t>(231) 845-6256</t>
  </si>
  <si>
    <t>***EMAIL INVOICES - DO NOT MAIL***</t>
  </si>
  <si>
    <t>616 392 2326</t>
  </si>
  <si>
    <t>NATIONWIDE</t>
  </si>
  <si>
    <t>160 O'BANNON AVE</t>
  </si>
  <si>
    <t>740-763-0910</t>
  </si>
  <si>
    <t>NEWARK PRO</t>
  </si>
  <si>
    <t>26820 FARGO AVENUE</t>
  </si>
  <si>
    <t>216-831-6210</t>
  </si>
  <si>
    <t>NORTH AMER</t>
  </si>
  <si>
    <t>6482 ROUTE 66 NORTH</t>
  </si>
  <si>
    <t>419-782-5044</t>
  </si>
  <si>
    <t>727 FLY DON'T DRIVE</t>
  </si>
  <si>
    <t>231-947-2250</t>
  </si>
  <si>
    <t>TRAVERSE C</t>
  </si>
  <si>
    <t>11515 ALAMEDA DRIVE</t>
  </si>
  <si>
    <t>440-572-3800</t>
  </si>
  <si>
    <t>966 BROOKS AVE</t>
  </si>
  <si>
    <t>HOLLAND</t>
  </si>
  <si>
    <t>616-394-1277</t>
  </si>
  <si>
    <t>OMNI DIE</t>
  </si>
  <si>
    <t>419-529-2578</t>
  </si>
  <si>
    <t>ONTARIO ME</t>
  </si>
  <si>
    <t>1489 N CEDAR ST.</t>
  </si>
  <si>
    <t>HOLT</t>
  </si>
  <si>
    <t>517-694-2300</t>
  </si>
  <si>
    <t>ORCHID ORT</t>
  </si>
  <si>
    <t>4401 JACKMAN ROAD</t>
  </si>
  <si>
    <t>419-478-7151</t>
  </si>
  <si>
    <t>PALMER</t>
  </si>
  <si>
    <t>5406 COUNTY RD 424</t>
  </si>
  <si>
    <t>ANTWERP</t>
  </si>
  <si>
    <t>419-258-5531</t>
  </si>
  <si>
    <t>PARAGON TE</t>
  </si>
  <si>
    <t>500 S. VANDEMARK ROAD</t>
  </si>
  <si>
    <t>45365-0000</t>
  </si>
  <si>
    <t>937 492 4158</t>
  </si>
  <si>
    <t>PEERLESS M</t>
  </si>
  <si>
    <t>37819 SCHOOLCRAFT ROAD</t>
  </si>
  <si>
    <t>734-464-0700</t>
  </si>
  <si>
    <t>PLASTOMER</t>
  </si>
  <si>
    <t>PO BOX 786</t>
  </si>
  <si>
    <t>49204-0000</t>
  </si>
  <si>
    <t>517 787 3712</t>
  </si>
  <si>
    <t>38363 AIRPORT PARKWAY</t>
  </si>
  <si>
    <t>WILLOUGHBY</t>
  </si>
  <si>
    <t>440-975-9955</t>
  </si>
  <si>
    <t>POWER-PACK</t>
  </si>
  <si>
    <t>128 WEST THIRD STREET</t>
  </si>
  <si>
    <t>45331-0000</t>
  </si>
  <si>
    <t>PREX CORPO</t>
  </si>
  <si>
    <t>367 VILLAGE PARK DRIVE</t>
  </si>
  <si>
    <t>POWELL</t>
  </si>
  <si>
    <t>614 431 2161</t>
  </si>
  <si>
    <t>PO BOX 749</t>
  </si>
  <si>
    <t>989-775-2424</t>
  </si>
  <si>
    <t>Q-SAGE INC</t>
  </si>
  <si>
    <t>7670 JENTHER DR.</t>
  </si>
  <si>
    <t>440-602-4700</t>
  </si>
  <si>
    <t>QUADREL LA</t>
  </si>
  <si>
    <t>937-492-9503</t>
  </si>
  <si>
    <t>QUALITY ST</t>
  </si>
  <si>
    <t>1120 CHERRY ST</t>
  </si>
  <si>
    <t>419-248-2695</t>
  </si>
  <si>
    <t>1225 MUNROE FALLS AVE</t>
  </si>
  <si>
    <t>CUYAHOGA FALLS</t>
  </si>
  <si>
    <t>330-923-5266</t>
  </si>
  <si>
    <t>REUTHER MO</t>
  </si>
  <si>
    <t>1560 FIRESTONE PKWY</t>
  </si>
  <si>
    <t>330-784-1113</t>
  </si>
  <si>
    <t>RIVERCOR</t>
  </si>
  <si>
    <t>269 961 6994</t>
  </si>
  <si>
    <t>ROCKWELL A</t>
  </si>
  <si>
    <t>10400 DANNER DRIVE</t>
  </si>
  <si>
    <t>STREETSBORO</t>
  </si>
  <si>
    <t>330 562 5250</t>
  </si>
  <si>
    <t>3401 OLD AIRPORT ROAD</t>
  </si>
  <si>
    <t>330-202-6143</t>
  </si>
  <si>
    <t>LUK USA, L</t>
  </si>
  <si>
    <t>7145 COMMERCE BLVD</t>
  </si>
  <si>
    <t>48187-0000</t>
  </si>
  <si>
    <t>734 207 7200</t>
  </si>
  <si>
    <t>SCHULER, I</t>
  </si>
  <si>
    <t>METAL WORKS,INC</t>
  </si>
  <si>
    <t>400 WEST DICKMAN RD</t>
  </si>
  <si>
    <t>269-962-5579</t>
  </si>
  <si>
    <t>SHOULDICE</t>
  </si>
  <si>
    <t>6969 METROPLEX DRIVE</t>
  </si>
  <si>
    <t>48174-0000</t>
  </si>
  <si>
    <t>180 E. GOODALE AVENUE</t>
  </si>
  <si>
    <t>269-719-8282</t>
  </si>
  <si>
    <t>SNACKWERKS</t>
  </si>
  <si>
    <t>EMAIL INVS: APCHARLOTTE@SHYDERSLANC</t>
  </si>
  <si>
    <t>990-A NORCROSS INDUSTRIAL COURT</t>
  </si>
  <si>
    <t>770-300-0028</t>
  </si>
  <si>
    <t>SOLUTIONS</t>
  </si>
  <si>
    <t>400 NORTH PORTLAND STREET</t>
  </si>
  <si>
    <t>BRYAN</t>
  </si>
  <si>
    <t>419-636-4221</t>
  </si>
  <si>
    <t>SPANGLER C</t>
  </si>
  <si>
    <t>616-949-2750</t>
  </si>
  <si>
    <t>17181 LANDWER COURT</t>
  </si>
  <si>
    <t>SPRING LAKE</t>
  </si>
  <si>
    <t>616-846-4300</t>
  </si>
  <si>
    <t>SPARTEC CO</t>
  </si>
  <si>
    <t>DBA MULTICAM GREAT LAKES INC.</t>
  </si>
  <si>
    <t>2727 ELMRIDGE DR. NW</t>
  </si>
  <si>
    <t>616-745-0962</t>
  </si>
  <si>
    <t>3516 HIGHLAND PARK ST. NW</t>
  </si>
  <si>
    <t>330-494-4300</t>
  </si>
  <si>
    <t>STANDARD E</t>
  </si>
  <si>
    <t>901 44TH ST SE</t>
  </si>
  <si>
    <t>269-762-1870</t>
  </si>
  <si>
    <t>STEELCASE</t>
  </si>
  <si>
    <t>VICKSBURG</t>
  </si>
  <si>
    <t>269-649-0530</t>
  </si>
  <si>
    <t>STEWART SU</t>
  </si>
  <si>
    <t>3965 44TH STREET SE</t>
  </si>
  <si>
    <t>49512-0000</t>
  </si>
  <si>
    <t>616 698 7500</t>
  </si>
  <si>
    <t>STILES MAC</t>
  </si>
  <si>
    <t>574 MCCLURG RD.</t>
  </si>
  <si>
    <t>YOUNGSTOWN</t>
  </si>
  <si>
    <t>330-965-8455</t>
  </si>
  <si>
    <t>SUMMER GAR</t>
  </si>
  <si>
    <t>48450-0000</t>
  </si>
  <si>
    <t>(810)359-7301</t>
  </si>
  <si>
    <t>SUNRAISE I</t>
  </si>
  <si>
    <t>115 VISTA BLVD</t>
  </si>
  <si>
    <t>207-440-5133</t>
  </si>
  <si>
    <t>SYSTEM LOG</t>
  </si>
  <si>
    <t>1300 E MT GARFIELD RD</t>
  </si>
  <si>
    <t>NORTON SHORES</t>
  </si>
  <si>
    <t>231-798-4547</t>
  </si>
  <si>
    <t>TGW SYSTEM</t>
  </si>
  <si>
    <t>CLAY CENTER</t>
  </si>
  <si>
    <t>419-855-3146</t>
  </si>
  <si>
    <t>TIGER MATE</t>
  </si>
  <si>
    <t>1430 NORTH MAIN STREET PO 466</t>
  </si>
  <si>
    <t>DELPHOS</t>
  </si>
  <si>
    <t>419-692-3000</t>
  </si>
  <si>
    <t>ULTIMATE R</t>
  </si>
  <si>
    <t>FREDERICKTOWN</t>
  </si>
  <si>
    <t>740-694-8614</t>
  </si>
  <si>
    <t>UMD AUTOMA</t>
  </si>
  <si>
    <t>WOODLAND</t>
  </si>
  <si>
    <t>360-841-6479</t>
  </si>
  <si>
    <t>P.O. BOX 309</t>
  </si>
  <si>
    <t>48130-0000</t>
  </si>
  <si>
    <t>4890 KENDRICK STREET S.E.</t>
  </si>
  <si>
    <t>49512-9595</t>
  </si>
  <si>
    <t>616-872-5120</t>
  </si>
  <si>
    <t>VIASTORE S</t>
  </si>
  <si>
    <t>5550 TRIANGLE PKWY, STE: 100</t>
  </si>
  <si>
    <t>PEACHTREE CORNERS</t>
  </si>
  <si>
    <t>678-487-8111</t>
  </si>
  <si>
    <t>P.O. BOX 2169</t>
  </si>
  <si>
    <t>269-344-0139</t>
  </si>
  <si>
    <t>W SOULE &amp;</t>
  </si>
  <si>
    <t>7125 S. SPRINKLE RD</t>
  </si>
  <si>
    <t>PORTAGE</t>
  </si>
  <si>
    <t>269-324-7001</t>
  </si>
  <si>
    <t>SHIP PONT</t>
  </si>
  <si>
    <t>500 JONESVILLE RD</t>
  </si>
  <si>
    <t>COLDWATER</t>
  </si>
  <si>
    <t>517-279-3751</t>
  </si>
  <si>
    <t>25921 MEADOWBROOK ROAD</t>
  </si>
  <si>
    <t>248-344-2220</t>
  </si>
  <si>
    <t>WEIL ENGIN</t>
  </si>
  <si>
    <t>105 SHUE DRIVE</t>
  </si>
  <si>
    <t>ANNA</t>
  </si>
  <si>
    <t>937-394-7559</t>
  </si>
  <si>
    <t>WELLS BROT</t>
  </si>
  <si>
    <t>38855 HILLS TECH DRIVE</t>
  </si>
  <si>
    <t>248-333-1380</t>
  </si>
  <si>
    <t>WMV</t>
  </si>
  <si>
    <t>745 ENTERPRISE WAY</t>
  </si>
  <si>
    <t>49022-0000</t>
  </si>
  <si>
    <t>269 934 6212</t>
  </si>
  <si>
    <t>WORTHINGTO</t>
  </si>
  <si>
    <t>2700 S SAGINAW ROAD</t>
  </si>
  <si>
    <t>231-409-2165</t>
  </si>
  <si>
    <t>XALT ENERG</t>
  </si>
  <si>
    <t>989-354-1322</t>
  </si>
  <si>
    <t>YUKON MFG.</t>
  </si>
  <si>
    <t>5020 ENTERPRISE PARKWAY</t>
  </si>
  <si>
    <t>SEVILLE</t>
  </si>
  <si>
    <t>330-769-5583</t>
  </si>
  <si>
    <t>BLAIR RUBB</t>
  </si>
  <si>
    <t>CALHOUN</t>
  </si>
  <si>
    <t>706-629-9077</t>
  </si>
  <si>
    <t>CALHOUN PL</t>
  </si>
  <si>
    <t>*DO NOT USE**</t>
  </si>
  <si>
    <t>700 TUCKASEEGEE ROAD</t>
  </si>
  <si>
    <t>704-332-6070</t>
  </si>
  <si>
    <t>CUSTOM POL</t>
  </si>
  <si>
    <t>200 E. BROADWAY</t>
  </si>
  <si>
    <t>PORT JEFFERSON</t>
  </si>
  <si>
    <t>631-751-1995</t>
  </si>
  <si>
    <t>DOMINO PLA</t>
  </si>
  <si>
    <t>Paraguay 1616 BIS</t>
  </si>
  <si>
    <t>montevideo</t>
  </si>
  <si>
    <t>DREGHAL</t>
  </si>
  <si>
    <t>337 MERRICK ROAD</t>
  </si>
  <si>
    <t>LYNBROOK</t>
  </si>
  <si>
    <t>516-792-3674</t>
  </si>
  <si>
    <t>ICL AMERIC</t>
  </si>
  <si>
    <t>Building No: 4254</t>
  </si>
  <si>
    <t>Jeddah 6185</t>
  </si>
  <si>
    <t>SA</t>
  </si>
  <si>
    <t>MOTION SYS</t>
  </si>
  <si>
    <t>4000 JEFF ADAMS DR</t>
  </si>
  <si>
    <t>COLLECT</t>
  </si>
  <si>
    <t>STARNES PA</t>
  </si>
  <si>
    <t>2 INDUSTRIAL PARK RD</t>
  </si>
  <si>
    <t>ZA03</t>
  </si>
  <si>
    <t>1708 CRAB WOOD CREEK</t>
  </si>
  <si>
    <t>CORENTYNE BERBICE</t>
  </si>
  <si>
    <t>GY</t>
  </si>
  <si>
    <t>519-258-2832</t>
  </si>
  <si>
    <t>BELTING TRADING EST</t>
  </si>
  <si>
    <t>BUILDING 108, MADABA STREET</t>
  </si>
  <si>
    <t>AMMAN</t>
  </si>
  <si>
    <t>JO-11592</t>
  </si>
  <si>
    <t>JO</t>
  </si>
  <si>
    <t>AL HEZAM</t>
  </si>
  <si>
    <t>AV. JUAN DE LA FUENTE NO. 455</t>
  </si>
  <si>
    <t>LAMPA - SANTIAGO</t>
  </si>
  <si>
    <t>56-2-331-2900</t>
  </si>
  <si>
    <t>AV GALICIA 1021 PINEYRO</t>
  </si>
  <si>
    <t>BANDAS IND</t>
  </si>
  <si>
    <t>28 DAGOT STREET, CORNER BIAK NA BAT</t>
  </si>
  <si>
    <t>QUEZON CITY</t>
  </si>
  <si>
    <t>PH</t>
  </si>
  <si>
    <t>BENGAR IND</t>
  </si>
  <si>
    <t>PRIVATE BAG 94048</t>
  </si>
  <si>
    <t>21 EL KOBAR DR. - HIGHBROOK</t>
  </si>
  <si>
    <t>MANUKAU</t>
  </si>
  <si>
    <t>09-268-3656</t>
  </si>
  <si>
    <t>BLACKWOODS</t>
  </si>
  <si>
    <t>BROWNS PLAINS BC</t>
  </si>
  <si>
    <t>QLD</t>
  </si>
  <si>
    <t>07 3274 1900</t>
  </si>
  <si>
    <t>ENTRE PAYSANDU y CERRO LARGO</t>
  </si>
  <si>
    <t>CUAREIM 1575</t>
  </si>
  <si>
    <t>CMC-GRUPO</t>
  </si>
  <si>
    <t>HYLLILANKATU 2</t>
  </si>
  <si>
    <t>TAMPERE</t>
  </si>
  <si>
    <t>FI</t>
  </si>
  <si>
    <t>Z997</t>
  </si>
  <si>
    <t>ETRA OY LO</t>
  </si>
  <si>
    <t>KM. 7-1/2 AUTOPISTA DUARTE</t>
  </si>
  <si>
    <t>SANTO DOMINGO</t>
  </si>
  <si>
    <t>DO</t>
  </si>
  <si>
    <t>809-334-1111</t>
  </si>
  <si>
    <t>IMPORT</t>
  </si>
  <si>
    <t>SAN JUAN</t>
  </si>
  <si>
    <t>00936-3713</t>
  </si>
  <si>
    <t>787-785-7130</t>
  </si>
  <si>
    <t>INDUST RUB</t>
  </si>
  <si>
    <t>VIA CAMPANA, 233G - TRAV. INPS</t>
  </si>
  <si>
    <t>POZZUOLI</t>
  </si>
  <si>
    <t>39-081-8530856</t>
  </si>
  <si>
    <t>CARRERA 67 NO. 58 -31 SUR</t>
  </si>
  <si>
    <t>APTDO. AEREO 9564</t>
  </si>
  <si>
    <t>BOGOTA</t>
  </si>
  <si>
    <t>RAPISCOL S</t>
  </si>
  <si>
    <t>DUNEDIN</t>
  </si>
  <si>
    <t>RUSSET ENG</t>
  </si>
  <si>
    <t>HOWE STREET</t>
  </si>
  <si>
    <t>BOOTLE-LIVERPOOL</t>
  </si>
  <si>
    <t>L2O 8NG</t>
  </si>
  <si>
    <t>51-922-1314</t>
  </si>
  <si>
    <t>TRANSBELT</t>
  </si>
  <si>
    <t>PANMURE</t>
  </si>
  <si>
    <t>VIKING GRO</t>
  </si>
  <si>
    <t>RUTA 11  KM 1006.5</t>
  </si>
  <si>
    <t>RESISTENCIA</t>
  </si>
  <si>
    <t>WARBEL S</t>
  </si>
  <si>
    <t>RECURSOS HIDRAULICOS</t>
  </si>
  <si>
    <t>TLALNEPANTLA EDO.</t>
  </si>
  <si>
    <t>MEX</t>
  </si>
  <si>
    <t>314-346-4724</t>
  </si>
  <si>
    <t>DAP</t>
  </si>
  <si>
    <t>DAP-LAREDO</t>
  </si>
  <si>
    <t>Roberto Fulton #17-Bis</t>
  </si>
  <si>
    <t>Esq Emillio Cardenas, Col. Centro I</t>
  </si>
  <si>
    <t>Tlalnepantla</t>
  </si>
  <si>
    <t>GGD BANDAS</t>
  </si>
  <si>
    <t>MANAGUA</t>
  </si>
  <si>
    <t>NI</t>
  </si>
  <si>
    <t>505-8877-2573</t>
  </si>
  <si>
    <t>IMPORTACIO</t>
  </si>
  <si>
    <t>502-2329-4949</t>
  </si>
  <si>
    <t>COLONIA PEDREGAL DE LINDA VISTA</t>
  </si>
  <si>
    <t>GUADALUPE</t>
  </si>
  <si>
    <t>81 8387 5300</t>
  </si>
  <si>
    <t>SPARKS DE</t>
  </si>
  <si>
    <t>3140 E. JURUPA STREET</t>
  </si>
  <si>
    <t>626-208-6876</t>
  </si>
  <si>
    <t>UPS - ALIS</t>
  </si>
  <si>
    <t>2320 E. BARDIN ROAD</t>
  </si>
  <si>
    <t>817-875-2349</t>
  </si>
  <si>
    <t>UPS - ARLI</t>
  </si>
  <si>
    <t>1100 BALDWIN PARK BLVD.</t>
  </si>
  <si>
    <t>626-814-6176</t>
  </si>
  <si>
    <t>6700 WEST 73RD STREET</t>
  </si>
  <si>
    <t>708-496-7990</t>
  </si>
  <si>
    <t>1907 JAMES E. CASEY DRIVE</t>
  </si>
  <si>
    <t>716-821-6128</t>
  </si>
  <si>
    <t>100 BUSINESS PARK DRIVE</t>
  </si>
  <si>
    <t>BUTNER</t>
  </si>
  <si>
    <t>919-529-3366</t>
  </si>
  <si>
    <t>500 GEST STREET</t>
  </si>
  <si>
    <t>513-852-6135</t>
  </si>
  <si>
    <t>1430 N. MCKINLEY AVE.</t>
  </si>
  <si>
    <t>213-760-3217</t>
  </si>
  <si>
    <t>100 MIDDLESEX CENTER DRIVE</t>
  </si>
  <si>
    <t>MONROE TOWNSHIP</t>
  </si>
  <si>
    <t>201-741-7695</t>
  </si>
  <si>
    <t>UPS - CRAN</t>
  </si>
  <si>
    <t>2609 DIXON STREET</t>
  </si>
  <si>
    <t>563-391-9459</t>
  </si>
  <si>
    <t>13818 RIDER TRAIL DR</t>
  </si>
  <si>
    <t>314-344-3619</t>
  </si>
  <si>
    <t>1620 VAN BUREN ROAD</t>
  </si>
  <si>
    <t>EASTON</t>
  </si>
  <si>
    <t>UPS - EAST</t>
  </si>
  <si>
    <t>23 SPUR LANE</t>
  </si>
  <si>
    <t>210-213-7351</t>
  </si>
  <si>
    <t>UPS - EL P</t>
  </si>
  <si>
    <t>255 SOUTHFIELD PKWAY</t>
  </si>
  <si>
    <t>30297-2510</t>
  </si>
  <si>
    <t>UPS FOREST</t>
  </si>
  <si>
    <t>NW 67TH PLACE</t>
  </si>
  <si>
    <t>904-252-6181</t>
  </si>
  <si>
    <t>UPS - GAIN</t>
  </si>
  <si>
    <t>16601 WEST SELLS STREET</t>
  </si>
  <si>
    <t>219-242-2257</t>
  </si>
  <si>
    <t>7230 NE CENTURY BLVD</t>
  </si>
  <si>
    <t>503-495-4236</t>
  </si>
  <si>
    <t>UPS - HILL</t>
  </si>
  <si>
    <t>7110 MYKAWA ROAD</t>
  </si>
  <si>
    <t>281-847-6735</t>
  </si>
  <si>
    <t>11802 NORTH GESSNER ROAD</t>
  </si>
  <si>
    <t>763-568-1953</t>
  </si>
  <si>
    <t>UPS-HOUSTO</t>
  </si>
  <si>
    <t>605 EAST MCDOWELL ROAD</t>
  </si>
  <si>
    <t>601-968-3449</t>
  </si>
  <si>
    <t>9431 FLORIDA MINING BLVD</t>
  </si>
  <si>
    <t>904-239-0409</t>
  </si>
  <si>
    <t>UPS - JACK</t>
  </si>
  <si>
    <t>1010 NORTH CENTURY AVE.</t>
  </si>
  <si>
    <t>816-481-0097</t>
  </si>
  <si>
    <t>16301 TROJAN WAY</t>
  </si>
  <si>
    <t>909-913-6007</t>
  </si>
  <si>
    <t>UPS - LA M</t>
  </si>
  <si>
    <t>11918 HAYTER ROAD</t>
  </si>
  <si>
    <t>301 EAST OAK AVE.</t>
  </si>
  <si>
    <t>LAWNSIDE</t>
  </si>
  <si>
    <t>610-675-5038</t>
  </si>
  <si>
    <t>14650 SANTA FE TRAIL DRIVE</t>
  </si>
  <si>
    <t>913-541-2781</t>
  </si>
  <si>
    <t>UPS - LENE</t>
  </si>
  <si>
    <t>5501 FOURCHE DAM PIKE</t>
  </si>
  <si>
    <t>501-490-3434</t>
  </si>
  <si>
    <t>UPS - LITT</t>
  </si>
  <si>
    <t>16328 JOHN LANE CROSSING</t>
  </si>
  <si>
    <t>LOCKPORT</t>
  </si>
  <si>
    <t>708-829-2369</t>
  </si>
  <si>
    <t>1050 BENNET DRIVE</t>
  </si>
  <si>
    <t>LONGWOOD</t>
  </si>
  <si>
    <t>407-767-1317</t>
  </si>
  <si>
    <t>UPS - LONG</t>
  </si>
  <si>
    <t>1800 NORTH MAIN STREET</t>
  </si>
  <si>
    <t>323-276-2561</t>
  </si>
  <si>
    <t>UPS - LOS</t>
  </si>
  <si>
    <t>****DO NOT MAIL INVOICE***</t>
  </si>
  <si>
    <t>911 GRADE LANE BLDG 2/PROCUREMENT</t>
  </si>
  <si>
    <t>1201 E. UPAS AVE</t>
  </si>
  <si>
    <t>512-645-6315</t>
  </si>
  <si>
    <t>UPS ATLANT</t>
  </si>
  <si>
    <t>50-02 55TH AVENUE</t>
  </si>
  <si>
    <t>718-308-2027</t>
  </si>
  <si>
    <t>UPS - METR</t>
  </si>
  <si>
    <t>13350 NW 17TH STREET</t>
  </si>
  <si>
    <t>786-566-2438</t>
  </si>
  <si>
    <t>UPS - MIAM</t>
  </si>
  <si>
    <t>17940 ENGLEWOOD DRIVE</t>
  </si>
  <si>
    <t>MIDDLEBURG HEIGHTS</t>
  </si>
  <si>
    <t>440-826-2528</t>
  </si>
  <si>
    <t>3312 NW BROADWAY STREET</t>
  </si>
  <si>
    <t>2401 JACKSON FERY ROAD</t>
  </si>
  <si>
    <t>205-945-3323</t>
  </si>
  <si>
    <t>UPS - MONT</t>
  </si>
  <si>
    <t>705 MASSMAN DRIVE</t>
  </si>
  <si>
    <t>615-906-8378</t>
  </si>
  <si>
    <t>721 HAMBURG AVENUE</t>
  </si>
  <si>
    <t>215-937-2453</t>
  </si>
  <si>
    <t>UPS - NEW</t>
  </si>
  <si>
    <t>5700 MORRISON ROAD</t>
  </si>
  <si>
    <t>504-244-4719</t>
  </si>
  <si>
    <t>9601 COACH ROAD</t>
  </si>
  <si>
    <t>NORTH CHESTERFIELD</t>
  </si>
  <si>
    <t>804-814-5561</t>
  </si>
  <si>
    <t>UPS - N. C</t>
  </si>
  <si>
    <t>456 SACKETT POINT ROAD</t>
  </si>
  <si>
    <t>203-281-2639</t>
  </si>
  <si>
    <t>2925 EAST JURUPA STREET</t>
  </si>
  <si>
    <t>818-429-0071</t>
  </si>
  <si>
    <t>2100 NORTH HICKS ROAD</t>
  </si>
  <si>
    <t>847-705-6056</t>
  </si>
  <si>
    <t>799 JEFFERSON ROAD</t>
  </si>
  <si>
    <t>973-428-2218</t>
  </si>
  <si>
    <t>3150 NORTH 31ST AVENUE</t>
  </si>
  <si>
    <t>602-352-2088</t>
  </si>
  <si>
    <t>10095 BRADFORD ROAD</t>
  </si>
  <si>
    <t>502-735-2256</t>
  </si>
  <si>
    <t>9601 NE ALDERWOOD ROAD</t>
  </si>
  <si>
    <t>786-300-2854</t>
  </si>
  <si>
    <t>UPS - PORT</t>
  </si>
  <si>
    <t>1601 ATLAS ROAD</t>
  </si>
  <si>
    <t>510-262-2312</t>
  </si>
  <si>
    <t>55 TRANSPORT DRIVE</t>
  </si>
  <si>
    <t>859-485-0855</t>
  </si>
  <si>
    <t>UPS - RICH</t>
  </si>
  <si>
    <t>20801 KRAMERIA AVE</t>
  </si>
  <si>
    <t>949-289-4381</t>
  </si>
  <si>
    <t>UPS - RIVE</t>
  </si>
  <si>
    <t>ATTN: PLANT ENGINEERING</t>
  </si>
  <si>
    <t>3300 AIRPORT DRIVE</t>
  </si>
  <si>
    <t>815-969-1452</t>
  </si>
  <si>
    <t>33 ROUNDVILLE LANE</t>
  </si>
  <si>
    <t>512-633-7431</t>
  </si>
  <si>
    <t>UPS - ROUN</t>
  </si>
  <si>
    <t>4902 SE US HIGHWAY 169</t>
  </si>
  <si>
    <t>SAINT JOSEPH</t>
  </si>
  <si>
    <t>913-265-2445</t>
  </si>
  <si>
    <t>UPS SAINT</t>
  </si>
  <si>
    <t>380 SOUTH 6400 WEST</t>
  </si>
  <si>
    <t>801-661-2818</t>
  </si>
  <si>
    <t>UPS - SALT</t>
  </si>
  <si>
    <t>6400 SEVEN STATES BLVD.</t>
  </si>
  <si>
    <t>210-661-1783</t>
  </si>
  <si>
    <t>ATTN: WILL MINTER</t>
  </si>
  <si>
    <t>1 SANDY CREEK ROAD</t>
  </si>
  <si>
    <t>404-960-9782</t>
  </si>
  <si>
    <t>UPS - SAND</t>
  </si>
  <si>
    <t>315 HARTFORD TURNPIKE</t>
  </si>
  <si>
    <t>SHREWSBURY</t>
  </si>
  <si>
    <t>508-751-6130</t>
  </si>
  <si>
    <t>136-40 SPRINGFIELD BLVD.</t>
  </si>
  <si>
    <t>SPRINGFIELD GARDENS</t>
  </si>
  <si>
    <t>718-481-1445</t>
  </si>
  <si>
    <t>DOUG HOLLAND - 8TH FLOOR</t>
  </si>
  <si>
    <t>643 WEST 43RD STREET</t>
  </si>
  <si>
    <t>212-631-6557</t>
  </si>
  <si>
    <t>13922 STAFFORD ROAD</t>
  </si>
  <si>
    <t>817-247-6981</t>
  </si>
  <si>
    <t>UPS - STAF</t>
  </si>
  <si>
    <t>1400 INTERMODAL PARKWAY</t>
  </si>
  <si>
    <t>HASLET</t>
  </si>
  <si>
    <t>636-373-1532</t>
  </si>
  <si>
    <t>UPS - HASL</t>
  </si>
  <si>
    <t>300 OACK STREET</t>
  </si>
  <si>
    <t>UNIONDALE</t>
  </si>
  <si>
    <t>917-538-8795</t>
  </si>
  <si>
    <t>UPS - UNIO</t>
  </si>
  <si>
    <t>3240 NORTH PLAZA DRIVE</t>
  </si>
  <si>
    <t>262-244-9266</t>
  </si>
  <si>
    <t>UPS - VISA</t>
  </si>
  <si>
    <t>150 PLAN WAY</t>
  </si>
  <si>
    <t>401-736-1523</t>
  </si>
  <si>
    <t>UPS - WARW</t>
  </si>
  <si>
    <t>ATTN: LISA ORANGIO-PLT ENG.</t>
  </si>
  <si>
    <t>15 ARLINGTON ST</t>
  </si>
  <si>
    <t>781-551-2527</t>
  </si>
  <si>
    <t>3205 WHITES CREEK PIKE</t>
  </si>
  <si>
    <t>615-299-4577</t>
  </si>
  <si>
    <t>UPS - WHIT</t>
  </si>
  <si>
    <t>199 PARK PLAZA DRIVE</t>
  </si>
  <si>
    <t>336-744-8203</t>
  </si>
  <si>
    <t>555 TUCKAHOE ROAD</t>
  </si>
  <si>
    <t>551-235-3781</t>
  </si>
  <si>
    <t>UPS YONKER</t>
  </si>
  <si>
    <t>1400 S JEFFERSON ST</t>
  </si>
  <si>
    <t>312-942-7582</t>
  </si>
  <si>
    <t>ATTN:.  Jolene Knackstedt</t>
  </si>
  <si>
    <t>ONE UPS WAY</t>
  </si>
  <si>
    <t>708-387-4293</t>
  </si>
  <si>
    <t>150S LOMBARD RD</t>
  </si>
  <si>
    <t>630-628-2159</t>
  </si>
  <si>
    <t>2401 COMANCHE NE</t>
  </si>
  <si>
    <t>87107-0000</t>
  </si>
  <si>
    <t>505-878-8187</t>
  </si>
  <si>
    <t>13700 INDEPENDENCE PARKWAY</t>
  </si>
  <si>
    <t>817-490-7374</t>
  </si>
  <si>
    <t>270 MARVIN MILLER DR</t>
  </si>
  <si>
    <t>30336-0000</t>
  </si>
  <si>
    <t>404-699-4835</t>
  </si>
  <si>
    <t>3901 VERO RD</t>
  </si>
  <si>
    <t>ATTN: PLANT ENG.0915</t>
  </si>
  <si>
    <t>21227-0000</t>
  </si>
  <si>
    <t>410-455-8249</t>
  </si>
  <si>
    <t>355 VISTA BLVD</t>
  </si>
  <si>
    <t>89434-0000</t>
  </si>
  <si>
    <t>775-355-3709</t>
  </si>
  <si>
    <t>ATTN: MIKE JONES</t>
  </si>
  <si>
    <t>8100 AIR COMMERCE DRIVE</t>
  </si>
  <si>
    <t>13233 MOORE ST</t>
  </si>
  <si>
    <t>90701-0000</t>
  </si>
  <si>
    <t>562-404-3281</t>
  </si>
  <si>
    <t>ATTN:PLANT ENGINEERING</t>
  </si>
  <si>
    <t>5101 TRABUE RD</t>
  </si>
  <si>
    <t>43228-0000</t>
  </si>
  <si>
    <t>614870-4276</t>
  </si>
  <si>
    <t>CONCORD ONT</t>
  </si>
  <si>
    <t>2900 STEELES AVE W</t>
  </si>
  <si>
    <t>L4K 3S2</t>
  </si>
  <si>
    <t>905-660-8596</t>
  </si>
  <si>
    <t>UPS CANADA</t>
  </si>
  <si>
    <t>2609 DIXON ST</t>
  </si>
  <si>
    <t>50316-0000</t>
  </si>
  <si>
    <t>515-261-6223</t>
  </si>
  <si>
    <t>3930 PLEASANTDALE RD</t>
  </si>
  <si>
    <t>DORAVILLE</t>
  </si>
  <si>
    <t>30340-0000</t>
  </si>
  <si>
    <t>770-441-6996</t>
  </si>
  <si>
    <t>12400 W BLUE MOUND</t>
  </si>
  <si>
    <t>ELM GROVE</t>
  </si>
  <si>
    <t>53122-0000</t>
  </si>
  <si>
    <t>414-785-7257</t>
  </si>
  <si>
    <t>3100 FLAGSTONE DR</t>
  </si>
  <si>
    <t>27406-0000</t>
  </si>
  <si>
    <t>910-271-0399</t>
  </si>
  <si>
    <t>1821 SOUTH 19TH ST</t>
  </si>
  <si>
    <t>PLANT ENGINEERING</t>
  </si>
  <si>
    <t>HARRISBURG</t>
  </si>
  <si>
    <t>17104-0000</t>
  </si>
  <si>
    <t>717-986-8488</t>
  </si>
  <si>
    <t>ATTN: MARK WELSH</t>
  </si>
  <si>
    <t>6001 E 8TH AVE</t>
  </si>
  <si>
    <t>HIALEAH</t>
  </si>
  <si>
    <t>33013-0000</t>
  </si>
  <si>
    <t>305-953-2737</t>
  </si>
  <si>
    <t>700 BLAIR MILL RD</t>
  </si>
  <si>
    <t>19044-0000</t>
  </si>
  <si>
    <t>215-831-7980</t>
  </si>
  <si>
    <t>700 WEST 16TH STREET</t>
  </si>
  <si>
    <t>317-532-3297</t>
  </si>
  <si>
    <t>5380 W 81st ST</t>
  </si>
  <si>
    <t>46268-0000</t>
  </si>
  <si>
    <t>ATTN: PLANT MANAGER</t>
  </si>
  <si>
    <t>4420 IMESON RD</t>
  </si>
  <si>
    <t>32219-0000</t>
  </si>
  <si>
    <t>904-693-8294</t>
  </si>
  <si>
    <t>ATTN: DRU DANKER</t>
  </si>
  <si>
    <t>25201 PASEO DE ALICIA</t>
  </si>
  <si>
    <t>LAGUNA HILLS</t>
  </si>
  <si>
    <t>92653-0000</t>
  </si>
  <si>
    <t>949-452-2049</t>
  </si>
  <si>
    <t>1800 MERCER RD</t>
  </si>
  <si>
    <t>ATTN:BRIAN GIBSON</t>
  </si>
  <si>
    <t>7137 SOUTHLAKE PARKWAY; SUITE B</t>
  </si>
  <si>
    <t>MORROW</t>
  </si>
  <si>
    <t>404-216-5831</t>
  </si>
  <si>
    <t>490 SUPREME DRIVE</t>
  </si>
  <si>
    <t>678-339-3171</t>
  </si>
  <si>
    <t>1132 VALWOOD PARKWAY; SUITE 160</t>
  </si>
  <si>
    <t>972-360-1160</t>
  </si>
  <si>
    <t>10260 TRUEMPER WAY</t>
  </si>
  <si>
    <t>MATHER</t>
  </si>
  <si>
    <t>916-267-6004</t>
  </si>
  <si>
    <t>3500 CENTERPOINT DRIVE; SUITE B</t>
  </si>
  <si>
    <t>URBANCREST</t>
  </si>
  <si>
    <t>614-277-3300</t>
  </si>
  <si>
    <t>8601 VALLEY FORGE LANE</t>
  </si>
  <si>
    <t>MAPLE GROVE</t>
  </si>
  <si>
    <t>55369-0000</t>
  </si>
  <si>
    <t>2971 CARRIER ST</t>
  </si>
  <si>
    <t>38116-0000</t>
  </si>
  <si>
    <t>901-348-4802</t>
  </si>
  <si>
    <t>3675 NEW SWINNEA RD</t>
  </si>
  <si>
    <t>38118-0000</t>
  </si>
  <si>
    <t>901-547-6900</t>
  </si>
  <si>
    <t>2401 JACKSON FERRY RD</t>
  </si>
  <si>
    <t>36104-0000</t>
  </si>
  <si>
    <t>334-241-4647</t>
  </si>
  <si>
    <t>615-299-4615</t>
  </si>
  <si>
    <t>521 N CENTER AVE</t>
  </si>
  <si>
    <t>NEW STANTON</t>
  </si>
  <si>
    <t>15672-0000</t>
  </si>
  <si>
    <t>8TH FLOOR</t>
  </si>
  <si>
    <t>643 W 43RD ST  RM 748</t>
  </si>
  <si>
    <t>10036-0000</t>
  </si>
  <si>
    <t>212-631-6013</t>
  </si>
  <si>
    <t>2525 SHERMER ROAD</t>
  </si>
  <si>
    <t>847-480-6720</t>
  </si>
  <si>
    <t>6800 S 6TH</t>
  </si>
  <si>
    <t>414-768-5631</t>
  </si>
  <si>
    <t>8400 PARDEE DR</t>
  </si>
  <si>
    <t>94621-0000</t>
  </si>
  <si>
    <t>510-633-3974</t>
  </si>
  <si>
    <t>7500 SOUTHLAND BOULEVARD</t>
  </si>
  <si>
    <t>407-377-9191</t>
  </si>
  <si>
    <t>UPS MAIL I</t>
  </si>
  <si>
    <t>901 SOUTH PORTLAND</t>
  </si>
  <si>
    <t>73170-0000</t>
  </si>
  <si>
    <t>405-948-3827</t>
  </si>
  <si>
    <t>2535 EDWARD BABE GOMEZ AVE</t>
  </si>
  <si>
    <t>68107-0000</t>
  </si>
  <si>
    <t>2925 E JURUPA</t>
  </si>
  <si>
    <t>91761-0000</t>
  </si>
  <si>
    <t>909-974-7118</t>
  </si>
  <si>
    <t>8901 ATLANTIC AVENUE</t>
  </si>
  <si>
    <t>32824-0000</t>
  </si>
  <si>
    <t>407-826-8012</t>
  </si>
  <si>
    <t>ATTN: MARVIN LOCK</t>
  </si>
  <si>
    <t>4455 7th AVE S</t>
  </si>
  <si>
    <t>98108-0000</t>
  </si>
  <si>
    <t>206-621-6380</t>
  </si>
  <si>
    <t>5020 IVY ST</t>
  </si>
  <si>
    <t>80022-0000</t>
  </si>
  <si>
    <t>2101 SINGLETON INDUSTRIAL</t>
  </si>
  <si>
    <t>27604-0000</t>
  </si>
  <si>
    <t>919-790-7511</t>
  </si>
  <si>
    <t>ATTN: MARK SLOMSKI</t>
  </si>
  <si>
    <t>9601 COACH RD</t>
  </si>
  <si>
    <t>23237-0000</t>
  </si>
  <si>
    <t>804-743-8579</t>
  </si>
  <si>
    <t>2040 PARKWAY BLVD</t>
  </si>
  <si>
    <t>84119-0000</t>
  </si>
  <si>
    <t>801-973-3725</t>
  </si>
  <si>
    <t>PORTAL ACC'T - DO NOT MAIL INVOICE</t>
  </si>
  <si>
    <t>770-752-4217</t>
  </si>
  <si>
    <t>7925 RONSON RD</t>
  </si>
  <si>
    <t>92111-0000</t>
  </si>
  <si>
    <t>858-541-2336</t>
  </si>
  <si>
    <t>493 COUNTY AVE</t>
  </si>
  <si>
    <t>07094-0000</t>
  </si>
  <si>
    <t>201-330-2348</t>
  </si>
  <si>
    <t>11141 CANAL RD</t>
  </si>
  <si>
    <t>SHARONVILLE</t>
  </si>
  <si>
    <t>45241-0000</t>
  </si>
  <si>
    <t>513-782-4055</t>
  </si>
  <si>
    <t>N 1016 BRADLEY RD</t>
  </si>
  <si>
    <t>99212-1194</t>
  </si>
  <si>
    <t>509-921-2018</t>
  </si>
  <si>
    <t>2240 OUTERLOOP; SUITE 15</t>
  </si>
  <si>
    <t>40219-0000</t>
  </si>
  <si>
    <t>502-961-1594</t>
  </si>
  <si>
    <t>12380 MORRIS ROAD</t>
  </si>
  <si>
    <t>770-843-2149</t>
  </si>
  <si>
    <t>UPS - ALPH</t>
  </si>
  <si>
    <t>5100 ACLINE ST</t>
  </si>
  <si>
    <t>33619-0000</t>
  </si>
  <si>
    <t>1975 E. WILDERMUTH</t>
  </si>
  <si>
    <t>85281-0000</t>
  </si>
  <si>
    <t>6027384643(SHA</t>
  </si>
  <si>
    <t>16000 ARMINTA ST</t>
  </si>
  <si>
    <t>818-947-4831</t>
  </si>
  <si>
    <t>124 CREEKSIDE RD</t>
  </si>
  <si>
    <t>WEST COLUMBIA</t>
  </si>
  <si>
    <t>29172-0000</t>
  </si>
  <si>
    <t>803-822-6369</t>
  </si>
  <si>
    <t>02886-0000</t>
  </si>
  <si>
    <t>401-736-1529</t>
  </si>
  <si>
    <t>35 GLENLAKE PARK NE; SUITE 200</t>
  </si>
  <si>
    <t>ATTN: DALE CALLICOAT</t>
  </si>
  <si>
    <t>901 S. PORTLAND</t>
  </si>
  <si>
    <t>405-948-3746</t>
  </si>
  <si>
    <t>419 RUTHERFORD AVE NE</t>
  </si>
  <si>
    <t>24022-9714</t>
  </si>
  <si>
    <t>540-985-8837</t>
  </si>
  <si>
    <t>200 INDUSTRIAL AVE</t>
  </si>
  <si>
    <t>201-375-4169</t>
  </si>
  <si>
    <t>L &amp; DC MAINTENANCE</t>
  </si>
  <si>
    <t>1820 WEST POINTE DRIVE</t>
  </si>
  <si>
    <t>28214-9106</t>
  </si>
  <si>
    <t>(704) 391-4629</t>
  </si>
  <si>
    <t>555 SOUTH BB KING BLVD</t>
  </si>
  <si>
    <t>38101-9998</t>
  </si>
  <si>
    <t>7007 N.E. CORNFORT ROAD</t>
  </si>
  <si>
    <t>97218-2760</t>
  </si>
  <si>
    <t>971-201-3745</t>
  </si>
  <si>
    <t>2535 MIDWAY DRIVE</t>
  </si>
  <si>
    <t>92186-5530</t>
  </si>
  <si>
    <t>619-758-7383</t>
  </si>
  <si>
    <t>675 WOLF LEDGES PKWY</t>
  </si>
  <si>
    <t>44309-9702</t>
  </si>
  <si>
    <t>(330)9969778</t>
  </si>
  <si>
    <t>30 OLD KARNER ROAD</t>
  </si>
  <si>
    <t>12288-9752</t>
  </si>
  <si>
    <t>518-452-2282</t>
  </si>
  <si>
    <t>2310 MAYNARD H JACKSON JR BLVD.</t>
  </si>
  <si>
    <t>30320-9741</t>
  </si>
  <si>
    <t>404-765-5587</t>
  </si>
  <si>
    <t>8225 CROSS PARK DRIVE</t>
  </si>
  <si>
    <t>78710-9731</t>
  </si>
  <si>
    <t>RM. 3112/MAINTENANCE</t>
  </si>
  <si>
    <t>900 E. FAYETTE ST</t>
  </si>
  <si>
    <t>21233-9704</t>
  </si>
  <si>
    <t>410-347-4564</t>
  </si>
  <si>
    <t>8101 BLUEBONNET BOULEVARD</t>
  </si>
  <si>
    <t>70826-9731</t>
  </si>
  <si>
    <t>4500 1ST AVENUE SOUTH</t>
  </si>
  <si>
    <t>35222-2111</t>
  </si>
  <si>
    <t>205-510-0720</t>
  </si>
  <si>
    <t>2220 E. BISMARCK EXPRESSWAY</t>
  </si>
  <si>
    <t>701-221-6552</t>
  </si>
  <si>
    <t>9201 EDGEWORTH DRIVE</t>
  </si>
  <si>
    <t>20790-9341</t>
  </si>
  <si>
    <t>2001 N. MATTIS AVE.</t>
  </si>
  <si>
    <t>61821-9997</t>
  </si>
  <si>
    <t>25350-9701</t>
  </si>
  <si>
    <t>2901 SCOTT FUTRELL DRIVE</t>
  </si>
  <si>
    <t>704-393-4582</t>
  </si>
  <si>
    <t>111 EAST 5TH STREET</t>
  </si>
  <si>
    <t>937-227-1252</t>
  </si>
  <si>
    <t>ROOM 601</t>
  </si>
  <si>
    <t>1401 W. FORT STREET</t>
  </si>
  <si>
    <t>48233-9731</t>
  </si>
  <si>
    <t>1605 BOGGS ROAD</t>
  </si>
  <si>
    <t>30026-0000</t>
  </si>
  <si>
    <t>770-717-3681</t>
  </si>
  <si>
    <t>8401 BOEING DRIVE</t>
  </si>
  <si>
    <t>79910-9731</t>
  </si>
  <si>
    <t>915-780-7523</t>
  </si>
  <si>
    <t>657 2ND AVENUE NORTH</t>
  </si>
  <si>
    <t>58102-9998</t>
  </si>
  <si>
    <t>701-241-6173</t>
  </si>
  <si>
    <t>ATTN: TIM MALONE</t>
  </si>
  <si>
    <t>301 GREEN STREET</t>
  </si>
  <si>
    <t>FAYETTEVILLE</t>
  </si>
  <si>
    <t>28302-9731</t>
  </si>
  <si>
    <t>253-874-7260</t>
  </si>
  <si>
    <t>CHICAGO NETWORK DIST. CENTER</t>
  </si>
  <si>
    <t>7500 ROOSEVELT ROAD</t>
  </si>
  <si>
    <t>60130-2296</t>
  </si>
  <si>
    <t>708-583-4312</t>
  </si>
  <si>
    <t>1900 E ST.</t>
  </si>
  <si>
    <t>559-497-7773</t>
  </si>
  <si>
    <t>ATTN: MAINTENANCE CONTROL</t>
  </si>
  <si>
    <t>1120 PLEASANT RIDGE ROAD</t>
  </si>
  <si>
    <t>27498-9701</t>
  </si>
  <si>
    <t>336-931-9506</t>
  </si>
  <si>
    <t>3701 W. WENDOVER</t>
  </si>
  <si>
    <t>27495-0001</t>
  </si>
  <si>
    <t>336-855-4311</t>
  </si>
  <si>
    <t>204 FAIRFOREST WAY</t>
  </si>
  <si>
    <t>864-286-5030</t>
  </si>
  <si>
    <t>EASTERN MAINE P&amp;DF</t>
  </si>
  <si>
    <t>16 PENOBSCOT-MEADOW DR</t>
  </si>
  <si>
    <t>HAMPDEN</t>
  </si>
  <si>
    <t>04444-7097</t>
  </si>
  <si>
    <t>207-299-1070</t>
  </si>
  <si>
    <t>PO BOX 2000</t>
  </si>
  <si>
    <t>32203-9731</t>
  </si>
  <si>
    <t>904-783-7267</t>
  </si>
  <si>
    <t>KCKS NDC</t>
  </si>
  <si>
    <t>4900 SPEAKER ROAD</t>
  </si>
  <si>
    <t>66106-9998</t>
  </si>
  <si>
    <t>913-573-2668</t>
  </si>
  <si>
    <t>24800 64TH AVENUE SOUTH</t>
  </si>
  <si>
    <t>253-859-4399</t>
  </si>
  <si>
    <t>1237 E. WEISGARBER ROAD</t>
  </si>
  <si>
    <t>37950-9996</t>
  </si>
  <si>
    <t>865-558-4515</t>
  </si>
  <si>
    <t>INCOMING MAIL FACILITY</t>
  </si>
  <si>
    <t>961 CORPORATE BLVD</t>
  </si>
  <si>
    <t>LINTHICUM HEIGHTS</t>
  </si>
  <si>
    <t>410-691-4224</t>
  </si>
  <si>
    <t>LOS ANGELES P &amp; DC - 901 IF</t>
  </si>
  <si>
    <t>5800 W CENTURY BLVD.</t>
  </si>
  <si>
    <t>90009-8798</t>
  </si>
  <si>
    <t>310-337-8805</t>
  </si>
  <si>
    <t>MAINTENANCE DEPT.</t>
  </si>
  <si>
    <t>7001 S. CENTRAL AVE</t>
  </si>
  <si>
    <t>90052-9997</t>
  </si>
  <si>
    <t>323-586-2815</t>
  </si>
  <si>
    <t>DOOR 200</t>
  </si>
  <si>
    <t>1921 ELVIS PRESLEY BLVD.</t>
  </si>
  <si>
    <t>38136-9988</t>
  </si>
  <si>
    <t>8409 LEE HIGHWAY</t>
  </si>
  <si>
    <t>MERRIFIELD</t>
  </si>
  <si>
    <t>22081-9431</t>
  </si>
  <si>
    <t>11698 N.W. 25TH STREET</t>
  </si>
  <si>
    <t>305-470-0585</t>
  </si>
  <si>
    <t>4538 SHIPYARD RAOD</t>
  </si>
  <si>
    <t>23800 CACTUS AVE.</t>
  </si>
  <si>
    <t>MORENO VALLEY</t>
  </si>
  <si>
    <t>951-697-4240</t>
  </si>
  <si>
    <t>CHARLESTON P&amp;DF</t>
  </si>
  <si>
    <t>7075 CROSS COUNTY RD.</t>
  </si>
  <si>
    <t>NORTH CHARLESTON</t>
  </si>
  <si>
    <t>29418-3337</t>
  </si>
  <si>
    <t>843-760-5463</t>
  </si>
  <si>
    <t>525 ROYAL PARKWAY</t>
  </si>
  <si>
    <t>37230-9631</t>
  </si>
  <si>
    <t>615-885-9153</t>
  </si>
  <si>
    <t>600 CHURCH ST</t>
  </si>
  <si>
    <t>23501-9990</t>
  </si>
  <si>
    <t>(757)629-2161</t>
  </si>
  <si>
    <t>ACCOUNTS PAYABLE/MAINTENANCE TECH S</t>
  </si>
  <si>
    <t>600 W. ROCK CREEK ROAD</t>
  </si>
  <si>
    <t>NORMAN</t>
  </si>
  <si>
    <t>73069-8537</t>
  </si>
  <si>
    <t>73070-6708</t>
  </si>
  <si>
    <t>405-366-4414</t>
  </si>
  <si>
    <t>7620 S. 10TH STREET</t>
  </si>
  <si>
    <t>53154-1912</t>
  </si>
  <si>
    <t>414-570-7731</t>
  </si>
  <si>
    <t>4025 W. RENO, ROOM 1011</t>
  </si>
  <si>
    <t>73125-9731</t>
  </si>
  <si>
    <t>5500 NW 142 ST</t>
  </si>
  <si>
    <t>OPA LOCKA</t>
  </si>
  <si>
    <t>33054-9997</t>
  </si>
  <si>
    <t>305-953-5633</t>
  </si>
  <si>
    <t>ATTN: MAINTENANCE / AMY L. LEE</t>
  </si>
  <si>
    <t>1025 W. 20TH AVE.</t>
  </si>
  <si>
    <t>54901-9998</t>
  </si>
  <si>
    <t>51 PENN WOOD PLACE - SUITE 100</t>
  </si>
  <si>
    <t>15086-7531</t>
  </si>
  <si>
    <t>1900 BYBERRY ROAD</t>
  </si>
  <si>
    <t>19116-9754</t>
  </si>
  <si>
    <t>215-671-7696</t>
  </si>
  <si>
    <t>ATTN: MAINTENANCE /STOCK ROOM</t>
  </si>
  <si>
    <t>7500 LINDBERGH BLVD.</t>
  </si>
  <si>
    <t>215-749-4200</t>
  </si>
  <si>
    <t>24 CORLISS ST.</t>
  </si>
  <si>
    <t>401-276-6910</t>
  </si>
  <si>
    <t>ATTN: MAINT E BAY</t>
  </si>
  <si>
    <t>936 SOUTH 250 E</t>
  </si>
  <si>
    <t>PROVO</t>
  </si>
  <si>
    <t>84606-6162</t>
  </si>
  <si>
    <t>801-356-2212</t>
  </si>
  <si>
    <t>27676-9731</t>
  </si>
  <si>
    <t>1801 BROOK ROAD</t>
  </si>
  <si>
    <t>23232-9739</t>
  </si>
  <si>
    <t>804-698-4716</t>
  </si>
  <si>
    <t>1760 WEST 2100 SOUTH</t>
  </si>
  <si>
    <t>84199-9740</t>
  </si>
  <si>
    <t>(801) 974-2384</t>
  </si>
  <si>
    <t>ROOM 168 BAY 88</t>
  </si>
  <si>
    <t>1300 EVANS AVE.</t>
  </si>
  <si>
    <t>94188-9731</t>
  </si>
  <si>
    <t>ASC HQ PAYABLES SECTION</t>
  </si>
  <si>
    <t>2700 CAMPUS DRIVE</t>
  </si>
  <si>
    <t>SAN MATEO</t>
  </si>
  <si>
    <t>94497-9481</t>
  </si>
  <si>
    <t>785-861-2852</t>
  </si>
  <si>
    <t>400 STORKE ROAD</t>
  </si>
  <si>
    <t>GOLETA</t>
  </si>
  <si>
    <t>93199-9731</t>
  </si>
  <si>
    <t>805-961-0755</t>
  </si>
  <si>
    <t>ATTN: PLANT MAINTENANCE</t>
  </si>
  <si>
    <t>850 TALLEVAST ROAD</t>
  </si>
  <si>
    <t>SARASOTA</t>
  </si>
  <si>
    <t>941-359-5157</t>
  </si>
  <si>
    <t>2928 SOUTH SPOTTED ROAD</t>
  </si>
  <si>
    <t>99224-9731</t>
  </si>
  <si>
    <t>3148 GATEWAY STREET</t>
  </si>
  <si>
    <t>541-988-5142</t>
  </si>
  <si>
    <t>427 WEST AVE.</t>
  </si>
  <si>
    <t>06910-9731</t>
  </si>
  <si>
    <t>203-326-2055</t>
  </si>
  <si>
    <t>2800 S. ADAMS STREET</t>
  </si>
  <si>
    <t>TALLAHASSEE</t>
  </si>
  <si>
    <t>32301-9603</t>
  </si>
  <si>
    <t>850-216-4233</t>
  </si>
  <si>
    <t>1801 GRANT STREET</t>
  </si>
  <si>
    <t>33605-6001</t>
  </si>
  <si>
    <t>813-248-7537</t>
  </si>
  <si>
    <t>ATTN: MAINTENANCE DEPT</t>
  </si>
  <si>
    <t>4000 109TH STREET</t>
  </si>
  <si>
    <t>URBANDALE</t>
  </si>
  <si>
    <t>515-278-7918</t>
  </si>
  <si>
    <t>29292-9705</t>
  </si>
  <si>
    <t>MAINTENANCE STOREROOM</t>
  </si>
  <si>
    <t>900 BRENTWOOD ROAD NE</t>
  </si>
  <si>
    <t>20066-9709</t>
  </si>
  <si>
    <t>202-636-1563</t>
  </si>
  <si>
    <t>3200 SUMMIT BLVD</t>
  </si>
  <si>
    <t>WEST PALM BEACH</t>
  </si>
  <si>
    <t>33416-3510</t>
  </si>
  <si>
    <t>561-697-2081</t>
  </si>
  <si>
    <t>WESTCHESTER P &amp; D</t>
  </si>
  <si>
    <t>1000 WESTCHESTER AVENUE</t>
  </si>
  <si>
    <t>WHITE PLAINS</t>
  </si>
  <si>
    <t>10610-9739</t>
  </si>
  <si>
    <t>WHITEPLAIN</t>
  </si>
  <si>
    <t>17500 OAKWOOD BLVD.</t>
  </si>
  <si>
    <t>DETROIT BULK MAIL CENTER</t>
  </si>
  <si>
    <t>ALLEN PARK</t>
  </si>
  <si>
    <t>48101-9755</t>
  </si>
  <si>
    <t>(313) 337-2164</t>
  </si>
  <si>
    <t>ATTN:  MAINT DEPT/TERESA</t>
  </si>
  <si>
    <t>5335 E. LA PALMA</t>
  </si>
  <si>
    <t>92899-9430</t>
  </si>
  <si>
    <t>714-701-2649</t>
  </si>
  <si>
    <t>4141 POSTMARK DRIVE</t>
  </si>
  <si>
    <t>ANCHORAGE</t>
  </si>
  <si>
    <t>AK</t>
  </si>
  <si>
    <t>99519-9724</t>
  </si>
  <si>
    <t>907 266 3388</t>
  </si>
  <si>
    <t>MAIN POST OFFICE RM 1830</t>
  </si>
  <si>
    <t>3900 CROWN ROAD</t>
  </si>
  <si>
    <t>30304-9361</t>
  </si>
  <si>
    <t>404-765-7439</t>
  </si>
  <si>
    <t>5555 BANDINI BLVD.</t>
  </si>
  <si>
    <t>L.A. BULK MAIL FACILITY</t>
  </si>
  <si>
    <t>90201-9997</t>
  </si>
  <si>
    <t>421 BENIGNO BOULEVARD</t>
  </si>
  <si>
    <t>BELLMAWR</t>
  </si>
  <si>
    <t>08031-9731</t>
  </si>
  <si>
    <t>856-933-4035 (40</t>
  </si>
  <si>
    <t>841 SOUTH 26TH STREET</t>
  </si>
  <si>
    <t>59101-9740</t>
  </si>
  <si>
    <t>406-657-5773</t>
  </si>
  <si>
    <t>351 24TH ST. NORTH</t>
  </si>
  <si>
    <t>ROOM B-16</t>
  </si>
  <si>
    <t>35203-7611</t>
  </si>
  <si>
    <t>2201 SOUTH COLE ROAD</t>
  </si>
  <si>
    <t>ATTN: MAINT. SUPPORT</t>
  </si>
  <si>
    <t>83708-9720</t>
  </si>
  <si>
    <t>225 LIBERTY STREET</t>
  </si>
  <si>
    <t>02301-0000</t>
  </si>
  <si>
    <t>508-427-0201</t>
  </si>
  <si>
    <t>MAINT DEPT</t>
  </si>
  <si>
    <t>1050 FORBELL ST RM 2095</t>
  </si>
  <si>
    <t>11256-9731</t>
  </si>
  <si>
    <t>718-348-3543</t>
  </si>
  <si>
    <t>1200 WILLIAMS ST.</t>
  </si>
  <si>
    <t>ATTN: MAINT. B-11</t>
  </si>
  <si>
    <t>14240-9721</t>
  </si>
  <si>
    <t>CAROL STREAM P &amp; DC</t>
  </si>
  <si>
    <t>500 EAST FULLERTON</t>
  </si>
  <si>
    <t>60199-9731</t>
  </si>
  <si>
    <t>708-260-5281</t>
  </si>
  <si>
    <t>PO BOX 9998</t>
  </si>
  <si>
    <t>52406-9998</t>
  </si>
  <si>
    <t>319-366-4864</t>
  </si>
  <si>
    <t>433 WEST HARRISON STREET</t>
  </si>
  <si>
    <t>312-983-7767</t>
  </si>
  <si>
    <t>1623 DALTON AVENUE</t>
  </si>
  <si>
    <t>ATTN: MAINTENANCE ROOM 479</t>
  </si>
  <si>
    <t>45234-9712</t>
  </si>
  <si>
    <t>513-684-5344</t>
  </si>
  <si>
    <t>INDUSTRY PROC. &amp; DIST. CT</t>
  </si>
  <si>
    <t>C/O RAY MORALES</t>
  </si>
  <si>
    <t>91715-9810</t>
  </si>
  <si>
    <t>818-855-6395</t>
  </si>
  <si>
    <t>ROOM 197</t>
  </si>
  <si>
    <t>2400 ORANGE AVENUE</t>
  </si>
  <si>
    <t>44101-9732</t>
  </si>
  <si>
    <t>216-443-4276</t>
  </si>
  <si>
    <t>2323 CITYGATE DRIVE</t>
  </si>
  <si>
    <t>ATTN:MAINTENANCE</t>
  </si>
  <si>
    <t>43218-9731</t>
  </si>
  <si>
    <t>614-472-0460</t>
  </si>
  <si>
    <t>951 W. BETHEL RD.</t>
  </si>
  <si>
    <t>75099-8640</t>
  </si>
  <si>
    <t>972-393-6401</t>
  </si>
  <si>
    <t>401 DFW TURNPIKE</t>
  </si>
  <si>
    <t>DALLAS PROCESSING &amp; DISTRIBUTION</t>
  </si>
  <si>
    <t>75260-9997</t>
  </si>
  <si>
    <t>214-760-5814</t>
  </si>
  <si>
    <t>7500 EAST 53RD PLACE</t>
  </si>
  <si>
    <t>80266-9341</t>
  </si>
  <si>
    <t>1165 SECOND AVENUE</t>
  </si>
  <si>
    <t>50318-9731</t>
  </si>
  <si>
    <t>515-283-7787</t>
  </si>
  <si>
    <t>P.O. BOX 7000</t>
  </si>
  <si>
    <t>MAINTENANCE STOCK ROOM</t>
  </si>
  <si>
    <t>97401-0100</t>
  </si>
  <si>
    <t>142-02 20TH AVENUE</t>
  </si>
  <si>
    <t>QPDC</t>
  </si>
  <si>
    <t>FLUSHING</t>
  </si>
  <si>
    <t>11351-0000</t>
  </si>
  <si>
    <t>718-321-5515</t>
  </si>
  <si>
    <t>ATTN:MAINTENANCE DEPT.</t>
  </si>
  <si>
    <t>3900 GABRIELLE LANE</t>
  </si>
  <si>
    <t>60597-8801</t>
  </si>
  <si>
    <t>630 978 4396</t>
  </si>
  <si>
    <t>14080 JETPORT LOOP</t>
  </si>
  <si>
    <t>33913-9997</t>
  </si>
  <si>
    <t>941-768-8092</t>
  </si>
  <si>
    <t>4600 MARK IV PKWY.</t>
  </si>
  <si>
    <t>PLANT MAINTENANCE</t>
  </si>
  <si>
    <t>76161-9731</t>
  </si>
  <si>
    <t>817-625-3923</t>
  </si>
  <si>
    <t>830 STEWART AVE.</t>
  </si>
  <si>
    <t>WESTERN NASSAU GMF</t>
  </si>
  <si>
    <t>GARDEN CITY</t>
  </si>
  <si>
    <t>11599-9732</t>
  </si>
  <si>
    <t>516-228-7580</t>
  </si>
  <si>
    <t>225 MICHIGAN N.W.</t>
  </si>
  <si>
    <t>49599-5400</t>
  </si>
  <si>
    <t>616 776-1548</t>
  </si>
  <si>
    <t>5800  PHANTOM DR.</t>
  </si>
  <si>
    <t>63042-2497</t>
  </si>
  <si>
    <t>314-506-7274</t>
  </si>
  <si>
    <t>3600 AOLELE STREET</t>
  </si>
  <si>
    <t>PLANT MAINTENANCE OFFICE</t>
  </si>
  <si>
    <t>96820-9570</t>
  </si>
  <si>
    <t>401 FRANKLIN AVE</t>
  </si>
  <si>
    <t>MAINTENANCE OPERATION</t>
  </si>
  <si>
    <t>77201-9341</t>
  </si>
  <si>
    <t>713-226-3049</t>
  </si>
  <si>
    <t>125 WEST SOUTH STREET</t>
  </si>
  <si>
    <t>46206-9741</t>
  </si>
  <si>
    <t>317-464-6314</t>
  </si>
  <si>
    <t>ROOM 2E5 - BLDG. 250</t>
  </si>
  <si>
    <t>PROCUREMENT OFFICE</t>
  </si>
  <si>
    <t>11430-9805</t>
  </si>
  <si>
    <t>1700 CLEVELAND</t>
  </si>
  <si>
    <t>ATTN: PLANT MAINTENANCE - DOCK 85</t>
  </si>
  <si>
    <t>816-374-9101</t>
  </si>
  <si>
    <t>GREATER NEWARK NJ PDC</t>
  </si>
  <si>
    <t>1200 HARRISON AVE.</t>
  </si>
  <si>
    <t>KEARNY</t>
  </si>
  <si>
    <t>07032-4306</t>
  </si>
  <si>
    <t>201-955-9677</t>
  </si>
  <si>
    <t>1400 HARRISBURG PIKE</t>
  </si>
  <si>
    <t>17604-9221</t>
  </si>
  <si>
    <t>4800 COLLINS ROAD</t>
  </si>
  <si>
    <t>48924-9731</t>
  </si>
  <si>
    <t>517-337-8867</t>
  </si>
  <si>
    <t>1001 E. SUNSET ROAD</t>
  </si>
  <si>
    <t>89199-5230</t>
  </si>
  <si>
    <t>1088 NANDINO BLVD.</t>
  </si>
  <si>
    <t>ATTN:  BLDG. MAINTENANCE</t>
  </si>
  <si>
    <t>4700 E MC CAIN BLVE.</t>
  </si>
  <si>
    <t>72231-0000</t>
  </si>
  <si>
    <t>1420 GARDINER LANE</t>
  </si>
  <si>
    <t>PLANT &amp; EQUIPMENT ENG.</t>
  </si>
  <si>
    <t>40231-9791</t>
  </si>
  <si>
    <t>502-454-1871</t>
  </si>
  <si>
    <t>P.O. BOX 7990</t>
  </si>
  <si>
    <t>53707-7990</t>
  </si>
  <si>
    <t>608-246-1318</t>
  </si>
  <si>
    <t>TOOLS &amp; PARTS UNIT</t>
  </si>
  <si>
    <t>P.O. BOX 9801</t>
  </si>
  <si>
    <t>11747-8001</t>
  </si>
  <si>
    <t>631-755-2532</t>
  </si>
  <si>
    <t>345 W. ST PAUL AVE</t>
  </si>
  <si>
    <t>P.O. 5042</t>
  </si>
  <si>
    <t>53201-0000</t>
  </si>
  <si>
    <t>414-270-2368</t>
  </si>
  <si>
    <t>341  9TH AVE.</t>
  </si>
  <si>
    <t>MORGAN GMF</t>
  </si>
  <si>
    <t>10199-9732</t>
  </si>
  <si>
    <t>212-330-2319</t>
  </si>
  <si>
    <t>4600 ALDINE BENDER ROAD</t>
  </si>
  <si>
    <t>NORTH HOUSTON</t>
  </si>
  <si>
    <t>77315-9756</t>
  </si>
  <si>
    <t>218-985-4040</t>
  </si>
  <si>
    <t>701 LOYOLA</t>
  </si>
  <si>
    <t>70113-9731</t>
  </si>
  <si>
    <t>504-589-1057</t>
  </si>
  <si>
    <t>TOOL &amp; PARTS, EXT. 8303</t>
  </si>
  <si>
    <t>1675 7TH ST. RM 247W</t>
  </si>
  <si>
    <t>94615-9346</t>
  </si>
  <si>
    <t>510-874-8326</t>
  </si>
  <si>
    <t>ROOM #23</t>
  </si>
  <si>
    <t>1124 PACIFIC STREET</t>
  </si>
  <si>
    <t>68108-9731</t>
  </si>
  <si>
    <t>402-348-2833</t>
  </si>
  <si>
    <t>10401 POST OFFICE BLVD.</t>
  </si>
  <si>
    <t>ATTN:  MAINTANCE</t>
  </si>
  <si>
    <t>32862-0126</t>
  </si>
  <si>
    <t>4949 E. VAN BUREN</t>
  </si>
  <si>
    <t>MAINTENANCE OPERATIONS</t>
  </si>
  <si>
    <t>85026-9341</t>
  </si>
  <si>
    <t>602 225 3006</t>
  </si>
  <si>
    <t>711 N. GLENWOOD AVENUE</t>
  </si>
  <si>
    <t>PONTIAC</t>
  </si>
  <si>
    <t>248 758 5554</t>
  </si>
  <si>
    <t>7241 185TH AVE. N.E.</t>
  </si>
  <si>
    <t>98052-6715</t>
  </si>
  <si>
    <t>ATTN: PLANT MAINT. / DAN AKANA</t>
  </si>
  <si>
    <t>10410 PERRIN BEITEL RD</t>
  </si>
  <si>
    <t>78284-9141</t>
  </si>
  <si>
    <t>1900 W. REDLANDS BLVD.</t>
  </si>
  <si>
    <t>92423-9001</t>
  </si>
  <si>
    <t>11251 RANCHO CARMEL DRIVE</t>
  </si>
  <si>
    <t>MLP/DC</t>
  </si>
  <si>
    <t>92199-0000</t>
  </si>
  <si>
    <t>28201 FRANKLIN PARKWAY</t>
  </si>
  <si>
    <t>91383-9733</t>
  </si>
  <si>
    <t>ATTN:  MAINT DEPT</t>
  </si>
  <si>
    <t>79 POSTAL SERVICE WAY</t>
  </si>
  <si>
    <t>SCARBOROUGH</t>
  </si>
  <si>
    <t>04074-7092</t>
  </si>
  <si>
    <t>207-510-2864</t>
  </si>
  <si>
    <t>10700 27TH AVENUE SOUTH</t>
  </si>
  <si>
    <t>98168-1899</t>
  </si>
  <si>
    <t>206-442-6074</t>
  </si>
  <si>
    <t>192 MAIN STREET</t>
  </si>
  <si>
    <t>01546-9731</t>
  </si>
  <si>
    <t>508-793-5904</t>
  </si>
  <si>
    <t>4801 NORTH 4TH AVENUE</t>
  </si>
  <si>
    <t>57104-7400</t>
  </si>
  <si>
    <t>605-357-5000</t>
  </si>
  <si>
    <t>190 FIBERLOID STREET</t>
  </si>
  <si>
    <t>01152-9732</t>
  </si>
  <si>
    <t>413-785-6239</t>
  </si>
  <si>
    <t>500 WEST CHESTNUT TRWY</t>
  </si>
  <si>
    <t>65801-9997</t>
  </si>
  <si>
    <t>417-864-0178</t>
  </si>
  <si>
    <t>1720 MARKET ST.</t>
  </si>
  <si>
    <t>MAINTENANCE CONTROL UNIT</t>
  </si>
  <si>
    <t>63155-0000</t>
  </si>
  <si>
    <t>314-436-3348</t>
  </si>
  <si>
    <t>3501 BESSIE COLEMAN  BLVD.</t>
  </si>
  <si>
    <t>33630-9760</t>
  </si>
  <si>
    <t>817-877-0378</t>
  </si>
  <si>
    <t>LABELING PRINTING CENTER</t>
  </si>
  <si>
    <t>500 S.W. GARY ORMSBY DR.</t>
  </si>
  <si>
    <t>66624-9502</t>
  </si>
  <si>
    <t>785-861-2760</t>
  </si>
  <si>
    <t>680 STATE HIGHWAY 130</t>
  </si>
  <si>
    <t>MAINTENANCE CONTROL</t>
  </si>
  <si>
    <t>08650-9730</t>
  </si>
  <si>
    <t>609-581-3068</t>
  </si>
  <si>
    <t>ATT:  PLANT MAINTENANCE</t>
  </si>
  <si>
    <t>1501 S. CHERRY BELL</t>
  </si>
  <si>
    <t>85726-9351</t>
  </si>
  <si>
    <t>602-620-5030</t>
  </si>
  <si>
    <t>2132 SOUTH 91ST EAST AVE.</t>
  </si>
  <si>
    <t>918-270-7416</t>
  </si>
  <si>
    <t>3775 INDUSTRIAL BLVD.</t>
  </si>
  <si>
    <t>95799-0000</t>
  </si>
  <si>
    <t>916-373-8630</t>
  </si>
  <si>
    <t>1000 WESTCHESTER AVE.</t>
  </si>
  <si>
    <t>WESTCHESTER P &amp; D CENTER</t>
  </si>
  <si>
    <t>914-697-4060</t>
  </si>
  <si>
    <t>ATTN: JOANNE LEHR</t>
  </si>
  <si>
    <t>7117 WEST HARRY</t>
  </si>
  <si>
    <t>67276-9731</t>
  </si>
  <si>
    <t>316-946-4659</t>
  </si>
  <si>
    <t>805-961-0756</t>
  </si>
  <si>
    <t>3500 PATTERSON AVE. S.E.</t>
  </si>
  <si>
    <t>49512-5655</t>
  </si>
  <si>
    <t>616-977-1058</t>
  </si>
  <si>
    <t>11600 WEST IRVING PARK RD</t>
  </si>
  <si>
    <t>60666-9993</t>
  </si>
  <si>
    <t>773-894-9140</t>
  </si>
  <si>
    <t>2700 CAMPUS DR.</t>
  </si>
  <si>
    <t>785-861-2908</t>
  </si>
  <si>
    <t>ATTN: DOROTHEA KRIVENKO</t>
  </si>
  <si>
    <t>500 SW GARY ORMSBY DR.</t>
  </si>
  <si>
    <t>66624-9402</t>
  </si>
  <si>
    <t>**NEVER INVOICE OFF THIS ACC'T**</t>
  </si>
  <si>
    <t>EDI USE ONLY</t>
  </si>
  <si>
    <t>41101-9998</t>
  </si>
  <si>
    <t>**COUPA INVOICING**</t>
  </si>
  <si>
    <t>66624-9607</t>
  </si>
  <si>
    <t>913-861-2852</t>
  </si>
  <si>
    <t>18620N</t>
  </si>
  <si>
    <t>US Void</t>
  </si>
  <si>
    <t>CORRUGATING MACHINERY DIVISION</t>
  </si>
  <si>
    <t>11204 MCCORMICK ROAD</t>
  </si>
  <si>
    <t>410-584-7990</t>
  </si>
  <si>
    <t>6789 W HENRIETTA ROAD</t>
  </si>
  <si>
    <t>585-359-0130</t>
  </si>
  <si>
    <t>US Waldo Cervantes</t>
  </si>
  <si>
    <t>EATON AUTOMOTIVE</t>
  </si>
  <si>
    <t>ALL STATE</t>
  </si>
  <si>
    <t>P.O. BOX 507</t>
  </si>
  <si>
    <t>GASTONIA PLANT #20</t>
  </si>
  <si>
    <t>MOUNT HOLLY</t>
  </si>
  <si>
    <t>28120-0000</t>
  </si>
  <si>
    <t>704-867-3664</t>
  </si>
  <si>
    <t>P O BOX 507</t>
  </si>
  <si>
    <t>615-698-2501</t>
  </si>
  <si>
    <t>PO BOX 507 RUSH PLANT</t>
  </si>
  <si>
    <t>RUSH PLANT</t>
  </si>
  <si>
    <t>704-827-4311</t>
  </si>
  <si>
    <t>P.O. BOX 669228</t>
  </si>
  <si>
    <t>28266-0000</t>
  </si>
  <si>
    <t>704-399-4521</t>
  </si>
  <si>
    <t>AMERICAN T</t>
  </si>
  <si>
    <t>704-866-9111</t>
  </si>
  <si>
    <t>PO BOX 8463</t>
  </si>
  <si>
    <t>P.O. BOX 7006</t>
  </si>
  <si>
    <t>PACKAGING AND SUPPLY SOLUTIONS</t>
  </si>
  <si>
    <t>28241-0000</t>
  </si>
  <si>
    <t>704-588-1400</t>
  </si>
  <si>
    <t>ATLANTIC C</t>
  </si>
  <si>
    <t>9801-F SOUTHERN PINE BLVD</t>
  </si>
  <si>
    <t>704-587-2450</t>
  </si>
  <si>
    <t>ATLAS CONV</t>
  </si>
  <si>
    <t>9B NATIONAL AVE</t>
  </si>
  <si>
    <t>FLETCHER</t>
  </si>
  <si>
    <t>28732-0009</t>
  </si>
  <si>
    <t>828-687-7990</t>
  </si>
  <si>
    <t>AURALITES</t>
  </si>
  <si>
    <t>803-547-9024</t>
  </si>
  <si>
    <t>AUTEFA SOL</t>
  </si>
  <si>
    <t>4101 US HWY 321-A</t>
  </si>
  <si>
    <t>SAWMILLS</t>
  </si>
  <si>
    <t>828-396-9900</t>
  </si>
  <si>
    <t>P.O. BOX 348</t>
  </si>
  <si>
    <t>28026-0348</t>
  </si>
  <si>
    <t>704-920-7469</t>
  </si>
  <si>
    <t>AUTOMATION</t>
  </si>
  <si>
    <t>10220-P WESTERN RIDGE ROAD</t>
  </si>
  <si>
    <t>704-522-1977</t>
  </si>
  <si>
    <t>BAKKAVOR F</t>
  </si>
  <si>
    <t>704-922-8301</t>
  </si>
  <si>
    <t>BALANCING</t>
  </si>
  <si>
    <t>750 OLD ABINGDON HWY</t>
  </si>
  <si>
    <t>24201-1899</t>
  </si>
  <si>
    <t>303-460-5130</t>
  </si>
  <si>
    <t>704-376-0380</t>
  </si>
  <si>
    <t>BARNHARDT</t>
  </si>
  <si>
    <t>11515A NATIONS FORD ROAD</t>
  </si>
  <si>
    <t>704-916-8307</t>
  </si>
  <si>
    <t>770-944-7805</t>
  </si>
  <si>
    <t>704-865-3131</t>
  </si>
  <si>
    <t>9540 JULIAN CLARK AVE.</t>
  </si>
  <si>
    <t>28078-0000</t>
  </si>
  <si>
    <t>704-949-2100</t>
  </si>
  <si>
    <t>28266-8129</t>
  </si>
  <si>
    <t>704-401-2432</t>
  </si>
  <si>
    <t>BILLY GRAH</t>
  </si>
  <si>
    <t>ATTN: ACCOUNTS DEPARTMENT</t>
  </si>
  <si>
    <t>7733 OLD PLANK ROAD</t>
  </si>
  <si>
    <t>STANLEY</t>
  </si>
  <si>
    <t>704-827-1345</t>
  </si>
  <si>
    <t>535 SOUTH EMERSON STREET</t>
  </si>
  <si>
    <t>316-866-2104</t>
  </si>
  <si>
    <t>CAP CARPET</t>
  </si>
  <si>
    <t>1807 SOUTH TRYON STREET</t>
  </si>
  <si>
    <t>28203-4413</t>
  </si>
  <si>
    <t>7043339812(EX-</t>
  </si>
  <si>
    <t>CAROLINA F</t>
  </si>
  <si>
    <t>RR 7  BOX 614</t>
  </si>
  <si>
    <t>16601-0000</t>
  </si>
  <si>
    <t>814-327-6292</t>
  </si>
  <si>
    <t>P.O. BOX 879</t>
  </si>
  <si>
    <t>28613-0000</t>
  </si>
  <si>
    <t>828-464-9470</t>
  </si>
  <si>
    <t>P.O. BOX 248</t>
  </si>
  <si>
    <t>DALLAS PILLOW DIVISION</t>
  </si>
  <si>
    <t>LINCOLNTON</t>
  </si>
  <si>
    <t>28093-0248</t>
  </si>
  <si>
    <t>1120 TATE BLVD.</t>
  </si>
  <si>
    <t>28602-0000</t>
  </si>
  <si>
    <t>828-322-7821</t>
  </si>
  <si>
    <t>6125 HARRIS TECHNOLOGY BLVD</t>
  </si>
  <si>
    <t>704-598-0020</t>
  </si>
  <si>
    <t>CEFLA FINI</t>
  </si>
  <si>
    <t>28237-7979</t>
  </si>
  <si>
    <t>704-359-4000</t>
  </si>
  <si>
    <t>CITY OF CH</t>
  </si>
  <si>
    <t>803-366-1023</t>
  </si>
  <si>
    <t>COASTAL CO</t>
  </si>
  <si>
    <t>1536 GENESIS ROAD</t>
  </si>
  <si>
    <t>COLINX, LL</t>
  </si>
  <si>
    <t>540 EAST BROADWAY</t>
  </si>
  <si>
    <t>37821-0000</t>
  </si>
  <si>
    <t>ONE CONTINENTAL DRIVE</t>
  </si>
  <si>
    <t>37933-0788</t>
  </si>
  <si>
    <t>865-777-1096</t>
  </si>
  <si>
    <t>P.O. BOX 787</t>
  </si>
  <si>
    <t>37088-0787</t>
  </si>
  <si>
    <t>615-443-9699</t>
  </si>
  <si>
    <t>CRACKER BA</t>
  </si>
  <si>
    <t>4121-B ROSE LAKE DR</t>
  </si>
  <si>
    <t>704-357-1157</t>
  </si>
  <si>
    <t>DAB ASSOCI</t>
  </si>
  <si>
    <t>13420 REESE BLVD. W.</t>
  </si>
  <si>
    <t>704-875-1200</t>
  </si>
  <si>
    <t>DAETWYLER</t>
  </si>
  <si>
    <t>P.O. BOX 1479</t>
  </si>
  <si>
    <t>28613-1479</t>
  </si>
  <si>
    <t>(828) 459-2577</t>
  </si>
  <si>
    <t>DALCO NONW</t>
  </si>
  <si>
    <t>1720 ROBERT C. JACKSON ROAD</t>
  </si>
  <si>
    <t>MARYVILLE</t>
  </si>
  <si>
    <t>865-982-7000</t>
  </si>
  <si>
    <t>DENSO</t>
  </si>
  <si>
    <t>470 CRAWFORD ROAD</t>
  </si>
  <si>
    <t>STATESVILLE</t>
  </si>
  <si>
    <t>28677-8504</t>
  </si>
  <si>
    <t>704-878-6663</t>
  </si>
  <si>
    <t>DENSO MANU</t>
  </si>
  <si>
    <t>3234 OAK LAKE BLVD.</t>
  </si>
  <si>
    <t>704-357-3456</t>
  </si>
  <si>
    <t>DILO</t>
  </si>
  <si>
    <t>MONTEREY</t>
  </si>
  <si>
    <t>831-641-4200</t>
  </si>
  <si>
    <t>DOLE FRESH</t>
  </si>
  <si>
    <t>514 TILTHAMMER DRIVE</t>
  </si>
  <si>
    <t>423-245-1000</t>
  </si>
  <si>
    <t>DOMTAR PAP</t>
  </si>
  <si>
    <t>704-525-9423</t>
  </si>
  <si>
    <t>INTERNATIONAL, INC</t>
  </si>
  <si>
    <t>336-449-7707</t>
  </si>
  <si>
    <t>615-986-9900</t>
  </si>
  <si>
    <t>SUITE 300-E</t>
  </si>
  <si>
    <t>3302 S. NEW HOPE ROAD</t>
  </si>
  <si>
    <t>704-486-1348</t>
  </si>
  <si>
    <t>EUROPEAN M</t>
  </si>
  <si>
    <t>2121 HOLSTON BEND DRIVE</t>
  </si>
  <si>
    <t>(DAIKIN DRIVE TRAIN)</t>
  </si>
  <si>
    <t>MASCOT</t>
  </si>
  <si>
    <t>37806-1524</t>
  </si>
  <si>
    <t>EXEDY AMER</t>
  </si>
  <si>
    <t>1261 JMIKE DRIVE</t>
  </si>
  <si>
    <t>704-295-0140</t>
  </si>
  <si>
    <t>3366 ENTERPRISE AVE</t>
  </si>
  <si>
    <t>828-695-6000</t>
  </si>
  <si>
    <t>2001 KAWAI ROAD</t>
  </si>
  <si>
    <t>704-735-4249</t>
  </si>
  <si>
    <t>FMS ENTERP</t>
  </si>
  <si>
    <t>704-865-7666</t>
  </si>
  <si>
    <t>FRENCH APR</t>
  </si>
  <si>
    <t>ROSE TREE CORPORATE CENTER II</t>
  </si>
  <si>
    <t>1400 N. PROVIDENCE RD, STE 2000</t>
  </si>
  <si>
    <t>MEDIA</t>
  </si>
  <si>
    <t>19063-2076</t>
  </si>
  <si>
    <t>610-744-2300</t>
  </si>
  <si>
    <t>316 GATOR LANE</t>
  </si>
  <si>
    <t>WYTHEVILLE</t>
  </si>
  <si>
    <t>276-625-3914</t>
  </si>
  <si>
    <t>1-866-924-1397</t>
  </si>
  <si>
    <t>501 MOUNTAIN VIEW LANE</t>
  </si>
  <si>
    <t>MOUNT AIRY</t>
  </si>
  <si>
    <t>336-789-3245</t>
  </si>
  <si>
    <t>GERARDS BA</t>
  </si>
  <si>
    <t>3308 WAYFIELD DR</t>
  </si>
  <si>
    <t>423-915-0472</t>
  </si>
  <si>
    <t>GOESSLING</t>
  </si>
  <si>
    <t>6061 GUN CLUB ROAD</t>
  </si>
  <si>
    <t>336-766-6161</t>
  </si>
  <si>
    <t>GOLDING FA</t>
  </si>
  <si>
    <t>P.O. BOX 668583</t>
  </si>
  <si>
    <t>28266-8583</t>
  </si>
  <si>
    <t>704-399-4501</t>
  </si>
  <si>
    <t>GOUGH ECON</t>
  </si>
  <si>
    <t>1070 NAVAJO DRIVE</t>
  </si>
  <si>
    <t>419-358-9015</t>
  </si>
  <si>
    <t>GROB SYSTE</t>
  </si>
  <si>
    <t>110 JACK GUYNN DRIVE</t>
  </si>
  <si>
    <t>GALAX</t>
  </si>
  <si>
    <t>24333-0000</t>
  </si>
  <si>
    <t>276-236-5196</t>
  </si>
  <si>
    <t>ATTN: CHUCK BENTON</t>
  </si>
  <si>
    <t>925 WASHBURN SWITCH RD</t>
  </si>
  <si>
    <t>SHELBY</t>
  </si>
  <si>
    <t>334-364-1720</t>
  </si>
  <si>
    <t>HANWHA</t>
  </si>
  <si>
    <t>641 NORTH PARK DRIVE</t>
  </si>
  <si>
    <t>865-463-6184</t>
  </si>
  <si>
    <t>HARVEST CO</t>
  </si>
  <si>
    <t>100 INDUSTRIAL PARK DRIVE</t>
  </si>
  <si>
    <t>ROGERSVILLE</t>
  </si>
  <si>
    <t>37857-0000</t>
  </si>
  <si>
    <t>(423) 272-7119</t>
  </si>
  <si>
    <t>HDK INDUST</t>
  </si>
  <si>
    <t>10925 DAVID TAYLOR DRIVE, SUITE 300</t>
  </si>
  <si>
    <t>800-933-9220</t>
  </si>
  <si>
    <t>P.O. BOX 411529</t>
  </si>
  <si>
    <t>28241-1529</t>
  </si>
  <si>
    <t>704-480-7688</t>
  </si>
  <si>
    <t>HUESKER GE</t>
  </si>
  <si>
    <t>AUTOMOTIVE PARTS MFG. CORP.</t>
  </si>
  <si>
    <t>395 T. ELMER COX DRIVE</t>
  </si>
  <si>
    <t>GREENEVILLE</t>
  </si>
  <si>
    <t>423-787-8500</t>
  </si>
  <si>
    <t>HORSE SHOE</t>
  </si>
  <si>
    <t>828-891-8871</t>
  </si>
  <si>
    <t>HULON MCCR</t>
  </si>
  <si>
    <t>5512 E. MORRIS BLVD</t>
  </si>
  <si>
    <t>MORRISTOWN</t>
  </si>
  <si>
    <t>4235811620-EXT</t>
  </si>
  <si>
    <t>9 PEACH TREE HILL ROAD</t>
  </si>
  <si>
    <t>LIVINGSTON</t>
  </si>
  <si>
    <t>423-581-6990</t>
  </si>
  <si>
    <t>INTEPLAST</t>
  </si>
  <si>
    <t>205 LANES DRIVE</t>
  </si>
  <si>
    <t>NORTH WILKESBORO</t>
  </si>
  <si>
    <t>336-838-0292</t>
  </si>
  <si>
    <t>423-263-6204</t>
  </si>
  <si>
    <t>PO BOX 1464</t>
  </si>
  <si>
    <t>28075-0000</t>
  </si>
  <si>
    <t>704-721-4093</t>
  </si>
  <si>
    <t>J0</t>
  </si>
  <si>
    <t>JR NONWOVE</t>
  </si>
  <si>
    <t>704-860-4424</t>
  </si>
  <si>
    <t>9669 OLD BAILES ROAD</t>
  </si>
  <si>
    <t>803-835-1100</t>
  </si>
  <si>
    <t>KEER AMERI</t>
  </si>
  <si>
    <t>615-988-7086</t>
  </si>
  <si>
    <t>2049 COUNTY LINE ROAD</t>
  </si>
  <si>
    <t>KINGS MOUNTAIN</t>
  </si>
  <si>
    <t>704-7395471</t>
  </si>
  <si>
    <t>KISER BELT</t>
  </si>
  <si>
    <t>2332 NEWS SENTINEL DRIVE</t>
  </si>
  <si>
    <t>844-900-7097</t>
  </si>
  <si>
    <t>865-450-9444</t>
  </si>
  <si>
    <t>1733 KNIGHTBRIDGE DR</t>
  </si>
  <si>
    <t>828-461-5580</t>
  </si>
  <si>
    <t>KPS MACHIN</t>
  </si>
  <si>
    <t>100 INDUSTRIAL PARK RD</t>
  </si>
  <si>
    <t>828-698-4163</t>
  </si>
  <si>
    <t>KYOCERA IN</t>
  </si>
  <si>
    <t>17757 WOODLAND DRIVE</t>
  </si>
  <si>
    <t>NEW BOSTON</t>
  </si>
  <si>
    <t>734-397-6311</t>
  </si>
  <si>
    <t>L &amp; W ENGI</t>
  </si>
  <si>
    <t>803-684-9500</t>
  </si>
  <si>
    <t>LAP TECH I</t>
  </si>
  <si>
    <t>ATTN: PAYABLE ACCOUNT</t>
  </si>
  <si>
    <t>10444 WALLACE ALLEY STREET</t>
  </si>
  <si>
    <t>414 UNION ST. SUITE 2000</t>
  </si>
  <si>
    <t>37219-1711</t>
  </si>
  <si>
    <t>336-984-5553</t>
  </si>
  <si>
    <t>3333 FINGER MILL ROAD</t>
  </si>
  <si>
    <t>LUCKY COUN</t>
  </si>
  <si>
    <t>420 SPANGLER ROAD</t>
  </si>
  <si>
    <t>PINEY FLATS</t>
  </si>
  <si>
    <t>616 PRESSLEY ROAD</t>
  </si>
  <si>
    <t>28217-0000</t>
  </si>
  <si>
    <t>704-525-1749</t>
  </si>
  <si>
    <t>MANTISSA C</t>
  </si>
  <si>
    <t>10332 OLD CAMDEN ROAD</t>
  </si>
  <si>
    <t>704-545-5099</t>
  </si>
  <si>
    <t>MCALLISTER</t>
  </si>
  <si>
    <t>DBA NAUTILUS COMMERCIAL FITNESS</t>
  </si>
  <si>
    <t>P.O. BOX 708</t>
  </si>
  <si>
    <t>24348-0000</t>
  </si>
  <si>
    <t>276-773-2881</t>
  </si>
  <si>
    <t>MED-FIT SY</t>
  </si>
  <si>
    <t>P.O. BOX 3158</t>
  </si>
  <si>
    <t>28117-3158</t>
  </si>
  <si>
    <t>704-799-0100</t>
  </si>
  <si>
    <t>MICHAEL WE</t>
  </si>
  <si>
    <t>ACCT. PAYABLE</t>
  </si>
  <si>
    <t>920 MILLIKEN ROAD</t>
  </si>
  <si>
    <t>29303-4906</t>
  </si>
  <si>
    <t>864-503-1551</t>
  </si>
  <si>
    <t>10 NORTH SUMMIT AVE.</t>
  </si>
  <si>
    <t>GRANITE FALLS</t>
  </si>
  <si>
    <t>828-313-0092</t>
  </si>
  <si>
    <t>MINDA</t>
  </si>
  <si>
    <t>109 REGIONAL PARK DRIVE</t>
  </si>
  <si>
    <t>37660-1306</t>
  </si>
  <si>
    <t>615-349-5092</t>
  </si>
  <si>
    <t>28053-0000</t>
  </si>
  <si>
    <t>114 SOUTH SUGAR HOLLOW ST</t>
  </si>
  <si>
    <t>37813-0000</t>
  </si>
  <si>
    <t>P.O. BOX 1076</t>
  </si>
  <si>
    <t>28704-0000</t>
  </si>
  <si>
    <t>704-588-4100</t>
  </si>
  <si>
    <t>1933 TATE BLVD. SE</t>
  </si>
  <si>
    <t>828-324-5548</t>
  </si>
  <si>
    <t>P.O. BOX 1831</t>
  </si>
  <si>
    <t>37901-0000</t>
  </si>
  <si>
    <t>865-546-1704</t>
  </si>
  <si>
    <t>251-743-4814</t>
  </si>
  <si>
    <t>VENDOR #22700</t>
  </si>
  <si>
    <t>P. O. BOX 667609</t>
  </si>
  <si>
    <t>28266-7609</t>
  </si>
  <si>
    <t>704-394-8331</t>
  </si>
  <si>
    <t>MURATA MAC</t>
  </si>
  <si>
    <t>ACCOUNTS PAYABLE - 129</t>
  </si>
  <si>
    <t>704-398-3905</t>
  </si>
  <si>
    <t>678 BIG INDIAN LOOP</t>
  </si>
  <si>
    <t>704-607-5105</t>
  </si>
  <si>
    <t>NATIONAL P</t>
  </si>
  <si>
    <t>580 WEBER ST. N.,</t>
  </si>
  <si>
    <t>WATERLOO, ONTARIO</t>
  </si>
  <si>
    <t>N2J 4G5</t>
  </si>
  <si>
    <t>519-884-1710</t>
  </si>
  <si>
    <t>2560 E. PHILADELPHIA AVENUE</t>
  </si>
  <si>
    <t>909-230-5000</t>
  </si>
  <si>
    <t>NIAGARA BO</t>
  </si>
  <si>
    <t>1511 CENTRAL AVENUE</t>
  </si>
  <si>
    <t>704-333-5566</t>
  </si>
  <si>
    <t>NOVA BAKER</t>
  </si>
  <si>
    <t>1299 SCHLUMBERGER DRIVE</t>
  </si>
  <si>
    <t>29715-0000</t>
  </si>
  <si>
    <t>803-548-7233</t>
  </si>
  <si>
    <t>NSC USA, I</t>
  </si>
  <si>
    <t>9120 LOCKWOOD BLVD</t>
  </si>
  <si>
    <t>MECHANICSVILLE</t>
  </si>
  <si>
    <t>804-723-7000</t>
  </si>
  <si>
    <t>O&amp;M HALYAR</t>
  </si>
  <si>
    <t>8801 SOUTH BOULEVARD</t>
  </si>
  <si>
    <t>704-554-0800</t>
  </si>
  <si>
    <t>OERLIKON T</t>
  </si>
  <si>
    <t>OERLIKON TEXTILE INC.-009</t>
  </si>
  <si>
    <t>P.O. BOX 240828</t>
  </si>
  <si>
    <t>28224-0828</t>
  </si>
  <si>
    <t>704-394-8111</t>
  </si>
  <si>
    <t>13400 REESE BLVD. W.</t>
  </si>
  <si>
    <t>704-875-3003</t>
  </si>
  <si>
    <t>4103 SINCLAIR STREET</t>
  </si>
  <si>
    <t>704-483-3841</t>
  </si>
  <si>
    <t>OSTEC INDU</t>
  </si>
  <si>
    <t>P.O. BOX 1587</t>
  </si>
  <si>
    <t>28151-1587</t>
  </si>
  <si>
    <t>704-471-2200</t>
  </si>
  <si>
    <t>333 RISING SUN RD</t>
  </si>
  <si>
    <t>BORDENTOWN</t>
  </si>
  <si>
    <t>609-324-1100</t>
  </si>
  <si>
    <t>3500 W. TACOMA</t>
  </si>
  <si>
    <t>918-806-0381</t>
  </si>
  <si>
    <t>PARAGON FI</t>
  </si>
  <si>
    <t>FORMERLY MAGNOLIA MFG.-HILLSVILLE</t>
  </si>
  <si>
    <t>276-728-1001</t>
  </si>
  <si>
    <t>PO DRAWER 1787</t>
  </si>
  <si>
    <t>MOUNTAIN AIR SPINNING</t>
  </si>
  <si>
    <t>704-825-6620</t>
  </si>
  <si>
    <t>P.O. BOX 1787</t>
  </si>
  <si>
    <t>(FORMERLY MAGNOLIA MFG.-#2)</t>
  </si>
  <si>
    <t>(FORMERLY MAGNOLIA MFG.-#6)</t>
  </si>
  <si>
    <t>336-372-5637</t>
  </si>
  <si>
    <t>P. O. DRAWER 1787</t>
  </si>
  <si>
    <t>704-616-3734</t>
  </si>
  <si>
    <t>FORMERLY MAGNOLIA MFG.-3</t>
  </si>
  <si>
    <t>CORPORATE HEADQUARTERS</t>
  </si>
  <si>
    <t>704-874-5000</t>
  </si>
  <si>
    <t>ROBERT BOS</t>
  </si>
  <si>
    <t>704-864-3254</t>
  </si>
  <si>
    <t>PETTY MACH</t>
  </si>
  <si>
    <t>P.O. BOX 1939</t>
  </si>
  <si>
    <t>MCADENVILLE</t>
  </si>
  <si>
    <t>28101-1939</t>
  </si>
  <si>
    <t>704-824-3551</t>
  </si>
  <si>
    <t>PHARR YARN</t>
  </si>
  <si>
    <t>1619 MONTFORD DRIVE</t>
  </si>
  <si>
    <t>704-519-4661</t>
  </si>
  <si>
    <t>PIEDMONT I</t>
  </si>
  <si>
    <t>37662-2200</t>
  </si>
  <si>
    <t>PIONEER IN</t>
  </si>
  <si>
    <t>828-461-2352</t>
  </si>
  <si>
    <t>POPPELMANN</t>
  </si>
  <si>
    <t>445 BRYANT BLVD.</t>
  </si>
  <si>
    <t>803-366-8316</t>
  </si>
  <si>
    <t>POSSEHL CO</t>
  </si>
  <si>
    <t>P.O. BOX 1576</t>
  </si>
  <si>
    <t>704-865-8507</t>
  </si>
  <si>
    <t>SUITE - 501</t>
  </si>
  <si>
    <t>10402 BAILEY ROAD</t>
  </si>
  <si>
    <t>CORNELIUS</t>
  </si>
  <si>
    <t>704-360-2910</t>
  </si>
  <si>
    <t>PROCOR</t>
  </si>
  <si>
    <t>2401 WHITEHALL PARK DR, SUITE 1000</t>
  </si>
  <si>
    <t>704-923-0594</t>
  </si>
  <si>
    <t>MORAVIAN FALLS</t>
  </si>
  <si>
    <t>910-783-8322</t>
  </si>
  <si>
    <t>PO BOX 350</t>
  </si>
  <si>
    <t>324 EAST A STREET</t>
  </si>
  <si>
    <t>828-464-1611</t>
  </si>
  <si>
    <t>RENWOOD MI</t>
  </si>
  <si>
    <t>3100 KATOM DRIVE</t>
  </si>
  <si>
    <t>KODAK</t>
  </si>
  <si>
    <t>5300 CURETON FERY RD.</t>
  </si>
  <si>
    <t>CATAWBA</t>
  </si>
  <si>
    <t>29704-0007</t>
  </si>
  <si>
    <t>803-981-8000</t>
  </si>
  <si>
    <t>RESOLUTE F</t>
  </si>
  <si>
    <t>865-977-7475</t>
  </si>
  <si>
    <t>RIX NORTH</t>
  </si>
  <si>
    <t>5416 WYOMING AVENUE</t>
  </si>
  <si>
    <t>28273-0000</t>
  </si>
  <si>
    <t>704-588-2950 TOM</t>
  </si>
  <si>
    <t>ROBERTS PO</t>
  </si>
  <si>
    <t>3901 LITTLE RIVER ROAD</t>
  </si>
  <si>
    <t>37853-0000</t>
  </si>
  <si>
    <t>865-970-3131</t>
  </si>
  <si>
    <t>ROCKFORD M</t>
  </si>
  <si>
    <t>EMAIL INVS: DEBBIE.L.WHITE@RRD.COM</t>
  </si>
  <si>
    <t>P.O. BOX 1628</t>
  </si>
  <si>
    <t>28026-1628</t>
  </si>
  <si>
    <t>704-782-3121</t>
  </si>
  <si>
    <t>S &amp; D COFF</t>
  </si>
  <si>
    <t>197-B BYERS CREEK ROAD</t>
  </si>
  <si>
    <t>704-663-1002</t>
  </si>
  <si>
    <t>SAACKE NOR</t>
  </si>
  <si>
    <t>12200-A MT. HOLLY-HUNTERSVILLE RD</t>
  </si>
  <si>
    <t>704-464-5998</t>
  </si>
  <si>
    <t>SAERTEX US</t>
  </si>
  <si>
    <t>313 CRESCENT ST</t>
  </si>
  <si>
    <t>VALDESE</t>
  </si>
  <si>
    <t>904-861-1501</t>
  </si>
  <si>
    <t>SAFT AMERI</t>
  </si>
  <si>
    <t>285 WILDWOOD ROAD</t>
  </si>
  <si>
    <t>LENOIR</t>
  </si>
  <si>
    <t>828-754-0513</t>
  </si>
  <si>
    <t>SANDERS EL</t>
  </si>
  <si>
    <t>828-465-4000</t>
  </si>
  <si>
    <t>SARSTEDT I</t>
  </si>
  <si>
    <t>SAURER INC</t>
  </si>
  <si>
    <t>P.O.BOX 7009</t>
  </si>
  <si>
    <t>704-944-4500</t>
  </si>
  <si>
    <t>SCHAEFER S</t>
  </si>
  <si>
    <t>308 SPRINGHILL FARM ROAD</t>
  </si>
  <si>
    <t>SCHAEFFLER</t>
  </si>
  <si>
    <t>4955 STONE DRIVE</t>
  </si>
  <si>
    <t>828-308-8150</t>
  </si>
  <si>
    <t>SCHOFF BEL</t>
  </si>
  <si>
    <t>2405 CASCADE POINTE BLVD</t>
  </si>
  <si>
    <t>571-271-6788</t>
  </si>
  <si>
    <t>1985 TATE BLVD SE SUITE 54</t>
  </si>
  <si>
    <t>828-324-4265</t>
  </si>
  <si>
    <t>SHUFORD YA</t>
  </si>
  <si>
    <t>DUDLEY SHOALS PLANT 02</t>
  </si>
  <si>
    <t>ATTN: ANGELA LEE ANNAS</t>
  </si>
  <si>
    <t>220 PLEASANT HILL ROAD</t>
  </si>
  <si>
    <t>28638-2244</t>
  </si>
  <si>
    <t>828-726-8990</t>
  </si>
  <si>
    <t>SHURTAPE T</t>
  </si>
  <si>
    <t>8510 HWY 90 EAST</t>
  </si>
  <si>
    <t>STONY POINT</t>
  </si>
  <si>
    <t>28678-0048</t>
  </si>
  <si>
    <t>828-322-2700</t>
  </si>
  <si>
    <t>3630 GREEN PARK CIRCLE</t>
  </si>
  <si>
    <t>704-357-8811</t>
  </si>
  <si>
    <t>P.O. BOX 22788</t>
  </si>
  <si>
    <t>SMALLEY MF</t>
  </si>
  <si>
    <t>P.O. BOX 468</t>
  </si>
  <si>
    <t>788 HARRIS PLACE, NW</t>
  </si>
  <si>
    <t>28025-0000</t>
  </si>
  <si>
    <t>704-786-3111</t>
  </si>
  <si>
    <t>SNYDER PAC</t>
  </si>
  <si>
    <t>704-557-5591</t>
  </si>
  <si>
    <t>4825 HOVIS ROAD</t>
  </si>
  <si>
    <t>28208-0000</t>
  </si>
  <si>
    <t>704-399-3935</t>
  </si>
  <si>
    <t>STEFANO FO</t>
  </si>
  <si>
    <t>3201 ROTARY DRIVE</t>
  </si>
  <si>
    <t>28221-0000</t>
  </si>
  <si>
    <t>704-921-5230</t>
  </si>
  <si>
    <t>STORK PRIN</t>
  </si>
  <si>
    <t>2369 CHARLES RAPER JONAS HWY</t>
  </si>
  <si>
    <t>704-740-6989</t>
  </si>
  <si>
    <t>SUNTERRACE</t>
  </si>
  <si>
    <t>SUITE 130</t>
  </si>
  <si>
    <t>9801 WEST KINCEY AVENUE</t>
  </si>
  <si>
    <t>704-875-1198</t>
  </si>
  <si>
    <t>1968 KAWAI RD.</t>
  </si>
  <si>
    <t>28092-0000</t>
  </si>
  <si>
    <t>704-732-9525</t>
  </si>
  <si>
    <t>611 NORTHCREST DRIVE</t>
  </si>
  <si>
    <t>704-596-9064</t>
  </si>
  <si>
    <t>THE LAUNDR</t>
  </si>
  <si>
    <t>28266-8666</t>
  </si>
  <si>
    <t>704-391-9404</t>
  </si>
  <si>
    <t>THORTSEN M</t>
  </si>
  <si>
    <t>5000 WHITEWATER CENTER PARKWAY</t>
  </si>
  <si>
    <t>704-391-3900</t>
  </si>
  <si>
    <t>U.S. NATIO</t>
  </si>
  <si>
    <t>149 HOMANIT USA ROAD</t>
  </si>
  <si>
    <t>MOUNT GILEAD</t>
  </si>
  <si>
    <t>910-439-6959</t>
  </si>
  <si>
    <t>UNILIN INC</t>
  </si>
  <si>
    <t>615-325-7311</t>
  </si>
  <si>
    <t>185 MCNEIL ROAD</t>
  </si>
  <si>
    <t>336-384-2551</t>
  </si>
  <si>
    <t>UNITED CHE</t>
  </si>
  <si>
    <t>9201 UNIVERSITY CITY BLVD.</t>
  </si>
  <si>
    <t>704-687-5028</t>
  </si>
  <si>
    <t>UNCC</t>
  </si>
  <si>
    <t>300 EAST GREYSON STREET</t>
  </si>
  <si>
    <t>276-236-6161</t>
  </si>
  <si>
    <t>VAUGHN-BAS</t>
  </si>
  <si>
    <t>** PORTAL CUSTOMER**</t>
  </si>
  <si>
    <t>904-924-6557</t>
  </si>
  <si>
    <t>P.O.BOX 5758</t>
  </si>
  <si>
    <t>28687-0000</t>
  </si>
  <si>
    <t>704-872-2477</t>
  </si>
  <si>
    <t>ACCOUNTS PAYABLE (5065)</t>
  </si>
  <si>
    <t>15811 CENTENNIAL DRIVE</t>
  </si>
  <si>
    <t>NORTHVILLE</t>
  </si>
  <si>
    <t>828-468-3100</t>
  </si>
  <si>
    <t>ZF NORTH A</t>
  </si>
  <si>
    <t>US Wes Webster</t>
  </si>
  <si>
    <t>SUITE 123</t>
  </si>
  <si>
    <t>3853 NORTHDALE BLVD.</t>
  </si>
  <si>
    <t>813-909-4441</t>
  </si>
  <si>
    <t>MDG</t>
  </si>
  <si>
    <t>2313 DESTINY WAY</t>
  </si>
  <si>
    <t>ODESSA</t>
  </si>
  <si>
    <t>727-372-3330</t>
  </si>
  <si>
    <t>4-C</t>
  </si>
  <si>
    <t>CARRERA 2KM 58.2 CRUCE DAVILA</t>
  </si>
  <si>
    <t>BARCELONETA</t>
  </si>
  <si>
    <t>787-846-3500-...</t>
  </si>
  <si>
    <t>ABBVIE LTD</t>
  </si>
  <si>
    <t>1500 AIRWAY CIRCLE</t>
  </si>
  <si>
    <t>NEW SMYRNA BEACH</t>
  </si>
  <si>
    <t>32168-0000</t>
  </si>
  <si>
    <t>386-424-7333</t>
  </si>
  <si>
    <t>DBA SANTA SWEETS, INC</t>
  </si>
  <si>
    <t>3333 S. FRONT ST</t>
  </si>
  <si>
    <t>813-759-0765</t>
  </si>
  <si>
    <t>AG-MART PR</t>
  </si>
  <si>
    <t>3489 ALL AMERICAN BLVD</t>
  </si>
  <si>
    <t>407-299-1592</t>
  </si>
  <si>
    <t>AGRI MACHI</t>
  </si>
  <si>
    <t>7108 LAUREL LANE</t>
  </si>
  <si>
    <t>MIAMI LAKES</t>
  </si>
  <si>
    <t>305-469-8703</t>
  </si>
  <si>
    <t>AIRPORT PA</t>
  </si>
  <si>
    <t>AIRPORTS P</t>
  </si>
  <si>
    <t>CORAL SPRINGS</t>
  </si>
  <si>
    <t>954-441-5057</t>
  </si>
  <si>
    <t>ALDORA ALU</t>
  </si>
  <si>
    <t>ATTN: SANDRA BARRETT</t>
  </si>
  <si>
    <t>34000 W. NINE MILE ROAD</t>
  </si>
  <si>
    <t>48335-0000</t>
  </si>
  <si>
    <t>248-478-1000</t>
  </si>
  <si>
    <t>2885 SW 3RD. AVENUE, SUITE 300-A</t>
  </si>
  <si>
    <t>ALTA BEVER</t>
  </si>
  <si>
    <t>1975 WEST OAKL CIRCLE</t>
  </si>
  <si>
    <t>30062-2275</t>
  </si>
  <si>
    <t>5359 ROYAL WOODS PARKWAY</t>
  </si>
  <si>
    <t>770-270-5911</t>
  </si>
  <si>
    <t>AMF - LM</t>
  </si>
  <si>
    <t>3000 NE 12TH TERRACE</t>
  </si>
  <si>
    <t>FORT LAUDERDALE</t>
  </si>
  <si>
    <t>954-566-1572</t>
  </si>
  <si>
    <t>APEX MACHI</t>
  </si>
  <si>
    <t>APEX MACHINE COMPANY-4475</t>
  </si>
  <si>
    <t>3000 N.E. 12TH TERRACE</t>
  </si>
  <si>
    <t>33334-0000</t>
  </si>
  <si>
    <t>954-563-0209</t>
  </si>
  <si>
    <t>904-353-9681</t>
  </si>
  <si>
    <t>615-350-5126</t>
  </si>
  <si>
    <t>216-426-4000-...</t>
  </si>
  <si>
    <t>975-A OLD NORCROSS ROAD</t>
  </si>
  <si>
    <t>770-338-5031</t>
  </si>
  <si>
    <t>ASSA ABLOY</t>
  </si>
  <si>
    <t>D.B.A. FLORIDA BELTING COMPANY</t>
  </si>
  <si>
    <t>404-688-2531</t>
  </si>
  <si>
    <t>407-260-9796</t>
  </si>
  <si>
    <t>3250 COMMERCE PARKWAY</t>
  </si>
  <si>
    <t>MIRAMAR</t>
  </si>
  <si>
    <t>954-430-3340</t>
  </si>
  <si>
    <t>AVEVA DRUG</t>
  </si>
  <si>
    <t>ATTN:  AP</t>
  </si>
  <si>
    <t>478-746-7623</t>
  </si>
  <si>
    <t>B &amp; D TECH</t>
  </si>
  <si>
    <t>2401 AIRPORT RD</t>
  </si>
  <si>
    <t>PLANT CITY</t>
  </si>
  <si>
    <t>813-754-9960-21</t>
  </si>
  <si>
    <t>B&amp;M INDUST</t>
  </si>
  <si>
    <t>2600 N.W. 75TH AVENUE, SUITE 100</t>
  </si>
  <si>
    <t>954-638-1410</t>
  </si>
  <si>
    <t>B.I. BETNA</t>
  </si>
  <si>
    <t>5438 ASHTON COURT</t>
  </si>
  <si>
    <t>941-371-7323</t>
  </si>
  <si>
    <t>BALPACK, I</t>
  </si>
  <si>
    <t>786-865-3261</t>
  </si>
  <si>
    <t>865-525-5433</t>
  </si>
  <si>
    <t>**BANKRUPTCY 7-16-17**</t>
  </si>
  <si>
    <t>1502 CORONET DR.</t>
  </si>
  <si>
    <t>30722-1248</t>
  </si>
  <si>
    <t>706-272-7341</t>
  </si>
  <si>
    <t>BEAULIEU G</t>
  </si>
  <si>
    <t>2197 CANTON ROAD, SUITE 208</t>
  </si>
  <si>
    <t>3204 WINTER LAKE RD #1</t>
  </si>
  <si>
    <t>863-248-8499</t>
  </si>
  <si>
    <t>BENJAMIN &amp;</t>
  </si>
  <si>
    <t>6 MALONEY STREET</t>
  </si>
  <si>
    <t>MOUNT LAMBERT</t>
  </si>
  <si>
    <t>TT</t>
  </si>
  <si>
    <t>868-638-3335/6</t>
  </si>
  <si>
    <t>BERMUDEZ B</t>
  </si>
  <si>
    <t>5010 16TH AVENUE SOUTH</t>
  </si>
  <si>
    <t>813-247-3620</t>
  </si>
  <si>
    <t>BMG CONVEY</t>
  </si>
  <si>
    <t>PO BOX 19249</t>
  </si>
  <si>
    <t>28219-9249</t>
  </si>
  <si>
    <t>13450 SW 134TH AVE UNIT B-5</t>
  </si>
  <si>
    <t>305-254-3448</t>
  </si>
  <si>
    <t>C E INTERN</t>
  </si>
  <si>
    <t>1 HIGHLAND AVENUE</t>
  </si>
  <si>
    <t>484-403-7813</t>
  </si>
  <si>
    <t>894 NE SANDALWOOD PL</t>
  </si>
  <si>
    <t>JENSEN BEACH</t>
  </si>
  <si>
    <t>800-940-8835</t>
  </si>
  <si>
    <t>CHIPPEWA C</t>
  </si>
  <si>
    <t>8123 RIDGE RD #6</t>
  </si>
  <si>
    <t>PORT RICHEY</t>
  </si>
  <si>
    <t>727-247-4612</t>
  </si>
  <si>
    <t>24880 BURNT PINE DR. STE 2</t>
  </si>
  <si>
    <t>BONITA SPRINGS</t>
  </si>
  <si>
    <t>239-301-4445</t>
  </si>
  <si>
    <t>CLEVERTECH</t>
  </si>
  <si>
    <t>3791 BROWN MILL ROAD</t>
  </si>
  <si>
    <t>404-676-8544</t>
  </si>
  <si>
    <t>5900 COCA COLA BLVD STE C.</t>
  </si>
  <si>
    <t>SUPPLY COMPANY, INC.</t>
  </si>
  <si>
    <t>31909-0000</t>
  </si>
  <si>
    <t>706-565-8565</t>
  </si>
  <si>
    <t>COLUMBUS I</t>
  </si>
  <si>
    <t>12950 WORLDGATE DR, SUITE 700</t>
  </si>
  <si>
    <t>HERNDON</t>
  </si>
  <si>
    <t>386-669-0731</t>
  </si>
  <si>
    <t>1850-C MACARTHUR BLVD. N. W.</t>
  </si>
  <si>
    <t>30318-0000</t>
  </si>
  <si>
    <t>404-355-1511</t>
  </si>
  <si>
    <t>720 METROPOLITAN PKWY SW</t>
  </si>
  <si>
    <t>856-532-9050</t>
  </si>
  <si>
    <t>COUNTRY HO</t>
  </si>
  <si>
    <t>5480 WEST HILLSBORO BLVD</t>
  </si>
  <si>
    <t>COCONUT CREEK</t>
  </si>
  <si>
    <t>954-458-1010</t>
  </si>
  <si>
    <t>CUSANO'S I</t>
  </si>
  <si>
    <t>PO BOX 286</t>
  </si>
  <si>
    <t>770-773-9000</t>
  </si>
  <si>
    <t>DAIKI CORP</t>
  </si>
  <si>
    <t>57 OLD MILL RD</t>
  </si>
  <si>
    <t>GERALDINE</t>
  </si>
  <si>
    <t>256-659-4707</t>
  </si>
  <si>
    <t>DC EQUIPME</t>
  </si>
  <si>
    <t>*SEND INV./STATEMENTS TO LISA*</t>
  </si>
  <si>
    <t>2100B CENTRAL CARGO CIRCLE</t>
  </si>
  <si>
    <t>404-715-2589 AP</t>
  </si>
  <si>
    <t>P.O. BOX 6367</t>
  </si>
  <si>
    <t>32503-0000</t>
  </si>
  <si>
    <t>2645 EXECUTIVE PARK DRIVE SUITE 630</t>
  </si>
  <si>
    <t>WESTON</t>
  </si>
  <si>
    <t>954-622-0087</t>
  </si>
  <si>
    <t>DIMAGO EXP</t>
  </si>
  <si>
    <t>190 COMFORT ROAD</t>
  </si>
  <si>
    <t>PALATKA</t>
  </si>
  <si>
    <t>386-328-2706</t>
  </si>
  <si>
    <t>DSI FORMS,</t>
  </si>
  <si>
    <t>LAGRANGE</t>
  </si>
  <si>
    <t>706-882-8161</t>
  </si>
  <si>
    <t>DURAND-WAY</t>
  </si>
  <si>
    <t>195 MUSEUM RD</t>
  </si>
  <si>
    <t>724-229-4143</t>
  </si>
  <si>
    <t>DYNAMET IN</t>
  </si>
  <si>
    <t>15424 AVIATION LOPP DR</t>
  </si>
  <si>
    <t>BROOKSVILLE</t>
  </si>
  <si>
    <t>813-385-0511</t>
  </si>
  <si>
    <t>DYNAMIC ST</t>
  </si>
  <si>
    <t>EMAIL INVS:EAGLE.AP@EAGLEPI.COM</t>
  </si>
  <si>
    <t>6005 BENJAMIN RD</t>
  </si>
  <si>
    <t>33634-5103</t>
  </si>
  <si>
    <t>877-379-1670</t>
  </si>
  <si>
    <t>EAGLE PROD</t>
  </si>
  <si>
    <t>79998-2137</t>
  </si>
  <si>
    <t>706-565-2547</t>
  </si>
  <si>
    <t>EASTMAN KO</t>
  </si>
  <si>
    <t>PO BOX 71789</t>
  </si>
  <si>
    <t>NEWNAN</t>
  </si>
  <si>
    <t>770-251-3980</t>
  </si>
  <si>
    <t>EGO NORTH</t>
  </si>
  <si>
    <t>470 PLAZA DRIVE, SUITE A</t>
  </si>
  <si>
    <t>COLLEGE PARK</t>
  </si>
  <si>
    <t>404-530-2847</t>
  </si>
  <si>
    <t>5202 SHADOW LAWN</t>
  </si>
  <si>
    <t>33610-0000</t>
  </si>
  <si>
    <t>8180 NORMANDY BLVD</t>
  </si>
  <si>
    <t>32221-5549</t>
  </si>
  <si>
    <t>SHALLOWFORD ROAD, SUITE 108</t>
  </si>
  <si>
    <t>37421-7226</t>
  </si>
  <si>
    <t>817-524-9984</t>
  </si>
  <si>
    <t>8041 HAYWOOD TAYLOR BLVD.</t>
  </si>
  <si>
    <t>SEBRING</t>
  </si>
  <si>
    <t>33870-0000</t>
  </si>
  <si>
    <t>863-655-1273</t>
  </si>
  <si>
    <t>E-STONE US</t>
  </si>
  <si>
    <t>11250 NW 25 STREET - SUITE 100</t>
  </si>
  <si>
    <t>DORAL</t>
  </si>
  <si>
    <t>305-599-0839</t>
  </si>
  <si>
    <t>CPS #1692</t>
  </si>
  <si>
    <t>CORAL GABLES</t>
  </si>
  <si>
    <t>33114-9020</t>
  </si>
  <si>
    <t>800-889-6541</t>
  </si>
  <si>
    <t>FENWAL INT</t>
  </si>
  <si>
    <t>11401 BELCHER ROAD SOUTH, SUITE 230</t>
  </si>
  <si>
    <t>LARGO</t>
  </si>
  <si>
    <t>727-572-8550</t>
  </si>
  <si>
    <t>FILL-TECH</t>
  </si>
  <si>
    <t>DBA FOSS FLOORS</t>
  </si>
  <si>
    <t>243 HUFFAKER ROAD</t>
  </si>
  <si>
    <t>ROME</t>
  </si>
  <si>
    <t>603-929-6000</t>
  </si>
  <si>
    <t>243 HUFFAKER RD</t>
  </si>
  <si>
    <t>706-784-4768</t>
  </si>
  <si>
    <t>P.O, BOX 487</t>
  </si>
  <si>
    <t>TAVARES</t>
  </si>
  <si>
    <t>32778-0000</t>
  </si>
  <si>
    <t>352-343-1500</t>
  </si>
  <si>
    <t>G &amp; T CONV</t>
  </si>
  <si>
    <t>3135 LAKEWOOD RANCH, BLVD SUITE 107</t>
  </si>
  <si>
    <t>BRADENTON</t>
  </si>
  <si>
    <t>GAMMERLERT</t>
  </si>
  <si>
    <t>ATTN: INVOICE APPROVAL</t>
  </si>
  <si>
    <t>79998-1955</t>
  </si>
  <si>
    <t>850-584-1570</t>
  </si>
  <si>
    <t>2730 CLYDO ROAD SUITE 6</t>
  </si>
  <si>
    <t>32207-0000</t>
  </si>
  <si>
    <t>904-367-8600</t>
  </si>
  <si>
    <t>GLOBAL BEL</t>
  </si>
  <si>
    <t>7455 WEST FLAGER STREET-OFFICE B</t>
  </si>
  <si>
    <t>305-420-5986</t>
  </si>
  <si>
    <t>GLOBAL INT</t>
  </si>
  <si>
    <t>1976 SW BAYSHORE BLVD.</t>
  </si>
  <si>
    <t>PORT SAINT LUCIE</t>
  </si>
  <si>
    <t>772-879-0048</t>
  </si>
  <si>
    <t>GO BUDGET</t>
  </si>
  <si>
    <t>209 GOOLSBY BLVD</t>
  </si>
  <si>
    <t>DEERFIELD BEACH</t>
  </si>
  <si>
    <t>954-482-0885</t>
  </si>
  <si>
    <t>GO-IN INTE</t>
  </si>
  <si>
    <t>MAIL STOP BRVPS</t>
  </si>
  <si>
    <t>321-508-2688</t>
  </si>
  <si>
    <t>GPS - FLOR</t>
  </si>
  <si>
    <t>17402-0184</t>
  </si>
  <si>
    <t>717-849-8700</t>
  </si>
  <si>
    <t>GRAHAM PAC</t>
  </si>
  <si>
    <t>ATTN: FINANCE DEPT - AP</t>
  </si>
  <si>
    <t>PO BOX 620125</t>
  </si>
  <si>
    <t>32862-0125</t>
  </si>
  <si>
    <t>407-825-2023</t>
  </si>
  <si>
    <t>GREATER OR</t>
  </si>
  <si>
    <t>2500 GREEN CIRCLE PARKWAY</t>
  </si>
  <si>
    <t>COTTONDALE</t>
  </si>
  <si>
    <t>850-866-1188</t>
  </si>
  <si>
    <t>GREEN CIRC</t>
  </si>
  <si>
    <t>10 HERRING ROAD</t>
  </si>
  <si>
    <t>30265-0000</t>
  </si>
  <si>
    <t>770-254-3124</t>
  </si>
  <si>
    <t>GRENZEBACH</t>
  </si>
  <si>
    <t>1587 COLLEGE PARK BUSINESS CENTER R</t>
  </si>
  <si>
    <t>407-532-7600</t>
  </si>
  <si>
    <t>GTS CORPOR</t>
  </si>
  <si>
    <t>13322 N.W.   1 TERR</t>
  </si>
  <si>
    <t>305-229-5222</t>
  </si>
  <si>
    <t>GULF ATLAN</t>
  </si>
  <si>
    <t>9053 PINEBREEZE DR.</t>
  </si>
  <si>
    <t>RIVERVIEW</t>
  </si>
  <si>
    <t>813-217-3771</t>
  </si>
  <si>
    <t>305-255-0151</t>
  </si>
  <si>
    <t>H.G. TRADI</t>
  </si>
  <si>
    <t>1000 GUTENBERG DRIVE</t>
  </si>
  <si>
    <t>770-419-6818</t>
  </si>
  <si>
    <t>HEIDELBERG</t>
  </si>
  <si>
    <t>HOME DEPOT-LOCUST GROVE</t>
  </si>
  <si>
    <t>2500 HWY SOUTH</t>
  </si>
  <si>
    <t>LOCUST GROVE</t>
  </si>
  <si>
    <t>770-433-8211</t>
  </si>
  <si>
    <t>HOME DEPOT-MCDONOUGH</t>
  </si>
  <si>
    <t>180 WESTRIDGE PKWY, SUITE 300</t>
  </si>
  <si>
    <t>MCDONOUGH</t>
  </si>
  <si>
    <t>770-288-3590</t>
  </si>
  <si>
    <t>JM</t>
  </si>
  <si>
    <t>HOOD-DANIE</t>
  </si>
  <si>
    <t>2079 SUNSET GROVE LANE</t>
  </si>
  <si>
    <t>CLEARWATER</t>
  </si>
  <si>
    <t>727-804-1584</t>
  </si>
  <si>
    <t>6101 BLUE LAGOON DR STE 150</t>
  </si>
  <si>
    <t>33126-2011</t>
  </si>
  <si>
    <t>786-337-3217</t>
  </si>
  <si>
    <t>IMPROEX CO</t>
  </si>
  <si>
    <t>706-320-0029</t>
  </si>
  <si>
    <t>203 HEMINGWAY DR</t>
  </si>
  <si>
    <t>OLDSMAR</t>
  </si>
  <si>
    <t>727-242-2033</t>
  </si>
  <si>
    <t>INDUSUPPLI</t>
  </si>
  <si>
    <t>2701 75TH STREET NORTH</t>
  </si>
  <si>
    <t>727-322-7175</t>
  </si>
  <si>
    <t>3363 N.E. 163RD STREET, SUITE 602</t>
  </si>
  <si>
    <t>NORTH MIAMI BEACH</t>
  </si>
  <si>
    <t>786-871-2940</t>
  </si>
  <si>
    <t>ISM INDUST</t>
  </si>
  <si>
    <t>URB. JAMIE L. DREW #139 STREET 5</t>
  </si>
  <si>
    <t>PONCE</t>
  </si>
  <si>
    <t>00730-1542</t>
  </si>
  <si>
    <t>787-3923-7474</t>
  </si>
  <si>
    <t>J.X.L. DIS</t>
  </si>
  <si>
    <t>6430 SHILOH RD EAST, SUITE C</t>
  </si>
  <si>
    <t>JBT - ALPH</t>
  </si>
  <si>
    <t>312-861-5900 ...</t>
  </si>
  <si>
    <t>LOCATION CLOSED PER GILBERT LOPEZ</t>
  </si>
  <si>
    <t>1000 TURNAGE BLVD. STE C-105</t>
  </si>
  <si>
    <t>561-619-5426</t>
  </si>
  <si>
    <t>1343 CANTON ROAD SUITE H</t>
  </si>
  <si>
    <t>770-675-9908</t>
  </si>
  <si>
    <t>JCK USA LI</t>
  </si>
  <si>
    <t>99 ABERDEEN LOOP</t>
  </si>
  <si>
    <t>PANAMA CITY</t>
  </si>
  <si>
    <t>32405-0000</t>
  </si>
  <si>
    <t>850-271-5959</t>
  </si>
  <si>
    <t>JENSEN USA</t>
  </si>
  <si>
    <t>8424 NW 56TH STREET</t>
  </si>
  <si>
    <t>786-484-7549</t>
  </si>
  <si>
    <t>JP PROMOTE</t>
  </si>
  <si>
    <t>5220 NW 72ND AVENUE UNIT #25</t>
  </si>
  <si>
    <t>33166-0000</t>
  </si>
  <si>
    <t>305-593-0669</t>
  </si>
  <si>
    <t>K. V. MARK</t>
  </si>
  <si>
    <t>**PORTAL ACCT - DO NOT MAIL INVOICE</t>
  </si>
  <si>
    <t>269 660 7134</t>
  </si>
  <si>
    <t>125 LORRAINE PARKWAY</t>
  </si>
  <si>
    <t>770-427-4203</t>
  </si>
  <si>
    <t>KIRK-RUDY</t>
  </si>
  <si>
    <t>2124 BARRETT PARK DR, SUITE 100</t>
  </si>
  <si>
    <t>678-388-2880</t>
  </si>
  <si>
    <t>KNAPP LOGI</t>
  </si>
  <si>
    <t>1 KNAUF DRIVE CORPORATE OFFICE</t>
  </si>
  <si>
    <t>317-613-3417</t>
  </si>
  <si>
    <t>10800 NW 21 STREET #250</t>
  </si>
  <si>
    <t>305-477-7630</t>
  </si>
  <si>
    <t>L.O. TRADI</t>
  </si>
  <si>
    <t>1 RADCLIFF ROAD</t>
  </si>
  <si>
    <t>TEWKSBURY</t>
  </si>
  <si>
    <t>781-939-3800</t>
  </si>
  <si>
    <t>BUSHNELL</t>
  </si>
  <si>
    <t>800-634-2176</t>
  </si>
  <si>
    <t>LCE GRAPHI</t>
  </si>
  <si>
    <t>355 S 9TH ST</t>
  </si>
  <si>
    <t>WINTER GARDEN</t>
  </si>
  <si>
    <t>407-656-1000-...</t>
  </si>
  <si>
    <t>LOUIS DREY</t>
  </si>
  <si>
    <t>2000 WARRINGTON WAY SUITE 163</t>
  </si>
  <si>
    <t>502-561-0070</t>
  </si>
  <si>
    <t>COMMEIFAUT</t>
  </si>
  <si>
    <t>494 BUCKHAVEN LOOP</t>
  </si>
  <si>
    <t>OCOEE</t>
  </si>
  <si>
    <t>M &amp; M MAIN</t>
  </si>
  <si>
    <t>1896 WATER RIDGE DRIVE</t>
  </si>
  <si>
    <t>954-349-1233</t>
  </si>
  <si>
    <t>MACROLINE</t>
  </si>
  <si>
    <t>6005 BENJAMIN ROAD</t>
  </si>
  <si>
    <t>865-379-1670</t>
  </si>
  <si>
    <t>1571 NORTHPOINTE PARKWAY</t>
  </si>
  <si>
    <t>LUTZ</t>
  </si>
  <si>
    <t>813-889-9500</t>
  </si>
  <si>
    <t>33634-0000</t>
  </si>
  <si>
    <t>813-342-9175</t>
  </si>
  <si>
    <t>1000 EVENFLOW DR</t>
  </si>
  <si>
    <t>BALL GROUND</t>
  </si>
  <si>
    <t>770-492-1088</t>
  </si>
  <si>
    <t>MEYN AMERI</t>
  </si>
  <si>
    <t>6417 S. W. 96TH AVENUE</t>
  </si>
  <si>
    <t>33173-2253</t>
  </si>
  <si>
    <t>305-595-0142</t>
  </si>
  <si>
    <t>MIA EXPRES</t>
  </si>
  <si>
    <t>2346 SUCCESS DRIVE</t>
  </si>
  <si>
    <t>727-232-8200</t>
  </si>
  <si>
    <t>MICRON PHA</t>
  </si>
  <si>
    <t>404-883-5592</t>
  </si>
  <si>
    <t>PO BOX 1838 M-235</t>
  </si>
  <si>
    <t>7463 SW 50TH TERRACE</t>
  </si>
  <si>
    <t>33155-0000</t>
  </si>
  <si>
    <t>305-662-9531</t>
  </si>
  <si>
    <t>MIVASA WOR</t>
  </si>
  <si>
    <t>445 N. DAKOTA AVENUE</t>
  </si>
  <si>
    <t>LAKE ALFRED</t>
  </si>
  <si>
    <t>863-956-0391-...</t>
  </si>
  <si>
    <t>MIZCAN AME</t>
  </si>
  <si>
    <t>BCF-SPACE DYE</t>
  </si>
  <si>
    <t>2100 SOUTH HAMILTON ST</t>
  </si>
  <si>
    <t>30722-2208</t>
  </si>
  <si>
    <t>706-277-1100  X2</t>
  </si>
  <si>
    <t>1811 SOUTH HAMILTON ST</t>
  </si>
  <si>
    <t>404-756-6024</t>
  </si>
  <si>
    <t>4920 BAKER STREET</t>
  </si>
  <si>
    <t>770-969-1475</t>
  </si>
  <si>
    <t>MORTENSEN</t>
  </si>
  <si>
    <t>PO BOX 1768</t>
  </si>
  <si>
    <t>30120-0000</t>
  </si>
  <si>
    <t>8145 TROON CIRCLE, SUITE G</t>
  </si>
  <si>
    <t>770-948-5300</t>
  </si>
  <si>
    <t>813-626-1191</t>
  </si>
  <si>
    <t>863-983-5500</t>
  </si>
  <si>
    <t>MOTION CLE</t>
  </si>
  <si>
    <t>904-757-5080 ...</t>
  </si>
  <si>
    <t>1906 LUKKEN IND. DR. W.</t>
  </si>
  <si>
    <t>30240-0000</t>
  </si>
  <si>
    <t>706-883-7995</t>
  </si>
  <si>
    <t>2501 S.W. 160TH AVE</t>
  </si>
  <si>
    <t>P.O. BOX 2400</t>
  </si>
  <si>
    <t>TOA BAJA</t>
  </si>
  <si>
    <t>00951-2400</t>
  </si>
  <si>
    <t>DOTHAN</t>
  </si>
  <si>
    <t>36302-7151</t>
  </si>
  <si>
    <t>334-794-2747</t>
  </si>
  <si>
    <t>3700 A HACIENDA BOULEVARD</t>
  </si>
  <si>
    <t>33314-0000</t>
  </si>
  <si>
    <t>954-581-4946</t>
  </si>
  <si>
    <t>MTS INDUST</t>
  </si>
  <si>
    <t>813-672-8269</t>
  </si>
  <si>
    <t>4121 S.W. 34TH STREET</t>
  </si>
  <si>
    <t>407-246-1389</t>
  </si>
  <si>
    <t>NEPHRON PH</t>
  </si>
  <si>
    <t>5001 FAYETTEVILLE ROAD</t>
  </si>
  <si>
    <t>FAIRBURN</t>
  </si>
  <si>
    <t>678-479-3607</t>
  </si>
  <si>
    <t>5300 N.W. 33RD AVE.</t>
  </si>
  <si>
    <t>954-318-7446</t>
  </si>
  <si>
    <t>OCME AMERI</t>
  </si>
  <si>
    <t>10 BRIGHTWAVE BLVD.</t>
  </si>
  <si>
    <t>30117-0000</t>
  </si>
  <si>
    <t>770-836-8032</t>
  </si>
  <si>
    <t>OFS BRIGHT</t>
  </si>
  <si>
    <t>3395 ADDISON DR.</t>
  </si>
  <si>
    <t>850-475-6139</t>
  </si>
  <si>
    <t>7000 MCLARIN RD</t>
  </si>
  <si>
    <t>770-306-5840</t>
  </si>
  <si>
    <t>OWENS CORN</t>
  </si>
  <si>
    <t>2311 THOMAS STREET</t>
  </si>
  <si>
    <t>HOLLYWOOD</t>
  </si>
  <si>
    <t>954-362-3971</t>
  </si>
  <si>
    <t>OWL AEROSP</t>
  </si>
  <si>
    <t>4114 STAGHORN LANE</t>
  </si>
  <si>
    <t>954-604-0021</t>
  </si>
  <si>
    <t>P&amp;L SOLUTI</t>
  </si>
  <si>
    <t>PALMETTO</t>
  </si>
  <si>
    <t>813-633-9110</t>
  </si>
  <si>
    <t>PACIFIC TO</t>
  </si>
  <si>
    <t>&amp; INDUSTRIAL DISTRICT</t>
  </si>
  <si>
    <t>6300 WEST BAY PARKWAY SUITE A</t>
  </si>
  <si>
    <t>850-636-8950</t>
  </si>
  <si>
    <t>PANAMA CIT</t>
  </si>
  <si>
    <t>4801 ULMERTON RD</t>
  </si>
  <si>
    <t>33762-4148</t>
  </si>
  <si>
    <t>727-369-1070</t>
  </si>
  <si>
    <t>PCP GROUP</t>
  </si>
  <si>
    <t>34677-1067</t>
  </si>
  <si>
    <t>813-855-2685-1</t>
  </si>
  <si>
    <t>101 OLD MILL RD BLDG 300</t>
  </si>
  <si>
    <t>678-535-5341</t>
  </si>
  <si>
    <t>PIANA NON</t>
  </si>
  <si>
    <t>POLYFAB/ME</t>
  </si>
  <si>
    <t>3301 GATEWAY CENTRE BLVD</t>
  </si>
  <si>
    <t>PINELLAS PARK</t>
  </si>
  <si>
    <t>33782-0000</t>
  </si>
  <si>
    <t>727-578-5000X217</t>
  </si>
  <si>
    <t>POLYPACK,</t>
  </si>
  <si>
    <t>30722-1676</t>
  </si>
  <si>
    <t>706-529-7199</t>
  </si>
  <si>
    <t>POWER-HEAT</t>
  </si>
  <si>
    <t>2908 N. DUG GAP ROAD</t>
  </si>
  <si>
    <t>706-529-6900</t>
  </si>
  <si>
    <t>2232 N.W. 87TH AVENUE</t>
  </si>
  <si>
    <t>305-591-5966</t>
  </si>
  <si>
    <t>PREMIER TR</t>
  </si>
  <si>
    <t>1110 MARKET ST, SUITE 300</t>
  </si>
  <si>
    <t>706-965-6300</t>
  </si>
  <si>
    <t>P O BOX 362769</t>
  </si>
  <si>
    <t>00936-2769</t>
  </si>
  <si>
    <t>787-751-7500 A/P</t>
  </si>
  <si>
    <t>RAFAEL BEN</t>
  </si>
  <si>
    <t>ONECO</t>
  </si>
  <si>
    <t>941-870-4463</t>
  </si>
  <si>
    <t>READY MIX</t>
  </si>
  <si>
    <t>7981 NW 68 ST</t>
  </si>
  <si>
    <t>786-397-5941</t>
  </si>
  <si>
    <t>RECA TRADI</t>
  </si>
  <si>
    <t>BLDG. 100</t>
  </si>
  <si>
    <t>530 COLLINS RD.</t>
  </si>
  <si>
    <t>30066-0000</t>
  </si>
  <si>
    <t>530 COLLINS RD</t>
  </si>
  <si>
    <t>103 INTERNATIONAL DRIVE</t>
  </si>
  <si>
    <t>PEACHTREE CITY</t>
  </si>
  <si>
    <t>678-829-1700</t>
  </si>
  <si>
    <t>RINNAI AME</t>
  </si>
  <si>
    <t>5402 E. DIANA ST.</t>
  </si>
  <si>
    <t>813-626-0077</t>
  </si>
  <si>
    <t>RUAG</t>
  </si>
  <si>
    <t>R&amp;A LOGIST</t>
  </si>
  <si>
    <t>4754-F N. ROYAL ATLANTA DR.</t>
  </si>
  <si>
    <t>30084-0000</t>
  </si>
  <si>
    <t>770-934-6062</t>
  </si>
  <si>
    <t>RUBBER &amp; ACCESSORIES-4534</t>
  </si>
  <si>
    <t>P O BOX 777</t>
  </si>
  <si>
    <t>33840-0000</t>
  </si>
  <si>
    <t>AEROPUERTO INTERNACIONAL</t>
  </si>
  <si>
    <t>ATN. EDUARDO CANELAS</t>
  </si>
  <si>
    <t>LA PAZ</t>
  </si>
  <si>
    <t>BO</t>
  </si>
  <si>
    <t>591-2-2811916</t>
  </si>
  <si>
    <t>DE NICARAGUA,S.A.</t>
  </si>
  <si>
    <t>CARRETERA NORTE SEMAFOROS QUINTA</t>
  </si>
  <si>
    <t>505-8688-0865</t>
  </si>
  <si>
    <t>SUMINICSA</t>
  </si>
  <si>
    <t>1000 SEWON</t>
  </si>
  <si>
    <t>706-298-5841</t>
  </si>
  <si>
    <t>SEWON AMER</t>
  </si>
  <si>
    <t>*GIVE INVOICE TO PAT*</t>
  </si>
  <si>
    <t>2250 NW 114TH AVE UNIT 10</t>
  </si>
  <si>
    <t>305-359-5917</t>
  </si>
  <si>
    <t>Suite 302</t>
  </si>
  <si>
    <t>200 N. Cobb Parkway</t>
  </si>
  <si>
    <t>30062-0000</t>
  </si>
  <si>
    <t>770-424-4141</t>
  </si>
  <si>
    <t>SIEMPELKAM</t>
  </si>
  <si>
    <t>FORT OGLETHORPE</t>
  </si>
  <si>
    <t>706-866-9885</t>
  </si>
  <si>
    <t>SIGNAL MAC</t>
  </si>
  <si>
    <t>3650 W. LAKE AVE DOCK #4</t>
  </si>
  <si>
    <t>706-323-2721</t>
  </si>
  <si>
    <t>P.O. BOX 160</t>
  </si>
  <si>
    <t>SHARED SERVICE CENTER</t>
  </si>
  <si>
    <t>HARTSVILLE</t>
  </si>
  <si>
    <t>29551-0160</t>
  </si>
  <si>
    <t>407-851-5800</t>
  </si>
  <si>
    <t>3320 W WOODROW WILSON AVENUE</t>
  </si>
  <si>
    <t>SOUTHERN E</t>
  </si>
  <si>
    <t>800-358-8352</t>
  </si>
  <si>
    <t>STALLINGS</t>
  </si>
  <si>
    <t>1 MONTGOMERY STREET SUITE 1500</t>
  </si>
  <si>
    <t>415-882-7765</t>
  </si>
  <si>
    <t>16888 STATE RT 706</t>
  </si>
  <si>
    <t>787-970-1800-...</t>
  </si>
  <si>
    <t>700 SUPER PUFFT STREET</t>
  </si>
  <si>
    <t>850-371-5364</t>
  </si>
  <si>
    <t>SUPER-PUFF</t>
  </si>
  <si>
    <t>P.O. BOX 8767</t>
  </si>
  <si>
    <t>31908-8767</t>
  </si>
  <si>
    <t>706-327-1561 AP</t>
  </si>
  <si>
    <t>SWIFT SPIN</t>
  </si>
  <si>
    <t>841 INDUSTRIAL DRIVE</t>
  </si>
  <si>
    <t>931-270-7747</t>
  </si>
  <si>
    <t>TALOS ENGI</t>
  </si>
  <si>
    <t>DOVER</t>
  </si>
  <si>
    <t>813-752-8883</t>
  </si>
  <si>
    <t>TAMPA BAY</t>
  </si>
  <si>
    <t>715 SOUTH EASY STREET</t>
  </si>
  <si>
    <t>LECANTO</t>
  </si>
  <si>
    <t>352-527-2534</t>
  </si>
  <si>
    <t>TCG RECYCL</t>
  </si>
  <si>
    <t>1100 MAIN STREET</t>
  </si>
  <si>
    <t>THE VILLAGES</t>
  </si>
  <si>
    <t>32159-0000</t>
  </si>
  <si>
    <t>352-753-9652</t>
  </si>
  <si>
    <t>THE VILLAG</t>
  </si>
  <si>
    <t>NOKOMIS</t>
  </si>
  <si>
    <t>941-485-7496</t>
  </si>
  <si>
    <t>THERM-O-TY</t>
  </si>
  <si>
    <t>813-672-7707</t>
  </si>
  <si>
    <t>TOMATO THY</t>
  </si>
  <si>
    <t>6501 W ROOSEVELT RD</t>
  </si>
  <si>
    <t>708-317-3193</t>
  </si>
  <si>
    <t>TURANO GEO</t>
  </si>
  <si>
    <t>1900 LOWER ROAD</t>
  </si>
  <si>
    <t>1819 CALLER SERVICE</t>
  </si>
  <si>
    <t>678-746-2400 A/P</t>
  </si>
  <si>
    <t>1 VALPAK AVE NORTH</t>
  </si>
  <si>
    <t>727-399-3000</t>
  </si>
  <si>
    <t>VALPAK DIR</t>
  </si>
  <si>
    <t>105-5980 MILLER ROAD</t>
  </si>
  <si>
    <t>V7B 1K2</t>
  </si>
  <si>
    <t>R.F.C. VIN-100212-QQ1</t>
  </si>
  <si>
    <t>Col. Providencia 1A 2A y 3A Secci</t>
  </si>
  <si>
    <t>Guadalajara</t>
  </si>
  <si>
    <t>JAL</t>
  </si>
  <si>
    <t>**DO NOT MAIL**E-INVOICE THRU PORTA</t>
  </si>
  <si>
    <t>1975 WEST OAK CIRCLE</t>
  </si>
  <si>
    <t>420 MARINE DR</t>
  </si>
  <si>
    <t>706-625-3030</t>
  </si>
  <si>
    <t>5715 MEADHAVEN STREET</t>
  </si>
  <si>
    <t>DAVIE</t>
  </si>
  <si>
    <t>305-829-1364</t>
  </si>
  <si>
    <t>WAVETECH S</t>
  </si>
  <si>
    <t>1230 Peachtree Street NE, Suite 310</t>
  </si>
  <si>
    <t>Atlanta</t>
  </si>
  <si>
    <t>847-385-6115</t>
  </si>
  <si>
    <t>WIOSS-ATLA</t>
  </si>
  <si>
    <t>2759 OLD STATE HIGHWAY 113</t>
  </si>
  <si>
    <t>TAYLORSVILLE</t>
  </si>
  <si>
    <t>30178-0000</t>
  </si>
  <si>
    <t>770-684-5377</t>
  </si>
  <si>
    <t>WOODS FABR</t>
  </si>
  <si>
    <t>US Wesley Younts</t>
  </si>
  <si>
    <t>500 GARRISON RD</t>
  </si>
  <si>
    <t>843-546-0600</t>
  </si>
  <si>
    <t>AGRU AMERI</t>
  </si>
  <si>
    <t>PO BOX 8000</t>
  </si>
  <si>
    <t>AIKEN</t>
  </si>
  <si>
    <t>29802-0000</t>
  </si>
  <si>
    <t>AGY AIKEN</t>
  </si>
  <si>
    <t>2064 MERCER RD BLDG 1</t>
  </si>
  <si>
    <t>256-461-1911</t>
  </si>
  <si>
    <t>PO BOX 1907</t>
  </si>
  <si>
    <t>12201-1907</t>
  </si>
  <si>
    <t>518-445-2200</t>
  </si>
  <si>
    <t>ALBANY INT</t>
  </si>
  <si>
    <t>230 PINEVIEW ROAD</t>
  </si>
  <si>
    <t>ALMA</t>
  </si>
  <si>
    <t>912-632-8524</t>
  </si>
  <si>
    <t>ALMA PAK,</t>
  </si>
  <si>
    <t>4500 LEEDS AVE., STE 112</t>
  </si>
  <si>
    <t>843-745-1393</t>
  </si>
  <si>
    <t>5960 BERKSHIRE LANE STE 800</t>
  </si>
  <si>
    <t>214-530-5595</t>
  </si>
  <si>
    <t>216-426-4000A/P</t>
  </si>
  <si>
    <t>706-798-4335</t>
  </si>
  <si>
    <t>300 TECHNOLOGY CENTER WAY SUITE 350</t>
  </si>
  <si>
    <t>14490 CATALINA STREET</t>
  </si>
  <si>
    <t>510-667-3880</t>
  </si>
  <si>
    <t>DBA SAVANNAH'S CANDY KITCHEN</t>
  </si>
  <si>
    <t>961 INDUSTRY DRIVE</t>
  </si>
  <si>
    <t>912-232-2639</t>
  </si>
  <si>
    <t>ASH SHIPPI</t>
  </si>
  <si>
    <t>ASSOCIATED</t>
  </si>
  <si>
    <t>B&amp;D TECHNO</t>
  </si>
  <si>
    <t>843-747-0473</t>
  </si>
  <si>
    <t>3914 MAIN HWY</t>
  </si>
  <si>
    <t>BAMBERG</t>
  </si>
  <si>
    <t>803-240-8004</t>
  </si>
  <si>
    <t>BACK WATER</t>
  </si>
  <si>
    <t>2 MAXWELL DRIVE</t>
  </si>
  <si>
    <t>29847-0000</t>
  </si>
  <si>
    <t>BONDEX INC</t>
  </si>
  <si>
    <t>ATTN: ORR PLANT</t>
  </si>
  <si>
    <t>ATTN: AP AIKEN PLANT</t>
  </si>
  <si>
    <t>615-365-0600</t>
  </si>
  <si>
    <t>9931 TWO NOTCH ROAD</t>
  </si>
  <si>
    <t>29223-0000</t>
  </si>
  <si>
    <t>803-788-1916</t>
  </si>
  <si>
    <t>A DIVISION OF CASCADES HOLDING US I</t>
  </si>
  <si>
    <t>285 MIDFIELD ROAD</t>
  </si>
  <si>
    <t>BARNWELL</t>
  </si>
  <si>
    <t>29812-7355</t>
  </si>
  <si>
    <t>803-450-1050</t>
  </si>
  <si>
    <t>CASCADES T</t>
  </si>
  <si>
    <t>P.O. BOX 98</t>
  </si>
  <si>
    <t>HAMER</t>
  </si>
  <si>
    <t>29547-0098</t>
  </si>
  <si>
    <t>843-774-7341</t>
  </si>
  <si>
    <t>CHARLES CR</t>
  </si>
  <si>
    <t>235 FRONT STREET</t>
  </si>
  <si>
    <t>CHERAW</t>
  </si>
  <si>
    <t>843-537-6926</t>
  </si>
  <si>
    <t>CHERAW ELE</t>
  </si>
  <si>
    <t>P. O. BOX 427</t>
  </si>
  <si>
    <t>PAGELAND</t>
  </si>
  <si>
    <t>29728-0000</t>
  </si>
  <si>
    <t>843-672-7211</t>
  </si>
  <si>
    <t>CHESTERFIE</t>
  </si>
  <si>
    <t>COSI GEORGIA CANNING</t>
  </si>
  <si>
    <t>2150 EAST GRAND AVE</t>
  </si>
  <si>
    <t>858-597-4540</t>
  </si>
  <si>
    <t>CHICKEN OF</t>
  </si>
  <si>
    <t>CLAXTON</t>
  </si>
  <si>
    <t>912-739-3441</t>
  </si>
  <si>
    <t>CLAXTON BA</t>
  </si>
  <si>
    <t>29423-1249</t>
  </si>
  <si>
    <t>1111 NORTHPOINT BLVD.</t>
  </si>
  <si>
    <t>BLYTHEWOOD</t>
  </si>
  <si>
    <t>29016-0000</t>
  </si>
  <si>
    <t>803-404-6588</t>
  </si>
  <si>
    <t>CONSTANTIA</t>
  </si>
  <si>
    <t>1525 TELFAIR ROAD</t>
  </si>
  <si>
    <t>912-920-0724</t>
  </si>
  <si>
    <t>D &amp; B PROJ</t>
  </si>
  <si>
    <t>1525 TELFAIR RD.</t>
  </si>
  <si>
    <t>912-920-7024</t>
  </si>
  <si>
    <t>D &amp; B CONV</t>
  </si>
  <si>
    <t>GASTON</t>
  </si>
  <si>
    <t>803-739-9072</t>
  </si>
  <si>
    <t>440 CIVIC BLVD.</t>
  </si>
  <si>
    <t>919-838-4230</t>
  </si>
  <si>
    <t>P O BOX 1655</t>
  </si>
  <si>
    <t>31799-0000</t>
  </si>
  <si>
    <t>DIXIE INDU</t>
  </si>
  <si>
    <t>2075 SUNSET BLVD.</t>
  </si>
  <si>
    <t>JESUP</t>
  </si>
  <si>
    <t>912-588-2600</t>
  </si>
  <si>
    <t>EAM CORPOR</t>
  </si>
  <si>
    <t>443 BRICKER ROAD</t>
  </si>
  <si>
    <t>610-488-8496</t>
  </si>
  <si>
    <t>ORANGEBURG</t>
  </si>
  <si>
    <t>803-796-9633</t>
  </si>
  <si>
    <t>2789 HIGHWAY 21 SOUTH</t>
  </si>
  <si>
    <t>RINCON</t>
  </si>
  <si>
    <t>912-754-5300</t>
  </si>
  <si>
    <t>EFACEC POW</t>
  </si>
  <si>
    <t>ERIKS NORTH AMERICA, INC -3542</t>
  </si>
  <si>
    <t>660 ALLIED INDUSTRIAL BLVD</t>
  </si>
  <si>
    <t>478-781-8088</t>
  </si>
  <si>
    <t>1200 HWY 247 S</t>
  </si>
  <si>
    <t>KATHLEEN</t>
  </si>
  <si>
    <t>478-987-6194</t>
  </si>
  <si>
    <t>1823 BOONE TRAIL ROAD</t>
  </si>
  <si>
    <t>843-537-7846</t>
  </si>
  <si>
    <t>P.O. BOX 402</t>
  </si>
  <si>
    <t>BROADWAY</t>
  </si>
  <si>
    <t>912-486-2700</t>
  </si>
  <si>
    <t>GAF MATERI</t>
  </si>
  <si>
    <t>C/O GP FINANCIAL MANAGEMENT LLC</t>
  </si>
  <si>
    <t>C/O FINANCIAL MANAGEMENT</t>
  </si>
  <si>
    <t>(CELLULOSE)</t>
  </si>
  <si>
    <t>912-265-5780-...</t>
  </si>
  <si>
    <t>C/O GP FINANCIAL MANAGEMENT</t>
  </si>
  <si>
    <t>803-473-3633</t>
  </si>
  <si>
    <t>GP CLAREND</t>
  </si>
  <si>
    <t>318-262-2875</t>
  </si>
  <si>
    <t>131 TECHNOLOGY CIRCLE</t>
  </si>
  <si>
    <t>GREAT DANE</t>
  </si>
  <si>
    <t>19103 GUNDLE ROAD</t>
  </si>
  <si>
    <t>77073-0000</t>
  </si>
  <si>
    <t>281-443-8564</t>
  </si>
  <si>
    <t>GSE LINING</t>
  </si>
  <si>
    <t>460 GEES MILL BUSINESS CT</t>
  </si>
  <si>
    <t>770-760-1130</t>
  </si>
  <si>
    <t>HAVER &amp; BO</t>
  </si>
  <si>
    <t>6960 SALASHAN PARKWAY</t>
  </si>
  <si>
    <t>360-734-7415</t>
  </si>
  <si>
    <t>HEALTHY PE</t>
  </si>
  <si>
    <t>650 CHESTERFIELD HWY</t>
  </si>
  <si>
    <t>29520-0000</t>
  </si>
  <si>
    <t>843-537-2121</t>
  </si>
  <si>
    <t>HIGHLAND I</t>
  </si>
  <si>
    <t>139 GLENN BRDGE ROAD</t>
  </si>
  <si>
    <t>828-681-8700</t>
  </si>
  <si>
    <t>HIGHLAND M</t>
  </si>
  <si>
    <t>GEORGIA PLANT</t>
  </si>
  <si>
    <t>1000 UNISIA DR</t>
  </si>
  <si>
    <t>30655-1045</t>
  </si>
  <si>
    <t>770-207-0050</t>
  </si>
  <si>
    <t>HITACHI AU</t>
  </si>
  <si>
    <t>901 YAMATO ROAD, STE 250</t>
  </si>
  <si>
    <t>561-997-6900</t>
  </si>
  <si>
    <t>HOLLANDER</t>
  </si>
  <si>
    <t>DBA AMERICAN SYNTHETICS</t>
  </si>
  <si>
    <t>3 CORPORATE PARKWAY</t>
  </si>
  <si>
    <t>GOOSE CREEK</t>
  </si>
  <si>
    <t>843-764-1606</t>
  </si>
  <si>
    <t>HEMINGWAY</t>
  </si>
  <si>
    <t>29554-0000</t>
  </si>
  <si>
    <t>843-558-9461</t>
  </si>
  <si>
    <t>HOUSE OF R</t>
  </si>
  <si>
    <t>1175 CROOKS ROAD</t>
  </si>
  <si>
    <t>48084-0000</t>
  </si>
  <si>
    <t>HP PELZER</t>
  </si>
  <si>
    <t>2801 US HWY 17</t>
  </si>
  <si>
    <t>RICHMOND HILL</t>
  </si>
  <si>
    <t>912-525-2027</t>
  </si>
  <si>
    <t>WATKINSVILLE</t>
  </si>
  <si>
    <t>706-769-7962</t>
  </si>
  <si>
    <t>26300 LA ALAMEDA; SUITE 400</t>
  </si>
  <si>
    <t>150 MONTANA LANE</t>
  </si>
  <si>
    <t>912-632-0369</t>
  </si>
  <si>
    <t>JEREMIAH F</t>
  </si>
  <si>
    <t>7 RESEARCH DRIVE</t>
  </si>
  <si>
    <t>330-994-0900</t>
  </si>
  <si>
    <t>JTEKT NORT</t>
  </si>
  <si>
    <t>219-432-0090</t>
  </si>
  <si>
    <t>49588-1010</t>
  </si>
  <si>
    <t>478-785-6005</t>
  </si>
  <si>
    <t>KOHL'S DEP</t>
  </si>
  <si>
    <t>P.O. BOX 837</t>
  </si>
  <si>
    <t>QUITMAN</t>
  </si>
  <si>
    <t>31643-0000</t>
  </si>
  <si>
    <t>229-244-4154</t>
  </si>
  <si>
    <t>LANGBOARD,</t>
  </si>
  <si>
    <t>548 LANGBOARD ROAD</t>
  </si>
  <si>
    <t>WILLACOOCHEE</t>
  </si>
  <si>
    <t>31650-9601</t>
  </si>
  <si>
    <t>912-534-5959</t>
  </si>
  <si>
    <t>3254 WAGENER ROAD</t>
  </si>
  <si>
    <t>29801-0000</t>
  </si>
  <si>
    <t>MACHINING</t>
  </si>
  <si>
    <t>ATTN: MARS AP</t>
  </si>
  <si>
    <t>GLENNVILLE</t>
  </si>
  <si>
    <t>800-841-3985</t>
  </si>
  <si>
    <t>MASCOT PEC</t>
  </si>
  <si>
    <t>1205 EAST 5TH AVENUE</t>
  </si>
  <si>
    <t>813-262-8266</t>
  </si>
  <si>
    <t>MASONITE U</t>
  </si>
  <si>
    <t>PO BOX 322</t>
  </si>
  <si>
    <t>269-434-6791</t>
  </si>
  <si>
    <t>USCTR</t>
  </si>
  <si>
    <t>MBG MARKET</t>
  </si>
  <si>
    <t>31208-6175</t>
  </si>
  <si>
    <t>478-741-3809</t>
  </si>
  <si>
    <t>MID-GEORGI</t>
  </si>
  <si>
    <t>P.O. BOX 1838-M-235</t>
  </si>
  <si>
    <t>912-632-9138</t>
  </si>
  <si>
    <t>STOCKROOM</t>
  </si>
  <si>
    <t>843-528-3211</t>
  </si>
  <si>
    <t>1247 GORDON PARK RD.</t>
  </si>
  <si>
    <t>30901-0000</t>
  </si>
  <si>
    <t>404-724-7401</t>
  </si>
  <si>
    <t>P.O. BOX 5986</t>
  </si>
  <si>
    <t>29502-0000</t>
  </si>
  <si>
    <t>843-395-0095</t>
  </si>
  <si>
    <t>111 KEY DRIVE</t>
  </si>
  <si>
    <t>BRUNSWICK</t>
  </si>
  <si>
    <t>31520-0000</t>
  </si>
  <si>
    <t>912-265-0178</t>
  </si>
  <si>
    <t>PO BOX 2768</t>
  </si>
  <si>
    <t>31402-2768</t>
  </si>
  <si>
    <t>912-236-1591</t>
  </si>
  <si>
    <t>P.O. BOX 1511</t>
  </si>
  <si>
    <t>30903-0000</t>
  </si>
  <si>
    <t>9450 CORKSCREW PALMS CIR #202</t>
  </si>
  <si>
    <t>ESTERO</t>
  </si>
  <si>
    <t>239-552-4742</t>
  </si>
  <si>
    <t>NAUTRIPE V</t>
  </si>
  <si>
    <t>3150 AVONDALE MILL RD</t>
  </si>
  <si>
    <t>31216-7716</t>
  </si>
  <si>
    <t>478-238-9070</t>
  </si>
  <si>
    <t>NICHIHA US</t>
  </si>
  <si>
    <t>964 HIGHWAY 280 WEST</t>
  </si>
  <si>
    <t>CORDELE</t>
  </si>
  <si>
    <t>31015-0000</t>
  </si>
  <si>
    <t>(229) 276-2832</t>
  </si>
  <si>
    <t>HOOSICK FALLS</t>
  </si>
  <si>
    <t>803-425-7900</t>
  </si>
  <si>
    <t>OAK-MITSUI</t>
  </si>
  <si>
    <t>4826 HUNT STREET</t>
  </si>
  <si>
    <t>918-825-0616</t>
  </si>
  <si>
    <t>ORCHIDS PA</t>
  </si>
  <si>
    <t>710 NORTH FORREST ST</t>
  </si>
  <si>
    <t>VALDOSTA</t>
  </si>
  <si>
    <t>229-242-7850</t>
  </si>
  <si>
    <t>ORGANIC MI</t>
  </si>
  <si>
    <t>P.O. BOX 7223</t>
  </si>
  <si>
    <t>29202-0000</t>
  </si>
  <si>
    <t>803-957-1003</t>
  </si>
  <si>
    <t>PALMETTO S</t>
  </si>
  <si>
    <t>256-249-1200</t>
  </si>
  <si>
    <t>OMEGA</t>
  </si>
  <si>
    <t>229-528-4252</t>
  </si>
  <si>
    <t>PATRICK FA</t>
  </si>
  <si>
    <t>430 WOODLAND CORP BLVD, SUITE 209</t>
  </si>
  <si>
    <t>478-219-7638</t>
  </si>
  <si>
    <t>POLYMER LO</t>
  </si>
  <si>
    <t>1 PROCTOER &amp; GAMBLE PLAZ</t>
  </si>
  <si>
    <t>2100 CYPRESS STREET.</t>
  </si>
  <si>
    <t>31602-0000</t>
  </si>
  <si>
    <t>RAM INTERN</t>
  </si>
  <si>
    <t>1301 RIVERPLACE BLVD., STE. 2300</t>
  </si>
  <si>
    <t>904-357-3754</t>
  </si>
  <si>
    <t>RAYONIER A</t>
  </si>
  <si>
    <t>P. O. BOX 698</t>
  </si>
  <si>
    <t>47375-0000</t>
  </si>
  <si>
    <t>912-632-7213</t>
  </si>
  <si>
    <t>RICHMOND B</t>
  </si>
  <si>
    <t>P.O. BOX 1727</t>
  </si>
  <si>
    <t>30903-1727</t>
  </si>
  <si>
    <t>843-567-3201</t>
  </si>
  <si>
    <t>401 AIRPORT RAOD</t>
  </si>
  <si>
    <t>478-218-3183</t>
  </si>
  <si>
    <t>SANDLER NO</t>
  </si>
  <si>
    <t>SUMTER</t>
  </si>
  <si>
    <t>29151-0000</t>
  </si>
  <si>
    <t>SANTEE PRI</t>
  </si>
  <si>
    <t>400 AIRWAYS AVE</t>
  </si>
  <si>
    <t>912-964-0514-...</t>
  </si>
  <si>
    <t>SAVANNAH A</t>
  </si>
  <si>
    <t>2008 W. BAY STREET</t>
  </si>
  <si>
    <t>912-482-6678</t>
  </si>
  <si>
    <t>SAVANNAH R</t>
  </si>
  <si>
    <t>843-537-8701</t>
  </si>
  <si>
    <t>1500 COMMERCE DR</t>
  </si>
  <si>
    <t>229-244-4412</t>
  </si>
  <si>
    <t>SMITH DRUG</t>
  </si>
  <si>
    <t>MAIL DROP P01</t>
  </si>
  <si>
    <t>1 NORTH 2ND ST</t>
  </si>
  <si>
    <t>843-383-7272</t>
  </si>
  <si>
    <t>1695 EDGEFIELD RD.</t>
  </si>
  <si>
    <t>NORTH AUGUSTA</t>
  </si>
  <si>
    <t>803-663-3393</t>
  </si>
  <si>
    <t>SOUTHERN F</t>
  </si>
  <si>
    <t>SOUTHERN FELT-0243</t>
  </si>
  <si>
    <t>29860-0000</t>
  </si>
  <si>
    <t>152 INDUSTRIAL DRIVE</t>
  </si>
  <si>
    <t>LYONS</t>
  </si>
  <si>
    <t>912-388-8055</t>
  </si>
  <si>
    <t>11 VALENCIA WAY</t>
  </si>
  <si>
    <t>BETHUNE PLANT</t>
  </si>
  <si>
    <t>P.O. BOX 406</t>
  </si>
  <si>
    <t>WINDSOR LOCKS</t>
  </si>
  <si>
    <t>06096-0406</t>
  </si>
  <si>
    <t>SUOMINEN N</t>
  </si>
  <si>
    <t>810 TECHNOLOGY DRIVE- PLANT DOOR A</t>
  </si>
  <si>
    <t>803-541-3461</t>
  </si>
  <si>
    <t>SWISS KRON</t>
  </si>
  <si>
    <t>810 TECHNOLOGY DRIVE -PLANT DOOR F</t>
  </si>
  <si>
    <t>2830 HOLMESTOWN RD</t>
  </si>
  <si>
    <t>MYRTLE BEACH</t>
  </si>
  <si>
    <t>843-650-2225</t>
  </si>
  <si>
    <t>4502 OLD UNION RD</t>
  </si>
  <si>
    <t>TIFTON</t>
  </si>
  <si>
    <t>31794-0000</t>
  </si>
  <si>
    <t>229-387-3000</t>
  </si>
  <si>
    <t>102 HILLTOP ROAD</t>
  </si>
  <si>
    <t>201-825-0300</t>
  </si>
  <si>
    <t>THE OKONIT</t>
  </si>
  <si>
    <t>2550 WEST 5TH NORTH STREET</t>
  </si>
  <si>
    <t>SUMMERVILLE</t>
  </si>
  <si>
    <t>29483-0000</t>
  </si>
  <si>
    <t>843-873-5800</t>
  </si>
  <si>
    <t>THRACE-LIN</t>
  </si>
  <si>
    <t>740-694-8914</t>
  </si>
  <si>
    <t>3210 PERRY LANE RD</t>
  </si>
  <si>
    <t>912-280-0721</t>
  </si>
  <si>
    <t>UNIQUE BUI</t>
  </si>
  <si>
    <t>706-228-7175</t>
  </si>
  <si>
    <t>706-7399933</t>
  </si>
  <si>
    <t>216 CEMBER WAY</t>
  </si>
  <si>
    <t>843-345-7013</t>
  </si>
  <si>
    <t>VDE MACHIN</t>
  </si>
  <si>
    <t>4320 GA HWY 178</t>
  </si>
  <si>
    <t>912-565-9700</t>
  </si>
  <si>
    <t>VADALIA FA</t>
  </si>
  <si>
    <t>824 FAIRVIEW ROAD</t>
  </si>
  <si>
    <t>PELION</t>
  </si>
  <si>
    <t>803-894-1900-...</t>
  </si>
  <si>
    <t>WALTER P R</t>
  </si>
  <si>
    <t>JOHNSONVILLE</t>
  </si>
  <si>
    <t>843-386-8000</t>
  </si>
  <si>
    <t>WELLMAN PL</t>
  </si>
  <si>
    <t>4451 LEEDS PL W</t>
  </si>
  <si>
    <t>770-447-8431</t>
  </si>
  <si>
    <t>WHOLESALE</t>
  </si>
  <si>
    <t>1229 HWY 441 BYPASS</t>
  </si>
  <si>
    <t>DUBLIN</t>
  </si>
  <si>
    <t>478-277-1955</t>
  </si>
  <si>
    <t>YKK AP AME</t>
  </si>
  <si>
    <t>US Wisconsin House</t>
  </si>
  <si>
    <t>P.O. BOX 403</t>
  </si>
  <si>
    <t>53037-0000</t>
  </si>
  <si>
    <t>262-677-9046</t>
  </si>
  <si>
    <t>J086</t>
  </si>
  <si>
    <t>RYTEC CORP</t>
  </si>
  <si>
    <t>** DO NOT USE- USE CN-6013</t>
  </si>
  <si>
    <t>Brendan Vita</t>
  </si>
  <si>
    <t>40002959</t>
  </si>
  <si>
    <t>40003557</t>
  </si>
  <si>
    <t>40005399</t>
  </si>
  <si>
    <t>40000285</t>
  </si>
  <si>
    <t>40000134</t>
  </si>
  <si>
    <t>40000555</t>
  </si>
  <si>
    <t>40001730</t>
  </si>
  <si>
    <t>40000759</t>
  </si>
  <si>
    <t>40002475</t>
  </si>
  <si>
    <t>40002394</t>
  </si>
  <si>
    <t>40003223</t>
  </si>
  <si>
    <t>40001726</t>
  </si>
  <si>
    <t>40002325</t>
  </si>
  <si>
    <t>40001742</t>
  </si>
  <si>
    <t>40002391</t>
  </si>
  <si>
    <t>40000360</t>
  </si>
  <si>
    <t>40000181</t>
  </si>
  <si>
    <t>40002480</t>
  </si>
  <si>
    <t>40000194</t>
  </si>
  <si>
    <t>40003113</t>
  </si>
  <si>
    <t>40003037</t>
  </si>
  <si>
    <t>40002441</t>
  </si>
  <si>
    <t>40001628</t>
  </si>
  <si>
    <t>40000023</t>
  </si>
  <si>
    <t>40000183</t>
  </si>
  <si>
    <t>40000143</t>
  </si>
  <si>
    <t>40001130</t>
  </si>
  <si>
    <t>40001276</t>
  </si>
  <si>
    <t>40001928</t>
  </si>
  <si>
    <t>40002054</t>
  </si>
  <si>
    <t>40001983</t>
  </si>
  <si>
    <t>40002100</t>
  </si>
  <si>
    <t>40000266</t>
  </si>
  <si>
    <t>40004635</t>
  </si>
  <si>
    <t>40000137</t>
  </si>
  <si>
    <t>40000586</t>
  </si>
  <si>
    <t>40000549</t>
  </si>
  <si>
    <t>40003567</t>
  </si>
  <si>
    <t>40001524</t>
  </si>
  <si>
    <t>40001610</t>
  </si>
  <si>
    <t>40000384</t>
  </si>
  <si>
    <t>40005426</t>
  </si>
  <si>
    <t>40000139</t>
  </si>
  <si>
    <t>40000414</t>
  </si>
  <si>
    <t>40001853</t>
  </si>
  <si>
    <t>40000140</t>
  </si>
  <si>
    <t>40003046</t>
  </si>
  <si>
    <t>40005019</t>
  </si>
  <si>
    <t>40002879</t>
  </si>
  <si>
    <t>40002888</t>
  </si>
  <si>
    <t>40003414</t>
  </si>
  <si>
    <t>40000142</t>
  </si>
  <si>
    <t>40003298</t>
  </si>
  <si>
    <t>40001995</t>
  </si>
  <si>
    <t>40003145</t>
  </si>
  <si>
    <t>40003636</t>
  </si>
  <si>
    <t>40001589</t>
  </si>
  <si>
    <t>40003277</t>
  </si>
  <si>
    <t>40000204</t>
  </si>
  <si>
    <t>40003257</t>
  </si>
  <si>
    <t>40002503</t>
  </si>
  <si>
    <t>40003712</t>
  </si>
  <si>
    <t>40000178</t>
  </si>
  <si>
    <t>40002781</t>
  </si>
  <si>
    <t>40002689</t>
  </si>
  <si>
    <t>40000144</t>
  </si>
  <si>
    <t>40000269</t>
  </si>
  <si>
    <t>40000339</t>
  </si>
  <si>
    <t>40001651</t>
  </si>
  <si>
    <t>40002664</t>
  </si>
  <si>
    <t>40000379</t>
  </si>
  <si>
    <t>40001436</t>
  </si>
  <si>
    <t>40000415</t>
  </si>
  <si>
    <t>40001228</t>
  </si>
  <si>
    <t>40000135</t>
  </si>
  <si>
    <t>40002893</t>
  </si>
  <si>
    <t>40000361</t>
  </si>
  <si>
    <t>40002822</t>
  </si>
  <si>
    <t>40001497</t>
  </si>
  <si>
    <t>40000207</t>
  </si>
  <si>
    <t>40002044</t>
  </si>
  <si>
    <t>40000191</t>
  </si>
  <si>
    <t>40002155</t>
  </si>
  <si>
    <t>40002152</t>
  </si>
  <si>
    <t>40003237</t>
  </si>
  <si>
    <t>40000162</t>
  </si>
  <si>
    <t>40001701</t>
  </si>
  <si>
    <t>40001656</t>
  </si>
  <si>
    <t>40000267</t>
  </si>
  <si>
    <t>40005312</t>
  </si>
  <si>
    <t>40000276</t>
  </si>
  <si>
    <t>40001574</t>
  </si>
  <si>
    <t>40000208</t>
  </si>
  <si>
    <t>40003384</t>
  </si>
  <si>
    <t>40001749</t>
  </si>
  <si>
    <t>40002742</t>
  </si>
  <si>
    <t>40001482</t>
  </si>
  <si>
    <t>40003348</t>
  </si>
  <si>
    <t>40000392</t>
  </si>
  <si>
    <t>40002618</t>
  </si>
  <si>
    <t>40001991</t>
  </si>
  <si>
    <t>40001675</t>
  </si>
  <si>
    <t>40002412</t>
  </si>
  <si>
    <t>40002173</t>
  </si>
  <si>
    <t>40003272</t>
  </si>
  <si>
    <t>40000158</t>
  </si>
  <si>
    <t>40003168</t>
  </si>
  <si>
    <t>40002692</t>
  </si>
  <si>
    <t>40004641</t>
  </si>
  <si>
    <t>40000304</t>
  </si>
  <si>
    <t>TAYLOR FARMS</t>
  </si>
  <si>
    <t>40002614</t>
  </si>
  <si>
    <t>40008003</t>
  </si>
  <si>
    <t>40008017</t>
  </si>
  <si>
    <t>40008039</t>
  </si>
  <si>
    <t>40420002</t>
  </si>
  <si>
    <t>40420023</t>
  </si>
  <si>
    <t>40420039</t>
  </si>
  <si>
    <t>40420049</t>
  </si>
  <si>
    <t>40420055</t>
  </si>
  <si>
    <t>40420067</t>
  </si>
  <si>
    <t>40420072</t>
  </si>
  <si>
    <t>40420076</t>
  </si>
  <si>
    <t>40420083</t>
  </si>
  <si>
    <t>40420093</t>
  </si>
  <si>
    <t>40420118</t>
  </si>
  <si>
    <t>40420121</t>
  </si>
  <si>
    <t>40420126</t>
  </si>
  <si>
    <t>40420129</t>
  </si>
  <si>
    <t>40420134</t>
  </si>
  <si>
    <t>40420173</t>
  </si>
  <si>
    <t>40420174</t>
  </si>
  <si>
    <t>40420177</t>
  </si>
  <si>
    <t>40420188</t>
  </si>
  <si>
    <t>40420193</t>
  </si>
  <si>
    <t>40420216</t>
  </si>
  <si>
    <t>40420219</t>
  </si>
  <si>
    <t>40420229</t>
  </si>
  <si>
    <t>40420233</t>
  </si>
  <si>
    <t>40420248</t>
  </si>
  <si>
    <t>40420258</t>
  </si>
  <si>
    <t>40420263</t>
  </si>
  <si>
    <t>40420273</t>
  </si>
  <si>
    <t>40420294</t>
  </si>
  <si>
    <t>40420295</t>
  </si>
  <si>
    <t>40420300</t>
  </si>
  <si>
    <t>40420307</t>
  </si>
  <si>
    <t>40420310</t>
  </si>
  <si>
    <t>40420322</t>
  </si>
  <si>
    <t>40420330</t>
  </si>
  <si>
    <t>40420332</t>
  </si>
  <si>
    <t>40420357</t>
  </si>
  <si>
    <t>40420360</t>
  </si>
  <si>
    <t>40420363</t>
  </si>
  <si>
    <t>40420370</t>
  </si>
  <si>
    <t>40420372</t>
  </si>
  <si>
    <t>40420375</t>
  </si>
  <si>
    <t>40420381</t>
  </si>
  <si>
    <t>40420383</t>
  </si>
  <si>
    <t>40420384</t>
  </si>
  <si>
    <t>40420385</t>
  </si>
  <si>
    <t>40420388</t>
  </si>
  <si>
    <t>40420399</t>
  </si>
  <si>
    <t>40420400</t>
  </si>
  <si>
    <t>40420415</t>
  </si>
  <si>
    <t>40420416</t>
  </si>
  <si>
    <t>40420418</t>
  </si>
  <si>
    <t>40420425</t>
  </si>
  <si>
    <t>40420433</t>
  </si>
  <si>
    <t>40420439</t>
  </si>
  <si>
    <t>40420496</t>
  </si>
  <si>
    <t>40420497</t>
  </si>
  <si>
    <t>40420500</t>
  </si>
  <si>
    <t>40420517</t>
  </si>
  <si>
    <t>40420521</t>
  </si>
  <si>
    <t>40420528</t>
  </si>
  <si>
    <t>40420529</t>
  </si>
  <si>
    <t>40420533</t>
  </si>
  <si>
    <t>40420574</t>
  </si>
  <si>
    <t>40420579</t>
  </si>
  <si>
    <t>40420581</t>
  </si>
  <si>
    <t>40420589</t>
  </si>
  <si>
    <t>40420593</t>
  </si>
  <si>
    <t>40420597</t>
  </si>
  <si>
    <t>40420599</t>
  </si>
  <si>
    <t>40420602</t>
  </si>
  <si>
    <t>40420604</t>
  </si>
  <si>
    <t>40420610</t>
  </si>
  <si>
    <t>40420612</t>
  </si>
  <si>
    <t>40420619</t>
  </si>
  <si>
    <t>40420620</t>
  </si>
  <si>
    <t>40420623</t>
  </si>
  <si>
    <t>40420624</t>
  </si>
  <si>
    <t>40420627</t>
  </si>
  <si>
    <t>40420630</t>
  </si>
  <si>
    <t>40420639</t>
  </si>
  <si>
    <t>40420640</t>
  </si>
  <si>
    <t>40420653</t>
  </si>
  <si>
    <t>40420657</t>
  </si>
  <si>
    <t>40420660</t>
  </si>
  <si>
    <t>40420665</t>
  </si>
  <si>
    <t>40420669</t>
  </si>
  <si>
    <t>40420671</t>
  </si>
  <si>
    <t>40420672</t>
  </si>
  <si>
    <t>40420673</t>
  </si>
  <si>
    <t>40420697</t>
  </si>
  <si>
    <t>40420702</t>
  </si>
  <si>
    <t>40420708</t>
  </si>
  <si>
    <t>40420714</t>
  </si>
  <si>
    <t>40420717</t>
  </si>
  <si>
    <t>40420723</t>
  </si>
  <si>
    <t>40420727</t>
  </si>
  <si>
    <t>40420732</t>
  </si>
  <si>
    <t>40420733</t>
  </si>
  <si>
    <t>40420738</t>
  </si>
  <si>
    <t>40420739</t>
  </si>
  <si>
    <t>40420742</t>
  </si>
  <si>
    <t>40420743</t>
  </si>
  <si>
    <t>40420746</t>
  </si>
  <si>
    <t>40420795</t>
  </si>
  <si>
    <t>40420818</t>
  </si>
  <si>
    <t>40420822</t>
  </si>
  <si>
    <t>40420827</t>
  </si>
  <si>
    <t>40420838</t>
  </si>
  <si>
    <t>40420842</t>
  </si>
  <si>
    <t>40420861</t>
  </si>
  <si>
    <t>40420872</t>
  </si>
  <si>
    <t>40420875</t>
  </si>
  <si>
    <t>40420880</t>
  </si>
  <si>
    <t>40420881</t>
  </si>
  <si>
    <t>40420885</t>
  </si>
  <si>
    <t>40420888</t>
  </si>
  <si>
    <t>40420895</t>
  </si>
  <si>
    <t>40420911</t>
  </si>
  <si>
    <t>40420917</t>
  </si>
  <si>
    <t>40420918</t>
  </si>
  <si>
    <t>40420920</t>
  </si>
  <si>
    <t>40420921</t>
  </si>
  <si>
    <t>40420924</t>
  </si>
  <si>
    <t>40420929</t>
  </si>
  <si>
    <t>40420934</t>
  </si>
  <si>
    <t>40420935</t>
  </si>
  <si>
    <t>40420938</t>
  </si>
  <si>
    <t>40420943</t>
  </si>
  <si>
    <t>40420946</t>
  </si>
  <si>
    <t>40420951</t>
  </si>
  <si>
    <t>40420954</t>
  </si>
  <si>
    <t>40420956</t>
  </si>
  <si>
    <t>40420959</t>
  </si>
  <si>
    <t>40420967</t>
  </si>
  <si>
    <t>40420994</t>
  </si>
  <si>
    <t>40420996</t>
  </si>
  <si>
    <t>40421001</t>
  </si>
  <si>
    <t>40421014</t>
  </si>
  <si>
    <t>40421028</t>
  </si>
  <si>
    <t>40421047</t>
  </si>
  <si>
    <t>40421050</t>
  </si>
  <si>
    <t>40421052</t>
  </si>
  <si>
    <t>40421065</t>
  </si>
  <si>
    <t>40421067</t>
  </si>
  <si>
    <t>40421071</t>
  </si>
  <si>
    <t>40421073</t>
  </si>
  <si>
    <t>40421085</t>
  </si>
  <si>
    <t>40421087</t>
  </si>
  <si>
    <t>40421094</t>
  </si>
  <si>
    <t>40421105</t>
  </si>
  <si>
    <t>40421112</t>
  </si>
  <si>
    <t>40421113</t>
  </si>
  <si>
    <t>40421114</t>
  </si>
  <si>
    <t>40421128</t>
  </si>
  <si>
    <t>40421150</t>
  </si>
  <si>
    <t>40421151</t>
  </si>
  <si>
    <t>40421159</t>
  </si>
  <si>
    <t>40421180</t>
  </si>
  <si>
    <t>40421181</t>
  </si>
  <si>
    <t>40421189</t>
  </si>
  <si>
    <t>40421190</t>
  </si>
  <si>
    <t>40421198</t>
  </si>
  <si>
    <t>40421199</t>
  </si>
  <si>
    <t>40421202</t>
  </si>
  <si>
    <t>40421203</t>
  </si>
  <si>
    <t>40421206</t>
  </si>
  <si>
    <t>40421224</t>
  </si>
  <si>
    <t>40421238</t>
  </si>
  <si>
    <t>40421249</t>
  </si>
  <si>
    <t>40421289</t>
  </si>
  <si>
    <t>40421295</t>
  </si>
  <si>
    <t>40421299</t>
  </si>
  <si>
    <t>40421309</t>
  </si>
  <si>
    <t>40421316</t>
  </si>
  <si>
    <t>40421320</t>
  </si>
  <si>
    <t>40421330</t>
  </si>
  <si>
    <t>40421347</t>
  </si>
  <si>
    <t>40421348</t>
  </si>
  <si>
    <t>40421350</t>
  </si>
  <si>
    <t>40421364</t>
  </si>
  <si>
    <t>40421365</t>
  </si>
  <si>
    <t>40421386</t>
  </si>
  <si>
    <t>40421396</t>
  </si>
  <si>
    <t>40421405</t>
  </si>
  <si>
    <t>40421406</t>
  </si>
  <si>
    <t>40421418</t>
  </si>
  <si>
    <t>40421422</t>
  </si>
  <si>
    <t>40421426</t>
  </si>
  <si>
    <t>40421456</t>
  </si>
  <si>
    <t>40421459</t>
  </si>
  <si>
    <t>40421462</t>
  </si>
  <si>
    <t>40421464</t>
  </si>
  <si>
    <t>40421486</t>
  </si>
  <si>
    <t>40421489</t>
  </si>
  <si>
    <t>40421496</t>
  </si>
  <si>
    <t>40421500</t>
  </si>
  <si>
    <t>40421507</t>
  </si>
  <si>
    <t>40421512</t>
  </si>
  <si>
    <t>40421516</t>
  </si>
  <si>
    <t>40421522</t>
  </si>
  <si>
    <t>40424206</t>
  </si>
  <si>
    <t>40424230</t>
  </si>
  <si>
    <t>40424234</t>
  </si>
  <si>
    <t>40424253</t>
  </si>
  <si>
    <t>40424255</t>
  </si>
  <si>
    <t>40424258</t>
  </si>
  <si>
    <t>STELLEX/CF BUYER</t>
  </si>
  <si>
    <t>Bruce McMickle</t>
  </si>
  <si>
    <t>Bryan Panella</t>
  </si>
  <si>
    <t>Carter Jones</t>
  </si>
  <si>
    <t>Chad Luman</t>
  </si>
  <si>
    <t>Chad Michels</t>
  </si>
  <si>
    <t>Daniel Campbell</t>
  </si>
  <si>
    <t>Dave Rukavina</t>
  </si>
  <si>
    <t>Gregg Brannon</t>
  </si>
  <si>
    <t>Jacob Jurca</t>
  </si>
  <si>
    <t>Jay Coggins</t>
  </si>
  <si>
    <t>Larry C</t>
  </si>
  <si>
    <t>Melvin Delic</t>
  </si>
  <si>
    <t>Michael Pusateri</t>
  </si>
  <si>
    <t>Nick Norris</t>
  </si>
  <si>
    <t>Paul Drechnowicz</t>
  </si>
  <si>
    <t>Ray Fisher</t>
  </si>
  <si>
    <t>Shawn Tewksbury</t>
  </si>
  <si>
    <t>Tom Husselstein</t>
  </si>
  <si>
    <t>Waldo Cervantes</t>
  </si>
  <si>
    <t>Wes Webster</t>
  </si>
  <si>
    <t>Wesley Younts</t>
  </si>
  <si>
    <t>Salesmen</t>
  </si>
  <si>
    <t>Customer Number</t>
  </si>
  <si>
    <t>PD2 U34 MT-NA-HACCP Beige FDA (649914)</t>
  </si>
  <si>
    <t>PREPARED FOR BUTT SPLICE</t>
  </si>
  <si>
    <t>Multiple guides - Flushed edge</t>
  </si>
  <si>
    <t>(2)</t>
  </si>
  <si>
    <t>Indent from edge of guide/belt to edge of sidewall</t>
  </si>
  <si>
    <t>Smooth- U95-MT/MT BL FDA</t>
  </si>
  <si>
    <t>Brian Spetka</t>
  </si>
  <si>
    <t>Lauren Kuta</t>
  </si>
  <si>
    <t>Units</t>
  </si>
  <si>
    <t>Endless Type</t>
  </si>
  <si>
    <t>Tolerances</t>
  </si>
  <si>
    <t>Pecial Fab2 (pc)</t>
  </si>
  <si>
    <t>Pecial Fab3 (pc)</t>
  </si>
  <si>
    <t>Matt</t>
  </si>
  <si>
    <t>Open Roll Material</t>
  </si>
  <si>
    <t>Longitudinal Milling</t>
  </si>
  <si>
    <t>Printing belt (US)</t>
  </si>
  <si>
    <t>Devin</t>
  </si>
  <si>
    <t>Endless Butt Splice</t>
  </si>
  <si>
    <t>min</t>
  </si>
  <si>
    <t>max</t>
  </si>
  <si>
    <t>Tolerance (mm)</t>
  </si>
  <si>
    <t>Longitudinal Profile Process</t>
  </si>
  <si>
    <t>bag belts indv. Or wrap i.pl&lt;=1m</t>
  </si>
  <si>
    <t>Foil making Strips on TF</t>
  </si>
  <si>
    <t>bag belts indv. Or wrap i.pl&gt;1m</t>
  </si>
  <si>
    <t>m</t>
  </si>
  <si>
    <t>WELDING ON CURROGATED SIDEWALL</t>
  </si>
  <si>
    <t>Apply gusset</t>
  </si>
  <si>
    <t>Gap - lateral profile</t>
  </si>
  <si>
    <t>Rivet Lace</t>
  </si>
  <si>
    <t>set-up costs tools profile pro</t>
  </si>
  <si>
    <t>Staple Lace</t>
  </si>
  <si>
    <t>Cut outs on belt ends</t>
  </si>
  <si>
    <t>Clipper Lace</t>
  </si>
  <si>
    <t>Cut.off b. corner at 20/45deg</t>
  </si>
  <si>
    <t>Z-Splice</t>
  </si>
  <si>
    <t>Cut notch in edge</t>
  </si>
  <si>
    <t>modifying profile size</t>
  </si>
  <si>
    <t>Endless type</t>
  </si>
  <si>
    <t>Char. Val</t>
  </si>
  <si>
    <t>Mech. Fast.</t>
  </si>
  <si>
    <t>Lap</t>
  </si>
  <si>
    <t>&lt;3.2mm</t>
  </si>
  <si>
    <t>&gt;4.8mm</t>
  </si>
  <si>
    <t xml:space="preserve">min </t>
  </si>
  <si>
    <t>tolerance (%)</t>
  </si>
  <si>
    <t>LIP</t>
  </si>
  <si>
    <t>NR</t>
  </si>
  <si>
    <t>09A</t>
  </si>
  <si>
    <t>Flight/Gusset Qty Options</t>
  </si>
  <si>
    <t>Clipper Lace (&lt;3.2mm)</t>
  </si>
  <si>
    <t>HS-78</t>
  </si>
  <si>
    <t>UX1SPSS24 UNIBAR-316</t>
  </si>
  <si>
    <t>Clipper Lace (&gt;4.8mm)</t>
  </si>
  <si>
    <t>HS-40</t>
  </si>
  <si>
    <t>U3-2S12 UNIBAR-430</t>
  </si>
  <si>
    <t>Staple Lace (&lt;3.2mm)</t>
  </si>
  <si>
    <t>CS-05</t>
  </si>
  <si>
    <t>RS62SJ60SS FASTENERS</t>
  </si>
  <si>
    <t>Staple Lace (&gt;3.2mm)</t>
  </si>
  <si>
    <t>CS-06</t>
  </si>
  <si>
    <t>RS125SJ42NCS FASTENERS</t>
  </si>
  <si>
    <t xml:space="preserve">Rivet Lace </t>
  </si>
  <si>
    <t>SAP
material-no.</t>
  </si>
  <si>
    <t>SAP material description</t>
  </si>
  <si>
    <t>Combined (SAP material-no. &amp; material description)</t>
  </si>
  <si>
    <t>Profile type Nom</t>
  </si>
  <si>
    <t xml:space="preserve"> MATERIAL</t>
  </si>
  <si>
    <t>Thickness (mm)</t>
  </si>
  <si>
    <t>Height (mm)</t>
  </si>
  <si>
    <t>Height (in)</t>
  </si>
  <si>
    <t>Extension (mm)</t>
  </si>
  <si>
    <t>Extension (in)</t>
  </si>
  <si>
    <t>FL-T 3.4X25-U95-NP/PRS BL FDA</t>
  </si>
  <si>
    <t xml:space="preserve"> Straight flight 90°</t>
  </si>
  <si>
    <t>U95-NP/PRS BL FDA</t>
  </si>
  <si>
    <t>FL-T 3.4X38-U95-NP/PRS BL FDA</t>
  </si>
  <si>
    <t>FL-T 3.4X51-U95-NP/PRS BL FDA</t>
  </si>
  <si>
    <t>FL-T 3.4X64-U95-NP/PRS BL FDA</t>
  </si>
  <si>
    <t>FL-T 3.4X76-U95-NP/PRS BL FDA</t>
  </si>
  <si>
    <t>FL-T 3.4X102-U95-NP/PRS BL FDA</t>
  </si>
  <si>
    <t>FL-T 3.4X127-U95-NP/PRS BL FDA</t>
  </si>
  <si>
    <t>FL-T 3.4X152-U95-NP/PRS BL FDA</t>
  </si>
  <si>
    <t>FL-T  4X 25-U95-MT/MT BL FDA</t>
  </si>
  <si>
    <t>U95-MT/MT BL FDA</t>
  </si>
  <si>
    <t>FL-T  4X 38-U95-MT/MT BL FDA</t>
  </si>
  <si>
    <t>FL-T  4X 51-U95-MT/MT BL FDA</t>
  </si>
  <si>
    <t>FL-T  4X 64-U95-MT/MT BL FDA</t>
  </si>
  <si>
    <t>FL-T  4X 76-U95-MT/MT BL FDA</t>
  </si>
  <si>
    <t>FL-T  4X102-U95-MT/MT BL FDA</t>
  </si>
  <si>
    <t>FL-T  4X127-U95-MT/MT BL FDA</t>
  </si>
  <si>
    <t>FL-T  4X152-U95-MT/MT BL FDA</t>
  </si>
  <si>
    <t>FL-T  6X 25-U95-MT/MT BL FDA</t>
  </si>
  <si>
    <t>FL-T  6X 38-U95-MT/MT BL FDA</t>
  </si>
  <si>
    <t>FL-T  6X 51-U95-MT/MT BL FDA</t>
  </si>
  <si>
    <t>FL-T  6X 64-U95-MT/MT BL FDA</t>
  </si>
  <si>
    <t>FL-T  6X 76-U95-MT/MT BL FDA</t>
  </si>
  <si>
    <t>FL-T  6X102-U95-MT/MT BL FDA</t>
  </si>
  <si>
    <t>FL-T  6X127-U95-MT/MT BL FDA</t>
  </si>
  <si>
    <t>FL-T  6X152-U95-MT/MT BL FDA</t>
  </si>
  <si>
    <t>FL-T  7X 25-U95-NP/PRS BL FDA</t>
  </si>
  <si>
    <t>FL-T  7X 38-U95-NP/PRS BL FDA</t>
  </si>
  <si>
    <t>FL-T  7X 51-U95-NP/PRS BL FDA</t>
  </si>
  <si>
    <t>FL-T  7X 64-U95-NP/PRS BL FDA</t>
  </si>
  <si>
    <t>FL-T  7X 76-U95-NP/PRS BL FDA</t>
  </si>
  <si>
    <t>FL-T  7X102-U95-NP/PRS BL FDA</t>
  </si>
  <si>
    <t>FL-T  7X127-U95-NP/PRS BL FDA</t>
  </si>
  <si>
    <t>FL-T  7X152-U95-NP/PRS BL FDA</t>
  </si>
  <si>
    <t xml:space="preserve">FL-L 3.4X25-U95-NP/PRS BL FDA </t>
  </si>
  <si>
    <t xml:space="preserve"> Angled flight 65°</t>
  </si>
  <si>
    <t xml:space="preserve">FL-L 3.4X38-U95-NP/PRS BL FDA </t>
  </si>
  <si>
    <t xml:space="preserve">FL-L 3.4X51-U95-NP/PRS BL FDA </t>
  </si>
  <si>
    <t xml:space="preserve">FL-L 3.4X64-U95-NP/PRS BL FDA </t>
  </si>
  <si>
    <t xml:space="preserve">FL-L 3.4X76-U95-NP/PRS BL FDA </t>
  </si>
  <si>
    <t>FL-L 3.4X102-U95-NP/PRS BL FDA</t>
  </si>
  <si>
    <t>FL-L 3.4X127-U95-NP/PRS BL FDA</t>
  </si>
  <si>
    <t>FL-L 3.4X152-U95-NP/PRS BL FDA</t>
  </si>
  <si>
    <t>FL-L  4X 25-U95-MT/MT BL FDA</t>
  </si>
  <si>
    <t>FL-L  4X 38-U95-MT/MT BL FDA</t>
  </si>
  <si>
    <t>FL-L  4X 51-U95-MT/MT BL FDA</t>
  </si>
  <si>
    <t>FL-L  4X 64-U95-MT/MT BL FDA</t>
  </si>
  <si>
    <t>FL-L  4X 76-U95-MT/MT BL FDA</t>
  </si>
  <si>
    <t>FL-L  4X102-U95-MT/MT BL FDA</t>
  </si>
  <si>
    <t>FL-L  4X127-U95-MT/MT BL FDA</t>
  </si>
  <si>
    <t>FL-L  4X152-U95-MT/MT BL FDA</t>
  </si>
  <si>
    <t>FL-L  6X 25-U95-MT/MT BL FDA</t>
  </si>
  <si>
    <t>FL-L  6X 38-U95-MT/MT BL FDA</t>
  </si>
  <si>
    <t>FL-L  6X 51-U95-MT/MT BL FDA</t>
  </si>
  <si>
    <t>FL-L  6X 64-U95-MT/MT BL FDA</t>
  </si>
  <si>
    <t>FL-L  6X 76-U95-MT/MT BL FDA</t>
  </si>
  <si>
    <t>FL-L  6X102-U95-MT/MT BL FDA</t>
  </si>
  <si>
    <t>FL-L  6X127-U95-MT/MT BL FDA</t>
  </si>
  <si>
    <t>FL-L  6X152-U95-MT/MT BL FDA</t>
  </si>
  <si>
    <t>FL-L  7X 25-U95-NP/PRS BL FDA</t>
  </si>
  <si>
    <t>FL-L  7X 38-U95-NP/PRS BL FDA</t>
  </si>
  <si>
    <t>FL-L  7X 51-U95-NP/PRS BL FDA</t>
  </si>
  <si>
    <t>FL-L  7X 64-U95-NP/PRS BL FDA</t>
  </si>
  <si>
    <t>FL-L  7X 76-U95-NP/PRS BL FDA</t>
  </si>
  <si>
    <t>FL-L  7X102-U95-NP/PRS BL FDA</t>
  </si>
  <si>
    <t>FL-L  7X127-U95-NP/PRS BL FDA</t>
  </si>
  <si>
    <t>FL-L  7X152-U95-NP/PRS BL FDA</t>
  </si>
  <si>
    <t>FL-SB 3.4X64-U95-NP/PRS BL FDA</t>
  </si>
  <si>
    <t>Short bent flight</t>
  </si>
  <si>
    <t xml:space="preserve"> FL-SB</t>
  </si>
  <si>
    <t>FL-SB 3.4X76-U95-NP/PRS BL FDA</t>
  </si>
  <si>
    <t>FL-SB 3.4X102U95-NP/PRS BL FDA</t>
  </si>
  <si>
    <t>FL-SB 3.4X127U95-NP/PRS BL FDA</t>
  </si>
  <si>
    <t>FL-SB 3.4X152U95-NP/PRS BL FDA</t>
  </si>
  <si>
    <t>FL-SB  4X 64-U95-MT/MT BL FDA</t>
  </si>
  <si>
    <t>FL-SB  4X 76-U95-MT/MT BL FDA</t>
  </si>
  <si>
    <t>FL-SB  4X102-U95-MT/MT BL FDA</t>
  </si>
  <si>
    <t>FL-SB  4X127-U95-MT/MT BL FDA</t>
  </si>
  <si>
    <t>FL-SB  4X152-U95-MT/MT BL FDA</t>
  </si>
  <si>
    <t>FL-SB  6X 64-U95-MT/MT BL FDA</t>
  </si>
  <si>
    <t>FL-SB  6X 76-U95-MT/MT BL FDA</t>
  </si>
  <si>
    <t>FL-SB  6X102-U95-MT/MT BL FDA</t>
  </si>
  <si>
    <t>FL-SB  6X127-U95-MT/MT BL FDA</t>
  </si>
  <si>
    <t>FL-SB  6X152-U95-MT/MT BL FDA</t>
  </si>
  <si>
    <t>FL-SB  7X64-U95-NP/PRS BL FDA</t>
  </si>
  <si>
    <t>FL-SB  7X76-U95-NP/PRS BL FDA</t>
  </si>
  <si>
    <t>FL-SB 7X102-U95-NP/PRS BL FDA</t>
  </si>
  <si>
    <t>FL-SB 7X127-U95-NP/PRS BL FDA</t>
  </si>
  <si>
    <t>FL-SB 7X152-U95-NP/PRS BL FDA</t>
  </si>
  <si>
    <t>FL-B 3.4X102-U95-NP/PRS BL FDA</t>
  </si>
  <si>
    <t>Bent flight</t>
  </si>
  <si>
    <t xml:space="preserve"> FL-B</t>
  </si>
  <si>
    <t>FL-B 3.4X127-U95-NP/PRS BL FDA</t>
  </si>
  <si>
    <t>FL-B 3.4X152-U95-NP/PRS BL FDA</t>
  </si>
  <si>
    <t>FL-B  4X102-U95-MT/MT BL FDA</t>
  </si>
  <si>
    <t>FL-B  4X127-U95-MT/MT BL FDA</t>
  </si>
  <si>
    <t>FL-B  4X152-U95-MT/MT BL FDA</t>
  </si>
  <si>
    <t>FL-B  6X102-U95-MT/MT BL FDA</t>
  </si>
  <si>
    <t>FL-B  6X127-U95-MT/MT BL FDA</t>
  </si>
  <si>
    <t>FL-B  6X152-U95-MT/MT BL FDA</t>
  </si>
  <si>
    <t>FL-B  7X102-U95-NP/PRS BL FDA</t>
  </si>
  <si>
    <t>FL-B  7X127-U95-NP/PRS BL FDA</t>
  </si>
  <si>
    <t>FL-B  7X152-U95-NP/PRS BL FDA</t>
  </si>
  <si>
    <t>FL-S 3.4X 51-U95-NP/PRS BL FDA</t>
  </si>
  <si>
    <t>Scoop flight</t>
  </si>
  <si>
    <t xml:space="preserve"> FL-S</t>
  </si>
  <si>
    <t>FL-S 3.4X 64-U95-NP/PRS BL FDA</t>
  </si>
  <si>
    <t>FL-S 3.4X 76-U95-NP/PRS BL FDA</t>
  </si>
  <si>
    <t>FL-S 3.4X102-U95-NP/PRS BL FDA</t>
  </si>
  <si>
    <t>FL-S 3.4X127-U95-NP/PRS BL FDA</t>
  </si>
  <si>
    <t>FL-S 3.4X152-U95-NP/PRS BL FDA</t>
  </si>
  <si>
    <t>FL-S  4X 51-U95-MT/MT BL FDA</t>
  </si>
  <si>
    <t>FL-S  4X 64-U95-MT/MT BL FDA</t>
  </si>
  <si>
    <t>FL-S  4X 76-U95-MT/MT BL FDA</t>
  </si>
  <si>
    <t>FL-S  4X102-U95-MT/MT BL FDA</t>
  </si>
  <si>
    <t>FL-S  4X127-U95-MT/MT BL FDA</t>
  </si>
  <si>
    <t>FL-S  4X152-U95-MT/MT BL FDA</t>
  </si>
  <si>
    <t>FL-S  6X 51-U95-MT/MT BL FDA</t>
  </si>
  <si>
    <t>FL-S  6X 64-U95-MT/MT BL FDA</t>
  </si>
  <si>
    <t>FL-S  6X 76-U95-MT/MT BL FDA</t>
  </si>
  <si>
    <t>FL-S  6X102-U95-MT/MT BL FDA</t>
  </si>
  <si>
    <t>FL-S  6X127-U95-MT/MT BL FDA</t>
  </si>
  <si>
    <t>FL-S  6X152-U95-MT/MT BL FDA</t>
  </si>
  <si>
    <t>FL-S  7X 51-U95-NP/PRS BL FDA</t>
  </si>
  <si>
    <t>FL-S  7X 64-U95-NP/PRS BL FDA</t>
  </si>
  <si>
    <t>FL-S  7X 76-U95-NP/PRS BL FDA</t>
  </si>
  <si>
    <t>FL-S  7X102-U95-NP/PRS BL FDA</t>
  </si>
  <si>
    <t>FL-S  7X127-U95-NP/PRS BL FDA</t>
  </si>
  <si>
    <t>FL-S  7X152-U95-NP/PRS BL FDA</t>
  </si>
  <si>
    <t>CD40 2R U30 GL-NA-HACCP BL FDA 640032</t>
  </si>
  <si>
    <t>CD40 2R U30 MT-NA-HACCP BL FDA 640033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</si>
</sst>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d/yy\ h:mm;@"/>
    <numFmt numFmtId="166" formatCode="m/d/yyyy\ h:mm\ ss"/>
    <numFmt numFmtId="167" formatCode="0.000%"/>
  </numFmts>
  <fonts count="78" x14ac:knownFonts="1">
    <font>
      <sz val="11"/>
      <color theme="1"/>
      <name val="Calibri"/>
      <family val="2"/>
      <scheme val="minor"/>
    </font>
    <font>
      <sz val="10"/>
      <color theme="1"/>
      <name val="Calibri"/>
      <family val="2"/>
      <scheme val="minor"/>
    </font>
    <font>
      <sz val="10"/>
      <name val="Calibri"/>
      <family val="2"/>
      <scheme val="minor"/>
    </font>
    <font>
      <b/>
      <sz val="11"/>
      <color theme="1"/>
      <name val="Calibri"/>
      <family val="2"/>
      <scheme val="minor"/>
    </font>
    <font>
      <sz val="11"/>
      <name val="Calibri"/>
      <family val="2"/>
      <scheme val="minor"/>
    </font>
    <font>
      <sz val="11"/>
      <color rgb="FF0070C0"/>
      <name val="Calibri"/>
      <family val="2"/>
      <scheme val="minor"/>
    </font>
    <font>
      <sz val="12"/>
      <name val="MetaNormalLF-Roman"/>
      <family val="2"/>
    </font>
    <font>
      <sz val="10"/>
      <color rgb="FFFF0000"/>
      <name val="Calibri"/>
      <family val="2"/>
      <scheme val="minor"/>
    </font>
    <font>
      <b/>
      <sz val="11"/>
      <name val="Calibri"/>
      <family val="2"/>
      <scheme val="minor"/>
    </font>
    <font>
      <sz val="11"/>
      <color rgb="FFFF0000"/>
      <name val="Calibri"/>
      <family val="2"/>
      <scheme val="minor"/>
    </font>
    <font>
      <b/>
      <sz val="10"/>
      <color indexed="10"/>
      <name val="Calibri"/>
      <family val="2"/>
      <scheme val="minor"/>
    </font>
    <font>
      <b/>
      <sz val="10"/>
      <color theme="1"/>
      <name val="Calibri"/>
      <family val="2"/>
      <scheme val="minor"/>
    </font>
    <font>
      <sz val="10"/>
      <color indexed="8"/>
      <name val="Calibri"/>
      <family val="2"/>
      <scheme val="minor"/>
    </font>
    <font>
      <b/>
      <sz val="10"/>
      <color rgb="FFFF0000"/>
      <name val="Calibri"/>
      <family val="2"/>
      <scheme val="minor"/>
    </font>
    <font>
      <b/>
      <sz val="10"/>
      <name val="Calibri"/>
      <family val="2"/>
      <scheme val="minor"/>
    </font>
    <font>
      <b/>
      <sz val="10"/>
      <color indexed="8"/>
      <name val="Calibri"/>
      <family val="2"/>
      <scheme val="minor"/>
    </font>
    <font>
      <sz val="10"/>
      <color rgb="FF7030A0"/>
      <name val="Calibri"/>
      <family val="2"/>
      <scheme val="minor"/>
    </font>
    <font>
      <sz val="9"/>
      <name val="Calibri"/>
      <family val="2"/>
      <scheme val="minor"/>
    </font>
    <font>
      <b/>
      <sz val="11"/>
      <color rgb="FFFF0000"/>
      <name val="Calibri"/>
      <family val="2"/>
      <scheme val="minor"/>
    </font>
    <font>
      <sz val="11"/>
      <color rgb="FFFF0000"/>
      <name val="Calibri"/>
      <family val="2"/>
    </font>
    <font>
      <b/>
      <sz val="11"/>
      <color theme="0"/>
      <name val="Calibri"/>
      <family val="2"/>
      <scheme val="minor"/>
    </font>
    <font>
      <sz val="10"/>
      <color theme="0"/>
      <name val="Calibri"/>
      <family val="2"/>
      <scheme val="minor"/>
    </font>
    <font>
      <b/>
      <sz val="10"/>
      <color rgb="FF000000"/>
      <name val="Calibri"/>
      <family val="2"/>
      <scheme val="minor"/>
    </font>
    <font>
      <sz val="10"/>
      <color rgb="FF000000"/>
      <name val="Calibri"/>
      <family val="2"/>
      <scheme val="minor"/>
    </font>
    <font>
      <u/>
      <sz val="10"/>
      <color theme="1"/>
      <name val="Calibri"/>
      <family val="2"/>
      <scheme val="minor"/>
    </font>
    <font>
      <sz val="10"/>
      <color theme="3" tint="0.59999389629810485"/>
      <name val="Calibri"/>
      <family val="2"/>
      <scheme val="minor"/>
    </font>
    <font>
      <b/>
      <sz val="9"/>
      <color theme="0"/>
      <name val="Calibri"/>
      <family val="2"/>
      <scheme val="minor"/>
    </font>
    <font>
      <sz val="11"/>
      <color theme="1"/>
      <name val="Calibri"/>
      <family val="2"/>
      <scheme val="minor"/>
    </font>
    <font>
      <u/>
      <sz val="11"/>
      <color theme="10"/>
      <name val="Calibri"/>
      <family val="2"/>
      <scheme val="minor"/>
    </font>
    <font>
      <sz val="8"/>
      <name val="Calibri"/>
      <family val="2"/>
      <scheme val="minor"/>
    </font>
    <font>
      <b/>
      <sz val="14"/>
      <name val="Calibri"/>
      <family val="2"/>
      <scheme val="minor"/>
    </font>
    <font>
      <b/>
      <sz val="11"/>
      <color rgb="FF00B0EE"/>
      <name val="Calibri"/>
      <family val="2"/>
      <scheme val="minor"/>
    </font>
    <font>
      <sz val="11"/>
      <color theme="1"/>
      <name val="Calibri"/>
      <family val="2"/>
    </font>
    <font>
      <sz val="10"/>
      <color rgb="FF242729"/>
      <name val="Consolas"/>
      <family val="3"/>
    </font>
    <font>
      <sz val="14"/>
      <color theme="1"/>
      <name val="Calibri"/>
      <family val="2"/>
      <scheme val="minor"/>
    </font>
    <font>
      <sz val="12"/>
      <color theme="1"/>
      <name val="Calibri"/>
      <family val="2"/>
      <scheme val="minor"/>
    </font>
    <font>
      <b/>
      <sz val="14"/>
      <color theme="1"/>
      <name val="Calibri"/>
      <family val="2"/>
      <scheme val="minor"/>
    </font>
    <font>
      <sz val="11"/>
      <color rgb="FF00B0EE"/>
      <name val="Calibri"/>
      <family val="2"/>
      <scheme val="minor"/>
    </font>
    <font>
      <sz val="10"/>
      <name val="Arial"/>
      <family val="2"/>
    </font>
    <font>
      <sz val="10"/>
      <name val="Arial"/>
      <family val="2"/>
    </font>
    <font>
      <sz val="10"/>
      <name val="Arial"/>
      <family val="2"/>
    </font>
    <font>
      <sz val="10"/>
      <color indexed="18"/>
      <name val="Arial"/>
      <family val="2"/>
    </font>
    <font>
      <b/>
      <sz val="14"/>
      <color indexed="18"/>
      <name val="Arial"/>
      <family val="2"/>
    </font>
    <font>
      <sz val="12"/>
      <color indexed="10"/>
      <name val="Arial"/>
      <family val="2"/>
    </font>
    <font>
      <sz val="12"/>
      <name val="Arial"/>
      <family val="2"/>
    </font>
    <font>
      <b/>
      <sz val="18"/>
      <name val="Arial"/>
      <family val="2"/>
    </font>
    <font>
      <b/>
      <sz val="12"/>
      <name val="Arial"/>
      <family val="2"/>
    </font>
    <font>
      <b/>
      <sz val="14"/>
      <name val="Arial"/>
      <family val="2"/>
    </font>
    <font>
      <b/>
      <sz val="10"/>
      <name val="Arial"/>
      <family val="2"/>
    </font>
    <font>
      <b/>
      <u/>
      <sz val="14"/>
      <name val="Arial"/>
      <family val="2"/>
    </font>
    <font>
      <b/>
      <u/>
      <sz val="14"/>
      <color indexed="18"/>
      <name val="Arial"/>
      <family val="2"/>
    </font>
    <font>
      <sz val="12"/>
      <name val="Times New Roman"/>
      <family val="1"/>
    </font>
    <font>
      <b/>
      <sz val="12"/>
      <color indexed="10"/>
      <name val="Arial"/>
      <family val="2"/>
    </font>
    <font>
      <sz val="12"/>
      <color indexed="18"/>
      <name val="Arial"/>
      <family val="2"/>
    </font>
    <font>
      <sz val="12"/>
      <color indexed="56"/>
      <name val="Arial"/>
      <family val="2"/>
    </font>
    <font>
      <b/>
      <sz val="14"/>
      <color indexed="62"/>
      <name val="Arial"/>
      <family val="2"/>
    </font>
    <font>
      <b/>
      <u/>
      <sz val="16"/>
      <color indexed="18"/>
      <name val="Arial"/>
      <family val="2"/>
    </font>
    <font>
      <sz val="14"/>
      <name val="Arial"/>
      <family val="2"/>
    </font>
    <font>
      <b/>
      <sz val="18"/>
      <color indexed="62"/>
      <name val="Arial"/>
      <family val="2"/>
    </font>
    <font>
      <vertAlign val="superscript"/>
      <sz val="10"/>
      <name val="Arial"/>
      <family val="2"/>
    </font>
    <font>
      <u/>
      <sz val="14"/>
      <name val="Arial"/>
      <family val="2"/>
    </font>
    <font>
      <sz val="10"/>
      <color indexed="10"/>
      <name val="Arial"/>
      <family val="2"/>
    </font>
    <font>
      <u/>
      <sz val="10"/>
      <name val="Arial"/>
      <family val="2"/>
    </font>
    <font>
      <b/>
      <sz val="10"/>
      <color indexed="18"/>
      <name val="Arial"/>
      <family val="2"/>
    </font>
    <font>
      <u/>
      <sz val="14"/>
      <color indexed="62"/>
      <name val="Arial"/>
      <family val="2"/>
    </font>
    <font>
      <b/>
      <u/>
      <sz val="18"/>
      <color indexed="62"/>
      <name val="Arial"/>
      <family val="2"/>
    </font>
    <font>
      <u/>
      <sz val="10"/>
      <color indexed="9"/>
      <name val="Arial"/>
      <family val="2"/>
    </font>
    <font>
      <b/>
      <sz val="8"/>
      <color indexed="81"/>
      <name val="Tahoma"/>
      <family val="2"/>
    </font>
    <font>
      <sz val="8"/>
      <color indexed="81"/>
      <name val="Tahoma"/>
      <family val="2"/>
    </font>
    <font>
      <sz val="24"/>
      <color theme="1"/>
      <name val="Calibri"/>
      <family val="2"/>
      <scheme val="minor"/>
    </font>
    <font>
      <b/>
      <sz val="11"/>
      <color theme="1"/>
      <name val="Arial"/>
      <family val="2"/>
    </font>
    <font>
      <sz val="11"/>
      <color rgb="FF000000"/>
      <name val="Calibri"/>
      <family val="2"/>
      <scheme val="minor"/>
    </font>
    <font>
      <sz val="6.25"/>
      <color theme="1"/>
      <name val="Calibri"/>
      <family val="2"/>
      <scheme val="minor"/>
    </font>
    <font>
      <b/>
      <sz val="9"/>
      <color theme="1"/>
      <name val="Calibri"/>
      <family val="2"/>
      <scheme val="minor"/>
    </font>
    <font>
      <sz val="10"/>
      <color theme="1" tint="4.9989318521683403E-2"/>
      <name val="Calibri"/>
      <family val="2"/>
      <scheme val="minor"/>
    </font>
    <font>
      <b/>
      <sz val="16"/>
      <color theme="1"/>
      <name val="Calibri"/>
      <family val="2"/>
      <scheme val="minor"/>
    </font>
    <font>
      <b/>
      <sz val="10"/>
      <color theme="1" tint="4.9989318521683403E-2"/>
      <name val="Calibri"/>
      <family val="2"/>
      <scheme val="minor"/>
    </font>
    <font>
      <sz val="10"/>
      <name val="Arial"/>
      <family val="2"/>
    </font>
  </fonts>
  <fills count="35">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bgColor indexed="64"/>
      </patternFill>
    </fill>
    <fill>
      <patternFill patternType="solid">
        <fgColor theme="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rgb="FF92D050"/>
        <bgColor indexed="64"/>
      </patternFill>
    </fill>
    <fill>
      <patternFill patternType="solid">
        <fgColor rgb="FFDAEEF3"/>
        <bgColor indexed="64"/>
      </patternFill>
    </fill>
    <fill>
      <patternFill patternType="solid">
        <fgColor rgb="FFFFC7CE"/>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rgb="FF7030A0"/>
        <bgColor indexed="64"/>
      </patternFill>
    </fill>
    <fill>
      <patternFill patternType="solid">
        <fgColor theme="2"/>
        <bgColor indexed="64"/>
      </patternFill>
    </fill>
    <fill>
      <patternFill patternType="solid">
        <fgColor rgb="FFE0F1FC"/>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0000"/>
        <bgColor indexed="64"/>
      </patternFill>
    </fill>
    <fill>
      <patternFill patternType="solid">
        <fgColor theme="1"/>
        <bgColor theme="0" tint="-0.14999847407452621"/>
      </patternFill>
    </fill>
    <fill>
      <patternFill patternType="solid">
        <fgColor indexed="22"/>
        <bgColor indexed="64"/>
      </patternFill>
    </fill>
    <fill>
      <patternFill patternType="solid">
        <fgColor theme="0" tint="-0.14999847407452621"/>
        <bgColor theme="0" tint="-0.14999847407452621"/>
      </patternFill>
    </fill>
    <fill>
      <patternFill patternType="solid">
        <fgColor indexed="13"/>
        <bgColor indexed="64"/>
      </patternFill>
    </fill>
    <fill>
      <patternFill patternType="solid">
        <fgColor indexed="44"/>
        <bgColor indexed="64"/>
      </patternFill>
    </fill>
    <fill>
      <patternFill patternType="solid">
        <fgColor indexed="43"/>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6" tint="0.59999389629810485"/>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right/>
      <top/>
      <bottom style="thin">
        <color theme="1"/>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double">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double">
        <color indexed="64"/>
      </left>
      <right/>
      <top/>
      <bottom style="double">
        <color indexed="64"/>
      </bottom>
      <diagonal/>
    </border>
    <border>
      <left style="thin">
        <color indexed="64"/>
      </left>
      <right style="double">
        <color indexed="64"/>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style="thin">
        <color indexed="64"/>
      </right>
      <top style="double">
        <color indexed="64"/>
      </top>
      <bottom/>
      <diagonal/>
    </border>
    <border>
      <left/>
      <right/>
      <top style="double">
        <color indexed="64"/>
      </top>
      <bottom/>
      <diagonal/>
    </border>
    <border>
      <left style="double">
        <color indexed="64"/>
      </left>
      <right/>
      <top style="double">
        <color indexed="64"/>
      </top>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double">
        <color indexed="64"/>
      </left>
      <right/>
      <top style="double">
        <color indexed="64"/>
      </top>
      <bottom style="double">
        <color indexed="64"/>
      </bottom>
      <diagonal/>
    </border>
    <border>
      <left style="double">
        <color indexed="64"/>
      </left>
      <right style="thin">
        <color indexed="64"/>
      </right>
      <top/>
      <bottom style="double">
        <color indexed="64"/>
      </bottom>
      <diagonal/>
    </border>
    <border>
      <left style="thin">
        <color indexed="64"/>
      </left>
      <right style="double">
        <color indexed="64"/>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diagonal/>
    </border>
    <border>
      <left style="double">
        <color indexed="64"/>
      </left>
      <right style="thin">
        <color indexed="64"/>
      </right>
      <top style="double">
        <color indexed="64"/>
      </top>
      <bottom style="thin">
        <color indexed="64"/>
      </bottom>
      <diagonal/>
    </border>
    <border>
      <left/>
      <right style="mediumDashed">
        <color indexed="64"/>
      </right>
      <top style="mediumDashed">
        <color indexed="64"/>
      </top>
      <bottom style="mediumDashed">
        <color indexed="64"/>
      </bottom>
      <diagonal/>
    </border>
    <border>
      <left style="thin">
        <color indexed="64"/>
      </left>
      <right style="thin">
        <color indexed="64"/>
      </right>
      <top style="mediumDashed">
        <color indexed="64"/>
      </top>
      <bottom style="mediumDashed">
        <color indexed="64"/>
      </bottom>
      <diagonal/>
    </border>
    <border>
      <left style="mediumDashed">
        <color indexed="64"/>
      </left>
      <right style="thin">
        <color indexed="64"/>
      </right>
      <top style="mediumDashed">
        <color indexed="64"/>
      </top>
      <bottom style="mediumDashed">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style="medium">
        <color indexed="64"/>
      </top>
      <bottom style="thin">
        <color indexed="64"/>
      </bottom>
      <diagonal/>
    </border>
  </borders>
  <cellStyleXfs count="8">
    <xf numFmtId="0" fontId="0" fillId="0" borderId="0"/>
    <xf numFmtId="0" fontId="6" fillId="0" borderId="0"/>
    <xf numFmtId="0" fontId="28" fillId="0" borderId="0" applyNumberFormat="0" applyFill="0" applyBorder="0" applyAlignment="0" applyProtection="0"/>
    <xf numFmtId="9" fontId="27" fillId="0" borderId="0" applyFont="0" applyFill="0" applyBorder="0" applyAlignment="0" applyProtection="0"/>
    <xf numFmtId="0" fontId="38" fillId="0" borderId="0"/>
    <xf numFmtId="0" fontId="39" fillId="0" borderId="0"/>
    <xf numFmtId="0" fontId="40" fillId="0" borderId="0"/>
    <xf numFmtId="0" fontId="77" fillId="0" borderId="0"/>
  </cellStyleXfs>
  <cellXfs count="466">
    <xf numFmtId="0" fontId="0" fillId="0" borderId="0" xfId="0"/>
    <xf numFmtId="0" fontId="4"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vertical="center" wrapText="1"/>
    </xf>
    <xf numFmtId="0" fontId="1" fillId="0" borderId="0" xfId="0" applyFont="1" applyAlignment="1">
      <alignment horizontal="left" vertical="center"/>
    </xf>
    <xf numFmtId="0" fontId="1" fillId="0" borderId="0" xfId="0" applyFont="1"/>
    <xf numFmtId="0" fontId="12" fillId="0" borderId="0" xfId="0" applyFont="1" applyAlignment="1">
      <alignment horizontal="center"/>
    </xf>
    <xf numFmtId="0" fontId="7" fillId="0" borderId="0" xfId="0" applyFont="1" applyAlignment="1">
      <alignment vertical="center"/>
    </xf>
    <xf numFmtId="0" fontId="7" fillId="0" borderId="0" xfId="0" applyFont="1"/>
    <xf numFmtId="0" fontId="2" fillId="0" borderId="0" xfId="0" applyFont="1" applyAlignment="1">
      <alignment horizontal="center" vertical="center" wrapText="1"/>
    </xf>
    <xf numFmtId="0" fontId="1" fillId="0" borderId="0" xfId="0" applyFont="1" applyAlignment="1">
      <alignment vertical="center"/>
    </xf>
    <xf numFmtId="0" fontId="2" fillId="0" borderId="0" xfId="0" applyFont="1" applyAlignment="1">
      <alignment horizontal="center"/>
    </xf>
    <xf numFmtId="0" fontId="2" fillId="0" borderId="0" xfId="0" applyFont="1" applyAlignment="1">
      <alignment horizontal="left" vertical="center"/>
    </xf>
    <xf numFmtId="4" fontId="2" fillId="0" borderId="0" xfId="0" applyNumberFormat="1" applyFont="1" applyAlignment="1">
      <alignment horizontal="center" vertical="center"/>
    </xf>
    <xf numFmtId="4" fontId="11" fillId="0" borderId="0" xfId="0" applyNumberFormat="1" applyFont="1" applyAlignment="1">
      <alignment horizontal="center" vertical="center"/>
    </xf>
    <xf numFmtId="4" fontId="1" fillId="0" borderId="0" xfId="0" applyNumberFormat="1" applyFont="1" applyAlignment="1">
      <alignment horizontal="center" vertical="center"/>
    </xf>
    <xf numFmtId="0" fontId="2" fillId="0" borderId="0" xfId="0" applyFont="1" applyAlignment="1">
      <alignment horizontal="left"/>
    </xf>
    <xf numFmtId="0" fontId="2" fillId="0" borderId="0" xfId="0" applyFont="1"/>
    <xf numFmtId="0" fontId="7" fillId="0" borderId="0" xfId="0" applyFont="1" applyAlignment="1">
      <alignment horizontal="center" vertical="center"/>
    </xf>
    <xf numFmtId="0" fontId="7" fillId="0" borderId="0" xfId="0" applyFont="1" applyAlignment="1">
      <alignment horizontal="left"/>
    </xf>
    <xf numFmtId="4" fontId="7" fillId="0" borderId="0" xfId="0" applyNumberFormat="1" applyFont="1" applyAlignment="1">
      <alignment horizontal="center" vertical="center"/>
    </xf>
    <xf numFmtId="0" fontId="7" fillId="0" borderId="0" xfId="0" applyFont="1" applyAlignment="1">
      <alignment horizontal="left" vertical="center"/>
    </xf>
    <xf numFmtId="0" fontId="9" fillId="0" borderId="0" xfId="0" applyFont="1" applyAlignment="1">
      <alignment horizontal="center" vertical="center"/>
    </xf>
    <xf numFmtId="0" fontId="0" fillId="0" borderId="0" xfId="0" applyAlignment="1">
      <alignment horizontal="left" vertical="center"/>
    </xf>
    <xf numFmtId="0" fontId="2" fillId="0" borderId="0" xfId="0" applyFont="1" applyAlignment="1" applyProtection="1">
      <alignment horizontal="left" vertical="center"/>
      <protection locked="0"/>
    </xf>
    <xf numFmtId="0" fontId="11" fillId="0" borderId="0" xfId="0" applyFont="1" applyAlignment="1">
      <alignment vertical="center"/>
    </xf>
    <xf numFmtId="4" fontId="2" fillId="0" borderId="0" xfId="0" applyNumberFormat="1" applyFont="1" applyAlignment="1">
      <alignment horizontal="center" vertical="center" wrapText="1"/>
    </xf>
    <xf numFmtId="0" fontId="14" fillId="0" borderId="0" xfId="0" applyFont="1" applyAlignment="1">
      <alignment vertical="center" wrapText="1"/>
    </xf>
    <xf numFmtId="0" fontId="14" fillId="0" borderId="0" xfId="0" applyFont="1" applyAlignment="1">
      <alignment vertical="center"/>
    </xf>
    <xf numFmtId="0" fontId="15" fillId="0" borderId="0" xfId="0" applyFont="1" applyAlignment="1">
      <alignment vertical="center" wrapText="1"/>
    </xf>
    <xf numFmtId="0" fontId="11" fillId="0" borderId="0" xfId="0" applyFont="1" applyAlignment="1">
      <alignment horizontal="center" vertical="center"/>
    </xf>
    <xf numFmtId="0" fontId="12" fillId="0" borderId="0" xfId="0" applyFont="1" applyAlignment="1">
      <alignment horizontal="center" vertical="center"/>
    </xf>
    <xf numFmtId="0" fontId="7" fillId="0" borderId="0" xfId="0" applyFont="1" applyAlignment="1">
      <alignment horizontal="center"/>
    </xf>
    <xf numFmtId="164" fontId="7" fillId="0" borderId="0" xfId="0" applyNumberFormat="1" applyFont="1" applyAlignment="1">
      <alignment horizontal="center"/>
    </xf>
    <xf numFmtId="164" fontId="7" fillId="0" borderId="0" xfId="0" applyNumberFormat="1" applyFont="1" applyAlignment="1">
      <alignment horizontal="center" vertical="center"/>
    </xf>
    <xf numFmtId="4" fontId="17" fillId="0" borderId="0" xfId="0" applyNumberFormat="1" applyFont="1" applyAlignment="1">
      <alignment horizontal="center" vertical="center"/>
    </xf>
    <xf numFmtId="0" fontId="18" fillId="0" borderId="0" xfId="0" applyFont="1" applyAlignment="1">
      <alignment horizontal="center" vertical="center"/>
    </xf>
    <xf numFmtId="0" fontId="3" fillId="0" borderId="1" xfId="0" applyFont="1" applyBorder="1" applyAlignment="1">
      <alignment horizontal="center" vertic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9" fillId="0" borderId="0" xfId="0" applyFont="1" applyAlignment="1">
      <alignment horizontal="left" vertical="center"/>
    </xf>
    <xf numFmtId="0" fontId="13" fillId="0" borderId="0" xfId="0" applyFont="1" applyAlignment="1">
      <alignment horizontal="left" vertical="center"/>
    </xf>
    <xf numFmtId="3" fontId="7" fillId="0" borderId="0" xfId="0" applyNumberFormat="1" applyFont="1" applyAlignment="1">
      <alignment horizontal="left" vertical="center"/>
    </xf>
    <xf numFmtId="0" fontId="7" fillId="0" borderId="0" xfId="0" applyFont="1" applyAlignment="1">
      <alignment horizontal="left" vertical="center" wrapText="1"/>
    </xf>
    <xf numFmtId="0" fontId="1" fillId="0" borderId="0" xfId="0" applyFont="1" applyAlignment="1">
      <alignment horizontal="left"/>
    </xf>
    <xf numFmtId="4" fontId="12" fillId="0" borderId="0" xfId="0" applyNumberFormat="1" applyFont="1" applyAlignment="1">
      <alignment horizontal="left" vertical="center"/>
    </xf>
    <xf numFmtId="0" fontId="16" fillId="0" borderId="0" xfId="0" applyFont="1" applyAlignment="1">
      <alignment horizontal="left"/>
    </xf>
    <xf numFmtId="0" fontId="7" fillId="0" borderId="0" xfId="0" applyFont="1" applyAlignment="1">
      <alignment horizontal="left" wrapText="1"/>
    </xf>
    <xf numFmtId="0" fontId="14" fillId="0" borderId="0" xfId="0" applyFont="1" applyAlignment="1">
      <alignment horizontal="left" vertical="center" wrapText="1"/>
    </xf>
    <xf numFmtId="0" fontId="18" fillId="0" borderId="1" xfId="0" applyFont="1" applyBorder="1" applyAlignment="1">
      <alignment horizontal="center" vertical="center"/>
    </xf>
    <xf numFmtId="0" fontId="9" fillId="0" borderId="1" xfId="0" applyFont="1" applyBorder="1" applyAlignment="1">
      <alignment horizontal="center" vertical="center"/>
    </xf>
    <xf numFmtId="0" fontId="9" fillId="0" borderId="1" xfId="0" applyFont="1" applyBorder="1" applyAlignment="1">
      <alignment horizontal="center"/>
    </xf>
    <xf numFmtId="0" fontId="19" fillId="0" borderId="1" xfId="0" applyFont="1" applyBorder="1" applyAlignment="1">
      <alignment horizontal="center"/>
    </xf>
    <xf numFmtId="0" fontId="9" fillId="3" borderId="1" xfId="0" applyFont="1" applyFill="1" applyBorder="1" applyAlignment="1">
      <alignment horizontal="center" vertical="center"/>
    </xf>
    <xf numFmtId="4" fontId="12" fillId="0" borderId="0" xfId="0" applyNumberFormat="1" applyFont="1" applyAlignment="1">
      <alignment horizontal="center" vertical="center"/>
    </xf>
    <xf numFmtId="3" fontId="1" fillId="0" borderId="0" xfId="0" applyNumberFormat="1" applyFont="1" applyAlignment="1">
      <alignment horizontal="center" vertical="center"/>
    </xf>
    <xf numFmtId="4" fontId="2" fillId="4" borderId="0" xfId="0" applyNumberFormat="1" applyFont="1" applyFill="1" applyAlignment="1">
      <alignment horizontal="center" vertical="center"/>
    </xf>
    <xf numFmtId="3" fontId="2" fillId="0" borderId="0" xfId="0" applyNumberFormat="1" applyFont="1" applyAlignment="1">
      <alignment horizontal="center" vertical="center"/>
    </xf>
    <xf numFmtId="2" fontId="2" fillId="0" borderId="0" xfId="0" applyNumberFormat="1" applyFont="1" applyAlignment="1">
      <alignment horizontal="center" vertical="center"/>
    </xf>
    <xf numFmtId="4" fontId="7" fillId="0" borderId="0" xfId="0" applyNumberFormat="1" applyFont="1" applyAlignment="1">
      <alignment vertical="center"/>
    </xf>
    <xf numFmtId="0" fontId="1" fillId="0" borderId="0" xfId="0" applyFont="1" applyAlignment="1">
      <alignment horizontal="left" vertical="center" wrapText="1"/>
    </xf>
    <xf numFmtId="0" fontId="2" fillId="0" borderId="0" xfId="0" applyFont="1" applyAlignment="1">
      <alignment vertical="center" wrapText="1"/>
    </xf>
    <xf numFmtId="4" fontId="1" fillId="5" borderId="0" xfId="0" applyNumberFormat="1" applyFont="1" applyFill="1" applyAlignment="1">
      <alignment horizontal="center" vertical="center"/>
    </xf>
    <xf numFmtId="3" fontId="2" fillId="5" borderId="0" xfId="0" applyNumberFormat="1" applyFont="1" applyFill="1" applyAlignment="1">
      <alignment horizontal="center" vertical="center"/>
    </xf>
    <xf numFmtId="0" fontId="7" fillId="7" borderId="0" xfId="0" applyFont="1" applyFill="1" applyAlignment="1">
      <alignment horizontal="center" vertical="center"/>
    </xf>
    <xf numFmtId="0" fontId="1" fillId="7" borderId="0" xfId="0" applyFont="1" applyFill="1" applyAlignment="1">
      <alignment horizontal="center" vertical="center"/>
    </xf>
    <xf numFmtId="0" fontId="2" fillId="7" borderId="0" xfId="0" applyFont="1" applyFill="1" applyAlignment="1">
      <alignment horizontal="left"/>
    </xf>
    <xf numFmtId="0" fontId="1" fillId="7" borderId="0" xfId="0" applyFont="1" applyFill="1" applyAlignment="1">
      <alignment horizontal="left" vertical="center"/>
    </xf>
    <xf numFmtId="4" fontId="1" fillId="7" borderId="0" xfId="0" applyNumberFormat="1" applyFont="1" applyFill="1" applyAlignment="1">
      <alignment horizontal="center" vertical="center"/>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4" fontId="2" fillId="7" borderId="0" xfId="0" applyNumberFormat="1" applyFont="1" applyFill="1" applyAlignment="1">
      <alignment horizontal="left" vertical="center"/>
    </xf>
    <xf numFmtId="4" fontId="2" fillId="7" borderId="0" xfId="0" applyNumberFormat="1" applyFont="1" applyFill="1" applyAlignment="1">
      <alignment horizontal="center" vertical="center"/>
    </xf>
    <xf numFmtId="4" fontId="2" fillId="7" borderId="0" xfId="0" applyNumberFormat="1" applyFont="1" applyFill="1" applyAlignment="1">
      <alignment horizontal="center" vertical="center" wrapText="1"/>
    </xf>
    <xf numFmtId="4"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11" fillId="0" borderId="3" xfId="0" applyFont="1" applyBorder="1" applyAlignment="1">
      <alignment wrapText="1"/>
    </xf>
    <xf numFmtId="0" fontId="1" fillId="0" borderId="3" xfId="0" applyFont="1" applyBorder="1" applyAlignment="1">
      <alignment wrapText="1"/>
    </xf>
    <xf numFmtId="0" fontId="11" fillId="0" borderId="0" xfId="0" applyFont="1" applyAlignment="1">
      <alignment horizontal="center" vertical="center" wrapText="1"/>
    </xf>
    <xf numFmtId="0" fontId="1" fillId="0" borderId="0" xfId="0" applyFont="1" applyAlignment="1">
      <alignment wrapText="1"/>
    </xf>
    <xf numFmtId="0" fontId="1" fillId="0" borderId="2" xfId="0" applyFont="1" applyBorder="1" applyAlignment="1">
      <alignment wrapText="1"/>
    </xf>
    <xf numFmtId="0" fontId="11" fillId="0" borderId="2" xfId="0" applyFont="1" applyBorder="1" applyAlignment="1">
      <alignment wrapText="1"/>
    </xf>
    <xf numFmtId="3" fontId="1" fillId="2" borderId="0" xfId="0" applyNumberFormat="1" applyFont="1" applyFill="1" applyAlignment="1">
      <alignment horizontal="center" vertical="center" wrapText="1"/>
    </xf>
    <xf numFmtId="3" fontId="1" fillId="0" borderId="0" xfId="0" applyNumberFormat="1" applyFont="1" applyAlignment="1">
      <alignment horizontal="center" vertical="center" wrapText="1"/>
    </xf>
    <xf numFmtId="0" fontId="1" fillId="2" borderId="0" xfId="0" applyFont="1" applyFill="1" applyAlignment="1">
      <alignment horizontal="center" vertical="center" wrapText="1"/>
    </xf>
    <xf numFmtId="4" fontId="1" fillId="2" borderId="0" xfId="0" applyNumberFormat="1" applyFont="1" applyFill="1" applyAlignment="1">
      <alignment horizontal="center" vertical="center" wrapText="1"/>
    </xf>
    <xf numFmtId="0" fontId="24" fillId="0" borderId="0" xfId="0" applyFont="1" applyAlignment="1">
      <alignment wrapText="1"/>
    </xf>
    <xf numFmtId="0" fontId="22" fillId="0" borderId="0" xfId="0" applyFont="1" applyAlignment="1">
      <alignment horizontal="center" vertical="center" wrapText="1" readingOrder="1"/>
    </xf>
    <xf numFmtId="0" fontId="23" fillId="0" borderId="0" xfId="0" applyFont="1" applyAlignment="1">
      <alignment horizontal="center" vertical="center" wrapText="1" readingOrder="1"/>
    </xf>
    <xf numFmtId="0" fontId="20" fillId="7" borderId="0" xfId="0" applyFont="1" applyFill="1" applyAlignment="1">
      <alignment horizontal="center" vertical="center"/>
    </xf>
    <xf numFmtId="0" fontId="20" fillId="7" borderId="0" xfId="0" applyFont="1" applyFill="1" applyAlignment="1">
      <alignment horizontal="center"/>
    </xf>
    <xf numFmtId="0" fontId="2" fillId="8" borderId="0" xfId="0" applyFont="1" applyFill="1" applyAlignment="1" applyProtection="1">
      <alignment vertical="center"/>
      <protection locked="0"/>
    </xf>
    <xf numFmtId="0" fontId="2" fillId="8" borderId="0" xfId="0" applyFont="1" applyFill="1" applyAlignment="1">
      <alignment horizontal="center" vertical="center"/>
    </xf>
    <xf numFmtId="0" fontId="2" fillId="8" borderId="0" xfId="0" applyFont="1" applyFill="1" applyAlignment="1">
      <alignment vertical="center"/>
    </xf>
    <xf numFmtId="0" fontId="1" fillId="8" borderId="0" xfId="0" applyFont="1" applyFill="1" applyAlignment="1">
      <alignment vertical="center"/>
    </xf>
    <xf numFmtId="0" fontId="1" fillId="8" borderId="0" xfId="0" applyFont="1" applyFill="1" applyAlignment="1">
      <alignment horizontal="center" vertical="center"/>
    </xf>
    <xf numFmtId="0" fontId="2" fillId="5" borderId="0" xfId="0" applyFont="1" applyFill="1" applyAlignment="1">
      <alignment horizontal="center" vertical="center"/>
    </xf>
    <xf numFmtId="0" fontId="1" fillId="5" borderId="0" xfId="0" applyFont="1" applyFill="1" applyAlignment="1">
      <alignment horizontal="center" vertical="center"/>
    </xf>
    <xf numFmtId="4" fontId="2" fillId="8" borderId="0" xfId="0" applyNumberFormat="1" applyFont="1" applyFill="1" applyAlignment="1">
      <alignment horizontal="center" vertical="center"/>
    </xf>
    <xf numFmtId="49" fontId="25" fillId="8" borderId="0" xfId="0" applyNumberFormat="1" applyFont="1" applyFill="1" applyAlignment="1">
      <alignment horizontal="center" vertical="center"/>
    </xf>
    <xf numFmtId="0" fontId="13" fillId="0" borderId="0" xfId="0" applyFont="1" applyAlignment="1">
      <alignment horizontal="center" vertical="center"/>
    </xf>
    <xf numFmtId="0" fontId="2" fillId="0" borderId="0" xfId="0" applyFont="1" applyAlignment="1">
      <alignment vertical="center"/>
    </xf>
    <xf numFmtId="0" fontId="2" fillId="9" borderId="0" xfId="0" applyFont="1" applyFill="1" applyAlignment="1">
      <alignment horizontal="center" vertical="center"/>
    </xf>
    <xf numFmtId="0" fontId="13" fillId="0" borderId="0" xfId="0" applyFont="1" applyAlignment="1">
      <alignment vertical="center"/>
    </xf>
    <xf numFmtId="0" fontId="13" fillId="6" borderId="0" xfId="0" applyFont="1" applyFill="1" applyAlignment="1">
      <alignment horizontal="center" vertical="center"/>
    </xf>
    <xf numFmtId="0" fontId="0" fillId="0" borderId="1" xfId="0" applyBorder="1" applyAlignment="1">
      <alignment horizontal="center" vertical="center"/>
    </xf>
    <xf numFmtId="0" fontId="4" fillId="0" borderId="0" xfId="0" applyFont="1"/>
    <xf numFmtId="0" fontId="16" fillId="0" borderId="0" xfId="0" applyFont="1" applyAlignment="1">
      <alignment horizontal="left" vertical="center"/>
    </xf>
    <xf numFmtId="0" fontId="25" fillId="8" borderId="0" xfId="0" applyFont="1" applyFill="1" applyAlignment="1">
      <alignment horizontal="center" vertical="center"/>
    </xf>
    <xf numFmtId="0" fontId="0" fillId="6" borderId="0" xfId="0" applyFill="1"/>
    <xf numFmtId="0" fontId="27" fillId="0" borderId="0" xfId="0" applyFont="1" applyAlignment="1" applyProtection="1">
      <alignment horizontal="center" vertical="center"/>
      <protection hidden="1"/>
    </xf>
    <xf numFmtId="0" fontId="4" fillId="0" borderId="0" xfId="0" applyFont="1" applyAlignment="1" applyProtection="1">
      <alignment horizontal="center" vertical="center"/>
      <protection hidden="1"/>
    </xf>
    <xf numFmtId="2" fontId="4" fillId="0" borderId="0" xfId="0" applyNumberFormat="1" applyFont="1" applyAlignment="1" applyProtection="1">
      <alignment horizontal="center" vertical="center"/>
      <protection hidden="1"/>
    </xf>
    <xf numFmtId="0" fontId="4" fillId="0" borderId="1" xfId="0" applyFont="1" applyBorder="1" applyAlignment="1" applyProtection="1">
      <alignment horizontal="center" vertical="center"/>
      <protection hidden="1"/>
    </xf>
    <xf numFmtId="2" fontId="4" fillId="0" borderId="1" xfId="0" applyNumberFormat="1" applyFont="1" applyBorder="1" applyAlignment="1" applyProtection="1">
      <alignment horizontal="center" vertical="center"/>
      <protection hidden="1"/>
    </xf>
    <xf numFmtId="0" fontId="3" fillId="0" borderId="0" xfId="0" applyFont="1" applyAlignment="1" applyProtection="1">
      <alignment horizontal="center" vertical="center" wrapText="1"/>
      <protection hidden="1"/>
    </xf>
    <xf numFmtId="0" fontId="8" fillId="2" borderId="1" xfId="0" applyFont="1" applyFill="1" applyBorder="1" applyAlignment="1" applyProtection="1">
      <alignment horizontal="center" vertical="center" wrapText="1"/>
      <protection hidden="1"/>
    </xf>
    <xf numFmtId="2" fontId="8" fillId="2" borderId="1" xfId="0" applyNumberFormat="1" applyFont="1" applyFill="1" applyBorder="1" applyAlignment="1" applyProtection="1">
      <alignment horizontal="center" vertical="center" wrapText="1"/>
      <protection hidden="1"/>
    </xf>
    <xf numFmtId="0" fontId="8" fillId="10" borderId="1" xfId="1" applyFont="1" applyFill="1" applyBorder="1" applyAlignment="1" applyProtection="1">
      <alignment horizontal="center" vertical="center" wrapText="1"/>
      <protection hidden="1"/>
    </xf>
    <xf numFmtId="0" fontId="8" fillId="0" borderId="0" xfId="2" applyFont="1" applyBorder="1" applyAlignment="1">
      <alignment horizontal="center" vertical="center"/>
    </xf>
    <xf numFmtId="14" fontId="0" fillId="0" borderId="0" xfId="0" applyNumberFormat="1"/>
    <xf numFmtId="0" fontId="0" fillId="11" borderId="0" xfId="0" applyFill="1"/>
    <xf numFmtId="16" fontId="0" fillId="0" borderId="0" xfId="0" applyNumberFormat="1"/>
    <xf numFmtId="0" fontId="3" fillId="0" borderId="0" xfId="0" applyFont="1"/>
    <xf numFmtId="0" fontId="1" fillId="12" borderId="0" xfId="0" applyFont="1" applyFill="1" applyAlignment="1">
      <alignment horizontal="center" vertical="center"/>
    </xf>
    <xf numFmtId="4" fontId="1" fillId="12" borderId="0" xfId="0" applyNumberFormat="1" applyFont="1" applyFill="1" applyAlignment="1">
      <alignment horizontal="center" vertical="center"/>
    </xf>
    <xf numFmtId="0" fontId="8" fillId="0" borderId="1" xfId="0" applyFont="1" applyBorder="1" applyAlignment="1">
      <alignment horizontal="center" vertical="center" wrapText="1"/>
    </xf>
    <xf numFmtId="0" fontId="2" fillId="7" borderId="0" xfId="0" applyFont="1" applyFill="1" applyAlignment="1">
      <alignment horizontal="left" vertical="center"/>
    </xf>
    <xf numFmtId="0" fontId="0" fillId="18" borderId="1" xfId="0" applyFill="1" applyBorder="1" applyAlignment="1">
      <alignment vertical="center" wrapText="1"/>
    </xf>
    <xf numFmtId="22" fontId="0" fillId="6" borderId="0" xfId="0" applyNumberFormat="1" applyFill="1"/>
    <xf numFmtId="0" fontId="0" fillId="0" borderId="4" xfId="0" applyBorder="1" applyAlignment="1">
      <alignment horizontal="center" vertical="center" wrapText="1"/>
    </xf>
    <xf numFmtId="0" fontId="0" fillId="0" borderId="5" xfId="0" applyBorder="1" applyAlignment="1">
      <alignment horizontal="center" vertical="center" wrapText="1"/>
    </xf>
    <xf numFmtId="165" fontId="0" fillId="0" borderId="9" xfId="0" applyNumberFormat="1" applyBorder="1" applyAlignment="1">
      <alignment horizontal="center" vertical="center" wrapText="1"/>
    </xf>
    <xf numFmtId="0" fontId="0" fillId="0" borderId="10" xfId="0" applyBorder="1" applyAlignment="1">
      <alignment horizontal="center" vertical="center" wrapText="1"/>
    </xf>
    <xf numFmtId="0" fontId="0" fillId="7" borderId="11" xfId="0" applyFill="1" applyBorder="1" applyAlignment="1">
      <alignment horizontal="center" vertical="center" wrapText="1"/>
    </xf>
    <xf numFmtId="0" fontId="0" fillId="6" borderId="4"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5" xfId="0" applyFill="1" applyBorder="1" applyAlignment="1">
      <alignment horizontal="center" vertical="center" wrapText="1"/>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13" xfId="0" applyFill="1" applyBorder="1" applyAlignment="1">
      <alignment horizontal="center" vertical="center" wrapText="1"/>
    </xf>
    <xf numFmtId="0" fontId="18" fillId="6" borderId="0" xfId="0" applyFont="1" applyFill="1" applyAlignment="1">
      <alignment horizontal="center" vertical="center" wrapText="1"/>
    </xf>
    <xf numFmtId="0" fontId="0" fillId="6" borderId="9" xfId="0" applyFill="1" applyBorder="1" applyAlignment="1">
      <alignment horizontal="center" vertical="center" wrapText="1"/>
    </xf>
    <xf numFmtId="0" fontId="0" fillId="6" borderId="14" xfId="0" applyFill="1" applyBorder="1" applyAlignment="1">
      <alignment horizontal="center" vertical="center" wrapText="1"/>
    </xf>
    <xf numFmtId="0" fontId="0" fillId="6" borderId="10" xfId="0" applyFill="1" applyBorder="1" applyAlignment="1">
      <alignment horizontal="center" vertical="center" wrapText="1"/>
    </xf>
    <xf numFmtId="165" fontId="0" fillId="0" borderId="0" xfId="0" applyNumberFormat="1" applyAlignment="1">
      <alignment horizontal="center" vertical="center" wrapText="1"/>
    </xf>
    <xf numFmtId="49" fontId="0" fillId="0" borderId="0" xfId="0" applyNumberFormat="1"/>
    <xf numFmtId="49" fontId="0" fillId="11" borderId="0" xfId="0" applyNumberFormat="1" applyFill="1"/>
    <xf numFmtId="49" fontId="0" fillId="3" borderId="0" xfId="0" applyNumberFormat="1" applyFill="1"/>
    <xf numFmtId="3" fontId="1" fillId="2" borderId="0" xfId="0" applyNumberFormat="1" applyFont="1" applyFill="1" applyAlignment="1">
      <alignment horizontal="left" vertical="center"/>
    </xf>
    <xf numFmtId="0" fontId="33" fillId="2" borderId="0" xfId="0" applyFont="1" applyFill="1"/>
    <xf numFmtId="0" fontId="7" fillId="19" borderId="0" xfId="0" applyFont="1" applyFill="1" applyAlignment="1">
      <alignment horizontal="left" vertical="center"/>
    </xf>
    <xf numFmtId="3" fontId="1" fillId="19" borderId="0" xfId="0" applyNumberFormat="1" applyFont="1" applyFill="1" applyAlignment="1">
      <alignment horizontal="center" vertical="center"/>
    </xf>
    <xf numFmtId="3" fontId="1" fillId="20" borderId="0" xfId="0" applyNumberFormat="1" applyFont="1" applyFill="1" applyAlignment="1">
      <alignment horizontal="left" vertical="center"/>
    </xf>
    <xf numFmtId="49" fontId="7" fillId="0" borderId="0" xfId="0" applyNumberFormat="1" applyFont="1" applyAlignment="1">
      <alignment horizontal="left" vertical="center"/>
    </xf>
    <xf numFmtId="49" fontId="7" fillId="0" borderId="0" xfId="0" applyNumberFormat="1" applyFont="1" applyAlignment="1">
      <alignment vertical="center"/>
    </xf>
    <xf numFmtId="49" fontId="7" fillId="0" borderId="0" xfId="0" applyNumberFormat="1" applyFont="1" applyAlignment="1">
      <alignment horizontal="left"/>
    </xf>
    <xf numFmtId="49" fontId="1" fillId="0" borderId="0" xfId="0" applyNumberFormat="1" applyFont="1" applyAlignment="1">
      <alignment vertical="center"/>
    </xf>
    <xf numFmtId="2" fontId="7" fillId="0" borderId="0" xfId="0" applyNumberFormat="1" applyFont="1" applyAlignment="1">
      <alignment vertical="center"/>
    </xf>
    <xf numFmtId="10" fontId="0" fillId="0" borderId="0" xfId="0" applyNumberFormat="1"/>
    <xf numFmtId="0" fontId="0" fillId="0" borderId="1" xfId="0" applyBorder="1" applyAlignment="1" applyProtection="1">
      <alignment horizontal="center" vertical="center" wrapText="1"/>
      <protection locked="0"/>
    </xf>
    <xf numFmtId="4" fontId="0" fillId="0" borderId="1" xfId="0" applyNumberFormat="1" applyBorder="1" applyAlignment="1">
      <alignment horizontal="center" vertical="center" wrapText="1"/>
    </xf>
    <xf numFmtId="166" fontId="0" fillId="0" borderId="8" xfId="0" applyNumberFormat="1" applyBorder="1" applyAlignment="1" applyProtection="1">
      <alignment horizontal="center" vertical="center" wrapText="1"/>
      <protection locked="0"/>
    </xf>
    <xf numFmtId="0" fontId="0" fillId="0" borderId="1" xfId="0" applyBorder="1" applyAlignment="1">
      <alignment horizontal="center" vertical="center" wrapText="1"/>
    </xf>
    <xf numFmtId="0" fontId="0" fillId="20" borderId="0" xfId="0" applyFill="1"/>
    <xf numFmtId="0" fontId="0" fillId="6" borderId="1" xfId="0" applyFill="1" applyBorder="1" applyAlignment="1">
      <alignment horizontal="center" vertical="center" wrapText="1"/>
    </xf>
    <xf numFmtId="0" fontId="34" fillId="0" borderId="0" xfId="0" applyFont="1"/>
    <xf numFmtId="0" fontId="1" fillId="0" borderId="0" xfId="0" applyFont="1" applyAlignment="1">
      <alignment horizontal="center"/>
    </xf>
    <xf numFmtId="0" fontId="0" fillId="0" borderId="1" xfId="0" applyBorder="1"/>
    <xf numFmtId="14" fontId="0" fillId="0" borderId="1" xfId="0" applyNumberFormat="1" applyBorder="1" applyAlignment="1">
      <alignment horizontal="center" vertical="center" wrapText="1"/>
    </xf>
    <xf numFmtId="0" fontId="0" fillId="18" borderId="1" xfId="0" applyFill="1" applyBorder="1" applyAlignment="1" applyProtection="1">
      <alignment vertical="center" wrapText="1"/>
      <protection locked="0"/>
    </xf>
    <xf numFmtId="0" fontId="4" fillId="6" borderId="7" xfId="0" applyFont="1" applyFill="1" applyBorder="1" applyAlignment="1">
      <alignment horizontal="left" vertical="center" wrapText="1"/>
    </xf>
    <xf numFmtId="0" fontId="4" fillId="6" borderId="5" xfId="0" applyFont="1" applyFill="1" applyBorder="1" applyAlignment="1">
      <alignment horizontal="center" vertical="center" wrapText="1"/>
    </xf>
    <xf numFmtId="0" fontId="0" fillId="17" borderId="1" xfId="0" applyFill="1" applyBorder="1" applyAlignment="1">
      <alignment horizontal="center" vertical="center" wrapText="1"/>
    </xf>
    <xf numFmtId="0" fontId="0" fillId="17" borderId="6" xfId="0" applyFill="1" applyBorder="1" applyAlignment="1">
      <alignment horizontal="center" vertical="center" wrapText="1"/>
    </xf>
    <xf numFmtId="3" fontId="0" fillId="0" borderId="1" xfId="0" applyNumberFormat="1" applyBorder="1" applyAlignment="1">
      <alignment horizontal="center" vertical="center" wrapText="1"/>
    </xf>
    <xf numFmtId="0" fontId="31" fillId="18" borderId="1" xfId="0" applyFont="1" applyFill="1" applyBorder="1" applyAlignment="1">
      <alignment vertical="center" wrapText="1"/>
    </xf>
    <xf numFmtId="0" fontId="0" fillId="6" borderId="1" xfId="0"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0" xfId="0" applyAlignment="1">
      <alignment vertical="top"/>
    </xf>
    <xf numFmtId="0" fontId="35" fillId="0" borderId="1" xfId="0" applyFont="1" applyBorder="1" applyAlignment="1">
      <alignment horizontal="left" vertical="center" wrapText="1"/>
    </xf>
    <xf numFmtId="0" fontId="36" fillId="0" borderId="1" xfId="0" applyFont="1" applyBorder="1" applyAlignment="1">
      <alignment horizontal="center" vertical="center" wrapText="1"/>
    </xf>
    <xf numFmtId="0" fontId="0" fillId="4" borderId="0" xfId="0" applyFill="1"/>
    <xf numFmtId="0" fontId="9" fillId="0" borderId="0" xfId="0" applyFont="1"/>
    <xf numFmtId="0" fontId="0" fillId="0" borderId="0" xfId="0" applyAlignment="1">
      <alignment horizontal="center"/>
    </xf>
    <xf numFmtId="0" fontId="2" fillId="17" borderId="0" xfId="0" applyFont="1" applyFill="1" applyAlignment="1">
      <alignment horizontal="left"/>
    </xf>
    <xf numFmtId="0" fontId="3" fillId="22" borderId="0" xfId="0" applyFont="1" applyFill="1"/>
    <xf numFmtId="167" fontId="0" fillId="0" borderId="0" xfId="0" applyNumberFormat="1"/>
    <xf numFmtId="0" fontId="37" fillId="0" borderId="0" xfId="0" applyFont="1"/>
    <xf numFmtId="0" fontId="0" fillId="0" borderId="0" xfId="3" applyNumberFormat="1" applyFont="1"/>
    <xf numFmtId="0" fontId="0" fillId="2" borderId="0" xfId="0" applyFill="1"/>
    <xf numFmtId="0" fontId="3" fillId="7" borderId="0" xfId="0" applyFont="1" applyFill="1"/>
    <xf numFmtId="0" fontId="0" fillId="0" borderId="15" xfId="0" applyBorder="1" applyAlignment="1">
      <alignment vertical="top"/>
    </xf>
    <xf numFmtId="0" fontId="0" fillId="0" borderId="16" xfId="0" applyBorder="1" applyAlignment="1">
      <alignment vertical="top"/>
    </xf>
    <xf numFmtId="0" fontId="20" fillId="23" borderId="17" xfId="0" applyFont="1" applyFill="1" applyBorder="1"/>
    <xf numFmtId="0" fontId="0" fillId="0" borderId="18" xfId="0" applyBorder="1" applyAlignment="1">
      <alignment vertical="top"/>
    </xf>
    <xf numFmtId="0" fontId="0" fillId="0" borderId="19" xfId="0" applyBorder="1" applyAlignment="1">
      <alignment vertical="top"/>
    </xf>
    <xf numFmtId="0" fontId="0" fillId="0" borderId="20" xfId="0" applyBorder="1" applyAlignment="1">
      <alignment vertical="top"/>
    </xf>
    <xf numFmtId="0" fontId="0" fillId="0" borderId="21" xfId="0" applyBorder="1" applyAlignment="1">
      <alignment vertical="top"/>
    </xf>
    <xf numFmtId="0" fontId="38" fillId="0" borderId="0" xfId="4" applyAlignment="1">
      <alignment vertical="top"/>
    </xf>
    <xf numFmtId="0" fontId="38" fillId="24" borderId="1" xfId="4" applyFill="1" applyBorder="1" applyAlignment="1">
      <alignment vertical="top"/>
    </xf>
    <xf numFmtId="2" fontId="0" fillId="0" borderId="0" xfId="0" applyNumberFormat="1" applyAlignment="1">
      <alignment horizontal="left"/>
    </xf>
    <xf numFmtId="0" fontId="3" fillId="25" borderId="0" xfId="0" applyFont="1" applyFill="1"/>
    <xf numFmtId="0" fontId="7" fillId="0" borderId="1" xfId="0" applyFont="1" applyBorder="1" applyAlignment="1">
      <alignment horizontal="left" vertical="center"/>
    </xf>
    <xf numFmtId="49" fontId="0" fillId="0" borderId="1" xfId="0" applyNumberFormat="1" applyBorder="1" applyAlignment="1">
      <alignment horizontal="center" vertical="center" wrapText="1"/>
    </xf>
    <xf numFmtId="0" fontId="0" fillId="4" borderId="0" xfId="0" applyFill="1" applyAlignment="1">
      <alignment horizontal="center" vertical="center"/>
    </xf>
    <xf numFmtId="0" fontId="5" fillId="0" borderId="0" xfId="0" applyFont="1" applyAlignment="1">
      <alignment horizontal="center" vertical="center"/>
    </xf>
    <xf numFmtId="49" fontId="0" fillId="0" borderId="0" xfId="0" applyNumberFormat="1" applyAlignment="1">
      <alignment horizontal="center" vertical="center"/>
    </xf>
    <xf numFmtId="0" fontId="5" fillId="0" borderId="0" xfId="0" applyFont="1" applyAlignment="1">
      <alignment horizontal="center" vertical="center" readingOrder="1"/>
    </xf>
    <xf numFmtId="0" fontId="4" fillId="9" borderId="0" xfId="0" applyFont="1" applyFill="1" applyAlignment="1">
      <alignment horizontal="center" vertical="center" wrapText="1"/>
    </xf>
    <xf numFmtId="0" fontId="0" fillId="9" borderId="0" xfId="0" applyFill="1" applyAlignment="1">
      <alignment horizontal="center" vertical="center" wrapText="1"/>
    </xf>
    <xf numFmtId="49" fontId="0" fillId="9" borderId="0" xfId="0" applyNumberFormat="1" applyFill="1" applyAlignment="1">
      <alignment horizontal="left" vertical="center"/>
    </xf>
    <xf numFmtId="0" fontId="0" fillId="5" borderId="0" xfId="0" applyFill="1" applyAlignment="1">
      <alignment horizontal="center" vertical="center"/>
    </xf>
    <xf numFmtId="0" fontId="9" fillId="6" borderId="0" xfId="0" applyFont="1" applyFill="1" applyAlignment="1">
      <alignment horizontal="center"/>
    </xf>
    <xf numFmtId="0" fontId="0" fillId="6" borderId="0" xfId="0" applyFill="1" applyAlignment="1">
      <alignment horizontal="center" vertical="center"/>
    </xf>
    <xf numFmtId="0" fontId="9" fillId="6" borderId="0" xfId="0" applyFont="1" applyFill="1" applyAlignment="1">
      <alignment horizontal="center" vertical="center"/>
    </xf>
    <xf numFmtId="49" fontId="0" fillId="0" borderId="0" xfId="0" applyNumberFormat="1" applyAlignment="1">
      <alignment horizontal="left" vertical="center"/>
    </xf>
    <xf numFmtId="49" fontId="2" fillId="8" borderId="0" xfId="0" applyNumberFormat="1" applyFont="1" applyFill="1" applyAlignment="1">
      <alignment horizontal="center" vertical="center"/>
    </xf>
    <xf numFmtId="0" fontId="0" fillId="0" borderId="1" xfId="0" applyBorder="1" applyAlignment="1">
      <alignment horizontal="center"/>
    </xf>
    <xf numFmtId="0" fontId="41" fillId="0" borderId="0" xfId="0" applyFont="1"/>
    <xf numFmtId="0" fontId="42" fillId="0" borderId="0" xfId="0" applyFont="1"/>
    <xf numFmtId="0" fontId="0" fillId="0" borderId="0" xfId="0" applyAlignment="1">
      <alignment horizontal="right"/>
    </xf>
    <xf numFmtId="0" fontId="0" fillId="0" borderId="23" xfId="0" applyBorder="1"/>
    <xf numFmtId="0" fontId="0" fillId="0" borderId="24" xfId="0" applyBorder="1"/>
    <xf numFmtId="0" fontId="0" fillId="0" borderId="25" xfId="0" applyBorder="1"/>
    <xf numFmtId="0" fontId="43" fillId="0" borderId="0" xfId="0" applyFont="1"/>
    <xf numFmtId="0" fontId="0" fillId="0" borderId="26" xfId="0" applyBorder="1"/>
    <xf numFmtId="0" fontId="0" fillId="0" borderId="27" xfId="0" applyBorder="1"/>
    <xf numFmtId="0" fontId="0" fillId="0" borderId="28" xfId="0" applyBorder="1"/>
    <xf numFmtId="0" fontId="0" fillId="26" borderId="0" xfId="0" applyFill="1"/>
    <xf numFmtId="0" fontId="44" fillId="0" borderId="0" xfId="0" applyFont="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36" xfId="0" applyBorder="1" applyAlignment="1">
      <alignment horizontal="right"/>
    </xf>
    <xf numFmtId="2" fontId="46" fillId="27" borderId="47" xfId="0" applyNumberFormat="1" applyFont="1" applyFill="1" applyBorder="1" applyAlignment="1">
      <alignment vertical="center" wrapText="1"/>
    </xf>
    <xf numFmtId="2" fontId="46" fillId="27" borderId="45" xfId="0" applyNumberFormat="1" applyFont="1" applyFill="1" applyBorder="1" applyAlignment="1">
      <alignment vertical="center" wrapText="1"/>
    </xf>
    <xf numFmtId="0" fontId="0" fillId="27" borderId="49" xfId="0" applyFill="1" applyBorder="1"/>
    <xf numFmtId="2" fontId="46" fillId="0" borderId="0" xfId="0" applyNumberFormat="1" applyFont="1" applyAlignment="1">
      <alignment horizontal="left" vertical="top" wrapText="1"/>
    </xf>
    <xf numFmtId="0" fontId="38" fillId="0" borderId="0" xfId="0" applyFont="1"/>
    <xf numFmtId="0" fontId="49" fillId="0" borderId="0" xfId="0" applyFont="1" applyAlignment="1">
      <alignment vertical="center"/>
    </xf>
    <xf numFmtId="0" fontId="50" fillId="0" borderId="0" xfId="0" applyFont="1" applyAlignment="1">
      <alignment vertical="center"/>
    </xf>
    <xf numFmtId="0" fontId="51" fillId="0" borderId="0" xfId="0" applyFont="1" applyAlignment="1">
      <alignment horizontal="right" readingOrder="2"/>
    </xf>
    <xf numFmtId="2" fontId="52" fillId="0" borderId="0" xfId="0" applyNumberFormat="1" applyFont="1"/>
    <xf numFmtId="0" fontId="51" fillId="0" borderId="0" xfId="0" applyFont="1" applyAlignment="1">
      <alignment horizontal="left" readingOrder="2"/>
    </xf>
    <xf numFmtId="0" fontId="53" fillId="0" borderId="35" xfId="0" applyFont="1" applyBorder="1" applyAlignment="1">
      <alignment horizontal="center"/>
    </xf>
    <xf numFmtId="0" fontId="53" fillId="0" borderId="34" xfId="0" applyFont="1" applyBorder="1" applyAlignment="1">
      <alignment horizontal="center"/>
    </xf>
    <xf numFmtId="0" fontId="54" fillId="0" borderId="35" xfId="0" applyFont="1" applyBorder="1" applyAlignment="1">
      <alignment horizontal="center"/>
    </xf>
    <xf numFmtId="0" fontId="54" fillId="0" borderId="34" xfId="0" applyFont="1" applyBorder="1" applyAlignment="1">
      <alignment horizontal="center"/>
    </xf>
    <xf numFmtId="0" fontId="48" fillId="0" borderId="35" xfId="0" applyFont="1" applyBorder="1" applyAlignment="1">
      <alignment horizontal="left"/>
    </xf>
    <xf numFmtId="0" fontId="46" fillId="0" borderId="33" xfId="0" applyFont="1" applyBorder="1" applyAlignment="1">
      <alignment horizontal="right"/>
    </xf>
    <xf numFmtId="0" fontId="48" fillId="0" borderId="34" xfId="0" applyFont="1" applyBorder="1" applyAlignment="1">
      <alignment horizontal="center"/>
    </xf>
    <xf numFmtId="0" fontId="46" fillId="0" borderId="50" xfId="0" applyFont="1" applyBorder="1"/>
    <xf numFmtId="0" fontId="46" fillId="0" borderId="55" xfId="0" applyFont="1" applyBorder="1"/>
    <xf numFmtId="0" fontId="0" fillId="0" borderId="59" xfId="0" applyBorder="1" applyAlignment="1">
      <alignment wrapText="1"/>
    </xf>
    <xf numFmtId="2" fontId="0" fillId="0" borderId="0" xfId="0" applyNumberFormat="1" applyAlignment="1">
      <alignment horizontal="center"/>
    </xf>
    <xf numFmtId="0" fontId="55" fillId="0" borderId="0" xfId="0" applyFont="1" applyAlignment="1">
      <alignment horizontal="center"/>
    </xf>
    <xf numFmtId="0" fontId="56" fillId="0" borderId="0" xfId="0" applyFont="1"/>
    <xf numFmtId="0" fontId="0" fillId="0" borderId="0" xfId="0" applyAlignment="1">
      <alignment wrapText="1"/>
    </xf>
    <xf numFmtId="0" fontId="0" fillId="28" borderId="60" xfId="0" applyFill="1" applyBorder="1" applyAlignment="1">
      <alignment horizontal="right"/>
    </xf>
    <xf numFmtId="0" fontId="0" fillId="0" borderId="63" xfId="0" applyBorder="1" applyAlignment="1">
      <alignment horizontal="center"/>
    </xf>
    <xf numFmtId="0" fontId="0" fillId="0" borderId="2" xfId="0" applyBorder="1"/>
    <xf numFmtId="0" fontId="0" fillId="0" borderId="3" xfId="0" applyBorder="1"/>
    <xf numFmtId="0" fontId="48" fillId="0" borderId="0" xfId="0" applyFont="1"/>
    <xf numFmtId="0" fontId="0" fillId="24" borderId="3" xfId="0" applyFill="1" applyBorder="1" applyAlignment="1" applyProtection="1">
      <alignment horizontal="center"/>
      <protection locked="0"/>
    </xf>
    <xf numFmtId="0" fontId="0" fillId="0" borderId="1" xfId="0" applyBorder="1" applyAlignment="1">
      <alignment horizontal="center" wrapText="1"/>
    </xf>
    <xf numFmtId="0" fontId="60" fillId="0" borderId="0" xfId="0" applyFont="1"/>
    <xf numFmtId="0" fontId="61" fillId="0" borderId="0" xfId="0" applyFont="1"/>
    <xf numFmtId="0" fontId="0" fillId="24" borderId="3" xfId="0" applyFill="1" applyBorder="1" applyProtection="1">
      <protection locked="0"/>
    </xf>
    <xf numFmtId="0" fontId="28" fillId="0" borderId="0" xfId="2" applyAlignment="1" applyProtection="1"/>
    <xf numFmtId="0" fontId="0" fillId="0" borderId="39" xfId="0" applyBorder="1"/>
    <xf numFmtId="0" fontId="0" fillId="0" borderId="54" xfId="0" applyBorder="1"/>
    <xf numFmtId="0" fontId="0" fillId="0" borderId="52" xfId="0" applyBorder="1"/>
    <xf numFmtId="0" fontId="62" fillId="0" borderId="1" xfId="0" applyFont="1" applyBorder="1" applyAlignment="1">
      <alignment horizontal="center" wrapText="1"/>
    </xf>
    <xf numFmtId="0" fontId="0" fillId="0" borderId="3" xfId="0" applyBorder="1" applyProtection="1">
      <protection locked="0"/>
    </xf>
    <xf numFmtId="0" fontId="0" fillId="0" borderId="2" xfId="0" applyBorder="1" applyProtection="1">
      <protection locked="0"/>
    </xf>
    <xf numFmtId="0" fontId="0" fillId="24" borderId="2" xfId="0" applyFill="1" applyBorder="1" applyProtection="1">
      <protection locked="0"/>
    </xf>
    <xf numFmtId="0" fontId="0" fillId="0" borderId="64" xfId="0" applyBorder="1"/>
    <xf numFmtId="0" fontId="0" fillId="0" borderId="65" xfId="0" applyBorder="1"/>
    <xf numFmtId="0" fontId="0" fillId="0" borderId="53" xfId="0" applyBorder="1"/>
    <xf numFmtId="0" fontId="0" fillId="26" borderId="54" xfId="0" applyFill="1" applyBorder="1"/>
    <xf numFmtId="0" fontId="0" fillId="26" borderId="40" xfId="0" applyFill="1" applyBorder="1"/>
    <xf numFmtId="0" fontId="9" fillId="0" borderId="3" xfId="0" applyFont="1" applyBorder="1"/>
    <xf numFmtId="0" fontId="0" fillId="0" borderId="38" xfId="0" applyBorder="1" applyAlignment="1">
      <alignment horizontal="center"/>
    </xf>
    <xf numFmtId="0" fontId="0" fillId="0" borderId="40" xfId="0" applyBorder="1"/>
    <xf numFmtId="0" fontId="0" fillId="0" borderId="63" xfId="0" applyBorder="1"/>
    <xf numFmtId="0" fontId="0" fillId="0" borderId="17" xfId="0" applyBorder="1"/>
    <xf numFmtId="0" fontId="0" fillId="0" borderId="38" xfId="0" applyBorder="1"/>
    <xf numFmtId="0" fontId="9" fillId="0" borderId="53" xfId="0" applyFont="1" applyBorder="1"/>
    <xf numFmtId="0" fontId="0" fillId="26" borderId="1" xfId="0" applyFill="1" applyBorder="1" applyAlignment="1">
      <alignment horizontal="left"/>
    </xf>
    <xf numFmtId="0" fontId="0" fillId="28" borderId="1" xfId="0" applyFill="1" applyBorder="1" applyAlignment="1">
      <alignment horizontal="left"/>
    </xf>
    <xf numFmtId="0" fontId="0" fillId="0" borderId="1" xfId="0" applyBorder="1" applyAlignment="1">
      <alignment horizontal="left"/>
    </xf>
    <xf numFmtId="0" fontId="63" fillId="0" borderId="0" xfId="0" applyFont="1"/>
    <xf numFmtId="0" fontId="41" fillId="0" borderId="0" xfId="0" applyFont="1" applyAlignment="1">
      <alignment horizontal="right"/>
    </xf>
    <xf numFmtId="0" fontId="64" fillId="0" borderId="0" xfId="0" applyFont="1"/>
    <xf numFmtId="0" fontId="65" fillId="0" borderId="0" xfId="0" applyFont="1"/>
    <xf numFmtId="0" fontId="66" fillId="0" borderId="0" xfId="2" applyFont="1" applyAlignment="1" applyProtection="1">
      <alignment horizontal="center"/>
    </xf>
    <xf numFmtId="0" fontId="0" fillId="29" borderId="2" xfId="0" applyFill="1" applyBorder="1"/>
    <xf numFmtId="0" fontId="38" fillId="24" borderId="3" xfId="0" applyFont="1" applyFill="1" applyBorder="1" applyProtection="1">
      <protection locked="0"/>
    </xf>
    <xf numFmtId="0" fontId="0" fillId="0" borderId="15" xfId="0" applyBorder="1"/>
    <xf numFmtId="0" fontId="3" fillId="30" borderId="1" xfId="0" applyFont="1" applyFill="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1" xfId="0" applyBorder="1" applyAlignment="1" applyProtection="1">
      <alignment horizontal="left" vertical="center" indent="5"/>
      <protection hidden="1"/>
    </xf>
    <xf numFmtId="0" fontId="0" fillId="0" borderId="38" xfId="0" applyBorder="1" applyAlignment="1" applyProtection="1">
      <alignment horizontal="center" vertical="center"/>
      <protection hidden="1"/>
    </xf>
    <xf numFmtId="0" fontId="0" fillId="0" borderId="0" xfId="0" applyAlignment="1" applyProtection="1">
      <alignment horizontal="center" vertical="center"/>
      <protection hidden="1"/>
    </xf>
    <xf numFmtId="0" fontId="3" fillId="2" borderId="1" xfId="0" applyFont="1" applyFill="1" applyBorder="1" applyAlignment="1" applyProtection="1">
      <alignment horizontal="center" vertical="center"/>
      <protection hidden="1"/>
    </xf>
    <xf numFmtId="0" fontId="4" fillId="3" borderId="1" xfId="0" applyFont="1" applyFill="1" applyBorder="1" applyAlignment="1" applyProtection="1">
      <alignment horizontal="center" vertical="center"/>
      <protection hidden="1"/>
    </xf>
    <xf numFmtId="0" fontId="71" fillId="3" borderId="1" xfId="0" applyFont="1" applyFill="1" applyBorder="1" applyAlignment="1" applyProtection="1">
      <alignment horizontal="center" vertical="center"/>
      <protection hidden="1"/>
    </xf>
    <xf numFmtId="0" fontId="71" fillId="0" borderId="1" xfId="0" applyFont="1" applyBorder="1" applyAlignment="1" applyProtection="1">
      <alignment horizontal="center" vertical="center"/>
      <protection hidden="1"/>
    </xf>
    <xf numFmtId="0" fontId="0" fillId="0" borderId="0" xfId="0" applyAlignment="1" applyProtection="1">
      <alignment horizontal="left" vertical="center"/>
      <protection hidden="1"/>
    </xf>
    <xf numFmtId="0" fontId="0" fillId="30" borderId="1" xfId="0" applyFill="1" applyBorder="1" applyAlignment="1" applyProtection="1">
      <alignment horizontal="center" vertical="center"/>
      <protection hidden="1"/>
    </xf>
    <xf numFmtId="0" fontId="0" fillId="30" borderId="1" xfId="0" applyFill="1" applyBorder="1" applyAlignment="1" applyProtection="1">
      <alignment horizontal="left" vertical="center" indent="5"/>
      <protection hidden="1"/>
    </xf>
    <xf numFmtId="0" fontId="4" fillId="30" borderId="1" xfId="0" applyFont="1" applyFill="1" applyBorder="1" applyAlignment="1" applyProtection="1">
      <alignment horizontal="center" vertical="center"/>
      <protection hidden="1"/>
    </xf>
    <xf numFmtId="0" fontId="71" fillId="30" borderId="1" xfId="0" applyFont="1" applyFill="1" applyBorder="1" applyAlignment="1" applyProtection="1">
      <alignment horizontal="center" vertical="center"/>
      <protection hidden="1"/>
    </xf>
    <xf numFmtId="0" fontId="0" fillId="31" borderId="1" xfId="0" applyFill="1" applyBorder="1" applyAlignment="1">
      <alignment horizontal="center" vertical="center"/>
    </xf>
    <xf numFmtId="0" fontId="9" fillId="31" borderId="1" xfId="0" applyFont="1" applyFill="1" applyBorder="1" applyAlignment="1">
      <alignment horizontal="center"/>
    </xf>
    <xf numFmtId="0" fontId="9" fillId="31" borderId="1" xfId="0" applyFont="1" applyFill="1" applyBorder="1" applyAlignment="1">
      <alignment horizontal="center" vertical="center"/>
    </xf>
    <xf numFmtId="0" fontId="0" fillId="19" borderId="0" xfId="0" applyFill="1" applyAlignment="1">
      <alignment horizontal="center"/>
    </xf>
    <xf numFmtId="0" fontId="0" fillId="19" borderId="0" xfId="0" applyFill="1" applyAlignment="1">
      <alignment horizontal="center" vertical="center"/>
    </xf>
    <xf numFmtId="0" fontId="0" fillId="2" borderId="1" xfId="0" applyFill="1" applyBorder="1" applyAlignment="1">
      <alignment horizontal="center" vertical="center"/>
    </xf>
    <xf numFmtId="0" fontId="0" fillId="32" borderId="1" xfId="0" applyFill="1" applyBorder="1"/>
    <xf numFmtId="0" fontId="0" fillId="19" borderId="1" xfId="0" applyFill="1" applyBorder="1"/>
    <xf numFmtId="0" fontId="0" fillId="31" borderId="1" xfId="0" applyFill="1" applyBorder="1"/>
    <xf numFmtId="0" fontId="0" fillId="15" borderId="1" xfId="0" applyFill="1" applyBorder="1"/>
    <xf numFmtId="0" fontId="32" fillId="15" borderId="1" xfId="0" applyFont="1" applyFill="1" applyBorder="1"/>
    <xf numFmtId="0" fontId="1" fillId="6" borderId="2" xfId="0" applyFont="1" applyFill="1" applyBorder="1"/>
    <xf numFmtId="0" fontId="1" fillId="6" borderId="66" xfId="0" applyFont="1" applyFill="1" applyBorder="1"/>
    <xf numFmtId="0" fontId="11" fillId="6" borderId="66" xfId="0" applyFont="1" applyFill="1" applyBorder="1"/>
    <xf numFmtId="0" fontId="1" fillId="6" borderId="14" xfId="0" applyFont="1" applyFill="1" applyBorder="1"/>
    <xf numFmtId="0" fontId="11" fillId="6" borderId="14" xfId="0" applyFont="1" applyFill="1" applyBorder="1"/>
    <xf numFmtId="0" fontId="1" fillId="6" borderId="2" xfId="0" applyFont="1" applyFill="1" applyBorder="1" applyAlignment="1">
      <alignment horizontal="left"/>
    </xf>
    <xf numFmtId="0" fontId="11" fillId="6" borderId="2" xfId="0" applyFont="1" applyFill="1" applyBorder="1"/>
    <xf numFmtId="0" fontId="0" fillId="6" borderId="2" xfId="0" applyFill="1" applyBorder="1"/>
    <xf numFmtId="2" fontId="11" fillId="6" borderId="2" xfId="0" applyNumberFormat="1" applyFont="1" applyFill="1" applyBorder="1"/>
    <xf numFmtId="0" fontId="0" fillId="6" borderId="3" xfId="0" applyFill="1" applyBorder="1"/>
    <xf numFmtId="0" fontId="0" fillId="33" borderId="0" xfId="0" applyFill="1"/>
    <xf numFmtId="14" fontId="0" fillId="6" borderId="0" xfId="0" applyNumberFormat="1" applyFill="1"/>
    <xf numFmtId="0" fontId="75" fillId="33" borderId="0" xfId="0" applyFont="1" applyFill="1"/>
    <xf numFmtId="0" fontId="73" fillId="6" borderId="0" xfId="0" applyFont="1" applyFill="1"/>
    <xf numFmtId="0" fontId="1" fillId="6" borderId="3" xfId="0" applyFont="1" applyFill="1" applyBorder="1"/>
    <xf numFmtId="0" fontId="11" fillId="6" borderId="0" xfId="0" applyFont="1" applyFill="1"/>
    <xf numFmtId="0" fontId="1" fillId="6" borderId="0" xfId="0" applyFont="1" applyFill="1"/>
    <xf numFmtId="0" fontId="1" fillId="6" borderId="53" xfId="0" applyFont="1" applyFill="1" applyBorder="1"/>
    <xf numFmtId="0" fontId="0" fillId="6" borderId="53" xfId="0" applyFill="1" applyBorder="1"/>
    <xf numFmtId="0" fontId="11" fillId="6" borderId="3" xfId="0" applyFont="1" applyFill="1" applyBorder="1"/>
    <xf numFmtId="0" fontId="1" fillId="6" borderId="0" xfId="0" applyFont="1" applyFill="1" applyAlignment="1">
      <alignment horizontal="left"/>
    </xf>
    <xf numFmtId="0" fontId="11" fillId="6" borderId="2" xfId="0" applyFont="1" applyFill="1" applyBorder="1" applyAlignment="1">
      <alignment horizontal="left"/>
    </xf>
    <xf numFmtId="0" fontId="11" fillId="2" borderId="2" xfId="0" applyFont="1" applyFill="1" applyBorder="1"/>
    <xf numFmtId="0" fontId="1" fillId="2" borderId="2" xfId="0" applyFont="1" applyFill="1" applyBorder="1"/>
    <xf numFmtId="0" fontId="0" fillId="2" borderId="2" xfId="0" applyFill="1" applyBorder="1"/>
    <xf numFmtId="2" fontId="11" fillId="2" borderId="2" xfId="0" applyNumberFormat="1" applyFont="1" applyFill="1" applyBorder="1"/>
    <xf numFmtId="0" fontId="1" fillId="2" borderId="2" xfId="0" applyFont="1" applyFill="1" applyBorder="1" applyAlignment="1">
      <alignment horizontal="left"/>
    </xf>
    <xf numFmtId="2" fontId="11" fillId="6" borderId="2" xfId="0" applyNumberFormat="1" applyFont="1" applyFill="1" applyBorder="1" applyAlignment="1">
      <alignment horizontal="left"/>
    </xf>
    <xf numFmtId="0" fontId="74" fillId="33" borderId="0" xfId="0" applyFont="1" applyFill="1"/>
    <xf numFmtId="0" fontId="0" fillId="33" borderId="0" xfId="0" applyFill="1" applyAlignment="1">
      <alignment horizontal="right"/>
    </xf>
    <xf numFmtId="0" fontId="0" fillId="34" borderId="0" xfId="0" applyFill="1"/>
    <xf numFmtId="0" fontId="76" fillId="33" borderId="0" xfId="0" applyFont="1" applyFill="1"/>
    <xf numFmtId="0" fontId="3" fillId="30" borderId="38" xfId="0" applyFont="1" applyFill="1" applyBorder="1" applyAlignment="1" applyProtection="1">
      <alignment horizontal="center" vertical="center"/>
      <protection hidden="1"/>
    </xf>
    <xf numFmtId="0" fontId="38" fillId="0" borderId="1" xfId="0" applyFont="1" applyBorder="1"/>
    <xf numFmtId="0" fontId="38" fillId="0" borderId="3" xfId="0" applyFont="1" applyBorder="1"/>
    <xf numFmtId="0" fontId="62" fillId="0" borderId="1" xfId="0" applyFont="1" applyBorder="1"/>
    <xf numFmtId="0" fontId="38" fillId="0" borderId="3" xfId="2" applyFont="1" applyBorder="1" applyAlignment="1" applyProtection="1"/>
    <xf numFmtId="0" fontId="38" fillId="0" borderId="2" xfId="2" applyFont="1" applyBorder="1" applyAlignment="1" applyProtection="1"/>
    <xf numFmtId="0" fontId="44" fillId="0" borderId="0" xfId="0" applyFont="1" applyAlignment="1">
      <alignment horizontal="center"/>
    </xf>
    <xf numFmtId="1" fontId="43" fillId="0" borderId="0" xfId="0" applyNumberFormat="1" applyFont="1"/>
    <xf numFmtId="2" fontId="43" fillId="0" borderId="0" xfId="0" applyNumberFormat="1" applyFont="1"/>
    <xf numFmtId="0" fontId="3" fillId="25" borderId="22" xfId="0" applyFont="1" applyFill="1" applyBorder="1"/>
    <xf numFmtId="0" fontId="0" fillId="24" borderId="1" xfId="0" applyFill="1" applyBorder="1" applyAlignment="1">
      <alignment vertical="top"/>
    </xf>
    <xf numFmtId="0" fontId="0" fillId="0" borderId="0" xfId="0" quotePrefix="1" applyAlignment="1">
      <alignment vertical="top"/>
    </xf>
    <xf numFmtId="0" fontId="38" fillId="0" borderId="0" xfId="0" applyFont="1" applyAlignment="1">
      <alignment vertical="top"/>
    </xf>
    <xf numFmtId="0" fontId="69" fillId="0" borderId="11" xfId="0" applyFont="1" applyBorder="1" applyAlignment="1">
      <alignment horizontal="center"/>
    </xf>
    <xf numFmtId="0" fontId="69" fillId="0" borderId="2" xfId="0" applyFont="1" applyBorder="1" applyAlignment="1">
      <alignment horizontal="center"/>
    </xf>
    <xf numFmtId="0" fontId="69" fillId="0" borderId="6" xfId="0" applyFont="1" applyBorder="1" applyAlignment="1">
      <alignment horizontal="center"/>
    </xf>
    <xf numFmtId="0" fontId="0" fillId="0" borderId="0" xfId="0" applyAlignment="1">
      <alignment horizontal="center"/>
    </xf>
    <xf numFmtId="2" fontId="46" fillId="0" borderId="0" xfId="0" applyNumberFormat="1" applyFont="1" applyAlignment="1">
      <alignment horizontal="center" vertical="center" wrapText="1"/>
    </xf>
    <xf numFmtId="0" fontId="0" fillId="24" borderId="3" xfId="0" applyFill="1" applyBorder="1" applyAlignment="1" applyProtection="1">
      <alignment horizontal="center"/>
      <protection locked="0"/>
    </xf>
    <xf numFmtId="0" fontId="62" fillId="0" borderId="3" xfId="0" applyFont="1" applyBorder="1" applyAlignment="1">
      <alignment horizontal="center"/>
    </xf>
    <xf numFmtId="0" fontId="38" fillId="0" borderId="0" xfId="0" applyFont="1" applyAlignment="1">
      <alignment horizontal="left" vertical="center" wrapText="1"/>
    </xf>
    <xf numFmtId="0" fontId="38" fillId="0" borderId="39" xfId="0" applyFont="1" applyBorder="1" applyAlignment="1">
      <alignment horizontal="left" vertical="center" wrapText="1"/>
    </xf>
    <xf numFmtId="0" fontId="38" fillId="0" borderId="3" xfId="0" applyFont="1" applyBorder="1" applyAlignment="1">
      <alignment horizontal="left" vertical="center" wrapText="1"/>
    </xf>
    <xf numFmtId="0" fontId="38" fillId="0" borderId="64" xfId="0" applyFont="1" applyBorder="1" applyAlignment="1">
      <alignment horizontal="left" vertical="center" wrapText="1"/>
    </xf>
    <xf numFmtId="0" fontId="58" fillId="0" borderId="0" xfId="0" applyFont="1" applyAlignment="1">
      <alignment horizontal="center"/>
    </xf>
    <xf numFmtId="2" fontId="57" fillId="28" borderId="62" xfId="0" applyNumberFormat="1" applyFont="1" applyFill="1" applyBorder="1" applyAlignment="1">
      <alignment horizontal="center"/>
    </xf>
    <xf numFmtId="2" fontId="57" fillId="28" borderId="61" xfId="0" applyNumberFormat="1" applyFont="1" applyFill="1" applyBorder="1" applyAlignment="1">
      <alignment horizontal="center"/>
    </xf>
    <xf numFmtId="0" fontId="44" fillId="0" borderId="0" xfId="0" applyFont="1" applyAlignment="1">
      <alignment horizontal="left"/>
    </xf>
    <xf numFmtId="1" fontId="44" fillId="24" borderId="0" xfId="0" applyNumberFormat="1" applyFont="1" applyFill="1" applyAlignment="1" applyProtection="1">
      <alignment horizontal="center"/>
      <protection locked="0"/>
    </xf>
    <xf numFmtId="0" fontId="48" fillId="0" borderId="34" xfId="0" applyFont="1" applyBorder="1" applyAlignment="1">
      <alignment horizontal="center" wrapText="1"/>
    </xf>
    <xf numFmtId="0" fontId="48" fillId="0" borderId="32" xfId="0" applyFont="1" applyBorder="1" applyAlignment="1">
      <alignment horizontal="center" wrapText="1"/>
    </xf>
    <xf numFmtId="0" fontId="0" fillId="0" borderId="58" xfId="0" applyBorder="1" applyAlignment="1">
      <alignment horizontal="center"/>
    </xf>
    <xf numFmtId="0" fontId="0" fillId="0" borderId="42" xfId="0" applyBorder="1" applyAlignment="1">
      <alignment horizontal="center"/>
    </xf>
    <xf numFmtId="0" fontId="0" fillId="0" borderId="41" xfId="0" applyBorder="1" applyAlignment="1">
      <alignment horizontal="center"/>
    </xf>
    <xf numFmtId="0" fontId="0" fillId="0" borderId="57" xfId="0" applyBorder="1" applyAlignment="1">
      <alignment horizontal="center" wrapText="1"/>
    </xf>
    <xf numFmtId="0" fontId="38" fillId="0" borderId="57" xfId="0" applyFont="1" applyBorder="1" applyAlignment="1">
      <alignment horizontal="center" wrapText="1"/>
    </xf>
    <xf numFmtId="0" fontId="0" fillId="0" borderId="56" xfId="0" applyBorder="1" applyAlignment="1">
      <alignment horizontal="center" wrapText="1"/>
    </xf>
    <xf numFmtId="0" fontId="46" fillId="0" borderId="54" xfId="0" applyFont="1" applyBorder="1" applyAlignment="1">
      <alignment horizontal="left"/>
    </xf>
    <xf numFmtId="0" fontId="46" fillId="0" borderId="53" xfId="0" applyFont="1" applyBorder="1" applyAlignment="1">
      <alignment horizontal="left"/>
    </xf>
    <xf numFmtId="0" fontId="46" fillId="0" borderId="52" xfId="0" applyFont="1" applyBorder="1" applyAlignment="1">
      <alignment horizontal="left"/>
    </xf>
    <xf numFmtId="0" fontId="54" fillId="0" borderId="17" xfId="0" applyFont="1" applyBorder="1" applyAlignment="1">
      <alignment horizontal="center"/>
    </xf>
    <xf numFmtId="0" fontId="53" fillId="0" borderId="17" xfId="0" applyFont="1" applyBorder="1" applyAlignment="1">
      <alignment horizontal="center"/>
    </xf>
    <xf numFmtId="0" fontId="46" fillId="0" borderId="17" xfId="0" applyFont="1" applyBorder="1" applyAlignment="1">
      <alignment horizontal="center"/>
    </xf>
    <xf numFmtId="0" fontId="46" fillId="0" borderId="51" xfId="0" applyFont="1" applyBorder="1" applyAlignment="1">
      <alignment horizontal="center"/>
    </xf>
    <xf numFmtId="49" fontId="48" fillId="27" borderId="48" xfId="0" applyNumberFormat="1" applyFont="1" applyFill="1" applyBorder="1" applyAlignment="1">
      <alignment horizontal="center" vertical="center" wrapText="1" readingOrder="1"/>
    </xf>
    <xf numFmtId="2" fontId="48" fillId="27" borderId="46" xfId="0" applyNumberFormat="1" applyFont="1" applyFill="1" applyBorder="1" applyAlignment="1">
      <alignment horizontal="center" vertical="center" wrapText="1"/>
    </xf>
    <xf numFmtId="2" fontId="48" fillId="27" borderId="47" xfId="0" applyNumberFormat="1" applyFont="1" applyFill="1" applyBorder="1" applyAlignment="1">
      <alignment horizontal="center" vertical="center" wrapText="1"/>
    </xf>
    <xf numFmtId="2" fontId="46" fillId="27" borderId="46" xfId="0" applyNumberFormat="1" applyFont="1" applyFill="1" applyBorder="1" applyAlignment="1">
      <alignment horizontal="center" vertical="center" wrapText="1"/>
    </xf>
    <xf numFmtId="2" fontId="46" fillId="27" borderId="45" xfId="0" applyNumberFormat="1" applyFont="1" applyFill="1" applyBorder="1" applyAlignment="1">
      <alignment horizontal="center" vertical="center" wrapText="1"/>
    </xf>
    <xf numFmtId="2" fontId="46" fillId="27" borderId="44" xfId="0" applyNumberFormat="1" applyFont="1" applyFill="1" applyBorder="1" applyAlignment="1">
      <alignment horizontal="center" vertical="center" wrapText="1"/>
    </xf>
    <xf numFmtId="0" fontId="47" fillId="0" borderId="43" xfId="0" applyFont="1" applyBorder="1" applyAlignment="1">
      <alignment horizontal="left" vertical="center" wrapText="1"/>
    </xf>
    <xf numFmtId="0" fontId="47" fillId="0" borderId="42" xfId="0" applyFont="1" applyBorder="1" applyAlignment="1">
      <alignment horizontal="left" vertical="center" wrapText="1"/>
    </xf>
    <xf numFmtId="0" fontId="47" fillId="0" borderId="41" xfId="0" applyFont="1" applyBorder="1" applyAlignment="1">
      <alignment horizontal="left" vertical="center" wrapText="1"/>
    </xf>
    <xf numFmtId="0" fontId="46" fillId="0" borderId="38" xfId="0" applyFont="1" applyBorder="1" applyAlignment="1">
      <alignment horizontal="center" vertical="center" wrapText="1"/>
    </xf>
    <xf numFmtId="0" fontId="46" fillId="0" borderId="40" xfId="0" applyFont="1" applyBorder="1" applyAlignment="1">
      <alignment horizontal="center" vertical="center" wrapText="1"/>
    </xf>
    <xf numFmtId="0" fontId="46" fillId="0" borderId="39" xfId="0" applyFont="1" applyBorder="1" applyAlignment="1">
      <alignment horizontal="center" vertical="center" wrapText="1"/>
    </xf>
    <xf numFmtId="0" fontId="45" fillId="0" borderId="38" xfId="0" applyFont="1" applyBorder="1" applyAlignment="1">
      <alignment horizontal="center" vertical="center"/>
    </xf>
    <xf numFmtId="0" fontId="45" fillId="0" borderId="37" xfId="0" applyFont="1" applyBorder="1" applyAlignment="1">
      <alignment horizontal="center" vertical="center"/>
    </xf>
    <xf numFmtId="0" fontId="0" fillId="0" borderId="0" xfId="0" applyAlignment="1">
      <alignment horizontal="left" vertical="top" wrapText="1"/>
    </xf>
    <xf numFmtId="0" fontId="72" fillId="6" borderId="0" xfId="0" applyFont="1" applyFill="1"/>
    <xf numFmtId="0" fontId="11" fillId="6" borderId="54" xfId="0" applyFont="1" applyFill="1" applyBorder="1" applyAlignment="1">
      <alignment horizontal="left" vertical="top"/>
    </xf>
    <xf numFmtId="0" fontId="11" fillId="6" borderId="53" xfId="0" applyFont="1" applyFill="1" applyBorder="1" applyAlignment="1">
      <alignment horizontal="left" vertical="top"/>
    </xf>
    <xf numFmtId="0" fontId="11" fillId="6" borderId="52" xfId="0" applyFont="1" applyFill="1" applyBorder="1" applyAlignment="1">
      <alignment horizontal="left" vertical="top"/>
    </xf>
    <xf numFmtId="0" fontId="11" fillId="6" borderId="65" xfId="0" applyFont="1" applyFill="1" applyBorder="1" applyAlignment="1">
      <alignment horizontal="left" vertical="top"/>
    </xf>
    <xf numFmtId="0" fontId="11" fillId="6" borderId="3" xfId="0" applyFont="1" applyFill="1" applyBorder="1" applyAlignment="1">
      <alignment horizontal="left" vertical="top"/>
    </xf>
    <xf numFmtId="0" fontId="11" fillId="6" borderId="64" xfId="0" applyFont="1" applyFill="1" applyBorder="1" applyAlignment="1">
      <alignment horizontal="left" vertical="top"/>
    </xf>
    <xf numFmtId="0" fontId="16" fillId="0" borderId="0" xfId="0" applyFont="1" applyAlignment="1">
      <alignment horizontal="center" vertical="center"/>
    </xf>
    <xf numFmtId="0" fontId="1" fillId="8" borderId="0" xfId="0" applyFont="1" applyFill="1" applyAlignment="1">
      <alignment horizontal="center" vertical="center"/>
    </xf>
    <xf numFmtId="0" fontId="2" fillId="0" borderId="0" xfId="0" applyFont="1" applyAlignment="1">
      <alignment horizontal="center" vertical="center" wrapText="1"/>
    </xf>
    <xf numFmtId="0" fontId="2" fillId="8" borderId="0" xfId="0" applyFont="1" applyFill="1" applyAlignment="1">
      <alignment horizontal="center" vertical="center"/>
    </xf>
    <xf numFmtId="0" fontId="2" fillId="7" borderId="0" xfId="0" applyFont="1" applyFill="1" applyAlignment="1">
      <alignment horizontal="center" vertical="center"/>
    </xf>
    <xf numFmtId="4" fontId="13" fillId="0" borderId="0" xfId="0" applyNumberFormat="1" applyFont="1" applyAlignment="1">
      <alignment horizontal="center" vertical="center"/>
    </xf>
    <xf numFmtId="0" fontId="1" fillId="0" borderId="0" xfId="0" applyFont="1" applyAlignment="1">
      <alignment horizontal="left"/>
    </xf>
    <xf numFmtId="0" fontId="1" fillId="4" borderId="0" xfId="0" applyFont="1" applyFill="1" applyAlignment="1">
      <alignment horizontal="center" vertical="center"/>
    </xf>
    <xf numFmtId="0" fontId="7" fillId="0" borderId="0" xfId="0" applyFont="1" applyAlignment="1">
      <alignment horizontal="left" vertical="center"/>
    </xf>
    <xf numFmtId="0" fontId="2" fillId="15" borderId="0" xfId="0" applyFont="1" applyFill="1" applyAlignment="1">
      <alignment horizontal="center" vertical="center"/>
    </xf>
    <xf numFmtId="0" fontId="2" fillId="0" borderId="0" xfId="0" applyFont="1" applyAlignment="1">
      <alignment horizontal="center" vertical="center"/>
    </xf>
    <xf numFmtId="4" fontId="26" fillId="0" borderId="0" xfId="0" applyNumberFormat="1" applyFont="1" applyAlignment="1">
      <alignment horizontal="center" vertical="center"/>
    </xf>
    <xf numFmtId="0" fontId="1" fillId="0" borderId="0" xfId="0" applyFont="1" applyAlignment="1">
      <alignment horizontal="center" vertical="center"/>
    </xf>
    <xf numFmtId="0" fontId="2" fillId="8" borderId="0" xfId="0" applyFont="1" applyFill="1" applyAlignment="1">
      <alignment horizontal="left" vertical="center"/>
    </xf>
    <xf numFmtId="0" fontId="13" fillId="0" borderId="0" xfId="0" applyFont="1" applyAlignment="1">
      <alignment horizontal="center" vertical="center"/>
    </xf>
    <xf numFmtId="4" fontId="2" fillId="0" borderId="0" xfId="0" applyNumberFormat="1" applyFont="1" applyAlignment="1">
      <alignment horizontal="center" vertical="center"/>
    </xf>
    <xf numFmtId="0" fontId="21" fillId="7" borderId="0" xfId="0" applyFont="1" applyFill="1" applyAlignment="1">
      <alignment horizontal="center" vertical="center"/>
    </xf>
    <xf numFmtId="4" fontId="1" fillId="6" borderId="0" xfId="0" applyNumberFormat="1" applyFont="1" applyFill="1" applyAlignment="1">
      <alignment horizontal="center" vertical="center"/>
    </xf>
    <xf numFmtId="4" fontId="21" fillId="0" borderId="0" xfId="0" applyNumberFormat="1" applyFont="1" applyAlignment="1">
      <alignment horizontal="center" vertical="center"/>
    </xf>
    <xf numFmtId="0" fontId="1" fillId="21" borderId="0" xfId="0" applyFont="1" applyFill="1" applyAlignment="1">
      <alignment horizontal="center" vertical="center"/>
    </xf>
    <xf numFmtId="0" fontId="2" fillId="13" borderId="0" xfId="0" applyFont="1" applyFill="1" applyAlignment="1">
      <alignment horizontal="center" vertical="center"/>
    </xf>
    <xf numFmtId="0" fontId="21" fillId="14" borderId="0" xfId="0" applyFont="1" applyFill="1" applyAlignment="1">
      <alignment horizontal="center" vertical="center"/>
    </xf>
    <xf numFmtId="0" fontId="2" fillId="0" borderId="0" xfId="0" applyFont="1" applyAlignment="1">
      <alignment horizontal="center"/>
    </xf>
    <xf numFmtId="0" fontId="20" fillId="7" borderId="0" xfId="0" applyFont="1" applyFill="1" applyAlignment="1">
      <alignment horizontal="center" vertical="center"/>
    </xf>
    <xf numFmtId="14" fontId="2" fillId="8" borderId="0" xfId="0" applyNumberFormat="1" applyFont="1" applyFill="1" applyAlignment="1">
      <alignment horizontal="center" vertical="center"/>
    </xf>
    <xf numFmtId="0" fontId="21" fillId="16" borderId="0" xfId="0" applyFont="1" applyFill="1" applyAlignment="1">
      <alignment horizontal="center" vertical="center"/>
    </xf>
    <xf numFmtId="0" fontId="30" fillId="6" borderId="4" xfId="0" applyFont="1" applyFill="1" applyBorder="1" applyAlignment="1">
      <alignment horizontal="center" vertical="center" wrapText="1"/>
    </xf>
    <xf numFmtId="0" fontId="18" fillId="6" borderId="5" xfId="0" applyFont="1" applyFill="1" applyBorder="1" applyAlignment="1">
      <alignment horizontal="center" vertical="center" wrapText="1"/>
    </xf>
    <xf numFmtId="0" fontId="8" fillId="0" borderId="1" xfId="0" applyFont="1" applyBorder="1" applyAlignment="1">
      <alignment horizontal="center" vertical="center" wrapText="1"/>
    </xf>
    <xf numFmtId="0" fontId="0" fillId="0" borderId="1" xfId="0" applyBorder="1" applyAlignment="1">
      <alignment horizontal="center" vertical="center" wrapText="1"/>
    </xf>
    <xf numFmtId="0" fontId="1" fillId="2" borderId="0" xfId="0" applyFont="1" applyFill="1" applyAlignment="1">
      <alignment horizontal="center" vertical="center" wrapText="1"/>
    </xf>
    <xf numFmtId="0" fontId="11" fillId="0" borderId="0" xfId="0" applyFont="1" applyAlignment="1">
      <alignment horizontal="center" vertical="center" wrapText="1"/>
    </xf>
    <xf numFmtId="4" fontId="2" fillId="2" borderId="0" xfId="0" applyNumberFormat="1" applyFont="1" applyFill="1" applyAlignment="1">
      <alignment horizontal="center" vertical="center" wrapText="1"/>
    </xf>
    <xf numFmtId="0" fontId="2" fillId="2" borderId="0" xfId="0" applyFont="1" applyFill="1" applyAlignment="1">
      <alignment horizontal="center" vertical="center" wrapText="1"/>
    </xf>
    <xf numFmtId="0" fontId="0" fillId="4" borderId="3" xfId="0" applyFill="1" applyBorder="1" applyAlignment="1">
      <alignment horizontal="center" vertical="center"/>
    </xf>
    <xf numFmtId="0" fontId="0" fillId="0" borderId="1" xfId="0" applyBorder="1" applyAlignment="1">
      <alignment horizontal="center"/>
    </xf>
  </cellXfs>
  <cellStyles count="8">
    <cellStyle name="Hyperlink" xfId="2" builtinId="8"/>
    <cellStyle name="Normal" xfId="0" builtinId="0"/>
    <cellStyle name="Normal 2" xfId="4" xr:uid="{C1C30724-B2EE-49C0-B31D-DC6B5F6693F7}"/>
    <cellStyle name="Normal 3" xfId="5" xr:uid="{5DA12937-B163-48FB-A3C0-1182E68C3316}"/>
    <cellStyle name="Normal 4" xfId="6" xr:uid="{AEB8AD27-BECA-4C00-95C6-D2CD3F541E3C}"/>
    <cellStyle name="Normal 5" xfId="7" xr:uid="{1810B273-8DF6-40DF-A9B2-119C23EFCAAA}"/>
    <cellStyle name="Percent" xfId="3" builtinId="5"/>
    <cellStyle name="Standard 2" xfId="1" xr:uid="{43279FA7-08F2-4843-AB93-846B48EE48E8}"/>
  </cellStyles>
  <dxfs count="195">
    <dxf>
      <font>
        <color theme="1"/>
      </font>
    </dxf>
    <dxf>
      <font>
        <strike/>
      </font>
    </dxf>
    <dxf>
      <font>
        <color theme="1"/>
      </font>
    </dxf>
    <dxf>
      <font>
        <color theme="1"/>
      </font>
    </dxf>
    <dxf>
      <font>
        <color theme="1"/>
      </font>
    </dxf>
    <dxf>
      <font>
        <color theme="1"/>
      </font>
    </dxf>
    <dxf>
      <font>
        <color theme="1"/>
      </font>
    </dxf>
    <dxf>
      <font>
        <color theme="1"/>
      </font>
    </dxf>
    <dxf>
      <font>
        <color theme="1"/>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1"/>
      </font>
    </dxf>
    <dxf>
      <font>
        <color theme="1"/>
      </font>
    </dxf>
    <dxf>
      <font>
        <color theme="0"/>
      </font>
    </dxf>
    <dxf>
      <fill>
        <patternFill>
          <bgColor theme="1"/>
        </patternFill>
      </fill>
    </dxf>
    <dxf>
      <font>
        <color rgb="FFFF0000"/>
      </font>
    </dxf>
    <dxf>
      <font>
        <color rgb="FFFF0000"/>
      </font>
    </dxf>
    <dxf>
      <fill>
        <patternFill>
          <bgColor theme="1"/>
        </patternFill>
      </fill>
    </dxf>
    <dxf>
      <font>
        <color theme="1"/>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1"/>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C7CE"/>
        </patternFill>
      </fill>
    </dxf>
    <dxf>
      <fill>
        <patternFill>
          <bgColor rgb="FFFFC7CE"/>
        </patternFill>
      </fill>
    </dxf>
    <dxf>
      <fill>
        <patternFill>
          <bgColor theme="1"/>
        </patternFill>
      </fill>
    </dxf>
    <dxf>
      <font>
        <color auto="1"/>
      </font>
      <fill>
        <patternFill>
          <bgColor rgb="FFFFC7CE"/>
        </patternFill>
      </fill>
    </dxf>
    <dxf>
      <font>
        <strike/>
      </font>
    </dxf>
    <dxf>
      <font>
        <strike/>
      </font>
    </dxf>
    <dxf>
      <fill>
        <patternFill>
          <bgColor rgb="FFFFC7CE"/>
        </patternFill>
      </fill>
    </dxf>
    <dxf>
      <font>
        <color auto="1"/>
      </font>
      <fill>
        <patternFill>
          <bgColor rgb="FFFFC7CE"/>
        </patternFill>
      </fill>
    </dxf>
    <dxf>
      <font>
        <color auto="1"/>
      </font>
      <fill>
        <patternFill>
          <bgColor rgb="FFC6EFCE"/>
        </patternFill>
      </fill>
    </dxf>
    <dxf>
      <fill>
        <patternFill>
          <bgColor rgb="FFFFC7CE"/>
        </patternFill>
      </fill>
    </dxf>
    <dxf>
      <fill>
        <patternFill>
          <bgColor theme="9" tint="0.39994506668294322"/>
        </patternFill>
      </fill>
    </dxf>
    <dxf>
      <font>
        <strike/>
        <color rgb="FFFF0000"/>
      </font>
    </dxf>
    <dxf>
      <font>
        <strike/>
        <color rgb="FFFF0000"/>
      </font>
    </dxf>
    <dxf>
      <font>
        <strike/>
        <color rgb="FFFF0000"/>
      </font>
    </dxf>
    <dxf>
      <font>
        <strike/>
        <color rgb="FFFF0000"/>
      </font>
    </dxf>
    <dxf>
      <font>
        <color auto="1"/>
      </font>
      <fill>
        <patternFill>
          <bgColor rgb="FFFFC7CE"/>
        </patternFill>
      </fill>
    </dxf>
    <dxf>
      <font>
        <color auto="1"/>
      </font>
      <fill>
        <patternFill>
          <bgColor theme="9" tint="0.39994506668294322"/>
        </patternFill>
      </fill>
    </dxf>
    <dxf>
      <fill>
        <patternFill>
          <bgColor theme="9" tint="0.39994506668294322"/>
        </patternFill>
      </fill>
    </dxf>
    <dxf>
      <fill>
        <patternFill>
          <bgColor rgb="FFFFC7CE"/>
        </patternFill>
      </fill>
    </dxf>
    <dxf>
      <font>
        <strike/>
      </font>
    </dxf>
    <dxf>
      <font>
        <strike/>
      </font>
    </dxf>
    <dxf>
      <font>
        <strike/>
      </font>
    </dxf>
    <dxf>
      <font>
        <color theme="0"/>
      </font>
    </dxf>
    <dxf>
      <font>
        <strike/>
      </font>
    </dxf>
    <dxf>
      <font>
        <strike/>
      </font>
    </dxf>
    <dxf>
      <font>
        <strike/>
      </font>
    </dxf>
    <dxf>
      <fill>
        <patternFill>
          <bgColor rgb="FFFFC7CE"/>
        </patternFill>
      </fill>
    </dxf>
    <dxf>
      <font>
        <strike/>
        <color rgb="FFFF0000"/>
      </font>
    </dxf>
    <dxf>
      <font>
        <strike/>
      </font>
    </dxf>
    <dxf>
      <font>
        <strike/>
        <color rgb="FFFF0000"/>
      </font>
    </dxf>
    <dxf>
      <fill>
        <patternFill>
          <bgColor rgb="FFFFC7CE"/>
        </patternFill>
      </fill>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rgb="FFFF0000"/>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rgb="FFFF0000"/>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rgb="FFFF0000"/>
        </patternFill>
      </fill>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1"/>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i val="0"/>
        <strike val="0"/>
        <condense val="0"/>
        <extend val="0"/>
        <outline val="0"/>
        <shadow val="0"/>
        <u val="none"/>
        <vertAlign val="baseline"/>
        <sz val="11"/>
        <color theme="1"/>
        <name val="Calibri"/>
        <family val="2"/>
        <scheme val="minor"/>
      </font>
    </dxf>
    <dxf>
      <font>
        <color theme="1"/>
      </font>
    </dxf>
    <dxf>
      <font>
        <strike/>
      </font>
    </dxf>
    <dxf>
      <font>
        <color theme="1"/>
      </font>
    </dxf>
    <dxf>
      <font>
        <color theme="1"/>
      </font>
    </dxf>
    <dxf>
      <font>
        <color theme="1"/>
      </font>
    </dxf>
    <dxf>
      <font>
        <color theme="1"/>
      </font>
    </dxf>
    <dxf>
      <font>
        <color theme="1"/>
      </font>
    </dxf>
    <dxf>
      <font>
        <color theme="1"/>
      </font>
    </dxf>
    <dxf>
      <font>
        <color theme="1"/>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1"/>
      </font>
    </dxf>
    <dxf>
      <font>
        <color theme="1"/>
      </font>
    </dxf>
    <dxf>
      <font>
        <color theme="0"/>
      </font>
    </dxf>
    <dxf>
      <fill>
        <patternFill>
          <bgColor theme="1"/>
        </patternFill>
      </fill>
    </dxf>
    <dxf>
      <font>
        <color rgb="FFFF0000"/>
      </font>
    </dxf>
    <dxf>
      <font>
        <color rgb="FFFF0000"/>
      </font>
    </dxf>
    <dxf>
      <fill>
        <patternFill>
          <bgColor theme="1"/>
        </patternFill>
      </fill>
    </dxf>
    <dxf>
      <font>
        <color theme="1"/>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1"/>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C7CE"/>
        </patternFill>
      </fill>
    </dxf>
    <dxf>
      <fill>
        <patternFill>
          <bgColor rgb="FFFFC7CE"/>
        </patternFill>
      </fill>
    </dxf>
    <dxf>
      <fill>
        <patternFill>
          <bgColor theme="1"/>
        </patternFill>
      </fill>
    </dxf>
    <dxf>
      <font>
        <color auto="1"/>
      </font>
      <fill>
        <patternFill>
          <bgColor rgb="FFFFC7CE"/>
        </patternFill>
      </fill>
    </dxf>
    <dxf>
      <font>
        <strike/>
      </font>
    </dxf>
    <dxf>
      <font>
        <strike/>
      </font>
    </dxf>
    <dxf>
      <fill>
        <patternFill>
          <bgColor rgb="FFFFC7CE"/>
        </patternFill>
      </fill>
    </dxf>
    <dxf>
      <font>
        <color auto="1"/>
      </font>
      <fill>
        <patternFill>
          <bgColor rgb="FFFFC7CE"/>
        </patternFill>
      </fill>
    </dxf>
    <dxf>
      <font>
        <color auto="1"/>
      </font>
      <fill>
        <patternFill>
          <bgColor rgb="FFC6EFCE"/>
        </patternFill>
      </fill>
    </dxf>
    <dxf>
      <fill>
        <patternFill>
          <bgColor rgb="FFFFC7CE"/>
        </patternFill>
      </fill>
    </dxf>
    <dxf>
      <fill>
        <patternFill>
          <bgColor theme="9" tint="0.39994506668294322"/>
        </patternFill>
      </fill>
    </dxf>
    <dxf>
      <font>
        <strike/>
        <color rgb="FFFF0000"/>
      </font>
    </dxf>
    <dxf>
      <font>
        <strike/>
        <color rgb="FFFF0000"/>
      </font>
    </dxf>
    <dxf>
      <font>
        <strike/>
        <color rgb="FFFF0000"/>
      </font>
    </dxf>
    <dxf>
      <font>
        <strike/>
        <color rgb="FFFF0000"/>
      </font>
    </dxf>
    <dxf>
      <font>
        <color auto="1"/>
      </font>
      <fill>
        <patternFill>
          <bgColor rgb="FFFFC7CE"/>
        </patternFill>
      </fill>
    </dxf>
    <dxf>
      <font>
        <color auto="1"/>
      </font>
      <fill>
        <patternFill>
          <bgColor theme="9" tint="0.39994506668294322"/>
        </patternFill>
      </fill>
    </dxf>
    <dxf>
      <fill>
        <patternFill>
          <bgColor theme="9" tint="0.39994506668294322"/>
        </patternFill>
      </fill>
    </dxf>
    <dxf>
      <fill>
        <patternFill>
          <bgColor rgb="FFFFC7CE"/>
        </patternFill>
      </fill>
    </dxf>
    <dxf>
      <font>
        <strike/>
      </font>
    </dxf>
    <dxf>
      <font>
        <strike/>
      </font>
    </dxf>
    <dxf>
      <font>
        <strike/>
      </font>
    </dxf>
    <dxf>
      <font>
        <color theme="0"/>
      </font>
    </dxf>
    <dxf>
      <font>
        <strike/>
      </font>
    </dxf>
    <dxf>
      <font>
        <strike/>
      </font>
    </dxf>
    <dxf>
      <font>
        <strike/>
      </font>
    </dxf>
    <dxf>
      <fill>
        <patternFill>
          <bgColor rgb="FFFFC7CE"/>
        </patternFill>
      </fill>
    </dxf>
    <dxf>
      <font>
        <strike/>
        <color rgb="FFFF0000"/>
      </font>
    </dxf>
    <dxf>
      <font>
        <strike/>
      </font>
    </dxf>
    <dxf>
      <font>
        <strike/>
        <color rgb="FFFF0000"/>
      </font>
    </dxf>
    <dxf>
      <fill>
        <patternFill>
          <bgColor rgb="FFFFC7CE"/>
        </patternFill>
      </fill>
    </dxf>
    <dxf>
      <fill>
        <patternFill>
          <bgColor rgb="FFFF0000"/>
        </patternFill>
      </fill>
    </dxf>
    <dxf>
      <font>
        <condense val="0"/>
        <extend val="0"/>
        <color indexed="8"/>
      </font>
      <fill>
        <patternFill>
          <bgColor indexed="8"/>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10"/>
        </patternFill>
      </fill>
    </dxf>
    <dxf>
      <fill>
        <patternFill>
          <bgColor indexed="11"/>
        </patternFill>
      </fill>
    </dxf>
  </dxfs>
  <tableStyles count="0" defaultTableStyle="TableStyleMedium2" defaultPivotStyle="PivotStyleLight16"/>
  <colors>
    <mruColors>
      <color rgb="FF56F22C"/>
      <color rgb="FF00B0EE"/>
      <color rgb="FFE0F1FC"/>
      <color rgb="FFD1EAFB"/>
      <color rgb="FFD6F1F6"/>
      <color rgb="FFFFC7CE"/>
      <color rgb="FFFF7C80"/>
      <color rgb="FFFF505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externalLink" Target="externalLinks/externalLink6.xml"/><Relationship Id="rId30" Type="http://schemas.openxmlformats.org/officeDocument/2006/relationships/sharedStrings" Target="sharedString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32385</xdr:colOff>
      <xdr:row>0</xdr:row>
      <xdr:rowOff>0</xdr:rowOff>
    </xdr:from>
    <xdr:to>
      <xdr:col>19</xdr:col>
      <xdr:colOff>70624</xdr:colOff>
      <xdr:row>38</xdr:row>
      <xdr:rowOff>94333</xdr:rowOff>
    </xdr:to>
    <xdr:pic>
      <xdr:nvPicPr>
        <xdr:cNvPr id="8"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alphaModFix amt="85000"/>
        </a:blip>
        <a:stretch>
          <a:fillRect/>
        </a:stretch>
      </xdr:blipFill>
      <xdr:spPr>
        <a:xfrm>
          <a:off x="32385" y="0"/>
          <a:ext cx="11933059" cy="7043773"/>
        </a:xfrm>
        <a:prstGeom prst="rect">
          <a:avLst/>
        </a:prstGeom>
      </xdr:spPr>
    </xdr:pic>
    <xdr:clientData/>
  </xdr:twoCellAnchor>
  <xdr:twoCellAnchor>
    <xdr:from>
      <xdr:col>4</xdr:col>
      <xdr:colOff>168679</xdr:colOff>
      <xdr:row>15</xdr:row>
      <xdr:rowOff>134836</xdr:rowOff>
    </xdr:from>
    <xdr:to>
      <xdr:col>12</xdr:col>
      <xdr:colOff>603168</xdr:colOff>
      <xdr:row>22</xdr:row>
      <xdr:rowOff>179319</xdr:rowOff>
    </xdr:to>
    <xdr:sp macro="[0]!RectangleRoundedCorners1_Click" textlink="">
      <xdr:nvSpPr>
        <xdr:cNvPr id="3" name="Rectangle: Rounded Corners 1">
          <a:extLst>
            <a:ext uri="{FF2B5EF4-FFF2-40B4-BE49-F238E27FC236}">
              <a16:creationId xmlns:a16="http://schemas.microsoft.com/office/drawing/2014/main" id="{00000000-0008-0000-0000-000002000000}"/>
            </a:ext>
            <a:ext uri="{147F2762-F138-4A5C-976F-8EAC2B608ADB}">
              <a16:predDERef xmlns:a16="http://schemas.microsoft.com/office/drawing/2014/main" pred="{00000000-0008-0000-0000-000005000000}"/>
            </a:ext>
          </a:extLst>
        </xdr:cNvPr>
        <xdr:cNvSpPr/>
      </xdr:nvSpPr>
      <xdr:spPr>
        <a:xfrm>
          <a:off x="2607079" y="2992336"/>
          <a:ext cx="5597039" cy="1377983"/>
        </a:xfrm>
        <a:prstGeom prst="roundRect">
          <a:avLst/>
        </a:prstGeom>
        <a:ln w="571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lt"/>
            <a:cs typeface="+mn-lt"/>
          </a:endParaRPr>
        </a:p>
      </xdr:txBody>
    </xdr:sp>
    <xdr:clientData/>
  </xdr:twoCellAnchor>
  <xdr:twoCellAnchor>
    <xdr:from>
      <xdr:col>4</xdr:col>
      <xdr:colOff>712447</xdr:colOff>
      <xdr:row>16</xdr:row>
      <xdr:rowOff>26942</xdr:rowOff>
    </xdr:from>
    <xdr:to>
      <xdr:col>12</xdr:col>
      <xdr:colOff>601115</xdr:colOff>
      <xdr:row>21</xdr:row>
      <xdr:rowOff>51708</xdr:rowOff>
    </xdr:to>
    <xdr:sp macro="[0]!RectangleRoundedCorners1_Click" textlink="">
      <xdr:nvSpPr>
        <xdr:cNvPr id="6" name="TextBox 2">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02000000}"/>
            </a:ext>
          </a:extLst>
        </xdr:cNvPr>
        <xdr:cNvSpPr txBox="1"/>
      </xdr:nvSpPr>
      <xdr:spPr>
        <a:xfrm>
          <a:off x="3150847" y="3074942"/>
          <a:ext cx="5051218" cy="977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0" b="1">
              <a:ln w="19050">
                <a:solidFill>
                  <a:sysClr val="windowText" lastClr="000000"/>
                </a:solidFill>
              </a:ln>
              <a:solidFill>
                <a:schemeClr val="bg1"/>
              </a:solidFill>
            </a:rPr>
            <a:t>Create</a:t>
          </a:r>
          <a:r>
            <a:rPr lang="en-US" sz="6000" b="1">
              <a:solidFill>
                <a:schemeClr val="bg1"/>
              </a:solidFill>
            </a:rPr>
            <a:t> </a:t>
          </a:r>
          <a:r>
            <a:rPr lang="en-US" sz="6000" b="1">
              <a:ln w="19050">
                <a:solidFill>
                  <a:sysClr val="windowText" lastClr="000000"/>
                </a:solidFill>
              </a:ln>
              <a:solidFill>
                <a:schemeClr val="bg1"/>
              </a:solidFill>
            </a:rPr>
            <a:t>Quote</a:t>
          </a:r>
        </a:p>
      </xdr:txBody>
    </xdr:sp>
    <xdr:clientData/>
  </xdr:twoCellAnchor>
  <xdr:twoCellAnchor editAs="oneCell">
    <xdr:from>
      <xdr:col>0</xdr:col>
      <xdr:colOff>344657</xdr:colOff>
      <xdr:row>1</xdr:row>
      <xdr:rowOff>1611</xdr:rowOff>
    </xdr:from>
    <xdr:to>
      <xdr:col>4</xdr:col>
      <xdr:colOff>515928</xdr:colOff>
      <xdr:row>8</xdr:row>
      <xdr:rowOff>18445</xdr:rowOff>
    </xdr:to>
    <xdr:pic macro="[0]!QuitnClear">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344657" y="184784"/>
          <a:ext cx="2592379" cy="1310476"/>
        </a:xfrm>
        <a:prstGeom prst="rect">
          <a:avLst/>
        </a:prstGeom>
      </xdr:spPr>
    </xdr:pic>
    <xdr:clientData/>
  </xdr:twoCellAnchor>
  <xdr:twoCellAnchor editAs="oneCell">
    <xdr:from>
      <xdr:col>16</xdr:col>
      <xdr:colOff>142875</xdr:colOff>
      <xdr:row>0</xdr:row>
      <xdr:rowOff>142875</xdr:rowOff>
    </xdr:from>
    <xdr:to>
      <xdr:col>17</xdr:col>
      <xdr:colOff>436245</xdr:colOff>
      <xdr:row>5</xdr:row>
      <xdr:rowOff>100965</xdr:rowOff>
    </xdr:to>
    <xdr:pic macro="[0]!PullForceCalculator">
      <xdr:nvPicPr>
        <xdr:cNvPr id="7" name="Graphic 6" descr="Gears outline">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182225" y="142875"/>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561975</xdr:colOff>
          <xdr:row>28</xdr:row>
          <xdr:rowOff>47625</xdr:rowOff>
        </xdr:from>
        <xdr:to>
          <xdr:col>22</xdr:col>
          <xdr:colOff>133350</xdr:colOff>
          <xdr:row>36</xdr:row>
          <xdr:rowOff>0</xdr:rowOff>
        </xdr:to>
        <xdr:sp macro="" textlink="">
          <xdr:nvSpPr>
            <xdr:cNvPr id="16406" name="Object 22" hidden="1">
              <a:extLst>
                <a:ext uri="{63B3BB69-23CF-44E3-9099-C40C66FF867C}">
                  <a14:compatExt spid="_x0000_s16406"/>
                </a:ext>
                <a:ext uri="{FF2B5EF4-FFF2-40B4-BE49-F238E27FC236}">
                  <a16:creationId xmlns:a16="http://schemas.microsoft.com/office/drawing/2014/main" id="{00000000-0008-0000-05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alpha val="0"/>
                    </a:srgbClr>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647701</xdr:colOff>
      <xdr:row>0</xdr:row>
      <xdr:rowOff>0</xdr:rowOff>
    </xdr:from>
    <xdr:to>
      <xdr:col>10</xdr:col>
      <xdr:colOff>1</xdr:colOff>
      <xdr:row>5</xdr:row>
      <xdr:rowOff>140622</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stretch>
          <a:fillRect/>
        </a:stretch>
      </xdr:blipFill>
      <xdr:spPr>
        <a:xfrm>
          <a:off x="2962276" y="0"/>
          <a:ext cx="4019550" cy="1093122"/>
        </a:xfrm>
        <a:prstGeom prst="rect">
          <a:avLst/>
        </a:prstGeom>
      </xdr:spPr>
    </xdr:pic>
    <xdr:clientData/>
  </xdr:twoCellAnchor>
  <xdr:twoCellAnchor editAs="oneCell">
    <xdr:from>
      <xdr:col>1</xdr:col>
      <xdr:colOff>556693</xdr:colOff>
      <xdr:row>52</xdr:row>
      <xdr:rowOff>162760</xdr:rowOff>
    </xdr:from>
    <xdr:to>
      <xdr:col>8</xdr:col>
      <xdr:colOff>714375</xdr:colOff>
      <xdr:row>67</xdr:row>
      <xdr:rowOff>170608</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a:stretch>
          <a:fillRect/>
        </a:stretch>
      </xdr:blipFill>
      <xdr:spPr>
        <a:xfrm>
          <a:off x="1204393" y="10906960"/>
          <a:ext cx="4348682" cy="2865348"/>
        </a:xfrm>
        <a:prstGeom prst="rect">
          <a:avLst/>
        </a:prstGeom>
      </xdr:spPr>
    </xdr:pic>
    <xdr:clientData/>
  </xdr:twoCellAnchor>
  <xdr:twoCellAnchor>
    <xdr:from>
      <xdr:col>13</xdr:col>
      <xdr:colOff>276225</xdr:colOff>
      <xdr:row>6</xdr:row>
      <xdr:rowOff>95250</xdr:rowOff>
    </xdr:from>
    <xdr:to>
      <xdr:col>17</xdr:col>
      <xdr:colOff>609599</xdr:colOff>
      <xdr:row>10</xdr:row>
      <xdr:rowOff>0</xdr:rowOff>
    </xdr:to>
    <xdr:sp macro="[0]!Displaypdf" textlink="">
      <xdr:nvSpPr>
        <xdr:cNvPr id="2" name="Rectangle: Rounded Corners 1">
          <a:extLst>
            <a:ext uri="{FF2B5EF4-FFF2-40B4-BE49-F238E27FC236}">
              <a16:creationId xmlns:a16="http://schemas.microsoft.com/office/drawing/2014/main" id="{00000000-0008-0000-0700-000002000000}"/>
            </a:ext>
          </a:extLst>
        </xdr:cNvPr>
        <xdr:cNvSpPr/>
      </xdr:nvSpPr>
      <xdr:spPr>
        <a:xfrm>
          <a:off x="7791450" y="1238250"/>
          <a:ext cx="3076574" cy="733425"/>
        </a:xfrm>
        <a:prstGeom prst="roundRect">
          <a:avLst/>
        </a:prstGeom>
        <a:solidFill>
          <a:srgbClr val="56F22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276226</xdr:colOff>
      <xdr:row>2</xdr:row>
      <xdr:rowOff>28575</xdr:rowOff>
    </xdr:from>
    <xdr:to>
      <xdr:col>18</xdr:col>
      <xdr:colOff>0</xdr:colOff>
      <xdr:row>6</xdr:row>
      <xdr:rowOff>0</xdr:rowOff>
    </xdr:to>
    <xdr:sp macro="[0]!Clear2Home" textlink="">
      <xdr:nvSpPr>
        <xdr:cNvPr id="3" name="Rectangle: Rounded Corners 2">
          <a:extLst>
            <a:ext uri="{FF2B5EF4-FFF2-40B4-BE49-F238E27FC236}">
              <a16:creationId xmlns:a16="http://schemas.microsoft.com/office/drawing/2014/main" id="{00000000-0008-0000-0700-000003000000}"/>
            </a:ext>
          </a:extLst>
        </xdr:cNvPr>
        <xdr:cNvSpPr/>
      </xdr:nvSpPr>
      <xdr:spPr>
        <a:xfrm>
          <a:off x="7791451" y="409575"/>
          <a:ext cx="3076574" cy="733425"/>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657225</xdr:colOff>
      <xdr:row>2</xdr:row>
      <xdr:rowOff>114300</xdr:rowOff>
    </xdr:from>
    <xdr:to>
      <xdr:col>17</xdr:col>
      <xdr:colOff>409575</xdr:colOff>
      <xdr:row>4</xdr:row>
      <xdr:rowOff>142875</xdr:rowOff>
    </xdr:to>
    <xdr:sp macro="[0]!Clear2Home" textlink="">
      <xdr:nvSpPr>
        <xdr:cNvPr id="4" name="TextBox 3">
          <a:extLst>
            <a:ext uri="{FF2B5EF4-FFF2-40B4-BE49-F238E27FC236}">
              <a16:creationId xmlns:a16="http://schemas.microsoft.com/office/drawing/2014/main" id="{00000000-0008-0000-0700-000004000000}"/>
            </a:ext>
          </a:extLst>
        </xdr:cNvPr>
        <xdr:cNvSpPr txBox="1"/>
      </xdr:nvSpPr>
      <xdr:spPr>
        <a:xfrm>
          <a:off x="8172450" y="495300"/>
          <a:ext cx="2495550" cy="409575"/>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t>Quit and Clear</a:t>
          </a:r>
        </a:p>
      </xdr:txBody>
    </xdr:sp>
    <xdr:clientData/>
  </xdr:twoCellAnchor>
  <xdr:twoCellAnchor>
    <xdr:from>
      <xdr:col>13</xdr:col>
      <xdr:colOff>819150</xdr:colOff>
      <xdr:row>6</xdr:row>
      <xdr:rowOff>200025</xdr:rowOff>
    </xdr:from>
    <xdr:to>
      <xdr:col>17</xdr:col>
      <xdr:colOff>247649</xdr:colOff>
      <xdr:row>9</xdr:row>
      <xdr:rowOff>66675</xdr:rowOff>
    </xdr:to>
    <xdr:sp macro="[0]!Displaypdf" textlink="">
      <xdr:nvSpPr>
        <xdr:cNvPr id="7" name="TextBox 6">
          <a:extLst>
            <a:ext uri="{FF2B5EF4-FFF2-40B4-BE49-F238E27FC236}">
              <a16:creationId xmlns:a16="http://schemas.microsoft.com/office/drawing/2014/main" id="{00000000-0008-0000-0700-000007000000}"/>
            </a:ext>
          </a:extLst>
        </xdr:cNvPr>
        <xdr:cNvSpPr txBox="1"/>
      </xdr:nvSpPr>
      <xdr:spPr>
        <a:xfrm>
          <a:off x="8334375" y="1343025"/>
          <a:ext cx="2171699" cy="504825"/>
        </a:xfrm>
        <a:prstGeom prst="rect">
          <a:avLst/>
        </a:prstGeom>
        <a:solidFill>
          <a:srgbClr val="56F22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t>Save to PDF</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285750</xdr:colOff>
      <xdr:row>4</xdr:row>
      <xdr:rowOff>352425</xdr:rowOff>
    </xdr:from>
    <xdr:to>
      <xdr:col>6</xdr:col>
      <xdr:colOff>1504949</xdr:colOff>
      <xdr:row>6</xdr:row>
      <xdr:rowOff>323850</xdr:rowOff>
    </xdr:to>
    <xdr:sp macro="[0]!PDFsave" textlink="">
      <xdr:nvSpPr>
        <xdr:cNvPr id="10" name="Rectangle: Rounded Corners 9">
          <a:extLst>
            <a:ext uri="{FF2B5EF4-FFF2-40B4-BE49-F238E27FC236}">
              <a16:creationId xmlns:a16="http://schemas.microsoft.com/office/drawing/2014/main" id="{00000000-0008-0000-0900-00000A000000}"/>
            </a:ext>
          </a:extLst>
        </xdr:cNvPr>
        <xdr:cNvSpPr/>
      </xdr:nvSpPr>
      <xdr:spPr>
        <a:xfrm>
          <a:off x="7762875" y="1876425"/>
          <a:ext cx="3047999" cy="733425"/>
        </a:xfrm>
        <a:prstGeom prst="roundRect">
          <a:avLst/>
        </a:prstGeom>
        <a:solidFill>
          <a:srgbClr val="56F22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285750</xdr:colOff>
      <xdr:row>0</xdr:row>
      <xdr:rowOff>219075</xdr:rowOff>
    </xdr:from>
    <xdr:to>
      <xdr:col>6</xdr:col>
      <xdr:colOff>1476375</xdr:colOff>
      <xdr:row>2</xdr:row>
      <xdr:rowOff>190500</xdr:rowOff>
    </xdr:to>
    <xdr:sp macro="[0]!EditQuote" textlink="">
      <xdr:nvSpPr>
        <xdr:cNvPr id="2" name="Rectangle: Rounded Corners 1">
          <a:extLst>
            <a:ext uri="{FF2B5EF4-FFF2-40B4-BE49-F238E27FC236}">
              <a16:creationId xmlns:a16="http://schemas.microsoft.com/office/drawing/2014/main" id="{00000000-0008-0000-0900-000002000000}"/>
            </a:ext>
          </a:extLst>
        </xdr:cNvPr>
        <xdr:cNvSpPr/>
      </xdr:nvSpPr>
      <xdr:spPr>
        <a:xfrm>
          <a:off x="7762875" y="219075"/>
          <a:ext cx="3019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285751</xdr:colOff>
      <xdr:row>2</xdr:row>
      <xdr:rowOff>285750</xdr:rowOff>
    </xdr:from>
    <xdr:to>
      <xdr:col>6</xdr:col>
      <xdr:colOff>1504950</xdr:colOff>
      <xdr:row>4</xdr:row>
      <xdr:rowOff>257175</xdr:rowOff>
    </xdr:to>
    <xdr:sp macro="[0]!QuitnClear" textlink="">
      <xdr:nvSpPr>
        <xdr:cNvPr id="3" name="Rectangle: Rounded Corners 2">
          <a:extLst>
            <a:ext uri="{FF2B5EF4-FFF2-40B4-BE49-F238E27FC236}">
              <a16:creationId xmlns:a16="http://schemas.microsoft.com/office/drawing/2014/main" id="{00000000-0008-0000-0900-000003000000}"/>
            </a:ext>
          </a:extLst>
        </xdr:cNvPr>
        <xdr:cNvSpPr/>
      </xdr:nvSpPr>
      <xdr:spPr>
        <a:xfrm>
          <a:off x="7762876" y="1047750"/>
          <a:ext cx="3047999" cy="733425"/>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47625</xdr:colOff>
      <xdr:row>2</xdr:row>
      <xdr:rowOff>371475</xdr:rowOff>
    </xdr:from>
    <xdr:to>
      <xdr:col>6</xdr:col>
      <xdr:colOff>1304925</xdr:colOff>
      <xdr:row>4</xdr:row>
      <xdr:rowOff>19050</xdr:rowOff>
    </xdr:to>
    <xdr:sp macro="[0]!QuitnClear" textlink="">
      <xdr:nvSpPr>
        <xdr:cNvPr id="4" name="TextBox 3">
          <a:extLst>
            <a:ext uri="{FF2B5EF4-FFF2-40B4-BE49-F238E27FC236}">
              <a16:creationId xmlns:a16="http://schemas.microsoft.com/office/drawing/2014/main" id="{00000000-0008-0000-0900-000004000000}"/>
            </a:ext>
          </a:extLst>
        </xdr:cNvPr>
        <xdr:cNvSpPr txBox="1"/>
      </xdr:nvSpPr>
      <xdr:spPr>
        <a:xfrm>
          <a:off x="8134350" y="1133475"/>
          <a:ext cx="2476500" cy="409575"/>
        </a:xfrm>
        <a:prstGeom prst="rect">
          <a:avLst/>
        </a:prstGeom>
        <a:solidFill>
          <a:srgbClr val="FF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t>Quit and Clear</a:t>
          </a:r>
        </a:p>
      </xdr:txBody>
    </xdr:sp>
    <xdr:clientData/>
  </xdr:twoCellAnchor>
  <xdr:twoCellAnchor>
    <xdr:from>
      <xdr:col>4</xdr:col>
      <xdr:colOff>304801</xdr:colOff>
      <xdr:row>0</xdr:row>
      <xdr:rowOff>323850</xdr:rowOff>
    </xdr:from>
    <xdr:to>
      <xdr:col>6</xdr:col>
      <xdr:colOff>1200151</xdr:colOff>
      <xdr:row>1</xdr:row>
      <xdr:rowOff>352425</xdr:rowOff>
    </xdr:to>
    <xdr:sp macro="[0]!EditQuote" textlink="">
      <xdr:nvSpPr>
        <xdr:cNvPr id="5" name="TextBox 4">
          <a:extLst>
            <a:ext uri="{FF2B5EF4-FFF2-40B4-BE49-F238E27FC236}">
              <a16:creationId xmlns:a16="http://schemas.microsoft.com/office/drawing/2014/main" id="{00000000-0008-0000-0900-000005000000}"/>
            </a:ext>
          </a:extLst>
        </xdr:cNvPr>
        <xdr:cNvSpPr txBox="1"/>
      </xdr:nvSpPr>
      <xdr:spPr>
        <a:xfrm>
          <a:off x="8391526" y="323850"/>
          <a:ext cx="2114550" cy="409575"/>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t>Edit Quote</a:t>
          </a:r>
        </a:p>
      </xdr:txBody>
    </xdr:sp>
    <xdr:clientData/>
  </xdr:twoCellAnchor>
  <xdr:oneCellAnchor>
    <xdr:from>
      <xdr:col>1</xdr:col>
      <xdr:colOff>314325</xdr:colOff>
      <xdr:row>18</xdr:row>
      <xdr:rowOff>85725</xdr:rowOff>
    </xdr:from>
    <xdr:ext cx="723810" cy="200000"/>
    <xdr:pic>
      <xdr:nvPicPr>
        <xdr:cNvPr id="7" name="Pictur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1"/>
        <a:stretch>
          <a:fillRect/>
        </a:stretch>
      </xdr:blipFill>
      <xdr:spPr>
        <a:xfrm>
          <a:off x="2362200" y="7324725"/>
          <a:ext cx="723810" cy="200000"/>
        </a:xfrm>
        <a:prstGeom prst="rect">
          <a:avLst/>
        </a:prstGeom>
      </xdr:spPr>
    </xdr:pic>
    <xdr:clientData/>
  </xdr:oneCellAnchor>
  <xdr:twoCellAnchor>
    <xdr:from>
      <xdr:col>4</xdr:col>
      <xdr:colOff>209550</xdr:colOff>
      <xdr:row>5</xdr:row>
      <xdr:rowOff>76200</xdr:rowOff>
    </xdr:from>
    <xdr:to>
      <xdr:col>6</xdr:col>
      <xdr:colOff>1142999</xdr:colOff>
      <xdr:row>6</xdr:row>
      <xdr:rowOff>200025</xdr:rowOff>
    </xdr:to>
    <xdr:sp macro="[0]!PDFsave" textlink="">
      <xdr:nvSpPr>
        <xdr:cNvPr id="9" name="TextBox 8">
          <a:extLst>
            <a:ext uri="{FF2B5EF4-FFF2-40B4-BE49-F238E27FC236}">
              <a16:creationId xmlns:a16="http://schemas.microsoft.com/office/drawing/2014/main" id="{00000000-0008-0000-0900-000009000000}"/>
            </a:ext>
          </a:extLst>
        </xdr:cNvPr>
        <xdr:cNvSpPr txBox="1"/>
      </xdr:nvSpPr>
      <xdr:spPr>
        <a:xfrm>
          <a:off x="8296275" y="1981200"/>
          <a:ext cx="2152649" cy="504825"/>
        </a:xfrm>
        <a:prstGeom prst="rect">
          <a:avLst/>
        </a:prstGeom>
        <a:solidFill>
          <a:srgbClr val="56F22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t>Save to PDF</a:t>
          </a:r>
        </a:p>
      </xdr:txBody>
    </xdr:sp>
    <xdr:clientData/>
  </xdr:twoCellAnchor>
  <xdr:twoCellAnchor>
    <xdr:from>
      <xdr:col>3</xdr:col>
      <xdr:colOff>295275</xdr:colOff>
      <xdr:row>8</xdr:row>
      <xdr:rowOff>171450</xdr:rowOff>
    </xdr:from>
    <xdr:to>
      <xdr:col>6</xdr:col>
      <xdr:colOff>1514474</xdr:colOff>
      <xdr:row>11</xdr:row>
      <xdr:rowOff>85725</xdr:rowOff>
    </xdr:to>
    <xdr:sp macro="[0]!PullForceCalculator2" textlink="">
      <xdr:nvSpPr>
        <xdr:cNvPr id="6" name="Rectangle: Rounded Corners 5">
          <a:extLst>
            <a:ext uri="{FF2B5EF4-FFF2-40B4-BE49-F238E27FC236}">
              <a16:creationId xmlns:a16="http://schemas.microsoft.com/office/drawing/2014/main" id="{00000000-0008-0000-0900-000006000000}"/>
            </a:ext>
          </a:extLst>
        </xdr:cNvPr>
        <xdr:cNvSpPr/>
      </xdr:nvSpPr>
      <xdr:spPr>
        <a:xfrm>
          <a:off x="7772400" y="3219450"/>
          <a:ext cx="3076574" cy="1057275"/>
        </a:xfrm>
        <a:prstGeom prst="round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142875</xdr:colOff>
      <xdr:row>8</xdr:row>
      <xdr:rowOff>200026</xdr:rowOff>
    </xdr:from>
    <xdr:to>
      <xdr:col>6</xdr:col>
      <xdr:colOff>1076324</xdr:colOff>
      <xdr:row>11</xdr:row>
      <xdr:rowOff>47626</xdr:rowOff>
    </xdr:to>
    <xdr:sp macro="[0]!PullForceCalculator2" textlink="">
      <xdr:nvSpPr>
        <xdr:cNvPr id="8" name="TextBox 7">
          <a:extLst>
            <a:ext uri="{FF2B5EF4-FFF2-40B4-BE49-F238E27FC236}">
              <a16:creationId xmlns:a16="http://schemas.microsoft.com/office/drawing/2014/main" id="{00000000-0008-0000-0900-000008000000}"/>
            </a:ext>
          </a:extLst>
        </xdr:cNvPr>
        <xdr:cNvSpPr txBox="1"/>
      </xdr:nvSpPr>
      <xdr:spPr>
        <a:xfrm>
          <a:off x="8239125" y="3248026"/>
          <a:ext cx="2171699" cy="990600"/>
        </a:xfrm>
        <a:prstGeom prst="rect">
          <a:avLst/>
        </a:prstGeom>
        <a:solidFill>
          <a:schemeClr val="accent4">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t>Pull Force</a:t>
          </a:r>
          <a:r>
            <a:rPr lang="en-US" sz="2800" b="1" baseline="0"/>
            <a:t> Calculation</a:t>
          </a:r>
          <a:endParaRPr lang="en-US" sz="2800" b="1"/>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180975</xdr:colOff>
      <xdr:row>3</xdr:row>
      <xdr:rowOff>142875</xdr:rowOff>
    </xdr:from>
    <xdr:to>
      <xdr:col>1</xdr:col>
      <xdr:colOff>3221029</xdr:colOff>
      <xdr:row>21</xdr:row>
      <xdr:rowOff>142168</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180975" y="742950"/>
          <a:ext cx="6421429" cy="565714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251459</xdr:colOff>
      <xdr:row>25</xdr:row>
      <xdr:rowOff>125729</xdr:rowOff>
    </xdr:from>
    <xdr:to>
      <xdr:col>22</xdr:col>
      <xdr:colOff>548640</xdr:colOff>
      <xdr:row>48</xdr:row>
      <xdr:rowOff>40945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a:srcRect t="17190" b="4415"/>
        <a:stretch/>
      </xdr:blipFill>
      <xdr:spPr>
        <a:xfrm>
          <a:off x="6347459" y="4650104"/>
          <a:ext cx="7612381" cy="4077641"/>
        </a:xfrm>
        <a:prstGeom prst="rect">
          <a:avLst/>
        </a:prstGeom>
      </xdr:spPr>
    </xdr:pic>
    <xdr:clientData/>
  </xdr:twoCellAnchor>
  <xdr:twoCellAnchor editAs="oneCell">
    <xdr:from>
      <xdr:col>0</xdr:col>
      <xdr:colOff>0</xdr:colOff>
      <xdr:row>22</xdr:row>
      <xdr:rowOff>152400</xdr:rowOff>
    </xdr:from>
    <xdr:to>
      <xdr:col>9</xdr:col>
      <xdr:colOff>599314</xdr:colOff>
      <xdr:row>54</xdr:row>
      <xdr:rowOff>132512</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2"/>
        <a:srcRect t="9376"/>
        <a:stretch/>
      </xdr:blipFill>
      <xdr:spPr>
        <a:xfrm>
          <a:off x="0" y="4343400"/>
          <a:ext cx="6085714" cy="6076112"/>
        </a:xfrm>
        <a:prstGeom prst="rect">
          <a:avLst/>
        </a:prstGeom>
      </xdr:spPr>
    </xdr:pic>
    <xdr:clientData/>
  </xdr:twoCellAnchor>
  <xdr:twoCellAnchor editAs="oneCell">
    <xdr:from>
      <xdr:col>0</xdr:col>
      <xdr:colOff>57150</xdr:colOff>
      <xdr:row>0</xdr:row>
      <xdr:rowOff>57150</xdr:rowOff>
    </xdr:from>
    <xdr:to>
      <xdr:col>22</xdr:col>
      <xdr:colOff>198331</xdr:colOff>
      <xdr:row>22</xdr:row>
      <xdr:rowOff>142340</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7150" y="57150"/>
          <a:ext cx="13552381" cy="42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7</xdr:col>
      <xdr:colOff>4249</xdr:colOff>
      <xdr:row>0</xdr:row>
      <xdr:rowOff>171450</xdr:rowOff>
    </xdr:from>
    <xdr:ext cx="7880469" cy="2390173"/>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4271449" y="171450"/>
          <a:ext cx="7880469" cy="2390173"/>
        </a:xfrm>
        <a:prstGeom prst="rect">
          <a:avLst/>
        </a:prstGeom>
      </xdr:spPr>
    </xdr:pic>
    <xdr:clientData/>
  </xdr:oneCellAnchor>
  <xdr:twoCellAnchor>
    <xdr:from>
      <xdr:col>7</xdr:col>
      <xdr:colOff>361950</xdr:colOff>
      <xdr:row>3</xdr:row>
      <xdr:rowOff>0</xdr:rowOff>
    </xdr:from>
    <xdr:to>
      <xdr:col>19</xdr:col>
      <xdr:colOff>38100</xdr:colOff>
      <xdr:row>3</xdr:row>
      <xdr:rowOff>0</xdr:rowOff>
    </xdr:to>
    <xdr:cxnSp macro="">
      <xdr:nvCxnSpPr>
        <xdr:cNvPr id="3" name="Straight Arrow Connector 2">
          <a:extLst>
            <a:ext uri="{FF2B5EF4-FFF2-40B4-BE49-F238E27FC236}">
              <a16:creationId xmlns:a16="http://schemas.microsoft.com/office/drawing/2014/main" id="{00000000-0008-0000-0D00-000003000000}"/>
            </a:ext>
          </a:extLst>
        </xdr:cNvPr>
        <xdr:cNvCxnSpPr/>
      </xdr:nvCxnSpPr>
      <xdr:spPr>
        <a:xfrm>
          <a:off x="4629150" y="571500"/>
          <a:ext cx="699135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66675</xdr:colOff>
      <xdr:row>10</xdr:row>
      <xdr:rowOff>28575</xdr:rowOff>
    </xdr:from>
    <xdr:to>
      <xdr:col>10</xdr:col>
      <xdr:colOff>276225</xdr:colOff>
      <xdr:row>10</xdr:row>
      <xdr:rowOff>28575</xdr:rowOff>
    </xdr:to>
    <xdr:cxnSp macro="">
      <xdr:nvCxnSpPr>
        <xdr:cNvPr id="4" name="Straight Arrow Connector 3">
          <a:extLst>
            <a:ext uri="{FF2B5EF4-FFF2-40B4-BE49-F238E27FC236}">
              <a16:creationId xmlns:a16="http://schemas.microsoft.com/office/drawing/2014/main" id="{00000000-0008-0000-0D00-000004000000}"/>
            </a:ext>
          </a:extLst>
        </xdr:cNvPr>
        <xdr:cNvCxnSpPr/>
      </xdr:nvCxnSpPr>
      <xdr:spPr>
        <a:xfrm>
          <a:off x="4943475" y="1933575"/>
          <a:ext cx="142875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304800</xdr:colOff>
      <xdr:row>10</xdr:row>
      <xdr:rowOff>28575</xdr:rowOff>
    </xdr:from>
    <xdr:to>
      <xdr:col>11</xdr:col>
      <xdr:colOff>523875</xdr:colOff>
      <xdr:row>10</xdr:row>
      <xdr:rowOff>38100</xdr:rowOff>
    </xdr:to>
    <xdr:cxnSp macro="">
      <xdr:nvCxnSpPr>
        <xdr:cNvPr id="5" name="Straight Arrow Connector 4">
          <a:extLst>
            <a:ext uri="{FF2B5EF4-FFF2-40B4-BE49-F238E27FC236}">
              <a16:creationId xmlns:a16="http://schemas.microsoft.com/office/drawing/2014/main" id="{00000000-0008-0000-0D00-000005000000}"/>
            </a:ext>
          </a:extLst>
        </xdr:cNvPr>
        <xdr:cNvCxnSpPr/>
      </xdr:nvCxnSpPr>
      <xdr:spPr>
        <a:xfrm>
          <a:off x="6400800" y="1933575"/>
          <a:ext cx="828675" cy="9525"/>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6</xdr:row>
      <xdr:rowOff>76200</xdr:rowOff>
    </xdr:from>
    <xdr:to>
      <xdr:col>9</xdr:col>
      <xdr:colOff>133350</xdr:colOff>
      <xdr:row>9</xdr:row>
      <xdr:rowOff>0</xdr:rowOff>
    </xdr:to>
    <xdr:cxnSp macro="">
      <xdr:nvCxnSpPr>
        <xdr:cNvPr id="6" name="Straight Arrow Connector 5">
          <a:extLst>
            <a:ext uri="{FF2B5EF4-FFF2-40B4-BE49-F238E27FC236}">
              <a16:creationId xmlns:a16="http://schemas.microsoft.com/office/drawing/2014/main" id="{00000000-0008-0000-0D00-000006000000}"/>
            </a:ext>
          </a:extLst>
        </xdr:cNvPr>
        <xdr:cNvCxnSpPr/>
      </xdr:nvCxnSpPr>
      <xdr:spPr>
        <a:xfrm flipV="1">
          <a:off x="5619750" y="1219200"/>
          <a:ext cx="0" cy="4953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6</xdr:row>
      <xdr:rowOff>76200</xdr:rowOff>
    </xdr:from>
    <xdr:to>
      <xdr:col>11</xdr:col>
      <xdr:colOff>85725</xdr:colOff>
      <xdr:row>7</xdr:row>
      <xdr:rowOff>171450</xdr:rowOff>
    </xdr:to>
    <xdr:cxnSp macro="">
      <xdr:nvCxnSpPr>
        <xdr:cNvPr id="7" name="Straight Arrow Connector 6">
          <a:extLst>
            <a:ext uri="{FF2B5EF4-FFF2-40B4-BE49-F238E27FC236}">
              <a16:creationId xmlns:a16="http://schemas.microsoft.com/office/drawing/2014/main" id="{00000000-0008-0000-0D00-000007000000}"/>
            </a:ext>
          </a:extLst>
        </xdr:cNvPr>
        <xdr:cNvCxnSpPr/>
      </xdr:nvCxnSpPr>
      <xdr:spPr>
        <a:xfrm flipH="1" flipV="1">
          <a:off x="6781800" y="1219200"/>
          <a:ext cx="9525" cy="28575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323850</xdr:colOff>
      <xdr:row>1</xdr:row>
      <xdr:rowOff>85725</xdr:rowOff>
    </xdr:from>
    <xdr:to>
      <xdr:col>13</xdr:col>
      <xdr:colOff>133350</xdr:colOff>
      <xdr:row>2</xdr:row>
      <xdr:rowOff>133350</xdr:rowOff>
    </xdr:to>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7639050" y="276225"/>
          <a:ext cx="419100" cy="23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CTC</a:t>
          </a:r>
        </a:p>
      </xdr:txBody>
    </xdr:sp>
    <xdr:clientData/>
  </xdr:twoCellAnchor>
  <xdr:twoCellAnchor>
    <xdr:from>
      <xdr:col>8</xdr:col>
      <xdr:colOff>600075</xdr:colOff>
      <xdr:row>10</xdr:row>
      <xdr:rowOff>171450</xdr:rowOff>
    </xdr:from>
    <xdr:to>
      <xdr:col>9</xdr:col>
      <xdr:colOff>342900</xdr:colOff>
      <xdr:row>12</xdr:row>
      <xdr:rowOff>28575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476875" y="2076450"/>
          <a:ext cx="352425" cy="23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X1</a:t>
          </a:r>
        </a:p>
      </xdr:txBody>
    </xdr:sp>
    <xdr:clientData/>
  </xdr:twoCellAnchor>
  <xdr:twoCellAnchor>
    <xdr:from>
      <xdr:col>10</xdr:col>
      <xdr:colOff>533400</xdr:colOff>
      <xdr:row>10</xdr:row>
      <xdr:rowOff>161925</xdr:rowOff>
    </xdr:from>
    <xdr:to>
      <xdr:col>11</xdr:col>
      <xdr:colOff>276225</xdr:colOff>
      <xdr:row>12</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6629400" y="2066925"/>
          <a:ext cx="352425" cy="23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X2</a:t>
          </a:r>
        </a:p>
      </xdr:txBody>
    </xdr:sp>
    <xdr:clientData/>
  </xdr:twoCellAnchor>
  <xdr:twoCellAnchor>
    <xdr:from>
      <xdr:col>9</xdr:col>
      <xdr:colOff>209550</xdr:colOff>
      <xdr:row>6</xdr:row>
      <xdr:rowOff>171450</xdr:rowOff>
    </xdr:from>
    <xdr:to>
      <xdr:col>9</xdr:col>
      <xdr:colOff>561975</xdr:colOff>
      <xdr:row>8</xdr:row>
      <xdr:rowOff>28575</xdr:rowOff>
    </xdr:to>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5695950" y="1314450"/>
          <a:ext cx="352425" cy="23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S1</a:t>
          </a:r>
        </a:p>
      </xdr:txBody>
    </xdr:sp>
    <xdr:clientData/>
  </xdr:twoCellAnchor>
  <xdr:twoCellAnchor>
    <xdr:from>
      <xdr:col>11</xdr:col>
      <xdr:colOff>171450</xdr:colOff>
      <xdr:row>6</xdr:row>
      <xdr:rowOff>142875</xdr:rowOff>
    </xdr:from>
    <xdr:to>
      <xdr:col>11</xdr:col>
      <xdr:colOff>523875</xdr:colOff>
      <xdr:row>8</xdr:row>
      <xdr:rowOff>0</xdr:rowOff>
    </xdr:to>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6877050" y="1285875"/>
          <a:ext cx="352425" cy="23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S2</a:t>
          </a:r>
        </a:p>
      </xdr:txBody>
    </xdr:sp>
    <xdr:clientData/>
  </xdr:twoCellAnchor>
  <xdr:twoCellAnchor>
    <xdr:from>
      <xdr:col>19</xdr:col>
      <xdr:colOff>133351</xdr:colOff>
      <xdr:row>6</xdr:row>
      <xdr:rowOff>95250</xdr:rowOff>
    </xdr:from>
    <xdr:to>
      <xdr:col>19</xdr:col>
      <xdr:colOff>180975</xdr:colOff>
      <xdr:row>7</xdr:row>
      <xdr:rowOff>161925</xdr:rowOff>
    </xdr:to>
    <xdr:cxnSp macro="">
      <xdr:nvCxnSpPr>
        <xdr:cNvPr id="13" name="Straight Arrow Connector 12">
          <a:extLst>
            <a:ext uri="{FF2B5EF4-FFF2-40B4-BE49-F238E27FC236}">
              <a16:creationId xmlns:a16="http://schemas.microsoft.com/office/drawing/2014/main" id="{00000000-0008-0000-0D00-00000D000000}"/>
            </a:ext>
          </a:extLst>
        </xdr:cNvPr>
        <xdr:cNvCxnSpPr/>
      </xdr:nvCxnSpPr>
      <xdr:spPr>
        <a:xfrm flipH="1" flipV="1">
          <a:off x="11715751" y="1238250"/>
          <a:ext cx="47624" cy="2571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32824</xdr:colOff>
      <xdr:row>8</xdr:row>
      <xdr:rowOff>57150</xdr:rowOff>
    </xdr:from>
    <xdr:to>
      <xdr:col>19</xdr:col>
      <xdr:colOff>385249</xdr:colOff>
      <xdr:row>9</xdr:row>
      <xdr:rowOff>104775</xdr:rowOff>
    </xdr:to>
    <xdr:sp macro="" textlink="">
      <xdr:nvSpPr>
        <xdr:cNvPr id="14" name="TextBox 13">
          <a:extLst>
            <a:ext uri="{FF2B5EF4-FFF2-40B4-BE49-F238E27FC236}">
              <a16:creationId xmlns:a16="http://schemas.microsoft.com/office/drawing/2014/main" id="{00000000-0008-0000-0D00-00000E000000}"/>
            </a:ext>
          </a:extLst>
        </xdr:cNvPr>
        <xdr:cNvSpPr txBox="1"/>
      </xdr:nvSpPr>
      <xdr:spPr>
        <a:xfrm>
          <a:off x="11615224" y="1581150"/>
          <a:ext cx="352425" cy="23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øD</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s01sfiles02\Siegling%20Share\Users\musdmatt\AppData\Roaming\Microsoft\Excel\Fullsan%20Quote%20Request%20Form%20(version%204).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usdmatt\AppData\Roaming\Microsoft\Excel\2020%20Curve%20Belt%20Setup%20(version%201).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musdmatt\Desktop\2021%20Curve%20Belt%20Setup.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Users/musmmoeh/OneDrive%20-%20Forbo/Documents/Products%20-%20Segments/Fullseal/Calculators/FULLSEAL%20Index%20calculator%20for%20positive%20drive.xlsx" TargetMode="External"/><Relationship Id="rId1" Type="http://schemas.openxmlformats.org/officeDocument/2006/relationships/externalLinkPath" Target="/Users/musmmoeh/OneDrive%20-%20Forbo/Documents/Products%20-%20Segments/Fullseal/Calculators/FULLSEAL%20Index%20calculator%20for%20positive%20drive.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us01sfiles02\Siegling%20Share\Users\musdmatt\Desktop\Market%20Segment%20Application%20Database%20123.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us01sfiles02\Siegling%20Share\Users\musdmatt\Desktop\Prolink%20Quote%20Request%20Form_CL%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me"/>
      <sheetName val="CalcSheet"/>
      <sheetName val="QUOTE_CSR"/>
      <sheetName val="DRAWING (1)"/>
      <sheetName val="FABRICATION TOLERANCES"/>
      <sheetName val="DRAWING_DATA"/>
      <sheetName val="DUPL"/>
      <sheetName val="2021 Customer Report w Sales Di"/>
      <sheetName val="SalesmanCustomerTables"/>
      <sheetName val="Ztemp"/>
      <sheetName val="#SalesmanCustomerTables (2)"/>
      <sheetName val="Tables"/>
      <sheetName val="Flight Table"/>
      <sheetName val="Fullsan Quote Request Form (v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asuring "/>
      <sheetName val="Measuring Data"/>
      <sheetName val="SAP Order Entry Page"/>
      <sheetName val="Input"/>
      <sheetName val="4100 &amp; 4200 Cust List -11-2019"/>
      <sheetName val="CustomerList"/>
      <sheetName val="Sheet5"/>
      <sheetName val="Sheet2"/>
      <sheetName val="Components"/>
      <sheetName val="RGA Process"/>
      <sheetName val="2011 SAP Customer Listing - 3-0"/>
      <sheetName val="2013 SAP Customer US Listing "/>
      <sheetName val="Sheet3"/>
      <sheetName val="Sheet1"/>
      <sheetName val="Sheet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asuring "/>
      <sheetName val="Input"/>
      <sheetName val="SAP Order Entry Page"/>
      <sheetName val="Turn Belt Database"/>
      <sheetName val="CustomerList"/>
      <sheetName val="Components"/>
    </sheetNames>
    <sheetDataSet>
      <sheetData sheetId="0"/>
      <sheetData sheetId="1"/>
      <sheetData sheetId="2" refreshError="1"/>
      <sheetData sheetId="3" refreshError="1"/>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mpirial"/>
      <sheetName val="Metric"/>
    </sheetNames>
    <sheetDataSet>
      <sheetData sheetId="0"/>
      <sheetData sheetId="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base"/>
      <sheetName val="Startup"/>
      <sheetName val="CoverSheet"/>
      <sheetName val="CoverSheet_Search"/>
      <sheetName val="TagMatrix"/>
      <sheetName val="SAP Customer List-3-27-08 (3)"/>
      <sheetName val="Lists"/>
      <sheetName val="ApplicationLists"/>
      <sheetName val="Market Segment Application Data"/>
    </sheetNames>
    <sheetDataSet>
      <sheetData sheetId="0" refreshError="1"/>
      <sheetData sheetId="1" refreshError="1"/>
      <sheetData sheetId="2" refreshError="1"/>
      <sheetData sheetId="3" refreshError="1"/>
      <sheetData sheetId="4" refreshError="1"/>
      <sheetData sheetId="5"/>
      <sheetData sheetId="6"/>
      <sheetData sheetId="7" refreshError="1"/>
      <sheetData sheetId="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me"/>
      <sheetName val="PL_QUOTE_CSR"/>
      <sheetName val="CustomerList"/>
      <sheetName val="PLProfileMaster"/>
      <sheetName val="CalcSheet"/>
      <sheetName val="S6.1"/>
      <sheetName val="S10"/>
      <sheetName val="S8"/>
      <sheetName val="S4.1"/>
      <sheetName val="S14"/>
      <sheetName val="ProlinkBelttsandArtNum"/>
      <sheetName val="QUOTE_CSR"/>
      <sheetName val="DRAWING (1)"/>
      <sheetName val="FABRICATION TOLERANCES"/>
      <sheetName val="DRAWING_DATA"/>
      <sheetName val="DUPL"/>
      <sheetName val="2021 Customer Report w Sales Di"/>
      <sheetName val="SalesmanCustomerTables"/>
      <sheetName val="#SalesmanCustomerTables (2)"/>
      <sheetName val="Tables"/>
      <sheetName val="Flight Table"/>
      <sheetName val="Prolink Quote Request Form_CL 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575B2E-FBC5-4540-A0DC-D4711EA1B48A}" name="Table1" displayName="Table1" ref="AN1:AN38" totalsRowShown="0" headerRowDxfId="116" dataDxfId="115">
  <autoFilter ref="AN1:AN38" xr:uid="{C5AE9235-E57D-4D42-8E9D-6B308F6417A1}"/>
  <sortState xmlns:xlrd2="http://schemas.microsoft.com/office/spreadsheetml/2017/richdata2" ref="AN2:AN38">
    <sortCondition ref="AN1:AN38"/>
  </sortState>
  <tableColumns count="1">
    <tableColumn id="1" xr3:uid="{CB0BAA03-0CA4-4918-B266-F133FAAC725C}" name="Salesmen" dataDxfId="11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F1D78E1-6EE1-4170-AE34-BD79C372C6A2}" name="Table2" displayName="Table2" ref="A1:A248" totalsRowShown="0" headerRowDxfId="113">
  <autoFilter ref="A1:A248" xr:uid="{5154C7E5-4067-4C63-86A3-D3FEEF538D0F}"/>
  <tableColumns count="1">
    <tableColumn id="1" xr3:uid="{B3C983CB-C792-48BF-AA58-1FF2FB4FB7E4}" name="Adriana Jorg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78B511-A55C-4E77-B41A-4471B610EF4B}" name="Table3" displayName="Table3" ref="B1:B113" totalsRowShown="0" headerRowDxfId="112" dataDxfId="111">
  <autoFilter ref="B1:B113" xr:uid="{E6633C25-D649-499B-AF90-44A87903F403}"/>
  <tableColumns count="1">
    <tableColumn id="1" xr3:uid="{BF111E5C-FDA6-4E5D-A42B-CA5A5C84D918}" name="Brendan Vita" dataDxfId="110"/>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C76864-2DE2-42EA-BFAD-4FF3547EE30B}" name="Table4" displayName="Table4" ref="C1:C6" totalsRowShown="0" headerRowDxfId="109">
  <autoFilter ref="C1:C6" xr:uid="{826A6296-60F7-4636-BE58-63DE55A1E903}"/>
  <tableColumns count="1">
    <tableColumn id="1" xr3:uid="{5BAFD5C0-25AA-44AC-8B25-41550AC8FA0F}" name="Bruce McMickle"/>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9E14E66-177B-404B-8178-C64D4B163276}" name="Table5" displayName="Table5" ref="D1:D9" totalsRowShown="0" headerRowDxfId="108">
  <autoFilter ref="D1:D9" xr:uid="{10652D80-87C6-4432-8533-0210F2564707}"/>
  <tableColumns count="1">
    <tableColumn id="1" xr3:uid="{A664A8B3-DC7A-4B2D-8702-ACD340338B9F}" name="Bryan Panella"/>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A9346F7-F871-47B5-8FEC-DB53BD6E32C5}" name="Table6" displayName="Table6" ref="E1:E157" totalsRowShown="0" headerRowDxfId="107">
  <autoFilter ref="E1:E157" xr:uid="{7E967269-6F34-4154-AA7A-2AC32F7E82BE}"/>
  <tableColumns count="1">
    <tableColumn id="1" xr3:uid="{232DF8F8-4F64-445D-A249-39501610C99F}" name="Carter Jones"/>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4D54EB-C93C-409D-BA1F-E307F1543B82}" name="Table7" displayName="Table7" ref="F1:F217" totalsRowShown="0" headerRowDxfId="106">
  <autoFilter ref="F1:F217" xr:uid="{B7A8E073-5CD5-4C01-84A4-A3D372223D1C}"/>
  <tableColumns count="1">
    <tableColumn id="1" xr3:uid="{4CDD7462-EBAA-4A32-B06F-2C5A0D20931D}" name="Chad Luman"/>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44C9241-8B67-415D-82F9-56DB87B2EE42}" name="Table8" displayName="Table8" ref="G1:G206" totalsRowShown="0" headerRowDxfId="105">
  <autoFilter ref="G1:G206" xr:uid="{C32A9024-7B47-448A-A315-6505EFA20214}"/>
  <tableColumns count="1">
    <tableColumn id="1" xr3:uid="{5FA97EFA-A032-4C63-85AD-A909C33F1EC6}" name="Chad Michels"/>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2DA6D4-7C21-4C9A-A7DC-6178F6297F91}" name="Table10" displayName="Table10" ref="H1:H11" totalsRowShown="0" headerRowDxfId="104">
  <autoFilter ref="H1:H11" xr:uid="{901611D8-9963-4802-9E58-F93AD6F68616}"/>
  <tableColumns count="1">
    <tableColumn id="1" xr3:uid="{1D5288FA-CBAF-4C7F-B9AF-0F6618405965}" name="Daniel Campbell"/>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DF1445E-828B-4456-AD47-E8CD51049FD1}" name="Table11" displayName="Table11" ref="I1:I210" totalsRowShown="0" headerRowDxfId="103">
  <autoFilter ref="I1:I210" xr:uid="{76C0EFF7-1566-4B39-AB13-AE9E2E14DD02}"/>
  <tableColumns count="1">
    <tableColumn id="1" xr3:uid="{26A24B4D-6B74-44A4-83EE-FA0829A47D0D}" name="Dave Rukavina"/>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FB6634-CDA3-4660-A502-2621BACD3872}" name="Table12" displayName="Table12" ref="J1:J161" totalsRowShown="0" headerRowDxfId="102">
  <autoFilter ref="J1:J161" xr:uid="{439EE125-1978-4F4C-916A-0269912F71A0}"/>
  <tableColumns count="1">
    <tableColumn id="1" xr3:uid="{77B2143C-481D-491A-9C87-461B691D71BA}" name="Erik Steuck"/>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CFA99BC-B9BF-419D-9B09-3EA1E243CD3C}" name="Table13" displayName="Table13" ref="K1:K335" totalsRowShown="0" headerRowDxfId="101">
  <autoFilter ref="K1:K335" xr:uid="{988BA106-3041-4A8C-91C7-176C0862547B}"/>
  <tableColumns count="1">
    <tableColumn id="1" xr3:uid="{EE58F5CF-0EA8-431A-8A84-A3C1C480ABFD}" name="Frank Gomez"/>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7E74BFB-D25C-4497-9E32-C541D2B888D1}" name="Table14" displayName="Table14" ref="L1:L113" totalsRowShown="0" headerRowDxfId="100">
  <autoFilter ref="L1:L113" xr:uid="{9BDD5CC5-3785-4342-BC8C-B1B1303E42C7}"/>
  <tableColumns count="1">
    <tableColumn id="1" xr3:uid="{0E64ED38-9771-4862-834B-8B159B85AFA7}" name="Graeme Geisendorf"/>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372AFC8-C513-4331-90F8-88E1D6AADD65}" name="Table15" displayName="Table15" ref="M1:M142" totalsRowShown="0" headerRowDxfId="99">
  <autoFilter ref="M1:M142" xr:uid="{A22542B9-BF7B-4E2B-9C99-DC7B720E27A7}"/>
  <tableColumns count="1">
    <tableColumn id="1" xr3:uid="{592EBBC7-2A52-4A76-A085-CFB9530E4671}" name="Gregg Brannon"/>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989DB6E-D286-426A-AE86-E81BD8EB5128}" name="Table16" displayName="Table16" ref="N1:N119" totalsRowShown="0" headerRowDxfId="98">
  <autoFilter ref="N1:N119" xr:uid="{6A01DAA7-D038-42F2-ABA6-4EFB797E7BFD}"/>
  <tableColumns count="1">
    <tableColumn id="1" xr3:uid="{C3119E80-6243-4515-864C-151BF08AC4F5}" name="Jacob Jurca"/>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4CE62FB-0F0B-4DC3-B376-5CAADE128D05}" name="Table17" displayName="Table17" ref="O1:O5" totalsRowShown="0" headerRowDxfId="97">
  <autoFilter ref="O1:O5" xr:uid="{5DE05BED-0920-4AE8-9A24-2F15A404EF83}"/>
  <tableColumns count="1">
    <tableColumn id="1" xr3:uid="{F0922B1B-C8DE-45B8-BBC2-1E066C4C630D}" name="Jay Coggins"/>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B01B6E7-A0E2-422A-BD97-C3B8CFFCB401}" name="Table18" displayName="Table18" ref="P1:P212" totalsRowShown="0" headerRowDxfId="96" dataDxfId="95">
  <autoFilter ref="P1:P212" xr:uid="{CD04F315-4C63-409E-8DE7-E20364A323AE}"/>
  <tableColumns count="1">
    <tableColumn id="1" xr3:uid="{243199F0-C61A-4AE6-8D77-459ACB5677E5}" name="Jeff Carvalho" dataDxfId="94"/>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3F5019-6F97-4E69-A6A2-518714456B9A}" name="Table19" displayName="Table19" ref="Q1:Q145" totalsRowShown="0" headerRowDxfId="93">
  <autoFilter ref="Q1:Q145" xr:uid="{4598F3CF-2DB4-4661-97F5-E7225EFC9C01}"/>
  <tableColumns count="1">
    <tableColumn id="1" xr3:uid="{BBAC529D-AFD8-4329-9F0B-8EF3201FBA5D}" name="L. Hollingsworth"/>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599E74A-30E8-4E50-BB5B-7A50F64593E2}" name="Table20" displayName="Table20" ref="R1:R227" totalsRowShown="0" headerRowDxfId="92">
  <autoFilter ref="R1:R227" xr:uid="{7F8B4093-1014-49E9-8D88-8F49EF04786B}"/>
  <tableColumns count="1">
    <tableColumn id="1" xr3:uid="{4015AF08-7505-4A1A-8A41-F1BF6E6FCD69}" name="Larry C"/>
  </tableColumns>
  <tableStyleInfo name="TableStyleLight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28D5925-E404-4447-8BF3-E78A8239EF73}" name="Table21" displayName="Table21" ref="S1:S295" totalsRowShown="0" headerRowDxfId="91">
  <autoFilter ref="S1:S295" xr:uid="{E59E1061-E21C-4690-BDDA-5FA1565C8C20}"/>
  <tableColumns count="1">
    <tableColumn id="1" xr3:uid="{53D6A0C9-0F76-450D-AAF1-1CF5373B673C}" name="Matt Cavanaugh"/>
  </tableColumns>
  <tableStyleInfo name="TableStyleLight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82CD4DB-3302-4180-8EAE-CD1C7CC6DDCB}" name="Table22" displayName="Table22" ref="T1:T106" totalsRowShown="0" headerRowDxfId="90">
  <autoFilter ref="T1:T106" xr:uid="{327FB54F-F0ED-40A7-B20B-DDF3F6901795}"/>
  <tableColumns count="1">
    <tableColumn id="1" xr3:uid="{1F541D02-C74A-43DD-9F44-42754B5628FA}" name="Melvin Delic"/>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A576D7C-9DA1-4F10-9D37-8F88BDFA756C}" name="Table23" displayName="Table23" ref="U1:U125" totalsRowShown="0" headerRowDxfId="89">
  <autoFilter ref="U1:U125" xr:uid="{B229BF67-D03C-456C-A89E-CB1614617D4A}"/>
  <tableColumns count="1">
    <tableColumn id="1" xr3:uid="{1953A2B9-8E02-43A9-B8EB-874FDD1C2A8A}" name="Michael Pusateri"/>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02528D6-CB7F-479F-9FF3-1DFF03387E07}" name="Table24" displayName="Table24" ref="V1:V296" totalsRowShown="0" headerRowDxfId="88">
  <autoFilter ref="V1:V296" xr:uid="{B21100E3-7B92-48A8-B7EB-826AD7A0F292}"/>
  <tableColumns count="1">
    <tableColumn id="1" xr3:uid="{193A2BF4-30A9-498F-A748-5F535F49075C}" name="Nick Norris"/>
  </tableColumns>
  <tableStyleInfo name="TableStyleLight8"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A4DC876-6662-4AF0-B589-E296964C84E9}" name="Table25" displayName="Table25" ref="W1:W61" totalsRowShown="0" headerRowDxfId="87">
  <autoFilter ref="W1:W61" xr:uid="{578829A5-4227-4091-A3BD-1FFA64786F00}"/>
  <tableColumns count="1">
    <tableColumn id="1" xr3:uid="{7801D295-0C84-467F-BF1A-F5DF79BD90E9}" name="Paul Drechnowicz"/>
  </tableColumns>
  <tableStyleInfo name="TableStyleLight8"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8637B60-918A-4FCB-B60E-455F02BCB7A4}" name="Table26" displayName="Table26" ref="X1:X106" totalsRowShown="0" headerRowDxfId="86">
  <autoFilter ref="X1:X106" xr:uid="{9308EC66-5087-443B-A7BD-82097E19E360}"/>
  <tableColumns count="1">
    <tableColumn id="1" xr3:uid="{54296DE8-2FDB-4B3B-A6A0-FD69D49470B2}" name="Ray Fisher"/>
  </tableColumns>
  <tableStyleInfo name="TableStyleLight8"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6F59EDE-2F66-4324-92B1-059E8963C910}" name="Table27" displayName="Table27" ref="Y1:Y234" totalsRowShown="0" headerRowDxfId="85">
  <autoFilter ref="Y1:Y234" xr:uid="{566C6300-E544-4BDD-B8E1-E23FB241B85C}"/>
  <tableColumns count="1">
    <tableColumn id="1" xr3:uid="{82E17E2E-ADDF-40A0-9073-8E5B714DAE10}" name="Shawn Tewksbury"/>
  </tableColumns>
  <tableStyleInfo name="TableStyleLight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4A87F20-97F2-4FE4-AD1E-94FC6D7C6968}" name="Table28" displayName="Table28" ref="Z1:Z71" totalsRowShown="0" headerRowDxfId="84">
  <autoFilter ref="Z1:Z71" xr:uid="{A5AD9C87-9F8E-4740-955D-873E6AFB9771}"/>
  <tableColumns count="1">
    <tableColumn id="1" xr3:uid="{27AA9A87-56D9-47EA-918E-8800CEF055F3}" name="Tom Husselstein"/>
  </tableColumns>
  <tableStyleInfo name="TableStyleLight8"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60775AB-C863-459E-9F10-CD4ED117BF87}" name="Table29" displayName="Table29" ref="AA1:AA203" totalsRowShown="0" headerRowDxfId="83">
  <autoFilter ref="AA1:AA203" xr:uid="{838F6A50-8B7B-4C15-9DA3-937B086D32A7}"/>
  <tableColumns count="1">
    <tableColumn id="1" xr3:uid="{2CA8B916-D977-4FE4-812D-2BEC75B577AC}" name="Tony Tracy"/>
  </tableColumns>
  <tableStyleInfo name="TableStyleLight8"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2C5C4C9-2AAA-4DFB-BFA0-4474A7C1571E}" name="Table30" displayName="Table30" ref="AB1:AB217" totalsRowShown="0" headerRowDxfId="82">
  <autoFilter ref="AB1:AB217" xr:uid="{CC03A339-57CF-45E2-8E24-644578574D3F}"/>
  <tableColumns count="1">
    <tableColumn id="1" xr3:uid="{A510453C-DB6F-454A-B549-95D40D4C4D79}" name="Waldo Cervantes"/>
  </tableColumns>
  <tableStyleInfo name="TableStyleLight8"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0987B6E-3E11-4E9A-9CF6-4E459F3578FC}" name="Table31" displayName="Table31" ref="AC1:AC219" totalsRowShown="0" headerRowDxfId="81">
  <autoFilter ref="AC1:AC219" xr:uid="{89A36E31-0352-4547-8051-64DB67CB3DFE}"/>
  <tableColumns count="1">
    <tableColumn id="1" xr3:uid="{8FE30BB8-B9D8-4693-985B-DA6DF4353BC1}" name="Wes Webster"/>
  </tableColumns>
  <tableStyleInfo name="TableStyleLight8"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3B16249-CA0B-4674-B442-D99C4134295D}" name="Table32" displayName="Table32" ref="AD1:AD140" totalsRowShown="0" headerRowDxfId="80">
  <autoFilter ref="AD1:AD140" xr:uid="{076A62DD-6555-43EE-AD18-F8660FA8647D}"/>
  <tableColumns count="1">
    <tableColumn id="1" xr3:uid="{381AE02E-1A9B-4213-8439-D6B861B9EAD3}" name="Wesley Younts"/>
  </tableColumns>
  <tableStyleInfo name="TableStyleLight8"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5962FDED-9505-49CA-88A4-4EDAB9C2A9C6}" name="Table33" displayName="Table33" ref="AE1:AE6684" totalsRowShown="0" headerRowDxfId="79">
  <autoFilter ref="AE1:AE6684" xr:uid="{C4363A07-0D9A-40B9-BC2D-FCEF0C12A7F0}"/>
  <tableColumns count="1">
    <tableColumn id="1" xr3:uid="{05F1F30D-7742-4240-A8BB-80CF26AD8BA7}" name="ALL"/>
  </tableColumns>
  <tableStyleInfo name="TableStyleLight8"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E33051C-EBE7-4FB4-AA33-D71CB5B5137C}" name="Table34" displayName="Table34" ref="AG1:AG538" totalsRowShown="0" headerRowDxfId="78" dataDxfId="77">
  <autoFilter ref="AG1:AG538" xr:uid="{D4E293BA-F1C7-471B-B258-3FE2EA18F1CB}"/>
  <tableColumns count="1">
    <tableColumn id="1" xr3:uid="{393EA937-C9DA-43A0-93E6-C8922C367A3A}" name="Fred Yang" dataDxfId="76"/>
  </tableColumns>
  <tableStyleInfo name="TableStyleLight8"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621848BB-9870-48FB-919A-B3F72A36D20E}" name="Table35" displayName="Table35" ref="AH1:AH545" totalsRowShown="0" headerRowDxfId="75" dataDxfId="74">
  <autoFilter ref="AH1:AH545" xr:uid="{54CC487B-CE7B-4A26-9291-77C6F0038187}"/>
  <tableColumns count="1">
    <tableColumn id="1" xr3:uid="{98E9A5F2-2D0C-425C-9B69-297B0D01BC5E}" name="Greg Ripco" dataDxfId="73"/>
  </tableColumns>
  <tableStyleInfo name="TableStyleLight8"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D16CDD71-D9AE-4031-9BA3-42CBB9FA2726}" name="Table36" displayName="Table36" ref="AI1:AI178" totalsRowShown="0" headerRowDxfId="72" dataDxfId="71">
  <autoFilter ref="AI1:AI178" xr:uid="{9AD3A842-022C-4B12-B802-10FB751EDC75}"/>
  <tableColumns count="1">
    <tableColumn id="1" xr3:uid="{E8FA804A-389C-43C9-8707-32D6254FD2C3}" name="M-A Bourgeois" dataDxfId="7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1" Type="http://schemas.openxmlformats.org/officeDocument/2006/relationships/printerSettings" Target="../printerSettings/printerSettings13.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8"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726BC-9FEE-4BB8-886F-AD362F6A1108}">
  <sheetPr codeName="Sheet1"/>
  <dimension ref="A1:AG380"/>
  <sheetViews>
    <sheetView tabSelected="1" topLeftCell="A4" zoomScaleNormal="100" workbookViewId="0">
      <selection activeCell="T8" sqref="T8"/>
    </sheetView>
  </sheetViews>
  <sheetFormatPr defaultRowHeight="15" x14ac:dyDescent="0.25"/>
  <cols>
    <col min="5" max="5" width="13.42578125" bestFit="1" customWidth="1"/>
  </cols>
  <sheetData>
    <row r="1" spans="1:33" x14ac:dyDescent="0.25">
      <c r="A1" s="112"/>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row>
    <row r="2" spans="1:33" x14ac:dyDescent="0.25">
      <c r="A2" s="112"/>
      <c r="B2" s="112"/>
      <c r="C2" s="112"/>
      <c r="D2" s="112"/>
      <c r="E2" s="112"/>
      <c r="F2" s="112"/>
      <c r="G2" s="112"/>
      <c r="H2" s="112"/>
      <c r="I2" s="112"/>
      <c r="J2" s="112"/>
      <c r="K2" s="112"/>
      <c r="L2" s="112"/>
      <c r="M2" s="112"/>
      <c r="N2" s="112"/>
      <c r="O2" s="112"/>
      <c r="P2" s="112"/>
      <c r="Q2" s="112"/>
      <c r="R2" s="112"/>
      <c r="S2" s="112"/>
      <c r="T2" s="112"/>
      <c r="U2" s="112"/>
      <c r="V2" s="112"/>
      <c r="W2" s="112"/>
      <c r="X2" s="112"/>
      <c r="Y2" s="112"/>
      <c r="Z2" s="112"/>
      <c r="AA2" s="112"/>
      <c r="AB2" s="112"/>
      <c r="AC2" s="112"/>
      <c r="AD2" s="112"/>
      <c r="AE2" s="112"/>
      <c r="AF2" s="112"/>
      <c r="AG2" s="112"/>
    </row>
    <row r="3" spans="1:33" x14ac:dyDescent="0.25">
      <c r="A3" s="112"/>
      <c r="B3" s="112"/>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112"/>
      <c r="AC3" s="112"/>
      <c r="AD3" s="112"/>
      <c r="AE3" s="112"/>
      <c r="AF3" s="112"/>
      <c r="AG3" s="112"/>
    </row>
    <row r="4" spans="1:33" x14ac:dyDescent="0.25">
      <c r="A4" s="112"/>
      <c r="B4" s="112"/>
      <c r="C4" s="112"/>
      <c r="D4" s="112"/>
      <c r="E4" s="112"/>
      <c r="F4" s="112"/>
      <c r="G4" s="112"/>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row>
    <row r="5" spans="1:33" x14ac:dyDescent="0.25">
      <c r="A5" s="112"/>
      <c r="B5" s="112"/>
      <c r="C5" s="112"/>
      <c r="D5" s="112"/>
      <c r="E5" s="112"/>
      <c r="F5" s="112"/>
      <c r="G5" s="112"/>
      <c r="H5" s="112"/>
      <c r="I5" s="112"/>
      <c r="J5" s="112"/>
      <c r="K5" s="112"/>
      <c r="L5" s="112"/>
      <c r="M5" s="112"/>
      <c r="N5" s="112"/>
      <c r="O5" s="112"/>
      <c r="P5" s="112"/>
      <c r="Q5" s="112"/>
      <c r="R5" s="112"/>
      <c r="S5" s="112"/>
      <c r="T5" s="112"/>
      <c r="U5" s="112"/>
      <c r="V5" s="112"/>
      <c r="W5" s="112"/>
      <c r="X5" s="112"/>
      <c r="Y5" s="112"/>
      <c r="Z5" s="112"/>
      <c r="AA5" s="112"/>
      <c r="AB5" s="112"/>
      <c r="AC5" s="112"/>
      <c r="AD5" s="112"/>
      <c r="AE5" s="112"/>
      <c r="AF5" s="112"/>
      <c r="AG5" s="112"/>
    </row>
    <row r="6" spans="1:33" x14ac:dyDescent="0.25">
      <c r="A6" s="112"/>
      <c r="B6" s="112"/>
      <c r="C6" s="112"/>
      <c r="D6" s="112"/>
      <c r="E6" s="112"/>
      <c r="F6" s="112"/>
      <c r="G6" s="112"/>
      <c r="H6" s="112"/>
      <c r="I6" s="112"/>
      <c r="J6" s="112"/>
      <c r="K6" s="112"/>
      <c r="L6" s="112"/>
      <c r="M6" s="112"/>
      <c r="N6" s="112"/>
      <c r="O6" s="112"/>
      <c r="P6" s="112"/>
      <c r="Q6" s="112"/>
      <c r="R6" s="112"/>
      <c r="S6" s="112"/>
      <c r="T6" s="112"/>
      <c r="U6" s="112"/>
      <c r="V6" s="112"/>
      <c r="W6" s="112"/>
      <c r="X6" s="112"/>
      <c r="Y6" s="112"/>
      <c r="Z6" s="112"/>
      <c r="AA6" s="112"/>
      <c r="AB6" s="112"/>
      <c r="AC6" s="112"/>
      <c r="AD6" s="112"/>
      <c r="AE6" s="112"/>
      <c r="AF6" s="112"/>
      <c r="AG6" s="112"/>
    </row>
    <row r="7" spans="1:33" x14ac:dyDescent="0.25">
      <c r="A7" s="112"/>
      <c r="B7" s="112"/>
      <c r="C7" s="112"/>
      <c r="D7" s="112"/>
      <c r="E7" s="112"/>
      <c r="F7" s="112"/>
      <c r="G7" s="112"/>
      <c r="H7" s="112"/>
      <c r="I7" s="112"/>
      <c r="J7" s="112"/>
      <c r="K7" s="112"/>
      <c r="L7" s="112"/>
      <c r="M7" s="112"/>
      <c r="N7" s="112"/>
      <c r="O7" s="112"/>
      <c r="P7" s="112"/>
      <c r="Q7" s="112"/>
      <c r="R7" s="112"/>
      <c r="S7" s="112"/>
      <c r="T7" s="112"/>
      <c r="U7" s="112"/>
      <c r="V7" s="112"/>
      <c r="W7" s="112"/>
      <c r="X7" s="112"/>
      <c r="Y7" s="112"/>
      <c r="Z7" s="112"/>
      <c r="AA7" s="112"/>
      <c r="AB7" s="112"/>
      <c r="AC7" s="112"/>
      <c r="AD7" s="112"/>
      <c r="AE7" s="112"/>
      <c r="AF7" s="112"/>
      <c r="AG7" s="112"/>
    </row>
    <row r="8" spans="1:33" x14ac:dyDescent="0.25">
      <c r="A8" s="112"/>
      <c r="B8" s="112"/>
      <c r="C8" s="112"/>
      <c r="D8" s="112"/>
      <c r="E8" s="112"/>
      <c r="F8" s="112"/>
      <c r="G8" s="112"/>
      <c r="H8" s="112"/>
      <c r="I8" s="112"/>
      <c r="J8" s="112"/>
      <c r="K8" s="112"/>
      <c r="L8" s="112"/>
      <c r="M8" s="112"/>
      <c r="N8" s="112"/>
      <c r="O8" s="112"/>
      <c r="P8" s="112"/>
      <c r="Q8" s="112"/>
      <c r="R8" s="112"/>
      <c r="S8" s="112"/>
      <c r="T8" s="112"/>
      <c r="U8" s="112"/>
      <c r="V8" s="112"/>
      <c r="W8" s="112"/>
      <c r="X8" s="112"/>
      <c r="Y8" s="112"/>
      <c r="Z8" s="112"/>
      <c r="AA8" s="112"/>
      <c r="AB8" s="112"/>
      <c r="AC8" s="112"/>
      <c r="AD8" s="112"/>
      <c r="AE8" s="112"/>
      <c r="AF8" s="112"/>
      <c r="AG8" s="112"/>
    </row>
    <row r="9" spans="1:33" x14ac:dyDescent="0.25">
      <c r="A9" s="112"/>
      <c r="B9" s="112"/>
      <c r="C9" s="112"/>
      <c r="D9" s="112"/>
      <c r="E9" s="112"/>
      <c r="F9" s="112"/>
      <c r="G9" s="112"/>
      <c r="H9" s="112"/>
      <c r="I9" s="112"/>
      <c r="J9" s="112"/>
      <c r="K9" s="112"/>
      <c r="L9" s="112"/>
      <c r="M9" s="112"/>
      <c r="N9" s="112"/>
      <c r="O9" s="112"/>
      <c r="P9" s="112"/>
      <c r="Q9" s="112"/>
      <c r="R9" s="112"/>
      <c r="S9" s="112"/>
      <c r="T9" s="112"/>
      <c r="U9" s="112"/>
      <c r="V9" s="112"/>
      <c r="W9" s="112"/>
      <c r="X9" s="112"/>
      <c r="Y9" s="112"/>
      <c r="Z9" s="112"/>
      <c r="AA9" s="112"/>
      <c r="AB9" s="112"/>
      <c r="AC9" s="112"/>
      <c r="AD9" s="112"/>
      <c r="AE9" s="112"/>
      <c r="AF9" s="112"/>
      <c r="AG9" s="112"/>
    </row>
    <row r="10" spans="1:33" x14ac:dyDescent="0.25">
      <c r="A10" s="112"/>
      <c r="B10" s="112"/>
      <c r="C10" s="112"/>
      <c r="D10" s="112"/>
      <c r="E10" s="112"/>
      <c r="F10" s="112"/>
      <c r="G10" s="112"/>
      <c r="H10" s="112"/>
      <c r="I10" s="112"/>
      <c r="J10" s="112"/>
      <c r="K10" s="112"/>
      <c r="L10" s="112"/>
      <c r="M10" s="112"/>
      <c r="N10" s="112"/>
      <c r="O10" s="112"/>
      <c r="P10" s="112"/>
      <c r="Q10" s="112"/>
      <c r="R10" s="112"/>
      <c r="S10" s="112"/>
      <c r="T10" s="112"/>
      <c r="U10" s="112"/>
      <c r="V10" s="112"/>
      <c r="W10" s="112"/>
      <c r="X10" s="112"/>
      <c r="Y10" s="112"/>
      <c r="Z10" s="112"/>
      <c r="AA10" s="112"/>
      <c r="AB10" s="112"/>
      <c r="AC10" s="112"/>
      <c r="AD10" s="112"/>
      <c r="AE10" s="112"/>
      <c r="AF10" s="112"/>
      <c r="AG10" s="112"/>
    </row>
    <row r="11" spans="1:33" x14ac:dyDescent="0.25">
      <c r="A11" s="112"/>
      <c r="B11" s="112"/>
      <c r="C11" s="112"/>
      <c r="D11" s="112"/>
      <c r="E11" s="112"/>
      <c r="F11" s="112"/>
      <c r="G11" s="112"/>
      <c r="H11" s="112"/>
      <c r="I11" s="112"/>
      <c r="J11" s="112"/>
      <c r="K11" s="112"/>
      <c r="L11" s="112"/>
      <c r="M11" s="112"/>
      <c r="N11" s="112"/>
      <c r="O11" s="112"/>
      <c r="P11" s="112"/>
      <c r="Q11" s="112"/>
      <c r="R11" s="112"/>
      <c r="S11" s="112"/>
      <c r="T11" s="112"/>
      <c r="U11" s="112"/>
      <c r="V11" s="112"/>
      <c r="W11" s="112"/>
      <c r="X11" s="112"/>
      <c r="Y11" s="112"/>
      <c r="Z11" s="112"/>
      <c r="AA11" s="112"/>
      <c r="AB11" s="112"/>
      <c r="AC11" s="112"/>
      <c r="AD11" s="112"/>
      <c r="AE11" s="112"/>
      <c r="AF11" s="112"/>
      <c r="AG11" s="112"/>
    </row>
    <row r="12" spans="1:33" x14ac:dyDescent="0.25">
      <c r="A12" s="112"/>
      <c r="B12" s="112"/>
      <c r="C12" s="112"/>
      <c r="D12" s="112"/>
      <c r="E12" s="112"/>
      <c r="F12" s="112"/>
      <c r="G12" s="112"/>
      <c r="H12" s="112"/>
      <c r="I12" s="112"/>
      <c r="J12" s="112"/>
      <c r="K12" s="112"/>
      <c r="L12" s="112"/>
      <c r="M12" s="112"/>
      <c r="N12" s="112"/>
      <c r="O12" s="112"/>
      <c r="P12" s="112"/>
      <c r="Q12" s="112"/>
      <c r="R12" s="112"/>
      <c r="S12" s="112"/>
      <c r="T12" s="112"/>
      <c r="U12" s="112"/>
      <c r="V12" s="112"/>
      <c r="W12" s="112"/>
      <c r="X12" s="112"/>
      <c r="Y12" s="112"/>
      <c r="Z12" s="112"/>
      <c r="AA12" s="112"/>
      <c r="AB12" s="112"/>
      <c r="AC12" s="112"/>
      <c r="AD12" s="112"/>
      <c r="AE12" s="112"/>
      <c r="AF12" s="112"/>
      <c r="AG12" s="112"/>
    </row>
    <row r="13" spans="1:33" x14ac:dyDescent="0.25">
      <c r="A13" s="112"/>
      <c r="B13" s="112"/>
      <c r="C13" s="112"/>
      <c r="D13" s="112"/>
      <c r="E13" s="112"/>
      <c r="F13" s="112"/>
      <c r="G13" s="112"/>
      <c r="H13" s="112"/>
      <c r="I13" s="112"/>
      <c r="J13" s="112"/>
      <c r="K13" s="112"/>
      <c r="L13" s="112"/>
      <c r="M13" s="112"/>
      <c r="N13" s="112"/>
      <c r="O13" s="112"/>
      <c r="P13" s="112"/>
      <c r="Q13" s="112"/>
      <c r="R13" s="112"/>
      <c r="S13" s="112"/>
      <c r="T13" s="112"/>
      <c r="U13" s="112"/>
      <c r="V13" s="112"/>
      <c r="W13" s="112"/>
      <c r="X13" s="112"/>
      <c r="Y13" s="112"/>
      <c r="Z13" s="112"/>
      <c r="AA13" s="112"/>
      <c r="AB13" s="112"/>
      <c r="AC13" s="112"/>
      <c r="AD13" s="112"/>
      <c r="AE13" s="112"/>
      <c r="AF13" s="112"/>
      <c r="AG13" s="112"/>
    </row>
    <row r="14" spans="1:33" x14ac:dyDescent="0.25">
      <c r="A14" s="112"/>
      <c r="B14" s="112"/>
      <c r="C14" s="112"/>
      <c r="D14" s="112"/>
      <c r="E14" s="112"/>
      <c r="F14" s="112"/>
      <c r="G14" s="112"/>
      <c r="H14" s="112"/>
      <c r="I14" s="112"/>
      <c r="J14" s="112"/>
      <c r="K14" s="112"/>
      <c r="L14" s="112"/>
      <c r="M14" s="112"/>
      <c r="N14" s="112"/>
      <c r="O14" s="112"/>
      <c r="P14" s="112"/>
      <c r="Q14" s="112"/>
      <c r="R14" s="112"/>
      <c r="S14" s="112"/>
      <c r="T14" s="112"/>
      <c r="U14" s="112"/>
      <c r="V14" s="112"/>
      <c r="W14" s="112"/>
      <c r="X14" s="112"/>
      <c r="Y14" s="112"/>
      <c r="Z14" s="112"/>
      <c r="AA14" s="112"/>
      <c r="AB14" s="112"/>
      <c r="AC14" s="112"/>
      <c r="AD14" s="112"/>
      <c r="AE14" s="112"/>
      <c r="AF14" s="112"/>
      <c r="AG14" s="112"/>
    </row>
    <row r="15" spans="1:33" x14ac:dyDescent="0.25">
      <c r="A15" s="112"/>
      <c r="B15" s="112"/>
      <c r="C15" s="112"/>
      <c r="D15" s="112"/>
      <c r="E15" s="112"/>
      <c r="F15" s="112"/>
      <c r="G15" s="112"/>
      <c r="H15" s="112"/>
      <c r="I15" s="112"/>
      <c r="J15" s="112"/>
      <c r="K15" s="112"/>
      <c r="L15" s="112"/>
      <c r="M15" s="112"/>
      <c r="N15" s="112"/>
      <c r="O15" s="112"/>
      <c r="P15" s="112"/>
      <c r="Q15" s="112"/>
      <c r="R15" s="112"/>
      <c r="S15" s="112"/>
      <c r="T15" s="112"/>
      <c r="U15" s="112"/>
      <c r="V15" s="112"/>
      <c r="W15" s="112"/>
      <c r="X15" s="112"/>
      <c r="Y15" s="112"/>
      <c r="Z15" s="112"/>
      <c r="AA15" s="112"/>
      <c r="AB15" s="112"/>
      <c r="AC15" s="112"/>
      <c r="AD15" s="112"/>
      <c r="AE15" s="112"/>
      <c r="AF15" s="112"/>
      <c r="AG15" s="112"/>
    </row>
    <row r="16" spans="1:33" x14ac:dyDescent="0.25">
      <c r="A16" s="112"/>
      <c r="B16" s="112"/>
      <c r="C16" s="112"/>
      <c r="D16" s="112"/>
      <c r="E16" s="112"/>
      <c r="F16" s="112"/>
      <c r="G16" s="112"/>
      <c r="H16" s="112"/>
      <c r="I16" s="112"/>
      <c r="J16" s="112"/>
      <c r="K16" s="112"/>
      <c r="L16" s="112"/>
      <c r="M16" s="112"/>
      <c r="N16" s="112"/>
      <c r="O16" s="112"/>
      <c r="P16" s="112"/>
      <c r="Q16" s="112"/>
      <c r="R16" s="112"/>
      <c r="S16" s="112"/>
      <c r="T16" s="112"/>
      <c r="U16" s="112"/>
      <c r="V16" s="112"/>
      <c r="W16" s="112"/>
      <c r="X16" s="112"/>
      <c r="Y16" s="112"/>
      <c r="Z16" s="112"/>
      <c r="AA16" s="112"/>
      <c r="AB16" s="112"/>
      <c r="AC16" s="112"/>
      <c r="AD16" s="112"/>
      <c r="AE16" s="112"/>
      <c r="AF16" s="112"/>
      <c r="AG16" s="112"/>
    </row>
    <row r="17" spans="1:33" x14ac:dyDescent="0.25">
      <c r="A17" s="112"/>
      <c r="B17" s="112"/>
      <c r="C17" s="112"/>
      <c r="D17" s="112"/>
      <c r="E17" s="112"/>
      <c r="F17" s="112"/>
      <c r="G17" s="112"/>
      <c r="H17" s="112"/>
      <c r="I17" s="112"/>
      <c r="J17" s="112"/>
      <c r="K17" s="112"/>
      <c r="L17" s="112"/>
      <c r="M17" s="112"/>
      <c r="N17" s="112"/>
      <c r="O17" s="112"/>
      <c r="P17" s="112"/>
      <c r="Q17" s="112"/>
      <c r="R17" s="112"/>
      <c r="S17" s="112"/>
      <c r="T17" s="112"/>
      <c r="U17" s="112"/>
      <c r="V17" s="112"/>
      <c r="W17" s="112"/>
      <c r="X17" s="112"/>
      <c r="Y17" s="112"/>
      <c r="Z17" s="112"/>
      <c r="AA17" s="112"/>
      <c r="AB17" s="112"/>
      <c r="AC17" s="112"/>
      <c r="AD17" s="112"/>
      <c r="AE17" s="112"/>
      <c r="AF17" s="112"/>
      <c r="AG17" s="112"/>
    </row>
    <row r="18" spans="1:33" x14ac:dyDescent="0.25">
      <c r="A18" s="112"/>
      <c r="B18" s="112"/>
      <c r="C18" s="112"/>
      <c r="D18" s="112"/>
      <c r="E18" s="112"/>
      <c r="F18" s="112"/>
      <c r="G18" s="112"/>
      <c r="H18" s="112"/>
      <c r="I18" s="112"/>
      <c r="J18" s="112"/>
      <c r="K18" s="112"/>
      <c r="L18" s="112"/>
      <c r="M18" s="112"/>
      <c r="N18" s="112"/>
      <c r="O18" s="112"/>
      <c r="P18" s="112"/>
      <c r="Q18" s="112"/>
      <c r="R18" s="112"/>
      <c r="S18" s="112"/>
      <c r="T18" s="112"/>
      <c r="U18" s="112"/>
      <c r="V18" s="112"/>
      <c r="W18" s="112"/>
      <c r="X18" s="112"/>
      <c r="Y18" s="112"/>
      <c r="Z18" s="112"/>
      <c r="AA18" s="112"/>
      <c r="AB18" s="112"/>
      <c r="AC18" s="112"/>
      <c r="AD18" s="112"/>
      <c r="AE18" s="112"/>
      <c r="AF18" s="112"/>
      <c r="AG18" s="112"/>
    </row>
    <row r="19" spans="1:33" x14ac:dyDescent="0.25">
      <c r="A19" s="112"/>
      <c r="B19" s="112"/>
      <c r="C19" s="112"/>
      <c r="D19" s="112"/>
      <c r="E19" s="112"/>
      <c r="F19" s="112"/>
      <c r="G19" s="112"/>
      <c r="H19" s="112"/>
      <c r="I19" s="112"/>
      <c r="J19" s="112"/>
      <c r="K19" s="112"/>
      <c r="L19" s="112"/>
      <c r="M19" s="112"/>
      <c r="N19" s="112"/>
      <c r="O19" s="112"/>
      <c r="P19" s="112"/>
      <c r="Q19" s="112"/>
      <c r="R19" s="112"/>
      <c r="S19" s="112"/>
      <c r="T19" s="112"/>
      <c r="U19" s="112"/>
      <c r="V19" s="112"/>
      <c r="W19" s="112"/>
      <c r="X19" s="112"/>
      <c r="Y19" s="112"/>
      <c r="Z19" s="112"/>
      <c r="AA19" s="112"/>
      <c r="AB19" s="112"/>
      <c r="AC19" s="112"/>
      <c r="AD19" s="112"/>
      <c r="AE19" s="112"/>
      <c r="AF19" s="112"/>
      <c r="AG19" s="112"/>
    </row>
    <row r="20" spans="1:33" x14ac:dyDescent="0.25">
      <c r="A20" s="112"/>
      <c r="B20" s="112"/>
      <c r="C20" s="112"/>
      <c r="D20" s="112"/>
      <c r="E20" s="112"/>
      <c r="F20" s="112"/>
      <c r="G20" s="112"/>
      <c r="H20" s="112"/>
      <c r="I20" s="112"/>
      <c r="J20" s="112"/>
      <c r="K20" s="112"/>
      <c r="L20" s="112"/>
      <c r="M20" s="112"/>
      <c r="N20" s="112"/>
      <c r="O20" s="112"/>
      <c r="P20" s="112"/>
      <c r="Q20" s="112"/>
      <c r="R20" s="112"/>
      <c r="S20" s="112"/>
      <c r="T20" s="112"/>
      <c r="U20" s="112"/>
      <c r="V20" s="112"/>
      <c r="W20" s="112"/>
      <c r="X20" s="112"/>
      <c r="Y20" s="112"/>
      <c r="Z20" s="112"/>
      <c r="AA20" s="112"/>
      <c r="AB20" s="112"/>
      <c r="AC20" s="112"/>
      <c r="AD20" s="112"/>
      <c r="AE20" s="112"/>
      <c r="AF20" s="112"/>
      <c r="AG20" s="112"/>
    </row>
    <row r="21" spans="1:33" x14ac:dyDescent="0.25">
      <c r="A21" s="112"/>
      <c r="B21" s="112"/>
      <c r="C21" s="112"/>
      <c r="D21" s="112"/>
      <c r="E21" s="112"/>
      <c r="F21" s="112"/>
      <c r="G21" s="112"/>
      <c r="H21" s="112"/>
      <c r="I21" s="112"/>
      <c r="J21" s="112"/>
      <c r="K21" s="112"/>
      <c r="L21" s="112"/>
      <c r="M21" s="112"/>
      <c r="N21" s="112"/>
      <c r="O21" s="112"/>
      <c r="P21" s="112"/>
      <c r="Q21" s="112"/>
      <c r="R21" s="112"/>
      <c r="S21" s="112"/>
      <c r="T21" s="112"/>
      <c r="U21" s="112"/>
      <c r="V21" s="112"/>
      <c r="W21" s="112"/>
      <c r="X21" s="112"/>
      <c r="Y21" s="112"/>
      <c r="Z21" s="112"/>
      <c r="AA21" s="112"/>
      <c r="AB21" s="112"/>
      <c r="AC21" s="112"/>
      <c r="AD21" s="112"/>
      <c r="AE21" s="112"/>
      <c r="AF21" s="112"/>
      <c r="AG21" s="112"/>
    </row>
    <row r="22" spans="1:33" x14ac:dyDescent="0.25">
      <c r="A22" s="112"/>
      <c r="B22" s="112"/>
      <c r="C22" s="112"/>
      <c r="D22" s="112"/>
      <c r="E22" s="112"/>
      <c r="F22" s="112"/>
      <c r="G22" s="112"/>
      <c r="H22" s="112"/>
      <c r="I22" s="112"/>
      <c r="J22" s="112"/>
      <c r="K22" s="112"/>
      <c r="L22" s="112"/>
      <c r="M22" s="112"/>
      <c r="N22" s="112"/>
      <c r="O22" s="112"/>
      <c r="P22" s="112"/>
      <c r="Q22" s="112"/>
      <c r="R22" s="112"/>
      <c r="S22" s="112"/>
      <c r="T22" s="112"/>
      <c r="U22" s="112"/>
      <c r="V22" s="112"/>
      <c r="W22" s="112"/>
      <c r="X22" s="112"/>
      <c r="Y22" s="112"/>
      <c r="Z22" s="112"/>
      <c r="AA22" s="112"/>
      <c r="AB22" s="112"/>
      <c r="AC22" s="112"/>
      <c r="AD22" s="112"/>
      <c r="AE22" s="112"/>
      <c r="AF22" s="112"/>
      <c r="AG22" s="112"/>
    </row>
    <row r="23" spans="1:33" x14ac:dyDescent="0.25">
      <c r="A23" s="112"/>
      <c r="B23" s="112"/>
      <c r="C23" s="112"/>
      <c r="D23" s="112"/>
      <c r="E23" s="112"/>
      <c r="F23" s="112"/>
      <c r="G23" s="112"/>
      <c r="H23" s="112"/>
      <c r="I23" s="112"/>
      <c r="J23" s="112"/>
      <c r="K23" s="112"/>
      <c r="L23" s="112"/>
      <c r="M23" s="112"/>
      <c r="N23" s="112"/>
      <c r="O23" s="112"/>
      <c r="P23" s="112"/>
      <c r="Q23" s="112"/>
      <c r="R23" s="112"/>
      <c r="S23" s="112"/>
      <c r="T23" s="112"/>
      <c r="U23" s="112"/>
      <c r="V23" s="112"/>
      <c r="W23" s="112"/>
      <c r="X23" s="112"/>
      <c r="Y23" s="112"/>
      <c r="Z23" s="112"/>
      <c r="AA23" s="112"/>
      <c r="AB23" s="112"/>
      <c r="AC23" s="112"/>
      <c r="AD23" s="112"/>
      <c r="AE23" s="112"/>
      <c r="AF23" s="112"/>
      <c r="AG23" s="112"/>
    </row>
    <row r="24" spans="1:33" x14ac:dyDescent="0.25">
      <c r="A24" s="112"/>
      <c r="B24" s="112"/>
      <c r="C24" s="112"/>
      <c r="D24" s="112"/>
      <c r="E24" s="112"/>
      <c r="F24" s="112"/>
      <c r="G24" s="112"/>
      <c r="H24" s="112"/>
      <c r="I24" s="112"/>
      <c r="J24" s="112"/>
      <c r="K24" s="112"/>
      <c r="L24" s="112"/>
      <c r="M24" s="112"/>
      <c r="N24" s="112"/>
      <c r="O24" s="112"/>
      <c r="P24" s="112"/>
      <c r="Q24" s="112"/>
      <c r="R24" s="112"/>
      <c r="S24" s="112"/>
      <c r="T24" s="112"/>
      <c r="U24" s="112"/>
      <c r="V24" s="112"/>
      <c r="W24" s="112"/>
      <c r="X24" s="112"/>
      <c r="Y24" s="112"/>
      <c r="Z24" s="112"/>
      <c r="AA24" s="112"/>
      <c r="AB24" s="112"/>
      <c r="AC24" s="112"/>
      <c r="AD24" s="112"/>
      <c r="AE24" s="112"/>
      <c r="AF24" s="112"/>
      <c r="AG24" s="112"/>
    </row>
    <row r="25" spans="1:33" x14ac:dyDescent="0.25">
      <c r="A25" s="112"/>
      <c r="B25" s="112"/>
      <c r="C25" s="112"/>
      <c r="D25" s="112"/>
      <c r="E25" s="112"/>
      <c r="F25" s="112"/>
      <c r="G25" s="112"/>
      <c r="H25" s="112"/>
      <c r="I25" s="112"/>
      <c r="J25" s="112"/>
      <c r="K25" s="112"/>
      <c r="L25" s="112"/>
      <c r="M25" s="112"/>
      <c r="N25" s="112"/>
      <c r="O25" s="112"/>
      <c r="P25" s="112"/>
      <c r="Q25" s="112"/>
      <c r="R25" s="112"/>
      <c r="S25" s="112"/>
      <c r="T25" s="112"/>
      <c r="U25" s="112"/>
      <c r="V25" s="112"/>
      <c r="W25" s="112"/>
      <c r="X25" s="112"/>
      <c r="Y25" s="112"/>
      <c r="Z25" s="112"/>
      <c r="AA25" s="112"/>
      <c r="AB25" s="112"/>
      <c r="AC25" s="112"/>
      <c r="AD25" s="112"/>
      <c r="AE25" s="112"/>
      <c r="AF25" s="112"/>
      <c r="AG25" s="112"/>
    </row>
    <row r="26" spans="1:33" x14ac:dyDescent="0.25">
      <c r="A26" s="112"/>
      <c r="B26" s="112"/>
      <c r="C26" s="112"/>
      <c r="D26" s="112"/>
      <c r="E26" s="112"/>
      <c r="F26" s="112"/>
      <c r="G26" s="112"/>
      <c r="H26" s="112"/>
      <c r="I26" s="112"/>
      <c r="J26" s="112"/>
      <c r="K26" s="112"/>
      <c r="L26" s="112"/>
      <c r="M26" s="112"/>
      <c r="N26" s="112"/>
      <c r="O26" s="112"/>
      <c r="P26" s="112"/>
      <c r="Q26" s="112"/>
      <c r="R26" s="112"/>
      <c r="S26" s="112"/>
      <c r="T26" s="112"/>
      <c r="U26" s="112"/>
      <c r="V26" s="112"/>
      <c r="W26" s="112"/>
      <c r="X26" s="112"/>
      <c r="Y26" s="112"/>
      <c r="Z26" s="112"/>
      <c r="AA26" s="112"/>
      <c r="AB26" s="112"/>
      <c r="AC26" s="112"/>
      <c r="AD26" s="112"/>
      <c r="AE26" s="112"/>
      <c r="AF26" s="112"/>
      <c r="AG26" s="112"/>
    </row>
    <row r="27" spans="1:33" x14ac:dyDescent="0.25">
      <c r="A27" s="112"/>
      <c r="B27" s="112"/>
      <c r="C27" s="112"/>
      <c r="D27" s="112"/>
      <c r="E27" s="132"/>
      <c r="F27" s="112"/>
      <c r="G27" s="112"/>
      <c r="H27" s="112"/>
      <c r="I27" s="112"/>
      <c r="J27" s="112"/>
      <c r="K27" s="112"/>
      <c r="L27" s="112"/>
      <c r="M27" s="112"/>
      <c r="N27" s="112"/>
      <c r="O27" s="112"/>
      <c r="P27" s="112"/>
      <c r="Q27" s="112"/>
      <c r="R27" s="112"/>
      <c r="S27" s="112"/>
      <c r="T27" s="112"/>
      <c r="U27" s="112"/>
      <c r="V27" s="112"/>
      <c r="W27" s="112"/>
      <c r="X27" s="112"/>
      <c r="Y27" s="112"/>
      <c r="Z27" s="112"/>
      <c r="AA27" s="112"/>
      <c r="AB27" s="112"/>
      <c r="AC27" s="112"/>
      <c r="AD27" s="112"/>
      <c r="AE27" s="112"/>
      <c r="AF27" s="112"/>
      <c r="AG27" s="112"/>
    </row>
    <row r="28" spans="1:33" x14ac:dyDescent="0.25">
      <c r="A28" s="112"/>
      <c r="B28" s="112"/>
      <c r="C28" s="112"/>
      <c r="D28" s="112"/>
      <c r="E28" s="132"/>
      <c r="F28" s="112"/>
      <c r="G28" s="112"/>
      <c r="H28" s="112"/>
      <c r="I28" s="112"/>
      <c r="J28" s="112"/>
      <c r="K28" s="112"/>
      <c r="L28" s="112"/>
      <c r="M28" s="112"/>
      <c r="N28" s="112"/>
      <c r="O28" s="112"/>
      <c r="P28" s="112"/>
      <c r="Q28" s="112"/>
      <c r="R28" s="112"/>
      <c r="S28" s="112"/>
      <c r="T28" s="112"/>
      <c r="U28" s="112"/>
      <c r="V28" s="112"/>
      <c r="W28" s="112"/>
      <c r="X28" s="112"/>
      <c r="Y28" s="112"/>
      <c r="Z28" s="112"/>
      <c r="AA28" s="112"/>
      <c r="AB28" s="112"/>
      <c r="AC28" s="112"/>
      <c r="AD28" s="112"/>
      <c r="AE28" s="112"/>
      <c r="AF28" s="112"/>
      <c r="AG28" s="112"/>
    </row>
    <row r="29" spans="1:33" x14ac:dyDescent="0.25">
      <c r="A29" s="112"/>
      <c r="B29" s="112"/>
      <c r="C29" s="112"/>
      <c r="D29" s="112"/>
      <c r="E29" s="132"/>
      <c r="F29" s="112"/>
      <c r="G29" s="112"/>
      <c r="H29" s="112"/>
      <c r="I29" s="112"/>
      <c r="J29" s="112"/>
      <c r="K29" s="112"/>
      <c r="L29" s="112"/>
      <c r="M29" s="112"/>
      <c r="N29" s="112"/>
      <c r="O29" s="112"/>
      <c r="P29" s="112"/>
      <c r="Q29" s="112"/>
      <c r="R29" s="112"/>
      <c r="S29" s="112"/>
      <c r="T29" s="112"/>
      <c r="U29" s="112"/>
      <c r="V29" s="112"/>
      <c r="W29" s="112"/>
      <c r="X29" s="112"/>
      <c r="Y29" s="112"/>
      <c r="Z29" s="112"/>
      <c r="AA29" s="112"/>
      <c r="AB29" s="112"/>
      <c r="AC29" s="112"/>
      <c r="AD29" s="112"/>
      <c r="AE29" s="112"/>
      <c r="AF29" s="112"/>
      <c r="AG29" s="112"/>
    </row>
    <row r="30" spans="1:33" x14ac:dyDescent="0.25">
      <c r="A30" s="112"/>
      <c r="B30" s="112"/>
      <c r="C30" s="112"/>
      <c r="D30" s="112"/>
      <c r="E30" s="112"/>
      <c r="F30" s="112"/>
      <c r="G30" s="112"/>
      <c r="H30" s="112"/>
      <c r="I30" s="112"/>
      <c r="J30" s="112"/>
      <c r="K30" s="112"/>
      <c r="L30" s="112"/>
      <c r="M30" s="112"/>
      <c r="N30" s="112"/>
      <c r="O30" s="112"/>
      <c r="P30" s="112"/>
      <c r="Q30" s="112"/>
      <c r="R30" s="112"/>
      <c r="S30" s="112"/>
      <c r="T30" s="112"/>
      <c r="U30" s="112"/>
      <c r="V30" s="112"/>
      <c r="W30" s="112"/>
      <c r="X30" s="112"/>
      <c r="Y30" s="112"/>
      <c r="Z30" s="112"/>
      <c r="AA30" s="112"/>
      <c r="AB30" s="112"/>
      <c r="AC30" s="112"/>
      <c r="AD30" s="112"/>
      <c r="AE30" s="112"/>
      <c r="AF30" s="112"/>
      <c r="AG30" s="112"/>
    </row>
    <row r="31" spans="1:33" x14ac:dyDescent="0.25">
      <c r="A31" s="112"/>
      <c r="B31" s="112"/>
      <c r="C31" s="112"/>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c r="AB31" s="112"/>
      <c r="AC31" s="112"/>
      <c r="AD31" s="112"/>
      <c r="AE31" s="112"/>
      <c r="AF31" s="112"/>
      <c r="AG31" s="112"/>
    </row>
    <row r="32" spans="1:33" x14ac:dyDescent="0.25">
      <c r="A32" s="112"/>
      <c r="B32" s="11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c r="AB32" s="112"/>
      <c r="AC32" s="112"/>
      <c r="AD32" s="112"/>
      <c r="AE32" s="112"/>
      <c r="AF32" s="112"/>
      <c r="AG32" s="112"/>
    </row>
    <row r="33" spans="1:33" x14ac:dyDescent="0.25">
      <c r="A33" s="112"/>
      <c r="B33" s="11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c r="AB33" s="112"/>
      <c r="AC33" s="112"/>
      <c r="AD33" s="112"/>
      <c r="AE33" s="112"/>
      <c r="AF33" s="112"/>
      <c r="AG33" s="112"/>
    </row>
    <row r="34" spans="1:33" x14ac:dyDescent="0.25">
      <c r="A34" s="112"/>
      <c r="B34" s="11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row>
    <row r="35" spans="1:33" x14ac:dyDescent="0.25">
      <c r="A35" s="112"/>
      <c r="B35" s="11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c r="AB35" s="112"/>
      <c r="AC35" s="112"/>
      <c r="AD35" s="112"/>
      <c r="AE35" s="112"/>
      <c r="AF35" s="112"/>
      <c r="AG35" s="112"/>
    </row>
    <row r="36" spans="1:33" x14ac:dyDescent="0.25">
      <c r="A36" s="112"/>
      <c r="B36" s="11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row>
    <row r="37" spans="1:33" x14ac:dyDescent="0.25">
      <c r="A37" s="112"/>
      <c r="B37" s="11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c r="AB37" s="112"/>
      <c r="AC37" s="112"/>
      <c r="AD37" s="112"/>
      <c r="AE37" s="112"/>
      <c r="AF37" s="112"/>
      <c r="AG37" s="112"/>
    </row>
    <row r="38" spans="1:33" x14ac:dyDescent="0.25">
      <c r="A38" s="112"/>
      <c r="B38" s="11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c r="AB38" s="112"/>
      <c r="AC38" s="112"/>
      <c r="AD38" s="112"/>
      <c r="AE38" s="112"/>
      <c r="AF38" s="112"/>
      <c r="AG38" s="112"/>
    </row>
    <row r="39" spans="1:33" x14ac:dyDescent="0.25">
      <c r="A39" s="112"/>
      <c r="B39" s="11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row>
    <row r="40" spans="1:33" x14ac:dyDescent="0.25">
      <c r="A40" s="112"/>
      <c r="B40" s="11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row>
    <row r="41" spans="1:33" x14ac:dyDescent="0.25">
      <c r="A41" s="112"/>
      <c r="B41" s="11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row>
    <row r="42" spans="1:33" x14ac:dyDescent="0.25">
      <c r="A42" s="112"/>
      <c r="B42" s="112"/>
      <c r="C42" s="1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12"/>
      <c r="AB42" s="112"/>
      <c r="AC42" s="112"/>
      <c r="AD42" s="112"/>
      <c r="AE42" s="112"/>
      <c r="AF42" s="112"/>
      <c r="AG42" s="112"/>
    </row>
    <row r="43" spans="1:33" x14ac:dyDescent="0.25">
      <c r="A43" s="112"/>
      <c r="B43" s="112"/>
      <c r="C43" s="112"/>
      <c r="D43" s="112"/>
      <c r="E43" s="112"/>
      <c r="F43" s="112"/>
      <c r="G43" s="112"/>
      <c r="H43" s="112"/>
      <c r="I43" s="112"/>
      <c r="J43" s="112"/>
      <c r="K43" s="112"/>
      <c r="L43" s="112"/>
      <c r="M43" s="112"/>
      <c r="N43" s="112"/>
      <c r="O43" s="112"/>
      <c r="P43" s="112"/>
      <c r="Q43" s="112"/>
      <c r="R43" s="112"/>
      <c r="S43" s="112"/>
      <c r="T43" s="112"/>
      <c r="U43" s="112"/>
      <c r="V43" s="112"/>
      <c r="W43" s="112"/>
      <c r="X43" s="112"/>
      <c r="Y43" s="112"/>
      <c r="Z43" s="112"/>
      <c r="AA43" s="112"/>
      <c r="AB43" s="112"/>
      <c r="AC43" s="112"/>
      <c r="AD43" s="112"/>
      <c r="AE43" s="112"/>
      <c r="AF43" s="112"/>
      <c r="AG43" s="112"/>
    </row>
    <row r="44" spans="1:33" x14ac:dyDescent="0.25">
      <c r="A44" s="112"/>
      <c r="B44" s="112"/>
      <c r="C44" s="112"/>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112"/>
      <c r="AB44" s="112"/>
      <c r="AC44" s="112"/>
      <c r="AD44" s="112"/>
      <c r="AE44" s="112"/>
      <c r="AF44" s="112"/>
      <c r="AG44" s="112"/>
    </row>
    <row r="45" spans="1:33" x14ac:dyDescent="0.25">
      <c r="A45" s="112"/>
      <c r="B45" s="112"/>
      <c r="C45" s="112"/>
      <c r="D45" s="112"/>
      <c r="E45" s="112"/>
      <c r="F45" s="112"/>
      <c r="G45" s="112"/>
      <c r="H45" s="112"/>
      <c r="I45" s="112"/>
      <c r="J45" s="112"/>
      <c r="K45" s="112"/>
      <c r="L45" s="112"/>
      <c r="M45" s="112"/>
      <c r="N45" s="112"/>
      <c r="O45" s="112"/>
      <c r="P45" s="112"/>
      <c r="Q45" s="112"/>
      <c r="R45" s="112"/>
      <c r="S45" s="112"/>
      <c r="T45" s="112"/>
      <c r="U45" s="112"/>
      <c r="V45" s="112"/>
      <c r="W45" s="112"/>
      <c r="X45" s="112"/>
      <c r="Y45" s="112"/>
      <c r="Z45" s="112"/>
      <c r="AA45" s="112"/>
      <c r="AB45" s="112"/>
      <c r="AC45" s="112"/>
      <c r="AD45" s="112"/>
      <c r="AE45" s="112"/>
      <c r="AF45" s="112"/>
      <c r="AG45" s="112"/>
    </row>
    <row r="46" spans="1:33" x14ac:dyDescent="0.25">
      <c r="A46" s="112"/>
      <c r="B46" s="112"/>
      <c r="C46" s="1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12"/>
      <c r="AB46" s="112"/>
      <c r="AC46" s="112"/>
      <c r="AD46" s="112"/>
      <c r="AE46" s="112"/>
      <c r="AF46" s="112"/>
      <c r="AG46" s="112"/>
    </row>
    <row r="47" spans="1:33" x14ac:dyDescent="0.25">
      <c r="A47" s="112"/>
      <c r="B47" s="112"/>
      <c r="C47" s="112"/>
      <c r="D47" s="112"/>
      <c r="E47" s="112"/>
      <c r="F47" s="112"/>
      <c r="G47" s="112"/>
      <c r="H47" s="112"/>
      <c r="I47" s="112"/>
      <c r="J47" s="112"/>
      <c r="K47" s="112"/>
      <c r="L47" s="112"/>
      <c r="M47" s="112"/>
      <c r="N47" s="112"/>
      <c r="O47" s="112"/>
      <c r="P47" s="112"/>
      <c r="Q47" s="112"/>
      <c r="R47" s="112"/>
      <c r="S47" s="112"/>
      <c r="T47" s="112"/>
      <c r="U47" s="112"/>
      <c r="V47" s="112"/>
      <c r="W47" s="112"/>
      <c r="X47" s="112"/>
      <c r="Y47" s="112"/>
      <c r="Z47" s="112"/>
      <c r="AA47" s="112"/>
      <c r="AB47" s="112"/>
      <c r="AC47" s="112"/>
      <c r="AD47" s="112"/>
      <c r="AE47" s="112"/>
      <c r="AF47" s="112"/>
      <c r="AG47" s="112"/>
    </row>
    <row r="48" spans="1:33" x14ac:dyDescent="0.25">
      <c r="A48" s="112"/>
      <c r="B48" s="112"/>
      <c r="C48" s="112"/>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112"/>
      <c r="AB48" s="112"/>
      <c r="AC48" s="112"/>
      <c r="AD48" s="112"/>
      <c r="AE48" s="112"/>
      <c r="AF48" s="112"/>
      <c r="AG48" s="112"/>
    </row>
    <row r="49" spans="1:33" x14ac:dyDescent="0.25">
      <c r="A49" s="112"/>
      <c r="B49" s="112"/>
      <c r="C49" s="112"/>
      <c r="D49" s="112"/>
      <c r="E49" s="112"/>
      <c r="F49" s="112"/>
      <c r="G49" s="112"/>
      <c r="H49" s="112"/>
      <c r="I49" s="112"/>
      <c r="J49" s="112"/>
      <c r="K49" s="112"/>
      <c r="L49" s="112"/>
      <c r="M49" s="112"/>
      <c r="N49" s="112"/>
      <c r="O49" s="112"/>
      <c r="P49" s="112"/>
      <c r="Q49" s="112"/>
      <c r="R49" s="112"/>
      <c r="S49" s="112"/>
      <c r="T49" s="112"/>
      <c r="U49" s="112"/>
      <c r="V49" s="112"/>
      <c r="W49" s="112"/>
      <c r="X49" s="112"/>
      <c r="Y49" s="112"/>
      <c r="Z49" s="112"/>
      <c r="AA49" s="112"/>
      <c r="AB49" s="112"/>
      <c r="AC49" s="112"/>
      <c r="AD49" s="112"/>
      <c r="AE49" s="112"/>
      <c r="AF49" s="112"/>
      <c r="AG49" s="112"/>
    </row>
    <row r="50" spans="1:33" x14ac:dyDescent="0.25">
      <c r="A50" s="112"/>
      <c r="B50" s="112"/>
      <c r="C50" s="112"/>
      <c r="D50" s="112"/>
      <c r="E50" s="112"/>
      <c r="F50" s="112"/>
      <c r="G50" s="112"/>
      <c r="H50" s="112"/>
      <c r="I50" s="112"/>
      <c r="J50" s="112"/>
      <c r="K50" s="112"/>
      <c r="L50" s="112"/>
      <c r="M50" s="112"/>
      <c r="N50" s="112"/>
      <c r="O50" s="112"/>
      <c r="P50" s="112"/>
      <c r="Q50" s="112"/>
      <c r="R50" s="112"/>
      <c r="S50" s="112"/>
      <c r="T50" s="112"/>
      <c r="U50" s="112"/>
      <c r="V50" s="112"/>
      <c r="W50" s="112"/>
      <c r="X50" s="112"/>
      <c r="Y50" s="112"/>
      <c r="Z50" s="112"/>
      <c r="AA50" s="112"/>
      <c r="AB50" s="112"/>
      <c r="AC50" s="112"/>
      <c r="AD50" s="112"/>
      <c r="AE50" s="112"/>
      <c r="AF50" s="112"/>
      <c r="AG50" s="112"/>
    </row>
    <row r="51" spans="1:33" x14ac:dyDescent="0.25">
      <c r="A51" s="112"/>
      <c r="B51" s="112"/>
      <c r="C51" s="112"/>
      <c r="D51" s="112"/>
      <c r="E51" s="112"/>
      <c r="F51" s="112"/>
      <c r="G51" s="112"/>
      <c r="H51" s="112"/>
      <c r="I51" s="112"/>
      <c r="J51" s="112"/>
      <c r="K51" s="112"/>
      <c r="L51" s="112"/>
      <c r="M51" s="112"/>
      <c r="N51" s="112"/>
      <c r="O51" s="112"/>
      <c r="P51" s="112"/>
      <c r="Q51" s="112"/>
      <c r="R51" s="112"/>
      <c r="S51" s="112"/>
      <c r="T51" s="112"/>
      <c r="U51" s="112"/>
      <c r="V51" s="112"/>
      <c r="W51" s="112"/>
      <c r="X51" s="112"/>
      <c r="Y51" s="112"/>
      <c r="Z51" s="112"/>
      <c r="AA51" s="112"/>
      <c r="AB51" s="112"/>
      <c r="AC51" s="112"/>
      <c r="AD51" s="112"/>
      <c r="AE51" s="112"/>
      <c r="AF51" s="112"/>
      <c r="AG51" s="112"/>
    </row>
    <row r="52" spans="1:33" x14ac:dyDescent="0.25">
      <c r="A52" s="112"/>
      <c r="B52" s="112"/>
      <c r="C52" s="112"/>
      <c r="D52" s="112"/>
      <c r="E52" s="112"/>
      <c r="F52" s="112"/>
      <c r="G52" s="112"/>
      <c r="H52" s="112"/>
      <c r="I52" s="112"/>
      <c r="J52" s="112"/>
      <c r="K52" s="112"/>
      <c r="L52" s="112"/>
      <c r="M52" s="112"/>
      <c r="N52" s="112"/>
      <c r="O52" s="112"/>
      <c r="P52" s="112"/>
      <c r="Q52" s="112"/>
      <c r="R52" s="112"/>
      <c r="S52" s="112"/>
      <c r="T52" s="112"/>
      <c r="U52" s="112"/>
      <c r="V52" s="112"/>
      <c r="W52" s="112"/>
      <c r="X52" s="112"/>
      <c r="Y52" s="112"/>
      <c r="Z52" s="112"/>
      <c r="AA52" s="112"/>
      <c r="AB52" s="112"/>
      <c r="AC52" s="112"/>
      <c r="AD52" s="112"/>
      <c r="AE52" s="112"/>
      <c r="AF52" s="112"/>
      <c r="AG52" s="112"/>
    </row>
    <row r="53" spans="1:33" x14ac:dyDescent="0.25">
      <c r="A53" s="112"/>
      <c r="B53" s="112"/>
      <c r="C53" s="112"/>
      <c r="D53" s="112"/>
      <c r="E53" s="112"/>
      <c r="F53" s="112"/>
      <c r="G53" s="112"/>
      <c r="H53" s="112"/>
      <c r="I53" s="112"/>
      <c r="J53" s="112"/>
      <c r="K53" s="112"/>
      <c r="L53" s="112"/>
      <c r="M53" s="112"/>
      <c r="N53" s="112"/>
      <c r="O53" s="112"/>
      <c r="P53" s="112"/>
      <c r="Q53" s="112"/>
      <c r="R53" s="112"/>
      <c r="S53" s="112"/>
      <c r="T53" s="112"/>
      <c r="U53" s="112"/>
      <c r="V53" s="112"/>
      <c r="W53" s="112"/>
      <c r="X53" s="112"/>
      <c r="Y53" s="112"/>
      <c r="Z53" s="112"/>
      <c r="AA53" s="112"/>
      <c r="AB53" s="112"/>
      <c r="AC53" s="112"/>
      <c r="AD53" s="112"/>
      <c r="AE53" s="112"/>
      <c r="AF53" s="112"/>
      <c r="AG53" s="112"/>
    </row>
    <row r="54" spans="1:33" x14ac:dyDescent="0.25">
      <c r="A54" s="112"/>
      <c r="B54" s="112"/>
      <c r="C54" s="112"/>
      <c r="D54" s="112"/>
      <c r="E54" s="112"/>
      <c r="F54" s="112"/>
      <c r="G54" s="112"/>
      <c r="H54" s="112"/>
      <c r="I54" s="112"/>
      <c r="J54" s="112"/>
      <c r="K54" s="112"/>
      <c r="L54" s="112"/>
      <c r="M54" s="112"/>
      <c r="N54" s="112"/>
      <c r="O54" s="112"/>
      <c r="P54" s="112"/>
      <c r="Q54" s="112"/>
      <c r="R54" s="112"/>
      <c r="S54" s="112"/>
      <c r="T54" s="112"/>
      <c r="U54" s="112"/>
      <c r="V54" s="112"/>
      <c r="W54" s="112"/>
      <c r="X54" s="112"/>
      <c r="Y54" s="112"/>
      <c r="Z54" s="112"/>
      <c r="AA54" s="112"/>
      <c r="AB54" s="112"/>
      <c r="AC54" s="112"/>
      <c r="AD54" s="112"/>
      <c r="AE54" s="112"/>
      <c r="AF54" s="112"/>
      <c r="AG54" s="112"/>
    </row>
    <row r="55" spans="1:33" x14ac:dyDescent="0.25">
      <c r="A55" s="112"/>
      <c r="B55" s="112"/>
      <c r="C55" s="112"/>
      <c r="D55" s="112"/>
      <c r="E55" s="112"/>
      <c r="F55" s="112"/>
      <c r="G55" s="112"/>
      <c r="H55" s="112"/>
      <c r="I55" s="112"/>
      <c r="J55" s="112"/>
      <c r="K55" s="112"/>
      <c r="L55" s="112"/>
      <c r="M55" s="112"/>
      <c r="N55" s="112"/>
      <c r="O55" s="112"/>
      <c r="P55" s="112"/>
      <c r="Q55" s="112"/>
      <c r="R55" s="112"/>
      <c r="S55" s="112"/>
      <c r="T55" s="112"/>
      <c r="U55" s="112"/>
      <c r="V55" s="112"/>
      <c r="W55" s="112"/>
      <c r="X55" s="112"/>
      <c r="Y55" s="112"/>
      <c r="Z55" s="112"/>
      <c r="AA55" s="112"/>
      <c r="AB55" s="112"/>
      <c r="AC55" s="112"/>
      <c r="AD55" s="112"/>
      <c r="AE55" s="112"/>
      <c r="AF55" s="112"/>
      <c r="AG55" s="112"/>
    </row>
    <row r="56" spans="1:33" x14ac:dyDescent="0.25">
      <c r="A56" s="112"/>
      <c r="B56" s="112"/>
      <c r="C56" s="112"/>
      <c r="D56" s="112"/>
      <c r="E56" s="112"/>
      <c r="F56" s="112"/>
      <c r="G56" s="112"/>
      <c r="H56" s="112"/>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2"/>
      <c r="AF56" s="112"/>
      <c r="AG56" s="112"/>
    </row>
    <row r="57" spans="1:33" x14ac:dyDescent="0.25">
      <c r="A57" s="112"/>
      <c r="B57" s="112"/>
      <c r="C57" s="112"/>
      <c r="D57" s="112"/>
      <c r="E57" s="112"/>
      <c r="F57" s="112"/>
      <c r="G57" s="112"/>
      <c r="H57" s="112"/>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2"/>
      <c r="AF57" s="112"/>
      <c r="AG57" s="112"/>
    </row>
    <row r="58" spans="1:33" x14ac:dyDescent="0.25">
      <c r="A58" s="112"/>
      <c r="B58" s="112"/>
      <c r="C58" s="112"/>
      <c r="D58" s="112"/>
      <c r="E58" s="112"/>
      <c r="F58" s="112"/>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row>
    <row r="59" spans="1:33" x14ac:dyDescent="0.25">
      <c r="A59" s="112"/>
      <c r="B59" s="112"/>
      <c r="C59" s="112"/>
      <c r="D59" s="112"/>
      <c r="E59" s="112"/>
      <c r="F59" s="112"/>
      <c r="G59" s="112"/>
      <c r="H59" s="112"/>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2"/>
      <c r="AF59" s="112"/>
      <c r="AG59" s="112"/>
    </row>
    <row r="60" spans="1:33" x14ac:dyDescent="0.25">
      <c r="A60" s="112"/>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row>
    <row r="61" spans="1:33" x14ac:dyDescent="0.25">
      <c r="A61" s="112"/>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row>
    <row r="62" spans="1:33" x14ac:dyDescent="0.25">
      <c r="A62" s="112"/>
      <c r="B62" s="112"/>
      <c r="C62" s="112"/>
      <c r="D62" s="112"/>
      <c r="E62" s="112"/>
      <c r="F62" s="112"/>
      <c r="G62" s="112"/>
      <c r="H62" s="112"/>
      <c r="I62" s="112"/>
      <c r="J62" s="112"/>
      <c r="K62" s="112"/>
      <c r="L62" s="112"/>
      <c r="M62" s="112"/>
      <c r="N62" s="112"/>
      <c r="O62" s="112"/>
      <c r="P62" s="112"/>
      <c r="Q62" s="112"/>
      <c r="R62" s="112"/>
      <c r="S62" s="112"/>
      <c r="T62" s="112"/>
      <c r="U62" s="112"/>
      <c r="V62" s="112"/>
      <c r="W62" s="112"/>
      <c r="X62" s="112"/>
      <c r="Y62" s="112"/>
      <c r="Z62" s="112"/>
      <c r="AA62" s="112"/>
      <c r="AB62" s="112"/>
      <c r="AC62" s="112"/>
      <c r="AD62" s="112"/>
      <c r="AE62" s="112"/>
      <c r="AF62" s="112"/>
      <c r="AG62" s="112"/>
    </row>
    <row r="63" spans="1:33" x14ac:dyDescent="0.25">
      <c r="A63" s="112"/>
      <c r="B63" s="112"/>
      <c r="C63" s="112"/>
      <c r="D63" s="112"/>
      <c r="E63" s="112"/>
      <c r="F63" s="112"/>
      <c r="G63" s="112"/>
      <c r="H63" s="112"/>
      <c r="I63" s="112"/>
      <c r="J63" s="112"/>
      <c r="K63" s="112"/>
      <c r="L63" s="112"/>
      <c r="M63" s="112"/>
      <c r="N63" s="112"/>
      <c r="O63" s="112"/>
      <c r="P63" s="112"/>
      <c r="Q63" s="112"/>
      <c r="R63" s="112"/>
      <c r="S63" s="112"/>
      <c r="T63" s="112"/>
      <c r="U63" s="112"/>
      <c r="V63" s="112"/>
      <c r="W63" s="112"/>
      <c r="X63" s="112"/>
      <c r="Y63" s="112"/>
      <c r="Z63" s="112"/>
      <c r="AA63" s="112"/>
      <c r="AB63" s="112"/>
      <c r="AC63" s="112"/>
      <c r="AD63" s="112"/>
      <c r="AE63" s="112"/>
      <c r="AF63" s="112"/>
      <c r="AG63" s="112"/>
    </row>
    <row r="64" spans="1:33" x14ac:dyDescent="0.25">
      <c r="A64" s="112"/>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row>
    <row r="65" spans="1:33" x14ac:dyDescent="0.25">
      <c r="A65" s="112"/>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row>
    <row r="66" spans="1:33" x14ac:dyDescent="0.25">
      <c r="A66" s="112"/>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row>
    <row r="67" spans="1:33" x14ac:dyDescent="0.25">
      <c r="A67" s="112"/>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row>
    <row r="68" spans="1:33" x14ac:dyDescent="0.25">
      <c r="A68" s="112"/>
      <c r="B68" s="112"/>
      <c r="C68" s="112"/>
      <c r="D68" s="112"/>
      <c r="E68" s="112"/>
      <c r="F68" s="112"/>
      <c r="G68" s="112"/>
      <c r="H68" s="112"/>
      <c r="I68" s="112"/>
      <c r="J68" s="112"/>
      <c r="K68" s="112"/>
      <c r="L68" s="112"/>
      <c r="M68" s="112"/>
      <c r="N68" s="112"/>
      <c r="O68" s="112"/>
      <c r="P68" s="112"/>
      <c r="Q68" s="112"/>
      <c r="R68" s="112"/>
      <c r="S68" s="112"/>
      <c r="T68" s="112"/>
      <c r="U68" s="112"/>
      <c r="V68" s="112"/>
      <c r="W68" s="112"/>
      <c r="X68" s="112"/>
      <c r="Y68" s="112"/>
      <c r="Z68" s="112"/>
      <c r="AA68" s="112"/>
      <c r="AB68" s="112"/>
      <c r="AC68" s="112"/>
      <c r="AD68" s="112"/>
      <c r="AE68" s="112"/>
      <c r="AF68" s="112"/>
      <c r="AG68" s="112"/>
    </row>
    <row r="69" spans="1:33" x14ac:dyDescent="0.25">
      <c r="A69" s="112"/>
      <c r="B69" s="112"/>
      <c r="C69" s="112"/>
      <c r="D69" s="112"/>
      <c r="E69" s="112"/>
      <c r="F69" s="112"/>
      <c r="G69" s="112"/>
      <c r="H69" s="112"/>
      <c r="I69" s="112"/>
      <c r="J69" s="112"/>
      <c r="K69" s="112"/>
      <c r="L69" s="112"/>
      <c r="M69" s="112"/>
      <c r="N69" s="112"/>
      <c r="O69" s="112"/>
      <c r="P69" s="112"/>
      <c r="Q69" s="112"/>
      <c r="R69" s="112"/>
      <c r="S69" s="112"/>
      <c r="T69" s="112"/>
      <c r="U69" s="112"/>
      <c r="V69" s="112"/>
      <c r="W69" s="112"/>
      <c r="X69" s="112"/>
      <c r="Y69" s="112"/>
      <c r="Z69" s="112"/>
      <c r="AA69" s="112"/>
      <c r="AB69" s="112"/>
      <c r="AC69" s="112"/>
      <c r="AD69" s="112"/>
      <c r="AE69" s="112"/>
      <c r="AF69" s="112"/>
      <c r="AG69" s="112"/>
    </row>
    <row r="70" spans="1:33" x14ac:dyDescent="0.25">
      <c r="A70" s="112"/>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row>
    <row r="71" spans="1:33" x14ac:dyDescent="0.25">
      <c r="A71" s="112"/>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row>
    <row r="72" spans="1:33" x14ac:dyDescent="0.25">
      <c r="A72" s="112"/>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row>
    <row r="73" spans="1:33" x14ac:dyDescent="0.25">
      <c r="A73" s="112"/>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row>
    <row r="74" spans="1:33" x14ac:dyDescent="0.25">
      <c r="A74" s="112"/>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row>
    <row r="75" spans="1:33" x14ac:dyDescent="0.25">
      <c r="A75" s="112"/>
      <c r="B75" s="112"/>
      <c r="C75" s="112"/>
      <c r="D75" s="112"/>
      <c r="E75" s="112"/>
      <c r="F75" s="112"/>
      <c r="G75" s="112"/>
      <c r="H75" s="112"/>
      <c r="I75" s="112"/>
      <c r="J75" s="112"/>
      <c r="K75" s="112"/>
      <c r="L75" s="112"/>
      <c r="M75" s="112"/>
      <c r="N75" s="112"/>
      <c r="O75" s="112"/>
      <c r="P75" s="112"/>
      <c r="Q75" s="112"/>
      <c r="R75" s="112"/>
      <c r="S75" s="112"/>
      <c r="T75" s="112"/>
      <c r="U75" s="112"/>
      <c r="V75" s="112"/>
      <c r="W75" s="112"/>
      <c r="X75" s="112"/>
      <c r="Y75" s="112"/>
      <c r="Z75" s="112"/>
      <c r="AA75" s="112"/>
      <c r="AB75" s="112"/>
      <c r="AC75" s="112"/>
      <c r="AD75" s="112"/>
      <c r="AE75" s="112"/>
      <c r="AF75" s="112"/>
      <c r="AG75" s="112"/>
    </row>
    <row r="76" spans="1:33" x14ac:dyDescent="0.25">
      <c r="A76" s="112"/>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row>
    <row r="77" spans="1:33" x14ac:dyDescent="0.25">
      <c r="A77" s="112"/>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row>
    <row r="78" spans="1:33" x14ac:dyDescent="0.25">
      <c r="A78" s="112"/>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row>
    <row r="79" spans="1:33" x14ac:dyDescent="0.25">
      <c r="A79" s="112"/>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row>
    <row r="80" spans="1:33" x14ac:dyDescent="0.25">
      <c r="A80" s="112"/>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row>
    <row r="81" spans="1:33" x14ac:dyDescent="0.25">
      <c r="A81" s="112"/>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row>
    <row r="82" spans="1:33" x14ac:dyDescent="0.25">
      <c r="A82" s="112"/>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row>
    <row r="83" spans="1:33" x14ac:dyDescent="0.25">
      <c r="A83" s="112"/>
      <c r="B83" s="112"/>
      <c r="C83" s="112"/>
      <c r="D83" s="112"/>
      <c r="E83" s="112"/>
      <c r="F83" s="112"/>
      <c r="G83" s="112"/>
      <c r="H83" s="112"/>
      <c r="I83" s="112"/>
      <c r="J83" s="112"/>
      <c r="K83" s="112"/>
      <c r="L83" s="112"/>
      <c r="M83" s="112"/>
      <c r="N83" s="112"/>
      <c r="O83" s="112"/>
      <c r="P83" s="112"/>
      <c r="Q83" s="112"/>
      <c r="R83" s="112"/>
      <c r="S83" s="112"/>
      <c r="T83" s="112"/>
      <c r="U83" s="112"/>
      <c r="V83" s="112"/>
      <c r="W83" s="112"/>
      <c r="X83" s="112"/>
      <c r="Y83" s="112"/>
      <c r="Z83" s="112"/>
      <c r="AA83" s="112"/>
      <c r="AB83" s="112"/>
      <c r="AC83" s="112"/>
      <c r="AD83" s="112"/>
      <c r="AE83" s="112"/>
      <c r="AF83" s="112"/>
      <c r="AG83" s="112"/>
    </row>
    <row r="84" spans="1:33" x14ac:dyDescent="0.25">
      <c r="A84" s="112"/>
      <c r="B84" s="112"/>
      <c r="C84" s="112"/>
      <c r="D84" s="112"/>
      <c r="E84" s="112"/>
      <c r="F84" s="112"/>
      <c r="G84" s="112"/>
      <c r="H84" s="112"/>
      <c r="I84" s="112"/>
      <c r="J84" s="112"/>
      <c r="K84" s="112"/>
      <c r="L84" s="112"/>
      <c r="M84" s="112"/>
      <c r="N84" s="112"/>
      <c r="O84" s="112"/>
      <c r="P84" s="112"/>
      <c r="Q84" s="112"/>
      <c r="R84" s="112"/>
      <c r="S84" s="112"/>
      <c r="T84" s="112"/>
      <c r="U84" s="112"/>
      <c r="V84" s="112"/>
      <c r="W84" s="112"/>
      <c r="X84" s="112"/>
      <c r="Y84" s="112"/>
      <c r="Z84" s="112"/>
      <c r="AA84" s="112"/>
      <c r="AB84" s="112"/>
      <c r="AC84" s="112"/>
      <c r="AD84" s="112"/>
      <c r="AE84" s="112"/>
      <c r="AF84" s="112"/>
      <c r="AG84" s="112"/>
    </row>
    <row r="85" spans="1:33" x14ac:dyDescent="0.25">
      <c r="A85" s="112"/>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row>
    <row r="86" spans="1:33" x14ac:dyDescent="0.25">
      <c r="A86" s="112"/>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row>
    <row r="87" spans="1:33" x14ac:dyDescent="0.25">
      <c r="A87" s="112"/>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row>
    <row r="88" spans="1:33" x14ac:dyDescent="0.25">
      <c r="A88" s="112"/>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row>
    <row r="89" spans="1:33" x14ac:dyDescent="0.25">
      <c r="A89" s="112"/>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c r="AA89" s="112"/>
      <c r="AB89" s="112"/>
      <c r="AC89" s="112"/>
      <c r="AD89" s="112"/>
      <c r="AE89" s="112"/>
      <c r="AF89" s="112"/>
      <c r="AG89" s="112"/>
    </row>
    <row r="90" spans="1:33" x14ac:dyDescent="0.25">
      <c r="A90" s="112"/>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row>
    <row r="91" spans="1:33" x14ac:dyDescent="0.25">
      <c r="A91" s="112"/>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row>
    <row r="92" spans="1:33" x14ac:dyDescent="0.25">
      <c r="A92" s="112"/>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row>
    <row r="93" spans="1:33" x14ac:dyDescent="0.25">
      <c r="A93" s="112"/>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row>
    <row r="94" spans="1:33" x14ac:dyDescent="0.25">
      <c r="A94" s="112"/>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row>
    <row r="95" spans="1:33" x14ac:dyDescent="0.25">
      <c r="A95" s="112"/>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row>
    <row r="96" spans="1:33" x14ac:dyDescent="0.25">
      <c r="A96" s="112"/>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row>
    <row r="97" spans="1:33" x14ac:dyDescent="0.25">
      <c r="A97" s="112"/>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row>
    <row r="98" spans="1:33" x14ac:dyDescent="0.25">
      <c r="A98" s="112"/>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row>
    <row r="99" spans="1:33" x14ac:dyDescent="0.25">
      <c r="A99" s="112"/>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row>
    <row r="100" spans="1:33" x14ac:dyDescent="0.25">
      <c r="A100" s="112"/>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row>
    <row r="101" spans="1:33" x14ac:dyDescent="0.25">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row>
    <row r="102" spans="1:33" x14ac:dyDescent="0.25">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row>
    <row r="103" spans="1:33" x14ac:dyDescent="0.25">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c r="AA103" s="112"/>
      <c r="AB103" s="112"/>
      <c r="AC103" s="112"/>
      <c r="AD103" s="112"/>
      <c r="AE103" s="112"/>
      <c r="AF103" s="112"/>
      <c r="AG103" s="112"/>
    </row>
    <row r="104" spans="1:33" x14ac:dyDescent="0.25">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c r="AA104" s="112"/>
      <c r="AB104" s="112"/>
      <c r="AC104" s="112"/>
      <c r="AD104" s="112"/>
      <c r="AE104" s="112"/>
      <c r="AF104" s="112"/>
      <c r="AG104" s="112"/>
    </row>
    <row r="105" spans="1:33" x14ac:dyDescent="0.25">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c r="AA105" s="112"/>
      <c r="AB105" s="112"/>
      <c r="AC105" s="112"/>
      <c r="AD105" s="112"/>
      <c r="AE105" s="112"/>
      <c r="AF105" s="112"/>
      <c r="AG105" s="112"/>
    </row>
    <row r="106" spans="1:33" x14ac:dyDescent="0.25">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c r="AA106" s="112"/>
      <c r="AB106" s="112"/>
      <c r="AC106" s="112"/>
      <c r="AD106" s="112"/>
      <c r="AE106" s="112"/>
      <c r="AF106" s="112"/>
      <c r="AG106" s="112"/>
    </row>
    <row r="107" spans="1:33" x14ac:dyDescent="0.25">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c r="AA107" s="112"/>
      <c r="AB107" s="112"/>
      <c r="AC107" s="112"/>
      <c r="AD107" s="112"/>
      <c r="AE107" s="112"/>
      <c r="AF107" s="112"/>
      <c r="AG107" s="112"/>
    </row>
    <row r="108" spans="1:33" x14ac:dyDescent="0.25">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c r="AA108" s="112"/>
      <c r="AB108" s="112"/>
      <c r="AC108" s="112"/>
      <c r="AD108" s="112"/>
      <c r="AE108" s="112"/>
      <c r="AF108" s="112"/>
      <c r="AG108" s="112"/>
    </row>
    <row r="109" spans="1:33" x14ac:dyDescent="0.25">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c r="AA109" s="112"/>
      <c r="AB109" s="112"/>
      <c r="AC109" s="112"/>
      <c r="AD109" s="112"/>
      <c r="AE109" s="112"/>
      <c r="AF109" s="112"/>
      <c r="AG109" s="112"/>
    </row>
    <row r="110" spans="1:33" x14ac:dyDescent="0.25">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c r="AA110" s="112"/>
      <c r="AB110" s="112"/>
      <c r="AC110" s="112"/>
      <c r="AD110" s="112"/>
      <c r="AE110" s="112"/>
      <c r="AF110" s="112"/>
      <c r="AG110" s="112"/>
    </row>
    <row r="111" spans="1:33" x14ac:dyDescent="0.25">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c r="AD111" s="112"/>
      <c r="AE111" s="112"/>
      <c r="AF111" s="112"/>
      <c r="AG111" s="112"/>
    </row>
    <row r="112" spans="1:33" x14ac:dyDescent="0.25">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c r="AA112" s="112"/>
      <c r="AB112" s="112"/>
      <c r="AC112" s="112"/>
      <c r="AD112" s="112"/>
      <c r="AE112" s="112"/>
      <c r="AF112" s="112"/>
      <c r="AG112" s="112"/>
    </row>
    <row r="113" spans="1:33" x14ac:dyDescent="0.25">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c r="AA113" s="112"/>
      <c r="AB113" s="112"/>
      <c r="AC113" s="112"/>
      <c r="AD113" s="112"/>
      <c r="AE113" s="112"/>
      <c r="AF113" s="112"/>
      <c r="AG113" s="112"/>
    </row>
    <row r="114" spans="1:33" x14ac:dyDescent="0.25">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c r="AA114" s="112"/>
      <c r="AB114" s="112"/>
      <c r="AC114" s="112"/>
      <c r="AD114" s="112"/>
      <c r="AE114" s="112"/>
      <c r="AF114" s="112"/>
      <c r="AG114" s="112"/>
    </row>
    <row r="115" spans="1:33" x14ac:dyDescent="0.25">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c r="AA115" s="112"/>
      <c r="AB115" s="112"/>
      <c r="AC115" s="112"/>
      <c r="AD115" s="112"/>
      <c r="AE115" s="112"/>
      <c r="AF115" s="112"/>
      <c r="AG115" s="112"/>
    </row>
    <row r="116" spans="1:33" x14ac:dyDescent="0.25">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c r="AA116" s="112"/>
      <c r="AB116" s="112"/>
      <c r="AC116" s="112"/>
      <c r="AD116" s="112"/>
      <c r="AE116" s="112"/>
      <c r="AF116" s="112"/>
      <c r="AG116" s="112"/>
    </row>
    <row r="117" spans="1:33" x14ac:dyDescent="0.25">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c r="AA117" s="112"/>
      <c r="AB117" s="112"/>
      <c r="AC117" s="112"/>
      <c r="AD117" s="112"/>
      <c r="AE117" s="112"/>
      <c r="AF117" s="112"/>
      <c r="AG117" s="112"/>
    </row>
    <row r="118" spans="1:33" x14ac:dyDescent="0.25">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c r="AA118" s="112"/>
      <c r="AB118" s="112"/>
      <c r="AC118" s="112"/>
      <c r="AD118" s="112"/>
      <c r="AE118" s="112"/>
      <c r="AF118" s="112"/>
      <c r="AG118" s="112"/>
    </row>
    <row r="119" spans="1:33" x14ac:dyDescent="0.25">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c r="AA119" s="112"/>
      <c r="AB119" s="112"/>
      <c r="AC119" s="112"/>
      <c r="AD119" s="112"/>
      <c r="AE119" s="112"/>
      <c r="AF119" s="112"/>
      <c r="AG119" s="112"/>
    </row>
    <row r="120" spans="1:33" x14ac:dyDescent="0.25">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112"/>
      <c r="AC120" s="112"/>
      <c r="AD120" s="112"/>
      <c r="AE120" s="112"/>
      <c r="AF120" s="112"/>
      <c r="AG120" s="112"/>
    </row>
    <row r="121" spans="1:33" x14ac:dyDescent="0.25">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c r="AA121" s="112"/>
      <c r="AB121" s="112"/>
      <c r="AC121" s="112"/>
      <c r="AD121" s="112"/>
      <c r="AE121" s="112"/>
      <c r="AF121" s="112"/>
      <c r="AG121" s="112"/>
    </row>
    <row r="122" spans="1:33" x14ac:dyDescent="0.25">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c r="AA122" s="112"/>
      <c r="AB122" s="112"/>
      <c r="AC122" s="112"/>
      <c r="AD122" s="112"/>
      <c r="AE122" s="112"/>
      <c r="AF122" s="112"/>
      <c r="AG122" s="112"/>
    </row>
    <row r="123" spans="1:33" x14ac:dyDescent="0.25">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c r="AA123" s="112"/>
      <c r="AB123" s="112"/>
      <c r="AC123" s="112"/>
      <c r="AD123" s="112"/>
      <c r="AE123" s="112"/>
      <c r="AF123" s="112"/>
      <c r="AG123" s="112"/>
    </row>
    <row r="124" spans="1:33" x14ac:dyDescent="0.25">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c r="AA124" s="112"/>
      <c r="AB124" s="112"/>
      <c r="AC124" s="112"/>
      <c r="AD124" s="112"/>
      <c r="AE124" s="112"/>
      <c r="AF124" s="112"/>
      <c r="AG124" s="112"/>
    </row>
    <row r="125" spans="1:33" x14ac:dyDescent="0.25">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c r="AA125" s="112"/>
      <c r="AB125" s="112"/>
      <c r="AC125" s="112"/>
      <c r="AD125" s="112"/>
      <c r="AE125" s="112"/>
      <c r="AF125" s="112"/>
      <c r="AG125" s="112"/>
    </row>
    <row r="126" spans="1:33" x14ac:dyDescent="0.25">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12"/>
      <c r="AB126" s="112"/>
      <c r="AC126" s="112"/>
      <c r="AD126" s="112"/>
      <c r="AE126" s="112"/>
      <c r="AF126" s="112"/>
      <c r="AG126" s="112"/>
    </row>
    <row r="127" spans="1:33" x14ac:dyDescent="0.25">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c r="AA127" s="112"/>
      <c r="AB127" s="112"/>
      <c r="AC127" s="112"/>
      <c r="AD127" s="112"/>
      <c r="AE127" s="112"/>
      <c r="AF127" s="112"/>
      <c r="AG127" s="112"/>
    </row>
    <row r="128" spans="1:33" x14ac:dyDescent="0.25">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c r="AA128" s="112"/>
      <c r="AB128" s="112"/>
      <c r="AC128" s="112"/>
      <c r="AD128" s="112"/>
      <c r="AE128" s="112"/>
      <c r="AF128" s="112"/>
      <c r="AG128" s="112"/>
    </row>
    <row r="129" spans="1:33" x14ac:dyDescent="0.25">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c r="AA129" s="112"/>
      <c r="AB129" s="112"/>
      <c r="AC129" s="112"/>
      <c r="AD129" s="112"/>
      <c r="AE129" s="112"/>
      <c r="AF129" s="112"/>
      <c r="AG129" s="112"/>
    </row>
    <row r="130" spans="1:33" x14ac:dyDescent="0.25">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c r="AA130" s="112"/>
      <c r="AB130" s="112"/>
      <c r="AC130" s="112"/>
      <c r="AD130" s="112"/>
      <c r="AE130" s="112"/>
      <c r="AF130" s="112"/>
      <c r="AG130" s="112"/>
    </row>
    <row r="131" spans="1:33" x14ac:dyDescent="0.25">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c r="AA131" s="112"/>
      <c r="AB131" s="112"/>
      <c r="AC131" s="112"/>
      <c r="AD131" s="112"/>
      <c r="AE131" s="112"/>
      <c r="AF131" s="112"/>
      <c r="AG131" s="112"/>
    </row>
    <row r="132" spans="1:33" x14ac:dyDescent="0.25">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c r="AA132" s="112"/>
      <c r="AB132" s="112"/>
      <c r="AC132" s="112"/>
      <c r="AD132" s="112"/>
      <c r="AE132" s="112"/>
      <c r="AF132" s="112"/>
      <c r="AG132" s="112"/>
    </row>
    <row r="133" spans="1:33" x14ac:dyDescent="0.25">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c r="AA133" s="112"/>
      <c r="AB133" s="112"/>
      <c r="AC133" s="112"/>
      <c r="AD133" s="112"/>
      <c r="AE133" s="112"/>
      <c r="AF133" s="112"/>
      <c r="AG133" s="112"/>
    </row>
    <row r="134" spans="1:33" x14ac:dyDescent="0.25">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c r="AA134" s="112"/>
      <c r="AB134" s="112"/>
      <c r="AC134" s="112"/>
      <c r="AD134" s="112"/>
      <c r="AE134" s="112"/>
      <c r="AF134" s="112"/>
      <c r="AG134" s="112"/>
    </row>
    <row r="135" spans="1:33" x14ac:dyDescent="0.25">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c r="AA135" s="112"/>
      <c r="AB135" s="112"/>
      <c r="AC135" s="112"/>
      <c r="AD135" s="112"/>
      <c r="AE135" s="112"/>
      <c r="AF135" s="112"/>
      <c r="AG135" s="112"/>
    </row>
    <row r="136" spans="1:33" x14ac:dyDescent="0.25">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c r="AA136" s="112"/>
      <c r="AB136" s="112"/>
      <c r="AC136" s="112"/>
      <c r="AD136" s="112"/>
      <c r="AE136" s="112"/>
      <c r="AF136" s="112"/>
      <c r="AG136" s="112"/>
    </row>
    <row r="137" spans="1:33" x14ac:dyDescent="0.25">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c r="AA137" s="112"/>
      <c r="AB137" s="112"/>
      <c r="AC137" s="112"/>
      <c r="AD137" s="112"/>
      <c r="AE137" s="112"/>
      <c r="AF137" s="112"/>
      <c r="AG137" s="112"/>
    </row>
    <row r="138" spans="1:33" x14ac:dyDescent="0.25">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c r="AA138" s="112"/>
      <c r="AB138" s="112"/>
      <c r="AC138" s="112"/>
      <c r="AD138" s="112"/>
      <c r="AE138" s="112"/>
      <c r="AF138" s="112"/>
      <c r="AG138" s="112"/>
    </row>
    <row r="139" spans="1:33" x14ac:dyDescent="0.25">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c r="AA139" s="112"/>
      <c r="AB139" s="112"/>
      <c r="AC139" s="112"/>
      <c r="AD139" s="112"/>
      <c r="AE139" s="112"/>
      <c r="AF139" s="112"/>
      <c r="AG139" s="112"/>
    </row>
    <row r="140" spans="1:33" x14ac:dyDescent="0.25">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c r="AA140" s="112"/>
      <c r="AB140" s="112"/>
      <c r="AC140" s="112"/>
      <c r="AD140" s="112"/>
      <c r="AE140" s="112"/>
      <c r="AF140" s="112"/>
      <c r="AG140" s="112"/>
    </row>
    <row r="141" spans="1:33" x14ac:dyDescent="0.25">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c r="AA141" s="112"/>
      <c r="AB141" s="112"/>
      <c r="AC141" s="112"/>
      <c r="AD141" s="112"/>
      <c r="AE141" s="112"/>
      <c r="AF141" s="112"/>
      <c r="AG141" s="112"/>
    </row>
    <row r="142" spans="1:33" x14ac:dyDescent="0.25">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c r="AA142" s="112"/>
      <c r="AB142" s="112"/>
      <c r="AC142" s="112"/>
      <c r="AD142" s="112"/>
      <c r="AE142" s="112"/>
      <c r="AF142" s="112"/>
      <c r="AG142" s="112"/>
    </row>
    <row r="143" spans="1:33" x14ac:dyDescent="0.25">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c r="AA143" s="112"/>
      <c r="AB143" s="112"/>
      <c r="AC143" s="112"/>
      <c r="AD143" s="112"/>
      <c r="AE143" s="112"/>
      <c r="AF143" s="112"/>
      <c r="AG143" s="112"/>
    </row>
    <row r="144" spans="1:33" x14ac:dyDescent="0.25">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c r="AA144" s="112"/>
      <c r="AB144" s="112"/>
      <c r="AC144" s="112"/>
      <c r="AD144" s="112"/>
      <c r="AE144" s="112"/>
      <c r="AF144" s="112"/>
      <c r="AG144" s="112"/>
    </row>
    <row r="145" spans="1:33" x14ac:dyDescent="0.25">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c r="AA145" s="112"/>
      <c r="AB145" s="112"/>
      <c r="AC145" s="112"/>
      <c r="AD145" s="112"/>
      <c r="AE145" s="112"/>
      <c r="AF145" s="112"/>
      <c r="AG145" s="112"/>
    </row>
    <row r="146" spans="1:33" x14ac:dyDescent="0.25">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c r="AA146" s="112"/>
      <c r="AB146" s="112"/>
      <c r="AC146" s="112"/>
      <c r="AD146" s="112"/>
      <c r="AE146" s="112"/>
      <c r="AF146" s="112"/>
      <c r="AG146" s="112"/>
    </row>
    <row r="147" spans="1:33" x14ac:dyDescent="0.25">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c r="AA147" s="112"/>
      <c r="AB147" s="112"/>
      <c r="AC147" s="112"/>
      <c r="AD147" s="112"/>
      <c r="AE147" s="112"/>
      <c r="AF147" s="112"/>
      <c r="AG147" s="112"/>
    </row>
    <row r="148" spans="1:33" x14ac:dyDescent="0.25">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c r="AA148" s="112"/>
      <c r="AB148" s="112"/>
      <c r="AC148" s="112"/>
      <c r="AD148" s="112"/>
      <c r="AE148" s="112"/>
      <c r="AF148" s="112"/>
      <c r="AG148" s="112"/>
    </row>
    <row r="149" spans="1:33" x14ac:dyDescent="0.25">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c r="AA149" s="112"/>
      <c r="AB149" s="112"/>
      <c r="AC149" s="112"/>
      <c r="AD149" s="112"/>
      <c r="AE149" s="112"/>
      <c r="AF149" s="112"/>
      <c r="AG149" s="112"/>
    </row>
    <row r="150" spans="1:33" x14ac:dyDescent="0.25">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c r="AA150" s="112"/>
      <c r="AB150" s="112"/>
      <c r="AC150" s="112"/>
      <c r="AD150" s="112"/>
      <c r="AE150" s="112"/>
      <c r="AF150" s="112"/>
      <c r="AG150" s="112"/>
    </row>
    <row r="151" spans="1:33" x14ac:dyDescent="0.25">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c r="AA151" s="112"/>
      <c r="AB151" s="112"/>
      <c r="AC151" s="112"/>
      <c r="AD151" s="112"/>
      <c r="AE151" s="112"/>
      <c r="AF151" s="112"/>
      <c r="AG151" s="112"/>
    </row>
    <row r="152" spans="1:33" x14ac:dyDescent="0.25">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c r="AA152" s="112"/>
      <c r="AB152" s="112"/>
      <c r="AC152" s="112"/>
      <c r="AD152" s="112"/>
      <c r="AE152" s="112"/>
      <c r="AF152" s="112"/>
      <c r="AG152" s="112"/>
    </row>
    <row r="153" spans="1:33" x14ac:dyDescent="0.25">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c r="AA153" s="112"/>
      <c r="AB153" s="112"/>
      <c r="AC153" s="112"/>
      <c r="AD153" s="112"/>
      <c r="AE153" s="112"/>
      <c r="AF153" s="112"/>
      <c r="AG153" s="112"/>
    </row>
    <row r="154" spans="1:33" x14ac:dyDescent="0.25">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c r="AA154" s="112"/>
      <c r="AB154" s="112"/>
      <c r="AC154" s="112"/>
      <c r="AD154" s="112"/>
      <c r="AE154" s="112"/>
      <c r="AF154" s="112"/>
      <c r="AG154" s="112"/>
    </row>
    <row r="155" spans="1:33" x14ac:dyDescent="0.25">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c r="AA155" s="112"/>
      <c r="AB155" s="112"/>
      <c r="AC155" s="112"/>
      <c r="AD155" s="112"/>
      <c r="AE155" s="112"/>
      <c r="AF155" s="112"/>
      <c r="AG155" s="112"/>
    </row>
    <row r="156" spans="1:33" x14ac:dyDescent="0.25">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c r="AA156" s="112"/>
      <c r="AB156" s="112"/>
      <c r="AC156" s="112"/>
      <c r="AD156" s="112"/>
      <c r="AE156" s="112"/>
      <c r="AF156" s="112"/>
      <c r="AG156" s="112"/>
    </row>
    <row r="157" spans="1:33" x14ac:dyDescent="0.25">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c r="AA157" s="112"/>
      <c r="AB157" s="112"/>
      <c r="AC157" s="112"/>
      <c r="AD157" s="112"/>
      <c r="AE157" s="112"/>
      <c r="AF157" s="112"/>
      <c r="AG157" s="112"/>
    </row>
    <row r="158" spans="1:33" x14ac:dyDescent="0.25">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c r="AA158" s="112"/>
      <c r="AB158" s="112"/>
      <c r="AC158" s="112"/>
      <c r="AD158" s="112"/>
      <c r="AE158" s="112"/>
      <c r="AF158" s="112"/>
      <c r="AG158" s="112"/>
    </row>
    <row r="159" spans="1:33" x14ac:dyDescent="0.25">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c r="AA159" s="112"/>
      <c r="AB159" s="112"/>
      <c r="AC159" s="112"/>
      <c r="AD159" s="112"/>
      <c r="AE159" s="112"/>
      <c r="AF159" s="112"/>
      <c r="AG159" s="112"/>
    </row>
    <row r="160" spans="1:33" x14ac:dyDescent="0.25">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c r="AA160" s="112"/>
      <c r="AB160" s="112"/>
      <c r="AC160" s="112"/>
      <c r="AD160" s="112"/>
      <c r="AE160" s="112"/>
      <c r="AF160" s="112"/>
      <c r="AG160" s="112"/>
    </row>
    <row r="161" spans="1:33" x14ac:dyDescent="0.25">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c r="AA161" s="112"/>
      <c r="AB161" s="112"/>
      <c r="AC161" s="112"/>
      <c r="AD161" s="112"/>
      <c r="AE161" s="112"/>
      <c r="AF161" s="112"/>
      <c r="AG161" s="112"/>
    </row>
    <row r="162" spans="1:33" x14ac:dyDescent="0.25">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c r="AA162" s="112"/>
      <c r="AB162" s="112"/>
      <c r="AC162" s="112"/>
      <c r="AD162" s="112"/>
      <c r="AE162" s="112"/>
      <c r="AF162" s="112"/>
      <c r="AG162" s="112"/>
    </row>
    <row r="163" spans="1:33" x14ac:dyDescent="0.25">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c r="AA163" s="112"/>
      <c r="AB163" s="112"/>
      <c r="AC163" s="112"/>
      <c r="AD163" s="112"/>
      <c r="AE163" s="112"/>
      <c r="AF163" s="112"/>
      <c r="AG163" s="112"/>
    </row>
    <row r="164" spans="1:33" x14ac:dyDescent="0.25">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c r="AA164" s="112"/>
      <c r="AB164" s="112"/>
      <c r="AC164" s="112"/>
      <c r="AD164" s="112"/>
      <c r="AE164" s="112"/>
      <c r="AF164" s="112"/>
      <c r="AG164" s="112"/>
    </row>
    <row r="165" spans="1:33" x14ac:dyDescent="0.25">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c r="AA165" s="112"/>
      <c r="AB165" s="112"/>
      <c r="AC165" s="112"/>
      <c r="AD165" s="112"/>
      <c r="AE165" s="112"/>
      <c r="AF165" s="112"/>
      <c r="AG165" s="112"/>
    </row>
    <row r="166" spans="1:33" x14ac:dyDescent="0.25">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c r="AA166" s="112"/>
      <c r="AB166" s="112"/>
      <c r="AC166" s="112"/>
      <c r="AD166" s="112"/>
      <c r="AE166" s="112"/>
      <c r="AF166" s="112"/>
      <c r="AG166" s="112"/>
    </row>
    <row r="167" spans="1:33" x14ac:dyDescent="0.25">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c r="AA167" s="112"/>
      <c r="AB167" s="112"/>
      <c r="AC167" s="112"/>
      <c r="AD167" s="112"/>
      <c r="AE167" s="112"/>
      <c r="AF167" s="112"/>
      <c r="AG167" s="112"/>
    </row>
    <row r="168" spans="1:33" x14ac:dyDescent="0.25">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c r="AA168" s="112"/>
      <c r="AB168" s="112"/>
      <c r="AC168" s="112"/>
      <c r="AD168" s="112"/>
      <c r="AE168" s="112"/>
      <c r="AF168" s="112"/>
      <c r="AG168" s="112"/>
    </row>
    <row r="169" spans="1:33" x14ac:dyDescent="0.25">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c r="AA169" s="112"/>
      <c r="AB169" s="112"/>
      <c r="AC169" s="112"/>
      <c r="AD169" s="112"/>
      <c r="AE169" s="112"/>
      <c r="AF169" s="112"/>
      <c r="AG169" s="112"/>
    </row>
    <row r="170" spans="1:33" x14ac:dyDescent="0.25">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112"/>
      <c r="AC170" s="112"/>
      <c r="AD170" s="112"/>
      <c r="AE170" s="112"/>
      <c r="AF170" s="112"/>
      <c r="AG170" s="112"/>
    </row>
    <row r="171" spans="1:33" x14ac:dyDescent="0.25">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112"/>
      <c r="AC171" s="112"/>
      <c r="AD171" s="112"/>
      <c r="AE171" s="112"/>
      <c r="AF171" s="112"/>
      <c r="AG171" s="112"/>
    </row>
    <row r="172" spans="1:33" x14ac:dyDescent="0.25">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112"/>
      <c r="AC172" s="112"/>
      <c r="AD172" s="112"/>
      <c r="AE172" s="112"/>
      <c r="AF172" s="112"/>
      <c r="AG172" s="112"/>
    </row>
    <row r="173" spans="1:33" x14ac:dyDescent="0.25">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c r="AA173" s="112"/>
      <c r="AB173" s="112"/>
      <c r="AC173" s="112"/>
      <c r="AD173" s="112"/>
      <c r="AE173" s="112"/>
      <c r="AF173" s="112"/>
      <c r="AG173" s="112"/>
    </row>
    <row r="174" spans="1:33" x14ac:dyDescent="0.25">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c r="AA174" s="112"/>
      <c r="AB174" s="112"/>
      <c r="AC174" s="112"/>
      <c r="AD174" s="112"/>
      <c r="AE174" s="112"/>
      <c r="AF174" s="112"/>
      <c r="AG174" s="112"/>
    </row>
    <row r="175" spans="1:33" x14ac:dyDescent="0.25">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c r="AA175" s="112"/>
      <c r="AB175" s="112"/>
      <c r="AC175" s="112"/>
      <c r="AD175" s="112"/>
      <c r="AE175" s="112"/>
      <c r="AF175" s="112"/>
      <c r="AG175" s="112"/>
    </row>
    <row r="176" spans="1:33" x14ac:dyDescent="0.25">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c r="AA176" s="112"/>
      <c r="AB176" s="112"/>
      <c r="AC176" s="112"/>
      <c r="AD176" s="112"/>
      <c r="AE176" s="112"/>
      <c r="AF176" s="112"/>
      <c r="AG176" s="112"/>
    </row>
    <row r="177" spans="1:33" x14ac:dyDescent="0.25">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c r="AA177" s="112"/>
      <c r="AB177" s="112"/>
      <c r="AC177" s="112"/>
      <c r="AD177" s="112"/>
      <c r="AE177" s="112"/>
      <c r="AF177" s="112"/>
      <c r="AG177" s="112"/>
    </row>
    <row r="178" spans="1:33" x14ac:dyDescent="0.25">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c r="AA178" s="112"/>
      <c r="AB178" s="112"/>
      <c r="AC178" s="112"/>
      <c r="AD178" s="112"/>
      <c r="AE178" s="112"/>
      <c r="AF178" s="112"/>
      <c r="AG178" s="112"/>
    </row>
    <row r="179" spans="1:33" x14ac:dyDescent="0.25">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c r="AA179" s="112"/>
      <c r="AB179" s="112"/>
      <c r="AC179" s="112"/>
      <c r="AD179" s="112"/>
      <c r="AE179" s="112"/>
      <c r="AF179" s="112"/>
      <c r="AG179" s="112"/>
    </row>
    <row r="180" spans="1:33" x14ac:dyDescent="0.25">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c r="AA180" s="112"/>
      <c r="AB180" s="112"/>
      <c r="AC180" s="112"/>
      <c r="AD180" s="112"/>
      <c r="AE180" s="112"/>
      <c r="AF180" s="112"/>
      <c r="AG180" s="112"/>
    </row>
    <row r="181" spans="1:33" x14ac:dyDescent="0.25">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c r="AA181" s="112"/>
      <c r="AB181" s="112"/>
      <c r="AC181" s="112"/>
      <c r="AD181" s="112"/>
      <c r="AE181" s="112"/>
      <c r="AF181" s="112"/>
      <c r="AG181" s="112"/>
    </row>
    <row r="182" spans="1:33" x14ac:dyDescent="0.25">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c r="AA182" s="112"/>
      <c r="AB182" s="112"/>
      <c r="AC182" s="112"/>
      <c r="AD182" s="112"/>
      <c r="AE182" s="112"/>
      <c r="AF182" s="112"/>
      <c r="AG182" s="112"/>
    </row>
    <row r="183" spans="1:33" x14ac:dyDescent="0.25">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c r="AA183" s="112"/>
      <c r="AB183" s="112"/>
      <c r="AC183" s="112"/>
      <c r="AD183" s="112"/>
      <c r="AE183" s="112"/>
      <c r="AF183" s="112"/>
      <c r="AG183" s="112"/>
    </row>
    <row r="184" spans="1:33" x14ac:dyDescent="0.25">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c r="AA184" s="112"/>
      <c r="AB184" s="112"/>
      <c r="AC184" s="112"/>
      <c r="AD184" s="112"/>
      <c r="AE184" s="112"/>
      <c r="AF184" s="112"/>
      <c r="AG184" s="112"/>
    </row>
    <row r="185" spans="1:33" x14ac:dyDescent="0.25">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c r="AA185" s="112"/>
      <c r="AB185" s="112"/>
      <c r="AC185" s="112"/>
      <c r="AD185" s="112"/>
      <c r="AE185" s="112"/>
      <c r="AF185" s="112"/>
      <c r="AG185" s="112"/>
    </row>
    <row r="186" spans="1:33" x14ac:dyDescent="0.25">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c r="AA186" s="112"/>
      <c r="AB186" s="112"/>
      <c r="AC186" s="112"/>
      <c r="AD186" s="112"/>
      <c r="AE186" s="112"/>
      <c r="AF186" s="112"/>
      <c r="AG186" s="112"/>
    </row>
    <row r="187" spans="1:33" x14ac:dyDescent="0.25">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c r="AA187" s="112"/>
      <c r="AB187" s="112"/>
      <c r="AC187" s="112"/>
      <c r="AD187" s="112"/>
      <c r="AE187" s="112"/>
      <c r="AF187" s="112"/>
      <c r="AG187" s="112"/>
    </row>
    <row r="188" spans="1:33" x14ac:dyDescent="0.25">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c r="AA188" s="112"/>
      <c r="AB188" s="112"/>
      <c r="AC188" s="112"/>
      <c r="AD188" s="112"/>
      <c r="AE188" s="112"/>
      <c r="AF188" s="112"/>
      <c r="AG188" s="112"/>
    </row>
    <row r="189" spans="1:33" x14ac:dyDescent="0.25">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c r="AA189" s="112"/>
      <c r="AB189" s="112"/>
      <c r="AC189" s="112"/>
      <c r="AD189" s="112"/>
      <c r="AE189" s="112"/>
      <c r="AF189" s="112"/>
      <c r="AG189" s="112"/>
    </row>
    <row r="190" spans="1:33" x14ac:dyDescent="0.25">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c r="AD190" s="112"/>
      <c r="AE190" s="112"/>
      <c r="AF190" s="112"/>
      <c r="AG190" s="112"/>
    </row>
    <row r="191" spans="1:33" x14ac:dyDescent="0.25">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c r="AA191" s="112"/>
      <c r="AB191" s="112"/>
      <c r="AC191" s="112"/>
      <c r="AD191" s="112"/>
      <c r="AE191" s="112"/>
      <c r="AF191" s="112"/>
      <c r="AG191" s="112"/>
    </row>
    <row r="192" spans="1:33" x14ac:dyDescent="0.25">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c r="AA192" s="112"/>
      <c r="AB192" s="112"/>
      <c r="AC192" s="112"/>
      <c r="AD192" s="112"/>
      <c r="AE192" s="112"/>
      <c r="AF192" s="112"/>
      <c r="AG192" s="112"/>
    </row>
    <row r="193" spans="1:33" x14ac:dyDescent="0.25">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c r="AA193" s="112"/>
      <c r="AB193" s="112"/>
      <c r="AC193" s="112"/>
      <c r="AD193" s="112"/>
      <c r="AE193" s="112"/>
      <c r="AF193" s="112"/>
      <c r="AG193" s="112"/>
    </row>
    <row r="194" spans="1:33" x14ac:dyDescent="0.25">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c r="AA194" s="112"/>
      <c r="AB194" s="112"/>
      <c r="AC194" s="112"/>
      <c r="AD194" s="112"/>
      <c r="AE194" s="112"/>
      <c r="AF194" s="112"/>
      <c r="AG194" s="112"/>
    </row>
    <row r="195" spans="1:33" x14ac:dyDescent="0.25">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c r="AA195" s="112"/>
      <c r="AB195" s="112"/>
      <c r="AC195" s="112"/>
      <c r="AD195" s="112"/>
      <c r="AE195" s="112"/>
      <c r="AF195" s="112"/>
      <c r="AG195" s="112"/>
    </row>
    <row r="196" spans="1:33" x14ac:dyDescent="0.25">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c r="AD196" s="112"/>
      <c r="AE196" s="112"/>
      <c r="AF196" s="112"/>
      <c r="AG196" s="112"/>
    </row>
    <row r="197" spans="1:33" x14ac:dyDescent="0.25">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c r="AA197" s="112"/>
      <c r="AB197" s="112"/>
      <c r="AC197" s="112"/>
      <c r="AD197" s="112"/>
      <c r="AE197" s="112"/>
      <c r="AF197" s="112"/>
      <c r="AG197" s="112"/>
    </row>
    <row r="198" spans="1:33" x14ac:dyDescent="0.25">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c r="AA198" s="112"/>
      <c r="AB198" s="112"/>
      <c r="AC198" s="112"/>
      <c r="AD198" s="112"/>
      <c r="AE198" s="112"/>
      <c r="AF198" s="112"/>
      <c r="AG198" s="112"/>
    </row>
    <row r="199" spans="1:33" x14ac:dyDescent="0.25">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112"/>
      <c r="AC199" s="112"/>
      <c r="AD199" s="112"/>
      <c r="AE199" s="112"/>
      <c r="AF199" s="112"/>
      <c r="AG199" s="112"/>
    </row>
    <row r="200" spans="1:33" x14ac:dyDescent="0.25">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112"/>
      <c r="AC200" s="112"/>
      <c r="AD200" s="112"/>
      <c r="AE200" s="112"/>
      <c r="AF200" s="112"/>
      <c r="AG200" s="112"/>
    </row>
    <row r="201" spans="1:33" x14ac:dyDescent="0.25">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112"/>
      <c r="AC201" s="112"/>
      <c r="AD201" s="112"/>
      <c r="AE201" s="112"/>
      <c r="AF201" s="112"/>
      <c r="AG201" s="112"/>
    </row>
    <row r="202" spans="1:33" x14ac:dyDescent="0.25">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c r="AA202" s="112"/>
      <c r="AB202" s="112"/>
      <c r="AC202" s="112"/>
      <c r="AD202" s="112"/>
      <c r="AE202" s="112"/>
      <c r="AF202" s="112"/>
      <c r="AG202" s="112"/>
    </row>
    <row r="203" spans="1:33" x14ac:dyDescent="0.25">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c r="AA203" s="112"/>
      <c r="AB203" s="112"/>
      <c r="AC203" s="112"/>
      <c r="AD203" s="112"/>
      <c r="AE203" s="112"/>
      <c r="AF203" s="112"/>
      <c r="AG203" s="112"/>
    </row>
    <row r="204" spans="1:33" x14ac:dyDescent="0.25">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row>
    <row r="205" spans="1:33" x14ac:dyDescent="0.25">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c r="AD205" s="112"/>
      <c r="AE205" s="112"/>
      <c r="AF205" s="112"/>
      <c r="AG205" s="112"/>
    </row>
    <row r="206" spans="1:33" x14ac:dyDescent="0.25">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c r="AA206" s="112"/>
      <c r="AB206" s="112"/>
      <c r="AC206" s="112"/>
      <c r="AD206" s="112"/>
      <c r="AE206" s="112"/>
      <c r="AF206" s="112"/>
      <c r="AG206" s="112"/>
    </row>
    <row r="207" spans="1:33" x14ac:dyDescent="0.25">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c r="AA207" s="112"/>
      <c r="AB207" s="112"/>
      <c r="AC207" s="112"/>
      <c r="AD207" s="112"/>
      <c r="AE207" s="112"/>
      <c r="AF207" s="112"/>
      <c r="AG207" s="112"/>
    </row>
    <row r="208" spans="1:33" x14ac:dyDescent="0.25">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c r="AA208" s="112"/>
      <c r="AB208" s="112"/>
      <c r="AC208" s="112"/>
      <c r="AD208" s="112"/>
      <c r="AE208" s="112"/>
      <c r="AF208" s="112"/>
      <c r="AG208" s="112"/>
    </row>
    <row r="209" spans="1:33" x14ac:dyDescent="0.25">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c r="AA209" s="112"/>
      <c r="AB209" s="112"/>
      <c r="AC209" s="112"/>
      <c r="AD209" s="112"/>
      <c r="AE209" s="112"/>
      <c r="AF209" s="112"/>
      <c r="AG209" s="112"/>
    </row>
    <row r="210" spans="1:33" x14ac:dyDescent="0.25">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c r="AA210" s="112"/>
      <c r="AB210" s="112"/>
      <c r="AC210" s="112"/>
      <c r="AD210" s="112"/>
      <c r="AE210" s="112"/>
      <c r="AF210" s="112"/>
      <c r="AG210" s="112"/>
    </row>
    <row r="211" spans="1:33" x14ac:dyDescent="0.25">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c r="AA211" s="112"/>
      <c r="AB211" s="112"/>
      <c r="AC211" s="112"/>
      <c r="AD211" s="112"/>
      <c r="AE211" s="112"/>
      <c r="AF211" s="112"/>
      <c r="AG211" s="112"/>
    </row>
    <row r="212" spans="1:33" x14ac:dyDescent="0.25">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c r="AA212" s="112"/>
      <c r="AB212" s="112"/>
      <c r="AC212" s="112"/>
      <c r="AD212" s="112"/>
      <c r="AE212" s="112"/>
      <c r="AF212" s="112"/>
      <c r="AG212" s="112"/>
    </row>
    <row r="213" spans="1:33" x14ac:dyDescent="0.25">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c r="AA213" s="112"/>
      <c r="AB213" s="112"/>
      <c r="AC213" s="112"/>
      <c r="AD213" s="112"/>
      <c r="AE213" s="112"/>
      <c r="AF213" s="112"/>
      <c r="AG213" s="112"/>
    </row>
    <row r="214" spans="1:33" x14ac:dyDescent="0.25">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c r="AA214" s="112"/>
      <c r="AB214" s="112"/>
      <c r="AC214" s="112"/>
      <c r="AD214" s="112"/>
      <c r="AE214" s="112"/>
      <c r="AF214" s="112"/>
      <c r="AG214" s="112"/>
    </row>
    <row r="215" spans="1:33" x14ac:dyDescent="0.25">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c r="AA215" s="112"/>
      <c r="AB215" s="112"/>
      <c r="AC215" s="112"/>
      <c r="AD215" s="112"/>
      <c r="AE215" s="112"/>
      <c r="AF215" s="112"/>
      <c r="AG215" s="112"/>
    </row>
    <row r="216" spans="1:33" x14ac:dyDescent="0.25">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c r="AA216" s="112"/>
      <c r="AB216" s="112"/>
      <c r="AC216" s="112"/>
      <c r="AD216" s="112"/>
      <c r="AE216" s="112"/>
      <c r="AF216" s="112"/>
      <c r="AG216" s="112"/>
    </row>
    <row r="217" spans="1:33" x14ac:dyDescent="0.25">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c r="AA217" s="112"/>
      <c r="AB217" s="112"/>
      <c r="AC217" s="112"/>
      <c r="AD217" s="112"/>
      <c r="AE217" s="112"/>
      <c r="AF217" s="112"/>
      <c r="AG217" s="112"/>
    </row>
    <row r="218" spans="1:33" x14ac:dyDescent="0.25">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c r="AA218" s="112"/>
      <c r="AB218" s="112"/>
      <c r="AC218" s="112"/>
      <c r="AD218" s="112"/>
      <c r="AE218" s="112"/>
      <c r="AF218" s="112"/>
      <c r="AG218" s="112"/>
    </row>
    <row r="219" spans="1:33" x14ac:dyDescent="0.25">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c r="AA219" s="112"/>
      <c r="AB219" s="112"/>
      <c r="AC219" s="112"/>
      <c r="AD219" s="112"/>
      <c r="AE219" s="112"/>
      <c r="AF219" s="112"/>
      <c r="AG219" s="112"/>
    </row>
    <row r="220" spans="1:33" x14ac:dyDescent="0.25">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c r="AA220" s="112"/>
      <c r="AB220" s="112"/>
      <c r="AC220" s="112"/>
      <c r="AD220" s="112"/>
      <c r="AE220" s="112"/>
      <c r="AF220" s="112"/>
      <c r="AG220" s="112"/>
    </row>
    <row r="221" spans="1:33" x14ac:dyDescent="0.25">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c r="AA221" s="112"/>
      <c r="AB221" s="112"/>
      <c r="AC221" s="112"/>
      <c r="AD221" s="112"/>
      <c r="AE221" s="112"/>
      <c r="AF221" s="112"/>
      <c r="AG221" s="112"/>
    </row>
    <row r="222" spans="1:33" x14ac:dyDescent="0.25">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c r="AA222" s="112"/>
      <c r="AB222" s="112"/>
      <c r="AC222" s="112"/>
      <c r="AD222" s="112"/>
      <c r="AE222" s="112"/>
      <c r="AF222" s="112"/>
      <c r="AG222" s="112"/>
    </row>
    <row r="223" spans="1:33" x14ac:dyDescent="0.25">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c r="AA223" s="112"/>
      <c r="AB223" s="112"/>
      <c r="AC223" s="112"/>
      <c r="AD223" s="112"/>
      <c r="AE223" s="112"/>
      <c r="AF223" s="112"/>
      <c r="AG223" s="112"/>
    </row>
    <row r="224" spans="1:33" x14ac:dyDescent="0.25">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c r="AA224" s="112"/>
      <c r="AB224" s="112"/>
      <c r="AC224" s="112"/>
      <c r="AD224" s="112"/>
      <c r="AE224" s="112"/>
      <c r="AF224" s="112"/>
      <c r="AG224" s="112"/>
    </row>
    <row r="225" spans="1:33" x14ac:dyDescent="0.25">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c r="AA225" s="112"/>
      <c r="AB225" s="112"/>
      <c r="AC225" s="112"/>
      <c r="AD225" s="112"/>
      <c r="AE225" s="112"/>
      <c r="AF225" s="112"/>
      <c r="AG225" s="112"/>
    </row>
    <row r="226" spans="1:33" x14ac:dyDescent="0.25">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c r="AA226" s="112"/>
      <c r="AB226" s="112"/>
      <c r="AC226" s="112"/>
      <c r="AD226" s="112"/>
      <c r="AE226" s="112"/>
      <c r="AF226" s="112"/>
      <c r="AG226" s="112"/>
    </row>
    <row r="227" spans="1:33" x14ac:dyDescent="0.25">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c r="AA227" s="112"/>
      <c r="AB227" s="112"/>
      <c r="AC227" s="112"/>
      <c r="AD227" s="112"/>
      <c r="AE227" s="112"/>
      <c r="AF227" s="112"/>
      <c r="AG227" s="112"/>
    </row>
    <row r="228" spans="1:33" x14ac:dyDescent="0.25">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c r="AA228" s="112"/>
      <c r="AB228" s="112"/>
      <c r="AC228" s="112"/>
      <c r="AD228" s="112"/>
      <c r="AE228" s="112"/>
      <c r="AF228" s="112"/>
      <c r="AG228" s="112"/>
    </row>
    <row r="229" spans="1:33" x14ac:dyDescent="0.25">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c r="AA229" s="112"/>
      <c r="AB229" s="112"/>
      <c r="AC229" s="112"/>
      <c r="AD229" s="112"/>
      <c r="AE229" s="112"/>
      <c r="AF229" s="112"/>
      <c r="AG229" s="112"/>
    </row>
    <row r="230" spans="1:33" x14ac:dyDescent="0.25">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c r="AA230" s="112"/>
      <c r="AB230" s="112"/>
      <c r="AC230" s="112"/>
      <c r="AD230" s="112"/>
      <c r="AE230" s="112"/>
      <c r="AF230" s="112"/>
      <c r="AG230" s="112"/>
    </row>
    <row r="231" spans="1:33" x14ac:dyDescent="0.25">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c r="AA231" s="112"/>
      <c r="AB231" s="112"/>
      <c r="AC231" s="112"/>
      <c r="AD231" s="112"/>
      <c r="AE231" s="112"/>
      <c r="AF231" s="112"/>
      <c r="AG231" s="112"/>
    </row>
    <row r="232" spans="1:33" x14ac:dyDescent="0.25">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c r="AA232" s="112"/>
      <c r="AB232" s="112"/>
      <c r="AC232" s="112"/>
      <c r="AD232" s="112"/>
      <c r="AE232" s="112"/>
      <c r="AF232" s="112"/>
      <c r="AG232" s="112"/>
    </row>
    <row r="233" spans="1:33" x14ac:dyDescent="0.25">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c r="AA233" s="112"/>
      <c r="AB233" s="112"/>
      <c r="AC233" s="112"/>
      <c r="AD233" s="112"/>
      <c r="AE233" s="112"/>
      <c r="AF233" s="112"/>
      <c r="AG233" s="112"/>
    </row>
    <row r="234" spans="1:33" x14ac:dyDescent="0.25">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c r="AA234" s="112"/>
      <c r="AB234" s="112"/>
      <c r="AC234" s="112"/>
      <c r="AD234" s="112"/>
      <c r="AE234" s="112"/>
      <c r="AF234" s="112"/>
      <c r="AG234" s="112"/>
    </row>
    <row r="235" spans="1:33" x14ac:dyDescent="0.25">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c r="AA235" s="112"/>
      <c r="AB235" s="112"/>
      <c r="AC235" s="112"/>
      <c r="AD235" s="112"/>
      <c r="AE235" s="112"/>
      <c r="AF235" s="112"/>
      <c r="AG235" s="112"/>
    </row>
    <row r="236" spans="1:33" x14ac:dyDescent="0.25">
      <c r="A236" s="112"/>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c r="AA236" s="112"/>
      <c r="AB236" s="112"/>
      <c r="AC236" s="112"/>
      <c r="AD236" s="112"/>
      <c r="AE236" s="112"/>
      <c r="AF236" s="112"/>
      <c r="AG236" s="112"/>
    </row>
    <row r="237" spans="1:33" x14ac:dyDescent="0.25">
      <c r="A237" s="112"/>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c r="AA237" s="112"/>
      <c r="AB237" s="112"/>
      <c r="AC237" s="112"/>
      <c r="AD237" s="112"/>
      <c r="AE237" s="112"/>
      <c r="AF237" s="112"/>
      <c r="AG237" s="112"/>
    </row>
    <row r="238" spans="1:33" x14ac:dyDescent="0.25">
      <c r="A238" s="112"/>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c r="AA238" s="112"/>
      <c r="AB238" s="112"/>
      <c r="AC238" s="112"/>
      <c r="AD238" s="112"/>
      <c r="AE238" s="112"/>
      <c r="AF238" s="112"/>
      <c r="AG238" s="112"/>
    </row>
    <row r="239" spans="1:33" x14ac:dyDescent="0.25">
      <c r="A239" s="112"/>
      <c r="B239" s="112"/>
      <c r="C239" s="112"/>
      <c r="D239" s="112"/>
      <c r="E239" s="112"/>
      <c r="F239" s="112"/>
      <c r="G239" s="112"/>
      <c r="H239" s="112"/>
      <c r="I239" s="112"/>
      <c r="J239" s="112"/>
      <c r="K239" s="112"/>
      <c r="L239" s="112"/>
      <c r="M239" s="112"/>
      <c r="N239" s="112"/>
      <c r="O239" s="112"/>
      <c r="P239" s="112"/>
      <c r="Q239" s="112"/>
      <c r="R239" s="112"/>
      <c r="S239" s="112"/>
      <c r="T239" s="112"/>
      <c r="U239" s="112"/>
      <c r="V239" s="112"/>
      <c r="W239" s="112"/>
      <c r="X239" s="112"/>
      <c r="Y239" s="112"/>
      <c r="Z239" s="112"/>
      <c r="AA239" s="112"/>
      <c r="AB239" s="112"/>
      <c r="AC239" s="112"/>
      <c r="AD239" s="112"/>
      <c r="AE239" s="112"/>
      <c r="AF239" s="112"/>
      <c r="AG239" s="112"/>
    </row>
    <row r="240" spans="1:33" x14ac:dyDescent="0.25">
      <c r="A240" s="112"/>
      <c r="B240" s="112"/>
      <c r="C240" s="112"/>
      <c r="D240" s="112"/>
      <c r="E240" s="112"/>
      <c r="F240" s="112"/>
      <c r="G240" s="112"/>
      <c r="H240" s="112"/>
      <c r="I240" s="112"/>
      <c r="J240" s="112"/>
      <c r="K240" s="112"/>
      <c r="L240" s="112"/>
      <c r="M240" s="112"/>
      <c r="N240" s="112"/>
      <c r="O240" s="112"/>
      <c r="P240" s="112"/>
      <c r="Q240" s="112"/>
      <c r="R240" s="112"/>
      <c r="S240" s="112"/>
      <c r="T240" s="112"/>
      <c r="U240" s="112"/>
      <c r="V240" s="112"/>
      <c r="W240" s="112"/>
      <c r="X240" s="112"/>
      <c r="Y240" s="112"/>
      <c r="Z240" s="112"/>
      <c r="AA240" s="112"/>
      <c r="AB240" s="112"/>
      <c r="AC240" s="112"/>
      <c r="AD240" s="112"/>
      <c r="AE240" s="112"/>
      <c r="AF240" s="112"/>
      <c r="AG240" s="112"/>
    </row>
    <row r="241" spans="1:33" x14ac:dyDescent="0.25">
      <c r="A241" s="112"/>
      <c r="B241" s="112"/>
      <c r="C241" s="112"/>
      <c r="D241" s="112"/>
      <c r="E241" s="112"/>
      <c r="F241" s="112"/>
      <c r="G241" s="112"/>
      <c r="H241" s="112"/>
      <c r="I241" s="112"/>
      <c r="J241" s="112"/>
      <c r="K241" s="112"/>
      <c r="L241" s="112"/>
      <c r="M241" s="112"/>
      <c r="N241" s="112"/>
      <c r="O241" s="112"/>
      <c r="P241" s="112"/>
      <c r="Q241" s="112"/>
      <c r="R241" s="112"/>
      <c r="S241" s="112"/>
      <c r="T241" s="112"/>
      <c r="U241" s="112"/>
      <c r="V241" s="112"/>
      <c r="W241" s="112"/>
      <c r="X241" s="112"/>
      <c r="Y241" s="112"/>
      <c r="Z241" s="112"/>
      <c r="AA241" s="112"/>
      <c r="AB241" s="112"/>
      <c r="AC241" s="112"/>
      <c r="AD241" s="112"/>
      <c r="AE241" s="112"/>
      <c r="AF241" s="112"/>
      <c r="AG241" s="112"/>
    </row>
    <row r="242" spans="1:33" x14ac:dyDescent="0.25">
      <c r="A242" s="112"/>
      <c r="B242" s="112"/>
      <c r="C242" s="112"/>
      <c r="D242" s="112"/>
      <c r="E242" s="112"/>
      <c r="F242" s="112"/>
      <c r="G242" s="112"/>
      <c r="H242" s="112"/>
      <c r="I242" s="112"/>
      <c r="J242" s="112"/>
      <c r="K242" s="112"/>
      <c r="L242" s="112"/>
      <c r="M242" s="112"/>
      <c r="N242" s="112"/>
      <c r="O242" s="112"/>
      <c r="P242" s="112"/>
      <c r="Q242" s="112"/>
      <c r="R242" s="112"/>
      <c r="S242" s="112"/>
      <c r="T242" s="112"/>
      <c r="U242" s="112"/>
      <c r="V242" s="112"/>
      <c r="W242" s="112"/>
      <c r="X242" s="112"/>
      <c r="Y242" s="112"/>
      <c r="Z242" s="112"/>
      <c r="AA242" s="112"/>
      <c r="AB242" s="112"/>
      <c r="AC242" s="112"/>
      <c r="AD242" s="112"/>
      <c r="AE242" s="112"/>
      <c r="AF242" s="112"/>
      <c r="AG242" s="112"/>
    </row>
    <row r="243" spans="1:33" x14ac:dyDescent="0.25">
      <c r="A243" s="112"/>
      <c r="B243" s="112"/>
      <c r="C243" s="112"/>
      <c r="D243" s="112"/>
      <c r="E243" s="112"/>
      <c r="F243" s="112"/>
      <c r="G243" s="112"/>
      <c r="H243" s="112"/>
      <c r="I243" s="112"/>
      <c r="J243" s="112"/>
      <c r="K243" s="112"/>
      <c r="L243" s="112"/>
      <c r="M243" s="112"/>
      <c r="N243" s="112"/>
      <c r="O243" s="112"/>
      <c r="P243" s="112"/>
      <c r="Q243" s="112"/>
      <c r="R243" s="112"/>
      <c r="S243" s="112"/>
      <c r="T243" s="112"/>
      <c r="U243" s="112"/>
      <c r="V243" s="112"/>
      <c r="W243" s="112"/>
      <c r="X243" s="112"/>
      <c r="Y243" s="112"/>
      <c r="Z243" s="112"/>
      <c r="AA243" s="112"/>
      <c r="AB243" s="112"/>
      <c r="AC243" s="112"/>
      <c r="AD243" s="112"/>
      <c r="AE243" s="112"/>
      <c r="AF243" s="112"/>
      <c r="AG243" s="112"/>
    </row>
    <row r="244" spans="1:33" x14ac:dyDescent="0.25">
      <c r="A244" s="112"/>
      <c r="B244" s="112"/>
      <c r="C244" s="112"/>
      <c r="D244" s="112"/>
      <c r="E244" s="112"/>
      <c r="F244" s="112"/>
      <c r="G244" s="112"/>
      <c r="H244" s="112"/>
      <c r="I244" s="112"/>
      <c r="J244" s="112"/>
      <c r="K244" s="112"/>
      <c r="L244" s="112"/>
      <c r="M244" s="112"/>
      <c r="N244" s="112"/>
      <c r="O244" s="112"/>
      <c r="P244" s="112"/>
      <c r="Q244" s="112"/>
      <c r="R244" s="112"/>
      <c r="S244" s="112"/>
      <c r="T244" s="112"/>
      <c r="U244" s="112"/>
      <c r="V244" s="112"/>
      <c r="W244" s="112"/>
      <c r="X244" s="112"/>
      <c r="Y244" s="112"/>
      <c r="Z244" s="112"/>
      <c r="AA244" s="112"/>
      <c r="AB244" s="112"/>
      <c r="AC244" s="112"/>
      <c r="AD244" s="112"/>
      <c r="AE244" s="112"/>
      <c r="AF244" s="112"/>
      <c r="AG244" s="112"/>
    </row>
    <row r="245" spans="1:33" x14ac:dyDescent="0.25">
      <c r="A245" s="112"/>
      <c r="B245" s="112"/>
      <c r="C245" s="112"/>
      <c r="D245" s="112"/>
      <c r="E245" s="112"/>
      <c r="F245" s="112"/>
      <c r="G245" s="112"/>
      <c r="H245" s="112"/>
      <c r="I245" s="112"/>
      <c r="J245" s="112"/>
      <c r="K245" s="112"/>
      <c r="L245" s="112"/>
      <c r="M245" s="112"/>
      <c r="N245" s="112"/>
      <c r="O245" s="112"/>
      <c r="P245" s="112"/>
      <c r="Q245" s="112"/>
      <c r="R245" s="112"/>
      <c r="S245" s="112"/>
      <c r="T245" s="112"/>
      <c r="U245" s="112"/>
      <c r="V245" s="112"/>
      <c r="W245" s="112"/>
      <c r="X245" s="112"/>
      <c r="Y245" s="112"/>
      <c r="Z245" s="112"/>
      <c r="AA245" s="112"/>
      <c r="AB245" s="112"/>
      <c r="AC245" s="112"/>
      <c r="AD245" s="112"/>
      <c r="AE245" s="112"/>
      <c r="AF245" s="112"/>
      <c r="AG245" s="112"/>
    </row>
    <row r="246" spans="1:33" x14ac:dyDescent="0.25">
      <c r="A246" s="112"/>
      <c r="B246" s="112"/>
      <c r="C246" s="112"/>
      <c r="D246" s="112"/>
      <c r="E246" s="112"/>
      <c r="F246" s="112"/>
      <c r="G246" s="112"/>
      <c r="H246" s="112"/>
      <c r="I246" s="112"/>
      <c r="J246" s="112"/>
      <c r="K246" s="112"/>
      <c r="L246" s="112"/>
      <c r="M246" s="112"/>
      <c r="N246" s="112"/>
      <c r="O246" s="112"/>
      <c r="P246" s="112"/>
      <c r="Q246" s="112"/>
      <c r="R246" s="112"/>
      <c r="S246" s="112"/>
      <c r="T246" s="112"/>
      <c r="U246" s="112"/>
      <c r="V246" s="112"/>
      <c r="W246" s="112"/>
      <c r="X246" s="112"/>
      <c r="Y246" s="112"/>
      <c r="Z246" s="112"/>
      <c r="AA246" s="112"/>
      <c r="AB246" s="112"/>
      <c r="AC246" s="112"/>
      <c r="AD246" s="112"/>
      <c r="AE246" s="112"/>
      <c r="AF246" s="112"/>
      <c r="AG246" s="112"/>
    </row>
    <row r="247" spans="1:33" x14ac:dyDescent="0.25">
      <c r="A247" s="112"/>
      <c r="B247" s="112"/>
      <c r="C247" s="112"/>
      <c r="D247" s="112"/>
      <c r="E247" s="112"/>
      <c r="F247" s="112"/>
      <c r="G247" s="112"/>
      <c r="H247" s="112"/>
      <c r="I247" s="112"/>
      <c r="J247" s="112"/>
      <c r="K247" s="112"/>
      <c r="L247" s="112"/>
      <c r="M247" s="112"/>
      <c r="N247" s="112"/>
      <c r="O247" s="112"/>
      <c r="P247" s="112"/>
      <c r="Q247" s="112"/>
      <c r="R247" s="112"/>
      <c r="S247" s="112"/>
      <c r="T247" s="112"/>
      <c r="U247" s="112"/>
      <c r="V247" s="112"/>
      <c r="W247" s="112"/>
      <c r="X247" s="112"/>
      <c r="Y247" s="112"/>
      <c r="Z247" s="112"/>
      <c r="AA247" s="112"/>
      <c r="AB247" s="112"/>
      <c r="AC247" s="112"/>
      <c r="AD247" s="112"/>
      <c r="AE247" s="112"/>
      <c r="AF247" s="112"/>
      <c r="AG247" s="112"/>
    </row>
    <row r="248" spans="1:33" x14ac:dyDescent="0.25">
      <c r="A248" s="112"/>
      <c r="B248" s="112"/>
      <c r="C248" s="112"/>
      <c r="D248" s="112"/>
      <c r="E248" s="112"/>
      <c r="F248" s="112"/>
      <c r="G248" s="112"/>
      <c r="H248" s="112"/>
      <c r="I248" s="112"/>
      <c r="J248" s="112"/>
      <c r="K248" s="112"/>
      <c r="L248" s="112"/>
      <c r="M248" s="112"/>
      <c r="N248" s="112"/>
      <c r="O248" s="112"/>
      <c r="P248" s="112"/>
      <c r="Q248" s="112"/>
      <c r="R248" s="112"/>
      <c r="S248" s="112"/>
      <c r="T248" s="112"/>
      <c r="U248" s="112"/>
      <c r="V248" s="112"/>
      <c r="W248" s="112"/>
      <c r="X248" s="112"/>
      <c r="Y248" s="112"/>
      <c r="Z248" s="112"/>
      <c r="AA248" s="112"/>
      <c r="AB248" s="112"/>
      <c r="AC248" s="112"/>
      <c r="AD248" s="112"/>
      <c r="AE248" s="112"/>
      <c r="AF248" s="112"/>
      <c r="AG248" s="112"/>
    </row>
    <row r="249" spans="1:33" x14ac:dyDescent="0.25">
      <c r="A249" s="112"/>
      <c r="B249" s="112"/>
      <c r="C249" s="112"/>
      <c r="D249" s="112"/>
      <c r="E249" s="112"/>
      <c r="F249" s="112"/>
      <c r="G249" s="112"/>
      <c r="H249" s="112"/>
      <c r="I249" s="112"/>
      <c r="J249" s="112"/>
      <c r="K249" s="112"/>
      <c r="L249" s="112"/>
      <c r="M249" s="112"/>
      <c r="N249" s="112"/>
      <c r="O249" s="112"/>
      <c r="P249" s="112"/>
      <c r="Q249" s="112"/>
      <c r="R249" s="112"/>
      <c r="S249" s="112"/>
      <c r="T249" s="112"/>
      <c r="U249" s="112"/>
      <c r="V249" s="112"/>
      <c r="W249" s="112"/>
      <c r="X249" s="112"/>
      <c r="Y249" s="112"/>
      <c r="Z249" s="112"/>
      <c r="AA249" s="112"/>
      <c r="AB249" s="112"/>
      <c r="AC249" s="112"/>
      <c r="AD249" s="112"/>
      <c r="AE249" s="112"/>
      <c r="AF249" s="112"/>
      <c r="AG249" s="112"/>
    </row>
    <row r="250" spans="1:33" x14ac:dyDescent="0.25">
      <c r="A250" s="112"/>
      <c r="B250" s="112"/>
      <c r="C250" s="112"/>
      <c r="D250" s="112"/>
      <c r="E250" s="112"/>
      <c r="F250" s="112"/>
      <c r="G250" s="112"/>
      <c r="H250" s="112"/>
      <c r="I250" s="112"/>
      <c r="J250" s="112"/>
      <c r="K250" s="112"/>
      <c r="L250" s="112"/>
      <c r="M250" s="112"/>
      <c r="N250" s="112"/>
      <c r="O250" s="112"/>
      <c r="P250" s="112"/>
      <c r="Q250" s="112"/>
      <c r="R250" s="112"/>
      <c r="S250" s="112"/>
      <c r="T250" s="112"/>
      <c r="U250" s="112"/>
      <c r="V250" s="112"/>
      <c r="W250" s="112"/>
      <c r="X250" s="112"/>
      <c r="Y250" s="112"/>
      <c r="Z250" s="112"/>
      <c r="AA250" s="112"/>
      <c r="AB250" s="112"/>
      <c r="AC250" s="112"/>
      <c r="AD250" s="112"/>
      <c r="AE250" s="112"/>
      <c r="AF250" s="112"/>
      <c r="AG250" s="112"/>
    </row>
    <row r="251" spans="1:33" x14ac:dyDescent="0.25">
      <c r="A251" s="112"/>
      <c r="B251" s="112"/>
      <c r="C251" s="112"/>
      <c r="D251" s="112"/>
      <c r="E251" s="112"/>
      <c r="F251" s="112"/>
      <c r="G251" s="112"/>
      <c r="H251" s="112"/>
      <c r="I251" s="112"/>
      <c r="J251" s="112"/>
      <c r="K251" s="112"/>
      <c r="L251" s="112"/>
      <c r="M251" s="112"/>
      <c r="N251" s="112"/>
      <c r="O251" s="112"/>
      <c r="P251" s="112"/>
      <c r="Q251" s="112"/>
      <c r="R251" s="112"/>
      <c r="S251" s="112"/>
      <c r="T251" s="112"/>
      <c r="U251" s="112"/>
      <c r="V251" s="112"/>
      <c r="W251" s="112"/>
      <c r="X251" s="112"/>
      <c r="Y251" s="112"/>
      <c r="Z251" s="112"/>
      <c r="AA251" s="112"/>
      <c r="AB251" s="112"/>
      <c r="AC251" s="112"/>
      <c r="AD251" s="112"/>
      <c r="AE251" s="112"/>
      <c r="AF251" s="112"/>
      <c r="AG251" s="112"/>
    </row>
    <row r="252" spans="1:33" x14ac:dyDescent="0.25">
      <c r="A252" s="112"/>
      <c r="B252" s="112"/>
      <c r="C252" s="112"/>
      <c r="D252" s="112"/>
      <c r="E252" s="112"/>
      <c r="F252" s="112"/>
      <c r="G252" s="112"/>
      <c r="H252" s="112"/>
      <c r="I252" s="112"/>
      <c r="J252" s="112"/>
      <c r="K252" s="112"/>
      <c r="L252" s="112"/>
      <c r="M252" s="112"/>
      <c r="N252" s="112"/>
      <c r="O252" s="112"/>
      <c r="P252" s="112"/>
      <c r="Q252" s="112"/>
      <c r="R252" s="112"/>
      <c r="S252" s="112"/>
      <c r="T252" s="112"/>
      <c r="U252" s="112"/>
      <c r="V252" s="112"/>
      <c r="W252" s="112"/>
      <c r="X252" s="112"/>
      <c r="Y252" s="112"/>
      <c r="Z252" s="112"/>
      <c r="AA252" s="112"/>
      <c r="AB252" s="112"/>
      <c r="AC252" s="112"/>
      <c r="AD252" s="112"/>
      <c r="AE252" s="112"/>
      <c r="AF252" s="112"/>
      <c r="AG252" s="112"/>
    </row>
    <row r="253" spans="1:33" x14ac:dyDescent="0.25">
      <c r="A253" s="112"/>
      <c r="B253" s="112"/>
      <c r="C253" s="112"/>
      <c r="D253" s="112"/>
      <c r="E253" s="112"/>
      <c r="F253" s="112"/>
      <c r="G253" s="112"/>
      <c r="H253" s="112"/>
      <c r="I253" s="112"/>
      <c r="J253" s="112"/>
      <c r="K253" s="112"/>
      <c r="L253" s="112"/>
      <c r="M253" s="112"/>
      <c r="N253" s="112"/>
      <c r="O253" s="112"/>
      <c r="P253" s="112"/>
      <c r="Q253" s="112"/>
      <c r="R253" s="112"/>
      <c r="S253" s="112"/>
      <c r="T253" s="112"/>
      <c r="U253" s="112"/>
      <c r="V253" s="112"/>
      <c r="W253" s="112"/>
      <c r="X253" s="112"/>
      <c r="Y253" s="112"/>
      <c r="Z253" s="112"/>
      <c r="AA253" s="112"/>
      <c r="AB253" s="112"/>
      <c r="AC253" s="112"/>
      <c r="AD253" s="112"/>
      <c r="AE253" s="112"/>
      <c r="AF253" s="112"/>
      <c r="AG253" s="112"/>
    </row>
    <row r="254" spans="1:33" x14ac:dyDescent="0.25">
      <c r="A254" s="112"/>
      <c r="B254" s="112"/>
      <c r="C254" s="112"/>
      <c r="D254" s="112"/>
      <c r="E254" s="112"/>
      <c r="F254" s="112"/>
      <c r="G254" s="112"/>
      <c r="H254" s="112"/>
      <c r="I254" s="112"/>
      <c r="J254" s="112"/>
      <c r="K254" s="112"/>
      <c r="L254" s="112"/>
      <c r="M254" s="112"/>
      <c r="N254" s="112"/>
      <c r="O254" s="112"/>
      <c r="P254" s="112"/>
      <c r="Q254" s="112"/>
      <c r="R254" s="112"/>
      <c r="S254" s="112"/>
      <c r="T254" s="112"/>
      <c r="U254" s="112"/>
      <c r="V254" s="112"/>
      <c r="W254" s="112"/>
      <c r="X254" s="112"/>
      <c r="Y254" s="112"/>
      <c r="Z254" s="112"/>
      <c r="AA254" s="112"/>
      <c r="AB254" s="112"/>
      <c r="AC254" s="112"/>
      <c r="AD254" s="112"/>
      <c r="AE254" s="112"/>
      <c r="AF254" s="112"/>
      <c r="AG254" s="112"/>
    </row>
    <row r="255" spans="1:33" x14ac:dyDescent="0.25">
      <c r="A255" s="112"/>
      <c r="B255" s="112"/>
      <c r="C255" s="112"/>
      <c r="D255" s="112"/>
      <c r="E255" s="112"/>
      <c r="F255" s="112"/>
      <c r="G255" s="112"/>
      <c r="H255" s="112"/>
      <c r="I255" s="112"/>
      <c r="J255" s="112"/>
      <c r="K255" s="112"/>
      <c r="L255" s="112"/>
      <c r="M255" s="112"/>
      <c r="N255" s="112"/>
      <c r="O255" s="112"/>
      <c r="P255" s="112"/>
      <c r="Q255" s="112"/>
      <c r="R255" s="112"/>
      <c r="S255" s="112"/>
      <c r="T255" s="112"/>
      <c r="U255" s="112"/>
      <c r="V255" s="112"/>
      <c r="W255" s="112"/>
      <c r="X255" s="112"/>
      <c r="Y255" s="112"/>
      <c r="Z255" s="112"/>
      <c r="AA255" s="112"/>
      <c r="AB255" s="112"/>
      <c r="AC255" s="112"/>
      <c r="AD255" s="112"/>
      <c r="AE255" s="112"/>
      <c r="AF255" s="112"/>
      <c r="AG255" s="112"/>
    </row>
    <row r="256" spans="1:33" x14ac:dyDescent="0.25">
      <c r="A256" s="112"/>
      <c r="B256" s="112"/>
      <c r="C256" s="112"/>
      <c r="D256" s="112"/>
      <c r="E256" s="112"/>
      <c r="F256" s="112"/>
      <c r="G256" s="112"/>
      <c r="H256" s="112"/>
      <c r="I256" s="112"/>
      <c r="J256" s="112"/>
      <c r="K256" s="112"/>
      <c r="L256" s="112"/>
      <c r="M256" s="112"/>
      <c r="N256" s="112"/>
      <c r="O256" s="112"/>
      <c r="P256" s="112"/>
      <c r="Q256" s="112"/>
      <c r="R256" s="112"/>
      <c r="S256" s="112"/>
      <c r="T256" s="112"/>
      <c r="U256" s="112"/>
      <c r="V256" s="112"/>
      <c r="W256" s="112"/>
      <c r="X256" s="112"/>
      <c r="Y256" s="112"/>
      <c r="Z256" s="112"/>
      <c r="AA256" s="112"/>
      <c r="AB256" s="112"/>
      <c r="AC256" s="112"/>
      <c r="AD256" s="112"/>
      <c r="AE256" s="112"/>
      <c r="AF256" s="112"/>
      <c r="AG256" s="112"/>
    </row>
    <row r="257" spans="1:33" x14ac:dyDescent="0.25">
      <c r="A257" s="112"/>
      <c r="B257" s="112"/>
      <c r="C257" s="112"/>
      <c r="D257" s="112"/>
      <c r="E257" s="112"/>
      <c r="F257" s="112"/>
      <c r="G257" s="112"/>
      <c r="H257" s="112"/>
      <c r="I257" s="112"/>
      <c r="J257" s="112"/>
      <c r="K257" s="112"/>
      <c r="L257" s="112"/>
      <c r="M257" s="112"/>
      <c r="N257" s="112"/>
      <c r="O257" s="112"/>
      <c r="P257" s="112"/>
      <c r="Q257" s="112"/>
      <c r="R257" s="112"/>
      <c r="S257" s="112"/>
      <c r="T257" s="112"/>
      <c r="U257" s="112"/>
      <c r="V257" s="112"/>
      <c r="W257" s="112"/>
      <c r="X257" s="112"/>
      <c r="Y257" s="112"/>
      <c r="Z257" s="112"/>
      <c r="AA257" s="112"/>
      <c r="AB257" s="112"/>
      <c r="AC257" s="112"/>
      <c r="AD257" s="112"/>
      <c r="AE257" s="112"/>
      <c r="AF257" s="112"/>
      <c r="AG257" s="112"/>
    </row>
    <row r="258" spans="1:33" x14ac:dyDescent="0.25">
      <c r="A258" s="112"/>
      <c r="B258" s="112"/>
      <c r="C258" s="112"/>
      <c r="D258" s="112"/>
      <c r="E258" s="112"/>
      <c r="F258" s="112"/>
      <c r="G258" s="112"/>
      <c r="H258" s="112"/>
      <c r="I258" s="112"/>
      <c r="J258" s="112"/>
      <c r="K258" s="112"/>
      <c r="L258" s="112"/>
      <c r="M258" s="112"/>
      <c r="N258" s="112"/>
      <c r="O258" s="112"/>
      <c r="P258" s="112"/>
      <c r="Q258" s="112"/>
      <c r="R258" s="112"/>
      <c r="S258" s="112"/>
      <c r="T258" s="112"/>
      <c r="U258" s="112"/>
      <c r="V258" s="112"/>
      <c r="W258" s="112"/>
      <c r="X258" s="112"/>
      <c r="Y258" s="112"/>
      <c r="Z258" s="112"/>
      <c r="AA258" s="112"/>
      <c r="AB258" s="112"/>
      <c r="AC258" s="112"/>
      <c r="AD258" s="112"/>
      <c r="AE258" s="112"/>
      <c r="AF258" s="112"/>
      <c r="AG258" s="112"/>
    </row>
    <row r="259" spans="1:33" x14ac:dyDescent="0.25">
      <c r="A259" s="112"/>
      <c r="B259" s="112"/>
      <c r="C259" s="112"/>
      <c r="D259" s="112"/>
      <c r="E259" s="112"/>
      <c r="F259" s="112"/>
      <c r="G259" s="112"/>
      <c r="H259" s="112"/>
      <c r="I259" s="112"/>
      <c r="J259" s="112"/>
      <c r="K259" s="112"/>
      <c r="L259" s="112"/>
      <c r="M259" s="112"/>
      <c r="N259" s="112"/>
      <c r="O259" s="112"/>
      <c r="P259" s="112"/>
      <c r="Q259" s="112"/>
      <c r="R259" s="112"/>
      <c r="S259" s="112"/>
      <c r="T259" s="112"/>
      <c r="U259" s="112"/>
      <c r="V259" s="112"/>
      <c r="W259" s="112"/>
      <c r="X259" s="112"/>
      <c r="Y259" s="112"/>
      <c r="Z259" s="112"/>
      <c r="AA259" s="112"/>
      <c r="AB259" s="112"/>
      <c r="AC259" s="112"/>
      <c r="AD259" s="112"/>
      <c r="AE259" s="112"/>
      <c r="AF259" s="112"/>
      <c r="AG259" s="112"/>
    </row>
    <row r="260" spans="1:33" x14ac:dyDescent="0.25">
      <c r="A260" s="112"/>
      <c r="B260" s="112"/>
      <c r="C260" s="112"/>
      <c r="D260" s="112"/>
      <c r="E260" s="112"/>
      <c r="F260" s="112"/>
      <c r="G260" s="112"/>
      <c r="H260" s="112"/>
      <c r="I260" s="112"/>
      <c r="J260" s="112"/>
      <c r="K260" s="112"/>
      <c r="L260" s="112"/>
      <c r="M260" s="112"/>
      <c r="N260" s="112"/>
      <c r="O260" s="112"/>
      <c r="P260" s="112"/>
      <c r="Q260" s="112"/>
      <c r="R260" s="112"/>
      <c r="S260" s="112"/>
      <c r="T260" s="112"/>
      <c r="U260" s="112"/>
      <c r="V260" s="112"/>
      <c r="W260" s="112"/>
      <c r="X260" s="112"/>
      <c r="Y260" s="112"/>
      <c r="Z260" s="112"/>
      <c r="AA260" s="112"/>
      <c r="AB260" s="112"/>
      <c r="AC260" s="112"/>
      <c r="AD260" s="112"/>
      <c r="AE260" s="112"/>
      <c r="AF260" s="112"/>
      <c r="AG260" s="112"/>
    </row>
    <row r="261" spans="1:33" x14ac:dyDescent="0.25">
      <c r="A261" s="112"/>
      <c r="B261" s="112"/>
      <c r="C261" s="112"/>
      <c r="D261" s="112"/>
      <c r="E261" s="112"/>
      <c r="F261" s="112"/>
      <c r="G261" s="112"/>
      <c r="H261" s="112"/>
      <c r="I261" s="112"/>
      <c r="J261" s="112"/>
      <c r="K261" s="112"/>
      <c r="L261" s="112"/>
      <c r="M261" s="112"/>
      <c r="N261" s="112"/>
      <c r="O261" s="112"/>
      <c r="P261" s="112"/>
      <c r="Q261" s="112"/>
      <c r="R261" s="112"/>
      <c r="S261" s="112"/>
      <c r="T261" s="112"/>
      <c r="U261" s="112"/>
      <c r="V261" s="112"/>
      <c r="W261" s="112"/>
      <c r="X261" s="112"/>
      <c r="Y261" s="112"/>
      <c r="Z261" s="112"/>
      <c r="AA261" s="112"/>
      <c r="AB261" s="112"/>
      <c r="AC261" s="112"/>
      <c r="AD261" s="112"/>
      <c r="AE261" s="112"/>
      <c r="AF261" s="112"/>
      <c r="AG261" s="112"/>
    </row>
    <row r="262" spans="1:33" x14ac:dyDescent="0.25">
      <c r="A262" s="112"/>
      <c r="B262" s="112"/>
      <c r="C262" s="112"/>
      <c r="D262" s="112"/>
      <c r="E262" s="112"/>
      <c r="F262" s="112"/>
      <c r="G262" s="112"/>
      <c r="H262" s="112"/>
      <c r="I262" s="112"/>
      <c r="J262" s="112"/>
      <c r="K262" s="112"/>
      <c r="L262" s="112"/>
      <c r="M262" s="112"/>
      <c r="N262" s="112"/>
      <c r="O262" s="112"/>
      <c r="P262" s="112"/>
      <c r="Q262" s="112"/>
      <c r="R262" s="112"/>
      <c r="S262" s="112"/>
      <c r="T262" s="112"/>
      <c r="U262" s="112"/>
      <c r="V262" s="112"/>
      <c r="W262" s="112"/>
      <c r="X262" s="112"/>
      <c r="Y262" s="112"/>
      <c r="Z262" s="112"/>
      <c r="AA262" s="112"/>
      <c r="AB262" s="112"/>
      <c r="AC262" s="112"/>
      <c r="AD262" s="112"/>
      <c r="AE262" s="112"/>
      <c r="AF262" s="112"/>
      <c r="AG262" s="112"/>
    </row>
    <row r="263" spans="1:33" x14ac:dyDescent="0.25">
      <c r="A263" s="112"/>
      <c r="B263" s="112"/>
      <c r="C263" s="112"/>
      <c r="D263" s="112"/>
      <c r="E263" s="112"/>
      <c r="F263" s="112"/>
      <c r="G263" s="112"/>
      <c r="H263" s="112"/>
      <c r="I263" s="112"/>
      <c r="J263" s="112"/>
      <c r="K263" s="112"/>
      <c r="L263" s="112"/>
      <c r="M263" s="112"/>
      <c r="N263" s="112"/>
      <c r="O263" s="112"/>
      <c r="P263" s="112"/>
      <c r="Q263" s="112"/>
      <c r="R263" s="112"/>
      <c r="S263" s="112"/>
      <c r="T263" s="112"/>
      <c r="U263" s="112"/>
      <c r="V263" s="112"/>
      <c r="W263" s="112"/>
      <c r="X263" s="112"/>
      <c r="Y263" s="112"/>
      <c r="Z263" s="112"/>
      <c r="AA263" s="112"/>
      <c r="AB263" s="112"/>
      <c r="AC263" s="112"/>
      <c r="AD263" s="112"/>
      <c r="AE263" s="112"/>
      <c r="AF263" s="112"/>
      <c r="AG263" s="112"/>
    </row>
    <row r="264" spans="1:33" x14ac:dyDescent="0.25">
      <c r="A264" s="112"/>
      <c r="B264" s="112"/>
      <c r="C264" s="112"/>
      <c r="D264" s="112"/>
      <c r="E264" s="112"/>
      <c r="F264" s="112"/>
      <c r="G264" s="112"/>
      <c r="H264" s="112"/>
      <c r="I264" s="112"/>
      <c r="J264" s="112"/>
      <c r="K264" s="112"/>
      <c r="L264" s="112"/>
      <c r="M264" s="112"/>
      <c r="N264" s="112"/>
      <c r="O264" s="112"/>
      <c r="P264" s="112"/>
      <c r="Q264" s="112"/>
      <c r="R264" s="112"/>
      <c r="S264" s="112"/>
      <c r="T264" s="112"/>
      <c r="U264" s="112"/>
      <c r="V264" s="112"/>
      <c r="W264" s="112"/>
      <c r="X264" s="112"/>
      <c r="Y264" s="112"/>
      <c r="Z264" s="112"/>
      <c r="AA264" s="112"/>
      <c r="AB264" s="112"/>
      <c r="AC264" s="112"/>
      <c r="AD264" s="112"/>
      <c r="AE264" s="112"/>
      <c r="AF264" s="112"/>
      <c r="AG264" s="112"/>
    </row>
    <row r="265" spans="1:33" x14ac:dyDescent="0.25">
      <c r="A265" s="112"/>
      <c r="B265" s="112"/>
      <c r="C265" s="112"/>
      <c r="D265" s="112"/>
      <c r="E265" s="112"/>
      <c r="F265" s="112"/>
      <c r="G265" s="112"/>
      <c r="H265" s="112"/>
      <c r="I265" s="112"/>
      <c r="J265" s="112"/>
      <c r="K265" s="112"/>
      <c r="L265" s="112"/>
      <c r="M265" s="112"/>
      <c r="N265" s="112"/>
      <c r="O265" s="112"/>
      <c r="P265" s="112"/>
      <c r="Q265" s="112"/>
      <c r="R265" s="112"/>
      <c r="S265" s="112"/>
      <c r="T265" s="112"/>
      <c r="U265" s="112"/>
      <c r="V265" s="112"/>
      <c r="W265" s="112"/>
      <c r="X265" s="112"/>
      <c r="Y265" s="112"/>
      <c r="Z265" s="112"/>
      <c r="AA265" s="112"/>
      <c r="AB265" s="112"/>
      <c r="AC265" s="112"/>
      <c r="AD265" s="112"/>
      <c r="AE265" s="112"/>
      <c r="AF265" s="112"/>
      <c r="AG265" s="112"/>
    </row>
    <row r="266" spans="1:33" x14ac:dyDescent="0.25">
      <c r="A266" s="112"/>
      <c r="B266" s="112"/>
      <c r="C266" s="112"/>
      <c r="D266" s="112"/>
      <c r="E266" s="112"/>
      <c r="F266" s="112"/>
      <c r="G266" s="112"/>
      <c r="H266" s="112"/>
      <c r="I266" s="112"/>
      <c r="J266" s="112"/>
      <c r="K266" s="112"/>
      <c r="L266" s="112"/>
      <c r="M266" s="112"/>
      <c r="N266" s="112"/>
      <c r="O266" s="112"/>
      <c r="P266" s="112"/>
      <c r="Q266" s="112"/>
      <c r="R266" s="112"/>
      <c r="S266" s="112"/>
      <c r="T266" s="112"/>
      <c r="U266" s="112"/>
      <c r="V266" s="112"/>
      <c r="W266" s="112"/>
      <c r="X266" s="112"/>
      <c r="Y266" s="112"/>
      <c r="Z266" s="112"/>
      <c r="AA266" s="112"/>
      <c r="AB266" s="112"/>
      <c r="AC266" s="112"/>
      <c r="AD266" s="112"/>
      <c r="AE266" s="112"/>
      <c r="AF266" s="112"/>
      <c r="AG266" s="112"/>
    </row>
    <row r="267" spans="1:33" x14ac:dyDescent="0.25">
      <c r="A267" s="112"/>
      <c r="B267" s="112"/>
      <c r="C267" s="112"/>
      <c r="D267" s="112"/>
      <c r="E267" s="112"/>
      <c r="F267" s="112"/>
      <c r="G267" s="112"/>
      <c r="H267" s="112"/>
      <c r="I267" s="112"/>
      <c r="J267" s="112"/>
      <c r="K267" s="112"/>
      <c r="L267" s="112"/>
      <c r="M267" s="112"/>
      <c r="N267" s="112"/>
      <c r="O267" s="112"/>
      <c r="P267" s="112"/>
      <c r="Q267" s="112"/>
      <c r="R267" s="112"/>
      <c r="S267" s="112"/>
      <c r="T267" s="112"/>
      <c r="U267" s="112"/>
      <c r="V267" s="112"/>
      <c r="W267" s="112"/>
      <c r="X267" s="112"/>
      <c r="Y267" s="112"/>
      <c r="Z267" s="112"/>
      <c r="AA267" s="112"/>
      <c r="AB267" s="112"/>
      <c r="AC267" s="112"/>
      <c r="AD267" s="112"/>
      <c r="AE267" s="112"/>
      <c r="AF267" s="112"/>
      <c r="AG267" s="112"/>
    </row>
    <row r="268" spans="1:33" x14ac:dyDescent="0.25">
      <c r="A268" s="112"/>
      <c r="B268" s="112"/>
      <c r="C268" s="112"/>
      <c r="D268" s="112"/>
      <c r="E268" s="112"/>
      <c r="F268" s="112"/>
      <c r="G268" s="112"/>
      <c r="H268" s="112"/>
      <c r="I268" s="112"/>
      <c r="J268" s="112"/>
      <c r="K268" s="112"/>
      <c r="L268" s="112"/>
      <c r="M268" s="112"/>
      <c r="N268" s="112"/>
      <c r="O268" s="112"/>
      <c r="P268" s="112"/>
      <c r="Q268" s="112"/>
      <c r="R268" s="112"/>
      <c r="S268" s="112"/>
      <c r="T268" s="112"/>
      <c r="U268" s="112"/>
      <c r="V268" s="112"/>
      <c r="W268" s="112"/>
      <c r="X268" s="112"/>
      <c r="Y268" s="112"/>
      <c r="Z268" s="112"/>
      <c r="AA268" s="112"/>
      <c r="AB268" s="112"/>
      <c r="AC268" s="112"/>
      <c r="AD268" s="112"/>
      <c r="AE268" s="112"/>
      <c r="AF268" s="112"/>
      <c r="AG268" s="112"/>
    </row>
    <row r="269" spans="1:33" x14ac:dyDescent="0.25">
      <c r="A269" s="112"/>
      <c r="B269" s="112"/>
      <c r="C269" s="112"/>
      <c r="D269" s="112"/>
      <c r="E269" s="112"/>
      <c r="F269" s="112"/>
      <c r="G269" s="112"/>
      <c r="H269" s="112"/>
      <c r="I269" s="112"/>
      <c r="J269" s="112"/>
      <c r="K269" s="112"/>
      <c r="L269" s="112"/>
      <c r="M269" s="112"/>
      <c r="N269" s="112"/>
      <c r="O269" s="112"/>
      <c r="P269" s="112"/>
      <c r="Q269" s="112"/>
      <c r="R269" s="112"/>
      <c r="S269" s="112"/>
      <c r="T269" s="112"/>
      <c r="U269" s="112"/>
      <c r="V269" s="112"/>
      <c r="W269" s="112"/>
      <c r="X269" s="112"/>
      <c r="Y269" s="112"/>
      <c r="Z269" s="112"/>
      <c r="AA269" s="112"/>
      <c r="AB269" s="112"/>
      <c r="AC269" s="112"/>
      <c r="AD269" s="112"/>
      <c r="AE269" s="112"/>
      <c r="AF269" s="112"/>
      <c r="AG269" s="112"/>
    </row>
    <row r="270" spans="1:33" x14ac:dyDescent="0.25">
      <c r="A270" s="112"/>
      <c r="B270" s="112"/>
      <c r="C270" s="112"/>
      <c r="D270" s="112"/>
      <c r="E270" s="112"/>
      <c r="F270" s="112"/>
      <c r="G270" s="112"/>
      <c r="H270" s="112"/>
      <c r="I270" s="112"/>
      <c r="J270" s="112"/>
      <c r="K270" s="112"/>
      <c r="L270" s="112"/>
      <c r="M270" s="112"/>
      <c r="N270" s="112"/>
      <c r="O270" s="112"/>
      <c r="P270" s="112"/>
      <c r="Q270" s="112"/>
      <c r="R270" s="112"/>
      <c r="S270" s="112"/>
      <c r="T270" s="112"/>
      <c r="U270" s="112"/>
      <c r="V270" s="112"/>
      <c r="W270" s="112"/>
      <c r="X270" s="112"/>
      <c r="Y270" s="112"/>
      <c r="Z270" s="112"/>
      <c r="AA270" s="112"/>
      <c r="AB270" s="112"/>
      <c r="AC270" s="112"/>
      <c r="AD270" s="112"/>
      <c r="AE270" s="112"/>
      <c r="AF270" s="112"/>
      <c r="AG270" s="112"/>
    </row>
    <row r="271" spans="1:33" x14ac:dyDescent="0.25">
      <c r="A271" s="112"/>
      <c r="B271" s="112"/>
      <c r="C271" s="112"/>
      <c r="D271" s="112"/>
      <c r="E271" s="112"/>
      <c r="F271" s="112"/>
      <c r="G271" s="112"/>
      <c r="H271" s="112"/>
      <c r="I271" s="112"/>
      <c r="J271" s="112"/>
      <c r="K271" s="112"/>
      <c r="L271" s="112"/>
      <c r="M271" s="112"/>
      <c r="N271" s="112"/>
      <c r="O271" s="112"/>
      <c r="P271" s="112"/>
      <c r="Q271" s="112"/>
      <c r="R271" s="112"/>
      <c r="S271" s="112"/>
      <c r="T271" s="112"/>
      <c r="U271" s="112"/>
      <c r="V271" s="112"/>
      <c r="W271" s="112"/>
      <c r="X271" s="112"/>
      <c r="Y271" s="112"/>
      <c r="Z271" s="112"/>
      <c r="AA271" s="112"/>
      <c r="AB271" s="112"/>
      <c r="AC271" s="112"/>
      <c r="AD271" s="112"/>
      <c r="AE271" s="112"/>
      <c r="AF271" s="112"/>
      <c r="AG271" s="112"/>
    </row>
    <row r="272" spans="1:33" x14ac:dyDescent="0.25">
      <c r="A272" s="112"/>
      <c r="B272" s="112"/>
      <c r="C272" s="112"/>
      <c r="D272" s="112"/>
      <c r="E272" s="112"/>
      <c r="F272" s="112"/>
      <c r="G272" s="112"/>
      <c r="H272" s="112"/>
      <c r="I272" s="112"/>
      <c r="J272" s="112"/>
      <c r="K272" s="112"/>
      <c r="L272" s="112"/>
      <c r="M272" s="112"/>
      <c r="N272" s="112"/>
      <c r="O272" s="112"/>
      <c r="P272" s="112"/>
      <c r="Q272" s="112"/>
      <c r="R272" s="112"/>
      <c r="S272" s="112"/>
      <c r="T272" s="112"/>
      <c r="U272" s="112"/>
      <c r="V272" s="112"/>
      <c r="W272" s="112"/>
      <c r="X272" s="112"/>
      <c r="Y272" s="112"/>
      <c r="Z272" s="112"/>
      <c r="AA272" s="112"/>
      <c r="AB272" s="112"/>
      <c r="AC272" s="112"/>
      <c r="AD272" s="112"/>
      <c r="AE272" s="112"/>
      <c r="AF272" s="112"/>
      <c r="AG272" s="112"/>
    </row>
    <row r="273" spans="1:33" x14ac:dyDescent="0.25">
      <c r="A273" s="112"/>
      <c r="B273" s="112"/>
      <c r="C273" s="112"/>
      <c r="D273" s="112"/>
      <c r="E273" s="112"/>
      <c r="F273" s="112"/>
      <c r="G273" s="112"/>
      <c r="H273" s="112"/>
      <c r="I273" s="112"/>
      <c r="J273" s="112"/>
      <c r="K273" s="112"/>
      <c r="L273" s="112"/>
      <c r="M273" s="112"/>
      <c r="N273" s="112"/>
      <c r="O273" s="112"/>
      <c r="P273" s="112"/>
      <c r="Q273" s="112"/>
      <c r="R273" s="112"/>
      <c r="S273" s="112"/>
      <c r="T273" s="112"/>
      <c r="U273" s="112"/>
      <c r="V273" s="112"/>
      <c r="W273" s="112"/>
      <c r="X273" s="112"/>
      <c r="Y273" s="112"/>
      <c r="Z273" s="112"/>
      <c r="AA273" s="112"/>
      <c r="AB273" s="112"/>
      <c r="AC273" s="112"/>
      <c r="AD273" s="112"/>
      <c r="AE273" s="112"/>
      <c r="AF273" s="112"/>
      <c r="AG273" s="112"/>
    </row>
    <row r="274" spans="1:33" x14ac:dyDescent="0.25">
      <c r="A274" s="112"/>
      <c r="B274" s="112"/>
      <c r="C274" s="112"/>
      <c r="D274" s="112"/>
      <c r="E274" s="112"/>
      <c r="F274" s="112"/>
      <c r="G274" s="112"/>
      <c r="H274" s="112"/>
      <c r="I274" s="112"/>
      <c r="J274" s="112"/>
      <c r="K274" s="112"/>
      <c r="L274" s="112"/>
      <c r="M274" s="112"/>
      <c r="N274" s="112"/>
      <c r="O274" s="112"/>
      <c r="P274" s="112"/>
      <c r="Q274" s="112"/>
      <c r="R274" s="112"/>
      <c r="S274" s="112"/>
      <c r="T274" s="112"/>
      <c r="U274" s="112"/>
      <c r="V274" s="112"/>
      <c r="W274" s="112"/>
      <c r="X274" s="112"/>
      <c r="Y274" s="112"/>
      <c r="Z274" s="112"/>
      <c r="AA274" s="112"/>
      <c r="AB274" s="112"/>
      <c r="AC274" s="112"/>
      <c r="AD274" s="112"/>
      <c r="AE274" s="112"/>
      <c r="AF274" s="112"/>
      <c r="AG274" s="112"/>
    </row>
    <row r="275" spans="1:33" x14ac:dyDescent="0.25">
      <c r="A275" s="112"/>
      <c r="B275" s="112"/>
      <c r="C275" s="112"/>
      <c r="D275" s="112"/>
      <c r="E275" s="112"/>
      <c r="F275" s="112"/>
      <c r="G275" s="112"/>
      <c r="H275" s="112"/>
      <c r="I275" s="112"/>
      <c r="J275" s="112"/>
      <c r="K275" s="112"/>
      <c r="L275" s="112"/>
      <c r="M275" s="112"/>
      <c r="N275" s="112"/>
      <c r="O275" s="112"/>
      <c r="P275" s="112"/>
      <c r="Q275" s="112"/>
      <c r="R275" s="112"/>
      <c r="S275" s="112"/>
      <c r="T275" s="112"/>
      <c r="U275" s="112"/>
      <c r="V275" s="112"/>
      <c r="W275" s="112"/>
      <c r="X275" s="112"/>
      <c r="Y275" s="112"/>
      <c r="Z275" s="112"/>
      <c r="AA275" s="112"/>
      <c r="AB275" s="112"/>
      <c r="AC275" s="112"/>
      <c r="AD275" s="112"/>
      <c r="AE275" s="112"/>
      <c r="AF275" s="112"/>
      <c r="AG275" s="112"/>
    </row>
    <row r="276" spans="1:33" x14ac:dyDescent="0.25">
      <c r="A276" s="112"/>
      <c r="B276" s="112"/>
      <c r="C276" s="112"/>
      <c r="D276" s="112"/>
      <c r="E276" s="112"/>
      <c r="F276" s="112"/>
      <c r="G276" s="112"/>
      <c r="H276" s="112"/>
      <c r="I276" s="112"/>
      <c r="J276" s="112"/>
      <c r="K276" s="112"/>
      <c r="L276" s="112"/>
      <c r="M276" s="112"/>
      <c r="N276" s="112"/>
      <c r="O276" s="112"/>
      <c r="P276" s="112"/>
      <c r="Q276" s="112"/>
      <c r="R276" s="112"/>
      <c r="S276" s="112"/>
      <c r="T276" s="112"/>
      <c r="U276" s="112"/>
      <c r="V276" s="112"/>
      <c r="W276" s="112"/>
      <c r="X276" s="112"/>
      <c r="Y276" s="112"/>
      <c r="Z276" s="112"/>
      <c r="AA276" s="112"/>
      <c r="AB276" s="112"/>
      <c r="AC276" s="112"/>
      <c r="AD276" s="112"/>
      <c r="AE276" s="112"/>
      <c r="AF276" s="112"/>
      <c r="AG276" s="112"/>
    </row>
    <row r="277" spans="1:33" x14ac:dyDescent="0.25">
      <c r="A277" s="112"/>
      <c r="B277" s="112"/>
      <c r="C277" s="112"/>
      <c r="D277" s="112"/>
      <c r="E277" s="112"/>
      <c r="F277" s="112"/>
      <c r="G277" s="112"/>
      <c r="H277" s="112"/>
      <c r="I277" s="112"/>
      <c r="J277" s="112"/>
      <c r="K277" s="112"/>
      <c r="L277" s="112"/>
      <c r="M277" s="112"/>
      <c r="N277" s="112"/>
      <c r="O277" s="112"/>
      <c r="P277" s="112"/>
      <c r="Q277" s="112"/>
      <c r="R277" s="112"/>
      <c r="S277" s="112"/>
      <c r="T277" s="112"/>
      <c r="U277" s="112"/>
      <c r="V277" s="112"/>
      <c r="W277" s="112"/>
      <c r="X277" s="112"/>
      <c r="Y277" s="112"/>
      <c r="Z277" s="112"/>
      <c r="AA277" s="112"/>
      <c r="AB277" s="112"/>
      <c r="AC277" s="112"/>
      <c r="AD277" s="112"/>
      <c r="AE277" s="112"/>
      <c r="AF277" s="112"/>
      <c r="AG277" s="112"/>
    </row>
    <row r="278" spans="1:33" x14ac:dyDescent="0.25">
      <c r="A278" s="112"/>
      <c r="B278" s="112"/>
      <c r="C278" s="112"/>
      <c r="D278" s="112"/>
      <c r="E278" s="112"/>
      <c r="F278" s="112"/>
      <c r="G278" s="112"/>
      <c r="H278" s="112"/>
      <c r="I278" s="112"/>
      <c r="J278" s="112"/>
      <c r="K278" s="112"/>
      <c r="L278" s="112"/>
      <c r="M278" s="112"/>
      <c r="N278" s="112"/>
      <c r="O278" s="112"/>
      <c r="P278" s="112"/>
      <c r="Q278" s="112"/>
      <c r="R278" s="112"/>
      <c r="S278" s="112"/>
      <c r="T278" s="112"/>
      <c r="U278" s="112"/>
      <c r="V278" s="112"/>
      <c r="W278" s="112"/>
      <c r="X278" s="112"/>
      <c r="Y278" s="112"/>
      <c r="Z278" s="112"/>
      <c r="AA278" s="112"/>
      <c r="AB278" s="112"/>
      <c r="AC278" s="112"/>
      <c r="AD278" s="112"/>
      <c r="AE278" s="112"/>
      <c r="AF278" s="112"/>
      <c r="AG278" s="112"/>
    </row>
    <row r="279" spans="1:33" x14ac:dyDescent="0.25">
      <c r="A279" s="112"/>
      <c r="B279" s="112"/>
      <c r="C279" s="112"/>
      <c r="D279" s="112"/>
      <c r="E279" s="112"/>
      <c r="F279" s="112"/>
      <c r="G279" s="112"/>
      <c r="H279" s="112"/>
      <c r="I279" s="112"/>
      <c r="J279" s="112"/>
      <c r="K279" s="112"/>
      <c r="L279" s="112"/>
      <c r="M279" s="112"/>
      <c r="N279" s="112"/>
      <c r="O279" s="112"/>
      <c r="P279" s="112"/>
      <c r="Q279" s="112"/>
      <c r="R279" s="112"/>
      <c r="S279" s="112"/>
      <c r="T279" s="112"/>
      <c r="U279" s="112"/>
      <c r="V279" s="112"/>
      <c r="W279" s="112"/>
      <c r="X279" s="112"/>
      <c r="Y279" s="112"/>
      <c r="Z279" s="112"/>
      <c r="AA279" s="112"/>
      <c r="AB279" s="112"/>
      <c r="AC279" s="112"/>
      <c r="AD279" s="112"/>
      <c r="AE279" s="112"/>
      <c r="AF279" s="112"/>
      <c r="AG279" s="112"/>
    </row>
    <row r="280" spans="1:33" x14ac:dyDescent="0.25">
      <c r="A280" s="112"/>
      <c r="B280" s="112"/>
      <c r="C280" s="112"/>
      <c r="D280" s="112"/>
      <c r="E280" s="112"/>
      <c r="F280" s="112"/>
      <c r="G280" s="112"/>
      <c r="H280" s="112"/>
      <c r="I280" s="112"/>
      <c r="J280" s="112"/>
      <c r="K280" s="112"/>
      <c r="L280" s="112"/>
      <c r="M280" s="112"/>
      <c r="N280" s="112"/>
      <c r="O280" s="112"/>
      <c r="P280" s="112"/>
      <c r="Q280" s="112"/>
      <c r="R280" s="112"/>
      <c r="S280" s="112"/>
      <c r="T280" s="112"/>
      <c r="U280" s="112"/>
      <c r="V280" s="112"/>
      <c r="W280" s="112"/>
      <c r="X280" s="112"/>
      <c r="Y280" s="112"/>
      <c r="Z280" s="112"/>
      <c r="AA280" s="112"/>
      <c r="AB280" s="112"/>
      <c r="AC280" s="112"/>
      <c r="AD280" s="112"/>
      <c r="AE280" s="112"/>
      <c r="AF280" s="112"/>
      <c r="AG280" s="112"/>
    </row>
    <row r="281" spans="1:33" x14ac:dyDescent="0.25">
      <c r="A281" s="112"/>
      <c r="B281" s="112"/>
      <c r="C281" s="112"/>
      <c r="D281" s="112"/>
      <c r="E281" s="112"/>
      <c r="F281" s="112"/>
      <c r="G281" s="112"/>
      <c r="H281" s="112"/>
      <c r="I281" s="112"/>
      <c r="J281" s="112"/>
      <c r="K281" s="112"/>
      <c r="L281" s="112"/>
      <c r="M281" s="112"/>
      <c r="N281" s="112"/>
      <c r="O281" s="112"/>
      <c r="P281" s="112"/>
      <c r="Q281" s="112"/>
      <c r="R281" s="112"/>
      <c r="S281" s="112"/>
      <c r="T281" s="112"/>
      <c r="U281" s="112"/>
      <c r="V281" s="112"/>
      <c r="W281" s="112"/>
      <c r="X281" s="112"/>
      <c r="Y281" s="112"/>
      <c r="Z281" s="112"/>
      <c r="AA281" s="112"/>
      <c r="AB281" s="112"/>
      <c r="AC281" s="112"/>
      <c r="AD281" s="112"/>
      <c r="AE281" s="112"/>
      <c r="AF281" s="112"/>
      <c r="AG281" s="112"/>
    </row>
    <row r="282" spans="1:33" x14ac:dyDescent="0.25">
      <c r="A282" s="112"/>
      <c r="B282" s="112"/>
      <c r="C282" s="112"/>
      <c r="D282" s="112"/>
      <c r="E282" s="112"/>
      <c r="F282" s="112"/>
      <c r="G282" s="112"/>
      <c r="H282" s="112"/>
      <c r="I282" s="112"/>
      <c r="J282" s="112"/>
      <c r="K282" s="112"/>
      <c r="L282" s="112"/>
      <c r="M282" s="112"/>
      <c r="N282" s="112"/>
      <c r="O282" s="112"/>
      <c r="P282" s="112"/>
      <c r="Q282" s="112"/>
      <c r="R282" s="112"/>
      <c r="S282" s="112"/>
      <c r="T282" s="112"/>
      <c r="U282" s="112"/>
      <c r="V282" s="112"/>
      <c r="W282" s="112"/>
      <c r="X282" s="112"/>
      <c r="Y282" s="112"/>
      <c r="Z282" s="112"/>
      <c r="AA282" s="112"/>
      <c r="AB282" s="112"/>
      <c r="AC282" s="112"/>
      <c r="AD282" s="112"/>
      <c r="AE282" s="112"/>
      <c r="AF282" s="112"/>
      <c r="AG282" s="112"/>
    </row>
    <row r="283" spans="1:33" x14ac:dyDescent="0.25">
      <c r="A283" s="112"/>
      <c r="B283" s="112"/>
      <c r="C283" s="112"/>
      <c r="D283" s="112"/>
      <c r="E283" s="112"/>
      <c r="F283" s="112"/>
      <c r="G283" s="112"/>
      <c r="H283" s="112"/>
      <c r="I283" s="112"/>
      <c r="J283" s="112"/>
      <c r="K283" s="112"/>
      <c r="L283" s="112"/>
      <c r="M283" s="112"/>
      <c r="N283" s="112"/>
      <c r="O283" s="112"/>
      <c r="P283" s="112"/>
      <c r="Q283" s="112"/>
      <c r="R283" s="112"/>
      <c r="S283" s="112"/>
      <c r="T283" s="112"/>
      <c r="U283" s="112"/>
      <c r="V283" s="112"/>
      <c r="W283" s="112"/>
      <c r="X283" s="112"/>
      <c r="Y283" s="112"/>
      <c r="Z283" s="112"/>
      <c r="AA283" s="112"/>
      <c r="AB283" s="112"/>
      <c r="AC283" s="112"/>
      <c r="AD283" s="112"/>
      <c r="AE283" s="112"/>
      <c r="AF283" s="112"/>
      <c r="AG283" s="112"/>
    </row>
    <row r="284" spans="1:33" x14ac:dyDescent="0.25">
      <c r="A284" s="112"/>
      <c r="B284" s="112"/>
      <c r="C284" s="112"/>
      <c r="D284" s="112"/>
      <c r="E284" s="112"/>
      <c r="F284" s="112"/>
      <c r="G284" s="112"/>
      <c r="H284" s="112"/>
      <c r="I284" s="112"/>
      <c r="J284" s="112"/>
      <c r="K284" s="112"/>
      <c r="L284" s="112"/>
      <c r="M284" s="112"/>
      <c r="N284" s="112"/>
      <c r="O284" s="112"/>
      <c r="P284" s="112"/>
      <c r="Q284" s="112"/>
      <c r="R284" s="112"/>
      <c r="S284" s="112"/>
      <c r="T284" s="112"/>
      <c r="U284" s="112"/>
      <c r="V284" s="112"/>
      <c r="W284" s="112"/>
      <c r="X284" s="112"/>
      <c r="Y284" s="112"/>
      <c r="Z284" s="112"/>
      <c r="AA284" s="112"/>
      <c r="AB284" s="112"/>
      <c r="AC284" s="112"/>
      <c r="AD284" s="112"/>
      <c r="AE284" s="112"/>
      <c r="AF284" s="112"/>
      <c r="AG284" s="112"/>
    </row>
    <row r="285" spans="1:33" x14ac:dyDescent="0.25">
      <c r="A285" s="112"/>
      <c r="B285" s="112"/>
      <c r="C285" s="112"/>
      <c r="D285" s="112"/>
      <c r="E285" s="112"/>
      <c r="F285" s="112"/>
      <c r="G285" s="112"/>
      <c r="H285" s="112"/>
      <c r="I285" s="112"/>
      <c r="J285" s="112"/>
      <c r="K285" s="112"/>
      <c r="L285" s="112"/>
      <c r="M285" s="112"/>
      <c r="N285" s="112"/>
      <c r="O285" s="112"/>
      <c r="P285" s="112"/>
      <c r="Q285" s="112"/>
      <c r="R285" s="112"/>
      <c r="S285" s="112"/>
      <c r="T285" s="112"/>
      <c r="U285" s="112"/>
      <c r="V285" s="112"/>
      <c r="W285" s="112"/>
      <c r="X285" s="112"/>
      <c r="Y285" s="112"/>
      <c r="Z285" s="112"/>
      <c r="AA285" s="112"/>
      <c r="AB285" s="112"/>
      <c r="AC285" s="112"/>
      <c r="AD285" s="112"/>
      <c r="AE285" s="112"/>
      <c r="AF285" s="112"/>
      <c r="AG285" s="112"/>
    </row>
    <row r="286" spans="1:33" x14ac:dyDescent="0.25">
      <c r="A286" s="112"/>
      <c r="B286" s="112"/>
      <c r="C286" s="112"/>
      <c r="D286" s="112"/>
      <c r="E286" s="112"/>
      <c r="F286" s="112"/>
      <c r="G286" s="112"/>
      <c r="H286" s="112"/>
      <c r="I286" s="112"/>
      <c r="J286" s="112"/>
      <c r="K286" s="112"/>
      <c r="L286" s="112"/>
      <c r="M286" s="112"/>
      <c r="N286" s="112"/>
      <c r="O286" s="112"/>
      <c r="P286" s="112"/>
      <c r="Q286" s="112"/>
      <c r="R286" s="112"/>
      <c r="S286" s="112"/>
      <c r="T286" s="112"/>
      <c r="U286" s="112"/>
      <c r="V286" s="112"/>
      <c r="W286" s="112"/>
      <c r="X286" s="112"/>
      <c r="Y286" s="112"/>
      <c r="Z286" s="112"/>
      <c r="AA286" s="112"/>
      <c r="AB286" s="112"/>
      <c r="AC286" s="112"/>
      <c r="AD286" s="112"/>
      <c r="AE286" s="112"/>
      <c r="AF286" s="112"/>
      <c r="AG286" s="112"/>
    </row>
    <row r="287" spans="1:33" x14ac:dyDescent="0.25">
      <c r="A287" s="112"/>
      <c r="B287" s="112"/>
      <c r="C287" s="112"/>
      <c r="D287" s="112"/>
      <c r="E287" s="112"/>
      <c r="F287" s="112"/>
      <c r="G287" s="112"/>
      <c r="H287" s="112"/>
      <c r="I287" s="112"/>
      <c r="J287" s="112"/>
      <c r="K287" s="112"/>
      <c r="L287" s="112"/>
      <c r="M287" s="112"/>
      <c r="N287" s="112"/>
      <c r="O287" s="112"/>
      <c r="P287" s="112"/>
      <c r="Q287" s="112"/>
      <c r="R287" s="112"/>
      <c r="S287" s="112"/>
      <c r="T287" s="112"/>
      <c r="U287" s="112"/>
      <c r="V287" s="112"/>
      <c r="W287" s="112"/>
      <c r="X287" s="112"/>
      <c r="Y287" s="112"/>
      <c r="Z287" s="112"/>
      <c r="AA287" s="112"/>
      <c r="AB287" s="112"/>
      <c r="AC287" s="112"/>
      <c r="AD287" s="112"/>
      <c r="AE287" s="112"/>
      <c r="AF287" s="112"/>
      <c r="AG287" s="112"/>
    </row>
    <row r="288" spans="1:33" x14ac:dyDescent="0.25">
      <c r="A288" s="112"/>
      <c r="B288" s="112"/>
      <c r="C288" s="112"/>
      <c r="D288" s="112"/>
      <c r="E288" s="112"/>
      <c r="F288" s="112"/>
      <c r="G288" s="112"/>
      <c r="H288" s="112"/>
      <c r="I288" s="112"/>
      <c r="J288" s="112"/>
      <c r="K288" s="112"/>
      <c r="L288" s="112"/>
      <c r="M288" s="112"/>
      <c r="N288" s="112"/>
      <c r="O288" s="112"/>
      <c r="P288" s="112"/>
      <c r="Q288" s="112"/>
      <c r="R288" s="112"/>
      <c r="S288" s="112"/>
      <c r="T288" s="112"/>
      <c r="U288" s="112"/>
      <c r="V288" s="112"/>
      <c r="W288" s="112"/>
      <c r="X288" s="112"/>
      <c r="Y288" s="112"/>
      <c r="Z288" s="112"/>
      <c r="AA288" s="112"/>
      <c r="AB288" s="112"/>
      <c r="AC288" s="112"/>
      <c r="AD288" s="112"/>
      <c r="AE288" s="112"/>
      <c r="AF288" s="112"/>
      <c r="AG288" s="112"/>
    </row>
    <row r="289" spans="1:33" x14ac:dyDescent="0.25">
      <c r="A289" s="112"/>
      <c r="B289" s="112"/>
      <c r="C289" s="112"/>
      <c r="D289" s="112"/>
      <c r="E289" s="112"/>
      <c r="F289" s="112"/>
      <c r="G289" s="112"/>
      <c r="H289" s="112"/>
      <c r="I289" s="112"/>
      <c r="J289" s="112"/>
      <c r="K289" s="112"/>
      <c r="L289" s="112"/>
      <c r="M289" s="112"/>
      <c r="N289" s="112"/>
      <c r="O289" s="112"/>
      <c r="P289" s="112"/>
      <c r="Q289" s="112"/>
      <c r="R289" s="112"/>
      <c r="S289" s="112"/>
      <c r="T289" s="112"/>
      <c r="U289" s="112"/>
      <c r="V289" s="112"/>
      <c r="W289" s="112"/>
      <c r="X289" s="112"/>
      <c r="Y289" s="112"/>
      <c r="Z289" s="112"/>
      <c r="AA289" s="112"/>
      <c r="AB289" s="112"/>
      <c r="AC289" s="112"/>
      <c r="AD289" s="112"/>
      <c r="AE289" s="112"/>
      <c r="AF289" s="112"/>
      <c r="AG289" s="112"/>
    </row>
    <row r="290" spans="1:33" x14ac:dyDescent="0.25">
      <c r="A290" s="112"/>
      <c r="B290" s="112"/>
      <c r="C290" s="112"/>
      <c r="D290" s="112"/>
      <c r="E290" s="112"/>
      <c r="F290" s="112"/>
      <c r="G290" s="112"/>
      <c r="H290" s="112"/>
      <c r="I290" s="112"/>
      <c r="J290" s="112"/>
      <c r="K290" s="112"/>
      <c r="L290" s="112"/>
      <c r="M290" s="112"/>
      <c r="N290" s="112"/>
      <c r="O290" s="112"/>
      <c r="P290" s="112"/>
      <c r="Q290" s="112"/>
      <c r="R290" s="112"/>
      <c r="S290" s="112"/>
      <c r="T290" s="112"/>
      <c r="U290" s="112"/>
      <c r="V290" s="112"/>
      <c r="W290" s="112"/>
      <c r="X290" s="112"/>
      <c r="Y290" s="112"/>
      <c r="Z290" s="112"/>
      <c r="AA290" s="112"/>
      <c r="AB290" s="112"/>
      <c r="AC290" s="112"/>
      <c r="AD290" s="112"/>
      <c r="AE290" s="112"/>
      <c r="AF290" s="112"/>
      <c r="AG290" s="112"/>
    </row>
    <row r="291" spans="1:33" x14ac:dyDescent="0.25">
      <c r="A291" s="112"/>
      <c r="B291" s="112"/>
      <c r="C291" s="112"/>
      <c r="D291" s="112"/>
      <c r="E291" s="112"/>
      <c r="F291" s="112"/>
      <c r="G291" s="112"/>
      <c r="H291" s="112"/>
      <c r="I291" s="112"/>
      <c r="J291" s="112"/>
      <c r="K291" s="112"/>
      <c r="L291" s="112"/>
      <c r="M291" s="112"/>
      <c r="N291" s="112"/>
      <c r="O291" s="112"/>
      <c r="P291" s="112"/>
      <c r="Q291" s="112"/>
      <c r="R291" s="112"/>
      <c r="S291" s="112"/>
      <c r="T291" s="112"/>
      <c r="U291" s="112"/>
      <c r="V291" s="112"/>
      <c r="W291" s="112"/>
      <c r="X291" s="112"/>
      <c r="Y291" s="112"/>
      <c r="Z291" s="112"/>
      <c r="AA291" s="112"/>
      <c r="AB291" s="112"/>
      <c r="AC291" s="112"/>
      <c r="AD291" s="112"/>
      <c r="AE291" s="112"/>
      <c r="AF291" s="112"/>
      <c r="AG291" s="112"/>
    </row>
    <row r="292" spans="1:33" x14ac:dyDescent="0.25">
      <c r="A292" s="112"/>
      <c r="B292" s="112"/>
      <c r="C292" s="112"/>
      <c r="D292" s="112"/>
      <c r="E292" s="112"/>
      <c r="F292" s="112"/>
      <c r="G292" s="112"/>
      <c r="H292" s="112"/>
      <c r="I292" s="112"/>
      <c r="J292" s="112"/>
      <c r="K292" s="112"/>
      <c r="L292" s="112"/>
      <c r="M292" s="112"/>
      <c r="N292" s="112"/>
      <c r="O292" s="112"/>
      <c r="P292" s="112"/>
      <c r="Q292" s="112"/>
      <c r="R292" s="112"/>
      <c r="S292" s="112"/>
      <c r="T292" s="112"/>
      <c r="U292" s="112"/>
      <c r="V292" s="112"/>
      <c r="W292" s="112"/>
      <c r="X292" s="112"/>
      <c r="Y292" s="112"/>
      <c r="Z292" s="112"/>
      <c r="AA292" s="112"/>
      <c r="AB292" s="112"/>
      <c r="AC292" s="112"/>
      <c r="AD292" s="112"/>
      <c r="AE292" s="112"/>
      <c r="AF292" s="112"/>
      <c r="AG292" s="112"/>
    </row>
    <row r="293" spans="1:33" x14ac:dyDescent="0.25">
      <c r="A293" s="112"/>
      <c r="B293" s="112"/>
      <c r="C293" s="112"/>
      <c r="D293" s="112"/>
      <c r="E293" s="112"/>
      <c r="F293" s="112"/>
      <c r="G293" s="112"/>
      <c r="H293" s="112"/>
      <c r="I293" s="112"/>
      <c r="J293" s="112"/>
      <c r="K293" s="112"/>
      <c r="L293" s="112"/>
      <c r="M293" s="112"/>
      <c r="N293" s="112"/>
      <c r="O293" s="112"/>
      <c r="P293" s="112"/>
      <c r="Q293" s="112"/>
      <c r="R293" s="112"/>
      <c r="S293" s="112"/>
      <c r="T293" s="112"/>
      <c r="U293" s="112"/>
      <c r="V293" s="112"/>
      <c r="W293" s="112"/>
      <c r="X293" s="112"/>
      <c r="Y293" s="112"/>
      <c r="Z293" s="112"/>
      <c r="AA293" s="112"/>
      <c r="AB293" s="112"/>
      <c r="AC293" s="112"/>
      <c r="AD293" s="112"/>
      <c r="AE293" s="112"/>
      <c r="AF293" s="112"/>
      <c r="AG293" s="112"/>
    </row>
    <row r="294" spans="1:33" x14ac:dyDescent="0.25">
      <c r="A294" s="112"/>
      <c r="B294" s="112"/>
      <c r="C294" s="112"/>
      <c r="D294" s="112"/>
      <c r="E294" s="112"/>
      <c r="F294" s="112"/>
      <c r="G294" s="112"/>
      <c r="H294" s="112"/>
      <c r="I294" s="112"/>
      <c r="J294" s="112"/>
      <c r="K294" s="112"/>
      <c r="L294" s="112"/>
      <c r="M294" s="112"/>
      <c r="N294" s="112"/>
      <c r="O294" s="112"/>
      <c r="P294" s="112"/>
      <c r="Q294" s="112"/>
      <c r="R294" s="112"/>
      <c r="S294" s="112"/>
      <c r="T294" s="112"/>
      <c r="U294" s="112"/>
      <c r="V294" s="112"/>
      <c r="W294" s="112"/>
      <c r="X294" s="112"/>
      <c r="Y294" s="112"/>
      <c r="Z294" s="112"/>
      <c r="AA294" s="112"/>
      <c r="AB294" s="112"/>
      <c r="AC294" s="112"/>
      <c r="AD294" s="112"/>
      <c r="AE294" s="112"/>
      <c r="AF294" s="112"/>
      <c r="AG294" s="112"/>
    </row>
    <row r="295" spans="1:33" x14ac:dyDescent="0.25">
      <c r="A295" s="112"/>
      <c r="B295" s="112"/>
      <c r="C295" s="112"/>
      <c r="D295" s="112"/>
      <c r="E295" s="112"/>
      <c r="F295" s="112"/>
      <c r="G295" s="112"/>
      <c r="H295" s="112"/>
      <c r="I295" s="112"/>
      <c r="J295" s="112"/>
      <c r="K295" s="112"/>
      <c r="L295" s="112"/>
      <c r="M295" s="112"/>
      <c r="N295" s="112"/>
      <c r="O295" s="112"/>
      <c r="P295" s="112"/>
      <c r="Q295" s="112"/>
      <c r="R295" s="112"/>
      <c r="S295" s="112"/>
      <c r="T295" s="112"/>
      <c r="U295" s="112"/>
      <c r="V295" s="112"/>
      <c r="W295" s="112"/>
      <c r="X295" s="112"/>
      <c r="Y295" s="112"/>
      <c r="Z295" s="112"/>
      <c r="AA295" s="112"/>
      <c r="AB295" s="112"/>
      <c r="AC295" s="112"/>
      <c r="AD295" s="112"/>
      <c r="AE295" s="112"/>
      <c r="AF295" s="112"/>
      <c r="AG295" s="112"/>
    </row>
    <row r="296" spans="1:33" x14ac:dyDescent="0.25">
      <c r="A296" s="112"/>
      <c r="B296" s="112"/>
      <c r="C296" s="112"/>
      <c r="D296" s="112"/>
      <c r="E296" s="112"/>
      <c r="F296" s="112"/>
      <c r="G296" s="112"/>
      <c r="H296" s="112"/>
      <c r="I296" s="112"/>
      <c r="J296" s="112"/>
      <c r="K296" s="112"/>
      <c r="L296" s="112"/>
      <c r="M296" s="112"/>
      <c r="N296" s="112"/>
      <c r="O296" s="112"/>
      <c r="P296" s="112"/>
      <c r="Q296" s="112"/>
      <c r="R296" s="112"/>
      <c r="S296" s="112"/>
      <c r="T296" s="112"/>
      <c r="U296" s="112"/>
      <c r="V296" s="112"/>
      <c r="W296" s="112"/>
      <c r="X296" s="112"/>
      <c r="Y296" s="112"/>
      <c r="Z296" s="112"/>
      <c r="AA296" s="112"/>
      <c r="AB296" s="112"/>
      <c r="AC296" s="112"/>
      <c r="AD296" s="112"/>
      <c r="AE296" s="112"/>
      <c r="AF296" s="112"/>
      <c r="AG296" s="112"/>
    </row>
    <row r="297" spans="1:33" x14ac:dyDescent="0.25">
      <c r="A297" s="112"/>
      <c r="B297" s="112"/>
      <c r="C297" s="112"/>
      <c r="D297" s="112"/>
      <c r="E297" s="112"/>
      <c r="F297" s="112"/>
      <c r="G297" s="112"/>
      <c r="H297" s="112"/>
      <c r="I297" s="112"/>
      <c r="J297" s="112"/>
      <c r="K297" s="112"/>
      <c r="L297" s="112"/>
      <c r="M297" s="112"/>
      <c r="N297" s="112"/>
      <c r="O297" s="112"/>
      <c r="P297" s="112"/>
      <c r="Q297" s="112"/>
      <c r="R297" s="112"/>
      <c r="S297" s="112"/>
      <c r="T297" s="112"/>
      <c r="U297" s="112"/>
      <c r="V297" s="112"/>
      <c r="W297" s="112"/>
      <c r="X297" s="112"/>
      <c r="Y297" s="112"/>
      <c r="Z297" s="112"/>
      <c r="AA297" s="112"/>
      <c r="AB297" s="112"/>
      <c r="AC297" s="112"/>
      <c r="AD297" s="112"/>
      <c r="AE297" s="112"/>
      <c r="AF297" s="112"/>
      <c r="AG297" s="112"/>
    </row>
    <row r="298" spans="1:33" x14ac:dyDescent="0.25">
      <c r="A298" s="112"/>
      <c r="B298" s="112"/>
      <c r="C298" s="112"/>
      <c r="D298" s="112"/>
      <c r="E298" s="112"/>
      <c r="F298" s="112"/>
      <c r="G298" s="112"/>
      <c r="H298" s="112"/>
      <c r="I298" s="112"/>
      <c r="J298" s="112"/>
      <c r="K298" s="112"/>
      <c r="L298" s="112"/>
      <c r="M298" s="112"/>
      <c r="N298" s="112"/>
      <c r="O298" s="112"/>
      <c r="P298" s="112"/>
      <c r="Q298" s="112"/>
      <c r="R298" s="112"/>
      <c r="S298" s="112"/>
      <c r="T298" s="112"/>
      <c r="U298" s="112"/>
      <c r="V298" s="112"/>
      <c r="W298" s="112"/>
      <c r="X298" s="112"/>
      <c r="Y298" s="112"/>
      <c r="Z298" s="112"/>
      <c r="AA298" s="112"/>
      <c r="AB298" s="112"/>
      <c r="AC298" s="112"/>
      <c r="AD298" s="112"/>
      <c r="AE298" s="112"/>
      <c r="AF298" s="112"/>
      <c r="AG298" s="112"/>
    </row>
    <row r="299" spans="1:33" x14ac:dyDescent="0.25">
      <c r="A299" s="112"/>
      <c r="B299" s="112"/>
      <c r="C299" s="112"/>
      <c r="D299" s="112"/>
      <c r="E299" s="112"/>
      <c r="F299" s="112"/>
      <c r="G299" s="112"/>
      <c r="H299" s="112"/>
      <c r="I299" s="112"/>
      <c r="J299" s="112"/>
      <c r="K299" s="112"/>
      <c r="L299" s="112"/>
      <c r="M299" s="112"/>
      <c r="N299" s="112"/>
      <c r="O299" s="112"/>
      <c r="P299" s="112"/>
      <c r="Q299" s="112"/>
      <c r="R299" s="112"/>
      <c r="S299" s="112"/>
      <c r="T299" s="112"/>
      <c r="U299" s="112"/>
      <c r="V299" s="112"/>
      <c r="W299" s="112"/>
      <c r="X299" s="112"/>
      <c r="Y299" s="112"/>
      <c r="Z299" s="112"/>
      <c r="AA299" s="112"/>
      <c r="AB299" s="112"/>
      <c r="AC299" s="112"/>
      <c r="AD299" s="112"/>
      <c r="AE299" s="112"/>
      <c r="AF299" s="112"/>
      <c r="AG299" s="112"/>
    </row>
    <row r="300" spans="1:33" x14ac:dyDescent="0.25">
      <c r="A300" s="112"/>
      <c r="B300" s="112"/>
      <c r="C300" s="112"/>
      <c r="D300" s="112"/>
      <c r="E300" s="112"/>
      <c r="F300" s="112"/>
      <c r="G300" s="112"/>
      <c r="H300" s="112"/>
      <c r="I300" s="112"/>
      <c r="J300" s="112"/>
      <c r="K300" s="112"/>
      <c r="L300" s="112"/>
      <c r="M300" s="112"/>
      <c r="N300" s="112"/>
      <c r="O300" s="112"/>
      <c r="P300" s="112"/>
      <c r="Q300" s="112"/>
      <c r="R300" s="112"/>
      <c r="S300" s="112"/>
      <c r="T300" s="112"/>
      <c r="U300" s="112"/>
      <c r="V300" s="112"/>
      <c r="W300" s="112"/>
      <c r="X300" s="112"/>
      <c r="Y300" s="112"/>
      <c r="Z300" s="112"/>
      <c r="AA300" s="112"/>
      <c r="AB300" s="112"/>
      <c r="AC300" s="112"/>
      <c r="AD300" s="112"/>
      <c r="AE300" s="112"/>
      <c r="AF300" s="112"/>
      <c r="AG300" s="112"/>
    </row>
    <row r="301" spans="1:33" x14ac:dyDescent="0.25">
      <c r="A301" s="112"/>
      <c r="B301" s="112"/>
      <c r="C301" s="112"/>
      <c r="D301" s="112"/>
      <c r="E301" s="112"/>
      <c r="F301" s="112"/>
      <c r="G301" s="112"/>
      <c r="H301" s="112"/>
      <c r="I301" s="112"/>
      <c r="J301" s="112"/>
      <c r="K301" s="112"/>
      <c r="L301" s="112"/>
      <c r="M301" s="112"/>
      <c r="N301" s="112"/>
      <c r="O301" s="112"/>
      <c r="P301" s="112"/>
      <c r="Q301" s="112"/>
      <c r="R301" s="112"/>
      <c r="S301" s="112"/>
      <c r="T301" s="112"/>
      <c r="U301" s="112"/>
      <c r="V301" s="112"/>
      <c r="W301" s="112"/>
      <c r="X301" s="112"/>
      <c r="Y301" s="112"/>
      <c r="Z301" s="112"/>
      <c r="AA301" s="112"/>
      <c r="AB301" s="112"/>
      <c r="AC301" s="112"/>
      <c r="AD301" s="112"/>
      <c r="AE301" s="112"/>
      <c r="AF301" s="112"/>
      <c r="AG301" s="112"/>
    </row>
    <row r="302" spans="1:33" x14ac:dyDescent="0.25">
      <c r="A302" s="112"/>
      <c r="B302" s="112"/>
      <c r="C302" s="112"/>
      <c r="D302" s="112"/>
      <c r="E302" s="112"/>
      <c r="F302" s="112"/>
      <c r="G302" s="112"/>
      <c r="H302" s="112"/>
      <c r="I302" s="112"/>
      <c r="J302" s="112"/>
      <c r="K302" s="112"/>
      <c r="L302" s="112"/>
      <c r="M302" s="112"/>
      <c r="N302" s="112"/>
      <c r="O302" s="112"/>
      <c r="P302" s="112"/>
      <c r="Q302" s="112"/>
      <c r="R302" s="112"/>
      <c r="S302" s="112"/>
      <c r="T302" s="112"/>
      <c r="U302" s="112"/>
      <c r="V302" s="112"/>
      <c r="W302" s="112"/>
      <c r="X302" s="112"/>
      <c r="Y302" s="112"/>
      <c r="Z302" s="112"/>
      <c r="AA302" s="112"/>
      <c r="AB302" s="112"/>
      <c r="AC302" s="112"/>
      <c r="AD302" s="112"/>
      <c r="AE302" s="112"/>
      <c r="AF302" s="112"/>
      <c r="AG302" s="112"/>
    </row>
    <row r="303" spans="1:33" x14ac:dyDescent="0.25">
      <c r="A303" s="112"/>
      <c r="B303" s="112"/>
      <c r="C303" s="112"/>
      <c r="D303" s="112"/>
      <c r="E303" s="112"/>
      <c r="F303" s="112"/>
      <c r="G303" s="112"/>
      <c r="H303" s="112"/>
      <c r="I303" s="112"/>
      <c r="J303" s="112"/>
      <c r="K303" s="112"/>
      <c r="L303" s="112"/>
      <c r="M303" s="112"/>
      <c r="N303" s="112"/>
      <c r="O303" s="112"/>
      <c r="P303" s="112"/>
      <c r="Q303" s="112"/>
      <c r="R303" s="112"/>
      <c r="S303" s="112"/>
      <c r="T303" s="112"/>
      <c r="U303" s="112"/>
      <c r="V303" s="112"/>
      <c r="W303" s="112"/>
      <c r="X303" s="112"/>
      <c r="Y303" s="112"/>
      <c r="Z303" s="112"/>
      <c r="AA303" s="112"/>
      <c r="AB303" s="112"/>
      <c r="AC303" s="112"/>
      <c r="AD303" s="112"/>
      <c r="AE303" s="112"/>
      <c r="AF303" s="112"/>
      <c r="AG303" s="112"/>
    </row>
    <row r="304" spans="1:33" x14ac:dyDescent="0.25">
      <c r="A304" s="112"/>
      <c r="B304" s="112"/>
      <c r="C304" s="112"/>
      <c r="D304" s="112"/>
      <c r="E304" s="112"/>
      <c r="F304" s="112"/>
      <c r="G304" s="112"/>
      <c r="H304" s="112"/>
      <c r="I304" s="112"/>
      <c r="J304" s="112"/>
      <c r="K304" s="112"/>
      <c r="L304" s="112"/>
      <c r="M304" s="112"/>
      <c r="N304" s="112"/>
      <c r="O304" s="112"/>
      <c r="P304" s="112"/>
      <c r="Q304" s="112"/>
      <c r="R304" s="112"/>
      <c r="S304" s="112"/>
      <c r="T304" s="112"/>
      <c r="U304" s="112"/>
      <c r="V304" s="112"/>
      <c r="W304" s="112"/>
      <c r="X304" s="112"/>
      <c r="Y304" s="112"/>
      <c r="Z304" s="112"/>
      <c r="AA304" s="112"/>
      <c r="AB304" s="112"/>
      <c r="AC304" s="112"/>
      <c r="AD304" s="112"/>
      <c r="AE304" s="112"/>
      <c r="AF304" s="112"/>
      <c r="AG304" s="112"/>
    </row>
    <row r="305" spans="1:33" x14ac:dyDescent="0.25">
      <c r="A305" s="112"/>
      <c r="B305" s="112"/>
      <c r="C305" s="112"/>
      <c r="D305" s="112"/>
      <c r="E305" s="112"/>
      <c r="F305" s="112"/>
      <c r="G305" s="112"/>
      <c r="H305" s="112"/>
      <c r="I305" s="112"/>
      <c r="J305" s="112"/>
      <c r="K305" s="112"/>
      <c r="L305" s="112"/>
      <c r="M305" s="112"/>
      <c r="N305" s="112"/>
      <c r="O305" s="112"/>
      <c r="P305" s="112"/>
      <c r="Q305" s="112"/>
      <c r="R305" s="112"/>
      <c r="S305" s="112"/>
      <c r="T305" s="112"/>
      <c r="U305" s="112"/>
      <c r="V305" s="112"/>
      <c r="W305" s="112"/>
      <c r="X305" s="112"/>
      <c r="Y305" s="112"/>
      <c r="Z305" s="112"/>
      <c r="AA305" s="112"/>
      <c r="AB305" s="112"/>
      <c r="AC305" s="112"/>
      <c r="AD305" s="112"/>
      <c r="AE305" s="112"/>
      <c r="AF305" s="112"/>
      <c r="AG305" s="112"/>
    </row>
    <row r="306" spans="1:33" x14ac:dyDescent="0.25">
      <c r="A306" s="112"/>
      <c r="B306" s="112"/>
      <c r="C306" s="112"/>
      <c r="D306" s="112"/>
      <c r="E306" s="112"/>
      <c r="F306" s="112"/>
      <c r="G306" s="112"/>
      <c r="H306" s="112"/>
      <c r="I306" s="112"/>
      <c r="J306" s="112"/>
      <c r="K306" s="112"/>
      <c r="L306" s="112"/>
      <c r="M306" s="112"/>
      <c r="N306" s="112"/>
      <c r="O306" s="112"/>
      <c r="P306" s="112"/>
      <c r="Q306" s="112"/>
      <c r="R306" s="112"/>
      <c r="S306" s="112"/>
      <c r="T306" s="112"/>
      <c r="U306" s="112"/>
      <c r="V306" s="112"/>
      <c r="W306" s="112"/>
      <c r="X306" s="112"/>
      <c r="Y306" s="112"/>
      <c r="Z306" s="112"/>
      <c r="AA306" s="112"/>
      <c r="AB306" s="112"/>
      <c r="AC306" s="112"/>
      <c r="AD306" s="112"/>
      <c r="AE306" s="112"/>
      <c r="AF306" s="112"/>
      <c r="AG306" s="112"/>
    </row>
    <row r="307" spans="1:33" x14ac:dyDescent="0.25">
      <c r="A307" s="112"/>
      <c r="B307" s="112"/>
      <c r="C307" s="112"/>
      <c r="D307" s="112"/>
      <c r="E307" s="112"/>
      <c r="F307" s="112"/>
      <c r="G307" s="112"/>
      <c r="H307" s="112"/>
      <c r="I307" s="112"/>
      <c r="J307" s="112"/>
      <c r="K307" s="112"/>
      <c r="L307" s="112"/>
      <c r="M307" s="112"/>
      <c r="N307" s="112"/>
      <c r="O307" s="112"/>
      <c r="P307" s="112"/>
      <c r="Q307" s="112"/>
      <c r="R307" s="112"/>
      <c r="S307" s="112"/>
      <c r="T307" s="112"/>
      <c r="U307" s="112"/>
      <c r="V307" s="112"/>
      <c r="W307" s="112"/>
      <c r="X307" s="112"/>
      <c r="Y307" s="112"/>
      <c r="Z307" s="112"/>
      <c r="AA307" s="112"/>
      <c r="AB307" s="112"/>
      <c r="AC307" s="112"/>
      <c r="AD307" s="112"/>
      <c r="AE307" s="112"/>
      <c r="AF307" s="112"/>
      <c r="AG307" s="112"/>
    </row>
    <row r="308" spans="1:33" x14ac:dyDescent="0.25">
      <c r="A308" s="112"/>
      <c r="B308" s="112"/>
      <c r="C308" s="112"/>
      <c r="D308" s="112"/>
      <c r="E308" s="112"/>
      <c r="F308" s="112"/>
      <c r="G308" s="112"/>
      <c r="H308" s="112"/>
      <c r="I308" s="112"/>
      <c r="J308" s="112"/>
      <c r="K308" s="112"/>
      <c r="L308" s="112"/>
      <c r="M308" s="112"/>
      <c r="N308" s="112"/>
      <c r="O308" s="112"/>
      <c r="P308" s="112"/>
      <c r="Q308" s="112"/>
      <c r="R308" s="112"/>
      <c r="S308" s="112"/>
      <c r="T308" s="112"/>
      <c r="U308" s="112"/>
      <c r="V308" s="112"/>
      <c r="W308" s="112"/>
      <c r="X308" s="112"/>
      <c r="Y308" s="112"/>
      <c r="Z308" s="112"/>
      <c r="AA308" s="112"/>
      <c r="AB308" s="112"/>
      <c r="AC308" s="112"/>
      <c r="AD308" s="112"/>
      <c r="AE308" s="112"/>
      <c r="AF308" s="112"/>
      <c r="AG308" s="112"/>
    </row>
    <row r="309" spans="1:33" x14ac:dyDescent="0.25">
      <c r="A309" s="112"/>
      <c r="B309" s="112"/>
      <c r="C309" s="112"/>
      <c r="D309" s="112"/>
      <c r="E309" s="112"/>
      <c r="F309" s="112"/>
      <c r="G309" s="112"/>
      <c r="H309" s="112"/>
      <c r="I309" s="112"/>
      <c r="J309" s="112"/>
      <c r="K309" s="112"/>
      <c r="L309" s="112"/>
      <c r="M309" s="112"/>
      <c r="N309" s="112"/>
      <c r="O309" s="112"/>
      <c r="P309" s="112"/>
      <c r="Q309" s="112"/>
      <c r="R309" s="112"/>
      <c r="S309" s="112"/>
      <c r="T309" s="112"/>
      <c r="U309" s="112"/>
      <c r="V309" s="112"/>
      <c r="W309" s="112"/>
      <c r="X309" s="112"/>
      <c r="Y309" s="112"/>
      <c r="Z309" s="112"/>
      <c r="AA309" s="112"/>
      <c r="AB309" s="112"/>
      <c r="AC309" s="112"/>
      <c r="AD309" s="112"/>
      <c r="AE309" s="112"/>
      <c r="AF309" s="112"/>
      <c r="AG309" s="112"/>
    </row>
    <row r="310" spans="1:33" x14ac:dyDescent="0.25">
      <c r="A310" s="112"/>
      <c r="B310" s="112"/>
      <c r="C310" s="112"/>
      <c r="D310" s="112"/>
      <c r="E310" s="112"/>
      <c r="F310" s="112"/>
      <c r="G310" s="112"/>
      <c r="H310" s="112"/>
      <c r="I310" s="112"/>
      <c r="J310" s="112"/>
      <c r="K310" s="112"/>
      <c r="L310" s="112"/>
      <c r="M310" s="112"/>
      <c r="N310" s="112"/>
      <c r="O310" s="112"/>
      <c r="P310" s="112"/>
      <c r="Q310" s="112"/>
      <c r="R310" s="112"/>
      <c r="S310" s="112"/>
      <c r="T310" s="112"/>
      <c r="U310" s="112"/>
      <c r="V310" s="112"/>
      <c r="W310" s="112"/>
      <c r="X310" s="112"/>
      <c r="Y310" s="112"/>
      <c r="Z310" s="112"/>
      <c r="AA310" s="112"/>
      <c r="AB310" s="112"/>
      <c r="AC310" s="112"/>
      <c r="AD310" s="112"/>
      <c r="AE310" s="112"/>
      <c r="AF310" s="112"/>
      <c r="AG310" s="112"/>
    </row>
    <row r="311" spans="1:33" x14ac:dyDescent="0.25">
      <c r="A311" s="112"/>
      <c r="B311" s="112"/>
      <c r="C311" s="112"/>
      <c r="D311" s="112"/>
      <c r="E311" s="112"/>
      <c r="F311" s="112"/>
      <c r="G311" s="112"/>
      <c r="H311" s="112"/>
      <c r="I311" s="112"/>
      <c r="J311" s="112"/>
      <c r="K311" s="112"/>
      <c r="L311" s="112"/>
      <c r="M311" s="112"/>
      <c r="N311" s="112"/>
      <c r="O311" s="112"/>
      <c r="P311" s="112"/>
      <c r="Q311" s="112"/>
      <c r="R311" s="112"/>
      <c r="S311" s="112"/>
      <c r="T311" s="112"/>
      <c r="U311" s="112"/>
      <c r="V311" s="112"/>
      <c r="W311" s="112"/>
      <c r="X311" s="112"/>
      <c r="Y311" s="112"/>
      <c r="Z311" s="112"/>
      <c r="AA311" s="112"/>
      <c r="AB311" s="112"/>
      <c r="AC311" s="112"/>
      <c r="AD311" s="112"/>
      <c r="AE311" s="112"/>
      <c r="AF311" s="112"/>
      <c r="AG311" s="112"/>
    </row>
    <row r="312" spans="1:33" x14ac:dyDescent="0.25">
      <c r="A312" s="112"/>
      <c r="B312" s="112"/>
      <c r="C312" s="112"/>
      <c r="D312" s="112"/>
      <c r="E312" s="112"/>
      <c r="F312" s="112"/>
      <c r="G312" s="112"/>
      <c r="H312" s="112"/>
      <c r="I312" s="112"/>
      <c r="J312" s="112"/>
      <c r="K312" s="112"/>
      <c r="L312" s="112"/>
      <c r="M312" s="112"/>
      <c r="N312" s="112"/>
      <c r="O312" s="112"/>
      <c r="P312" s="112"/>
      <c r="Q312" s="112"/>
      <c r="R312" s="112"/>
      <c r="S312" s="112"/>
      <c r="T312" s="112"/>
      <c r="U312" s="112"/>
      <c r="V312" s="112"/>
      <c r="W312" s="112"/>
      <c r="X312" s="112"/>
      <c r="Y312" s="112"/>
      <c r="Z312" s="112"/>
      <c r="AA312" s="112"/>
      <c r="AB312" s="112"/>
      <c r="AC312" s="112"/>
      <c r="AD312" s="112"/>
      <c r="AE312" s="112"/>
      <c r="AF312" s="112"/>
      <c r="AG312" s="112"/>
    </row>
    <row r="313" spans="1:33" x14ac:dyDescent="0.25">
      <c r="A313" s="112"/>
      <c r="B313" s="112"/>
      <c r="C313" s="112"/>
      <c r="D313" s="112"/>
      <c r="E313" s="112"/>
      <c r="F313" s="112"/>
      <c r="G313" s="112"/>
      <c r="H313" s="112"/>
      <c r="I313" s="112"/>
      <c r="J313" s="112"/>
      <c r="K313" s="112"/>
      <c r="L313" s="112"/>
      <c r="M313" s="112"/>
      <c r="N313" s="112"/>
      <c r="O313" s="112"/>
      <c r="P313" s="112"/>
      <c r="Q313" s="112"/>
      <c r="R313" s="112"/>
      <c r="S313" s="112"/>
      <c r="T313" s="112"/>
      <c r="U313" s="112"/>
      <c r="V313" s="112"/>
      <c r="W313" s="112"/>
      <c r="X313" s="112"/>
      <c r="Y313" s="112"/>
      <c r="Z313" s="112"/>
      <c r="AA313" s="112"/>
      <c r="AB313" s="112"/>
      <c r="AC313" s="112"/>
      <c r="AD313" s="112"/>
      <c r="AE313" s="112"/>
      <c r="AF313" s="112"/>
      <c r="AG313" s="112"/>
    </row>
    <row r="314" spans="1:33" x14ac:dyDescent="0.25">
      <c r="A314" s="112"/>
      <c r="B314" s="112"/>
      <c r="C314" s="112"/>
      <c r="D314" s="112"/>
      <c r="E314" s="112"/>
      <c r="F314" s="112"/>
      <c r="G314" s="112"/>
      <c r="H314" s="112"/>
      <c r="I314" s="112"/>
      <c r="J314" s="112"/>
      <c r="K314" s="112"/>
      <c r="L314" s="112"/>
      <c r="M314" s="112"/>
      <c r="N314" s="112"/>
      <c r="O314" s="112"/>
      <c r="P314" s="112"/>
      <c r="Q314" s="112"/>
      <c r="R314" s="112"/>
      <c r="S314" s="112"/>
      <c r="T314" s="112"/>
      <c r="U314" s="112"/>
      <c r="V314" s="112"/>
      <c r="W314" s="112"/>
      <c r="X314" s="112"/>
      <c r="Y314" s="112"/>
      <c r="Z314" s="112"/>
      <c r="AA314" s="112"/>
      <c r="AB314" s="112"/>
      <c r="AC314" s="112"/>
      <c r="AD314" s="112"/>
      <c r="AE314" s="112"/>
      <c r="AF314" s="112"/>
      <c r="AG314" s="112"/>
    </row>
    <row r="315" spans="1:33" x14ac:dyDescent="0.25">
      <c r="A315" s="112"/>
      <c r="B315" s="112"/>
      <c r="C315" s="112"/>
      <c r="D315" s="112"/>
      <c r="E315" s="112"/>
      <c r="F315" s="112"/>
      <c r="G315" s="112"/>
      <c r="H315" s="112"/>
      <c r="I315" s="112"/>
      <c r="J315" s="112"/>
      <c r="K315" s="112"/>
      <c r="L315" s="112"/>
      <c r="M315" s="112"/>
      <c r="N315" s="112"/>
      <c r="O315" s="112"/>
      <c r="P315" s="112"/>
      <c r="Q315" s="112"/>
      <c r="R315" s="112"/>
      <c r="S315" s="112"/>
      <c r="T315" s="112"/>
      <c r="U315" s="112"/>
      <c r="V315" s="112"/>
      <c r="W315" s="112"/>
      <c r="X315" s="112"/>
      <c r="Y315" s="112"/>
      <c r="Z315" s="112"/>
      <c r="AA315" s="112"/>
      <c r="AB315" s="112"/>
      <c r="AC315" s="112"/>
      <c r="AD315" s="112"/>
      <c r="AE315" s="112"/>
      <c r="AF315" s="112"/>
      <c r="AG315" s="112"/>
    </row>
    <row r="316" spans="1:33" x14ac:dyDescent="0.25">
      <c r="A316" s="112"/>
      <c r="B316" s="112"/>
      <c r="C316" s="112"/>
      <c r="D316" s="112"/>
      <c r="E316" s="112"/>
      <c r="F316" s="112"/>
      <c r="G316" s="112"/>
      <c r="H316" s="112"/>
      <c r="I316" s="112"/>
      <c r="J316" s="112"/>
      <c r="K316" s="112"/>
      <c r="L316" s="112"/>
      <c r="M316" s="112"/>
      <c r="N316" s="112"/>
      <c r="O316" s="112"/>
      <c r="P316" s="112"/>
      <c r="Q316" s="112"/>
      <c r="R316" s="112"/>
      <c r="S316" s="112"/>
      <c r="T316" s="112"/>
      <c r="U316" s="112"/>
      <c r="V316" s="112"/>
      <c r="W316" s="112"/>
      <c r="X316" s="112"/>
      <c r="Y316" s="112"/>
      <c r="Z316" s="112"/>
      <c r="AA316" s="112"/>
      <c r="AB316" s="112"/>
      <c r="AC316" s="112"/>
      <c r="AD316" s="112"/>
      <c r="AE316" s="112"/>
      <c r="AF316" s="112"/>
      <c r="AG316" s="112"/>
    </row>
    <row r="317" spans="1:33" x14ac:dyDescent="0.25">
      <c r="A317" s="112"/>
      <c r="B317" s="112"/>
      <c r="C317" s="112"/>
      <c r="D317" s="112"/>
      <c r="E317" s="112"/>
      <c r="F317" s="112"/>
      <c r="G317" s="112"/>
      <c r="H317" s="112"/>
      <c r="I317" s="112"/>
      <c r="J317" s="112"/>
      <c r="K317" s="112"/>
      <c r="L317" s="112"/>
      <c r="M317" s="112"/>
      <c r="N317" s="112"/>
      <c r="O317" s="112"/>
      <c r="P317" s="112"/>
      <c r="Q317" s="112"/>
      <c r="R317" s="112"/>
      <c r="S317" s="112"/>
      <c r="T317" s="112"/>
      <c r="U317" s="112"/>
      <c r="V317" s="112"/>
      <c r="W317" s="112"/>
      <c r="X317" s="112"/>
      <c r="Y317" s="112"/>
      <c r="Z317" s="112"/>
      <c r="AA317" s="112"/>
      <c r="AB317" s="112"/>
      <c r="AC317" s="112"/>
      <c r="AD317" s="112"/>
      <c r="AE317" s="112"/>
      <c r="AF317" s="112"/>
      <c r="AG317" s="112"/>
    </row>
    <row r="318" spans="1:33" x14ac:dyDescent="0.25">
      <c r="A318" s="112"/>
      <c r="B318" s="112"/>
      <c r="C318" s="112"/>
      <c r="D318" s="112"/>
      <c r="E318" s="112"/>
      <c r="F318" s="112"/>
      <c r="G318" s="112"/>
      <c r="H318" s="112"/>
      <c r="I318" s="112"/>
      <c r="J318" s="112"/>
      <c r="K318" s="112"/>
      <c r="L318" s="112"/>
      <c r="M318" s="112"/>
      <c r="N318" s="112"/>
      <c r="O318" s="112"/>
      <c r="P318" s="112"/>
      <c r="Q318" s="112"/>
      <c r="R318" s="112"/>
      <c r="S318" s="112"/>
      <c r="T318" s="112"/>
      <c r="U318" s="112"/>
      <c r="V318" s="112"/>
      <c r="W318" s="112"/>
      <c r="X318" s="112"/>
      <c r="Y318" s="112"/>
      <c r="Z318" s="112"/>
      <c r="AA318" s="112"/>
      <c r="AB318" s="112"/>
      <c r="AC318" s="112"/>
      <c r="AD318" s="112"/>
      <c r="AE318" s="112"/>
      <c r="AF318" s="112"/>
      <c r="AG318" s="112"/>
    </row>
    <row r="319" spans="1:33" x14ac:dyDescent="0.25">
      <c r="A319" s="112"/>
      <c r="B319" s="112"/>
      <c r="C319" s="112"/>
      <c r="D319" s="112"/>
      <c r="E319" s="112"/>
      <c r="F319" s="112"/>
      <c r="G319" s="112"/>
      <c r="H319" s="112"/>
      <c r="I319" s="112"/>
      <c r="J319" s="112"/>
      <c r="K319" s="112"/>
      <c r="L319" s="112"/>
      <c r="M319" s="112"/>
      <c r="N319" s="112"/>
      <c r="O319" s="112"/>
      <c r="P319" s="112"/>
      <c r="Q319" s="112"/>
      <c r="R319" s="112"/>
      <c r="S319" s="112"/>
      <c r="T319" s="112"/>
      <c r="U319" s="112"/>
      <c r="V319" s="112"/>
      <c r="W319" s="112"/>
      <c r="X319" s="112"/>
      <c r="Y319" s="112"/>
      <c r="Z319" s="112"/>
      <c r="AA319" s="112"/>
      <c r="AB319" s="112"/>
      <c r="AC319" s="112"/>
      <c r="AD319" s="112"/>
      <c r="AE319" s="112"/>
      <c r="AF319" s="112"/>
      <c r="AG319" s="112"/>
    </row>
    <row r="320" spans="1:33" x14ac:dyDescent="0.25">
      <c r="A320" s="112"/>
      <c r="B320" s="112"/>
      <c r="C320" s="112"/>
      <c r="D320" s="112"/>
      <c r="E320" s="112"/>
      <c r="F320" s="112"/>
      <c r="G320" s="112"/>
      <c r="H320" s="112"/>
      <c r="I320" s="112"/>
      <c r="J320" s="112"/>
      <c r="K320" s="112"/>
      <c r="L320" s="112"/>
      <c r="M320" s="112"/>
      <c r="N320" s="112"/>
      <c r="O320" s="112"/>
      <c r="P320" s="112"/>
      <c r="Q320" s="112"/>
      <c r="R320" s="112"/>
      <c r="S320" s="112"/>
      <c r="T320" s="112"/>
      <c r="U320" s="112"/>
      <c r="V320" s="112"/>
      <c r="W320" s="112"/>
      <c r="X320" s="112"/>
      <c r="Y320" s="112"/>
      <c r="Z320" s="112"/>
      <c r="AA320" s="112"/>
      <c r="AB320" s="112"/>
      <c r="AC320" s="112"/>
      <c r="AD320" s="112"/>
      <c r="AE320" s="112"/>
      <c r="AF320" s="112"/>
      <c r="AG320" s="112"/>
    </row>
    <row r="321" spans="1:33" x14ac:dyDescent="0.25">
      <c r="A321" s="112"/>
      <c r="B321" s="112"/>
      <c r="C321" s="112"/>
      <c r="D321" s="112"/>
      <c r="E321" s="112"/>
      <c r="F321" s="112"/>
      <c r="G321" s="112"/>
      <c r="H321" s="112"/>
      <c r="I321" s="112"/>
      <c r="J321" s="112"/>
      <c r="K321" s="112"/>
      <c r="L321" s="112"/>
      <c r="M321" s="112"/>
      <c r="N321" s="112"/>
      <c r="O321" s="112"/>
      <c r="P321" s="112"/>
      <c r="Q321" s="112"/>
      <c r="R321" s="112"/>
      <c r="S321" s="112"/>
      <c r="T321" s="112"/>
      <c r="U321" s="112"/>
      <c r="V321" s="112"/>
      <c r="W321" s="112"/>
      <c r="X321" s="112"/>
      <c r="Y321" s="112"/>
      <c r="Z321" s="112"/>
      <c r="AA321" s="112"/>
      <c r="AB321" s="112"/>
      <c r="AC321" s="112"/>
      <c r="AD321" s="112"/>
      <c r="AE321" s="112"/>
      <c r="AF321" s="112"/>
      <c r="AG321" s="112"/>
    </row>
    <row r="322" spans="1:33" x14ac:dyDescent="0.25">
      <c r="A322" s="112"/>
      <c r="B322" s="112"/>
      <c r="C322" s="112"/>
      <c r="D322" s="112"/>
      <c r="E322" s="112"/>
      <c r="F322" s="112"/>
      <c r="G322" s="112"/>
      <c r="H322" s="112"/>
      <c r="I322" s="112"/>
      <c r="J322" s="112"/>
      <c r="K322" s="112"/>
      <c r="L322" s="112"/>
      <c r="M322" s="112"/>
      <c r="N322" s="112"/>
      <c r="O322" s="112"/>
      <c r="P322" s="112"/>
      <c r="Q322" s="112"/>
      <c r="R322" s="112"/>
      <c r="S322" s="112"/>
      <c r="T322" s="112"/>
      <c r="U322" s="112"/>
      <c r="V322" s="112"/>
      <c r="W322" s="112"/>
      <c r="X322" s="112"/>
      <c r="Y322" s="112"/>
      <c r="Z322" s="112"/>
      <c r="AA322" s="112"/>
      <c r="AB322" s="112"/>
      <c r="AC322" s="112"/>
      <c r="AD322" s="112"/>
      <c r="AE322" s="112"/>
      <c r="AF322" s="112"/>
      <c r="AG322" s="112"/>
    </row>
    <row r="323" spans="1:33" x14ac:dyDescent="0.25">
      <c r="A323" s="112"/>
      <c r="B323" s="112"/>
      <c r="C323" s="112"/>
      <c r="D323" s="112"/>
      <c r="E323" s="112"/>
      <c r="F323" s="112"/>
      <c r="G323" s="112"/>
      <c r="H323" s="112"/>
      <c r="I323" s="112"/>
      <c r="J323" s="112"/>
      <c r="K323" s="112"/>
      <c r="L323" s="112"/>
      <c r="M323" s="112"/>
      <c r="N323" s="112"/>
      <c r="O323" s="112"/>
      <c r="P323" s="112"/>
      <c r="Q323" s="112"/>
      <c r="R323" s="112"/>
      <c r="S323" s="112"/>
      <c r="T323" s="112"/>
      <c r="U323" s="112"/>
      <c r="V323" s="112"/>
      <c r="W323" s="112"/>
      <c r="X323" s="112"/>
      <c r="Y323" s="112"/>
      <c r="Z323" s="112"/>
      <c r="AA323" s="112"/>
      <c r="AB323" s="112"/>
      <c r="AC323" s="112"/>
      <c r="AD323" s="112"/>
      <c r="AE323" s="112"/>
      <c r="AF323" s="112"/>
      <c r="AG323" s="112"/>
    </row>
    <row r="324" spans="1:33" x14ac:dyDescent="0.25">
      <c r="A324" s="112"/>
      <c r="B324" s="112"/>
      <c r="C324" s="112"/>
      <c r="D324" s="112"/>
      <c r="E324" s="112"/>
      <c r="F324" s="112"/>
      <c r="G324" s="112"/>
      <c r="H324" s="112"/>
      <c r="I324" s="112"/>
      <c r="J324" s="112"/>
      <c r="K324" s="112"/>
      <c r="L324" s="112"/>
      <c r="M324" s="112"/>
      <c r="N324" s="112"/>
      <c r="O324" s="112"/>
      <c r="P324" s="112"/>
      <c r="Q324" s="112"/>
      <c r="R324" s="112"/>
      <c r="S324" s="112"/>
      <c r="T324" s="112"/>
      <c r="U324" s="112"/>
      <c r="V324" s="112"/>
      <c r="W324" s="112"/>
      <c r="X324" s="112"/>
      <c r="Y324" s="112"/>
      <c r="Z324" s="112"/>
      <c r="AA324" s="112"/>
      <c r="AB324" s="112"/>
      <c r="AC324" s="112"/>
      <c r="AD324" s="112"/>
      <c r="AE324" s="112"/>
      <c r="AF324" s="112"/>
      <c r="AG324" s="112"/>
    </row>
    <row r="325" spans="1:33" x14ac:dyDescent="0.25">
      <c r="A325" s="112"/>
      <c r="B325" s="112"/>
      <c r="C325" s="112"/>
      <c r="D325" s="112"/>
      <c r="E325" s="112"/>
      <c r="F325" s="112"/>
      <c r="G325" s="112"/>
      <c r="H325" s="112"/>
      <c r="I325" s="112"/>
      <c r="J325" s="112"/>
      <c r="K325" s="112"/>
      <c r="L325" s="112"/>
      <c r="M325" s="112"/>
      <c r="N325" s="112"/>
      <c r="O325" s="112"/>
      <c r="P325" s="112"/>
      <c r="Q325" s="112"/>
      <c r="R325" s="112"/>
      <c r="S325" s="112"/>
      <c r="T325" s="112"/>
      <c r="U325" s="112"/>
      <c r="V325" s="112"/>
      <c r="W325" s="112"/>
      <c r="X325" s="112"/>
      <c r="Y325" s="112"/>
      <c r="Z325" s="112"/>
      <c r="AA325" s="112"/>
      <c r="AB325" s="112"/>
      <c r="AC325" s="112"/>
      <c r="AD325" s="112"/>
      <c r="AE325" s="112"/>
      <c r="AF325" s="112"/>
      <c r="AG325" s="112"/>
    </row>
    <row r="326" spans="1:33" x14ac:dyDescent="0.25">
      <c r="A326" s="112"/>
      <c r="B326" s="112"/>
      <c r="C326" s="112"/>
      <c r="D326" s="112"/>
      <c r="E326" s="112"/>
      <c r="F326" s="112"/>
      <c r="G326" s="112"/>
      <c r="H326" s="112"/>
      <c r="I326" s="112"/>
      <c r="J326" s="112"/>
      <c r="K326" s="112"/>
      <c r="L326" s="112"/>
      <c r="M326" s="112"/>
      <c r="N326" s="112"/>
      <c r="O326" s="112"/>
      <c r="P326" s="112"/>
      <c r="Q326" s="112"/>
      <c r="R326" s="112"/>
      <c r="S326" s="112"/>
      <c r="T326" s="112"/>
      <c r="U326" s="112"/>
      <c r="V326" s="112"/>
      <c r="W326" s="112"/>
      <c r="X326" s="112"/>
      <c r="Y326" s="112"/>
      <c r="Z326" s="112"/>
      <c r="AA326" s="112"/>
      <c r="AB326" s="112"/>
      <c r="AC326" s="112"/>
      <c r="AD326" s="112"/>
      <c r="AE326" s="112"/>
      <c r="AF326" s="112"/>
      <c r="AG326" s="112"/>
    </row>
    <row r="327" spans="1:33" x14ac:dyDescent="0.25">
      <c r="A327" s="112"/>
      <c r="B327" s="112"/>
      <c r="C327" s="112"/>
      <c r="D327" s="112"/>
      <c r="E327" s="112"/>
      <c r="F327" s="112"/>
      <c r="G327" s="112"/>
      <c r="H327" s="112"/>
      <c r="I327" s="112"/>
      <c r="J327" s="112"/>
      <c r="K327" s="112"/>
      <c r="L327" s="112"/>
      <c r="M327" s="112"/>
      <c r="N327" s="112"/>
      <c r="O327" s="112"/>
      <c r="P327" s="112"/>
      <c r="Q327" s="112"/>
      <c r="R327" s="112"/>
      <c r="S327" s="112"/>
      <c r="T327" s="112"/>
      <c r="U327" s="112"/>
      <c r="V327" s="112"/>
      <c r="W327" s="112"/>
      <c r="X327" s="112"/>
      <c r="Y327" s="112"/>
      <c r="Z327" s="112"/>
      <c r="AA327" s="112"/>
      <c r="AB327" s="112"/>
      <c r="AC327" s="112"/>
      <c r="AD327" s="112"/>
      <c r="AE327" s="112"/>
      <c r="AF327" s="112"/>
      <c r="AG327" s="112"/>
    </row>
    <row r="328" spans="1:33" x14ac:dyDescent="0.25">
      <c r="A328" s="112"/>
      <c r="B328" s="112"/>
      <c r="C328" s="112"/>
      <c r="D328" s="112"/>
      <c r="E328" s="112"/>
      <c r="F328" s="112"/>
      <c r="G328" s="112"/>
      <c r="H328" s="112"/>
      <c r="I328" s="112"/>
      <c r="J328" s="112"/>
      <c r="K328" s="112"/>
      <c r="L328" s="112"/>
      <c r="M328" s="112"/>
      <c r="N328" s="112"/>
      <c r="O328" s="112"/>
      <c r="P328" s="112"/>
      <c r="Q328" s="112"/>
      <c r="R328" s="112"/>
      <c r="S328" s="112"/>
      <c r="T328" s="112"/>
      <c r="U328" s="112"/>
      <c r="V328" s="112"/>
      <c r="W328" s="112"/>
      <c r="X328" s="112"/>
      <c r="Y328" s="112"/>
      <c r="Z328" s="112"/>
      <c r="AA328" s="112"/>
      <c r="AB328" s="112"/>
      <c r="AC328" s="112"/>
      <c r="AD328" s="112"/>
      <c r="AE328" s="112"/>
      <c r="AF328" s="112"/>
      <c r="AG328" s="112"/>
    </row>
    <row r="329" spans="1:33" x14ac:dyDescent="0.25">
      <c r="A329" s="112"/>
      <c r="B329" s="112"/>
      <c r="C329" s="112"/>
      <c r="D329" s="112"/>
      <c r="E329" s="112"/>
      <c r="F329" s="112"/>
      <c r="G329" s="112"/>
      <c r="H329" s="112"/>
      <c r="I329" s="112"/>
      <c r="J329" s="112"/>
      <c r="K329" s="112"/>
      <c r="L329" s="112"/>
      <c r="M329" s="112"/>
      <c r="N329" s="112"/>
      <c r="O329" s="112"/>
      <c r="P329" s="112"/>
      <c r="Q329" s="112"/>
      <c r="R329" s="112"/>
      <c r="S329" s="112"/>
      <c r="T329" s="112"/>
      <c r="U329" s="112"/>
      <c r="V329" s="112"/>
      <c r="W329" s="112"/>
      <c r="X329" s="112"/>
      <c r="Y329" s="112"/>
      <c r="Z329" s="112"/>
      <c r="AA329" s="112"/>
      <c r="AB329" s="112"/>
      <c r="AC329" s="112"/>
      <c r="AD329" s="112"/>
      <c r="AE329" s="112"/>
      <c r="AF329" s="112"/>
      <c r="AG329" s="112"/>
    </row>
    <row r="330" spans="1:33" x14ac:dyDescent="0.25">
      <c r="A330" s="112"/>
      <c r="B330" s="112"/>
      <c r="C330" s="112"/>
      <c r="D330" s="112"/>
      <c r="E330" s="112"/>
      <c r="F330" s="112"/>
      <c r="G330" s="112"/>
      <c r="H330" s="112"/>
      <c r="I330" s="112"/>
      <c r="J330" s="112"/>
      <c r="K330" s="112"/>
      <c r="L330" s="112"/>
      <c r="M330" s="112"/>
      <c r="N330" s="112"/>
      <c r="O330" s="112"/>
      <c r="P330" s="112"/>
      <c r="Q330" s="112"/>
      <c r="R330" s="112"/>
      <c r="S330" s="112"/>
      <c r="T330" s="112"/>
      <c r="U330" s="112"/>
      <c r="V330" s="112"/>
      <c r="W330" s="112"/>
      <c r="X330" s="112"/>
      <c r="Y330" s="112"/>
      <c r="Z330" s="112"/>
      <c r="AA330" s="112"/>
      <c r="AB330" s="112"/>
      <c r="AC330" s="112"/>
      <c r="AD330" s="112"/>
      <c r="AE330" s="112"/>
      <c r="AF330" s="112"/>
      <c r="AG330" s="112"/>
    </row>
    <row r="331" spans="1:33" x14ac:dyDescent="0.25">
      <c r="A331" s="112"/>
      <c r="B331" s="112"/>
      <c r="C331" s="112"/>
      <c r="D331" s="112"/>
      <c r="E331" s="112"/>
      <c r="F331" s="112"/>
      <c r="G331" s="112"/>
      <c r="H331" s="112"/>
      <c r="I331" s="112"/>
      <c r="J331" s="112"/>
      <c r="K331" s="112"/>
      <c r="L331" s="112"/>
      <c r="M331" s="112"/>
      <c r="N331" s="112"/>
      <c r="O331" s="112"/>
      <c r="P331" s="112"/>
      <c r="Q331" s="112"/>
      <c r="R331" s="112"/>
      <c r="S331" s="112"/>
      <c r="T331" s="112"/>
      <c r="U331" s="112"/>
      <c r="V331" s="112"/>
      <c r="W331" s="112"/>
      <c r="X331" s="112"/>
      <c r="Y331" s="112"/>
      <c r="Z331" s="112"/>
      <c r="AA331" s="112"/>
      <c r="AB331" s="112"/>
      <c r="AC331" s="112"/>
      <c r="AD331" s="112"/>
      <c r="AE331" s="112"/>
      <c r="AF331" s="112"/>
      <c r="AG331" s="112"/>
    </row>
    <row r="332" spans="1:33" x14ac:dyDescent="0.25">
      <c r="A332" s="112"/>
      <c r="B332" s="112"/>
      <c r="C332" s="112"/>
      <c r="D332" s="112"/>
      <c r="E332" s="112"/>
      <c r="F332" s="112"/>
      <c r="G332" s="112"/>
      <c r="H332" s="112"/>
      <c r="I332" s="112"/>
      <c r="J332" s="112"/>
      <c r="K332" s="112"/>
      <c r="L332" s="112"/>
      <c r="M332" s="112"/>
      <c r="N332" s="112"/>
      <c r="O332" s="112"/>
      <c r="P332" s="112"/>
      <c r="Q332" s="112"/>
      <c r="R332" s="112"/>
      <c r="S332" s="112"/>
      <c r="T332" s="112"/>
      <c r="U332" s="112"/>
      <c r="V332" s="112"/>
      <c r="W332" s="112"/>
      <c r="X332" s="112"/>
      <c r="Y332" s="112"/>
      <c r="Z332" s="112"/>
      <c r="AA332" s="112"/>
      <c r="AB332" s="112"/>
      <c r="AC332" s="112"/>
      <c r="AD332" s="112"/>
      <c r="AE332" s="112"/>
      <c r="AF332" s="112"/>
      <c r="AG332" s="112"/>
    </row>
    <row r="333" spans="1:33" x14ac:dyDescent="0.25">
      <c r="A333" s="112"/>
      <c r="B333" s="112"/>
      <c r="C333" s="112"/>
      <c r="D333" s="112"/>
      <c r="E333" s="112"/>
      <c r="F333" s="112"/>
      <c r="G333" s="112"/>
      <c r="H333" s="112"/>
      <c r="I333" s="112"/>
      <c r="J333" s="112"/>
      <c r="K333" s="112"/>
      <c r="L333" s="112"/>
      <c r="M333" s="112"/>
      <c r="N333" s="112"/>
      <c r="O333" s="112"/>
      <c r="P333" s="112"/>
      <c r="Q333" s="112"/>
      <c r="R333" s="112"/>
      <c r="S333" s="112"/>
      <c r="T333" s="112"/>
      <c r="U333" s="112"/>
      <c r="V333" s="112"/>
      <c r="W333" s="112"/>
      <c r="X333" s="112"/>
      <c r="Y333" s="112"/>
      <c r="Z333" s="112"/>
      <c r="AA333" s="112"/>
      <c r="AB333" s="112"/>
      <c r="AC333" s="112"/>
      <c r="AD333" s="112"/>
      <c r="AE333" s="112"/>
      <c r="AF333" s="112"/>
      <c r="AG333" s="112"/>
    </row>
    <row r="334" spans="1:33" x14ac:dyDescent="0.25">
      <c r="A334" s="112"/>
      <c r="B334" s="112"/>
      <c r="C334" s="112"/>
      <c r="D334" s="112"/>
      <c r="E334" s="112"/>
      <c r="F334" s="112"/>
      <c r="G334" s="112"/>
      <c r="H334" s="112"/>
      <c r="I334" s="112"/>
      <c r="J334" s="112"/>
      <c r="K334" s="112"/>
      <c r="L334" s="112"/>
      <c r="M334" s="112"/>
      <c r="N334" s="112"/>
      <c r="O334" s="112"/>
      <c r="P334" s="112"/>
      <c r="Q334" s="112"/>
      <c r="R334" s="112"/>
      <c r="S334" s="112"/>
      <c r="T334" s="112"/>
      <c r="U334" s="112"/>
      <c r="V334" s="112"/>
      <c r="W334" s="112"/>
      <c r="X334" s="112"/>
      <c r="Y334" s="112"/>
      <c r="Z334" s="112"/>
      <c r="AA334" s="112"/>
      <c r="AB334" s="112"/>
      <c r="AC334" s="112"/>
      <c r="AD334" s="112"/>
      <c r="AE334" s="112"/>
      <c r="AF334" s="112"/>
      <c r="AG334" s="112"/>
    </row>
    <row r="335" spans="1:33" x14ac:dyDescent="0.25">
      <c r="A335" s="112"/>
      <c r="B335" s="112"/>
      <c r="C335" s="112"/>
      <c r="D335" s="112"/>
      <c r="E335" s="112"/>
      <c r="F335" s="112"/>
      <c r="G335" s="112"/>
      <c r="H335" s="112"/>
      <c r="I335" s="112"/>
      <c r="J335" s="112"/>
      <c r="K335" s="112"/>
      <c r="L335" s="112"/>
      <c r="M335" s="112"/>
      <c r="N335" s="112"/>
      <c r="O335" s="112"/>
      <c r="P335" s="112"/>
      <c r="Q335" s="112"/>
      <c r="R335" s="112"/>
      <c r="S335" s="112"/>
      <c r="T335" s="112"/>
      <c r="U335" s="112"/>
      <c r="V335" s="112"/>
      <c r="W335" s="112"/>
      <c r="X335" s="112"/>
      <c r="Y335" s="112"/>
      <c r="Z335" s="112"/>
      <c r="AA335" s="112"/>
      <c r="AB335" s="112"/>
      <c r="AC335" s="112"/>
      <c r="AD335" s="112"/>
      <c r="AE335" s="112"/>
      <c r="AF335" s="112"/>
      <c r="AG335" s="112"/>
    </row>
    <row r="336" spans="1:33" x14ac:dyDescent="0.25">
      <c r="A336" s="112"/>
      <c r="B336" s="112"/>
      <c r="C336" s="112"/>
      <c r="D336" s="112"/>
      <c r="E336" s="112"/>
      <c r="F336" s="112"/>
      <c r="G336" s="112"/>
      <c r="H336" s="112"/>
      <c r="I336" s="112"/>
      <c r="J336" s="112"/>
      <c r="K336" s="112"/>
      <c r="L336" s="112"/>
      <c r="M336" s="112"/>
      <c r="N336" s="112"/>
      <c r="O336" s="112"/>
      <c r="P336" s="112"/>
      <c r="Q336" s="112"/>
      <c r="R336" s="112"/>
      <c r="S336" s="112"/>
      <c r="T336" s="112"/>
      <c r="U336" s="112"/>
      <c r="V336" s="112"/>
      <c r="W336" s="112"/>
      <c r="X336" s="112"/>
      <c r="Y336" s="112"/>
      <c r="Z336" s="112"/>
      <c r="AA336" s="112"/>
      <c r="AB336" s="112"/>
      <c r="AC336" s="112"/>
      <c r="AD336" s="112"/>
      <c r="AE336" s="112"/>
      <c r="AF336" s="112"/>
      <c r="AG336" s="112"/>
    </row>
    <row r="337" spans="1:33" x14ac:dyDescent="0.25">
      <c r="A337" s="112"/>
      <c r="B337" s="112"/>
      <c r="C337" s="112"/>
      <c r="D337" s="112"/>
      <c r="E337" s="112"/>
      <c r="F337" s="112"/>
      <c r="G337" s="112"/>
      <c r="H337" s="112"/>
      <c r="I337" s="112"/>
      <c r="J337" s="112"/>
      <c r="K337" s="112"/>
      <c r="L337" s="112"/>
      <c r="M337" s="112"/>
      <c r="N337" s="112"/>
      <c r="O337" s="112"/>
      <c r="P337" s="112"/>
      <c r="Q337" s="112"/>
      <c r="R337" s="112"/>
      <c r="S337" s="112"/>
      <c r="T337" s="112"/>
      <c r="U337" s="112"/>
      <c r="V337" s="112"/>
      <c r="W337" s="112"/>
      <c r="X337" s="112"/>
      <c r="Y337" s="112"/>
      <c r="Z337" s="112"/>
      <c r="AA337" s="112"/>
      <c r="AB337" s="112"/>
      <c r="AC337" s="112"/>
      <c r="AD337" s="112"/>
      <c r="AE337" s="112"/>
      <c r="AF337" s="112"/>
      <c r="AG337" s="112"/>
    </row>
    <row r="338" spans="1:33" x14ac:dyDescent="0.25">
      <c r="A338" s="112"/>
      <c r="B338" s="112"/>
      <c r="C338" s="112"/>
      <c r="D338" s="112"/>
      <c r="E338" s="112"/>
      <c r="F338" s="112"/>
      <c r="G338" s="112"/>
      <c r="H338" s="112"/>
      <c r="I338" s="112"/>
      <c r="J338" s="112"/>
      <c r="K338" s="112"/>
      <c r="L338" s="112"/>
      <c r="M338" s="112"/>
      <c r="N338" s="112"/>
      <c r="O338" s="112"/>
      <c r="P338" s="112"/>
      <c r="Q338" s="112"/>
      <c r="R338" s="112"/>
      <c r="S338" s="112"/>
      <c r="T338" s="112"/>
      <c r="U338" s="112"/>
      <c r="V338" s="112"/>
      <c r="W338" s="112"/>
      <c r="X338" s="112"/>
      <c r="Y338" s="112"/>
      <c r="Z338" s="112"/>
      <c r="AA338" s="112"/>
      <c r="AB338" s="112"/>
      <c r="AC338" s="112"/>
      <c r="AD338" s="112"/>
      <c r="AE338" s="112"/>
      <c r="AF338" s="112"/>
      <c r="AG338" s="112"/>
    </row>
    <row r="339" spans="1:33" x14ac:dyDescent="0.25">
      <c r="A339" s="112"/>
      <c r="B339" s="112"/>
      <c r="C339" s="112"/>
      <c r="D339" s="112"/>
      <c r="E339" s="112"/>
      <c r="F339" s="112"/>
      <c r="G339" s="112"/>
      <c r="H339" s="112"/>
      <c r="I339" s="112"/>
      <c r="J339" s="112"/>
      <c r="K339" s="112"/>
      <c r="L339" s="112"/>
      <c r="M339" s="112"/>
      <c r="N339" s="112"/>
      <c r="O339" s="112"/>
      <c r="P339" s="112"/>
      <c r="Q339" s="112"/>
      <c r="R339" s="112"/>
      <c r="S339" s="112"/>
      <c r="T339" s="112"/>
      <c r="U339" s="112"/>
      <c r="V339" s="112"/>
      <c r="W339" s="112"/>
      <c r="X339" s="112"/>
      <c r="Y339" s="112"/>
      <c r="Z339" s="112"/>
      <c r="AA339" s="112"/>
      <c r="AB339" s="112"/>
      <c r="AC339" s="112"/>
      <c r="AD339" s="112"/>
      <c r="AE339" s="112"/>
      <c r="AF339" s="112"/>
      <c r="AG339" s="112"/>
    </row>
    <row r="340" spans="1:33" x14ac:dyDescent="0.25">
      <c r="A340" s="112"/>
      <c r="B340" s="112"/>
      <c r="C340" s="112"/>
      <c r="D340" s="112"/>
      <c r="E340" s="112"/>
      <c r="F340" s="112"/>
      <c r="G340" s="112"/>
      <c r="H340" s="112"/>
      <c r="I340" s="112"/>
      <c r="J340" s="112"/>
      <c r="K340" s="112"/>
      <c r="L340" s="112"/>
      <c r="M340" s="112"/>
      <c r="N340" s="112"/>
      <c r="O340" s="112"/>
      <c r="P340" s="112"/>
      <c r="Q340" s="112"/>
      <c r="R340" s="112"/>
      <c r="S340" s="112"/>
      <c r="T340" s="112"/>
      <c r="U340" s="112"/>
      <c r="V340" s="112"/>
      <c r="W340" s="112"/>
      <c r="X340" s="112"/>
      <c r="Y340" s="112"/>
      <c r="Z340" s="112"/>
      <c r="AA340" s="112"/>
      <c r="AB340" s="112"/>
      <c r="AC340" s="112"/>
      <c r="AD340" s="112"/>
      <c r="AE340" s="112"/>
      <c r="AF340" s="112"/>
      <c r="AG340" s="112"/>
    </row>
    <row r="341" spans="1:33" x14ac:dyDescent="0.25">
      <c r="A341" s="112"/>
      <c r="B341" s="112"/>
      <c r="C341" s="112"/>
      <c r="D341" s="112"/>
      <c r="E341" s="112"/>
      <c r="F341" s="112"/>
      <c r="G341" s="112"/>
      <c r="H341" s="112"/>
      <c r="I341" s="112"/>
      <c r="J341" s="112"/>
      <c r="K341" s="112"/>
      <c r="L341" s="112"/>
      <c r="M341" s="112"/>
      <c r="N341" s="112"/>
      <c r="O341" s="112"/>
      <c r="P341" s="112"/>
      <c r="Q341" s="112"/>
      <c r="R341" s="112"/>
      <c r="S341" s="112"/>
      <c r="T341" s="112"/>
      <c r="U341" s="112"/>
      <c r="V341" s="112"/>
      <c r="W341" s="112"/>
      <c r="X341" s="112"/>
      <c r="Y341" s="112"/>
      <c r="Z341" s="112"/>
      <c r="AA341" s="112"/>
      <c r="AB341" s="112"/>
      <c r="AC341" s="112"/>
      <c r="AD341" s="112"/>
      <c r="AE341" s="112"/>
      <c r="AF341" s="112"/>
      <c r="AG341" s="112"/>
    </row>
    <row r="342" spans="1:33" x14ac:dyDescent="0.25">
      <c r="A342" s="112"/>
      <c r="B342" s="112"/>
      <c r="C342" s="112"/>
      <c r="D342" s="112"/>
      <c r="E342" s="112"/>
      <c r="F342" s="112"/>
      <c r="G342" s="112"/>
      <c r="H342" s="112"/>
      <c r="I342" s="112"/>
      <c r="J342" s="112"/>
      <c r="K342" s="112"/>
      <c r="L342" s="112"/>
      <c r="M342" s="112"/>
      <c r="N342" s="112"/>
      <c r="O342" s="112"/>
      <c r="P342" s="112"/>
      <c r="Q342" s="112"/>
      <c r="R342" s="112"/>
      <c r="S342" s="112"/>
      <c r="T342" s="112"/>
      <c r="U342" s="112"/>
      <c r="V342" s="112"/>
      <c r="W342" s="112"/>
      <c r="X342" s="112"/>
      <c r="Y342" s="112"/>
      <c r="Z342" s="112"/>
      <c r="AA342" s="112"/>
      <c r="AB342" s="112"/>
      <c r="AC342" s="112"/>
      <c r="AD342" s="112"/>
      <c r="AE342" s="112"/>
      <c r="AF342" s="112"/>
      <c r="AG342" s="112"/>
    </row>
    <row r="343" spans="1:33" x14ac:dyDescent="0.25">
      <c r="A343" s="112"/>
      <c r="B343" s="112"/>
      <c r="C343" s="112"/>
      <c r="D343" s="112"/>
      <c r="E343" s="112"/>
      <c r="F343" s="112"/>
      <c r="G343" s="112"/>
      <c r="H343" s="112"/>
      <c r="I343" s="112"/>
      <c r="J343" s="112"/>
      <c r="K343" s="112"/>
      <c r="L343" s="112"/>
      <c r="M343" s="112"/>
      <c r="N343" s="112"/>
      <c r="O343" s="112"/>
      <c r="P343" s="112"/>
      <c r="Q343" s="112"/>
      <c r="R343" s="112"/>
      <c r="S343" s="112"/>
      <c r="T343" s="112"/>
      <c r="U343" s="112"/>
      <c r="V343" s="112"/>
      <c r="W343" s="112"/>
      <c r="X343" s="112"/>
      <c r="Y343" s="112"/>
      <c r="Z343" s="112"/>
      <c r="AA343" s="112"/>
      <c r="AB343" s="112"/>
      <c r="AC343" s="112"/>
      <c r="AD343" s="112"/>
      <c r="AE343" s="112"/>
      <c r="AF343" s="112"/>
      <c r="AG343" s="112"/>
    </row>
    <row r="344" spans="1:33" x14ac:dyDescent="0.25">
      <c r="A344" s="112"/>
      <c r="B344" s="112"/>
      <c r="C344" s="112"/>
      <c r="D344" s="112"/>
      <c r="E344" s="112"/>
      <c r="F344" s="112"/>
      <c r="G344" s="112"/>
      <c r="H344" s="112"/>
      <c r="I344" s="112"/>
      <c r="J344" s="112"/>
      <c r="K344" s="112"/>
      <c r="L344" s="112"/>
      <c r="M344" s="112"/>
      <c r="N344" s="112"/>
      <c r="O344" s="112"/>
      <c r="P344" s="112"/>
      <c r="Q344" s="112"/>
      <c r="R344" s="112"/>
      <c r="S344" s="112"/>
      <c r="T344" s="112"/>
      <c r="U344" s="112"/>
      <c r="V344" s="112"/>
      <c r="W344" s="112"/>
      <c r="X344" s="112"/>
      <c r="Y344" s="112"/>
      <c r="Z344" s="112"/>
      <c r="AA344" s="112"/>
      <c r="AB344" s="112"/>
      <c r="AC344" s="112"/>
      <c r="AD344" s="112"/>
      <c r="AE344" s="112"/>
      <c r="AF344" s="112"/>
      <c r="AG344" s="112"/>
    </row>
    <row r="345" spans="1:33" x14ac:dyDescent="0.25">
      <c r="A345" s="112"/>
      <c r="B345" s="112"/>
      <c r="C345" s="112"/>
      <c r="D345" s="112"/>
      <c r="E345" s="112"/>
      <c r="F345" s="112"/>
      <c r="G345" s="112"/>
      <c r="H345" s="112"/>
      <c r="I345" s="112"/>
      <c r="J345" s="112"/>
      <c r="K345" s="112"/>
      <c r="L345" s="112"/>
      <c r="M345" s="112"/>
      <c r="N345" s="112"/>
      <c r="O345" s="112"/>
      <c r="P345" s="112"/>
      <c r="Q345" s="112"/>
      <c r="R345" s="112"/>
      <c r="S345" s="112"/>
      <c r="T345" s="112"/>
      <c r="U345" s="112"/>
      <c r="V345" s="112"/>
      <c r="W345" s="112"/>
      <c r="X345" s="112"/>
      <c r="Y345" s="112"/>
      <c r="Z345" s="112"/>
      <c r="AA345" s="112"/>
      <c r="AB345" s="112"/>
      <c r="AC345" s="112"/>
      <c r="AD345" s="112"/>
      <c r="AE345" s="112"/>
      <c r="AF345" s="112"/>
      <c r="AG345" s="112"/>
    </row>
    <row r="346" spans="1:33" x14ac:dyDescent="0.25">
      <c r="A346" s="112"/>
      <c r="B346" s="112"/>
      <c r="C346" s="112"/>
      <c r="D346" s="112"/>
      <c r="E346" s="112"/>
      <c r="F346" s="112"/>
      <c r="G346" s="112"/>
      <c r="H346" s="112"/>
      <c r="I346" s="112"/>
      <c r="J346" s="112"/>
      <c r="K346" s="112"/>
      <c r="L346" s="112"/>
      <c r="M346" s="112"/>
      <c r="N346" s="112"/>
      <c r="O346" s="112"/>
      <c r="P346" s="112"/>
      <c r="Q346" s="112"/>
      <c r="R346" s="112"/>
      <c r="S346" s="112"/>
      <c r="T346" s="112"/>
      <c r="U346" s="112"/>
      <c r="V346" s="112"/>
      <c r="W346" s="112"/>
      <c r="X346" s="112"/>
      <c r="Y346" s="112"/>
      <c r="Z346" s="112"/>
      <c r="AA346" s="112"/>
      <c r="AB346" s="112"/>
      <c r="AC346" s="112"/>
      <c r="AD346" s="112"/>
      <c r="AE346" s="112"/>
      <c r="AF346" s="112"/>
      <c r="AG346" s="112"/>
    </row>
    <row r="347" spans="1:33" x14ac:dyDescent="0.25">
      <c r="A347" s="112"/>
      <c r="B347" s="112"/>
      <c r="C347" s="112"/>
      <c r="D347" s="112"/>
      <c r="E347" s="112"/>
      <c r="F347" s="112"/>
      <c r="G347" s="112"/>
      <c r="H347" s="112"/>
      <c r="I347" s="112"/>
      <c r="J347" s="112"/>
      <c r="K347" s="112"/>
      <c r="L347" s="112"/>
      <c r="M347" s="112"/>
      <c r="N347" s="112"/>
      <c r="O347" s="112"/>
      <c r="P347" s="112"/>
      <c r="Q347" s="112"/>
      <c r="R347" s="112"/>
      <c r="S347" s="112"/>
      <c r="T347" s="112"/>
      <c r="U347" s="112"/>
      <c r="V347" s="112"/>
      <c r="W347" s="112"/>
      <c r="X347" s="112"/>
      <c r="Y347" s="112"/>
      <c r="Z347" s="112"/>
      <c r="AA347" s="112"/>
      <c r="AB347" s="112"/>
      <c r="AC347" s="112"/>
      <c r="AD347" s="112"/>
      <c r="AE347" s="112"/>
      <c r="AF347" s="112"/>
      <c r="AG347" s="112"/>
    </row>
    <row r="348" spans="1:33" x14ac:dyDescent="0.25">
      <c r="A348" s="112"/>
      <c r="B348" s="112"/>
      <c r="C348" s="112"/>
      <c r="D348" s="112"/>
      <c r="E348" s="112"/>
      <c r="F348" s="112"/>
      <c r="G348" s="112"/>
      <c r="H348" s="112"/>
      <c r="I348" s="112"/>
      <c r="J348" s="112"/>
      <c r="K348" s="112"/>
      <c r="L348" s="112"/>
      <c r="M348" s="112"/>
      <c r="N348" s="112"/>
      <c r="O348" s="112"/>
      <c r="P348" s="112"/>
      <c r="Q348" s="112"/>
      <c r="R348" s="112"/>
      <c r="S348" s="112"/>
      <c r="T348" s="112"/>
      <c r="U348" s="112"/>
      <c r="V348" s="112"/>
      <c r="W348" s="112"/>
      <c r="X348" s="112"/>
      <c r="Y348" s="112"/>
      <c r="Z348" s="112"/>
      <c r="AA348" s="112"/>
      <c r="AB348" s="112"/>
      <c r="AC348" s="112"/>
      <c r="AD348" s="112"/>
      <c r="AE348" s="112"/>
      <c r="AF348" s="112"/>
      <c r="AG348" s="112"/>
    </row>
    <row r="349" spans="1:33" x14ac:dyDescent="0.25">
      <c r="A349" s="112"/>
      <c r="B349" s="112"/>
      <c r="C349" s="112"/>
      <c r="D349" s="112"/>
      <c r="E349" s="112"/>
      <c r="F349" s="112"/>
      <c r="G349" s="112"/>
      <c r="H349" s="112"/>
      <c r="I349" s="112"/>
      <c r="J349" s="112"/>
      <c r="K349" s="112"/>
      <c r="L349" s="112"/>
      <c r="M349" s="112"/>
      <c r="N349" s="112"/>
      <c r="O349" s="112"/>
      <c r="P349" s="112"/>
      <c r="Q349" s="112"/>
      <c r="R349" s="112"/>
      <c r="S349" s="112"/>
      <c r="T349" s="112"/>
      <c r="U349" s="112"/>
      <c r="V349" s="112"/>
      <c r="W349" s="112"/>
      <c r="X349" s="112"/>
      <c r="Y349" s="112"/>
      <c r="Z349" s="112"/>
      <c r="AA349" s="112"/>
      <c r="AB349" s="112"/>
      <c r="AC349" s="112"/>
      <c r="AD349" s="112"/>
      <c r="AE349" s="112"/>
      <c r="AF349" s="112"/>
      <c r="AG349" s="112"/>
    </row>
    <row r="350" spans="1:33" x14ac:dyDescent="0.25">
      <c r="A350" s="112"/>
      <c r="B350" s="112"/>
      <c r="C350" s="112"/>
      <c r="D350" s="112"/>
      <c r="E350" s="112"/>
      <c r="F350" s="112"/>
      <c r="G350" s="112"/>
      <c r="H350" s="112"/>
      <c r="I350" s="112"/>
      <c r="J350" s="112"/>
      <c r="K350" s="112"/>
      <c r="L350" s="112"/>
      <c r="M350" s="112"/>
      <c r="N350" s="112"/>
      <c r="O350" s="112"/>
      <c r="P350" s="112"/>
      <c r="Q350" s="112"/>
      <c r="R350" s="112"/>
      <c r="S350" s="112"/>
      <c r="T350" s="112"/>
      <c r="U350" s="112"/>
      <c r="V350" s="112"/>
      <c r="W350" s="112"/>
      <c r="X350" s="112"/>
      <c r="Y350" s="112"/>
      <c r="Z350" s="112"/>
      <c r="AA350" s="112"/>
      <c r="AB350" s="112"/>
      <c r="AC350" s="112"/>
      <c r="AD350" s="112"/>
      <c r="AE350" s="112"/>
      <c r="AF350" s="112"/>
      <c r="AG350" s="112"/>
    </row>
    <row r="351" spans="1:33" x14ac:dyDescent="0.25">
      <c r="A351" s="112"/>
      <c r="B351" s="112"/>
      <c r="C351" s="112"/>
      <c r="D351" s="112"/>
      <c r="E351" s="112"/>
      <c r="F351" s="112"/>
      <c r="G351" s="112"/>
      <c r="H351" s="112"/>
      <c r="I351" s="112"/>
      <c r="J351" s="112"/>
      <c r="K351" s="112"/>
      <c r="L351" s="112"/>
      <c r="M351" s="112"/>
      <c r="N351" s="112"/>
      <c r="O351" s="112"/>
      <c r="P351" s="112"/>
      <c r="Q351" s="112"/>
      <c r="R351" s="112"/>
      <c r="S351" s="112"/>
      <c r="T351" s="112"/>
      <c r="U351" s="112"/>
      <c r="V351" s="112"/>
      <c r="W351" s="112"/>
      <c r="X351" s="112"/>
      <c r="Y351" s="112"/>
      <c r="Z351" s="112"/>
      <c r="AA351" s="112"/>
      <c r="AB351" s="112"/>
      <c r="AC351" s="112"/>
      <c r="AD351" s="112"/>
      <c r="AE351" s="112"/>
      <c r="AF351" s="112"/>
      <c r="AG351" s="112"/>
    </row>
    <row r="352" spans="1:33" x14ac:dyDescent="0.25">
      <c r="A352" s="112"/>
      <c r="B352" s="112"/>
      <c r="C352" s="112"/>
      <c r="D352" s="112"/>
      <c r="E352" s="112"/>
      <c r="F352" s="112"/>
      <c r="G352" s="112"/>
      <c r="H352" s="112"/>
      <c r="I352" s="112"/>
      <c r="J352" s="112"/>
      <c r="K352" s="112"/>
      <c r="L352" s="112"/>
      <c r="M352" s="112"/>
      <c r="N352" s="112"/>
      <c r="O352" s="112"/>
      <c r="P352" s="112"/>
      <c r="Q352" s="112"/>
      <c r="R352" s="112"/>
      <c r="S352" s="112"/>
      <c r="T352" s="112"/>
      <c r="U352" s="112"/>
      <c r="V352" s="112"/>
      <c r="W352" s="112"/>
      <c r="X352" s="112"/>
      <c r="Y352" s="112"/>
      <c r="Z352" s="112"/>
      <c r="AA352" s="112"/>
      <c r="AB352" s="112"/>
      <c r="AC352" s="112"/>
      <c r="AD352" s="112"/>
      <c r="AE352" s="112"/>
      <c r="AF352" s="112"/>
      <c r="AG352" s="112"/>
    </row>
    <row r="353" spans="1:33" x14ac:dyDescent="0.25">
      <c r="A353" s="112"/>
      <c r="B353" s="112"/>
      <c r="C353" s="112"/>
      <c r="D353" s="112"/>
      <c r="E353" s="112"/>
      <c r="F353" s="112"/>
      <c r="G353" s="112"/>
      <c r="H353" s="112"/>
      <c r="I353" s="112"/>
      <c r="J353" s="112"/>
      <c r="K353" s="112"/>
      <c r="L353" s="112"/>
      <c r="M353" s="112"/>
      <c r="N353" s="112"/>
      <c r="O353" s="112"/>
      <c r="P353" s="112"/>
      <c r="Q353" s="112"/>
      <c r="R353" s="112"/>
      <c r="S353" s="112"/>
      <c r="T353" s="112"/>
      <c r="U353" s="112"/>
      <c r="V353" s="112"/>
      <c r="W353" s="112"/>
      <c r="X353" s="112"/>
      <c r="Y353" s="112"/>
      <c r="Z353" s="112"/>
      <c r="AA353" s="112"/>
      <c r="AB353" s="112"/>
      <c r="AC353" s="112"/>
      <c r="AD353" s="112"/>
      <c r="AE353" s="112"/>
      <c r="AF353" s="112"/>
      <c r="AG353" s="112"/>
    </row>
    <row r="354" spans="1:33" x14ac:dyDescent="0.25">
      <c r="A354" s="112"/>
      <c r="B354" s="112"/>
      <c r="C354" s="112"/>
      <c r="D354" s="112"/>
      <c r="E354" s="112"/>
      <c r="F354" s="112"/>
      <c r="G354" s="112"/>
      <c r="H354" s="112"/>
      <c r="I354" s="112"/>
      <c r="J354" s="112"/>
      <c r="K354" s="112"/>
      <c r="L354" s="112"/>
      <c r="M354" s="112"/>
      <c r="N354" s="112"/>
      <c r="O354" s="112"/>
      <c r="P354" s="112"/>
      <c r="Q354" s="112"/>
      <c r="R354" s="112"/>
      <c r="S354" s="112"/>
      <c r="T354" s="112"/>
      <c r="U354" s="112"/>
      <c r="V354" s="112"/>
      <c r="W354" s="112"/>
      <c r="X354" s="112"/>
      <c r="Y354" s="112"/>
      <c r="Z354" s="112"/>
      <c r="AA354" s="112"/>
      <c r="AB354" s="112"/>
      <c r="AC354" s="112"/>
      <c r="AD354" s="112"/>
      <c r="AE354" s="112"/>
      <c r="AF354" s="112"/>
      <c r="AG354" s="112"/>
    </row>
    <row r="355" spans="1:33" x14ac:dyDescent="0.25">
      <c r="A355" s="112"/>
      <c r="B355" s="112"/>
      <c r="C355" s="112"/>
      <c r="D355" s="112"/>
      <c r="E355" s="112"/>
      <c r="F355" s="112"/>
      <c r="G355" s="112"/>
      <c r="H355" s="112"/>
      <c r="I355" s="112"/>
      <c r="J355" s="112"/>
      <c r="K355" s="112"/>
      <c r="L355" s="112"/>
      <c r="M355" s="112"/>
      <c r="N355" s="112"/>
      <c r="O355" s="112"/>
      <c r="P355" s="112"/>
      <c r="Q355" s="112"/>
      <c r="R355" s="112"/>
      <c r="S355" s="112"/>
      <c r="T355" s="112"/>
      <c r="U355" s="112"/>
      <c r="V355" s="112"/>
      <c r="W355" s="112"/>
      <c r="X355" s="112"/>
      <c r="Y355" s="112"/>
      <c r="Z355" s="112"/>
      <c r="AA355" s="112"/>
      <c r="AB355" s="112"/>
      <c r="AC355" s="112"/>
      <c r="AD355" s="112"/>
      <c r="AE355" s="112"/>
      <c r="AF355" s="112"/>
      <c r="AG355" s="112"/>
    </row>
    <row r="356" spans="1:33" x14ac:dyDescent="0.25">
      <c r="A356" s="112"/>
      <c r="B356" s="112"/>
      <c r="C356" s="112"/>
      <c r="D356" s="112"/>
      <c r="E356" s="112"/>
      <c r="F356" s="112"/>
      <c r="G356" s="112"/>
      <c r="H356" s="112"/>
      <c r="I356" s="112"/>
      <c r="J356" s="112"/>
      <c r="K356" s="112"/>
      <c r="L356" s="112"/>
      <c r="M356" s="112"/>
      <c r="N356" s="112"/>
      <c r="O356" s="112"/>
      <c r="P356" s="112"/>
      <c r="Q356" s="112"/>
      <c r="R356" s="112"/>
      <c r="S356" s="112"/>
      <c r="T356" s="112"/>
      <c r="U356" s="112"/>
      <c r="V356" s="112"/>
      <c r="W356" s="112"/>
      <c r="X356" s="112"/>
      <c r="Y356" s="112"/>
      <c r="Z356" s="112"/>
      <c r="AA356" s="112"/>
      <c r="AB356" s="112"/>
      <c r="AC356" s="112"/>
      <c r="AD356" s="112"/>
      <c r="AE356" s="112"/>
      <c r="AF356" s="112"/>
      <c r="AG356" s="112"/>
    </row>
    <row r="357" spans="1:33" x14ac:dyDescent="0.25">
      <c r="A357" s="112"/>
      <c r="B357" s="112"/>
      <c r="C357" s="112"/>
      <c r="D357" s="112"/>
      <c r="E357" s="112"/>
      <c r="F357" s="112"/>
      <c r="G357" s="112"/>
      <c r="H357" s="112"/>
      <c r="I357" s="112"/>
      <c r="J357" s="112"/>
      <c r="K357" s="112"/>
      <c r="L357" s="112"/>
      <c r="M357" s="112"/>
      <c r="N357" s="112"/>
      <c r="O357" s="112"/>
      <c r="P357" s="112"/>
      <c r="Q357" s="112"/>
      <c r="R357" s="112"/>
      <c r="S357" s="112"/>
      <c r="T357" s="112"/>
      <c r="U357" s="112"/>
      <c r="V357" s="112"/>
      <c r="W357" s="112"/>
      <c r="X357" s="112"/>
      <c r="Y357" s="112"/>
      <c r="Z357" s="112"/>
      <c r="AA357" s="112"/>
      <c r="AB357" s="112"/>
      <c r="AC357" s="112"/>
      <c r="AD357" s="112"/>
      <c r="AE357" s="112"/>
      <c r="AF357" s="112"/>
      <c r="AG357" s="112"/>
    </row>
    <row r="358" spans="1:33" x14ac:dyDescent="0.25">
      <c r="A358" s="112"/>
      <c r="B358" s="112"/>
      <c r="C358" s="112"/>
      <c r="D358" s="112"/>
      <c r="E358" s="112"/>
      <c r="F358" s="112"/>
      <c r="G358" s="112"/>
      <c r="H358" s="112"/>
      <c r="I358" s="112"/>
      <c r="J358" s="112"/>
      <c r="K358" s="112"/>
      <c r="L358" s="112"/>
      <c r="M358" s="112"/>
      <c r="N358" s="112"/>
      <c r="O358" s="112"/>
      <c r="P358" s="112"/>
      <c r="Q358" s="112"/>
      <c r="R358" s="112"/>
      <c r="S358" s="112"/>
      <c r="T358" s="112"/>
      <c r="U358" s="112"/>
      <c r="V358" s="112"/>
      <c r="W358" s="112"/>
      <c r="X358" s="112"/>
      <c r="Y358" s="112"/>
      <c r="Z358" s="112"/>
      <c r="AA358" s="112"/>
      <c r="AB358" s="112"/>
      <c r="AC358" s="112"/>
      <c r="AD358" s="112"/>
      <c r="AE358" s="112"/>
      <c r="AF358" s="112"/>
      <c r="AG358" s="112"/>
    </row>
    <row r="359" spans="1:33" x14ac:dyDescent="0.25">
      <c r="A359" s="112"/>
      <c r="B359" s="112"/>
      <c r="C359" s="112"/>
      <c r="D359" s="112"/>
      <c r="E359" s="112"/>
      <c r="F359" s="112"/>
      <c r="G359" s="112"/>
      <c r="H359" s="112"/>
      <c r="I359" s="112"/>
      <c r="J359" s="112"/>
      <c r="K359" s="112"/>
      <c r="L359" s="112"/>
      <c r="M359" s="112"/>
      <c r="N359" s="112"/>
      <c r="O359" s="112"/>
      <c r="P359" s="112"/>
      <c r="Q359" s="112"/>
      <c r="R359" s="112"/>
      <c r="S359" s="112"/>
      <c r="T359" s="112"/>
      <c r="U359" s="112"/>
      <c r="V359" s="112"/>
      <c r="W359" s="112"/>
      <c r="X359" s="112"/>
      <c r="Y359" s="112"/>
      <c r="Z359" s="112"/>
      <c r="AA359" s="112"/>
      <c r="AB359" s="112"/>
      <c r="AC359" s="112"/>
      <c r="AD359" s="112"/>
      <c r="AE359" s="112"/>
      <c r="AF359" s="112"/>
      <c r="AG359" s="112"/>
    </row>
    <row r="360" spans="1:33" x14ac:dyDescent="0.25">
      <c r="A360" s="112"/>
      <c r="B360" s="112"/>
      <c r="C360" s="112"/>
      <c r="D360" s="112"/>
      <c r="E360" s="112"/>
      <c r="F360" s="112"/>
      <c r="G360" s="112"/>
      <c r="H360" s="112"/>
      <c r="I360" s="112"/>
      <c r="J360" s="112"/>
      <c r="K360" s="112"/>
      <c r="L360" s="112"/>
      <c r="M360" s="112"/>
      <c r="N360" s="112"/>
      <c r="O360" s="112"/>
      <c r="P360" s="112"/>
      <c r="Q360" s="112"/>
      <c r="R360" s="112"/>
      <c r="S360" s="112"/>
      <c r="T360" s="112"/>
      <c r="U360" s="112"/>
      <c r="V360" s="112"/>
      <c r="W360" s="112"/>
      <c r="X360" s="112"/>
      <c r="Y360" s="112"/>
      <c r="Z360" s="112"/>
      <c r="AA360" s="112"/>
      <c r="AB360" s="112"/>
      <c r="AC360" s="112"/>
      <c r="AD360" s="112"/>
      <c r="AE360" s="112"/>
      <c r="AF360" s="112"/>
      <c r="AG360" s="112"/>
    </row>
    <row r="361" spans="1:33" x14ac:dyDescent="0.25">
      <c r="A361" s="112"/>
      <c r="B361" s="112"/>
      <c r="C361" s="112"/>
      <c r="D361" s="112"/>
      <c r="E361" s="112"/>
      <c r="F361" s="112"/>
      <c r="G361" s="112"/>
      <c r="H361" s="112"/>
      <c r="I361" s="112"/>
      <c r="J361" s="112"/>
      <c r="K361" s="112"/>
      <c r="L361" s="112"/>
      <c r="M361" s="112"/>
      <c r="N361" s="112"/>
      <c r="O361" s="112"/>
      <c r="P361" s="112"/>
      <c r="Q361" s="112"/>
      <c r="R361" s="112"/>
      <c r="S361" s="112"/>
      <c r="T361" s="112"/>
      <c r="U361" s="112"/>
      <c r="V361" s="112"/>
      <c r="W361" s="112"/>
      <c r="X361" s="112"/>
      <c r="Y361" s="112"/>
      <c r="Z361" s="112"/>
      <c r="AA361" s="112"/>
      <c r="AB361" s="112"/>
      <c r="AC361" s="112"/>
      <c r="AD361" s="112"/>
      <c r="AE361" s="112"/>
      <c r="AF361" s="112"/>
      <c r="AG361" s="112"/>
    </row>
    <row r="362" spans="1:33" x14ac:dyDescent="0.25">
      <c r="A362" s="112"/>
      <c r="B362" s="112"/>
      <c r="C362" s="112"/>
      <c r="D362" s="112"/>
      <c r="E362" s="112"/>
      <c r="F362" s="112"/>
      <c r="G362" s="112"/>
      <c r="H362" s="112"/>
      <c r="I362" s="112"/>
      <c r="J362" s="112"/>
      <c r="K362" s="112"/>
      <c r="L362" s="112"/>
      <c r="M362" s="112"/>
      <c r="N362" s="112"/>
      <c r="O362" s="112"/>
      <c r="P362" s="112"/>
      <c r="Q362" s="112"/>
      <c r="R362" s="112"/>
      <c r="S362" s="112"/>
      <c r="T362" s="112"/>
      <c r="U362" s="112"/>
      <c r="V362" s="112"/>
      <c r="W362" s="112"/>
      <c r="X362" s="112"/>
      <c r="Y362" s="112"/>
      <c r="Z362" s="112"/>
      <c r="AA362" s="112"/>
      <c r="AB362" s="112"/>
      <c r="AC362" s="112"/>
      <c r="AD362" s="112"/>
      <c r="AE362" s="112"/>
      <c r="AF362" s="112"/>
      <c r="AG362" s="112"/>
    </row>
    <row r="363" spans="1:33" x14ac:dyDescent="0.25">
      <c r="A363" s="112"/>
      <c r="B363" s="112"/>
      <c r="C363" s="112"/>
      <c r="D363" s="112"/>
      <c r="E363" s="112"/>
      <c r="F363" s="112"/>
      <c r="G363" s="112"/>
      <c r="H363" s="112"/>
      <c r="I363" s="112"/>
      <c r="J363" s="112"/>
      <c r="K363" s="112"/>
      <c r="L363" s="112"/>
      <c r="M363" s="112"/>
      <c r="N363" s="112"/>
      <c r="O363" s="112"/>
      <c r="P363" s="112"/>
      <c r="Q363" s="112"/>
      <c r="R363" s="112"/>
      <c r="S363" s="112"/>
      <c r="T363" s="112"/>
      <c r="U363" s="112"/>
      <c r="V363" s="112"/>
      <c r="W363" s="112"/>
      <c r="X363" s="112"/>
      <c r="Y363" s="112"/>
      <c r="Z363" s="112"/>
      <c r="AA363" s="112"/>
      <c r="AB363" s="112"/>
      <c r="AC363" s="112"/>
      <c r="AD363" s="112"/>
      <c r="AE363" s="112"/>
      <c r="AF363" s="112"/>
      <c r="AG363" s="112"/>
    </row>
    <row r="364" spans="1:33" x14ac:dyDescent="0.25">
      <c r="A364" s="112"/>
      <c r="B364" s="112"/>
      <c r="C364" s="112"/>
      <c r="D364" s="112"/>
      <c r="E364" s="112"/>
      <c r="F364" s="112"/>
      <c r="G364" s="112"/>
      <c r="H364" s="112"/>
      <c r="I364" s="112"/>
      <c r="J364" s="112"/>
      <c r="K364" s="112"/>
      <c r="L364" s="112"/>
      <c r="M364" s="112"/>
      <c r="N364" s="112"/>
      <c r="O364" s="112"/>
      <c r="P364" s="112"/>
      <c r="Q364" s="112"/>
      <c r="R364" s="112"/>
      <c r="S364" s="112"/>
      <c r="T364" s="112"/>
      <c r="U364" s="112"/>
      <c r="V364" s="112"/>
      <c r="W364" s="112"/>
      <c r="X364" s="112"/>
      <c r="Y364" s="112"/>
      <c r="Z364" s="112"/>
      <c r="AA364" s="112"/>
      <c r="AB364" s="112"/>
      <c r="AC364" s="112"/>
      <c r="AD364" s="112"/>
      <c r="AE364" s="112"/>
      <c r="AF364" s="112"/>
      <c r="AG364" s="112"/>
    </row>
    <row r="365" spans="1:33" x14ac:dyDescent="0.25">
      <c r="A365" s="112"/>
      <c r="B365" s="112"/>
      <c r="C365" s="112"/>
      <c r="D365" s="112"/>
      <c r="E365" s="112"/>
      <c r="F365" s="112"/>
      <c r="G365" s="112"/>
      <c r="H365" s="112"/>
      <c r="I365" s="112"/>
      <c r="J365" s="112"/>
      <c r="K365" s="112"/>
      <c r="L365" s="112"/>
      <c r="M365" s="112"/>
      <c r="N365" s="112"/>
      <c r="O365" s="112"/>
      <c r="P365" s="112"/>
      <c r="Q365" s="112"/>
      <c r="R365" s="112"/>
      <c r="S365" s="112"/>
      <c r="T365" s="112"/>
      <c r="U365" s="112"/>
      <c r="V365" s="112"/>
      <c r="W365" s="112"/>
      <c r="X365" s="112"/>
      <c r="Y365" s="112"/>
      <c r="Z365" s="112"/>
      <c r="AA365" s="112"/>
      <c r="AB365" s="112"/>
      <c r="AC365" s="112"/>
      <c r="AD365" s="112"/>
      <c r="AE365" s="112"/>
      <c r="AF365" s="112"/>
      <c r="AG365" s="112"/>
    </row>
    <row r="366" spans="1:33" x14ac:dyDescent="0.25">
      <c r="A366" s="112"/>
      <c r="B366" s="112"/>
      <c r="C366" s="112"/>
      <c r="D366" s="112"/>
      <c r="E366" s="112"/>
      <c r="F366" s="112"/>
      <c r="G366" s="112"/>
      <c r="H366" s="112"/>
      <c r="I366" s="112"/>
      <c r="J366" s="112"/>
      <c r="K366" s="112"/>
      <c r="L366" s="112"/>
      <c r="M366" s="112"/>
      <c r="N366" s="112"/>
      <c r="O366" s="112"/>
      <c r="P366" s="112"/>
      <c r="Q366" s="112"/>
      <c r="R366" s="112"/>
      <c r="S366" s="112"/>
      <c r="T366" s="112"/>
      <c r="U366" s="112"/>
      <c r="V366" s="112"/>
      <c r="W366" s="112"/>
      <c r="X366" s="112"/>
      <c r="Y366" s="112"/>
      <c r="Z366" s="112"/>
      <c r="AA366" s="112"/>
      <c r="AB366" s="112"/>
      <c r="AC366" s="112"/>
      <c r="AD366" s="112"/>
      <c r="AE366" s="112"/>
      <c r="AF366" s="112"/>
      <c r="AG366" s="112"/>
    </row>
    <row r="367" spans="1:33" x14ac:dyDescent="0.25">
      <c r="A367" s="112"/>
      <c r="B367" s="112"/>
      <c r="C367" s="112"/>
      <c r="D367" s="112"/>
      <c r="E367" s="112"/>
      <c r="F367" s="112"/>
      <c r="G367" s="112"/>
      <c r="H367" s="112"/>
      <c r="I367" s="112"/>
      <c r="J367" s="112"/>
      <c r="K367" s="112"/>
      <c r="L367" s="112"/>
      <c r="M367" s="112"/>
      <c r="N367" s="112"/>
      <c r="O367" s="112"/>
      <c r="P367" s="112"/>
      <c r="Q367" s="112"/>
      <c r="R367" s="112"/>
      <c r="S367" s="112"/>
      <c r="T367" s="112"/>
      <c r="U367" s="112"/>
      <c r="V367" s="112"/>
      <c r="W367" s="112"/>
      <c r="X367" s="112"/>
      <c r="Y367" s="112"/>
      <c r="Z367" s="112"/>
      <c r="AA367" s="112"/>
      <c r="AB367" s="112"/>
      <c r="AC367" s="112"/>
      <c r="AD367" s="112"/>
      <c r="AE367" s="112"/>
      <c r="AF367" s="112"/>
      <c r="AG367" s="112"/>
    </row>
    <row r="368" spans="1:33" x14ac:dyDescent="0.25">
      <c r="A368" s="112"/>
      <c r="B368" s="112"/>
      <c r="C368" s="112"/>
      <c r="D368" s="112"/>
      <c r="E368" s="112"/>
      <c r="F368" s="112"/>
      <c r="G368" s="112"/>
      <c r="H368" s="112"/>
      <c r="I368" s="112"/>
      <c r="J368" s="112"/>
      <c r="K368" s="112"/>
      <c r="L368" s="112"/>
      <c r="M368" s="112"/>
      <c r="N368" s="112"/>
      <c r="O368" s="112"/>
      <c r="P368" s="112"/>
      <c r="Q368" s="112"/>
      <c r="R368" s="112"/>
      <c r="S368" s="112"/>
      <c r="T368" s="112"/>
      <c r="U368" s="112"/>
      <c r="V368" s="112"/>
      <c r="W368" s="112"/>
      <c r="X368" s="112"/>
      <c r="Y368" s="112"/>
      <c r="Z368" s="112"/>
      <c r="AA368" s="112"/>
      <c r="AB368" s="112"/>
      <c r="AC368" s="112"/>
      <c r="AD368" s="112"/>
      <c r="AE368" s="112"/>
      <c r="AF368" s="112"/>
      <c r="AG368" s="112"/>
    </row>
    <row r="369" spans="1:33" x14ac:dyDescent="0.25">
      <c r="A369" s="112"/>
      <c r="B369" s="112"/>
      <c r="C369" s="112"/>
      <c r="D369" s="112"/>
      <c r="E369" s="112"/>
      <c r="F369" s="112"/>
      <c r="G369" s="112"/>
      <c r="H369" s="112"/>
      <c r="I369" s="112"/>
      <c r="J369" s="112"/>
      <c r="K369" s="112"/>
      <c r="L369" s="112"/>
      <c r="M369" s="112"/>
      <c r="N369" s="112"/>
      <c r="O369" s="112"/>
      <c r="P369" s="112"/>
      <c r="Q369" s="112"/>
      <c r="R369" s="112"/>
      <c r="S369" s="112"/>
      <c r="T369" s="112"/>
      <c r="U369" s="112"/>
      <c r="V369" s="112"/>
      <c r="W369" s="112"/>
      <c r="X369" s="112"/>
      <c r="Y369" s="112"/>
      <c r="Z369" s="112"/>
      <c r="AA369" s="112"/>
      <c r="AB369" s="112"/>
      <c r="AC369" s="112"/>
      <c r="AD369" s="112"/>
      <c r="AE369" s="112"/>
      <c r="AF369" s="112"/>
      <c r="AG369" s="112"/>
    </row>
    <row r="370" spans="1:33" x14ac:dyDescent="0.25">
      <c r="A370" s="112"/>
      <c r="B370" s="112"/>
      <c r="C370" s="112"/>
      <c r="D370" s="112"/>
      <c r="E370" s="112"/>
      <c r="F370" s="112"/>
      <c r="G370" s="112"/>
      <c r="H370" s="112"/>
      <c r="I370" s="112"/>
      <c r="J370" s="112"/>
      <c r="K370" s="112"/>
      <c r="L370" s="112"/>
      <c r="M370" s="112"/>
      <c r="N370" s="112"/>
      <c r="O370" s="112"/>
      <c r="P370" s="112"/>
      <c r="Q370" s="112"/>
      <c r="R370" s="112"/>
      <c r="S370" s="112"/>
      <c r="T370" s="112"/>
      <c r="U370" s="112"/>
      <c r="V370" s="112"/>
      <c r="W370" s="112"/>
      <c r="X370" s="112"/>
      <c r="Y370" s="112"/>
      <c r="Z370" s="112"/>
      <c r="AA370" s="112"/>
      <c r="AB370" s="112"/>
      <c r="AC370" s="112"/>
      <c r="AD370" s="112"/>
      <c r="AE370" s="112"/>
      <c r="AF370" s="112"/>
      <c r="AG370" s="112"/>
    </row>
    <row r="371" spans="1:33" x14ac:dyDescent="0.25">
      <c r="A371" s="112"/>
      <c r="B371" s="112"/>
      <c r="C371" s="112"/>
      <c r="D371" s="112"/>
      <c r="E371" s="112"/>
      <c r="F371" s="112"/>
      <c r="G371" s="112"/>
      <c r="H371" s="112"/>
      <c r="I371" s="112"/>
      <c r="J371" s="112"/>
      <c r="K371" s="112"/>
      <c r="L371" s="112"/>
      <c r="M371" s="112"/>
      <c r="N371" s="112"/>
      <c r="O371" s="112"/>
      <c r="P371" s="112"/>
      <c r="Q371" s="112"/>
      <c r="R371" s="112"/>
      <c r="S371" s="112"/>
      <c r="T371" s="112"/>
      <c r="U371" s="112"/>
      <c r="V371" s="112"/>
      <c r="W371" s="112"/>
      <c r="X371" s="112"/>
      <c r="Y371" s="112"/>
      <c r="Z371" s="112"/>
      <c r="AA371" s="112"/>
      <c r="AB371" s="112"/>
      <c r="AC371" s="112"/>
      <c r="AD371" s="112"/>
      <c r="AE371" s="112"/>
      <c r="AF371" s="112"/>
      <c r="AG371" s="112"/>
    </row>
    <row r="372" spans="1:33" x14ac:dyDescent="0.25">
      <c r="A372" s="112"/>
      <c r="B372" s="112"/>
      <c r="C372" s="112"/>
      <c r="D372" s="112"/>
      <c r="E372" s="112"/>
      <c r="F372" s="112"/>
      <c r="G372" s="112"/>
      <c r="H372" s="112"/>
      <c r="I372" s="112"/>
      <c r="J372" s="112"/>
      <c r="K372" s="112"/>
      <c r="L372" s="112"/>
      <c r="M372" s="112"/>
      <c r="N372" s="112"/>
      <c r="O372" s="112"/>
      <c r="P372" s="112"/>
      <c r="Q372" s="112"/>
      <c r="R372" s="112"/>
      <c r="S372" s="112"/>
      <c r="T372" s="112"/>
      <c r="U372" s="112"/>
      <c r="V372" s="112"/>
      <c r="W372" s="112"/>
      <c r="X372" s="112"/>
      <c r="Y372" s="112"/>
      <c r="Z372" s="112"/>
      <c r="AA372" s="112"/>
      <c r="AB372" s="112"/>
      <c r="AC372" s="112"/>
      <c r="AD372" s="112"/>
      <c r="AE372" s="112"/>
      <c r="AF372" s="112"/>
      <c r="AG372" s="112"/>
    </row>
    <row r="373" spans="1:33" x14ac:dyDescent="0.25">
      <c r="A373" s="112"/>
      <c r="B373" s="112"/>
      <c r="C373" s="112"/>
      <c r="D373" s="112"/>
      <c r="E373" s="112"/>
      <c r="F373" s="112"/>
      <c r="G373" s="112"/>
      <c r="H373" s="112"/>
      <c r="I373" s="112"/>
      <c r="J373" s="112"/>
      <c r="K373" s="112"/>
      <c r="L373" s="112"/>
      <c r="M373" s="112"/>
      <c r="N373" s="112"/>
      <c r="O373" s="112"/>
      <c r="P373" s="112"/>
      <c r="Q373" s="112"/>
      <c r="R373" s="112"/>
      <c r="S373" s="112"/>
      <c r="T373" s="112"/>
      <c r="U373" s="112"/>
      <c r="V373" s="112"/>
      <c r="W373" s="112"/>
      <c r="X373" s="112"/>
      <c r="Y373" s="112"/>
      <c r="Z373" s="112"/>
      <c r="AA373" s="112"/>
      <c r="AB373" s="112"/>
      <c r="AC373" s="112"/>
      <c r="AD373" s="112"/>
      <c r="AE373" s="112"/>
      <c r="AF373" s="112"/>
      <c r="AG373" s="112"/>
    </row>
    <row r="374" spans="1:33" x14ac:dyDescent="0.25">
      <c r="A374" s="112"/>
      <c r="B374" s="112"/>
      <c r="C374" s="112"/>
      <c r="D374" s="112"/>
      <c r="E374" s="112"/>
      <c r="F374" s="112"/>
      <c r="G374" s="112"/>
      <c r="H374" s="112"/>
      <c r="I374" s="112"/>
      <c r="J374" s="112"/>
      <c r="K374" s="112"/>
      <c r="L374" s="112"/>
      <c r="M374" s="112"/>
      <c r="N374" s="112"/>
      <c r="O374" s="112"/>
      <c r="P374" s="112"/>
      <c r="Q374" s="112"/>
      <c r="R374" s="112"/>
      <c r="S374" s="112"/>
      <c r="T374" s="112"/>
      <c r="U374" s="112"/>
      <c r="V374" s="112"/>
      <c r="W374" s="112"/>
      <c r="X374" s="112"/>
      <c r="Y374" s="112"/>
      <c r="Z374" s="112"/>
      <c r="AA374" s="112"/>
      <c r="AB374" s="112"/>
      <c r="AC374" s="112"/>
      <c r="AD374" s="112"/>
      <c r="AE374" s="112"/>
      <c r="AF374" s="112"/>
      <c r="AG374" s="112"/>
    </row>
    <row r="375" spans="1:33" x14ac:dyDescent="0.25">
      <c r="A375" s="112"/>
      <c r="B375" s="112"/>
      <c r="C375" s="112"/>
      <c r="D375" s="112"/>
      <c r="E375" s="112"/>
      <c r="F375" s="112"/>
      <c r="G375" s="112"/>
      <c r="H375" s="112"/>
      <c r="I375" s="112"/>
      <c r="J375" s="112"/>
      <c r="K375" s="112"/>
      <c r="L375" s="112"/>
      <c r="M375" s="112"/>
      <c r="N375" s="112"/>
      <c r="O375" s="112"/>
      <c r="P375" s="112"/>
      <c r="Q375" s="112"/>
      <c r="R375" s="112"/>
      <c r="S375" s="112"/>
      <c r="T375" s="112"/>
      <c r="U375" s="112"/>
      <c r="V375" s="112"/>
      <c r="W375" s="112"/>
      <c r="X375" s="112"/>
      <c r="Y375" s="112"/>
      <c r="Z375" s="112"/>
      <c r="AA375" s="112"/>
      <c r="AB375" s="112"/>
      <c r="AC375" s="112"/>
      <c r="AD375" s="112"/>
      <c r="AE375" s="112"/>
      <c r="AF375" s="112"/>
      <c r="AG375" s="112"/>
    </row>
    <row r="376" spans="1:33" x14ac:dyDescent="0.25">
      <c r="A376" s="112"/>
      <c r="B376" s="112"/>
      <c r="C376" s="112"/>
      <c r="D376" s="112"/>
      <c r="E376" s="112"/>
      <c r="F376" s="112"/>
      <c r="G376" s="112"/>
      <c r="H376" s="112"/>
      <c r="I376" s="112"/>
      <c r="J376" s="112"/>
      <c r="K376" s="112"/>
      <c r="L376" s="112"/>
      <c r="M376" s="112"/>
      <c r="N376" s="112"/>
      <c r="O376" s="112"/>
      <c r="P376" s="112"/>
      <c r="Q376" s="112"/>
      <c r="R376" s="112"/>
      <c r="S376" s="112"/>
      <c r="T376" s="112"/>
      <c r="U376" s="112"/>
      <c r="V376" s="112"/>
      <c r="W376" s="112"/>
      <c r="X376" s="112"/>
      <c r="Y376" s="112"/>
      <c r="Z376" s="112"/>
      <c r="AA376" s="112"/>
      <c r="AB376" s="112"/>
      <c r="AC376" s="112"/>
      <c r="AD376" s="112"/>
      <c r="AE376" s="112"/>
      <c r="AF376" s="112"/>
      <c r="AG376" s="112"/>
    </row>
    <row r="377" spans="1:33" x14ac:dyDescent="0.25">
      <c r="A377" s="112"/>
      <c r="B377" s="112"/>
      <c r="C377" s="112"/>
      <c r="D377" s="112"/>
      <c r="E377" s="112"/>
      <c r="F377" s="112"/>
      <c r="G377" s="112"/>
      <c r="H377" s="112"/>
      <c r="I377" s="112"/>
      <c r="J377" s="112"/>
      <c r="K377" s="112"/>
      <c r="L377" s="112"/>
      <c r="M377" s="112"/>
      <c r="N377" s="112"/>
      <c r="O377" s="112"/>
      <c r="P377" s="112"/>
      <c r="Q377" s="112"/>
      <c r="R377" s="112"/>
      <c r="S377" s="112"/>
      <c r="T377" s="112"/>
      <c r="U377" s="112"/>
      <c r="V377" s="112"/>
      <c r="W377" s="112"/>
      <c r="X377" s="112"/>
      <c r="Y377" s="112"/>
      <c r="Z377" s="112"/>
      <c r="AA377" s="112"/>
      <c r="AB377" s="112"/>
      <c r="AC377" s="112"/>
      <c r="AD377" s="112"/>
      <c r="AE377" s="112"/>
      <c r="AF377" s="112"/>
      <c r="AG377" s="112"/>
    </row>
    <row r="378" spans="1:33" x14ac:dyDescent="0.25">
      <c r="A378" s="112"/>
      <c r="B378" s="112"/>
      <c r="C378" s="112"/>
      <c r="D378" s="112"/>
      <c r="E378" s="112"/>
      <c r="F378" s="112"/>
      <c r="G378" s="112"/>
      <c r="H378" s="112"/>
      <c r="I378" s="112"/>
      <c r="J378" s="112"/>
      <c r="K378" s="112"/>
      <c r="L378" s="112"/>
      <c r="M378" s="112"/>
      <c r="N378" s="112"/>
      <c r="O378" s="112"/>
      <c r="P378" s="112"/>
      <c r="Q378" s="112"/>
      <c r="R378" s="112"/>
      <c r="S378" s="112"/>
      <c r="T378" s="112"/>
      <c r="U378" s="112"/>
      <c r="V378" s="112"/>
      <c r="W378" s="112"/>
      <c r="X378" s="112"/>
      <c r="Y378" s="112"/>
      <c r="Z378" s="112"/>
      <c r="AA378" s="112"/>
      <c r="AB378" s="112"/>
      <c r="AC378" s="112"/>
      <c r="AD378" s="112"/>
      <c r="AE378" s="112"/>
      <c r="AF378" s="112"/>
      <c r="AG378" s="112"/>
    </row>
    <row r="379" spans="1:33" x14ac:dyDescent="0.25">
      <c r="A379" s="112"/>
      <c r="B379" s="112"/>
      <c r="C379" s="112"/>
      <c r="D379" s="112"/>
      <c r="E379" s="112"/>
      <c r="F379" s="112"/>
      <c r="G379" s="112"/>
      <c r="H379" s="112"/>
      <c r="I379" s="112"/>
      <c r="J379" s="112"/>
      <c r="K379" s="112"/>
      <c r="L379" s="112"/>
      <c r="M379" s="112"/>
      <c r="N379" s="112"/>
      <c r="O379" s="112"/>
      <c r="P379" s="112"/>
      <c r="Q379" s="112"/>
      <c r="R379" s="112"/>
      <c r="S379" s="112"/>
      <c r="T379" s="112"/>
      <c r="U379" s="112"/>
      <c r="V379" s="112"/>
      <c r="W379" s="112"/>
      <c r="X379" s="112"/>
      <c r="Y379" s="112"/>
      <c r="Z379" s="112"/>
      <c r="AA379" s="112"/>
      <c r="AB379" s="112"/>
      <c r="AC379" s="112"/>
      <c r="AD379" s="112"/>
      <c r="AE379" s="112"/>
      <c r="AF379" s="112"/>
      <c r="AG379" s="112"/>
    </row>
    <row r="380" spans="1:33" x14ac:dyDescent="0.25">
      <c r="A380" s="112"/>
      <c r="B380" s="112"/>
      <c r="C380" s="112"/>
      <c r="D380" s="112"/>
      <c r="E380" s="112"/>
      <c r="F380" s="112"/>
      <c r="G380" s="112"/>
      <c r="H380" s="112"/>
      <c r="I380" s="112"/>
      <c r="J380" s="112"/>
      <c r="K380" s="112"/>
      <c r="L380" s="112"/>
      <c r="M380" s="112"/>
      <c r="N380" s="112"/>
      <c r="O380" s="112"/>
      <c r="P380" s="112"/>
      <c r="Q380" s="112"/>
      <c r="R380" s="112"/>
      <c r="S380" s="112"/>
      <c r="T380" s="112"/>
      <c r="U380" s="112"/>
      <c r="V380" s="112"/>
      <c r="W380" s="112"/>
      <c r="X380" s="112"/>
      <c r="Y380" s="112"/>
      <c r="Z380" s="112"/>
      <c r="AA380" s="112"/>
      <c r="AB380" s="112"/>
      <c r="AC380" s="112"/>
      <c r="AD380" s="112"/>
      <c r="AE380" s="112"/>
      <c r="AF380" s="112"/>
      <c r="AG380" s="112"/>
    </row>
  </sheetData>
  <sheetProtection selectLockedCells="1" selectUnlockedCell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3F4-73B0-448C-A3EC-C4D2931DA31E}">
  <sheetPr codeName="Sheet17">
    <pageSetUpPr fitToPage="1"/>
  </sheetPr>
  <dimension ref="A1:Y125"/>
  <sheetViews>
    <sheetView zoomScale="70" zoomScaleNormal="70" workbookViewId="0">
      <selection activeCell="K5" sqref="K5"/>
    </sheetView>
  </sheetViews>
  <sheetFormatPr defaultRowHeight="15" x14ac:dyDescent="0.25"/>
  <cols>
    <col min="1" max="1" width="19.28515625" customWidth="1"/>
    <col min="3" max="3" width="13.28515625" customWidth="1"/>
    <col min="7" max="7" width="8.85546875" bestFit="1" customWidth="1"/>
    <col min="8" max="8" width="43.85546875" bestFit="1" customWidth="1"/>
    <col min="9" max="9" width="13.42578125" bestFit="1" customWidth="1"/>
    <col min="11" max="11" width="14.28515625" customWidth="1"/>
    <col min="12" max="12" width="23" bestFit="1" customWidth="1"/>
    <col min="15" max="15" width="13.42578125" bestFit="1" customWidth="1"/>
    <col min="16" max="16" width="34.42578125" bestFit="1" customWidth="1"/>
    <col min="19" max="19" width="11" bestFit="1" customWidth="1"/>
    <col min="20" max="20" width="23" bestFit="1" customWidth="1"/>
    <col min="23" max="23" width="13.42578125" bestFit="1" customWidth="1"/>
    <col min="24" max="24" width="38.85546875" bestFit="1" customWidth="1"/>
  </cols>
  <sheetData>
    <row r="1" spans="1:25" ht="33" customHeight="1" x14ac:dyDescent="0.5">
      <c r="A1" s="377" t="s">
        <v>0</v>
      </c>
      <c r="B1" s="378"/>
      <c r="C1" s="378"/>
      <c r="D1" s="378"/>
      <c r="E1" s="378"/>
      <c r="F1" s="378"/>
      <c r="G1" s="378"/>
      <c r="H1" s="378"/>
      <c r="I1" s="379"/>
      <c r="K1" s="377" t="s">
        <v>1</v>
      </c>
      <c r="L1" s="378"/>
      <c r="M1" s="378"/>
      <c r="N1" s="378"/>
      <c r="O1" s="378"/>
      <c r="P1" s="378"/>
      <c r="Q1" s="379"/>
      <c r="S1" s="377" t="s">
        <v>2</v>
      </c>
      <c r="T1" s="378"/>
      <c r="U1" s="378"/>
      <c r="V1" s="378"/>
      <c r="W1" s="378"/>
      <c r="X1" s="378"/>
      <c r="Y1" s="379"/>
    </row>
    <row r="2" spans="1:25" x14ac:dyDescent="0.25">
      <c r="A2" s="307" t="s">
        <v>3</v>
      </c>
      <c r="B2" s="307" t="s">
        <v>4</v>
      </c>
      <c r="C2" s="307" t="s">
        <v>5</v>
      </c>
      <c r="D2" s="307" t="s">
        <v>6</v>
      </c>
      <c r="E2" s="307" t="s">
        <v>7</v>
      </c>
      <c r="F2" s="307" t="s">
        <v>8</v>
      </c>
      <c r="G2" s="307" t="s">
        <v>9</v>
      </c>
      <c r="H2" s="307" t="s">
        <v>10</v>
      </c>
      <c r="I2" s="307" t="s">
        <v>11</v>
      </c>
      <c r="K2" s="312" t="s">
        <v>3</v>
      </c>
      <c r="L2" s="312" t="s">
        <v>12</v>
      </c>
      <c r="M2" s="312" t="s">
        <v>13</v>
      </c>
      <c r="N2" s="312" t="s">
        <v>6</v>
      </c>
      <c r="O2" s="312" t="s">
        <v>14</v>
      </c>
      <c r="P2" s="312" t="s">
        <v>10</v>
      </c>
      <c r="Q2" s="312" t="s">
        <v>11</v>
      </c>
      <c r="S2" s="312" t="s">
        <v>3</v>
      </c>
      <c r="T2" s="312" t="s">
        <v>12</v>
      </c>
      <c r="U2" s="312" t="s">
        <v>13</v>
      </c>
      <c r="V2" s="312" t="s">
        <v>6</v>
      </c>
      <c r="W2" s="312" t="s">
        <v>14</v>
      </c>
      <c r="X2" s="312" t="s">
        <v>10</v>
      </c>
      <c r="Y2" s="312" t="s">
        <v>11</v>
      </c>
    </row>
    <row r="3" spans="1:25" x14ac:dyDescent="0.25">
      <c r="A3" s="308">
        <v>6800019200</v>
      </c>
      <c r="B3" s="308">
        <v>4</v>
      </c>
      <c r="C3" s="308">
        <v>3.9</v>
      </c>
      <c r="D3" s="308" t="s">
        <v>15</v>
      </c>
      <c r="E3" s="308">
        <v>6.5</v>
      </c>
      <c r="F3" s="308" t="s">
        <v>16</v>
      </c>
      <c r="G3" s="308"/>
      <c r="H3" s="308" t="s">
        <v>17</v>
      </c>
      <c r="I3" s="308" t="s">
        <v>18</v>
      </c>
      <c r="K3" s="313">
        <v>6800018163</v>
      </c>
      <c r="L3" s="308" t="s">
        <v>19</v>
      </c>
      <c r="M3" s="308">
        <v>6</v>
      </c>
      <c r="N3" s="308" t="s">
        <v>20</v>
      </c>
      <c r="O3" s="308" t="s">
        <v>21</v>
      </c>
      <c r="P3" s="314" t="s">
        <v>22</v>
      </c>
      <c r="Q3" s="308"/>
      <c r="S3" s="116">
        <v>6800018168</v>
      </c>
      <c r="T3" s="308" t="s">
        <v>23</v>
      </c>
      <c r="U3" s="308">
        <v>6</v>
      </c>
      <c r="V3" s="308" t="s">
        <v>15</v>
      </c>
      <c r="W3" s="308" t="s">
        <v>24</v>
      </c>
      <c r="X3" s="315" t="s">
        <v>25</v>
      </c>
      <c r="Y3" s="308"/>
    </row>
    <row r="4" spans="1:25" x14ac:dyDescent="0.25">
      <c r="A4" s="308">
        <v>6800019206</v>
      </c>
      <c r="B4" s="308">
        <v>4</v>
      </c>
      <c r="C4" s="308">
        <v>3.9</v>
      </c>
      <c r="D4" s="308" t="s">
        <v>15</v>
      </c>
      <c r="E4" s="308">
        <v>4</v>
      </c>
      <c r="F4" s="308" t="s">
        <v>26</v>
      </c>
      <c r="G4" s="308"/>
      <c r="H4" s="308" t="s">
        <v>27</v>
      </c>
      <c r="I4" s="308" t="s">
        <v>18</v>
      </c>
      <c r="K4" s="308">
        <v>6800019190</v>
      </c>
      <c r="L4" s="308" t="s">
        <v>19</v>
      </c>
      <c r="M4" s="308">
        <v>6</v>
      </c>
      <c r="N4" s="308" t="s">
        <v>28</v>
      </c>
      <c r="O4" s="308" t="s">
        <v>21</v>
      </c>
      <c r="P4" s="315" t="s">
        <v>29</v>
      </c>
      <c r="Q4" s="308"/>
      <c r="S4" s="308">
        <v>6800018943</v>
      </c>
      <c r="T4" s="308" t="s">
        <v>23</v>
      </c>
      <c r="U4" s="308">
        <v>6</v>
      </c>
      <c r="V4" s="308" t="s">
        <v>20</v>
      </c>
      <c r="W4" s="308" t="s">
        <v>24</v>
      </c>
      <c r="X4" s="315" t="s">
        <v>30</v>
      </c>
      <c r="Y4" s="308"/>
    </row>
    <row r="5" spans="1:25" x14ac:dyDescent="0.25">
      <c r="A5" s="308">
        <v>6800019207</v>
      </c>
      <c r="B5" s="308">
        <v>4</v>
      </c>
      <c r="C5" s="308">
        <v>3.9</v>
      </c>
      <c r="D5" s="308" t="s">
        <v>15</v>
      </c>
      <c r="E5" s="308">
        <v>2</v>
      </c>
      <c r="F5" s="308" t="s">
        <v>26</v>
      </c>
      <c r="G5" s="308"/>
      <c r="H5" s="308" t="s">
        <v>31</v>
      </c>
      <c r="I5" s="308" t="s">
        <v>18</v>
      </c>
      <c r="K5" s="308">
        <v>6800019254</v>
      </c>
      <c r="L5" s="308" t="s">
        <v>19</v>
      </c>
      <c r="M5" s="308">
        <v>6</v>
      </c>
      <c r="N5" s="308" t="s">
        <v>32</v>
      </c>
      <c r="O5" s="308" t="s">
        <v>21</v>
      </c>
      <c r="P5" s="315" t="s">
        <v>33</v>
      </c>
      <c r="Q5" s="308"/>
      <c r="S5" s="308">
        <v>6800021147</v>
      </c>
      <c r="T5" s="308" t="s">
        <v>23</v>
      </c>
      <c r="U5" s="308">
        <v>6</v>
      </c>
      <c r="V5" s="308" t="s">
        <v>34</v>
      </c>
      <c r="W5" s="308" t="s">
        <v>24</v>
      </c>
      <c r="X5" s="315" t="s">
        <v>35</v>
      </c>
      <c r="Y5" s="308"/>
    </row>
    <row r="6" spans="1:25" x14ac:dyDescent="0.25">
      <c r="A6" s="308">
        <v>6800016050</v>
      </c>
      <c r="B6" s="308">
        <v>4</v>
      </c>
      <c r="C6" s="308">
        <v>4</v>
      </c>
      <c r="D6" s="308" t="s">
        <v>15</v>
      </c>
      <c r="E6" s="308">
        <v>4</v>
      </c>
      <c r="F6" s="308" t="s">
        <v>26</v>
      </c>
      <c r="G6" s="308"/>
      <c r="H6" s="308" t="s">
        <v>36</v>
      </c>
      <c r="I6" s="308" t="s">
        <v>18</v>
      </c>
      <c r="K6" s="308">
        <v>6800019621</v>
      </c>
      <c r="L6" s="308" t="s">
        <v>19</v>
      </c>
      <c r="M6" s="308">
        <v>6</v>
      </c>
      <c r="N6" s="308" t="s">
        <v>37</v>
      </c>
      <c r="O6" s="308" t="s">
        <v>21</v>
      </c>
      <c r="P6" s="315" t="s">
        <v>38</v>
      </c>
      <c r="Q6" s="308"/>
      <c r="S6" s="308">
        <v>6800019622</v>
      </c>
      <c r="T6" s="308" t="s">
        <v>23</v>
      </c>
      <c r="U6" s="308">
        <v>6</v>
      </c>
      <c r="V6" s="308" t="s">
        <v>39</v>
      </c>
      <c r="W6" s="308" t="s">
        <v>24</v>
      </c>
      <c r="X6" s="315" t="s">
        <v>40</v>
      </c>
      <c r="Y6" s="308"/>
    </row>
    <row r="7" spans="1:25" x14ac:dyDescent="0.25">
      <c r="A7" s="308">
        <v>6800017065</v>
      </c>
      <c r="B7" s="308">
        <v>4</v>
      </c>
      <c r="C7" s="308">
        <v>4</v>
      </c>
      <c r="D7" s="308" t="s">
        <v>15</v>
      </c>
      <c r="E7" s="308">
        <v>6.5</v>
      </c>
      <c r="F7" s="308" t="s">
        <v>41</v>
      </c>
      <c r="G7" s="308" t="s">
        <v>42</v>
      </c>
      <c r="H7" s="308" t="s">
        <v>43</v>
      </c>
      <c r="I7" s="308" t="s">
        <v>18</v>
      </c>
      <c r="K7" s="308">
        <v>6800021577</v>
      </c>
      <c r="L7" s="308" t="s">
        <v>19</v>
      </c>
      <c r="M7" s="308">
        <v>6</v>
      </c>
      <c r="N7" s="308" t="s">
        <v>44</v>
      </c>
      <c r="O7" s="308" t="s">
        <v>21</v>
      </c>
      <c r="P7" s="315" t="s">
        <v>45</v>
      </c>
      <c r="Q7" s="308"/>
      <c r="S7" s="308">
        <v>6800019290</v>
      </c>
      <c r="T7" s="308" t="s">
        <v>23</v>
      </c>
      <c r="U7" s="308">
        <v>6</v>
      </c>
      <c r="V7" s="308" t="s">
        <v>20</v>
      </c>
      <c r="W7" s="308" t="s">
        <v>24</v>
      </c>
      <c r="X7" s="315" t="s">
        <v>46</v>
      </c>
      <c r="Y7" s="308"/>
    </row>
    <row r="8" spans="1:25" x14ac:dyDescent="0.25">
      <c r="A8" s="308">
        <v>6800017066</v>
      </c>
      <c r="B8" s="308">
        <v>4</v>
      </c>
      <c r="C8" s="308">
        <v>4</v>
      </c>
      <c r="D8" s="308" t="s">
        <v>15</v>
      </c>
      <c r="E8" s="308">
        <v>4</v>
      </c>
      <c r="F8" s="308" t="s">
        <v>41</v>
      </c>
      <c r="G8" s="308" t="s">
        <v>47</v>
      </c>
      <c r="H8" s="308" t="s">
        <v>48</v>
      </c>
      <c r="I8" s="308" t="s">
        <v>18</v>
      </c>
      <c r="K8" s="313">
        <v>6800018164</v>
      </c>
      <c r="L8" s="308" t="s">
        <v>49</v>
      </c>
      <c r="M8" s="308">
        <v>8</v>
      </c>
      <c r="N8" s="308" t="s">
        <v>20</v>
      </c>
      <c r="O8" s="308" t="s">
        <v>21</v>
      </c>
      <c r="P8" s="314" t="s">
        <v>50</v>
      </c>
      <c r="Q8" s="308"/>
      <c r="S8" s="308">
        <v>6800019291</v>
      </c>
      <c r="T8" s="308" t="s">
        <v>23</v>
      </c>
      <c r="U8" s="308">
        <v>6</v>
      </c>
      <c r="V8" s="308" t="s">
        <v>51</v>
      </c>
      <c r="W8" s="308" t="s">
        <v>24</v>
      </c>
      <c r="X8" s="315" t="s">
        <v>52</v>
      </c>
      <c r="Y8" s="308"/>
    </row>
    <row r="9" spans="1:25" x14ac:dyDescent="0.25">
      <c r="A9" s="308">
        <v>6800021170</v>
      </c>
      <c r="B9" s="308">
        <v>4</v>
      </c>
      <c r="C9" s="308">
        <v>3.9</v>
      </c>
      <c r="D9" s="308" t="s">
        <v>20</v>
      </c>
      <c r="E9" s="308">
        <v>6.5</v>
      </c>
      <c r="F9" s="308" t="s">
        <v>41</v>
      </c>
      <c r="G9" s="308"/>
      <c r="H9" s="308" t="s">
        <v>53</v>
      </c>
      <c r="I9" s="308" t="s">
        <v>18</v>
      </c>
      <c r="K9" s="308">
        <v>6800019191</v>
      </c>
      <c r="L9" s="308" t="s">
        <v>49</v>
      </c>
      <c r="M9" s="308">
        <v>8</v>
      </c>
      <c r="N9" s="308" t="s">
        <v>28</v>
      </c>
      <c r="O9" s="308" t="s">
        <v>21</v>
      </c>
      <c r="P9" s="315" t="s">
        <v>54</v>
      </c>
      <c r="Q9" s="308"/>
      <c r="S9" s="308">
        <v>6800021148</v>
      </c>
      <c r="T9" s="308" t="s">
        <v>55</v>
      </c>
      <c r="U9" s="308">
        <v>8</v>
      </c>
      <c r="V9" s="308" t="s">
        <v>15</v>
      </c>
      <c r="W9" s="308" t="s">
        <v>24</v>
      </c>
      <c r="X9" s="315" t="s">
        <v>56</v>
      </c>
      <c r="Y9" s="308"/>
    </row>
    <row r="10" spans="1:25" x14ac:dyDescent="0.25">
      <c r="A10" s="308">
        <v>6800021171</v>
      </c>
      <c r="B10" s="308">
        <v>4</v>
      </c>
      <c r="C10" s="308">
        <v>3.9</v>
      </c>
      <c r="D10" s="308" t="s">
        <v>20</v>
      </c>
      <c r="E10" s="308">
        <v>6.5</v>
      </c>
      <c r="F10" s="308" t="s">
        <v>16</v>
      </c>
      <c r="G10" s="308"/>
      <c r="H10" s="308" t="s">
        <v>57</v>
      </c>
      <c r="I10" s="308" t="s">
        <v>18</v>
      </c>
      <c r="K10" s="308">
        <v>6800019255</v>
      </c>
      <c r="L10" s="308" t="s">
        <v>49</v>
      </c>
      <c r="M10" s="308">
        <v>8</v>
      </c>
      <c r="N10" s="308" t="s">
        <v>58</v>
      </c>
      <c r="O10" s="308" t="s">
        <v>21</v>
      </c>
      <c r="P10" s="315" t="s">
        <v>59</v>
      </c>
      <c r="Q10" s="308"/>
      <c r="S10" s="116">
        <v>6800018169</v>
      </c>
      <c r="T10" s="308" t="s">
        <v>55</v>
      </c>
      <c r="U10" s="308">
        <v>8</v>
      </c>
      <c r="V10" s="308" t="s">
        <v>15</v>
      </c>
      <c r="W10" s="308" t="s">
        <v>24</v>
      </c>
      <c r="X10" s="315" t="s">
        <v>60</v>
      </c>
      <c r="Y10" s="308"/>
    </row>
    <row r="11" spans="1:25" x14ac:dyDescent="0.25">
      <c r="A11" s="308">
        <v>6800021172</v>
      </c>
      <c r="B11" s="308">
        <v>4</v>
      </c>
      <c r="C11" s="308">
        <v>3.9</v>
      </c>
      <c r="D11" s="308" t="s">
        <v>20</v>
      </c>
      <c r="E11" s="308">
        <v>4</v>
      </c>
      <c r="F11" s="308" t="s">
        <v>26</v>
      </c>
      <c r="G11" s="308"/>
      <c r="H11" s="308" t="s">
        <v>61</v>
      </c>
      <c r="I11" s="308" t="s">
        <v>18</v>
      </c>
      <c r="K11" s="308">
        <v>6800021577</v>
      </c>
      <c r="L11" s="308" t="s">
        <v>49</v>
      </c>
      <c r="M11" s="308">
        <v>8</v>
      </c>
      <c r="N11" s="308" t="s">
        <v>44</v>
      </c>
      <c r="O11" s="308" t="s">
        <v>21</v>
      </c>
      <c r="P11" s="315" t="s">
        <v>45</v>
      </c>
      <c r="Q11" s="308"/>
      <c r="S11" s="319">
        <v>648013</v>
      </c>
      <c r="T11" s="317" t="s">
        <v>55</v>
      </c>
      <c r="U11" s="317">
        <v>8</v>
      </c>
      <c r="V11" s="317" t="s">
        <v>15</v>
      </c>
      <c r="W11" s="317">
        <v>35</v>
      </c>
      <c r="X11" s="320" t="s">
        <v>62</v>
      </c>
      <c r="Y11" s="317" t="s">
        <v>63</v>
      </c>
    </row>
    <row r="12" spans="1:25" x14ac:dyDescent="0.25">
      <c r="A12" s="308">
        <v>6800016544</v>
      </c>
      <c r="B12" s="308">
        <v>4</v>
      </c>
      <c r="C12" s="308">
        <v>4</v>
      </c>
      <c r="D12" s="308" t="s">
        <v>20</v>
      </c>
      <c r="E12" s="308"/>
      <c r="F12" s="308" t="s">
        <v>41</v>
      </c>
      <c r="G12" s="308" t="s">
        <v>64</v>
      </c>
      <c r="H12" s="308" t="s">
        <v>65</v>
      </c>
      <c r="I12" s="308" t="s">
        <v>66</v>
      </c>
      <c r="K12" s="313">
        <v>6800018165</v>
      </c>
      <c r="L12" s="308" t="s">
        <v>67</v>
      </c>
      <c r="M12" s="308">
        <v>10</v>
      </c>
      <c r="N12" s="308" t="s">
        <v>15</v>
      </c>
      <c r="O12" s="308" t="s">
        <v>21</v>
      </c>
      <c r="P12" s="314" t="s">
        <v>68</v>
      </c>
      <c r="Q12" s="308"/>
      <c r="S12" s="319">
        <v>648014</v>
      </c>
      <c r="T12" s="317" t="s">
        <v>55</v>
      </c>
      <c r="U12" s="317">
        <v>8</v>
      </c>
      <c r="V12" s="317" t="s">
        <v>39</v>
      </c>
      <c r="W12" s="317">
        <v>35</v>
      </c>
      <c r="X12" s="320" t="s">
        <v>69</v>
      </c>
      <c r="Y12" s="317" t="s">
        <v>63</v>
      </c>
    </row>
    <row r="13" spans="1:25" x14ac:dyDescent="0.25">
      <c r="A13" s="308">
        <v>6800016545</v>
      </c>
      <c r="B13" s="308">
        <v>4</v>
      </c>
      <c r="C13" s="308">
        <v>4</v>
      </c>
      <c r="D13" s="308" t="s">
        <v>20</v>
      </c>
      <c r="E13" s="308"/>
      <c r="F13" s="308" t="s">
        <v>16</v>
      </c>
      <c r="G13" s="308"/>
      <c r="H13" s="308" t="s">
        <v>70</v>
      </c>
      <c r="I13" s="308" t="s">
        <v>66</v>
      </c>
      <c r="K13" s="308">
        <v>6800018793</v>
      </c>
      <c r="L13" s="308" t="s">
        <v>67</v>
      </c>
      <c r="M13" s="308">
        <v>10</v>
      </c>
      <c r="N13" s="308" t="s">
        <v>20</v>
      </c>
      <c r="O13" s="308" t="s">
        <v>21</v>
      </c>
      <c r="P13" s="308" t="s">
        <v>71</v>
      </c>
      <c r="Q13" s="308"/>
      <c r="S13" s="116">
        <v>6800018170</v>
      </c>
      <c r="T13" s="308" t="s">
        <v>72</v>
      </c>
      <c r="U13" s="308">
        <v>10</v>
      </c>
      <c r="V13" s="308" t="s">
        <v>15</v>
      </c>
      <c r="W13" s="308" t="s">
        <v>24</v>
      </c>
      <c r="X13" s="315" t="s">
        <v>73</v>
      </c>
      <c r="Y13" s="308"/>
    </row>
    <row r="14" spans="1:25" x14ac:dyDescent="0.25">
      <c r="A14" s="308">
        <v>6800016746</v>
      </c>
      <c r="B14" s="308">
        <v>4</v>
      </c>
      <c r="C14" s="308">
        <v>4</v>
      </c>
      <c r="D14" s="308" t="s">
        <v>51</v>
      </c>
      <c r="E14" s="308"/>
      <c r="F14" s="308" t="s">
        <v>41</v>
      </c>
      <c r="G14" s="308" t="s">
        <v>64</v>
      </c>
      <c r="H14" s="308" t="s">
        <v>74</v>
      </c>
      <c r="I14" s="308" t="s">
        <v>66</v>
      </c>
      <c r="K14" s="308">
        <v>6800019158</v>
      </c>
      <c r="L14" s="308" t="s">
        <v>67</v>
      </c>
      <c r="M14" s="308">
        <v>10</v>
      </c>
      <c r="N14" s="308" t="s">
        <v>28</v>
      </c>
      <c r="O14" s="308" t="s">
        <v>21</v>
      </c>
      <c r="P14" s="308" t="s">
        <v>75</v>
      </c>
      <c r="Q14" s="308"/>
      <c r="S14" s="116">
        <v>6800019288</v>
      </c>
      <c r="T14" s="308" t="s">
        <v>72</v>
      </c>
      <c r="U14" s="308">
        <v>10</v>
      </c>
      <c r="V14" s="308" t="s">
        <v>51</v>
      </c>
      <c r="W14" s="308" t="s">
        <v>24</v>
      </c>
      <c r="X14" s="315" t="s">
        <v>76</v>
      </c>
      <c r="Y14" s="308"/>
    </row>
    <row r="15" spans="1:25" x14ac:dyDescent="0.25">
      <c r="A15" s="308">
        <v>6800016747</v>
      </c>
      <c r="B15" s="308">
        <v>4</v>
      </c>
      <c r="C15" s="308">
        <v>4</v>
      </c>
      <c r="D15" s="308" t="s">
        <v>51</v>
      </c>
      <c r="E15" s="308"/>
      <c r="F15" s="308" t="s">
        <v>16</v>
      </c>
      <c r="G15" s="308"/>
      <c r="H15" s="308" t="s">
        <v>77</v>
      </c>
      <c r="I15" s="308" t="s">
        <v>66</v>
      </c>
      <c r="K15" s="308">
        <v>6800019256</v>
      </c>
      <c r="L15" s="308" t="s">
        <v>67</v>
      </c>
      <c r="M15" s="308">
        <v>10</v>
      </c>
      <c r="N15" s="308" t="s">
        <v>58</v>
      </c>
      <c r="O15" s="308" t="s">
        <v>21</v>
      </c>
      <c r="P15" s="308" t="s">
        <v>78</v>
      </c>
      <c r="Q15" s="308"/>
      <c r="S15" s="308">
        <v>6800019348</v>
      </c>
      <c r="T15" s="308" t="s">
        <v>72</v>
      </c>
      <c r="U15" s="308">
        <v>10</v>
      </c>
      <c r="V15" s="308" t="s">
        <v>20</v>
      </c>
      <c r="W15" s="308" t="s">
        <v>24</v>
      </c>
      <c r="X15" s="315" t="s">
        <v>79</v>
      </c>
      <c r="Y15" s="308"/>
    </row>
    <row r="16" spans="1:25" x14ac:dyDescent="0.25">
      <c r="A16" s="308">
        <v>6800016748</v>
      </c>
      <c r="B16" s="308">
        <v>4</v>
      </c>
      <c r="C16" s="308">
        <v>4</v>
      </c>
      <c r="D16" s="308" t="s">
        <v>51</v>
      </c>
      <c r="E16" s="308">
        <v>4</v>
      </c>
      <c r="F16" s="308" t="s">
        <v>26</v>
      </c>
      <c r="G16" s="308"/>
      <c r="H16" s="308" t="s">
        <v>80</v>
      </c>
      <c r="I16" s="308" t="s">
        <v>66</v>
      </c>
      <c r="K16" s="308">
        <v>6800016935</v>
      </c>
      <c r="L16" s="308" t="s">
        <v>67</v>
      </c>
      <c r="M16" s="308">
        <v>10</v>
      </c>
      <c r="N16" s="308" t="s">
        <v>51</v>
      </c>
      <c r="O16" s="308" t="s">
        <v>21</v>
      </c>
      <c r="P16" s="308" t="s">
        <v>81</v>
      </c>
      <c r="Q16" s="308"/>
      <c r="S16" s="308">
        <v>6800021285</v>
      </c>
      <c r="T16" s="308" t="s">
        <v>72</v>
      </c>
      <c r="U16" s="308">
        <v>10</v>
      </c>
      <c r="V16" s="308" t="s">
        <v>82</v>
      </c>
      <c r="W16" s="308" t="s">
        <v>24</v>
      </c>
      <c r="X16" s="315" t="s">
        <v>83</v>
      </c>
      <c r="Y16" s="308"/>
    </row>
    <row r="17" spans="1:25" x14ac:dyDescent="0.25">
      <c r="A17" s="308">
        <v>6800016046</v>
      </c>
      <c r="B17" s="308">
        <v>4</v>
      </c>
      <c r="C17" s="308">
        <v>4</v>
      </c>
      <c r="D17" s="308" t="s">
        <v>15</v>
      </c>
      <c r="E17" s="308"/>
      <c r="F17" s="308" t="s">
        <v>41</v>
      </c>
      <c r="G17" s="308" t="s">
        <v>64</v>
      </c>
      <c r="H17" s="308" t="s">
        <v>84</v>
      </c>
      <c r="I17" s="308" t="s">
        <v>66</v>
      </c>
      <c r="K17" s="308">
        <v>6800019399</v>
      </c>
      <c r="L17" s="308" t="s">
        <v>67</v>
      </c>
      <c r="M17" s="308">
        <v>10</v>
      </c>
      <c r="N17" s="308" t="s">
        <v>20</v>
      </c>
      <c r="O17" s="308" t="s">
        <v>21</v>
      </c>
      <c r="P17" s="308" t="s">
        <v>85</v>
      </c>
      <c r="Q17" s="308"/>
      <c r="S17" s="308">
        <v>6800020236</v>
      </c>
      <c r="T17" s="308" t="s">
        <v>72</v>
      </c>
      <c r="U17" s="308">
        <v>10</v>
      </c>
      <c r="V17" s="308" t="s">
        <v>20</v>
      </c>
      <c r="W17" s="308" t="s">
        <v>24</v>
      </c>
      <c r="X17" s="315" t="s">
        <v>79</v>
      </c>
      <c r="Y17" s="308"/>
    </row>
    <row r="18" spans="1:25" x14ac:dyDescent="0.25">
      <c r="A18" s="308">
        <v>6800022912</v>
      </c>
      <c r="B18" s="308">
        <v>4</v>
      </c>
      <c r="C18" s="309">
        <v>3.9</v>
      </c>
      <c r="D18" s="308" t="s">
        <v>44</v>
      </c>
      <c r="E18" s="308">
        <v>6.5</v>
      </c>
      <c r="F18" s="308" t="s">
        <v>41</v>
      </c>
      <c r="G18" s="308"/>
      <c r="H18" s="308" t="s">
        <v>86</v>
      </c>
      <c r="I18" s="308" t="s">
        <v>18</v>
      </c>
      <c r="K18" s="308">
        <v>6800018166</v>
      </c>
      <c r="L18" s="308" t="s">
        <v>87</v>
      </c>
      <c r="M18" s="308">
        <v>12</v>
      </c>
      <c r="N18" s="308" t="s">
        <v>15</v>
      </c>
      <c r="O18" s="308" t="s">
        <v>21</v>
      </c>
      <c r="P18" s="308" t="s">
        <v>88</v>
      </c>
      <c r="Q18" s="308"/>
      <c r="S18" s="308">
        <v>6800020671</v>
      </c>
      <c r="T18" s="308" t="s">
        <v>72</v>
      </c>
      <c r="U18" s="308">
        <v>10</v>
      </c>
      <c r="V18" s="308" t="s">
        <v>89</v>
      </c>
      <c r="W18" s="308" t="s">
        <v>24</v>
      </c>
      <c r="X18" s="308" t="s">
        <v>90</v>
      </c>
      <c r="Y18" s="308"/>
    </row>
    <row r="19" spans="1:25" x14ac:dyDescent="0.25">
      <c r="A19" s="308">
        <v>6800022913</v>
      </c>
      <c r="B19" s="308">
        <v>4</v>
      </c>
      <c r="C19" s="309">
        <v>3.9</v>
      </c>
      <c r="D19" s="308" t="s">
        <v>44</v>
      </c>
      <c r="E19" s="308">
        <v>6.5</v>
      </c>
      <c r="F19" s="308" t="s">
        <v>16</v>
      </c>
      <c r="G19" s="308"/>
      <c r="H19" s="308" t="s">
        <v>91</v>
      </c>
      <c r="I19" s="308" t="s">
        <v>18</v>
      </c>
      <c r="K19" s="308">
        <v>6800020222</v>
      </c>
      <c r="L19" s="308" t="s">
        <v>87</v>
      </c>
      <c r="M19" s="308">
        <v>12</v>
      </c>
      <c r="N19" s="308" t="s">
        <v>51</v>
      </c>
      <c r="O19" s="308" t="s">
        <v>21</v>
      </c>
      <c r="P19" s="308" t="s">
        <v>92</v>
      </c>
      <c r="Q19" s="308"/>
      <c r="S19" s="317">
        <v>648015</v>
      </c>
      <c r="T19" s="317" t="s">
        <v>72</v>
      </c>
      <c r="U19" s="317">
        <v>10</v>
      </c>
      <c r="V19" s="317" t="s">
        <v>15</v>
      </c>
      <c r="W19" s="317">
        <v>35</v>
      </c>
      <c r="X19" s="317" t="s">
        <v>93</v>
      </c>
      <c r="Y19" s="317" t="s">
        <v>63</v>
      </c>
    </row>
    <row r="20" spans="1:25" x14ac:dyDescent="0.25">
      <c r="A20" s="308">
        <v>6800022914</v>
      </c>
      <c r="B20" s="308">
        <v>4</v>
      </c>
      <c r="C20" s="309">
        <v>3.9</v>
      </c>
      <c r="D20" s="308" t="s">
        <v>44</v>
      </c>
      <c r="E20" s="308">
        <v>2</v>
      </c>
      <c r="F20" s="308" t="s">
        <v>26</v>
      </c>
      <c r="G20" s="308"/>
      <c r="H20" s="308" t="s">
        <v>94</v>
      </c>
      <c r="I20" s="308" t="s">
        <v>18</v>
      </c>
      <c r="K20" s="308">
        <v>6800020221</v>
      </c>
      <c r="L20" s="308" t="s">
        <v>87</v>
      </c>
      <c r="M20" s="308">
        <v>12</v>
      </c>
      <c r="N20" s="308" t="s">
        <v>95</v>
      </c>
      <c r="O20" s="308" t="s">
        <v>21</v>
      </c>
      <c r="P20" s="308" t="s">
        <v>96</v>
      </c>
      <c r="Q20" s="308"/>
      <c r="S20" s="317">
        <v>648016</v>
      </c>
      <c r="T20" s="317" t="s">
        <v>72</v>
      </c>
      <c r="U20" s="317">
        <v>10</v>
      </c>
      <c r="V20" s="317" t="s">
        <v>39</v>
      </c>
      <c r="W20" s="317"/>
      <c r="X20" s="317" t="s">
        <v>97</v>
      </c>
      <c r="Y20" s="317" t="s">
        <v>63</v>
      </c>
    </row>
    <row r="21" spans="1:25" x14ac:dyDescent="0.25">
      <c r="A21" s="308">
        <v>6800022915</v>
      </c>
      <c r="B21" s="308">
        <v>4</v>
      </c>
      <c r="C21" s="309">
        <v>3.9</v>
      </c>
      <c r="D21" s="308" t="s">
        <v>44</v>
      </c>
      <c r="E21" s="308">
        <v>4</v>
      </c>
      <c r="F21" s="308" t="s">
        <v>26</v>
      </c>
      <c r="G21" s="308"/>
      <c r="H21" s="308" t="s">
        <v>98</v>
      </c>
      <c r="I21" s="308" t="s">
        <v>18</v>
      </c>
      <c r="K21" s="308">
        <v>6800018167</v>
      </c>
      <c r="L21" s="308" t="s">
        <v>99</v>
      </c>
      <c r="M21" s="308">
        <v>20</v>
      </c>
      <c r="N21" s="308" t="s">
        <v>15</v>
      </c>
      <c r="O21" s="308" t="s">
        <v>21</v>
      </c>
      <c r="P21" s="308" t="s">
        <v>100</v>
      </c>
      <c r="Q21" s="308"/>
      <c r="S21" s="308">
        <v>6800018171</v>
      </c>
      <c r="T21" s="308" t="s">
        <v>101</v>
      </c>
      <c r="U21" s="308">
        <v>12</v>
      </c>
      <c r="V21" s="308" t="s">
        <v>15</v>
      </c>
      <c r="W21" s="308" t="s">
        <v>24</v>
      </c>
      <c r="X21" s="315" t="s">
        <v>102</v>
      </c>
      <c r="Y21" s="308"/>
    </row>
    <row r="22" spans="1:25" x14ac:dyDescent="0.25">
      <c r="A22" s="317">
        <v>648008</v>
      </c>
      <c r="B22" s="317">
        <v>4</v>
      </c>
      <c r="C22" s="318">
        <v>3.94</v>
      </c>
      <c r="D22" s="317" t="s">
        <v>15</v>
      </c>
      <c r="E22" s="317">
        <v>3.9</v>
      </c>
      <c r="F22" s="317" t="s">
        <v>41</v>
      </c>
      <c r="G22" s="317" t="s">
        <v>42</v>
      </c>
      <c r="H22" s="317" t="s">
        <v>103</v>
      </c>
      <c r="I22" s="317" t="s">
        <v>63</v>
      </c>
      <c r="K22" s="308">
        <v>6800019623</v>
      </c>
      <c r="L22" s="308" t="s">
        <v>99</v>
      </c>
      <c r="M22" s="308">
        <v>20</v>
      </c>
      <c r="N22" s="308" t="s">
        <v>39</v>
      </c>
      <c r="O22" s="308" t="s">
        <v>21</v>
      </c>
      <c r="P22" s="308" t="s">
        <v>104</v>
      </c>
      <c r="Q22" s="308"/>
      <c r="S22" s="308">
        <v>6800021080</v>
      </c>
      <c r="T22" s="308" t="s">
        <v>101</v>
      </c>
      <c r="U22" s="308">
        <v>12</v>
      </c>
      <c r="V22" s="308" t="s">
        <v>105</v>
      </c>
      <c r="W22" s="308" t="s">
        <v>24</v>
      </c>
      <c r="X22" s="315" t="s">
        <v>106</v>
      </c>
      <c r="Y22" s="308"/>
    </row>
    <row r="23" spans="1:25" x14ac:dyDescent="0.25">
      <c r="A23" s="317">
        <v>648007</v>
      </c>
      <c r="B23" s="317">
        <v>4</v>
      </c>
      <c r="C23" s="318">
        <v>3.94</v>
      </c>
      <c r="D23" s="317" t="s">
        <v>107</v>
      </c>
      <c r="E23" s="317">
        <v>3.9</v>
      </c>
      <c r="F23" s="317" t="s">
        <v>41</v>
      </c>
      <c r="G23" s="317" t="s">
        <v>42</v>
      </c>
      <c r="H23" s="317" t="s">
        <v>108</v>
      </c>
      <c r="I23" s="317" t="s">
        <v>63</v>
      </c>
      <c r="K23" s="308">
        <v>6800021575</v>
      </c>
      <c r="L23" s="308" t="s">
        <v>99</v>
      </c>
      <c r="M23" s="308">
        <v>20</v>
      </c>
      <c r="N23" s="308" t="s">
        <v>20</v>
      </c>
      <c r="O23" s="308" t="s">
        <v>21</v>
      </c>
      <c r="P23" s="308" t="s">
        <v>109</v>
      </c>
      <c r="Q23" s="308"/>
      <c r="S23" s="317">
        <v>648017</v>
      </c>
      <c r="T23" s="317" t="s">
        <v>101</v>
      </c>
      <c r="U23" s="317">
        <v>12</v>
      </c>
      <c r="V23" s="317" t="s">
        <v>15</v>
      </c>
      <c r="W23" s="317">
        <v>35</v>
      </c>
      <c r="X23" s="320" t="s">
        <v>110</v>
      </c>
      <c r="Y23" s="317" t="s">
        <v>63</v>
      </c>
    </row>
    <row r="24" spans="1:25" x14ac:dyDescent="0.25">
      <c r="A24" s="308">
        <v>6800022655</v>
      </c>
      <c r="B24" s="308">
        <v>4.4000000000000004</v>
      </c>
      <c r="C24" s="308">
        <v>4.4000000000000004</v>
      </c>
      <c r="D24" s="308" t="s">
        <v>15</v>
      </c>
      <c r="E24" s="308">
        <v>6.5</v>
      </c>
      <c r="F24" s="308" t="s">
        <v>41</v>
      </c>
      <c r="G24" s="308" t="s">
        <v>42</v>
      </c>
      <c r="H24" s="308" t="s">
        <v>111</v>
      </c>
      <c r="I24" s="308" t="s">
        <v>18</v>
      </c>
      <c r="S24" s="317">
        <v>648018</v>
      </c>
      <c r="T24" s="317" t="s">
        <v>101</v>
      </c>
      <c r="U24" s="317">
        <v>12</v>
      </c>
      <c r="V24" s="317" t="s">
        <v>39</v>
      </c>
      <c r="W24" s="317">
        <v>35</v>
      </c>
      <c r="X24" s="320" t="s">
        <v>112</v>
      </c>
      <c r="Y24" s="317" t="s">
        <v>63</v>
      </c>
    </row>
    <row r="25" spans="1:25" x14ac:dyDescent="0.25">
      <c r="A25" s="308">
        <v>6800022656</v>
      </c>
      <c r="B25" s="308">
        <v>4.4000000000000004</v>
      </c>
      <c r="C25" s="308">
        <v>4.4000000000000004</v>
      </c>
      <c r="D25" s="308" t="s">
        <v>15</v>
      </c>
      <c r="E25" s="308">
        <v>6.5</v>
      </c>
      <c r="F25" s="308" t="s">
        <v>16</v>
      </c>
      <c r="G25" s="308"/>
      <c r="H25" s="308" t="s">
        <v>113</v>
      </c>
      <c r="I25" s="308" t="s">
        <v>18</v>
      </c>
      <c r="S25" s="308">
        <v>6800018172</v>
      </c>
      <c r="T25" s="308" t="s">
        <v>114</v>
      </c>
      <c r="U25" s="308">
        <v>16</v>
      </c>
      <c r="V25" s="308" t="s">
        <v>15</v>
      </c>
      <c r="W25" s="308" t="s">
        <v>24</v>
      </c>
      <c r="X25" s="315" t="s">
        <v>115</v>
      </c>
      <c r="Y25" s="308"/>
    </row>
    <row r="26" spans="1:25" x14ac:dyDescent="0.25">
      <c r="A26" s="308">
        <v>6800022657</v>
      </c>
      <c r="B26" s="308">
        <v>4.4000000000000004</v>
      </c>
      <c r="C26" s="308">
        <v>4.4000000000000004</v>
      </c>
      <c r="D26" s="308" t="s">
        <v>15</v>
      </c>
      <c r="E26" s="308">
        <v>2</v>
      </c>
      <c r="F26" s="308" t="s">
        <v>26</v>
      </c>
      <c r="G26" s="308"/>
      <c r="H26" s="308" t="s">
        <v>116</v>
      </c>
      <c r="I26" s="308" t="s">
        <v>18</v>
      </c>
      <c r="S26" s="308">
        <v>6800019373</v>
      </c>
      <c r="T26" s="308" t="s">
        <v>114</v>
      </c>
      <c r="U26" s="308">
        <v>16</v>
      </c>
      <c r="V26" s="308" t="s">
        <v>105</v>
      </c>
      <c r="W26" s="308" t="s">
        <v>24</v>
      </c>
      <c r="X26" s="315" t="s">
        <v>117</v>
      </c>
      <c r="Y26" s="308"/>
    </row>
    <row r="27" spans="1:25" x14ac:dyDescent="0.25">
      <c r="A27" s="308">
        <v>6800018850</v>
      </c>
      <c r="B27" s="308">
        <v>5</v>
      </c>
      <c r="C27" s="308">
        <v>4.9000000000000004</v>
      </c>
      <c r="D27" s="308" t="s">
        <v>20</v>
      </c>
      <c r="E27" s="308">
        <v>6.5</v>
      </c>
      <c r="F27" s="308" t="s">
        <v>41</v>
      </c>
      <c r="G27" s="308" t="s">
        <v>47</v>
      </c>
      <c r="H27" s="308" t="s">
        <v>118</v>
      </c>
      <c r="I27" s="308" t="s">
        <v>18</v>
      </c>
      <c r="S27" s="308">
        <v>6800019624</v>
      </c>
      <c r="T27" s="308" t="s">
        <v>114</v>
      </c>
      <c r="U27" s="308">
        <v>16</v>
      </c>
      <c r="V27" s="308" t="s">
        <v>39</v>
      </c>
      <c r="W27" s="308" t="s">
        <v>24</v>
      </c>
      <c r="X27" s="315" t="s">
        <v>119</v>
      </c>
      <c r="Y27" s="308"/>
    </row>
    <row r="28" spans="1:25" x14ac:dyDescent="0.25">
      <c r="A28" s="308">
        <v>6800018851</v>
      </c>
      <c r="B28" s="308">
        <v>5</v>
      </c>
      <c r="C28" s="308">
        <v>4.9000000000000004</v>
      </c>
      <c r="D28" s="308" t="s">
        <v>20</v>
      </c>
      <c r="E28" s="308">
        <v>6.5</v>
      </c>
      <c r="F28" s="308" t="s">
        <v>16</v>
      </c>
      <c r="G28" s="308"/>
      <c r="H28" s="308" t="s">
        <v>120</v>
      </c>
      <c r="I28" s="308" t="s">
        <v>18</v>
      </c>
    </row>
    <row r="29" spans="1:25" x14ac:dyDescent="0.25">
      <c r="A29" s="308">
        <v>6800018852</v>
      </c>
      <c r="B29" s="308">
        <v>5</v>
      </c>
      <c r="C29" s="308">
        <v>4.9000000000000004</v>
      </c>
      <c r="D29" s="308" t="s">
        <v>20</v>
      </c>
      <c r="E29" s="308">
        <v>4</v>
      </c>
      <c r="F29" s="308" t="s">
        <v>26</v>
      </c>
      <c r="G29" s="308"/>
      <c r="H29" s="308" t="s">
        <v>121</v>
      </c>
      <c r="I29" s="308" t="s">
        <v>18</v>
      </c>
    </row>
    <row r="30" spans="1:25" x14ac:dyDescent="0.25">
      <c r="A30" s="308">
        <v>6800022658</v>
      </c>
      <c r="B30" s="308">
        <v>5</v>
      </c>
      <c r="C30" s="308">
        <v>4.9000000000000004</v>
      </c>
      <c r="D30" s="308" t="s">
        <v>15</v>
      </c>
      <c r="E30" s="308">
        <v>4</v>
      </c>
      <c r="F30" s="308" t="s">
        <v>26</v>
      </c>
      <c r="G30" s="308"/>
      <c r="H30" s="308" t="s">
        <v>122</v>
      </c>
      <c r="I30" s="308" t="s">
        <v>18</v>
      </c>
    </row>
    <row r="31" spans="1:25" x14ac:dyDescent="0.25">
      <c r="A31" s="308">
        <v>6800022659</v>
      </c>
      <c r="B31" s="308">
        <v>5</v>
      </c>
      <c r="C31" s="308">
        <v>4.9000000000000004</v>
      </c>
      <c r="D31" s="308" t="s">
        <v>15</v>
      </c>
      <c r="E31" s="308">
        <v>6.5</v>
      </c>
      <c r="F31" s="308" t="s">
        <v>41</v>
      </c>
      <c r="G31" s="308" t="s">
        <v>42</v>
      </c>
      <c r="H31" s="308" t="s">
        <v>123</v>
      </c>
      <c r="I31" s="308" t="s">
        <v>18</v>
      </c>
    </row>
    <row r="32" spans="1:25" x14ac:dyDescent="0.25">
      <c r="A32" s="308">
        <v>6800022660</v>
      </c>
      <c r="B32" s="308">
        <v>5</v>
      </c>
      <c r="C32" s="308">
        <v>4.9000000000000004</v>
      </c>
      <c r="D32" s="308" t="s">
        <v>15</v>
      </c>
      <c r="E32" s="308">
        <v>6.5</v>
      </c>
      <c r="F32" s="308" t="s">
        <v>16</v>
      </c>
      <c r="G32" s="308"/>
      <c r="H32" s="308" t="s">
        <v>124</v>
      </c>
      <c r="I32" s="308" t="s">
        <v>18</v>
      </c>
    </row>
    <row r="33" spans="1:9" x14ac:dyDescent="0.25">
      <c r="A33" s="308">
        <v>6800022661</v>
      </c>
      <c r="B33" s="308">
        <v>5</v>
      </c>
      <c r="C33" s="308">
        <v>4.9000000000000004</v>
      </c>
      <c r="D33" s="308" t="s">
        <v>15</v>
      </c>
      <c r="E33" s="308">
        <v>2</v>
      </c>
      <c r="F33" s="308" t="s">
        <v>26</v>
      </c>
      <c r="G33" s="308"/>
      <c r="H33" s="308" t="s">
        <v>125</v>
      </c>
      <c r="I33" s="308" t="s">
        <v>18</v>
      </c>
    </row>
    <row r="34" spans="1:9" x14ac:dyDescent="0.25">
      <c r="A34" s="308">
        <v>6800022662</v>
      </c>
      <c r="B34" s="308">
        <v>5</v>
      </c>
      <c r="C34" s="308">
        <v>4.9000000000000004</v>
      </c>
      <c r="D34" s="308" t="s">
        <v>15</v>
      </c>
      <c r="E34" s="308">
        <v>4</v>
      </c>
      <c r="F34" s="308" t="s">
        <v>26</v>
      </c>
      <c r="G34" s="308"/>
      <c r="H34" s="308" t="s">
        <v>126</v>
      </c>
      <c r="I34" s="308" t="s">
        <v>18</v>
      </c>
    </row>
    <row r="35" spans="1:9" x14ac:dyDescent="0.25">
      <c r="A35" s="317">
        <v>648009</v>
      </c>
      <c r="B35" s="317">
        <v>5</v>
      </c>
      <c r="C35" s="317">
        <v>5</v>
      </c>
      <c r="D35" s="317" t="s">
        <v>107</v>
      </c>
      <c r="E35" s="317">
        <v>3.9</v>
      </c>
      <c r="F35" s="317" t="s">
        <v>41</v>
      </c>
      <c r="G35" s="317" t="s">
        <v>42</v>
      </c>
      <c r="H35" s="317" t="s">
        <v>127</v>
      </c>
      <c r="I35" s="317" t="s">
        <v>63</v>
      </c>
    </row>
    <row r="36" spans="1:9" x14ac:dyDescent="0.25">
      <c r="A36" s="317">
        <v>648010</v>
      </c>
      <c r="B36" s="317">
        <v>5</v>
      </c>
      <c r="C36" s="317">
        <v>5</v>
      </c>
      <c r="D36" s="317" t="s">
        <v>15</v>
      </c>
      <c r="E36" s="317">
        <v>3.9</v>
      </c>
      <c r="F36" s="317" t="s">
        <v>41</v>
      </c>
      <c r="G36" s="317" t="s">
        <v>42</v>
      </c>
      <c r="H36" s="317" t="s">
        <v>128</v>
      </c>
      <c r="I36" s="317" t="s">
        <v>63</v>
      </c>
    </row>
    <row r="37" spans="1:9" x14ac:dyDescent="0.25">
      <c r="A37" s="308">
        <v>6800022121</v>
      </c>
      <c r="B37" s="308">
        <v>6</v>
      </c>
      <c r="C37" s="308">
        <v>5.9</v>
      </c>
      <c r="D37" s="308" t="s">
        <v>105</v>
      </c>
      <c r="E37" s="308">
        <v>2</v>
      </c>
      <c r="F37" s="308" t="s">
        <v>26</v>
      </c>
      <c r="G37" s="308"/>
      <c r="H37" s="308" t="s">
        <v>129</v>
      </c>
      <c r="I37" s="308" t="s">
        <v>18</v>
      </c>
    </row>
    <row r="38" spans="1:9" x14ac:dyDescent="0.25">
      <c r="A38" s="308">
        <v>6800017150</v>
      </c>
      <c r="B38" s="308">
        <v>6</v>
      </c>
      <c r="C38" s="308">
        <v>6</v>
      </c>
      <c r="D38" s="308" t="s">
        <v>130</v>
      </c>
      <c r="E38" s="308">
        <v>6.5</v>
      </c>
      <c r="F38" s="308" t="s">
        <v>41</v>
      </c>
      <c r="G38" s="308" t="s">
        <v>64</v>
      </c>
      <c r="H38" s="308" t="s">
        <v>131</v>
      </c>
      <c r="I38" s="308" t="s">
        <v>18</v>
      </c>
    </row>
    <row r="39" spans="1:9" x14ac:dyDescent="0.25">
      <c r="A39" s="308">
        <v>6800017151</v>
      </c>
      <c r="B39" s="308">
        <v>6</v>
      </c>
      <c r="C39" s="308">
        <v>6</v>
      </c>
      <c r="D39" s="308" t="s">
        <v>130</v>
      </c>
      <c r="E39" s="308">
        <v>6.5</v>
      </c>
      <c r="F39" s="308" t="s">
        <v>16</v>
      </c>
      <c r="G39" s="308"/>
      <c r="H39" s="308" t="s">
        <v>132</v>
      </c>
      <c r="I39" s="308" t="s">
        <v>18</v>
      </c>
    </row>
    <row r="40" spans="1:9" x14ac:dyDescent="0.25">
      <c r="A40" s="308">
        <v>6800017152</v>
      </c>
      <c r="B40" s="308">
        <v>6</v>
      </c>
      <c r="C40" s="308">
        <v>6</v>
      </c>
      <c r="D40" s="308" t="s">
        <v>130</v>
      </c>
      <c r="E40" s="308">
        <v>4</v>
      </c>
      <c r="F40" s="308" t="s">
        <v>26</v>
      </c>
      <c r="G40" s="308"/>
      <c r="H40" s="308" t="s">
        <v>133</v>
      </c>
      <c r="I40" s="308" t="s">
        <v>18</v>
      </c>
    </row>
    <row r="41" spans="1:9" x14ac:dyDescent="0.25">
      <c r="A41" s="308">
        <v>6800017067</v>
      </c>
      <c r="B41" s="308">
        <v>6</v>
      </c>
      <c r="C41" s="308">
        <v>5.9</v>
      </c>
      <c r="D41" s="308" t="s">
        <v>15</v>
      </c>
      <c r="E41" s="308">
        <v>6.5</v>
      </c>
      <c r="F41" s="308" t="s">
        <v>41</v>
      </c>
      <c r="G41" s="116" t="s">
        <v>42</v>
      </c>
      <c r="H41" s="308" t="s">
        <v>134</v>
      </c>
      <c r="I41" s="308" t="s">
        <v>18</v>
      </c>
    </row>
    <row r="42" spans="1:9" x14ac:dyDescent="0.25">
      <c r="A42" s="308">
        <v>6800017068</v>
      </c>
      <c r="B42" s="308">
        <v>6</v>
      </c>
      <c r="C42" s="308">
        <v>5.9</v>
      </c>
      <c r="D42" s="308" t="s">
        <v>15</v>
      </c>
      <c r="E42" s="308">
        <v>6.5</v>
      </c>
      <c r="F42" s="308" t="s">
        <v>41</v>
      </c>
      <c r="G42" s="308" t="s">
        <v>47</v>
      </c>
      <c r="H42" s="308" t="s">
        <v>135</v>
      </c>
      <c r="I42" s="308" t="s">
        <v>18</v>
      </c>
    </row>
    <row r="43" spans="1:9" x14ac:dyDescent="0.25">
      <c r="A43" s="308">
        <v>6800021401</v>
      </c>
      <c r="B43" s="308">
        <v>6</v>
      </c>
      <c r="C43" s="308">
        <v>5.9</v>
      </c>
      <c r="D43" s="308" t="s">
        <v>15</v>
      </c>
      <c r="E43" s="308">
        <v>6.5</v>
      </c>
      <c r="F43" s="308" t="s">
        <v>16</v>
      </c>
      <c r="G43" s="308"/>
      <c r="H43" s="308" t="s">
        <v>136</v>
      </c>
      <c r="I43" s="308" t="s">
        <v>18</v>
      </c>
    </row>
    <row r="44" spans="1:9" x14ac:dyDescent="0.25">
      <c r="A44" s="308">
        <v>6800021404</v>
      </c>
      <c r="B44" s="308">
        <v>6</v>
      </c>
      <c r="C44" s="308">
        <v>5.9</v>
      </c>
      <c r="D44" s="308" t="s">
        <v>15</v>
      </c>
      <c r="E44" s="308">
        <v>4</v>
      </c>
      <c r="F44" s="308" t="s">
        <v>26</v>
      </c>
      <c r="G44" s="308"/>
      <c r="H44" s="308" t="s">
        <v>137</v>
      </c>
      <c r="I44" s="308" t="s">
        <v>18</v>
      </c>
    </row>
    <row r="45" spans="1:9" x14ac:dyDescent="0.25">
      <c r="A45" s="308">
        <v>6800021406</v>
      </c>
      <c r="B45" s="308">
        <v>6</v>
      </c>
      <c r="C45" s="308">
        <v>5.9</v>
      </c>
      <c r="D45" s="308" t="s">
        <v>15</v>
      </c>
      <c r="E45" s="308">
        <v>2</v>
      </c>
      <c r="F45" s="308" t="s">
        <v>26</v>
      </c>
      <c r="G45" s="308"/>
      <c r="H45" s="308" t="s">
        <v>138</v>
      </c>
      <c r="I45" s="308" t="s">
        <v>18</v>
      </c>
    </row>
    <row r="46" spans="1:9" x14ac:dyDescent="0.25">
      <c r="A46" s="308">
        <v>6800021469</v>
      </c>
      <c r="B46" s="308">
        <v>6</v>
      </c>
      <c r="C46" s="308">
        <v>5.9</v>
      </c>
      <c r="D46" s="308" t="s">
        <v>105</v>
      </c>
      <c r="E46" s="308">
        <v>6.5</v>
      </c>
      <c r="F46" s="308" t="s">
        <v>41</v>
      </c>
      <c r="G46" s="308"/>
      <c r="H46" s="308" t="s">
        <v>139</v>
      </c>
      <c r="I46" s="308" t="s">
        <v>18</v>
      </c>
    </row>
    <row r="47" spans="1:9" x14ac:dyDescent="0.25">
      <c r="A47" s="308">
        <v>6800021766</v>
      </c>
      <c r="B47" s="308">
        <v>6</v>
      </c>
      <c r="C47" s="308">
        <v>5.9</v>
      </c>
      <c r="D47" s="308" t="s">
        <v>105</v>
      </c>
      <c r="E47" s="308">
        <v>4</v>
      </c>
      <c r="F47" s="308" t="s">
        <v>26</v>
      </c>
      <c r="G47" s="308"/>
      <c r="H47" s="308" t="s">
        <v>140</v>
      </c>
      <c r="I47" s="308" t="s">
        <v>18</v>
      </c>
    </row>
    <row r="48" spans="1:9" x14ac:dyDescent="0.25">
      <c r="A48" s="308">
        <v>6800022105</v>
      </c>
      <c r="B48" s="308">
        <v>6</v>
      </c>
      <c r="C48" s="308">
        <v>5.9</v>
      </c>
      <c r="D48" s="308" t="s">
        <v>105</v>
      </c>
      <c r="E48" s="308">
        <v>6.5</v>
      </c>
      <c r="F48" s="308" t="s">
        <v>16</v>
      </c>
      <c r="G48" s="308"/>
      <c r="H48" s="308" t="s">
        <v>141</v>
      </c>
      <c r="I48" s="308" t="s">
        <v>18</v>
      </c>
    </row>
    <row r="49" spans="1:9" x14ac:dyDescent="0.25">
      <c r="A49" s="308">
        <v>6800021280</v>
      </c>
      <c r="B49" s="308">
        <v>6</v>
      </c>
      <c r="C49" s="308">
        <v>6</v>
      </c>
      <c r="D49" s="308" t="s">
        <v>51</v>
      </c>
      <c r="E49" s="308"/>
      <c r="F49" s="308" t="s">
        <v>26</v>
      </c>
      <c r="G49" s="308"/>
      <c r="H49" s="308" t="s">
        <v>142</v>
      </c>
      <c r="I49" s="308" t="s">
        <v>66</v>
      </c>
    </row>
    <row r="50" spans="1:9" x14ac:dyDescent="0.25">
      <c r="A50" s="308">
        <v>6800017082</v>
      </c>
      <c r="B50" s="308">
        <v>6</v>
      </c>
      <c r="C50" s="308">
        <v>6</v>
      </c>
      <c r="D50" s="308" t="s">
        <v>15</v>
      </c>
      <c r="E50" s="308">
        <v>2</v>
      </c>
      <c r="F50" s="308" t="s">
        <v>26</v>
      </c>
      <c r="G50" s="308"/>
      <c r="H50" s="308" t="s">
        <v>143</v>
      </c>
      <c r="I50" s="308" t="s">
        <v>66</v>
      </c>
    </row>
    <row r="51" spans="1:9" x14ac:dyDescent="0.25">
      <c r="A51" s="308">
        <v>6800017083</v>
      </c>
      <c r="B51" s="308">
        <v>6</v>
      </c>
      <c r="C51" s="308">
        <v>6</v>
      </c>
      <c r="D51" s="308" t="s">
        <v>15</v>
      </c>
      <c r="E51" s="308">
        <v>2</v>
      </c>
      <c r="F51" s="308" t="s">
        <v>26</v>
      </c>
      <c r="G51" s="308"/>
      <c r="H51" s="308" t="s">
        <v>144</v>
      </c>
      <c r="I51" s="308" t="s">
        <v>66</v>
      </c>
    </row>
    <row r="52" spans="1:9" x14ac:dyDescent="0.25">
      <c r="A52" s="308">
        <v>6800020071</v>
      </c>
      <c r="B52" s="308">
        <v>6</v>
      </c>
      <c r="C52" s="308">
        <v>6</v>
      </c>
      <c r="D52" s="308" t="s">
        <v>51</v>
      </c>
      <c r="E52" s="308"/>
      <c r="F52" s="308" t="s">
        <v>41</v>
      </c>
      <c r="G52" s="308" t="s">
        <v>64</v>
      </c>
      <c r="H52" s="308" t="s">
        <v>145</v>
      </c>
      <c r="I52" s="308" t="s">
        <v>66</v>
      </c>
    </row>
    <row r="53" spans="1:9" x14ac:dyDescent="0.25">
      <c r="A53" s="308">
        <v>6800020072</v>
      </c>
      <c r="B53" s="308">
        <v>6</v>
      </c>
      <c r="C53" s="308">
        <v>6</v>
      </c>
      <c r="D53" s="308" t="s">
        <v>51</v>
      </c>
      <c r="E53" s="308"/>
      <c r="F53" s="308" t="s">
        <v>16</v>
      </c>
      <c r="G53" s="308"/>
      <c r="H53" s="308" t="s">
        <v>146</v>
      </c>
      <c r="I53" s="308" t="s">
        <v>66</v>
      </c>
    </row>
    <row r="54" spans="1:9" x14ac:dyDescent="0.25">
      <c r="A54" s="308">
        <v>6800016044</v>
      </c>
      <c r="B54" s="308">
        <v>6</v>
      </c>
      <c r="C54" s="308">
        <v>6</v>
      </c>
      <c r="D54" s="308" t="s">
        <v>15</v>
      </c>
      <c r="E54" s="308"/>
      <c r="F54" s="308" t="s">
        <v>41</v>
      </c>
      <c r="G54" s="308" t="s">
        <v>64</v>
      </c>
      <c r="H54" s="308" t="s">
        <v>147</v>
      </c>
      <c r="I54" s="308" t="s">
        <v>66</v>
      </c>
    </row>
    <row r="55" spans="1:9" x14ac:dyDescent="0.25">
      <c r="A55" s="308">
        <v>6800022766</v>
      </c>
      <c r="B55" s="308">
        <v>6</v>
      </c>
      <c r="C55" s="308">
        <v>5.9</v>
      </c>
      <c r="D55" s="308" t="s">
        <v>20</v>
      </c>
      <c r="E55" s="308">
        <v>6.5</v>
      </c>
      <c r="F55" s="308" t="s">
        <v>41</v>
      </c>
      <c r="G55" s="308" t="s">
        <v>42</v>
      </c>
      <c r="H55" s="308" t="s">
        <v>148</v>
      </c>
      <c r="I55" s="308" t="s">
        <v>18</v>
      </c>
    </row>
    <row r="56" spans="1:9" x14ac:dyDescent="0.25">
      <c r="A56" s="308">
        <v>6800022765</v>
      </c>
      <c r="B56" s="308">
        <v>6</v>
      </c>
      <c r="C56" s="308">
        <v>5.9</v>
      </c>
      <c r="D56" s="308" t="s">
        <v>20</v>
      </c>
      <c r="E56" s="308">
        <v>6.5</v>
      </c>
      <c r="F56" s="308" t="s">
        <v>16</v>
      </c>
      <c r="G56" s="308"/>
      <c r="H56" s="308" t="s">
        <v>149</v>
      </c>
      <c r="I56" s="308" t="s">
        <v>18</v>
      </c>
    </row>
    <row r="57" spans="1:9" x14ac:dyDescent="0.25">
      <c r="A57" s="308">
        <v>6800022764</v>
      </c>
      <c r="B57" s="308">
        <v>6</v>
      </c>
      <c r="C57" s="308">
        <v>5.9</v>
      </c>
      <c r="D57" s="308" t="s">
        <v>20</v>
      </c>
      <c r="E57" s="308">
        <v>2</v>
      </c>
      <c r="F57" s="308" t="s">
        <v>26</v>
      </c>
      <c r="G57" s="308"/>
      <c r="H57" s="308" t="s">
        <v>150</v>
      </c>
      <c r="I57" s="308" t="s">
        <v>18</v>
      </c>
    </row>
    <row r="58" spans="1:9" x14ac:dyDescent="0.25">
      <c r="A58" s="308">
        <v>6800022763</v>
      </c>
      <c r="B58" s="308">
        <v>6</v>
      </c>
      <c r="C58" s="308">
        <v>5.9</v>
      </c>
      <c r="D58" s="308" t="s">
        <v>20</v>
      </c>
      <c r="E58" s="308">
        <v>4</v>
      </c>
      <c r="F58" s="308" t="s">
        <v>26</v>
      </c>
      <c r="G58" s="308"/>
      <c r="H58" s="308" t="s">
        <v>151</v>
      </c>
      <c r="I58" s="308" t="s">
        <v>18</v>
      </c>
    </row>
    <row r="59" spans="1:9" x14ac:dyDescent="0.25">
      <c r="A59" s="317">
        <v>648011</v>
      </c>
      <c r="B59" s="317">
        <v>6</v>
      </c>
      <c r="C59" s="317">
        <v>5.97</v>
      </c>
      <c r="D59" s="317" t="s">
        <v>107</v>
      </c>
      <c r="E59" s="317">
        <v>3.9</v>
      </c>
      <c r="F59" s="317" t="s">
        <v>41</v>
      </c>
      <c r="G59" s="317" t="s">
        <v>42</v>
      </c>
      <c r="H59" s="317" t="s">
        <v>152</v>
      </c>
      <c r="I59" s="317" t="s">
        <v>63</v>
      </c>
    </row>
    <row r="60" spans="1:9" x14ac:dyDescent="0.25">
      <c r="A60" s="317">
        <v>648012</v>
      </c>
      <c r="B60" s="317">
        <v>6</v>
      </c>
      <c r="C60" s="317">
        <v>5.97</v>
      </c>
      <c r="D60" s="317" t="s">
        <v>15</v>
      </c>
      <c r="E60" s="317">
        <v>3.9</v>
      </c>
      <c r="F60" s="317" t="s">
        <v>41</v>
      </c>
      <c r="G60" s="317" t="s">
        <v>42</v>
      </c>
      <c r="H60" s="317" t="s">
        <v>153</v>
      </c>
      <c r="I60" s="317" t="s">
        <v>63</v>
      </c>
    </row>
    <row r="61" spans="1:9" x14ac:dyDescent="0.25">
      <c r="A61" s="308">
        <v>6800017933</v>
      </c>
      <c r="B61" s="308">
        <v>6.4</v>
      </c>
      <c r="C61" s="308">
        <v>6.4</v>
      </c>
      <c r="D61" s="308" t="s">
        <v>130</v>
      </c>
      <c r="E61" s="308">
        <v>6.5</v>
      </c>
      <c r="F61" s="308" t="s">
        <v>41</v>
      </c>
      <c r="G61" s="308" t="s">
        <v>47</v>
      </c>
      <c r="H61" s="308" t="s">
        <v>154</v>
      </c>
      <c r="I61" s="308" t="s">
        <v>18</v>
      </c>
    </row>
    <row r="62" spans="1:9" x14ac:dyDescent="0.25">
      <c r="A62" s="308">
        <v>6800017934</v>
      </c>
      <c r="B62" s="308">
        <v>6.4</v>
      </c>
      <c r="C62" s="308">
        <v>6.4</v>
      </c>
      <c r="D62" s="308" t="s">
        <v>130</v>
      </c>
      <c r="E62" s="308">
        <v>4</v>
      </c>
      <c r="F62" s="308" t="s">
        <v>26</v>
      </c>
      <c r="G62" s="308"/>
      <c r="H62" s="308" t="s">
        <v>155</v>
      </c>
      <c r="I62" s="308" t="s">
        <v>18</v>
      </c>
    </row>
    <row r="63" spans="1:9" x14ac:dyDescent="0.25">
      <c r="A63" s="308">
        <v>6800017935</v>
      </c>
      <c r="B63" s="308">
        <v>6.4</v>
      </c>
      <c r="C63" s="308">
        <v>6.4</v>
      </c>
      <c r="D63" s="308" t="s">
        <v>130</v>
      </c>
      <c r="E63" s="308">
        <v>6.5</v>
      </c>
      <c r="F63" s="308" t="s">
        <v>16</v>
      </c>
      <c r="G63" s="308"/>
      <c r="H63" s="308" t="s">
        <v>156</v>
      </c>
      <c r="I63" s="308" t="s">
        <v>18</v>
      </c>
    </row>
    <row r="64" spans="1:9" x14ac:dyDescent="0.25">
      <c r="A64" s="308">
        <v>6800016048</v>
      </c>
      <c r="B64" s="308">
        <v>6.4</v>
      </c>
      <c r="C64" s="308">
        <v>6.4</v>
      </c>
      <c r="D64" s="308" t="s">
        <v>15</v>
      </c>
      <c r="E64" s="308">
        <v>6.5</v>
      </c>
      <c r="F64" s="308" t="s">
        <v>16</v>
      </c>
      <c r="G64" s="308"/>
      <c r="H64" s="308" t="s">
        <v>157</v>
      </c>
      <c r="I64" s="308" t="s">
        <v>18</v>
      </c>
    </row>
    <row r="65" spans="1:9" x14ac:dyDescent="0.25">
      <c r="A65" s="308">
        <v>6800019198</v>
      </c>
      <c r="B65" s="308">
        <v>6.4</v>
      </c>
      <c r="C65" s="308">
        <v>6.4</v>
      </c>
      <c r="D65" s="308" t="s">
        <v>15</v>
      </c>
      <c r="E65" s="308">
        <v>6.5</v>
      </c>
      <c r="F65" s="308" t="s">
        <v>41</v>
      </c>
      <c r="G65" s="308" t="s">
        <v>47</v>
      </c>
      <c r="H65" s="308" t="s">
        <v>158</v>
      </c>
      <c r="I65" s="308" t="s">
        <v>18</v>
      </c>
    </row>
    <row r="66" spans="1:9" x14ac:dyDescent="0.25">
      <c r="A66" s="308">
        <v>6800019204</v>
      </c>
      <c r="B66" s="308">
        <v>6.4</v>
      </c>
      <c r="C66" s="308">
        <v>6.4</v>
      </c>
      <c r="D66" s="308" t="s">
        <v>15</v>
      </c>
      <c r="E66" s="308">
        <v>4</v>
      </c>
      <c r="F66" s="308" t="s">
        <v>26</v>
      </c>
      <c r="G66" s="308"/>
      <c r="H66" s="308" t="s">
        <v>159</v>
      </c>
      <c r="I66" s="308" t="s">
        <v>18</v>
      </c>
    </row>
    <row r="67" spans="1:9" x14ac:dyDescent="0.25">
      <c r="A67" s="308">
        <v>6800019205</v>
      </c>
      <c r="B67" s="308">
        <v>6.4</v>
      </c>
      <c r="C67" s="308">
        <v>6.4</v>
      </c>
      <c r="D67" s="308" t="s">
        <v>15</v>
      </c>
      <c r="E67" s="308">
        <v>2</v>
      </c>
      <c r="F67" s="308" t="s">
        <v>26</v>
      </c>
      <c r="G67" s="308"/>
      <c r="H67" s="308" t="s">
        <v>160</v>
      </c>
      <c r="I67" s="308" t="s">
        <v>18</v>
      </c>
    </row>
    <row r="68" spans="1:9" x14ac:dyDescent="0.25">
      <c r="A68" s="308">
        <v>6800022470</v>
      </c>
      <c r="B68" s="308">
        <v>6.4</v>
      </c>
      <c r="C68" s="308">
        <v>6.4</v>
      </c>
      <c r="D68" s="308" t="s">
        <v>15</v>
      </c>
      <c r="E68" s="308">
        <v>16</v>
      </c>
      <c r="F68" s="308" t="s">
        <v>41</v>
      </c>
      <c r="G68" s="308" t="s">
        <v>161</v>
      </c>
      <c r="H68" s="308" t="s">
        <v>162</v>
      </c>
      <c r="I68" s="308" t="s">
        <v>18</v>
      </c>
    </row>
    <row r="69" spans="1:9" x14ac:dyDescent="0.25">
      <c r="A69" s="308">
        <v>6800022607</v>
      </c>
      <c r="B69" s="308">
        <v>6.4</v>
      </c>
      <c r="C69" s="308">
        <v>6.4</v>
      </c>
      <c r="D69" s="308" t="s">
        <v>15</v>
      </c>
      <c r="E69" s="308">
        <v>6.5</v>
      </c>
      <c r="F69" s="308" t="s">
        <v>41</v>
      </c>
      <c r="G69" s="308" t="s">
        <v>42</v>
      </c>
      <c r="H69" s="308" t="s">
        <v>163</v>
      </c>
      <c r="I69" s="308" t="s">
        <v>18</v>
      </c>
    </row>
    <row r="70" spans="1:9" x14ac:dyDescent="0.25">
      <c r="A70" s="308">
        <v>6800018152</v>
      </c>
      <c r="B70" s="308">
        <v>8</v>
      </c>
      <c r="C70" s="308">
        <v>8</v>
      </c>
      <c r="D70" s="308" t="s">
        <v>105</v>
      </c>
      <c r="E70" s="308">
        <v>6.5</v>
      </c>
      <c r="F70" s="308" t="s">
        <v>41</v>
      </c>
      <c r="G70" s="308" t="s">
        <v>47</v>
      </c>
      <c r="H70" s="308" t="s">
        <v>164</v>
      </c>
      <c r="I70" s="308" t="s">
        <v>18</v>
      </c>
    </row>
    <row r="71" spans="1:9" x14ac:dyDescent="0.25">
      <c r="A71" s="308">
        <v>6800018153</v>
      </c>
      <c r="B71" s="308">
        <v>8</v>
      </c>
      <c r="C71" s="308">
        <v>8</v>
      </c>
      <c r="D71" s="308" t="s">
        <v>105</v>
      </c>
      <c r="E71" s="308">
        <v>6.5</v>
      </c>
      <c r="F71" s="308" t="s">
        <v>16</v>
      </c>
      <c r="G71" s="308"/>
      <c r="H71" s="308" t="s">
        <v>165</v>
      </c>
      <c r="I71" s="308" t="s">
        <v>18</v>
      </c>
    </row>
    <row r="72" spans="1:9" x14ac:dyDescent="0.25">
      <c r="A72" s="308">
        <v>6800018154</v>
      </c>
      <c r="B72" s="308">
        <v>8</v>
      </c>
      <c r="C72" s="308">
        <v>8</v>
      </c>
      <c r="D72" s="308" t="s">
        <v>105</v>
      </c>
      <c r="E72" s="308">
        <v>2</v>
      </c>
      <c r="F72" s="308" t="s">
        <v>26</v>
      </c>
      <c r="G72" s="308"/>
      <c r="H72" s="308" t="s">
        <v>166</v>
      </c>
      <c r="I72" s="308" t="s">
        <v>18</v>
      </c>
    </row>
    <row r="73" spans="1:9" x14ac:dyDescent="0.25">
      <c r="A73" s="308">
        <v>6800018155</v>
      </c>
      <c r="B73" s="308">
        <v>8</v>
      </c>
      <c r="C73" s="308">
        <v>8</v>
      </c>
      <c r="D73" s="308" t="s">
        <v>105</v>
      </c>
      <c r="E73" s="308">
        <v>4</v>
      </c>
      <c r="F73" s="308" t="s">
        <v>26</v>
      </c>
      <c r="G73" s="308"/>
      <c r="H73" s="308" t="s">
        <v>167</v>
      </c>
      <c r="I73" s="308" t="s">
        <v>18</v>
      </c>
    </row>
    <row r="74" spans="1:9" x14ac:dyDescent="0.25">
      <c r="A74" s="308">
        <v>6800019712</v>
      </c>
      <c r="B74" s="308">
        <v>8</v>
      </c>
      <c r="C74" s="308">
        <v>7.9</v>
      </c>
      <c r="D74" s="308" t="s">
        <v>168</v>
      </c>
      <c r="E74" s="308">
        <v>6.5</v>
      </c>
      <c r="F74" s="308" t="s">
        <v>41</v>
      </c>
      <c r="G74" s="308" t="s">
        <v>47</v>
      </c>
      <c r="H74" s="308" t="s">
        <v>169</v>
      </c>
      <c r="I74" s="308" t="s">
        <v>18</v>
      </c>
    </row>
    <row r="75" spans="1:9" x14ac:dyDescent="0.25">
      <c r="A75" s="308">
        <v>6800019713</v>
      </c>
      <c r="B75" s="308">
        <v>8</v>
      </c>
      <c r="C75" s="308">
        <v>7.9</v>
      </c>
      <c r="D75" s="308" t="s">
        <v>168</v>
      </c>
      <c r="E75" s="308">
        <v>6.5</v>
      </c>
      <c r="F75" s="308" t="s">
        <v>16</v>
      </c>
      <c r="G75" s="308"/>
      <c r="H75" s="308" t="s">
        <v>170</v>
      </c>
      <c r="I75" s="308" t="s">
        <v>18</v>
      </c>
    </row>
    <row r="76" spans="1:9" x14ac:dyDescent="0.25">
      <c r="A76" s="308">
        <v>6800019714</v>
      </c>
      <c r="B76" s="308">
        <v>8</v>
      </c>
      <c r="C76" s="308">
        <v>7.9</v>
      </c>
      <c r="D76" s="308" t="s">
        <v>168</v>
      </c>
      <c r="E76" s="308">
        <v>2</v>
      </c>
      <c r="F76" s="308" t="s">
        <v>26</v>
      </c>
      <c r="G76" s="308"/>
      <c r="H76" s="308" t="s">
        <v>171</v>
      </c>
      <c r="I76" s="308" t="s">
        <v>18</v>
      </c>
    </row>
    <row r="77" spans="1:9" x14ac:dyDescent="0.25">
      <c r="A77" s="308">
        <v>6800021275</v>
      </c>
      <c r="B77" s="308">
        <v>8</v>
      </c>
      <c r="C77" s="308">
        <v>8</v>
      </c>
      <c r="D77" s="308" t="s">
        <v>130</v>
      </c>
      <c r="E77" s="308">
        <v>6.5</v>
      </c>
      <c r="F77" s="308" t="s">
        <v>41</v>
      </c>
      <c r="G77" s="308" t="s">
        <v>42</v>
      </c>
      <c r="H77" s="308" t="s">
        <v>172</v>
      </c>
      <c r="I77" s="308" t="s">
        <v>18</v>
      </c>
    </row>
    <row r="78" spans="1:9" x14ac:dyDescent="0.25">
      <c r="A78" s="308">
        <v>6800021277</v>
      </c>
      <c r="B78" s="308">
        <v>8</v>
      </c>
      <c r="C78" s="308">
        <v>8</v>
      </c>
      <c r="D78" s="308" t="s">
        <v>130</v>
      </c>
      <c r="E78" s="308">
        <v>6.5</v>
      </c>
      <c r="F78" s="308" t="s">
        <v>16</v>
      </c>
      <c r="G78" s="308"/>
      <c r="H78" s="308" t="s">
        <v>173</v>
      </c>
      <c r="I78" s="308" t="s">
        <v>18</v>
      </c>
    </row>
    <row r="79" spans="1:9" x14ac:dyDescent="0.25">
      <c r="A79" s="308">
        <v>6800021278</v>
      </c>
      <c r="B79" s="308">
        <v>8</v>
      </c>
      <c r="C79" s="308">
        <v>8</v>
      </c>
      <c r="D79" s="308" t="s">
        <v>130</v>
      </c>
      <c r="E79" s="308">
        <v>4</v>
      </c>
      <c r="F79" s="308" t="s">
        <v>26</v>
      </c>
      <c r="G79" s="308"/>
      <c r="H79" s="308" t="s">
        <v>174</v>
      </c>
      <c r="I79" s="308" t="s">
        <v>18</v>
      </c>
    </row>
    <row r="80" spans="1:9" x14ac:dyDescent="0.25">
      <c r="A80" s="308">
        <v>6800021470</v>
      </c>
      <c r="B80" s="308">
        <v>8</v>
      </c>
      <c r="C80" s="308">
        <v>7.9</v>
      </c>
      <c r="D80" s="308" t="s">
        <v>105</v>
      </c>
      <c r="E80" s="308">
        <v>4</v>
      </c>
      <c r="F80" s="308" t="s">
        <v>26</v>
      </c>
      <c r="G80" s="308"/>
      <c r="H80" s="308" t="s">
        <v>175</v>
      </c>
      <c r="I80" s="308" t="s">
        <v>18</v>
      </c>
    </row>
    <row r="81" spans="1:9" x14ac:dyDescent="0.25">
      <c r="A81" s="308">
        <v>6800019374</v>
      </c>
      <c r="B81" s="308">
        <v>8</v>
      </c>
      <c r="C81" s="308">
        <v>8</v>
      </c>
      <c r="D81" s="308" t="s">
        <v>105</v>
      </c>
      <c r="E81" s="308"/>
      <c r="F81" s="308"/>
      <c r="G81" s="308" t="s">
        <v>64</v>
      </c>
      <c r="H81" s="308" t="s">
        <v>176</v>
      </c>
      <c r="I81" s="308" t="s">
        <v>66</v>
      </c>
    </row>
    <row r="82" spans="1:9" x14ac:dyDescent="0.25">
      <c r="A82" s="308">
        <v>6800019375</v>
      </c>
      <c r="B82" s="308">
        <v>8</v>
      </c>
      <c r="C82" s="308">
        <v>8</v>
      </c>
      <c r="D82" s="308" t="s">
        <v>105</v>
      </c>
      <c r="E82" s="308"/>
      <c r="F82" s="308"/>
      <c r="G82" s="308"/>
      <c r="H82" s="308" t="s">
        <v>165</v>
      </c>
      <c r="I82" s="308" t="s">
        <v>66</v>
      </c>
    </row>
    <row r="83" spans="1:9" x14ac:dyDescent="0.25">
      <c r="A83" s="308">
        <v>6800019376</v>
      </c>
      <c r="B83" s="308">
        <v>8</v>
      </c>
      <c r="C83" s="308">
        <v>8</v>
      </c>
      <c r="D83" s="308" t="s">
        <v>105</v>
      </c>
      <c r="E83" s="308">
        <v>4</v>
      </c>
      <c r="F83" s="308"/>
      <c r="G83" s="308"/>
      <c r="H83" s="308" t="s">
        <v>177</v>
      </c>
      <c r="I83" s="308" t="s">
        <v>66</v>
      </c>
    </row>
    <row r="84" spans="1:9" x14ac:dyDescent="0.25">
      <c r="A84" s="308">
        <v>6800019619</v>
      </c>
      <c r="B84" s="308">
        <v>8</v>
      </c>
      <c r="C84" s="308">
        <v>8</v>
      </c>
      <c r="D84" s="308" t="s">
        <v>39</v>
      </c>
      <c r="E84" s="308"/>
      <c r="F84" s="308"/>
      <c r="G84" s="308" t="s">
        <v>64</v>
      </c>
      <c r="H84" s="308" t="s">
        <v>178</v>
      </c>
      <c r="I84" s="308" t="s">
        <v>66</v>
      </c>
    </row>
    <row r="85" spans="1:9" x14ac:dyDescent="0.25">
      <c r="A85" s="308">
        <v>6800019620</v>
      </c>
      <c r="B85" s="308">
        <v>8</v>
      </c>
      <c r="C85" s="308">
        <v>8</v>
      </c>
      <c r="D85" s="308" t="s">
        <v>39</v>
      </c>
      <c r="E85" s="308"/>
      <c r="F85" s="308"/>
      <c r="G85" s="308" t="s">
        <v>64</v>
      </c>
      <c r="H85" s="308" t="s">
        <v>179</v>
      </c>
      <c r="I85" s="308" t="s">
        <v>66</v>
      </c>
    </row>
    <row r="86" spans="1:9" x14ac:dyDescent="0.25">
      <c r="A86" s="308">
        <v>6800021764</v>
      </c>
      <c r="B86" s="308">
        <v>8</v>
      </c>
      <c r="C86" s="308">
        <v>7.9</v>
      </c>
      <c r="D86" s="308" t="s">
        <v>105</v>
      </c>
      <c r="E86" s="308">
        <v>6.5</v>
      </c>
      <c r="F86" s="308" t="s">
        <v>41</v>
      </c>
      <c r="G86" s="308"/>
      <c r="H86" s="308" t="s">
        <v>180</v>
      </c>
      <c r="I86" s="308" t="s">
        <v>18</v>
      </c>
    </row>
    <row r="87" spans="1:9" x14ac:dyDescent="0.25">
      <c r="A87" s="308">
        <v>6800021765</v>
      </c>
      <c r="B87" s="308">
        <v>8</v>
      </c>
      <c r="C87" s="308">
        <v>7.9</v>
      </c>
      <c r="D87" s="308" t="s">
        <v>105</v>
      </c>
      <c r="E87" s="308">
        <v>6.5</v>
      </c>
      <c r="F87" s="308" t="s">
        <v>16</v>
      </c>
      <c r="G87" s="308"/>
      <c r="H87" s="308" t="s">
        <v>181</v>
      </c>
      <c r="I87" s="308" t="s">
        <v>18</v>
      </c>
    </row>
    <row r="88" spans="1:9" x14ac:dyDescent="0.25">
      <c r="A88" s="308">
        <v>6800017069</v>
      </c>
      <c r="B88" s="308">
        <v>8</v>
      </c>
      <c r="C88" s="308">
        <v>7.9</v>
      </c>
      <c r="D88" s="308" t="s">
        <v>15</v>
      </c>
      <c r="E88" s="308">
        <v>6.5</v>
      </c>
      <c r="F88" s="308" t="s">
        <v>41</v>
      </c>
      <c r="G88" s="308" t="s">
        <v>42</v>
      </c>
      <c r="H88" s="308" t="s">
        <v>182</v>
      </c>
      <c r="I88" s="308" t="s">
        <v>18</v>
      </c>
    </row>
    <row r="89" spans="1:9" x14ac:dyDescent="0.25">
      <c r="A89" s="308">
        <v>6800017084</v>
      </c>
      <c r="B89" s="308">
        <v>8</v>
      </c>
      <c r="C89" s="308">
        <v>7.9</v>
      </c>
      <c r="D89" s="308" t="s">
        <v>15</v>
      </c>
      <c r="E89" s="308">
        <v>2</v>
      </c>
      <c r="F89" s="308" t="s">
        <v>26</v>
      </c>
      <c r="G89" s="308"/>
      <c r="H89" s="308" t="s">
        <v>183</v>
      </c>
      <c r="I89" s="308" t="s">
        <v>18</v>
      </c>
    </row>
    <row r="90" spans="1:9" x14ac:dyDescent="0.25">
      <c r="A90" s="308">
        <v>6800020604</v>
      </c>
      <c r="B90" s="308">
        <v>8</v>
      </c>
      <c r="C90" s="308">
        <v>7.9</v>
      </c>
      <c r="D90" s="308" t="s">
        <v>15</v>
      </c>
      <c r="E90" s="308">
        <v>4</v>
      </c>
      <c r="F90" s="308" t="s">
        <v>26</v>
      </c>
      <c r="G90" s="308"/>
      <c r="H90" s="308" t="s">
        <v>184</v>
      </c>
      <c r="I90" s="308" t="s">
        <v>18</v>
      </c>
    </row>
    <row r="91" spans="1:9" x14ac:dyDescent="0.25">
      <c r="A91" s="308">
        <v>6800020605</v>
      </c>
      <c r="B91" s="308">
        <v>8</v>
      </c>
      <c r="C91" s="308">
        <v>7.9</v>
      </c>
      <c r="D91" s="308" t="s">
        <v>15</v>
      </c>
      <c r="E91" s="308">
        <v>6.5</v>
      </c>
      <c r="F91" s="308" t="s">
        <v>16</v>
      </c>
      <c r="G91" s="308"/>
      <c r="H91" s="308" t="s">
        <v>185</v>
      </c>
      <c r="I91" s="308" t="s">
        <v>18</v>
      </c>
    </row>
    <row r="92" spans="1:9" x14ac:dyDescent="0.25">
      <c r="A92" s="308">
        <v>6800017070</v>
      </c>
      <c r="B92" s="308">
        <v>8</v>
      </c>
      <c r="C92" s="308">
        <v>8</v>
      </c>
      <c r="D92" s="308" t="s">
        <v>15</v>
      </c>
      <c r="E92" s="308">
        <v>6.5</v>
      </c>
      <c r="F92" s="308" t="s">
        <v>41</v>
      </c>
      <c r="G92" s="308" t="s">
        <v>47</v>
      </c>
      <c r="H92" s="308" t="s">
        <v>186</v>
      </c>
      <c r="I92" s="308" t="s">
        <v>18</v>
      </c>
    </row>
    <row r="93" spans="1:9" x14ac:dyDescent="0.25">
      <c r="A93" s="308">
        <v>6800016051</v>
      </c>
      <c r="B93" s="308">
        <v>8</v>
      </c>
      <c r="C93" s="308">
        <v>8</v>
      </c>
      <c r="D93" s="308" t="s">
        <v>15</v>
      </c>
      <c r="E93" s="308">
        <v>4</v>
      </c>
      <c r="F93" s="308" t="s">
        <v>26</v>
      </c>
      <c r="G93" s="308"/>
      <c r="H93" s="308" t="s">
        <v>187</v>
      </c>
      <c r="I93" s="308" t="s">
        <v>66</v>
      </c>
    </row>
    <row r="94" spans="1:9" x14ac:dyDescent="0.25">
      <c r="A94" s="308">
        <v>6800016052</v>
      </c>
      <c r="B94" s="308">
        <v>8</v>
      </c>
      <c r="C94" s="308">
        <v>8</v>
      </c>
      <c r="D94" s="308" t="s">
        <v>15</v>
      </c>
      <c r="E94" s="308">
        <v>4</v>
      </c>
      <c r="F94" s="308" t="s">
        <v>26</v>
      </c>
      <c r="G94" s="308"/>
      <c r="H94" s="308" t="s">
        <v>188</v>
      </c>
      <c r="I94" s="308" t="s">
        <v>66</v>
      </c>
    </row>
    <row r="95" spans="1:9" x14ac:dyDescent="0.25">
      <c r="A95" s="308">
        <v>6800020073</v>
      </c>
      <c r="B95" s="308">
        <v>8</v>
      </c>
      <c r="C95" s="308">
        <v>8</v>
      </c>
      <c r="D95" s="308" t="s">
        <v>51</v>
      </c>
      <c r="E95" s="308">
        <v>4</v>
      </c>
      <c r="F95" s="308" t="s">
        <v>26</v>
      </c>
      <c r="G95" s="308"/>
      <c r="H95" s="308" t="s">
        <v>189</v>
      </c>
      <c r="I95" s="308" t="s">
        <v>66</v>
      </c>
    </row>
    <row r="96" spans="1:9" x14ac:dyDescent="0.25">
      <c r="A96" s="308">
        <v>6800016045</v>
      </c>
      <c r="B96" s="308">
        <v>8</v>
      </c>
      <c r="C96" s="308">
        <v>8</v>
      </c>
      <c r="D96" s="308" t="s">
        <v>15</v>
      </c>
      <c r="E96" s="308"/>
      <c r="F96" s="308" t="s">
        <v>41</v>
      </c>
      <c r="G96" s="308" t="s">
        <v>64</v>
      </c>
      <c r="H96" s="308" t="s">
        <v>190</v>
      </c>
      <c r="I96" s="308" t="s">
        <v>66</v>
      </c>
    </row>
    <row r="97" spans="1:9" x14ac:dyDescent="0.25">
      <c r="A97" s="308">
        <v>6800016047</v>
      </c>
      <c r="B97" s="308">
        <v>8</v>
      </c>
      <c r="C97" s="308">
        <v>8</v>
      </c>
      <c r="D97" s="308" t="s">
        <v>15</v>
      </c>
      <c r="E97" s="308"/>
      <c r="F97" s="308" t="s">
        <v>16</v>
      </c>
      <c r="G97" s="308"/>
      <c r="H97" s="308" t="s">
        <v>191</v>
      </c>
      <c r="I97" s="308" t="s">
        <v>66</v>
      </c>
    </row>
    <row r="98" spans="1:9" x14ac:dyDescent="0.25">
      <c r="A98" s="308">
        <v>6800016049</v>
      </c>
      <c r="B98" s="308">
        <v>8</v>
      </c>
      <c r="C98" s="308">
        <v>8</v>
      </c>
      <c r="D98" s="308" t="s">
        <v>15</v>
      </c>
      <c r="E98" s="308"/>
      <c r="F98" s="308" t="s">
        <v>16</v>
      </c>
      <c r="G98" s="308"/>
      <c r="H98" s="308" t="s">
        <v>192</v>
      </c>
      <c r="I98" s="308" t="s">
        <v>66</v>
      </c>
    </row>
    <row r="99" spans="1:9" x14ac:dyDescent="0.25">
      <c r="A99" s="308">
        <v>6800022968</v>
      </c>
      <c r="B99" s="308">
        <v>8</v>
      </c>
      <c r="C99" s="309">
        <v>7.9</v>
      </c>
      <c r="D99" s="308" t="s">
        <v>39</v>
      </c>
      <c r="E99" s="308">
        <v>6.5</v>
      </c>
      <c r="F99" s="308" t="s">
        <v>41</v>
      </c>
      <c r="G99" s="308"/>
      <c r="H99" s="308" t="s">
        <v>193</v>
      </c>
      <c r="I99" s="308" t="s">
        <v>18</v>
      </c>
    </row>
    <row r="100" spans="1:9" x14ac:dyDescent="0.25">
      <c r="A100" s="308">
        <v>6800019342</v>
      </c>
      <c r="B100" s="308">
        <v>10</v>
      </c>
      <c r="C100" s="308">
        <v>10</v>
      </c>
      <c r="D100" s="308" t="s">
        <v>15</v>
      </c>
      <c r="E100" s="308"/>
      <c r="F100" s="308"/>
      <c r="G100" s="308" t="s">
        <v>64</v>
      </c>
      <c r="H100" s="308" t="s">
        <v>194</v>
      </c>
      <c r="I100" s="308" t="s">
        <v>66</v>
      </c>
    </row>
    <row r="101" spans="1:9" x14ac:dyDescent="0.25">
      <c r="A101" s="308">
        <v>6800019343</v>
      </c>
      <c r="B101" s="308">
        <v>10</v>
      </c>
      <c r="C101" s="308">
        <v>10</v>
      </c>
      <c r="D101" s="308" t="s">
        <v>15</v>
      </c>
      <c r="E101" s="308"/>
      <c r="F101" s="308"/>
      <c r="G101" s="308"/>
      <c r="H101" s="308" t="s">
        <v>195</v>
      </c>
      <c r="I101" s="308" t="s">
        <v>66</v>
      </c>
    </row>
    <row r="102" spans="1:9" x14ac:dyDescent="0.25">
      <c r="A102" s="308">
        <v>6800019344</v>
      </c>
      <c r="B102" s="308">
        <v>10</v>
      </c>
      <c r="C102" s="308">
        <v>10</v>
      </c>
      <c r="D102" s="308" t="s">
        <v>15</v>
      </c>
      <c r="E102" s="308">
        <v>4</v>
      </c>
      <c r="F102" s="308"/>
      <c r="G102" s="308"/>
      <c r="H102" s="308" t="s">
        <v>196</v>
      </c>
      <c r="I102" s="308" t="s">
        <v>66</v>
      </c>
    </row>
    <row r="103" spans="1:9" x14ac:dyDescent="0.25">
      <c r="A103" s="310">
        <v>6800026631</v>
      </c>
      <c r="B103" s="310">
        <v>10</v>
      </c>
      <c r="C103" s="310">
        <v>9.9</v>
      </c>
      <c r="D103" s="310" t="s">
        <v>105</v>
      </c>
      <c r="E103" s="310">
        <v>6.5</v>
      </c>
      <c r="F103" s="311" t="s">
        <v>16</v>
      </c>
      <c r="G103" s="311"/>
      <c r="H103" s="310" t="s">
        <v>197</v>
      </c>
      <c r="I103" s="308" t="s">
        <v>18</v>
      </c>
    </row>
    <row r="104" spans="1:9" x14ac:dyDescent="0.25">
      <c r="A104" s="310">
        <v>6800026633</v>
      </c>
      <c r="B104" s="310">
        <v>10</v>
      </c>
      <c r="C104" s="310">
        <v>9.9</v>
      </c>
      <c r="D104" s="310" t="s">
        <v>105</v>
      </c>
      <c r="E104" s="310">
        <v>2</v>
      </c>
      <c r="F104" s="311" t="s">
        <v>26</v>
      </c>
      <c r="G104" s="311"/>
      <c r="H104" s="310" t="s">
        <v>198</v>
      </c>
      <c r="I104" s="308" t="s">
        <v>18</v>
      </c>
    </row>
    <row r="105" spans="1:9" x14ac:dyDescent="0.25">
      <c r="A105" s="310">
        <v>6800026632</v>
      </c>
      <c r="B105" s="310">
        <v>10</v>
      </c>
      <c r="C105" s="310">
        <v>9.9</v>
      </c>
      <c r="D105" s="310" t="s">
        <v>105</v>
      </c>
      <c r="E105" s="310">
        <v>4</v>
      </c>
      <c r="F105" s="311" t="s">
        <v>26</v>
      </c>
      <c r="G105" s="311"/>
      <c r="H105" s="310" t="s">
        <v>199</v>
      </c>
      <c r="I105" s="308" t="s">
        <v>18</v>
      </c>
    </row>
    <row r="106" spans="1:9" x14ac:dyDescent="0.25">
      <c r="A106" s="310">
        <v>6800026630</v>
      </c>
      <c r="B106" s="310">
        <v>10</v>
      </c>
      <c r="C106" s="310">
        <v>9.9</v>
      </c>
      <c r="D106" s="310" t="s">
        <v>105</v>
      </c>
      <c r="E106" s="310">
        <v>6.5</v>
      </c>
      <c r="F106" t="s">
        <v>41</v>
      </c>
      <c r="G106" t="s">
        <v>42</v>
      </c>
      <c r="H106" s="310" t="s">
        <v>200</v>
      </c>
      <c r="I106" s="308" t="s">
        <v>18</v>
      </c>
    </row>
    <row r="107" spans="1:9" x14ac:dyDescent="0.25">
      <c r="A107" s="308">
        <v>6800013082</v>
      </c>
      <c r="B107" s="308"/>
      <c r="C107" s="308"/>
      <c r="D107" s="308" t="s">
        <v>15</v>
      </c>
      <c r="E107" s="308">
        <v>6.5</v>
      </c>
      <c r="F107" s="308" t="s">
        <v>41</v>
      </c>
      <c r="G107" s="308" t="s">
        <v>42</v>
      </c>
      <c r="H107" s="308" t="s">
        <v>201</v>
      </c>
      <c r="I107" s="308" t="s">
        <v>202</v>
      </c>
    </row>
    <row r="108" spans="1:9" x14ac:dyDescent="0.25">
      <c r="A108" s="308">
        <v>6800013701</v>
      </c>
      <c r="B108" s="308"/>
      <c r="C108" s="308"/>
      <c r="D108" s="308" t="s">
        <v>15</v>
      </c>
      <c r="E108" s="308">
        <v>6.5</v>
      </c>
      <c r="F108" s="308" t="s">
        <v>41</v>
      </c>
      <c r="G108" s="308" t="s">
        <v>203</v>
      </c>
      <c r="H108" s="308" t="s">
        <v>204</v>
      </c>
      <c r="I108" s="308" t="s">
        <v>202</v>
      </c>
    </row>
    <row r="109" spans="1:9" x14ac:dyDescent="0.25">
      <c r="A109" s="308">
        <v>6800013702</v>
      </c>
      <c r="B109" s="308"/>
      <c r="C109" s="308"/>
      <c r="D109" s="308" t="s">
        <v>15</v>
      </c>
      <c r="E109" s="308">
        <v>6.5</v>
      </c>
      <c r="F109" s="308" t="s">
        <v>16</v>
      </c>
      <c r="G109" s="308"/>
      <c r="H109" s="308" t="s">
        <v>205</v>
      </c>
      <c r="I109" s="308" t="s">
        <v>202</v>
      </c>
    </row>
    <row r="110" spans="1:9" x14ac:dyDescent="0.25">
      <c r="A110" s="308">
        <v>6800014281</v>
      </c>
      <c r="B110" s="308"/>
      <c r="C110" s="308"/>
      <c r="D110" s="308" t="s">
        <v>15</v>
      </c>
      <c r="E110" s="308">
        <v>6.5</v>
      </c>
      <c r="F110" s="308" t="s">
        <v>41</v>
      </c>
      <c r="G110" s="308" t="s">
        <v>42</v>
      </c>
      <c r="H110" s="308" t="s">
        <v>206</v>
      </c>
      <c r="I110" s="308" t="s">
        <v>202</v>
      </c>
    </row>
    <row r="111" spans="1:9" x14ac:dyDescent="0.25">
      <c r="A111" s="308">
        <v>6800014282</v>
      </c>
      <c r="B111" s="308"/>
      <c r="C111" s="308"/>
      <c r="D111" s="308" t="s">
        <v>15</v>
      </c>
      <c r="E111" s="308">
        <v>6.5</v>
      </c>
      <c r="F111" s="308" t="s">
        <v>16</v>
      </c>
      <c r="G111" s="308"/>
      <c r="H111" s="308" t="s">
        <v>207</v>
      </c>
      <c r="I111" s="308" t="s">
        <v>202</v>
      </c>
    </row>
    <row r="112" spans="1:9" x14ac:dyDescent="0.25">
      <c r="A112" s="308">
        <v>6800017814</v>
      </c>
      <c r="B112" s="308"/>
      <c r="C112" s="308"/>
      <c r="D112" s="308" t="s">
        <v>15</v>
      </c>
      <c r="E112" s="308">
        <v>6.5</v>
      </c>
      <c r="F112" s="308" t="s">
        <v>41</v>
      </c>
      <c r="G112" s="308" t="s">
        <v>42</v>
      </c>
      <c r="H112" s="308" t="s">
        <v>208</v>
      </c>
      <c r="I112" s="308" t="s">
        <v>202</v>
      </c>
    </row>
    <row r="113" spans="1:9" x14ac:dyDescent="0.25">
      <c r="A113" s="308">
        <v>6800017815</v>
      </c>
      <c r="B113" s="308"/>
      <c r="C113" s="308"/>
      <c r="D113" s="308" t="s">
        <v>15</v>
      </c>
      <c r="E113" s="308">
        <v>6.5</v>
      </c>
      <c r="F113" s="308" t="s">
        <v>16</v>
      </c>
      <c r="G113" s="308"/>
      <c r="H113" s="308" t="s">
        <v>209</v>
      </c>
      <c r="I113" s="308" t="s">
        <v>202</v>
      </c>
    </row>
    <row r="114" spans="1:9" x14ac:dyDescent="0.25">
      <c r="A114" s="308">
        <v>6800017816</v>
      </c>
      <c r="B114" s="308"/>
      <c r="C114" s="308"/>
      <c r="D114" s="308" t="s">
        <v>15</v>
      </c>
      <c r="E114" s="308">
        <v>4</v>
      </c>
      <c r="F114" s="308" t="s">
        <v>26</v>
      </c>
      <c r="G114" s="308"/>
      <c r="H114" s="308" t="s">
        <v>210</v>
      </c>
      <c r="I114" s="308" t="s">
        <v>202</v>
      </c>
    </row>
    <row r="115" spans="1:9" x14ac:dyDescent="0.25">
      <c r="A115" s="308">
        <v>6800016226</v>
      </c>
      <c r="B115" s="308"/>
      <c r="C115" s="308"/>
      <c r="D115" s="308" t="s">
        <v>15</v>
      </c>
      <c r="E115" s="308">
        <v>6.5</v>
      </c>
      <c r="F115" s="308" t="s">
        <v>16</v>
      </c>
      <c r="G115" s="308"/>
      <c r="H115" s="308" t="s">
        <v>211</v>
      </c>
      <c r="I115" s="308" t="s">
        <v>202</v>
      </c>
    </row>
    <row r="116" spans="1:9" x14ac:dyDescent="0.25">
      <c r="A116" s="308">
        <v>6800019004</v>
      </c>
      <c r="B116" s="308" t="s">
        <v>212</v>
      </c>
      <c r="C116" s="308" t="s">
        <v>212</v>
      </c>
      <c r="D116" s="308" t="s">
        <v>212</v>
      </c>
      <c r="E116" s="308" t="s">
        <v>212</v>
      </c>
      <c r="F116" s="308" t="s">
        <v>213</v>
      </c>
      <c r="G116" s="308" t="s">
        <v>212</v>
      </c>
      <c r="H116" s="308" t="s">
        <v>214</v>
      </c>
      <c r="I116" s="308" t="s">
        <v>215</v>
      </c>
    </row>
    <row r="117" spans="1:9" x14ac:dyDescent="0.25">
      <c r="A117" s="308">
        <v>6800019005</v>
      </c>
      <c r="B117" s="308" t="s">
        <v>212</v>
      </c>
      <c r="C117" s="308" t="s">
        <v>212</v>
      </c>
      <c r="D117" s="308" t="s">
        <v>212</v>
      </c>
      <c r="E117" s="308" t="s">
        <v>212</v>
      </c>
      <c r="F117" s="308" t="s">
        <v>213</v>
      </c>
      <c r="G117" s="308" t="s">
        <v>212</v>
      </c>
      <c r="H117" s="308" t="s">
        <v>216</v>
      </c>
      <c r="I117" s="308" t="s">
        <v>215</v>
      </c>
    </row>
    <row r="118" spans="1:9" x14ac:dyDescent="0.25">
      <c r="A118" s="308">
        <v>6800021423</v>
      </c>
      <c r="B118" s="308" t="s">
        <v>212</v>
      </c>
      <c r="C118" s="308" t="s">
        <v>212</v>
      </c>
      <c r="D118" s="308" t="s">
        <v>212</v>
      </c>
      <c r="E118" s="308" t="s">
        <v>212</v>
      </c>
      <c r="F118" s="308" t="s">
        <v>213</v>
      </c>
      <c r="G118" s="308" t="s">
        <v>212</v>
      </c>
      <c r="H118" s="308" t="s">
        <v>217</v>
      </c>
      <c r="I118" s="308" t="s">
        <v>215</v>
      </c>
    </row>
    <row r="125" spans="1:9" x14ac:dyDescent="0.25">
      <c r="A125" s="316" t="s">
        <v>218</v>
      </c>
    </row>
  </sheetData>
  <autoFilter ref="A2:I118" xr:uid="{A96B83F4-73B0-448C-A3EC-C4D2931DA31E}"/>
  <mergeCells count="3">
    <mergeCell ref="A1:I1"/>
    <mergeCell ref="K1:Q1"/>
    <mergeCell ref="S1:Y1"/>
  </mergeCells>
  <pageMargins left="0.7" right="0.7" top="0.75" bottom="0.75" header="0.3" footer="0.3"/>
  <pageSetup scale="32"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6786-66B7-4082-92F7-C65ED5EC1C19}">
  <sheetPr codeName="Sheet15"/>
  <dimension ref="A1:J11375"/>
  <sheetViews>
    <sheetView topLeftCell="A1872" workbookViewId="0">
      <selection activeCell="A1887" sqref="A1887"/>
    </sheetView>
  </sheetViews>
  <sheetFormatPr defaultColWidth="9.140625" defaultRowHeight="15" x14ac:dyDescent="0.25"/>
  <cols>
    <col min="1" max="1" width="14.42578125" style="182" customWidth="1"/>
    <col min="2" max="2" width="44.7109375" style="182" bestFit="1" customWidth="1"/>
    <col min="3" max="3" width="9.140625" style="182"/>
    <col min="4" max="4" width="20.42578125" style="182" bestFit="1" customWidth="1"/>
    <col min="5" max="6" width="17.28515625" style="182" bestFit="1" customWidth="1"/>
    <col min="7" max="7" width="37" style="202" bestFit="1" customWidth="1"/>
    <col min="8" max="8" width="5" style="202" bestFit="1" customWidth="1"/>
    <col min="9" max="9" width="12" style="202" bestFit="1" customWidth="1"/>
    <col min="10" max="10" width="5" style="202" bestFit="1" customWidth="1"/>
    <col min="11" max="11" width="39.140625" style="202" customWidth="1"/>
    <col min="12" max="16384" width="9.140625" style="202"/>
  </cols>
  <sheetData>
    <row r="1" spans="1:10" x14ac:dyDescent="0.25">
      <c r="A1" s="374" t="s">
        <v>219</v>
      </c>
      <c r="B1" s="374" t="s">
        <v>220</v>
      </c>
      <c r="C1" s="374" t="s">
        <v>221</v>
      </c>
      <c r="D1" s="374" t="s">
        <v>222</v>
      </c>
      <c r="E1" s="374"/>
      <c r="F1" s="374"/>
      <c r="G1" s="203"/>
      <c r="H1" s="203"/>
      <c r="I1" s="203"/>
      <c r="J1" s="203"/>
    </row>
    <row r="2" spans="1:10" x14ac:dyDescent="0.25">
      <c r="A2" s="182">
        <v>40000190</v>
      </c>
      <c r="B2" s="182" t="s">
        <v>223</v>
      </c>
      <c r="C2" s="182" t="s">
        <v>224</v>
      </c>
      <c r="D2" s="182" t="s">
        <v>225</v>
      </c>
      <c r="E2" s="182" t="s">
        <v>226</v>
      </c>
      <c r="F2" s="182" t="s">
        <v>226</v>
      </c>
    </row>
    <row r="3" spans="1:10" x14ac:dyDescent="0.25">
      <c r="A3" s="182">
        <v>40007201</v>
      </c>
      <c r="B3" s="375" t="s">
        <v>227</v>
      </c>
      <c r="C3" s="182" t="s">
        <v>224</v>
      </c>
      <c r="D3" s="182" t="s">
        <v>228</v>
      </c>
      <c r="E3" s="182" t="s">
        <v>229</v>
      </c>
      <c r="F3" s="182" t="s">
        <v>229</v>
      </c>
    </row>
    <row r="4" spans="1:10" x14ac:dyDescent="0.25">
      <c r="A4" s="182">
        <v>40421209</v>
      </c>
      <c r="B4" s="182" t="s">
        <v>230</v>
      </c>
      <c r="C4" s="182" t="s">
        <v>231</v>
      </c>
      <c r="D4" s="182" t="s">
        <v>232</v>
      </c>
      <c r="E4" s="182" t="s">
        <v>233</v>
      </c>
      <c r="F4" s="182" t="s">
        <v>233</v>
      </c>
    </row>
    <row r="5" spans="1:10" x14ac:dyDescent="0.25">
      <c r="A5" s="182">
        <v>40420782</v>
      </c>
      <c r="B5" s="182" t="s">
        <v>234</v>
      </c>
      <c r="C5" s="182" t="s">
        <v>231</v>
      </c>
      <c r="D5" s="182" t="s">
        <v>232</v>
      </c>
      <c r="E5" s="182" t="s">
        <v>233</v>
      </c>
      <c r="F5" s="182" t="s">
        <v>233</v>
      </c>
    </row>
    <row r="6" spans="1:10" x14ac:dyDescent="0.25">
      <c r="A6" s="182">
        <v>40421057</v>
      </c>
      <c r="B6" s="182" t="s">
        <v>235</v>
      </c>
      <c r="C6" s="182" t="s">
        <v>231</v>
      </c>
      <c r="D6" s="182" t="s">
        <v>236</v>
      </c>
      <c r="E6" s="182" t="s">
        <v>237</v>
      </c>
      <c r="F6" s="182" t="s">
        <v>237</v>
      </c>
    </row>
    <row r="7" spans="1:10" x14ac:dyDescent="0.25">
      <c r="A7" s="182">
        <v>40421355</v>
      </c>
      <c r="B7" s="182" t="s">
        <v>238</v>
      </c>
      <c r="C7" s="182" t="s">
        <v>231</v>
      </c>
      <c r="D7" s="182" t="s">
        <v>232</v>
      </c>
      <c r="E7" s="182" t="s">
        <v>233</v>
      </c>
      <c r="F7" s="182" t="s">
        <v>233</v>
      </c>
    </row>
    <row r="8" spans="1:10" x14ac:dyDescent="0.25">
      <c r="A8" s="182">
        <v>40421326</v>
      </c>
      <c r="B8" s="182" t="s">
        <v>239</v>
      </c>
      <c r="C8" s="182" t="s">
        <v>231</v>
      </c>
      <c r="D8" s="182" t="s">
        <v>236</v>
      </c>
      <c r="E8" s="182" t="s">
        <v>237</v>
      </c>
      <c r="F8" s="182" t="s">
        <v>237</v>
      </c>
    </row>
    <row r="9" spans="1:10" x14ac:dyDescent="0.25">
      <c r="A9" s="182">
        <v>40420140</v>
      </c>
      <c r="B9" s="182" t="s">
        <v>240</v>
      </c>
      <c r="C9" s="182" t="s">
        <v>231</v>
      </c>
      <c r="D9" s="182" t="s">
        <v>232</v>
      </c>
      <c r="E9" s="182" t="s">
        <v>233</v>
      </c>
      <c r="F9" s="182" t="s">
        <v>233</v>
      </c>
    </row>
    <row r="10" spans="1:10" x14ac:dyDescent="0.25">
      <c r="A10" s="182">
        <v>40424368</v>
      </c>
      <c r="B10" s="182" t="s">
        <v>241</v>
      </c>
      <c r="C10" s="182" t="s">
        <v>231</v>
      </c>
      <c r="D10" s="182" t="s">
        <v>242</v>
      </c>
      <c r="E10" s="182" t="s">
        <v>243</v>
      </c>
      <c r="F10" s="182" t="s">
        <v>243</v>
      </c>
    </row>
    <row r="11" spans="1:10" x14ac:dyDescent="0.25">
      <c r="A11" s="182">
        <v>40420904</v>
      </c>
      <c r="B11" s="182" t="s">
        <v>244</v>
      </c>
      <c r="C11" s="182" t="s">
        <v>231</v>
      </c>
      <c r="D11" s="182" t="s">
        <v>232</v>
      </c>
      <c r="E11" s="182" t="s">
        <v>233</v>
      </c>
      <c r="F11" s="182" t="s">
        <v>233</v>
      </c>
    </row>
    <row r="12" spans="1:10" x14ac:dyDescent="0.25">
      <c r="A12" s="182">
        <v>40421076</v>
      </c>
      <c r="B12" s="182" t="s">
        <v>245</v>
      </c>
      <c r="C12" s="182" t="s">
        <v>231</v>
      </c>
      <c r="D12" s="182" t="s">
        <v>236</v>
      </c>
      <c r="E12" s="182" t="s">
        <v>237</v>
      </c>
      <c r="F12" s="182" t="s">
        <v>237</v>
      </c>
    </row>
    <row r="13" spans="1:10" x14ac:dyDescent="0.25">
      <c r="A13" s="182">
        <v>40421482</v>
      </c>
      <c r="B13" s="182" t="s">
        <v>246</v>
      </c>
      <c r="C13" s="182" t="s">
        <v>231</v>
      </c>
      <c r="D13" s="182" t="s">
        <v>232</v>
      </c>
      <c r="E13" s="182" t="s">
        <v>233</v>
      </c>
      <c r="F13" s="182" t="s">
        <v>233</v>
      </c>
    </row>
    <row r="14" spans="1:10" x14ac:dyDescent="0.25">
      <c r="A14" s="182">
        <v>40002601</v>
      </c>
      <c r="B14" s="182" t="s">
        <v>247</v>
      </c>
      <c r="C14" s="182" t="s">
        <v>224</v>
      </c>
      <c r="D14" s="182" t="s">
        <v>228</v>
      </c>
      <c r="E14" s="182" t="s">
        <v>229</v>
      </c>
      <c r="F14" s="182" t="s">
        <v>229</v>
      </c>
    </row>
    <row r="15" spans="1:10" x14ac:dyDescent="0.25">
      <c r="A15" s="182">
        <v>40002273</v>
      </c>
      <c r="B15" s="182" t="s">
        <v>248</v>
      </c>
      <c r="C15" s="182" t="s">
        <v>224</v>
      </c>
      <c r="D15" s="182" t="s">
        <v>249</v>
      </c>
      <c r="E15" s="182" t="s">
        <v>250</v>
      </c>
      <c r="F15" s="182" t="s">
        <v>250</v>
      </c>
    </row>
    <row r="16" spans="1:10" x14ac:dyDescent="0.25">
      <c r="A16" s="182">
        <v>40006593</v>
      </c>
      <c r="B16" s="182" t="s">
        <v>251</v>
      </c>
      <c r="C16" s="182" t="s">
        <v>224</v>
      </c>
      <c r="D16" s="182" t="s">
        <v>252</v>
      </c>
      <c r="E16" s="182" t="s">
        <v>253</v>
      </c>
      <c r="F16" s="182" t="s">
        <v>253</v>
      </c>
    </row>
    <row r="17" spans="1:6" x14ac:dyDescent="0.25">
      <c r="A17" s="182">
        <v>40421023</v>
      </c>
      <c r="B17" s="182" t="s">
        <v>254</v>
      </c>
      <c r="C17" s="182" t="s">
        <v>231</v>
      </c>
      <c r="D17" s="182" t="s">
        <v>232</v>
      </c>
      <c r="E17" s="182" t="s">
        <v>233</v>
      </c>
      <c r="F17" s="182" t="s">
        <v>233</v>
      </c>
    </row>
    <row r="18" spans="1:6" x14ac:dyDescent="0.25">
      <c r="A18" s="182">
        <v>40001039</v>
      </c>
      <c r="B18" s="182" t="s">
        <v>255</v>
      </c>
      <c r="C18" s="182" t="s">
        <v>224</v>
      </c>
      <c r="D18" s="182" t="s">
        <v>256</v>
      </c>
      <c r="E18" s="182" t="s">
        <v>257</v>
      </c>
      <c r="F18" s="182" t="s">
        <v>257</v>
      </c>
    </row>
    <row r="19" spans="1:6" x14ac:dyDescent="0.25">
      <c r="A19" s="182">
        <v>40421248</v>
      </c>
      <c r="B19" s="182" t="s">
        <v>258</v>
      </c>
      <c r="C19" s="182" t="s">
        <v>231</v>
      </c>
      <c r="D19" s="182" t="s">
        <v>232</v>
      </c>
      <c r="E19" s="182" t="s">
        <v>233</v>
      </c>
      <c r="F19" s="182" t="s">
        <v>233</v>
      </c>
    </row>
    <row r="20" spans="1:6" x14ac:dyDescent="0.25">
      <c r="A20" s="182">
        <v>40421283</v>
      </c>
      <c r="B20" s="182" t="s">
        <v>259</v>
      </c>
      <c r="C20" s="182" t="s">
        <v>231</v>
      </c>
      <c r="D20" s="182" t="s">
        <v>232</v>
      </c>
      <c r="E20" s="182" t="s">
        <v>233</v>
      </c>
      <c r="F20" s="182" t="s">
        <v>233</v>
      </c>
    </row>
    <row r="21" spans="1:6" x14ac:dyDescent="0.25">
      <c r="A21" s="182">
        <v>40424350</v>
      </c>
      <c r="B21" s="182" t="s">
        <v>260</v>
      </c>
      <c r="C21" s="182" t="s">
        <v>231</v>
      </c>
      <c r="D21" s="182" t="s">
        <v>232</v>
      </c>
      <c r="E21" s="182" t="s">
        <v>233</v>
      </c>
      <c r="F21" s="182" t="s">
        <v>233</v>
      </c>
    </row>
    <row r="22" spans="1:6" x14ac:dyDescent="0.25">
      <c r="A22" s="182">
        <v>40009350</v>
      </c>
      <c r="B22" s="182" t="s">
        <v>261</v>
      </c>
      <c r="C22" s="182" t="s">
        <v>224</v>
      </c>
      <c r="D22" s="182" t="s">
        <v>262</v>
      </c>
      <c r="E22" s="182" t="s">
        <v>263</v>
      </c>
      <c r="F22" s="182" t="s">
        <v>263</v>
      </c>
    </row>
    <row r="23" spans="1:6" x14ac:dyDescent="0.25">
      <c r="A23" s="182">
        <v>47200019</v>
      </c>
      <c r="B23" s="182" t="s">
        <v>264</v>
      </c>
      <c r="C23" s="182" t="s">
        <v>224</v>
      </c>
      <c r="D23" s="182" t="s">
        <v>265</v>
      </c>
      <c r="E23" s="182" t="s">
        <v>266</v>
      </c>
      <c r="F23" s="182" t="s">
        <v>266</v>
      </c>
    </row>
    <row r="24" spans="1:6" x14ac:dyDescent="0.25">
      <c r="A24" s="182">
        <v>40005008</v>
      </c>
      <c r="B24" s="182" t="s">
        <v>264</v>
      </c>
      <c r="C24" s="182" t="s">
        <v>224</v>
      </c>
      <c r="D24" s="182" t="s">
        <v>265</v>
      </c>
      <c r="E24" s="182" t="s">
        <v>266</v>
      </c>
      <c r="F24" s="182" t="s">
        <v>266</v>
      </c>
    </row>
    <row r="25" spans="1:6" x14ac:dyDescent="0.25">
      <c r="A25" s="182">
        <v>40009332</v>
      </c>
      <c r="B25" s="182" t="s">
        <v>267</v>
      </c>
      <c r="C25" s="182" t="s">
        <v>224</v>
      </c>
      <c r="D25" s="182" t="s">
        <v>268</v>
      </c>
      <c r="E25" s="182" t="s">
        <v>269</v>
      </c>
      <c r="F25" s="182" t="s">
        <v>269</v>
      </c>
    </row>
    <row r="26" spans="1:6" x14ac:dyDescent="0.25">
      <c r="A26" s="182">
        <v>40002219</v>
      </c>
      <c r="B26" s="182" t="s">
        <v>270</v>
      </c>
      <c r="C26" s="182" t="s">
        <v>224</v>
      </c>
      <c r="D26" s="182" t="s">
        <v>271</v>
      </c>
      <c r="E26" s="182" t="s">
        <v>272</v>
      </c>
      <c r="F26" s="182" t="s">
        <v>272</v>
      </c>
    </row>
    <row r="27" spans="1:6" x14ac:dyDescent="0.25">
      <c r="A27" s="182">
        <v>40002307</v>
      </c>
      <c r="B27" s="182" t="s">
        <v>273</v>
      </c>
      <c r="C27" s="182" t="s">
        <v>224</v>
      </c>
      <c r="D27" s="182" t="s">
        <v>268</v>
      </c>
      <c r="E27" s="182" t="s">
        <v>269</v>
      </c>
      <c r="F27" s="182" t="s">
        <v>269</v>
      </c>
    </row>
    <row r="28" spans="1:6" x14ac:dyDescent="0.25">
      <c r="A28" s="182">
        <v>40004143</v>
      </c>
      <c r="B28" s="182" t="s">
        <v>274</v>
      </c>
      <c r="C28" s="182" t="s">
        <v>224</v>
      </c>
      <c r="D28" s="182" t="s">
        <v>268</v>
      </c>
      <c r="E28" s="182" t="s">
        <v>269</v>
      </c>
      <c r="F28" s="182" t="s">
        <v>269</v>
      </c>
    </row>
    <row r="29" spans="1:6" x14ac:dyDescent="0.25">
      <c r="A29" s="182">
        <v>40420287</v>
      </c>
      <c r="B29" s="182" t="s">
        <v>275</v>
      </c>
      <c r="C29" s="182" t="s">
        <v>231</v>
      </c>
      <c r="D29" s="182" t="s">
        <v>236</v>
      </c>
      <c r="E29" s="182" t="s">
        <v>237</v>
      </c>
      <c r="F29" s="182" t="s">
        <v>237</v>
      </c>
    </row>
    <row r="30" spans="1:6" x14ac:dyDescent="0.25">
      <c r="A30" s="182">
        <v>40003880</v>
      </c>
      <c r="B30" s="182" t="s">
        <v>276</v>
      </c>
      <c r="C30" s="182" t="s">
        <v>224</v>
      </c>
      <c r="D30" s="182" t="s">
        <v>277</v>
      </c>
      <c r="E30" s="182" t="s">
        <v>278</v>
      </c>
      <c r="F30" s="182" t="s">
        <v>278</v>
      </c>
    </row>
    <row r="31" spans="1:6" x14ac:dyDescent="0.25">
      <c r="A31" s="182">
        <v>40002608</v>
      </c>
      <c r="B31" s="182" t="s">
        <v>276</v>
      </c>
      <c r="C31" s="182" t="s">
        <v>224</v>
      </c>
      <c r="D31" s="182" t="s">
        <v>268</v>
      </c>
      <c r="E31" s="182" t="s">
        <v>269</v>
      </c>
      <c r="F31" s="182" t="s">
        <v>269</v>
      </c>
    </row>
    <row r="32" spans="1:6" x14ac:dyDescent="0.25">
      <c r="A32" s="182">
        <v>40000370</v>
      </c>
      <c r="B32" s="182" t="s">
        <v>276</v>
      </c>
      <c r="C32" s="182" t="s">
        <v>224</v>
      </c>
      <c r="D32" s="182" t="s">
        <v>279</v>
      </c>
      <c r="E32" s="182" t="s">
        <v>280</v>
      </c>
      <c r="F32" s="182" t="s">
        <v>280</v>
      </c>
    </row>
    <row r="33" spans="1:6" x14ac:dyDescent="0.25">
      <c r="A33" s="182">
        <v>40004370</v>
      </c>
      <c r="B33" s="182" t="s">
        <v>281</v>
      </c>
      <c r="C33" s="182" t="s">
        <v>224</v>
      </c>
      <c r="D33" s="182" t="s">
        <v>271</v>
      </c>
      <c r="E33" s="182" t="s">
        <v>272</v>
      </c>
      <c r="F33" s="182" t="s">
        <v>272</v>
      </c>
    </row>
    <row r="34" spans="1:6" x14ac:dyDescent="0.25">
      <c r="A34" s="182">
        <v>40002187</v>
      </c>
      <c r="B34" s="182" t="s">
        <v>282</v>
      </c>
      <c r="C34" s="182" t="s">
        <v>224</v>
      </c>
      <c r="D34" s="182" t="s">
        <v>249</v>
      </c>
      <c r="E34" s="182" t="s">
        <v>250</v>
      </c>
      <c r="F34" s="182" t="s">
        <v>250</v>
      </c>
    </row>
    <row r="35" spans="1:6" x14ac:dyDescent="0.25">
      <c r="A35" s="182">
        <v>40008054</v>
      </c>
      <c r="B35" s="182" t="s">
        <v>283</v>
      </c>
      <c r="C35" s="182" t="s">
        <v>224</v>
      </c>
      <c r="D35" s="182" t="s">
        <v>277</v>
      </c>
      <c r="E35" s="182" t="s">
        <v>278</v>
      </c>
      <c r="F35" s="182" t="s">
        <v>278</v>
      </c>
    </row>
    <row r="36" spans="1:6" x14ac:dyDescent="0.25">
      <c r="A36" s="182">
        <v>40420049</v>
      </c>
      <c r="B36" s="182" t="s">
        <v>284</v>
      </c>
      <c r="C36" s="182" t="s">
        <v>231</v>
      </c>
      <c r="D36" s="182" t="s">
        <v>285</v>
      </c>
      <c r="E36" s="182" t="s">
        <v>286</v>
      </c>
      <c r="F36" s="182" t="s">
        <v>286</v>
      </c>
    </row>
    <row r="37" spans="1:6" x14ac:dyDescent="0.25">
      <c r="A37" s="182">
        <v>40420561</v>
      </c>
      <c r="B37" s="182" t="s">
        <v>287</v>
      </c>
      <c r="C37" s="182" t="s">
        <v>231</v>
      </c>
      <c r="D37" s="182" t="s">
        <v>242</v>
      </c>
      <c r="E37" s="182" t="s">
        <v>243</v>
      </c>
      <c r="F37" s="182" t="s">
        <v>243</v>
      </c>
    </row>
    <row r="38" spans="1:6" x14ac:dyDescent="0.25">
      <c r="A38" s="182">
        <v>40421071</v>
      </c>
      <c r="B38" s="182" t="s">
        <v>288</v>
      </c>
      <c r="C38" s="182" t="s">
        <v>231</v>
      </c>
      <c r="D38" s="182" t="s">
        <v>285</v>
      </c>
      <c r="E38" s="182" t="s">
        <v>286</v>
      </c>
      <c r="F38" s="182" t="s">
        <v>286</v>
      </c>
    </row>
    <row r="39" spans="1:6" x14ac:dyDescent="0.25">
      <c r="A39" s="182">
        <v>40006720</v>
      </c>
      <c r="B39" s="182" t="s">
        <v>289</v>
      </c>
      <c r="C39" s="182" t="s">
        <v>224</v>
      </c>
      <c r="D39" s="182" t="s">
        <v>228</v>
      </c>
      <c r="E39" s="182" t="s">
        <v>229</v>
      </c>
      <c r="F39" s="182" t="s">
        <v>229</v>
      </c>
    </row>
    <row r="40" spans="1:6" x14ac:dyDescent="0.25">
      <c r="A40" s="182">
        <v>40006309</v>
      </c>
      <c r="B40" s="182" t="s">
        <v>290</v>
      </c>
      <c r="C40" s="182" t="s">
        <v>224</v>
      </c>
      <c r="D40" s="182" t="s">
        <v>291</v>
      </c>
      <c r="E40" s="182" t="s">
        <v>292</v>
      </c>
      <c r="F40" s="182" t="s">
        <v>292</v>
      </c>
    </row>
    <row r="41" spans="1:6" x14ac:dyDescent="0.25">
      <c r="A41" s="182">
        <v>40005955</v>
      </c>
      <c r="B41" s="182" t="s">
        <v>293</v>
      </c>
      <c r="C41" s="182" t="s">
        <v>224</v>
      </c>
      <c r="D41" s="182" t="s">
        <v>249</v>
      </c>
      <c r="E41" s="182" t="s">
        <v>250</v>
      </c>
      <c r="F41" s="182" t="s">
        <v>250</v>
      </c>
    </row>
    <row r="42" spans="1:6" x14ac:dyDescent="0.25">
      <c r="A42" s="182">
        <v>40424332</v>
      </c>
      <c r="B42" s="182" t="s">
        <v>294</v>
      </c>
      <c r="C42" s="182" t="s">
        <v>231</v>
      </c>
      <c r="D42" s="182" t="s">
        <v>285</v>
      </c>
      <c r="E42" s="182" t="s">
        <v>286</v>
      </c>
      <c r="F42" s="182" t="s">
        <v>286</v>
      </c>
    </row>
    <row r="43" spans="1:6" x14ac:dyDescent="0.25">
      <c r="A43" s="182">
        <v>40421489</v>
      </c>
      <c r="B43" s="182" t="s">
        <v>295</v>
      </c>
      <c r="C43" s="182" t="s">
        <v>231</v>
      </c>
      <c r="D43" s="182" t="s">
        <v>285</v>
      </c>
      <c r="E43" s="182" t="s">
        <v>286</v>
      </c>
      <c r="F43" s="182" t="s">
        <v>286</v>
      </c>
    </row>
    <row r="44" spans="1:6" x14ac:dyDescent="0.25">
      <c r="A44" s="182">
        <v>40424244</v>
      </c>
      <c r="B44" s="182" t="s">
        <v>296</v>
      </c>
      <c r="C44" s="182" t="s">
        <v>231</v>
      </c>
      <c r="D44" s="182" t="s">
        <v>242</v>
      </c>
      <c r="E44" s="182" t="s">
        <v>243</v>
      </c>
      <c r="F44" s="182" t="s">
        <v>243</v>
      </c>
    </row>
    <row r="45" spans="1:6" x14ac:dyDescent="0.25">
      <c r="A45" s="182">
        <v>40424303</v>
      </c>
      <c r="B45" s="182" t="s">
        <v>297</v>
      </c>
      <c r="C45" s="182" t="s">
        <v>231</v>
      </c>
      <c r="D45" s="182" t="s">
        <v>242</v>
      </c>
      <c r="E45" s="182" t="s">
        <v>243</v>
      </c>
      <c r="F45" s="182" t="s">
        <v>243</v>
      </c>
    </row>
    <row r="46" spans="1:6" x14ac:dyDescent="0.25">
      <c r="A46" s="182">
        <v>40003977</v>
      </c>
      <c r="B46" s="182" t="s">
        <v>298</v>
      </c>
      <c r="C46" s="182" t="s">
        <v>224</v>
      </c>
      <c r="D46" s="182" t="s">
        <v>249</v>
      </c>
      <c r="E46" s="182" t="s">
        <v>250</v>
      </c>
      <c r="F46" s="182" t="s">
        <v>250</v>
      </c>
    </row>
    <row r="47" spans="1:6" x14ac:dyDescent="0.25">
      <c r="A47" s="182">
        <v>40002209</v>
      </c>
      <c r="B47" s="182" t="s">
        <v>299</v>
      </c>
      <c r="C47" s="182" t="s">
        <v>224</v>
      </c>
      <c r="D47" s="182" t="s">
        <v>265</v>
      </c>
      <c r="E47" s="182" t="s">
        <v>266</v>
      </c>
      <c r="F47" s="182" t="s">
        <v>266</v>
      </c>
    </row>
    <row r="48" spans="1:6" x14ac:dyDescent="0.25">
      <c r="A48" s="182">
        <v>40007325</v>
      </c>
      <c r="B48" s="182" t="s">
        <v>300</v>
      </c>
      <c r="C48" s="182" t="s">
        <v>224</v>
      </c>
      <c r="D48" s="182" t="s">
        <v>265</v>
      </c>
      <c r="E48" s="182" t="s">
        <v>266</v>
      </c>
      <c r="F48" s="182" t="s">
        <v>266</v>
      </c>
    </row>
    <row r="49" spans="1:6" x14ac:dyDescent="0.25">
      <c r="A49" s="182">
        <v>40002874</v>
      </c>
      <c r="B49" s="182" t="s">
        <v>301</v>
      </c>
      <c r="C49" s="182" t="s">
        <v>224</v>
      </c>
      <c r="D49" s="182" t="s">
        <v>249</v>
      </c>
      <c r="E49" s="182" t="s">
        <v>250</v>
      </c>
      <c r="F49" s="182" t="s">
        <v>250</v>
      </c>
    </row>
    <row r="50" spans="1:6" x14ac:dyDescent="0.25">
      <c r="A50" s="182">
        <v>40009423</v>
      </c>
      <c r="B50" s="182" t="s">
        <v>302</v>
      </c>
      <c r="C50" s="182" t="s">
        <v>224</v>
      </c>
      <c r="D50" s="182" t="s">
        <v>303</v>
      </c>
      <c r="E50" s="182" t="s">
        <v>304</v>
      </c>
      <c r="F50" s="182" t="s">
        <v>304</v>
      </c>
    </row>
    <row r="51" spans="1:6" x14ac:dyDescent="0.25">
      <c r="A51" s="182">
        <v>40004461</v>
      </c>
      <c r="B51" s="182" t="s">
        <v>305</v>
      </c>
      <c r="C51" s="182" t="s">
        <v>224</v>
      </c>
      <c r="D51" s="182" t="s">
        <v>306</v>
      </c>
      <c r="E51" s="182" t="s">
        <v>307</v>
      </c>
      <c r="F51" s="182" t="s">
        <v>307</v>
      </c>
    </row>
    <row r="52" spans="1:6" x14ac:dyDescent="0.25">
      <c r="A52" s="182">
        <v>40001375</v>
      </c>
      <c r="B52" s="182" t="s">
        <v>308</v>
      </c>
      <c r="C52" s="182" t="s">
        <v>224</v>
      </c>
      <c r="D52" s="182" t="s">
        <v>309</v>
      </c>
      <c r="E52" s="182" t="s">
        <v>310</v>
      </c>
      <c r="F52" s="182" t="s">
        <v>310</v>
      </c>
    </row>
    <row r="53" spans="1:6" x14ac:dyDescent="0.25">
      <c r="A53" s="182">
        <v>40001658</v>
      </c>
      <c r="B53" s="182" t="s">
        <v>311</v>
      </c>
      <c r="C53" s="182" t="s">
        <v>224</v>
      </c>
      <c r="D53" s="182" t="s">
        <v>309</v>
      </c>
      <c r="E53" s="182" t="s">
        <v>310</v>
      </c>
      <c r="F53" s="182" t="s">
        <v>310</v>
      </c>
    </row>
    <row r="54" spans="1:6" x14ac:dyDescent="0.25">
      <c r="A54" s="182">
        <v>40002191</v>
      </c>
      <c r="B54" s="182" t="s">
        <v>312</v>
      </c>
      <c r="C54" s="182" t="s">
        <v>224</v>
      </c>
      <c r="D54" s="182" t="s">
        <v>271</v>
      </c>
      <c r="E54" s="182" t="s">
        <v>272</v>
      </c>
      <c r="F54" s="182" t="s">
        <v>272</v>
      </c>
    </row>
    <row r="55" spans="1:6" x14ac:dyDescent="0.25">
      <c r="A55" s="182">
        <v>40004463</v>
      </c>
      <c r="B55" s="182" t="s">
        <v>313</v>
      </c>
      <c r="C55" s="182" t="s">
        <v>224</v>
      </c>
      <c r="D55" s="182" t="s">
        <v>306</v>
      </c>
      <c r="E55" s="182" t="s">
        <v>307</v>
      </c>
      <c r="F55" s="182" t="s">
        <v>307</v>
      </c>
    </row>
    <row r="56" spans="1:6" x14ac:dyDescent="0.25">
      <c r="A56" s="182">
        <v>40006064</v>
      </c>
      <c r="B56" s="182" t="s">
        <v>314</v>
      </c>
      <c r="C56" s="182" t="s">
        <v>224</v>
      </c>
      <c r="D56" s="182" t="s">
        <v>315</v>
      </c>
      <c r="E56" s="182" t="s">
        <v>316</v>
      </c>
      <c r="F56" s="182" t="s">
        <v>316</v>
      </c>
    </row>
    <row r="57" spans="1:6" x14ac:dyDescent="0.25">
      <c r="A57" s="182">
        <v>40008155</v>
      </c>
      <c r="B57" s="182" t="s">
        <v>317</v>
      </c>
      <c r="C57" s="182" t="s">
        <v>224</v>
      </c>
      <c r="D57" s="182" t="s">
        <v>303</v>
      </c>
      <c r="E57" s="182" t="s">
        <v>304</v>
      </c>
      <c r="F57" s="182" t="s">
        <v>304</v>
      </c>
    </row>
    <row r="58" spans="1:6" x14ac:dyDescent="0.25">
      <c r="A58" s="182">
        <v>40420013</v>
      </c>
      <c r="B58" s="182" t="s">
        <v>318</v>
      </c>
      <c r="C58" s="182" t="s">
        <v>231</v>
      </c>
      <c r="D58" s="182" t="s">
        <v>236</v>
      </c>
      <c r="E58" s="182" t="s">
        <v>237</v>
      </c>
      <c r="F58" s="182" t="s">
        <v>237</v>
      </c>
    </row>
    <row r="59" spans="1:6" x14ac:dyDescent="0.25">
      <c r="A59" s="182">
        <v>40006810</v>
      </c>
      <c r="B59" s="182" t="s">
        <v>319</v>
      </c>
      <c r="C59" s="182" t="s">
        <v>224</v>
      </c>
      <c r="D59" s="182" t="s">
        <v>228</v>
      </c>
      <c r="E59" s="182" t="s">
        <v>229</v>
      </c>
      <c r="F59" s="182" t="s">
        <v>229</v>
      </c>
    </row>
    <row r="60" spans="1:6" x14ac:dyDescent="0.25">
      <c r="A60" s="182">
        <v>40420384</v>
      </c>
      <c r="B60" s="182" t="s">
        <v>320</v>
      </c>
      <c r="C60" s="182" t="s">
        <v>231</v>
      </c>
      <c r="D60" s="182" t="s">
        <v>285</v>
      </c>
      <c r="E60" s="182" t="s">
        <v>286</v>
      </c>
      <c r="F60" s="182" t="s">
        <v>286</v>
      </c>
    </row>
    <row r="61" spans="1:6" x14ac:dyDescent="0.25">
      <c r="A61" s="182">
        <v>40003816</v>
      </c>
      <c r="B61" s="182" t="s">
        <v>321</v>
      </c>
      <c r="C61" s="182" t="s">
        <v>224</v>
      </c>
      <c r="D61" s="182" t="s">
        <v>322</v>
      </c>
      <c r="E61" s="182" t="s">
        <v>323</v>
      </c>
      <c r="F61" s="182" t="s">
        <v>323</v>
      </c>
    </row>
    <row r="62" spans="1:6" x14ac:dyDescent="0.25">
      <c r="A62" s="182">
        <v>40000393</v>
      </c>
      <c r="B62" s="182" t="s">
        <v>324</v>
      </c>
      <c r="C62" s="182" t="s">
        <v>224</v>
      </c>
      <c r="D62" s="182" t="s">
        <v>225</v>
      </c>
      <c r="E62" s="182" t="s">
        <v>226</v>
      </c>
      <c r="F62" s="182" t="s">
        <v>226</v>
      </c>
    </row>
    <row r="63" spans="1:6" x14ac:dyDescent="0.25">
      <c r="A63" s="182">
        <v>40002959</v>
      </c>
      <c r="B63" s="182" t="s">
        <v>325</v>
      </c>
      <c r="C63" s="182" t="s">
        <v>224</v>
      </c>
      <c r="D63" s="182" t="s">
        <v>252</v>
      </c>
      <c r="E63" s="182" t="s">
        <v>253</v>
      </c>
      <c r="F63" s="182" t="s">
        <v>253</v>
      </c>
    </row>
    <row r="64" spans="1:6" x14ac:dyDescent="0.25">
      <c r="A64" s="182">
        <v>40002637</v>
      </c>
      <c r="B64" s="182" t="s">
        <v>326</v>
      </c>
      <c r="C64" s="182" t="s">
        <v>224</v>
      </c>
      <c r="D64" s="182" t="s">
        <v>256</v>
      </c>
      <c r="E64" s="182" t="s">
        <v>257</v>
      </c>
      <c r="F64" s="182" t="s">
        <v>257</v>
      </c>
    </row>
    <row r="65" spans="1:6" x14ac:dyDescent="0.25">
      <c r="A65" s="182">
        <v>40007414</v>
      </c>
      <c r="B65" s="182" t="s">
        <v>327</v>
      </c>
      <c r="C65" s="182" t="s">
        <v>224</v>
      </c>
      <c r="D65" s="182" t="s">
        <v>291</v>
      </c>
      <c r="E65" s="182" t="s">
        <v>292</v>
      </c>
      <c r="F65" s="182" t="s">
        <v>292</v>
      </c>
    </row>
    <row r="66" spans="1:6" x14ac:dyDescent="0.25">
      <c r="A66" s="182">
        <v>40006458</v>
      </c>
      <c r="B66" s="182" t="s">
        <v>328</v>
      </c>
      <c r="C66" s="182" t="s">
        <v>224</v>
      </c>
      <c r="D66" s="182" t="s">
        <v>252</v>
      </c>
      <c r="E66" s="182" t="s">
        <v>253</v>
      </c>
      <c r="F66" s="182" t="s">
        <v>253</v>
      </c>
    </row>
    <row r="67" spans="1:6" x14ac:dyDescent="0.25">
      <c r="A67" s="182">
        <v>40008333</v>
      </c>
      <c r="B67" s="182" t="s">
        <v>329</v>
      </c>
      <c r="C67" s="182" t="s">
        <v>224</v>
      </c>
      <c r="D67" s="182" t="s">
        <v>322</v>
      </c>
      <c r="E67" s="182" t="s">
        <v>323</v>
      </c>
      <c r="F67" s="182" t="s">
        <v>323</v>
      </c>
    </row>
    <row r="68" spans="1:6" x14ac:dyDescent="0.25">
      <c r="A68" s="182">
        <v>40420233</v>
      </c>
      <c r="B68" s="182" t="s">
        <v>330</v>
      </c>
      <c r="C68" s="182" t="s">
        <v>231</v>
      </c>
      <c r="D68" s="182" t="s">
        <v>285</v>
      </c>
      <c r="E68" s="182" t="s">
        <v>286</v>
      </c>
      <c r="F68" s="182" t="s">
        <v>286</v>
      </c>
    </row>
    <row r="69" spans="1:6" x14ac:dyDescent="0.25">
      <c r="A69" s="182">
        <v>40006848</v>
      </c>
      <c r="B69" s="182" t="s">
        <v>331</v>
      </c>
      <c r="C69" s="182" t="s">
        <v>224</v>
      </c>
      <c r="D69" s="182" t="s">
        <v>249</v>
      </c>
      <c r="E69" s="182" t="s">
        <v>250</v>
      </c>
      <c r="F69" s="182" t="s">
        <v>250</v>
      </c>
    </row>
    <row r="70" spans="1:6" x14ac:dyDescent="0.25">
      <c r="A70" s="182">
        <v>40007012</v>
      </c>
      <c r="B70" s="182" t="s">
        <v>332</v>
      </c>
      <c r="C70" s="182" t="s">
        <v>224</v>
      </c>
      <c r="D70" s="182" t="s">
        <v>333</v>
      </c>
      <c r="E70" s="182" t="s">
        <v>334</v>
      </c>
      <c r="F70" s="182" t="s">
        <v>334</v>
      </c>
    </row>
    <row r="71" spans="1:6" x14ac:dyDescent="0.25">
      <c r="A71" s="182">
        <v>40002283</v>
      </c>
      <c r="B71" s="182" t="s">
        <v>335</v>
      </c>
      <c r="C71" s="182" t="s">
        <v>224</v>
      </c>
      <c r="D71" s="182" t="s">
        <v>277</v>
      </c>
      <c r="E71" s="182" t="s">
        <v>278</v>
      </c>
      <c r="F71" s="182" t="s">
        <v>278</v>
      </c>
    </row>
    <row r="72" spans="1:6" x14ac:dyDescent="0.25">
      <c r="A72" s="182">
        <v>40420594</v>
      </c>
      <c r="B72" s="182" t="s">
        <v>336</v>
      </c>
      <c r="C72" s="182" t="s">
        <v>231</v>
      </c>
      <c r="D72" s="182" t="s">
        <v>232</v>
      </c>
      <c r="E72" s="182" t="s">
        <v>233</v>
      </c>
      <c r="F72" s="182" t="s">
        <v>233</v>
      </c>
    </row>
    <row r="73" spans="1:6" x14ac:dyDescent="0.25">
      <c r="A73" s="182">
        <v>40421215</v>
      </c>
      <c r="B73" s="182" t="s">
        <v>337</v>
      </c>
      <c r="C73" s="182" t="s">
        <v>231</v>
      </c>
      <c r="D73" s="182" t="s">
        <v>338</v>
      </c>
      <c r="E73" s="182" t="s">
        <v>339</v>
      </c>
      <c r="F73" s="182" t="s">
        <v>339</v>
      </c>
    </row>
    <row r="74" spans="1:6" x14ac:dyDescent="0.25">
      <c r="A74" s="182">
        <v>40006863</v>
      </c>
      <c r="B74" s="182" t="s">
        <v>340</v>
      </c>
      <c r="C74" s="182" t="s">
        <v>224</v>
      </c>
      <c r="D74" s="182" t="s">
        <v>303</v>
      </c>
      <c r="E74" s="182" t="s">
        <v>304</v>
      </c>
      <c r="F74" s="182" t="s">
        <v>304</v>
      </c>
    </row>
    <row r="75" spans="1:6" x14ac:dyDescent="0.25">
      <c r="A75" s="182">
        <v>40002734</v>
      </c>
      <c r="B75" s="182" t="s">
        <v>341</v>
      </c>
      <c r="C75" s="182" t="s">
        <v>224</v>
      </c>
      <c r="D75" s="182" t="s">
        <v>342</v>
      </c>
      <c r="E75" s="182" t="s">
        <v>343</v>
      </c>
      <c r="F75" s="182" t="s">
        <v>343</v>
      </c>
    </row>
    <row r="76" spans="1:6" x14ac:dyDescent="0.25">
      <c r="A76" s="182">
        <v>40009297</v>
      </c>
      <c r="B76" s="182" t="s">
        <v>344</v>
      </c>
      <c r="C76" s="182" t="s">
        <v>224</v>
      </c>
      <c r="D76" s="182" t="s">
        <v>303</v>
      </c>
      <c r="E76" s="182" t="s">
        <v>304</v>
      </c>
      <c r="F76" s="182" t="s">
        <v>304</v>
      </c>
    </row>
    <row r="77" spans="1:6" x14ac:dyDescent="0.25">
      <c r="A77" s="182">
        <v>40005238</v>
      </c>
      <c r="B77" s="182" t="s">
        <v>345</v>
      </c>
      <c r="C77" s="182" t="s">
        <v>224</v>
      </c>
      <c r="D77" s="182" t="s">
        <v>279</v>
      </c>
      <c r="E77" s="182" t="s">
        <v>280</v>
      </c>
      <c r="F77" s="182" t="s">
        <v>280</v>
      </c>
    </row>
    <row r="78" spans="1:6" x14ac:dyDescent="0.25">
      <c r="A78" s="182">
        <v>40001378</v>
      </c>
      <c r="B78" s="182" t="s">
        <v>346</v>
      </c>
      <c r="C78" s="182" t="s">
        <v>224</v>
      </c>
      <c r="D78" s="182" t="s">
        <v>309</v>
      </c>
      <c r="E78" s="182" t="s">
        <v>310</v>
      </c>
      <c r="F78" s="182" t="s">
        <v>310</v>
      </c>
    </row>
    <row r="79" spans="1:6" x14ac:dyDescent="0.25">
      <c r="A79" s="182">
        <v>40005267</v>
      </c>
      <c r="B79" s="182" t="s">
        <v>347</v>
      </c>
      <c r="C79" s="182" t="s">
        <v>224</v>
      </c>
      <c r="D79" s="182" t="s">
        <v>228</v>
      </c>
      <c r="E79" s="182" t="s">
        <v>229</v>
      </c>
      <c r="F79" s="182" t="s">
        <v>229</v>
      </c>
    </row>
    <row r="80" spans="1:6" x14ac:dyDescent="0.25">
      <c r="A80" s="182">
        <v>40002408</v>
      </c>
      <c r="B80" s="182" t="s">
        <v>348</v>
      </c>
      <c r="C80" s="182" t="s">
        <v>224</v>
      </c>
      <c r="D80" s="182" t="s">
        <v>322</v>
      </c>
      <c r="E80" s="182" t="s">
        <v>323</v>
      </c>
      <c r="F80" s="182" t="s">
        <v>323</v>
      </c>
    </row>
    <row r="81" spans="1:6" x14ac:dyDescent="0.25">
      <c r="A81" s="182">
        <v>40420064</v>
      </c>
      <c r="B81" s="182" t="s">
        <v>349</v>
      </c>
      <c r="C81" s="182" t="s">
        <v>231</v>
      </c>
      <c r="D81" s="182" t="s">
        <v>236</v>
      </c>
      <c r="E81" s="182" t="s">
        <v>237</v>
      </c>
      <c r="F81" s="182" t="s">
        <v>237</v>
      </c>
    </row>
    <row r="82" spans="1:6" x14ac:dyDescent="0.25">
      <c r="A82" s="182">
        <v>40001759</v>
      </c>
      <c r="B82" s="182" t="s">
        <v>350</v>
      </c>
      <c r="C82" s="182" t="s">
        <v>224</v>
      </c>
      <c r="D82" s="182" t="s">
        <v>306</v>
      </c>
      <c r="E82" s="182" t="s">
        <v>307</v>
      </c>
      <c r="F82" s="182" t="s">
        <v>307</v>
      </c>
    </row>
    <row r="83" spans="1:6" x14ac:dyDescent="0.25">
      <c r="A83" s="182">
        <v>40420272</v>
      </c>
      <c r="B83" s="182" t="s">
        <v>351</v>
      </c>
      <c r="C83" s="182" t="s">
        <v>231</v>
      </c>
      <c r="D83" s="182" t="s">
        <v>236</v>
      </c>
      <c r="E83" s="182" t="s">
        <v>237</v>
      </c>
      <c r="F83" s="182" t="s">
        <v>237</v>
      </c>
    </row>
    <row r="84" spans="1:6" x14ac:dyDescent="0.25">
      <c r="A84" s="182">
        <v>40000146</v>
      </c>
      <c r="B84" s="182" t="s">
        <v>352</v>
      </c>
      <c r="C84" s="182" t="s">
        <v>224</v>
      </c>
      <c r="D84" s="182" t="s">
        <v>252</v>
      </c>
      <c r="E84" s="182" t="s">
        <v>253</v>
      </c>
      <c r="F84" s="182" t="s">
        <v>253</v>
      </c>
    </row>
    <row r="85" spans="1:6" x14ac:dyDescent="0.25">
      <c r="A85" s="182">
        <v>40004251</v>
      </c>
      <c r="B85" s="182" t="s">
        <v>353</v>
      </c>
      <c r="C85" s="182" t="s">
        <v>224</v>
      </c>
      <c r="D85" s="182" t="s">
        <v>265</v>
      </c>
      <c r="E85" s="182" t="s">
        <v>266</v>
      </c>
      <c r="F85" s="182" t="s">
        <v>266</v>
      </c>
    </row>
    <row r="86" spans="1:6" x14ac:dyDescent="0.25">
      <c r="A86" s="182">
        <v>40421426</v>
      </c>
      <c r="B86" s="182" t="s">
        <v>354</v>
      </c>
      <c r="C86" s="182" t="s">
        <v>231</v>
      </c>
      <c r="D86" s="182" t="s">
        <v>285</v>
      </c>
      <c r="E86" s="182" t="s">
        <v>286</v>
      </c>
      <c r="F86" s="182" t="s">
        <v>286</v>
      </c>
    </row>
    <row r="87" spans="1:6" x14ac:dyDescent="0.25">
      <c r="A87" s="182">
        <v>40420459</v>
      </c>
      <c r="B87" s="182" t="s">
        <v>355</v>
      </c>
      <c r="C87" s="182" t="s">
        <v>231</v>
      </c>
      <c r="D87" s="182" t="s">
        <v>236</v>
      </c>
      <c r="E87" s="182" t="s">
        <v>237</v>
      </c>
      <c r="F87" s="182" t="s">
        <v>237</v>
      </c>
    </row>
    <row r="88" spans="1:6" x14ac:dyDescent="0.25">
      <c r="A88" s="182">
        <v>40006393</v>
      </c>
      <c r="B88" s="182" t="s">
        <v>356</v>
      </c>
      <c r="C88" s="182" t="s">
        <v>224</v>
      </c>
      <c r="D88" s="182" t="s">
        <v>303</v>
      </c>
      <c r="E88" s="182" t="s">
        <v>304</v>
      </c>
      <c r="F88" s="182" t="s">
        <v>304</v>
      </c>
    </row>
    <row r="89" spans="1:6" x14ac:dyDescent="0.25">
      <c r="A89" s="182">
        <v>40008052</v>
      </c>
      <c r="B89" s="182" t="s">
        <v>357</v>
      </c>
      <c r="C89" s="182" t="s">
        <v>224</v>
      </c>
      <c r="D89" s="182" t="s">
        <v>277</v>
      </c>
      <c r="E89" s="182" t="s">
        <v>278</v>
      </c>
      <c r="F89" s="182" t="s">
        <v>278</v>
      </c>
    </row>
    <row r="90" spans="1:6" x14ac:dyDescent="0.25">
      <c r="A90" s="182">
        <v>40007413</v>
      </c>
      <c r="B90" s="182" t="s">
        <v>358</v>
      </c>
      <c r="C90" s="182" t="s">
        <v>224</v>
      </c>
      <c r="D90" s="182" t="s">
        <v>228</v>
      </c>
      <c r="E90" s="182" t="s">
        <v>229</v>
      </c>
      <c r="F90" s="182" t="s">
        <v>229</v>
      </c>
    </row>
    <row r="91" spans="1:6" x14ac:dyDescent="0.25">
      <c r="A91" s="182">
        <v>40007595</v>
      </c>
      <c r="B91" s="182" t="s">
        <v>359</v>
      </c>
      <c r="C91" s="182" t="s">
        <v>224</v>
      </c>
      <c r="D91" s="182" t="s">
        <v>322</v>
      </c>
      <c r="E91" s="182" t="s">
        <v>323</v>
      </c>
      <c r="F91" s="182" t="s">
        <v>323</v>
      </c>
    </row>
    <row r="92" spans="1:6" x14ac:dyDescent="0.25">
      <c r="A92" s="182">
        <v>40421408</v>
      </c>
      <c r="B92" s="182" t="s">
        <v>360</v>
      </c>
      <c r="C92" s="182" t="s">
        <v>231</v>
      </c>
      <c r="D92" s="182" t="s">
        <v>232</v>
      </c>
      <c r="E92" s="182" t="s">
        <v>233</v>
      </c>
      <c r="F92" s="182" t="s">
        <v>233</v>
      </c>
    </row>
    <row r="93" spans="1:6" x14ac:dyDescent="0.25">
      <c r="A93" s="182">
        <v>40004540</v>
      </c>
      <c r="B93" s="182" t="s">
        <v>361</v>
      </c>
      <c r="C93" s="182" t="s">
        <v>224</v>
      </c>
      <c r="D93" s="182" t="s">
        <v>228</v>
      </c>
      <c r="E93" s="182" t="s">
        <v>229</v>
      </c>
      <c r="F93" s="182" t="s">
        <v>229</v>
      </c>
    </row>
    <row r="94" spans="1:6" x14ac:dyDescent="0.25">
      <c r="A94" s="182">
        <v>40008190</v>
      </c>
      <c r="B94" s="182" t="s">
        <v>362</v>
      </c>
      <c r="C94" s="182" t="s">
        <v>224</v>
      </c>
      <c r="D94" s="182" t="s">
        <v>363</v>
      </c>
      <c r="E94" s="182" t="s">
        <v>364</v>
      </c>
      <c r="F94" s="182" t="s">
        <v>364</v>
      </c>
    </row>
    <row r="95" spans="1:6" x14ac:dyDescent="0.25">
      <c r="A95" s="182">
        <v>40008803</v>
      </c>
      <c r="B95" s="182" t="s">
        <v>365</v>
      </c>
      <c r="C95" s="182" t="s">
        <v>224</v>
      </c>
      <c r="D95" s="182" t="s">
        <v>342</v>
      </c>
      <c r="E95" s="182" t="s">
        <v>343</v>
      </c>
      <c r="F95" s="182" t="s">
        <v>343</v>
      </c>
    </row>
    <row r="96" spans="1:6" x14ac:dyDescent="0.25">
      <c r="A96" s="182">
        <v>40009035</v>
      </c>
      <c r="B96" s="182" t="s">
        <v>366</v>
      </c>
      <c r="C96" s="182" t="s">
        <v>224</v>
      </c>
      <c r="D96" s="182" t="s">
        <v>322</v>
      </c>
      <c r="E96" s="182" t="s">
        <v>323</v>
      </c>
      <c r="F96" s="182" t="s">
        <v>323</v>
      </c>
    </row>
    <row r="97" spans="1:6" x14ac:dyDescent="0.25">
      <c r="A97" s="182">
        <v>40009825</v>
      </c>
      <c r="B97" s="182" t="s">
        <v>367</v>
      </c>
      <c r="C97" s="182" t="s">
        <v>224</v>
      </c>
      <c r="D97" s="182" t="s">
        <v>368</v>
      </c>
      <c r="E97" s="182" t="s">
        <v>369</v>
      </c>
      <c r="F97" s="182" t="s">
        <v>369</v>
      </c>
    </row>
    <row r="98" spans="1:6" x14ac:dyDescent="0.25">
      <c r="A98" s="182">
        <v>40420255</v>
      </c>
      <c r="B98" s="182" t="s">
        <v>370</v>
      </c>
      <c r="C98" s="182" t="s">
        <v>231</v>
      </c>
      <c r="D98" s="182" t="s">
        <v>242</v>
      </c>
      <c r="E98" s="182" t="s">
        <v>243</v>
      </c>
      <c r="F98" s="182" t="s">
        <v>243</v>
      </c>
    </row>
    <row r="99" spans="1:6" x14ac:dyDescent="0.25">
      <c r="A99" s="182">
        <v>40420927</v>
      </c>
      <c r="B99" s="182" t="s">
        <v>371</v>
      </c>
      <c r="C99" s="182" t="s">
        <v>231</v>
      </c>
      <c r="D99" s="182" t="s">
        <v>232</v>
      </c>
      <c r="E99" s="182" t="s">
        <v>233</v>
      </c>
      <c r="F99" s="182" t="s">
        <v>233</v>
      </c>
    </row>
    <row r="100" spans="1:6" x14ac:dyDescent="0.25">
      <c r="A100" s="182">
        <v>40009202</v>
      </c>
      <c r="B100" s="182" t="s">
        <v>372</v>
      </c>
      <c r="C100" s="182" t="s">
        <v>224</v>
      </c>
      <c r="D100" s="182" t="s">
        <v>322</v>
      </c>
      <c r="E100" s="182" t="s">
        <v>323</v>
      </c>
      <c r="F100" s="182" t="s">
        <v>323</v>
      </c>
    </row>
    <row r="101" spans="1:6" x14ac:dyDescent="0.25">
      <c r="A101" s="182">
        <v>40420076</v>
      </c>
      <c r="B101" s="182" t="s">
        <v>373</v>
      </c>
      <c r="C101" s="182" t="s">
        <v>231</v>
      </c>
      <c r="D101" s="182" t="s">
        <v>285</v>
      </c>
      <c r="E101" s="182" t="s">
        <v>286</v>
      </c>
      <c r="F101" s="182" t="s">
        <v>286</v>
      </c>
    </row>
    <row r="102" spans="1:6" x14ac:dyDescent="0.25">
      <c r="A102" s="182">
        <v>40004590</v>
      </c>
      <c r="B102" s="182" t="s">
        <v>374</v>
      </c>
      <c r="C102" s="182" t="s">
        <v>224</v>
      </c>
      <c r="D102" s="182" t="s">
        <v>265</v>
      </c>
      <c r="E102" s="182" t="s">
        <v>266</v>
      </c>
      <c r="F102" s="182" t="s">
        <v>266</v>
      </c>
    </row>
    <row r="103" spans="1:6" x14ac:dyDescent="0.25">
      <c r="A103" s="182">
        <v>40007955</v>
      </c>
      <c r="B103" s="182" t="s">
        <v>375</v>
      </c>
      <c r="C103" s="182" t="s">
        <v>224</v>
      </c>
      <c r="D103" s="182" t="s">
        <v>376</v>
      </c>
      <c r="E103" s="182" t="s">
        <v>377</v>
      </c>
      <c r="F103" s="182" t="s">
        <v>377</v>
      </c>
    </row>
    <row r="104" spans="1:6" x14ac:dyDescent="0.25">
      <c r="A104" s="182">
        <v>40005847</v>
      </c>
      <c r="B104" s="182" t="s">
        <v>378</v>
      </c>
      <c r="C104" s="182" t="s">
        <v>224</v>
      </c>
      <c r="D104" s="182" t="s">
        <v>376</v>
      </c>
      <c r="E104" s="182" t="s">
        <v>377</v>
      </c>
      <c r="F104" s="182" t="s">
        <v>377</v>
      </c>
    </row>
    <row r="105" spans="1:6" x14ac:dyDescent="0.25">
      <c r="A105" s="182">
        <v>40002282</v>
      </c>
      <c r="B105" s="182" t="s">
        <v>379</v>
      </c>
      <c r="C105" s="182" t="s">
        <v>224</v>
      </c>
      <c r="D105" s="182" t="s">
        <v>322</v>
      </c>
      <c r="E105" s="182" t="s">
        <v>323</v>
      </c>
      <c r="F105" s="182" t="s">
        <v>323</v>
      </c>
    </row>
    <row r="106" spans="1:6" x14ac:dyDescent="0.25">
      <c r="A106" s="182">
        <v>40006839</v>
      </c>
      <c r="B106" s="182" t="s">
        <v>380</v>
      </c>
      <c r="C106" s="182" t="s">
        <v>224</v>
      </c>
      <c r="D106" s="182" t="s">
        <v>322</v>
      </c>
      <c r="E106" s="182" t="s">
        <v>323</v>
      </c>
      <c r="F106" s="182" t="s">
        <v>323</v>
      </c>
    </row>
    <row r="107" spans="1:6" x14ac:dyDescent="0.25">
      <c r="A107" s="182">
        <v>40001948</v>
      </c>
      <c r="B107" s="182" t="s">
        <v>381</v>
      </c>
      <c r="C107" s="182" t="s">
        <v>224</v>
      </c>
      <c r="D107" s="182" t="s">
        <v>322</v>
      </c>
      <c r="E107" s="182" t="s">
        <v>323</v>
      </c>
      <c r="F107" s="182" t="s">
        <v>323</v>
      </c>
    </row>
    <row r="108" spans="1:6" x14ac:dyDescent="0.25">
      <c r="A108" s="182">
        <v>40005326</v>
      </c>
      <c r="B108" s="182" t="s">
        <v>382</v>
      </c>
      <c r="C108" s="182" t="s">
        <v>224</v>
      </c>
      <c r="D108" s="182" t="s">
        <v>277</v>
      </c>
      <c r="E108" s="182" t="s">
        <v>278</v>
      </c>
      <c r="F108" s="182" t="s">
        <v>278</v>
      </c>
    </row>
    <row r="109" spans="1:6" x14ac:dyDescent="0.25">
      <c r="A109" s="182">
        <v>40421064</v>
      </c>
      <c r="B109" s="182" t="s">
        <v>383</v>
      </c>
      <c r="C109" s="182" t="s">
        <v>231</v>
      </c>
      <c r="D109" s="182" t="s">
        <v>232</v>
      </c>
      <c r="E109" s="182" t="s">
        <v>233</v>
      </c>
      <c r="F109" s="182" t="s">
        <v>233</v>
      </c>
    </row>
    <row r="110" spans="1:6" x14ac:dyDescent="0.25">
      <c r="A110" s="182">
        <v>40421114</v>
      </c>
      <c r="B110" s="182" t="s">
        <v>384</v>
      </c>
      <c r="C110" s="182" t="s">
        <v>231</v>
      </c>
      <c r="D110" s="182" t="s">
        <v>285</v>
      </c>
      <c r="E110" s="182" t="s">
        <v>286</v>
      </c>
      <c r="F110" s="182" t="s">
        <v>286</v>
      </c>
    </row>
    <row r="111" spans="1:6" x14ac:dyDescent="0.25">
      <c r="A111" s="182">
        <v>40006590</v>
      </c>
      <c r="B111" s="182" t="s">
        <v>385</v>
      </c>
      <c r="C111" s="182" t="s">
        <v>224</v>
      </c>
      <c r="D111" s="182" t="s">
        <v>249</v>
      </c>
      <c r="E111" s="182" t="s">
        <v>250</v>
      </c>
      <c r="F111" s="182" t="s">
        <v>250</v>
      </c>
    </row>
    <row r="112" spans="1:6" x14ac:dyDescent="0.25">
      <c r="A112" s="182">
        <v>40002588</v>
      </c>
      <c r="B112" s="182" t="s">
        <v>386</v>
      </c>
      <c r="C112" s="182" t="s">
        <v>224</v>
      </c>
      <c r="D112" s="182" t="s">
        <v>262</v>
      </c>
      <c r="E112" s="182" t="s">
        <v>263</v>
      </c>
      <c r="F112" s="182" t="s">
        <v>263</v>
      </c>
    </row>
    <row r="113" spans="1:6" x14ac:dyDescent="0.25">
      <c r="A113" s="182">
        <v>40009457</v>
      </c>
      <c r="B113" s="182" t="s">
        <v>387</v>
      </c>
      <c r="C113" s="182" t="s">
        <v>224</v>
      </c>
      <c r="D113" s="182" t="s">
        <v>277</v>
      </c>
      <c r="E113" s="182" t="s">
        <v>278</v>
      </c>
      <c r="F113" s="182" t="s">
        <v>278</v>
      </c>
    </row>
    <row r="114" spans="1:6" x14ac:dyDescent="0.25">
      <c r="A114" s="182">
        <v>40420929</v>
      </c>
      <c r="B114" s="182" t="s">
        <v>388</v>
      </c>
      <c r="C114" s="182" t="s">
        <v>231</v>
      </c>
      <c r="D114" s="182" t="s">
        <v>285</v>
      </c>
      <c r="E114" s="182" t="s">
        <v>286</v>
      </c>
      <c r="F114" s="182" t="s">
        <v>286</v>
      </c>
    </row>
    <row r="115" spans="1:6" x14ac:dyDescent="0.25">
      <c r="A115" s="182">
        <v>40420658</v>
      </c>
      <c r="B115" s="182" t="s">
        <v>389</v>
      </c>
      <c r="C115" s="182" t="s">
        <v>231</v>
      </c>
      <c r="D115" s="182" t="s">
        <v>236</v>
      </c>
      <c r="E115" s="182" t="s">
        <v>237</v>
      </c>
      <c r="F115" s="182" t="s">
        <v>237</v>
      </c>
    </row>
    <row r="116" spans="1:6" x14ac:dyDescent="0.25">
      <c r="A116" s="182">
        <v>40004093</v>
      </c>
      <c r="B116" s="182" t="s">
        <v>390</v>
      </c>
      <c r="C116" s="182" t="s">
        <v>224</v>
      </c>
      <c r="D116" s="182" t="s">
        <v>309</v>
      </c>
      <c r="E116" s="182" t="s">
        <v>310</v>
      </c>
      <c r="F116" s="182" t="s">
        <v>310</v>
      </c>
    </row>
    <row r="117" spans="1:6" x14ac:dyDescent="0.25">
      <c r="A117" s="182">
        <v>40003966</v>
      </c>
      <c r="B117" s="182" t="s">
        <v>391</v>
      </c>
      <c r="C117" s="182" t="s">
        <v>224</v>
      </c>
      <c r="D117" s="182" t="s">
        <v>392</v>
      </c>
      <c r="E117" s="182" t="s">
        <v>393</v>
      </c>
      <c r="F117" s="182" t="s">
        <v>393</v>
      </c>
    </row>
    <row r="118" spans="1:6" x14ac:dyDescent="0.25">
      <c r="A118" s="182">
        <v>40009087</v>
      </c>
      <c r="B118" s="182" t="s">
        <v>394</v>
      </c>
      <c r="C118" s="182" t="s">
        <v>224</v>
      </c>
      <c r="D118" s="182" t="s">
        <v>252</v>
      </c>
      <c r="E118" s="182" t="s">
        <v>253</v>
      </c>
      <c r="F118" s="182" t="s">
        <v>253</v>
      </c>
    </row>
    <row r="119" spans="1:6" x14ac:dyDescent="0.25">
      <c r="A119" s="182">
        <v>40004642</v>
      </c>
      <c r="B119" s="182" t="s">
        <v>395</v>
      </c>
      <c r="C119" s="182" t="s">
        <v>224</v>
      </c>
      <c r="D119" s="182" t="s">
        <v>333</v>
      </c>
      <c r="E119" s="182" t="s">
        <v>334</v>
      </c>
      <c r="F119" s="182" t="s">
        <v>334</v>
      </c>
    </row>
    <row r="120" spans="1:6" x14ac:dyDescent="0.25">
      <c r="A120" s="182">
        <v>40421002</v>
      </c>
      <c r="B120" s="182" t="s">
        <v>396</v>
      </c>
      <c r="C120" s="182" t="s">
        <v>231</v>
      </c>
      <c r="D120" s="182" t="s">
        <v>236</v>
      </c>
      <c r="E120" s="182" t="s">
        <v>237</v>
      </c>
      <c r="F120" s="182" t="s">
        <v>237</v>
      </c>
    </row>
    <row r="121" spans="1:6" x14ac:dyDescent="0.25">
      <c r="A121" s="182">
        <v>40420536</v>
      </c>
      <c r="B121" s="182" t="s">
        <v>397</v>
      </c>
      <c r="C121" s="182" t="s">
        <v>231</v>
      </c>
      <c r="D121" s="182" t="s">
        <v>236</v>
      </c>
      <c r="E121" s="182" t="s">
        <v>237</v>
      </c>
      <c r="F121" s="182" t="s">
        <v>237</v>
      </c>
    </row>
    <row r="122" spans="1:6" x14ac:dyDescent="0.25">
      <c r="A122" s="182">
        <v>40004122</v>
      </c>
      <c r="B122" s="182" t="s">
        <v>398</v>
      </c>
      <c r="C122" s="182" t="s">
        <v>224</v>
      </c>
      <c r="D122" s="182" t="s">
        <v>262</v>
      </c>
      <c r="E122" s="182" t="s">
        <v>263</v>
      </c>
      <c r="F122" s="182" t="s">
        <v>263</v>
      </c>
    </row>
    <row r="123" spans="1:6" x14ac:dyDescent="0.25">
      <c r="A123" s="182">
        <v>40420805</v>
      </c>
      <c r="B123" s="182" t="s">
        <v>399</v>
      </c>
      <c r="C123" s="182" t="s">
        <v>231</v>
      </c>
      <c r="D123" s="182" t="s">
        <v>236</v>
      </c>
      <c r="E123" s="182" t="s">
        <v>237</v>
      </c>
      <c r="F123" s="182" t="s">
        <v>237</v>
      </c>
    </row>
    <row r="124" spans="1:6" x14ac:dyDescent="0.25">
      <c r="A124" s="182">
        <v>40009576</v>
      </c>
      <c r="B124" s="182" t="s">
        <v>400</v>
      </c>
      <c r="C124" s="182" t="s">
        <v>224</v>
      </c>
      <c r="D124" s="182" t="s">
        <v>333</v>
      </c>
      <c r="E124" s="182" t="s">
        <v>334</v>
      </c>
      <c r="F124" s="182" t="s">
        <v>334</v>
      </c>
    </row>
    <row r="125" spans="1:6" x14ac:dyDescent="0.25">
      <c r="A125" s="182">
        <v>40420728</v>
      </c>
      <c r="B125" s="182" t="s">
        <v>401</v>
      </c>
      <c r="C125" s="182" t="s">
        <v>231</v>
      </c>
      <c r="D125" s="182" t="s">
        <v>232</v>
      </c>
      <c r="E125" s="182" t="s">
        <v>233</v>
      </c>
      <c r="F125" s="182" t="s">
        <v>233</v>
      </c>
    </row>
    <row r="126" spans="1:6" x14ac:dyDescent="0.25">
      <c r="A126" s="182">
        <v>40005639</v>
      </c>
      <c r="B126" s="182" t="s">
        <v>402</v>
      </c>
      <c r="C126" s="182" t="s">
        <v>224</v>
      </c>
      <c r="D126" s="182" t="s">
        <v>322</v>
      </c>
      <c r="E126" s="182" t="s">
        <v>323</v>
      </c>
      <c r="F126" s="182" t="s">
        <v>323</v>
      </c>
    </row>
    <row r="127" spans="1:6" x14ac:dyDescent="0.25">
      <c r="A127" s="182">
        <v>40006892</v>
      </c>
      <c r="B127" s="182" t="s">
        <v>403</v>
      </c>
      <c r="C127" s="182" t="s">
        <v>224</v>
      </c>
      <c r="D127" s="182" t="s">
        <v>404</v>
      </c>
      <c r="E127" s="182" t="s">
        <v>405</v>
      </c>
      <c r="F127" s="182" t="s">
        <v>405</v>
      </c>
    </row>
    <row r="128" spans="1:6" x14ac:dyDescent="0.25">
      <c r="A128" s="182">
        <v>40006347</v>
      </c>
      <c r="B128" s="182" t="s">
        <v>406</v>
      </c>
      <c r="C128" s="182" t="s">
        <v>224</v>
      </c>
      <c r="D128" s="182" t="s">
        <v>306</v>
      </c>
      <c r="E128" s="182" t="s">
        <v>307</v>
      </c>
      <c r="F128" s="182" t="s">
        <v>307</v>
      </c>
    </row>
    <row r="129" spans="1:6" x14ac:dyDescent="0.25">
      <c r="A129" s="182">
        <v>40006159</v>
      </c>
      <c r="B129" s="182" t="s">
        <v>407</v>
      </c>
      <c r="C129" s="182" t="s">
        <v>224</v>
      </c>
      <c r="D129" s="182" t="s">
        <v>315</v>
      </c>
      <c r="E129" s="182" t="s">
        <v>316</v>
      </c>
      <c r="F129" s="182" t="s">
        <v>316</v>
      </c>
    </row>
    <row r="130" spans="1:6" x14ac:dyDescent="0.25">
      <c r="A130" s="182">
        <v>40005762</v>
      </c>
      <c r="B130" s="182" t="s">
        <v>408</v>
      </c>
      <c r="C130" s="182" t="s">
        <v>224</v>
      </c>
      <c r="D130" s="182" t="s">
        <v>249</v>
      </c>
      <c r="E130" s="182" t="s">
        <v>250</v>
      </c>
      <c r="F130" s="182" t="s">
        <v>250</v>
      </c>
    </row>
    <row r="131" spans="1:6" x14ac:dyDescent="0.25">
      <c r="A131" s="182">
        <v>40005977</v>
      </c>
      <c r="B131" s="182" t="s">
        <v>409</v>
      </c>
      <c r="C131" s="182" t="s">
        <v>224</v>
      </c>
      <c r="D131" s="182" t="s">
        <v>262</v>
      </c>
      <c r="E131" s="182" t="s">
        <v>263</v>
      </c>
      <c r="F131" s="182" t="s">
        <v>263</v>
      </c>
    </row>
    <row r="132" spans="1:6" x14ac:dyDescent="0.25">
      <c r="A132" s="182">
        <v>40002455</v>
      </c>
      <c r="B132" s="182" t="s">
        <v>410</v>
      </c>
      <c r="C132" s="182" t="s">
        <v>224</v>
      </c>
      <c r="D132" s="182" t="s">
        <v>277</v>
      </c>
      <c r="E132" s="182" t="s">
        <v>278</v>
      </c>
      <c r="F132" s="182" t="s">
        <v>278</v>
      </c>
    </row>
    <row r="133" spans="1:6" x14ac:dyDescent="0.25">
      <c r="A133" s="182">
        <v>40002133</v>
      </c>
      <c r="B133" s="182" t="s">
        <v>411</v>
      </c>
      <c r="C133" s="182" t="s">
        <v>224</v>
      </c>
      <c r="D133" s="182" t="s">
        <v>309</v>
      </c>
      <c r="E133" s="182" t="s">
        <v>310</v>
      </c>
      <c r="F133" s="182" t="s">
        <v>310</v>
      </c>
    </row>
    <row r="134" spans="1:6" x14ac:dyDescent="0.25">
      <c r="A134" s="182">
        <v>40006849</v>
      </c>
      <c r="B134" s="182" t="s">
        <v>412</v>
      </c>
      <c r="C134" s="182" t="s">
        <v>224</v>
      </c>
      <c r="D134" s="182" t="s">
        <v>404</v>
      </c>
      <c r="E134" s="182" t="s">
        <v>405</v>
      </c>
      <c r="F134" s="182" t="s">
        <v>405</v>
      </c>
    </row>
    <row r="135" spans="1:6" x14ac:dyDescent="0.25">
      <c r="A135" s="182">
        <v>40002293</v>
      </c>
      <c r="B135" s="182" t="s">
        <v>413</v>
      </c>
      <c r="C135" s="182" t="s">
        <v>224</v>
      </c>
      <c r="D135" s="182" t="s">
        <v>322</v>
      </c>
      <c r="E135" s="182" t="s">
        <v>323</v>
      </c>
      <c r="F135" s="182" t="s">
        <v>323</v>
      </c>
    </row>
    <row r="136" spans="1:6" x14ac:dyDescent="0.25">
      <c r="A136" s="182">
        <v>40002776</v>
      </c>
      <c r="B136" s="182" t="s">
        <v>414</v>
      </c>
      <c r="C136" s="182" t="s">
        <v>224</v>
      </c>
      <c r="D136" s="182" t="s">
        <v>249</v>
      </c>
      <c r="E136" s="182" t="s">
        <v>250</v>
      </c>
      <c r="F136" s="182" t="s">
        <v>250</v>
      </c>
    </row>
    <row r="137" spans="1:6" x14ac:dyDescent="0.25">
      <c r="A137" s="182">
        <v>40002396</v>
      </c>
      <c r="B137" s="182" t="s">
        <v>415</v>
      </c>
      <c r="C137" s="182" t="s">
        <v>224</v>
      </c>
      <c r="D137" s="182" t="s">
        <v>249</v>
      </c>
      <c r="E137" s="182" t="s">
        <v>250</v>
      </c>
      <c r="F137" s="182" t="s">
        <v>250</v>
      </c>
    </row>
    <row r="138" spans="1:6" x14ac:dyDescent="0.25">
      <c r="A138" s="182">
        <v>40001509</v>
      </c>
      <c r="B138" s="182" t="s">
        <v>416</v>
      </c>
      <c r="C138" s="182" t="s">
        <v>224</v>
      </c>
      <c r="D138" s="182" t="s">
        <v>277</v>
      </c>
      <c r="E138" s="182" t="s">
        <v>278</v>
      </c>
      <c r="F138" s="182" t="s">
        <v>278</v>
      </c>
    </row>
    <row r="139" spans="1:6" x14ac:dyDescent="0.25">
      <c r="A139" s="182">
        <v>40003379</v>
      </c>
      <c r="B139" s="182" t="s">
        <v>417</v>
      </c>
      <c r="C139" s="182" t="s">
        <v>224</v>
      </c>
      <c r="D139" s="182" t="s">
        <v>368</v>
      </c>
      <c r="E139" s="182" t="s">
        <v>369</v>
      </c>
      <c r="F139" s="376" t="s">
        <v>369</v>
      </c>
    </row>
    <row r="140" spans="1:6" x14ac:dyDescent="0.25">
      <c r="A140" s="182">
        <v>40009044</v>
      </c>
      <c r="B140" s="182" t="s">
        <v>418</v>
      </c>
      <c r="C140" s="182" t="s">
        <v>224</v>
      </c>
      <c r="D140" s="182" t="s">
        <v>291</v>
      </c>
      <c r="E140" s="182" t="s">
        <v>292</v>
      </c>
      <c r="F140" s="182" t="s">
        <v>292</v>
      </c>
    </row>
    <row r="141" spans="1:6" x14ac:dyDescent="0.25">
      <c r="A141" s="182">
        <v>40005750</v>
      </c>
      <c r="B141" s="182" t="s">
        <v>419</v>
      </c>
      <c r="C141" s="182" t="s">
        <v>224</v>
      </c>
      <c r="D141" s="182" t="s">
        <v>306</v>
      </c>
      <c r="E141" s="182" t="s">
        <v>307</v>
      </c>
      <c r="F141" s="182" t="s">
        <v>307</v>
      </c>
    </row>
    <row r="142" spans="1:6" x14ac:dyDescent="0.25">
      <c r="A142" s="182">
        <v>40009427</v>
      </c>
      <c r="B142" s="182" t="s">
        <v>420</v>
      </c>
      <c r="C142" s="182" t="s">
        <v>224</v>
      </c>
      <c r="D142" s="182" t="s">
        <v>306</v>
      </c>
      <c r="E142" s="182" t="s">
        <v>307</v>
      </c>
      <c r="F142" s="182" t="s">
        <v>307</v>
      </c>
    </row>
    <row r="143" spans="1:6" x14ac:dyDescent="0.25">
      <c r="A143" s="182">
        <v>40002160</v>
      </c>
      <c r="B143" s="182" t="s">
        <v>421</v>
      </c>
      <c r="C143" s="182" t="s">
        <v>224</v>
      </c>
      <c r="D143" s="182" t="s">
        <v>249</v>
      </c>
      <c r="E143" s="182" t="s">
        <v>250</v>
      </c>
      <c r="F143" s="182" t="s">
        <v>250</v>
      </c>
    </row>
    <row r="144" spans="1:6" x14ac:dyDescent="0.25">
      <c r="A144" s="182">
        <v>40009511</v>
      </c>
      <c r="B144" s="182" t="s">
        <v>422</v>
      </c>
      <c r="C144" s="182" t="s">
        <v>224</v>
      </c>
      <c r="D144" s="182" t="s">
        <v>249</v>
      </c>
      <c r="E144" s="182" t="s">
        <v>250</v>
      </c>
      <c r="F144" s="182" t="s">
        <v>250</v>
      </c>
    </row>
    <row r="145" spans="1:6" x14ac:dyDescent="0.25">
      <c r="A145" s="182">
        <v>40007528</v>
      </c>
      <c r="B145" s="182" t="s">
        <v>423</v>
      </c>
      <c r="C145" s="182" t="s">
        <v>224</v>
      </c>
      <c r="D145" s="182" t="s">
        <v>404</v>
      </c>
      <c r="E145" s="182" t="s">
        <v>405</v>
      </c>
      <c r="F145" s="182" t="s">
        <v>405</v>
      </c>
    </row>
    <row r="146" spans="1:6" x14ac:dyDescent="0.25">
      <c r="A146" s="182">
        <v>40007601</v>
      </c>
      <c r="B146" s="182" t="s">
        <v>424</v>
      </c>
      <c r="C146" s="182" t="s">
        <v>224</v>
      </c>
      <c r="D146" s="182" t="s">
        <v>268</v>
      </c>
      <c r="E146" s="182" t="s">
        <v>269</v>
      </c>
      <c r="F146" s="182" t="s">
        <v>269</v>
      </c>
    </row>
    <row r="147" spans="1:6" x14ac:dyDescent="0.25">
      <c r="A147" s="182">
        <v>40421476</v>
      </c>
      <c r="B147" s="182" t="s">
        <v>425</v>
      </c>
      <c r="C147" s="182" t="s">
        <v>231</v>
      </c>
      <c r="D147" s="182" t="s">
        <v>236</v>
      </c>
      <c r="E147" s="182" t="s">
        <v>237</v>
      </c>
      <c r="F147" s="182" t="s">
        <v>237</v>
      </c>
    </row>
    <row r="148" spans="1:6" x14ac:dyDescent="0.25">
      <c r="A148" s="182">
        <v>40007352</v>
      </c>
      <c r="B148" s="182" t="s">
        <v>426</v>
      </c>
      <c r="C148" s="182" t="s">
        <v>224</v>
      </c>
      <c r="D148" s="182" t="s">
        <v>306</v>
      </c>
      <c r="E148" s="182" t="s">
        <v>307</v>
      </c>
      <c r="F148" s="182" t="s">
        <v>307</v>
      </c>
    </row>
    <row r="149" spans="1:6" x14ac:dyDescent="0.25">
      <c r="A149" s="182">
        <v>40009221</v>
      </c>
      <c r="B149" s="182" t="s">
        <v>427</v>
      </c>
      <c r="C149" s="182" t="s">
        <v>224</v>
      </c>
      <c r="D149" s="182" t="s">
        <v>342</v>
      </c>
      <c r="E149" s="182" t="s">
        <v>343</v>
      </c>
      <c r="F149" s="182" t="s">
        <v>343</v>
      </c>
    </row>
    <row r="150" spans="1:6" x14ac:dyDescent="0.25">
      <c r="A150" s="182">
        <v>40002205</v>
      </c>
      <c r="B150" s="182" t="s">
        <v>428</v>
      </c>
      <c r="C150" s="182" t="s">
        <v>224</v>
      </c>
      <c r="D150" s="182" t="s">
        <v>277</v>
      </c>
      <c r="E150" s="182" t="s">
        <v>278</v>
      </c>
      <c r="F150" s="182" t="s">
        <v>278</v>
      </c>
    </row>
    <row r="151" spans="1:6" x14ac:dyDescent="0.25">
      <c r="A151" s="182">
        <v>40007458</v>
      </c>
      <c r="B151" s="182" t="s">
        <v>429</v>
      </c>
      <c r="C151" s="182" t="s">
        <v>224</v>
      </c>
      <c r="D151" s="182" t="s">
        <v>277</v>
      </c>
      <c r="E151" s="182" t="s">
        <v>278</v>
      </c>
      <c r="F151" s="182" t="s">
        <v>278</v>
      </c>
    </row>
    <row r="152" spans="1:6" x14ac:dyDescent="0.25">
      <c r="A152" s="182">
        <v>40001332</v>
      </c>
      <c r="B152" s="182" t="s">
        <v>430</v>
      </c>
      <c r="C152" s="182" t="s">
        <v>224</v>
      </c>
      <c r="D152" s="182" t="s">
        <v>322</v>
      </c>
      <c r="E152" s="182" t="s">
        <v>323</v>
      </c>
      <c r="F152" s="182" t="s">
        <v>323</v>
      </c>
    </row>
    <row r="153" spans="1:6" x14ac:dyDescent="0.25">
      <c r="A153" s="182">
        <v>40009103</v>
      </c>
      <c r="B153" s="182" t="s">
        <v>431</v>
      </c>
      <c r="C153" s="182" t="s">
        <v>224</v>
      </c>
      <c r="D153" s="182" t="s">
        <v>265</v>
      </c>
      <c r="E153" s="182" t="s">
        <v>266</v>
      </c>
      <c r="F153" s="182" t="s">
        <v>266</v>
      </c>
    </row>
    <row r="154" spans="1:6" x14ac:dyDescent="0.25">
      <c r="A154" s="182">
        <v>40002868</v>
      </c>
      <c r="B154" s="182" t="s">
        <v>432</v>
      </c>
      <c r="C154" s="182" t="s">
        <v>224</v>
      </c>
      <c r="D154" s="182" t="s">
        <v>306</v>
      </c>
      <c r="E154" s="182" t="s">
        <v>307</v>
      </c>
      <c r="F154" s="182" t="s">
        <v>307</v>
      </c>
    </row>
    <row r="155" spans="1:6" x14ac:dyDescent="0.25">
      <c r="A155" s="182">
        <v>40002584</v>
      </c>
      <c r="B155" s="182" t="s">
        <v>433</v>
      </c>
      <c r="C155" s="182" t="s">
        <v>224</v>
      </c>
      <c r="D155" s="182" t="s">
        <v>249</v>
      </c>
      <c r="E155" s="182" t="s">
        <v>250</v>
      </c>
      <c r="F155" s="182" t="s">
        <v>250</v>
      </c>
    </row>
    <row r="156" spans="1:6" x14ac:dyDescent="0.25">
      <c r="A156" s="182">
        <v>40009378</v>
      </c>
      <c r="B156" s="182" t="s">
        <v>434</v>
      </c>
      <c r="C156" s="182" t="s">
        <v>224</v>
      </c>
      <c r="D156" s="182" t="s">
        <v>252</v>
      </c>
      <c r="E156" s="182" t="s">
        <v>253</v>
      </c>
      <c r="F156" s="182" t="s">
        <v>253</v>
      </c>
    </row>
    <row r="157" spans="1:6" x14ac:dyDescent="0.25">
      <c r="A157" s="182">
        <v>40009546</v>
      </c>
      <c r="B157" s="182" t="s">
        <v>435</v>
      </c>
      <c r="C157" s="182" t="s">
        <v>224</v>
      </c>
      <c r="D157" s="182" t="s">
        <v>249</v>
      </c>
      <c r="E157" s="182" t="s">
        <v>250</v>
      </c>
      <c r="F157" s="182" t="s">
        <v>250</v>
      </c>
    </row>
    <row r="158" spans="1:6" x14ac:dyDescent="0.25">
      <c r="A158" s="182">
        <v>40420410</v>
      </c>
      <c r="B158" s="182" t="s">
        <v>436</v>
      </c>
      <c r="C158" s="182" t="s">
        <v>231</v>
      </c>
      <c r="D158" s="182" t="s">
        <v>338</v>
      </c>
      <c r="E158" s="182" t="s">
        <v>339</v>
      </c>
      <c r="F158" s="182" t="s">
        <v>339</v>
      </c>
    </row>
    <row r="159" spans="1:6" x14ac:dyDescent="0.25">
      <c r="A159" s="182">
        <v>40007359</v>
      </c>
      <c r="B159" s="182" t="s">
        <v>437</v>
      </c>
      <c r="C159" s="182" t="s">
        <v>224</v>
      </c>
      <c r="D159" s="182" t="s">
        <v>438</v>
      </c>
      <c r="E159" s="182" t="s">
        <v>439</v>
      </c>
      <c r="F159" s="182" t="s">
        <v>439</v>
      </c>
    </row>
    <row r="160" spans="1:6" x14ac:dyDescent="0.25">
      <c r="A160" s="182">
        <v>40009470</v>
      </c>
      <c r="B160" s="182" t="s">
        <v>440</v>
      </c>
      <c r="C160" s="182" t="s">
        <v>224</v>
      </c>
      <c r="D160" s="182" t="s">
        <v>438</v>
      </c>
      <c r="E160" s="182" t="s">
        <v>439</v>
      </c>
      <c r="F160" s="182" t="s">
        <v>439</v>
      </c>
    </row>
    <row r="161" spans="1:6" x14ac:dyDescent="0.25">
      <c r="A161" s="182">
        <v>40003331</v>
      </c>
      <c r="B161" s="182" t="s">
        <v>441</v>
      </c>
      <c r="C161" s="182" t="s">
        <v>224</v>
      </c>
      <c r="D161" s="182" t="s">
        <v>333</v>
      </c>
      <c r="E161" s="182" t="s">
        <v>334</v>
      </c>
      <c r="F161" s="182" t="s">
        <v>334</v>
      </c>
    </row>
    <row r="162" spans="1:6" x14ac:dyDescent="0.25">
      <c r="A162" s="182">
        <v>40001894</v>
      </c>
      <c r="B162" s="182" t="s">
        <v>442</v>
      </c>
      <c r="C162" s="182" t="s">
        <v>224</v>
      </c>
      <c r="D162" s="182" t="s">
        <v>228</v>
      </c>
      <c r="E162" s="182" t="s">
        <v>229</v>
      </c>
      <c r="F162" s="182" t="s">
        <v>229</v>
      </c>
    </row>
    <row r="163" spans="1:6" x14ac:dyDescent="0.25">
      <c r="A163" s="182">
        <v>40420779</v>
      </c>
      <c r="B163" s="182" t="s">
        <v>443</v>
      </c>
      <c r="C163" s="182" t="s">
        <v>231</v>
      </c>
      <c r="D163" s="182" t="s">
        <v>232</v>
      </c>
      <c r="E163" s="182" t="s">
        <v>233</v>
      </c>
      <c r="F163" s="182" t="s">
        <v>233</v>
      </c>
    </row>
    <row r="164" spans="1:6" x14ac:dyDescent="0.25">
      <c r="A164" s="182">
        <v>40006233</v>
      </c>
      <c r="B164" s="182" t="s">
        <v>444</v>
      </c>
      <c r="C164" s="182" t="s">
        <v>224</v>
      </c>
      <c r="D164" s="182" t="s">
        <v>445</v>
      </c>
      <c r="E164" s="182" t="s">
        <v>446</v>
      </c>
      <c r="F164" s="182" t="s">
        <v>446</v>
      </c>
    </row>
    <row r="165" spans="1:6" x14ac:dyDescent="0.25">
      <c r="A165" s="182">
        <v>40003557</v>
      </c>
      <c r="B165" s="182" t="s">
        <v>447</v>
      </c>
      <c r="C165" s="182" t="s">
        <v>224</v>
      </c>
      <c r="D165" s="182" t="s">
        <v>252</v>
      </c>
      <c r="E165" s="182" t="s">
        <v>253</v>
      </c>
      <c r="F165" s="182" t="s">
        <v>253</v>
      </c>
    </row>
    <row r="166" spans="1:6" x14ac:dyDescent="0.25">
      <c r="A166" s="182">
        <v>40000488</v>
      </c>
      <c r="B166" s="182" t="s">
        <v>448</v>
      </c>
      <c r="C166" s="182" t="s">
        <v>224</v>
      </c>
      <c r="D166" s="182" t="s">
        <v>449</v>
      </c>
      <c r="E166" s="182" t="s">
        <v>450</v>
      </c>
      <c r="F166" s="182" t="s">
        <v>450</v>
      </c>
    </row>
    <row r="167" spans="1:6" x14ac:dyDescent="0.25">
      <c r="A167" s="182">
        <v>40005822</v>
      </c>
      <c r="B167" s="182" t="s">
        <v>451</v>
      </c>
      <c r="C167" s="182" t="s">
        <v>224</v>
      </c>
      <c r="D167" s="182" t="s">
        <v>333</v>
      </c>
      <c r="E167" s="182" t="s">
        <v>334</v>
      </c>
      <c r="F167" s="182" t="s">
        <v>334</v>
      </c>
    </row>
    <row r="168" spans="1:6" x14ac:dyDescent="0.25">
      <c r="A168" s="182">
        <v>40005563</v>
      </c>
      <c r="B168" s="182" t="s">
        <v>452</v>
      </c>
      <c r="C168" s="182" t="s">
        <v>224</v>
      </c>
      <c r="D168" s="182" t="s">
        <v>225</v>
      </c>
      <c r="E168" s="182" t="s">
        <v>226</v>
      </c>
      <c r="F168" s="182" t="s">
        <v>226</v>
      </c>
    </row>
    <row r="169" spans="1:6" x14ac:dyDescent="0.25">
      <c r="A169" s="182">
        <v>40008070</v>
      </c>
      <c r="B169" s="182" t="s">
        <v>453</v>
      </c>
      <c r="C169" s="182" t="s">
        <v>224</v>
      </c>
      <c r="D169" s="182" t="s">
        <v>262</v>
      </c>
      <c r="E169" s="182" t="s">
        <v>263</v>
      </c>
      <c r="F169" s="182" t="s">
        <v>263</v>
      </c>
    </row>
    <row r="170" spans="1:6" x14ac:dyDescent="0.25">
      <c r="A170" s="182">
        <v>40004231</v>
      </c>
      <c r="B170" s="182" t="s">
        <v>454</v>
      </c>
      <c r="C170" s="182" t="s">
        <v>224</v>
      </c>
      <c r="D170" s="182" t="s">
        <v>404</v>
      </c>
      <c r="E170" s="182" t="s">
        <v>405</v>
      </c>
      <c r="F170" s="182" t="s">
        <v>405</v>
      </c>
    </row>
    <row r="171" spans="1:6" x14ac:dyDescent="0.25">
      <c r="A171" s="182">
        <v>40004323</v>
      </c>
      <c r="B171" s="182" t="s">
        <v>455</v>
      </c>
      <c r="C171" s="182" t="s">
        <v>224</v>
      </c>
      <c r="D171" s="182" t="s">
        <v>271</v>
      </c>
      <c r="E171" s="182" t="s">
        <v>272</v>
      </c>
      <c r="F171" s="182" t="s">
        <v>272</v>
      </c>
    </row>
    <row r="172" spans="1:6" x14ac:dyDescent="0.25">
      <c r="A172" s="182">
        <v>40004383</v>
      </c>
      <c r="B172" s="182" t="s">
        <v>456</v>
      </c>
      <c r="C172" s="182" t="s">
        <v>224</v>
      </c>
      <c r="D172" s="182" t="s">
        <v>271</v>
      </c>
      <c r="E172" s="182" t="s">
        <v>272</v>
      </c>
      <c r="F172" s="182" t="s">
        <v>272</v>
      </c>
    </row>
    <row r="173" spans="1:6" x14ac:dyDescent="0.25">
      <c r="A173" s="182">
        <v>40003668</v>
      </c>
      <c r="B173" s="182" t="s">
        <v>457</v>
      </c>
      <c r="C173" s="182" t="s">
        <v>224</v>
      </c>
      <c r="D173" s="182" t="s">
        <v>333</v>
      </c>
      <c r="E173" s="182" t="s">
        <v>334</v>
      </c>
      <c r="F173" s="182" t="s">
        <v>334</v>
      </c>
    </row>
    <row r="174" spans="1:6" x14ac:dyDescent="0.25">
      <c r="A174" s="182">
        <v>40008584</v>
      </c>
      <c r="B174" s="182" t="s">
        <v>458</v>
      </c>
      <c r="C174" s="182" t="s">
        <v>224</v>
      </c>
      <c r="D174" s="182" t="s">
        <v>376</v>
      </c>
      <c r="E174" s="182" t="s">
        <v>377</v>
      </c>
      <c r="F174" s="182" t="s">
        <v>377</v>
      </c>
    </row>
    <row r="175" spans="1:6" x14ac:dyDescent="0.25">
      <c r="A175" s="182">
        <v>40421430</v>
      </c>
      <c r="B175" s="182" t="s">
        <v>459</v>
      </c>
      <c r="C175" s="182" t="s">
        <v>231</v>
      </c>
      <c r="D175" s="182" t="s">
        <v>232</v>
      </c>
      <c r="E175" s="182" t="s">
        <v>233</v>
      </c>
      <c r="F175" s="182" t="s">
        <v>233</v>
      </c>
    </row>
    <row r="176" spans="1:6" x14ac:dyDescent="0.25">
      <c r="A176" s="182">
        <v>40421341</v>
      </c>
      <c r="B176" s="182" t="s">
        <v>459</v>
      </c>
      <c r="C176" s="182" t="s">
        <v>231</v>
      </c>
      <c r="D176" s="182" t="s">
        <v>236</v>
      </c>
      <c r="E176" s="182" t="s">
        <v>237</v>
      </c>
      <c r="F176" s="182" t="s">
        <v>237</v>
      </c>
    </row>
    <row r="177" spans="1:6" x14ac:dyDescent="0.25">
      <c r="A177" s="182">
        <v>40005899</v>
      </c>
      <c r="B177" s="182" t="s">
        <v>460</v>
      </c>
      <c r="C177" s="182" t="s">
        <v>224</v>
      </c>
      <c r="D177" s="182" t="s">
        <v>228</v>
      </c>
      <c r="E177" s="182" t="s">
        <v>229</v>
      </c>
      <c r="F177" s="182" t="s">
        <v>229</v>
      </c>
    </row>
    <row r="178" spans="1:6" x14ac:dyDescent="0.25">
      <c r="A178" s="182">
        <v>40421005</v>
      </c>
      <c r="B178" s="182" t="s">
        <v>461</v>
      </c>
      <c r="C178" s="182" t="s">
        <v>231</v>
      </c>
      <c r="D178" s="182" t="s">
        <v>236</v>
      </c>
      <c r="E178" s="182" t="s">
        <v>237</v>
      </c>
      <c r="F178" s="182" t="s">
        <v>237</v>
      </c>
    </row>
    <row r="179" spans="1:6" x14ac:dyDescent="0.25">
      <c r="A179" s="182">
        <v>40003932</v>
      </c>
      <c r="B179" s="182" t="s">
        <v>462</v>
      </c>
      <c r="C179" s="182" t="s">
        <v>224</v>
      </c>
      <c r="D179" s="182" t="s">
        <v>392</v>
      </c>
      <c r="E179" s="182" t="s">
        <v>393</v>
      </c>
      <c r="F179" s="182" t="s">
        <v>393</v>
      </c>
    </row>
    <row r="180" spans="1:6" x14ac:dyDescent="0.25">
      <c r="A180" s="182">
        <v>40007432</v>
      </c>
      <c r="B180" s="182" t="s">
        <v>463</v>
      </c>
      <c r="C180" s="182" t="s">
        <v>224</v>
      </c>
      <c r="D180" s="182" t="s">
        <v>279</v>
      </c>
      <c r="E180" s="182" t="s">
        <v>280</v>
      </c>
      <c r="F180" s="182" t="s">
        <v>280</v>
      </c>
    </row>
    <row r="181" spans="1:6" x14ac:dyDescent="0.25">
      <c r="A181" s="182">
        <v>40009476</v>
      </c>
      <c r="B181" s="182" t="s">
        <v>464</v>
      </c>
      <c r="C181" s="182" t="s">
        <v>224</v>
      </c>
      <c r="D181" s="182" t="s">
        <v>277</v>
      </c>
      <c r="E181" s="182" t="s">
        <v>278</v>
      </c>
      <c r="F181" s="182" t="s">
        <v>278</v>
      </c>
    </row>
    <row r="182" spans="1:6" x14ac:dyDescent="0.25">
      <c r="A182" s="182">
        <v>40001974</v>
      </c>
      <c r="B182" s="182" t="s">
        <v>465</v>
      </c>
      <c r="C182" s="182" t="s">
        <v>224</v>
      </c>
      <c r="D182" s="182" t="s">
        <v>256</v>
      </c>
      <c r="E182" s="182" t="s">
        <v>257</v>
      </c>
      <c r="F182" s="182" t="s">
        <v>257</v>
      </c>
    </row>
    <row r="183" spans="1:6" x14ac:dyDescent="0.25">
      <c r="A183" s="182">
        <v>40004321</v>
      </c>
      <c r="B183" s="182" t="s">
        <v>466</v>
      </c>
      <c r="C183" s="182" t="s">
        <v>224</v>
      </c>
      <c r="D183" s="182" t="s">
        <v>265</v>
      </c>
      <c r="E183" s="182" t="s">
        <v>266</v>
      </c>
      <c r="F183" s="182" t="s">
        <v>266</v>
      </c>
    </row>
    <row r="184" spans="1:6" x14ac:dyDescent="0.25">
      <c r="A184" s="182">
        <v>40005636</v>
      </c>
      <c r="B184" s="182" t="s">
        <v>467</v>
      </c>
      <c r="C184" s="182" t="s">
        <v>224</v>
      </c>
      <c r="D184" s="182" t="s">
        <v>342</v>
      </c>
      <c r="E184" s="182" t="s">
        <v>343</v>
      </c>
      <c r="F184" s="182" t="s">
        <v>343</v>
      </c>
    </row>
    <row r="185" spans="1:6" x14ac:dyDescent="0.25">
      <c r="A185" s="182">
        <v>40006936</v>
      </c>
      <c r="B185" s="182" t="s">
        <v>468</v>
      </c>
      <c r="C185" s="182" t="s">
        <v>224</v>
      </c>
      <c r="D185" s="182" t="s">
        <v>249</v>
      </c>
      <c r="E185" s="182" t="s">
        <v>250</v>
      </c>
      <c r="F185" s="182" t="s">
        <v>250</v>
      </c>
    </row>
    <row r="186" spans="1:6" x14ac:dyDescent="0.25">
      <c r="A186" s="182">
        <v>40420457</v>
      </c>
      <c r="B186" s="182" t="s">
        <v>469</v>
      </c>
      <c r="C186" s="182" t="s">
        <v>231</v>
      </c>
      <c r="D186" s="182" t="s">
        <v>242</v>
      </c>
      <c r="E186" s="182" t="s">
        <v>243</v>
      </c>
      <c r="F186" s="182" t="s">
        <v>243</v>
      </c>
    </row>
    <row r="187" spans="1:6" x14ac:dyDescent="0.25">
      <c r="A187" s="182">
        <v>40005732</v>
      </c>
      <c r="B187" s="182" t="s">
        <v>470</v>
      </c>
      <c r="C187" s="182" t="s">
        <v>224</v>
      </c>
      <c r="D187" s="182" t="s">
        <v>404</v>
      </c>
      <c r="E187" s="182" t="s">
        <v>405</v>
      </c>
      <c r="F187" s="182" t="s">
        <v>405</v>
      </c>
    </row>
    <row r="188" spans="1:6" x14ac:dyDescent="0.25">
      <c r="A188" s="182">
        <v>40006700</v>
      </c>
      <c r="B188" s="182" t="s">
        <v>471</v>
      </c>
      <c r="C188" s="182" t="s">
        <v>224</v>
      </c>
      <c r="D188" s="182" t="s">
        <v>225</v>
      </c>
      <c r="E188" s="182" t="s">
        <v>226</v>
      </c>
      <c r="F188" s="182" t="s">
        <v>226</v>
      </c>
    </row>
    <row r="189" spans="1:6" x14ac:dyDescent="0.25">
      <c r="A189" s="182">
        <v>40007597</v>
      </c>
      <c r="B189" s="182" t="s">
        <v>472</v>
      </c>
      <c r="C189" s="182" t="s">
        <v>224</v>
      </c>
      <c r="D189" s="182" t="s">
        <v>271</v>
      </c>
      <c r="E189" s="182" t="s">
        <v>272</v>
      </c>
      <c r="F189" s="182" t="s">
        <v>272</v>
      </c>
    </row>
    <row r="190" spans="1:6" x14ac:dyDescent="0.25">
      <c r="A190" s="182">
        <v>40009626</v>
      </c>
      <c r="B190" s="182" t="s">
        <v>473</v>
      </c>
      <c r="C190" s="182" t="s">
        <v>224</v>
      </c>
      <c r="D190" s="182" t="s">
        <v>303</v>
      </c>
      <c r="E190" s="182" t="s">
        <v>304</v>
      </c>
      <c r="F190" s="182" t="s">
        <v>304</v>
      </c>
    </row>
    <row r="191" spans="1:6" x14ac:dyDescent="0.25">
      <c r="A191" s="182">
        <v>40001719</v>
      </c>
      <c r="B191" s="182" t="s">
        <v>474</v>
      </c>
      <c r="C191" s="182" t="s">
        <v>224</v>
      </c>
      <c r="D191" s="182" t="s">
        <v>322</v>
      </c>
      <c r="E191" s="182" t="s">
        <v>323</v>
      </c>
      <c r="F191" s="182" t="s">
        <v>323</v>
      </c>
    </row>
    <row r="192" spans="1:6" x14ac:dyDescent="0.25">
      <c r="A192" s="182">
        <v>40002230</v>
      </c>
      <c r="B192" s="182" t="s">
        <v>475</v>
      </c>
      <c r="C192" s="182" t="s">
        <v>224</v>
      </c>
      <c r="D192" s="182" t="s">
        <v>404</v>
      </c>
      <c r="E192" s="182" t="s">
        <v>405</v>
      </c>
      <c r="F192" s="182" t="s">
        <v>405</v>
      </c>
    </row>
    <row r="193" spans="1:6" x14ac:dyDescent="0.25">
      <c r="A193" s="182">
        <v>40007181</v>
      </c>
      <c r="B193" s="182" t="s">
        <v>476</v>
      </c>
      <c r="C193" s="182" t="s">
        <v>224</v>
      </c>
      <c r="D193" s="182" t="s">
        <v>404</v>
      </c>
      <c r="E193" s="182" t="s">
        <v>405</v>
      </c>
      <c r="F193" s="182" t="s">
        <v>405</v>
      </c>
    </row>
    <row r="194" spans="1:6" x14ac:dyDescent="0.25">
      <c r="A194" s="182">
        <v>40006896</v>
      </c>
      <c r="B194" s="182" t="s">
        <v>476</v>
      </c>
      <c r="C194" s="182" t="s">
        <v>224</v>
      </c>
      <c r="D194" s="182" t="s">
        <v>291</v>
      </c>
      <c r="E194" s="182" t="s">
        <v>292</v>
      </c>
      <c r="F194" s="182" t="s">
        <v>292</v>
      </c>
    </row>
    <row r="195" spans="1:6" x14ac:dyDescent="0.25">
      <c r="A195" s="182">
        <v>40006158</v>
      </c>
      <c r="B195" s="182" t="s">
        <v>477</v>
      </c>
      <c r="C195" s="182" t="s">
        <v>224</v>
      </c>
      <c r="D195" s="182" t="s">
        <v>315</v>
      </c>
      <c r="E195" s="182" t="s">
        <v>316</v>
      </c>
      <c r="F195" s="182" t="s">
        <v>316</v>
      </c>
    </row>
    <row r="196" spans="1:6" x14ac:dyDescent="0.25">
      <c r="A196" s="182">
        <v>40002924</v>
      </c>
      <c r="B196" s="182" t="s">
        <v>478</v>
      </c>
      <c r="C196" s="182" t="s">
        <v>224</v>
      </c>
      <c r="D196" s="182" t="s">
        <v>438</v>
      </c>
      <c r="E196" s="182" t="s">
        <v>439</v>
      </c>
      <c r="F196" s="182" t="s">
        <v>439</v>
      </c>
    </row>
    <row r="197" spans="1:6" x14ac:dyDescent="0.25">
      <c r="A197" s="182">
        <v>40003180</v>
      </c>
      <c r="B197" s="182" t="s">
        <v>479</v>
      </c>
      <c r="C197" s="182" t="s">
        <v>224</v>
      </c>
      <c r="D197" s="182" t="s">
        <v>291</v>
      </c>
      <c r="E197" s="182" t="s">
        <v>292</v>
      </c>
      <c r="F197" s="182" t="s">
        <v>292</v>
      </c>
    </row>
    <row r="198" spans="1:6" x14ac:dyDescent="0.25">
      <c r="A198" s="182">
        <v>40001650</v>
      </c>
      <c r="B198" s="182" t="s">
        <v>480</v>
      </c>
      <c r="C198" s="182" t="s">
        <v>224</v>
      </c>
      <c r="D198" s="182" t="s">
        <v>277</v>
      </c>
      <c r="E198" s="182" t="s">
        <v>278</v>
      </c>
      <c r="F198" s="182" t="s">
        <v>278</v>
      </c>
    </row>
    <row r="199" spans="1:6" x14ac:dyDescent="0.25">
      <c r="A199" s="182">
        <v>40003121</v>
      </c>
      <c r="B199" s="182" t="s">
        <v>481</v>
      </c>
      <c r="C199" s="182" t="s">
        <v>224</v>
      </c>
      <c r="D199" s="182" t="s">
        <v>228</v>
      </c>
      <c r="E199" s="182" t="s">
        <v>229</v>
      </c>
      <c r="F199" s="182" t="s">
        <v>229</v>
      </c>
    </row>
    <row r="200" spans="1:6" x14ac:dyDescent="0.25">
      <c r="A200" s="182">
        <v>40003571</v>
      </c>
      <c r="B200" s="182" t="s">
        <v>482</v>
      </c>
      <c r="C200" s="182" t="s">
        <v>224</v>
      </c>
      <c r="D200" s="182" t="s">
        <v>268</v>
      </c>
      <c r="E200" s="182" t="s">
        <v>269</v>
      </c>
      <c r="F200" s="182" t="s">
        <v>269</v>
      </c>
    </row>
    <row r="201" spans="1:6" x14ac:dyDescent="0.25">
      <c r="A201" s="182">
        <v>40006092</v>
      </c>
      <c r="B201" s="182" t="s">
        <v>483</v>
      </c>
      <c r="C201" s="182" t="s">
        <v>224</v>
      </c>
      <c r="D201" s="182" t="s">
        <v>315</v>
      </c>
      <c r="E201" s="182" t="s">
        <v>316</v>
      </c>
      <c r="F201" s="182" t="s">
        <v>316</v>
      </c>
    </row>
    <row r="202" spans="1:6" x14ac:dyDescent="0.25">
      <c r="A202" s="182">
        <v>40007994</v>
      </c>
      <c r="B202" s="182" t="s">
        <v>484</v>
      </c>
      <c r="C202" s="182" t="s">
        <v>224</v>
      </c>
      <c r="D202" s="182" t="s">
        <v>485</v>
      </c>
      <c r="E202" s="182" t="s">
        <v>486</v>
      </c>
      <c r="F202" s="182" t="s">
        <v>486</v>
      </c>
    </row>
    <row r="203" spans="1:6" x14ac:dyDescent="0.25">
      <c r="A203" s="182">
        <v>40007149</v>
      </c>
      <c r="B203" s="182" t="s">
        <v>487</v>
      </c>
      <c r="C203" s="182" t="s">
        <v>224</v>
      </c>
      <c r="D203" s="182" t="s">
        <v>225</v>
      </c>
      <c r="E203" s="182" t="s">
        <v>226</v>
      </c>
      <c r="F203" s="182" t="s">
        <v>226</v>
      </c>
    </row>
    <row r="204" spans="1:6" x14ac:dyDescent="0.25">
      <c r="A204" s="182">
        <v>40006556</v>
      </c>
      <c r="B204" s="182" t="s">
        <v>488</v>
      </c>
      <c r="C204" s="182" t="s">
        <v>224</v>
      </c>
      <c r="D204" s="182" t="s">
        <v>306</v>
      </c>
      <c r="E204" s="182" t="s">
        <v>307</v>
      </c>
      <c r="F204" s="182" t="s">
        <v>307</v>
      </c>
    </row>
    <row r="205" spans="1:6" x14ac:dyDescent="0.25">
      <c r="A205" s="182">
        <v>40002471</v>
      </c>
      <c r="B205" s="182" t="s">
        <v>489</v>
      </c>
      <c r="C205" s="182" t="s">
        <v>224</v>
      </c>
      <c r="D205" s="182" t="s">
        <v>363</v>
      </c>
      <c r="E205" s="182" t="s">
        <v>364</v>
      </c>
      <c r="F205" s="182" t="s">
        <v>364</v>
      </c>
    </row>
    <row r="206" spans="1:6" x14ac:dyDescent="0.25">
      <c r="A206" s="182">
        <v>40006553</v>
      </c>
      <c r="B206" s="182" t="s">
        <v>490</v>
      </c>
      <c r="C206" s="182" t="s">
        <v>224</v>
      </c>
      <c r="D206" s="182" t="s">
        <v>262</v>
      </c>
      <c r="E206" s="182" t="s">
        <v>263</v>
      </c>
      <c r="F206" s="182" t="s">
        <v>263</v>
      </c>
    </row>
    <row r="207" spans="1:6" x14ac:dyDescent="0.25">
      <c r="A207" s="182">
        <v>40007701</v>
      </c>
      <c r="B207" s="182" t="s">
        <v>491</v>
      </c>
      <c r="C207" s="182" t="s">
        <v>224</v>
      </c>
      <c r="D207" s="182" t="s">
        <v>404</v>
      </c>
      <c r="E207" s="182" t="s">
        <v>405</v>
      </c>
      <c r="F207" s="182" t="s">
        <v>405</v>
      </c>
    </row>
    <row r="208" spans="1:6" x14ac:dyDescent="0.25">
      <c r="A208" s="182">
        <v>40008383</v>
      </c>
      <c r="B208" s="182" t="s">
        <v>492</v>
      </c>
      <c r="C208" s="182" t="s">
        <v>224</v>
      </c>
      <c r="D208" s="182" t="s">
        <v>249</v>
      </c>
      <c r="E208" s="182" t="s">
        <v>250</v>
      </c>
      <c r="F208" s="182" t="s">
        <v>250</v>
      </c>
    </row>
    <row r="209" spans="1:6" x14ac:dyDescent="0.25">
      <c r="A209" s="182">
        <v>40420893</v>
      </c>
      <c r="B209" s="182" t="s">
        <v>493</v>
      </c>
      <c r="C209" s="182" t="s">
        <v>231</v>
      </c>
      <c r="D209" s="182" t="s">
        <v>236</v>
      </c>
      <c r="E209" s="182" t="s">
        <v>237</v>
      </c>
      <c r="F209" s="182" t="s">
        <v>237</v>
      </c>
    </row>
    <row r="210" spans="1:6" x14ac:dyDescent="0.25">
      <c r="A210" s="182">
        <v>40009199</v>
      </c>
      <c r="B210" s="182" t="s">
        <v>494</v>
      </c>
      <c r="C210" s="182" t="s">
        <v>224</v>
      </c>
      <c r="D210" s="182" t="s">
        <v>438</v>
      </c>
      <c r="E210" s="182" t="s">
        <v>439</v>
      </c>
      <c r="F210" s="182" t="s">
        <v>439</v>
      </c>
    </row>
    <row r="211" spans="1:6" x14ac:dyDescent="0.25">
      <c r="A211" s="182">
        <v>40001217</v>
      </c>
      <c r="B211" s="182" t="s">
        <v>495</v>
      </c>
      <c r="C211" s="182" t="s">
        <v>224</v>
      </c>
      <c r="D211" s="182" t="s">
        <v>496</v>
      </c>
      <c r="E211" s="182" t="s">
        <v>497</v>
      </c>
      <c r="F211" s="182" t="s">
        <v>497</v>
      </c>
    </row>
    <row r="212" spans="1:6" x14ac:dyDescent="0.25">
      <c r="A212" s="182">
        <v>40421192</v>
      </c>
      <c r="B212" s="182" t="s">
        <v>498</v>
      </c>
      <c r="C212" s="182" t="s">
        <v>231</v>
      </c>
      <c r="D212" s="182" t="s">
        <v>242</v>
      </c>
      <c r="E212" s="182" t="s">
        <v>243</v>
      </c>
      <c r="F212" s="182" t="s">
        <v>243</v>
      </c>
    </row>
    <row r="213" spans="1:6" x14ac:dyDescent="0.25">
      <c r="A213" s="182">
        <v>40009900</v>
      </c>
      <c r="B213" s="182" t="s">
        <v>499</v>
      </c>
      <c r="C213" s="182" t="s">
        <v>224</v>
      </c>
      <c r="D213" s="182" t="s">
        <v>449</v>
      </c>
      <c r="E213" s="182" t="s">
        <v>450</v>
      </c>
      <c r="F213" s="182" t="s">
        <v>450</v>
      </c>
    </row>
    <row r="214" spans="1:6" x14ac:dyDescent="0.25">
      <c r="A214" s="182">
        <v>40424267</v>
      </c>
      <c r="B214" s="182" t="s">
        <v>500</v>
      </c>
      <c r="C214" s="182" t="s">
        <v>231</v>
      </c>
      <c r="D214" s="182" t="s">
        <v>236</v>
      </c>
      <c r="E214" s="182" t="s">
        <v>237</v>
      </c>
      <c r="F214" s="182" t="s">
        <v>237</v>
      </c>
    </row>
    <row r="215" spans="1:6" x14ac:dyDescent="0.25">
      <c r="A215" s="182">
        <v>40002964</v>
      </c>
      <c r="B215" s="182" t="s">
        <v>501</v>
      </c>
      <c r="C215" s="182" t="s">
        <v>224</v>
      </c>
      <c r="D215" s="182" t="s">
        <v>277</v>
      </c>
      <c r="E215" s="182" t="s">
        <v>278</v>
      </c>
      <c r="F215" s="182" t="s">
        <v>278</v>
      </c>
    </row>
    <row r="216" spans="1:6" x14ac:dyDescent="0.25">
      <c r="A216" s="182">
        <v>40005587</v>
      </c>
      <c r="B216" s="182" t="s">
        <v>502</v>
      </c>
      <c r="C216" s="182" t="s">
        <v>224</v>
      </c>
      <c r="D216" s="182" t="s">
        <v>322</v>
      </c>
      <c r="E216" s="182" t="s">
        <v>323</v>
      </c>
      <c r="F216" s="182" t="s">
        <v>323</v>
      </c>
    </row>
    <row r="217" spans="1:6" x14ac:dyDescent="0.25">
      <c r="A217" s="182">
        <v>40007463</v>
      </c>
      <c r="B217" s="182" t="s">
        <v>503</v>
      </c>
      <c r="C217" s="182" t="s">
        <v>224</v>
      </c>
      <c r="D217" s="182" t="s">
        <v>333</v>
      </c>
      <c r="E217" s="182" t="s">
        <v>334</v>
      </c>
      <c r="F217" s="182" t="s">
        <v>334</v>
      </c>
    </row>
    <row r="218" spans="1:6" x14ac:dyDescent="0.25">
      <c r="A218" s="182">
        <v>40007434</v>
      </c>
      <c r="B218" s="182" t="s">
        <v>504</v>
      </c>
      <c r="C218" s="182" t="s">
        <v>224</v>
      </c>
      <c r="D218" s="182" t="s">
        <v>252</v>
      </c>
      <c r="E218" s="182" t="s">
        <v>253</v>
      </c>
      <c r="F218" s="182" t="s">
        <v>253</v>
      </c>
    </row>
    <row r="219" spans="1:6" x14ac:dyDescent="0.25">
      <c r="A219" s="182">
        <v>40420276</v>
      </c>
      <c r="B219" s="182" t="s">
        <v>505</v>
      </c>
      <c r="C219" s="182" t="s">
        <v>231</v>
      </c>
      <c r="D219" s="182" t="s">
        <v>236</v>
      </c>
      <c r="E219" s="182" t="s">
        <v>237</v>
      </c>
      <c r="F219" s="182" t="s">
        <v>237</v>
      </c>
    </row>
    <row r="220" spans="1:6" x14ac:dyDescent="0.25">
      <c r="A220" s="182">
        <v>40007502</v>
      </c>
      <c r="B220" s="182" t="s">
        <v>506</v>
      </c>
      <c r="C220" s="182" t="s">
        <v>224</v>
      </c>
      <c r="D220" s="182" t="s">
        <v>322</v>
      </c>
      <c r="E220" s="182" t="s">
        <v>323</v>
      </c>
      <c r="F220" s="182" t="s">
        <v>323</v>
      </c>
    </row>
    <row r="221" spans="1:6" x14ac:dyDescent="0.25">
      <c r="A221" s="182">
        <v>40009323</v>
      </c>
      <c r="B221" s="182" t="s">
        <v>507</v>
      </c>
      <c r="C221" s="182" t="s">
        <v>224</v>
      </c>
      <c r="D221" s="182" t="s">
        <v>322</v>
      </c>
      <c r="E221" s="182" t="s">
        <v>323</v>
      </c>
      <c r="F221" s="182" t="s">
        <v>323</v>
      </c>
    </row>
    <row r="222" spans="1:6" x14ac:dyDescent="0.25">
      <c r="A222" s="182">
        <v>40005599</v>
      </c>
      <c r="B222" s="182" t="s">
        <v>508</v>
      </c>
      <c r="C222" s="182" t="s">
        <v>224</v>
      </c>
      <c r="D222" s="182" t="s">
        <v>306</v>
      </c>
      <c r="E222" s="182" t="s">
        <v>307</v>
      </c>
      <c r="F222" s="182" t="s">
        <v>307</v>
      </c>
    </row>
    <row r="223" spans="1:6" x14ac:dyDescent="0.25">
      <c r="A223" s="182">
        <v>40007287</v>
      </c>
      <c r="B223" s="182" t="s">
        <v>509</v>
      </c>
      <c r="C223" s="182" t="s">
        <v>224</v>
      </c>
      <c r="D223" s="182" t="s">
        <v>306</v>
      </c>
      <c r="E223" s="182" t="s">
        <v>307</v>
      </c>
      <c r="F223" s="182" t="s">
        <v>307</v>
      </c>
    </row>
    <row r="224" spans="1:6" x14ac:dyDescent="0.25">
      <c r="A224" s="182">
        <v>40006666</v>
      </c>
      <c r="B224" s="182" t="s">
        <v>510</v>
      </c>
      <c r="C224" s="182" t="s">
        <v>224</v>
      </c>
      <c r="D224" s="182" t="s">
        <v>249</v>
      </c>
      <c r="E224" s="182" t="s">
        <v>250</v>
      </c>
      <c r="F224" s="182" t="s">
        <v>250</v>
      </c>
    </row>
    <row r="225" spans="1:6" x14ac:dyDescent="0.25">
      <c r="A225" s="182">
        <v>40421151</v>
      </c>
      <c r="B225" s="182" t="s">
        <v>511</v>
      </c>
      <c r="C225" s="182" t="s">
        <v>231</v>
      </c>
      <c r="D225" s="182" t="s">
        <v>285</v>
      </c>
      <c r="E225" s="182" t="s">
        <v>286</v>
      </c>
      <c r="F225" s="182" t="s">
        <v>286</v>
      </c>
    </row>
    <row r="226" spans="1:6" x14ac:dyDescent="0.25">
      <c r="A226" s="182">
        <v>40006999</v>
      </c>
      <c r="B226" s="182" t="s">
        <v>512</v>
      </c>
      <c r="C226" s="182" t="s">
        <v>224</v>
      </c>
      <c r="D226" s="182" t="s">
        <v>404</v>
      </c>
      <c r="E226" s="182" t="s">
        <v>405</v>
      </c>
      <c r="F226" s="182" t="s">
        <v>405</v>
      </c>
    </row>
    <row r="227" spans="1:6" x14ac:dyDescent="0.25">
      <c r="A227" s="182">
        <v>40003794</v>
      </c>
      <c r="B227" s="182" t="s">
        <v>513</v>
      </c>
      <c r="C227" s="182" t="s">
        <v>224</v>
      </c>
      <c r="D227" s="182" t="s">
        <v>277</v>
      </c>
      <c r="E227" s="182" t="s">
        <v>278</v>
      </c>
      <c r="F227" s="182" t="s">
        <v>278</v>
      </c>
    </row>
    <row r="228" spans="1:6" x14ac:dyDescent="0.25">
      <c r="A228" s="182">
        <v>40009660</v>
      </c>
      <c r="B228" s="182" t="s">
        <v>514</v>
      </c>
      <c r="C228" s="182" t="s">
        <v>224</v>
      </c>
      <c r="D228" s="182" t="s">
        <v>438</v>
      </c>
      <c r="E228" s="182" t="s">
        <v>439</v>
      </c>
      <c r="F228" s="182" t="s">
        <v>439</v>
      </c>
    </row>
    <row r="229" spans="1:6" x14ac:dyDescent="0.25">
      <c r="A229" s="182">
        <v>40003129</v>
      </c>
      <c r="B229" s="182" t="s">
        <v>515</v>
      </c>
      <c r="C229" s="182" t="s">
        <v>224</v>
      </c>
      <c r="D229" s="182" t="s">
        <v>249</v>
      </c>
      <c r="E229" s="182" t="s">
        <v>250</v>
      </c>
      <c r="F229" s="182" t="s">
        <v>250</v>
      </c>
    </row>
    <row r="230" spans="1:6" x14ac:dyDescent="0.25">
      <c r="A230" s="182">
        <v>40421145</v>
      </c>
      <c r="B230" s="182" t="s">
        <v>516</v>
      </c>
      <c r="C230" s="182" t="s">
        <v>231</v>
      </c>
      <c r="D230" s="182" t="s">
        <v>232</v>
      </c>
      <c r="E230" s="182" t="s">
        <v>233</v>
      </c>
      <c r="F230" s="182" t="s">
        <v>233</v>
      </c>
    </row>
    <row r="231" spans="1:6" x14ac:dyDescent="0.25">
      <c r="A231" s="182">
        <v>40006909</v>
      </c>
      <c r="B231" s="182" t="s">
        <v>517</v>
      </c>
      <c r="C231" s="182" t="s">
        <v>224</v>
      </c>
      <c r="D231" s="182" t="s">
        <v>228</v>
      </c>
      <c r="E231" s="182" t="s">
        <v>229</v>
      </c>
      <c r="F231" s="182" t="s">
        <v>229</v>
      </c>
    </row>
    <row r="232" spans="1:6" x14ac:dyDescent="0.25">
      <c r="A232" s="182">
        <v>40008089</v>
      </c>
      <c r="B232" s="182" t="s">
        <v>518</v>
      </c>
      <c r="C232" s="182" t="s">
        <v>224</v>
      </c>
      <c r="D232" s="182" t="s">
        <v>303</v>
      </c>
      <c r="E232" s="182" t="s">
        <v>304</v>
      </c>
      <c r="F232" s="182" t="s">
        <v>304</v>
      </c>
    </row>
    <row r="233" spans="1:6" x14ac:dyDescent="0.25">
      <c r="A233" s="182">
        <v>40006725</v>
      </c>
      <c r="B233" s="182" t="s">
        <v>519</v>
      </c>
      <c r="C233" s="182" t="s">
        <v>224</v>
      </c>
      <c r="D233" s="182" t="s">
        <v>262</v>
      </c>
      <c r="E233" s="182" t="s">
        <v>263</v>
      </c>
      <c r="F233" s="182" t="s">
        <v>263</v>
      </c>
    </row>
    <row r="234" spans="1:6" x14ac:dyDescent="0.25">
      <c r="A234" s="182">
        <v>40007024</v>
      </c>
      <c r="B234" s="182" t="s">
        <v>520</v>
      </c>
      <c r="C234" s="182" t="s">
        <v>224</v>
      </c>
      <c r="D234" s="182" t="s">
        <v>228</v>
      </c>
      <c r="E234" s="182" t="s">
        <v>229</v>
      </c>
      <c r="F234" s="182" t="s">
        <v>229</v>
      </c>
    </row>
    <row r="235" spans="1:6" x14ac:dyDescent="0.25">
      <c r="A235" s="182">
        <v>40420934</v>
      </c>
      <c r="B235" s="182" t="s">
        <v>521</v>
      </c>
      <c r="C235" s="182" t="s">
        <v>231</v>
      </c>
      <c r="D235" s="182" t="s">
        <v>285</v>
      </c>
      <c r="E235" s="182" t="s">
        <v>286</v>
      </c>
      <c r="F235" s="182" t="s">
        <v>286</v>
      </c>
    </row>
    <row r="236" spans="1:6" x14ac:dyDescent="0.25">
      <c r="A236" s="182">
        <v>40008656</v>
      </c>
      <c r="B236" s="182" t="s">
        <v>522</v>
      </c>
      <c r="C236" s="182" t="s">
        <v>224</v>
      </c>
      <c r="D236" s="182" t="s">
        <v>333</v>
      </c>
      <c r="E236" s="182" t="s">
        <v>334</v>
      </c>
      <c r="F236" s="182" t="s">
        <v>334</v>
      </c>
    </row>
    <row r="237" spans="1:6" x14ac:dyDescent="0.25">
      <c r="A237" s="182">
        <v>40420837</v>
      </c>
      <c r="B237" s="182" t="s">
        <v>523</v>
      </c>
      <c r="C237" s="182" t="s">
        <v>231</v>
      </c>
      <c r="D237" s="182" t="s">
        <v>232</v>
      </c>
      <c r="E237" s="182" t="s">
        <v>233</v>
      </c>
      <c r="F237" s="182" t="s">
        <v>233</v>
      </c>
    </row>
    <row r="238" spans="1:6" x14ac:dyDescent="0.25">
      <c r="A238" s="182">
        <v>40007825</v>
      </c>
      <c r="B238" s="182" t="s">
        <v>524</v>
      </c>
      <c r="C238" s="182" t="s">
        <v>224</v>
      </c>
      <c r="D238" s="182" t="s">
        <v>279</v>
      </c>
      <c r="E238" s="182" t="s">
        <v>280</v>
      </c>
      <c r="F238" s="182" t="s">
        <v>280</v>
      </c>
    </row>
    <row r="239" spans="1:6" x14ac:dyDescent="0.25">
      <c r="A239" s="182">
        <v>40005399</v>
      </c>
      <c r="B239" s="182" t="s">
        <v>525</v>
      </c>
      <c r="C239" s="182" t="s">
        <v>224</v>
      </c>
      <c r="D239" s="182" t="s">
        <v>252</v>
      </c>
      <c r="E239" s="182" t="s">
        <v>253</v>
      </c>
      <c r="F239" s="182" t="s">
        <v>253</v>
      </c>
    </row>
    <row r="240" spans="1:6" x14ac:dyDescent="0.25">
      <c r="A240" s="182">
        <v>40003162</v>
      </c>
      <c r="B240" s="182" t="s">
        <v>526</v>
      </c>
      <c r="C240" s="182" t="s">
        <v>224</v>
      </c>
      <c r="D240" s="182" t="s">
        <v>279</v>
      </c>
      <c r="E240" s="182" t="s">
        <v>280</v>
      </c>
      <c r="F240" s="182" t="s">
        <v>280</v>
      </c>
    </row>
    <row r="241" spans="1:6" x14ac:dyDescent="0.25">
      <c r="A241" s="182">
        <v>40002770</v>
      </c>
      <c r="B241" s="182" t="s">
        <v>527</v>
      </c>
      <c r="C241" s="182" t="s">
        <v>224</v>
      </c>
      <c r="D241" s="182" t="s">
        <v>404</v>
      </c>
      <c r="E241" s="182" t="s">
        <v>405</v>
      </c>
      <c r="F241" s="182" t="s">
        <v>405</v>
      </c>
    </row>
    <row r="242" spans="1:6" x14ac:dyDescent="0.25">
      <c r="A242" s="182">
        <v>40006547</v>
      </c>
      <c r="B242" s="182" t="s">
        <v>528</v>
      </c>
      <c r="C242" s="182" t="s">
        <v>224</v>
      </c>
      <c r="D242" s="182" t="s">
        <v>438</v>
      </c>
      <c r="E242" s="182" t="s">
        <v>439</v>
      </c>
      <c r="F242" s="182" t="s">
        <v>439</v>
      </c>
    </row>
    <row r="243" spans="1:6" x14ac:dyDescent="0.25">
      <c r="A243" s="182">
        <v>40002736</v>
      </c>
      <c r="B243" s="182" t="s">
        <v>529</v>
      </c>
      <c r="C243" s="182" t="s">
        <v>224</v>
      </c>
      <c r="D243" s="182" t="s">
        <v>404</v>
      </c>
      <c r="E243" s="182" t="s">
        <v>405</v>
      </c>
      <c r="F243" s="182" t="s">
        <v>405</v>
      </c>
    </row>
    <row r="244" spans="1:6" x14ac:dyDescent="0.25">
      <c r="A244" s="182">
        <v>40420918</v>
      </c>
      <c r="B244" s="182" t="s">
        <v>530</v>
      </c>
      <c r="C244" s="182" t="s">
        <v>231</v>
      </c>
      <c r="D244" s="182" t="s">
        <v>285</v>
      </c>
      <c r="E244" s="182" t="s">
        <v>286</v>
      </c>
      <c r="F244" s="182" t="s">
        <v>286</v>
      </c>
    </row>
    <row r="245" spans="1:6" x14ac:dyDescent="0.25">
      <c r="A245" s="182">
        <v>40421497</v>
      </c>
      <c r="B245" s="182" t="s">
        <v>531</v>
      </c>
      <c r="C245" s="182" t="s">
        <v>231</v>
      </c>
      <c r="D245" s="182" t="s">
        <v>236</v>
      </c>
      <c r="E245" s="182" t="s">
        <v>237</v>
      </c>
      <c r="F245" s="182" t="s">
        <v>237</v>
      </c>
    </row>
    <row r="246" spans="1:6" x14ac:dyDescent="0.25">
      <c r="A246" s="182">
        <v>40420803</v>
      </c>
      <c r="B246" s="182" t="s">
        <v>532</v>
      </c>
      <c r="C246" s="182" t="s">
        <v>231</v>
      </c>
      <c r="D246" s="182" t="s">
        <v>232</v>
      </c>
      <c r="E246" s="182" t="s">
        <v>233</v>
      </c>
      <c r="F246" s="182" t="s">
        <v>233</v>
      </c>
    </row>
    <row r="247" spans="1:6" x14ac:dyDescent="0.25">
      <c r="A247" s="182">
        <v>40003232</v>
      </c>
      <c r="B247" s="182" t="s">
        <v>533</v>
      </c>
      <c r="C247" s="182" t="s">
        <v>224</v>
      </c>
      <c r="D247" s="182" t="s">
        <v>342</v>
      </c>
      <c r="E247" s="182" t="s">
        <v>343</v>
      </c>
      <c r="F247" s="182" t="s">
        <v>343</v>
      </c>
    </row>
    <row r="248" spans="1:6" x14ac:dyDescent="0.25">
      <c r="A248" s="182">
        <v>40005990</v>
      </c>
      <c r="B248" s="182" t="s">
        <v>534</v>
      </c>
      <c r="C248" s="182" t="s">
        <v>224</v>
      </c>
      <c r="D248" s="182" t="s">
        <v>277</v>
      </c>
      <c r="E248" s="182" t="s">
        <v>278</v>
      </c>
      <c r="F248" s="182" t="s">
        <v>278</v>
      </c>
    </row>
    <row r="249" spans="1:6" x14ac:dyDescent="0.25">
      <c r="A249" s="182">
        <v>40006461</v>
      </c>
      <c r="B249" s="182" t="s">
        <v>535</v>
      </c>
      <c r="C249" s="182" t="s">
        <v>224</v>
      </c>
      <c r="D249" s="182" t="s">
        <v>342</v>
      </c>
      <c r="E249" s="182" t="s">
        <v>343</v>
      </c>
      <c r="F249" s="182" t="s">
        <v>343</v>
      </c>
    </row>
    <row r="250" spans="1:6" x14ac:dyDescent="0.25">
      <c r="A250" s="182">
        <v>40003042</v>
      </c>
      <c r="B250" s="182" t="s">
        <v>536</v>
      </c>
      <c r="C250" s="182" t="s">
        <v>224</v>
      </c>
      <c r="D250" s="182" t="s">
        <v>404</v>
      </c>
      <c r="E250" s="182" t="s">
        <v>405</v>
      </c>
      <c r="F250" s="182" t="s">
        <v>405</v>
      </c>
    </row>
    <row r="251" spans="1:6" x14ac:dyDescent="0.25">
      <c r="A251" s="182">
        <v>40006757</v>
      </c>
      <c r="B251" s="182" t="s">
        <v>537</v>
      </c>
      <c r="C251" s="182" t="s">
        <v>224</v>
      </c>
      <c r="D251" s="182" t="s">
        <v>333</v>
      </c>
      <c r="E251" s="182" t="s">
        <v>334</v>
      </c>
      <c r="F251" s="182" t="s">
        <v>334</v>
      </c>
    </row>
    <row r="252" spans="1:6" x14ac:dyDescent="0.25">
      <c r="A252" s="182">
        <v>40002861</v>
      </c>
      <c r="B252" s="182" t="s">
        <v>538</v>
      </c>
      <c r="C252" s="182" t="s">
        <v>224</v>
      </c>
      <c r="D252" s="182" t="s">
        <v>228</v>
      </c>
      <c r="E252" s="182" t="s">
        <v>229</v>
      </c>
      <c r="F252" s="182" t="s">
        <v>229</v>
      </c>
    </row>
    <row r="253" spans="1:6" x14ac:dyDescent="0.25">
      <c r="A253" s="182">
        <v>40009124</v>
      </c>
      <c r="B253" s="182" t="s">
        <v>539</v>
      </c>
      <c r="C253" s="182" t="s">
        <v>224</v>
      </c>
      <c r="D253" s="182" t="s">
        <v>363</v>
      </c>
      <c r="E253" s="182" t="s">
        <v>364</v>
      </c>
      <c r="F253" s="182" t="s">
        <v>364</v>
      </c>
    </row>
    <row r="254" spans="1:6" x14ac:dyDescent="0.25">
      <c r="A254" s="182">
        <v>40008292</v>
      </c>
      <c r="B254" s="182" t="s">
        <v>540</v>
      </c>
      <c r="C254" s="182" t="s">
        <v>224</v>
      </c>
      <c r="D254" s="182" t="s">
        <v>333</v>
      </c>
      <c r="E254" s="182" t="s">
        <v>334</v>
      </c>
      <c r="F254" s="182" t="s">
        <v>334</v>
      </c>
    </row>
    <row r="255" spans="1:6" x14ac:dyDescent="0.25">
      <c r="A255" s="182">
        <v>40006627</v>
      </c>
      <c r="B255" s="182" t="s">
        <v>541</v>
      </c>
      <c r="C255" s="182" t="s">
        <v>224</v>
      </c>
      <c r="D255" s="182" t="s">
        <v>291</v>
      </c>
      <c r="E255" s="182" t="s">
        <v>292</v>
      </c>
      <c r="F255" s="182" t="s">
        <v>292</v>
      </c>
    </row>
    <row r="256" spans="1:6" x14ac:dyDescent="0.25">
      <c r="A256" s="182">
        <v>40008832</v>
      </c>
      <c r="B256" s="182" t="s">
        <v>542</v>
      </c>
      <c r="C256" s="182" t="s">
        <v>224</v>
      </c>
      <c r="D256" s="182" t="s">
        <v>228</v>
      </c>
      <c r="E256" s="182" t="s">
        <v>229</v>
      </c>
      <c r="F256" s="182" t="s">
        <v>229</v>
      </c>
    </row>
    <row r="257" spans="1:6" x14ac:dyDescent="0.25">
      <c r="A257" s="182">
        <v>40007055</v>
      </c>
      <c r="B257" s="182" t="s">
        <v>543</v>
      </c>
      <c r="C257" s="182" t="s">
        <v>224</v>
      </c>
      <c r="D257" s="182" t="s">
        <v>228</v>
      </c>
      <c r="E257" s="182" t="s">
        <v>229</v>
      </c>
      <c r="F257" s="182" t="s">
        <v>229</v>
      </c>
    </row>
    <row r="258" spans="1:6" x14ac:dyDescent="0.25">
      <c r="A258" s="182">
        <v>40007726</v>
      </c>
      <c r="B258" s="182" t="s">
        <v>544</v>
      </c>
      <c r="C258" s="182" t="s">
        <v>224</v>
      </c>
      <c r="D258" s="182" t="s">
        <v>277</v>
      </c>
      <c r="E258" s="182" t="s">
        <v>278</v>
      </c>
      <c r="F258" s="182" t="s">
        <v>278</v>
      </c>
    </row>
    <row r="259" spans="1:6" x14ac:dyDescent="0.25">
      <c r="A259" s="182">
        <v>40007371</v>
      </c>
      <c r="B259" s="182" t="s">
        <v>545</v>
      </c>
      <c r="C259" s="182" t="s">
        <v>224</v>
      </c>
      <c r="D259" s="182" t="s">
        <v>363</v>
      </c>
      <c r="E259" s="182" t="s">
        <v>364</v>
      </c>
      <c r="F259" s="182" t="s">
        <v>364</v>
      </c>
    </row>
    <row r="260" spans="1:6" x14ac:dyDescent="0.25">
      <c r="A260" s="182">
        <v>40003728</v>
      </c>
      <c r="B260" s="182" t="s">
        <v>546</v>
      </c>
      <c r="C260" s="182" t="s">
        <v>224</v>
      </c>
      <c r="D260" s="182" t="s">
        <v>277</v>
      </c>
      <c r="E260" s="182" t="s">
        <v>278</v>
      </c>
      <c r="F260" s="182" t="s">
        <v>278</v>
      </c>
    </row>
    <row r="261" spans="1:6" x14ac:dyDescent="0.25">
      <c r="A261" s="182">
        <v>40421399</v>
      </c>
      <c r="B261" s="182" t="s">
        <v>547</v>
      </c>
      <c r="C261" s="182" t="s">
        <v>231</v>
      </c>
      <c r="D261" s="182" t="s">
        <v>232</v>
      </c>
      <c r="E261" s="182" t="s">
        <v>233</v>
      </c>
      <c r="F261" s="182" t="s">
        <v>233</v>
      </c>
    </row>
    <row r="262" spans="1:6" x14ac:dyDescent="0.25">
      <c r="A262" s="182">
        <v>40002315</v>
      </c>
      <c r="B262" s="182" t="s">
        <v>548</v>
      </c>
      <c r="C262" s="182" t="s">
        <v>224</v>
      </c>
      <c r="D262" s="182" t="s">
        <v>249</v>
      </c>
      <c r="E262" s="182" t="s">
        <v>250</v>
      </c>
      <c r="F262" s="182" t="s">
        <v>250</v>
      </c>
    </row>
    <row r="263" spans="1:6" x14ac:dyDescent="0.25">
      <c r="A263" s="182">
        <v>40006084</v>
      </c>
      <c r="B263" s="182" t="s">
        <v>549</v>
      </c>
      <c r="C263" s="182" t="s">
        <v>224</v>
      </c>
      <c r="D263" s="182" t="s">
        <v>265</v>
      </c>
      <c r="E263" s="182" t="s">
        <v>266</v>
      </c>
      <c r="F263" s="182" t="s">
        <v>266</v>
      </c>
    </row>
    <row r="264" spans="1:6" x14ac:dyDescent="0.25">
      <c r="A264" s="182">
        <v>40006750</v>
      </c>
      <c r="B264" s="182" t="s">
        <v>550</v>
      </c>
      <c r="C264" s="182" t="s">
        <v>224</v>
      </c>
      <c r="D264" s="182" t="s">
        <v>265</v>
      </c>
      <c r="E264" s="182" t="s">
        <v>266</v>
      </c>
      <c r="F264" s="182" t="s">
        <v>266</v>
      </c>
    </row>
    <row r="265" spans="1:6" x14ac:dyDescent="0.25">
      <c r="A265" s="182">
        <v>40008446</v>
      </c>
      <c r="B265" s="182" t="s">
        <v>551</v>
      </c>
      <c r="C265" s="182" t="s">
        <v>224</v>
      </c>
      <c r="D265" s="182" t="s">
        <v>265</v>
      </c>
      <c r="E265" s="182" t="s">
        <v>266</v>
      </c>
      <c r="F265" s="182" t="s">
        <v>266</v>
      </c>
    </row>
    <row r="266" spans="1:6" x14ac:dyDescent="0.25">
      <c r="A266" s="182">
        <v>40003790</v>
      </c>
      <c r="B266" s="182" t="s">
        <v>552</v>
      </c>
      <c r="C266" s="182" t="s">
        <v>224</v>
      </c>
      <c r="D266" s="182" t="s">
        <v>322</v>
      </c>
      <c r="E266" s="182" t="s">
        <v>323</v>
      </c>
      <c r="F266" s="182" t="s">
        <v>323</v>
      </c>
    </row>
    <row r="267" spans="1:6" x14ac:dyDescent="0.25">
      <c r="A267" s="182">
        <v>40003130</v>
      </c>
      <c r="B267" s="182" t="s">
        <v>553</v>
      </c>
      <c r="C267" s="182" t="s">
        <v>224</v>
      </c>
      <c r="D267" s="182" t="s">
        <v>249</v>
      </c>
      <c r="E267" s="182" t="s">
        <v>250</v>
      </c>
      <c r="F267" s="182" t="s">
        <v>250</v>
      </c>
    </row>
    <row r="268" spans="1:6" x14ac:dyDescent="0.25">
      <c r="A268" s="182">
        <v>40006516</v>
      </c>
      <c r="B268" s="182" t="s">
        <v>554</v>
      </c>
      <c r="C268" s="182" t="s">
        <v>224</v>
      </c>
      <c r="D268" s="182" t="s">
        <v>445</v>
      </c>
      <c r="E268" s="182" t="s">
        <v>446</v>
      </c>
      <c r="F268" s="182" t="s">
        <v>446</v>
      </c>
    </row>
    <row r="269" spans="1:6" x14ac:dyDescent="0.25">
      <c r="A269" s="182">
        <v>40006425</v>
      </c>
      <c r="B269" s="182" t="s">
        <v>555</v>
      </c>
      <c r="C269" s="182" t="s">
        <v>224</v>
      </c>
      <c r="D269" s="182" t="s">
        <v>249</v>
      </c>
      <c r="E269" s="182" t="s">
        <v>250</v>
      </c>
      <c r="F269" s="182" t="s">
        <v>250</v>
      </c>
    </row>
    <row r="270" spans="1:6" x14ac:dyDescent="0.25">
      <c r="A270" s="182">
        <v>40001353</v>
      </c>
      <c r="B270" s="182" t="s">
        <v>556</v>
      </c>
      <c r="C270" s="182" t="s">
        <v>224</v>
      </c>
      <c r="D270" s="182" t="s">
        <v>342</v>
      </c>
      <c r="E270" s="182" t="s">
        <v>343</v>
      </c>
      <c r="F270" s="182" t="s">
        <v>343</v>
      </c>
    </row>
    <row r="271" spans="1:6" x14ac:dyDescent="0.25">
      <c r="A271" s="182">
        <v>40004406</v>
      </c>
      <c r="B271" s="182" t="s">
        <v>557</v>
      </c>
      <c r="C271" s="182" t="s">
        <v>224</v>
      </c>
      <c r="D271" s="182" t="s">
        <v>342</v>
      </c>
      <c r="E271" s="182" t="s">
        <v>343</v>
      </c>
      <c r="F271" s="182" t="s">
        <v>343</v>
      </c>
    </row>
    <row r="272" spans="1:6" x14ac:dyDescent="0.25">
      <c r="A272" s="182">
        <v>40005493</v>
      </c>
      <c r="B272" s="182" t="s">
        <v>558</v>
      </c>
      <c r="C272" s="182" t="s">
        <v>224</v>
      </c>
      <c r="D272" s="182" t="s">
        <v>309</v>
      </c>
      <c r="E272" s="182" t="s">
        <v>310</v>
      </c>
      <c r="F272" s="182" t="s">
        <v>310</v>
      </c>
    </row>
    <row r="273" spans="1:6" x14ac:dyDescent="0.25">
      <c r="A273" s="182">
        <v>40005220</v>
      </c>
      <c r="B273" s="182" t="s">
        <v>559</v>
      </c>
      <c r="C273" s="182" t="s">
        <v>224</v>
      </c>
      <c r="D273" s="182" t="s">
        <v>363</v>
      </c>
      <c r="E273" s="182" t="s">
        <v>364</v>
      </c>
      <c r="F273" s="182" t="s">
        <v>364</v>
      </c>
    </row>
    <row r="274" spans="1:6" x14ac:dyDescent="0.25">
      <c r="A274" s="182">
        <v>40002304</v>
      </c>
      <c r="B274" s="182" t="s">
        <v>560</v>
      </c>
      <c r="C274" s="182" t="s">
        <v>224</v>
      </c>
      <c r="D274" s="182" t="s">
        <v>265</v>
      </c>
      <c r="E274" s="182" t="s">
        <v>266</v>
      </c>
      <c r="F274" s="182" t="s">
        <v>266</v>
      </c>
    </row>
    <row r="275" spans="1:6" x14ac:dyDescent="0.25">
      <c r="A275" s="182">
        <v>40006942</v>
      </c>
      <c r="B275" s="182" t="s">
        <v>561</v>
      </c>
      <c r="C275" s="182" t="s">
        <v>224</v>
      </c>
      <c r="D275" s="182" t="s">
        <v>265</v>
      </c>
      <c r="E275" s="182" t="s">
        <v>266</v>
      </c>
      <c r="F275" s="182" t="s">
        <v>266</v>
      </c>
    </row>
    <row r="276" spans="1:6" x14ac:dyDescent="0.25">
      <c r="A276" s="182">
        <v>40006870</v>
      </c>
      <c r="B276" s="182" t="s">
        <v>562</v>
      </c>
      <c r="C276" s="182" t="s">
        <v>224</v>
      </c>
      <c r="D276" s="182" t="s">
        <v>277</v>
      </c>
      <c r="E276" s="182" t="s">
        <v>278</v>
      </c>
      <c r="F276" s="182" t="s">
        <v>278</v>
      </c>
    </row>
    <row r="277" spans="1:6" x14ac:dyDescent="0.25">
      <c r="A277" s="182">
        <v>40000464</v>
      </c>
      <c r="B277" s="182" t="s">
        <v>563</v>
      </c>
      <c r="C277" s="182" t="s">
        <v>224</v>
      </c>
      <c r="D277" s="182" t="s">
        <v>279</v>
      </c>
      <c r="E277" s="182" t="s">
        <v>280</v>
      </c>
      <c r="F277" s="182" t="s">
        <v>280</v>
      </c>
    </row>
    <row r="278" spans="1:6" x14ac:dyDescent="0.25">
      <c r="A278" s="182">
        <v>40421073</v>
      </c>
      <c r="B278" s="182" t="s">
        <v>564</v>
      </c>
      <c r="C278" s="182" t="s">
        <v>231</v>
      </c>
      <c r="D278" s="182" t="s">
        <v>285</v>
      </c>
      <c r="E278" s="182" t="s">
        <v>286</v>
      </c>
      <c r="F278" s="182" t="s">
        <v>286</v>
      </c>
    </row>
    <row r="279" spans="1:6" x14ac:dyDescent="0.25">
      <c r="A279" s="182">
        <v>40420305</v>
      </c>
      <c r="B279" s="182" t="s">
        <v>565</v>
      </c>
      <c r="C279" s="182" t="s">
        <v>231</v>
      </c>
      <c r="D279" s="182" t="s">
        <v>232</v>
      </c>
      <c r="E279" s="182" t="s">
        <v>233</v>
      </c>
      <c r="F279" s="182" t="s">
        <v>233</v>
      </c>
    </row>
    <row r="280" spans="1:6" x14ac:dyDescent="0.25">
      <c r="A280" s="182">
        <v>40424367</v>
      </c>
      <c r="B280" s="182" t="s">
        <v>566</v>
      </c>
      <c r="C280" s="182" t="s">
        <v>231</v>
      </c>
      <c r="D280" s="182" t="s">
        <v>232</v>
      </c>
      <c r="E280" s="182" t="s">
        <v>233</v>
      </c>
      <c r="F280" s="182" t="s">
        <v>233</v>
      </c>
    </row>
    <row r="281" spans="1:6" x14ac:dyDescent="0.25">
      <c r="A281" s="182">
        <v>40003693</v>
      </c>
      <c r="B281" s="182" t="s">
        <v>567</v>
      </c>
      <c r="C281" s="182" t="s">
        <v>224</v>
      </c>
      <c r="D281" s="182" t="s">
        <v>322</v>
      </c>
      <c r="E281" s="182" t="s">
        <v>323</v>
      </c>
      <c r="F281" s="182" t="s">
        <v>323</v>
      </c>
    </row>
    <row r="282" spans="1:6" x14ac:dyDescent="0.25">
      <c r="A282" s="182">
        <v>40000210</v>
      </c>
      <c r="B282" s="182" t="s">
        <v>568</v>
      </c>
      <c r="C282" s="182" t="s">
        <v>224</v>
      </c>
      <c r="D282" s="182" t="s">
        <v>569</v>
      </c>
      <c r="E282" s="182" t="s">
        <v>570</v>
      </c>
      <c r="F282" s="182" t="s">
        <v>570</v>
      </c>
    </row>
    <row r="283" spans="1:6" x14ac:dyDescent="0.25">
      <c r="A283" s="182">
        <v>40003572</v>
      </c>
      <c r="B283" s="182" t="s">
        <v>571</v>
      </c>
      <c r="C283" s="182" t="s">
        <v>224</v>
      </c>
      <c r="D283" s="182" t="s">
        <v>306</v>
      </c>
      <c r="E283" s="182" t="s">
        <v>307</v>
      </c>
      <c r="F283" s="182" t="s">
        <v>307</v>
      </c>
    </row>
    <row r="284" spans="1:6" x14ac:dyDescent="0.25">
      <c r="A284" s="182">
        <v>40005652</v>
      </c>
      <c r="B284" s="182" t="s">
        <v>572</v>
      </c>
      <c r="C284" s="182" t="s">
        <v>224</v>
      </c>
      <c r="D284" s="182" t="s">
        <v>404</v>
      </c>
      <c r="E284" s="182" t="s">
        <v>405</v>
      </c>
      <c r="F284" s="182" t="s">
        <v>405</v>
      </c>
    </row>
    <row r="285" spans="1:6" x14ac:dyDescent="0.25">
      <c r="A285" s="182">
        <v>40001958</v>
      </c>
      <c r="B285" s="182" t="s">
        <v>573</v>
      </c>
      <c r="C285" s="182" t="s">
        <v>224</v>
      </c>
      <c r="D285" s="182" t="s">
        <v>309</v>
      </c>
      <c r="E285" s="182" t="s">
        <v>310</v>
      </c>
      <c r="F285" s="182" t="s">
        <v>310</v>
      </c>
    </row>
    <row r="286" spans="1:6" x14ac:dyDescent="0.25">
      <c r="A286" s="182">
        <v>40005511</v>
      </c>
      <c r="B286" s="182" t="s">
        <v>574</v>
      </c>
      <c r="C286" s="182" t="s">
        <v>224</v>
      </c>
      <c r="D286" s="182" t="s">
        <v>342</v>
      </c>
      <c r="E286" s="182" t="s">
        <v>343</v>
      </c>
      <c r="F286" s="182" t="s">
        <v>343</v>
      </c>
    </row>
    <row r="287" spans="1:6" x14ac:dyDescent="0.25">
      <c r="A287" s="182">
        <v>40009234</v>
      </c>
      <c r="B287" s="182" t="s">
        <v>575</v>
      </c>
      <c r="C287" s="182" t="s">
        <v>224</v>
      </c>
      <c r="D287" s="182" t="s">
        <v>228</v>
      </c>
      <c r="E287" s="182" t="s">
        <v>229</v>
      </c>
      <c r="F287" s="182" t="s">
        <v>229</v>
      </c>
    </row>
    <row r="288" spans="1:6" x14ac:dyDescent="0.25">
      <c r="A288" s="182">
        <v>40003008</v>
      </c>
      <c r="B288" s="182" t="s">
        <v>576</v>
      </c>
      <c r="C288" s="182" t="s">
        <v>224</v>
      </c>
      <c r="D288" s="182" t="s">
        <v>228</v>
      </c>
      <c r="E288" s="182" t="s">
        <v>229</v>
      </c>
      <c r="F288" s="182" t="s">
        <v>229</v>
      </c>
    </row>
    <row r="289" spans="1:6" x14ac:dyDescent="0.25">
      <c r="A289" s="182">
        <v>40002323</v>
      </c>
      <c r="B289" s="182" t="s">
        <v>577</v>
      </c>
      <c r="C289" s="182" t="s">
        <v>224</v>
      </c>
      <c r="D289" s="182" t="s">
        <v>363</v>
      </c>
      <c r="E289" s="182" t="s">
        <v>364</v>
      </c>
      <c r="F289" s="182" t="s">
        <v>364</v>
      </c>
    </row>
    <row r="290" spans="1:6" x14ac:dyDescent="0.25">
      <c r="A290" s="182">
        <v>40009577</v>
      </c>
      <c r="B290" s="182" t="s">
        <v>578</v>
      </c>
      <c r="C290" s="182" t="s">
        <v>224</v>
      </c>
      <c r="D290" s="182" t="s">
        <v>438</v>
      </c>
      <c r="E290" s="182" t="s">
        <v>439</v>
      </c>
      <c r="F290" s="182" t="s">
        <v>439</v>
      </c>
    </row>
    <row r="291" spans="1:6" x14ac:dyDescent="0.25">
      <c r="A291" s="182">
        <v>40002388</v>
      </c>
      <c r="B291" s="182" t="s">
        <v>579</v>
      </c>
      <c r="C291" s="182" t="s">
        <v>224</v>
      </c>
      <c r="D291" s="182" t="s">
        <v>291</v>
      </c>
      <c r="E291" s="182" t="s">
        <v>292</v>
      </c>
      <c r="F291" s="182" t="s">
        <v>292</v>
      </c>
    </row>
    <row r="292" spans="1:6" x14ac:dyDescent="0.25">
      <c r="A292" s="182">
        <v>40002595</v>
      </c>
      <c r="B292" s="182" t="s">
        <v>580</v>
      </c>
      <c r="C292" s="182" t="s">
        <v>224</v>
      </c>
      <c r="D292" s="182" t="s">
        <v>291</v>
      </c>
      <c r="E292" s="182" t="s">
        <v>292</v>
      </c>
      <c r="F292" s="182" t="s">
        <v>292</v>
      </c>
    </row>
    <row r="293" spans="1:6" x14ac:dyDescent="0.25">
      <c r="A293" s="182">
        <v>40420349</v>
      </c>
      <c r="B293" s="182" t="s">
        <v>581</v>
      </c>
      <c r="C293" s="182" t="s">
        <v>231</v>
      </c>
      <c r="D293" s="182" t="s">
        <v>232</v>
      </c>
      <c r="E293" s="182" t="s">
        <v>233</v>
      </c>
      <c r="F293" s="182" t="s">
        <v>233</v>
      </c>
    </row>
    <row r="294" spans="1:6" x14ac:dyDescent="0.25">
      <c r="A294" s="182">
        <v>40009482</v>
      </c>
      <c r="B294" s="182" t="s">
        <v>582</v>
      </c>
      <c r="C294" s="182" t="s">
        <v>224</v>
      </c>
      <c r="D294" s="182" t="s">
        <v>333</v>
      </c>
      <c r="E294" s="182" t="s">
        <v>334</v>
      </c>
      <c r="F294" s="182" t="s">
        <v>334</v>
      </c>
    </row>
    <row r="295" spans="1:6" x14ac:dyDescent="0.25">
      <c r="A295" s="182">
        <v>40008623</v>
      </c>
      <c r="B295" s="182" t="s">
        <v>583</v>
      </c>
      <c r="C295" s="182" t="s">
        <v>224</v>
      </c>
      <c r="D295" s="182" t="s">
        <v>228</v>
      </c>
      <c r="E295" s="182" t="s">
        <v>229</v>
      </c>
      <c r="F295" s="182" t="s">
        <v>229</v>
      </c>
    </row>
    <row r="296" spans="1:6" x14ac:dyDescent="0.25">
      <c r="A296" s="182">
        <v>40424257</v>
      </c>
      <c r="B296" s="182" t="s">
        <v>584</v>
      </c>
      <c r="C296" s="182" t="s">
        <v>231</v>
      </c>
      <c r="D296" s="182" t="s">
        <v>232</v>
      </c>
      <c r="E296" s="182" t="s">
        <v>233</v>
      </c>
      <c r="F296" s="182" t="s">
        <v>233</v>
      </c>
    </row>
    <row r="297" spans="1:6" x14ac:dyDescent="0.25">
      <c r="A297" s="182">
        <v>40008107</v>
      </c>
      <c r="B297" s="182" t="s">
        <v>585</v>
      </c>
      <c r="C297" s="182" t="s">
        <v>224</v>
      </c>
      <c r="D297" s="182" t="s">
        <v>404</v>
      </c>
      <c r="E297" s="182" t="s">
        <v>405</v>
      </c>
      <c r="F297" s="182" t="s">
        <v>405</v>
      </c>
    </row>
    <row r="298" spans="1:6" x14ac:dyDescent="0.25">
      <c r="A298" s="182">
        <v>40001856</v>
      </c>
      <c r="B298" s="182" t="s">
        <v>586</v>
      </c>
      <c r="C298" s="182" t="s">
        <v>224</v>
      </c>
      <c r="D298" s="182" t="s">
        <v>303</v>
      </c>
      <c r="E298" s="182" t="s">
        <v>304</v>
      </c>
      <c r="F298" s="182" t="s">
        <v>304</v>
      </c>
    </row>
    <row r="299" spans="1:6" x14ac:dyDescent="0.25">
      <c r="A299" s="182">
        <v>40420236</v>
      </c>
      <c r="B299" s="182" t="s">
        <v>587</v>
      </c>
      <c r="C299" s="182" t="s">
        <v>231</v>
      </c>
      <c r="D299" s="182" t="s">
        <v>236</v>
      </c>
      <c r="E299" s="182" t="s">
        <v>237</v>
      </c>
      <c r="F299" s="182" t="s">
        <v>237</v>
      </c>
    </row>
    <row r="300" spans="1:6" x14ac:dyDescent="0.25">
      <c r="A300" s="182">
        <v>40001403</v>
      </c>
      <c r="B300" s="182" t="s">
        <v>588</v>
      </c>
      <c r="C300" s="182" t="s">
        <v>224</v>
      </c>
      <c r="D300" s="182" t="s">
        <v>249</v>
      </c>
      <c r="E300" s="182" t="s">
        <v>250</v>
      </c>
      <c r="F300" s="182" t="s">
        <v>250</v>
      </c>
    </row>
    <row r="301" spans="1:6" x14ac:dyDescent="0.25">
      <c r="A301" s="182">
        <v>47200027</v>
      </c>
      <c r="B301" s="182" t="s">
        <v>589</v>
      </c>
      <c r="C301" s="182" t="s">
        <v>224</v>
      </c>
      <c r="D301" s="182" t="s">
        <v>228</v>
      </c>
      <c r="E301" s="182" t="s">
        <v>229</v>
      </c>
      <c r="F301" s="182" t="s">
        <v>229</v>
      </c>
    </row>
    <row r="302" spans="1:6" x14ac:dyDescent="0.25">
      <c r="A302" s="182">
        <v>40005029</v>
      </c>
      <c r="B302" s="182" t="s">
        <v>589</v>
      </c>
      <c r="C302" s="182" t="s">
        <v>224</v>
      </c>
      <c r="D302" s="182" t="s">
        <v>228</v>
      </c>
      <c r="E302" s="182" t="s">
        <v>229</v>
      </c>
      <c r="F302" s="182" t="s">
        <v>229</v>
      </c>
    </row>
    <row r="303" spans="1:6" x14ac:dyDescent="0.25">
      <c r="A303" s="182">
        <v>40424289</v>
      </c>
      <c r="B303" s="182" t="s">
        <v>590</v>
      </c>
      <c r="C303" s="182" t="s">
        <v>231</v>
      </c>
      <c r="D303" s="182" t="s">
        <v>285</v>
      </c>
      <c r="E303" s="182" t="s">
        <v>286</v>
      </c>
      <c r="F303" s="182" t="s">
        <v>286</v>
      </c>
    </row>
    <row r="304" spans="1:6" x14ac:dyDescent="0.25">
      <c r="A304" s="182">
        <v>40420607</v>
      </c>
      <c r="B304" s="182" t="s">
        <v>591</v>
      </c>
      <c r="C304" s="182" t="s">
        <v>231</v>
      </c>
      <c r="D304" s="182" t="s">
        <v>236</v>
      </c>
      <c r="E304" s="182" t="s">
        <v>237</v>
      </c>
      <c r="F304" s="182" t="s">
        <v>237</v>
      </c>
    </row>
    <row r="305" spans="1:6" x14ac:dyDescent="0.25">
      <c r="A305" s="182">
        <v>40424421</v>
      </c>
      <c r="B305" s="182" t="s">
        <v>592</v>
      </c>
      <c r="C305" s="182" t="s">
        <v>231</v>
      </c>
      <c r="D305" s="182" t="s">
        <v>242</v>
      </c>
      <c r="E305" s="182" t="s">
        <v>243</v>
      </c>
      <c r="F305" s="182" t="s">
        <v>243</v>
      </c>
    </row>
    <row r="306" spans="1:6" x14ac:dyDescent="0.25">
      <c r="A306" s="182">
        <v>40424323</v>
      </c>
      <c r="B306" s="182" t="s">
        <v>593</v>
      </c>
      <c r="C306" s="182" t="s">
        <v>231</v>
      </c>
      <c r="D306" s="182" t="s">
        <v>242</v>
      </c>
      <c r="E306" s="182" t="s">
        <v>243</v>
      </c>
      <c r="F306" s="182" t="s">
        <v>243</v>
      </c>
    </row>
    <row r="307" spans="1:6" x14ac:dyDescent="0.25">
      <c r="A307" s="182">
        <v>40424239</v>
      </c>
      <c r="B307" s="182" t="s">
        <v>594</v>
      </c>
      <c r="C307" s="182" t="s">
        <v>231</v>
      </c>
      <c r="D307" s="182" t="s">
        <v>242</v>
      </c>
      <c r="E307" s="182" t="s">
        <v>243</v>
      </c>
      <c r="F307" s="182" t="s">
        <v>243</v>
      </c>
    </row>
    <row r="308" spans="1:6" x14ac:dyDescent="0.25">
      <c r="A308" s="182">
        <v>40004000</v>
      </c>
      <c r="B308" s="182" t="s">
        <v>595</v>
      </c>
      <c r="C308" s="182" t="s">
        <v>224</v>
      </c>
      <c r="D308" s="182" t="s">
        <v>249</v>
      </c>
      <c r="E308" s="182" t="s">
        <v>250</v>
      </c>
      <c r="F308" s="182" t="s">
        <v>250</v>
      </c>
    </row>
    <row r="309" spans="1:6" x14ac:dyDescent="0.25">
      <c r="A309" s="182">
        <v>40003341</v>
      </c>
      <c r="B309" s="182" t="s">
        <v>596</v>
      </c>
      <c r="C309" s="182" t="s">
        <v>224</v>
      </c>
      <c r="D309" s="182" t="s">
        <v>265</v>
      </c>
      <c r="E309" s="182" t="s">
        <v>266</v>
      </c>
      <c r="F309" s="182" t="s">
        <v>266</v>
      </c>
    </row>
    <row r="310" spans="1:6" x14ac:dyDescent="0.25">
      <c r="A310" s="182">
        <v>40007085</v>
      </c>
      <c r="B310" s="182" t="s">
        <v>597</v>
      </c>
      <c r="C310" s="182" t="s">
        <v>224</v>
      </c>
      <c r="D310" s="182" t="s">
        <v>303</v>
      </c>
      <c r="E310" s="182" t="s">
        <v>304</v>
      </c>
      <c r="F310" s="182" t="s">
        <v>304</v>
      </c>
    </row>
    <row r="311" spans="1:6" x14ac:dyDescent="0.25">
      <c r="A311" s="182">
        <v>40009299</v>
      </c>
      <c r="B311" s="182" t="s">
        <v>598</v>
      </c>
      <c r="C311" s="182" t="s">
        <v>224</v>
      </c>
      <c r="D311" s="182" t="s">
        <v>333</v>
      </c>
      <c r="E311" s="182" t="s">
        <v>334</v>
      </c>
      <c r="F311" s="182" t="s">
        <v>334</v>
      </c>
    </row>
    <row r="312" spans="1:6" x14ac:dyDescent="0.25">
      <c r="A312" s="182">
        <v>40006928</v>
      </c>
      <c r="B312" s="182" t="s">
        <v>599</v>
      </c>
      <c r="C312" s="182" t="s">
        <v>224</v>
      </c>
      <c r="D312" s="182" t="s">
        <v>438</v>
      </c>
      <c r="E312" s="182" t="s">
        <v>439</v>
      </c>
      <c r="F312" s="182" t="s">
        <v>439</v>
      </c>
    </row>
    <row r="313" spans="1:6" x14ac:dyDescent="0.25">
      <c r="A313" s="182">
        <v>40002791</v>
      </c>
      <c r="B313" s="182" t="s">
        <v>600</v>
      </c>
      <c r="C313" s="182" t="s">
        <v>224</v>
      </c>
      <c r="D313" s="182" t="s">
        <v>265</v>
      </c>
      <c r="E313" s="182" t="s">
        <v>266</v>
      </c>
      <c r="F313" s="182" t="s">
        <v>266</v>
      </c>
    </row>
    <row r="314" spans="1:6" x14ac:dyDescent="0.25">
      <c r="A314" s="182">
        <v>40005718</v>
      </c>
      <c r="B314" s="182" t="s">
        <v>601</v>
      </c>
      <c r="C314" s="182" t="s">
        <v>224</v>
      </c>
      <c r="D314" s="182" t="s">
        <v>265</v>
      </c>
      <c r="E314" s="182" t="s">
        <v>266</v>
      </c>
      <c r="F314" s="182" t="s">
        <v>266</v>
      </c>
    </row>
    <row r="315" spans="1:6" x14ac:dyDescent="0.25">
      <c r="A315" s="182">
        <v>40008422</v>
      </c>
      <c r="B315" s="182" t="s">
        <v>602</v>
      </c>
      <c r="C315" s="182" t="s">
        <v>224</v>
      </c>
      <c r="D315" s="182" t="s">
        <v>225</v>
      </c>
      <c r="E315" s="182" t="s">
        <v>226</v>
      </c>
      <c r="F315" s="182" t="s">
        <v>226</v>
      </c>
    </row>
    <row r="316" spans="1:6" x14ac:dyDescent="0.25">
      <c r="A316" s="182">
        <v>40009976</v>
      </c>
      <c r="B316" s="182" t="s">
        <v>603</v>
      </c>
      <c r="C316" s="182" t="s">
        <v>224</v>
      </c>
      <c r="D316" s="182" t="s">
        <v>309</v>
      </c>
      <c r="E316" s="182" t="s">
        <v>310</v>
      </c>
      <c r="F316" s="182" t="s">
        <v>310</v>
      </c>
    </row>
    <row r="317" spans="1:6" x14ac:dyDescent="0.25">
      <c r="A317" s="182">
        <v>40008854</v>
      </c>
      <c r="B317" s="182" t="s">
        <v>604</v>
      </c>
      <c r="C317" s="182" t="s">
        <v>224</v>
      </c>
      <c r="D317" s="182" t="s">
        <v>303</v>
      </c>
      <c r="E317" s="182" t="s">
        <v>304</v>
      </c>
      <c r="F317" s="182" t="s">
        <v>304</v>
      </c>
    </row>
    <row r="318" spans="1:6" x14ac:dyDescent="0.25">
      <c r="A318" s="182">
        <v>40420693</v>
      </c>
      <c r="B318" s="182" t="s">
        <v>605</v>
      </c>
      <c r="C318" s="182" t="s">
        <v>231</v>
      </c>
      <c r="D318" s="182" t="s">
        <v>236</v>
      </c>
      <c r="E318" s="182" t="s">
        <v>237</v>
      </c>
      <c r="F318" s="182" t="s">
        <v>237</v>
      </c>
    </row>
    <row r="319" spans="1:6" x14ac:dyDescent="0.25">
      <c r="A319" s="182">
        <v>40007087</v>
      </c>
      <c r="B319" s="182" t="s">
        <v>606</v>
      </c>
      <c r="C319" s="182" t="s">
        <v>224</v>
      </c>
      <c r="D319" s="182" t="s">
        <v>303</v>
      </c>
      <c r="E319" s="182" t="s">
        <v>304</v>
      </c>
      <c r="F319" s="182" t="s">
        <v>304</v>
      </c>
    </row>
    <row r="320" spans="1:6" x14ac:dyDescent="0.25">
      <c r="A320" s="182">
        <v>40424315</v>
      </c>
      <c r="B320" s="182" t="s">
        <v>607</v>
      </c>
      <c r="C320" s="182" t="s">
        <v>231</v>
      </c>
      <c r="D320" s="182" t="s">
        <v>232</v>
      </c>
      <c r="E320" s="182" t="s">
        <v>233</v>
      </c>
      <c r="F320" s="182" t="s">
        <v>233</v>
      </c>
    </row>
    <row r="321" spans="1:6" x14ac:dyDescent="0.25">
      <c r="A321" s="182">
        <v>40006304</v>
      </c>
      <c r="B321" s="182" t="s">
        <v>608</v>
      </c>
      <c r="C321" s="182" t="s">
        <v>224</v>
      </c>
      <c r="D321" s="182" t="s">
        <v>315</v>
      </c>
      <c r="E321" s="182" t="s">
        <v>316</v>
      </c>
      <c r="F321" s="182" t="s">
        <v>316</v>
      </c>
    </row>
    <row r="322" spans="1:6" x14ac:dyDescent="0.25">
      <c r="A322" s="182">
        <v>40420279</v>
      </c>
      <c r="B322" s="182" t="s">
        <v>609</v>
      </c>
      <c r="C322" s="182" t="s">
        <v>231</v>
      </c>
      <c r="D322" s="182" t="s">
        <v>232</v>
      </c>
      <c r="E322" s="182" t="s">
        <v>233</v>
      </c>
      <c r="F322" s="182" t="s">
        <v>233</v>
      </c>
    </row>
    <row r="323" spans="1:6" x14ac:dyDescent="0.25">
      <c r="A323" s="182">
        <v>40009935</v>
      </c>
      <c r="B323" s="182" t="s">
        <v>610</v>
      </c>
      <c r="C323" s="182" t="s">
        <v>224</v>
      </c>
      <c r="D323" s="182" t="s">
        <v>376</v>
      </c>
      <c r="E323" s="182" t="s">
        <v>377</v>
      </c>
      <c r="F323" s="182" t="s">
        <v>377</v>
      </c>
    </row>
    <row r="324" spans="1:6" x14ac:dyDescent="0.25">
      <c r="A324" s="182">
        <v>40003388</v>
      </c>
      <c r="B324" s="182" t="s">
        <v>611</v>
      </c>
      <c r="C324" s="182" t="s">
        <v>224</v>
      </c>
      <c r="D324" s="182" t="s">
        <v>342</v>
      </c>
      <c r="E324" s="182" t="s">
        <v>343</v>
      </c>
      <c r="F324" s="182" t="s">
        <v>343</v>
      </c>
    </row>
    <row r="325" spans="1:6" x14ac:dyDescent="0.25">
      <c r="A325" s="182">
        <v>40002799</v>
      </c>
      <c r="B325" s="182" t="s">
        <v>612</v>
      </c>
      <c r="C325" s="182" t="s">
        <v>224</v>
      </c>
      <c r="D325" s="182" t="s">
        <v>322</v>
      </c>
      <c r="E325" s="182" t="s">
        <v>323</v>
      </c>
      <c r="F325" s="182" t="s">
        <v>323</v>
      </c>
    </row>
    <row r="326" spans="1:6" x14ac:dyDescent="0.25">
      <c r="A326" s="182">
        <v>40420668</v>
      </c>
      <c r="B326" s="182" t="s">
        <v>613</v>
      </c>
      <c r="C326" s="182" t="s">
        <v>231</v>
      </c>
      <c r="D326" s="182" t="s">
        <v>232</v>
      </c>
      <c r="E326" s="182" t="s">
        <v>233</v>
      </c>
      <c r="F326" s="182" t="s">
        <v>233</v>
      </c>
    </row>
    <row r="327" spans="1:6" x14ac:dyDescent="0.25">
      <c r="A327" s="182">
        <v>40003730</v>
      </c>
      <c r="B327" s="182" t="s">
        <v>614</v>
      </c>
      <c r="C327" s="182" t="s">
        <v>224</v>
      </c>
      <c r="D327" s="182" t="s">
        <v>277</v>
      </c>
      <c r="E327" s="182" t="s">
        <v>278</v>
      </c>
      <c r="F327" s="182" t="s">
        <v>278</v>
      </c>
    </row>
    <row r="328" spans="1:6" x14ac:dyDescent="0.25">
      <c r="A328" s="182">
        <v>40004457</v>
      </c>
      <c r="B328" s="182" t="s">
        <v>615</v>
      </c>
      <c r="C328" s="182" t="s">
        <v>224</v>
      </c>
      <c r="D328" s="182" t="s">
        <v>306</v>
      </c>
      <c r="E328" s="182" t="s">
        <v>307</v>
      </c>
      <c r="F328" s="182" t="s">
        <v>307</v>
      </c>
    </row>
    <row r="329" spans="1:6" x14ac:dyDescent="0.25">
      <c r="A329" s="182">
        <v>40005882</v>
      </c>
      <c r="B329" s="182" t="s">
        <v>616</v>
      </c>
      <c r="C329" s="182" t="s">
        <v>224</v>
      </c>
      <c r="D329" s="182" t="s">
        <v>376</v>
      </c>
      <c r="E329" s="182" t="s">
        <v>377</v>
      </c>
      <c r="F329" s="182" t="s">
        <v>377</v>
      </c>
    </row>
    <row r="330" spans="1:6" x14ac:dyDescent="0.25">
      <c r="A330" s="182">
        <v>40006398</v>
      </c>
      <c r="B330" s="182" t="s">
        <v>617</v>
      </c>
      <c r="C330" s="182" t="s">
        <v>224</v>
      </c>
      <c r="D330" s="182" t="s">
        <v>363</v>
      </c>
      <c r="E330" s="182" t="s">
        <v>364</v>
      </c>
      <c r="F330" s="182" t="s">
        <v>364</v>
      </c>
    </row>
    <row r="331" spans="1:6" x14ac:dyDescent="0.25">
      <c r="A331" s="182">
        <v>40003304</v>
      </c>
      <c r="B331" s="182" t="s">
        <v>617</v>
      </c>
      <c r="C331" s="182" t="s">
        <v>224</v>
      </c>
      <c r="D331" s="182" t="s">
        <v>228</v>
      </c>
      <c r="E331" s="182" t="s">
        <v>229</v>
      </c>
      <c r="F331" s="182" t="s">
        <v>229</v>
      </c>
    </row>
    <row r="332" spans="1:6" x14ac:dyDescent="0.25">
      <c r="A332" s="182">
        <v>40006306</v>
      </c>
      <c r="B332" s="182" t="s">
        <v>618</v>
      </c>
      <c r="C332" s="182" t="s">
        <v>224</v>
      </c>
      <c r="D332" s="182" t="s">
        <v>291</v>
      </c>
      <c r="E332" s="182" t="s">
        <v>292</v>
      </c>
      <c r="F332" s="182" t="s">
        <v>292</v>
      </c>
    </row>
    <row r="333" spans="1:6" x14ac:dyDescent="0.25">
      <c r="A333" s="182">
        <v>40004311</v>
      </c>
      <c r="B333" s="182" t="s">
        <v>619</v>
      </c>
      <c r="C333" s="182" t="s">
        <v>224</v>
      </c>
      <c r="D333" s="182" t="s">
        <v>265</v>
      </c>
      <c r="E333" s="182" t="s">
        <v>266</v>
      </c>
      <c r="F333" s="182" t="s">
        <v>266</v>
      </c>
    </row>
    <row r="334" spans="1:6" x14ac:dyDescent="0.25">
      <c r="A334" s="182">
        <v>40004325</v>
      </c>
      <c r="B334" s="182" t="s">
        <v>620</v>
      </c>
      <c r="C334" s="182" t="s">
        <v>224</v>
      </c>
      <c r="D334" s="182" t="s">
        <v>306</v>
      </c>
      <c r="E334" s="182" t="s">
        <v>307</v>
      </c>
      <c r="F334" s="182" t="s">
        <v>307</v>
      </c>
    </row>
    <row r="335" spans="1:6" x14ac:dyDescent="0.25">
      <c r="A335" s="182">
        <v>40004326</v>
      </c>
      <c r="B335" s="182" t="s">
        <v>621</v>
      </c>
      <c r="C335" s="182" t="s">
        <v>224</v>
      </c>
      <c r="D335" s="182" t="s">
        <v>368</v>
      </c>
      <c r="E335" s="182" t="s">
        <v>369</v>
      </c>
      <c r="F335" s="182" t="s">
        <v>369</v>
      </c>
    </row>
    <row r="336" spans="1:6" x14ac:dyDescent="0.25">
      <c r="A336" s="182">
        <v>40004329</v>
      </c>
      <c r="B336" s="182" t="s">
        <v>622</v>
      </c>
      <c r="C336" s="182" t="s">
        <v>224</v>
      </c>
      <c r="D336" s="182" t="s">
        <v>306</v>
      </c>
      <c r="E336" s="182" t="s">
        <v>307</v>
      </c>
      <c r="F336" s="182" t="s">
        <v>307</v>
      </c>
    </row>
    <row r="337" spans="1:6" x14ac:dyDescent="0.25">
      <c r="A337" s="182">
        <v>40005101</v>
      </c>
      <c r="B337" s="182" t="s">
        <v>623</v>
      </c>
      <c r="C337" s="182" t="s">
        <v>224</v>
      </c>
      <c r="D337" s="182" t="s">
        <v>225</v>
      </c>
      <c r="E337" s="182" t="s">
        <v>226</v>
      </c>
      <c r="F337" s="182" t="s">
        <v>226</v>
      </c>
    </row>
    <row r="338" spans="1:6" x14ac:dyDescent="0.25">
      <c r="A338" s="182">
        <v>40002877</v>
      </c>
      <c r="B338" s="182" t="s">
        <v>624</v>
      </c>
      <c r="C338" s="182" t="s">
        <v>224</v>
      </c>
      <c r="D338" s="182" t="s">
        <v>265</v>
      </c>
      <c r="E338" s="182" t="s">
        <v>266</v>
      </c>
      <c r="F338" s="182" t="s">
        <v>266</v>
      </c>
    </row>
    <row r="339" spans="1:6" x14ac:dyDescent="0.25">
      <c r="A339" s="182">
        <v>40001365</v>
      </c>
      <c r="B339" s="182" t="s">
        <v>625</v>
      </c>
      <c r="C339" s="182" t="s">
        <v>224</v>
      </c>
      <c r="D339" s="182" t="s">
        <v>342</v>
      </c>
      <c r="E339" s="182" t="s">
        <v>343</v>
      </c>
      <c r="F339" s="182" t="s">
        <v>343</v>
      </c>
    </row>
    <row r="340" spans="1:6" x14ac:dyDescent="0.25">
      <c r="A340" s="182">
        <v>40003051</v>
      </c>
      <c r="B340" s="182" t="s">
        <v>626</v>
      </c>
      <c r="C340" s="182" t="s">
        <v>224</v>
      </c>
      <c r="D340" s="182" t="s">
        <v>569</v>
      </c>
      <c r="E340" s="182" t="s">
        <v>570</v>
      </c>
      <c r="F340" s="182" t="s">
        <v>570</v>
      </c>
    </row>
    <row r="341" spans="1:6" x14ac:dyDescent="0.25">
      <c r="A341" s="182">
        <v>40005619</v>
      </c>
      <c r="B341" s="182" t="s">
        <v>627</v>
      </c>
      <c r="C341" s="182" t="s">
        <v>224</v>
      </c>
      <c r="D341" s="182" t="s">
        <v>225</v>
      </c>
      <c r="E341" s="182" t="s">
        <v>226</v>
      </c>
      <c r="F341" s="182" t="s">
        <v>226</v>
      </c>
    </row>
    <row r="342" spans="1:6" x14ac:dyDescent="0.25">
      <c r="A342" s="182">
        <v>40001383</v>
      </c>
      <c r="B342" s="182" t="s">
        <v>628</v>
      </c>
      <c r="C342" s="182" t="s">
        <v>224</v>
      </c>
      <c r="D342" s="182" t="s">
        <v>303</v>
      </c>
      <c r="E342" s="182" t="s">
        <v>304</v>
      </c>
      <c r="F342" s="182" t="s">
        <v>304</v>
      </c>
    </row>
    <row r="343" spans="1:6" x14ac:dyDescent="0.25">
      <c r="A343" s="182">
        <v>40003155</v>
      </c>
      <c r="B343" s="182" t="s">
        <v>629</v>
      </c>
      <c r="C343" s="182" t="s">
        <v>224</v>
      </c>
      <c r="D343" s="182" t="s">
        <v>303</v>
      </c>
      <c r="E343" s="182" t="s">
        <v>304</v>
      </c>
      <c r="F343" s="182" t="s">
        <v>304</v>
      </c>
    </row>
    <row r="344" spans="1:6" x14ac:dyDescent="0.25">
      <c r="A344" s="182">
        <v>40009874</v>
      </c>
      <c r="B344" s="182" t="s">
        <v>630</v>
      </c>
      <c r="C344" s="182" t="s">
        <v>224</v>
      </c>
      <c r="D344" s="182" t="s">
        <v>449</v>
      </c>
      <c r="E344" s="182" t="s">
        <v>450</v>
      </c>
      <c r="F344" s="182" t="s">
        <v>450</v>
      </c>
    </row>
    <row r="345" spans="1:6" x14ac:dyDescent="0.25">
      <c r="A345" s="182">
        <v>40000004</v>
      </c>
      <c r="B345" s="182" t="s">
        <v>631</v>
      </c>
      <c r="C345" s="182" t="s">
        <v>224</v>
      </c>
      <c r="D345" s="182" t="s">
        <v>342</v>
      </c>
      <c r="E345" s="182" t="s">
        <v>343</v>
      </c>
      <c r="F345" s="182" t="s">
        <v>343</v>
      </c>
    </row>
    <row r="346" spans="1:6" x14ac:dyDescent="0.25">
      <c r="A346" s="182">
        <v>40420575</v>
      </c>
      <c r="B346" s="182" t="s">
        <v>632</v>
      </c>
      <c r="C346" s="182" t="s">
        <v>231</v>
      </c>
      <c r="D346" s="182" t="s">
        <v>236</v>
      </c>
      <c r="E346" s="182" t="s">
        <v>237</v>
      </c>
      <c r="F346" s="182" t="s">
        <v>237</v>
      </c>
    </row>
    <row r="347" spans="1:6" x14ac:dyDescent="0.25">
      <c r="A347" s="182">
        <v>40006994</v>
      </c>
      <c r="B347" s="182" t="s">
        <v>633</v>
      </c>
      <c r="C347" s="182" t="s">
        <v>224</v>
      </c>
      <c r="D347" s="182" t="s">
        <v>306</v>
      </c>
      <c r="E347" s="182" t="s">
        <v>307</v>
      </c>
      <c r="F347" s="182" t="s">
        <v>307</v>
      </c>
    </row>
    <row r="348" spans="1:6" x14ac:dyDescent="0.25">
      <c r="A348" s="182">
        <v>40007274</v>
      </c>
      <c r="B348" s="182" t="s">
        <v>634</v>
      </c>
      <c r="C348" s="182" t="s">
        <v>224</v>
      </c>
      <c r="D348" s="182" t="s">
        <v>271</v>
      </c>
      <c r="E348" s="182" t="s">
        <v>272</v>
      </c>
      <c r="F348" s="182" t="s">
        <v>272</v>
      </c>
    </row>
    <row r="349" spans="1:6" x14ac:dyDescent="0.25">
      <c r="A349" s="182">
        <v>40009302</v>
      </c>
      <c r="B349" s="182" t="s">
        <v>635</v>
      </c>
      <c r="C349" s="182" t="s">
        <v>224</v>
      </c>
      <c r="D349" s="182" t="s">
        <v>271</v>
      </c>
      <c r="E349" s="182" t="s">
        <v>272</v>
      </c>
      <c r="F349" s="182" t="s">
        <v>272</v>
      </c>
    </row>
    <row r="350" spans="1:6" x14ac:dyDescent="0.25">
      <c r="A350" s="182">
        <v>40002663</v>
      </c>
      <c r="B350" s="182" t="s">
        <v>636</v>
      </c>
      <c r="C350" s="182" t="s">
        <v>224</v>
      </c>
      <c r="D350" s="182" t="s">
        <v>271</v>
      </c>
      <c r="E350" s="182" t="s">
        <v>272</v>
      </c>
      <c r="F350" s="182" t="s">
        <v>272</v>
      </c>
    </row>
    <row r="351" spans="1:6" x14ac:dyDescent="0.25">
      <c r="A351" s="182">
        <v>40001810</v>
      </c>
      <c r="B351" s="182" t="s">
        <v>637</v>
      </c>
      <c r="C351" s="182" t="s">
        <v>224</v>
      </c>
      <c r="D351" s="182" t="s">
        <v>271</v>
      </c>
      <c r="E351" s="182" t="s">
        <v>272</v>
      </c>
      <c r="F351" s="182" t="s">
        <v>272</v>
      </c>
    </row>
    <row r="352" spans="1:6" x14ac:dyDescent="0.25">
      <c r="A352" s="182">
        <v>40001914</v>
      </c>
      <c r="B352" s="182" t="s">
        <v>638</v>
      </c>
      <c r="C352" s="182" t="s">
        <v>224</v>
      </c>
      <c r="D352" s="182" t="s">
        <v>271</v>
      </c>
      <c r="E352" s="182" t="s">
        <v>272</v>
      </c>
      <c r="F352" s="182" t="s">
        <v>272</v>
      </c>
    </row>
    <row r="353" spans="1:6" x14ac:dyDescent="0.25">
      <c r="A353" s="182">
        <v>40005313</v>
      </c>
      <c r="B353" s="182" t="s">
        <v>639</v>
      </c>
      <c r="C353" s="182" t="s">
        <v>224</v>
      </c>
      <c r="D353" s="182" t="s">
        <v>249</v>
      </c>
      <c r="E353" s="182" t="s">
        <v>250</v>
      </c>
      <c r="F353" s="182" t="s">
        <v>250</v>
      </c>
    </row>
    <row r="354" spans="1:6" x14ac:dyDescent="0.25">
      <c r="A354" s="182">
        <v>40007628</v>
      </c>
      <c r="B354" s="182" t="s">
        <v>640</v>
      </c>
      <c r="C354" s="182" t="s">
        <v>224</v>
      </c>
      <c r="D354" s="182" t="s">
        <v>342</v>
      </c>
      <c r="E354" s="182" t="s">
        <v>343</v>
      </c>
      <c r="F354" s="182" t="s">
        <v>343</v>
      </c>
    </row>
    <row r="355" spans="1:6" x14ac:dyDescent="0.25">
      <c r="A355" s="182">
        <v>40420141</v>
      </c>
      <c r="B355" s="182" t="s">
        <v>641</v>
      </c>
      <c r="C355" s="182" t="s">
        <v>231</v>
      </c>
      <c r="D355" s="182" t="s">
        <v>232</v>
      </c>
      <c r="E355" s="182" t="s">
        <v>233</v>
      </c>
      <c r="F355" s="182" t="s">
        <v>233</v>
      </c>
    </row>
    <row r="356" spans="1:6" x14ac:dyDescent="0.25">
      <c r="A356" s="182">
        <v>40007542</v>
      </c>
      <c r="B356" s="182" t="s">
        <v>642</v>
      </c>
      <c r="C356" s="182" t="s">
        <v>224</v>
      </c>
      <c r="D356" s="182" t="s">
        <v>262</v>
      </c>
      <c r="E356" s="182" t="s">
        <v>263</v>
      </c>
      <c r="F356" s="182" t="s">
        <v>263</v>
      </c>
    </row>
    <row r="357" spans="1:6" x14ac:dyDescent="0.25">
      <c r="A357" s="182">
        <v>40007200</v>
      </c>
      <c r="B357" s="182" t="s">
        <v>643</v>
      </c>
      <c r="C357" s="182" t="s">
        <v>224</v>
      </c>
      <c r="D357" s="182" t="s">
        <v>309</v>
      </c>
      <c r="E357" s="182" t="s">
        <v>310</v>
      </c>
      <c r="F357" s="182" t="s">
        <v>310</v>
      </c>
    </row>
    <row r="358" spans="1:6" x14ac:dyDescent="0.25">
      <c r="A358" s="182">
        <v>40009340</v>
      </c>
      <c r="B358" s="182" t="s">
        <v>644</v>
      </c>
      <c r="C358" s="182" t="s">
        <v>224</v>
      </c>
      <c r="D358" s="182" t="s">
        <v>306</v>
      </c>
      <c r="E358" s="182" t="s">
        <v>307</v>
      </c>
      <c r="F358" s="182" t="s">
        <v>307</v>
      </c>
    </row>
    <row r="359" spans="1:6" x14ac:dyDescent="0.25">
      <c r="A359" s="182">
        <v>40002462</v>
      </c>
      <c r="B359" s="182" t="s">
        <v>645</v>
      </c>
      <c r="C359" s="182" t="s">
        <v>224</v>
      </c>
      <c r="D359" s="182" t="s">
        <v>249</v>
      </c>
      <c r="E359" s="182" t="s">
        <v>250</v>
      </c>
      <c r="F359" s="182" t="s">
        <v>250</v>
      </c>
    </row>
    <row r="360" spans="1:6" x14ac:dyDescent="0.25">
      <c r="A360" s="182">
        <v>40008450</v>
      </c>
      <c r="B360" s="182" t="s">
        <v>646</v>
      </c>
      <c r="C360" s="182" t="s">
        <v>224</v>
      </c>
      <c r="D360" s="182" t="s">
        <v>291</v>
      </c>
      <c r="E360" s="182" t="s">
        <v>292</v>
      </c>
      <c r="F360" s="182" t="s">
        <v>292</v>
      </c>
    </row>
    <row r="361" spans="1:6" x14ac:dyDescent="0.25">
      <c r="A361" s="182">
        <v>40420393</v>
      </c>
      <c r="B361" s="182" t="s">
        <v>647</v>
      </c>
      <c r="C361" s="182" t="s">
        <v>231</v>
      </c>
      <c r="D361" s="182" t="s">
        <v>236</v>
      </c>
      <c r="E361" s="182" t="s">
        <v>237</v>
      </c>
      <c r="F361" s="182" t="s">
        <v>237</v>
      </c>
    </row>
    <row r="362" spans="1:6" x14ac:dyDescent="0.25">
      <c r="A362" s="182">
        <v>40009644</v>
      </c>
      <c r="B362" s="182" t="s">
        <v>648</v>
      </c>
      <c r="C362" s="182" t="s">
        <v>224</v>
      </c>
      <c r="D362" s="182" t="s">
        <v>306</v>
      </c>
      <c r="E362" s="182" t="s">
        <v>307</v>
      </c>
      <c r="F362" s="182" t="s">
        <v>307</v>
      </c>
    </row>
    <row r="363" spans="1:6" x14ac:dyDescent="0.25">
      <c r="A363" s="182">
        <v>40009692</v>
      </c>
      <c r="B363" s="182" t="s">
        <v>649</v>
      </c>
      <c r="C363" s="182" t="s">
        <v>224</v>
      </c>
      <c r="D363" s="182" t="s">
        <v>333</v>
      </c>
      <c r="E363" s="182" t="s">
        <v>334</v>
      </c>
      <c r="F363" s="182" t="s">
        <v>334</v>
      </c>
    </row>
    <row r="364" spans="1:6" x14ac:dyDescent="0.25">
      <c r="A364" s="182">
        <v>40005249</v>
      </c>
      <c r="B364" s="182" t="s">
        <v>650</v>
      </c>
      <c r="C364" s="182" t="s">
        <v>224</v>
      </c>
      <c r="D364" s="182" t="s">
        <v>265</v>
      </c>
      <c r="E364" s="182" t="s">
        <v>266</v>
      </c>
      <c r="F364" s="182" t="s">
        <v>266</v>
      </c>
    </row>
    <row r="365" spans="1:6" x14ac:dyDescent="0.25">
      <c r="A365" s="182">
        <v>40007561</v>
      </c>
      <c r="B365" s="182" t="s">
        <v>651</v>
      </c>
      <c r="C365" s="182" t="s">
        <v>224</v>
      </c>
      <c r="D365" s="182" t="s">
        <v>303</v>
      </c>
      <c r="E365" s="182" t="s">
        <v>304</v>
      </c>
      <c r="F365" s="182" t="s">
        <v>304</v>
      </c>
    </row>
    <row r="366" spans="1:6" x14ac:dyDescent="0.25">
      <c r="A366" s="182">
        <v>40009074</v>
      </c>
      <c r="B366" s="182" t="s">
        <v>652</v>
      </c>
      <c r="C366" s="182" t="s">
        <v>224</v>
      </c>
      <c r="D366" s="182" t="s">
        <v>309</v>
      </c>
      <c r="E366" s="182" t="s">
        <v>310</v>
      </c>
      <c r="F366" s="182" t="s">
        <v>310</v>
      </c>
    </row>
    <row r="367" spans="1:6" x14ac:dyDescent="0.25">
      <c r="A367" s="182">
        <v>40006350</v>
      </c>
      <c r="B367" s="182" t="s">
        <v>653</v>
      </c>
      <c r="C367" s="182" t="s">
        <v>224</v>
      </c>
      <c r="D367" s="182" t="s">
        <v>228</v>
      </c>
      <c r="E367" s="182" t="s">
        <v>229</v>
      </c>
      <c r="F367" s="182" t="s">
        <v>229</v>
      </c>
    </row>
    <row r="368" spans="1:6" x14ac:dyDescent="0.25">
      <c r="A368" s="182">
        <v>40003513</v>
      </c>
      <c r="B368" s="182" t="s">
        <v>654</v>
      </c>
      <c r="C368" s="182" t="s">
        <v>224</v>
      </c>
      <c r="D368" s="182" t="s">
        <v>262</v>
      </c>
      <c r="E368" s="182" t="s">
        <v>263</v>
      </c>
      <c r="F368" s="182" t="s">
        <v>263</v>
      </c>
    </row>
    <row r="369" spans="1:6" x14ac:dyDescent="0.25">
      <c r="A369" s="182">
        <v>40420472</v>
      </c>
      <c r="B369" s="182" t="s">
        <v>655</v>
      </c>
      <c r="C369" s="182" t="s">
        <v>231</v>
      </c>
      <c r="D369" s="182" t="s">
        <v>236</v>
      </c>
      <c r="E369" s="182" t="s">
        <v>237</v>
      </c>
      <c r="F369" s="182" t="s">
        <v>237</v>
      </c>
    </row>
    <row r="370" spans="1:6" x14ac:dyDescent="0.25">
      <c r="A370" s="182">
        <v>40424219</v>
      </c>
      <c r="B370" s="182" t="s">
        <v>656</v>
      </c>
      <c r="C370" s="182" t="s">
        <v>231</v>
      </c>
      <c r="D370" s="182" t="s">
        <v>242</v>
      </c>
      <c r="E370" s="182" t="s">
        <v>243</v>
      </c>
      <c r="F370" s="182" t="s">
        <v>243</v>
      </c>
    </row>
    <row r="371" spans="1:6" x14ac:dyDescent="0.25">
      <c r="A371" s="182">
        <v>40424356</v>
      </c>
      <c r="B371" s="182" t="s">
        <v>657</v>
      </c>
      <c r="C371" s="182" t="s">
        <v>231</v>
      </c>
      <c r="D371" s="182" t="s">
        <v>232</v>
      </c>
      <c r="E371" s="182" t="s">
        <v>233</v>
      </c>
      <c r="F371" s="182" t="s">
        <v>233</v>
      </c>
    </row>
    <row r="372" spans="1:6" x14ac:dyDescent="0.25">
      <c r="A372" s="182">
        <v>40424411</v>
      </c>
      <c r="B372" s="182" t="s">
        <v>658</v>
      </c>
      <c r="C372" s="182" t="s">
        <v>231</v>
      </c>
      <c r="D372" s="182" t="s">
        <v>338</v>
      </c>
      <c r="E372" s="182" t="s">
        <v>339</v>
      </c>
      <c r="F372" s="182" t="s">
        <v>339</v>
      </c>
    </row>
    <row r="373" spans="1:6" x14ac:dyDescent="0.25">
      <c r="A373" s="182">
        <v>40421496</v>
      </c>
      <c r="B373" s="182" t="s">
        <v>658</v>
      </c>
      <c r="C373" s="182" t="s">
        <v>231</v>
      </c>
      <c r="D373" s="182" t="s">
        <v>285</v>
      </c>
      <c r="E373" s="182" t="s">
        <v>286</v>
      </c>
      <c r="F373" s="182" t="s">
        <v>286</v>
      </c>
    </row>
    <row r="374" spans="1:6" x14ac:dyDescent="0.25">
      <c r="A374" s="182">
        <v>40007213</v>
      </c>
      <c r="B374" s="182" t="s">
        <v>659</v>
      </c>
      <c r="C374" s="182" t="s">
        <v>224</v>
      </c>
      <c r="D374" s="182" t="s">
        <v>228</v>
      </c>
      <c r="E374" s="182" t="s">
        <v>229</v>
      </c>
      <c r="F374" s="182" t="s">
        <v>229</v>
      </c>
    </row>
    <row r="375" spans="1:6" x14ac:dyDescent="0.25">
      <c r="A375" s="182">
        <v>40006223</v>
      </c>
      <c r="B375" s="182" t="s">
        <v>660</v>
      </c>
      <c r="C375" s="182" t="s">
        <v>224</v>
      </c>
      <c r="D375" s="182" t="s">
        <v>445</v>
      </c>
      <c r="E375" s="182" t="s">
        <v>446</v>
      </c>
      <c r="F375" s="182" t="s">
        <v>446</v>
      </c>
    </row>
    <row r="376" spans="1:6" x14ac:dyDescent="0.25">
      <c r="A376" s="182">
        <v>40006977</v>
      </c>
      <c r="B376" s="182" t="s">
        <v>661</v>
      </c>
      <c r="C376" s="182" t="s">
        <v>224</v>
      </c>
      <c r="D376" s="182" t="s">
        <v>392</v>
      </c>
      <c r="E376" s="182" t="s">
        <v>393</v>
      </c>
      <c r="F376" s="182" t="s">
        <v>393</v>
      </c>
    </row>
    <row r="377" spans="1:6" x14ac:dyDescent="0.25">
      <c r="A377" s="182">
        <v>40002713</v>
      </c>
      <c r="B377" s="182" t="s">
        <v>662</v>
      </c>
      <c r="C377" s="182" t="s">
        <v>224</v>
      </c>
      <c r="D377" s="182" t="s">
        <v>249</v>
      </c>
      <c r="E377" s="182" t="s">
        <v>250</v>
      </c>
      <c r="F377" s="182" t="s">
        <v>250</v>
      </c>
    </row>
    <row r="378" spans="1:6" x14ac:dyDescent="0.25">
      <c r="A378" s="182">
        <v>40421405</v>
      </c>
      <c r="B378" s="182" t="s">
        <v>663</v>
      </c>
      <c r="C378" s="182" t="s">
        <v>231</v>
      </c>
      <c r="D378" s="182" t="s">
        <v>285</v>
      </c>
      <c r="E378" s="182" t="s">
        <v>286</v>
      </c>
      <c r="F378" s="182" t="s">
        <v>286</v>
      </c>
    </row>
    <row r="379" spans="1:6" x14ac:dyDescent="0.25">
      <c r="A379" s="182">
        <v>40001867</v>
      </c>
      <c r="B379" s="182" t="s">
        <v>664</v>
      </c>
      <c r="C379" s="182" t="s">
        <v>224</v>
      </c>
      <c r="D379" s="182" t="s">
        <v>277</v>
      </c>
      <c r="E379" s="182" t="s">
        <v>278</v>
      </c>
      <c r="F379" s="182" t="s">
        <v>278</v>
      </c>
    </row>
    <row r="380" spans="1:6" x14ac:dyDescent="0.25">
      <c r="A380" s="182">
        <v>40009905</v>
      </c>
      <c r="B380" s="182" t="s">
        <v>665</v>
      </c>
      <c r="C380" s="182" t="s">
        <v>224</v>
      </c>
      <c r="D380" s="182" t="s">
        <v>306</v>
      </c>
      <c r="E380" s="182" t="s">
        <v>307</v>
      </c>
      <c r="F380" s="182" t="s">
        <v>307</v>
      </c>
    </row>
    <row r="381" spans="1:6" x14ac:dyDescent="0.25">
      <c r="A381" s="182">
        <v>40009858</v>
      </c>
      <c r="B381" s="182" t="s">
        <v>666</v>
      </c>
      <c r="C381" s="182" t="s">
        <v>224</v>
      </c>
      <c r="D381" s="182" t="s">
        <v>249</v>
      </c>
      <c r="E381" s="182" t="s">
        <v>250</v>
      </c>
      <c r="F381" s="182" t="s">
        <v>250</v>
      </c>
    </row>
    <row r="382" spans="1:6" x14ac:dyDescent="0.25">
      <c r="A382" s="182">
        <v>40009963</v>
      </c>
      <c r="B382" s="182" t="s">
        <v>667</v>
      </c>
      <c r="C382" s="182" t="s">
        <v>224</v>
      </c>
      <c r="D382" s="182" t="s">
        <v>249</v>
      </c>
      <c r="E382" s="182" t="s">
        <v>250</v>
      </c>
      <c r="F382" s="182" t="s">
        <v>250</v>
      </c>
    </row>
    <row r="383" spans="1:6" x14ac:dyDescent="0.25">
      <c r="A383" s="182">
        <v>40009934</v>
      </c>
      <c r="B383" s="182" t="s">
        <v>668</v>
      </c>
      <c r="C383" s="182" t="s">
        <v>224</v>
      </c>
      <c r="D383" s="182" t="s">
        <v>291</v>
      </c>
      <c r="E383" s="182" t="s">
        <v>292</v>
      </c>
      <c r="F383" s="182" t="s">
        <v>292</v>
      </c>
    </row>
    <row r="384" spans="1:6" x14ac:dyDescent="0.25">
      <c r="A384" s="182">
        <v>40009956</v>
      </c>
      <c r="B384" s="182" t="s">
        <v>669</v>
      </c>
      <c r="C384" s="182" t="s">
        <v>224</v>
      </c>
      <c r="D384" s="182" t="s">
        <v>291</v>
      </c>
      <c r="E384" s="182" t="s">
        <v>292</v>
      </c>
      <c r="F384" s="182" t="s">
        <v>292</v>
      </c>
    </row>
    <row r="385" spans="1:6" x14ac:dyDescent="0.25">
      <c r="A385" s="182">
        <v>40009898</v>
      </c>
      <c r="B385" s="182" t="s">
        <v>670</v>
      </c>
      <c r="C385" s="182" t="s">
        <v>224</v>
      </c>
      <c r="D385" s="182" t="s">
        <v>342</v>
      </c>
      <c r="E385" s="182" t="s">
        <v>343</v>
      </c>
      <c r="F385" s="182" t="s">
        <v>343</v>
      </c>
    </row>
    <row r="386" spans="1:6" x14ac:dyDescent="0.25">
      <c r="A386" s="182">
        <v>40009850</v>
      </c>
      <c r="B386" s="182" t="s">
        <v>671</v>
      </c>
      <c r="C386" s="182" t="s">
        <v>224</v>
      </c>
      <c r="D386" s="182" t="s">
        <v>303</v>
      </c>
      <c r="E386" s="182" t="s">
        <v>304</v>
      </c>
      <c r="F386" s="182" t="s">
        <v>304</v>
      </c>
    </row>
    <row r="387" spans="1:6" x14ac:dyDescent="0.25">
      <c r="A387" s="182">
        <v>40009877</v>
      </c>
      <c r="B387" s="182" t="s">
        <v>672</v>
      </c>
      <c r="C387" s="182" t="s">
        <v>224</v>
      </c>
      <c r="D387" s="182" t="s">
        <v>322</v>
      </c>
      <c r="E387" s="182" t="s">
        <v>323</v>
      </c>
      <c r="F387" s="182" t="s">
        <v>323</v>
      </c>
    </row>
    <row r="388" spans="1:6" x14ac:dyDescent="0.25">
      <c r="A388" s="182">
        <v>40424328</v>
      </c>
      <c r="B388" s="182" t="s">
        <v>673</v>
      </c>
      <c r="C388" s="182" t="s">
        <v>231</v>
      </c>
      <c r="D388" s="182" t="s">
        <v>236</v>
      </c>
      <c r="E388" s="182" t="s">
        <v>237</v>
      </c>
      <c r="F388" s="182" t="s">
        <v>237</v>
      </c>
    </row>
    <row r="389" spans="1:6" x14ac:dyDescent="0.25">
      <c r="A389" s="182">
        <v>40424355</v>
      </c>
      <c r="B389" s="182" t="s">
        <v>674</v>
      </c>
      <c r="C389" s="182" t="s">
        <v>231</v>
      </c>
      <c r="D389" s="182" t="s">
        <v>242</v>
      </c>
      <c r="E389" s="182" t="s">
        <v>243</v>
      </c>
      <c r="F389" s="182" t="s">
        <v>243</v>
      </c>
    </row>
    <row r="390" spans="1:6" x14ac:dyDescent="0.25">
      <c r="A390" s="182">
        <v>40424400</v>
      </c>
      <c r="B390" s="182" t="s">
        <v>675</v>
      </c>
      <c r="C390" s="182" t="s">
        <v>231</v>
      </c>
      <c r="D390" s="182" t="s">
        <v>338</v>
      </c>
      <c r="E390" s="182" t="s">
        <v>339</v>
      </c>
      <c r="F390" s="182" t="s">
        <v>339</v>
      </c>
    </row>
    <row r="391" spans="1:6" x14ac:dyDescent="0.25">
      <c r="A391" s="182">
        <v>40424300</v>
      </c>
      <c r="B391" s="182" t="s">
        <v>676</v>
      </c>
      <c r="C391" s="182" t="s">
        <v>231</v>
      </c>
      <c r="D391" s="182" t="s">
        <v>236</v>
      </c>
      <c r="E391" s="182" t="s">
        <v>237</v>
      </c>
      <c r="F391" s="182" t="s">
        <v>237</v>
      </c>
    </row>
    <row r="392" spans="1:6" x14ac:dyDescent="0.25">
      <c r="A392" s="182">
        <v>40424428</v>
      </c>
      <c r="B392" s="182" t="s">
        <v>677</v>
      </c>
      <c r="C392" s="182" t="s">
        <v>231</v>
      </c>
      <c r="D392" s="182" t="s">
        <v>232</v>
      </c>
      <c r="E392" s="182" t="s">
        <v>233</v>
      </c>
      <c r="F392" s="182" t="s">
        <v>233</v>
      </c>
    </row>
    <row r="393" spans="1:6" x14ac:dyDescent="0.25">
      <c r="A393" s="182">
        <v>40009758</v>
      </c>
      <c r="B393" s="182" t="s">
        <v>678</v>
      </c>
      <c r="C393" s="182" t="s">
        <v>224</v>
      </c>
      <c r="D393" s="182" t="s">
        <v>249</v>
      </c>
      <c r="E393" s="182" t="s">
        <v>250</v>
      </c>
      <c r="F393" s="182" t="s">
        <v>250</v>
      </c>
    </row>
    <row r="394" spans="1:6" x14ac:dyDescent="0.25">
      <c r="A394" s="182">
        <v>40009841</v>
      </c>
      <c r="B394" s="182" t="s">
        <v>679</v>
      </c>
      <c r="C394" s="182" t="s">
        <v>224</v>
      </c>
      <c r="D394" s="182" t="s">
        <v>291</v>
      </c>
      <c r="E394" s="182" t="s">
        <v>292</v>
      </c>
      <c r="F394" s="182" t="s">
        <v>292</v>
      </c>
    </row>
    <row r="395" spans="1:6" x14ac:dyDescent="0.25">
      <c r="A395" s="182">
        <v>40009845</v>
      </c>
      <c r="B395" s="182" t="s">
        <v>680</v>
      </c>
      <c r="C395" s="182" t="s">
        <v>224</v>
      </c>
      <c r="D395" s="182" t="s">
        <v>279</v>
      </c>
      <c r="E395" s="182" t="s">
        <v>280</v>
      </c>
      <c r="F395" s="182" t="s">
        <v>280</v>
      </c>
    </row>
    <row r="396" spans="1:6" x14ac:dyDescent="0.25">
      <c r="A396" s="182">
        <v>40008672</v>
      </c>
      <c r="B396" s="182" t="s">
        <v>681</v>
      </c>
      <c r="C396" s="182" t="s">
        <v>224</v>
      </c>
      <c r="D396" s="182" t="s">
        <v>376</v>
      </c>
      <c r="E396" s="182" t="s">
        <v>377</v>
      </c>
      <c r="F396" s="182" t="s">
        <v>377</v>
      </c>
    </row>
    <row r="397" spans="1:6" x14ac:dyDescent="0.25">
      <c r="A397" s="182">
        <v>40009640</v>
      </c>
      <c r="B397" s="182" t="s">
        <v>682</v>
      </c>
      <c r="C397" s="182" t="s">
        <v>224</v>
      </c>
      <c r="D397" s="182" t="s">
        <v>249</v>
      </c>
      <c r="E397" s="182" t="s">
        <v>250</v>
      </c>
      <c r="F397" s="182" t="s">
        <v>250</v>
      </c>
    </row>
    <row r="398" spans="1:6" x14ac:dyDescent="0.25">
      <c r="A398" s="182">
        <v>40009856</v>
      </c>
      <c r="B398" s="182" t="s">
        <v>683</v>
      </c>
      <c r="C398" s="182" t="s">
        <v>224</v>
      </c>
      <c r="D398" s="182" t="s">
        <v>368</v>
      </c>
      <c r="E398" s="182" t="s">
        <v>369</v>
      </c>
      <c r="F398" s="182" t="s">
        <v>369</v>
      </c>
    </row>
    <row r="399" spans="1:6" x14ac:dyDescent="0.25">
      <c r="A399" s="182">
        <v>40009249</v>
      </c>
      <c r="B399" s="182" t="s">
        <v>684</v>
      </c>
      <c r="C399" s="182" t="s">
        <v>224</v>
      </c>
      <c r="D399" s="182" t="s">
        <v>279</v>
      </c>
      <c r="E399" s="182" t="s">
        <v>280</v>
      </c>
      <c r="F399" s="182" t="s">
        <v>280</v>
      </c>
    </row>
    <row r="400" spans="1:6" x14ac:dyDescent="0.25">
      <c r="A400" s="182">
        <v>40009704</v>
      </c>
      <c r="B400" s="182" t="s">
        <v>685</v>
      </c>
      <c r="C400" s="182" t="s">
        <v>224</v>
      </c>
      <c r="D400" s="182" t="s">
        <v>279</v>
      </c>
      <c r="E400" s="182" t="s">
        <v>280</v>
      </c>
      <c r="F400" s="182" t="s">
        <v>280</v>
      </c>
    </row>
    <row r="401" spans="1:6" x14ac:dyDescent="0.25">
      <c r="A401" s="182">
        <v>40009286</v>
      </c>
      <c r="B401" s="182" t="s">
        <v>686</v>
      </c>
      <c r="C401" s="182" t="s">
        <v>224</v>
      </c>
      <c r="D401" s="182" t="s">
        <v>342</v>
      </c>
      <c r="E401" s="182" t="s">
        <v>343</v>
      </c>
      <c r="F401" s="182" t="s">
        <v>343</v>
      </c>
    </row>
    <row r="402" spans="1:6" x14ac:dyDescent="0.25">
      <c r="A402" s="182">
        <v>40009992</v>
      </c>
      <c r="B402" s="182" t="s">
        <v>687</v>
      </c>
      <c r="C402" s="182" t="s">
        <v>224</v>
      </c>
      <c r="D402" s="182" t="s">
        <v>342</v>
      </c>
      <c r="E402" s="182" t="s">
        <v>343</v>
      </c>
      <c r="F402" s="182" t="s">
        <v>343</v>
      </c>
    </row>
    <row r="403" spans="1:6" x14ac:dyDescent="0.25">
      <c r="A403" s="182">
        <v>40009414</v>
      </c>
      <c r="B403" s="182" t="s">
        <v>688</v>
      </c>
      <c r="C403" s="182" t="s">
        <v>224</v>
      </c>
      <c r="D403" s="182" t="s">
        <v>256</v>
      </c>
      <c r="E403" s="182" t="s">
        <v>257</v>
      </c>
      <c r="F403" s="182" t="s">
        <v>257</v>
      </c>
    </row>
    <row r="404" spans="1:6" x14ac:dyDescent="0.25">
      <c r="A404" s="182">
        <v>40009562</v>
      </c>
      <c r="B404" s="182" t="s">
        <v>689</v>
      </c>
      <c r="C404" s="182" t="s">
        <v>224</v>
      </c>
      <c r="D404" s="182" t="s">
        <v>376</v>
      </c>
      <c r="E404" s="182" t="s">
        <v>377</v>
      </c>
      <c r="F404" s="182" t="s">
        <v>377</v>
      </c>
    </row>
    <row r="405" spans="1:6" x14ac:dyDescent="0.25">
      <c r="A405" s="182">
        <v>40009392</v>
      </c>
      <c r="B405" s="182" t="s">
        <v>690</v>
      </c>
      <c r="C405" s="182" t="s">
        <v>224</v>
      </c>
      <c r="D405" s="182" t="s">
        <v>392</v>
      </c>
      <c r="E405" s="182" t="s">
        <v>393</v>
      </c>
      <c r="F405" s="182" t="s">
        <v>393</v>
      </c>
    </row>
    <row r="406" spans="1:6" x14ac:dyDescent="0.25">
      <c r="A406" s="182">
        <v>40009333</v>
      </c>
      <c r="B406" s="182" t="s">
        <v>691</v>
      </c>
      <c r="C406" s="182" t="s">
        <v>224</v>
      </c>
      <c r="D406" s="182" t="s">
        <v>569</v>
      </c>
      <c r="E406" s="182" t="s">
        <v>570</v>
      </c>
      <c r="F406" s="182" t="s">
        <v>570</v>
      </c>
    </row>
    <row r="407" spans="1:6" x14ac:dyDescent="0.25">
      <c r="A407" s="182">
        <v>40009320</v>
      </c>
      <c r="B407" s="182" t="s">
        <v>692</v>
      </c>
      <c r="C407" s="182" t="s">
        <v>224</v>
      </c>
      <c r="D407" s="182" t="s">
        <v>569</v>
      </c>
      <c r="E407" s="182" t="s">
        <v>570</v>
      </c>
      <c r="F407" s="182" t="s">
        <v>570</v>
      </c>
    </row>
    <row r="408" spans="1:6" x14ac:dyDescent="0.25">
      <c r="A408" s="182">
        <v>40009287</v>
      </c>
      <c r="B408" s="182" t="s">
        <v>693</v>
      </c>
      <c r="C408" s="182" t="s">
        <v>224</v>
      </c>
      <c r="D408" s="182" t="s">
        <v>569</v>
      </c>
      <c r="E408" s="182" t="s">
        <v>570</v>
      </c>
      <c r="F408" s="182" t="s">
        <v>570</v>
      </c>
    </row>
    <row r="409" spans="1:6" x14ac:dyDescent="0.25">
      <c r="A409" s="182">
        <v>40009688</v>
      </c>
      <c r="B409" s="182" t="s">
        <v>694</v>
      </c>
      <c r="C409" s="182" t="s">
        <v>224</v>
      </c>
      <c r="D409" s="182" t="s">
        <v>256</v>
      </c>
      <c r="E409" s="182" t="s">
        <v>257</v>
      </c>
      <c r="F409" s="182" t="s">
        <v>257</v>
      </c>
    </row>
    <row r="410" spans="1:6" x14ac:dyDescent="0.25">
      <c r="A410" s="182">
        <v>40009210</v>
      </c>
      <c r="B410" s="182" t="s">
        <v>695</v>
      </c>
      <c r="C410" s="182" t="s">
        <v>224</v>
      </c>
      <c r="D410" s="182" t="s">
        <v>256</v>
      </c>
      <c r="E410" s="182" t="s">
        <v>257</v>
      </c>
      <c r="F410" s="182" t="s">
        <v>257</v>
      </c>
    </row>
    <row r="411" spans="1:6" x14ac:dyDescent="0.25">
      <c r="A411" s="182">
        <v>40008191</v>
      </c>
      <c r="B411" s="182" t="s">
        <v>696</v>
      </c>
      <c r="C411" s="182" t="s">
        <v>224</v>
      </c>
      <c r="D411" s="182" t="s">
        <v>277</v>
      </c>
      <c r="E411" s="182" t="s">
        <v>278</v>
      </c>
      <c r="F411" s="182" t="s">
        <v>278</v>
      </c>
    </row>
    <row r="412" spans="1:6" x14ac:dyDescent="0.25">
      <c r="A412" s="182">
        <v>40009132</v>
      </c>
      <c r="B412" s="182" t="s">
        <v>697</v>
      </c>
      <c r="C412" s="182" t="s">
        <v>224</v>
      </c>
      <c r="D412" s="182" t="s">
        <v>333</v>
      </c>
      <c r="E412" s="182" t="s">
        <v>334</v>
      </c>
      <c r="F412" s="182" t="s">
        <v>334</v>
      </c>
    </row>
    <row r="413" spans="1:6" x14ac:dyDescent="0.25">
      <c r="A413" s="182">
        <v>40008866</v>
      </c>
      <c r="B413" s="182" t="s">
        <v>698</v>
      </c>
      <c r="C413" s="182" t="s">
        <v>224</v>
      </c>
      <c r="D413" s="182" t="s">
        <v>252</v>
      </c>
      <c r="E413" s="182" t="s">
        <v>253</v>
      </c>
      <c r="F413" s="182" t="s">
        <v>253</v>
      </c>
    </row>
    <row r="414" spans="1:6" x14ac:dyDescent="0.25">
      <c r="A414" s="182">
        <v>40009718</v>
      </c>
      <c r="B414" s="182" t="s">
        <v>699</v>
      </c>
      <c r="C414" s="182" t="s">
        <v>224</v>
      </c>
      <c r="D414" s="182" t="s">
        <v>252</v>
      </c>
      <c r="E414" s="182" t="s">
        <v>253</v>
      </c>
      <c r="F414" s="182" t="s">
        <v>253</v>
      </c>
    </row>
    <row r="415" spans="1:6" x14ac:dyDescent="0.25">
      <c r="A415" s="182">
        <v>40009273</v>
      </c>
      <c r="B415" s="182" t="s">
        <v>700</v>
      </c>
      <c r="C415" s="182" t="s">
        <v>224</v>
      </c>
      <c r="D415" s="182" t="s">
        <v>279</v>
      </c>
      <c r="E415" s="182" t="s">
        <v>280</v>
      </c>
      <c r="F415" s="182" t="s">
        <v>280</v>
      </c>
    </row>
    <row r="416" spans="1:6" x14ac:dyDescent="0.25">
      <c r="A416" s="182">
        <v>40009232</v>
      </c>
      <c r="B416" s="182" t="s">
        <v>701</v>
      </c>
      <c r="C416" s="182" t="s">
        <v>224</v>
      </c>
      <c r="D416" s="182" t="s">
        <v>322</v>
      </c>
      <c r="E416" s="182" t="s">
        <v>323</v>
      </c>
      <c r="F416" s="182" t="s">
        <v>323</v>
      </c>
    </row>
    <row r="417" spans="1:6" x14ac:dyDescent="0.25">
      <c r="A417" s="182">
        <v>40009746</v>
      </c>
      <c r="B417" s="182" t="s">
        <v>702</v>
      </c>
      <c r="C417" s="182" t="s">
        <v>224</v>
      </c>
      <c r="D417" s="182" t="s">
        <v>569</v>
      </c>
      <c r="E417" s="182" t="s">
        <v>570</v>
      </c>
      <c r="F417" s="182" t="s">
        <v>570</v>
      </c>
    </row>
    <row r="418" spans="1:6" x14ac:dyDescent="0.25">
      <c r="A418" s="182">
        <v>40009658</v>
      </c>
      <c r="B418" s="182" t="s">
        <v>703</v>
      </c>
      <c r="C418" s="182" t="s">
        <v>224</v>
      </c>
      <c r="D418" s="182" t="s">
        <v>225</v>
      </c>
      <c r="E418" s="182" t="s">
        <v>226</v>
      </c>
      <c r="F418" s="182" t="s">
        <v>226</v>
      </c>
    </row>
    <row r="419" spans="1:6" x14ac:dyDescent="0.25">
      <c r="A419" s="182">
        <v>40009224</v>
      </c>
      <c r="B419" s="182" t="s">
        <v>704</v>
      </c>
      <c r="C419" s="182" t="s">
        <v>224</v>
      </c>
      <c r="D419" s="182" t="s">
        <v>404</v>
      </c>
      <c r="E419" s="182" t="s">
        <v>405</v>
      </c>
      <c r="F419" s="182" t="s">
        <v>405</v>
      </c>
    </row>
    <row r="420" spans="1:6" x14ac:dyDescent="0.25">
      <c r="A420" s="182">
        <v>40009061</v>
      </c>
      <c r="B420" s="182" t="s">
        <v>705</v>
      </c>
      <c r="C420" s="182" t="s">
        <v>224</v>
      </c>
      <c r="D420" s="182" t="s">
        <v>249</v>
      </c>
      <c r="E420" s="182" t="s">
        <v>250</v>
      </c>
      <c r="F420" s="182" t="s">
        <v>250</v>
      </c>
    </row>
    <row r="421" spans="1:6" x14ac:dyDescent="0.25">
      <c r="A421" s="182">
        <v>40009387</v>
      </c>
      <c r="B421" s="182" t="s">
        <v>706</v>
      </c>
      <c r="C421" s="182" t="s">
        <v>224</v>
      </c>
      <c r="D421" s="182" t="s">
        <v>256</v>
      </c>
      <c r="E421" s="182" t="s">
        <v>257</v>
      </c>
      <c r="F421" s="182" t="s">
        <v>257</v>
      </c>
    </row>
    <row r="422" spans="1:6" x14ac:dyDescent="0.25">
      <c r="A422" s="182">
        <v>40009092</v>
      </c>
      <c r="B422" s="182" t="s">
        <v>707</v>
      </c>
      <c r="C422" s="182" t="s">
        <v>224</v>
      </c>
      <c r="D422" s="182" t="s">
        <v>342</v>
      </c>
      <c r="E422" s="182" t="s">
        <v>343</v>
      </c>
      <c r="F422" s="182" t="s">
        <v>343</v>
      </c>
    </row>
    <row r="423" spans="1:6" x14ac:dyDescent="0.25">
      <c r="A423" s="182">
        <v>40009274</v>
      </c>
      <c r="B423" s="182" t="s">
        <v>708</v>
      </c>
      <c r="C423" s="182" t="s">
        <v>224</v>
      </c>
      <c r="D423" s="182" t="s">
        <v>404</v>
      </c>
      <c r="E423" s="182" t="s">
        <v>405</v>
      </c>
      <c r="F423" s="182" t="s">
        <v>405</v>
      </c>
    </row>
    <row r="424" spans="1:6" x14ac:dyDescent="0.25">
      <c r="A424" s="182">
        <v>40009765</v>
      </c>
      <c r="B424" s="182" t="s">
        <v>709</v>
      </c>
      <c r="C424" s="182" t="s">
        <v>224</v>
      </c>
      <c r="D424" s="182" t="s">
        <v>404</v>
      </c>
      <c r="E424" s="182" t="s">
        <v>405</v>
      </c>
      <c r="F424" s="182" t="s">
        <v>405</v>
      </c>
    </row>
    <row r="425" spans="1:6" x14ac:dyDescent="0.25">
      <c r="A425" s="182">
        <v>40009187</v>
      </c>
      <c r="B425" s="182" t="s">
        <v>710</v>
      </c>
      <c r="C425" s="182" t="s">
        <v>224</v>
      </c>
      <c r="D425" s="182" t="s">
        <v>306</v>
      </c>
      <c r="E425" s="182" t="s">
        <v>307</v>
      </c>
      <c r="F425" s="182" t="s">
        <v>307</v>
      </c>
    </row>
    <row r="426" spans="1:6" x14ac:dyDescent="0.25">
      <c r="A426" s="182">
        <v>40009498</v>
      </c>
      <c r="B426" s="182" t="s">
        <v>711</v>
      </c>
      <c r="C426" s="182" t="s">
        <v>224</v>
      </c>
      <c r="D426" s="182" t="s">
        <v>252</v>
      </c>
      <c r="E426" s="182" t="s">
        <v>253</v>
      </c>
      <c r="F426" s="182" t="s">
        <v>253</v>
      </c>
    </row>
    <row r="427" spans="1:6" x14ac:dyDescent="0.25">
      <c r="A427" s="182">
        <v>40009098</v>
      </c>
      <c r="B427" s="182" t="s">
        <v>712</v>
      </c>
      <c r="C427" s="182" t="s">
        <v>224</v>
      </c>
      <c r="D427" s="182" t="s">
        <v>256</v>
      </c>
      <c r="E427" s="182" t="s">
        <v>257</v>
      </c>
      <c r="F427" s="182" t="s">
        <v>257</v>
      </c>
    </row>
    <row r="428" spans="1:6" x14ac:dyDescent="0.25">
      <c r="A428" s="182">
        <v>40009335</v>
      </c>
      <c r="B428" s="182" t="s">
        <v>713</v>
      </c>
      <c r="C428" s="182" t="s">
        <v>224</v>
      </c>
      <c r="D428" s="182" t="s">
        <v>306</v>
      </c>
      <c r="E428" s="182" t="s">
        <v>307</v>
      </c>
      <c r="F428" s="182" t="s">
        <v>307</v>
      </c>
    </row>
    <row r="429" spans="1:6" x14ac:dyDescent="0.25">
      <c r="A429" s="182">
        <v>40009701</v>
      </c>
      <c r="B429" s="182" t="s">
        <v>714</v>
      </c>
      <c r="C429" s="182" t="s">
        <v>224</v>
      </c>
      <c r="D429" s="182" t="s">
        <v>249</v>
      </c>
      <c r="E429" s="182" t="s">
        <v>250</v>
      </c>
      <c r="F429" s="182" t="s">
        <v>250</v>
      </c>
    </row>
    <row r="430" spans="1:6" x14ac:dyDescent="0.25">
      <c r="A430" s="182">
        <v>40009763</v>
      </c>
      <c r="B430" s="182" t="s">
        <v>715</v>
      </c>
      <c r="C430" s="182" t="s">
        <v>224</v>
      </c>
      <c r="D430" s="182" t="s">
        <v>249</v>
      </c>
      <c r="E430" s="182" t="s">
        <v>250</v>
      </c>
      <c r="F430" s="182" t="s">
        <v>250</v>
      </c>
    </row>
    <row r="431" spans="1:6" x14ac:dyDescent="0.25">
      <c r="A431" s="182">
        <v>40009466</v>
      </c>
      <c r="B431" s="182" t="s">
        <v>716</v>
      </c>
      <c r="C431" s="182" t="s">
        <v>224</v>
      </c>
      <c r="D431" s="182" t="s">
        <v>265</v>
      </c>
      <c r="E431" s="182" t="s">
        <v>266</v>
      </c>
      <c r="F431" s="182" t="s">
        <v>266</v>
      </c>
    </row>
    <row r="432" spans="1:6" x14ac:dyDescent="0.25">
      <c r="A432" s="182">
        <v>40009465</v>
      </c>
      <c r="B432" s="182" t="s">
        <v>717</v>
      </c>
      <c r="C432" s="182" t="s">
        <v>224</v>
      </c>
      <c r="D432" s="182" t="s">
        <v>376</v>
      </c>
      <c r="E432" s="182" t="s">
        <v>377</v>
      </c>
      <c r="F432" s="182" t="s">
        <v>377</v>
      </c>
    </row>
    <row r="433" spans="1:6" x14ac:dyDescent="0.25">
      <c r="A433" s="182">
        <v>40009421</v>
      </c>
      <c r="B433" s="182" t="s">
        <v>718</v>
      </c>
      <c r="C433" s="182" t="s">
        <v>224</v>
      </c>
      <c r="D433" s="182" t="s">
        <v>322</v>
      </c>
      <c r="E433" s="182" t="s">
        <v>323</v>
      </c>
      <c r="F433" s="182" t="s">
        <v>323</v>
      </c>
    </row>
    <row r="434" spans="1:6" x14ac:dyDescent="0.25">
      <c r="A434" s="182">
        <v>40009181</v>
      </c>
      <c r="B434" s="182" t="s">
        <v>719</v>
      </c>
      <c r="C434" s="182" t="s">
        <v>224</v>
      </c>
      <c r="D434" s="182" t="s">
        <v>322</v>
      </c>
      <c r="E434" s="182" t="s">
        <v>323</v>
      </c>
      <c r="F434" s="182" t="s">
        <v>323</v>
      </c>
    </row>
    <row r="435" spans="1:6" x14ac:dyDescent="0.25">
      <c r="A435" s="182">
        <v>40009449</v>
      </c>
      <c r="B435" s="182" t="s">
        <v>720</v>
      </c>
      <c r="C435" s="182" t="s">
        <v>224</v>
      </c>
      <c r="D435" s="182" t="s">
        <v>322</v>
      </c>
      <c r="E435" s="182" t="s">
        <v>323</v>
      </c>
      <c r="F435" s="182" t="s">
        <v>323</v>
      </c>
    </row>
    <row r="436" spans="1:6" x14ac:dyDescent="0.25">
      <c r="A436" s="182">
        <v>40009419</v>
      </c>
      <c r="B436" s="182" t="s">
        <v>721</v>
      </c>
      <c r="C436" s="182" t="s">
        <v>224</v>
      </c>
      <c r="D436" s="182" t="s">
        <v>268</v>
      </c>
      <c r="E436" s="182" t="s">
        <v>269</v>
      </c>
      <c r="F436" s="182" t="s">
        <v>269</v>
      </c>
    </row>
    <row r="437" spans="1:6" x14ac:dyDescent="0.25">
      <c r="A437" s="182">
        <v>40009892</v>
      </c>
      <c r="B437" s="182" t="s">
        <v>722</v>
      </c>
      <c r="C437" s="182" t="s">
        <v>224</v>
      </c>
      <c r="D437" s="182" t="s">
        <v>376</v>
      </c>
      <c r="E437" s="182" t="s">
        <v>377</v>
      </c>
      <c r="F437" s="182" t="s">
        <v>377</v>
      </c>
    </row>
    <row r="438" spans="1:6" x14ac:dyDescent="0.25">
      <c r="A438" s="182">
        <v>40009702</v>
      </c>
      <c r="B438" s="182" t="s">
        <v>723</v>
      </c>
      <c r="C438" s="182" t="s">
        <v>224</v>
      </c>
      <c r="D438" s="182" t="s">
        <v>249</v>
      </c>
      <c r="E438" s="182" t="s">
        <v>250</v>
      </c>
      <c r="F438" s="182" t="s">
        <v>250</v>
      </c>
    </row>
    <row r="439" spans="1:6" x14ac:dyDescent="0.25">
      <c r="A439" s="182">
        <v>40009106</v>
      </c>
      <c r="B439" s="182" t="s">
        <v>724</v>
      </c>
      <c r="C439" s="182" t="s">
        <v>224</v>
      </c>
      <c r="D439" s="182" t="s">
        <v>249</v>
      </c>
      <c r="E439" s="182" t="s">
        <v>250</v>
      </c>
      <c r="F439" s="182" t="s">
        <v>250</v>
      </c>
    </row>
    <row r="440" spans="1:6" x14ac:dyDescent="0.25">
      <c r="A440" s="182">
        <v>40009750</v>
      </c>
      <c r="B440" s="182" t="s">
        <v>725</v>
      </c>
      <c r="C440" s="182" t="s">
        <v>224</v>
      </c>
      <c r="D440" s="182" t="s">
        <v>306</v>
      </c>
      <c r="E440" s="182" t="s">
        <v>307</v>
      </c>
      <c r="F440" s="182" t="s">
        <v>307</v>
      </c>
    </row>
    <row r="441" spans="1:6" x14ac:dyDescent="0.25">
      <c r="A441" s="182">
        <v>40009352</v>
      </c>
      <c r="B441" s="182" t="s">
        <v>726</v>
      </c>
      <c r="C441" s="182" t="s">
        <v>224</v>
      </c>
      <c r="D441" s="182" t="s">
        <v>262</v>
      </c>
      <c r="E441" s="182" t="s">
        <v>263</v>
      </c>
      <c r="F441" s="182" t="s">
        <v>263</v>
      </c>
    </row>
    <row r="442" spans="1:6" x14ac:dyDescent="0.25">
      <c r="A442" s="182">
        <v>40009764</v>
      </c>
      <c r="B442" s="182" t="s">
        <v>727</v>
      </c>
      <c r="C442" s="182" t="s">
        <v>224</v>
      </c>
      <c r="D442" s="182" t="s">
        <v>404</v>
      </c>
      <c r="E442" s="182" t="s">
        <v>405</v>
      </c>
      <c r="F442" s="182" t="s">
        <v>405</v>
      </c>
    </row>
    <row r="443" spans="1:6" x14ac:dyDescent="0.25">
      <c r="A443" s="182">
        <v>40009305</v>
      </c>
      <c r="B443" s="182" t="s">
        <v>728</v>
      </c>
      <c r="C443" s="182" t="s">
        <v>224</v>
      </c>
      <c r="D443" s="182" t="s">
        <v>228</v>
      </c>
      <c r="E443" s="182" t="s">
        <v>229</v>
      </c>
      <c r="F443" s="182" t="s">
        <v>229</v>
      </c>
    </row>
    <row r="444" spans="1:6" x14ac:dyDescent="0.25">
      <c r="A444" s="182">
        <v>40009543</v>
      </c>
      <c r="B444" s="182" t="s">
        <v>729</v>
      </c>
      <c r="C444" s="182" t="s">
        <v>224</v>
      </c>
      <c r="D444" s="182" t="s">
        <v>228</v>
      </c>
      <c r="E444" s="182" t="s">
        <v>229</v>
      </c>
      <c r="F444" s="182" t="s">
        <v>229</v>
      </c>
    </row>
    <row r="445" spans="1:6" x14ac:dyDescent="0.25">
      <c r="A445" s="182">
        <v>40009583</v>
      </c>
      <c r="B445" s="182" t="s">
        <v>730</v>
      </c>
      <c r="C445" s="182" t="s">
        <v>224</v>
      </c>
      <c r="D445" s="182" t="s">
        <v>404</v>
      </c>
      <c r="E445" s="182" t="s">
        <v>405</v>
      </c>
      <c r="F445" s="182" t="s">
        <v>405</v>
      </c>
    </row>
    <row r="446" spans="1:6" x14ac:dyDescent="0.25">
      <c r="A446" s="182">
        <v>40009808</v>
      </c>
      <c r="B446" s="182" t="s">
        <v>731</v>
      </c>
      <c r="C446" s="182" t="s">
        <v>224</v>
      </c>
      <c r="D446" s="182" t="s">
        <v>228</v>
      </c>
      <c r="E446" s="182" t="s">
        <v>229</v>
      </c>
      <c r="F446" s="182" t="s">
        <v>229</v>
      </c>
    </row>
    <row r="447" spans="1:6" x14ac:dyDescent="0.25">
      <c r="A447" s="182">
        <v>40009539</v>
      </c>
      <c r="B447" s="182" t="s">
        <v>732</v>
      </c>
      <c r="C447" s="182" t="s">
        <v>224</v>
      </c>
      <c r="D447" s="182" t="s">
        <v>249</v>
      </c>
      <c r="E447" s="182" t="s">
        <v>250</v>
      </c>
      <c r="F447" s="182" t="s">
        <v>250</v>
      </c>
    </row>
    <row r="448" spans="1:6" x14ac:dyDescent="0.25">
      <c r="A448" s="182">
        <v>40009521</v>
      </c>
      <c r="B448" s="182" t="s">
        <v>733</v>
      </c>
      <c r="C448" s="182" t="s">
        <v>224</v>
      </c>
      <c r="D448" s="182" t="s">
        <v>368</v>
      </c>
      <c r="E448" s="182" t="s">
        <v>369</v>
      </c>
      <c r="F448" s="182" t="s">
        <v>369</v>
      </c>
    </row>
    <row r="449" spans="1:6" x14ac:dyDescent="0.25">
      <c r="A449" s="182">
        <v>40009374</v>
      </c>
      <c r="B449" s="182" t="s">
        <v>734</v>
      </c>
      <c r="C449" s="182" t="s">
        <v>224</v>
      </c>
      <c r="D449" s="182" t="s">
        <v>322</v>
      </c>
      <c r="E449" s="182" t="s">
        <v>323</v>
      </c>
      <c r="F449" s="182" t="s">
        <v>323</v>
      </c>
    </row>
    <row r="450" spans="1:6" x14ac:dyDescent="0.25">
      <c r="A450" s="182">
        <v>40009599</v>
      </c>
      <c r="B450" s="182" t="s">
        <v>735</v>
      </c>
      <c r="C450" s="182" t="s">
        <v>224</v>
      </c>
      <c r="D450" s="182" t="s">
        <v>404</v>
      </c>
      <c r="E450" s="182" t="s">
        <v>405</v>
      </c>
      <c r="F450" s="182" t="s">
        <v>405</v>
      </c>
    </row>
    <row r="451" spans="1:6" x14ac:dyDescent="0.25">
      <c r="A451" s="182">
        <v>40008893</v>
      </c>
      <c r="B451" s="182" t="s">
        <v>736</v>
      </c>
      <c r="C451" s="182" t="s">
        <v>224</v>
      </c>
      <c r="D451" s="182" t="s">
        <v>322</v>
      </c>
      <c r="E451" s="182" t="s">
        <v>323</v>
      </c>
      <c r="F451" s="182" t="s">
        <v>323</v>
      </c>
    </row>
    <row r="452" spans="1:6" x14ac:dyDescent="0.25">
      <c r="A452" s="182">
        <v>40009814</v>
      </c>
      <c r="B452" s="182" t="s">
        <v>737</v>
      </c>
      <c r="C452" s="182" t="s">
        <v>224</v>
      </c>
      <c r="D452" s="182" t="s">
        <v>291</v>
      </c>
      <c r="E452" s="182" t="s">
        <v>292</v>
      </c>
      <c r="F452" s="182" t="s">
        <v>292</v>
      </c>
    </row>
    <row r="453" spans="1:6" x14ac:dyDescent="0.25">
      <c r="A453" s="182">
        <v>40009761</v>
      </c>
      <c r="B453" s="182" t="s">
        <v>738</v>
      </c>
      <c r="C453" s="182" t="s">
        <v>224</v>
      </c>
      <c r="D453" s="182" t="s">
        <v>271</v>
      </c>
      <c r="E453" s="182" t="s">
        <v>272</v>
      </c>
      <c r="F453" s="182" t="s">
        <v>272</v>
      </c>
    </row>
    <row r="454" spans="1:6" x14ac:dyDescent="0.25">
      <c r="A454" s="182">
        <v>40009114</v>
      </c>
      <c r="B454" s="182" t="s">
        <v>739</v>
      </c>
      <c r="C454" s="182" t="s">
        <v>224</v>
      </c>
      <c r="D454" s="182" t="s">
        <v>228</v>
      </c>
      <c r="E454" s="182" t="s">
        <v>229</v>
      </c>
      <c r="F454" s="182" t="s">
        <v>229</v>
      </c>
    </row>
    <row r="455" spans="1:6" x14ac:dyDescent="0.25">
      <c r="A455" s="182">
        <v>40009752</v>
      </c>
      <c r="B455" s="182" t="s">
        <v>740</v>
      </c>
      <c r="C455" s="182" t="s">
        <v>224</v>
      </c>
      <c r="D455" s="182" t="s">
        <v>228</v>
      </c>
      <c r="E455" s="182" t="s">
        <v>229</v>
      </c>
      <c r="F455" s="182" t="s">
        <v>229</v>
      </c>
    </row>
    <row r="456" spans="1:6" x14ac:dyDescent="0.25">
      <c r="A456" s="182">
        <v>40009486</v>
      </c>
      <c r="B456" s="182" t="s">
        <v>741</v>
      </c>
      <c r="C456" s="182" t="s">
        <v>224</v>
      </c>
      <c r="D456" s="182" t="s">
        <v>228</v>
      </c>
      <c r="E456" s="182" t="s">
        <v>229</v>
      </c>
      <c r="F456" s="182" t="s">
        <v>229</v>
      </c>
    </row>
    <row r="457" spans="1:6" x14ac:dyDescent="0.25">
      <c r="A457" s="182">
        <v>40009505</v>
      </c>
      <c r="B457" s="182" t="s">
        <v>742</v>
      </c>
      <c r="C457" s="182" t="s">
        <v>224</v>
      </c>
      <c r="D457" s="182" t="s">
        <v>262</v>
      </c>
      <c r="E457" s="182" t="s">
        <v>263</v>
      </c>
      <c r="F457" s="182" t="s">
        <v>263</v>
      </c>
    </row>
    <row r="458" spans="1:6" x14ac:dyDescent="0.25">
      <c r="A458" s="182">
        <v>40009174</v>
      </c>
      <c r="B458" s="182" t="s">
        <v>743</v>
      </c>
      <c r="C458" s="182" t="s">
        <v>224</v>
      </c>
      <c r="D458" s="182" t="s">
        <v>262</v>
      </c>
      <c r="E458" s="182" t="s">
        <v>263</v>
      </c>
      <c r="F458" s="182" t="s">
        <v>263</v>
      </c>
    </row>
    <row r="459" spans="1:6" x14ac:dyDescent="0.25">
      <c r="A459" s="182">
        <v>40008906</v>
      </c>
      <c r="B459" s="182" t="s">
        <v>744</v>
      </c>
      <c r="C459" s="182" t="s">
        <v>224</v>
      </c>
      <c r="D459" s="182" t="s">
        <v>291</v>
      </c>
      <c r="E459" s="182" t="s">
        <v>292</v>
      </c>
      <c r="F459" s="182" t="s">
        <v>292</v>
      </c>
    </row>
    <row r="460" spans="1:6" x14ac:dyDescent="0.25">
      <c r="A460" s="182">
        <v>40009076</v>
      </c>
      <c r="B460" s="182" t="s">
        <v>745</v>
      </c>
      <c r="C460" s="182" t="s">
        <v>224</v>
      </c>
      <c r="D460" s="182" t="s">
        <v>449</v>
      </c>
      <c r="E460" s="182" t="s">
        <v>450</v>
      </c>
      <c r="F460" s="182" t="s">
        <v>450</v>
      </c>
    </row>
    <row r="461" spans="1:6" x14ac:dyDescent="0.25">
      <c r="A461" s="182">
        <v>40009481</v>
      </c>
      <c r="B461" s="182" t="s">
        <v>746</v>
      </c>
      <c r="C461" s="182" t="s">
        <v>224</v>
      </c>
      <c r="D461" s="182" t="s">
        <v>342</v>
      </c>
      <c r="E461" s="182" t="s">
        <v>343</v>
      </c>
      <c r="F461" s="182" t="s">
        <v>343</v>
      </c>
    </row>
    <row r="462" spans="1:6" x14ac:dyDescent="0.25">
      <c r="A462" s="182">
        <v>40009812</v>
      </c>
      <c r="B462" s="182" t="s">
        <v>747</v>
      </c>
      <c r="C462" s="182" t="s">
        <v>224</v>
      </c>
      <c r="D462" s="182" t="s">
        <v>228</v>
      </c>
      <c r="E462" s="182" t="s">
        <v>229</v>
      </c>
      <c r="F462" s="182" t="s">
        <v>229</v>
      </c>
    </row>
    <row r="463" spans="1:6" x14ac:dyDescent="0.25">
      <c r="A463" s="182">
        <v>40009026</v>
      </c>
      <c r="B463" s="182" t="s">
        <v>748</v>
      </c>
      <c r="C463" s="182" t="s">
        <v>224</v>
      </c>
      <c r="D463" s="182" t="s">
        <v>309</v>
      </c>
      <c r="E463" s="182" t="s">
        <v>310</v>
      </c>
      <c r="F463" s="182" t="s">
        <v>310</v>
      </c>
    </row>
    <row r="464" spans="1:6" x14ac:dyDescent="0.25">
      <c r="A464" s="182">
        <v>40009804</v>
      </c>
      <c r="B464" s="182" t="s">
        <v>749</v>
      </c>
      <c r="C464" s="182" t="s">
        <v>224</v>
      </c>
      <c r="D464" s="182" t="s">
        <v>309</v>
      </c>
      <c r="E464" s="182" t="s">
        <v>310</v>
      </c>
      <c r="F464" s="182" t="s">
        <v>310</v>
      </c>
    </row>
    <row r="465" spans="1:6" x14ac:dyDescent="0.25">
      <c r="A465" s="182">
        <v>40009467</v>
      </c>
      <c r="B465" s="182" t="s">
        <v>750</v>
      </c>
      <c r="C465" s="182" t="s">
        <v>224</v>
      </c>
      <c r="D465" s="182" t="s">
        <v>309</v>
      </c>
      <c r="E465" s="182" t="s">
        <v>310</v>
      </c>
      <c r="F465" s="182" t="s">
        <v>310</v>
      </c>
    </row>
    <row r="466" spans="1:6" x14ac:dyDescent="0.25">
      <c r="A466" s="182">
        <v>40009734</v>
      </c>
      <c r="B466" s="182" t="s">
        <v>751</v>
      </c>
      <c r="C466" s="182" t="s">
        <v>224</v>
      </c>
      <c r="D466" s="182" t="s">
        <v>404</v>
      </c>
      <c r="E466" s="182" t="s">
        <v>405</v>
      </c>
      <c r="F466" s="182" t="s">
        <v>405</v>
      </c>
    </row>
    <row r="467" spans="1:6" x14ac:dyDescent="0.25">
      <c r="A467" s="182">
        <v>40009223</v>
      </c>
      <c r="B467" s="182" t="s">
        <v>752</v>
      </c>
      <c r="C467" s="182" t="s">
        <v>224</v>
      </c>
      <c r="D467" s="182" t="s">
        <v>404</v>
      </c>
      <c r="E467" s="182" t="s">
        <v>405</v>
      </c>
      <c r="F467" s="182" t="s">
        <v>405</v>
      </c>
    </row>
    <row r="468" spans="1:6" x14ac:dyDescent="0.25">
      <c r="A468" s="182">
        <v>40009700</v>
      </c>
      <c r="B468" s="182" t="s">
        <v>753</v>
      </c>
      <c r="C468" s="182" t="s">
        <v>224</v>
      </c>
      <c r="D468" s="182" t="s">
        <v>268</v>
      </c>
      <c r="E468" s="182" t="s">
        <v>269</v>
      </c>
      <c r="F468" s="182" t="s">
        <v>269</v>
      </c>
    </row>
    <row r="469" spans="1:6" x14ac:dyDescent="0.25">
      <c r="A469" s="182">
        <v>40009793</v>
      </c>
      <c r="B469" s="182" t="s">
        <v>754</v>
      </c>
      <c r="C469" s="182" t="s">
        <v>224</v>
      </c>
      <c r="D469" s="182" t="s">
        <v>303</v>
      </c>
      <c r="E469" s="182" t="s">
        <v>304</v>
      </c>
      <c r="F469" s="182" t="s">
        <v>304</v>
      </c>
    </row>
    <row r="470" spans="1:6" x14ac:dyDescent="0.25">
      <c r="A470" s="182">
        <v>40009203</v>
      </c>
      <c r="B470" s="182" t="s">
        <v>755</v>
      </c>
      <c r="C470" s="182" t="s">
        <v>224</v>
      </c>
      <c r="D470" s="182" t="s">
        <v>303</v>
      </c>
      <c r="E470" s="182" t="s">
        <v>304</v>
      </c>
      <c r="F470" s="182" t="s">
        <v>304</v>
      </c>
    </row>
    <row r="471" spans="1:6" x14ac:dyDescent="0.25">
      <c r="A471" s="182">
        <v>40009653</v>
      </c>
      <c r="B471" s="182" t="s">
        <v>756</v>
      </c>
      <c r="C471" s="182" t="s">
        <v>224</v>
      </c>
      <c r="D471" s="182" t="s">
        <v>306</v>
      </c>
      <c r="E471" s="182" t="s">
        <v>307</v>
      </c>
      <c r="F471" s="182" t="s">
        <v>307</v>
      </c>
    </row>
    <row r="472" spans="1:6" x14ac:dyDescent="0.25">
      <c r="A472" s="182">
        <v>40009317</v>
      </c>
      <c r="B472" s="182" t="s">
        <v>757</v>
      </c>
      <c r="C472" s="182" t="s">
        <v>224</v>
      </c>
      <c r="D472" s="182" t="s">
        <v>249</v>
      </c>
      <c r="E472" s="182" t="s">
        <v>250</v>
      </c>
      <c r="F472" s="182" t="s">
        <v>250</v>
      </c>
    </row>
    <row r="473" spans="1:6" x14ac:dyDescent="0.25">
      <c r="A473" s="182">
        <v>40009745</v>
      </c>
      <c r="B473" s="182" t="s">
        <v>758</v>
      </c>
      <c r="C473" s="182" t="s">
        <v>224</v>
      </c>
      <c r="D473" s="182" t="s">
        <v>249</v>
      </c>
      <c r="E473" s="182" t="s">
        <v>250</v>
      </c>
      <c r="F473" s="182" t="s">
        <v>250</v>
      </c>
    </row>
    <row r="474" spans="1:6" x14ac:dyDescent="0.25">
      <c r="A474" s="182">
        <v>40009620</v>
      </c>
      <c r="B474" s="182" t="s">
        <v>759</v>
      </c>
      <c r="C474" s="182" t="s">
        <v>224</v>
      </c>
      <c r="D474" s="182" t="s">
        <v>262</v>
      </c>
      <c r="E474" s="182" t="s">
        <v>263</v>
      </c>
      <c r="F474" s="182" t="s">
        <v>263</v>
      </c>
    </row>
    <row r="475" spans="1:6" x14ac:dyDescent="0.25">
      <c r="A475" s="182">
        <v>40009709</v>
      </c>
      <c r="B475" s="182" t="s">
        <v>760</v>
      </c>
      <c r="C475" s="182" t="s">
        <v>224</v>
      </c>
      <c r="D475" s="182" t="s">
        <v>252</v>
      </c>
      <c r="E475" s="182" t="s">
        <v>253</v>
      </c>
      <c r="F475" s="182" t="s">
        <v>253</v>
      </c>
    </row>
    <row r="476" spans="1:6" x14ac:dyDescent="0.25">
      <c r="A476" s="182">
        <v>40009799</v>
      </c>
      <c r="B476" s="182" t="s">
        <v>761</v>
      </c>
      <c r="C476" s="182" t="s">
        <v>224</v>
      </c>
      <c r="D476" s="182" t="s">
        <v>277</v>
      </c>
      <c r="E476" s="182" t="s">
        <v>278</v>
      </c>
      <c r="F476" s="182" t="s">
        <v>278</v>
      </c>
    </row>
    <row r="477" spans="1:6" x14ac:dyDescent="0.25">
      <c r="A477" s="182">
        <v>40009503</v>
      </c>
      <c r="B477" s="182" t="s">
        <v>762</v>
      </c>
      <c r="C477" s="182" t="s">
        <v>224</v>
      </c>
      <c r="D477" s="182" t="s">
        <v>392</v>
      </c>
      <c r="E477" s="182" t="s">
        <v>393</v>
      </c>
      <c r="F477" s="182" t="s">
        <v>393</v>
      </c>
    </row>
    <row r="478" spans="1:6" x14ac:dyDescent="0.25">
      <c r="A478" s="182">
        <v>40009540</v>
      </c>
      <c r="B478" s="182" t="s">
        <v>763</v>
      </c>
      <c r="C478" s="182" t="s">
        <v>224</v>
      </c>
      <c r="D478" s="182" t="s">
        <v>376</v>
      </c>
      <c r="E478" s="182" t="s">
        <v>377</v>
      </c>
      <c r="F478" s="182" t="s">
        <v>377</v>
      </c>
    </row>
    <row r="479" spans="1:6" x14ac:dyDescent="0.25">
      <c r="A479" s="182">
        <v>40009115</v>
      </c>
      <c r="B479" s="182" t="s">
        <v>764</v>
      </c>
      <c r="C479" s="182" t="s">
        <v>224</v>
      </c>
      <c r="D479" s="182" t="s">
        <v>265</v>
      </c>
      <c r="E479" s="182" t="s">
        <v>266</v>
      </c>
      <c r="F479" s="182" t="s">
        <v>266</v>
      </c>
    </row>
    <row r="480" spans="1:6" x14ac:dyDescent="0.25">
      <c r="A480" s="182">
        <v>40009442</v>
      </c>
      <c r="B480" s="182" t="s">
        <v>765</v>
      </c>
      <c r="C480" s="182" t="s">
        <v>224</v>
      </c>
      <c r="D480" s="182" t="s">
        <v>376</v>
      </c>
      <c r="E480" s="182" t="s">
        <v>377</v>
      </c>
      <c r="F480" s="182" t="s">
        <v>377</v>
      </c>
    </row>
    <row r="481" spans="1:6" x14ac:dyDescent="0.25">
      <c r="A481" s="182">
        <v>40009409</v>
      </c>
      <c r="B481" s="182" t="s">
        <v>766</v>
      </c>
      <c r="C481" s="182" t="s">
        <v>224</v>
      </c>
      <c r="D481" s="182" t="s">
        <v>376</v>
      </c>
      <c r="E481" s="182" t="s">
        <v>377</v>
      </c>
      <c r="F481" s="182" t="s">
        <v>377</v>
      </c>
    </row>
    <row r="482" spans="1:6" x14ac:dyDescent="0.25">
      <c r="A482" s="182">
        <v>40009420</v>
      </c>
      <c r="B482" s="182" t="s">
        <v>767</v>
      </c>
      <c r="C482" s="182" t="s">
        <v>224</v>
      </c>
      <c r="D482" s="182" t="s">
        <v>322</v>
      </c>
      <c r="E482" s="182" t="s">
        <v>323</v>
      </c>
      <c r="F482" s="182" t="s">
        <v>323</v>
      </c>
    </row>
    <row r="483" spans="1:6" x14ac:dyDescent="0.25">
      <c r="A483" s="182">
        <v>40009315</v>
      </c>
      <c r="B483" s="182" t="s">
        <v>768</v>
      </c>
      <c r="C483" s="182" t="s">
        <v>224</v>
      </c>
      <c r="D483" s="182" t="s">
        <v>249</v>
      </c>
      <c r="E483" s="182" t="s">
        <v>250</v>
      </c>
      <c r="F483" s="182" t="s">
        <v>250</v>
      </c>
    </row>
    <row r="484" spans="1:6" x14ac:dyDescent="0.25">
      <c r="A484" s="182">
        <v>40009522</v>
      </c>
      <c r="B484" s="182" t="s">
        <v>769</v>
      </c>
      <c r="C484" s="182" t="s">
        <v>224</v>
      </c>
      <c r="D484" s="182" t="s">
        <v>322</v>
      </c>
      <c r="E484" s="182" t="s">
        <v>323</v>
      </c>
      <c r="F484" s="182" t="s">
        <v>323</v>
      </c>
    </row>
    <row r="485" spans="1:6" x14ac:dyDescent="0.25">
      <c r="A485" s="182">
        <v>40009338</v>
      </c>
      <c r="B485" s="182" t="s">
        <v>770</v>
      </c>
      <c r="C485" s="182" t="s">
        <v>224</v>
      </c>
      <c r="D485" s="182" t="s">
        <v>306</v>
      </c>
      <c r="E485" s="182" t="s">
        <v>307</v>
      </c>
      <c r="F485" s="182" t="s">
        <v>307</v>
      </c>
    </row>
    <row r="486" spans="1:6" x14ac:dyDescent="0.25">
      <c r="A486" s="182">
        <v>40009717</v>
      </c>
      <c r="B486" s="182" t="s">
        <v>771</v>
      </c>
      <c r="C486" s="182" t="s">
        <v>224</v>
      </c>
      <c r="D486" s="182" t="s">
        <v>363</v>
      </c>
      <c r="E486" s="182" t="s">
        <v>364</v>
      </c>
      <c r="F486" s="182" t="s">
        <v>364</v>
      </c>
    </row>
    <row r="487" spans="1:6" x14ac:dyDescent="0.25">
      <c r="A487" s="182">
        <v>40009362</v>
      </c>
      <c r="B487" s="182" t="s">
        <v>772</v>
      </c>
      <c r="C487" s="182" t="s">
        <v>224</v>
      </c>
      <c r="D487" s="182" t="s">
        <v>363</v>
      </c>
      <c r="E487" s="182" t="s">
        <v>364</v>
      </c>
      <c r="F487" s="182" t="s">
        <v>364</v>
      </c>
    </row>
    <row r="488" spans="1:6" x14ac:dyDescent="0.25">
      <c r="A488" s="182">
        <v>40009820</v>
      </c>
      <c r="B488" s="182" t="s">
        <v>773</v>
      </c>
      <c r="C488" s="182" t="s">
        <v>224</v>
      </c>
      <c r="D488" s="182" t="s">
        <v>309</v>
      </c>
      <c r="E488" s="182" t="s">
        <v>310</v>
      </c>
      <c r="F488" s="182" t="s">
        <v>310</v>
      </c>
    </row>
    <row r="489" spans="1:6" x14ac:dyDescent="0.25">
      <c r="A489" s="182">
        <v>40009488</v>
      </c>
      <c r="B489" s="182" t="s">
        <v>774</v>
      </c>
      <c r="C489" s="182" t="s">
        <v>224</v>
      </c>
      <c r="D489" s="182" t="s">
        <v>252</v>
      </c>
      <c r="E489" s="182" t="s">
        <v>253</v>
      </c>
      <c r="F489" s="182" t="s">
        <v>253</v>
      </c>
    </row>
    <row r="490" spans="1:6" x14ac:dyDescent="0.25">
      <c r="A490" s="182">
        <v>40003478</v>
      </c>
      <c r="B490" s="182" t="s">
        <v>775</v>
      </c>
      <c r="C490" s="182" t="s">
        <v>224</v>
      </c>
      <c r="D490" s="182" t="s">
        <v>303</v>
      </c>
      <c r="E490" s="182" t="s">
        <v>304</v>
      </c>
      <c r="F490" s="182" t="s">
        <v>304</v>
      </c>
    </row>
    <row r="491" spans="1:6" x14ac:dyDescent="0.25">
      <c r="A491" s="182">
        <v>40009261</v>
      </c>
      <c r="B491" s="182" t="s">
        <v>776</v>
      </c>
      <c r="C491" s="182" t="s">
        <v>224</v>
      </c>
      <c r="D491" s="182" t="s">
        <v>228</v>
      </c>
      <c r="E491" s="182" t="s">
        <v>229</v>
      </c>
      <c r="F491" s="182" t="s">
        <v>229</v>
      </c>
    </row>
    <row r="492" spans="1:6" x14ac:dyDescent="0.25">
      <c r="A492" s="182">
        <v>40009686</v>
      </c>
      <c r="B492" s="182" t="s">
        <v>777</v>
      </c>
      <c r="C492" s="182" t="s">
        <v>224</v>
      </c>
      <c r="D492" s="182" t="s">
        <v>249</v>
      </c>
      <c r="E492" s="182" t="s">
        <v>250</v>
      </c>
      <c r="F492" s="182" t="s">
        <v>250</v>
      </c>
    </row>
    <row r="493" spans="1:6" x14ac:dyDescent="0.25">
      <c r="A493" s="182">
        <v>40009639</v>
      </c>
      <c r="B493" s="182" t="s">
        <v>778</v>
      </c>
      <c r="C493" s="182" t="s">
        <v>224</v>
      </c>
      <c r="D493" s="182" t="s">
        <v>249</v>
      </c>
      <c r="E493" s="182" t="s">
        <v>250</v>
      </c>
      <c r="F493" s="182" t="s">
        <v>250</v>
      </c>
    </row>
    <row r="494" spans="1:6" x14ac:dyDescent="0.25">
      <c r="A494" s="182">
        <v>40009534</v>
      </c>
      <c r="B494" s="182" t="s">
        <v>779</v>
      </c>
      <c r="C494" s="182" t="s">
        <v>224</v>
      </c>
      <c r="D494" s="182" t="s">
        <v>306</v>
      </c>
      <c r="E494" s="182" t="s">
        <v>307</v>
      </c>
      <c r="F494" s="182" t="s">
        <v>307</v>
      </c>
    </row>
    <row r="495" spans="1:6" x14ac:dyDescent="0.25">
      <c r="A495" s="182">
        <v>40009682</v>
      </c>
      <c r="B495" s="182" t="s">
        <v>780</v>
      </c>
      <c r="C495" s="182" t="s">
        <v>224</v>
      </c>
      <c r="D495" s="182" t="s">
        <v>368</v>
      </c>
      <c r="E495" s="182" t="s">
        <v>369</v>
      </c>
      <c r="F495" s="182" t="s">
        <v>369</v>
      </c>
    </row>
    <row r="496" spans="1:6" x14ac:dyDescent="0.25">
      <c r="A496" s="182">
        <v>40009480</v>
      </c>
      <c r="B496" s="182" t="s">
        <v>781</v>
      </c>
      <c r="C496" s="182" t="s">
        <v>224</v>
      </c>
      <c r="D496" s="182" t="s">
        <v>249</v>
      </c>
      <c r="E496" s="182" t="s">
        <v>250</v>
      </c>
      <c r="F496" s="182" t="s">
        <v>250</v>
      </c>
    </row>
    <row r="497" spans="1:6" x14ac:dyDescent="0.25">
      <c r="A497" s="182">
        <v>40009708</v>
      </c>
      <c r="B497" s="182" t="s">
        <v>782</v>
      </c>
      <c r="C497" s="182" t="s">
        <v>224</v>
      </c>
      <c r="D497" s="182" t="s">
        <v>252</v>
      </c>
      <c r="E497" s="182" t="s">
        <v>253</v>
      </c>
      <c r="F497" s="182" t="s">
        <v>253</v>
      </c>
    </row>
    <row r="498" spans="1:6" x14ac:dyDescent="0.25">
      <c r="A498" s="182">
        <v>40009240</v>
      </c>
      <c r="B498" s="182" t="s">
        <v>783</v>
      </c>
      <c r="C498" s="182" t="s">
        <v>224</v>
      </c>
      <c r="D498" s="182" t="s">
        <v>303</v>
      </c>
      <c r="E498" s="182" t="s">
        <v>304</v>
      </c>
      <c r="F498" s="182" t="s">
        <v>304</v>
      </c>
    </row>
    <row r="499" spans="1:6" x14ac:dyDescent="0.25">
      <c r="A499" s="182">
        <v>40009716</v>
      </c>
      <c r="B499" s="182" t="s">
        <v>784</v>
      </c>
      <c r="C499" s="182" t="s">
        <v>224</v>
      </c>
      <c r="D499" s="182" t="s">
        <v>303</v>
      </c>
      <c r="E499" s="182" t="s">
        <v>304</v>
      </c>
      <c r="F499" s="182" t="s">
        <v>304</v>
      </c>
    </row>
    <row r="500" spans="1:6" x14ac:dyDescent="0.25">
      <c r="A500" s="182">
        <v>40007816</v>
      </c>
      <c r="B500" s="182" t="s">
        <v>785</v>
      </c>
      <c r="C500" s="182" t="s">
        <v>224</v>
      </c>
      <c r="D500" s="182" t="s">
        <v>404</v>
      </c>
      <c r="E500" s="182" t="s">
        <v>405</v>
      </c>
      <c r="F500" s="182" t="s">
        <v>405</v>
      </c>
    </row>
    <row r="501" spans="1:6" x14ac:dyDescent="0.25">
      <c r="A501" s="182">
        <v>40009726</v>
      </c>
      <c r="B501" s="182" t="s">
        <v>786</v>
      </c>
      <c r="C501" s="182" t="s">
        <v>224</v>
      </c>
      <c r="D501" s="182" t="s">
        <v>291</v>
      </c>
      <c r="E501" s="182" t="s">
        <v>292</v>
      </c>
      <c r="F501" s="182" t="s">
        <v>292</v>
      </c>
    </row>
    <row r="502" spans="1:6" x14ac:dyDescent="0.25">
      <c r="A502" s="182">
        <v>40009743</v>
      </c>
      <c r="B502" s="182" t="s">
        <v>787</v>
      </c>
      <c r="C502" s="182" t="s">
        <v>224</v>
      </c>
      <c r="D502" s="182" t="s">
        <v>303</v>
      </c>
      <c r="E502" s="182" t="s">
        <v>304</v>
      </c>
      <c r="F502" s="182" t="s">
        <v>304</v>
      </c>
    </row>
    <row r="503" spans="1:6" x14ac:dyDescent="0.25">
      <c r="A503" s="182">
        <v>40009290</v>
      </c>
      <c r="B503" s="182" t="s">
        <v>788</v>
      </c>
      <c r="C503" s="182" t="s">
        <v>224</v>
      </c>
      <c r="D503" s="182" t="s">
        <v>303</v>
      </c>
      <c r="E503" s="182" t="s">
        <v>304</v>
      </c>
      <c r="F503" s="182" t="s">
        <v>304</v>
      </c>
    </row>
    <row r="504" spans="1:6" x14ac:dyDescent="0.25">
      <c r="A504" s="182">
        <v>40009859</v>
      </c>
      <c r="B504" s="182" t="s">
        <v>789</v>
      </c>
      <c r="C504" s="182" t="s">
        <v>224</v>
      </c>
      <c r="D504" s="182" t="s">
        <v>376</v>
      </c>
      <c r="E504" s="182" t="s">
        <v>377</v>
      </c>
      <c r="F504" s="182" t="s">
        <v>377</v>
      </c>
    </row>
    <row r="505" spans="1:6" x14ac:dyDescent="0.25">
      <c r="A505" s="182">
        <v>40009175</v>
      </c>
      <c r="B505" s="182" t="s">
        <v>790</v>
      </c>
      <c r="C505" s="182" t="s">
        <v>224</v>
      </c>
      <c r="D505" s="182" t="s">
        <v>271</v>
      </c>
      <c r="E505" s="182" t="s">
        <v>272</v>
      </c>
      <c r="F505" s="182" t="s">
        <v>272</v>
      </c>
    </row>
    <row r="506" spans="1:6" x14ac:dyDescent="0.25">
      <c r="A506" s="182">
        <v>40009983</v>
      </c>
      <c r="B506" s="182" t="s">
        <v>791</v>
      </c>
      <c r="C506" s="182" t="s">
        <v>224</v>
      </c>
      <c r="D506" s="182" t="s">
        <v>333</v>
      </c>
      <c r="E506" s="182" t="s">
        <v>334</v>
      </c>
      <c r="F506" s="182" t="s">
        <v>334</v>
      </c>
    </row>
    <row r="507" spans="1:6" x14ac:dyDescent="0.25">
      <c r="A507" s="182">
        <v>40009468</v>
      </c>
      <c r="B507" s="182" t="s">
        <v>792</v>
      </c>
      <c r="C507" s="182" t="s">
        <v>224</v>
      </c>
      <c r="D507" s="182" t="s">
        <v>303</v>
      </c>
      <c r="E507" s="182" t="s">
        <v>304</v>
      </c>
      <c r="F507" s="182" t="s">
        <v>304</v>
      </c>
    </row>
    <row r="508" spans="1:6" x14ac:dyDescent="0.25">
      <c r="A508" s="182">
        <v>40009600</v>
      </c>
      <c r="B508" s="182" t="s">
        <v>793</v>
      </c>
      <c r="C508" s="182" t="s">
        <v>224</v>
      </c>
      <c r="D508" s="182" t="s">
        <v>303</v>
      </c>
      <c r="E508" s="182" t="s">
        <v>304</v>
      </c>
      <c r="F508" s="182" t="s">
        <v>304</v>
      </c>
    </row>
    <row r="509" spans="1:6" x14ac:dyDescent="0.25">
      <c r="A509" s="182">
        <v>40009038</v>
      </c>
      <c r="B509" s="182" t="s">
        <v>794</v>
      </c>
      <c r="C509" s="182" t="s">
        <v>224</v>
      </c>
      <c r="D509" s="182" t="s">
        <v>322</v>
      </c>
      <c r="E509" s="182" t="s">
        <v>323</v>
      </c>
      <c r="F509" s="182" t="s">
        <v>323</v>
      </c>
    </row>
    <row r="510" spans="1:6" x14ac:dyDescent="0.25">
      <c r="A510" s="182">
        <v>40009485</v>
      </c>
      <c r="B510" s="182" t="s">
        <v>795</v>
      </c>
      <c r="C510" s="182" t="s">
        <v>224</v>
      </c>
      <c r="D510" s="182" t="s">
        <v>306</v>
      </c>
      <c r="E510" s="182" t="s">
        <v>307</v>
      </c>
      <c r="F510" s="182" t="s">
        <v>307</v>
      </c>
    </row>
    <row r="511" spans="1:6" x14ac:dyDescent="0.25">
      <c r="A511" s="182">
        <v>40009603</v>
      </c>
      <c r="B511" s="182" t="s">
        <v>796</v>
      </c>
      <c r="C511" s="182" t="s">
        <v>224</v>
      </c>
      <c r="D511" s="182" t="s">
        <v>569</v>
      </c>
      <c r="E511" s="182" t="s">
        <v>570</v>
      </c>
      <c r="F511" s="182" t="s">
        <v>570</v>
      </c>
    </row>
    <row r="512" spans="1:6" x14ac:dyDescent="0.25">
      <c r="A512" s="182">
        <v>40010004</v>
      </c>
      <c r="B512" s="182" t="s">
        <v>797</v>
      </c>
      <c r="C512" s="182" t="s">
        <v>224</v>
      </c>
      <c r="D512" s="182" t="s">
        <v>249</v>
      </c>
      <c r="E512" s="182" t="s">
        <v>250</v>
      </c>
      <c r="F512" s="182" t="s">
        <v>250</v>
      </c>
    </row>
    <row r="513" spans="1:6" x14ac:dyDescent="0.25">
      <c r="A513" s="182">
        <v>40424329</v>
      </c>
      <c r="B513" s="182" t="s">
        <v>798</v>
      </c>
      <c r="C513" s="182" t="s">
        <v>231</v>
      </c>
      <c r="D513" s="182" t="s">
        <v>242</v>
      </c>
      <c r="E513" s="182" t="s">
        <v>243</v>
      </c>
      <c r="F513" s="182" t="s">
        <v>243</v>
      </c>
    </row>
    <row r="514" spans="1:6" x14ac:dyDescent="0.25">
      <c r="A514" s="182">
        <v>40000285</v>
      </c>
      <c r="B514" s="182" t="s">
        <v>799</v>
      </c>
      <c r="C514" s="182" t="s">
        <v>224</v>
      </c>
      <c r="D514" s="182" t="s">
        <v>252</v>
      </c>
      <c r="E514" s="182" t="s">
        <v>253</v>
      </c>
      <c r="F514" s="182" t="s">
        <v>253</v>
      </c>
    </row>
    <row r="515" spans="1:6" x14ac:dyDescent="0.25">
      <c r="A515" s="182">
        <v>40008359</v>
      </c>
      <c r="B515" s="182" t="s">
        <v>800</v>
      </c>
      <c r="C515" s="182" t="s">
        <v>224</v>
      </c>
      <c r="D515" s="182" t="s">
        <v>303</v>
      </c>
      <c r="E515" s="182" t="s">
        <v>304</v>
      </c>
      <c r="F515" s="182" t="s">
        <v>304</v>
      </c>
    </row>
    <row r="516" spans="1:6" x14ac:dyDescent="0.25">
      <c r="A516" s="182">
        <v>40009885</v>
      </c>
      <c r="B516" s="182" t="s">
        <v>801</v>
      </c>
      <c r="C516" s="182" t="s">
        <v>224</v>
      </c>
      <c r="D516" s="182" t="s">
        <v>404</v>
      </c>
      <c r="E516" s="182" t="s">
        <v>405</v>
      </c>
      <c r="F516" s="182" t="s">
        <v>405</v>
      </c>
    </row>
    <row r="517" spans="1:6" x14ac:dyDescent="0.25">
      <c r="A517" s="182">
        <v>40009842</v>
      </c>
      <c r="B517" s="182" t="s">
        <v>801</v>
      </c>
      <c r="C517" s="182" t="s">
        <v>224</v>
      </c>
      <c r="D517" s="182" t="s">
        <v>249</v>
      </c>
      <c r="E517" s="182" t="s">
        <v>250</v>
      </c>
      <c r="F517" s="182" t="s">
        <v>250</v>
      </c>
    </row>
    <row r="518" spans="1:6" x14ac:dyDescent="0.25">
      <c r="A518" s="182">
        <v>40424341</v>
      </c>
      <c r="B518" s="182" t="s">
        <v>802</v>
      </c>
      <c r="C518" s="182" t="s">
        <v>231</v>
      </c>
      <c r="D518" s="182" t="s">
        <v>242</v>
      </c>
      <c r="E518" s="182" t="s">
        <v>243</v>
      </c>
      <c r="F518" s="182" t="s">
        <v>243</v>
      </c>
    </row>
    <row r="519" spans="1:6" x14ac:dyDescent="0.25">
      <c r="A519" s="182">
        <v>40008537</v>
      </c>
      <c r="B519" s="182" t="s">
        <v>803</v>
      </c>
      <c r="C519" s="182" t="s">
        <v>224</v>
      </c>
      <c r="D519" s="182" t="s">
        <v>322</v>
      </c>
      <c r="E519" s="182" t="s">
        <v>323</v>
      </c>
      <c r="F519" s="182" t="s">
        <v>323</v>
      </c>
    </row>
    <row r="520" spans="1:6" x14ac:dyDescent="0.25">
      <c r="A520" s="182">
        <v>40007335</v>
      </c>
      <c r="B520" s="182" t="s">
        <v>804</v>
      </c>
      <c r="C520" s="182" t="s">
        <v>224</v>
      </c>
      <c r="D520" s="182" t="s">
        <v>252</v>
      </c>
      <c r="E520" s="182" t="s">
        <v>253</v>
      </c>
      <c r="F520" s="182" t="s">
        <v>253</v>
      </c>
    </row>
    <row r="521" spans="1:6" x14ac:dyDescent="0.25">
      <c r="A521" s="182">
        <v>40007074</v>
      </c>
      <c r="B521" s="182" t="s">
        <v>805</v>
      </c>
      <c r="C521" s="182" t="s">
        <v>224</v>
      </c>
      <c r="D521" s="182" t="s">
        <v>291</v>
      </c>
      <c r="E521" s="182" t="s">
        <v>292</v>
      </c>
      <c r="F521" s="182" t="s">
        <v>292</v>
      </c>
    </row>
    <row r="522" spans="1:6" x14ac:dyDescent="0.25">
      <c r="A522" s="182">
        <v>40002693</v>
      </c>
      <c r="B522" s="182" t="s">
        <v>806</v>
      </c>
      <c r="C522" s="182" t="s">
        <v>224</v>
      </c>
      <c r="D522" s="182" t="s">
        <v>291</v>
      </c>
      <c r="E522" s="182" t="s">
        <v>292</v>
      </c>
      <c r="F522" s="182" t="s">
        <v>292</v>
      </c>
    </row>
    <row r="523" spans="1:6" x14ac:dyDescent="0.25">
      <c r="A523" s="182">
        <v>40000006</v>
      </c>
      <c r="B523" s="182" t="s">
        <v>807</v>
      </c>
      <c r="C523" s="182" t="s">
        <v>224</v>
      </c>
      <c r="D523" s="182" t="s">
        <v>225</v>
      </c>
      <c r="E523" s="182" t="s">
        <v>226</v>
      </c>
      <c r="F523" s="182" t="s">
        <v>226</v>
      </c>
    </row>
    <row r="524" spans="1:6" x14ac:dyDescent="0.25">
      <c r="A524" s="182">
        <v>40000310</v>
      </c>
      <c r="B524" s="182" t="s">
        <v>808</v>
      </c>
      <c r="C524" s="182" t="s">
        <v>224</v>
      </c>
      <c r="D524" s="182" t="s">
        <v>225</v>
      </c>
      <c r="E524" s="182" t="s">
        <v>226</v>
      </c>
      <c r="F524" s="182" t="s">
        <v>226</v>
      </c>
    </row>
    <row r="525" spans="1:6" x14ac:dyDescent="0.25">
      <c r="A525" s="182">
        <v>40000256</v>
      </c>
      <c r="B525" s="182" t="s">
        <v>809</v>
      </c>
      <c r="C525" s="182" t="s">
        <v>224</v>
      </c>
      <c r="D525" s="182" t="s">
        <v>225</v>
      </c>
      <c r="E525" s="182" t="s">
        <v>226</v>
      </c>
      <c r="F525" s="182" t="s">
        <v>226</v>
      </c>
    </row>
    <row r="526" spans="1:6" x14ac:dyDescent="0.25">
      <c r="A526" s="182">
        <v>40000401</v>
      </c>
      <c r="B526" s="182" t="s">
        <v>810</v>
      </c>
      <c r="C526" s="182" t="s">
        <v>224</v>
      </c>
      <c r="D526" s="182" t="s">
        <v>225</v>
      </c>
      <c r="E526" s="182" t="s">
        <v>226</v>
      </c>
      <c r="F526" s="182" t="s">
        <v>226</v>
      </c>
    </row>
    <row r="527" spans="1:6" x14ac:dyDescent="0.25">
      <c r="A527" s="182">
        <v>40000065</v>
      </c>
      <c r="B527" s="182" t="s">
        <v>811</v>
      </c>
      <c r="C527" s="182" t="s">
        <v>224</v>
      </c>
      <c r="D527" s="182" t="s">
        <v>225</v>
      </c>
      <c r="E527" s="182" t="s">
        <v>226</v>
      </c>
      <c r="F527" s="182" t="s">
        <v>226</v>
      </c>
    </row>
    <row r="528" spans="1:6" x14ac:dyDescent="0.25">
      <c r="A528" s="182">
        <v>40001442</v>
      </c>
      <c r="B528" s="182" t="s">
        <v>812</v>
      </c>
      <c r="C528" s="182" t="s">
        <v>224</v>
      </c>
      <c r="D528" s="182" t="s">
        <v>225</v>
      </c>
      <c r="E528" s="182" t="s">
        <v>226</v>
      </c>
      <c r="F528" s="182" t="s">
        <v>226</v>
      </c>
    </row>
    <row r="529" spans="1:6" x14ac:dyDescent="0.25">
      <c r="A529" s="182">
        <v>40008366</v>
      </c>
      <c r="B529" s="182" t="s">
        <v>813</v>
      </c>
      <c r="C529" s="182" t="s">
        <v>224</v>
      </c>
      <c r="D529" s="182" t="s">
        <v>277</v>
      </c>
      <c r="E529" s="182" t="s">
        <v>278</v>
      </c>
      <c r="F529" s="182" t="s">
        <v>278</v>
      </c>
    </row>
    <row r="530" spans="1:6" x14ac:dyDescent="0.25">
      <c r="A530" s="182">
        <v>47200023</v>
      </c>
      <c r="B530" s="182" t="s">
        <v>814</v>
      </c>
      <c r="C530" s="182" t="s">
        <v>224</v>
      </c>
      <c r="D530" s="182" t="s">
        <v>268</v>
      </c>
      <c r="E530" s="182" t="s">
        <v>269</v>
      </c>
      <c r="F530" s="182" t="s">
        <v>269</v>
      </c>
    </row>
    <row r="531" spans="1:6" x14ac:dyDescent="0.25">
      <c r="A531" s="182">
        <v>40005025</v>
      </c>
      <c r="B531" s="182" t="s">
        <v>814</v>
      </c>
      <c r="C531" s="182" t="s">
        <v>224</v>
      </c>
      <c r="D531" s="182" t="s">
        <v>268</v>
      </c>
      <c r="E531" s="182" t="s">
        <v>269</v>
      </c>
      <c r="F531" s="182" t="s">
        <v>269</v>
      </c>
    </row>
    <row r="532" spans="1:6" x14ac:dyDescent="0.25">
      <c r="A532" s="182">
        <v>40003565</v>
      </c>
      <c r="B532" s="182" t="s">
        <v>814</v>
      </c>
      <c r="C532" s="182" t="s">
        <v>224</v>
      </c>
      <c r="D532" s="182" t="s">
        <v>306</v>
      </c>
      <c r="E532" s="182" t="s">
        <v>307</v>
      </c>
      <c r="F532" s="182" t="s">
        <v>307</v>
      </c>
    </row>
    <row r="533" spans="1:6" x14ac:dyDescent="0.25">
      <c r="A533" s="182">
        <v>40003564</v>
      </c>
      <c r="B533" s="182" t="s">
        <v>815</v>
      </c>
      <c r="C533" s="182" t="s">
        <v>224</v>
      </c>
      <c r="D533" s="182" t="s">
        <v>277</v>
      </c>
      <c r="E533" s="182" t="s">
        <v>278</v>
      </c>
      <c r="F533" s="182" t="s">
        <v>278</v>
      </c>
    </row>
    <row r="534" spans="1:6" x14ac:dyDescent="0.25">
      <c r="A534" s="182">
        <v>40003359</v>
      </c>
      <c r="B534" s="182" t="s">
        <v>815</v>
      </c>
      <c r="C534" s="182" t="s">
        <v>224</v>
      </c>
      <c r="D534" s="182" t="s">
        <v>322</v>
      </c>
      <c r="E534" s="182" t="s">
        <v>323</v>
      </c>
      <c r="F534" s="182" t="s">
        <v>323</v>
      </c>
    </row>
    <row r="535" spans="1:6" x14ac:dyDescent="0.25">
      <c r="A535" s="182">
        <v>40000209</v>
      </c>
      <c r="B535" s="182" t="s">
        <v>816</v>
      </c>
      <c r="C535" s="182" t="s">
        <v>224</v>
      </c>
      <c r="D535" s="182" t="s">
        <v>342</v>
      </c>
      <c r="E535" s="182" t="s">
        <v>343</v>
      </c>
      <c r="F535" s="182" t="s">
        <v>343</v>
      </c>
    </row>
    <row r="536" spans="1:6" x14ac:dyDescent="0.25">
      <c r="A536" s="182">
        <v>40007621</v>
      </c>
      <c r="B536" s="182" t="s">
        <v>817</v>
      </c>
      <c r="C536" s="182" t="s">
        <v>224</v>
      </c>
      <c r="D536" s="182" t="s">
        <v>342</v>
      </c>
      <c r="E536" s="182" t="s">
        <v>343</v>
      </c>
      <c r="F536" s="182" t="s">
        <v>343</v>
      </c>
    </row>
    <row r="537" spans="1:6" x14ac:dyDescent="0.25">
      <c r="A537" s="182">
        <v>40008368</v>
      </c>
      <c r="B537" s="182" t="s">
        <v>818</v>
      </c>
      <c r="C537" s="182" t="s">
        <v>224</v>
      </c>
      <c r="D537" s="182" t="s">
        <v>279</v>
      </c>
      <c r="E537" s="182" t="s">
        <v>280</v>
      </c>
      <c r="F537" s="182" t="s">
        <v>280</v>
      </c>
    </row>
    <row r="538" spans="1:6" x14ac:dyDescent="0.25">
      <c r="A538" s="182">
        <v>40006417</v>
      </c>
      <c r="B538" s="182" t="s">
        <v>819</v>
      </c>
      <c r="C538" s="182" t="s">
        <v>224</v>
      </c>
      <c r="D538" s="182" t="s">
        <v>262</v>
      </c>
      <c r="E538" s="182" t="s">
        <v>263</v>
      </c>
      <c r="F538" s="182" t="s">
        <v>263</v>
      </c>
    </row>
    <row r="539" spans="1:6" x14ac:dyDescent="0.25">
      <c r="A539" s="182">
        <v>40003929</v>
      </c>
      <c r="B539" s="182" t="s">
        <v>820</v>
      </c>
      <c r="C539" s="182" t="s">
        <v>224</v>
      </c>
      <c r="D539" s="182" t="s">
        <v>322</v>
      </c>
      <c r="E539" s="182" t="s">
        <v>323</v>
      </c>
      <c r="F539" s="182" t="s">
        <v>323</v>
      </c>
    </row>
    <row r="540" spans="1:6" x14ac:dyDescent="0.25">
      <c r="A540" s="182">
        <v>40001092</v>
      </c>
      <c r="B540" s="182" t="s">
        <v>821</v>
      </c>
      <c r="C540" s="182" t="s">
        <v>224</v>
      </c>
      <c r="D540" s="182" t="s">
        <v>306</v>
      </c>
      <c r="E540" s="182" t="s">
        <v>307</v>
      </c>
      <c r="F540" s="182" t="s">
        <v>307</v>
      </c>
    </row>
    <row r="541" spans="1:6" x14ac:dyDescent="0.25">
      <c r="A541" s="182">
        <v>40003215</v>
      </c>
      <c r="B541" s="182" t="s">
        <v>822</v>
      </c>
      <c r="C541" s="182" t="s">
        <v>224</v>
      </c>
      <c r="D541" s="182" t="s">
        <v>249</v>
      </c>
      <c r="E541" s="182" t="s">
        <v>250</v>
      </c>
      <c r="F541" s="182" t="s">
        <v>250</v>
      </c>
    </row>
    <row r="542" spans="1:6" x14ac:dyDescent="0.25">
      <c r="A542" s="182">
        <v>40007516</v>
      </c>
      <c r="B542" s="182" t="s">
        <v>823</v>
      </c>
      <c r="C542" s="182" t="s">
        <v>224</v>
      </c>
      <c r="D542" s="182" t="s">
        <v>268</v>
      </c>
      <c r="E542" s="182" t="s">
        <v>269</v>
      </c>
      <c r="F542" s="182" t="s">
        <v>269</v>
      </c>
    </row>
    <row r="543" spans="1:6" x14ac:dyDescent="0.25">
      <c r="A543" s="182">
        <v>40006575</v>
      </c>
      <c r="B543" s="182" t="s">
        <v>824</v>
      </c>
      <c r="C543" s="182" t="s">
        <v>224</v>
      </c>
      <c r="D543" s="182" t="s">
        <v>277</v>
      </c>
      <c r="E543" s="182" t="s">
        <v>278</v>
      </c>
      <c r="F543" s="182" t="s">
        <v>278</v>
      </c>
    </row>
    <row r="544" spans="1:6" x14ac:dyDescent="0.25">
      <c r="A544" s="182">
        <v>40006702</v>
      </c>
      <c r="B544" s="182" t="s">
        <v>825</v>
      </c>
      <c r="C544" s="182" t="s">
        <v>224</v>
      </c>
      <c r="D544" s="182" t="s">
        <v>322</v>
      </c>
      <c r="E544" s="182" t="s">
        <v>323</v>
      </c>
      <c r="F544" s="182" t="s">
        <v>323</v>
      </c>
    </row>
    <row r="545" spans="1:6" x14ac:dyDescent="0.25">
      <c r="A545" s="182">
        <v>40009587</v>
      </c>
      <c r="B545" s="182" t="s">
        <v>826</v>
      </c>
      <c r="C545" s="182" t="s">
        <v>224</v>
      </c>
      <c r="D545" s="182" t="s">
        <v>225</v>
      </c>
      <c r="E545" s="182" t="s">
        <v>226</v>
      </c>
      <c r="F545" s="182" t="s">
        <v>226</v>
      </c>
    </row>
    <row r="546" spans="1:6" x14ac:dyDescent="0.25">
      <c r="A546" s="182">
        <v>40008586</v>
      </c>
      <c r="B546" s="182" t="s">
        <v>827</v>
      </c>
      <c r="C546" s="182" t="s">
        <v>224</v>
      </c>
      <c r="D546" s="182" t="s">
        <v>279</v>
      </c>
      <c r="E546" s="182" t="s">
        <v>280</v>
      </c>
      <c r="F546" s="182" t="s">
        <v>280</v>
      </c>
    </row>
    <row r="547" spans="1:6" x14ac:dyDescent="0.25">
      <c r="A547" s="182">
        <v>40008099</v>
      </c>
      <c r="B547" s="182" t="s">
        <v>828</v>
      </c>
      <c r="C547" s="182" t="s">
        <v>224</v>
      </c>
      <c r="D547" s="182" t="s">
        <v>256</v>
      </c>
      <c r="E547" s="182" t="s">
        <v>257</v>
      </c>
      <c r="F547" s="182" t="s">
        <v>257</v>
      </c>
    </row>
    <row r="548" spans="1:6" x14ac:dyDescent="0.25">
      <c r="A548" s="182">
        <v>40008680</v>
      </c>
      <c r="B548" s="182" t="s">
        <v>829</v>
      </c>
      <c r="C548" s="182" t="s">
        <v>224</v>
      </c>
      <c r="D548" s="182" t="s">
        <v>306</v>
      </c>
      <c r="E548" s="182" t="s">
        <v>307</v>
      </c>
      <c r="F548" s="182" t="s">
        <v>307</v>
      </c>
    </row>
    <row r="549" spans="1:6" x14ac:dyDescent="0.25">
      <c r="A549" s="182">
        <v>40003913</v>
      </c>
      <c r="B549" s="182" t="s">
        <v>830</v>
      </c>
      <c r="C549" s="182" t="s">
        <v>224</v>
      </c>
      <c r="D549" s="182" t="s">
        <v>277</v>
      </c>
      <c r="E549" s="182" t="s">
        <v>278</v>
      </c>
      <c r="F549" s="182" t="s">
        <v>278</v>
      </c>
    </row>
    <row r="550" spans="1:6" x14ac:dyDescent="0.25">
      <c r="A550" s="182">
        <v>40001693</v>
      </c>
      <c r="B550" s="182" t="s">
        <v>831</v>
      </c>
      <c r="C550" s="182" t="s">
        <v>224</v>
      </c>
      <c r="D550" s="182" t="s">
        <v>268</v>
      </c>
      <c r="E550" s="182" t="s">
        <v>269</v>
      </c>
      <c r="F550" s="182" t="s">
        <v>269</v>
      </c>
    </row>
    <row r="551" spans="1:6" x14ac:dyDescent="0.25">
      <c r="A551" s="182">
        <v>40004003</v>
      </c>
      <c r="B551" s="182" t="s">
        <v>832</v>
      </c>
      <c r="C551" s="182" t="s">
        <v>224</v>
      </c>
      <c r="D551" s="182" t="s">
        <v>249</v>
      </c>
      <c r="E551" s="182" t="s">
        <v>250</v>
      </c>
      <c r="F551" s="182" t="s">
        <v>250</v>
      </c>
    </row>
    <row r="552" spans="1:6" x14ac:dyDescent="0.25">
      <c r="A552" s="182">
        <v>40002439</v>
      </c>
      <c r="B552" s="182" t="s">
        <v>833</v>
      </c>
      <c r="C552" s="182" t="s">
        <v>224</v>
      </c>
      <c r="D552" s="182" t="s">
        <v>303</v>
      </c>
      <c r="E552" s="182" t="s">
        <v>304</v>
      </c>
      <c r="F552" s="182" t="s">
        <v>304</v>
      </c>
    </row>
    <row r="553" spans="1:6" x14ac:dyDescent="0.25">
      <c r="A553" s="182">
        <v>40007913</v>
      </c>
      <c r="B553" s="182" t="s">
        <v>834</v>
      </c>
      <c r="C553" s="182" t="s">
        <v>224</v>
      </c>
      <c r="D553" s="182" t="s">
        <v>265</v>
      </c>
      <c r="E553" s="182" t="s">
        <v>266</v>
      </c>
      <c r="F553" s="182" t="s">
        <v>266</v>
      </c>
    </row>
    <row r="554" spans="1:6" x14ac:dyDescent="0.25">
      <c r="A554" s="182">
        <v>40002858</v>
      </c>
      <c r="B554" s="182" t="s">
        <v>835</v>
      </c>
      <c r="C554" s="182" t="s">
        <v>224</v>
      </c>
      <c r="D554" s="182" t="s">
        <v>342</v>
      </c>
      <c r="E554" s="182" t="s">
        <v>343</v>
      </c>
      <c r="F554" s="182" t="s">
        <v>343</v>
      </c>
    </row>
    <row r="555" spans="1:6" x14ac:dyDescent="0.25">
      <c r="A555" s="182">
        <v>40003600</v>
      </c>
      <c r="B555" s="182" t="s">
        <v>836</v>
      </c>
      <c r="C555" s="182" t="s">
        <v>224</v>
      </c>
      <c r="D555" s="182" t="s">
        <v>262</v>
      </c>
      <c r="E555" s="182" t="s">
        <v>263</v>
      </c>
      <c r="F555" s="182" t="s">
        <v>263</v>
      </c>
    </row>
    <row r="556" spans="1:6" x14ac:dyDescent="0.25">
      <c r="A556" s="182">
        <v>40005396</v>
      </c>
      <c r="B556" s="182" t="s">
        <v>837</v>
      </c>
      <c r="C556" s="182" t="s">
        <v>224</v>
      </c>
      <c r="D556" s="182" t="s">
        <v>271</v>
      </c>
      <c r="E556" s="182" t="s">
        <v>272</v>
      </c>
      <c r="F556" s="182" t="s">
        <v>272</v>
      </c>
    </row>
    <row r="557" spans="1:6" x14ac:dyDescent="0.25">
      <c r="A557" s="182">
        <v>40008799</v>
      </c>
      <c r="B557" s="182" t="s">
        <v>838</v>
      </c>
      <c r="C557" s="182" t="s">
        <v>224</v>
      </c>
      <c r="D557" s="182" t="s">
        <v>262</v>
      </c>
      <c r="E557" s="182" t="s">
        <v>263</v>
      </c>
      <c r="F557" s="182" t="s">
        <v>263</v>
      </c>
    </row>
    <row r="558" spans="1:6" x14ac:dyDescent="0.25">
      <c r="A558" s="182">
        <v>40008792</v>
      </c>
      <c r="B558" s="182" t="s">
        <v>839</v>
      </c>
      <c r="C558" s="182" t="s">
        <v>224</v>
      </c>
      <c r="D558" s="182" t="s">
        <v>268</v>
      </c>
      <c r="E558" s="182" t="s">
        <v>269</v>
      </c>
      <c r="F558" s="182" t="s">
        <v>269</v>
      </c>
    </row>
    <row r="559" spans="1:6" x14ac:dyDescent="0.25">
      <c r="A559" s="182">
        <v>40001950</v>
      </c>
      <c r="B559" s="182" t="s">
        <v>840</v>
      </c>
      <c r="C559" s="182" t="s">
        <v>224</v>
      </c>
      <c r="D559" s="182" t="s">
        <v>342</v>
      </c>
      <c r="E559" s="182" t="s">
        <v>343</v>
      </c>
      <c r="F559" s="182" t="s">
        <v>343</v>
      </c>
    </row>
    <row r="560" spans="1:6" x14ac:dyDescent="0.25">
      <c r="A560" s="182">
        <v>40001198</v>
      </c>
      <c r="B560" s="182" t="s">
        <v>841</v>
      </c>
      <c r="C560" s="182" t="s">
        <v>224</v>
      </c>
      <c r="D560" s="182" t="s">
        <v>306</v>
      </c>
      <c r="E560" s="182" t="s">
        <v>307</v>
      </c>
      <c r="F560" s="182" t="s">
        <v>307</v>
      </c>
    </row>
    <row r="561" spans="1:6" x14ac:dyDescent="0.25">
      <c r="A561" s="182">
        <v>40000134</v>
      </c>
      <c r="B561" s="182" t="s">
        <v>842</v>
      </c>
      <c r="C561" s="182" t="s">
        <v>224</v>
      </c>
      <c r="D561" s="182" t="s">
        <v>252</v>
      </c>
      <c r="E561" s="182" t="s">
        <v>253</v>
      </c>
      <c r="F561" s="182" t="s">
        <v>253</v>
      </c>
    </row>
    <row r="562" spans="1:6" x14ac:dyDescent="0.25">
      <c r="A562" s="182">
        <v>40004611</v>
      </c>
      <c r="B562" s="182" t="s">
        <v>843</v>
      </c>
      <c r="C562" s="182" t="s">
        <v>224</v>
      </c>
      <c r="D562" s="182" t="s">
        <v>225</v>
      </c>
      <c r="E562" s="182" t="s">
        <v>226</v>
      </c>
      <c r="F562" s="182" t="s">
        <v>226</v>
      </c>
    </row>
    <row r="563" spans="1:6" x14ac:dyDescent="0.25">
      <c r="A563" s="182">
        <v>40003707</v>
      </c>
      <c r="B563" s="182" t="s">
        <v>844</v>
      </c>
      <c r="C563" s="182" t="s">
        <v>224</v>
      </c>
      <c r="D563" s="182" t="s">
        <v>322</v>
      </c>
      <c r="E563" s="182" t="s">
        <v>323</v>
      </c>
      <c r="F563" s="182" t="s">
        <v>323</v>
      </c>
    </row>
    <row r="564" spans="1:6" x14ac:dyDescent="0.25">
      <c r="A564" s="182">
        <v>40000008</v>
      </c>
      <c r="B564" s="182" t="s">
        <v>845</v>
      </c>
      <c r="C564" s="182" t="s">
        <v>224</v>
      </c>
      <c r="D564" s="182" t="s">
        <v>225</v>
      </c>
      <c r="E564" s="182" t="s">
        <v>226</v>
      </c>
      <c r="F564" s="182" t="s">
        <v>226</v>
      </c>
    </row>
    <row r="565" spans="1:6" x14ac:dyDescent="0.25">
      <c r="A565" s="182">
        <v>40002535</v>
      </c>
      <c r="B565" s="182" t="s">
        <v>846</v>
      </c>
      <c r="C565" s="182" t="s">
        <v>224</v>
      </c>
      <c r="D565" s="182" t="s">
        <v>265</v>
      </c>
      <c r="E565" s="182" t="s">
        <v>266</v>
      </c>
      <c r="F565" s="182" t="s">
        <v>266</v>
      </c>
    </row>
    <row r="566" spans="1:6" x14ac:dyDescent="0.25">
      <c r="A566" s="182">
        <v>40002087</v>
      </c>
      <c r="B566" s="182" t="s">
        <v>847</v>
      </c>
      <c r="C566" s="182" t="s">
        <v>224</v>
      </c>
      <c r="D566" s="182" t="s">
        <v>404</v>
      </c>
      <c r="E566" s="182" t="s">
        <v>405</v>
      </c>
      <c r="F566" s="182" t="s">
        <v>405</v>
      </c>
    </row>
    <row r="567" spans="1:6" x14ac:dyDescent="0.25">
      <c r="A567" s="182">
        <v>40008438</v>
      </c>
      <c r="B567" s="182" t="s">
        <v>848</v>
      </c>
      <c r="C567" s="182" t="s">
        <v>224</v>
      </c>
      <c r="D567" s="182" t="s">
        <v>277</v>
      </c>
      <c r="E567" s="182" t="s">
        <v>278</v>
      </c>
      <c r="F567" s="182" t="s">
        <v>278</v>
      </c>
    </row>
    <row r="568" spans="1:6" x14ac:dyDescent="0.25">
      <c r="A568" s="182">
        <v>40006726</v>
      </c>
      <c r="B568" s="182" t="s">
        <v>849</v>
      </c>
      <c r="C568" s="182" t="s">
        <v>224</v>
      </c>
      <c r="D568" s="182" t="s">
        <v>363</v>
      </c>
      <c r="E568" s="182" t="s">
        <v>364</v>
      </c>
      <c r="F568" s="182" t="s">
        <v>364</v>
      </c>
    </row>
    <row r="569" spans="1:6" x14ac:dyDescent="0.25">
      <c r="A569" s="182">
        <v>40008709</v>
      </c>
      <c r="B569" s="182" t="s">
        <v>850</v>
      </c>
      <c r="C569" s="182" t="s">
        <v>224</v>
      </c>
      <c r="D569" s="182" t="s">
        <v>291</v>
      </c>
      <c r="E569" s="182" t="s">
        <v>292</v>
      </c>
      <c r="F569" s="182" t="s">
        <v>292</v>
      </c>
    </row>
    <row r="570" spans="1:6" x14ac:dyDescent="0.25">
      <c r="A570" s="182">
        <v>40007017</v>
      </c>
      <c r="B570" s="182" t="s">
        <v>851</v>
      </c>
      <c r="C570" s="182" t="s">
        <v>224</v>
      </c>
      <c r="D570" s="182" t="s">
        <v>404</v>
      </c>
      <c r="E570" s="182" t="s">
        <v>405</v>
      </c>
      <c r="F570" s="182" t="s">
        <v>405</v>
      </c>
    </row>
    <row r="571" spans="1:6" x14ac:dyDescent="0.25">
      <c r="A571" s="182">
        <v>40003628</v>
      </c>
      <c r="B571" s="182" t="s">
        <v>852</v>
      </c>
      <c r="C571" s="182" t="s">
        <v>224</v>
      </c>
      <c r="D571" s="182" t="s">
        <v>265</v>
      </c>
      <c r="E571" s="182" t="s">
        <v>266</v>
      </c>
      <c r="F571" s="182" t="s">
        <v>266</v>
      </c>
    </row>
    <row r="572" spans="1:6" x14ac:dyDescent="0.25">
      <c r="A572" s="182">
        <v>40005270</v>
      </c>
      <c r="B572" s="182" t="s">
        <v>853</v>
      </c>
      <c r="C572" s="182" t="s">
        <v>224</v>
      </c>
      <c r="D572" s="182" t="s">
        <v>306</v>
      </c>
      <c r="E572" s="182" t="s">
        <v>307</v>
      </c>
      <c r="F572" s="182" t="s">
        <v>307</v>
      </c>
    </row>
    <row r="573" spans="1:6" x14ac:dyDescent="0.25">
      <c r="A573" s="182">
        <v>40006153</v>
      </c>
      <c r="B573" s="182" t="s">
        <v>854</v>
      </c>
      <c r="C573" s="182" t="s">
        <v>224</v>
      </c>
      <c r="D573" s="182" t="s">
        <v>291</v>
      </c>
      <c r="E573" s="182" t="s">
        <v>292</v>
      </c>
      <c r="F573" s="182" t="s">
        <v>292</v>
      </c>
    </row>
    <row r="574" spans="1:6" x14ac:dyDescent="0.25">
      <c r="A574" s="182">
        <v>40005564</v>
      </c>
      <c r="B574" s="182" t="s">
        <v>855</v>
      </c>
      <c r="C574" s="182" t="s">
        <v>224</v>
      </c>
      <c r="D574" s="182" t="s">
        <v>291</v>
      </c>
      <c r="E574" s="182" t="s">
        <v>292</v>
      </c>
      <c r="F574" s="182" t="s">
        <v>292</v>
      </c>
    </row>
    <row r="575" spans="1:6" x14ac:dyDescent="0.25">
      <c r="A575" s="182">
        <v>40005410</v>
      </c>
      <c r="B575" s="182" t="s">
        <v>856</v>
      </c>
      <c r="C575" s="182" t="s">
        <v>224</v>
      </c>
      <c r="D575" s="182" t="s">
        <v>291</v>
      </c>
      <c r="E575" s="182" t="s">
        <v>292</v>
      </c>
      <c r="F575" s="182" t="s">
        <v>292</v>
      </c>
    </row>
    <row r="576" spans="1:6" x14ac:dyDescent="0.25">
      <c r="A576" s="182">
        <v>40008625</v>
      </c>
      <c r="B576" s="182" t="s">
        <v>857</v>
      </c>
      <c r="C576" s="182" t="s">
        <v>224</v>
      </c>
      <c r="D576" s="182" t="s">
        <v>291</v>
      </c>
      <c r="E576" s="182" t="s">
        <v>292</v>
      </c>
      <c r="F576" s="182" t="s">
        <v>292</v>
      </c>
    </row>
    <row r="577" spans="1:6" x14ac:dyDescent="0.25">
      <c r="A577" s="182">
        <v>40005280</v>
      </c>
      <c r="B577" s="182" t="s">
        <v>858</v>
      </c>
      <c r="C577" s="182" t="s">
        <v>224</v>
      </c>
      <c r="D577" s="182" t="s">
        <v>249</v>
      </c>
      <c r="E577" s="182" t="s">
        <v>250</v>
      </c>
      <c r="F577" s="182" t="s">
        <v>250</v>
      </c>
    </row>
    <row r="578" spans="1:6" x14ac:dyDescent="0.25">
      <c r="A578" s="182">
        <v>40004047</v>
      </c>
      <c r="B578" s="182" t="s">
        <v>859</v>
      </c>
      <c r="C578" s="182" t="s">
        <v>224</v>
      </c>
      <c r="D578" s="182" t="s">
        <v>249</v>
      </c>
      <c r="E578" s="182" t="s">
        <v>250</v>
      </c>
      <c r="F578" s="182" t="s">
        <v>250</v>
      </c>
    </row>
    <row r="579" spans="1:6" x14ac:dyDescent="0.25">
      <c r="A579" s="182">
        <v>40000551</v>
      </c>
      <c r="B579" s="182" t="s">
        <v>860</v>
      </c>
      <c r="C579" s="182" t="s">
        <v>224</v>
      </c>
      <c r="D579" s="182" t="s">
        <v>363</v>
      </c>
      <c r="E579" s="182" t="s">
        <v>364</v>
      </c>
      <c r="F579" s="182" t="s">
        <v>364</v>
      </c>
    </row>
    <row r="580" spans="1:6" x14ac:dyDescent="0.25">
      <c r="A580" s="182">
        <v>40000206</v>
      </c>
      <c r="B580" s="182" t="s">
        <v>861</v>
      </c>
      <c r="C580" s="182" t="s">
        <v>224</v>
      </c>
      <c r="D580" s="182" t="s">
        <v>279</v>
      </c>
      <c r="E580" s="182" t="s">
        <v>280</v>
      </c>
      <c r="F580" s="182" t="s">
        <v>280</v>
      </c>
    </row>
    <row r="581" spans="1:6" x14ac:dyDescent="0.25">
      <c r="A581" s="182">
        <v>40003733</v>
      </c>
      <c r="B581" s="182" t="s">
        <v>862</v>
      </c>
      <c r="C581" s="182" t="s">
        <v>224</v>
      </c>
      <c r="D581" s="182" t="s">
        <v>277</v>
      </c>
      <c r="E581" s="182" t="s">
        <v>278</v>
      </c>
      <c r="F581" s="182" t="s">
        <v>278</v>
      </c>
    </row>
    <row r="582" spans="1:6" x14ac:dyDescent="0.25">
      <c r="A582" s="182">
        <v>40008676</v>
      </c>
      <c r="B582" s="182" t="s">
        <v>863</v>
      </c>
      <c r="C582" s="182" t="s">
        <v>224</v>
      </c>
      <c r="D582" s="182" t="s">
        <v>449</v>
      </c>
      <c r="E582" s="182" t="s">
        <v>450</v>
      </c>
      <c r="F582" s="182" t="s">
        <v>450</v>
      </c>
    </row>
    <row r="583" spans="1:6" x14ac:dyDescent="0.25">
      <c r="A583" s="182">
        <v>40000133</v>
      </c>
      <c r="B583" s="182" t="s">
        <v>864</v>
      </c>
      <c r="C583" s="182" t="s">
        <v>224</v>
      </c>
      <c r="D583" s="182" t="s">
        <v>252</v>
      </c>
      <c r="E583" s="182" t="s">
        <v>253</v>
      </c>
      <c r="F583" s="182" t="s">
        <v>253</v>
      </c>
    </row>
    <row r="584" spans="1:6" x14ac:dyDescent="0.25">
      <c r="A584" s="182">
        <v>40420529</v>
      </c>
      <c r="B584" s="182" t="s">
        <v>865</v>
      </c>
      <c r="C584" s="182" t="s">
        <v>231</v>
      </c>
      <c r="D584" s="182" t="s">
        <v>285</v>
      </c>
      <c r="E584" s="182" t="s">
        <v>286</v>
      </c>
      <c r="F584" s="182" t="s">
        <v>286</v>
      </c>
    </row>
    <row r="585" spans="1:6" x14ac:dyDescent="0.25">
      <c r="A585" s="182">
        <v>40001617</v>
      </c>
      <c r="B585" s="182" t="s">
        <v>866</v>
      </c>
      <c r="C585" s="182" t="s">
        <v>224</v>
      </c>
      <c r="D585" s="182" t="s">
        <v>256</v>
      </c>
      <c r="E585" s="182" t="s">
        <v>257</v>
      </c>
      <c r="F585" s="182" t="s">
        <v>257</v>
      </c>
    </row>
    <row r="586" spans="1:6" x14ac:dyDescent="0.25">
      <c r="A586" s="182">
        <v>40005209</v>
      </c>
      <c r="B586" s="182" t="s">
        <v>867</v>
      </c>
      <c r="C586" s="182" t="s">
        <v>224</v>
      </c>
      <c r="D586" s="182" t="s">
        <v>306</v>
      </c>
      <c r="E586" s="182" t="s">
        <v>307</v>
      </c>
      <c r="F586" s="182" t="s">
        <v>307</v>
      </c>
    </row>
    <row r="587" spans="1:6" x14ac:dyDescent="0.25">
      <c r="A587" s="182">
        <v>40001171</v>
      </c>
      <c r="B587" s="182" t="s">
        <v>868</v>
      </c>
      <c r="C587" s="182" t="s">
        <v>224</v>
      </c>
      <c r="D587" s="182" t="s">
        <v>363</v>
      </c>
      <c r="E587" s="182" t="s">
        <v>364</v>
      </c>
      <c r="F587" s="182" t="s">
        <v>364</v>
      </c>
    </row>
    <row r="588" spans="1:6" x14ac:dyDescent="0.25">
      <c r="A588" s="182">
        <v>40000035</v>
      </c>
      <c r="B588" s="182" t="s">
        <v>869</v>
      </c>
      <c r="C588" s="182" t="s">
        <v>224</v>
      </c>
      <c r="D588" s="182" t="s">
        <v>363</v>
      </c>
      <c r="E588" s="182" t="s">
        <v>364</v>
      </c>
      <c r="F588" s="182" t="s">
        <v>364</v>
      </c>
    </row>
    <row r="589" spans="1:6" x14ac:dyDescent="0.25">
      <c r="A589" s="182">
        <v>40002265</v>
      </c>
      <c r="B589" s="182" t="s">
        <v>870</v>
      </c>
      <c r="C589" s="182" t="s">
        <v>224</v>
      </c>
      <c r="D589" s="182" t="s">
        <v>309</v>
      </c>
      <c r="E589" s="182" t="s">
        <v>310</v>
      </c>
      <c r="F589" s="182" t="s">
        <v>310</v>
      </c>
    </row>
    <row r="590" spans="1:6" x14ac:dyDescent="0.25">
      <c r="A590" s="182">
        <v>40006133</v>
      </c>
      <c r="B590" s="182" t="s">
        <v>871</v>
      </c>
      <c r="C590" s="182" t="s">
        <v>224</v>
      </c>
      <c r="D590" s="182" t="s">
        <v>315</v>
      </c>
      <c r="E590" s="182" t="s">
        <v>316</v>
      </c>
      <c r="F590" s="182" t="s">
        <v>316</v>
      </c>
    </row>
    <row r="591" spans="1:6" x14ac:dyDescent="0.25">
      <c r="A591" s="182">
        <v>40004036</v>
      </c>
      <c r="B591" s="182" t="s">
        <v>872</v>
      </c>
      <c r="C591" s="182" t="s">
        <v>224</v>
      </c>
      <c r="D591" s="182" t="s">
        <v>376</v>
      </c>
      <c r="E591" s="182" t="s">
        <v>377</v>
      </c>
      <c r="F591" s="182" t="s">
        <v>377</v>
      </c>
    </row>
    <row r="592" spans="1:6" x14ac:dyDescent="0.25">
      <c r="A592" s="182">
        <v>40001816</v>
      </c>
      <c r="B592" s="182" t="s">
        <v>873</v>
      </c>
      <c r="C592" s="182" t="s">
        <v>224</v>
      </c>
      <c r="D592" s="182" t="s">
        <v>376</v>
      </c>
      <c r="E592" s="182" t="s">
        <v>377</v>
      </c>
      <c r="F592" s="182" t="s">
        <v>377</v>
      </c>
    </row>
    <row r="593" spans="1:6" x14ac:dyDescent="0.25">
      <c r="A593" s="182">
        <v>40004001</v>
      </c>
      <c r="B593" s="182" t="s">
        <v>874</v>
      </c>
      <c r="C593" s="182" t="s">
        <v>224</v>
      </c>
      <c r="D593" s="182" t="s">
        <v>376</v>
      </c>
      <c r="E593" s="182" t="s">
        <v>377</v>
      </c>
      <c r="F593" s="182" t="s">
        <v>377</v>
      </c>
    </row>
    <row r="594" spans="1:6" x14ac:dyDescent="0.25">
      <c r="A594" s="182">
        <v>40006246</v>
      </c>
      <c r="B594" s="182" t="s">
        <v>875</v>
      </c>
      <c r="C594" s="182" t="s">
        <v>224</v>
      </c>
      <c r="D594" s="182" t="s">
        <v>445</v>
      </c>
      <c r="E594" s="182" t="s">
        <v>446</v>
      </c>
      <c r="F594" s="182" t="s">
        <v>446</v>
      </c>
    </row>
    <row r="595" spans="1:6" x14ac:dyDescent="0.25">
      <c r="A595" s="182">
        <v>40006103</v>
      </c>
      <c r="B595" s="182" t="s">
        <v>876</v>
      </c>
      <c r="C595" s="182" t="s">
        <v>224</v>
      </c>
      <c r="D595" s="182" t="s">
        <v>315</v>
      </c>
      <c r="E595" s="182" t="s">
        <v>316</v>
      </c>
      <c r="F595" s="182" t="s">
        <v>316</v>
      </c>
    </row>
    <row r="596" spans="1:6" x14ac:dyDescent="0.25">
      <c r="A596" s="182">
        <v>40006010</v>
      </c>
      <c r="B596" s="182" t="s">
        <v>876</v>
      </c>
      <c r="C596" s="182" t="s">
        <v>224</v>
      </c>
      <c r="D596" s="182" t="s">
        <v>438</v>
      </c>
      <c r="E596" s="182" t="s">
        <v>439</v>
      </c>
      <c r="F596" s="182" t="s">
        <v>439</v>
      </c>
    </row>
    <row r="597" spans="1:6" x14ac:dyDescent="0.25">
      <c r="A597" s="182">
        <v>40006009</v>
      </c>
      <c r="B597" s="182" t="s">
        <v>876</v>
      </c>
      <c r="C597" s="182" t="s">
        <v>224</v>
      </c>
      <c r="D597" s="182" t="s">
        <v>315</v>
      </c>
      <c r="E597" s="182" t="s">
        <v>316</v>
      </c>
      <c r="F597" s="182" t="s">
        <v>316</v>
      </c>
    </row>
    <row r="598" spans="1:6" x14ac:dyDescent="0.25">
      <c r="A598" s="182">
        <v>40006008</v>
      </c>
      <c r="B598" s="182" t="s">
        <v>876</v>
      </c>
      <c r="C598" s="182" t="s">
        <v>224</v>
      </c>
      <c r="D598" s="182" t="s">
        <v>438</v>
      </c>
      <c r="E598" s="182" t="s">
        <v>439</v>
      </c>
      <c r="F598" s="182" t="s">
        <v>439</v>
      </c>
    </row>
    <row r="599" spans="1:6" x14ac:dyDescent="0.25">
      <c r="A599" s="182">
        <v>40007531</v>
      </c>
      <c r="B599" s="182" t="s">
        <v>877</v>
      </c>
      <c r="C599" s="182" t="s">
        <v>224</v>
      </c>
      <c r="D599" s="182" t="s">
        <v>309</v>
      </c>
      <c r="E599" s="182" t="s">
        <v>310</v>
      </c>
      <c r="F599" s="182" t="s">
        <v>310</v>
      </c>
    </row>
    <row r="600" spans="1:6" x14ac:dyDescent="0.25">
      <c r="A600" s="182">
        <v>40007776</v>
      </c>
      <c r="B600" s="182" t="s">
        <v>878</v>
      </c>
      <c r="C600" s="182" t="s">
        <v>224</v>
      </c>
      <c r="D600" s="182" t="s">
        <v>322</v>
      </c>
      <c r="E600" s="182" t="s">
        <v>323</v>
      </c>
      <c r="F600" s="182" t="s">
        <v>323</v>
      </c>
    </row>
    <row r="601" spans="1:6" x14ac:dyDescent="0.25">
      <c r="A601" s="182">
        <v>40000130</v>
      </c>
      <c r="B601" s="182" t="s">
        <v>879</v>
      </c>
      <c r="C601" s="182" t="s">
        <v>224</v>
      </c>
      <c r="D601" s="182" t="s">
        <v>342</v>
      </c>
      <c r="E601" s="182" t="s">
        <v>343</v>
      </c>
      <c r="F601" s="182" t="s">
        <v>343</v>
      </c>
    </row>
    <row r="602" spans="1:6" x14ac:dyDescent="0.25">
      <c r="A602" s="182">
        <v>40000454</v>
      </c>
      <c r="B602" s="182" t="s">
        <v>880</v>
      </c>
      <c r="C602" s="182" t="s">
        <v>224</v>
      </c>
      <c r="D602" s="182" t="s">
        <v>279</v>
      </c>
      <c r="E602" s="182" t="s">
        <v>280</v>
      </c>
      <c r="F602" s="182" t="s">
        <v>280</v>
      </c>
    </row>
    <row r="603" spans="1:6" x14ac:dyDescent="0.25">
      <c r="A603" s="182">
        <v>40007549</v>
      </c>
      <c r="B603" s="182" t="s">
        <v>881</v>
      </c>
      <c r="C603" s="182" t="s">
        <v>224</v>
      </c>
      <c r="D603" s="182" t="s">
        <v>322</v>
      </c>
      <c r="E603" s="182" t="s">
        <v>323</v>
      </c>
      <c r="F603" s="182" t="s">
        <v>323</v>
      </c>
    </row>
    <row r="604" spans="1:6" x14ac:dyDescent="0.25">
      <c r="A604" s="182">
        <v>40004094</v>
      </c>
      <c r="B604" s="182" t="s">
        <v>882</v>
      </c>
      <c r="C604" s="182" t="s">
        <v>224</v>
      </c>
      <c r="D604" s="182" t="s">
        <v>262</v>
      </c>
      <c r="E604" s="182" t="s">
        <v>263</v>
      </c>
      <c r="F604" s="182" t="s">
        <v>263</v>
      </c>
    </row>
    <row r="605" spans="1:6" x14ac:dyDescent="0.25">
      <c r="A605" s="182">
        <v>40003406</v>
      </c>
      <c r="B605" s="182" t="s">
        <v>882</v>
      </c>
      <c r="C605" s="182" t="s">
        <v>224</v>
      </c>
      <c r="D605" s="182" t="s">
        <v>306</v>
      </c>
      <c r="E605" s="182" t="s">
        <v>307</v>
      </c>
      <c r="F605" s="182" t="s">
        <v>307</v>
      </c>
    </row>
    <row r="606" spans="1:6" x14ac:dyDescent="0.25">
      <c r="A606" s="182">
        <v>40008942</v>
      </c>
      <c r="B606" s="182" t="s">
        <v>883</v>
      </c>
      <c r="C606" s="182" t="s">
        <v>224</v>
      </c>
      <c r="D606" s="182" t="s">
        <v>333</v>
      </c>
      <c r="E606" s="182" t="s">
        <v>334</v>
      </c>
      <c r="F606" s="182" t="s">
        <v>334</v>
      </c>
    </row>
    <row r="607" spans="1:6" x14ac:dyDescent="0.25">
      <c r="A607" s="182">
        <v>40003169</v>
      </c>
      <c r="B607" s="182" t="s">
        <v>884</v>
      </c>
      <c r="C607" s="182" t="s">
        <v>224</v>
      </c>
      <c r="D607" s="182" t="s">
        <v>249</v>
      </c>
      <c r="E607" s="182" t="s">
        <v>250</v>
      </c>
      <c r="F607" s="182" t="s">
        <v>250</v>
      </c>
    </row>
    <row r="608" spans="1:6" x14ac:dyDescent="0.25">
      <c r="A608" s="182">
        <v>40420999</v>
      </c>
      <c r="B608" s="182" t="s">
        <v>885</v>
      </c>
      <c r="C608" s="182" t="s">
        <v>231</v>
      </c>
      <c r="D608" s="182" t="s">
        <v>232</v>
      </c>
      <c r="E608" s="182" t="s">
        <v>233</v>
      </c>
      <c r="F608" s="182" t="s">
        <v>233</v>
      </c>
    </row>
    <row r="609" spans="1:6" x14ac:dyDescent="0.25">
      <c r="A609" s="182">
        <v>40004490</v>
      </c>
      <c r="B609" s="182" t="s">
        <v>886</v>
      </c>
      <c r="C609" s="182" t="s">
        <v>224</v>
      </c>
      <c r="D609" s="182" t="s">
        <v>306</v>
      </c>
      <c r="E609" s="182" t="s">
        <v>307</v>
      </c>
      <c r="F609" s="182" t="s">
        <v>307</v>
      </c>
    </row>
    <row r="610" spans="1:6" x14ac:dyDescent="0.25">
      <c r="A610" s="182">
        <v>40003931</v>
      </c>
      <c r="B610" s="182" t="s">
        <v>887</v>
      </c>
      <c r="C610" s="182" t="s">
        <v>224</v>
      </c>
      <c r="D610" s="182" t="s">
        <v>277</v>
      </c>
      <c r="E610" s="182" t="s">
        <v>278</v>
      </c>
      <c r="F610" s="182" t="s">
        <v>278</v>
      </c>
    </row>
    <row r="611" spans="1:6" x14ac:dyDescent="0.25">
      <c r="A611" s="182">
        <v>40009178</v>
      </c>
      <c r="B611" s="182" t="s">
        <v>888</v>
      </c>
      <c r="C611" s="182" t="s">
        <v>224</v>
      </c>
      <c r="D611" s="182" t="s">
        <v>303</v>
      </c>
      <c r="E611" s="182" t="s">
        <v>304</v>
      </c>
      <c r="F611" s="182" t="s">
        <v>304</v>
      </c>
    </row>
    <row r="612" spans="1:6" x14ac:dyDescent="0.25">
      <c r="A612" s="182">
        <v>40005186</v>
      </c>
      <c r="B612" s="182" t="s">
        <v>889</v>
      </c>
      <c r="C612" s="182" t="s">
        <v>224</v>
      </c>
      <c r="D612" s="182" t="s">
        <v>303</v>
      </c>
      <c r="E612" s="182" t="s">
        <v>304</v>
      </c>
      <c r="F612" s="182" t="s">
        <v>304</v>
      </c>
    </row>
    <row r="613" spans="1:6" x14ac:dyDescent="0.25">
      <c r="A613" s="182">
        <v>40420404</v>
      </c>
      <c r="B613" s="182" t="s">
        <v>890</v>
      </c>
      <c r="C613" s="182" t="s">
        <v>231</v>
      </c>
      <c r="D613" s="182" t="s">
        <v>236</v>
      </c>
      <c r="E613" s="182" t="s">
        <v>237</v>
      </c>
      <c r="F613" s="182" t="s">
        <v>237</v>
      </c>
    </row>
    <row r="614" spans="1:6" x14ac:dyDescent="0.25">
      <c r="A614" s="182">
        <v>40007618</v>
      </c>
      <c r="B614" s="182" t="s">
        <v>891</v>
      </c>
      <c r="C614" s="182" t="s">
        <v>224</v>
      </c>
      <c r="D614" s="182" t="s">
        <v>249</v>
      </c>
      <c r="E614" s="182" t="s">
        <v>250</v>
      </c>
      <c r="F614" s="182" t="s">
        <v>250</v>
      </c>
    </row>
    <row r="615" spans="1:6" x14ac:dyDescent="0.25">
      <c r="A615" s="182">
        <v>40001595</v>
      </c>
      <c r="B615" s="182" t="s">
        <v>892</v>
      </c>
      <c r="C615" s="182" t="s">
        <v>224</v>
      </c>
      <c r="D615" s="182" t="s">
        <v>268</v>
      </c>
      <c r="E615" s="182" t="s">
        <v>269</v>
      </c>
      <c r="F615" s="182" t="s">
        <v>269</v>
      </c>
    </row>
    <row r="616" spans="1:6" x14ac:dyDescent="0.25">
      <c r="A616" s="182">
        <v>40008849</v>
      </c>
      <c r="B616" s="182" t="s">
        <v>893</v>
      </c>
      <c r="C616" s="182" t="s">
        <v>224</v>
      </c>
      <c r="D616" s="182" t="s">
        <v>249</v>
      </c>
      <c r="E616" s="182" t="s">
        <v>250</v>
      </c>
      <c r="F616" s="182" t="s">
        <v>250</v>
      </c>
    </row>
    <row r="617" spans="1:6" x14ac:dyDescent="0.25">
      <c r="A617" s="182">
        <v>40009330</v>
      </c>
      <c r="B617" s="182" t="s">
        <v>894</v>
      </c>
      <c r="C617" s="182" t="s">
        <v>224</v>
      </c>
      <c r="D617" s="182" t="s">
        <v>392</v>
      </c>
      <c r="E617" s="182" t="s">
        <v>393</v>
      </c>
      <c r="F617" s="182" t="s">
        <v>393</v>
      </c>
    </row>
    <row r="618" spans="1:6" x14ac:dyDescent="0.25">
      <c r="A618" s="182">
        <v>40009891</v>
      </c>
      <c r="B618" s="182" t="s">
        <v>895</v>
      </c>
      <c r="C618" s="182" t="s">
        <v>224</v>
      </c>
      <c r="D618" s="182" t="s">
        <v>392</v>
      </c>
      <c r="E618" s="182" t="s">
        <v>393</v>
      </c>
      <c r="F618" s="182" t="s">
        <v>393</v>
      </c>
    </row>
    <row r="619" spans="1:6" x14ac:dyDescent="0.25">
      <c r="A619" s="182">
        <v>40003978</v>
      </c>
      <c r="B619" s="182" t="s">
        <v>896</v>
      </c>
      <c r="C619" s="182" t="s">
        <v>224</v>
      </c>
      <c r="D619" s="182" t="s">
        <v>249</v>
      </c>
      <c r="E619" s="182" t="s">
        <v>250</v>
      </c>
      <c r="F619" s="182" t="s">
        <v>250</v>
      </c>
    </row>
    <row r="620" spans="1:6" x14ac:dyDescent="0.25">
      <c r="A620" s="182">
        <v>40003925</v>
      </c>
      <c r="B620" s="182" t="s">
        <v>897</v>
      </c>
      <c r="C620" s="182" t="s">
        <v>224</v>
      </c>
      <c r="D620" s="182" t="s">
        <v>277</v>
      </c>
      <c r="E620" s="182" t="s">
        <v>278</v>
      </c>
      <c r="F620" s="182" t="s">
        <v>278</v>
      </c>
    </row>
    <row r="621" spans="1:6" x14ac:dyDescent="0.25">
      <c r="A621" s="182">
        <v>40421182</v>
      </c>
      <c r="B621" s="182" t="s">
        <v>898</v>
      </c>
      <c r="C621" s="182" t="s">
        <v>231</v>
      </c>
      <c r="D621" s="182" t="s">
        <v>236</v>
      </c>
      <c r="E621" s="182" t="s">
        <v>237</v>
      </c>
      <c r="F621" s="182" t="s">
        <v>237</v>
      </c>
    </row>
    <row r="622" spans="1:6" x14ac:dyDescent="0.25">
      <c r="A622" s="182">
        <v>40421508</v>
      </c>
      <c r="B622" s="182" t="s">
        <v>899</v>
      </c>
      <c r="C622" s="182" t="s">
        <v>231</v>
      </c>
      <c r="D622" s="182" t="s">
        <v>242</v>
      </c>
      <c r="E622" s="182" t="s">
        <v>243</v>
      </c>
      <c r="F622" s="182" t="s">
        <v>243</v>
      </c>
    </row>
    <row r="623" spans="1:6" x14ac:dyDescent="0.25">
      <c r="A623" s="182">
        <v>40004201</v>
      </c>
      <c r="B623" s="182" t="s">
        <v>900</v>
      </c>
      <c r="C623" s="182" t="s">
        <v>224</v>
      </c>
      <c r="D623" s="182" t="s">
        <v>404</v>
      </c>
      <c r="E623" s="182" t="s">
        <v>405</v>
      </c>
      <c r="F623" s="182" t="s">
        <v>405</v>
      </c>
    </row>
    <row r="624" spans="1:6" x14ac:dyDescent="0.25">
      <c r="A624" s="182">
        <v>40001903</v>
      </c>
      <c r="B624" s="182" t="s">
        <v>901</v>
      </c>
      <c r="C624" s="182" t="s">
        <v>224</v>
      </c>
      <c r="D624" s="182" t="s">
        <v>277</v>
      </c>
      <c r="E624" s="182" t="s">
        <v>278</v>
      </c>
      <c r="F624" s="182" t="s">
        <v>278</v>
      </c>
    </row>
    <row r="625" spans="1:6" x14ac:dyDescent="0.25">
      <c r="A625" s="182">
        <v>40005506</v>
      </c>
      <c r="B625" s="182" t="s">
        <v>902</v>
      </c>
      <c r="C625" s="182" t="s">
        <v>224</v>
      </c>
      <c r="D625" s="182" t="s">
        <v>252</v>
      </c>
      <c r="E625" s="182" t="s">
        <v>253</v>
      </c>
      <c r="F625" s="182" t="s">
        <v>253</v>
      </c>
    </row>
    <row r="626" spans="1:6" x14ac:dyDescent="0.25">
      <c r="A626" s="182">
        <v>40007912</v>
      </c>
      <c r="B626" s="182" t="s">
        <v>903</v>
      </c>
      <c r="C626" s="182" t="s">
        <v>224</v>
      </c>
      <c r="D626" s="182" t="s">
        <v>376</v>
      </c>
      <c r="E626" s="182" t="s">
        <v>377</v>
      </c>
      <c r="F626" s="182" t="s">
        <v>377</v>
      </c>
    </row>
    <row r="627" spans="1:6" x14ac:dyDescent="0.25">
      <c r="A627" s="182">
        <v>40008561</v>
      </c>
      <c r="B627" s="182" t="s">
        <v>904</v>
      </c>
      <c r="C627" s="182" t="s">
        <v>224</v>
      </c>
      <c r="D627" s="182" t="s">
        <v>376</v>
      </c>
      <c r="E627" s="182" t="s">
        <v>377</v>
      </c>
      <c r="F627" s="182" t="s">
        <v>377</v>
      </c>
    </row>
    <row r="628" spans="1:6" x14ac:dyDescent="0.25">
      <c r="A628" s="182">
        <v>40421442</v>
      </c>
      <c r="B628" s="182" t="s">
        <v>905</v>
      </c>
      <c r="C628" s="182" t="s">
        <v>231</v>
      </c>
      <c r="D628" s="182" t="s">
        <v>232</v>
      </c>
      <c r="E628" s="182" t="s">
        <v>233</v>
      </c>
      <c r="F628" s="182" t="s">
        <v>233</v>
      </c>
    </row>
    <row r="629" spans="1:6" x14ac:dyDescent="0.25">
      <c r="A629" s="182">
        <v>40003858</v>
      </c>
      <c r="B629" s="182" t="s">
        <v>906</v>
      </c>
      <c r="C629" s="182" t="s">
        <v>224</v>
      </c>
      <c r="D629" s="182" t="s">
        <v>333</v>
      </c>
      <c r="E629" s="182" t="s">
        <v>334</v>
      </c>
      <c r="F629" s="182" t="s">
        <v>334</v>
      </c>
    </row>
    <row r="630" spans="1:6" x14ac:dyDescent="0.25">
      <c r="A630" s="182">
        <v>40008779</v>
      </c>
      <c r="B630" s="182" t="s">
        <v>907</v>
      </c>
      <c r="C630" s="182" t="s">
        <v>224</v>
      </c>
      <c r="D630" s="182" t="s">
        <v>291</v>
      </c>
      <c r="E630" s="182" t="s">
        <v>292</v>
      </c>
      <c r="F630" s="182" t="s">
        <v>292</v>
      </c>
    </row>
    <row r="631" spans="1:6" x14ac:dyDescent="0.25">
      <c r="A631" s="182">
        <v>40006727</v>
      </c>
      <c r="B631" s="182" t="s">
        <v>908</v>
      </c>
      <c r="C631" s="182" t="s">
        <v>224</v>
      </c>
      <c r="D631" s="182" t="s">
        <v>449</v>
      </c>
      <c r="E631" s="182" t="s">
        <v>450</v>
      </c>
      <c r="F631" s="182" t="s">
        <v>450</v>
      </c>
    </row>
    <row r="632" spans="1:6" x14ac:dyDescent="0.25">
      <c r="A632" s="182">
        <v>40007042</v>
      </c>
      <c r="B632" s="182" t="s">
        <v>909</v>
      </c>
      <c r="C632" s="182" t="s">
        <v>224</v>
      </c>
      <c r="D632" s="182" t="s">
        <v>225</v>
      </c>
      <c r="E632" s="182" t="s">
        <v>226</v>
      </c>
      <c r="F632" s="182" t="s">
        <v>226</v>
      </c>
    </row>
    <row r="633" spans="1:6" x14ac:dyDescent="0.25">
      <c r="A633" s="182">
        <v>40006995</v>
      </c>
      <c r="B633" s="182" t="s">
        <v>910</v>
      </c>
      <c r="C633" s="182" t="s">
        <v>224</v>
      </c>
      <c r="D633" s="182" t="s">
        <v>363</v>
      </c>
      <c r="E633" s="182" t="s">
        <v>364</v>
      </c>
      <c r="F633" s="182" t="s">
        <v>364</v>
      </c>
    </row>
    <row r="634" spans="1:6" x14ac:dyDescent="0.25">
      <c r="A634" s="182">
        <v>40420916</v>
      </c>
      <c r="B634" s="182" t="s">
        <v>911</v>
      </c>
      <c r="C634" s="182" t="s">
        <v>231</v>
      </c>
      <c r="D634" s="182" t="s">
        <v>236</v>
      </c>
      <c r="E634" s="182" t="s">
        <v>237</v>
      </c>
      <c r="F634" s="182" t="s">
        <v>237</v>
      </c>
    </row>
    <row r="635" spans="1:6" x14ac:dyDescent="0.25">
      <c r="A635" s="182">
        <v>40007547</v>
      </c>
      <c r="B635" s="182" t="s">
        <v>912</v>
      </c>
      <c r="C635" s="182" t="s">
        <v>224</v>
      </c>
      <c r="D635" s="182" t="s">
        <v>333</v>
      </c>
      <c r="E635" s="182" t="s">
        <v>334</v>
      </c>
      <c r="F635" s="182" t="s">
        <v>334</v>
      </c>
    </row>
    <row r="636" spans="1:6" x14ac:dyDescent="0.25">
      <c r="A636" s="182">
        <v>40006381</v>
      </c>
      <c r="B636" s="182" t="s">
        <v>913</v>
      </c>
      <c r="C636" s="182" t="s">
        <v>224</v>
      </c>
      <c r="D636" s="182" t="s">
        <v>404</v>
      </c>
      <c r="E636" s="182" t="s">
        <v>405</v>
      </c>
      <c r="F636" s="182" t="s">
        <v>405</v>
      </c>
    </row>
    <row r="637" spans="1:6" x14ac:dyDescent="0.25">
      <c r="A637" s="182">
        <v>40005206</v>
      </c>
      <c r="B637" s="182" t="s">
        <v>914</v>
      </c>
      <c r="C637" s="182" t="s">
        <v>224</v>
      </c>
      <c r="D637" s="182" t="s">
        <v>322</v>
      </c>
      <c r="E637" s="182" t="s">
        <v>323</v>
      </c>
      <c r="F637" s="182" t="s">
        <v>323</v>
      </c>
    </row>
    <row r="638" spans="1:6" x14ac:dyDescent="0.25">
      <c r="A638" s="182">
        <v>40009889</v>
      </c>
      <c r="B638" s="182" t="s">
        <v>915</v>
      </c>
      <c r="C638" s="182" t="s">
        <v>224</v>
      </c>
      <c r="D638" s="182" t="s">
        <v>277</v>
      </c>
      <c r="E638" s="182" t="s">
        <v>278</v>
      </c>
      <c r="F638" s="182" t="s">
        <v>278</v>
      </c>
    </row>
    <row r="639" spans="1:6" x14ac:dyDescent="0.25">
      <c r="A639" s="182">
        <v>40007433</v>
      </c>
      <c r="B639" s="182" t="s">
        <v>916</v>
      </c>
      <c r="C639" s="182" t="s">
        <v>224</v>
      </c>
      <c r="D639" s="182" t="s">
        <v>277</v>
      </c>
      <c r="E639" s="182" t="s">
        <v>278</v>
      </c>
      <c r="F639" s="182" t="s">
        <v>278</v>
      </c>
    </row>
    <row r="640" spans="1:6" x14ac:dyDescent="0.25">
      <c r="A640" s="182">
        <v>40002047</v>
      </c>
      <c r="B640" s="182" t="s">
        <v>917</v>
      </c>
      <c r="C640" s="182" t="s">
        <v>224</v>
      </c>
      <c r="D640" s="182" t="s">
        <v>277</v>
      </c>
      <c r="E640" s="182" t="s">
        <v>278</v>
      </c>
      <c r="F640" s="182" t="s">
        <v>278</v>
      </c>
    </row>
    <row r="641" spans="1:6" x14ac:dyDescent="0.25">
      <c r="A641" s="182">
        <v>40004459</v>
      </c>
      <c r="B641" s="182" t="s">
        <v>918</v>
      </c>
      <c r="C641" s="182" t="s">
        <v>224</v>
      </c>
      <c r="D641" s="182" t="s">
        <v>228</v>
      </c>
      <c r="E641" s="182" t="s">
        <v>229</v>
      </c>
      <c r="F641" s="182" t="s">
        <v>229</v>
      </c>
    </row>
    <row r="642" spans="1:6" x14ac:dyDescent="0.25">
      <c r="A642" s="182">
        <v>40006329</v>
      </c>
      <c r="B642" s="182" t="s">
        <v>919</v>
      </c>
      <c r="C642" s="182" t="s">
        <v>224</v>
      </c>
      <c r="D642" s="182" t="s">
        <v>262</v>
      </c>
      <c r="E642" s="182" t="s">
        <v>263</v>
      </c>
      <c r="F642" s="182" t="s">
        <v>263</v>
      </c>
    </row>
    <row r="643" spans="1:6" x14ac:dyDescent="0.25">
      <c r="A643" s="182">
        <v>47200100</v>
      </c>
      <c r="B643" s="182" t="s">
        <v>920</v>
      </c>
      <c r="C643" s="182" t="s">
        <v>231</v>
      </c>
      <c r="D643" s="182" t="s">
        <v>921</v>
      </c>
      <c r="E643" s="182" t="s">
        <v>922</v>
      </c>
      <c r="F643" s="182" t="s">
        <v>922</v>
      </c>
    </row>
    <row r="644" spans="1:6" x14ac:dyDescent="0.25">
      <c r="A644" s="182">
        <v>40008765</v>
      </c>
      <c r="B644" s="182" t="s">
        <v>923</v>
      </c>
      <c r="C644" s="182" t="s">
        <v>224</v>
      </c>
      <c r="D644" s="182" t="s">
        <v>303</v>
      </c>
      <c r="E644" s="182" t="s">
        <v>304</v>
      </c>
      <c r="F644" s="182" t="s">
        <v>304</v>
      </c>
    </row>
    <row r="645" spans="1:6" x14ac:dyDescent="0.25">
      <c r="A645" s="182">
        <v>40005656</v>
      </c>
      <c r="B645" s="182" t="s">
        <v>923</v>
      </c>
      <c r="C645" s="182" t="s">
        <v>224</v>
      </c>
      <c r="D645" s="182" t="s">
        <v>303</v>
      </c>
      <c r="E645" s="182" t="s">
        <v>304</v>
      </c>
      <c r="F645" s="182" t="s">
        <v>304</v>
      </c>
    </row>
    <row r="646" spans="1:6" x14ac:dyDescent="0.25">
      <c r="A646" s="182">
        <v>40420643</v>
      </c>
      <c r="B646" s="182" t="s">
        <v>924</v>
      </c>
      <c r="C646" s="182" t="s">
        <v>231</v>
      </c>
      <c r="D646" s="182" t="s">
        <v>236</v>
      </c>
      <c r="E646" s="182" t="s">
        <v>237</v>
      </c>
      <c r="F646" s="182" t="s">
        <v>237</v>
      </c>
    </row>
    <row r="647" spans="1:6" x14ac:dyDescent="0.25">
      <c r="A647" s="182">
        <v>40001780</v>
      </c>
      <c r="B647" s="182" t="s">
        <v>925</v>
      </c>
      <c r="C647" s="182" t="s">
        <v>224</v>
      </c>
      <c r="D647" s="182" t="s">
        <v>265</v>
      </c>
      <c r="E647" s="182" t="s">
        <v>266</v>
      </c>
      <c r="F647" s="182" t="s">
        <v>266</v>
      </c>
    </row>
    <row r="648" spans="1:6" x14ac:dyDescent="0.25">
      <c r="A648" s="182">
        <v>40006265</v>
      </c>
      <c r="B648" s="182" t="s">
        <v>926</v>
      </c>
      <c r="C648" s="182" t="s">
        <v>224</v>
      </c>
      <c r="D648" s="182" t="s">
        <v>309</v>
      </c>
      <c r="E648" s="182" t="s">
        <v>310</v>
      </c>
      <c r="F648" s="182" t="s">
        <v>310</v>
      </c>
    </row>
    <row r="649" spans="1:6" x14ac:dyDescent="0.25">
      <c r="A649" s="182">
        <v>40005986</v>
      </c>
      <c r="B649" s="182" t="s">
        <v>927</v>
      </c>
      <c r="C649" s="182" t="s">
        <v>224</v>
      </c>
      <c r="D649" s="182" t="s">
        <v>249</v>
      </c>
      <c r="E649" s="182" t="s">
        <v>250</v>
      </c>
      <c r="F649" s="182" t="s">
        <v>250</v>
      </c>
    </row>
    <row r="650" spans="1:6" x14ac:dyDescent="0.25">
      <c r="A650" s="182">
        <v>40002156</v>
      </c>
      <c r="B650" s="182" t="s">
        <v>928</v>
      </c>
      <c r="C650" s="182" t="s">
        <v>224</v>
      </c>
      <c r="D650" s="182" t="s">
        <v>322</v>
      </c>
      <c r="E650" s="182" t="s">
        <v>323</v>
      </c>
      <c r="F650" s="182" t="s">
        <v>323</v>
      </c>
    </row>
    <row r="651" spans="1:6" x14ac:dyDescent="0.25">
      <c r="A651" s="182">
        <v>40007749</v>
      </c>
      <c r="B651" s="182" t="s">
        <v>929</v>
      </c>
      <c r="C651" s="182" t="s">
        <v>224</v>
      </c>
      <c r="D651" s="182" t="s">
        <v>322</v>
      </c>
      <c r="E651" s="182" t="s">
        <v>323</v>
      </c>
      <c r="F651" s="182" t="s">
        <v>323</v>
      </c>
    </row>
    <row r="652" spans="1:6" x14ac:dyDescent="0.25">
      <c r="A652" s="182">
        <v>40421010</v>
      </c>
      <c r="B652" s="182" t="s">
        <v>930</v>
      </c>
      <c r="C652" s="182" t="s">
        <v>231</v>
      </c>
      <c r="D652" s="182" t="s">
        <v>232</v>
      </c>
      <c r="E652" s="182" t="s">
        <v>233</v>
      </c>
      <c r="F652" s="182" t="s">
        <v>233</v>
      </c>
    </row>
    <row r="653" spans="1:6" x14ac:dyDescent="0.25">
      <c r="A653" s="182">
        <v>40424434</v>
      </c>
      <c r="B653" s="182" t="s">
        <v>931</v>
      </c>
      <c r="C653" s="182" t="s">
        <v>231</v>
      </c>
      <c r="D653" s="182" t="s">
        <v>242</v>
      </c>
      <c r="E653" s="182" t="s">
        <v>243</v>
      </c>
      <c r="F653" s="182" t="s">
        <v>243</v>
      </c>
    </row>
    <row r="654" spans="1:6" x14ac:dyDescent="0.25">
      <c r="A654" s="182">
        <v>40009000</v>
      </c>
      <c r="B654" s="182" t="s">
        <v>932</v>
      </c>
      <c r="C654" s="182" t="s">
        <v>224</v>
      </c>
      <c r="D654" s="182" t="s">
        <v>449</v>
      </c>
      <c r="E654" s="182" t="s">
        <v>450</v>
      </c>
      <c r="F654" s="182" t="s">
        <v>450</v>
      </c>
    </row>
    <row r="655" spans="1:6" x14ac:dyDescent="0.25">
      <c r="A655" s="182">
        <v>40004302</v>
      </c>
      <c r="B655" s="182" t="s">
        <v>933</v>
      </c>
      <c r="C655" s="182" t="s">
        <v>224</v>
      </c>
      <c r="D655" s="182" t="s">
        <v>271</v>
      </c>
      <c r="E655" s="182" t="s">
        <v>272</v>
      </c>
      <c r="F655" s="182" t="s">
        <v>272</v>
      </c>
    </row>
    <row r="656" spans="1:6" x14ac:dyDescent="0.25">
      <c r="A656" s="182">
        <v>40002445</v>
      </c>
      <c r="B656" s="182" t="s">
        <v>934</v>
      </c>
      <c r="C656" s="182" t="s">
        <v>224</v>
      </c>
      <c r="D656" s="182" t="s">
        <v>271</v>
      </c>
      <c r="E656" s="182" t="s">
        <v>272</v>
      </c>
      <c r="F656" s="182" t="s">
        <v>272</v>
      </c>
    </row>
    <row r="657" spans="1:6" x14ac:dyDescent="0.25">
      <c r="A657" s="182">
        <v>40003431</v>
      </c>
      <c r="B657" s="182" t="s">
        <v>935</v>
      </c>
      <c r="C657" s="182" t="s">
        <v>224</v>
      </c>
      <c r="D657" s="182" t="s">
        <v>309</v>
      </c>
      <c r="E657" s="182" t="s">
        <v>310</v>
      </c>
      <c r="F657" s="182" t="s">
        <v>310</v>
      </c>
    </row>
    <row r="658" spans="1:6" x14ac:dyDescent="0.25">
      <c r="A658" s="182">
        <v>40009670</v>
      </c>
      <c r="B658" s="182" t="s">
        <v>936</v>
      </c>
      <c r="C658" s="182" t="s">
        <v>224</v>
      </c>
      <c r="D658" s="182" t="s">
        <v>333</v>
      </c>
      <c r="E658" s="182" t="s">
        <v>334</v>
      </c>
      <c r="F658" s="182" t="s">
        <v>334</v>
      </c>
    </row>
    <row r="659" spans="1:6" x14ac:dyDescent="0.25">
      <c r="A659" s="182">
        <v>40005536</v>
      </c>
      <c r="B659" s="182" t="s">
        <v>937</v>
      </c>
      <c r="C659" s="182" t="s">
        <v>224</v>
      </c>
      <c r="D659" s="182" t="s">
        <v>342</v>
      </c>
      <c r="E659" s="182" t="s">
        <v>343</v>
      </c>
      <c r="F659" s="182" t="s">
        <v>343</v>
      </c>
    </row>
    <row r="660" spans="1:6" x14ac:dyDescent="0.25">
      <c r="A660" s="182">
        <v>40003934</v>
      </c>
      <c r="B660" s="182" t="s">
        <v>938</v>
      </c>
      <c r="C660" s="182" t="s">
        <v>224</v>
      </c>
      <c r="D660" s="182" t="s">
        <v>303</v>
      </c>
      <c r="E660" s="182" t="s">
        <v>304</v>
      </c>
      <c r="F660" s="182" t="s">
        <v>304</v>
      </c>
    </row>
    <row r="661" spans="1:6" x14ac:dyDescent="0.25">
      <c r="A661" s="182">
        <v>40009766</v>
      </c>
      <c r="B661" s="182" t="s">
        <v>939</v>
      </c>
      <c r="C661" s="182" t="s">
        <v>224</v>
      </c>
      <c r="D661" s="182" t="s">
        <v>265</v>
      </c>
      <c r="E661" s="182" t="s">
        <v>266</v>
      </c>
      <c r="F661" s="182" t="s">
        <v>266</v>
      </c>
    </row>
    <row r="662" spans="1:6" x14ac:dyDescent="0.25">
      <c r="A662" s="182">
        <v>40009721</v>
      </c>
      <c r="B662" s="182" t="s">
        <v>940</v>
      </c>
      <c r="C662" s="182" t="s">
        <v>224</v>
      </c>
      <c r="D662" s="182" t="s">
        <v>262</v>
      </c>
      <c r="E662" s="182" t="s">
        <v>263</v>
      </c>
      <c r="F662" s="182" t="s">
        <v>263</v>
      </c>
    </row>
    <row r="663" spans="1:6" x14ac:dyDescent="0.25">
      <c r="A663" s="182">
        <v>40008755</v>
      </c>
      <c r="B663" s="182" t="s">
        <v>941</v>
      </c>
      <c r="C663" s="182" t="s">
        <v>224</v>
      </c>
      <c r="D663" s="182" t="s">
        <v>228</v>
      </c>
      <c r="E663" s="182" t="s">
        <v>229</v>
      </c>
      <c r="F663" s="182" t="s">
        <v>229</v>
      </c>
    </row>
    <row r="664" spans="1:6" x14ac:dyDescent="0.25">
      <c r="A664" s="182">
        <v>40004475</v>
      </c>
      <c r="B664" s="182" t="s">
        <v>941</v>
      </c>
      <c r="C664" s="182" t="s">
        <v>224</v>
      </c>
      <c r="D664" s="182" t="s">
        <v>228</v>
      </c>
      <c r="E664" s="182" t="s">
        <v>229</v>
      </c>
      <c r="F664" s="182" t="s">
        <v>229</v>
      </c>
    </row>
    <row r="665" spans="1:6" x14ac:dyDescent="0.25">
      <c r="A665" s="182">
        <v>40008997</v>
      </c>
      <c r="B665" s="182" t="s">
        <v>942</v>
      </c>
      <c r="C665" s="182" t="s">
        <v>224</v>
      </c>
      <c r="D665" s="182" t="s">
        <v>249</v>
      </c>
      <c r="E665" s="182" t="s">
        <v>250</v>
      </c>
      <c r="F665" s="182" t="s">
        <v>250</v>
      </c>
    </row>
    <row r="666" spans="1:6" x14ac:dyDescent="0.25">
      <c r="A666" s="182">
        <v>40007069</v>
      </c>
      <c r="B666" s="182" t="s">
        <v>943</v>
      </c>
      <c r="C666" s="182" t="s">
        <v>224</v>
      </c>
      <c r="D666" s="182" t="s">
        <v>322</v>
      </c>
      <c r="E666" s="182" t="s">
        <v>323</v>
      </c>
      <c r="F666" s="182" t="s">
        <v>323</v>
      </c>
    </row>
    <row r="667" spans="1:6" x14ac:dyDescent="0.25">
      <c r="A667" s="182">
        <v>40005778</v>
      </c>
      <c r="B667" s="182" t="s">
        <v>944</v>
      </c>
      <c r="C667" s="182" t="s">
        <v>224</v>
      </c>
      <c r="D667" s="182" t="s">
        <v>249</v>
      </c>
      <c r="E667" s="182" t="s">
        <v>250</v>
      </c>
      <c r="F667" s="182" t="s">
        <v>250</v>
      </c>
    </row>
    <row r="668" spans="1:6" x14ac:dyDescent="0.25">
      <c r="A668" s="182">
        <v>40420749</v>
      </c>
      <c r="B668" s="182" t="s">
        <v>945</v>
      </c>
      <c r="C668" s="182" t="s">
        <v>231</v>
      </c>
      <c r="D668" s="182" t="s">
        <v>232</v>
      </c>
      <c r="E668" s="182" t="s">
        <v>233</v>
      </c>
      <c r="F668" s="182" t="s">
        <v>233</v>
      </c>
    </row>
    <row r="669" spans="1:6" x14ac:dyDescent="0.25">
      <c r="A669" s="182">
        <v>40007872</v>
      </c>
      <c r="B669" s="182" t="s">
        <v>946</v>
      </c>
      <c r="C669" s="182" t="s">
        <v>224</v>
      </c>
      <c r="D669" s="182" t="s">
        <v>404</v>
      </c>
      <c r="E669" s="182" t="s">
        <v>405</v>
      </c>
      <c r="F669" s="182" t="s">
        <v>405</v>
      </c>
    </row>
    <row r="670" spans="1:6" x14ac:dyDescent="0.25">
      <c r="A670" s="182">
        <v>40421038</v>
      </c>
      <c r="B670" s="182" t="s">
        <v>947</v>
      </c>
      <c r="C670" s="182" t="s">
        <v>231</v>
      </c>
      <c r="D670" s="182" t="s">
        <v>232</v>
      </c>
      <c r="E670" s="182" t="s">
        <v>233</v>
      </c>
      <c r="F670" s="182" t="s">
        <v>233</v>
      </c>
    </row>
    <row r="671" spans="1:6" x14ac:dyDescent="0.25">
      <c r="A671" s="182">
        <v>40009422</v>
      </c>
      <c r="B671" s="182" t="s">
        <v>948</v>
      </c>
      <c r="C671" s="182" t="s">
        <v>224</v>
      </c>
      <c r="D671" s="182" t="s">
        <v>404</v>
      </c>
      <c r="E671" s="182" t="s">
        <v>405</v>
      </c>
      <c r="F671" s="182" t="s">
        <v>405</v>
      </c>
    </row>
    <row r="672" spans="1:6" x14ac:dyDescent="0.25">
      <c r="A672" s="182">
        <v>40001483</v>
      </c>
      <c r="B672" s="182" t="s">
        <v>949</v>
      </c>
      <c r="C672" s="182" t="s">
        <v>224</v>
      </c>
      <c r="D672" s="182" t="s">
        <v>363</v>
      </c>
      <c r="E672" s="182" t="s">
        <v>364</v>
      </c>
      <c r="F672" s="182" t="s">
        <v>364</v>
      </c>
    </row>
    <row r="673" spans="1:6" x14ac:dyDescent="0.25">
      <c r="A673" s="182">
        <v>40006051</v>
      </c>
      <c r="B673" s="182" t="s">
        <v>950</v>
      </c>
      <c r="C673" s="182" t="s">
        <v>224</v>
      </c>
      <c r="D673" s="182" t="s">
        <v>315</v>
      </c>
      <c r="E673" s="182" t="s">
        <v>316</v>
      </c>
      <c r="F673" s="182" t="s">
        <v>316</v>
      </c>
    </row>
    <row r="674" spans="1:6" x14ac:dyDescent="0.25">
      <c r="A674" s="182">
        <v>40000324</v>
      </c>
      <c r="B674" s="182" t="s">
        <v>951</v>
      </c>
      <c r="C674" s="182" t="s">
        <v>224</v>
      </c>
      <c r="D674" s="182" t="s">
        <v>268</v>
      </c>
      <c r="E674" s="182" t="s">
        <v>269</v>
      </c>
      <c r="F674" s="182" t="s">
        <v>269</v>
      </c>
    </row>
    <row r="675" spans="1:6" x14ac:dyDescent="0.25">
      <c r="A675" s="182">
        <v>40007320</v>
      </c>
      <c r="B675" s="182" t="s">
        <v>952</v>
      </c>
      <c r="C675" s="182" t="s">
        <v>224</v>
      </c>
      <c r="D675" s="182" t="s">
        <v>333</v>
      </c>
      <c r="E675" s="182" t="s">
        <v>334</v>
      </c>
      <c r="F675" s="182" t="s">
        <v>334</v>
      </c>
    </row>
    <row r="676" spans="1:6" x14ac:dyDescent="0.25">
      <c r="A676" s="182">
        <v>40003675</v>
      </c>
      <c r="B676" s="182" t="s">
        <v>953</v>
      </c>
      <c r="C676" s="182" t="s">
        <v>224</v>
      </c>
      <c r="D676" s="182" t="s">
        <v>322</v>
      </c>
      <c r="E676" s="182" t="s">
        <v>323</v>
      </c>
      <c r="F676" s="182" t="s">
        <v>323</v>
      </c>
    </row>
    <row r="677" spans="1:6" x14ac:dyDescent="0.25">
      <c r="A677" s="182">
        <v>40005545</v>
      </c>
      <c r="B677" s="182" t="s">
        <v>954</v>
      </c>
      <c r="C677" s="182" t="s">
        <v>224</v>
      </c>
      <c r="D677" s="182" t="s">
        <v>277</v>
      </c>
      <c r="E677" s="182" t="s">
        <v>278</v>
      </c>
      <c r="F677" s="182" t="s">
        <v>278</v>
      </c>
    </row>
    <row r="678" spans="1:6" x14ac:dyDescent="0.25">
      <c r="A678" s="182">
        <v>40007133</v>
      </c>
      <c r="B678" s="182" t="s">
        <v>955</v>
      </c>
      <c r="C678" s="182" t="s">
        <v>224</v>
      </c>
      <c r="D678" s="182" t="s">
        <v>333</v>
      </c>
      <c r="E678" s="182" t="s">
        <v>334</v>
      </c>
      <c r="F678" s="182" t="s">
        <v>334</v>
      </c>
    </row>
    <row r="679" spans="1:6" x14ac:dyDescent="0.25">
      <c r="A679" s="182">
        <v>40007934</v>
      </c>
      <c r="B679" s="182" t="s">
        <v>956</v>
      </c>
      <c r="C679" s="182" t="s">
        <v>224</v>
      </c>
      <c r="D679" s="182" t="s">
        <v>322</v>
      </c>
      <c r="E679" s="182" t="s">
        <v>323</v>
      </c>
      <c r="F679" s="182" t="s">
        <v>323</v>
      </c>
    </row>
    <row r="680" spans="1:6" x14ac:dyDescent="0.25">
      <c r="A680" s="182">
        <v>40006299</v>
      </c>
      <c r="B680" s="182" t="s">
        <v>957</v>
      </c>
      <c r="C680" s="182" t="s">
        <v>224</v>
      </c>
      <c r="D680" s="182" t="s">
        <v>265</v>
      </c>
      <c r="E680" s="182" t="s">
        <v>266</v>
      </c>
      <c r="F680" s="182" t="s">
        <v>266</v>
      </c>
    </row>
    <row r="681" spans="1:6" x14ac:dyDescent="0.25">
      <c r="A681" s="182">
        <v>40421456</v>
      </c>
      <c r="B681" s="182" t="s">
        <v>958</v>
      </c>
      <c r="C681" s="182" t="s">
        <v>231</v>
      </c>
      <c r="D681" s="182" t="s">
        <v>285</v>
      </c>
      <c r="E681" s="182" t="s">
        <v>286</v>
      </c>
      <c r="F681" s="182" t="s">
        <v>286</v>
      </c>
    </row>
    <row r="682" spans="1:6" x14ac:dyDescent="0.25">
      <c r="A682" s="182">
        <v>40008347</v>
      </c>
      <c r="B682" s="182" t="s">
        <v>959</v>
      </c>
      <c r="C682" s="182" t="s">
        <v>224</v>
      </c>
      <c r="D682" s="182" t="s">
        <v>271</v>
      </c>
      <c r="E682" s="182" t="s">
        <v>272</v>
      </c>
      <c r="F682" s="182" t="s">
        <v>272</v>
      </c>
    </row>
    <row r="683" spans="1:6" x14ac:dyDescent="0.25">
      <c r="A683" s="182">
        <v>40006484</v>
      </c>
      <c r="B683" s="182" t="s">
        <v>960</v>
      </c>
      <c r="C683" s="182" t="s">
        <v>224</v>
      </c>
      <c r="D683" s="182" t="s">
        <v>306</v>
      </c>
      <c r="E683" s="182" t="s">
        <v>307</v>
      </c>
      <c r="F683" s="182" t="s">
        <v>307</v>
      </c>
    </row>
    <row r="684" spans="1:6" x14ac:dyDescent="0.25">
      <c r="A684" s="182">
        <v>40424374</v>
      </c>
      <c r="B684" s="182" t="s">
        <v>961</v>
      </c>
      <c r="C684" s="182" t="s">
        <v>231</v>
      </c>
      <c r="D684" s="182" t="s">
        <v>338</v>
      </c>
      <c r="E684" s="182" t="s">
        <v>339</v>
      </c>
      <c r="F684" s="182" t="s">
        <v>339</v>
      </c>
    </row>
    <row r="685" spans="1:6" x14ac:dyDescent="0.25">
      <c r="A685" s="182">
        <v>40004113</v>
      </c>
      <c r="B685" s="182" t="s">
        <v>962</v>
      </c>
      <c r="C685" s="182" t="s">
        <v>224</v>
      </c>
      <c r="D685" s="182" t="s">
        <v>309</v>
      </c>
      <c r="E685" s="182" t="s">
        <v>310</v>
      </c>
      <c r="F685" s="182" t="s">
        <v>310</v>
      </c>
    </row>
    <row r="686" spans="1:6" x14ac:dyDescent="0.25">
      <c r="A686" s="182">
        <v>40001017</v>
      </c>
      <c r="B686" s="182" t="s">
        <v>963</v>
      </c>
      <c r="C686" s="182" t="s">
        <v>224</v>
      </c>
      <c r="D686" s="182" t="s">
        <v>404</v>
      </c>
      <c r="E686" s="182" t="s">
        <v>405</v>
      </c>
      <c r="F686" s="182" t="s">
        <v>405</v>
      </c>
    </row>
    <row r="687" spans="1:6" x14ac:dyDescent="0.25">
      <c r="A687" s="182">
        <v>40004112</v>
      </c>
      <c r="B687" s="182" t="s">
        <v>964</v>
      </c>
      <c r="C687" s="182" t="s">
        <v>224</v>
      </c>
      <c r="D687" s="182" t="s">
        <v>309</v>
      </c>
      <c r="E687" s="182" t="s">
        <v>310</v>
      </c>
      <c r="F687" s="182" t="s">
        <v>310</v>
      </c>
    </row>
    <row r="688" spans="1:6" x14ac:dyDescent="0.25">
      <c r="A688" s="182">
        <v>40002421</v>
      </c>
      <c r="B688" s="182" t="s">
        <v>965</v>
      </c>
      <c r="C688" s="182" t="s">
        <v>224</v>
      </c>
      <c r="D688" s="182" t="s">
        <v>333</v>
      </c>
      <c r="E688" s="182" t="s">
        <v>334</v>
      </c>
      <c r="F688" s="182" t="s">
        <v>334</v>
      </c>
    </row>
    <row r="689" spans="1:6" x14ac:dyDescent="0.25">
      <c r="A689" s="182">
        <v>40004262</v>
      </c>
      <c r="B689" s="182" t="s">
        <v>966</v>
      </c>
      <c r="C689" s="182" t="s">
        <v>224</v>
      </c>
      <c r="D689" s="182" t="s">
        <v>265</v>
      </c>
      <c r="E689" s="182" t="s">
        <v>266</v>
      </c>
      <c r="F689" s="182" t="s">
        <v>266</v>
      </c>
    </row>
    <row r="690" spans="1:6" x14ac:dyDescent="0.25">
      <c r="A690" s="182">
        <v>40001411</v>
      </c>
      <c r="B690" s="182" t="s">
        <v>967</v>
      </c>
      <c r="C690" s="182" t="s">
        <v>224</v>
      </c>
      <c r="D690" s="182" t="s">
        <v>376</v>
      </c>
      <c r="E690" s="182" t="s">
        <v>377</v>
      </c>
      <c r="F690" s="182" t="s">
        <v>377</v>
      </c>
    </row>
    <row r="691" spans="1:6" x14ac:dyDescent="0.25">
      <c r="A691" s="182">
        <v>40004599</v>
      </c>
      <c r="B691" s="182" t="s">
        <v>968</v>
      </c>
      <c r="C691" s="182" t="s">
        <v>224</v>
      </c>
      <c r="D691" s="182" t="s">
        <v>333</v>
      </c>
      <c r="E691" s="182" t="s">
        <v>334</v>
      </c>
      <c r="F691" s="182" t="s">
        <v>334</v>
      </c>
    </row>
    <row r="692" spans="1:6" x14ac:dyDescent="0.25">
      <c r="A692" s="182">
        <v>40001079</v>
      </c>
      <c r="B692" s="182" t="s">
        <v>968</v>
      </c>
      <c r="C692" s="182" t="s">
        <v>224</v>
      </c>
      <c r="D692" s="182" t="s">
        <v>342</v>
      </c>
      <c r="E692" s="182" t="s">
        <v>343</v>
      </c>
      <c r="F692" s="182" t="s">
        <v>343</v>
      </c>
    </row>
    <row r="693" spans="1:6" x14ac:dyDescent="0.25">
      <c r="A693" s="182">
        <v>40004115</v>
      </c>
      <c r="B693" s="182" t="s">
        <v>969</v>
      </c>
      <c r="C693" s="182" t="s">
        <v>224</v>
      </c>
      <c r="D693" s="182" t="s">
        <v>268</v>
      </c>
      <c r="E693" s="182" t="s">
        <v>269</v>
      </c>
      <c r="F693" s="182" t="s">
        <v>269</v>
      </c>
    </row>
    <row r="694" spans="1:6" x14ac:dyDescent="0.25">
      <c r="A694" s="182">
        <v>40001030</v>
      </c>
      <c r="B694" s="182" t="s">
        <v>970</v>
      </c>
      <c r="C694" s="182" t="s">
        <v>224</v>
      </c>
      <c r="D694" s="182" t="s">
        <v>249</v>
      </c>
      <c r="E694" s="182" t="s">
        <v>250</v>
      </c>
      <c r="F694" s="182" t="s">
        <v>250</v>
      </c>
    </row>
    <row r="695" spans="1:6" x14ac:dyDescent="0.25">
      <c r="A695" s="182">
        <v>40009358</v>
      </c>
      <c r="B695" s="182" t="s">
        <v>971</v>
      </c>
      <c r="C695" s="182" t="s">
        <v>224</v>
      </c>
      <c r="D695" s="182" t="s">
        <v>342</v>
      </c>
      <c r="E695" s="182" t="s">
        <v>343</v>
      </c>
      <c r="F695" s="182" t="s">
        <v>343</v>
      </c>
    </row>
    <row r="696" spans="1:6" x14ac:dyDescent="0.25">
      <c r="A696" s="182">
        <v>40006143</v>
      </c>
      <c r="B696" s="182" t="s">
        <v>972</v>
      </c>
      <c r="C696" s="182" t="s">
        <v>224</v>
      </c>
      <c r="D696" s="182" t="s">
        <v>268</v>
      </c>
      <c r="E696" s="182" t="s">
        <v>269</v>
      </c>
      <c r="F696" s="182" t="s">
        <v>269</v>
      </c>
    </row>
    <row r="697" spans="1:6" x14ac:dyDescent="0.25">
      <c r="A697" s="182">
        <v>40000322</v>
      </c>
      <c r="B697" s="182" t="s">
        <v>972</v>
      </c>
      <c r="C697" s="182" t="s">
        <v>224</v>
      </c>
      <c r="D697" s="182" t="s">
        <v>268</v>
      </c>
      <c r="E697" s="182" t="s">
        <v>269</v>
      </c>
      <c r="F697" s="182" t="s">
        <v>269</v>
      </c>
    </row>
    <row r="698" spans="1:6" x14ac:dyDescent="0.25">
      <c r="A698" s="182">
        <v>40006548</v>
      </c>
      <c r="B698" s="182" t="s">
        <v>973</v>
      </c>
      <c r="C698" s="182" t="s">
        <v>224</v>
      </c>
      <c r="D698" s="182" t="s">
        <v>438</v>
      </c>
      <c r="E698" s="182" t="s">
        <v>439</v>
      </c>
      <c r="F698" s="182" t="s">
        <v>439</v>
      </c>
    </row>
    <row r="699" spans="1:6" x14ac:dyDescent="0.25">
      <c r="A699" s="182">
        <v>40006343</v>
      </c>
      <c r="B699" s="182" t="s">
        <v>974</v>
      </c>
      <c r="C699" s="182" t="s">
        <v>224</v>
      </c>
      <c r="D699" s="182" t="s">
        <v>279</v>
      </c>
      <c r="E699" s="182" t="s">
        <v>280</v>
      </c>
      <c r="F699" s="182" t="s">
        <v>280</v>
      </c>
    </row>
    <row r="700" spans="1:6" x14ac:dyDescent="0.25">
      <c r="A700" s="182">
        <v>40005378</v>
      </c>
      <c r="B700" s="182" t="s">
        <v>975</v>
      </c>
      <c r="C700" s="182" t="s">
        <v>224</v>
      </c>
      <c r="D700" s="182" t="s">
        <v>306</v>
      </c>
      <c r="E700" s="182" t="s">
        <v>307</v>
      </c>
      <c r="F700" s="182" t="s">
        <v>307</v>
      </c>
    </row>
    <row r="701" spans="1:6" x14ac:dyDescent="0.25">
      <c r="A701" s="182">
        <v>40002960</v>
      </c>
      <c r="B701" s="182" t="s">
        <v>976</v>
      </c>
      <c r="C701" s="182" t="s">
        <v>224</v>
      </c>
      <c r="D701" s="182" t="s">
        <v>333</v>
      </c>
      <c r="E701" s="182" t="s">
        <v>334</v>
      </c>
      <c r="F701" s="182" t="s">
        <v>334</v>
      </c>
    </row>
    <row r="702" spans="1:6" x14ac:dyDescent="0.25">
      <c r="A702" s="182">
        <v>40003214</v>
      </c>
      <c r="B702" s="182" t="s">
        <v>977</v>
      </c>
      <c r="C702" s="182" t="s">
        <v>224</v>
      </c>
      <c r="D702" s="182" t="s">
        <v>404</v>
      </c>
      <c r="E702" s="182" t="s">
        <v>405</v>
      </c>
      <c r="F702" s="182" t="s">
        <v>405</v>
      </c>
    </row>
    <row r="703" spans="1:6" x14ac:dyDescent="0.25">
      <c r="A703" s="182">
        <v>40001776</v>
      </c>
      <c r="B703" s="182" t="s">
        <v>978</v>
      </c>
      <c r="C703" s="182" t="s">
        <v>224</v>
      </c>
      <c r="D703" s="182" t="s">
        <v>342</v>
      </c>
      <c r="E703" s="182" t="s">
        <v>343</v>
      </c>
      <c r="F703" s="182" t="s">
        <v>343</v>
      </c>
    </row>
    <row r="704" spans="1:6" x14ac:dyDescent="0.25">
      <c r="A704" s="182">
        <v>40001209</v>
      </c>
      <c r="B704" s="182" t="s">
        <v>979</v>
      </c>
      <c r="C704" s="182" t="s">
        <v>224</v>
      </c>
      <c r="D704" s="182" t="s">
        <v>333</v>
      </c>
      <c r="E704" s="182" t="s">
        <v>334</v>
      </c>
      <c r="F704" s="182" t="s">
        <v>334</v>
      </c>
    </row>
    <row r="705" spans="1:6" x14ac:dyDescent="0.25">
      <c r="A705" s="182">
        <v>40000320</v>
      </c>
      <c r="B705" s="182" t="s">
        <v>980</v>
      </c>
      <c r="C705" s="182" t="s">
        <v>224</v>
      </c>
      <c r="D705" s="182" t="s">
        <v>268</v>
      </c>
      <c r="E705" s="182" t="s">
        <v>269</v>
      </c>
      <c r="F705" s="182" t="s">
        <v>269</v>
      </c>
    </row>
    <row r="706" spans="1:6" x14ac:dyDescent="0.25">
      <c r="A706" s="182">
        <v>40005102</v>
      </c>
      <c r="B706" s="182" t="s">
        <v>981</v>
      </c>
      <c r="C706" s="182" t="s">
        <v>224</v>
      </c>
      <c r="D706" s="182" t="s">
        <v>342</v>
      </c>
      <c r="E706" s="182" t="s">
        <v>343</v>
      </c>
      <c r="F706" s="182" t="s">
        <v>343</v>
      </c>
    </row>
    <row r="707" spans="1:6" x14ac:dyDescent="0.25">
      <c r="A707" s="182">
        <v>40009846</v>
      </c>
      <c r="B707" s="182" t="s">
        <v>982</v>
      </c>
      <c r="C707" s="182" t="s">
        <v>224</v>
      </c>
      <c r="D707" s="182" t="s">
        <v>256</v>
      </c>
      <c r="E707" s="182" t="s">
        <v>257</v>
      </c>
      <c r="F707" s="182" t="s">
        <v>257</v>
      </c>
    </row>
    <row r="708" spans="1:6" x14ac:dyDescent="0.25">
      <c r="A708" s="182">
        <v>40001626</v>
      </c>
      <c r="B708" s="182" t="s">
        <v>983</v>
      </c>
      <c r="C708" s="182" t="s">
        <v>224</v>
      </c>
      <c r="D708" s="182" t="s">
        <v>271</v>
      </c>
      <c r="E708" s="182" t="s">
        <v>272</v>
      </c>
      <c r="F708" s="182" t="s">
        <v>272</v>
      </c>
    </row>
    <row r="709" spans="1:6" x14ac:dyDescent="0.25">
      <c r="A709" s="182">
        <v>40006850</v>
      </c>
      <c r="B709" s="182" t="s">
        <v>984</v>
      </c>
      <c r="C709" s="182" t="s">
        <v>224</v>
      </c>
      <c r="D709" s="182" t="s">
        <v>225</v>
      </c>
      <c r="E709" s="182" t="s">
        <v>226</v>
      </c>
      <c r="F709" s="182" t="s">
        <v>226</v>
      </c>
    </row>
    <row r="710" spans="1:6" x14ac:dyDescent="0.25">
      <c r="A710" s="182">
        <v>40001529</v>
      </c>
      <c r="B710" s="182" t="s">
        <v>984</v>
      </c>
      <c r="C710" s="182" t="s">
        <v>224</v>
      </c>
      <c r="D710" s="182" t="s">
        <v>225</v>
      </c>
      <c r="E710" s="182" t="s">
        <v>226</v>
      </c>
      <c r="F710" s="182" t="s">
        <v>226</v>
      </c>
    </row>
    <row r="711" spans="1:6" x14ac:dyDescent="0.25">
      <c r="A711" s="182">
        <v>40006663</v>
      </c>
      <c r="B711" s="182" t="s">
        <v>985</v>
      </c>
      <c r="C711" s="182" t="s">
        <v>224</v>
      </c>
      <c r="D711" s="182" t="s">
        <v>569</v>
      </c>
      <c r="E711" s="182" t="s">
        <v>570</v>
      </c>
      <c r="F711" s="182" t="s">
        <v>570</v>
      </c>
    </row>
    <row r="712" spans="1:6" x14ac:dyDescent="0.25">
      <c r="A712" s="182">
        <v>40005373</v>
      </c>
      <c r="B712" s="182" t="s">
        <v>986</v>
      </c>
      <c r="C712" s="182" t="s">
        <v>224</v>
      </c>
      <c r="D712" s="182" t="s">
        <v>249</v>
      </c>
      <c r="E712" s="182" t="s">
        <v>250</v>
      </c>
      <c r="F712" s="182" t="s">
        <v>250</v>
      </c>
    </row>
    <row r="713" spans="1:6" x14ac:dyDescent="0.25">
      <c r="A713" s="182">
        <v>40005541</v>
      </c>
      <c r="B713" s="182" t="s">
        <v>987</v>
      </c>
      <c r="C713" s="182" t="s">
        <v>224</v>
      </c>
      <c r="D713" s="182" t="s">
        <v>376</v>
      </c>
      <c r="E713" s="182" t="s">
        <v>377</v>
      </c>
      <c r="F713" s="182" t="s">
        <v>377</v>
      </c>
    </row>
    <row r="714" spans="1:6" x14ac:dyDescent="0.25">
      <c r="A714" s="182">
        <v>40006144</v>
      </c>
      <c r="B714" s="182" t="s">
        <v>988</v>
      </c>
      <c r="C714" s="182" t="s">
        <v>224</v>
      </c>
      <c r="D714" s="182" t="s">
        <v>315</v>
      </c>
      <c r="E714" s="182" t="s">
        <v>316</v>
      </c>
      <c r="F714" s="182" t="s">
        <v>316</v>
      </c>
    </row>
    <row r="715" spans="1:6" x14ac:dyDescent="0.25">
      <c r="A715" s="182">
        <v>40003148</v>
      </c>
      <c r="B715" s="182" t="s">
        <v>988</v>
      </c>
      <c r="C715" s="182" t="s">
        <v>224</v>
      </c>
      <c r="D715" s="182" t="s">
        <v>449</v>
      </c>
      <c r="E715" s="182" t="s">
        <v>450</v>
      </c>
      <c r="F715" s="182" t="s">
        <v>450</v>
      </c>
    </row>
    <row r="716" spans="1:6" x14ac:dyDescent="0.25">
      <c r="A716" s="182">
        <v>40006407</v>
      </c>
      <c r="B716" s="182" t="s">
        <v>989</v>
      </c>
      <c r="C716" s="182" t="s">
        <v>224</v>
      </c>
      <c r="D716" s="182" t="s">
        <v>271</v>
      </c>
      <c r="E716" s="182" t="s">
        <v>272</v>
      </c>
      <c r="F716" s="182" t="s">
        <v>272</v>
      </c>
    </row>
    <row r="717" spans="1:6" x14ac:dyDescent="0.25">
      <c r="A717" s="182">
        <v>40001452</v>
      </c>
      <c r="B717" s="182" t="s">
        <v>990</v>
      </c>
      <c r="C717" s="182" t="s">
        <v>224</v>
      </c>
      <c r="D717" s="182" t="s">
        <v>342</v>
      </c>
      <c r="E717" s="182" t="s">
        <v>343</v>
      </c>
      <c r="F717" s="182" t="s">
        <v>343</v>
      </c>
    </row>
    <row r="718" spans="1:6" x14ac:dyDescent="0.25">
      <c r="A718" s="182">
        <v>40002800</v>
      </c>
      <c r="B718" s="182" t="s">
        <v>991</v>
      </c>
      <c r="C718" s="182" t="s">
        <v>224</v>
      </c>
      <c r="D718" s="182" t="s">
        <v>404</v>
      </c>
      <c r="E718" s="182" t="s">
        <v>405</v>
      </c>
      <c r="F718" s="182" t="s">
        <v>405</v>
      </c>
    </row>
    <row r="719" spans="1:6" x14ac:dyDescent="0.25">
      <c r="A719" s="182">
        <v>40003499</v>
      </c>
      <c r="B719" s="182" t="s">
        <v>992</v>
      </c>
      <c r="C719" s="182" t="s">
        <v>224</v>
      </c>
      <c r="D719" s="182" t="s">
        <v>404</v>
      </c>
      <c r="E719" s="182" t="s">
        <v>405</v>
      </c>
      <c r="F719" s="182" t="s">
        <v>405</v>
      </c>
    </row>
    <row r="720" spans="1:6" x14ac:dyDescent="0.25">
      <c r="A720" s="182">
        <v>40002836</v>
      </c>
      <c r="B720" s="182" t="s">
        <v>993</v>
      </c>
      <c r="C720" s="182" t="s">
        <v>224</v>
      </c>
      <c r="D720" s="182" t="s">
        <v>249</v>
      </c>
      <c r="E720" s="182" t="s">
        <v>250</v>
      </c>
      <c r="F720" s="182" t="s">
        <v>250</v>
      </c>
    </row>
    <row r="721" spans="1:6" x14ac:dyDescent="0.25">
      <c r="A721" s="182">
        <v>40002714</v>
      </c>
      <c r="B721" s="182" t="s">
        <v>993</v>
      </c>
      <c r="C721" s="182" t="s">
        <v>224</v>
      </c>
      <c r="D721" s="182" t="s">
        <v>249</v>
      </c>
      <c r="E721" s="182" t="s">
        <v>250</v>
      </c>
      <c r="F721" s="182" t="s">
        <v>250</v>
      </c>
    </row>
    <row r="722" spans="1:6" x14ac:dyDescent="0.25">
      <c r="A722" s="182">
        <v>40002200</v>
      </c>
      <c r="B722" s="182" t="s">
        <v>994</v>
      </c>
      <c r="C722" s="182" t="s">
        <v>224</v>
      </c>
      <c r="D722" s="182" t="s">
        <v>249</v>
      </c>
      <c r="E722" s="182" t="s">
        <v>250</v>
      </c>
      <c r="F722" s="182" t="s">
        <v>250</v>
      </c>
    </row>
    <row r="723" spans="1:6" x14ac:dyDescent="0.25">
      <c r="A723" s="182">
        <v>40002761</v>
      </c>
      <c r="B723" s="182" t="s">
        <v>995</v>
      </c>
      <c r="C723" s="182" t="s">
        <v>224</v>
      </c>
      <c r="D723" s="182" t="s">
        <v>262</v>
      </c>
      <c r="E723" s="182" t="s">
        <v>263</v>
      </c>
      <c r="F723" s="182" t="s">
        <v>263</v>
      </c>
    </row>
    <row r="724" spans="1:6" x14ac:dyDescent="0.25">
      <c r="A724" s="182">
        <v>40003593</v>
      </c>
      <c r="B724" s="182" t="s">
        <v>996</v>
      </c>
      <c r="C724" s="182" t="s">
        <v>224</v>
      </c>
      <c r="D724" s="182" t="s">
        <v>404</v>
      </c>
      <c r="E724" s="182" t="s">
        <v>405</v>
      </c>
      <c r="F724" s="182" t="s">
        <v>405</v>
      </c>
    </row>
    <row r="725" spans="1:6" x14ac:dyDescent="0.25">
      <c r="A725" s="182">
        <v>40421019</v>
      </c>
      <c r="B725" s="182" t="s">
        <v>997</v>
      </c>
      <c r="C725" s="182" t="s">
        <v>231</v>
      </c>
      <c r="D725" s="182" t="s">
        <v>338</v>
      </c>
      <c r="E725" s="182" t="s">
        <v>339</v>
      </c>
      <c r="F725" s="182" t="s">
        <v>339</v>
      </c>
    </row>
    <row r="726" spans="1:6" x14ac:dyDescent="0.25">
      <c r="A726" s="182">
        <v>40001837</v>
      </c>
      <c r="B726" s="182" t="s">
        <v>998</v>
      </c>
      <c r="C726" s="182" t="s">
        <v>224</v>
      </c>
      <c r="D726" s="182" t="s">
        <v>256</v>
      </c>
      <c r="E726" s="182" t="s">
        <v>257</v>
      </c>
      <c r="F726" s="182" t="s">
        <v>257</v>
      </c>
    </row>
    <row r="727" spans="1:6" x14ac:dyDescent="0.25">
      <c r="A727" s="182">
        <v>40006610</v>
      </c>
      <c r="B727" s="182" t="s">
        <v>999</v>
      </c>
      <c r="C727" s="182" t="s">
        <v>224</v>
      </c>
      <c r="D727" s="182" t="s">
        <v>268</v>
      </c>
      <c r="E727" s="182" t="s">
        <v>269</v>
      </c>
      <c r="F727" s="182" t="s">
        <v>269</v>
      </c>
    </row>
    <row r="728" spans="1:6" x14ac:dyDescent="0.25">
      <c r="A728" s="182">
        <v>40005348</v>
      </c>
      <c r="B728" s="182" t="s">
        <v>1000</v>
      </c>
      <c r="C728" s="182" t="s">
        <v>224</v>
      </c>
      <c r="D728" s="182" t="s">
        <v>271</v>
      </c>
      <c r="E728" s="182" t="s">
        <v>272</v>
      </c>
      <c r="F728" s="182" t="s">
        <v>272</v>
      </c>
    </row>
    <row r="729" spans="1:6" x14ac:dyDescent="0.25">
      <c r="A729" s="182">
        <v>40004309</v>
      </c>
      <c r="B729" s="182" t="s">
        <v>1001</v>
      </c>
      <c r="C729" s="182" t="s">
        <v>224</v>
      </c>
      <c r="D729" s="182" t="s">
        <v>309</v>
      </c>
      <c r="E729" s="182" t="s">
        <v>310</v>
      </c>
      <c r="F729" s="182" t="s">
        <v>310</v>
      </c>
    </row>
    <row r="730" spans="1:6" x14ac:dyDescent="0.25">
      <c r="A730" s="182">
        <v>40002130</v>
      </c>
      <c r="B730" s="182" t="s">
        <v>1002</v>
      </c>
      <c r="C730" s="182" t="s">
        <v>224</v>
      </c>
      <c r="D730" s="182" t="s">
        <v>363</v>
      </c>
      <c r="E730" s="182" t="s">
        <v>364</v>
      </c>
      <c r="F730" s="182" t="s">
        <v>364</v>
      </c>
    </row>
    <row r="731" spans="1:6" x14ac:dyDescent="0.25">
      <c r="A731" s="182">
        <v>40009742</v>
      </c>
      <c r="B731" s="182" t="s">
        <v>1003</v>
      </c>
      <c r="C731" s="182" t="s">
        <v>224</v>
      </c>
      <c r="D731" s="182" t="s">
        <v>249</v>
      </c>
      <c r="E731" s="182" t="s">
        <v>250</v>
      </c>
      <c r="F731" s="182" t="s">
        <v>250</v>
      </c>
    </row>
    <row r="732" spans="1:6" x14ac:dyDescent="0.25">
      <c r="A732" s="182">
        <v>40003191</v>
      </c>
      <c r="B732" s="182" t="s">
        <v>1004</v>
      </c>
      <c r="C732" s="182" t="s">
        <v>224</v>
      </c>
      <c r="D732" s="182" t="s">
        <v>265</v>
      </c>
      <c r="E732" s="182" t="s">
        <v>266</v>
      </c>
      <c r="F732" s="182" t="s">
        <v>266</v>
      </c>
    </row>
    <row r="733" spans="1:6" x14ac:dyDescent="0.25">
      <c r="A733" s="182">
        <v>40008895</v>
      </c>
      <c r="B733" s="182" t="s">
        <v>1005</v>
      </c>
      <c r="C733" s="182" t="s">
        <v>224</v>
      </c>
      <c r="D733" s="182" t="s">
        <v>303</v>
      </c>
      <c r="E733" s="182" t="s">
        <v>304</v>
      </c>
      <c r="F733" s="182" t="s">
        <v>304</v>
      </c>
    </row>
    <row r="734" spans="1:6" x14ac:dyDescent="0.25">
      <c r="A734" s="182">
        <v>40001555</v>
      </c>
      <c r="B734" s="182" t="s">
        <v>1006</v>
      </c>
      <c r="C734" s="182" t="s">
        <v>224</v>
      </c>
      <c r="D734" s="182" t="s">
        <v>368</v>
      </c>
      <c r="E734" s="182" t="s">
        <v>369</v>
      </c>
      <c r="F734" s="182" t="s">
        <v>369</v>
      </c>
    </row>
    <row r="735" spans="1:6" x14ac:dyDescent="0.25">
      <c r="A735" s="182">
        <v>40003378</v>
      </c>
      <c r="B735" s="182" t="s">
        <v>1007</v>
      </c>
      <c r="C735" s="182" t="s">
        <v>224</v>
      </c>
      <c r="D735" s="182" t="s">
        <v>225</v>
      </c>
      <c r="E735" s="182" t="s">
        <v>226</v>
      </c>
      <c r="F735" s="182" t="s">
        <v>226</v>
      </c>
    </row>
    <row r="736" spans="1:6" x14ac:dyDescent="0.25">
      <c r="A736" s="182">
        <v>40008886</v>
      </c>
      <c r="B736" s="182" t="s">
        <v>1008</v>
      </c>
      <c r="C736" s="182" t="s">
        <v>224</v>
      </c>
      <c r="D736" s="182" t="s">
        <v>303</v>
      </c>
      <c r="E736" s="182" t="s">
        <v>304</v>
      </c>
      <c r="F736" s="182" t="s">
        <v>304</v>
      </c>
    </row>
    <row r="737" spans="1:6" x14ac:dyDescent="0.25">
      <c r="A737" s="182">
        <v>40005076</v>
      </c>
      <c r="B737" s="182" t="s">
        <v>1009</v>
      </c>
      <c r="C737" s="182" t="s">
        <v>224</v>
      </c>
      <c r="D737" s="182" t="s">
        <v>256</v>
      </c>
      <c r="E737" s="182" t="s">
        <v>257</v>
      </c>
      <c r="F737" s="182" t="s">
        <v>257</v>
      </c>
    </row>
    <row r="738" spans="1:6" x14ac:dyDescent="0.25">
      <c r="A738" s="182">
        <v>40000323</v>
      </c>
      <c r="B738" s="182" t="s">
        <v>1010</v>
      </c>
      <c r="C738" s="182" t="s">
        <v>224</v>
      </c>
      <c r="D738" s="182" t="s">
        <v>309</v>
      </c>
      <c r="E738" s="182" t="s">
        <v>310</v>
      </c>
      <c r="F738" s="182" t="s">
        <v>310</v>
      </c>
    </row>
    <row r="739" spans="1:6" x14ac:dyDescent="0.25">
      <c r="A739" s="182">
        <v>40005045</v>
      </c>
      <c r="B739" s="182" t="s">
        <v>1011</v>
      </c>
      <c r="C739" s="182" t="s">
        <v>224</v>
      </c>
      <c r="D739" s="182" t="s">
        <v>363</v>
      </c>
      <c r="E739" s="182" t="s">
        <v>364</v>
      </c>
      <c r="F739" s="182" t="s">
        <v>364</v>
      </c>
    </row>
    <row r="740" spans="1:6" x14ac:dyDescent="0.25">
      <c r="A740" s="182">
        <v>40002196</v>
      </c>
      <c r="B740" s="182" t="s">
        <v>1012</v>
      </c>
      <c r="C740" s="182" t="s">
        <v>224</v>
      </c>
      <c r="D740" s="182" t="s">
        <v>277</v>
      </c>
      <c r="E740" s="182" t="s">
        <v>278</v>
      </c>
      <c r="F740" s="182" t="s">
        <v>278</v>
      </c>
    </row>
    <row r="741" spans="1:6" x14ac:dyDescent="0.25">
      <c r="A741" s="182">
        <v>40005184</v>
      </c>
      <c r="B741" s="182" t="s">
        <v>1013</v>
      </c>
      <c r="C741" s="182" t="s">
        <v>224</v>
      </c>
      <c r="D741" s="182" t="s">
        <v>268</v>
      </c>
      <c r="E741" s="182" t="s">
        <v>269</v>
      </c>
      <c r="F741" s="182" t="s">
        <v>269</v>
      </c>
    </row>
    <row r="742" spans="1:6" x14ac:dyDescent="0.25">
      <c r="A742" s="182">
        <v>40003426</v>
      </c>
      <c r="B742" s="182" t="s">
        <v>1014</v>
      </c>
      <c r="C742" s="182" t="s">
        <v>224</v>
      </c>
      <c r="D742" s="182" t="s">
        <v>306</v>
      </c>
      <c r="E742" s="182" t="s">
        <v>307</v>
      </c>
      <c r="F742" s="182" t="s">
        <v>307</v>
      </c>
    </row>
    <row r="743" spans="1:6" x14ac:dyDescent="0.25">
      <c r="A743" s="182">
        <v>40002712</v>
      </c>
      <c r="B743" s="182" t="s">
        <v>1015</v>
      </c>
      <c r="C743" s="182" t="s">
        <v>224</v>
      </c>
      <c r="D743" s="182" t="s">
        <v>404</v>
      </c>
      <c r="E743" s="182" t="s">
        <v>405</v>
      </c>
      <c r="F743" s="182" t="s">
        <v>405</v>
      </c>
    </row>
    <row r="744" spans="1:6" x14ac:dyDescent="0.25">
      <c r="A744" s="182">
        <v>40000433</v>
      </c>
      <c r="B744" s="182" t="s">
        <v>1016</v>
      </c>
      <c r="C744" s="182" t="s">
        <v>224</v>
      </c>
      <c r="D744" s="182" t="s">
        <v>268</v>
      </c>
      <c r="E744" s="182" t="s">
        <v>269</v>
      </c>
      <c r="F744" s="182" t="s">
        <v>269</v>
      </c>
    </row>
    <row r="745" spans="1:6" x14ac:dyDescent="0.25">
      <c r="A745" s="182">
        <v>40006375</v>
      </c>
      <c r="B745" s="182" t="s">
        <v>1017</v>
      </c>
      <c r="C745" s="182" t="s">
        <v>224</v>
      </c>
      <c r="D745" s="182" t="s">
        <v>265</v>
      </c>
      <c r="E745" s="182" t="s">
        <v>266</v>
      </c>
      <c r="F745" s="182" t="s">
        <v>266</v>
      </c>
    </row>
    <row r="746" spans="1:6" x14ac:dyDescent="0.25">
      <c r="A746" s="182">
        <v>40002095</v>
      </c>
      <c r="B746" s="182" t="s">
        <v>1018</v>
      </c>
      <c r="C746" s="182" t="s">
        <v>224</v>
      </c>
      <c r="D746" s="182" t="s">
        <v>569</v>
      </c>
      <c r="E746" s="182" t="s">
        <v>570</v>
      </c>
      <c r="F746" s="182" t="s">
        <v>570</v>
      </c>
    </row>
    <row r="747" spans="1:6" x14ac:dyDescent="0.25">
      <c r="A747" s="182">
        <v>40001501</v>
      </c>
      <c r="B747" s="182" t="s">
        <v>1019</v>
      </c>
      <c r="C747" s="182" t="s">
        <v>224</v>
      </c>
      <c r="D747" s="182" t="s">
        <v>228</v>
      </c>
      <c r="E747" s="182" t="s">
        <v>229</v>
      </c>
      <c r="F747" s="182" t="s">
        <v>229</v>
      </c>
    </row>
    <row r="748" spans="1:6" x14ac:dyDescent="0.25">
      <c r="A748" s="182">
        <v>40001029</v>
      </c>
      <c r="B748" s="182" t="s">
        <v>1020</v>
      </c>
      <c r="C748" s="182" t="s">
        <v>224</v>
      </c>
      <c r="D748" s="182" t="s">
        <v>322</v>
      </c>
      <c r="E748" s="182" t="s">
        <v>323</v>
      </c>
      <c r="F748" s="182" t="s">
        <v>323</v>
      </c>
    </row>
    <row r="749" spans="1:6" x14ac:dyDescent="0.25">
      <c r="A749" s="182">
        <v>40005149</v>
      </c>
      <c r="B749" s="182" t="s">
        <v>1021</v>
      </c>
      <c r="C749" s="182" t="s">
        <v>224</v>
      </c>
      <c r="D749" s="182" t="s">
        <v>271</v>
      </c>
      <c r="E749" s="182" t="s">
        <v>272</v>
      </c>
      <c r="F749" s="182" t="s">
        <v>272</v>
      </c>
    </row>
    <row r="750" spans="1:6" x14ac:dyDescent="0.25">
      <c r="A750" s="182">
        <v>40002972</v>
      </c>
      <c r="B750" s="182" t="s">
        <v>1022</v>
      </c>
      <c r="C750" s="182" t="s">
        <v>224</v>
      </c>
      <c r="D750" s="182" t="s">
        <v>256</v>
      </c>
      <c r="E750" s="182" t="s">
        <v>257</v>
      </c>
      <c r="F750" s="182" t="s">
        <v>257</v>
      </c>
    </row>
    <row r="751" spans="1:6" x14ac:dyDescent="0.25">
      <c r="A751" s="182">
        <v>40000321</v>
      </c>
      <c r="B751" s="182" t="s">
        <v>1023</v>
      </c>
      <c r="C751" s="182" t="s">
        <v>224</v>
      </c>
      <c r="D751" s="182" t="s">
        <v>309</v>
      </c>
      <c r="E751" s="182" t="s">
        <v>310</v>
      </c>
      <c r="F751" s="182" t="s">
        <v>310</v>
      </c>
    </row>
    <row r="752" spans="1:6" x14ac:dyDescent="0.25">
      <c r="A752" s="182">
        <v>40009899</v>
      </c>
      <c r="B752" s="182" t="s">
        <v>1024</v>
      </c>
      <c r="C752" s="182" t="s">
        <v>224</v>
      </c>
      <c r="D752" s="182" t="s">
        <v>333</v>
      </c>
      <c r="E752" s="182" t="s">
        <v>334</v>
      </c>
      <c r="F752" s="182" t="s">
        <v>334</v>
      </c>
    </row>
    <row r="753" spans="1:6" x14ac:dyDescent="0.25">
      <c r="A753" s="182">
        <v>40006626</v>
      </c>
      <c r="B753" s="182" t="s">
        <v>1025</v>
      </c>
      <c r="C753" s="182" t="s">
        <v>224</v>
      </c>
      <c r="D753" s="182" t="s">
        <v>265</v>
      </c>
      <c r="E753" s="182" t="s">
        <v>266</v>
      </c>
      <c r="F753" s="182" t="s">
        <v>266</v>
      </c>
    </row>
    <row r="754" spans="1:6" x14ac:dyDescent="0.25">
      <c r="A754" s="182">
        <v>40009523</v>
      </c>
      <c r="B754" s="182" t="s">
        <v>1026</v>
      </c>
      <c r="C754" s="182" t="s">
        <v>224</v>
      </c>
      <c r="D754" s="182" t="s">
        <v>249</v>
      </c>
      <c r="E754" s="182" t="s">
        <v>250</v>
      </c>
      <c r="F754" s="182" t="s">
        <v>250</v>
      </c>
    </row>
    <row r="755" spans="1:6" x14ac:dyDescent="0.25">
      <c r="A755" s="182">
        <v>40002183</v>
      </c>
      <c r="B755" s="182" t="s">
        <v>1027</v>
      </c>
      <c r="C755" s="182" t="s">
        <v>224</v>
      </c>
      <c r="D755" s="182" t="s">
        <v>271</v>
      </c>
      <c r="E755" s="182" t="s">
        <v>272</v>
      </c>
      <c r="F755" s="182" t="s">
        <v>272</v>
      </c>
    </row>
    <row r="756" spans="1:6" x14ac:dyDescent="0.25">
      <c r="A756" s="182">
        <v>40002775</v>
      </c>
      <c r="B756" s="182" t="s">
        <v>1028</v>
      </c>
      <c r="C756" s="182" t="s">
        <v>224</v>
      </c>
      <c r="D756" s="182" t="s">
        <v>376</v>
      </c>
      <c r="E756" s="182" t="s">
        <v>377</v>
      </c>
      <c r="F756" s="182" t="s">
        <v>377</v>
      </c>
    </row>
    <row r="757" spans="1:6" x14ac:dyDescent="0.25">
      <c r="A757" s="182">
        <v>40000596</v>
      </c>
      <c r="B757" s="182" t="s">
        <v>1029</v>
      </c>
      <c r="C757" s="182" t="s">
        <v>224</v>
      </c>
      <c r="D757" s="182" t="s">
        <v>342</v>
      </c>
      <c r="E757" s="182" t="s">
        <v>343</v>
      </c>
      <c r="F757" s="182" t="s">
        <v>343</v>
      </c>
    </row>
    <row r="758" spans="1:6" x14ac:dyDescent="0.25">
      <c r="A758" s="182">
        <v>40006027</v>
      </c>
      <c r="B758" s="182" t="s">
        <v>1030</v>
      </c>
      <c r="C758" s="182" t="s">
        <v>224</v>
      </c>
      <c r="D758" s="182" t="s">
        <v>376</v>
      </c>
      <c r="E758" s="182" t="s">
        <v>377</v>
      </c>
      <c r="F758" s="182" t="s">
        <v>377</v>
      </c>
    </row>
    <row r="759" spans="1:6" x14ac:dyDescent="0.25">
      <c r="A759" s="182">
        <v>40000661</v>
      </c>
      <c r="B759" s="182" t="s">
        <v>1030</v>
      </c>
      <c r="C759" s="182" t="s">
        <v>224</v>
      </c>
      <c r="D759" s="182" t="s">
        <v>376</v>
      </c>
      <c r="E759" s="182" t="s">
        <v>377</v>
      </c>
      <c r="F759" s="182" t="s">
        <v>377</v>
      </c>
    </row>
    <row r="760" spans="1:6" x14ac:dyDescent="0.25">
      <c r="A760" s="182">
        <v>40006532</v>
      </c>
      <c r="B760" s="182" t="s">
        <v>1031</v>
      </c>
      <c r="C760" s="182" t="s">
        <v>224</v>
      </c>
      <c r="D760" s="182" t="s">
        <v>303</v>
      </c>
      <c r="E760" s="182" t="s">
        <v>304</v>
      </c>
      <c r="F760" s="182" t="s">
        <v>304</v>
      </c>
    </row>
    <row r="761" spans="1:6" x14ac:dyDescent="0.25">
      <c r="A761" s="182">
        <v>40001440</v>
      </c>
      <c r="B761" s="182" t="s">
        <v>1032</v>
      </c>
      <c r="C761" s="182" t="s">
        <v>224</v>
      </c>
      <c r="D761" s="182" t="s">
        <v>265</v>
      </c>
      <c r="E761" s="182" t="s">
        <v>266</v>
      </c>
      <c r="F761" s="182" t="s">
        <v>266</v>
      </c>
    </row>
    <row r="762" spans="1:6" x14ac:dyDescent="0.25">
      <c r="A762" s="182">
        <v>40000319</v>
      </c>
      <c r="B762" s="182" t="s">
        <v>1033</v>
      </c>
      <c r="C762" s="182" t="s">
        <v>224</v>
      </c>
      <c r="D762" s="182" t="s">
        <v>309</v>
      </c>
      <c r="E762" s="182" t="s">
        <v>310</v>
      </c>
      <c r="F762" s="182" t="s">
        <v>310</v>
      </c>
    </row>
    <row r="763" spans="1:6" x14ac:dyDescent="0.25">
      <c r="A763" s="182">
        <v>40003006</v>
      </c>
      <c r="B763" s="182" t="s">
        <v>1034</v>
      </c>
      <c r="C763" s="182" t="s">
        <v>224</v>
      </c>
      <c r="D763" s="182" t="s">
        <v>256</v>
      </c>
      <c r="E763" s="182" t="s">
        <v>257</v>
      </c>
      <c r="F763" s="182" t="s">
        <v>257</v>
      </c>
    </row>
    <row r="764" spans="1:6" x14ac:dyDescent="0.25">
      <c r="A764" s="182">
        <v>40000707</v>
      </c>
      <c r="B764" s="182" t="s">
        <v>1035</v>
      </c>
      <c r="C764" s="182" t="s">
        <v>224</v>
      </c>
      <c r="D764" s="182" t="s">
        <v>342</v>
      </c>
      <c r="E764" s="182" t="s">
        <v>343</v>
      </c>
      <c r="F764" s="182" t="s">
        <v>343</v>
      </c>
    </row>
    <row r="765" spans="1:6" x14ac:dyDescent="0.25">
      <c r="A765" s="182">
        <v>40004090</v>
      </c>
      <c r="B765" s="182" t="s">
        <v>1036</v>
      </c>
      <c r="C765" s="182" t="s">
        <v>224</v>
      </c>
      <c r="D765" s="182" t="s">
        <v>303</v>
      </c>
      <c r="E765" s="182" t="s">
        <v>304</v>
      </c>
      <c r="F765" s="182" t="s">
        <v>304</v>
      </c>
    </row>
    <row r="766" spans="1:6" x14ac:dyDescent="0.25">
      <c r="A766" s="182">
        <v>40002956</v>
      </c>
      <c r="B766" s="182" t="s">
        <v>1037</v>
      </c>
      <c r="C766" s="182" t="s">
        <v>224</v>
      </c>
      <c r="D766" s="182" t="s">
        <v>291</v>
      </c>
      <c r="E766" s="182" t="s">
        <v>292</v>
      </c>
      <c r="F766" s="182" t="s">
        <v>292</v>
      </c>
    </row>
    <row r="767" spans="1:6" x14ac:dyDescent="0.25">
      <c r="A767" s="182">
        <v>40003416</v>
      </c>
      <c r="B767" s="182" t="s">
        <v>1038</v>
      </c>
      <c r="C767" s="182" t="s">
        <v>224</v>
      </c>
      <c r="D767" s="182" t="s">
        <v>342</v>
      </c>
      <c r="E767" s="182" t="s">
        <v>343</v>
      </c>
      <c r="F767" s="182" t="s">
        <v>343</v>
      </c>
    </row>
    <row r="768" spans="1:6" x14ac:dyDescent="0.25">
      <c r="A768" s="182">
        <v>40004331</v>
      </c>
      <c r="B768" s="182" t="s">
        <v>1039</v>
      </c>
      <c r="C768" s="182" t="s">
        <v>224</v>
      </c>
      <c r="D768" s="182" t="s">
        <v>271</v>
      </c>
      <c r="E768" s="182" t="s">
        <v>272</v>
      </c>
      <c r="F768" s="182" t="s">
        <v>272</v>
      </c>
    </row>
    <row r="769" spans="1:6" x14ac:dyDescent="0.25">
      <c r="A769" s="182">
        <v>40006470</v>
      </c>
      <c r="B769" s="182" t="s">
        <v>1040</v>
      </c>
      <c r="C769" s="182" t="s">
        <v>224</v>
      </c>
      <c r="D769" s="182" t="s">
        <v>256</v>
      </c>
      <c r="E769" s="182" t="s">
        <v>257</v>
      </c>
      <c r="F769" s="182" t="s">
        <v>257</v>
      </c>
    </row>
    <row r="770" spans="1:6" x14ac:dyDescent="0.25">
      <c r="A770" s="182">
        <v>40002224</v>
      </c>
      <c r="B770" s="182" t="s">
        <v>1041</v>
      </c>
      <c r="C770" s="182" t="s">
        <v>224</v>
      </c>
      <c r="D770" s="182" t="s">
        <v>569</v>
      </c>
      <c r="E770" s="182" t="s">
        <v>570</v>
      </c>
      <c r="F770" s="182" t="s">
        <v>570</v>
      </c>
    </row>
    <row r="771" spans="1:6" x14ac:dyDescent="0.25">
      <c r="A771" s="182">
        <v>40002529</v>
      </c>
      <c r="B771" s="182" t="s">
        <v>1042</v>
      </c>
      <c r="C771" s="182" t="s">
        <v>224</v>
      </c>
      <c r="D771" s="182" t="s">
        <v>277</v>
      </c>
      <c r="E771" s="182" t="s">
        <v>278</v>
      </c>
      <c r="F771" s="182" t="s">
        <v>278</v>
      </c>
    </row>
    <row r="772" spans="1:6" x14ac:dyDescent="0.25">
      <c r="A772" s="182">
        <v>40002459</v>
      </c>
      <c r="B772" s="182" t="s">
        <v>1043</v>
      </c>
      <c r="C772" s="182" t="s">
        <v>224</v>
      </c>
      <c r="D772" s="182" t="s">
        <v>306</v>
      </c>
      <c r="E772" s="182" t="s">
        <v>307</v>
      </c>
      <c r="F772" s="182" t="s">
        <v>307</v>
      </c>
    </row>
    <row r="773" spans="1:6" x14ac:dyDescent="0.25">
      <c r="A773" s="182">
        <v>40001591</v>
      </c>
      <c r="B773" s="182" t="s">
        <v>1044</v>
      </c>
      <c r="C773" s="182" t="s">
        <v>224</v>
      </c>
      <c r="D773" s="182" t="s">
        <v>271</v>
      </c>
      <c r="E773" s="182" t="s">
        <v>272</v>
      </c>
      <c r="F773" s="182" t="s">
        <v>272</v>
      </c>
    </row>
    <row r="774" spans="1:6" x14ac:dyDescent="0.25">
      <c r="A774" s="182">
        <v>40007972</v>
      </c>
      <c r="B774" s="182" t="s">
        <v>1045</v>
      </c>
      <c r="C774" s="182" t="s">
        <v>224</v>
      </c>
      <c r="D774" s="182" t="s">
        <v>256</v>
      </c>
      <c r="E774" s="182" t="s">
        <v>257</v>
      </c>
      <c r="F774" s="182" t="s">
        <v>257</v>
      </c>
    </row>
    <row r="775" spans="1:6" x14ac:dyDescent="0.25">
      <c r="A775" s="182">
        <v>40009790</v>
      </c>
      <c r="B775" s="182" t="s">
        <v>1046</v>
      </c>
      <c r="C775" s="182" t="s">
        <v>224</v>
      </c>
      <c r="D775" s="182" t="s">
        <v>228</v>
      </c>
      <c r="E775" s="182" t="s">
        <v>229</v>
      </c>
      <c r="F775" s="182" t="s">
        <v>229</v>
      </c>
    </row>
    <row r="776" spans="1:6" x14ac:dyDescent="0.25">
      <c r="A776" s="182">
        <v>40001116</v>
      </c>
      <c r="B776" s="182" t="s">
        <v>1047</v>
      </c>
      <c r="C776" s="182" t="s">
        <v>224</v>
      </c>
      <c r="D776" s="182" t="s">
        <v>306</v>
      </c>
      <c r="E776" s="182" t="s">
        <v>307</v>
      </c>
      <c r="F776" s="182" t="s">
        <v>307</v>
      </c>
    </row>
    <row r="777" spans="1:6" x14ac:dyDescent="0.25">
      <c r="A777" s="182">
        <v>40007008</v>
      </c>
      <c r="B777" s="182" t="s">
        <v>1048</v>
      </c>
      <c r="C777" s="182" t="s">
        <v>224</v>
      </c>
      <c r="D777" s="182" t="s">
        <v>376</v>
      </c>
      <c r="E777" s="182" t="s">
        <v>377</v>
      </c>
      <c r="F777" s="182" t="s">
        <v>377</v>
      </c>
    </row>
    <row r="778" spans="1:6" x14ac:dyDescent="0.25">
      <c r="A778" s="182">
        <v>40000631</v>
      </c>
      <c r="B778" s="182" t="s">
        <v>1049</v>
      </c>
      <c r="C778" s="182" t="s">
        <v>224</v>
      </c>
      <c r="D778" s="182" t="s">
        <v>249</v>
      </c>
      <c r="E778" s="182" t="s">
        <v>250</v>
      </c>
      <c r="F778" s="182" t="s">
        <v>250</v>
      </c>
    </row>
    <row r="779" spans="1:6" x14ac:dyDescent="0.25">
      <c r="A779" s="182">
        <v>40007450</v>
      </c>
      <c r="B779" s="182" t="s">
        <v>1050</v>
      </c>
      <c r="C779" s="182" t="s">
        <v>224</v>
      </c>
      <c r="D779" s="182" t="s">
        <v>376</v>
      </c>
      <c r="E779" s="182" t="s">
        <v>377</v>
      </c>
      <c r="F779" s="182" t="s">
        <v>377</v>
      </c>
    </row>
    <row r="780" spans="1:6" x14ac:dyDescent="0.25">
      <c r="A780" s="182">
        <v>40007448</v>
      </c>
      <c r="B780" s="182" t="s">
        <v>1050</v>
      </c>
      <c r="C780" s="182" t="s">
        <v>224</v>
      </c>
      <c r="D780" s="182" t="s">
        <v>256</v>
      </c>
      <c r="E780" s="182" t="s">
        <v>257</v>
      </c>
      <c r="F780" s="182" t="s">
        <v>257</v>
      </c>
    </row>
    <row r="781" spans="1:6" x14ac:dyDescent="0.25">
      <c r="A781" s="182">
        <v>40003474</v>
      </c>
      <c r="B781" s="182" t="s">
        <v>1051</v>
      </c>
      <c r="C781" s="182" t="s">
        <v>224</v>
      </c>
      <c r="D781" s="182" t="s">
        <v>306</v>
      </c>
      <c r="E781" s="182" t="s">
        <v>307</v>
      </c>
      <c r="F781" s="182" t="s">
        <v>307</v>
      </c>
    </row>
    <row r="782" spans="1:6" x14ac:dyDescent="0.25">
      <c r="A782" s="182">
        <v>40001195</v>
      </c>
      <c r="B782" s="182" t="s">
        <v>1052</v>
      </c>
      <c r="C782" s="182" t="s">
        <v>224</v>
      </c>
      <c r="D782" s="182" t="s">
        <v>376</v>
      </c>
      <c r="E782" s="182" t="s">
        <v>377</v>
      </c>
      <c r="F782" s="182" t="s">
        <v>377</v>
      </c>
    </row>
    <row r="783" spans="1:6" x14ac:dyDescent="0.25">
      <c r="A783" s="182">
        <v>40008178</v>
      </c>
      <c r="B783" s="182" t="s">
        <v>1053</v>
      </c>
      <c r="C783" s="182" t="s">
        <v>224</v>
      </c>
      <c r="D783" s="182" t="s">
        <v>303</v>
      </c>
      <c r="E783" s="182" t="s">
        <v>304</v>
      </c>
      <c r="F783" s="182" t="s">
        <v>304</v>
      </c>
    </row>
    <row r="784" spans="1:6" x14ac:dyDescent="0.25">
      <c r="A784" s="182">
        <v>40003598</v>
      </c>
      <c r="B784" s="182" t="s">
        <v>1054</v>
      </c>
      <c r="C784" s="182" t="s">
        <v>224</v>
      </c>
      <c r="D784" s="182" t="s">
        <v>291</v>
      </c>
      <c r="E784" s="182" t="s">
        <v>292</v>
      </c>
      <c r="F784" s="182" t="s">
        <v>292</v>
      </c>
    </row>
    <row r="785" spans="1:6" x14ac:dyDescent="0.25">
      <c r="A785" s="182">
        <v>40007805</v>
      </c>
      <c r="B785" s="182" t="s">
        <v>1055</v>
      </c>
      <c r="C785" s="182" t="s">
        <v>224</v>
      </c>
      <c r="D785" s="182" t="s">
        <v>252</v>
      </c>
      <c r="E785" s="182" t="s">
        <v>253</v>
      </c>
      <c r="F785" s="182" t="s">
        <v>253</v>
      </c>
    </row>
    <row r="786" spans="1:6" x14ac:dyDescent="0.25">
      <c r="A786" s="182">
        <v>40000555</v>
      </c>
      <c r="B786" s="182" t="s">
        <v>1055</v>
      </c>
      <c r="C786" s="182" t="s">
        <v>224</v>
      </c>
      <c r="D786" s="182" t="s">
        <v>252</v>
      </c>
      <c r="E786" s="182" t="s">
        <v>253</v>
      </c>
      <c r="F786" s="182" t="s">
        <v>253</v>
      </c>
    </row>
    <row r="787" spans="1:6" x14ac:dyDescent="0.25">
      <c r="A787" s="182">
        <v>40000411</v>
      </c>
      <c r="B787" s="182" t="s">
        <v>1055</v>
      </c>
      <c r="C787" s="182" t="s">
        <v>224</v>
      </c>
      <c r="D787" s="182" t="s">
        <v>252</v>
      </c>
      <c r="E787" s="182" t="s">
        <v>253</v>
      </c>
      <c r="F787" s="182" t="s">
        <v>253</v>
      </c>
    </row>
    <row r="788" spans="1:6" x14ac:dyDescent="0.25">
      <c r="A788" s="182">
        <v>40001730</v>
      </c>
      <c r="B788" s="182" t="s">
        <v>1056</v>
      </c>
      <c r="C788" s="182" t="s">
        <v>224</v>
      </c>
      <c r="D788" s="182" t="s">
        <v>252</v>
      </c>
      <c r="E788" s="182" t="s">
        <v>253</v>
      </c>
      <c r="F788" s="182" t="s">
        <v>253</v>
      </c>
    </row>
    <row r="789" spans="1:6" x14ac:dyDescent="0.25">
      <c r="A789" s="182">
        <v>40001905</v>
      </c>
      <c r="B789" s="182" t="s">
        <v>1057</v>
      </c>
      <c r="C789" s="182" t="s">
        <v>224</v>
      </c>
      <c r="D789" s="182" t="s">
        <v>309</v>
      </c>
      <c r="E789" s="182" t="s">
        <v>310</v>
      </c>
      <c r="F789" s="182" t="s">
        <v>310</v>
      </c>
    </row>
    <row r="790" spans="1:6" x14ac:dyDescent="0.25">
      <c r="A790" s="182">
        <v>40000314</v>
      </c>
      <c r="B790" s="182" t="s">
        <v>1058</v>
      </c>
      <c r="C790" s="182" t="s">
        <v>224</v>
      </c>
      <c r="D790" s="182" t="s">
        <v>268</v>
      </c>
      <c r="E790" s="182" t="s">
        <v>269</v>
      </c>
      <c r="F790" s="182" t="s">
        <v>269</v>
      </c>
    </row>
    <row r="791" spans="1:6" x14ac:dyDescent="0.25">
      <c r="A791" s="182">
        <v>40005024</v>
      </c>
      <c r="B791" s="182" t="s">
        <v>1059</v>
      </c>
      <c r="C791" s="182" t="s">
        <v>224</v>
      </c>
      <c r="D791" s="182" t="s">
        <v>271</v>
      </c>
      <c r="E791" s="182" t="s">
        <v>272</v>
      </c>
      <c r="F791" s="182" t="s">
        <v>272</v>
      </c>
    </row>
    <row r="792" spans="1:6" x14ac:dyDescent="0.25">
      <c r="A792" s="182">
        <v>40001131</v>
      </c>
      <c r="B792" s="182" t="s">
        <v>1060</v>
      </c>
      <c r="C792" s="182" t="s">
        <v>224</v>
      </c>
      <c r="D792" s="182" t="s">
        <v>376</v>
      </c>
      <c r="E792" s="182" t="s">
        <v>377</v>
      </c>
      <c r="F792" s="182" t="s">
        <v>377</v>
      </c>
    </row>
    <row r="793" spans="1:6" x14ac:dyDescent="0.25">
      <c r="A793" s="182">
        <v>40003286</v>
      </c>
      <c r="B793" s="182" t="s">
        <v>1061</v>
      </c>
      <c r="C793" s="182" t="s">
        <v>224</v>
      </c>
      <c r="D793" s="182" t="s">
        <v>303</v>
      </c>
      <c r="E793" s="182" t="s">
        <v>304</v>
      </c>
      <c r="F793" s="182" t="s">
        <v>304</v>
      </c>
    </row>
    <row r="794" spans="1:6" x14ac:dyDescent="0.25">
      <c r="A794" s="182">
        <v>40000829</v>
      </c>
      <c r="B794" s="182" t="s">
        <v>1062</v>
      </c>
      <c r="C794" s="182" t="s">
        <v>224</v>
      </c>
      <c r="D794" s="182" t="s">
        <v>363</v>
      </c>
      <c r="E794" s="182" t="s">
        <v>364</v>
      </c>
      <c r="F794" s="182" t="s">
        <v>364</v>
      </c>
    </row>
    <row r="795" spans="1:6" x14ac:dyDescent="0.25">
      <c r="A795" s="182">
        <v>40007417</v>
      </c>
      <c r="B795" s="182" t="s">
        <v>1063</v>
      </c>
      <c r="C795" s="182" t="s">
        <v>224</v>
      </c>
      <c r="D795" s="182" t="s">
        <v>256</v>
      </c>
      <c r="E795" s="182" t="s">
        <v>257</v>
      </c>
      <c r="F795" s="182" t="s">
        <v>257</v>
      </c>
    </row>
    <row r="796" spans="1:6" x14ac:dyDescent="0.25">
      <c r="A796" s="182">
        <v>40007388</v>
      </c>
      <c r="B796" s="182" t="s">
        <v>1064</v>
      </c>
      <c r="C796" s="182" t="s">
        <v>224</v>
      </c>
      <c r="D796" s="182" t="s">
        <v>303</v>
      </c>
      <c r="E796" s="182" t="s">
        <v>304</v>
      </c>
      <c r="F796" s="182" t="s">
        <v>304</v>
      </c>
    </row>
    <row r="797" spans="1:6" x14ac:dyDescent="0.25">
      <c r="A797" s="182">
        <v>40002666</v>
      </c>
      <c r="B797" s="182" t="s">
        <v>1065</v>
      </c>
      <c r="C797" s="182" t="s">
        <v>224</v>
      </c>
      <c r="D797" s="182" t="s">
        <v>249</v>
      </c>
      <c r="E797" s="182" t="s">
        <v>250</v>
      </c>
      <c r="F797" s="182" t="s">
        <v>250</v>
      </c>
    </row>
    <row r="798" spans="1:6" x14ac:dyDescent="0.25">
      <c r="A798" s="182">
        <v>40009631</v>
      </c>
      <c r="B798" s="182" t="s">
        <v>1066</v>
      </c>
      <c r="C798" s="182" t="s">
        <v>224</v>
      </c>
      <c r="D798" s="182" t="s">
        <v>249</v>
      </c>
      <c r="E798" s="182" t="s">
        <v>250</v>
      </c>
      <c r="F798" s="182" t="s">
        <v>250</v>
      </c>
    </row>
    <row r="799" spans="1:6" x14ac:dyDescent="0.25">
      <c r="A799" s="182">
        <v>40007350</v>
      </c>
      <c r="B799" s="182" t="s">
        <v>1067</v>
      </c>
      <c r="C799" s="182" t="s">
        <v>224</v>
      </c>
      <c r="D799" s="182" t="s">
        <v>249</v>
      </c>
      <c r="E799" s="182" t="s">
        <v>250</v>
      </c>
      <c r="F799" s="182" t="s">
        <v>250</v>
      </c>
    </row>
    <row r="800" spans="1:6" x14ac:dyDescent="0.25">
      <c r="A800" s="182">
        <v>40002493</v>
      </c>
      <c r="B800" s="182" t="s">
        <v>1068</v>
      </c>
      <c r="C800" s="182" t="s">
        <v>224</v>
      </c>
      <c r="D800" s="182" t="s">
        <v>376</v>
      </c>
      <c r="E800" s="182" t="s">
        <v>377</v>
      </c>
      <c r="F800" s="182" t="s">
        <v>377</v>
      </c>
    </row>
    <row r="801" spans="1:6" x14ac:dyDescent="0.25">
      <c r="A801" s="182">
        <v>40004114</v>
      </c>
      <c r="B801" s="182" t="s">
        <v>1069</v>
      </c>
      <c r="C801" s="182" t="s">
        <v>224</v>
      </c>
      <c r="D801" s="182" t="s">
        <v>309</v>
      </c>
      <c r="E801" s="182" t="s">
        <v>310</v>
      </c>
      <c r="F801" s="182" t="s">
        <v>310</v>
      </c>
    </row>
    <row r="802" spans="1:6" x14ac:dyDescent="0.25">
      <c r="A802" s="182">
        <v>40005953</v>
      </c>
      <c r="B802" s="182" t="s">
        <v>1070</v>
      </c>
      <c r="C802" s="182" t="s">
        <v>224</v>
      </c>
      <c r="D802" s="182" t="s">
        <v>265</v>
      </c>
      <c r="E802" s="182" t="s">
        <v>266</v>
      </c>
      <c r="F802" s="182" t="s">
        <v>266</v>
      </c>
    </row>
    <row r="803" spans="1:6" x14ac:dyDescent="0.25">
      <c r="A803" s="182">
        <v>40006588</v>
      </c>
      <c r="B803" s="182" t="s">
        <v>1071</v>
      </c>
      <c r="C803" s="182" t="s">
        <v>224</v>
      </c>
      <c r="D803" s="182" t="s">
        <v>322</v>
      </c>
      <c r="E803" s="182" t="s">
        <v>323</v>
      </c>
      <c r="F803" s="182" t="s">
        <v>323</v>
      </c>
    </row>
    <row r="804" spans="1:6" x14ac:dyDescent="0.25">
      <c r="A804" s="182">
        <v>40006026</v>
      </c>
      <c r="B804" s="182" t="s">
        <v>1072</v>
      </c>
      <c r="C804" s="182" t="s">
        <v>224</v>
      </c>
      <c r="D804" s="182" t="s">
        <v>315</v>
      </c>
      <c r="E804" s="182" t="s">
        <v>316</v>
      </c>
      <c r="F804" s="182" t="s">
        <v>316</v>
      </c>
    </row>
    <row r="805" spans="1:6" x14ac:dyDescent="0.25">
      <c r="A805" s="182">
        <v>40002166</v>
      </c>
      <c r="B805" s="182" t="s">
        <v>1073</v>
      </c>
      <c r="C805" s="182" t="s">
        <v>224</v>
      </c>
      <c r="D805" s="182" t="s">
        <v>303</v>
      </c>
      <c r="E805" s="182" t="s">
        <v>304</v>
      </c>
      <c r="F805" s="182" t="s">
        <v>304</v>
      </c>
    </row>
    <row r="806" spans="1:6" x14ac:dyDescent="0.25">
      <c r="A806" s="182">
        <v>40001025</v>
      </c>
      <c r="B806" s="182" t="s">
        <v>1074</v>
      </c>
      <c r="C806" s="182" t="s">
        <v>224</v>
      </c>
      <c r="D806" s="182" t="s">
        <v>225</v>
      </c>
      <c r="E806" s="182" t="s">
        <v>226</v>
      </c>
      <c r="F806" s="182" t="s">
        <v>226</v>
      </c>
    </row>
    <row r="807" spans="1:6" x14ac:dyDescent="0.25">
      <c r="A807" s="182">
        <v>40002668</v>
      </c>
      <c r="B807" s="182" t="s">
        <v>1075</v>
      </c>
      <c r="C807" s="182" t="s">
        <v>224</v>
      </c>
      <c r="D807" s="182" t="s">
        <v>376</v>
      </c>
      <c r="E807" s="182" t="s">
        <v>377</v>
      </c>
      <c r="F807" s="182" t="s">
        <v>377</v>
      </c>
    </row>
    <row r="808" spans="1:6" x14ac:dyDescent="0.25">
      <c r="A808" s="182">
        <v>40008647</v>
      </c>
      <c r="B808" s="182" t="s">
        <v>1076</v>
      </c>
      <c r="C808" s="182" t="s">
        <v>224</v>
      </c>
      <c r="D808" s="182" t="s">
        <v>376</v>
      </c>
      <c r="E808" s="182" t="s">
        <v>377</v>
      </c>
      <c r="F808" s="182" t="s">
        <v>377</v>
      </c>
    </row>
    <row r="809" spans="1:6" x14ac:dyDescent="0.25">
      <c r="A809" s="182">
        <v>40001315</v>
      </c>
      <c r="B809" s="182" t="s">
        <v>1077</v>
      </c>
      <c r="C809" s="182" t="s">
        <v>224</v>
      </c>
      <c r="D809" s="182" t="s">
        <v>291</v>
      </c>
      <c r="E809" s="182" t="s">
        <v>292</v>
      </c>
      <c r="F809" s="182" t="s">
        <v>292</v>
      </c>
    </row>
    <row r="810" spans="1:6" x14ac:dyDescent="0.25">
      <c r="A810" s="182">
        <v>40005517</v>
      </c>
      <c r="B810" s="182" t="s">
        <v>1078</v>
      </c>
      <c r="C810" s="182" t="s">
        <v>224</v>
      </c>
      <c r="D810" s="182" t="s">
        <v>303</v>
      </c>
      <c r="E810" s="182" t="s">
        <v>304</v>
      </c>
      <c r="F810" s="182" t="s">
        <v>304</v>
      </c>
    </row>
    <row r="811" spans="1:6" x14ac:dyDescent="0.25">
      <c r="A811" s="182">
        <v>40421312</v>
      </c>
      <c r="B811" s="182" t="s">
        <v>1079</v>
      </c>
      <c r="C811" s="182" t="s">
        <v>231</v>
      </c>
      <c r="D811" s="182" t="s">
        <v>236</v>
      </c>
      <c r="E811" s="182" t="s">
        <v>237</v>
      </c>
      <c r="F811" s="182" t="s">
        <v>237</v>
      </c>
    </row>
    <row r="812" spans="1:6" x14ac:dyDescent="0.25">
      <c r="A812" s="182">
        <v>40002696</v>
      </c>
      <c r="B812" s="182" t="s">
        <v>1080</v>
      </c>
      <c r="C812" s="182" t="s">
        <v>224</v>
      </c>
      <c r="D812" s="182" t="s">
        <v>306</v>
      </c>
      <c r="E812" s="182" t="s">
        <v>307</v>
      </c>
      <c r="F812" s="182" t="s">
        <v>307</v>
      </c>
    </row>
    <row r="813" spans="1:6" x14ac:dyDescent="0.25">
      <c r="A813" s="182">
        <v>40005651</v>
      </c>
      <c r="B813" s="182" t="s">
        <v>1081</v>
      </c>
      <c r="C813" s="182" t="s">
        <v>224</v>
      </c>
      <c r="D813" s="182" t="s">
        <v>333</v>
      </c>
      <c r="E813" s="182" t="s">
        <v>334</v>
      </c>
      <c r="F813" s="182" t="s">
        <v>334</v>
      </c>
    </row>
    <row r="814" spans="1:6" x14ac:dyDescent="0.25">
      <c r="A814" s="182">
        <v>40004350</v>
      </c>
      <c r="B814" s="182" t="s">
        <v>1082</v>
      </c>
      <c r="C814" s="182" t="s">
        <v>224</v>
      </c>
      <c r="D814" s="182" t="s">
        <v>271</v>
      </c>
      <c r="E814" s="182" t="s">
        <v>272</v>
      </c>
      <c r="F814" s="182" t="s">
        <v>272</v>
      </c>
    </row>
    <row r="815" spans="1:6" x14ac:dyDescent="0.25">
      <c r="A815" s="182">
        <v>40006303</v>
      </c>
      <c r="B815" s="182" t="s">
        <v>1083</v>
      </c>
      <c r="C815" s="182" t="s">
        <v>224</v>
      </c>
      <c r="D815" s="182" t="s">
        <v>265</v>
      </c>
      <c r="E815" s="182" t="s">
        <v>266</v>
      </c>
      <c r="F815" s="182" t="s">
        <v>266</v>
      </c>
    </row>
    <row r="816" spans="1:6" x14ac:dyDescent="0.25">
      <c r="A816" s="182">
        <v>40005129</v>
      </c>
      <c r="B816" s="182" t="s">
        <v>1084</v>
      </c>
      <c r="C816" s="182" t="s">
        <v>224</v>
      </c>
      <c r="D816" s="182" t="s">
        <v>376</v>
      </c>
      <c r="E816" s="182" t="s">
        <v>377</v>
      </c>
      <c r="F816" s="182" t="s">
        <v>377</v>
      </c>
    </row>
    <row r="817" spans="1:6" x14ac:dyDescent="0.25">
      <c r="A817" s="182">
        <v>40001083</v>
      </c>
      <c r="B817" s="182" t="s">
        <v>1085</v>
      </c>
      <c r="C817" s="182" t="s">
        <v>224</v>
      </c>
      <c r="D817" s="182" t="s">
        <v>249</v>
      </c>
      <c r="E817" s="182" t="s">
        <v>250</v>
      </c>
      <c r="F817" s="182" t="s">
        <v>250</v>
      </c>
    </row>
    <row r="818" spans="1:6" x14ac:dyDescent="0.25">
      <c r="A818" s="182">
        <v>40006709</v>
      </c>
      <c r="B818" s="182" t="s">
        <v>1086</v>
      </c>
      <c r="C818" s="182" t="s">
        <v>224</v>
      </c>
      <c r="D818" s="182" t="s">
        <v>291</v>
      </c>
      <c r="E818" s="182" t="s">
        <v>292</v>
      </c>
      <c r="F818" s="182" t="s">
        <v>292</v>
      </c>
    </row>
    <row r="819" spans="1:6" x14ac:dyDescent="0.25">
      <c r="A819" s="182">
        <v>40005307</v>
      </c>
      <c r="B819" s="182" t="s">
        <v>1087</v>
      </c>
      <c r="C819" s="182" t="s">
        <v>224</v>
      </c>
      <c r="D819" s="182" t="s">
        <v>306</v>
      </c>
      <c r="E819" s="182" t="s">
        <v>307</v>
      </c>
      <c r="F819" s="182" t="s">
        <v>307</v>
      </c>
    </row>
    <row r="820" spans="1:6" x14ac:dyDescent="0.25">
      <c r="A820" s="182">
        <v>40002948</v>
      </c>
      <c r="B820" s="182" t="s">
        <v>1088</v>
      </c>
      <c r="C820" s="182" t="s">
        <v>224</v>
      </c>
      <c r="D820" s="182" t="s">
        <v>303</v>
      </c>
      <c r="E820" s="182" t="s">
        <v>304</v>
      </c>
      <c r="F820" s="182" t="s">
        <v>304</v>
      </c>
    </row>
    <row r="821" spans="1:6" x14ac:dyDescent="0.25">
      <c r="A821" s="182">
        <v>40005077</v>
      </c>
      <c r="B821" s="182" t="s">
        <v>1089</v>
      </c>
      <c r="C821" s="182" t="s">
        <v>224</v>
      </c>
      <c r="D821" s="182" t="s">
        <v>268</v>
      </c>
      <c r="E821" s="182" t="s">
        <v>269</v>
      </c>
      <c r="F821" s="182" t="s">
        <v>269</v>
      </c>
    </row>
    <row r="822" spans="1:6" x14ac:dyDescent="0.25">
      <c r="A822" s="182">
        <v>40000939</v>
      </c>
      <c r="B822" s="182" t="s">
        <v>1090</v>
      </c>
      <c r="C822" s="182" t="s">
        <v>224</v>
      </c>
      <c r="D822" s="182" t="s">
        <v>277</v>
      </c>
      <c r="E822" s="182" t="s">
        <v>278</v>
      </c>
      <c r="F822" s="182" t="s">
        <v>278</v>
      </c>
    </row>
    <row r="823" spans="1:6" x14ac:dyDescent="0.25">
      <c r="A823" s="182">
        <v>40003039</v>
      </c>
      <c r="B823" s="182" t="s">
        <v>1091</v>
      </c>
      <c r="C823" s="182" t="s">
        <v>224</v>
      </c>
      <c r="D823" s="182" t="s">
        <v>291</v>
      </c>
      <c r="E823" s="182" t="s">
        <v>292</v>
      </c>
      <c r="F823" s="182" t="s">
        <v>292</v>
      </c>
    </row>
    <row r="824" spans="1:6" x14ac:dyDescent="0.25">
      <c r="A824" s="182">
        <v>40001216</v>
      </c>
      <c r="B824" s="182" t="s">
        <v>1092</v>
      </c>
      <c r="C824" s="182" t="s">
        <v>224</v>
      </c>
      <c r="D824" s="182" t="s">
        <v>342</v>
      </c>
      <c r="E824" s="182" t="s">
        <v>343</v>
      </c>
      <c r="F824" s="182" t="s">
        <v>343</v>
      </c>
    </row>
    <row r="825" spans="1:6" x14ac:dyDescent="0.25">
      <c r="A825" s="182">
        <v>40001652</v>
      </c>
      <c r="B825" s="182" t="s">
        <v>1093</v>
      </c>
      <c r="C825" s="182" t="s">
        <v>224</v>
      </c>
      <c r="D825" s="182" t="s">
        <v>363</v>
      </c>
      <c r="E825" s="182" t="s">
        <v>364</v>
      </c>
      <c r="F825" s="182" t="s">
        <v>364</v>
      </c>
    </row>
    <row r="826" spans="1:6" x14ac:dyDescent="0.25">
      <c r="A826" s="182">
        <v>40000998</v>
      </c>
      <c r="B826" s="182" t="s">
        <v>1093</v>
      </c>
      <c r="C826" s="182" t="s">
        <v>224</v>
      </c>
      <c r="D826" s="182" t="s">
        <v>277</v>
      </c>
      <c r="E826" s="182" t="s">
        <v>278</v>
      </c>
      <c r="F826" s="182" t="s">
        <v>278</v>
      </c>
    </row>
    <row r="827" spans="1:6" x14ac:dyDescent="0.25">
      <c r="A827" s="182">
        <v>40000871</v>
      </c>
      <c r="B827" s="182" t="s">
        <v>1094</v>
      </c>
      <c r="C827" s="182" t="s">
        <v>224</v>
      </c>
      <c r="D827" s="182" t="s">
        <v>268</v>
      </c>
      <c r="E827" s="182" t="s">
        <v>269</v>
      </c>
      <c r="F827" s="182" t="s">
        <v>269</v>
      </c>
    </row>
    <row r="828" spans="1:6" x14ac:dyDescent="0.25">
      <c r="A828" s="182">
        <v>40005424</v>
      </c>
      <c r="B828" s="182" t="s">
        <v>1095</v>
      </c>
      <c r="C828" s="182" t="s">
        <v>224</v>
      </c>
      <c r="D828" s="182" t="s">
        <v>376</v>
      </c>
      <c r="E828" s="182" t="s">
        <v>377</v>
      </c>
      <c r="F828" s="182" t="s">
        <v>377</v>
      </c>
    </row>
    <row r="829" spans="1:6" x14ac:dyDescent="0.25">
      <c r="A829" s="182">
        <v>40005862</v>
      </c>
      <c r="B829" s="182" t="s">
        <v>1096</v>
      </c>
      <c r="C829" s="182" t="s">
        <v>224</v>
      </c>
      <c r="D829" s="182" t="s">
        <v>404</v>
      </c>
      <c r="E829" s="182" t="s">
        <v>405</v>
      </c>
      <c r="F829" s="182" t="s">
        <v>405</v>
      </c>
    </row>
    <row r="830" spans="1:6" x14ac:dyDescent="0.25">
      <c r="A830" s="182">
        <v>40420956</v>
      </c>
      <c r="B830" s="182" t="s">
        <v>1097</v>
      </c>
      <c r="C830" s="182" t="s">
        <v>231</v>
      </c>
      <c r="D830" s="182" t="s">
        <v>285</v>
      </c>
      <c r="E830" s="182" t="s">
        <v>286</v>
      </c>
      <c r="F830" s="182" t="s">
        <v>286</v>
      </c>
    </row>
    <row r="831" spans="1:6" x14ac:dyDescent="0.25">
      <c r="A831" s="182">
        <v>40007119</v>
      </c>
      <c r="B831" s="182" t="s">
        <v>1098</v>
      </c>
      <c r="C831" s="182" t="s">
        <v>224</v>
      </c>
      <c r="D831" s="182" t="s">
        <v>277</v>
      </c>
      <c r="E831" s="182" t="s">
        <v>278</v>
      </c>
      <c r="F831" s="182" t="s">
        <v>278</v>
      </c>
    </row>
    <row r="832" spans="1:6" x14ac:dyDescent="0.25">
      <c r="A832" s="182">
        <v>40420158</v>
      </c>
      <c r="B832" s="182" t="s">
        <v>1099</v>
      </c>
      <c r="C832" s="182" t="s">
        <v>231</v>
      </c>
      <c r="D832" s="182" t="s">
        <v>232</v>
      </c>
      <c r="E832" s="182" t="s">
        <v>233</v>
      </c>
      <c r="F832" s="182" t="s">
        <v>233</v>
      </c>
    </row>
    <row r="833" spans="1:6" x14ac:dyDescent="0.25">
      <c r="A833" s="182">
        <v>40420377</v>
      </c>
      <c r="B833" s="182" t="s">
        <v>1100</v>
      </c>
      <c r="C833" s="182" t="s">
        <v>231</v>
      </c>
      <c r="D833" s="182" t="s">
        <v>338</v>
      </c>
      <c r="E833" s="182" t="s">
        <v>339</v>
      </c>
      <c r="F833" s="182" t="s">
        <v>339</v>
      </c>
    </row>
    <row r="834" spans="1:6" x14ac:dyDescent="0.25">
      <c r="A834" s="182">
        <v>40420960</v>
      </c>
      <c r="B834" s="182" t="s">
        <v>1101</v>
      </c>
      <c r="C834" s="182" t="s">
        <v>231</v>
      </c>
      <c r="D834" s="182" t="s">
        <v>338</v>
      </c>
      <c r="E834" s="182" t="s">
        <v>339</v>
      </c>
      <c r="F834" s="182" t="s">
        <v>339</v>
      </c>
    </row>
    <row r="835" spans="1:6" x14ac:dyDescent="0.25">
      <c r="A835" s="182">
        <v>40420247</v>
      </c>
      <c r="B835" s="182" t="s">
        <v>1102</v>
      </c>
      <c r="C835" s="182" t="s">
        <v>231</v>
      </c>
      <c r="D835" s="182" t="s">
        <v>338</v>
      </c>
      <c r="E835" s="182" t="s">
        <v>339</v>
      </c>
      <c r="F835" s="182" t="s">
        <v>339</v>
      </c>
    </row>
    <row r="836" spans="1:6" x14ac:dyDescent="0.25">
      <c r="A836" s="182">
        <v>40008948</v>
      </c>
      <c r="B836" s="182" t="s">
        <v>1103</v>
      </c>
      <c r="C836" s="182" t="s">
        <v>224</v>
      </c>
      <c r="D836" s="182" t="s">
        <v>333</v>
      </c>
      <c r="E836" s="182" t="s">
        <v>334</v>
      </c>
      <c r="F836" s="182" t="s">
        <v>334</v>
      </c>
    </row>
    <row r="837" spans="1:6" x14ac:dyDescent="0.25">
      <c r="A837" s="182">
        <v>40001197</v>
      </c>
      <c r="B837" s="182" t="s">
        <v>1104</v>
      </c>
      <c r="C837" s="182" t="s">
        <v>224</v>
      </c>
      <c r="D837" s="182" t="s">
        <v>376</v>
      </c>
      <c r="E837" s="182" t="s">
        <v>377</v>
      </c>
      <c r="F837" s="182" t="s">
        <v>377</v>
      </c>
    </row>
    <row r="838" spans="1:6" x14ac:dyDescent="0.25">
      <c r="A838" s="182">
        <v>40007953</v>
      </c>
      <c r="B838" s="182" t="s">
        <v>1105</v>
      </c>
      <c r="C838" s="182" t="s">
        <v>224</v>
      </c>
      <c r="D838" s="182" t="s">
        <v>322</v>
      </c>
      <c r="E838" s="182" t="s">
        <v>323</v>
      </c>
      <c r="F838" s="182" t="s">
        <v>323</v>
      </c>
    </row>
    <row r="839" spans="1:6" x14ac:dyDescent="0.25">
      <c r="A839" s="182">
        <v>40008412</v>
      </c>
      <c r="B839" s="182" t="s">
        <v>1106</v>
      </c>
      <c r="C839" s="182" t="s">
        <v>224</v>
      </c>
      <c r="D839" s="182" t="s">
        <v>333</v>
      </c>
      <c r="E839" s="182" t="s">
        <v>334</v>
      </c>
      <c r="F839" s="182" t="s">
        <v>334</v>
      </c>
    </row>
    <row r="840" spans="1:6" x14ac:dyDescent="0.25">
      <c r="A840" s="182">
        <v>40421189</v>
      </c>
      <c r="B840" s="182" t="s">
        <v>1107</v>
      </c>
      <c r="C840" s="182" t="s">
        <v>231</v>
      </c>
      <c r="D840" s="182" t="s">
        <v>285</v>
      </c>
      <c r="E840" s="182" t="s">
        <v>286</v>
      </c>
      <c r="F840" s="182" t="s">
        <v>286</v>
      </c>
    </row>
    <row r="841" spans="1:6" x14ac:dyDescent="0.25">
      <c r="A841" s="182">
        <v>47200043</v>
      </c>
      <c r="B841" s="182" t="s">
        <v>1108</v>
      </c>
      <c r="C841" s="182" t="s">
        <v>224</v>
      </c>
      <c r="D841" s="182" t="s">
        <v>363</v>
      </c>
      <c r="E841" s="182" t="s">
        <v>364</v>
      </c>
      <c r="F841" s="182" t="s">
        <v>364</v>
      </c>
    </row>
    <row r="842" spans="1:6" x14ac:dyDescent="0.25">
      <c r="A842" s="182">
        <v>47200022</v>
      </c>
      <c r="B842" s="182" t="s">
        <v>1108</v>
      </c>
      <c r="C842" s="182" t="s">
        <v>224</v>
      </c>
      <c r="D842" s="182" t="s">
        <v>265</v>
      </c>
      <c r="E842" s="182" t="s">
        <v>266</v>
      </c>
      <c r="F842" s="182" t="s">
        <v>266</v>
      </c>
    </row>
    <row r="843" spans="1:6" x14ac:dyDescent="0.25">
      <c r="A843" s="182">
        <v>40003329</v>
      </c>
      <c r="B843" s="182" t="s">
        <v>1108</v>
      </c>
      <c r="C843" s="182" t="s">
        <v>224</v>
      </c>
      <c r="D843" s="182" t="s">
        <v>265</v>
      </c>
      <c r="E843" s="182" t="s">
        <v>266</v>
      </c>
      <c r="F843" s="182" t="s">
        <v>266</v>
      </c>
    </row>
    <row r="844" spans="1:6" x14ac:dyDescent="0.25">
      <c r="A844" s="182">
        <v>40002957</v>
      </c>
      <c r="B844" s="182" t="s">
        <v>1108</v>
      </c>
      <c r="C844" s="182" t="s">
        <v>224</v>
      </c>
      <c r="D844" s="182" t="s">
        <v>265</v>
      </c>
      <c r="E844" s="182" t="s">
        <v>266</v>
      </c>
      <c r="F844" s="182" t="s">
        <v>266</v>
      </c>
    </row>
    <row r="845" spans="1:6" x14ac:dyDescent="0.25">
      <c r="A845" s="182">
        <v>40008169</v>
      </c>
      <c r="B845" s="182" t="s">
        <v>1109</v>
      </c>
      <c r="C845" s="182" t="s">
        <v>224</v>
      </c>
      <c r="D845" s="182" t="s">
        <v>333</v>
      </c>
      <c r="E845" s="182" t="s">
        <v>334</v>
      </c>
      <c r="F845" s="182" t="s">
        <v>334</v>
      </c>
    </row>
    <row r="846" spans="1:6" x14ac:dyDescent="0.25">
      <c r="A846" s="182">
        <v>40421299</v>
      </c>
      <c r="B846" s="182" t="s">
        <v>1110</v>
      </c>
      <c r="C846" s="182" t="s">
        <v>231</v>
      </c>
      <c r="D846" s="182" t="s">
        <v>285</v>
      </c>
      <c r="E846" s="182" t="s">
        <v>286</v>
      </c>
      <c r="F846" s="182" t="s">
        <v>286</v>
      </c>
    </row>
    <row r="847" spans="1:6" x14ac:dyDescent="0.25">
      <c r="A847" s="182">
        <v>40421462</v>
      </c>
      <c r="B847" s="182" t="s">
        <v>1111</v>
      </c>
      <c r="C847" s="182" t="s">
        <v>231</v>
      </c>
      <c r="D847" s="182" t="s">
        <v>285</v>
      </c>
      <c r="E847" s="182" t="s">
        <v>286</v>
      </c>
      <c r="F847" s="182" t="s">
        <v>286</v>
      </c>
    </row>
    <row r="848" spans="1:6" x14ac:dyDescent="0.25">
      <c r="A848" s="182">
        <v>40008662</v>
      </c>
      <c r="B848" s="182" t="s">
        <v>1112</v>
      </c>
      <c r="C848" s="182" t="s">
        <v>224</v>
      </c>
      <c r="D848" s="182" t="s">
        <v>322</v>
      </c>
      <c r="E848" s="182" t="s">
        <v>323</v>
      </c>
      <c r="F848" s="182" t="s">
        <v>323</v>
      </c>
    </row>
    <row r="849" spans="1:6" x14ac:dyDescent="0.25">
      <c r="A849" s="182">
        <v>40007210</v>
      </c>
      <c r="B849" s="182" t="s">
        <v>1113</v>
      </c>
      <c r="C849" s="182" t="s">
        <v>224</v>
      </c>
      <c r="D849" s="182" t="s">
        <v>271</v>
      </c>
      <c r="E849" s="182" t="s">
        <v>272</v>
      </c>
      <c r="F849" s="182" t="s">
        <v>272</v>
      </c>
    </row>
    <row r="850" spans="1:6" x14ac:dyDescent="0.25">
      <c r="A850" s="182">
        <v>40008335</v>
      </c>
      <c r="B850" s="182" t="s">
        <v>1114</v>
      </c>
      <c r="C850" s="182" t="s">
        <v>224</v>
      </c>
      <c r="D850" s="182" t="s">
        <v>228</v>
      </c>
      <c r="E850" s="182" t="s">
        <v>229</v>
      </c>
      <c r="F850" s="182" t="s">
        <v>229</v>
      </c>
    </row>
    <row r="851" spans="1:6" x14ac:dyDescent="0.25">
      <c r="A851" s="182">
        <v>40008655</v>
      </c>
      <c r="B851" s="182" t="s">
        <v>1115</v>
      </c>
      <c r="C851" s="182" t="s">
        <v>224</v>
      </c>
      <c r="D851" s="182" t="s">
        <v>333</v>
      </c>
      <c r="E851" s="182" t="s">
        <v>334</v>
      </c>
      <c r="F851" s="182" t="s">
        <v>334</v>
      </c>
    </row>
    <row r="852" spans="1:6" x14ac:dyDescent="0.25">
      <c r="A852" s="182">
        <v>40006148</v>
      </c>
      <c r="B852" s="182" t="s">
        <v>1116</v>
      </c>
      <c r="C852" s="182" t="s">
        <v>224</v>
      </c>
      <c r="D852" s="182" t="s">
        <v>315</v>
      </c>
      <c r="E852" s="182" t="s">
        <v>316</v>
      </c>
      <c r="F852" s="182" t="s">
        <v>316</v>
      </c>
    </row>
    <row r="853" spans="1:6" x14ac:dyDescent="0.25">
      <c r="A853" s="182">
        <v>40421307</v>
      </c>
      <c r="B853" s="182" t="s">
        <v>1117</v>
      </c>
      <c r="C853" s="182" t="s">
        <v>231</v>
      </c>
      <c r="D853" s="182" t="s">
        <v>338</v>
      </c>
      <c r="E853" s="182" t="s">
        <v>339</v>
      </c>
      <c r="F853" s="182" t="s">
        <v>339</v>
      </c>
    </row>
    <row r="854" spans="1:6" x14ac:dyDescent="0.25">
      <c r="A854" s="182">
        <v>40420155</v>
      </c>
      <c r="B854" s="182" t="s">
        <v>1117</v>
      </c>
      <c r="C854" s="182" t="s">
        <v>231</v>
      </c>
      <c r="D854" s="182" t="s">
        <v>236</v>
      </c>
      <c r="E854" s="182" t="s">
        <v>237</v>
      </c>
      <c r="F854" s="182" t="s">
        <v>237</v>
      </c>
    </row>
    <row r="855" spans="1:6" x14ac:dyDescent="0.25">
      <c r="A855" s="182">
        <v>40421323</v>
      </c>
      <c r="B855" s="182" t="s">
        <v>1118</v>
      </c>
      <c r="C855" s="182" t="s">
        <v>231</v>
      </c>
      <c r="D855" s="182" t="s">
        <v>242</v>
      </c>
      <c r="E855" s="182" t="s">
        <v>243</v>
      </c>
      <c r="F855" s="182" t="s">
        <v>243</v>
      </c>
    </row>
    <row r="856" spans="1:6" x14ac:dyDescent="0.25">
      <c r="A856" s="182">
        <v>40421262</v>
      </c>
      <c r="B856" s="182" t="s">
        <v>1119</v>
      </c>
      <c r="C856" s="182" t="s">
        <v>231</v>
      </c>
      <c r="D856" s="182" t="s">
        <v>232</v>
      </c>
      <c r="E856" s="182" t="s">
        <v>233</v>
      </c>
      <c r="F856" s="182" t="s">
        <v>233</v>
      </c>
    </row>
    <row r="857" spans="1:6" x14ac:dyDescent="0.25">
      <c r="A857" s="182">
        <v>40421452</v>
      </c>
      <c r="B857" s="182" t="s">
        <v>1120</v>
      </c>
      <c r="C857" s="182" t="s">
        <v>231</v>
      </c>
      <c r="D857" s="182" t="s">
        <v>338</v>
      </c>
      <c r="E857" s="182" t="s">
        <v>339</v>
      </c>
      <c r="F857" s="182" t="s">
        <v>339</v>
      </c>
    </row>
    <row r="858" spans="1:6" x14ac:dyDescent="0.25">
      <c r="A858" s="182">
        <v>40008401</v>
      </c>
      <c r="B858" s="182" t="s">
        <v>1121</v>
      </c>
      <c r="C858" s="182" t="s">
        <v>224</v>
      </c>
      <c r="D858" s="182" t="s">
        <v>291</v>
      </c>
      <c r="E858" s="182" t="s">
        <v>292</v>
      </c>
      <c r="F858" s="182" t="s">
        <v>292</v>
      </c>
    </row>
    <row r="859" spans="1:6" x14ac:dyDescent="0.25">
      <c r="A859" s="182">
        <v>40424383</v>
      </c>
      <c r="B859" s="182" t="s">
        <v>1122</v>
      </c>
      <c r="C859" s="182" t="s">
        <v>231</v>
      </c>
      <c r="D859" s="182" t="s">
        <v>285</v>
      </c>
      <c r="E859" s="182" t="s">
        <v>286</v>
      </c>
      <c r="F859" s="182" t="s">
        <v>286</v>
      </c>
    </row>
    <row r="860" spans="1:6" x14ac:dyDescent="0.25">
      <c r="A860" s="182">
        <v>40421203</v>
      </c>
      <c r="B860" s="182" t="s">
        <v>1123</v>
      </c>
      <c r="C860" s="182" t="s">
        <v>231</v>
      </c>
      <c r="D860" s="182" t="s">
        <v>285</v>
      </c>
      <c r="E860" s="182" t="s">
        <v>286</v>
      </c>
      <c r="F860" s="182" t="s">
        <v>286</v>
      </c>
    </row>
    <row r="861" spans="1:6" x14ac:dyDescent="0.25">
      <c r="A861" s="182">
        <v>40420427</v>
      </c>
      <c r="B861" s="182" t="s">
        <v>1124</v>
      </c>
      <c r="C861" s="182" t="s">
        <v>231</v>
      </c>
      <c r="D861" s="182" t="s">
        <v>338</v>
      </c>
      <c r="E861" s="182" t="s">
        <v>339</v>
      </c>
      <c r="F861" s="182" t="s">
        <v>339</v>
      </c>
    </row>
    <row r="862" spans="1:6" x14ac:dyDescent="0.25">
      <c r="A862" s="182">
        <v>40009655</v>
      </c>
      <c r="B862" s="182" t="s">
        <v>1125</v>
      </c>
      <c r="C862" s="182" t="s">
        <v>224</v>
      </c>
      <c r="D862" s="182" t="s">
        <v>225</v>
      </c>
      <c r="E862" s="182" t="s">
        <v>226</v>
      </c>
      <c r="F862" s="182" t="s">
        <v>226</v>
      </c>
    </row>
    <row r="863" spans="1:6" x14ac:dyDescent="0.25">
      <c r="A863" s="182">
        <v>40009544</v>
      </c>
      <c r="B863" s="182" t="s">
        <v>1126</v>
      </c>
      <c r="C863" s="182" t="s">
        <v>224</v>
      </c>
      <c r="D863" s="182" t="s">
        <v>265</v>
      </c>
      <c r="E863" s="182" t="s">
        <v>266</v>
      </c>
      <c r="F863" s="182" t="s">
        <v>266</v>
      </c>
    </row>
    <row r="864" spans="1:6" x14ac:dyDescent="0.25">
      <c r="A864" s="182">
        <v>40008467</v>
      </c>
      <c r="B864" s="182" t="s">
        <v>1127</v>
      </c>
      <c r="C864" s="182" t="s">
        <v>224</v>
      </c>
      <c r="D864" s="182" t="s">
        <v>265</v>
      </c>
      <c r="E864" s="182" t="s">
        <v>266</v>
      </c>
      <c r="F864" s="182" t="s">
        <v>266</v>
      </c>
    </row>
    <row r="865" spans="1:6" x14ac:dyDescent="0.25">
      <c r="A865" s="182">
        <v>40006766</v>
      </c>
      <c r="B865" s="182" t="s">
        <v>1128</v>
      </c>
      <c r="C865" s="182" t="s">
        <v>224</v>
      </c>
      <c r="D865" s="182" t="s">
        <v>309</v>
      </c>
      <c r="E865" s="182" t="s">
        <v>310</v>
      </c>
      <c r="F865" s="182" t="s">
        <v>310</v>
      </c>
    </row>
    <row r="866" spans="1:6" x14ac:dyDescent="0.25">
      <c r="A866" s="182">
        <v>40420067</v>
      </c>
      <c r="B866" s="182" t="s">
        <v>1129</v>
      </c>
      <c r="C866" s="182" t="s">
        <v>231</v>
      </c>
      <c r="D866" s="182" t="s">
        <v>285</v>
      </c>
      <c r="E866" s="182" t="s">
        <v>286</v>
      </c>
      <c r="F866" s="182" t="s">
        <v>286</v>
      </c>
    </row>
    <row r="867" spans="1:6" x14ac:dyDescent="0.25">
      <c r="A867" s="182">
        <v>40006635</v>
      </c>
      <c r="B867" s="182" t="s">
        <v>1130</v>
      </c>
      <c r="C867" s="182" t="s">
        <v>224</v>
      </c>
      <c r="D867" s="182" t="s">
        <v>291</v>
      </c>
      <c r="E867" s="182" t="s">
        <v>292</v>
      </c>
      <c r="F867" s="182" t="s">
        <v>292</v>
      </c>
    </row>
    <row r="868" spans="1:6" x14ac:dyDescent="0.25">
      <c r="A868" s="182">
        <v>40008599</v>
      </c>
      <c r="B868" s="182" t="s">
        <v>1131</v>
      </c>
      <c r="C868" s="182" t="s">
        <v>224</v>
      </c>
      <c r="D868" s="182" t="s">
        <v>265</v>
      </c>
      <c r="E868" s="182" t="s">
        <v>266</v>
      </c>
      <c r="F868" s="182" t="s">
        <v>266</v>
      </c>
    </row>
    <row r="869" spans="1:6" x14ac:dyDescent="0.25">
      <c r="A869" s="182">
        <v>40420321</v>
      </c>
      <c r="B869" s="182" t="s">
        <v>1132</v>
      </c>
      <c r="C869" s="182" t="s">
        <v>231</v>
      </c>
      <c r="D869" s="182" t="s">
        <v>232</v>
      </c>
      <c r="E869" s="182" t="s">
        <v>233</v>
      </c>
      <c r="F869" s="182" t="s">
        <v>233</v>
      </c>
    </row>
    <row r="870" spans="1:6" x14ac:dyDescent="0.25">
      <c r="A870" s="182">
        <v>40001807</v>
      </c>
      <c r="B870" s="182" t="s">
        <v>1132</v>
      </c>
      <c r="C870" s="182" t="s">
        <v>224</v>
      </c>
      <c r="D870" s="182" t="s">
        <v>279</v>
      </c>
      <c r="E870" s="182" t="s">
        <v>280</v>
      </c>
      <c r="F870" s="182" t="s">
        <v>280</v>
      </c>
    </row>
    <row r="871" spans="1:6" x14ac:dyDescent="0.25">
      <c r="A871" s="182">
        <v>40009024</v>
      </c>
      <c r="B871" s="182" t="s">
        <v>1133</v>
      </c>
      <c r="C871" s="182" t="s">
        <v>224</v>
      </c>
      <c r="D871" s="182" t="s">
        <v>376</v>
      </c>
      <c r="E871" s="182" t="s">
        <v>377</v>
      </c>
      <c r="F871" s="182" t="s">
        <v>377</v>
      </c>
    </row>
    <row r="872" spans="1:6" x14ac:dyDescent="0.25">
      <c r="A872" s="182">
        <v>40000179</v>
      </c>
      <c r="B872" s="182" t="s">
        <v>1134</v>
      </c>
      <c r="C872" s="182" t="s">
        <v>224</v>
      </c>
      <c r="D872" s="182" t="s">
        <v>363</v>
      </c>
      <c r="E872" s="182" t="s">
        <v>364</v>
      </c>
      <c r="F872" s="182" t="s">
        <v>364</v>
      </c>
    </row>
    <row r="873" spans="1:6" x14ac:dyDescent="0.25">
      <c r="A873" s="182">
        <v>40005657</v>
      </c>
      <c r="B873" s="182" t="s">
        <v>1135</v>
      </c>
      <c r="C873" s="182" t="s">
        <v>224</v>
      </c>
      <c r="D873" s="182" t="s">
        <v>303</v>
      </c>
      <c r="E873" s="182" t="s">
        <v>304</v>
      </c>
      <c r="F873" s="182" t="s">
        <v>304</v>
      </c>
    </row>
    <row r="874" spans="1:6" x14ac:dyDescent="0.25">
      <c r="A874" s="182">
        <v>40420063</v>
      </c>
      <c r="B874" s="182" t="s">
        <v>1136</v>
      </c>
      <c r="C874" s="182" t="s">
        <v>231</v>
      </c>
      <c r="D874" s="182" t="s">
        <v>236</v>
      </c>
      <c r="E874" s="182" t="s">
        <v>237</v>
      </c>
      <c r="F874" s="182" t="s">
        <v>237</v>
      </c>
    </row>
    <row r="875" spans="1:6" x14ac:dyDescent="0.25">
      <c r="A875" s="182">
        <v>40424272</v>
      </c>
      <c r="B875" s="182" t="s">
        <v>1137</v>
      </c>
      <c r="C875" s="182" t="s">
        <v>231</v>
      </c>
      <c r="D875" s="182" t="s">
        <v>236</v>
      </c>
      <c r="E875" s="182" t="s">
        <v>237</v>
      </c>
      <c r="F875" s="182" t="s">
        <v>237</v>
      </c>
    </row>
    <row r="876" spans="1:6" x14ac:dyDescent="0.25">
      <c r="A876" s="182">
        <v>40008051</v>
      </c>
      <c r="B876" s="182" t="s">
        <v>1138</v>
      </c>
      <c r="C876" s="182" t="s">
        <v>224</v>
      </c>
      <c r="D876" s="182" t="s">
        <v>342</v>
      </c>
      <c r="E876" s="182" t="s">
        <v>343</v>
      </c>
      <c r="F876" s="182" t="s">
        <v>343</v>
      </c>
    </row>
    <row r="877" spans="1:6" x14ac:dyDescent="0.25">
      <c r="A877" s="182">
        <v>40000192</v>
      </c>
      <c r="B877" s="182" t="s">
        <v>1139</v>
      </c>
      <c r="C877" s="182" t="s">
        <v>224</v>
      </c>
      <c r="D877" s="182" t="s">
        <v>225</v>
      </c>
      <c r="E877" s="182" t="s">
        <v>226</v>
      </c>
      <c r="F877" s="182" t="s">
        <v>226</v>
      </c>
    </row>
    <row r="878" spans="1:6" x14ac:dyDescent="0.25">
      <c r="A878" s="182">
        <v>40004101</v>
      </c>
      <c r="B878" s="182" t="s">
        <v>1140</v>
      </c>
      <c r="C878" s="182" t="s">
        <v>224</v>
      </c>
      <c r="D878" s="182" t="s">
        <v>262</v>
      </c>
      <c r="E878" s="182" t="s">
        <v>263</v>
      </c>
      <c r="F878" s="182" t="s">
        <v>263</v>
      </c>
    </row>
    <row r="879" spans="1:6" x14ac:dyDescent="0.25">
      <c r="A879" s="182">
        <v>40004610</v>
      </c>
      <c r="B879" s="182" t="s">
        <v>1141</v>
      </c>
      <c r="C879" s="182" t="s">
        <v>224</v>
      </c>
      <c r="D879" s="182" t="s">
        <v>271</v>
      </c>
      <c r="E879" s="182" t="s">
        <v>272</v>
      </c>
      <c r="F879" s="182" t="s">
        <v>272</v>
      </c>
    </row>
    <row r="880" spans="1:6" x14ac:dyDescent="0.25">
      <c r="A880" s="182">
        <v>40009447</v>
      </c>
      <c r="B880" s="182" t="s">
        <v>1142</v>
      </c>
      <c r="C880" s="182" t="s">
        <v>224</v>
      </c>
      <c r="D880" s="182" t="s">
        <v>569</v>
      </c>
      <c r="E880" s="182" t="s">
        <v>570</v>
      </c>
      <c r="F880" s="182" t="s">
        <v>570</v>
      </c>
    </row>
    <row r="881" spans="1:6" x14ac:dyDescent="0.25">
      <c r="A881" s="182">
        <v>40001917</v>
      </c>
      <c r="B881" s="182" t="s">
        <v>1143</v>
      </c>
      <c r="C881" s="182" t="s">
        <v>224</v>
      </c>
      <c r="D881" s="182" t="s">
        <v>271</v>
      </c>
      <c r="E881" s="182" t="s">
        <v>272</v>
      </c>
      <c r="F881" s="182" t="s">
        <v>272</v>
      </c>
    </row>
    <row r="882" spans="1:6" x14ac:dyDescent="0.25">
      <c r="A882" s="182">
        <v>40420894</v>
      </c>
      <c r="B882" s="182" t="s">
        <v>1144</v>
      </c>
      <c r="C882" s="182" t="s">
        <v>231</v>
      </c>
      <c r="D882" s="182" t="s">
        <v>232</v>
      </c>
      <c r="E882" s="182" t="s">
        <v>233</v>
      </c>
      <c r="F882" s="182" t="s">
        <v>233</v>
      </c>
    </row>
    <row r="883" spans="1:6" x14ac:dyDescent="0.25">
      <c r="A883" s="182">
        <v>40420816</v>
      </c>
      <c r="B883" s="182" t="s">
        <v>1145</v>
      </c>
      <c r="C883" s="182" t="s">
        <v>231</v>
      </c>
      <c r="D883" s="182" t="s">
        <v>232</v>
      </c>
      <c r="E883" s="182" t="s">
        <v>233</v>
      </c>
      <c r="F883" s="182" t="s">
        <v>233</v>
      </c>
    </row>
    <row r="884" spans="1:6" x14ac:dyDescent="0.25">
      <c r="A884" s="182">
        <v>40006976</v>
      </c>
      <c r="B884" s="182" t="s">
        <v>1146</v>
      </c>
      <c r="C884" s="182" t="s">
        <v>224</v>
      </c>
      <c r="D884" s="182" t="s">
        <v>265</v>
      </c>
      <c r="E884" s="182" t="s">
        <v>266</v>
      </c>
      <c r="F884" s="182" t="s">
        <v>266</v>
      </c>
    </row>
    <row r="885" spans="1:6" x14ac:dyDescent="0.25">
      <c r="A885" s="182">
        <v>40007680</v>
      </c>
      <c r="B885" s="182" t="s">
        <v>1147</v>
      </c>
      <c r="C885" s="182" t="s">
        <v>224</v>
      </c>
      <c r="D885" s="182" t="s">
        <v>303</v>
      </c>
      <c r="E885" s="182" t="s">
        <v>304</v>
      </c>
      <c r="F885" s="182" t="s">
        <v>304</v>
      </c>
    </row>
    <row r="886" spans="1:6" x14ac:dyDescent="0.25">
      <c r="A886" s="182">
        <v>40008550</v>
      </c>
      <c r="B886" s="182" t="s">
        <v>1148</v>
      </c>
      <c r="C886" s="182" t="s">
        <v>224</v>
      </c>
      <c r="D886" s="182" t="s">
        <v>376</v>
      </c>
      <c r="E886" s="182" t="s">
        <v>377</v>
      </c>
      <c r="F886" s="182" t="s">
        <v>377</v>
      </c>
    </row>
    <row r="887" spans="1:6" x14ac:dyDescent="0.25">
      <c r="A887" s="182">
        <v>40005546</v>
      </c>
      <c r="B887" s="182" t="s">
        <v>1148</v>
      </c>
      <c r="C887" s="182" t="s">
        <v>224</v>
      </c>
      <c r="D887" s="182" t="s">
        <v>228</v>
      </c>
      <c r="E887" s="182" t="s">
        <v>229</v>
      </c>
      <c r="F887" s="182" t="s">
        <v>229</v>
      </c>
    </row>
    <row r="888" spans="1:6" x14ac:dyDescent="0.25">
      <c r="A888" s="182">
        <v>40007473</v>
      </c>
      <c r="B888" s="182" t="s">
        <v>1149</v>
      </c>
      <c r="C888" s="182" t="s">
        <v>224</v>
      </c>
      <c r="D888" s="182" t="s">
        <v>306</v>
      </c>
      <c r="E888" s="182" t="s">
        <v>307</v>
      </c>
      <c r="F888" s="182" t="s">
        <v>307</v>
      </c>
    </row>
    <row r="889" spans="1:6" x14ac:dyDescent="0.25">
      <c r="A889" s="182">
        <v>40006775</v>
      </c>
      <c r="B889" s="182" t="s">
        <v>1149</v>
      </c>
      <c r="C889" s="182" t="s">
        <v>224</v>
      </c>
      <c r="D889" s="182" t="s">
        <v>271</v>
      </c>
      <c r="E889" s="182" t="s">
        <v>272</v>
      </c>
      <c r="F889" s="182" t="s">
        <v>272</v>
      </c>
    </row>
    <row r="890" spans="1:6" x14ac:dyDescent="0.25">
      <c r="A890" s="182">
        <v>40001034</v>
      </c>
      <c r="B890" s="182" t="s">
        <v>1149</v>
      </c>
      <c r="C890" s="182" t="s">
        <v>224</v>
      </c>
      <c r="D890" s="182" t="s">
        <v>268</v>
      </c>
      <c r="E890" s="182" t="s">
        <v>269</v>
      </c>
      <c r="F890" s="182" t="s">
        <v>269</v>
      </c>
    </row>
    <row r="891" spans="1:6" x14ac:dyDescent="0.25">
      <c r="A891" s="182">
        <v>40420482</v>
      </c>
      <c r="B891" s="182" t="s">
        <v>1150</v>
      </c>
      <c r="C891" s="182" t="s">
        <v>231</v>
      </c>
      <c r="D891" s="182" t="s">
        <v>242</v>
      </c>
      <c r="E891" s="182" t="s">
        <v>243</v>
      </c>
      <c r="F891" s="182" t="s">
        <v>243</v>
      </c>
    </row>
    <row r="892" spans="1:6" x14ac:dyDescent="0.25">
      <c r="A892" s="182">
        <v>40420368</v>
      </c>
      <c r="B892" s="182" t="s">
        <v>1150</v>
      </c>
      <c r="C892" s="182" t="s">
        <v>231</v>
      </c>
      <c r="D892" s="182" t="s">
        <v>338</v>
      </c>
      <c r="E892" s="182" t="s">
        <v>339</v>
      </c>
      <c r="F892" s="182" t="s">
        <v>339</v>
      </c>
    </row>
    <row r="893" spans="1:6" x14ac:dyDescent="0.25">
      <c r="A893" s="182">
        <v>40008389</v>
      </c>
      <c r="B893" s="182" t="s">
        <v>1151</v>
      </c>
      <c r="C893" s="182" t="s">
        <v>224</v>
      </c>
      <c r="D893" s="182" t="s">
        <v>277</v>
      </c>
      <c r="E893" s="182" t="s">
        <v>278</v>
      </c>
      <c r="F893" s="182" t="s">
        <v>278</v>
      </c>
    </row>
    <row r="894" spans="1:6" x14ac:dyDescent="0.25">
      <c r="A894" s="182">
        <v>40006481</v>
      </c>
      <c r="B894" s="182" t="s">
        <v>1152</v>
      </c>
      <c r="C894" s="182" t="s">
        <v>224</v>
      </c>
      <c r="D894" s="182" t="s">
        <v>392</v>
      </c>
      <c r="E894" s="182" t="s">
        <v>393</v>
      </c>
      <c r="F894" s="182" t="s">
        <v>393</v>
      </c>
    </row>
    <row r="895" spans="1:6" x14ac:dyDescent="0.25">
      <c r="A895" s="182">
        <v>40421348</v>
      </c>
      <c r="B895" s="182" t="s">
        <v>1153</v>
      </c>
      <c r="C895" s="182" t="s">
        <v>231</v>
      </c>
      <c r="D895" s="182" t="s">
        <v>285</v>
      </c>
      <c r="E895" s="182" t="s">
        <v>286</v>
      </c>
      <c r="F895" s="182" t="s">
        <v>286</v>
      </c>
    </row>
    <row r="896" spans="1:6" x14ac:dyDescent="0.25">
      <c r="A896" s="182">
        <v>40002433</v>
      </c>
      <c r="B896" s="182" t="s">
        <v>1154</v>
      </c>
      <c r="C896" s="182" t="s">
        <v>224</v>
      </c>
      <c r="D896" s="182" t="s">
        <v>228</v>
      </c>
      <c r="E896" s="182" t="s">
        <v>229</v>
      </c>
      <c r="F896" s="182" t="s">
        <v>229</v>
      </c>
    </row>
    <row r="897" spans="1:6" x14ac:dyDescent="0.25">
      <c r="A897" s="182">
        <v>40421157</v>
      </c>
      <c r="B897" s="182" t="s">
        <v>1155</v>
      </c>
      <c r="C897" s="182" t="s">
        <v>231</v>
      </c>
      <c r="D897" s="182" t="s">
        <v>232</v>
      </c>
      <c r="E897" s="182" t="s">
        <v>233</v>
      </c>
      <c r="F897" s="182" t="s">
        <v>233</v>
      </c>
    </row>
    <row r="898" spans="1:6" x14ac:dyDescent="0.25">
      <c r="A898" s="182">
        <v>40006842</v>
      </c>
      <c r="B898" s="182" t="s">
        <v>1156</v>
      </c>
      <c r="C898" s="182" t="s">
        <v>224</v>
      </c>
      <c r="D898" s="182" t="s">
        <v>262</v>
      </c>
      <c r="E898" s="182" t="s">
        <v>263</v>
      </c>
      <c r="F898" s="182" t="s">
        <v>263</v>
      </c>
    </row>
    <row r="899" spans="1:6" x14ac:dyDescent="0.25">
      <c r="A899" s="182">
        <v>40008725</v>
      </c>
      <c r="B899" s="182" t="s">
        <v>1157</v>
      </c>
      <c r="C899" s="182" t="s">
        <v>224</v>
      </c>
      <c r="D899" s="182" t="s">
        <v>438</v>
      </c>
      <c r="E899" s="182" t="s">
        <v>439</v>
      </c>
      <c r="F899" s="182" t="s">
        <v>439</v>
      </c>
    </row>
    <row r="900" spans="1:6" x14ac:dyDescent="0.25">
      <c r="A900" s="182">
        <v>40007780</v>
      </c>
      <c r="B900" s="182" t="s">
        <v>1158</v>
      </c>
      <c r="C900" s="182" t="s">
        <v>224</v>
      </c>
      <c r="D900" s="182" t="s">
        <v>249</v>
      </c>
      <c r="E900" s="182" t="s">
        <v>250</v>
      </c>
      <c r="F900" s="182" t="s">
        <v>250</v>
      </c>
    </row>
    <row r="901" spans="1:6" x14ac:dyDescent="0.25">
      <c r="A901" s="182">
        <v>40009829</v>
      </c>
      <c r="B901" s="182" t="s">
        <v>1159</v>
      </c>
      <c r="C901" s="182" t="s">
        <v>224</v>
      </c>
      <c r="D901" s="182" t="s">
        <v>291</v>
      </c>
      <c r="E901" s="182" t="s">
        <v>292</v>
      </c>
      <c r="F901" s="182" t="s">
        <v>292</v>
      </c>
    </row>
    <row r="902" spans="1:6" x14ac:dyDescent="0.25">
      <c r="A902" s="182">
        <v>40002159</v>
      </c>
      <c r="B902" s="182" t="s">
        <v>1160</v>
      </c>
      <c r="C902" s="182" t="s">
        <v>224</v>
      </c>
      <c r="D902" s="182" t="s">
        <v>309</v>
      </c>
      <c r="E902" s="182" t="s">
        <v>310</v>
      </c>
      <c r="F902" s="182" t="s">
        <v>310</v>
      </c>
    </row>
    <row r="903" spans="1:6" x14ac:dyDescent="0.25">
      <c r="A903" s="182">
        <v>40002488</v>
      </c>
      <c r="B903" s="182" t="s">
        <v>1161</v>
      </c>
      <c r="C903" s="182" t="s">
        <v>224</v>
      </c>
      <c r="D903" s="182" t="s">
        <v>277</v>
      </c>
      <c r="E903" s="182" t="s">
        <v>278</v>
      </c>
      <c r="F903" s="182" t="s">
        <v>278</v>
      </c>
    </row>
    <row r="904" spans="1:6" x14ac:dyDescent="0.25">
      <c r="A904" s="182">
        <v>40003770</v>
      </c>
      <c r="B904" s="182" t="s">
        <v>1162</v>
      </c>
      <c r="C904" s="182" t="s">
        <v>224</v>
      </c>
      <c r="D904" s="182" t="s">
        <v>277</v>
      </c>
      <c r="E904" s="182" t="s">
        <v>278</v>
      </c>
      <c r="F904" s="182" t="s">
        <v>278</v>
      </c>
    </row>
    <row r="905" spans="1:6" x14ac:dyDescent="0.25">
      <c r="A905" s="182">
        <v>40421178</v>
      </c>
      <c r="B905" s="182" t="s">
        <v>1163</v>
      </c>
      <c r="C905" s="182" t="s">
        <v>231</v>
      </c>
      <c r="D905" s="182" t="s">
        <v>232</v>
      </c>
      <c r="E905" s="182" t="s">
        <v>233</v>
      </c>
      <c r="F905" s="182" t="s">
        <v>233</v>
      </c>
    </row>
    <row r="906" spans="1:6" x14ac:dyDescent="0.25">
      <c r="A906" s="182">
        <v>40006713</v>
      </c>
      <c r="B906" s="182" t="s">
        <v>1164</v>
      </c>
      <c r="C906" s="182" t="s">
        <v>224</v>
      </c>
      <c r="D906" s="182" t="s">
        <v>333</v>
      </c>
      <c r="E906" s="182" t="s">
        <v>334</v>
      </c>
      <c r="F906" s="182" t="s">
        <v>334</v>
      </c>
    </row>
    <row r="907" spans="1:6" x14ac:dyDescent="0.25">
      <c r="A907" s="182">
        <v>40002125</v>
      </c>
      <c r="B907" s="182" t="s">
        <v>1165</v>
      </c>
      <c r="C907" s="182" t="s">
        <v>224</v>
      </c>
      <c r="D907" s="182" t="s">
        <v>306</v>
      </c>
      <c r="E907" s="182" t="s">
        <v>307</v>
      </c>
      <c r="F907" s="182" t="s">
        <v>307</v>
      </c>
    </row>
    <row r="908" spans="1:6" x14ac:dyDescent="0.25">
      <c r="A908" s="182">
        <v>40009097</v>
      </c>
      <c r="B908" s="182" t="s">
        <v>1166</v>
      </c>
      <c r="C908" s="182" t="s">
        <v>224</v>
      </c>
      <c r="D908" s="182" t="s">
        <v>303</v>
      </c>
      <c r="E908" s="182" t="s">
        <v>304</v>
      </c>
      <c r="F908" s="182" t="s">
        <v>304</v>
      </c>
    </row>
    <row r="909" spans="1:6" x14ac:dyDescent="0.25">
      <c r="A909" s="182">
        <v>40007590</v>
      </c>
      <c r="B909" s="182" t="s">
        <v>1167</v>
      </c>
      <c r="C909" s="182" t="s">
        <v>224</v>
      </c>
      <c r="D909" s="182" t="s">
        <v>249</v>
      </c>
      <c r="E909" s="182" t="s">
        <v>250</v>
      </c>
      <c r="F909" s="182" t="s">
        <v>250</v>
      </c>
    </row>
    <row r="910" spans="1:6" x14ac:dyDescent="0.25">
      <c r="A910" s="182">
        <v>40006758</v>
      </c>
      <c r="B910" s="182" t="s">
        <v>1168</v>
      </c>
      <c r="C910" s="182" t="s">
        <v>224</v>
      </c>
      <c r="D910" s="182" t="s">
        <v>265</v>
      </c>
      <c r="E910" s="182" t="s">
        <v>266</v>
      </c>
      <c r="F910" s="182" t="s">
        <v>266</v>
      </c>
    </row>
    <row r="911" spans="1:6" x14ac:dyDescent="0.25">
      <c r="A911" s="182">
        <v>40003352</v>
      </c>
      <c r="B911" s="182" t="s">
        <v>1169</v>
      </c>
      <c r="C911" s="182" t="s">
        <v>224</v>
      </c>
      <c r="D911" s="182" t="s">
        <v>262</v>
      </c>
      <c r="E911" s="182" t="s">
        <v>263</v>
      </c>
      <c r="F911" s="182" t="s">
        <v>263</v>
      </c>
    </row>
    <row r="912" spans="1:6" x14ac:dyDescent="0.25">
      <c r="A912" s="182">
        <v>40009839</v>
      </c>
      <c r="B912" s="182" t="s">
        <v>1170</v>
      </c>
      <c r="C912" s="182" t="s">
        <v>224</v>
      </c>
      <c r="D912" s="182" t="s">
        <v>309</v>
      </c>
      <c r="E912" s="182" t="s">
        <v>310</v>
      </c>
      <c r="F912" s="182" t="s">
        <v>310</v>
      </c>
    </row>
    <row r="913" spans="1:6" x14ac:dyDescent="0.25">
      <c r="A913" s="182">
        <v>40421295</v>
      </c>
      <c r="B913" s="182" t="s">
        <v>1171</v>
      </c>
      <c r="C913" s="182" t="s">
        <v>231</v>
      </c>
      <c r="D913" s="182" t="s">
        <v>285</v>
      </c>
      <c r="E913" s="182" t="s">
        <v>286</v>
      </c>
      <c r="F913" s="182" t="s">
        <v>286</v>
      </c>
    </row>
    <row r="914" spans="1:6" x14ac:dyDescent="0.25">
      <c r="A914" s="182">
        <v>40420992</v>
      </c>
      <c r="B914" s="182" t="s">
        <v>1172</v>
      </c>
      <c r="C914" s="182" t="s">
        <v>231</v>
      </c>
      <c r="D914" s="182" t="s">
        <v>236</v>
      </c>
      <c r="E914" s="182" t="s">
        <v>237</v>
      </c>
      <c r="F914" s="182" t="s">
        <v>237</v>
      </c>
    </row>
    <row r="915" spans="1:6" x14ac:dyDescent="0.25">
      <c r="A915" s="182">
        <v>40007079</v>
      </c>
      <c r="B915" s="182" t="s">
        <v>1173</v>
      </c>
      <c r="C915" s="182" t="s">
        <v>224</v>
      </c>
      <c r="D915" s="182" t="s">
        <v>271</v>
      </c>
      <c r="E915" s="182" t="s">
        <v>272</v>
      </c>
      <c r="F915" s="182" t="s">
        <v>272</v>
      </c>
    </row>
    <row r="916" spans="1:6" x14ac:dyDescent="0.25">
      <c r="A916" s="182">
        <v>40008913</v>
      </c>
      <c r="B916" s="182" t="s">
        <v>1174</v>
      </c>
      <c r="C916" s="182" t="s">
        <v>224</v>
      </c>
      <c r="D916" s="182" t="s">
        <v>306</v>
      </c>
      <c r="E916" s="182" t="s">
        <v>307</v>
      </c>
      <c r="F916" s="182" t="s">
        <v>307</v>
      </c>
    </row>
    <row r="917" spans="1:6" x14ac:dyDescent="0.25">
      <c r="A917" s="182">
        <v>40008929</v>
      </c>
      <c r="B917" s="182" t="s">
        <v>1175</v>
      </c>
      <c r="C917" s="182" t="s">
        <v>224</v>
      </c>
      <c r="D917" s="182" t="s">
        <v>322</v>
      </c>
      <c r="E917" s="182" t="s">
        <v>323</v>
      </c>
      <c r="F917" s="182" t="s">
        <v>323</v>
      </c>
    </row>
    <row r="918" spans="1:6" x14ac:dyDescent="0.25">
      <c r="A918" s="182">
        <v>40005885</v>
      </c>
      <c r="B918" s="182" t="s">
        <v>1176</v>
      </c>
      <c r="C918" s="182" t="s">
        <v>224</v>
      </c>
      <c r="D918" s="182" t="s">
        <v>249</v>
      </c>
      <c r="E918" s="182" t="s">
        <v>250</v>
      </c>
      <c r="F918" s="182" t="s">
        <v>250</v>
      </c>
    </row>
    <row r="919" spans="1:6" x14ac:dyDescent="0.25">
      <c r="A919" s="182">
        <v>40007795</v>
      </c>
      <c r="B919" s="182" t="s">
        <v>1177</v>
      </c>
      <c r="C919" s="182" t="s">
        <v>224</v>
      </c>
      <c r="D919" s="182" t="s">
        <v>309</v>
      </c>
      <c r="E919" s="182" t="s">
        <v>310</v>
      </c>
      <c r="F919" s="182" t="s">
        <v>310</v>
      </c>
    </row>
    <row r="920" spans="1:6" x14ac:dyDescent="0.25">
      <c r="A920" s="182">
        <v>40009402</v>
      </c>
      <c r="B920" s="182" t="s">
        <v>1178</v>
      </c>
      <c r="C920" s="182" t="s">
        <v>224</v>
      </c>
      <c r="D920" s="182" t="s">
        <v>265</v>
      </c>
      <c r="E920" s="182" t="s">
        <v>266</v>
      </c>
      <c r="F920" s="182" t="s">
        <v>266</v>
      </c>
    </row>
    <row r="921" spans="1:6" x14ac:dyDescent="0.25">
      <c r="A921" s="182">
        <v>40006225</v>
      </c>
      <c r="B921" s="182" t="s">
        <v>1179</v>
      </c>
      <c r="C921" s="182" t="s">
        <v>224</v>
      </c>
      <c r="D921" s="182" t="s">
        <v>445</v>
      </c>
      <c r="E921" s="182" t="s">
        <v>446</v>
      </c>
      <c r="F921" s="182" t="s">
        <v>446</v>
      </c>
    </row>
    <row r="922" spans="1:6" x14ac:dyDescent="0.25">
      <c r="A922" s="182">
        <v>40005529</v>
      </c>
      <c r="B922" s="182" t="s">
        <v>1180</v>
      </c>
      <c r="C922" s="182" t="s">
        <v>224</v>
      </c>
      <c r="D922" s="182" t="s">
        <v>322</v>
      </c>
      <c r="E922" s="182" t="s">
        <v>323</v>
      </c>
      <c r="F922" s="182" t="s">
        <v>323</v>
      </c>
    </row>
    <row r="923" spans="1:6" x14ac:dyDescent="0.25">
      <c r="A923" s="182">
        <v>40420414</v>
      </c>
      <c r="B923" s="182" t="s">
        <v>1181</v>
      </c>
      <c r="C923" s="182" t="s">
        <v>231</v>
      </c>
      <c r="D923" s="182" t="s">
        <v>232</v>
      </c>
      <c r="E923" s="182" t="s">
        <v>233</v>
      </c>
      <c r="F923" s="182" t="s">
        <v>233</v>
      </c>
    </row>
    <row r="924" spans="1:6" x14ac:dyDescent="0.25">
      <c r="A924" s="182">
        <v>40000071</v>
      </c>
      <c r="B924" s="182" t="s">
        <v>1182</v>
      </c>
      <c r="C924" s="182" t="s">
        <v>224</v>
      </c>
      <c r="D924" s="182" t="s">
        <v>225</v>
      </c>
      <c r="E924" s="182" t="s">
        <v>226</v>
      </c>
      <c r="F924" s="182" t="s">
        <v>226</v>
      </c>
    </row>
    <row r="925" spans="1:6" x14ac:dyDescent="0.25">
      <c r="A925" s="182">
        <v>40000096</v>
      </c>
      <c r="B925" s="182" t="s">
        <v>1183</v>
      </c>
      <c r="C925" s="182" t="s">
        <v>224</v>
      </c>
      <c r="D925" s="182" t="s">
        <v>225</v>
      </c>
      <c r="E925" s="182" t="s">
        <v>226</v>
      </c>
      <c r="F925" s="182" t="s">
        <v>226</v>
      </c>
    </row>
    <row r="926" spans="1:6" x14ac:dyDescent="0.25">
      <c r="A926" s="182">
        <v>40006781</v>
      </c>
      <c r="B926" s="182" t="s">
        <v>1184</v>
      </c>
      <c r="C926" s="182" t="s">
        <v>224</v>
      </c>
      <c r="D926" s="182" t="s">
        <v>342</v>
      </c>
      <c r="E926" s="182" t="s">
        <v>343</v>
      </c>
      <c r="F926" s="182" t="s">
        <v>343</v>
      </c>
    </row>
    <row r="927" spans="1:6" x14ac:dyDescent="0.25">
      <c r="A927" s="182">
        <v>40007930</v>
      </c>
      <c r="B927" s="182" t="s">
        <v>1185</v>
      </c>
      <c r="C927" s="182" t="s">
        <v>224</v>
      </c>
      <c r="D927" s="182" t="s">
        <v>322</v>
      </c>
      <c r="E927" s="182" t="s">
        <v>323</v>
      </c>
      <c r="F927" s="182" t="s">
        <v>323</v>
      </c>
    </row>
    <row r="928" spans="1:6" x14ac:dyDescent="0.25">
      <c r="A928" s="182">
        <v>40007231</v>
      </c>
      <c r="B928" s="182" t="s">
        <v>1186</v>
      </c>
      <c r="C928" s="182" t="s">
        <v>224</v>
      </c>
      <c r="D928" s="182" t="s">
        <v>249</v>
      </c>
      <c r="E928" s="182" t="s">
        <v>250</v>
      </c>
      <c r="F928" s="182" t="s">
        <v>250</v>
      </c>
    </row>
    <row r="929" spans="1:6" x14ac:dyDescent="0.25">
      <c r="A929" s="182">
        <v>40007762</v>
      </c>
      <c r="B929" s="182" t="s">
        <v>1187</v>
      </c>
      <c r="C929" s="182" t="s">
        <v>224</v>
      </c>
      <c r="D929" s="182" t="s">
        <v>249</v>
      </c>
      <c r="E929" s="182" t="s">
        <v>250</v>
      </c>
      <c r="F929" s="182" t="s">
        <v>250</v>
      </c>
    </row>
    <row r="930" spans="1:6" x14ac:dyDescent="0.25">
      <c r="A930" s="182">
        <v>40001733</v>
      </c>
      <c r="B930" s="182" t="s">
        <v>1188</v>
      </c>
      <c r="C930" s="182" t="s">
        <v>224</v>
      </c>
      <c r="D930" s="182" t="s">
        <v>265</v>
      </c>
      <c r="E930" s="182" t="s">
        <v>266</v>
      </c>
      <c r="F930" s="182" t="s">
        <v>266</v>
      </c>
    </row>
    <row r="931" spans="1:6" x14ac:dyDescent="0.25">
      <c r="A931" s="182">
        <v>40005544</v>
      </c>
      <c r="B931" s="182" t="s">
        <v>1189</v>
      </c>
      <c r="C931" s="182" t="s">
        <v>224</v>
      </c>
      <c r="D931" s="182" t="s">
        <v>249</v>
      </c>
      <c r="E931" s="182" t="s">
        <v>250</v>
      </c>
      <c r="F931" s="182" t="s">
        <v>250</v>
      </c>
    </row>
    <row r="932" spans="1:6" x14ac:dyDescent="0.25">
      <c r="A932" s="182">
        <v>40009151</v>
      </c>
      <c r="B932" s="182" t="s">
        <v>1190</v>
      </c>
      <c r="C932" s="182" t="s">
        <v>224</v>
      </c>
      <c r="D932" s="182" t="s">
        <v>404</v>
      </c>
      <c r="E932" s="182" t="s">
        <v>405</v>
      </c>
      <c r="F932" s="182" t="s">
        <v>405</v>
      </c>
    </row>
    <row r="933" spans="1:6" x14ac:dyDescent="0.25">
      <c r="A933" s="182">
        <v>40008086</v>
      </c>
      <c r="B933" s="182" t="s">
        <v>1191</v>
      </c>
      <c r="C933" s="182" t="s">
        <v>224</v>
      </c>
      <c r="D933" s="182" t="s">
        <v>262</v>
      </c>
      <c r="E933" s="182" t="s">
        <v>263</v>
      </c>
      <c r="F933" s="182" t="s">
        <v>263</v>
      </c>
    </row>
    <row r="934" spans="1:6" x14ac:dyDescent="0.25">
      <c r="A934" s="182">
        <v>40007662</v>
      </c>
      <c r="B934" s="182" t="s">
        <v>1192</v>
      </c>
      <c r="C934" s="182" t="s">
        <v>224</v>
      </c>
      <c r="D934" s="182" t="s">
        <v>262</v>
      </c>
      <c r="E934" s="182" t="s">
        <v>263</v>
      </c>
      <c r="F934" s="182" t="s">
        <v>263</v>
      </c>
    </row>
    <row r="935" spans="1:6" x14ac:dyDescent="0.25">
      <c r="A935" s="182">
        <v>40009020</v>
      </c>
      <c r="B935" s="182" t="s">
        <v>1193</v>
      </c>
      <c r="C935" s="182" t="s">
        <v>224</v>
      </c>
      <c r="D935" s="182" t="s">
        <v>279</v>
      </c>
      <c r="E935" s="182" t="s">
        <v>280</v>
      </c>
      <c r="F935" s="182" t="s">
        <v>280</v>
      </c>
    </row>
    <row r="936" spans="1:6" x14ac:dyDescent="0.25">
      <c r="A936" s="182">
        <v>40420725</v>
      </c>
      <c r="B936" s="182" t="s">
        <v>1194</v>
      </c>
      <c r="C936" s="182" t="s">
        <v>231</v>
      </c>
      <c r="D936" s="182" t="s">
        <v>236</v>
      </c>
      <c r="E936" s="182" t="s">
        <v>237</v>
      </c>
      <c r="F936" s="182" t="s">
        <v>237</v>
      </c>
    </row>
    <row r="937" spans="1:6" x14ac:dyDescent="0.25">
      <c r="A937" s="182">
        <v>40002993</v>
      </c>
      <c r="B937" s="182" t="s">
        <v>1195</v>
      </c>
      <c r="C937" s="182" t="s">
        <v>224</v>
      </c>
      <c r="D937" s="182" t="s">
        <v>249</v>
      </c>
      <c r="E937" s="182" t="s">
        <v>250</v>
      </c>
      <c r="F937" s="182" t="s">
        <v>250</v>
      </c>
    </row>
    <row r="938" spans="1:6" x14ac:dyDescent="0.25">
      <c r="A938" s="182">
        <v>40004098</v>
      </c>
      <c r="B938" s="182" t="s">
        <v>1196</v>
      </c>
      <c r="C938" s="182" t="s">
        <v>224</v>
      </c>
      <c r="D938" s="182" t="s">
        <v>262</v>
      </c>
      <c r="E938" s="182" t="s">
        <v>263</v>
      </c>
      <c r="F938" s="182" t="s">
        <v>263</v>
      </c>
    </row>
    <row r="939" spans="1:6" x14ac:dyDescent="0.25">
      <c r="A939" s="182">
        <v>40008443</v>
      </c>
      <c r="B939" s="182" t="s">
        <v>1197</v>
      </c>
      <c r="C939" s="182" t="s">
        <v>224</v>
      </c>
      <c r="D939" s="182" t="s">
        <v>303</v>
      </c>
      <c r="E939" s="182" t="s">
        <v>304</v>
      </c>
      <c r="F939" s="182" t="s">
        <v>304</v>
      </c>
    </row>
    <row r="940" spans="1:6" x14ac:dyDescent="0.25">
      <c r="A940" s="182">
        <v>40004150</v>
      </c>
      <c r="B940" s="182" t="s">
        <v>1198</v>
      </c>
      <c r="C940" s="182" t="s">
        <v>224</v>
      </c>
      <c r="D940" s="182" t="s">
        <v>309</v>
      </c>
      <c r="E940" s="182" t="s">
        <v>310</v>
      </c>
      <c r="F940" s="182" t="s">
        <v>310</v>
      </c>
    </row>
    <row r="941" spans="1:6" x14ac:dyDescent="0.25">
      <c r="A941" s="182">
        <v>40006016</v>
      </c>
      <c r="B941" s="182" t="s">
        <v>1199</v>
      </c>
      <c r="C941" s="182" t="s">
        <v>224</v>
      </c>
      <c r="D941" s="182" t="s">
        <v>315</v>
      </c>
      <c r="E941" s="182" t="s">
        <v>316</v>
      </c>
      <c r="F941" s="182" t="s">
        <v>316</v>
      </c>
    </row>
    <row r="942" spans="1:6" x14ac:dyDescent="0.25">
      <c r="A942" s="182">
        <v>40420555</v>
      </c>
      <c r="B942" s="182" t="s">
        <v>1200</v>
      </c>
      <c r="C942" s="182" t="s">
        <v>231</v>
      </c>
      <c r="D942" s="182" t="s">
        <v>232</v>
      </c>
      <c r="E942" s="182" t="s">
        <v>233</v>
      </c>
      <c r="F942" s="182" t="s">
        <v>233</v>
      </c>
    </row>
    <row r="943" spans="1:6" x14ac:dyDescent="0.25">
      <c r="A943" s="182">
        <v>40008137</v>
      </c>
      <c r="B943" s="182" t="s">
        <v>1201</v>
      </c>
      <c r="C943" s="182" t="s">
        <v>224</v>
      </c>
      <c r="D943" s="182" t="s">
        <v>279</v>
      </c>
      <c r="E943" s="182" t="s">
        <v>280</v>
      </c>
      <c r="F943" s="182" t="s">
        <v>280</v>
      </c>
    </row>
    <row r="944" spans="1:6" x14ac:dyDescent="0.25">
      <c r="A944" s="182">
        <v>40008483</v>
      </c>
      <c r="B944" s="182" t="s">
        <v>1202</v>
      </c>
      <c r="C944" s="182" t="s">
        <v>224</v>
      </c>
      <c r="D944" s="182" t="s">
        <v>265</v>
      </c>
      <c r="E944" s="182" t="s">
        <v>266</v>
      </c>
      <c r="F944" s="182" t="s">
        <v>266</v>
      </c>
    </row>
    <row r="945" spans="1:6" x14ac:dyDescent="0.25">
      <c r="A945" s="182">
        <v>40008482</v>
      </c>
      <c r="B945" s="182" t="s">
        <v>1202</v>
      </c>
      <c r="C945" s="182" t="s">
        <v>224</v>
      </c>
      <c r="D945" s="182" t="s">
        <v>569</v>
      </c>
      <c r="E945" s="182" t="s">
        <v>570</v>
      </c>
      <c r="F945" s="182" t="s">
        <v>570</v>
      </c>
    </row>
    <row r="946" spans="1:6" x14ac:dyDescent="0.25">
      <c r="A946" s="182">
        <v>40008481</v>
      </c>
      <c r="B946" s="182" t="s">
        <v>1202</v>
      </c>
      <c r="C946" s="182" t="s">
        <v>224</v>
      </c>
      <c r="D946" s="182" t="s">
        <v>225</v>
      </c>
      <c r="E946" s="182" t="s">
        <v>226</v>
      </c>
      <c r="F946" s="182" t="s">
        <v>226</v>
      </c>
    </row>
    <row r="947" spans="1:6" x14ac:dyDescent="0.25">
      <c r="A947" s="182">
        <v>40008480</v>
      </c>
      <c r="B947" s="182" t="s">
        <v>1202</v>
      </c>
      <c r="C947" s="182" t="s">
        <v>224</v>
      </c>
      <c r="D947" s="182" t="s">
        <v>279</v>
      </c>
      <c r="E947" s="182" t="s">
        <v>280</v>
      </c>
      <c r="F947" s="182" t="s">
        <v>280</v>
      </c>
    </row>
    <row r="948" spans="1:6" x14ac:dyDescent="0.25">
      <c r="A948" s="182">
        <v>40008479</v>
      </c>
      <c r="B948" s="182" t="s">
        <v>1202</v>
      </c>
      <c r="C948" s="182" t="s">
        <v>224</v>
      </c>
      <c r="D948" s="182" t="s">
        <v>363</v>
      </c>
      <c r="E948" s="182" t="s">
        <v>364</v>
      </c>
      <c r="F948" s="182" t="s">
        <v>364</v>
      </c>
    </row>
    <row r="949" spans="1:6" x14ac:dyDescent="0.25">
      <c r="A949" s="182">
        <v>40008478</v>
      </c>
      <c r="B949" s="182" t="s">
        <v>1202</v>
      </c>
      <c r="C949" s="182" t="s">
        <v>224</v>
      </c>
      <c r="D949" s="182" t="s">
        <v>363</v>
      </c>
      <c r="E949" s="182" t="s">
        <v>364</v>
      </c>
      <c r="F949" s="182" t="s">
        <v>364</v>
      </c>
    </row>
    <row r="950" spans="1:6" x14ac:dyDescent="0.25">
      <c r="A950" s="182">
        <v>40008477</v>
      </c>
      <c r="B950" s="182" t="s">
        <v>1202</v>
      </c>
      <c r="C950" s="182" t="s">
        <v>224</v>
      </c>
      <c r="D950" s="182" t="s">
        <v>306</v>
      </c>
      <c r="E950" s="182" t="s">
        <v>307</v>
      </c>
      <c r="F950" s="182" t="s">
        <v>307</v>
      </c>
    </row>
    <row r="951" spans="1:6" x14ac:dyDescent="0.25">
      <c r="A951" s="182">
        <v>40005915</v>
      </c>
      <c r="B951" s="182" t="s">
        <v>1202</v>
      </c>
      <c r="C951" s="182" t="s">
        <v>224</v>
      </c>
      <c r="D951" s="182" t="s">
        <v>315</v>
      </c>
      <c r="E951" s="182" t="s">
        <v>316</v>
      </c>
      <c r="F951" s="182" t="s">
        <v>316</v>
      </c>
    </row>
    <row r="952" spans="1:6" x14ac:dyDescent="0.25">
      <c r="A952" s="182">
        <v>40000525</v>
      </c>
      <c r="B952" s="182" t="s">
        <v>1202</v>
      </c>
      <c r="C952" s="182" t="s">
        <v>224</v>
      </c>
      <c r="D952" s="182" t="s">
        <v>225</v>
      </c>
      <c r="E952" s="182" t="s">
        <v>226</v>
      </c>
      <c r="F952" s="182" t="s">
        <v>226</v>
      </c>
    </row>
    <row r="953" spans="1:6" x14ac:dyDescent="0.25">
      <c r="A953" s="182">
        <v>40002310</v>
      </c>
      <c r="B953" s="182" t="s">
        <v>1203</v>
      </c>
      <c r="C953" s="182" t="s">
        <v>224</v>
      </c>
      <c r="D953" s="182" t="s">
        <v>322</v>
      </c>
      <c r="E953" s="182" t="s">
        <v>323</v>
      </c>
      <c r="F953" s="182" t="s">
        <v>323</v>
      </c>
    </row>
    <row r="954" spans="1:6" x14ac:dyDescent="0.25">
      <c r="A954" s="182">
        <v>40007329</v>
      </c>
      <c r="B954" s="182" t="s">
        <v>1204</v>
      </c>
      <c r="C954" s="182" t="s">
        <v>224</v>
      </c>
      <c r="D954" s="182" t="s">
        <v>309</v>
      </c>
      <c r="E954" s="182" t="s">
        <v>310</v>
      </c>
      <c r="F954" s="182" t="s">
        <v>310</v>
      </c>
    </row>
    <row r="955" spans="1:6" x14ac:dyDescent="0.25">
      <c r="A955" s="182">
        <v>40005082</v>
      </c>
      <c r="B955" s="182" t="s">
        <v>1205</v>
      </c>
      <c r="C955" s="182" t="s">
        <v>224</v>
      </c>
      <c r="D955" s="182" t="s">
        <v>277</v>
      </c>
      <c r="E955" s="182" t="s">
        <v>278</v>
      </c>
      <c r="F955" s="182" t="s">
        <v>278</v>
      </c>
    </row>
    <row r="956" spans="1:6" x14ac:dyDescent="0.25">
      <c r="A956" s="182">
        <v>40003440</v>
      </c>
      <c r="B956" s="182" t="s">
        <v>1206</v>
      </c>
      <c r="C956" s="182" t="s">
        <v>224</v>
      </c>
      <c r="D956" s="182" t="s">
        <v>309</v>
      </c>
      <c r="E956" s="182" t="s">
        <v>310</v>
      </c>
      <c r="F956" s="182" t="s">
        <v>310</v>
      </c>
    </row>
    <row r="957" spans="1:6" x14ac:dyDescent="0.25">
      <c r="A957" s="182">
        <v>40421441</v>
      </c>
      <c r="B957" s="182" t="s">
        <v>1207</v>
      </c>
      <c r="C957" s="182" t="s">
        <v>231</v>
      </c>
      <c r="D957" s="182" t="s">
        <v>232</v>
      </c>
      <c r="E957" s="182" t="s">
        <v>233</v>
      </c>
      <c r="F957" s="182" t="s">
        <v>233</v>
      </c>
    </row>
    <row r="958" spans="1:6" x14ac:dyDescent="0.25">
      <c r="A958" s="182">
        <v>40003508</v>
      </c>
      <c r="B958" s="182" t="s">
        <v>1208</v>
      </c>
      <c r="C958" s="182" t="s">
        <v>224</v>
      </c>
      <c r="D958" s="182" t="s">
        <v>363</v>
      </c>
      <c r="E958" s="182" t="s">
        <v>364</v>
      </c>
      <c r="F958" s="182" t="s">
        <v>364</v>
      </c>
    </row>
    <row r="959" spans="1:6" x14ac:dyDescent="0.25">
      <c r="A959" s="182">
        <v>40421103</v>
      </c>
      <c r="B959" s="182" t="s">
        <v>1209</v>
      </c>
      <c r="C959" s="182" t="s">
        <v>231</v>
      </c>
      <c r="D959" s="182" t="s">
        <v>232</v>
      </c>
      <c r="E959" s="182" t="s">
        <v>233</v>
      </c>
      <c r="F959" s="182" t="s">
        <v>233</v>
      </c>
    </row>
    <row r="960" spans="1:6" x14ac:dyDescent="0.25">
      <c r="A960" s="182">
        <v>40009194</v>
      </c>
      <c r="B960" s="182" t="s">
        <v>1210</v>
      </c>
      <c r="C960" s="182" t="s">
        <v>224</v>
      </c>
      <c r="D960" s="182" t="s">
        <v>271</v>
      </c>
      <c r="E960" s="182" t="s">
        <v>272</v>
      </c>
      <c r="F960" s="182" t="s">
        <v>272</v>
      </c>
    </row>
    <row r="961" spans="1:6" x14ac:dyDescent="0.25">
      <c r="A961" s="182">
        <v>40009937</v>
      </c>
      <c r="B961" s="182" t="s">
        <v>1211</v>
      </c>
      <c r="C961" s="182" t="s">
        <v>224</v>
      </c>
      <c r="D961" s="182" t="s">
        <v>303</v>
      </c>
      <c r="E961" s="182" t="s">
        <v>304</v>
      </c>
      <c r="F961" s="182" t="s">
        <v>304</v>
      </c>
    </row>
    <row r="962" spans="1:6" x14ac:dyDescent="0.25">
      <c r="A962" s="182">
        <v>40424418</v>
      </c>
      <c r="B962" s="182" t="s">
        <v>1212</v>
      </c>
      <c r="C962" s="182" t="s">
        <v>231</v>
      </c>
      <c r="D962" s="182" t="s">
        <v>236</v>
      </c>
      <c r="E962" s="182" t="s">
        <v>237</v>
      </c>
      <c r="F962" s="182" t="s">
        <v>237</v>
      </c>
    </row>
    <row r="963" spans="1:6" x14ac:dyDescent="0.25">
      <c r="A963" s="182">
        <v>40008664</v>
      </c>
      <c r="B963" s="182" t="s">
        <v>1213</v>
      </c>
      <c r="C963" s="182" t="s">
        <v>224</v>
      </c>
      <c r="D963" s="182" t="s">
        <v>262</v>
      </c>
      <c r="E963" s="182" t="s">
        <v>263</v>
      </c>
      <c r="F963" s="182" t="s">
        <v>263</v>
      </c>
    </row>
    <row r="964" spans="1:6" x14ac:dyDescent="0.25">
      <c r="A964" s="182">
        <v>40424314</v>
      </c>
      <c r="B964" s="182" t="s">
        <v>1214</v>
      </c>
      <c r="C964" s="182" t="s">
        <v>231</v>
      </c>
      <c r="D964" s="182" t="s">
        <v>236</v>
      </c>
      <c r="E964" s="182" t="s">
        <v>237</v>
      </c>
      <c r="F964" s="182" t="s">
        <v>237</v>
      </c>
    </row>
    <row r="965" spans="1:6" x14ac:dyDescent="0.25">
      <c r="A965" s="182">
        <v>40004660</v>
      </c>
      <c r="B965" s="182" t="s">
        <v>1215</v>
      </c>
      <c r="C965" s="182" t="s">
        <v>224</v>
      </c>
      <c r="D965" s="182" t="s">
        <v>449</v>
      </c>
      <c r="E965" s="182" t="s">
        <v>450</v>
      </c>
      <c r="F965" s="182" t="s">
        <v>450</v>
      </c>
    </row>
    <row r="966" spans="1:6" x14ac:dyDescent="0.25">
      <c r="A966" s="182">
        <v>40002732</v>
      </c>
      <c r="B966" s="182" t="s">
        <v>1216</v>
      </c>
      <c r="C966" s="182" t="s">
        <v>224</v>
      </c>
      <c r="D966" s="182" t="s">
        <v>342</v>
      </c>
      <c r="E966" s="182" t="s">
        <v>343</v>
      </c>
      <c r="F966" s="182" t="s">
        <v>343</v>
      </c>
    </row>
    <row r="967" spans="1:6" x14ac:dyDescent="0.25">
      <c r="A967" s="182">
        <v>40420249</v>
      </c>
      <c r="B967" s="182" t="s">
        <v>1217</v>
      </c>
      <c r="C967" s="182" t="s">
        <v>231</v>
      </c>
      <c r="D967" s="182" t="s">
        <v>236</v>
      </c>
      <c r="E967" s="182" t="s">
        <v>237</v>
      </c>
      <c r="F967" s="182" t="s">
        <v>237</v>
      </c>
    </row>
    <row r="968" spans="1:6" x14ac:dyDescent="0.25">
      <c r="A968" s="182">
        <v>40420378</v>
      </c>
      <c r="B968" s="182" t="s">
        <v>1218</v>
      </c>
      <c r="C968" s="182" t="s">
        <v>231</v>
      </c>
      <c r="D968" s="182" t="s">
        <v>232</v>
      </c>
      <c r="E968" s="182" t="s">
        <v>233</v>
      </c>
      <c r="F968" s="182" t="s">
        <v>233</v>
      </c>
    </row>
    <row r="969" spans="1:6" x14ac:dyDescent="0.25">
      <c r="A969" s="182">
        <v>47200002</v>
      </c>
      <c r="B969" s="182" t="s">
        <v>1219</v>
      </c>
      <c r="C969" s="182" t="s">
        <v>224</v>
      </c>
      <c r="D969" s="182" t="s">
        <v>485</v>
      </c>
      <c r="E969" s="182" t="s">
        <v>486</v>
      </c>
      <c r="F969" s="182" t="s">
        <v>486</v>
      </c>
    </row>
    <row r="970" spans="1:6" x14ac:dyDescent="0.25">
      <c r="A970" s="182">
        <v>40004639</v>
      </c>
      <c r="B970" s="182" t="s">
        <v>1219</v>
      </c>
      <c r="C970" s="182" t="s">
        <v>224</v>
      </c>
      <c r="D970" s="182" t="s">
        <v>485</v>
      </c>
      <c r="E970" s="182" t="s">
        <v>486</v>
      </c>
      <c r="F970" s="182" t="s">
        <v>486</v>
      </c>
    </row>
    <row r="971" spans="1:6" x14ac:dyDescent="0.25">
      <c r="A971" s="182">
        <v>40420941</v>
      </c>
      <c r="B971" s="182" t="s">
        <v>1220</v>
      </c>
      <c r="C971" s="182" t="s">
        <v>231</v>
      </c>
      <c r="D971" s="182" t="s">
        <v>232</v>
      </c>
      <c r="E971" s="182" t="s">
        <v>233</v>
      </c>
      <c r="F971" s="182" t="s">
        <v>233</v>
      </c>
    </row>
    <row r="972" spans="1:6" x14ac:dyDescent="0.25">
      <c r="A972" s="182">
        <v>40008909</v>
      </c>
      <c r="B972" s="182" t="s">
        <v>1221</v>
      </c>
      <c r="C972" s="182" t="s">
        <v>224</v>
      </c>
      <c r="D972" s="182" t="s">
        <v>342</v>
      </c>
      <c r="E972" s="182" t="s">
        <v>343</v>
      </c>
      <c r="F972" s="182" t="s">
        <v>343</v>
      </c>
    </row>
    <row r="973" spans="1:6" x14ac:dyDescent="0.25">
      <c r="A973" s="182">
        <v>40007603</v>
      </c>
      <c r="B973" s="182" t="s">
        <v>1222</v>
      </c>
      <c r="C973" s="182" t="s">
        <v>224</v>
      </c>
      <c r="D973" s="182" t="s">
        <v>342</v>
      </c>
      <c r="E973" s="182" t="s">
        <v>343</v>
      </c>
      <c r="F973" s="182" t="s">
        <v>343</v>
      </c>
    </row>
    <row r="974" spans="1:6" x14ac:dyDescent="0.25">
      <c r="A974" s="182">
        <v>40009768</v>
      </c>
      <c r="B974" s="182" t="s">
        <v>1223</v>
      </c>
      <c r="C974" s="182" t="s">
        <v>224</v>
      </c>
      <c r="D974" s="182" t="s">
        <v>404</v>
      </c>
      <c r="E974" s="182" t="s">
        <v>405</v>
      </c>
      <c r="F974" s="182" t="s">
        <v>405</v>
      </c>
    </row>
    <row r="975" spans="1:6" x14ac:dyDescent="0.25">
      <c r="A975" s="182">
        <v>40000157</v>
      </c>
      <c r="B975" s="182" t="s">
        <v>1224</v>
      </c>
      <c r="C975" s="182" t="s">
        <v>224</v>
      </c>
      <c r="D975" s="182" t="s">
        <v>279</v>
      </c>
      <c r="E975" s="182" t="s">
        <v>280</v>
      </c>
      <c r="F975" s="182" t="s">
        <v>280</v>
      </c>
    </row>
    <row r="976" spans="1:6" x14ac:dyDescent="0.25">
      <c r="A976" s="182">
        <v>40000602</v>
      </c>
      <c r="B976" s="182" t="s">
        <v>1225</v>
      </c>
      <c r="C976" s="182" t="s">
        <v>224</v>
      </c>
      <c r="D976" s="182" t="s">
        <v>228</v>
      </c>
      <c r="E976" s="182" t="s">
        <v>229</v>
      </c>
      <c r="F976" s="182" t="s">
        <v>229</v>
      </c>
    </row>
    <row r="977" spans="1:6" x14ac:dyDescent="0.25">
      <c r="A977" s="182">
        <v>40421183</v>
      </c>
      <c r="B977" s="182" t="s">
        <v>1226</v>
      </c>
      <c r="C977" s="182" t="s">
        <v>231</v>
      </c>
      <c r="D977" s="182" t="s">
        <v>232</v>
      </c>
      <c r="E977" s="182" t="s">
        <v>233</v>
      </c>
      <c r="F977" s="182" t="s">
        <v>233</v>
      </c>
    </row>
    <row r="978" spans="1:6" x14ac:dyDescent="0.25">
      <c r="A978" s="182">
        <v>40001632</v>
      </c>
      <c r="B978" s="182" t="s">
        <v>1227</v>
      </c>
      <c r="C978" s="182" t="s">
        <v>224</v>
      </c>
      <c r="D978" s="182" t="s">
        <v>322</v>
      </c>
      <c r="E978" s="182" t="s">
        <v>323</v>
      </c>
      <c r="F978" s="182" t="s">
        <v>323</v>
      </c>
    </row>
    <row r="979" spans="1:6" x14ac:dyDescent="0.25">
      <c r="A979" s="182">
        <v>40421241</v>
      </c>
      <c r="B979" s="182" t="s">
        <v>1228</v>
      </c>
      <c r="C979" s="182" t="s">
        <v>231</v>
      </c>
      <c r="D979" s="182" t="s">
        <v>232</v>
      </c>
      <c r="E979" s="182" t="s">
        <v>233</v>
      </c>
      <c r="F979" s="182" t="s">
        <v>233</v>
      </c>
    </row>
    <row r="980" spans="1:6" x14ac:dyDescent="0.25">
      <c r="A980" s="182">
        <v>40004189</v>
      </c>
      <c r="B980" s="182" t="s">
        <v>1229</v>
      </c>
      <c r="C980" s="182" t="s">
        <v>224</v>
      </c>
      <c r="D980" s="182" t="s">
        <v>309</v>
      </c>
      <c r="E980" s="182" t="s">
        <v>310</v>
      </c>
      <c r="F980" s="182" t="s">
        <v>310</v>
      </c>
    </row>
    <row r="981" spans="1:6" x14ac:dyDescent="0.25">
      <c r="A981" s="182">
        <v>40009085</v>
      </c>
      <c r="B981" s="182" t="s">
        <v>1230</v>
      </c>
      <c r="C981" s="182" t="s">
        <v>224</v>
      </c>
      <c r="D981" s="182" t="s">
        <v>277</v>
      </c>
      <c r="E981" s="182" t="s">
        <v>278</v>
      </c>
      <c r="F981" s="182" t="s">
        <v>278</v>
      </c>
    </row>
    <row r="982" spans="1:6" x14ac:dyDescent="0.25">
      <c r="A982" s="182">
        <v>40420464</v>
      </c>
      <c r="B982" s="182" t="s">
        <v>1231</v>
      </c>
      <c r="C982" s="182" t="s">
        <v>231</v>
      </c>
      <c r="D982" s="182" t="s">
        <v>236</v>
      </c>
      <c r="E982" s="182" t="s">
        <v>237</v>
      </c>
      <c r="F982" s="182" t="s">
        <v>237</v>
      </c>
    </row>
    <row r="983" spans="1:6" x14ac:dyDescent="0.25">
      <c r="A983" s="182">
        <v>40009800</v>
      </c>
      <c r="B983" s="182" t="s">
        <v>1232</v>
      </c>
      <c r="C983" s="182" t="s">
        <v>224</v>
      </c>
      <c r="D983" s="182" t="s">
        <v>306</v>
      </c>
      <c r="E983" s="182" t="s">
        <v>307</v>
      </c>
      <c r="F983" s="182" t="s">
        <v>307</v>
      </c>
    </row>
    <row r="984" spans="1:6" x14ac:dyDescent="0.25">
      <c r="A984" s="182">
        <v>40420718</v>
      </c>
      <c r="B984" s="182" t="s">
        <v>1233</v>
      </c>
      <c r="C984" s="182" t="s">
        <v>231</v>
      </c>
      <c r="D984" s="182" t="s">
        <v>232</v>
      </c>
      <c r="E984" s="182" t="s">
        <v>233</v>
      </c>
      <c r="F984" s="182" t="s">
        <v>233</v>
      </c>
    </row>
    <row r="985" spans="1:6" x14ac:dyDescent="0.25">
      <c r="A985" s="182">
        <v>40420265</v>
      </c>
      <c r="B985" s="182" t="s">
        <v>1234</v>
      </c>
      <c r="C985" s="182" t="s">
        <v>231</v>
      </c>
      <c r="D985" s="182" t="s">
        <v>236</v>
      </c>
      <c r="E985" s="182" t="s">
        <v>237</v>
      </c>
      <c r="F985" s="182" t="s">
        <v>237</v>
      </c>
    </row>
    <row r="986" spans="1:6" x14ac:dyDescent="0.25">
      <c r="A986" s="182">
        <v>40006384</v>
      </c>
      <c r="B986" s="182" t="s">
        <v>1235</v>
      </c>
      <c r="C986" s="182" t="s">
        <v>224</v>
      </c>
      <c r="D986" s="182" t="s">
        <v>249</v>
      </c>
      <c r="E986" s="182" t="s">
        <v>250</v>
      </c>
      <c r="F986" s="182" t="s">
        <v>250</v>
      </c>
    </row>
    <row r="987" spans="1:6" x14ac:dyDescent="0.25">
      <c r="A987" s="182">
        <v>40420720</v>
      </c>
      <c r="B987" s="182" t="s">
        <v>1236</v>
      </c>
      <c r="C987" s="182" t="s">
        <v>231</v>
      </c>
      <c r="D987" s="182" t="s">
        <v>236</v>
      </c>
      <c r="E987" s="182" t="s">
        <v>237</v>
      </c>
      <c r="F987" s="182" t="s">
        <v>237</v>
      </c>
    </row>
    <row r="988" spans="1:6" x14ac:dyDescent="0.25">
      <c r="A988" s="182">
        <v>40000287</v>
      </c>
      <c r="B988" s="182" t="s">
        <v>1237</v>
      </c>
      <c r="C988" s="182" t="s">
        <v>224</v>
      </c>
      <c r="D988" s="182" t="s">
        <v>363</v>
      </c>
      <c r="E988" s="182" t="s">
        <v>364</v>
      </c>
      <c r="F988" s="182" t="s">
        <v>364</v>
      </c>
    </row>
    <row r="989" spans="1:6" x14ac:dyDescent="0.25">
      <c r="A989" s="182">
        <v>40420344</v>
      </c>
      <c r="B989" s="182" t="s">
        <v>1238</v>
      </c>
      <c r="C989" s="182" t="s">
        <v>231</v>
      </c>
      <c r="D989" s="182" t="s">
        <v>232</v>
      </c>
      <c r="E989" s="182" t="s">
        <v>233</v>
      </c>
      <c r="F989" s="182" t="s">
        <v>233</v>
      </c>
    </row>
    <row r="990" spans="1:6" x14ac:dyDescent="0.25">
      <c r="A990" s="182">
        <v>40420388</v>
      </c>
      <c r="B990" s="182" t="s">
        <v>1239</v>
      </c>
      <c r="C990" s="182" t="s">
        <v>231</v>
      </c>
      <c r="D990" s="182" t="s">
        <v>285</v>
      </c>
      <c r="E990" s="182" t="s">
        <v>286</v>
      </c>
      <c r="F990" s="182" t="s">
        <v>286</v>
      </c>
    </row>
    <row r="991" spans="1:6" x14ac:dyDescent="0.25">
      <c r="A991" s="182">
        <v>40424229</v>
      </c>
      <c r="B991" s="182" t="s">
        <v>1240</v>
      </c>
      <c r="C991" s="182" t="s">
        <v>231</v>
      </c>
      <c r="D991" s="182" t="s">
        <v>242</v>
      </c>
      <c r="E991" s="182" t="s">
        <v>243</v>
      </c>
      <c r="F991" s="182" t="s">
        <v>243</v>
      </c>
    </row>
    <row r="992" spans="1:6" x14ac:dyDescent="0.25">
      <c r="A992" s="182">
        <v>40007047</v>
      </c>
      <c r="B992" s="182" t="s">
        <v>1241</v>
      </c>
      <c r="C992" s="182" t="s">
        <v>224</v>
      </c>
      <c r="D992" s="182" t="s">
        <v>449</v>
      </c>
      <c r="E992" s="182" t="s">
        <v>450</v>
      </c>
      <c r="F992" s="182" t="s">
        <v>450</v>
      </c>
    </row>
    <row r="993" spans="1:6" x14ac:dyDescent="0.25">
      <c r="A993" s="182">
        <v>40420745</v>
      </c>
      <c r="B993" s="182" t="s">
        <v>1242</v>
      </c>
      <c r="C993" s="182" t="s">
        <v>231</v>
      </c>
      <c r="D993" s="182" t="s">
        <v>232</v>
      </c>
      <c r="E993" s="182" t="s">
        <v>233</v>
      </c>
      <c r="F993" s="182" t="s">
        <v>233</v>
      </c>
    </row>
    <row r="994" spans="1:6" x14ac:dyDescent="0.25">
      <c r="A994" s="182">
        <v>40002105</v>
      </c>
      <c r="B994" s="182" t="s">
        <v>1243</v>
      </c>
      <c r="C994" s="182" t="s">
        <v>224</v>
      </c>
      <c r="D994" s="182" t="s">
        <v>303</v>
      </c>
      <c r="E994" s="182" t="s">
        <v>304</v>
      </c>
      <c r="F994" s="182" t="s">
        <v>304</v>
      </c>
    </row>
    <row r="995" spans="1:6" x14ac:dyDescent="0.25">
      <c r="A995" s="182">
        <v>40002489</v>
      </c>
      <c r="B995" s="182" t="s">
        <v>1244</v>
      </c>
      <c r="C995" s="182" t="s">
        <v>224</v>
      </c>
      <c r="D995" s="182" t="s">
        <v>265</v>
      </c>
      <c r="E995" s="182" t="s">
        <v>266</v>
      </c>
      <c r="F995" s="182" t="s">
        <v>266</v>
      </c>
    </row>
    <row r="996" spans="1:6" x14ac:dyDescent="0.25">
      <c r="A996" s="182">
        <v>40001074</v>
      </c>
      <c r="B996" s="182" t="s">
        <v>1245</v>
      </c>
      <c r="C996" s="182" t="s">
        <v>224</v>
      </c>
      <c r="D996" s="182" t="s">
        <v>279</v>
      </c>
      <c r="E996" s="182" t="s">
        <v>280</v>
      </c>
      <c r="F996" s="182" t="s">
        <v>280</v>
      </c>
    </row>
    <row r="997" spans="1:6" x14ac:dyDescent="0.25">
      <c r="A997" s="182">
        <v>40005628</v>
      </c>
      <c r="B997" s="182" t="s">
        <v>1246</v>
      </c>
      <c r="C997" s="182" t="s">
        <v>224</v>
      </c>
      <c r="D997" s="182" t="s">
        <v>279</v>
      </c>
      <c r="E997" s="182" t="s">
        <v>280</v>
      </c>
      <c r="F997" s="182" t="s">
        <v>280</v>
      </c>
    </row>
    <row r="998" spans="1:6" x14ac:dyDescent="0.25">
      <c r="A998" s="182">
        <v>40000211</v>
      </c>
      <c r="B998" s="182" t="s">
        <v>1247</v>
      </c>
      <c r="C998" s="182" t="s">
        <v>224</v>
      </c>
      <c r="D998" s="182" t="s">
        <v>342</v>
      </c>
      <c r="E998" s="182" t="s">
        <v>343</v>
      </c>
      <c r="F998" s="182" t="s">
        <v>343</v>
      </c>
    </row>
    <row r="999" spans="1:6" x14ac:dyDescent="0.25">
      <c r="A999" s="182">
        <v>40007801</v>
      </c>
      <c r="B999" s="182" t="s">
        <v>1248</v>
      </c>
      <c r="C999" s="182" t="s">
        <v>224</v>
      </c>
      <c r="D999" s="182" t="s">
        <v>228</v>
      </c>
      <c r="E999" s="182" t="s">
        <v>229</v>
      </c>
      <c r="F999" s="182" t="s">
        <v>229</v>
      </c>
    </row>
    <row r="1000" spans="1:6" x14ac:dyDescent="0.25">
      <c r="A1000" s="182">
        <v>40008176</v>
      </c>
      <c r="B1000" s="182" t="s">
        <v>1249</v>
      </c>
      <c r="C1000" s="182" t="s">
        <v>224</v>
      </c>
      <c r="D1000" s="182" t="s">
        <v>449</v>
      </c>
      <c r="E1000" s="182" t="s">
        <v>450</v>
      </c>
      <c r="F1000" s="182" t="s">
        <v>450</v>
      </c>
    </row>
    <row r="1001" spans="1:6" x14ac:dyDescent="0.25">
      <c r="A1001" s="182">
        <v>40005172</v>
      </c>
      <c r="B1001" s="182" t="s">
        <v>1250</v>
      </c>
      <c r="C1001" s="182" t="s">
        <v>224</v>
      </c>
      <c r="D1001" s="182" t="s">
        <v>228</v>
      </c>
      <c r="E1001" s="182" t="s">
        <v>229</v>
      </c>
      <c r="F1001" s="182" t="s">
        <v>229</v>
      </c>
    </row>
    <row r="1002" spans="1:6" x14ac:dyDescent="0.25">
      <c r="A1002" s="182">
        <v>40005120</v>
      </c>
      <c r="B1002" s="182" t="s">
        <v>1251</v>
      </c>
      <c r="C1002" s="182" t="s">
        <v>224</v>
      </c>
      <c r="D1002" s="182" t="s">
        <v>322</v>
      </c>
      <c r="E1002" s="182" t="s">
        <v>323</v>
      </c>
      <c r="F1002" s="182" t="s">
        <v>323</v>
      </c>
    </row>
    <row r="1003" spans="1:6" x14ac:dyDescent="0.25">
      <c r="A1003" s="182">
        <v>40006094</v>
      </c>
      <c r="B1003" s="182" t="s">
        <v>1252</v>
      </c>
      <c r="C1003" s="182" t="s">
        <v>224</v>
      </c>
      <c r="D1003" s="182" t="s">
        <v>315</v>
      </c>
      <c r="E1003" s="182" t="s">
        <v>316</v>
      </c>
      <c r="F1003" s="182" t="s">
        <v>316</v>
      </c>
    </row>
    <row r="1004" spans="1:6" x14ac:dyDescent="0.25">
      <c r="A1004" s="182">
        <v>40009879</v>
      </c>
      <c r="B1004" s="182" t="s">
        <v>1253</v>
      </c>
      <c r="C1004" s="182" t="s">
        <v>224</v>
      </c>
      <c r="D1004" s="182" t="s">
        <v>363</v>
      </c>
      <c r="E1004" s="182" t="s">
        <v>364</v>
      </c>
      <c r="F1004" s="182" t="s">
        <v>364</v>
      </c>
    </row>
    <row r="1005" spans="1:6" x14ac:dyDescent="0.25">
      <c r="A1005" s="182">
        <v>40002045</v>
      </c>
      <c r="B1005" s="182" t="s">
        <v>1254</v>
      </c>
      <c r="C1005" s="182" t="s">
        <v>224</v>
      </c>
      <c r="D1005" s="182" t="s">
        <v>363</v>
      </c>
      <c r="E1005" s="182" t="s">
        <v>364</v>
      </c>
      <c r="F1005" s="182" t="s">
        <v>364</v>
      </c>
    </row>
    <row r="1006" spans="1:6" x14ac:dyDescent="0.25">
      <c r="A1006" s="182">
        <v>40001809</v>
      </c>
      <c r="B1006" s="182" t="s">
        <v>1254</v>
      </c>
      <c r="C1006" s="182" t="s">
        <v>224</v>
      </c>
      <c r="D1006" s="182" t="s">
        <v>225</v>
      </c>
      <c r="E1006" s="182" t="s">
        <v>226</v>
      </c>
      <c r="F1006" s="182" t="s">
        <v>226</v>
      </c>
    </row>
    <row r="1007" spans="1:6" x14ac:dyDescent="0.25">
      <c r="A1007" s="182">
        <v>40002250</v>
      </c>
      <c r="B1007" s="182" t="s">
        <v>1255</v>
      </c>
      <c r="C1007" s="182" t="s">
        <v>224</v>
      </c>
      <c r="D1007" s="182" t="s">
        <v>322</v>
      </c>
      <c r="E1007" s="182" t="s">
        <v>323</v>
      </c>
      <c r="F1007" s="182" t="s">
        <v>323</v>
      </c>
    </row>
    <row r="1008" spans="1:6" x14ac:dyDescent="0.25">
      <c r="A1008" s="182">
        <v>40420829</v>
      </c>
      <c r="B1008" s="182" t="s">
        <v>1256</v>
      </c>
      <c r="C1008" s="182" t="s">
        <v>231</v>
      </c>
      <c r="D1008" s="182" t="s">
        <v>236</v>
      </c>
      <c r="E1008" s="182" t="s">
        <v>237</v>
      </c>
      <c r="F1008" s="182" t="s">
        <v>237</v>
      </c>
    </row>
    <row r="1009" spans="1:6" x14ac:dyDescent="0.25">
      <c r="A1009" s="182">
        <v>40004294</v>
      </c>
      <c r="B1009" s="182" t="s">
        <v>1257</v>
      </c>
      <c r="C1009" s="182" t="s">
        <v>224</v>
      </c>
      <c r="D1009" s="182" t="s">
        <v>262</v>
      </c>
      <c r="E1009" s="182" t="s">
        <v>263</v>
      </c>
      <c r="F1009" s="182" t="s">
        <v>263</v>
      </c>
    </row>
    <row r="1010" spans="1:6" x14ac:dyDescent="0.25">
      <c r="A1010" s="182">
        <v>40004659</v>
      </c>
      <c r="B1010" s="182" t="s">
        <v>1258</v>
      </c>
      <c r="C1010" s="182" t="s">
        <v>224</v>
      </c>
      <c r="D1010" s="182" t="s">
        <v>363</v>
      </c>
      <c r="E1010" s="182" t="s">
        <v>364</v>
      </c>
      <c r="F1010" s="182" t="s">
        <v>364</v>
      </c>
    </row>
    <row r="1011" spans="1:6" x14ac:dyDescent="0.25">
      <c r="A1011" s="182">
        <v>40001309</v>
      </c>
      <c r="B1011" s="182" t="s">
        <v>1259</v>
      </c>
      <c r="C1011" s="182" t="s">
        <v>224</v>
      </c>
      <c r="D1011" s="182" t="s">
        <v>363</v>
      </c>
      <c r="E1011" s="182" t="s">
        <v>364</v>
      </c>
      <c r="F1011" s="182" t="s">
        <v>364</v>
      </c>
    </row>
    <row r="1012" spans="1:6" x14ac:dyDescent="0.25">
      <c r="A1012" s="182">
        <v>40420497</v>
      </c>
      <c r="B1012" s="182" t="s">
        <v>1260</v>
      </c>
      <c r="C1012" s="182" t="s">
        <v>231</v>
      </c>
      <c r="D1012" s="182" t="s">
        <v>285</v>
      </c>
      <c r="E1012" s="182" t="s">
        <v>286</v>
      </c>
      <c r="F1012" s="182" t="s">
        <v>286</v>
      </c>
    </row>
    <row r="1013" spans="1:6" x14ac:dyDescent="0.25">
      <c r="A1013" s="182">
        <v>40420376</v>
      </c>
      <c r="B1013" s="182" t="s">
        <v>1261</v>
      </c>
      <c r="C1013" s="182" t="s">
        <v>231</v>
      </c>
      <c r="D1013" s="182" t="s">
        <v>242</v>
      </c>
      <c r="E1013" s="182" t="s">
        <v>243</v>
      </c>
      <c r="F1013" s="182" t="s">
        <v>243</v>
      </c>
    </row>
    <row r="1014" spans="1:6" x14ac:dyDescent="0.25">
      <c r="A1014" s="182">
        <v>40006778</v>
      </c>
      <c r="B1014" s="182" t="s">
        <v>1262</v>
      </c>
      <c r="C1014" s="182" t="s">
        <v>224</v>
      </c>
      <c r="D1014" s="182" t="s">
        <v>225</v>
      </c>
      <c r="E1014" s="182" t="s">
        <v>226</v>
      </c>
      <c r="F1014" s="182" t="s">
        <v>226</v>
      </c>
    </row>
    <row r="1015" spans="1:6" x14ac:dyDescent="0.25">
      <c r="A1015" s="182">
        <v>40005386</v>
      </c>
      <c r="B1015" s="182" t="s">
        <v>1263</v>
      </c>
      <c r="C1015" s="182" t="s">
        <v>224</v>
      </c>
      <c r="D1015" s="182" t="s">
        <v>322</v>
      </c>
      <c r="E1015" s="182" t="s">
        <v>323</v>
      </c>
      <c r="F1015" s="182" t="s">
        <v>323</v>
      </c>
    </row>
    <row r="1016" spans="1:6" x14ac:dyDescent="0.25">
      <c r="A1016" s="182">
        <v>40005234</v>
      </c>
      <c r="B1016" s="182" t="s">
        <v>1264</v>
      </c>
      <c r="C1016" s="182" t="s">
        <v>224</v>
      </c>
      <c r="D1016" s="182" t="s">
        <v>249</v>
      </c>
      <c r="E1016" s="182" t="s">
        <v>250</v>
      </c>
      <c r="F1016" s="182" t="s">
        <v>250</v>
      </c>
    </row>
    <row r="1017" spans="1:6" x14ac:dyDescent="0.25">
      <c r="A1017" s="182">
        <v>40002226</v>
      </c>
      <c r="B1017" s="182" t="s">
        <v>1265</v>
      </c>
      <c r="C1017" s="182" t="s">
        <v>224</v>
      </c>
      <c r="D1017" s="182" t="s">
        <v>265</v>
      </c>
      <c r="E1017" s="182" t="s">
        <v>266</v>
      </c>
      <c r="F1017" s="182" t="s">
        <v>266</v>
      </c>
    </row>
    <row r="1018" spans="1:6" x14ac:dyDescent="0.25">
      <c r="A1018" s="182">
        <v>40424248</v>
      </c>
      <c r="B1018" s="182" t="s">
        <v>1266</v>
      </c>
      <c r="C1018" s="182" t="s">
        <v>231</v>
      </c>
      <c r="D1018" s="182" t="s">
        <v>338</v>
      </c>
      <c r="E1018" s="182" t="s">
        <v>339</v>
      </c>
      <c r="F1018" s="182" t="s">
        <v>339</v>
      </c>
    </row>
    <row r="1019" spans="1:6" x14ac:dyDescent="0.25">
      <c r="A1019" s="182">
        <v>40005774</v>
      </c>
      <c r="B1019" s="182" t="s">
        <v>1267</v>
      </c>
      <c r="C1019" s="182" t="s">
        <v>224</v>
      </c>
      <c r="D1019" s="182" t="s">
        <v>277</v>
      </c>
      <c r="E1019" s="182" t="s">
        <v>278</v>
      </c>
      <c r="F1019" s="182" t="s">
        <v>278</v>
      </c>
    </row>
    <row r="1020" spans="1:6" x14ac:dyDescent="0.25">
      <c r="A1020" s="182">
        <v>40420022</v>
      </c>
      <c r="B1020" s="182" t="s">
        <v>1268</v>
      </c>
      <c r="C1020" s="182" t="s">
        <v>231</v>
      </c>
      <c r="D1020" s="182" t="s">
        <v>236</v>
      </c>
      <c r="E1020" s="182" t="s">
        <v>237</v>
      </c>
      <c r="F1020" s="182" t="s">
        <v>237</v>
      </c>
    </row>
    <row r="1021" spans="1:6" x14ac:dyDescent="0.25">
      <c r="A1021" s="182">
        <v>40420271</v>
      </c>
      <c r="B1021" s="182" t="s">
        <v>1269</v>
      </c>
      <c r="C1021" s="182" t="s">
        <v>231</v>
      </c>
      <c r="D1021" s="182" t="s">
        <v>236</v>
      </c>
      <c r="E1021" s="182" t="s">
        <v>237</v>
      </c>
      <c r="F1021" s="182" t="s">
        <v>237</v>
      </c>
    </row>
    <row r="1022" spans="1:6" x14ac:dyDescent="0.25">
      <c r="A1022" s="182">
        <v>40005078</v>
      </c>
      <c r="B1022" s="182" t="s">
        <v>1270</v>
      </c>
      <c r="C1022" s="182" t="s">
        <v>224</v>
      </c>
      <c r="D1022" s="182" t="s">
        <v>279</v>
      </c>
      <c r="E1022" s="182" t="s">
        <v>280</v>
      </c>
      <c r="F1022" s="182" t="s">
        <v>280</v>
      </c>
    </row>
    <row r="1023" spans="1:6" x14ac:dyDescent="0.25">
      <c r="A1023" s="182">
        <v>40420275</v>
      </c>
      <c r="B1023" s="182" t="s">
        <v>1271</v>
      </c>
      <c r="C1023" s="182" t="s">
        <v>231</v>
      </c>
      <c r="D1023" s="182" t="s">
        <v>236</v>
      </c>
      <c r="E1023" s="182" t="s">
        <v>237</v>
      </c>
      <c r="F1023" s="182" t="s">
        <v>237</v>
      </c>
    </row>
    <row r="1024" spans="1:6" x14ac:dyDescent="0.25">
      <c r="A1024" s="182">
        <v>40001619</v>
      </c>
      <c r="B1024" s="182" t="s">
        <v>1272</v>
      </c>
      <c r="C1024" s="182" t="s">
        <v>224</v>
      </c>
      <c r="D1024" s="182" t="s">
        <v>228</v>
      </c>
      <c r="E1024" s="182" t="s">
        <v>229</v>
      </c>
      <c r="F1024" s="182" t="s">
        <v>229</v>
      </c>
    </row>
    <row r="1025" spans="1:6" x14ac:dyDescent="0.25">
      <c r="A1025" s="182">
        <v>40000860</v>
      </c>
      <c r="B1025" s="182" t="s">
        <v>1273</v>
      </c>
      <c r="C1025" s="182" t="s">
        <v>224</v>
      </c>
      <c r="D1025" s="182" t="s">
        <v>309</v>
      </c>
      <c r="E1025" s="182" t="s">
        <v>310</v>
      </c>
      <c r="F1025" s="182" t="s">
        <v>310</v>
      </c>
    </row>
    <row r="1026" spans="1:6" x14ac:dyDescent="0.25">
      <c r="A1026" s="182">
        <v>40003548</v>
      </c>
      <c r="B1026" s="182" t="s">
        <v>1274</v>
      </c>
      <c r="C1026" s="182" t="s">
        <v>224</v>
      </c>
      <c r="D1026" s="182" t="s">
        <v>376</v>
      </c>
      <c r="E1026" s="182" t="s">
        <v>377</v>
      </c>
      <c r="F1026" s="182" t="s">
        <v>377</v>
      </c>
    </row>
    <row r="1027" spans="1:6" x14ac:dyDescent="0.25">
      <c r="A1027" s="182">
        <v>40001103</v>
      </c>
      <c r="B1027" s="182" t="s">
        <v>1275</v>
      </c>
      <c r="C1027" s="182" t="s">
        <v>224</v>
      </c>
      <c r="D1027" s="182" t="s">
        <v>265</v>
      </c>
      <c r="E1027" s="182" t="s">
        <v>266</v>
      </c>
      <c r="F1027" s="182" t="s">
        <v>266</v>
      </c>
    </row>
    <row r="1028" spans="1:6" x14ac:dyDescent="0.25">
      <c r="A1028" s="182">
        <v>40421334</v>
      </c>
      <c r="B1028" s="182" t="s">
        <v>1276</v>
      </c>
      <c r="C1028" s="182" t="s">
        <v>231</v>
      </c>
      <c r="D1028" s="182" t="s">
        <v>232</v>
      </c>
      <c r="E1028" s="182" t="s">
        <v>233</v>
      </c>
      <c r="F1028" s="182" t="s">
        <v>233</v>
      </c>
    </row>
    <row r="1029" spans="1:6" x14ac:dyDescent="0.25">
      <c r="A1029" s="182">
        <v>40004284</v>
      </c>
      <c r="B1029" s="182" t="s">
        <v>1277</v>
      </c>
      <c r="C1029" s="182" t="s">
        <v>224</v>
      </c>
      <c r="D1029" s="182" t="s">
        <v>265</v>
      </c>
      <c r="E1029" s="182" t="s">
        <v>266</v>
      </c>
      <c r="F1029" s="182" t="s">
        <v>266</v>
      </c>
    </row>
    <row r="1030" spans="1:6" x14ac:dyDescent="0.25">
      <c r="A1030" s="182">
        <v>40003093</v>
      </c>
      <c r="B1030" s="182" t="s">
        <v>1278</v>
      </c>
      <c r="C1030" s="182" t="s">
        <v>224</v>
      </c>
      <c r="D1030" s="182" t="s">
        <v>268</v>
      </c>
      <c r="E1030" s="182" t="s">
        <v>269</v>
      </c>
      <c r="F1030" s="182" t="s">
        <v>269</v>
      </c>
    </row>
    <row r="1031" spans="1:6" x14ac:dyDescent="0.25">
      <c r="A1031" s="182">
        <v>40005562</v>
      </c>
      <c r="B1031" s="182" t="s">
        <v>1279</v>
      </c>
      <c r="C1031" s="182" t="s">
        <v>224</v>
      </c>
      <c r="D1031" s="182" t="s">
        <v>252</v>
      </c>
      <c r="E1031" s="182" t="s">
        <v>253</v>
      </c>
      <c r="F1031" s="182" t="s">
        <v>253</v>
      </c>
    </row>
    <row r="1032" spans="1:6" x14ac:dyDescent="0.25">
      <c r="A1032" s="182">
        <v>40006546</v>
      </c>
      <c r="B1032" s="182" t="s">
        <v>1280</v>
      </c>
      <c r="C1032" s="182" t="s">
        <v>224</v>
      </c>
      <c r="D1032" s="182" t="s">
        <v>322</v>
      </c>
      <c r="E1032" s="182" t="s">
        <v>323</v>
      </c>
      <c r="F1032" s="182" t="s">
        <v>323</v>
      </c>
    </row>
    <row r="1033" spans="1:6" x14ac:dyDescent="0.25">
      <c r="A1033" s="182">
        <v>40006538</v>
      </c>
      <c r="B1033" s="182" t="s">
        <v>1281</v>
      </c>
      <c r="C1033" s="182" t="s">
        <v>224</v>
      </c>
      <c r="D1033" s="182" t="s">
        <v>225</v>
      </c>
      <c r="E1033" s="182" t="s">
        <v>226</v>
      </c>
      <c r="F1033" s="182" t="s">
        <v>226</v>
      </c>
    </row>
    <row r="1034" spans="1:6" x14ac:dyDescent="0.25">
      <c r="A1034" s="182">
        <v>40424297</v>
      </c>
      <c r="B1034" s="182" t="s">
        <v>1282</v>
      </c>
      <c r="C1034" s="182" t="s">
        <v>231</v>
      </c>
      <c r="D1034" s="182" t="s">
        <v>232</v>
      </c>
      <c r="E1034" s="182" t="s">
        <v>233</v>
      </c>
      <c r="F1034" s="182" t="s">
        <v>233</v>
      </c>
    </row>
    <row r="1035" spans="1:6" x14ac:dyDescent="0.25">
      <c r="A1035" s="182">
        <v>40009215</v>
      </c>
      <c r="B1035" s="182" t="s">
        <v>1283</v>
      </c>
      <c r="C1035" s="182" t="s">
        <v>224</v>
      </c>
      <c r="D1035" s="182" t="s">
        <v>333</v>
      </c>
      <c r="E1035" s="182" t="s">
        <v>334</v>
      </c>
      <c r="F1035" s="182" t="s">
        <v>334</v>
      </c>
    </row>
    <row r="1036" spans="1:6" x14ac:dyDescent="0.25">
      <c r="A1036" s="182">
        <v>40003734</v>
      </c>
      <c r="B1036" s="182" t="s">
        <v>1284</v>
      </c>
      <c r="C1036" s="182" t="s">
        <v>224</v>
      </c>
      <c r="D1036" s="182" t="s">
        <v>277</v>
      </c>
      <c r="E1036" s="182" t="s">
        <v>278</v>
      </c>
      <c r="F1036" s="182" t="s">
        <v>278</v>
      </c>
    </row>
    <row r="1037" spans="1:6" x14ac:dyDescent="0.25">
      <c r="A1037" s="182">
        <v>40007923</v>
      </c>
      <c r="B1037" s="182" t="s">
        <v>1285</v>
      </c>
      <c r="C1037" s="182" t="s">
        <v>224</v>
      </c>
      <c r="D1037" s="182" t="s">
        <v>277</v>
      </c>
      <c r="E1037" s="182" t="s">
        <v>278</v>
      </c>
      <c r="F1037" s="182" t="s">
        <v>278</v>
      </c>
    </row>
    <row r="1038" spans="1:6" x14ac:dyDescent="0.25">
      <c r="A1038" s="182">
        <v>40008270</v>
      </c>
      <c r="B1038" s="182" t="s">
        <v>1286</v>
      </c>
      <c r="C1038" s="182" t="s">
        <v>224</v>
      </c>
      <c r="D1038" s="182" t="s">
        <v>225</v>
      </c>
      <c r="E1038" s="182" t="s">
        <v>226</v>
      </c>
      <c r="F1038" s="182" t="s">
        <v>226</v>
      </c>
    </row>
    <row r="1039" spans="1:6" x14ac:dyDescent="0.25">
      <c r="A1039" s="182">
        <v>40006811</v>
      </c>
      <c r="B1039" s="182" t="s">
        <v>1287</v>
      </c>
      <c r="C1039" s="182" t="s">
        <v>224</v>
      </c>
      <c r="D1039" s="182" t="s">
        <v>252</v>
      </c>
      <c r="E1039" s="182" t="s">
        <v>253</v>
      </c>
      <c r="F1039" s="182" t="s">
        <v>253</v>
      </c>
    </row>
    <row r="1040" spans="1:6" x14ac:dyDescent="0.25">
      <c r="A1040" s="182">
        <v>40003845</v>
      </c>
      <c r="B1040" s="182" t="s">
        <v>1288</v>
      </c>
      <c r="C1040" s="182" t="s">
        <v>224</v>
      </c>
      <c r="D1040" s="182" t="s">
        <v>228</v>
      </c>
      <c r="E1040" s="182" t="s">
        <v>229</v>
      </c>
      <c r="F1040" s="182" t="s">
        <v>229</v>
      </c>
    </row>
    <row r="1041" spans="1:6" x14ac:dyDescent="0.25">
      <c r="A1041" s="182">
        <v>40424294</v>
      </c>
      <c r="B1041" s="182" t="s">
        <v>1289</v>
      </c>
      <c r="C1041" s="182" t="s">
        <v>231</v>
      </c>
      <c r="D1041" s="182" t="s">
        <v>236</v>
      </c>
      <c r="E1041" s="182" t="s">
        <v>237</v>
      </c>
      <c r="F1041" s="182" t="s">
        <v>237</v>
      </c>
    </row>
    <row r="1042" spans="1:6" x14ac:dyDescent="0.25">
      <c r="A1042" s="182">
        <v>40420953</v>
      </c>
      <c r="B1042" s="182" t="s">
        <v>1290</v>
      </c>
      <c r="C1042" s="182" t="s">
        <v>231</v>
      </c>
      <c r="D1042" s="182" t="s">
        <v>242</v>
      </c>
      <c r="E1042" s="182" t="s">
        <v>243</v>
      </c>
      <c r="F1042" s="182" t="s">
        <v>243</v>
      </c>
    </row>
    <row r="1043" spans="1:6" x14ac:dyDescent="0.25">
      <c r="A1043" s="182">
        <v>40001367</v>
      </c>
      <c r="B1043" s="182" t="s">
        <v>1291</v>
      </c>
      <c r="C1043" s="182" t="s">
        <v>224</v>
      </c>
      <c r="D1043" s="182" t="s">
        <v>268</v>
      </c>
      <c r="E1043" s="182" t="s">
        <v>269</v>
      </c>
      <c r="F1043" s="182" t="s">
        <v>269</v>
      </c>
    </row>
    <row r="1044" spans="1:6" x14ac:dyDescent="0.25">
      <c r="A1044" s="182">
        <v>40006198</v>
      </c>
      <c r="B1044" s="182" t="s">
        <v>1292</v>
      </c>
      <c r="C1044" s="182" t="s">
        <v>224</v>
      </c>
      <c r="D1044" s="182" t="s">
        <v>315</v>
      </c>
      <c r="E1044" s="182" t="s">
        <v>316</v>
      </c>
      <c r="F1044" s="182" t="s">
        <v>316</v>
      </c>
    </row>
    <row r="1045" spans="1:6" x14ac:dyDescent="0.25">
      <c r="A1045" s="182">
        <v>40009247</v>
      </c>
      <c r="B1045" s="182" t="s">
        <v>1293</v>
      </c>
      <c r="C1045" s="182" t="s">
        <v>224</v>
      </c>
      <c r="D1045" s="182" t="s">
        <v>291</v>
      </c>
      <c r="E1045" s="182" t="s">
        <v>292</v>
      </c>
      <c r="F1045" s="182" t="s">
        <v>292</v>
      </c>
    </row>
    <row r="1046" spans="1:6" x14ac:dyDescent="0.25">
      <c r="A1046" s="182">
        <v>40009254</v>
      </c>
      <c r="B1046" s="182" t="s">
        <v>1294</v>
      </c>
      <c r="C1046" s="182" t="s">
        <v>224</v>
      </c>
      <c r="D1046" s="182" t="s">
        <v>376</v>
      </c>
      <c r="E1046" s="182" t="s">
        <v>377</v>
      </c>
      <c r="F1046" s="182" t="s">
        <v>377</v>
      </c>
    </row>
    <row r="1047" spans="1:6" x14ac:dyDescent="0.25">
      <c r="A1047" s="182">
        <v>40002240</v>
      </c>
      <c r="B1047" s="182" t="s">
        <v>1295</v>
      </c>
      <c r="C1047" s="182" t="s">
        <v>224</v>
      </c>
      <c r="D1047" s="182" t="s">
        <v>333</v>
      </c>
      <c r="E1047" s="182" t="s">
        <v>334</v>
      </c>
      <c r="F1047" s="182" t="s">
        <v>334</v>
      </c>
    </row>
    <row r="1048" spans="1:6" x14ac:dyDescent="0.25">
      <c r="A1048" s="182">
        <v>40006208</v>
      </c>
      <c r="B1048" s="182" t="s">
        <v>1296</v>
      </c>
      <c r="C1048" s="182" t="s">
        <v>224</v>
      </c>
      <c r="D1048" s="182" t="s">
        <v>315</v>
      </c>
      <c r="E1048" s="182" t="s">
        <v>316</v>
      </c>
      <c r="F1048" s="182" t="s">
        <v>316</v>
      </c>
    </row>
    <row r="1049" spans="1:6" x14ac:dyDescent="0.25">
      <c r="A1049" s="182">
        <v>40001737</v>
      </c>
      <c r="B1049" s="182" t="s">
        <v>1297</v>
      </c>
      <c r="C1049" s="182" t="s">
        <v>224</v>
      </c>
      <c r="D1049" s="182" t="s">
        <v>225</v>
      </c>
      <c r="E1049" s="182" t="s">
        <v>226</v>
      </c>
      <c r="F1049" s="182" t="s">
        <v>226</v>
      </c>
    </row>
    <row r="1050" spans="1:6" x14ac:dyDescent="0.25">
      <c r="A1050" s="182">
        <v>40004002</v>
      </c>
      <c r="B1050" s="182" t="s">
        <v>1298</v>
      </c>
      <c r="C1050" s="182" t="s">
        <v>224</v>
      </c>
      <c r="D1050" s="182" t="s">
        <v>376</v>
      </c>
      <c r="E1050" s="182" t="s">
        <v>377</v>
      </c>
      <c r="F1050" s="182" t="s">
        <v>377</v>
      </c>
    </row>
    <row r="1051" spans="1:6" x14ac:dyDescent="0.25">
      <c r="A1051" s="182">
        <v>40002939</v>
      </c>
      <c r="B1051" s="182" t="s">
        <v>1298</v>
      </c>
      <c r="C1051" s="182" t="s">
        <v>224</v>
      </c>
      <c r="D1051" s="182" t="s">
        <v>265</v>
      </c>
      <c r="E1051" s="182" t="s">
        <v>266</v>
      </c>
      <c r="F1051" s="182" t="s">
        <v>266</v>
      </c>
    </row>
    <row r="1052" spans="1:6" x14ac:dyDescent="0.25">
      <c r="A1052" s="182">
        <v>40421129</v>
      </c>
      <c r="B1052" s="182" t="s">
        <v>1299</v>
      </c>
      <c r="C1052" s="182" t="s">
        <v>231</v>
      </c>
      <c r="D1052" s="182" t="s">
        <v>242</v>
      </c>
      <c r="E1052" s="182" t="s">
        <v>243</v>
      </c>
      <c r="F1052" s="182" t="s">
        <v>243</v>
      </c>
    </row>
    <row r="1053" spans="1:6" x14ac:dyDescent="0.25">
      <c r="A1053" s="182">
        <v>40008689</v>
      </c>
      <c r="B1053" s="182" t="s">
        <v>1300</v>
      </c>
      <c r="C1053" s="182" t="s">
        <v>224</v>
      </c>
      <c r="D1053" s="182" t="s">
        <v>277</v>
      </c>
      <c r="E1053" s="182" t="s">
        <v>278</v>
      </c>
      <c r="F1053" s="182" t="s">
        <v>278</v>
      </c>
    </row>
    <row r="1054" spans="1:6" x14ac:dyDescent="0.25">
      <c r="A1054" s="182">
        <v>40006412</v>
      </c>
      <c r="B1054" s="182" t="s">
        <v>1301</v>
      </c>
      <c r="C1054" s="182" t="s">
        <v>224</v>
      </c>
      <c r="D1054" s="182" t="s">
        <v>438</v>
      </c>
      <c r="E1054" s="182" t="s">
        <v>439</v>
      </c>
      <c r="F1054" s="182" t="s">
        <v>439</v>
      </c>
    </row>
    <row r="1055" spans="1:6" x14ac:dyDescent="0.25">
      <c r="A1055" s="182">
        <v>40007129</v>
      </c>
      <c r="B1055" s="182" t="s">
        <v>1302</v>
      </c>
      <c r="C1055" s="182" t="s">
        <v>224</v>
      </c>
      <c r="D1055" s="182" t="s">
        <v>228</v>
      </c>
      <c r="E1055" s="182" t="s">
        <v>229</v>
      </c>
      <c r="F1055" s="182" t="s">
        <v>229</v>
      </c>
    </row>
    <row r="1056" spans="1:6" x14ac:dyDescent="0.25">
      <c r="A1056" s="182">
        <v>40003615</v>
      </c>
      <c r="B1056" s="182" t="s">
        <v>1303</v>
      </c>
      <c r="C1056" s="182" t="s">
        <v>224</v>
      </c>
      <c r="D1056" s="182" t="s">
        <v>225</v>
      </c>
      <c r="E1056" s="182" t="s">
        <v>226</v>
      </c>
      <c r="F1056" s="182" t="s">
        <v>226</v>
      </c>
    </row>
    <row r="1057" spans="1:6" x14ac:dyDescent="0.25">
      <c r="A1057" s="182">
        <v>40009162</v>
      </c>
      <c r="B1057" s="182" t="s">
        <v>1304</v>
      </c>
      <c r="C1057" s="182" t="s">
        <v>224</v>
      </c>
      <c r="D1057" s="182" t="s">
        <v>225</v>
      </c>
      <c r="E1057" s="182" t="s">
        <v>226</v>
      </c>
      <c r="F1057" s="182" t="s">
        <v>226</v>
      </c>
    </row>
    <row r="1058" spans="1:6" x14ac:dyDescent="0.25">
      <c r="A1058" s="182">
        <v>40001282</v>
      </c>
      <c r="B1058" s="182" t="s">
        <v>1305</v>
      </c>
      <c r="C1058" s="182" t="s">
        <v>224</v>
      </c>
      <c r="D1058" s="182" t="s">
        <v>306</v>
      </c>
      <c r="E1058" s="182" t="s">
        <v>307</v>
      </c>
      <c r="F1058" s="182" t="s">
        <v>307</v>
      </c>
    </row>
    <row r="1059" spans="1:6" x14ac:dyDescent="0.25">
      <c r="A1059" s="182">
        <v>40003947</v>
      </c>
      <c r="B1059" s="182" t="s">
        <v>1306</v>
      </c>
      <c r="C1059" s="182" t="s">
        <v>224</v>
      </c>
      <c r="D1059" s="182" t="s">
        <v>303</v>
      </c>
      <c r="E1059" s="182" t="s">
        <v>304</v>
      </c>
      <c r="F1059" s="182" t="s">
        <v>304</v>
      </c>
    </row>
    <row r="1060" spans="1:6" x14ac:dyDescent="0.25">
      <c r="A1060" s="182">
        <v>40009047</v>
      </c>
      <c r="B1060" s="182" t="s">
        <v>1307</v>
      </c>
      <c r="C1060" s="182" t="s">
        <v>224</v>
      </c>
      <c r="D1060" s="182" t="s">
        <v>303</v>
      </c>
      <c r="E1060" s="182" t="s">
        <v>304</v>
      </c>
      <c r="F1060" s="182" t="s">
        <v>304</v>
      </c>
    </row>
    <row r="1061" spans="1:6" x14ac:dyDescent="0.25">
      <c r="A1061" s="182">
        <v>40007752</v>
      </c>
      <c r="B1061" s="182" t="s">
        <v>1308</v>
      </c>
      <c r="C1061" s="182" t="s">
        <v>224</v>
      </c>
      <c r="D1061" s="182" t="s">
        <v>404</v>
      </c>
      <c r="E1061" s="182" t="s">
        <v>405</v>
      </c>
      <c r="F1061" s="182" t="s">
        <v>405</v>
      </c>
    </row>
    <row r="1062" spans="1:6" x14ac:dyDescent="0.25">
      <c r="A1062" s="182">
        <v>40005902</v>
      </c>
      <c r="B1062" s="182" t="s">
        <v>1309</v>
      </c>
      <c r="C1062" s="182" t="s">
        <v>224</v>
      </c>
      <c r="D1062" s="182" t="s">
        <v>228</v>
      </c>
      <c r="E1062" s="182" t="s">
        <v>229</v>
      </c>
      <c r="F1062" s="182" t="s">
        <v>229</v>
      </c>
    </row>
    <row r="1063" spans="1:6" x14ac:dyDescent="0.25">
      <c r="A1063" s="182">
        <v>40002192</v>
      </c>
      <c r="B1063" s="182" t="s">
        <v>1310</v>
      </c>
      <c r="C1063" s="182" t="s">
        <v>224</v>
      </c>
      <c r="D1063" s="182" t="s">
        <v>228</v>
      </c>
      <c r="E1063" s="182" t="s">
        <v>229</v>
      </c>
      <c r="F1063" s="182" t="s">
        <v>229</v>
      </c>
    </row>
    <row r="1064" spans="1:6" x14ac:dyDescent="0.25">
      <c r="A1064" s="182">
        <v>40420372</v>
      </c>
      <c r="B1064" s="182" t="s">
        <v>1311</v>
      </c>
      <c r="C1064" s="182" t="s">
        <v>231</v>
      </c>
      <c r="D1064" s="182" t="s">
        <v>285</v>
      </c>
      <c r="E1064" s="182" t="s">
        <v>286</v>
      </c>
      <c r="F1064" s="182" t="s">
        <v>286</v>
      </c>
    </row>
    <row r="1065" spans="1:6" x14ac:dyDescent="0.25">
      <c r="A1065" s="182">
        <v>40003045</v>
      </c>
      <c r="B1065" s="182" t="s">
        <v>1312</v>
      </c>
      <c r="C1065" s="182" t="s">
        <v>224</v>
      </c>
      <c r="D1065" s="182" t="s">
        <v>249</v>
      </c>
      <c r="E1065" s="182" t="s">
        <v>250</v>
      </c>
      <c r="F1065" s="182" t="s">
        <v>250</v>
      </c>
    </row>
    <row r="1066" spans="1:6" x14ac:dyDescent="0.25">
      <c r="A1066" s="182">
        <v>40006596</v>
      </c>
      <c r="B1066" s="182" t="s">
        <v>1313</v>
      </c>
      <c r="C1066" s="182" t="s">
        <v>224</v>
      </c>
      <c r="D1066" s="182" t="s">
        <v>249</v>
      </c>
      <c r="E1066" s="182" t="s">
        <v>250</v>
      </c>
      <c r="F1066" s="182" t="s">
        <v>250</v>
      </c>
    </row>
    <row r="1067" spans="1:6" x14ac:dyDescent="0.25">
      <c r="A1067" s="182">
        <v>40420972</v>
      </c>
      <c r="B1067" s="182" t="s">
        <v>1314</v>
      </c>
      <c r="C1067" s="182" t="s">
        <v>231</v>
      </c>
      <c r="D1067" s="182" t="s">
        <v>232</v>
      </c>
      <c r="E1067" s="182" t="s">
        <v>233</v>
      </c>
      <c r="F1067" s="182" t="s">
        <v>233</v>
      </c>
    </row>
    <row r="1068" spans="1:6" x14ac:dyDescent="0.25">
      <c r="A1068" s="182">
        <v>40003301</v>
      </c>
      <c r="B1068" s="182" t="s">
        <v>1315</v>
      </c>
      <c r="C1068" s="182" t="s">
        <v>224</v>
      </c>
      <c r="D1068" s="182" t="s">
        <v>322</v>
      </c>
      <c r="E1068" s="182" t="s">
        <v>323</v>
      </c>
      <c r="F1068" s="182" t="s">
        <v>323</v>
      </c>
    </row>
    <row r="1069" spans="1:6" x14ac:dyDescent="0.25">
      <c r="A1069" s="182">
        <v>40009293</v>
      </c>
      <c r="B1069" s="182" t="s">
        <v>1316</v>
      </c>
      <c r="C1069" s="182" t="s">
        <v>224</v>
      </c>
      <c r="D1069" s="182" t="s">
        <v>265</v>
      </c>
      <c r="E1069" s="182" t="s">
        <v>266</v>
      </c>
      <c r="F1069" s="182" t="s">
        <v>266</v>
      </c>
    </row>
    <row r="1070" spans="1:6" x14ac:dyDescent="0.25">
      <c r="A1070" s="182">
        <v>40002223</v>
      </c>
      <c r="B1070" s="182" t="s">
        <v>1316</v>
      </c>
      <c r="C1070" s="182" t="s">
        <v>224</v>
      </c>
      <c r="D1070" s="182" t="s">
        <v>368</v>
      </c>
      <c r="E1070" s="182" t="s">
        <v>369</v>
      </c>
      <c r="F1070" s="182" t="s">
        <v>369</v>
      </c>
    </row>
    <row r="1071" spans="1:6" x14ac:dyDescent="0.25">
      <c r="A1071" s="182">
        <v>40001393</v>
      </c>
      <c r="B1071" s="182" t="s">
        <v>1316</v>
      </c>
      <c r="C1071" s="182" t="s">
        <v>224</v>
      </c>
      <c r="D1071" s="182" t="s">
        <v>363</v>
      </c>
      <c r="E1071" s="182" t="s">
        <v>364</v>
      </c>
      <c r="F1071" s="182" t="s">
        <v>364</v>
      </c>
    </row>
    <row r="1072" spans="1:6" x14ac:dyDescent="0.25">
      <c r="A1072" s="182">
        <v>40003774</v>
      </c>
      <c r="B1072" s="182" t="s">
        <v>1317</v>
      </c>
      <c r="C1072" s="182" t="s">
        <v>224</v>
      </c>
      <c r="D1072" s="182" t="s">
        <v>277</v>
      </c>
      <c r="E1072" s="182" t="s">
        <v>278</v>
      </c>
      <c r="F1072" s="182" t="s">
        <v>278</v>
      </c>
    </row>
    <row r="1073" spans="1:6" x14ac:dyDescent="0.25">
      <c r="A1073" s="182">
        <v>40003111</v>
      </c>
      <c r="B1073" s="182" t="s">
        <v>1318</v>
      </c>
      <c r="C1073" s="182" t="s">
        <v>224</v>
      </c>
      <c r="D1073" s="182" t="s">
        <v>291</v>
      </c>
      <c r="E1073" s="182" t="s">
        <v>292</v>
      </c>
      <c r="F1073" s="182" t="s">
        <v>292</v>
      </c>
    </row>
    <row r="1074" spans="1:6" x14ac:dyDescent="0.25">
      <c r="A1074" s="182">
        <v>40007784</v>
      </c>
      <c r="B1074" s="182" t="s">
        <v>1319</v>
      </c>
      <c r="C1074" s="182" t="s">
        <v>224</v>
      </c>
      <c r="D1074" s="182" t="s">
        <v>228</v>
      </c>
      <c r="E1074" s="182" t="s">
        <v>229</v>
      </c>
      <c r="F1074" s="182" t="s">
        <v>229</v>
      </c>
    </row>
    <row r="1075" spans="1:6" x14ac:dyDescent="0.25">
      <c r="A1075" s="182">
        <v>40421050</v>
      </c>
      <c r="B1075" s="182" t="s">
        <v>1320</v>
      </c>
      <c r="C1075" s="182" t="s">
        <v>231</v>
      </c>
      <c r="D1075" s="182" t="s">
        <v>285</v>
      </c>
      <c r="E1075" s="182" t="s">
        <v>286</v>
      </c>
      <c r="F1075" s="182" t="s">
        <v>286</v>
      </c>
    </row>
    <row r="1076" spans="1:6" x14ac:dyDescent="0.25">
      <c r="A1076" s="182">
        <v>40006898</v>
      </c>
      <c r="B1076" s="182" t="s">
        <v>1321</v>
      </c>
      <c r="C1076" s="182" t="s">
        <v>224</v>
      </c>
      <c r="D1076" s="182" t="s">
        <v>228</v>
      </c>
      <c r="E1076" s="182" t="s">
        <v>229</v>
      </c>
      <c r="F1076" s="182" t="s">
        <v>229</v>
      </c>
    </row>
    <row r="1077" spans="1:6" x14ac:dyDescent="0.25">
      <c r="A1077" s="182">
        <v>40002410</v>
      </c>
      <c r="B1077" s="182" t="s">
        <v>1322</v>
      </c>
      <c r="C1077" s="182" t="s">
        <v>224</v>
      </c>
      <c r="D1077" s="182" t="s">
        <v>265</v>
      </c>
      <c r="E1077" s="182" t="s">
        <v>266</v>
      </c>
      <c r="F1077" s="182" t="s">
        <v>266</v>
      </c>
    </row>
    <row r="1078" spans="1:6" x14ac:dyDescent="0.25">
      <c r="A1078" s="182">
        <v>40008024</v>
      </c>
      <c r="B1078" s="182" t="s">
        <v>1323</v>
      </c>
      <c r="C1078" s="182" t="s">
        <v>231</v>
      </c>
      <c r="D1078" s="182" t="s">
        <v>242</v>
      </c>
      <c r="E1078" s="182" t="s">
        <v>243</v>
      </c>
      <c r="F1078" s="182" t="s">
        <v>243</v>
      </c>
    </row>
    <row r="1079" spans="1:6" x14ac:dyDescent="0.25">
      <c r="A1079" s="182">
        <v>40009875</v>
      </c>
      <c r="B1079" s="182" t="s">
        <v>1324</v>
      </c>
      <c r="C1079" s="182" t="s">
        <v>224</v>
      </c>
      <c r="D1079" s="182" t="s">
        <v>265</v>
      </c>
      <c r="E1079" s="182" t="s">
        <v>266</v>
      </c>
      <c r="F1079" s="182" t="s">
        <v>266</v>
      </c>
    </row>
    <row r="1080" spans="1:6" x14ac:dyDescent="0.25">
      <c r="A1080" s="182">
        <v>40000072</v>
      </c>
      <c r="B1080" s="182" t="s">
        <v>1325</v>
      </c>
      <c r="C1080" s="182" t="s">
        <v>224</v>
      </c>
      <c r="D1080" s="182" t="s">
        <v>225</v>
      </c>
      <c r="E1080" s="182" t="s">
        <v>226</v>
      </c>
      <c r="F1080" s="182" t="s">
        <v>226</v>
      </c>
    </row>
    <row r="1081" spans="1:6" x14ac:dyDescent="0.25">
      <c r="A1081" s="182">
        <v>40000116</v>
      </c>
      <c r="B1081" s="182" t="s">
        <v>1326</v>
      </c>
      <c r="C1081" s="182" t="s">
        <v>224</v>
      </c>
      <c r="D1081" s="182" t="s">
        <v>342</v>
      </c>
      <c r="E1081" s="182" t="s">
        <v>343</v>
      </c>
      <c r="F1081" s="182" t="s">
        <v>343</v>
      </c>
    </row>
    <row r="1082" spans="1:6" x14ac:dyDescent="0.25">
      <c r="A1082" s="182">
        <v>40000355</v>
      </c>
      <c r="B1082" s="182" t="s">
        <v>1327</v>
      </c>
      <c r="C1082" s="182" t="s">
        <v>224</v>
      </c>
      <c r="D1082" s="182" t="s">
        <v>342</v>
      </c>
      <c r="E1082" s="182" t="s">
        <v>343</v>
      </c>
      <c r="F1082" s="182" t="s">
        <v>343</v>
      </c>
    </row>
    <row r="1083" spans="1:6" x14ac:dyDescent="0.25">
      <c r="A1083" s="182">
        <v>40002197</v>
      </c>
      <c r="B1083" s="182" t="s">
        <v>1328</v>
      </c>
      <c r="C1083" s="182" t="s">
        <v>224</v>
      </c>
      <c r="D1083" s="182" t="s">
        <v>342</v>
      </c>
      <c r="E1083" s="182" t="s">
        <v>343</v>
      </c>
      <c r="F1083" s="182" t="s">
        <v>343</v>
      </c>
    </row>
    <row r="1084" spans="1:6" x14ac:dyDescent="0.25">
      <c r="A1084" s="182">
        <v>40000598</v>
      </c>
      <c r="B1084" s="182" t="s">
        <v>1329</v>
      </c>
      <c r="C1084" s="182" t="s">
        <v>224</v>
      </c>
      <c r="D1084" s="182" t="s">
        <v>342</v>
      </c>
      <c r="E1084" s="182" t="s">
        <v>343</v>
      </c>
      <c r="F1084" s="182" t="s">
        <v>343</v>
      </c>
    </row>
    <row r="1085" spans="1:6" x14ac:dyDescent="0.25">
      <c r="A1085" s="182">
        <v>40000011</v>
      </c>
      <c r="B1085" s="182" t="s">
        <v>1330</v>
      </c>
      <c r="C1085" s="182" t="s">
        <v>224</v>
      </c>
      <c r="D1085" s="182" t="s">
        <v>342</v>
      </c>
      <c r="E1085" s="182" t="s">
        <v>343</v>
      </c>
      <c r="F1085" s="182" t="s">
        <v>343</v>
      </c>
    </row>
    <row r="1086" spans="1:6" x14ac:dyDescent="0.25">
      <c r="A1086" s="182">
        <v>40000121</v>
      </c>
      <c r="B1086" s="182" t="s">
        <v>1331</v>
      </c>
      <c r="C1086" s="182" t="s">
        <v>224</v>
      </c>
      <c r="D1086" s="182" t="s">
        <v>342</v>
      </c>
      <c r="E1086" s="182" t="s">
        <v>343</v>
      </c>
      <c r="F1086" s="182" t="s">
        <v>343</v>
      </c>
    </row>
    <row r="1087" spans="1:6" x14ac:dyDescent="0.25">
      <c r="A1087" s="182">
        <v>40000012</v>
      </c>
      <c r="B1087" s="182" t="s">
        <v>1332</v>
      </c>
      <c r="C1087" s="182" t="s">
        <v>224</v>
      </c>
      <c r="D1087" s="182" t="s">
        <v>342</v>
      </c>
      <c r="E1087" s="182" t="s">
        <v>343</v>
      </c>
      <c r="F1087" s="182" t="s">
        <v>343</v>
      </c>
    </row>
    <row r="1088" spans="1:6" x14ac:dyDescent="0.25">
      <c r="A1088" s="182">
        <v>40000073</v>
      </c>
      <c r="B1088" s="182" t="s">
        <v>1333</v>
      </c>
      <c r="C1088" s="182" t="s">
        <v>224</v>
      </c>
      <c r="D1088" s="182" t="s">
        <v>279</v>
      </c>
      <c r="E1088" s="182" t="s">
        <v>280</v>
      </c>
      <c r="F1088" s="182" t="s">
        <v>280</v>
      </c>
    </row>
    <row r="1089" spans="1:6" x14ac:dyDescent="0.25">
      <c r="A1089" s="182">
        <v>40000049</v>
      </c>
      <c r="B1089" s="182" t="s">
        <v>1334</v>
      </c>
      <c r="C1089" s="182" t="s">
        <v>224</v>
      </c>
      <c r="D1089" s="182" t="s">
        <v>279</v>
      </c>
      <c r="E1089" s="182" t="s">
        <v>280</v>
      </c>
      <c r="F1089" s="182" t="s">
        <v>280</v>
      </c>
    </row>
    <row r="1090" spans="1:6" x14ac:dyDescent="0.25">
      <c r="A1090" s="182">
        <v>40008789</v>
      </c>
      <c r="B1090" s="182" t="s">
        <v>1335</v>
      </c>
      <c r="C1090" s="182" t="s">
        <v>224</v>
      </c>
      <c r="D1090" s="182" t="s">
        <v>363</v>
      </c>
      <c r="E1090" s="182" t="s">
        <v>364</v>
      </c>
      <c r="F1090" s="182" t="s">
        <v>364</v>
      </c>
    </row>
    <row r="1091" spans="1:6" x14ac:dyDescent="0.25">
      <c r="A1091" s="182">
        <v>40420901</v>
      </c>
      <c r="B1091" s="182" t="s">
        <v>1336</v>
      </c>
      <c r="C1091" s="182" t="s">
        <v>231</v>
      </c>
      <c r="D1091" s="182" t="s">
        <v>236</v>
      </c>
      <c r="E1091" s="182" t="s">
        <v>237</v>
      </c>
      <c r="F1091" s="182" t="s">
        <v>237</v>
      </c>
    </row>
    <row r="1092" spans="1:6" x14ac:dyDescent="0.25">
      <c r="A1092" s="182">
        <v>40424439</v>
      </c>
      <c r="B1092" s="182" t="s">
        <v>1337</v>
      </c>
      <c r="C1092" s="182" t="s">
        <v>231</v>
      </c>
      <c r="D1092" s="182" t="s">
        <v>236</v>
      </c>
      <c r="E1092" s="182" t="s">
        <v>237</v>
      </c>
      <c r="F1092" s="182" t="s">
        <v>237</v>
      </c>
    </row>
    <row r="1093" spans="1:6" x14ac:dyDescent="0.25">
      <c r="A1093" s="182">
        <v>40003618</v>
      </c>
      <c r="B1093" s="182" t="s">
        <v>1338</v>
      </c>
      <c r="C1093" s="182" t="s">
        <v>224</v>
      </c>
      <c r="D1093" s="182" t="s">
        <v>309</v>
      </c>
      <c r="E1093" s="182" t="s">
        <v>310</v>
      </c>
      <c r="F1093" s="182" t="s">
        <v>310</v>
      </c>
    </row>
    <row r="1094" spans="1:6" x14ac:dyDescent="0.25">
      <c r="A1094" s="182">
        <v>40005122</v>
      </c>
      <c r="B1094" s="182" t="s">
        <v>1339</v>
      </c>
      <c r="C1094" s="182" t="s">
        <v>224</v>
      </c>
      <c r="D1094" s="182" t="s">
        <v>309</v>
      </c>
      <c r="E1094" s="182" t="s">
        <v>310</v>
      </c>
      <c r="F1094" s="182" t="s">
        <v>310</v>
      </c>
    </row>
    <row r="1095" spans="1:6" x14ac:dyDescent="0.25">
      <c r="A1095" s="182">
        <v>40005112</v>
      </c>
      <c r="B1095" s="182" t="s">
        <v>1340</v>
      </c>
      <c r="C1095" s="182" t="s">
        <v>224</v>
      </c>
      <c r="D1095" s="182" t="s">
        <v>309</v>
      </c>
      <c r="E1095" s="182" t="s">
        <v>310</v>
      </c>
      <c r="F1095" s="182" t="s">
        <v>310</v>
      </c>
    </row>
    <row r="1096" spans="1:6" x14ac:dyDescent="0.25">
      <c r="A1096" s="182">
        <v>40002615</v>
      </c>
      <c r="B1096" s="182" t="s">
        <v>1341</v>
      </c>
      <c r="C1096" s="182" t="s">
        <v>224</v>
      </c>
      <c r="D1096" s="182" t="s">
        <v>404</v>
      </c>
      <c r="E1096" s="182" t="s">
        <v>405</v>
      </c>
      <c r="F1096" s="182" t="s">
        <v>405</v>
      </c>
    </row>
    <row r="1097" spans="1:6" x14ac:dyDescent="0.25">
      <c r="A1097" s="182">
        <v>40421099</v>
      </c>
      <c r="B1097" s="182" t="s">
        <v>1342</v>
      </c>
      <c r="C1097" s="182" t="s">
        <v>231</v>
      </c>
      <c r="D1097" s="182" t="s">
        <v>236</v>
      </c>
      <c r="E1097" s="182" t="s">
        <v>237</v>
      </c>
      <c r="F1097" s="182" t="s">
        <v>237</v>
      </c>
    </row>
    <row r="1098" spans="1:6" x14ac:dyDescent="0.25">
      <c r="A1098" s="182">
        <v>40009288</v>
      </c>
      <c r="B1098" s="182" t="s">
        <v>1343</v>
      </c>
      <c r="C1098" s="182" t="s">
        <v>224</v>
      </c>
      <c r="D1098" s="182" t="s">
        <v>252</v>
      </c>
      <c r="E1098" s="182" t="s">
        <v>253</v>
      </c>
      <c r="F1098" s="182" t="s">
        <v>253</v>
      </c>
    </row>
    <row r="1099" spans="1:6" x14ac:dyDescent="0.25">
      <c r="A1099" s="182">
        <v>40009759</v>
      </c>
      <c r="B1099" s="182" t="s">
        <v>1344</v>
      </c>
      <c r="C1099" s="182" t="s">
        <v>224</v>
      </c>
      <c r="D1099" s="182" t="s">
        <v>228</v>
      </c>
      <c r="E1099" s="182" t="s">
        <v>229</v>
      </c>
      <c r="F1099" s="182" t="s">
        <v>229</v>
      </c>
    </row>
    <row r="1100" spans="1:6" x14ac:dyDescent="0.25">
      <c r="A1100" s="182">
        <v>40005705</v>
      </c>
      <c r="B1100" s="182" t="s">
        <v>1345</v>
      </c>
      <c r="C1100" s="182" t="s">
        <v>224</v>
      </c>
      <c r="D1100" s="182" t="s">
        <v>249</v>
      </c>
      <c r="E1100" s="182" t="s">
        <v>250</v>
      </c>
      <c r="F1100" s="182" t="s">
        <v>250</v>
      </c>
    </row>
    <row r="1101" spans="1:6" x14ac:dyDescent="0.25">
      <c r="A1101" s="182">
        <v>40006960</v>
      </c>
      <c r="B1101" s="182" t="s">
        <v>1346</v>
      </c>
      <c r="C1101" s="182" t="s">
        <v>224</v>
      </c>
      <c r="D1101" s="182" t="s">
        <v>262</v>
      </c>
      <c r="E1101" s="182" t="s">
        <v>263</v>
      </c>
      <c r="F1101" s="182" t="s">
        <v>263</v>
      </c>
    </row>
    <row r="1102" spans="1:6" x14ac:dyDescent="0.25">
      <c r="A1102" s="182">
        <v>40005334</v>
      </c>
      <c r="B1102" s="182" t="s">
        <v>1347</v>
      </c>
      <c r="C1102" s="182" t="s">
        <v>224</v>
      </c>
      <c r="D1102" s="182" t="s">
        <v>268</v>
      </c>
      <c r="E1102" s="182" t="s">
        <v>269</v>
      </c>
      <c r="F1102" s="182" t="s">
        <v>269</v>
      </c>
    </row>
    <row r="1103" spans="1:6" x14ac:dyDescent="0.25">
      <c r="A1103" s="182">
        <v>40001849</v>
      </c>
      <c r="B1103" s="182" t="s">
        <v>1348</v>
      </c>
      <c r="C1103" s="182" t="s">
        <v>224</v>
      </c>
      <c r="D1103" s="182" t="s">
        <v>265</v>
      </c>
      <c r="E1103" s="182" t="s">
        <v>266</v>
      </c>
      <c r="F1103" s="182" t="s">
        <v>266</v>
      </c>
    </row>
    <row r="1104" spans="1:6" x14ac:dyDescent="0.25">
      <c r="A1104" s="182">
        <v>40005625</v>
      </c>
      <c r="B1104" s="182" t="s">
        <v>1349</v>
      </c>
      <c r="C1104" s="182" t="s">
        <v>224</v>
      </c>
      <c r="D1104" s="182" t="s">
        <v>342</v>
      </c>
      <c r="E1104" s="182" t="s">
        <v>343</v>
      </c>
      <c r="F1104" s="182" t="s">
        <v>343</v>
      </c>
    </row>
    <row r="1105" spans="1:6" x14ac:dyDescent="0.25">
      <c r="A1105" s="182">
        <v>40007081</v>
      </c>
      <c r="B1105" s="182" t="s">
        <v>1350</v>
      </c>
      <c r="C1105" s="182" t="s">
        <v>224</v>
      </c>
      <c r="D1105" s="182" t="s">
        <v>228</v>
      </c>
      <c r="E1105" s="182" t="s">
        <v>229</v>
      </c>
      <c r="F1105" s="182" t="s">
        <v>229</v>
      </c>
    </row>
    <row r="1106" spans="1:6" x14ac:dyDescent="0.25">
      <c r="A1106" s="182">
        <v>40420413</v>
      </c>
      <c r="B1106" s="182" t="s">
        <v>1351</v>
      </c>
      <c r="C1106" s="182" t="s">
        <v>231</v>
      </c>
      <c r="D1106" s="182" t="s">
        <v>338</v>
      </c>
      <c r="E1106" s="182" t="s">
        <v>339</v>
      </c>
      <c r="F1106" s="182" t="s">
        <v>339</v>
      </c>
    </row>
    <row r="1107" spans="1:6" x14ac:dyDescent="0.25">
      <c r="A1107" s="182">
        <v>40003502</v>
      </c>
      <c r="B1107" s="182" t="s">
        <v>1352</v>
      </c>
      <c r="C1107" s="182" t="s">
        <v>224</v>
      </c>
      <c r="D1107" s="182" t="s">
        <v>249</v>
      </c>
      <c r="E1107" s="182" t="s">
        <v>250</v>
      </c>
      <c r="F1107" s="182" t="s">
        <v>250</v>
      </c>
    </row>
    <row r="1108" spans="1:6" x14ac:dyDescent="0.25">
      <c r="A1108" s="182">
        <v>40007025</v>
      </c>
      <c r="B1108" s="182" t="s">
        <v>1353</v>
      </c>
      <c r="C1108" s="182" t="s">
        <v>224</v>
      </c>
      <c r="D1108" s="182" t="s">
        <v>342</v>
      </c>
      <c r="E1108" s="182" t="s">
        <v>343</v>
      </c>
      <c r="F1108" s="182" t="s">
        <v>343</v>
      </c>
    </row>
    <row r="1109" spans="1:6" x14ac:dyDescent="0.25">
      <c r="A1109" s="182">
        <v>40008827</v>
      </c>
      <c r="B1109" s="182" t="s">
        <v>1354</v>
      </c>
      <c r="C1109" s="182" t="s">
        <v>224</v>
      </c>
      <c r="D1109" s="182" t="s">
        <v>228</v>
      </c>
      <c r="E1109" s="182" t="s">
        <v>229</v>
      </c>
      <c r="F1109" s="182" t="s">
        <v>229</v>
      </c>
    </row>
    <row r="1110" spans="1:6" x14ac:dyDescent="0.25">
      <c r="A1110" s="182">
        <v>40009357</v>
      </c>
      <c r="B1110" s="182" t="s">
        <v>1355</v>
      </c>
      <c r="C1110" s="182" t="s">
        <v>224</v>
      </c>
      <c r="D1110" s="182" t="s">
        <v>404</v>
      </c>
      <c r="E1110" s="182" t="s">
        <v>405</v>
      </c>
      <c r="F1110" s="182" t="s">
        <v>405</v>
      </c>
    </row>
    <row r="1111" spans="1:6" x14ac:dyDescent="0.25">
      <c r="A1111" s="182">
        <v>40005468</v>
      </c>
      <c r="B1111" s="182" t="s">
        <v>1356</v>
      </c>
      <c r="C1111" s="182" t="s">
        <v>224</v>
      </c>
      <c r="D1111" s="182" t="s">
        <v>249</v>
      </c>
      <c r="E1111" s="182" t="s">
        <v>250</v>
      </c>
      <c r="F1111" s="182" t="s">
        <v>250</v>
      </c>
    </row>
    <row r="1112" spans="1:6" x14ac:dyDescent="0.25">
      <c r="A1112" s="182">
        <v>40006298</v>
      </c>
      <c r="B1112" s="182" t="s">
        <v>1357</v>
      </c>
      <c r="C1112" s="182" t="s">
        <v>224</v>
      </c>
      <c r="D1112" s="182" t="s">
        <v>268</v>
      </c>
      <c r="E1112" s="182" t="s">
        <v>269</v>
      </c>
      <c r="F1112" s="182" t="s">
        <v>269</v>
      </c>
    </row>
    <row r="1113" spans="1:6" x14ac:dyDescent="0.25">
      <c r="A1113" s="182">
        <v>40007847</v>
      </c>
      <c r="B1113" s="182" t="s">
        <v>1358</v>
      </c>
      <c r="C1113" s="182" t="s">
        <v>224</v>
      </c>
      <c r="D1113" s="182" t="s">
        <v>228</v>
      </c>
      <c r="E1113" s="182" t="s">
        <v>229</v>
      </c>
      <c r="F1113" s="182" t="s">
        <v>229</v>
      </c>
    </row>
    <row r="1114" spans="1:6" x14ac:dyDescent="0.25">
      <c r="A1114" s="182">
        <v>40005933</v>
      </c>
      <c r="B1114" s="182" t="s">
        <v>1359</v>
      </c>
      <c r="C1114" s="182" t="s">
        <v>224</v>
      </c>
      <c r="D1114" s="182" t="s">
        <v>306</v>
      </c>
      <c r="E1114" s="182" t="s">
        <v>307</v>
      </c>
      <c r="F1114" s="182" t="s">
        <v>307</v>
      </c>
    </row>
    <row r="1115" spans="1:6" x14ac:dyDescent="0.25">
      <c r="A1115" s="182">
        <v>40001445</v>
      </c>
      <c r="B1115" s="182" t="s">
        <v>1360</v>
      </c>
      <c r="C1115" s="182" t="s">
        <v>224</v>
      </c>
      <c r="D1115" s="182" t="s">
        <v>376</v>
      </c>
      <c r="E1115" s="182" t="s">
        <v>377</v>
      </c>
      <c r="F1115" s="182" t="s">
        <v>377</v>
      </c>
    </row>
    <row r="1116" spans="1:6" x14ac:dyDescent="0.25">
      <c r="A1116" s="182">
        <v>40007743</v>
      </c>
      <c r="B1116" s="182" t="s">
        <v>1361</v>
      </c>
      <c r="C1116" s="182" t="s">
        <v>224</v>
      </c>
      <c r="D1116" s="182" t="s">
        <v>322</v>
      </c>
      <c r="E1116" s="182" t="s">
        <v>323</v>
      </c>
      <c r="F1116" s="182" t="s">
        <v>323</v>
      </c>
    </row>
    <row r="1117" spans="1:6" x14ac:dyDescent="0.25">
      <c r="A1117" s="182">
        <v>40009689</v>
      </c>
      <c r="B1117" s="182" t="s">
        <v>1362</v>
      </c>
      <c r="C1117" s="182" t="s">
        <v>224</v>
      </c>
      <c r="D1117" s="182" t="s">
        <v>277</v>
      </c>
      <c r="E1117" s="182" t="s">
        <v>278</v>
      </c>
      <c r="F1117" s="182" t="s">
        <v>278</v>
      </c>
    </row>
    <row r="1118" spans="1:6" x14ac:dyDescent="0.25">
      <c r="A1118" s="182">
        <v>40420616</v>
      </c>
      <c r="B1118" s="182" t="s">
        <v>1363</v>
      </c>
      <c r="C1118" s="182" t="s">
        <v>231</v>
      </c>
      <c r="D1118" s="182" t="s">
        <v>232</v>
      </c>
      <c r="E1118" s="182" t="s">
        <v>233</v>
      </c>
      <c r="F1118" s="182" t="s">
        <v>233</v>
      </c>
    </row>
    <row r="1119" spans="1:6" x14ac:dyDescent="0.25">
      <c r="A1119" s="182">
        <v>40002769</v>
      </c>
      <c r="B1119" s="182" t="s">
        <v>1364</v>
      </c>
      <c r="C1119" s="182" t="s">
        <v>224</v>
      </c>
      <c r="D1119" s="182" t="s">
        <v>309</v>
      </c>
      <c r="E1119" s="182" t="s">
        <v>310</v>
      </c>
      <c r="F1119" s="182" t="s">
        <v>310</v>
      </c>
    </row>
    <row r="1120" spans="1:6" x14ac:dyDescent="0.25">
      <c r="A1120" s="182">
        <v>40004196</v>
      </c>
      <c r="B1120" s="182" t="s">
        <v>1365</v>
      </c>
      <c r="C1120" s="182" t="s">
        <v>224</v>
      </c>
      <c r="D1120" s="182" t="s">
        <v>262</v>
      </c>
      <c r="E1120" s="182" t="s">
        <v>263</v>
      </c>
      <c r="F1120" s="182" t="s">
        <v>263</v>
      </c>
    </row>
    <row r="1121" spans="1:6" x14ac:dyDescent="0.25">
      <c r="A1121" s="182">
        <v>40004582</v>
      </c>
      <c r="B1121" s="182" t="s">
        <v>1366</v>
      </c>
      <c r="C1121" s="182" t="s">
        <v>224</v>
      </c>
      <c r="D1121" s="182" t="s">
        <v>249</v>
      </c>
      <c r="E1121" s="182" t="s">
        <v>250</v>
      </c>
      <c r="F1121" s="182" t="s">
        <v>250</v>
      </c>
    </row>
    <row r="1122" spans="1:6" x14ac:dyDescent="0.25">
      <c r="A1122" s="182">
        <v>40007005</v>
      </c>
      <c r="B1122" s="182" t="s">
        <v>1367</v>
      </c>
      <c r="C1122" s="182" t="s">
        <v>224</v>
      </c>
      <c r="D1122" s="182" t="s">
        <v>309</v>
      </c>
      <c r="E1122" s="182" t="s">
        <v>310</v>
      </c>
      <c r="F1122" s="182" t="s">
        <v>310</v>
      </c>
    </row>
    <row r="1123" spans="1:6" x14ac:dyDescent="0.25">
      <c r="A1123" s="182">
        <v>40002926</v>
      </c>
      <c r="B1123" s="182" t="s">
        <v>1368</v>
      </c>
      <c r="C1123" s="182" t="s">
        <v>224</v>
      </c>
      <c r="D1123" s="182" t="s">
        <v>225</v>
      </c>
      <c r="E1123" s="182" t="s">
        <v>226</v>
      </c>
      <c r="F1123" s="182" t="s">
        <v>226</v>
      </c>
    </row>
    <row r="1124" spans="1:6" x14ac:dyDescent="0.25">
      <c r="A1124" s="182">
        <v>40002074</v>
      </c>
      <c r="B1124" s="182" t="s">
        <v>1369</v>
      </c>
      <c r="C1124" s="182" t="s">
        <v>224</v>
      </c>
      <c r="D1124" s="182" t="s">
        <v>333</v>
      </c>
      <c r="E1124" s="182" t="s">
        <v>334</v>
      </c>
      <c r="F1124" s="182" t="s">
        <v>334</v>
      </c>
    </row>
    <row r="1125" spans="1:6" x14ac:dyDescent="0.25">
      <c r="A1125" s="182">
        <v>40002915</v>
      </c>
      <c r="B1125" s="182" t="s">
        <v>1370</v>
      </c>
      <c r="C1125" s="182" t="s">
        <v>224</v>
      </c>
      <c r="D1125" s="182" t="s">
        <v>309</v>
      </c>
      <c r="E1125" s="182" t="s">
        <v>310</v>
      </c>
      <c r="F1125" s="182" t="s">
        <v>310</v>
      </c>
    </row>
    <row r="1126" spans="1:6" x14ac:dyDescent="0.25">
      <c r="A1126" s="182">
        <v>40005114</v>
      </c>
      <c r="B1126" s="182" t="s">
        <v>1371</v>
      </c>
      <c r="C1126" s="182" t="s">
        <v>224</v>
      </c>
      <c r="D1126" s="182" t="s">
        <v>265</v>
      </c>
      <c r="E1126" s="182" t="s">
        <v>266</v>
      </c>
      <c r="F1126" s="182" t="s">
        <v>266</v>
      </c>
    </row>
    <row r="1127" spans="1:6" x14ac:dyDescent="0.25">
      <c r="A1127" s="182">
        <v>40009780</v>
      </c>
      <c r="B1127" s="182" t="s">
        <v>1372</v>
      </c>
      <c r="C1127" s="182" t="s">
        <v>224</v>
      </c>
      <c r="D1127" s="182" t="s">
        <v>309</v>
      </c>
      <c r="E1127" s="182" t="s">
        <v>310</v>
      </c>
      <c r="F1127" s="182" t="s">
        <v>310</v>
      </c>
    </row>
    <row r="1128" spans="1:6" x14ac:dyDescent="0.25">
      <c r="A1128" s="182">
        <v>40007760</v>
      </c>
      <c r="B1128" s="182" t="s">
        <v>1373</v>
      </c>
      <c r="C1128" s="182" t="s">
        <v>224</v>
      </c>
      <c r="D1128" s="182" t="s">
        <v>277</v>
      </c>
      <c r="E1128" s="182" t="s">
        <v>278</v>
      </c>
      <c r="F1128" s="182" t="s">
        <v>278</v>
      </c>
    </row>
    <row r="1129" spans="1:6" x14ac:dyDescent="0.25">
      <c r="A1129" s="182">
        <v>40002847</v>
      </c>
      <c r="B1129" s="182" t="s">
        <v>1374</v>
      </c>
      <c r="C1129" s="182" t="s">
        <v>224</v>
      </c>
      <c r="D1129" s="182" t="s">
        <v>376</v>
      </c>
      <c r="E1129" s="182" t="s">
        <v>377</v>
      </c>
      <c r="F1129" s="182" t="s">
        <v>377</v>
      </c>
    </row>
    <row r="1130" spans="1:6" x14ac:dyDescent="0.25">
      <c r="A1130" s="182">
        <v>40008614</v>
      </c>
      <c r="B1130" s="182" t="s">
        <v>1375</v>
      </c>
      <c r="C1130" s="182" t="s">
        <v>224</v>
      </c>
      <c r="D1130" s="182" t="s">
        <v>252</v>
      </c>
      <c r="E1130" s="182" t="s">
        <v>253</v>
      </c>
      <c r="F1130" s="182" t="s">
        <v>253</v>
      </c>
    </row>
    <row r="1131" spans="1:6" x14ac:dyDescent="0.25">
      <c r="A1131" s="182">
        <v>40006662</v>
      </c>
      <c r="B1131" s="182" t="s">
        <v>1376</v>
      </c>
      <c r="C1131" s="182" t="s">
        <v>224</v>
      </c>
      <c r="D1131" s="182" t="s">
        <v>271</v>
      </c>
      <c r="E1131" s="182" t="s">
        <v>272</v>
      </c>
      <c r="F1131" s="182" t="s">
        <v>272</v>
      </c>
    </row>
    <row r="1132" spans="1:6" x14ac:dyDescent="0.25">
      <c r="A1132" s="182">
        <v>40008602</v>
      </c>
      <c r="B1132" s="182" t="s">
        <v>1377</v>
      </c>
      <c r="C1132" s="182" t="s">
        <v>224</v>
      </c>
      <c r="D1132" s="182" t="s">
        <v>225</v>
      </c>
      <c r="E1132" s="182" t="s">
        <v>226</v>
      </c>
      <c r="F1132" s="182" t="s">
        <v>226</v>
      </c>
    </row>
    <row r="1133" spans="1:6" x14ac:dyDescent="0.25">
      <c r="A1133" s="182">
        <v>40005415</v>
      </c>
      <c r="B1133" s="182" t="s">
        <v>1378</v>
      </c>
      <c r="C1133" s="182" t="s">
        <v>224</v>
      </c>
      <c r="D1133" s="182" t="s">
        <v>303</v>
      </c>
      <c r="E1133" s="182" t="s">
        <v>304</v>
      </c>
      <c r="F1133" s="182" t="s">
        <v>304</v>
      </c>
    </row>
    <row r="1134" spans="1:6" x14ac:dyDescent="0.25">
      <c r="A1134" s="182">
        <v>40003271</v>
      </c>
      <c r="B1134" s="182" t="s">
        <v>1378</v>
      </c>
      <c r="C1134" s="182" t="s">
        <v>224</v>
      </c>
      <c r="D1134" s="182" t="s">
        <v>303</v>
      </c>
      <c r="E1134" s="182" t="s">
        <v>304</v>
      </c>
      <c r="F1134" s="182" t="s">
        <v>304</v>
      </c>
    </row>
    <row r="1135" spans="1:6" x14ac:dyDescent="0.25">
      <c r="A1135" s="182">
        <v>40007967</v>
      </c>
      <c r="B1135" s="182" t="s">
        <v>1379</v>
      </c>
      <c r="C1135" s="182" t="s">
        <v>224</v>
      </c>
      <c r="D1135" s="182" t="s">
        <v>225</v>
      </c>
      <c r="E1135" s="182" t="s">
        <v>226</v>
      </c>
      <c r="F1135" s="182" t="s">
        <v>226</v>
      </c>
    </row>
    <row r="1136" spans="1:6" x14ac:dyDescent="0.25">
      <c r="A1136" s="182">
        <v>40002565</v>
      </c>
      <c r="B1136" s="182" t="s">
        <v>1380</v>
      </c>
      <c r="C1136" s="182" t="s">
        <v>224</v>
      </c>
      <c r="D1136" s="182" t="s">
        <v>268</v>
      </c>
      <c r="E1136" s="182" t="s">
        <v>269</v>
      </c>
      <c r="F1136" s="182" t="s">
        <v>269</v>
      </c>
    </row>
    <row r="1137" spans="1:6" x14ac:dyDescent="0.25">
      <c r="A1137" s="182">
        <v>40004236</v>
      </c>
      <c r="B1137" s="182" t="s">
        <v>1381</v>
      </c>
      <c r="C1137" s="182" t="s">
        <v>224</v>
      </c>
      <c r="D1137" s="182" t="s">
        <v>268</v>
      </c>
      <c r="E1137" s="182" t="s">
        <v>269</v>
      </c>
      <c r="F1137" s="182" t="s">
        <v>269</v>
      </c>
    </row>
    <row r="1138" spans="1:6" x14ac:dyDescent="0.25">
      <c r="A1138" s="182">
        <v>40006017</v>
      </c>
      <c r="B1138" s="182" t="s">
        <v>1382</v>
      </c>
      <c r="C1138" s="182" t="s">
        <v>224</v>
      </c>
      <c r="D1138" s="182" t="s">
        <v>268</v>
      </c>
      <c r="E1138" s="182" t="s">
        <v>269</v>
      </c>
      <c r="F1138" s="182" t="s">
        <v>269</v>
      </c>
    </row>
    <row r="1139" spans="1:6" x14ac:dyDescent="0.25">
      <c r="A1139" s="182">
        <v>40008354</v>
      </c>
      <c r="B1139" s="182" t="s">
        <v>1383</v>
      </c>
      <c r="C1139" s="182" t="s">
        <v>224</v>
      </c>
      <c r="D1139" s="182" t="s">
        <v>271</v>
      </c>
      <c r="E1139" s="182" t="s">
        <v>272</v>
      </c>
      <c r="F1139" s="182" t="s">
        <v>272</v>
      </c>
    </row>
    <row r="1140" spans="1:6" x14ac:dyDescent="0.25">
      <c r="A1140" s="182">
        <v>40004566</v>
      </c>
      <c r="B1140" s="182" t="s">
        <v>1384</v>
      </c>
      <c r="C1140" s="182" t="s">
        <v>224</v>
      </c>
      <c r="D1140" s="182" t="s">
        <v>268</v>
      </c>
      <c r="E1140" s="182" t="s">
        <v>269</v>
      </c>
      <c r="F1140" s="182" t="s">
        <v>269</v>
      </c>
    </row>
    <row r="1141" spans="1:6" x14ac:dyDescent="0.25">
      <c r="A1141" s="182">
        <v>40008124</v>
      </c>
      <c r="B1141" s="182" t="s">
        <v>1385</v>
      </c>
      <c r="C1141" s="182" t="s">
        <v>224</v>
      </c>
      <c r="D1141" s="182" t="s">
        <v>268</v>
      </c>
      <c r="E1141" s="182" t="s">
        <v>269</v>
      </c>
      <c r="F1141" s="182" t="s">
        <v>269</v>
      </c>
    </row>
    <row r="1142" spans="1:6" x14ac:dyDescent="0.25">
      <c r="A1142" s="182">
        <v>40004596</v>
      </c>
      <c r="B1142" s="182" t="s">
        <v>1386</v>
      </c>
      <c r="C1142" s="182" t="s">
        <v>224</v>
      </c>
      <c r="D1142" s="182" t="s">
        <v>306</v>
      </c>
      <c r="E1142" s="182" t="s">
        <v>307</v>
      </c>
      <c r="F1142" s="182" t="s">
        <v>307</v>
      </c>
    </row>
    <row r="1143" spans="1:6" x14ac:dyDescent="0.25">
      <c r="A1143" s="182">
        <v>40008812</v>
      </c>
      <c r="B1143" s="182" t="s">
        <v>1387</v>
      </c>
      <c r="C1143" s="182" t="s">
        <v>224</v>
      </c>
      <c r="D1143" s="182" t="s">
        <v>256</v>
      </c>
      <c r="E1143" s="182" t="s">
        <v>257</v>
      </c>
      <c r="F1143" s="182" t="s">
        <v>257</v>
      </c>
    </row>
    <row r="1144" spans="1:6" x14ac:dyDescent="0.25">
      <c r="A1144" s="182">
        <v>40005956</v>
      </c>
      <c r="B1144" s="182" t="s">
        <v>1387</v>
      </c>
      <c r="C1144" s="182" t="s">
        <v>224</v>
      </c>
      <c r="D1144" s="182" t="s">
        <v>228</v>
      </c>
      <c r="E1144" s="182" t="s">
        <v>229</v>
      </c>
      <c r="F1144" s="182" t="s">
        <v>229</v>
      </c>
    </row>
    <row r="1145" spans="1:6" x14ac:dyDescent="0.25">
      <c r="A1145" s="182">
        <v>40005255</v>
      </c>
      <c r="B1145" s="182" t="s">
        <v>1387</v>
      </c>
      <c r="C1145" s="182" t="s">
        <v>224</v>
      </c>
      <c r="D1145" s="182" t="s">
        <v>309</v>
      </c>
      <c r="E1145" s="182" t="s">
        <v>310</v>
      </c>
      <c r="F1145" s="182" t="s">
        <v>310</v>
      </c>
    </row>
    <row r="1146" spans="1:6" x14ac:dyDescent="0.25">
      <c r="A1146" s="182">
        <v>40007026</v>
      </c>
      <c r="B1146" s="182" t="s">
        <v>1388</v>
      </c>
      <c r="C1146" s="182" t="s">
        <v>224</v>
      </c>
      <c r="D1146" s="182" t="s">
        <v>225</v>
      </c>
      <c r="E1146" s="182" t="s">
        <v>226</v>
      </c>
      <c r="F1146" s="182" t="s">
        <v>226</v>
      </c>
    </row>
    <row r="1147" spans="1:6" x14ac:dyDescent="0.25">
      <c r="A1147" s="182">
        <v>40004332</v>
      </c>
      <c r="B1147" s="182" t="s">
        <v>1388</v>
      </c>
      <c r="C1147" s="182" t="s">
        <v>224</v>
      </c>
      <c r="D1147" s="182" t="s">
        <v>256</v>
      </c>
      <c r="E1147" s="182" t="s">
        <v>257</v>
      </c>
      <c r="F1147" s="182" t="s">
        <v>257</v>
      </c>
    </row>
    <row r="1148" spans="1:6" x14ac:dyDescent="0.25">
      <c r="A1148" s="182">
        <v>40007797</v>
      </c>
      <c r="B1148" s="182" t="s">
        <v>1389</v>
      </c>
      <c r="C1148" s="182" t="s">
        <v>224</v>
      </c>
      <c r="D1148" s="182" t="s">
        <v>256</v>
      </c>
      <c r="E1148" s="182" t="s">
        <v>257</v>
      </c>
      <c r="F1148" s="182" t="s">
        <v>257</v>
      </c>
    </row>
    <row r="1149" spans="1:6" x14ac:dyDescent="0.25">
      <c r="A1149" s="182">
        <v>40006386</v>
      </c>
      <c r="B1149" s="182" t="s">
        <v>1389</v>
      </c>
      <c r="C1149" s="182" t="s">
        <v>224</v>
      </c>
      <c r="D1149" s="182" t="s">
        <v>404</v>
      </c>
      <c r="E1149" s="182" t="s">
        <v>405</v>
      </c>
      <c r="F1149" s="182" t="s">
        <v>405</v>
      </c>
    </row>
    <row r="1150" spans="1:6" x14ac:dyDescent="0.25">
      <c r="A1150" s="182">
        <v>40004337</v>
      </c>
      <c r="B1150" s="182" t="s">
        <v>1389</v>
      </c>
      <c r="C1150" s="182" t="s">
        <v>224</v>
      </c>
      <c r="D1150" s="182" t="s">
        <v>291</v>
      </c>
      <c r="E1150" s="182" t="s">
        <v>292</v>
      </c>
      <c r="F1150" s="182" t="s">
        <v>292</v>
      </c>
    </row>
    <row r="1151" spans="1:6" x14ac:dyDescent="0.25">
      <c r="A1151" s="182">
        <v>40008522</v>
      </c>
      <c r="B1151" s="182" t="s">
        <v>1390</v>
      </c>
      <c r="C1151" s="182" t="s">
        <v>224</v>
      </c>
      <c r="D1151" s="182" t="s">
        <v>228</v>
      </c>
      <c r="E1151" s="182" t="s">
        <v>229</v>
      </c>
      <c r="F1151" s="182" t="s">
        <v>229</v>
      </c>
    </row>
    <row r="1152" spans="1:6" x14ac:dyDescent="0.25">
      <c r="A1152" s="182">
        <v>40000759</v>
      </c>
      <c r="B1152" s="182" t="s">
        <v>1391</v>
      </c>
      <c r="C1152" s="182" t="s">
        <v>224</v>
      </c>
      <c r="D1152" s="182" t="s">
        <v>252</v>
      </c>
      <c r="E1152" s="182" t="s">
        <v>253</v>
      </c>
      <c r="F1152" s="182" t="s">
        <v>253</v>
      </c>
    </row>
    <row r="1153" spans="1:6" x14ac:dyDescent="0.25">
      <c r="A1153" s="182">
        <v>40006170</v>
      </c>
      <c r="B1153" s="182" t="s">
        <v>1392</v>
      </c>
      <c r="C1153" s="182" t="s">
        <v>224</v>
      </c>
      <c r="D1153" s="182" t="s">
        <v>315</v>
      </c>
      <c r="E1153" s="182" t="s">
        <v>316</v>
      </c>
      <c r="F1153" s="182" t="s">
        <v>316</v>
      </c>
    </row>
    <row r="1154" spans="1:6" x14ac:dyDescent="0.25">
      <c r="A1154" s="182">
        <v>40002475</v>
      </c>
      <c r="B1154" s="182" t="s">
        <v>1393</v>
      </c>
      <c r="C1154" s="182" t="s">
        <v>224</v>
      </c>
      <c r="D1154" s="182" t="s">
        <v>252</v>
      </c>
      <c r="E1154" s="182" t="s">
        <v>253</v>
      </c>
      <c r="F1154" s="182" t="s">
        <v>253</v>
      </c>
    </row>
    <row r="1155" spans="1:6" x14ac:dyDescent="0.25">
      <c r="A1155" s="182">
        <v>40006209</v>
      </c>
      <c r="B1155" s="182" t="s">
        <v>1394</v>
      </c>
      <c r="C1155" s="182" t="s">
        <v>224</v>
      </c>
      <c r="D1155" s="182" t="s">
        <v>315</v>
      </c>
      <c r="E1155" s="182" t="s">
        <v>316</v>
      </c>
      <c r="F1155" s="182" t="s">
        <v>316</v>
      </c>
    </row>
    <row r="1156" spans="1:6" x14ac:dyDescent="0.25">
      <c r="A1156" s="182">
        <v>40005937</v>
      </c>
      <c r="B1156" s="182" t="s">
        <v>1395</v>
      </c>
      <c r="C1156" s="182" t="s">
        <v>224</v>
      </c>
      <c r="D1156" s="182" t="s">
        <v>449</v>
      </c>
      <c r="E1156" s="182" t="s">
        <v>450</v>
      </c>
      <c r="F1156" s="182" t="s">
        <v>450</v>
      </c>
    </row>
    <row r="1157" spans="1:6" x14ac:dyDescent="0.25">
      <c r="A1157" s="182">
        <v>40007756</v>
      </c>
      <c r="B1157" s="182" t="s">
        <v>1396</v>
      </c>
      <c r="C1157" s="182" t="s">
        <v>224</v>
      </c>
      <c r="D1157" s="182" t="s">
        <v>291</v>
      </c>
      <c r="E1157" s="182" t="s">
        <v>292</v>
      </c>
      <c r="F1157" s="182" t="s">
        <v>292</v>
      </c>
    </row>
    <row r="1158" spans="1:6" x14ac:dyDescent="0.25">
      <c r="A1158" s="182">
        <v>40007755</v>
      </c>
      <c r="B1158" s="182" t="s">
        <v>1396</v>
      </c>
      <c r="C1158" s="182" t="s">
        <v>224</v>
      </c>
      <c r="D1158" s="182" t="s">
        <v>291</v>
      </c>
      <c r="E1158" s="182" t="s">
        <v>292</v>
      </c>
      <c r="F1158" s="182" t="s">
        <v>292</v>
      </c>
    </row>
    <row r="1159" spans="1:6" x14ac:dyDescent="0.25">
      <c r="A1159" s="182">
        <v>40421254</v>
      </c>
      <c r="B1159" s="182" t="s">
        <v>1397</v>
      </c>
      <c r="C1159" s="182" t="s">
        <v>224</v>
      </c>
      <c r="D1159" s="182" t="s">
        <v>485</v>
      </c>
      <c r="E1159" s="182" t="s">
        <v>486</v>
      </c>
      <c r="F1159" s="182" t="s">
        <v>486</v>
      </c>
    </row>
    <row r="1160" spans="1:6" x14ac:dyDescent="0.25">
      <c r="A1160" s="182">
        <v>40006231</v>
      </c>
      <c r="B1160" s="182" t="s">
        <v>1398</v>
      </c>
      <c r="C1160" s="182" t="s">
        <v>224</v>
      </c>
      <c r="D1160" s="182" t="s">
        <v>445</v>
      </c>
      <c r="E1160" s="182" t="s">
        <v>446</v>
      </c>
      <c r="F1160" s="182" t="s">
        <v>446</v>
      </c>
    </row>
    <row r="1161" spans="1:6" x14ac:dyDescent="0.25">
      <c r="A1161" s="182">
        <v>40001384</v>
      </c>
      <c r="B1161" s="182" t="s">
        <v>1399</v>
      </c>
      <c r="C1161" s="182" t="s">
        <v>224</v>
      </c>
      <c r="D1161" s="182" t="s">
        <v>268</v>
      </c>
      <c r="E1161" s="182" t="s">
        <v>269</v>
      </c>
      <c r="F1161" s="182" t="s">
        <v>269</v>
      </c>
    </row>
    <row r="1162" spans="1:6" x14ac:dyDescent="0.25">
      <c r="A1162" s="182">
        <v>40420501</v>
      </c>
      <c r="B1162" s="182" t="s">
        <v>1400</v>
      </c>
      <c r="C1162" s="182" t="s">
        <v>231</v>
      </c>
      <c r="D1162" s="182" t="s">
        <v>232</v>
      </c>
      <c r="E1162" s="182" t="s">
        <v>233</v>
      </c>
      <c r="F1162" s="182" t="s">
        <v>233</v>
      </c>
    </row>
    <row r="1163" spans="1:6" x14ac:dyDescent="0.25">
      <c r="A1163" s="182">
        <v>40421225</v>
      </c>
      <c r="B1163" s="182" t="s">
        <v>1401</v>
      </c>
      <c r="C1163" s="182" t="s">
        <v>231</v>
      </c>
      <c r="D1163" s="182" t="s">
        <v>232</v>
      </c>
      <c r="E1163" s="182" t="s">
        <v>233</v>
      </c>
      <c r="F1163" s="182" t="s">
        <v>233</v>
      </c>
    </row>
    <row r="1164" spans="1:6" x14ac:dyDescent="0.25">
      <c r="A1164" s="182">
        <v>40003872</v>
      </c>
      <c r="B1164" s="182" t="s">
        <v>1402</v>
      </c>
      <c r="C1164" s="182" t="s">
        <v>224</v>
      </c>
      <c r="D1164" s="182" t="s">
        <v>277</v>
      </c>
      <c r="E1164" s="182" t="s">
        <v>278</v>
      </c>
      <c r="F1164" s="182" t="s">
        <v>278</v>
      </c>
    </row>
    <row r="1165" spans="1:6" x14ac:dyDescent="0.25">
      <c r="A1165" s="182">
        <v>40002394</v>
      </c>
      <c r="B1165" s="182" t="s">
        <v>1403</v>
      </c>
      <c r="C1165" s="182" t="s">
        <v>224</v>
      </c>
      <c r="D1165" s="182" t="s">
        <v>252</v>
      </c>
      <c r="E1165" s="182" t="s">
        <v>253</v>
      </c>
      <c r="F1165" s="182" t="s">
        <v>253</v>
      </c>
    </row>
    <row r="1166" spans="1:6" x14ac:dyDescent="0.25">
      <c r="A1166" s="182">
        <v>40002815</v>
      </c>
      <c r="B1166" s="182" t="s">
        <v>1404</v>
      </c>
      <c r="C1166" s="182" t="s">
        <v>224</v>
      </c>
      <c r="D1166" s="182" t="s">
        <v>404</v>
      </c>
      <c r="E1166" s="182" t="s">
        <v>405</v>
      </c>
      <c r="F1166" s="182" t="s">
        <v>405</v>
      </c>
    </row>
    <row r="1167" spans="1:6" x14ac:dyDescent="0.25">
      <c r="A1167" s="182">
        <v>46900001</v>
      </c>
      <c r="B1167" s="182" t="s">
        <v>1405</v>
      </c>
      <c r="C1167" s="182" t="s">
        <v>224</v>
      </c>
      <c r="D1167" s="182" t="s">
        <v>485</v>
      </c>
      <c r="E1167" s="182" t="s">
        <v>486</v>
      </c>
      <c r="F1167" s="182" t="s">
        <v>486</v>
      </c>
    </row>
    <row r="1168" spans="1:6" x14ac:dyDescent="0.25">
      <c r="A1168" s="182">
        <v>40000681</v>
      </c>
      <c r="B1168" s="182" t="s">
        <v>1406</v>
      </c>
      <c r="C1168" s="182" t="s">
        <v>224</v>
      </c>
      <c r="D1168" s="182" t="s">
        <v>404</v>
      </c>
      <c r="E1168" s="182" t="s">
        <v>405</v>
      </c>
      <c r="F1168" s="182" t="s">
        <v>405</v>
      </c>
    </row>
    <row r="1169" spans="1:6" x14ac:dyDescent="0.25">
      <c r="A1169" s="182">
        <v>40420184</v>
      </c>
      <c r="B1169" s="182" t="s">
        <v>1407</v>
      </c>
      <c r="C1169" s="182" t="s">
        <v>231</v>
      </c>
      <c r="D1169" s="182" t="s">
        <v>236</v>
      </c>
      <c r="E1169" s="182" t="s">
        <v>237</v>
      </c>
      <c r="F1169" s="182" t="s">
        <v>237</v>
      </c>
    </row>
    <row r="1170" spans="1:6" x14ac:dyDescent="0.25">
      <c r="A1170" s="182">
        <v>40006751</v>
      </c>
      <c r="B1170" s="182" t="s">
        <v>1408</v>
      </c>
      <c r="C1170" s="182" t="s">
        <v>224</v>
      </c>
      <c r="D1170" s="182" t="s">
        <v>225</v>
      </c>
      <c r="E1170" s="182" t="s">
        <v>226</v>
      </c>
      <c r="F1170" s="182" t="s">
        <v>226</v>
      </c>
    </row>
    <row r="1171" spans="1:6" x14ac:dyDescent="0.25">
      <c r="A1171" s="182">
        <v>40420302</v>
      </c>
      <c r="B1171" s="182" t="s">
        <v>1409</v>
      </c>
      <c r="C1171" s="182" t="s">
        <v>231</v>
      </c>
      <c r="D1171" s="182" t="s">
        <v>236</v>
      </c>
      <c r="E1171" s="182" t="s">
        <v>237</v>
      </c>
      <c r="F1171" s="182" t="s">
        <v>237</v>
      </c>
    </row>
    <row r="1172" spans="1:6" x14ac:dyDescent="0.25">
      <c r="A1172" s="182">
        <v>40006904</v>
      </c>
      <c r="B1172" s="182" t="s">
        <v>1410</v>
      </c>
      <c r="C1172" s="182" t="s">
        <v>224</v>
      </c>
      <c r="D1172" s="182" t="s">
        <v>252</v>
      </c>
      <c r="E1172" s="182" t="s">
        <v>253</v>
      </c>
      <c r="F1172" s="182" t="s">
        <v>253</v>
      </c>
    </row>
    <row r="1173" spans="1:6" x14ac:dyDescent="0.25">
      <c r="A1173" s="182">
        <v>40009946</v>
      </c>
      <c r="B1173" s="182" t="s">
        <v>1411</v>
      </c>
      <c r="C1173" s="182" t="s">
        <v>224</v>
      </c>
      <c r="D1173" s="182" t="s">
        <v>303</v>
      </c>
      <c r="E1173" s="182" t="s">
        <v>304</v>
      </c>
      <c r="F1173" s="182" t="s">
        <v>304</v>
      </c>
    </row>
    <row r="1174" spans="1:6" x14ac:dyDescent="0.25">
      <c r="A1174" s="182">
        <v>40008449</v>
      </c>
      <c r="B1174" s="182" t="s">
        <v>1411</v>
      </c>
      <c r="C1174" s="182" t="s">
        <v>224</v>
      </c>
      <c r="D1174" s="182" t="s">
        <v>277</v>
      </c>
      <c r="E1174" s="182" t="s">
        <v>278</v>
      </c>
      <c r="F1174" s="182" t="s">
        <v>278</v>
      </c>
    </row>
    <row r="1175" spans="1:6" x14ac:dyDescent="0.25">
      <c r="A1175" s="182">
        <v>40421471</v>
      </c>
      <c r="B1175" s="182" t="s">
        <v>1412</v>
      </c>
      <c r="C1175" s="182" t="s">
        <v>231</v>
      </c>
      <c r="D1175" s="182" t="s">
        <v>236</v>
      </c>
      <c r="E1175" s="182" t="s">
        <v>237</v>
      </c>
      <c r="F1175" s="182" t="s">
        <v>237</v>
      </c>
    </row>
    <row r="1176" spans="1:6" x14ac:dyDescent="0.25">
      <c r="A1176" s="182">
        <v>40009381</v>
      </c>
      <c r="B1176" s="182" t="s">
        <v>1413</v>
      </c>
      <c r="C1176" s="182" t="s">
        <v>224</v>
      </c>
      <c r="D1176" s="182" t="s">
        <v>277</v>
      </c>
      <c r="E1176" s="182" t="s">
        <v>278</v>
      </c>
      <c r="F1176" s="182" t="s">
        <v>278</v>
      </c>
    </row>
    <row r="1177" spans="1:6" x14ac:dyDescent="0.25">
      <c r="A1177" s="182">
        <v>40005624</v>
      </c>
      <c r="B1177" s="182" t="s">
        <v>1413</v>
      </c>
      <c r="C1177" s="182" t="s">
        <v>224</v>
      </c>
      <c r="D1177" s="182" t="s">
        <v>322</v>
      </c>
      <c r="E1177" s="182" t="s">
        <v>323</v>
      </c>
      <c r="F1177" s="182" t="s">
        <v>323</v>
      </c>
    </row>
    <row r="1178" spans="1:6" x14ac:dyDescent="0.25">
      <c r="A1178" s="182">
        <v>40008226</v>
      </c>
      <c r="B1178" s="182" t="s">
        <v>1414</v>
      </c>
      <c r="C1178" s="182" t="s">
        <v>224</v>
      </c>
      <c r="D1178" s="182" t="s">
        <v>262</v>
      </c>
      <c r="E1178" s="182" t="s">
        <v>263</v>
      </c>
      <c r="F1178" s="182" t="s">
        <v>263</v>
      </c>
    </row>
    <row r="1179" spans="1:6" x14ac:dyDescent="0.25">
      <c r="A1179" s="182">
        <v>40009225</v>
      </c>
      <c r="B1179" s="182" t="s">
        <v>1415</v>
      </c>
      <c r="C1179" s="182" t="s">
        <v>224</v>
      </c>
      <c r="D1179" s="182" t="s">
        <v>268</v>
      </c>
      <c r="E1179" s="182" t="s">
        <v>269</v>
      </c>
      <c r="F1179" s="182" t="s">
        <v>269</v>
      </c>
    </row>
    <row r="1180" spans="1:6" x14ac:dyDescent="0.25">
      <c r="A1180" s="182">
        <v>40009469</v>
      </c>
      <c r="B1180" s="182" t="s">
        <v>1416</v>
      </c>
      <c r="C1180" s="182" t="s">
        <v>224</v>
      </c>
      <c r="D1180" s="182" t="s">
        <v>306</v>
      </c>
      <c r="E1180" s="182" t="s">
        <v>307</v>
      </c>
      <c r="F1180" s="182" t="s">
        <v>307</v>
      </c>
    </row>
    <row r="1181" spans="1:6" x14ac:dyDescent="0.25">
      <c r="A1181" s="182">
        <v>40009927</v>
      </c>
      <c r="B1181" s="182" t="s">
        <v>1417</v>
      </c>
      <c r="C1181" s="182" t="s">
        <v>224</v>
      </c>
      <c r="D1181" s="182" t="s">
        <v>306</v>
      </c>
      <c r="E1181" s="182" t="s">
        <v>307</v>
      </c>
      <c r="F1181" s="182" t="s">
        <v>307</v>
      </c>
    </row>
    <row r="1182" spans="1:6" x14ac:dyDescent="0.25">
      <c r="A1182" s="182">
        <v>40003149</v>
      </c>
      <c r="B1182" s="182" t="s">
        <v>1418</v>
      </c>
      <c r="C1182" s="182" t="s">
        <v>224</v>
      </c>
      <c r="D1182" s="182" t="s">
        <v>265</v>
      </c>
      <c r="E1182" s="182" t="s">
        <v>266</v>
      </c>
      <c r="F1182" s="182" t="s">
        <v>266</v>
      </c>
    </row>
    <row r="1183" spans="1:6" x14ac:dyDescent="0.25">
      <c r="A1183" s="182">
        <v>40008175</v>
      </c>
      <c r="B1183" s="182" t="s">
        <v>1419</v>
      </c>
      <c r="C1183" s="182" t="s">
        <v>224</v>
      </c>
      <c r="D1183" s="182" t="s">
        <v>303</v>
      </c>
      <c r="E1183" s="182" t="s">
        <v>304</v>
      </c>
      <c r="F1183" s="182" t="s">
        <v>304</v>
      </c>
    </row>
    <row r="1184" spans="1:6" x14ac:dyDescent="0.25">
      <c r="A1184" s="182">
        <v>40002859</v>
      </c>
      <c r="B1184" s="182" t="s">
        <v>1420</v>
      </c>
      <c r="C1184" s="182" t="s">
        <v>224</v>
      </c>
      <c r="D1184" s="182" t="s">
        <v>271</v>
      </c>
      <c r="E1184" s="182" t="s">
        <v>272</v>
      </c>
      <c r="F1184" s="182" t="s">
        <v>272</v>
      </c>
    </row>
    <row r="1185" spans="1:6" x14ac:dyDescent="0.25">
      <c r="A1185" s="182">
        <v>40424249</v>
      </c>
      <c r="B1185" s="182" t="s">
        <v>1421</v>
      </c>
      <c r="C1185" s="182" t="s">
        <v>231</v>
      </c>
      <c r="D1185" s="182" t="s">
        <v>236</v>
      </c>
      <c r="E1185" s="182" t="s">
        <v>237</v>
      </c>
      <c r="F1185" s="182" t="s">
        <v>237</v>
      </c>
    </row>
    <row r="1186" spans="1:6" x14ac:dyDescent="0.25">
      <c r="A1186" s="182">
        <v>40003937</v>
      </c>
      <c r="B1186" s="182" t="s">
        <v>1422</v>
      </c>
      <c r="C1186" s="182" t="s">
        <v>224</v>
      </c>
      <c r="D1186" s="182" t="s">
        <v>256</v>
      </c>
      <c r="E1186" s="182" t="s">
        <v>257</v>
      </c>
      <c r="F1186" s="182" t="s">
        <v>257</v>
      </c>
    </row>
    <row r="1187" spans="1:6" x14ac:dyDescent="0.25">
      <c r="A1187" s="182">
        <v>40420362</v>
      </c>
      <c r="B1187" s="182" t="s">
        <v>1423</v>
      </c>
      <c r="C1187" s="182" t="s">
        <v>231</v>
      </c>
      <c r="D1187" s="182" t="s">
        <v>236</v>
      </c>
      <c r="E1187" s="182" t="s">
        <v>237</v>
      </c>
      <c r="F1187" s="182" t="s">
        <v>237</v>
      </c>
    </row>
    <row r="1188" spans="1:6" x14ac:dyDescent="0.25">
      <c r="A1188" s="182">
        <v>40006895</v>
      </c>
      <c r="B1188" s="182" t="s">
        <v>1424</v>
      </c>
      <c r="C1188" s="182" t="s">
        <v>224</v>
      </c>
      <c r="D1188" s="182" t="s">
        <v>404</v>
      </c>
      <c r="E1188" s="182" t="s">
        <v>405</v>
      </c>
      <c r="F1188" s="182" t="s">
        <v>405</v>
      </c>
    </row>
    <row r="1189" spans="1:6" x14ac:dyDescent="0.25">
      <c r="A1189" s="182">
        <v>40420936</v>
      </c>
      <c r="B1189" s="182" t="s">
        <v>1425</v>
      </c>
      <c r="C1189" s="182" t="s">
        <v>231</v>
      </c>
      <c r="D1189" s="182" t="s">
        <v>236</v>
      </c>
      <c r="E1189" s="182" t="s">
        <v>237</v>
      </c>
      <c r="F1189" s="182" t="s">
        <v>237</v>
      </c>
    </row>
    <row r="1190" spans="1:6" x14ac:dyDescent="0.25">
      <c r="A1190" s="182">
        <v>40008752</v>
      </c>
      <c r="B1190" s="182" t="s">
        <v>1426</v>
      </c>
      <c r="C1190" s="182" t="s">
        <v>224</v>
      </c>
      <c r="D1190" s="182" t="s">
        <v>438</v>
      </c>
      <c r="E1190" s="182" t="s">
        <v>439</v>
      </c>
      <c r="F1190" s="182" t="s">
        <v>439</v>
      </c>
    </row>
    <row r="1191" spans="1:6" x14ac:dyDescent="0.25">
      <c r="A1191" s="182">
        <v>40002835</v>
      </c>
      <c r="B1191" s="182" t="s">
        <v>1426</v>
      </c>
      <c r="C1191" s="182" t="s">
        <v>224</v>
      </c>
      <c r="D1191" s="182" t="s">
        <v>438</v>
      </c>
      <c r="E1191" s="182" t="s">
        <v>439</v>
      </c>
      <c r="F1191" s="182" t="s">
        <v>439</v>
      </c>
    </row>
    <row r="1192" spans="1:6" x14ac:dyDescent="0.25">
      <c r="A1192" s="182">
        <v>40420672</v>
      </c>
      <c r="B1192" s="182" t="s">
        <v>1427</v>
      </c>
      <c r="C1192" s="182" t="s">
        <v>231</v>
      </c>
      <c r="D1192" s="182" t="s">
        <v>285</v>
      </c>
      <c r="E1192" s="182" t="s">
        <v>286</v>
      </c>
      <c r="F1192" s="182" t="s">
        <v>286</v>
      </c>
    </row>
    <row r="1193" spans="1:6" x14ac:dyDescent="0.25">
      <c r="A1193" s="182">
        <v>40006900</v>
      </c>
      <c r="B1193" s="182" t="s">
        <v>1428</v>
      </c>
      <c r="C1193" s="182" t="s">
        <v>224</v>
      </c>
      <c r="D1193" s="182" t="s">
        <v>252</v>
      </c>
      <c r="E1193" s="182" t="s">
        <v>253</v>
      </c>
      <c r="F1193" s="182" t="s">
        <v>253</v>
      </c>
    </row>
    <row r="1194" spans="1:6" x14ac:dyDescent="0.25">
      <c r="A1194" s="182">
        <v>40002786</v>
      </c>
      <c r="B1194" s="182" t="s">
        <v>1429</v>
      </c>
      <c r="C1194" s="182" t="s">
        <v>224</v>
      </c>
      <c r="D1194" s="182" t="s">
        <v>342</v>
      </c>
      <c r="E1194" s="182" t="s">
        <v>343</v>
      </c>
      <c r="F1194" s="182" t="s">
        <v>343</v>
      </c>
    </row>
    <row r="1195" spans="1:6" x14ac:dyDescent="0.25">
      <c r="A1195" s="182">
        <v>40002536</v>
      </c>
      <c r="B1195" s="182" t="s">
        <v>1430</v>
      </c>
      <c r="C1195" s="182" t="s">
        <v>224</v>
      </c>
      <c r="D1195" s="182" t="s">
        <v>291</v>
      </c>
      <c r="E1195" s="182" t="s">
        <v>292</v>
      </c>
      <c r="F1195" s="182" t="s">
        <v>292</v>
      </c>
    </row>
    <row r="1196" spans="1:6" x14ac:dyDescent="0.25">
      <c r="A1196" s="182">
        <v>40009872</v>
      </c>
      <c r="B1196" s="182" t="s">
        <v>1431</v>
      </c>
      <c r="C1196" s="182" t="s">
        <v>224</v>
      </c>
      <c r="D1196" s="182" t="s">
        <v>252</v>
      </c>
      <c r="E1196" s="182" t="s">
        <v>253</v>
      </c>
      <c r="F1196" s="182" t="s">
        <v>253</v>
      </c>
    </row>
    <row r="1197" spans="1:6" x14ac:dyDescent="0.25">
      <c r="A1197" s="182">
        <v>40009099</v>
      </c>
      <c r="B1197" s="182" t="s">
        <v>1432</v>
      </c>
      <c r="C1197" s="182" t="s">
        <v>224</v>
      </c>
      <c r="D1197" s="182" t="s">
        <v>449</v>
      </c>
      <c r="E1197" s="182" t="s">
        <v>450</v>
      </c>
      <c r="F1197" s="182" t="s">
        <v>450</v>
      </c>
    </row>
    <row r="1198" spans="1:6" x14ac:dyDescent="0.25">
      <c r="A1198" s="182">
        <v>40009959</v>
      </c>
      <c r="B1198" s="182" t="s">
        <v>1433</v>
      </c>
      <c r="C1198" s="182" t="s">
        <v>224</v>
      </c>
      <c r="D1198" s="182" t="s">
        <v>228</v>
      </c>
      <c r="E1198" s="182" t="s">
        <v>229</v>
      </c>
      <c r="F1198" s="182" t="s">
        <v>229</v>
      </c>
    </row>
    <row r="1199" spans="1:6" x14ac:dyDescent="0.25">
      <c r="A1199" s="182">
        <v>40009066</v>
      </c>
      <c r="B1199" s="182" t="s">
        <v>1434</v>
      </c>
      <c r="C1199" s="182" t="s">
        <v>224</v>
      </c>
      <c r="D1199" s="182" t="s">
        <v>268</v>
      </c>
      <c r="E1199" s="182" t="s">
        <v>269</v>
      </c>
      <c r="F1199" s="182" t="s">
        <v>269</v>
      </c>
    </row>
    <row r="1200" spans="1:6" x14ac:dyDescent="0.25">
      <c r="A1200" s="182">
        <v>40001334</v>
      </c>
      <c r="B1200" s="182" t="s">
        <v>1435</v>
      </c>
      <c r="C1200" s="182" t="s">
        <v>224</v>
      </c>
      <c r="D1200" s="182" t="s">
        <v>322</v>
      </c>
      <c r="E1200" s="182" t="s">
        <v>323</v>
      </c>
      <c r="F1200" s="182" t="s">
        <v>323</v>
      </c>
    </row>
    <row r="1201" spans="1:6" x14ac:dyDescent="0.25">
      <c r="A1201" s="182">
        <v>40004280</v>
      </c>
      <c r="B1201" s="182" t="s">
        <v>1436</v>
      </c>
      <c r="C1201" s="182" t="s">
        <v>224</v>
      </c>
      <c r="D1201" s="182" t="s">
        <v>265</v>
      </c>
      <c r="E1201" s="182" t="s">
        <v>266</v>
      </c>
      <c r="F1201" s="182" t="s">
        <v>266</v>
      </c>
    </row>
    <row r="1202" spans="1:6" x14ac:dyDescent="0.25">
      <c r="A1202" s="182">
        <v>40005848</v>
      </c>
      <c r="B1202" s="182" t="s">
        <v>1437</v>
      </c>
      <c r="C1202" s="182" t="s">
        <v>224</v>
      </c>
      <c r="D1202" s="182" t="s">
        <v>228</v>
      </c>
      <c r="E1202" s="182" t="s">
        <v>229</v>
      </c>
      <c r="F1202" s="182" t="s">
        <v>229</v>
      </c>
    </row>
    <row r="1203" spans="1:6" x14ac:dyDescent="0.25">
      <c r="A1203" s="182">
        <v>40002911</v>
      </c>
      <c r="B1203" s="182" t="s">
        <v>1438</v>
      </c>
      <c r="C1203" s="182" t="s">
        <v>224</v>
      </c>
      <c r="D1203" s="182" t="s">
        <v>277</v>
      </c>
      <c r="E1203" s="182" t="s">
        <v>278</v>
      </c>
      <c r="F1203" s="182" t="s">
        <v>278</v>
      </c>
    </row>
    <row r="1204" spans="1:6" x14ac:dyDescent="0.25">
      <c r="A1204" s="182">
        <v>40005370</v>
      </c>
      <c r="B1204" s="182" t="s">
        <v>1439</v>
      </c>
      <c r="C1204" s="182" t="s">
        <v>224</v>
      </c>
      <c r="D1204" s="182" t="s">
        <v>277</v>
      </c>
      <c r="E1204" s="182" t="s">
        <v>278</v>
      </c>
      <c r="F1204" s="182" t="s">
        <v>278</v>
      </c>
    </row>
    <row r="1205" spans="1:6" x14ac:dyDescent="0.25">
      <c r="A1205" s="182">
        <v>40009939</v>
      </c>
      <c r="B1205" s="182" t="s">
        <v>1440</v>
      </c>
      <c r="C1205" s="182" t="s">
        <v>224</v>
      </c>
      <c r="D1205" s="182" t="s">
        <v>333</v>
      </c>
      <c r="E1205" s="182" t="s">
        <v>334</v>
      </c>
      <c r="F1205" s="182" t="s">
        <v>334</v>
      </c>
    </row>
    <row r="1206" spans="1:6" x14ac:dyDescent="0.25">
      <c r="A1206" s="182">
        <v>40420243</v>
      </c>
      <c r="B1206" s="182" t="s">
        <v>1441</v>
      </c>
      <c r="C1206" s="182" t="s">
        <v>231</v>
      </c>
      <c r="D1206" s="182" t="s">
        <v>232</v>
      </c>
      <c r="E1206" s="182" t="s">
        <v>233</v>
      </c>
      <c r="F1206" s="182" t="s">
        <v>233</v>
      </c>
    </row>
    <row r="1207" spans="1:6" x14ac:dyDescent="0.25">
      <c r="A1207" s="182">
        <v>40005380</v>
      </c>
      <c r="B1207" s="182" t="s">
        <v>1442</v>
      </c>
      <c r="C1207" s="182" t="s">
        <v>224</v>
      </c>
      <c r="D1207" s="182" t="s">
        <v>249</v>
      </c>
      <c r="E1207" s="182" t="s">
        <v>250</v>
      </c>
      <c r="F1207" s="182" t="s">
        <v>250</v>
      </c>
    </row>
    <row r="1208" spans="1:6" x14ac:dyDescent="0.25">
      <c r="A1208" s="182">
        <v>40009141</v>
      </c>
      <c r="B1208" s="182" t="s">
        <v>1443</v>
      </c>
      <c r="C1208" s="182" t="s">
        <v>224</v>
      </c>
      <c r="D1208" s="182" t="s">
        <v>225</v>
      </c>
      <c r="E1208" s="182" t="s">
        <v>226</v>
      </c>
      <c r="F1208" s="182" t="s">
        <v>226</v>
      </c>
    </row>
    <row r="1209" spans="1:6" x14ac:dyDescent="0.25">
      <c r="A1209" s="182">
        <v>40421392</v>
      </c>
      <c r="B1209" s="182" t="s">
        <v>1444</v>
      </c>
      <c r="C1209" s="182" t="s">
        <v>231</v>
      </c>
      <c r="D1209" s="182" t="s">
        <v>232</v>
      </c>
      <c r="E1209" s="182" t="s">
        <v>233</v>
      </c>
      <c r="F1209" s="182" t="s">
        <v>233</v>
      </c>
    </row>
    <row r="1210" spans="1:6" x14ac:dyDescent="0.25">
      <c r="A1210" s="182">
        <v>40002955</v>
      </c>
      <c r="B1210" s="182" t="s">
        <v>1445</v>
      </c>
      <c r="C1210" s="182" t="s">
        <v>224</v>
      </c>
      <c r="D1210" s="182" t="s">
        <v>303</v>
      </c>
      <c r="E1210" s="182" t="s">
        <v>304</v>
      </c>
      <c r="F1210" s="182" t="s">
        <v>304</v>
      </c>
    </row>
    <row r="1211" spans="1:6" x14ac:dyDescent="0.25">
      <c r="A1211" s="182">
        <v>40009064</v>
      </c>
      <c r="B1211" s="182" t="s">
        <v>1446</v>
      </c>
      <c r="C1211" s="182" t="s">
        <v>224</v>
      </c>
      <c r="D1211" s="182" t="s">
        <v>249</v>
      </c>
      <c r="E1211" s="182" t="s">
        <v>250</v>
      </c>
      <c r="F1211" s="182" t="s">
        <v>250</v>
      </c>
    </row>
    <row r="1212" spans="1:6" x14ac:dyDescent="0.25">
      <c r="A1212" s="182">
        <v>40005371</v>
      </c>
      <c r="B1212" s="182" t="s">
        <v>1447</v>
      </c>
      <c r="C1212" s="182" t="s">
        <v>224</v>
      </c>
      <c r="D1212" s="182" t="s">
        <v>303</v>
      </c>
      <c r="E1212" s="182" t="s">
        <v>304</v>
      </c>
      <c r="F1212" s="182" t="s">
        <v>304</v>
      </c>
    </row>
    <row r="1213" spans="1:6" x14ac:dyDescent="0.25">
      <c r="A1213" s="182">
        <v>40006972</v>
      </c>
      <c r="B1213" s="182" t="s">
        <v>1448</v>
      </c>
      <c r="C1213" s="182" t="s">
        <v>224</v>
      </c>
      <c r="D1213" s="182" t="s">
        <v>303</v>
      </c>
      <c r="E1213" s="182" t="s">
        <v>304</v>
      </c>
      <c r="F1213" s="182" t="s">
        <v>304</v>
      </c>
    </row>
    <row r="1214" spans="1:6" x14ac:dyDescent="0.25">
      <c r="A1214" s="182">
        <v>40420582</v>
      </c>
      <c r="B1214" s="182" t="s">
        <v>1449</v>
      </c>
      <c r="C1214" s="182" t="s">
        <v>231</v>
      </c>
      <c r="D1214" s="182" t="s">
        <v>236</v>
      </c>
      <c r="E1214" s="182" t="s">
        <v>237</v>
      </c>
      <c r="F1214" s="182" t="s">
        <v>237</v>
      </c>
    </row>
    <row r="1215" spans="1:6" x14ac:dyDescent="0.25">
      <c r="A1215" s="182">
        <v>40009140</v>
      </c>
      <c r="B1215" s="182" t="s">
        <v>1450</v>
      </c>
      <c r="C1215" s="182" t="s">
        <v>224</v>
      </c>
      <c r="D1215" s="182" t="s">
        <v>268</v>
      </c>
      <c r="E1215" s="182" t="s">
        <v>269</v>
      </c>
      <c r="F1215" s="182" t="s">
        <v>269</v>
      </c>
    </row>
    <row r="1216" spans="1:6" x14ac:dyDescent="0.25">
      <c r="A1216" s="182">
        <v>40001597</v>
      </c>
      <c r="B1216" s="182" t="s">
        <v>1451</v>
      </c>
      <c r="C1216" s="182" t="s">
        <v>224</v>
      </c>
      <c r="D1216" s="182" t="s">
        <v>225</v>
      </c>
      <c r="E1216" s="182" t="s">
        <v>226</v>
      </c>
      <c r="F1216" s="182" t="s">
        <v>226</v>
      </c>
    </row>
    <row r="1217" spans="1:6" x14ac:dyDescent="0.25">
      <c r="A1217" s="182">
        <v>40008925</v>
      </c>
      <c r="B1217" s="182" t="s">
        <v>1452</v>
      </c>
      <c r="C1217" s="182" t="s">
        <v>224</v>
      </c>
      <c r="D1217" s="182" t="s">
        <v>265</v>
      </c>
      <c r="E1217" s="182" t="s">
        <v>266</v>
      </c>
      <c r="F1217" s="182" t="s">
        <v>266</v>
      </c>
    </row>
    <row r="1218" spans="1:6" x14ac:dyDescent="0.25">
      <c r="A1218" s="182">
        <v>40008234</v>
      </c>
      <c r="B1218" s="182" t="s">
        <v>1453</v>
      </c>
      <c r="C1218" s="182" t="s">
        <v>224</v>
      </c>
      <c r="D1218" s="182" t="s">
        <v>262</v>
      </c>
      <c r="E1218" s="182" t="s">
        <v>263</v>
      </c>
      <c r="F1218" s="182" t="s">
        <v>263</v>
      </c>
    </row>
    <row r="1219" spans="1:6" x14ac:dyDescent="0.25">
      <c r="A1219" s="182">
        <v>40420519</v>
      </c>
      <c r="B1219" s="182" t="s">
        <v>1454</v>
      </c>
      <c r="C1219" s="182" t="s">
        <v>231</v>
      </c>
      <c r="D1219" s="182" t="s">
        <v>338</v>
      </c>
      <c r="E1219" s="182" t="s">
        <v>339</v>
      </c>
      <c r="F1219" s="182" t="s">
        <v>339</v>
      </c>
    </row>
    <row r="1220" spans="1:6" x14ac:dyDescent="0.25">
      <c r="A1220" s="182">
        <v>40420884</v>
      </c>
      <c r="B1220" s="182" t="s">
        <v>1455</v>
      </c>
      <c r="C1220" s="182" t="s">
        <v>231</v>
      </c>
      <c r="D1220" s="182" t="s">
        <v>338</v>
      </c>
      <c r="E1220" s="182" t="s">
        <v>339</v>
      </c>
      <c r="F1220" s="182" t="s">
        <v>339</v>
      </c>
    </row>
    <row r="1221" spans="1:6" x14ac:dyDescent="0.25">
      <c r="A1221" s="182">
        <v>40420879</v>
      </c>
      <c r="B1221" s="182" t="s">
        <v>1456</v>
      </c>
      <c r="C1221" s="182" t="s">
        <v>231</v>
      </c>
      <c r="D1221" s="182" t="s">
        <v>338</v>
      </c>
      <c r="E1221" s="182" t="s">
        <v>339</v>
      </c>
      <c r="F1221" s="182" t="s">
        <v>339</v>
      </c>
    </row>
    <row r="1222" spans="1:6" x14ac:dyDescent="0.25">
      <c r="A1222" s="182">
        <v>40420785</v>
      </c>
      <c r="B1222" s="182" t="s">
        <v>1457</v>
      </c>
      <c r="C1222" s="182" t="s">
        <v>231</v>
      </c>
      <c r="D1222" s="182" t="s">
        <v>338</v>
      </c>
      <c r="E1222" s="182" t="s">
        <v>339</v>
      </c>
      <c r="F1222" s="182" t="s">
        <v>339</v>
      </c>
    </row>
    <row r="1223" spans="1:6" x14ac:dyDescent="0.25">
      <c r="A1223" s="182">
        <v>40420406</v>
      </c>
      <c r="B1223" s="182" t="s">
        <v>1457</v>
      </c>
      <c r="C1223" s="182" t="s">
        <v>231</v>
      </c>
      <c r="D1223" s="182" t="s">
        <v>232</v>
      </c>
      <c r="E1223" s="182" t="s">
        <v>233</v>
      </c>
      <c r="F1223" s="182" t="s">
        <v>233</v>
      </c>
    </row>
    <row r="1224" spans="1:6" x14ac:dyDescent="0.25">
      <c r="A1224" s="182">
        <v>40424382</v>
      </c>
      <c r="B1224" s="182" t="s">
        <v>1458</v>
      </c>
      <c r="C1224" s="182" t="s">
        <v>231</v>
      </c>
      <c r="D1224" s="182" t="s">
        <v>338</v>
      </c>
      <c r="E1224" s="182" t="s">
        <v>339</v>
      </c>
      <c r="F1224" s="182" t="s">
        <v>339</v>
      </c>
    </row>
    <row r="1225" spans="1:6" x14ac:dyDescent="0.25">
      <c r="A1225" s="182">
        <v>40007781</v>
      </c>
      <c r="B1225" s="182" t="s">
        <v>1459</v>
      </c>
      <c r="C1225" s="182" t="s">
        <v>224</v>
      </c>
      <c r="D1225" s="182" t="s">
        <v>249</v>
      </c>
      <c r="E1225" s="182" t="s">
        <v>250</v>
      </c>
      <c r="F1225" s="182" t="s">
        <v>250</v>
      </c>
    </row>
    <row r="1226" spans="1:6" x14ac:dyDescent="0.25">
      <c r="A1226" s="182">
        <v>40005368</v>
      </c>
      <c r="B1226" s="182" t="s">
        <v>1460</v>
      </c>
      <c r="C1226" s="182" t="s">
        <v>224</v>
      </c>
      <c r="D1226" s="182" t="s">
        <v>333</v>
      </c>
      <c r="E1226" s="182" t="s">
        <v>334</v>
      </c>
      <c r="F1226" s="182" t="s">
        <v>334</v>
      </c>
    </row>
    <row r="1227" spans="1:6" x14ac:dyDescent="0.25">
      <c r="A1227" s="182">
        <v>40003055</v>
      </c>
      <c r="B1227" s="182" t="s">
        <v>1461</v>
      </c>
      <c r="C1227" s="182" t="s">
        <v>224</v>
      </c>
      <c r="D1227" s="182" t="s">
        <v>322</v>
      </c>
      <c r="E1227" s="182" t="s">
        <v>323</v>
      </c>
      <c r="F1227" s="182" t="s">
        <v>323</v>
      </c>
    </row>
    <row r="1228" spans="1:6" x14ac:dyDescent="0.25">
      <c r="A1228" s="182">
        <v>40000872</v>
      </c>
      <c r="B1228" s="182" t="s">
        <v>1462</v>
      </c>
      <c r="C1228" s="182" t="s">
        <v>224</v>
      </c>
      <c r="D1228" s="182" t="s">
        <v>265</v>
      </c>
      <c r="E1228" s="182" t="s">
        <v>266</v>
      </c>
      <c r="F1228" s="182" t="s">
        <v>266</v>
      </c>
    </row>
    <row r="1229" spans="1:6" x14ac:dyDescent="0.25">
      <c r="A1229" s="182">
        <v>40006958</v>
      </c>
      <c r="B1229" s="182" t="s">
        <v>1463</v>
      </c>
      <c r="C1229" s="182" t="s">
        <v>224</v>
      </c>
      <c r="D1229" s="182" t="s">
        <v>333</v>
      </c>
      <c r="E1229" s="182" t="s">
        <v>334</v>
      </c>
      <c r="F1229" s="182" t="s">
        <v>334</v>
      </c>
    </row>
    <row r="1230" spans="1:6" x14ac:dyDescent="0.25">
      <c r="A1230" s="182">
        <v>40009569</v>
      </c>
      <c r="B1230" s="182" t="s">
        <v>1464</v>
      </c>
      <c r="C1230" s="182" t="s">
        <v>224</v>
      </c>
      <c r="D1230" s="182" t="s">
        <v>322</v>
      </c>
      <c r="E1230" s="182" t="s">
        <v>323</v>
      </c>
      <c r="F1230" s="182" t="s">
        <v>323</v>
      </c>
    </row>
    <row r="1231" spans="1:6" x14ac:dyDescent="0.25">
      <c r="A1231" s="182">
        <v>40009411</v>
      </c>
      <c r="B1231" s="182" t="s">
        <v>1465</v>
      </c>
      <c r="C1231" s="182" t="s">
        <v>224</v>
      </c>
      <c r="D1231" s="182" t="s">
        <v>333</v>
      </c>
      <c r="E1231" s="182" t="s">
        <v>334</v>
      </c>
      <c r="F1231" s="182" t="s">
        <v>334</v>
      </c>
    </row>
    <row r="1232" spans="1:6" x14ac:dyDescent="0.25">
      <c r="A1232" s="182">
        <v>40009045</v>
      </c>
      <c r="B1232" s="182" t="s">
        <v>1466</v>
      </c>
      <c r="C1232" s="182" t="s">
        <v>224</v>
      </c>
      <c r="D1232" s="182" t="s">
        <v>277</v>
      </c>
      <c r="E1232" s="182" t="s">
        <v>278</v>
      </c>
      <c r="F1232" s="182" t="s">
        <v>278</v>
      </c>
    </row>
    <row r="1233" spans="1:6" x14ac:dyDescent="0.25">
      <c r="A1233" s="182">
        <v>40006730</v>
      </c>
      <c r="B1233" s="182" t="s">
        <v>1467</v>
      </c>
      <c r="C1233" s="182" t="s">
        <v>224</v>
      </c>
      <c r="D1233" s="182" t="s">
        <v>342</v>
      </c>
      <c r="E1233" s="182" t="s">
        <v>343</v>
      </c>
      <c r="F1233" s="182" t="s">
        <v>343</v>
      </c>
    </row>
    <row r="1234" spans="1:6" x14ac:dyDescent="0.25">
      <c r="A1234" s="182">
        <v>40005087</v>
      </c>
      <c r="B1234" s="182" t="s">
        <v>1467</v>
      </c>
      <c r="C1234" s="182" t="s">
        <v>224</v>
      </c>
      <c r="D1234" s="182" t="s">
        <v>342</v>
      </c>
      <c r="E1234" s="182" t="s">
        <v>343</v>
      </c>
      <c r="F1234" s="182" t="s">
        <v>343</v>
      </c>
    </row>
    <row r="1235" spans="1:6" x14ac:dyDescent="0.25">
      <c r="A1235" s="182">
        <v>40003402</v>
      </c>
      <c r="B1235" s="182" t="s">
        <v>1467</v>
      </c>
      <c r="C1235" s="182" t="s">
        <v>224</v>
      </c>
      <c r="D1235" s="182" t="s">
        <v>404</v>
      </c>
      <c r="E1235" s="182" t="s">
        <v>405</v>
      </c>
      <c r="F1235" s="182" t="s">
        <v>405</v>
      </c>
    </row>
    <row r="1236" spans="1:6" x14ac:dyDescent="0.25">
      <c r="A1236" s="182">
        <v>40002717</v>
      </c>
      <c r="B1236" s="182" t="s">
        <v>1467</v>
      </c>
      <c r="C1236" s="182" t="s">
        <v>224</v>
      </c>
      <c r="D1236" s="182" t="s">
        <v>271</v>
      </c>
      <c r="E1236" s="182" t="s">
        <v>272</v>
      </c>
      <c r="F1236" s="182" t="s">
        <v>272</v>
      </c>
    </row>
    <row r="1237" spans="1:6" x14ac:dyDescent="0.25">
      <c r="A1237" s="182">
        <v>40007096</v>
      </c>
      <c r="B1237" s="182" t="s">
        <v>1468</v>
      </c>
      <c r="C1237" s="182" t="s">
        <v>224</v>
      </c>
      <c r="D1237" s="182" t="s">
        <v>271</v>
      </c>
      <c r="E1237" s="182" t="s">
        <v>272</v>
      </c>
      <c r="F1237" s="182" t="s">
        <v>272</v>
      </c>
    </row>
    <row r="1238" spans="1:6" x14ac:dyDescent="0.25">
      <c r="A1238" s="182">
        <v>40007556</v>
      </c>
      <c r="B1238" s="182" t="s">
        <v>1469</v>
      </c>
      <c r="C1238" s="182" t="s">
        <v>224</v>
      </c>
      <c r="D1238" s="182" t="s">
        <v>309</v>
      </c>
      <c r="E1238" s="182" t="s">
        <v>310</v>
      </c>
      <c r="F1238" s="182" t="s">
        <v>310</v>
      </c>
    </row>
    <row r="1239" spans="1:6" x14ac:dyDescent="0.25">
      <c r="A1239" s="182">
        <v>40005786</v>
      </c>
      <c r="B1239" s="182" t="s">
        <v>1470</v>
      </c>
      <c r="C1239" s="182" t="s">
        <v>224</v>
      </c>
      <c r="D1239" s="182" t="s">
        <v>333</v>
      </c>
      <c r="E1239" s="182" t="s">
        <v>334</v>
      </c>
      <c r="F1239" s="182" t="s">
        <v>334</v>
      </c>
    </row>
    <row r="1240" spans="1:6" x14ac:dyDescent="0.25">
      <c r="A1240" s="182">
        <v>40008271</v>
      </c>
      <c r="B1240" s="182" t="s">
        <v>1471</v>
      </c>
      <c r="C1240" s="182" t="s">
        <v>224</v>
      </c>
      <c r="D1240" s="182" t="s">
        <v>256</v>
      </c>
      <c r="E1240" s="182" t="s">
        <v>257</v>
      </c>
      <c r="F1240" s="182" t="s">
        <v>257</v>
      </c>
    </row>
    <row r="1241" spans="1:6" x14ac:dyDescent="0.25">
      <c r="A1241" s="182">
        <v>40006826</v>
      </c>
      <c r="B1241" s="182" t="s">
        <v>1472</v>
      </c>
      <c r="C1241" s="182" t="s">
        <v>224</v>
      </c>
      <c r="D1241" s="182" t="s">
        <v>315</v>
      </c>
      <c r="E1241" s="182" t="s">
        <v>316</v>
      </c>
      <c r="F1241" s="182" t="s">
        <v>316</v>
      </c>
    </row>
    <row r="1242" spans="1:6" x14ac:dyDescent="0.25">
      <c r="A1242" s="182">
        <v>40000969</v>
      </c>
      <c r="B1242" s="182" t="s">
        <v>1472</v>
      </c>
      <c r="C1242" s="182" t="s">
        <v>224</v>
      </c>
      <c r="D1242" s="182" t="s">
        <v>404</v>
      </c>
      <c r="E1242" s="182" t="s">
        <v>405</v>
      </c>
      <c r="F1242" s="182" t="s">
        <v>405</v>
      </c>
    </row>
    <row r="1243" spans="1:6" x14ac:dyDescent="0.25">
      <c r="A1243" s="182">
        <v>40008691</v>
      </c>
      <c r="B1243" s="182" t="s">
        <v>1473</v>
      </c>
      <c r="C1243" s="182" t="s">
        <v>224</v>
      </c>
      <c r="D1243" s="182" t="s">
        <v>404</v>
      </c>
      <c r="E1243" s="182" t="s">
        <v>405</v>
      </c>
      <c r="F1243" s="182" t="s">
        <v>405</v>
      </c>
    </row>
    <row r="1244" spans="1:6" x14ac:dyDescent="0.25">
      <c r="A1244" s="182">
        <v>40008569</v>
      </c>
      <c r="B1244" s="182" t="s">
        <v>1474</v>
      </c>
      <c r="C1244" s="182" t="s">
        <v>224</v>
      </c>
      <c r="D1244" s="182" t="s">
        <v>306</v>
      </c>
      <c r="E1244" s="182" t="s">
        <v>307</v>
      </c>
      <c r="F1244" s="182" t="s">
        <v>307</v>
      </c>
    </row>
    <row r="1245" spans="1:6" x14ac:dyDescent="0.25">
      <c r="A1245" s="182">
        <v>40004142</v>
      </c>
      <c r="B1245" s="182" t="s">
        <v>1475</v>
      </c>
      <c r="C1245" s="182" t="s">
        <v>224</v>
      </c>
      <c r="D1245" s="182" t="s">
        <v>271</v>
      </c>
      <c r="E1245" s="182" t="s">
        <v>272</v>
      </c>
      <c r="F1245" s="182" t="s">
        <v>272</v>
      </c>
    </row>
    <row r="1246" spans="1:6" x14ac:dyDescent="0.25">
      <c r="A1246" s="182">
        <v>40007993</v>
      </c>
      <c r="B1246" s="182" t="s">
        <v>1476</v>
      </c>
      <c r="C1246" s="182" t="s">
        <v>224</v>
      </c>
      <c r="D1246" s="182" t="s">
        <v>303</v>
      </c>
      <c r="E1246" s="182" t="s">
        <v>304</v>
      </c>
      <c r="F1246" s="182" t="s">
        <v>304</v>
      </c>
    </row>
    <row r="1247" spans="1:6" x14ac:dyDescent="0.25">
      <c r="A1247" s="182">
        <v>40008943</v>
      </c>
      <c r="B1247" s="182" t="s">
        <v>1477</v>
      </c>
      <c r="C1247" s="182" t="s">
        <v>224</v>
      </c>
      <c r="D1247" s="182" t="s">
        <v>376</v>
      </c>
      <c r="E1247" s="182" t="s">
        <v>377</v>
      </c>
      <c r="F1247" s="182" t="s">
        <v>377</v>
      </c>
    </row>
    <row r="1248" spans="1:6" x14ac:dyDescent="0.25">
      <c r="A1248" s="182">
        <v>40008276</v>
      </c>
      <c r="B1248" s="182" t="s">
        <v>1478</v>
      </c>
      <c r="C1248" s="182" t="s">
        <v>224</v>
      </c>
      <c r="D1248" s="182" t="s">
        <v>376</v>
      </c>
      <c r="E1248" s="182" t="s">
        <v>377</v>
      </c>
      <c r="F1248" s="182" t="s">
        <v>377</v>
      </c>
    </row>
    <row r="1249" spans="1:6" x14ac:dyDescent="0.25">
      <c r="A1249" s="182">
        <v>40003097</v>
      </c>
      <c r="B1249" s="182" t="s">
        <v>1479</v>
      </c>
      <c r="C1249" s="182" t="s">
        <v>224</v>
      </c>
      <c r="D1249" s="182" t="s">
        <v>376</v>
      </c>
      <c r="E1249" s="182" t="s">
        <v>377</v>
      </c>
      <c r="F1249" s="182" t="s">
        <v>377</v>
      </c>
    </row>
    <row r="1250" spans="1:6" x14ac:dyDescent="0.25">
      <c r="A1250" s="182">
        <v>40007571</v>
      </c>
      <c r="B1250" s="182" t="s">
        <v>1480</v>
      </c>
      <c r="C1250" s="182" t="s">
        <v>224</v>
      </c>
      <c r="D1250" s="182" t="s">
        <v>303</v>
      </c>
      <c r="E1250" s="182" t="s">
        <v>304</v>
      </c>
      <c r="F1250" s="182" t="s">
        <v>304</v>
      </c>
    </row>
    <row r="1251" spans="1:6" x14ac:dyDescent="0.25">
      <c r="A1251" s="182">
        <v>40005363</v>
      </c>
      <c r="B1251" s="182" t="s">
        <v>1481</v>
      </c>
      <c r="C1251" s="182" t="s">
        <v>224</v>
      </c>
      <c r="D1251" s="182" t="s">
        <v>333</v>
      </c>
      <c r="E1251" s="182" t="s">
        <v>334</v>
      </c>
      <c r="F1251" s="182" t="s">
        <v>334</v>
      </c>
    </row>
    <row r="1252" spans="1:6" x14ac:dyDescent="0.25">
      <c r="A1252" s="182">
        <v>40007318</v>
      </c>
      <c r="B1252" s="182" t="s">
        <v>1482</v>
      </c>
      <c r="C1252" s="182" t="s">
        <v>224</v>
      </c>
      <c r="D1252" s="182" t="s">
        <v>333</v>
      </c>
      <c r="E1252" s="182" t="s">
        <v>334</v>
      </c>
      <c r="F1252" s="182" t="s">
        <v>334</v>
      </c>
    </row>
    <row r="1253" spans="1:6" x14ac:dyDescent="0.25">
      <c r="A1253" s="182">
        <v>40003223</v>
      </c>
      <c r="B1253" s="182" t="s">
        <v>1483</v>
      </c>
      <c r="C1253" s="182" t="s">
        <v>224</v>
      </c>
      <c r="D1253" s="182" t="s">
        <v>252</v>
      </c>
      <c r="E1253" s="182" t="s">
        <v>253</v>
      </c>
      <c r="F1253" s="182" t="s">
        <v>253</v>
      </c>
    </row>
    <row r="1254" spans="1:6" x14ac:dyDescent="0.25">
      <c r="A1254" s="182">
        <v>40009662</v>
      </c>
      <c r="B1254" s="182" t="s">
        <v>1484</v>
      </c>
      <c r="C1254" s="182" t="s">
        <v>224</v>
      </c>
      <c r="D1254" s="182" t="s">
        <v>322</v>
      </c>
      <c r="E1254" s="182" t="s">
        <v>323</v>
      </c>
      <c r="F1254" s="182" t="s">
        <v>323</v>
      </c>
    </row>
    <row r="1255" spans="1:6" x14ac:dyDescent="0.25">
      <c r="A1255" s="182">
        <v>40007610</v>
      </c>
      <c r="B1255" s="182" t="s">
        <v>1485</v>
      </c>
      <c r="C1255" s="182" t="s">
        <v>224</v>
      </c>
      <c r="D1255" s="182" t="s">
        <v>228</v>
      </c>
      <c r="E1255" s="182" t="s">
        <v>229</v>
      </c>
      <c r="F1255" s="182" t="s">
        <v>229</v>
      </c>
    </row>
    <row r="1256" spans="1:6" x14ac:dyDescent="0.25">
      <c r="A1256" s="182">
        <v>40006280</v>
      </c>
      <c r="B1256" s="182" t="s">
        <v>1486</v>
      </c>
      <c r="C1256" s="182" t="s">
        <v>224</v>
      </c>
      <c r="D1256" s="182" t="s">
        <v>309</v>
      </c>
      <c r="E1256" s="182" t="s">
        <v>310</v>
      </c>
      <c r="F1256" s="182" t="s">
        <v>310</v>
      </c>
    </row>
    <row r="1257" spans="1:6" x14ac:dyDescent="0.25">
      <c r="A1257" s="182">
        <v>40003650</v>
      </c>
      <c r="B1257" s="182" t="s">
        <v>1487</v>
      </c>
      <c r="C1257" s="182" t="s">
        <v>224</v>
      </c>
      <c r="D1257" s="182" t="s">
        <v>333</v>
      </c>
      <c r="E1257" s="182" t="s">
        <v>334</v>
      </c>
      <c r="F1257" s="182" t="s">
        <v>334</v>
      </c>
    </row>
    <row r="1258" spans="1:6" x14ac:dyDescent="0.25">
      <c r="A1258" s="182">
        <v>40005353</v>
      </c>
      <c r="B1258" s="182" t="s">
        <v>1488</v>
      </c>
      <c r="C1258" s="182" t="s">
        <v>224</v>
      </c>
      <c r="D1258" s="182" t="s">
        <v>333</v>
      </c>
      <c r="E1258" s="182" t="s">
        <v>334</v>
      </c>
      <c r="F1258" s="182" t="s">
        <v>334</v>
      </c>
    </row>
    <row r="1259" spans="1:6" x14ac:dyDescent="0.25">
      <c r="A1259" s="182">
        <v>40005254</v>
      </c>
      <c r="B1259" s="182" t="s">
        <v>1489</v>
      </c>
      <c r="C1259" s="182" t="s">
        <v>224</v>
      </c>
      <c r="D1259" s="182" t="s">
        <v>342</v>
      </c>
      <c r="E1259" s="182" t="s">
        <v>343</v>
      </c>
      <c r="F1259" s="182" t="s">
        <v>343</v>
      </c>
    </row>
    <row r="1260" spans="1:6" x14ac:dyDescent="0.25">
      <c r="A1260" s="182">
        <v>40008203</v>
      </c>
      <c r="B1260" s="182" t="s">
        <v>1490</v>
      </c>
      <c r="C1260" s="182" t="s">
        <v>224</v>
      </c>
      <c r="D1260" s="182" t="s">
        <v>268</v>
      </c>
      <c r="E1260" s="182" t="s">
        <v>269</v>
      </c>
      <c r="F1260" s="182" t="s">
        <v>269</v>
      </c>
    </row>
    <row r="1261" spans="1:6" x14ac:dyDescent="0.25">
      <c r="A1261" s="182">
        <v>40008286</v>
      </c>
      <c r="B1261" s="182" t="s">
        <v>1491</v>
      </c>
      <c r="C1261" s="182" t="s">
        <v>224</v>
      </c>
      <c r="D1261" s="182" t="s">
        <v>268</v>
      </c>
      <c r="E1261" s="182" t="s">
        <v>269</v>
      </c>
      <c r="F1261" s="182" t="s">
        <v>269</v>
      </c>
    </row>
    <row r="1262" spans="1:6" x14ac:dyDescent="0.25">
      <c r="A1262" s="182">
        <v>40007724</v>
      </c>
      <c r="B1262" s="182" t="s">
        <v>1492</v>
      </c>
      <c r="C1262" s="182" t="s">
        <v>224</v>
      </c>
      <c r="D1262" s="182" t="s">
        <v>249</v>
      </c>
      <c r="E1262" s="182" t="s">
        <v>250</v>
      </c>
      <c r="F1262" s="182" t="s">
        <v>250</v>
      </c>
    </row>
    <row r="1263" spans="1:6" x14ac:dyDescent="0.25">
      <c r="A1263" s="182">
        <v>40420963</v>
      </c>
      <c r="B1263" s="182" t="s">
        <v>1493</v>
      </c>
      <c r="C1263" s="182" t="s">
        <v>231</v>
      </c>
      <c r="D1263" s="182" t="s">
        <v>242</v>
      </c>
      <c r="E1263" s="182" t="s">
        <v>243</v>
      </c>
      <c r="F1263" s="182" t="s">
        <v>243</v>
      </c>
    </row>
    <row r="1264" spans="1:6" x14ac:dyDescent="0.25">
      <c r="A1264" s="182">
        <v>40420962</v>
      </c>
      <c r="B1264" s="182" t="s">
        <v>1493</v>
      </c>
      <c r="C1264" s="182" t="s">
        <v>231</v>
      </c>
      <c r="D1264" s="182" t="s">
        <v>242</v>
      </c>
      <c r="E1264" s="182" t="s">
        <v>243</v>
      </c>
      <c r="F1264" s="182" t="s">
        <v>243</v>
      </c>
    </row>
    <row r="1265" spans="1:6" x14ac:dyDescent="0.25">
      <c r="A1265" s="182">
        <v>40420052</v>
      </c>
      <c r="B1265" s="182" t="s">
        <v>1494</v>
      </c>
      <c r="C1265" s="182" t="s">
        <v>231</v>
      </c>
      <c r="D1265" s="182" t="s">
        <v>236</v>
      </c>
      <c r="E1265" s="182" t="s">
        <v>237</v>
      </c>
      <c r="F1265" s="182" t="s">
        <v>237</v>
      </c>
    </row>
    <row r="1266" spans="1:6" x14ac:dyDescent="0.25">
      <c r="A1266" s="182">
        <v>40421275</v>
      </c>
      <c r="B1266" s="182" t="s">
        <v>1495</v>
      </c>
      <c r="C1266" s="182" t="s">
        <v>231</v>
      </c>
      <c r="D1266" s="182" t="s">
        <v>232</v>
      </c>
      <c r="E1266" s="182" t="s">
        <v>233</v>
      </c>
      <c r="F1266" s="182" t="s">
        <v>233</v>
      </c>
    </row>
    <row r="1267" spans="1:6" x14ac:dyDescent="0.25">
      <c r="A1267" s="182">
        <v>40420578</v>
      </c>
      <c r="B1267" s="182" t="s">
        <v>1496</v>
      </c>
      <c r="C1267" s="182" t="s">
        <v>231</v>
      </c>
      <c r="D1267" s="182" t="s">
        <v>236</v>
      </c>
      <c r="E1267" s="182" t="s">
        <v>237</v>
      </c>
      <c r="F1267" s="182" t="s">
        <v>237</v>
      </c>
    </row>
    <row r="1268" spans="1:6" x14ac:dyDescent="0.25">
      <c r="A1268" s="182">
        <v>40420822</v>
      </c>
      <c r="B1268" s="182" t="s">
        <v>1497</v>
      </c>
      <c r="C1268" s="182" t="s">
        <v>231</v>
      </c>
      <c r="D1268" s="182" t="s">
        <v>285</v>
      </c>
      <c r="E1268" s="182" t="s">
        <v>286</v>
      </c>
      <c r="F1268" s="182" t="s">
        <v>286</v>
      </c>
    </row>
    <row r="1269" spans="1:6" x14ac:dyDescent="0.25">
      <c r="A1269" s="182">
        <v>40420746</v>
      </c>
      <c r="B1269" s="182" t="s">
        <v>1498</v>
      </c>
      <c r="C1269" s="182" t="s">
        <v>231</v>
      </c>
      <c r="D1269" s="182" t="s">
        <v>285</v>
      </c>
      <c r="E1269" s="182" t="s">
        <v>286</v>
      </c>
      <c r="F1269" s="182" t="s">
        <v>286</v>
      </c>
    </row>
    <row r="1270" spans="1:6" x14ac:dyDescent="0.25">
      <c r="A1270" s="182">
        <v>40420346</v>
      </c>
      <c r="B1270" s="182" t="s">
        <v>1499</v>
      </c>
      <c r="C1270" s="182" t="s">
        <v>231</v>
      </c>
      <c r="D1270" s="182" t="s">
        <v>236</v>
      </c>
      <c r="E1270" s="182" t="s">
        <v>237</v>
      </c>
      <c r="F1270" s="182" t="s">
        <v>237</v>
      </c>
    </row>
    <row r="1271" spans="1:6" x14ac:dyDescent="0.25">
      <c r="A1271" s="182">
        <v>40421277</v>
      </c>
      <c r="B1271" s="182" t="s">
        <v>1500</v>
      </c>
      <c r="C1271" s="182" t="s">
        <v>231</v>
      </c>
      <c r="D1271" s="182" t="s">
        <v>232</v>
      </c>
      <c r="E1271" s="182" t="s">
        <v>233</v>
      </c>
      <c r="F1271" s="182" t="s">
        <v>233</v>
      </c>
    </row>
    <row r="1272" spans="1:6" x14ac:dyDescent="0.25">
      <c r="A1272" s="182">
        <v>40421276</v>
      </c>
      <c r="B1272" s="182" t="s">
        <v>1501</v>
      </c>
      <c r="C1272" s="182" t="s">
        <v>231</v>
      </c>
      <c r="D1272" s="182" t="s">
        <v>232</v>
      </c>
      <c r="E1272" s="182" t="s">
        <v>233</v>
      </c>
      <c r="F1272" s="182" t="s">
        <v>233</v>
      </c>
    </row>
    <row r="1273" spans="1:6" x14ac:dyDescent="0.25">
      <c r="A1273" s="182">
        <v>40420345</v>
      </c>
      <c r="B1273" s="182" t="s">
        <v>1502</v>
      </c>
      <c r="C1273" s="182" t="s">
        <v>231</v>
      </c>
      <c r="D1273" s="182" t="s">
        <v>242</v>
      </c>
      <c r="E1273" s="182" t="s">
        <v>243</v>
      </c>
      <c r="F1273" s="182" t="s">
        <v>243</v>
      </c>
    </row>
    <row r="1274" spans="1:6" x14ac:dyDescent="0.25">
      <c r="A1274" s="182">
        <v>40421279</v>
      </c>
      <c r="B1274" s="182" t="s">
        <v>1503</v>
      </c>
      <c r="C1274" s="182" t="s">
        <v>231</v>
      </c>
      <c r="D1274" s="182" t="s">
        <v>232</v>
      </c>
      <c r="E1274" s="182" t="s">
        <v>233</v>
      </c>
      <c r="F1274" s="182" t="s">
        <v>233</v>
      </c>
    </row>
    <row r="1275" spans="1:6" x14ac:dyDescent="0.25">
      <c r="A1275" s="182">
        <v>40421170</v>
      </c>
      <c r="B1275" s="182" t="s">
        <v>1504</v>
      </c>
      <c r="C1275" s="182" t="s">
        <v>231</v>
      </c>
      <c r="D1275" s="182" t="s">
        <v>232</v>
      </c>
      <c r="E1275" s="182" t="s">
        <v>233</v>
      </c>
      <c r="F1275" s="182" t="s">
        <v>233</v>
      </c>
    </row>
    <row r="1276" spans="1:6" x14ac:dyDescent="0.25">
      <c r="A1276" s="182">
        <v>40424408</v>
      </c>
      <c r="B1276" s="182" t="s">
        <v>1505</v>
      </c>
      <c r="C1276" s="182" t="s">
        <v>231</v>
      </c>
      <c r="D1276" s="182" t="s">
        <v>338</v>
      </c>
      <c r="E1276" s="182" t="s">
        <v>339</v>
      </c>
      <c r="F1276" s="182" t="s">
        <v>339</v>
      </c>
    </row>
    <row r="1277" spans="1:6" x14ac:dyDescent="0.25">
      <c r="A1277" s="182">
        <v>40421419</v>
      </c>
      <c r="B1277" s="182" t="s">
        <v>1506</v>
      </c>
      <c r="C1277" s="182" t="s">
        <v>231</v>
      </c>
      <c r="D1277" s="182" t="s">
        <v>338</v>
      </c>
      <c r="E1277" s="182" t="s">
        <v>339</v>
      </c>
      <c r="F1277" s="182" t="s">
        <v>339</v>
      </c>
    </row>
    <row r="1278" spans="1:6" x14ac:dyDescent="0.25">
      <c r="A1278" s="182">
        <v>40421278</v>
      </c>
      <c r="B1278" s="182" t="s">
        <v>1507</v>
      </c>
      <c r="C1278" s="182" t="s">
        <v>231</v>
      </c>
      <c r="D1278" s="182" t="s">
        <v>232</v>
      </c>
      <c r="E1278" s="182" t="s">
        <v>233</v>
      </c>
      <c r="F1278" s="182" t="s">
        <v>233</v>
      </c>
    </row>
    <row r="1279" spans="1:6" x14ac:dyDescent="0.25">
      <c r="A1279" s="182">
        <v>40420225</v>
      </c>
      <c r="B1279" s="182" t="s">
        <v>1508</v>
      </c>
      <c r="C1279" s="182" t="s">
        <v>231</v>
      </c>
      <c r="D1279" s="182" t="s">
        <v>232</v>
      </c>
      <c r="E1279" s="182" t="s">
        <v>233</v>
      </c>
      <c r="F1279" s="182" t="s">
        <v>233</v>
      </c>
    </row>
    <row r="1280" spans="1:6" x14ac:dyDescent="0.25">
      <c r="A1280" s="182">
        <v>40420619</v>
      </c>
      <c r="B1280" s="182" t="s">
        <v>1509</v>
      </c>
      <c r="C1280" s="182" t="s">
        <v>231</v>
      </c>
      <c r="D1280" s="182" t="s">
        <v>285</v>
      </c>
      <c r="E1280" s="182" t="s">
        <v>286</v>
      </c>
      <c r="F1280" s="182" t="s">
        <v>286</v>
      </c>
    </row>
    <row r="1281" spans="1:6" x14ac:dyDescent="0.25">
      <c r="A1281" s="182">
        <v>40421273</v>
      </c>
      <c r="B1281" s="182" t="s">
        <v>1510</v>
      </c>
      <c r="C1281" s="182" t="s">
        <v>231</v>
      </c>
      <c r="D1281" s="182" t="s">
        <v>232</v>
      </c>
      <c r="E1281" s="182" t="s">
        <v>233</v>
      </c>
      <c r="F1281" s="182" t="s">
        <v>233</v>
      </c>
    </row>
    <row r="1282" spans="1:6" x14ac:dyDescent="0.25">
      <c r="A1282" s="182">
        <v>40420528</v>
      </c>
      <c r="B1282" s="182" t="s">
        <v>1511</v>
      </c>
      <c r="C1282" s="182" t="s">
        <v>231</v>
      </c>
      <c r="D1282" s="182" t="s">
        <v>285</v>
      </c>
      <c r="E1282" s="182" t="s">
        <v>286</v>
      </c>
      <c r="F1282" s="182" t="s">
        <v>286</v>
      </c>
    </row>
    <row r="1283" spans="1:6" x14ac:dyDescent="0.25">
      <c r="A1283" s="182">
        <v>40420100</v>
      </c>
      <c r="B1283" s="182" t="s">
        <v>1511</v>
      </c>
      <c r="C1283" s="182" t="s">
        <v>231</v>
      </c>
      <c r="D1283" s="182" t="s">
        <v>236</v>
      </c>
      <c r="E1283" s="182" t="s">
        <v>237</v>
      </c>
      <c r="F1283" s="182" t="s">
        <v>237</v>
      </c>
    </row>
    <row r="1284" spans="1:6" x14ac:dyDescent="0.25">
      <c r="A1284" s="182">
        <v>40420593</v>
      </c>
      <c r="B1284" s="182" t="s">
        <v>1512</v>
      </c>
      <c r="C1284" s="182" t="s">
        <v>231</v>
      </c>
      <c r="D1284" s="182" t="s">
        <v>285</v>
      </c>
      <c r="E1284" s="182" t="s">
        <v>286</v>
      </c>
      <c r="F1284" s="182" t="s">
        <v>286</v>
      </c>
    </row>
    <row r="1285" spans="1:6" x14ac:dyDescent="0.25">
      <c r="A1285" s="182">
        <v>40420587</v>
      </c>
      <c r="B1285" s="182" t="s">
        <v>1512</v>
      </c>
      <c r="C1285" s="182" t="s">
        <v>231</v>
      </c>
      <c r="D1285" s="182" t="s">
        <v>236</v>
      </c>
      <c r="E1285" s="182" t="s">
        <v>237</v>
      </c>
      <c r="F1285" s="182" t="s">
        <v>237</v>
      </c>
    </row>
    <row r="1286" spans="1:6" x14ac:dyDescent="0.25">
      <c r="A1286" s="182">
        <v>40420661</v>
      </c>
      <c r="B1286" s="182" t="s">
        <v>1513</v>
      </c>
      <c r="C1286" s="182" t="s">
        <v>231</v>
      </c>
      <c r="D1286" s="182" t="s">
        <v>236</v>
      </c>
      <c r="E1286" s="182" t="s">
        <v>237</v>
      </c>
      <c r="F1286" s="182" t="s">
        <v>237</v>
      </c>
    </row>
    <row r="1287" spans="1:6" x14ac:dyDescent="0.25">
      <c r="A1287" s="182">
        <v>40421274</v>
      </c>
      <c r="B1287" s="182" t="s">
        <v>1514</v>
      </c>
      <c r="C1287" s="182" t="s">
        <v>231</v>
      </c>
      <c r="D1287" s="182" t="s">
        <v>232</v>
      </c>
      <c r="E1287" s="182" t="s">
        <v>233</v>
      </c>
      <c r="F1287" s="182" t="s">
        <v>233</v>
      </c>
    </row>
    <row r="1288" spans="1:6" x14ac:dyDescent="0.25">
      <c r="A1288" s="182">
        <v>40421218</v>
      </c>
      <c r="B1288" s="182" t="s">
        <v>1515</v>
      </c>
      <c r="C1288" s="182" t="s">
        <v>231</v>
      </c>
      <c r="D1288" s="182" t="s">
        <v>232</v>
      </c>
      <c r="E1288" s="182" t="s">
        <v>233</v>
      </c>
      <c r="F1288" s="182" t="s">
        <v>233</v>
      </c>
    </row>
    <row r="1289" spans="1:6" x14ac:dyDescent="0.25">
      <c r="A1289" s="182">
        <v>40420315</v>
      </c>
      <c r="B1289" s="182" t="s">
        <v>1516</v>
      </c>
      <c r="C1289" s="182" t="s">
        <v>231</v>
      </c>
      <c r="D1289" s="182" t="s">
        <v>232</v>
      </c>
      <c r="E1289" s="182" t="s">
        <v>233</v>
      </c>
      <c r="F1289" s="182" t="s">
        <v>233</v>
      </c>
    </row>
    <row r="1290" spans="1:6" x14ac:dyDescent="0.25">
      <c r="A1290" s="182">
        <v>40420930</v>
      </c>
      <c r="B1290" s="182" t="s">
        <v>1517</v>
      </c>
      <c r="C1290" s="182" t="s">
        <v>231</v>
      </c>
      <c r="D1290" s="182" t="s">
        <v>236</v>
      </c>
      <c r="E1290" s="182" t="s">
        <v>237</v>
      </c>
      <c r="F1290" s="182" t="s">
        <v>237</v>
      </c>
    </row>
    <row r="1291" spans="1:6" x14ac:dyDescent="0.25">
      <c r="A1291" s="182">
        <v>40005963</v>
      </c>
      <c r="B1291" s="182" t="s">
        <v>1518</v>
      </c>
      <c r="C1291" s="182" t="s">
        <v>224</v>
      </c>
      <c r="D1291" s="182" t="s">
        <v>279</v>
      </c>
      <c r="E1291" s="182" t="s">
        <v>280</v>
      </c>
      <c r="F1291" s="182" t="s">
        <v>280</v>
      </c>
    </row>
    <row r="1292" spans="1:6" x14ac:dyDescent="0.25">
      <c r="A1292" s="182">
        <v>40008684</v>
      </c>
      <c r="B1292" s="182" t="s">
        <v>1519</v>
      </c>
      <c r="C1292" s="182" t="s">
        <v>224</v>
      </c>
      <c r="D1292" s="182" t="s">
        <v>309</v>
      </c>
      <c r="E1292" s="182" t="s">
        <v>310</v>
      </c>
      <c r="F1292" s="182" t="s">
        <v>310</v>
      </c>
    </row>
    <row r="1293" spans="1:6" x14ac:dyDescent="0.25">
      <c r="A1293" s="182">
        <v>40008544</v>
      </c>
      <c r="B1293" s="182" t="s">
        <v>1520</v>
      </c>
      <c r="C1293" s="182" t="s">
        <v>224</v>
      </c>
      <c r="D1293" s="182" t="s">
        <v>277</v>
      </c>
      <c r="E1293" s="182" t="s">
        <v>278</v>
      </c>
      <c r="F1293" s="182" t="s">
        <v>278</v>
      </c>
    </row>
    <row r="1294" spans="1:6" x14ac:dyDescent="0.25">
      <c r="A1294" s="182">
        <v>40009987</v>
      </c>
      <c r="B1294" s="182" t="s">
        <v>1521</v>
      </c>
      <c r="C1294" s="182" t="s">
        <v>224</v>
      </c>
      <c r="D1294" s="182" t="s">
        <v>569</v>
      </c>
      <c r="E1294" s="182" t="s">
        <v>570</v>
      </c>
      <c r="F1294" s="182" t="s">
        <v>570</v>
      </c>
    </row>
    <row r="1295" spans="1:6" x14ac:dyDescent="0.25">
      <c r="A1295" s="182">
        <v>40009067</v>
      </c>
      <c r="B1295" s="182" t="s">
        <v>1521</v>
      </c>
      <c r="C1295" s="182" t="s">
        <v>224</v>
      </c>
      <c r="D1295" s="182" t="s">
        <v>225</v>
      </c>
      <c r="E1295" s="182" t="s">
        <v>226</v>
      </c>
      <c r="F1295" s="182" t="s">
        <v>226</v>
      </c>
    </row>
    <row r="1296" spans="1:6" x14ac:dyDescent="0.25">
      <c r="A1296" s="182">
        <v>40008815</v>
      </c>
      <c r="B1296" s="182" t="s">
        <v>1521</v>
      </c>
      <c r="C1296" s="182" t="s">
        <v>224</v>
      </c>
      <c r="D1296" s="182" t="s">
        <v>333</v>
      </c>
      <c r="E1296" s="182" t="s">
        <v>334</v>
      </c>
      <c r="F1296" s="182" t="s">
        <v>334</v>
      </c>
    </row>
    <row r="1297" spans="1:6" x14ac:dyDescent="0.25">
      <c r="A1297" s="182">
        <v>40000768</v>
      </c>
      <c r="B1297" s="182" t="s">
        <v>1521</v>
      </c>
      <c r="C1297" s="182" t="s">
        <v>224</v>
      </c>
      <c r="D1297" s="182" t="s">
        <v>376</v>
      </c>
      <c r="E1297" s="182" t="s">
        <v>377</v>
      </c>
      <c r="F1297" s="182" t="s">
        <v>377</v>
      </c>
    </row>
    <row r="1298" spans="1:6" x14ac:dyDescent="0.25">
      <c r="A1298" s="182">
        <v>40009744</v>
      </c>
      <c r="B1298" s="182" t="s">
        <v>1522</v>
      </c>
      <c r="C1298" s="182" t="s">
        <v>224</v>
      </c>
      <c r="D1298" s="182" t="s">
        <v>277</v>
      </c>
      <c r="E1298" s="182" t="s">
        <v>278</v>
      </c>
      <c r="F1298" s="182" t="s">
        <v>278</v>
      </c>
    </row>
    <row r="1299" spans="1:6" x14ac:dyDescent="0.25">
      <c r="A1299" s="182">
        <v>40004141</v>
      </c>
      <c r="B1299" s="182" t="s">
        <v>1523</v>
      </c>
      <c r="C1299" s="182" t="s">
        <v>224</v>
      </c>
      <c r="D1299" s="182" t="s">
        <v>262</v>
      </c>
      <c r="E1299" s="182" t="s">
        <v>263</v>
      </c>
      <c r="F1299" s="182" t="s">
        <v>263</v>
      </c>
    </row>
    <row r="1300" spans="1:6" x14ac:dyDescent="0.25">
      <c r="A1300" s="182">
        <v>40009747</v>
      </c>
      <c r="B1300" s="182" t="s">
        <v>1524</v>
      </c>
      <c r="C1300" s="182" t="s">
        <v>224</v>
      </c>
      <c r="D1300" s="182" t="s">
        <v>449</v>
      </c>
      <c r="E1300" s="182" t="s">
        <v>450</v>
      </c>
      <c r="F1300" s="182" t="s">
        <v>450</v>
      </c>
    </row>
    <row r="1301" spans="1:6" x14ac:dyDescent="0.25">
      <c r="A1301" s="182">
        <v>40005093</v>
      </c>
      <c r="B1301" s="182" t="s">
        <v>1525</v>
      </c>
      <c r="C1301" s="182" t="s">
        <v>224</v>
      </c>
      <c r="D1301" s="182" t="s">
        <v>265</v>
      </c>
      <c r="E1301" s="182" t="s">
        <v>266</v>
      </c>
      <c r="F1301" s="182" t="s">
        <v>266</v>
      </c>
    </row>
    <row r="1302" spans="1:6" x14ac:dyDescent="0.25">
      <c r="A1302" s="182">
        <v>40001193</v>
      </c>
      <c r="B1302" s="182" t="s">
        <v>1526</v>
      </c>
      <c r="C1302" s="182" t="s">
        <v>224</v>
      </c>
      <c r="D1302" s="182" t="s">
        <v>303</v>
      </c>
      <c r="E1302" s="182" t="s">
        <v>304</v>
      </c>
      <c r="F1302" s="182" t="s">
        <v>304</v>
      </c>
    </row>
    <row r="1303" spans="1:6" x14ac:dyDescent="0.25">
      <c r="A1303" s="182">
        <v>40008311</v>
      </c>
      <c r="B1303" s="182" t="s">
        <v>1527</v>
      </c>
      <c r="C1303" s="182" t="s">
        <v>224</v>
      </c>
      <c r="D1303" s="182" t="s">
        <v>256</v>
      </c>
      <c r="E1303" s="182" t="s">
        <v>257</v>
      </c>
      <c r="F1303" s="182" t="s">
        <v>257</v>
      </c>
    </row>
    <row r="1304" spans="1:6" x14ac:dyDescent="0.25">
      <c r="A1304" s="182">
        <v>40420645</v>
      </c>
      <c r="B1304" s="182" t="s">
        <v>1528</v>
      </c>
      <c r="C1304" s="182" t="s">
        <v>231</v>
      </c>
      <c r="D1304" s="182" t="s">
        <v>236</v>
      </c>
      <c r="E1304" s="182" t="s">
        <v>237</v>
      </c>
      <c r="F1304" s="182" t="s">
        <v>237</v>
      </c>
    </row>
    <row r="1305" spans="1:6" x14ac:dyDescent="0.25">
      <c r="A1305" s="182">
        <v>40008839</v>
      </c>
      <c r="B1305" s="182" t="s">
        <v>1529</v>
      </c>
      <c r="C1305" s="182" t="s">
        <v>224</v>
      </c>
      <c r="D1305" s="182" t="s">
        <v>333</v>
      </c>
      <c r="E1305" s="182" t="s">
        <v>334</v>
      </c>
      <c r="F1305" s="182" t="s">
        <v>334</v>
      </c>
    </row>
    <row r="1306" spans="1:6" x14ac:dyDescent="0.25">
      <c r="A1306" s="182">
        <v>40008840</v>
      </c>
      <c r="B1306" s="182" t="s">
        <v>1530</v>
      </c>
      <c r="C1306" s="182" t="s">
        <v>224</v>
      </c>
      <c r="D1306" s="182" t="s">
        <v>333</v>
      </c>
      <c r="E1306" s="182" t="s">
        <v>334</v>
      </c>
      <c r="F1306" s="182" t="s">
        <v>334</v>
      </c>
    </row>
    <row r="1307" spans="1:6" x14ac:dyDescent="0.25">
      <c r="A1307" s="182">
        <v>40008841</v>
      </c>
      <c r="B1307" s="182" t="s">
        <v>1531</v>
      </c>
      <c r="C1307" s="182" t="s">
        <v>224</v>
      </c>
      <c r="D1307" s="182" t="s">
        <v>333</v>
      </c>
      <c r="E1307" s="182" t="s">
        <v>334</v>
      </c>
      <c r="F1307" s="182" t="s">
        <v>334</v>
      </c>
    </row>
    <row r="1308" spans="1:6" x14ac:dyDescent="0.25">
      <c r="A1308" s="182">
        <v>40008285</v>
      </c>
      <c r="B1308" s="182" t="s">
        <v>1532</v>
      </c>
      <c r="C1308" s="182" t="s">
        <v>224</v>
      </c>
      <c r="D1308" s="182" t="s">
        <v>333</v>
      </c>
      <c r="E1308" s="182" t="s">
        <v>334</v>
      </c>
      <c r="F1308" s="182" t="s">
        <v>334</v>
      </c>
    </row>
    <row r="1309" spans="1:6" x14ac:dyDescent="0.25">
      <c r="A1309" s="182">
        <v>40007916</v>
      </c>
      <c r="B1309" s="182" t="s">
        <v>1532</v>
      </c>
      <c r="C1309" s="182" t="s">
        <v>224</v>
      </c>
      <c r="D1309" s="182" t="s">
        <v>322</v>
      </c>
      <c r="E1309" s="182" t="s">
        <v>323</v>
      </c>
      <c r="F1309" s="182" t="s">
        <v>323</v>
      </c>
    </row>
    <row r="1310" spans="1:6" x14ac:dyDescent="0.25">
      <c r="A1310" s="182">
        <v>40008842</v>
      </c>
      <c r="B1310" s="182" t="s">
        <v>1533</v>
      </c>
      <c r="C1310" s="182" t="s">
        <v>224</v>
      </c>
      <c r="D1310" s="182" t="s">
        <v>322</v>
      </c>
      <c r="E1310" s="182" t="s">
        <v>323</v>
      </c>
      <c r="F1310" s="182" t="s">
        <v>323</v>
      </c>
    </row>
    <row r="1311" spans="1:6" x14ac:dyDescent="0.25">
      <c r="A1311" s="182">
        <v>40008843</v>
      </c>
      <c r="B1311" s="182" t="s">
        <v>1534</v>
      </c>
      <c r="C1311" s="182" t="s">
        <v>224</v>
      </c>
      <c r="D1311" s="182" t="s">
        <v>333</v>
      </c>
      <c r="E1311" s="182" t="s">
        <v>334</v>
      </c>
      <c r="F1311" s="182" t="s">
        <v>334</v>
      </c>
    </row>
    <row r="1312" spans="1:6" x14ac:dyDescent="0.25">
      <c r="A1312" s="182">
        <v>40009279</v>
      </c>
      <c r="B1312" s="182" t="s">
        <v>1535</v>
      </c>
      <c r="C1312" s="182" t="s">
        <v>224</v>
      </c>
      <c r="D1312" s="182" t="s">
        <v>322</v>
      </c>
      <c r="E1312" s="182" t="s">
        <v>323</v>
      </c>
      <c r="F1312" s="182" t="s">
        <v>323</v>
      </c>
    </row>
    <row r="1313" spans="1:6" x14ac:dyDescent="0.25">
      <c r="A1313" s="182">
        <v>40009757</v>
      </c>
      <c r="B1313" s="182" t="s">
        <v>1536</v>
      </c>
      <c r="C1313" s="182" t="s">
        <v>224</v>
      </c>
      <c r="D1313" s="182" t="s">
        <v>333</v>
      </c>
      <c r="E1313" s="182" t="s">
        <v>334</v>
      </c>
      <c r="F1313" s="182" t="s">
        <v>334</v>
      </c>
    </row>
    <row r="1314" spans="1:6" x14ac:dyDescent="0.25">
      <c r="A1314" s="182">
        <v>40003620</v>
      </c>
      <c r="B1314" s="182" t="s">
        <v>1537</v>
      </c>
      <c r="C1314" s="182" t="s">
        <v>224</v>
      </c>
      <c r="D1314" s="182" t="s">
        <v>333</v>
      </c>
      <c r="E1314" s="182" t="s">
        <v>334</v>
      </c>
      <c r="F1314" s="182" t="s">
        <v>334</v>
      </c>
    </row>
    <row r="1315" spans="1:6" x14ac:dyDescent="0.25">
      <c r="A1315" s="182">
        <v>40008847</v>
      </c>
      <c r="B1315" s="182" t="s">
        <v>1538</v>
      </c>
      <c r="C1315" s="182" t="s">
        <v>224</v>
      </c>
      <c r="D1315" s="182" t="s">
        <v>333</v>
      </c>
      <c r="E1315" s="182" t="s">
        <v>334</v>
      </c>
      <c r="F1315" s="182" t="s">
        <v>334</v>
      </c>
    </row>
    <row r="1316" spans="1:6" x14ac:dyDescent="0.25">
      <c r="A1316" s="182">
        <v>40008848</v>
      </c>
      <c r="B1316" s="182" t="s">
        <v>1539</v>
      </c>
      <c r="C1316" s="182" t="s">
        <v>224</v>
      </c>
      <c r="D1316" s="182" t="s">
        <v>333</v>
      </c>
      <c r="E1316" s="182" t="s">
        <v>334</v>
      </c>
      <c r="F1316" s="182" t="s">
        <v>334</v>
      </c>
    </row>
    <row r="1317" spans="1:6" x14ac:dyDescent="0.25">
      <c r="A1317" s="182">
        <v>40008844</v>
      </c>
      <c r="B1317" s="182" t="s">
        <v>1540</v>
      </c>
      <c r="C1317" s="182" t="s">
        <v>224</v>
      </c>
      <c r="D1317" s="182" t="s">
        <v>333</v>
      </c>
      <c r="E1317" s="182" t="s">
        <v>334</v>
      </c>
      <c r="F1317" s="182" t="s">
        <v>334</v>
      </c>
    </row>
    <row r="1318" spans="1:6" x14ac:dyDescent="0.25">
      <c r="A1318" s="182">
        <v>40008845</v>
      </c>
      <c r="B1318" s="182" t="s">
        <v>1541</v>
      </c>
      <c r="C1318" s="182" t="s">
        <v>224</v>
      </c>
      <c r="D1318" s="182" t="s">
        <v>333</v>
      </c>
      <c r="E1318" s="182" t="s">
        <v>334</v>
      </c>
      <c r="F1318" s="182" t="s">
        <v>334</v>
      </c>
    </row>
    <row r="1319" spans="1:6" x14ac:dyDescent="0.25">
      <c r="A1319" s="182">
        <v>40002733</v>
      </c>
      <c r="B1319" s="182" t="s">
        <v>1542</v>
      </c>
      <c r="C1319" s="182" t="s">
        <v>224</v>
      </c>
      <c r="D1319" s="182" t="s">
        <v>303</v>
      </c>
      <c r="E1319" s="182" t="s">
        <v>304</v>
      </c>
      <c r="F1319" s="182" t="s">
        <v>304</v>
      </c>
    </row>
    <row r="1320" spans="1:6" x14ac:dyDescent="0.25">
      <c r="A1320" s="182">
        <v>40420163</v>
      </c>
      <c r="B1320" s="182" t="s">
        <v>1543</v>
      </c>
      <c r="C1320" s="182" t="s">
        <v>231</v>
      </c>
      <c r="D1320" s="182" t="s">
        <v>236</v>
      </c>
      <c r="E1320" s="182" t="s">
        <v>237</v>
      </c>
      <c r="F1320" s="182" t="s">
        <v>237</v>
      </c>
    </row>
    <row r="1321" spans="1:6" x14ac:dyDescent="0.25">
      <c r="A1321" s="182">
        <v>40420768</v>
      </c>
      <c r="B1321" s="182" t="s">
        <v>1544</v>
      </c>
      <c r="C1321" s="182" t="s">
        <v>231</v>
      </c>
      <c r="D1321" s="182" t="s">
        <v>338</v>
      </c>
      <c r="E1321" s="182" t="s">
        <v>339</v>
      </c>
      <c r="F1321" s="182" t="s">
        <v>339</v>
      </c>
    </row>
    <row r="1322" spans="1:6" x14ac:dyDescent="0.25">
      <c r="A1322" s="182">
        <v>40420456</v>
      </c>
      <c r="B1322" s="182" t="s">
        <v>1545</v>
      </c>
      <c r="C1322" s="182" t="s">
        <v>231</v>
      </c>
      <c r="D1322" s="182" t="s">
        <v>338</v>
      </c>
      <c r="E1322" s="182" t="s">
        <v>339</v>
      </c>
      <c r="F1322" s="182" t="s">
        <v>339</v>
      </c>
    </row>
    <row r="1323" spans="1:6" x14ac:dyDescent="0.25">
      <c r="A1323" s="182">
        <v>40420734</v>
      </c>
      <c r="B1323" s="182" t="s">
        <v>1546</v>
      </c>
      <c r="C1323" s="182" t="s">
        <v>231</v>
      </c>
      <c r="D1323" s="182" t="s">
        <v>338</v>
      </c>
      <c r="E1323" s="182" t="s">
        <v>339</v>
      </c>
      <c r="F1323" s="182" t="s">
        <v>339</v>
      </c>
    </row>
    <row r="1324" spans="1:6" x14ac:dyDescent="0.25">
      <c r="A1324" s="182">
        <v>40008519</v>
      </c>
      <c r="B1324" s="182" t="s">
        <v>1547</v>
      </c>
      <c r="C1324" s="182" t="s">
        <v>224</v>
      </c>
      <c r="D1324" s="182" t="s">
        <v>265</v>
      </c>
      <c r="E1324" s="182" t="s">
        <v>266</v>
      </c>
      <c r="F1324" s="182" t="s">
        <v>266</v>
      </c>
    </row>
    <row r="1325" spans="1:6" x14ac:dyDescent="0.25">
      <c r="A1325" s="182">
        <v>40007793</v>
      </c>
      <c r="B1325" s="182" t="s">
        <v>1548</v>
      </c>
      <c r="C1325" s="182" t="s">
        <v>224</v>
      </c>
      <c r="D1325" s="182" t="s">
        <v>249</v>
      </c>
      <c r="E1325" s="182" t="s">
        <v>250</v>
      </c>
      <c r="F1325" s="182" t="s">
        <v>250</v>
      </c>
    </row>
    <row r="1326" spans="1:6" x14ac:dyDescent="0.25">
      <c r="A1326" s="182">
        <v>40006050</v>
      </c>
      <c r="B1326" s="182" t="s">
        <v>1549</v>
      </c>
      <c r="C1326" s="182" t="s">
        <v>224</v>
      </c>
      <c r="D1326" s="182" t="s">
        <v>249</v>
      </c>
      <c r="E1326" s="182" t="s">
        <v>250</v>
      </c>
      <c r="F1326" s="182" t="s">
        <v>250</v>
      </c>
    </row>
    <row r="1327" spans="1:6" x14ac:dyDescent="0.25">
      <c r="A1327" s="182">
        <v>40003621</v>
      </c>
      <c r="B1327" s="182" t="s">
        <v>1550</v>
      </c>
      <c r="C1327" s="182" t="s">
        <v>224</v>
      </c>
      <c r="D1327" s="182" t="s">
        <v>306</v>
      </c>
      <c r="E1327" s="182" t="s">
        <v>307</v>
      </c>
      <c r="F1327" s="182" t="s">
        <v>307</v>
      </c>
    </row>
    <row r="1328" spans="1:6" x14ac:dyDescent="0.25">
      <c r="A1328" s="182">
        <v>40001426</v>
      </c>
      <c r="B1328" s="182" t="s">
        <v>1551</v>
      </c>
      <c r="C1328" s="182" t="s">
        <v>224</v>
      </c>
      <c r="D1328" s="182" t="s">
        <v>333</v>
      </c>
      <c r="E1328" s="182" t="s">
        <v>334</v>
      </c>
      <c r="F1328" s="182" t="s">
        <v>334</v>
      </c>
    </row>
    <row r="1329" spans="1:6" x14ac:dyDescent="0.25">
      <c r="A1329" s="182">
        <v>40002513</v>
      </c>
      <c r="B1329" s="182" t="s">
        <v>1552</v>
      </c>
      <c r="C1329" s="182" t="s">
        <v>224</v>
      </c>
      <c r="D1329" s="182" t="s">
        <v>303</v>
      </c>
      <c r="E1329" s="182" t="s">
        <v>304</v>
      </c>
      <c r="F1329" s="182" t="s">
        <v>304</v>
      </c>
    </row>
    <row r="1330" spans="1:6" x14ac:dyDescent="0.25">
      <c r="A1330" s="182">
        <v>40007240</v>
      </c>
      <c r="B1330" s="182" t="s">
        <v>1553</v>
      </c>
      <c r="C1330" s="182" t="s">
        <v>224</v>
      </c>
      <c r="D1330" s="182" t="s">
        <v>262</v>
      </c>
      <c r="E1330" s="182" t="s">
        <v>263</v>
      </c>
      <c r="F1330" s="182" t="s">
        <v>263</v>
      </c>
    </row>
    <row r="1331" spans="1:6" x14ac:dyDescent="0.25">
      <c r="A1331" s="182">
        <v>40006434</v>
      </c>
      <c r="B1331" s="182" t="s">
        <v>1554</v>
      </c>
      <c r="C1331" s="182" t="s">
        <v>224</v>
      </c>
      <c r="D1331" s="182" t="s">
        <v>309</v>
      </c>
      <c r="E1331" s="182" t="s">
        <v>310</v>
      </c>
      <c r="F1331" s="182" t="s">
        <v>310</v>
      </c>
    </row>
    <row r="1332" spans="1:6" x14ac:dyDescent="0.25">
      <c r="A1332" s="182">
        <v>40001699</v>
      </c>
      <c r="B1332" s="182" t="s">
        <v>1555</v>
      </c>
      <c r="C1332" s="182" t="s">
        <v>224</v>
      </c>
      <c r="D1332" s="182" t="s">
        <v>249</v>
      </c>
      <c r="E1332" s="182" t="s">
        <v>250</v>
      </c>
      <c r="F1332" s="182" t="s">
        <v>250</v>
      </c>
    </row>
    <row r="1333" spans="1:6" x14ac:dyDescent="0.25">
      <c r="A1333" s="182">
        <v>40000074</v>
      </c>
      <c r="B1333" s="182" t="s">
        <v>1555</v>
      </c>
      <c r="C1333" s="182" t="s">
        <v>224</v>
      </c>
      <c r="D1333" s="182" t="s">
        <v>342</v>
      </c>
      <c r="E1333" s="182" t="s">
        <v>343</v>
      </c>
      <c r="F1333" s="182" t="s">
        <v>343</v>
      </c>
    </row>
    <row r="1334" spans="1:6" x14ac:dyDescent="0.25">
      <c r="A1334" s="182">
        <v>40004538</v>
      </c>
      <c r="B1334" s="182" t="s">
        <v>1556</v>
      </c>
      <c r="C1334" s="182" t="s">
        <v>224</v>
      </c>
      <c r="D1334" s="182" t="s">
        <v>228</v>
      </c>
      <c r="E1334" s="182" t="s">
        <v>229</v>
      </c>
      <c r="F1334" s="182" t="s">
        <v>229</v>
      </c>
    </row>
    <row r="1335" spans="1:6" x14ac:dyDescent="0.25">
      <c r="A1335" s="182">
        <v>40007922</v>
      </c>
      <c r="B1335" s="182" t="s">
        <v>1557</v>
      </c>
      <c r="C1335" s="182" t="s">
        <v>224</v>
      </c>
      <c r="D1335" s="182" t="s">
        <v>268</v>
      </c>
      <c r="E1335" s="182" t="s">
        <v>269</v>
      </c>
      <c r="F1335" s="182" t="s">
        <v>269</v>
      </c>
    </row>
    <row r="1336" spans="1:6" x14ac:dyDescent="0.25">
      <c r="A1336" s="182">
        <v>40006368</v>
      </c>
      <c r="B1336" s="182" t="s">
        <v>1558</v>
      </c>
      <c r="C1336" s="182" t="s">
        <v>224</v>
      </c>
      <c r="D1336" s="182" t="s">
        <v>404</v>
      </c>
      <c r="E1336" s="182" t="s">
        <v>405</v>
      </c>
      <c r="F1336" s="182" t="s">
        <v>405</v>
      </c>
    </row>
    <row r="1337" spans="1:6" x14ac:dyDescent="0.25">
      <c r="A1337" s="182">
        <v>40007902</v>
      </c>
      <c r="B1337" s="182" t="s">
        <v>1559</v>
      </c>
      <c r="C1337" s="182" t="s">
        <v>224</v>
      </c>
      <c r="D1337" s="182" t="s">
        <v>333</v>
      </c>
      <c r="E1337" s="182" t="s">
        <v>334</v>
      </c>
      <c r="F1337" s="182" t="s">
        <v>334</v>
      </c>
    </row>
    <row r="1338" spans="1:6" x14ac:dyDescent="0.25">
      <c r="A1338" s="182">
        <v>40421202</v>
      </c>
      <c r="B1338" s="182" t="s">
        <v>1560</v>
      </c>
      <c r="C1338" s="182" t="s">
        <v>231</v>
      </c>
      <c r="D1338" s="182" t="s">
        <v>285</v>
      </c>
      <c r="E1338" s="182" t="s">
        <v>286</v>
      </c>
      <c r="F1338" s="182" t="s">
        <v>286</v>
      </c>
    </row>
    <row r="1339" spans="1:6" x14ac:dyDescent="0.25">
      <c r="A1339" s="182">
        <v>40009412</v>
      </c>
      <c r="B1339" s="182" t="s">
        <v>1561</v>
      </c>
      <c r="C1339" s="182" t="s">
        <v>224</v>
      </c>
      <c r="D1339" s="182" t="s">
        <v>449</v>
      </c>
      <c r="E1339" s="182" t="s">
        <v>450</v>
      </c>
      <c r="F1339" s="182" t="s">
        <v>450</v>
      </c>
    </row>
    <row r="1340" spans="1:6" x14ac:dyDescent="0.25">
      <c r="A1340" s="182">
        <v>40420381</v>
      </c>
      <c r="B1340" s="182" t="s">
        <v>1562</v>
      </c>
      <c r="C1340" s="182" t="s">
        <v>231</v>
      </c>
      <c r="D1340" s="182" t="s">
        <v>285</v>
      </c>
      <c r="E1340" s="182" t="s">
        <v>286</v>
      </c>
      <c r="F1340" s="182" t="s">
        <v>286</v>
      </c>
    </row>
    <row r="1341" spans="1:6" x14ac:dyDescent="0.25">
      <c r="A1341" s="182">
        <v>40002866</v>
      </c>
      <c r="B1341" s="182" t="s">
        <v>1563</v>
      </c>
      <c r="C1341" s="182" t="s">
        <v>224</v>
      </c>
      <c r="D1341" s="182" t="s">
        <v>228</v>
      </c>
      <c r="E1341" s="182" t="s">
        <v>229</v>
      </c>
      <c r="F1341" s="182" t="s">
        <v>229</v>
      </c>
    </row>
    <row r="1342" spans="1:6" x14ac:dyDescent="0.25">
      <c r="A1342" s="182">
        <v>40007408</v>
      </c>
      <c r="B1342" s="182" t="s">
        <v>1564</v>
      </c>
      <c r="C1342" s="182" t="s">
        <v>224</v>
      </c>
      <c r="D1342" s="182" t="s">
        <v>271</v>
      </c>
      <c r="E1342" s="182" t="s">
        <v>272</v>
      </c>
      <c r="F1342" s="182" t="s">
        <v>272</v>
      </c>
    </row>
    <row r="1343" spans="1:6" x14ac:dyDescent="0.25">
      <c r="A1343" s="182">
        <v>40421513</v>
      </c>
      <c r="B1343" s="182" t="s">
        <v>1565</v>
      </c>
      <c r="C1343" s="182" t="s">
        <v>231</v>
      </c>
      <c r="D1343" s="182" t="s">
        <v>232</v>
      </c>
      <c r="E1343" s="182" t="s">
        <v>233</v>
      </c>
      <c r="F1343" s="182" t="s">
        <v>233</v>
      </c>
    </row>
    <row r="1344" spans="1:6" x14ac:dyDescent="0.25">
      <c r="A1344" s="182">
        <v>40007873</v>
      </c>
      <c r="B1344" s="182" t="s">
        <v>1566</v>
      </c>
      <c r="C1344" s="182" t="s">
        <v>224</v>
      </c>
      <c r="D1344" s="182" t="s">
        <v>252</v>
      </c>
      <c r="E1344" s="182" t="s">
        <v>253</v>
      </c>
      <c r="F1344" s="182" t="s">
        <v>253</v>
      </c>
    </row>
    <row r="1345" spans="1:6" x14ac:dyDescent="0.25">
      <c r="A1345" s="182">
        <v>40001186</v>
      </c>
      <c r="B1345" s="182" t="s">
        <v>1567</v>
      </c>
      <c r="C1345" s="182" t="s">
        <v>224</v>
      </c>
      <c r="D1345" s="182" t="s">
        <v>342</v>
      </c>
      <c r="E1345" s="182" t="s">
        <v>343</v>
      </c>
      <c r="F1345" s="182" t="s">
        <v>343</v>
      </c>
    </row>
    <row r="1346" spans="1:6" x14ac:dyDescent="0.25">
      <c r="A1346" s="182">
        <v>40002029</v>
      </c>
      <c r="B1346" s="182" t="s">
        <v>1568</v>
      </c>
      <c r="C1346" s="182" t="s">
        <v>224</v>
      </c>
      <c r="D1346" s="182" t="s">
        <v>363</v>
      </c>
      <c r="E1346" s="182" t="s">
        <v>364</v>
      </c>
      <c r="F1346" s="182" t="s">
        <v>364</v>
      </c>
    </row>
    <row r="1347" spans="1:6" x14ac:dyDescent="0.25">
      <c r="A1347" s="182">
        <v>40002782</v>
      </c>
      <c r="B1347" s="182" t="s">
        <v>1569</v>
      </c>
      <c r="C1347" s="182" t="s">
        <v>224</v>
      </c>
      <c r="D1347" s="182" t="s">
        <v>342</v>
      </c>
      <c r="E1347" s="182" t="s">
        <v>343</v>
      </c>
      <c r="F1347" s="182" t="s">
        <v>343</v>
      </c>
    </row>
    <row r="1348" spans="1:6" x14ac:dyDescent="0.25">
      <c r="A1348" s="182">
        <v>40009432</v>
      </c>
      <c r="B1348" s="182" t="s">
        <v>1570</v>
      </c>
      <c r="C1348" s="182" t="s">
        <v>224</v>
      </c>
      <c r="D1348" s="182" t="s">
        <v>265</v>
      </c>
      <c r="E1348" s="182" t="s">
        <v>266</v>
      </c>
      <c r="F1348" s="182" t="s">
        <v>266</v>
      </c>
    </row>
    <row r="1349" spans="1:6" x14ac:dyDescent="0.25">
      <c r="A1349" s="182">
        <v>40003107</v>
      </c>
      <c r="B1349" s="182" t="s">
        <v>1571</v>
      </c>
      <c r="C1349" s="182" t="s">
        <v>224</v>
      </c>
      <c r="D1349" s="182" t="s">
        <v>392</v>
      </c>
      <c r="E1349" s="182" t="s">
        <v>393</v>
      </c>
      <c r="F1349" s="182" t="s">
        <v>393</v>
      </c>
    </row>
    <row r="1350" spans="1:6" x14ac:dyDescent="0.25">
      <c r="A1350" s="182">
        <v>40002504</v>
      </c>
      <c r="B1350" s="182" t="s">
        <v>1572</v>
      </c>
      <c r="C1350" s="182" t="s">
        <v>224</v>
      </c>
      <c r="D1350" s="182" t="s">
        <v>262</v>
      </c>
      <c r="E1350" s="182" t="s">
        <v>263</v>
      </c>
      <c r="F1350" s="182" t="s">
        <v>263</v>
      </c>
    </row>
    <row r="1351" spans="1:6" x14ac:dyDescent="0.25">
      <c r="A1351" s="182">
        <v>40004258</v>
      </c>
      <c r="B1351" s="182" t="s">
        <v>1573</v>
      </c>
      <c r="C1351" s="182" t="s">
        <v>224</v>
      </c>
      <c r="D1351" s="182" t="s">
        <v>404</v>
      </c>
      <c r="E1351" s="182" t="s">
        <v>405</v>
      </c>
      <c r="F1351" s="182" t="s">
        <v>405</v>
      </c>
    </row>
    <row r="1352" spans="1:6" x14ac:dyDescent="0.25">
      <c r="A1352" s="182">
        <v>40421266</v>
      </c>
      <c r="B1352" s="182" t="s">
        <v>1574</v>
      </c>
      <c r="C1352" s="182" t="s">
        <v>231</v>
      </c>
      <c r="D1352" s="182" t="s">
        <v>232</v>
      </c>
      <c r="E1352" s="182" t="s">
        <v>233</v>
      </c>
      <c r="F1352" s="182" t="s">
        <v>233</v>
      </c>
    </row>
    <row r="1353" spans="1:6" x14ac:dyDescent="0.25">
      <c r="A1353" s="182">
        <v>40007443</v>
      </c>
      <c r="B1353" s="182" t="s">
        <v>1575</v>
      </c>
      <c r="C1353" s="182" t="s">
        <v>224</v>
      </c>
      <c r="D1353" s="182" t="s">
        <v>225</v>
      </c>
      <c r="E1353" s="182" t="s">
        <v>226</v>
      </c>
      <c r="F1353" s="182" t="s">
        <v>226</v>
      </c>
    </row>
    <row r="1354" spans="1:6" x14ac:dyDescent="0.25">
      <c r="A1354" s="182">
        <v>40420602</v>
      </c>
      <c r="B1354" s="182" t="s">
        <v>1576</v>
      </c>
      <c r="C1354" s="182" t="s">
        <v>231</v>
      </c>
      <c r="D1354" s="182" t="s">
        <v>285</v>
      </c>
      <c r="E1354" s="182" t="s">
        <v>286</v>
      </c>
      <c r="F1354" s="182" t="s">
        <v>286</v>
      </c>
    </row>
    <row r="1355" spans="1:6" x14ac:dyDescent="0.25">
      <c r="A1355" s="182">
        <v>40007114</v>
      </c>
      <c r="B1355" s="182" t="s">
        <v>1577</v>
      </c>
      <c r="C1355" s="182" t="s">
        <v>224</v>
      </c>
      <c r="D1355" s="182" t="s">
        <v>333</v>
      </c>
      <c r="E1355" s="182" t="s">
        <v>334</v>
      </c>
      <c r="F1355" s="182" t="s">
        <v>334</v>
      </c>
    </row>
    <row r="1356" spans="1:6" x14ac:dyDescent="0.25">
      <c r="A1356" s="182">
        <v>40006807</v>
      </c>
      <c r="B1356" s="182" t="s">
        <v>1577</v>
      </c>
      <c r="C1356" s="182" t="s">
        <v>224</v>
      </c>
      <c r="D1356" s="182" t="s">
        <v>438</v>
      </c>
      <c r="E1356" s="182" t="s">
        <v>439</v>
      </c>
      <c r="F1356" s="182" t="s">
        <v>439</v>
      </c>
    </row>
    <row r="1357" spans="1:6" x14ac:dyDescent="0.25">
      <c r="A1357" s="182">
        <v>40006808</v>
      </c>
      <c r="B1357" s="182" t="s">
        <v>1578</v>
      </c>
      <c r="C1357" s="182" t="s">
        <v>224</v>
      </c>
      <c r="D1357" s="182" t="s">
        <v>309</v>
      </c>
      <c r="E1357" s="182" t="s">
        <v>310</v>
      </c>
      <c r="F1357" s="182" t="s">
        <v>310</v>
      </c>
    </row>
    <row r="1358" spans="1:6" x14ac:dyDescent="0.25">
      <c r="A1358" s="182">
        <v>40006943</v>
      </c>
      <c r="B1358" s="182" t="s">
        <v>1579</v>
      </c>
      <c r="C1358" s="182" t="s">
        <v>224</v>
      </c>
      <c r="D1358" s="182" t="s">
        <v>271</v>
      </c>
      <c r="E1358" s="182" t="s">
        <v>272</v>
      </c>
      <c r="F1358" s="182" t="s">
        <v>272</v>
      </c>
    </row>
    <row r="1359" spans="1:6" x14ac:dyDescent="0.25">
      <c r="A1359" s="182">
        <v>40004379</v>
      </c>
      <c r="B1359" s="182" t="s">
        <v>1580</v>
      </c>
      <c r="C1359" s="182" t="s">
        <v>224</v>
      </c>
      <c r="D1359" s="182" t="s">
        <v>271</v>
      </c>
      <c r="E1359" s="182" t="s">
        <v>272</v>
      </c>
      <c r="F1359" s="182" t="s">
        <v>272</v>
      </c>
    </row>
    <row r="1360" spans="1:6" x14ac:dyDescent="0.25">
      <c r="A1360" s="182">
        <v>40420758</v>
      </c>
      <c r="B1360" s="182" t="s">
        <v>1581</v>
      </c>
      <c r="C1360" s="182" t="s">
        <v>231</v>
      </c>
      <c r="D1360" s="182" t="s">
        <v>232</v>
      </c>
      <c r="E1360" s="182" t="s">
        <v>233</v>
      </c>
      <c r="F1360" s="182" t="s">
        <v>233</v>
      </c>
    </row>
    <row r="1361" spans="1:6" x14ac:dyDescent="0.25">
      <c r="A1361" s="182">
        <v>40420932</v>
      </c>
      <c r="B1361" s="182" t="s">
        <v>1582</v>
      </c>
      <c r="C1361" s="182" t="s">
        <v>231</v>
      </c>
      <c r="D1361" s="182" t="s">
        <v>338</v>
      </c>
      <c r="E1361" s="182" t="s">
        <v>339</v>
      </c>
      <c r="F1361" s="182" t="s">
        <v>339</v>
      </c>
    </row>
    <row r="1362" spans="1:6" x14ac:dyDescent="0.25">
      <c r="A1362" s="182">
        <v>40421388</v>
      </c>
      <c r="B1362" s="182" t="s">
        <v>1583</v>
      </c>
      <c r="C1362" s="182" t="s">
        <v>231</v>
      </c>
      <c r="D1362" s="182" t="s">
        <v>236</v>
      </c>
      <c r="E1362" s="182" t="s">
        <v>237</v>
      </c>
      <c r="F1362" s="182" t="s">
        <v>237</v>
      </c>
    </row>
    <row r="1363" spans="1:6" x14ac:dyDescent="0.25">
      <c r="A1363" s="182">
        <v>40420170</v>
      </c>
      <c r="B1363" s="182" t="s">
        <v>1583</v>
      </c>
      <c r="C1363" s="182" t="s">
        <v>231</v>
      </c>
      <c r="D1363" s="182" t="s">
        <v>232</v>
      </c>
      <c r="E1363" s="182" t="s">
        <v>233</v>
      </c>
      <c r="F1363" s="182" t="s">
        <v>233</v>
      </c>
    </row>
    <row r="1364" spans="1:6" x14ac:dyDescent="0.25">
      <c r="A1364" s="182">
        <v>40420181</v>
      </c>
      <c r="B1364" s="182" t="s">
        <v>1584</v>
      </c>
      <c r="C1364" s="182" t="s">
        <v>231</v>
      </c>
      <c r="D1364" s="182" t="s">
        <v>232</v>
      </c>
      <c r="E1364" s="182" t="s">
        <v>233</v>
      </c>
      <c r="F1364" s="182" t="s">
        <v>233</v>
      </c>
    </row>
    <row r="1365" spans="1:6" x14ac:dyDescent="0.25">
      <c r="A1365" s="182">
        <v>40421216</v>
      </c>
      <c r="B1365" s="182" t="s">
        <v>1585</v>
      </c>
      <c r="C1365" s="182" t="s">
        <v>231</v>
      </c>
      <c r="D1365" s="182" t="s">
        <v>232</v>
      </c>
      <c r="E1365" s="182" t="s">
        <v>233</v>
      </c>
      <c r="F1365" s="182" t="s">
        <v>233</v>
      </c>
    </row>
    <row r="1366" spans="1:6" x14ac:dyDescent="0.25">
      <c r="A1366" s="182">
        <v>40003533</v>
      </c>
      <c r="B1366" s="182" t="s">
        <v>1586</v>
      </c>
      <c r="C1366" s="182" t="s">
        <v>224</v>
      </c>
      <c r="D1366" s="182" t="s">
        <v>333</v>
      </c>
      <c r="E1366" s="182" t="s">
        <v>334</v>
      </c>
      <c r="F1366" s="182" t="s">
        <v>334</v>
      </c>
    </row>
    <row r="1367" spans="1:6" x14ac:dyDescent="0.25">
      <c r="A1367" s="182">
        <v>40420652</v>
      </c>
      <c r="B1367" s="182" t="s">
        <v>1587</v>
      </c>
      <c r="C1367" s="182" t="s">
        <v>231</v>
      </c>
      <c r="D1367" s="182" t="s">
        <v>236</v>
      </c>
      <c r="E1367" s="182" t="s">
        <v>237</v>
      </c>
      <c r="F1367" s="182" t="s">
        <v>237</v>
      </c>
    </row>
    <row r="1368" spans="1:6" x14ac:dyDescent="0.25">
      <c r="A1368" s="182">
        <v>40007978</v>
      </c>
      <c r="B1368" s="182" t="s">
        <v>1588</v>
      </c>
      <c r="C1368" s="182" t="s">
        <v>224</v>
      </c>
      <c r="D1368" s="182" t="s">
        <v>225</v>
      </c>
      <c r="E1368" s="182" t="s">
        <v>226</v>
      </c>
      <c r="F1368" s="182" t="s">
        <v>226</v>
      </c>
    </row>
    <row r="1369" spans="1:6" x14ac:dyDescent="0.25">
      <c r="A1369" s="182">
        <v>40007045</v>
      </c>
      <c r="B1369" s="182" t="s">
        <v>1589</v>
      </c>
      <c r="C1369" s="182" t="s">
        <v>224</v>
      </c>
      <c r="D1369" s="182" t="s">
        <v>376</v>
      </c>
      <c r="E1369" s="182" t="s">
        <v>377</v>
      </c>
      <c r="F1369" s="182" t="s">
        <v>377</v>
      </c>
    </row>
    <row r="1370" spans="1:6" x14ac:dyDescent="0.25">
      <c r="A1370" s="182">
        <v>40006137</v>
      </c>
      <c r="B1370" s="182" t="s">
        <v>1589</v>
      </c>
      <c r="C1370" s="182" t="s">
        <v>224</v>
      </c>
      <c r="D1370" s="182" t="s">
        <v>342</v>
      </c>
      <c r="E1370" s="182" t="s">
        <v>343</v>
      </c>
      <c r="F1370" s="182" t="s">
        <v>343</v>
      </c>
    </row>
    <row r="1371" spans="1:6" x14ac:dyDescent="0.25">
      <c r="A1371" s="182">
        <v>40006124</v>
      </c>
      <c r="B1371" s="182" t="s">
        <v>1589</v>
      </c>
      <c r="C1371" s="182" t="s">
        <v>224</v>
      </c>
      <c r="D1371" s="182" t="s">
        <v>404</v>
      </c>
      <c r="E1371" s="182" t="s">
        <v>405</v>
      </c>
      <c r="F1371" s="182" t="s">
        <v>405</v>
      </c>
    </row>
    <row r="1372" spans="1:6" x14ac:dyDescent="0.25">
      <c r="A1372" s="182">
        <v>40000212</v>
      </c>
      <c r="B1372" s="182" t="s">
        <v>1590</v>
      </c>
      <c r="C1372" s="182" t="s">
        <v>224</v>
      </c>
      <c r="D1372" s="182" t="s">
        <v>342</v>
      </c>
      <c r="E1372" s="182" t="s">
        <v>343</v>
      </c>
      <c r="F1372" s="182" t="s">
        <v>343</v>
      </c>
    </row>
    <row r="1373" spans="1:6" x14ac:dyDescent="0.25">
      <c r="A1373" s="182">
        <v>40002771</v>
      </c>
      <c r="B1373" s="182" t="s">
        <v>1591</v>
      </c>
      <c r="C1373" s="182" t="s">
        <v>224</v>
      </c>
      <c r="D1373" s="182" t="s">
        <v>225</v>
      </c>
      <c r="E1373" s="182" t="s">
        <v>226</v>
      </c>
      <c r="F1373" s="182" t="s">
        <v>226</v>
      </c>
    </row>
    <row r="1374" spans="1:6" x14ac:dyDescent="0.25">
      <c r="A1374" s="182">
        <v>40009492</v>
      </c>
      <c r="B1374" s="182" t="s">
        <v>1592</v>
      </c>
      <c r="C1374" s="182" t="s">
        <v>224</v>
      </c>
      <c r="D1374" s="182" t="s">
        <v>309</v>
      </c>
      <c r="E1374" s="182" t="s">
        <v>310</v>
      </c>
      <c r="F1374" s="182" t="s">
        <v>310</v>
      </c>
    </row>
    <row r="1375" spans="1:6" x14ac:dyDescent="0.25">
      <c r="A1375" s="182">
        <v>40006930</v>
      </c>
      <c r="B1375" s="182" t="s">
        <v>1593</v>
      </c>
      <c r="C1375" s="182" t="s">
        <v>224</v>
      </c>
      <c r="D1375" s="182" t="s">
        <v>306</v>
      </c>
      <c r="E1375" s="182" t="s">
        <v>307</v>
      </c>
      <c r="F1375" s="182" t="s">
        <v>307</v>
      </c>
    </row>
    <row r="1376" spans="1:6" x14ac:dyDescent="0.25">
      <c r="A1376" s="182">
        <v>40007260</v>
      </c>
      <c r="B1376" s="182" t="s">
        <v>1594</v>
      </c>
      <c r="C1376" s="182" t="s">
        <v>224</v>
      </c>
      <c r="D1376" s="182" t="s">
        <v>271</v>
      </c>
      <c r="E1376" s="182" t="s">
        <v>272</v>
      </c>
      <c r="F1376" s="182" t="s">
        <v>272</v>
      </c>
    </row>
    <row r="1377" spans="1:6" x14ac:dyDescent="0.25">
      <c r="A1377" s="182">
        <v>40006613</v>
      </c>
      <c r="B1377" s="182" t="s">
        <v>1595</v>
      </c>
      <c r="C1377" s="182" t="s">
        <v>224</v>
      </c>
      <c r="D1377" s="182" t="s">
        <v>228</v>
      </c>
      <c r="E1377" s="182" t="s">
        <v>229</v>
      </c>
      <c r="F1377" s="182" t="s">
        <v>229</v>
      </c>
    </row>
    <row r="1378" spans="1:6" x14ac:dyDescent="0.25">
      <c r="A1378" s="182">
        <v>40006920</v>
      </c>
      <c r="B1378" s="182" t="s">
        <v>1596</v>
      </c>
      <c r="C1378" s="182" t="s">
        <v>224</v>
      </c>
      <c r="D1378" s="182" t="s">
        <v>271</v>
      </c>
      <c r="E1378" s="182" t="s">
        <v>272</v>
      </c>
      <c r="F1378" s="182" t="s">
        <v>272</v>
      </c>
    </row>
    <row r="1379" spans="1:6" x14ac:dyDescent="0.25">
      <c r="A1379" s="182">
        <v>40009101</v>
      </c>
      <c r="B1379" s="182" t="s">
        <v>1597</v>
      </c>
      <c r="C1379" s="182" t="s">
        <v>224</v>
      </c>
      <c r="D1379" s="182" t="s">
        <v>438</v>
      </c>
      <c r="E1379" s="182" t="s">
        <v>439</v>
      </c>
      <c r="F1379" s="182" t="s">
        <v>439</v>
      </c>
    </row>
    <row r="1380" spans="1:6" x14ac:dyDescent="0.25">
      <c r="A1380" s="182">
        <v>40008485</v>
      </c>
      <c r="B1380" s="182" t="s">
        <v>1597</v>
      </c>
      <c r="C1380" s="182" t="s">
        <v>224</v>
      </c>
      <c r="D1380" s="182" t="s">
        <v>306</v>
      </c>
      <c r="E1380" s="182" t="s">
        <v>307</v>
      </c>
      <c r="F1380" s="182" t="s">
        <v>307</v>
      </c>
    </row>
    <row r="1381" spans="1:6" x14ac:dyDescent="0.25">
      <c r="A1381" s="182">
        <v>40008338</v>
      </c>
      <c r="B1381" s="182" t="s">
        <v>1597</v>
      </c>
      <c r="C1381" s="182" t="s">
        <v>224</v>
      </c>
      <c r="D1381" s="182" t="s">
        <v>342</v>
      </c>
      <c r="E1381" s="182" t="s">
        <v>343</v>
      </c>
      <c r="F1381" s="182" t="s">
        <v>343</v>
      </c>
    </row>
    <row r="1382" spans="1:6" x14ac:dyDescent="0.25">
      <c r="A1382" s="182">
        <v>40008294</v>
      </c>
      <c r="B1382" s="182" t="s">
        <v>1597</v>
      </c>
      <c r="C1382" s="182" t="s">
        <v>224</v>
      </c>
      <c r="D1382" s="182" t="s">
        <v>271</v>
      </c>
      <c r="E1382" s="182" t="s">
        <v>272</v>
      </c>
      <c r="F1382" s="182" t="s">
        <v>272</v>
      </c>
    </row>
    <row r="1383" spans="1:6" x14ac:dyDescent="0.25">
      <c r="A1383" s="182">
        <v>40007498</v>
      </c>
      <c r="B1383" s="182" t="s">
        <v>1597</v>
      </c>
      <c r="C1383" s="182" t="s">
        <v>224</v>
      </c>
      <c r="D1383" s="182" t="s">
        <v>438</v>
      </c>
      <c r="E1383" s="182" t="s">
        <v>439</v>
      </c>
      <c r="F1383" s="182" t="s">
        <v>439</v>
      </c>
    </row>
    <row r="1384" spans="1:6" x14ac:dyDescent="0.25">
      <c r="A1384" s="182">
        <v>40007188</v>
      </c>
      <c r="B1384" s="182" t="s">
        <v>1597</v>
      </c>
      <c r="C1384" s="182" t="s">
        <v>224</v>
      </c>
      <c r="D1384" s="182" t="s">
        <v>322</v>
      </c>
      <c r="E1384" s="182" t="s">
        <v>323</v>
      </c>
      <c r="F1384" s="182" t="s">
        <v>323</v>
      </c>
    </row>
    <row r="1385" spans="1:6" x14ac:dyDescent="0.25">
      <c r="A1385" s="182">
        <v>40001013</v>
      </c>
      <c r="B1385" s="182" t="s">
        <v>1597</v>
      </c>
      <c r="C1385" s="182" t="s">
        <v>224</v>
      </c>
      <c r="D1385" s="182" t="s">
        <v>228</v>
      </c>
      <c r="E1385" s="182" t="s">
        <v>229</v>
      </c>
      <c r="F1385" s="182" t="s">
        <v>229</v>
      </c>
    </row>
    <row r="1386" spans="1:6" x14ac:dyDescent="0.25">
      <c r="A1386" s="182">
        <v>40009667</v>
      </c>
      <c r="B1386" s="182" t="s">
        <v>1598</v>
      </c>
      <c r="C1386" s="182" t="s">
        <v>224</v>
      </c>
      <c r="D1386" s="182" t="s">
        <v>363</v>
      </c>
      <c r="E1386" s="182" t="s">
        <v>364</v>
      </c>
      <c r="F1386" s="182" t="s">
        <v>364</v>
      </c>
    </row>
    <row r="1387" spans="1:6" x14ac:dyDescent="0.25">
      <c r="A1387" s="182">
        <v>40007602</v>
      </c>
      <c r="B1387" s="182" t="s">
        <v>1599</v>
      </c>
      <c r="C1387" s="182" t="s">
        <v>224</v>
      </c>
      <c r="D1387" s="182" t="s">
        <v>256</v>
      </c>
      <c r="E1387" s="182" t="s">
        <v>257</v>
      </c>
      <c r="F1387" s="182" t="s">
        <v>257</v>
      </c>
    </row>
    <row r="1388" spans="1:6" x14ac:dyDescent="0.25">
      <c r="A1388" s="182">
        <v>40008476</v>
      </c>
      <c r="B1388" s="182" t="s">
        <v>1600</v>
      </c>
      <c r="C1388" s="182" t="s">
        <v>224</v>
      </c>
      <c r="D1388" s="182" t="s">
        <v>342</v>
      </c>
      <c r="E1388" s="182" t="s">
        <v>343</v>
      </c>
      <c r="F1388" s="182" t="s">
        <v>343</v>
      </c>
    </row>
    <row r="1389" spans="1:6" x14ac:dyDescent="0.25">
      <c r="A1389" s="182">
        <v>40006573</v>
      </c>
      <c r="B1389" s="182" t="s">
        <v>1601</v>
      </c>
      <c r="C1389" s="182" t="s">
        <v>224</v>
      </c>
      <c r="D1389" s="182" t="s">
        <v>256</v>
      </c>
      <c r="E1389" s="182" t="s">
        <v>257</v>
      </c>
      <c r="F1389" s="182" t="s">
        <v>257</v>
      </c>
    </row>
    <row r="1390" spans="1:6" x14ac:dyDescent="0.25">
      <c r="A1390" s="182">
        <v>40008508</v>
      </c>
      <c r="B1390" s="182" t="s">
        <v>1602</v>
      </c>
      <c r="C1390" s="182" t="s">
        <v>224</v>
      </c>
      <c r="D1390" s="182" t="s">
        <v>404</v>
      </c>
      <c r="E1390" s="182" t="s">
        <v>405</v>
      </c>
      <c r="F1390" s="182" t="s">
        <v>405</v>
      </c>
    </row>
    <row r="1391" spans="1:6" x14ac:dyDescent="0.25">
      <c r="A1391" s="182">
        <v>40006793</v>
      </c>
      <c r="B1391" s="182" t="s">
        <v>1602</v>
      </c>
      <c r="C1391" s="182" t="s">
        <v>224</v>
      </c>
      <c r="D1391" s="182" t="s">
        <v>342</v>
      </c>
      <c r="E1391" s="182" t="s">
        <v>343</v>
      </c>
      <c r="F1391" s="182" t="s">
        <v>343</v>
      </c>
    </row>
    <row r="1392" spans="1:6" x14ac:dyDescent="0.25">
      <c r="A1392" s="182">
        <v>40004259</v>
      </c>
      <c r="B1392" s="182" t="s">
        <v>1602</v>
      </c>
      <c r="C1392" s="182" t="s">
        <v>224</v>
      </c>
      <c r="D1392" s="182" t="s">
        <v>271</v>
      </c>
      <c r="E1392" s="182" t="s">
        <v>272</v>
      </c>
      <c r="F1392" s="182" t="s">
        <v>272</v>
      </c>
    </row>
    <row r="1393" spans="1:6" x14ac:dyDescent="0.25">
      <c r="A1393" s="182">
        <v>40004103</v>
      </c>
      <c r="B1393" s="182" t="s">
        <v>1602</v>
      </c>
      <c r="C1393" s="182" t="s">
        <v>224</v>
      </c>
      <c r="D1393" s="182" t="s">
        <v>404</v>
      </c>
      <c r="E1393" s="182" t="s">
        <v>405</v>
      </c>
      <c r="F1393" s="182" t="s">
        <v>405</v>
      </c>
    </row>
    <row r="1394" spans="1:6" x14ac:dyDescent="0.25">
      <c r="A1394" s="182">
        <v>40008549</v>
      </c>
      <c r="B1394" s="182" t="s">
        <v>1603</v>
      </c>
      <c r="C1394" s="182" t="s">
        <v>224</v>
      </c>
      <c r="D1394" s="182" t="s">
        <v>342</v>
      </c>
      <c r="E1394" s="182" t="s">
        <v>343</v>
      </c>
      <c r="F1394" s="182" t="s">
        <v>343</v>
      </c>
    </row>
    <row r="1395" spans="1:6" x14ac:dyDescent="0.25">
      <c r="A1395" s="182">
        <v>40009787</v>
      </c>
      <c r="B1395" s="182" t="s">
        <v>1604</v>
      </c>
      <c r="C1395" s="182" t="s">
        <v>224</v>
      </c>
      <c r="D1395" s="182" t="s">
        <v>249</v>
      </c>
      <c r="E1395" s="182" t="s">
        <v>250</v>
      </c>
      <c r="F1395" s="182" t="s">
        <v>250</v>
      </c>
    </row>
    <row r="1396" spans="1:6" x14ac:dyDescent="0.25">
      <c r="A1396" s="182">
        <v>40009328</v>
      </c>
      <c r="B1396" s="182" t="s">
        <v>1605</v>
      </c>
      <c r="C1396" s="182" t="s">
        <v>224</v>
      </c>
      <c r="D1396" s="182" t="s">
        <v>404</v>
      </c>
      <c r="E1396" s="182" t="s">
        <v>405</v>
      </c>
      <c r="F1396" s="182" t="s">
        <v>405</v>
      </c>
    </row>
    <row r="1397" spans="1:6" x14ac:dyDescent="0.25">
      <c r="A1397" s="182">
        <v>40005821</v>
      </c>
      <c r="B1397" s="182" t="s">
        <v>1606</v>
      </c>
      <c r="C1397" s="182" t="s">
        <v>224</v>
      </c>
      <c r="D1397" s="182" t="s">
        <v>333</v>
      </c>
      <c r="E1397" s="182" t="s">
        <v>334</v>
      </c>
      <c r="F1397" s="182" t="s">
        <v>334</v>
      </c>
    </row>
    <row r="1398" spans="1:6" x14ac:dyDescent="0.25">
      <c r="A1398" s="182">
        <v>40001681</v>
      </c>
      <c r="B1398" s="182" t="s">
        <v>1607</v>
      </c>
      <c r="C1398" s="182" t="s">
        <v>224</v>
      </c>
      <c r="D1398" s="182" t="s">
        <v>333</v>
      </c>
      <c r="E1398" s="182" t="s">
        <v>334</v>
      </c>
      <c r="F1398" s="182" t="s">
        <v>334</v>
      </c>
    </row>
    <row r="1399" spans="1:6" x14ac:dyDescent="0.25">
      <c r="A1399" s="182">
        <v>40003386</v>
      </c>
      <c r="B1399" s="182" t="s">
        <v>1608</v>
      </c>
      <c r="C1399" s="182" t="s">
        <v>224</v>
      </c>
      <c r="D1399" s="182" t="s">
        <v>303</v>
      </c>
      <c r="E1399" s="182" t="s">
        <v>304</v>
      </c>
      <c r="F1399" s="182" t="s">
        <v>304</v>
      </c>
    </row>
    <row r="1400" spans="1:6" x14ac:dyDescent="0.25">
      <c r="A1400" s="182">
        <v>40420412</v>
      </c>
      <c r="B1400" s="182" t="s">
        <v>1609</v>
      </c>
      <c r="C1400" s="182" t="s">
        <v>231</v>
      </c>
      <c r="D1400" s="182" t="s">
        <v>236</v>
      </c>
      <c r="E1400" s="182" t="s">
        <v>237</v>
      </c>
      <c r="F1400" s="182" t="s">
        <v>237</v>
      </c>
    </row>
    <row r="1401" spans="1:6" x14ac:dyDescent="0.25">
      <c r="A1401" s="182">
        <v>40005341</v>
      </c>
      <c r="B1401" s="182" t="s">
        <v>1610</v>
      </c>
      <c r="C1401" s="182" t="s">
        <v>224</v>
      </c>
      <c r="D1401" s="182" t="s">
        <v>333</v>
      </c>
      <c r="E1401" s="182" t="s">
        <v>334</v>
      </c>
      <c r="F1401" s="182" t="s">
        <v>334</v>
      </c>
    </row>
    <row r="1402" spans="1:6" x14ac:dyDescent="0.25">
      <c r="A1402" s="182">
        <v>40006052</v>
      </c>
      <c r="B1402" s="182" t="s">
        <v>1611</v>
      </c>
      <c r="C1402" s="182" t="s">
        <v>224</v>
      </c>
      <c r="D1402" s="182" t="s">
        <v>225</v>
      </c>
      <c r="E1402" s="182" t="s">
        <v>226</v>
      </c>
      <c r="F1402" s="182" t="s">
        <v>226</v>
      </c>
    </row>
    <row r="1403" spans="1:6" x14ac:dyDescent="0.25">
      <c r="A1403" s="182">
        <v>40007718</v>
      </c>
      <c r="B1403" s="182" t="s">
        <v>1612</v>
      </c>
      <c r="C1403" s="182" t="s">
        <v>224</v>
      </c>
      <c r="D1403" s="182" t="s">
        <v>225</v>
      </c>
      <c r="E1403" s="182" t="s">
        <v>226</v>
      </c>
      <c r="F1403" s="182" t="s">
        <v>226</v>
      </c>
    </row>
    <row r="1404" spans="1:6" x14ac:dyDescent="0.25">
      <c r="A1404" s="182">
        <v>40006308</v>
      </c>
      <c r="B1404" s="182" t="s">
        <v>1613</v>
      </c>
      <c r="C1404" s="182" t="s">
        <v>224</v>
      </c>
      <c r="D1404" s="182" t="s">
        <v>271</v>
      </c>
      <c r="E1404" s="182" t="s">
        <v>272</v>
      </c>
      <c r="F1404" s="182" t="s">
        <v>272</v>
      </c>
    </row>
    <row r="1405" spans="1:6" x14ac:dyDescent="0.25">
      <c r="A1405" s="182">
        <v>40008365</v>
      </c>
      <c r="B1405" s="182" t="s">
        <v>1614</v>
      </c>
      <c r="C1405" s="182" t="s">
        <v>224</v>
      </c>
      <c r="D1405" s="182" t="s">
        <v>404</v>
      </c>
      <c r="E1405" s="182" t="s">
        <v>405</v>
      </c>
      <c r="F1405" s="182" t="s">
        <v>405</v>
      </c>
    </row>
    <row r="1406" spans="1:6" x14ac:dyDescent="0.25">
      <c r="A1406" s="182">
        <v>40007620</v>
      </c>
      <c r="B1406" s="182" t="s">
        <v>1615</v>
      </c>
      <c r="C1406" s="182" t="s">
        <v>224</v>
      </c>
      <c r="D1406" s="182" t="s">
        <v>376</v>
      </c>
      <c r="E1406" s="182" t="s">
        <v>377</v>
      </c>
      <c r="F1406" s="182" t="s">
        <v>377</v>
      </c>
    </row>
    <row r="1407" spans="1:6" x14ac:dyDescent="0.25">
      <c r="A1407" s="182">
        <v>40004448</v>
      </c>
      <c r="B1407" s="182" t="s">
        <v>1616</v>
      </c>
      <c r="C1407" s="182" t="s">
        <v>224</v>
      </c>
      <c r="D1407" s="182" t="s">
        <v>368</v>
      </c>
      <c r="E1407" s="182" t="s">
        <v>369</v>
      </c>
      <c r="F1407" s="182" t="s">
        <v>369</v>
      </c>
    </row>
    <row r="1408" spans="1:6" x14ac:dyDescent="0.25">
      <c r="A1408" s="182">
        <v>40421265</v>
      </c>
      <c r="B1408" s="182" t="s">
        <v>1617</v>
      </c>
      <c r="C1408" s="182" t="s">
        <v>231</v>
      </c>
      <c r="D1408" s="182" t="s">
        <v>232</v>
      </c>
      <c r="E1408" s="182" t="s">
        <v>233</v>
      </c>
      <c r="F1408" s="182" t="s">
        <v>233</v>
      </c>
    </row>
    <row r="1409" spans="1:6" x14ac:dyDescent="0.25">
      <c r="A1409" s="182">
        <v>40003698</v>
      </c>
      <c r="B1409" s="182" t="s">
        <v>1618</v>
      </c>
      <c r="C1409" s="182" t="s">
        <v>224</v>
      </c>
      <c r="D1409" s="182" t="s">
        <v>322</v>
      </c>
      <c r="E1409" s="182" t="s">
        <v>323</v>
      </c>
      <c r="F1409" s="182" t="s">
        <v>323</v>
      </c>
    </row>
    <row r="1410" spans="1:6" x14ac:dyDescent="0.25">
      <c r="A1410" s="182">
        <v>40007686</v>
      </c>
      <c r="B1410" s="182" t="s">
        <v>1619</v>
      </c>
      <c r="C1410" s="182" t="s">
        <v>224</v>
      </c>
      <c r="D1410" s="182" t="s">
        <v>333</v>
      </c>
      <c r="E1410" s="182" t="s">
        <v>334</v>
      </c>
      <c r="F1410" s="182" t="s">
        <v>334</v>
      </c>
    </row>
    <row r="1411" spans="1:6" x14ac:dyDescent="0.25">
      <c r="A1411" s="182">
        <v>40007920</v>
      </c>
      <c r="B1411" s="182" t="s">
        <v>1620</v>
      </c>
      <c r="C1411" s="182" t="s">
        <v>224</v>
      </c>
      <c r="D1411" s="182" t="s">
        <v>485</v>
      </c>
      <c r="E1411" s="182" t="s">
        <v>486</v>
      </c>
      <c r="F1411" s="182" t="s">
        <v>486</v>
      </c>
    </row>
    <row r="1412" spans="1:6" x14ac:dyDescent="0.25">
      <c r="A1412" s="182">
        <v>40006176</v>
      </c>
      <c r="B1412" s="182" t="s">
        <v>1621</v>
      </c>
      <c r="C1412" s="182" t="s">
        <v>224</v>
      </c>
      <c r="D1412" s="182" t="s">
        <v>438</v>
      </c>
      <c r="E1412" s="182" t="s">
        <v>439</v>
      </c>
      <c r="F1412" s="182" t="s">
        <v>439</v>
      </c>
    </row>
    <row r="1413" spans="1:6" x14ac:dyDescent="0.25">
      <c r="A1413" s="182">
        <v>40006070</v>
      </c>
      <c r="B1413" s="182" t="s">
        <v>1622</v>
      </c>
      <c r="C1413" s="182" t="s">
        <v>224</v>
      </c>
      <c r="D1413" s="182" t="s">
        <v>342</v>
      </c>
      <c r="E1413" s="182" t="s">
        <v>343</v>
      </c>
      <c r="F1413" s="182" t="s">
        <v>343</v>
      </c>
    </row>
    <row r="1414" spans="1:6" x14ac:dyDescent="0.25">
      <c r="A1414" s="182">
        <v>40008370</v>
      </c>
      <c r="B1414" s="182" t="s">
        <v>1623</v>
      </c>
      <c r="C1414" s="182" t="s">
        <v>224</v>
      </c>
      <c r="D1414" s="182" t="s">
        <v>291</v>
      </c>
      <c r="E1414" s="182" t="s">
        <v>292</v>
      </c>
      <c r="F1414" s="182" t="s">
        <v>292</v>
      </c>
    </row>
    <row r="1415" spans="1:6" x14ac:dyDescent="0.25">
      <c r="A1415" s="182">
        <v>40007061</v>
      </c>
      <c r="B1415" s="182" t="s">
        <v>1623</v>
      </c>
      <c r="C1415" s="182" t="s">
        <v>224</v>
      </c>
      <c r="D1415" s="182" t="s">
        <v>291</v>
      </c>
      <c r="E1415" s="182" t="s">
        <v>292</v>
      </c>
      <c r="F1415" s="182" t="s">
        <v>292</v>
      </c>
    </row>
    <row r="1416" spans="1:6" x14ac:dyDescent="0.25">
      <c r="A1416" s="182">
        <v>40006147</v>
      </c>
      <c r="B1416" s="182" t="s">
        <v>1624</v>
      </c>
      <c r="C1416" s="182" t="s">
        <v>224</v>
      </c>
      <c r="D1416" s="182" t="s">
        <v>438</v>
      </c>
      <c r="E1416" s="182" t="s">
        <v>439</v>
      </c>
      <c r="F1416" s="182" t="s">
        <v>439</v>
      </c>
    </row>
    <row r="1417" spans="1:6" x14ac:dyDescent="0.25">
      <c r="A1417" s="182">
        <v>40006007</v>
      </c>
      <c r="B1417" s="182" t="s">
        <v>1625</v>
      </c>
      <c r="C1417" s="182" t="s">
        <v>224</v>
      </c>
      <c r="D1417" s="182" t="s">
        <v>438</v>
      </c>
      <c r="E1417" s="182" t="s">
        <v>439</v>
      </c>
      <c r="F1417" s="182" t="s">
        <v>439</v>
      </c>
    </row>
    <row r="1418" spans="1:6" x14ac:dyDescent="0.25">
      <c r="A1418" s="182">
        <v>40006006</v>
      </c>
      <c r="B1418" s="182" t="s">
        <v>1625</v>
      </c>
      <c r="C1418" s="182" t="s">
        <v>224</v>
      </c>
      <c r="D1418" s="182" t="s">
        <v>438</v>
      </c>
      <c r="E1418" s="182" t="s">
        <v>439</v>
      </c>
      <c r="F1418" s="182" t="s">
        <v>439</v>
      </c>
    </row>
    <row r="1419" spans="1:6" x14ac:dyDescent="0.25">
      <c r="A1419" s="182">
        <v>40006005</v>
      </c>
      <c r="B1419" s="182" t="s">
        <v>1625</v>
      </c>
      <c r="C1419" s="182" t="s">
        <v>224</v>
      </c>
      <c r="D1419" s="182" t="s">
        <v>438</v>
      </c>
      <c r="E1419" s="182" t="s">
        <v>439</v>
      </c>
      <c r="F1419" s="182" t="s">
        <v>439</v>
      </c>
    </row>
    <row r="1420" spans="1:6" x14ac:dyDescent="0.25">
      <c r="A1420" s="182">
        <v>40005859</v>
      </c>
      <c r="B1420" s="182" t="s">
        <v>1625</v>
      </c>
      <c r="C1420" s="182" t="s">
        <v>224</v>
      </c>
      <c r="D1420" s="182" t="s">
        <v>1626</v>
      </c>
      <c r="E1420" s="182" t="s">
        <v>1627</v>
      </c>
      <c r="F1420" s="182" t="s">
        <v>1627</v>
      </c>
    </row>
    <row r="1421" spans="1:6" x14ac:dyDescent="0.25">
      <c r="A1421" s="182">
        <v>40007802</v>
      </c>
      <c r="B1421" s="182" t="s">
        <v>1628</v>
      </c>
      <c r="C1421" s="182" t="s">
        <v>224</v>
      </c>
      <c r="D1421" s="182" t="s">
        <v>438</v>
      </c>
      <c r="E1421" s="182" t="s">
        <v>439</v>
      </c>
      <c r="F1421" s="182" t="s">
        <v>439</v>
      </c>
    </row>
    <row r="1422" spans="1:6" x14ac:dyDescent="0.25">
      <c r="A1422" s="182">
        <v>40000176</v>
      </c>
      <c r="B1422" s="182" t="s">
        <v>1629</v>
      </c>
      <c r="C1422" s="182" t="s">
        <v>224</v>
      </c>
      <c r="D1422" s="182" t="s">
        <v>225</v>
      </c>
      <c r="E1422" s="182" t="s">
        <v>226</v>
      </c>
      <c r="F1422" s="182" t="s">
        <v>226</v>
      </c>
    </row>
    <row r="1423" spans="1:6" x14ac:dyDescent="0.25">
      <c r="A1423" s="182">
        <v>40005589</v>
      </c>
      <c r="B1423" s="182" t="s">
        <v>1630</v>
      </c>
      <c r="C1423" s="182" t="s">
        <v>224</v>
      </c>
      <c r="D1423" s="182" t="s">
        <v>438</v>
      </c>
      <c r="E1423" s="182" t="s">
        <v>439</v>
      </c>
      <c r="F1423" s="182" t="s">
        <v>439</v>
      </c>
    </row>
    <row r="1424" spans="1:6" x14ac:dyDescent="0.25">
      <c r="A1424" s="182">
        <v>40008087</v>
      </c>
      <c r="B1424" s="182" t="s">
        <v>1631</v>
      </c>
      <c r="C1424" s="182" t="s">
        <v>224</v>
      </c>
      <c r="D1424" s="182" t="s">
        <v>438</v>
      </c>
      <c r="E1424" s="182" t="s">
        <v>439</v>
      </c>
      <c r="F1424" s="182" t="s">
        <v>439</v>
      </c>
    </row>
    <row r="1425" spans="1:6" x14ac:dyDescent="0.25">
      <c r="A1425" s="182">
        <v>40006218</v>
      </c>
      <c r="B1425" s="182" t="s">
        <v>1632</v>
      </c>
      <c r="C1425" s="182" t="s">
        <v>224</v>
      </c>
      <c r="D1425" s="182" t="s">
        <v>1626</v>
      </c>
      <c r="E1425" s="182" t="s">
        <v>1627</v>
      </c>
      <c r="F1425" s="182" t="s">
        <v>1627</v>
      </c>
    </row>
    <row r="1426" spans="1:6" x14ac:dyDescent="0.25">
      <c r="A1426" s="182">
        <v>40004178</v>
      </c>
      <c r="B1426" s="182" t="s">
        <v>1633</v>
      </c>
      <c r="C1426" s="182" t="s">
        <v>224</v>
      </c>
      <c r="D1426" s="182" t="s">
        <v>438</v>
      </c>
      <c r="E1426" s="182" t="s">
        <v>439</v>
      </c>
      <c r="F1426" s="182" t="s">
        <v>439</v>
      </c>
    </row>
    <row r="1427" spans="1:6" x14ac:dyDescent="0.25">
      <c r="A1427" s="182">
        <v>40005330</v>
      </c>
      <c r="B1427" s="182" t="s">
        <v>1634</v>
      </c>
      <c r="C1427" s="182" t="s">
        <v>224</v>
      </c>
      <c r="D1427" s="182" t="s">
        <v>333</v>
      </c>
      <c r="E1427" s="182" t="s">
        <v>334</v>
      </c>
      <c r="F1427" s="182" t="s">
        <v>334</v>
      </c>
    </row>
    <row r="1428" spans="1:6" x14ac:dyDescent="0.25">
      <c r="A1428" s="182">
        <v>40001930</v>
      </c>
      <c r="B1428" s="182" t="s">
        <v>1635</v>
      </c>
      <c r="C1428" s="182" t="s">
        <v>224</v>
      </c>
      <c r="D1428" s="182" t="s">
        <v>342</v>
      </c>
      <c r="E1428" s="182" t="s">
        <v>343</v>
      </c>
      <c r="F1428" s="182" t="s">
        <v>343</v>
      </c>
    </row>
    <row r="1429" spans="1:6" x14ac:dyDescent="0.25">
      <c r="A1429" s="182">
        <v>40009107</v>
      </c>
      <c r="B1429" s="182" t="s">
        <v>1636</v>
      </c>
      <c r="C1429" s="182" t="s">
        <v>224</v>
      </c>
      <c r="D1429" s="182" t="s">
        <v>303</v>
      </c>
      <c r="E1429" s="182" t="s">
        <v>304</v>
      </c>
      <c r="F1429" s="182" t="s">
        <v>304</v>
      </c>
    </row>
    <row r="1430" spans="1:6" x14ac:dyDescent="0.25">
      <c r="A1430" s="182">
        <v>40002234</v>
      </c>
      <c r="B1430" s="182" t="s">
        <v>1637</v>
      </c>
      <c r="C1430" s="182" t="s">
        <v>224</v>
      </c>
      <c r="D1430" s="182" t="s">
        <v>449</v>
      </c>
      <c r="E1430" s="182" t="s">
        <v>450</v>
      </c>
      <c r="F1430" s="182" t="s">
        <v>450</v>
      </c>
    </row>
    <row r="1431" spans="1:6" x14ac:dyDescent="0.25">
      <c r="A1431" s="182">
        <v>40008288</v>
      </c>
      <c r="B1431" s="182" t="s">
        <v>1638</v>
      </c>
      <c r="C1431" s="182" t="s">
        <v>224</v>
      </c>
      <c r="D1431" s="182" t="s">
        <v>277</v>
      </c>
      <c r="E1431" s="182" t="s">
        <v>278</v>
      </c>
      <c r="F1431" s="182" t="s">
        <v>278</v>
      </c>
    </row>
    <row r="1432" spans="1:6" x14ac:dyDescent="0.25">
      <c r="A1432" s="182">
        <v>40420417</v>
      </c>
      <c r="B1432" s="182" t="s">
        <v>1639</v>
      </c>
      <c r="C1432" s="182" t="s">
        <v>231</v>
      </c>
      <c r="D1432" s="182" t="s">
        <v>236</v>
      </c>
      <c r="E1432" s="182" t="s">
        <v>237</v>
      </c>
      <c r="F1432" s="182" t="s">
        <v>237</v>
      </c>
    </row>
    <row r="1433" spans="1:6" x14ac:dyDescent="0.25">
      <c r="A1433" s="182">
        <v>40009489</v>
      </c>
      <c r="B1433" s="182" t="s">
        <v>1640</v>
      </c>
      <c r="C1433" s="182" t="s">
        <v>224</v>
      </c>
      <c r="D1433" s="182" t="s">
        <v>376</v>
      </c>
      <c r="E1433" s="182" t="s">
        <v>377</v>
      </c>
      <c r="F1433" s="182" t="s">
        <v>377</v>
      </c>
    </row>
    <row r="1434" spans="1:6" x14ac:dyDescent="0.25">
      <c r="A1434" s="182">
        <v>40004166</v>
      </c>
      <c r="B1434" s="182" t="s">
        <v>1641</v>
      </c>
      <c r="C1434" s="182" t="s">
        <v>224</v>
      </c>
      <c r="D1434" s="182" t="s">
        <v>262</v>
      </c>
      <c r="E1434" s="182" t="s">
        <v>263</v>
      </c>
      <c r="F1434" s="182" t="s">
        <v>263</v>
      </c>
    </row>
    <row r="1435" spans="1:6" x14ac:dyDescent="0.25">
      <c r="A1435" s="182">
        <v>40005723</v>
      </c>
      <c r="B1435" s="182" t="s">
        <v>1642</v>
      </c>
      <c r="C1435" s="182" t="s">
        <v>224</v>
      </c>
      <c r="D1435" s="182" t="s">
        <v>445</v>
      </c>
      <c r="E1435" s="182" t="s">
        <v>446</v>
      </c>
      <c r="F1435" s="182" t="s">
        <v>446</v>
      </c>
    </row>
    <row r="1436" spans="1:6" x14ac:dyDescent="0.25">
      <c r="A1436" s="182">
        <v>40005343</v>
      </c>
      <c r="B1436" s="182" t="s">
        <v>1643</v>
      </c>
      <c r="C1436" s="182" t="s">
        <v>224</v>
      </c>
      <c r="D1436" s="182" t="s">
        <v>228</v>
      </c>
      <c r="E1436" s="182" t="s">
        <v>229</v>
      </c>
      <c r="F1436" s="182" t="s">
        <v>229</v>
      </c>
    </row>
    <row r="1437" spans="1:6" x14ac:dyDescent="0.25">
      <c r="A1437" s="182">
        <v>40007975</v>
      </c>
      <c r="B1437" s="182" t="s">
        <v>1644</v>
      </c>
      <c r="C1437" s="182" t="s">
        <v>224</v>
      </c>
      <c r="D1437" s="182" t="s">
        <v>271</v>
      </c>
      <c r="E1437" s="182" t="s">
        <v>272</v>
      </c>
      <c r="F1437" s="182" t="s">
        <v>272</v>
      </c>
    </row>
    <row r="1438" spans="1:6" x14ac:dyDescent="0.25">
      <c r="A1438" s="182">
        <v>40009980</v>
      </c>
      <c r="B1438" s="182" t="s">
        <v>1645</v>
      </c>
      <c r="C1438" s="182" t="s">
        <v>224</v>
      </c>
      <c r="D1438" s="182" t="s">
        <v>279</v>
      </c>
      <c r="E1438" s="182" t="s">
        <v>280</v>
      </c>
      <c r="F1438" s="182" t="s">
        <v>280</v>
      </c>
    </row>
    <row r="1439" spans="1:6" x14ac:dyDescent="0.25">
      <c r="A1439" s="182">
        <v>40003930</v>
      </c>
      <c r="B1439" s="182" t="s">
        <v>1646</v>
      </c>
      <c r="C1439" s="182" t="s">
        <v>224</v>
      </c>
      <c r="D1439" s="182" t="s">
        <v>322</v>
      </c>
      <c r="E1439" s="182" t="s">
        <v>323</v>
      </c>
      <c r="F1439" s="182" t="s">
        <v>323</v>
      </c>
    </row>
    <row r="1440" spans="1:6" x14ac:dyDescent="0.25">
      <c r="A1440" s="182">
        <v>40008810</v>
      </c>
      <c r="B1440" s="182" t="s">
        <v>1647</v>
      </c>
      <c r="C1440" s="182" t="s">
        <v>224</v>
      </c>
      <c r="D1440" s="182" t="s">
        <v>449</v>
      </c>
      <c r="E1440" s="182" t="s">
        <v>450</v>
      </c>
      <c r="F1440" s="182" t="s">
        <v>450</v>
      </c>
    </row>
    <row r="1441" spans="1:6" x14ac:dyDescent="0.25">
      <c r="A1441" s="182">
        <v>40002715</v>
      </c>
      <c r="B1441" s="182" t="s">
        <v>1648</v>
      </c>
      <c r="C1441" s="182" t="s">
        <v>224</v>
      </c>
      <c r="D1441" s="182" t="s">
        <v>249</v>
      </c>
      <c r="E1441" s="182" t="s">
        <v>250</v>
      </c>
      <c r="F1441" s="182" t="s">
        <v>250</v>
      </c>
    </row>
    <row r="1442" spans="1:6" x14ac:dyDescent="0.25">
      <c r="A1442" s="182">
        <v>40420182</v>
      </c>
      <c r="B1442" s="182" t="s">
        <v>1649</v>
      </c>
      <c r="C1442" s="182" t="s">
        <v>231</v>
      </c>
      <c r="D1442" s="182" t="s">
        <v>236</v>
      </c>
      <c r="E1442" s="182" t="s">
        <v>237</v>
      </c>
      <c r="F1442" s="182" t="s">
        <v>237</v>
      </c>
    </row>
    <row r="1443" spans="1:6" x14ac:dyDescent="0.25">
      <c r="A1443" s="182">
        <v>40007853</v>
      </c>
      <c r="B1443" s="182" t="s">
        <v>1650</v>
      </c>
      <c r="C1443" s="182" t="s">
        <v>224</v>
      </c>
      <c r="D1443" s="182" t="s">
        <v>268</v>
      </c>
      <c r="E1443" s="182" t="s">
        <v>269</v>
      </c>
      <c r="F1443" s="182" t="s">
        <v>269</v>
      </c>
    </row>
    <row r="1444" spans="1:6" x14ac:dyDescent="0.25">
      <c r="A1444" s="182">
        <v>40424287</v>
      </c>
      <c r="B1444" s="182" t="s">
        <v>1651</v>
      </c>
      <c r="C1444" s="182" t="s">
        <v>231</v>
      </c>
      <c r="D1444" s="182" t="s">
        <v>236</v>
      </c>
      <c r="E1444" s="182" t="s">
        <v>237</v>
      </c>
      <c r="F1444" s="182" t="s">
        <v>237</v>
      </c>
    </row>
    <row r="1445" spans="1:6" x14ac:dyDescent="0.25">
      <c r="A1445" s="182">
        <v>40009009</v>
      </c>
      <c r="B1445" s="182" t="s">
        <v>1652</v>
      </c>
      <c r="C1445" s="182" t="s">
        <v>224</v>
      </c>
      <c r="D1445" s="182" t="s">
        <v>277</v>
      </c>
      <c r="E1445" s="182" t="s">
        <v>278</v>
      </c>
      <c r="F1445" s="182" t="s">
        <v>278</v>
      </c>
    </row>
    <row r="1446" spans="1:6" x14ac:dyDescent="0.25">
      <c r="A1446" s="182">
        <v>40009453</v>
      </c>
      <c r="B1446" s="182" t="s">
        <v>1653</v>
      </c>
      <c r="C1446" s="182" t="s">
        <v>224</v>
      </c>
      <c r="D1446" s="182" t="s">
        <v>277</v>
      </c>
      <c r="E1446" s="182" t="s">
        <v>278</v>
      </c>
      <c r="F1446" s="182" t="s">
        <v>278</v>
      </c>
    </row>
    <row r="1447" spans="1:6" x14ac:dyDescent="0.25">
      <c r="A1447" s="182">
        <v>40002277</v>
      </c>
      <c r="B1447" s="182" t="s">
        <v>1654</v>
      </c>
      <c r="C1447" s="182" t="s">
        <v>224</v>
      </c>
      <c r="D1447" s="182" t="s">
        <v>277</v>
      </c>
      <c r="E1447" s="182" t="s">
        <v>278</v>
      </c>
      <c r="F1447" s="182" t="s">
        <v>278</v>
      </c>
    </row>
    <row r="1448" spans="1:6" x14ac:dyDescent="0.25">
      <c r="A1448" s="182">
        <v>40002961</v>
      </c>
      <c r="B1448" s="182" t="s">
        <v>1655</v>
      </c>
      <c r="C1448" s="182" t="s">
        <v>224</v>
      </c>
      <c r="D1448" s="182" t="s">
        <v>363</v>
      </c>
      <c r="E1448" s="182" t="s">
        <v>364</v>
      </c>
      <c r="F1448" s="182" t="s">
        <v>364</v>
      </c>
    </row>
    <row r="1449" spans="1:6" x14ac:dyDescent="0.25">
      <c r="A1449" s="182">
        <v>47200001</v>
      </c>
      <c r="B1449" s="182" t="s">
        <v>1656</v>
      </c>
      <c r="C1449" s="182" t="s">
        <v>224</v>
      </c>
      <c r="D1449" s="182" t="s">
        <v>485</v>
      </c>
      <c r="E1449" s="182" t="s">
        <v>486</v>
      </c>
      <c r="F1449" s="182" t="s">
        <v>486</v>
      </c>
    </row>
    <row r="1450" spans="1:6" x14ac:dyDescent="0.25">
      <c r="A1450" s="182">
        <v>40007435</v>
      </c>
      <c r="B1450" s="182" t="s">
        <v>1656</v>
      </c>
      <c r="C1450" s="182" t="s">
        <v>224</v>
      </c>
      <c r="D1450" s="182" t="s">
        <v>228</v>
      </c>
      <c r="E1450" s="182" t="s">
        <v>229</v>
      </c>
      <c r="F1450" s="182" t="s">
        <v>229</v>
      </c>
    </row>
    <row r="1451" spans="1:6" x14ac:dyDescent="0.25">
      <c r="A1451" s="182">
        <v>40004140</v>
      </c>
      <c r="B1451" s="182" t="s">
        <v>1657</v>
      </c>
      <c r="C1451" s="182" t="s">
        <v>224</v>
      </c>
      <c r="D1451" s="182" t="s">
        <v>262</v>
      </c>
      <c r="E1451" s="182" t="s">
        <v>263</v>
      </c>
      <c r="F1451" s="182" t="s">
        <v>263</v>
      </c>
    </row>
    <row r="1452" spans="1:6" x14ac:dyDescent="0.25">
      <c r="A1452" s="182">
        <v>40008452</v>
      </c>
      <c r="B1452" s="182" t="s">
        <v>1658</v>
      </c>
      <c r="C1452" s="182" t="s">
        <v>224</v>
      </c>
      <c r="D1452" s="182" t="s">
        <v>309</v>
      </c>
      <c r="E1452" s="182" t="s">
        <v>310</v>
      </c>
      <c r="F1452" s="182" t="s">
        <v>310</v>
      </c>
    </row>
    <row r="1453" spans="1:6" x14ac:dyDescent="0.25">
      <c r="A1453" s="182">
        <v>40005094</v>
      </c>
      <c r="B1453" s="182" t="s">
        <v>1659</v>
      </c>
      <c r="C1453" s="182" t="s">
        <v>224</v>
      </c>
      <c r="D1453" s="182" t="s">
        <v>363</v>
      </c>
      <c r="E1453" s="182" t="s">
        <v>364</v>
      </c>
      <c r="F1453" s="182" t="s">
        <v>364</v>
      </c>
    </row>
    <row r="1454" spans="1:6" x14ac:dyDescent="0.25">
      <c r="A1454" s="182">
        <v>40001726</v>
      </c>
      <c r="B1454" s="182" t="s">
        <v>1660</v>
      </c>
      <c r="C1454" s="182" t="s">
        <v>224</v>
      </c>
      <c r="D1454" s="182" t="s">
        <v>252</v>
      </c>
      <c r="E1454" s="182" t="s">
        <v>253</v>
      </c>
      <c r="F1454" s="182" t="s">
        <v>253</v>
      </c>
    </row>
    <row r="1455" spans="1:6" x14ac:dyDescent="0.25">
      <c r="A1455" s="182">
        <v>40008989</v>
      </c>
      <c r="B1455" s="182" t="s">
        <v>1661</v>
      </c>
      <c r="C1455" s="182" t="s">
        <v>224</v>
      </c>
      <c r="D1455" s="182" t="s">
        <v>265</v>
      </c>
      <c r="E1455" s="182" t="s">
        <v>266</v>
      </c>
      <c r="F1455" s="182" t="s">
        <v>266</v>
      </c>
    </row>
    <row r="1456" spans="1:6" x14ac:dyDescent="0.25">
      <c r="A1456" s="182">
        <v>40424330</v>
      </c>
      <c r="B1456" s="182" t="s">
        <v>1662</v>
      </c>
      <c r="C1456" s="182" t="s">
        <v>231</v>
      </c>
      <c r="D1456" s="182" t="s">
        <v>232</v>
      </c>
      <c r="E1456" s="182" t="s">
        <v>233</v>
      </c>
      <c r="F1456" s="182" t="s">
        <v>233</v>
      </c>
    </row>
    <row r="1457" spans="1:6" x14ac:dyDescent="0.25">
      <c r="A1457" s="182">
        <v>40420989</v>
      </c>
      <c r="B1457" s="182" t="s">
        <v>1663</v>
      </c>
      <c r="C1457" s="182" t="s">
        <v>231</v>
      </c>
      <c r="D1457" s="182" t="s">
        <v>232</v>
      </c>
      <c r="E1457" s="182" t="s">
        <v>233</v>
      </c>
      <c r="F1457" s="182" t="s">
        <v>233</v>
      </c>
    </row>
    <row r="1458" spans="1:6" x14ac:dyDescent="0.25">
      <c r="A1458" s="182">
        <v>40006843</v>
      </c>
      <c r="B1458" s="182" t="s">
        <v>1664</v>
      </c>
      <c r="C1458" s="182" t="s">
        <v>224</v>
      </c>
      <c r="D1458" s="182" t="s">
        <v>291</v>
      </c>
      <c r="E1458" s="182" t="s">
        <v>292</v>
      </c>
      <c r="F1458" s="182" t="s">
        <v>292</v>
      </c>
    </row>
    <row r="1459" spans="1:6" x14ac:dyDescent="0.25">
      <c r="A1459" s="182">
        <v>40001412</v>
      </c>
      <c r="B1459" s="182" t="s">
        <v>1665</v>
      </c>
      <c r="C1459" s="182" t="s">
        <v>224</v>
      </c>
      <c r="D1459" s="182" t="s">
        <v>262</v>
      </c>
      <c r="E1459" s="182" t="s">
        <v>263</v>
      </c>
      <c r="F1459" s="182" t="s">
        <v>263</v>
      </c>
    </row>
    <row r="1460" spans="1:6" x14ac:dyDescent="0.25">
      <c r="A1460" s="182">
        <v>40421282</v>
      </c>
      <c r="B1460" s="182" t="s">
        <v>1666</v>
      </c>
      <c r="C1460" s="182" t="s">
        <v>231</v>
      </c>
      <c r="D1460" s="182" t="s">
        <v>232</v>
      </c>
      <c r="E1460" s="182" t="s">
        <v>233</v>
      </c>
      <c r="F1460" s="182" t="s">
        <v>233</v>
      </c>
    </row>
    <row r="1461" spans="1:6" x14ac:dyDescent="0.25">
      <c r="A1461" s="182">
        <v>40009769</v>
      </c>
      <c r="B1461" s="182" t="s">
        <v>1667</v>
      </c>
      <c r="C1461" s="182" t="s">
        <v>224</v>
      </c>
      <c r="D1461" s="182" t="s">
        <v>303</v>
      </c>
      <c r="E1461" s="182" t="s">
        <v>304</v>
      </c>
      <c r="F1461" s="182" t="s">
        <v>304</v>
      </c>
    </row>
    <row r="1462" spans="1:6" x14ac:dyDescent="0.25">
      <c r="A1462" s="182">
        <v>40001479</v>
      </c>
      <c r="B1462" s="182" t="s">
        <v>1668</v>
      </c>
      <c r="C1462" s="182" t="s">
        <v>224</v>
      </c>
      <c r="D1462" s="182" t="s">
        <v>271</v>
      </c>
      <c r="E1462" s="182" t="s">
        <v>272</v>
      </c>
      <c r="F1462" s="182" t="s">
        <v>272</v>
      </c>
    </row>
    <row r="1463" spans="1:6" x14ac:dyDescent="0.25">
      <c r="A1463" s="182">
        <v>40005744</v>
      </c>
      <c r="B1463" s="182" t="s">
        <v>1669</v>
      </c>
      <c r="C1463" s="182" t="s">
        <v>224</v>
      </c>
      <c r="D1463" s="182" t="s">
        <v>306</v>
      </c>
      <c r="E1463" s="182" t="s">
        <v>307</v>
      </c>
      <c r="F1463" s="182" t="s">
        <v>307</v>
      </c>
    </row>
    <row r="1464" spans="1:6" x14ac:dyDescent="0.25">
      <c r="A1464" s="182">
        <v>40009945</v>
      </c>
      <c r="B1464" s="182" t="s">
        <v>1670</v>
      </c>
      <c r="C1464" s="182" t="s">
        <v>224</v>
      </c>
      <c r="D1464" s="182" t="s">
        <v>225</v>
      </c>
      <c r="E1464" s="182" t="s">
        <v>226</v>
      </c>
      <c r="F1464" s="182" t="s">
        <v>226</v>
      </c>
    </row>
    <row r="1465" spans="1:6" x14ac:dyDescent="0.25">
      <c r="A1465" s="182">
        <v>40008922</v>
      </c>
      <c r="B1465" s="182" t="s">
        <v>1671</v>
      </c>
      <c r="C1465" s="182" t="s">
        <v>224</v>
      </c>
      <c r="D1465" s="182" t="s">
        <v>438</v>
      </c>
      <c r="E1465" s="182" t="s">
        <v>439</v>
      </c>
      <c r="F1465" s="182" t="s">
        <v>439</v>
      </c>
    </row>
    <row r="1466" spans="1:6" x14ac:dyDescent="0.25">
      <c r="A1466" s="182">
        <v>40424351</v>
      </c>
      <c r="B1466" s="182" t="s">
        <v>1672</v>
      </c>
      <c r="C1466" s="182" t="s">
        <v>231</v>
      </c>
      <c r="D1466" s="182" t="s">
        <v>236</v>
      </c>
      <c r="E1466" s="182" t="s">
        <v>237</v>
      </c>
      <c r="F1466" s="182" t="s">
        <v>237</v>
      </c>
    </row>
    <row r="1467" spans="1:6" x14ac:dyDescent="0.25">
      <c r="A1467" s="182">
        <v>40006856</v>
      </c>
      <c r="B1467" s="182" t="s">
        <v>1673</v>
      </c>
      <c r="C1467" s="182" t="s">
        <v>224</v>
      </c>
      <c r="D1467" s="182" t="s">
        <v>376</v>
      </c>
      <c r="E1467" s="182" t="s">
        <v>377</v>
      </c>
      <c r="F1467" s="182" t="s">
        <v>377</v>
      </c>
    </row>
    <row r="1468" spans="1:6" x14ac:dyDescent="0.25">
      <c r="A1468" s="182">
        <v>40003908</v>
      </c>
      <c r="B1468" s="182" t="s">
        <v>1674</v>
      </c>
      <c r="C1468" s="182" t="s">
        <v>224</v>
      </c>
      <c r="D1468" s="182" t="s">
        <v>438</v>
      </c>
      <c r="E1468" s="182" t="s">
        <v>439</v>
      </c>
      <c r="F1468" s="182" t="s">
        <v>439</v>
      </c>
    </row>
    <row r="1469" spans="1:6" x14ac:dyDescent="0.25">
      <c r="A1469" s="182">
        <v>40002758</v>
      </c>
      <c r="B1469" s="182" t="s">
        <v>1675</v>
      </c>
      <c r="C1469" s="182" t="s">
        <v>224</v>
      </c>
      <c r="D1469" s="182" t="s">
        <v>438</v>
      </c>
      <c r="E1469" s="182" t="s">
        <v>439</v>
      </c>
      <c r="F1469" s="182" t="s">
        <v>439</v>
      </c>
    </row>
    <row r="1470" spans="1:6" x14ac:dyDescent="0.25">
      <c r="A1470" s="182">
        <v>40424363</v>
      </c>
      <c r="B1470" s="182" t="s">
        <v>1676</v>
      </c>
      <c r="C1470" s="182" t="s">
        <v>231</v>
      </c>
      <c r="D1470" s="182" t="s">
        <v>236</v>
      </c>
      <c r="E1470" s="182" t="s">
        <v>237</v>
      </c>
      <c r="F1470" s="182" t="s">
        <v>237</v>
      </c>
    </row>
    <row r="1471" spans="1:6" x14ac:dyDescent="0.25">
      <c r="A1471" s="182">
        <v>40421362</v>
      </c>
      <c r="B1471" s="182" t="s">
        <v>1676</v>
      </c>
      <c r="C1471" s="182" t="s">
        <v>231</v>
      </c>
      <c r="D1471" s="182" t="s">
        <v>338</v>
      </c>
      <c r="E1471" s="182" t="s">
        <v>339</v>
      </c>
      <c r="F1471" s="182" t="s">
        <v>339</v>
      </c>
    </row>
    <row r="1472" spans="1:6" x14ac:dyDescent="0.25">
      <c r="A1472" s="182">
        <v>40008092</v>
      </c>
      <c r="B1472" s="182" t="s">
        <v>1676</v>
      </c>
      <c r="C1472" s="182" t="s">
        <v>224</v>
      </c>
      <c r="D1472" s="182" t="s">
        <v>322</v>
      </c>
      <c r="E1472" s="182" t="s">
        <v>323</v>
      </c>
      <c r="F1472" s="182" t="s">
        <v>323</v>
      </c>
    </row>
    <row r="1473" spans="1:6" x14ac:dyDescent="0.25">
      <c r="A1473" s="182">
        <v>40424357</v>
      </c>
      <c r="B1473" s="182" t="s">
        <v>1677</v>
      </c>
      <c r="C1473" s="182" t="s">
        <v>231</v>
      </c>
      <c r="D1473" s="182" t="s">
        <v>338</v>
      </c>
      <c r="E1473" s="182" t="s">
        <v>339</v>
      </c>
      <c r="F1473" s="182" t="s">
        <v>339</v>
      </c>
    </row>
    <row r="1474" spans="1:6" x14ac:dyDescent="0.25">
      <c r="A1474" s="182">
        <v>40420523</v>
      </c>
      <c r="B1474" s="182" t="s">
        <v>1678</v>
      </c>
      <c r="C1474" s="182" t="s">
        <v>231</v>
      </c>
      <c r="D1474" s="182" t="s">
        <v>232</v>
      </c>
      <c r="E1474" s="182" t="s">
        <v>233</v>
      </c>
      <c r="F1474" s="182" t="s">
        <v>233</v>
      </c>
    </row>
    <row r="1475" spans="1:6" x14ac:dyDescent="0.25">
      <c r="A1475" s="182">
        <v>40009996</v>
      </c>
      <c r="B1475" s="182" t="s">
        <v>1679</v>
      </c>
      <c r="C1475" s="182" t="s">
        <v>224</v>
      </c>
      <c r="D1475" s="182" t="s">
        <v>392</v>
      </c>
      <c r="E1475" s="182" t="s">
        <v>393</v>
      </c>
      <c r="F1475" s="182" t="s">
        <v>393</v>
      </c>
    </row>
    <row r="1476" spans="1:6" x14ac:dyDescent="0.25">
      <c r="A1476" s="182">
        <v>40003602</v>
      </c>
      <c r="B1476" s="182" t="s">
        <v>1680</v>
      </c>
      <c r="C1476" s="182" t="s">
        <v>224</v>
      </c>
      <c r="D1476" s="182" t="s">
        <v>309</v>
      </c>
      <c r="E1476" s="182" t="s">
        <v>310</v>
      </c>
      <c r="F1476" s="182" t="s">
        <v>310</v>
      </c>
    </row>
    <row r="1477" spans="1:6" x14ac:dyDescent="0.25">
      <c r="A1477" s="182">
        <v>40006770</v>
      </c>
      <c r="B1477" s="182" t="s">
        <v>1681</v>
      </c>
      <c r="C1477" s="182" t="s">
        <v>224</v>
      </c>
      <c r="D1477" s="182" t="s">
        <v>392</v>
      </c>
      <c r="E1477" s="182" t="s">
        <v>393</v>
      </c>
      <c r="F1477" s="182" t="s">
        <v>393</v>
      </c>
    </row>
    <row r="1478" spans="1:6" x14ac:dyDescent="0.25">
      <c r="A1478" s="182">
        <v>40005074</v>
      </c>
      <c r="B1478" s="182" t="s">
        <v>1682</v>
      </c>
      <c r="C1478" s="182" t="s">
        <v>224</v>
      </c>
      <c r="D1478" s="182" t="s">
        <v>228</v>
      </c>
      <c r="E1478" s="182" t="s">
        <v>229</v>
      </c>
      <c r="F1478" s="182" t="s">
        <v>229</v>
      </c>
    </row>
    <row r="1479" spans="1:6" x14ac:dyDescent="0.25">
      <c r="A1479" s="182">
        <v>40420325</v>
      </c>
      <c r="B1479" s="182" t="s">
        <v>1683</v>
      </c>
      <c r="C1479" s="182" t="s">
        <v>231</v>
      </c>
      <c r="D1479" s="182" t="s">
        <v>236</v>
      </c>
      <c r="E1479" s="182" t="s">
        <v>237</v>
      </c>
      <c r="F1479" s="182" t="s">
        <v>237</v>
      </c>
    </row>
    <row r="1480" spans="1:6" x14ac:dyDescent="0.25">
      <c r="A1480" s="182">
        <v>40002096</v>
      </c>
      <c r="B1480" s="182" t="s">
        <v>1684</v>
      </c>
      <c r="C1480" s="182" t="s">
        <v>224</v>
      </c>
      <c r="D1480" s="182" t="s">
        <v>277</v>
      </c>
      <c r="E1480" s="182" t="s">
        <v>278</v>
      </c>
      <c r="F1480" s="182" t="s">
        <v>278</v>
      </c>
    </row>
    <row r="1481" spans="1:6" x14ac:dyDescent="0.25">
      <c r="A1481" s="182">
        <v>40003904</v>
      </c>
      <c r="B1481" s="182" t="s">
        <v>1685</v>
      </c>
      <c r="C1481" s="182" t="s">
        <v>224</v>
      </c>
      <c r="D1481" s="182" t="s">
        <v>322</v>
      </c>
      <c r="E1481" s="182" t="s">
        <v>323</v>
      </c>
      <c r="F1481" s="182" t="s">
        <v>323</v>
      </c>
    </row>
    <row r="1482" spans="1:6" x14ac:dyDescent="0.25">
      <c r="A1482" s="182">
        <v>40003462</v>
      </c>
      <c r="B1482" s="182" t="s">
        <v>1686</v>
      </c>
      <c r="C1482" s="182" t="s">
        <v>224</v>
      </c>
      <c r="D1482" s="182" t="s">
        <v>249</v>
      </c>
      <c r="E1482" s="182" t="s">
        <v>250</v>
      </c>
      <c r="F1482" s="182" t="s">
        <v>250</v>
      </c>
    </row>
    <row r="1483" spans="1:6" x14ac:dyDescent="0.25">
      <c r="A1483" s="182">
        <v>40424340</v>
      </c>
      <c r="B1483" s="182" t="s">
        <v>1687</v>
      </c>
      <c r="C1483" s="182" t="s">
        <v>231</v>
      </c>
      <c r="D1483" s="182" t="s">
        <v>338</v>
      </c>
      <c r="E1483" s="182" t="s">
        <v>339</v>
      </c>
      <c r="F1483" s="182" t="s">
        <v>339</v>
      </c>
    </row>
    <row r="1484" spans="1:6" x14ac:dyDescent="0.25">
      <c r="A1484" s="182">
        <v>40008323</v>
      </c>
      <c r="B1484" s="182" t="s">
        <v>1688</v>
      </c>
      <c r="C1484" s="182" t="s">
        <v>224</v>
      </c>
      <c r="D1484" s="182" t="s">
        <v>322</v>
      </c>
      <c r="E1484" s="182" t="s">
        <v>323</v>
      </c>
      <c r="F1484" s="182" t="s">
        <v>323</v>
      </c>
    </row>
    <row r="1485" spans="1:6" x14ac:dyDescent="0.25">
      <c r="A1485" s="182">
        <v>40006100</v>
      </c>
      <c r="B1485" s="182" t="s">
        <v>1689</v>
      </c>
      <c r="C1485" s="182" t="s">
        <v>224</v>
      </c>
      <c r="D1485" s="182" t="s">
        <v>315</v>
      </c>
      <c r="E1485" s="182" t="s">
        <v>316</v>
      </c>
      <c r="F1485" s="182" t="s">
        <v>316</v>
      </c>
    </row>
    <row r="1486" spans="1:6" x14ac:dyDescent="0.25">
      <c r="A1486" s="182">
        <v>40004219</v>
      </c>
      <c r="B1486" s="182" t="s">
        <v>1689</v>
      </c>
      <c r="C1486" s="182" t="s">
        <v>224</v>
      </c>
      <c r="D1486" s="182" t="s">
        <v>404</v>
      </c>
      <c r="E1486" s="182" t="s">
        <v>405</v>
      </c>
      <c r="F1486" s="182" t="s">
        <v>405</v>
      </c>
    </row>
    <row r="1487" spans="1:6" x14ac:dyDescent="0.25">
      <c r="A1487" s="182">
        <v>40002220</v>
      </c>
      <c r="B1487" s="182" t="s">
        <v>1690</v>
      </c>
      <c r="C1487" s="182" t="s">
        <v>224</v>
      </c>
      <c r="D1487" s="182" t="s">
        <v>322</v>
      </c>
      <c r="E1487" s="182" t="s">
        <v>323</v>
      </c>
      <c r="F1487" s="182" t="s">
        <v>323</v>
      </c>
    </row>
    <row r="1488" spans="1:6" x14ac:dyDescent="0.25">
      <c r="A1488" s="182">
        <v>40007806</v>
      </c>
      <c r="B1488" s="182" t="s">
        <v>1691</v>
      </c>
      <c r="C1488" s="182" t="s">
        <v>224</v>
      </c>
      <c r="D1488" s="182" t="s">
        <v>271</v>
      </c>
      <c r="E1488" s="182" t="s">
        <v>272</v>
      </c>
      <c r="F1488" s="182" t="s">
        <v>272</v>
      </c>
    </row>
    <row r="1489" spans="1:6" x14ac:dyDescent="0.25">
      <c r="A1489" s="182">
        <v>40002376</v>
      </c>
      <c r="B1489" s="182" t="s">
        <v>1692</v>
      </c>
      <c r="C1489" s="182" t="s">
        <v>224</v>
      </c>
      <c r="D1489" s="182" t="s">
        <v>291</v>
      </c>
      <c r="E1489" s="182" t="s">
        <v>292</v>
      </c>
      <c r="F1489" s="182" t="s">
        <v>292</v>
      </c>
    </row>
    <row r="1490" spans="1:6" x14ac:dyDescent="0.25">
      <c r="A1490" s="182">
        <v>40005781</v>
      </c>
      <c r="B1490" s="182" t="s">
        <v>1693</v>
      </c>
      <c r="C1490" s="182" t="s">
        <v>224</v>
      </c>
      <c r="D1490" s="182" t="s">
        <v>225</v>
      </c>
      <c r="E1490" s="182" t="s">
        <v>226</v>
      </c>
      <c r="F1490" s="182" t="s">
        <v>226</v>
      </c>
    </row>
    <row r="1491" spans="1:6" x14ac:dyDescent="0.25">
      <c r="A1491" s="182">
        <v>40003815</v>
      </c>
      <c r="B1491" s="182" t="s">
        <v>1694</v>
      </c>
      <c r="C1491" s="182" t="s">
        <v>224</v>
      </c>
      <c r="D1491" s="182" t="s">
        <v>322</v>
      </c>
      <c r="E1491" s="182" t="s">
        <v>323</v>
      </c>
      <c r="F1491" s="182" t="s">
        <v>323</v>
      </c>
    </row>
    <row r="1492" spans="1:6" x14ac:dyDescent="0.25">
      <c r="A1492" s="182">
        <v>40008993</v>
      </c>
      <c r="B1492" s="182" t="s">
        <v>1695</v>
      </c>
      <c r="C1492" s="182" t="s">
        <v>224</v>
      </c>
      <c r="D1492" s="182" t="s">
        <v>306</v>
      </c>
      <c r="E1492" s="182" t="s">
        <v>307</v>
      </c>
      <c r="F1492" s="182" t="s">
        <v>307</v>
      </c>
    </row>
    <row r="1493" spans="1:6" x14ac:dyDescent="0.25">
      <c r="A1493" s="182">
        <v>40005995</v>
      </c>
      <c r="B1493" s="182" t="s">
        <v>1696</v>
      </c>
      <c r="C1493" s="182" t="s">
        <v>224</v>
      </c>
      <c r="D1493" s="182" t="s">
        <v>225</v>
      </c>
      <c r="E1493" s="182" t="s">
        <v>226</v>
      </c>
      <c r="F1493" s="182" t="s">
        <v>226</v>
      </c>
    </row>
    <row r="1494" spans="1:6" x14ac:dyDescent="0.25">
      <c r="A1494" s="182">
        <v>40009049</v>
      </c>
      <c r="B1494" s="182" t="s">
        <v>1697</v>
      </c>
      <c r="C1494" s="182" t="s">
        <v>224</v>
      </c>
      <c r="D1494" s="182" t="s">
        <v>306</v>
      </c>
      <c r="E1494" s="182" t="s">
        <v>307</v>
      </c>
      <c r="F1494" s="182" t="s">
        <v>307</v>
      </c>
    </row>
    <row r="1495" spans="1:6" x14ac:dyDescent="0.25">
      <c r="A1495" s="182">
        <v>40009007</v>
      </c>
      <c r="B1495" s="182" t="s">
        <v>1698</v>
      </c>
      <c r="C1495" s="182" t="s">
        <v>224</v>
      </c>
      <c r="D1495" s="182" t="s">
        <v>265</v>
      </c>
      <c r="E1495" s="182" t="s">
        <v>266</v>
      </c>
      <c r="F1495" s="182" t="s">
        <v>266</v>
      </c>
    </row>
    <row r="1496" spans="1:6" x14ac:dyDescent="0.25">
      <c r="A1496" s="182">
        <v>40008620</v>
      </c>
      <c r="B1496" s="182" t="s">
        <v>1698</v>
      </c>
      <c r="C1496" s="182" t="s">
        <v>224</v>
      </c>
      <c r="D1496" s="182" t="s">
        <v>225</v>
      </c>
      <c r="E1496" s="182" t="s">
        <v>226</v>
      </c>
      <c r="F1496" s="182" t="s">
        <v>226</v>
      </c>
    </row>
    <row r="1497" spans="1:6" x14ac:dyDescent="0.25">
      <c r="A1497" s="182">
        <v>40005242</v>
      </c>
      <c r="B1497" s="182" t="s">
        <v>1698</v>
      </c>
      <c r="C1497" s="182" t="s">
        <v>224</v>
      </c>
      <c r="D1497" s="182" t="s">
        <v>333</v>
      </c>
      <c r="E1497" s="182" t="s">
        <v>334</v>
      </c>
      <c r="F1497" s="182" t="s">
        <v>334</v>
      </c>
    </row>
    <row r="1498" spans="1:6" x14ac:dyDescent="0.25">
      <c r="A1498" s="182">
        <v>40001161</v>
      </c>
      <c r="B1498" s="182" t="s">
        <v>1699</v>
      </c>
      <c r="C1498" s="182" t="s">
        <v>224</v>
      </c>
      <c r="D1498" s="182" t="s">
        <v>303</v>
      </c>
      <c r="E1498" s="182" t="s">
        <v>304</v>
      </c>
      <c r="F1498" s="182" t="s">
        <v>304</v>
      </c>
    </row>
    <row r="1499" spans="1:6" x14ac:dyDescent="0.25">
      <c r="A1499" s="182">
        <v>40008427</v>
      </c>
      <c r="B1499" s="182" t="s">
        <v>1700</v>
      </c>
      <c r="C1499" s="182" t="s">
        <v>224</v>
      </c>
      <c r="D1499" s="182" t="s">
        <v>262</v>
      </c>
      <c r="E1499" s="182" t="s">
        <v>263</v>
      </c>
      <c r="F1499" s="182" t="s">
        <v>263</v>
      </c>
    </row>
    <row r="1500" spans="1:6" x14ac:dyDescent="0.25">
      <c r="A1500" s="182">
        <v>40004397</v>
      </c>
      <c r="B1500" s="182" t="s">
        <v>1701</v>
      </c>
      <c r="C1500" s="182" t="s">
        <v>224</v>
      </c>
      <c r="D1500" s="182" t="s">
        <v>256</v>
      </c>
      <c r="E1500" s="182" t="s">
        <v>257</v>
      </c>
      <c r="F1500" s="182" t="s">
        <v>257</v>
      </c>
    </row>
    <row r="1501" spans="1:6" x14ac:dyDescent="0.25">
      <c r="A1501" s="182">
        <v>40007692</v>
      </c>
      <c r="B1501" s="182" t="s">
        <v>1702</v>
      </c>
      <c r="C1501" s="182" t="s">
        <v>224</v>
      </c>
      <c r="D1501" s="182" t="s">
        <v>249</v>
      </c>
      <c r="E1501" s="182" t="s">
        <v>250</v>
      </c>
      <c r="F1501" s="182" t="s">
        <v>250</v>
      </c>
    </row>
    <row r="1502" spans="1:6" x14ac:dyDescent="0.25">
      <c r="A1502" s="182">
        <v>40003967</v>
      </c>
      <c r="B1502" s="182" t="s">
        <v>1703</v>
      </c>
      <c r="C1502" s="182" t="s">
        <v>224</v>
      </c>
      <c r="D1502" s="182" t="s">
        <v>392</v>
      </c>
      <c r="E1502" s="182" t="s">
        <v>393</v>
      </c>
      <c r="F1502" s="182" t="s">
        <v>393</v>
      </c>
    </row>
    <row r="1503" spans="1:6" x14ac:dyDescent="0.25">
      <c r="A1503" s="182">
        <v>40008770</v>
      </c>
      <c r="B1503" s="182" t="s">
        <v>1704</v>
      </c>
      <c r="C1503" s="182" t="s">
        <v>224</v>
      </c>
      <c r="D1503" s="182" t="s">
        <v>392</v>
      </c>
      <c r="E1503" s="182" t="s">
        <v>393</v>
      </c>
      <c r="F1503" s="182" t="s">
        <v>393</v>
      </c>
    </row>
    <row r="1504" spans="1:6" x14ac:dyDescent="0.25">
      <c r="A1504" s="182">
        <v>40001321</v>
      </c>
      <c r="B1504" s="182" t="s">
        <v>1705</v>
      </c>
      <c r="C1504" s="182" t="s">
        <v>224</v>
      </c>
      <c r="D1504" s="182" t="s">
        <v>303</v>
      </c>
      <c r="E1504" s="182" t="s">
        <v>304</v>
      </c>
      <c r="F1504" s="182" t="s">
        <v>304</v>
      </c>
    </row>
    <row r="1505" spans="1:6" x14ac:dyDescent="0.25">
      <c r="A1505" s="182">
        <v>40009491</v>
      </c>
      <c r="B1505" s="182" t="s">
        <v>1706</v>
      </c>
      <c r="C1505" s="182" t="s">
        <v>224</v>
      </c>
      <c r="D1505" s="182" t="s">
        <v>262</v>
      </c>
      <c r="E1505" s="182" t="s">
        <v>263</v>
      </c>
      <c r="F1505" s="182" t="s">
        <v>263</v>
      </c>
    </row>
    <row r="1506" spans="1:6" x14ac:dyDescent="0.25">
      <c r="A1506" s="182">
        <v>40424440</v>
      </c>
      <c r="B1506" s="182" t="s">
        <v>1707</v>
      </c>
      <c r="C1506" s="182" t="s">
        <v>231</v>
      </c>
      <c r="D1506" s="182" t="s">
        <v>236</v>
      </c>
      <c r="E1506" s="182" t="s">
        <v>237</v>
      </c>
      <c r="F1506" s="182" t="s">
        <v>237</v>
      </c>
    </row>
    <row r="1507" spans="1:6" x14ac:dyDescent="0.25">
      <c r="A1507" s="182">
        <v>40006973</v>
      </c>
      <c r="B1507" s="182" t="s">
        <v>1708</v>
      </c>
      <c r="C1507" s="182" t="s">
        <v>224</v>
      </c>
      <c r="D1507" s="182" t="s">
        <v>265</v>
      </c>
      <c r="E1507" s="182" t="s">
        <v>266</v>
      </c>
      <c r="F1507" s="182" t="s">
        <v>266</v>
      </c>
    </row>
    <row r="1508" spans="1:6" x14ac:dyDescent="0.25">
      <c r="A1508" s="182">
        <v>40005753</v>
      </c>
      <c r="B1508" s="182" t="s">
        <v>1709</v>
      </c>
      <c r="C1508" s="182" t="s">
        <v>224</v>
      </c>
      <c r="D1508" s="182" t="s">
        <v>322</v>
      </c>
      <c r="E1508" s="182" t="s">
        <v>323</v>
      </c>
      <c r="F1508" s="182" t="s">
        <v>323</v>
      </c>
    </row>
    <row r="1509" spans="1:6" x14ac:dyDescent="0.25">
      <c r="A1509" s="182">
        <v>40005769</v>
      </c>
      <c r="B1509" s="182" t="s">
        <v>1710</v>
      </c>
      <c r="C1509" s="182" t="s">
        <v>224</v>
      </c>
      <c r="D1509" s="182" t="s">
        <v>322</v>
      </c>
      <c r="E1509" s="182" t="s">
        <v>323</v>
      </c>
      <c r="F1509" s="182" t="s">
        <v>323</v>
      </c>
    </row>
    <row r="1510" spans="1:6" x14ac:dyDescent="0.25">
      <c r="A1510" s="182">
        <v>40004300</v>
      </c>
      <c r="B1510" s="182" t="s">
        <v>1711</v>
      </c>
      <c r="C1510" s="182" t="s">
        <v>224</v>
      </c>
      <c r="D1510" s="182" t="s">
        <v>265</v>
      </c>
      <c r="E1510" s="182" t="s">
        <v>266</v>
      </c>
      <c r="F1510" s="182" t="s">
        <v>266</v>
      </c>
    </row>
    <row r="1511" spans="1:6" x14ac:dyDescent="0.25">
      <c r="A1511" s="182">
        <v>40001110</v>
      </c>
      <c r="B1511" s="182" t="s">
        <v>1712</v>
      </c>
      <c r="C1511" s="182" t="s">
        <v>224</v>
      </c>
      <c r="D1511" s="182" t="s">
        <v>322</v>
      </c>
      <c r="E1511" s="182" t="s">
        <v>323</v>
      </c>
      <c r="F1511" s="182" t="s">
        <v>323</v>
      </c>
    </row>
    <row r="1512" spans="1:6" x14ac:dyDescent="0.25">
      <c r="A1512" s="182">
        <v>40001622</v>
      </c>
      <c r="B1512" s="182" t="s">
        <v>1713</v>
      </c>
      <c r="C1512" s="182" t="s">
        <v>224</v>
      </c>
      <c r="D1512" s="182" t="s">
        <v>322</v>
      </c>
      <c r="E1512" s="182" t="s">
        <v>323</v>
      </c>
      <c r="F1512" s="182" t="s">
        <v>323</v>
      </c>
    </row>
    <row r="1513" spans="1:6" x14ac:dyDescent="0.25">
      <c r="A1513" s="182">
        <v>40002477</v>
      </c>
      <c r="B1513" s="182" t="s">
        <v>1714</v>
      </c>
      <c r="C1513" s="182" t="s">
        <v>224</v>
      </c>
      <c r="D1513" s="182" t="s">
        <v>277</v>
      </c>
      <c r="E1513" s="182" t="s">
        <v>278</v>
      </c>
      <c r="F1513" s="182" t="s">
        <v>278</v>
      </c>
    </row>
    <row r="1514" spans="1:6" x14ac:dyDescent="0.25">
      <c r="A1514" s="182">
        <v>40421412</v>
      </c>
      <c r="B1514" s="182" t="s">
        <v>1715</v>
      </c>
      <c r="C1514" s="182" t="s">
        <v>231</v>
      </c>
      <c r="D1514" s="182" t="s">
        <v>232</v>
      </c>
      <c r="E1514" s="182" t="s">
        <v>233</v>
      </c>
      <c r="F1514" s="182" t="s">
        <v>233</v>
      </c>
    </row>
    <row r="1515" spans="1:6" x14ac:dyDescent="0.25">
      <c r="A1515" s="182">
        <v>40420784</v>
      </c>
      <c r="B1515" s="182" t="s">
        <v>1716</v>
      </c>
      <c r="C1515" s="182" t="s">
        <v>231</v>
      </c>
      <c r="D1515" s="182" t="s">
        <v>232</v>
      </c>
      <c r="E1515" s="182" t="s">
        <v>233</v>
      </c>
      <c r="F1515" s="182" t="s">
        <v>233</v>
      </c>
    </row>
    <row r="1516" spans="1:6" x14ac:dyDescent="0.25">
      <c r="A1516" s="182">
        <v>40006557</v>
      </c>
      <c r="B1516" s="182" t="s">
        <v>1717</v>
      </c>
      <c r="C1516" s="182" t="s">
        <v>224</v>
      </c>
      <c r="D1516" s="182" t="s">
        <v>342</v>
      </c>
      <c r="E1516" s="182" t="s">
        <v>343</v>
      </c>
      <c r="F1516" s="182" t="s">
        <v>343</v>
      </c>
    </row>
    <row r="1517" spans="1:6" x14ac:dyDescent="0.25">
      <c r="A1517" s="182">
        <v>40424380</v>
      </c>
      <c r="B1517" s="182" t="s">
        <v>1718</v>
      </c>
      <c r="C1517" s="182" t="s">
        <v>231</v>
      </c>
      <c r="D1517" s="182" t="s">
        <v>285</v>
      </c>
      <c r="E1517" s="182" t="s">
        <v>286</v>
      </c>
      <c r="F1517" s="182" t="s">
        <v>286</v>
      </c>
    </row>
    <row r="1518" spans="1:6" x14ac:dyDescent="0.25">
      <c r="A1518" s="182">
        <v>40424397</v>
      </c>
      <c r="B1518" s="182" t="s">
        <v>1719</v>
      </c>
      <c r="C1518" s="182" t="s">
        <v>231</v>
      </c>
      <c r="D1518" s="182" t="s">
        <v>285</v>
      </c>
      <c r="E1518" s="182" t="s">
        <v>286</v>
      </c>
      <c r="F1518" s="182" t="s">
        <v>286</v>
      </c>
    </row>
    <row r="1519" spans="1:6" x14ac:dyDescent="0.25">
      <c r="A1519" s="182">
        <v>40424398</v>
      </c>
      <c r="B1519" s="182" t="s">
        <v>1720</v>
      </c>
      <c r="C1519" s="182" t="s">
        <v>231</v>
      </c>
      <c r="D1519" s="182" t="s">
        <v>285</v>
      </c>
      <c r="E1519" s="182" t="s">
        <v>286</v>
      </c>
      <c r="F1519" s="182" t="s">
        <v>286</v>
      </c>
    </row>
    <row r="1520" spans="1:6" x14ac:dyDescent="0.25">
      <c r="A1520" s="182">
        <v>40424405</v>
      </c>
      <c r="B1520" s="182" t="s">
        <v>1721</v>
      </c>
      <c r="C1520" s="182" t="s">
        <v>231</v>
      </c>
      <c r="D1520" s="182" t="s">
        <v>285</v>
      </c>
      <c r="E1520" s="182" t="s">
        <v>286</v>
      </c>
      <c r="F1520" s="182" t="s">
        <v>286</v>
      </c>
    </row>
    <row r="1521" spans="1:6" x14ac:dyDescent="0.25">
      <c r="A1521" s="182">
        <v>40424429</v>
      </c>
      <c r="B1521" s="182" t="s">
        <v>1722</v>
      </c>
      <c r="C1521" s="182" t="s">
        <v>231</v>
      </c>
      <c r="D1521" s="182" t="s">
        <v>285</v>
      </c>
      <c r="E1521" s="182" t="s">
        <v>286</v>
      </c>
      <c r="F1521" s="182" t="s">
        <v>286</v>
      </c>
    </row>
    <row r="1522" spans="1:6" x14ac:dyDescent="0.25">
      <c r="A1522" s="182">
        <v>40003275</v>
      </c>
      <c r="B1522" s="182" t="s">
        <v>1723</v>
      </c>
      <c r="C1522" s="182" t="s">
        <v>224</v>
      </c>
      <c r="D1522" s="182" t="s">
        <v>322</v>
      </c>
      <c r="E1522" s="182" t="s">
        <v>323</v>
      </c>
      <c r="F1522" s="182" t="s">
        <v>323</v>
      </c>
    </row>
    <row r="1523" spans="1:6" x14ac:dyDescent="0.25">
      <c r="A1523" s="182">
        <v>40007746</v>
      </c>
      <c r="B1523" s="182" t="s">
        <v>1724</v>
      </c>
      <c r="C1523" s="182" t="s">
        <v>224</v>
      </c>
      <c r="D1523" s="182" t="s">
        <v>249</v>
      </c>
      <c r="E1523" s="182" t="s">
        <v>250</v>
      </c>
      <c r="F1523" s="182" t="s">
        <v>250</v>
      </c>
    </row>
    <row r="1524" spans="1:6" x14ac:dyDescent="0.25">
      <c r="A1524" s="182">
        <v>40008233</v>
      </c>
      <c r="B1524" s="182" t="s">
        <v>1725</v>
      </c>
      <c r="C1524" s="182" t="s">
        <v>224</v>
      </c>
      <c r="D1524" s="182" t="s">
        <v>306</v>
      </c>
      <c r="E1524" s="182" t="s">
        <v>307</v>
      </c>
      <c r="F1524" s="182" t="s">
        <v>307</v>
      </c>
    </row>
    <row r="1525" spans="1:6" x14ac:dyDescent="0.25">
      <c r="A1525" s="182">
        <v>40006541</v>
      </c>
      <c r="B1525" s="182" t="s">
        <v>1726</v>
      </c>
      <c r="C1525" s="182" t="s">
        <v>224</v>
      </c>
      <c r="D1525" s="182" t="s">
        <v>256</v>
      </c>
      <c r="E1525" s="182" t="s">
        <v>257</v>
      </c>
      <c r="F1525" s="182" t="s">
        <v>257</v>
      </c>
    </row>
    <row r="1526" spans="1:6" x14ac:dyDescent="0.25">
      <c r="A1526" s="182">
        <v>40008198</v>
      </c>
      <c r="B1526" s="182" t="s">
        <v>1727</v>
      </c>
      <c r="C1526" s="182" t="s">
        <v>224</v>
      </c>
      <c r="D1526" s="182" t="s">
        <v>249</v>
      </c>
      <c r="E1526" s="182" t="s">
        <v>250</v>
      </c>
      <c r="F1526" s="182" t="s">
        <v>250</v>
      </c>
    </row>
    <row r="1527" spans="1:6" x14ac:dyDescent="0.25">
      <c r="A1527" s="182">
        <v>40008141</v>
      </c>
      <c r="B1527" s="182" t="s">
        <v>1728</v>
      </c>
      <c r="C1527" s="182" t="s">
        <v>224</v>
      </c>
      <c r="D1527" s="182" t="s">
        <v>262</v>
      </c>
      <c r="E1527" s="182" t="s">
        <v>263</v>
      </c>
      <c r="F1527" s="182" t="s">
        <v>263</v>
      </c>
    </row>
    <row r="1528" spans="1:6" x14ac:dyDescent="0.25">
      <c r="A1528" s="182">
        <v>40007123</v>
      </c>
      <c r="B1528" s="182" t="s">
        <v>1729</v>
      </c>
      <c r="C1528" s="182" t="s">
        <v>224</v>
      </c>
      <c r="D1528" s="182" t="s">
        <v>306</v>
      </c>
      <c r="E1528" s="182" t="s">
        <v>307</v>
      </c>
      <c r="F1528" s="182" t="s">
        <v>307</v>
      </c>
    </row>
    <row r="1529" spans="1:6" x14ac:dyDescent="0.25">
      <c r="A1529" s="182">
        <v>40005534</v>
      </c>
      <c r="B1529" s="182" t="s">
        <v>1730</v>
      </c>
      <c r="C1529" s="182" t="s">
        <v>224</v>
      </c>
      <c r="D1529" s="182" t="s">
        <v>376</v>
      </c>
      <c r="E1529" s="182" t="s">
        <v>377</v>
      </c>
      <c r="F1529" s="182" t="s">
        <v>377</v>
      </c>
    </row>
    <row r="1530" spans="1:6" x14ac:dyDescent="0.25">
      <c r="A1530" s="182">
        <v>40006230</v>
      </c>
      <c r="B1530" s="182" t="s">
        <v>1731</v>
      </c>
      <c r="C1530" s="182" t="s">
        <v>224</v>
      </c>
      <c r="D1530" s="182" t="s">
        <v>445</v>
      </c>
      <c r="E1530" s="182" t="s">
        <v>446</v>
      </c>
      <c r="F1530" s="182" t="s">
        <v>446</v>
      </c>
    </row>
    <row r="1531" spans="1:6" x14ac:dyDescent="0.25">
      <c r="A1531" s="182">
        <v>40005675</v>
      </c>
      <c r="B1531" s="182" t="s">
        <v>1732</v>
      </c>
      <c r="C1531" s="182" t="s">
        <v>224</v>
      </c>
      <c r="D1531" s="182" t="s">
        <v>1733</v>
      </c>
      <c r="E1531" s="182" t="s">
        <v>1734</v>
      </c>
      <c r="F1531" s="182" t="s">
        <v>1734</v>
      </c>
    </row>
    <row r="1532" spans="1:6" x14ac:dyDescent="0.25">
      <c r="A1532" s="182">
        <v>40002377</v>
      </c>
      <c r="B1532" s="182" t="s">
        <v>1735</v>
      </c>
      <c r="C1532" s="182" t="s">
        <v>224</v>
      </c>
      <c r="D1532" s="182" t="s">
        <v>268</v>
      </c>
      <c r="E1532" s="182" t="s">
        <v>269</v>
      </c>
      <c r="F1532" s="182" t="s">
        <v>269</v>
      </c>
    </row>
    <row r="1533" spans="1:6" x14ac:dyDescent="0.25">
      <c r="A1533" s="182">
        <v>40007745</v>
      </c>
      <c r="B1533" s="182" t="s">
        <v>1736</v>
      </c>
      <c r="C1533" s="182" t="s">
        <v>224</v>
      </c>
      <c r="D1533" s="182" t="s">
        <v>303</v>
      </c>
      <c r="E1533" s="182" t="s">
        <v>304</v>
      </c>
      <c r="F1533" s="182" t="s">
        <v>304</v>
      </c>
    </row>
    <row r="1534" spans="1:6" x14ac:dyDescent="0.25">
      <c r="A1534" s="182">
        <v>40001763</v>
      </c>
      <c r="B1534" s="182" t="s">
        <v>1737</v>
      </c>
      <c r="C1534" s="182" t="s">
        <v>224</v>
      </c>
      <c r="D1534" s="182" t="s">
        <v>249</v>
      </c>
      <c r="E1534" s="182" t="s">
        <v>250</v>
      </c>
      <c r="F1534" s="182" t="s">
        <v>250</v>
      </c>
    </row>
    <row r="1535" spans="1:6" x14ac:dyDescent="0.25">
      <c r="A1535" s="182">
        <v>40420144</v>
      </c>
      <c r="B1535" s="182" t="s">
        <v>1738</v>
      </c>
      <c r="C1535" s="182" t="s">
        <v>231</v>
      </c>
      <c r="D1535" s="182" t="s">
        <v>236</v>
      </c>
      <c r="E1535" s="182" t="s">
        <v>237</v>
      </c>
      <c r="F1535" s="182" t="s">
        <v>237</v>
      </c>
    </row>
    <row r="1536" spans="1:6" x14ac:dyDescent="0.25">
      <c r="A1536" s="182">
        <v>40001802</v>
      </c>
      <c r="B1536" s="182" t="s">
        <v>1739</v>
      </c>
      <c r="C1536" s="182" t="s">
        <v>224</v>
      </c>
      <c r="D1536" s="182" t="s">
        <v>249</v>
      </c>
      <c r="E1536" s="182" t="s">
        <v>250</v>
      </c>
      <c r="F1536" s="182" t="s">
        <v>250</v>
      </c>
    </row>
    <row r="1537" spans="1:6" x14ac:dyDescent="0.25">
      <c r="A1537" s="182">
        <v>40008984</v>
      </c>
      <c r="B1537" s="182" t="s">
        <v>1740</v>
      </c>
      <c r="C1537" s="182" t="s">
        <v>224</v>
      </c>
      <c r="D1537" s="182" t="s">
        <v>306</v>
      </c>
      <c r="E1537" s="182" t="s">
        <v>307</v>
      </c>
      <c r="F1537" s="182" t="s">
        <v>307</v>
      </c>
    </row>
    <row r="1538" spans="1:6" x14ac:dyDescent="0.25">
      <c r="A1538" s="182">
        <v>40003218</v>
      </c>
      <c r="B1538" s="182" t="s">
        <v>1741</v>
      </c>
      <c r="C1538" s="182" t="s">
        <v>224</v>
      </c>
      <c r="D1538" s="182" t="s">
        <v>249</v>
      </c>
      <c r="E1538" s="182" t="s">
        <v>250</v>
      </c>
      <c r="F1538" s="182" t="s">
        <v>250</v>
      </c>
    </row>
    <row r="1539" spans="1:6" x14ac:dyDescent="0.25">
      <c r="A1539" s="182">
        <v>40004011</v>
      </c>
      <c r="B1539" s="182" t="s">
        <v>1742</v>
      </c>
      <c r="C1539" s="182" t="s">
        <v>224</v>
      </c>
      <c r="D1539" s="182" t="s">
        <v>249</v>
      </c>
      <c r="E1539" s="182" t="s">
        <v>250</v>
      </c>
      <c r="F1539" s="182" t="s">
        <v>250</v>
      </c>
    </row>
    <row r="1540" spans="1:6" x14ac:dyDescent="0.25">
      <c r="A1540" s="182">
        <v>40007771</v>
      </c>
      <c r="B1540" s="182" t="s">
        <v>1743</v>
      </c>
      <c r="C1540" s="182" t="s">
        <v>224</v>
      </c>
      <c r="D1540" s="182" t="s">
        <v>249</v>
      </c>
      <c r="E1540" s="182" t="s">
        <v>250</v>
      </c>
      <c r="F1540" s="182" t="s">
        <v>250</v>
      </c>
    </row>
    <row r="1541" spans="1:6" x14ac:dyDescent="0.25">
      <c r="A1541" s="182">
        <v>40421014</v>
      </c>
      <c r="B1541" s="182" t="s">
        <v>1744</v>
      </c>
      <c r="C1541" s="182" t="s">
        <v>231</v>
      </c>
      <c r="D1541" s="182" t="s">
        <v>285</v>
      </c>
      <c r="E1541" s="182" t="s">
        <v>286</v>
      </c>
      <c r="F1541" s="182" t="s">
        <v>286</v>
      </c>
    </row>
    <row r="1542" spans="1:6" x14ac:dyDescent="0.25">
      <c r="A1542" s="182">
        <v>40421033</v>
      </c>
      <c r="B1542" s="182" t="s">
        <v>1745</v>
      </c>
      <c r="C1542" s="182" t="s">
        <v>231</v>
      </c>
      <c r="D1542" s="182" t="s">
        <v>236</v>
      </c>
      <c r="E1542" s="182" t="s">
        <v>237</v>
      </c>
      <c r="F1542" s="182" t="s">
        <v>237</v>
      </c>
    </row>
    <row r="1543" spans="1:6" x14ac:dyDescent="0.25">
      <c r="A1543" s="182">
        <v>40002325</v>
      </c>
      <c r="B1543" s="182" t="s">
        <v>1746</v>
      </c>
      <c r="C1543" s="182" t="s">
        <v>224</v>
      </c>
      <c r="D1543" s="182" t="s">
        <v>252</v>
      </c>
      <c r="E1543" s="182" t="s">
        <v>253</v>
      </c>
      <c r="F1543" s="182" t="s">
        <v>253</v>
      </c>
    </row>
    <row r="1544" spans="1:6" x14ac:dyDescent="0.25">
      <c r="A1544" s="182">
        <v>40009451</v>
      </c>
      <c r="B1544" s="182" t="s">
        <v>1747</v>
      </c>
      <c r="C1544" s="182" t="s">
        <v>224</v>
      </c>
      <c r="D1544" s="182" t="s">
        <v>291</v>
      </c>
      <c r="E1544" s="182" t="s">
        <v>292</v>
      </c>
      <c r="F1544" s="182" t="s">
        <v>292</v>
      </c>
    </row>
    <row r="1545" spans="1:6" x14ac:dyDescent="0.25">
      <c r="A1545" s="182">
        <v>40008400</v>
      </c>
      <c r="B1545" s="182" t="s">
        <v>1748</v>
      </c>
      <c r="C1545" s="182" t="s">
        <v>224</v>
      </c>
      <c r="D1545" s="182" t="s">
        <v>376</v>
      </c>
      <c r="E1545" s="182" t="s">
        <v>377</v>
      </c>
      <c r="F1545" s="182" t="s">
        <v>377</v>
      </c>
    </row>
    <row r="1546" spans="1:6" x14ac:dyDescent="0.25">
      <c r="A1546" s="182">
        <v>40005328</v>
      </c>
      <c r="B1546" s="182" t="s">
        <v>1749</v>
      </c>
      <c r="C1546" s="182" t="s">
        <v>224</v>
      </c>
      <c r="D1546" s="182" t="s">
        <v>225</v>
      </c>
      <c r="E1546" s="182" t="s">
        <v>226</v>
      </c>
      <c r="F1546" s="182" t="s">
        <v>226</v>
      </c>
    </row>
    <row r="1547" spans="1:6" x14ac:dyDescent="0.25">
      <c r="A1547" s="182">
        <v>40007191</v>
      </c>
      <c r="B1547" s="182" t="s">
        <v>1750</v>
      </c>
      <c r="C1547" s="182" t="s">
        <v>224</v>
      </c>
      <c r="D1547" s="182" t="s">
        <v>342</v>
      </c>
      <c r="E1547" s="182" t="s">
        <v>343</v>
      </c>
      <c r="F1547" s="182" t="s">
        <v>343</v>
      </c>
    </row>
    <row r="1548" spans="1:6" x14ac:dyDescent="0.25">
      <c r="A1548" s="182">
        <v>40001786</v>
      </c>
      <c r="B1548" s="182" t="s">
        <v>1751</v>
      </c>
      <c r="C1548" s="182" t="s">
        <v>224</v>
      </c>
      <c r="D1548" s="182" t="s">
        <v>277</v>
      </c>
      <c r="E1548" s="182" t="s">
        <v>278</v>
      </c>
      <c r="F1548" s="182" t="s">
        <v>278</v>
      </c>
    </row>
    <row r="1549" spans="1:6" x14ac:dyDescent="0.25">
      <c r="A1549" s="182">
        <v>40007077</v>
      </c>
      <c r="B1549" s="182" t="s">
        <v>1752</v>
      </c>
      <c r="C1549" s="182" t="s">
        <v>224</v>
      </c>
      <c r="D1549" s="182" t="s">
        <v>228</v>
      </c>
      <c r="E1549" s="182" t="s">
        <v>229</v>
      </c>
      <c r="F1549" s="182" t="s">
        <v>229</v>
      </c>
    </row>
    <row r="1550" spans="1:6" x14ac:dyDescent="0.25">
      <c r="A1550" s="182">
        <v>40009659</v>
      </c>
      <c r="B1550" s="182" t="s">
        <v>1753</v>
      </c>
      <c r="C1550" s="182" t="s">
        <v>224</v>
      </c>
      <c r="D1550" s="182" t="s">
        <v>228</v>
      </c>
      <c r="E1550" s="182" t="s">
        <v>229</v>
      </c>
      <c r="F1550" s="182" t="s">
        <v>229</v>
      </c>
    </row>
    <row r="1551" spans="1:6" x14ac:dyDescent="0.25">
      <c r="A1551" s="182">
        <v>40008966</v>
      </c>
      <c r="B1551" s="182" t="s">
        <v>1754</v>
      </c>
      <c r="C1551" s="182" t="s">
        <v>224</v>
      </c>
      <c r="D1551" s="182" t="s">
        <v>279</v>
      </c>
      <c r="E1551" s="182" t="s">
        <v>280</v>
      </c>
      <c r="F1551" s="182" t="s">
        <v>280</v>
      </c>
    </row>
    <row r="1552" spans="1:6" x14ac:dyDescent="0.25">
      <c r="A1552" s="182">
        <v>40424432</v>
      </c>
      <c r="B1552" s="182" t="s">
        <v>1755</v>
      </c>
      <c r="C1552" s="182" t="s">
        <v>231</v>
      </c>
      <c r="D1552" s="182" t="s">
        <v>285</v>
      </c>
      <c r="E1552" s="182" t="s">
        <v>286</v>
      </c>
      <c r="F1552" s="182" t="s">
        <v>286</v>
      </c>
    </row>
    <row r="1553" spans="1:6" x14ac:dyDescent="0.25">
      <c r="A1553" s="182">
        <v>40003731</v>
      </c>
      <c r="B1553" s="182" t="s">
        <v>1756</v>
      </c>
      <c r="C1553" s="182" t="s">
        <v>224</v>
      </c>
      <c r="D1553" s="182" t="s">
        <v>277</v>
      </c>
      <c r="E1553" s="182" t="s">
        <v>278</v>
      </c>
      <c r="F1553" s="182" t="s">
        <v>278</v>
      </c>
    </row>
    <row r="1554" spans="1:6" x14ac:dyDescent="0.25">
      <c r="A1554" s="182">
        <v>40003738</v>
      </c>
      <c r="B1554" s="182" t="s">
        <v>1757</v>
      </c>
      <c r="C1554" s="182" t="s">
        <v>224</v>
      </c>
      <c r="D1554" s="182" t="s">
        <v>322</v>
      </c>
      <c r="E1554" s="182" t="s">
        <v>323</v>
      </c>
      <c r="F1554" s="182" t="s">
        <v>323</v>
      </c>
    </row>
    <row r="1555" spans="1:6" x14ac:dyDescent="0.25">
      <c r="A1555" s="182">
        <v>40002121</v>
      </c>
      <c r="B1555" s="182" t="s">
        <v>1758</v>
      </c>
      <c r="C1555" s="182" t="s">
        <v>224</v>
      </c>
      <c r="D1555" s="182" t="s">
        <v>277</v>
      </c>
      <c r="E1555" s="182" t="s">
        <v>278</v>
      </c>
      <c r="F1555" s="182" t="s">
        <v>278</v>
      </c>
    </row>
    <row r="1556" spans="1:6" x14ac:dyDescent="0.25">
      <c r="A1556" s="182">
        <v>40006873</v>
      </c>
      <c r="B1556" s="182" t="s">
        <v>1759</v>
      </c>
      <c r="C1556" s="182" t="s">
        <v>224</v>
      </c>
      <c r="D1556" s="182" t="s">
        <v>268</v>
      </c>
      <c r="E1556" s="182" t="s">
        <v>269</v>
      </c>
      <c r="F1556" s="182" t="s">
        <v>269</v>
      </c>
    </row>
    <row r="1557" spans="1:6" x14ac:dyDescent="0.25">
      <c r="A1557" s="182">
        <v>40003861</v>
      </c>
      <c r="B1557" s="182" t="s">
        <v>1760</v>
      </c>
      <c r="C1557" s="182" t="s">
        <v>224</v>
      </c>
      <c r="D1557" s="182" t="s">
        <v>392</v>
      </c>
      <c r="E1557" s="182" t="s">
        <v>393</v>
      </c>
      <c r="F1557" s="182" t="s">
        <v>393</v>
      </c>
    </row>
    <row r="1558" spans="1:6" x14ac:dyDescent="0.25">
      <c r="A1558" s="182">
        <v>40004449</v>
      </c>
      <c r="B1558" s="182" t="s">
        <v>1761</v>
      </c>
      <c r="C1558" s="182" t="s">
        <v>224</v>
      </c>
      <c r="D1558" s="182" t="s">
        <v>291</v>
      </c>
      <c r="E1558" s="182" t="s">
        <v>292</v>
      </c>
      <c r="F1558" s="182" t="s">
        <v>292</v>
      </c>
    </row>
    <row r="1559" spans="1:6" x14ac:dyDescent="0.25">
      <c r="A1559" s="182">
        <v>40420091</v>
      </c>
      <c r="B1559" s="182" t="s">
        <v>1762</v>
      </c>
      <c r="C1559" s="182" t="s">
        <v>231</v>
      </c>
      <c r="D1559" s="182" t="s">
        <v>236</v>
      </c>
      <c r="E1559" s="182" t="s">
        <v>237</v>
      </c>
      <c r="F1559" s="182" t="s">
        <v>237</v>
      </c>
    </row>
    <row r="1560" spans="1:6" x14ac:dyDescent="0.25">
      <c r="A1560" s="182">
        <v>40420400</v>
      </c>
      <c r="B1560" s="182" t="s">
        <v>1763</v>
      </c>
      <c r="C1560" s="182" t="s">
        <v>231</v>
      </c>
      <c r="D1560" s="182" t="s">
        <v>285</v>
      </c>
      <c r="E1560" s="182" t="s">
        <v>286</v>
      </c>
      <c r="F1560" s="182" t="s">
        <v>286</v>
      </c>
    </row>
    <row r="1561" spans="1:6" x14ac:dyDescent="0.25">
      <c r="A1561" s="182">
        <v>40009479</v>
      </c>
      <c r="B1561" s="182" t="s">
        <v>1764</v>
      </c>
      <c r="C1561" s="182" t="s">
        <v>224</v>
      </c>
      <c r="D1561" s="182" t="s">
        <v>256</v>
      </c>
      <c r="E1561" s="182" t="s">
        <v>257</v>
      </c>
      <c r="F1561" s="182" t="s">
        <v>257</v>
      </c>
    </row>
    <row r="1562" spans="1:6" x14ac:dyDescent="0.25">
      <c r="A1562" s="182">
        <v>40000874</v>
      </c>
      <c r="B1562" s="182" t="s">
        <v>1765</v>
      </c>
      <c r="C1562" s="182" t="s">
        <v>224</v>
      </c>
      <c r="D1562" s="182" t="s">
        <v>376</v>
      </c>
      <c r="E1562" s="182" t="s">
        <v>377</v>
      </c>
      <c r="F1562" s="182" t="s">
        <v>377</v>
      </c>
    </row>
    <row r="1563" spans="1:6" x14ac:dyDescent="0.25">
      <c r="A1563" s="182">
        <v>40003939</v>
      </c>
      <c r="B1563" s="182" t="s">
        <v>1766</v>
      </c>
      <c r="C1563" s="182" t="s">
        <v>224</v>
      </c>
      <c r="D1563" s="182" t="s">
        <v>376</v>
      </c>
      <c r="E1563" s="182" t="s">
        <v>377</v>
      </c>
      <c r="F1563" s="182" t="s">
        <v>377</v>
      </c>
    </row>
    <row r="1564" spans="1:6" x14ac:dyDescent="0.25">
      <c r="A1564" s="182">
        <v>40003395</v>
      </c>
      <c r="B1564" s="182" t="s">
        <v>1767</v>
      </c>
      <c r="C1564" s="182" t="s">
        <v>224</v>
      </c>
      <c r="D1564" s="182" t="s">
        <v>342</v>
      </c>
      <c r="E1564" s="182" t="s">
        <v>343</v>
      </c>
      <c r="F1564" s="182" t="s">
        <v>343</v>
      </c>
    </row>
    <row r="1565" spans="1:6" x14ac:dyDescent="0.25">
      <c r="A1565" s="182">
        <v>40004407</v>
      </c>
      <c r="B1565" s="182" t="s">
        <v>1768</v>
      </c>
      <c r="C1565" s="182" t="s">
        <v>224</v>
      </c>
      <c r="D1565" s="182" t="s">
        <v>342</v>
      </c>
      <c r="E1565" s="182" t="s">
        <v>343</v>
      </c>
      <c r="F1565" s="182" t="s">
        <v>343</v>
      </c>
    </row>
    <row r="1566" spans="1:6" x14ac:dyDescent="0.25">
      <c r="A1566" s="182">
        <v>40004096</v>
      </c>
      <c r="B1566" s="182" t="s">
        <v>1769</v>
      </c>
      <c r="C1566" s="182" t="s">
        <v>224</v>
      </c>
      <c r="D1566" s="182" t="s">
        <v>265</v>
      </c>
      <c r="E1566" s="182" t="s">
        <v>266</v>
      </c>
      <c r="F1566" s="182" t="s">
        <v>266</v>
      </c>
    </row>
    <row r="1567" spans="1:6" x14ac:dyDescent="0.25">
      <c r="A1567" s="182">
        <v>40004020</v>
      </c>
      <c r="B1567" s="182" t="s">
        <v>1770</v>
      </c>
      <c r="C1567" s="182" t="s">
        <v>224</v>
      </c>
      <c r="D1567" s="182" t="s">
        <v>249</v>
      </c>
      <c r="E1567" s="182" t="s">
        <v>250</v>
      </c>
      <c r="F1567" s="182" t="s">
        <v>250</v>
      </c>
    </row>
    <row r="1568" spans="1:6" x14ac:dyDescent="0.25">
      <c r="A1568" s="182">
        <v>40000937</v>
      </c>
      <c r="B1568" s="182" t="s">
        <v>1771</v>
      </c>
      <c r="C1568" s="182" t="s">
        <v>224</v>
      </c>
      <c r="D1568" s="182" t="s">
        <v>279</v>
      </c>
      <c r="E1568" s="182" t="s">
        <v>280</v>
      </c>
      <c r="F1568" s="182" t="s">
        <v>280</v>
      </c>
    </row>
    <row r="1569" spans="1:6" x14ac:dyDescent="0.25">
      <c r="A1569" s="182">
        <v>40420248</v>
      </c>
      <c r="B1569" s="182" t="s">
        <v>1772</v>
      </c>
      <c r="C1569" s="182" t="s">
        <v>231</v>
      </c>
      <c r="D1569" s="182" t="s">
        <v>285</v>
      </c>
      <c r="E1569" s="182" t="s">
        <v>286</v>
      </c>
      <c r="F1569" s="182" t="s">
        <v>286</v>
      </c>
    </row>
    <row r="1570" spans="1:6" x14ac:dyDescent="0.25">
      <c r="A1570" s="182">
        <v>40421047</v>
      </c>
      <c r="B1570" s="182" t="s">
        <v>1773</v>
      </c>
      <c r="C1570" s="182" t="s">
        <v>231</v>
      </c>
      <c r="D1570" s="182" t="s">
        <v>285</v>
      </c>
      <c r="E1570" s="182" t="s">
        <v>286</v>
      </c>
      <c r="F1570" s="182" t="s">
        <v>286</v>
      </c>
    </row>
    <row r="1571" spans="1:6" x14ac:dyDescent="0.25">
      <c r="A1571" s="182">
        <v>40003419</v>
      </c>
      <c r="B1571" s="182" t="s">
        <v>1774</v>
      </c>
      <c r="C1571" s="182" t="s">
        <v>224</v>
      </c>
      <c r="D1571" s="182" t="s">
        <v>404</v>
      </c>
      <c r="E1571" s="182" t="s">
        <v>405</v>
      </c>
      <c r="F1571" s="182" t="s">
        <v>405</v>
      </c>
    </row>
    <row r="1572" spans="1:6" x14ac:dyDescent="0.25">
      <c r="A1572" s="182">
        <v>40005406</v>
      </c>
      <c r="B1572" s="182" t="s">
        <v>1775</v>
      </c>
      <c r="C1572" s="182" t="s">
        <v>224</v>
      </c>
      <c r="D1572" s="182" t="s">
        <v>376</v>
      </c>
      <c r="E1572" s="182" t="s">
        <v>377</v>
      </c>
      <c r="F1572" s="182" t="s">
        <v>377</v>
      </c>
    </row>
    <row r="1573" spans="1:6" x14ac:dyDescent="0.25">
      <c r="A1573" s="182">
        <v>40004287</v>
      </c>
      <c r="B1573" s="182" t="s">
        <v>1776</v>
      </c>
      <c r="C1573" s="182" t="s">
        <v>224</v>
      </c>
      <c r="D1573" s="182" t="s">
        <v>262</v>
      </c>
      <c r="E1573" s="182" t="s">
        <v>263</v>
      </c>
      <c r="F1573" s="182" t="s">
        <v>263</v>
      </c>
    </row>
    <row r="1574" spans="1:6" x14ac:dyDescent="0.25">
      <c r="A1574" s="182">
        <v>40009548</v>
      </c>
      <c r="B1574" s="182" t="s">
        <v>1777</v>
      </c>
      <c r="C1574" s="182" t="s">
        <v>224</v>
      </c>
      <c r="D1574" s="182" t="s">
        <v>303</v>
      </c>
      <c r="E1574" s="182" t="s">
        <v>304</v>
      </c>
      <c r="F1574" s="182" t="s">
        <v>304</v>
      </c>
    </row>
    <row r="1575" spans="1:6" x14ac:dyDescent="0.25">
      <c r="A1575" s="182">
        <v>40420896</v>
      </c>
      <c r="B1575" s="182" t="s">
        <v>1778</v>
      </c>
      <c r="C1575" s="182" t="s">
        <v>231</v>
      </c>
      <c r="D1575" s="182" t="s">
        <v>236</v>
      </c>
      <c r="E1575" s="182" t="s">
        <v>237</v>
      </c>
      <c r="F1575" s="182" t="s">
        <v>237</v>
      </c>
    </row>
    <row r="1576" spans="1:6" x14ac:dyDescent="0.25">
      <c r="A1576" s="182">
        <v>40005360</v>
      </c>
      <c r="B1576" s="182" t="s">
        <v>1779</v>
      </c>
      <c r="C1576" s="182" t="s">
        <v>224</v>
      </c>
      <c r="D1576" s="182" t="s">
        <v>404</v>
      </c>
      <c r="E1576" s="182" t="s">
        <v>405</v>
      </c>
      <c r="F1576" s="182" t="s">
        <v>405</v>
      </c>
    </row>
    <row r="1577" spans="1:6" x14ac:dyDescent="0.25">
      <c r="A1577" s="182">
        <v>40001639</v>
      </c>
      <c r="B1577" s="182" t="s">
        <v>1780</v>
      </c>
      <c r="C1577" s="182" t="s">
        <v>224</v>
      </c>
      <c r="D1577" s="182" t="s">
        <v>342</v>
      </c>
      <c r="E1577" s="182" t="s">
        <v>343</v>
      </c>
      <c r="F1577" s="182" t="s">
        <v>343</v>
      </c>
    </row>
    <row r="1578" spans="1:6" x14ac:dyDescent="0.25">
      <c r="A1578" s="182">
        <v>40007769</v>
      </c>
      <c r="B1578" s="182" t="s">
        <v>1781</v>
      </c>
      <c r="C1578" s="182" t="s">
        <v>224</v>
      </c>
      <c r="D1578" s="182" t="s">
        <v>342</v>
      </c>
      <c r="E1578" s="182" t="s">
        <v>343</v>
      </c>
      <c r="F1578" s="182" t="s">
        <v>343</v>
      </c>
    </row>
    <row r="1579" spans="1:6" x14ac:dyDescent="0.25">
      <c r="A1579" s="182">
        <v>40001136</v>
      </c>
      <c r="B1579" s="182" t="s">
        <v>1782</v>
      </c>
      <c r="C1579" s="182" t="s">
        <v>224</v>
      </c>
      <c r="D1579" s="182" t="s">
        <v>303</v>
      </c>
      <c r="E1579" s="182" t="s">
        <v>304</v>
      </c>
      <c r="F1579" s="182" t="s">
        <v>304</v>
      </c>
    </row>
    <row r="1580" spans="1:6" x14ac:dyDescent="0.25">
      <c r="A1580" s="182">
        <v>40008825</v>
      </c>
      <c r="B1580" s="182" t="s">
        <v>1783</v>
      </c>
      <c r="C1580" s="182" t="s">
        <v>224</v>
      </c>
      <c r="D1580" s="182" t="s">
        <v>309</v>
      </c>
      <c r="E1580" s="182" t="s">
        <v>310</v>
      </c>
      <c r="F1580" s="182" t="s">
        <v>310</v>
      </c>
    </row>
    <row r="1581" spans="1:6" x14ac:dyDescent="0.25">
      <c r="A1581" s="182">
        <v>40007875</v>
      </c>
      <c r="B1581" s="182" t="s">
        <v>1784</v>
      </c>
      <c r="C1581" s="182" t="s">
        <v>224</v>
      </c>
      <c r="D1581" s="182" t="s">
        <v>265</v>
      </c>
      <c r="E1581" s="182" t="s">
        <v>266</v>
      </c>
      <c r="F1581" s="182" t="s">
        <v>266</v>
      </c>
    </row>
    <row r="1582" spans="1:6" x14ac:dyDescent="0.25">
      <c r="A1582" s="182">
        <v>40008096</v>
      </c>
      <c r="B1582" s="182" t="s">
        <v>1785</v>
      </c>
      <c r="C1582" s="182" t="s">
        <v>224</v>
      </c>
      <c r="D1582" s="182" t="s">
        <v>449</v>
      </c>
      <c r="E1582" s="182" t="s">
        <v>450</v>
      </c>
      <c r="F1582" s="182" t="s">
        <v>450</v>
      </c>
    </row>
    <row r="1583" spans="1:6" x14ac:dyDescent="0.25">
      <c r="A1583" s="182">
        <v>40007659</v>
      </c>
      <c r="B1583" s="182" t="s">
        <v>1786</v>
      </c>
      <c r="C1583" s="182" t="s">
        <v>224</v>
      </c>
      <c r="D1583" s="182" t="s">
        <v>376</v>
      </c>
      <c r="E1583" s="182" t="s">
        <v>377</v>
      </c>
      <c r="F1583" s="182" t="s">
        <v>377</v>
      </c>
    </row>
    <row r="1584" spans="1:6" x14ac:dyDescent="0.25">
      <c r="A1584" s="182">
        <v>40000771</v>
      </c>
      <c r="B1584" s="182" t="s">
        <v>1787</v>
      </c>
      <c r="C1584" s="182" t="s">
        <v>224</v>
      </c>
      <c r="D1584" s="182" t="s">
        <v>265</v>
      </c>
      <c r="E1584" s="182" t="s">
        <v>266</v>
      </c>
      <c r="F1584" s="182" t="s">
        <v>266</v>
      </c>
    </row>
    <row r="1585" spans="1:6" x14ac:dyDescent="0.25">
      <c r="A1585" s="182">
        <v>40001019</v>
      </c>
      <c r="B1585" s="182" t="s">
        <v>1788</v>
      </c>
      <c r="C1585" s="182" t="s">
        <v>224</v>
      </c>
      <c r="D1585" s="182" t="s">
        <v>363</v>
      </c>
      <c r="E1585" s="182" t="s">
        <v>364</v>
      </c>
      <c r="F1585" s="182" t="s">
        <v>364</v>
      </c>
    </row>
    <row r="1586" spans="1:6" x14ac:dyDescent="0.25">
      <c r="A1586" s="182">
        <v>40004286</v>
      </c>
      <c r="B1586" s="182" t="s">
        <v>1789</v>
      </c>
      <c r="C1586" s="182" t="s">
        <v>224</v>
      </c>
      <c r="D1586" s="182" t="s">
        <v>268</v>
      </c>
      <c r="E1586" s="182" t="s">
        <v>269</v>
      </c>
      <c r="F1586" s="182" t="s">
        <v>269</v>
      </c>
    </row>
    <row r="1587" spans="1:6" x14ac:dyDescent="0.25">
      <c r="A1587" s="182">
        <v>40420572</v>
      </c>
      <c r="B1587" s="182" t="s">
        <v>1790</v>
      </c>
      <c r="C1587" s="182" t="s">
        <v>231</v>
      </c>
      <c r="D1587" s="182" t="s">
        <v>236</v>
      </c>
      <c r="E1587" s="182" t="s">
        <v>237</v>
      </c>
      <c r="F1587" s="182" t="s">
        <v>237</v>
      </c>
    </row>
    <row r="1588" spans="1:6" x14ac:dyDescent="0.25">
      <c r="A1588" s="182">
        <v>40002076</v>
      </c>
      <c r="B1588" s="182" t="s">
        <v>1791</v>
      </c>
      <c r="C1588" s="182" t="s">
        <v>224</v>
      </c>
      <c r="D1588" s="182" t="s">
        <v>265</v>
      </c>
      <c r="E1588" s="182" t="s">
        <v>266</v>
      </c>
      <c r="F1588" s="182" t="s">
        <v>266</v>
      </c>
    </row>
    <row r="1589" spans="1:6" x14ac:dyDescent="0.25">
      <c r="A1589" s="182">
        <v>40000331</v>
      </c>
      <c r="B1589" s="182" t="s">
        <v>1792</v>
      </c>
      <c r="C1589" s="182" t="s">
        <v>224</v>
      </c>
      <c r="D1589" s="182" t="s">
        <v>265</v>
      </c>
      <c r="E1589" s="182" t="s">
        <v>266</v>
      </c>
      <c r="F1589" s="182" t="s">
        <v>266</v>
      </c>
    </row>
    <row r="1590" spans="1:6" x14ac:dyDescent="0.25">
      <c r="A1590" s="182">
        <v>40007624</v>
      </c>
      <c r="B1590" s="182" t="s">
        <v>1793</v>
      </c>
      <c r="C1590" s="182" t="s">
        <v>224</v>
      </c>
      <c r="D1590" s="182" t="s">
        <v>249</v>
      </c>
      <c r="E1590" s="182" t="s">
        <v>250</v>
      </c>
      <c r="F1590" s="182" t="s">
        <v>250</v>
      </c>
    </row>
    <row r="1591" spans="1:6" x14ac:dyDescent="0.25">
      <c r="A1591" s="182">
        <v>40001671</v>
      </c>
      <c r="B1591" s="182" t="s">
        <v>1794</v>
      </c>
      <c r="C1591" s="182" t="s">
        <v>224</v>
      </c>
      <c r="D1591" s="182" t="s">
        <v>363</v>
      </c>
      <c r="E1591" s="182" t="s">
        <v>364</v>
      </c>
      <c r="F1591" s="182" t="s">
        <v>364</v>
      </c>
    </row>
    <row r="1592" spans="1:6" x14ac:dyDescent="0.25">
      <c r="A1592" s="182">
        <v>40008336</v>
      </c>
      <c r="B1592" s="182" t="s">
        <v>1795</v>
      </c>
      <c r="C1592" s="182" t="s">
        <v>224</v>
      </c>
      <c r="D1592" s="182" t="s">
        <v>277</v>
      </c>
      <c r="E1592" s="182" t="s">
        <v>278</v>
      </c>
      <c r="F1592" s="182" t="s">
        <v>278</v>
      </c>
    </row>
    <row r="1593" spans="1:6" x14ac:dyDescent="0.25">
      <c r="A1593" s="182">
        <v>40009345</v>
      </c>
      <c r="B1593" s="182" t="s">
        <v>1796</v>
      </c>
      <c r="C1593" s="182" t="s">
        <v>224</v>
      </c>
      <c r="D1593" s="182" t="s">
        <v>306</v>
      </c>
      <c r="E1593" s="182" t="s">
        <v>307</v>
      </c>
      <c r="F1593" s="182" t="s">
        <v>307</v>
      </c>
    </row>
    <row r="1594" spans="1:6" x14ac:dyDescent="0.25">
      <c r="A1594" s="182">
        <v>40009672</v>
      </c>
      <c r="B1594" s="182" t="s">
        <v>1797</v>
      </c>
      <c r="C1594" s="182" t="s">
        <v>224</v>
      </c>
      <c r="D1594" s="182" t="s">
        <v>277</v>
      </c>
      <c r="E1594" s="182" t="s">
        <v>278</v>
      </c>
      <c r="F1594" s="182" t="s">
        <v>278</v>
      </c>
    </row>
    <row r="1595" spans="1:6" x14ac:dyDescent="0.25">
      <c r="A1595" s="182">
        <v>40001137</v>
      </c>
      <c r="B1595" s="182" t="s">
        <v>1798</v>
      </c>
      <c r="C1595" s="182" t="s">
        <v>224</v>
      </c>
      <c r="D1595" s="182" t="s">
        <v>303</v>
      </c>
      <c r="E1595" s="182" t="s">
        <v>304</v>
      </c>
      <c r="F1595" s="182" t="s">
        <v>304</v>
      </c>
    </row>
    <row r="1596" spans="1:6" x14ac:dyDescent="0.25">
      <c r="A1596" s="182">
        <v>40001424</v>
      </c>
      <c r="B1596" s="182" t="s">
        <v>1799</v>
      </c>
      <c r="C1596" s="182" t="s">
        <v>224</v>
      </c>
      <c r="D1596" s="182" t="s">
        <v>277</v>
      </c>
      <c r="E1596" s="182" t="s">
        <v>278</v>
      </c>
      <c r="F1596" s="182" t="s">
        <v>278</v>
      </c>
    </row>
    <row r="1597" spans="1:6" x14ac:dyDescent="0.25">
      <c r="A1597" s="182">
        <v>40420880</v>
      </c>
      <c r="B1597" s="182" t="s">
        <v>1800</v>
      </c>
      <c r="C1597" s="182" t="s">
        <v>231</v>
      </c>
      <c r="D1597" s="182" t="s">
        <v>285</v>
      </c>
      <c r="E1597" s="182" t="s">
        <v>286</v>
      </c>
      <c r="F1597" s="182" t="s">
        <v>286</v>
      </c>
    </row>
    <row r="1598" spans="1:6" x14ac:dyDescent="0.25">
      <c r="A1598" s="182">
        <v>40421415</v>
      </c>
      <c r="B1598" s="182" t="s">
        <v>1801</v>
      </c>
      <c r="C1598" s="182" t="s">
        <v>231</v>
      </c>
      <c r="D1598" s="182" t="s">
        <v>242</v>
      </c>
      <c r="E1598" s="182" t="s">
        <v>243</v>
      </c>
      <c r="F1598" s="182" t="s">
        <v>243</v>
      </c>
    </row>
    <row r="1599" spans="1:6" x14ac:dyDescent="0.25">
      <c r="A1599" s="182">
        <v>40009573</v>
      </c>
      <c r="B1599" s="182" t="s">
        <v>1802</v>
      </c>
      <c r="C1599" s="182" t="s">
        <v>224</v>
      </c>
      <c r="D1599" s="182" t="s">
        <v>271</v>
      </c>
      <c r="E1599" s="182" t="s">
        <v>272</v>
      </c>
      <c r="F1599" s="182" t="s">
        <v>272</v>
      </c>
    </row>
    <row r="1600" spans="1:6" x14ac:dyDescent="0.25">
      <c r="A1600" s="182">
        <v>40008042</v>
      </c>
      <c r="B1600" s="182" t="s">
        <v>1803</v>
      </c>
      <c r="C1600" s="182" t="s">
        <v>224</v>
      </c>
      <c r="D1600" s="182" t="s">
        <v>277</v>
      </c>
      <c r="E1600" s="182" t="s">
        <v>278</v>
      </c>
      <c r="F1600" s="182" t="s">
        <v>278</v>
      </c>
    </row>
    <row r="1601" spans="1:6" x14ac:dyDescent="0.25">
      <c r="A1601" s="182">
        <v>40420653</v>
      </c>
      <c r="B1601" s="182" t="s">
        <v>1804</v>
      </c>
      <c r="C1601" s="182" t="s">
        <v>231</v>
      </c>
      <c r="D1601" s="182" t="s">
        <v>285</v>
      </c>
      <c r="E1601" s="182" t="s">
        <v>286</v>
      </c>
      <c r="F1601" s="182" t="s">
        <v>286</v>
      </c>
    </row>
    <row r="1602" spans="1:6" x14ac:dyDescent="0.25">
      <c r="A1602" s="182">
        <v>40005790</v>
      </c>
      <c r="B1602" s="182" t="s">
        <v>1805</v>
      </c>
      <c r="C1602" s="182" t="s">
        <v>224</v>
      </c>
      <c r="D1602" s="182" t="s">
        <v>309</v>
      </c>
      <c r="E1602" s="182" t="s">
        <v>310</v>
      </c>
      <c r="F1602" s="182" t="s">
        <v>310</v>
      </c>
    </row>
    <row r="1603" spans="1:6" x14ac:dyDescent="0.25">
      <c r="A1603" s="182">
        <v>40009100</v>
      </c>
      <c r="B1603" s="182" t="s">
        <v>1806</v>
      </c>
      <c r="C1603" s="182" t="s">
        <v>224</v>
      </c>
      <c r="D1603" s="182" t="s">
        <v>322</v>
      </c>
      <c r="E1603" s="182" t="s">
        <v>323</v>
      </c>
      <c r="F1603" s="182" t="s">
        <v>323</v>
      </c>
    </row>
    <row r="1604" spans="1:6" x14ac:dyDescent="0.25">
      <c r="A1604" s="182">
        <v>40006498</v>
      </c>
      <c r="B1604" s="182" t="s">
        <v>1807</v>
      </c>
      <c r="C1604" s="182" t="s">
        <v>224</v>
      </c>
      <c r="D1604" s="182" t="s">
        <v>252</v>
      </c>
      <c r="E1604" s="182" t="s">
        <v>253</v>
      </c>
      <c r="F1604" s="182" t="s">
        <v>253</v>
      </c>
    </row>
    <row r="1605" spans="1:6" x14ac:dyDescent="0.25">
      <c r="A1605" s="182">
        <v>40006129</v>
      </c>
      <c r="B1605" s="182" t="s">
        <v>1808</v>
      </c>
      <c r="C1605" s="182" t="s">
        <v>224</v>
      </c>
      <c r="D1605" s="182" t="s">
        <v>315</v>
      </c>
      <c r="E1605" s="182" t="s">
        <v>316</v>
      </c>
      <c r="F1605" s="182" t="s">
        <v>316</v>
      </c>
    </row>
    <row r="1606" spans="1:6" x14ac:dyDescent="0.25">
      <c r="A1606" s="182">
        <v>40002415</v>
      </c>
      <c r="B1606" s="182" t="s">
        <v>1809</v>
      </c>
      <c r="C1606" s="182" t="s">
        <v>224</v>
      </c>
      <c r="D1606" s="182" t="s">
        <v>342</v>
      </c>
      <c r="E1606" s="182" t="s">
        <v>343</v>
      </c>
      <c r="F1606" s="182" t="s">
        <v>343</v>
      </c>
    </row>
    <row r="1607" spans="1:6" x14ac:dyDescent="0.25">
      <c r="A1607" s="182">
        <v>40006183</v>
      </c>
      <c r="B1607" s="182" t="s">
        <v>1810</v>
      </c>
      <c r="C1607" s="182" t="s">
        <v>224</v>
      </c>
      <c r="D1607" s="182" t="s">
        <v>342</v>
      </c>
      <c r="E1607" s="182" t="s">
        <v>343</v>
      </c>
      <c r="F1607" s="182" t="s">
        <v>343</v>
      </c>
    </row>
    <row r="1608" spans="1:6" x14ac:dyDescent="0.25">
      <c r="A1608" s="182">
        <v>40005367</v>
      </c>
      <c r="B1608" s="182" t="s">
        <v>1811</v>
      </c>
      <c r="C1608" s="182" t="s">
        <v>224</v>
      </c>
      <c r="D1608" s="182" t="s">
        <v>322</v>
      </c>
      <c r="E1608" s="182" t="s">
        <v>323</v>
      </c>
      <c r="F1608" s="182" t="s">
        <v>323</v>
      </c>
    </row>
    <row r="1609" spans="1:6" x14ac:dyDescent="0.25">
      <c r="A1609" s="182">
        <v>40001467</v>
      </c>
      <c r="B1609" s="182" t="s">
        <v>1812</v>
      </c>
      <c r="C1609" s="182" t="s">
        <v>224</v>
      </c>
      <c r="D1609" s="182" t="s">
        <v>249</v>
      </c>
      <c r="E1609" s="182" t="s">
        <v>250</v>
      </c>
      <c r="F1609" s="182" t="s">
        <v>250</v>
      </c>
    </row>
    <row r="1610" spans="1:6" x14ac:dyDescent="0.25">
      <c r="A1610" s="182">
        <v>40006287</v>
      </c>
      <c r="B1610" s="182" t="s">
        <v>1813</v>
      </c>
      <c r="C1610" s="182" t="s">
        <v>224</v>
      </c>
      <c r="D1610" s="182" t="s">
        <v>228</v>
      </c>
      <c r="E1610" s="182" t="s">
        <v>229</v>
      </c>
      <c r="F1610" s="182" t="s">
        <v>229</v>
      </c>
    </row>
    <row r="1611" spans="1:6" x14ac:dyDescent="0.25">
      <c r="A1611" s="182">
        <v>40006128</v>
      </c>
      <c r="B1611" s="182" t="s">
        <v>1814</v>
      </c>
      <c r="C1611" s="182" t="s">
        <v>224</v>
      </c>
      <c r="D1611" s="182" t="s">
        <v>315</v>
      </c>
      <c r="E1611" s="182" t="s">
        <v>316</v>
      </c>
      <c r="F1611" s="182" t="s">
        <v>316</v>
      </c>
    </row>
    <row r="1612" spans="1:6" x14ac:dyDescent="0.25">
      <c r="A1612" s="182">
        <v>40003561</v>
      </c>
      <c r="B1612" s="182" t="s">
        <v>1815</v>
      </c>
      <c r="C1612" s="182" t="s">
        <v>224</v>
      </c>
      <c r="D1612" s="182" t="s">
        <v>277</v>
      </c>
      <c r="E1612" s="182" t="s">
        <v>278</v>
      </c>
      <c r="F1612" s="182" t="s">
        <v>278</v>
      </c>
    </row>
    <row r="1613" spans="1:6" x14ac:dyDescent="0.25">
      <c r="A1613" s="182">
        <v>40009628</v>
      </c>
      <c r="B1613" s="182" t="s">
        <v>1816</v>
      </c>
      <c r="C1613" s="182" t="s">
        <v>224</v>
      </c>
      <c r="D1613" s="182" t="s">
        <v>333</v>
      </c>
      <c r="E1613" s="182" t="s">
        <v>334</v>
      </c>
      <c r="F1613" s="182" t="s">
        <v>334</v>
      </c>
    </row>
    <row r="1614" spans="1:6" x14ac:dyDescent="0.25">
      <c r="A1614" s="182">
        <v>40002605</v>
      </c>
      <c r="B1614" s="182" t="s">
        <v>1817</v>
      </c>
      <c r="C1614" s="182" t="s">
        <v>224</v>
      </c>
      <c r="D1614" s="182" t="s">
        <v>277</v>
      </c>
      <c r="E1614" s="182" t="s">
        <v>278</v>
      </c>
      <c r="F1614" s="182" t="s">
        <v>278</v>
      </c>
    </row>
    <row r="1615" spans="1:6" x14ac:dyDescent="0.25">
      <c r="A1615" s="182">
        <v>40400011</v>
      </c>
      <c r="B1615" s="182" t="s">
        <v>1818</v>
      </c>
      <c r="C1615" s="182" t="s">
        <v>224</v>
      </c>
      <c r="D1615" s="182" t="s">
        <v>249</v>
      </c>
      <c r="E1615" s="182" t="s">
        <v>250</v>
      </c>
      <c r="F1615" s="182" t="s">
        <v>250</v>
      </c>
    </row>
    <row r="1616" spans="1:6" x14ac:dyDescent="0.25">
      <c r="A1616" s="182">
        <v>40400008</v>
      </c>
      <c r="B1616" s="182" t="s">
        <v>1819</v>
      </c>
      <c r="C1616" s="182" t="s">
        <v>224</v>
      </c>
      <c r="D1616" s="182" t="s">
        <v>256</v>
      </c>
      <c r="E1616" s="182" t="s">
        <v>257</v>
      </c>
      <c r="F1616" s="182" t="s">
        <v>257</v>
      </c>
    </row>
    <row r="1617" spans="1:6" x14ac:dyDescent="0.25">
      <c r="A1617" s="182">
        <v>40420437</v>
      </c>
      <c r="B1617" s="182" t="s">
        <v>1820</v>
      </c>
      <c r="C1617" s="182" t="s">
        <v>231</v>
      </c>
      <c r="D1617" s="182" t="s">
        <v>236</v>
      </c>
      <c r="E1617" s="182" t="s">
        <v>237</v>
      </c>
      <c r="F1617" s="182" t="s">
        <v>237</v>
      </c>
    </row>
    <row r="1618" spans="1:6" x14ac:dyDescent="0.25">
      <c r="A1618" s="182">
        <v>40004185</v>
      </c>
      <c r="B1618" s="182" t="s">
        <v>1821</v>
      </c>
      <c r="C1618" s="182" t="s">
        <v>224</v>
      </c>
      <c r="D1618" s="182" t="s">
        <v>342</v>
      </c>
      <c r="E1618" s="182" t="s">
        <v>343</v>
      </c>
      <c r="F1618" s="182" t="s">
        <v>343</v>
      </c>
    </row>
    <row r="1619" spans="1:6" x14ac:dyDescent="0.25">
      <c r="A1619" s="182">
        <v>40003687</v>
      </c>
      <c r="B1619" s="182" t="s">
        <v>1822</v>
      </c>
      <c r="C1619" s="182" t="s">
        <v>224</v>
      </c>
      <c r="D1619" s="182" t="s">
        <v>322</v>
      </c>
      <c r="E1619" s="182" t="s">
        <v>323</v>
      </c>
      <c r="F1619" s="182" t="s">
        <v>323</v>
      </c>
    </row>
    <row r="1620" spans="1:6" x14ac:dyDescent="0.25">
      <c r="A1620" s="182">
        <v>40421328</v>
      </c>
      <c r="B1620" s="182" t="s">
        <v>1823</v>
      </c>
      <c r="C1620" s="182" t="s">
        <v>231</v>
      </c>
      <c r="D1620" s="182" t="s">
        <v>236</v>
      </c>
      <c r="E1620" s="182" t="s">
        <v>237</v>
      </c>
      <c r="F1620" s="182" t="s">
        <v>237</v>
      </c>
    </row>
    <row r="1621" spans="1:6" x14ac:dyDescent="0.25">
      <c r="A1621" s="182">
        <v>40002351</v>
      </c>
      <c r="B1621" s="182" t="s">
        <v>1824</v>
      </c>
      <c r="C1621" s="182" t="s">
        <v>224</v>
      </c>
      <c r="D1621" s="182" t="s">
        <v>277</v>
      </c>
      <c r="E1621" s="182" t="s">
        <v>278</v>
      </c>
      <c r="F1621" s="182" t="s">
        <v>278</v>
      </c>
    </row>
    <row r="1622" spans="1:6" x14ac:dyDescent="0.25">
      <c r="A1622" s="182">
        <v>40008303</v>
      </c>
      <c r="B1622" s="182" t="s">
        <v>1825</v>
      </c>
      <c r="C1622" s="182" t="s">
        <v>224</v>
      </c>
      <c r="D1622" s="182" t="s">
        <v>333</v>
      </c>
      <c r="E1622" s="182" t="s">
        <v>334</v>
      </c>
      <c r="F1622" s="182" t="s">
        <v>334</v>
      </c>
    </row>
    <row r="1623" spans="1:6" x14ac:dyDescent="0.25">
      <c r="A1623" s="182">
        <v>40001961</v>
      </c>
      <c r="B1623" s="182" t="s">
        <v>1826</v>
      </c>
      <c r="C1623" s="182" t="s">
        <v>224</v>
      </c>
      <c r="D1623" s="182" t="s">
        <v>376</v>
      </c>
      <c r="E1623" s="182" t="s">
        <v>377</v>
      </c>
      <c r="F1623" s="182" t="s">
        <v>377</v>
      </c>
    </row>
    <row r="1624" spans="1:6" x14ac:dyDescent="0.25">
      <c r="A1624" s="182">
        <v>40009190</v>
      </c>
      <c r="B1624" s="182" t="s">
        <v>1827</v>
      </c>
      <c r="C1624" s="182" t="s">
        <v>224</v>
      </c>
      <c r="D1624" s="182" t="s">
        <v>404</v>
      </c>
      <c r="E1624" s="182" t="s">
        <v>405</v>
      </c>
      <c r="F1624" s="182" t="s">
        <v>405</v>
      </c>
    </row>
    <row r="1625" spans="1:6" x14ac:dyDescent="0.25">
      <c r="A1625" s="182">
        <v>40420168</v>
      </c>
      <c r="B1625" s="182" t="s">
        <v>1828</v>
      </c>
      <c r="C1625" s="182" t="s">
        <v>231</v>
      </c>
      <c r="D1625" s="182" t="s">
        <v>232</v>
      </c>
      <c r="E1625" s="182" t="s">
        <v>233</v>
      </c>
      <c r="F1625" s="182" t="s">
        <v>233</v>
      </c>
    </row>
    <row r="1626" spans="1:6" x14ac:dyDescent="0.25">
      <c r="A1626" s="182">
        <v>40420741</v>
      </c>
      <c r="B1626" s="182" t="s">
        <v>1829</v>
      </c>
      <c r="C1626" s="182" t="s">
        <v>231</v>
      </c>
      <c r="D1626" s="182" t="s">
        <v>236</v>
      </c>
      <c r="E1626" s="182" t="s">
        <v>237</v>
      </c>
      <c r="F1626" s="182" t="s">
        <v>237</v>
      </c>
    </row>
    <row r="1627" spans="1:6" x14ac:dyDescent="0.25">
      <c r="A1627" s="182">
        <v>40424326</v>
      </c>
      <c r="B1627" s="182" t="s">
        <v>1830</v>
      </c>
      <c r="C1627" s="182" t="s">
        <v>231</v>
      </c>
      <c r="D1627" s="182" t="s">
        <v>236</v>
      </c>
      <c r="E1627" s="182" t="s">
        <v>237</v>
      </c>
      <c r="F1627" s="182" t="s">
        <v>237</v>
      </c>
    </row>
    <row r="1628" spans="1:6" x14ac:dyDescent="0.25">
      <c r="A1628" s="182">
        <v>40006228</v>
      </c>
      <c r="B1628" s="182" t="s">
        <v>1831</v>
      </c>
      <c r="C1628" s="182" t="s">
        <v>224</v>
      </c>
      <c r="D1628" s="182" t="s">
        <v>315</v>
      </c>
      <c r="E1628" s="182" t="s">
        <v>316</v>
      </c>
      <c r="F1628" s="182" t="s">
        <v>316</v>
      </c>
    </row>
    <row r="1629" spans="1:6" x14ac:dyDescent="0.25">
      <c r="A1629" s="182">
        <v>40004167</v>
      </c>
      <c r="B1629" s="182" t="s">
        <v>1831</v>
      </c>
      <c r="C1629" s="182" t="s">
        <v>224</v>
      </c>
      <c r="D1629" s="182" t="s">
        <v>404</v>
      </c>
      <c r="E1629" s="182" t="s">
        <v>405</v>
      </c>
      <c r="F1629" s="182" t="s">
        <v>405</v>
      </c>
    </row>
    <row r="1630" spans="1:6" x14ac:dyDescent="0.25">
      <c r="A1630" s="182">
        <v>40421091</v>
      </c>
      <c r="B1630" s="182" t="s">
        <v>1832</v>
      </c>
      <c r="C1630" s="182" t="s">
        <v>231</v>
      </c>
      <c r="D1630" s="182" t="s">
        <v>236</v>
      </c>
      <c r="E1630" s="182" t="s">
        <v>237</v>
      </c>
      <c r="F1630" s="182" t="s">
        <v>237</v>
      </c>
    </row>
    <row r="1631" spans="1:6" x14ac:dyDescent="0.25">
      <c r="A1631" s="182">
        <v>40420644</v>
      </c>
      <c r="B1631" s="182" t="s">
        <v>1833</v>
      </c>
      <c r="C1631" s="182" t="s">
        <v>231</v>
      </c>
      <c r="D1631" s="182" t="s">
        <v>236</v>
      </c>
      <c r="E1631" s="182" t="s">
        <v>237</v>
      </c>
      <c r="F1631" s="182" t="s">
        <v>237</v>
      </c>
    </row>
    <row r="1632" spans="1:6" x14ac:dyDescent="0.25">
      <c r="A1632" s="182">
        <v>40006096</v>
      </c>
      <c r="B1632" s="182" t="s">
        <v>1834</v>
      </c>
      <c r="C1632" s="182" t="s">
        <v>224</v>
      </c>
      <c r="D1632" s="182" t="s">
        <v>315</v>
      </c>
      <c r="E1632" s="182" t="s">
        <v>316</v>
      </c>
      <c r="F1632" s="182" t="s">
        <v>316</v>
      </c>
    </row>
    <row r="1633" spans="1:6" x14ac:dyDescent="0.25">
      <c r="A1633" s="182">
        <v>40009580</v>
      </c>
      <c r="B1633" s="182" t="s">
        <v>1835</v>
      </c>
      <c r="C1633" s="182" t="s">
        <v>224</v>
      </c>
      <c r="D1633" s="182" t="s">
        <v>271</v>
      </c>
      <c r="E1633" s="182" t="s">
        <v>272</v>
      </c>
      <c r="F1633" s="182" t="s">
        <v>272</v>
      </c>
    </row>
    <row r="1634" spans="1:6" x14ac:dyDescent="0.25">
      <c r="A1634" s="182">
        <v>40008342</v>
      </c>
      <c r="B1634" s="182" t="s">
        <v>1836</v>
      </c>
      <c r="C1634" s="182" t="s">
        <v>224</v>
      </c>
      <c r="D1634" s="182" t="s">
        <v>271</v>
      </c>
      <c r="E1634" s="182" t="s">
        <v>272</v>
      </c>
      <c r="F1634" s="182" t="s">
        <v>272</v>
      </c>
    </row>
    <row r="1635" spans="1:6" x14ac:dyDescent="0.25">
      <c r="A1635" s="182">
        <v>40009922</v>
      </c>
      <c r="B1635" s="182" t="s">
        <v>1837</v>
      </c>
      <c r="C1635" s="182" t="s">
        <v>224</v>
      </c>
      <c r="D1635" s="182" t="s">
        <v>249</v>
      </c>
      <c r="E1635" s="182" t="s">
        <v>250</v>
      </c>
      <c r="F1635" s="182" t="s">
        <v>250</v>
      </c>
    </row>
    <row r="1636" spans="1:6" x14ac:dyDescent="0.25">
      <c r="A1636" s="182">
        <v>40424292</v>
      </c>
      <c r="B1636" s="182" t="s">
        <v>1838</v>
      </c>
      <c r="C1636" s="182" t="s">
        <v>231</v>
      </c>
      <c r="D1636" s="182" t="s">
        <v>232</v>
      </c>
      <c r="E1636" s="182" t="s">
        <v>233</v>
      </c>
      <c r="F1636" s="182" t="s">
        <v>233</v>
      </c>
    </row>
    <row r="1637" spans="1:6" x14ac:dyDescent="0.25">
      <c r="A1637" s="182">
        <v>40009326</v>
      </c>
      <c r="B1637" s="182" t="s">
        <v>1839</v>
      </c>
      <c r="C1637" s="182" t="s">
        <v>224</v>
      </c>
      <c r="D1637" s="182" t="s">
        <v>392</v>
      </c>
      <c r="E1637" s="182" t="s">
        <v>393</v>
      </c>
      <c r="F1637" s="182" t="s">
        <v>393</v>
      </c>
    </row>
    <row r="1638" spans="1:6" x14ac:dyDescent="0.25">
      <c r="A1638" s="182">
        <v>40420571</v>
      </c>
      <c r="B1638" s="182" t="s">
        <v>1840</v>
      </c>
      <c r="C1638" s="182" t="s">
        <v>231</v>
      </c>
      <c r="D1638" s="182" t="s">
        <v>232</v>
      </c>
      <c r="E1638" s="182" t="s">
        <v>233</v>
      </c>
      <c r="F1638" s="182" t="s">
        <v>233</v>
      </c>
    </row>
    <row r="1639" spans="1:6" x14ac:dyDescent="0.25">
      <c r="A1639" s="182">
        <v>40007248</v>
      </c>
      <c r="B1639" s="182" t="s">
        <v>1841</v>
      </c>
      <c r="C1639" s="182" t="s">
        <v>224</v>
      </c>
      <c r="D1639" s="182" t="s">
        <v>256</v>
      </c>
      <c r="E1639" s="182" t="s">
        <v>257</v>
      </c>
      <c r="F1639" s="182" t="s">
        <v>257</v>
      </c>
    </row>
    <row r="1640" spans="1:6" x14ac:dyDescent="0.25">
      <c r="A1640" s="182">
        <v>40009741</v>
      </c>
      <c r="B1640" s="182" t="s">
        <v>1842</v>
      </c>
      <c r="C1640" s="182" t="s">
        <v>224</v>
      </c>
      <c r="D1640" s="182" t="s">
        <v>265</v>
      </c>
      <c r="E1640" s="182" t="s">
        <v>266</v>
      </c>
      <c r="F1640" s="182" t="s">
        <v>266</v>
      </c>
    </row>
    <row r="1641" spans="1:6" x14ac:dyDescent="0.25">
      <c r="A1641" s="182">
        <v>40005725</v>
      </c>
      <c r="B1641" s="182" t="s">
        <v>1843</v>
      </c>
      <c r="C1641" s="182" t="s">
        <v>224</v>
      </c>
      <c r="D1641" s="182" t="s">
        <v>309</v>
      </c>
      <c r="E1641" s="182" t="s">
        <v>310</v>
      </c>
      <c r="F1641" s="182" t="s">
        <v>310</v>
      </c>
    </row>
    <row r="1642" spans="1:6" x14ac:dyDescent="0.25">
      <c r="A1642" s="182">
        <v>40007758</v>
      </c>
      <c r="B1642" s="182" t="s">
        <v>1844</v>
      </c>
      <c r="C1642" s="182" t="s">
        <v>224</v>
      </c>
      <c r="D1642" s="182" t="s">
        <v>404</v>
      </c>
      <c r="E1642" s="182" t="s">
        <v>405</v>
      </c>
      <c r="F1642" s="182" t="s">
        <v>405</v>
      </c>
    </row>
    <row r="1643" spans="1:6" x14ac:dyDescent="0.25">
      <c r="A1643" s="182">
        <v>40002326</v>
      </c>
      <c r="B1643" s="182" t="s">
        <v>1845</v>
      </c>
      <c r="C1643" s="182" t="s">
        <v>224</v>
      </c>
      <c r="D1643" s="182" t="s">
        <v>262</v>
      </c>
      <c r="E1643" s="182" t="s">
        <v>263</v>
      </c>
      <c r="F1643" s="182" t="s">
        <v>263</v>
      </c>
    </row>
    <row r="1644" spans="1:6" x14ac:dyDescent="0.25">
      <c r="A1644" s="182">
        <v>40008920</v>
      </c>
      <c r="B1644" s="182" t="s">
        <v>1846</v>
      </c>
      <c r="C1644" s="182" t="s">
        <v>224</v>
      </c>
      <c r="D1644" s="182" t="s">
        <v>303</v>
      </c>
      <c r="E1644" s="182" t="s">
        <v>304</v>
      </c>
      <c r="F1644" s="182" t="s">
        <v>304</v>
      </c>
    </row>
    <row r="1645" spans="1:6" x14ac:dyDescent="0.25">
      <c r="A1645" s="182">
        <v>40009967</v>
      </c>
      <c r="B1645" s="182" t="s">
        <v>1847</v>
      </c>
      <c r="C1645" s="182" t="s">
        <v>224</v>
      </c>
      <c r="D1645" s="182" t="s">
        <v>392</v>
      </c>
      <c r="E1645" s="182" t="s">
        <v>393</v>
      </c>
      <c r="F1645" s="182" t="s">
        <v>393</v>
      </c>
    </row>
    <row r="1646" spans="1:6" x14ac:dyDescent="0.25">
      <c r="A1646" s="182">
        <v>40008889</v>
      </c>
      <c r="B1646" s="182" t="s">
        <v>1848</v>
      </c>
      <c r="C1646" s="182" t="s">
        <v>224</v>
      </c>
      <c r="D1646" s="182" t="s">
        <v>262</v>
      </c>
      <c r="E1646" s="182" t="s">
        <v>263</v>
      </c>
      <c r="F1646" s="182" t="s">
        <v>263</v>
      </c>
    </row>
    <row r="1647" spans="1:6" x14ac:dyDescent="0.25">
      <c r="A1647" s="182">
        <v>40009871</v>
      </c>
      <c r="B1647" s="182" t="s">
        <v>1849</v>
      </c>
      <c r="C1647" s="182" t="s">
        <v>224</v>
      </c>
      <c r="D1647" s="182" t="s">
        <v>368</v>
      </c>
      <c r="E1647" s="182" t="s">
        <v>369</v>
      </c>
      <c r="F1647" s="182" t="s">
        <v>369</v>
      </c>
    </row>
    <row r="1648" spans="1:6" x14ac:dyDescent="0.25">
      <c r="A1648" s="182">
        <v>40421344</v>
      </c>
      <c r="B1648" s="182" t="s">
        <v>1850</v>
      </c>
      <c r="C1648" s="182" t="s">
        <v>231</v>
      </c>
      <c r="D1648" s="182" t="s">
        <v>242</v>
      </c>
      <c r="E1648" s="182" t="s">
        <v>243</v>
      </c>
      <c r="F1648" s="182" t="s">
        <v>243</v>
      </c>
    </row>
    <row r="1649" spans="1:6" x14ac:dyDescent="0.25">
      <c r="A1649" s="182">
        <v>40005629</v>
      </c>
      <c r="B1649" s="182" t="s">
        <v>1851</v>
      </c>
      <c r="C1649" s="182" t="s">
        <v>224</v>
      </c>
      <c r="D1649" s="182" t="s">
        <v>265</v>
      </c>
      <c r="E1649" s="182" t="s">
        <v>266</v>
      </c>
      <c r="F1649" s="182" t="s">
        <v>266</v>
      </c>
    </row>
    <row r="1650" spans="1:6" x14ac:dyDescent="0.25">
      <c r="A1650" s="182">
        <v>40007877</v>
      </c>
      <c r="B1650" s="182" t="s">
        <v>1852</v>
      </c>
      <c r="C1650" s="182" t="s">
        <v>224</v>
      </c>
      <c r="D1650" s="182" t="s">
        <v>271</v>
      </c>
      <c r="E1650" s="182" t="s">
        <v>272</v>
      </c>
      <c r="F1650" s="182" t="s">
        <v>272</v>
      </c>
    </row>
    <row r="1651" spans="1:6" x14ac:dyDescent="0.25">
      <c r="A1651" s="182">
        <v>40007175</v>
      </c>
      <c r="B1651" s="182" t="s">
        <v>1853</v>
      </c>
      <c r="C1651" s="182" t="s">
        <v>224</v>
      </c>
      <c r="D1651" s="182" t="s">
        <v>279</v>
      </c>
      <c r="E1651" s="182" t="s">
        <v>280</v>
      </c>
      <c r="F1651" s="182" t="s">
        <v>280</v>
      </c>
    </row>
    <row r="1652" spans="1:6" x14ac:dyDescent="0.25">
      <c r="A1652" s="182">
        <v>40000138</v>
      </c>
      <c r="B1652" s="182" t="s">
        <v>1854</v>
      </c>
      <c r="C1652" s="182" t="s">
        <v>224</v>
      </c>
      <c r="D1652" s="182" t="s">
        <v>363</v>
      </c>
      <c r="E1652" s="182" t="s">
        <v>364</v>
      </c>
      <c r="F1652" s="182" t="s">
        <v>364</v>
      </c>
    </row>
    <row r="1653" spans="1:6" x14ac:dyDescent="0.25">
      <c r="A1653" s="182">
        <v>40004318</v>
      </c>
      <c r="B1653" s="182" t="s">
        <v>1855</v>
      </c>
      <c r="C1653" s="182" t="s">
        <v>224</v>
      </c>
      <c r="D1653" s="182" t="s">
        <v>265</v>
      </c>
      <c r="E1653" s="182" t="s">
        <v>266</v>
      </c>
      <c r="F1653" s="182" t="s">
        <v>266</v>
      </c>
    </row>
    <row r="1654" spans="1:6" x14ac:dyDescent="0.25">
      <c r="A1654" s="182">
        <v>40003207</v>
      </c>
      <c r="B1654" s="182" t="s">
        <v>1856</v>
      </c>
      <c r="C1654" s="182" t="s">
        <v>224</v>
      </c>
      <c r="D1654" s="182" t="s">
        <v>569</v>
      </c>
      <c r="E1654" s="182" t="s">
        <v>570</v>
      </c>
      <c r="F1654" s="182" t="s">
        <v>570</v>
      </c>
    </row>
    <row r="1655" spans="1:6" x14ac:dyDescent="0.25">
      <c r="A1655" s="182">
        <v>40003555</v>
      </c>
      <c r="B1655" s="182" t="s">
        <v>1857</v>
      </c>
      <c r="C1655" s="182" t="s">
        <v>224</v>
      </c>
      <c r="D1655" s="182" t="s">
        <v>569</v>
      </c>
      <c r="E1655" s="182" t="s">
        <v>570</v>
      </c>
      <c r="F1655" s="182" t="s">
        <v>570</v>
      </c>
    </row>
    <row r="1656" spans="1:6" x14ac:dyDescent="0.25">
      <c r="A1656" s="182">
        <v>40006601</v>
      </c>
      <c r="B1656" s="182" t="s">
        <v>1858</v>
      </c>
      <c r="C1656" s="182" t="s">
        <v>224</v>
      </c>
      <c r="D1656" s="182" t="s">
        <v>376</v>
      </c>
      <c r="E1656" s="182" t="s">
        <v>377</v>
      </c>
      <c r="F1656" s="182" t="s">
        <v>377</v>
      </c>
    </row>
    <row r="1657" spans="1:6" x14ac:dyDescent="0.25">
      <c r="A1657" s="182">
        <v>40008712</v>
      </c>
      <c r="B1657" s="182" t="s">
        <v>1859</v>
      </c>
      <c r="C1657" s="182" t="s">
        <v>224</v>
      </c>
      <c r="D1657" s="182" t="s">
        <v>333</v>
      </c>
      <c r="E1657" s="182" t="s">
        <v>334</v>
      </c>
      <c r="F1657" s="182" t="s">
        <v>334</v>
      </c>
    </row>
    <row r="1658" spans="1:6" x14ac:dyDescent="0.25">
      <c r="A1658" s="182">
        <v>40005419</v>
      </c>
      <c r="B1658" s="182" t="s">
        <v>1860</v>
      </c>
      <c r="C1658" s="182" t="s">
        <v>224</v>
      </c>
      <c r="D1658" s="182" t="s">
        <v>306</v>
      </c>
      <c r="E1658" s="182" t="s">
        <v>307</v>
      </c>
      <c r="F1658" s="182" t="s">
        <v>307</v>
      </c>
    </row>
    <row r="1659" spans="1:6" x14ac:dyDescent="0.25">
      <c r="A1659" s="182">
        <v>40421000</v>
      </c>
      <c r="B1659" s="182" t="s">
        <v>1861</v>
      </c>
      <c r="C1659" s="182" t="s">
        <v>231</v>
      </c>
      <c r="D1659" s="182" t="s">
        <v>242</v>
      </c>
      <c r="E1659" s="182" t="s">
        <v>243</v>
      </c>
      <c r="F1659" s="182" t="s">
        <v>243</v>
      </c>
    </row>
    <row r="1660" spans="1:6" x14ac:dyDescent="0.25">
      <c r="A1660" s="182">
        <v>40008424</v>
      </c>
      <c r="B1660" s="182" t="s">
        <v>1862</v>
      </c>
      <c r="C1660" s="182" t="s">
        <v>224</v>
      </c>
      <c r="D1660" s="182" t="s">
        <v>277</v>
      </c>
      <c r="E1660" s="182" t="s">
        <v>278</v>
      </c>
      <c r="F1660" s="182" t="s">
        <v>278</v>
      </c>
    </row>
    <row r="1661" spans="1:6" x14ac:dyDescent="0.25">
      <c r="A1661" s="182">
        <v>40007783</v>
      </c>
      <c r="B1661" s="182" t="s">
        <v>1863</v>
      </c>
      <c r="C1661" s="182" t="s">
        <v>224</v>
      </c>
      <c r="D1661" s="182" t="s">
        <v>265</v>
      </c>
      <c r="E1661" s="182" t="s">
        <v>266</v>
      </c>
      <c r="F1661" s="182" t="s">
        <v>266</v>
      </c>
    </row>
    <row r="1662" spans="1:6" x14ac:dyDescent="0.25">
      <c r="A1662" s="182">
        <v>40001664</v>
      </c>
      <c r="B1662" s="182" t="s">
        <v>1864</v>
      </c>
      <c r="C1662" s="182" t="s">
        <v>224</v>
      </c>
      <c r="D1662" s="182" t="s">
        <v>271</v>
      </c>
      <c r="E1662" s="182" t="s">
        <v>272</v>
      </c>
      <c r="F1662" s="182" t="s">
        <v>272</v>
      </c>
    </row>
    <row r="1663" spans="1:6" x14ac:dyDescent="0.25">
      <c r="A1663" s="182">
        <v>40009496</v>
      </c>
      <c r="B1663" s="182" t="s">
        <v>1865</v>
      </c>
      <c r="C1663" s="182" t="s">
        <v>224</v>
      </c>
      <c r="D1663" s="182" t="s">
        <v>225</v>
      </c>
      <c r="E1663" s="182" t="s">
        <v>226</v>
      </c>
      <c r="F1663" s="182" t="s">
        <v>226</v>
      </c>
    </row>
    <row r="1664" spans="1:6" x14ac:dyDescent="0.25">
      <c r="A1664" s="182">
        <v>40004005</v>
      </c>
      <c r="B1664" s="182" t="s">
        <v>1866</v>
      </c>
      <c r="C1664" s="182" t="s">
        <v>224</v>
      </c>
      <c r="D1664" s="182" t="s">
        <v>249</v>
      </c>
      <c r="E1664" s="182" t="s">
        <v>250</v>
      </c>
      <c r="F1664" s="182" t="s">
        <v>250</v>
      </c>
    </row>
    <row r="1665" spans="1:6" x14ac:dyDescent="0.25">
      <c r="A1665" s="182">
        <v>47200038</v>
      </c>
      <c r="B1665" s="182" t="s">
        <v>1867</v>
      </c>
      <c r="C1665" s="182" t="s">
        <v>224</v>
      </c>
      <c r="D1665" s="182" t="s">
        <v>277</v>
      </c>
      <c r="E1665" s="182" t="s">
        <v>278</v>
      </c>
      <c r="F1665" s="182" t="s">
        <v>278</v>
      </c>
    </row>
    <row r="1666" spans="1:6" x14ac:dyDescent="0.25">
      <c r="A1666" s="182">
        <v>40005040</v>
      </c>
      <c r="B1666" s="182" t="s">
        <v>1867</v>
      </c>
      <c r="C1666" s="182" t="s">
        <v>224</v>
      </c>
      <c r="D1666" s="182" t="s">
        <v>277</v>
      </c>
      <c r="E1666" s="182" t="s">
        <v>278</v>
      </c>
      <c r="F1666" s="182" t="s">
        <v>278</v>
      </c>
    </row>
    <row r="1667" spans="1:6" x14ac:dyDescent="0.25">
      <c r="A1667" s="182">
        <v>40008364</v>
      </c>
      <c r="B1667" s="182" t="s">
        <v>1868</v>
      </c>
      <c r="C1667" s="182" t="s">
        <v>224</v>
      </c>
      <c r="D1667" s="182" t="s">
        <v>342</v>
      </c>
      <c r="E1667" s="182" t="s">
        <v>343</v>
      </c>
      <c r="F1667" s="182" t="s">
        <v>343</v>
      </c>
    </row>
    <row r="1668" spans="1:6" x14ac:dyDescent="0.25">
      <c r="A1668" s="182">
        <v>40003560</v>
      </c>
      <c r="B1668" s="182" t="s">
        <v>1869</v>
      </c>
      <c r="C1668" s="182" t="s">
        <v>224</v>
      </c>
      <c r="D1668" s="182" t="s">
        <v>277</v>
      </c>
      <c r="E1668" s="182" t="s">
        <v>278</v>
      </c>
      <c r="F1668" s="182" t="s">
        <v>278</v>
      </c>
    </row>
    <row r="1669" spans="1:6" x14ac:dyDescent="0.25">
      <c r="A1669" s="182">
        <v>40009079</v>
      </c>
      <c r="B1669" s="182" t="s">
        <v>1870</v>
      </c>
      <c r="C1669" s="182" t="s">
        <v>224</v>
      </c>
      <c r="D1669" s="182" t="s">
        <v>322</v>
      </c>
      <c r="E1669" s="182" t="s">
        <v>323</v>
      </c>
      <c r="F1669" s="182" t="s">
        <v>323</v>
      </c>
    </row>
    <row r="1670" spans="1:6" x14ac:dyDescent="0.25">
      <c r="A1670" s="182">
        <v>40005135</v>
      </c>
      <c r="B1670" s="182" t="s">
        <v>1871</v>
      </c>
      <c r="C1670" s="182" t="s">
        <v>224</v>
      </c>
      <c r="D1670" s="182" t="s">
        <v>303</v>
      </c>
      <c r="E1670" s="182" t="s">
        <v>304</v>
      </c>
      <c r="F1670" s="182" t="s">
        <v>304</v>
      </c>
    </row>
    <row r="1671" spans="1:6" x14ac:dyDescent="0.25">
      <c r="A1671" s="182">
        <v>40007316</v>
      </c>
      <c r="B1671" s="182" t="s">
        <v>1872</v>
      </c>
      <c r="C1671" s="182" t="s">
        <v>224</v>
      </c>
      <c r="D1671" s="182" t="s">
        <v>303</v>
      </c>
      <c r="E1671" s="182" t="s">
        <v>304</v>
      </c>
      <c r="F1671" s="182" t="s">
        <v>304</v>
      </c>
    </row>
    <row r="1672" spans="1:6" x14ac:dyDescent="0.25">
      <c r="A1672" s="182">
        <v>40003846</v>
      </c>
      <c r="B1672" s="182" t="s">
        <v>1873</v>
      </c>
      <c r="C1672" s="182" t="s">
        <v>224</v>
      </c>
      <c r="D1672" s="182" t="s">
        <v>322</v>
      </c>
      <c r="E1672" s="182" t="s">
        <v>323</v>
      </c>
      <c r="F1672" s="182" t="s">
        <v>323</v>
      </c>
    </row>
    <row r="1673" spans="1:6" x14ac:dyDescent="0.25">
      <c r="A1673" s="182">
        <v>40002920</v>
      </c>
      <c r="B1673" s="182" t="s">
        <v>1874</v>
      </c>
      <c r="C1673" s="182" t="s">
        <v>224</v>
      </c>
      <c r="D1673" s="182" t="s">
        <v>322</v>
      </c>
      <c r="E1673" s="182" t="s">
        <v>323</v>
      </c>
      <c r="F1673" s="182" t="s">
        <v>323</v>
      </c>
    </row>
    <row r="1674" spans="1:6" x14ac:dyDescent="0.25">
      <c r="A1674" s="182">
        <v>40421249</v>
      </c>
      <c r="B1674" s="182" t="s">
        <v>1875</v>
      </c>
      <c r="C1674" s="182" t="s">
        <v>231</v>
      </c>
      <c r="D1674" s="182" t="s">
        <v>285</v>
      </c>
      <c r="E1674" s="182" t="s">
        <v>286</v>
      </c>
      <c r="F1674" s="182" t="s">
        <v>286</v>
      </c>
    </row>
    <row r="1675" spans="1:6" x14ac:dyDescent="0.25">
      <c r="A1675" s="182">
        <v>40001742</v>
      </c>
      <c r="B1675" s="182" t="s">
        <v>1876</v>
      </c>
      <c r="C1675" s="182" t="s">
        <v>224</v>
      </c>
      <c r="D1675" s="182" t="s">
        <v>252</v>
      </c>
      <c r="E1675" s="182" t="s">
        <v>253</v>
      </c>
      <c r="F1675" s="182" t="s">
        <v>253</v>
      </c>
    </row>
    <row r="1676" spans="1:6" x14ac:dyDescent="0.25">
      <c r="A1676" s="182">
        <v>40421522</v>
      </c>
      <c r="B1676" s="182" t="s">
        <v>1877</v>
      </c>
      <c r="C1676" s="182" t="s">
        <v>231</v>
      </c>
      <c r="D1676" s="182" t="s">
        <v>285</v>
      </c>
      <c r="E1676" s="182" t="s">
        <v>286</v>
      </c>
      <c r="F1676" s="182" t="s">
        <v>286</v>
      </c>
    </row>
    <row r="1677" spans="1:6" x14ac:dyDescent="0.25">
      <c r="A1677" s="182">
        <v>40007763</v>
      </c>
      <c r="B1677" s="182" t="s">
        <v>1878</v>
      </c>
      <c r="C1677" s="182" t="s">
        <v>224</v>
      </c>
      <c r="D1677" s="182" t="s">
        <v>363</v>
      </c>
      <c r="E1677" s="182" t="s">
        <v>364</v>
      </c>
      <c r="F1677" s="182" t="s">
        <v>364</v>
      </c>
    </row>
    <row r="1678" spans="1:6" x14ac:dyDescent="0.25">
      <c r="A1678" s="182">
        <v>40421429</v>
      </c>
      <c r="B1678" s="182" t="s">
        <v>1879</v>
      </c>
      <c r="C1678" s="182" t="s">
        <v>231</v>
      </c>
      <c r="D1678" s="182" t="s">
        <v>236</v>
      </c>
      <c r="E1678" s="182" t="s">
        <v>237</v>
      </c>
      <c r="F1678" s="182" t="s">
        <v>237</v>
      </c>
    </row>
    <row r="1679" spans="1:6" x14ac:dyDescent="0.25">
      <c r="A1679" s="182">
        <v>40005113</v>
      </c>
      <c r="B1679" s="182" t="s">
        <v>1880</v>
      </c>
      <c r="C1679" s="182" t="s">
        <v>224</v>
      </c>
      <c r="D1679" s="182" t="s">
        <v>309</v>
      </c>
      <c r="E1679" s="182" t="s">
        <v>310</v>
      </c>
      <c r="F1679" s="182" t="s">
        <v>310</v>
      </c>
    </row>
    <row r="1680" spans="1:6" x14ac:dyDescent="0.25">
      <c r="A1680" s="182">
        <v>40007326</v>
      </c>
      <c r="B1680" s="182" t="s">
        <v>1881</v>
      </c>
      <c r="C1680" s="182" t="s">
        <v>224</v>
      </c>
      <c r="D1680" s="182" t="s">
        <v>309</v>
      </c>
      <c r="E1680" s="182" t="s">
        <v>310</v>
      </c>
      <c r="F1680" s="182" t="s">
        <v>310</v>
      </c>
    </row>
    <row r="1681" spans="1:6" x14ac:dyDescent="0.25">
      <c r="A1681" s="182">
        <v>40007517</v>
      </c>
      <c r="B1681" s="182" t="s">
        <v>1882</v>
      </c>
      <c r="C1681" s="182" t="s">
        <v>224</v>
      </c>
      <c r="D1681" s="182" t="s">
        <v>333</v>
      </c>
      <c r="E1681" s="182" t="s">
        <v>334</v>
      </c>
      <c r="F1681" s="182" t="s">
        <v>334</v>
      </c>
    </row>
    <row r="1682" spans="1:6" x14ac:dyDescent="0.25">
      <c r="A1682" s="182">
        <v>40421243</v>
      </c>
      <c r="B1682" s="182" t="s">
        <v>1883</v>
      </c>
      <c r="C1682" s="182" t="s">
        <v>231</v>
      </c>
      <c r="D1682" s="182" t="s">
        <v>242</v>
      </c>
      <c r="E1682" s="182" t="s">
        <v>243</v>
      </c>
      <c r="F1682" s="182" t="s">
        <v>243</v>
      </c>
    </row>
    <row r="1683" spans="1:6" x14ac:dyDescent="0.25">
      <c r="A1683" s="182">
        <v>40420683</v>
      </c>
      <c r="B1683" s="182" t="s">
        <v>1884</v>
      </c>
      <c r="C1683" s="182" t="s">
        <v>231</v>
      </c>
      <c r="D1683" s="182" t="s">
        <v>232</v>
      </c>
      <c r="E1683" s="182" t="s">
        <v>233</v>
      </c>
      <c r="F1683" s="182" t="s">
        <v>233</v>
      </c>
    </row>
    <row r="1684" spans="1:6" x14ac:dyDescent="0.25">
      <c r="A1684" s="182">
        <v>40003173</v>
      </c>
      <c r="B1684" s="182" t="s">
        <v>1885</v>
      </c>
      <c r="C1684" s="182" t="s">
        <v>224</v>
      </c>
      <c r="D1684" s="182" t="s">
        <v>438</v>
      </c>
      <c r="E1684" s="182" t="s">
        <v>439</v>
      </c>
      <c r="F1684" s="182" t="s">
        <v>439</v>
      </c>
    </row>
    <row r="1685" spans="1:6" x14ac:dyDescent="0.25">
      <c r="A1685" s="182">
        <v>40001102</v>
      </c>
      <c r="B1685" s="182" t="s">
        <v>1886</v>
      </c>
      <c r="C1685" s="182" t="s">
        <v>224</v>
      </c>
      <c r="D1685" s="182" t="s">
        <v>306</v>
      </c>
      <c r="E1685" s="182" t="s">
        <v>307</v>
      </c>
      <c r="F1685" s="182" t="s">
        <v>307</v>
      </c>
    </row>
    <row r="1686" spans="1:6" x14ac:dyDescent="0.25">
      <c r="A1686" s="182">
        <v>40005520</v>
      </c>
      <c r="B1686" s="182" t="s">
        <v>1887</v>
      </c>
      <c r="C1686" s="182" t="s">
        <v>224</v>
      </c>
      <c r="D1686" s="182" t="s">
        <v>315</v>
      </c>
      <c r="E1686" s="182" t="s">
        <v>316</v>
      </c>
      <c r="F1686" s="182" t="s">
        <v>316</v>
      </c>
    </row>
    <row r="1687" spans="1:6" x14ac:dyDescent="0.25">
      <c r="A1687" s="182">
        <v>40000171</v>
      </c>
      <c r="B1687" s="182" t="s">
        <v>1888</v>
      </c>
      <c r="C1687" s="182" t="s">
        <v>224</v>
      </c>
      <c r="D1687" s="182" t="s">
        <v>277</v>
      </c>
      <c r="E1687" s="182" t="s">
        <v>278</v>
      </c>
      <c r="F1687" s="182" t="s">
        <v>278</v>
      </c>
    </row>
    <row r="1688" spans="1:6" x14ac:dyDescent="0.25">
      <c r="A1688" s="182">
        <v>40003001</v>
      </c>
      <c r="B1688" s="182" t="s">
        <v>1889</v>
      </c>
      <c r="C1688" s="182" t="s">
        <v>224</v>
      </c>
      <c r="D1688" s="182" t="s">
        <v>277</v>
      </c>
      <c r="E1688" s="182" t="s">
        <v>278</v>
      </c>
      <c r="F1688" s="182" t="s">
        <v>278</v>
      </c>
    </row>
    <row r="1689" spans="1:6" x14ac:dyDescent="0.25">
      <c r="A1689" s="182">
        <v>40005401</v>
      </c>
      <c r="B1689" s="182" t="s">
        <v>1890</v>
      </c>
      <c r="C1689" s="182" t="s">
        <v>224</v>
      </c>
      <c r="D1689" s="182" t="s">
        <v>228</v>
      </c>
      <c r="E1689" s="182" t="s">
        <v>229</v>
      </c>
      <c r="F1689" s="182" t="s">
        <v>229</v>
      </c>
    </row>
    <row r="1690" spans="1:6" x14ac:dyDescent="0.25">
      <c r="A1690" s="182">
        <v>40420127</v>
      </c>
      <c r="B1690" s="182" t="s">
        <v>1891</v>
      </c>
      <c r="C1690" s="182" t="s">
        <v>231</v>
      </c>
      <c r="D1690" s="182" t="s">
        <v>338</v>
      </c>
      <c r="E1690" s="182" t="s">
        <v>339</v>
      </c>
      <c r="F1690" s="182" t="s">
        <v>339</v>
      </c>
    </row>
    <row r="1691" spans="1:6" x14ac:dyDescent="0.25">
      <c r="A1691" s="182">
        <v>40005708</v>
      </c>
      <c r="B1691" s="182" t="s">
        <v>1892</v>
      </c>
      <c r="C1691" s="182" t="s">
        <v>224</v>
      </c>
      <c r="D1691" s="182" t="s">
        <v>252</v>
      </c>
      <c r="E1691" s="182" t="s">
        <v>253</v>
      </c>
      <c r="F1691" s="182" t="s">
        <v>253</v>
      </c>
    </row>
    <row r="1692" spans="1:6" x14ac:dyDescent="0.25">
      <c r="A1692" s="182">
        <v>47200034</v>
      </c>
      <c r="B1692" s="182" t="s">
        <v>1893</v>
      </c>
      <c r="C1692" s="182" t="s">
        <v>224</v>
      </c>
      <c r="D1692" s="182" t="s">
        <v>342</v>
      </c>
      <c r="E1692" s="182" t="s">
        <v>343</v>
      </c>
      <c r="F1692" s="182" t="s">
        <v>343</v>
      </c>
    </row>
    <row r="1693" spans="1:6" x14ac:dyDescent="0.25">
      <c r="A1693" s="182">
        <v>40005036</v>
      </c>
      <c r="B1693" s="182" t="s">
        <v>1893</v>
      </c>
      <c r="C1693" s="182" t="s">
        <v>224</v>
      </c>
      <c r="D1693" s="182" t="s">
        <v>342</v>
      </c>
      <c r="E1693" s="182" t="s">
        <v>343</v>
      </c>
      <c r="F1693" s="182" t="s">
        <v>343</v>
      </c>
    </row>
    <row r="1694" spans="1:6" x14ac:dyDescent="0.25">
      <c r="A1694" s="182">
        <v>40001577</v>
      </c>
      <c r="B1694" s="182" t="s">
        <v>1894</v>
      </c>
      <c r="C1694" s="182" t="s">
        <v>224</v>
      </c>
      <c r="D1694" s="182" t="s">
        <v>309</v>
      </c>
      <c r="E1694" s="182" t="s">
        <v>310</v>
      </c>
      <c r="F1694" s="182" t="s">
        <v>310</v>
      </c>
    </row>
    <row r="1695" spans="1:6" x14ac:dyDescent="0.25">
      <c r="A1695" s="182">
        <v>40009244</v>
      </c>
      <c r="B1695" s="182" t="s">
        <v>1895</v>
      </c>
      <c r="C1695" s="182" t="s">
        <v>224</v>
      </c>
      <c r="D1695" s="182" t="s">
        <v>228</v>
      </c>
      <c r="E1695" s="182" t="s">
        <v>229</v>
      </c>
      <c r="F1695" s="182" t="s">
        <v>229</v>
      </c>
    </row>
    <row r="1696" spans="1:6" x14ac:dyDescent="0.25">
      <c r="A1696" s="182">
        <v>40008548</v>
      </c>
      <c r="B1696" s="182" t="s">
        <v>1896</v>
      </c>
      <c r="C1696" s="182" t="s">
        <v>224</v>
      </c>
      <c r="D1696" s="182" t="s">
        <v>277</v>
      </c>
      <c r="E1696" s="182" t="s">
        <v>278</v>
      </c>
      <c r="F1696" s="182" t="s">
        <v>278</v>
      </c>
    </row>
    <row r="1697" spans="1:6" x14ac:dyDescent="0.25">
      <c r="A1697" s="182">
        <v>40007906</v>
      </c>
      <c r="B1697" s="182" t="s">
        <v>1897</v>
      </c>
      <c r="C1697" s="182" t="s">
        <v>224</v>
      </c>
      <c r="D1697" s="182" t="s">
        <v>277</v>
      </c>
      <c r="E1697" s="182" t="s">
        <v>278</v>
      </c>
      <c r="F1697" s="182" t="s">
        <v>278</v>
      </c>
    </row>
    <row r="1698" spans="1:6" x14ac:dyDescent="0.25">
      <c r="A1698" s="182">
        <v>40008624</v>
      </c>
      <c r="B1698" s="182" t="s">
        <v>1898</v>
      </c>
      <c r="C1698" s="182" t="s">
        <v>224</v>
      </c>
      <c r="D1698" s="182" t="s">
        <v>277</v>
      </c>
      <c r="E1698" s="182" t="s">
        <v>278</v>
      </c>
      <c r="F1698" s="182" t="s">
        <v>278</v>
      </c>
    </row>
    <row r="1699" spans="1:6" x14ac:dyDescent="0.25">
      <c r="A1699" s="182">
        <v>40009654</v>
      </c>
      <c r="B1699" s="182" t="s">
        <v>1899</v>
      </c>
      <c r="C1699" s="182" t="s">
        <v>224</v>
      </c>
      <c r="D1699" s="182" t="s">
        <v>249</v>
      </c>
      <c r="E1699" s="182" t="s">
        <v>250</v>
      </c>
      <c r="F1699" s="182" t="s">
        <v>250</v>
      </c>
    </row>
    <row r="1700" spans="1:6" x14ac:dyDescent="0.25">
      <c r="A1700" s="182">
        <v>40006929</v>
      </c>
      <c r="B1700" s="182" t="s">
        <v>1900</v>
      </c>
      <c r="C1700" s="182" t="s">
        <v>224</v>
      </c>
      <c r="D1700" s="182" t="s">
        <v>342</v>
      </c>
      <c r="E1700" s="182" t="s">
        <v>343</v>
      </c>
      <c r="F1700" s="182" t="s">
        <v>343</v>
      </c>
    </row>
    <row r="1701" spans="1:6" x14ac:dyDescent="0.25">
      <c r="A1701" s="182">
        <v>40009908</v>
      </c>
      <c r="B1701" s="182" t="s">
        <v>1901</v>
      </c>
      <c r="C1701" s="182" t="s">
        <v>224</v>
      </c>
      <c r="D1701" s="182" t="s">
        <v>277</v>
      </c>
      <c r="E1701" s="182" t="s">
        <v>278</v>
      </c>
      <c r="F1701" s="182" t="s">
        <v>278</v>
      </c>
    </row>
    <row r="1702" spans="1:6" x14ac:dyDescent="0.25">
      <c r="A1702" s="182">
        <v>40004520</v>
      </c>
      <c r="B1702" s="182" t="s">
        <v>1902</v>
      </c>
      <c r="C1702" s="182" t="s">
        <v>224</v>
      </c>
      <c r="D1702" s="182" t="s">
        <v>342</v>
      </c>
      <c r="E1702" s="182" t="s">
        <v>343</v>
      </c>
      <c r="F1702" s="182" t="s">
        <v>343</v>
      </c>
    </row>
    <row r="1703" spans="1:6" x14ac:dyDescent="0.25">
      <c r="A1703" s="182">
        <v>40006494</v>
      </c>
      <c r="B1703" s="182" t="s">
        <v>1903</v>
      </c>
      <c r="C1703" s="182" t="s">
        <v>224</v>
      </c>
      <c r="D1703" s="182" t="s">
        <v>249</v>
      </c>
      <c r="E1703" s="182" t="s">
        <v>250</v>
      </c>
      <c r="F1703" s="182" t="s">
        <v>250</v>
      </c>
    </row>
    <row r="1704" spans="1:6" x14ac:dyDescent="0.25">
      <c r="A1704" s="182">
        <v>40005323</v>
      </c>
      <c r="B1704" s="182" t="s">
        <v>1904</v>
      </c>
      <c r="C1704" s="182" t="s">
        <v>224</v>
      </c>
      <c r="D1704" s="182" t="s">
        <v>438</v>
      </c>
      <c r="E1704" s="182" t="s">
        <v>439</v>
      </c>
      <c r="F1704" s="182" t="s">
        <v>439</v>
      </c>
    </row>
    <row r="1705" spans="1:6" x14ac:dyDescent="0.25">
      <c r="A1705" s="182">
        <v>40001964</v>
      </c>
      <c r="B1705" s="182" t="s">
        <v>1905</v>
      </c>
      <c r="C1705" s="182" t="s">
        <v>224</v>
      </c>
      <c r="D1705" s="182" t="s">
        <v>449</v>
      </c>
      <c r="E1705" s="182" t="s">
        <v>450</v>
      </c>
      <c r="F1705" s="182" t="s">
        <v>450</v>
      </c>
    </row>
    <row r="1706" spans="1:6" x14ac:dyDescent="0.25">
      <c r="A1706" s="182">
        <v>40003459</v>
      </c>
      <c r="B1706" s="182" t="s">
        <v>1906</v>
      </c>
      <c r="C1706" s="182" t="s">
        <v>224</v>
      </c>
      <c r="D1706" s="182" t="s">
        <v>303</v>
      </c>
      <c r="E1706" s="182" t="s">
        <v>304</v>
      </c>
      <c r="F1706" s="182" t="s">
        <v>304</v>
      </c>
    </row>
    <row r="1707" spans="1:6" x14ac:dyDescent="0.25">
      <c r="A1707" s="182">
        <v>40009943</v>
      </c>
      <c r="B1707" s="182" t="s">
        <v>1907</v>
      </c>
      <c r="C1707" s="182" t="s">
        <v>224</v>
      </c>
      <c r="D1707" s="182" t="s">
        <v>252</v>
      </c>
      <c r="E1707" s="182" t="s">
        <v>253</v>
      </c>
      <c r="F1707" s="182" t="s">
        <v>253</v>
      </c>
    </row>
    <row r="1708" spans="1:6" x14ac:dyDescent="0.25">
      <c r="A1708" s="182">
        <v>40421166</v>
      </c>
      <c r="B1708" s="182" t="s">
        <v>1908</v>
      </c>
      <c r="C1708" s="182" t="s">
        <v>231</v>
      </c>
      <c r="D1708" s="182" t="s">
        <v>236</v>
      </c>
      <c r="E1708" s="182" t="s">
        <v>237</v>
      </c>
      <c r="F1708" s="182" t="s">
        <v>237</v>
      </c>
    </row>
    <row r="1709" spans="1:6" x14ac:dyDescent="0.25">
      <c r="A1709" s="182">
        <v>40009706</v>
      </c>
      <c r="B1709" s="182" t="s">
        <v>1909</v>
      </c>
      <c r="C1709" s="182" t="s">
        <v>224</v>
      </c>
      <c r="D1709" s="182" t="s">
        <v>404</v>
      </c>
      <c r="E1709" s="182" t="s">
        <v>405</v>
      </c>
      <c r="F1709" s="182" t="s">
        <v>405</v>
      </c>
    </row>
    <row r="1710" spans="1:6" x14ac:dyDescent="0.25">
      <c r="A1710" s="182">
        <v>40006098</v>
      </c>
      <c r="B1710" s="182" t="s">
        <v>1910</v>
      </c>
      <c r="C1710" s="182" t="s">
        <v>224</v>
      </c>
      <c r="D1710" s="182" t="s">
        <v>404</v>
      </c>
      <c r="E1710" s="182" t="s">
        <v>405</v>
      </c>
      <c r="F1710" s="182" t="s">
        <v>405</v>
      </c>
    </row>
    <row r="1711" spans="1:6" x14ac:dyDescent="0.25">
      <c r="A1711" s="182">
        <v>40001567</v>
      </c>
      <c r="B1711" s="182" t="s">
        <v>1911</v>
      </c>
      <c r="C1711" s="182" t="s">
        <v>224</v>
      </c>
      <c r="D1711" s="182" t="s">
        <v>438</v>
      </c>
      <c r="E1711" s="182" t="s">
        <v>439</v>
      </c>
      <c r="F1711" s="182" t="s">
        <v>439</v>
      </c>
    </row>
    <row r="1712" spans="1:6" x14ac:dyDescent="0.25">
      <c r="A1712" s="182">
        <v>40002391</v>
      </c>
      <c r="B1712" s="182" t="s">
        <v>1912</v>
      </c>
      <c r="C1712" s="182" t="s">
        <v>224</v>
      </c>
      <c r="D1712" s="182" t="s">
        <v>252</v>
      </c>
      <c r="E1712" s="182" t="s">
        <v>253</v>
      </c>
      <c r="F1712" s="182" t="s">
        <v>253</v>
      </c>
    </row>
    <row r="1713" spans="1:6" x14ac:dyDescent="0.25">
      <c r="A1713" s="182">
        <v>40004333</v>
      </c>
      <c r="B1713" s="182" t="s">
        <v>1913</v>
      </c>
      <c r="C1713" s="182" t="s">
        <v>224</v>
      </c>
      <c r="D1713" s="182" t="s">
        <v>438</v>
      </c>
      <c r="E1713" s="182" t="s">
        <v>439</v>
      </c>
      <c r="F1713" s="182" t="s">
        <v>439</v>
      </c>
    </row>
    <row r="1714" spans="1:6" x14ac:dyDescent="0.25">
      <c r="A1714" s="182">
        <v>40009057</v>
      </c>
      <c r="B1714" s="182" t="s">
        <v>1914</v>
      </c>
      <c r="C1714" s="182" t="s">
        <v>224</v>
      </c>
      <c r="D1714" s="182" t="s">
        <v>322</v>
      </c>
      <c r="E1714" s="182" t="s">
        <v>323</v>
      </c>
      <c r="F1714" s="182" t="s">
        <v>323</v>
      </c>
    </row>
    <row r="1715" spans="1:6" x14ac:dyDescent="0.25">
      <c r="A1715" s="182">
        <v>40009931</v>
      </c>
      <c r="B1715" s="182" t="s">
        <v>1915</v>
      </c>
      <c r="C1715" s="182" t="s">
        <v>224</v>
      </c>
      <c r="D1715" s="182" t="s">
        <v>271</v>
      </c>
      <c r="E1715" s="182" t="s">
        <v>272</v>
      </c>
      <c r="F1715" s="182" t="s">
        <v>272</v>
      </c>
    </row>
    <row r="1716" spans="1:6" x14ac:dyDescent="0.25">
      <c r="A1716" s="182">
        <v>40000360</v>
      </c>
      <c r="B1716" s="182" t="s">
        <v>1916</v>
      </c>
      <c r="C1716" s="182" t="s">
        <v>224</v>
      </c>
      <c r="D1716" s="182" t="s">
        <v>252</v>
      </c>
      <c r="E1716" s="182" t="s">
        <v>253</v>
      </c>
      <c r="F1716" s="182" t="s">
        <v>253</v>
      </c>
    </row>
    <row r="1717" spans="1:6" x14ac:dyDescent="0.25">
      <c r="A1717" s="182">
        <v>40003404</v>
      </c>
      <c r="B1717" s="182" t="s">
        <v>1917</v>
      </c>
      <c r="C1717" s="182" t="s">
        <v>224</v>
      </c>
      <c r="D1717" s="182" t="s">
        <v>368</v>
      </c>
      <c r="E1717" s="182" t="s">
        <v>369</v>
      </c>
      <c r="F1717" s="182" t="s">
        <v>369</v>
      </c>
    </row>
    <row r="1718" spans="1:6" x14ac:dyDescent="0.25">
      <c r="A1718" s="182">
        <v>40002115</v>
      </c>
      <c r="B1718" s="182" t="s">
        <v>1918</v>
      </c>
      <c r="C1718" s="182" t="s">
        <v>224</v>
      </c>
      <c r="D1718" s="182" t="s">
        <v>376</v>
      </c>
      <c r="E1718" s="182" t="s">
        <v>377</v>
      </c>
      <c r="F1718" s="182" t="s">
        <v>377</v>
      </c>
    </row>
    <row r="1719" spans="1:6" x14ac:dyDescent="0.25">
      <c r="A1719" s="182">
        <v>40008524</v>
      </c>
      <c r="B1719" s="182" t="s">
        <v>1919</v>
      </c>
      <c r="C1719" s="182" t="s">
        <v>224</v>
      </c>
      <c r="D1719" s="182" t="s">
        <v>306</v>
      </c>
      <c r="E1719" s="182" t="s">
        <v>307</v>
      </c>
      <c r="F1719" s="182" t="s">
        <v>307</v>
      </c>
    </row>
    <row r="1720" spans="1:6" x14ac:dyDescent="0.25">
      <c r="A1720" s="182">
        <v>40005388</v>
      </c>
      <c r="B1720" s="182" t="s">
        <v>1920</v>
      </c>
      <c r="C1720" s="182" t="s">
        <v>224</v>
      </c>
      <c r="D1720" s="182" t="s">
        <v>363</v>
      </c>
      <c r="E1720" s="182" t="s">
        <v>364</v>
      </c>
      <c r="F1720" s="182" t="s">
        <v>364</v>
      </c>
    </row>
    <row r="1721" spans="1:6" x14ac:dyDescent="0.25">
      <c r="A1721" s="182">
        <v>40000125</v>
      </c>
      <c r="B1721" s="182" t="s">
        <v>1921</v>
      </c>
      <c r="C1721" s="182" t="s">
        <v>224</v>
      </c>
      <c r="D1721" s="182" t="s">
        <v>363</v>
      </c>
      <c r="E1721" s="182" t="s">
        <v>364</v>
      </c>
      <c r="F1721" s="182" t="s">
        <v>364</v>
      </c>
    </row>
    <row r="1722" spans="1:6" x14ac:dyDescent="0.25">
      <c r="A1722" s="182">
        <v>40002281</v>
      </c>
      <c r="B1722" s="182" t="s">
        <v>1922</v>
      </c>
      <c r="C1722" s="182" t="s">
        <v>224</v>
      </c>
      <c r="D1722" s="182" t="s">
        <v>363</v>
      </c>
      <c r="E1722" s="182" t="s">
        <v>364</v>
      </c>
      <c r="F1722" s="182" t="s">
        <v>364</v>
      </c>
    </row>
    <row r="1723" spans="1:6" x14ac:dyDescent="0.25">
      <c r="A1723" s="182">
        <v>40000161</v>
      </c>
      <c r="B1723" s="182" t="s">
        <v>1923</v>
      </c>
      <c r="C1723" s="182" t="s">
        <v>224</v>
      </c>
      <c r="D1723" s="182" t="s">
        <v>363</v>
      </c>
      <c r="E1723" s="182" t="s">
        <v>364</v>
      </c>
      <c r="F1723" s="182" t="s">
        <v>364</v>
      </c>
    </row>
    <row r="1724" spans="1:6" x14ac:dyDescent="0.25">
      <c r="A1724" s="182">
        <v>40001455</v>
      </c>
      <c r="B1724" s="182" t="s">
        <v>1924</v>
      </c>
      <c r="C1724" s="182" t="s">
        <v>224</v>
      </c>
      <c r="D1724" s="182" t="s">
        <v>1925</v>
      </c>
      <c r="E1724" s="182" t="s">
        <v>1926</v>
      </c>
      <c r="F1724" s="182" t="s">
        <v>1926</v>
      </c>
    </row>
    <row r="1725" spans="1:6" x14ac:dyDescent="0.25">
      <c r="A1725" s="182">
        <v>40005144</v>
      </c>
      <c r="B1725" s="182" t="s">
        <v>1927</v>
      </c>
      <c r="C1725" s="182" t="s">
        <v>224</v>
      </c>
      <c r="D1725" s="182" t="s">
        <v>322</v>
      </c>
      <c r="E1725" s="182" t="s">
        <v>323</v>
      </c>
      <c r="F1725" s="182" t="s">
        <v>323</v>
      </c>
    </row>
    <row r="1726" spans="1:6" x14ac:dyDescent="0.25">
      <c r="A1726" s="182">
        <v>40421017</v>
      </c>
      <c r="B1726" s="182" t="s">
        <v>1928</v>
      </c>
      <c r="C1726" s="182" t="s">
        <v>231</v>
      </c>
      <c r="D1726" s="182" t="s">
        <v>236</v>
      </c>
      <c r="E1726" s="182" t="s">
        <v>237</v>
      </c>
      <c r="F1726" s="182" t="s">
        <v>237</v>
      </c>
    </row>
    <row r="1727" spans="1:6" x14ac:dyDescent="0.25">
      <c r="A1727" s="182">
        <v>40420012</v>
      </c>
      <c r="B1727" s="182" t="s">
        <v>1929</v>
      </c>
      <c r="C1727" s="182" t="s">
        <v>231</v>
      </c>
      <c r="D1727" s="182" t="s">
        <v>232</v>
      </c>
      <c r="E1727" s="182" t="s">
        <v>233</v>
      </c>
      <c r="F1727" s="182" t="s">
        <v>233</v>
      </c>
    </row>
    <row r="1728" spans="1:6" x14ac:dyDescent="0.25">
      <c r="A1728" s="182">
        <v>40007376</v>
      </c>
      <c r="B1728" s="182" t="s">
        <v>1930</v>
      </c>
      <c r="C1728" s="182" t="s">
        <v>224</v>
      </c>
      <c r="D1728" s="182" t="s">
        <v>277</v>
      </c>
      <c r="E1728" s="182" t="s">
        <v>278</v>
      </c>
      <c r="F1728" s="182" t="s">
        <v>278</v>
      </c>
    </row>
    <row r="1729" spans="1:6" x14ac:dyDescent="0.25">
      <c r="A1729" s="182">
        <v>40003903</v>
      </c>
      <c r="B1729" s="182" t="s">
        <v>1931</v>
      </c>
      <c r="C1729" s="182" t="s">
        <v>224</v>
      </c>
      <c r="D1729" s="182" t="s">
        <v>277</v>
      </c>
      <c r="E1729" s="182" t="s">
        <v>278</v>
      </c>
      <c r="F1729" s="182" t="s">
        <v>278</v>
      </c>
    </row>
    <row r="1730" spans="1:6" x14ac:dyDescent="0.25">
      <c r="A1730" s="182">
        <v>40003843</v>
      </c>
      <c r="B1730" s="182" t="s">
        <v>1932</v>
      </c>
      <c r="C1730" s="182" t="s">
        <v>224</v>
      </c>
      <c r="D1730" s="182" t="s">
        <v>322</v>
      </c>
      <c r="E1730" s="182" t="s">
        <v>323</v>
      </c>
      <c r="F1730" s="182" t="s">
        <v>323</v>
      </c>
    </row>
    <row r="1731" spans="1:6" x14ac:dyDescent="0.25">
      <c r="A1731" s="182">
        <v>40001388</v>
      </c>
      <c r="B1731" s="182" t="s">
        <v>1933</v>
      </c>
      <c r="C1731" s="182" t="s">
        <v>224</v>
      </c>
      <c r="D1731" s="182" t="s">
        <v>262</v>
      </c>
      <c r="E1731" s="182" t="s">
        <v>263</v>
      </c>
      <c r="F1731" s="182" t="s">
        <v>263</v>
      </c>
    </row>
    <row r="1732" spans="1:6" x14ac:dyDescent="0.25">
      <c r="A1732" s="182">
        <v>40003971</v>
      </c>
      <c r="B1732" s="182" t="s">
        <v>1934</v>
      </c>
      <c r="C1732" s="182" t="s">
        <v>224</v>
      </c>
      <c r="D1732" s="182" t="s">
        <v>303</v>
      </c>
      <c r="E1732" s="182" t="s">
        <v>304</v>
      </c>
      <c r="F1732" s="182" t="s">
        <v>304</v>
      </c>
    </row>
    <row r="1733" spans="1:6" x14ac:dyDescent="0.25">
      <c r="A1733" s="182">
        <v>40005525</v>
      </c>
      <c r="B1733" s="182" t="s">
        <v>1935</v>
      </c>
      <c r="C1733" s="182" t="s">
        <v>224</v>
      </c>
      <c r="D1733" s="182" t="s">
        <v>268</v>
      </c>
      <c r="E1733" s="182" t="s">
        <v>269</v>
      </c>
      <c r="F1733" s="182" t="s">
        <v>269</v>
      </c>
    </row>
    <row r="1734" spans="1:6" x14ac:dyDescent="0.25">
      <c r="A1734" s="182">
        <v>40008967</v>
      </c>
      <c r="B1734" s="182" t="s">
        <v>1936</v>
      </c>
      <c r="C1734" s="182" t="s">
        <v>224</v>
      </c>
      <c r="D1734" s="182" t="s">
        <v>309</v>
      </c>
      <c r="E1734" s="182" t="s">
        <v>310</v>
      </c>
      <c r="F1734" s="182" t="s">
        <v>310</v>
      </c>
    </row>
    <row r="1735" spans="1:6" x14ac:dyDescent="0.25">
      <c r="A1735" s="182">
        <v>40004477</v>
      </c>
      <c r="B1735" s="182" t="s">
        <v>1937</v>
      </c>
      <c r="C1735" s="182" t="s">
        <v>224</v>
      </c>
      <c r="D1735" s="182" t="s">
        <v>228</v>
      </c>
      <c r="E1735" s="182" t="s">
        <v>229</v>
      </c>
      <c r="F1735" s="182" t="s">
        <v>229</v>
      </c>
    </row>
    <row r="1736" spans="1:6" x14ac:dyDescent="0.25">
      <c r="A1736" s="182">
        <v>40002997</v>
      </c>
      <c r="B1736" s="182" t="s">
        <v>1937</v>
      </c>
      <c r="C1736" s="182" t="s">
        <v>224</v>
      </c>
      <c r="D1736" s="182" t="s">
        <v>306</v>
      </c>
      <c r="E1736" s="182" t="s">
        <v>307</v>
      </c>
      <c r="F1736" s="182" t="s">
        <v>307</v>
      </c>
    </row>
    <row r="1737" spans="1:6" x14ac:dyDescent="0.25">
      <c r="A1737" s="182">
        <v>40003294</v>
      </c>
      <c r="B1737" s="182" t="s">
        <v>1938</v>
      </c>
      <c r="C1737" s="182" t="s">
        <v>224</v>
      </c>
      <c r="D1737" s="182" t="s">
        <v>309</v>
      </c>
      <c r="E1737" s="182" t="s">
        <v>310</v>
      </c>
      <c r="F1737" s="182" t="s">
        <v>310</v>
      </c>
    </row>
    <row r="1738" spans="1:6" x14ac:dyDescent="0.25">
      <c r="A1738" s="182">
        <v>40005770</v>
      </c>
      <c r="B1738" s="182" t="s">
        <v>1939</v>
      </c>
      <c r="C1738" s="182" t="s">
        <v>224</v>
      </c>
      <c r="D1738" s="182" t="s">
        <v>322</v>
      </c>
      <c r="E1738" s="182" t="s">
        <v>323</v>
      </c>
      <c r="F1738" s="182" t="s">
        <v>323</v>
      </c>
    </row>
    <row r="1739" spans="1:6" x14ac:dyDescent="0.25">
      <c r="A1739" s="182">
        <v>40004358</v>
      </c>
      <c r="B1739" s="182" t="s">
        <v>1940</v>
      </c>
      <c r="C1739" s="182" t="s">
        <v>224</v>
      </c>
      <c r="D1739" s="182" t="s">
        <v>271</v>
      </c>
      <c r="E1739" s="182" t="s">
        <v>272</v>
      </c>
      <c r="F1739" s="182" t="s">
        <v>272</v>
      </c>
    </row>
    <row r="1740" spans="1:6" x14ac:dyDescent="0.25">
      <c r="A1740" s="182">
        <v>40008681</v>
      </c>
      <c r="B1740" s="182" t="s">
        <v>1941</v>
      </c>
      <c r="C1740" s="182" t="s">
        <v>224</v>
      </c>
      <c r="D1740" s="182" t="s">
        <v>262</v>
      </c>
      <c r="E1740" s="182" t="s">
        <v>263</v>
      </c>
      <c r="F1740" s="182" t="s">
        <v>263</v>
      </c>
    </row>
    <row r="1741" spans="1:6" x14ac:dyDescent="0.25">
      <c r="A1741" s="182">
        <v>40005496</v>
      </c>
      <c r="B1741" s="182" t="s">
        <v>1942</v>
      </c>
      <c r="C1741" s="182" t="s">
        <v>224</v>
      </c>
      <c r="D1741" s="182" t="s">
        <v>322</v>
      </c>
      <c r="E1741" s="182" t="s">
        <v>323</v>
      </c>
      <c r="F1741" s="182" t="s">
        <v>323</v>
      </c>
    </row>
    <row r="1742" spans="1:6" x14ac:dyDescent="0.25">
      <c r="A1742" s="182">
        <v>40007147</v>
      </c>
      <c r="B1742" s="182" t="s">
        <v>1943</v>
      </c>
      <c r="C1742" s="182" t="s">
        <v>224</v>
      </c>
      <c r="D1742" s="182" t="s">
        <v>342</v>
      </c>
      <c r="E1742" s="182" t="s">
        <v>343</v>
      </c>
      <c r="F1742" s="182" t="s">
        <v>343</v>
      </c>
    </row>
    <row r="1743" spans="1:6" x14ac:dyDescent="0.25">
      <c r="A1743" s="182">
        <v>40002701</v>
      </c>
      <c r="B1743" s="182" t="s">
        <v>1944</v>
      </c>
      <c r="C1743" s="182" t="s">
        <v>224</v>
      </c>
      <c r="D1743" s="182" t="s">
        <v>249</v>
      </c>
      <c r="E1743" s="182" t="s">
        <v>250</v>
      </c>
      <c r="F1743" s="182" t="s">
        <v>250</v>
      </c>
    </row>
    <row r="1744" spans="1:6" x14ac:dyDescent="0.25">
      <c r="A1744" s="182">
        <v>40001140</v>
      </c>
      <c r="B1744" s="182" t="s">
        <v>1945</v>
      </c>
      <c r="C1744" s="182" t="s">
        <v>224</v>
      </c>
      <c r="D1744" s="182" t="s">
        <v>303</v>
      </c>
      <c r="E1744" s="182" t="s">
        <v>304</v>
      </c>
      <c r="F1744" s="182" t="s">
        <v>304</v>
      </c>
    </row>
    <row r="1745" spans="1:6" x14ac:dyDescent="0.25">
      <c r="A1745" s="182">
        <v>40007651</v>
      </c>
      <c r="B1745" s="182" t="s">
        <v>1946</v>
      </c>
      <c r="C1745" s="182" t="s">
        <v>224</v>
      </c>
      <c r="D1745" s="182" t="s">
        <v>333</v>
      </c>
      <c r="E1745" s="182" t="s">
        <v>334</v>
      </c>
      <c r="F1745" s="182" t="s">
        <v>334</v>
      </c>
    </row>
    <row r="1746" spans="1:6" x14ac:dyDescent="0.25">
      <c r="A1746" s="182">
        <v>40420844</v>
      </c>
      <c r="B1746" s="182" t="s">
        <v>1947</v>
      </c>
      <c r="C1746" s="182" t="s">
        <v>231</v>
      </c>
      <c r="D1746" s="182" t="s">
        <v>236</v>
      </c>
      <c r="E1746" s="182" t="s">
        <v>237</v>
      </c>
      <c r="F1746" s="182" t="s">
        <v>237</v>
      </c>
    </row>
    <row r="1747" spans="1:6" x14ac:dyDescent="0.25">
      <c r="A1747" s="182">
        <v>40007043</v>
      </c>
      <c r="B1747" s="182" t="s">
        <v>1948</v>
      </c>
      <c r="C1747" s="182" t="s">
        <v>224</v>
      </c>
      <c r="D1747" s="182" t="s">
        <v>322</v>
      </c>
      <c r="E1747" s="182" t="s">
        <v>323</v>
      </c>
      <c r="F1747" s="182" t="s">
        <v>323</v>
      </c>
    </row>
    <row r="1748" spans="1:6" x14ac:dyDescent="0.25">
      <c r="A1748" s="182">
        <v>40002625</v>
      </c>
      <c r="B1748" s="182" t="s">
        <v>1949</v>
      </c>
      <c r="C1748" s="182" t="s">
        <v>224</v>
      </c>
      <c r="D1748" s="182" t="s">
        <v>368</v>
      </c>
      <c r="E1748" s="182" t="s">
        <v>369</v>
      </c>
      <c r="F1748" s="182" t="s">
        <v>369</v>
      </c>
    </row>
    <row r="1749" spans="1:6" x14ac:dyDescent="0.25">
      <c r="A1749" s="182">
        <v>40005788</v>
      </c>
      <c r="B1749" s="182" t="s">
        <v>1950</v>
      </c>
      <c r="C1749" s="182" t="s">
        <v>224</v>
      </c>
      <c r="D1749" s="182" t="s">
        <v>228</v>
      </c>
      <c r="E1749" s="182" t="s">
        <v>229</v>
      </c>
      <c r="F1749" s="182" t="s">
        <v>229</v>
      </c>
    </row>
    <row r="1750" spans="1:6" x14ac:dyDescent="0.25">
      <c r="A1750" s="182">
        <v>40421257</v>
      </c>
      <c r="B1750" s="182" t="s">
        <v>1951</v>
      </c>
      <c r="C1750" s="182" t="s">
        <v>231</v>
      </c>
      <c r="D1750" s="182" t="s">
        <v>1952</v>
      </c>
      <c r="E1750" s="182" t="s">
        <v>1953</v>
      </c>
      <c r="F1750" s="182" t="s">
        <v>1953</v>
      </c>
    </row>
    <row r="1751" spans="1:6" x14ac:dyDescent="0.25">
      <c r="A1751" s="182">
        <v>40009955</v>
      </c>
      <c r="B1751" s="182" t="s">
        <v>1954</v>
      </c>
      <c r="C1751" s="182" t="s">
        <v>224</v>
      </c>
      <c r="D1751" s="182" t="s">
        <v>279</v>
      </c>
      <c r="E1751" s="182" t="s">
        <v>280</v>
      </c>
      <c r="F1751" s="182" t="s">
        <v>280</v>
      </c>
    </row>
    <row r="1752" spans="1:6" x14ac:dyDescent="0.25">
      <c r="A1752" s="182">
        <v>40006671</v>
      </c>
      <c r="B1752" s="182" t="s">
        <v>1955</v>
      </c>
      <c r="C1752" s="182" t="s">
        <v>224</v>
      </c>
      <c r="D1752" s="182" t="s">
        <v>404</v>
      </c>
      <c r="E1752" s="182" t="s">
        <v>405</v>
      </c>
      <c r="F1752" s="182" t="s">
        <v>405</v>
      </c>
    </row>
    <row r="1753" spans="1:6" x14ac:dyDescent="0.25">
      <c r="A1753" s="182">
        <v>40008255</v>
      </c>
      <c r="B1753" s="182" t="s">
        <v>1956</v>
      </c>
      <c r="C1753" s="182" t="s">
        <v>224</v>
      </c>
      <c r="D1753" s="182" t="s">
        <v>277</v>
      </c>
      <c r="E1753" s="182" t="s">
        <v>278</v>
      </c>
      <c r="F1753" s="182" t="s">
        <v>278</v>
      </c>
    </row>
    <row r="1754" spans="1:6" x14ac:dyDescent="0.25">
      <c r="A1754" s="182">
        <v>40009632</v>
      </c>
      <c r="B1754" s="182" t="s">
        <v>1957</v>
      </c>
      <c r="C1754" s="182" t="s">
        <v>224</v>
      </c>
      <c r="D1754" s="182" t="s">
        <v>256</v>
      </c>
      <c r="E1754" s="182" t="s">
        <v>257</v>
      </c>
      <c r="F1754" s="182" t="s">
        <v>257</v>
      </c>
    </row>
    <row r="1755" spans="1:6" x14ac:dyDescent="0.25">
      <c r="A1755" s="182">
        <v>40008468</v>
      </c>
      <c r="B1755" s="182" t="s">
        <v>1958</v>
      </c>
      <c r="C1755" s="182" t="s">
        <v>224</v>
      </c>
      <c r="D1755" s="182" t="s">
        <v>252</v>
      </c>
      <c r="E1755" s="182" t="s">
        <v>253</v>
      </c>
      <c r="F1755" s="182" t="s">
        <v>253</v>
      </c>
    </row>
    <row r="1756" spans="1:6" x14ac:dyDescent="0.25">
      <c r="A1756" s="182">
        <v>40005700</v>
      </c>
      <c r="B1756" s="182" t="s">
        <v>1959</v>
      </c>
      <c r="C1756" s="182" t="s">
        <v>224</v>
      </c>
      <c r="D1756" s="182" t="s">
        <v>268</v>
      </c>
      <c r="E1756" s="182" t="s">
        <v>269</v>
      </c>
      <c r="F1756" s="182" t="s">
        <v>269</v>
      </c>
    </row>
    <row r="1757" spans="1:6" x14ac:dyDescent="0.25">
      <c r="A1757" s="182">
        <v>40009233</v>
      </c>
      <c r="B1757" s="182" t="s">
        <v>1960</v>
      </c>
      <c r="C1757" s="182" t="s">
        <v>224</v>
      </c>
      <c r="D1757" s="182" t="s">
        <v>277</v>
      </c>
      <c r="E1757" s="182" t="s">
        <v>278</v>
      </c>
      <c r="F1757" s="182" t="s">
        <v>278</v>
      </c>
    </row>
    <row r="1758" spans="1:6" x14ac:dyDescent="0.25">
      <c r="A1758" s="182">
        <v>40009711</v>
      </c>
      <c r="B1758" s="182" t="s">
        <v>1961</v>
      </c>
      <c r="C1758" s="182" t="s">
        <v>224</v>
      </c>
      <c r="D1758" s="182" t="s">
        <v>438</v>
      </c>
      <c r="E1758" s="182" t="s">
        <v>439</v>
      </c>
      <c r="F1758" s="182" t="s">
        <v>439</v>
      </c>
    </row>
    <row r="1759" spans="1:6" x14ac:dyDescent="0.25">
      <c r="A1759" s="182">
        <v>40004154</v>
      </c>
      <c r="B1759" s="182" t="s">
        <v>1962</v>
      </c>
      <c r="C1759" s="182" t="s">
        <v>224</v>
      </c>
      <c r="D1759" s="182" t="s">
        <v>271</v>
      </c>
      <c r="E1759" s="182" t="s">
        <v>272</v>
      </c>
      <c r="F1759" s="182" t="s">
        <v>272</v>
      </c>
    </row>
    <row r="1760" spans="1:6" x14ac:dyDescent="0.25">
      <c r="A1760" s="182">
        <v>40003013</v>
      </c>
      <c r="B1760" s="182" t="s">
        <v>1963</v>
      </c>
      <c r="C1760" s="182" t="s">
        <v>224</v>
      </c>
      <c r="D1760" s="182" t="s">
        <v>404</v>
      </c>
      <c r="E1760" s="182" t="s">
        <v>405</v>
      </c>
      <c r="F1760" s="182" t="s">
        <v>405</v>
      </c>
    </row>
    <row r="1761" spans="1:6" x14ac:dyDescent="0.25">
      <c r="A1761" s="182">
        <v>40006704</v>
      </c>
      <c r="B1761" s="182" t="s">
        <v>1964</v>
      </c>
      <c r="C1761" s="182" t="s">
        <v>224</v>
      </c>
      <c r="D1761" s="182" t="s">
        <v>392</v>
      </c>
      <c r="E1761" s="182" t="s">
        <v>393</v>
      </c>
      <c r="F1761" s="182" t="s">
        <v>393</v>
      </c>
    </row>
    <row r="1762" spans="1:6" x14ac:dyDescent="0.25">
      <c r="A1762" s="182">
        <v>40005463</v>
      </c>
      <c r="B1762" s="182" t="s">
        <v>1965</v>
      </c>
      <c r="C1762" s="182" t="s">
        <v>224</v>
      </c>
      <c r="D1762" s="182" t="s">
        <v>249</v>
      </c>
      <c r="E1762" s="182" t="s">
        <v>250</v>
      </c>
      <c r="F1762" s="182" t="s">
        <v>250</v>
      </c>
    </row>
    <row r="1763" spans="1:6" x14ac:dyDescent="0.25">
      <c r="A1763" s="182">
        <v>40008034</v>
      </c>
      <c r="B1763" s="182" t="s">
        <v>1966</v>
      </c>
      <c r="C1763" s="182" t="s">
        <v>231</v>
      </c>
      <c r="D1763" s="182" t="s">
        <v>232</v>
      </c>
      <c r="E1763" s="182" t="s">
        <v>233</v>
      </c>
      <c r="F1763" s="182" t="s">
        <v>233</v>
      </c>
    </row>
    <row r="1764" spans="1:6" x14ac:dyDescent="0.25">
      <c r="A1764" s="182">
        <v>40003465</v>
      </c>
      <c r="B1764" s="182" t="s">
        <v>1967</v>
      </c>
      <c r="C1764" s="182" t="s">
        <v>224</v>
      </c>
      <c r="D1764" s="182" t="s">
        <v>368</v>
      </c>
      <c r="E1764" s="182" t="s">
        <v>369</v>
      </c>
      <c r="F1764" s="182" t="s">
        <v>369</v>
      </c>
    </row>
    <row r="1765" spans="1:6" x14ac:dyDescent="0.25">
      <c r="A1765" s="182">
        <v>40008805</v>
      </c>
      <c r="B1765" s="182" t="s">
        <v>1968</v>
      </c>
      <c r="C1765" s="182" t="s">
        <v>224</v>
      </c>
      <c r="D1765" s="182" t="s">
        <v>265</v>
      </c>
      <c r="E1765" s="182" t="s">
        <v>266</v>
      </c>
      <c r="F1765" s="182" t="s">
        <v>266</v>
      </c>
    </row>
    <row r="1766" spans="1:6" x14ac:dyDescent="0.25">
      <c r="A1766" s="182">
        <v>40008903</v>
      </c>
      <c r="B1766" s="182" t="s">
        <v>1969</v>
      </c>
      <c r="C1766" s="182" t="s">
        <v>224</v>
      </c>
      <c r="D1766" s="182" t="s">
        <v>322</v>
      </c>
      <c r="E1766" s="182" t="s">
        <v>323</v>
      </c>
      <c r="F1766" s="182" t="s">
        <v>323</v>
      </c>
    </row>
    <row r="1767" spans="1:6" x14ac:dyDescent="0.25">
      <c r="A1767" s="182">
        <v>40007536</v>
      </c>
      <c r="B1767" s="182" t="s">
        <v>1970</v>
      </c>
      <c r="C1767" s="182" t="s">
        <v>224</v>
      </c>
      <c r="D1767" s="182" t="s">
        <v>303</v>
      </c>
      <c r="E1767" s="182" t="s">
        <v>304</v>
      </c>
      <c r="F1767" s="182" t="s">
        <v>304</v>
      </c>
    </row>
    <row r="1768" spans="1:6" x14ac:dyDescent="0.25">
      <c r="A1768" s="182">
        <v>40001821</v>
      </c>
      <c r="B1768" s="182" t="s">
        <v>1971</v>
      </c>
      <c r="C1768" s="182" t="s">
        <v>224</v>
      </c>
      <c r="D1768" s="182" t="s">
        <v>303</v>
      </c>
      <c r="E1768" s="182" t="s">
        <v>304</v>
      </c>
      <c r="F1768" s="182" t="s">
        <v>304</v>
      </c>
    </row>
    <row r="1769" spans="1:6" x14ac:dyDescent="0.25">
      <c r="A1769" s="182">
        <v>40001801</v>
      </c>
      <c r="B1769" s="182" t="s">
        <v>1972</v>
      </c>
      <c r="C1769" s="182" t="s">
        <v>224</v>
      </c>
      <c r="D1769" s="182" t="s">
        <v>303</v>
      </c>
      <c r="E1769" s="182" t="s">
        <v>304</v>
      </c>
      <c r="F1769" s="182" t="s">
        <v>304</v>
      </c>
    </row>
    <row r="1770" spans="1:6" x14ac:dyDescent="0.25">
      <c r="A1770" s="182">
        <v>40000214</v>
      </c>
      <c r="B1770" s="182" t="s">
        <v>1973</v>
      </c>
      <c r="C1770" s="182" t="s">
        <v>224</v>
      </c>
      <c r="D1770" s="182" t="s">
        <v>228</v>
      </c>
      <c r="E1770" s="182" t="s">
        <v>229</v>
      </c>
      <c r="F1770" s="182" t="s">
        <v>229</v>
      </c>
    </row>
    <row r="1771" spans="1:6" x14ac:dyDescent="0.25">
      <c r="A1771" s="182">
        <v>40008521</v>
      </c>
      <c r="B1771" s="182" t="s">
        <v>1974</v>
      </c>
      <c r="C1771" s="182" t="s">
        <v>224</v>
      </c>
      <c r="D1771" s="182" t="s">
        <v>1733</v>
      </c>
      <c r="E1771" s="182" t="s">
        <v>1734</v>
      </c>
      <c r="F1771" s="182" t="s">
        <v>1734</v>
      </c>
    </row>
    <row r="1772" spans="1:6" x14ac:dyDescent="0.25">
      <c r="A1772" s="182">
        <v>40006737</v>
      </c>
      <c r="B1772" s="182" t="s">
        <v>1975</v>
      </c>
      <c r="C1772" s="182" t="s">
        <v>224</v>
      </c>
      <c r="D1772" s="182" t="s">
        <v>249</v>
      </c>
      <c r="E1772" s="182" t="s">
        <v>250</v>
      </c>
      <c r="F1772" s="182" t="s">
        <v>250</v>
      </c>
    </row>
    <row r="1773" spans="1:6" x14ac:dyDescent="0.25">
      <c r="A1773" s="182">
        <v>40007301</v>
      </c>
      <c r="B1773" s="182" t="s">
        <v>1976</v>
      </c>
      <c r="C1773" s="182" t="s">
        <v>224</v>
      </c>
      <c r="D1773" s="182" t="s">
        <v>303</v>
      </c>
      <c r="E1773" s="182" t="s">
        <v>304</v>
      </c>
      <c r="F1773" s="182" t="s">
        <v>304</v>
      </c>
    </row>
    <row r="1774" spans="1:6" x14ac:dyDescent="0.25">
      <c r="A1774" s="182">
        <v>40008570</v>
      </c>
      <c r="B1774" s="182" t="s">
        <v>1977</v>
      </c>
      <c r="C1774" s="182" t="s">
        <v>224</v>
      </c>
      <c r="D1774" s="182" t="s">
        <v>249</v>
      </c>
      <c r="E1774" s="182" t="s">
        <v>250</v>
      </c>
      <c r="F1774" s="182" t="s">
        <v>250</v>
      </c>
    </row>
    <row r="1775" spans="1:6" x14ac:dyDescent="0.25">
      <c r="A1775" s="182">
        <v>40007317</v>
      </c>
      <c r="B1775" s="182" t="s">
        <v>1978</v>
      </c>
      <c r="C1775" s="182" t="s">
        <v>224</v>
      </c>
      <c r="D1775" s="182" t="s">
        <v>303</v>
      </c>
      <c r="E1775" s="182" t="s">
        <v>304</v>
      </c>
      <c r="F1775" s="182" t="s">
        <v>304</v>
      </c>
    </row>
    <row r="1776" spans="1:6" x14ac:dyDescent="0.25">
      <c r="A1776" s="182">
        <v>40001633</v>
      </c>
      <c r="B1776" s="182" t="s">
        <v>1979</v>
      </c>
      <c r="C1776" s="182" t="s">
        <v>224</v>
      </c>
      <c r="D1776" s="182" t="s">
        <v>392</v>
      </c>
      <c r="E1776" s="182" t="s">
        <v>393</v>
      </c>
      <c r="F1776" s="182" t="s">
        <v>393</v>
      </c>
    </row>
    <row r="1777" spans="1:6" x14ac:dyDescent="0.25">
      <c r="A1777" s="182">
        <v>40001519</v>
      </c>
      <c r="B1777" s="182" t="s">
        <v>1980</v>
      </c>
      <c r="C1777" s="182" t="s">
        <v>224</v>
      </c>
      <c r="D1777" s="182" t="s">
        <v>303</v>
      </c>
      <c r="E1777" s="182" t="s">
        <v>304</v>
      </c>
      <c r="F1777" s="182" t="s">
        <v>304</v>
      </c>
    </row>
    <row r="1778" spans="1:6" x14ac:dyDescent="0.25">
      <c r="A1778" s="182">
        <v>40002569</v>
      </c>
      <c r="B1778" s="182" t="s">
        <v>1981</v>
      </c>
      <c r="C1778" s="182" t="s">
        <v>224</v>
      </c>
      <c r="D1778" s="182" t="s">
        <v>303</v>
      </c>
      <c r="E1778" s="182" t="s">
        <v>304</v>
      </c>
      <c r="F1778" s="182" t="s">
        <v>304</v>
      </c>
    </row>
    <row r="1779" spans="1:6" x14ac:dyDescent="0.25">
      <c r="A1779" s="182">
        <v>40002974</v>
      </c>
      <c r="B1779" s="182" t="s">
        <v>1982</v>
      </c>
      <c r="C1779" s="182" t="s">
        <v>224</v>
      </c>
      <c r="D1779" s="182" t="s">
        <v>303</v>
      </c>
      <c r="E1779" s="182" t="s">
        <v>304</v>
      </c>
      <c r="F1779" s="182" t="s">
        <v>304</v>
      </c>
    </row>
    <row r="1780" spans="1:6" x14ac:dyDescent="0.25">
      <c r="A1780" s="182">
        <v>40008369</v>
      </c>
      <c r="B1780" s="182" t="s">
        <v>1983</v>
      </c>
      <c r="C1780" s="182" t="s">
        <v>224</v>
      </c>
      <c r="D1780" s="182" t="s">
        <v>303</v>
      </c>
      <c r="E1780" s="182" t="s">
        <v>304</v>
      </c>
      <c r="F1780" s="182" t="s">
        <v>304</v>
      </c>
    </row>
    <row r="1781" spans="1:6" x14ac:dyDescent="0.25">
      <c r="A1781" s="182">
        <v>40006011</v>
      </c>
      <c r="B1781" s="182" t="s">
        <v>1984</v>
      </c>
      <c r="C1781" s="182" t="s">
        <v>224</v>
      </c>
      <c r="D1781" s="182" t="s">
        <v>303</v>
      </c>
      <c r="E1781" s="182" t="s">
        <v>304</v>
      </c>
      <c r="F1781" s="182" t="s">
        <v>304</v>
      </c>
    </row>
    <row r="1782" spans="1:6" x14ac:dyDescent="0.25">
      <c r="A1782" s="182">
        <v>40005649</v>
      </c>
      <c r="B1782" s="182" t="s">
        <v>1985</v>
      </c>
      <c r="C1782" s="182" t="s">
        <v>224</v>
      </c>
      <c r="D1782" s="182" t="s">
        <v>392</v>
      </c>
      <c r="E1782" s="182" t="s">
        <v>393</v>
      </c>
      <c r="F1782" s="182" t="s">
        <v>393</v>
      </c>
    </row>
    <row r="1783" spans="1:6" x14ac:dyDescent="0.25">
      <c r="A1783" s="182">
        <v>40005648</v>
      </c>
      <c r="B1783" s="182" t="s">
        <v>1985</v>
      </c>
      <c r="C1783" s="182" t="s">
        <v>224</v>
      </c>
      <c r="D1783" s="182" t="s">
        <v>303</v>
      </c>
      <c r="E1783" s="182" t="s">
        <v>304</v>
      </c>
      <c r="F1783" s="182" t="s">
        <v>304</v>
      </c>
    </row>
    <row r="1784" spans="1:6" x14ac:dyDescent="0.25">
      <c r="A1784" s="182">
        <v>40005647</v>
      </c>
      <c r="B1784" s="182" t="s">
        <v>1985</v>
      </c>
      <c r="C1784" s="182" t="s">
        <v>224</v>
      </c>
      <c r="D1784" s="182" t="s">
        <v>303</v>
      </c>
      <c r="E1784" s="182" t="s">
        <v>304</v>
      </c>
      <c r="F1784" s="182" t="s">
        <v>304</v>
      </c>
    </row>
    <row r="1785" spans="1:6" x14ac:dyDescent="0.25">
      <c r="A1785" s="182">
        <v>40005646</v>
      </c>
      <c r="B1785" s="182" t="s">
        <v>1985</v>
      </c>
      <c r="C1785" s="182" t="s">
        <v>224</v>
      </c>
      <c r="D1785" s="182" t="s">
        <v>303</v>
      </c>
      <c r="E1785" s="182" t="s">
        <v>304</v>
      </c>
      <c r="F1785" s="182" t="s">
        <v>304</v>
      </c>
    </row>
    <row r="1786" spans="1:6" x14ac:dyDescent="0.25">
      <c r="A1786" s="182">
        <v>40005642</v>
      </c>
      <c r="B1786" s="182" t="s">
        <v>1985</v>
      </c>
      <c r="C1786" s="182" t="s">
        <v>224</v>
      </c>
      <c r="D1786" s="182" t="s">
        <v>303</v>
      </c>
      <c r="E1786" s="182" t="s">
        <v>304</v>
      </c>
      <c r="F1786" s="182" t="s">
        <v>304</v>
      </c>
    </row>
    <row r="1787" spans="1:6" x14ac:dyDescent="0.25">
      <c r="A1787" s="182">
        <v>40003559</v>
      </c>
      <c r="B1787" s="182" t="s">
        <v>1986</v>
      </c>
      <c r="C1787" s="182" t="s">
        <v>224</v>
      </c>
      <c r="D1787" s="182" t="s">
        <v>303</v>
      </c>
      <c r="E1787" s="182" t="s">
        <v>304</v>
      </c>
      <c r="F1787" s="182" t="s">
        <v>304</v>
      </c>
    </row>
    <row r="1788" spans="1:6" x14ac:dyDescent="0.25">
      <c r="A1788" s="182">
        <v>40001739</v>
      </c>
      <c r="B1788" s="182" t="s">
        <v>1987</v>
      </c>
      <c r="C1788" s="182" t="s">
        <v>224</v>
      </c>
      <c r="D1788" s="182" t="s">
        <v>249</v>
      </c>
      <c r="E1788" s="182" t="s">
        <v>250</v>
      </c>
      <c r="F1788" s="182" t="s">
        <v>250</v>
      </c>
    </row>
    <row r="1789" spans="1:6" x14ac:dyDescent="0.25">
      <c r="A1789" s="182">
        <v>40001143</v>
      </c>
      <c r="B1789" s="182" t="s">
        <v>1988</v>
      </c>
      <c r="C1789" s="182" t="s">
        <v>224</v>
      </c>
      <c r="D1789" s="182" t="s">
        <v>303</v>
      </c>
      <c r="E1789" s="182" t="s">
        <v>304</v>
      </c>
      <c r="F1789" s="182" t="s">
        <v>304</v>
      </c>
    </row>
    <row r="1790" spans="1:6" x14ac:dyDescent="0.25">
      <c r="A1790" s="182">
        <v>40007545</v>
      </c>
      <c r="B1790" s="182" t="s">
        <v>1989</v>
      </c>
      <c r="C1790" s="182" t="s">
        <v>224</v>
      </c>
      <c r="D1790" s="182" t="s">
        <v>376</v>
      </c>
      <c r="E1790" s="182" t="s">
        <v>377</v>
      </c>
      <c r="F1790" s="182" t="s">
        <v>377</v>
      </c>
    </row>
    <row r="1791" spans="1:6" x14ac:dyDescent="0.25">
      <c r="A1791" s="182">
        <v>40008618</v>
      </c>
      <c r="B1791" s="182" t="s">
        <v>1990</v>
      </c>
      <c r="C1791" s="182" t="s">
        <v>224</v>
      </c>
      <c r="D1791" s="182" t="s">
        <v>249</v>
      </c>
      <c r="E1791" s="182" t="s">
        <v>250</v>
      </c>
      <c r="F1791" s="182" t="s">
        <v>250</v>
      </c>
    </row>
    <row r="1792" spans="1:6" x14ac:dyDescent="0.25">
      <c r="A1792" s="182">
        <v>40000436</v>
      </c>
      <c r="B1792" s="182" t="s">
        <v>1991</v>
      </c>
      <c r="C1792" s="182" t="s">
        <v>224</v>
      </c>
      <c r="D1792" s="182" t="s">
        <v>256</v>
      </c>
      <c r="E1792" s="182" t="s">
        <v>257</v>
      </c>
      <c r="F1792" s="182" t="s">
        <v>257</v>
      </c>
    </row>
    <row r="1793" spans="1:6" x14ac:dyDescent="0.25">
      <c r="A1793" s="182">
        <v>40007040</v>
      </c>
      <c r="B1793" s="182" t="s">
        <v>1992</v>
      </c>
      <c r="C1793" s="182" t="s">
        <v>224</v>
      </c>
      <c r="D1793" s="182" t="s">
        <v>309</v>
      </c>
      <c r="E1793" s="182" t="s">
        <v>310</v>
      </c>
      <c r="F1793" s="182" t="s">
        <v>310</v>
      </c>
    </row>
    <row r="1794" spans="1:6" x14ac:dyDescent="0.25">
      <c r="A1794" s="182">
        <v>40008106</v>
      </c>
      <c r="B1794" s="182" t="s">
        <v>1993</v>
      </c>
      <c r="C1794" s="182" t="s">
        <v>224</v>
      </c>
      <c r="D1794" s="182" t="s">
        <v>1994</v>
      </c>
      <c r="E1794" s="182" t="s">
        <v>1995</v>
      </c>
      <c r="F1794" s="182" t="s">
        <v>1995</v>
      </c>
    </row>
    <row r="1795" spans="1:6" x14ac:dyDescent="0.25">
      <c r="A1795" s="182">
        <v>40420146</v>
      </c>
      <c r="B1795" s="182" t="s">
        <v>1996</v>
      </c>
      <c r="C1795" s="182" t="s">
        <v>231</v>
      </c>
      <c r="D1795" s="182" t="s">
        <v>236</v>
      </c>
      <c r="E1795" s="182" t="s">
        <v>237</v>
      </c>
      <c r="F1795" s="182" t="s">
        <v>237</v>
      </c>
    </row>
    <row r="1796" spans="1:6" x14ac:dyDescent="0.25">
      <c r="A1796" s="182">
        <v>40007617</v>
      </c>
      <c r="B1796" s="182" t="s">
        <v>1997</v>
      </c>
      <c r="C1796" s="182" t="s">
        <v>224</v>
      </c>
      <c r="D1796" s="182" t="s">
        <v>303</v>
      </c>
      <c r="E1796" s="182" t="s">
        <v>304</v>
      </c>
      <c r="F1796" s="182" t="s">
        <v>304</v>
      </c>
    </row>
    <row r="1797" spans="1:6" x14ac:dyDescent="0.25">
      <c r="A1797" s="182">
        <v>40009164</v>
      </c>
      <c r="B1797" s="182" t="s">
        <v>1998</v>
      </c>
      <c r="C1797" s="182" t="s">
        <v>224</v>
      </c>
      <c r="D1797" s="182" t="s">
        <v>333</v>
      </c>
      <c r="E1797" s="182" t="s">
        <v>334</v>
      </c>
      <c r="F1797" s="182" t="s">
        <v>334</v>
      </c>
    </row>
    <row r="1798" spans="1:6" x14ac:dyDescent="0.25">
      <c r="A1798" s="182">
        <v>40421514</v>
      </c>
      <c r="B1798" s="182" t="s">
        <v>1999</v>
      </c>
      <c r="C1798" s="182" t="s">
        <v>231</v>
      </c>
      <c r="D1798" s="182" t="s">
        <v>232</v>
      </c>
      <c r="E1798" s="182" t="s">
        <v>233</v>
      </c>
      <c r="F1798" s="182" t="s">
        <v>233</v>
      </c>
    </row>
    <row r="1799" spans="1:6" x14ac:dyDescent="0.25">
      <c r="A1799" s="182">
        <v>40006358</v>
      </c>
      <c r="B1799" s="182" t="s">
        <v>2000</v>
      </c>
      <c r="C1799" s="182" t="s">
        <v>224</v>
      </c>
      <c r="D1799" s="182" t="s">
        <v>271</v>
      </c>
      <c r="E1799" s="182" t="s">
        <v>272</v>
      </c>
      <c r="F1799" s="182" t="s">
        <v>272</v>
      </c>
    </row>
    <row r="1800" spans="1:6" x14ac:dyDescent="0.25">
      <c r="A1800" s="182">
        <v>40421390</v>
      </c>
      <c r="B1800" s="182" t="s">
        <v>2001</v>
      </c>
      <c r="C1800" s="182" t="s">
        <v>231</v>
      </c>
      <c r="D1800" s="182" t="s">
        <v>236</v>
      </c>
      <c r="E1800" s="182" t="s">
        <v>237</v>
      </c>
      <c r="F1800" s="182" t="s">
        <v>237</v>
      </c>
    </row>
    <row r="1801" spans="1:6" x14ac:dyDescent="0.25">
      <c r="A1801" s="182">
        <v>40008875</v>
      </c>
      <c r="B1801" s="182" t="s">
        <v>2002</v>
      </c>
      <c r="C1801" s="182" t="s">
        <v>224</v>
      </c>
      <c r="D1801" s="182" t="s">
        <v>249</v>
      </c>
      <c r="E1801" s="182" t="s">
        <v>250</v>
      </c>
      <c r="F1801" s="182" t="s">
        <v>250</v>
      </c>
    </row>
    <row r="1802" spans="1:6" x14ac:dyDescent="0.25">
      <c r="A1802" s="182">
        <v>40005962</v>
      </c>
      <c r="B1802" s="182" t="s">
        <v>2003</v>
      </c>
      <c r="C1802" s="182" t="s">
        <v>224</v>
      </c>
      <c r="D1802" s="182" t="s">
        <v>303</v>
      </c>
      <c r="E1802" s="182" t="s">
        <v>304</v>
      </c>
      <c r="F1802" s="182" t="s">
        <v>304</v>
      </c>
    </row>
    <row r="1803" spans="1:6" x14ac:dyDescent="0.25">
      <c r="A1803" s="182">
        <v>40001471</v>
      </c>
      <c r="B1803" s="182" t="s">
        <v>2004</v>
      </c>
      <c r="C1803" s="182" t="s">
        <v>224</v>
      </c>
      <c r="D1803" s="182" t="s">
        <v>342</v>
      </c>
      <c r="E1803" s="182" t="s">
        <v>343</v>
      </c>
      <c r="F1803" s="182" t="s">
        <v>343</v>
      </c>
    </row>
    <row r="1804" spans="1:6" x14ac:dyDescent="0.25">
      <c r="A1804" s="182">
        <v>40002002</v>
      </c>
      <c r="B1804" s="182" t="s">
        <v>2005</v>
      </c>
      <c r="C1804" s="182" t="s">
        <v>224</v>
      </c>
      <c r="D1804" s="182" t="s">
        <v>333</v>
      </c>
      <c r="E1804" s="182" t="s">
        <v>334</v>
      </c>
      <c r="F1804" s="182" t="s">
        <v>334</v>
      </c>
    </row>
    <row r="1805" spans="1:6" x14ac:dyDescent="0.25">
      <c r="A1805" s="182">
        <v>40009882</v>
      </c>
      <c r="B1805" s="182" t="s">
        <v>2006</v>
      </c>
      <c r="C1805" s="182" t="s">
        <v>224</v>
      </c>
      <c r="D1805" s="182" t="s">
        <v>291</v>
      </c>
      <c r="E1805" s="182" t="s">
        <v>292</v>
      </c>
      <c r="F1805" s="182" t="s">
        <v>292</v>
      </c>
    </row>
    <row r="1806" spans="1:6" x14ac:dyDescent="0.25">
      <c r="A1806" s="182">
        <v>40001581</v>
      </c>
      <c r="B1806" s="182" t="s">
        <v>2007</v>
      </c>
      <c r="C1806" s="182" t="s">
        <v>224</v>
      </c>
      <c r="D1806" s="182" t="s">
        <v>333</v>
      </c>
      <c r="E1806" s="182" t="s">
        <v>334</v>
      </c>
      <c r="F1806" s="182" t="s">
        <v>334</v>
      </c>
    </row>
    <row r="1807" spans="1:6" x14ac:dyDescent="0.25">
      <c r="A1807" s="182">
        <v>40008494</v>
      </c>
      <c r="B1807" s="182" t="s">
        <v>2008</v>
      </c>
      <c r="C1807" s="182" t="s">
        <v>224</v>
      </c>
      <c r="D1807" s="182" t="s">
        <v>449</v>
      </c>
      <c r="E1807" s="182" t="s">
        <v>450</v>
      </c>
      <c r="F1807" s="182" t="s">
        <v>450</v>
      </c>
    </row>
    <row r="1808" spans="1:6" x14ac:dyDescent="0.25">
      <c r="A1808" s="182">
        <v>40005944</v>
      </c>
      <c r="B1808" s="182" t="s">
        <v>2009</v>
      </c>
      <c r="C1808" s="182" t="s">
        <v>224</v>
      </c>
      <c r="D1808" s="182" t="s">
        <v>279</v>
      </c>
      <c r="E1808" s="182" t="s">
        <v>280</v>
      </c>
      <c r="F1808" s="182" t="s">
        <v>280</v>
      </c>
    </row>
    <row r="1809" spans="1:6" x14ac:dyDescent="0.25">
      <c r="A1809" s="182">
        <v>40000215</v>
      </c>
      <c r="B1809" s="182" t="s">
        <v>2010</v>
      </c>
      <c r="C1809" s="182" t="s">
        <v>224</v>
      </c>
      <c r="D1809" s="182" t="s">
        <v>342</v>
      </c>
      <c r="E1809" s="182" t="s">
        <v>343</v>
      </c>
      <c r="F1809" s="182" t="s">
        <v>343</v>
      </c>
    </row>
    <row r="1810" spans="1:6" x14ac:dyDescent="0.25">
      <c r="A1810" s="182">
        <v>40424377</v>
      </c>
      <c r="B1810" s="182" t="s">
        <v>2011</v>
      </c>
      <c r="C1810" s="182" t="s">
        <v>231</v>
      </c>
      <c r="D1810" s="182" t="s">
        <v>242</v>
      </c>
      <c r="E1810" s="182" t="s">
        <v>243</v>
      </c>
      <c r="F1810" s="182" t="s">
        <v>243</v>
      </c>
    </row>
    <row r="1811" spans="1:6" x14ac:dyDescent="0.25">
      <c r="A1811" s="182">
        <v>40006269</v>
      </c>
      <c r="B1811" s="182" t="s">
        <v>2012</v>
      </c>
      <c r="C1811" s="182" t="s">
        <v>224</v>
      </c>
      <c r="D1811" s="182" t="s">
        <v>268</v>
      </c>
      <c r="E1811" s="182" t="s">
        <v>269</v>
      </c>
      <c r="F1811" s="182" t="s">
        <v>269</v>
      </c>
    </row>
    <row r="1812" spans="1:6" x14ac:dyDescent="0.25">
      <c r="A1812" s="182">
        <v>40003940</v>
      </c>
      <c r="B1812" s="182" t="s">
        <v>2013</v>
      </c>
      <c r="C1812" s="182" t="s">
        <v>224</v>
      </c>
      <c r="D1812" s="182" t="s">
        <v>249</v>
      </c>
      <c r="E1812" s="182" t="s">
        <v>250</v>
      </c>
      <c r="F1812" s="182" t="s">
        <v>250</v>
      </c>
    </row>
    <row r="1813" spans="1:6" x14ac:dyDescent="0.25">
      <c r="A1813" s="182">
        <v>40420759</v>
      </c>
      <c r="B1813" s="182" t="s">
        <v>2014</v>
      </c>
      <c r="C1813" s="182" t="s">
        <v>231</v>
      </c>
      <c r="D1813" s="182" t="s">
        <v>242</v>
      </c>
      <c r="E1813" s="182" t="s">
        <v>243</v>
      </c>
      <c r="F1813" s="182" t="s">
        <v>243</v>
      </c>
    </row>
    <row r="1814" spans="1:6" x14ac:dyDescent="0.25">
      <c r="A1814" s="182">
        <v>40420823</v>
      </c>
      <c r="B1814" s="182" t="s">
        <v>2015</v>
      </c>
      <c r="C1814" s="182" t="s">
        <v>231</v>
      </c>
      <c r="D1814" s="182" t="s">
        <v>232</v>
      </c>
      <c r="E1814" s="182" t="s">
        <v>233</v>
      </c>
      <c r="F1814" s="182" t="s">
        <v>233</v>
      </c>
    </row>
    <row r="1815" spans="1:6" x14ac:dyDescent="0.25">
      <c r="A1815" s="182">
        <v>40420537</v>
      </c>
      <c r="B1815" s="182" t="s">
        <v>2016</v>
      </c>
      <c r="C1815" s="182" t="s">
        <v>231</v>
      </c>
      <c r="D1815" s="182" t="s">
        <v>236</v>
      </c>
      <c r="E1815" s="182" t="s">
        <v>237</v>
      </c>
      <c r="F1815" s="182" t="s">
        <v>237</v>
      </c>
    </row>
    <row r="1816" spans="1:6" x14ac:dyDescent="0.25">
      <c r="A1816" s="182">
        <v>40424372</v>
      </c>
      <c r="B1816" s="182" t="s">
        <v>2017</v>
      </c>
      <c r="C1816" s="182" t="s">
        <v>231</v>
      </c>
      <c r="D1816" s="182" t="s">
        <v>285</v>
      </c>
      <c r="E1816" s="182" t="s">
        <v>286</v>
      </c>
      <c r="F1816" s="182" t="s">
        <v>286</v>
      </c>
    </row>
    <row r="1817" spans="1:6" x14ac:dyDescent="0.25">
      <c r="A1817" s="182">
        <v>40420993</v>
      </c>
      <c r="B1817" s="182" t="s">
        <v>2017</v>
      </c>
      <c r="C1817" s="182" t="s">
        <v>231</v>
      </c>
      <c r="D1817" s="182" t="s">
        <v>236</v>
      </c>
      <c r="E1817" s="182" t="s">
        <v>237</v>
      </c>
      <c r="F1817" s="182" t="s">
        <v>237</v>
      </c>
    </row>
    <row r="1818" spans="1:6" x14ac:dyDescent="0.25">
      <c r="A1818" s="182">
        <v>40420128</v>
      </c>
      <c r="B1818" s="182" t="s">
        <v>2017</v>
      </c>
      <c r="C1818" s="182" t="s">
        <v>231</v>
      </c>
      <c r="D1818" s="182" t="s">
        <v>232</v>
      </c>
      <c r="E1818" s="182" t="s">
        <v>233</v>
      </c>
      <c r="F1818" s="182" t="s">
        <v>233</v>
      </c>
    </row>
    <row r="1819" spans="1:6" x14ac:dyDescent="0.25">
      <c r="A1819" s="182">
        <v>40421517</v>
      </c>
      <c r="B1819" s="182" t="s">
        <v>2018</v>
      </c>
      <c r="C1819" s="182" t="s">
        <v>231</v>
      </c>
      <c r="D1819" s="182" t="s">
        <v>242</v>
      </c>
      <c r="E1819" s="182" t="s">
        <v>243</v>
      </c>
      <c r="F1819" s="182" t="s">
        <v>243</v>
      </c>
    </row>
    <row r="1820" spans="1:6" x14ac:dyDescent="0.25">
      <c r="A1820" s="182">
        <v>40424240</v>
      </c>
      <c r="B1820" s="182" t="s">
        <v>2019</v>
      </c>
      <c r="C1820" s="182" t="s">
        <v>231</v>
      </c>
      <c r="D1820" s="182" t="s">
        <v>232</v>
      </c>
      <c r="E1820" s="182" t="s">
        <v>233</v>
      </c>
      <c r="F1820" s="182" t="s">
        <v>233</v>
      </c>
    </row>
    <row r="1821" spans="1:6" x14ac:dyDescent="0.25">
      <c r="A1821" s="182">
        <v>40420649</v>
      </c>
      <c r="B1821" s="182" t="s">
        <v>2020</v>
      </c>
      <c r="C1821" s="182" t="s">
        <v>231</v>
      </c>
      <c r="D1821" s="182" t="s">
        <v>232</v>
      </c>
      <c r="E1821" s="182" t="s">
        <v>233</v>
      </c>
      <c r="F1821" s="182" t="s">
        <v>233</v>
      </c>
    </row>
    <row r="1822" spans="1:6" x14ac:dyDescent="0.25">
      <c r="A1822" s="182">
        <v>40420340</v>
      </c>
      <c r="B1822" s="182" t="s">
        <v>2021</v>
      </c>
      <c r="C1822" s="182" t="s">
        <v>231</v>
      </c>
      <c r="D1822" s="182" t="s">
        <v>232</v>
      </c>
      <c r="E1822" s="182" t="s">
        <v>233</v>
      </c>
      <c r="F1822" s="182" t="s">
        <v>233</v>
      </c>
    </row>
    <row r="1823" spans="1:6" x14ac:dyDescent="0.25">
      <c r="A1823" s="182">
        <v>40420371</v>
      </c>
      <c r="B1823" s="182" t="s">
        <v>2022</v>
      </c>
      <c r="C1823" s="182" t="s">
        <v>231</v>
      </c>
      <c r="D1823" s="182" t="s">
        <v>232</v>
      </c>
      <c r="E1823" s="182" t="s">
        <v>233</v>
      </c>
      <c r="F1823" s="182" t="s">
        <v>233</v>
      </c>
    </row>
    <row r="1824" spans="1:6" x14ac:dyDescent="0.25">
      <c r="A1824" s="182">
        <v>40420438</v>
      </c>
      <c r="B1824" s="182" t="s">
        <v>2023</v>
      </c>
      <c r="C1824" s="182" t="s">
        <v>231</v>
      </c>
      <c r="D1824" s="182" t="s">
        <v>232</v>
      </c>
      <c r="E1824" s="182" t="s">
        <v>233</v>
      </c>
      <c r="F1824" s="182" t="s">
        <v>233</v>
      </c>
    </row>
    <row r="1825" spans="1:6" x14ac:dyDescent="0.25">
      <c r="A1825" s="182">
        <v>40005968</v>
      </c>
      <c r="B1825" s="182" t="s">
        <v>2024</v>
      </c>
      <c r="C1825" s="182" t="s">
        <v>224</v>
      </c>
      <c r="D1825" s="182" t="s">
        <v>315</v>
      </c>
      <c r="E1825" s="182" t="s">
        <v>316</v>
      </c>
      <c r="F1825" s="182" t="s">
        <v>316</v>
      </c>
    </row>
    <row r="1826" spans="1:6" x14ac:dyDescent="0.25">
      <c r="A1826" s="182">
        <v>40424339</v>
      </c>
      <c r="B1826" s="182" t="s">
        <v>2025</v>
      </c>
      <c r="C1826" s="182" t="s">
        <v>231</v>
      </c>
      <c r="D1826" s="182" t="s">
        <v>285</v>
      </c>
      <c r="E1826" s="182" t="s">
        <v>286</v>
      </c>
      <c r="F1826" s="182" t="s">
        <v>286</v>
      </c>
    </row>
    <row r="1827" spans="1:6" x14ac:dyDescent="0.25">
      <c r="A1827" s="182">
        <v>40420256</v>
      </c>
      <c r="B1827" s="182" t="s">
        <v>2026</v>
      </c>
      <c r="C1827" s="182" t="s">
        <v>231</v>
      </c>
      <c r="D1827" s="182" t="s">
        <v>338</v>
      </c>
      <c r="E1827" s="182" t="s">
        <v>339</v>
      </c>
      <c r="F1827" s="182" t="s">
        <v>339</v>
      </c>
    </row>
    <row r="1828" spans="1:6" x14ac:dyDescent="0.25">
      <c r="A1828" s="182">
        <v>40420257</v>
      </c>
      <c r="B1828" s="182" t="s">
        <v>2027</v>
      </c>
      <c r="C1828" s="182" t="s">
        <v>231</v>
      </c>
      <c r="D1828" s="182" t="s">
        <v>338</v>
      </c>
      <c r="E1828" s="182" t="s">
        <v>339</v>
      </c>
      <c r="F1828" s="182" t="s">
        <v>339</v>
      </c>
    </row>
    <row r="1829" spans="1:6" x14ac:dyDescent="0.25">
      <c r="A1829" s="182">
        <v>40420117</v>
      </c>
      <c r="B1829" s="182" t="s">
        <v>2028</v>
      </c>
      <c r="C1829" s="182" t="s">
        <v>231</v>
      </c>
      <c r="D1829" s="182" t="s">
        <v>236</v>
      </c>
      <c r="E1829" s="182" t="s">
        <v>237</v>
      </c>
      <c r="F1829" s="182" t="s">
        <v>237</v>
      </c>
    </row>
    <row r="1830" spans="1:6" x14ac:dyDescent="0.25">
      <c r="A1830" s="182">
        <v>40420833</v>
      </c>
      <c r="B1830" s="182" t="s">
        <v>2029</v>
      </c>
      <c r="C1830" s="182" t="s">
        <v>231</v>
      </c>
      <c r="D1830" s="182" t="s">
        <v>232</v>
      </c>
      <c r="E1830" s="182" t="s">
        <v>233</v>
      </c>
      <c r="F1830" s="182" t="s">
        <v>233</v>
      </c>
    </row>
    <row r="1831" spans="1:6" x14ac:dyDescent="0.25">
      <c r="A1831" s="182">
        <v>40420149</v>
      </c>
      <c r="B1831" s="182" t="s">
        <v>2029</v>
      </c>
      <c r="C1831" s="182" t="s">
        <v>231</v>
      </c>
      <c r="D1831" s="182" t="s">
        <v>242</v>
      </c>
      <c r="E1831" s="182" t="s">
        <v>243</v>
      </c>
      <c r="F1831" s="182" t="s">
        <v>243</v>
      </c>
    </row>
    <row r="1832" spans="1:6" x14ac:dyDescent="0.25">
      <c r="A1832" s="182">
        <v>40420078</v>
      </c>
      <c r="B1832" s="182" t="s">
        <v>2030</v>
      </c>
      <c r="C1832" s="182" t="s">
        <v>231</v>
      </c>
      <c r="D1832" s="182" t="s">
        <v>242</v>
      </c>
      <c r="E1832" s="182" t="s">
        <v>243</v>
      </c>
      <c r="F1832" s="182" t="s">
        <v>243</v>
      </c>
    </row>
    <row r="1833" spans="1:6" x14ac:dyDescent="0.25">
      <c r="A1833" s="182">
        <v>40420642</v>
      </c>
      <c r="B1833" s="182" t="s">
        <v>2031</v>
      </c>
      <c r="C1833" s="182" t="s">
        <v>231</v>
      </c>
      <c r="D1833" s="182" t="s">
        <v>232</v>
      </c>
      <c r="E1833" s="182" t="s">
        <v>233</v>
      </c>
      <c r="F1833" s="182" t="s">
        <v>233</v>
      </c>
    </row>
    <row r="1834" spans="1:6" x14ac:dyDescent="0.25">
      <c r="A1834" s="182">
        <v>40420244</v>
      </c>
      <c r="B1834" s="182" t="s">
        <v>2031</v>
      </c>
      <c r="C1834" s="182" t="s">
        <v>231</v>
      </c>
      <c r="D1834" s="182" t="s">
        <v>236</v>
      </c>
      <c r="E1834" s="182" t="s">
        <v>237</v>
      </c>
      <c r="F1834" s="182" t="s">
        <v>237</v>
      </c>
    </row>
    <row r="1835" spans="1:6" x14ac:dyDescent="0.25">
      <c r="A1835" s="182">
        <v>40420526</v>
      </c>
      <c r="B1835" s="182" t="s">
        <v>2032</v>
      </c>
      <c r="C1835" s="182" t="s">
        <v>231</v>
      </c>
      <c r="D1835" s="182" t="s">
        <v>236</v>
      </c>
      <c r="E1835" s="182" t="s">
        <v>237</v>
      </c>
      <c r="F1835" s="182" t="s">
        <v>237</v>
      </c>
    </row>
    <row r="1836" spans="1:6" x14ac:dyDescent="0.25">
      <c r="A1836" s="182">
        <v>40420416</v>
      </c>
      <c r="B1836" s="182" t="s">
        <v>2032</v>
      </c>
      <c r="C1836" s="182" t="s">
        <v>231</v>
      </c>
      <c r="D1836" s="182" t="s">
        <v>285</v>
      </c>
      <c r="E1836" s="182" t="s">
        <v>286</v>
      </c>
      <c r="F1836" s="182" t="s">
        <v>286</v>
      </c>
    </row>
    <row r="1837" spans="1:6" x14ac:dyDescent="0.25">
      <c r="A1837" s="182">
        <v>40421436</v>
      </c>
      <c r="B1837" s="182" t="s">
        <v>2033</v>
      </c>
      <c r="C1837" s="182" t="s">
        <v>231</v>
      </c>
      <c r="D1837" s="182" t="s">
        <v>236</v>
      </c>
      <c r="E1837" s="182" t="s">
        <v>237</v>
      </c>
      <c r="F1837" s="182" t="s">
        <v>237</v>
      </c>
    </row>
    <row r="1838" spans="1:6" x14ac:dyDescent="0.25">
      <c r="A1838" s="182">
        <v>40421200</v>
      </c>
      <c r="B1838" s="182" t="s">
        <v>2034</v>
      </c>
      <c r="C1838" s="182" t="s">
        <v>231</v>
      </c>
      <c r="D1838" s="182" t="s">
        <v>236</v>
      </c>
      <c r="E1838" s="182" t="s">
        <v>237</v>
      </c>
      <c r="F1838" s="182" t="s">
        <v>237</v>
      </c>
    </row>
    <row r="1839" spans="1:6" x14ac:dyDescent="0.25">
      <c r="A1839" s="182">
        <v>40421066</v>
      </c>
      <c r="B1839" s="182" t="s">
        <v>2034</v>
      </c>
      <c r="C1839" s="182" t="s">
        <v>231</v>
      </c>
      <c r="D1839" s="182" t="s">
        <v>236</v>
      </c>
      <c r="E1839" s="182" t="s">
        <v>237</v>
      </c>
      <c r="F1839" s="182" t="s">
        <v>237</v>
      </c>
    </row>
    <row r="1840" spans="1:6" x14ac:dyDescent="0.25">
      <c r="A1840" s="182">
        <v>40420415</v>
      </c>
      <c r="B1840" s="182" t="s">
        <v>2034</v>
      </c>
      <c r="C1840" s="182" t="s">
        <v>231</v>
      </c>
      <c r="D1840" s="182" t="s">
        <v>285</v>
      </c>
      <c r="E1840" s="182" t="s">
        <v>286</v>
      </c>
      <c r="F1840" s="182" t="s">
        <v>286</v>
      </c>
    </row>
    <row r="1841" spans="1:6" x14ac:dyDescent="0.25">
      <c r="A1841" s="182">
        <v>40420394</v>
      </c>
      <c r="B1841" s="182" t="s">
        <v>2035</v>
      </c>
      <c r="C1841" s="182" t="s">
        <v>231</v>
      </c>
      <c r="D1841" s="182" t="s">
        <v>232</v>
      </c>
      <c r="E1841" s="182" t="s">
        <v>233</v>
      </c>
      <c r="F1841" s="182" t="s">
        <v>233</v>
      </c>
    </row>
    <row r="1842" spans="1:6" x14ac:dyDescent="0.25">
      <c r="A1842" s="182">
        <v>40420172</v>
      </c>
      <c r="B1842" s="182" t="s">
        <v>2036</v>
      </c>
      <c r="C1842" s="182" t="s">
        <v>231</v>
      </c>
      <c r="D1842" s="182" t="s">
        <v>236</v>
      </c>
      <c r="E1842" s="182" t="s">
        <v>237</v>
      </c>
      <c r="F1842" s="182" t="s">
        <v>237</v>
      </c>
    </row>
    <row r="1843" spans="1:6" x14ac:dyDescent="0.25">
      <c r="A1843" s="182">
        <v>40424313</v>
      </c>
      <c r="B1843" s="182" t="s">
        <v>2037</v>
      </c>
      <c r="C1843" s="182" t="s">
        <v>231</v>
      </c>
      <c r="D1843" s="182" t="s">
        <v>338</v>
      </c>
      <c r="E1843" s="182" t="s">
        <v>339</v>
      </c>
      <c r="F1843" s="182" t="s">
        <v>339</v>
      </c>
    </row>
    <row r="1844" spans="1:6" x14ac:dyDescent="0.25">
      <c r="A1844" s="182">
        <v>40421097</v>
      </c>
      <c r="B1844" s="182" t="s">
        <v>2038</v>
      </c>
      <c r="C1844" s="182" t="s">
        <v>231</v>
      </c>
      <c r="D1844" s="182" t="s">
        <v>236</v>
      </c>
      <c r="E1844" s="182" t="s">
        <v>237</v>
      </c>
      <c r="F1844" s="182" t="s">
        <v>237</v>
      </c>
    </row>
    <row r="1845" spans="1:6" x14ac:dyDescent="0.25">
      <c r="A1845" s="182">
        <v>40421184</v>
      </c>
      <c r="B1845" s="182" t="s">
        <v>2039</v>
      </c>
      <c r="C1845" s="182" t="s">
        <v>231</v>
      </c>
      <c r="D1845" s="182" t="s">
        <v>232</v>
      </c>
      <c r="E1845" s="182" t="s">
        <v>233</v>
      </c>
      <c r="F1845" s="182" t="s">
        <v>233</v>
      </c>
    </row>
    <row r="1846" spans="1:6" x14ac:dyDescent="0.25">
      <c r="A1846" s="182">
        <v>40424290</v>
      </c>
      <c r="B1846" s="182" t="s">
        <v>2040</v>
      </c>
      <c r="C1846" s="182" t="s">
        <v>231</v>
      </c>
      <c r="D1846" s="182" t="s">
        <v>232</v>
      </c>
      <c r="E1846" s="182" t="s">
        <v>233</v>
      </c>
      <c r="F1846" s="182" t="s">
        <v>233</v>
      </c>
    </row>
    <row r="1847" spans="1:6" x14ac:dyDescent="0.25">
      <c r="A1847" s="182">
        <v>40420998</v>
      </c>
      <c r="B1847" s="182" t="s">
        <v>2041</v>
      </c>
      <c r="C1847" s="182" t="s">
        <v>231</v>
      </c>
      <c r="D1847" s="182" t="s">
        <v>236</v>
      </c>
      <c r="E1847" s="182" t="s">
        <v>237</v>
      </c>
      <c r="F1847" s="182" t="s">
        <v>237</v>
      </c>
    </row>
    <row r="1848" spans="1:6" x14ac:dyDescent="0.25">
      <c r="A1848" s="182">
        <v>40421435</v>
      </c>
      <c r="B1848" s="182" t="s">
        <v>2042</v>
      </c>
      <c r="C1848" s="182" t="s">
        <v>231</v>
      </c>
      <c r="D1848" s="182" t="s">
        <v>232</v>
      </c>
      <c r="E1848" s="182" t="s">
        <v>233</v>
      </c>
      <c r="F1848" s="182" t="s">
        <v>233</v>
      </c>
    </row>
    <row r="1849" spans="1:6" x14ac:dyDescent="0.25">
      <c r="A1849" s="182">
        <v>40001495</v>
      </c>
      <c r="B1849" s="182" t="s">
        <v>2043</v>
      </c>
      <c r="C1849" s="182" t="s">
        <v>224</v>
      </c>
      <c r="D1849" s="182" t="s">
        <v>277</v>
      </c>
      <c r="E1849" s="182" t="s">
        <v>278</v>
      </c>
      <c r="F1849" s="182" t="s">
        <v>278</v>
      </c>
    </row>
    <row r="1850" spans="1:6" x14ac:dyDescent="0.25">
      <c r="A1850" s="182">
        <v>40421393</v>
      </c>
      <c r="B1850" s="182" t="s">
        <v>2044</v>
      </c>
      <c r="C1850" s="182" t="s">
        <v>231</v>
      </c>
      <c r="D1850" s="182" t="s">
        <v>338</v>
      </c>
      <c r="E1850" s="182" t="s">
        <v>339</v>
      </c>
      <c r="F1850" s="182" t="s">
        <v>339</v>
      </c>
    </row>
    <row r="1851" spans="1:6" x14ac:dyDescent="0.25">
      <c r="A1851" s="182">
        <v>40009966</v>
      </c>
      <c r="B1851" s="182" t="s">
        <v>2045</v>
      </c>
      <c r="C1851" s="182" t="s">
        <v>224</v>
      </c>
      <c r="D1851" s="182" t="s">
        <v>303</v>
      </c>
      <c r="E1851" s="182" t="s">
        <v>304</v>
      </c>
      <c r="F1851" s="182" t="s">
        <v>304</v>
      </c>
    </row>
    <row r="1852" spans="1:6" x14ac:dyDescent="0.25">
      <c r="A1852" s="182">
        <v>40424359</v>
      </c>
      <c r="B1852" s="182" t="s">
        <v>2046</v>
      </c>
      <c r="C1852" s="182" t="s">
        <v>231</v>
      </c>
      <c r="D1852" s="182" t="s">
        <v>236</v>
      </c>
      <c r="E1852" s="182" t="s">
        <v>237</v>
      </c>
      <c r="F1852" s="182" t="s">
        <v>237</v>
      </c>
    </row>
    <row r="1853" spans="1:6" x14ac:dyDescent="0.25">
      <c r="A1853" s="182">
        <v>40008380</v>
      </c>
      <c r="B1853" s="182" t="s">
        <v>2047</v>
      </c>
      <c r="C1853" s="182" t="s">
        <v>224</v>
      </c>
      <c r="D1853" s="182" t="s">
        <v>322</v>
      </c>
      <c r="E1853" s="182" t="s">
        <v>323</v>
      </c>
      <c r="F1853" s="182" t="s">
        <v>323</v>
      </c>
    </row>
    <row r="1854" spans="1:6" x14ac:dyDescent="0.25">
      <c r="A1854" s="182">
        <v>40420339</v>
      </c>
      <c r="B1854" s="182" t="s">
        <v>2048</v>
      </c>
      <c r="C1854" s="182" t="s">
        <v>231</v>
      </c>
      <c r="D1854" s="182" t="s">
        <v>232</v>
      </c>
      <c r="E1854" s="182" t="s">
        <v>233</v>
      </c>
      <c r="F1854" s="182" t="s">
        <v>233</v>
      </c>
    </row>
    <row r="1855" spans="1:6" x14ac:dyDescent="0.25">
      <c r="A1855" s="182">
        <v>40420580</v>
      </c>
      <c r="B1855" s="182" t="s">
        <v>2049</v>
      </c>
      <c r="C1855" s="182" t="s">
        <v>231</v>
      </c>
      <c r="D1855" s="182" t="s">
        <v>236</v>
      </c>
      <c r="E1855" s="182" t="s">
        <v>237</v>
      </c>
      <c r="F1855" s="182" t="s">
        <v>237</v>
      </c>
    </row>
    <row r="1856" spans="1:6" x14ac:dyDescent="0.25">
      <c r="A1856" s="182">
        <v>40420569</v>
      </c>
      <c r="B1856" s="182" t="s">
        <v>2050</v>
      </c>
      <c r="C1856" s="182" t="s">
        <v>231</v>
      </c>
      <c r="D1856" s="182" t="s">
        <v>232</v>
      </c>
      <c r="E1856" s="182" t="s">
        <v>233</v>
      </c>
      <c r="F1856" s="182" t="s">
        <v>233</v>
      </c>
    </row>
    <row r="1857" spans="1:6" x14ac:dyDescent="0.25">
      <c r="A1857" s="182">
        <v>40008378</v>
      </c>
      <c r="B1857" s="182" t="s">
        <v>2051</v>
      </c>
      <c r="C1857" s="182" t="s">
        <v>224</v>
      </c>
      <c r="D1857" s="182" t="s">
        <v>449</v>
      </c>
      <c r="E1857" s="182" t="s">
        <v>450</v>
      </c>
      <c r="F1857" s="182" t="s">
        <v>450</v>
      </c>
    </row>
    <row r="1858" spans="1:6" x14ac:dyDescent="0.25">
      <c r="A1858" s="182">
        <v>40007946</v>
      </c>
      <c r="B1858" s="182" t="s">
        <v>2052</v>
      </c>
      <c r="C1858" s="182" t="s">
        <v>224</v>
      </c>
      <c r="D1858" s="182" t="s">
        <v>449</v>
      </c>
      <c r="E1858" s="182" t="s">
        <v>450</v>
      </c>
      <c r="F1858" s="182" t="s">
        <v>450</v>
      </c>
    </row>
    <row r="1859" spans="1:6" x14ac:dyDescent="0.25">
      <c r="A1859" s="182">
        <v>40003405</v>
      </c>
      <c r="B1859" s="182" t="s">
        <v>2053</v>
      </c>
      <c r="C1859" s="182" t="s">
        <v>224</v>
      </c>
      <c r="D1859" s="182" t="s">
        <v>277</v>
      </c>
      <c r="E1859" s="182" t="s">
        <v>278</v>
      </c>
      <c r="F1859" s="182" t="s">
        <v>278</v>
      </c>
    </row>
    <row r="1860" spans="1:6" x14ac:dyDescent="0.25">
      <c r="A1860" s="182">
        <v>40007862</v>
      </c>
      <c r="B1860" s="182" t="s">
        <v>2054</v>
      </c>
      <c r="C1860" s="182" t="s">
        <v>224</v>
      </c>
      <c r="D1860" s="182" t="s">
        <v>225</v>
      </c>
      <c r="E1860" s="182" t="s">
        <v>226</v>
      </c>
      <c r="F1860" s="182" t="s">
        <v>226</v>
      </c>
    </row>
    <row r="1861" spans="1:6" x14ac:dyDescent="0.25">
      <c r="A1861" s="182">
        <v>40424277</v>
      </c>
      <c r="B1861" s="182" t="s">
        <v>2055</v>
      </c>
      <c r="C1861" s="182" t="s">
        <v>231</v>
      </c>
      <c r="D1861" s="182" t="s">
        <v>242</v>
      </c>
      <c r="E1861" s="182" t="s">
        <v>243</v>
      </c>
      <c r="F1861" s="182" t="s">
        <v>243</v>
      </c>
    </row>
    <row r="1862" spans="1:6" x14ac:dyDescent="0.25">
      <c r="A1862" s="182">
        <v>40006151</v>
      </c>
      <c r="B1862" s="182" t="s">
        <v>2056</v>
      </c>
      <c r="C1862" s="182" t="s">
        <v>224</v>
      </c>
      <c r="D1862" s="182" t="s">
        <v>368</v>
      </c>
      <c r="E1862" s="182" t="s">
        <v>369</v>
      </c>
      <c r="F1862" s="182" t="s">
        <v>369</v>
      </c>
    </row>
    <row r="1863" spans="1:6" x14ac:dyDescent="0.25">
      <c r="A1863" s="182">
        <v>40008932</v>
      </c>
      <c r="B1863" s="182" t="s">
        <v>2057</v>
      </c>
      <c r="C1863" s="182" t="s">
        <v>224</v>
      </c>
      <c r="D1863" s="182" t="s">
        <v>249</v>
      </c>
      <c r="E1863" s="182" t="s">
        <v>250</v>
      </c>
      <c r="F1863" s="182" t="s">
        <v>250</v>
      </c>
    </row>
    <row r="1864" spans="1:6" x14ac:dyDescent="0.25">
      <c r="A1864" s="182">
        <v>40009255</v>
      </c>
      <c r="B1864" s="182" t="s">
        <v>2058</v>
      </c>
      <c r="C1864" s="182" t="s">
        <v>224</v>
      </c>
      <c r="D1864" s="182" t="s">
        <v>306</v>
      </c>
      <c r="E1864" s="182" t="s">
        <v>307</v>
      </c>
      <c r="F1864" s="182" t="s">
        <v>307</v>
      </c>
    </row>
    <row r="1865" spans="1:6" x14ac:dyDescent="0.25">
      <c r="A1865" s="182">
        <v>40006908</v>
      </c>
      <c r="B1865" s="182" t="s">
        <v>2059</v>
      </c>
      <c r="C1865" s="182" t="s">
        <v>224</v>
      </c>
      <c r="D1865" s="182" t="s">
        <v>249</v>
      </c>
      <c r="E1865" s="182" t="s">
        <v>250</v>
      </c>
      <c r="F1865" s="182" t="s">
        <v>250</v>
      </c>
    </row>
    <row r="1866" spans="1:6" x14ac:dyDescent="0.25">
      <c r="A1866" s="182">
        <v>40006337</v>
      </c>
      <c r="B1866" s="182" t="s">
        <v>2060</v>
      </c>
      <c r="C1866" s="182" t="s">
        <v>224</v>
      </c>
      <c r="D1866" s="182" t="s">
        <v>315</v>
      </c>
      <c r="E1866" s="182" t="s">
        <v>316</v>
      </c>
      <c r="F1866" s="182" t="s">
        <v>316</v>
      </c>
    </row>
    <row r="1867" spans="1:6" x14ac:dyDescent="0.25">
      <c r="A1867" s="182">
        <v>40001120</v>
      </c>
      <c r="B1867" s="182" t="s">
        <v>2061</v>
      </c>
      <c r="C1867" s="182" t="s">
        <v>224</v>
      </c>
      <c r="D1867" s="182" t="s">
        <v>368</v>
      </c>
      <c r="E1867" s="182" t="s">
        <v>369</v>
      </c>
      <c r="F1867" s="182" t="s">
        <v>369</v>
      </c>
    </row>
    <row r="1868" spans="1:6" x14ac:dyDescent="0.25">
      <c r="A1868" s="182">
        <v>40007984</v>
      </c>
      <c r="B1868" s="182" t="s">
        <v>2062</v>
      </c>
      <c r="C1868" s="182" t="s">
        <v>224</v>
      </c>
      <c r="D1868" s="182" t="s">
        <v>404</v>
      </c>
      <c r="E1868" s="182" t="s">
        <v>405</v>
      </c>
      <c r="F1868" s="182" t="s">
        <v>405</v>
      </c>
    </row>
    <row r="1869" spans="1:6" x14ac:dyDescent="0.25">
      <c r="A1869" s="182">
        <v>40009637</v>
      </c>
      <c r="B1869" s="182" t="s">
        <v>2063</v>
      </c>
      <c r="C1869" s="182" t="s">
        <v>224</v>
      </c>
      <c r="D1869" s="182" t="s">
        <v>303</v>
      </c>
      <c r="E1869" s="182" t="s">
        <v>304</v>
      </c>
      <c r="F1869" s="182" t="s">
        <v>304</v>
      </c>
    </row>
    <row r="1870" spans="1:6" x14ac:dyDescent="0.25">
      <c r="A1870" s="182">
        <v>40005927</v>
      </c>
      <c r="B1870" s="182" t="s">
        <v>2064</v>
      </c>
      <c r="C1870" s="182" t="s">
        <v>224</v>
      </c>
      <c r="D1870" s="182" t="s">
        <v>404</v>
      </c>
      <c r="E1870" s="182" t="s">
        <v>405</v>
      </c>
      <c r="F1870" s="182" t="s">
        <v>405</v>
      </c>
    </row>
    <row r="1871" spans="1:6" x14ac:dyDescent="0.25">
      <c r="A1871" s="182">
        <v>40004556</v>
      </c>
      <c r="B1871" s="182" t="s">
        <v>2065</v>
      </c>
      <c r="C1871" s="182" t="s">
        <v>224</v>
      </c>
      <c r="D1871" s="182" t="s">
        <v>342</v>
      </c>
      <c r="E1871" s="182" t="s">
        <v>343</v>
      </c>
      <c r="F1871" s="182" t="s">
        <v>343</v>
      </c>
    </row>
    <row r="1872" spans="1:6" x14ac:dyDescent="0.25">
      <c r="A1872" s="182">
        <v>40420062</v>
      </c>
      <c r="B1872" s="182" t="s">
        <v>2066</v>
      </c>
      <c r="C1872" s="182" t="s">
        <v>231</v>
      </c>
      <c r="D1872" s="182" t="s">
        <v>236</v>
      </c>
      <c r="E1872" s="182" t="s">
        <v>237</v>
      </c>
      <c r="F1872" s="182" t="s">
        <v>237</v>
      </c>
    </row>
    <row r="1873" spans="1:6" x14ac:dyDescent="0.25">
      <c r="A1873" s="182">
        <v>40009535</v>
      </c>
      <c r="B1873" s="182" t="s">
        <v>2067</v>
      </c>
      <c r="C1873" s="182" t="s">
        <v>224</v>
      </c>
      <c r="D1873" s="182" t="s">
        <v>333</v>
      </c>
      <c r="E1873" s="182" t="s">
        <v>334</v>
      </c>
      <c r="F1873" s="182" t="s">
        <v>334</v>
      </c>
    </row>
    <row r="1874" spans="1:6" x14ac:dyDescent="0.25">
      <c r="A1874" s="182">
        <v>40000667</v>
      </c>
      <c r="B1874" s="182" t="s">
        <v>2068</v>
      </c>
      <c r="C1874" s="182" t="s">
        <v>224</v>
      </c>
      <c r="D1874" s="182" t="s">
        <v>322</v>
      </c>
      <c r="E1874" s="182" t="s">
        <v>323</v>
      </c>
      <c r="F1874" s="182" t="s">
        <v>323</v>
      </c>
    </row>
    <row r="1875" spans="1:6" x14ac:dyDescent="0.25">
      <c r="A1875" s="182">
        <v>40005817</v>
      </c>
      <c r="B1875" s="182" t="s">
        <v>2069</v>
      </c>
      <c r="C1875" s="182" t="s">
        <v>224</v>
      </c>
      <c r="D1875" s="182" t="s">
        <v>228</v>
      </c>
      <c r="E1875" s="182" t="s">
        <v>229</v>
      </c>
      <c r="F1875" s="182" t="s">
        <v>229</v>
      </c>
    </row>
    <row r="1876" spans="1:6" x14ac:dyDescent="0.25">
      <c r="A1876" s="182">
        <v>40008091</v>
      </c>
      <c r="B1876" s="182" t="s">
        <v>2070</v>
      </c>
      <c r="C1876" s="182" t="s">
        <v>224</v>
      </c>
      <c r="D1876" s="182" t="s">
        <v>333</v>
      </c>
      <c r="E1876" s="182" t="s">
        <v>334</v>
      </c>
      <c r="F1876" s="182" t="s">
        <v>334</v>
      </c>
    </row>
    <row r="1877" spans="1:6" x14ac:dyDescent="0.25">
      <c r="A1877" s="182">
        <v>40002977</v>
      </c>
      <c r="B1877" s="182" t="s">
        <v>2071</v>
      </c>
      <c r="C1877" s="182" t="s">
        <v>224</v>
      </c>
      <c r="D1877" s="182" t="s">
        <v>279</v>
      </c>
      <c r="E1877" s="182" t="s">
        <v>280</v>
      </c>
      <c r="F1877" s="182" t="s">
        <v>280</v>
      </c>
    </row>
    <row r="1878" spans="1:6" x14ac:dyDescent="0.25">
      <c r="A1878" s="182">
        <v>40004428</v>
      </c>
      <c r="B1878" s="182" t="s">
        <v>2072</v>
      </c>
      <c r="C1878" s="182" t="s">
        <v>224</v>
      </c>
      <c r="D1878" s="182" t="s">
        <v>342</v>
      </c>
      <c r="E1878" s="182" t="s">
        <v>343</v>
      </c>
      <c r="F1878" s="182" t="s">
        <v>343</v>
      </c>
    </row>
    <row r="1879" spans="1:6" x14ac:dyDescent="0.25">
      <c r="A1879" s="182">
        <v>40008352</v>
      </c>
      <c r="B1879" s="182" t="s">
        <v>2073</v>
      </c>
      <c r="C1879" s="182" t="s">
        <v>224</v>
      </c>
      <c r="D1879" s="182" t="s">
        <v>277</v>
      </c>
      <c r="E1879" s="182" t="s">
        <v>278</v>
      </c>
      <c r="F1879" s="182" t="s">
        <v>278</v>
      </c>
    </row>
    <row r="1880" spans="1:6" x14ac:dyDescent="0.25">
      <c r="A1880" s="182">
        <v>40001960</v>
      </c>
      <c r="B1880" s="182" t="s">
        <v>2074</v>
      </c>
      <c r="C1880" s="182" t="s">
        <v>224</v>
      </c>
      <c r="D1880" s="182" t="s">
        <v>262</v>
      </c>
      <c r="E1880" s="182" t="s">
        <v>263</v>
      </c>
      <c r="F1880" s="182" t="s">
        <v>263</v>
      </c>
    </row>
    <row r="1881" spans="1:6" x14ac:dyDescent="0.25">
      <c r="A1881" s="182">
        <v>40002667</v>
      </c>
      <c r="B1881" s="182" t="s">
        <v>2075</v>
      </c>
      <c r="C1881" s="182" t="s">
        <v>224</v>
      </c>
      <c r="D1881" s="182" t="s">
        <v>309</v>
      </c>
      <c r="E1881" s="182" t="s">
        <v>310</v>
      </c>
      <c r="F1881" s="182" t="s">
        <v>310</v>
      </c>
    </row>
    <row r="1882" spans="1:6" x14ac:dyDescent="0.25">
      <c r="A1882" s="182">
        <v>40002050</v>
      </c>
      <c r="B1882" s="182" t="s">
        <v>2076</v>
      </c>
      <c r="C1882" s="182" t="s">
        <v>224</v>
      </c>
      <c r="D1882" s="182" t="s">
        <v>306</v>
      </c>
      <c r="E1882" s="182" t="s">
        <v>307</v>
      </c>
      <c r="F1882" s="182" t="s">
        <v>307</v>
      </c>
    </row>
    <row r="1883" spans="1:6" x14ac:dyDescent="0.25">
      <c r="A1883" s="182">
        <v>40002010</v>
      </c>
      <c r="B1883" s="182" t="s">
        <v>2077</v>
      </c>
      <c r="C1883" s="182" t="s">
        <v>224</v>
      </c>
      <c r="D1883" s="182" t="s">
        <v>322</v>
      </c>
      <c r="E1883" s="182" t="s">
        <v>323</v>
      </c>
      <c r="F1883" s="182" t="s">
        <v>323</v>
      </c>
    </row>
    <row r="1884" spans="1:6" x14ac:dyDescent="0.25">
      <c r="A1884" s="182">
        <v>40002579</v>
      </c>
      <c r="B1884" s="182" t="s">
        <v>2078</v>
      </c>
      <c r="C1884" s="182" t="s">
        <v>224</v>
      </c>
      <c r="D1884" s="182" t="s">
        <v>262</v>
      </c>
      <c r="E1884" s="182" t="s">
        <v>263</v>
      </c>
      <c r="F1884" s="182" t="s">
        <v>263</v>
      </c>
    </row>
    <row r="1885" spans="1:6" x14ac:dyDescent="0.25">
      <c r="A1885" s="182">
        <v>40002492</v>
      </c>
      <c r="B1885" s="182" t="s">
        <v>2078</v>
      </c>
      <c r="C1885" s="182" t="s">
        <v>224</v>
      </c>
      <c r="D1885" s="182" t="s">
        <v>228</v>
      </c>
      <c r="E1885" s="182" t="s">
        <v>229</v>
      </c>
      <c r="F1885" s="182" t="s">
        <v>229</v>
      </c>
    </row>
    <row r="1886" spans="1:6" x14ac:dyDescent="0.25">
      <c r="A1886" s="182">
        <v>40002458</v>
      </c>
      <c r="B1886" s="182" t="s">
        <v>2078</v>
      </c>
      <c r="C1886" s="182" t="s">
        <v>224</v>
      </c>
      <c r="D1886" s="182" t="s">
        <v>277</v>
      </c>
      <c r="E1886" s="182" t="s">
        <v>278</v>
      </c>
      <c r="F1886" s="182" t="s">
        <v>278</v>
      </c>
    </row>
    <row r="1887" spans="1:6" x14ac:dyDescent="0.25">
      <c r="A1887" s="182">
        <v>40421048</v>
      </c>
      <c r="B1887" s="182" t="s">
        <v>2079</v>
      </c>
      <c r="C1887" s="182" t="s">
        <v>231</v>
      </c>
      <c r="D1887" s="182" t="s">
        <v>236</v>
      </c>
      <c r="E1887" s="182" t="s">
        <v>237</v>
      </c>
      <c r="F1887" s="182" t="s">
        <v>237</v>
      </c>
    </row>
    <row r="1888" spans="1:6" x14ac:dyDescent="0.25">
      <c r="A1888" s="182">
        <v>40005437</v>
      </c>
      <c r="B1888" s="182" t="s">
        <v>2080</v>
      </c>
      <c r="C1888" s="182" t="s">
        <v>224</v>
      </c>
      <c r="D1888" s="182" t="s">
        <v>333</v>
      </c>
      <c r="E1888" s="182" t="s">
        <v>334</v>
      </c>
      <c r="F1888" s="182" t="s">
        <v>334</v>
      </c>
    </row>
    <row r="1889" spans="1:6" x14ac:dyDescent="0.25">
      <c r="A1889" s="182">
        <v>40007029</v>
      </c>
      <c r="B1889" s="182" t="s">
        <v>2081</v>
      </c>
      <c r="C1889" s="182" t="s">
        <v>224</v>
      </c>
      <c r="D1889" s="182" t="s">
        <v>256</v>
      </c>
      <c r="E1889" s="182" t="s">
        <v>257</v>
      </c>
      <c r="F1889" s="182" t="s">
        <v>257</v>
      </c>
    </row>
    <row r="1890" spans="1:6" x14ac:dyDescent="0.25">
      <c r="A1890" s="182">
        <v>40005308</v>
      </c>
      <c r="B1890" s="182" t="s">
        <v>2081</v>
      </c>
      <c r="C1890" s="182" t="s">
        <v>224</v>
      </c>
      <c r="D1890" s="182" t="s">
        <v>256</v>
      </c>
      <c r="E1890" s="182" t="s">
        <v>257</v>
      </c>
      <c r="F1890" s="182" t="s">
        <v>257</v>
      </c>
    </row>
    <row r="1891" spans="1:6" x14ac:dyDescent="0.25">
      <c r="A1891" s="182">
        <v>40006910</v>
      </c>
      <c r="B1891" s="182" t="s">
        <v>2082</v>
      </c>
      <c r="C1891" s="182" t="s">
        <v>224</v>
      </c>
      <c r="D1891" s="182" t="s">
        <v>265</v>
      </c>
      <c r="E1891" s="182" t="s">
        <v>266</v>
      </c>
      <c r="F1891" s="182" t="s">
        <v>266</v>
      </c>
    </row>
    <row r="1892" spans="1:6" x14ac:dyDescent="0.25">
      <c r="A1892" s="182">
        <v>40004012</v>
      </c>
      <c r="B1892" s="182" t="s">
        <v>2083</v>
      </c>
      <c r="C1892" s="182" t="s">
        <v>224</v>
      </c>
      <c r="D1892" s="182" t="s">
        <v>249</v>
      </c>
      <c r="E1892" s="182" t="s">
        <v>250</v>
      </c>
      <c r="F1892" s="182" t="s">
        <v>250</v>
      </c>
    </row>
    <row r="1893" spans="1:6" x14ac:dyDescent="0.25">
      <c r="A1893" s="182">
        <v>40007871</v>
      </c>
      <c r="B1893" s="182" t="s">
        <v>2084</v>
      </c>
      <c r="C1893" s="182" t="s">
        <v>224</v>
      </c>
      <c r="D1893" s="182" t="s">
        <v>252</v>
      </c>
      <c r="E1893" s="182" t="s">
        <v>253</v>
      </c>
      <c r="F1893" s="182" t="s">
        <v>253</v>
      </c>
    </row>
    <row r="1894" spans="1:6" x14ac:dyDescent="0.25">
      <c r="A1894" s="182">
        <v>40009478</v>
      </c>
      <c r="B1894" s="182" t="s">
        <v>2085</v>
      </c>
      <c r="C1894" s="182" t="s">
        <v>224</v>
      </c>
      <c r="D1894" s="182" t="s">
        <v>392</v>
      </c>
      <c r="E1894" s="182" t="s">
        <v>393</v>
      </c>
      <c r="F1894" s="182" t="s">
        <v>393</v>
      </c>
    </row>
    <row r="1895" spans="1:6" x14ac:dyDescent="0.25">
      <c r="A1895" s="182">
        <v>40009027</v>
      </c>
      <c r="B1895" s="182" t="s">
        <v>2085</v>
      </c>
      <c r="C1895" s="182" t="s">
        <v>224</v>
      </c>
      <c r="D1895" s="182" t="s">
        <v>277</v>
      </c>
      <c r="E1895" s="182" t="s">
        <v>278</v>
      </c>
      <c r="F1895" s="182" t="s">
        <v>278</v>
      </c>
    </row>
    <row r="1896" spans="1:6" x14ac:dyDescent="0.25">
      <c r="A1896" s="182">
        <v>40004649</v>
      </c>
      <c r="B1896" s="182" t="s">
        <v>2086</v>
      </c>
      <c r="C1896" s="182" t="s">
        <v>224</v>
      </c>
      <c r="D1896" s="182" t="s">
        <v>322</v>
      </c>
      <c r="E1896" s="182" t="s">
        <v>323</v>
      </c>
      <c r="F1896" s="182" t="s">
        <v>323</v>
      </c>
    </row>
    <row r="1897" spans="1:6" x14ac:dyDescent="0.25">
      <c r="A1897" s="182">
        <v>40000856</v>
      </c>
      <c r="B1897" s="182" t="s">
        <v>2087</v>
      </c>
      <c r="C1897" s="182" t="s">
        <v>224</v>
      </c>
      <c r="D1897" s="182" t="s">
        <v>265</v>
      </c>
      <c r="E1897" s="182" t="s">
        <v>266</v>
      </c>
      <c r="F1897" s="182" t="s">
        <v>266</v>
      </c>
    </row>
    <row r="1898" spans="1:6" x14ac:dyDescent="0.25">
      <c r="A1898" s="182">
        <v>40004191</v>
      </c>
      <c r="B1898" s="182" t="s">
        <v>2088</v>
      </c>
      <c r="C1898" s="182" t="s">
        <v>224</v>
      </c>
      <c r="D1898" s="182" t="s">
        <v>265</v>
      </c>
      <c r="E1898" s="182" t="s">
        <v>266</v>
      </c>
      <c r="F1898" s="182" t="s">
        <v>266</v>
      </c>
    </row>
    <row r="1899" spans="1:6" x14ac:dyDescent="0.25">
      <c r="A1899" s="182">
        <v>40005359</v>
      </c>
      <c r="B1899" s="182" t="s">
        <v>2089</v>
      </c>
      <c r="C1899" s="182" t="s">
        <v>224</v>
      </c>
      <c r="D1899" s="182" t="s">
        <v>322</v>
      </c>
      <c r="E1899" s="182" t="s">
        <v>323</v>
      </c>
      <c r="F1899" s="182" t="s">
        <v>323</v>
      </c>
    </row>
    <row r="1900" spans="1:6" x14ac:dyDescent="0.25">
      <c r="A1900" s="182">
        <v>40002679</v>
      </c>
      <c r="B1900" s="182" t="s">
        <v>2090</v>
      </c>
      <c r="C1900" s="182" t="s">
        <v>224</v>
      </c>
      <c r="D1900" s="182" t="s">
        <v>265</v>
      </c>
      <c r="E1900" s="182" t="s">
        <v>266</v>
      </c>
      <c r="F1900" s="182" t="s">
        <v>266</v>
      </c>
    </row>
    <row r="1901" spans="1:6" x14ac:dyDescent="0.25">
      <c r="A1901" s="182">
        <v>40007892</v>
      </c>
      <c r="B1901" s="182" t="s">
        <v>2091</v>
      </c>
      <c r="C1901" s="182" t="s">
        <v>224</v>
      </c>
      <c r="D1901" s="182" t="s">
        <v>333</v>
      </c>
      <c r="E1901" s="182" t="s">
        <v>334</v>
      </c>
      <c r="F1901" s="182" t="s">
        <v>334</v>
      </c>
    </row>
    <row r="1902" spans="1:6" x14ac:dyDescent="0.25">
      <c r="A1902" s="182">
        <v>40006127</v>
      </c>
      <c r="B1902" s="182" t="s">
        <v>2092</v>
      </c>
      <c r="C1902" s="182" t="s">
        <v>224</v>
      </c>
      <c r="D1902" s="182" t="s">
        <v>315</v>
      </c>
      <c r="E1902" s="182" t="s">
        <v>316</v>
      </c>
      <c r="F1902" s="182" t="s">
        <v>316</v>
      </c>
    </row>
    <row r="1903" spans="1:6" x14ac:dyDescent="0.25">
      <c r="A1903" s="182">
        <v>40005929</v>
      </c>
      <c r="B1903" s="182" t="s">
        <v>2092</v>
      </c>
      <c r="C1903" s="182" t="s">
        <v>224</v>
      </c>
      <c r="D1903" s="182" t="s">
        <v>449</v>
      </c>
      <c r="E1903" s="182" t="s">
        <v>450</v>
      </c>
      <c r="F1903" s="182" t="s">
        <v>450</v>
      </c>
    </row>
    <row r="1904" spans="1:6" x14ac:dyDescent="0.25">
      <c r="A1904" s="182">
        <v>40001751</v>
      </c>
      <c r="B1904" s="182" t="s">
        <v>2093</v>
      </c>
      <c r="C1904" s="182" t="s">
        <v>224</v>
      </c>
      <c r="D1904" s="182" t="s">
        <v>279</v>
      </c>
      <c r="E1904" s="182" t="s">
        <v>280</v>
      </c>
      <c r="F1904" s="182" t="s">
        <v>280</v>
      </c>
    </row>
    <row r="1905" spans="1:6" x14ac:dyDescent="0.25">
      <c r="A1905" s="182">
        <v>40002243</v>
      </c>
      <c r="B1905" s="182" t="s">
        <v>2094</v>
      </c>
      <c r="C1905" s="182" t="s">
        <v>224</v>
      </c>
      <c r="D1905" s="182" t="s">
        <v>225</v>
      </c>
      <c r="E1905" s="182" t="s">
        <v>226</v>
      </c>
      <c r="F1905" s="182" t="s">
        <v>226</v>
      </c>
    </row>
    <row r="1906" spans="1:6" x14ac:dyDescent="0.25">
      <c r="A1906" s="182">
        <v>40008163</v>
      </c>
      <c r="B1906" s="182" t="s">
        <v>2095</v>
      </c>
      <c r="C1906" s="182" t="s">
        <v>224</v>
      </c>
      <c r="D1906" s="182" t="s">
        <v>449</v>
      </c>
      <c r="E1906" s="182" t="s">
        <v>450</v>
      </c>
      <c r="F1906" s="182" t="s">
        <v>450</v>
      </c>
    </row>
    <row r="1907" spans="1:6" x14ac:dyDescent="0.25">
      <c r="A1907" s="182">
        <v>40002446</v>
      </c>
      <c r="B1907" s="182" t="s">
        <v>2096</v>
      </c>
      <c r="C1907" s="182" t="s">
        <v>224</v>
      </c>
      <c r="D1907" s="182" t="s">
        <v>225</v>
      </c>
      <c r="E1907" s="182" t="s">
        <v>226</v>
      </c>
      <c r="F1907" s="182" t="s">
        <v>226</v>
      </c>
    </row>
    <row r="1908" spans="1:6" x14ac:dyDescent="0.25">
      <c r="A1908" s="182">
        <v>40000182</v>
      </c>
      <c r="B1908" s="182" t="s">
        <v>2097</v>
      </c>
      <c r="C1908" s="182" t="s">
        <v>224</v>
      </c>
      <c r="D1908" s="182" t="s">
        <v>225</v>
      </c>
      <c r="E1908" s="182" t="s">
        <v>226</v>
      </c>
      <c r="F1908" s="182" t="s">
        <v>226</v>
      </c>
    </row>
    <row r="1909" spans="1:6" x14ac:dyDescent="0.25">
      <c r="A1909" s="182">
        <v>40001415</v>
      </c>
      <c r="B1909" s="182" t="s">
        <v>2098</v>
      </c>
      <c r="C1909" s="182" t="s">
        <v>224</v>
      </c>
      <c r="D1909" s="182" t="s">
        <v>225</v>
      </c>
      <c r="E1909" s="182" t="s">
        <v>226</v>
      </c>
      <c r="F1909" s="182" t="s">
        <v>226</v>
      </c>
    </row>
    <row r="1910" spans="1:6" x14ac:dyDescent="0.25">
      <c r="A1910" s="182">
        <v>40000188</v>
      </c>
      <c r="B1910" s="182" t="s">
        <v>2099</v>
      </c>
      <c r="C1910" s="182" t="s">
        <v>224</v>
      </c>
      <c r="D1910" s="182" t="s">
        <v>225</v>
      </c>
      <c r="E1910" s="182" t="s">
        <v>226</v>
      </c>
      <c r="F1910" s="182" t="s">
        <v>226</v>
      </c>
    </row>
    <row r="1911" spans="1:6" x14ac:dyDescent="0.25">
      <c r="A1911" s="182">
        <v>40000184</v>
      </c>
      <c r="B1911" s="182" t="s">
        <v>2100</v>
      </c>
      <c r="C1911" s="182" t="s">
        <v>224</v>
      </c>
      <c r="D1911" s="182" t="s">
        <v>225</v>
      </c>
      <c r="E1911" s="182" t="s">
        <v>226</v>
      </c>
      <c r="F1911" s="182" t="s">
        <v>226</v>
      </c>
    </row>
    <row r="1912" spans="1:6" x14ac:dyDescent="0.25">
      <c r="A1912" s="182">
        <v>40002463</v>
      </c>
      <c r="B1912" s="182" t="s">
        <v>2101</v>
      </c>
      <c r="C1912" s="182" t="s">
        <v>224</v>
      </c>
      <c r="D1912" s="182" t="s">
        <v>225</v>
      </c>
      <c r="E1912" s="182" t="s">
        <v>226</v>
      </c>
      <c r="F1912" s="182" t="s">
        <v>226</v>
      </c>
    </row>
    <row r="1913" spans="1:6" x14ac:dyDescent="0.25">
      <c r="A1913" s="182">
        <v>40002522</v>
      </c>
      <c r="B1913" s="182" t="s">
        <v>2102</v>
      </c>
      <c r="C1913" s="182" t="s">
        <v>224</v>
      </c>
      <c r="D1913" s="182" t="s">
        <v>225</v>
      </c>
      <c r="E1913" s="182" t="s">
        <v>226</v>
      </c>
      <c r="F1913" s="182" t="s">
        <v>226</v>
      </c>
    </row>
    <row r="1914" spans="1:6" x14ac:dyDescent="0.25">
      <c r="A1914" s="182">
        <v>40003649</v>
      </c>
      <c r="B1914" s="182" t="s">
        <v>2103</v>
      </c>
      <c r="C1914" s="182" t="s">
        <v>224</v>
      </c>
      <c r="D1914" s="182" t="s">
        <v>225</v>
      </c>
      <c r="E1914" s="182" t="s">
        <v>226</v>
      </c>
      <c r="F1914" s="182" t="s">
        <v>226</v>
      </c>
    </row>
    <row r="1915" spans="1:6" x14ac:dyDescent="0.25">
      <c r="A1915" s="182">
        <v>40006911</v>
      </c>
      <c r="B1915" s="182" t="s">
        <v>2104</v>
      </c>
      <c r="C1915" s="182" t="s">
        <v>224</v>
      </c>
      <c r="D1915" s="182" t="s">
        <v>279</v>
      </c>
      <c r="E1915" s="182" t="s">
        <v>280</v>
      </c>
      <c r="F1915" s="182" t="s">
        <v>280</v>
      </c>
    </row>
    <row r="1916" spans="1:6" x14ac:dyDescent="0.25">
      <c r="A1916" s="182">
        <v>40003322</v>
      </c>
      <c r="B1916" s="182" t="s">
        <v>2105</v>
      </c>
      <c r="C1916" s="182" t="s">
        <v>224</v>
      </c>
      <c r="D1916" s="182" t="s">
        <v>363</v>
      </c>
      <c r="E1916" s="182" t="s">
        <v>364</v>
      </c>
      <c r="F1916" s="182" t="s">
        <v>364</v>
      </c>
    </row>
    <row r="1917" spans="1:6" x14ac:dyDescent="0.25">
      <c r="A1917" s="182">
        <v>40420130</v>
      </c>
      <c r="B1917" s="182" t="s">
        <v>2106</v>
      </c>
      <c r="C1917" s="182" t="s">
        <v>231</v>
      </c>
      <c r="D1917" s="182" t="s">
        <v>232</v>
      </c>
      <c r="E1917" s="182" t="s">
        <v>233</v>
      </c>
      <c r="F1917" s="182" t="s">
        <v>233</v>
      </c>
    </row>
    <row r="1918" spans="1:6" x14ac:dyDescent="0.25">
      <c r="A1918" s="182">
        <v>40005111</v>
      </c>
      <c r="B1918" s="182" t="s">
        <v>2107</v>
      </c>
      <c r="C1918" s="182" t="s">
        <v>224</v>
      </c>
      <c r="D1918" s="182" t="s">
        <v>333</v>
      </c>
      <c r="E1918" s="182" t="s">
        <v>334</v>
      </c>
      <c r="F1918" s="182" t="s">
        <v>334</v>
      </c>
    </row>
    <row r="1919" spans="1:6" x14ac:dyDescent="0.25">
      <c r="A1919" s="182">
        <v>40004535</v>
      </c>
      <c r="B1919" s="182" t="s">
        <v>2107</v>
      </c>
      <c r="C1919" s="182" t="s">
        <v>224</v>
      </c>
      <c r="D1919" s="182" t="s">
        <v>291</v>
      </c>
      <c r="E1919" s="182" t="s">
        <v>292</v>
      </c>
      <c r="F1919" s="182" t="s">
        <v>292</v>
      </c>
    </row>
    <row r="1920" spans="1:6" x14ac:dyDescent="0.25">
      <c r="A1920" s="182">
        <v>40004263</v>
      </c>
      <c r="B1920" s="182" t="s">
        <v>2107</v>
      </c>
      <c r="C1920" s="182" t="s">
        <v>224</v>
      </c>
      <c r="D1920" s="182" t="s">
        <v>265</v>
      </c>
      <c r="E1920" s="182" t="s">
        <v>266</v>
      </c>
      <c r="F1920" s="182" t="s">
        <v>266</v>
      </c>
    </row>
    <row r="1921" spans="1:6" x14ac:dyDescent="0.25">
      <c r="A1921" s="182">
        <v>40003985</v>
      </c>
      <c r="B1921" s="182" t="s">
        <v>2107</v>
      </c>
      <c r="C1921" s="182" t="s">
        <v>224</v>
      </c>
      <c r="D1921" s="182" t="s">
        <v>303</v>
      </c>
      <c r="E1921" s="182" t="s">
        <v>304</v>
      </c>
      <c r="F1921" s="182" t="s">
        <v>304</v>
      </c>
    </row>
    <row r="1922" spans="1:6" x14ac:dyDescent="0.25">
      <c r="A1922" s="182">
        <v>40003941</v>
      </c>
      <c r="B1922" s="182" t="s">
        <v>2107</v>
      </c>
      <c r="C1922" s="182" t="s">
        <v>224</v>
      </c>
      <c r="D1922" s="182" t="s">
        <v>249</v>
      </c>
      <c r="E1922" s="182" t="s">
        <v>250</v>
      </c>
      <c r="F1922" s="182" t="s">
        <v>250</v>
      </c>
    </row>
    <row r="1923" spans="1:6" x14ac:dyDescent="0.25">
      <c r="A1923" s="182">
        <v>40003244</v>
      </c>
      <c r="B1923" s="182" t="s">
        <v>2108</v>
      </c>
      <c r="C1923" s="182" t="s">
        <v>224</v>
      </c>
      <c r="D1923" s="182" t="s">
        <v>225</v>
      </c>
      <c r="E1923" s="182" t="s">
        <v>226</v>
      </c>
      <c r="F1923" s="182" t="s">
        <v>226</v>
      </c>
    </row>
    <row r="1924" spans="1:6" x14ac:dyDescent="0.25">
      <c r="A1924" s="182">
        <v>40000186</v>
      </c>
      <c r="B1924" s="182" t="s">
        <v>2109</v>
      </c>
      <c r="C1924" s="182" t="s">
        <v>224</v>
      </c>
      <c r="D1924" s="182" t="s">
        <v>225</v>
      </c>
      <c r="E1924" s="182" t="s">
        <v>226</v>
      </c>
      <c r="F1924" s="182" t="s">
        <v>226</v>
      </c>
    </row>
    <row r="1925" spans="1:6" x14ac:dyDescent="0.25">
      <c r="A1925" s="182">
        <v>40001939</v>
      </c>
      <c r="B1925" s="182" t="s">
        <v>2110</v>
      </c>
      <c r="C1925" s="182" t="s">
        <v>224</v>
      </c>
      <c r="D1925" s="182" t="s">
        <v>225</v>
      </c>
      <c r="E1925" s="182" t="s">
        <v>226</v>
      </c>
      <c r="F1925" s="182" t="s">
        <v>226</v>
      </c>
    </row>
    <row r="1926" spans="1:6" x14ac:dyDescent="0.25">
      <c r="A1926" s="182">
        <v>40003468</v>
      </c>
      <c r="B1926" s="182" t="s">
        <v>2111</v>
      </c>
      <c r="C1926" s="182" t="s">
        <v>224</v>
      </c>
      <c r="D1926" s="182" t="s">
        <v>225</v>
      </c>
      <c r="E1926" s="182" t="s">
        <v>226</v>
      </c>
      <c r="F1926" s="182" t="s">
        <v>226</v>
      </c>
    </row>
    <row r="1927" spans="1:6" x14ac:dyDescent="0.25">
      <c r="A1927" s="182">
        <v>40005374</v>
      </c>
      <c r="B1927" s="182" t="s">
        <v>2112</v>
      </c>
      <c r="C1927" s="182" t="s">
        <v>224</v>
      </c>
      <c r="D1927" s="182" t="s">
        <v>333</v>
      </c>
      <c r="E1927" s="182" t="s">
        <v>334</v>
      </c>
      <c r="F1927" s="182" t="s">
        <v>334</v>
      </c>
    </row>
    <row r="1928" spans="1:6" x14ac:dyDescent="0.25">
      <c r="A1928" s="182">
        <v>40001607</v>
      </c>
      <c r="B1928" s="182" t="s">
        <v>2113</v>
      </c>
      <c r="C1928" s="182" t="s">
        <v>224</v>
      </c>
      <c r="D1928" s="182" t="s">
        <v>404</v>
      </c>
      <c r="E1928" s="182" t="s">
        <v>405</v>
      </c>
      <c r="F1928" s="182" t="s">
        <v>405</v>
      </c>
    </row>
    <row r="1929" spans="1:6" x14ac:dyDescent="0.25">
      <c r="A1929" s="182">
        <v>40000181</v>
      </c>
      <c r="B1929" s="182" t="s">
        <v>2114</v>
      </c>
      <c r="C1929" s="182" t="s">
        <v>224</v>
      </c>
      <c r="D1929" s="182" t="s">
        <v>363</v>
      </c>
      <c r="E1929" s="182" t="s">
        <v>364</v>
      </c>
      <c r="F1929" s="182" t="s">
        <v>364</v>
      </c>
    </row>
    <row r="1930" spans="1:6" x14ac:dyDescent="0.25">
      <c r="A1930" s="182">
        <v>40000557</v>
      </c>
      <c r="B1930" s="182" t="s">
        <v>2115</v>
      </c>
      <c r="C1930" s="182" t="s">
        <v>224</v>
      </c>
      <c r="D1930" s="182" t="s">
        <v>342</v>
      </c>
      <c r="E1930" s="182" t="s">
        <v>343</v>
      </c>
      <c r="F1930" s="182" t="s">
        <v>343</v>
      </c>
    </row>
    <row r="1931" spans="1:6" x14ac:dyDescent="0.25">
      <c r="A1931" s="182">
        <v>40001184</v>
      </c>
      <c r="B1931" s="182" t="s">
        <v>2116</v>
      </c>
      <c r="C1931" s="182" t="s">
        <v>224</v>
      </c>
      <c r="D1931" s="182" t="s">
        <v>342</v>
      </c>
      <c r="E1931" s="182" t="s">
        <v>343</v>
      </c>
      <c r="F1931" s="182" t="s">
        <v>343</v>
      </c>
    </row>
    <row r="1932" spans="1:6" x14ac:dyDescent="0.25">
      <c r="A1932" s="182">
        <v>40002051</v>
      </c>
      <c r="B1932" s="182" t="s">
        <v>2117</v>
      </c>
      <c r="C1932" s="182" t="s">
        <v>224</v>
      </c>
      <c r="D1932" s="182" t="s">
        <v>322</v>
      </c>
      <c r="E1932" s="182" t="s">
        <v>323</v>
      </c>
      <c r="F1932" s="182" t="s">
        <v>323</v>
      </c>
    </row>
    <row r="1933" spans="1:6" x14ac:dyDescent="0.25">
      <c r="A1933" s="182">
        <v>40008101</v>
      </c>
      <c r="B1933" s="182" t="s">
        <v>2118</v>
      </c>
      <c r="C1933" s="182" t="s">
        <v>224</v>
      </c>
      <c r="D1933" s="182" t="s">
        <v>376</v>
      </c>
      <c r="E1933" s="182" t="s">
        <v>377</v>
      </c>
      <c r="F1933" s="182" t="s">
        <v>377</v>
      </c>
    </row>
    <row r="1934" spans="1:6" x14ac:dyDescent="0.25">
      <c r="A1934" s="182">
        <v>40001406</v>
      </c>
      <c r="B1934" s="182" t="s">
        <v>2119</v>
      </c>
      <c r="C1934" s="182" t="s">
        <v>224</v>
      </c>
      <c r="D1934" s="182" t="s">
        <v>303</v>
      </c>
      <c r="E1934" s="182" t="s">
        <v>304</v>
      </c>
      <c r="F1934" s="182" t="s">
        <v>304</v>
      </c>
    </row>
    <row r="1935" spans="1:6" x14ac:dyDescent="0.25">
      <c r="A1935" s="182">
        <v>40007512</v>
      </c>
      <c r="B1935" s="182" t="s">
        <v>2120</v>
      </c>
      <c r="C1935" s="182" t="s">
        <v>224</v>
      </c>
      <c r="D1935" s="182" t="s">
        <v>262</v>
      </c>
      <c r="E1935" s="182" t="s">
        <v>263</v>
      </c>
      <c r="F1935" s="182" t="s">
        <v>263</v>
      </c>
    </row>
    <row r="1936" spans="1:6" x14ac:dyDescent="0.25">
      <c r="A1936" s="182">
        <v>40421041</v>
      </c>
      <c r="B1936" s="182" t="s">
        <v>2121</v>
      </c>
      <c r="C1936" s="182" t="s">
        <v>231</v>
      </c>
      <c r="D1936" s="182" t="s">
        <v>232</v>
      </c>
      <c r="E1936" s="182" t="s">
        <v>233</v>
      </c>
      <c r="F1936" s="182" t="s">
        <v>233</v>
      </c>
    </row>
    <row r="1937" spans="1:6" x14ac:dyDescent="0.25">
      <c r="A1937" s="182">
        <v>40002247</v>
      </c>
      <c r="B1937" s="182" t="s">
        <v>2122</v>
      </c>
      <c r="C1937" s="182" t="s">
        <v>224</v>
      </c>
      <c r="D1937" s="182" t="s">
        <v>228</v>
      </c>
      <c r="E1937" s="182" t="s">
        <v>229</v>
      </c>
      <c r="F1937" s="182" t="s">
        <v>229</v>
      </c>
    </row>
    <row r="1938" spans="1:6" x14ac:dyDescent="0.25">
      <c r="A1938" s="182">
        <v>40420686</v>
      </c>
      <c r="B1938" s="182" t="s">
        <v>2123</v>
      </c>
      <c r="C1938" s="182" t="s">
        <v>231</v>
      </c>
      <c r="D1938" s="182" t="s">
        <v>232</v>
      </c>
      <c r="E1938" s="182" t="s">
        <v>233</v>
      </c>
      <c r="F1938" s="182" t="s">
        <v>233</v>
      </c>
    </row>
    <row r="1939" spans="1:6" x14ac:dyDescent="0.25">
      <c r="A1939" s="182">
        <v>40005767</v>
      </c>
      <c r="B1939" s="182" t="s">
        <v>2124</v>
      </c>
      <c r="C1939" s="182" t="s">
        <v>224</v>
      </c>
      <c r="D1939" s="182" t="s">
        <v>309</v>
      </c>
      <c r="E1939" s="182" t="s">
        <v>310</v>
      </c>
      <c r="F1939" s="182" t="s">
        <v>310</v>
      </c>
    </row>
    <row r="1940" spans="1:6" x14ac:dyDescent="0.25">
      <c r="A1940" s="182">
        <v>40008043</v>
      </c>
      <c r="B1940" s="182" t="s">
        <v>2125</v>
      </c>
      <c r="C1940" s="182" t="s">
        <v>224</v>
      </c>
      <c r="D1940" s="182" t="s">
        <v>265</v>
      </c>
      <c r="E1940" s="182" t="s">
        <v>266</v>
      </c>
      <c r="F1940" s="182" t="s">
        <v>266</v>
      </c>
    </row>
    <row r="1941" spans="1:6" x14ac:dyDescent="0.25">
      <c r="A1941" s="182">
        <v>40006812</v>
      </c>
      <c r="B1941" s="182" t="s">
        <v>2126</v>
      </c>
      <c r="C1941" s="182" t="s">
        <v>224</v>
      </c>
      <c r="D1941" s="182" t="s">
        <v>249</v>
      </c>
      <c r="E1941" s="182" t="s">
        <v>250</v>
      </c>
      <c r="F1941" s="182" t="s">
        <v>250</v>
      </c>
    </row>
    <row r="1942" spans="1:6" x14ac:dyDescent="0.25">
      <c r="A1942" s="182">
        <v>40420111</v>
      </c>
      <c r="B1942" s="182" t="s">
        <v>2127</v>
      </c>
      <c r="C1942" s="182" t="s">
        <v>231</v>
      </c>
      <c r="D1942" s="182" t="s">
        <v>232</v>
      </c>
      <c r="E1942" s="182" t="s">
        <v>233</v>
      </c>
      <c r="F1942" s="182" t="s">
        <v>233</v>
      </c>
    </row>
    <row r="1943" spans="1:6" x14ac:dyDescent="0.25">
      <c r="A1943" s="182">
        <v>40420126</v>
      </c>
      <c r="B1943" s="182" t="s">
        <v>2128</v>
      </c>
      <c r="C1943" s="182" t="s">
        <v>231</v>
      </c>
      <c r="D1943" s="182" t="s">
        <v>285</v>
      </c>
      <c r="E1943" s="182" t="s">
        <v>286</v>
      </c>
      <c r="F1943" s="182" t="s">
        <v>286</v>
      </c>
    </row>
    <row r="1944" spans="1:6" x14ac:dyDescent="0.25">
      <c r="A1944" s="182">
        <v>40424365</v>
      </c>
      <c r="B1944" s="182" t="s">
        <v>2129</v>
      </c>
      <c r="C1944" s="182" t="s">
        <v>231</v>
      </c>
      <c r="D1944" s="182" t="s">
        <v>232</v>
      </c>
      <c r="E1944" s="182" t="s">
        <v>233</v>
      </c>
      <c r="F1944" s="182" t="s">
        <v>233</v>
      </c>
    </row>
    <row r="1945" spans="1:6" x14ac:dyDescent="0.25">
      <c r="A1945" s="182">
        <v>40424245</v>
      </c>
      <c r="B1945" s="182" t="s">
        <v>2129</v>
      </c>
      <c r="C1945" s="182" t="s">
        <v>231</v>
      </c>
      <c r="D1945" s="182" t="s">
        <v>232</v>
      </c>
      <c r="E1945" s="182" t="s">
        <v>233</v>
      </c>
      <c r="F1945" s="182" t="s">
        <v>233</v>
      </c>
    </row>
    <row r="1946" spans="1:6" x14ac:dyDescent="0.25">
      <c r="A1946" s="182">
        <v>40420037</v>
      </c>
      <c r="B1946" s="182" t="s">
        <v>2130</v>
      </c>
      <c r="C1946" s="182" t="s">
        <v>231</v>
      </c>
      <c r="D1946" s="182" t="s">
        <v>232</v>
      </c>
      <c r="E1946" s="182" t="s">
        <v>233</v>
      </c>
      <c r="F1946" s="182" t="s">
        <v>233</v>
      </c>
    </row>
    <row r="1947" spans="1:6" x14ac:dyDescent="0.25">
      <c r="A1947" s="182">
        <v>40420038</v>
      </c>
      <c r="B1947" s="182" t="s">
        <v>2131</v>
      </c>
      <c r="C1947" s="182" t="s">
        <v>231</v>
      </c>
      <c r="D1947" s="182" t="s">
        <v>232</v>
      </c>
      <c r="E1947" s="182" t="s">
        <v>233</v>
      </c>
      <c r="F1947" s="182" t="s">
        <v>233</v>
      </c>
    </row>
    <row r="1948" spans="1:6" x14ac:dyDescent="0.25">
      <c r="A1948" s="182">
        <v>40424312</v>
      </c>
      <c r="B1948" s="182" t="s">
        <v>2132</v>
      </c>
      <c r="C1948" s="182" t="s">
        <v>231</v>
      </c>
      <c r="D1948" s="182" t="s">
        <v>236</v>
      </c>
      <c r="E1948" s="182" t="s">
        <v>237</v>
      </c>
      <c r="F1948" s="182" t="s">
        <v>237</v>
      </c>
    </row>
    <row r="1949" spans="1:6" x14ac:dyDescent="0.25">
      <c r="A1949" s="182">
        <v>40420258</v>
      </c>
      <c r="B1949" s="182" t="s">
        <v>2133</v>
      </c>
      <c r="C1949" s="182" t="s">
        <v>231</v>
      </c>
      <c r="D1949" s="182" t="s">
        <v>285</v>
      </c>
      <c r="E1949" s="182" t="s">
        <v>286</v>
      </c>
      <c r="F1949" s="182" t="s">
        <v>286</v>
      </c>
    </row>
    <row r="1950" spans="1:6" x14ac:dyDescent="0.25">
      <c r="A1950" s="182">
        <v>40421381</v>
      </c>
      <c r="B1950" s="182" t="s">
        <v>2134</v>
      </c>
      <c r="C1950" s="182" t="s">
        <v>231</v>
      </c>
      <c r="D1950" s="182" t="s">
        <v>232</v>
      </c>
      <c r="E1950" s="182" t="s">
        <v>233</v>
      </c>
      <c r="F1950" s="182" t="s">
        <v>233</v>
      </c>
    </row>
    <row r="1951" spans="1:6" x14ac:dyDescent="0.25">
      <c r="A1951" s="182">
        <v>40420591</v>
      </c>
      <c r="B1951" s="182" t="s">
        <v>2135</v>
      </c>
      <c r="C1951" s="182" t="s">
        <v>231</v>
      </c>
      <c r="D1951" s="182" t="s">
        <v>236</v>
      </c>
      <c r="E1951" s="182" t="s">
        <v>237</v>
      </c>
      <c r="F1951" s="182" t="s">
        <v>237</v>
      </c>
    </row>
    <row r="1952" spans="1:6" x14ac:dyDescent="0.25">
      <c r="A1952" s="182">
        <v>40420959</v>
      </c>
      <c r="B1952" s="182" t="s">
        <v>2136</v>
      </c>
      <c r="C1952" s="182" t="s">
        <v>231</v>
      </c>
      <c r="D1952" s="182" t="s">
        <v>285</v>
      </c>
      <c r="E1952" s="182" t="s">
        <v>286</v>
      </c>
      <c r="F1952" s="182" t="s">
        <v>286</v>
      </c>
    </row>
    <row r="1953" spans="1:6" x14ac:dyDescent="0.25">
      <c r="A1953" s="182">
        <v>40420229</v>
      </c>
      <c r="B1953" s="182" t="s">
        <v>2137</v>
      </c>
      <c r="C1953" s="182" t="s">
        <v>231</v>
      </c>
      <c r="D1953" s="182" t="s">
        <v>285</v>
      </c>
      <c r="E1953" s="182" t="s">
        <v>286</v>
      </c>
      <c r="F1953" s="182" t="s">
        <v>286</v>
      </c>
    </row>
    <row r="1954" spans="1:6" x14ac:dyDescent="0.25">
      <c r="A1954" s="182">
        <v>40420604</v>
      </c>
      <c r="B1954" s="182" t="s">
        <v>2138</v>
      </c>
      <c r="C1954" s="182" t="s">
        <v>231</v>
      </c>
      <c r="D1954" s="182" t="s">
        <v>285</v>
      </c>
      <c r="E1954" s="182" t="s">
        <v>286</v>
      </c>
      <c r="F1954" s="182" t="s">
        <v>286</v>
      </c>
    </row>
    <row r="1955" spans="1:6" x14ac:dyDescent="0.25">
      <c r="A1955" s="182">
        <v>40008701</v>
      </c>
      <c r="B1955" s="182" t="s">
        <v>2139</v>
      </c>
      <c r="C1955" s="182" t="s">
        <v>224</v>
      </c>
      <c r="D1955" s="182" t="s">
        <v>279</v>
      </c>
      <c r="E1955" s="182" t="s">
        <v>280</v>
      </c>
      <c r="F1955" s="182" t="s">
        <v>280</v>
      </c>
    </row>
    <row r="1956" spans="1:6" x14ac:dyDescent="0.25">
      <c r="A1956" s="182">
        <v>40007290</v>
      </c>
      <c r="B1956" s="182" t="s">
        <v>2140</v>
      </c>
      <c r="C1956" s="182" t="s">
        <v>224</v>
      </c>
      <c r="D1956" s="182" t="s">
        <v>265</v>
      </c>
      <c r="E1956" s="182" t="s">
        <v>266</v>
      </c>
      <c r="F1956" s="182" t="s">
        <v>266</v>
      </c>
    </row>
    <row r="1957" spans="1:6" x14ac:dyDescent="0.25">
      <c r="A1957" s="182">
        <v>40008591</v>
      </c>
      <c r="B1957" s="182" t="s">
        <v>2141</v>
      </c>
      <c r="C1957" s="182" t="s">
        <v>224</v>
      </c>
      <c r="D1957" s="182" t="s">
        <v>376</v>
      </c>
      <c r="E1957" s="182" t="s">
        <v>377</v>
      </c>
      <c r="F1957" s="182" t="s">
        <v>377</v>
      </c>
    </row>
    <row r="1958" spans="1:6" x14ac:dyDescent="0.25">
      <c r="A1958" s="182">
        <v>40003516</v>
      </c>
      <c r="B1958" s="182" t="s">
        <v>2142</v>
      </c>
      <c r="C1958" s="182" t="s">
        <v>224</v>
      </c>
      <c r="D1958" s="182" t="s">
        <v>262</v>
      </c>
      <c r="E1958" s="182" t="s">
        <v>263</v>
      </c>
      <c r="F1958" s="182" t="s">
        <v>263</v>
      </c>
    </row>
    <row r="1959" spans="1:6" x14ac:dyDescent="0.25">
      <c r="A1959" s="182">
        <v>40009077</v>
      </c>
      <c r="B1959" s="182" t="s">
        <v>2143</v>
      </c>
      <c r="C1959" s="182" t="s">
        <v>224</v>
      </c>
      <c r="D1959" s="182" t="s">
        <v>404</v>
      </c>
      <c r="E1959" s="182" t="s">
        <v>405</v>
      </c>
      <c r="F1959" s="182" t="s">
        <v>405</v>
      </c>
    </row>
    <row r="1960" spans="1:6" x14ac:dyDescent="0.25">
      <c r="A1960" s="182">
        <v>40009810</v>
      </c>
      <c r="B1960" s="182" t="s">
        <v>2144</v>
      </c>
      <c r="C1960" s="182" t="s">
        <v>224</v>
      </c>
      <c r="D1960" s="182" t="s">
        <v>376</v>
      </c>
      <c r="E1960" s="182" t="s">
        <v>377</v>
      </c>
      <c r="F1960" s="182" t="s">
        <v>377</v>
      </c>
    </row>
    <row r="1961" spans="1:6" x14ac:dyDescent="0.25">
      <c r="A1961" s="182">
        <v>40008638</v>
      </c>
      <c r="B1961" s="182" t="s">
        <v>2145</v>
      </c>
      <c r="C1961" s="182" t="s">
        <v>224</v>
      </c>
      <c r="D1961" s="182" t="s">
        <v>265</v>
      </c>
      <c r="E1961" s="182" t="s">
        <v>266</v>
      </c>
      <c r="F1961" s="182" t="s">
        <v>266</v>
      </c>
    </row>
    <row r="1962" spans="1:6" x14ac:dyDescent="0.25">
      <c r="A1962" s="182">
        <v>40001969</v>
      </c>
      <c r="B1962" s="182" t="s">
        <v>2146</v>
      </c>
      <c r="C1962" s="182" t="s">
        <v>224</v>
      </c>
      <c r="D1962" s="182" t="s">
        <v>279</v>
      </c>
      <c r="E1962" s="182" t="s">
        <v>280</v>
      </c>
      <c r="F1962" s="182" t="s">
        <v>280</v>
      </c>
    </row>
    <row r="1963" spans="1:6" x14ac:dyDescent="0.25">
      <c r="A1963" s="182">
        <v>40001673</v>
      </c>
      <c r="B1963" s="182" t="s">
        <v>2147</v>
      </c>
      <c r="C1963" s="182" t="s">
        <v>224</v>
      </c>
      <c r="D1963" s="182" t="s">
        <v>342</v>
      </c>
      <c r="E1963" s="182" t="s">
        <v>343</v>
      </c>
      <c r="F1963" s="182" t="s">
        <v>343</v>
      </c>
    </row>
    <row r="1964" spans="1:6" x14ac:dyDescent="0.25">
      <c r="A1964" s="182">
        <v>40007424</v>
      </c>
      <c r="B1964" s="182" t="s">
        <v>2148</v>
      </c>
      <c r="C1964" s="182" t="s">
        <v>224</v>
      </c>
      <c r="D1964" s="182" t="s">
        <v>404</v>
      </c>
      <c r="E1964" s="182" t="s">
        <v>405</v>
      </c>
      <c r="F1964" s="182" t="s">
        <v>405</v>
      </c>
    </row>
    <row r="1965" spans="1:6" x14ac:dyDescent="0.25">
      <c r="A1965" s="182">
        <v>40008127</v>
      </c>
      <c r="B1965" s="182" t="s">
        <v>2149</v>
      </c>
      <c r="C1965" s="182" t="s">
        <v>224</v>
      </c>
      <c r="D1965" s="182" t="s">
        <v>322</v>
      </c>
      <c r="E1965" s="182" t="s">
        <v>323</v>
      </c>
      <c r="F1965" s="182" t="s">
        <v>323</v>
      </c>
    </row>
    <row r="1966" spans="1:6" x14ac:dyDescent="0.25">
      <c r="A1966" s="182">
        <v>40003091</v>
      </c>
      <c r="B1966" s="182" t="s">
        <v>2150</v>
      </c>
      <c r="C1966" s="182" t="s">
        <v>224</v>
      </c>
      <c r="D1966" s="182" t="s">
        <v>249</v>
      </c>
      <c r="E1966" s="182" t="s">
        <v>250</v>
      </c>
      <c r="F1966" s="182" t="s">
        <v>250</v>
      </c>
    </row>
    <row r="1967" spans="1:6" x14ac:dyDescent="0.25">
      <c r="A1967" s="182">
        <v>40009105</v>
      </c>
      <c r="B1967" s="182" t="s">
        <v>2151</v>
      </c>
      <c r="C1967" s="182" t="s">
        <v>224</v>
      </c>
      <c r="D1967" s="182" t="s">
        <v>277</v>
      </c>
      <c r="E1967" s="182" t="s">
        <v>278</v>
      </c>
      <c r="F1967" s="182" t="s">
        <v>278</v>
      </c>
    </row>
    <row r="1968" spans="1:6" x14ac:dyDescent="0.25">
      <c r="A1968" s="182">
        <v>40009289</v>
      </c>
      <c r="B1968" s="182" t="s">
        <v>2152</v>
      </c>
      <c r="C1968" s="182" t="s">
        <v>224</v>
      </c>
      <c r="D1968" s="182" t="s">
        <v>368</v>
      </c>
      <c r="E1968" s="182" t="s">
        <v>369</v>
      </c>
      <c r="F1968" s="182" t="s">
        <v>369</v>
      </c>
    </row>
    <row r="1969" spans="1:6" x14ac:dyDescent="0.25">
      <c r="A1969" s="182">
        <v>40009268</v>
      </c>
      <c r="B1969" s="182" t="s">
        <v>2153</v>
      </c>
      <c r="C1969" s="182" t="s">
        <v>224</v>
      </c>
      <c r="D1969" s="182" t="s">
        <v>368</v>
      </c>
      <c r="E1969" s="182" t="s">
        <v>369</v>
      </c>
      <c r="F1969" s="182" t="s">
        <v>369</v>
      </c>
    </row>
    <row r="1970" spans="1:6" x14ac:dyDescent="0.25">
      <c r="A1970" s="182">
        <v>40008188</v>
      </c>
      <c r="B1970" s="182" t="s">
        <v>2154</v>
      </c>
      <c r="C1970" s="182" t="s">
        <v>224</v>
      </c>
      <c r="D1970" s="182" t="s">
        <v>333</v>
      </c>
      <c r="E1970" s="182" t="s">
        <v>334</v>
      </c>
      <c r="F1970" s="182" t="s">
        <v>334</v>
      </c>
    </row>
    <row r="1971" spans="1:6" x14ac:dyDescent="0.25">
      <c r="A1971" s="182">
        <v>40006141</v>
      </c>
      <c r="B1971" s="182" t="s">
        <v>2155</v>
      </c>
      <c r="C1971" s="182" t="s">
        <v>224</v>
      </c>
      <c r="D1971" s="182" t="s">
        <v>438</v>
      </c>
      <c r="E1971" s="182" t="s">
        <v>439</v>
      </c>
      <c r="F1971" s="182" t="s">
        <v>439</v>
      </c>
    </row>
    <row r="1972" spans="1:6" x14ac:dyDescent="0.25">
      <c r="A1972" s="182">
        <v>40004301</v>
      </c>
      <c r="B1972" s="182" t="s">
        <v>2155</v>
      </c>
      <c r="C1972" s="182" t="s">
        <v>224</v>
      </c>
      <c r="D1972" s="182" t="s">
        <v>404</v>
      </c>
      <c r="E1972" s="182" t="s">
        <v>405</v>
      </c>
      <c r="F1972" s="182" t="s">
        <v>405</v>
      </c>
    </row>
    <row r="1973" spans="1:6" x14ac:dyDescent="0.25">
      <c r="A1973" s="182">
        <v>40007204</v>
      </c>
      <c r="B1973" s="182" t="s">
        <v>2156</v>
      </c>
      <c r="C1973" s="182" t="s">
        <v>224</v>
      </c>
      <c r="D1973" s="182" t="s">
        <v>303</v>
      </c>
      <c r="E1973" s="182" t="s">
        <v>304</v>
      </c>
      <c r="F1973" s="182" t="s">
        <v>304</v>
      </c>
    </row>
    <row r="1974" spans="1:6" x14ac:dyDescent="0.25">
      <c r="A1974" s="182">
        <v>40009703</v>
      </c>
      <c r="B1974" s="182" t="s">
        <v>2157</v>
      </c>
      <c r="C1974" s="182" t="s">
        <v>224</v>
      </c>
      <c r="D1974" s="182" t="s">
        <v>569</v>
      </c>
      <c r="E1974" s="182" t="s">
        <v>570</v>
      </c>
      <c r="F1974" s="182" t="s">
        <v>570</v>
      </c>
    </row>
    <row r="1975" spans="1:6" x14ac:dyDescent="0.25">
      <c r="A1975" s="182">
        <v>40421006</v>
      </c>
      <c r="B1975" s="182" t="s">
        <v>2158</v>
      </c>
      <c r="C1975" s="182" t="s">
        <v>231</v>
      </c>
      <c r="D1975" s="182" t="s">
        <v>232</v>
      </c>
      <c r="E1975" s="182" t="s">
        <v>233</v>
      </c>
      <c r="F1975" s="182" t="s">
        <v>233</v>
      </c>
    </row>
    <row r="1976" spans="1:6" x14ac:dyDescent="0.25">
      <c r="A1976" s="182">
        <v>40004269</v>
      </c>
      <c r="B1976" s="182" t="s">
        <v>2159</v>
      </c>
      <c r="C1976" s="182" t="s">
        <v>224</v>
      </c>
      <c r="D1976" s="182" t="s">
        <v>262</v>
      </c>
      <c r="E1976" s="182" t="s">
        <v>263</v>
      </c>
      <c r="F1976" s="182" t="s">
        <v>263</v>
      </c>
    </row>
    <row r="1977" spans="1:6" x14ac:dyDescent="0.25">
      <c r="A1977" s="182">
        <v>40420988</v>
      </c>
      <c r="B1977" s="182" t="s">
        <v>2160</v>
      </c>
      <c r="C1977" s="182" t="s">
        <v>231</v>
      </c>
      <c r="D1977" s="182" t="s">
        <v>232</v>
      </c>
      <c r="E1977" s="182" t="s">
        <v>233</v>
      </c>
      <c r="F1977" s="182" t="s">
        <v>233</v>
      </c>
    </row>
    <row r="1978" spans="1:6" x14ac:dyDescent="0.25">
      <c r="A1978" s="182">
        <v>40007247</v>
      </c>
      <c r="B1978" s="182" t="s">
        <v>2161</v>
      </c>
      <c r="C1978" s="182" t="s">
        <v>224</v>
      </c>
      <c r="D1978" s="182" t="s">
        <v>363</v>
      </c>
      <c r="E1978" s="182" t="s">
        <v>364</v>
      </c>
      <c r="F1978" s="182" t="s">
        <v>364</v>
      </c>
    </row>
    <row r="1979" spans="1:6" x14ac:dyDescent="0.25">
      <c r="A1979" s="182">
        <v>40002634</v>
      </c>
      <c r="B1979" s="182" t="s">
        <v>2162</v>
      </c>
      <c r="C1979" s="182" t="s">
        <v>224</v>
      </c>
      <c r="D1979" s="182" t="s">
        <v>249</v>
      </c>
      <c r="E1979" s="182" t="s">
        <v>250</v>
      </c>
      <c r="F1979" s="182" t="s">
        <v>250</v>
      </c>
    </row>
    <row r="1980" spans="1:6" x14ac:dyDescent="0.25">
      <c r="A1980" s="182">
        <v>40420859</v>
      </c>
      <c r="B1980" s="182" t="s">
        <v>2163</v>
      </c>
      <c r="C1980" s="182" t="s">
        <v>231</v>
      </c>
      <c r="D1980" s="182" t="s">
        <v>232</v>
      </c>
      <c r="E1980" s="182" t="s">
        <v>233</v>
      </c>
      <c r="F1980" s="182" t="s">
        <v>233</v>
      </c>
    </row>
    <row r="1981" spans="1:6" x14ac:dyDescent="0.25">
      <c r="A1981" s="182">
        <v>40420074</v>
      </c>
      <c r="B1981" s="182" t="s">
        <v>2164</v>
      </c>
      <c r="C1981" s="182" t="s">
        <v>231</v>
      </c>
      <c r="D1981" s="182" t="s">
        <v>232</v>
      </c>
      <c r="E1981" s="182" t="s">
        <v>233</v>
      </c>
      <c r="F1981" s="182" t="s">
        <v>233</v>
      </c>
    </row>
    <row r="1982" spans="1:6" x14ac:dyDescent="0.25">
      <c r="A1982" s="182">
        <v>40400001</v>
      </c>
      <c r="B1982" s="182" t="s">
        <v>2164</v>
      </c>
      <c r="C1982" s="182" t="s">
        <v>224</v>
      </c>
      <c r="D1982" s="182" t="s">
        <v>485</v>
      </c>
      <c r="E1982" s="182" t="s">
        <v>486</v>
      </c>
      <c r="F1982" s="182" t="s">
        <v>486</v>
      </c>
    </row>
    <row r="1983" spans="1:6" x14ac:dyDescent="0.25">
      <c r="A1983" s="182">
        <v>40005134</v>
      </c>
      <c r="B1983" s="182" t="s">
        <v>2165</v>
      </c>
      <c r="C1983" s="182" t="s">
        <v>224</v>
      </c>
      <c r="D1983" s="182" t="s">
        <v>322</v>
      </c>
      <c r="E1983" s="182" t="s">
        <v>323</v>
      </c>
      <c r="F1983" s="182" t="s">
        <v>323</v>
      </c>
    </row>
    <row r="1984" spans="1:6" x14ac:dyDescent="0.25">
      <c r="A1984" s="182">
        <v>40002610</v>
      </c>
      <c r="B1984" s="182" t="s">
        <v>2166</v>
      </c>
      <c r="C1984" s="182" t="s">
        <v>224</v>
      </c>
      <c r="D1984" s="182" t="s">
        <v>342</v>
      </c>
      <c r="E1984" s="182" t="s">
        <v>343</v>
      </c>
      <c r="F1984" s="182" t="s">
        <v>343</v>
      </c>
    </row>
    <row r="1985" spans="1:6" x14ac:dyDescent="0.25">
      <c r="A1985" s="182">
        <v>40003839</v>
      </c>
      <c r="B1985" s="182" t="s">
        <v>2167</v>
      </c>
      <c r="C1985" s="182" t="s">
        <v>224</v>
      </c>
      <c r="D1985" s="182" t="s">
        <v>322</v>
      </c>
      <c r="E1985" s="182" t="s">
        <v>323</v>
      </c>
      <c r="F1985" s="182" t="s">
        <v>323</v>
      </c>
    </row>
    <row r="1986" spans="1:6" x14ac:dyDescent="0.25">
      <c r="A1986" s="182">
        <v>40003119</v>
      </c>
      <c r="B1986" s="182" t="s">
        <v>2168</v>
      </c>
      <c r="C1986" s="182" t="s">
        <v>224</v>
      </c>
      <c r="D1986" s="182" t="s">
        <v>225</v>
      </c>
      <c r="E1986" s="182" t="s">
        <v>226</v>
      </c>
      <c r="F1986" s="182" t="s">
        <v>226</v>
      </c>
    </row>
    <row r="1987" spans="1:6" x14ac:dyDescent="0.25">
      <c r="A1987" s="182">
        <v>40003307</v>
      </c>
      <c r="B1987" s="182" t="s">
        <v>2169</v>
      </c>
      <c r="C1987" s="182" t="s">
        <v>224</v>
      </c>
      <c r="D1987" s="182" t="s">
        <v>342</v>
      </c>
      <c r="E1987" s="182" t="s">
        <v>343</v>
      </c>
      <c r="F1987" s="182" t="s">
        <v>343</v>
      </c>
    </row>
    <row r="1988" spans="1:6" x14ac:dyDescent="0.25">
      <c r="A1988" s="182">
        <v>40004472</v>
      </c>
      <c r="B1988" s="182" t="s">
        <v>2170</v>
      </c>
      <c r="C1988" s="182" t="s">
        <v>224</v>
      </c>
      <c r="D1988" s="182" t="s">
        <v>306</v>
      </c>
      <c r="E1988" s="182" t="s">
        <v>307</v>
      </c>
      <c r="F1988" s="182" t="s">
        <v>307</v>
      </c>
    </row>
    <row r="1989" spans="1:6" x14ac:dyDescent="0.25">
      <c r="A1989" s="182">
        <v>40400010</v>
      </c>
      <c r="B1989" s="182" t="s">
        <v>2171</v>
      </c>
      <c r="C1989" s="182" t="s">
        <v>224</v>
      </c>
      <c r="D1989" s="182" t="s">
        <v>256</v>
      </c>
      <c r="E1989" s="182" t="s">
        <v>257</v>
      </c>
      <c r="F1989" s="182" t="s">
        <v>257</v>
      </c>
    </row>
    <row r="1990" spans="1:6" x14ac:dyDescent="0.25">
      <c r="A1990" s="182">
        <v>40007960</v>
      </c>
      <c r="B1990" s="182" t="s">
        <v>2172</v>
      </c>
      <c r="C1990" s="182" t="s">
        <v>224</v>
      </c>
      <c r="D1990" s="182" t="s">
        <v>333</v>
      </c>
      <c r="E1990" s="182" t="s">
        <v>334</v>
      </c>
      <c r="F1990" s="182" t="s">
        <v>334</v>
      </c>
    </row>
    <row r="1991" spans="1:6" x14ac:dyDescent="0.25">
      <c r="A1991" s="182">
        <v>40005538</v>
      </c>
      <c r="B1991" s="182" t="s">
        <v>2173</v>
      </c>
      <c r="C1991" s="182" t="s">
        <v>224</v>
      </c>
      <c r="D1991" s="182" t="s">
        <v>228</v>
      </c>
      <c r="E1991" s="182" t="s">
        <v>229</v>
      </c>
      <c r="F1991" s="182" t="s">
        <v>229</v>
      </c>
    </row>
    <row r="1992" spans="1:6" x14ac:dyDescent="0.25">
      <c r="A1992" s="182">
        <v>40421224</v>
      </c>
      <c r="B1992" s="182" t="s">
        <v>2174</v>
      </c>
      <c r="C1992" s="182" t="s">
        <v>231</v>
      </c>
      <c r="D1992" s="182" t="s">
        <v>285</v>
      </c>
      <c r="E1992" s="182" t="s">
        <v>286</v>
      </c>
      <c r="F1992" s="182" t="s">
        <v>286</v>
      </c>
    </row>
    <row r="1993" spans="1:6" x14ac:dyDescent="0.25">
      <c r="A1993" s="182">
        <v>40007145</v>
      </c>
      <c r="B1993" s="182" t="s">
        <v>2174</v>
      </c>
      <c r="C1993" s="182" t="s">
        <v>224</v>
      </c>
      <c r="D1993" s="182" t="s">
        <v>438</v>
      </c>
      <c r="E1993" s="182" t="s">
        <v>439</v>
      </c>
      <c r="F1993" s="182" t="s">
        <v>439</v>
      </c>
    </row>
    <row r="1994" spans="1:6" x14ac:dyDescent="0.25">
      <c r="A1994" s="182">
        <v>40003714</v>
      </c>
      <c r="B1994" s="182" t="s">
        <v>2175</v>
      </c>
      <c r="C1994" s="182" t="s">
        <v>224</v>
      </c>
      <c r="D1994" s="182" t="s">
        <v>333</v>
      </c>
      <c r="E1994" s="182" t="s">
        <v>334</v>
      </c>
      <c r="F1994" s="182" t="s">
        <v>334</v>
      </c>
    </row>
    <row r="1995" spans="1:6" x14ac:dyDescent="0.25">
      <c r="A1995" s="182">
        <v>40003216</v>
      </c>
      <c r="B1995" s="182" t="s">
        <v>2176</v>
      </c>
      <c r="C1995" s="182" t="s">
        <v>224</v>
      </c>
      <c r="D1995" s="182" t="s">
        <v>256</v>
      </c>
      <c r="E1995" s="182" t="s">
        <v>257</v>
      </c>
      <c r="F1995" s="182" t="s">
        <v>257</v>
      </c>
    </row>
    <row r="1996" spans="1:6" x14ac:dyDescent="0.25">
      <c r="A1996" s="182">
        <v>40007310</v>
      </c>
      <c r="B1996" s="182" t="s">
        <v>2177</v>
      </c>
      <c r="C1996" s="182" t="s">
        <v>224</v>
      </c>
      <c r="D1996" s="182" t="s">
        <v>376</v>
      </c>
      <c r="E1996" s="182" t="s">
        <v>377</v>
      </c>
      <c r="F1996" s="182" t="s">
        <v>377</v>
      </c>
    </row>
    <row r="1997" spans="1:6" x14ac:dyDescent="0.25">
      <c r="A1997" s="182">
        <v>40007068</v>
      </c>
      <c r="B1997" s="182" t="s">
        <v>2178</v>
      </c>
      <c r="C1997" s="182" t="s">
        <v>224</v>
      </c>
      <c r="D1997" s="182" t="s">
        <v>342</v>
      </c>
      <c r="E1997" s="182" t="s">
        <v>343</v>
      </c>
      <c r="F1997" s="182" t="s">
        <v>343</v>
      </c>
    </row>
    <row r="1998" spans="1:6" x14ac:dyDescent="0.25">
      <c r="A1998" s="182">
        <v>40424308</v>
      </c>
      <c r="B1998" s="182" t="s">
        <v>2179</v>
      </c>
      <c r="C1998" s="182" t="s">
        <v>231</v>
      </c>
      <c r="D1998" s="182" t="s">
        <v>242</v>
      </c>
      <c r="E1998" s="182" t="s">
        <v>243</v>
      </c>
      <c r="F1998" s="182" t="s">
        <v>243</v>
      </c>
    </row>
    <row r="1999" spans="1:6" x14ac:dyDescent="0.25">
      <c r="A1999" s="182">
        <v>40420516</v>
      </c>
      <c r="B1999" s="182" t="s">
        <v>2180</v>
      </c>
      <c r="C1999" s="182" t="s">
        <v>231</v>
      </c>
      <c r="D1999" s="182" t="s">
        <v>236</v>
      </c>
      <c r="E1999" s="182" t="s">
        <v>237</v>
      </c>
      <c r="F1999" s="182" t="s">
        <v>237</v>
      </c>
    </row>
    <row r="2000" spans="1:6" x14ac:dyDescent="0.25">
      <c r="A2000" s="182">
        <v>40003540</v>
      </c>
      <c r="B2000" s="182" t="s">
        <v>2181</v>
      </c>
      <c r="C2000" s="182" t="s">
        <v>224</v>
      </c>
      <c r="D2000" s="182" t="s">
        <v>228</v>
      </c>
      <c r="E2000" s="182" t="s">
        <v>229</v>
      </c>
      <c r="F2000" s="182" t="s">
        <v>229</v>
      </c>
    </row>
    <row r="2001" spans="1:6" x14ac:dyDescent="0.25">
      <c r="A2001" s="182">
        <v>40006821</v>
      </c>
      <c r="B2001" s="182" t="s">
        <v>2182</v>
      </c>
      <c r="C2001" s="182" t="s">
        <v>224</v>
      </c>
      <c r="D2001" s="182" t="s">
        <v>271</v>
      </c>
      <c r="E2001" s="182" t="s">
        <v>272</v>
      </c>
      <c r="F2001" s="182" t="s">
        <v>272</v>
      </c>
    </row>
    <row r="2002" spans="1:6" x14ac:dyDescent="0.25">
      <c r="A2002" s="182">
        <v>40005322</v>
      </c>
      <c r="B2002" s="182" t="s">
        <v>2183</v>
      </c>
      <c r="C2002" s="182" t="s">
        <v>224</v>
      </c>
      <c r="D2002" s="182" t="s">
        <v>265</v>
      </c>
      <c r="E2002" s="182" t="s">
        <v>266</v>
      </c>
      <c r="F2002" s="182" t="s">
        <v>266</v>
      </c>
    </row>
    <row r="2003" spans="1:6" x14ac:dyDescent="0.25">
      <c r="A2003" s="182">
        <v>40007820</v>
      </c>
      <c r="B2003" s="182" t="s">
        <v>2184</v>
      </c>
      <c r="C2003" s="182" t="s">
        <v>224</v>
      </c>
      <c r="D2003" s="182" t="s">
        <v>262</v>
      </c>
      <c r="E2003" s="182" t="s">
        <v>263</v>
      </c>
      <c r="F2003" s="182" t="s">
        <v>263</v>
      </c>
    </row>
    <row r="2004" spans="1:6" x14ac:dyDescent="0.25">
      <c r="A2004" s="182">
        <v>40000015</v>
      </c>
      <c r="B2004" s="182" t="s">
        <v>2185</v>
      </c>
      <c r="C2004" s="182" t="s">
        <v>224</v>
      </c>
      <c r="D2004" s="182" t="s">
        <v>449</v>
      </c>
      <c r="E2004" s="182" t="s">
        <v>450</v>
      </c>
      <c r="F2004" s="182" t="s">
        <v>450</v>
      </c>
    </row>
    <row r="2005" spans="1:6" x14ac:dyDescent="0.25">
      <c r="A2005" s="182">
        <v>40002327</v>
      </c>
      <c r="B2005" s="182" t="s">
        <v>2186</v>
      </c>
      <c r="C2005" s="182" t="s">
        <v>224</v>
      </c>
      <c r="D2005" s="182" t="s">
        <v>279</v>
      </c>
      <c r="E2005" s="182" t="s">
        <v>280</v>
      </c>
      <c r="F2005" s="182" t="s">
        <v>280</v>
      </c>
    </row>
    <row r="2006" spans="1:6" x14ac:dyDescent="0.25">
      <c r="A2006" s="182">
        <v>40002461</v>
      </c>
      <c r="B2006" s="182" t="s">
        <v>2187</v>
      </c>
      <c r="C2006" s="182" t="s">
        <v>224</v>
      </c>
      <c r="D2006" s="182" t="s">
        <v>303</v>
      </c>
      <c r="E2006" s="182" t="s">
        <v>304</v>
      </c>
      <c r="F2006" s="182" t="s">
        <v>304</v>
      </c>
    </row>
    <row r="2007" spans="1:6" x14ac:dyDescent="0.25">
      <c r="A2007" s="182">
        <v>40421364</v>
      </c>
      <c r="B2007" s="182" t="s">
        <v>2188</v>
      </c>
      <c r="C2007" s="182" t="s">
        <v>231</v>
      </c>
      <c r="D2007" s="182" t="s">
        <v>285</v>
      </c>
      <c r="E2007" s="182" t="s">
        <v>286</v>
      </c>
      <c r="F2007" s="182" t="s">
        <v>286</v>
      </c>
    </row>
    <row r="2008" spans="1:6" x14ac:dyDescent="0.25">
      <c r="A2008" s="182">
        <v>40421256</v>
      </c>
      <c r="B2008" s="182" t="s">
        <v>2189</v>
      </c>
      <c r="C2008" s="182" t="s">
        <v>224</v>
      </c>
      <c r="D2008" s="182" t="s">
        <v>485</v>
      </c>
      <c r="E2008" s="182" t="s">
        <v>486</v>
      </c>
      <c r="F2008" s="182" t="s">
        <v>486</v>
      </c>
    </row>
    <row r="2009" spans="1:6" x14ac:dyDescent="0.25">
      <c r="A2009" s="182">
        <v>40006786</v>
      </c>
      <c r="B2009" s="182" t="s">
        <v>2190</v>
      </c>
      <c r="C2009" s="182" t="s">
        <v>224</v>
      </c>
      <c r="D2009" s="182" t="s">
        <v>322</v>
      </c>
      <c r="E2009" s="182" t="s">
        <v>323</v>
      </c>
      <c r="F2009" s="182" t="s">
        <v>323</v>
      </c>
    </row>
    <row r="2010" spans="1:6" x14ac:dyDescent="0.25">
      <c r="A2010" s="182">
        <v>40002086</v>
      </c>
      <c r="B2010" s="182" t="s">
        <v>2191</v>
      </c>
      <c r="C2010" s="182" t="s">
        <v>224</v>
      </c>
      <c r="D2010" s="182" t="s">
        <v>309</v>
      </c>
      <c r="E2010" s="182" t="s">
        <v>310</v>
      </c>
      <c r="F2010" s="182" t="s">
        <v>310</v>
      </c>
    </row>
    <row r="2011" spans="1:6" x14ac:dyDescent="0.25">
      <c r="A2011" s="182">
        <v>40005429</v>
      </c>
      <c r="B2011" s="182" t="s">
        <v>2192</v>
      </c>
      <c r="C2011" s="182" t="s">
        <v>224</v>
      </c>
      <c r="D2011" s="182" t="s">
        <v>322</v>
      </c>
      <c r="E2011" s="182" t="s">
        <v>323</v>
      </c>
      <c r="F2011" s="182" t="s">
        <v>323</v>
      </c>
    </row>
    <row r="2012" spans="1:6" x14ac:dyDescent="0.25">
      <c r="A2012" s="182">
        <v>40007740</v>
      </c>
      <c r="B2012" s="182" t="s">
        <v>2193</v>
      </c>
      <c r="C2012" s="182" t="s">
        <v>224</v>
      </c>
      <c r="D2012" s="182" t="s">
        <v>333</v>
      </c>
      <c r="E2012" s="182" t="s">
        <v>334</v>
      </c>
      <c r="F2012" s="182" t="s">
        <v>334</v>
      </c>
    </row>
    <row r="2013" spans="1:6" x14ac:dyDescent="0.25">
      <c r="A2013" s="182">
        <v>40006609</v>
      </c>
      <c r="B2013" s="182" t="s">
        <v>2193</v>
      </c>
      <c r="C2013" s="182" t="s">
        <v>224</v>
      </c>
      <c r="D2013" s="182" t="s">
        <v>306</v>
      </c>
      <c r="E2013" s="182" t="s">
        <v>307</v>
      </c>
      <c r="F2013" s="182" t="s">
        <v>307</v>
      </c>
    </row>
    <row r="2014" spans="1:6" x14ac:dyDescent="0.25">
      <c r="A2014" s="182">
        <v>40005742</v>
      </c>
      <c r="B2014" s="182" t="s">
        <v>2193</v>
      </c>
      <c r="C2014" s="182" t="s">
        <v>224</v>
      </c>
      <c r="D2014" s="182" t="s">
        <v>376</v>
      </c>
      <c r="E2014" s="182" t="s">
        <v>377</v>
      </c>
      <c r="F2014" s="182" t="s">
        <v>377</v>
      </c>
    </row>
    <row r="2015" spans="1:6" x14ac:dyDescent="0.25">
      <c r="A2015" s="182">
        <v>40003948</v>
      </c>
      <c r="B2015" s="182" t="s">
        <v>2193</v>
      </c>
      <c r="C2015" s="182" t="s">
        <v>224</v>
      </c>
      <c r="D2015" s="182" t="s">
        <v>249</v>
      </c>
      <c r="E2015" s="182" t="s">
        <v>250</v>
      </c>
      <c r="F2015" s="182" t="s">
        <v>250</v>
      </c>
    </row>
    <row r="2016" spans="1:6" x14ac:dyDescent="0.25">
      <c r="A2016" s="182">
        <v>40003273</v>
      </c>
      <c r="B2016" s="182" t="s">
        <v>2193</v>
      </c>
      <c r="C2016" s="182" t="s">
        <v>224</v>
      </c>
      <c r="D2016" s="182" t="s">
        <v>262</v>
      </c>
      <c r="E2016" s="182" t="s">
        <v>263</v>
      </c>
      <c r="F2016" s="182" t="s">
        <v>263</v>
      </c>
    </row>
    <row r="2017" spans="1:6" x14ac:dyDescent="0.25">
      <c r="A2017" s="182">
        <v>40001274</v>
      </c>
      <c r="B2017" s="182" t="s">
        <v>2193</v>
      </c>
      <c r="C2017" s="182" t="s">
        <v>224</v>
      </c>
      <c r="D2017" s="182" t="s">
        <v>322</v>
      </c>
      <c r="E2017" s="182" t="s">
        <v>323</v>
      </c>
      <c r="F2017" s="182" t="s">
        <v>323</v>
      </c>
    </row>
    <row r="2018" spans="1:6" x14ac:dyDescent="0.25">
      <c r="A2018" s="182">
        <v>40006528</v>
      </c>
      <c r="B2018" s="182" t="s">
        <v>2194</v>
      </c>
      <c r="C2018" s="182" t="s">
        <v>224</v>
      </c>
      <c r="D2018" s="182" t="s">
        <v>277</v>
      </c>
      <c r="E2018" s="182" t="s">
        <v>278</v>
      </c>
      <c r="F2018" s="182" t="s">
        <v>278</v>
      </c>
    </row>
    <row r="2019" spans="1:6" x14ac:dyDescent="0.25">
      <c r="A2019" s="182">
        <v>40420148</v>
      </c>
      <c r="B2019" s="182" t="s">
        <v>2195</v>
      </c>
      <c r="C2019" s="182" t="s">
        <v>231</v>
      </c>
      <c r="D2019" s="182" t="s">
        <v>236</v>
      </c>
      <c r="E2019" s="182" t="s">
        <v>237</v>
      </c>
      <c r="F2019" s="182" t="s">
        <v>237</v>
      </c>
    </row>
    <row r="2020" spans="1:6" x14ac:dyDescent="0.25">
      <c r="A2020" s="182">
        <v>40005957</v>
      </c>
      <c r="B2020" s="182" t="s">
        <v>2196</v>
      </c>
      <c r="C2020" s="182" t="s">
        <v>224</v>
      </c>
      <c r="D2020" s="182" t="s">
        <v>279</v>
      </c>
      <c r="E2020" s="182" t="s">
        <v>280</v>
      </c>
      <c r="F2020" s="182" t="s">
        <v>280</v>
      </c>
    </row>
    <row r="2021" spans="1:6" x14ac:dyDescent="0.25">
      <c r="A2021" s="182">
        <v>40009958</v>
      </c>
      <c r="B2021" s="182" t="s">
        <v>2197</v>
      </c>
      <c r="C2021" s="182" t="s">
        <v>224</v>
      </c>
      <c r="D2021" s="182" t="s">
        <v>404</v>
      </c>
      <c r="E2021" s="182" t="s">
        <v>405</v>
      </c>
      <c r="F2021" s="182" t="s">
        <v>405</v>
      </c>
    </row>
    <row r="2022" spans="1:6" x14ac:dyDescent="0.25">
      <c r="A2022" s="182">
        <v>40002480</v>
      </c>
      <c r="B2022" s="182" t="s">
        <v>2198</v>
      </c>
      <c r="C2022" s="182" t="s">
        <v>224</v>
      </c>
      <c r="D2022" s="182" t="s">
        <v>252</v>
      </c>
      <c r="E2022" s="182" t="s">
        <v>253</v>
      </c>
      <c r="F2022" s="182" t="s">
        <v>253</v>
      </c>
    </row>
    <row r="2023" spans="1:6" x14ac:dyDescent="0.25">
      <c r="A2023" s="182">
        <v>40001877</v>
      </c>
      <c r="B2023" s="182" t="s">
        <v>2198</v>
      </c>
      <c r="C2023" s="182" t="s">
        <v>224</v>
      </c>
      <c r="D2023" s="182" t="s">
        <v>256</v>
      </c>
      <c r="E2023" s="182" t="s">
        <v>257</v>
      </c>
      <c r="F2023" s="182" t="s">
        <v>257</v>
      </c>
    </row>
    <row r="2024" spans="1:6" x14ac:dyDescent="0.25">
      <c r="A2024" s="182">
        <v>40421096</v>
      </c>
      <c r="B2024" s="182" t="s">
        <v>2199</v>
      </c>
      <c r="C2024" s="182" t="s">
        <v>231</v>
      </c>
      <c r="D2024" s="182" t="s">
        <v>236</v>
      </c>
      <c r="E2024" s="182" t="s">
        <v>237</v>
      </c>
      <c r="F2024" s="182" t="s">
        <v>237</v>
      </c>
    </row>
    <row r="2025" spans="1:6" x14ac:dyDescent="0.25">
      <c r="A2025" s="182">
        <v>40424426</v>
      </c>
      <c r="B2025" s="182" t="s">
        <v>2200</v>
      </c>
      <c r="C2025" s="182" t="s">
        <v>231</v>
      </c>
      <c r="D2025" s="182" t="s">
        <v>242</v>
      </c>
      <c r="E2025" s="182" t="s">
        <v>243</v>
      </c>
      <c r="F2025" s="182" t="s">
        <v>243</v>
      </c>
    </row>
    <row r="2026" spans="1:6" x14ac:dyDescent="0.25">
      <c r="A2026" s="182">
        <v>40005193</v>
      </c>
      <c r="B2026" s="182" t="s">
        <v>2201</v>
      </c>
      <c r="C2026" s="182" t="s">
        <v>224</v>
      </c>
      <c r="D2026" s="182" t="s">
        <v>342</v>
      </c>
      <c r="E2026" s="182" t="s">
        <v>343</v>
      </c>
      <c r="F2026" s="182" t="s">
        <v>343</v>
      </c>
    </row>
    <row r="2027" spans="1:6" x14ac:dyDescent="0.25">
      <c r="A2027" s="182">
        <v>40003942</v>
      </c>
      <c r="B2027" s="182" t="s">
        <v>2202</v>
      </c>
      <c r="C2027" s="182" t="s">
        <v>224</v>
      </c>
      <c r="D2027" s="182" t="s">
        <v>303</v>
      </c>
      <c r="E2027" s="182" t="s">
        <v>304</v>
      </c>
      <c r="F2027" s="182" t="s">
        <v>304</v>
      </c>
    </row>
    <row r="2028" spans="1:6" x14ac:dyDescent="0.25">
      <c r="A2028" s="182">
        <v>40006580</v>
      </c>
      <c r="B2028" s="182" t="s">
        <v>2203</v>
      </c>
      <c r="C2028" s="182" t="s">
        <v>224</v>
      </c>
      <c r="D2028" s="182" t="s">
        <v>271</v>
      </c>
      <c r="E2028" s="182" t="s">
        <v>272</v>
      </c>
      <c r="F2028" s="182" t="s">
        <v>272</v>
      </c>
    </row>
    <row r="2029" spans="1:6" x14ac:dyDescent="0.25">
      <c r="A2029" s="182">
        <v>40007468</v>
      </c>
      <c r="B2029" s="182" t="s">
        <v>2204</v>
      </c>
      <c r="C2029" s="182" t="s">
        <v>224</v>
      </c>
      <c r="D2029" s="182" t="s">
        <v>228</v>
      </c>
      <c r="E2029" s="182" t="s">
        <v>229</v>
      </c>
      <c r="F2029" s="182" t="s">
        <v>229</v>
      </c>
    </row>
    <row r="2030" spans="1:6" x14ac:dyDescent="0.25">
      <c r="A2030" s="182">
        <v>40008348</v>
      </c>
      <c r="B2030" s="182" t="s">
        <v>2205</v>
      </c>
      <c r="C2030" s="182" t="s">
        <v>224</v>
      </c>
      <c r="D2030" s="182" t="s">
        <v>256</v>
      </c>
      <c r="E2030" s="182" t="s">
        <v>257</v>
      </c>
      <c r="F2030" s="182" t="s">
        <v>257</v>
      </c>
    </row>
    <row r="2031" spans="1:6" x14ac:dyDescent="0.25">
      <c r="A2031" s="182">
        <v>40002907</v>
      </c>
      <c r="B2031" s="182" t="s">
        <v>2206</v>
      </c>
      <c r="C2031" s="182" t="s">
        <v>224</v>
      </c>
      <c r="D2031" s="182" t="s">
        <v>309</v>
      </c>
      <c r="E2031" s="182" t="s">
        <v>310</v>
      </c>
      <c r="F2031" s="182" t="s">
        <v>310</v>
      </c>
    </row>
    <row r="2032" spans="1:6" x14ac:dyDescent="0.25">
      <c r="A2032" s="182">
        <v>40003299</v>
      </c>
      <c r="B2032" s="182" t="s">
        <v>2207</v>
      </c>
      <c r="C2032" s="182" t="s">
        <v>224</v>
      </c>
      <c r="D2032" s="182" t="s">
        <v>333</v>
      </c>
      <c r="E2032" s="182" t="s">
        <v>334</v>
      </c>
      <c r="F2032" s="182" t="s">
        <v>334</v>
      </c>
    </row>
    <row r="2033" spans="1:6" x14ac:dyDescent="0.25">
      <c r="A2033" s="182">
        <v>40007942</v>
      </c>
      <c r="B2033" s="182" t="s">
        <v>2208</v>
      </c>
      <c r="C2033" s="182" t="s">
        <v>224</v>
      </c>
      <c r="D2033" s="182" t="s">
        <v>485</v>
      </c>
      <c r="E2033" s="182" t="s">
        <v>486</v>
      </c>
      <c r="F2033" s="182" t="s">
        <v>486</v>
      </c>
    </row>
    <row r="2034" spans="1:6" x14ac:dyDescent="0.25">
      <c r="A2034" s="182">
        <v>40002508</v>
      </c>
      <c r="B2034" s="182" t="s">
        <v>2209</v>
      </c>
      <c r="C2034" s="182" t="s">
        <v>224</v>
      </c>
      <c r="D2034" s="182" t="s">
        <v>228</v>
      </c>
      <c r="E2034" s="182" t="s">
        <v>229</v>
      </c>
      <c r="F2034" s="182" t="s">
        <v>229</v>
      </c>
    </row>
    <row r="2035" spans="1:6" x14ac:dyDescent="0.25">
      <c r="A2035" s="182">
        <v>40003176</v>
      </c>
      <c r="B2035" s="182" t="s">
        <v>2210</v>
      </c>
      <c r="C2035" s="182" t="s">
        <v>224</v>
      </c>
      <c r="D2035" s="182" t="s">
        <v>449</v>
      </c>
      <c r="E2035" s="182" t="s">
        <v>450</v>
      </c>
      <c r="F2035" s="182" t="s">
        <v>450</v>
      </c>
    </row>
    <row r="2036" spans="1:6" x14ac:dyDescent="0.25">
      <c r="A2036" s="182">
        <v>40006432</v>
      </c>
      <c r="B2036" s="182" t="s">
        <v>2211</v>
      </c>
      <c r="C2036" s="182" t="s">
        <v>224</v>
      </c>
      <c r="D2036" s="182" t="s">
        <v>569</v>
      </c>
      <c r="E2036" s="182" t="s">
        <v>570</v>
      </c>
      <c r="F2036" s="182" t="s">
        <v>570</v>
      </c>
    </row>
    <row r="2037" spans="1:6" x14ac:dyDescent="0.25">
      <c r="A2037" s="182">
        <v>40421386</v>
      </c>
      <c r="B2037" s="182" t="s">
        <v>2212</v>
      </c>
      <c r="C2037" s="182" t="s">
        <v>231</v>
      </c>
      <c r="D2037" s="182" t="s">
        <v>285</v>
      </c>
      <c r="E2037" s="182" t="s">
        <v>286</v>
      </c>
      <c r="F2037" s="182" t="s">
        <v>286</v>
      </c>
    </row>
    <row r="2038" spans="1:6" x14ac:dyDescent="0.25">
      <c r="A2038" s="182">
        <v>40421201</v>
      </c>
      <c r="B2038" s="182" t="s">
        <v>2213</v>
      </c>
      <c r="C2038" s="182" t="s">
        <v>231</v>
      </c>
      <c r="D2038" s="182" t="s">
        <v>236</v>
      </c>
      <c r="E2038" s="182" t="s">
        <v>237</v>
      </c>
      <c r="F2038" s="182" t="s">
        <v>237</v>
      </c>
    </row>
    <row r="2039" spans="1:6" x14ac:dyDescent="0.25">
      <c r="A2039" s="182">
        <v>40421366</v>
      </c>
      <c r="B2039" s="182" t="s">
        <v>2214</v>
      </c>
      <c r="C2039" s="182" t="s">
        <v>231</v>
      </c>
      <c r="D2039" s="182" t="s">
        <v>242</v>
      </c>
      <c r="E2039" s="182" t="s">
        <v>243</v>
      </c>
      <c r="F2039" s="182" t="s">
        <v>243</v>
      </c>
    </row>
    <row r="2040" spans="1:6" x14ac:dyDescent="0.25">
      <c r="A2040" s="182">
        <v>40007852</v>
      </c>
      <c r="B2040" s="182" t="s">
        <v>2215</v>
      </c>
      <c r="C2040" s="182" t="s">
        <v>224</v>
      </c>
      <c r="D2040" s="182" t="s">
        <v>404</v>
      </c>
      <c r="E2040" s="182" t="s">
        <v>405</v>
      </c>
      <c r="F2040" s="182" t="s">
        <v>405</v>
      </c>
    </row>
    <row r="2041" spans="1:6" x14ac:dyDescent="0.25">
      <c r="A2041" s="182">
        <v>40424373</v>
      </c>
      <c r="B2041" s="182" t="s">
        <v>2216</v>
      </c>
      <c r="C2041" s="182" t="s">
        <v>231</v>
      </c>
      <c r="D2041" s="182" t="s">
        <v>232</v>
      </c>
      <c r="E2041" s="182" t="s">
        <v>233</v>
      </c>
      <c r="F2041" s="182" t="s">
        <v>233</v>
      </c>
    </row>
    <row r="2042" spans="1:6" x14ac:dyDescent="0.25">
      <c r="A2042" s="182">
        <v>40008918</v>
      </c>
      <c r="B2042" s="182" t="s">
        <v>2217</v>
      </c>
      <c r="C2042" s="182" t="s">
        <v>224</v>
      </c>
      <c r="D2042" s="182" t="s">
        <v>265</v>
      </c>
      <c r="E2042" s="182" t="s">
        <v>266</v>
      </c>
      <c r="F2042" s="182" t="s">
        <v>266</v>
      </c>
    </row>
    <row r="2043" spans="1:6" x14ac:dyDescent="0.25">
      <c r="A2043" s="182">
        <v>40003177</v>
      </c>
      <c r="B2043" s="182" t="s">
        <v>2218</v>
      </c>
      <c r="C2043" s="182" t="s">
        <v>224</v>
      </c>
      <c r="D2043" s="182" t="s">
        <v>249</v>
      </c>
      <c r="E2043" s="182" t="s">
        <v>250</v>
      </c>
      <c r="F2043" s="182" t="s">
        <v>250</v>
      </c>
    </row>
    <row r="2044" spans="1:6" x14ac:dyDescent="0.25">
      <c r="A2044" s="182">
        <v>40420118</v>
      </c>
      <c r="B2044" s="182" t="s">
        <v>2219</v>
      </c>
      <c r="C2044" s="182" t="s">
        <v>231</v>
      </c>
      <c r="D2044" s="182" t="s">
        <v>285</v>
      </c>
      <c r="E2044" s="182" t="s">
        <v>286</v>
      </c>
      <c r="F2044" s="182" t="s">
        <v>286</v>
      </c>
    </row>
    <row r="2045" spans="1:6" x14ac:dyDescent="0.25">
      <c r="A2045" s="182">
        <v>40000042</v>
      </c>
      <c r="B2045" s="182" t="s">
        <v>2220</v>
      </c>
      <c r="C2045" s="182" t="s">
        <v>224</v>
      </c>
      <c r="D2045" s="182" t="s">
        <v>342</v>
      </c>
      <c r="E2045" s="182" t="s">
        <v>343</v>
      </c>
      <c r="F2045" s="182" t="s">
        <v>343</v>
      </c>
    </row>
    <row r="2046" spans="1:6" x14ac:dyDescent="0.25">
      <c r="A2046" s="182">
        <v>40000428</v>
      </c>
      <c r="B2046" s="182" t="s">
        <v>2221</v>
      </c>
      <c r="C2046" s="182" t="s">
        <v>224</v>
      </c>
      <c r="D2046" s="182" t="s">
        <v>363</v>
      </c>
      <c r="E2046" s="182" t="s">
        <v>364</v>
      </c>
      <c r="F2046" s="182" t="s">
        <v>364</v>
      </c>
    </row>
    <row r="2047" spans="1:6" x14ac:dyDescent="0.25">
      <c r="A2047" s="182">
        <v>40001255</v>
      </c>
      <c r="B2047" s="182" t="s">
        <v>2222</v>
      </c>
      <c r="C2047" s="182" t="s">
        <v>224</v>
      </c>
      <c r="D2047" s="182" t="s">
        <v>309</v>
      </c>
      <c r="E2047" s="182" t="s">
        <v>310</v>
      </c>
      <c r="F2047" s="182" t="s">
        <v>310</v>
      </c>
    </row>
    <row r="2048" spans="1:6" x14ac:dyDescent="0.25">
      <c r="A2048" s="182">
        <v>40009756</v>
      </c>
      <c r="B2048" s="182" t="s">
        <v>2223</v>
      </c>
      <c r="C2048" s="182" t="s">
        <v>224</v>
      </c>
      <c r="D2048" s="182" t="s">
        <v>225</v>
      </c>
      <c r="E2048" s="182" t="s">
        <v>226</v>
      </c>
      <c r="F2048" s="182" t="s">
        <v>226</v>
      </c>
    </row>
    <row r="2049" spans="1:6" x14ac:dyDescent="0.25">
      <c r="A2049" s="182">
        <v>40003318</v>
      </c>
      <c r="B2049" s="182" t="s">
        <v>2224</v>
      </c>
      <c r="C2049" s="182" t="s">
        <v>224</v>
      </c>
      <c r="D2049" s="182" t="s">
        <v>228</v>
      </c>
      <c r="E2049" s="182" t="s">
        <v>229</v>
      </c>
      <c r="F2049" s="182" t="s">
        <v>229</v>
      </c>
    </row>
    <row r="2050" spans="1:6" x14ac:dyDescent="0.25">
      <c r="A2050" s="182">
        <v>40005804</v>
      </c>
      <c r="B2050" s="182" t="s">
        <v>2225</v>
      </c>
      <c r="C2050" s="182" t="s">
        <v>224</v>
      </c>
      <c r="D2050" s="182" t="s">
        <v>277</v>
      </c>
      <c r="E2050" s="182" t="s">
        <v>278</v>
      </c>
      <c r="F2050" s="182" t="s">
        <v>278</v>
      </c>
    </row>
    <row r="2051" spans="1:6" x14ac:dyDescent="0.25">
      <c r="A2051" s="182">
        <v>40001684</v>
      </c>
      <c r="B2051" s="182" t="s">
        <v>2226</v>
      </c>
      <c r="C2051" s="182" t="s">
        <v>224</v>
      </c>
      <c r="D2051" s="182" t="s">
        <v>277</v>
      </c>
      <c r="E2051" s="182" t="s">
        <v>278</v>
      </c>
      <c r="F2051" s="182" t="s">
        <v>278</v>
      </c>
    </row>
    <row r="2052" spans="1:6" x14ac:dyDescent="0.25">
      <c r="A2052" s="182">
        <v>40004613</v>
      </c>
      <c r="B2052" s="182" t="s">
        <v>2227</v>
      </c>
      <c r="C2052" s="182" t="s">
        <v>224</v>
      </c>
      <c r="D2052" s="182" t="s">
        <v>228</v>
      </c>
      <c r="E2052" s="182" t="s">
        <v>229</v>
      </c>
      <c r="F2052" s="182" t="s">
        <v>229</v>
      </c>
    </row>
    <row r="2053" spans="1:6" x14ac:dyDescent="0.25">
      <c r="A2053" s="182">
        <v>40007564</v>
      </c>
      <c r="B2053" s="182" t="s">
        <v>2228</v>
      </c>
      <c r="C2053" s="182" t="s">
        <v>224</v>
      </c>
      <c r="D2053" s="182" t="s">
        <v>363</v>
      </c>
      <c r="E2053" s="182" t="s">
        <v>364</v>
      </c>
      <c r="F2053" s="182" t="s">
        <v>364</v>
      </c>
    </row>
    <row r="2054" spans="1:6" x14ac:dyDescent="0.25">
      <c r="A2054" s="182">
        <v>40420328</v>
      </c>
      <c r="B2054" s="182" t="s">
        <v>2229</v>
      </c>
      <c r="C2054" s="182" t="s">
        <v>231</v>
      </c>
      <c r="D2054" s="182" t="s">
        <v>236</v>
      </c>
      <c r="E2054" s="182" t="s">
        <v>237</v>
      </c>
      <c r="F2054" s="182" t="s">
        <v>237</v>
      </c>
    </row>
    <row r="2055" spans="1:6" x14ac:dyDescent="0.25">
      <c r="A2055" s="182">
        <v>40000359</v>
      </c>
      <c r="B2055" s="182" t="s">
        <v>2230</v>
      </c>
      <c r="C2055" s="182" t="s">
        <v>224</v>
      </c>
      <c r="D2055" s="182" t="s">
        <v>342</v>
      </c>
      <c r="E2055" s="182" t="s">
        <v>343</v>
      </c>
      <c r="F2055" s="182" t="s">
        <v>343</v>
      </c>
    </row>
    <row r="2056" spans="1:6" x14ac:dyDescent="0.25">
      <c r="A2056" s="182">
        <v>40006113</v>
      </c>
      <c r="B2056" s="182" t="s">
        <v>2231</v>
      </c>
      <c r="C2056" s="182" t="s">
        <v>224</v>
      </c>
      <c r="D2056" s="182" t="s">
        <v>438</v>
      </c>
      <c r="E2056" s="182" t="s">
        <v>439</v>
      </c>
      <c r="F2056" s="182" t="s">
        <v>439</v>
      </c>
    </row>
    <row r="2057" spans="1:6" x14ac:dyDescent="0.25">
      <c r="A2057" s="182">
        <v>40420051</v>
      </c>
      <c r="B2057" s="182" t="s">
        <v>2232</v>
      </c>
      <c r="C2057" s="182" t="s">
        <v>231</v>
      </c>
      <c r="D2057" s="182" t="s">
        <v>236</v>
      </c>
      <c r="E2057" s="182" t="s">
        <v>237</v>
      </c>
      <c r="F2057" s="182" t="s">
        <v>237</v>
      </c>
    </row>
    <row r="2058" spans="1:6" x14ac:dyDescent="0.25">
      <c r="A2058" s="182">
        <v>40001267</v>
      </c>
      <c r="B2058" s="182" t="s">
        <v>2233</v>
      </c>
      <c r="C2058" s="182" t="s">
        <v>224</v>
      </c>
      <c r="D2058" s="182" t="s">
        <v>277</v>
      </c>
      <c r="E2058" s="182" t="s">
        <v>278</v>
      </c>
      <c r="F2058" s="182" t="s">
        <v>278</v>
      </c>
    </row>
    <row r="2059" spans="1:6" x14ac:dyDescent="0.25">
      <c r="A2059" s="182">
        <v>40420789</v>
      </c>
      <c r="B2059" s="182" t="s">
        <v>2234</v>
      </c>
      <c r="C2059" s="182" t="s">
        <v>231</v>
      </c>
      <c r="D2059" s="182" t="s">
        <v>232</v>
      </c>
      <c r="E2059" s="182" t="s">
        <v>233</v>
      </c>
      <c r="F2059" s="182" t="s">
        <v>233</v>
      </c>
    </row>
    <row r="2060" spans="1:6" x14ac:dyDescent="0.25">
      <c r="A2060" s="182">
        <v>40008302</v>
      </c>
      <c r="B2060" s="182" t="s">
        <v>2235</v>
      </c>
      <c r="C2060" s="182" t="s">
        <v>224</v>
      </c>
      <c r="D2060" s="182" t="s">
        <v>309</v>
      </c>
      <c r="E2060" s="182" t="s">
        <v>310</v>
      </c>
      <c r="F2060" s="182" t="s">
        <v>310</v>
      </c>
    </row>
    <row r="2061" spans="1:6" x14ac:dyDescent="0.25">
      <c r="A2061" s="182">
        <v>40002745</v>
      </c>
      <c r="B2061" s="182" t="s">
        <v>2236</v>
      </c>
      <c r="C2061" s="182" t="s">
        <v>224</v>
      </c>
      <c r="D2061" s="182" t="s">
        <v>309</v>
      </c>
      <c r="E2061" s="182" t="s">
        <v>310</v>
      </c>
      <c r="F2061" s="182" t="s">
        <v>310</v>
      </c>
    </row>
    <row r="2062" spans="1:6" x14ac:dyDescent="0.25">
      <c r="A2062" s="182">
        <v>40005277</v>
      </c>
      <c r="B2062" s="182" t="s">
        <v>2237</v>
      </c>
      <c r="C2062" s="182" t="s">
        <v>224</v>
      </c>
      <c r="D2062" s="182" t="s">
        <v>309</v>
      </c>
      <c r="E2062" s="182" t="s">
        <v>310</v>
      </c>
      <c r="F2062" s="182" t="s">
        <v>310</v>
      </c>
    </row>
    <row r="2063" spans="1:6" x14ac:dyDescent="0.25">
      <c r="A2063" s="182">
        <v>40007985</v>
      </c>
      <c r="B2063" s="182" t="s">
        <v>2238</v>
      </c>
      <c r="C2063" s="182" t="s">
        <v>224</v>
      </c>
      <c r="D2063" s="182" t="s">
        <v>342</v>
      </c>
      <c r="E2063" s="182" t="s">
        <v>343</v>
      </c>
      <c r="F2063" s="182" t="s">
        <v>343</v>
      </c>
    </row>
    <row r="2064" spans="1:6" x14ac:dyDescent="0.25">
      <c r="A2064" s="182">
        <v>40000016</v>
      </c>
      <c r="B2064" s="182" t="s">
        <v>2239</v>
      </c>
      <c r="C2064" s="182" t="s">
        <v>224</v>
      </c>
      <c r="D2064" s="182" t="s">
        <v>342</v>
      </c>
      <c r="E2064" s="182" t="s">
        <v>343</v>
      </c>
      <c r="F2064" s="182" t="s">
        <v>343</v>
      </c>
    </row>
    <row r="2065" spans="1:6" x14ac:dyDescent="0.25">
      <c r="A2065" s="182">
        <v>40004305</v>
      </c>
      <c r="B2065" s="182" t="s">
        <v>2240</v>
      </c>
      <c r="C2065" s="182" t="s">
        <v>224</v>
      </c>
      <c r="D2065" s="182" t="s">
        <v>309</v>
      </c>
      <c r="E2065" s="182" t="s">
        <v>310</v>
      </c>
      <c r="F2065" s="182" t="s">
        <v>310</v>
      </c>
    </row>
    <row r="2066" spans="1:6" x14ac:dyDescent="0.25">
      <c r="A2066" s="182">
        <v>40002225</v>
      </c>
      <c r="B2066" s="182" t="s">
        <v>2241</v>
      </c>
      <c r="C2066" s="182" t="s">
        <v>224</v>
      </c>
      <c r="D2066" s="182" t="s">
        <v>249</v>
      </c>
      <c r="E2066" s="182" t="s">
        <v>250</v>
      </c>
      <c r="F2066" s="182" t="s">
        <v>250</v>
      </c>
    </row>
    <row r="2067" spans="1:6" x14ac:dyDescent="0.25">
      <c r="A2067" s="182">
        <v>40000017</v>
      </c>
      <c r="B2067" s="182" t="s">
        <v>2242</v>
      </c>
      <c r="C2067" s="182" t="s">
        <v>224</v>
      </c>
      <c r="D2067" s="182" t="s">
        <v>342</v>
      </c>
      <c r="E2067" s="182" t="s">
        <v>343</v>
      </c>
      <c r="F2067" s="182" t="s">
        <v>343</v>
      </c>
    </row>
    <row r="2068" spans="1:6" x14ac:dyDescent="0.25">
      <c r="A2068" s="182">
        <v>40009344</v>
      </c>
      <c r="B2068" s="182" t="s">
        <v>2243</v>
      </c>
      <c r="C2068" s="182" t="s">
        <v>224</v>
      </c>
      <c r="D2068" s="182" t="s">
        <v>309</v>
      </c>
      <c r="E2068" s="182" t="s">
        <v>310</v>
      </c>
      <c r="F2068" s="182" t="s">
        <v>310</v>
      </c>
    </row>
    <row r="2069" spans="1:6" x14ac:dyDescent="0.25">
      <c r="A2069" s="182">
        <v>40009008</v>
      </c>
      <c r="B2069" s="182" t="s">
        <v>2244</v>
      </c>
      <c r="C2069" s="182" t="s">
        <v>224</v>
      </c>
      <c r="D2069" s="182" t="s">
        <v>262</v>
      </c>
      <c r="E2069" s="182" t="s">
        <v>263</v>
      </c>
      <c r="F2069" s="182" t="s">
        <v>263</v>
      </c>
    </row>
    <row r="2070" spans="1:6" x14ac:dyDescent="0.25">
      <c r="A2070" s="182">
        <v>40007835</v>
      </c>
      <c r="B2070" s="182" t="s">
        <v>2245</v>
      </c>
      <c r="C2070" s="182" t="s">
        <v>224</v>
      </c>
      <c r="D2070" s="182" t="s">
        <v>309</v>
      </c>
      <c r="E2070" s="182" t="s">
        <v>310</v>
      </c>
      <c r="F2070" s="182" t="s">
        <v>310</v>
      </c>
    </row>
    <row r="2071" spans="1:6" x14ac:dyDescent="0.25">
      <c r="A2071" s="182">
        <v>40009779</v>
      </c>
      <c r="B2071" s="182" t="s">
        <v>2246</v>
      </c>
      <c r="C2071" s="182" t="s">
        <v>224</v>
      </c>
      <c r="D2071" s="182" t="s">
        <v>309</v>
      </c>
      <c r="E2071" s="182" t="s">
        <v>310</v>
      </c>
      <c r="F2071" s="182" t="s">
        <v>310</v>
      </c>
    </row>
    <row r="2072" spans="1:6" x14ac:dyDescent="0.25">
      <c r="A2072" s="182">
        <v>40002817</v>
      </c>
      <c r="B2072" s="182" t="s">
        <v>2247</v>
      </c>
      <c r="C2072" s="182" t="s">
        <v>224</v>
      </c>
      <c r="D2072" s="182" t="s">
        <v>262</v>
      </c>
      <c r="E2072" s="182" t="s">
        <v>263</v>
      </c>
      <c r="F2072" s="182" t="s">
        <v>263</v>
      </c>
    </row>
    <row r="2073" spans="1:6" x14ac:dyDescent="0.25">
      <c r="A2073" s="182">
        <v>40001797</v>
      </c>
      <c r="B2073" s="182" t="s">
        <v>2248</v>
      </c>
      <c r="C2073" s="182" t="s">
        <v>224</v>
      </c>
      <c r="D2073" s="182" t="s">
        <v>262</v>
      </c>
      <c r="E2073" s="182" t="s">
        <v>263</v>
      </c>
      <c r="F2073" s="182" t="s">
        <v>263</v>
      </c>
    </row>
    <row r="2074" spans="1:6" x14ac:dyDescent="0.25">
      <c r="A2074" s="182">
        <v>40003199</v>
      </c>
      <c r="B2074" s="182" t="s">
        <v>2249</v>
      </c>
      <c r="C2074" s="182" t="s">
        <v>224</v>
      </c>
      <c r="D2074" s="182" t="s">
        <v>249</v>
      </c>
      <c r="E2074" s="182" t="s">
        <v>250</v>
      </c>
      <c r="F2074" s="182" t="s">
        <v>250</v>
      </c>
    </row>
    <row r="2075" spans="1:6" x14ac:dyDescent="0.25">
      <c r="A2075" s="182">
        <v>40007404</v>
      </c>
      <c r="B2075" s="182" t="s">
        <v>2250</v>
      </c>
      <c r="C2075" s="182" t="s">
        <v>224</v>
      </c>
      <c r="D2075" s="182" t="s">
        <v>249</v>
      </c>
      <c r="E2075" s="182" t="s">
        <v>250</v>
      </c>
      <c r="F2075" s="182" t="s">
        <v>250</v>
      </c>
    </row>
    <row r="2076" spans="1:6" x14ac:dyDescent="0.25">
      <c r="A2076" s="182">
        <v>40007577</v>
      </c>
      <c r="B2076" s="182" t="s">
        <v>2251</v>
      </c>
      <c r="C2076" s="182" t="s">
        <v>224</v>
      </c>
      <c r="D2076" s="182" t="s">
        <v>342</v>
      </c>
      <c r="E2076" s="182" t="s">
        <v>343</v>
      </c>
      <c r="F2076" s="182" t="s">
        <v>343</v>
      </c>
    </row>
    <row r="2077" spans="1:6" x14ac:dyDescent="0.25">
      <c r="A2077" s="182">
        <v>40421083</v>
      </c>
      <c r="B2077" s="182" t="s">
        <v>2252</v>
      </c>
      <c r="C2077" s="182" t="s">
        <v>231</v>
      </c>
      <c r="D2077" s="182" t="s">
        <v>338</v>
      </c>
      <c r="E2077" s="182" t="s">
        <v>339</v>
      </c>
      <c r="F2077" s="182" t="s">
        <v>339</v>
      </c>
    </row>
    <row r="2078" spans="1:6" x14ac:dyDescent="0.25">
      <c r="A2078" s="182">
        <v>40006216</v>
      </c>
      <c r="B2078" s="182" t="s">
        <v>2253</v>
      </c>
      <c r="C2078" s="182" t="s">
        <v>224</v>
      </c>
      <c r="D2078" s="182" t="s">
        <v>445</v>
      </c>
      <c r="E2078" s="182" t="s">
        <v>446</v>
      </c>
      <c r="F2078" s="182" t="s">
        <v>446</v>
      </c>
    </row>
    <row r="2079" spans="1:6" x14ac:dyDescent="0.25">
      <c r="A2079" s="182">
        <v>40006185</v>
      </c>
      <c r="B2079" s="182" t="s">
        <v>2254</v>
      </c>
      <c r="C2079" s="182" t="s">
        <v>224</v>
      </c>
      <c r="D2079" s="182" t="s">
        <v>315</v>
      </c>
      <c r="E2079" s="182" t="s">
        <v>316</v>
      </c>
      <c r="F2079" s="182" t="s">
        <v>316</v>
      </c>
    </row>
    <row r="2080" spans="1:6" x14ac:dyDescent="0.25">
      <c r="A2080" s="182">
        <v>40003642</v>
      </c>
      <c r="B2080" s="182" t="s">
        <v>2255</v>
      </c>
      <c r="C2080" s="182" t="s">
        <v>224</v>
      </c>
      <c r="D2080" s="182" t="s">
        <v>228</v>
      </c>
      <c r="E2080" s="182" t="s">
        <v>229</v>
      </c>
      <c r="F2080" s="182" t="s">
        <v>229</v>
      </c>
    </row>
    <row r="2081" spans="1:6" x14ac:dyDescent="0.25">
      <c r="A2081" s="182">
        <v>40000107</v>
      </c>
      <c r="B2081" s="182" t="s">
        <v>2256</v>
      </c>
      <c r="C2081" s="182" t="s">
        <v>224</v>
      </c>
      <c r="D2081" s="182" t="s">
        <v>342</v>
      </c>
      <c r="E2081" s="182" t="s">
        <v>343</v>
      </c>
      <c r="F2081" s="182" t="s">
        <v>343</v>
      </c>
    </row>
    <row r="2082" spans="1:6" x14ac:dyDescent="0.25">
      <c r="A2082" s="182">
        <v>40420888</v>
      </c>
      <c r="B2082" s="182" t="s">
        <v>2257</v>
      </c>
      <c r="C2082" s="182" t="s">
        <v>231</v>
      </c>
      <c r="D2082" s="182" t="s">
        <v>285</v>
      </c>
      <c r="E2082" s="182" t="s">
        <v>286</v>
      </c>
      <c r="F2082" s="182" t="s">
        <v>286</v>
      </c>
    </row>
    <row r="2083" spans="1:6" x14ac:dyDescent="0.25">
      <c r="A2083" s="182">
        <v>40009226</v>
      </c>
      <c r="B2083" s="182" t="s">
        <v>2258</v>
      </c>
      <c r="C2083" s="182" t="s">
        <v>224</v>
      </c>
      <c r="D2083" s="182" t="s">
        <v>333</v>
      </c>
      <c r="E2083" s="182" t="s">
        <v>334</v>
      </c>
      <c r="F2083" s="182" t="s">
        <v>334</v>
      </c>
    </row>
    <row r="2084" spans="1:6" x14ac:dyDescent="0.25">
      <c r="A2084" s="182">
        <v>40003078</v>
      </c>
      <c r="B2084" s="182" t="s">
        <v>2259</v>
      </c>
      <c r="C2084" s="182" t="s">
        <v>224</v>
      </c>
      <c r="D2084" s="182" t="s">
        <v>277</v>
      </c>
      <c r="E2084" s="182" t="s">
        <v>278</v>
      </c>
      <c r="F2084" s="182" t="s">
        <v>278</v>
      </c>
    </row>
    <row r="2085" spans="1:6" x14ac:dyDescent="0.25">
      <c r="A2085" s="182">
        <v>40004637</v>
      </c>
      <c r="B2085" s="182" t="s">
        <v>2260</v>
      </c>
      <c r="C2085" s="182" t="s">
        <v>224</v>
      </c>
      <c r="D2085" s="182" t="s">
        <v>279</v>
      </c>
      <c r="E2085" s="182" t="s">
        <v>280</v>
      </c>
      <c r="F2085" s="182" t="s">
        <v>280</v>
      </c>
    </row>
    <row r="2086" spans="1:6" x14ac:dyDescent="0.25">
      <c r="A2086" s="182">
        <v>40001644</v>
      </c>
      <c r="B2086" s="182" t="s">
        <v>2261</v>
      </c>
      <c r="C2086" s="182" t="s">
        <v>224</v>
      </c>
      <c r="D2086" s="182" t="s">
        <v>449</v>
      </c>
      <c r="E2086" s="182" t="s">
        <v>450</v>
      </c>
      <c r="F2086" s="182" t="s">
        <v>450</v>
      </c>
    </row>
    <row r="2087" spans="1:6" x14ac:dyDescent="0.25">
      <c r="A2087" s="182">
        <v>40003306</v>
      </c>
      <c r="B2087" s="182" t="s">
        <v>2262</v>
      </c>
      <c r="C2087" s="182" t="s">
        <v>224</v>
      </c>
      <c r="D2087" s="182" t="s">
        <v>322</v>
      </c>
      <c r="E2087" s="182" t="s">
        <v>323</v>
      </c>
      <c r="F2087" s="182" t="s">
        <v>323</v>
      </c>
    </row>
    <row r="2088" spans="1:6" x14ac:dyDescent="0.25">
      <c r="A2088" s="182">
        <v>40001747</v>
      </c>
      <c r="B2088" s="182" t="s">
        <v>2263</v>
      </c>
      <c r="C2088" s="182" t="s">
        <v>224</v>
      </c>
      <c r="D2088" s="182" t="s">
        <v>277</v>
      </c>
      <c r="E2088" s="182" t="s">
        <v>278</v>
      </c>
      <c r="F2088" s="182" t="s">
        <v>278</v>
      </c>
    </row>
    <row r="2089" spans="1:6" x14ac:dyDescent="0.25">
      <c r="A2089" s="182">
        <v>40006791</v>
      </c>
      <c r="B2089" s="182" t="s">
        <v>2264</v>
      </c>
      <c r="C2089" s="182" t="s">
        <v>224</v>
      </c>
      <c r="D2089" s="182" t="s">
        <v>322</v>
      </c>
      <c r="E2089" s="182" t="s">
        <v>323</v>
      </c>
      <c r="F2089" s="182" t="s">
        <v>323</v>
      </c>
    </row>
    <row r="2090" spans="1:6" x14ac:dyDescent="0.25">
      <c r="A2090" s="182">
        <v>40421492</v>
      </c>
      <c r="B2090" s="182" t="s">
        <v>2265</v>
      </c>
      <c r="C2090" s="182" t="s">
        <v>231</v>
      </c>
      <c r="D2090" s="182" t="s">
        <v>232</v>
      </c>
      <c r="E2090" s="182" t="s">
        <v>233</v>
      </c>
      <c r="F2090" s="182" t="s">
        <v>233</v>
      </c>
    </row>
    <row r="2091" spans="1:6" x14ac:dyDescent="0.25">
      <c r="A2091" s="182">
        <v>40008002</v>
      </c>
      <c r="B2091" s="182" t="s">
        <v>2266</v>
      </c>
      <c r="C2091" s="182" t="s">
        <v>231</v>
      </c>
      <c r="D2091" s="182" t="s">
        <v>236</v>
      </c>
      <c r="E2091" s="182" t="s">
        <v>237</v>
      </c>
      <c r="F2091" s="182" t="s">
        <v>237</v>
      </c>
    </row>
    <row r="2092" spans="1:6" x14ac:dyDescent="0.25">
      <c r="A2092" s="182">
        <v>40008601</v>
      </c>
      <c r="B2092" s="182" t="s">
        <v>2267</v>
      </c>
      <c r="C2092" s="182" t="s">
        <v>224</v>
      </c>
      <c r="D2092" s="182" t="s">
        <v>249</v>
      </c>
      <c r="E2092" s="182" t="s">
        <v>250</v>
      </c>
      <c r="F2092" s="182" t="s">
        <v>250</v>
      </c>
    </row>
    <row r="2093" spans="1:6" x14ac:dyDescent="0.25">
      <c r="A2093" s="182">
        <v>40008149</v>
      </c>
      <c r="B2093" s="182" t="s">
        <v>2268</v>
      </c>
      <c r="C2093" s="182" t="s">
        <v>224</v>
      </c>
      <c r="D2093" s="182" t="s">
        <v>265</v>
      </c>
      <c r="E2093" s="182" t="s">
        <v>266</v>
      </c>
      <c r="F2093" s="182" t="s">
        <v>266</v>
      </c>
    </row>
    <row r="2094" spans="1:6" x14ac:dyDescent="0.25">
      <c r="A2094" s="182">
        <v>40008319</v>
      </c>
      <c r="B2094" s="182" t="s">
        <v>2269</v>
      </c>
      <c r="C2094" s="182" t="s">
        <v>224</v>
      </c>
      <c r="D2094" s="182" t="s">
        <v>249</v>
      </c>
      <c r="E2094" s="182" t="s">
        <v>250</v>
      </c>
      <c r="F2094" s="182" t="s">
        <v>250</v>
      </c>
    </row>
    <row r="2095" spans="1:6" x14ac:dyDescent="0.25">
      <c r="A2095" s="182">
        <v>40005375</v>
      </c>
      <c r="B2095" s="182" t="s">
        <v>2270</v>
      </c>
      <c r="C2095" s="182" t="s">
        <v>224</v>
      </c>
      <c r="D2095" s="182" t="s">
        <v>279</v>
      </c>
      <c r="E2095" s="182" t="s">
        <v>280</v>
      </c>
      <c r="F2095" s="182" t="s">
        <v>280</v>
      </c>
    </row>
    <row r="2096" spans="1:6" x14ac:dyDescent="0.25">
      <c r="A2096" s="182">
        <v>40005644</v>
      </c>
      <c r="B2096" s="182" t="s">
        <v>2271</v>
      </c>
      <c r="C2096" s="182" t="s">
        <v>224</v>
      </c>
      <c r="D2096" s="182" t="s">
        <v>309</v>
      </c>
      <c r="E2096" s="182" t="s">
        <v>310</v>
      </c>
      <c r="F2096" s="182" t="s">
        <v>310</v>
      </c>
    </row>
    <row r="2097" spans="1:6" x14ac:dyDescent="0.25">
      <c r="A2097" s="182">
        <v>40004228</v>
      </c>
      <c r="B2097" s="182" t="s">
        <v>2272</v>
      </c>
      <c r="C2097" s="182" t="s">
        <v>224</v>
      </c>
      <c r="D2097" s="182" t="s">
        <v>262</v>
      </c>
      <c r="E2097" s="182" t="s">
        <v>263</v>
      </c>
      <c r="F2097" s="182" t="s">
        <v>263</v>
      </c>
    </row>
    <row r="2098" spans="1:6" x14ac:dyDescent="0.25">
      <c r="A2098" s="182">
        <v>40420664</v>
      </c>
      <c r="B2098" s="182" t="s">
        <v>2273</v>
      </c>
      <c r="C2098" s="182" t="s">
        <v>231</v>
      </c>
      <c r="D2098" s="182" t="s">
        <v>236</v>
      </c>
      <c r="E2098" s="182" t="s">
        <v>237</v>
      </c>
      <c r="F2098" s="182" t="s">
        <v>237</v>
      </c>
    </row>
    <row r="2099" spans="1:6" x14ac:dyDescent="0.25">
      <c r="A2099" s="182">
        <v>40004155</v>
      </c>
      <c r="B2099" s="182" t="s">
        <v>2274</v>
      </c>
      <c r="C2099" s="182" t="s">
        <v>224</v>
      </c>
      <c r="D2099" s="182" t="s">
        <v>404</v>
      </c>
      <c r="E2099" s="182" t="s">
        <v>405</v>
      </c>
      <c r="F2099" s="182" t="s">
        <v>405</v>
      </c>
    </row>
    <row r="2100" spans="1:6" x14ac:dyDescent="0.25">
      <c r="A2100" s="182">
        <v>40420700</v>
      </c>
      <c r="B2100" s="182" t="s">
        <v>2275</v>
      </c>
      <c r="C2100" s="182" t="s">
        <v>231</v>
      </c>
      <c r="D2100" s="182" t="s">
        <v>232</v>
      </c>
      <c r="E2100" s="182" t="s">
        <v>233</v>
      </c>
      <c r="F2100" s="182" t="s">
        <v>233</v>
      </c>
    </row>
    <row r="2101" spans="1:6" x14ac:dyDescent="0.25">
      <c r="A2101" s="182">
        <v>40002470</v>
      </c>
      <c r="B2101" s="182" t="s">
        <v>2276</v>
      </c>
      <c r="C2101" s="182" t="s">
        <v>224</v>
      </c>
      <c r="D2101" s="182" t="s">
        <v>342</v>
      </c>
      <c r="E2101" s="182" t="s">
        <v>343</v>
      </c>
      <c r="F2101" s="182" t="s">
        <v>343</v>
      </c>
    </row>
    <row r="2102" spans="1:6" x14ac:dyDescent="0.25">
      <c r="A2102" s="182">
        <v>40008828</v>
      </c>
      <c r="B2102" s="182" t="s">
        <v>2277</v>
      </c>
      <c r="C2102" s="182" t="s">
        <v>224</v>
      </c>
      <c r="D2102" s="182" t="s">
        <v>306</v>
      </c>
      <c r="E2102" s="182" t="s">
        <v>307</v>
      </c>
      <c r="F2102" s="182" t="s">
        <v>307</v>
      </c>
    </row>
    <row r="2103" spans="1:6" x14ac:dyDescent="0.25">
      <c r="A2103" s="182">
        <v>40001728</v>
      </c>
      <c r="B2103" s="182" t="s">
        <v>2277</v>
      </c>
      <c r="C2103" s="182" t="s">
        <v>224</v>
      </c>
      <c r="D2103" s="182" t="s">
        <v>322</v>
      </c>
      <c r="E2103" s="182" t="s">
        <v>323</v>
      </c>
      <c r="F2103" s="182" t="s">
        <v>323</v>
      </c>
    </row>
    <row r="2104" spans="1:6" x14ac:dyDescent="0.25">
      <c r="A2104" s="182">
        <v>40001824</v>
      </c>
      <c r="B2104" s="182" t="s">
        <v>2278</v>
      </c>
      <c r="C2104" s="182" t="s">
        <v>224</v>
      </c>
      <c r="D2104" s="182" t="s">
        <v>333</v>
      </c>
      <c r="E2104" s="182" t="s">
        <v>334</v>
      </c>
      <c r="F2104" s="182" t="s">
        <v>334</v>
      </c>
    </row>
    <row r="2105" spans="1:6" x14ac:dyDescent="0.25">
      <c r="A2105" s="182">
        <v>40002333</v>
      </c>
      <c r="B2105" s="182" t="s">
        <v>2279</v>
      </c>
      <c r="C2105" s="182" t="s">
        <v>224</v>
      </c>
      <c r="D2105" s="182" t="s">
        <v>333</v>
      </c>
      <c r="E2105" s="182" t="s">
        <v>334</v>
      </c>
      <c r="F2105" s="182" t="s">
        <v>334</v>
      </c>
    </row>
    <row r="2106" spans="1:6" x14ac:dyDescent="0.25">
      <c r="A2106" s="182">
        <v>40008457</v>
      </c>
      <c r="B2106" s="182" t="s">
        <v>2280</v>
      </c>
      <c r="C2106" s="182" t="s">
        <v>224</v>
      </c>
      <c r="D2106" s="182" t="s">
        <v>333</v>
      </c>
      <c r="E2106" s="182" t="s">
        <v>334</v>
      </c>
      <c r="F2106" s="182" t="s">
        <v>334</v>
      </c>
    </row>
    <row r="2107" spans="1:6" x14ac:dyDescent="0.25">
      <c r="A2107" s="182">
        <v>40007976</v>
      </c>
      <c r="B2107" s="182" t="s">
        <v>2281</v>
      </c>
      <c r="C2107" s="182" t="s">
        <v>224</v>
      </c>
      <c r="D2107" s="182" t="s">
        <v>256</v>
      </c>
      <c r="E2107" s="182" t="s">
        <v>257</v>
      </c>
      <c r="F2107" s="182" t="s">
        <v>257</v>
      </c>
    </row>
    <row r="2108" spans="1:6" x14ac:dyDescent="0.25">
      <c r="A2108" s="182">
        <v>40008953</v>
      </c>
      <c r="B2108" s="182" t="s">
        <v>2282</v>
      </c>
      <c r="C2108" s="182" t="s">
        <v>224</v>
      </c>
      <c r="D2108" s="182" t="s">
        <v>309</v>
      </c>
      <c r="E2108" s="182" t="s">
        <v>310</v>
      </c>
      <c r="F2108" s="182" t="s">
        <v>310</v>
      </c>
    </row>
    <row r="2109" spans="1:6" x14ac:dyDescent="0.25">
      <c r="A2109" s="182">
        <v>40007870</v>
      </c>
      <c r="B2109" s="182" t="s">
        <v>2283</v>
      </c>
      <c r="C2109" s="182" t="s">
        <v>224</v>
      </c>
      <c r="D2109" s="182" t="s">
        <v>265</v>
      </c>
      <c r="E2109" s="182" t="s">
        <v>266</v>
      </c>
      <c r="F2109" s="182" t="s">
        <v>266</v>
      </c>
    </row>
    <row r="2110" spans="1:6" x14ac:dyDescent="0.25">
      <c r="A2110" s="182">
        <v>40002199</v>
      </c>
      <c r="B2110" s="182" t="s">
        <v>2284</v>
      </c>
      <c r="C2110" s="182" t="s">
        <v>224</v>
      </c>
      <c r="D2110" s="182" t="s">
        <v>228</v>
      </c>
      <c r="E2110" s="182" t="s">
        <v>229</v>
      </c>
      <c r="F2110" s="182" t="s">
        <v>229</v>
      </c>
    </row>
    <row r="2111" spans="1:6" x14ac:dyDescent="0.25">
      <c r="A2111" s="182">
        <v>40009538</v>
      </c>
      <c r="B2111" s="182" t="s">
        <v>2285</v>
      </c>
      <c r="C2111" s="182" t="s">
        <v>224</v>
      </c>
      <c r="D2111" s="182" t="s">
        <v>228</v>
      </c>
      <c r="E2111" s="182" t="s">
        <v>229</v>
      </c>
      <c r="F2111" s="182" t="s">
        <v>229</v>
      </c>
    </row>
    <row r="2112" spans="1:6" x14ac:dyDescent="0.25">
      <c r="A2112" s="182">
        <v>40421375</v>
      </c>
      <c r="B2112" s="182" t="s">
        <v>2286</v>
      </c>
      <c r="C2112" s="182" t="s">
        <v>231</v>
      </c>
      <c r="D2112" s="182" t="s">
        <v>242</v>
      </c>
      <c r="E2112" s="182" t="s">
        <v>243</v>
      </c>
      <c r="F2112" s="182" t="s">
        <v>243</v>
      </c>
    </row>
    <row r="2113" spans="1:6" x14ac:dyDescent="0.25">
      <c r="A2113" s="182">
        <v>40005693</v>
      </c>
      <c r="B2113" s="182" t="s">
        <v>2287</v>
      </c>
      <c r="C2113" s="182" t="s">
        <v>224</v>
      </c>
      <c r="D2113" s="182" t="s">
        <v>256</v>
      </c>
      <c r="E2113" s="182" t="s">
        <v>257</v>
      </c>
      <c r="F2113" s="182" t="s">
        <v>257</v>
      </c>
    </row>
    <row r="2114" spans="1:6" x14ac:dyDescent="0.25">
      <c r="A2114" s="182">
        <v>40005505</v>
      </c>
      <c r="B2114" s="182" t="s">
        <v>2288</v>
      </c>
      <c r="C2114" s="182" t="s">
        <v>224</v>
      </c>
      <c r="D2114" s="182" t="s">
        <v>228</v>
      </c>
      <c r="E2114" s="182" t="s">
        <v>229</v>
      </c>
      <c r="F2114" s="182" t="s">
        <v>229</v>
      </c>
    </row>
    <row r="2115" spans="1:6" x14ac:dyDescent="0.25">
      <c r="A2115" s="182">
        <v>40005257</v>
      </c>
      <c r="B2115" s="182" t="s">
        <v>2289</v>
      </c>
      <c r="C2115" s="182" t="s">
        <v>224</v>
      </c>
      <c r="D2115" s="182" t="s">
        <v>306</v>
      </c>
      <c r="E2115" s="182" t="s">
        <v>307</v>
      </c>
      <c r="F2115" s="182" t="s">
        <v>307</v>
      </c>
    </row>
    <row r="2116" spans="1:6" x14ac:dyDescent="0.25">
      <c r="A2116" s="182">
        <v>40008195</v>
      </c>
      <c r="B2116" s="182" t="s">
        <v>2290</v>
      </c>
      <c r="C2116" s="182" t="s">
        <v>224</v>
      </c>
      <c r="D2116" s="182" t="s">
        <v>277</v>
      </c>
      <c r="E2116" s="182" t="s">
        <v>278</v>
      </c>
      <c r="F2116" s="182" t="s">
        <v>278</v>
      </c>
    </row>
    <row r="2117" spans="1:6" x14ac:dyDescent="0.25">
      <c r="A2117" s="182">
        <v>40006728</v>
      </c>
      <c r="B2117" s="182" t="s">
        <v>2291</v>
      </c>
      <c r="C2117" s="182" t="s">
        <v>224</v>
      </c>
      <c r="D2117" s="182" t="s">
        <v>225</v>
      </c>
      <c r="E2117" s="182" t="s">
        <v>226</v>
      </c>
      <c r="F2117" s="182" t="s">
        <v>226</v>
      </c>
    </row>
    <row r="2118" spans="1:6" x14ac:dyDescent="0.25">
      <c r="A2118" s="182">
        <v>40007909</v>
      </c>
      <c r="B2118" s="182" t="s">
        <v>2292</v>
      </c>
      <c r="C2118" s="182" t="s">
        <v>224</v>
      </c>
      <c r="D2118" s="182" t="s">
        <v>256</v>
      </c>
      <c r="E2118" s="182" t="s">
        <v>257</v>
      </c>
      <c r="F2118" s="182" t="s">
        <v>257</v>
      </c>
    </row>
    <row r="2119" spans="1:6" x14ac:dyDescent="0.25">
      <c r="A2119" s="182">
        <v>40005997</v>
      </c>
      <c r="B2119" s="182" t="s">
        <v>2293</v>
      </c>
      <c r="C2119" s="182" t="s">
        <v>224</v>
      </c>
      <c r="D2119" s="182" t="s">
        <v>249</v>
      </c>
      <c r="E2119" s="182" t="s">
        <v>250</v>
      </c>
      <c r="F2119" s="182" t="s">
        <v>250</v>
      </c>
    </row>
    <row r="2120" spans="1:6" x14ac:dyDescent="0.25">
      <c r="A2120" s="182">
        <v>40420979</v>
      </c>
      <c r="B2120" s="182" t="s">
        <v>2294</v>
      </c>
      <c r="C2120" s="182" t="s">
        <v>231</v>
      </c>
      <c r="D2120" s="182" t="s">
        <v>232</v>
      </c>
      <c r="E2120" s="182" t="s">
        <v>233</v>
      </c>
      <c r="F2120" s="182" t="s">
        <v>233</v>
      </c>
    </row>
    <row r="2121" spans="1:6" x14ac:dyDescent="0.25">
      <c r="A2121" s="182">
        <v>40009090</v>
      </c>
      <c r="B2121" s="182" t="s">
        <v>2295</v>
      </c>
      <c r="C2121" s="182" t="s">
        <v>224</v>
      </c>
      <c r="D2121" s="182" t="s">
        <v>315</v>
      </c>
      <c r="E2121" s="182" t="s">
        <v>316</v>
      </c>
      <c r="F2121" s="182" t="s">
        <v>316</v>
      </c>
    </row>
    <row r="2122" spans="1:6" x14ac:dyDescent="0.25">
      <c r="A2122" s="182">
        <v>40001248</v>
      </c>
      <c r="B2122" s="182" t="s">
        <v>2296</v>
      </c>
      <c r="C2122" s="182" t="s">
        <v>224</v>
      </c>
      <c r="D2122" s="182" t="s">
        <v>271</v>
      </c>
      <c r="E2122" s="182" t="s">
        <v>272</v>
      </c>
      <c r="F2122" s="182" t="s">
        <v>272</v>
      </c>
    </row>
    <row r="2123" spans="1:6" x14ac:dyDescent="0.25">
      <c r="A2123" s="182">
        <v>40009542</v>
      </c>
      <c r="B2123" s="182" t="s">
        <v>2297</v>
      </c>
      <c r="C2123" s="182" t="s">
        <v>224</v>
      </c>
      <c r="D2123" s="182" t="s">
        <v>309</v>
      </c>
      <c r="E2123" s="182" t="s">
        <v>310</v>
      </c>
      <c r="F2123" s="182" t="s">
        <v>310</v>
      </c>
    </row>
    <row r="2124" spans="1:6" x14ac:dyDescent="0.25">
      <c r="A2124" s="182">
        <v>40006744</v>
      </c>
      <c r="B2124" s="182" t="s">
        <v>2298</v>
      </c>
      <c r="C2124" s="182" t="s">
        <v>224</v>
      </c>
      <c r="D2124" s="182" t="s">
        <v>249</v>
      </c>
      <c r="E2124" s="182" t="s">
        <v>250</v>
      </c>
      <c r="F2124" s="182" t="s">
        <v>250</v>
      </c>
    </row>
    <row r="2125" spans="1:6" x14ac:dyDescent="0.25">
      <c r="A2125" s="182">
        <v>40420843</v>
      </c>
      <c r="B2125" s="182" t="s">
        <v>2299</v>
      </c>
      <c r="C2125" s="182" t="s">
        <v>231</v>
      </c>
      <c r="D2125" s="182" t="s">
        <v>232</v>
      </c>
      <c r="E2125" s="182" t="s">
        <v>233</v>
      </c>
      <c r="F2125" s="182" t="s">
        <v>233</v>
      </c>
    </row>
    <row r="2126" spans="1:6" x14ac:dyDescent="0.25">
      <c r="A2126" s="182">
        <v>40003077</v>
      </c>
      <c r="B2126" s="182" t="s">
        <v>2300</v>
      </c>
      <c r="C2126" s="182" t="s">
        <v>224</v>
      </c>
      <c r="D2126" s="182" t="s">
        <v>333</v>
      </c>
      <c r="E2126" s="182" t="s">
        <v>334</v>
      </c>
      <c r="F2126" s="182" t="s">
        <v>334</v>
      </c>
    </row>
    <row r="2127" spans="1:6" x14ac:dyDescent="0.25">
      <c r="A2127" s="182">
        <v>40007530</v>
      </c>
      <c r="B2127" s="182" t="s">
        <v>2301</v>
      </c>
      <c r="C2127" s="182" t="s">
        <v>224</v>
      </c>
      <c r="D2127" s="182" t="s">
        <v>249</v>
      </c>
      <c r="E2127" s="182" t="s">
        <v>250</v>
      </c>
      <c r="F2127" s="182" t="s">
        <v>250</v>
      </c>
    </row>
    <row r="2128" spans="1:6" x14ac:dyDescent="0.25">
      <c r="A2128" s="182">
        <v>40003943</v>
      </c>
      <c r="B2128" s="182" t="s">
        <v>2302</v>
      </c>
      <c r="C2128" s="182" t="s">
        <v>224</v>
      </c>
      <c r="D2128" s="182" t="s">
        <v>249</v>
      </c>
      <c r="E2128" s="182" t="s">
        <v>250</v>
      </c>
      <c r="F2128" s="182" t="s">
        <v>250</v>
      </c>
    </row>
    <row r="2129" spans="1:6" x14ac:dyDescent="0.25">
      <c r="A2129" s="182">
        <v>40003103</v>
      </c>
      <c r="B2129" s="182" t="s">
        <v>2303</v>
      </c>
      <c r="C2129" s="182" t="s">
        <v>224</v>
      </c>
      <c r="D2129" s="182" t="s">
        <v>279</v>
      </c>
      <c r="E2129" s="182" t="s">
        <v>280</v>
      </c>
      <c r="F2129" s="182" t="s">
        <v>280</v>
      </c>
    </row>
    <row r="2130" spans="1:6" x14ac:dyDescent="0.25">
      <c r="A2130" s="182">
        <v>40008933</v>
      </c>
      <c r="B2130" s="182" t="s">
        <v>2304</v>
      </c>
      <c r="C2130" s="182" t="s">
        <v>224</v>
      </c>
      <c r="D2130" s="182" t="s">
        <v>322</v>
      </c>
      <c r="E2130" s="182" t="s">
        <v>323</v>
      </c>
      <c r="F2130" s="182" t="s">
        <v>323</v>
      </c>
    </row>
    <row r="2131" spans="1:6" x14ac:dyDescent="0.25">
      <c r="A2131" s="182">
        <v>40007844</v>
      </c>
      <c r="B2131" s="182" t="s">
        <v>2305</v>
      </c>
      <c r="C2131" s="182" t="s">
        <v>224</v>
      </c>
      <c r="D2131" s="182" t="s">
        <v>265</v>
      </c>
      <c r="E2131" s="182" t="s">
        <v>266</v>
      </c>
      <c r="F2131" s="182" t="s">
        <v>266</v>
      </c>
    </row>
    <row r="2132" spans="1:6" x14ac:dyDescent="0.25">
      <c r="A2132" s="182">
        <v>40004617</v>
      </c>
      <c r="B2132" s="182" t="s">
        <v>2306</v>
      </c>
      <c r="C2132" s="182" t="s">
        <v>224</v>
      </c>
      <c r="D2132" s="182" t="s">
        <v>309</v>
      </c>
      <c r="E2132" s="182" t="s">
        <v>310</v>
      </c>
      <c r="F2132" s="182" t="s">
        <v>310</v>
      </c>
    </row>
    <row r="2133" spans="1:6" x14ac:dyDescent="0.25">
      <c r="A2133" s="182">
        <v>40001727</v>
      </c>
      <c r="B2133" s="182" t="s">
        <v>2307</v>
      </c>
      <c r="C2133" s="182" t="s">
        <v>224</v>
      </c>
      <c r="D2133" s="182" t="s">
        <v>225</v>
      </c>
      <c r="E2133" s="182" t="s">
        <v>226</v>
      </c>
      <c r="F2133" s="182" t="s">
        <v>226</v>
      </c>
    </row>
    <row r="2134" spans="1:6" x14ac:dyDescent="0.25">
      <c r="A2134" s="182">
        <v>40420804</v>
      </c>
      <c r="B2134" s="182" t="s">
        <v>2308</v>
      </c>
      <c r="C2134" s="182" t="s">
        <v>231</v>
      </c>
      <c r="D2134" s="182" t="s">
        <v>338</v>
      </c>
      <c r="E2134" s="182" t="s">
        <v>339</v>
      </c>
      <c r="F2134" s="182" t="s">
        <v>339</v>
      </c>
    </row>
    <row r="2135" spans="1:6" x14ac:dyDescent="0.25">
      <c r="A2135" s="182">
        <v>40420808</v>
      </c>
      <c r="B2135" s="182" t="s">
        <v>2309</v>
      </c>
      <c r="C2135" s="182" t="s">
        <v>231</v>
      </c>
      <c r="D2135" s="182" t="s">
        <v>338</v>
      </c>
      <c r="E2135" s="182" t="s">
        <v>339</v>
      </c>
      <c r="F2135" s="182" t="s">
        <v>339</v>
      </c>
    </row>
    <row r="2136" spans="1:6" x14ac:dyDescent="0.25">
      <c r="A2136" s="182">
        <v>40008062</v>
      </c>
      <c r="B2136" s="182" t="s">
        <v>2310</v>
      </c>
      <c r="C2136" s="182" t="s">
        <v>224</v>
      </c>
      <c r="D2136" s="182" t="s">
        <v>342</v>
      </c>
      <c r="E2136" s="182" t="s">
        <v>343</v>
      </c>
      <c r="F2136" s="182" t="s">
        <v>343</v>
      </c>
    </row>
    <row r="2137" spans="1:6" x14ac:dyDescent="0.25">
      <c r="A2137" s="182">
        <v>40002951</v>
      </c>
      <c r="B2137" s="182" t="s">
        <v>2311</v>
      </c>
      <c r="C2137" s="182" t="s">
        <v>224</v>
      </c>
      <c r="D2137" s="182" t="s">
        <v>404</v>
      </c>
      <c r="E2137" s="182" t="s">
        <v>405</v>
      </c>
      <c r="F2137" s="182" t="s">
        <v>405</v>
      </c>
    </row>
    <row r="2138" spans="1:6" x14ac:dyDescent="0.25">
      <c r="A2138" s="182">
        <v>40007355</v>
      </c>
      <c r="B2138" s="182" t="s">
        <v>2312</v>
      </c>
      <c r="C2138" s="182" t="s">
        <v>224</v>
      </c>
      <c r="D2138" s="182" t="s">
        <v>228</v>
      </c>
      <c r="E2138" s="182" t="s">
        <v>229</v>
      </c>
      <c r="F2138" s="182" t="s">
        <v>229</v>
      </c>
    </row>
    <row r="2139" spans="1:6" x14ac:dyDescent="0.25">
      <c r="A2139" s="182">
        <v>40421113</v>
      </c>
      <c r="B2139" s="182" t="s">
        <v>2313</v>
      </c>
      <c r="C2139" s="182" t="s">
        <v>231</v>
      </c>
      <c r="D2139" s="182" t="s">
        <v>285</v>
      </c>
      <c r="E2139" s="182" t="s">
        <v>286</v>
      </c>
      <c r="F2139" s="182" t="s">
        <v>286</v>
      </c>
    </row>
    <row r="2140" spans="1:6" x14ac:dyDescent="0.25">
      <c r="A2140" s="182">
        <v>40008381</v>
      </c>
      <c r="B2140" s="182" t="s">
        <v>2314</v>
      </c>
      <c r="C2140" s="182" t="s">
        <v>224</v>
      </c>
      <c r="D2140" s="182" t="s">
        <v>449</v>
      </c>
      <c r="E2140" s="182" t="s">
        <v>450</v>
      </c>
      <c r="F2140" s="182" t="s">
        <v>450</v>
      </c>
    </row>
    <row r="2141" spans="1:6" x14ac:dyDescent="0.25">
      <c r="A2141" s="182">
        <v>40008583</v>
      </c>
      <c r="B2141" s="182" t="s">
        <v>2315</v>
      </c>
      <c r="C2141" s="182" t="s">
        <v>224</v>
      </c>
      <c r="D2141" s="182" t="s">
        <v>228</v>
      </c>
      <c r="E2141" s="182" t="s">
        <v>229</v>
      </c>
      <c r="F2141" s="182" t="s">
        <v>229</v>
      </c>
    </row>
    <row r="2142" spans="1:6" x14ac:dyDescent="0.25">
      <c r="A2142" s="182">
        <v>40420820</v>
      </c>
      <c r="B2142" s="182" t="s">
        <v>2316</v>
      </c>
      <c r="C2142" s="182" t="s">
        <v>231</v>
      </c>
      <c r="D2142" s="182" t="s">
        <v>236</v>
      </c>
      <c r="E2142" s="182" t="s">
        <v>237</v>
      </c>
      <c r="F2142" s="182" t="s">
        <v>237</v>
      </c>
    </row>
    <row r="2143" spans="1:6" x14ac:dyDescent="0.25">
      <c r="A2143" s="182">
        <v>40008111</v>
      </c>
      <c r="B2143" s="182" t="s">
        <v>2317</v>
      </c>
      <c r="C2143" s="182" t="s">
        <v>224</v>
      </c>
      <c r="D2143" s="182" t="s">
        <v>268</v>
      </c>
      <c r="E2143" s="182" t="s">
        <v>269</v>
      </c>
      <c r="F2143" s="182" t="s">
        <v>269</v>
      </c>
    </row>
    <row r="2144" spans="1:6" x14ac:dyDescent="0.25">
      <c r="A2144" s="182">
        <v>40006316</v>
      </c>
      <c r="B2144" s="182" t="s">
        <v>2318</v>
      </c>
      <c r="C2144" s="182" t="s">
        <v>224</v>
      </c>
      <c r="D2144" s="182" t="s">
        <v>265</v>
      </c>
      <c r="E2144" s="182" t="s">
        <v>266</v>
      </c>
      <c r="F2144" s="182" t="s">
        <v>266</v>
      </c>
    </row>
    <row r="2145" spans="1:6" x14ac:dyDescent="0.25">
      <c r="A2145" s="182">
        <v>40006933</v>
      </c>
      <c r="B2145" s="182" t="s">
        <v>2319</v>
      </c>
      <c r="C2145" s="182" t="s">
        <v>224</v>
      </c>
      <c r="D2145" s="182" t="s">
        <v>333</v>
      </c>
      <c r="E2145" s="182" t="s">
        <v>334</v>
      </c>
      <c r="F2145" s="182" t="s">
        <v>334</v>
      </c>
    </row>
    <row r="2146" spans="1:6" x14ac:dyDescent="0.25">
      <c r="A2146" s="182">
        <v>40001731</v>
      </c>
      <c r="B2146" s="182" t="s">
        <v>2320</v>
      </c>
      <c r="C2146" s="182" t="s">
        <v>224</v>
      </c>
      <c r="D2146" s="182" t="s">
        <v>249</v>
      </c>
      <c r="E2146" s="182" t="s">
        <v>250</v>
      </c>
      <c r="F2146" s="182" t="s">
        <v>250</v>
      </c>
    </row>
    <row r="2147" spans="1:6" x14ac:dyDescent="0.25">
      <c r="A2147" s="182">
        <v>40424364</v>
      </c>
      <c r="B2147" s="182" t="s">
        <v>2321</v>
      </c>
      <c r="C2147" s="182" t="s">
        <v>231</v>
      </c>
      <c r="D2147" s="182" t="s">
        <v>232</v>
      </c>
      <c r="E2147" s="182" t="s">
        <v>233</v>
      </c>
      <c r="F2147" s="182" t="s">
        <v>233</v>
      </c>
    </row>
    <row r="2148" spans="1:6" x14ac:dyDescent="0.25">
      <c r="A2148" s="182">
        <v>40420383</v>
      </c>
      <c r="B2148" s="182" t="s">
        <v>2322</v>
      </c>
      <c r="C2148" s="182" t="s">
        <v>231</v>
      </c>
      <c r="D2148" s="182" t="s">
        <v>285</v>
      </c>
      <c r="E2148" s="182" t="s">
        <v>286</v>
      </c>
      <c r="F2148" s="182" t="s">
        <v>286</v>
      </c>
    </row>
    <row r="2149" spans="1:6" x14ac:dyDescent="0.25">
      <c r="A2149" s="182">
        <v>40006295</v>
      </c>
      <c r="B2149" s="182" t="s">
        <v>2323</v>
      </c>
      <c r="C2149" s="182" t="s">
        <v>224</v>
      </c>
      <c r="D2149" s="182" t="s">
        <v>445</v>
      </c>
      <c r="E2149" s="182" t="s">
        <v>446</v>
      </c>
      <c r="F2149" s="182" t="s">
        <v>446</v>
      </c>
    </row>
    <row r="2150" spans="1:6" x14ac:dyDescent="0.25">
      <c r="A2150" s="182">
        <v>40420703</v>
      </c>
      <c r="B2150" s="182" t="s">
        <v>2324</v>
      </c>
      <c r="C2150" s="182" t="s">
        <v>231</v>
      </c>
      <c r="D2150" s="182" t="s">
        <v>242</v>
      </c>
      <c r="E2150" s="182" t="s">
        <v>243</v>
      </c>
      <c r="F2150" s="182" t="s">
        <v>243</v>
      </c>
    </row>
    <row r="2151" spans="1:6" x14ac:dyDescent="0.25">
      <c r="A2151" s="182">
        <v>40005777</v>
      </c>
      <c r="B2151" s="182" t="s">
        <v>2325</v>
      </c>
      <c r="C2151" s="182" t="s">
        <v>224</v>
      </c>
      <c r="D2151" s="182" t="s">
        <v>303</v>
      </c>
      <c r="E2151" s="182" t="s">
        <v>304</v>
      </c>
      <c r="F2151" s="182" t="s">
        <v>304</v>
      </c>
    </row>
    <row r="2152" spans="1:6" x14ac:dyDescent="0.25">
      <c r="A2152" s="182">
        <v>40421377</v>
      </c>
      <c r="B2152" s="182" t="s">
        <v>2326</v>
      </c>
      <c r="C2152" s="182" t="s">
        <v>231</v>
      </c>
      <c r="D2152" s="182" t="s">
        <v>236</v>
      </c>
      <c r="E2152" s="182" t="s">
        <v>237</v>
      </c>
      <c r="F2152" s="182" t="s">
        <v>237</v>
      </c>
    </row>
    <row r="2153" spans="1:6" x14ac:dyDescent="0.25">
      <c r="A2153" s="182">
        <v>40424409</v>
      </c>
      <c r="B2153" s="182" t="s">
        <v>2327</v>
      </c>
      <c r="C2153" s="182" t="s">
        <v>231</v>
      </c>
      <c r="D2153" s="182" t="s">
        <v>242</v>
      </c>
      <c r="E2153" s="182" t="s">
        <v>243</v>
      </c>
      <c r="F2153" s="182" t="s">
        <v>243</v>
      </c>
    </row>
    <row r="2154" spans="1:6" x14ac:dyDescent="0.25">
      <c r="A2154" s="182">
        <v>40007440</v>
      </c>
      <c r="B2154" s="182" t="s">
        <v>2328</v>
      </c>
      <c r="C2154" s="182" t="s">
        <v>224</v>
      </c>
      <c r="D2154" s="182" t="s">
        <v>249</v>
      </c>
      <c r="E2154" s="182" t="s">
        <v>250</v>
      </c>
      <c r="F2154" s="182" t="s">
        <v>250</v>
      </c>
    </row>
    <row r="2155" spans="1:6" x14ac:dyDescent="0.25">
      <c r="A2155" s="182">
        <v>40003018</v>
      </c>
      <c r="B2155" s="182" t="s">
        <v>2329</v>
      </c>
      <c r="C2155" s="182" t="s">
        <v>224</v>
      </c>
      <c r="D2155" s="182" t="s">
        <v>368</v>
      </c>
      <c r="E2155" s="182" t="s">
        <v>369</v>
      </c>
      <c r="F2155" s="182" t="s">
        <v>369</v>
      </c>
    </row>
    <row r="2156" spans="1:6" x14ac:dyDescent="0.25">
      <c r="A2156" s="182">
        <v>40002824</v>
      </c>
      <c r="B2156" s="182" t="s">
        <v>2329</v>
      </c>
      <c r="C2156" s="182" t="s">
        <v>224</v>
      </c>
      <c r="D2156" s="182" t="s">
        <v>368</v>
      </c>
      <c r="E2156" s="182" t="s">
        <v>369</v>
      </c>
      <c r="F2156" s="182" t="s">
        <v>369</v>
      </c>
    </row>
    <row r="2157" spans="1:6" x14ac:dyDescent="0.25">
      <c r="A2157" s="182">
        <v>40001221</v>
      </c>
      <c r="B2157" s="182" t="s">
        <v>2330</v>
      </c>
      <c r="C2157" s="182" t="s">
        <v>224</v>
      </c>
      <c r="D2157" s="182" t="s">
        <v>322</v>
      </c>
      <c r="E2157" s="182" t="s">
        <v>323</v>
      </c>
      <c r="F2157" s="182" t="s">
        <v>323</v>
      </c>
    </row>
    <row r="2158" spans="1:6" x14ac:dyDescent="0.25">
      <c r="A2158" s="182">
        <v>40003485</v>
      </c>
      <c r="B2158" s="182" t="s">
        <v>2331</v>
      </c>
      <c r="C2158" s="182" t="s">
        <v>224</v>
      </c>
      <c r="D2158" s="182" t="s">
        <v>249</v>
      </c>
      <c r="E2158" s="182" t="s">
        <v>250</v>
      </c>
      <c r="F2158" s="182" t="s">
        <v>250</v>
      </c>
    </row>
    <row r="2159" spans="1:6" x14ac:dyDescent="0.25">
      <c r="A2159" s="182">
        <v>40007596</v>
      </c>
      <c r="B2159" s="182" t="s">
        <v>2332</v>
      </c>
      <c r="C2159" s="182" t="s">
        <v>224</v>
      </c>
      <c r="D2159" s="182" t="s">
        <v>438</v>
      </c>
      <c r="E2159" s="182" t="s">
        <v>439</v>
      </c>
      <c r="F2159" s="182" t="s">
        <v>439</v>
      </c>
    </row>
    <row r="2160" spans="1:6" x14ac:dyDescent="0.25">
      <c r="A2160" s="182">
        <v>40008261</v>
      </c>
      <c r="B2160" s="182" t="s">
        <v>2333</v>
      </c>
      <c r="C2160" s="182" t="s">
        <v>224</v>
      </c>
      <c r="D2160" s="182" t="s">
        <v>279</v>
      </c>
      <c r="E2160" s="182" t="s">
        <v>280</v>
      </c>
      <c r="F2160" s="182" t="s">
        <v>280</v>
      </c>
    </row>
    <row r="2161" spans="1:6" x14ac:dyDescent="0.25">
      <c r="A2161" s="182">
        <v>40003897</v>
      </c>
      <c r="B2161" s="182" t="s">
        <v>2334</v>
      </c>
      <c r="C2161" s="182" t="s">
        <v>224</v>
      </c>
      <c r="D2161" s="182" t="s">
        <v>277</v>
      </c>
      <c r="E2161" s="182" t="s">
        <v>278</v>
      </c>
      <c r="F2161" s="182" t="s">
        <v>278</v>
      </c>
    </row>
    <row r="2162" spans="1:6" x14ac:dyDescent="0.25">
      <c r="A2162" s="182">
        <v>40002373</v>
      </c>
      <c r="B2162" s="182" t="s">
        <v>2335</v>
      </c>
      <c r="C2162" s="182" t="s">
        <v>224</v>
      </c>
      <c r="D2162" s="182" t="s">
        <v>342</v>
      </c>
      <c r="E2162" s="182" t="s">
        <v>343</v>
      </c>
      <c r="F2162" s="182" t="s">
        <v>343</v>
      </c>
    </row>
    <row r="2163" spans="1:6" x14ac:dyDescent="0.25">
      <c r="A2163" s="182">
        <v>40008413</v>
      </c>
      <c r="B2163" s="182" t="s">
        <v>2336</v>
      </c>
      <c r="C2163" s="182" t="s">
        <v>224</v>
      </c>
      <c r="D2163" s="182" t="s">
        <v>303</v>
      </c>
      <c r="E2163" s="182" t="s">
        <v>304</v>
      </c>
      <c r="F2163" s="182" t="s">
        <v>304</v>
      </c>
    </row>
    <row r="2164" spans="1:6" x14ac:dyDescent="0.25">
      <c r="A2164" s="182">
        <v>40006552</v>
      </c>
      <c r="B2164" s="182" t="s">
        <v>2337</v>
      </c>
      <c r="C2164" s="182" t="s">
        <v>224</v>
      </c>
      <c r="D2164" s="182" t="s">
        <v>249</v>
      </c>
      <c r="E2164" s="182" t="s">
        <v>250</v>
      </c>
      <c r="F2164" s="182" t="s">
        <v>250</v>
      </c>
    </row>
    <row r="2165" spans="1:6" x14ac:dyDescent="0.25">
      <c r="A2165" s="182">
        <v>40000155</v>
      </c>
      <c r="B2165" s="182" t="s">
        <v>2338</v>
      </c>
      <c r="C2165" s="182" t="s">
        <v>224</v>
      </c>
      <c r="D2165" s="182" t="s">
        <v>225</v>
      </c>
      <c r="E2165" s="182" t="s">
        <v>226</v>
      </c>
      <c r="F2165" s="182" t="s">
        <v>226</v>
      </c>
    </row>
    <row r="2166" spans="1:6" x14ac:dyDescent="0.25">
      <c r="A2166" s="182">
        <v>40007177</v>
      </c>
      <c r="B2166" s="182" t="s">
        <v>2339</v>
      </c>
      <c r="C2166" s="182" t="s">
        <v>224</v>
      </c>
      <c r="D2166" s="182" t="s">
        <v>342</v>
      </c>
      <c r="E2166" s="182" t="s">
        <v>343</v>
      </c>
      <c r="F2166" s="182" t="s">
        <v>343</v>
      </c>
    </row>
    <row r="2167" spans="1:6" x14ac:dyDescent="0.25">
      <c r="A2167" s="182">
        <v>40003387</v>
      </c>
      <c r="B2167" s="182" t="s">
        <v>2340</v>
      </c>
      <c r="C2167" s="182" t="s">
        <v>224</v>
      </c>
      <c r="D2167" s="182" t="s">
        <v>342</v>
      </c>
      <c r="E2167" s="182" t="s">
        <v>343</v>
      </c>
      <c r="F2167" s="182" t="s">
        <v>343</v>
      </c>
    </row>
    <row r="2168" spans="1:6" x14ac:dyDescent="0.25">
      <c r="A2168" s="182">
        <v>40003325</v>
      </c>
      <c r="B2168" s="182" t="s">
        <v>2341</v>
      </c>
      <c r="C2168" s="182" t="s">
        <v>224</v>
      </c>
      <c r="D2168" s="182" t="s">
        <v>249</v>
      </c>
      <c r="E2168" s="182" t="s">
        <v>250</v>
      </c>
      <c r="F2168" s="182" t="s">
        <v>250</v>
      </c>
    </row>
    <row r="2169" spans="1:6" x14ac:dyDescent="0.25">
      <c r="A2169" s="182">
        <v>40009116</v>
      </c>
      <c r="B2169" s="182" t="s">
        <v>2342</v>
      </c>
      <c r="C2169" s="182" t="s">
        <v>224</v>
      </c>
      <c r="D2169" s="182" t="s">
        <v>333</v>
      </c>
      <c r="E2169" s="182" t="s">
        <v>334</v>
      </c>
      <c r="F2169" s="182" t="s">
        <v>334</v>
      </c>
    </row>
    <row r="2170" spans="1:6" x14ac:dyDescent="0.25">
      <c r="A2170" s="182">
        <v>40003944</v>
      </c>
      <c r="B2170" s="182" t="s">
        <v>2343</v>
      </c>
      <c r="C2170" s="182" t="s">
        <v>224</v>
      </c>
      <c r="D2170" s="182" t="s">
        <v>376</v>
      </c>
      <c r="E2170" s="182" t="s">
        <v>377</v>
      </c>
      <c r="F2170" s="182" t="s">
        <v>377</v>
      </c>
    </row>
    <row r="2171" spans="1:6" x14ac:dyDescent="0.25">
      <c r="A2171" s="182">
        <v>40003796</v>
      </c>
      <c r="B2171" s="182" t="s">
        <v>2343</v>
      </c>
      <c r="C2171" s="182" t="s">
        <v>224</v>
      </c>
      <c r="D2171" s="182" t="s">
        <v>376</v>
      </c>
      <c r="E2171" s="182" t="s">
        <v>377</v>
      </c>
      <c r="F2171" s="182" t="s">
        <v>377</v>
      </c>
    </row>
    <row r="2172" spans="1:6" x14ac:dyDescent="0.25">
      <c r="A2172" s="182">
        <v>40004237</v>
      </c>
      <c r="B2172" s="182" t="s">
        <v>2344</v>
      </c>
      <c r="C2172" s="182" t="s">
        <v>224</v>
      </c>
      <c r="D2172" s="182" t="s">
        <v>265</v>
      </c>
      <c r="E2172" s="182" t="s">
        <v>266</v>
      </c>
      <c r="F2172" s="182" t="s">
        <v>266</v>
      </c>
    </row>
    <row r="2173" spans="1:6" x14ac:dyDescent="0.25">
      <c r="A2173" s="182">
        <v>40005474</v>
      </c>
      <c r="B2173" s="182" t="s">
        <v>2345</v>
      </c>
      <c r="C2173" s="182" t="s">
        <v>224</v>
      </c>
      <c r="D2173" s="182" t="s">
        <v>256</v>
      </c>
      <c r="E2173" s="182" t="s">
        <v>257</v>
      </c>
      <c r="F2173" s="182" t="s">
        <v>257</v>
      </c>
    </row>
    <row r="2174" spans="1:6" x14ac:dyDescent="0.25">
      <c r="A2174" s="182">
        <v>40005650</v>
      </c>
      <c r="B2174" s="182" t="s">
        <v>2346</v>
      </c>
      <c r="C2174" s="182" t="s">
        <v>224</v>
      </c>
      <c r="D2174" s="182" t="s">
        <v>277</v>
      </c>
      <c r="E2174" s="182" t="s">
        <v>278</v>
      </c>
      <c r="F2174" s="182" t="s">
        <v>278</v>
      </c>
    </row>
    <row r="2175" spans="1:6" x14ac:dyDescent="0.25">
      <c r="A2175" s="182">
        <v>40005604</v>
      </c>
      <c r="B2175" s="182" t="s">
        <v>2346</v>
      </c>
      <c r="C2175" s="182" t="s">
        <v>224</v>
      </c>
      <c r="D2175" s="182" t="s">
        <v>368</v>
      </c>
      <c r="E2175" s="182" t="s">
        <v>369</v>
      </c>
      <c r="F2175" s="182" t="s">
        <v>369</v>
      </c>
    </row>
    <row r="2176" spans="1:6" x14ac:dyDescent="0.25">
      <c r="A2176" s="182">
        <v>40005169</v>
      </c>
      <c r="B2176" s="182" t="s">
        <v>2347</v>
      </c>
      <c r="C2176" s="182" t="s">
        <v>224</v>
      </c>
      <c r="D2176" s="182" t="s">
        <v>322</v>
      </c>
      <c r="E2176" s="182" t="s">
        <v>323</v>
      </c>
      <c r="F2176" s="182" t="s">
        <v>323</v>
      </c>
    </row>
    <row r="2177" spans="1:6" x14ac:dyDescent="0.25">
      <c r="A2177" s="182">
        <v>40003449</v>
      </c>
      <c r="B2177" s="182" t="s">
        <v>2348</v>
      </c>
      <c r="C2177" s="182" t="s">
        <v>224</v>
      </c>
      <c r="D2177" s="182" t="s">
        <v>277</v>
      </c>
      <c r="E2177" s="182" t="s">
        <v>278</v>
      </c>
      <c r="F2177" s="182" t="s">
        <v>278</v>
      </c>
    </row>
    <row r="2178" spans="1:6" x14ac:dyDescent="0.25">
      <c r="A2178" s="182">
        <v>40002826</v>
      </c>
      <c r="B2178" s="182" t="s">
        <v>2349</v>
      </c>
      <c r="C2178" s="182" t="s">
        <v>224</v>
      </c>
      <c r="D2178" s="182" t="s">
        <v>265</v>
      </c>
      <c r="E2178" s="182" t="s">
        <v>266</v>
      </c>
      <c r="F2178" s="182" t="s">
        <v>266</v>
      </c>
    </row>
    <row r="2179" spans="1:6" x14ac:dyDescent="0.25">
      <c r="A2179" s="182">
        <v>40004177</v>
      </c>
      <c r="B2179" s="182" t="s">
        <v>2350</v>
      </c>
      <c r="C2179" s="182" t="s">
        <v>224</v>
      </c>
      <c r="D2179" s="182" t="s">
        <v>309</v>
      </c>
      <c r="E2179" s="182" t="s">
        <v>310</v>
      </c>
      <c r="F2179" s="182" t="s">
        <v>310</v>
      </c>
    </row>
    <row r="2180" spans="1:6" x14ac:dyDescent="0.25">
      <c r="A2180" s="182">
        <v>40004099</v>
      </c>
      <c r="B2180" s="182" t="s">
        <v>2351</v>
      </c>
      <c r="C2180" s="182" t="s">
        <v>224</v>
      </c>
      <c r="D2180" s="182" t="s">
        <v>309</v>
      </c>
      <c r="E2180" s="182" t="s">
        <v>310</v>
      </c>
      <c r="F2180" s="182" t="s">
        <v>310</v>
      </c>
    </row>
    <row r="2181" spans="1:6" x14ac:dyDescent="0.25">
      <c r="A2181" s="182">
        <v>40005884</v>
      </c>
      <c r="B2181" s="182" t="s">
        <v>2352</v>
      </c>
      <c r="C2181" s="182" t="s">
        <v>224</v>
      </c>
      <c r="D2181" s="182" t="s">
        <v>368</v>
      </c>
      <c r="E2181" s="182" t="s">
        <v>369</v>
      </c>
      <c r="F2181" s="182" t="s">
        <v>369</v>
      </c>
    </row>
    <row r="2182" spans="1:6" x14ac:dyDescent="0.25">
      <c r="A2182" s="182">
        <v>47200026</v>
      </c>
      <c r="B2182" s="182" t="s">
        <v>2353</v>
      </c>
      <c r="C2182" s="182" t="s">
        <v>224</v>
      </c>
      <c r="D2182" s="182" t="s">
        <v>228</v>
      </c>
      <c r="E2182" s="182" t="s">
        <v>229</v>
      </c>
      <c r="F2182" s="182" t="s">
        <v>229</v>
      </c>
    </row>
    <row r="2183" spans="1:6" x14ac:dyDescent="0.25">
      <c r="A2183" s="182">
        <v>40005028</v>
      </c>
      <c r="B2183" s="182" t="s">
        <v>2353</v>
      </c>
      <c r="C2183" s="182" t="s">
        <v>224</v>
      </c>
      <c r="D2183" s="182" t="s">
        <v>228</v>
      </c>
      <c r="E2183" s="182" t="s">
        <v>229</v>
      </c>
      <c r="F2183" s="182" t="s">
        <v>229</v>
      </c>
    </row>
    <row r="2184" spans="1:6" x14ac:dyDescent="0.25">
      <c r="A2184" s="182">
        <v>40421314</v>
      </c>
      <c r="B2184" s="182" t="s">
        <v>2354</v>
      </c>
      <c r="C2184" s="182" t="s">
        <v>231</v>
      </c>
      <c r="D2184" s="182" t="s">
        <v>236</v>
      </c>
      <c r="E2184" s="182" t="s">
        <v>237</v>
      </c>
      <c r="F2184" s="182" t="s">
        <v>237</v>
      </c>
    </row>
    <row r="2185" spans="1:6" x14ac:dyDescent="0.25">
      <c r="A2185" s="182">
        <v>40003479</v>
      </c>
      <c r="B2185" s="182" t="s">
        <v>2355</v>
      </c>
      <c r="C2185" s="182" t="s">
        <v>224</v>
      </c>
      <c r="D2185" s="182" t="s">
        <v>363</v>
      </c>
      <c r="E2185" s="182" t="s">
        <v>364</v>
      </c>
      <c r="F2185" s="182" t="s">
        <v>364</v>
      </c>
    </row>
    <row r="2186" spans="1:6" x14ac:dyDescent="0.25">
      <c r="A2186" s="182">
        <v>40007791</v>
      </c>
      <c r="B2186" s="182" t="s">
        <v>2356</v>
      </c>
      <c r="C2186" s="182" t="s">
        <v>224</v>
      </c>
      <c r="D2186" s="182" t="s">
        <v>279</v>
      </c>
      <c r="E2186" s="182" t="s">
        <v>280</v>
      </c>
      <c r="F2186" s="182" t="s">
        <v>280</v>
      </c>
    </row>
    <row r="2187" spans="1:6" x14ac:dyDescent="0.25">
      <c r="A2187" s="182">
        <v>40003664</v>
      </c>
      <c r="B2187" s="182" t="s">
        <v>2357</v>
      </c>
      <c r="C2187" s="182" t="s">
        <v>224</v>
      </c>
      <c r="D2187" s="182" t="s">
        <v>322</v>
      </c>
      <c r="E2187" s="182" t="s">
        <v>323</v>
      </c>
      <c r="F2187" s="182" t="s">
        <v>323</v>
      </c>
    </row>
    <row r="2188" spans="1:6" x14ac:dyDescent="0.25">
      <c r="A2188" s="182">
        <v>40008015</v>
      </c>
      <c r="B2188" s="182" t="s">
        <v>2358</v>
      </c>
      <c r="C2188" s="182" t="s">
        <v>231</v>
      </c>
      <c r="D2188" s="182" t="s">
        <v>236</v>
      </c>
      <c r="E2188" s="182" t="s">
        <v>237</v>
      </c>
      <c r="F2188" s="182" t="s">
        <v>237</v>
      </c>
    </row>
    <row r="2189" spans="1:6" x14ac:dyDescent="0.25">
      <c r="A2189" s="182">
        <v>40007706</v>
      </c>
      <c r="B2189" s="182" t="s">
        <v>2359</v>
      </c>
      <c r="C2189" s="182" t="s">
        <v>224</v>
      </c>
      <c r="D2189" s="182" t="s">
        <v>225</v>
      </c>
      <c r="E2189" s="182" t="s">
        <v>226</v>
      </c>
      <c r="F2189" s="182" t="s">
        <v>226</v>
      </c>
    </row>
    <row r="2190" spans="1:6" x14ac:dyDescent="0.25">
      <c r="A2190" s="182">
        <v>40420207</v>
      </c>
      <c r="B2190" s="182" t="s">
        <v>2360</v>
      </c>
      <c r="C2190" s="182" t="s">
        <v>231</v>
      </c>
      <c r="D2190" s="182" t="s">
        <v>242</v>
      </c>
      <c r="E2190" s="182" t="s">
        <v>243</v>
      </c>
      <c r="F2190" s="182" t="s">
        <v>243</v>
      </c>
    </row>
    <row r="2191" spans="1:6" x14ac:dyDescent="0.25">
      <c r="A2191" s="182">
        <v>40000277</v>
      </c>
      <c r="B2191" s="182" t="s">
        <v>2361</v>
      </c>
      <c r="C2191" s="182" t="s">
        <v>224</v>
      </c>
      <c r="D2191" s="182" t="s">
        <v>363</v>
      </c>
      <c r="E2191" s="182" t="s">
        <v>364</v>
      </c>
      <c r="F2191" s="182" t="s">
        <v>364</v>
      </c>
    </row>
    <row r="2192" spans="1:6" x14ac:dyDescent="0.25">
      <c r="A2192" s="182">
        <v>40006018</v>
      </c>
      <c r="B2192" s="182" t="s">
        <v>2362</v>
      </c>
      <c r="C2192" s="182" t="s">
        <v>224</v>
      </c>
      <c r="D2192" s="182" t="s">
        <v>315</v>
      </c>
      <c r="E2192" s="182" t="s">
        <v>316</v>
      </c>
      <c r="F2192" s="182" t="s">
        <v>316</v>
      </c>
    </row>
    <row r="2193" spans="1:6" x14ac:dyDescent="0.25">
      <c r="A2193" s="182">
        <v>40003689</v>
      </c>
      <c r="B2193" s="182" t="s">
        <v>2362</v>
      </c>
      <c r="C2193" s="182" t="s">
        <v>224</v>
      </c>
      <c r="D2193" s="182" t="s">
        <v>277</v>
      </c>
      <c r="E2193" s="182" t="s">
        <v>278</v>
      </c>
      <c r="F2193" s="182" t="s">
        <v>278</v>
      </c>
    </row>
    <row r="2194" spans="1:6" x14ac:dyDescent="0.25">
      <c r="A2194" s="182">
        <v>40006611</v>
      </c>
      <c r="B2194" s="182" t="s">
        <v>2363</v>
      </c>
      <c r="C2194" s="182" t="s">
        <v>224</v>
      </c>
      <c r="D2194" s="182" t="s">
        <v>322</v>
      </c>
      <c r="E2194" s="182" t="s">
        <v>323</v>
      </c>
      <c r="F2194" s="182" t="s">
        <v>323</v>
      </c>
    </row>
    <row r="2195" spans="1:6" x14ac:dyDescent="0.25">
      <c r="A2195" s="182">
        <v>40005179</v>
      </c>
      <c r="B2195" s="182" t="s">
        <v>2364</v>
      </c>
      <c r="C2195" s="182" t="s">
        <v>224</v>
      </c>
      <c r="D2195" s="182" t="s">
        <v>322</v>
      </c>
      <c r="E2195" s="182" t="s">
        <v>323</v>
      </c>
      <c r="F2195" s="182" t="s">
        <v>323</v>
      </c>
    </row>
    <row r="2196" spans="1:6" x14ac:dyDescent="0.25">
      <c r="A2196" s="182">
        <v>40005132</v>
      </c>
      <c r="B2196" s="182" t="s">
        <v>2365</v>
      </c>
      <c r="C2196" s="182" t="s">
        <v>224</v>
      </c>
      <c r="D2196" s="182" t="s">
        <v>249</v>
      </c>
      <c r="E2196" s="182" t="s">
        <v>250</v>
      </c>
      <c r="F2196" s="182" t="s">
        <v>250</v>
      </c>
    </row>
    <row r="2197" spans="1:6" x14ac:dyDescent="0.25">
      <c r="A2197" s="182">
        <v>40009901</v>
      </c>
      <c r="B2197" s="182" t="s">
        <v>2366</v>
      </c>
      <c r="C2197" s="182" t="s">
        <v>224</v>
      </c>
      <c r="D2197" s="182" t="s">
        <v>268</v>
      </c>
      <c r="E2197" s="182" t="s">
        <v>269</v>
      </c>
      <c r="F2197" s="182" t="s">
        <v>269</v>
      </c>
    </row>
    <row r="2198" spans="1:6" x14ac:dyDescent="0.25">
      <c r="A2198" s="182">
        <v>40005278</v>
      </c>
      <c r="B2198" s="182" t="s">
        <v>2367</v>
      </c>
      <c r="C2198" s="182" t="s">
        <v>224</v>
      </c>
      <c r="D2198" s="182" t="s">
        <v>256</v>
      </c>
      <c r="E2198" s="182" t="s">
        <v>257</v>
      </c>
      <c r="F2198" s="182" t="s">
        <v>257</v>
      </c>
    </row>
    <row r="2199" spans="1:6" x14ac:dyDescent="0.25">
      <c r="A2199" s="182">
        <v>40002690</v>
      </c>
      <c r="B2199" s="182" t="s">
        <v>2368</v>
      </c>
      <c r="C2199" s="182" t="s">
        <v>224</v>
      </c>
      <c r="D2199" s="182" t="s">
        <v>322</v>
      </c>
      <c r="E2199" s="182" t="s">
        <v>323</v>
      </c>
      <c r="F2199" s="182" t="s">
        <v>323</v>
      </c>
    </row>
    <row r="2200" spans="1:6" x14ac:dyDescent="0.25">
      <c r="A2200" s="182">
        <v>40001394</v>
      </c>
      <c r="B2200" s="182" t="s">
        <v>2368</v>
      </c>
      <c r="C2200" s="182" t="s">
        <v>224</v>
      </c>
      <c r="D2200" s="182" t="s">
        <v>404</v>
      </c>
      <c r="E2200" s="182" t="s">
        <v>405</v>
      </c>
      <c r="F2200" s="182" t="s">
        <v>405</v>
      </c>
    </row>
    <row r="2201" spans="1:6" x14ac:dyDescent="0.25">
      <c r="A2201" s="182">
        <v>40009062</v>
      </c>
      <c r="B2201" s="182" t="s">
        <v>2369</v>
      </c>
      <c r="C2201" s="182" t="s">
        <v>224</v>
      </c>
      <c r="D2201" s="182" t="s">
        <v>265</v>
      </c>
      <c r="E2201" s="182" t="s">
        <v>266</v>
      </c>
      <c r="F2201" s="182" t="s">
        <v>266</v>
      </c>
    </row>
    <row r="2202" spans="1:6" x14ac:dyDescent="0.25">
      <c r="A2202" s="182">
        <v>40003184</v>
      </c>
      <c r="B2202" s="182" t="s">
        <v>2370</v>
      </c>
      <c r="C2202" s="182" t="s">
        <v>224</v>
      </c>
      <c r="D2202" s="182" t="s">
        <v>322</v>
      </c>
      <c r="E2202" s="182" t="s">
        <v>323</v>
      </c>
      <c r="F2202" s="182" t="s">
        <v>323</v>
      </c>
    </row>
    <row r="2203" spans="1:6" x14ac:dyDescent="0.25">
      <c r="A2203" s="182">
        <v>40009430</v>
      </c>
      <c r="B2203" s="182" t="s">
        <v>2371</v>
      </c>
      <c r="C2203" s="182" t="s">
        <v>224</v>
      </c>
      <c r="D2203" s="182" t="s">
        <v>277</v>
      </c>
      <c r="E2203" s="182" t="s">
        <v>278</v>
      </c>
      <c r="F2203" s="182" t="s">
        <v>278</v>
      </c>
    </row>
    <row r="2204" spans="1:6" x14ac:dyDescent="0.25">
      <c r="A2204" s="182">
        <v>40005293</v>
      </c>
      <c r="B2204" s="182" t="s">
        <v>2371</v>
      </c>
      <c r="C2204" s="182" t="s">
        <v>224</v>
      </c>
      <c r="D2204" s="182" t="s">
        <v>376</v>
      </c>
      <c r="E2204" s="182" t="s">
        <v>377</v>
      </c>
      <c r="F2204" s="182" t="s">
        <v>377</v>
      </c>
    </row>
    <row r="2205" spans="1:6" x14ac:dyDescent="0.25">
      <c r="A2205" s="182">
        <v>40005171</v>
      </c>
      <c r="B2205" s="182" t="s">
        <v>2372</v>
      </c>
      <c r="C2205" s="182" t="s">
        <v>224</v>
      </c>
      <c r="D2205" s="182" t="s">
        <v>309</v>
      </c>
      <c r="E2205" s="182" t="s">
        <v>310</v>
      </c>
      <c r="F2205" s="182" t="s">
        <v>310</v>
      </c>
    </row>
    <row r="2206" spans="1:6" x14ac:dyDescent="0.25">
      <c r="A2206" s="182">
        <v>40003219</v>
      </c>
      <c r="B2206" s="182" t="s">
        <v>2373</v>
      </c>
      <c r="C2206" s="182" t="s">
        <v>224</v>
      </c>
      <c r="D2206" s="182" t="s">
        <v>376</v>
      </c>
      <c r="E2206" s="182" t="s">
        <v>377</v>
      </c>
      <c r="F2206" s="182" t="s">
        <v>377</v>
      </c>
    </row>
    <row r="2207" spans="1:6" x14ac:dyDescent="0.25">
      <c r="A2207" s="182">
        <v>40005861</v>
      </c>
      <c r="B2207" s="182" t="s">
        <v>2374</v>
      </c>
      <c r="C2207" s="182" t="s">
        <v>224</v>
      </c>
      <c r="D2207" s="182" t="s">
        <v>249</v>
      </c>
      <c r="E2207" s="182" t="s">
        <v>250</v>
      </c>
      <c r="F2207" s="182" t="s">
        <v>250</v>
      </c>
    </row>
    <row r="2208" spans="1:6" x14ac:dyDescent="0.25">
      <c r="A2208" s="182">
        <v>40006630</v>
      </c>
      <c r="B2208" s="182" t="s">
        <v>2375</v>
      </c>
      <c r="C2208" s="182" t="s">
        <v>224</v>
      </c>
      <c r="D2208" s="182" t="s">
        <v>569</v>
      </c>
      <c r="E2208" s="182" t="s">
        <v>570</v>
      </c>
      <c r="F2208" s="182" t="s">
        <v>570</v>
      </c>
    </row>
    <row r="2209" spans="1:6" x14ac:dyDescent="0.25">
      <c r="A2209" s="182">
        <v>40000194</v>
      </c>
      <c r="B2209" s="182" t="s">
        <v>2376</v>
      </c>
      <c r="C2209" s="182" t="s">
        <v>224</v>
      </c>
      <c r="D2209" s="182" t="s">
        <v>252</v>
      </c>
      <c r="E2209" s="182" t="s">
        <v>253</v>
      </c>
      <c r="F2209" s="182" t="s">
        <v>253</v>
      </c>
    </row>
    <row r="2210" spans="1:6" x14ac:dyDescent="0.25">
      <c r="A2210" s="182">
        <v>40009777</v>
      </c>
      <c r="B2210" s="182" t="s">
        <v>2377</v>
      </c>
      <c r="C2210" s="182" t="s">
        <v>224</v>
      </c>
      <c r="D2210" s="182" t="s">
        <v>277</v>
      </c>
      <c r="E2210" s="182" t="s">
        <v>278</v>
      </c>
      <c r="F2210" s="182" t="s">
        <v>278</v>
      </c>
    </row>
    <row r="2211" spans="1:6" x14ac:dyDescent="0.25">
      <c r="A2211" s="182">
        <v>40003323</v>
      </c>
      <c r="B2211" s="182" t="s">
        <v>2378</v>
      </c>
      <c r="C2211" s="182" t="s">
        <v>224</v>
      </c>
      <c r="D2211" s="182" t="s">
        <v>291</v>
      </c>
      <c r="E2211" s="182" t="s">
        <v>292</v>
      </c>
      <c r="F2211" s="182" t="s">
        <v>292</v>
      </c>
    </row>
    <row r="2212" spans="1:6" x14ac:dyDescent="0.25">
      <c r="A2212" s="182">
        <v>40009593</v>
      </c>
      <c r="B2212" s="182" t="s">
        <v>2379</v>
      </c>
      <c r="C2212" s="182" t="s">
        <v>224</v>
      </c>
      <c r="D2212" s="182" t="s">
        <v>303</v>
      </c>
      <c r="E2212" s="182" t="s">
        <v>304</v>
      </c>
      <c r="F2212" s="182" t="s">
        <v>304</v>
      </c>
    </row>
    <row r="2213" spans="1:6" x14ac:dyDescent="0.25">
      <c r="A2213" s="182">
        <v>40007155</v>
      </c>
      <c r="B2213" s="182" t="s">
        <v>2380</v>
      </c>
      <c r="C2213" s="182" t="s">
        <v>224</v>
      </c>
      <c r="D2213" s="182" t="s">
        <v>303</v>
      </c>
      <c r="E2213" s="182" t="s">
        <v>304</v>
      </c>
      <c r="F2213" s="182" t="s">
        <v>304</v>
      </c>
    </row>
    <row r="2214" spans="1:6" x14ac:dyDescent="0.25">
      <c r="A2214" s="182">
        <v>40001421</v>
      </c>
      <c r="B2214" s="182" t="s">
        <v>2381</v>
      </c>
      <c r="C2214" s="182" t="s">
        <v>224</v>
      </c>
      <c r="D2214" s="182" t="s">
        <v>342</v>
      </c>
      <c r="E2214" s="182" t="s">
        <v>343</v>
      </c>
      <c r="F2214" s="182" t="s">
        <v>343</v>
      </c>
    </row>
    <row r="2215" spans="1:6" x14ac:dyDescent="0.25">
      <c r="A2215" s="182">
        <v>40002568</v>
      </c>
      <c r="B2215" s="182" t="s">
        <v>2382</v>
      </c>
      <c r="C2215" s="182" t="s">
        <v>224</v>
      </c>
      <c r="D2215" s="182" t="s">
        <v>368</v>
      </c>
      <c r="E2215" s="182" t="s">
        <v>369</v>
      </c>
      <c r="F2215" s="182" t="s">
        <v>369</v>
      </c>
    </row>
    <row r="2216" spans="1:6" x14ac:dyDescent="0.25">
      <c r="A2216" s="182">
        <v>40004523</v>
      </c>
      <c r="B2216" s="182" t="s">
        <v>2383</v>
      </c>
      <c r="C2216" s="182" t="s">
        <v>224</v>
      </c>
      <c r="D2216" s="182" t="s">
        <v>291</v>
      </c>
      <c r="E2216" s="182" t="s">
        <v>292</v>
      </c>
      <c r="F2216" s="182" t="s">
        <v>292</v>
      </c>
    </row>
    <row r="2217" spans="1:6" x14ac:dyDescent="0.25">
      <c r="A2217" s="182">
        <v>40007911</v>
      </c>
      <c r="B2217" s="182" t="s">
        <v>2384</v>
      </c>
      <c r="C2217" s="182" t="s">
        <v>224</v>
      </c>
      <c r="D2217" s="182" t="s">
        <v>404</v>
      </c>
      <c r="E2217" s="182" t="s">
        <v>405</v>
      </c>
      <c r="F2217" s="182" t="s">
        <v>405</v>
      </c>
    </row>
    <row r="2218" spans="1:6" x14ac:dyDescent="0.25">
      <c r="A2218" s="182">
        <v>40421222</v>
      </c>
      <c r="B2218" s="182" t="s">
        <v>2385</v>
      </c>
      <c r="C2218" s="182" t="s">
        <v>231</v>
      </c>
      <c r="D2218" s="182" t="s">
        <v>232</v>
      </c>
      <c r="E2218" s="182" t="s">
        <v>233</v>
      </c>
      <c r="F2218" s="182" t="s">
        <v>233</v>
      </c>
    </row>
    <row r="2219" spans="1:6" x14ac:dyDescent="0.25">
      <c r="A2219" s="182">
        <v>40006247</v>
      </c>
      <c r="B2219" s="182" t="s">
        <v>2386</v>
      </c>
      <c r="C2219" s="182" t="s">
        <v>224</v>
      </c>
      <c r="D2219" s="182" t="s">
        <v>445</v>
      </c>
      <c r="E2219" s="182" t="s">
        <v>446</v>
      </c>
      <c r="F2219" s="182" t="s">
        <v>446</v>
      </c>
    </row>
    <row r="2220" spans="1:6" x14ac:dyDescent="0.25">
      <c r="A2220" s="182">
        <v>40420335</v>
      </c>
      <c r="B2220" s="182" t="s">
        <v>2387</v>
      </c>
      <c r="C2220" s="182" t="s">
        <v>231</v>
      </c>
      <c r="D2220" s="182" t="s">
        <v>232</v>
      </c>
      <c r="E2220" s="182" t="s">
        <v>233</v>
      </c>
      <c r="F2220" s="182" t="s">
        <v>233</v>
      </c>
    </row>
    <row r="2221" spans="1:6" x14ac:dyDescent="0.25">
      <c r="A2221" s="182">
        <v>40007259</v>
      </c>
      <c r="B2221" s="182" t="s">
        <v>2388</v>
      </c>
      <c r="C2221" s="182" t="s">
        <v>224</v>
      </c>
      <c r="D2221" s="182" t="s">
        <v>449</v>
      </c>
      <c r="E2221" s="182" t="s">
        <v>450</v>
      </c>
      <c r="F2221" s="182" t="s">
        <v>450</v>
      </c>
    </row>
    <row r="2222" spans="1:6" x14ac:dyDescent="0.25">
      <c r="A2222" s="182">
        <v>40009836</v>
      </c>
      <c r="B2222" s="182" t="s">
        <v>2389</v>
      </c>
      <c r="C2222" s="182" t="s">
        <v>224</v>
      </c>
      <c r="D2222" s="182" t="s">
        <v>228</v>
      </c>
      <c r="E2222" s="182" t="s">
        <v>229</v>
      </c>
      <c r="F2222" s="182" t="s">
        <v>229</v>
      </c>
    </row>
    <row r="2223" spans="1:6" x14ac:dyDescent="0.25">
      <c r="A2223" s="182">
        <v>40003884</v>
      </c>
      <c r="B2223" s="182" t="s">
        <v>2390</v>
      </c>
      <c r="C2223" s="182" t="s">
        <v>224</v>
      </c>
      <c r="D2223" s="182" t="s">
        <v>322</v>
      </c>
      <c r="E2223" s="182" t="s">
        <v>323</v>
      </c>
      <c r="F2223" s="182" t="s">
        <v>323</v>
      </c>
    </row>
    <row r="2224" spans="1:6" x14ac:dyDescent="0.25">
      <c r="A2224" s="182">
        <v>40003022</v>
      </c>
      <c r="B2224" s="182" t="s">
        <v>2391</v>
      </c>
      <c r="C2224" s="182" t="s">
        <v>224</v>
      </c>
      <c r="D2224" s="182" t="s">
        <v>392</v>
      </c>
      <c r="E2224" s="182" t="s">
        <v>393</v>
      </c>
      <c r="F2224" s="182" t="s">
        <v>393</v>
      </c>
    </row>
    <row r="2225" spans="1:6" x14ac:dyDescent="0.25">
      <c r="A2225" s="182">
        <v>40001219</v>
      </c>
      <c r="B2225" s="182" t="s">
        <v>2392</v>
      </c>
      <c r="C2225" s="182" t="s">
        <v>224</v>
      </c>
      <c r="D2225" s="182" t="s">
        <v>322</v>
      </c>
      <c r="E2225" s="182" t="s">
        <v>323</v>
      </c>
      <c r="F2225" s="182" t="s">
        <v>323</v>
      </c>
    </row>
    <row r="2226" spans="1:6" x14ac:dyDescent="0.25">
      <c r="A2226" s="182">
        <v>40005641</v>
      </c>
      <c r="B2226" s="182" t="s">
        <v>2393</v>
      </c>
      <c r="C2226" s="182" t="s">
        <v>224</v>
      </c>
      <c r="D2226" s="182" t="s">
        <v>438</v>
      </c>
      <c r="E2226" s="182" t="s">
        <v>439</v>
      </c>
      <c r="F2226" s="182" t="s">
        <v>439</v>
      </c>
    </row>
    <row r="2227" spans="1:6" x14ac:dyDescent="0.25">
      <c r="A2227" s="182">
        <v>40005327</v>
      </c>
      <c r="B2227" s="182" t="s">
        <v>2394</v>
      </c>
      <c r="C2227" s="182" t="s">
        <v>224</v>
      </c>
      <c r="D2227" s="182" t="s">
        <v>228</v>
      </c>
      <c r="E2227" s="182" t="s">
        <v>229</v>
      </c>
      <c r="F2227" s="182" t="s">
        <v>229</v>
      </c>
    </row>
    <row r="2228" spans="1:6" x14ac:dyDescent="0.25">
      <c r="A2228" s="182">
        <v>40004487</v>
      </c>
      <c r="B2228" s="182" t="s">
        <v>2395</v>
      </c>
      <c r="C2228" s="182" t="s">
        <v>224</v>
      </c>
      <c r="D2228" s="182" t="s">
        <v>228</v>
      </c>
      <c r="E2228" s="182" t="s">
        <v>229</v>
      </c>
      <c r="F2228" s="182" t="s">
        <v>229</v>
      </c>
    </row>
    <row r="2229" spans="1:6" x14ac:dyDescent="0.25">
      <c r="A2229" s="182">
        <v>40005106</v>
      </c>
      <c r="B2229" s="182" t="s">
        <v>2396</v>
      </c>
      <c r="C2229" s="182" t="s">
        <v>224</v>
      </c>
      <c r="D2229" s="182" t="s">
        <v>322</v>
      </c>
      <c r="E2229" s="182" t="s">
        <v>323</v>
      </c>
      <c r="F2229" s="182" t="s">
        <v>323</v>
      </c>
    </row>
    <row r="2230" spans="1:6" x14ac:dyDescent="0.25">
      <c r="A2230" s="182">
        <v>40009663</v>
      </c>
      <c r="B2230" s="182" t="s">
        <v>2397</v>
      </c>
      <c r="C2230" s="182" t="s">
        <v>224</v>
      </c>
      <c r="D2230" s="182" t="s">
        <v>306</v>
      </c>
      <c r="E2230" s="182" t="s">
        <v>307</v>
      </c>
      <c r="F2230" s="182" t="s">
        <v>307</v>
      </c>
    </row>
    <row r="2231" spans="1:6" x14ac:dyDescent="0.25">
      <c r="A2231" s="182">
        <v>40420151</v>
      </c>
      <c r="B2231" s="182" t="s">
        <v>2398</v>
      </c>
      <c r="C2231" s="182" t="s">
        <v>231</v>
      </c>
      <c r="D2231" s="182" t="s">
        <v>236</v>
      </c>
      <c r="E2231" s="182" t="s">
        <v>237</v>
      </c>
      <c r="F2231" s="182" t="s">
        <v>237</v>
      </c>
    </row>
    <row r="2232" spans="1:6" x14ac:dyDescent="0.25">
      <c r="A2232" s="182">
        <v>40421030</v>
      </c>
      <c r="B2232" s="182" t="s">
        <v>2399</v>
      </c>
      <c r="C2232" s="182" t="s">
        <v>231</v>
      </c>
      <c r="D2232" s="182" t="s">
        <v>236</v>
      </c>
      <c r="E2232" s="182" t="s">
        <v>237</v>
      </c>
      <c r="F2232" s="182" t="s">
        <v>237</v>
      </c>
    </row>
    <row r="2233" spans="1:6" x14ac:dyDescent="0.25">
      <c r="A2233" s="182">
        <v>40003890</v>
      </c>
      <c r="B2233" s="182" t="s">
        <v>2400</v>
      </c>
      <c r="C2233" s="182" t="s">
        <v>224</v>
      </c>
      <c r="D2233" s="182" t="s">
        <v>333</v>
      </c>
      <c r="E2233" s="182" t="s">
        <v>334</v>
      </c>
      <c r="F2233" s="182" t="s">
        <v>334</v>
      </c>
    </row>
    <row r="2234" spans="1:6" x14ac:dyDescent="0.25">
      <c r="A2234" s="182">
        <v>40002661</v>
      </c>
      <c r="B2234" s="182" t="s">
        <v>2401</v>
      </c>
      <c r="C2234" s="182" t="s">
        <v>224</v>
      </c>
      <c r="D2234" s="182" t="s">
        <v>363</v>
      </c>
      <c r="E2234" s="182" t="s">
        <v>364</v>
      </c>
      <c r="F2234" s="182" t="s">
        <v>364</v>
      </c>
    </row>
    <row r="2235" spans="1:6" x14ac:dyDescent="0.25">
      <c r="A2235" s="182">
        <v>40005447</v>
      </c>
      <c r="B2235" s="182" t="s">
        <v>2402</v>
      </c>
      <c r="C2235" s="182" t="s">
        <v>224</v>
      </c>
      <c r="D2235" s="182" t="s">
        <v>404</v>
      </c>
      <c r="E2235" s="182" t="s">
        <v>405</v>
      </c>
      <c r="F2235" s="182" t="s">
        <v>405</v>
      </c>
    </row>
    <row r="2236" spans="1:6" x14ac:dyDescent="0.25">
      <c r="A2236" s="182">
        <v>40001518</v>
      </c>
      <c r="B2236" s="182" t="s">
        <v>2403</v>
      </c>
      <c r="C2236" s="182" t="s">
        <v>224</v>
      </c>
      <c r="D2236" s="182" t="s">
        <v>322</v>
      </c>
      <c r="E2236" s="182" t="s">
        <v>323</v>
      </c>
      <c r="F2236" s="182" t="s">
        <v>323</v>
      </c>
    </row>
    <row r="2237" spans="1:6" x14ac:dyDescent="0.25">
      <c r="A2237" s="182">
        <v>40002403</v>
      </c>
      <c r="B2237" s="182" t="s">
        <v>2404</v>
      </c>
      <c r="C2237" s="182" t="s">
        <v>224</v>
      </c>
      <c r="D2237" s="182" t="s">
        <v>303</v>
      </c>
      <c r="E2237" s="182" t="s">
        <v>304</v>
      </c>
      <c r="F2237" s="182" t="s">
        <v>304</v>
      </c>
    </row>
    <row r="2238" spans="1:6" x14ac:dyDescent="0.25">
      <c r="A2238" s="182">
        <v>40007963</v>
      </c>
      <c r="B2238" s="182" t="s">
        <v>2405</v>
      </c>
      <c r="C2238" s="182" t="s">
        <v>224</v>
      </c>
      <c r="D2238" s="182" t="s">
        <v>485</v>
      </c>
      <c r="E2238" s="182" t="s">
        <v>486</v>
      </c>
      <c r="F2238" s="182" t="s">
        <v>486</v>
      </c>
    </row>
    <row r="2239" spans="1:6" x14ac:dyDescent="0.25">
      <c r="A2239" s="182">
        <v>40005934</v>
      </c>
      <c r="B2239" s="182" t="s">
        <v>2406</v>
      </c>
      <c r="C2239" s="182" t="s">
        <v>224</v>
      </c>
      <c r="D2239" s="182" t="s">
        <v>449</v>
      </c>
      <c r="E2239" s="182" t="s">
        <v>450</v>
      </c>
      <c r="F2239" s="182" t="s">
        <v>450</v>
      </c>
    </row>
    <row r="2240" spans="1:6" x14ac:dyDescent="0.25">
      <c r="A2240" s="182">
        <v>40004100</v>
      </c>
      <c r="B2240" s="182" t="s">
        <v>2407</v>
      </c>
      <c r="C2240" s="182" t="s">
        <v>224</v>
      </c>
      <c r="D2240" s="182" t="s">
        <v>265</v>
      </c>
      <c r="E2240" s="182" t="s">
        <v>266</v>
      </c>
      <c r="F2240" s="182" t="s">
        <v>266</v>
      </c>
    </row>
    <row r="2241" spans="1:6" x14ac:dyDescent="0.25">
      <c r="A2241" s="182">
        <v>40007078</v>
      </c>
      <c r="B2241" s="182" t="s">
        <v>2408</v>
      </c>
      <c r="C2241" s="182" t="s">
        <v>224</v>
      </c>
      <c r="D2241" s="182" t="s">
        <v>249</v>
      </c>
      <c r="E2241" s="182" t="s">
        <v>250</v>
      </c>
      <c r="F2241" s="182" t="s">
        <v>250</v>
      </c>
    </row>
    <row r="2242" spans="1:6" x14ac:dyDescent="0.25">
      <c r="A2242" s="182">
        <v>40001112</v>
      </c>
      <c r="B2242" s="182" t="s">
        <v>2409</v>
      </c>
      <c r="C2242" s="182" t="s">
        <v>224</v>
      </c>
      <c r="D2242" s="182" t="s">
        <v>404</v>
      </c>
      <c r="E2242" s="182" t="s">
        <v>405</v>
      </c>
      <c r="F2242" s="182" t="s">
        <v>405</v>
      </c>
    </row>
    <row r="2243" spans="1:6" x14ac:dyDescent="0.25">
      <c r="A2243" s="182">
        <v>40000817</v>
      </c>
      <c r="B2243" s="182" t="s">
        <v>2410</v>
      </c>
      <c r="C2243" s="182" t="s">
        <v>224</v>
      </c>
      <c r="D2243" s="182" t="s">
        <v>265</v>
      </c>
      <c r="E2243" s="182" t="s">
        <v>266</v>
      </c>
      <c r="F2243" s="182" t="s">
        <v>266</v>
      </c>
    </row>
    <row r="2244" spans="1:6" x14ac:dyDescent="0.25">
      <c r="A2244" s="182">
        <v>40004369</v>
      </c>
      <c r="B2244" s="182" t="s">
        <v>2411</v>
      </c>
      <c r="C2244" s="182" t="s">
        <v>224</v>
      </c>
      <c r="D2244" s="182" t="s">
        <v>306</v>
      </c>
      <c r="E2244" s="182" t="s">
        <v>307</v>
      </c>
      <c r="F2244" s="182" t="s">
        <v>307</v>
      </c>
    </row>
    <row r="2245" spans="1:6" x14ac:dyDescent="0.25">
      <c r="A2245" s="182">
        <v>40001926</v>
      </c>
      <c r="B2245" s="182" t="s">
        <v>2412</v>
      </c>
      <c r="C2245" s="182" t="s">
        <v>224</v>
      </c>
      <c r="D2245" s="182" t="s">
        <v>225</v>
      </c>
      <c r="E2245" s="182" t="s">
        <v>226</v>
      </c>
      <c r="F2245" s="182" t="s">
        <v>226</v>
      </c>
    </row>
    <row r="2246" spans="1:6" x14ac:dyDescent="0.25">
      <c r="A2246" s="182">
        <v>40007020</v>
      </c>
      <c r="B2246" s="182" t="s">
        <v>2413</v>
      </c>
      <c r="C2246" s="182" t="s">
        <v>224</v>
      </c>
      <c r="D2246" s="182" t="s">
        <v>333</v>
      </c>
      <c r="E2246" s="182" t="s">
        <v>334</v>
      </c>
      <c r="F2246" s="182" t="s">
        <v>334</v>
      </c>
    </row>
    <row r="2247" spans="1:6" x14ac:dyDescent="0.25">
      <c r="A2247" s="182">
        <v>40005287</v>
      </c>
      <c r="B2247" s="182" t="s">
        <v>2414</v>
      </c>
      <c r="C2247" s="182" t="s">
        <v>224</v>
      </c>
      <c r="D2247" s="182" t="s">
        <v>268</v>
      </c>
      <c r="E2247" s="182" t="s">
        <v>269</v>
      </c>
      <c r="F2247" s="182" t="s">
        <v>269</v>
      </c>
    </row>
    <row r="2248" spans="1:6" x14ac:dyDescent="0.25">
      <c r="A2248" s="182">
        <v>40004605</v>
      </c>
      <c r="B2248" s="182" t="s">
        <v>2415</v>
      </c>
      <c r="C2248" s="182" t="s">
        <v>224</v>
      </c>
      <c r="D2248" s="182" t="s">
        <v>256</v>
      </c>
      <c r="E2248" s="182" t="s">
        <v>257</v>
      </c>
      <c r="F2248" s="182" t="s">
        <v>257</v>
      </c>
    </row>
    <row r="2249" spans="1:6" x14ac:dyDescent="0.25">
      <c r="A2249" s="182">
        <v>40420147</v>
      </c>
      <c r="B2249" s="182" t="s">
        <v>2416</v>
      </c>
      <c r="C2249" s="182" t="s">
        <v>231</v>
      </c>
      <c r="D2249" s="182" t="s">
        <v>236</v>
      </c>
      <c r="E2249" s="182" t="s">
        <v>237</v>
      </c>
      <c r="F2249" s="182" t="s">
        <v>237</v>
      </c>
    </row>
    <row r="2250" spans="1:6" x14ac:dyDescent="0.25">
      <c r="A2250" s="182">
        <v>40004027</v>
      </c>
      <c r="B2250" s="182" t="s">
        <v>2417</v>
      </c>
      <c r="C2250" s="182" t="s">
        <v>224</v>
      </c>
      <c r="D2250" s="182" t="s">
        <v>249</v>
      </c>
      <c r="E2250" s="182" t="s">
        <v>250</v>
      </c>
      <c r="F2250" s="182" t="s">
        <v>250</v>
      </c>
    </row>
    <row r="2251" spans="1:6" x14ac:dyDescent="0.25">
      <c r="A2251" s="182">
        <v>40001582</v>
      </c>
      <c r="B2251" s="182" t="s">
        <v>2418</v>
      </c>
      <c r="C2251" s="182" t="s">
        <v>224</v>
      </c>
      <c r="D2251" s="182" t="s">
        <v>256</v>
      </c>
      <c r="E2251" s="182" t="s">
        <v>257</v>
      </c>
      <c r="F2251" s="182" t="s">
        <v>257</v>
      </c>
    </row>
    <row r="2252" spans="1:6" x14ac:dyDescent="0.25">
      <c r="A2252" s="182">
        <v>40007396</v>
      </c>
      <c r="B2252" s="182" t="s">
        <v>2419</v>
      </c>
      <c r="C2252" s="182" t="s">
        <v>224</v>
      </c>
      <c r="D2252" s="182" t="s">
        <v>309</v>
      </c>
      <c r="E2252" s="182" t="s">
        <v>310</v>
      </c>
      <c r="F2252" s="182" t="s">
        <v>310</v>
      </c>
    </row>
    <row r="2253" spans="1:6" x14ac:dyDescent="0.25">
      <c r="A2253" s="182">
        <v>40420781</v>
      </c>
      <c r="B2253" s="182" t="s">
        <v>2420</v>
      </c>
      <c r="C2253" s="182" t="s">
        <v>231</v>
      </c>
      <c r="D2253" s="182" t="s">
        <v>242</v>
      </c>
      <c r="E2253" s="182" t="s">
        <v>243</v>
      </c>
      <c r="F2253" s="182" t="s">
        <v>243</v>
      </c>
    </row>
    <row r="2254" spans="1:6" x14ac:dyDescent="0.25">
      <c r="A2254" s="182">
        <v>40421468</v>
      </c>
      <c r="B2254" s="182" t="s">
        <v>2421</v>
      </c>
      <c r="C2254" s="182" t="s">
        <v>231</v>
      </c>
      <c r="D2254" s="182" t="s">
        <v>242</v>
      </c>
      <c r="E2254" s="182" t="s">
        <v>243</v>
      </c>
      <c r="F2254" s="182" t="s">
        <v>243</v>
      </c>
    </row>
    <row r="2255" spans="1:6" x14ac:dyDescent="0.25">
      <c r="A2255" s="182">
        <v>40421387</v>
      </c>
      <c r="B2255" s="182" t="s">
        <v>2422</v>
      </c>
      <c r="C2255" s="182" t="s">
        <v>231</v>
      </c>
      <c r="D2255" s="182" t="s">
        <v>242</v>
      </c>
      <c r="E2255" s="182" t="s">
        <v>243</v>
      </c>
      <c r="F2255" s="182" t="s">
        <v>243</v>
      </c>
    </row>
    <row r="2256" spans="1:6" x14ac:dyDescent="0.25">
      <c r="A2256" s="182">
        <v>40421238</v>
      </c>
      <c r="B2256" s="182" t="s">
        <v>2423</v>
      </c>
      <c r="C2256" s="182" t="s">
        <v>231</v>
      </c>
      <c r="D2256" s="182" t="s">
        <v>285</v>
      </c>
      <c r="E2256" s="182" t="s">
        <v>286</v>
      </c>
      <c r="F2256" s="182" t="s">
        <v>286</v>
      </c>
    </row>
    <row r="2257" spans="1:6" x14ac:dyDescent="0.25">
      <c r="A2257" s="182">
        <v>40424258</v>
      </c>
      <c r="B2257" s="182" t="s">
        <v>2424</v>
      </c>
      <c r="C2257" s="182" t="s">
        <v>231</v>
      </c>
      <c r="D2257" s="182" t="s">
        <v>285</v>
      </c>
      <c r="E2257" s="182" t="s">
        <v>286</v>
      </c>
      <c r="F2257" s="182" t="s">
        <v>286</v>
      </c>
    </row>
    <row r="2258" spans="1:6" x14ac:dyDescent="0.25">
      <c r="A2258" s="182">
        <v>40421087</v>
      </c>
      <c r="B2258" s="182" t="s">
        <v>2425</v>
      </c>
      <c r="C2258" s="182" t="s">
        <v>231</v>
      </c>
      <c r="D2258" s="182" t="s">
        <v>285</v>
      </c>
      <c r="E2258" s="182" t="s">
        <v>286</v>
      </c>
      <c r="F2258" s="182" t="s">
        <v>286</v>
      </c>
    </row>
    <row r="2259" spans="1:6" x14ac:dyDescent="0.25">
      <c r="A2259" s="182">
        <v>40420687</v>
      </c>
      <c r="B2259" s="182" t="s">
        <v>2426</v>
      </c>
      <c r="C2259" s="182" t="s">
        <v>231</v>
      </c>
      <c r="D2259" s="182" t="s">
        <v>242</v>
      </c>
      <c r="E2259" s="182" t="s">
        <v>243</v>
      </c>
      <c r="F2259" s="182" t="s">
        <v>243</v>
      </c>
    </row>
    <row r="2260" spans="1:6" x14ac:dyDescent="0.25">
      <c r="A2260" s="182">
        <v>40420397</v>
      </c>
      <c r="B2260" s="182" t="s">
        <v>2427</v>
      </c>
      <c r="C2260" s="182" t="s">
        <v>231</v>
      </c>
      <c r="D2260" s="182" t="s">
        <v>232</v>
      </c>
      <c r="E2260" s="182" t="s">
        <v>233</v>
      </c>
      <c r="F2260" s="182" t="s">
        <v>233</v>
      </c>
    </row>
    <row r="2261" spans="1:6" x14ac:dyDescent="0.25">
      <c r="A2261" s="182">
        <v>40003041</v>
      </c>
      <c r="B2261" s="182" t="s">
        <v>2428</v>
      </c>
      <c r="C2261" s="182" t="s">
        <v>224</v>
      </c>
      <c r="D2261" s="182" t="s">
        <v>271</v>
      </c>
      <c r="E2261" s="182" t="s">
        <v>272</v>
      </c>
      <c r="F2261" s="182" t="s">
        <v>272</v>
      </c>
    </row>
    <row r="2262" spans="1:6" x14ac:dyDescent="0.25">
      <c r="A2262" s="182">
        <v>40000723</v>
      </c>
      <c r="B2262" s="182" t="s">
        <v>2429</v>
      </c>
      <c r="C2262" s="182" t="s">
        <v>224</v>
      </c>
      <c r="D2262" s="182" t="s">
        <v>271</v>
      </c>
      <c r="E2262" s="182" t="s">
        <v>272</v>
      </c>
      <c r="F2262" s="182" t="s">
        <v>272</v>
      </c>
    </row>
    <row r="2263" spans="1:6" x14ac:dyDescent="0.25">
      <c r="A2263" s="182">
        <v>40005170</v>
      </c>
      <c r="B2263" s="182" t="s">
        <v>2430</v>
      </c>
      <c r="C2263" s="182" t="s">
        <v>224</v>
      </c>
      <c r="D2263" s="182" t="s">
        <v>277</v>
      </c>
      <c r="E2263" s="182" t="s">
        <v>278</v>
      </c>
      <c r="F2263" s="182" t="s">
        <v>278</v>
      </c>
    </row>
    <row r="2264" spans="1:6" x14ac:dyDescent="0.25">
      <c r="A2264" s="182">
        <v>40000123</v>
      </c>
      <c r="B2264" s="182" t="s">
        <v>2431</v>
      </c>
      <c r="C2264" s="182" t="s">
        <v>224</v>
      </c>
      <c r="D2264" s="182" t="s">
        <v>225</v>
      </c>
      <c r="E2264" s="182" t="s">
        <v>226</v>
      </c>
      <c r="F2264" s="182" t="s">
        <v>226</v>
      </c>
    </row>
    <row r="2265" spans="1:6" x14ac:dyDescent="0.25">
      <c r="A2265" s="182">
        <v>40000022</v>
      </c>
      <c r="B2265" s="182" t="s">
        <v>2432</v>
      </c>
      <c r="C2265" s="182" t="s">
        <v>224</v>
      </c>
      <c r="D2265" s="182" t="s">
        <v>363</v>
      </c>
      <c r="E2265" s="182" t="s">
        <v>364</v>
      </c>
      <c r="F2265" s="182" t="s">
        <v>364</v>
      </c>
    </row>
    <row r="2266" spans="1:6" x14ac:dyDescent="0.25">
      <c r="A2266" s="182">
        <v>40007503</v>
      </c>
      <c r="B2266" s="182" t="s">
        <v>2433</v>
      </c>
      <c r="C2266" s="182" t="s">
        <v>224</v>
      </c>
      <c r="D2266" s="182" t="s">
        <v>262</v>
      </c>
      <c r="E2266" s="182" t="s">
        <v>263</v>
      </c>
      <c r="F2266" s="182" t="s">
        <v>263</v>
      </c>
    </row>
    <row r="2267" spans="1:6" x14ac:dyDescent="0.25">
      <c r="A2267" s="182">
        <v>40007494</v>
      </c>
      <c r="B2267" s="182" t="s">
        <v>2433</v>
      </c>
      <c r="C2267" s="182" t="s">
        <v>224</v>
      </c>
      <c r="D2267" s="182" t="s">
        <v>262</v>
      </c>
      <c r="E2267" s="182" t="s">
        <v>263</v>
      </c>
      <c r="F2267" s="182" t="s">
        <v>263</v>
      </c>
    </row>
    <row r="2268" spans="1:6" x14ac:dyDescent="0.25">
      <c r="A2268" s="182">
        <v>40007118</v>
      </c>
      <c r="B2268" s="182" t="s">
        <v>2433</v>
      </c>
      <c r="C2268" s="182" t="s">
        <v>224</v>
      </c>
      <c r="D2268" s="182" t="s">
        <v>262</v>
      </c>
      <c r="E2268" s="182" t="s">
        <v>263</v>
      </c>
      <c r="F2268" s="182" t="s">
        <v>263</v>
      </c>
    </row>
    <row r="2269" spans="1:6" x14ac:dyDescent="0.25">
      <c r="A2269" s="182">
        <v>40421481</v>
      </c>
      <c r="B2269" s="182" t="s">
        <v>2434</v>
      </c>
      <c r="C2269" s="182" t="s">
        <v>231</v>
      </c>
      <c r="D2269" s="182" t="s">
        <v>338</v>
      </c>
      <c r="E2269" s="182" t="s">
        <v>339</v>
      </c>
      <c r="F2269" s="182" t="s">
        <v>339</v>
      </c>
    </row>
    <row r="2270" spans="1:6" x14ac:dyDescent="0.25">
      <c r="A2270" s="182">
        <v>40006672</v>
      </c>
      <c r="B2270" s="182" t="s">
        <v>2435</v>
      </c>
      <c r="C2270" s="182" t="s">
        <v>224</v>
      </c>
      <c r="D2270" s="182" t="s">
        <v>315</v>
      </c>
      <c r="E2270" s="182" t="s">
        <v>316</v>
      </c>
      <c r="F2270" s="182" t="s">
        <v>316</v>
      </c>
    </row>
    <row r="2271" spans="1:6" x14ac:dyDescent="0.25">
      <c r="A2271" s="182">
        <v>40006634</v>
      </c>
      <c r="B2271" s="182" t="s">
        <v>2436</v>
      </c>
      <c r="C2271" s="182" t="s">
        <v>224</v>
      </c>
      <c r="D2271" s="182" t="s">
        <v>277</v>
      </c>
      <c r="E2271" s="182" t="s">
        <v>278</v>
      </c>
      <c r="F2271" s="182" t="s">
        <v>278</v>
      </c>
    </row>
    <row r="2272" spans="1:6" x14ac:dyDescent="0.25">
      <c r="A2272" s="182">
        <v>40006130</v>
      </c>
      <c r="B2272" s="182" t="s">
        <v>2437</v>
      </c>
      <c r="C2272" s="182" t="s">
        <v>224</v>
      </c>
      <c r="D2272" s="182" t="s">
        <v>315</v>
      </c>
      <c r="E2272" s="182" t="s">
        <v>316</v>
      </c>
      <c r="F2272" s="182" t="s">
        <v>316</v>
      </c>
    </row>
    <row r="2273" spans="1:6" x14ac:dyDescent="0.25">
      <c r="A2273" s="182">
        <v>40007234</v>
      </c>
      <c r="B2273" s="182" t="s">
        <v>2438</v>
      </c>
      <c r="C2273" s="182" t="s">
        <v>224</v>
      </c>
      <c r="D2273" s="182" t="s">
        <v>262</v>
      </c>
      <c r="E2273" s="182" t="s">
        <v>263</v>
      </c>
      <c r="F2273" s="182" t="s">
        <v>263</v>
      </c>
    </row>
    <row r="2274" spans="1:6" x14ac:dyDescent="0.25">
      <c r="A2274" s="182">
        <v>40424241</v>
      </c>
      <c r="B2274" s="182" t="s">
        <v>2439</v>
      </c>
      <c r="C2274" s="182" t="s">
        <v>231</v>
      </c>
      <c r="D2274" s="182" t="s">
        <v>236</v>
      </c>
      <c r="E2274" s="182" t="s">
        <v>237</v>
      </c>
      <c r="F2274" s="182" t="s">
        <v>237</v>
      </c>
    </row>
    <row r="2275" spans="1:6" x14ac:dyDescent="0.25">
      <c r="A2275" s="182">
        <v>40009924</v>
      </c>
      <c r="B2275" s="182" t="s">
        <v>2440</v>
      </c>
      <c r="C2275" s="182" t="s">
        <v>224</v>
      </c>
      <c r="D2275" s="182" t="s">
        <v>268</v>
      </c>
      <c r="E2275" s="182" t="s">
        <v>269</v>
      </c>
      <c r="F2275" s="182" t="s">
        <v>269</v>
      </c>
    </row>
    <row r="2276" spans="1:6" x14ac:dyDescent="0.25">
      <c r="A2276" s="182">
        <v>40008831</v>
      </c>
      <c r="B2276" s="182" t="s">
        <v>2441</v>
      </c>
      <c r="C2276" s="182" t="s">
        <v>224</v>
      </c>
      <c r="D2276" s="182" t="s">
        <v>291</v>
      </c>
      <c r="E2276" s="182" t="s">
        <v>292</v>
      </c>
      <c r="F2276" s="182" t="s">
        <v>292</v>
      </c>
    </row>
    <row r="2277" spans="1:6" x14ac:dyDescent="0.25">
      <c r="A2277" s="182">
        <v>40008125</v>
      </c>
      <c r="B2277" s="182" t="s">
        <v>2442</v>
      </c>
      <c r="C2277" s="182" t="s">
        <v>224</v>
      </c>
      <c r="D2277" s="182" t="s">
        <v>404</v>
      </c>
      <c r="E2277" s="182" t="s">
        <v>405</v>
      </c>
      <c r="F2277" s="182" t="s">
        <v>405</v>
      </c>
    </row>
    <row r="2278" spans="1:6" x14ac:dyDescent="0.25">
      <c r="A2278" s="182">
        <v>40005857</v>
      </c>
      <c r="B2278" s="182" t="s">
        <v>2443</v>
      </c>
      <c r="C2278" s="182" t="s">
        <v>224</v>
      </c>
      <c r="D2278" s="182" t="s">
        <v>291</v>
      </c>
      <c r="E2278" s="182" t="s">
        <v>292</v>
      </c>
      <c r="F2278" s="182" t="s">
        <v>292</v>
      </c>
    </row>
    <row r="2279" spans="1:6" x14ac:dyDescent="0.25">
      <c r="A2279" s="182">
        <v>40005213</v>
      </c>
      <c r="B2279" s="182" t="s">
        <v>2444</v>
      </c>
      <c r="C2279" s="182" t="s">
        <v>224</v>
      </c>
      <c r="D2279" s="182" t="s">
        <v>271</v>
      </c>
      <c r="E2279" s="182" t="s">
        <v>272</v>
      </c>
      <c r="F2279" s="182" t="s">
        <v>272</v>
      </c>
    </row>
    <row r="2280" spans="1:6" x14ac:dyDescent="0.25">
      <c r="A2280" s="182">
        <v>40421229</v>
      </c>
      <c r="B2280" s="182" t="s">
        <v>2445</v>
      </c>
      <c r="C2280" s="182" t="s">
        <v>231</v>
      </c>
      <c r="D2280" s="182" t="s">
        <v>338</v>
      </c>
      <c r="E2280" s="182" t="s">
        <v>339</v>
      </c>
      <c r="F2280" s="182" t="s">
        <v>339</v>
      </c>
    </row>
    <row r="2281" spans="1:6" x14ac:dyDescent="0.25">
      <c r="A2281" s="182">
        <v>40003490</v>
      </c>
      <c r="B2281" s="182" t="s">
        <v>2446</v>
      </c>
      <c r="C2281" s="182" t="s">
        <v>224</v>
      </c>
      <c r="D2281" s="182" t="s">
        <v>279</v>
      </c>
      <c r="E2281" s="182" t="s">
        <v>280</v>
      </c>
      <c r="F2281" s="182" t="s">
        <v>280</v>
      </c>
    </row>
    <row r="2282" spans="1:6" x14ac:dyDescent="0.25">
      <c r="A2282" s="182">
        <v>40002426</v>
      </c>
      <c r="B2282" s="182" t="s">
        <v>2447</v>
      </c>
      <c r="C2282" s="182" t="s">
        <v>224</v>
      </c>
      <c r="D2282" s="182" t="s">
        <v>333</v>
      </c>
      <c r="E2282" s="182" t="s">
        <v>334</v>
      </c>
      <c r="F2282" s="182" t="s">
        <v>334</v>
      </c>
    </row>
    <row r="2283" spans="1:6" x14ac:dyDescent="0.25">
      <c r="A2283" s="182">
        <v>40003090</v>
      </c>
      <c r="B2283" s="182" t="s">
        <v>2448</v>
      </c>
      <c r="C2283" s="182" t="s">
        <v>224</v>
      </c>
      <c r="D2283" s="182" t="s">
        <v>279</v>
      </c>
      <c r="E2283" s="182" t="s">
        <v>280</v>
      </c>
      <c r="F2283" s="182" t="s">
        <v>280</v>
      </c>
    </row>
    <row r="2284" spans="1:6" x14ac:dyDescent="0.25">
      <c r="A2284" s="182">
        <v>40008575</v>
      </c>
      <c r="B2284" s="182" t="s">
        <v>2449</v>
      </c>
      <c r="C2284" s="182" t="s">
        <v>224</v>
      </c>
      <c r="D2284" s="182" t="s">
        <v>404</v>
      </c>
      <c r="E2284" s="182" t="s">
        <v>405</v>
      </c>
      <c r="F2284" s="182" t="s">
        <v>405</v>
      </c>
    </row>
    <row r="2285" spans="1:6" x14ac:dyDescent="0.25">
      <c r="A2285" s="182">
        <v>40003946</v>
      </c>
      <c r="B2285" s="182" t="s">
        <v>2450</v>
      </c>
      <c r="C2285" s="182" t="s">
        <v>224</v>
      </c>
      <c r="D2285" s="182" t="s">
        <v>392</v>
      </c>
      <c r="E2285" s="182" t="s">
        <v>393</v>
      </c>
      <c r="F2285" s="182" t="s">
        <v>393</v>
      </c>
    </row>
    <row r="2286" spans="1:6" x14ac:dyDescent="0.25">
      <c r="A2286" s="182">
        <v>40400007</v>
      </c>
      <c r="B2286" s="182" t="s">
        <v>2451</v>
      </c>
      <c r="C2286" s="182" t="s">
        <v>224</v>
      </c>
      <c r="D2286" s="182" t="s">
        <v>342</v>
      </c>
      <c r="E2286" s="182" t="s">
        <v>343</v>
      </c>
      <c r="F2286" s="182" t="s">
        <v>343</v>
      </c>
    </row>
    <row r="2287" spans="1:6" x14ac:dyDescent="0.25">
      <c r="A2287" s="182">
        <v>40001688</v>
      </c>
      <c r="B2287" s="182" t="s">
        <v>2451</v>
      </c>
      <c r="C2287" s="182" t="s">
        <v>224</v>
      </c>
      <c r="D2287" s="182" t="s">
        <v>279</v>
      </c>
      <c r="E2287" s="182" t="s">
        <v>280</v>
      </c>
      <c r="F2287" s="182" t="s">
        <v>280</v>
      </c>
    </row>
    <row r="2288" spans="1:6" x14ac:dyDescent="0.25">
      <c r="A2288" s="182">
        <v>40000302</v>
      </c>
      <c r="B2288" s="182" t="s">
        <v>2452</v>
      </c>
      <c r="C2288" s="182" t="s">
        <v>224</v>
      </c>
      <c r="D2288" s="182" t="s">
        <v>225</v>
      </c>
      <c r="E2288" s="182" t="s">
        <v>226</v>
      </c>
      <c r="F2288" s="182" t="s">
        <v>226</v>
      </c>
    </row>
    <row r="2289" spans="1:6" x14ac:dyDescent="0.25">
      <c r="A2289" s="182">
        <v>40008012</v>
      </c>
      <c r="B2289" s="182" t="s">
        <v>2453</v>
      </c>
      <c r="C2289" s="182" t="s">
        <v>231</v>
      </c>
      <c r="D2289" s="182" t="s">
        <v>236</v>
      </c>
      <c r="E2289" s="182" t="s">
        <v>237</v>
      </c>
      <c r="F2289" s="182" t="s">
        <v>237</v>
      </c>
    </row>
    <row r="2290" spans="1:6" x14ac:dyDescent="0.25">
      <c r="A2290" s="182">
        <v>40006334</v>
      </c>
      <c r="B2290" s="182" t="s">
        <v>2454</v>
      </c>
      <c r="C2290" s="182" t="s">
        <v>224</v>
      </c>
      <c r="D2290" s="182" t="s">
        <v>322</v>
      </c>
      <c r="E2290" s="182" t="s">
        <v>323</v>
      </c>
      <c r="F2290" s="182" t="s">
        <v>323</v>
      </c>
    </row>
    <row r="2291" spans="1:6" x14ac:dyDescent="0.25">
      <c r="A2291" s="182">
        <v>40001481</v>
      </c>
      <c r="B2291" s="182" t="s">
        <v>2455</v>
      </c>
      <c r="C2291" s="182" t="s">
        <v>224</v>
      </c>
      <c r="D2291" s="182" t="s">
        <v>306</v>
      </c>
      <c r="E2291" s="182" t="s">
        <v>307</v>
      </c>
      <c r="F2291" s="182" t="s">
        <v>307</v>
      </c>
    </row>
    <row r="2292" spans="1:6" x14ac:dyDescent="0.25">
      <c r="A2292" s="182">
        <v>40000173</v>
      </c>
      <c r="B2292" s="182" t="s">
        <v>2456</v>
      </c>
      <c r="C2292" s="182" t="s">
        <v>224</v>
      </c>
      <c r="D2292" s="182" t="s">
        <v>225</v>
      </c>
      <c r="E2292" s="182" t="s">
        <v>226</v>
      </c>
      <c r="F2292" s="182" t="s">
        <v>226</v>
      </c>
    </row>
    <row r="2293" spans="1:6" x14ac:dyDescent="0.25">
      <c r="A2293" s="182">
        <v>40008644</v>
      </c>
      <c r="B2293" s="182" t="s">
        <v>2457</v>
      </c>
      <c r="C2293" s="182" t="s">
        <v>224</v>
      </c>
      <c r="D2293" s="182" t="s">
        <v>291</v>
      </c>
      <c r="E2293" s="182" t="s">
        <v>292</v>
      </c>
      <c r="F2293" s="182" t="s">
        <v>292</v>
      </c>
    </row>
    <row r="2294" spans="1:6" x14ac:dyDescent="0.25">
      <c r="A2294" s="182">
        <v>40007411</v>
      </c>
      <c r="B2294" s="182" t="s">
        <v>2458</v>
      </c>
      <c r="C2294" s="182" t="s">
        <v>224</v>
      </c>
      <c r="D2294" s="182" t="s">
        <v>279</v>
      </c>
      <c r="E2294" s="182" t="s">
        <v>280</v>
      </c>
      <c r="F2294" s="182" t="s">
        <v>280</v>
      </c>
    </row>
    <row r="2295" spans="1:6" x14ac:dyDescent="0.25">
      <c r="A2295" s="182">
        <v>40005516</v>
      </c>
      <c r="B2295" s="182" t="s">
        <v>2459</v>
      </c>
      <c r="C2295" s="182" t="s">
        <v>224</v>
      </c>
      <c r="D2295" s="182" t="s">
        <v>309</v>
      </c>
      <c r="E2295" s="182" t="s">
        <v>310</v>
      </c>
      <c r="F2295" s="182" t="s">
        <v>310</v>
      </c>
    </row>
    <row r="2296" spans="1:6" x14ac:dyDescent="0.25">
      <c r="A2296" s="182">
        <v>40005413</v>
      </c>
      <c r="B2296" s="182" t="s">
        <v>2460</v>
      </c>
      <c r="C2296" s="182" t="s">
        <v>224</v>
      </c>
      <c r="D2296" s="182" t="s">
        <v>309</v>
      </c>
      <c r="E2296" s="182" t="s">
        <v>310</v>
      </c>
      <c r="F2296" s="182" t="s">
        <v>310</v>
      </c>
    </row>
    <row r="2297" spans="1:6" x14ac:dyDescent="0.25">
      <c r="A2297" s="182">
        <v>40007932</v>
      </c>
      <c r="B2297" s="182" t="s">
        <v>2461</v>
      </c>
      <c r="C2297" s="182" t="s">
        <v>224</v>
      </c>
      <c r="D2297" s="182" t="s">
        <v>265</v>
      </c>
      <c r="E2297" s="182" t="s">
        <v>266</v>
      </c>
      <c r="F2297" s="182" t="s">
        <v>266</v>
      </c>
    </row>
    <row r="2298" spans="1:6" x14ac:dyDescent="0.25">
      <c r="A2298" s="182">
        <v>40002526</v>
      </c>
      <c r="B2298" s="182" t="s">
        <v>2462</v>
      </c>
      <c r="C2298" s="182" t="s">
        <v>224</v>
      </c>
      <c r="D2298" s="182" t="s">
        <v>228</v>
      </c>
      <c r="E2298" s="182" t="s">
        <v>229</v>
      </c>
      <c r="F2298" s="182" t="s">
        <v>229</v>
      </c>
    </row>
    <row r="2299" spans="1:6" x14ac:dyDescent="0.25">
      <c r="A2299" s="182">
        <v>40003563</v>
      </c>
      <c r="B2299" s="182" t="s">
        <v>2463</v>
      </c>
      <c r="C2299" s="182" t="s">
        <v>224</v>
      </c>
      <c r="D2299" s="182" t="s">
        <v>279</v>
      </c>
      <c r="E2299" s="182" t="s">
        <v>280</v>
      </c>
      <c r="F2299" s="182" t="s">
        <v>280</v>
      </c>
    </row>
    <row r="2300" spans="1:6" x14ac:dyDescent="0.25">
      <c r="A2300" s="182">
        <v>40003763</v>
      </c>
      <c r="B2300" s="182" t="s">
        <v>2464</v>
      </c>
      <c r="C2300" s="182" t="s">
        <v>224</v>
      </c>
      <c r="D2300" s="182" t="s">
        <v>322</v>
      </c>
      <c r="E2300" s="182" t="s">
        <v>323</v>
      </c>
      <c r="F2300" s="182" t="s">
        <v>323</v>
      </c>
    </row>
    <row r="2301" spans="1:6" x14ac:dyDescent="0.25">
      <c r="A2301" s="182">
        <v>40420679</v>
      </c>
      <c r="B2301" s="182" t="s">
        <v>2465</v>
      </c>
      <c r="C2301" s="182" t="s">
        <v>231</v>
      </c>
      <c r="D2301" s="182" t="s">
        <v>236</v>
      </c>
      <c r="E2301" s="182" t="s">
        <v>237</v>
      </c>
      <c r="F2301" s="182" t="s">
        <v>237</v>
      </c>
    </row>
    <row r="2302" spans="1:6" x14ac:dyDescent="0.25">
      <c r="A2302" s="182">
        <v>40009731</v>
      </c>
      <c r="B2302" s="182" t="s">
        <v>2466</v>
      </c>
      <c r="C2302" s="182" t="s">
        <v>224</v>
      </c>
      <c r="D2302" s="182" t="s">
        <v>438</v>
      </c>
      <c r="E2302" s="182" t="s">
        <v>439</v>
      </c>
      <c r="F2302" s="182" t="s">
        <v>439</v>
      </c>
    </row>
    <row r="2303" spans="1:6" x14ac:dyDescent="0.25">
      <c r="A2303" s="182">
        <v>40420280</v>
      </c>
      <c r="B2303" s="182" t="s">
        <v>2467</v>
      </c>
      <c r="C2303" s="182" t="s">
        <v>231</v>
      </c>
      <c r="D2303" s="182" t="s">
        <v>236</v>
      </c>
      <c r="E2303" s="182" t="s">
        <v>237</v>
      </c>
      <c r="F2303" s="182" t="s">
        <v>237</v>
      </c>
    </row>
    <row r="2304" spans="1:6" x14ac:dyDescent="0.25">
      <c r="A2304" s="182">
        <v>40005815</v>
      </c>
      <c r="B2304" s="182" t="s">
        <v>2468</v>
      </c>
      <c r="C2304" s="182" t="s">
        <v>224</v>
      </c>
      <c r="D2304" s="182" t="s">
        <v>309</v>
      </c>
      <c r="E2304" s="182" t="s">
        <v>310</v>
      </c>
      <c r="F2304" s="182" t="s">
        <v>310</v>
      </c>
    </row>
    <row r="2305" spans="1:6" x14ac:dyDescent="0.25">
      <c r="A2305" s="182">
        <v>40002280</v>
      </c>
      <c r="B2305" s="182" t="s">
        <v>2469</v>
      </c>
      <c r="C2305" s="182" t="s">
        <v>224</v>
      </c>
      <c r="D2305" s="182" t="s">
        <v>262</v>
      </c>
      <c r="E2305" s="182" t="s">
        <v>263</v>
      </c>
      <c r="F2305" s="182" t="s">
        <v>263</v>
      </c>
    </row>
    <row r="2306" spans="1:6" x14ac:dyDescent="0.25">
      <c r="A2306" s="182">
        <v>40002538</v>
      </c>
      <c r="B2306" s="182" t="s">
        <v>2470</v>
      </c>
      <c r="C2306" s="182" t="s">
        <v>224</v>
      </c>
      <c r="D2306" s="182" t="s">
        <v>265</v>
      </c>
      <c r="E2306" s="182" t="s">
        <v>266</v>
      </c>
      <c r="F2306" s="182" t="s">
        <v>266</v>
      </c>
    </row>
    <row r="2307" spans="1:6" x14ac:dyDescent="0.25">
      <c r="A2307" s="182">
        <v>40006061</v>
      </c>
      <c r="B2307" s="182" t="s">
        <v>2471</v>
      </c>
      <c r="C2307" s="182" t="s">
        <v>224</v>
      </c>
      <c r="D2307" s="182" t="s">
        <v>315</v>
      </c>
      <c r="E2307" s="182" t="s">
        <v>316</v>
      </c>
      <c r="F2307" s="182" t="s">
        <v>316</v>
      </c>
    </row>
    <row r="2308" spans="1:6" x14ac:dyDescent="0.25">
      <c r="A2308" s="182">
        <v>40001603</v>
      </c>
      <c r="B2308" s="182" t="s">
        <v>2472</v>
      </c>
      <c r="C2308" s="182" t="s">
        <v>224</v>
      </c>
      <c r="D2308" s="182" t="s">
        <v>268</v>
      </c>
      <c r="E2308" s="182" t="s">
        <v>269</v>
      </c>
      <c r="F2308" s="182" t="s">
        <v>269</v>
      </c>
    </row>
    <row r="2309" spans="1:6" x14ac:dyDescent="0.25">
      <c r="A2309" s="182">
        <v>40004132</v>
      </c>
      <c r="B2309" s="182" t="s">
        <v>2473</v>
      </c>
      <c r="C2309" s="182" t="s">
        <v>224</v>
      </c>
      <c r="D2309" s="182" t="s">
        <v>271</v>
      </c>
      <c r="E2309" s="182" t="s">
        <v>272</v>
      </c>
      <c r="F2309" s="182" t="s">
        <v>272</v>
      </c>
    </row>
    <row r="2310" spans="1:6" x14ac:dyDescent="0.25">
      <c r="A2310" s="182">
        <v>40001541</v>
      </c>
      <c r="B2310" s="182" t="s">
        <v>2473</v>
      </c>
      <c r="C2310" s="182" t="s">
        <v>224</v>
      </c>
      <c r="D2310" s="182" t="s">
        <v>271</v>
      </c>
      <c r="E2310" s="182" t="s">
        <v>272</v>
      </c>
      <c r="F2310" s="182" t="s">
        <v>272</v>
      </c>
    </row>
    <row r="2311" spans="1:6" x14ac:dyDescent="0.25">
      <c r="A2311" s="182">
        <v>40003723</v>
      </c>
      <c r="B2311" s="182" t="s">
        <v>2474</v>
      </c>
      <c r="C2311" s="182" t="s">
        <v>224</v>
      </c>
      <c r="D2311" s="182" t="s">
        <v>333</v>
      </c>
      <c r="E2311" s="182" t="s">
        <v>334</v>
      </c>
      <c r="F2311" s="182" t="s">
        <v>334</v>
      </c>
    </row>
    <row r="2312" spans="1:6" x14ac:dyDescent="0.25">
      <c r="A2312" s="182">
        <v>40009545</v>
      </c>
      <c r="B2312" s="182" t="s">
        <v>2475</v>
      </c>
      <c r="C2312" s="182" t="s">
        <v>224</v>
      </c>
      <c r="D2312" s="182" t="s">
        <v>228</v>
      </c>
      <c r="E2312" s="182" t="s">
        <v>229</v>
      </c>
      <c r="F2312" s="182" t="s">
        <v>229</v>
      </c>
    </row>
    <row r="2313" spans="1:6" x14ac:dyDescent="0.25">
      <c r="A2313" s="182">
        <v>40005469</v>
      </c>
      <c r="B2313" s="182" t="s">
        <v>2476</v>
      </c>
      <c r="C2313" s="182" t="s">
        <v>224</v>
      </c>
      <c r="D2313" s="182" t="s">
        <v>268</v>
      </c>
      <c r="E2313" s="182" t="s">
        <v>269</v>
      </c>
      <c r="F2313" s="182" t="s">
        <v>269</v>
      </c>
    </row>
    <row r="2314" spans="1:6" x14ac:dyDescent="0.25">
      <c r="A2314" s="182">
        <v>40002038</v>
      </c>
      <c r="B2314" s="182" t="s">
        <v>2477</v>
      </c>
      <c r="C2314" s="182" t="s">
        <v>224</v>
      </c>
      <c r="D2314" s="182" t="s">
        <v>249</v>
      </c>
      <c r="E2314" s="182" t="s">
        <v>250</v>
      </c>
      <c r="F2314" s="182" t="s">
        <v>250</v>
      </c>
    </row>
    <row r="2315" spans="1:6" x14ac:dyDescent="0.25">
      <c r="A2315" s="182">
        <v>40002840</v>
      </c>
      <c r="B2315" s="182" t="s">
        <v>2478</v>
      </c>
      <c r="C2315" s="182" t="s">
        <v>224</v>
      </c>
      <c r="D2315" s="182" t="s">
        <v>569</v>
      </c>
      <c r="E2315" s="182" t="s">
        <v>570</v>
      </c>
      <c r="F2315" s="182" t="s">
        <v>570</v>
      </c>
    </row>
    <row r="2316" spans="1:6" x14ac:dyDescent="0.25">
      <c r="A2316" s="182">
        <v>40004247</v>
      </c>
      <c r="B2316" s="182" t="s">
        <v>2479</v>
      </c>
      <c r="C2316" s="182" t="s">
        <v>224</v>
      </c>
      <c r="D2316" s="182" t="s">
        <v>262</v>
      </c>
      <c r="E2316" s="182" t="s">
        <v>263</v>
      </c>
      <c r="F2316" s="182" t="s">
        <v>263</v>
      </c>
    </row>
    <row r="2317" spans="1:6" x14ac:dyDescent="0.25">
      <c r="A2317" s="182">
        <v>40005763</v>
      </c>
      <c r="B2317" s="182" t="s">
        <v>2480</v>
      </c>
      <c r="C2317" s="182" t="s">
        <v>224</v>
      </c>
      <c r="D2317" s="182" t="s">
        <v>438</v>
      </c>
      <c r="E2317" s="182" t="s">
        <v>439</v>
      </c>
      <c r="F2317" s="182" t="s">
        <v>439</v>
      </c>
    </row>
    <row r="2318" spans="1:6" x14ac:dyDescent="0.25">
      <c r="A2318" s="182">
        <v>40007041</v>
      </c>
      <c r="B2318" s="182" t="s">
        <v>2481</v>
      </c>
      <c r="C2318" s="182" t="s">
        <v>224</v>
      </c>
      <c r="D2318" s="182" t="s">
        <v>249</v>
      </c>
      <c r="E2318" s="182" t="s">
        <v>250</v>
      </c>
      <c r="F2318" s="182" t="s">
        <v>250</v>
      </c>
    </row>
    <row r="2319" spans="1:6" x14ac:dyDescent="0.25">
      <c r="A2319" s="182">
        <v>40005471</v>
      </c>
      <c r="B2319" s="182" t="s">
        <v>2482</v>
      </c>
      <c r="C2319" s="182" t="s">
        <v>224</v>
      </c>
      <c r="D2319" s="182" t="s">
        <v>291</v>
      </c>
      <c r="E2319" s="182" t="s">
        <v>292</v>
      </c>
      <c r="F2319" s="182" t="s">
        <v>292</v>
      </c>
    </row>
    <row r="2320" spans="1:6" x14ac:dyDescent="0.25">
      <c r="A2320" s="182">
        <v>40007548</v>
      </c>
      <c r="B2320" s="182" t="s">
        <v>2483</v>
      </c>
      <c r="C2320" s="182" t="s">
        <v>224</v>
      </c>
      <c r="D2320" s="182" t="s">
        <v>249</v>
      </c>
      <c r="E2320" s="182" t="s">
        <v>250</v>
      </c>
      <c r="F2320" s="182" t="s">
        <v>250</v>
      </c>
    </row>
    <row r="2321" spans="1:6" x14ac:dyDescent="0.25">
      <c r="A2321" s="182">
        <v>40003349</v>
      </c>
      <c r="B2321" s="182" t="s">
        <v>2484</v>
      </c>
      <c r="C2321" s="182" t="s">
        <v>224</v>
      </c>
      <c r="D2321" s="182" t="s">
        <v>309</v>
      </c>
      <c r="E2321" s="182" t="s">
        <v>310</v>
      </c>
      <c r="F2321" s="182" t="s">
        <v>310</v>
      </c>
    </row>
    <row r="2322" spans="1:6" x14ac:dyDescent="0.25">
      <c r="A2322" s="182">
        <v>40009739</v>
      </c>
      <c r="B2322" s="182" t="s">
        <v>2485</v>
      </c>
      <c r="C2322" s="182" t="s">
        <v>224</v>
      </c>
      <c r="D2322" s="182" t="s">
        <v>404</v>
      </c>
      <c r="E2322" s="182" t="s">
        <v>405</v>
      </c>
      <c r="F2322" s="182" t="s">
        <v>405</v>
      </c>
    </row>
    <row r="2323" spans="1:6" x14ac:dyDescent="0.25">
      <c r="A2323" s="182">
        <v>40005285</v>
      </c>
      <c r="B2323" s="182" t="s">
        <v>2486</v>
      </c>
      <c r="C2323" s="182" t="s">
        <v>224</v>
      </c>
      <c r="D2323" s="182" t="s">
        <v>404</v>
      </c>
      <c r="E2323" s="182" t="s">
        <v>405</v>
      </c>
      <c r="F2323" s="182" t="s">
        <v>405</v>
      </c>
    </row>
    <row r="2324" spans="1:6" x14ac:dyDescent="0.25">
      <c r="A2324" s="182">
        <v>40421477</v>
      </c>
      <c r="B2324" s="182" t="s">
        <v>2487</v>
      </c>
      <c r="C2324" s="182" t="s">
        <v>231</v>
      </c>
      <c r="D2324" s="182" t="s">
        <v>236</v>
      </c>
      <c r="E2324" s="182" t="s">
        <v>237</v>
      </c>
      <c r="F2324" s="182" t="s">
        <v>237</v>
      </c>
    </row>
    <row r="2325" spans="1:6" x14ac:dyDescent="0.25">
      <c r="A2325" s="182">
        <v>40002970</v>
      </c>
      <c r="B2325" s="182" t="s">
        <v>2488</v>
      </c>
      <c r="C2325" s="182" t="s">
        <v>224</v>
      </c>
      <c r="D2325" s="182" t="s">
        <v>262</v>
      </c>
      <c r="E2325" s="182" t="s">
        <v>263</v>
      </c>
      <c r="F2325" s="182" t="s">
        <v>263</v>
      </c>
    </row>
    <row r="2326" spans="1:6" x14ac:dyDescent="0.25">
      <c r="A2326" s="182">
        <v>40420824</v>
      </c>
      <c r="B2326" s="182" t="s">
        <v>2489</v>
      </c>
      <c r="C2326" s="182" t="s">
        <v>231</v>
      </c>
      <c r="D2326" s="182" t="s">
        <v>232</v>
      </c>
      <c r="E2326" s="182" t="s">
        <v>233</v>
      </c>
      <c r="F2326" s="182" t="s">
        <v>233</v>
      </c>
    </row>
    <row r="2327" spans="1:6" x14ac:dyDescent="0.25">
      <c r="A2327" s="182">
        <v>40005988</v>
      </c>
      <c r="B2327" s="182" t="s">
        <v>2490</v>
      </c>
      <c r="C2327" s="182" t="s">
        <v>224</v>
      </c>
      <c r="D2327" s="182" t="s">
        <v>404</v>
      </c>
      <c r="E2327" s="182" t="s">
        <v>405</v>
      </c>
      <c r="F2327" s="182" t="s">
        <v>405</v>
      </c>
    </row>
    <row r="2328" spans="1:6" x14ac:dyDescent="0.25">
      <c r="A2328" s="182">
        <v>40009037</v>
      </c>
      <c r="B2328" s="182" t="s">
        <v>2491</v>
      </c>
      <c r="C2328" s="182" t="s">
        <v>224</v>
      </c>
      <c r="D2328" s="182" t="s">
        <v>291</v>
      </c>
      <c r="E2328" s="182" t="s">
        <v>292</v>
      </c>
      <c r="F2328" s="182" t="s">
        <v>292</v>
      </c>
    </row>
    <row r="2329" spans="1:6" x14ac:dyDescent="0.25">
      <c r="A2329" s="182">
        <v>40002685</v>
      </c>
      <c r="B2329" s="182" t="s">
        <v>2492</v>
      </c>
      <c r="C2329" s="182" t="s">
        <v>224</v>
      </c>
      <c r="D2329" s="182" t="s">
        <v>228</v>
      </c>
      <c r="E2329" s="182" t="s">
        <v>229</v>
      </c>
      <c r="F2329" s="182" t="s">
        <v>229</v>
      </c>
    </row>
    <row r="2330" spans="1:6" x14ac:dyDescent="0.25">
      <c r="A2330" s="182">
        <v>40002179</v>
      </c>
      <c r="B2330" s="182" t="s">
        <v>2493</v>
      </c>
      <c r="C2330" s="182" t="s">
        <v>224</v>
      </c>
      <c r="D2330" s="182" t="s">
        <v>249</v>
      </c>
      <c r="E2330" s="182" t="s">
        <v>250</v>
      </c>
      <c r="F2330" s="182" t="s">
        <v>250</v>
      </c>
    </row>
    <row r="2331" spans="1:6" x14ac:dyDescent="0.25">
      <c r="A2331" s="182">
        <v>40004355</v>
      </c>
      <c r="B2331" s="182" t="s">
        <v>2494</v>
      </c>
      <c r="C2331" s="182" t="s">
        <v>224</v>
      </c>
      <c r="D2331" s="182" t="s">
        <v>256</v>
      </c>
      <c r="E2331" s="182" t="s">
        <v>257</v>
      </c>
      <c r="F2331" s="182" t="s">
        <v>257</v>
      </c>
    </row>
    <row r="2332" spans="1:6" x14ac:dyDescent="0.25">
      <c r="A2332" s="182">
        <v>40006200</v>
      </c>
      <c r="B2332" s="182" t="s">
        <v>2495</v>
      </c>
      <c r="C2332" s="182" t="s">
        <v>224</v>
      </c>
      <c r="D2332" s="182" t="s">
        <v>256</v>
      </c>
      <c r="E2332" s="182" t="s">
        <v>257</v>
      </c>
      <c r="F2332" s="182" t="s">
        <v>257</v>
      </c>
    </row>
    <row r="2333" spans="1:6" x14ac:dyDescent="0.25">
      <c r="A2333" s="182">
        <v>40006825</v>
      </c>
      <c r="B2333" s="182" t="s">
        <v>2496</v>
      </c>
      <c r="C2333" s="182" t="s">
        <v>224</v>
      </c>
      <c r="D2333" s="182" t="s">
        <v>404</v>
      </c>
      <c r="E2333" s="182" t="s">
        <v>405</v>
      </c>
      <c r="F2333" s="182" t="s">
        <v>405</v>
      </c>
    </row>
    <row r="2334" spans="1:6" x14ac:dyDescent="0.25">
      <c r="A2334" s="182">
        <v>40002585</v>
      </c>
      <c r="B2334" s="182" t="s">
        <v>2497</v>
      </c>
      <c r="C2334" s="182" t="s">
        <v>224</v>
      </c>
      <c r="D2334" s="182" t="s">
        <v>368</v>
      </c>
      <c r="E2334" s="182" t="s">
        <v>369</v>
      </c>
      <c r="F2334" s="182" t="s">
        <v>369</v>
      </c>
    </row>
    <row r="2335" spans="1:6" x14ac:dyDescent="0.25">
      <c r="A2335" s="182">
        <v>40005947</v>
      </c>
      <c r="B2335" s="182" t="s">
        <v>2498</v>
      </c>
      <c r="C2335" s="182" t="s">
        <v>224</v>
      </c>
      <c r="D2335" s="182" t="s">
        <v>315</v>
      </c>
      <c r="E2335" s="182" t="s">
        <v>316</v>
      </c>
      <c r="F2335" s="182" t="s">
        <v>316</v>
      </c>
    </row>
    <row r="2336" spans="1:6" x14ac:dyDescent="0.25">
      <c r="A2336" s="182">
        <v>40001641</v>
      </c>
      <c r="B2336" s="182" t="s">
        <v>2498</v>
      </c>
      <c r="C2336" s="182" t="s">
        <v>224</v>
      </c>
      <c r="D2336" s="182" t="s">
        <v>333</v>
      </c>
      <c r="E2336" s="182" t="s">
        <v>334</v>
      </c>
      <c r="F2336" s="182" t="s">
        <v>334</v>
      </c>
    </row>
    <row r="2337" spans="1:6" x14ac:dyDescent="0.25">
      <c r="A2337" s="182">
        <v>47200050</v>
      </c>
      <c r="B2337" s="182" t="s">
        <v>2499</v>
      </c>
      <c r="C2337" s="182" t="s">
        <v>224</v>
      </c>
      <c r="D2337" s="182" t="s">
        <v>303</v>
      </c>
      <c r="E2337" s="182" t="s">
        <v>304</v>
      </c>
      <c r="F2337" s="182" t="s">
        <v>304</v>
      </c>
    </row>
    <row r="2338" spans="1:6" x14ac:dyDescent="0.25">
      <c r="A2338" s="182">
        <v>40005052</v>
      </c>
      <c r="B2338" s="182" t="s">
        <v>2499</v>
      </c>
      <c r="C2338" s="182" t="s">
        <v>224</v>
      </c>
      <c r="D2338" s="182" t="s">
        <v>303</v>
      </c>
      <c r="E2338" s="182" t="s">
        <v>304</v>
      </c>
      <c r="F2338" s="182" t="s">
        <v>304</v>
      </c>
    </row>
    <row r="2339" spans="1:6" x14ac:dyDescent="0.25">
      <c r="A2339" s="182">
        <v>40006902</v>
      </c>
      <c r="B2339" s="182" t="s">
        <v>2500</v>
      </c>
      <c r="C2339" s="182" t="s">
        <v>224</v>
      </c>
      <c r="D2339" s="182" t="s">
        <v>249</v>
      </c>
      <c r="E2339" s="182" t="s">
        <v>250</v>
      </c>
      <c r="F2339" s="182" t="s">
        <v>250</v>
      </c>
    </row>
    <row r="2340" spans="1:6" x14ac:dyDescent="0.25">
      <c r="A2340" s="182">
        <v>40005331</v>
      </c>
      <c r="B2340" s="182" t="s">
        <v>2501</v>
      </c>
      <c r="C2340" s="182" t="s">
        <v>224</v>
      </c>
      <c r="D2340" s="182" t="s">
        <v>271</v>
      </c>
      <c r="E2340" s="182" t="s">
        <v>272</v>
      </c>
      <c r="F2340" s="182" t="s">
        <v>272</v>
      </c>
    </row>
    <row r="2341" spans="1:6" x14ac:dyDescent="0.25">
      <c r="A2341" s="182">
        <v>40007770</v>
      </c>
      <c r="B2341" s="182" t="s">
        <v>2502</v>
      </c>
      <c r="C2341" s="182" t="s">
        <v>224</v>
      </c>
      <c r="D2341" s="182" t="s">
        <v>265</v>
      </c>
      <c r="E2341" s="182" t="s">
        <v>266</v>
      </c>
      <c r="F2341" s="182" t="s">
        <v>266</v>
      </c>
    </row>
    <row r="2342" spans="1:6" x14ac:dyDescent="0.25">
      <c r="A2342" s="182">
        <v>40002088</v>
      </c>
      <c r="B2342" s="182" t="s">
        <v>2503</v>
      </c>
      <c r="C2342" s="182" t="s">
        <v>224</v>
      </c>
      <c r="D2342" s="182" t="s">
        <v>306</v>
      </c>
      <c r="E2342" s="182" t="s">
        <v>307</v>
      </c>
      <c r="F2342" s="182" t="s">
        <v>307</v>
      </c>
    </row>
    <row r="2343" spans="1:6" x14ac:dyDescent="0.25">
      <c r="A2343" s="182">
        <v>40424388</v>
      </c>
      <c r="B2343" s="182" t="s">
        <v>2504</v>
      </c>
      <c r="C2343" s="182" t="s">
        <v>231</v>
      </c>
      <c r="D2343" s="182" t="s">
        <v>232</v>
      </c>
      <c r="E2343" s="182" t="s">
        <v>233</v>
      </c>
      <c r="F2343" s="182" t="s">
        <v>233</v>
      </c>
    </row>
    <row r="2344" spans="1:6" x14ac:dyDescent="0.25">
      <c r="A2344" s="182">
        <v>40005749</v>
      </c>
      <c r="B2344" s="182" t="s">
        <v>2505</v>
      </c>
      <c r="C2344" s="182" t="s">
        <v>224</v>
      </c>
      <c r="D2344" s="182" t="s">
        <v>306</v>
      </c>
      <c r="E2344" s="182" t="s">
        <v>307</v>
      </c>
      <c r="F2344" s="182" t="s">
        <v>307</v>
      </c>
    </row>
    <row r="2345" spans="1:6" x14ac:dyDescent="0.25">
      <c r="A2345" s="182">
        <v>40004324</v>
      </c>
      <c r="B2345" s="182" t="s">
        <v>2506</v>
      </c>
      <c r="C2345" s="182" t="s">
        <v>224</v>
      </c>
      <c r="D2345" s="182" t="s">
        <v>256</v>
      </c>
      <c r="E2345" s="182" t="s">
        <v>257</v>
      </c>
      <c r="F2345" s="182" t="s">
        <v>257</v>
      </c>
    </row>
    <row r="2346" spans="1:6" x14ac:dyDescent="0.25">
      <c r="A2346" s="182">
        <v>40006831</v>
      </c>
      <c r="B2346" s="182" t="s">
        <v>2507</v>
      </c>
      <c r="C2346" s="182" t="s">
        <v>224</v>
      </c>
      <c r="D2346" s="182" t="s">
        <v>249</v>
      </c>
      <c r="E2346" s="182" t="s">
        <v>250</v>
      </c>
      <c r="F2346" s="182" t="s">
        <v>250</v>
      </c>
    </row>
    <row r="2347" spans="1:6" x14ac:dyDescent="0.25">
      <c r="A2347" s="182">
        <v>40001188</v>
      </c>
      <c r="B2347" s="182" t="s">
        <v>2508</v>
      </c>
      <c r="C2347" s="182" t="s">
        <v>224</v>
      </c>
      <c r="D2347" s="182" t="s">
        <v>303</v>
      </c>
      <c r="E2347" s="182" t="s">
        <v>304</v>
      </c>
      <c r="F2347" s="182" t="s">
        <v>304</v>
      </c>
    </row>
    <row r="2348" spans="1:6" x14ac:dyDescent="0.25">
      <c r="A2348" s="182">
        <v>40420968</v>
      </c>
      <c r="B2348" s="182" t="s">
        <v>2509</v>
      </c>
      <c r="C2348" s="182" t="s">
        <v>231</v>
      </c>
      <c r="D2348" s="182" t="s">
        <v>242</v>
      </c>
      <c r="E2348" s="182" t="s">
        <v>243</v>
      </c>
      <c r="F2348" s="182" t="s">
        <v>243</v>
      </c>
    </row>
    <row r="2349" spans="1:6" x14ac:dyDescent="0.25">
      <c r="A2349" s="182">
        <v>40006572</v>
      </c>
      <c r="B2349" s="182" t="s">
        <v>2510</v>
      </c>
      <c r="C2349" s="182" t="s">
        <v>224</v>
      </c>
      <c r="D2349" s="182" t="s">
        <v>449</v>
      </c>
      <c r="E2349" s="182" t="s">
        <v>450</v>
      </c>
      <c r="F2349" s="182" t="s">
        <v>450</v>
      </c>
    </row>
    <row r="2350" spans="1:6" x14ac:dyDescent="0.25">
      <c r="A2350" s="182">
        <v>40006431</v>
      </c>
      <c r="B2350" s="182" t="s">
        <v>2511</v>
      </c>
      <c r="C2350" s="182" t="s">
        <v>224</v>
      </c>
      <c r="D2350" s="182" t="s">
        <v>392</v>
      </c>
      <c r="E2350" s="182" t="s">
        <v>393</v>
      </c>
      <c r="F2350" s="182" t="s">
        <v>393</v>
      </c>
    </row>
    <row r="2351" spans="1:6" x14ac:dyDescent="0.25">
      <c r="A2351" s="182">
        <v>40006562</v>
      </c>
      <c r="B2351" s="182" t="s">
        <v>2512</v>
      </c>
      <c r="C2351" s="182" t="s">
        <v>224</v>
      </c>
      <c r="D2351" s="182" t="s">
        <v>392</v>
      </c>
      <c r="E2351" s="182" t="s">
        <v>393</v>
      </c>
      <c r="F2351" s="182" t="s">
        <v>393</v>
      </c>
    </row>
    <row r="2352" spans="1:6" x14ac:dyDescent="0.25">
      <c r="A2352" s="182">
        <v>40007336</v>
      </c>
      <c r="B2352" s="182" t="s">
        <v>2513</v>
      </c>
      <c r="C2352" s="182" t="s">
        <v>224</v>
      </c>
      <c r="D2352" s="182" t="s">
        <v>342</v>
      </c>
      <c r="E2352" s="182" t="s">
        <v>343</v>
      </c>
      <c r="F2352" s="182" t="s">
        <v>343</v>
      </c>
    </row>
    <row r="2353" spans="1:6" x14ac:dyDescent="0.25">
      <c r="A2353" s="182">
        <v>40003893</v>
      </c>
      <c r="B2353" s="182" t="s">
        <v>2514</v>
      </c>
      <c r="C2353" s="182" t="s">
        <v>224</v>
      </c>
      <c r="D2353" s="182" t="s">
        <v>333</v>
      </c>
      <c r="E2353" s="182" t="s">
        <v>334</v>
      </c>
      <c r="F2353" s="182" t="s">
        <v>334</v>
      </c>
    </row>
    <row r="2354" spans="1:6" x14ac:dyDescent="0.25">
      <c r="A2354" s="182">
        <v>40008497</v>
      </c>
      <c r="B2354" s="182" t="s">
        <v>2515</v>
      </c>
      <c r="C2354" s="182" t="s">
        <v>224</v>
      </c>
      <c r="D2354" s="182" t="s">
        <v>249</v>
      </c>
      <c r="E2354" s="182" t="s">
        <v>250</v>
      </c>
      <c r="F2354" s="182" t="s">
        <v>250</v>
      </c>
    </row>
    <row r="2355" spans="1:6" x14ac:dyDescent="0.25">
      <c r="A2355" s="182">
        <v>40008180</v>
      </c>
      <c r="B2355" s="182" t="s">
        <v>2516</v>
      </c>
      <c r="C2355" s="182" t="s">
        <v>224</v>
      </c>
      <c r="D2355" s="182" t="s">
        <v>306</v>
      </c>
      <c r="E2355" s="182" t="s">
        <v>307</v>
      </c>
      <c r="F2355" s="182" t="s">
        <v>307</v>
      </c>
    </row>
    <row r="2356" spans="1:6" x14ac:dyDescent="0.25">
      <c r="A2356" s="182">
        <v>40002501</v>
      </c>
      <c r="B2356" s="182" t="s">
        <v>2517</v>
      </c>
      <c r="C2356" s="182" t="s">
        <v>224</v>
      </c>
      <c r="D2356" s="182" t="s">
        <v>256</v>
      </c>
      <c r="E2356" s="182" t="s">
        <v>257</v>
      </c>
      <c r="F2356" s="182" t="s">
        <v>257</v>
      </c>
    </row>
    <row r="2357" spans="1:6" x14ac:dyDescent="0.25">
      <c r="A2357" s="182">
        <v>40009907</v>
      </c>
      <c r="B2357" s="182" t="s">
        <v>2518</v>
      </c>
      <c r="C2357" s="182" t="s">
        <v>224</v>
      </c>
      <c r="D2357" s="182" t="s">
        <v>376</v>
      </c>
      <c r="E2357" s="182" t="s">
        <v>377</v>
      </c>
      <c r="F2357" s="182" t="s">
        <v>377</v>
      </c>
    </row>
    <row r="2358" spans="1:6" x14ac:dyDescent="0.25">
      <c r="A2358" s="182">
        <v>40005205</v>
      </c>
      <c r="B2358" s="182" t="s">
        <v>2519</v>
      </c>
      <c r="C2358" s="182" t="s">
        <v>224</v>
      </c>
      <c r="D2358" s="182" t="s">
        <v>262</v>
      </c>
      <c r="E2358" s="182" t="s">
        <v>263</v>
      </c>
      <c r="F2358" s="182" t="s">
        <v>263</v>
      </c>
    </row>
    <row r="2359" spans="1:6" x14ac:dyDescent="0.25">
      <c r="A2359" s="182">
        <v>40009803</v>
      </c>
      <c r="B2359" s="182" t="s">
        <v>2520</v>
      </c>
      <c r="C2359" s="182" t="s">
        <v>224</v>
      </c>
      <c r="D2359" s="182" t="s">
        <v>228</v>
      </c>
      <c r="E2359" s="182" t="s">
        <v>229</v>
      </c>
      <c r="F2359" s="182" t="s">
        <v>229</v>
      </c>
    </row>
    <row r="2360" spans="1:6" x14ac:dyDescent="0.25">
      <c r="A2360" s="182">
        <v>40002582</v>
      </c>
      <c r="B2360" s="182" t="s">
        <v>2521</v>
      </c>
      <c r="C2360" s="182" t="s">
        <v>224</v>
      </c>
      <c r="D2360" s="182" t="s">
        <v>277</v>
      </c>
      <c r="E2360" s="182" t="s">
        <v>278</v>
      </c>
      <c r="F2360" s="182" t="s">
        <v>278</v>
      </c>
    </row>
    <row r="2361" spans="1:6" x14ac:dyDescent="0.25">
      <c r="A2361" s="182">
        <v>47200035</v>
      </c>
      <c r="B2361" s="182" t="s">
        <v>2522</v>
      </c>
      <c r="C2361" s="182" t="s">
        <v>224</v>
      </c>
      <c r="D2361" s="182" t="s">
        <v>303</v>
      </c>
      <c r="E2361" s="182" t="s">
        <v>304</v>
      </c>
      <c r="F2361" s="182" t="s">
        <v>304</v>
      </c>
    </row>
    <row r="2362" spans="1:6" x14ac:dyDescent="0.25">
      <c r="A2362" s="182">
        <v>40005037</v>
      </c>
      <c r="B2362" s="182" t="s">
        <v>2522</v>
      </c>
      <c r="C2362" s="182" t="s">
        <v>224</v>
      </c>
      <c r="D2362" s="182" t="s">
        <v>303</v>
      </c>
      <c r="E2362" s="182" t="s">
        <v>304</v>
      </c>
      <c r="F2362" s="182" t="s">
        <v>304</v>
      </c>
    </row>
    <row r="2363" spans="1:6" x14ac:dyDescent="0.25">
      <c r="A2363" s="182">
        <v>40001145</v>
      </c>
      <c r="B2363" s="182" t="s">
        <v>2523</v>
      </c>
      <c r="C2363" s="182" t="s">
        <v>224</v>
      </c>
      <c r="D2363" s="182" t="s">
        <v>303</v>
      </c>
      <c r="E2363" s="182" t="s">
        <v>304</v>
      </c>
      <c r="F2363" s="182" t="s">
        <v>304</v>
      </c>
    </row>
    <row r="2364" spans="1:6" x14ac:dyDescent="0.25">
      <c r="A2364" s="182">
        <v>40005501</v>
      </c>
      <c r="B2364" s="182" t="s">
        <v>2524</v>
      </c>
      <c r="C2364" s="182" t="s">
        <v>224</v>
      </c>
      <c r="D2364" s="182" t="s">
        <v>363</v>
      </c>
      <c r="E2364" s="182" t="s">
        <v>364</v>
      </c>
      <c r="F2364" s="182" t="s">
        <v>364</v>
      </c>
    </row>
    <row r="2365" spans="1:6" x14ac:dyDescent="0.25">
      <c r="A2365" s="182">
        <v>40009336</v>
      </c>
      <c r="B2365" s="182" t="s">
        <v>2525</v>
      </c>
      <c r="C2365" s="182" t="s">
        <v>224</v>
      </c>
      <c r="D2365" s="182" t="s">
        <v>277</v>
      </c>
      <c r="E2365" s="182" t="s">
        <v>278</v>
      </c>
      <c r="F2365" s="182" t="s">
        <v>278</v>
      </c>
    </row>
    <row r="2366" spans="1:6" x14ac:dyDescent="0.25">
      <c r="A2366" s="182">
        <v>40006668</v>
      </c>
      <c r="B2366" s="182" t="s">
        <v>2526</v>
      </c>
      <c r="C2366" s="182" t="s">
        <v>224</v>
      </c>
      <c r="D2366" s="182" t="s">
        <v>228</v>
      </c>
      <c r="E2366" s="182" t="s">
        <v>229</v>
      </c>
      <c r="F2366" s="182" t="s">
        <v>229</v>
      </c>
    </row>
    <row r="2367" spans="1:6" x14ac:dyDescent="0.25">
      <c r="A2367" s="182">
        <v>40008592</v>
      </c>
      <c r="B2367" s="182" t="s">
        <v>2527</v>
      </c>
      <c r="C2367" s="182" t="s">
        <v>224</v>
      </c>
      <c r="D2367" s="182" t="s">
        <v>322</v>
      </c>
      <c r="E2367" s="182" t="s">
        <v>323</v>
      </c>
      <c r="F2367" s="182" t="s">
        <v>323</v>
      </c>
    </row>
    <row r="2368" spans="1:6" x14ac:dyDescent="0.25">
      <c r="A2368" s="182">
        <v>40007447</v>
      </c>
      <c r="B2368" s="182" t="s">
        <v>2528</v>
      </c>
      <c r="C2368" s="182" t="s">
        <v>224</v>
      </c>
      <c r="D2368" s="182" t="s">
        <v>271</v>
      </c>
      <c r="E2368" s="182" t="s">
        <v>272</v>
      </c>
      <c r="F2368" s="182" t="s">
        <v>272</v>
      </c>
    </row>
    <row r="2369" spans="1:6" x14ac:dyDescent="0.25">
      <c r="A2369" s="182">
        <v>40421168</v>
      </c>
      <c r="B2369" s="182" t="s">
        <v>2529</v>
      </c>
      <c r="C2369" s="182" t="s">
        <v>231</v>
      </c>
      <c r="D2369" s="182" t="s">
        <v>232</v>
      </c>
      <c r="E2369" s="182" t="s">
        <v>233</v>
      </c>
      <c r="F2369" s="182" t="s">
        <v>233</v>
      </c>
    </row>
    <row r="2370" spans="1:6" x14ac:dyDescent="0.25">
      <c r="A2370" s="182">
        <v>40004316</v>
      </c>
      <c r="B2370" s="182" t="s">
        <v>2530</v>
      </c>
      <c r="C2370" s="182" t="s">
        <v>224</v>
      </c>
      <c r="D2370" s="182" t="s">
        <v>265</v>
      </c>
      <c r="E2370" s="182" t="s">
        <v>266</v>
      </c>
      <c r="F2370" s="182" t="s">
        <v>266</v>
      </c>
    </row>
    <row r="2371" spans="1:6" x14ac:dyDescent="0.25">
      <c r="A2371" s="182">
        <v>40003023</v>
      </c>
      <c r="B2371" s="182" t="s">
        <v>2531</v>
      </c>
      <c r="C2371" s="182" t="s">
        <v>224</v>
      </c>
      <c r="D2371" s="182" t="s">
        <v>277</v>
      </c>
      <c r="E2371" s="182" t="s">
        <v>278</v>
      </c>
      <c r="F2371" s="182" t="s">
        <v>278</v>
      </c>
    </row>
    <row r="2372" spans="1:6" x14ac:dyDescent="0.25">
      <c r="A2372" s="182">
        <v>40003756</v>
      </c>
      <c r="B2372" s="182" t="s">
        <v>2532</v>
      </c>
      <c r="C2372" s="182" t="s">
        <v>224</v>
      </c>
      <c r="D2372" s="182" t="s">
        <v>277</v>
      </c>
      <c r="E2372" s="182" t="s">
        <v>278</v>
      </c>
      <c r="F2372" s="182" t="s">
        <v>278</v>
      </c>
    </row>
    <row r="2373" spans="1:6" x14ac:dyDescent="0.25">
      <c r="A2373" s="182">
        <v>40002865</v>
      </c>
      <c r="B2373" s="182" t="s">
        <v>2533</v>
      </c>
      <c r="C2373" s="182" t="s">
        <v>224</v>
      </c>
      <c r="D2373" s="182" t="s">
        <v>306</v>
      </c>
      <c r="E2373" s="182" t="s">
        <v>307</v>
      </c>
      <c r="F2373" s="182" t="s">
        <v>307</v>
      </c>
    </row>
    <row r="2374" spans="1:6" x14ac:dyDescent="0.25">
      <c r="A2374" s="182">
        <v>40420770</v>
      </c>
      <c r="B2374" s="182" t="s">
        <v>2534</v>
      </c>
      <c r="C2374" s="182" t="s">
        <v>231</v>
      </c>
      <c r="D2374" s="182" t="s">
        <v>242</v>
      </c>
      <c r="E2374" s="182" t="s">
        <v>243</v>
      </c>
      <c r="F2374" s="182" t="s">
        <v>243</v>
      </c>
    </row>
    <row r="2375" spans="1:6" x14ac:dyDescent="0.25">
      <c r="A2375" s="182">
        <v>40420662</v>
      </c>
      <c r="B2375" s="182" t="s">
        <v>2535</v>
      </c>
      <c r="C2375" s="182" t="s">
        <v>231</v>
      </c>
      <c r="D2375" s="182" t="s">
        <v>242</v>
      </c>
      <c r="E2375" s="182" t="s">
        <v>243</v>
      </c>
      <c r="F2375" s="182" t="s">
        <v>243</v>
      </c>
    </row>
    <row r="2376" spans="1:6" x14ac:dyDescent="0.25">
      <c r="A2376" s="182">
        <v>40000093</v>
      </c>
      <c r="B2376" s="182" t="s">
        <v>2536</v>
      </c>
      <c r="C2376" s="182" t="s">
        <v>224</v>
      </c>
      <c r="D2376" s="182" t="s">
        <v>342</v>
      </c>
      <c r="E2376" s="182" t="s">
        <v>343</v>
      </c>
      <c r="F2376" s="182" t="s">
        <v>343</v>
      </c>
    </row>
    <row r="2377" spans="1:6" x14ac:dyDescent="0.25">
      <c r="A2377" s="182">
        <v>40004209</v>
      </c>
      <c r="B2377" s="182" t="s">
        <v>2537</v>
      </c>
      <c r="C2377" s="182" t="s">
        <v>224</v>
      </c>
      <c r="D2377" s="182" t="s">
        <v>404</v>
      </c>
      <c r="E2377" s="182" t="s">
        <v>405</v>
      </c>
      <c r="F2377" s="182" t="s">
        <v>405</v>
      </c>
    </row>
    <row r="2378" spans="1:6" x14ac:dyDescent="0.25">
      <c r="A2378" s="182">
        <v>40003887</v>
      </c>
      <c r="B2378" s="182" t="s">
        <v>2537</v>
      </c>
      <c r="C2378" s="182" t="s">
        <v>224</v>
      </c>
      <c r="D2378" s="182" t="s">
        <v>277</v>
      </c>
      <c r="E2378" s="182" t="s">
        <v>278</v>
      </c>
      <c r="F2378" s="182" t="s">
        <v>278</v>
      </c>
    </row>
    <row r="2379" spans="1:6" x14ac:dyDescent="0.25">
      <c r="A2379" s="182">
        <v>40005116</v>
      </c>
      <c r="B2379" s="182" t="s">
        <v>2538</v>
      </c>
      <c r="C2379" s="182" t="s">
        <v>224</v>
      </c>
      <c r="D2379" s="182" t="s">
        <v>279</v>
      </c>
      <c r="E2379" s="182" t="s">
        <v>280</v>
      </c>
      <c r="F2379" s="182" t="s">
        <v>280</v>
      </c>
    </row>
    <row r="2380" spans="1:6" x14ac:dyDescent="0.25">
      <c r="A2380" s="182">
        <v>40000039</v>
      </c>
      <c r="B2380" s="182" t="s">
        <v>2538</v>
      </c>
      <c r="C2380" s="182" t="s">
        <v>224</v>
      </c>
      <c r="D2380" s="182" t="s">
        <v>342</v>
      </c>
      <c r="E2380" s="182" t="s">
        <v>343</v>
      </c>
      <c r="F2380" s="182" t="s">
        <v>343</v>
      </c>
    </row>
    <row r="2381" spans="1:6" x14ac:dyDescent="0.25">
      <c r="A2381" s="182">
        <v>40003085</v>
      </c>
      <c r="B2381" s="182" t="s">
        <v>2539</v>
      </c>
      <c r="C2381" s="182" t="s">
        <v>224</v>
      </c>
      <c r="D2381" s="182" t="s">
        <v>363</v>
      </c>
      <c r="E2381" s="182" t="s">
        <v>364</v>
      </c>
      <c r="F2381" s="182" t="s">
        <v>364</v>
      </c>
    </row>
    <row r="2382" spans="1:6" x14ac:dyDescent="0.25">
      <c r="A2382" s="182">
        <v>40420696</v>
      </c>
      <c r="B2382" s="182" t="s">
        <v>2540</v>
      </c>
      <c r="C2382" s="182" t="s">
        <v>231</v>
      </c>
      <c r="D2382" s="182" t="s">
        <v>232</v>
      </c>
      <c r="E2382" s="182" t="s">
        <v>233</v>
      </c>
      <c r="F2382" s="182" t="s">
        <v>233</v>
      </c>
    </row>
    <row r="2383" spans="1:6" x14ac:dyDescent="0.25">
      <c r="A2383" s="182">
        <v>40001508</v>
      </c>
      <c r="B2383" s="182" t="s">
        <v>2541</v>
      </c>
      <c r="C2383" s="182" t="s">
        <v>224</v>
      </c>
      <c r="D2383" s="182" t="s">
        <v>249</v>
      </c>
      <c r="E2383" s="182" t="s">
        <v>250</v>
      </c>
      <c r="F2383" s="182" t="s">
        <v>250</v>
      </c>
    </row>
    <row r="2384" spans="1:6" x14ac:dyDescent="0.25">
      <c r="A2384" s="182">
        <v>40003113</v>
      </c>
      <c r="B2384" s="182" t="s">
        <v>2542</v>
      </c>
      <c r="C2384" s="182" t="s">
        <v>224</v>
      </c>
      <c r="D2384" s="182" t="s">
        <v>252</v>
      </c>
      <c r="E2384" s="182" t="s">
        <v>253</v>
      </c>
      <c r="F2384" s="182" t="s">
        <v>253</v>
      </c>
    </row>
    <row r="2385" spans="1:6" x14ac:dyDescent="0.25">
      <c r="A2385" s="182">
        <v>40009217</v>
      </c>
      <c r="B2385" s="182" t="s">
        <v>2543</v>
      </c>
      <c r="C2385" s="182" t="s">
        <v>224</v>
      </c>
      <c r="D2385" s="182" t="s">
        <v>279</v>
      </c>
      <c r="E2385" s="182" t="s">
        <v>280</v>
      </c>
      <c r="F2385" s="182" t="s">
        <v>280</v>
      </c>
    </row>
    <row r="2386" spans="1:6" x14ac:dyDescent="0.25">
      <c r="A2386" s="182">
        <v>40005613</v>
      </c>
      <c r="B2386" s="182" t="s">
        <v>2544</v>
      </c>
      <c r="C2386" s="182" t="s">
        <v>224</v>
      </c>
      <c r="D2386" s="182" t="s">
        <v>404</v>
      </c>
      <c r="E2386" s="182" t="s">
        <v>405</v>
      </c>
      <c r="F2386" s="182" t="s">
        <v>405</v>
      </c>
    </row>
    <row r="2387" spans="1:6" x14ac:dyDescent="0.25">
      <c r="A2387" s="182">
        <v>40002005</v>
      </c>
      <c r="B2387" s="182" t="s">
        <v>2545</v>
      </c>
      <c r="C2387" s="182" t="s">
        <v>224</v>
      </c>
      <c r="D2387" s="182" t="s">
        <v>342</v>
      </c>
      <c r="E2387" s="182" t="s">
        <v>343</v>
      </c>
      <c r="F2387" s="182" t="s">
        <v>343</v>
      </c>
    </row>
    <row r="2388" spans="1:6" x14ac:dyDescent="0.25">
      <c r="A2388" s="182">
        <v>40009108</v>
      </c>
      <c r="B2388" s="182" t="s">
        <v>2546</v>
      </c>
      <c r="C2388" s="182" t="s">
        <v>224</v>
      </c>
      <c r="D2388" s="182" t="s">
        <v>376</v>
      </c>
      <c r="E2388" s="182" t="s">
        <v>377</v>
      </c>
      <c r="F2388" s="182" t="s">
        <v>377</v>
      </c>
    </row>
    <row r="2389" spans="1:6" x14ac:dyDescent="0.25">
      <c r="A2389" s="182">
        <v>40005712</v>
      </c>
      <c r="B2389" s="182" t="s">
        <v>2547</v>
      </c>
      <c r="C2389" s="182" t="s">
        <v>224</v>
      </c>
      <c r="D2389" s="182" t="s">
        <v>376</v>
      </c>
      <c r="E2389" s="182" t="s">
        <v>377</v>
      </c>
      <c r="F2389" s="182" t="s">
        <v>377</v>
      </c>
    </row>
    <row r="2390" spans="1:6" x14ac:dyDescent="0.25">
      <c r="A2390" s="182">
        <v>40001498</v>
      </c>
      <c r="B2390" s="182" t="s">
        <v>2548</v>
      </c>
      <c r="C2390" s="182" t="s">
        <v>224</v>
      </c>
      <c r="D2390" s="182" t="s">
        <v>303</v>
      </c>
      <c r="E2390" s="182" t="s">
        <v>304</v>
      </c>
      <c r="F2390" s="182" t="s">
        <v>304</v>
      </c>
    </row>
    <row r="2391" spans="1:6" x14ac:dyDescent="0.25">
      <c r="A2391" s="182">
        <v>40008204</v>
      </c>
      <c r="B2391" s="182" t="s">
        <v>2549</v>
      </c>
      <c r="C2391" s="182" t="s">
        <v>224</v>
      </c>
      <c r="D2391" s="182" t="s">
        <v>277</v>
      </c>
      <c r="E2391" s="182" t="s">
        <v>278</v>
      </c>
      <c r="F2391" s="182" t="s">
        <v>278</v>
      </c>
    </row>
    <row r="2392" spans="1:6" x14ac:dyDescent="0.25">
      <c r="A2392" s="182">
        <v>40001391</v>
      </c>
      <c r="B2392" s="182" t="s">
        <v>2550</v>
      </c>
      <c r="C2392" s="182" t="s">
        <v>224</v>
      </c>
      <c r="D2392" s="182" t="s">
        <v>277</v>
      </c>
      <c r="E2392" s="182" t="s">
        <v>278</v>
      </c>
      <c r="F2392" s="182" t="s">
        <v>278</v>
      </c>
    </row>
    <row r="2393" spans="1:6" x14ac:dyDescent="0.25">
      <c r="A2393" s="182">
        <v>40002554</v>
      </c>
      <c r="B2393" s="182" t="s">
        <v>2551</v>
      </c>
      <c r="C2393" s="182" t="s">
        <v>224</v>
      </c>
      <c r="D2393" s="182" t="s">
        <v>277</v>
      </c>
      <c r="E2393" s="182" t="s">
        <v>278</v>
      </c>
      <c r="F2393" s="182" t="s">
        <v>278</v>
      </c>
    </row>
    <row r="2394" spans="1:6" x14ac:dyDescent="0.25">
      <c r="A2394" s="182">
        <v>40420688</v>
      </c>
      <c r="B2394" s="182" t="s">
        <v>2552</v>
      </c>
      <c r="C2394" s="182" t="s">
        <v>231</v>
      </c>
      <c r="D2394" s="182" t="s">
        <v>236</v>
      </c>
      <c r="E2394" s="182" t="s">
        <v>237</v>
      </c>
      <c r="F2394" s="182" t="s">
        <v>237</v>
      </c>
    </row>
    <row r="2395" spans="1:6" x14ac:dyDescent="0.25">
      <c r="A2395" s="182">
        <v>40008754</v>
      </c>
      <c r="B2395" s="182" t="s">
        <v>2553</v>
      </c>
      <c r="C2395" s="182" t="s">
        <v>224</v>
      </c>
      <c r="D2395" s="182" t="s">
        <v>249</v>
      </c>
      <c r="E2395" s="182" t="s">
        <v>250</v>
      </c>
      <c r="F2395" s="182" t="s">
        <v>250</v>
      </c>
    </row>
    <row r="2396" spans="1:6" x14ac:dyDescent="0.25">
      <c r="A2396" s="182">
        <v>40008685</v>
      </c>
      <c r="B2396" s="182" t="s">
        <v>2554</v>
      </c>
      <c r="C2396" s="182" t="s">
        <v>224</v>
      </c>
      <c r="D2396" s="182" t="s">
        <v>303</v>
      </c>
      <c r="E2396" s="182" t="s">
        <v>304</v>
      </c>
      <c r="F2396" s="182" t="s">
        <v>304</v>
      </c>
    </row>
    <row r="2397" spans="1:6" x14ac:dyDescent="0.25">
      <c r="A2397" s="182">
        <v>40003037</v>
      </c>
      <c r="B2397" s="182" t="s">
        <v>2555</v>
      </c>
      <c r="C2397" s="182" t="s">
        <v>224</v>
      </c>
      <c r="D2397" s="182" t="s">
        <v>252</v>
      </c>
      <c r="E2397" s="182" t="s">
        <v>253</v>
      </c>
      <c r="F2397" s="182" t="s">
        <v>253</v>
      </c>
    </row>
    <row r="2398" spans="1:6" x14ac:dyDescent="0.25">
      <c r="A2398" s="182">
        <v>40005500</v>
      </c>
      <c r="B2398" s="182" t="s">
        <v>2556</v>
      </c>
      <c r="C2398" s="182" t="s">
        <v>224</v>
      </c>
      <c r="D2398" s="182" t="s">
        <v>265</v>
      </c>
      <c r="E2398" s="182" t="s">
        <v>266</v>
      </c>
      <c r="F2398" s="182" t="s">
        <v>266</v>
      </c>
    </row>
    <row r="2399" spans="1:6" x14ac:dyDescent="0.25">
      <c r="A2399" s="182">
        <v>40424346</v>
      </c>
      <c r="B2399" s="182" t="s">
        <v>2557</v>
      </c>
      <c r="C2399" s="182" t="s">
        <v>231</v>
      </c>
      <c r="D2399" s="182" t="s">
        <v>232</v>
      </c>
      <c r="E2399" s="182" t="s">
        <v>233</v>
      </c>
      <c r="F2399" s="182" t="s">
        <v>233</v>
      </c>
    </row>
    <row r="2400" spans="1:6" x14ac:dyDescent="0.25">
      <c r="A2400" s="182">
        <v>40005224</v>
      </c>
      <c r="B2400" s="182" t="s">
        <v>2558</v>
      </c>
      <c r="C2400" s="182" t="s">
        <v>224</v>
      </c>
      <c r="D2400" s="182" t="s">
        <v>322</v>
      </c>
      <c r="E2400" s="182" t="s">
        <v>323</v>
      </c>
      <c r="F2400" s="182" t="s">
        <v>323</v>
      </c>
    </row>
    <row r="2401" spans="1:6" x14ac:dyDescent="0.25">
      <c r="A2401" s="182">
        <v>40006708</v>
      </c>
      <c r="B2401" s="182" t="s">
        <v>2559</v>
      </c>
      <c r="C2401" s="182" t="s">
        <v>224</v>
      </c>
      <c r="D2401" s="182" t="s">
        <v>249</v>
      </c>
      <c r="E2401" s="182" t="s">
        <v>250</v>
      </c>
      <c r="F2401" s="182" t="s">
        <v>250</v>
      </c>
    </row>
    <row r="2402" spans="1:6" x14ac:dyDescent="0.25">
      <c r="A2402" s="182">
        <v>40003678</v>
      </c>
      <c r="B2402" s="182" t="s">
        <v>2560</v>
      </c>
      <c r="C2402" s="182" t="s">
        <v>224</v>
      </c>
      <c r="D2402" s="182" t="s">
        <v>322</v>
      </c>
      <c r="E2402" s="182" t="s">
        <v>323</v>
      </c>
      <c r="F2402" s="182" t="s">
        <v>323</v>
      </c>
    </row>
    <row r="2403" spans="1:6" x14ac:dyDescent="0.25">
      <c r="A2403" s="182">
        <v>40003228</v>
      </c>
      <c r="B2403" s="182" t="s">
        <v>2561</v>
      </c>
      <c r="C2403" s="182" t="s">
        <v>224</v>
      </c>
      <c r="D2403" s="182" t="s">
        <v>249</v>
      </c>
      <c r="E2403" s="182" t="s">
        <v>250</v>
      </c>
      <c r="F2403" s="182" t="s">
        <v>250</v>
      </c>
    </row>
    <row r="2404" spans="1:6" x14ac:dyDescent="0.25">
      <c r="A2404" s="182">
        <v>40000076</v>
      </c>
      <c r="B2404" s="182" t="s">
        <v>2562</v>
      </c>
      <c r="C2404" s="182" t="s">
        <v>224</v>
      </c>
      <c r="D2404" s="182" t="s">
        <v>342</v>
      </c>
      <c r="E2404" s="182" t="s">
        <v>343</v>
      </c>
      <c r="F2404" s="182" t="s">
        <v>343</v>
      </c>
    </row>
    <row r="2405" spans="1:6" x14ac:dyDescent="0.25">
      <c r="A2405" s="182">
        <v>40009696</v>
      </c>
      <c r="B2405" s="182" t="s">
        <v>2563</v>
      </c>
      <c r="C2405" s="182" t="s">
        <v>224</v>
      </c>
      <c r="D2405" s="182" t="s">
        <v>569</v>
      </c>
      <c r="E2405" s="182" t="s">
        <v>570</v>
      </c>
      <c r="F2405" s="182" t="s">
        <v>570</v>
      </c>
    </row>
    <row r="2406" spans="1:6" x14ac:dyDescent="0.25">
      <c r="A2406" s="182">
        <v>40008310</v>
      </c>
      <c r="B2406" s="182" t="s">
        <v>2563</v>
      </c>
      <c r="C2406" s="182" t="s">
        <v>224</v>
      </c>
      <c r="D2406" s="182" t="s">
        <v>225</v>
      </c>
      <c r="E2406" s="182" t="s">
        <v>226</v>
      </c>
      <c r="F2406" s="182" t="s">
        <v>226</v>
      </c>
    </row>
    <row r="2407" spans="1:6" x14ac:dyDescent="0.25">
      <c r="A2407" s="182">
        <v>40002101</v>
      </c>
      <c r="B2407" s="182" t="s">
        <v>2564</v>
      </c>
      <c r="C2407" s="182" t="s">
        <v>224</v>
      </c>
      <c r="D2407" s="182" t="s">
        <v>265</v>
      </c>
      <c r="E2407" s="182" t="s">
        <v>266</v>
      </c>
      <c r="F2407" s="182" t="s">
        <v>266</v>
      </c>
    </row>
    <row r="2408" spans="1:6" x14ac:dyDescent="0.25">
      <c r="A2408" s="182">
        <v>40420898</v>
      </c>
      <c r="B2408" s="182" t="s">
        <v>2565</v>
      </c>
      <c r="C2408" s="182" t="s">
        <v>231</v>
      </c>
      <c r="D2408" s="182" t="s">
        <v>236</v>
      </c>
      <c r="E2408" s="182" t="s">
        <v>237</v>
      </c>
      <c r="F2408" s="182" t="s">
        <v>237</v>
      </c>
    </row>
    <row r="2409" spans="1:6" x14ac:dyDescent="0.25">
      <c r="A2409" s="182">
        <v>40007989</v>
      </c>
      <c r="B2409" s="182" t="s">
        <v>2566</v>
      </c>
      <c r="C2409" s="182" t="s">
        <v>224</v>
      </c>
      <c r="D2409" s="182" t="s">
        <v>363</v>
      </c>
      <c r="E2409" s="182" t="s">
        <v>364</v>
      </c>
      <c r="F2409" s="182" t="s">
        <v>364</v>
      </c>
    </row>
    <row r="2410" spans="1:6" x14ac:dyDescent="0.25">
      <c r="A2410" s="182">
        <v>40006160</v>
      </c>
      <c r="B2410" s="182" t="s">
        <v>2567</v>
      </c>
      <c r="C2410" s="182" t="s">
        <v>224</v>
      </c>
      <c r="D2410" s="182" t="s">
        <v>315</v>
      </c>
      <c r="E2410" s="182" t="s">
        <v>316</v>
      </c>
      <c r="F2410" s="182" t="s">
        <v>316</v>
      </c>
    </row>
    <row r="2411" spans="1:6" x14ac:dyDescent="0.25">
      <c r="A2411" s="182">
        <v>40003701</v>
      </c>
      <c r="B2411" s="182" t="s">
        <v>2568</v>
      </c>
      <c r="C2411" s="182" t="s">
        <v>224</v>
      </c>
      <c r="D2411" s="182" t="s">
        <v>333</v>
      </c>
      <c r="E2411" s="182" t="s">
        <v>334</v>
      </c>
      <c r="F2411" s="182" t="s">
        <v>334</v>
      </c>
    </row>
    <row r="2412" spans="1:6" x14ac:dyDescent="0.25">
      <c r="A2412" s="182">
        <v>40008604</v>
      </c>
      <c r="B2412" s="182" t="s">
        <v>2569</v>
      </c>
      <c r="C2412" s="182" t="s">
        <v>224</v>
      </c>
      <c r="D2412" s="182" t="s">
        <v>256</v>
      </c>
      <c r="E2412" s="182" t="s">
        <v>257</v>
      </c>
      <c r="F2412" s="182" t="s">
        <v>257</v>
      </c>
    </row>
    <row r="2413" spans="1:6" x14ac:dyDescent="0.25">
      <c r="A2413" s="182">
        <v>40002021</v>
      </c>
      <c r="B2413" s="182" t="s">
        <v>2570</v>
      </c>
      <c r="C2413" s="182" t="s">
        <v>224</v>
      </c>
      <c r="D2413" s="182" t="s">
        <v>322</v>
      </c>
      <c r="E2413" s="182" t="s">
        <v>323</v>
      </c>
      <c r="F2413" s="182" t="s">
        <v>323</v>
      </c>
    </row>
    <row r="2414" spans="1:6" x14ac:dyDescent="0.25">
      <c r="A2414" s="182">
        <v>40420920</v>
      </c>
      <c r="B2414" s="182" t="s">
        <v>2571</v>
      </c>
      <c r="C2414" s="182" t="s">
        <v>231</v>
      </c>
      <c r="D2414" s="182" t="s">
        <v>285</v>
      </c>
      <c r="E2414" s="182" t="s">
        <v>286</v>
      </c>
      <c r="F2414" s="182" t="s">
        <v>286</v>
      </c>
    </row>
    <row r="2415" spans="1:6" x14ac:dyDescent="0.25">
      <c r="A2415" s="182">
        <v>40009209</v>
      </c>
      <c r="B2415" s="182" t="s">
        <v>2572</v>
      </c>
      <c r="C2415" s="182" t="s">
        <v>224</v>
      </c>
      <c r="D2415" s="182" t="s">
        <v>309</v>
      </c>
      <c r="E2415" s="182" t="s">
        <v>310</v>
      </c>
      <c r="F2415" s="182" t="s">
        <v>310</v>
      </c>
    </row>
    <row r="2416" spans="1:6" x14ac:dyDescent="0.25">
      <c r="A2416" s="182">
        <v>40008447</v>
      </c>
      <c r="B2416" s="182" t="s">
        <v>2573</v>
      </c>
      <c r="C2416" s="182" t="s">
        <v>224</v>
      </c>
      <c r="D2416" s="182" t="s">
        <v>306</v>
      </c>
      <c r="E2416" s="182" t="s">
        <v>307</v>
      </c>
      <c r="F2416" s="182" t="s">
        <v>307</v>
      </c>
    </row>
    <row r="2417" spans="1:6" x14ac:dyDescent="0.25">
      <c r="A2417" s="182">
        <v>40007401</v>
      </c>
      <c r="B2417" s="182" t="s">
        <v>2574</v>
      </c>
      <c r="C2417" s="182" t="s">
        <v>224</v>
      </c>
      <c r="D2417" s="182" t="s">
        <v>438</v>
      </c>
      <c r="E2417" s="182" t="s">
        <v>439</v>
      </c>
      <c r="F2417" s="182" t="s">
        <v>439</v>
      </c>
    </row>
    <row r="2418" spans="1:6" x14ac:dyDescent="0.25">
      <c r="A2418" s="182">
        <v>40006373</v>
      </c>
      <c r="B2418" s="182" t="s">
        <v>2575</v>
      </c>
      <c r="C2418" s="182" t="s">
        <v>224</v>
      </c>
      <c r="D2418" s="182" t="s">
        <v>262</v>
      </c>
      <c r="E2418" s="182" t="s">
        <v>263</v>
      </c>
      <c r="F2418" s="182" t="s">
        <v>263</v>
      </c>
    </row>
    <row r="2419" spans="1:6" x14ac:dyDescent="0.25">
      <c r="A2419" s="182">
        <v>40001114</v>
      </c>
      <c r="B2419" s="182" t="s">
        <v>2576</v>
      </c>
      <c r="C2419" s="182" t="s">
        <v>224</v>
      </c>
      <c r="D2419" s="182" t="s">
        <v>262</v>
      </c>
      <c r="E2419" s="182" t="s">
        <v>263</v>
      </c>
      <c r="F2419" s="182" t="s">
        <v>263</v>
      </c>
    </row>
    <row r="2420" spans="1:6" x14ac:dyDescent="0.25">
      <c r="A2420" s="182">
        <v>40009614</v>
      </c>
      <c r="B2420" s="182" t="s">
        <v>2577</v>
      </c>
      <c r="C2420" s="182" t="s">
        <v>224</v>
      </c>
      <c r="D2420" s="182" t="s">
        <v>404</v>
      </c>
      <c r="E2420" s="182" t="s">
        <v>405</v>
      </c>
      <c r="F2420" s="182" t="s">
        <v>405</v>
      </c>
    </row>
    <row r="2421" spans="1:6" x14ac:dyDescent="0.25">
      <c r="A2421" s="182">
        <v>40420008</v>
      </c>
      <c r="B2421" s="182" t="s">
        <v>2578</v>
      </c>
      <c r="C2421" s="182" t="s">
        <v>231</v>
      </c>
      <c r="D2421" s="182" t="s">
        <v>236</v>
      </c>
      <c r="E2421" s="182" t="s">
        <v>237</v>
      </c>
      <c r="F2421" s="182" t="s">
        <v>237</v>
      </c>
    </row>
    <row r="2422" spans="1:6" x14ac:dyDescent="0.25">
      <c r="A2422" s="182">
        <v>40420036</v>
      </c>
      <c r="B2422" s="182" t="s">
        <v>2579</v>
      </c>
      <c r="C2422" s="182" t="s">
        <v>231</v>
      </c>
      <c r="D2422" s="182" t="s">
        <v>236</v>
      </c>
      <c r="E2422" s="182" t="s">
        <v>237</v>
      </c>
      <c r="F2422" s="182" t="s">
        <v>237</v>
      </c>
    </row>
    <row r="2423" spans="1:6" x14ac:dyDescent="0.25">
      <c r="A2423" s="182">
        <v>40420077</v>
      </c>
      <c r="B2423" s="182" t="s">
        <v>2580</v>
      </c>
      <c r="C2423" s="182" t="s">
        <v>231</v>
      </c>
      <c r="D2423" s="182" t="s">
        <v>232</v>
      </c>
      <c r="E2423" s="182" t="s">
        <v>233</v>
      </c>
      <c r="F2423" s="182" t="s">
        <v>233</v>
      </c>
    </row>
    <row r="2424" spans="1:6" x14ac:dyDescent="0.25">
      <c r="A2424" s="182">
        <v>40420122</v>
      </c>
      <c r="B2424" s="182" t="s">
        <v>2581</v>
      </c>
      <c r="C2424" s="182" t="s">
        <v>231</v>
      </c>
      <c r="D2424" s="182" t="s">
        <v>232</v>
      </c>
      <c r="E2424" s="182" t="s">
        <v>233</v>
      </c>
      <c r="F2424" s="182" t="s">
        <v>233</v>
      </c>
    </row>
    <row r="2425" spans="1:6" x14ac:dyDescent="0.25">
      <c r="A2425" s="182">
        <v>40420165</v>
      </c>
      <c r="B2425" s="182" t="s">
        <v>2582</v>
      </c>
      <c r="C2425" s="182" t="s">
        <v>231</v>
      </c>
      <c r="D2425" s="182" t="s">
        <v>232</v>
      </c>
      <c r="E2425" s="182" t="s">
        <v>233</v>
      </c>
      <c r="F2425" s="182" t="s">
        <v>233</v>
      </c>
    </row>
    <row r="2426" spans="1:6" x14ac:dyDescent="0.25">
      <c r="A2426" s="182">
        <v>40001472</v>
      </c>
      <c r="B2426" s="182" t="s">
        <v>2583</v>
      </c>
      <c r="C2426" s="182" t="s">
        <v>224</v>
      </c>
      <c r="D2426" s="182" t="s">
        <v>271</v>
      </c>
      <c r="E2426" s="182" t="s">
        <v>272</v>
      </c>
      <c r="F2426" s="182" t="s">
        <v>272</v>
      </c>
    </row>
    <row r="2427" spans="1:6" x14ac:dyDescent="0.25">
      <c r="A2427" s="182">
        <v>40007779</v>
      </c>
      <c r="B2427" s="182" t="s">
        <v>2584</v>
      </c>
      <c r="C2427" s="182" t="s">
        <v>224</v>
      </c>
      <c r="D2427" s="182" t="s">
        <v>249</v>
      </c>
      <c r="E2427" s="182" t="s">
        <v>250</v>
      </c>
      <c r="F2427" s="182" t="s">
        <v>250</v>
      </c>
    </row>
    <row r="2428" spans="1:6" x14ac:dyDescent="0.25">
      <c r="A2428" s="182">
        <v>40006270</v>
      </c>
      <c r="B2428" s="182" t="s">
        <v>2585</v>
      </c>
      <c r="C2428" s="182" t="s">
        <v>224</v>
      </c>
      <c r="D2428" s="182" t="s">
        <v>449</v>
      </c>
      <c r="E2428" s="182" t="s">
        <v>450</v>
      </c>
      <c r="F2428" s="182" t="s">
        <v>450</v>
      </c>
    </row>
    <row r="2429" spans="1:6" x14ac:dyDescent="0.25">
      <c r="A2429" s="182">
        <v>40008787</v>
      </c>
      <c r="B2429" s="182" t="s">
        <v>2586</v>
      </c>
      <c r="C2429" s="182" t="s">
        <v>224</v>
      </c>
      <c r="D2429" s="182" t="s">
        <v>309</v>
      </c>
      <c r="E2429" s="182" t="s">
        <v>310</v>
      </c>
      <c r="F2429" s="182" t="s">
        <v>310</v>
      </c>
    </row>
    <row r="2430" spans="1:6" x14ac:dyDescent="0.25">
      <c r="A2430" s="182">
        <v>40008279</v>
      </c>
      <c r="B2430" s="182" t="s">
        <v>2587</v>
      </c>
      <c r="C2430" s="182" t="s">
        <v>224</v>
      </c>
      <c r="D2430" s="182" t="s">
        <v>262</v>
      </c>
      <c r="E2430" s="182" t="s">
        <v>263</v>
      </c>
      <c r="F2430" s="182" t="s">
        <v>263</v>
      </c>
    </row>
    <row r="2431" spans="1:6" x14ac:dyDescent="0.25">
      <c r="A2431" s="182">
        <v>40008045</v>
      </c>
      <c r="B2431" s="182" t="s">
        <v>2588</v>
      </c>
      <c r="C2431" s="182" t="s">
        <v>224</v>
      </c>
      <c r="D2431" s="182" t="s">
        <v>342</v>
      </c>
      <c r="E2431" s="182" t="s">
        <v>343</v>
      </c>
      <c r="F2431" s="182" t="s">
        <v>343</v>
      </c>
    </row>
    <row r="2432" spans="1:6" x14ac:dyDescent="0.25">
      <c r="A2432" s="182">
        <v>40009643</v>
      </c>
      <c r="B2432" s="182" t="s">
        <v>2589</v>
      </c>
      <c r="C2432" s="182" t="s">
        <v>224</v>
      </c>
      <c r="D2432" s="182" t="s">
        <v>333</v>
      </c>
      <c r="E2432" s="182" t="s">
        <v>334</v>
      </c>
      <c r="F2432" s="182" t="s">
        <v>334</v>
      </c>
    </row>
    <row r="2433" spans="1:6" x14ac:dyDescent="0.25">
      <c r="A2433" s="182">
        <v>40006000</v>
      </c>
      <c r="B2433" s="182" t="s">
        <v>2590</v>
      </c>
      <c r="C2433" s="182" t="s">
        <v>224</v>
      </c>
      <c r="D2433" s="182" t="s">
        <v>342</v>
      </c>
      <c r="E2433" s="182" t="s">
        <v>343</v>
      </c>
      <c r="F2433" s="182" t="s">
        <v>343</v>
      </c>
    </row>
    <row r="2434" spans="1:6" x14ac:dyDescent="0.25">
      <c r="A2434" s="182">
        <v>40009537</v>
      </c>
      <c r="B2434" s="182" t="s">
        <v>2591</v>
      </c>
      <c r="C2434" s="182" t="s">
        <v>224</v>
      </c>
      <c r="D2434" s="182" t="s">
        <v>363</v>
      </c>
      <c r="E2434" s="182" t="s">
        <v>364</v>
      </c>
      <c r="F2434" s="182" t="s">
        <v>364</v>
      </c>
    </row>
    <row r="2435" spans="1:6" x14ac:dyDescent="0.25">
      <c r="A2435" s="182">
        <v>40421459</v>
      </c>
      <c r="B2435" s="182" t="s">
        <v>2592</v>
      </c>
      <c r="C2435" s="182" t="s">
        <v>231</v>
      </c>
      <c r="D2435" s="182" t="s">
        <v>285</v>
      </c>
      <c r="E2435" s="182" t="s">
        <v>286</v>
      </c>
      <c r="F2435" s="182" t="s">
        <v>286</v>
      </c>
    </row>
    <row r="2436" spans="1:6" x14ac:dyDescent="0.25">
      <c r="A2436" s="182">
        <v>40420842</v>
      </c>
      <c r="B2436" s="182" t="s">
        <v>2593</v>
      </c>
      <c r="C2436" s="182" t="s">
        <v>231</v>
      </c>
      <c r="D2436" s="182" t="s">
        <v>285</v>
      </c>
      <c r="E2436" s="182" t="s">
        <v>286</v>
      </c>
      <c r="F2436" s="182" t="s">
        <v>286</v>
      </c>
    </row>
    <row r="2437" spans="1:6" x14ac:dyDescent="0.25">
      <c r="A2437" s="182">
        <v>40005533</v>
      </c>
      <c r="B2437" s="182" t="s">
        <v>2594</v>
      </c>
      <c r="C2437" s="182" t="s">
        <v>224</v>
      </c>
      <c r="D2437" s="182" t="s">
        <v>262</v>
      </c>
      <c r="E2437" s="182" t="s">
        <v>263</v>
      </c>
      <c r="F2437" s="182" t="s">
        <v>263</v>
      </c>
    </row>
    <row r="2438" spans="1:6" x14ac:dyDescent="0.25">
      <c r="A2438" s="182">
        <v>40007607</v>
      </c>
      <c r="B2438" s="182" t="s">
        <v>2595</v>
      </c>
      <c r="C2438" s="182" t="s">
        <v>224</v>
      </c>
      <c r="D2438" s="182" t="s">
        <v>303</v>
      </c>
      <c r="E2438" s="182" t="s">
        <v>304</v>
      </c>
      <c r="F2438" s="182" t="s">
        <v>304</v>
      </c>
    </row>
    <row r="2439" spans="1:6" x14ac:dyDescent="0.25">
      <c r="A2439" s="182">
        <v>40421458</v>
      </c>
      <c r="B2439" s="182" t="s">
        <v>2596</v>
      </c>
      <c r="C2439" s="182" t="s">
        <v>231</v>
      </c>
      <c r="D2439" s="182" t="s">
        <v>232</v>
      </c>
      <c r="E2439" s="182" t="s">
        <v>233</v>
      </c>
      <c r="F2439" s="182" t="s">
        <v>233</v>
      </c>
    </row>
    <row r="2440" spans="1:6" x14ac:dyDescent="0.25">
      <c r="A2440" s="182">
        <v>40420518</v>
      </c>
      <c r="B2440" s="182" t="s">
        <v>2597</v>
      </c>
      <c r="C2440" s="182" t="s">
        <v>231</v>
      </c>
      <c r="D2440" s="182" t="s">
        <v>236</v>
      </c>
      <c r="E2440" s="182" t="s">
        <v>237</v>
      </c>
      <c r="F2440" s="182" t="s">
        <v>237</v>
      </c>
    </row>
    <row r="2441" spans="1:6" x14ac:dyDescent="0.25">
      <c r="A2441" s="182">
        <v>40420996</v>
      </c>
      <c r="B2441" s="182" t="s">
        <v>2598</v>
      </c>
      <c r="C2441" s="182" t="s">
        <v>231</v>
      </c>
      <c r="D2441" s="182" t="s">
        <v>285</v>
      </c>
      <c r="E2441" s="182" t="s">
        <v>286</v>
      </c>
      <c r="F2441" s="182" t="s">
        <v>286</v>
      </c>
    </row>
    <row r="2442" spans="1:6" x14ac:dyDescent="0.25">
      <c r="A2442" s="182">
        <v>40424243</v>
      </c>
      <c r="B2442" s="182" t="s">
        <v>2599</v>
      </c>
      <c r="C2442" s="182" t="s">
        <v>231</v>
      </c>
      <c r="D2442" s="182" t="s">
        <v>242</v>
      </c>
      <c r="E2442" s="182" t="s">
        <v>243</v>
      </c>
      <c r="F2442" s="182" t="s">
        <v>243</v>
      </c>
    </row>
    <row r="2443" spans="1:6" x14ac:dyDescent="0.25">
      <c r="A2443" s="182">
        <v>40008757</v>
      </c>
      <c r="B2443" s="182" t="s">
        <v>2600</v>
      </c>
      <c r="C2443" s="182" t="s">
        <v>224</v>
      </c>
      <c r="D2443" s="182" t="s">
        <v>322</v>
      </c>
      <c r="E2443" s="182" t="s">
        <v>323</v>
      </c>
      <c r="F2443" s="182" t="s">
        <v>323</v>
      </c>
    </row>
    <row r="2444" spans="1:6" x14ac:dyDescent="0.25">
      <c r="A2444" s="182">
        <v>40420545</v>
      </c>
      <c r="B2444" s="182" t="s">
        <v>2601</v>
      </c>
      <c r="C2444" s="182" t="s">
        <v>231</v>
      </c>
      <c r="D2444" s="182" t="s">
        <v>236</v>
      </c>
      <c r="E2444" s="182" t="s">
        <v>237</v>
      </c>
      <c r="F2444" s="182" t="s">
        <v>237</v>
      </c>
    </row>
    <row r="2445" spans="1:6" x14ac:dyDescent="0.25">
      <c r="A2445" s="182">
        <v>40004573</v>
      </c>
      <c r="B2445" s="182" t="s">
        <v>2602</v>
      </c>
      <c r="C2445" s="182" t="s">
        <v>224</v>
      </c>
      <c r="D2445" s="182" t="s">
        <v>322</v>
      </c>
      <c r="E2445" s="182" t="s">
        <v>323</v>
      </c>
      <c r="F2445" s="182" t="s">
        <v>323</v>
      </c>
    </row>
    <row r="2446" spans="1:6" x14ac:dyDescent="0.25">
      <c r="A2446" s="182">
        <v>40003074</v>
      </c>
      <c r="B2446" s="182" t="s">
        <v>2603</v>
      </c>
      <c r="C2446" s="182" t="s">
        <v>224</v>
      </c>
      <c r="D2446" s="182" t="s">
        <v>228</v>
      </c>
      <c r="E2446" s="182" t="s">
        <v>229</v>
      </c>
      <c r="F2446" s="182" t="s">
        <v>229</v>
      </c>
    </row>
    <row r="2447" spans="1:6" x14ac:dyDescent="0.25">
      <c r="A2447" s="182">
        <v>40002252</v>
      </c>
      <c r="B2447" s="182" t="s">
        <v>2604</v>
      </c>
      <c r="C2447" s="182" t="s">
        <v>224</v>
      </c>
      <c r="D2447" s="182" t="s">
        <v>309</v>
      </c>
      <c r="E2447" s="182" t="s">
        <v>310</v>
      </c>
      <c r="F2447" s="182" t="s">
        <v>310</v>
      </c>
    </row>
    <row r="2448" spans="1:6" x14ac:dyDescent="0.25">
      <c r="A2448" s="182">
        <v>40006966</v>
      </c>
      <c r="B2448" s="182" t="s">
        <v>2605</v>
      </c>
      <c r="C2448" s="182" t="s">
        <v>224</v>
      </c>
      <c r="D2448" s="182" t="s">
        <v>277</v>
      </c>
      <c r="E2448" s="182" t="s">
        <v>278</v>
      </c>
      <c r="F2448" s="182" t="s">
        <v>278</v>
      </c>
    </row>
    <row r="2449" spans="1:6" x14ac:dyDescent="0.25">
      <c r="A2449" s="182">
        <v>40008514</v>
      </c>
      <c r="B2449" s="182" t="s">
        <v>2606</v>
      </c>
      <c r="C2449" s="182" t="s">
        <v>224</v>
      </c>
      <c r="D2449" s="182" t="s">
        <v>228</v>
      </c>
      <c r="E2449" s="182" t="s">
        <v>229</v>
      </c>
      <c r="F2449" s="182" t="s">
        <v>229</v>
      </c>
    </row>
    <row r="2450" spans="1:6" x14ac:dyDescent="0.25">
      <c r="A2450" s="182">
        <v>40000970</v>
      </c>
      <c r="B2450" s="182" t="s">
        <v>2607</v>
      </c>
      <c r="C2450" s="182" t="s">
        <v>224</v>
      </c>
      <c r="D2450" s="182" t="s">
        <v>262</v>
      </c>
      <c r="E2450" s="182" t="s">
        <v>263</v>
      </c>
      <c r="F2450" s="182" t="s">
        <v>263</v>
      </c>
    </row>
    <row r="2451" spans="1:6" x14ac:dyDescent="0.25">
      <c r="A2451" s="182">
        <v>40001851</v>
      </c>
      <c r="B2451" s="182" t="s">
        <v>2608</v>
      </c>
      <c r="C2451" s="182" t="s">
        <v>224</v>
      </c>
      <c r="D2451" s="182" t="s">
        <v>1994</v>
      </c>
      <c r="E2451" s="182" t="s">
        <v>1995</v>
      </c>
      <c r="F2451" s="182" t="s">
        <v>1995</v>
      </c>
    </row>
    <row r="2452" spans="1:6" x14ac:dyDescent="0.25">
      <c r="A2452" s="182">
        <v>40002338</v>
      </c>
      <c r="B2452" s="182" t="s">
        <v>2609</v>
      </c>
      <c r="C2452" s="182" t="s">
        <v>224</v>
      </c>
      <c r="D2452" s="182" t="s">
        <v>279</v>
      </c>
      <c r="E2452" s="182" t="s">
        <v>280</v>
      </c>
      <c r="F2452" s="182" t="s">
        <v>280</v>
      </c>
    </row>
    <row r="2453" spans="1:6" x14ac:dyDescent="0.25">
      <c r="A2453" s="182">
        <v>40002251</v>
      </c>
      <c r="B2453" s="182" t="s">
        <v>2610</v>
      </c>
      <c r="C2453" s="182" t="s">
        <v>224</v>
      </c>
      <c r="D2453" s="182" t="s">
        <v>262</v>
      </c>
      <c r="E2453" s="182" t="s">
        <v>263</v>
      </c>
      <c r="F2453" s="182" t="s">
        <v>263</v>
      </c>
    </row>
    <row r="2454" spans="1:6" x14ac:dyDescent="0.25">
      <c r="A2454" s="182">
        <v>40009791</v>
      </c>
      <c r="B2454" s="182" t="s">
        <v>2611</v>
      </c>
      <c r="C2454" s="182" t="s">
        <v>224</v>
      </c>
      <c r="D2454" s="182" t="s">
        <v>291</v>
      </c>
      <c r="E2454" s="182" t="s">
        <v>292</v>
      </c>
      <c r="F2454" s="182" t="s">
        <v>292</v>
      </c>
    </row>
    <row r="2455" spans="1:6" x14ac:dyDescent="0.25">
      <c r="A2455" s="182">
        <v>40007286</v>
      </c>
      <c r="B2455" s="182" t="s">
        <v>2612</v>
      </c>
      <c r="C2455" s="182" t="s">
        <v>224</v>
      </c>
      <c r="D2455" s="182" t="s">
        <v>309</v>
      </c>
      <c r="E2455" s="182" t="s">
        <v>310</v>
      </c>
      <c r="F2455" s="182" t="s">
        <v>310</v>
      </c>
    </row>
    <row r="2456" spans="1:6" x14ac:dyDescent="0.25">
      <c r="A2456" s="182">
        <v>40002441</v>
      </c>
      <c r="B2456" s="182" t="s">
        <v>2613</v>
      </c>
      <c r="C2456" s="182" t="s">
        <v>224</v>
      </c>
      <c r="D2456" s="182" t="s">
        <v>252</v>
      </c>
      <c r="E2456" s="182" t="s">
        <v>253</v>
      </c>
      <c r="F2456" s="182" t="s">
        <v>253</v>
      </c>
    </row>
    <row r="2457" spans="1:6" x14ac:dyDescent="0.25">
      <c r="A2457" s="182">
        <v>40002971</v>
      </c>
      <c r="B2457" s="182" t="s">
        <v>2614</v>
      </c>
      <c r="C2457" s="182" t="s">
        <v>224</v>
      </c>
      <c r="D2457" s="182" t="s">
        <v>376</v>
      </c>
      <c r="E2457" s="182" t="s">
        <v>377</v>
      </c>
      <c r="F2457" s="182" t="s">
        <v>377</v>
      </c>
    </row>
    <row r="2458" spans="1:6" x14ac:dyDescent="0.25">
      <c r="A2458" s="182">
        <v>40003523</v>
      </c>
      <c r="B2458" s="182" t="s">
        <v>2615</v>
      </c>
      <c r="C2458" s="182" t="s">
        <v>224</v>
      </c>
      <c r="D2458" s="182" t="s">
        <v>291</v>
      </c>
      <c r="E2458" s="182" t="s">
        <v>292</v>
      </c>
      <c r="F2458" s="182" t="s">
        <v>292</v>
      </c>
    </row>
    <row r="2459" spans="1:6" x14ac:dyDescent="0.25">
      <c r="A2459" s="182">
        <v>40003355</v>
      </c>
      <c r="B2459" s="182" t="s">
        <v>2616</v>
      </c>
      <c r="C2459" s="182" t="s">
        <v>224</v>
      </c>
      <c r="D2459" s="182" t="s">
        <v>333</v>
      </c>
      <c r="E2459" s="182" t="s">
        <v>334</v>
      </c>
      <c r="F2459" s="182" t="s">
        <v>334</v>
      </c>
    </row>
    <row r="2460" spans="1:6" x14ac:dyDescent="0.25">
      <c r="A2460" s="182">
        <v>40006482</v>
      </c>
      <c r="B2460" s="182" t="s">
        <v>2617</v>
      </c>
      <c r="C2460" s="182" t="s">
        <v>224</v>
      </c>
      <c r="D2460" s="182" t="s">
        <v>342</v>
      </c>
      <c r="E2460" s="182" t="s">
        <v>343</v>
      </c>
      <c r="F2460" s="182" t="s">
        <v>343</v>
      </c>
    </row>
    <row r="2461" spans="1:6" x14ac:dyDescent="0.25">
      <c r="A2461" s="182">
        <v>40008376</v>
      </c>
      <c r="B2461" s="182" t="s">
        <v>2618</v>
      </c>
      <c r="C2461" s="182" t="s">
        <v>224</v>
      </c>
      <c r="D2461" s="182" t="s">
        <v>271</v>
      </c>
      <c r="E2461" s="182" t="s">
        <v>272</v>
      </c>
      <c r="F2461" s="182" t="s">
        <v>272</v>
      </c>
    </row>
    <row r="2462" spans="1:6" x14ac:dyDescent="0.25">
      <c r="A2462" s="182">
        <v>40006833</v>
      </c>
      <c r="B2462" s="182" t="s">
        <v>2619</v>
      </c>
      <c r="C2462" s="182" t="s">
        <v>224</v>
      </c>
      <c r="D2462" s="182" t="s">
        <v>363</v>
      </c>
      <c r="E2462" s="182" t="s">
        <v>364</v>
      </c>
      <c r="F2462" s="182" t="s">
        <v>364</v>
      </c>
    </row>
    <row r="2463" spans="1:6" x14ac:dyDescent="0.25">
      <c r="A2463" s="182">
        <v>40006255</v>
      </c>
      <c r="B2463" s="182" t="s">
        <v>2620</v>
      </c>
      <c r="C2463" s="182" t="s">
        <v>224</v>
      </c>
      <c r="D2463" s="182" t="s">
        <v>1733</v>
      </c>
      <c r="E2463" s="182" t="s">
        <v>1734</v>
      </c>
      <c r="F2463" s="182" t="s">
        <v>1734</v>
      </c>
    </row>
    <row r="2464" spans="1:6" x14ac:dyDescent="0.25">
      <c r="A2464" s="182">
        <v>40007541</v>
      </c>
      <c r="B2464" s="182" t="s">
        <v>2621</v>
      </c>
      <c r="C2464" s="182" t="s">
        <v>224</v>
      </c>
      <c r="D2464" s="182" t="s">
        <v>376</v>
      </c>
      <c r="E2464" s="182" t="s">
        <v>377</v>
      </c>
      <c r="F2464" s="182" t="s">
        <v>377</v>
      </c>
    </row>
    <row r="2465" spans="1:6" x14ac:dyDescent="0.25">
      <c r="A2465" s="182">
        <v>40002362</v>
      </c>
      <c r="B2465" s="182" t="s">
        <v>2622</v>
      </c>
      <c r="C2465" s="182" t="s">
        <v>224</v>
      </c>
      <c r="D2465" s="182" t="s">
        <v>262</v>
      </c>
      <c r="E2465" s="182" t="s">
        <v>263</v>
      </c>
      <c r="F2465" s="182" t="s">
        <v>263</v>
      </c>
    </row>
    <row r="2466" spans="1:6" x14ac:dyDescent="0.25">
      <c r="A2466" s="182">
        <v>40002437</v>
      </c>
      <c r="B2466" s="182" t="s">
        <v>2623</v>
      </c>
      <c r="C2466" s="182" t="s">
        <v>224</v>
      </c>
      <c r="D2466" s="182" t="s">
        <v>342</v>
      </c>
      <c r="E2466" s="182" t="s">
        <v>343</v>
      </c>
      <c r="F2466" s="182" t="s">
        <v>343</v>
      </c>
    </row>
    <row r="2467" spans="1:6" x14ac:dyDescent="0.25">
      <c r="A2467" s="182">
        <v>40421311</v>
      </c>
      <c r="B2467" s="182" t="s">
        <v>2624</v>
      </c>
      <c r="C2467" s="182" t="s">
        <v>231</v>
      </c>
      <c r="D2467" s="182" t="s">
        <v>236</v>
      </c>
      <c r="E2467" s="182" t="s">
        <v>237</v>
      </c>
      <c r="F2467" s="182" t="s">
        <v>237</v>
      </c>
    </row>
    <row r="2468" spans="1:6" x14ac:dyDescent="0.25">
      <c r="A2468" s="182">
        <v>40009242</v>
      </c>
      <c r="B2468" s="182" t="s">
        <v>2625</v>
      </c>
      <c r="C2468" s="182" t="s">
        <v>224</v>
      </c>
      <c r="D2468" s="182" t="s">
        <v>271</v>
      </c>
      <c r="E2468" s="182" t="s">
        <v>272</v>
      </c>
      <c r="F2468" s="182" t="s">
        <v>272</v>
      </c>
    </row>
    <row r="2469" spans="1:6" x14ac:dyDescent="0.25">
      <c r="A2469" s="182">
        <v>40005143</v>
      </c>
      <c r="B2469" s="182" t="s">
        <v>2626</v>
      </c>
      <c r="C2469" s="182" t="s">
        <v>224</v>
      </c>
      <c r="D2469" s="182" t="s">
        <v>225</v>
      </c>
      <c r="E2469" s="182" t="s">
        <v>226</v>
      </c>
      <c r="F2469" s="182" t="s">
        <v>226</v>
      </c>
    </row>
    <row r="2470" spans="1:6" x14ac:dyDescent="0.25">
      <c r="A2470" s="182">
        <v>40009507</v>
      </c>
      <c r="B2470" s="182" t="s">
        <v>2627</v>
      </c>
      <c r="C2470" s="182" t="s">
        <v>224</v>
      </c>
      <c r="D2470" s="182" t="s">
        <v>279</v>
      </c>
      <c r="E2470" s="182" t="s">
        <v>280</v>
      </c>
      <c r="F2470" s="182" t="s">
        <v>280</v>
      </c>
    </row>
    <row r="2471" spans="1:6" x14ac:dyDescent="0.25">
      <c r="A2471" s="182">
        <v>40007142</v>
      </c>
      <c r="B2471" s="182" t="s">
        <v>2628</v>
      </c>
      <c r="C2471" s="182" t="s">
        <v>224</v>
      </c>
      <c r="D2471" s="182" t="s">
        <v>2629</v>
      </c>
      <c r="E2471" s="182" t="s">
        <v>2630</v>
      </c>
      <c r="F2471" s="182" t="s">
        <v>2630</v>
      </c>
    </row>
    <row r="2472" spans="1:6" x14ac:dyDescent="0.25">
      <c r="A2472" s="182">
        <v>40001720</v>
      </c>
      <c r="B2472" s="182" t="s">
        <v>2628</v>
      </c>
      <c r="C2472" s="182" t="s">
        <v>224</v>
      </c>
      <c r="D2472" s="182" t="s">
        <v>268</v>
      </c>
      <c r="E2472" s="182" t="s">
        <v>269</v>
      </c>
      <c r="F2472" s="182" t="s">
        <v>269</v>
      </c>
    </row>
    <row r="2473" spans="1:6" x14ac:dyDescent="0.25">
      <c r="A2473" s="182">
        <v>40000614</v>
      </c>
      <c r="B2473" s="182" t="s">
        <v>2631</v>
      </c>
      <c r="C2473" s="182" t="s">
        <v>224</v>
      </c>
      <c r="D2473" s="182" t="s">
        <v>277</v>
      </c>
      <c r="E2473" s="182" t="s">
        <v>278</v>
      </c>
      <c r="F2473" s="182" t="s">
        <v>278</v>
      </c>
    </row>
    <row r="2474" spans="1:6" x14ac:dyDescent="0.25">
      <c r="A2474" s="182">
        <v>40006883</v>
      </c>
      <c r="B2474" s="182" t="s">
        <v>2632</v>
      </c>
      <c r="C2474" s="182" t="s">
        <v>224</v>
      </c>
      <c r="D2474" s="182" t="s">
        <v>277</v>
      </c>
      <c r="E2474" s="182" t="s">
        <v>278</v>
      </c>
      <c r="F2474" s="182" t="s">
        <v>278</v>
      </c>
    </row>
    <row r="2475" spans="1:6" x14ac:dyDescent="0.25">
      <c r="A2475" s="182">
        <v>40002900</v>
      </c>
      <c r="B2475" s="182" t="s">
        <v>2633</v>
      </c>
      <c r="C2475" s="182" t="s">
        <v>224</v>
      </c>
      <c r="D2475" s="182" t="s">
        <v>404</v>
      </c>
      <c r="E2475" s="182" t="s">
        <v>405</v>
      </c>
      <c r="F2475" s="182" t="s">
        <v>405</v>
      </c>
    </row>
    <row r="2476" spans="1:6" x14ac:dyDescent="0.25">
      <c r="A2476" s="182">
        <v>40005726</v>
      </c>
      <c r="B2476" s="182" t="s">
        <v>2634</v>
      </c>
      <c r="C2476" s="182" t="s">
        <v>224</v>
      </c>
      <c r="D2476" s="182" t="s">
        <v>404</v>
      </c>
      <c r="E2476" s="182" t="s">
        <v>405</v>
      </c>
      <c r="F2476" s="182" t="s">
        <v>405</v>
      </c>
    </row>
    <row r="2477" spans="1:6" x14ac:dyDescent="0.25">
      <c r="A2477" s="182">
        <v>40008386</v>
      </c>
      <c r="B2477" s="182" t="s">
        <v>2635</v>
      </c>
      <c r="C2477" s="182" t="s">
        <v>224</v>
      </c>
      <c r="D2477" s="182" t="s">
        <v>438</v>
      </c>
      <c r="E2477" s="182" t="s">
        <v>439</v>
      </c>
      <c r="F2477" s="182" t="s">
        <v>439</v>
      </c>
    </row>
    <row r="2478" spans="1:6" x14ac:dyDescent="0.25">
      <c r="A2478" s="182">
        <v>40006535</v>
      </c>
      <c r="B2478" s="182" t="s">
        <v>2636</v>
      </c>
      <c r="C2478" s="182" t="s">
        <v>224</v>
      </c>
      <c r="D2478" s="182" t="s">
        <v>438</v>
      </c>
      <c r="E2478" s="182" t="s">
        <v>439</v>
      </c>
      <c r="F2478" s="182" t="s">
        <v>439</v>
      </c>
    </row>
    <row r="2479" spans="1:6" x14ac:dyDescent="0.25">
      <c r="A2479" s="182">
        <v>40005299</v>
      </c>
      <c r="B2479" s="182" t="s">
        <v>2637</v>
      </c>
      <c r="C2479" s="182" t="s">
        <v>224</v>
      </c>
      <c r="D2479" s="182" t="s">
        <v>262</v>
      </c>
      <c r="E2479" s="182" t="s">
        <v>263</v>
      </c>
      <c r="F2479" s="182" t="s">
        <v>263</v>
      </c>
    </row>
    <row r="2480" spans="1:6" x14ac:dyDescent="0.25">
      <c r="A2480" s="182">
        <v>40007496</v>
      </c>
      <c r="B2480" s="182" t="s">
        <v>2638</v>
      </c>
      <c r="C2480" s="182" t="s">
        <v>224</v>
      </c>
      <c r="D2480" s="182" t="s">
        <v>404</v>
      </c>
      <c r="E2480" s="182" t="s">
        <v>405</v>
      </c>
      <c r="F2480" s="182" t="s">
        <v>405</v>
      </c>
    </row>
    <row r="2481" spans="1:6" x14ac:dyDescent="0.25">
      <c r="A2481" s="182">
        <v>40002366</v>
      </c>
      <c r="B2481" s="182" t="s">
        <v>2639</v>
      </c>
      <c r="C2481" s="182" t="s">
        <v>224</v>
      </c>
      <c r="D2481" s="182" t="s">
        <v>265</v>
      </c>
      <c r="E2481" s="182" t="s">
        <v>266</v>
      </c>
      <c r="F2481" s="182" t="s">
        <v>266</v>
      </c>
    </row>
    <row r="2482" spans="1:6" x14ac:dyDescent="0.25">
      <c r="A2482" s="182">
        <v>40002709</v>
      </c>
      <c r="B2482" s="182" t="s">
        <v>2640</v>
      </c>
      <c r="C2482" s="182" t="s">
        <v>224</v>
      </c>
      <c r="D2482" s="182" t="s">
        <v>249</v>
      </c>
      <c r="E2482" s="182" t="s">
        <v>250</v>
      </c>
      <c r="F2482" s="182" t="s">
        <v>250</v>
      </c>
    </row>
    <row r="2483" spans="1:6" x14ac:dyDescent="0.25">
      <c r="A2483" s="182">
        <v>40421446</v>
      </c>
      <c r="B2483" s="182" t="s">
        <v>2641</v>
      </c>
      <c r="C2483" s="182" t="s">
        <v>231</v>
      </c>
      <c r="D2483" s="182" t="s">
        <v>232</v>
      </c>
      <c r="E2483" s="182" t="s">
        <v>233</v>
      </c>
      <c r="F2483" s="182" t="s">
        <v>233</v>
      </c>
    </row>
    <row r="2484" spans="1:6" x14ac:dyDescent="0.25">
      <c r="A2484" s="182">
        <v>40003243</v>
      </c>
      <c r="B2484" s="182" t="s">
        <v>2642</v>
      </c>
      <c r="C2484" s="182" t="s">
        <v>224</v>
      </c>
      <c r="D2484" s="182" t="s">
        <v>225</v>
      </c>
      <c r="E2484" s="182" t="s">
        <v>226</v>
      </c>
      <c r="F2484" s="182" t="s">
        <v>226</v>
      </c>
    </row>
    <row r="2485" spans="1:6" x14ac:dyDescent="0.25">
      <c r="A2485" s="182">
        <v>40006211</v>
      </c>
      <c r="B2485" s="182" t="s">
        <v>2643</v>
      </c>
      <c r="C2485" s="182" t="s">
        <v>224</v>
      </c>
      <c r="D2485" s="182" t="s">
        <v>315</v>
      </c>
      <c r="E2485" s="182" t="s">
        <v>316</v>
      </c>
      <c r="F2485" s="182" t="s">
        <v>316</v>
      </c>
    </row>
    <row r="2486" spans="1:6" x14ac:dyDescent="0.25">
      <c r="A2486" s="182">
        <v>40000344</v>
      </c>
      <c r="B2486" s="182" t="s">
        <v>2644</v>
      </c>
      <c r="C2486" s="182" t="s">
        <v>224</v>
      </c>
      <c r="D2486" s="182" t="s">
        <v>392</v>
      </c>
      <c r="E2486" s="182" t="s">
        <v>393</v>
      </c>
      <c r="F2486" s="182" t="s">
        <v>393</v>
      </c>
    </row>
    <row r="2487" spans="1:6" x14ac:dyDescent="0.25">
      <c r="A2487" s="182">
        <v>40420750</v>
      </c>
      <c r="B2487" s="182" t="s">
        <v>2645</v>
      </c>
      <c r="C2487" s="182" t="s">
        <v>231</v>
      </c>
      <c r="D2487" s="182" t="s">
        <v>232</v>
      </c>
      <c r="E2487" s="182" t="s">
        <v>233</v>
      </c>
      <c r="F2487" s="182" t="s">
        <v>233</v>
      </c>
    </row>
    <row r="2488" spans="1:6" x14ac:dyDescent="0.25">
      <c r="A2488" s="182">
        <v>40421149</v>
      </c>
      <c r="B2488" s="182" t="s">
        <v>2646</v>
      </c>
      <c r="C2488" s="182" t="s">
        <v>231</v>
      </c>
      <c r="D2488" s="182" t="s">
        <v>232</v>
      </c>
      <c r="E2488" s="182" t="s">
        <v>233</v>
      </c>
      <c r="F2488" s="182" t="s">
        <v>233</v>
      </c>
    </row>
    <row r="2489" spans="1:6" x14ac:dyDescent="0.25">
      <c r="A2489" s="182">
        <v>40421339</v>
      </c>
      <c r="B2489" s="182" t="s">
        <v>2647</v>
      </c>
      <c r="C2489" s="182" t="s">
        <v>231</v>
      </c>
      <c r="D2489" s="182" t="s">
        <v>232</v>
      </c>
      <c r="E2489" s="182" t="s">
        <v>233</v>
      </c>
      <c r="F2489" s="182" t="s">
        <v>233</v>
      </c>
    </row>
    <row r="2490" spans="1:6" x14ac:dyDescent="0.25">
      <c r="A2490" s="182">
        <v>40004469</v>
      </c>
      <c r="B2490" s="182" t="s">
        <v>2648</v>
      </c>
      <c r="C2490" s="182" t="s">
        <v>224</v>
      </c>
      <c r="D2490" s="182" t="s">
        <v>368</v>
      </c>
      <c r="E2490" s="182" t="s">
        <v>369</v>
      </c>
      <c r="F2490" s="182" t="s">
        <v>369</v>
      </c>
    </row>
    <row r="2491" spans="1:6" x14ac:dyDescent="0.25">
      <c r="A2491" s="182">
        <v>40006107</v>
      </c>
      <c r="B2491" s="182" t="s">
        <v>2649</v>
      </c>
      <c r="C2491" s="182" t="s">
        <v>224</v>
      </c>
      <c r="D2491" s="182" t="s">
        <v>368</v>
      </c>
      <c r="E2491" s="182" t="s">
        <v>369</v>
      </c>
      <c r="F2491" s="182" t="s">
        <v>369</v>
      </c>
    </row>
    <row r="2492" spans="1:6" x14ac:dyDescent="0.25">
      <c r="A2492" s="182">
        <v>40008946</v>
      </c>
      <c r="B2492" s="182" t="s">
        <v>2650</v>
      </c>
      <c r="C2492" s="182" t="s">
        <v>224</v>
      </c>
      <c r="D2492" s="182" t="s">
        <v>342</v>
      </c>
      <c r="E2492" s="182" t="s">
        <v>343</v>
      </c>
      <c r="F2492" s="182" t="s">
        <v>343</v>
      </c>
    </row>
    <row r="2493" spans="1:6" x14ac:dyDescent="0.25">
      <c r="A2493" s="182">
        <v>40005614</v>
      </c>
      <c r="B2493" s="182" t="s">
        <v>2651</v>
      </c>
      <c r="C2493" s="182" t="s">
        <v>224</v>
      </c>
      <c r="D2493" s="182" t="s">
        <v>249</v>
      </c>
      <c r="E2493" s="182" t="s">
        <v>250</v>
      </c>
      <c r="F2493" s="182" t="s">
        <v>250</v>
      </c>
    </row>
    <row r="2494" spans="1:6" x14ac:dyDescent="0.25">
      <c r="A2494" s="182">
        <v>40420396</v>
      </c>
      <c r="B2494" s="182" t="s">
        <v>2652</v>
      </c>
      <c r="C2494" s="182" t="s">
        <v>231</v>
      </c>
      <c r="D2494" s="182" t="s">
        <v>236</v>
      </c>
      <c r="E2494" s="182" t="s">
        <v>237</v>
      </c>
      <c r="F2494" s="182" t="s">
        <v>237</v>
      </c>
    </row>
    <row r="2495" spans="1:6" x14ac:dyDescent="0.25">
      <c r="A2495" s="182">
        <v>40420814</v>
      </c>
      <c r="B2495" s="182" t="s">
        <v>2653</v>
      </c>
      <c r="C2495" s="182" t="s">
        <v>231</v>
      </c>
      <c r="D2495" s="182" t="s">
        <v>236</v>
      </c>
      <c r="E2495" s="182" t="s">
        <v>237</v>
      </c>
      <c r="F2495" s="182" t="s">
        <v>237</v>
      </c>
    </row>
    <row r="2496" spans="1:6" x14ac:dyDescent="0.25">
      <c r="A2496" s="182">
        <v>40001260</v>
      </c>
      <c r="B2496" s="182" t="s">
        <v>2654</v>
      </c>
      <c r="C2496" s="182" t="s">
        <v>224</v>
      </c>
      <c r="D2496" s="182" t="s">
        <v>265</v>
      </c>
      <c r="E2496" s="182" t="s">
        <v>266</v>
      </c>
      <c r="F2496" s="182" t="s">
        <v>266</v>
      </c>
    </row>
    <row r="2497" spans="1:6" x14ac:dyDescent="0.25">
      <c r="A2497" s="182">
        <v>40001779</v>
      </c>
      <c r="B2497" s="182" t="s">
        <v>2655</v>
      </c>
      <c r="C2497" s="182" t="s">
        <v>224</v>
      </c>
      <c r="D2497" s="182" t="s">
        <v>271</v>
      </c>
      <c r="E2497" s="182" t="s">
        <v>272</v>
      </c>
      <c r="F2497" s="182" t="s">
        <v>272</v>
      </c>
    </row>
    <row r="2498" spans="1:6" x14ac:dyDescent="0.25">
      <c r="A2498" s="182">
        <v>40000800</v>
      </c>
      <c r="B2498" s="182" t="s">
        <v>2656</v>
      </c>
      <c r="C2498" s="182" t="s">
        <v>224</v>
      </c>
      <c r="D2498" s="182" t="s">
        <v>303</v>
      </c>
      <c r="E2498" s="182" t="s">
        <v>304</v>
      </c>
      <c r="F2498" s="182" t="s">
        <v>304</v>
      </c>
    </row>
    <row r="2499" spans="1:6" x14ac:dyDescent="0.25">
      <c r="A2499" s="182">
        <v>40008320</v>
      </c>
      <c r="B2499" s="182" t="s">
        <v>2657</v>
      </c>
      <c r="C2499" s="182" t="s">
        <v>224</v>
      </c>
      <c r="D2499" s="182" t="s">
        <v>277</v>
      </c>
      <c r="E2499" s="182" t="s">
        <v>278</v>
      </c>
      <c r="F2499" s="182" t="s">
        <v>278</v>
      </c>
    </row>
    <row r="2500" spans="1:6" x14ac:dyDescent="0.25">
      <c r="A2500" s="182">
        <v>40007538</v>
      </c>
      <c r="B2500" s="182" t="s">
        <v>2658</v>
      </c>
      <c r="C2500" s="182" t="s">
        <v>224</v>
      </c>
      <c r="D2500" s="182" t="s">
        <v>376</v>
      </c>
      <c r="E2500" s="182" t="s">
        <v>377</v>
      </c>
      <c r="F2500" s="182" t="s">
        <v>377</v>
      </c>
    </row>
    <row r="2501" spans="1:6" x14ac:dyDescent="0.25">
      <c r="A2501" s="182">
        <v>40421271</v>
      </c>
      <c r="B2501" s="182" t="s">
        <v>2659</v>
      </c>
      <c r="C2501" s="182" t="s">
        <v>231</v>
      </c>
      <c r="D2501" s="182" t="s">
        <v>236</v>
      </c>
      <c r="E2501" s="182" t="s">
        <v>237</v>
      </c>
      <c r="F2501" s="182" t="s">
        <v>237</v>
      </c>
    </row>
    <row r="2502" spans="1:6" x14ac:dyDescent="0.25">
      <c r="A2502" s="182">
        <v>40000255</v>
      </c>
      <c r="B2502" s="182" t="s">
        <v>2660</v>
      </c>
      <c r="C2502" s="182" t="s">
        <v>224</v>
      </c>
      <c r="D2502" s="182" t="s">
        <v>225</v>
      </c>
      <c r="E2502" s="182" t="s">
        <v>226</v>
      </c>
      <c r="F2502" s="182" t="s">
        <v>226</v>
      </c>
    </row>
    <row r="2503" spans="1:6" x14ac:dyDescent="0.25">
      <c r="A2503" s="182">
        <v>40009046</v>
      </c>
      <c r="B2503" s="182" t="s">
        <v>2661</v>
      </c>
      <c r="C2503" s="182" t="s">
        <v>224</v>
      </c>
      <c r="D2503" s="182" t="s">
        <v>262</v>
      </c>
      <c r="E2503" s="182" t="s">
        <v>263</v>
      </c>
      <c r="F2503" s="182" t="s">
        <v>263</v>
      </c>
    </row>
    <row r="2504" spans="1:6" x14ac:dyDescent="0.25">
      <c r="A2504" s="182">
        <v>40007669</v>
      </c>
      <c r="B2504" s="182" t="s">
        <v>2662</v>
      </c>
      <c r="C2504" s="182" t="s">
        <v>224</v>
      </c>
      <c r="D2504" s="182" t="s">
        <v>271</v>
      </c>
      <c r="E2504" s="182" t="s">
        <v>272</v>
      </c>
      <c r="F2504" s="182" t="s">
        <v>272</v>
      </c>
    </row>
    <row r="2505" spans="1:6" x14ac:dyDescent="0.25">
      <c r="A2505" s="182">
        <v>40002163</v>
      </c>
      <c r="B2505" s="182" t="s">
        <v>2663</v>
      </c>
      <c r="C2505" s="182" t="s">
        <v>224</v>
      </c>
      <c r="D2505" s="182" t="s">
        <v>225</v>
      </c>
      <c r="E2505" s="182" t="s">
        <v>226</v>
      </c>
      <c r="F2505" s="182" t="s">
        <v>226</v>
      </c>
    </row>
    <row r="2506" spans="1:6" x14ac:dyDescent="0.25">
      <c r="A2506" s="182">
        <v>40009977</v>
      </c>
      <c r="B2506" s="182" t="s">
        <v>2664</v>
      </c>
      <c r="C2506" s="182" t="s">
        <v>224</v>
      </c>
      <c r="D2506" s="182" t="s">
        <v>309</v>
      </c>
      <c r="E2506" s="182" t="s">
        <v>310</v>
      </c>
      <c r="F2506" s="182" t="s">
        <v>310</v>
      </c>
    </row>
    <row r="2507" spans="1:6" x14ac:dyDescent="0.25">
      <c r="A2507" s="182">
        <v>40421500</v>
      </c>
      <c r="B2507" s="182" t="s">
        <v>2665</v>
      </c>
      <c r="C2507" s="182" t="s">
        <v>231</v>
      </c>
      <c r="D2507" s="182" t="s">
        <v>285</v>
      </c>
      <c r="E2507" s="182" t="s">
        <v>286</v>
      </c>
      <c r="F2507" s="182" t="s">
        <v>286</v>
      </c>
    </row>
    <row r="2508" spans="1:6" x14ac:dyDescent="0.25">
      <c r="A2508" s="182">
        <v>40000312</v>
      </c>
      <c r="B2508" s="182" t="s">
        <v>2666</v>
      </c>
      <c r="C2508" s="182" t="s">
        <v>224</v>
      </c>
      <c r="D2508" s="182" t="s">
        <v>438</v>
      </c>
      <c r="E2508" s="182" t="s">
        <v>439</v>
      </c>
      <c r="F2508" s="182" t="s">
        <v>439</v>
      </c>
    </row>
    <row r="2509" spans="1:6" x14ac:dyDescent="0.25">
      <c r="A2509" s="182">
        <v>40421473</v>
      </c>
      <c r="B2509" s="182" t="s">
        <v>2667</v>
      </c>
      <c r="C2509" s="182" t="s">
        <v>231</v>
      </c>
      <c r="D2509" s="182" t="s">
        <v>242</v>
      </c>
      <c r="E2509" s="182" t="s">
        <v>243</v>
      </c>
      <c r="F2509" s="182" t="s">
        <v>243</v>
      </c>
    </row>
    <row r="2510" spans="1:6" x14ac:dyDescent="0.25">
      <c r="A2510" s="182">
        <v>40421428</v>
      </c>
      <c r="B2510" s="182" t="s">
        <v>2668</v>
      </c>
      <c r="C2510" s="182" t="s">
        <v>231</v>
      </c>
      <c r="D2510" s="182" t="s">
        <v>242</v>
      </c>
      <c r="E2510" s="182" t="s">
        <v>243</v>
      </c>
      <c r="F2510" s="182" t="s">
        <v>243</v>
      </c>
    </row>
    <row r="2511" spans="1:6" x14ac:dyDescent="0.25">
      <c r="A2511" s="182">
        <v>40001647</v>
      </c>
      <c r="B2511" s="182" t="s">
        <v>2669</v>
      </c>
      <c r="C2511" s="182" t="s">
        <v>224</v>
      </c>
      <c r="D2511" s="182" t="s">
        <v>256</v>
      </c>
      <c r="E2511" s="182" t="s">
        <v>257</v>
      </c>
      <c r="F2511" s="182" t="s">
        <v>257</v>
      </c>
    </row>
    <row r="2512" spans="1:6" x14ac:dyDescent="0.25">
      <c r="A2512" s="182">
        <v>40001612</v>
      </c>
      <c r="B2512" s="182" t="s">
        <v>2669</v>
      </c>
      <c r="C2512" s="182" t="s">
        <v>224</v>
      </c>
      <c r="D2512" s="182" t="s">
        <v>404</v>
      </c>
      <c r="E2512" s="182" t="s">
        <v>405</v>
      </c>
      <c r="F2512" s="182" t="s">
        <v>405</v>
      </c>
    </row>
    <row r="2513" spans="1:6" x14ac:dyDescent="0.25">
      <c r="A2513" s="182">
        <v>40001123</v>
      </c>
      <c r="B2513" s="182" t="s">
        <v>2669</v>
      </c>
      <c r="C2513" s="182" t="s">
        <v>224</v>
      </c>
      <c r="D2513" s="182" t="s">
        <v>368</v>
      </c>
      <c r="E2513" s="182" t="s">
        <v>369</v>
      </c>
      <c r="F2513" s="182" t="s">
        <v>369</v>
      </c>
    </row>
    <row r="2514" spans="1:6" x14ac:dyDescent="0.25">
      <c r="A2514" s="182">
        <v>40000835</v>
      </c>
      <c r="B2514" s="182" t="s">
        <v>2669</v>
      </c>
      <c r="C2514" s="182" t="s">
        <v>224</v>
      </c>
      <c r="D2514" s="182" t="s">
        <v>256</v>
      </c>
      <c r="E2514" s="182" t="s">
        <v>257</v>
      </c>
      <c r="F2514" s="182" t="s">
        <v>257</v>
      </c>
    </row>
    <row r="2515" spans="1:6" x14ac:dyDescent="0.25">
      <c r="A2515" s="182">
        <v>40002024</v>
      </c>
      <c r="B2515" s="182" t="s">
        <v>2670</v>
      </c>
      <c r="C2515" s="182" t="s">
        <v>224</v>
      </c>
      <c r="D2515" s="182" t="s">
        <v>438</v>
      </c>
      <c r="E2515" s="182" t="s">
        <v>439</v>
      </c>
      <c r="F2515" s="182" t="s">
        <v>439</v>
      </c>
    </row>
    <row r="2516" spans="1:6" x14ac:dyDescent="0.25">
      <c r="A2516" s="182">
        <v>40420494</v>
      </c>
      <c r="B2516" s="182" t="s">
        <v>2671</v>
      </c>
      <c r="C2516" s="182" t="s">
        <v>231</v>
      </c>
      <c r="D2516" s="182" t="s">
        <v>236</v>
      </c>
      <c r="E2516" s="182" t="s">
        <v>237</v>
      </c>
      <c r="F2516" s="182" t="s">
        <v>237</v>
      </c>
    </row>
    <row r="2517" spans="1:6" x14ac:dyDescent="0.25">
      <c r="A2517" s="182">
        <v>40005027</v>
      </c>
      <c r="B2517" s="182" t="s">
        <v>2672</v>
      </c>
      <c r="C2517" s="182" t="s">
        <v>224</v>
      </c>
      <c r="D2517" s="182" t="s">
        <v>268</v>
      </c>
      <c r="E2517" s="182" t="s">
        <v>269</v>
      </c>
      <c r="F2517" s="182" t="s">
        <v>269</v>
      </c>
    </row>
    <row r="2518" spans="1:6" x14ac:dyDescent="0.25">
      <c r="A2518" s="182">
        <v>40008367</v>
      </c>
      <c r="B2518" s="182" t="s">
        <v>2673</v>
      </c>
      <c r="C2518" s="182" t="s">
        <v>224</v>
      </c>
      <c r="D2518" s="182" t="s">
        <v>438</v>
      </c>
      <c r="E2518" s="182" t="s">
        <v>439</v>
      </c>
      <c r="F2518" s="182" t="s">
        <v>439</v>
      </c>
    </row>
    <row r="2519" spans="1:6" x14ac:dyDescent="0.25">
      <c r="A2519" s="182">
        <v>40006877</v>
      </c>
      <c r="B2519" s="182" t="s">
        <v>2674</v>
      </c>
      <c r="C2519" s="182" t="s">
        <v>224</v>
      </c>
      <c r="D2519" s="182" t="s">
        <v>249</v>
      </c>
      <c r="E2519" s="182" t="s">
        <v>250</v>
      </c>
      <c r="F2519" s="182" t="s">
        <v>250</v>
      </c>
    </row>
    <row r="2520" spans="1:6" x14ac:dyDescent="0.25">
      <c r="A2520" s="182">
        <v>40008790</v>
      </c>
      <c r="B2520" s="182" t="s">
        <v>2675</v>
      </c>
      <c r="C2520" s="182" t="s">
        <v>224</v>
      </c>
      <c r="D2520" s="182" t="s">
        <v>438</v>
      </c>
      <c r="E2520" s="182" t="s">
        <v>439</v>
      </c>
      <c r="F2520" s="182" t="s">
        <v>439</v>
      </c>
    </row>
    <row r="2521" spans="1:6" x14ac:dyDescent="0.25">
      <c r="A2521" s="182">
        <v>40006724</v>
      </c>
      <c r="B2521" s="182" t="s">
        <v>2676</v>
      </c>
      <c r="C2521" s="182" t="s">
        <v>224</v>
      </c>
      <c r="D2521" s="182" t="s">
        <v>228</v>
      </c>
      <c r="E2521" s="182" t="s">
        <v>229</v>
      </c>
      <c r="F2521" s="182" t="s">
        <v>229</v>
      </c>
    </row>
    <row r="2522" spans="1:6" x14ac:dyDescent="0.25">
      <c r="A2522" s="182">
        <v>40007837</v>
      </c>
      <c r="B2522" s="182" t="s">
        <v>2677</v>
      </c>
      <c r="C2522" s="182" t="s">
        <v>224</v>
      </c>
      <c r="D2522" s="182" t="s">
        <v>249</v>
      </c>
      <c r="E2522" s="182" t="s">
        <v>250</v>
      </c>
      <c r="F2522" s="182" t="s">
        <v>250</v>
      </c>
    </row>
    <row r="2523" spans="1:6" x14ac:dyDescent="0.25">
      <c r="A2523" s="182">
        <v>40008727</v>
      </c>
      <c r="B2523" s="182" t="s">
        <v>2678</v>
      </c>
      <c r="C2523" s="182" t="s">
        <v>224</v>
      </c>
      <c r="D2523" s="182" t="s">
        <v>303</v>
      </c>
      <c r="E2523" s="182" t="s">
        <v>304</v>
      </c>
      <c r="F2523" s="182" t="s">
        <v>304</v>
      </c>
    </row>
    <row r="2524" spans="1:6" x14ac:dyDescent="0.25">
      <c r="A2524" s="182">
        <v>40009172</v>
      </c>
      <c r="B2524" s="182" t="s">
        <v>2679</v>
      </c>
      <c r="C2524" s="182" t="s">
        <v>224</v>
      </c>
      <c r="D2524" s="182" t="s">
        <v>368</v>
      </c>
      <c r="E2524" s="182" t="s">
        <v>369</v>
      </c>
      <c r="F2524" s="182" t="s">
        <v>369</v>
      </c>
    </row>
    <row r="2525" spans="1:6" x14ac:dyDescent="0.25">
      <c r="A2525" s="182">
        <v>40006906</v>
      </c>
      <c r="B2525" s="182" t="s">
        <v>2680</v>
      </c>
      <c r="C2525" s="182" t="s">
        <v>224</v>
      </c>
      <c r="D2525" s="182" t="s">
        <v>249</v>
      </c>
      <c r="E2525" s="182" t="s">
        <v>250</v>
      </c>
      <c r="F2525" s="182" t="s">
        <v>250</v>
      </c>
    </row>
    <row r="2526" spans="1:6" x14ac:dyDescent="0.25">
      <c r="A2526" s="182">
        <v>40005612</v>
      </c>
      <c r="B2526" s="182" t="s">
        <v>2681</v>
      </c>
      <c r="C2526" s="182" t="s">
        <v>224</v>
      </c>
      <c r="D2526" s="182" t="s">
        <v>303</v>
      </c>
      <c r="E2526" s="182" t="s">
        <v>304</v>
      </c>
      <c r="F2526" s="182" t="s">
        <v>304</v>
      </c>
    </row>
    <row r="2527" spans="1:6" x14ac:dyDescent="0.25">
      <c r="A2527" s="182">
        <v>40008098</v>
      </c>
      <c r="B2527" s="182" t="s">
        <v>2682</v>
      </c>
      <c r="C2527" s="182" t="s">
        <v>224</v>
      </c>
      <c r="D2527" s="182" t="s">
        <v>438</v>
      </c>
      <c r="E2527" s="182" t="s">
        <v>439</v>
      </c>
      <c r="F2527" s="182" t="s">
        <v>439</v>
      </c>
    </row>
    <row r="2528" spans="1:6" x14ac:dyDescent="0.25">
      <c r="A2528" s="182">
        <v>40008671</v>
      </c>
      <c r="B2528" s="182" t="s">
        <v>2683</v>
      </c>
      <c r="C2528" s="182" t="s">
        <v>224</v>
      </c>
      <c r="D2528" s="182" t="s">
        <v>438</v>
      </c>
      <c r="E2528" s="182" t="s">
        <v>439</v>
      </c>
      <c r="F2528" s="182" t="s">
        <v>439</v>
      </c>
    </row>
    <row r="2529" spans="1:6" x14ac:dyDescent="0.25">
      <c r="A2529" s="182">
        <v>40003530</v>
      </c>
      <c r="B2529" s="182" t="s">
        <v>2684</v>
      </c>
      <c r="C2529" s="182" t="s">
        <v>224</v>
      </c>
      <c r="D2529" s="182" t="s">
        <v>438</v>
      </c>
      <c r="E2529" s="182" t="s">
        <v>439</v>
      </c>
      <c r="F2529" s="182" t="s">
        <v>439</v>
      </c>
    </row>
    <row r="2530" spans="1:6" x14ac:dyDescent="0.25">
      <c r="A2530" s="182">
        <v>40003579</v>
      </c>
      <c r="B2530" s="182" t="s">
        <v>2685</v>
      </c>
      <c r="C2530" s="182" t="s">
        <v>224</v>
      </c>
      <c r="D2530" s="182" t="s">
        <v>438</v>
      </c>
      <c r="E2530" s="182" t="s">
        <v>439</v>
      </c>
      <c r="F2530" s="182" t="s">
        <v>439</v>
      </c>
    </row>
    <row r="2531" spans="1:6" x14ac:dyDescent="0.25">
      <c r="A2531" s="182">
        <v>40002853</v>
      </c>
      <c r="B2531" s="182" t="s">
        <v>2686</v>
      </c>
      <c r="C2531" s="182" t="s">
        <v>224</v>
      </c>
      <c r="D2531" s="182" t="s">
        <v>256</v>
      </c>
      <c r="E2531" s="182" t="s">
        <v>257</v>
      </c>
      <c r="F2531" s="182" t="s">
        <v>257</v>
      </c>
    </row>
    <row r="2532" spans="1:6" x14ac:dyDescent="0.25">
      <c r="A2532" s="182">
        <v>40009986</v>
      </c>
      <c r="B2532" s="182" t="s">
        <v>2687</v>
      </c>
      <c r="C2532" s="182" t="s">
        <v>224</v>
      </c>
      <c r="D2532" s="182" t="s">
        <v>262</v>
      </c>
      <c r="E2532" s="182" t="s">
        <v>263</v>
      </c>
      <c r="F2532" s="182" t="s">
        <v>263</v>
      </c>
    </row>
    <row r="2533" spans="1:6" x14ac:dyDescent="0.25">
      <c r="A2533" s="182">
        <v>40006268</v>
      </c>
      <c r="B2533" s="182" t="s">
        <v>2688</v>
      </c>
      <c r="C2533" s="182" t="s">
        <v>224</v>
      </c>
      <c r="D2533" s="182" t="s">
        <v>228</v>
      </c>
      <c r="E2533" s="182" t="s">
        <v>229</v>
      </c>
      <c r="F2533" s="182" t="s">
        <v>229</v>
      </c>
    </row>
    <row r="2534" spans="1:6" x14ac:dyDescent="0.25">
      <c r="A2534" s="182">
        <v>40420567</v>
      </c>
      <c r="B2534" s="182" t="s">
        <v>2689</v>
      </c>
      <c r="C2534" s="182" t="s">
        <v>231</v>
      </c>
      <c r="D2534" s="182" t="s">
        <v>236</v>
      </c>
      <c r="E2534" s="182" t="s">
        <v>237</v>
      </c>
      <c r="F2534" s="182" t="s">
        <v>237</v>
      </c>
    </row>
    <row r="2535" spans="1:6" x14ac:dyDescent="0.25">
      <c r="A2535" s="182">
        <v>40420209</v>
      </c>
      <c r="B2535" s="182" t="s">
        <v>2690</v>
      </c>
      <c r="C2535" s="182" t="s">
        <v>231</v>
      </c>
      <c r="D2535" s="182" t="s">
        <v>232</v>
      </c>
      <c r="E2535" s="182" t="s">
        <v>233</v>
      </c>
      <c r="F2535" s="182" t="s">
        <v>233</v>
      </c>
    </row>
    <row r="2536" spans="1:6" x14ac:dyDescent="0.25">
      <c r="A2536" s="182">
        <v>40005361</v>
      </c>
      <c r="B2536" s="182" t="s">
        <v>2691</v>
      </c>
      <c r="C2536" s="182" t="s">
        <v>224</v>
      </c>
      <c r="D2536" s="182" t="s">
        <v>228</v>
      </c>
      <c r="E2536" s="182" t="s">
        <v>229</v>
      </c>
      <c r="F2536" s="182" t="s">
        <v>229</v>
      </c>
    </row>
    <row r="2537" spans="1:6" x14ac:dyDescent="0.25">
      <c r="A2537" s="182">
        <v>40007086</v>
      </c>
      <c r="B2537" s="182" t="s">
        <v>2692</v>
      </c>
      <c r="C2537" s="182" t="s">
        <v>224</v>
      </c>
      <c r="D2537" s="182" t="s">
        <v>322</v>
      </c>
      <c r="E2537" s="182" t="s">
        <v>323</v>
      </c>
      <c r="F2537" s="182" t="s">
        <v>323</v>
      </c>
    </row>
    <row r="2538" spans="1:6" x14ac:dyDescent="0.25">
      <c r="A2538" s="182">
        <v>40006913</v>
      </c>
      <c r="B2538" s="182" t="s">
        <v>2693</v>
      </c>
      <c r="C2538" s="182" t="s">
        <v>224</v>
      </c>
      <c r="D2538" s="182" t="s">
        <v>309</v>
      </c>
      <c r="E2538" s="182" t="s">
        <v>310</v>
      </c>
      <c r="F2538" s="182" t="s">
        <v>310</v>
      </c>
    </row>
    <row r="2539" spans="1:6" x14ac:dyDescent="0.25">
      <c r="A2539" s="182">
        <v>40001173</v>
      </c>
      <c r="B2539" s="182" t="s">
        <v>2694</v>
      </c>
      <c r="C2539" s="182" t="s">
        <v>224</v>
      </c>
      <c r="D2539" s="182" t="s">
        <v>322</v>
      </c>
      <c r="E2539" s="182" t="s">
        <v>323</v>
      </c>
      <c r="F2539" s="182" t="s">
        <v>323</v>
      </c>
    </row>
    <row r="2540" spans="1:6" x14ac:dyDescent="0.25">
      <c r="A2540" s="182">
        <v>40005843</v>
      </c>
      <c r="B2540" s="182" t="s">
        <v>2695</v>
      </c>
      <c r="C2540" s="182" t="s">
        <v>224</v>
      </c>
      <c r="D2540" s="182" t="s">
        <v>279</v>
      </c>
      <c r="E2540" s="182" t="s">
        <v>280</v>
      </c>
      <c r="F2540" s="182" t="s">
        <v>280</v>
      </c>
    </row>
    <row r="2541" spans="1:6" x14ac:dyDescent="0.25">
      <c r="A2541" s="182">
        <v>40002727</v>
      </c>
      <c r="B2541" s="182" t="s">
        <v>2696</v>
      </c>
      <c r="C2541" s="182" t="s">
        <v>224</v>
      </c>
      <c r="D2541" s="182" t="s">
        <v>225</v>
      </c>
      <c r="E2541" s="182" t="s">
        <v>226</v>
      </c>
      <c r="F2541" s="182" t="s">
        <v>226</v>
      </c>
    </row>
    <row r="2542" spans="1:6" x14ac:dyDescent="0.25">
      <c r="A2542" s="182">
        <v>40008280</v>
      </c>
      <c r="B2542" s="182" t="s">
        <v>2697</v>
      </c>
      <c r="C2542" s="182" t="s">
        <v>224</v>
      </c>
      <c r="D2542" s="182" t="s">
        <v>277</v>
      </c>
      <c r="E2542" s="182" t="s">
        <v>278</v>
      </c>
      <c r="F2542" s="182" t="s">
        <v>278</v>
      </c>
    </row>
    <row r="2543" spans="1:6" x14ac:dyDescent="0.25">
      <c r="A2543" s="182">
        <v>40007202</v>
      </c>
      <c r="B2543" s="182" t="s">
        <v>2698</v>
      </c>
      <c r="C2543" s="182" t="s">
        <v>224</v>
      </c>
      <c r="D2543" s="182" t="s">
        <v>2699</v>
      </c>
      <c r="E2543" s="182" t="s">
        <v>2700</v>
      </c>
      <c r="F2543" s="182" t="s">
        <v>2700</v>
      </c>
    </row>
    <row r="2544" spans="1:6" x14ac:dyDescent="0.25">
      <c r="A2544" s="182">
        <v>40001104</v>
      </c>
      <c r="B2544" s="182" t="s">
        <v>2701</v>
      </c>
      <c r="C2544" s="182" t="s">
        <v>224</v>
      </c>
      <c r="D2544" s="182" t="s">
        <v>306</v>
      </c>
      <c r="E2544" s="182" t="s">
        <v>307</v>
      </c>
      <c r="F2544" s="182" t="s">
        <v>307</v>
      </c>
    </row>
    <row r="2545" spans="1:6" x14ac:dyDescent="0.25">
      <c r="A2545" s="182">
        <v>40005901</v>
      </c>
      <c r="B2545" s="182" t="s">
        <v>2702</v>
      </c>
      <c r="C2545" s="182" t="s">
        <v>224</v>
      </c>
      <c r="D2545" s="182" t="s">
        <v>438</v>
      </c>
      <c r="E2545" s="182" t="s">
        <v>439</v>
      </c>
      <c r="F2545" s="182" t="s">
        <v>439</v>
      </c>
    </row>
    <row r="2546" spans="1:6" x14ac:dyDescent="0.25">
      <c r="A2546" s="182">
        <v>40002165</v>
      </c>
      <c r="B2546" s="182" t="s">
        <v>2703</v>
      </c>
      <c r="C2546" s="182" t="s">
        <v>224</v>
      </c>
      <c r="D2546" s="182" t="s">
        <v>342</v>
      </c>
      <c r="E2546" s="182" t="s">
        <v>343</v>
      </c>
      <c r="F2546" s="182" t="s">
        <v>343</v>
      </c>
    </row>
    <row r="2547" spans="1:6" x14ac:dyDescent="0.25">
      <c r="A2547" s="182">
        <v>40003673</v>
      </c>
      <c r="B2547" s="182" t="s">
        <v>2704</v>
      </c>
      <c r="C2547" s="182" t="s">
        <v>224</v>
      </c>
      <c r="D2547" s="182" t="s">
        <v>333</v>
      </c>
      <c r="E2547" s="182" t="s">
        <v>334</v>
      </c>
      <c r="F2547" s="182" t="s">
        <v>334</v>
      </c>
    </row>
    <row r="2548" spans="1:6" x14ac:dyDescent="0.25">
      <c r="A2548" s="182">
        <v>40007165</v>
      </c>
      <c r="B2548" s="182" t="s">
        <v>2705</v>
      </c>
      <c r="C2548" s="182" t="s">
        <v>224</v>
      </c>
      <c r="D2548" s="182" t="s">
        <v>322</v>
      </c>
      <c r="E2548" s="182" t="s">
        <v>323</v>
      </c>
      <c r="F2548" s="182" t="s">
        <v>323</v>
      </c>
    </row>
    <row r="2549" spans="1:6" x14ac:dyDescent="0.25">
      <c r="A2549" s="182">
        <v>40000113</v>
      </c>
      <c r="B2549" s="182" t="s">
        <v>2706</v>
      </c>
      <c r="C2549" s="182" t="s">
        <v>224</v>
      </c>
      <c r="D2549" s="182" t="s">
        <v>342</v>
      </c>
      <c r="E2549" s="182" t="s">
        <v>343</v>
      </c>
      <c r="F2549" s="182" t="s">
        <v>343</v>
      </c>
    </row>
    <row r="2550" spans="1:6" x14ac:dyDescent="0.25">
      <c r="A2550" s="182">
        <v>40001628</v>
      </c>
      <c r="B2550" s="182" t="s">
        <v>2707</v>
      </c>
      <c r="C2550" s="182" t="s">
        <v>224</v>
      </c>
      <c r="D2550" s="182" t="s">
        <v>252</v>
      </c>
      <c r="E2550" s="182" t="s">
        <v>253</v>
      </c>
      <c r="F2550" s="182" t="s">
        <v>253</v>
      </c>
    </row>
    <row r="2551" spans="1:6" x14ac:dyDescent="0.25">
      <c r="A2551" s="182">
        <v>40000023</v>
      </c>
      <c r="B2551" s="182" t="s">
        <v>2708</v>
      </c>
      <c r="C2551" s="182" t="s">
        <v>224</v>
      </c>
      <c r="D2551" s="182" t="s">
        <v>252</v>
      </c>
      <c r="E2551" s="182" t="s">
        <v>253</v>
      </c>
      <c r="F2551" s="182" t="s">
        <v>253</v>
      </c>
    </row>
    <row r="2552" spans="1:6" x14ac:dyDescent="0.25">
      <c r="A2552" s="182">
        <v>40002216</v>
      </c>
      <c r="B2552" s="182" t="s">
        <v>2709</v>
      </c>
      <c r="C2552" s="182" t="s">
        <v>224</v>
      </c>
      <c r="D2552" s="182" t="s">
        <v>1994</v>
      </c>
      <c r="E2552" s="182" t="s">
        <v>1995</v>
      </c>
      <c r="F2552" s="182" t="s">
        <v>1995</v>
      </c>
    </row>
    <row r="2553" spans="1:6" x14ac:dyDescent="0.25">
      <c r="A2553" s="182">
        <v>40421196</v>
      </c>
      <c r="B2553" s="182" t="s">
        <v>2710</v>
      </c>
      <c r="C2553" s="182" t="s">
        <v>231</v>
      </c>
      <c r="D2553" s="182" t="s">
        <v>236</v>
      </c>
      <c r="E2553" s="182" t="s">
        <v>237</v>
      </c>
      <c r="F2553" s="182" t="s">
        <v>237</v>
      </c>
    </row>
    <row r="2554" spans="1:6" x14ac:dyDescent="0.25">
      <c r="A2554" s="182">
        <v>40420589</v>
      </c>
      <c r="B2554" s="182" t="s">
        <v>2710</v>
      </c>
      <c r="C2554" s="182" t="s">
        <v>231</v>
      </c>
      <c r="D2554" s="182" t="s">
        <v>285</v>
      </c>
      <c r="E2554" s="182" t="s">
        <v>286</v>
      </c>
      <c r="F2554" s="182" t="s">
        <v>286</v>
      </c>
    </row>
    <row r="2555" spans="1:6" x14ac:dyDescent="0.25">
      <c r="A2555" s="182">
        <v>40002068</v>
      </c>
      <c r="B2555" s="182" t="s">
        <v>2711</v>
      </c>
      <c r="C2555" s="182" t="s">
        <v>224</v>
      </c>
      <c r="D2555" s="182" t="s">
        <v>368</v>
      </c>
      <c r="E2555" s="182" t="s">
        <v>369</v>
      </c>
      <c r="F2555" s="182" t="s">
        <v>369</v>
      </c>
    </row>
    <row r="2556" spans="1:6" x14ac:dyDescent="0.25">
      <c r="A2556" s="182">
        <v>40007159</v>
      </c>
      <c r="B2556" s="182" t="s">
        <v>2712</v>
      </c>
      <c r="C2556" s="182" t="s">
        <v>224</v>
      </c>
      <c r="D2556" s="182" t="s">
        <v>262</v>
      </c>
      <c r="E2556" s="182" t="s">
        <v>263</v>
      </c>
      <c r="F2556" s="182" t="s">
        <v>263</v>
      </c>
    </row>
    <row r="2557" spans="1:6" x14ac:dyDescent="0.25">
      <c r="A2557" s="182">
        <v>40002726</v>
      </c>
      <c r="B2557" s="182" t="s">
        <v>2713</v>
      </c>
      <c r="C2557" s="182" t="s">
        <v>224</v>
      </c>
      <c r="D2557" s="182" t="s">
        <v>363</v>
      </c>
      <c r="E2557" s="182" t="s">
        <v>364</v>
      </c>
      <c r="F2557" s="182" t="s">
        <v>364</v>
      </c>
    </row>
    <row r="2558" spans="1:6" x14ac:dyDescent="0.25">
      <c r="A2558" s="182">
        <v>40008469</v>
      </c>
      <c r="B2558" s="182" t="s">
        <v>2714</v>
      </c>
      <c r="C2558" s="182" t="s">
        <v>224</v>
      </c>
      <c r="D2558" s="182" t="s">
        <v>277</v>
      </c>
      <c r="E2558" s="182" t="s">
        <v>278</v>
      </c>
      <c r="F2558" s="182" t="s">
        <v>278</v>
      </c>
    </row>
    <row r="2559" spans="1:6" x14ac:dyDescent="0.25">
      <c r="A2559" s="182">
        <v>40001552</v>
      </c>
      <c r="B2559" s="182" t="s">
        <v>2715</v>
      </c>
      <c r="C2559" s="182" t="s">
        <v>224</v>
      </c>
      <c r="D2559" s="182" t="s">
        <v>306</v>
      </c>
      <c r="E2559" s="182" t="s">
        <v>307</v>
      </c>
      <c r="F2559" s="182" t="s">
        <v>307</v>
      </c>
    </row>
    <row r="2560" spans="1:6" x14ac:dyDescent="0.25">
      <c r="A2560" s="182">
        <v>40009443</v>
      </c>
      <c r="B2560" s="182" t="s">
        <v>2716</v>
      </c>
      <c r="C2560" s="182" t="s">
        <v>224</v>
      </c>
      <c r="D2560" s="182" t="s">
        <v>271</v>
      </c>
      <c r="E2560" s="182" t="s">
        <v>272</v>
      </c>
      <c r="F2560" s="182" t="s">
        <v>272</v>
      </c>
    </row>
    <row r="2561" spans="1:6" x14ac:dyDescent="0.25">
      <c r="A2561" s="182">
        <v>40420670</v>
      </c>
      <c r="B2561" s="182" t="s">
        <v>2717</v>
      </c>
      <c r="C2561" s="182" t="s">
        <v>231</v>
      </c>
      <c r="D2561" s="182" t="s">
        <v>242</v>
      </c>
      <c r="E2561" s="182" t="s">
        <v>243</v>
      </c>
      <c r="F2561" s="182" t="s">
        <v>243</v>
      </c>
    </row>
    <row r="2562" spans="1:6" x14ac:dyDescent="0.25">
      <c r="A2562" s="182">
        <v>40007033</v>
      </c>
      <c r="B2562" s="182" t="s">
        <v>2718</v>
      </c>
      <c r="C2562" s="182" t="s">
        <v>224</v>
      </c>
      <c r="D2562" s="182" t="s">
        <v>449</v>
      </c>
      <c r="E2562" s="182" t="s">
        <v>450</v>
      </c>
      <c r="F2562" s="182" t="s">
        <v>450</v>
      </c>
    </row>
    <row r="2563" spans="1:6" x14ac:dyDescent="0.25">
      <c r="A2563" s="182">
        <v>40007675</v>
      </c>
      <c r="B2563" s="182" t="s">
        <v>2719</v>
      </c>
      <c r="C2563" s="182" t="s">
        <v>224</v>
      </c>
      <c r="D2563" s="182" t="s">
        <v>333</v>
      </c>
      <c r="E2563" s="182" t="s">
        <v>334</v>
      </c>
      <c r="F2563" s="182" t="s">
        <v>334</v>
      </c>
    </row>
    <row r="2564" spans="1:6" x14ac:dyDescent="0.25">
      <c r="A2564" s="182">
        <v>40008619</v>
      </c>
      <c r="B2564" s="182" t="s">
        <v>2720</v>
      </c>
      <c r="C2564" s="182" t="s">
        <v>224</v>
      </c>
      <c r="D2564" s="182" t="s">
        <v>277</v>
      </c>
      <c r="E2564" s="182" t="s">
        <v>278</v>
      </c>
      <c r="F2564" s="182" t="s">
        <v>278</v>
      </c>
    </row>
    <row r="2565" spans="1:6" x14ac:dyDescent="0.25">
      <c r="A2565" s="182">
        <v>40420620</v>
      </c>
      <c r="B2565" s="182" t="s">
        <v>2721</v>
      </c>
      <c r="C2565" s="182" t="s">
        <v>231</v>
      </c>
      <c r="D2565" s="182" t="s">
        <v>285</v>
      </c>
      <c r="E2565" s="182" t="s">
        <v>286</v>
      </c>
      <c r="F2565" s="182" t="s">
        <v>286</v>
      </c>
    </row>
    <row r="2566" spans="1:6" x14ac:dyDescent="0.25">
      <c r="A2566" s="182">
        <v>40000352</v>
      </c>
      <c r="B2566" s="182" t="s">
        <v>2722</v>
      </c>
      <c r="C2566" s="182" t="s">
        <v>224</v>
      </c>
      <c r="D2566" s="182" t="s">
        <v>449</v>
      </c>
      <c r="E2566" s="182" t="s">
        <v>450</v>
      </c>
      <c r="F2566" s="182" t="s">
        <v>450</v>
      </c>
    </row>
    <row r="2567" spans="1:6" x14ac:dyDescent="0.25">
      <c r="A2567" s="182">
        <v>40421520</v>
      </c>
      <c r="B2567" s="182" t="s">
        <v>2723</v>
      </c>
      <c r="C2567" s="182" t="s">
        <v>231</v>
      </c>
      <c r="D2567" s="182" t="s">
        <v>236</v>
      </c>
      <c r="E2567" s="182" t="s">
        <v>237</v>
      </c>
      <c r="F2567" s="182" t="s">
        <v>237</v>
      </c>
    </row>
    <row r="2568" spans="1:6" x14ac:dyDescent="0.25">
      <c r="A2568" s="182">
        <v>40420976</v>
      </c>
      <c r="B2568" s="182" t="s">
        <v>2723</v>
      </c>
      <c r="C2568" s="182" t="s">
        <v>231</v>
      </c>
      <c r="D2568" s="182" t="s">
        <v>242</v>
      </c>
      <c r="E2568" s="182" t="s">
        <v>243</v>
      </c>
      <c r="F2568" s="182" t="s">
        <v>243</v>
      </c>
    </row>
    <row r="2569" spans="1:6" x14ac:dyDescent="0.25">
      <c r="A2569" s="182">
        <v>40420218</v>
      </c>
      <c r="B2569" s="182" t="s">
        <v>2724</v>
      </c>
      <c r="C2569" s="182" t="s">
        <v>231</v>
      </c>
      <c r="D2569" s="182" t="s">
        <v>236</v>
      </c>
      <c r="E2569" s="182" t="s">
        <v>237</v>
      </c>
      <c r="F2569" s="182" t="s">
        <v>237</v>
      </c>
    </row>
    <row r="2570" spans="1:6" x14ac:dyDescent="0.25">
      <c r="A2570" s="182">
        <v>40420878</v>
      </c>
      <c r="B2570" s="182" t="s">
        <v>2725</v>
      </c>
      <c r="C2570" s="182" t="s">
        <v>231</v>
      </c>
      <c r="D2570" s="182" t="s">
        <v>236</v>
      </c>
      <c r="E2570" s="182" t="s">
        <v>237</v>
      </c>
      <c r="F2570" s="182" t="s">
        <v>237</v>
      </c>
    </row>
    <row r="2571" spans="1:6" x14ac:dyDescent="0.25">
      <c r="A2571" s="182">
        <v>40420549</v>
      </c>
      <c r="B2571" s="182" t="s">
        <v>2725</v>
      </c>
      <c r="C2571" s="182" t="s">
        <v>231</v>
      </c>
      <c r="D2571" s="182" t="s">
        <v>242</v>
      </c>
      <c r="E2571" s="182" t="s">
        <v>243</v>
      </c>
      <c r="F2571" s="182" t="s">
        <v>243</v>
      </c>
    </row>
    <row r="2572" spans="1:6" x14ac:dyDescent="0.25">
      <c r="A2572" s="182">
        <v>40420240</v>
      </c>
      <c r="B2572" s="182" t="s">
        <v>2725</v>
      </c>
      <c r="C2572" s="182" t="s">
        <v>231</v>
      </c>
      <c r="D2572" s="182" t="s">
        <v>232</v>
      </c>
      <c r="E2572" s="182" t="s">
        <v>233</v>
      </c>
      <c r="F2572" s="182" t="s">
        <v>233</v>
      </c>
    </row>
    <row r="2573" spans="1:6" x14ac:dyDescent="0.25">
      <c r="A2573" s="182">
        <v>40009460</v>
      </c>
      <c r="B2573" s="182" t="s">
        <v>2726</v>
      </c>
      <c r="C2573" s="182" t="s">
        <v>224</v>
      </c>
      <c r="D2573" s="182" t="s">
        <v>262</v>
      </c>
      <c r="E2573" s="182" t="s">
        <v>263</v>
      </c>
      <c r="F2573" s="182" t="s">
        <v>263</v>
      </c>
    </row>
    <row r="2574" spans="1:6" x14ac:dyDescent="0.25">
      <c r="A2574" s="182">
        <v>40001761</v>
      </c>
      <c r="B2574" s="182" t="s">
        <v>2727</v>
      </c>
      <c r="C2574" s="182" t="s">
        <v>224</v>
      </c>
      <c r="D2574" s="182" t="s">
        <v>268</v>
      </c>
      <c r="E2574" s="182" t="s">
        <v>269</v>
      </c>
      <c r="F2574" s="182" t="s">
        <v>269</v>
      </c>
    </row>
    <row r="2575" spans="1:6" x14ac:dyDescent="0.25">
      <c r="A2575" s="182">
        <v>40007700</v>
      </c>
      <c r="B2575" s="182" t="s">
        <v>2728</v>
      </c>
      <c r="C2575" s="182" t="s">
        <v>224</v>
      </c>
      <c r="D2575" s="182" t="s">
        <v>322</v>
      </c>
      <c r="E2575" s="182" t="s">
        <v>323</v>
      </c>
      <c r="F2575" s="182" t="s">
        <v>323</v>
      </c>
    </row>
    <row r="2576" spans="1:6" x14ac:dyDescent="0.25">
      <c r="A2576" s="182">
        <v>40420106</v>
      </c>
      <c r="B2576" s="182" t="s">
        <v>2729</v>
      </c>
      <c r="C2576" s="182" t="s">
        <v>231</v>
      </c>
      <c r="D2576" s="182" t="s">
        <v>232</v>
      </c>
      <c r="E2576" s="182" t="s">
        <v>233</v>
      </c>
      <c r="F2576" s="182" t="s">
        <v>233</v>
      </c>
    </row>
    <row r="2577" spans="1:6" x14ac:dyDescent="0.25">
      <c r="A2577" s="182">
        <v>40420150</v>
      </c>
      <c r="B2577" s="182" t="s">
        <v>2730</v>
      </c>
      <c r="C2577" s="182" t="s">
        <v>231</v>
      </c>
      <c r="D2577" s="182" t="s">
        <v>236</v>
      </c>
      <c r="E2577" s="182" t="s">
        <v>237</v>
      </c>
      <c r="F2577" s="182" t="s">
        <v>237</v>
      </c>
    </row>
    <row r="2578" spans="1:6" x14ac:dyDescent="0.25">
      <c r="A2578" s="182">
        <v>40003283</v>
      </c>
      <c r="B2578" s="182" t="s">
        <v>2731</v>
      </c>
      <c r="C2578" s="182" t="s">
        <v>224</v>
      </c>
      <c r="D2578" s="182" t="s">
        <v>268</v>
      </c>
      <c r="E2578" s="182" t="s">
        <v>269</v>
      </c>
      <c r="F2578" s="182" t="s">
        <v>269</v>
      </c>
    </row>
    <row r="2579" spans="1:6" x14ac:dyDescent="0.25">
      <c r="A2579" s="182">
        <v>40001657</v>
      </c>
      <c r="B2579" s="182" t="s">
        <v>2732</v>
      </c>
      <c r="C2579" s="182" t="s">
        <v>224</v>
      </c>
      <c r="D2579" s="182" t="s">
        <v>256</v>
      </c>
      <c r="E2579" s="182" t="s">
        <v>257</v>
      </c>
      <c r="F2579" s="182" t="s">
        <v>257</v>
      </c>
    </row>
    <row r="2580" spans="1:6" x14ac:dyDescent="0.25">
      <c r="A2580" s="182">
        <v>40008179</v>
      </c>
      <c r="B2580" s="182" t="s">
        <v>2733</v>
      </c>
      <c r="C2580" s="182" t="s">
        <v>224</v>
      </c>
      <c r="D2580" s="182" t="s">
        <v>376</v>
      </c>
      <c r="E2580" s="182" t="s">
        <v>377</v>
      </c>
      <c r="F2580" s="182" t="s">
        <v>377</v>
      </c>
    </row>
    <row r="2581" spans="1:6" x14ac:dyDescent="0.25">
      <c r="A2581" s="182">
        <v>40003017</v>
      </c>
      <c r="B2581" s="182" t="s">
        <v>2734</v>
      </c>
      <c r="C2581" s="182" t="s">
        <v>224</v>
      </c>
      <c r="D2581" s="182" t="s">
        <v>256</v>
      </c>
      <c r="E2581" s="182" t="s">
        <v>257</v>
      </c>
      <c r="F2581" s="182" t="s">
        <v>257</v>
      </c>
    </row>
    <row r="2582" spans="1:6" x14ac:dyDescent="0.25">
      <c r="A2582" s="182">
        <v>40003136</v>
      </c>
      <c r="B2582" s="182" t="s">
        <v>2735</v>
      </c>
      <c r="C2582" s="182" t="s">
        <v>224</v>
      </c>
      <c r="D2582" s="182" t="s">
        <v>306</v>
      </c>
      <c r="E2582" s="182" t="s">
        <v>307</v>
      </c>
      <c r="F2582" s="182" t="s">
        <v>307</v>
      </c>
    </row>
    <row r="2583" spans="1:6" x14ac:dyDescent="0.25">
      <c r="A2583" s="182">
        <v>40007477</v>
      </c>
      <c r="B2583" s="182" t="s">
        <v>2736</v>
      </c>
      <c r="C2583" s="182" t="s">
        <v>224</v>
      </c>
      <c r="D2583" s="182" t="s">
        <v>271</v>
      </c>
      <c r="E2583" s="182" t="s">
        <v>272</v>
      </c>
      <c r="F2583" s="182" t="s">
        <v>272</v>
      </c>
    </row>
    <row r="2584" spans="1:6" x14ac:dyDescent="0.25">
      <c r="A2584" s="182">
        <v>40002335</v>
      </c>
      <c r="B2584" s="182" t="s">
        <v>2737</v>
      </c>
      <c r="C2584" s="182" t="s">
        <v>224</v>
      </c>
      <c r="D2584" s="182" t="s">
        <v>303</v>
      </c>
      <c r="E2584" s="182" t="s">
        <v>304</v>
      </c>
      <c r="F2584" s="182" t="s">
        <v>304</v>
      </c>
    </row>
    <row r="2585" spans="1:6" x14ac:dyDescent="0.25">
      <c r="A2585" s="182">
        <v>40424425</v>
      </c>
      <c r="B2585" s="182" t="s">
        <v>2738</v>
      </c>
      <c r="C2585" s="182" t="s">
        <v>231</v>
      </c>
      <c r="D2585" s="182" t="s">
        <v>242</v>
      </c>
      <c r="E2585" s="182" t="s">
        <v>243</v>
      </c>
      <c r="F2585" s="182" t="s">
        <v>243</v>
      </c>
    </row>
    <row r="2586" spans="1:6" x14ac:dyDescent="0.25">
      <c r="A2586" s="182">
        <v>40420401</v>
      </c>
      <c r="B2586" s="182" t="s">
        <v>2739</v>
      </c>
      <c r="C2586" s="182" t="s">
        <v>231</v>
      </c>
      <c r="D2586" s="182" t="s">
        <v>232</v>
      </c>
      <c r="E2586" s="182" t="s">
        <v>233</v>
      </c>
      <c r="F2586" s="182" t="s">
        <v>233</v>
      </c>
    </row>
    <row r="2587" spans="1:6" x14ac:dyDescent="0.25">
      <c r="A2587" s="182">
        <v>40006797</v>
      </c>
      <c r="B2587" s="182" t="s">
        <v>2740</v>
      </c>
      <c r="C2587" s="182" t="s">
        <v>224</v>
      </c>
      <c r="D2587" s="182" t="s">
        <v>265</v>
      </c>
      <c r="E2587" s="182" t="s">
        <v>266</v>
      </c>
      <c r="F2587" s="182" t="s">
        <v>266</v>
      </c>
    </row>
    <row r="2588" spans="1:6" x14ac:dyDescent="0.25">
      <c r="A2588" s="182">
        <v>40003048</v>
      </c>
      <c r="B2588" s="182" t="s">
        <v>2741</v>
      </c>
      <c r="C2588" s="182" t="s">
        <v>224</v>
      </c>
      <c r="D2588" s="182" t="s">
        <v>225</v>
      </c>
      <c r="E2588" s="182" t="s">
        <v>226</v>
      </c>
      <c r="F2588" s="182" t="s">
        <v>226</v>
      </c>
    </row>
    <row r="2589" spans="1:6" x14ac:dyDescent="0.25">
      <c r="A2589" s="182">
        <v>40002623</v>
      </c>
      <c r="B2589" s="182" t="s">
        <v>2742</v>
      </c>
      <c r="C2589" s="182" t="s">
        <v>224</v>
      </c>
      <c r="D2589" s="182" t="s">
        <v>342</v>
      </c>
      <c r="E2589" s="182" t="s">
        <v>343</v>
      </c>
      <c r="F2589" s="182" t="s">
        <v>343</v>
      </c>
    </row>
    <row r="2590" spans="1:6" x14ac:dyDescent="0.25">
      <c r="A2590" s="182">
        <v>40003739</v>
      </c>
      <c r="B2590" s="182" t="s">
        <v>2743</v>
      </c>
      <c r="C2590" s="182" t="s">
        <v>224</v>
      </c>
      <c r="D2590" s="182" t="s">
        <v>277</v>
      </c>
      <c r="E2590" s="182" t="s">
        <v>278</v>
      </c>
      <c r="F2590" s="182" t="s">
        <v>278</v>
      </c>
    </row>
    <row r="2591" spans="1:6" x14ac:dyDescent="0.25">
      <c r="A2591" s="182">
        <v>40008173</v>
      </c>
      <c r="B2591" s="182" t="s">
        <v>2744</v>
      </c>
      <c r="C2591" s="182" t="s">
        <v>224</v>
      </c>
      <c r="D2591" s="182" t="s">
        <v>249</v>
      </c>
      <c r="E2591" s="182" t="s">
        <v>250</v>
      </c>
      <c r="F2591" s="182" t="s">
        <v>250</v>
      </c>
    </row>
    <row r="2592" spans="1:6" x14ac:dyDescent="0.25">
      <c r="A2592" s="182">
        <v>40003711</v>
      </c>
      <c r="B2592" s="182" t="s">
        <v>2745</v>
      </c>
      <c r="C2592" s="182" t="s">
        <v>224</v>
      </c>
      <c r="D2592" s="182" t="s">
        <v>333</v>
      </c>
      <c r="E2592" s="182" t="s">
        <v>334</v>
      </c>
      <c r="F2592" s="182" t="s">
        <v>334</v>
      </c>
    </row>
    <row r="2593" spans="1:6" x14ac:dyDescent="0.25">
      <c r="A2593" s="182">
        <v>40000992</v>
      </c>
      <c r="B2593" s="182" t="s">
        <v>2746</v>
      </c>
      <c r="C2593" s="182" t="s">
        <v>224</v>
      </c>
      <c r="D2593" s="182" t="s">
        <v>265</v>
      </c>
      <c r="E2593" s="182" t="s">
        <v>266</v>
      </c>
      <c r="F2593" s="182" t="s">
        <v>266</v>
      </c>
    </row>
    <row r="2594" spans="1:6" x14ac:dyDescent="0.25">
      <c r="A2594" s="182">
        <v>40420123</v>
      </c>
      <c r="B2594" s="182" t="s">
        <v>2747</v>
      </c>
      <c r="C2594" s="182" t="s">
        <v>231</v>
      </c>
      <c r="D2594" s="182" t="s">
        <v>232</v>
      </c>
      <c r="E2594" s="182" t="s">
        <v>233</v>
      </c>
      <c r="F2594" s="182" t="s">
        <v>233</v>
      </c>
    </row>
    <row r="2595" spans="1:6" x14ac:dyDescent="0.25">
      <c r="A2595" s="182">
        <v>40005066</v>
      </c>
      <c r="B2595" s="182" t="s">
        <v>2748</v>
      </c>
      <c r="C2595" s="182" t="s">
        <v>224</v>
      </c>
      <c r="D2595" s="182" t="s">
        <v>249</v>
      </c>
      <c r="E2595" s="182" t="s">
        <v>250</v>
      </c>
      <c r="F2595" s="182" t="s">
        <v>250</v>
      </c>
    </row>
    <row r="2596" spans="1:6" x14ac:dyDescent="0.25">
      <c r="A2596" s="182">
        <v>40005183</v>
      </c>
      <c r="B2596" s="182" t="s">
        <v>2749</v>
      </c>
      <c r="C2596" s="182" t="s">
        <v>224</v>
      </c>
      <c r="D2596" s="182" t="s">
        <v>228</v>
      </c>
      <c r="E2596" s="182" t="s">
        <v>229</v>
      </c>
      <c r="F2596" s="182" t="s">
        <v>229</v>
      </c>
    </row>
    <row r="2597" spans="1:6" x14ac:dyDescent="0.25">
      <c r="A2597" s="182">
        <v>40009031</v>
      </c>
      <c r="B2597" s="182" t="s">
        <v>2750</v>
      </c>
      <c r="C2597" s="182" t="s">
        <v>224</v>
      </c>
      <c r="D2597" s="182" t="s">
        <v>342</v>
      </c>
      <c r="E2597" s="182" t="s">
        <v>343</v>
      </c>
      <c r="F2597" s="182" t="s">
        <v>343</v>
      </c>
    </row>
    <row r="2598" spans="1:6" x14ac:dyDescent="0.25">
      <c r="A2598" s="182">
        <v>40004282</v>
      </c>
      <c r="B2598" s="182" t="s">
        <v>2751</v>
      </c>
      <c r="C2598" s="182" t="s">
        <v>224</v>
      </c>
      <c r="D2598" s="182" t="s">
        <v>268</v>
      </c>
      <c r="E2598" s="182" t="s">
        <v>269</v>
      </c>
      <c r="F2598" s="182" t="s">
        <v>269</v>
      </c>
    </row>
    <row r="2599" spans="1:6" x14ac:dyDescent="0.25">
      <c r="A2599" s="182">
        <v>40009550</v>
      </c>
      <c r="B2599" s="182" t="s">
        <v>2752</v>
      </c>
      <c r="C2599" s="182" t="s">
        <v>224</v>
      </c>
      <c r="D2599" s="182" t="s">
        <v>342</v>
      </c>
      <c r="E2599" s="182" t="s">
        <v>343</v>
      </c>
      <c r="F2599" s="182" t="s">
        <v>343</v>
      </c>
    </row>
    <row r="2600" spans="1:6" x14ac:dyDescent="0.25">
      <c r="A2600" s="182">
        <v>40008794</v>
      </c>
      <c r="B2600" s="182" t="s">
        <v>2753</v>
      </c>
      <c r="C2600" s="182" t="s">
        <v>224</v>
      </c>
      <c r="D2600" s="182" t="s">
        <v>363</v>
      </c>
      <c r="E2600" s="182" t="s">
        <v>364</v>
      </c>
      <c r="F2600" s="182" t="s">
        <v>364</v>
      </c>
    </row>
    <row r="2601" spans="1:6" x14ac:dyDescent="0.25">
      <c r="A2601" s="182">
        <v>40006319</v>
      </c>
      <c r="B2601" s="182" t="s">
        <v>2754</v>
      </c>
      <c r="C2601" s="182" t="s">
        <v>224</v>
      </c>
      <c r="D2601" s="182" t="s">
        <v>322</v>
      </c>
      <c r="E2601" s="182" t="s">
        <v>323</v>
      </c>
      <c r="F2601" s="182" t="s">
        <v>323</v>
      </c>
    </row>
    <row r="2602" spans="1:6" x14ac:dyDescent="0.25">
      <c r="A2602" s="182">
        <v>40420392</v>
      </c>
      <c r="B2602" s="182" t="s">
        <v>2755</v>
      </c>
      <c r="C2602" s="182" t="s">
        <v>231</v>
      </c>
      <c r="D2602" s="182" t="s">
        <v>236</v>
      </c>
      <c r="E2602" s="182" t="s">
        <v>237</v>
      </c>
      <c r="F2602" s="182" t="s">
        <v>237</v>
      </c>
    </row>
    <row r="2603" spans="1:6" x14ac:dyDescent="0.25">
      <c r="A2603" s="182">
        <v>40006968</v>
      </c>
      <c r="B2603" s="182" t="s">
        <v>2756</v>
      </c>
      <c r="C2603" s="182" t="s">
        <v>224</v>
      </c>
      <c r="D2603" s="182" t="s">
        <v>249</v>
      </c>
      <c r="E2603" s="182" t="s">
        <v>250</v>
      </c>
      <c r="F2603" s="182" t="s">
        <v>250</v>
      </c>
    </row>
    <row r="2604" spans="1:6" x14ac:dyDescent="0.25">
      <c r="A2604" s="182">
        <v>40009863</v>
      </c>
      <c r="B2604" s="182" t="s">
        <v>2757</v>
      </c>
      <c r="C2604" s="182" t="s">
        <v>224</v>
      </c>
      <c r="D2604" s="182" t="s">
        <v>309</v>
      </c>
      <c r="E2604" s="182" t="s">
        <v>310</v>
      </c>
      <c r="F2604" s="182" t="s">
        <v>310</v>
      </c>
    </row>
    <row r="2605" spans="1:6" x14ac:dyDescent="0.25">
      <c r="A2605" s="182">
        <v>40421486</v>
      </c>
      <c r="B2605" s="182" t="s">
        <v>2758</v>
      </c>
      <c r="C2605" s="182" t="s">
        <v>231</v>
      </c>
      <c r="D2605" s="182" t="s">
        <v>285</v>
      </c>
      <c r="E2605" s="182" t="s">
        <v>286</v>
      </c>
      <c r="F2605" s="182" t="s">
        <v>286</v>
      </c>
    </row>
    <row r="2606" spans="1:6" x14ac:dyDescent="0.25">
      <c r="A2606" s="182">
        <v>40007943</v>
      </c>
      <c r="B2606" s="182" t="s">
        <v>2759</v>
      </c>
      <c r="C2606" s="182" t="s">
        <v>224</v>
      </c>
      <c r="D2606" s="182" t="s">
        <v>322</v>
      </c>
      <c r="E2606" s="182" t="s">
        <v>323</v>
      </c>
      <c r="F2606" s="182" t="s">
        <v>323</v>
      </c>
    </row>
    <row r="2607" spans="1:6" x14ac:dyDescent="0.25">
      <c r="A2607" s="182">
        <v>40007258</v>
      </c>
      <c r="B2607" s="182" t="s">
        <v>2759</v>
      </c>
      <c r="C2607" s="182" t="s">
        <v>224</v>
      </c>
      <c r="D2607" s="182" t="s">
        <v>265</v>
      </c>
      <c r="E2607" s="182" t="s">
        <v>266</v>
      </c>
      <c r="F2607" s="182" t="s">
        <v>266</v>
      </c>
    </row>
    <row r="2608" spans="1:6" x14ac:dyDescent="0.25">
      <c r="A2608" s="182">
        <v>40005125</v>
      </c>
      <c r="B2608" s="182" t="s">
        <v>2760</v>
      </c>
      <c r="C2608" s="182" t="s">
        <v>224</v>
      </c>
      <c r="D2608" s="182" t="s">
        <v>342</v>
      </c>
      <c r="E2608" s="182" t="s">
        <v>343</v>
      </c>
      <c r="F2608" s="182" t="s">
        <v>343</v>
      </c>
    </row>
    <row r="2609" spans="1:6" x14ac:dyDescent="0.25">
      <c r="A2609" s="182">
        <v>40420405</v>
      </c>
      <c r="B2609" s="182" t="s">
        <v>2761</v>
      </c>
      <c r="C2609" s="182" t="s">
        <v>231</v>
      </c>
      <c r="D2609" s="182" t="s">
        <v>232</v>
      </c>
      <c r="E2609" s="182" t="s">
        <v>233</v>
      </c>
      <c r="F2609" s="182" t="s">
        <v>233</v>
      </c>
    </row>
    <row r="2610" spans="1:6" x14ac:dyDescent="0.25">
      <c r="A2610" s="182">
        <v>40420743</v>
      </c>
      <c r="B2610" s="182" t="s">
        <v>2762</v>
      </c>
      <c r="C2610" s="182" t="s">
        <v>231</v>
      </c>
      <c r="D2610" s="182" t="s">
        <v>285</v>
      </c>
      <c r="E2610" s="182" t="s">
        <v>286</v>
      </c>
      <c r="F2610" s="182" t="s">
        <v>286</v>
      </c>
    </row>
    <row r="2611" spans="1:6" x14ac:dyDescent="0.25">
      <c r="A2611" s="182">
        <v>40005211</v>
      </c>
      <c r="B2611" s="182" t="s">
        <v>2763</v>
      </c>
      <c r="C2611" s="182" t="s">
        <v>224</v>
      </c>
      <c r="D2611" s="182" t="s">
        <v>342</v>
      </c>
      <c r="E2611" s="182" t="s">
        <v>343</v>
      </c>
      <c r="F2611" s="182" t="s">
        <v>343</v>
      </c>
    </row>
    <row r="2612" spans="1:6" x14ac:dyDescent="0.25">
      <c r="A2612" s="182">
        <v>40004021</v>
      </c>
      <c r="B2612" s="182" t="s">
        <v>2764</v>
      </c>
      <c r="C2612" s="182" t="s">
        <v>224</v>
      </c>
      <c r="D2612" s="182" t="s">
        <v>249</v>
      </c>
      <c r="E2612" s="182" t="s">
        <v>250</v>
      </c>
      <c r="F2612" s="182" t="s">
        <v>250</v>
      </c>
    </row>
    <row r="2613" spans="1:6" x14ac:dyDescent="0.25">
      <c r="A2613" s="182">
        <v>40001397</v>
      </c>
      <c r="B2613" s="182" t="s">
        <v>2765</v>
      </c>
      <c r="C2613" s="182" t="s">
        <v>224</v>
      </c>
      <c r="D2613" s="182" t="s">
        <v>228</v>
      </c>
      <c r="E2613" s="182" t="s">
        <v>229</v>
      </c>
      <c r="F2613" s="182" t="s">
        <v>229</v>
      </c>
    </row>
    <row r="2614" spans="1:6" x14ac:dyDescent="0.25">
      <c r="A2614" s="182">
        <v>40420131</v>
      </c>
      <c r="B2614" s="182" t="s">
        <v>2766</v>
      </c>
      <c r="C2614" s="182" t="s">
        <v>231</v>
      </c>
      <c r="D2614" s="182" t="s">
        <v>232</v>
      </c>
      <c r="E2614" s="182" t="s">
        <v>233</v>
      </c>
      <c r="F2614" s="182" t="s">
        <v>233</v>
      </c>
    </row>
    <row r="2615" spans="1:6" x14ac:dyDescent="0.25">
      <c r="A2615" s="182">
        <v>40005818</v>
      </c>
      <c r="B2615" s="182" t="s">
        <v>2767</v>
      </c>
      <c r="C2615" s="182" t="s">
        <v>224</v>
      </c>
      <c r="D2615" s="182" t="s">
        <v>249</v>
      </c>
      <c r="E2615" s="182" t="s">
        <v>250</v>
      </c>
      <c r="F2615" s="182" t="s">
        <v>250</v>
      </c>
    </row>
    <row r="2616" spans="1:6" x14ac:dyDescent="0.25">
      <c r="A2616" s="182">
        <v>40420606</v>
      </c>
      <c r="B2616" s="182" t="s">
        <v>2768</v>
      </c>
      <c r="C2616" s="182" t="s">
        <v>231</v>
      </c>
      <c r="D2616" s="182" t="s">
        <v>232</v>
      </c>
      <c r="E2616" s="182" t="s">
        <v>233</v>
      </c>
      <c r="F2616" s="182" t="s">
        <v>233</v>
      </c>
    </row>
    <row r="2617" spans="1:6" x14ac:dyDescent="0.25">
      <c r="A2617" s="182">
        <v>40006706</v>
      </c>
      <c r="B2617" s="182" t="s">
        <v>2769</v>
      </c>
      <c r="C2617" s="182" t="s">
        <v>224</v>
      </c>
      <c r="D2617" s="182" t="s">
        <v>322</v>
      </c>
      <c r="E2617" s="182" t="s">
        <v>323</v>
      </c>
      <c r="F2617" s="182" t="s">
        <v>323</v>
      </c>
    </row>
    <row r="2618" spans="1:6" x14ac:dyDescent="0.25">
      <c r="A2618" s="182">
        <v>40008963</v>
      </c>
      <c r="B2618" s="182" t="s">
        <v>2770</v>
      </c>
      <c r="C2618" s="182" t="s">
        <v>224</v>
      </c>
      <c r="D2618" s="182" t="s">
        <v>368</v>
      </c>
      <c r="E2618" s="182" t="s">
        <v>369</v>
      </c>
      <c r="F2618" s="182" t="s">
        <v>369</v>
      </c>
    </row>
    <row r="2619" spans="1:6" x14ac:dyDescent="0.25">
      <c r="A2619" s="182">
        <v>40006099</v>
      </c>
      <c r="B2619" s="182" t="s">
        <v>2770</v>
      </c>
      <c r="C2619" s="182" t="s">
        <v>224</v>
      </c>
      <c r="D2619" s="182" t="s">
        <v>368</v>
      </c>
      <c r="E2619" s="182" t="s">
        <v>369</v>
      </c>
      <c r="F2619" s="182" t="s">
        <v>369</v>
      </c>
    </row>
    <row r="2620" spans="1:6" x14ac:dyDescent="0.25">
      <c r="A2620" s="182">
        <v>40008761</v>
      </c>
      <c r="B2620" s="182" t="s">
        <v>2771</v>
      </c>
      <c r="C2620" s="182" t="s">
        <v>224</v>
      </c>
      <c r="D2620" s="182" t="s">
        <v>252</v>
      </c>
      <c r="E2620" s="182" t="s">
        <v>253</v>
      </c>
      <c r="F2620" s="182" t="s">
        <v>253</v>
      </c>
    </row>
    <row r="2621" spans="1:6" x14ac:dyDescent="0.25">
      <c r="A2621" s="182">
        <v>40009153</v>
      </c>
      <c r="B2621" s="182" t="s">
        <v>2772</v>
      </c>
      <c r="C2621" s="182" t="s">
        <v>224</v>
      </c>
      <c r="D2621" s="182" t="s">
        <v>228</v>
      </c>
      <c r="E2621" s="182" t="s">
        <v>229</v>
      </c>
      <c r="F2621" s="182" t="s">
        <v>229</v>
      </c>
    </row>
    <row r="2622" spans="1:6" x14ac:dyDescent="0.25">
      <c r="A2622" s="182">
        <v>40002275</v>
      </c>
      <c r="B2622" s="182" t="s">
        <v>2773</v>
      </c>
      <c r="C2622" s="182" t="s">
        <v>224</v>
      </c>
      <c r="D2622" s="182" t="s">
        <v>279</v>
      </c>
      <c r="E2622" s="182" t="s">
        <v>280</v>
      </c>
      <c r="F2622" s="182" t="s">
        <v>280</v>
      </c>
    </row>
    <row r="2623" spans="1:6" x14ac:dyDescent="0.25">
      <c r="A2623" s="182">
        <v>40007903</v>
      </c>
      <c r="B2623" s="182" t="s">
        <v>2774</v>
      </c>
      <c r="C2623" s="182" t="s">
        <v>224</v>
      </c>
      <c r="D2623" s="182" t="s">
        <v>252</v>
      </c>
      <c r="E2623" s="182" t="s">
        <v>253</v>
      </c>
      <c r="F2623" s="182" t="s">
        <v>253</v>
      </c>
    </row>
    <row r="2624" spans="1:6" x14ac:dyDescent="0.25">
      <c r="A2624" s="182">
        <v>40007644</v>
      </c>
      <c r="B2624" s="182" t="s">
        <v>2775</v>
      </c>
      <c r="C2624" s="182" t="s">
        <v>224</v>
      </c>
      <c r="D2624" s="182" t="s">
        <v>333</v>
      </c>
      <c r="E2624" s="182" t="s">
        <v>334</v>
      </c>
      <c r="F2624" s="182" t="s">
        <v>334</v>
      </c>
    </row>
    <row r="2625" spans="1:6" x14ac:dyDescent="0.25">
      <c r="A2625" s="182">
        <v>40004500</v>
      </c>
      <c r="B2625" s="182" t="s">
        <v>2776</v>
      </c>
      <c r="C2625" s="182" t="s">
        <v>224</v>
      </c>
      <c r="D2625" s="182" t="s">
        <v>306</v>
      </c>
      <c r="E2625" s="182" t="s">
        <v>307</v>
      </c>
      <c r="F2625" s="182" t="s">
        <v>307</v>
      </c>
    </row>
    <row r="2626" spans="1:6" x14ac:dyDescent="0.25">
      <c r="A2626" s="182">
        <v>40009341</v>
      </c>
      <c r="B2626" s="182" t="s">
        <v>2777</v>
      </c>
      <c r="C2626" s="182" t="s">
        <v>224</v>
      </c>
      <c r="D2626" s="182" t="s">
        <v>303</v>
      </c>
      <c r="E2626" s="182" t="s">
        <v>304</v>
      </c>
      <c r="F2626" s="182" t="s">
        <v>304</v>
      </c>
    </row>
    <row r="2627" spans="1:6" x14ac:dyDescent="0.25">
      <c r="A2627" s="182">
        <v>40421258</v>
      </c>
      <c r="B2627" s="182" t="s">
        <v>2778</v>
      </c>
      <c r="C2627" s="182" t="s">
        <v>231</v>
      </c>
      <c r="D2627" s="182" t="s">
        <v>236</v>
      </c>
      <c r="E2627" s="182" t="s">
        <v>237</v>
      </c>
      <c r="F2627" s="182" t="s">
        <v>237</v>
      </c>
    </row>
    <row r="2628" spans="1:6" x14ac:dyDescent="0.25">
      <c r="A2628" s="182">
        <v>40007373</v>
      </c>
      <c r="B2628" s="182" t="s">
        <v>2779</v>
      </c>
      <c r="C2628" s="182" t="s">
        <v>224</v>
      </c>
      <c r="D2628" s="182" t="s">
        <v>303</v>
      </c>
      <c r="E2628" s="182" t="s">
        <v>304</v>
      </c>
      <c r="F2628" s="182" t="s">
        <v>304</v>
      </c>
    </row>
    <row r="2629" spans="1:6" x14ac:dyDescent="0.25">
      <c r="A2629" s="182">
        <v>40006261</v>
      </c>
      <c r="B2629" s="182" t="s">
        <v>2780</v>
      </c>
      <c r="C2629" s="182" t="s">
        <v>224</v>
      </c>
      <c r="D2629" s="182" t="s">
        <v>228</v>
      </c>
      <c r="E2629" s="182" t="s">
        <v>229</v>
      </c>
      <c r="F2629" s="182" t="s">
        <v>229</v>
      </c>
    </row>
    <row r="2630" spans="1:6" x14ac:dyDescent="0.25">
      <c r="A2630" s="182">
        <v>40009951</v>
      </c>
      <c r="B2630" s="182" t="s">
        <v>2781</v>
      </c>
      <c r="C2630" s="182" t="s">
        <v>224</v>
      </c>
      <c r="D2630" s="182" t="s">
        <v>306</v>
      </c>
      <c r="E2630" s="182" t="s">
        <v>307</v>
      </c>
      <c r="F2630" s="182" t="s">
        <v>307</v>
      </c>
    </row>
    <row r="2631" spans="1:6" x14ac:dyDescent="0.25">
      <c r="A2631" s="182">
        <v>40006372</v>
      </c>
      <c r="B2631" s="182" t="s">
        <v>2782</v>
      </c>
      <c r="C2631" s="182" t="s">
        <v>224</v>
      </c>
      <c r="D2631" s="182" t="s">
        <v>291</v>
      </c>
      <c r="E2631" s="182" t="s">
        <v>292</v>
      </c>
      <c r="F2631" s="182" t="s">
        <v>292</v>
      </c>
    </row>
    <row r="2632" spans="1:6" x14ac:dyDescent="0.25">
      <c r="A2632" s="182">
        <v>40007918</v>
      </c>
      <c r="B2632" s="182" t="s">
        <v>2783</v>
      </c>
      <c r="C2632" s="182" t="s">
        <v>224</v>
      </c>
      <c r="D2632" s="182" t="s">
        <v>249</v>
      </c>
      <c r="E2632" s="182" t="s">
        <v>250</v>
      </c>
      <c r="F2632" s="182" t="s">
        <v>250</v>
      </c>
    </row>
    <row r="2633" spans="1:6" x14ac:dyDescent="0.25">
      <c r="A2633" s="182">
        <v>40003080</v>
      </c>
      <c r="B2633" s="182" t="s">
        <v>2784</v>
      </c>
      <c r="C2633" s="182" t="s">
        <v>224</v>
      </c>
      <c r="D2633" s="182" t="s">
        <v>262</v>
      </c>
      <c r="E2633" s="182" t="s">
        <v>263</v>
      </c>
      <c r="F2633" s="182" t="s">
        <v>263</v>
      </c>
    </row>
    <row r="2634" spans="1:6" x14ac:dyDescent="0.25">
      <c r="A2634" s="182">
        <v>40008597</v>
      </c>
      <c r="B2634" s="182" t="s">
        <v>2785</v>
      </c>
      <c r="C2634" s="182" t="s">
        <v>224</v>
      </c>
      <c r="D2634" s="182" t="s">
        <v>265</v>
      </c>
      <c r="E2634" s="182" t="s">
        <v>266</v>
      </c>
      <c r="F2634" s="182" t="s">
        <v>266</v>
      </c>
    </row>
    <row r="2635" spans="1:6" x14ac:dyDescent="0.25">
      <c r="A2635" s="182">
        <v>40001475</v>
      </c>
      <c r="B2635" s="182" t="s">
        <v>2786</v>
      </c>
      <c r="C2635" s="182" t="s">
        <v>224</v>
      </c>
      <c r="D2635" s="182" t="s">
        <v>306</v>
      </c>
      <c r="E2635" s="182" t="s">
        <v>307</v>
      </c>
      <c r="F2635" s="182" t="s">
        <v>307</v>
      </c>
    </row>
    <row r="2636" spans="1:6" x14ac:dyDescent="0.25">
      <c r="A2636" s="182">
        <v>40002490</v>
      </c>
      <c r="B2636" s="182" t="s">
        <v>2787</v>
      </c>
      <c r="C2636" s="182" t="s">
        <v>224</v>
      </c>
      <c r="D2636" s="182" t="s">
        <v>342</v>
      </c>
      <c r="E2636" s="182" t="s">
        <v>343</v>
      </c>
      <c r="F2636" s="182" t="s">
        <v>343</v>
      </c>
    </row>
    <row r="2637" spans="1:6" x14ac:dyDescent="0.25">
      <c r="A2637" s="182">
        <v>40003073</v>
      </c>
      <c r="B2637" s="182" t="s">
        <v>2788</v>
      </c>
      <c r="C2637" s="182" t="s">
        <v>224</v>
      </c>
      <c r="D2637" s="182" t="s">
        <v>225</v>
      </c>
      <c r="E2637" s="182" t="s">
        <v>226</v>
      </c>
      <c r="F2637" s="182" t="s">
        <v>226</v>
      </c>
    </row>
    <row r="2638" spans="1:6" x14ac:dyDescent="0.25">
      <c r="A2638" s="182">
        <v>40000334</v>
      </c>
      <c r="B2638" s="182" t="s">
        <v>2789</v>
      </c>
      <c r="C2638" s="182" t="s">
        <v>224</v>
      </c>
      <c r="D2638" s="182" t="s">
        <v>249</v>
      </c>
      <c r="E2638" s="182" t="s">
        <v>250</v>
      </c>
      <c r="F2638" s="182" t="s">
        <v>250</v>
      </c>
    </row>
    <row r="2639" spans="1:6" x14ac:dyDescent="0.25">
      <c r="A2639" s="182">
        <v>40005251</v>
      </c>
      <c r="B2639" s="182" t="s">
        <v>2790</v>
      </c>
      <c r="C2639" s="182" t="s">
        <v>224</v>
      </c>
      <c r="D2639" s="182" t="s">
        <v>249</v>
      </c>
      <c r="E2639" s="182" t="s">
        <v>250</v>
      </c>
      <c r="F2639" s="182" t="s">
        <v>250</v>
      </c>
    </row>
    <row r="2640" spans="1:6" x14ac:dyDescent="0.25">
      <c r="A2640" s="182">
        <v>40009016</v>
      </c>
      <c r="B2640" s="182" t="s">
        <v>2791</v>
      </c>
      <c r="C2640" s="182" t="s">
        <v>224</v>
      </c>
      <c r="D2640" s="182" t="s">
        <v>322</v>
      </c>
      <c r="E2640" s="182" t="s">
        <v>323</v>
      </c>
      <c r="F2640" s="182" t="s">
        <v>323</v>
      </c>
    </row>
    <row r="2641" spans="1:6" x14ac:dyDescent="0.25">
      <c r="A2641" s="182">
        <v>40002774</v>
      </c>
      <c r="B2641" s="182" t="s">
        <v>2791</v>
      </c>
      <c r="C2641" s="182" t="s">
        <v>224</v>
      </c>
      <c r="D2641" s="182" t="s">
        <v>228</v>
      </c>
      <c r="E2641" s="182" t="s">
        <v>229</v>
      </c>
      <c r="F2641" s="182" t="s">
        <v>229</v>
      </c>
    </row>
    <row r="2642" spans="1:6" x14ac:dyDescent="0.25">
      <c r="A2642" s="182">
        <v>40007215</v>
      </c>
      <c r="B2642" s="182" t="s">
        <v>2792</v>
      </c>
      <c r="C2642" s="182" t="s">
        <v>224</v>
      </c>
      <c r="D2642" s="182" t="s">
        <v>322</v>
      </c>
      <c r="E2642" s="182" t="s">
        <v>323</v>
      </c>
      <c r="F2642" s="182" t="s">
        <v>323</v>
      </c>
    </row>
    <row r="2643" spans="1:6" x14ac:dyDescent="0.25">
      <c r="A2643" s="182">
        <v>40000273</v>
      </c>
      <c r="B2643" s="182" t="s">
        <v>2793</v>
      </c>
      <c r="C2643" s="182" t="s">
        <v>224</v>
      </c>
      <c r="D2643" s="182" t="s">
        <v>449</v>
      </c>
      <c r="E2643" s="182" t="s">
        <v>450</v>
      </c>
      <c r="F2643" s="182" t="s">
        <v>450</v>
      </c>
    </row>
    <row r="2644" spans="1:6" x14ac:dyDescent="0.25">
      <c r="A2644" s="182">
        <v>40002833</v>
      </c>
      <c r="B2644" s="182" t="s">
        <v>2794</v>
      </c>
      <c r="C2644" s="182" t="s">
        <v>224</v>
      </c>
      <c r="D2644" s="182" t="s">
        <v>303</v>
      </c>
      <c r="E2644" s="182" t="s">
        <v>304</v>
      </c>
      <c r="F2644" s="182" t="s">
        <v>304</v>
      </c>
    </row>
    <row r="2645" spans="1:6" x14ac:dyDescent="0.25">
      <c r="A2645" s="182">
        <v>40006832</v>
      </c>
      <c r="B2645" s="182" t="s">
        <v>2795</v>
      </c>
      <c r="C2645" s="182" t="s">
        <v>224</v>
      </c>
      <c r="D2645" s="182" t="s">
        <v>268</v>
      </c>
      <c r="E2645" s="182" t="s">
        <v>269</v>
      </c>
      <c r="F2645" s="182" t="s">
        <v>269</v>
      </c>
    </row>
    <row r="2646" spans="1:6" x14ac:dyDescent="0.25">
      <c r="A2646" s="182">
        <v>40004585</v>
      </c>
      <c r="B2646" s="182" t="s">
        <v>2796</v>
      </c>
      <c r="C2646" s="182" t="s">
        <v>224</v>
      </c>
      <c r="D2646" s="182" t="s">
        <v>309</v>
      </c>
      <c r="E2646" s="182" t="s">
        <v>310</v>
      </c>
      <c r="F2646" s="182" t="s">
        <v>310</v>
      </c>
    </row>
    <row r="2647" spans="1:6" x14ac:dyDescent="0.25">
      <c r="A2647" s="182">
        <v>40005347</v>
      </c>
      <c r="B2647" s="182" t="s">
        <v>2797</v>
      </c>
      <c r="C2647" s="182" t="s">
        <v>224</v>
      </c>
      <c r="D2647" s="182" t="s">
        <v>225</v>
      </c>
      <c r="E2647" s="182" t="s">
        <v>226</v>
      </c>
      <c r="F2647" s="182" t="s">
        <v>226</v>
      </c>
    </row>
    <row r="2648" spans="1:6" x14ac:dyDescent="0.25">
      <c r="A2648" s="182">
        <v>40000077</v>
      </c>
      <c r="B2648" s="182" t="s">
        <v>2798</v>
      </c>
      <c r="C2648" s="182" t="s">
        <v>224</v>
      </c>
      <c r="D2648" s="182" t="s">
        <v>279</v>
      </c>
      <c r="E2648" s="182" t="s">
        <v>280</v>
      </c>
      <c r="F2648" s="182" t="s">
        <v>280</v>
      </c>
    </row>
    <row r="2649" spans="1:6" x14ac:dyDescent="0.25">
      <c r="A2649" s="182">
        <v>40000250</v>
      </c>
      <c r="B2649" s="182" t="s">
        <v>2799</v>
      </c>
      <c r="C2649" s="182" t="s">
        <v>224</v>
      </c>
      <c r="D2649" s="182" t="s">
        <v>342</v>
      </c>
      <c r="E2649" s="182" t="s">
        <v>343</v>
      </c>
      <c r="F2649" s="182" t="s">
        <v>343</v>
      </c>
    </row>
    <row r="2650" spans="1:6" x14ac:dyDescent="0.25">
      <c r="A2650" s="182">
        <v>40000068</v>
      </c>
      <c r="B2650" s="182" t="s">
        <v>2800</v>
      </c>
      <c r="C2650" s="182" t="s">
        <v>224</v>
      </c>
      <c r="D2650" s="182" t="s">
        <v>279</v>
      </c>
      <c r="E2650" s="182" t="s">
        <v>280</v>
      </c>
      <c r="F2650" s="182" t="s">
        <v>280</v>
      </c>
    </row>
    <row r="2651" spans="1:6" x14ac:dyDescent="0.25">
      <c r="A2651" s="182">
        <v>40000132</v>
      </c>
      <c r="B2651" s="182" t="s">
        <v>2801</v>
      </c>
      <c r="C2651" s="182" t="s">
        <v>224</v>
      </c>
      <c r="D2651" s="182" t="s">
        <v>225</v>
      </c>
      <c r="E2651" s="182" t="s">
        <v>226</v>
      </c>
      <c r="F2651" s="182" t="s">
        <v>226</v>
      </c>
    </row>
    <row r="2652" spans="1:6" x14ac:dyDescent="0.25">
      <c r="A2652" s="182">
        <v>40006688</v>
      </c>
      <c r="B2652" s="182" t="s">
        <v>2802</v>
      </c>
      <c r="C2652" s="182" t="s">
        <v>224</v>
      </c>
      <c r="D2652" s="182" t="s">
        <v>291</v>
      </c>
      <c r="E2652" s="182" t="s">
        <v>292</v>
      </c>
      <c r="F2652" s="182" t="s">
        <v>292</v>
      </c>
    </row>
    <row r="2653" spans="1:6" x14ac:dyDescent="0.25">
      <c r="A2653" s="182">
        <v>40004371</v>
      </c>
      <c r="B2653" s="182" t="s">
        <v>2803</v>
      </c>
      <c r="C2653" s="182" t="s">
        <v>224</v>
      </c>
      <c r="D2653" s="182" t="s">
        <v>291</v>
      </c>
      <c r="E2653" s="182" t="s">
        <v>292</v>
      </c>
      <c r="F2653" s="182" t="s">
        <v>292</v>
      </c>
    </row>
    <row r="2654" spans="1:6" x14ac:dyDescent="0.25">
      <c r="A2654" s="182">
        <v>40002037</v>
      </c>
      <c r="B2654" s="182" t="s">
        <v>2804</v>
      </c>
      <c r="C2654" s="182" t="s">
        <v>224</v>
      </c>
      <c r="D2654" s="182" t="s">
        <v>291</v>
      </c>
      <c r="E2654" s="182" t="s">
        <v>292</v>
      </c>
      <c r="F2654" s="182" t="s">
        <v>292</v>
      </c>
    </row>
    <row r="2655" spans="1:6" x14ac:dyDescent="0.25">
      <c r="A2655" s="182">
        <v>40006286</v>
      </c>
      <c r="B2655" s="182" t="s">
        <v>2805</v>
      </c>
      <c r="C2655" s="182" t="s">
        <v>224</v>
      </c>
      <c r="D2655" s="182" t="s">
        <v>268</v>
      </c>
      <c r="E2655" s="182" t="s">
        <v>269</v>
      </c>
      <c r="F2655" s="182" t="s">
        <v>269</v>
      </c>
    </row>
    <row r="2656" spans="1:6" x14ac:dyDescent="0.25">
      <c r="A2656" s="182">
        <v>40006079</v>
      </c>
      <c r="B2656" s="182" t="s">
        <v>2806</v>
      </c>
      <c r="C2656" s="182" t="s">
        <v>224</v>
      </c>
      <c r="D2656" s="182" t="s">
        <v>315</v>
      </c>
      <c r="E2656" s="182" t="s">
        <v>316</v>
      </c>
      <c r="F2656" s="182" t="s">
        <v>316</v>
      </c>
    </row>
    <row r="2657" spans="1:6" x14ac:dyDescent="0.25">
      <c r="A2657" s="182">
        <v>40002908</v>
      </c>
      <c r="B2657" s="182" t="s">
        <v>2806</v>
      </c>
      <c r="C2657" s="182" t="s">
        <v>224</v>
      </c>
      <c r="D2657" s="182" t="s">
        <v>265</v>
      </c>
      <c r="E2657" s="182" t="s">
        <v>266</v>
      </c>
      <c r="F2657" s="182" t="s">
        <v>266</v>
      </c>
    </row>
    <row r="2658" spans="1:6" x14ac:dyDescent="0.25">
      <c r="A2658" s="182">
        <v>40007521</v>
      </c>
      <c r="B2658" s="182" t="s">
        <v>2807</v>
      </c>
      <c r="C2658" s="182" t="s">
        <v>224</v>
      </c>
      <c r="D2658" s="182" t="s">
        <v>404</v>
      </c>
      <c r="E2658" s="182" t="s">
        <v>405</v>
      </c>
      <c r="F2658" s="182" t="s">
        <v>405</v>
      </c>
    </row>
    <row r="2659" spans="1:6" x14ac:dyDescent="0.25">
      <c r="A2659" s="182">
        <v>40000333</v>
      </c>
      <c r="B2659" s="182" t="s">
        <v>2808</v>
      </c>
      <c r="C2659" s="182" t="s">
        <v>224</v>
      </c>
      <c r="D2659" s="182" t="s">
        <v>438</v>
      </c>
      <c r="E2659" s="182" t="s">
        <v>439</v>
      </c>
      <c r="F2659" s="182" t="s">
        <v>439</v>
      </c>
    </row>
    <row r="2660" spans="1:6" x14ac:dyDescent="0.25">
      <c r="A2660" s="182">
        <v>40420101</v>
      </c>
      <c r="B2660" s="182" t="s">
        <v>2809</v>
      </c>
      <c r="C2660" s="182" t="s">
        <v>231</v>
      </c>
      <c r="D2660" s="182" t="s">
        <v>236</v>
      </c>
      <c r="E2660" s="182" t="s">
        <v>237</v>
      </c>
      <c r="F2660" s="182" t="s">
        <v>237</v>
      </c>
    </row>
    <row r="2661" spans="1:6" x14ac:dyDescent="0.25">
      <c r="A2661" s="182">
        <v>40420651</v>
      </c>
      <c r="B2661" s="182" t="s">
        <v>2810</v>
      </c>
      <c r="C2661" s="182" t="s">
        <v>231</v>
      </c>
      <c r="D2661" s="182" t="s">
        <v>236</v>
      </c>
      <c r="E2661" s="182" t="s">
        <v>237</v>
      </c>
      <c r="F2661" s="182" t="s">
        <v>237</v>
      </c>
    </row>
    <row r="2662" spans="1:6" x14ac:dyDescent="0.25">
      <c r="A2662" s="182">
        <v>40421445</v>
      </c>
      <c r="B2662" s="182" t="s">
        <v>2811</v>
      </c>
      <c r="C2662" s="182" t="s">
        <v>231</v>
      </c>
      <c r="D2662" s="182" t="s">
        <v>236</v>
      </c>
      <c r="E2662" s="182" t="s">
        <v>237</v>
      </c>
      <c r="F2662" s="182" t="s">
        <v>237</v>
      </c>
    </row>
    <row r="2663" spans="1:6" x14ac:dyDescent="0.25">
      <c r="A2663" s="182">
        <v>40009512</v>
      </c>
      <c r="B2663" s="182" t="s">
        <v>2812</v>
      </c>
      <c r="C2663" s="182" t="s">
        <v>224</v>
      </c>
      <c r="D2663" s="182" t="s">
        <v>279</v>
      </c>
      <c r="E2663" s="182" t="s">
        <v>280</v>
      </c>
      <c r="F2663" s="182" t="s">
        <v>280</v>
      </c>
    </row>
    <row r="2664" spans="1:6" x14ac:dyDescent="0.25">
      <c r="A2664" s="182">
        <v>40000268</v>
      </c>
      <c r="B2664" s="182" t="s">
        <v>2813</v>
      </c>
      <c r="C2664" s="182" t="s">
        <v>224</v>
      </c>
      <c r="D2664" s="182" t="s">
        <v>449</v>
      </c>
      <c r="E2664" s="182" t="s">
        <v>450</v>
      </c>
      <c r="F2664" s="182" t="s">
        <v>450</v>
      </c>
    </row>
    <row r="2665" spans="1:6" x14ac:dyDescent="0.25">
      <c r="A2665" s="182">
        <v>40008637</v>
      </c>
      <c r="B2665" s="182" t="s">
        <v>2814</v>
      </c>
      <c r="C2665" s="182" t="s">
        <v>224</v>
      </c>
      <c r="D2665" s="182" t="s">
        <v>249</v>
      </c>
      <c r="E2665" s="182" t="s">
        <v>250</v>
      </c>
      <c r="F2665" s="182" t="s">
        <v>250</v>
      </c>
    </row>
    <row r="2666" spans="1:6" x14ac:dyDescent="0.25">
      <c r="A2666" s="182">
        <v>40008988</v>
      </c>
      <c r="B2666" s="182" t="s">
        <v>2815</v>
      </c>
      <c r="C2666" s="182" t="s">
        <v>224</v>
      </c>
      <c r="D2666" s="182" t="s">
        <v>225</v>
      </c>
      <c r="E2666" s="182" t="s">
        <v>226</v>
      </c>
      <c r="F2666" s="182" t="s">
        <v>226</v>
      </c>
    </row>
    <row r="2667" spans="1:6" x14ac:dyDescent="0.25">
      <c r="A2667" s="182">
        <v>40000396</v>
      </c>
      <c r="B2667" s="182" t="s">
        <v>2815</v>
      </c>
      <c r="C2667" s="182" t="s">
        <v>224</v>
      </c>
      <c r="D2667" s="182" t="s">
        <v>569</v>
      </c>
      <c r="E2667" s="182" t="s">
        <v>570</v>
      </c>
      <c r="F2667" s="182" t="s">
        <v>570</v>
      </c>
    </row>
    <row r="2668" spans="1:6" x14ac:dyDescent="0.25">
      <c r="A2668" s="182">
        <v>40003225</v>
      </c>
      <c r="B2668" s="182" t="s">
        <v>2816</v>
      </c>
      <c r="C2668" s="182" t="s">
        <v>224</v>
      </c>
      <c r="D2668" s="182" t="s">
        <v>342</v>
      </c>
      <c r="E2668" s="182" t="s">
        <v>343</v>
      </c>
      <c r="F2668" s="182" t="s">
        <v>343</v>
      </c>
    </row>
    <row r="2669" spans="1:6" x14ac:dyDescent="0.25">
      <c r="A2669" s="182">
        <v>40420870</v>
      </c>
      <c r="B2669" s="182" t="s">
        <v>2817</v>
      </c>
      <c r="C2669" s="182" t="s">
        <v>231</v>
      </c>
      <c r="D2669" s="182" t="s">
        <v>236</v>
      </c>
      <c r="E2669" s="182" t="s">
        <v>237</v>
      </c>
      <c r="F2669" s="182" t="s">
        <v>237</v>
      </c>
    </row>
    <row r="2670" spans="1:6" x14ac:dyDescent="0.25">
      <c r="A2670" s="182">
        <v>40003057</v>
      </c>
      <c r="B2670" s="182" t="s">
        <v>2818</v>
      </c>
      <c r="C2670" s="182" t="s">
        <v>224</v>
      </c>
      <c r="D2670" s="182" t="s">
        <v>309</v>
      </c>
      <c r="E2670" s="182" t="s">
        <v>310</v>
      </c>
      <c r="F2670" s="182" t="s">
        <v>310</v>
      </c>
    </row>
    <row r="2671" spans="1:6" x14ac:dyDescent="0.25">
      <c r="A2671" s="182">
        <v>47200024</v>
      </c>
      <c r="B2671" s="182" t="s">
        <v>2819</v>
      </c>
      <c r="C2671" s="182" t="s">
        <v>224</v>
      </c>
      <c r="D2671" s="182" t="s">
        <v>262</v>
      </c>
      <c r="E2671" s="182" t="s">
        <v>263</v>
      </c>
      <c r="F2671" s="182" t="s">
        <v>263</v>
      </c>
    </row>
    <row r="2672" spans="1:6" x14ac:dyDescent="0.25">
      <c r="A2672" s="182">
        <v>40005026</v>
      </c>
      <c r="B2672" s="182" t="s">
        <v>2819</v>
      </c>
      <c r="C2672" s="182" t="s">
        <v>224</v>
      </c>
      <c r="D2672" s="182" t="s">
        <v>262</v>
      </c>
      <c r="E2672" s="182" t="s">
        <v>263</v>
      </c>
      <c r="F2672" s="182" t="s">
        <v>263</v>
      </c>
    </row>
    <row r="2673" spans="1:6" x14ac:dyDescent="0.25">
      <c r="A2673" s="182">
        <v>40004372</v>
      </c>
      <c r="B2673" s="182" t="s">
        <v>2820</v>
      </c>
      <c r="C2673" s="182" t="s">
        <v>224</v>
      </c>
      <c r="D2673" s="182" t="s">
        <v>256</v>
      </c>
      <c r="E2673" s="182" t="s">
        <v>257</v>
      </c>
      <c r="F2673" s="182" t="s">
        <v>257</v>
      </c>
    </row>
    <row r="2674" spans="1:6" x14ac:dyDescent="0.25">
      <c r="A2674" s="182">
        <v>40420635</v>
      </c>
      <c r="B2674" s="182" t="s">
        <v>2821</v>
      </c>
      <c r="C2674" s="182" t="s">
        <v>231</v>
      </c>
      <c r="D2674" s="182" t="s">
        <v>232</v>
      </c>
      <c r="E2674" s="182" t="s">
        <v>233</v>
      </c>
      <c r="F2674" s="182" t="s">
        <v>233</v>
      </c>
    </row>
    <row r="2675" spans="1:6" x14ac:dyDescent="0.25">
      <c r="A2675" s="182">
        <v>40004232</v>
      </c>
      <c r="B2675" s="182" t="s">
        <v>2822</v>
      </c>
      <c r="C2675" s="182" t="s">
        <v>224</v>
      </c>
      <c r="D2675" s="182" t="s">
        <v>265</v>
      </c>
      <c r="E2675" s="182" t="s">
        <v>266</v>
      </c>
      <c r="F2675" s="182" t="s">
        <v>266</v>
      </c>
    </row>
    <row r="2676" spans="1:6" x14ac:dyDescent="0.25">
      <c r="A2676" s="182">
        <v>40421177</v>
      </c>
      <c r="B2676" s="182" t="s">
        <v>2823</v>
      </c>
      <c r="C2676" s="182" t="s">
        <v>231</v>
      </c>
      <c r="D2676" s="182" t="s">
        <v>232</v>
      </c>
      <c r="E2676" s="182" t="s">
        <v>233</v>
      </c>
      <c r="F2676" s="182" t="s">
        <v>233</v>
      </c>
    </row>
    <row r="2677" spans="1:6" x14ac:dyDescent="0.25">
      <c r="A2677" s="182">
        <v>40000080</v>
      </c>
      <c r="B2677" s="182" t="s">
        <v>2824</v>
      </c>
      <c r="C2677" s="182" t="s">
        <v>224</v>
      </c>
      <c r="D2677" s="182" t="s">
        <v>342</v>
      </c>
      <c r="E2677" s="182" t="s">
        <v>343</v>
      </c>
      <c r="F2677" s="182" t="s">
        <v>343</v>
      </c>
    </row>
    <row r="2678" spans="1:6" x14ac:dyDescent="0.25">
      <c r="A2678" s="182">
        <v>40007002</v>
      </c>
      <c r="B2678" s="182" t="s">
        <v>2825</v>
      </c>
      <c r="C2678" s="182" t="s">
        <v>224</v>
      </c>
      <c r="D2678" s="182" t="s">
        <v>271</v>
      </c>
      <c r="E2678" s="182" t="s">
        <v>272</v>
      </c>
      <c r="F2678" s="182" t="s">
        <v>272</v>
      </c>
    </row>
    <row r="2679" spans="1:6" x14ac:dyDescent="0.25">
      <c r="A2679" s="182">
        <v>40009137</v>
      </c>
      <c r="B2679" s="182" t="s">
        <v>2826</v>
      </c>
      <c r="C2679" s="182" t="s">
        <v>224</v>
      </c>
      <c r="D2679" s="182" t="s">
        <v>376</v>
      </c>
      <c r="E2679" s="182" t="s">
        <v>377</v>
      </c>
      <c r="F2679" s="182" t="s">
        <v>377</v>
      </c>
    </row>
    <row r="2680" spans="1:6" x14ac:dyDescent="0.25">
      <c r="A2680" s="182">
        <v>40002659</v>
      </c>
      <c r="B2680" s="182" t="s">
        <v>2827</v>
      </c>
      <c r="C2680" s="182" t="s">
        <v>224</v>
      </c>
      <c r="D2680" s="182" t="s">
        <v>265</v>
      </c>
      <c r="E2680" s="182" t="s">
        <v>266</v>
      </c>
      <c r="F2680" s="182" t="s">
        <v>266</v>
      </c>
    </row>
    <row r="2681" spans="1:6" x14ac:dyDescent="0.25">
      <c r="A2681" s="182">
        <v>40420818</v>
      </c>
      <c r="B2681" s="182" t="s">
        <v>2828</v>
      </c>
      <c r="C2681" s="182" t="s">
        <v>231</v>
      </c>
      <c r="D2681" s="182" t="s">
        <v>285</v>
      </c>
      <c r="E2681" s="182" t="s">
        <v>286</v>
      </c>
      <c r="F2681" s="182" t="s">
        <v>286</v>
      </c>
    </row>
    <row r="2682" spans="1:6" x14ac:dyDescent="0.25">
      <c r="A2682" s="182">
        <v>40008871</v>
      </c>
      <c r="B2682" s="182" t="s">
        <v>2829</v>
      </c>
      <c r="C2682" s="182" t="s">
        <v>224</v>
      </c>
      <c r="D2682" s="182" t="s">
        <v>342</v>
      </c>
      <c r="E2682" s="182" t="s">
        <v>343</v>
      </c>
      <c r="F2682" s="182" t="s">
        <v>343</v>
      </c>
    </row>
    <row r="2683" spans="1:6" x14ac:dyDescent="0.25">
      <c r="A2683" s="182">
        <v>40420312</v>
      </c>
      <c r="B2683" s="182" t="s">
        <v>2830</v>
      </c>
      <c r="C2683" s="182" t="s">
        <v>231</v>
      </c>
      <c r="D2683" s="182" t="s">
        <v>232</v>
      </c>
      <c r="E2683" s="182" t="s">
        <v>233</v>
      </c>
      <c r="F2683" s="182" t="s">
        <v>233</v>
      </c>
    </row>
    <row r="2684" spans="1:6" x14ac:dyDescent="0.25">
      <c r="A2684" s="182">
        <v>40007438</v>
      </c>
      <c r="B2684" s="182" t="s">
        <v>2831</v>
      </c>
      <c r="C2684" s="182" t="s">
        <v>224</v>
      </c>
      <c r="D2684" s="182" t="s">
        <v>376</v>
      </c>
      <c r="E2684" s="182" t="s">
        <v>377</v>
      </c>
      <c r="F2684" s="182" t="s">
        <v>377</v>
      </c>
    </row>
    <row r="2685" spans="1:6" x14ac:dyDescent="0.25">
      <c r="A2685" s="182">
        <v>40007751</v>
      </c>
      <c r="B2685" s="182" t="s">
        <v>2832</v>
      </c>
      <c r="C2685" s="182" t="s">
        <v>224</v>
      </c>
      <c r="D2685" s="182" t="s">
        <v>438</v>
      </c>
      <c r="E2685" s="182" t="s">
        <v>439</v>
      </c>
      <c r="F2685" s="182" t="s">
        <v>439</v>
      </c>
    </row>
    <row r="2686" spans="1:6" x14ac:dyDescent="0.25">
      <c r="A2686" s="182">
        <v>40002083</v>
      </c>
      <c r="B2686" s="182" t="s">
        <v>2833</v>
      </c>
      <c r="C2686" s="182" t="s">
        <v>224</v>
      </c>
      <c r="D2686" s="182" t="s">
        <v>303</v>
      </c>
      <c r="E2686" s="182" t="s">
        <v>304</v>
      </c>
      <c r="F2686" s="182" t="s">
        <v>304</v>
      </c>
    </row>
    <row r="2687" spans="1:6" x14ac:dyDescent="0.25">
      <c r="A2687" s="182">
        <v>40005483</v>
      </c>
      <c r="B2687" s="182" t="s">
        <v>2834</v>
      </c>
      <c r="C2687" s="182" t="s">
        <v>224</v>
      </c>
      <c r="D2687" s="182" t="s">
        <v>438</v>
      </c>
      <c r="E2687" s="182" t="s">
        <v>439</v>
      </c>
      <c r="F2687" s="182" t="s">
        <v>439</v>
      </c>
    </row>
    <row r="2688" spans="1:6" x14ac:dyDescent="0.25">
      <c r="A2688" s="182">
        <v>40008296</v>
      </c>
      <c r="B2688" s="182" t="s">
        <v>2835</v>
      </c>
      <c r="C2688" s="182" t="s">
        <v>224</v>
      </c>
      <c r="D2688" s="182" t="s">
        <v>438</v>
      </c>
      <c r="E2688" s="182" t="s">
        <v>439</v>
      </c>
      <c r="F2688" s="182" t="s">
        <v>439</v>
      </c>
    </row>
    <row r="2689" spans="1:6" x14ac:dyDescent="0.25">
      <c r="A2689" s="182">
        <v>40002864</v>
      </c>
      <c r="B2689" s="182" t="s">
        <v>2836</v>
      </c>
      <c r="C2689" s="182" t="s">
        <v>224</v>
      </c>
      <c r="D2689" s="182" t="s">
        <v>303</v>
      </c>
      <c r="E2689" s="182" t="s">
        <v>304</v>
      </c>
      <c r="F2689" s="182" t="s">
        <v>304</v>
      </c>
    </row>
    <row r="2690" spans="1:6" x14ac:dyDescent="0.25">
      <c r="A2690" s="182">
        <v>40005556</v>
      </c>
      <c r="B2690" s="182" t="s">
        <v>2837</v>
      </c>
      <c r="C2690" s="182" t="s">
        <v>224</v>
      </c>
      <c r="D2690" s="182" t="s">
        <v>271</v>
      </c>
      <c r="E2690" s="182" t="s">
        <v>272</v>
      </c>
      <c r="F2690" s="182" t="s">
        <v>272</v>
      </c>
    </row>
    <row r="2691" spans="1:6" x14ac:dyDescent="0.25">
      <c r="A2691" s="182">
        <v>40421437</v>
      </c>
      <c r="B2691" s="182" t="s">
        <v>2838</v>
      </c>
      <c r="C2691" s="182" t="s">
        <v>231</v>
      </c>
      <c r="D2691" s="182" t="s">
        <v>338</v>
      </c>
      <c r="E2691" s="182" t="s">
        <v>339</v>
      </c>
      <c r="F2691" s="182" t="s">
        <v>339</v>
      </c>
    </row>
    <row r="2692" spans="1:6" x14ac:dyDescent="0.25">
      <c r="A2692" s="182">
        <v>40006802</v>
      </c>
      <c r="B2692" s="182" t="s">
        <v>2839</v>
      </c>
      <c r="C2692" s="182" t="s">
        <v>224</v>
      </c>
      <c r="D2692" s="182" t="s">
        <v>277</v>
      </c>
      <c r="E2692" s="182" t="s">
        <v>278</v>
      </c>
      <c r="F2692" s="182" t="s">
        <v>278</v>
      </c>
    </row>
    <row r="2693" spans="1:6" x14ac:dyDescent="0.25">
      <c r="A2693" s="182">
        <v>40000183</v>
      </c>
      <c r="B2693" s="182" t="s">
        <v>2840</v>
      </c>
      <c r="C2693" s="182" t="s">
        <v>224</v>
      </c>
      <c r="D2693" s="182" t="s">
        <v>363</v>
      </c>
      <c r="E2693" s="182" t="s">
        <v>364</v>
      </c>
      <c r="F2693" s="182" t="s">
        <v>364</v>
      </c>
    </row>
    <row r="2694" spans="1:6" x14ac:dyDescent="0.25">
      <c r="A2694" s="182">
        <v>40001757</v>
      </c>
      <c r="B2694" s="182" t="s">
        <v>2841</v>
      </c>
      <c r="C2694" s="182" t="s">
        <v>224</v>
      </c>
      <c r="D2694" s="182" t="s">
        <v>569</v>
      </c>
      <c r="E2694" s="182" t="s">
        <v>570</v>
      </c>
      <c r="F2694" s="182" t="s">
        <v>570</v>
      </c>
    </row>
    <row r="2695" spans="1:6" x14ac:dyDescent="0.25">
      <c r="A2695" s="182">
        <v>40009342</v>
      </c>
      <c r="B2695" s="182" t="s">
        <v>2842</v>
      </c>
      <c r="C2695" s="182" t="s">
        <v>224</v>
      </c>
      <c r="D2695" s="182" t="s">
        <v>225</v>
      </c>
      <c r="E2695" s="182" t="s">
        <v>226</v>
      </c>
      <c r="F2695" s="182" t="s">
        <v>226</v>
      </c>
    </row>
    <row r="2696" spans="1:6" x14ac:dyDescent="0.25">
      <c r="A2696" s="182">
        <v>40003529</v>
      </c>
      <c r="B2696" s="182" t="s">
        <v>2843</v>
      </c>
      <c r="C2696" s="182" t="s">
        <v>224</v>
      </c>
      <c r="D2696" s="182" t="s">
        <v>306</v>
      </c>
      <c r="E2696" s="182" t="s">
        <v>307</v>
      </c>
      <c r="F2696" s="182" t="s">
        <v>307</v>
      </c>
    </row>
    <row r="2697" spans="1:6" x14ac:dyDescent="0.25">
      <c r="A2697" s="182">
        <v>40008947</v>
      </c>
      <c r="B2697" s="182" t="s">
        <v>2844</v>
      </c>
      <c r="C2697" s="182" t="s">
        <v>224</v>
      </c>
      <c r="D2697" s="182" t="s">
        <v>249</v>
      </c>
      <c r="E2697" s="182" t="s">
        <v>250</v>
      </c>
      <c r="F2697" s="182" t="s">
        <v>250</v>
      </c>
    </row>
    <row r="2698" spans="1:6" x14ac:dyDescent="0.25">
      <c r="A2698" s="182">
        <v>40007600</v>
      </c>
      <c r="B2698" s="182" t="s">
        <v>2845</v>
      </c>
      <c r="C2698" s="182" t="s">
        <v>224</v>
      </c>
      <c r="D2698" s="182" t="s">
        <v>256</v>
      </c>
      <c r="E2698" s="182" t="s">
        <v>257</v>
      </c>
      <c r="F2698" s="182" t="s">
        <v>257</v>
      </c>
    </row>
    <row r="2699" spans="1:6" x14ac:dyDescent="0.25">
      <c r="A2699" s="182">
        <v>40000337</v>
      </c>
      <c r="B2699" s="182" t="s">
        <v>2846</v>
      </c>
      <c r="C2699" s="182" t="s">
        <v>224</v>
      </c>
      <c r="D2699" s="182" t="s">
        <v>256</v>
      </c>
      <c r="E2699" s="182" t="s">
        <v>257</v>
      </c>
      <c r="F2699" s="182" t="s">
        <v>257</v>
      </c>
    </row>
    <row r="2700" spans="1:6" x14ac:dyDescent="0.25">
      <c r="A2700" s="182">
        <v>40002482</v>
      </c>
      <c r="B2700" s="182" t="s">
        <v>2847</v>
      </c>
      <c r="C2700" s="182" t="s">
        <v>224</v>
      </c>
      <c r="D2700" s="182" t="s">
        <v>404</v>
      </c>
      <c r="E2700" s="182" t="s">
        <v>405</v>
      </c>
      <c r="F2700" s="182" t="s">
        <v>405</v>
      </c>
    </row>
    <row r="2701" spans="1:6" x14ac:dyDescent="0.25">
      <c r="A2701" s="182">
        <v>40002681</v>
      </c>
      <c r="B2701" s="182" t="s">
        <v>2848</v>
      </c>
      <c r="C2701" s="182" t="s">
        <v>224</v>
      </c>
      <c r="D2701" s="182" t="s">
        <v>228</v>
      </c>
      <c r="E2701" s="182" t="s">
        <v>229</v>
      </c>
      <c r="F2701" s="182" t="s">
        <v>229</v>
      </c>
    </row>
    <row r="2702" spans="1:6" x14ac:dyDescent="0.25">
      <c r="A2702" s="182">
        <v>40006357</v>
      </c>
      <c r="B2702" s="182" t="s">
        <v>2849</v>
      </c>
      <c r="C2702" s="182" t="s">
        <v>224</v>
      </c>
      <c r="D2702" s="182" t="s">
        <v>277</v>
      </c>
      <c r="E2702" s="182" t="s">
        <v>278</v>
      </c>
      <c r="F2702" s="182" t="s">
        <v>278</v>
      </c>
    </row>
    <row r="2703" spans="1:6" x14ac:dyDescent="0.25">
      <c r="A2703" s="182">
        <v>40005754</v>
      </c>
      <c r="B2703" s="182" t="s">
        <v>2850</v>
      </c>
      <c r="C2703" s="182" t="s">
        <v>224</v>
      </c>
      <c r="D2703" s="182" t="s">
        <v>306</v>
      </c>
      <c r="E2703" s="182" t="s">
        <v>307</v>
      </c>
      <c r="F2703" s="182" t="s">
        <v>307</v>
      </c>
    </row>
    <row r="2704" spans="1:6" x14ac:dyDescent="0.25">
      <c r="A2704" s="182">
        <v>40007211</v>
      </c>
      <c r="B2704" s="182" t="s">
        <v>2851</v>
      </c>
      <c r="C2704" s="182" t="s">
        <v>224</v>
      </c>
      <c r="D2704" s="182" t="s">
        <v>262</v>
      </c>
      <c r="E2704" s="182" t="s">
        <v>263</v>
      </c>
      <c r="F2704" s="182" t="s">
        <v>263</v>
      </c>
    </row>
    <row r="2705" spans="1:6" x14ac:dyDescent="0.25">
      <c r="A2705" s="182">
        <v>40004175</v>
      </c>
      <c r="B2705" s="182" t="s">
        <v>2852</v>
      </c>
      <c r="C2705" s="182" t="s">
        <v>224</v>
      </c>
      <c r="D2705" s="182" t="s">
        <v>265</v>
      </c>
      <c r="E2705" s="182" t="s">
        <v>266</v>
      </c>
      <c r="F2705" s="182" t="s">
        <v>266</v>
      </c>
    </row>
    <row r="2706" spans="1:6" x14ac:dyDescent="0.25">
      <c r="A2706" s="182">
        <v>40005490</v>
      </c>
      <c r="B2706" s="182" t="s">
        <v>2853</v>
      </c>
      <c r="C2706" s="182" t="s">
        <v>224</v>
      </c>
      <c r="D2706" s="182" t="s">
        <v>342</v>
      </c>
      <c r="E2706" s="182" t="s">
        <v>343</v>
      </c>
      <c r="F2706" s="182" t="s">
        <v>343</v>
      </c>
    </row>
    <row r="2707" spans="1:6" x14ac:dyDescent="0.25">
      <c r="A2707" s="182">
        <v>40006332</v>
      </c>
      <c r="B2707" s="182" t="s">
        <v>2854</v>
      </c>
      <c r="C2707" s="182" t="s">
        <v>224</v>
      </c>
      <c r="D2707" s="182" t="s">
        <v>279</v>
      </c>
      <c r="E2707" s="182" t="s">
        <v>280</v>
      </c>
      <c r="F2707" s="182" t="s">
        <v>280</v>
      </c>
    </row>
    <row r="2708" spans="1:6" x14ac:dyDescent="0.25">
      <c r="A2708" s="182">
        <v>40006947</v>
      </c>
      <c r="B2708" s="182" t="s">
        <v>2855</v>
      </c>
      <c r="C2708" s="182" t="s">
        <v>224</v>
      </c>
      <c r="D2708" s="182" t="s">
        <v>303</v>
      </c>
      <c r="E2708" s="182" t="s">
        <v>304</v>
      </c>
      <c r="F2708" s="182" t="s">
        <v>304</v>
      </c>
    </row>
    <row r="2709" spans="1:6" x14ac:dyDescent="0.25">
      <c r="A2709" s="182">
        <v>40003517</v>
      </c>
      <c r="B2709" s="182" t="s">
        <v>2855</v>
      </c>
      <c r="C2709" s="182" t="s">
        <v>224</v>
      </c>
      <c r="D2709" s="182" t="s">
        <v>303</v>
      </c>
      <c r="E2709" s="182" t="s">
        <v>304</v>
      </c>
      <c r="F2709" s="182" t="s">
        <v>304</v>
      </c>
    </row>
    <row r="2710" spans="1:6" x14ac:dyDescent="0.25">
      <c r="A2710" s="182">
        <v>40002359</v>
      </c>
      <c r="B2710" s="182" t="s">
        <v>2856</v>
      </c>
      <c r="C2710" s="182" t="s">
        <v>224</v>
      </c>
      <c r="D2710" s="182" t="s">
        <v>342</v>
      </c>
      <c r="E2710" s="182" t="s">
        <v>343</v>
      </c>
      <c r="F2710" s="182" t="s">
        <v>343</v>
      </c>
    </row>
    <row r="2711" spans="1:6" x14ac:dyDescent="0.25">
      <c r="A2711" s="182">
        <v>40421173</v>
      </c>
      <c r="B2711" s="182" t="s">
        <v>2857</v>
      </c>
      <c r="C2711" s="182" t="s">
        <v>224</v>
      </c>
      <c r="D2711" s="182" t="s">
        <v>485</v>
      </c>
      <c r="E2711" s="182" t="s">
        <v>486</v>
      </c>
      <c r="F2711" s="182" t="s">
        <v>486</v>
      </c>
    </row>
    <row r="2712" spans="1:6" x14ac:dyDescent="0.25">
      <c r="A2712" s="182">
        <v>40420480</v>
      </c>
      <c r="B2712" s="182" t="s">
        <v>2858</v>
      </c>
      <c r="C2712" s="182" t="s">
        <v>231</v>
      </c>
      <c r="D2712" s="182" t="s">
        <v>232</v>
      </c>
      <c r="E2712" s="182" t="s">
        <v>233</v>
      </c>
      <c r="F2712" s="182" t="s">
        <v>233</v>
      </c>
    </row>
    <row r="2713" spans="1:6" x14ac:dyDescent="0.25">
      <c r="A2713" s="182">
        <v>40008543</v>
      </c>
      <c r="B2713" s="182" t="s">
        <v>2859</v>
      </c>
      <c r="C2713" s="182" t="s">
        <v>224</v>
      </c>
      <c r="D2713" s="182" t="s">
        <v>265</v>
      </c>
      <c r="E2713" s="182" t="s">
        <v>266</v>
      </c>
      <c r="F2713" s="182" t="s">
        <v>266</v>
      </c>
    </row>
    <row r="2714" spans="1:6" x14ac:dyDescent="0.25">
      <c r="A2714" s="182">
        <v>40008363</v>
      </c>
      <c r="B2714" s="182" t="s">
        <v>2859</v>
      </c>
      <c r="C2714" s="182" t="s">
        <v>224</v>
      </c>
      <c r="D2714" s="182" t="s">
        <v>449</v>
      </c>
      <c r="E2714" s="182" t="s">
        <v>450</v>
      </c>
      <c r="F2714" s="182" t="s">
        <v>450</v>
      </c>
    </row>
    <row r="2715" spans="1:6" x14ac:dyDescent="0.25">
      <c r="A2715" s="182">
        <v>40008557</v>
      </c>
      <c r="B2715" s="182" t="s">
        <v>2860</v>
      </c>
      <c r="C2715" s="182" t="s">
        <v>224</v>
      </c>
      <c r="D2715" s="182" t="s">
        <v>265</v>
      </c>
      <c r="E2715" s="182" t="s">
        <v>266</v>
      </c>
      <c r="F2715" s="182" t="s">
        <v>266</v>
      </c>
    </row>
    <row r="2716" spans="1:6" x14ac:dyDescent="0.25">
      <c r="A2716" s="182">
        <v>40420199</v>
      </c>
      <c r="B2716" s="182" t="s">
        <v>2861</v>
      </c>
      <c r="C2716" s="182" t="s">
        <v>231</v>
      </c>
      <c r="D2716" s="182" t="s">
        <v>236</v>
      </c>
      <c r="E2716" s="182" t="s">
        <v>237</v>
      </c>
      <c r="F2716" s="182" t="s">
        <v>237</v>
      </c>
    </row>
    <row r="2717" spans="1:6" x14ac:dyDescent="0.25">
      <c r="A2717" s="182">
        <v>40009198</v>
      </c>
      <c r="B2717" s="182" t="s">
        <v>2862</v>
      </c>
      <c r="C2717" s="182" t="s">
        <v>224</v>
      </c>
      <c r="D2717" s="182" t="s">
        <v>333</v>
      </c>
      <c r="E2717" s="182" t="s">
        <v>334</v>
      </c>
      <c r="F2717" s="182" t="s">
        <v>334</v>
      </c>
    </row>
    <row r="2718" spans="1:6" x14ac:dyDescent="0.25">
      <c r="A2718" s="182">
        <v>40005204</v>
      </c>
      <c r="B2718" s="182" t="s">
        <v>2863</v>
      </c>
      <c r="C2718" s="182" t="s">
        <v>224</v>
      </c>
      <c r="D2718" s="182" t="s">
        <v>303</v>
      </c>
      <c r="E2718" s="182" t="s">
        <v>304</v>
      </c>
      <c r="F2718" s="182" t="s">
        <v>304</v>
      </c>
    </row>
    <row r="2719" spans="1:6" x14ac:dyDescent="0.25">
      <c r="A2719" s="182">
        <v>40420023</v>
      </c>
      <c r="B2719" s="182" t="s">
        <v>2864</v>
      </c>
      <c r="C2719" s="182" t="s">
        <v>231</v>
      </c>
      <c r="D2719" s="182" t="s">
        <v>285</v>
      </c>
      <c r="E2719" s="182" t="s">
        <v>286</v>
      </c>
      <c r="F2719" s="182" t="s">
        <v>286</v>
      </c>
    </row>
    <row r="2720" spans="1:6" x14ac:dyDescent="0.25">
      <c r="A2720" s="182">
        <v>40002025</v>
      </c>
      <c r="B2720" s="182" t="s">
        <v>2865</v>
      </c>
      <c r="C2720" s="182" t="s">
        <v>224</v>
      </c>
      <c r="D2720" s="182" t="s">
        <v>277</v>
      </c>
      <c r="E2720" s="182" t="s">
        <v>278</v>
      </c>
      <c r="F2720" s="182" t="s">
        <v>278</v>
      </c>
    </row>
    <row r="2721" spans="1:6" x14ac:dyDescent="0.25">
      <c r="A2721" s="182">
        <v>40006698</v>
      </c>
      <c r="B2721" s="182" t="s">
        <v>2866</v>
      </c>
      <c r="C2721" s="182" t="s">
        <v>224</v>
      </c>
      <c r="D2721" s="182" t="s">
        <v>309</v>
      </c>
      <c r="E2721" s="182" t="s">
        <v>310</v>
      </c>
      <c r="F2721" s="182" t="s">
        <v>310</v>
      </c>
    </row>
    <row r="2722" spans="1:6" x14ac:dyDescent="0.25">
      <c r="A2722" s="182">
        <v>40002297</v>
      </c>
      <c r="B2722" s="182" t="s">
        <v>2867</v>
      </c>
      <c r="C2722" s="182" t="s">
        <v>224</v>
      </c>
      <c r="D2722" s="182" t="s">
        <v>265</v>
      </c>
      <c r="E2722" s="182" t="s">
        <v>266</v>
      </c>
      <c r="F2722" s="182" t="s">
        <v>266</v>
      </c>
    </row>
    <row r="2723" spans="1:6" x14ac:dyDescent="0.25">
      <c r="A2723" s="182">
        <v>40002034</v>
      </c>
      <c r="B2723" s="182" t="s">
        <v>2868</v>
      </c>
      <c r="C2723" s="182" t="s">
        <v>224</v>
      </c>
      <c r="D2723" s="182" t="s">
        <v>262</v>
      </c>
      <c r="E2723" s="182" t="s">
        <v>263</v>
      </c>
      <c r="F2723" s="182" t="s">
        <v>263</v>
      </c>
    </row>
    <row r="2724" spans="1:6" x14ac:dyDescent="0.25">
      <c r="A2724" s="182">
        <v>40005919</v>
      </c>
      <c r="B2724" s="182" t="s">
        <v>2869</v>
      </c>
      <c r="C2724" s="182" t="s">
        <v>224</v>
      </c>
      <c r="D2724" s="182" t="s">
        <v>228</v>
      </c>
      <c r="E2724" s="182" t="s">
        <v>229</v>
      </c>
      <c r="F2724" s="182" t="s">
        <v>229</v>
      </c>
    </row>
    <row r="2725" spans="1:6" x14ac:dyDescent="0.25">
      <c r="A2725" s="182">
        <v>40420264</v>
      </c>
      <c r="B2725" s="182" t="s">
        <v>2870</v>
      </c>
      <c r="C2725" s="182" t="s">
        <v>231</v>
      </c>
      <c r="D2725" s="182" t="s">
        <v>236</v>
      </c>
      <c r="E2725" s="182" t="s">
        <v>237</v>
      </c>
      <c r="F2725" s="182" t="s">
        <v>237</v>
      </c>
    </row>
    <row r="2726" spans="1:6" x14ac:dyDescent="0.25">
      <c r="A2726" s="182">
        <v>40001233</v>
      </c>
      <c r="B2726" s="182" t="s">
        <v>2871</v>
      </c>
      <c r="C2726" s="182" t="s">
        <v>224</v>
      </c>
      <c r="D2726" s="182" t="s">
        <v>363</v>
      </c>
      <c r="E2726" s="182" t="s">
        <v>364</v>
      </c>
      <c r="F2726" s="182" t="s">
        <v>364</v>
      </c>
    </row>
    <row r="2727" spans="1:6" x14ac:dyDescent="0.25">
      <c r="A2727" s="182">
        <v>40000109</v>
      </c>
      <c r="B2727" s="182" t="s">
        <v>2872</v>
      </c>
      <c r="C2727" s="182" t="s">
        <v>224</v>
      </c>
      <c r="D2727" s="182" t="s">
        <v>279</v>
      </c>
      <c r="E2727" s="182" t="s">
        <v>280</v>
      </c>
      <c r="F2727" s="182" t="s">
        <v>280</v>
      </c>
    </row>
    <row r="2728" spans="1:6" x14ac:dyDescent="0.25">
      <c r="A2728" s="182">
        <v>40000024</v>
      </c>
      <c r="B2728" s="182" t="s">
        <v>2873</v>
      </c>
      <c r="C2728" s="182" t="s">
        <v>224</v>
      </c>
      <c r="D2728" s="182" t="s">
        <v>342</v>
      </c>
      <c r="E2728" s="182" t="s">
        <v>343</v>
      </c>
      <c r="F2728" s="182" t="s">
        <v>343</v>
      </c>
    </row>
    <row r="2729" spans="1:6" x14ac:dyDescent="0.25">
      <c r="A2729" s="182">
        <v>40008568</v>
      </c>
      <c r="B2729" s="182" t="s">
        <v>2874</v>
      </c>
      <c r="C2729" s="182" t="s">
        <v>224</v>
      </c>
      <c r="D2729" s="182" t="s">
        <v>225</v>
      </c>
      <c r="E2729" s="182" t="s">
        <v>226</v>
      </c>
      <c r="F2729" s="182" t="s">
        <v>226</v>
      </c>
    </row>
    <row r="2730" spans="1:6" x14ac:dyDescent="0.25">
      <c r="A2730" s="182">
        <v>40008048</v>
      </c>
      <c r="B2730" s="182" t="s">
        <v>2875</v>
      </c>
      <c r="C2730" s="182" t="s">
        <v>224</v>
      </c>
      <c r="D2730" s="182" t="s">
        <v>228</v>
      </c>
      <c r="E2730" s="182" t="s">
        <v>229</v>
      </c>
      <c r="F2730" s="182" t="s">
        <v>229</v>
      </c>
    </row>
    <row r="2731" spans="1:6" x14ac:dyDescent="0.25">
      <c r="A2731" s="182">
        <v>40007810</v>
      </c>
      <c r="B2731" s="182" t="s">
        <v>2876</v>
      </c>
      <c r="C2731" s="182" t="s">
        <v>224</v>
      </c>
      <c r="D2731" s="182" t="s">
        <v>306</v>
      </c>
      <c r="E2731" s="182" t="s">
        <v>307</v>
      </c>
      <c r="F2731" s="182" t="s">
        <v>307</v>
      </c>
    </row>
    <row r="2732" spans="1:6" x14ac:dyDescent="0.25">
      <c r="A2732" s="182">
        <v>40420398</v>
      </c>
      <c r="B2732" s="182" t="s">
        <v>2877</v>
      </c>
      <c r="C2732" s="182" t="s">
        <v>231</v>
      </c>
      <c r="D2732" s="182" t="s">
        <v>236</v>
      </c>
      <c r="E2732" s="182" t="s">
        <v>237</v>
      </c>
      <c r="F2732" s="182" t="s">
        <v>237</v>
      </c>
    </row>
    <row r="2733" spans="1:6" x14ac:dyDescent="0.25">
      <c r="A2733" s="182">
        <v>40420407</v>
      </c>
      <c r="B2733" s="182" t="s">
        <v>2878</v>
      </c>
      <c r="C2733" s="182" t="s">
        <v>231</v>
      </c>
      <c r="D2733" s="182" t="s">
        <v>242</v>
      </c>
      <c r="E2733" s="182" t="s">
        <v>243</v>
      </c>
      <c r="F2733" s="182" t="s">
        <v>243</v>
      </c>
    </row>
    <row r="2734" spans="1:6" x14ac:dyDescent="0.25">
      <c r="A2734" s="182">
        <v>40008818</v>
      </c>
      <c r="B2734" s="182" t="s">
        <v>2879</v>
      </c>
      <c r="C2734" s="182" t="s">
        <v>224</v>
      </c>
      <c r="D2734" s="182" t="s">
        <v>485</v>
      </c>
      <c r="E2734" s="182" t="s">
        <v>486</v>
      </c>
      <c r="F2734" s="182" t="s">
        <v>486</v>
      </c>
    </row>
    <row r="2735" spans="1:6" x14ac:dyDescent="0.25">
      <c r="A2735" s="182">
        <v>40007874</v>
      </c>
      <c r="B2735" s="182" t="s">
        <v>2880</v>
      </c>
      <c r="C2735" s="182" t="s">
        <v>224</v>
      </c>
      <c r="D2735" s="182" t="s">
        <v>322</v>
      </c>
      <c r="E2735" s="182" t="s">
        <v>323</v>
      </c>
      <c r="F2735" s="182" t="s">
        <v>323</v>
      </c>
    </row>
    <row r="2736" spans="1:6" x14ac:dyDescent="0.25">
      <c r="A2736" s="182">
        <v>40005922</v>
      </c>
      <c r="B2736" s="182" t="s">
        <v>2881</v>
      </c>
      <c r="C2736" s="182" t="s">
        <v>224</v>
      </c>
      <c r="D2736" s="182" t="s">
        <v>438</v>
      </c>
      <c r="E2736" s="182" t="s">
        <v>439</v>
      </c>
      <c r="F2736" s="182" t="s">
        <v>439</v>
      </c>
    </row>
    <row r="2737" spans="1:6" x14ac:dyDescent="0.25">
      <c r="A2737" s="182">
        <v>40003367</v>
      </c>
      <c r="B2737" s="182" t="s">
        <v>2882</v>
      </c>
      <c r="C2737" s="182" t="s">
        <v>224</v>
      </c>
      <c r="D2737" s="182" t="s">
        <v>309</v>
      </c>
      <c r="E2737" s="182" t="s">
        <v>310</v>
      </c>
      <c r="F2737" s="182" t="s">
        <v>310</v>
      </c>
    </row>
    <row r="2738" spans="1:6" x14ac:dyDescent="0.25">
      <c r="A2738" s="182">
        <v>40421132</v>
      </c>
      <c r="B2738" s="182" t="s">
        <v>2883</v>
      </c>
      <c r="C2738" s="182" t="s">
        <v>231</v>
      </c>
      <c r="D2738" s="182" t="s">
        <v>232</v>
      </c>
      <c r="E2738" s="182" t="s">
        <v>233</v>
      </c>
      <c r="F2738" s="182" t="s">
        <v>233</v>
      </c>
    </row>
    <row r="2739" spans="1:6" x14ac:dyDescent="0.25">
      <c r="A2739" s="182">
        <v>40003146</v>
      </c>
      <c r="B2739" s="182" t="s">
        <v>2884</v>
      </c>
      <c r="C2739" s="182" t="s">
        <v>224</v>
      </c>
      <c r="D2739" s="182" t="s">
        <v>376</v>
      </c>
      <c r="E2739" s="182" t="s">
        <v>377</v>
      </c>
      <c r="F2739" s="182" t="s">
        <v>377</v>
      </c>
    </row>
    <row r="2740" spans="1:6" x14ac:dyDescent="0.25">
      <c r="A2740" s="182">
        <v>40002839</v>
      </c>
      <c r="B2740" s="182" t="s">
        <v>2885</v>
      </c>
      <c r="C2740" s="182" t="s">
        <v>224</v>
      </c>
      <c r="D2740" s="182" t="s">
        <v>404</v>
      </c>
      <c r="E2740" s="182" t="s">
        <v>405</v>
      </c>
      <c r="F2740" s="182" t="s">
        <v>405</v>
      </c>
    </row>
    <row r="2741" spans="1:6" x14ac:dyDescent="0.25">
      <c r="A2741" s="182">
        <v>40009319</v>
      </c>
      <c r="B2741" s="182" t="s">
        <v>2886</v>
      </c>
      <c r="C2741" s="182" t="s">
        <v>224</v>
      </c>
      <c r="D2741" s="182" t="s">
        <v>265</v>
      </c>
      <c r="E2741" s="182" t="s">
        <v>266</v>
      </c>
      <c r="F2741" s="182" t="s">
        <v>266</v>
      </c>
    </row>
    <row r="2742" spans="1:6" x14ac:dyDescent="0.25">
      <c r="A2742" s="182">
        <v>40008576</v>
      </c>
      <c r="B2742" s="182" t="s">
        <v>2887</v>
      </c>
      <c r="C2742" s="182" t="s">
        <v>224</v>
      </c>
      <c r="D2742" s="182" t="s">
        <v>1994</v>
      </c>
      <c r="E2742" s="182" t="s">
        <v>1995</v>
      </c>
      <c r="F2742" s="182" t="s">
        <v>1995</v>
      </c>
    </row>
    <row r="2743" spans="1:6" x14ac:dyDescent="0.25">
      <c r="A2743" s="182">
        <v>40002284</v>
      </c>
      <c r="B2743" s="182" t="s">
        <v>2888</v>
      </c>
      <c r="C2743" s="182" t="s">
        <v>224</v>
      </c>
      <c r="D2743" s="182" t="s">
        <v>249</v>
      </c>
      <c r="E2743" s="182" t="s">
        <v>250</v>
      </c>
      <c r="F2743" s="182" t="s">
        <v>250</v>
      </c>
    </row>
    <row r="2744" spans="1:6" x14ac:dyDescent="0.25">
      <c r="A2744" s="182">
        <v>40003638</v>
      </c>
      <c r="B2744" s="182" t="s">
        <v>2889</v>
      </c>
      <c r="C2744" s="182" t="s">
        <v>224</v>
      </c>
      <c r="D2744" s="182" t="s">
        <v>249</v>
      </c>
      <c r="E2744" s="182" t="s">
        <v>250</v>
      </c>
      <c r="F2744" s="182" t="s">
        <v>250</v>
      </c>
    </row>
    <row r="2745" spans="1:6" x14ac:dyDescent="0.25">
      <c r="A2745" s="182">
        <v>40002255</v>
      </c>
      <c r="B2745" s="182" t="s">
        <v>2890</v>
      </c>
      <c r="C2745" s="182" t="s">
        <v>224</v>
      </c>
      <c r="D2745" s="182" t="s">
        <v>249</v>
      </c>
      <c r="E2745" s="182" t="s">
        <v>250</v>
      </c>
      <c r="F2745" s="182" t="s">
        <v>250</v>
      </c>
    </row>
    <row r="2746" spans="1:6" x14ac:dyDescent="0.25">
      <c r="A2746" s="182">
        <v>40009792</v>
      </c>
      <c r="B2746" s="182" t="s">
        <v>2891</v>
      </c>
      <c r="C2746" s="182" t="s">
        <v>224</v>
      </c>
      <c r="D2746" s="182" t="s">
        <v>277</v>
      </c>
      <c r="E2746" s="182" t="s">
        <v>278</v>
      </c>
      <c r="F2746" s="182" t="s">
        <v>278</v>
      </c>
    </row>
    <row r="2747" spans="1:6" x14ac:dyDescent="0.25">
      <c r="A2747" s="182">
        <v>40001808</v>
      </c>
      <c r="B2747" s="182" t="s">
        <v>2892</v>
      </c>
      <c r="C2747" s="182" t="s">
        <v>224</v>
      </c>
      <c r="D2747" s="182" t="s">
        <v>306</v>
      </c>
      <c r="E2747" s="182" t="s">
        <v>307</v>
      </c>
      <c r="F2747" s="182" t="s">
        <v>307</v>
      </c>
    </row>
    <row r="2748" spans="1:6" x14ac:dyDescent="0.25">
      <c r="A2748" s="182">
        <v>40003231</v>
      </c>
      <c r="B2748" s="182" t="s">
        <v>2893</v>
      </c>
      <c r="C2748" s="182" t="s">
        <v>224</v>
      </c>
      <c r="D2748" s="182" t="s">
        <v>368</v>
      </c>
      <c r="E2748" s="182" t="s">
        <v>369</v>
      </c>
      <c r="F2748" s="182" t="s">
        <v>369</v>
      </c>
    </row>
    <row r="2749" spans="1:6" x14ac:dyDescent="0.25">
      <c r="A2749" s="182">
        <v>40003591</v>
      </c>
      <c r="B2749" s="182" t="s">
        <v>2894</v>
      </c>
      <c r="C2749" s="182" t="s">
        <v>224</v>
      </c>
      <c r="D2749" s="182" t="s">
        <v>279</v>
      </c>
      <c r="E2749" s="182" t="s">
        <v>280</v>
      </c>
      <c r="F2749" s="182" t="s">
        <v>280</v>
      </c>
    </row>
    <row r="2750" spans="1:6" x14ac:dyDescent="0.25">
      <c r="A2750" s="182">
        <v>40008297</v>
      </c>
      <c r="B2750" s="182" t="s">
        <v>2895</v>
      </c>
      <c r="C2750" s="182" t="s">
        <v>224</v>
      </c>
      <c r="D2750" s="182" t="s">
        <v>438</v>
      </c>
      <c r="E2750" s="182" t="s">
        <v>439</v>
      </c>
      <c r="F2750" s="182" t="s">
        <v>439</v>
      </c>
    </row>
    <row r="2751" spans="1:6" x14ac:dyDescent="0.25">
      <c r="A2751" s="182">
        <v>40002730</v>
      </c>
      <c r="B2751" s="182" t="s">
        <v>2896</v>
      </c>
      <c r="C2751" s="182" t="s">
        <v>224</v>
      </c>
      <c r="D2751" s="182" t="s">
        <v>438</v>
      </c>
      <c r="E2751" s="182" t="s">
        <v>439</v>
      </c>
      <c r="F2751" s="182" t="s">
        <v>439</v>
      </c>
    </row>
    <row r="2752" spans="1:6" x14ac:dyDescent="0.25">
      <c r="A2752" s="182">
        <v>40008334</v>
      </c>
      <c r="B2752" s="182" t="s">
        <v>2897</v>
      </c>
      <c r="C2752" s="182" t="s">
        <v>224</v>
      </c>
      <c r="D2752" s="182" t="s">
        <v>333</v>
      </c>
      <c r="E2752" s="182" t="s">
        <v>334</v>
      </c>
      <c r="F2752" s="182" t="s">
        <v>334</v>
      </c>
    </row>
    <row r="2753" spans="1:6" x14ac:dyDescent="0.25">
      <c r="A2753" s="182">
        <v>40001631</v>
      </c>
      <c r="B2753" s="182" t="s">
        <v>2898</v>
      </c>
      <c r="C2753" s="182" t="s">
        <v>224</v>
      </c>
      <c r="D2753" s="182" t="s">
        <v>333</v>
      </c>
      <c r="E2753" s="182" t="s">
        <v>334</v>
      </c>
      <c r="F2753" s="182" t="s">
        <v>334</v>
      </c>
    </row>
    <row r="2754" spans="1:6" x14ac:dyDescent="0.25">
      <c r="A2754" s="182">
        <v>40003264</v>
      </c>
      <c r="B2754" s="182" t="s">
        <v>2899</v>
      </c>
      <c r="C2754" s="182" t="s">
        <v>224</v>
      </c>
      <c r="D2754" s="182" t="s">
        <v>228</v>
      </c>
      <c r="E2754" s="182" t="s">
        <v>229</v>
      </c>
      <c r="F2754" s="182" t="s">
        <v>229</v>
      </c>
    </row>
    <row r="2755" spans="1:6" x14ac:dyDescent="0.25">
      <c r="A2755" s="182">
        <v>40003224</v>
      </c>
      <c r="B2755" s="182" t="s">
        <v>2900</v>
      </c>
      <c r="C2755" s="182" t="s">
        <v>224</v>
      </c>
      <c r="D2755" s="182" t="s">
        <v>228</v>
      </c>
      <c r="E2755" s="182" t="s">
        <v>229</v>
      </c>
      <c r="F2755" s="182" t="s">
        <v>229</v>
      </c>
    </row>
    <row r="2756" spans="1:6" x14ac:dyDescent="0.25">
      <c r="A2756" s="182">
        <v>40005595</v>
      </c>
      <c r="B2756" s="182" t="s">
        <v>2901</v>
      </c>
      <c r="C2756" s="182" t="s">
        <v>224</v>
      </c>
      <c r="D2756" s="182" t="s">
        <v>449</v>
      </c>
      <c r="E2756" s="182" t="s">
        <v>450</v>
      </c>
      <c r="F2756" s="182" t="s">
        <v>450</v>
      </c>
    </row>
    <row r="2757" spans="1:6" x14ac:dyDescent="0.25">
      <c r="A2757" s="182">
        <v>40006639</v>
      </c>
      <c r="B2757" s="182" t="s">
        <v>2902</v>
      </c>
      <c r="C2757" s="182" t="s">
        <v>224</v>
      </c>
      <c r="D2757" s="182" t="s">
        <v>291</v>
      </c>
      <c r="E2757" s="182" t="s">
        <v>292</v>
      </c>
      <c r="F2757" s="182" t="s">
        <v>292</v>
      </c>
    </row>
    <row r="2758" spans="1:6" x14ac:dyDescent="0.25">
      <c r="A2758" s="182">
        <v>40007406</v>
      </c>
      <c r="B2758" s="182" t="s">
        <v>2903</v>
      </c>
      <c r="C2758" s="182" t="s">
        <v>224</v>
      </c>
      <c r="D2758" s="182" t="s">
        <v>249</v>
      </c>
      <c r="E2758" s="182" t="s">
        <v>250</v>
      </c>
      <c r="F2758" s="182" t="s">
        <v>250</v>
      </c>
    </row>
    <row r="2759" spans="1:6" x14ac:dyDescent="0.25">
      <c r="A2759" s="182">
        <v>40001490</v>
      </c>
      <c r="B2759" s="182" t="s">
        <v>2904</v>
      </c>
      <c r="C2759" s="182" t="s">
        <v>224</v>
      </c>
      <c r="D2759" s="182" t="s">
        <v>342</v>
      </c>
      <c r="E2759" s="182" t="s">
        <v>343</v>
      </c>
      <c r="F2759" s="182" t="s">
        <v>343</v>
      </c>
    </row>
    <row r="2760" spans="1:6" x14ac:dyDescent="0.25">
      <c r="A2760" s="182">
        <v>40006074</v>
      </c>
      <c r="B2760" s="182" t="s">
        <v>2905</v>
      </c>
      <c r="C2760" s="182" t="s">
        <v>224</v>
      </c>
      <c r="D2760" s="182" t="s">
        <v>315</v>
      </c>
      <c r="E2760" s="182" t="s">
        <v>316</v>
      </c>
      <c r="F2760" s="182" t="s">
        <v>316</v>
      </c>
    </row>
    <row r="2761" spans="1:6" x14ac:dyDescent="0.25">
      <c r="A2761" s="182">
        <v>40006091</v>
      </c>
      <c r="B2761" s="182" t="s">
        <v>2906</v>
      </c>
      <c r="C2761" s="182" t="s">
        <v>224</v>
      </c>
      <c r="D2761" s="182" t="s">
        <v>315</v>
      </c>
      <c r="E2761" s="182" t="s">
        <v>316</v>
      </c>
      <c r="F2761" s="182" t="s">
        <v>316</v>
      </c>
    </row>
    <row r="2762" spans="1:6" x14ac:dyDescent="0.25">
      <c r="A2762" s="182">
        <v>40000625</v>
      </c>
      <c r="B2762" s="182" t="s">
        <v>2906</v>
      </c>
      <c r="C2762" s="182" t="s">
        <v>224</v>
      </c>
      <c r="D2762" s="182" t="s">
        <v>291</v>
      </c>
      <c r="E2762" s="182" t="s">
        <v>292</v>
      </c>
      <c r="F2762" s="182" t="s">
        <v>292</v>
      </c>
    </row>
    <row r="2763" spans="1:6" x14ac:dyDescent="0.25">
      <c r="A2763" s="182">
        <v>40002578</v>
      </c>
      <c r="B2763" s="182" t="s">
        <v>2907</v>
      </c>
      <c r="C2763" s="182" t="s">
        <v>224</v>
      </c>
      <c r="D2763" s="182" t="s">
        <v>291</v>
      </c>
      <c r="E2763" s="182" t="s">
        <v>292</v>
      </c>
      <c r="F2763" s="182" t="s">
        <v>292</v>
      </c>
    </row>
    <row r="2764" spans="1:6" x14ac:dyDescent="0.25">
      <c r="A2764" s="182">
        <v>40004548</v>
      </c>
      <c r="B2764" s="182" t="s">
        <v>2908</v>
      </c>
      <c r="C2764" s="182" t="s">
        <v>224</v>
      </c>
      <c r="D2764" s="182" t="s">
        <v>342</v>
      </c>
      <c r="E2764" s="182" t="s">
        <v>343</v>
      </c>
      <c r="F2764" s="182" t="s">
        <v>343</v>
      </c>
    </row>
    <row r="2765" spans="1:6" x14ac:dyDescent="0.25">
      <c r="A2765" s="182">
        <v>40420903</v>
      </c>
      <c r="B2765" s="182" t="s">
        <v>2909</v>
      </c>
      <c r="C2765" s="182" t="s">
        <v>231</v>
      </c>
      <c r="D2765" s="182" t="s">
        <v>232</v>
      </c>
      <c r="E2765" s="182" t="s">
        <v>233</v>
      </c>
      <c r="F2765" s="182" t="s">
        <v>233</v>
      </c>
    </row>
    <row r="2766" spans="1:6" x14ac:dyDescent="0.25">
      <c r="A2766" s="182">
        <v>40002211</v>
      </c>
      <c r="B2766" s="182" t="s">
        <v>2910</v>
      </c>
      <c r="C2766" s="182" t="s">
        <v>224</v>
      </c>
      <c r="D2766" s="182" t="s">
        <v>303</v>
      </c>
      <c r="E2766" s="182" t="s">
        <v>304</v>
      </c>
      <c r="F2766" s="182" t="s">
        <v>304</v>
      </c>
    </row>
    <row r="2767" spans="1:6" x14ac:dyDescent="0.25">
      <c r="A2767" s="182">
        <v>40420487</v>
      </c>
      <c r="B2767" s="182" t="s">
        <v>2911</v>
      </c>
      <c r="C2767" s="182" t="s">
        <v>231</v>
      </c>
      <c r="D2767" s="182" t="s">
        <v>232</v>
      </c>
      <c r="E2767" s="182" t="s">
        <v>233</v>
      </c>
      <c r="F2767" s="182" t="s">
        <v>233</v>
      </c>
    </row>
    <row r="2768" spans="1:6" x14ac:dyDescent="0.25">
      <c r="A2768" s="182">
        <v>40420807</v>
      </c>
      <c r="B2768" s="182" t="s">
        <v>2912</v>
      </c>
      <c r="C2768" s="182" t="s">
        <v>231</v>
      </c>
      <c r="D2768" s="182" t="s">
        <v>232</v>
      </c>
      <c r="E2768" s="182" t="s">
        <v>233</v>
      </c>
      <c r="F2768" s="182" t="s">
        <v>233</v>
      </c>
    </row>
    <row r="2769" spans="1:6" x14ac:dyDescent="0.25">
      <c r="A2769" s="182">
        <v>40008580</v>
      </c>
      <c r="B2769" s="182" t="s">
        <v>2913</v>
      </c>
      <c r="C2769" s="182" t="s">
        <v>224</v>
      </c>
      <c r="D2769" s="182" t="s">
        <v>277</v>
      </c>
      <c r="E2769" s="182" t="s">
        <v>278</v>
      </c>
      <c r="F2769" s="182" t="s">
        <v>278</v>
      </c>
    </row>
    <row r="2770" spans="1:6" x14ac:dyDescent="0.25">
      <c r="A2770" s="182">
        <v>40004479</v>
      </c>
      <c r="B2770" s="182" t="s">
        <v>2914</v>
      </c>
      <c r="C2770" s="182" t="s">
        <v>224</v>
      </c>
      <c r="D2770" s="182" t="s">
        <v>306</v>
      </c>
      <c r="E2770" s="182" t="s">
        <v>307</v>
      </c>
      <c r="F2770" s="182" t="s">
        <v>307</v>
      </c>
    </row>
    <row r="2771" spans="1:6" x14ac:dyDescent="0.25">
      <c r="A2771" s="182">
        <v>40007939</v>
      </c>
      <c r="B2771" s="182" t="s">
        <v>2915</v>
      </c>
      <c r="C2771" s="182" t="s">
        <v>224</v>
      </c>
      <c r="D2771" s="182" t="s">
        <v>322</v>
      </c>
      <c r="E2771" s="182" t="s">
        <v>323</v>
      </c>
      <c r="F2771" s="182" t="s">
        <v>323</v>
      </c>
    </row>
    <row r="2772" spans="1:6" x14ac:dyDescent="0.25">
      <c r="A2772" s="182">
        <v>40420675</v>
      </c>
      <c r="B2772" s="182" t="s">
        <v>2916</v>
      </c>
      <c r="C2772" s="182" t="s">
        <v>231</v>
      </c>
      <c r="D2772" s="182" t="s">
        <v>232</v>
      </c>
      <c r="E2772" s="182" t="s">
        <v>233</v>
      </c>
      <c r="F2772" s="182" t="s">
        <v>233</v>
      </c>
    </row>
    <row r="2773" spans="1:6" x14ac:dyDescent="0.25">
      <c r="A2773" s="182">
        <v>40006336</v>
      </c>
      <c r="B2773" s="182" t="s">
        <v>2917</v>
      </c>
      <c r="C2773" s="182" t="s">
        <v>224</v>
      </c>
      <c r="D2773" s="182" t="s">
        <v>322</v>
      </c>
      <c r="E2773" s="182" t="s">
        <v>323</v>
      </c>
      <c r="F2773" s="182" t="s">
        <v>323</v>
      </c>
    </row>
    <row r="2774" spans="1:6" x14ac:dyDescent="0.25">
      <c r="A2774" s="182">
        <v>40002779</v>
      </c>
      <c r="B2774" s="182" t="s">
        <v>2918</v>
      </c>
      <c r="C2774" s="182" t="s">
        <v>224</v>
      </c>
      <c r="D2774" s="182" t="s">
        <v>225</v>
      </c>
      <c r="E2774" s="182" t="s">
        <v>226</v>
      </c>
      <c r="F2774" s="182" t="s">
        <v>226</v>
      </c>
    </row>
    <row r="2775" spans="1:6" x14ac:dyDescent="0.25">
      <c r="A2775" s="182">
        <v>40000143</v>
      </c>
      <c r="B2775" s="182" t="s">
        <v>2919</v>
      </c>
      <c r="C2775" s="182" t="s">
        <v>224</v>
      </c>
      <c r="D2775" s="182" t="s">
        <v>252</v>
      </c>
      <c r="E2775" s="182" t="s">
        <v>253</v>
      </c>
      <c r="F2775" s="182" t="s">
        <v>253</v>
      </c>
    </row>
    <row r="2776" spans="1:6" x14ac:dyDescent="0.25">
      <c r="A2776" s="182">
        <v>40004357</v>
      </c>
      <c r="B2776" s="182" t="s">
        <v>2920</v>
      </c>
      <c r="C2776" s="182" t="s">
        <v>224</v>
      </c>
      <c r="D2776" s="182" t="s">
        <v>306</v>
      </c>
      <c r="E2776" s="182" t="s">
        <v>307</v>
      </c>
      <c r="F2776" s="182" t="s">
        <v>307</v>
      </c>
    </row>
    <row r="2777" spans="1:6" x14ac:dyDescent="0.25">
      <c r="A2777" s="182">
        <v>40001998</v>
      </c>
      <c r="B2777" s="182" t="s">
        <v>2921</v>
      </c>
      <c r="C2777" s="182" t="s">
        <v>224</v>
      </c>
      <c r="D2777" s="182" t="s">
        <v>265</v>
      </c>
      <c r="E2777" s="182" t="s">
        <v>266</v>
      </c>
      <c r="F2777" s="182" t="s">
        <v>266</v>
      </c>
    </row>
    <row r="2778" spans="1:6" x14ac:dyDescent="0.25">
      <c r="A2778" s="182">
        <v>40004405</v>
      </c>
      <c r="B2778" s="182" t="s">
        <v>2922</v>
      </c>
      <c r="C2778" s="182" t="s">
        <v>224</v>
      </c>
      <c r="D2778" s="182" t="s">
        <v>256</v>
      </c>
      <c r="E2778" s="182" t="s">
        <v>257</v>
      </c>
      <c r="F2778" s="182" t="s">
        <v>257</v>
      </c>
    </row>
    <row r="2779" spans="1:6" x14ac:dyDescent="0.25">
      <c r="A2779" s="182">
        <v>40003914</v>
      </c>
      <c r="B2779" s="182" t="s">
        <v>2923</v>
      </c>
      <c r="C2779" s="182" t="s">
        <v>224</v>
      </c>
      <c r="D2779" s="182" t="s">
        <v>277</v>
      </c>
      <c r="E2779" s="182" t="s">
        <v>278</v>
      </c>
      <c r="F2779" s="182" t="s">
        <v>278</v>
      </c>
    </row>
    <row r="2780" spans="1:6" x14ac:dyDescent="0.25">
      <c r="A2780" s="182">
        <v>40003333</v>
      </c>
      <c r="B2780" s="182" t="s">
        <v>2924</v>
      </c>
      <c r="C2780" s="182" t="s">
        <v>224</v>
      </c>
      <c r="D2780" s="182" t="s">
        <v>303</v>
      </c>
      <c r="E2780" s="182" t="s">
        <v>304</v>
      </c>
      <c r="F2780" s="182" t="s">
        <v>304</v>
      </c>
    </row>
    <row r="2781" spans="1:6" x14ac:dyDescent="0.25">
      <c r="A2781" s="182">
        <v>40007554</v>
      </c>
      <c r="B2781" s="182" t="s">
        <v>2925</v>
      </c>
      <c r="C2781" s="182" t="s">
        <v>224</v>
      </c>
      <c r="D2781" s="182" t="s">
        <v>322</v>
      </c>
      <c r="E2781" s="182" t="s">
        <v>323</v>
      </c>
      <c r="F2781" s="182" t="s">
        <v>323</v>
      </c>
    </row>
    <row r="2782" spans="1:6" x14ac:dyDescent="0.25">
      <c r="A2782" s="182">
        <v>40008388</v>
      </c>
      <c r="B2782" s="182" t="s">
        <v>2926</v>
      </c>
      <c r="C2782" s="182" t="s">
        <v>224</v>
      </c>
      <c r="D2782" s="182" t="s">
        <v>225</v>
      </c>
      <c r="E2782" s="182" t="s">
        <v>226</v>
      </c>
      <c r="F2782" s="182" t="s">
        <v>226</v>
      </c>
    </row>
    <row r="2783" spans="1:6" x14ac:dyDescent="0.25">
      <c r="A2783" s="182">
        <v>40005801</v>
      </c>
      <c r="B2783" s="182" t="s">
        <v>2927</v>
      </c>
      <c r="C2783" s="182" t="s">
        <v>224</v>
      </c>
      <c r="D2783" s="182" t="s">
        <v>279</v>
      </c>
      <c r="E2783" s="182" t="s">
        <v>280</v>
      </c>
      <c r="F2783" s="182" t="s">
        <v>280</v>
      </c>
    </row>
    <row r="2784" spans="1:6" x14ac:dyDescent="0.25">
      <c r="A2784" s="182">
        <v>40008117</v>
      </c>
      <c r="B2784" s="182" t="s">
        <v>2928</v>
      </c>
      <c r="C2784" s="182" t="s">
        <v>224</v>
      </c>
      <c r="D2784" s="182" t="s">
        <v>449</v>
      </c>
      <c r="E2784" s="182" t="s">
        <v>450</v>
      </c>
      <c r="F2784" s="182" t="s">
        <v>450</v>
      </c>
    </row>
    <row r="2785" spans="1:6" x14ac:dyDescent="0.25">
      <c r="A2785" s="182">
        <v>40001130</v>
      </c>
      <c r="B2785" s="182" t="s">
        <v>2929</v>
      </c>
      <c r="C2785" s="182" t="s">
        <v>224</v>
      </c>
      <c r="D2785" s="182" t="s">
        <v>363</v>
      </c>
      <c r="E2785" s="182" t="s">
        <v>364</v>
      </c>
      <c r="F2785" s="182" t="s">
        <v>364</v>
      </c>
    </row>
    <row r="2786" spans="1:6" x14ac:dyDescent="0.25">
      <c r="A2786" s="182">
        <v>40420520</v>
      </c>
      <c r="B2786" s="182" t="s">
        <v>2930</v>
      </c>
      <c r="C2786" s="182" t="s">
        <v>231</v>
      </c>
      <c r="D2786" s="182" t="s">
        <v>242</v>
      </c>
      <c r="E2786" s="182" t="s">
        <v>243</v>
      </c>
      <c r="F2786" s="182" t="s">
        <v>243</v>
      </c>
    </row>
    <row r="2787" spans="1:6" x14ac:dyDescent="0.25">
      <c r="A2787" s="182">
        <v>40003267</v>
      </c>
      <c r="B2787" s="182" t="s">
        <v>2931</v>
      </c>
      <c r="C2787" s="182" t="s">
        <v>224</v>
      </c>
      <c r="D2787" s="182" t="s">
        <v>303</v>
      </c>
      <c r="E2787" s="182" t="s">
        <v>304</v>
      </c>
      <c r="F2787" s="182" t="s">
        <v>304</v>
      </c>
    </row>
    <row r="2788" spans="1:6" x14ac:dyDescent="0.25">
      <c r="A2788" s="182">
        <v>40420014</v>
      </c>
      <c r="B2788" s="182" t="s">
        <v>2932</v>
      </c>
      <c r="C2788" s="182" t="s">
        <v>231</v>
      </c>
      <c r="D2788" s="182" t="s">
        <v>242</v>
      </c>
      <c r="E2788" s="182" t="s">
        <v>243</v>
      </c>
      <c r="F2788" s="182" t="s">
        <v>243</v>
      </c>
    </row>
    <row r="2789" spans="1:6" x14ac:dyDescent="0.25">
      <c r="A2789" s="182">
        <v>40006333</v>
      </c>
      <c r="B2789" s="182" t="s">
        <v>2933</v>
      </c>
      <c r="C2789" s="182" t="s">
        <v>224</v>
      </c>
      <c r="D2789" s="182" t="s">
        <v>363</v>
      </c>
      <c r="E2789" s="182" t="s">
        <v>364</v>
      </c>
      <c r="F2789" s="182" t="s">
        <v>364</v>
      </c>
    </row>
    <row r="2790" spans="1:6" x14ac:dyDescent="0.25">
      <c r="A2790" s="182">
        <v>40420178</v>
      </c>
      <c r="B2790" s="182" t="s">
        <v>2934</v>
      </c>
      <c r="C2790" s="182" t="s">
        <v>231</v>
      </c>
      <c r="D2790" s="182" t="s">
        <v>236</v>
      </c>
      <c r="E2790" s="182" t="s">
        <v>237</v>
      </c>
      <c r="F2790" s="182" t="s">
        <v>237</v>
      </c>
    </row>
    <row r="2791" spans="1:6" x14ac:dyDescent="0.25">
      <c r="A2791" s="182">
        <v>40000086</v>
      </c>
      <c r="B2791" s="182" t="s">
        <v>2935</v>
      </c>
      <c r="C2791" s="182" t="s">
        <v>224</v>
      </c>
      <c r="D2791" s="182" t="s">
        <v>225</v>
      </c>
      <c r="E2791" s="182" t="s">
        <v>226</v>
      </c>
      <c r="F2791" s="182" t="s">
        <v>226</v>
      </c>
    </row>
    <row r="2792" spans="1:6" x14ac:dyDescent="0.25">
      <c r="A2792" s="182">
        <v>40007483</v>
      </c>
      <c r="B2792" s="182" t="s">
        <v>2936</v>
      </c>
      <c r="C2792" s="182" t="s">
        <v>224</v>
      </c>
      <c r="D2792" s="182" t="s">
        <v>1733</v>
      </c>
      <c r="E2792" s="182" t="s">
        <v>1734</v>
      </c>
      <c r="F2792" s="182" t="s">
        <v>1734</v>
      </c>
    </row>
    <row r="2793" spans="1:6" x14ac:dyDescent="0.25">
      <c r="A2793" s="182">
        <v>40008723</v>
      </c>
      <c r="B2793" s="182" t="s">
        <v>2937</v>
      </c>
      <c r="C2793" s="182" t="s">
        <v>224</v>
      </c>
      <c r="D2793" s="182" t="s">
        <v>569</v>
      </c>
      <c r="E2793" s="182" t="s">
        <v>570</v>
      </c>
      <c r="F2793" s="182" t="s">
        <v>570</v>
      </c>
    </row>
    <row r="2794" spans="1:6" x14ac:dyDescent="0.25">
      <c r="A2794" s="182">
        <v>40009531</v>
      </c>
      <c r="B2794" s="182" t="s">
        <v>2938</v>
      </c>
      <c r="C2794" s="182" t="s">
        <v>224</v>
      </c>
      <c r="D2794" s="182" t="s">
        <v>249</v>
      </c>
      <c r="E2794" s="182" t="s">
        <v>250</v>
      </c>
      <c r="F2794" s="182" t="s">
        <v>250</v>
      </c>
    </row>
    <row r="2795" spans="1:6" x14ac:dyDescent="0.25">
      <c r="A2795" s="182">
        <v>40420039</v>
      </c>
      <c r="B2795" s="182" t="s">
        <v>2939</v>
      </c>
      <c r="C2795" s="182" t="s">
        <v>231</v>
      </c>
      <c r="D2795" s="182" t="s">
        <v>285</v>
      </c>
      <c r="E2795" s="182" t="s">
        <v>286</v>
      </c>
      <c r="F2795" s="182" t="s">
        <v>286</v>
      </c>
    </row>
    <row r="2796" spans="1:6" x14ac:dyDescent="0.25">
      <c r="A2796" s="182">
        <v>40424236</v>
      </c>
      <c r="B2796" s="182" t="s">
        <v>2940</v>
      </c>
      <c r="C2796" s="182" t="s">
        <v>231</v>
      </c>
      <c r="D2796" s="182" t="s">
        <v>338</v>
      </c>
      <c r="E2796" s="182" t="s">
        <v>339</v>
      </c>
      <c r="F2796" s="182" t="s">
        <v>339</v>
      </c>
    </row>
    <row r="2797" spans="1:6" x14ac:dyDescent="0.25">
      <c r="A2797" s="182">
        <v>40420104</v>
      </c>
      <c r="B2797" s="182" t="s">
        <v>2941</v>
      </c>
      <c r="C2797" s="182" t="s">
        <v>231</v>
      </c>
      <c r="D2797" s="182" t="s">
        <v>232</v>
      </c>
      <c r="E2797" s="182" t="s">
        <v>233</v>
      </c>
      <c r="F2797" s="182" t="s">
        <v>233</v>
      </c>
    </row>
    <row r="2798" spans="1:6" x14ac:dyDescent="0.25">
      <c r="A2798" s="182">
        <v>40420019</v>
      </c>
      <c r="B2798" s="182" t="s">
        <v>2942</v>
      </c>
      <c r="C2798" s="182" t="s">
        <v>231</v>
      </c>
      <c r="D2798" s="182" t="s">
        <v>232</v>
      </c>
      <c r="E2798" s="182" t="s">
        <v>233</v>
      </c>
      <c r="F2798" s="182" t="s">
        <v>233</v>
      </c>
    </row>
    <row r="2799" spans="1:6" x14ac:dyDescent="0.25">
      <c r="A2799" s="182">
        <v>40004429</v>
      </c>
      <c r="B2799" s="182" t="s">
        <v>2943</v>
      </c>
      <c r="C2799" s="182" t="s">
        <v>224</v>
      </c>
      <c r="D2799" s="182" t="s">
        <v>291</v>
      </c>
      <c r="E2799" s="182" t="s">
        <v>292</v>
      </c>
      <c r="F2799" s="182" t="s">
        <v>292</v>
      </c>
    </row>
    <row r="2800" spans="1:6" x14ac:dyDescent="0.25">
      <c r="A2800" s="182">
        <v>40005978</v>
      </c>
      <c r="B2800" s="182" t="s">
        <v>2944</v>
      </c>
      <c r="C2800" s="182" t="s">
        <v>224</v>
      </c>
      <c r="D2800" s="182" t="s">
        <v>291</v>
      </c>
      <c r="E2800" s="182" t="s">
        <v>292</v>
      </c>
      <c r="F2800" s="182" t="s">
        <v>292</v>
      </c>
    </row>
    <row r="2801" spans="1:6" x14ac:dyDescent="0.25">
      <c r="A2801" s="182">
        <v>40008645</v>
      </c>
      <c r="B2801" s="182" t="s">
        <v>2945</v>
      </c>
      <c r="C2801" s="182" t="s">
        <v>224</v>
      </c>
      <c r="D2801" s="182" t="s">
        <v>225</v>
      </c>
      <c r="E2801" s="182" t="s">
        <v>226</v>
      </c>
      <c r="F2801" s="182" t="s">
        <v>226</v>
      </c>
    </row>
    <row r="2802" spans="1:6" x14ac:dyDescent="0.25">
      <c r="A2802" s="182">
        <v>40007744</v>
      </c>
      <c r="B2802" s="182" t="s">
        <v>2946</v>
      </c>
      <c r="C2802" s="182" t="s">
        <v>224</v>
      </c>
      <c r="D2802" s="182" t="s">
        <v>262</v>
      </c>
      <c r="E2802" s="182" t="s">
        <v>263</v>
      </c>
      <c r="F2802" s="182" t="s">
        <v>263</v>
      </c>
    </row>
    <row r="2803" spans="1:6" x14ac:dyDescent="0.25">
      <c r="A2803" s="182">
        <v>40008020</v>
      </c>
      <c r="B2803" s="182" t="s">
        <v>2947</v>
      </c>
      <c r="C2803" s="182" t="s">
        <v>231</v>
      </c>
      <c r="D2803" s="182" t="s">
        <v>232</v>
      </c>
      <c r="E2803" s="182" t="s">
        <v>233</v>
      </c>
      <c r="F2803" s="182" t="s">
        <v>233</v>
      </c>
    </row>
    <row r="2804" spans="1:6" x14ac:dyDescent="0.25">
      <c r="A2804" s="182">
        <v>40006317</v>
      </c>
      <c r="B2804" s="182" t="s">
        <v>2948</v>
      </c>
      <c r="C2804" s="182" t="s">
        <v>224</v>
      </c>
      <c r="D2804" s="182" t="s">
        <v>342</v>
      </c>
      <c r="E2804" s="182" t="s">
        <v>343</v>
      </c>
      <c r="F2804" s="182" t="s">
        <v>343</v>
      </c>
    </row>
    <row r="2805" spans="1:6" x14ac:dyDescent="0.25">
      <c r="A2805" s="182">
        <v>40004530</v>
      </c>
      <c r="B2805" s="182" t="s">
        <v>2949</v>
      </c>
      <c r="C2805" s="182" t="s">
        <v>224</v>
      </c>
      <c r="D2805" s="182" t="s">
        <v>228</v>
      </c>
      <c r="E2805" s="182" t="s">
        <v>229</v>
      </c>
      <c r="F2805" s="182" t="s">
        <v>229</v>
      </c>
    </row>
    <row r="2806" spans="1:6" x14ac:dyDescent="0.25">
      <c r="A2806" s="182">
        <v>40002385</v>
      </c>
      <c r="B2806" s="182" t="s">
        <v>2950</v>
      </c>
      <c r="C2806" s="182" t="s">
        <v>224</v>
      </c>
      <c r="D2806" s="182" t="s">
        <v>306</v>
      </c>
      <c r="E2806" s="182" t="s">
        <v>307</v>
      </c>
      <c r="F2806" s="182" t="s">
        <v>307</v>
      </c>
    </row>
    <row r="2807" spans="1:6" x14ac:dyDescent="0.25">
      <c r="A2807" s="182">
        <v>40004588</v>
      </c>
      <c r="B2807" s="182" t="s">
        <v>2951</v>
      </c>
      <c r="C2807" s="182" t="s">
        <v>224</v>
      </c>
      <c r="D2807" s="182" t="s">
        <v>333</v>
      </c>
      <c r="E2807" s="182" t="s">
        <v>334</v>
      </c>
      <c r="F2807" s="182" t="s">
        <v>334</v>
      </c>
    </row>
    <row r="2808" spans="1:6" x14ac:dyDescent="0.25">
      <c r="A2808" s="182">
        <v>40007508</v>
      </c>
      <c r="B2808" s="182" t="s">
        <v>2952</v>
      </c>
      <c r="C2808" s="182" t="s">
        <v>224</v>
      </c>
      <c r="D2808" s="182" t="s">
        <v>342</v>
      </c>
      <c r="E2808" s="182" t="s">
        <v>343</v>
      </c>
      <c r="F2808" s="182" t="s">
        <v>343</v>
      </c>
    </row>
    <row r="2809" spans="1:6" x14ac:dyDescent="0.25">
      <c r="A2809" s="182">
        <v>40008950</v>
      </c>
      <c r="B2809" s="182" t="s">
        <v>2953</v>
      </c>
      <c r="C2809" s="182" t="s">
        <v>224</v>
      </c>
      <c r="D2809" s="182" t="s">
        <v>322</v>
      </c>
      <c r="E2809" s="182" t="s">
        <v>323</v>
      </c>
      <c r="F2809" s="182" t="s">
        <v>323</v>
      </c>
    </row>
    <row r="2810" spans="1:6" x14ac:dyDescent="0.25">
      <c r="A2810" s="182">
        <v>40007904</v>
      </c>
      <c r="B2810" s="182" t="s">
        <v>2954</v>
      </c>
      <c r="C2810" s="182" t="s">
        <v>224</v>
      </c>
      <c r="D2810" s="182" t="s">
        <v>322</v>
      </c>
      <c r="E2810" s="182" t="s">
        <v>323</v>
      </c>
      <c r="F2810" s="182" t="s">
        <v>323</v>
      </c>
    </row>
    <row r="2811" spans="1:6" x14ac:dyDescent="0.25">
      <c r="A2811" s="182">
        <v>40421409</v>
      </c>
      <c r="B2811" s="182" t="s">
        <v>2955</v>
      </c>
      <c r="C2811" s="182" t="s">
        <v>231</v>
      </c>
      <c r="D2811" s="182" t="s">
        <v>242</v>
      </c>
      <c r="E2811" s="182" t="s">
        <v>243</v>
      </c>
      <c r="F2811" s="182" t="s">
        <v>243</v>
      </c>
    </row>
    <row r="2812" spans="1:6" x14ac:dyDescent="0.25">
      <c r="A2812" s="182">
        <v>40002862</v>
      </c>
      <c r="B2812" s="182" t="s">
        <v>2956</v>
      </c>
      <c r="C2812" s="182" t="s">
        <v>224</v>
      </c>
      <c r="D2812" s="182" t="s">
        <v>322</v>
      </c>
      <c r="E2812" s="182" t="s">
        <v>323</v>
      </c>
      <c r="F2812" s="182" t="s">
        <v>323</v>
      </c>
    </row>
    <row r="2813" spans="1:6" x14ac:dyDescent="0.25">
      <c r="A2813" s="182">
        <v>40421410</v>
      </c>
      <c r="B2813" s="182" t="s">
        <v>2957</v>
      </c>
      <c r="C2813" s="182" t="s">
        <v>231</v>
      </c>
      <c r="D2813" s="182" t="s">
        <v>236</v>
      </c>
      <c r="E2813" s="182" t="s">
        <v>237</v>
      </c>
      <c r="F2813" s="182" t="s">
        <v>237</v>
      </c>
    </row>
    <row r="2814" spans="1:6" x14ac:dyDescent="0.25">
      <c r="A2814" s="182">
        <v>40004102</v>
      </c>
      <c r="B2814" s="182" t="s">
        <v>2958</v>
      </c>
      <c r="C2814" s="182" t="s">
        <v>224</v>
      </c>
      <c r="D2814" s="182" t="s">
        <v>2629</v>
      </c>
      <c r="E2814" s="182" t="s">
        <v>2630</v>
      </c>
      <c r="F2814" s="182" t="s">
        <v>2630</v>
      </c>
    </row>
    <row r="2815" spans="1:6" x14ac:dyDescent="0.25">
      <c r="A2815" s="182">
        <v>40000345</v>
      </c>
      <c r="B2815" s="182" t="s">
        <v>2959</v>
      </c>
      <c r="C2815" s="182" t="s">
        <v>224</v>
      </c>
      <c r="D2815" s="182" t="s">
        <v>2960</v>
      </c>
      <c r="E2815" s="182" t="s">
        <v>2961</v>
      </c>
      <c r="F2815" s="182" t="s">
        <v>2961</v>
      </c>
    </row>
    <row r="2816" spans="1:6" x14ac:dyDescent="0.25">
      <c r="A2816" s="182">
        <v>40007526</v>
      </c>
      <c r="B2816" s="182" t="s">
        <v>2962</v>
      </c>
      <c r="C2816" s="182" t="s">
        <v>224</v>
      </c>
      <c r="D2816" s="182" t="s">
        <v>2629</v>
      </c>
      <c r="E2816" s="182" t="s">
        <v>2630</v>
      </c>
      <c r="F2816" s="182" t="s">
        <v>2630</v>
      </c>
    </row>
    <row r="2817" spans="1:6" x14ac:dyDescent="0.25">
      <c r="A2817" s="182">
        <v>40008069</v>
      </c>
      <c r="B2817" s="182" t="s">
        <v>2963</v>
      </c>
      <c r="C2817" s="182" t="s">
        <v>224</v>
      </c>
      <c r="D2817" s="182" t="s">
        <v>333</v>
      </c>
      <c r="E2817" s="182" t="s">
        <v>334</v>
      </c>
      <c r="F2817" s="182" t="s">
        <v>334</v>
      </c>
    </row>
    <row r="2818" spans="1:6" x14ac:dyDescent="0.25">
      <c r="A2818" s="182">
        <v>40420254</v>
      </c>
      <c r="B2818" s="182" t="s">
        <v>2964</v>
      </c>
      <c r="C2818" s="182" t="s">
        <v>231</v>
      </c>
      <c r="D2818" s="182" t="s">
        <v>232</v>
      </c>
      <c r="E2818" s="182" t="s">
        <v>233</v>
      </c>
      <c r="F2818" s="182" t="s">
        <v>233</v>
      </c>
    </row>
    <row r="2819" spans="1:6" x14ac:dyDescent="0.25">
      <c r="A2819" s="182">
        <v>40420486</v>
      </c>
      <c r="B2819" s="182" t="s">
        <v>2965</v>
      </c>
      <c r="C2819" s="182" t="s">
        <v>231</v>
      </c>
      <c r="D2819" s="182" t="s">
        <v>236</v>
      </c>
      <c r="E2819" s="182" t="s">
        <v>237</v>
      </c>
      <c r="F2819" s="182" t="s">
        <v>237</v>
      </c>
    </row>
    <row r="2820" spans="1:6" x14ac:dyDescent="0.25">
      <c r="A2820" s="182">
        <v>40004552</v>
      </c>
      <c r="B2820" s="182" t="s">
        <v>2966</v>
      </c>
      <c r="C2820" s="182" t="s">
        <v>224</v>
      </c>
      <c r="D2820" s="182" t="s">
        <v>291</v>
      </c>
      <c r="E2820" s="182" t="s">
        <v>292</v>
      </c>
      <c r="F2820" s="182" t="s">
        <v>292</v>
      </c>
    </row>
    <row r="2821" spans="1:6" x14ac:dyDescent="0.25">
      <c r="A2821" s="182">
        <v>47200028</v>
      </c>
      <c r="B2821" s="182" t="s">
        <v>2967</v>
      </c>
      <c r="C2821" s="182" t="s">
        <v>224</v>
      </c>
      <c r="D2821" s="182" t="s">
        <v>228</v>
      </c>
      <c r="E2821" s="182" t="s">
        <v>229</v>
      </c>
      <c r="F2821" s="182" t="s">
        <v>229</v>
      </c>
    </row>
    <row r="2822" spans="1:6" x14ac:dyDescent="0.25">
      <c r="A2822" s="182">
        <v>40005030</v>
      </c>
      <c r="B2822" s="182" t="s">
        <v>2967</v>
      </c>
      <c r="C2822" s="182" t="s">
        <v>224</v>
      </c>
      <c r="D2822" s="182" t="s">
        <v>228</v>
      </c>
      <c r="E2822" s="182" t="s">
        <v>229</v>
      </c>
      <c r="F2822" s="182" t="s">
        <v>229</v>
      </c>
    </row>
    <row r="2823" spans="1:6" x14ac:dyDescent="0.25">
      <c r="A2823" s="182">
        <v>40004569</v>
      </c>
      <c r="B2823" s="182" t="s">
        <v>2967</v>
      </c>
      <c r="C2823" s="182" t="s">
        <v>224</v>
      </c>
      <c r="D2823" s="182" t="s">
        <v>228</v>
      </c>
      <c r="E2823" s="182" t="s">
        <v>229</v>
      </c>
      <c r="F2823" s="182" t="s">
        <v>229</v>
      </c>
    </row>
    <row r="2824" spans="1:6" x14ac:dyDescent="0.25">
      <c r="A2824" s="182">
        <v>40001276</v>
      </c>
      <c r="B2824" s="182" t="s">
        <v>2968</v>
      </c>
      <c r="C2824" s="182" t="s">
        <v>224</v>
      </c>
      <c r="D2824" s="182" t="s">
        <v>252</v>
      </c>
      <c r="E2824" s="182" t="s">
        <v>253</v>
      </c>
      <c r="F2824" s="182" t="s">
        <v>253</v>
      </c>
    </row>
    <row r="2825" spans="1:6" x14ac:dyDescent="0.25">
      <c r="A2825" s="182">
        <v>40009909</v>
      </c>
      <c r="B2825" s="182" t="s">
        <v>2969</v>
      </c>
      <c r="C2825" s="182" t="s">
        <v>224</v>
      </c>
      <c r="D2825" s="182" t="s">
        <v>262</v>
      </c>
      <c r="E2825" s="182" t="s">
        <v>263</v>
      </c>
      <c r="F2825" s="182" t="s">
        <v>263</v>
      </c>
    </row>
    <row r="2826" spans="1:6" x14ac:dyDescent="0.25">
      <c r="A2826" s="182">
        <v>40005266</v>
      </c>
      <c r="B2826" s="182" t="s">
        <v>2970</v>
      </c>
      <c r="C2826" s="182" t="s">
        <v>224</v>
      </c>
      <c r="D2826" s="182" t="s">
        <v>309</v>
      </c>
      <c r="E2826" s="182" t="s">
        <v>310</v>
      </c>
      <c r="F2826" s="182" t="s">
        <v>310</v>
      </c>
    </row>
    <row r="2827" spans="1:6" x14ac:dyDescent="0.25">
      <c r="A2827" s="182">
        <v>40009783</v>
      </c>
      <c r="B2827" s="182" t="s">
        <v>2971</v>
      </c>
      <c r="C2827" s="182" t="s">
        <v>224</v>
      </c>
      <c r="D2827" s="182" t="s">
        <v>309</v>
      </c>
      <c r="E2827" s="182" t="s">
        <v>310</v>
      </c>
      <c r="F2827" s="182" t="s">
        <v>310</v>
      </c>
    </row>
    <row r="2828" spans="1:6" x14ac:dyDescent="0.25">
      <c r="A2828" s="182">
        <v>40008811</v>
      </c>
      <c r="B2828" s="182" t="s">
        <v>2972</v>
      </c>
      <c r="C2828" s="182" t="s">
        <v>224</v>
      </c>
      <c r="D2828" s="182" t="s">
        <v>265</v>
      </c>
      <c r="E2828" s="182" t="s">
        <v>266</v>
      </c>
      <c r="F2828" s="182" t="s">
        <v>266</v>
      </c>
    </row>
    <row r="2829" spans="1:6" x14ac:dyDescent="0.25">
      <c r="A2829" s="182">
        <v>40001928</v>
      </c>
      <c r="B2829" s="182" t="s">
        <v>2973</v>
      </c>
      <c r="C2829" s="182" t="s">
        <v>224</v>
      </c>
      <c r="D2829" s="182" t="s">
        <v>252</v>
      </c>
      <c r="E2829" s="182" t="s">
        <v>253</v>
      </c>
      <c r="F2829" s="182" t="s">
        <v>253</v>
      </c>
    </row>
    <row r="2830" spans="1:6" x14ac:dyDescent="0.25">
      <c r="A2830" s="182">
        <v>40004462</v>
      </c>
      <c r="B2830" s="182" t="s">
        <v>2974</v>
      </c>
      <c r="C2830" s="182" t="s">
        <v>224</v>
      </c>
      <c r="D2830" s="182" t="s">
        <v>306</v>
      </c>
      <c r="E2830" s="182" t="s">
        <v>307</v>
      </c>
      <c r="F2830" s="182" t="s">
        <v>307</v>
      </c>
    </row>
    <row r="2831" spans="1:6" x14ac:dyDescent="0.25">
      <c r="A2831" s="182">
        <v>40004133</v>
      </c>
      <c r="B2831" s="182" t="s">
        <v>2975</v>
      </c>
      <c r="C2831" s="182" t="s">
        <v>224</v>
      </c>
      <c r="D2831" s="182" t="s">
        <v>271</v>
      </c>
      <c r="E2831" s="182" t="s">
        <v>272</v>
      </c>
      <c r="F2831" s="182" t="s">
        <v>272</v>
      </c>
    </row>
    <row r="2832" spans="1:6" x14ac:dyDescent="0.25">
      <c r="A2832" s="182">
        <v>40005721</v>
      </c>
      <c r="B2832" s="182" t="s">
        <v>2976</v>
      </c>
      <c r="C2832" s="182" t="s">
        <v>224</v>
      </c>
      <c r="D2832" s="182" t="s">
        <v>228</v>
      </c>
      <c r="E2832" s="182" t="s">
        <v>229</v>
      </c>
      <c r="F2832" s="182" t="s">
        <v>229</v>
      </c>
    </row>
    <row r="2833" spans="1:6" x14ac:dyDescent="0.25">
      <c r="A2833" s="182">
        <v>40005208</v>
      </c>
      <c r="B2833" s="182" t="s">
        <v>2977</v>
      </c>
      <c r="C2833" s="182" t="s">
        <v>224</v>
      </c>
      <c r="D2833" s="182" t="s">
        <v>265</v>
      </c>
      <c r="E2833" s="182" t="s">
        <v>266</v>
      </c>
      <c r="F2833" s="182" t="s">
        <v>266</v>
      </c>
    </row>
    <row r="2834" spans="1:6" x14ac:dyDescent="0.25">
      <c r="A2834" s="182">
        <v>40006736</v>
      </c>
      <c r="B2834" s="182" t="s">
        <v>2978</v>
      </c>
      <c r="C2834" s="182" t="s">
        <v>224</v>
      </c>
      <c r="D2834" s="182" t="s">
        <v>265</v>
      </c>
      <c r="E2834" s="182" t="s">
        <v>266</v>
      </c>
      <c r="F2834" s="182" t="s">
        <v>266</v>
      </c>
    </row>
    <row r="2835" spans="1:6" x14ac:dyDescent="0.25">
      <c r="A2835" s="182">
        <v>40421345</v>
      </c>
      <c r="B2835" s="182" t="s">
        <v>2979</v>
      </c>
      <c r="C2835" s="182" t="s">
        <v>231</v>
      </c>
      <c r="D2835" s="182" t="s">
        <v>236</v>
      </c>
      <c r="E2835" s="182" t="s">
        <v>237</v>
      </c>
      <c r="F2835" s="182" t="s">
        <v>237</v>
      </c>
    </row>
    <row r="2836" spans="1:6" x14ac:dyDescent="0.25">
      <c r="A2836" s="182">
        <v>40004208</v>
      </c>
      <c r="B2836" s="182" t="s">
        <v>2980</v>
      </c>
      <c r="C2836" s="182" t="s">
        <v>224</v>
      </c>
      <c r="D2836" s="182" t="s">
        <v>265</v>
      </c>
      <c r="E2836" s="182" t="s">
        <v>266</v>
      </c>
      <c r="F2836" s="182" t="s">
        <v>266</v>
      </c>
    </row>
    <row r="2837" spans="1:6" x14ac:dyDescent="0.25">
      <c r="A2837" s="182">
        <v>40007294</v>
      </c>
      <c r="B2837" s="182" t="s">
        <v>2981</v>
      </c>
      <c r="C2837" s="182" t="s">
        <v>224</v>
      </c>
      <c r="D2837" s="182" t="s">
        <v>303</v>
      </c>
      <c r="E2837" s="182" t="s">
        <v>304</v>
      </c>
      <c r="F2837" s="182" t="s">
        <v>304</v>
      </c>
    </row>
    <row r="2838" spans="1:6" x14ac:dyDescent="0.25">
      <c r="A2838" s="182">
        <v>40421165</v>
      </c>
      <c r="B2838" s="182" t="s">
        <v>2982</v>
      </c>
      <c r="C2838" s="182" t="s">
        <v>231</v>
      </c>
      <c r="D2838" s="182" t="s">
        <v>236</v>
      </c>
      <c r="E2838" s="182" t="s">
        <v>237</v>
      </c>
      <c r="F2838" s="182" t="s">
        <v>237</v>
      </c>
    </row>
    <row r="2839" spans="1:6" x14ac:dyDescent="0.25">
      <c r="A2839" s="182">
        <v>40008515</v>
      </c>
      <c r="B2839" s="182" t="s">
        <v>2983</v>
      </c>
      <c r="C2839" s="182" t="s">
        <v>224</v>
      </c>
      <c r="D2839" s="182" t="s">
        <v>322</v>
      </c>
      <c r="E2839" s="182" t="s">
        <v>323</v>
      </c>
      <c r="F2839" s="182" t="s">
        <v>323</v>
      </c>
    </row>
    <row r="2840" spans="1:6" x14ac:dyDescent="0.25">
      <c r="A2840" s="182">
        <v>40009367</v>
      </c>
      <c r="B2840" s="182" t="s">
        <v>2984</v>
      </c>
      <c r="C2840" s="182" t="s">
        <v>224</v>
      </c>
      <c r="D2840" s="182" t="s">
        <v>322</v>
      </c>
      <c r="E2840" s="182" t="s">
        <v>323</v>
      </c>
      <c r="F2840" s="182" t="s">
        <v>323</v>
      </c>
    </row>
    <row r="2841" spans="1:6" x14ac:dyDescent="0.25">
      <c r="A2841" s="182">
        <v>40007585</v>
      </c>
      <c r="B2841" s="182" t="s">
        <v>2985</v>
      </c>
      <c r="C2841" s="182" t="s">
        <v>224</v>
      </c>
      <c r="D2841" s="182" t="s">
        <v>333</v>
      </c>
      <c r="E2841" s="182" t="s">
        <v>334</v>
      </c>
      <c r="F2841" s="182" t="s">
        <v>334</v>
      </c>
    </row>
    <row r="2842" spans="1:6" x14ac:dyDescent="0.25">
      <c r="A2842" s="182">
        <v>40009560</v>
      </c>
      <c r="B2842" s="182" t="s">
        <v>2986</v>
      </c>
      <c r="C2842" s="182" t="s">
        <v>224</v>
      </c>
      <c r="D2842" s="182" t="s">
        <v>392</v>
      </c>
      <c r="E2842" s="182" t="s">
        <v>393</v>
      </c>
      <c r="F2842" s="182" t="s">
        <v>393</v>
      </c>
    </row>
    <row r="2843" spans="1:6" x14ac:dyDescent="0.25">
      <c r="A2843" s="182">
        <v>40003681</v>
      </c>
      <c r="B2843" s="182" t="s">
        <v>2987</v>
      </c>
      <c r="C2843" s="182" t="s">
        <v>224</v>
      </c>
      <c r="D2843" s="182" t="s">
        <v>322</v>
      </c>
      <c r="E2843" s="182" t="s">
        <v>323</v>
      </c>
      <c r="F2843" s="182" t="s">
        <v>323</v>
      </c>
    </row>
    <row r="2844" spans="1:6" x14ac:dyDescent="0.25">
      <c r="A2844" s="182">
        <v>40007863</v>
      </c>
      <c r="B2844" s="182" t="s">
        <v>2988</v>
      </c>
      <c r="C2844" s="182" t="s">
        <v>224</v>
      </c>
      <c r="D2844" s="182" t="s">
        <v>277</v>
      </c>
      <c r="E2844" s="182" t="s">
        <v>278</v>
      </c>
      <c r="F2844" s="182" t="s">
        <v>278</v>
      </c>
    </row>
    <row r="2845" spans="1:6" x14ac:dyDescent="0.25">
      <c r="A2845" s="182">
        <v>40006047</v>
      </c>
      <c r="B2845" s="182" t="s">
        <v>2989</v>
      </c>
      <c r="C2845" s="182" t="s">
        <v>224</v>
      </c>
      <c r="D2845" s="182" t="s">
        <v>315</v>
      </c>
      <c r="E2845" s="182" t="s">
        <v>316</v>
      </c>
      <c r="F2845" s="182" t="s">
        <v>316</v>
      </c>
    </row>
    <row r="2846" spans="1:6" x14ac:dyDescent="0.25">
      <c r="A2846" s="182">
        <v>40006258</v>
      </c>
      <c r="B2846" s="182" t="s">
        <v>2990</v>
      </c>
      <c r="C2846" s="182" t="s">
        <v>224</v>
      </c>
      <c r="D2846" s="182" t="s">
        <v>1733</v>
      </c>
      <c r="E2846" s="182" t="s">
        <v>1734</v>
      </c>
      <c r="F2846" s="182" t="s">
        <v>1734</v>
      </c>
    </row>
    <row r="2847" spans="1:6" x14ac:dyDescent="0.25">
      <c r="A2847" s="182">
        <v>40420544</v>
      </c>
      <c r="B2847" s="182" t="s">
        <v>2991</v>
      </c>
      <c r="C2847" s="182" t="s">
        <v>231</v>
      </c>
      <c r="D2847" s="182" t="s">
        <v>236</v>
      </c>
      <c r="E2847" s="182" t="s">
        <v>237</v>
      </c>
      <c r="F2847" s="182" t="s">
        <v>237</v>
      </c>
    </row>
    <row r="2848" spans="1:6" x14ac:dyDescent="0.25">
      <c r="A2848" s="182">
        <v>40002264</v>
      </c>
      <c r="B2848" s="182" t="s">
        <v>2992</v>
      </c>
      <c r="C2848" s="182" t="s">
        <v>224</v>
      </c>
      <c r="D2848" s="182" t="s">
        <v>392</v>
      </c>
      <c r="E2848" s="182" t="s">
        <v>393</v>
      </c>
      <c r="F2848" s="182" t="s">
        <v>393</v>
      </c>
    </row>
    <row r="2849" spans="1:6" x14ac:dyDescent="0.25">
      <c r="A2849" s="182">
        <v>40003585</v>
      </c>
      <c r="B2849" s="182" t="s">
        <v>2993</v>
      </c>
      <c r="C2849" s="182" t="s">
        <v>224</v>
      </c>
      <c r="D2849" s="182" t="s">
        <v>342</v>
      </c>
      <c r="E2849" s="182" t="s">
        <v>343</v>
      </c>
      <c r="F2849" s="182" t="s">
        <v>343</v>
      </c>
    </row>
    <row r="2850" spans="1:6" x14ac:dyDescent="0.25">
      <c r="A2850" s="182">
        <v>40001275</v>
      </c>
      <c r="B2850" s="182" t="s">
        <v>2994</v>
      </c>
      <c r="C2850" s="182" t="s">
        <v>224</v>
      </c>
      <c r="D2850" s="182" t="s">
        <v>279</v>
      </c>
      <c r="E2850" s="182" t="s">
        <v>280</v>
      </c>
      <c r="F2850" s="182" t="s">
        <v>280</v>
      </c>
    </row>
    <row r="2851" spans="1:6" x14ac:dyDescent="0.25">
      <c r="A2851" s="182">
        <v>40009785</v>
      </c>
      <c r="B2851" s="182" t="s">
        <v>2995</v>
      </c>
      <c r="C2851" s="182" t="s">
        <v>224</v>
      </c>
      <c r="D2851" s="182" t="s">
        <v>342</v>
      </c>
      <c r="E2851" s="182" t="s">
        <v>343</v>
      </c>
      <c r="F2851" s="182" t="s">
        <v>343</v>
      </c>
    </row>
    <row r="2852" spans="1:6" x14ac:dyDescent="0.25">
      <c r="A2852" s="182">
        <v>40009693</v>
      </c>
      <c r="B2852" s="182" t="s">
        <v>2996</v>
      </c>
      <c r="C2852" s="182" t="s">
        <v>224</v>
      </c>
      <c r="D2852" s="182" t="s">
        <v>265</v>
      </c>
      <c r="E2852" s="182" t="s">
        <v>266</v>
      </c>
      <c r="F2852" s="182" t="s">
        <v>266</v>
      </c>
    </row>
    <row r="2853" spans="1:6" x14ac:dyDescent="0.25">
      <c r="A2853" s="182">
        <v>40006423</v>
      </c>
      <c r="B2853" s="182" t="s">
        <v>2997</v>
      </c>
      <c r="C2853" s="182" t="s">
        <v>224</v>
      </c>
      <c r="D2853" s="182" t="s">
        <v>322</v>
      </c>
      <c r="E2853" s="182" t="s">
        <v>323</v>
      </c>
      <c r="F2853" s="182" t="s">
        <v>323</v>
      </c>
    </row>
    <row r="2854" spans="1:6" x14ac:dyDescent="0.25">
      <c r="A2854" s="182">
        <v>40424233</v>
      </c>
      <c r="B2854" s="182" t="s">
        <v>2998</v>
      </c>
      <c r="C2854" s="182" t="s">
        <v>231</v>
      </c>
      <c r="D2854" s="182" t="s">
        <v>236</v>
      </c>
      <c r="E2854" s="182" t="s">
        <v>237</v>
      </c>
      <c r="F2854" s="182" t="s">
        <v>237</v>
      </c>
    </row>
    <row r="2855" spans="1:6" x14ac:dyDescent="0.25">
      <c r="A2855" s="182">
        <v>40005502</v>
      </c>
      <c r="B2855" s="182" t="s">
        <v>2999</v>
      </c>
      <c r="C2855" s="182" t="s">
        <v>224</v>
      </c>
      <c r="D2855" s="182" t="s">
        <v>404</v>
      </c>
      <c r="E2855" s="182" t="s">
        <v>405</v>
      </c>
      <c r="F2855" s="182" t="s">
        <v>405</v>
      </c>
    </row>
    <row r="2856" spans="1:6" x14ac:dyDescent="0.25">
      <c r="A2856" s="182">
        <v>40007057</v>
      </c>
      <c r="B2856" s="182" t="s">
        <v>3000</v>
      </c>
      <c r="C2856" s="182" t="s">
        <v>224</v>
      </c>
      <c r="D2856" s="182" t="s">
        <v>228</v>
      </c>
      <c r="E2856" s="182" t="s">
        <v>229</v>
      </c>
      <c r="F2856" s="182" t="s">
        <v>229</v>
      </c>
    </row>
    <row r="2857" spans="1:6" x14ac:dyDescent="0.25">
      <c r="A2857" s="182">
        <v>40004576</v>
      </c>
      <c r="B2857" s="182" t="s">
        <v>3001</v>
      </c>
      <c r="C2857" s="182" t="s">
        <v>224</v>
      </c>
      <c r="D2857" s="182" t="s">
        <v>363</v>
      </c>
      <c r="E2857" s="182" t="s">
        <v>364</v>
      </c>
      <c r="F2857" s="182" t="s">
        <v>364</v>
      </c>
    </row>
    <row r="2858" spans="1:6" x14ac:dyDescent="0.25">
      <c r="A2858" s="182">
        <v>40005987</v>
      </c>
      <c r="B2858" s="182" t="s">
        <v>3002</v>
      </c>
      <c r="C2858" s="182" t="s">
        <v>224</v>
      </c>
      <c r="D2858" s="182" t="s">
        <v>322</v>
      </c>
      <c r="E2858" s="182" t="s">
        <v>323</v>
      </c>
      <c r="F2858" s="182" t="s">
        <v>323</v>
      </c>
    </row>
    <row r="2859" spans="1:6" x14ac:dyDescent="0.25">
      <c r="A2859" s="182">
        <v>40005565</v>
      </c>
      <c r="B2859" s="182" t="s">
        <v>3003</v>
      </c>
      <c r="C2859" s="182" t="s">
        <v>224</v>
      </c>
      <c r="D2859" s="182" t="s">
        <v>265</v>
      </c>
      <c r="E2859" s="182" t="s">
        <v>266</v>
      </c>
      <c r="F2859" s="182" t="s">
        <v>266</v>
      </c>
    </row>
    <row r="2860" spans="1:6" x14ac:dyDescent="0.25">
      <c r="A2860" s="182">
        <v>40008436</v>
      </c>
      <c r="B2860" s="182" t="s">
        <v>3004</v>
      </c>
      <c r="C2860" s="182" t="s">
        <v>224</v>
      </c>
      <c r="D2860" s="182" t="s">
        <v>303</v>
      </c>
      <c r="E2860" s="182" t="s">
        <v>304</v>
      </c>
      <c r="F2860" s="182" t="s">
        <v>304</v>
      </c>
    </row>
    <row r="2861" spans="1:6" x14ac:dyDescent="0.25">
      <c r="A2861" s="182">
        <v>40002164</v>
      </c>
      <c r="B2861" s="182" t="s">
        <v>3005</v>
      </c>
      <c r="C2861" s="182" t="s">
        <v>224</v>
      </c>
      <c r="D2861" s="182" t="s">
        <v>262</v>
      </c>
      <c r="E2861" s="182" t="s">
        <v>263</v>
      </c>
      <c r="F2861" s="182" t="s">
        <v>263</v>
      </c>
    </row>
    <row r="2862" spans="1:6" x14ac:dyDescent="0.25">
      <c r="A2862" s="182">
        <v>40424342</v>
      </c>
      <c r="B2862" s="182" t="s">
        <v>3006</v>
      </c>
      <c r="C2862" s="182" t="s">
        <v>231</v>
      </c>
      <c r="D2862" s="182" t="s">
        <v>242</v>
      </c>
      <c r="E2862" s="182" t="s">
        <v>243</v>
      </c>
      <c r="F2862" s="182" t="s">
        <v>243</v>
      </c>
    </row>
    <row r="2863" spans="1:6" x14ac:dyDescent="0.25">
      <c r="A2863" s="182">
        <v>40421174</v>
      </c>
      <c r="B2863" s="182" t="s">
        <v>3007</v>
      </c>
      <c r="C2863" s="182" t="s">
        <v>224</v>
      </c>
      <c r="D2863" s="182" t="s">
        <v>485</v>
      </c>
      <c r="E2863" s="182" t="s">
        <v>486</v>
      </c>
      <c r="F2863" s="182" t="s">
        <v>486</v>
      </c>
    </row>
    <row r="2864" spans="1:6" x14ac:dyDescent="0.25">
      <c r="A2864" s="182">
        <v>40421287</v>
      </c>
      <c r="B2864" s="182" t="s">
        <v>3008</v>
      </c>
      <c r="C2864" s="182" t="s">
        <v>224</v>
      </c>
      <c r="D2864" s="182" t="s">
        <v>485</v>
      </c>
      <c r="E2864" s="182" t="s">
        <v>486</v>
      </c>
      <c r="F2864" s="182" t="s">
        <v>486</v>
      </c>
    </row>
    <row r="2865" spans="1:6" x14ac:dyDescent="0.25">
      <c r="A2865" s="182">
        <v>40007429</v>
      </c>
      <c r="B2865" s="182" t="s">
        <v>3009</v>
      </c>
      <c r="C2865" s="182" t="s">
        <v>224</v>
      </c>
      <c r="D2865" s="182" t="s">
        <v>333</v>
      </c>
      <c r="E2865" s="182" t="s">
        <v>334</v>
      </c>
      <c r="F2865" s="182" t="s">
        <v>334</v>
      </c>
    </row>
    <row r="2866" spans="1:6" x14ac:dyDescent="0.25">
      <c r="A2866" s="182">
        <v>40006065</v>
      </c>
      <c r="B2866" s="182" t="s">
        <v>3010</v>
      </c>
      <c r="C2866" s="182" t="s">
        <v>224</v>
      </c>
      <c r="D2866" s="182" t="s">
        <v>315</v>
      </c>
      <c r="E2866" s="182" t="s">
        <v>316</v>
      </c>
      <c r="F2866" s="182" t="s">
        <v>316</v>
      </c>
    </row>
    <row r="2867" spans="1:6" x14ac:dyDescent="0.25">
      <c r="A2867" s="182">
        <v>40002599</v>
      </c>
      <c r="B2867" s="182" t="s">
        <v>3011</v>
      </c>
      <c r="C2867" s="182" t="s">
        <v>224</v>
      </c>
      <c r="D2867" s="182" t="s">
        <v>225</v>
      </c>
      <c r="E2867" s="182" t="s">
        <v>226</v>
      </c>
      <c r="F2867" s="182" t="s">
        <v>226</v>
      </c>
    </row>
    <row r="2868" spans="1:6" x14ac:dyDescent="0.25">
      <c r="A2868" s="182">
        <v>40421011</v>
      </c>
      <c r="B2868" s="182" t="s">
        <v>3012</v>
      </c>
      <c r="C2868" s="182" t="s">
        <v>231</v>
      </c>
      <c r="D2868" s="182" t="s">
        <v>921</v>
      </c>
      <c r="E2868" s="182" t="s">
        <v>922</v>
      </c>
      <c r="F2868" s="182" t="s">
        <v>922</v>
      </c>
    </row>
    <row r="2869" spans="1:6" x14ac:dyDescent="0.25">
      <c r="A2869" s="182">
        <v>40008254</v>
      </c>
      <c r="B2869" s="182" t="s">
        <v>3013</v>
      </c>
      <c r="C2869" s="182" t="s">
        <v>224</v>
      </c>
      <c r="D2869" s="182" t="s">
        <v>262</v>
      </c>
      <c r="E2869" s="182" t="s">
        <v>263</v>
      </c>
      <c r="F2869" s="182" t="s">
        <v>263</v>
      </c>
    </row>
    <row r="2870" spans="1:6" x14ac:dyDescent="0.25">
      <c r="A2870" s="182">
        <v>40006510</v>
      </c>
      <c r="B2870" s="182" t="s">
        <v>3014</v>
      </c>
      <c r="C2870" s="182" t="s">
        <v>224</v>
      </c>
      <c r="D2870" s="182" t="s">
        <v>306</v>
      </c>
      <c r="E2870" s="182" t="s">
        <v>307</v>
      </c>
      <c r="F2870" s="182" t="s">
        <v>307</v>
      </c>
    </row>
    <row r="2871" spans="1:6" x14ac:dyDescent="0.25">
      <c r="A2871" s="182">
        <v>40005250</v>
      </c>
      <c r="B2871" s="182" t="s">
        <v>3015</v>
      </c>
      <c r="C2871" s="182" t="s">
        <v>224</v>
      </c>
      <c r="D2871" s="182" t="s">
        <v>404</v>
      </c>
      <c r="E2871" s="182" t="s">
        <v>405</v>
      </c>
      <c r="F2871" s="182" t="s">
        <v>405</v>
      </c>
    </row>
    <row r="2872" spans="1:6" x14ac:dyDescent="0.25">
      <c r="A2872" s="182">
        <v>40003167</v>
      </c>
      <c r="B2872" s="182" t="s">
        <v>3016</v>
      </c>
      <c r="C2872" s="182" t="s">
        <v>224</v>
      </c>
      <c r="D2872" s="182" t="s">
        <v>309</v>
      </c>
      <c r="E2872" s="182" t="s">
        <v>310</v>
      </c>
      <c r="F2872" s="182" t="s">
        <v>310</v>
      </c>
    </row>
    <row r="2873" spans="1:6" x14ac:dyDescent="0.25">
      <c r="A2873" s="182">
        <v>40002474</v>
      </c>
      <c r="B2873" s="182" t="s">
        <v>3017</v>
      </c>
      <c r="C2873" s="182" t="s">
        <v>224</v>
      </c>
      <c r="D2873" s="182" t="s">
        <v>271</v>
      </c>
      <c r="E2873" s="182" t="s">
        <v>272</v>
      </c>
      <c r="F2873" s="182" t="s">
        <v>272</v>
      </c>
    </row>
    <row r="2874" spans="1:6" x14ac:dyDescent="0.25">
      <c r="A2874" s="182">
        <v>40007645</v>
      </c>
      <c r="B2874" s="182" t="s">
        <v>3018</v>
      </c>
      <c r="C2874" s="182" t="s">
        <v>224</v>
      </c>
      <c r="D2874" s="182" t="s">
        <v>303</v>
      </c>
      <c r="E2874" s="182" t="s">
        <v>304</v>
      </c>
      <c r="F2874" s="182" t="s">
        <v>304</v>
      </c>
    </row>
    <row r="2875" spans="1:6" x14ac:dyDescent="0.25">
      <c r="A2875" s="182">
        <v>40008392</v>
      </c>
      <c r="B2875" s="182" t="s">
        <v>3019</v>
      </c>
      <c r="C2875" s="182" t="s">
        <v>224</v>
      </c>
      <c r="D2875" s="182" t="s">
        <v>322</v>
      </c>
      <c r="E2875" s="182" t="s">
        <v>323</v>
      </c>
      <c r="F2875" s="182" t="s">
        <v>323</v>
      </c>
    </row>
    <row r="2876" spans="1:6" x14ac:dyDescent="0.25">
      <c r="A2876" s="182">
        <v>40002600</v>
      </c>
      <c r="B2876" s="182" t="s">
        <v>3020</v>
      </c>
      <c r="C2876" s="182" t="s">
        <v>224</v>
      </c>
      <c r="D2876" s="182" t="s">
        <v>342</v>
      </c>
      <c r="E2876" s="182" t="s">
        <v>343</v>
      </c>
      <c r="F2876" s="182" t="s">
        <v>343</v>
      </c>
    </row>
    <row r="2877" spans="1:6" x14ac:dyDescent="0.25">
      <c r="A2877" s="182">
        <v>40001750</v>
      </c>
      <c r="B2877" s="182" t="s">
        <v>3021</v>
      </c>
      <c r="C2877" s="182" t="s">
        <v>224</v>
      </c>
      <c r="D2877" s="182" t="s">
        <v>309</v>
      </c>
      <c r="E2877" s="182" t="s">
        <v>310</v>
      </c>
      <c r="F2877" s="182" t="s">
        <v>310</v>
      </c>
    </row>
    <row r="2878" spans="1:6" x14ac:dyDescent="0.25">
      <c r="A2878" s="182">
        <v>40002378</v>
      </c>
      <c r="B2878" s="182" t="s">
        <v>3022</v>
      </c>
      <c r="C2878" s="182" t="s">
        <v>224</v>
      </c>
      <c r="D2878" s="182" t="s">
        <v>268</v>
      </c>
      <c r="E2878" s="182" t="s">
        <v>269</v>
      </c>
      <c r="F2878" s="182" t="s">
        <v>269</v>
      </c>
    </row>
    <row r="2879" spans="1:6" x14ac:dyDescent="0.25">
      <c r="A2879" s="182">
        <v>40001977</v>
      </c>
      <c r="B2879" s="182" t="s">
        <v>3023</v>
      </c>
      <c r="C2879" s="182" t="s">
        <v>224</v>
      </c>
      <c r="D2879" s="182" t="s">
        <v>404</v>
      </c>
      <c r="E2879" s="182" t="s">
        <v>405</v>
      </c>
      <c r="F2879" s="182" t="s">
        <v>405</v>
      </c>
    </row>
    <row r="2880" spans="1:6" x14ac:dyDescent="0.25">
      <c r="A2880" s="182">
        <v>40006746</v>
      </c>
      <c r="B2880" s="182" t="s">
        <v>3024</v>
      </c>
      <c r="C2880" s="182" t="s">
        <v>224</v>
      </c>
      <c r="D2880" s="182" t="s">
        <v>228</v>
      </c>
      <c r="E2880" s="182" t="s">
        <v>229</v>
      </c>
      <c r="F2880" s="182" t="s">
        <v>229</v>
      </c>
    </row>
    <row r="2881" spans="1:6" x14ac:dyDescent="0.25">
      <c r="A2881" s="182">
        <v>40421402</v>
      </c>
      <c r="B2881" s="182" t="s">
        <v>3025</v>
      </c>
      <c r="C2881" s="182" t="s">
        <v>231</v>
      </c>
      <c r="D2881" s="182" t="s">
        <v>232</v>
      </c>
      <c r="E2881" s="182" t="s">
        <v>233</v>
      </c>
      <c r="F2881" s="182" t="s">
        <v>233</v>
      </c>
    </row>
    <row r="2882" spans="1:6" x14ac:dyDescent="0.25">
      <c r="A2882" s="182">
        <v>40008667</v>
      </c>
      <c r="B2882" s="182" t="s">
        <v>3026</v>
      </c>
      <c r="C2882" s="182" t="s">
        <v>224</v>
      </c>
      <c r="D2882" s="182" t="s">
        <v>265</v>
      </c>
      <c r="E2882" s="182" t="s">
        <v>266</v>
      </c>
      <c r="F2882" s="182" t="s">
        <v>266</v>
      </c>
    </row>
    <row r="2883" spans="1:6" x14ac:dyDescent="0.25">
      <c r="A2883" s="182">
        <v>40008199</v>
      </c>
      <c r="B2883" s="182" t="s">
        <v>3027</v>
      </c>
      <c r="C2883" s="182" t="s">
        <v>224</v>
      </c>
      <c r="D2883" s="182" t="s">
        <v>392</v>
      </c>
      <c r="E2883" s="182" t="s">
        <v>393</v>
      </c>
      <c r="F2883" s="182" t="s">
        <v>393</v>
      </c>
    </row>
    <row r="2884" spans="1:6" x14ac:dyDescent="0.25">
      <c r="A2884" s="182">
        <v>40420418</v>
      </c>
      <c r="B2884" s="182" t="s">
        <v>3028</v>
      </c>
      <c r="C2884" s="182" t="s">
        <v>231</v>
      </c>
      <c r="D2884" s="182" t="s">
        <v>285</v>
      </c>
      <c r="E2884" s="182" t="s">
        <v>286</v>
      </c>
      <c r="F2884" s="182" t="s">
        <v>286</v>
      </c>
    </row>
    <row r="2885" spans="1:6" x14ac:dyDescent="0.25">
      <c r="A2885" s="182">
        <v>40006789</v>
      </c>
      <c r="B2885" s="182" t="s">
        <v>3029</v>
      </c>
      <c r="C2885" s="182" t="s">
        <v>224</v>
      </c>
      <c r="D2885" s="182" t="s">
        <v>333</v>
      </c>
      <c r="E2885" s="182" t="s">
        <v>334</v>
      </c>
      <c r="F2885" s="182" t="s">
        <v>334</v>
      </c>
    </row>
    <row r="2886" spans="1:6" x14ac:dyDescent="0.25">
      <c r="A2886" s="182">
        <v>40003979</v>
      </c>
      <c r="B2886" s="182" t="s">
        <v>3030</v>
      </c>
      <c r="C2886" s="182" t="s">
        <v>224</v>
      </c>
      <c r="D2886" s="182" t="s">
        <v>249</v>
      </c>
      <c r="E2886" s="182" t="s">
        <v>250</v>
      </c>
      <c r="F2886" s="182" t="s">
        <v>250</v>
      </c>
    </row>
    <row r="2887" spans="1:6" x14ac:dyDescent="0.25">
      <c r="A2887" s="182">
        <v>40424325</v>
      </c>
      <c r="B2887" s="182" t="s">
        <v>3031</v>
      </c>
      <c r="C2887" s="182" t="s">
        <v>231</v>
      </c>
      <c r="D2887" s="182" t="s">
        <v>242</v>
      </c>
      <c r="E2887" s="182" t="s">
        <v>243</v>
      </c>
      <c r="F2887" s="182" t="s">
        <v>243</v>
      </c>
    </row>
    <row r="2888" spans="1:6" x14ac:dyDescent="0.25">
      <c r="A2888" s="182">
        <v>40006752</v>
      </c>
      <c r="B2888" s="182" t="s">
        <v>3032</v>
      </c>
      <c r="C2888" s="182" t="s">
        <v>224</v>
      </c>
      <c r="D2888" s="182" t="s">
        <v>342</v>
      </c>
      <c r="E2888" s="182" t="s">
        <v>343</v>
      </c>
      <c r="F2888" s="182" t="s">
        <v>343</v>
      </c>
    </row>
    <row r="2889" spans="1:6" x14ac:dyDescent="0.25">
      <c r="A2889" s="182">
        <v>40008208</v>
      </c>
      <c r="B2889" s="182" t="s">
        <v>3033</v>
      </c>
      <c r="C2889" s="182" t="s">
        <v>224</v>
      </c>
      <c r="D2889" s="182" t="s">
        <v>322</v>
      </c>
      <c r="E2889" s="182" t="s">
        <v>323</v>
      </c>
      <c r="F2889" s="182" t="s">
        <v>323</v>
      </c>
    </row>
    <row r="2890" spans="1:6" x14ac:dyDescent="0.25">
      <c r="A2890" s="182">
        <v>40006056</v>
      </c>
      <c r="B2890" s="182" t="s">
        <v>3034</v>
      </c>
      <c r="C2890" s="182" t="s">
        <v>224</v>
      </c>
      <c r="D2890" s="182" t="s">
        <v>315</v>
      </c>
      <c r="E2890" s="182" t="s">
        <v>316</v>
      </c>
      <c r="F2890" s="182" t="s">
        <v>316</v>
      </c>
    </row>
    <row r="2891" spans="1:6" x14ac:dyDescent="0.25">
      <c r="A2891" s="182">
        <v>40009346</v>
      </c>
      <c r="B2891" s="182" t="s">
        <v>3035</v>
      </c>
      <c r="C2891" s="182" t="s">
        <v>224</v>
      </c>
      <c r="D2891" s="182" t="s">
        <v>306</v>
      </c>
      <c r="E2891" s="182" t="s">
        <v>307</v>
      </c>
      <c r="F2891" s="182" t="s">
        <v>307</v>
      </c>
    </row>
    <row r="2892" spans="1:6" x14ac:dyDescent="0.25">
      <c r="A2892" s="182">
        <v>40006405</v>
      </c>
      <c r="B2892" s="182" t="s">
        <v>3036</v>
      </c>
      <c r="C2892" s="182" t="s">
        <v>224</v>
      </c>
      <c r="D2892" s="182" t="s">
        <v>449</v>
      </c>
      <c r="E2892" s="182" t="s">
        <v>450</v>
      </c>
      <c r="F2892" s="182" t="s">
        <v>450</v>
      </c>
    </row>
    <row r="2893" spans="1:6" x14ac:dyDescent="0.25">
      <c r="A2893" s="182">
        <v>40005166</v>
      </c>
      <c r="B2893" s="182" t="s">
        <v>3037</v>
      </c>
      <c r="C2893" s="182" t="s">
        <v>224</v>
      </c>
      <c r="D2893" s="182" t="s">
        <v>306</v>
      </c>
      <c r="E2893" s="182" t="s">
        <v>307</v>
      </c>
      <c r="F2893" s="182" t="s">
        <v>307</v>
      </c>
    </row>
    <row r="2894" spans="1:6" x14ac:dyDescent="0.25">
      <c r="A2894" s="182">
        <v>40008236</v>
      </c>
      <c r="B2894" s="182" t="s">
        <v>3038</v>
      </c>
      <c r="C2894" s="182" t="s">
        <v>224</v>
      </c>
      <c r="D2894" s="182" t="s">
        <v>265</v>
      </c>
      <c r="E2894" s="182" t="s">
        <v>266</v>
      </c>
      <c r="F2894" s="182" t="s">
        <v>266</v>
      </c>
    </row>
    <row r="2895" spans="1:6" x14ac:dyDescent="0.25">
      <c r="A2895" s="182">
        <v>40008053</v>
      </c>
      <c r="B2895" s="182" t="s">
        <v>3039</v>
      </c>
      <c r="C2895" s="182" t="s">
        <v>224</v>
      </c>
      <c r="D2895" s="182" t="s">
        <v>256</v>
      </c>
      <c r="E2895" s="182" t="s">
        <v>257</v>
      </c>
      <c r="F2895" s="182" t="s">
        <v>257</v>
      </c>
    </row>
    <row r="2896" spans="1:6" x14ac:dyDescent="0.25">
      <c r="A2896" s="182">
        <v>40007634</v>
      </c>
      <c r="B2896" s="182" t="s">
        <v>3039</v>
      </c>
      <c r="C2896" s="182" t="s">
        <v>224</v>
      </c>
      <c r="D2896" s="182" t="s">
        <v>225</v>
      </c>
      <c r="E2896" s="182" t="s">
        <v>226</v>
      </c>
      <c r="F2896" s="182" t="s">
        <v>226</v>
      </c>
    </row>
    <row r="2897" spans="1:6" x14ac:dyDescent="0.25">
      <c r="A2897" s="182">
        <v>40002054</v>
      </c>
      <c r="B2897" s="182" t="s">
        <v>3039</v>
      </c>
      <c r="C2897" s="182" t="s">
        <v>224</v>
      </c>
      <c r="D2897" s="182" t="s">
        <v>252</v>
      </c>
      <c r="E2897" s="182" t="s">
        <v>253</v>
      </c>
      <c r="F2897" s="182" t="s">
        <v>253</v>
      </c>
    </row>
    <row r="2898" spans="1:6" x14ac:dyDescent="0.25">
      <c r="A2898" s="182">
        <v>40004339</v>
      </c>
      <c r="B2898" s="182" t="s">
        <v>3040</v>
      </c>
      <c r="C2898" s="182" t="s">
        <v>224</v>
      </c>
      <c r="D2898" s="182" t="s">
        <v>271</v>
      </c>
      <c r="E2898" s="182" t="s">
        <v>272</v>
      </c>
      <c r="F2898" s="182" t="s">
        <v>272</v>
      </c>
    </row>
    <row r="2899" spans="1:6" x14ac:dyDescent="0.25">
      <c r="A2899" s="182">
        <v>40006820</v>
      </c>
      <c r="B2899" s="182" t="s">
        <v>3041</v>
      </c>
      <c r="C2899" s="182" t="s">
        <v>224</v>
      </c>
      <c r="D2899" s="182" t="s">
        <v>342</v>
      </c>
      <c r="E2899" s="182" t="s">
        <v>343</v>
      </c>
      <c r="F2899" s="182" t="s">
        <v>343</v>
      </c>
    </row>
    <row r="2900" spans="1:6" x14ac:dyDescent="0.25">
      <c r="A2900" s="182">
        <v>40001983</v>
      </c>
      <c r="B2900" s="182" t="s">
        <v>3042</v>
      </c>
      <c r="C2900" s="182" t="s">
        <v>224</v>
      </c>
      <c r="D2900" s="182" t="s">
        <v>252</v>
      </c>
      <c r="E2900" s="182" t="s">
        <v>253</v>
      </c>
      <c r="F2900" s="182" t="s">
        <v>253</v>
      </c>
    </row>
    <row r="2901" spans="1:6" x14ac:dyDescent="0.25">
      <c r="A2901" s="182">
        <v>40421035</v>
      </c>
      <c r="B2901" s="182" t="s">
        <v>3043</v>
      </c>
      <c r="C2901" s="182" t="s">
        <v>231</v>
      </c>
      <c r="D2901" s="182" t="s">
        <v>236</v>
      </c>
      <c r="E2901" s="182" t="s">
        <v>237</v>
      </c>
      <c r="F2901" s="182" t="s">
        <v>237</v>
      </c>
    </row>
    <row r="2902" spans="1:6" x14ac:dyDescent="0.25">
      <c r="A2902" s="182">
        <v>40002398</v>
      </c>
      <c r="B2902" s="182" t="s">
        <v>3044</v>
      </c>
      <c r="C2902" s="182" t="s">
        <v>224</v>
      </c>
      <c r="D2902" s="182" t="s">
        <v>342</v>
      </c>
      <c r="E2902" s="182" t="s">
        <v>343</v>
      </c>
      <c r="F2902" s="182" t="s">
        <v>343</v>
      </c>
    </row>
    <row r="2903" spans="1:6" x14ac:dyDescent="0.25">
      <c r="A2903" s="182">
        <v>40000026</v>
      </c>
      <c r="B2903" s="182" t="s">
        <v>3045</v>
      </c>
      <c r="C2903" s="182" t="s">
        <v>224</v>
      </c>
      <c r="D2903" s="182" t="s">
        <v>342</v>
      </c>
      <c r="E2903" s="182" t="s">
        <v>343</v>
      </c>
      <c r="F2903" s="182" t="s">
        <v>343</v>
      </c>
    </row>
    <row r="2904" spans="1:6" x14ac:dyDescent="0.25">
      <c r="A2904" s="182">
        <v>40006680</v>
      </c>
      <c r="B2904" s="182" t="s">
        <v>3046</v>
      </c>
      <c r="C2904" s="182" t="s">
        <v>224</v>
      </c>
      <c r="D2904" s="182" t="s">
        <v>309</v>
      </c>
      <c r="E2904" s="182" t="s">
        <v>310</v>
      </c>
      <c r="F2904" s="182" t="s">
        <v>310</v>
      </c>
    </row>
    <row r="2905" spans="1:6" x14ac:dyDescent="0.25">
      <c r="A2905" s="182">
        <v>40008596</v>
      </c>
      <c r="B2905" s="182" t="s">
        <v>3047</v>
      </c>
      <c r="C2905" s="182" t="s">
        <v>224</v>
      </c>
      <c r="D2905" s="182" t="s">
        <v>306</v>
      </c>
      <c r="E2905" s="182" t="s">
        <v>307</v>
      </c>
      <c r="F2905" s="182" t="s">
        <v>307</v>
      </c>
    </row>
    <row r="2906" spans="1:6" x14ac:dyDescent="0.25">
      <c r="A2906" s="182">
        <v>40003252</v>
      </c>
      <c r="B2906" s="182" t="s">
        <v>3048</v>
      </c>
      <c r="C2906" s="182" t="s">
        <v>224</v>
      </c>
      <c r="D2906" s="182" t="s">
        <v>228</v>
      </c>
      <c r="E2906" s="182" t="s">
        <v>229</v>
      </c>
      <c r="F2906" s="182" t="s">
        <v>229</v>
      </c>
    </row>
    <row r="2907" spans="1:6" x14ac:dyDescent="0.25">
      <c r="A2907" s="182">
        <v>40003144</v>
      </c>
      <c r="B2907" s="182" t="s">
        <v>3049</v>
      </c>
      <c r="C2907" s="182" t="s">
        <v>224</v>
      </c>
      <c r="D2907" s="182" t="s">
        <v>256</v>
      </c>
      <c r="E2907" s="182" t="s">
        <v>257</v>
      </c>
      <c r="F2907" s="182" t="s">
        <v>257</v>
      </c>
    </row>
    <row r="2908" spans="1:6" x14ac:dyDescent="0.25">
      <c r="A2908" s="182">
        <v>40421494</v>
      </c>
      <c r="B2908" s="182" t="s">
        <v>3050</v>
      </c>
      <c r="C2908" s="182" t="s">
        <v>231</v>
      </c>
      <c r="D2908" s="182" t="s">
        <v>236</v>
      </c>
      <c r="E2908" s="182" t="s">
        <v>237</v>
      </c>
      <c r="F2908" s="182" t="s">
        <v>237</v>
      </c>
    </row>
    <row r="2909" spans="1:6" x14ac:dyDescent="0.25">
      <c r="A2909" s="182">
        <v>40009979</v>
      </c>
      <c r="B2909" s="182" t="s">
        <v>3051</v>
      </c>
      <c r="C2909" s="182" t="s">
        <v>224</v>
      </c>
      <c r="D2909" s="182" t="s">
        <v>228</v>
      </c>
      <c r="E2909" s="182" t="s">
        <v>229</v>
      </c>
      <c r="F2909" s="182" t="s">
        <v>229</v>
      </c>
    </row>
    <row r="2910" spans="1:6" x14ac:dyDescent="0.25">
      <c r="A2910" s="182">
        <v>40008181</v>
      </c>
      <c r="B2910" s="182" t="s">
        <v>3052</v>
      </c>
      <c r="C2910" s="182" t="s">
        <v>224</v>
      </c>
      <c r="D2910" s="182" t="s">
        <v>228</v>
      </c>
      <c r="E2910" s="182" t="s">
        <v>229</v>
      </c>
      <c r="F2910" s="182" t="s">
        <v>229</v>
      </c>
    </row>
    <row r="2911" spans="1:6" x14ac:dyDescent="0.25">
      <c r="A2911" s="182">
        <v>40007239</v>
      </c>
      <c r="B2911" s="182" t="s">
        <v>3053</v>
      </c>
      <c r="C2911" s="182" t="s">
        <v>224</v>
      </c>
      <c r="D2911" s="182" t="s">
        <v>277</v>
      </c>
      <c r="E2911" s="182" t="s">
        <v>278</v>
      </c>
      <c r="F2911" s="182" t="s">
        <v>278</v>
      </c>
    </row>
    <row r="2912" spans="1:6" x14ac:dyDescent="0.25">
      <c r="A2912" s="182">
        <v>40005108</v>
      </c>
      <c r="B2912" s="182" t="s">
        <v>3054</v>
      </c>
      <c r="C2912" s="182" t="s">
        <v>224</v>
      </c>
      <c r="D2912" s="182" t="s">
        <v>376</v>
      </c>
      <c r="E2912" s="182" t="s">
        <v>377</v>
      </c>
      <c r="F2912" s="182" t="s">
        <v>377</v>
      </c>
    </row>
    <row r="2913" spans="1:6" x14ac:dyDescent="0.25">
      <c r="A2913" s="182">
        <v>40005100</v>
      </c>
      <c r="B2913" s="182" t="s">
        <v>3055</v>
      </c>
      <c r="C2913" s="182" t="s">
        <v>224</v>
      </c>
      <c r="D2913" s="182" t="s">
        <v>376</v>
      </c>
      <c r="E2913" s="182" t="s">
        <v>377</v>
      </c>
      <c r="F2913" s="182" t="s">
        <v>377</v>
      </c>
    </row>
    <row r="2914" spans="1:6" x14ac:dyDescent="0.25">
      <c r="A2914" s="182">
        <v>40001003</v>
      </c>
      <c r="B2914" s="182" t="s">
        <v>3056</v>
      </c>
      <c r="C2914" s="182" t="s">
        <v>224</v>
      </c>
      <c r="D2914" s="182" t="s">
        <v>342</v>
      </c>
      <c r="E2914" s="182" t="s">
        <v>343</v>
      </c>
      <c r="F2914" s="182" t="s">
        <v>343</v>
      </c>
    </row>
    <row r="2915" spans="1:6" x14ac:dyDescent="0.25">
      <c r="A2915" s="182">
        <v>40006257</v>
      </c>
      <c r="B2915" s="182" t="s">
        <v>3057</v>
      </c>
      <c r="C2915" s="182" t="s">
        <v>224</v>
      </c>
      <c r="D2915" s="182" t="s">
        <v>342</v>
      </c>
      <c r="E2915" s="182" t="s">
        <v>343</v>
      </c>
      <c r="F2915" s="182" t="s">
        <v>343</v>
      </c>
    </row>
    <row r="2916" spans="1:6" x14ac:dyDescent="0.25">
      <c r="A2916" s="182">
        <v>40420830</v>
      </c>
      <c r="B2916" s="182" t="s">
        <v>3058</v>
      </c>
      <c r="C2916" s="182" t="s">
        <v>231</v>
      </c>
      <c r="D2916" s="182" t="s">
        <v>232</v>
      </c>
      <c r="E2916" s="182" t="s">
        <v>233</v>
      </c>
      <c r="F2916" s="182" t="s">
        <v>233</v>
      </c>
    </row>
    <row r="2917" spans="1:6" x14ac:dyDescent="0.25">
      <c r="A2917" s="182">
        <v>40420045</v>
      </c>
      <c r="B2917" s="182" t="s">
        <v>3059</v>
      </c>
      <c r="C2917" s="182" t="s">
        <v>231</v>
      </c>
      <c r="D2917" s="182" t="s">
        <v>236</v>
      </c>
      <c r="E2917" s="182" t="s">
        <v>237</v>
      </c>
      <c r="F2917" s="182" t="s">
        <v>237</v>
      </c>
    </row>
    <row r="2918" spans="1:6" x14ac:dyDescent="0.25">
      <c r="A2918" s="182">
        <v>40005678</v>
      </c>
      <c r="B2918" s="182" t="s">
        <v>3060</v>
      </c>
      <c r="C2918" s="182" t="s">
        <v>224</v>
      </c>
      <c r="D2918" s="182" t="s">
        <v>228</v>
      </c>
      <c r="E2918" s="182" t="s">
        <v>229</v>
      </c>
      <c r="F2918" s="182" t="s">
        <v>229</v>
      </c>
    </row>
    <row r="2919" spans="1:6" x14ac:dyDescent="0.25">
      <c r="A2919" s="182">
        <v>40006783</v>
      </c>
      <c r="B2919" s="182" t="s">
        <v>3061</v>
      </c>
      <c r="C2919" s="182" t="s">
        <v>224</v>
      </c>
      <c r="D2919" s="182" t="s">
        <v>249</v>
      </c>
      <c r="E2919" s="182" t="s">
        <v>250</v>
      </c>
      <c r="F2919" s="182" t="s">
        <v>250</v>
      </c>
    </row>
    <row r="2920" spans="1:6" x14ac:dyDescent="0.25">
      <c r="A2920" s="182">
        <v>40001526</v>
      </c>
      <c r="B2920" s="182" t="s">
        <v>3062</v>
      </c>
      <c r="C2920" s="182" t="s">
        <v>224</v>
      </c>
      <c r="D2920" s="182" t="s">
        <v>262</v>
      </c>
      <c r="E2920" s="182" t="s">
        <v>263</v>
      </c>
      <c r="F2920" s="182" t="s">
        <v>263</v>
      </c>
    </row>
    <row r="2921" spans="1:6" x14ac:dyDescent="0.25">
      <c r="A2921" s="182">
        <v>40001661</v>
      </c>
      <c r="B2921" s="182" t="s">
        <v>3063</v>
      </c>
      <c r="C2921" s="182" t="s">
        <v>224</v>
      </c>
      <c r="D2921" s="182" t="s">
        <v>306</v>
      </c>
      <c r="E2921" s="182" t="s">
        <v>307</v>
      </c>
      <c r="F2921" s="182" t="s">
        <v>307</v>
      </c>
    </row>
    <row r="2922" spans="1:6" x14ac:dyDescent="0.25">
      <c r="A2922" s="182">
        <v>40009435</v>
      </c>
      <c r="B2922" s="182" t="s">
        <v>3064</v>
      </c>
      <c r="C2922" s="182" t="s">
        <v>224</v>
      </c>
      <c r="D2922" s="182" t="s">
        <v>228</v>
      </c>
      <c r="E2922" s="182" t="s">
        <v>229</v>
      </c>
      <c r="F2922" s="182" t="s">
        <v>229</v>
      </c>
    </row>
    <row r="2923" spans="1:6" x14ac:dyDescent="0.25">
      <c r="A2923" s="182">
        <v>40002484</v>
      </c>
      <c r="B2923" s="182" t="s">
        <v>3065</v>
      </c>
      <c r="C2923" s="182" t="s">
        <v>224</v>
      </c>
      <c r="D2923" s="182" t="s">
        <v>303</v>
      </c>
      <c r="E2923" s="182" t="s">
        <v>304</v>
      </c>
      <c r="F2923" s="182" t="s">
        <v>304</v>
      </c>
    </row>
    <row r="2924" spans="1:6" x14ac:dyDescent="0.25">
      <c r="A2924" s="182">
        <v>40008006</v>
      </c>
      <c r="B2924" s="182" t="s">
        <v>3066</v>
      </c>
      <c r="C2924" s="182" t="s">
        <v>231</v>
      </c>
      <c r="D2924" s="182" t="s">
        <v>232</v>
      </c>
      <c r="E2924" s="182" t="s">
        <v>233</v>
      </c>
      <c r="F2924" s="182" t="s">
        <v>233</v>
      </c>
    </row>
    <row r="2925" spans="1:6" x14ac:dyDescent="0.25">
      <c r="A2925" s="182">
        <v>40004476</v>
      </c>
      <c r="B2925" s="182" t="s">
        <v>3067</v>
      </c>
      <c r="C2925" s="182" t="s">
        <v>224</v>
      </c>
      <c r="D2925" s="182" t="s">
        <v>228</v>
      </c>
      <c r="E2925" s="182" t="s">
        <v>229</v>
      </c>
      <c r="F2925" s="182" t="s">
        <v>229</v>
      </c>
    </row>
    <row r="2926" spans="1:6" x14ac:dyDescent="0.25">
      <c r="A2926" s="182">
        <v>40003269</v>
      </c>
      <c r="B2926" s="182" t="s">
        <v>3068</v>
      </c>
      <c r="C2926" s="182" t="s">
        <v>224</v>
      </c>
      <c r="D2926" s="182" t="s">
        <v>249</v>
      </c>
      <c r="E2926" s="182" t="s">
        <v>250</v>
      </c>
      <c r="F2926" s="182" t="s">
        <v>250</v>
      </c>
    </row>
    <row r="2927" spans="1:6" x14ac:dyDescent="0.25">
      <c r="A2927" s="182">
        <v>40007481</v>
      </c>
      <c r="B2927" s="182" t="s">
        <v>3069</v>
      </c>
      <c r="C2927" s="182" t="s">
        <v>224</v>
      </c>
      <c r="D2927" s="182" t="s">
        <v>249</v>
      </c>
      <c r="E2927" s="182" t="s">
        <v>250</v>
      </c>
      <c r="F2927" s="182" t="s">
        <v>250</v>
      </c>
    </row>
    <row r="2928" spans="1:6" x14ac:dyDescent="0.25">
      <c r="A2928" s="182">
        <v>40004222</v>
      </c>
      <c r="B2928" s="182" t="s">
        <v>3070</v>
      </c>
      <c r="C2928" s="182" t="s">
        <v>224</v>
      </c>
      <c r="D2928" s="182" t="s">
        <v>262</v>
      </c>
      <c r="E2928" s="182" t="s">
        <v>263</v>
      </c>
      <c r="F2928" s="182" t="s">
        <v>263</v>
      </c>
    </row>
    <row r="2929" spans="1:6" x14ac:dyDescent="0.25">
      <c r="A2929" s="182">
        <v>40003418</v>
      </c>
      <c r="B2929" s="182" t="s">
        <v>3071</v>
      </c>
      <c r="C2929" s="182" t="s">
        <v>224</v>
      </c>
      <c r="D2929" s="182" t="s">
        <v>262</v>
      </c>
      <c r="E2929" s="182" t="s">
        <v>263</v>
      </c>
      <c r="F2929" s="182" t="s">
        <v>263</v>
      </c>
    </row>
    <row r="2930" spans="1:6" x14ac:dyDescent="0.25">
      <c r="A2930" s="182">
        <v>40007569</v>
      </c>
      <c r="B2930" s="182" t="s">
        <v>3072</v>
      </c>
      <c r="C2930" s="182" t="s">
        <v>224</v>
      </c>
      <c r="D2930" s="182" t="s">
        <v>342</v>
      </c>
      <c r="E2930" s="182" t="s">
        <v>343</v>
      </c>
      <c r="F2930" s="182" t="s">
        <v>343</v>
      </c>
    </row>
    <row r="2931" spans="1:6" x14ac:dyDescent="0.25">
      <c r="A2931" s="182">
        <v>40001782</v>
      </c>
      <c r="B2931" s="182" t="s">
        <v>3073</v>
      </c>
      <c r="C2931" s="182" t="s">
        <v>224</v>
      </c>
      <c r="D2931" s="182" t="s">
        <v>333</v>
      </c>
      <c r="E2931" s="182" t="s">
        <v>334</v>
      </c>
      <c r="F2931" s="182" t="s">
        <v>334</v>
      </c>
    </row>
    <row r="2932" spans="1:6" x14ac:dyDescent="0.25">
      <c r="A2932" s="182">
        <v>40420445</v>
      </c>
      <c r="B2932" s="182" t="s">
        <v>3074</v>
      </c>
      <c r="C2932" s="182" t="s">
        <v>231</v>
      </c>
      <c r="D2932" s="182" t="s">
        <v>236</v>
      </c>
      <c r="E2932" s="182" t="s">
        <v>237</v>
      </c>
      <c r="F2932" s="182" t="s">
        <v>237</v>
      </c>
    </row>
    <row r="2933" spans="1:6" x14ac:dyDescent="0.25">
      <c r="A2933" s="182">
        <v>40002871</v>
      </c>
      <c r="B2933" s="182" t="s">
        <v>3075</v>
      </c>
      <c r="C2933" s="182" t="s">
        <v>224</v>
      </c>
      <c r="D2933" s="182" t="s">
        <v>322</v>
      </c>
      <c r="E2933" s="182" t="s">
        <v>323</v>
      </c>
      <c r="F2933" s="182" t="s">
        <v>323</v>
      </c>
    </row>
    <row r="2934" spans="1:6" x14ac:dyDescent="0.25">
      <c r="A2934" s="182">
        <v>40005808</v>
      </c>
      <c r="B2934" s="182" t="s">
        <v>3076</v>
      </c>
      <c r="C2934" s="182" t="s">
        <v>224</v>
      </c>
      <c r="D2934" s="182" t="s">
        <v>225</v>
      </c>
      <c r="E2934" s="182" t="s">
        <v>226</v>
      </c>
      <c r="F2934" s="182" t="s">
        <v>226</v>
      </c>
    </row>
    <row r="2935" spans="1:6" x14ac:dyDescent="0.25">
      <c r="A2935" s="182">
        <v>40004652</v>
      </c>
      <c r="B2935" s="182" t="s">
        <v>3077</v>
      </c>
      <c r="C2935" s="182" t="s">
        <v>224</v>
      </c>
      <c r="D2935" s="182" t="s">
        <v>363</v>
      </c>
      <c r="E2935" s="182" t="s">
        <v>364</v>
      </c>
      <c r="F2935" s="182" t="s">
        <v>364</v>
      </c>
    </row>
    <row r="2936" spans="1:6" x14ac:dyDescent="0.25">
      <c r="A2936" s="182">
        <v>40003399</v>
      </c>
      <c r="B2936" s="182" t="s">
        <v>3078</v>
      </c>
      <c r="C2936" s="182" t="s">
        <v>224</v>
      </c>
      <c r="D2936" s="182" t="s">
        <v>333</v>
      </c>
      <c r="E2936" s="182" t="s">
        <v>334</v>
      </c>
      <c r="F2936" s="182" t="s">
        <v>334</v>
      </c>
    </row>
    <row r="2937" spans="1:6" x14ac:dyDescent="0.25">
      <c r="A2937" s="182">
        <v>40003347</v>
      </c>
      <c r="B2937" s="182" t="s">
        <v>3078</v>
      </c>
      <c r="C2937" s="182" t="s">
        <v>224</v>
      </c>
      <c r="D2937" s="182" t="s">
        <v>279</v>
      </c>
      <c r="E2937" s="182" t="s">
        <v>280</v>
      </c>
      <c r="F2937" s="182" t="s">
        <v>280</v>
      </c>
    </row>
    <row r="2938" spans="1:6" x14ac:dyDescent="0.25">
      <c r="A2938" s="182">
        <v>40007430</v>
      </c>
      <c r="B2938" s="182" t="s">
        <v>3079</v>
      </c>
      <c r="C2938" s="182" t="s">
        <v>224</v>
      </c>
      <c r="D2938" s="182" t="s">
        <v>279</v>
      </c>
      <c r="E2938" s="182" t="s">
        <v>280</v>
      </c>
      <c r="F2938" s="182" t="s">
        <v>280</v>
      </c>
    </row>
    <row r="2939" spans="1:6" x14ac:dyDescent="0.25">
      <c r="A2939" s="182">
        <v>40002279</v>
      </c>
      <c r="B2939" s="182" t="s">
        <v>3080</v>
      </c>
      <c r="C2939" s="182" t="s">
        <v>224</v>
      </c>
      <c r="D2939" s="182" t="s">
        <v>333</v>
      </c>
      <c r="E2939" s="182" t="s">
        <v>334</v>
      </c>
      <c r="F2939" s="182" t="s">
        <v>334</v>
      </c>
    </row>
    <row r="2940" spans="1:6" x14ac:dyDescent="0.25">
      <c r="A2940" s="182">
        <v>40008572</v>
      </c>
      <c r="B2940" s="182" t="s">
        <v>3081</v>
      </c>
      <c r="C2940" s="182" t="s">
        <v>224</v>
      </c>
      <c r="D2940" s="182" t="s">
        <v>322</v>
      </c>
      <c r="E2940" s="182" t="s">
        <v>323</v>
      </c>
      <c r="F2940" s="182" t="s">
        <v>323</v>
      </c>
    </row>
    <row r="2941" spans="1:6" x14ac:dyDescent="0.25">
      <c r="A2941" s="182">
        <v>40008268</v>
      </c>
      <c r="B2941" s="182" t="s">
        <v>3081</v>
      </c>
      <c r="C2941" s="182" t="s">
        <v>224</v>
      </c>
      <c r="D2941" s="182" t="s">
        <v>322</v>
      </c>
      <c r="E2941" s="182" t="s">
        <v>323</v>
      </c>
      <c r="F2941" s="182" t="s">
        <v>323</v>
      </c>
    </row>
    <row r="2942" spans="1:6" x14ac:dyDescent="0.25">
      <c r="A2942" s="182">
        <v>40001360</v>
      </c>
      <c r="B2942" s="182" t="s">
        <v>3081</v>
      </c>
      <c r="C2942" s="182" t="s">
        <v>224</v>
      </c>
      <c r="D2942" s="182" t="s">
        <v>277</v>
      </c>
      <c r="E2942" s="182" t="s">
        <v>278</v>
      </c>
      <c r="F2942" s="182" t="s">
        <v>278</v>
      </c>
    </row>
    <row r="2943" spans="1:6" x14ac:dyDescent="0.25">
      <c r="A2943" s="182">
        <v>40008298</v>
      </c>
      <c r="B2943" s="182" t="s">
        <v>3082</v>
      </c>
      <c r="C2943" s="182" t="s">
        <v>224</v>
      </c>
      <c r="D2943" s="182" t="s">
        <v>277</v>
      </c>
      <c r="E2943" s="182" t="s">
        <v>278</v>
      </c>
      <c r="F2943" s="182" t="s">
        <v>278</v>
      </c>
    </row>
    <row r="2944" spans="1:6" x14ac:dyDescent="0.25">
      <c r="A2944" s="182">
        <v>40001869</v>
      </c>
      <c r="B2944" s="182" t="s">
        <v>3083</v>
      </c>
      <c r="C2944" s="182" t="s">
        <v>224</v>
      </c>
      <c r="D2944" s="182" t="s">
        <v>277</v>
      </c>
      <c r="E2944" s="182" t="s">
        <v>278</v>
      </c>
      <c r="F2944" s="182" t="s">
        <v>278</v>
      </c>
    </row>
    <row r="2945" spans="1:6" x14ac:dyDescent="0.25">
      <c r="A2945" s="182">
        <v>40002030</v>
      </c>
      <c r="B2945" s="182" t="s">
        <v>3084</v>
      </c>
      <c r="C2945" s="182" t="s">
        <v>224</v>
      </c>
      <c r="D2945" s="182" t="s">
        <v>277</v>
      </c>
      <c r="E2945" s="182" t="s">
        <v>278</v>
      </c>
      <c r="F2945" s="182" t="s">
        <v>278</v>
      </c>
    </row>
    <row r="2946" spans="1:6" x14ac:dyDescent="0.25">
      <c r="A2946" s="182">
        <v>40002078</v>
      </c>
      <c r="B2946" s="182" t="s">
        <v>3085</v>
      </c>
      <c r="C2946" s="182" t="s">
        <v>224</v>
      </c>
      <c r="D2946" s="182" t="s">
        <v>277</v>
      </c>
      <c r="E2946" s="182" t="s">
        <v>278</v>
      </c>
      <c r="F2946" s="182" t="s">
        <v>278</v>
      </c>
    </row>
    <row r="2947" spans="1:6" x14ac:dyDescent="0.25">
      <c r="A2947" s="182">
        <v>40002350</v>
      </c>
      <c r="B2947" s="182" t="s">
        <v>3086</v>
      </c>
      <c r="C2947" s="182" t="s">
        <v>224</v>
      </c>
      <c r="D2947" s="182" t="s">
        <v>277</v>
      </c>
      <c r="E2947" s="182" t="s">
        <v>278</v>
      </c>
      <c r="F2947" s="182" t="s">
        <v>278</v>
      </c>
    </row>
    <row r="2948" spans="1:6" x14ac:dyDescent="0.25">
      <c r="A2948" s="182">
        <v>40002905</v>
      </c>
      <c r="B2948" s="182" t="s">
        <v>3087</v>
      </c>
      <c r="C2948" s="182" t="s">
        <v>224</v>
      </c>
      <c r="D2948" s="182" t="s">
        <v>277</v>
      </c>
      <c r="E2948" s="182" t="s">
        <v>278</v>
      </c>
      <c r="F2948" s="182" t="s">
        <v>278</v>
      </c>
    </row>
    <row r="2949" spans="1:6" x14ac:dyDescent="0.25">
      <c r="A2949" s="182">
        <v>40003842</v>
      </c>
      <c r="B2949" s="182" t="s">
        <v>3088</v>
      </c>
      <c r="C2949" s="182" t="s">
        <v>224</v>
      </c>
      <c r="D2949" s="182" t="s">
        <v>277</v>
      </c>
      <c r="E2949" s="182" t="s">
        <v>278</v>
      </c>
      <c r="F2949" s="182" t="s">
        <v>278</v>
      </c>
    </row>
    <row r="2950" spans="1:6" x14ac:dyDescent="0.25">
      <c r="A2950" s="182">
        <v>40002943</v>
      </c>
      <c r="B2950" s="182" t="s">
        <v>3089</v>
      </c>
      <c r="C2950" s="182" t="s">
        <v>224</v>
      </c>
      <c r="D2950" s="182" t="s">
        <v>277</v>
      </c>
      <c r="E2950" s="182" t="s">
        <v>278</v>
      </c>
      <c r="F2950" s="182" t="s">
        <v>278</v>
      </c>
    </row>
    <row r="2951" spans="1:6" x14ac:dyDescent="0.25">
      <c r="A2951" s="182">
        <v>40008603</v>
      </c>
      <c r="B2951" s="182" t="s">
        <v>3090</v>
      </c>
      <c r="C2951" s="182" t="s">
        <v>224</v>
      </c>
      <c r="D2951" s="182" t="s">
        <v>271</v>
      </c>
      <c r="E2951" s="182" t="s">
        <v>272</v>
      </c>
      <c r="F2951" s="182" t="s">
        <v>272</v>
      </c>
    </row>
    <row r="2952" spans="1:6" x14ac:dyDescent="0.25">
      <c r="A2952" s="182">
        <v>40009722</v>
      </c>
      <c r="B2952" s="182" t="s">
        <v>3091</v>
      </c>
      <c r="C2952" s="182" t="s">
        <v>224</v>
      </c>
      <c r="D2952" s="182" t="s">
        <v>376</v>
      </c>
      <c r="E2952" s="182" t="s">
        <v>377</v>
      </c>
      <c r="F2952" s="182" t="s">
        <v>377</v>
      </c>
    </row>
    <row r="2953" spans="1:6" x14ac:dyDescent="0.25">
      <c r="A2953" s="182">
        <v>40424253</v>
      </c>
      <c r="B2953" s="182" t="s">
        <v>3092</v>
      </c>
      <c r="C2953" s="182" t="s">
        <v>231</v>
      </c>
      <c r="D2953" s="182" t="s">
        <v>285</v>
      </c>
      <c r="E2953" s="182" t="s">
        <v>286</v>
      </c>
      <c r="F2953" s="182" t="s">
        <v>286</v>
      </c>
    </row>
    <row r="2954" spans="1:6" x14ac:dyDescent="0.25">
      <c r="A2954" s="182">
        <v>40006651</v>
      </c>
      <c r="B2954" s="182" t="s">
        <v>3093</v>
      </c>
      <c r="C2954" s="182" t="s">
        <v>224</v>
      </c>
      <c r="D2954" s="182" t="s">
        <v>322</v>
      </c>
      <c r="E2954" s="182" t="s">
        <v>323</v>
      </c>
      <c r="F2954" s="182" t="s">
        <v>323</v>
      </c>
    </row>
    <row r="2955" spans="1:6" x14ac:dyDescent="0.25">
      <c r="A2955" s="182">
        <v>40002628</v>
      </c>
      <c r="B2955" s="182" t="s">
        <v>3094</v>
      </c>
      <c r="C2955" s="182" t="s">
        <v>224</v>
      </c>
      <c r="D2955" s="182" t="s">
        <v>225</v>
      </c>
      <c r="E2955" s="182" t="s">
        <v>226</v>
      </c>
      <c r="F2955" s="182" t="s">
        <v>226</v>
      </c>
    </row>
    <row r="2956" spans="1:6" x14ac:dyDescent="0.25">
      <c r="A2956" s="182">
        <v>40005931</v>
      </c>
      <c r="B2956" s="182" t="s">
        <v>3095</v>
      </c>
      <c r="C2956" s="182" t="s">
        <v>224</v>
      </c>
      <c r="D2956" s="182" t="s">
        <v>404</v>
      </c>
      <c r="E2956" s="182" t="s">
        <v>405</v>
      </c>
      <c r="F2956" s="182" t="s">
        <v>405</v>
      </c>
    </row>
    <row r="2957" spans="1:6" x14ac:dyDescent="0.25">
      <c r="A2957" s="182">
        <v>40004336</v>
      </c>
      <c r="B2957" s="182" t="s">
        <v>3095</v>
      </c>
      <c r="C2957" s="182" t="s">
        <v>224</v>
      </c>
      <c r="D2957" s="182" t="s">
        <v>256</v>
      </c>
      <c r="E2957" s="182" t="s">
        <v>257</v>
      </c>
      <c r="F2957" s="182" t="s">
        <v>257</v>
      </c>
    </row>
    <row r="2958" spans="1:6" x14ac:dyDescent="0.25">
      <c r="A2958" s="182">
        <v>40001800</v>
      </c>
      <c r="B2958" s="182" t="s">
        <v>3095</v>
      </c>
      <c r="C2958" s="182" t="s">
        <v>224</v>
      </c>
      <c r="D2958" s="182" t="s">
        <v>404</v>
      </c>
      <c r="E2958" s="182" t="s">
        <v>405</v>
      </c>
      <c r="F2958" s="182" t="s">
        <v>405</v>
      </c>
    </row>
    <row r="2959" spans="1:6" x14ac:dyDescent="0.25">
      <c r="A2959" s="182">
        <v>40000260</v>
      </c>
      <c r="B2959" s="182" t="s">
        <v>3095</v>
      </c>
      <c r="C2959" s="182" t="s">
        <v>224</v>
      </c>
      <c r="D2959" s="182" t="s">
        <v>342</v>
      </c>
      <c r="E2959" s="182" t="s">
        <v>343</v>
      </c>
      <c r="F2959" s="182" t="s">
        <v>343</v>
      </c>
    </row>
    <row r="2960" spans="1:6" x14ac:dyDescent="0.25">
      <c r="A2960" s="182">
        <v>40001261</v>
      </c>
      <c r="B2960" s="182" t="s">
        <v>3096</v>
      </c>
      <c r="C2960" s="182" t="s">
        <v>224</v>
      </c>
      <c r="D2960" s="182" t="s">
        <v>256</v>
      </c>
      <c r="E2960" s="182" t="s">
        <v>257</v>
      </c>
      <c r="F2960" s="182" t="s">
        <v>257</v>
      </c>
    </row>
    <row r="2961" spans="1:6" x14ac:dyDescent="0.25">
      <c r="A2961" s="182">
        <v>40005850</v>
      </c>
      <c r="B2961" s="182" t="s">
        <v>3097</v>
      </c>
      <c r="C2961" s="182" t="s">
        <v>224</v>
      </c>
      <c r="D2961" s="182" t="s">
        <v>303</v>
      </c>
      <c r="E2961" s="182" t="s">
        <v>304</v>
      </c>
      <c r="F2961" s="182" t="s">
        <v>304</v>
      </c>
    </row>
    <row r="2962" spans="1:6" x14ac:dyDescent="0.25">
      <c r="A2962" s="182">
        <v>40008916</v>
      </c>
      <c r="B2962" s="182" t="s">
        <v>3098</v>
      </c>
      <c r="C2962" s="182" t="s">
        <v>224</v>
      </c>
      <c r="D2962" s="182" t="s">
        <v>303</v>
      </c>
      <c r="E2962" s="182" t="s">
        <v>304</v>
      </c>
      <c r="F2962" s="182" t="s">
        <v>304</v>
      </c>
    </row>
    <row r="2963" spans="1:6" x14ac:dyDescent="0.25">
      <c r="A2963" s="182">
        <v>40420939</v>
      </c>
      <c r="B2963" s="182" t="s">
        <v>3099</v>
      </c>
      <c r="C2963" s="182" t="s">
        <v>231</v>
      </c>
      <c r="D2963" s="182" t="s">
        <v>236</v>
      </c>
      <c r="E2963" s="182" t="s">
        <v>237</v>
      </c>
      <c r="F2963" s="182" t="s">
        <v>237</v>
      </c>
    </row>
    <row r="2964" spans="1:6" x14ac:dyDescent="0.25">
      <c r="A2964" s="182">
        <v>40001232</v>
      </c>
      <c r="B2964" s="182" t="s">
        <v>3100</v>
      </c>
      <c r="C2964" s="182" t="s">
        <v>224</v>
      </c>
      <c r="D2964" s="182" t="s">
        <v>368</v>
      </c>
      <c r="E2964" s="182" t="s">
        <v>369</v>
      </c>
      <c r="F2964" s="182" t="s">
        <v>369</v>
      </c>
    </row>
    <row r="2965" spans="1:6" x14ac:dyDescent="0.25">
      <c r="A2965" s="182">
        <v>40008775</v>
      </c>
      <c r="B2965" s="182" t="s">
        <v>3101</v>
      </c>
      <c r="C2965" s="182" t="s">
        <v>224</v>
      </c>
      <c r="D2965" s="182" t="s">
        <v>268</v>
      </c>
      <c r="E2965" s="182" t="s">
        <v>269</v>
      </c>
      <c r="F2965" s="182" t="s">
        <v>269</v>
      </c>
    </row>
    <row r="2966" spans="1:6" x14ac:dyDescent="0.25">
      <c r="A2966" s="182">
        <v>40424280</v>
      </c>
      <c r="B2966" s="182" t="s">
        <v>3102</v>
      </c>
      <c r="C2966" s="182" t="s">
        <v>231</v>
      </c>
      <c r="D2966" s="182" t="s">
        <v>236</v>
      </c>
      <c r="E2966" s="182" t="s">
        <v>237</v>
      </c>
      <c r="F2966" s="182" t="s">
        <v>237</v>
      </c>
    </row>
    <row r="2967" spans="1:6" x14ac:dyDescent="0.25">
      <c r="A2967" s="182">
        <v>47200018</v>
      </c>
      <c r="B2967" s="182" t="s">
        <v>3103</v>
      </c>
      <c r="C2967" s="182" t="s">
        <v>224</v>
      </c>
      <c r="D2967" s="182" t="s">
        <v>265</v>
      </c>
      <c r="E2967" s="182" t="s">
        <v>266</v>
      </c>
      <c r="F2967" s="182" t="s">
        <v>266</v>
      </c>
    </row>
    <row r="2968" spans="1:6" x14ac:dyDescent="0.25">
      <c r="A2968" s="182">
        <v>40420533</v>
      </c>
      <c r="B2968" s="182" t="s">
        <v>3104</v>
      </c>
      <c r="C2968" s="182" t="s">
        <v>231</v>
      </c>
      <c r="D2968" s="182" t="s">
        <v>285</v>
      </c>
      <c r="E2968" s="182" t="s">
        <v>286</v>
      </c>
      <c r="F2968" s="182" t="s">
        <v>286</v>
      </c>
    </row>
    <row r="2969" spans="1:6" x14ac:dyDescent="0.25">
      <c r="A2969" s="182">
        <v>47200037</v>
      </c>
      <c r="B2969" s="182" t="s">
        <v>3105</v>
      </c>
      <c r="C2969" s="182" t="s">
        <v>224</v>
      </c>
      <c r="D2969" s="182" t="s">
        <v>265</v>
      </c>
      <c r="E2969" s="182" t="s">
        <v>266</v>
      </c>
      <c r="F2969" s="182" t="s">
        <v>266</v>
      </c>
    </row>
    <row r="2970" spans="1:6" x14ac:dyDescent="0.25">
      <c r="A2970" s="182">
        <v>40005039</v>
      </c>
      <c r="B2970" s="182" t="s">
        <v>3105</v>
      </c>
      <c r="C2970" s="182" t="s">
        <v>224</v>
      </c>
      <c r="D2970" s="182" t="s">
        <v>265</v>
      </c>
      <c r="E2970" s="182" t="s">
        <v>266</v>
      </c>
      <c r="F2970" s="182" t="s">
        <v>266</v>
      </c>
    </row>
    <row r="2971" spans="1:6" x14ac:dyDescent="0.25">
      <c r="A2971" s="182">
        <v>40001734</v>
      </c>
      <c r="B2971" s="182" t="s">
        <v>3106</v>
      </c>
      <c r="C2971" s="182" t="s">
        <v>224</v>
      </c>
      <c r="D2971" s="182" t="s">
        <v>265</v>
      </c>
      <c r="E2971" s="182" t="s">
        <v>266</v>
      </c>
      <c r="F2971" s="182" t="s">
        <v>266</v>
      </c>
    </row>
    <row r="2972" spans="1:6" x14ac:dyDescent="0.25">
      <c r="A2972" s="182">
        <v>40006499</v>
      </c>
      <c r="B2972" s="182" t="s">
        <v>3107</v>
      </c>
      <c r="C2972" s="182" t="s">
        <v>224</v>
      </c>
      <c r="D2972" s="182" t="s">
        <v>303</v>
      </c>
      <c r="E2972" s="182" t="s">
        <v>304</v>
      </c>
      <c r="F2972" s="182" t="s">
        <v>304</v>
      </c>
    </row>
    <row r="2973" spans="1:6" x14ac:dyDescent="0.25">
      <c r="A2973" s="182">
        <v>40003052</v>
      </c>
      <c r="B2973" s="182" t="s">
        <v>3108</v>
      </c>
      <c r="C2973" s="182" t="s">
        <v>224</v>
      </c>
      <c r="D2973" s="182" t="s">
        <v>322</v>
      </c>
      <c r="E2973" s="182" t="s">
        <v>323</v>
      </c>
      <c r="F2973" s="182" t="s">
        <v>323</v>
      </c>
    </row>
    <row r="2974" spans="1:6" x14ac:dyDescent="0.25">
      <c r="A2974" s="182">
        <v>40003201</v>
      </c>
      <c r="B2974" s="182" t="s">
        <v>3109</v>
      </c>
      <c r="C2974" s="182" t="s">
        <v>224</v>
      </c>
      <c r="D2974" s="182" t="s">
        <v>268</v>
      </c>
      <c r="E2974" s="182" t="s">
        <v>269</v>
      </c>
      <c r="F2974" s="182" t="s">
        <v>269</v>
      </c>
    </row>
    <row r="2975" spans="1:6" x14ac:dyDescent="0.25">
      <c r="A2975" s="182">
        <v>40005063</v>
      </c>
      <c r="B2975" s="182" t="s">
        <v>3110</v>
      </c>
      <c r="C2975" s="182" t="s">
        <v>224</v>
      </c>
      <c r="D2975" s="182" t="s">
        <v>225</v>
      </c>
      <c r="E2975" s="182" t="s">
        <v>226</v>
      </c>
      <c r="F2975" s="182" t="s">
        <v>226</v>
      </c>
    </row>
    <row r="2976" spans="1:6" x14ac:dyDescent="0.25">
      <c r="A2976" s="182">
        <v>40009678</v>
      </c>
      <c r="B2976" s="182" t="s">
        <v>3111</v>
      </c>
      <c r="C2976" s="182" t="s">
        <v>224</v>
      </c>
      <c r="D2976" s="182" t="s">
        <v>279</v>
      </c>
      <c r="E2976" s="182" t="s">
        <v>280</v>
      </c>
      <c r="F2976" s="182" t="s">
        <v>280</v>
      </c>
    </row>
    <row r="2977" spans="1:6" x14ac:dyDescent="0.25">
      <c r="A2977" s="182">
        <v>40009368</v>
      </c>
      <c r="B2977" s="182" t="s">
        <v>3112</v>
      </c>
      <c r="C2977" s="182" t="s">
        <v>224</v>
      </c>
      <c r="D2977" s="182" t="s">
        <v>306</v>
      </c>
      <c r="E2977" s="182" t="s">
        <v>307</v>
      </c>
      <c r="F2977" s="182" t="s">
        <v>307</v>
      </c>
    </row>
    <row r="2978" spans="1:6" x14ac:dyDescent="0.25">
      <c r="A2978" s="182">
        <v>40007345</v>
      </c>
      <c r="B2978" s="182" t="s">
        <v>3113</v>
      </c>
      <c r="C2978" s="182" t="s">
        <v>224</v>
      </c>
      <c r="D2978" s="182" t="s">
        <v>249</v>
      </c>
      <c r="E2978" s="182" t="s">
        <v>250</v>
      </c>
      <c r="F2978" s="182" t="s">
        <v>250</v>
      </c>
    </row>
    <row r="2979" spans="1:6" x14ac:dyDescent="0.25">
      <c r="A2979" s="182">
        <v>40008706</v>
      </c>
      <c r="B2979" s="182" t="s">
        <v>3114</v>
      </c>
      <c r="C2979" s="182" t="s">
        <v>224</v>
      </c>
      <c r="D2979" s="182" t="s">
        <v>277</v>
      </c>
      <c r="E2979" s="182" t="s">
        <v>278</v>
      </c>
      <c r="F2979" s="182" t="s">
        <v>278</v>
      </c>
    </row>
    <row r="2980" spans="1:6" x14ac:dyDescent="0.25">
      <c r="A2980" s="182">
        <v>40424268</v>
      </c>
      <c r="B2980" s="182" t="s">
        <v>3115</v>
      </c>
      <c r="C2980" s="182" t="s">
        <v>231</v>
      </c>
      <c r="D2980" s="182" t="s">
        <v>338</v>
      </c>
      <c r="E2980" s="182" t="s">
        <v>339</v>
      </c>
      <c r="F2980" s="182" t="s">
        <v>339</v>
      </c>
    </row>
    <row r="2981" spans="1:6" x14ac:dyDescent="0.25">
      <c r="A2981" s="182">
        <v>40005153</v>
      </c>
      <c r="B2981" s="182" t="s">
        <v>3116</v>
      </c>
      <c r="C2981" s="182" t="s">
        <v>224</v>
      </c>
      <c r="D2981" s="182" t="s">
        <v>376</v>
      </c>
      <c r="E2981" s="182" t="s">
        <v>377</v>
      </c>
      <c r="F2981" s="182" t="s">
        <v>377</v>
      </c>
    </row>
    <row r="2982" spans="1:6" x14ac:dyDescent="0.25">
      <c r="A2982" s="182">
        <v>40001127</v>
      </c>
      <c r="B2982" s="182" t="s">
        <v>3116</v>
      </c>
      <c r="C2982" s="182" t="s">
        <v>224</v>
      </c>
      <c r="D2982" s="182" t="s">
        <v>376</v>
      </c>
      <c r="E2982" s="182" t="s">
        <v>377</v>
      </c>
      <c r="F2982" s="182" t="s">
        <v>377</v>
      </c>
    </row>
    <row r="2983" spans="1:6" x14ac:dyDescent="0.25">
      <c r="A2983" s="182">
        <v>40009978</v>
      </c>
      <c r="B2983" s="182" t="s">
        <v>3117</v>
      </c>
      <c r="C2983" s="182" t="s">
        <v>224</v>
      </c>
      <c r="D2983" s="182" t="s">
        <v>322</v>
      </c>
      <c r="E2983" s="182" t="s">
        <v>323</v>
      </c>
      <c r="F2983" s="182" t="s">
        <v>323</v>
      </c>
    </row>
    <row r="2984" spans="1:6" x14ac:dyDescent="0.25">
      <c r="A2984" s="182">
        <v>40421302</v>
      </c>
      <c r="B2984" s="182" t="s">
        <v>3118</v>
      </c>
      <c r="C2984" s="182" t="s">
        <v>231</v>
      </c>
      <c r="D2984" s="182" t="s">
        <v>338</v>
      </c>
      <c r="E2984" s="182" t="s">
        <v>339</v>
      </c>
      <c r="F2984" s="182" t="s">
        <v>339</v>
      </c>
    </row>
    <row r="2985" spans="1:6" x14ac:dyDescent="0.25">
      <c r="A2985" s="182">
        <v>40002947</v>
      </c>
      <c r="B2985" s="182" t="s">
        <v>3119</v>
      </c>
      <c r="C2985" s="182" t="s">
        <v>224</v>
      </c>
      <c r="D2985" s="182" t="s">
        <v>249</v>
      </c>
      <c r="E2985" s="182" t="s">
        <v>250</v>
      </c>
      <c r="F2985" s="182" t="s">
        <v>250</v>
      </c>
    </row>
    <row r="2986" spans="1:6" x14ac:dyDescent="0.25">
      <c r="A2986" s="182">
        <v>40420005</v>
      </c>
      <c r="B2986" s="182" t="s">
        <v>3120</v>
      </c>
      <c r="C2986" s="182" t="s">
        <v>231</v>
      </c>
      <c r="D2986" s="182" t="s">
        <v>236</v>
      </c>
      <c r="E2986" s="182" t="s">
        <v>237</v>
      </c>
      <c r="F2986" s="182" t="s">
        <v>237</v>
      </c>
    </row>
    <row r="2987" spans="1:6" x14ac:dyDescent="0.25">
      <c r="A2987" s="182">
        <v>40004451</v>
      </c>
      <c r="B2987" s="182" t="s">
        <v>3121</v>
      </c>
      <c r="C2987" s="182" t="s">
        <v>224</v>
      </c>
      <c r="D2987" s="182" t="s">
        <v>228</v>
      </c>
      <c r="E2987" s="182" t="s">
        <v>229</v>
      </c>
      <c r="F2987" s="182" t="s">
        <v>229</v>
      </c>
    </row>
    <row r="2988" spans="1:6" x14ac:dyDescent="0.25">
      <c r="A2988" s="182">
        <v>40001746</v>
      </c>
      <c r="B2988" s="182" t="s">
        <v>3122</v>
      </c>
      <c r="C2988" s="182" t="s">
        <v>224</v>
      </c>
      <c r="D2988" s="182" t="s">
        <v>265</v>
      </c>
      <c r="E2988" s="182" t="s">
        <v>266</v>
      </c>
      <c r="F2988" s="182" t="s">
        <v>266</v>
      </c>
    </row>
    <row r="2989" spans="1:6" x14ac:dyDescent="0.25">
      <c r="A2989" s="182">
        <v>40005185</v>
      </c>
      <c r="B2989" s="182" t="s">
        <v>3123</v>
      </c>
      <c r="C2989" s="182" t="s">
        <v>224</v>
      </c>
      <c r="D2989" s="182" t="s">
        <v>265</v>
      </c>
      <c r="E2989" s="182" t="s">
        <v>266</v>
      </c>
      <c r="F2989" s="182" t="s">
        <v>266</v>
      </c>
    </row>
    <row r="2990" spans="1:6" x14ac:dyDescent="0.25">
      <c r="A2990" s="182">
        <v>40421044</v>
      </c>
      <c r="B2990" s="182" t="s">
        <v>3124</v>
      </c>
      <c r="C2990" s="182" t="s">
        <v>231</v>
      </c>
      <c r="D2990" s="182" t="s">
        <v>236</v>
      </c>
      <c r="E2990" s="182" t="s">
        <v>237</v>
      </c>
      <c r="F2990" s="182" t="s">
        <v>237</v>
      </c>
    </row>
    <row r="2991" spans="1:6" x14ac:dyDescent="0.25">
      <c r="A2991" s="182">
        <v>40009713</v>
      </c>
      <c r="B2991" s="182" t="s">
        <v>3125</v>
      </c>
      <c r="C2991" s="182" t="s">
        <v>224</v>
      </c>
      <c r="D2991" s="182" t="s">
        <v>333</v>
      </c>
      <c r="E2991" s="182" t="s">
        <v>334</v>
      </c>
      <c r="F2991" s="182" t="s">
        <v>334</v>
      </c>
    </row>
    <row r="2992" spans="1:6" x14ac:dyDescent="0.25">
      <c r="A2992" s="182">
        <v>40006341</v>
      </c>
      <c r="B2992" s="182" t="s">
        <v>3126</v>
      </c>
      <c r="C2992" s="182" t="s">
        <v>224</v>
      </c>
      <c r="D2992" s="182" t="s">
        <v>342</v>
      </c>
      <c r="E2992" s="182" t="s">
        <v>343</v>
      </c>
      <c r="F2992" s="182" t="s">
        <v>343</v>
      </c>
    </row>
    <row r="2993" spans="1:6" x14ac:dyDescent="0.25">
      <c r="A2993" s="182">
        <v>40420107</v>
      </c>
      <c r="B2993" s="182" t="s">
        <v>3127</v>
      </c>
      <c r="C2993" s="182" t="s">
        <v>231</v>
      </c>
      <c r="D2993" s="182" t="s">
        <v>232</v>
      </c>
      <c r="E2993" s="182" t="s">
        <v>233</v>
      </c>
      <c r="F2993" s="182" t="s">
        <v>233</v>
      </c>
    </row>
    <row r="2994" spans="1:6" x14ac:dyDescent="0.25">
      <c r="A2994" s="182">
        <v>40008621</v>
      </c>
      <c r="B2994" s="182" t="s">
        <v>3128</v>
      </c>
      <c r="C2994" s="182" t="s">
        <v>224</v>
      </c>
      <c r="D2994" s="182" t="s">
        <v>277</v>
      </c>
      <c r="E2994" s="182" t="s">
        <v>278</v>
      </c>
      <c r="F2994" s="182" t="s">
        <v>278</v>
      </c>
    </row>
    <row r="2995" spans="1:6" x14ac:dyDescent="0.25">
      <c r="A2995" s="182">
        <v>40007553</v>
      </c>
      <c r="B2995" s="182" t="s">
        <v>3129</v>
      </c>
      <c r="C2995" s="182" t="s">
        <v>224</v>
      </c>
      <c r="D2995" s="182" t="s">
        <v>265</v>
      </c>
      <c r="E2995" s="182" t="s">
        <v>266</v>
      </c>
      <c r="F2995" s="182" t="s">
        <v>266</v>
      </c>
    </row>
    <row r="2996" spans="1:6" x14ac:dyDescent="0.25">
      <c r="A2996" s="182">
        <v>40008971</v>
      </c>
      <c r="B2996" s="182" t="s">
        <v>3130</v>
      </c>
      <c r="C2996" s="182" t="s">
        <v>224</v>
      </c>
      <c r="D2996" s="182" t="s">
        <v>225</v>
      </c>
      <c r="E2996" s="182" t="s">
        <v>226</v>
      </c>
      <c r="F2996" s="182" t="s">
        <v>226</v>
      </c>
    </row>
    <row r="2997" spans="1:6" x14ac:dyDescent="0.25">
      <c r="A2997" s="182">
        <v>40008610</v>
      </c>
      <c r="B2997" s="182" t="s">
        <v>3131</v>
      </c>
      <c r="C2997" s="182" t="s">
        <v>224</v>
      </c>
      <c r="D2997" s="182" t="s">
        <v>342</v>
      </c>
      <c r="E2997" s="182" t="s">
        <v>343</v>
      </c>
      <c r="F2997" s="182" t="s">
        <v>343</v>
      </c>
    </row>
    <row r="2998" spans="1:6" x14ac:dyDescent="0.25">
      <c r="A2998" s="182">
        <v>40007267</v>
      </c>
      <c r="B2998" s="182" t="s">
        <v>3132</v>
      </c>
      <c r="C2998" s="182" t="s">
        <v>224</v>
      </c>
      <c r="D2998" s="182" t="s">
        <v>392</v>
      </c>
      <c r="E2998" s="182" t="s">
        <v>393</v>
      </c>
      <c r="F2998" s="182" t="s">
        <v>393</v>
      </c>
    </row>
    <row r="2999" spans="1:6" x14ac:dyDescent="0.25">
      <c r="A2999" s="182">
        <v>40003471</v>
      </c>
      <c r="B2999" s="182" t="s">
        <v>3133</v>
      </c>
      <c r="C2999" s="182" t="s">
        <v>224</v>
      </c>
      <c r="D2999" s="182" t="s">
        <v>342</v>
      </c>
      <c r="E2999" s="182" t="s">
        <v>343</v>
      </c>
      <c r="F2999" s="182" t="s">
        <v>343</v>
      </c>
    </row>
    <row r="3000" spans="1:6" x14ac:dyDescent="0.25">
      <c r="A3000" s="182">
        <v>40009431</v>
      </c>
      <c r="B3000" s="182" t="s">
        <v>3134</v>
      </c>
      <c r="C3000" s="182" t="s">
        <v>224</v>
      </c>
      <c r="D3000" s="182" t="s">
        <v>368</v>
      </c>
      <c r="E3000" s="182" t="s">
        <v>369</v>
      </c>
      <c r="F3000" s="182" t="s">
        <v>369</v>
      </c>
    </row>
    <row r="3001" spans="1:6" x14ac:dyDescent="0.25">
      <c r="A3001" s="182">
        <v>40006365</v>
      </c>
      <c r="B3001" s="182" t="s">
        <v>3135</v>
      </c>
      <c r="C3001" s="182" t="s">
        <v>224</v>
      </c>
      <c r="D3001" s="182" t="s">
        <v>368</v>
      </c>
      <c r="E3001" s="182" t="s">
        <v>369</v>
      </c>
      <c r="F3001" s="182" t="s">
        <v>369</v>
      </c>
    </row>
    <row r="3002" spans="1:6" x14ac:dyDescent="0.25">
      <c r="A3002" s="182">
        <v>40001783</v>
      </c>
      <c r="B3002" s="182" t="s">
        <v>3136</v>
      </c>
      <c r="C3002" s="182" t="s">
        <v>224</v>
      </c>
      <c r="D3002" s="182" t="s">
        <v>368</v>
      </c>
      <c r="E3002" s="182" t="s">
        <v>369</v>
      </c>
      <c r="F3002" s="182" t="s">
        <v>369</v>
      </c>
    </row>
    <row r="3003" spans="1:6" x14ac:dyDescent="0.25">
      <c r="A3003" s="182">
        <v>40005601</v>
      </c>
      <c r="B3003" s="182" t="s">
        <v>3137</v>
      </c>
      <c r="C3003" s="182" t="s">
        <v>224</v>
      </c>
      <c r="D3003" s="182" t="s">
        <v>279</v>
      </c>
      <c r="E3003" s="182" t="s">
        <v>280</v>
      </c>
      <c r="F3003" s="182" t="s">
        <v>280</v>
      </c>
    </row>
    <row r="3004" spans="1:6" x14ac:dyDescent="0.25">
      <c r="A3004" s="182">
        <v>40420350</v>
      </c>
      <c r="B3004" s="182" t="s">
        <v>3138</v>
      </c>
      <c r="C3004" s="182" t="s">
        <v>231</v>
      </c>
      <c r="D3004" s="182" t="s">
        <v>232</v>
      </c>
      <c r="E3004" s="182" t="s">
        <v>233</v>
      </c>
      <c r="F3004" s="182" t="s">
        <v>233</v>
      </c>
    </row>
    <row r="3005" spans="1:6" x14ac:dyDescent="0.25">
      <c r="A3005" s="182">
        <v>40421188</v>
      </c>
      <c r="B3005" s="182" t="s">
        <v>3139</v>
      </c>
      <c r="C3005" s="182" t="s">
        <v>231</v>
      </c>
      <c r="D3005" s="182" t="s">
        <v>232</v>
      </c>
      <c r="E3005" s="182" t="s">
        <v>233</v>
      </c>
      <c r="F3005" s="182" t="s">
        <v>233</v>
      </c>
    </row>
    <row r="3006" spans="1:6" x14ac:dyDescent="0.25">
      <c r="A3006" s="182">
        <v>40420702</v>
      </c>
      <c r="B3006" s="182" t="s">
        <v>3140</v>
      </c>
      <c r="C3006" s="182" t="s">
        <v>231</v>
      </c>
      <c r="D3006" s="182" t="s">
        <v>285</v>
      </c>
      <c r="E3006" s="182" t="s">
        <v>286</v>
      </c>
      <c r="F3006" s="182" t="s">
        <v>286</v>
      </c>
    </row>
    <row r="3007" spans="1:6" x14ac:dyDescent="0.25">
      <c r="A3007" s="182">
        <v>40002100</v>
      </c>
      <c r="B3007" s="182" t="s">
        <v>3141</v>
      </c>
      <c r="C3007" s="182" t="s">
        <v>224</v>
      </c>
      <c r="D3007" s="182" t="s">
        <v>252</v>
      </c>
      <c r="E3007" s="182" t="s">
        <v>253</v>
      </c>
      <c r="F3007" s="182" t="s">
        <v>253</v>
      </c>
    </row>
    <row r="3008" spans="1:6" x14ac:dyDescent="0.25">
      <c r="A3008" s="182">
        <v>40008328</v>
      </c>
      <c r="B3008" s="182" t="s">
        <v>3142</v>
      </c>
      <c r="C3008" s="182" t="s">
        <v>224</v>
      </c>
      <c r="D3008" s="182" t="s">
        <v>449</v>
      </c>
      <c r="E3008" s="182" t="s">
        <v>450</v>
      </c>
      <c r="F3008" s="182" t="s">
        <v>450</v>
      </c>
    </row>
    <row r="3009" spans="1:6" x14ac:dyDescent="0.25">
      <c r="A3009" s="182">
        <v>40002134</v>
      </c>
      <c r="B3009" s="182" t="s">
        <v>3142</v>
      </c>
      <c r="C3009" s="182" t="s">
        <v>224</v>
      </c>
      <c r="D3009" s="182" t="s">
        <v>342</v>
      </c>
      <c r="E3009" s="182" t="s">
        <v>343</v>
      </c>
      <c r="F3009" s="182" t="s">
        <v>343</v>
      </c>
    </row>
    <row r="3010" spans="1:6" x14ac:dyDescent="0.25">
      <c r="A3010" s="182">
        <v>40009881</v>
      </c>
      <c r="B3010" s="182" t="s">
        <v>3143</v>
      </c>
      <c r="C3010" s="182" t="s">
        <v>224</v>
      </c>
      <c r="D3010" s="182" t="s">
        <v>265</v>
      </c>
      <c r="E3010" s="182" t="s">
        <v>266</v>
      </c>
      <c r="F3010" s="182" t="s">
        <v>266</v>
      </c>
    </row>
    <row r="3011" spans="1:6" x14ac:dyDescent="0.25">
      <c r="A3011" s="182">
        <v>40003002</v>
      </c>
      <c r="B3011" s="182" t="s">
        <v>3144</v>
      </c>
      <c r="C3011" s="182" t="s">
        <v>224</v>
      </c>
      <c r="D3011" s="182" t="s">
        <v>277</v>
      </c>
      <c r="E3011" s="182" t="s">
        <v>278</v>
      </c>
      <c r="F3011" s="182" t="s">
        <v>278</v>
      </c>
    </row>
    <row r="3012" spans="1:6" x14ac:dyDescent="0.25">
      <c r="A3012" s="182">
        <v>40001736</v>
      </c>
      <c r="B3012" s="182" t="s">
        <v>3145</v>
      </c>
      <c r="C3012" s="182" t="s">
        <v>224</v>
      </c>
      <c r="D3012" s="182" t="s">
        <v>306</v>
      </c>
      <c r="E3012" s="182" t="s">
        <v>307</v>
      </c>
      <c r="F3012" s="182" t="s">
        <v>307</v>
      </c>
    </row>
    <row r="3013" spans="1:6" x14ac:dyDescent="0.25">
      <c r="A3013" s="182">
        <v>40006080</v>
      </c>
      <c r="B3013" s="182" t="s">
        <v>3146</v>
      </c>
      <c r="C3013" s="182" t="s">
        <v>224</v>
      </c>
      <c r="D3013" s="182" t="s">
        <v>315</v>
      </c>
      <c r="E3013" s="182" t="s">
        <v>316</v>
      </c>
      <c r="F3013" s="182" t="s">
        <v>316</v>
      </c>
    </row>
    <row r="3014" spans="1:6" x14ac:dyDescent="0.25">
      <c r="A3014" s="182">
        <v>40420540</v>
      </c>
      <c r="B3014" s="182" t="s">
        <v>3147</v>
      </c>
      <c r="C3014" s="182" t="s">
        <v>231</v>
      </c>
      <c r="D3014" s="182" t="s">
        <v>232</v>
      </c>
      <c r="E3014" s="182" t="s">
        <v>233</v>
      </c>
      <c r="F3014" s="182" t="s">
        <v>233</v>
      </c>
    </row>
    <row r="3015" spans="1:6" x14ac:dyDescent="0.25">
      <c r="A3015" s="182">
        <v>40002028</v>
      </c>
      <c r="B3015" s="182" t="s">
        <v>3148</v>
      </c>
      <c r="C3015" s="182" t="s">
        <v>224</v>
      </c>
      <c r="D3015" s="182" t="s">
        <v>404</v>
      </c>
      <c r="E3015" s="182" t="s">
        <v>405</v>
      </c>
      <c r="F3015" s="182" t="s">
        <v>405</v>
      </c>
    </row>
    <row r="3016" spans="1:6" x14ac:dyDescent="0.25">
      <c r="A3016" s="182">
        <v>40420474</v>
      </c>
      <c r="B3016" s="182" t="s">
        <v>3149</v>
      </c>
      <c r="C3016" s="182" t="s">
        <v>231</v>
      </c>
      <c r="D3016" s="182" t="s">
        <v>232</v>
      </c>
      <c r="E3016" s="182" t="s">
        <v>233</v>
      </c>
      <c r="F3016" s="182" t="s">
        <v>233</v>
      </c>
    </row>
    <row r="3017" spans="1:6" x14ac:dyDescent="0.25">
      <c r="A3017" s="182">
        <v>47200025</v>
      </c>
      <c r="B3017" s="182" t="s">
        <v>3150</v>
      </c>
      <c r="C3017" s="182" t="s">
        <v>224</v>
      </c>
      <c r="D3017" s="182" t="s">
        <v>268</v>
      </c>
      <c r="E3017" s="182" t="s">
        <v>269</v>
      </c>
      <c r="F3017" s="182" t="s">
        <v>269</v>
      </c>
    </row>
    <row r="3018" spans="1:6" x14ac:dyDescent="0.25">
      <c r="A3018" s="182">
        <v>40005548</v>
      </c>
      <c r="B3018" s="182" t="s">
        <v>3151</v>
      </c>
      <c r="C3018" s="182" t="s">
        <v>224</v>
      </c>
      <c r="D3018" s="182" t="s">
        <v>322</v>
      </c>
      <c r="E3018" s="182" t="s">
        <v>323</v>
      </c>
      <c r="F3018" s="182" t="s">
        <v>323</v>
      </c>
    </row>
    <row r="3019" spans="1:6" x14ac:dyDescent="0.25">
      <c r="A3019" s="182">
        <v>40000078</v>
      </c>
      <c r="B3019" s="182" t="s">
        <v>3152</v>
      </c>
      <c r="C3019" s="182" t="s">
        <v>224</v>
      </c>
      <c r="D3019" s="182" t="s">
        <v>363</v>
      </c>
      <c r="E3019" s="182" t="s">
        <v>364</v>
      </c>
      <c r="F3019" s="182" t="s">
        <v>364</v>
      </c>
    </row>
    <row r="3020" spans="1:6" x14ac:dyDescent="0.25">
      <c r="A3020" s="182">
        <v>40005616</v>
      </c>
      <c r="B3020" s="182" t="s">
        <v>3153</v>
      </c>
      <c r="C3020" s="182" t="s">
        <v>224</v>
      </c>
      <c r="D3020" s="182" t="s">
        <v>262</v>
      </c>
      <c r="E3020" s="182" t="s">
        <v>263</v>
      </c>
      <c r="F3020" s="182" t="s">
        <v>263</v>
      </c>
    </row>
    <row r="3021" spans="1:6" x14ac:dyDescent="0.25">
      <c r="A3021" s="182">
        <v>40006819</v>
      </c>
      <c r="B3021" s="182" t="s">
        <v>3154</v>
      </c>
      <c r="C3021" s="182" t="s">
        <v>224</v>
      </c>
      <c r="D3021" s="182" t="s">
        <v>363</v>
      </c>
      <c r="E3021" s="182" t="s">
        <v>364</v>
      </c>
      <c r="F3021" s="182" t="s">
        <v>364</v>
      </c>
    </row>
    <row r="3022" spans="1:6" x14ac:dyDescent="0.25">
      <c r="A3022" s="182">
        <v>40420166</v>
      </c>
      <c r="B3022" s="182" t="s">
        <v>3155</v>
      </c>
      <c r="C3022" s="182" t="s">
        <v>231</v>
      </c>
      <c r="D3022" s="182" t="s">
        <v>236</v>
      </c>
      <c r="E3022" s="182" t="s">
        <v>237</v>
      </c>
      <c r="F3022" s="182" t="s">
        <v>237</v>
      </c>
    </row>
    <row r="3023" spans="1:6" x14ac:dyDescent="0.25">
      <c r="A3023" s="182">
        <v>40420153</v>
      </c>
      <c r="B3023" s="182" t="s">
        <v>3156</v>
      </c>
      <c r="C3023" s="182" t="s">
        <v>231</v>
      </c>
      <c r="D3023" s="182" t="s">
        <v>236</v>
      </c>
      <c r="E3023" s="182" t="s">
        <v>237</v>
      </c>
      <c r="F3023" s="182" t="s">
        <v>237</v>
      </c>
    </row>
    <row r="3024" spans="1:6" x14ac:dyDescent="0.25">
      <c r="A3024" s="182">
        <v>40421369</v>
      </c>
      <c r="B3024" s="182" t="s">
        <v>3157</v>
      </c>
      <c r="C3024" s="182" t="s">
        <v>231</v>
      </c>
      <c r="D3024" s="182" t="s">
        <v>236</v>
      </c>
      <c r="E3024" s="182" t="s">
        <v>237</v>
      </c>
      <c r="F3024" s="182" t="s">
        <v>237</v>
      </c>
    </row>
    <row r="3025" spans="1:6" x14ac:dyDescent="0.25">
      <c r="A3025" s="182">
        <v>40420139</v>
      </c>
      <c r="B3025" s="182" t="s">
        <v>3158</v>
      </c>
      <c r="C3025" s="182" t="s">
        <v>231</v>
      </c>
      <c r="D3025" s="182" t="s">
        <v>236</v>
      </c>
      <c r="E3025" s="182" t="s">
        <v>237</v>
      </c>
      <c r="F3025" s="182" t="s">
        <v>237</v>
      </c>
    </row>
    <row r="3026" spans="1:6" x14ac:dyDescent="0.25">
      <c r="A3026" s="182">
        <v>40003838</v>
      </c>
      <c r="B3026" s="182" t="s">
        <v>3159</v>
      </c>
      <c r="C3026" s="182" t="s">
        <v>224</v>
      </c>
      <c r="D3026" s="182" t="s">
        <v>333</v>
      </c>
      <c r="E3026" s="182" t="s">
        <v>334</v>
      </c>
      <c r="F3026" s="182" t="s">
        <v>334</v>
      </c>
    </row>
    <row r="3027" spans="1:6" x14ac:dyDescent="0.25">
      <c r="A3027" s="182">
        <v>40421498</v>
      </c>
      <c r="B3027" s="182" t="s">
        <v>3160</v>
      </c>
      <c r="C3027" s="182" t="s">
        <v>231</v>
      </c>
      <c r="D3027" s="182" t="s">
        <v>242</v>
      </c>
      <c r="E3027" s="182" t="s">
        <v>243</v>
      </c>
      <c r="F3027" s="182" t="s">
        <v>243</v>
      </c>
    </row>
    <row r="3028" spans="1:6" x14ac:dyDescent="0.25">
      <c r="A3028" s="182">
        <v>40009965</v>
      </c>
      <c r="B3028" s="182" t="s">
        <v>3161</v>
      </c>
      <c r="C3028" s="182" t="s">
        <v>224</v>
      </c>
      <c r="D3028" s="182" t="s">
        <v>291</v>
      </c>
      <c r="E3028" s="182" t="s">
        <v>292</v>
      </c>
      <c r="F3028" s="182" t="s">
        <v>292</v>
      </c>
    </row>
    <row r="3029" spans="1:6" x14ac:dyDescent="0.25">
      <c r="A3029" s="182">
        <v>40008252</v>
      </c>
      <c r="B3029" s="182" t="s">
        <v>3162</v>
      </c>
      <c r="C3029" s="182" t="s">
        <v>224</v>
      </c>
      <c r="D3029" s="182" t="s">
        <v>449</v>
      </c>
      <c r="E3029" s="182" t="s">
        <v>450</v>
      </c>
      <c r="F3029" s="182" t="s">
        <v>450</v>
      </c>
    </row>
    <row r="3030" spans="1:6" x14ac:dyDescent="0.25">
      <c r="A3030" s="182">
        <v>40003724</v>
      </c>
      <c r="B3030" s="182" t="s">
        <v>3163</v>
      </c>
      <c r="C3030" s="182" t="s">
        <v>224</v>
      </c>
      <c r="D3030" s="182" t="s">
        <v>333</v>
      </c>
      <c r="E3030" s="182" t="s">
        <v>334</v>
      </c>
      <c r="F3030" s="182" t="s">
        <v>334</v>
      </c>
    </row>
    <row r="3031" spans="1:6" x14ac:dyDescent="0.25">
      <c r="A3031" s="182">
        <v>40007804</v>
      </c>
      <c r="B3031" s="182" t="s">
        <v>3164</v>
      </c>
      <c r="C3031" s="182" t="s">
        <v>224</v>
      </c>
      <c r="D3031" s="182" t="s">
        <v>265</v>
      </c>
      <c r="E3031" s="182" t="s">
        <v>266</v>
      </c>
      <c r="F3031" s="182" t="s">
        <v>266</v>
      </c>
    </row>
    <row r="3032" spans="1:6" x14ac:dyDescent="0.25">
      <c r="A3032" s="182">
        <v>40009474</v>
      </c>
      <c r="B3032" s="182" t="s">
        <v>3165</v>
      </c>
      <c r="C3032" s="182" t="s">
        <v>224</v>
      </c>
      <c r="D3032" s="182" t="s">
        <v>265</v>
      </c>
      <c r="E3032" s="182" t="s">
        <v>266</v>
      </c>
      <c r="F3032" s="182" t="s">
        <v>266</v>
      </c>
    </row>
    <row r="3033" spans="1:6" x14ac:dyDescent="0.25">
      <c r="A3033" s="182">
        <v>40000528</v>
      </c>
      <c r="B3033" s="182" t="s">
        <v>3165</v>
      </c>
      <c r="C3033" s="182" t="s">
        <v>224</v>
      </c>
      <c r="D3033" s="182" t="s">
        <v>279</v>
      </c>
      <c r="E3033" s="182" t="s">
        <v>280</v>
      </c>
      <c r="F3033" s="182" t="s">
        <v>280</v>
      </c>
    </row>
    <row r="3034" spans="1:6" x14ac:dyDescent="0.25">
      <c r="A3034" s="182">
        <v>40420080</v>
      </c>
      <c r="B3034" s="182" t="s">
        <v>3166</v>
      </c>
      <c r="C3034" s="182" t="s">
        <v>231</v>
      </c>
      <c r="D3034" s="182" t="s">
        <v>242</v>
      </c>
      <c r="E3034" s="182" t="s">
        <v>243</v>
      </c>
      <c r="F3034" s="182" t="s">
        <v>243</v>
      </c>
    </row>
    <row r="3035" spans="1:6" x14ac:dyDescent="0.25">
      <c r="A3035" s="182">
        <v>40424263</v>
      </c>
      <c r="B3035" s="182" t="s">
        <v>3167</v>
      </c>
      <c r="C3035" s="182" t="s">
        <v>231</v>
      </c>
      <c r="D3035" s="182" t="s">
        <v>232</v>
      </c>
      <c r="E3035" s="182" t="s">
        <v>233</v>
      </c>
      <c r="F3035" s="182" t="s">
        <v>233</v>
      </c>
    </row>
    <row r="3036" spans="1:6" x14ac:dyDescent="0.25">
      <c r="A3036" s="182">
        <v>40005105</v>
      </c>
      <c r="B3036" s="182" t="s">
        <v>3168</v>
      </c>
      <c r="C3036" s="182" t="s">
        <v>224</v>
      </c>
      <c r="D3036" s="182" t="s">
        <v>309</v>
      </c>
      <c r="E3036" s="182" t="s">
        <v>310</v>
      </c>
      <c r="F3036" s="182" t="s">
        <v>310</v>
      </c>
    </row>
    <row r="3037" spans="1:6" x14ac:dyDescent="0.25">
      <c r="A3037" s="182">
        <v>40005337</v>
      </c>
      <c r="B3037" s="182" t="s">
        <v>3169</v>
      </c>
      <c r="C3037" s="182" t="s">
        <v>224</v>
      </c>
      <c r="D3037" s="182" t="s">
        <v>225</v>
      </c>
      <c r="E3037" s="182" t="s">
        <v>226</v>
      </c>
      <c r="F3037" s="182" t="s">
        <v>226</v>
      </c>
    </row>
    <row r="3038" spans="1:6" x14ac:dyDescent="0.25">
      <c r="A3038" s="182">
        <v>40420391</v>
      </c>
      <c r="B3038" s="182" t="s">
        <v>3170</v>
      </c>
      <c r="C3038" s="182" t="s">
        <v>231</v>
      </c>
      <c r="D3038" s="182" t="s">
        <v>236</v>
      </c>
      <c r="E3038" s="182" t="s">
        <v>237</v>
      </c>
      <c r="F3038" s="182" t="s">
        <v>237</v>
      </c>
    </row>
    <row r="3039" spans="1:6" x14ac:dyDescent="0.25">
      <c r="A3039" s="182">
        <v>40008959</v>
      </c>
      <c r="B3039" s="182" t="s">
        <v>3171</v>
      </c>
      <c r="C3039" s="182" t="s">
        <v>224</v>
      </c>
      <c r="D3039" s="182" t="s">
        <v>376</v>
      </c>
      <c r="E3039" s="182" t="s">
        <v>377</v>
      </c>
      <c r="F3039" s="182" t="s">
        <v>377</v>
      </c>
    </row>
    <row r="3040" spans="1:6" x14ac:dyDescent="0.25">
      <c r="A3040" s="182">
        <v>40420159</v>
      </c>
      <c r="B3040" s="182" t="s">
        <v>3172</v>
      </c>
      <c r="C3040" s="182" t="s">
        <v>231</v>
      </c>
      <c r="D3040" s="182" t="s">
        <v>232</v>
      </c>
      <c r="E3040" s="182" t="s">
        <v>233</v>
      </c>
      <c r="F3040" s="182" t="s">
        <v>233</v>
      </c>
    </row>
    <row r="3041" spans="1:6" x14ac:dyDescent="0.25">
      <c r="A3041" s="182">
        <v>40001975</v>
      </c>
      <c r="B3041" s="182" t="s">
        <v>3173</v>
      </c>
      <c r="C3041" s="182" t="s">
        <v>224</v>
      </c>
      <c r="D3041" s="182" t="s">
        <v>265</v>
      </c>
      <c r="E3041" s="182" t="s">
        <v>266</v>
      </c>
      <c r="F3041" s="182" t="s">
        <v>266</v>
      </c>
    </row>
    <row r="3042" spans="1:6" x14ac:dyDescent="0.25">
      <c r="A3042" s="182">
        <v>40002444</v>
      </c>
      <c r="B3042" s="182" t="s">
        <v>3174</v>
      </c>
      <c r="C3042" s="182" t="s">
        <v>224</v>
      </c>
      <c r="D3042" s="182" t="s">
        <v>228</v>
      </c>
      <c r="E3042" s="182" t="s">
        <v>229</v>
      </c>
      <c r="F3042" s="182" t="s">
        <v>229</v>
      </c>
    </row>
    <row r="3043" spans="1:6" x14ac:dyDescent="0.25">
      <c r="A3043" s="182">
        <v>40007387</v>
      </c>
      <c r="B3043" s="182" t="s">
        <v>3175</v>
      </c>
      <c r="C3043" s="182" t="s">
        <v>224</v>
      </c>
      <c r="D3043" s="182" t="s">
        <v>306</v>
      </c>
      <c r="E3043" s="182" t="s">
        <v>307</v>
      </c>
      <c r="F3043" s="182" t="s">
        <v>307</v>
      </c>
    </row>
    <row r="3044" spans="1:6" x14ac:dyDescent="0.25">
      <c r="A3044" s="182">
        <v>40003285</v>
      </c>
      <c r="B3044" s="182" t="s">
        <v>3176</v>
      </c>
      <c r="C3044" s="182" t="s">
        <v>224</v>
      </c>
      <c r="D3044" s="182" t="s">
        <v>277</v>
      </c>
      <c r="E3044" s="182" t="s">
        <v>278</v>
      </c>
      <c r="F3044" s="182" t="s">
        <v>278</v>
      </c>
    </row>
    <row r="3045" spans="1:6" x14ac:dyDescent="0.25">
      <c r="A3045" s="182">
        <v>40420219</v>
      </c>
      <c r="B3045" s="182" t="s">
        <v>3177</v>
      </c>
      <c r="C3045" s="182" t="s">
        <v>231</v>
      </c>
      <c r="D3045" s="182" t="s">
        <v>285</v>
      </c>
      <c r="E3045" s="182" t="s">
        <v>286</v>
      </c>
      <c r="F3045" s="182" t="s">
        <v>286</v>
      </c>
    </row>
    <row r="3046" spans="1:6" x14ac:dyDescent="0.25">
      <c r="A3046" s="182">
        <v>40005928</v>
      </c>
      <c r="B3046" s="182" t="s">
        <v>3177</v>
      </c>
      <c r="C3046" s="182" t="s">
        <v>224</v>
      </c>
      <c r="D3046" s="182" t="s">
        <v>315</v>
      </c>
      <c r="E3046" s="182" t="s">
        <v>316</v>
      </c>
      <c r="F3046" s="182" t="s">
        <v>316</v>
      </c>
    </row>
    <row r="3047" spans="1:6" x14ac:dyDescent="0.25">
      <c r="A3047" s="182">
        <v>40007455</v>
      </c>
      <c r="B3047" s="182" t="s">
        <v>3178</v>
      </c>
      <c r="C3047" s="182" t="s">
        <v>224</v>
      </c>
      <c r="D3047" s="182" t="s">
        <v>252</v>
      </c>
      <c r="E3047" s="182" t="s">
        <v>253</v>
      </c>
      <c r="F3047" s="182" t="s">
        <v>253</v>
      </c>
    </row>
    <row r="3048" spans="1:6" x14ac:dyDescent="0.25">
      <c r="A3048" s="182">
        <v>40000266</v>
      </c>
      <c r="B3048" s="182" t="s">
        <v>3179</v>
      </c>
      <c r="C3048" s="182" t="s">
        <v>224</v>
      </c>
      <c r="D3048" s="182" t="s">
        <v>252</v>
      </c>
      <c r="E3048" s="182" t="s">
        <v>253</v>
      </c>
      <c r="F3048" s="182" t="s">
        <v>253</v>
      </c>
    </row>
    <row r="3049" spans="1:6" x14ac:dyDescent="0.25">
      <c r="A3049" s="182">
        <v>40006049</v>
      </c>
      <c r="B3049" s="182" t="s">
        <v>3180</v>
      </c>
      <c r="C3049" s="182" t="s">
        <v>224</v>
      </c>
      <c r="D3049" s="182" t="s">
        <v>376</v>
      </c>
      <c r="E3049" s="182" t="s">
        <v>377</v>
      </c>
      <c r="F3049" s="182" t="s">
        <v>377</v>
      </c>
    </row>
    <row r="3050" spans="1:6" x14ac:dyDescent="0.25">
      <c r="A3050" s="182">
        <v>40007518</v>
      </c>
      <c r="B3050" s="182" t="s">
        <v>3181</v>
      </c>
      <c r="C3050" s="182" t="s">
        <v>224</v>
      </c>
      <c r="D3050" s="182" t="s">
        <v>376</v>
      </c>
      <c r="E3050" s="182" t="s">
        <v>377</v>
      </c>
      <c r="F3050" s="182" t="s">
        <v>377</v>
      </c>
    </row>
    <row r="3051" spans="1:6" x14ac:dyDescent="0.25">
      <c r="A3051" s="182">
        <v>40005735</v>
      </c>
      <c r="B3051" s="182" t="s">
        <v>3182</v>
      </c>
      <c r="C3051" s="182" t="s">
        <v>224</v>
      </c>
      <c r="D3051" s="182" t="s">
        <v>376</v>
      </c>
      <c r="E3051" s="182" t="s">
        <v>377</v>
      </c>
      <c r="F3051" s="182" t="s">
        <v>377</v>
      </c>
    </row>
    <row r="3052" spans="1:6" x14ac:dyDescent="0.25">
      <c r="A3052" s="182">
        <v>40003986</v>
      </c>
      <c r="B3052" s="182" t="s">
        <v>3183</v>
      </c>
      <c r="C3052" s="182" t="s">
        <v>224</v>
      </c>
      <c r="D3052" s="182" t="s">
        <v>376</v>
      </c>
      <c r="E3052" s="182" t="s">
        <v>377</v>
      </c>
      <c r="F3052" s="182" t="s">
        <v>377</v>
      </c>
    </row>
    <row r="3053" spans="1:6" x14ac:dyDescent="0.25">
      <c r="A3053" s="182">
        <v>47200041</v>
      </c>
      <c r="B3053" s="182" t="s">
        <v>3184</v>
      </c>
      <c r="C3053" s="182" t="s">
        <v>224</v>
      </c>
      <c r="D3053" s="182" t="s">
        <v>322</v>
      </c>
      <c r="E3053" s="182" t="s">
        <v>323</v>
      </c>
      <c r="F3053" s="182" t="s">
        <v>323</v>
      </c>
    </row>
    <row r="3054" spans="1:6" x14ac:dyDescent="0.25">
      <c r="A3054" s="182">
        <v>40005043</v>
      </c>
      <c r="B3054" s="182" t="s">
        <v>3184</v>
      </c>
      <c r="C3054" s="182" t="s">
        <v>224</v>
      </c>
      <c r="D3054" s="182" t="s">
        <v>322</v>
      </c>
      <c r="E3054" s="182" t="s">
        <v>323</v>
      </c>
      <c r="F3054" s="182" t="s">
        <v>323</v>
      </c>
    </row>
    <row r="3055" spans="1:6" x14ac:dyDescent="0.25">
      <c r="A3055" s="182">
        <v>40424302</v>
      </c>
      <c r="B3055" s="182" t="s">
        <v>3185</v>
      </c>
      <c r="C3055" s="182" t="s">
        <v>231</v>
      </c>
      <c r="D3055" s="182" t="s">
        <v>242</v>
      </c>
      <c r="E3055" s="182" t="s">
        <v>243</v>
      </c>
      <c r="F3055" s="182" t="s">
        <v>243</v>
      </c>
    </row>
    <row r="3056" spans="1:6" x14ac:dyDescent="0.25">
      <c r="A3056" s="182">
        <v>40005298</v>
      </c>
      <c r="B3056" s="182" t="s">
        <v>3186</v>
      </c>
      <c r="C3056" s="182" t="s">
        <v>224</v>
      </c>
      <c r="D3056" s="182" t="s">
        <v>404</v>
      </c>
      <c r="E3056" s="182" t="s">
        <v>405</v>
      </c>
      <c r="F3056" s="182" t="s">
        <v>405</v>
      </c>
    </row>
    <row r="3057" spans="1:6" x14ac:dyDescent="0.25">
      <c r="A3057" s="182">
        <v>40420819</v>
      </c>
      <c r="B3057" s="182" t="s">
        <v>3187</v>
      </c>
      <c r="C3057" s="182" t="s">
        <v>231</v>
      </c>
      <c r="D3057" s="182" t="s">
        <v>232</v>
      </c>
      <c r="E3057" s="182" t="s">
        <v>233</v>
      </c>
      <c r="F3057" s="182" t="s">
        <v>233</v>
      </c>
    </row>
    <row r="3058" spans="1:6" x14ac:dyDescent="0.25">
      <c r="A3058" s="182">
        <v>40420783</v>
      </c>
      <c r="B3058" s="182" t="s">
        <v>3188</v>
      </c>
      <c r="C3058" s="182" t="s">
        <v>231</v>
      </c>
      <c r="D3058" s="182" t="s">
        <v>232</v>
      </c>
      <c r="E3058" s="182" t="s">
        <v>233</v>
      </c>
      <c r="F3058" s="182" t="s">
        <v>233</v>
      </c>
    </row>
    <row r="3059" spans="1:6" x14ac:dyDescent="0.25">
      <c r="A3059" s="182">
        <v>40003823</v>
      </c>
      <c r="B3059" s="182" t="s">
        <v>3189</v>
      </c>
      <c r="C3059" s="182" t="s">
        <v>224</v>
      </c>
      <c r="D3059" s="182" t="s">
        <v>333</v>
      </c>
      <c r="E3059" s="182" t="s">
        <v>334</v>
      </c>
      <c r="F3059" s="182" t="s">
        <v>334</v>
      </c>
    </row>
    <row r="3060" spans="1:6" x14ac:dyDescent="0.25">
      <c r="A3060" s="182">
        <v>40424255</v>
      </c>
      <c r="B3060" s="182" t="s">
        <v>3190</v>
      </c>
      <c r="C3060" s="182" t="s">
        <v>231</v>
      </c>
      <c r="D3060" s="182" t="s">
        <v>285</v>
      </c>
      <c r="E3060" s="182" t="s">
        <v>286</v>
      </c>
      <c r="F3060" s="182" t="s">
        <v>286</v>
      </c>
    </row>
    <row r="3061" spans="1:6" x14ac:dyDescent="0.25">
      <c r="A3061" s="182">
        <v>40003511</v>
      </c>
      <c r="B3061" s="182" t="s">
        <v>3191</v>
      </c>
      <c r="C3061" s="182" t="s">
        <v>224</v>
      </c>
      <c r="D3061" s="182" t="s">
        <v>271</v>
      </c>
      <c r="E3061" s="182" t="s">
        <v>272</v>
      </c>
      <c r="F3061" s="182" t="s">
        <v>272</v>
      </c>
    </row>
    <row r="3062" spans="1:6" x14ac:dyDescent="0.25">
      <c r="A3062" s="182">
        <v>40004038</v>
      </c>
      <c r="B3062" s="182" t="s">
        <v>3192</v>
      </c>
      <c r="C3062" s="182" t="s">
        <v>224</v>
      </c>
      <c r="D3062" s="182" t="s">
        <v>249</v>
      </c>
      <c r="E3062" s="182" t="s">
        <v>250</v>
      </c>
      <c r="F3062" s="182" t="s">
        <v>250</v>
      </c>
    </row>
    <row r="3063" spans="1:6" x14ac:dyDescent="0.25">
      <c r="A3063" s="182">
        <v>40007900</v>
      </c>
      <c r="B3063" s="182" t="s">
        <v>3193</v>
      </c>
      <c r="C3063" s="182" t="s">
        <v>224</v>
      </c>
      <c r="D3063" s="182" t="s">
        <v>303</v>
      </c>
      <c r="E3063" s="182" t="s">
        <v>304</v>
      </c>
      <c r="F3063" s="182" t="s">
        <v>304</v>
      </c>
    </row>
    <row r="3064" spans="1:6" x14ac:dyDescent="0.25">
      <c r="A3064" s="182">
        <v>40005369</v>
      </c>
      <c r="B3064" s="182" t="s">
        <v>3194</v>
      </c>
      <c r="C3064" s="182" t="s">
        <v>224</v>
      </c>
      <c r="D3064" s="182" t="s">
        <v>309</v>
      </c>
      <c r="E3064" s="182" t="s">
        <v>310</v>
      </c>
      <c r="F3064" s="182" t="s">
        <v>310</v>
      </c>
    </row>
    <row r="3065" spans="1:6" x14ac:dyDescent="0.25">
      <c r="A3065" s="182">
        <v>40001477</v>
      </c>
      <c r="B3065" s="182" t="s">
        <v>3195</v>
      </c>
      <c r="C3065" s="182" t="s">
        <v>224</v>
      </c>
      <c r="D3065" s="182" t="s">
        <v>363</v>
      </c>
      <c r="E3065" s="182" t="s">
        <v>364</v>
      </c>
      <c r="F3065" s="182" t="s">
        <v>364</v>
      </c>
    </row>
    <row r="3066" spans="1:6" x14ac:dyDescent="0.25">
      <c r="A3066" s="182">
        <v>40004334</v>
      </c>
      <c r="B3066" s="182" t="s">
        <v>3196</v>
      </c>
      <c r="C3066" s="182" t="s">
        <v>224</v>
      </c>
      <c r="D3066" s="182" t="s">
        <v>271</v>
      </c>
      <c r="E3066" s="182" t="s">
        <v>272</v>
      </c>
      <c r="F3066" s="182" t="s">
        <v>272</v>
      </c>
    </row>
    <row r="3067" spans="1:6" x14ac:dyDescent="0.25">
      <c r="A3067" s="182">
        <v>40002933</v>
      </c>
      <c r="B3067" s="182" t="s">
        <v>3197</v>
      </c>
      <c r="C3067" s="182" t="s">
        <v>224</v>
      </c>
      <c r="D3067" s="182" t="s">
        <v>277</v>
      </c>
      <c r="E3067" s="182" t="s">
        <v>278</v>
      </c>
      <c r="F3067" s="182" t="s">
        <v>278</v>
      </c>
    </row>
    <row r="3068" spans="1:6" x14ac:dyDescent="0.25">
      <c r="A3068" s="182">
        <v>40006328</v>
      </c>
      <c r="B3068" s="182" t="s">
        <v>3198</v>
      </c>
      <c r="C3068" s="182" t="s">
        <v>224</v>
      </c>
      <c r="D3068" s="182" t="s">
        <v>306</v>
      </c>
      <c r="E3068" s="182" t="s">
        <v>307</v>
      </c>
      <c r="F3068" s="182" t="s">
        <v>307</v>
      </c>
    </row>
    <row r="3069" spans="1:6" x14ac:dyDescent="0.25">
      <c r="A3069" s="182">
        <v>40008129</v>
      </c>
      <c r="B3069" s="182" t="s">
        <v>3199</v>
      </c>
      <c r="C3069" s="182" t="s">
        <v>224</v>
      </c>
      <c r="D3069" s="182" t="s">
        <v>333</v>
      </c>
      <c r="E3069" s="182" t="s">
        <v>334</v>
      </c>
      <c r="F3069" s="182" t="s">
        <v>334</v>
      </c>
    </row>
    <row r="3070" spans="1:6" x14ac:dyDescent="0.25">
      <c r="A3070" s="182">
        <v>40005227</v>
      </c>
      <c r="B3070" s="182" t="s">
        <v>3200</v>
      </c>
      <c r="C3070" s="182" t="s">
        <v>224</v>
      </c>
      <c r="D3070" s="182" t="s">
        <v>303</v>
      </c>
      <c r="E3070" s="182" t="s">
        <v>304</v>
      </c>
      <c r="F3070" s="182" t="s">
        <v>304</v>
      </c>
    </row>
    <row r="3071" spans="1:6" x14ac:dyDescent="0.25">
      <c r="A3071" s="182">
        <v>40008444</v>
      </c>
      <c r="B3071" s="182" t="s">
        <v>3201</v>
      </c>
      <c r="C3071" s="182" t="s">
        <v>224</v>
      </c>
      <c r="D3071" s="182" t="s">
        <v>277</v>
      </c>
      <c r="E3071" s="182" t="s">
        <v>278</v>
      </c>
      <c r="F3071" s="182" t="s">
        <v>278</v>
      </c>
    </row>
    <row r="3072" spans="1:6" x14ac:dyDescent="0.25">
      <c r="A3072" s="182">
        <v>40007322</v>
      </c>
      <c r="B3072" s="182" t="s">
        <v>3202</v>
      </c>
      <c r="C3072" s="182" t="s">
        <v>224</v>
      </c>
      <c r="D3072" s="182" t="s">
        <v>315</v>
      </c>
      <c r="E3072" s="182" t="s">
        <v>316</v>
      </c>
      <c r="F3072" s="182" t="s">
        <v>316</v>
      </c>
    </row>
    <row r="3073" spans="1:6" x14ac:dyDescent="0.25">
      <c r="A3073" s="182">
        <v>40006314</v>
      </c>
      <c r="B3073" s="182" t="s">
        <v>3203</v>
      </c>
      <c r="C3073" s="182" t="s">
        <v>224</v>
      </c>
      <c r="D3073" s="182" t="s">
        <v>225</v>
      </c>
      <c r="E3073" s="182" t="s">
        <v>226</v>
      </c>
      <c r="F3073" s="182" t="s">
        <v>226</v>
      </c>
    </row>
    <row r="3074" spans="1:6" x14ac:dyDescent="0.25">
      <c r="A3074" s="182">
        <v>40009353</v>
      </c>
      <c r="B3074" s="182" t="s">
        <v>3204</v>
      </c>
      <c r="C3074" s="182" t="s">
        <v>224</v>
      </c>
      <c r="D3074" s="182" t="s">
        <v>449</v>
      </c>
      <c r="E3074" s="182" t="s">
        <v>450</v>
      </c>
      <c r="F3074" s="182" t="s">
        <v>450</v>
      </c>
    </row>
    <row r="3075" spans="1:6" x14ac:dyDescent="0.25">
      <c r="A3075" s="182">
        <v>40006512</v>
      </c>
      <c r="B3075" s="182" t="s">
        <v>3205</v>
      </c>
      <c r="C3075" s="182" t="s">
        <v>224</v>
      </c>
      <c r="D3075" s="182" t="s">
        <v>252</v>
      </c>
      <c r="E3075" s="182" t="s">
        <v>253</v>
      </c>
      <c r="F3075" s="182" t="s">
        <v>253</v>
      </c>
    </row>
    <row r="3076" spans="1:6" x14ac:dyDescent="0.25">
      <c r="A3076" s="182">
        <v>40007016</v>
      </c>
      <c r="B3076" s="182" t="s">
        <v>3206</v>
      </c>
      <c r="C3076" s="182" t="s">
        <v>224</v>
      </c>
      <c r="D3076" s="182" t="s">
        <v>249</v>
      </c>
      <c r="E3076" s="182" t="s">
        <v>250</v>
      </c>
      <c r="F3076" s="182" t="s">
        <v>250</v>
      </c>
    </row>
    <row r="3077" spans="1:6" x14ac:dyDescent="0.25">
      <c r="A3077" s="182">
        <v>40420709</v>
      </c>
      <c r="B3077" s="182" t="s">
        <v>3207</v>
      </c>
      <c r="C3077" s="182" t="s">
        <v>231</v>
      </c>
      <c r="D3077" s="182" t="s">
        <v>236</v>
      </c>
      <c r="E3077" s="182" t="s">
        <v>237</v>
      </c>
      <c r="F3077" s="182" t="s">
        <v>237</v>
      </c>
    </row>
    <row r="3078" spans="1:6" x14ac:dyDescent="0.25">
      <c r="A3078" s="182">
        <v>40008980</v>
      </c>
      <c r="B3078" s="182" t="s">
        <v>3208</v>
      </c>
      <c r="C3078" s="182" t="s">
        <v>224</v>
      </c>
      <c r="D3078" s="182" t="s">
        <v>376</v>
      </c>
      <c r="E3078" s="182" t="s">
        <v>377</v>
      </c>
      <c r="F3078" s="182" t="s">
        <v>377</v>
      </c>
    </row>
    <row r="3079" spans="1:6" x14ac:dyDescent="0.25">
      <c r="A3079" s="182">
        <v>40005610</v>
      </c>
      <c r="B3079" s="182" t="s">
        <v>3209</v>
      </c>
      <c r="C3079" s="182" t="s">
        <v>224</v>
      </c>
      <c r="D3079" s="182" t="s">
        <v>333</v>
      </c>
      <c r="E3079" s="182" t="s">
        <v>334</v>
      </c>
      <c r="F3079" s="182" t="s">
        <v>334</v>
      </c>
    </row>
    <row r="3080" spans="1:6" x14ac:dyDescent="0.25">
      <c r="A3080" s="182">
        <v>40007657</v>
      </c>
      <c r="B3080" s="182" t="s">
        <v>3210</v>
      </c>
      <c r="C3080" s="182" t="s">
        <v>224</v>
      </c>
      <c r="D3080" s="182" t="s">
        <v>309</v>
      </c>
      <c r="E3080" s="182" t="s">
        <v>310</v>
      </c>
      <c r="F3080" s="182" t="s">
        <v>310</v>
      </c>
    </row>
    <row r="3081" spans="1:6" x14ac:dyDescent="0.25">
      <c r="A3081" s="182">
        <v>40004147</v>
      </c>
      <c r="B3081" s="182" t="s">
        <v>3211</v>
      </c>
      <c r="C3081" s="182" t="s">
        <v>224</v>
      </c>
      <c r="D3081" s="182" t="s">
        <v>262</v>
      </c>
      <c r="E3081" s="182" t="s">
        <v>263</v>
      </c>
      <c r="F3081" s="182" t="s">
        <v>263</v>
      </c>
    </row>
    <row r="3082" spans="1:6" x14ac:dyDescent="0.25">
      <c r="A3082" s="182">
        <v>40004612</v>
      </c>
      <c r="B3082" s="182" t="s">
        <v>3212</v>
      </c>
      <c r="C3082" s="182" t="s">
        <v>224</v>
      </c>
      <c r="D3082" s="182" t="s">
        <v>376</v>
      </c>
      <c r="E3082" s="182" t="s">
        <v>377</v>
      </c>
      <c r="F3082" s="182" t="s">
        <v>377</v>
      </c>
    </row>
    <row r="3083" spans="1:6" x14ac:dyDescent="0.25">
      <c r="A3083" s="182">
        <v>40003984</v>
      </c>
      <c r="B3083" s="182" t="s">
        <v>3213</v>
      </c>
      <c r="C3083" s="182" t="s">
        <v>224</v>
      </c>
      <c r="D3083" s="182" t="s">
        <v>303</v>
      </c>
      <c r="E3083" s="182" t="s">
        <v>304</v>
      </c>
      <c r="F3083" s="182" t="s">
        <v>304</v>
      </c>
    </row>
    <row r="3084" spans="1:6" x14ac:dyDescent="0.25">
      <c r="A3084" s="182">
        <v>40005893</v>
      </c>
      <c r="B3084" s="182" t="s">
        <v>3214</v>
      </c>
      <c r="C3084" s="182" t="s">
        <v>224</v>
      </c>
      <c r="D3084" s="182" t="s">
        <v>315</v>
      </c>
      <c r="E3084" s="182" t="s">
        <v>316</v>
      </c>
      <c r="F3084" s="182" t="s">
        <v>316</v>
      </c>
    </row>
    <row r="3085" spans="1:6" x14ac:dyDescent="0.25">
      <c r="A3085" s="182">
        <v>40002082</v>
      </c>
      <c r="B3085" s="182" t="s">
        <v>3215</v>
      </c>
      <c r="C3085" s="182" t="s">
        <v>224</v>
      </c>
      <c r="D3085" s="182" t="s">
        <v>265</v>
      </c>
      <c r="E3085" s="182" t="s">
        <v>266</v>
      </c>
      <c r="F3085" s="182" t="s">
        <v>266</v>
      </c>
    </row>
    <row r="3086" spans="1:6" x14ac:dyDescent="0.25">
      <c r="A3086" s="182">
        <v>40005445</v>
      </c>
      <c r="B3086" s="182" t="s">
        <v>3216</v>
      </c>
      <c r="C3086" s="182" t="s">
        <v>224</v>
      </c>
      <c r="D3086" s="182" t="s">
        <v>262</v>
      </c>
      <c r="E3086" s="182" t="s">
        <v>263</v>
      </c>
      <c r="F3086" s="182" t="s">
        <v>263</v>
      </c>
    </row>
    <row r="3087" spans="1:6" x14ac:dyDescent="0.25">
      <c r="A3087" s="182">
        <v>40003713</v>
      </c>
      <c r="B3087" s="182" t="s">
        <v>3217</v>
      </c>
      <c r="C3087" s="182" t="s">
        <v>224</v>
      </c>
      <c r="D3087" s="182" t="s">
        <v>322</v>
      </c>
      <c r="E3087" s="182" t="s">
        <v>323</v>
      </c>
      <c r="F3087" s="182" t="s">
        <v>323</v>
      </c>
    </row>
    <row r="3088" spans="1:6" x14ac:dyDescent="0.25">
      <c r="A3088" s="182">
        <v>40400002</v>
      </c>
      <c r="B3088" s="182" t="s">
        <v>3218</v>
      </c>
      <c r="C3088" s="182" t="s">
        <v>224</v>
      </c>
      <c r="D3088" s="182" t="s">
        <v>322</v>
      </c>
      <c r="E3088" s="182" t="s">
        <v>323</v>
      </c>
      <c r="F3088" s="182" t="s">
        <v>323</v>
      </c>
    </row>
    <row r="3089" spans="1:6" x14ac:dyDescent="0.25">
      <c r="A3089" s="182">
        <v>40005364</v>
      </c>
      <c r="B3089" s="182" t="s">
        <v>3219</v>
      </c>
      <c r="C3089" s="182" t="s">
        <v>224</v>
      </c>
      <c r="D3089" s="182" t="s">
        <v>249</v>
      </c>
      <c r="E3089" s="182" t="s">
        <v>250</v>
      </c>
      <c r="F3089" s="182" t="s">
        <v>250</v>
      </c>
    </row>
    <row r="3090" spans="1:6" x14ac:dyDescent="0.25">
      <c r="A3090" s="182">
        <v>40007462</v>
      </c>
      <c r="B3090" s="182" t="s">
        <v>3220</v>
      </c>
      <c r="C3090" s="182" t="s">
        <v>224</v>
      </c>
      <c r="D3090" s="182" t="s">
        <v>322</v>
      </c>
      <c r="E3090" s="182" t="s">
        <v>323</v>
      </c>
      <c r="F3090" s="182" t="s">
        <v>323</v>
      </c>
    </row>
    <row r="3091" spans="1:6" x14ac:dyDescent="0.25">
      <c r="A3091" s="182">
        <v>40007088</v>
      </c>
      <c r="B3091" s="182" t="s">
        <v>3221</v>
      </c>
      <c r="C3091" s="182" t="s">
        <v>224</v>
      </c>
      <c r="D3091" s="182" t="s">
        <v>306</v>
      </c>
      <c r="E3091" s="182" t="s">
        <v>307</v>
      </c>
      <c r="F3091" s="182" t="s">
        <v>307</v>
      </c>
    </row>
    <row r="3092" spans="1:6" x14ac:dyDescent="0.25">
      <c r="A3092" s="182">
        <v>40005935</v>
      </c>
      <c r="B3092" s="182" t="s">
        <v>3222</v>
      </c>
      <c r="C3092" s="182" t="s">
        <v>224</v>
      </c>
      <c r="D3092" s="182" t="s">
        <v>291</v>
      </c>
      <c r="E3092" s="182" t="s">
        <v>292</v>
      </c>
      <c r="F3092" s="182" t="s">
        <v>292</v>
      </c>
    </row>
    <row r="3093" spans="1:6" x14ac:dyDescent="0.25">
      <c r="A3093" s="182">
        <v>40004193</v>
      </c>
      <c r="B3093" s="182" t="s">
        <v>3223</v>
      </c>
      <c r="C3093" s="182" t="s">
        <v>224</v>
      </c>
      <c r="D3093" s="182" t="s">
        <v>262</v>
      </c>
      <c r="E3093" s="182" t="s">
        <v>263</v>
      </c>
      <c r="F3093" s="182" t="s">
        <v>263</v>
      </c>
    </row>
    <row r="3094" spans="1:6" x14ac:dyDescent="0.25">
      <c r="A3094" s="182">
        <v>40005811</v>
      </c>
      <c r="B3094" s="182" t="s">
        <v>3224</v>
      </c>
      <c r="C3094" s="182" t="s">
        <v>224</v>
      </c>
      <c r="D3094" s="182" t="s">
        <v>322</v>
      </c>
      <c r="E3094" s="182" t="s">
        <v>323</v>
      </c>
      <c r="F3094" s="182" t="s">
        <v>323</v>
      </c>
    </row>
    <row r="3095" spans="1:6" x14ac:dyDescent="0.25">
      <c r="A3095" s="182">
        <v>40009971</v>
      </c>
      <c r="B3095" s="182" t="s">
        <v>3225</v>
      </c>
      <c r="C3095" s="182" t="s">
        <v>224</v>
      </c>
      <c r="D3095" s="182" t="s">
        <v>303</v>
      </c>
      <c r="E3095" s="182" t="s">
        <v>304</v>
      </c>
      <c r="F3095" s="182" t="s">
        <v>304</v>
      </c>
    </row>
    <row r="3096" spans="1:6" x14ac:dyDescent="0.25">
      <c r="A3096" s="182">
        <v>40009650</v>
      </c>
      <c r="B3096" s="182" t="s">
        <v>3226</v>
      </c>
      <c r="C3096" s="182" t="s">
        <v>224</v>
      </c>
      <c r="D3096" s="182" t="s">
        <v>252</v>
      </c>
      <c r="E3096" s="182" t="s">
        <v>253</v>
      </c>
      <c r="F3096" s="182" t="s">
        <v>253</v>
      </c>
    </row>
    <row r="3097" spans="1:6" x14ac:dyDescent="0.25">
      <c r="A3097" s="182">
        <v>40005458</v>
      </c>
      <c r="B3097" s="182" t="s">
        <v>3227</v>
      </c>
      <c r="C3097" s="182" t="s">
        <v>224</v>
      </c>
      <c r="D3097" s="182" t="s">
        <v>322</v>
      </c>
      <c r="E3097" s="182" t="s">
        <v>323</v>
      </c>
      <c r="F3097" s="182" t="s">
        <v>323</v>
      </c>
    </row>
    <row r="3098" spans="1:6" x14ac:dyDescent="0.25">
      <c r="A3098" s="182">
        <v>40000882</v>
      </c>
      <c r="B3098" s="182" t="s">
        <v>3228</v>
      </c>
      <c r="C3098" s="182" t="s">
        <v>224</v>
      </c>
      <c r="D3098" s="182" t="s">
        <v>228</v>
      </c>
      <c r="E3098" s="182" t="s">
        <v>229</v>
      </c>
      <c r="F3098" s="182" t="s">
        <v>229</v>
      </c>
    </row>
    <row r="3099" spans="1:6" x14ac:dyDescent="0.25">
      <c r="A3099" s="182">
        <v>40006155</v>
      </c>
      <c r="B3099" s="182" t="s">
        <v>3229</v>
      </c>
      <c r="C3099" s="182" t="s">
        <v>224</v>
      </c>
      <c r="D3099" s="182" t="s">
        <v>228</v>
      </c>
      <c r="E3099" s="182" t="s">
        <v>229</v>
      </c>
      <c r="F3099" s="182" t="s">
        <v>229</v>
      </c>
    </row>
    <row r="3100" spans="1:6" x14ac:dyDescent="0.25">
      <c r="A3100" s="182">
        <v>40000783</v>
      </c>
      <c r="B3100" s="182" t="s">
        <v>3230</v>
      </c>
      <c r="C3100" s="182" t="s">
        <v>224</v>
      </c>
      <c r="D3100" s="182" t="s">
        <v>228</v>
      </c>
      <c r="E3100" s="182" t="s">
        <v>229</v>
      </c>
      <c r="F3100" s="182" t="s">
        <v>229</v>
      </c>
    </row>
    <row r="3101" spans="1:6" x14ac:dyDescent="0.25">
      <c r="A3101" s="182">
        <v>40007777</v>
      </c>
      <c r="B3101" s="182" t="s">
        <v>3231</v>
      </c>
      <c r="C3101" s="182" t="s">
        <v>224</v>
      </c>
      <c r="D3101" s="182" t="s">
        <v>271</v>
      </c>
      <c r="E3101" s="182" t="s">
        <v>272</v>
      </c>
      <c r="F3101" s="182" t="s">
        <v>272</v>
      </c>
    </row>
    <row r="3102" spans="1:6" x14ac:dyDescent="0.25">
      <c r="A3102" s="182">
        <v>40009296</v>
      </c>
      <c r="B3102" s="182" t="s">
        <v>3232</v>
      </c>
      <c r="C3102" s="182" t="s">
        <v>224</v>
      </c>
      <c r="D3102" s="182" t="s">
        <v>271</v>
      </c>
      <c r="E3102" s="182" t="s">
        <v>272</v>
      </c>
      <c r="F3102" s="182" t="s">
        <v>272</v>
      </c>
    </row>
    <row r="3103" spans="1:6" x14ac:dyDescent="0.25">
      <c r="A3103" s="182">
        <v>40421054</v>
      </c>
      <c r="B3103" s="182" t="s">
        <v>3233</v>
      </c>
      <c r="C3103" s="182" t="s">
        <v>231</v>
      </c>
      <c r="D3103" s="182" t="s">
        <v>242</v>
      </c>
      <c r="E3103" s="182" t="s">
        <v>243</v>
      </c>
      <c r="F3103" s="182" t="s">
        <v>243</v>
      </c>
    </row>
    <row r="3104" spans="1:6" x14ac:dyDescent="0.25">
      <c r="A3104" s="182">
        <v>40007127</v>
      </c>
      <c r="B3104" s="182" t="s">
        <v>3234</v>
      </c>
      <c r="C3104" s="182" t="s">
        <v>224</v>
      </c>
      <c r="D3104" s="182" t="s">
        <v>262</v>
      </c>
      <c r="E3104" s="182" t="s">
        <v>263</v>
      </c>
      <c r="F3104" s="182" t="s">
        <v>263</v>
      </c>
    </row>
    <row r="3105" spans="1:6" x14ac:dyDescent="0.25">
      <c r="A3105" s="182">
        <v>40003814</v>
      </c>
      <c r="B3105" s="182" t="s">
        <v>3235</v>
      </c>
      <c r="C3105" s="182" t="s">
        <v>224</v>
      </c>
      <c r="D3105" s="182" t="s">
        <v>322</v>
      </c>
      <c r="E3105" s="182" t="s">
        <v>323</v>
      </c>
      <c r="F3105" s="182" t="s">
        <v>323</v>
      </c>
    </row>
    <row r="3106" spans="1:6" x14ac:dyDescent="0.25">
      <c r="A3106" s="182">
        <v>40006215</v>
      </c>
      <c r="B3106" s="182" t="s">
        <v>3236</v>
      </c>
      <c r="C3106" s="182" t="s">
        <v>224</v>
      </c>
      <c r="D3106" s="182" t="s">
        <v>315</v>
      </c>
      <c r="E3106" s="182" t="s">
        <v>316</v>
      </c>
      <c r="F3106" s="182" t="s">
        <v>316</v>
      </c>
    </row>
    <row r="3107" spans="1:6" x14ac:dyDescent="0.25">
      <c r="A3107" s="182">
        <v>40001672</v>
      </c>
      <c r="B3107" s="182" t="s">
        <v>3237</v>
      </c>
      <c r="C3107" s="182" t="s">
        <v>224</v>
      </c>
      <c r="D3107" s="182" t="s">
        <v>333</v>
      </c>
      <c r="E3107" s="182" t="s">
        <v>334</v>
      </c>
      <c r="F3107" s="182" t="s">
        <v>334</v>
      </c>
    </row>
    <row r="3108" spans="1:6" x14ac:dyDescent="0.25">
      <c r="A3108" s="182">
        <v>40009277</v>
      </c>
      <c r="B3108" s="182" t="s">
        <v>3238</v>
      </c>
      <c r="C3108" s="182" t="s">
        <v>224</v>
      </c>
      <c r="D3108" s="182" t="s">
        <v>333</v>
      </c>
      <c r="E3108" s="182" t="s">
        <v>334</v>
      </c>
      <c r="F3108" s="182" t="s">
        <v>334</v>
      </c>
    </row>
    <row r="3109" spans="1:6" x14ac:dyDescent="0.25">
      <c r="A3109" s="182">
        <v>40008253</v>
      </c>
      <c r="B3109" s="182" t="s">
        <v>3239</v>
      </c>
      <c r="C3109" s="182" t="s">
        <v>224</v>
      </c>
      <c r="D3109" s="182" t="s">
        <v>333</v>
      </c>
      <c r="E3109" s="182" t="s">
        <v>334</v>
      </c>
      <c r="F3109" s="182" t="s">
        <v>334</v>
      </c>
    </row>
    <row r="3110" spans="1:6" x14ac:dyDescent="0.25">
      <c r="A3110" s="182">
        <v>40420831</v>
      </c>
      <c r="B3110" s="182" t="s">
        <v>3240</v>
      </c>
      <c r="C3110" s="182" t="s">
        <v>231</v>
      </c>
      <c r="D3110" s="182" t="s">
        <v>338</v>
      </c>
      <c r="E3110" s="182" t="s">
        <v>339</v>
      </c>
      <c r="F3110" s="182" t="s">
        <v>339</v>
      </c>
    </row>
    <row r="3111" spans="1:6" x14ac:dyDescent="0.25">
      <c r="A3111" s="182">
        <v>40424247</v>
      </c>
      <c r="B3111" s="182" t="s">
        <v>3241</v>
      </c>
      <c r="C3111" s="182" t="s">
        <v>231</v>
      </c>
      <c r="D3111" s="182" t="s">
        <v>242</v>
      </c>
      <c r="E3111" s="182" t="s">
        <v>243</v>
      </c>
      <c r="F3111" s="182" t="s">
        <v>243</v>
      </c>
    </row>
    <row r="3112" spans="1:6" x14ac:dyDescent="0.25">
      <c r="A3112" s="182">
        <v>40008324</v>
      </c>
      <c r="B3112" s="182" t="s">
        <v>3242</v>
      </c>
      <c r="C3112" s="182" t="s">
        <v>224</v>
      </c>
      <c r="D3112" s="182" t="s">
        <v>262</v>
      </c>
      <c r="E3112" s="182" t="s">
        <v>263</v>
      </c>
      <c r="F3112" s="182" t="s">
        <v>263</v>
      </c>
    </row>
    <row r="3113" spans="1:6" x14ac:dyDescent="0.25">
      <c r="A3113" s="182">
        <v>40007997</v>
      </c>
      <c r="B3113" s="182" t="s">
        <v>3242</v>
      </c>
      <c r="C3113" s="182" t="s">
        <v>224</v>
      </c>
      <c r="D3113" s="182" t="s">
        <v>404</v>
      </c>
      <c r="E3113" s="182" t="s">
        <v>405</v>
      </c>
      <c r="F3113" s="182" t="s">
        <v>405</v>
      </c>
    </row>
    <row r="3114" spans="1:6" x14ac:dyDescent="0.25">
      <c r="A3114" s="182">
        <v>40007551</v>
      </c>
      <c r="B3114" s="182" t="s">
        <v>3242</v>
      </c>
      <c r="C3114" s="182" t="s">
        <v>224</v>
      </c>
      <c r="D3114" s="182" t="s">
        <v>342</v>
      </c>
      <c r="E3114" s="182" t="s">
        <v>343</v>
      </c>
      <c r="F3114" s="182" t="s">
        <v>343</v>
      </c>
    </row>
    <row r="3115" spans="1:6" x14ac:dyDescent="0.25">
      <c r="A3115" s="182">
        <v>40004210</v>
      </c>
      <c r="B3115" s="182" t="s">
        <v>3242</v>
      </c>
      <c r="C3115" s="182" t="s">
        <v>224</v>
      </c>
      <c r="D3115" s="182" t="s">
        <v>265</v>
      </c>
      <c r="E3115" s="182" t="s">
        <v>266</v>
      </c>
      <c r="F3115" s="182" t="s">
        <v>266</v>
      </c>
    </row>
    <row r="3116" spans="1:6" x14ac:dyDescent="0.25">
      <c r="A3116" s="182">
        <v>40004190</v>
      </c>
      <c r="B3116" s="182" t="s">
        <v>3242</v>
      </c>
      <c r="C3116" s="182" t="s">
        <v>224</v>
      </c>
      <c r="D3116" s="182" t="s">
        <v>404</v>
      </c>
      <c r="E3116" s="182" t="s">
        <v>405</v>
      </c>
      <c r="F3116" s="182" t="s">
        <v>405</v>
      </c>
    </row>
    <row r="3117" spans="1:6" x14ac:dyDescent="0.25">
      <c r="A3117" s="182">
        <v>40001794</v>
      </c>
      <c r="B3117" s="182" t="s">
        <v>3242</v>
      </c>
      <c r="C3117" s="182" t="s">
        <v>224</v>
      </c>
      <c r="D3117" s="182" t="s">
        <v>262</v>
      </c>
      <c r="E3117" s="182" t="s">
        <v>263</v>
      </c>
      <c r="F3117" s="182" t="s">
        <v>263</v>
      </c>
    </row>
    <row r="3118" spans="1:6" x14ac:dyDescent="0.25">
      <c r="A3118" s="182">
        <v>40001600</v>
      </c>
      <c r="B3118" s="182" t="s">
        <v>3242</v>
      </c>
      <c r="C3118" s="182" t="s">
        <v>224</v>
      </c>
      <c r="D3118" s="182" t="s">
        <v>228</v>
      </c>
      <c r="E3118" s="182" t="s">
        <v>229</v>
      </c>
      <c r="F3118" s="182" t="s">
        <v>229</v>
      </c>
    </row>
    <row r="3119" spans="1:6" x14ac:dyDescent="0.25">
      <c r="A3119" s="182">
        <v>40000903</v>
      </c>
      <c r="B3119" s="182" t="s">
        <v>3242</v>
      </c>
      <c r="C3119" s="182" t="s">
        <v>224</v>
      </c>
      <c r="D3119" s="182" t="s">
        <v>225</v>
      </c>
      <c r="E3119" s="182" t="s">
        <v>226</v>
      </c>
      <c r="F3119" s="182" t="s">
        <v>226</v>
      </c>
    </row>
    <row r="3120" spans="1:6" x14ac:dyDescent="0.25">
      <c r="A3120" s="182">
        <v>40000606</v>
      </c>
      <c r="B3120" s="182" t="s">
        <v>3242</v>
      </c>
      <c r="C3120" s="182" t="s">
        <v>224</v>
      </c>
      <c r="D3120" s="182" t="s">
        <v>252</v>
      </c>
      <c r="E3120" s="182" t="s">
        <v>253</v>
      </c>
      <c r="F3120" s="182" t="s">
        <v>253</v>
      </c>
    </row>
    <row r="3121" spans="1:6" x14ac:dyDescent="0.25">
      <c r="A3121" s="182">
        <v>40000297</v>
      </c>
      <c r="B3121" s="182" t="s">
        <v>3242</v>
      </c>
      <c r="C3121" s="182" t="s">
        <v>224</v>
      </c>
      <c r="D3121" s="182" t="s">
        <v>363</v>
      </c>
      <c r="E3121" s="182" t="s">
        <v>364</v>
      </c>
      <c r="F3121" s="182" t="s">
        <v>364</v>
      </c>
    </row>
    <row r="3122" spans="1:6" x14ac:dyDescent="0.25">
      <c r="A3122" s="182">
        <v>40003489</v>
      </c>
      <c r="B3122" s="182" t="s">
        <v>3243</v>
      </c>
      <c r="C3122" s="182" t="s">
        <v>224</v>
      </c>
      <c r="D3122" s="182" t="s">
        <v>303</v>
      </c>
      <c r="E3122" s="182" t="s">
        <v>304</v>
      </c>
      <c r="F3122" s="182" t="s">
        <v>304</v>
      </c>
    </row>
    <row r="3123" spans="1:6" x14ac:dyDescent="0.25">
      <c r="A3123" s="182">
        <v>40009265</v>
      </c>
      <c r="B3123" s="182" t="s">
        <v>3244</v>
      </c>
      <c r="C3123" s="182" t="s">
        <v>224</v>
      </c>
      <c r="D3123" s="182" t="s">
        <v>306</v>
      </c>
      <c r="E3123" s="182" t="s">
        <v>307</v>
      </c>
      <c r="F3123" s="182" t="s">
        <v>307</v>
      </c>
    </row>
    <row r="3124" spans="1:6" x14ac:dyDescent="0.25">
      <c r="A3124" s="182">
        <v>40008150</v>
      </c>
      <c r="B3124" s="182" t="s">
        <v>3245</v>
      </c>
      <c r="C3124" s="182" t="s">
        <v>224</v>
      </c>
      <c r="D3124" s="182" t="s">
        <v>303</v>
      </c>
      <c r="E3124" s="182" t="s">
        <v>304</v>
      </c>
      <c r="F3124" s="182" t="s">
        <v>304</v>
      </c>
    </row>
    <row r="3125" spans="1:6" x14ac:dyDescent="0.25">
      <c r="A3125" s="182">
        <v>40001491</v>
      </c>
      <c r="B3125" s="182" t="s">
        <v>3246</v>
      </c>
      <c r="C3125" s="182" t="s">
        <v>224</v>
      </c>
      <c r="D3125" s="182" t="s">
        <v>249</v>
      </c>
      <c r="E3125" s="182" t="s">
        <v>250</v>
      </c>
      <c r="F3125" s="182" t="s">
        <v>250</v>
      </c>
    </row>
    <row r="3126" spans="1:6" x14ac:dyDescent="0.25">
      <c r="A3126" s="182">
        <v>40007559</v>
      </c>
      <c r="B3126" s="182" t="s">
        <v>3247</v>
      </c>
      <c r="C3126" s="182" t="s">
        <v>224</v>
      </c>
      <c r="D3126" s="182" t="s">
        <v>449</v>
      </c>
      <c r="E3126" s="182" t="s">
        <v>450</v>
      </c>
      <c r="F3126" s="182" t="s">
        <v>450</v>
      </c>
    </row>
    <row r="3127" spans="1:6" x14ac:dyDescent="0.25">
      <c r="A3127" s="182">
        <v>40005714</v>
      </c>
      <c r="B3127" s="182" t="s">
        <v>3248</v>
      </c>
      <c r="C3127" s="182" t="s">
        <v>224</v>
      </c>
      <c r="D3127" s="182" t="s">
        <v>306</v>
      </c>
      <c r="E3127" s="182" t="s">
        <v>307</v>
      </c>
      <c r="F3127" s="182" t="s">
        <v>307</v>
      </c>
    </row>
    <row r="3128" spans="1:6" x14ac:dyDescent="0.25">
      <c r="A3128" s="182">
        <v>40005890</v>
      </c>
      <c r="B3128" s="182" t="s">
        <v>3249</v>
      </c>
      <c r="C3128" s="182" t="s">
        <v>224</v>
      </c>
      <c r="D3128" s="182" t="s">
        <v>306</v>
      </c>
      <c r="E3128" s="182" t="s">
        <v>307</v>
      </c>
      <c r="F3128" s="182" t="s">
        <v>307</v>
      </c>
    </row>
    <row r="3129" spans="1:6" x14ac:dyDescent="0.25">
      <c r="A3129" s="182">
        <v>40006957</v>
      </c>
      <c r="B3129" s="182" t="s">
        <v>3250</v>
      </c>
      <c r="C3129" s="182" t="s">
        <v>224</v>
      </c>
      <c r="D3129" s="182" t="s">
        <v>303</v>
      </c>
      <c r="E3129" s="182" t="s">
        <v>304</v>
      </c>
      <c r="F3129" s="182" t="s">
        <v>304</v>
      </c>
    </row>
    <row r="3130" spans="1:6" x14ac:dyDescent="0.25">
      <c r="A3130" s="182">
        <v>40007246</v>
      </c>
      <c r="B3130" s="182" t="s">
        <v>3251</v>
      </c>
      <c r="C3130" s="182" t="s">
        <v>224</v>
      </c>
      <c r="D3130" s="182" t="s">
        <v>277</v>
      </c>
      <c r="E3130" s="182" t="s">
        <v>278</v>
      </c>
      <c r="F3130" s="182" t="s">
        <v>278</v>
      </c>
    </row>
    <row r="3131" spans="1:6" x14ac:dyDescent="0.25">
      <c r="A3131" s="182">
        <v>40008140</v>
      </c>
      <c r="B3131" s="182" t="s">
        <v>3252</v>
      </c>
      <c r="C3131" s="182" t="s">
        <v>224</v>
      </c>
      <c r="D3131" s="182" t="s">
        <v>306</v>
      </c>
      <c r="E3131" s="182" t="s">
        <v>307</v>
      </c>
      <c r="F3131" s="182" t="s">
        <v>307</v>
      </c>
    </row>
    <row r="3132" spans="1:6" x14ac:dyDescent="0.25">
      <c r="A3132" s="182">
        <v>40003280</v>
      </c>
      <c r="B3132" s="182" t="s">
        <v>3253</v>
      </c>
      <c r="C3132" s="182" t="s">
        <v>224</v>
      </c>
      <c r="D3132" s="182" t="s">
        <v>438</v>
      </c>
      <c r="E3132" s="182" t="s">
        <v>439</v>
      </c>
      <c r="F3132" s="182" t="s">
        <v>439</v>
      </c>
    </row>
    <row r="3133" spans="1:6" x14ac:dyDescent="0.25">
      <c r="A3133" s="182">
        <v>40421425</v>
      </c>
      <c r="B3133" s="182" t="s">
        <v>3254</v>
      </c>
      <c r="C3133" s="182" t="s">
        <v>231</v>
      </c>
      <c r="D3133" s="182" t="s">
        <v>242</v>
      </c>
      <c r="E3133" s="182" t="s">
        <v>243</v>
      </c>
      <c r="F3133" s="182" t="s">
        <v>243</v>
      </c>
    </row>
    <row r="3134" spans="1:6" x14ac:dyDescent="0.25">
      <c r="A3134" s="182">
        <v>40009493</v>
      </c>
      <c r="B3134" s="182" t="s">
        <v>3255</v>
      </c>
      <c r="C3134" s="182" t="s">
        <v>224</v>
      </c>
      <c r="D3134" s="182" t="s">
        <v>306</v>
      </c>
      <c r="E3134" s="182" t="s">
        <v>307</v>
      </c>
      <c r="F3134" s="182" t="s">
        <v>307</v>
      </c>
    </row>
    <row r="3135" spans="1:6" x14ac:dyDescent="0.25">
      <c r="A3135" s="182">
        <v>40009915</v>
      </c>
      <c r="B3135" s="182" t="s">
        <v>3256</v>
      </c>
      <c r="C3135" s="182" t="s">
        <v>224</v>
      </c>
      <c r="D3135" s="182" t="s">
        <v>306</v>
      </c>
      <c r="E3135" s="182" t="s">
        <v>307</v>
      </c>
      <c r="F3135" s="182" t="s">
        <v>307</v>
      </c>
    </row>
    <row r="3136" spans="1:6" x14ac:dyDescent="0.25">
      <c r="A3136" s="182">
        <v>40004661</v>
      </c>
      <c r="B3136" s="182" t="s">
        <v>3257</v>
      </c>
      <c r="C3136" s="182" t="s">
        <v>224</v>
      </c>
      <c r="D3136" s="182" t="s">
        <v>322</v>
      </c>
      <c r="E3136" s="182" t="s">
        <v>323</v>
      </c>
      <c r="F3136" s="182" t="s">
        <v>323</v>
      </c>
    </row>
    <row r="3137" spans="1:6" x14ac:dyDescent="0.25">
      <c r="A3137" s="182">
        <v>40009366</v>
      </c>
      <c r="B3137" s="182" t="s">
        <v>3258</v>
      </c>
      <c r="C3137" s="182" t="s">
        <v>224</v>
      </c>
      <c r="D3137" s="182" t="s">
        <v>265</v>
      </c>
      <c r="E3137" s="182" t="s">
        <v>266</v>
      </c>
      <c r="F3137" s="182" t="s">
        <v>266</v>
      </c>
    </row>
    <row r="3138" spans="1:6" x14ac:dyDescent="0.25">
      <c r="A3138" s="182">
        <v>40004207</v>
      </c>
      <c r="B3138" s="182" t="s">
        <v>3259</v>
      </c>
      <c r="C3138" s="182" t="s">
        <v>224</v>
      </c>
      <c r="D3138" s="182" t="s">
        <v>404</v>
      </c>
      <c r="E3138" s="182" t="s">
        <v>405</v>
      </c>
      <c r="F3138" s="182" t="s">
        <v>405</v>
      </c>
    </row>
    <row r="3139" spans="1:6" x14ac:dyDescent="0.25">
      <c r="A3139" s="182">
        <v>40008097</v>
      </c>
      <c r="B3139" s="182" t="s">
        <v>3260</v>
      </c>
      <c r="C3139" s="182" t="s">
        <v>224</v>
      </c>
      <c r="D3139" s="182" t="s">
        <v>342</v>
      </c>
      <c r="E3139" s="182" t="s">
        <v>343</v>
      </c>
      <c r="F3139" s="182" t="s">
        <v>343</v>
      </c>
    </row>
    <row r="3140" spans="1:6" x14ac:dyDescent="0.25">
      <c r="A3140" s="182">
        <v>40003289</v>
      </c>
      <c r="B3140" s="182" t="s">
        <v>3261</v>
      </c>
      <c r="C3140" s="182" t="s">
        <v>224</v>
      </c>
      <c r="D3140" s="182" t="s">
        <v>322</v>
      </c>
      <c r="E3140" s="182" t="s">
        <v>323</v>
      </c>
      <c r="F3140" s="182" t="s">
        <v>323</v>
      </c>
    </row>
    <row r="3141" spans="1:6" x14ac:dyDescent="0.25">
      <c r="A3141" s="182">
        <v>40006598</v>
      </c>
      <c r="B3141" s="182" t="s">
        <v>3262</v>
      </c>
      <c r="C3141" s="182" t="s">
        <v>224</v>
      </c>
      <c r="D3141" s="182" t="s">
        <v>309</v>
      </c>
      <c r="E3141" s="182" t="s">
        <v>310</v>
      </c>
      <c r="F3141" s="182" t="s">
        <v>310</v>
      </c>
    </row>
    <row r="3142" spans="1:6" x14ac:dyDescent="0.25">
      <c r="A3142" s="182">
        <v>40003444</v>
      </c>
      <c r="B3142" s="182" t="s">
        <v>3263</v>
      </c>
      <c r="C3142" s="182" t="s">
        <v>224</v>
      </c>
      <c r="D3142" s="182" t="s">
        <v>228</v>
      </c>
      <c r="E3142" s="182" t="s">
        <v>229</v>
      </c>
      <c r="F3142" s="182" t="s">
        <v>229</v>
      </c>
    </row>
    <row r="3143" spans="1:6" x14ac:dyDescent="0.25">
      <c r="A3143" s="182">
        <v>40421106</v>
      </c>
      <c r="B3143" s="182" t="s">
        <v>3264</v>
      </c>
      <c r="C3143" s="182" t="s">
        <v>231</v>
      </c>
      <c r="D3143" s="182" t="s">
        <v>232</v>
      </c>
      <c r="E3143" s="182" t="s">
        <v>233</v>
      </c>
      <c r="F3143" s="182" t="s">
        <v>233</v>
      </c>
    </row>
    <row r="3144" spans="1:6" x14ac:dyDescent="0.25">
      <c r="A3144" s="182">
        <v>40009729</v>
      </c>
      <c r="B3144" s="182" t="s">
        <v>3265</v>
      </c>
      <c r="C3144" s="182" t="s">
        <v>224</v>
      </c>
      <c r="D3144" s="182" t="s">
        <v>249</v>
      </c>
      <c r="E3144" s="182" t="s">
        <v>250</v>
      </c>
      <c r="F3144" s="182" t="s">
        <v>250</v>
      </c>
    </row>
    <row r="3145" spans="1:6" x14ac:dyDescent="0.25">
      <c r="A3145" s="182">
        <v>40008171</v>
      </c>
      <c r="B3145" s="182" t="s">
        <v>3266</v>
      </c>
      <c r="C3145" s="182" t="s">
        <v>224</v>
      </c>
      <c r="D3145" s="182" t="s">
        <v>249</v>
      </c>
      <c r="E3145" s="182" t="s">
        <v>250</v>
      </c>
      <c r="F3145" s="182" t="s">
        <v>250</v>
      </c>
    </row>
    <row r="3146" spans="1:6" x14ac:dyDescent="0.25">
      <c r="A3146" s="182">
        <v>40005491</v>
      </c>
      <c r="B3146" s="182" t="s">
        <v>3267</v>
      </c>
      <c r="C3146" s="182" t="s">
        <v>224</v>
      </c>
      <c r="D3146" s="182" t="s">
        <v>265</v>
      </c>
      <c r="E3146" s="182" t="s">
        <v>266</v>
      </c>
      <c r="F3146" s="182" t="s">
        <v>266</v>
      </c>
    </row>
    <row r="3147" spans="1:6" x14ac:dyDescent="0.25">
      <c r="A3147" s="182">
        <v>40002107</v>
      </c>
      <c r="B3147" s="182" t="s">
        <v>3268</v>
      </c>
      <c r="C3147" s="182" t="s">
        <v>224</v>
      </c>
      <c r="D3147" s="182" t="s">
        <v>262</v>
      </c>
      <c r="E3147" s="182" t="s">
        <v>263</v>
      </c>
      <c r="F3147" s="182" t="s">
        <v>263</v>
      </c>
    </row>
    <row r="3148" spans="1:6" x14ac:dyDescent="0.25">
      <c r="A3148" s="182">
        <v>40006186</v>
      </c>
      <c r="B3148" s="182" t="s">
        <v>3269</v>
      </c>
      <c r="C3148" s="182" t="s">
        <v>224</v>
      </c>
      <c r="D3148" s="182" t="s">
        <v>445</v>
      </c>
      <c r="E3148" s="182" t="s">
        <v>446</v>
      </c>
      <c r="F3148" s="182" t="s">
        <v>446</v>
      </c>
    </row>
    <row r="3149" spans="1:6" x14ac:dyDescent="0.25">
      <c r="A3149" s="182">
        <v>40002438</v>
      </c>
      <c r="B3149" s="182" t="s">
        <v>3270</v>
      </c>
      <c r="C3149" s="182" t="s">
        <v>224</v>
      </c>
      <c r="D3149" s="182" t="s">
        <v>249</v>
      </c>
      <c r="E3149" s="182" t="s">
        <v>250</v>
      </c>
      <c r="F3149" s="182" t="s">
        <v>250</v>
      </c>
    </row>
    <row r="3150" spans="1:6" x14ac:dyDescent="0.25">
      <c r="A3150" s="182">
        <v>40002330</v>
      </c>
      <c r="B3150" s="182" t="s">
        <v>3271</v>
      </c>
      <c r="C3150" s="182" t="s">
        <v>224</v>
      </c>
      <c r="D3150" s="182" t="s">
        <v>249</v>
      </c>
      <c r="E3150" s="182" t="s">
        <v>250</v>
      </c>
      <c r="F3150" s="182" t="s">
        <v>250</v>
      </c>
    </row>
    <row r="3151" spans="1:6" x14ac:dyDescent="0.25">
      <c r="A3151" s="182">
        <v>40007427</v>
      </c>
      <c r="B3151" s="182" t="s">
        <v>3272</v>
      </c>
      <c r="C3151" s="182" t="s">
        <v>224</v>
      </c>
      <c r="D3151" s="182" t="s">
        <v>322</v>
      </c>
      <c r="E3151" s="182" t="s">
        <v>323</v>
      </c>
      <c r="F3151" s="182" t="s">
        <v>323</v>
      </c>
    </row>
    <row r="3152" spans="1:6" x14ac:dyDescent="0.25">
      <c r="A3152" s="182">
        <v>40008926</v>
      </c>
      <c r="B3152" s="182" t="s">
        <v>3273</v>
      </c>
      <c r="C3152" s="182" t="s">
        <v>224</v>
      </c>
      <c r="D3152" s="182" t="s">
        <v>225</v>
      </c>
      <c r="E3152" s="182" t="s">
        <v>226</v>
      </c>
      <c r="F3152" s="182" t="s">
        <v>226</v>
      </c>
    </row>
    <row r="3153" spans="1:6" x14ac:dyDescent="0.25">
      <c r="A3153" s="182">
        <v>40000136</v>
      </c>
      <c r="B3153" s="182" t="s">
        <v>3274</v>
      </c>
      <c r="C3153" s="182" t="s">
        <v>224</v>
      </c>
      <c r="D3153" s="182" t="s">
        <v>363</v>
      </c>
      <c r="E3153" s="182" t="s">
        <v>364</v>
      </c>
      <c r="F3153" s="182" t="s">
        <v>364</v>
      </c>
    </row>
    <row r="3154" spans="1:6" x14ac:dyDescent="0.25">
      <c r="A3154" s="182">
        <v>40008358</v>
      </c>
      <c r="B3154" s="182" t="s">
        <v>3275</v>
      </c>
      <c r="C3154" s="182" t="s">
        <v>224</v>
      </c>
      <c r="D3154" s="182" t="s">
        <v>291</v>
      </c>
      <c r="E3154" s="182" t="s">
        <v>292</v>
      </c>
      <c r="F3154" s="182" t="s">
        <v>292</v>
      </c>
    </row>
    <row r="3155" spans="1:6" x14ac:dyDescent="0.25">
      <c r="A3155" s="182">
        <v>40009970</v>
      </c>
      <c r="B3155" s="182" t="s">
        <v>3276</v>
      </c>
      <c r="C3155" s="182" t="s">
        <v>224</v>
      </c>
      <c r="D3155" s="182" t="s">
        <v>225</v>
      </c>
      <c r="E3155" s="182" t="s">
        <v>226</v>
      </c>
      <c r="F3155" s="182" t="s">
        <v>226</v>
      </c>
    </row>
    <row r="3156" spans="1:6" x14ac:dyDescent="0.25">
      <c r="A3156" s="182">
        <v>40006853</v>
      </c>
      <c r="B3156" s="182" t="s">
        <v>3277</v>
      </c>
      <c r="C3156" s="182" t="s">
        <v>224</v>
      </c>
      <c r="D3156" s="182" t="s">
        <v>262</v>
      </c>
      <c r="E3156" s="182" t="s">
        <v>263</v>
      </c>
      <c r="F3156" s="182" t="s">
        <v>263</v>
      </c>
    </row>
    <row r="3157" spans="1:6" x14ac:dyDescent="0.25">
      <c r="A3157" s="182">
        <v>40009584</v>
      </c>
      <c r="B3157" s="182" t="s">
        <v>3278</v>
      </c>
      <c r="C3157" s="182" t="s">
        <v>224</v>
      </c>
      <c r="D3157" s="182" t="s">
        <v>262</v>
      </c>
      <c r="E3157" s="182" t="s">
        <v>263</v>
      </c>
      <c r="F3157" s="182" t="s">
        <v>263</v>
      </c>
    </row>
    <row r="3158" spans="1:6" x14ac:dyDescent="0.25">
      <c r="A3158" s="182">
        <v>40002483</v>
      </c>
      <c r="B3158" s="182" t="s">
        <v>3279</v>
      </c>
      <c r="C3158" s="182" t="s">
        <v>224</v>
      </c>
      <c r="D3158" s="182" t="s">
        <v>342</v>
      </c>
      <c r="E3158" s="182" t="s">
        <v>343</v>
      </c>
      <c r="F3158" s="182" t="s">
        <v>343</v>
      </c>
    </row>
    <row r="3159" spans="1:6" x14ac:dyDescent="0.25">
      <c r="A3159" s="182">
        <v>40008666</v>
      </c>
      <c r="B3159" s="182" t="s">
        <v>3280</v>
      </c>
      <c r="C3159" s="182" t="s">
        <v>224</v>
      </c>
      <c r="D3159" s="182" t="s">
        <v>277</v>
      </c>
      <c r="E3159" s="182" t="s">
        <v>278</v>
      </c>
      <c r="F3159" s="182" t="s">
        <v>278</v>
      </c>
    </row>
    <row r="3160" spans="1:6" x14ac:dyDescent="0.25">
      <c r="A3160" s="182">
        <v>40000263</v>
      </c>
      <c r="B3160" s="182" t="s">
        <v>3281</v>
      </c>
      <c r="C3160" s="182" t="s">
        <v>224</v>
      </c>
      <c r="D3160" s="182" t="s">
        <v>363</v>
      </c>
      <c r="E3160" s="182" t="s">
        <v>364</v>
      </c>
      <c r="F3160" s="182" t="s">
        <v>364</v>
      </c>
    </row>
    <row r="3161" spans="1:6" x14ac:dyDescent="0.25">
      <c r="A3161" s="182">
        <v>40005189</v>
      </c>
      <c r="B3161" s="182" t="s">
        <v>3282</v>
      </c>
      <c r="C3161" s="182" t="s">
        <v>224</v>
      </c>
      <c r="D3161" s="182" t="s">
        <v>256</v>
      </c>
      <c r="E3161" s="182" t="s">
        <v>257</v>
      </c>
      <c r="F3161" s="182" t="s">
        <v>257</v>
      </c>
    </row>
    <row r="3162" spans="1:6" x14ac:dyDescent="0.25">
      <c r="A3162" s="182">
        <v>40002106</v>
      </c>
      <c r="B3162" s="182" t="s">
        <v>3282</v>
      </c>
      <c r="C3162" s="182" t="s">
        <v>224</v>
      </c>
      <c r="D3162" s="182" t="s">
        <v>303</v>
      </c>
      <c r="E3162" s="182" t="s">
        <v>304</v>
      </c>
      <c r="F3162" s="182" t="s">
        <v>304</v>
      </c>
    </row>
    <row r="3163" spans="1:6" x14ac:dyDescent="0.25">
      <c r="A3163" s="182">
        <v>40007889</v>
      </c>
      <c r="B3163" s="182" t="s">
        <v>3283</v>
      </c>
      <c r="C3163" s="182" t="s">
        <v>224</v>
      </c>
      <c r="D3163" s="182" t="s">
        <v>303</v>
      </c>
      <c r="E3163" s="182" t="s">
        <v>304</v>
      </c>
      <c r="F3163" s="182" t="s">
        <v>304</v>
      </c>
    </row>
    <row r="3164" spans="1:6" x14ac:dyDescent="0.25">
      <c r="A3164" s="182">
        <v>40007907</v>
      </c>
      <c r="B3164" s="182" t="s">
        <v>3284</v>
      </c>
      <c r="C3164" s="182" t="s">
        <v>224</v>
      </c>
      <c r="D3164" s="182" t="s">
        <v>279</v>
      </c>
      <c r="E3164" s="182" t="s">
        <v>280</v>
      </c>
      <c r="F3164" s="182" t="s">
        <v>280</v>
      </c>
    </row>
    <row r="3165" spans="1:6" x14ac:dyDescent="0.25">
      <c r="A3165" s="182">
        <v>40002976</v>
      </c>
      <c r="B3165" s="182" t="s">
        <v>3285</v>
      </c>
      <c r="C3165" s="182" t="s">
        <v>224</v>
      </c>
      <c r="D3165" s="182" t="s">
        <v>249</v>
      </c>
      <c r="E3165" s="182" t="s">
        <v>250</v>
      </c>
      <c r="F3165" s="182" t="s">
        <v>250</v>
      </c>
    </row>
    <row r="3166" spans="1:6" x14ac:dyDescent="0.25">
      <c r="A3166" s="182">
        <v>40002278</v>
      </c>
      <c r="B3166" s="182" t="s">
        <v>3286</v>
      </c>
      <c r="C3166" s="182" t="s">
        <v>224</v>
      </c>
      <c r="D3166" s="182" t="s">
        <v>277</v>
      </c>
      <c r="E3166" s="182" t="s">
        <v>278</v>
      </c>
      <c r="F3166" s="182" t="s">
        <v>278</v>
      </c>
    </row>
    <row r="3167" spans="1:6" x14ac:dyDescent="0.25">
      <c r="A3167" s="182">
        <v>40420296</v>
      </c>
      <c r="B3167" s="182" t="s">
        <v>3287</v>
      </c>
      <c r="C3167" s="182" t="s">
        <v>231</v>
      </c>
      <c r="D3167" s="182" t="s">
        <v>232</v>
      </c>
      <c r="E3167" s="182" t="s">
        <v>233</v>
      </c>
      <c r="F3167" s="182" t="s">
        <v>233</v>
      </c>
    </row>
    <row r="3168" spans="1:6" x14ac:dyDescent="0.25">
      <c r="A3168" s="182">
        <v>40003592</v>
      </c>
      <c r="B3168" s="182" t="s">
        <v>3288</v>
      </c>
      <c r="C3168" s="182" t="s">
        <v>224</v>
      </c>
      <c r="D3168" s="182" t="s">
        <v>262</v>
      </c>
      <c r="E3168" s="182" t="s">
        <v>263</v>
      </c>
      <c r="F3168" s="182" t="s">
        <v>263</v>
      </c>
    </row>
    <row r="3169" spans="1:6" x14ac:dyDescent="0.25">
      <c r="A3169" s="182">
        <v>40009513</v>
      </c>
      <c r="B3169" s="182" t="s">
        <v>3289</v>
      </c>
      <c r="C3169" s="182" t="s">
        <v>224</v>
      </c>
      <c r="D3169" s="182" t="s">
        <v>277</v>
      </c>
      <c r="E3169" s="182" t="s">
        <v>278</v>
      </c>
      <c r="F3169" s="182" t="s">
        <v>278</v>
      </c>
    </row>
    <row r="3170" spans="1:6" x14ac:dyDescent="0.25">
      <c r="A3170" s="182">
        <v>40004562</v>
      </c>
      <c r="B3170" s="182" t="s">
        <v>3290</v>
      </c>
      <c r="C3170" s="182" t="s">
        <v>224</v>
      </c>
      <c r="D3170" s="182" t="s">
        <v>291</v>
      </c>
      <c r="E3170" s="182" t="s">
        <v>292</v>
      </c>
      <c r="F3170" s="182" t="s">
        <v>292</v>
      </c>
    </row>
    <row r="3171" spans="1:6" x14ac:dyDescent="0.25">
      <c r="A3171" s="182">
        <v>40005159</v>
      </c>
      <c r="B3171" s="182" t="s">
        <v>3291</v>
      </c>
      <c r="C3171" s="182" t="s">
        <v>224</v>
      </c>
      <c r="D3171" s="182" t="s">
        <v>363</v>
      </c>
      <c r="E3171" s="182" t="s">
        <v>364</v>
      </c>
      <c r="F3171" s="182" t="s">
        <v>364</v>
      </c>
    </row>
    <row r="3172" spans="1:6" x14ac:dyDescent="0.25">
      <c r="A3172" s="182">
        <v>40420674</v>
      </c>
      <c r="B3172" s="182" t="s">
        <v>3292</v>
      </c>
      <c r="C3172" s="182" t="s">
        <v>231</v>
      </c>
      <c r="D3172" s="182" t="s">
        <v>232</v>
      </c>
      <c r="E3172" s="182" t="s">
        <v>233</v>
      </c>
      <c r="F3172" s="182" t="s">
        <v>233</v>
      </c>
    </row>
    <row r="3173" spans="1:6" x14ac:dyDescent="0.25">
      <c r="A3173" s="182">
        <v>40002126</v>
      </c>
      <c r="B3173" s="182" t="s">
        <v>3293</v>
      </c>
      <c r="C3173" s="182" t="s">
        <v>224</v>
      </c>
      <c r="D3173" s="182" t="s">
        <v>322</v>
      </c>
      <c r="E3173" s="182" t="s">
        <v>323</v>
      </c>
      <c r="F3173" s="182" t="s">
        <v>323</v>
      </c>
    </row>
    <row r="3174" spans="1:6" x14ac:dyDescent="0.25">
      <c r="A3174" s="182">
        <v>40001218</v>
      </c>
      <c r="B3174" s="182" t="s">
        <v>3294</v>
      </c>
      <c r="C3174" s="182" t="s">
        <v>224</v>
      </c>
      <c r="D3174" s="182" t="s">
        <v>322</v>
      </c>
      <c r="E3174" s="182" t="s">
        <v>323</v>
      </c>
      <c r="F3174" s="182" t="s">
        <v>323</v>
      </c>
    </row>
    <row r="3175" spans="1:6" x14ac:dyDescent="0.25">
      <c r="A3175" s="182">
        <v>40007405</v>
      </c>
      <c r="B3175" s="182" t="s">
        <v>3295</v>
      </c>
      <c r="C3175" s="182" t="s">
        <v>224</v>
      </c>
      <c r="D3175" s="182" t="s">
        <v>322</v>
      </c>
      <c r="E3175" s="182" t="s">
        <v>323</v>
      </c>
      <c r="F3175" s="182" t="s">
        <v>323</v>
      </c>
    </row>
    <row r="3176" spans="1:6" x14ac:dyDescent="0.25">
      <c r="A3176" s="182">
        <v>40006125</v>
      </c>
      <c r="B3176" s="182" t="s">
        <v>3296</v>
      </c>
      <c r="C3176" s="182" t="s">
        <v>224</v>
      </c>
      <c r="D3176" s="182" t="s">
        <v>315</v>
      </c>
      <c r="E3176" s="182" t="s">
        <v>316</v>
      </c>
      <c r="F3176" s="182" t="s">
        <v>316</v>
      </c>
    </row>
    <row r="3177" spans="1:6" x14ac:dyDescent="0.25">
      <c r="A3177" s="182">
        <v>40002061</v>
      </c>
      <c r="B3177" s="182" t="s">
        <v>3297</v>
      </c>
      <c r="C3177" s="182" t="s">
        <v>224</v>
      </c>
      <c r="D3177" s="182" t="s">
        <v>271</v>
      </c>
      <c r="E3177" s="182" t="s">
        <v>272</v>
      </c>
      <c r="F3177" s="182" t="s">
        <v>272</v>
      </c>
    </row>
    <row r="3178" spans="1:6" x14ac:dyDescent="0.25">
      <c r="A3178" s="182">
        <v>40420262</v>
      </c>
      <c r="B3178" s="182" t="s">
        <v>3298</v>
      </c>
      <c r="C3178" s="182" t="s">
        <v>231</v>
      </c>
      <c r="D3178" s="182" t="s">
        <v>242</v>
      </c>
      <c r="E3178" s="182" t="s">
        <v>243</v>
      </c>
      <c r="F3178" s="182" t="s">
        <v>243</v>
      </c>
    </row>
    <row r="3179" spans="1:6" x14ac:dyDescent="0.25">
      <c r="A3179" s="182">
        <v>40001414</v>
      </c>
      <c r="B3179" s="182" t="s">
        <v>3299</v>
      </c>
      <c r="C3179" s="182" t="s">
        <v>224</v>
      </c>
      <c r="D3179" s="182" t="s">
        <v>225</v>
      </c>
      <c r="E3179" s="182" t="s">
        <v>226</v>
      </c>
      <c r="F3179" s="182" t="s">
        <v>226</v>
      </c>
    </row>
    <row r="3180" spans="1:6" x14ac:dyDescent="0.25">
      <c r="A3180" s="182">
        <v>40003265</v>
      </c>
      <c r="B3180" s="182" t="s">
        <v>3300</v>
      </c>
      <c r="C3180" s="182" t="s">
        <v>224</v>
      </c>
      <c r="D3180" s="182" t="s">
        <v>228</v>
      </c>
      <c r="E3180" s="182" t="s">
        <v>229</v>
      </c>
      <c r="F3180" s="182" t="s">
        <v>229</v>
      </c>
    </row>
    <row r="3181" spans="1:6" x14ac:dyDescent="0.25">
      <c r="A3181" s="182">
        <v>40420710</v>
      </c>
      <c r="B3181" s="182" t="s">
        <v>3301</v>
      </c>
      <c r="C3181" s="182" t="s">
        <v>231</v>
      </c>
      <c r="D3181" s="182" t="s">
        <v>232</v>
      </c>
      <c r="E3181" s="182" t="s">
        <v>233</v>
      </c>
      <c r="F3181" s="182" t="s">
        <v>233</v>
      </c>
    </row>
    <row r="3182" spans="1:6" x14ac:dyDescent="0.25">
      <c r="A3182" s="182">
        <v>40009675</v>
      </c>
      <c r="B3182" s="182" t="s">
        <v>3302</v>
      </c>
      <c r="C3182" s="182" t="s">
        <v>224</v>
      </c>
      <c r="D3182" s="182" t="s">
        <v>392</v>
      </c>
      <c r="E3182" s="182" t="s">
        <v>393</v>
      </c>
      <c r="F3182" s="182" t="s">
        <v>393</v>
      </c>
    </row>
    <row r="3183" spans="1:6" x14ac:dyDescent="0.25">
      <c r="A3183" s="182">
        <v>40004412</v>
      </c>
      <c r="B3183" s="182" t="s">
        <v>3303</v>
      </c>
      <c r="C3183" s="182" t="s">
        <v>224</v>
      </c>
      <c r="D3183" s="182" t="s">
        <v>342</v>
      </c>
      <c r="E3183" s="182" t="s">
        <v>343</v>
      </c>
      <c r="F3183" s="182" t="s">
        <v>343</v>
      </c>
    </row>
    <row r="3184" spans="1:6" x14ac:dyDescent="0.25">
      <c r="A3184" s="182">
        <v>40005598</v>
      </c>
      <c r="B3184" s="182" t="s">
        <v>3304</v>
      </c>
      <c r="C3184" s="182" t="s">
        <v>224</v>
      </c>
      <c r="D3184" s="182" t="s">
        <v>265</v>
      </c>
      <c r="E3184" s="182" t="s">
        <v>266</v>
      </c>
      <c r="F3184" s="182" t="s">
        <v>266</v>
      </c>
    </row>
    <row r="3185" spans="1:6" x14ac:dyDescent="0.25">
      <c r="A3185" s="182">
        <v>40421384</v>
      </c>
      <c r="B3185" s="182" t="s">
        <v>3305</v>
      </c>
      <c r="C3185" s="182" t="s">
        <v>231</v>
      </c>
      <c r="D3185" s="182" t="s">
        <v>242</v>
      </c>
      <c r="E3185" s="182" t="s">
        <v>243</v>
      </c>
      <c r="F3185" s="182" t="s">
        <v>243</v>
      </c>
    </row>
    <row r="3186" spans="1:6" x14ac:dyDescent="0.25">
      <c r="A3186" s="182">
        <v>40001852</v>
      </c>
      <c r="B3186" s="182" t="s">
        <v>3306</v>
      </c>
      <c r="C3186" s="182" t="s">
        <v>224</v>
      </c>
      <c r="D3186" s="182" t="s">
        <v>306</v>
      </c>
      <c r="E3186" s="182" t="s">
        <v>307</v>
      </c>
      <c r="F3186" s="182" t="s">
        <v>307</v>
      </c>
    </row>
    <row r="3187" spans="1:6" x14ac:dyDescent="0.25">
      <c r="A3187" s="182">
        <v>40008654</v>
      </c>
      <c r="B3187" s="182" t="s">
        <v>3307</v>
      </c>
      <c r="C3187" s="182" t="s">
        <v>224</v>
      </c>
      <c r="D3187" s="182" t="s">
        <v>249</v>
      </c>
      <c r="E3187" s="182" t="s">
        <v>250</v>
      </c>
      <c r="F3187" s="182" t="s">
        <v>250</v>
      </c>
    </row>
    <row r="3188" spans="1:6" x14ac:dyDescent="0.25">
      <c r="A3188" s="182">
        <v>40006949</v>
      </c>
      <c r="B3188" s="182" t="s">
        <v>3308</v>
      </c>
      <c r="C3188" s="182" t="s">
        <v>224</v>
      </c>
      <c r="D3188" s="182" t="s">
        <v>271</v>
      </c>
      <c r="E3188" s="182" t="s">
        <v>272</v>
      </c>
      <c r="F3188" s="182" t="s">
        <v>272</v>
      </c>
    </row>
    <row r="3189" spans="1:6" x14ac:dyDescent="0.25">
      <c r="A3189" s="182">
        <v>40006701</v>
      </c>
      <c r="B3189" s="182" t="s">
        <v>3309</v>
      </c>
      <c r="C3189" s="182" t="s">
        <v>224</v>
      </c>
      <c r="D3189" s="182" t="s">
        <v>306</v>
      </c>
      <c r="E3189" s="182" t="s">
        <v>307</v>
      </c>
      <c r="F3189" s="182" t="s">
        <v>307</v>
      </c>
    </row>
    <row r="3190" spans="1:6" x14ac:dyDescent="0.25">
      <c r="A3190" s="182">
        <v>40008126</v>
      </c>
      <c r="B3190" s="182" t="s">
        <v>3310</v>
      </c>
      <c r="C3190" s="182" t="s">
        <v>224</v>
      </c>
      <c r="D3190" s="182" t="s">
        <v>249</v>
      </c>
      <c r="E3190" s="182" t="s">
        <v>250</v>
      </c>
      <c r="F3190" s="182" t="s">
        <v>250</v>
      </c>
    </row>
    <row r="3191" spans="1:6" x14ac:dyDescent="0.25">
      <c r="A3191" s="182">
        <v>40005844</v>
      </c>
      <c r="B3191" s="182" t="s">
        <v>3311</v>
      </c>
      <c r="C3191" s="182" t="s">
        <v>224</v>
      </c>
      <c r="D3191" s="182" t="s">
        <v>485</v>
      </c>
      <c r="E3191" s="182" t="s">
        <v>486</v>
      </c>
      <c r="F3191" s="182" t="s">
        <v>486</v>
      </c>
    </row>
    <row r="3192" spans="1:6" x14ac:dyDescent="0.25">
      <c r="A3192" s="182">
        <v>40005851</v>
      </c>
      <c r="B3192" s="182" t="s">
        <v>3312</v>
      </c>
      <c r="C3192" s="182" t="s">
        <v>224</v>
      </c>
      <c r="D3192" s="182" t="s">
        <v>333</v>
      </c>
      <c r="E3192" s="182" t="s">
        <v>334</v>
      </c>
      <c r="F3192" s="182" t="s">
        <v>334</v>
      </c>
    </row>
    <row r="3193" spans="1:6" x14ac:dyDescent="0.25">
      <c r="A3193" s="182">
        <v>40005761</v>
      </c>
      <c r="B3193" s="182" t="s">
        <v>3313</v>
      </c>
      <c r="C3193" s="182" t="s">
        <v>224</v>
      </c>
      <c r="D3193" s="182" t="s">
        <v>265</v>
      </c>
      <c r="E3193" s="182" t="s">
        <v>266</v>
      </c>
      <c r="F3193" s="182" t="s">
        <v>266</v>
      </c>
    </row>
    <row r="3194" spans="1:6" x14ac:dyDescent="0.25">
      <c r="A3194" s="182">
        <v>40005139</v>
      </c>
      <c r="B3194" s="182" t="s">
        <v>3314</v>
      </c>
      <c r="C3194" s="182" t="s">
        <v>224</v>
      </c>
      <c r="D3194" s="182" t="s">
        <v>322</v>
      </c>
      <c r="E3194" s="182" t="s">
        <v>323</v>
      </c>
      <c r="F3194" s="182" t="s">
        <v>323</v>
      </c>
    </row>
    <row r="3195" spans="1:6" x14ac:dyDescent="0.25">
      <c r="A3195" s="182">
        <v>40003438</v>
      </c>
      <c r="B3195" s="182" t="s">
        <v>3315</v>
      </c>
      <c r="C3195" s="182" t="s">
        <v>224</v>
      </c>
      <c r="D3195" s="182" t="s">
        <v>322</v>
      </c>
      <c r="E3195" s="182" t="s">
        <v>323</v>
      </c>
      <c r="F3195" s="182" t="s">
        <v>323</v>
      </c>
    </row>
    <row r="3196" spans="1:6" x14ac:dyDescent="0.25">
      <c r="A3196" s="182">
        <v>40004165</v>
      </c>
      <c r="B3196" s="182" t="s">
        <v>3316</v>
      </c>
      <c r="C3196" s="182" t="s">
        <v>224</v>
      </c>
      <c r="D3196" s="182" t="s">
        <v>262</v>
      </c>
      <c r="E3196" s="182" t="s">
        <v>263</v>
      </c>
      <c r="F3196" s="182" t="s">
        <v>263</v>
      </c>
    </row>
    <row r="3197" spans="1:6" x14ac:dyDescent="0.25">
      <c r="A3197" s="182">
        <v>40001902</v>
      </c>
      <c r="B3197" s="182" t="s">
        <v>3317</v>
      </c>
      <c r="C3197" s="182" t="s">
        <v>224</v>
      </c>
      <c r="D3197" s="182" t="s">
        <v>404</v>
      </c>
      <c r="E3197" s="182" t="s">
        <v>405</v>
      </c>
      <c r="F3197" s="182" t="s">
        <v>405</v>
      </c>
    </row>
    <row r="3198" spans="1:6" x14ac:dyDescent="0.25">
      <c r="A3198" s="182">
        <v>40004130</v>
      </c>
      <c r="B3198" s="182" t="s">
        <v>3318</v>
      </c>
      <c r="C3198" s="182" t="s">
        <v>224</v>
      </c>
      <c r="D3198" s="182" t="s">
        <v>265</v>
      </c>
      <c r="E3198" s="182" t="s">
        <v>266</v>
      </c>
      <c r="F3198" s="182" t="s">
        <v>266</v>
      </c>
    </row>
    <row r="3199" spans="1:6" x14ac:dyDescent="0.25">
      <c r="A3199" s="182">
        <v>40004129</v>
      </c>
      <c r="B3199" s="182" t="s">
        <v>3319</v>
      </c>
      <c r="C3199" s="182" t="s">
        <v>224</v>
      </c>
      <c r="D3199" s="182" t="s">
        <v>404</v>
      </c>
      <c r="E3199" s="182" t="s">
        <v>405</v>
      </c>
      <c r="F3199" s="182" t="s">
        <v>405</v>
      </c>
    </row>
    <row r="3200" spans="1:6" x14ac:dyDescent="0.25">
      <c r="A3200" s="182">
        <v>40005883</v>
      </c>
      <c r="B3200" s="182" t="s">
        <v>3320</v>
      </c>
      <c r="C3200" s="182" t="s">
        <v>224</v>
      </c>
      <c r="D3200" s="182" t="s">
        <v>249</v>
      </c>
      <c r="E3200" s="182" t="s">
        <v>250</v>
      </c>
      <c r="F3200" s="182" t="s">
        <v>250</v>
      </c>
    </row>
    <row r="3201" spans="1:6" x14ac:dyDescent="0.25">
      <c r="A3201" s="182">
        <v>40004480</v>
      </c>
      <c r="B3201" s="182" t="s">
        <v>3321</v>
      </c>
      <c r="C3201" s="182" t="s">
        <v>224</v>
      </c>
      <c r="D3201" s="182" t="s">
        <v>306</v>
      </c>
      <c r="E3201" s="182" t="s">
        <v>307</v>
      </c>
      <c r="F3201" s="182" t="s">
        <v>307</v>
      </c>
    </row>
    <row r="3202" spans="1:6" x14ac:dyDescent="0.25">
      <c r="A3202" s="182">
        <v>40008065</v>
      </c>
      <c r="B3202" s="182" t="s">
        <v>3322</v>
      </c>
      <c r="C3202" s="182" t="s">
        <v>224</v>
      </c>
      <c r="D3202" s="182" t="s">
        <v>249</v>
      </c>
      <c r="E3202" s="182" t="s">
        <v>250</v>
      </c>
      <c r="F3202" s="182" t="s">
        <v>250</v>
      </c>
    </row>
    <row r="3203" spans="1:6" x14ac:dyDescent="0.25">
      <c r="A3203" s="182">
        <v>40420162</v>
      </c>
      <c r="B3203" s="182" t="s">
        <v>3323</v>
      </c>
      <c r="C3203" s="182" t="s">
        <v>231</v>
      </c>
      <c r="D3203" s="182" t="s">
        <v>232</v>
      </c>
      <c r="E3203" s="182" t="s">
        <v>233</v>
      </c>
      <c r="F3203" s="182" t="s">
        <v>233</v>
      </c>
    </row>
    <row r="3204" spans="1:6" x14ac:dyDescent="0.25">
      <c r="A3204" s="182">
        <v>40003666</v>
      </c>
      <c r="B3204" s="182" t="s">
        <v>3324</v>
      </c>
      <c r="C3204" s="182" t="s">
        <v>224</v>
      </c>
      <c r="D3204" s="182" t="s">
        <v>333</v>
      </c>
      <c r="E3204" s="182" t="s">
        <v>334</v>
      </c>
      <c r="F3204" s="182" t="s">
        <v>334</v>
      </c>
    </row>
    <row r="3205" spans="1:6" x14ac:dyDescent="0.25">
      <c r="A3205" s="182">
        <v>40008598</v>
      </c>
      <c r="B3205" s="182" t="s">
        <v>3325</v>
      </c>
      <c r="C3205" s="182" t="s">
        <v>224</v>
      </c>
      <c r="D3205" s="182" t="s">
        <v>225</v>
      </c>
      <c r="E3205" s="182" t="s">
        <v>226</v>
      </c>
      <c r="F3205" s="182" t="s">
        <v>226</v>
      </c>
    </row>
    <row r="3206" spans="1:6" x14ac:dyDescent="0.25">
      <c r="A3206" s="182">
        <v>40004454</v>
      </c>
      <c r="B3206" s="182" t="s">
        <v>3326</v>
      </c>
      <c r="C3206" s="182" t="s">
        <v>224</v>
      </c>
      <c r="D3206" s="182" t="s">
        <v>569</v>
      </c>
      <c r="E3206" s="182" t="s">
        <v>570</v>
      </c>
      <c r="F3206" s="182" t="s">
        <v>570</v>
      </c>
    </row>
    <row r="3207" spans="1:6" x14ac:dyDescent="0.25">
      <c r="A3207" s="182">
        <v>40007921</v>
      </c>
      <c r="B3207" s="182" t="s">
        <v>3327</v>
      </c>
      <c r="C3207" s="182" t="s">
        <v>224</v>
      </c>
      <c r="D3207" s="182" t="s">
        <v>315</v>
      </c>
      <c r="E3207" s="182" t="s">
        <v>316</v>
      </c>
      <c r="F3207" s="182" t="s">
        <v>316</v>
      </c>
    </row>
    <row r="3208" spans="1:6" x14ac:dyDescent="0.25">
      <c r="A3208" s="182">
        <v>40003684</v>
      </c>
      <c r="B3208" s="182" t="s">
        <v>3328</v>
      </c>
      <c r="C3208" s="182" t="s">
        <v>224</v>
      </c>
      <c r="D3208" s="182" t="s">
        <v>404</v>
      </c>
      <c r="E3208" s="182" t="s">
        <v>405</v>
      </c>
      <c r="F3208" s="182" t="s">
        <v>405</v>
      </c>
    </row>
    <row r="3209" spans="1:6" x14ac:dyDescent="0.25">
      <c r="A3209" s="182">
        <v>40007314</v>
      </c>
      <c r="B3209" s="182" t="s">
        <v>3329</v>
      </c>
      <c r="C3209" s="182" t="s">
        <v>224</v>
      </c>
      <c r="D3209" s="182" t="s">
        <v>309</v>
      </c>
      <c r="E3209" s="182" t="s">
        <v>310</v>
      </c>
      <c r="F3209" s="182" t="s">
        <v>310</v>
      </c>
    </row>
    <row r="3210" spans="1:6" x14ac:dyDescent="0.25">
      <c r="A3210" s="182">
        <v>40003759</v>
      </c>
      <c r="B3210" s="182" t="s">
        <v>3330</v>
      </c>
      <c r="C3210" s="182" t="s">
        <v>224</v>
      </c>
      <c r="D3210" s="182" t="s">
        <v>322</v>
      </c>
      <c r="E3210" s="182" t="s">
        <v>323</v>
      </c>
      <c r="F3210" s="182" t="s">
        <v>323</v>
      </c>
    </row>
    <row r="3211" spans="1:6" x14ac:dyDescent="0.25">
      <c r="A3211" s="182">
        <v>40000101</v>
      </c>
      <c r="B3211" s="182" t="s">
        <v>3331</v>
      </c>
      <c r="C3211" s="182" t="s">
        <v>224</v>
      </c>
      <c r="D3211" s="182" t="s">
        <v>363</v>
      </c>
      <c r="E3211" s="182" t="s">
        <v>364</v>
      </c>
      <c r="F3211" s="182" t="s">
        <v>364</v>
      </c>
    </row>
    <row r="3212" spans="1:6" x14ac:dyDescent="0.25">
      <c r="A3212" s="182">
        <v>40006815</v>
      </c>
      <c r="B3212" s="182" t="s">
        <v>3332</v>
      </c>
      <c r="C3212" s="182" t="s">
        <v>224</v>
      </c>
      <c r="D3212" s="182" t="s">
        <v>291</v>
      </c>
      <c r="E3212" s="182" t="s">
        <v>292</v>
      </c>
      <c r="F3212" s="182" t="s">
        <v>292</v>
      </c>
    </row>
    <row r="3213" spans="1:6" x14ac:dyDescent="0.25">
      <c r="A3213" s="182">
        <v>40004635</v>
      </c>
      <c r="B3213" s="182" t="s">
        <v>3333</v>
      </c>
      <c r="C3213" s="182" t="s">
        <v>224</v>
      </c>
      <c r="D3213" s="182" t="s">
        <v>252</v>
      </c>
      <c r="E3213" s="182" t="s">
        <v>253</v>
      </c>
      <c r="F3213" s="182" t="s">
        <v>253</v>
      </c>
    </row>
    <row r="3214" spans="1:6" x14ac:dyDescent="0.25">
      <c r="A3214" s="182">
        <v>40003837</v>
      </c>
      <c r="B3214" s="182" t="s">
        <v>3334</v>
      </c>
      <c r="C3214" s="182" t="s">
        <v>224</v>
      </c>
      <c r="D3214" s="182" t="s">
        <v>322</v>
      </c>
      <c r="E3214" s="182" t="s">
        <v>323</v>
      </c>
      <c r="F3214" s="182" t="s">
        <v>323</v>
      </c>
    </row>
    <row r="3215" spans="1:6" x14ac:dyDescent="0.25">
      <c r="A3215" s="182">
        <v>40003321</v>
      </c>
      <c r="B3215" s="182" t="s">
        <v>3335</v>
      </c>
      <c r="C3215" s="182" t="s">
        <v>224</v>
      </c>
      <c r="D3215" s="182" t="s">
        <v>249</v>
      </c>
      <c r="E3215" s="182" t="s">
        <v>250</v>
      </c>
      <c r="F3215" s="182" t="s">
        <v>250</v>
      </c>
    </row>
    <row r="3216" spans="1:6" x14ac:dyDescent="0.25">
      <c r="A3216" s="182">
        <v>40005444</v>
      </c>
      <c r="B3216" s="182" t="s">
        <v>3336</v>
      </c>
      <c r="C3216" s="182" t="s">
        <v>224</v>
      </c>
      <c r="D3216" s="182" t="s">
        <v>228</v>
      </c>
      <c r="E3216" s="182" t="s">
        <v>229</v>
      </c>
      <c r="F3216" s="182" t="s">
        <v>229</v>
      </c>
    </row>
    <row r="3217" spans="1:6" x14ac:dyDescent="0.25">
      <c r="A3217" s="182">
        <v>40002375</v>
      </c>
      <c r="B3217" s="182" t="s">
        <v>3337</v>
      </c>
      <c r="C3217" s="182" t="s">
        <v>224</v>
      </c>
      <c r="D3217" s="182" t="s">
        <v>322</v>
      </c>
      <c r="E3217" s="182" t="s">
        <v>323</v>
      </c>
      <c r="F3217" s="182" t="s">
        <v>323</v>
      </c>
    </row>
    <row r="3218" spans="1:6" x14ac:dyDescent="0.25">
      <c r="A3218" s="182">
        <v>40009351</v>
      </c>
      <c r="B3218" s="182" t="s">
        <v>3338</v>
      </c>
      <c r="C3218" s="182" t="s">
        <v>224</v>
      </c>
      <c r="D3218" s="182" t="s">
        <v>271</v>
      </c>
      <c r="E3218" s="182" t="s">
        <v>272</v>
      </c>
      <c r="F3218" s="182" t="s">
        <v>272</v>
      </c>
    </row>
    <row r="3219" spans="1:6" x14ac:dyDescent="0.25">
      <c r="A3219" s="182">
        <v>40002820</v>
      </c>
      <c r="B3219" s="182" t="s">
        <v>3339</v>
      </c>
      <c r="C3219" s="182" t="s">
        <v>224</v>
      </c>
      <c r="D3219" s="182" t="s">
        <v>404</v>
      </c>
      <c r="E3219" s="182" t="s">
        <v>405</v>
      </c>
      <c r="F3219" s="182" t="s">
        <v>405</v>
      </c>
    </row>
    <row r="3220" spans="1:6" x14ac:dyDescent="0.25">
      <c r="A3220" s="182">
        <v>40421107</v>
      </c>
      <c r="B3220" s="182" t="s">
        <v>3340</v>
      </c>
      <c r="C3220" s="182" t="s">
        <v>231</v>
      </c>
      <c r="D3220" s="182" t="s">
        <v>338</v>
      </c>
      <c r="E3220" s="182" t="s">
        <v>339</v>
      </c>
      <c r="F3220" s="182" t="s">
        <v>339</v>
      </c>
    </row>
    <row r="3221" spans="1:6" x14ac:dyDescent="0.25">
      <c r="A3221" s="182">
        <v>40421454</v>
      </c>
      <c r="B3221" s="182" t="s">
        <v>3341</v>
      </c>
      <c r="C3221" s="182" t="s">
        <v>231</v>
      </c>
      <c r="D3221" s="182" t="s">
        <v>236</v>
      </c>
      <c r="E3221" s="182" t="s">
        <v>237</v>
      </c>
      <c r="F3221" s="182" t="s">
        <v>237</v>
      </c>
    </row>
    <row r="3222" spans="1:6" x14ac:dyDescent="0.25">
      <c r="A3222" s="182">
        <v>40009561</v>
      </c>
      <c r="B3222" s="182" t="s">
        <v>3342</v>
      </c>
      <c r="C3222" s="182" t="s">
        <v>224</v>
      </c>
      <c r="D3222" s="182" t="s">
        <v>322</v>
      </c>
      <c r="E3222" s="182" t="s">
        <v>323</v>
      </c>
      <c r="F3222" s="182" t="s">
        <v>323</v>
      </c>
    </row>
    <row r="3223" spans="1:6" x14ac:dyDescent="0.25">
      <c r="A3223" s="182">
        <v>40005532</v>
      </c>
      <c r="B3223" s="182" t="s">
        <v>3343</v>
      </c>
      <c r="C3223" s="182" t="s">
        <v>224</v>
      </c>
      <c r="D3223" s="182" t="s">
        <v>262</v>
      </c>
      <c r="E3223" s="182" t="s">
        <v>263</v>
      </c>
      <c r="F3223" s="182" t="s">
        <v>263</v>
      </c>
    </row>
    <row r="3224" spans="1:6" x14ac:dyDescent="0.25">
      <c r="A3224" s="182">
        <v>40005780</v>
      </c>
      <c r="B3224" s="182" t="s">
        <v>3344</v>
      </c>
      <c r="C3224" s="182" t="s">
        <v>224</v>
      </c>
      <c r="D3224" s="182" t="s">
        <v>363</v>
      </c>
      <c r="E3224" s="182" t="s">
        <v>364</v>
      </c>
      <c r="F3224" s="182" t="s">
        <v>364</v>
      </c>
    </row>
    <row r="3225" spans="1:6" x14ac:dyDescent="0.25">
      <c r="A3225" s="182">
        <v>40009195</v>
      </c>
      <c r="B3225" s="182" t="s">
        <v>3345</v>
      </c>
      <c r="C3225" s="182" t="s">
        <v>224</v>
      </c>
      <c r="D3225" s="182" t="s">
        <v>271</v>
      </c>
      <c r="E3225" s="182" t="s">
        <v>272</v>
      </c>
      <c r="F3225" s="182" t="s">
        <v>272</v>
      </c>
    </row>
    <row r="3226" spans="1:6" x14ac:dyDescent="0.25">
      <c r="A3226" s="182">
        <v>40007334</v>
      </c>
      <c r="B3226" s="182" t="s">
        <v>3346</v>
      </c>
      <c r="C3226" s="182" t="s">
        <v>224</v>
      </c>
      <c r="D3226" s="182" t="s">
        <v>303</v>
      </c>
      <c r="E3226" s="182" t="s">
        <v>304</v>
      </c>
      <c r="F3226" s="182" t="s">
        <v>304</v>
      </c>
    </row>
    <row r="3227" spans="1:6" x14ac:dyDescent="0.25">
      <c r="A3227" s="182">
        <v>40008879</v>
      </c>
      <c r="B3227" s="182" t="s">
        <v>3347</v>
      </c>
      <c r="C3227" s="182" t="s">
        <v>224</v>
      </c>
      <c r="D3227" s="182" t="s">
        <v>249</v>
      </c>
      <c r="E3227" s="182" t="s">
        <v>250</v>
      </c>
      <c r="F3227" s="182" t="s">
        <v>250</v>
      </c>
    </row>
    <row r="3228" spans="1:6" x14ac:dyDescent="0.25">
      <c r="A3228" s="182">
        <v>40005214</v>
      </c>
      <c r="B3228" s="182" t="s">
        <v>3348</v>
      </c>
      <c r="C3228" s="182" t="s">
        <v>224</v>
      </c>
      <c r="D3228" s="182" t="s">
        <v>228</v>
      </c>
      <c r="E3228" s="182" t="s">
        <v>229</v>
      </c>
      <c r="F3228" s="182" t="s">
        <v>229</v>
      </c>
    </row>
    <row r="3229" spans="1:6" x14ac:dyDescent="0.25">
      <c r="A3229" s="182">
        <v>40007660</v>
      </c>
      <c r="B3229" s="182" t="s">
        <v>3349</v>
      </c>
      <c r="C3229" s="182" t="s">
        <v>224</v>
      </c>
      <c r="D3229" s="182" t="s">
        <v>322</v>
      </c>
      <c r="E3229" s="182" t="s">
        <v>323</v>
      </c>
      <c r="F3229" s="182" t="s">
        <v>323</v>
      </c>
    </row>
    <row r="3230" spans="1:6" x14ac:dyDescent="0.25">
      <c r="A3230" s="182">
        <v>40002619</v>
      </c>
      <c r="B3230" s="182" t="s">
        <v>3350</v>
      </c>
      <c r="C3230" s="182" t="s">
        <v>224</v>
      </c>
      <c r="D3230" s="182" t="s">
        <v>404</v>
      </c>
      <c r="E3230" s="182" t="s">
        <v>405</v>
      </c>
      <c r="F3230" s="182" t="s">
        <v>405</v>
      </c>
    </row>
    <row r="3231" spans="1:6" x14ac:dyDescent="0.25">
      <c r="A3231" s="182">
        <v>40007988</v>
      </c>
      <c r="B3231" s="182" t="s">
        <v>3351</v>
      </c>
      <c r="C3231" s="182" t="s">
        <v>224</v>
      </c>
      <c r="D3231" s="182" t="s">
        <v>303</v>
      </c>
      <c r="E3231" s="182" t="s">
        <v>304</v>
      </c>
      <c r="F3231" s="182" t="s">
        <v>304</v>
      </c>
    </row>
    <row r="3232" spans="1:6" x14ac:dyDescent="0.25">
      <c r="A3232" s="182">
        <v>40005834</v>
      </c>
      <c r="B3232" s="182" t="s">
        <v>3352</v>
      </c>
      <c r="C3232" s="182" t="s">
        <v>224</v>
      </c>
      <c r="D3232" s="182" t="s">
        <v>277</v>
      </c>
      <c r="E3232" s="182" t="s">
        <v>278</v>
      </c>
      <c r="F3232" s="182" t="s">
        <v>278</v>
      </c>
    </row>
    <row r="3233" spans="1:6" x14ac:dyDescent="0.25">
      <c r="A3233" s="182">
        <v>40420382</v>
      </c>
      <c r="B3233" s="182" t="s">
        <v>3353</v>
      </c>
      <c r="C3233" s="182" t="s">
        <v>231</v>
      </c>
      <c r="D3233" s="182" t="s">
        <v>242</v>
      </c>
      <c r="E3233" s="182" t="s">
        <v>243</v>
      </c>
      <c r="F3233" s="182" t="s">
        <v>243</v>
      </c>
    </row>
    <row r="3234" spans="1:6" x14ac:dyDescent="0.25">
      <c r="A3234" s="182">
        <v>40420531</v>
      </c>
      <c r="B3234" s="182" t="s">
        <v>3354</v>
      </c>
      <c r="C3234" s="182" t="s">
        <v>231</v>
      </c>
      <c r="D3234" s="182" t="s">
        <v>236</v>
      </c>
      <c r="E3234" s="182" t="s">
        <v>237</v>
      </c>
      <c r="F3234" s="182" t="s">
        <v>237</v>
      </c>
    </row>
    <row r="3235" spans="1:6" x14ac:dyDescent="0.25">
      <c r="A3235" s="182">
        <v>40421034</v>
      </c>
      <c r="B3235" s="182" t="s">
        <v>3355</v>
      </c>
      <c r="C3235" s="182" t="s">
        <v>231</v>
      </c>
      <c r="D3235" s="182" t="s">
        <v>232</v>
      </c>
      <c r="E3235" s="182" t="s">
        <v>233</v>
      </c>
      <c r="F3235" s="182" t="s">
        <v>233</v>
      </c>
    </row>
    <row r="3236" spans="1:6" x14ac:dyDescent="0.25">
      <c r="A3236" s="182">
        <v>40006429</v>
      </c>
      <c r="B3236" s="182" t="s">
        <v>3356</v>
      </c>
      <c r="C3236" s="182" t="s">
        <v>224</v>
      </c>
      <c r="D3236" s="182" t="s">
        <v>438</v>
      </c>
      <c r="E3236" s="182" t="s">
        <v>439</v>
      </c>
      <c r="F3236" s="182" t="s">
        <v>439</v>
      </c>
    </row>
    <row r="3237" spans="1:6" x14ac:dyDescent="0.25">
      <c r="A3237" s="182">
        <v>40004272</v>
      </c>
      <c r="B3237" s="182" t="s">
        <v>3357</v>
      </c>
      <c r="C3237" s="182" t="s">
        <v>224</v>
      </c>
      <c r="D3237" s="182" t="s">
        <v>268</v>
      </c>
      <c r="E3237" s="182" t="s">
        <v>269</v>
      </c>
      <c r="F3237" s="182" t="s">
        <v>269</v>
      </c>
    </row>
    <row r="3238" spans="1:6" x14ac:dyDescent="0.25">
      <c r="A3238" s="182">
        <v>40002587</v>
      </c>
      <c r="B3238" s="182" t="s">
        <v>3357</v>
      </c>
      <c r="C3238" s="182" t="s">
        <v>224</v>
      </c>
      <c r="D3238" s="182" t="s">
        <v>271</v>
      </c>
      <c r="E3238" s="182" t="s">
        <v>272</v>
      </c>
      <c r="F3238" s="182" t="s">
        <v>272</v>
      </c>
    </row>
    <row r="3239" spans="1:6" x14ac:dyDescent="0.25">
      <c r="A3239" s="182">
        <v>40421306</v>
      </c>
      <c r="B3239" s="182" t="s">
        <v>3358</v>
      </c>
      <c r="C3239" s="182" t="s">
        <v>231</v>
      </c>
      <c r="D3239" s="182" t="s">
        <v>236</v>
      </c>
      <c r="E3239" s="182" t="s">
        <v>237</v>
      </c>
      <c r="F3239" s="182" t="s">
        <v>237</v>
      </c>
    </row>
    <row r="3240" spans="1:6" x14ac:dyDescent="0.25">
      <c r="A3240" s="182">
        <v>40006868</v>
      </c>
      <c r="B3240" s="182" t="s">
        <v>3359</v>
      </c>
      <c r="C3240" s="182" t="s">
        <v>224</v>
      </c>
      <c r="D3240" s="182" t="s">
        <v>268</v>
      </c>
      <c r="E3240" s="182" t="s">
        <v>269</v>
      </c>
      <c r="F3240" s="182" t="s">
        <v>269</v>
      </c>
    </row>
    <row r="3241" spans="1:6" x14ac:dyDescent="0.25">
      <c r="A3241" s="182">
        <v>40009940</v>
      </c>
      <c r="B3241" s="182" t="s">
        <v>3360</v>
      </c>
      <c r="C3241" s="182" t="s">
        <v>224</v>
      </c>
      <c r="D3241" s="182" t="s">
        <v>252</v>
      </c>
      <c r="E3241" s="182" t="s">
        <v>253</v>
      </c>
      <c r="F3241" s="182" t="s">
        <v>253</v>
      </c>
    </row>
    <row r="3242" spans="1:6" x14ac:dyDescent="0.25">
      <c r="A3242" s="182">
        <v>40009494</v>
      </c>
      <c r="B3242" s="182" t="s">
        <v>3360</v>
      </c>
      <c r="C3242" s="182" t="s">
        <v>224</v>
      </c>
      <c r="D3242" s="182" t="s">
        <v>277</v>
      </c>
      <c r="E3242" s="182" t="s">
        <v>278</v>
      </c>
      <c r="F3242" s="182" t="s">
        <v>278</v>
      </c>
    </row>
    <row r="3243" spans="1:6" x14ac:dyDescent="0.25">
      <c r="A3243" s="182">
        <v>40421507</v>
      </c>
      <c r="B3243" s="182" t="s">
        <v>3361</v>
      </c>
      <c r="C3243" s="182" t="s">
        <v>231</v>
      </c>
      <c r="D3243" s="182" t="s">
        <v>285</v>
      </c>
      <c r="E3243" s="182" t="s">
        <v>286</v>
      </c>
      <c r="F3243" s="182" t="s">
        <v>286</v>
      </c>
    </row>
    <row r="3244" spans="1:6" x14ac:dyDescent="0.25">
      <c r="A3244" s="182">
        <v>40006964</v>
      </c>
      <c r="B3244" s="182" t="s">
        <v>3362</v>
      </c>
      <c r="C3244" s="182" t="s">
        <v>224</v>
      </c>
      <c r="D3244" s="182" t="s">
        <v>228</v>
      </c>
      <c r="E3244" s="182" t="s">
        <v>229</v>
      </c>
      <c r="F3244" s="182" t="s">
        <v>229</v>
      </c>
    </row>
    <row r="3245" spans="1:6" x14ac:dyDescent="0.25">
      <c r="A3245" s="182">
        <v>40420222</v>
      </c>
      <c r="B3245" s="182" t="s">
        <v>3363</v>
      </c>
      <c r="C3245" s="182" t="s">
        <v>231</v>
      </c>
      <c r="D3245" s="182" t="s">
        <v>236</v>
      </c>
      <c r="E3245" s="182" t="s">
        <v>237</v>
      </c>
      <c r="F3245" s="182" t="s">
        <v>237</v>
      </c>
    </row>
    <row r="3246" spans="1:6" x14ac:dyDescent="0.25">
      <c r="A3246" s="182">
        <v>40006879</v>
      </c>
      <c r="B3246" s="182" t="s">
        <v>3364</v>
      </c>
      <c r="C3246" s="182" t="s">
        <v>224</v>
      </c>
      <c r="D3246" s="182" t="s">
        <v>363</v>
      </c>
      <c r="E3246" s="182" t="s">
        <v>364</v>
      </c>
      <c r="F3246" s="182" t="s">
        <v>364</v>
      </c>
    </row>
    <row r="3247" spans="1:6" x14ac:dyDescent="0.25">
      <c r="A3247" s="182">
        <v>40000027</v>
      </c>
      <c r="B3247" s="182" t="s">
        <v>3365</v>
      </c>
      <c r="C3247" s="182" t="s">
        <v>224</v>
      </c>
      <c r="D3247" s="182" t="s">
        <v>342</v>
      </c>
      <c r="E3247" s="182" t="s">
        <v>343</v>
      </c>
      <c r="F3247" s="182" t="s">
        <v>343</v>
      </c>
    </row>
    <row r="3248" spans="1:6" x14ac:dyDescent="0.25">
      <c r="A3248" s="182">
        <v>40009581</v>
      </c>
      <c r="B3248" s="182" t="s">
        <v>3366</v>
      </c>
      <c r="C3248" s="182" t="s">
        <v>224</v>
      </c>
      <c r="D3248" s="182" t="s">
        <v>252</v>
      </c>
      <c r="E3248" s="182" t="s">
        <v>253</v>
      </c>
      <c r="F3248" s="182" t="s">
        <v>253</v>
      </c>
    </row>
    <row r="3249" spans="1:6" x14ac:dyDescent="0.25">
      <c r="A3249" s="182">
        <v>40008705</v>
      </c>
      <c r="B3249" s="182" t="s">
        <v>3367</v>
      </c>
      <c r="C3249" s="182" t="s">
        <v>224</v>
      </c>
      <c r="D3249" s="182" t="s">
        <v>363</v>
      </c>
      <c r="E3249" s="182" t="s">
        <v>364</v>
      </c>
      <c r="F3249" s="182" t="s">
        <v>364</v>
      </c>
    </row>
    <row r="3250" spans="1:6" x14ac:dyDescent="0.25">
      <c r="A3250" s="182">
        <v>40005253</v>
      </c>
      <c r="B3250" s="182" t="s">
        <v>3368</v>
      </c>
      <c r="C3250" s="182" t="s">
        <v>224</v>
      </c>
      <c r="D3250" s="182" t="s">
        <v>322</v>
      </c>
      <c r="E3250" s="182" t="s">
        <v>323</v>
      </c>
      <c r="F3250" s="182" t="s">
        <v>323</v>
      </c>
    </row>
    <row r="3251" spans="1:6" x14ac:dyDescent="0.25">
      <c r="A3251" s="182">
        <v>40005225</v>
      </c>
      <c r="B3251" s="182" t="s">
        <v>3369</v>
      </c>
      <c r="C3251" s="182" t="s">
        <v>224</v>
      </c>
      <c r="D3251" s="182" t="s">
        <v>309</v>
      </c>
      <c r="E3251" s="182" t="s">
        <v>310</v>
      </c>
      <c r="F3251" s="182" t="s">
        <v>310</v>
      </c>
    </row>
    <row r="3252" spans="1:6" x14ac:dyDescent="0.25">
      <c r="A3252" s="182">
        <v>40001982</v>
      </c>
      <c r="B3252" s="182" t="s">
        <v>3370</v>
      </c>
      <c r="C3252" s="182" t="s">
        <v>224</v>
      </c>
      <c r="D3252" s="182" t="s">
        <v>3371</v>
      </c>
      <c r="E3252" s="182" t="s">
        <v>3372</v>
      </c>
      <c r="F3252" s="182" t="s">
        <v>3372</v>
      </c>
    </row>
    <row r="3253" spans="1:6" x14ac:dyDescent="0.25">
      <c r="A3253" s="182">
        <v>40005912</v>
      </c>
      <c r="B3253" s="182" t="s">
        <v>3373</v>
      </c>
      <c r="C3253" s="182" t="s">
        <v>224</v>
      </c>
      <c r="D3253" s="182" t="s">
        <v>3371</v>
      </c>
      <c r="E3253" s="182" t="s">
        <v>3372</v>
      </c>
      <c r="F3253" s="182" t="s">
        <v>3372</v>
      </c>
    </row>
    <row r="3254" spans="1:6" x14ac:dyDescent="0.25">
      <c r="A3254" s="182">
        <v>40003612</v>
      </c>
      <c r="B3254" s="182" t="s">
        <v>3374</v>
      </c>
      <c r="C3254" s="182" t="s">
        <v>224</v>
      </c>
      <c r="D3254" s="182" t="s">
        <v>3371</v>
      </c>
      <c r="E3254" s="182" t="s">
        <v>3372</v>
      </c>
      <c r="F3254" s="182" t="s">
        <v>3372</v>
      </c>
    </row>
    <row r="3255" spans="1:6" x14ac:dyDescent="0.25">
      <c r="A3255" s="182">
        <v>40003641</v>
      </c>
      <c r="B3255" s="182" t="s">
        <v>3375</v>
      </c>
      <c r="C3255" s="182" t="s">
        <v>224</v>
      </c>
      <c r="D3255" s="182" t="s">
        <v>256</v>
      </c>
      <c r="E3255" s="182" t="s">
        <v>257</v>
      </c>
      <c r="F3255" s="182" t="s">
        <v>257</v>
      </c>
    </row>
    <row r="3256" spans="1:6" x14ac:dyDescent="0.25">
      <c r="A3256" s="182">
        <v>40001662</v>
      </c>
      <c r="B3256" s="182" t="s">
        <v>3376</v>
      </c>
      <c r="C3256" s="182" t="s">
        <v>224</v>
      </c>
      <c r="D3256" s="182" t="s">
        <v>3371</v>
      </c>
      <c r="E3256" s="182" t="s">
        <v>3372</v>
      </c>
      <c r="F3256" s="182" t="s">
        <v>3372</v>
      </c>
    </row>
    <row r="3257" spans="1:6" x14ac:dyDescent="0.25">
      <c r="A3257" s="182">
        <v>40001717</v>
      </c>
      <c r="B3257" s="182" t="s">
        <v>3377</v>
      </c>
      <c r="C3257" s="182" t="s">
        <v>224</v>
      </c>
      <c r="D3257" s="182" t="s">
        <v>3371</v>
      </c>
      <c r="E3257" s="182" t="s">
        <v>3372</v>
      </c>
      <c r="F3257" s="182" t="s">
        <v>3372</v>
      </c>
    </row>
    <row r="3258" spans="1:6" x14ac:dyDescent="0.25">
      <c r="A3258" s="182">
        <v>40009805</v>
      </c>
      <c r="B3258" s="182" t="s">
        <v>3378</v>
      </c>
      <c r="C3258" s="182" t="s">
        <v>224</v>
      </c>
      <c r="D3258" s="182" t="s">
        <v>3371</v>
      </c>
      <c r="E3258" s="182" t="s">
        <v>3372</v>
      </c>
      <c r="F3258" s="182" t="s">
        <v>3372</v>
      </c>
    </row>
    <row r="3259" spans="1:6" x14ac:dyDescent="0.25">
      <c r="A3259" s="182">
        <v>40008275</v>
      </c>
      <c r="B3259" s="182" t="s">
        <v>3379</v>
      </c>
      <c r="C3259" s="182" t="s">
        <v>224</v>
      </c>
      <c r="D3259" s="182" t="s">
        <v>3371</v>
      </c>
      <c r="E3259" s="182" t="s">
        <v>3372</v>
      </c>
      <c r="F3259" s="182" t="s">
        <v>3372</v>
      </c>
    </row>
    <row r="3260" spans="1:6" x14ac:dyDescent="0.25">
      <c r="A3260" s="182">
        <v>40008343</v>
      </c>
      <c r="B3260" s="182" t="s">
        <v>3380</v>
      </c>
      <c r="C3260" s="182" t="s">
        <v>224</v>
      </c>
      <c r="D3260" s="182" t="s">
        <v>3371</v>
      </c>
      <c r="E3260" s="182" t="s">
        <v>3372</v>
      </c>
      <c r="F3260" s="182" t="s">
        <v>3372</v>
      </c>
    </row>
    <row r="3261" spans="1:6" x14ac:dyDescent="0.25">
      <c r="A3261" s="182">
        <v>40008274</v>
      </c>
      <c r="B3261" s="182" t="s">
        <v>3381</v>
      </c>
      <c r="C3261" s="182" t="s">
        <v>224</v>
      </c>
      <c r="D3261" s="182" t="s">
        <v>3371</v>
      </c>
      <c r="E3261" s="182" t="s">
        <v>3372</v>
      </c>
      <c r="F3261" s="182" t="s">
        <v>3372</v>
      </c>
    </row>
    <row r="3262" spans="1:6" x14ac:dyDescent="0.25">
      <c r="A3262" s="182">
        <v>40008239</v>
      </c>
      <c r="B3262" s="182" t="s">
        <v>3382</v>
      </c>
      <c r="C3262" s="182" t="s">
        <v>224</v>
      </c>
      <c r="D3262" s="182" t="s">
        <v>3371</v>
      </c>
      <c r="E3262" s="182" t="s">
        <v>3372</v>
      </c>
      <c r="F3262" s="182" t="s">
        <v>3372</v>
      </c>
    </row>
    <row r="3263" spans="1:6" x14ac:dyDescent="0.25">
      <c r="A3263" s="182">
        <v>40008237</v>
      </c>
      <c r="B3263" s="182" t="s">
        <v>3383</v>
      </c>
      <c r="C3263" s="182" t="s">
        <v>224</v>
      </c>
      <c r="D3263" s="182" t="s">
        <v>3371</v>
      </c>
      <c r="E3263" s="182" t="s">
        <v>3372</v>
      </c>
      <c r="F3263" s="182" t="s">
        <v>3372</v>
      </c>
    </row>
    <row r="3264" spans="1:6" x14ac:dyDescent="0.25">
      <c r="A3264" s="182">
        <v>40005666</v>
      </c>
      <c r="B3264" s="182" t="s">
        <v>3384</v>
      </c>
      <c r="C3264" s="182" t="s">
        <v>224</v>
      </c>
      <c r="D3264" s="182" t="s">
        <v>3371</v>
      </c>
      <c r="E3264" s="182" t="s">
        <v>3372</v>
      </c>
      <c r="F3264" s="182" t="s">
        <v>3372</v>
      </c>
    </row>
    <row r="3265" spans="1:6" x14ac:dyDescent="0.25">
      <c r="A3265" s="182">
        <v>40008835</v>
      </c>
      <c r="B3265" s="182" t="s">
        <v>3385</v>
      </c>
      <c r="C3265" s="182" t="s">
        <v>224</v>
      </c>
      <c r="D3265" s="182" t="s">
        <v>3371</v>
      </c>
      <c r="E3265" s="182" t="s">
        <v>3372</v>
      </c>
      <c r="F3265" s="182" t="s">
        <v>3372</v>
      </c>
    </row>
    <row r="3266" spans="1:6" x14ac:dyDescent="0.25">
      <c r="A3266" s="182">
        <v>40008778</v>
      </c>
      <c r="B3266" s="182" t="s">
        <v>3386</v>
      </c>
      <c r="C3266" s="182" t="s">
        <v>224</v>
      </c>
      <c r="D3266" s="182" t="s">
        <v>3371</v>
      </c>
      <c r="E3266" s="182" t="s">
        <v>3372</v>
      </c>
      <c r="F3266" s="182" t="s">
        <v>3372</v>
      </c>
    </row>
    <row r="3267" spans="1:6" x14ac:dyDescent="0.25">
      <c r="A3267" s="182">
        <v>40008440</v>
      </c>
      <c r="B3267" s="182" t="s">
        <v>3387</v>
      </c>
      <c r="C3267" s="182" t="s">
        <v>224</v>
      </c>
      <c r="D3267" s="182" t="s">
        <v>3371</v>
      </c>
      <c r="E3267" s="182" t="s">
        <v>3372</v>
      </c>
      <c r="F3267" s="182" t="s">
        <v>3372</v>
      </c>
    </row>
    <row r="3268" spans="1:6" x14ac:dyDescent="0.25">
      <c r="A3268" s="182">
        <v>40006925</v>
      </c>
      <c r="B3268" s="182" t="s">
        <v>3388</v>
      </c>
      <c r="C3268" s="182" t="s">
        <v>224</v>
      </c>
      <c r="D3268" s="182" t="s">
        <v>3371</v>
      </c>
      <c r="E3268" s="182" t="s">
        <v>3372</v>
      </c>
      <c r="F3268" s="182" t="s">
        <v>3372</v>
      </c>
    </row>
    <row r="3269" spans="1:6" x14ac:dyDescent="0.25">
      <c r="A3269" s="182">
        <v>40009529</v>
      </c>
      <c r="B3269" s="182" t="s">
        <v>3389</v>
      </c>
      <c r="C3269" s="182" t="s">
        <v>224</v>
      </c>
      <c r="D3269" s="182" t="s">
        <v>3371</v>
      </c>
      <c r="E3269" s="182" t="s">
        <v>3372</v>
      </c>
      <c r="F3269" s="182" t="s">
        <v>3372</v>
      </c>
    </row>
    <row r="3270" spans="1:6" x14ac:dyDescent="0.25">
      <c r="A3270" s="182">
        <v>40005195</v>
      </c>
      <c r="B3270" s="182" t="s">
        <v>3390</v>
      </c>
      <c r="C3270" s="182" t="s">
        <v>224</v>
      </c>
      <c r="D3270" s="182" t="s">
        <v>3371</v>
      </c>
      <c r="E3270" s="182" t="s">
        <v>3372</v>
      </c>
      <c r="F3270" s="182" t="s">
        <v>3372</v>
      </c>
    </row>
    <row r="3271" spans="1:6" x14ac:dyDescent="0.25">
      <c r="A3271" s="182">
        <v>40006355</v>
      </c>
      <c r="B3271" s="182" t="s">
        <v>3391</v>
      </c>
      <c r="C3271" s="182" t="s">
        <v>224</v>
      </c>
      <c r="D3271" s="182" t="s">
        <v>3371</v>
      </c>
      <c r="E3271" s="182" t="s">
        <v>3372</v>
      </c>
      <c r="F3271" s="182" t="s">
        <v>3372</v>
      </c>
    </row>
    <row r="3272" spans="1:6" x14ac:dyDescent="0.25">
      <c r="A3272" s="182">
        <v>40005737</v>
      </c>
      <c r="B3272" s="182" t="s">
        <v>3392</v>
      </c>
      <c r="C3272" s="182" t="s">
        <v>224</v>
      </c>
      <c r="D3272" s="182" t="s">
        <v>3371</v>
      </c>
      <c r="E3272" s="182" t="s">
        <v>3372</v>
      </c>
      <c r="F3272" s="182" t="s">
        <v>3372</v>
      </c>
    </row>
    <row r="3273" spans="1:6" x14ac:dyDescent="0.25">
      <c r="A3273" s="182">
        <v>40007878</v>
      </c>
      <c r="B3273" s="182" t="s">
        <v>3393</v>
      </c>
      <c r="C3273" s="182" t="s">
        <v>224</v>
      </c>
      <c r="D3273" s="182" t="s">
        <v>3371</v>
      </c>
      <c r="E3273" s="182" t="s">
        <v>3372</v>
      </c>
      <c r="F3273" s="182" t="s">
        <v>3372</v>
      </c>
    </row>
    <row r="3274" spans="1:6" x14ac:dyDescent="0.25">
      <c r="A3274" s="182">
        <v>40008882</v>
      </c>
      <c r="B3274" s="182" t="s">
        <v>3394</v>
      </c>
      <c r="C3274" s="182" t="s">
        <v>224</v>
      </c>
      <c r="D3274" s="182" t="s">
        <v>3371</v>
      </c>
      <c r="E3274" s="182" t="s">
        <v>3372</v>
      </c>
      <c r="F3274" s="182" t="s">
        <v>3372</v>
      </c>
    </row>
    <row r="3275" spans="1:6" x14ac:dyDescent="0.25">
      <c r="A3275" s="182">
        <v>40009348</v>
      </c>
      <c r="B3275" s="182" t="s">
        <v>3395</v>
      </c>
      <c r="C3275" s="182" t="s">
        <v>224</v>
      </c>
      <c r="D3275" s="182" t="s">
        <v>3371</v>
      </c>
      <c r="E3275" s="182" t="s">
        <v>3372</v>
      </c>
      <c r="F3275" s="182" t="s">
        <v>3372</v>
      </c>
    </row>
    <row r="3276" spans="1:6" x14ac:dyDescent="0.25">
      <c r="A3276" s="182">
        <v>40008883</v>
      </c>
      <c r="B3276" s="182" t="s">
        <v>3396</v>
      </c>
      <c r="C3276" s="182" t="s">
        <v>224</v>
      </c>
      <c r="D3276" s="182" t="s">
        <v>3371</v>
      </c>
      <c r="E3276" s="182" t="s">
        <v>3372</v>
      </c>
      <c r="F3276" s="182" t="s">
        <v>3372</v>
      </c>
    </row>
    <row r="3277" spans="1:6" x14ac:dyDescent="0.25">
      <c r="A3277" s="182">
        <v>40009530</v>
      </c>
      <c r="B3277" s="182" t="s">
        <v>3397</v>
      </c>
      <c r="C3277" s="182" t="s">
        <v>224</v>
      </c>
      <c r="D3277" s="182" t="s">
        <v>3371</v>
      </c>
      <c r="E3277" s="182" t="s">
        <v>3372</v>
      </c>
      <c r="F3277" s="182" t="s">
        <v>3372</v>
      </c>
    </row>
    <row r="3278" spans="1:6" x14ac:dyDescent="0.25">
      <c r="A3278" s="182">
        <v>40009168</v>
      </c>
      <c r="B3278" s="182" t="s">
        <v>3398</v>
      </c>
      <c r="C3278" s="182" t="s">
        <v>224</v>
      </c>
      <c r="D3278" s="182" t="s">
        <v>3371</v>
      </c>
      <c r="E3278" s="182" t="s">
        <v>3372</v>
      </c>
      <c r="F3278" s="182" t="s">
        <v>3372</v>
      </c>
    </row>
    <row r="3279" spans="1:6" x14ac:dyDescent="0.25">
      <c r="A3279" s="182">
        <v>40004390</v>
      </c>
      <c r="B3279" s="182" t="s">
        <v>3399</v>
      </c>
      <c r="C3279" s="182" t="s">
        <v>224</v>
      </c>
      <c r="D3279" s="182" t="s">
        <v>3371</v>
      </c>
      <c r="E3279" s="182" t="s">
        <v>3372</v>
      </c>
      <c r="F3279" s="182" t="s">
        <v>3372</v>
      </c>
    </row>
    <row r="3280" spans="1:6" x14ac:dyDescent="0.25">
      <c r="A3280" s="182">
        <v>40009310</v>
      </c>
      <c r="B3280" s="182" t="s">
        <v>3400</v>
      </c>
      <c r="C3280" s="182" t="s">
        <v>224</v>
      </c>
      <c r="D3280" s="182" t="s">
        <v>3371</v>
      </c>
      <c r="E3280" s="182" t="s">
        <v>3372</v>
      </c>
      <c r="F3280" s="182" t="s">
        <v>3372</v>
      </c>
    </row>
    <row r="3281" spans="1:6" x14ac:dyDescent="0.25">
      <c r="A3281" s="182">
        <v>40005713</v>
      </c>
      <c r="B3281" s="182" t="s">
        <v>3401</v>
      </c>
      <c r="C3281" s="182" t="s">
        <v>224</v>
      </c>
      <c r="D3281" s="182" t="s">
        <v>3371</v>
      </c>
      <c r="E3281" s="182" t="s">
        <v>3372</v>
      </c>
      <c r="F3281" s="182" t="s">
        <v>3372</v>
      </c>
    </row>
    <row r="3282" spans="1:6" x14ac:dyDescent="0.25">
      <c r="A3282" s="182">
        <v>40008123</v>
      </c>
      <c r="B3282" s="182" t="s">
        <v>3402</v>
      </c>
      <c r="C3282" s="182" t="s">
        <v>224</v>
      </c>
      <c r="D3282" s="182" t="s">
        <v>3371</v>
      </c>
      <c r="E3282" s="182" t="s">
        <v>3372</v>
      </c>
      <c r="F3282" s="182" t="s">
        <v>3372</v>
      </c>
    </row>
    <row r="3283" spans="1:6" x14ac:dyDescent="0.25">
      <c r="A3283" s="182">
        <v>40009036</v>
      </c>
      <c r="B3283" s="182" t="s">
        <v>3403</v>
      </c>
      <c r="C3283" s="182" t="s">
        <v>224</v>
      </c>
      <c r="D3283" s="182" t="s">
        <v>3371</v>
      </c>
      <c r="E3283" s="182" t="s">
        <v>3372</v>
      </c>
      <c r="F3283" s="182" t="s">
        <v>3372</v>
      </c>
    </row>
    <row r="3284" spans="1:6" x14ac:dyDescent="0.25">
      <c r="A3284" s="182">
        <v>40001765</v>
      </c>
      <c r="B3284" s="182" t="s">
        <v>3404</v>
      </c>
      <c r="C3284" s="182" t="s">
        <v>224</v>
      </c>
      <c r="D3284" s="182" t="s">
        <v>3371</v>
      </c>
      <c r="E3284" s="182" t="s">
        <v>3372</v>
      </c>
      <c r="F3284" s="182" t="s">
        <v>3372</v>
      </c>
    </row>
    <row r="3285" spans="1:6" x14ac:dyDescent="0.25">
      <c r="A3285" s="182">
        <v>40007833</v>
      </c>
      <c r="B3285" s="182" t="s">
        <v>3405</v>
      </c>
      <c r="C3285" s="182" t="s">
        <v>224</v>
      </c>
      <c r="D3285" s="182" t="s">
        <v>3371</v>
      </c>
      <c r="E3285" s="182" t="s">
        <v>3372</v>
      </c>
      <c r="F3285" s="182" t="s">
        <v>3372</v>
      </c>
    </row>
    <row r="3286" spans="1:6" x14ac:dyDescent="0.25">
      <c r="A3286" s="182">
        <v>40009149</v>
      </c>
      <c r="B3286" s="182" t="s">
        <v>3406</v>
      </c>
      <c r="C3286" s="182" t="s">
        <v>224</v>
      </c>
      <c r="D3286" s="182" t="s">
        <v>3371</v>
      </c>
      <c r="E3286" s="182" t="s">
        <v>3372</v>
      </c>
      <c r="F3286" s="182" t="s">
        <v>3372</v>
      </c>
    </row>
    <row r="3287" spans="1:6" x14ac:dyDescent="0.25">
      <c r="A3287" s="182">
        <v>40009645</v>
      </c>
      <c r="B3287" s="182" t="s">
        <v>3407</v>
      </c>
      <c r="C3287" s="182" t="s">
        <v>224</v>
      </c>
      <c r="D3287" s="182" t="s">
        <v>3371</v>
      </c>
      <c r="E3287" s="182" t="s">
        <v>3372</v>
      </c>
      <c r="F3287" s="182" t="s">
        <v>3372</v>
      </c>
    </row>
    <row r="3288" spans="1:6" x14ac:dyDescent="0.25">
      <c r="A3288" s="182">
        <v>40004662</v>
      </c>
      <c r="B3288" s="182" t="s">
        <v>3408</v>
      </c>
      <c r="C3288" s="182" t="s">
        <v>224</v>
      </c>
      <c r="D3288" s="182" t="s">
        <v>3371</v>
      </c>
      <c r="E3288" s="182" t="s">
        <v>3372</v>
      </c>
      <c r="F3288" s="182" t="s">
        <v>3372</v>
      </c>
    </row>
    <row r="3289" spans="1:6" x14ac:dyDescent="0.25">
      <c r="A3289" s="182">
        <v>40005871</v>
      </c>
      <c r="B3289" s="182" t="s">
        <v>3409</v>
      </c>
      <c r="C3289" s="182" t="s">
        <v>224</v>
      </c>
      <c r="D3289" s="182" t="s">
        <v>3371</v>
      </c>
      <c r="E3289" s="182" t="s">
        <v>3372</v>
      </c>
      <c r="F3289" s="182" t="s">
        <v>3372</v>
      </c>
    </row>
    <row r="3290" spans="1:6" x14ac:dyDescent="0.25">
      <c r="A3290" s="182">
        <v>40008192</v>
      </c>
      <c r="B3290" s="182" t="s">
        <v>3410</v>
      </c>
      <c r="C3290" s="182" t="s">
        <v>224</v>
      </c>
      <c r="D3290" s="182" t="s">
        <v>3371</v>
      </c>
      <c r="E3290" s="182" t="s">
        <v>3372</v>
      </c>
      <c r="F3290" s="182" t="s">
        <v>3372</v>
      </c>
    </row>
    <row r="3291" spans="1:6" x14ac:dyDescent="0.25">
      <c r="A3291" s="182">
        <v>40007899</v>
      </c>
      <c r="B3291" s="182" t="s">
        <v>3411</v>
      </c>
      <c r="C3291" s="182" t="s">
        <v>224</v>
      </c>
      <c r="D3291" s="182" t="s">
        <v>3371</v>
      </c>
      <c r="E3291" s="182" t="s">
        <v>3372</v>
      </c>
      <c r="F3291" s="182" t="s">
        <v>3372</v>
      </c>
    </row>
    <row r="3292" spans="1:6" x14ac:dyDescent="0.25">
      <c r="A3292" s="182">
        <v>40008798</v>
      </c>
      <c r="B3292" s="182" t="s">
        <v>3412</v>
      </c>
      <c r="C3292" s="182" t="s">
        <v>224</v>
      </c>
      <c r="D3292" s="182" t="s">
        <v>3371</v>
      </c>
      <c r="E3292" s="182" t="s">
        <v>3372</v>
      </c>
      <c r="F3292" s="182" t="s">
        <v>3372</v>
      </c>
    </row>
    <row r="3293" spans="1:6" x14ac:dyDescent="0.25">
      <c r="A3293" s="182">
        <v>40003488</v>
      </c>
      <c r="B3293" s="182" t="s">
        <v>3413</v>
      </c>
      <c r="C3293" s="182" t="s">
        <v>224</v>
      </c>
      <c r="D3293" s="182" t="s">
        <v>3371</v>
      </c>
      <c r="E3293" s="182" t="s">
        <v>3372</v>
      </c>
      <c r="F3293" s="182" t="s">
        <v>3372</v>
      </c>
    </row>
    <row r="3294" spans="1:6" x14ac:dyDescent="0.25">
      <c r="A3294" s="182">
        <v>40008068</v>
      </c>
      <c r="B3294" s="182" t="s">
        <v>3414</v>
      </c>
      <c r="C3294" s="182" t="s">
        <v>224</v>
      </c>
      <c r="D3294" s="182" t="s">
        <v>3371</v>
      </c>
      <c r="E3294" s="182" t="s">
        <v>3372</v>
      </c>
      <c r="F3294" s="182" t="s">
        <v>3372</v>
      </c>
    </row>
    <row r="3295" spans="1:6" x14ac:dyDescent="0.25">
      <c r="A3295" s="182">
        <v>40008648</v>
      </c>
      <c r="B3295" s="182" t="s">
        <v>3415</v>
      </c>
      <c r="C3295" s="182" t="s">
        <v>224</v>
      </c>
      <c r="D3295" s="182" t="s">
        <v>3371</v>
      </c>
      <c r="E3295" s="182" t="s">
        <v>3372</v>
      </c>
      <c r="F3295" s="182" t="s">
        <v>3372</v>
      </c>
    </row>
    <row r="3296" spans="1:6" x14ac:dyDescent="0.25">
      <c r="A3296" s="182">
        <v>40009524</v>
      </c>
      <c r="B3296" s="182" t="s">
        <v>3416</v>
      </c>
      <c r="C3296" s="182" t="s">
        <v>224</v>
      </c>
      <c r="D3296" s="182" t="s">
        <v>3371</v>
      </c>
      <c r="E3296" s="182" t="s">
        <v>3372</v>
      </c>
      <c r="F3296" s="182" t="s">
        <v>3372</v>
      </c>
    </row>
    <row r="3297" spans="1:6" x14ac:dyDescent="0.25">
      <c r="A3297" s="182">
        <v>40008075</v>
      </c>
      <c r="B3297" s="182" t="s">
        <v>3417</v>
      </c>
      <c r="C3297" s="182" t="s">
        <v>224</v>
      </c>
      <c r="D3297" s="182" t="s">
        <v>3371</v>
      </c>
      <c r="E3297" s="182" t="s">
        <v>3372</v>
      </c>
      <c r="F3297" s="182" t="s">
        <v>3372</v>
      </c>
    </row>
    <row r="3298" spans="1:6" x14ac:dyDescent="0.25">
      <c r="A3298" s="182">
        <v>40008160</v>
      </c>
      <c r="B3298" s="182" t="s">
        <v>3418</v>
      </c>
      <c r="C3298" s="182" t="s">
        <v>224</v>
      </c>
      <c r="D3298" s="182" t="s">
        <v>3371</v>
      </c>
      <c r="E3298" s="182" t="s">
        <v>3372</v>
      </c>
      <c r="F3298" s="182" t="s">
        <v>3372</v>
      </c>
    </row>
    <row r="3299" spans="1:6" x14ac:dyDescent="0.25">
      <c r="A3299" s="182">
        <v>40007897</v>
      </c>
      <c r="B3299" s="182" t="s">
        <v>3419</v>
      </c>
      <c r="C3299" s="182" t="s">
        <v>224</v>
      </c>
      <c r="D3299" s="182" t="s">
        <v>3371</v>
      </c>
      <c r="E3299" s="182" t="s">
        <v>3372</v>
      </c>
      <c r="F3299" s="182" t="s">
        <v>3372</v>
      </c>
    </row>
    <row r="3300" spans="1:6" x14ac:dyDescent="0.25">
      <c r="A3300" s="182">
        <v>40007725</v>
      </c>
      <c r="B3300" s="182" t="s">
        <v>3420</v>
      </c>
      <c r="C3300" s="182" t="s">
        <v>224</v>
      </c>
      <c r="D3300" s="182" t="s">
        <v>3371</v>
      </c>
      <c r="E3300" s="182" t="s">
        <v>3372</v>
      </c>
      <c r="F3300" s="182" t="s">
        <v>3372</v>
      </c>
    </row>
    <row r="3301" spans="1:6" x14ac:dyDescent="0.25">
      <c r="A3301" s="182">
        <v>40008741</v>
      </c>
      <c r="B3301" s="182" t="s">
        <v>3421</v>
      </c>
      <c r="C3301" s="182" t="s">
        <v>224</v>
      </c>
      <c r="D3301" s="182" t="s">
        <v>3371</v>
      </c>
      <c r="E3301" s="182" t="s">
        <v>3372</v>
      </c>
      <c r="F3301" s="182" t="s">
        <v>3372</v>
      </c>
    </row>
    <row r="3302" spans="1:6" x14ac:dyDescent="0.25">
      <c r="A3302" s="182">
        <v>40008999</v>
      </c>
      <c r="B3302" s="182" t="s">
        <v>3422</v>
      </c>
      <c r="C3302" s="182" t="s">
        <v>224</v>
      </c>
      <c r="D3302" s="182" t="s">
        <v>3371</v>
      </c>
      <c r="E3302" s="182" t="s">
        <v>3372</v>
      </c>
      <c r="F3302" s="182" t="s">
        <v>3372</v>
      </c>
    </row>
    <row r="3303" spans="1:6" x14ac:dyDescent="0.25">
      <c r="A3303" s="182">
        <v>40008157</v>
      </c>
      <c r="B3303" s="182" t="s">
        <v>3423</v>
      </c>
      <c r="C3303" s="182" t="s">
        <v>224</v>
      </c>
      <c r="D3303" s="182" t="s">
        <v>3371</v>
      </c>
      <c r="E3303" s="182" t="s">
        <v>3372</v>
      </c>
      <c r="F3303" s="182" t="s">
        <v>3372</v>
      </c>
    </row>
    <row r="3304" spans="1:6" x14ac:dyDescent="0.25">
      <c r="A3304" s="182">
        <v>40007579</v>
      </c>
      <c r="B3304" s="182" t="s">
        <v>3424</v>
      </c>
      <c r="C3304" s="182" t="s">
        <v>224</v>
      </c>
      <c r="D3304" s="182" t="s">
        <v>3371</v>
      </c>
      <c r="E3304" s="182" t="s">
        <v>3372</v>
      </c>
      <c r="F3304" s="182" t="s">
        <v>3372</v>
      </c>
    </row>
    <row r="3305" spans="1:6" x14ac:dyDescent="0.25">
      <c r="A3305" s="182">
        <v>40006733</v>
      </c>
      <c r="B3305" s="182" t="s">
        <v>3425</v>
      </c>
      <c r="C3305" s="182" t="s">
        <v>224</v>
      </c>
      <c r="D3305" s="182" t="s">
        <v>3371</v>
      </c>
      <c r="E3305" s="182" t="s">
        <v>3372</v>
      </c>
      <c r="F3305" s="182" t="s">
        <v>3372</v>
      </c>
    </row>
    <row r="3306" spans="1:6" x14ac:dyDescent="0.25">
      <c r="A3306" s="182">
        <v>40007996</v>
      </c>
      <c r="B3306" s="182" t="s">
        <v>3426</v>
      </c>
      <c r="C3306" s="182" t="s">
        <v>224</v>
      </c>
      <c r="D3306" s="182" t="s">
        <v>3371</v>
      </c>
      <c r="E3306" s="182" t="s">
        <v>3372</v>
      </c>
      <c r="F3306" s="182" t="s">
        <v>3372</v>
      </c>
    </row>
    <row r="3307" spans="1:6" x14ac:dyDescent="0.25">
      <c r="A3307" s="182">
        <v>40009677</v>
      </c>
      <c r="B3307" s="182" t="s">
        <v>3427</v>
      </c>
      <c r="C3307" s="182" t="s">
        <v>224</v>
      </c>
      <c r="D3307" s="182" t="s">
        <v>3371</v>
      </c>
      <c r="E3307" s="182" t="s">
        <v>3372</v>
      </c>
      <c r="F3307" s="182" t="s">
        <v>3372</v>
      </c>
    </row>
    <row r="3308" spans="1:6" x14ac:dyDescent="0.25">
      <c r="A3308" s="182">
        <v>40009163</v>
      </c>
      <c r="B3308" s="182" t="s">
        <v>3428</v>
      </c>
      <c r="C3308" s="182" t="s">
        <v>224</v>
      </c>
      <c r="D3308" s="182" t="s">
        <v>3371</v>
      </c>
      <c r="E3308" s="182" t="s">
        <v>3372</v>
      </c>
      <c r="F3308" s="182" t="s">
        <v>3372</v>
      </c>
    </row>
    <row r="3309" spans="1:6" x14ac:dyDescent="0.25">
      <c r="A3309" s="182">
        <v>40000552</v>
      </c>
      <c r="B3309" s="182" t="s">
        <v>3429</v>
      </c>
      <c r="C3309" s="182" t="s">
        <v>224</v>
      </c>
      <c r="D3309" s="182" t="s">
        <v>3371</v>
      </c>
      <c r="E3309" s="182" t="s">
        <v>3372</v>
      </c>
      <c r="F3309" s="182" t="s">
        <v>3372</v>
      </c>
    </row>
    <row r="3310" spans="1:6" x14ac:dyDescent="0.25">
      <c r="A3310" s="182">
        <v>40009264</v>
      </c>
      <c r="B3310" s="182" t="s">
        <v>3430</v>
      </c>
      <c r="C3310" s="182" t="s">
        <v>224</v>
      </c>
      <c r="D3310" s="182" t="s">
        <v>3371</v>
      </c>
      <c r="E3310" s="182" t="s">
        <v>3372</v>
      </c>
      <c r="F3310" s="182" t="s">
        <v>3372</v>
      </c>
    </row>
    <row r="3311" spans="1:6" x14ac:dyDescent="0.25">
      <c r="A3311" s="182">
        <v>40008081</v>
      </c>
      <c r="B3311" s="182" t="s">
        <v>3431</v>
      </c>
      <c r="C3311" s="182" t="s">
        <v>224</v>
      </c>
      <c r="D3311" s="182" t="s">
        <v>3371</v>
      </c>
      <c r="E3311" s="182" t="s">
        <v>3372</v>
      </c>
      <c r="F3311" s="182" t="s">
        <v>3372</v>
      </c>
    </row>
    <row r="3312" spans="1:6" x14ac:dyDescent="0.25">
      <c r="A3312" s="182">
        <v>40006742</v>
      </c>
      <c r="B3312" s="182" t="s">
        <v>3432</v>
      </c>
      <c r="C3312" s="182" t="s">
        <v>224</v>
      </c>
      <c r="D3312" s="182" t="s">
        <v>3371</v>
      </c>
      <c r="E3312" s="182" t="s">
        <v>3372</v>
      </c>
      <c r="F3312" s="182" t="s">
        <v>3372</v>
      </c>
    </row>
    <row r="3313" spans="1:6" x14ac:dyDescent="0.25">
      <c r="A3313" s="182">
        <v>40009126</v>
      </c>
      <c r="B3313" s="182" t="s">
        <v>3433</v>
      </c>
      <c r="C3313" s="182" t="s">
        <v>224</v>
      </c>
      <c r="D3313" s="182" t="s">
        <v>3371</v>
      </c>
      <c r="E3313" s="182" t="s">
        <v>3372</v>
      </c>
      <c r="F3313" s="182" t="s">
        <v>3372</v>
      </c>
    </row>
    <row r="3314" spans="1:6" x14ac:dyDescent="0.25">
      <c r="A3314" s="182">
        <v>40008881</v>
      </c>
      <c r="B3314" s="182" t="s">
        <v>3434</v>
      </c>
      <c r="C3314" s="182" t="s">
        <v>224</v>
      </c>
      <c r="D3314" s="182" t="s">
        <v>3371</v>
      </c>
      <c r="E3314" s="182" t="s">
        <v>3372</v>
      </c>
      <c r="F3314" s="182" t="s">
        <v>3372</v>
      </c>
    </row>
    <row r="3315" spans="1:6" x14ac:dyDescent="0.25">
      <c r="A3315" s="182">
        <v>40009448</v>
      </c>
      <c r="B3315" s="182" t="s">
        <v>3435</v>
      </c>
      <c r="C3315" s="182" t="s">
        <v>224</v>
      </c>
      <c r="D3315" s="182" t="s">
        <v>3371</v>
      </c>
      <c r="E3315" s="182" t="s">
        <v>3372</v>
      </c>
      <c r="F3315" s="182" t="s">
        <v>3372</v>
      </c>
    </row>
    <row r="3316" spans="1:6" x14ac:dyDescent="0.25">
      <c r="A3316" s="182">
        <v>40009676</v>
      </c>
      <c r="B3316" s="182" t="s">
        <v>3436</v>
      </c>
      <c r="C3316" s="182" t="s">
        <v>224</v>
      </c>
      <c r="D3316" s="182" t="s">
        <v>3371</v>
      </c>
      <c r="E3316" s="182" t="s">
        <v>3372</v>
      </c>
      <c r="F3316" s="182" t="s">
        <v>3372</v>
      </c>
    </row>
    <row r="3317" spans="1:6" x14ac:dyDescent="0.25">
      <c r="A3317" s="182">
        <v>40009205</v>
      </c>
      <c r="B3317" s="182" t="s">
        <v>3437</v>
      </c>
      <c r="C3317" s="182" t="s">
        <v>224</v>
      </c>
      <c r="D3317" s="182" t="s">
        <v>3371</v>
      </c>
      <c r="E3317" s="182" t="s">
        <v>3372</v>
      </c>
      <c r="F3317" s="182" t="s">
        <v>3372</v>
      </c>
    </row>
    <row r="3318" spans="1:6" x14ac:dyDescent="0.25">
      <c r="A3318" s="182">
        <v>40006956</v>
      </c>
      <c r="B3318" s="182" t="s">
        <v>3438</v>
      </c>
      <c r="C3318" s="182" t="s">
        <v>224</v>
      </c>
      <c r="D3318" s="182" t="s">
        <v>3371</v>
      </c>
      <c r="E3318" s="182" t="s">
        <v>3372</v>
      </c>
      <c r="F3318" s="182" t="s">
        <v>3372</v>
      </c>
    </row>
    <row r="3319" spans="1:6" x14ac:dyDescent="0.25">
      <c r="A3319" s="182">
        <v>40008632</v>
      </c>
      <c r="B3319" s="182" t="s">
        <v>3439</v>
      </c>
      <c r="C3319" s="182" t="s">
        <v>224</v>
      </c>
      <c r="D3319" s="182" t="s">
        <v>3371</v>
      </c>
      <c r="E3319" s="182" t="s">
        <v>3372</v>
      </c>
      <c r="F3319" s="182" t="s">
        <v>3372</v>
      </c>
    </row>
    <row r="3320" spans="1:6" x14ac:dyDescent="0.25">
      <c r="A3320" s="182">
        <v>40009473</v>
      </c>
      <c r="B3320" s="182" t="s">
        <v>3440</v>
      </c>
      <c r="C3320" s="182" t="s">
        <v>224</v>
      </c>
      <c r="D3320" s="182" t="s">
        <v>3371</v>
      </c>
      <c r="E3320" s="182" t="s">
        <v>3372</v>
      </c>
      <c r="F3320" s="182" t="s">
        <v>3372</v>
      </c>
    </row>
    <row r="3321" spans="1:6" x14ac:dyDescent="0.25">
      <c r="A3321" s="182">
        <v>40009395</v>
      </c>
      <c r="B3321" s="182" t="s">
        <v>3441</v>
      </c>
      <c r="C3321" s="182" t="s">
        <v>224</v>
      </c>
      <c r="D3321" s="182" t="s">
        <v>3371</v>
      </c>
      <c r="E3321" s="182" t="s">
        <v>3372</v>
      </c>
      <c r="F3321" s="182" t="s">
        <v>3372</v>
      </c>
    </row>
    <row r="3322" spans="1:6" x14ac:dyDescent="0.25">
      <c r="A3322" s="182">
        <v>40007970</v>
      </c>
      <c r="B3322" s="182" t="s">
        <v>3442</v>
      </c>
      <c r="C3322" s="182" t="s">
        <v>224</v>
      </c>
      <c r="D3322" s="182" t="s">
        <v>3371</v>
      </c>
      <c r="E3322" s="182" t="s">
        <v>3372</v>
      </c>
      <c r="F3322" s="182" t="s">
        <v>3372</v>
      </c>
    </row>
    <row r="3323" spans="1:6" x14ac:dyDescent="0.25">
      <c r="A3323" s="182">
        <v>40008475</v>
      </c>
      <c r="B3323" s="182" t="s">
        <v>3443</v>
      </c>
      <c r="C3323" s="182" t="s">
        <v>224</v>
      </c>
      <c r="D3323" s="182" t="s">
        <v>3371</v>
      </c>
      <c r="E3323" s="182" t="s">
        <v>3372</v>
      </c>
      <c r="F3323" s="182" t="s">
        <v>3372</v>
      </c>
    </row>
    <row r="3324" spans="1:6" x14ac:dyDescent="0.25">
      <c r="A3324" s="182">
        <v>40008301</v>
      </c>
      <c r="B3324" s="182" t="s">
        <v>3444</v>
      </c>
      <c r="C3324" s="182" t="s">
        <v>224</v>
      </c>
      <c r="D3324" s="182" t="s">
        <v>3371</v>
      </c>
      <c r="E3324" s="182" t="s">
        <v>3372</v>
      </c>
      <c r="F3324" s="182" t="s">
        <v>3372</v>
      </c>
    </row>
    <row r="3325" spans="1:6" x14ac:dyDescent="0.25">
      <c r="A3325" s="182">
        <v>40009518</v>
      </c>
      <c r="B3325" s="182" t="s">
        <v>3445</v>
      </c>
      <c r="C3325" s="182" t="s">
        <v>224</v>
      </c>
      <c r="D3325" s="182" t="s">
        <v>3371</v>
      </c>
      <c r="E3325" s="182" t="s">
        <v>3372</v>
      </c>
      <c r="F3325" s="182" t="s">
        <v>3372</v>
      </c>
    </row>
    <row r="3326" spans="1:6" x14ac:dyDescent="0.25">
      <c r="A3326" s="182">
        <v>40424270</v>
      </c>
      <c r="B3326" s="182" t="s">
        <v>3446</v>
      </c>
      <c r="C3326" s="182" t="s">
        <v>231</v>
      </c>
      <c r="D3326" s="182" t="s">
        <v>232</v>
      </c>
      <c r="E3326" s="182" t="s">
        <v>233</v>
      </c>
      <c r="F3326" s="182" t="s">
        <v>233</v>
      </c>
    </row>
    <row r="3327" spans="1:6" x14ac:dyDescent="0.25">
      <c r="A3327" s="182">
        <v>40008858</v>
      </c>
      <c r="B3327" s="182" t="s">
        <v>3447</v>
      </c>
      <c r="C3327" s="182" t="s">
        <v>224</v>
      </c>
      <c r="D3327" s="182" t="s">
        <v>3371</v>
      </c>
      <c r="E3327" s="182" t="s">
        <v>3372</v>
      </c>
      <c r="F3327" s="182" t="s">
        <v>3372</v>
      </c>
    </row>
    <row r="3328" spans="1:6" x14ac:dyDescent="0.25">
      <c r="A3328" s="182">
        <v>40008607</v>
      </c>
      <c r="B3328" s="182" t="s">
        <v>3448</v>
      </c>
      <c r="C3328" s="182" t="s">
        <v>224</v>
      </c>
      <c r="D3328" s="182" t="s">
        <v>3371</v>
      </c>
      <c r="E3328" s="182" t="s">
        <v>3372</v>
      </c>
      <c r="F3328" s="182" t="s">
        <v>3372</v>
      </c>
    </row>
    <row r="3329" spans="1:6" x14ac:dyDescent="0.25">
      <c r="A3329" s="182">
        <v>40008763</v>
      </c>
      <c r="B3329" s="182" t="s">
        <v>3449</v>
      </c>
      <c r="C3329" s="182" t="s">
        <v>224</v>
      </c>
      <c r="D3329" s="182" t="s">
        <v>3371</v>
      </c>
      <c r="E3329" s="182" t="s">
        <v>3372</v>
      </c>
      <c r="F3329" s="182" t="s">
        <v>3372</v>
      </c>
    </row>
    <row r="3330" spans="1:6" x14ac:dyDescent="0.25">
      <c r="A3330" s="182">
        <v>40008391</v>
      </c>
      <c r="B3330" s="182" t="s">
        <v>3450</v>
      </c>
      <c r="C3330" s="182" t="s">
        <v>224</v>
      </c>
      <c r="D3330" s="182" t="s">
        <v>3371</v>
      </c>
      <c r="E3330" s="182" t="s">
        <v>3372</v>
      </c>
      <c r="F3330" s="182" t="s">
        <v>3372</v>
      </c>
    </row>
    <row r="3331" spans="1:6" x14ac:dyDescent="0.25">
      <c r="A3331" s="182">
        <v>40008458</v>
      </c>
      <c r="B3331" s="182" t="s">
        <v>3451</v>
      </c>
      <c r="C3331" s="182" t="s">
        <v>224</v>
      </c>
      <c r="D3331" s="182" t="s">
        <v>3371</v>
      </c>
      <c r="E3331" s="182" t="s">
        <v>3372</v>
      </c>
      <c r="F3331" s="182" t="s">
        <v>3372</v>
      </c>
    </row>
    <row r="3332" spans="1:6" x14ac:dyDescent="0.25">
      <c r="A3332" s="182">
        <v>40008247</v>
      </c>
      <c r="B3332" s="182" t="s">
        <v>3452</v>
      </c>
      <c r="C3332" s="182" t="s">
        <v>224</v>
      </c>
      <c r="D3332" s="182" t="s">
        <v>3371</v>
      </c>
      <c r="E3332" s="182" t="s">
        <v>3372</v>
      </c>
      <c r="F3332" s="182" t="s">
        <v>3372</v>
      </c>
    </row>
    <row r="3333" spans="1:6" x14ac:dyDescent="0.25">
      <c r="A3333" s="182">
        <v>40001277</v>
      </c>
      <c r="B3333" s="182" t="s">
        <v>3453</v>
      </c>
      <c r="C3333" s="182" t="s">
        <v>224</v>
      </c>
      <c r="D3333" s="182" t="s">
        <v>3371</v>
      </c>
      <c r="E3333" s="182" t="s">
        <v>3372</v>
      </c>
      <c r="F3333" s="182" t="s">
        <v>3372</v>
      </c>
    </row>
    <row r="3334" spans="1:6" x14ac:dyDescent="0.25">
      <c r="A3334" s="182">
        <v>40008229</v>
      </c>
      <c r="B3334" s="182" t="s">
        <v>3454</v>
      </c>
      <c r="C3334" s="182" t="s">
        <v>224</v>
      </c>
      <c r="D3334" s="182" t="s">
        <v>3371</v>
      </c>
      <c r="E3334" s="182" t="s">
        <v>3372</v>
      </c>
      <c r="F3334" s="182" t="s">
        <v>3372</v>
      </c>
    </row>
    <row r="3335" spans="1:6" x14ac:dyDescent="0.25">
      <c r="A3335" s="182">
        <v>40421503</v>
      </c>
      <c r="B3335" s="182" t="s">
        <v>3455</v>
      </c>
      <c r="C3335" s="182" t="s">
        <v>231</v>
      </c>
      <c r="D3335" s="182" t="s">
        <v>242</v>
      </c>
      <c r="E3335" s="182" t="s">
        <v>243</v>
      </c>
      <c r="F3335" s="182" t="s">
        <v>243</v>
      </c>
    </row>
    <row r="3336" spans="1:6" x14ac:dyDescent="0.25">
      <c r="A3336" s="182">
        <v>40008859</v>
      </c>
      <c r="B3336" s="182" t="s">
        <v>3456</v>
      </c>
      <c r="C3336" s="182" t="s">
        <v>224</v>
      </c>
      <c r="D3336" s="182" t="s">
        <v>3371</v>
      </c>
      <c r="E3336" s="182" t="s">
        <v>3372</v>
      </c>
      <c r="F3336" s="182" t="s">
        <v>3372</v>
      </c>
    </row>
    <row r="3337" spans="1:6" x14ac:dyDescent="0.25">
      <c r="A3337" s="182">
        <v>40008657</v>
      </c>
      <c r="B3337" s="182" t="s">
        <v>3457</v>
      </c>
      <c r="C3337" s="182" t="s">
        <v>224</v>
      </c>
      <c r="D3337" s="182" t="s">
        <v>3371</v>
      </c>
      <c r="E3337" s="182" t="s">
        <v>3372</v>
      </c>
      <c r="F3337" s="182" t="s">
        <v>3372</v>
      </c>
    </row>
    <row r="3338" spans="1:6" x14ac:dyDescent="0.25">
      <c r="A3338" s="182">
        <v>40006592</v>
      </c>
      <c r="B3338" s="182" t="s">
        <v>3458</v>
      </c>
      <c r="C3338" s="182" t="s">
        <v>224</v>
      </c>
      <c r="D3338" s="182" t="s">
        <v>3371</v>
      </c>
      <c r="E3338" s="182" t="s">
        <v>3372</v>
      </c>
      <c r="F3338" s="182" t="s">
        <v>3372</v>
      </c>
    </row>
    <row r="3339" spans="1:6" x14ac:dyDescent="0.25">
      <c r="A3339" s="182">
        <v>40006631</v>
      </c>
      <c r="B3339" s="182" t="s">
        <v>3459</v>
      </c>
      <c r="C3339" s="182" t="s">
        <v>224</v>
      </c>
      <c r="D3339" s="182" t="s">
        <v>3371</v>
      </c>
      <c r="E3339" s="182" t="s">
        <v>3372</v>
      </c>
      <c r="F3339" s="182" t="s">
        <v>3372</v>
      </c>
    </row>
    <row r="3340" spans="1:6" x14ac:dyDescent="0.25">
      <c r="A3340" s="182">
        <v>40008423</v>
      </c>
      <c r="B3340" s="182" t="s">
        <v>3460</v>
      </c>
      <c r="C3340" s="182" t="s">
        <v>224</v>
      </c>
      <c r="D3340" s="182" t="s">
        <v>3371</v>
      </c>
      <c r="E3340" s="182" t="s">
        <v>3372</v>
      </c>
      <c r="F3340" s="182" t="s">
        <v>3372</v>
      </c>
    </row>
    <row r="3341" spans="1:6" x14ac:dyDescent="0.25">
      <c r="A3341" s="182">
        <v>40008498</v>
      </c>
      <c r="B3341" s="182" t="s">
        <v>3461</v>
      </c>
      <c r="C3341" s="182" t="s">
        <v>224</v>
      </c>
      <c r="D3341" s="182" t="s">
        <v>3371</v>
      </c>
      <c r="E3341" s="182" t="s">
        <v>3372</v>
      </c>
      <c r="F3341" s="182" t="s">
        <v>3372</v>
      </c>
    </row>
    <row r="3342" spans="1:6" x14ac:dyDescent="0.25">
      <c r="A3342" s="182">
        <v>40008259</v>
      </c>
      <c r="B3342" s="182" t="s">
        <v>3462</v>
      </c>
      <c r="C3342" s="182" t="s">
        <v>224</v>
      </c>
      <c r="D3342" s="182" t="s">
        <v>3371</v>
      </c>
      <c r="E3342" s="182" t="s">
        <v>3372</v>
      </c>
      <c r="F3342" s="182" t="s">
        <v>3372</v>
      </c>
    </row>
    <row r="3343" spans="1:6" x14ac:dyDescent="0.25">
      <c r="A3343" s="182">
        <v>40008396</v>
      </c>
      <c r="B3343" s="182" t="s">
        <v>3463</v>
      </c>
      <c r="C3343" s="182" t="s">
        <v>224</v>
      </c>
      <c r="D3343" s="182" t="s">
        <v>3371</v>
      </c>
      <c r="E3343" s="182" t="s">
        <v>3372</v>
      </c>
      <c r="F3343" s="182" t="s">
        <v>3372</v>
      </c>
    </row>
    <row r="3344" spans="1:6" x14ac:dyDescent="0.25">
      <c r="A3344" s="182">
        <v>40007050</v>
      </c>
      <c r="B3344" s="182" t="s">
        <v>3464</v>
      </c>
      <c r="C3344" s="182" t="s">
        <v>224</v>
      </c>
      <c r="D3344" s="182" t="s">
        <v>3371</v>
      </c>
      <c r="E3344" s="182" t="s">
        <v>3372</v>
      </c>
      <c r="F3344" s="182" t="s">
        <v>3372</v>
      </c>
    </row>
    <row r="3345" spans="1:6" x14ac:dyDescent="0.25">
      <c r="A3345" s="182">
        <v>40008860</v>
      </c>
      <c r="B3345" s="182" t="s">
        <v>3465</v>
      </c>
      <c r="C3345" s="182" t="s">
        <v>224</v>
      </c>
      <c r="D3345" s="182" t="s">
        <v>3371</v>
      </c>
      <c r="E3345" s="182" t="s">
        <v>3372</v>
      </c>
      <c r="F3345" s="182" t="s">
        <v>3372</v>
      </c>
    </row>
    <row r="3346" spans="1:6" x14ac:dyDescent="0.25">
      <c r="A3346" s="182">
        <v>40008435</v>
      </c>
      <c r="B3346" s="182" t="s">
        <v>3466</v>
      </c>
      <c r="C3346" s="182" t="s">
        <v>224</v>
      </c>
      <c r="D3346" s="182" t="s">
        <v>3371</v>
      </c>
      <c r="E3346" s="182" t="s">
        <v>3372</v>
      </c>
      <c r="F3346" s="182" t="s">
        <v>3372</v>
      </c>
    </row>
    <row r="3347" spans="1:6" x14ac:dyDescent="0.25">
      <c r="A3347" s="182">
        <v>40009578</v>
      </c>
      <c r="B3347" s="182" t="s">
        <v>3467</v>
      </c>
      <c r="C3347" s="182" t="s">
        <v>224</v>
      </c>
      <c r="D3347" s="182" t="s">
        <v>3371</v>
      </c>
      <c r="E3347" s="182" t="s">
        <v>3372</v>
      </c>
      <c r="F3347" s="182" t="s">
        <v>3372</v>
      </c>
    </row>
    <row r="3348" spans="1:6" x14ac:dyDescent="0.25">
      <c r="A3348" s="182">
        <v>40008573</v>
      </c>
      <c r="B3348" s="182" t="s">
        <v>3468</v>
      </c>
      <c r="C3348" s="182" t="s">
        <v>224</v>
      </c>
      <c r="D3348" s="182" t="s">
        <v>3371</v>
      </c>
      <c r="E3348" s="182" t="s">
        <v>3372</v>
      </c>
      <c r="F3348" s="182" t="s">
        <v>3372</v>
      </c>
    </row>
    <row r="3349" spans="1:6" x14ac:dyDescent="0.25">
      <c r="A3349" s="182">
        <v>40008527</v>
      </c>
      <c r="B3349" s="182" t="s">
        <v>3469</v>
      </c>
      <c r="C3349" s="182" t="s">
        <v>224</v>
      </c>
      <c r="D3349" s="182" t="s">
        <v>3371</v>
      </c>
      <c r="E3349" s="182" t="s">
        <v>3372</v>
      </c>
      <c r="F3349" s="182" t="s">
        <v>3372</v>
      </c>
    </row>
    <row r="3350" spans="1:6" x14ac:dyDescent="0.25">
      <c r="A3350" s="182">
        <v>40421100</v>
      </c>
      <c r="B3350" s="182" t="s">
        <v>3470</v>
      </c>
      <c r="C3350" s="182" t="s">
        <v>231</v>
      </c>
      <c r="D3350" s="182" t="s">
        <v>236</v>
      </c>
      <c r="E3350" s="182" t="s">
        <v>237</v>
      </c>
      <c r="F3350" s="182" t="s">
        <v>237</v>
      </c>
    </row>
    <row r="3351" spans="1:6" x14ac:dyDescent="0.25">
      <c r="A3351" s="182">
        <v>40420481</v>
      </c>
      <c r="B3351" s="182" t="s">
        <v>3470</v>
      </c>
      <c r="C3351" s="182" t="s">
        <v>231</v>
      </c>
      <c r="D3351" s="182" t="s">
        <v>236</v>
      </c>
      <c r="E3351" s="182" t="s">
        <v>237</v>
      </c>
      <c r="F3351" s="182" t="s">
        <v>237</v>
      </c>
    </row>
    <row r="3352" spans="1:6" x14ac:dyDescent="0.25">
      <c r="A3352" s="182">
        <v>40005318</v>
      </c>
      <c r="B3352" s="182" t="s">
        <v>3471</v>
      </c>
      <c r="C3352" s="182" t="s">
        <v>224</v>
      </c>
      <c r="D3352" s="182" t="s">
        <v>3371</v>
      </c>
      <c r="E3352" s="182" t="s">
        <v>3372</v>
      </c>
      <c r="F3352" s="182" t="s">
        <v>3372</v>
      </c>
    </row>
    <row r="3353" spans="1:6" x14ac:dyDescent="0.25">
      <c r="A3353" s="182">
        <v>40007733</v>
      </c>
      <c r="B3353" s="182" t="s">
        <v>3472</v>
      </c>
      <c r="C3353" s="182" t="s">
        <v>224</v>
      </c>
      <c r="D3353" s="182" t="s">
        <v>3371</v>
      </c>
      <c r="E3353" s="182" t="s">
        <v>3372</v>
      </c>
      <c r="F3353" s="182" t="s">
        <v>3372</v>
      </c>
    </row>
    <row r="3354" spans="1:6" x14ac:dyDescent="0.25">
      <c r="A3354" s="182">
        <v>40008321</v>
      </c>
      <c r="B3354" s="182" t="s">
        <v>3473</v>
      </c>
      <c r="C3354" s="182" t="s">
        <v>224</v>
      </c>
      <c r="D3354" s="182" t="s">
        <v>3371</v>
      </c>
      <c r="E3354" s="182" t="s">
        <v>3372</v>
      </c>
      <c r="F3354" s="182" t="s">
        <v>3372</v>
      </c>
    </row>
    <row r="3355" spans="1:6" x14ac:dyDescent="0.25">
      <c r="A3355" s="182">
        <v>40008431</v>
      </c>
      <c r="B3355" s="182" t="s">
        <v>3474</v>
      </c>
      <c r="C3355" s="182" t="s">
        <v>224</v>
      </c>
      <c r="D3355" s="182" t="s">
        <v>3371</v>
      </c>
      <c r="E3355" s="182" t="s">
        <v>3372</v>
      </c>
      <c r="F3355" s="182" t="s">
        <v>3372</v>
      </c>
    </row>
    <row r="3356" spans="1:6" x14ac:dyDescent="0.25">
      <c r="A3356" s="182">
        <v>40008454</v>
      </c>
      <c r="B3356" s="182" t="s">
        <v>3475</v>
      </c>
      <c r="C3356" s="182" t="s">
        <v>224</v>
      </c>
      <c r="D3356" s="182" t="s">
        <v>3371</v>
      </c>
      <c r="E3356" s="182" t="s">
        <v>3372</v>
      </c>
      <c r="F3356" s="182" t="s">
        <v>3372</v>
      </c>
    </row>
    <row r="3357" spans="1:6" x14ac:dyDescent="0.25">
      <c r="A3357" s="182">
        <v>40008663</v>
      </c>
      <c r="B3357" s="182" t="s">
        <v>3476</v>
      </c>
      <c r="C3357" s="182" t="s">
        <v>224</v>
      </c>
      <c r="D3357" s="182" t="s">
        <v>3371</v>
      </c>
      <c r="E3357" s="182" t="s">
        <v>3372</v>
      </c>
      <c r="F3357" s="182" t="s">
        <v>3372</v>
      </c>
    </row>
    <row r="3358" spans="1:6" x14ac:dyDescent="0.25">
      <c r="A3358" s="182">
        <v>40008248</v>
      </c>
      <c r="B3358" s="182" t="s">
        <v>3477</v>
      </c>
      <c r="C3358" s="182" t="s">
        <v>224</v>
      </c>
      <c r="D3358" s="182" t="s">
        <v>3371</v>
      </c>
      <c r="E3358" s="182" t="s">
        <v>3372</v>
      </c>
      <c r="F3358" s="182" t="s">
        <v>3372</v>
      </c>
    </row>
    <row r="3359" spans="1:6" x14ac:dyDescent="0.25">
      <c r="A3359" s="182">
        <v>40008411</v>
      </c>
      <c r="B3359" s="182" t="s">
        <v>3478</v>
      </c>
      <c r="C3359" s="182" t="s">
        <v>224</v>
      </c>
      <c r="D3359" s="182" t="s">
        <v>3371</v>
      </c>
      <c r="E3359" s="182" t="s">
        <v>3372</v>
      </c>
      <c r="F3359" s="182" t="s">
        <v>3372</v>
      </c>
    </row>
    <row r="3360" spans="1:6" x14ac:dyDescent="0.25">
      <c r="A3360" s="182">
        <v>40001831</v>
      </c>
      <c r="B3360" s="182" t="s">
        <v>3479</v>
      </c>
      <c r="C3360" s="182" t="s">
        <v>224</v>
      </c>
      <c r="D3360" s="182" t="s">
        <v>3371</v>
      </c>
      <c r="E3360" s="182" t="s">
        <v>3372</v>
      </c>
      <c r="F3360" s="182" t="s">
        <v>3372</v>
      </c>
    </row>
    <row r="3361" spans="1:6" x14ac:dyDescent="0.25">
      <c r="A3361" s="182">
        <v>40009865</v>
      </c>
      <c r="B3361" s="182" t="s">
        <v>3480</v>
      </c>
      <c r="C3361" s="182" t="s">
        <v>224</v>
      </c>
      <c r="D3361" s="182" t="s">
        <v>3371</v>
      </c>
      <c r="E3361" s="182" t="s">
        <v>3372</v>
      </c>
      <c r="F3361" s="182" t="s">
        <v>3372</v>
      </c>
    </row>
    <row r="3362" spans="1:6" x14ac:dyDescent="0.25">
      <c r="A3362" s="182">
        <v>40008670</v>
      </c>
      <c r="B3362" s="182" t="s">
        <v>3481</v>
      </c>
      <c r="C3362" s="182" t="s">
        <v>224</v>
      </c>
      <c r="D3362" s="182" t="s">
        <v>3371</v>
      </c>
      <c r="E3362" s="182" t="s">
        <v>3372</v>
      </c>
      <c r="F3362" s="182" t="s">
        <v>3372</v>
      </c>
    </row>
    <row r="3363" spans="1:6" x14ac:dyDescent="0.25">
      <c r="A3363" s="182">
        <v>40008668</v>
      </c>
      <c r="B3363" s="182" t="s">
        <v>3482</v>
      </c>
      <c r="C3363" s="182" t="s">
        <v>224</v>
      </c>
      <c r="D3363" s="182" t="s">
        <v>3371</v>
      </c>
      <c r="E3363" s="182" t="s">
        <v>3372</v>
      </c>
      <c r="F3363" s="182" t="s">
        <v>3372</v>
      </c>
    </row>
    <row r="3364" spans="1:6" x14ac:dyDescent="0.25">
      <c r="A3364" s="182">
        <v>40008669</v>
      </c>
      <c r="B3364" s="182" t="s">
        <v>3483</v>
      </c>
      <c r="C3364" s="182" t="s">
        <v>224</v>
      </c>
      <c r="D3364" s="182" t="s">
        <v>3371</v>
      </c>
      <c r="E3364" s="182" t="s">
        <v>3372</v>
      </c>
      <c r="F3364" s="182" t="s">
        <v>3372</v>
      </c>
    </row>
    <row r="3365" spans="1:6" x14ac:dyDescent="0.25">
      <c r="A3365" s="182">
        <v>40008851</v>
      </c>
      <c r="B3365" s="182" t="s">
        <v>3484</v>
      </c>
      <c r="C3365" s="182" t="s">
        <v>224</v>
      </c>
      <c r="D3365" s="182" t="s">
        <v>3371</v>
      </c>
      <c r="E3365" s="182" t="s">
        <v>3372</v>
      </c>
      <c r="F3365" s="182" t="s">
        <v>3372</v>
      </c>
    </row>
    <row r="3366" spans="1:6" x14ac:dyDescent="0.25">
      <c r="A3366" s="182">
        <v>40009394</v>
      </c>
      <c r="B3366" s="182" t="s">
        <v>3485</v>
      </c>
      <c r="C3366" s="182" t="s">
        <v>224</v>
      </c>
      <c r="D3366" s="182" t="s">
        <v>3371</v>
      </c>
      <c r="E3366" s="182" t="s">
        <v>3372</v>
      </c>
      <c r="F3366" s="182" t="s">
        <v>3372</v>
      </c>
    </row>
    <row r="3367" spans="1:6" x14ac:dyDescent="0.25">
      <c r="A3367" s="182">
        <v>40009196</v>
      </c>
      <c r="B3367" s="182" t="s">
        <v>3486</v>
      </c>
      <c r="C3367" s="182" t="s">
        <v>224</v>
      </c>
      <c r="D3367" s="182" t="s">
        <v>3371</v>
      </c>
      <c r="E3367" s="182" t="s">
        <v>3372</v>
      </c>
      <c r="F3367" s="182" t="s">
        <v>3372</v>
      </c>
    </row>
    <row r="3368" spans="1:6" x14ac:dyDescent="0.25">
      <c r="A3368" s="182">
        <v>40009218</v>
      </c>
      <c r="B3368" s="182" t="s">
        <v>3487</v>
      </c>
      <c r="C3368" s="182" t="s">
        <v>224</v>
      </c>
      <c r="D3368" s="182" t="s">
        <v>3371</v>
      </c>
      <c r="E3368" s="182" t="s">
        <v>3372</v>
      </c>
      <c r="F3368" s="182" t="s">
        <v>3372</v>
      </c>
    </row>
    <row r="3369" spans="1:6" x14ac:dyDescent="0.25">
      <c r="A3369" s="182">
        <v>40008979</v>
      </c>
      <c r="B3369" s="182" t="s">
        <v>3488</v>
      </c>
      <c r="C3369" s="182" t="s">
        <v>224</v>
      </c>
      <c r="D3369" s="182" t="s">
        <v>315</v>
      </c>
      <c r="E3369" s="182" t="s">
        <v>316</v>
      </c>
      <c r="F3369" s="182" t="s">
        <v>316</v>
      </c>
    </row>
    <row r="3370" spans="1:6" x14ac:dyDescent="0.25">
      <c r="A3370" s="182">
        <v>40009436</v>
      </c>
      <c r="B3370" s="182" t="s">
        <v>3489</v>
      </c>
      <c r="C3370" s="182" t="s">
        <v>224</v>
      </c>
      <c r="D3370" s="182" t="s">
        <v>3371</v>
      </c>
      <c r="E3370" s="182" t="s">
        <v>3372</v>
      </c>
      <c r="F3370" s="182" t="s">
        <v>3372</v>
      </c>
    </row>
    <row r="3371" spans="1:6" x14ac:dyDescent="0.25">
      <c r="A3371" s="182">
        <v>40008696</v>
      </c>
      <c r="B3371" s="182" t="s">
        <v>3490</v>
      </c>
      <c r="C3371" s="182" t="s">
        <v>224</v>
      </c>
      <c r="D3371" s="182" t="s">
        <v>3371</v>
      </c>
      <c r="E3371" s="182" t="s">
        <v>3372</v>
      </c>
      <c r="F3371" s="182" t="s">
        <v>3372</v>
      </c>
    </row>
    <row r="3372" spans="1:6" x14ac:dyDescent="0.25">
      <c r="A3372" s="182">
        <v>40007684</v>
      </c>
      <c r="B3372" s="182" t="s">
        <v>3491</v>
      </c>
      <c r="C3372" s="182" t="s">
        <v>224</v>
      </c>
      <c r="D3372" s="182" t="s">
        <v>3371</v>
      </c>
      <c r="E3372" s="182" t="s">
        <v>3372</v>
      </c>
      <c r="F3372" s="182" t="s">
        <v>3372</v>
      </c>
    </row>
    <row r="3373" spans="1:6" x14ac:dyDescent="0.25">
      <c r="A3373" s="182">
        <v>40008394</v>
      </c>
      <c r="B3373" s="182" t="s">
        <v>3492</v>
      </c>
      <c r="C3373" s="182" t="s">
        <v>224</v>
      </c>
      <c r="D3373" s="182" t="s">
        <v>3371</v>
      </c>
      <c r="E3373" s="182" t="s">
        <v>3372</v>
      </c>
      <c r="F3373" s="182" t="s">
        <v>3372</v>
      </c>
    </row>
    <row r="3374" spans="1:6" x14ac:dyDescent="0.25">
      <c r="A3374" s="182">
        <v>40006641</v>
      </c>
      <c r="B3374" s="182" t="s">
        <v>3493</v>
      </c>
      <c r="C3374" s="182" t="s">
        <v>224</v>
      </c>
      <c r="D3374" s="182" t="s">
        <v>3371</v>
      </c>
      <c r="E3374" s="182" t="s">
        <v>3372</v>
      </c>
      <c r="F3374" s="182" t="s">
        <v>3372</v>
      </c>
    </row>
    <row r="3375" spans="1:6" x14ac:dyDescent="0.25">
      <c r="A3375" s="182">
        <v>40006568</v>
      </c>
      <c r="B3375" s="182" t="s">
        <v>3494</v>
      </c>
      <c r="C3375" s="182" t="s">
        <v>224</v>
      </c>
      <c r="D3375" s="182" t="s">
        <v>3371</v>
      </c>
      <c r="E3375" s="182" t="s">
        <v>3372</v>
      </c>
      <c r="F3375" s="182" t="s">
        <v>3372</v>
      </c>
    </row>
    <row r="3376" spans="1:6" x14ac:dyDescent="0.25">
      <c r="A3376" s="182">
        <v>40006678</v>
      </c>
      <c r="B3376" s="182" t="s">
        <v>3495</v>
      </c>
      <c r="C3376" s="182" t="s">
        <v>224</v>
      </c>
      <c r="D3376" s="182" t="s">
        <v>3371</v>
      </c>
      <c r="E3376" s="182" t="s">
        <v>3372</v>
      </c>
      <c r="F3376" s="182" t="s">
        <v>3372</v>
      </c>
    </row>
    <row r="3377" spans="1:6" x14ac:dyDescent="0.25">
      <c r="A3377" s="182">
        <v>40006276</v>
      </c>
      <c r="B3377" s="182" t="s">
        <v>3496</v>
      </c>
      <c r="C3377" s="182" t="s">
        <v>224</v>
      </c>
      <c r="D3377" s="182" t="s">
        <v>3371</v>
      </c>
      <c r="E3377" s="182" t="s">
        <v>3372</v>
      </c>
      <c r="F3377" s="182" t="s">
        <v>3372</v>
      </c>
    </row>
    <row r="3378" spans="1:6" x14ac:dyDescent="0.25">
      <c r="A3378" s="182">
        <v>40009300</v>
      </c>
      <c r="B3378" s="182" t="s">
        <v>3497</v>
      </c>
      <c r="C3378" s="182" t="s">
        <v>224</v>
      </c>
      <c r="D3378" s="182" t="s">
        <v>3371</v>
      </c>
      <c r="E3378" s="182" t="s">
        <v>3372</v>
      </c>
      <c r="F3378" s="182" t="s">
        <v>3372</v>
      </c>
    </row>
    <row r="3379" spans="1:6" x14ac:dyDescent="0.25">
      <c r="A3379" s="182">
        <v>40000698</v>
      </c>
      <c r="B3379" s="182" t="s">
        <v>3497</v>
      </c>
      <c r="C3379" s="182" t="s">
        <v>224</v>
      </c>
      <c r="D3379" s="182" t="s">
        <v>3371</v>
      </c>
      <c r="E3379" s="182" t="s">
        <v>3372</v>
      </c>
      <c r="F3379" s="182" t="s">
        <v>3372</v>
      </c>
    </row>
    <row r="3380" spans="1:6" x14ac:dyDescent="0.25">
      <c r="A3380" s="182">
        <v>40003765</v>
      </c>
      <c r="B3380" s="182" t="s">
        <v>3498</v>
      </c>
      <c r="C3380" s="182" t="s">
        <v>224</v>
      </c>
      <c r="D3380" s="182" t="s">
        <v>322</v>
      </c>
      <c r="E3380" s="182" t="s">
        <v>323</v>
      </c>
      <c r="F3380" s="182" t="s">
        <v>323</v>
      </c>
    </row>
    <row r="3381" spans="1:6" x14ac:dyDescent="0.25">
      <c r="A3381" s="182">
        <v>40007754</v>
      </c>
      <c r="B3381" s="182" t="s">
        <v>3499</v>
      </c>
      <c r="C3381" s="182" t="s">
        <v>224</v>
      </c>
      <c r="D3381" s="182" t="s">
        <v>322</v>
      </c>
      <c r="E3381" s="182" t="s">
        <v>323</v>
      </c>
      <c r="F3381" s="182" t="s">
        <v>323</v>
      </c>
    </row>
    <row r="3382" spans="1:6" x14ac:dyDescent="0.25">
      <c r="A3382" s="182">
        <v>40008977</v>
      </c>
      <c r="B3382" s="182" t="s">
        <v>3500</v>
      </c>
      <c r="C3382" s="182" t="s">
        <v>224</v>
      </c>
      <c r="D3382" s="182" t="s">
        <v>249</v>
      </c>
      <c r="E3382" s="182" t="s">
        <v>250</v>
      </c>
      <c r="F3382" s="182" t="s">
        <v>250</v>
      </c>
    </row>
    <row r="3383" spans="1:6" x14ac:dyDescent="0.25">
      <c r="A3383" s="182">
        <v>40007778</v>
      </c>
      <c r="B3383" s="182" t="s">
        <v>3501</v>
      </c>
      <c r="C3383" s="182" t="s">
        <v>224</v>
      </c>
      <c r="D3383" s="182" t="s">
        <v>333</v>
      </c>
      <c r="E3383" s="182" t="s">
        <v>334</v>
      </c>
      <c r="F3383" s="182" t="s">
        <v>334</v>
      </c>
    </row>
    <row r="3384" spans="1:6" x14ac:dyDescent="0.25">
      <c r="A3384" s="182">
        <v>40006500</v>
      </c>
      <c r="B3384" s="182" t="s">
        <v>3502</v>
      </c>
      <c r="C3384" s="182" t="s">
        <v>224</v>
      </c>
      <c r="D3384" s="182" t="s">
        <v>309</v>
      </c>
      <c r="E3384" s="182" t="s">
        <v>310</v>
      </c>
      <c r="F3384" s="182" t="s">
        <v>310</v>
      </c>
    </row>
    <row r="3385" spans="1:6" x14ac:dyDescent="0.25">
      <c r="A3385" s="182">
        <v>40420385</v>
      </c>
      <c r="B3385" s="182" t="s">
        <v>3503</v>
      </c>
      <c r="C3385" s="182" t="s">
        <v>231</v>
      </c>
      <c r="D3385" s="182" t="s">
        <v>285</v>
      </c>
      <c r="E3385" s="182" t="s">
        <v>286</v>
      </c>
      <c r="F3385" s="182" t="s">
        <v>286</v>
      </c>
    </row>
    <row r="3386" spans="1:6" x14ac:dyDescent="0.25">
      <c r="A3386" s="182">
        <v>40424293</v>
      </c>
      <c r="B3386" s="182" t="s">
        <v>3504</v>
      </c>
      <c r="C3386" s="182" t="s">
        <v>231</v>
      </c>
      <c r="D3386" s="182" t="s">
        <v>242</v>
      </c>
      <c r="E3386" s="182" t="s">
        <v>243</v>
      </c>
      <c r="F3386" s="182" t="s">
        <v>243</v>
      </c>
    </row>
    <row r="3387" spans="1:6" x14ac:dyDescent="0.25">
      <c r="A3387" s="182">
        <v>40006217</v>
      </c>
      <c r="B3387" s="182" t="s">
        <v>3505</v>
      </c>
      <c r="C3387" s="182" t="s">
        <v>224</v>
      </c>
      <c r="D3387" s="182" t="s">
        <v>445</v>
      </c>
      <c r="E3387" s="182" t="s">
        <v>446</v>
      </c>
      <c r="F3387" s="182" t="s">
        <v>446</v>
      </c>
    </row>
    <row r="3388" spans="1:6" x14ac:dyDescent="0.25">
      <c r="A3388" s="182">
        <v>40003089</v>
      </c>
      <c r="B3388" s="182" t="s">
        <v>3506</v>
      </c>
      <c r="C3388" s="182" t="s">
        <v>224</v>
      </c>
      <c r="D3388" s="182" t="s">
        <v>1994</v>
      </c>
      <c r="E3388" s="182" t="s">
        <v>1995</v>
      </c>
      <c r="F3388" s="182" t="s">
        <v>1995</v>
      </c>
    </row>
    <row r="3389" spans="1:6" x14ac:dyDescent="0.25">
      <c r="A3389" s="182">
        <v>40006040</v>
      </c>
      <c r="B3389" s="182" t="s">
        <v>3507</v>
      </c>
      <c r="C3389" s="182" t="s">
        <v>224</v>
      </c>
      <c r="D3389" s="182" t="s">
        <v>315</v>
      </c>
      <c r="E3389" s="182" t="s">
        <v>316</v>
      </c>
      <c r="F3389" s="182" t="s">
        <v>316</v>
      </c>
    </row>
    <row r="3390" spans="1:6" x14ac:dyDescent="0.25">
      <c r="A3390" s="182">
        <v>40000736</v>
      </c>
      <c r="B3390" s="182" t="s">
        <v>3507</v>
      </c>
      <c r="C3390" s="182" t="s">
        <v>224</v>
      </c>
      <c r="D3390" s="182" t="s">
        <v>438</v>
      </c>
      <c r="E3390" s="182" t="s">
        <v>439</v>
      </c>
      <c r="F3390" s="182" t="s">
        <v>439</v>
      </c>
    </row>
    <row r="3391" spans="1:6" x14ac:dyDescent="0.25">
      <c r="A3391" s="182">
        <v>40006117</v>
      </c>
      <c r="B3391" s="182" t="s">
        <v>3508</v>
      </c>
      <c r="C3391" s="182" t="s">
        <v>224</v>
      </c>
      <c r="D3391" s="182" t="s">
        <v>1733</v>
      </c>
      <c r="E3391" s="182" t="s">
        <v>1734</v>
      </c>
      <c r="F3391" s="182" t="s">
        <v>1734</v>
      </c>
    </row>
    <row r="3392" spans="1:6" x14ac:dyDescent="0.25">
      <c r="A3392" s="182">
        <v>40005798</v>
      </c>
      <c r="B3392" s="182" t="s">
        <v>3509</v>
      </c>
      <c r="C3392" s="182" t="s">
        <v>224</v>
      </c>
      <c r="D3392" s="182" t="s">
        <v>445</v>
      </c>
      <c r="E3392" s="182" t="s">
        <v>446</v>
      </c>
      <c r="F3392" s="182" t="s">
        <v>446</v>
      </c>
    </row>
    <row r="3393" spans="1:6" x14ac:dyDescent="0.25">
      <c r="A3393" s="182">
        <v>40006222</v>
      </c>
      <c r="B3393" s="182" t="s">
        <v>3510</v>
      </c>
      <c r="C3393" s="182" t="s">
        <v>224</v>
      </c>
      <c r="D3393" s="182" t="s">
        <v>445</v>
      </c>
      <c r="E3393" s="182" t="s">
        <v>446</v>
      </c>
      <c r="F3393" s="182" t="s">
        <v>446</v>
      </c>
    </row>
    <row r="3394" spans="1:6" x14ac:dyDescent="0.25">
      <c r="A3394" s="182">
        <v>40005600</v>
      </c>
      <c r="B3394" s="182" t="s">
        <v>3511</v>
      </c>
      <c r="C3394" s="182" t="s">
        <v>224</v>
      </c>
      <c r="D3394" s="182" t="s">
        <v>228</v>
      </c>
      <c r="E3394" s="182" t="s">
        <v>229</v>
      </c>
      <c r="F3394" s="182" t="s">
        <v>229</v>
      </c>
    </row>
    <row r="3395" spans="1:6" x14ac:dyDescent="0.25">
      <c r="A3395" s="182">
        <v>40003692</v>
      </c>
      <c r="B3395" s="182" t="s">
        <v>3512</v>
      </c>
      <c r="C3395" s="182" t="s">
        <v>224</v>
      </c>
      <c r="D3395" s="182" t="s">
        <v>322</v>
      </c>
      <c r="E3395" s="182" t="s">
        <v>323</v>
      </c>
      <c r="F3395" s="182" t="s">
        <v>323</v>
      </c>
    </row>
    <row r="3396" spans="1:6" x14ac:dyDescent="0.25">
      <c r="A3396" s="182">
        <v>40009145</v>
      </c>
      <c r="B3396" s="182" t="s">
        <v>3513</v>
      </c>
      <c r="C3396" s="182" t="s">
        <v>224</v>
      </c>
      <c r="D3396" s="182" t="s">
        <v>333</v>
      </c>
      <c r="E3396" s="182" t="s">
        <v>334</v>
      </c>
      <c r="F3396" s="182" t="s">
        <v>334</v>
      </c>
    </row>
    <row r="3397" spans="1:6" x14ac:dyDescent="0.25">
      <c r="A3397" s="182">
        <v>40008059</v>
      </c>
      <c r="B3397" s="182" t="s">
        <v>3513</v>
      </c>
      <c r="C3397" s="182" t="s">
        <v>224</v>
      </c>
      <c r="D3397" s="182" t="s">
        <v>256</v>
      </c>
      <c r="E3397" s="182" t="s">
        <v>257</v>
      </c>
      <c r="F3397" s="182" t="s">
        <v>257</v>
      </c>
    </row>
    <row r="3398" spans="1:6" x14ac:dyDescent="0.25">
      <c r="A3398" s="182">
        <v>40002103</v>
      </c>
      <c r="B3398" s="182" t="s">
        <v>3514</v>
      </c>
      <c r="C3398" s="182" t="s">
        <v>224</v>
      </c>
      <c r="D3398" s="182" t="s">
        <v>249</v>
      </c>
      <c r="E3398" s="182" t="s">
        <v>250</v>
      </c>
      <c r="F3398" s="182" t="s">
        <v>250</v>
      </c>
    </row>
    <row r="3399" spans="1:6" x14ac:dyDescent="0.25">
      <c r="A3399" s="182">
        <v>40005150</v>
      </c>
      <c r="B3399" s="182" t="s">
        <v>3515</v>
      </c>
      <c r="C3399" s="182" t="s">
        <v>224</v>
      </c>
      <c r="D3399" s="182" t="s">
        <v>279</v>
      </c>
      <c r="E3399" s="182" t="s">
        <v>280</v>
      </c>
      <c r="F3399" s="182" t="s">
        <v>280</v>
      </c>
    </row>
    <row r="3400" spans="1:6" x14ac:dyDescent="0.25">
      <c r="A3400" s="182">
        <v>40009048</v>
      </c>
      <c r="B3400" s="182" t="s">
        <v>3516</v>
      </c>
      <c r="C3400" s="182" t="s">
        <v>224</v>
      </c>
      <c r="D3400" s="182" t="s">
        <v>262</v>
      </c>
      <c r="E3400" s="182" t="s">
        <v>263</v>
      </c>
      <c r="F3400" s="182" t="s">
        <v>263</v>
      </c>
    </row>
    <row r="3401" spans="1:6" x14ac:dyDescent="0.25">
      <c r="A3401" s="182">
        <v>40008762</v>
      </c>
      <c r="B3401" s="182" t="s">
        <v>3516</v>
      </c>
      <c r="C3401" s="182" t="s">
        <v>224</v>
      </c>
      <c r="D3401" s="182" t="s">
        <v>309</v>
      </c>
      <c r="E3401" s="182" t="s">
        <v>310</v>
      </c>
      <c r="F3401" s="182" t="s">
        <v>310</v>
      </c>
    </row>
    <row r="3402" spans="1:6" x14ac:dyDescent="0.25">
      <c r="A3402" s="182">
        <v>40009015</v>
      </c>
      <c r="B3402" s="182" t="s">
        <v>3517</v>
      </c>
      <c r="C3402" s="182" t="s">
        <v>224</v>
      </c>
      <c r="D3402" s="182" t="s">
        <v>262</v>
      </c>
      <c r="E3402" s="182" t="s">
        <v>263</v>
      </c>
      <c r="F3402" s="182" t="s">
        <v>263</v>
      </c>
    </row>
    <row r="3403" spans="1:6" x14ac:dyDescent="0.25">
      <c r="A3403" s="182">
        <v>40008781</v>
      </c>
      <c r="B3403" s="182" t="s">
        <v>3518</v>
      </c>
      <c r="C3403" s="182" t="s">
        <v>224</v>
      </c>
      <c r="D3403" s="182" t="s">
        <v>309</v>
      </c>
      <c r="E3403" s="182" t="s">
        <v>310</v>
      </c>
      <c r="F3403" s="182" t="s">
        <v>310</v>
      </c>
    </row>
    <row r="3404" spans="1:6" x14ac:dyDescent="0.25">
      <c r="A3404" s="182">
        <v>40008747</v>
      </c>
      <c r="B3404" s="182" t="s">
        <v>3519</v>
      </c>
      <c r="C3404" s="182" t="s">
        <v>224</v>
      </c>
      <c r="D3404" s="182" t="s">
        <v>309</v>
      </c>
      <c r="E3404" s="182" t="s">
        <v>310</v>
      </c>
      <c r="F3404" s="182" t="s">
        <v>310</v>
      </c>
    </row>
    <row r="3405" spans="1:6" x14ac:dyDescent="0.25">
      <c r="A3405" s="182">
        <v>40004173</v>
      </c>
      <c r="B3405" s="182" t="s">
        <v>3520</v>
      </c>
      <c r="C3405" s="182" t="s">
        <v>224</v>
      </c>
      <c r="D3405" s="182" t="s">
        <v>309</v>
      </c>
      <c r="E3405" s="182" t="s">
        <v>310</v>
      </c>
      <c r="F3405" s="182" t="s">
        <v>310</v>
      </c>
    </row>
    <row r="3406" spans="1:6" x14ac:dyDescent="0.25">
      <c r="A3406" s="182">
        <v>40000137</v>
      </c>
      <c r="B3406" s="182" t="s">
        <v>3521</v>
      </c>
      <c r="C3406" s="182" t="s">
        <v>224</v>
      </c>
      <c r="D3406" s="182" t="s">
        <v>252</v>
      </c>
      <c r="E3406" s="182" t="s">
        <v>253</v>
      </c>
      <c r="F3406" s="182" t="s">
        <v>253</v>
      </c>
    </row>
    <row r="3407" spans="1:6" x14ac:dyDescent="0.25">
      <c r="A3407" s="182">
        <v>40005086</v>
      </c>
      <c r="B3407" s="182" t="s">
        <v>3522</v>
      </c>
      <c r="C3407" s="182" t="s">
        <v>224</v>
      </c>
      <c r="D3407" s="182" t="s">
        <v>268</v>
      </c>
      <c r="E3407" s="182" t="s">
        <v>269</v>
      </c>
      <c r="F3407" s="182" t="s">
        <v>269</v>
      </c>
    </row>
    <row r="3408" spans="1:6" x14ac:dyDescent="0.25">
      <c r="A3408" s="182">
        <v>40421521</v>
      </c>
      <c r="B3408" s="182" t="s">
        <v>3523</v>
      </c>
      <c r="C3408" s="182" t="s">
        <v>231</v>
      </c>
      <c r="D3408" s="182" t="s">
        <v>236</v>
      </c>
      <c r="E3408" s="182" t="s">
        <v>237</v>
      </c>
      <c r="F3408" s="182" t="s">
        <v>237</v>
      </c>
    </row>
    <row r="3409" spans="1:6" x14ac:dyDescent="0.25">
      <c r="A3409" s="182">
        <v>40420815</v>
      </c>
      <c r="B3409" s="182" t="s">
        <v>3523</v>
      </c>
      <c r="C3409" s="182" t="s">
        <v>231</v>
      </c>
      <c r="D3409" s="182" t="s">
        <v>232</v>
      </c>
      <c r="E3409" s="182" t="s">
        <v>233</v>
      </c>
      <c r="F3409" s="182" t="s">
        <v>233</v>
      </c>
    </row>
    <row r="3410" spans="1:6" x14ac:dyDescent="0.25">
      <c r="A3410" s="182">
        <v>40005664</v>
      </c>
      <c r="B3410" s="182" t="s">
        <v>3524</v>
      </c>
      <c r="C3410" s="182" t="s">
        <v>224</v>
      </c>
      <c r="D3410" s="182" t="s">
        <v>363</v>
      </c>
      <c r="E3410" s="182" t="s">
        <v>364</v>
      </c>
      <c r="F3410" s="182" t="s">
        <v>364</v>
      </c>
    </row>
    <row r="3411" spans="1:6" x14ac:dyDescent="0.25">
      <c r="A3411" s="182">
        <v>40007269</v>
      </c>
      <c r="B3411" s="182" t="s">
        <v>3525</v>
      </c>
      <c r="C3411" s="182" t="s">
        <v>224</v>
      </c>
      <c r="D3411" s="182" t="s">
        <v>363</v>
      </c>
      <c r="E3411" s="182" t="s">
        <v>364</v>
      </c>
      <c r="F3411" s="182" t="s">
        <v>364</v>
      </c>
    </row>
    <row r="3412" spans="1:6" x14ac:dyDescent="0.25">
      <c r="A3412" s="182">
        <v>40008293</v>
      </c>
      <c r="B3412" s="182" t="s">
        <v>3526</v>
      </c>
      <c r="C3412" s="182" t="s">
        <v>224</v>
      </c>
      <c r="D3412" s="182" t="s">
        <v>279</v>
      </c>
      <c r="E3412" s="182" t="s">
        <v>280</v>
      </c>
      <c r="F3412" s="182" t="s">
        <v>280</v>
      </c>
    </row>
    <row r="3413" spans="1:6" x14ac:dyDescent="0.25">
      <c r="A3413" s="182">
        <v>40006279</v>
      </c>
      <c r="B3413" s="182" t="s">
        <v>3527</v>
      </c>
      <c r="C3413" s="182" t="s">
        <v>224</v>
      </c>
      <c r="D3413" s="182" t="s">
        <v>309</v>
      </c>
      <c r="E3413" s="182" t="s">
        <v>310</v>
      </c>
      <c r="F3413" s="182" t="s">
        <v>310</v>
      </c>
    </row>
    <row r="3414" spans="1:6" x14ac:dyDescent="0.25">
      <c r="A3414" s="182">
        <v>40003653</v>
      </c>
      <c r="B3414" s="182" t="s">
        <v>3528</v>
      </c>
      <c r="C3414" s="182" t="s">
        <v>224</v>
      </c>
      <c r="D3414" s="182" t="s">
        <v>265</v>
      </c>
      <c r="E3414" s="182" t="s">
        <v>266</v>
      </c>
      <c r="F3414" s="182" t="s">
        <v>266</v>
      </c>
    </row>
    <row r="3415" spans="1:6" x14ac:dyDescent="0.25">
      <c r="A3415" s="182">
        <v>40420071</v>
      </c>
      <c r="B3415" s="182" t="s">
        <v>3529</v>
      </c>
      <c r="C3415" s="182" t="s">
        <v>231</v>
      </c>
      <c r="D3415" s="182" t="s">
        <v>236</v>
      </c>
      <c r="E3415" s="182" t="s">
        <v>237</v>
      </c>
      <c r="F3415" s="182" t="s">
        <v>237</v>
      </c>
    </row>
    <row r="3416" spans="1:6" x14ac:dyDescent="0.25">
      <c r="A3416" s="182">
        <v>40008265</v>
      </c>
      <c r="B3416" s="182" t="s">
        <v>3530</v>
      </c>
      <c r="C3416" s="182" t="s">
        <v>224</v>
      </c>
      <c r="D3416" s="182" t="s">
        <v>333</v>
      </c>
      <c r="E3416" s="182" t="s">
        <v>334</v>
      </c>
      <c r="F3416" s="182" t="s">
        <v>334</v>
      </c>
    </row>
    <row r="3417" spans="1:6" x14ac:dyDescent="0.25">
      <c r="A3417" s="182">
        <v>40007407</v>
      </c>
      <c r="B3417" s="182" t="s">
        <v>3530</v>
      </c>
      <c r="C3417" s="182" t="s">
        <v>224</v>
      </c>
      <c r="D3417" s="182" t="s">
        <v>225</v>
      </c>
      <c r="E3417" s="182" t="s">
        <v>226</v>
      </c>
      <c r="F3417" s="182" t="s">
        <v>226</v>
      </c>
    </row>
    <row r="3418" spans="1:6" x14ac:dyDescent="0.25">
      <c r="A3418" s="182">
        <v>40003606</v>
      </c>
      <c r="B3418" s="182" t="s">
        <v>3531</v>
      </c>
      <c r="C3418" s="182" t="s">
        <v>224</v>
      </c>
      <c r="D3418" s="182" t="s">
        <v>262</v>
      </c>
      <c r="E3418" s="182" t="s">
        <v>263</v>
      </c>
      <c r="F3418" s="182" t="s">
        <v>263</v>
      </c>
    </row>
    <row r="3419" spans="1:6" x14ac:dyDescent="0.25">
      <c r="A3419" s="182">
        <v>40009712</v>
      </c>
      <c r="B3419" s="182" t="s">
        <v>3532</v>
      </c>
      <c r="C3419" s="182" t="s">
        <v>224</v>
      </c>
      <c r="D3419" s="182" t="s">
        <v>449</v>
      </c>
      <c r="E3419" s="182" t="s">
        <v>450</v>
      </c>
      <c r="F3419" s="182" t="s">
        <v>450</v>
      </c>
    </row>
    <row r="3420" spans="1:6" x14ac:dyDescent="0.25">
      <c r="A3420" s="182">
        <v>40009830</v>
      </c>
      <c r="B3420" s="182" t="s">
        <v>3533</v>
      </c>
      <c r="C3420" s="182" t="s">
        <v>224</v>
      </c>
      <c r="D3420" s="182" t="s">
        <v>449</v>
      </c>
      <c r="E3420" s="182" t="s">
        <v>450</v>
      </c>
      <c r="F3420" s="182" t="s">
        <v>450</v>
      </c>
    </row>
    <row r="3421" spans="1:6" x14ac:dyDescent="0.25">
      <c r="A3421" s="182">
        <v>40008090</v>
      </c>
      <c r="B3421" s="182" t="s">
        <v>3533</v>
      </c>
      <c r="C3421" s="182" t="s">
        <v>224</v>
      </c>
      <c r="D3421" s="182" t="s">
        <v>449</v>
      </c>
      <c r="E3421" s="182" t="s">
        <v>450</v>
      </c>
      <c r="F3421" s="182" t="s">
        <v>450</v>
      </c>
    </row>
    <row r="3422" spans="1:6" x14ac:dyDescent="0.25">
      <c r="A3422" s="182">
        <v>40000020</v>
      </c>
      <c r="B3422" s="182" t="s">
        <v>3534</v>
      </c>
      <c r="C3422" s="182" t="s">
        <v>224</v>
      </c>
      <c r="D3422" s="182" t="s">
        <v>225</v>
      </c>
      <c r="E3422" s="182" t="s">
        <v>226</v>
      </c>
      <c r="F3422" s="182" t="s">
        <v>226</v>
      </c>
    </row>
    <row r="3423" spans="1:6" x14ac:dyDescent="0.25">
      <c r="A3423" s="182">
        <v>40000021</v>
      </c>
      <c r="B3423" s="182" t="s">
        <v>3535</v>
      </c>
      <c r="C3423" s="182" t="s">
        <v>224</v>
      </c>
      <c r="D3423" s="182" t="s">
        <v>225</v>
      </c>
      <c r="E3423" s="182" t="s">
        <v>226</v>
      </c>
      <c r="F3423" s="182" t="s">
        <v>226</v>
      </c>
    </row>
    <row r="3424" spans="1:6" x14ac:dyDescent="0.25">
      <c r="A3424" s="182">
        <v>40000305</v>
      </c>
      <c r="B3424" s="182" t="s">
        <v>3536</v>
      </c>
      <c r="C3424" s="182" t="s">
        <v>224</v>
      </c>
      <c r="D3424" s="182" t="s">
        <v>225</v>
      </c>
      <c r="E3424" s="182" t="s">
        <v>226</v>
      </c>
      <c r="F3424" s="182" t="s">
        <v>226</v>
      </c>
    </row>
    <row r="3425" spans="1:6" x14ac:dyDescent="0.25">
      <c r="A3425" s="182">
        <v>40421008</v>
      </c>
      <c r="B3425" s="182" t="s">
        <v>3537</v>
      </c>
      <c r="C3425" s="182" t="s">
        <v>231</v>
      </c>
      <c r="D3425" s="182" t="s">
        <v>232</v>
      </c>
      <c r="E3425" s="182" t="s">
        <v>233</v>
      </c>
      <c r="F3425" s="182" t="s">
        <v>233</v>
      </c>
    </row>
    <row r="3426" spans="1:6" x14ac:dyDescent="0.25">
      <c r="A3426" s="182">
        <v>40420318</v>
      </c>
      <c r="B3426" s="182" t="s">
        <v>3538</v>
      </c>
      <c r="C3426" s="182" t="s">
        <v>231</v>
      </c>
      <c r="D3426" s="182" t="s">
        <v>232</v>
      </c>
      <c r="E3426" s="182" t="s">
        <v>233</v>
      </c>
      <c r="F3426" s="182" t="s">
        <v>233</v>
      </c>
    </row>
    <row r="3427" spans="1:6" x14ac:dyDescent="0.25">
      <c r="A3427" s="182">
        <v>40008416</v>
      </c>
      <c r="B3427" s="182" t="s">
        <v>3539</v>
      </c>
      <c r="C3427" s="182" t="s">
        <v>224</v>
      </c>
      <c r="D3427" s="182" t="s">
        <v>228</v>
      </c>
      <c r="E3427" s="182" t="s">
        <v>229</v>
      </c>
      <c r="F3427" s="182" t="s">
        <v>229</v>
      </c>
    </row>
    <row r="3428" spans="1:6" x14ac:dyDescent="0.25">
      <c r="A3428" s="182">
        <v>40001488</v>
      </c>
      <c r="B3428" s="182" t="s">
        <v>3540</v>
      </c>
      <c r="C3428" s="182" t="s">
        <v>224</v>
      </c>
      <c r="D3428" s="182" t="s">
        <v>265</v>
      </c>
      <c r="E3428" s="182" t="s">
        <v>266</v>
      </c>
      <c r="F3428" s="182" t="s">
        <v>266</v>
      </c>
    </row>
    <row r="3429" spans="1:6" x14ac:dyDescent="0.25">
      <c r="A3429" s="182">
        <v>40420579</v>
      </c>
      <c r="B3429" s="182" t="s">
        <v>3541</v>
      </c>
      <c r="C3429" s="182" t="s">
        <v>231</v>
      </c>
      <c r="D3429" s="182" t="s">
        <v>285</v>
      </c>
      <c r="E3429" s="182" t="s">
        <v>286</v>
      </c>
      <c r="F3429" s="182" t="s">
        <v>286</v>
      </c>
    </row>
    <row r="3430" spans="1:6" x14ac:dyDescent="0.25">
      <c r="A3430" s="182">
        <v>40002428</v>
      </c>
      <c r="B3430" s="182" t="s">
        <v>3542</v>
      </c>
      <c r="C3430" s="182" t="s">
        <v>224</v>
      </c>
      <c r="D3430" s="182" t="s">
        <v>265</v>
      </c>
      <c r="E3430" s="182" t="s">
        <v>266</v>
      </c>
      <c r="F3430" s="182" t="s">
        <v>266</v>
      </c>
    </row>
    <row r="3431" spans="1:6" x14ac:dyDescent="0.25">
      <c r="A3431" s="182">
        <v>40006318</v>
      </c>
      <c r="B3431" s="182" t="s">
        <v>3543</v>
      </c>
      <c r="C3431" s="182" t="s">
        <v>224</v>
      </c>
      <c r="D3431" s="182" t="s">
        <v>265</v>
      </c>
      <c r="E3431" s="182" t="s">
        <v>266</v>
      </c>
      <c r="F3431" s="182" t="s">
        <v>266</v>
      </c>
    </row>
    <row r="3432" spans="1:6" x14ac:dyDescent="0.25">
      <c r="A3432" s="182">
        <v>40009823</v>
      </c>
      <c r="B3432" s="182" t="s">
        <v>3544</v>
      </c>
      <c r="C3432" s="182" t="s">
        <v>224</v>
      </c>
      <c r="D3432" s="182" t="s">
        <v>306</v>
      </c>
      <c r="E3432" s="182" t="s">
        <v>307</v>
      </c>
      <c r="F3432" s="182" t="s">
        <v>307</v>
      </c>
    </row>
    <row r="3433" spans="1:6" x14ac:dyDescent="0.25">
      <c r="A3433" s="182">
        <v>40420492</v>
      </c>
      <c r="B3433" s="182" t="s">
        <v>3545</v>
      </c>
      <c r="C3433" s="182" t="s">
        <v>231</v>
      </c>
      <c r="D3433" s="182" t="s">
        <v>232</v>
      </c>
      <c r="E3433" s="182" t="s">
        <v>233</v>
      </c>
      <c r="F3433" s="182" t="s">
        <v>233</v>
      </c>
    </row>
    <row r="3434" spans="1:6" x14ac:dyDescent="0.25">
      <c r="A3434" s="182">
        <v>40420797</v>
      </c>
      <c r="B3434" s="182" t="s">
        <v>3546</v>
      </c>
      <c r="C3434" s="182" t="s">
        <v>231</v>
      </c>
      <c r="D3434" s="182" t="s">
        <v>236</v>
      </c>
      <c r="E3434" s="182" t="s">
        <v>237</v>
      </c>
      <c r="F3434" s="182" t="s">
        <v>237</v>
      </c>
    </row>
    <row r="3435" spans="1:6" x14ac:dyDescent="0.25">
      <c r="A3435" s="182">
        <v>40006321</v>
      </c>
      <c r="B3435" s="182" t="s">
        <v>3547</v>
      </c>
      <c r="C3435" s="182" t="s">
        <v>224</v>
      </c>
      <c r="D3435" s="182" t="s">
        <v>249</v>
      </c>
      <c r="E3435" s="182" t="s">
        <v>250</v>
      </c>
      <c r="F3435" s="182" t="s">
        <v>250</v>
      </c>
    </row>
    <row r="3436" spans="1:6" x14ac:dyDescent="0.25">
      <c r="A3436" s="182">
        <v>40420053</v>
      </c>
      <c r="B3436" s="182" t="s">
        <v>3548</v>
      </c>
      <c r="C3436" s="182" t="s">
        <v>231</v>
      </c>
      <c r="D3436" s="182" t="s">
        <v>236</v>
      </c>
      <c r="E3436" s="182" t="s">
        <v>237</v>
      </c>
      <c r="F3436" s="182" t="s">
        <v>237</v>
      </c>
    </row>
    <row r="3437" spans="1:6" x14ac:dyDescent="0.25">
      <c r="A3437" s="182">
        <v>40006492</v>
      </c>
      <c r="B3437" s="182" t="s">
        <v>3549</v>
      </c>
      <c r="C3437" s="182" t="s">
        <v>224</v>
      </c>
      <c r="D3437" s="182" t="s">
        <v>303</v>
      </c>
      <c r="E3437" s="182" t="s">
        <v>304</v>
      </c>
      <c r="F3437" s="182" t="s">
        <v>304</v>
      </c>
    </row>
    <row r="3438" spans="1:6" x14ac:dyDescent="0.25">
      <c r="A3438" s="182">
        <v>40005823</v>
      </c>
      <c r="B3438" s="182" t="s">
        <v>3550</v>
      </c>
      <c r="C3438" s="182" t="s">
        <v>224</v>
      </c>
      <c r="D3438" s="182" t="s">
        <v>306</v>
      </c>
      <c r="E3438" s="182" t="s">
        <v>307</v>
      </c>
      <c r="F3438" s="182" t="s">
        <v>307</v>
      </c>
    </row>
    <row r="3439" spans="1:6" x14ac:dyDescent="0.25">
      <c r="A3439" s="182">
        <v>40421140</v>
      </c>
      <c r="B3439" s="182" t="s">
        <v>3551</v>
      </c>
      <c r="C3439" s="182" t="s">
        <v>231</v>
      </c>
      <c r="D3439" s="182" t="s">
        <v>236</v>
      </c>
      <c r="E3439" s="182" t="s">
        <v>237</v>
      </c>
      <c r="F3439" s="182" t="s">
        <v>237</v>
      </c>
    </row>
    <row r="3440" spans="1:6" x14ac:dyDescent="0.25">
      <c r="A3440" s="182">
        <v>40005177</v>
      </c>
      <c r="B3440" s="182" t="s">
        <v>3552</v>
      </c>
      <c r="C3440" s="182" t="s">
        <v>224</v>
      </c>
      <c r="D3440" s="182" t="s">
        <v>333</v>
      </c>
      <c r="E3440" s="182" t="s">
        <v>334</v>
      </c>
      <c r="F3440" s="182" t="s">
        <v>334</v>
      </c>
    </row>
    <row r="3441" spans="1:6" x14ac:dyDescent="0.25">
      <c r="A3441" s="182">
        <v>40007212</v>
      </c>
      <c r="B3441" s="182" t="s">
        <v>3553</v>
      </c>
      <c r="C3441" s="182" t="s">
        <v>224</v>
      </c>
      <c r="D3441" s="182" t="s">
        <v>449</v>
      </c>
      <c r="E3441" s="182" t="s">
        <v>450</v>
      </c>
      <c r="F3441" s="182" t="s">
        <v>450</v>
      </c>
    </row>
    <row r="3442" spans="1:6" x14ac:dyDescent="0.25">
      <c r="A3442" s="182">
        <v>40006452</v>
      </c>
      <c r="B3442" s="182" t="s">
        <v>3554</v>
      </c>
      <c r="C3442" s="182" t="s">
        <v>224</v>
      </c>
      <c r="D3442" s="182" t="s">
        <v>404</v>
      </c>
      <c r="E3442" s="182" t="s">
        <v>405</v>
      </c>
      <c r="F3442" s="182" t="s">
        <v>405</v>
      </c>
    </row>
    <row r="3443" spans="1:6" x14ac:dyDescent="0.25">
      <c r="A3443" s="182">
        <v>40007330</v>
      </c>
      <c r="B3443" s="182" t="s">
        <v>3555</v>
      </c>
      <c r="C3443" s="182" t="s">
        <v>224</v>
      </c>
      <c r="D3443" s="182" t="s">
        <v>404</v>
      </c>
      <c r="E3443" s="182" t="s">
        <v>405</v>
      </c>
      <c r="F3443" s="182" t="s">
        <v>405</v>
      </c>
    </row>
    <row r="3444" spans="1:6" x14ac:dyDescent="0.25">
      <c r="A3444" s="182">
        <v>40006504</v>
      </c>
      <c r="B3444" s="182" t="s">
        <v>3556</v>
      </c>
      <c r="C3444" s="182" t="s">
        <v>224</v>
      </c>
      <c r="D3444" s="182" t="s">
        <v>271</v>
      </c>
      <c r="E3444" s="182" t="s">
        <v>272</v>
      </c>
      <c r="F3444" s="182" t="s">
        <v>272</v>
      </c>
    </row>
    <row r="3445" spans="1:6" x14ac:dyDescent="0.25">
      <c r="A3445" s="182">
        <v>40005476</v>
      </c>
      <c r="B3445" s="182" t="s">
        <v>3557</v>
      </c>
      <c r="C3445" s="182" t="s">
        <v>224</v>
      </c>
      <c r="D3445" s="182" t="s">
        <v>249</v>
      </c>
      <c r="E3445" s="182" t="s">
        <v>250</v>
      </c>
      <c r="F3445" s="182" t="s">
        <v>250</v>
      </c>
    </row>
    <row r="3446" spans="1:6" x14ac:dyDescent="0.25">
      <c r="A3446" s="182">
        <v>40003420</v>
      </c>
      <c r="B3446" s="182" t="s">
        <v>3558</v>
      </c>
      <c r="C3446" s="182" t="s">
        <v>224</v>
      </c>
      <c r="D3446" s="182" t="s">
        <v>262</v>
      </c>
      <c r="E3446" s="182" t="s">
        <v>263</v>
      </c>
      <c r="F3446" s="182" t="s">
        <v>263</v>
      </c>
    </row>
    <row r="3447" spans="1:6" x14ac:dyDescent="0.25">
      <c r="A3447" s="182">
        <v>40005329</v>
      </c>
      <c r="B3447" s="182" t="s">
        <v>3559</v>
      </c>
      <c r="C3447" s="182" t="s">
        <v>224</v>
      </c>
      <c r="D3447" s="182" t="s">
        <v>268</v>
      </c>
      <c r="E3447" s="182" t="s">
        <v>269</v>
      </c>
      <c r="F3447" s="182" t="s">
        <v>269</v>
      </c>
    </row>
    <row r="3448" spans="1:6" x14ac:dyDescent="0.25">
      <c r="A3448" s="182">
        <v>40008167</v>
      </c>
      <c r="B3448" s="182" t="s">
        <v>3560</v>
      </c>
      <c r="C3448" s="182" t="s">
        <v>224</v>
      </c>
      <c r="D3448" s="182" t="s">
        <v>279</v>
      </c>
      <c r="E3448" s="182" t="s">
        <v>280</v>
      </c>
      <c r="F3448" s="182" t="s">
        <v>280</v>
      </c>
    </row>
    <row r="3449" spans="1:6" x14ac:dyDescent="0.25">
      <c r="A3449" s="182">
        <v>40001721</v>
      </c>
      <c r="B3449" s="182" t="s">
        <v>3561</v>
      </c>
      <c r="C3449" s="182" t="s">
        <v>224</v>
      </c>
      <c r="D3449" s="182" t="s">
        <v>303</v>
      </c>
      <c r="E3449" s="182" t="s">
        <v>304</v>
      </c>
      <c r="F3449" s="182" t="s">
        <v>304</v>
      </c>
    </row>
    <row r="3450" spans="1:6" x14ac:dyDescent="0.25">
      <c r="A3450" s="182">
        <v>40001885</v>
      </c>
      <c r="B3450" s="182" t="s">
        <v>3562</v>
      </c>
      <c r="C3450" s="182" t="s">
        <v>224</v>
      </c>
      <c r="D3450" s="182" t="s">
        <v>322</v>
      </c>
      <c r="E3450" s="182" t="s">
        <v>323</v>
      </c>
      <c r="F3450" s="182" t="s">
        <v>323</v>
      </c>
    </row>
    <row r="3451" spans="1:6" x14ac:dyDescent="0.25">
      <c r="A3451" s="182">
        <v>40007307</v>
      </c>
      <c r="B3451" s="182" t="s">
        <v>3563</v>
      </c>
      <c r="C3451" s="182" t="s">
        <v>224</v>
      </c>
      <c r="D3451" s="182" t="s">
        <v>277</v>
      </c>
      <c r="E3451" s="182" t="s">
        <v>278</v>
      </c>
      <c r="F3451" s="182" t="s">
        <v>278</v>
      </c>
    </row>
    <row r="3452" spans="1:6" x14ac:dyDescent="0.25">
      <c r="A3452" s="182">
        <v>40420423</v>
      </c>
      <c r="B3452" s="182" t="s">
        <v>3564</v>
      </c>
      <c r="C3452" s="182" t="s">
        <v>231</v>
      </c>
      <c r="D3452" s="182" t="s">
        <v>236</v>
      </c>
      <c r="E3452" s="182" t="s">
        <v>237</v>
      </c>
      <c r="F3452" s="182" t="s">
        <v>237</v>
      </c>
    </row>
    <row r="3453" spans="1:6" x14ac:dyDescent="0.25">
      <c r="A3453" s="182">
        <v>40420737</v>
      </c>
      <c r="B3453" s="182" t="s">
        <v>3565</v>
      </c>
      <c r="C3453" s="182" t="s">
        <v>231</v>
      </c>
      <c r="D3453" s="182" t="s">
        <v>236</v>
      </c>
      <c r="E3453" s="182" t="s">
        <v>237</v>
      </c>
      <c r="F3453" s="182" t="s">
        <v>237</v>
      </c>
    </row>
    <row r="3454" spans="1:6" x14ac:dyDescent="0.25">
      <c r="A3454" s="182">
        <v>40421051</v>
      </c>
      <c r="B3454" s="182" t="s">
        <v>3566</v>
      </c>
      <c r="C3454" s="182" t="s">
        <v>231</v>
      </c>
      <c r="D3454" s="182" t="s">
        <v>232</v>
      </c>
      <c r="E3454" s="182" t="s">
        <v>233</v>
      </c>
      <c r="F3454" s="182" t="s">
        <v>233</v>
      </c>
    </row>
    <row r="3455" spans="1:6" x14ac:dyDescent="0.25">
      <c r="A3455" s="182">
        <v>40005653</v>
      </c>
      <c r="B3455" s="182" t="s">
        <v>3567</v>
      </c>
      <c r="C3455" s="182" t="s">
        <v>224</v>
      </c>
      <c r="D3455" s="182" t="s">
        <v>342</v>
      </c>
      <c r="E3455" s="182" t="s">
        <v>343</v>
      </c>
      <c r="F3455" s="182" t="s">
        <v>343</v>
      </c>
    </row>
    <row r="3456" spans="1:6" x14ac:dyDescent="0.25">
      <c r="A3456" s="182">
        <v>40420436</v>
      </c>
      <c r="B3456" s="182" t="s">
        <v>3568</v>
      </c>
      <c r="C3456" s="182" t="s">
        <v>231</v>
      </c>
      <c r="D3456" s="182" t="s">
        <v>232</v>
      </c>
      <c r="E3456" s="182" t="s">
        <v>233</v>
      </c>
      <c r="F3456" s="182" t="s">
        <v>233</v>
      </c>
    </row>
    <row r="3457" spans="1:6" x14ac:dyDescent="0.25">
      <c r="A3457" s="182">
        <v>40000502</v>
      </c>
      <c r="B3457" s="182" t="s">
        <v>3569</v>
      </c>
      <c r="C3457" s="182" t="s">
        <v>224</v>
      </c>
      <c r="D3457" s="182" t="s">
        <v>306</v>
      </c>
      <c r="E3457" s="182" t="s">
        <v>307</v>
      </c>
      <c r="F3457" s="182" t="s">
        <v>307</v>
      </c>
    </row>
    <row r="3458" spans="1:6" x14ac:dyDescent="0.25">
      <c r="A3458" s="182">
        <v>40001729</v>
      </c>
      <c r="B3458" s="182" t="s">
        <v>3570</v>
      </c>
      <c r="C3458" s="182" t="s">
        <v>224</v>
      </c>
      <c r="D3458" s="182" t="s">
        <v>249</v>
      </c>
      <c r="E3458" s="182" t="s">
        <v>250</v>
      </c>
      <c r="F3458" s="182" t="s">
        <v>250</v>
      </c>
    </row>
    <row r="3459" spans="1:6" x14ac:dyDescent="0.25">
      <c r="A3459" s="182">
        <v>40002806</v>
      </c>
      <c r="B3459" s="182" t="s">
        <v>3571</v>
      </c>
      <c r="C3459" s="182" t="s">
        <v>224</v>
      </c>
      <c r="D3459" s="182" t="s">
        <v>333</v>
      </c>
      <c r="E3459" s="182" t="s">
        <v>334</v>
      </c>
      <c r="F3459" s="182" t="s">
        <v>334</v>
      </c>
    </row>
    <row r="3460" spans="1:6" x14ac:dyDescent="0.25">
      <c r="A3460" s="182">
        <v>40001553</v>
      </c>
      <c r="B3460" s="182" t="s">
        <v>3572</v>
      </c>
      <c r="C3460" s="182" t="s">
        <v>224</v>
      </c>
      <c r="D3460" s="182" t="s">
        <v>306</v>
      </c>
      <c r="E3460" s="182" t="s">
        <v>307</v>
      </c>
      <c r="F3460" s="182" t="s">
        <v>307</v>
      </c>
    </row>
    <row r="3461" spans="1:6" x14ac:dyDescent="0.25">
      <c r="A3461" s="182">
        <v>40420539</v>
      </c>
      <c r="B3461" s="182" t="s">
        <v>3573</v>
      </c>
      <c r="C3461" s="182" t="s">
        <v>231</v>
      </c>
      <c r="D3461" s="182" t="s">
        <v>236</v>
      </c>
      <c r="E3461" s="182" t="s">
        <v>237</v>
      </c>
      <c r="F3461" s="182" t="s">
        <v>237</v>
      </c>
    </row>
    <row r="3462" spans="1:6" x14ac:dyDescent="0.25">
      <c r="A3462" s="182">
        <v>40002311</v>
      </c>
      <c r="B3462" s="182" t="s">
        <v>3574</v>
      </c>
      <c r="C3462" s="182" t="s">
        <v>224</v>
      </c>
      <c r="D3462" s="182" t="s">
        <v>291</v>
      </c>
      <c r="E3462" s="182" t="s">
        <v>292</v>
      </c>
      <c r="F3462" s="182" t="s">
        <v>292</v>
      </c>
    </row>
    <row r="3463" spans="1:6" x14ac:dyDescent="0.25">
      <c r="A3463" s="182">
        <v>40420515</v>
      </c>
      <c r="B3463" s="182" t="s">
        <v>3575</v>
      </c>
      <c r="C3463" s="182" t="s">
        <v>231</v>
      </c>
      <c r="D3463" s="182" t="s">
        <v>232</v>
      </c>
      <c r="E3463" s="182" t="s">
        <v>233</v>
      </c>
      <c r="F3463" s="182" t="s">
        <v>233</v>
      </c>
    </row>
    <row r="3464" spans="1:6" x14ac:dyDescent="0.25">
      <c r="A3464" s="182">
        <v>40009822</v>
      </c>
      <c r="B3464" s="182" t="s">
        <v>3576</v>
      </c>
      <c r="C3464" s="182" t="s">
        <v>224</v>
      </c>
      <c r="D3464" s="182" t="s">
        <v>265</v>
      </c>
      <c r="E3464" s="182" t="s">
        <v>266</v>
      </c>
      <c r="F3464" s="182" t="s">
        <v>266</v>
      </c>
    </row>
    <row r="3465" spans="1:6" x14ac:dyDescent="0.25">
      <c r="A3465" s="182">
        <v>40010001</v>
      </c>
      <c r="B3465" s="182" t="s">
        <v>3577</v>
      </c>
      <c r="C3465" s="182" t="s">
        <v>224</v>
      </c>
      <c r="D3465" s="182" t="s">
        <v>333</v>
      </c>
      <c r="E3465" s="182" t="s">
        <v>334</v>
      </c>
      <c r="F3465" s="182" t="s">
        <v>334</v>
      </c>
    </row>
    <row r="3466" spans="1:6" x14ac:dyDescent="0.25">
      <c r="A3466" s="182">
        <v>40002332</v>
      </c>
      <c r="B3466" s="182" t="s">
        <v>3578</v>
      </c>
      <c r="C3466" s="182" t="s">
        <v>224</v>
      </c>
      <c r="D3466" s="182" t="s">
        <v>438</v>
      </c>
      <c r="E3466" s="182" t="s">
        <v>439</v>
      </c>
      <c r="F3466" s="182" t="s">
        <v>439</v>
      </c>
    </row>
    <row r="3467" spans="1:6" x14ac:dyDescent="0.25">
      <c r="A3467" s="182">
        <v>40001825</v>
      </c>
      <c r="B3467" s="182" t="s">
        <v>3579</v>
      </c>
      <c r="C3467" s="182" t="s">
        <v>224</v>
      </c>
      <c r="D3467" s="182" t="s">
        <v>306</v>
      </c>
      <c r="E3467" s="182" t="s">
        <v>307</v>
      </c>
      <c r="F3467" s="182" t="s">
        <v>307</v>
      </c>
    </row>
    <row r="3468" spans="1:6" x14ac:dyDescent="0.25">
      <c r="A3468" s="182">
        <v>40000342</v>
      </c>
      <c r="B3468" s="182" t="s">
        <v>3580</v>
      </c>
      <c r="C3468" s="182" t="s">
        <v>224</v>
      </c>
      <c r="D3468" s="182" t="s">
        <v>438</v>
      </c>
      <c r="E3468" s="182" t="s">
        <v>439</v>
      </c>
      <c r="F3468" s="182" t="s">
        <v>439</v>
      </c>
    </row>
    <row r="3469" spans="1:6" x14ac:dyDescent="0.25">
      <c r="A3469" s="182">
        <v>40008878</v>
      </c>
      <c r="B3469" s="182" t="s">
        <v>3581</v>
      </c>
      <c r="C3469" s="182" t="s">
        <v>224</v>
      </c>
      <c r="D3469" s="182" t="s">
        <v>265</v>
      </c>
      <c r="E3469" s="182" t="s">
        <v>266</v>
      </c>
      <c r="F3469" s="182" t="s">
        <v>266</v>
      </c>
    </row>
    <row r="3470" spans="1:6" x14ac:dyDescent="0.25">
      <c r="A3470" s="182">
        <v>40008531</v>
      </c>
      <c r="B3470" s="182" t="s">
        <v>3582</v>
      </c>
      <c r="C3470" s="182" t="s">
        <v>224</v>
      </c>
      <c r="D3470" s="182" t="s">
        <v>265</v>
      </c>
      <c r="E3470" s="182" t="s">
        <v>266</v>
      </c>
      <c r="F3470" s="182" t="s">
        <v>266</v>
      </c>
    </row>
    <row r="3471" spans="1:6" x14ac:dyDescent="0.25">
      <c r="A3471" s="182">
        <v>40002918</v>
      </c>
      <c r="B3471" s="182" t="s">
        <v>3583</v>
      </c>
      <c r="C3471" s="182" t="s">
        <v>224</v>
      </c>
      <c r="D3471" s="182" t="s">
        <v>228</v>
      </c>
      <c r="E3471" s="182" t="s">
        <v>229</v>
      </c>
      <c r="F3471" s="182" t="s">
        <v>229</v>
      </c>
    </row>
    <row r="3472" spans="1:6" x14ac:dyDescent="0.25">
      <c r="A3472" s="182">
        <v>40002885</v>
      </c>
      <c r="B3472" s="182" t="s">
        <v>3583</v>
      </c>
      <c r="C3472" s="182" t="s">
        <v>224</v>
      </c>
      <c r="D3472" s="182" t="s">
        <v>368</v>
      </c>
      <c r="E3472" s="182" t="s">
        <v>369</v>
      </c>
      <c r="F3472" s="182" t="s">
        <v>369</v>
      </c>
    </row>
    <row r="3473" spans="1:6" x14ac:dyDescent="0.25">
      <c r="A3473" s="182">
        <v>40001910</v>
      </c>
      <c r="B3473" s="182" t="s">
        <v>3583</v>
      </c>
      <c r="C3473" s="182" t="s">
        <v>224</v>
      </c>
      <c r="D3473" s="182" t="s">
        <v>368</v>
      </c>
      <c r="E3473" s="182" t="s">
        <v>369</v>
      </c>
      <c r="F3473" s="182" t="s">
        <v>369</v>
      </c>
    </row>
    <row r="3474" spans="1:6" x14ac:dyDescent="0.25">
      <c r="A3474" s="182">
        <v>40000586</v>
      </c>
      <c r="B3474" s="182" t="s">
        <v>3583</v>
      </c>
      <c r="C3474" s="182" t="s">
        <v>224</v>
      </c>
      <c r="D3474" s="182" t="s">
        <v>252</v>
      </c>
      <c r="E3474" s="182" t="s">
        <v>253</v>
      </c>
      <c r="F3474" s="182" t="s">
        <v>253</v>
      </c>
    </row>
    <row r="3475" spans="1:6" x14ac:dyDescent="0.25">
      <c r="A3475" s="182">
        <v>40000407</v>
      </c>
      <c r="B3475" s="182" t="s">
        <v>3584</v>
      </c>
      <c r="C3475" s="182" t="s">
        <v>224</v>
      </c>
      <c r="D3475" s="182" t="s">
        <v>342</v>
      </c>
      <c r="E3475" s="182" t="s">
        <v>343</v>
      </c>
      <c r="F3475" s="182" t="s">
        <v>343</v>
      </c>
    </row>
    <row r="3476" spans="1:6" x14ac:dyDescent="0.25">
      <c r="A3476" s="182">
        <v>40009557</v>
      </c>
      <c r="B3476" s="182" t="s">
        <v>3585</v>
      </c>
      <c r="C3476" s="182" t="s">
        <v>224</v>
      </c>
      <c r="D3476" s="182" t="s">
        <v>252</v>
      </c>
      <c r="E3476" s="182" t="s">
        <v>253</v>
      </c>
      <c r="F3476" s="182" t="s">
        <v>253</v>
      </c>
    </row>
    <row r="3477" spans="1:6" x14ac:dyDescent="0.25">
      <c r="A3477" s="182">
        <v>40420605</v>
      </c>
      <c r="B3477" s="182" t="s">
        <v>3586</v>
      </c>
      <c r="C3477" s="182" t="s">
        <v>231</v>
      </c>
      <c r="D3477" s="182" t="s">
        <v>232</v>
      </c>
      <c r="E3477" s="182" t="s">
        <v>233</v>
      </c>
      <c r="F3477" s="182" t="s">
        <v>233</v>
      </c>
    </row>
    <row r="3478" spans="1:6" x14ac:dyDescent="0.25">
      <c r="A3478" s="182">
        <v>40421455</v>
      </c>
      <c r="B3478" s="182" t="s">
        <v>3587</v>
      </c>
      <c r="C3478" s="182" t="s">
        <v>231</v>
      </c>
      <c r="D3478" s="182" t="s">
        <v>236</v>
      </c>
      <c r="E3478" s="182" t="s">
        <v>237</v>
      </c>
      <c r="F3478" s="182" t="s">
        <v>237</v>
      </c>
    </row>
    <row r="3479" spans="1:6" x14ac:dyDescent="0.25">
      <c r="A3479" s="182">
        <v>47200012</v>
      </c>
      <c r="B3479" s="182" t="s">
        <v>3588</v>
      </c>
      <c r="C3479" s="182" t="s">
        <v>224</v>
      </c>
      <c r="D3479" s="182" t="s">
        <v>363</v>
      </c>
      <c r="E3479" s="182" t="s">
        <v>364</v>
      </c>
      <c r="F3479" s="182" t="s">
        <v>364</v>
      </c>
    </row>
    <row r="3480" spans="1:6" x14ac:dyDescent="0.25">
      <c r="A3480" s="182">
        <v>40008857</v>
      </c>
      <c r="B3480" s="182" t="s">
        <v>3589</v>
      </c>
      <c r="C3480" s="182" t="s">
        <v>224</v>
      </c>
      <c r="D3480" s="182" t="s">
        <v>309</v>
      </c>
      <c r="E3480" s="182" t="s">
        <v>310</v>
      </c>
      <c r="F3480" s="182" t="s">
        <v>310</v>
      </c>
    </row>
    <row r="3481" spans="1:6" x14ac:dyDescent="0.25">
      <c r="A3481" s="182">
        <v>40005233</v>
      </c>
      <c r="B3481" s="182" t="s">
        <v>3590</v>
      </c>
      <c r="C3481" s="182" t="s">
        <v>224</v>
      </c>
      <c r="D3481" s="182" t="s">
        <v>279</v>
      </c>
      <c r="E3481" s="182" t="s">
        <v>280</v>
      </c>
      <c r="F3481" s="182" t="s">
        <v>280</v>
      </c>
    </row>
    <row r="3482" spans="1:6" x14ac:dyDescent="0.25">
      <c r="A3482" s="182">
        <v>40008507</v>
      </c>
      <c r="B3482" s="182" t="s">
        <v>3591</v>
      </c>
      <c r="C3482" s="182" t="s">
        <v>224</v>
      </c>
      <c r="D3482" s="182" t="s">
        <v>303</v>
      </c>
      <c r="E3482" s="182" t="s">
        <v>304</v>
      </c>
      <c r="F3482" s="182" t="s">
        <v>304</v>
      </c>
    </row>
    <row r="3483" spans="1:6" x14ac:dyDescent="0.25">
      <c r="A3483" s="182">
        <v>40005930</v>
      </c>
      <c r="B3483" s="182" t="s">
        <v>3592</v>
      </c>
      <c r="C3483" s="182" t="s">
        <v>224</v>
      </c>
      <c r="D3483" s="182" t="s">
        <v>249</v>
      </c>
      <c r="E3483" s="182" t="s">
        <v>250</v>
      </c>
      <c r="F3483" s="182" t="s">
        <v>250</v>
      </c>
    </row>
    <row r="3484" spans="1:6" x14ac:dyDescent="0.25">
      <c r="A3484" s="182">
        <v>40421368</v>
      </c>
      <c r="B3484" s="182" t="s">
        <v>3593</v>
      </c>
      <c r="C3484" s="182" t="s">
        <v>231</v>
      </c>
      <c r="D3484" s="182" t="s">
        <v>242</v>
      </c>
      <c r="E3484" s="182" t="s">
        <v>243</v>
      </c>
      <c r="F3484" s="182" t="s">
        <v>243</v>
      </c>
    </row>
    <row r="3485" spans="1:6" x14ac:dyDescent="0.25">
      <c r="A3485" s="182">
        <v>40005896</v>
      </c>
      <c r="B3485" s="182" t="s">
        <v>3594</v>
      </c>
      <c r="C3485" s="182" t="s">
        <v>224</v>
      </c>
      <c r="D3485" s="182" t="s">
        <v>228</v>
      </c>
      <c r="E3485" s="182" t="s">
        <v>229</v>
      </c>
      <c r="F3485" s="182" t="s">
        <v>229</v>
      </c>
    </row>
    <row r="3486" spans="1:6" x14ac:dyDescent="0.25">
      <c r="A3486" s="182">
        <v>40005773</v>
      </c>
      <c r="B3486" s="182" t="s">
        <v>3595</v>
      </c>
      <c r="C3486" s="182" t="s">
        <v>224</v>
      </c>
      <c r="D3486" s="182" t="s">
        <v>265</v>
      </c>
      <c r="E3486" s="182" t="s">
        <v>266</v>
      </c>
      <c r="F3486" s="182" t="s">
        <v>266</v>
      </c>
    </row>
    <row r="3487" spans="1:6" x14ac:dyDescent="0.25">
      <c r="A3487" s="182">
        <v>40005911</v>
      </c>
      <c r="B3487" s="182" t="s">
        <v>3596</v>
      </c>
      <c r="C3487" s="182" t="s">
        <v>224</v>
      </c>
      <c r="D3487" s="182" t="s">
        <v>265</v>
      </c>
      <c r="E3487" s="182" t="s">
        <v>266</v>
      </c>
      <c r="F3487" s="182" t="s">
        <v>266</v>
      </c>
    </row>
    <row r="3488" spans="1:6" x14ac:dyDescent="0.25">
      <c r="A3488" s="182">
        <v>40005196</v>
      </c>
      <c r="B3488" s="182" t="s">
        <v>3597</v>
      </c>
      <c r="C3488" s="182" t="s">
        <v>224</v>
      </c>
      <c r="D3488" s="182" t="s">
        <v>363</v>
      </c>
      <c r="E3488" s="182" t="s">
        <v>364</v>
      </c>
      <c r="F3488" s="182" t="s">
        <v>364</v>
      </c>
    </row>
    <row r="3489" spans="1:6" x14ac:dyDescent="0.25">
      <c r="A3489" s="182">
        <v>40007035</v>
      </c>
      <c r="B3489" s="182" t="s">
        <v>3598</v>
      </c>
      <c r="C3489" s="182" t="s">
        <v>224</v>
      </c>
      <c r="D3489" s="182" t="s">
        <v>333</v>
      </c>
      <c r="E3489" s="182" t="s">
        <v>334</v>
      </c>
      <c r="F3489" s="182" t="s">
        <v>334</v>
      </c>
    </row>
    <row r="3490" spans="1:6" x14ac:dyDescent="0.25">
      <c r="A3490" s="182">
        <v>40007789</v>
      </c>
      <c r="B3490" s="182" t="s">
        <v>3599</v>
      </c>
      <c r="C3490" s="182" t="s">
        <v>224</v>
      </c>
      <c r="D3490" s="182" t="s">
        <v>252</v>
      </c>
      <c r="E3490" s="182" t="s">
        <v>253</v>
      </c>
      <c r="F3490" s="182" t="s">
        <v>253</v>
      </c>
    </row>
    <row r="3491" spans="1:6" x14ac:dyDescent="0.25">
      <c r="A3491" s="182">
        <v>40001972</v>
      </c>
      <c r="B3491" s="182" t="s">
        <v>3600</v>
      </c>
      <c r="C3491" s="182" t="s">
        <v>224</v>
      </c>
      <c r="D3491" s="182" t="s">
        <v>262</v>
      </c>
      <c r="E3491" s="182" t="s">
        <v>263</v>
      </c>
      <c r="F3491" s="182" t="s">
        <v>263</v>
      </c>
    </row>
    <row r="3492" spans="1:6" x14ac:dyDescent="0.25">
      <c r="A3492" s="182">
        <v>40420840</v>
      </c>
      <c r="B3492" s="182" t="s">
        <v>3601</v>
      </c>
      <c r="C3492" s="182" t="s">
        <v>231</v>
      </c>
      <c r="D3492" s="182" t="s">
        <v>236</v>
      </c>
      <c r="E3492" s="182" t="s">
        <v>237</v>
      </c>
      <c r="F3492" s="182" t="s">
        <v>237</v>
      </c>
    </row>
    <row r="3493" spans="1:6" x14ac:dyDescent="0.25">
      <c r="A3493" s="182">
        <v>40003487</v>
      </c>
      <c r="B3493" s="182" t="s">
        <v>3602</v>
      </c>
      <c r="C3493" s="182" t="s">
        <v>224</v>
      </c>
      <c r="D3493" s="182" t="s">
        <v>333</v>
      </c>
      <c r="E3493" s="182" t="s">
        <v>334</v>
      </c>
      <c r="F3493" s="182" t="s">
        <v>334</v>
      </c>
    </row>
    <row r="3494" spans="1:6" x14ac:dyDescent="0.25">
      <c r="A3494" s="182">
        <v>40002479</v>
      </c>
      <c r="B3494" s="182" t="s">
        <v>3603</v>
      </c>
      <c r="C3494" s="182" t="s">
        <v>224</v>
      </c>
      <c r="D3494" s="182" t="s">
        <v>262</v>
      </c>
      <c r="E3494" s="182" t="s">
        <v>263</v>
      </c>
      <c r="F3494" s="182" t="s">
        <v>263</v>
      </c>
    </row>
    <row r="3495" spans="1:6" x14ac:dyDescent="0.25">
      <c r="A3495" s="182">
        <v>40008870</v>
      </c>
      <c r="B3495" s="182" t="s">
        <v>3604</v>
      </c>
      <c r="C3495" s="182" t="s">
        <v>224</v>
      </c>
      <c r="D3495" s="182" t="s">
        <v>342</v>
      </c>
      <c r="E3495" s="182" t="s">
        <v>343</v>
      </c>
      <c r="F3495" s="182" t="s">
        <v>343</v>
      </c>
    </row>
    <row r="3496" spans="1:6" x14ac:dyDescent="0.25">
      <c r="A3496" s="182">
        <v>40005182</v>
      </c>
      <c r="B3496" s="182" t="s">
        <v>3605</v>
      </c>
      <c r="C3496" s="182" t="s">
        <v>224</v>
      </c>
      <c r="D3496" s="182" t="s">
        <v>342</v>
      </c>
      <c r="E3496" s="182" t="s">
        <v>343</v>
      </c>
      <c r="F3496" s="182" t="s">
        <v>343</v>
      </c>
    </row>
    <row r="3497" spans="1:6" x14ac:dyDescent="0.25">
      <c r="A3497" s="182">
        <v>40004593</v>
      </c>
      <c r="B3497" s="182" t="s">
        <v>3606</v>
      </c>
      <c r="C3497" s="182" t="s">
        <v>224</v>
      </c>
      <c r="D3497" s="182" t="s">
        <v>333</v>
      </c>
      <c r="E3497" s="182" t="s">
        <v>334</v>
      </c>
      <c r="F3497" s="182" t="s">
        <v>334</v>
      </c>
    </row>
    <row r="3498" spans="1:6" x14ac:dyDescent="0.25">
      <c r="A3498" s="182">
        <v>40005918</v>
      </c>
      <c r="B3498" s="182" t="s">
        <v>3607</v>
      </c>
      <c r="C3498" s="182" t="s">
        <v>224</v>
      </c>
      <c r="D3498" s="182" t="s">
        <v>363</v>
      </c>
      <c r="E3498" s="182" t="s">
        <v>364</v>
      </c>
      <c r="F3498" s="182" t="s">
        <v>364</v>
      </c>
    </row>
    <row r="3499" spans="1:6" x14ac:dyDescent="0.25">
      <c r="A3499" s="182">
        <v>40006996</v>
      </c>
      <c r="B3499" s="182" t="s">
        <v>3608</v>
      </c>
      <c r="C3499" s="182" t="s">
        <v>224</v>
      </c>
      <c r="D3499" s="182" t="s">
        <v>277</v>
      </c>
      <c r="E3499" s="182" t="s">
        <v>278</v>
      </c>
      <c r="F3499" s="182" t="s">
        <v>278</v>
      </c>
    </row>
    <row r="3500" spans="1:6" x14ac:dyDescent="0.25">
      <c r="A3500" s="182">
        <v>40006735</v>
      </c>
      <c r="B3500" s="182" t="s">
        <v>3609</v>
      </c>
      <c r="C3500" s="182" t="s">
        <v>224</v>
      </c>
      <c r="D3500" s="182" t="s">
        <v>315</v>
      </c>
      <c r="E3500" s="182" t="s">
        <v>316</v>
      </c>
      <c r="F3500" s="182" t="s">
        <v>316</v>
      </c>
    </row>
    <row r="3501" spans="1:6" x14ac:dyDescent="0.25">
      <c r="A3501" s="182">
        <v>40003630</v>
      </c>
      <c r="B3501" s="182" t="s">
        <v>3610</v>
      </c>
      <c r="C3501" s="182" t="s">
        <v>224</v>
      </c>
      <c r="D3501" s="182" t="s">
        <v>249</v>
      </c>
      <c r="E3501" s="182" t="s">
        <v>250</v>
      </c>
      <c r="F3501" s="182" t="s">
        <v>250</v>
      </c>
    </row>
    <row r="3502" spans="1:6" x14ac:dyDescent="0.25">
      <c r="A3502" s="182">
        <v>40000279</v>
      </c>
      <c r="B3502" s="182" t="s">
        <v>3611</v>
      </c>
      <c r="C3502" s="182" t="s">
        <v>224</v>
      </c>
      <c r="D3502" s="182" t="s">
        <v>342</v>
      </c>
      <c r="E3502" s="182" t="s">
        <v>343</v>
      </c>
      <c r="F3502" s="182" t="s">
        <v>343</v>
      </c>
    </row>
    <row r="3503" spans="1:6" x14ac:dyDescent="0.25">
      <c r="A3503" s="182">
        <v>40003651</v>
      </c>
      <c r="B3503" s="182" t="s">
        <v>3612</v>
      </c>
      <c r="C3503" s="182" t="s">
        <v>224</v>
      </c>
      <c r="D3503" s="182" t="s">
        <v>228</v>
      </c>
      <c r="E3503" s="182" t="s">
        <v>229</v>
      </c>
      <c r="F3503" s="182" t="s">
        <v>229</v>
      </c>
    </row>
    <row r="3504" spans="1:6" x14ac:dyDescent="0.25">
      <c r="A3504" s="182">
        <v>40001422</v>
      </c>
      <c r="B3504" s="182" t="s">
        <v>3613</v>
      </c>
      <c r="C3504" s="182" t="s">
        <v>224</v>
      </c>
      <c r="D3504" s="182" t="s">
        <v>228</v>
      </c>
      <c r="E3504" s="182" t="s">
        <v>229</v>
      </c>
      <c r="F3504" s="182" t="s">
        <v>229</v>
      </c>
    </row>
    <row r="3505" spans="1:6" x14ac:dyDescent="0.25">
      <c r="A3505" s="182">
        <v>40001601</v>
      </c>
      <c r="B3505" s="182" t="s">
        <v>3614</v>
      </c>
      <c r="C3505" s="182" t="s">
        <v>224</v>
      </c>
      <c r="D3505" s="182" t="s">
        <v>303</v>
      </c>
      <c r="E3505" s="182" t="s">
        <v>304</v>
      </c>
      <c r="F3505" s="182" t="s">
        <v>304</v>
      </c>
    </row>
    <row r="3506" spans="1:6" x14ac:dyDescent="0.25">
      <c r="A3506" s="182">
        <v>40001784</v>
      </c>
      <c r="B3506" s="182" t="s">
        <v>3615</v>
      </c>
      <c r="C3506" s="182" t="s">
        <v>224</v>
      </c>
      <c r="D3506" s="182" t="s">
        <v>438</v>
      </c>
      <c r="E3506" s="182" t="s">
        <v>439</v>
      </c>
      <c r="F3506" s="182" t="s">
        <v>439</v>
      </c>
    </row>
    <row r="3507" spans="1:6" x14ac:dyDescent="0.25">
      <c r="A3507" s="182">
        <v>40007378</v>
      </c>
      <c r="B3507" s="182" t="s">
        <v>3616</v>
      </c>
      <c r="C3507" s="182" t="s">
        <v>224</v>
      </c>
      <c r="D3507" s="182" t="s">
        <v>225</v>
      </c>
      <c r="E3507" s="182" t="s">
        <v>226</v>
      </c>
      <c r="F3507" s="182" t="s">
        <v>226</v>
      </c>
    </row>
    <row r="3508" spans="1:6" x14ac:dyDescent="0.25">
      <c r="A3508" s="182">
        <v>40006437</v>
      </c>
      <c r="B3508" s="182" t="s">
        <v>3617</v>
      </c>
      <c r="C3508" s="182" t="s">
        <v>224</v>
      </c>
      <c r="D3508" s="182" t="s">
        <v>342</v>
      </c>
      <c r="E3508" s="182" t="s">
        <v>343</v>
      </c>
      <c r="F3508" s="182" t="s">
        <v>343</v>
      </c>
    </row>
    <row r="3509" spans="1:6" x14ac:dyDescent="0.25">
      <c r="A3509" s="182">
        <v>40004224</v>
      </c>
      <c r="B3509" s="182" t="s">
        <v>3618</v>
      </c>
      <c r="C3509" s="182" t="s">
        <v>224</v>
      </c>
      <c r="D3509" s="182" t="s">
        <v>404</v>
      </c>
      <c r="E3509" s="182" t="s">
        <v>405</v>
      </c>
      <c r="F3509" s="182" t="s">
        <v>405</v>
      </c>
    </row>
    <row r="3510" spans="1:6" x14ac:dyDescent="0.25">
      <c r="A3510" s="182">
        <v>40006475</v>
      </c>
      <c r="B3510" s="182" t="s">
        <v>3619</v>
      </c>
      <c r="C3510" s="182" t="s">
        <v>224</v>
      </c>
      <c r="D3510" s="182" t="s">
        <v>225</v>
      </c>
      <c r="E3510" s="182" t="s">
        <v>226</v>
      </c>
      <c r="F3510" s="182" t="s">
        <v>226</v>
      </c>
    </row>
    <row r="3511" spans="1:6" x14ac:dyDescent="0.25">
      <c r="A3511" s="182">
        <v>40006364</v>
      </c>
      <c r="B3511" s="182" t="s">
        <v>3620</v>
      </c>
      <c r="C3511" s="182" t="s">
        <v>224</v>
      </c>
      <c r="D3511" s="182" t="s">
        <v>363</v>
      </c>
      <c r="E3511" s="182" t="s">
        <v>364</v>
      </c>
      <c r="F3511" s="182" t="s">
        <v>364</v>
      </c>
    </row>
    <row r="3512" spans="1:6" x14ac:dyDescent="0.25">
      <c r="A3512" s="182">
        <v>40003682</v>
      </c>
      <c r="B3512" s="182" t="s">
        <v>3621</v>
      </c>
      <c r="C3512" s="182" t="s">
        <v>224</v>
      </c>
      <c r="D3512" s="182" t="s">
        <v>322</v>
      </c>
      <c r="E3512" s="182" t="s">
        <v>323</v>
      </c>
      <c r="F3512" s="182" t="s">
        <v>323</v>
      </c>
    </row>
    <row r="3513" spans="1:6" x14ac:dyDescent="0.25">
      <c r="A3513" s="182">
        <v>40008559</v>
      </c>
      <c r="B3513" s="182" t="s">
        <v>3622</v>
      </c>
      <c r="C3513" s="182" t="s">
        <v>224</v>
      </c>
      <c r="D3513" s="182" t="s">
        <v>438</v>
      </c>
      <c r="E3513" s="182" t="s">
        <v>439</v>
      </c>
      <c r="F3513" s="182" t="s">
        <v>439</v>
      </c>
    </row>
    <row r="3514" spans="1:6" x14ac:dyDescent="0.25">
      <c r="A3514" s="182">
        <v>40002919</v>
      </c>
      <c r="B3514" s="182" t="s">
        <v>3623</v>
      </c>
      <c r="C3514" s="182" t="s">
        <v>224</v>
      </c>
      <c r="D3514" s="182" t="s">
        <v>342</v>
      </c>
      <c r="E3514" s="182" t="s">
        <v>343</v>
      </c>
      <c r="F3514" s="182" t="s">
        <v>343</v>
      </c>
    </row>
    <row r="3515" spans="1:6" x14ac:dyDescent="0.25">
      <c r="A3515" s="182">
        <v>40003688</v>
      </c>
      <c r="B3515" s="182" t="s">
        <v>3624</v>
      </c>
      <c r="C3515" s="182" t="s">
        <v>224</v>
      </c>
      <c r="D3515" s="182" t="s">
        <v>322</v>
      </c>
      <c r="E3515" s="182" t="s">
        <v>323</v>
      </c>
      <c r="F3515" s="182" t="s">
        <v>323</v>
      </c>
    </row>
    <row r="3516" spans="1:6" x14ac:dyDescent="0.25">
      <c r="A3516" s="182">
        <v>40005519</v>
      </c>
      <c r="B3516" s="182" t="s">
        <v>3625</v>
      </c>
      <c r="C3516" s="182" t="s">
        <v>224</v>
      </c>
      <c r="D3516" s="182" t="s">
        <v>303</v>
      </c>
      <c r="E3516" s="182" t="s">
        <v>304</v>
      </c>
      <c r="F3516" s="182" t="s">
        <v>304</v>
      </c>
    </row>
    <row r="3517" spans="1:6" x14ac:dyDescent="0.25">
      <c r="A3517" s="182">
        <v>40006748</v>
      </c>
      <c r="B3517" s="182" t="s">
        <v>3626</v>
      </c>
      <c r="C3517" s="182" t="s">
        <v>224</v>
      </c>
      <c r="D3517" s="182" t="s">
        <v>252</v>
      </c>
      <c r="E3517" s="182" t="s">
        <v>253</v>
      </c>
      <c r="F3517" s="182" t="s">
        <v>253</v>
      </c>
    </row>
    <row r="3518" spans="1:6" x14ac:dyDescent="0.25">
      <c r="A3518" s="182">
        <v>40420336</v>
      </c>
      <c r="B3518" s="182" t="s">
        <v>3627</v>
      </c>
      <c r="C3518" s="182" t="s">
        <v>231</v>
      </c>
      <c r="D3518" s="182" t="s">
        <v>338</v>
      </c>
      <c r="E3518" s="182" t="s">
        <v>339</v>
      </c>
      <c r="F3518" s="182" t="s">
        <v>339</v>
      </c>
    </row>
    <row r="3519" spans="1:6" x14ac:dyDescent="0.25">
      <c r="A3519" s="182">
        <v>40008722</v>
      </c>
      <c r="B3519" s="182" t="s">
        <v>3628</v>
      </c>
      <c r="C3519" s="182" t="s">
        <v>224</v>
      </c>
      <c r="D3519" s="182" t="s">
        <v>438</v>
      </c>
      <c r="E3519" s="182" t="s">
        <v>439</v>
      </c>
      <c r="F3519" s="182" t="s">
        <v>439</v>
      </c>
    </row>
    <row r="3520" spans="1:6" x14ac:dyDescent="0.25">
      <c r="A3520" s="182">
        <v>40000549</v>
      </c>
      <c r="B3520" s="182" t="s">
        <v>3628</v>
      </c>
      <c r="C3520" s="182" t="s">
        <v>224</v>
      </c>
      <c r="D3520" s="182" t="s">
        <v>363</v>
      </c>
      <c r="E3520" s="182" t="s">
        <v>364</v>
      </c>
      <c r="F3520" s="182" t="s">
        <v>364</v>
      </c>
    </row>
    <row r="3521" spans="1:6" x14ac:dyDescent="0.25">
      <c r="A3521" s="182">
        <v>40007018</v>
      </c>
      <c r="B3521" s="182" t="s">
        <v>3629</v>
      </c>
      <c r="C3521" s="182" t="s">
        <v>224</v>
      </c>
      <c r="D3521" s="182" t="s">
        <v>225</v>
      </c>
      <c r="E3521" s="182" t="s">
        <v>226</v>
      </c>
      <c r="F3521" s="182" t="s">
        <v>226</v>
      </c>
    </row>
    <row r="3522" spans="1:6" x14ac:dyDescent="0.25">
      <c r="A3522" s="182">
        <v>40006491</v>
      </c>
      <c r="B3522" s="182" t="s">
        <v>3630</v>
      </c>
      <c r="C3522" s="182" t="s">
        <v>224</v>
      </c>
      <c r="D3522" s="182" t="s">
        <v>225</v>
      </c>
      <c r="E3522" s="182" t="s">
        <v>226</v>
      </c>
      <c r="F3522" s="182" t="s">
        <v>226</v>
      </c>
    </row>
    <row r="3523" spans="1:6" x14ac:dyDescent="0.25">
      <c r="A3523" s="182">
        <v>40003760</v>
      </c>
      <c r="B3523" s="182" t="s">
        <v>3631</v>
      </c>
      <c r="C3523" s="182" t="s">
        <v>224</v>
      </c>
      <c r="D3523" s="182" t="s">
        <v>322</v>
      </c>
      <c r="E3523" s="182" t="s">
        <v>323</v>
      </c>
      <c r="F3523" s="182" t="s">
        <v>323</v>
      </c>
    </row>
    <row r="3524" spans="1:6" x14ac:dyDescent="0.25">
      <c r="A3524" s="182">
        <v>40424334</v>
      </c>
      <c r="B3524" s="182" t="s">
        <v>3632</v>
      </c>
      <c r="C3524" s="182" t="s">
        <v>231</v>
      </c>
      <c r="D3524" s="182" t="s">
        <v>232</v>
      </c>
      <c r="E3524" s="182" t="s">
        <v>233</v>
      </c>
      <c r="F3524" s="182" t="s">
        <v>233</v>
      </c>
    </row>
    <row r="3525" spans="1:6" x14ac:dyDescent="0.25">
      <c r="A3525" s="182">
        <v>40003153</v>
      </c>
      <c r="B3525" s="182" t="s">
        <v>3633</v>
      </c>
      <c r="C3525" s="182" t="s">
        <v>224</v>
      </c>
      <c r="D3525" s="182" t="s">
        <v>249</v>
      </c>
      <c r="E3525" s="182" t="s">
        <v>250</v>
      </c>
      <c r="F3525" s="182" t="s">
        <v>250</v>
      </c>
    </row>
    <row r="3526" spans="1:6" x14ac:dyDescent="0.25">
      <c r="A3526" s="182">
        <v>40001223</v>
      </c>
      <c r="B3526" s="182" t="s">
        <v>3634</v>
      </c>
      <c r="C3526" s="182" t="s">
        <v>224</v>
      </c>
      <c r="D3526" s="182" t="s">
        <v>249</v>
      </c>
      <c r="E3526" s="182" t="s">
        <v>250</v>
      </c>
      <c r="F3526" s="182" t="s">
        <v>250</v>
      </c>
    </row>
    <row r="3527" spans="1:6" x14ac:dyDescent="0.25">
      <c r="A3527" s="182">
        <v>40004640</v>
      </c>
      <c r="B3527" s="182" t="s">
        <v>3635</v>
      </c>
      <c r="C3527" s="182" t="s">
        <v>224</v>
      </c>
      <c r="D3527" s="182" t="s">
        <v>333</v>
      </c>
      <c r="E3527" s="182" t="s">
        <v>334</v>
      </c>
      <c r="F3527" s="182" t="s">
        <v>334</v>
      </c>
    </row>
    <row r="3528" spans="1:6" x14ac:dyDescent="0.25">
      <c r="A3528" s="182">
        <v>40005256</v>
      </c>
      <c r="B3528" s="182" t="s">
        <v>3636</v>
      </c>
      <c r="C3528" s="182" t="s">
        <v>224</v>
      </c>
      <c r="D3528" s="182" t="s">
        <v>363</v>
      </c>
      <c r="E3528" s="182" t="s">
        <v>364</v>
      </c>
      <c r="F3528" s="182" t="s">
        <v>364</v>
      </c>
    </row>
    <row r="3529" spans="1:6" x14ac:dyDescent="0.25">
      <c r="A3529" s="182">
        <v>40007716</v>
      </c>
      <c r="B3529" s="182" t="s">
        <v>3637</v>
      </c>
      <c r="C3529" s="182" t="s">
        <v>224</v>
      </c>
      <c r="D3529" s="182" t="s">
        <v>265</v>
      </c>
      <c r="E3529" s="182" t="s">
        <v>266</v>
      </c>
      <c r="F3529" s="182" t="s">
        <v>266</v>
      </c>
    </row>
    <row r="3530" spans="1:6" x14ac:dyDescent="0.25">
      <c r="A3530" s="182">
        <v>40003599</v>
      </c>
      <c r="B3530" s="182" t="s">
        <v>3638</v>
      </c>
      <c r="C3530" s="182" t="s">
        <v>224</v>
      </c>
      <c r="D3530" s="182" t="s">
        <v>277</v>
      </c>
      <c r="E3530" s="182" t="s">
        <v>278</v>
      </c>
      <c r="F3530" s="182" t="s">
        <v>278</v>
      </c>
    </row>
    <row r="3531" spans="1:6" x14ac:dyDescent="0.25">
      <c r="A3531" s="182">
        <v>40009918</v>
      </c>
      <c r="B3531" s="182" t="s">
        <v>3639</v>
      </c>
      <c r="C3531" s="182" t="s">
        <v>224</v>
      </c>
      <c r="D3531" s="182" t="s">
        <v>333</v>
      </c>
      <c r="E3531" s="182" t="s">
        <v>334</v>
      </c>
      <c r="F3531" s="182" t="s">
        <v>334</v>
      </c>
    </row>
    <row r="3532" spans="1:6" x14ac:dyDescent="0.25">
      <c r="A3532" s="182">
        <v>40420560</v>
      </c>
      <c r="B3532" s="182" t="s">
        <v>3640</v>
      </c>
      <c r="C3532" s="182" t="s">
        <v>231</v>
      </c>
      <c r="D3532" s="182" t="s">
        <v>232</v>
      </c>
      <c r="E3532" s="182" t="s">
        <v>233</v>
      </c>
      <c r="F3532" s="182" t="s">
        <v>233</v>
      </c>
    </row>
    <row r="3533" spans="1:6" x14ac:dyDescent="0.25">
      <c r="A3533" s="182">
        <v>40004803</v>
      </c>
      <c r="B3533" s="182" t="s">
        <v>3641</v>
      </c>
      <c r="C3533" s="182" t="s">
        <v>224</v>
      </c>
      <c r="D3533" s="182" t="s">
        <v>485</v>
      </c>
      <c r="E3533" s="182" t="s">
        <v>486</v>
      </c>
      <c r="F3533" s="182" t="s">
        <v>486</v>
      </c>
    </row>
    <row r="3534" spans="1:6" x14ac:dyDescent="0.25">
      <c r="A3534" s="182">
        <v>40002015</v>
      </c>
      <c r="B3534" s="182" t="s">
        <v>3642</v>
      </c>
      <c r="C3534" s="182" t="s">
        <v>224</v>
      </c>
      <c r="D3534" s="182" t="s">
        <v>291</v>
      </c>
      <c r="E3534" s="182" t="s">
        <v>292</v>
      </c>
      <c r="F3534" s="182" t="s">
        <v>292</v>
      </c>
    </row>
    <row r="3535" spans="1:6" x14ac:dyDescent="0.25">
      <c r="A3535" s="182">
        <v>40006654</v>
      </c>
      <c r="B3535" s="182" t="s">
        <v>3643</v>
      </c>
      <c r="C3535" s="182" t="s">
        <v>224</v>
      </c>
      <c r="D3535" s="182" t="s">
        <v>303</v>
      </c>
      <c r="E3535" s="182" t="s">
        <v>304</v>
      </c>
      <c r="F3535" s="182" t="s">
        <v>304</v>
      </c>
    </row>
    <row r="3536" spans="1:6" x14ac:dyDescent="0.25">
      <c r="A3536" s="182">
        <v>40420444</v>
      </c>
      <c r="B3536" s="182" t="s">
        <v>3644</v>
      </c>
      <c r="C3536" s="182" t="s">
        <v>231</v>
      </c>
      <c r="D3536" s="182" t="s">
        <v>338</v>
      </c>
      <c r="E3536" s="182" t="s">
        <v>339</v>
      </c>
      <c r="F3536" s="182" t="s">
        <v>339</v>
      </c>
    </row>
    <row r="3537" spans="1:6" x14ac:dyDescent="0.25">
      <c r="A3537" s="182">
        <v>40000288</v>
      </c>
      <c r="B3537" s="182" t="s">
        <v>3645</v>
      </c>
      <c r="C3537" s="182" t="s">
        <v>224</v>
      </c>
      <c r="D3537" s="182" t="s">
        <v>342</v>
      </c>
      <c r="E3537" s="182" t="s">
        <v>343</v>
      </c>
      <c r="F3537" s="182" t="s">
        <v>343</v>
      </c>
    </row>
    <row r="3538" spans="1:6" x14ac:dyDescent="0.25">
      <c r="A3538" s="182">
        <v>40007163</v>
      </c>
      <c r="B3538" s="182" t="s">
        <v>3646</v>
      </c>
      <c r="C3538" s="182" t="s">
        <v>224</v>
      </c>
      <c r="D3538" s="182" t="s">
        <v>309</v>
      </c>
      <c r="E3538" s="182" t="s">
        <v>310</v>
      </c>
      <c r="F3538" s="182" t="s">
        <v>310</v>
      </c>
    </row>
    <row r="3539" spans="1:6" x14ac:dyDescent="0.25">
      <c r="A3539" s="182">
        <v>40008304</v>
      </c>
      <c r="B3539" s="182" t="s">
        <v>3647</v>
      </c>
      <c r="C3539" s="182" t="s">
        <v>224</v>
      </c>
      <c r="D3539" s="182" t="s">
        <v>291</v>
      </c>
      <c r="E3539" s="182" t="s">
        <v>292</v>
      </c>
      <c r="F3539" s="182" t="s">
        <v>292</v>
      </c>
    </row>
    <row r="3540" spans="1:6" x14ac:dyDescent="0.25">
      <c r="A3540" s="182">
        <v>40007944</v>
      </c>
      <c r="B3540" s="182" t="s">
        <v>3648</v>
      </c>
      <c r="C3540" s="182" t="s">
        <v>224</v>
      </c>
      <c r="D3540" s="182" t="s">
        <v>249</v>
      </c>
      <c r="E3540" s="182" t="s">
        <v>250</v>
      </c>
      <c r="F3540" s="182" t="s">
        <v>250</v>
      </c>
    </row>
    <row r="3541" spans="1:6" x14ac:dyDescent="0.25">
      <c r="A3541" s="182">
        <v>40420502</v>
      </c>
      <c r="B3541" s="182" t="s">
        <v>3649</v>
      </c>
      <c r="C3541" s="182" t="s">
        <v>231</v>
      </c>
      <c r="D3541" s="182" t="s">
        <v>338</v>
      </c>
      <c r="E3541" s="182" t="s">
        <v>339</v>
      </c>
      <c r="F3541" s="182" t="s">
        <v>339</v>
      </c>
    </row>
    <row r="3542" spans="1:6" x14ac:dyDescent="0.25">
      <c r="A3542" s="182">
        <v>47200005</v>
      </c>
      <c r="B3542" s="182" t="s">
        <v>3650</v>
      </c>
      <c r="C3542" s="182" t="s">
        <v>224</v>
      </c>
      <c r="D3542" s="182" t="s">
        <v>496</v>
      </c>
      <c r="E3542" s="182" t="s">
        <v>497</v>
      </c>
      <c r="F3542" s="182" t="s">
        <v>497</v>
      </c>
    </row>
    <row r="3543" spans="1:6" x14ac:dyDescent="0.25">
      <c r="A3543" s="182">
        <v>40005006</v>
      </c>
      <c r="B3543" s="182" t="s">
        <v>3650</v>
      </c>
      <c r="C3543" s="182" t="s">
        <v>224</v>
      </c>
      <c r="D3543" s="182" t="s">
        <v>496</v>
      </c>
      <c r="E3543" s="182" t="s">
        <v>497</v>
      </c>
      <c r="F3543" s="182" t="s">
        <v>497</v>
      </c>
    </row>
    <row r="3544" spans="1:6" x14ac:dyDescent="0.25">
      <c r="A3544" s="182">
        <v>47200010</v>
      </c>
      <c r="B3544" s="182" t="s">
        <v>3651</v>
      </c>
      <c r="C3544" s="182" t="s">
        <v>224</v>
      </c>
      <c r="D3544" s="182" t="s">
        <v>1994</v>
      </c>
      <c r="E3544" s="182" t="s">
        <v>1995</v>
      </c>
      <c r="F3544" s="182" t="s">
        <v>1995</v>
      </c>
    </row>
    <row r="3545" spans="1:6" x14ac:dyDescent="0.25">
      <c r="A3545" s="182">
        <v>40005013</v>
      </c>
      <c r="B3545" s="182" t="s">
        <v>3651</v>
      </c>
      <c r="C3545" s="182" t="s">
        <v>224</v>
      </c>
      <c r="D3545" s="182" t="s">
        <v>1994</v>
      </c>
      <c r="E3545" s="182" t="s">
        <v>1995</v>
      </c>
      <c r="F3545" s="182" t="s">
        <v>1995</v>
      </c>
    </row>
    <row r="3546" spans="1:6" x14ac:dyDescent="0.25">
      <c r="A3546" s="182">
        <v>47200003</v>
      </c>
      <c r="B3546" s="182" t="s">
        <v>3652</v>
      </c>
      <c r="C3546" s="182" t="s">
        <v>224</v>
      </c>
      <c r="D3546" s="182" t="s">
        <v>2699</v>
      </c>
      <c r="E3546" s="182" t="s">
        <v>2700</v>
      </c>
      <c r="F3546" s="182" t="s">
        <v>2700</v>
      </c>
    </row>
    <row r="3547" spans="1:6" x14ac:dyDescent="0.25">
      <c r="A3547" s="182">
        <v>40005009</v>
      </c>
      <c r="B3547" s="182" t="s">
        <v>3652</v>
      </c>
      <c r="C3547" s="182" t="s">
        <v>224</v>
      </c>
      <c r="D3547" s="182" t="s">
        <v>2699</v>
      </c>
      <c r="E3547" s="182" t="s">
        <v>2700</v>
      </c>
      <c r="F3547" s="182" t="s">
        <v>2700</v>
      </c>
    </row>
    <row r="3548" spans="1:6" x14ac:dyDescent="0.25">
      <c r="A3548" s="182">
        <v>47200006</v>
      </c>
      <c r="B3548" s="182" t="s">
        <v>3653</v>
      </c>
      <c r="C3548" s="182" t="s">
        <v>224</v>
      </c>
      <c r="D3548" s="182" t="s">
        <v>1925</v>
      </c>
      <c r="E3548" s="182" t="s">
        <v>1926</v>
      </c>
      <c r="F3548" s="182" t="s">
        <v>1926</v>
      </c>
    </row>
    <row r="3549" spans="1:6" x14ac:dyDescent="0.25">
      <c r="A3549" s="182">
        <v>40005010</v>
      </c>
      <c r="B3549" s="182" t="s">
        <v>3653</v>
      </c>
      <c r="C3549" s="182" t="s">
        <v>224</v>
      </c>
      <c r="D3549" s="182" t="s">
        <v>1925</v>
      </c>
      <c r="E3549" s="182" t="s">
        <v>1926</v>
      </c>
      <c r="F3549" s="182" t="s">
        <v>1926</v>
      </c>
    </row>
    <row r="3550" spans="1:6" x14ac:dyDescent="0.25">
      <c r="A3550" s="182">
        <v>47200004</v>
      </c>
      <c r="B3550" s="182" t="s">
        <v>3654</v>
      </c>
      <c r="C3550" s="182" t="s">
        <v>224</v>
      </c>
      <c r="D3550" s="182" t="s">
        <v>3655</v>
      </c>
      <c r="E3550" s="182" t="s">
        <v>3656</v>
      </c>
      <c r="F3550" s="182" t="s">
        <v>3656</v>
      </c>
    </row>
    <row r="3551" spans="1:6" x14ac:dyDescent="0.25">
      <c r="A3551" s="182">
        <v>40005004</v>
      </c>
      <c r="B3551" s="182" t="s">
        <v>3654</v>
      </c>
      <c r="C3551" s="182" t="s">
        <v>224</v>
      </c>
      <c r="D3551" s="182" t="s">
        <v>3655</v>
      </c>
      <c r="E3551" s="182" t="s">
        <v>3656</v>
      </c>
      <c r="F3551" s="182" t="s">
        <v>3656</v>
      </c>
    </row>
    <row r="3552" spans="1:6" x14ac:dyDescent="0.25">
      <c r="A3552" s="182">
        <v>47200007</v>
      </c>
      <c r="B3552" s="182" t="s">
        <v>3657</v>
      </c>
      <c r="C3552" s="182" t="s">
        <v>224</v>
      </c>
      <c r="D3552" s="182" t="s">
        <v>3658</v>
      </c>
      <c r="E3552" s="182" t="s">
        <v>3659</v>
      </c>
      <c r="F3552" s="182" t="s">
        <v>3659</v>
      </c>
    </row>
    <row r="3553" spans="1:6" x14ac:dyDescent="0.25">
      <c r="A3553" s="182">
        <v>40005011</v>
      </c>
      <c r="B3553" s="182" t="s">
        <v>3657</v>
      </c>
      <c r="C3553" s="182" t="s">
        <v>224</v>
      </c>
      <c r="D3553" s="182" t="s">
        <v>3658</v>
      </c>
      <c r="E3553" s="182" t="s">
        <v>3659</v>
      </c>
      <c r="F3553" s="182" t="s">
        <v>3659</v>
      </c>
    </row>
    <row r="3554" spans="1:6" x14ac:dyDescent="0.25">
      <c r="A3554" s="182">
        <v>40005012</v>
      </c>
      <c r="B3554" s="182" t="s">
        <v>3660</v>
      </c>
      <c r="C3554" s="182" t="s">
        <v>224</v>
      </c>
      <c r="D3554" s="182" t="s">
        <v>3655</v>
      </c>
      <c r="E3554" s="182" t="s">
        <v>3656</v>
      </c>
      <c r="F3554" s="182" t="s">
        <v>3656</v>
      </c>
    </row>
    <row r="3555" spans="1:6" x14ac:dyDescent="0.25">
      <c r="A3555" s="182">
        <v>47200009</v>
      </c>
      <c r="B3555" s="182" t="s">
        <v>3661</v>
      </c>
      <c r="C3555" s="182" t="s">
        <v>224</v>
      </c>
      <c r="D3555" s="182" t="s">
        <v>3655</v>
      </c>
      <c r="E3555" s="182" t="s">
        <v>3656</v>
      </c>
      <c r="F3555" s="182" t="s">
        <v>3656</v>
      </c>
    </row>
    <row r="3556" spans="1:6" x14ac:dyDescent="0.25">
      <c r="A3556" s="182">
        <v>47200008</v>
      </c>
      <c r="B3556" s="182" t="s">
        <v>3662</v>
      </c>
      <c r="C3556" s="182" t="s">
        <v>224</v>
      </c>
      <c r="D3556" s="182" t="s">
        <v>3663</v>
      </c>
      <c r="E3556" s="182" t="s">
        <v>3664</v>
      </c>
      <c r="F3556" s="182" t="s">
        <v>3664</v>
      </c>
    </row>
    <row r="3557" spans="1:6" x14ac:dyDescent="0.25">
      <c r="A3557" s="182">
        <v>40005007</v>
      </c>
      <c r="B3557" s="182" t="s">
        <v>3662</v>
      </c>
      <c r="C3557" s="182" t="s">
        <v>224</v>
      </c>
      <c r="D3557" s="182" t="s">
        <v>3663</v>
      </c>
      <c r="E3557" s="182" t="s">
        <v>3664</v>
      </c>
      <c r="F3557" s="182" t="s">
        <v>3664</v>
      </c>
    </row>
    <row r="3558" spans="1:6" x14ac:dyDescent="0.25">
      <c r="A3558" s="182">
        <v>40420937</v>
      </c>
      <c r="B3558" s="182" t="s">
        <v>3665</v>
      </c>
      <c r="C3558" s="182" t="s">
        <v>231</v>
      </c>
      <c r="D3558" s="182" t="s">
        <v>3666</v>
      </c>
      <c r="E3558" s="182" t="s">
        <v>3667</v>
      </c>
      <c r="F3558" s="182" t="s">
        <v>3667</v>
      </c>
    </row>
    <row r="3559" spans="1:6" x14ac:dyDescent="0.25">
      <c r="A3559" s="182">
        <v>40421235</v>
      </c>
      <c r="B3559" s="182" t="s">
        <v>3668</v>
      </c>
      <c r="C3559" s="182" t="s">
        <v>231</v>
      </c>
      <c r="D3559" s="182" t="s">
        <v>921</v>
      </c>
      <c r="E3559" s="182" t="s">
        <v>922</v>
      </c>
      <c r="F3559" s="182" t="s">
        <v>922</v>
      </c>
    </row>
    <row r="3560" spans="1:6" x14ac:dyDescent="0.25">
      <c r="A3560" s="182">
        <v>40005654</v>
      </c>
      <c r="B3560" s="182" t="s">
        <v>3669</v>
      </c>
      <c r="C3560" s="182" t="s">
        <v>224</v>
      </c>
      <c r="D3560" s="182" t="s">
        <v>1733</v>
      </c>
      <c r="E3560" s="182" t="s">
        <v>1734</v>
      </c>
      <c r="F3560" s="182" t="s">
        <v>1734</v>
      </c>
    </row>
    <row r="3561" spans="1:6" x14ac:dyDescent="0.25">
      <c r="A3561" s="182">
        <v>40009206</v>
      </c>
      <c r="B3561" s="182" t="s">
        <v>3670</v>
      </c>
      <c r="C3561" s="182" t="s">
        <v>224</v>
      </c>
      <c r="D3561" s="182" t="s">
        <v>376</v>
      </c>
      <c r="E3561" s="182" t="s">
        <v>377</v>
      </c>
      <c r="F3561" s="182" t="s">
        <v>377</v>
      </c>
    </row>
    <row r="3562" spans="1:6" x14ac:dyDescent="0.25">
      <c r="A3562" s="182">
        <v>40002442</v>
      </c>
      <c r="B3562" s="182" t="s">
        <v>3671</v>
      </c>
      <c r="C3562" s="182" t="s">
        <v>224</v>
      </c>
      <c r="D3562" s="182" t="s">
        <v>225</v>
      </c>
      <c r="E3562" s="182" t="s">
        <v>226</v>
      </c>
      <c r="F3562" s="182" t="s">
        <v>226</v>
      </c>
    </row>
    <row r="3563" spans="1:6" x14ac:dyDescent="0.25">
      <c r="A3563" s="182">
        <v>40006980</v>
      </c>
      <c r="B3563" s="182" t="s">
        <v>3672</v>
      </c>
      <c r="C3563" s="182" t="s">
        <v>224</v>
      </c>
      <c r="D3563" s="182" t="s">
        <v>265</v>
      </c>
      <c r="E3563" s="182" t="s">
        <v>266</v>
      </c>
      <c r="F3563" s="182" t="s">
        <v>266</v>
      </c>
    </row>
    <row r="3564" spans="1:6" x14ac:dyDescent="0.25">
      <c r="A3564" s="182">
        <v>40003152</v>
      </c>
      <c r="B3564" s="182" t="s">
        <v>3673</v>
      </c>
      <c r="C3564" s="182" t="s">
        <v>224</v>
      </c>
      <c r="D3564" s="182" t="s">
        <v>279</v>
      </c>
      <c r="E3564" s="182" t="s">
        <v>280</v>
      </c>
      <c r="F3564" s="182" t="s">
        <v>280</v>
      </c>
    </row>
    <row r="3565" spans="1:6" x14ac:dyDescent="0.25">
      <c r="A3565" s="182">
        <v>40007104</v>
      </c>
      <c r="B3565" s="182" t="s">
        <v>3674</v>
      </c>
      <c r="C3565" s="182" t="s">
        <v>224</v>
      </c>
      <c r="D3565" s="182" t="s">
        <v>268</v>
      </c>
      <c r="E3565" s="182" t="s">
        <v>269</v>
      </c>
      <c r="F3565" s="182" t="s">
        <v>269</v>
      </c>
    </row>
    <row r="3566" spans="1:6" x14ac:dyDescent="0.25">
      <c r="A3566" s="182">
        <v>40005288</v>
      </c>
      <c r="B3566" s="182" t="s">
        <v>3675</v>
      </c>
      <c r="C3566" s="182" t="s">
        <v>224</v>
      </c>
      <c r="D3566" s="182" t="s">
        <v>303</v>
      </c>
      <c r="E3566" s="182" t="s">
        <v>304</v>
      </c>
      <c r="F3566" s="182" t="s">
        <v>304</v>
      </c>
    </row>
    <row r="3567" spans="1:6" x14ac:dyDescent="0.25">
      <c r="A3567" s="182">
        <v>40420716</v>
      </c>
      <c r="B3567" s="182" t="s">
        <v>3676</v>
      </c>
      <c r="C3567" s="182" t="s">
        <v>231</v>
      </c>
      <c r="D3567" s="182" t="s">
        <v>232</v>
      </c>
      <c r="E3567" s="182" t="s">
        <v>233</v>
      </c>
      <c r="F3567" s="182" t="s">
        <v>233</v>
      </c>
    </row>
    <row r="3568" spans="1:6" x14ac:dyDescent="0.25">
      <c r="A3568" s="182">
        <v>40421376</v>
      </c>
      <c r="B3568" s="182" t="s">
        <v>3677</v>
      </c>
      <c r="C3568" s="182" t="s">
        <v>231</v>
      </c>
      <c r="D3568" s="182" t="s">
        <v>242</v>
      </c>
      <c r="E3568" s="182" t="s">
        <v>243</v>
      </c>
      <c r="F3568" s="182" t="s">
        <v>243</v>
      </c>
    </row>
    <row r="3569" spans="1:6" x14ac:dyDescent="0.25">
      <c r="A3569" s="182">
        <v>40009917</v>
      </c>
      <c r="B3569" s="182" t="s">
        <v>3678</v>
      </c>
      <c r="C3569" s="182" t="s">
        <v>224</v>
      </c>
      <c r="D3569" s="182" t="s">
        <v>322</v>
      </c>
      <c r="E3569" s="182" t="s">
        <v>323</v>
      </c>
      <c r="F3569" s="182" t="s">
        <v>323</v>
      </c>
    </row>
    <row r="3570" spans="1:6" x14ac:dyDescent="0.25">
      <c r="A3570" s="182">
        <v>40003586</v>
      </c>
      <c r="B3570" s="182" t="s">
        <v>3679</v>
      </c>
      <c r="C3570" s="182" t="s">
        <v>224</v>
      </c>
      <c r="D3570" s="182" t="s">
        <v>262</v>
      </c>
      <c r="E3570" s="182" t="s">
        <v>263</v>
      </c>
      <c r="F3570" s="182" t="s">
        <v>263</v>
      </c>
    </row>
    <row r="3571" spans="1:6" x14ac:dyDescent="0.25">
      <c r="A3571" s="182">
        <v>40006497</v>
      </c>
      <c r="B3571" s="182" t="s">
        <v>3680</v>
      </c>
      <c r="C3571" s="182" t="s">
        <v>224</v>
      </c>
      <c r="D3571" s="182" t="s">
        <v>404</v>
      </c>
      <c r="E3571" s="182" t="s">
        <v>405</v>
      </c>
      <c r="F3571" s="182" t="s">
        <v>405</v>
      </c>
    </row>
    <row r="3572" spans="1:6" x14ac:dyDescent="0.25">
      <c r="A3572" s="182">
        <v>40003949</v>
      </c>
      <c r="B3572" s="182" t="s">
        <v>3681</v>
      </c>
      <c r="C3572" s="182" t="s">
        <v>224</v>
      </c>
      <c r="D3572" s="182" t="s">
        <v>303</v>
      </c>
      <c r="E3572" s="182" t="s">
        <v>304</v>
      </c>
      <c r="F3572" s="182" t="s">
        <v>304</v>
      </c>
    </row>
    <row r="3573" spans="1:6" x14ac:dyDescent="0.25">
      <c r="A3573" s="182">
        <v>40009189</v>
      </c>
      <c r="B3573" s="182" t="s">
        <v>3682</v>
      </c>
      <c r="C3573" s="182" t="s">
        <v>224</v>
      </c>
      <c r="D3573" s="182" t="s">
        <v>376</v>
      </c>
      <c r="E3573" s="182" t="s">
        <v>377</v>
      </c>
      <c r="F3573" s="182" t="s">
        <v>377</v>
      </c>
    </row>
    <row r="3574" spans="1:6" x14ac:dyDescent="0.25">
      <c r="A3574" s="182">
        <v>40007908</v>
      </c>
      <c r="B3574" s="182" t="s">
        <v>3683</v>
      </c>
      <c r="C3574" s="182" t="s">
        <v>224</v>
      </c>
      <c r="D3574" s="182" t="s">
        <v>368</v>
      </c>
      <c r="E3574" s="182" t="s">
        <v>369</v>
      </c>
      <c r="F3574" s="182" t="s">
        <v>369</v>
      </c>
    </row>
    <row r="3575" spans="1:6" x14ac:dyDescent="0.25">
      <c r="A3575" s="182">
        <v>40006537</v>
      </c>
      <c r="B3575" s="182" t="s">
        <v>3684</v>
      </c>
      <c r="C3575" s="182" t="s">
        <v>224</v>
      </c>
      <c r="D3575" s="182" t="s">
        <v>303</v>
      </c>
      <c r="E3575" s="182" t="s">
        <v>304</v>
      </c>
      <c r="F3575" s="182" t="s">
        <v>304</v>
      </c>
    </row>
    <row r="3576" spans="1:6" x14ac:dyDescent="0.25">
      <c r="A3576" s="182">
        <v>40005140</v>
      </c>
      <c r="B3576" s="182" t="s">
        <v>3684</v>
      </c>
      <c r="C3576" s="182" t="s">
        <v>224</v>
      </c>
      <c r="D3576" s="182" t="s">
        <v>309</v>
      </c>
      <c r="E3576" s="182" t="s">
        <v>310</v>
      </c>
      <c r="F3576" s="182" t="s">
        <v>310</v>
      </c>
    </row>
    <row r="3577" spans="1:6" x14ac:dyDescent="0.25">
      <c r="A3577" s="182">
        <v>40005070</v>
      </c>
      <c r="B3577" s="182" t="s">
        <v>3685</v>
      </c>
      <c r="C3577" s="182" t="s">
        <v>224</v>
      </c>
      <c r="D3577" s="182" t="s">
        <v>309</v>
      </c>
      <c r="E3577" s="182" t="s">
        <v>310</v>
      </c>
      <c r="F3577" s="182" t="s">
        <v>310</v>
      </c>
    </row>
    <row r="3578" spans="1:6" x14ac:dyDescent="0.25">
      <c r="A3578" s="182">
        <v>40007394</v>
      </c>
      <c r="B3578" s="182" t="s">
        <v>3686</v>
      </c>
      <c r="C3578" s="182" t="s">
        <v>224</v>
      </c>
      <c r="D3578" s="182" t="s">
        <v>309</v>
      </c>
      <c r="E3578" s="182" t="s">
        <v>310</v>
      </c>
      <c r="F3578" s="182" t="s">
        <v>310</v>
      </c>
    </row>
    <row r="3579" spans="1:6" x14ac:dyDescent="0.25">
      <c r="A3579" s="182">
        <v>40004139</v>
      </c>
      <c r="B3579" s="182" t="s">
        <v>3687</v>
      </c>
      <c r="C3579" s="182" t="s">
        <v>224</v>
      </c>
      <c r="D3579" s="182" t="s">
        <v>268</v>
      </c>
      <c r="E3579" s="182" t="s">
        <v>269</v>
      </c>
      <c r="F3579" s="182" t="s">
        <v>269</v>
      </c>
    </row>
    <row r="3580" spans="1:6" x14ac:dyDescent="0.25">
      <c r="A3580" s="182">
        <v>40420919</v>
      </c>
      <c r="B3580" s="182" t="s">
        <v>3688</v>
      </c>
      <c r="C3580" s="182" t="s">
        <v>231</v>
      </c>
      <c r="D3580" s="182" t="s">
        <v>236</v>
      </c>
      <c r="E3580" s="182" t="s">
        <v>237</v>
      </c>
      <c r="F3580" s="182" t="s">
        <v>237</v>
      </c>
    </row>
    <row r="3581" spans="1:6" x14ac:dyDescent="0.25">
      <c r="A3581" s="182">
        <v>40421109</v>
      </c>
      <c r="B3581" s="182" t="s">
        <v>3689</v>
      </c>
      <c r="C3581" s="182" t="s">
        <v>231</v>
      </c>
      <c r="D3581" s="182" t="s">
        <v>232</v>
      </c>
      <c r="E3581" s="182" t="s">
        <v>233</v>
      </c>
      <c r="F3581" s="182" t="s">
        <v>233</v>
      </c>
    </row>
    <row r="3582" spans="1:6" x14ac:dyDescent="0.25">
      <c r="A3582" s="182">
        <v>40005281</v>
      </c>
      <c r="B3582" s="182" t="s">
        <v>3690</v>
      </c>
      <c r="C3582" s="182" t="s">
        <v>224</v>
      </c>
      <c r="D3582" s="182" t="s">
        <v>438</v>
      </c>
      <c r="E3582" s="182" t="s">
        <v>439</v>
      </c>
      <c r="F3582" s="182" t="s">
        <v>439</v>
      </c>
    </row>
    <row r="3583" spans="1:6" x14ac:dyDescent="0.25">
      <c r="A3583" s="182">
        <v>40005355</v>
      </c>
      <c r="B3583" s="182" t="s">
        <v>3691</v>
      </c>
      <c r="C3583" s="182" t="s">
        <v>224</v>
      </c>
      <c r="D3583" s="182" t="s">
        <v>438</v>
      </c>
      <c r="E3583" s="182" t="s">
        <v>439</v>
      </c>
      <c r="F3583" s="182" t="s">
        <v>439</v>
      </c>
    </row>
    <row r="3584" spans="1:6" x14ac:dyDescent="0.25">
      <c r="A3584" s="182">
        <v>40420682</v>
      </c>
      <c r="B3584" s="182" t="s">
        <v>3692</v>
      </c>
      <c r="C3584" s="182" t="s">
        <v>231</v>
      </c>
      <c r="D3584" s="182" t="s">
        <v>232</v>
      </c>
      <c r="E3584" s="182" t="s">
        <v>233</v>
      </c>
      <c r="F3584" s="182" t="s">
        <v>233</v>
      </c>
    </row>
    <row r="3585" spans="1:6" x14ac:dyDescent="0.25">
      <c r="A3585" s="182">
        <v>40420774</v>
      </c>
      <c r="B3585" s="182" t="s">
        <v>3693</v>
      </c>
      <c r="C3585" s="182" t="s">
        <v>231</v>
      </c>
      <c r="D3585" s="182" t="s">
        <v>236</v>
      </c>
      <c r="E3585" s="182" t="s">
        <v>237</v>
      </c>
      <c r="F3585" s="182" t="s">
        <v>237</v>
      </c>
    </row>
    <row r="3586" spans="1:6" x14ac:dyDescent="0.25">
      <c r="A3586" s="182">
        <v>40007007</v>
      </c>
      <c r="B3586" s="182" t="s">
        <v>3694</v>
      </c>
      <c r="C3586" s="182" t="s">
        <v>224</v>
      </c>
      <c r="D3586" s="182" t="s">
        <v>449</v>
      </c>
      <c r="E3586" s="182" t="s">
        <v>450</v>
      </c>
      <c r="F3586" s="182" t="s">
        <v>450</v>
      </c>
    </row>
    <row r="3587" spans="1:6" x14ac:dyDescent="0.25">
      <c r="A3587" s="182">
        <v>40008210</v>
      </c>
      <c r="B3587" s="182" t="s">
        <v>3695</v>
      </c>
      <c r="C3587" s="182" t="s">
        <v>224</v>
      </c>
      <c r="D3587" s="182" t="s">
        <v>449</v>
      </c>
      <c r="E3587" s="182" t="s">
        <v>450</v>
      </c>
      <c r="F3587" s="182" t="s">
        <v>450</v>
      </c>
    </row>
    <row r="3588" spans="1:6" x14ac:dyDescent="0.25">
      <c r="A3588" s="182">
        <v>40008162</v>
      </c>
      <c r="B3588" s="182" t="s">
        <v>3696</v>
      </c>
      <c r="C3588" s="182" t="s">
        <v>224</v>
      </c>
      <c r="D3588" s="182" t="s">
        <v>392</v>
      </c>
      <c r="E3588" s="182" t="s">
        <v>393</v>
      </c>
      <c r="F3588" s="182" t="s">
        <v>393</v>
      </c>
    </row>
    <row r="3589" spans="1:6" x14ac:dyDescent="0.25">
      <c r="A3589" s="182">
        <v>40004354</v>
      </c>
      <c r="B3589" s="182" t="s">
        <v>3697</v>
      </c>
      <c r="C3589" s="182" t="s">
        <v>224</v>
      </c>
      <c r="D3589" s="182" t="s">
        <v>271</v>
      </c>
      <c r="E3589" s="182" t="s">
        <v>272</v>
      </c>
      <c r="F3589" s="182" t="s">
        <v>272</v>
      </c>
    </row>
    <row r="3590" spans="1:6" x14ac:dyDescent="0.25">
      <c r="A3590" s="182">
        <v>40008022</v>
      </c>
      <c r="B3590" s="182" t="s">
        <v>3698</v>
      </c>
      <c r="C3590" s="182" t="s">
        <v>231</v>
      </c>
      <c r="D3590" s="182" t="s">
        <v>236</v>
      </c>
      <c r="E3590" s="182" t="s">
        <v>237</v>
      </c>
      <c r="F3590" s="182" t="s">
        <v>237</v>
      </c>
    </row>
    <row r="3591" spans="1:6" x14ac:dyDescent="0.25">
      <c r="A3591" s="182">
        <v>40008397</v>
      </c>
      <c r="B3591" s="182" t="s">
        <v>3699</v>
      </c>
      <c r="C3591" s="182" t="s">
        <v>224</v>
      </c>
      <c r="D3591" s="182" t="s">
        <v>309</v>
      </c>
      <c r="E3591" s="182" t="s">
        <v>310</v>
      </c>
      <c r="F3591" s="182" t="s">
        <v>310</v>
      </c>
    </row>
    <row r="3592" spans="1:6" x14ac:dyDescent="0.25">
      <c r="A3592" s="182">
        <v>40009589</v>
      </c>
      <c r="B3592" s="182" t="s">
        <v>3700</v>
      </c>
      <c r="C3592" s="182" t="s">
        <v>224</v>
      </c>
      <c r="D3592" s="182" t="s">
        <v>333</v>
      </c>
      <c r="E3592" s="182" t="s">
        <v>334</v>
      </c>
      <c r="F3592" s="182" t="s">
        <v>334</v>
      </c>
    </row>
    <row r="3593" spans="1:6" x14ac:dyDescent="0.25">
      <c r="A3593" s="182">
        <v>40004312</v>
      </c>
      <c r="B3593" s="182" t="s">
        <v>3701</v>
      </c>
      <c r="C3593" s="182" t="s">
        <v>224</v>
      </c>
      <c r="D3593" s="182" t="s">
        <v>265</v>
      </c>
      <c r="E3593" s="182" t="s">
        <v>266</v>
      </c>
      <c r="F3593" s="182" t="s">
        <v>266</v>
      </c>
    </row>
    <row r="3594" spans="1:6" x14ac:dyDescent="0.25">
      <c r="A3594" s="182">
        <v>40004204</v>
      </c>
      <c r="B3594" s="182" t="s">
        <v>3702</v>
      </c>
      <c r="C3594" s="182" t="s">
        <v>224</v>
      </c>
      <c r="D3594" s="182" t="s">
        <v>268</v>
      </c>
      <c r="E3594" s="182" t="s">
        <v>269</v>
      </c>
      <c r="F3594" s="182" t="s">
        <v>269</v>
      </c>
    </row>
    <row r="3595" spans="1:6" x14ac:dyDescent="0.25">
      <c r="A3595" s="182">
        <v>40009991</v>
      </c>
      <c r="B3595" s="182" t="s">
        <v>3703</v>
      </c>
      <c r="C3595" s="182" t="s">
        <v>224</v>
      </c>
      <c r="D3595" s="182" t="s">
        <v>309</v>
      </c>
      <c r="E3595" s="182" t="s">
        <v>310</v>
      </c>
      <c r="F3595" s="182" t="s">
        <v>310</v>
      </c>
    </row>
    <row r="3596" spans="1:6" x14ac:dyDescent="0.25">
      <c r="A3596" s="182">
        <v>40002649</v>
      </c>
      <c r="B3596" s="182" t="s">
        <v>3704</v>
      </c>
      <c r="C3596" s="182" t="s">
        <v>224</v>
      </c>
      <c r="D3596" s="182" t="s">
        <v>449</v>
      </c>
      <c r="E3596" s="182" t="s">
        <v>450</v>
      </c>
      <c r="F3596" s="182" t="s">
        <v>450</v>
      </c>
    </row>
    <row r="3597" spans="1:6" x14ac:dyDescent="0.25">
      <c r="A3597" s="182">
        <v>40007858</v>
      </c>
      <c r="B3597" s="182" t="s">
        <v>3705</v>
      </c>
      <c r="C3597" s="182" t="s">
        <v>224</v>
      </c>
      <c r="D3597" s="182" t="s">
        <v>262</v>
      </c>
      <c r="E3597" s="182" t="s">
        <v>263</v>
      </c>
      <c r="F3597" s="182" t="s">
        <v>263</v>
      </c>
    </row>
    <row r="3598" spans="1:6" x14ac:dyDescent="0.25">
      <c r="A3598" s="182">
        <v>40004067</v>
      </c>
      <c r="B3598" s="182" t="s">
        <v>3706</v>
      </c>
      <c r="C3598" s="182" t="s">
        <v>224</v>
      </c>
      <c r="D3598" s="182" t="s">
        <v>249</v>
      </c>
      <c r="E3598" s="182" t="s">
        <v>250</v>
      </c>
      <c r="F3598" s="182" t="s">
        <v>250</v>
      </c>
    </row>
    <row r="3599" spans="1:6" x14ac:dyDescent="0.25">
      <c r="A3599" s="182">
        <v>40421504</v>
      </c>
      <c r="B3599" s="182" t="s">
        <v>3707</v>
      </c>
      <c r="C3599" s="182" t="s">
        <v>231</v>
      </c>
      <c r="D3599" s="182" t="s">
        <v>242</v>
      </c>
      <c r="E3599" s="182" t="s">
        <v>243</v>
      </c>
      <c r="F3599" s="182" t="s">
        <v>243</v>
      </c>
    </row>
    <row r="3600" spans="1:6" x14ac:dyDescent="0.25">
      <c r="A3600" s="182">
        <v>40003806</v>
      </c>
      <c r="B3600" s="182" t="s">
        <v>3708</v>
      </c>
      <c r="C3600" s="182" t="s">
        <v>224</v>
      </c>
      <c r="D3600" s="182" t="s">
        <v>277</v>
      </c>
      <c r="E3600" s="182" t="s">
        <v>278</v>
      </c>
      <c r="F3600" s="182" t="s">
        <v>278</v>
      </c>
    </row>
    <row r="3601" spans="1:6" x14ac:dyDescent="0.25">
      <c r="A3601" s="182">
        <v>40005949</v>
      </c>
      <c r="B3601" s="182" t="s">
        <v>3709</v>
      </c>
      <c r="C3601" s="182" t="s">
        <v>224</v>
      </c>
      <c r="D3601" s="182" t="s">
        <v>333</v>
      </c>
      <c r="E3601" s="182" t="s">
        <v>334</v>
      </c>
      <c r="F3601" s="182" t="s">
        <v>334</v>
      </c>
    </row>
    <row r="3602" spans="1:6" x14ac:dyDescent="0.25">
      <c r="A3602" s="182">
        <v>40009997</v>
      </c>
      <c r="B3602" s="182" t="s">
        <v>3710</v>
      </c>
      <c r="C3602" s="182" t="s">
        <v>224</v>
      </c>
      <c r="D3602" s="182" t="s">
        <v>376</v>
      </c>
      <c r="E3602" s="182" t="s">
        <v>377</v>
      </c>
      <c r="F3602" s="182" t="s">
        <v>377</v>
      </c>
    </row>
    <row r="3603" spans="1:6" x14ac:dyDescent="0.25">
      <c r="A3603" s="182">
        <v>40005336</v>
      </c>
      <c r="B3603" s="182" t="s">
        <v>3711</v>
      </c>
      <c r="C3603" s="182" t="s">
        <v>224</v>
      </c>
      <c r="D3603" s="182" t="s">
        <v>228</v>
      </c>
      <c r="E3603" s="182" t="s">
        <v>229</v>
      </c>
      <c r="F3603" s="182" t="s">
        <v>229</v>
      </c>
    </row>
    <row r="3604" spans="1:6" x14ac:dyDescent="0.25">
      <c r="A3604" s="182">
        <v>40003276</v>
      </c>
      <c r="B3604" s="182" t="s">
        <v>3712</v>
      </c>
      <c r="C3604" s="182" t="s">
        <v>224</v>
      </c>
      <c r="D3604" s="182" t="s">
        <v>277</v>
      </c>
      <c r="E3604" s="182" t="s">
        <v>278</v>
      </c>
      <c r="F3604" s="182" t="s">
        <v>278</v>
      </c>
    </row>
    <row r="3605" spans="1:6" x14ac:dyDescent="0.25">
      <c r="A3605" s="182">
        <v>40000172</v>
      </c>
      <c r="B3605" s="182" t="s">
        <v>3713</v>
      </c>
      <c r="C3605" s="182" t="s">
        <v>224</v>
      </c>
      <c r="D3605" s="182" t="s">
        <v>252</v>
      </c>
      <c r="E3605" s="182" t="s">
        <v>253</v>
      </c>
      <c r="F3605" s="182" t="s">
        <v>253</v>
      </c>
    </row>
    <row r="3606" spans="1:6" x14ac:dyDescent="0.25">
      <c r="A3606" s="182">
        <v>40004314</v>
      </c>
      <c r="B3606" s="182" t="s">
        <v>3714</v>
      </c>
      <c r="C3606" s="182" t="s">
        <v>224</v>
      </c>
      <c r="D3606" s="182" t="s">
        <v>262</v>
      </c>
      <c r="E3606" s="182" t="s">
        <v>263</v>
      </c>
      <c r="F3606" s="182" t="s">
        <v>263</v>
      </c>
    </row>
    <row r="3607" spans="1:6" x14ac:dyDescent="0.25">
      <c r="A3607" s="182">
        <v>40008740</v>
      </c>
      <c r="B3607" s="182" t="s">
        <v>3715</v>
      </c>
      <c r="C3607" s="182" t="s">
        <v>224</v>
      </c>
      <c r="D3607" s="182" t="s">
        <v>322</v>
      </c>
      <c r="E3607" s="182" t="s">
        <v>323</v>
      </c>
      <c r="F3607" s="182" t="s">
        <v>323</v>
      </c>
    </row>
    <row r="3608" spans="1:6" x14ac:dyDescent="0.25">
      <c r="A3608" s="182">
        <v>40009913</v>
      </c>
      <c r="B3608" s="182" t="s">
        <v>3716</v>
      </c>
      <c r="C3608" s="182" t="s">
        <v>224</v>
      </c>
      <c r="D3608" s="182" t="s">
        <v>306</v>
      </c>
      <c r="E3608" s="182" t="s">
        <v>307</v>
      </c>
      <c r="F3608" s="182" t="s">
        <v>307</v>
      </c>
    </row>
    <row r="3609" spans="1:6" x14ac:dyDescent="0.25">
      <c r="A3609" s="182">
        <v>40007584</v>
      </c>
      <c r="B3609" s="182" t="s">
        <v>3717</v>
      </c>
      <c r="C3609" s="182" t="s">
        <v>224</v>
      </c>
      <c r="D3609" s="182" t="s">
        <v>249</v>
      </c>
      <c r="E3609" s="182" t="s">
        <v>250</v>
      </c>
      <c r="F3609" s="182" t="s">
        <v>250</v>
      </c>
    </row>
    <row r="3610" spans="1:6" x14ac:dyDescent="0.25">
      <c r="A3610" s="182">
        <v>40006419</v>
      </c>
      <c r="B3610" s="182" t="s">
        <v>3718</v>
      </c>
      <c r="C3610" s="182" t="s">
        <v>224</v>
      </c>
      <c r="D3610" s="182" t="s">
        <v>262</v>
      </c>
      <c r="E3610" s="182" t="s">
        <v>263</v>
      </c>
      <c r="F3610" s="182" t="s">
        <v>263</v>
      </c>
    </row>
    <row r="3611" spans="1:6" x14ac:dyDescent="0.25">
      <c r="A3611" s="182">
        <v>40004466</v>
      </c>
      <c r="B3611" s="182" t="s">
        <v>3719</v>
      </c>
      <c r="C3611" s="182" t="s">
        <v>224</v>
      </c>
      <c r="D3611" s="182" t="s">
        <v>368</v>
      </c>
      <c r="E3611" s="182" t="s">
        <v>369</v>
      </c>
      <c r="F3611" s="182" t="s">
        <v>369</v>
      </c>
    </row>
    <row r="3612" spans="1:6" x14ac:dyDescent="0.25">
      <c r="A3612" s="182">
        <v>40005979</v>
      </c>
      <c r="B3612" s="182" t="s">
        <v>3720</v>
      </c>
      <c r="C3612" s="182" t="s">
        <v>224</v>
      </c>
      <c r="D3612" s="182" t="s">
        <v>225</v>
      </c>
      <c r="E3612" s="182" t="s">
        <v>226</v>
      </c>
      <c r="F3612" s="182" t="s">
        <v>226</v>
      </c>
    </row>
    <row r="3613" spans="1:6" x14ac:dyDescent="0.25">
      <c r="A3613" s="182">
        <v>40004174</v>
      </c>
      <c r="B3613" s="182" t="s">
        <v>3721</v>
      </c>
      <c r="C3613" s="182" t="s">
        <v>224</v>
      </c>
      <c r="D3613" s="182" t="s">
        <v>265</v>
      </c>
      <c r="E3613" s="182" t="s">
        <v>266</v>
      </c>
      <c r="F3613" s="182" t="s">
        <v>266</v>
      </c>
    </row>
    <row r="3614" spans="1:6" x14ac:dyDescent="0.25">
      <c r="A3614" s="182">
        <v>40004802</v>
      </c>
      <c r="B3614" s="182" t="s">
        <v>3722</v>
      </c>
      <c r="C3614" s="182" t="s">
        <v>224</v>
      </c>
      <c r="D3614" s="182" t="s">
        <v>449</v>
      </c>
      <c r="E3614" s="182" t="s">
        <v>450</v>
      </c>
      <c r="F3614" s="182" t="s">
        <v>450</v>
      </c>
    </row>
    <row r="3615" spans="1:6" x14ac:dyDescent="0.25">
      <c r="A3615" s="182">
        <v>40008838</v>
      </c>
      <c r="B3615" s="182" t="s">
        <v>3723</v>
      </c>
      <c r="C3615" s="182" t="s">
        <v>224</v>
      </c>
      <c r="D3615" s="182" t="s">
        <v>306</v>
      </c>
      <c r="E3615" s="182" t="s">
        <v>307</v>
      </c>
      <c r="F3615" s="182" t="s">
        <v>307</v>
      </c>
    </row>
    <row r="3616" spans="1:6" x14ac:dyDescent="0.25">
      <c r="A3616" s="182">
        <v>40010002</v>
      </c>
      <c r="B3616" s="182" t="s">
        <v>3724</v>
      </c>
      <c r="C3616" s="182" t="s">
        <v>224</v>
      </c>
      <c r="D3616" s="182" t="s">
        <v>342</v>
      </c>
      <c r="E3616" s="182" t="s">
        <v>343</v>
      </c>
      <c r="F3616" s="182" t="s">
        <v>343</v>
      </c>
    </row>
    <row r="3617" spans="1:6" x14ac:dyDescent="0.25">
      <c r="A3617" s="182">
        <v>40000779</v>
      </c>
      <c r="B3617" s="182" t="s">
        <v>3725</v>
      </c>
      <c r="C3617" s="182" t="s">
        <v>224</v>
      </c>
      <c r="D3617" s="182" t="s">
        <v>262</v>
      </c>
      <c r="E3617" s="182" t="s">
        <v>263</v>
      </c>
      <c r="F3617" s="182" t="s">
        <v>263</v>
      </c>
    </row>
    <row r="3618" spans="1:6" x14ac:dyDescent="0.25">
      <c r="A3618" s="182">
        <v>40008554</v>
      </c>
      <c r="B3618" s="182" t="s">
        <v>3726</v>
      </c>
      <c r="C3618" s="182" t="s">
        <v>224</v>
      </c>
      <c r="D3618" s="182" t="s">
        <v>303</v>
      </c>
      <c r="E3618" s="182" t="s">
        <v>304</v>
      </c>
      <c r="F3618" s="182" t="s">
        <v>304</v>
      </c>
    </row>
    <row r="3619" spans="1:6" x14ac:dyDescent="0.25">
      <c r="A3619" s="182">
        <v>40002994</v>
      </c>
      <c r="B3619" s="182" t="s">
        <v>3727</v>
      </c>
      <c r="C3619" s="182" t="s">
        <v>224</v>
      </c>
      <c r="D3619" s="182" t="s">
        <v>249</v>
      </c>
      <c r="E3619" s="182" t="s">
        <v>250</v>
      </c>
      <c r="F3619" s="182" t="s">
        <v>250</v>
      </c>
    </row>
    <row r="3620" spans="1:6" x14ac:dyDescent="0.25">
      <c r="A3620" s="182">
        <v>40421244</v>
      </c>
      <c r="B3620" s="182" t="s">
        <v>3728</v>
      </c>
      <c r="C3620" s="182" t="s">
        <v>231</v>
      </c>
      <c r="D3620" s="182" t="s">
        <v>232</v>
      </c>
      <c r="E3620" s="182" t="s">
        <v>233</v>
      </c>
      <c r="F3620" s="182" t="s">
        <v>233</v>
      </c>
    </row>
    <row r="3621" spans="1:6" x14ac:dyDescent="0.25">
      <c r="A3621" s="182">
        <v>40009072</v>
      </c>
      <c r="B3621" s="182" t="s">
        <v>3729</v>
      </c>
      <c r="C3621" s="182" t="s">
        <v>224</v>
      </c>
      <c r="D3621" s="182" t="s">
        <v>306</v>
      </c>
      <c r="E3621" s="182" t="s">
        <v>307</v>
      </c>
      <c r="F3621" s="182" t="s">
        <v>307</v>
      </c>
    </row>
    <row r="3622" spans="1:6" x14ac:dyDescent="0.25">
      <c r="A3622" s="182">
        <v>40004206</v>
      </c>
      <c r="B3622" s="182" t="s">
        <v>3730</v>
      </c>
      <c r="C3622" s="182" t="s">
        <v>224</v>
      </c>
      <c r="D3622" s="182" t="s">
        <v>404</v>
      </c>
      <c r="E3622" s="182" t="s">
        <v>405</v>
      </c>
      <c r="F3622" s="182" t="s">
        <v>405</v>
      </c>
    </row>
    <row r="3623" spans="1:6" x14ac:dyDescent="0.25">
      <c r="A3623" s="182">
        <v>40003291</v>
      </c>
      <c r="B3623" s="182" t="s">
        <v>3731</v>
      </c>
      <c r="C3623" s="182" t="s">
        <v>224</v>
      </c>
      <c r="D3623" s="182" t="s">
        <v>277</v>
      </c>
      <c r="E3623" s="182" t="s">
        <v>278</v>
      </c>
      <c r="F3623" s="182" t="s">
        <v>278</v>
      </c>
    </row>
    <row r="3624" spans="1:6" x14ac:dyDescent="0.25">
      <c r="A3624" s="182">
        <v>40001456</v>
      </c>
      <c r="B3624" s="182" t="s">
        <v>3732</v>
      </c>
      <c r="C3624" s="182" t="s">
        <v>224</v>
      </c>
      <c r="D3624" s="182" t="s">
        <v>277</v>
      </c>
      <c r="E3624" s="182" t="s">
        <v>278</v>
      </c>
      <c r="F3624" s="182" t="s">
        <v>278</v>
      </c>
    </row>
    <row r="3625" spans="1:6" x14ac:dyDescent="0.25">
      <c r="A3625" s="182">
        <v>40003501</v>
      </c>
      <c r="B3625" s="182" t="s">
        <v>3733</v>
      </c>
      <c r="C3625" s="182" t="s">
        <v>224</v>
      </c>
      <c r="D3625" s="182" t="s">
        <v>277</v>
      </c>
      <c r="E3625" s="182" t="s">
        <v>278</v>
      </c>
      <c r="F3625" s="182" t="s">
        <v>278</v>
      </c>
    </row>
    <row r="3626" spans="1:6" x14ac:dyDescent="0.25">
      <c r="A3626" s="182">
        <v>40005916</v>
      </c>
      <c r="B3626" s="182" t="s">
        <v>3734</v>
      </c>
      <c r="C3626" s="182" t="s">
        <v>224</v>
      </c>
      <c r="D3626" s="182" t="s">
        <v>277</v>
      </c>
      <c r="E3626" s="182" t="s">
        <v>278</v>
      </c>
      <c r="F3626" s="182" t="s">
        <v>278</v>
      </c>
    </row>
    <row r="3627" spans="1:6" x14ac:dyDescent="0.25">
      <c r="A3627" s="182">
        <v>40000203</v>
      </c>
      <c r="B3627" s="182" t="s">
        <v>3735</v>
      </c>
      <c r="C3627" s="182" t="s">
        <v>224</v>
      </c>
      <c r="D3627" s="182" t="s">
        <v>363</v>
      </c>
      <c r="E3627" s="182" t="s">
        <v>364</v>
      </c>
      <c r="F3627" s="182" t="s">
        <v>364</v>
      </c>
    </row>
    <row r="3628" spans="1:6" x14ac:dyDescent="0.25">
      <c r="A3628" s="182">
        <v>40007221</v>
      </c>
      <c r="B3628" s="182" t="s">
        <v>3736</v>
      </c>
      <c r="C3628" s="182" t="s">
        <v>224</v>
      </c>
      <c r="D3628" s="182" t="s">
        <v>342</v>
      </c>
      <c r="E3628" s="182" t="s">
        <v>343</v>
      </c>
      <c r="F3628" s="182" t="s">
        <v>343</v>
      </c>
    </row>
    <row r="3629" spans="1:6" x14ac:dyDescent="0.25">
      <c r="A3629" s="182">
        <v>40003751</v>
      </c>
      <c r="B3629" s="182" t="s">
        <v>3737</v>
      </c>
      <c r="C3629" s="182" t="s">
        <v>224</v>
      </c>
      <c r="D3629" s="182" t="s">
        <v>277</v>
      </c>
      <c r="E3629" s="182" t="s">
        <v>278</v>
      </c>
      <c r="F3629" s="182" t="s">
        <v>278</v>
      </c>
    </row>
    <row r="3630" spans="1:6" x14ac:dyDescent="0.25">
      <c r="A3630" s="182">
        <v>40008715</v>
      </c>
      <c r="B3630" s="182" t="s">
        <v>3738</v>
      </c>
      <c r="C3630" s="182" t="s">
        <v>224</v>
      </c>
      <c r="D3630" s="182" t="s">
        <v>277</v>
      </c>
      <c r="E3630" s="182" t="s">
        <v>278</v>
      </c>
      <c r="F3630" s="182" t="s">
        <v>278</v>
      </c>
    </row>
    <row r="3631" spans="1:6" x14ac:dyDescent="0.25">
      <c r="A3631" s="182">
        <v>40002390</v>
      </c>
      <c r="B3631" s="182" t="s">
        <v>3739</v>
      </c>
      <c r="C3631" s="182" t="s">
        <v>224</v>
      </c>
      <c r="D3631" s="182" t="s">
        <v>392</v>
      </c>
      <c r="E3631" s="182" t="s">
        <v>393</v>
      </c>
      <c r="F3631" s="182" t="s">
        <v>393</v>
      </c>
    </row>
    <row r="3632" spans="1:6" x14ac:dyDescent="0.25">
      <c r="A3632" s="182">
        <v>40002456</v>
      </c>
      <c r="B3632" s="182" t="s">
        <v>3740</v>
      </c>
      <c r="C3632" s="182" t="s">
        <v>224</v>
      </c>
      <c r="D3632" s="182" t="s">
        <v>249</v>
      </c>
      <c r="E3632" s="182" t="s">
        <v>250</v>
      </c>
      <c r="F3632" s="182" t="s">
        <v>250</v>
      </c>
    </row>
    <row r="3633" spans="1:6" x14ac:dyDescent="0.25">
      <c r="A3633" s="182">
        <v>40001149</v>
      </c>
      <c r="B3633" s="182" t="s">
        <v>3740</v>
      </c>
      <c r="C3633" s="182" t="s">
        <v>224</v>
      </c>
      <c r="D3633" s="182" t="s">
        <v>303</v>
      </c>
      <c r="E3633" s="182" t="s">
        <v>304</v>
      </c>
      <c r="F3633" s="182" t="s">
        <v>304</v>
      </c>
    </row>
    <row r="3634" spans="1:6" x14ac:dyDescent="0.25">
      <c r="A3634" s="182">
        <v>40001909</v>
      </c>
      <c r="B3634" s="182" t="s">
        <v>3741</v>
      </c>
      <c r="C3634" s="182" t="s">
        <v>224</v>
      </c>
      <c r="D3634" s="182" t="s">
        <v>303</v>
      </c>
      <c r="E3634" s="182" t="s">
        <v>304</v>
      </c>
      <c r="F3634" s="182" t="s">
        <v>304</v>
      </c>
    </row>
    <row r="3635" spans="1:6" x14ac:dyDescent="0.25">
      <c r="A3635" s="182">
        <v>40420562</v>
      </c>
      <c r="B3635" s="182" t="s">
        <v>3742</v>
      </c>
      <c r="C3635" s="182" t="s">
        <v>231</v>
      </c>
      <c r="D3635" s="182" t="s">
        <v>232</v>
      </c>
      <c r="E3635" s="182" t="s">
        <v>233</v>
      </c>
      <c r="F3635" s="182" t="s">
        <v>233</v>
      </c>
    </row>
    <row r="3636" spans="1:6" x14ac:dyDescent="0.25">
      <c r="A3636" s="182">
        <v>40001516</v>
      </c>
      <c r="B3636" s="182" t="s">
        <v>3743</v>
      </c>
      <c r="C3636" s="182" t="s">
        <v>224</v>
      </c>
      <c r="D3636" s="182" t="s">
        <v>268</v>
      </c>
      <c r="E3636" s="182" t="s">
        <v>269</v>
      </c>
      <c r="F3636" s="182" t="s">
        <v>269</v>
      </c>
    </row>
    <row r="3637" spans="1:6" x14ac:dyDescent="0.25">
      <c r="A3637" s="182">
        <v>40004008</v>
      </c>
      <c r="B3637" s="182" t="s">
        <v>3744</v>
      </c>
      <c r="C3637" s="182" t="s">
        <v>224</v>
      </c>
      <c r="D3637" s="182" t="s">
        <v>392</v>
      </c>
      <c r="E3637" s="182" t="s">
        <v>393</v>
      </c>
      <c r="F3637" s="182" t="s">
        <v>393</v>
      </c>
    </row>
    <row r="3638" spans="1:6" x14ac:dyDescent="0.25">
      <c r="A3638" s="182">
        <v>40003545</v>
      </c>
      <c r="B3638" s="182" t="s">
        <v>3745</v>
      </c>
      <c r="C3638" s="182" t="s">
        <v>224</v>
      </c>
      <c r="D3638" s="182" t="s">
        <v>249</v>
      </c>
      <c r="E3638" s="182" t="s">
        <v>250</v>
      </c>
      <c r="F3638" s="182" t="s">
        <v>250</v>
      </c>
    </row>
    <row r="3639" spans="1:6" x14ac:dyDescent="0.25">
      <c r="A3639" s="182">
        <v>40002424</v>
      </c>
      <c r="B3639" s="182" t="s">
        <v>3746</v>
      </c>
      <c r="C3639" s="182" t="s">
        <v>224</v>
      </c>
      <c r="D3639" s="182" t="s">
        <v>303</v>
      </c>
      <c r="E3639" s="182" t="s">
        <v>304</v>
      </c>
      <c r="F3639" s="182" t="s">
        <v>304</v>
      </c>
    </row>
    <row r="3640" spans="1:6" x14ac:dyDescent="0.25">
      <c r="A3640" s="182">
        <v>40001150</v>
      </c>
      <c r="B3640" s="182" t="s">
        <v>3747</v>
      </c>
      <c r="C3640" s="182" t="s">
        <v>224</v>
      </c>
      <c r="D3640" s="182" t="s">
        <v>303</v>
      </c>
      <c r="E3640" s="182" t="s">
        <v>304</v>
      </c>
      <c r="F3640" s="182" t="s">
        <v>304</v>
      </c>
    </row>
    <row r="3641" spans="1:6" x14ac:dyDescent="0.25">
      <c r="A3641" s="182">
        <v>40007935</v>
      </c>
      <c r="B3641" s="182" t="s">
        <v>3748</v>
      </c>
      <c r="C3641" s="182" t="s">
        <v>224</v>
      </c>
      <c r="D3641" s="182" t="s">
        <v>569</v>
      </c>
      <c r="E3641" s="182" t="s">
        <v>570</v>
      </c>
      <c r="F3641" s="182" t="s">
        <v>570</v>
      </c>
    </row>
    <row r="3642" spans="1:6" x14ac:dyDescent="0.25">
      <c r="A3642" s="182">
        <v>40000219</v>
      </c>
      <c r="B3642" s="182" t="s">
        <v>3748</v>
      </c>
      <c r="C3642" s="182" t="s">
        <v>224</v>
      </c>
      <c r="D3642" s="182" t="s">
        <v>569</v>
      </c>
      <c r="E3642" s="182" t="s">
        <v>570</v>
      </c>
      <c r="F3642" s="182" t="s">
        <v>570</v>
      </c>
    </row>
    <row r="3643" spans="1:6" x14ac:dyDescent="0.25">
      <c r="A3643" s="182">
        <v>40001834</v>
      </c>
      <c r="B3643" s="182" t="s">
        <v>3749</v>
      </c>
      <c r="C3643" s="182" t="s">
        <v>224</v>
      </c>
      <c r="D3643" s="182" t="s">
        <v>376</v>
      </c>
      <c r="E3643" s="182" t="s">
        <v>377</v>
      </c>
      <c r="F3643" s="182" t="s">
        <v>377</v>
      </c>
    </row>
    <row r="3644" spans="1:6" x14ac:dyDescent="0.25">
      <c r="A3644" s="182">
        <v>40002710</v>
      </c>
      <c r="B3644" s="182" t="s">
        <v>3750</v>
      </c>
      <c r="C3644" s="182" t="s">
        <v>224</v>
      </c>
      <c r="D3644" s="182" t="s">
        <v>404</v>
      </c>
      <c r="E3644" s="182" t="s">
        <v>405</v>
      </c>
      <c r="F3644" s="182" t="s">
        <v>405</v>
      </c>
    </row>
    <row r="3645" spans="1:6" x14ac:dyDescent="0.25">
      <c r="A3645" s="182">
        <v>40007199</v>
      </c>
      <c r="B3645" s="182" t="s">
        <v>3751</v>
      </c>
      <c r="C3645" s="182" t="s">
        <v>224</v>
      </c>
      <c r="D3645" s="182" t="s">
        <v>333</v>
      </c>
      <c r="E3645" s="182" t="s">
        <v>334</v>
      </c>
      <c r="F3645" s="182" t="s">
        <v>334</v>
      </c>
    </row>
    <row r="3646" spans="1:6" x14ac:dyDescent="0.25">
      <c r="A3646" s="182">
        <v>40005741</v>
      </c>
      <c r="B3646" s="182" t="s">
        <v>3752</v>
      </c>
      <c r="C3646" s="182" t="s">
        <v>224</v>
      </c>
      <c r="D3646" s="182" t="s">
        <v>342</v>
      </c>
      <c r="E3646" s="182" t="s">
        <v>343</v>
      </c>
      <c r="F3646" s="182" t="s">
        <v>343</v>
      </c>
    </row>
    <row r="3647" spans="1:6" x14ac:dyDescent="0.25">
      <c r="A3647" s="182">
        <v>40003567</v>
      </c>
      <c r="B3647" s="182" t="s">
        <v>3753</v>
      </c>
      <c r="C3647" s="182" t="s">
        <v>224</v>
      </c>
      <c r="D3647" s="182" t="s">
        <v>252</v>
      </c>
      <c r="E3647" s="182" t="s">
        <v>253</v>
      </c>
      <c r="F3647" s="182" t="s">
        <v>253</v>
      </c>
    </row>
    <row r="3648" spans="1:6" x14ac:dyDescent="0.25">
      <c r="A3648" s="182">
        <v>40006887</v>
      </c>
      <c r="B3648" s="182" t="s">
        <v>3754</v>
      </c>
      <c r="C3648" s="182" t="s">
        <v>224</v>
      </c>
      <c r="D3648" s="182" t="s">
        <v>309</v>
      </c>
      <c r="E3648" s="182" t="s">
        <v>310</v>
      </c>
      <c r="F3648" s="182" t="s">
        <v>310</v>
      </c>
    </row>
    <row r="3649" spans="1:6" x14ac:dyDescent="0.25">
      <c r="A3649" s="182">
        <v>40420733</v>
      </c>
      <c r="B3649" s="182" t="s">
        <v>3755</v>
      </c>
      <c r="C3649" s="182" t="s">
        <v>231</v>
      </c>
      <c r="D3649" s="182" t="s">
        <v>285</v>
      </c>
      <c r="E3649" s="182" t="s">
        <v>286</v>
      </c>
      <c r="F3649" s="182" t="s">
        <v>286</v>
      </c>
    </row>
    <row r="3650" spans="1:6" x14ac:dyDescent="0.25">
      <c r="A3650" s="182">
        <v>40002324</v>
      </c>
      <c r="B3650" s="182" t="s">
        <v>3756</v>
      </c>
      <c r="C3650" s="182" t="s">
        <v>224</v>
      </c>
      <c r="D3650" s="182" t="s">
        <v>363</v>
      </c>
      <c r="E3650" s="182" t="s">
        <v>364</v>
      </c>
      <c r="F3650" s="182" t="s">
        <v>364</v>
      </c>
    </row>
    <row r="3651" spans="1:6" x14ac:dyDescent="0.25">
      <c r="A3651" s="182">
        <v>40003558</v>
      </c>
      <c r="B3651" s="182" t="s">
        <v>3757</v>
      </c>
      <c r="C3651" s="182" t="s">
        <v>224</v>
      </c>
      <c r="D3651" s="182" t="s">
        <v>342</v>
      </c>
      <c r="E3651" s="182" t="s">
        <v>343</v>
      </c>
      <c r="F3651" s="182" t="s">
        <v>343</v>
      </c>
    </row>
    <row r="3652" spans="1:6" x14ac:dyDescent="0.25">
      <c r="A3652" s="182">
        <v>40000657</v>
      </c>
      <c r="B3652" s="182" t="s">
        <v>3758</v>
      </c>
      <c r="C3652" s="182" t="s">
        <v>224</v>
      </c>
      <c r="D3652" s="182" t="s">
        <v>363</v>
      </c>
      <c r="E3652" s="182" t="s">
        <v>364</v>
      </c>
      <c r="F3652" s="182" t="s">
        <v>364</v>
      </c>
    </row>
    <row r="3653" spans="1:6" x14ac:dyDescent="0.25">
      <c r="A3653" s="182">
        <v>40000518</v>
      </c>
      <c r="B3653" s="182" t="s">
        <v>3759</v>
      </c>
      <c r="C3653" s="182" t="s">
        <v>224</v>
      </c>
      <c r="D3653" s="182" t="s">
        <v>363</v>
      </c>
      <c r="E3653" s="182" t="s">
        <v>364</v>
      </c>
      <c r="F3653" s="182" t="s">
        <v>364</v>
      </c>
    </row>
    <row r="3654" spans="1:6" x14ac:dyDescent="0.25">
      <c r="A3654" s="182">
        <v>40000550</v>
      </c>
      <c r="B3654" s="182" t="s">
        <v>3760</v>
      </c>
      <c r="C3654" s="182" t="s">
        <v>224</v>
      </c>
      <c r="D3654" s="182" t="s">
        <v>363</v>
      </c>
      <c r="E3654" s="182" t="s">
        <v>364</v>
      </c>
      <c r="F3654" s="182" t="s">
        <v>364</v>
      </c>
    </row>
    <row r="3655" spans="1:6" x14ac:dyDescent="0.25">
      <c r="A3655" s="182">
        <v>40000299</v>
      </c>
      <c r="B3655" s="182" t="s">
        <v>3761</v>
      </c>
      <c r="C3655" s="182" t="s">
        <v>224</v>
      </c>
      <c r="D3655" s="182" t="s">
        <v>342</v>
      </c>
      <c r="E3655" s="182" t="s">
        <v>343</v>
      </c>
      <c r="F3655" s="182" t="s">
        <v>343</v>
      </c>
    </row>
    <row r="3656" spans="1:6" x14ac:dyDescent="0.25">
      <c r="A3656" s="182">
        <v>40000340</v>
      </c>
      <c r="B3656" s="182" t="s">
        <v>3762</v>
      </c>
      <c r="C3656" s="182" t="s">
        <v>224</v>
      </c>
      <c r="D3656" s="182" t="s">
        <v>363</v>
      </c>
      <c r="E3656" s="182" t="s">
        <v>364</v>
      </c>
      <c r="F3656" s="182" t="s">
        <v>364</v>
      </c>
    </row>
    <row r="3657" spans="1:6" x14ac:dyDescent="0.25">
      <c r="A3657" s="182">
        <v>40000294</v>
      </c>
      <c r="B3657" s="182" t="s">
        <v>3763</v>
      </c>
      <c r="C3657" s="182" t="s">
        <v>224</v>
      </c>
      <c r="D3657" s="182" t="s">
        <v>363</v>
      </c>
      <c r="E3657" s="182" t="s">
        <v>364</v>
      </c>
      <c r="F3657" s="182" t="s">
        <v>364</v>
      </c>
    </row>
    <row r="3658" spans="1:6" x14ac:dyDescent="0.25">
      <c r="A3658" s="182">
        <v>40002427</v>
      </c>
      <c r="B3658" s="182" t="s">
        <v>3764</v>
      </c>
      <c r="C3658" s="182" t="s">
        <v>224</v>
      </c>
      <c r="D3658" s="182" t="s">
        <v>342</v>
      </c>
      <c r="E3658" s="182" t="s">
        <v>343</v>
      </c>
      <c r="F3658" s="182" t="s">
        <v>343</v>
      </c>
    </row>
    <row r="3659" spans="1:6" x14ac:dyDescent="0.25">
      <c r="A3659" s="182">
        <v>40000595</v>
      </c>
      <c r="B3659" s="182" t="s">
        <v>3765</v>
      </c>
      <c r="C3659" s="182" t="s">
        <v>224</v>
      </c>
      <c r="D3659" s="182" t="s">
        <v>363</v>
      </c>
      <c r="E3659" s="182" t="s">
        <v>364</v>
      </c>
      <c r="F3659" s="182" t="s">
        <v>364</v>
      </c>
    </row>
    <row r="3660" spans="1:6" x14ac:dyDescent="0.25">
      <c r="A3660" s="182">
        <v>40000128</v>
      </c>
      <c r="B3660" s="182" t="s">
        <v>3766</v>
      </c>
      <c r="C3660" s="182" t="s">
        <v>224</v>
      </c>
      <c r="D3660" s="182" t="s">
        <v>363</v>
      </c>
      <c r="E3660" s="182" t="s">
        <v>364</v>
      </c>
      <c r="F3660" s="182" t="s">
        <v>364</v>
      </c>
    </row>
    <row r="3661" spans="1:6" x14ac:dyDescent="0.25">
      <c r="A3661" s="182">
        <v>40421251</v>
      </c>
      <c r="B3661" s="182" t="s">
        <v>3767</v>
      </c>
      <c r="C3661" s="182" t="s">
        <v>231</v>
      </c>
      <c r="D3661" s="182" t="s">
        <v>236</v>
      </c>
      <c r="E3661" s="182" t="s">
        <v>237</v>
      </c>
      <c r="F3661" s="182" t="s">
        <v>237</v>
      </c>
    </row>
    <row r="3662" spans="1:6" x14ac:dyDescent="0.25">
      <c r="A3662" s="182">
        <v>40009450</v>
      </c>
      <c r="B3662" s="182" t="s">
        <v>3768</v>
      </c>
      <c r="C3662" s="182" t="s">
        <v>224</v>
      </c>
      <c r="D3662" s="182" t="s">
        <v>333</v>
      </c>
      <c r="E3662" s="182" t="s">
        <v>334</v>
      </c>
      <c r="F3662" s="182" t="s">
        <v>334</v>
      </c>
    </row>
    <row r="3663" spans="1:6" x14ac:dyDescent="0.25">
      <c r="A3663" s="182">
        <v>40006195</v>
      </c>
      <c r="B3663" s="182" t="s">
        <v>3769</v>
      </c>
      <c r="C3663" s="182" t="s">
        <v>224</v>
      </c>
      <c r="D3663" s="182" t="s">
        <v>315</v>
      </c>
      <c r="E3663" s="182" t="s">
        <v>316</v>
      </c>
      <c r="F3663" s="182" t="s">
        <v>316</v>
      </c>
    </row>
    <row r="3664" spans="1:6" x14ac:dyDescent="0.25">
      <c r="A3664" s="182">
        <v>40005706</v>
      </c>
      <c r="B3664" s="182" t="s">
        <v>3770</v>
      </c>
      <c r="C3664" s="182" t="s">
        <v>224</v>
      </c>
      <c r="D3664" s="182" t="s">
        <v>277</v>
      </c>
      <c r="E3664" s="182" t="s">
        <v>278</v>
      </c>
      <c r="F3664" s="182" t="s">
        <v>278</v>
      </c>
    </row>
    <row r="3665" spans="1:6" x14ac:dyDescent="0.25">
      <c r="A3665" s="182">
        <v>40001792</v>
      </c>
      <c r="B3665" s="182" t="s">
        <v>3771</v>
      </c>
      <c r="C3665" s="182" t="s">
        <v>224</v>
      </c>
      <c r="D3665" s="182" t="s">
        <v>249</v>
      </c>
      <c r="E3665" s="182" t="s">
        <v>250</v>
      </c>
      <c r="F3665" s="182" t="s">
        <v>250</v>
      </c>
    </row>
    <row r="3666" spans="1:6" x14ac:dyDescent="0.25">
      <c r="A3666" s="182">
        <v>40002935</v>
      </c>
      <c r="B3666" s="182" t="s">
        <v>3772</v>
      </c>
      <c r="C3666" s="182" t="s">
        <v>224</v>
      </c>
      <c r="D3666" s="182" t="s">
        <v>342</v>
      </c>
      <c r="E3666" s="182" t="s">
        <v>343</v>
      </c>
      <c r="F3666" s="182" t="s">
        <v>343</v>
      </c>
    </row>
    <row r="3667" spans="1:6" x14ac:dyDescent="0.25">
      <c r="A3667" s="182">
        <v>40000404</v>
      </c>
      <c r="B3667" s="182" t="s">
        <v>3773</v>
      </c>
      <c r="C3667" s="182" t="s">
        <v>224</v>
      </c>
      <c r="D3667" s="182" t="s">
        <v>279</v>
      </c>
      <c r="E3667" s="182" t="s">
        <v>280</v>
      </c>
      <c r="F3667" s="182" t="s">
        <v>280</v>
      </c>
    </row>
    <row r="3668" spans="1:6" x14ac:dyDescent="0.25">
      <c r="A3668" s="182">
        <v>40002254</v>
      </c>
      <c r="B3668" s="182" t="s">
        <v>3774</v>
      </c>
      <c r="C3668" s="182" t="s">
        <v>224</v>
      </c>
      <c r="D3668" s="182" t="s">
        <v>322</v>
      </c>
      <c r="E3668" s="182" t="s">
        <v>323</v>
      </c>
      <c r="F3668" s="182" t="s">
        <v>323</v>
      </c>
    </row>
    <row r="3669" spans="1:6" x14ac:dyDescent="0.25">
      <c r="A3669" s="182">
        <v>40002518</v>
      </c>
      <c r="B3669" s="182" t="s">
        <v>3775</v>
      </c>
      <c r="C3669" s="182" t="s">
        <v>224</v>
      </c>
      <c r="D3669" s="182" t="s">
        <v>342</v>
      </c>
      <c r="E3669" s="182" t="s">
        <v>343</v>
      </c>
      <c r="F3669" s="182" t="s">
        <v>343</v>
      </c>
    </row>
    <row r="3670" spans="1:6" x14ac:dyDescent="0.25">
      <c r="A3670" s="182">
        <v>40002702</v>
      </c>
      <c r="B3670" s="182" t="s">
        <v>3776</v>
      </c>
      <c r="C3670" s="182" t="s">
        <v>224</v>
      </c>
      <c r="D3670" s="182" t="s">
        <v>277</v>
      </c>
      <c r="E3670" s="182" t="s">
        <v>278</v>
      </c>
      <c r="F3670" s="182" t="s">
        <v>278</v>
      </c>
    </row>
    <row r="3671" spans="1:6" x14ac:dyDescent="0.25">
      <c r="A3671" s="182">
        <v>40002647</v>
      </c>
      <c r="B3671" s="182" t="s">
        <v>3777</v>
      </c>
      <c r="C3671" s="182" t="s">
        <v>224</v>
      </c>
      <c r="D3671" s="182" t="s">
        <v>303</v>
      </c>
      <c r="E3671" s="182" t="s">
        <v>304</v>
      </c>
      <c r="F3671" s="182" t="s">
        <v>304</v>
      </c>
    </row>
    <row r="3672" spans="1:6" x14ac:dyDescent="0.25">
      <c r="A3672" s="182">
        <v>40008318</v>
      </c>
      <c r="B3672" s="182" t="s">
        <v>3778</v>
      </c>
      <c r="C3672" s="182" t="s">
        <v>224</v>
      </c>
      <c r="D3672" s="182" t="s">
        <v>271</v>
      </c>
      <c r="E3672" s="182" t="s">
        <v>272</v>
      </c>
      <c r="F3672" s="182" t="s">
        <v>272</v>
      </c>
    </row>
    <row r="3673" spans="1:6" x14ac:dyDescent="0.25">
      <c r="A3673" s="182">
        <v>40001202</v>
      </c>
      <c r="B3673" s="182" t="s">
        <v>3779</v>
      </c>
      <c r="C3673" s="182" t="s">
        <v>224</v>
      </c>
      <c r="D3673" s="182" t="s">
        <v>277</v>
      </c>
      <c r="E3673" s="182" t="s">
        <v>278</v>
      </c>
      <c r="F3673" s="182" t="s">
        <v>278</v>
      </c>
    </row>
    <row r="3674" spans="1:6" x14ac:dyDescent="0.25">
      <c r="A3674" s="182">
        <v>40001560</v>
      </c>
      <c r="B3674" s="182" t="s">
        <v>3780</v>
      </c>
      <c r="C3674" s="182" t="s">
        <v>224</v>
      </c>
      <c r="D3674" s="182" t="s">
        <v>271</v>
      </c>
      <c r="E3674" s="182" t="s">
        <v>272</v>
      </c>
      <c r="F3674" s="182" t="s">
        <v>272</v>
      </c>
    </row>
    <row r="3675" spans="1:6" x14ac:dyDescent="0.25">
      <c r="A3675" s="182">
        <v>40009989</v>
      </c>
      <c r="B3675" s="182" t="s">
        <v>3781</v>
      </c>
      <c r="C3675" s="182" t="s">
        <v>224</v>
      </c>
      <c r="D3675" s="182" t="s">
        <v>404</v>
      </c>
      <c r="E3675" s="182" t="s">
        <v>405</v>
      </c>
      <c r="F3675" s="182" t="s">
        <v>405</v>
      </c>
    </row>
    <row r="3676" spans="1:6" x14ac:dyDescent="0.25">
      <c r="A3676" s="182">
        <v>40006677</v>
      </c>
      <c r="B3676" s="182" t="s">
        <v>3782</v>
      </c>
      <c r="C3676" s="182" t="s">
        <v>224</v>
      </c>
      <c r="D3676" s="182" t="s">
        <v>262</v>
      </c>
      <c r="E3676" s="182" t="s">
        <v>263</v>
      </c>
      <c r="F3676" s="182" t="s">
        <v>263</v>
      </c>
    </row>
    <row r="3677" spans="1:6" x14ac:dyDescent="0.25">
      <c r="A3677" s="182">
        <v>40421289</v>
      </c>
      <c r="B3677" s="182" t="s">
        <v>3783</v>
      </c>
      <c r="C3677" s="182" t="s">
        <v>231</v>
      </c>
      <c r="D3677" s="182" t="s">
        <v>285</v>
      </c>
      <c r="E3677" s="182" t="s">
        <v>286</v>
      </c>
      <c r="F3677" s="182" t="s">
        <v>286</v>
      </c>
    </row>
    <row r="3678" spans="1:6" x14ac:dyDescent="0.25">
      <c r="A3678" s="182">
        <v>40008061</v>
      </c>
      <c r="B3678" s="182" t="s">
        <v>3784</v>
      </c>
      <c r="C3678" s="182" t="s">
        <v>224</v>
      </c>
      <c r="D3678" s="182" t="s">
        <v>315</v>
      </c>
      <c r="E3678" s="182" t="s">
        <v>316</v>
      </c>
      <c r="F3678" s="182" t="s">
        <v>316</v>
      </c>
    </row>
    <row r="3679" spans="1:6" x14ac:dyDescent="0.25">
      <c r="A3679" s="182">
        <v>40424389</v>
      </c>
      <c r="B3679" s="182" t="s">
        <v>3785</v>
      </c>
      <c r="C3679" s="182" t="s">
        <v>231</v>
      </c>
      <c r="D3679" s="182" t="s">
        <v>236</v>
      </c>
      <c r="E3679" s="182" t="s">
        <v>237</v>
      </c>
      <c r="F3679" s="182" t="s">
        <v>237</v>
      </c>
    </row>
    <row r="3680" spans="1:6" x14ac:dyDescent="0.25">
      <c r="A3680" s="182">
        <v>40001847</v>
      </c>
      <c r="B3680" s="182" t="s">
        <v>3786</v>
      </c>
      <c r="C3680" s="182" t="s">
        <v>224</v>
      </c>
      <c r="D3680" s="182" t="s">
        <v>277</v>
      </c>
      <c r="E3680" s="182" t="s">
        <v>278</v>
      </c>
      <c r="F3680" s="182" t="s">
        <v>278</v>
      </c>
    </row>
    <row r="3681" spans="1:6" x14ac:dyDescent="0.25">
      <c r="A3681" s="182">
        <v>40005509</v>
      </c>
      <c r="B3681" s="182" t="s">
        <v>3787</v>
      </c>
      <c r="C3681" s="182" t="s">
        <v>224</v>
      </c>
      <c r="D3681" s="182" t="s">
        <v>228</v>
      </c>
      <c r="E3681" s="182" t="s">
        <v>229</v>
      </c>
      <c r="F3681" s="182" t="s">
        <v>229</v>
      </c>
    </row>
    <row r="3682" spans="1:6" x14ac:dyDescent="0.25">
      <c r="A3682" s="182">
        <v>40006441</v>
      </c>
      <c r="B3682" s="182" t="s">
        <v>3788</v>
      </c>
      <c r="C3682" s="182" t="s">
        <v>224</v>
      </c>
      <c r="D3682" s="182" t="s">
        <v>262</v>
      </c>
      <c r="E3682" s="182" t="s">
        <v>263</v>
      </c>
      <c r="F3682" s="182" t="s">
        <v>263</v>
      </c>
    </row>
    <row r="3683" spans="1:6" x14ac:dyDescent="0.25">
      <c r="A3683" s="182">
        <v>40008402</v>
      </c>
      <c r="B3683" s="182" t="s">
        <v>3789</v>
      </c>
      <c r="C3683" s="182" t="s">
        <v>224</v>
      </c>
      <c r="D3683" s="182" t="s">
        <v>271</v>
      </c>
      <c r="E3683" s="182" t="s">
        <v>272</v>
      </c>
      <c r="F3683" s="182" t="s">
        <v>272</v>
      </c>
    </row>
    <row r="3684" spans="1:6" x14ac:dyDescent="0.25">
      <c r="A3684" s="182">
        <v>40002571</v>
      </c>
      <c r="B3684" s="182" t="s">
        <v>3789</v>
      </c>
      <c r="C3684" s="182" t="s">
        <v>224</v>
      </c>
      <c r="D3684" s="182" t="s">
        <v>363</v>
      </c>
      <c r="E3684" s="182" t="s">
        <v>364</v>
      </c>
      <c r="F3684" s="182" t="s">
        <v>364</v>
      </c>
    </row>
    <row r="3685" spans="1:6" x14ac:dyDescent="0.25">
      <c r="A3685" s="182">
        <v>40001434</v>
      </c>
      <c r="B3685" s="182" t="s">
        <v>3790</v>
      </c>
      <c r="C3685" s="182" t="s">
        <v>224</v>
      </c>
      <c r="D3685" s="182" t="s">
        <v>271</v>
      </c>
      <c r="E3685" s="182" t="s">
        <v>272</v>
      </c>
      <c r="F3685" s="182" t="s">
        <v>272</v>
      </c>
    </row>
    <row r="3686" spans="1:6" x14ac:dyDescent="0.25">
      <c r="A3686" s="182">
        <v>40005246</v>
      </c>
      <c r="B3686" s="182" t="s">
        <v>3791</v>
      </c>
      <c r="C3686" s="182" t="s">
        <v>224</v>
      </c>
      <c r="D3686" s="182" t="s">
        <v>225</v>
      </c>
      <c r="E3686" s="182" t="s">
        <v>226</v>
      </c>
      <c r="F3686" s="182" t="s">
        <v>226</v>
      </c>
    </row>
    <row r="3687" spans="1:6" x14ac:dyDescent="0.25">
      <c r="A3687" s="182">
        <v>40421391</v>
      </c>
      <c r="B3687" s="182" t="s">
        <v>3792</v>
      </c>
      <c r="C3687" s="182" t="s">
        <v>231</v>
      </c>
      <c r="D3687" s="182" t="s">
        <v>242</v>
      </c>
      <c r="E3687" s="182" t="s">
        <v>243</v>
      </c>
      <c r="F3687" s="182" t="s">
        <v>243</v>
      </c>
    </row>
    <row r="3688" spans="1:6" x14ac:dyDescent="0.25">
      <c r="A3688" s="182">
        <v>40002063</v>
      </c>
      <c r="B3688" s="182" t="s">
        <v>3793</v>
      </c>
      <c r="C3688" s="182" t="s">
        <v>224</v>
      </c>
      <c r="D3688" s="182" t="s">
        <v>268</v>
      </c>
      <c r="E3688" s="182" t="s">
        <v>269</v>
      </c>
      <c r="F3688" s="182" t="s">
        <v>269</v>
      </c>
    </row>
    <row r="3689" spans="1:6" x14ac:dyDescent="0.25">
      <c r="A3689" s="182">
        <v>40420790</v>
      </c>
      <c r="B3689" s="182" t="s">
        <v>3794</v>
      </c>
      <c r="C3689" s="182" t="s">
        <v>231</v>
      </c>
      <c r="D3689" s="182" t="s">
        <v>338</v>
      </c>
      <c r="E3689" s="182" t="s">
        <v>339</v>
      </c>
      <c r="F3689" s="182" t="s">
        <v>339</v>
      </c>
    </row>
    <row r="3690" spans="1:6" x14ac:dyDescent="0.25">
      <c r="A3690" s="182">
        <v>40005814</v>
      </c>
      <c r="B3690" s="182" t="s">
        <v>3794</v>
      </c>
      <c r="C3690" s="182" t="s">
        <v>224</v>
      </c>
      <c r="D3690" s="182" t="s">
        <v>438</v>
      </c>
      <c r="E3690" s="182" t="s">
        <v>439</v>
      </c>
      <c r="F3690" s="182" t="s">
        <v>439</v>
      </c>
    </row>
    <row r="3691" spans="1:6" x14ac:dyDescent="0.25">
      <c r="A3691" s="182">
        <v>40004485</v>
      </c>
      <c r="B3691" s="182" t="s">
        <v>3795</v>
      </c>
      <c r="C3691" s="182" t="s">
        <v>224</v>
      </c>
      <c r="D3691" s="182" t="s">
        <v>228</v>
      </c>
      <c r="E3691" s="182" t="s">
        <v>229</v>
      </c>
      <c r="F3691" s="182" t="s">
        <v>229</v>
      </c>
    </row>
    <row r="3692" spans="1:6" x14ac:dyDescent="0.25">
      <c r="A3692" s="182">
        <v>40006638</v>
      </c>
      <c r="B3692" s="182" t="s">
        <v>3796</v>
      </c>
      <c r="C3692" s="182" t="s">
        <v>224</v>
      </c>
      <c r="D3692" s="182" t="s">
        <v>228</v>
      </c>
      <c r="E3692" s="182" t="s">
        <v>229</v>
      </c>
      <c r="F3692" s="182" t="s">
        <v>229</v>
      </c>
    </row>
    <row r="3693" spans="1:6" x14ac:dyDescent="0.25">
      <c r="A3693" s="182">
        <v>40002640</v>
      </c>
      <c r="B3693" s="182" t="s">
        <v>3796</v>
      </c>
      <c r="C3693" s="182" t="s">
        <v>224</v>
      </c>
      <c r="D3693" s="182" t="s">
        <v>368</v>
      </c>
      <c r="E3693" s="182" t="s">
        <v>369</v>
      </c>
      <c r="F3693" s="182" t="s">
        <v>369</v>
      </c>
    </row>
    <row r="3694" spans="1:6" x14ac:dyDescent="0.25">
      <c r="A3694" s="182">
        <v>40008768</v>
      </c>
      <c r="B3694" s="182" t="s">
        <v>3797</v>
      </c>
      <c r="C3694" s="182" t="s">
        <v>224</v>
      </c>
      <c r="D3694" s="182" t="s">
        <v>322</v>
      </c>
      <c r="E3694" s="182" t="s">
        <v>323</v>
      </c>
      <c r="F3694" s="182" t="s">
        <v>323</v>
      </c>
    </row>
    <row r="3695" spans="1:6" x14ac:dyDescent="0.25">
      <c r="A3695" s="182">
        <v>40004145</v>
      </c>
      <c r="B3695" s="182" t="s">
        <v>3798</v>
      </c>
      <c r="C3695" s="182" t="s">
        <v>224</v>
      </c>
      <c r="D3695" s="182" t="s">
        <v>309</v>
      </c>
      <c r="E3695" s="182" t="s">
        <v>310</v>
      </c>
      <c r="F3695" s="182" t="s">
        <v>310</v>
      </c>
    </row>
    <row r="3696" spans="1:6" x14ac:dyDescent="0.25">
      <c r="A3696" s="182">
        <v>40006369</v>
      </c>
      <c r="B3696" s="182" t="s">
        <v>3799</v>
      </c>
      <c r="C3696" s="182" t="s">
        <v>224</v>
      </c>
      <c r="D3696" s="182" t="s">
        <v>252</v>
      </c>
      <c r="E3696" s="182" t="s">
        <v>253</v>
      </c>
      <c r="F3696" s="182" t="s">
        <v>253</v>
      </c>
    </row>
    <row r="3697" spans="1:6" x14ac:dyDescent="0.25">
      <c r="A3697" s="182">
        <v>40001524</v>
      </c>
      <c r="B3697" s="182" t="s">
        <v>3800</v>
      </c>
      <c r="C3697" s="182" t="s">
        <v>224</v>
      </c>
      <c r="D3697" s="182" t="s">
        <v>252</v>
      </c>
      <c r="E3697" s="182" t="s">
        <v>253</v>
      </c>
      <c r="F3697" s="182" t="s">
        <v>253</v>
      </c>
    </row>
    <row r="3698" spans="1:6" x14ac:dyDescent="0.25">
      <c r="A3698" s="182">
        <v>40420906</v>
      </c>
      <c r="B3698" s="182" t="s">
        <v>3801</v>
      </c>
      <c r="C3698" s="182" t="s">
        <v>231</v>
      </c>
      <c r="D3698" s="182" t="s">
        <v>236</v>
      </c>
      <c r="E3698" s="182" t="s">
        <v>237</v>
      </c>
      <c r="F3698" s="182" t="s">
        <v>237</v>
      </c>
    </row>
    <row r="3699" spans="1:6" x14ac:dyDescent="0.25">
      <c r="A3699" s="182">
        <v>40003881</v>
      </c>
      <c r="B3699" s="182" t="s">
        <v>3802</v>
      </c>
      <c r="C3699" s="182" t="s">
        <v>224</v>
      </c>
      <c r="D3699" s="182" t="s">
        <v>277</v>
      </c>
      <c r="E3699" s="182" t="s">
        <v>278</v>
      </c>
      <c r="F3699" s="182" t="s">
        <v>278</v>
      </c>
    </row>
    <row r="3700" spans="1:6" x14ac:dyDescent="0.25">
      <c r="A3700" s="182">
        <v>40421043</v>
      </c>
      <c r="B3700" s="182" t="s">
        <v>3803</v>
      </c>
      <c r="C3700" s="182" t="s">
        <v>231</v>
      </c>
      <c r="D3700" s="182" t="s">
        <v>232</v>
      </c>
      <c r="E3700" s="182" t="s">
        <v>233</v>
      </c>
      <c r="F3700" s="182" t="s">
        <v>233</v>
      </c>
    </row>
    <row r="3701" spans="1:6" x14ac:dyDescent="0.25">
      <c r="A3701" s="182">
        <v>40420380</v>
      </c>
      <c r="B3701" s="182" t="s">
        <v>3804</v>
      </c>
      <c r="C3701" s="182" t="s">
        <v>231</v>
      </c>
      <c r="D3701" s="182" t="s">
        <v>232</v>
      </c>
      <c r="E3701" s="182" t="s">
        <v>233</v>
      </c>
      <c r="F3701" s="182" t="s">
        <v>233</v>
      </c>
    </row>
    <row r="3702" spans="1:6" x14ac:dyDescent="0.25">
      <c r="A3702" s="182">
        <v>40006886</v>
      </c>
      <c r="B3702" s="182" t="s">
        <v>3805</v>
      </c>
      <c r="C3702" s="182" t="s">
        <v>224</v>
      </c>
      <c r="D3702" s="182" t="s">
        <v>322</v>
      </c>
      <c r="E3702" s="182" t="s">
        <v>323</v>
      </c>
      <c r="F3702" s="182" t="s">
        <v>323</v>
      </c>
    </row>
    <row r="3703" spans="1:6" x14ac:dyDescent="0.25">
      <c r="A3703" s="182">
        <v>40004415</v>
      </c>
      <c r="B3703" s="182" t="s">
        <v>3806</v>
      </c>
      <c r="C3703" s="182" t="s">
        <v>224</v>
      </c>
      <c r="D3703" s="182" t="s">
        <v>291</v>
      </c>
      <c r="E3703" s="182" t="s">
        <v>292</v>
      </c>
      <c r="F3703" s="182" t="s">
        <v>292</v>
      </c>
    </row>
    <row r="3704" spans="1:6" x14ac:dyDescent="0.25">
      <c r="A3704" s="182">
        <v>40004417</v>
      </c>
      <c r="B3704" s="182" t="s">
        <v>3807</v>
      </c>
      <c r="C3704" s="182" t="s">
        <v>224</v>
      </c>
      <c r="D3704" s="182" t="s">
        <v>291</v>
      </c>
      <c r="E3704" s="182" t="s">
        <v>292</v>
      </c>
      <c r="F3704" s="182" t="s">
        <v>292</v>
      </c>
    </row>
    <row r="3705" spans="1:6" x14ac:dyDescent="0.25">
      <c r="A3705" s="182">
        <v>40004419</v>
      </c>
      <c r="B3705" s="182" t="s">
        <v>3808</v>
      </c>
      <c r="C3705" s="182" t="s">
        <v>224</v>
      </c>
      <c r="D3705" s="182" t="s">
        <v>342</v>
      </c>
      <c r="E3705" s="182" t="s">
        <v>343</v>
      </c>
      <c r="F3705" s="182" t="s">
        <v>343</v>
      </c>
    </row>
    <row r="3706" spans="1:6" x14ac:dyDescent="0.25">
      <c r="A3706" s="182">
        <v>40009003</v>
      </c>
      <c r="B3706" s="182" t="s">
        <v>3809</v>
      </c>
      <c r="C3706" s="182" t="s">
        <v>224</v>
      </c>
      <c r="D3706" s="182" t="s">
        <v>309</v>
      </c>
      <c r="E3706" s="182" t="s">
        <v>310</v>
      </c>
      <c r="F3706" s="182" t="s">
        <v>310</v>
      </c>
    </row>
    <row r="3707" spans="1:6" x14ac:dyDescent="0.25">
      <c r="A3707" s="182">
        <v>40421449</v>
      </c>
      <c r="B3707" s="182" t="s">
        <v>3810</v>
      </c>
      <c r="C3707" s="182" t="s">
        <v>231</v>
      </c>
      <c r="D3707" s="182" t="s">
        <v>236</v>
      </c>
      <c r="E3707" s="182" t="s">
        <v>237</v>
      </c>
      <c r="F3707" s="182" t="s">
        <v>237</v>
      </c>
    </row>
    <row r="3708" spans="1:6" x14ac:dyDescent="0.25">
      <c r="A3708" s="182">
        <v>40004413</v>
      </c>
      <c r="B3708" s="182" t="s">
        <v>3811</v>
      </c>
      <c r="C3708" s="182" t="s">
        <v>224</v>
      </c>
      <c r="D3708" s="182" t="s">
        <v>449</v>
      </c>
      <c r="E3708" s="182" t="s">
        <v>450</v>
      </c>
      <c r="F3708" s="182" t="s">
        <v>450</v>
      </c>
    </row>
    <row r="3709" spans="1:6" x14ac:dyDescent="0.25">
      <c r="A3709" s="182">
        <v>40008056</v>
      </c>
      <c r="B3709" s="182" t="s">
        <v>3812</v>
      </c>
      <c r="C3709" s="182" t="s">
        <v>224</v>
      </c>
      <c r="D3709" s="182" t="s">
        <v>303</v>
      </c>
      <c r="E3709" s="182" t="s">
        <v>304</v>
      </c>
      <c r="F3709" s="182" t="s">
        <v>304</v>
      </c>
    </row>
    <row r="3710" spans="1:6" x14ac:dyDescent="0.25">
      <c r="A3710" s="182">
        <v>40008202</v>
      </c>
      <c r="B3710" s="182" t="s">
        <v>3813</v>
      </c>
      <c r="C3710" s="182" t="s">
        <v>224</v>
      </c>
      <c r="D3710" s="182" t="s">
        <v>303</v>
      </c>
      <c r="E3710" s="182" t="s">
        <v>304</v>
      </c>
      <c r="F3710" s="182" t="s">
        <v>304</v>
      </c>
    </row>
    <row r="3711" spans="1:6" x14ac:dyDescent="0.25">
      <c r="A3711" s="182">
        <v>40420765</v>
      </c>
      <c r="B3711" s="182" t="s">
        <v>3814</v>
      </c>
      <c r="C3711" s="182" t="s">
        <v>231</v>
      </c>
      <c r="D3711" s="182" t="s">
        <v>232</v>
      </c>
      <c r="E3711" s="182" t="s">
        <v>233</v>
      </c>
      <c r="F3711" s="182" t="s">
        <v>233</v>
      </c>
    </row>
    <row r="3712" spans="1:6" x14ac:dyDescent="0.25">
      <c r="A3712" s="182">
        <v>40009186</v>
      </c>
      <c r="B3712" s="182" t="s">
        <v>3815</v>
      </c>
      <c r="C3712" s="182" t="s">
        <v>224</v>
      </c>
      <c r="D3712" s="182" t="s">
        <v>438</v>
      </c>
      <c r="E3712" s="182" t="s">
        <v>439</v>
      </c>
      <c r="F3712" s="182" t="s">
        <v>439</v>
      </c>
    </row>
    <row r="3713" spans="1:6" x14ac:dyDescent="0.25">
      <c r="A3713" s="182">
        <v>40006515</v>
      </c>
      <c r="B3713" s="182" t="s">
        <v>3816</v>
      </c>
      <c r="C3713" s="182" t="s">
        <v>224</v>
      </c>
      <c r="D3713" s="182" t="s">
        <v>256</v>
      </c>
      <c r="E3713" s="182" t="s">
        <v>257</v>
      </c>
      <c r="F3713" s="182" t="s">
        <v>257</v>
      </c>
    </row>
    <row r="3714" spans="1:6" x14ac:dyDescent="0.25">
      <c r="A3714" s="182">
        <v>40006315</v>
      </c>
      <c r="B3714" s="182" t="s">
        <v>3817</v>
      </c>
      <c r="C3714" s="182" t="s">
        <v>224</v>
      </c>
      <c r="D3714" s="182" t="s">
        <v>309</v>
      </c>
      <c r="E3714" s="182" t="s">
        <v>310</v>
      </c>
      <c r="F3714" s="182" t="s">
        <v>310</v>
      </c>
    </row>
    <row r="3715" spans="1:6" x14ac:dyDescent="0.25">
      <c r="A3715" s="182">
        <v>40009665</v>
      </c>
      <c r="B3715" s="182" t="s">
        <v>3818</v>
      </c>
      <c r="C3715" s="182" t="s">
        <v>224</v>
      </c>
      <c r="D3715" s="182" t="s">
        <v>322</v>
      </c>
      <c r="E3715" s="182" t="s">
        <v>323</v>
      </c>
      <c r="F3715" s="182" t="s">
        <v>323</v>
      </c>
    </row>
    <row r="3716" spans="1:6" x14ac:dyDescent="0.25">
      <c r="A3716" s="182">
        <v>40007353</v>
      </c>
      <c r="B3716" s="182" t="s">
        <v>3819</v>
      </c>
      <c r="C3716" s="182" t="s">
        <v>224</v>
      </c>
      <c r="D3716" s="182" t="s">
        <v>438</v>
      </c>
      <c r="E3716" s="182" t="s">
        <v>439</v>
      </c>
      <c r="F3716" s="182" t="s">
        <v>439</v>
      </c>
    </row>
    <row r="3717" spans="1:6" x14ac:dyDescent="0.25">
      <c r="A3717" s="182">
        <v>40004192</v>
      </c>
      <c r="B3717" s="182" t="s">
        <v>3820</v>
      </c>
      <c r="C3717" s="182" t="s">
        <v>224</v>
      </c>
      <c r="D3717" s="182" t="s">
        <v>309</v>
      </c>
      <c r="E3717" s="182" t="s">
        <v>310</v>
      </c>
      <c r="F3717" s="182" t="s">
        <v>310</v>
      </c>
    </row>
    <row r="3718" spans="1:6" x14ac:dyDescent="0.25">
      <c r="A3718" s="182">
        <v>40005537</v>
      </c>
      <c r="B3718" s="182" t="s">
        <v>3821</v>
      </c>
      <c r="C3718" s="182" t="s">
        <v>224</v>
      </c>
      <c r="D3718" s="182" t="s">
        <v>228</v>
      </c>
      <c r="E3718" s="182" t="s">
        <v>229</v>
      </c>
      <c r="F3718" s="182" t="s">
        <v>229</v>
      </c>
    </row>
    <row r="3719" spans="1:6" x14ac:dyDescent="0.25">
      <c r="A3719" s="182">
        <v>40420081</v>
      </c>
      <c r="B3719" s="182" t="s">
        <v>3822</v>
      </c>
      <c r="C3719" s="182" t="s">
        <v>231</v>
      </c>
      <c r="D3719" s="182" t="s">
        <v>232</v>
      </c>
      <c r="E3719" s="182" t="s">
        <v>233</v>
      </c>
      <c r="F3719" s="182" t="s">
        <v>233</v>
      </c>
    </row>
    <row r="3720" spans="1:6" x14ac:dyDescent="0.25">
      <c r="A3720" s="182">
        <v>40421045</v>
      </c>
      <c r="B3720" s="182" t="s">
        <v>3823</v>
      </c>
      <c r="C3720" s="182" t="s">
        <v>231</v>
      </c>
      <c r="D3720" s="182" t="s">
        <v>232</v>
      </c>
      <c r="E3720" s="182" t="s">
        <v>233</v>
      </c>
      <c r="F3720" s="182" t="s">
        <v>233</v>
      </c>
    </row>
    <row r="3721" spans="1:6" x14ac:dyDescent="0.25">
      <c r="A3721" s="182">
        <v>40001898</v>
      </c>
      <c r="B3721" s="182" t="s">
        <v>3824</v>
      </c>
      <c r="C3721" s="182" t="s">
        <v>224</v>
      </c>
      <c r="D3721" s="182" t="s">
        <v>303</v>
      </c>
      <c r="E3721" s="182" t="s">
        <v>304</v>
      </c>
      <c r="F3721" s="182" t="s">
        <v>304</v>
      </c>
    </row>
    <row r="3722" spans="1:6" x14ac:dyDescent="0.25">
      <c r="A3722" s="182">
        <v>40421272</v>
      </c>
      <c r="B3722" s="182" t="s">
        <v>3825</v>
      </c>
      <c r="C3722" s="182" t="s">
        <v>231</v>
      </c>
      <c r="D3722" s="182" t="s">
        <v>232</v>
      </c>
      <c r="E3722" s="182" t="s">
        <v>233</v>
      </c>
      <c r="F3722" s="182" t="s">
        <v>233</v>
      </c>
    </row>
    <row r="3723" spans="1:6" x14ac:dyDescent="0.25">
      <c r="A3723" s="182">
        <v>40008419</v>
      </c>
      <c r="B3723" s="182" t="s">
        <v>3826</v>
      </c>
      <c r="C3723" s="182" t="s">
        <v>224</v>
      </c>
      <c r="D3723" s="182" t="s">
        <v>306</v>
      </c>
      <c r="E3723" s="182" t="s">
        <v>307</v>
      </c>
      <c r="F3723" s="182" t="s">
        <v>307</v>
      </c>
    </row>
    <row r="3724" spans="1:6" x14ac:dyDescent="0.25">
      <c r="A3724" s="182">
        <v>40424305</v>
      </c>
      <c r="B3724" s="182" t="s">
        <v>3827</v>
      </c>
      <c r="C3724" s="182" t="s">
        <v>231</v>
      </c>
      <c r="D3724" s="182" t="s">
        <v>285</v>
      </c>
      <c r="E3724" s="182" t="s">
        <v>286</v>
      </c>
      <c r="F3724" s="182" t="s">
        <v>286</v>
      </c>
    </row>
    <row r="3725" spans="1:6" x14ac:dyDescent="0.25">
      <c r="A3725" s="182">
        <v>40002221</v>
      </c>
      <c r="B3725" s="182" t="s">
        <v>3828</v>
      </c>
      <c r="C3725" s="182" t="s">
        <v>224</v>
      </c>
      <c r="D3725" s="182" t="s">
        <v>265</v>
      </c>
      <c r="E3725" s="182" t="s">
        <v>266</v>
      </c>
      <c r="F3725" s="182" t="s">
        <v>266</v>
      </c>
    </row>
    <row r="3726" spans="1:6" x14ac:dyDescent="0.25">
      <c r="A3726" s="182">
        <v>40004241</v>
      </c>
      <c r="B3726" s="182" t="s">
        <v>3829</v>
      </c>
      <c r="C3726" s="182" t="s">
        <v>224</v>
      </c>
      <c r="D3726" s="182" t="s">
        <v>333</v>
      </c>
      <c r="E3726" s="182" t="s">
        <v>334</v>
      </c>
      <c r="F3726" s="182" t="s">
        <v>334</v>
      </c>
    </row>
    <row r="3727" spans="1:6" x14ac:dyDescent="0.25">
      <c r="A3727" s="182">
        <v>40006168</v>
      </c>
      <c r="B3727" s="182" t="s">
        <v>3830</v>
      </c>
      <c r="C3727" s="182" t="s">
        <v>224</v>
      </c>
      <c r="D3727" s="182" t="s">
        <v>315</v>
      </c>
      <c r="E3727" s="182" t="s">
        <v>316</v>
      </c>
      <c r="F3727" s="182" t="s">
        <v>316</v>
      </c>
    </row>
    <row r="3728" spans="1:6" x14ac:dyDescent="0.25">
      <c r="A3728" s="182">
        <v>40006796</v>
      </c>
      <c r="B3728" s="182" t="s">
        <v>3831</v>
      </c>
      <c r="C3728" s="182" t="s">
        <v>224</v>
      </c>
      <c r="D3728" s="182" t="s">
        <v>376</v>
      </c>
      <c r="E3728" s="182" t="s">
        <v>377</v>
      </c>
      <c r="F3728" s="182" t="s">
        <v>377</v>
      </c>
    </row>
    <row r="3729" spans="1:6" x14ac:dyDescent="0.25">
      <c r="A3729" s="182">
        <v>40007126</v>
      </c>
      <c r="B3729" s="182" t="s">
        <v>3832</v>
      </c>
      <c r="C3729" s="182" t="s">
        <v>224</v>
      </c>
      <c r="D3729" s="182" t="s">
        <v>271</v>
      </c>
      <c r="E3729" s="182" t="s">
        <v>272</v>
      </c>
      <c r="F3729" s="182" t="s">
        <v>272</v>
      </c>
    </row>
    <row r="3730" spans="1:6" x14ac:dyDescent="0.25">
      <c r="A3730" s="182">
        <v>40008414</v>
      </c>
      <c r="B3730" s="182" t="s">
        <v>3833</v>
      </c>
      <c r="C3730" s="182" t="s">
        <v>224</v>
      </c>
      <c r="D3730" s="182" t="s">
        <v>277</v>
      </c>
      <c r="E3730" s="182" t="s">
        <v>278</v>
      </c>
      <c r="F3730" s="182" t="s">
        <v>278</v>
      </c>
    </row>
    <row r="3731" spans="1:6" x14ac:dyDescent="0.25">
      <c r="A3731" s="182">
        <v>40004366</v>
      </c>
      <c r="B3731" s="182" t="s">
        <v>3834</v>
      </c>
      <c r="C3731" s="182" t="s">
        <v>224</v>
      </c>
      <c r="D3731" s="182" t="s">
        <v>291</v>
      </c>
      <c r="E3731" s="182" t="s">
        <v>292</v>
      </c>
      <c r="F3731" s="182" t="s">
        <v>292</v>
      </c>
    </row>
    <row r="3732" spans="1:6" x14ac:dyDescent="0.25">
      <c r="A3732" s="182">
        <v>40001323</v>
      </c>
      <c r="B3732" s="182" t="s">
        <v>3835</v>
      </c>
      <c r="C3732" s="182" t="s">
        <v>224</v>
      </c>
      <c r="D3732" s="182" t="s">
        <v>225</v>
      </c>
      <c r="E3732" s="182" t="s">
        <v>226</v>
      </c>
      <c r="F3732" s="182" t="s">
        <v>226</v>
      </c>
    </row>
    <row r="3733" spans="1:6" x14ac:dyDescent="0.25">
      <c r="A3733" s="182">
        <v>40004645</v>
      </c>
      <c r="B3733" s="182" t="s">
        <v>3836</v>
      </c>
      <c r="C3733" s="182" t="s">
        <v>224</v>
      </c>
      <c r="D3733" s="182" t="s">
        <v>225</v>
      </c>
      <c r="E3733" s="182" t="s">
        <v>226</v>
      </c>
      <c r="F3733" s="182" t="s">
        <v>226</v>
      </c>
    </row>
    <row r="3734" spans="1:6" x14ac:dyDescent="0.25">
      <c r="A3734" s="182">
        <v>40420543</v>
      </c>
      <c r="B3734" s="182" t="s">
        <v>3837</v>
      </c>
      <c r="C3734" s="182" t="s">
        <v>231</v>
      </c>
      <c r="D3734" s="182" t="s">
        <v>232</v>
      </c>
      <c r="E3734" s="182" t="s">
        <v>233</v>
      </c>
      <c r="F3734" s="182" t="s">
        <v>233</v>
      </c>
    </row>
    <row r="3735" spans="1:6" x14ac:dyDescent="0.25">
      <c r="A3735" s="182">
        <v>40420949</v>
      </c>
      <c r="B3735" s="182" t="s">
        <v>3838</v>
      </c>
      <c r="C3735" s="182" t="s">
        <v>231</v>
      </c>
      <c r="D3735" s="182" t="s">
        <v>236</v>
      </c>
      <c r="E3735" s="182" t="s">
        <v>237</v>
      </c>
      <c r="F3735" s="182" t="s">
        <v>237</v>
      </c>
    </row>
    <row r="3736" spans="1:6" x14ac:dyDescent="0.25">
      <c r="A3736" s="182">
        <v>40000640</v>
      </c>
      <c r="B3736" s="182" t="s">
        <v>3839</v>
      </c>
      <c r="C3736" s="182" t="s">
        <v>224</v>
      </c>
      <c r="D3736" s="182" t="s">
        <v>404</v>
      </c>
      <c r="E3736" s="182" t="s">
        <v>405</v>
      </c>
      <c r="F3736" s="182" t="s">
        <v>405</v>
      </c>
    </row>
    <row r="3737" spans="1:6" x14ac:dyDescent="0.25">
      <c r="A3737" s="182">
        <v>40007523</v>
      </c>
      <c r="B3737" s="182" t="s">
        <v>3840</v>
      </c>
      <c r="C3737" s="182" t="s">
        <v>224</v>
      </c>
      <c r="D3737" s="182" t="s">
        <v>404</v>
      </c>
      <c r="E3737" s="182" t="s">
        <v>405</v>
      </c>
      <c r="F3737" s="182" t="s">
        <v>405</v>
      </c>
    </row>
    <row r="3738" spans="1:6" x14ac:dyDescent="0.25">
      <c r="A3738" s="182">
        <v>40004283</v>
      </c>
      <c r="B3738" s="182" t="s">
        <v>3841</v>
      </c>
      <c r="C3738" s="182" t="s">
        <v>224</v>
      </c>
      <c r="D3738" s="182" t="s">
        <v>309</v>
      </c>
      <c r="E3738" s="182" t="s">
        <v>310</v>
      </c>
      <c r="F3738" s="182" t="s">
        <v>310</v>
      </c>
    </row>
    <row r="3739" spans="1:6" x14ac:dyDescent="0.25">
      <c r="A3739" s="182">
        <v>40004203</v>
      </c>
      <c r="B3739" s="182" t="s">
        <v>3842</v>
      </c>
      <c r="C3739" s="182" t="s">
        <v>224</v>
      </c>
      <c r="D3739" s="182" t="s">
        <v>404</v>
      </c>
      <c r="E3739" s="182" t="s">
        <v>405</v>
      </c>
      <c r="F3739" s="182" t="s">
        <v>405</v>
      </c>
    </row>
    <row r="3740" spans="1:6" x14ac:dyDescent="0.25">
      <c r="A3740" s="182">
        <v>40003634</v>
      </c>
      <c r="B3740" s="182" t="s">
        <v>3843</v>
      </c>
      <c r="C3740" s="182" t="s">
        <v>224</v>
      </c>
      <c r="D3740" s="182" t="s">
        <v>342</v>
      </c>
      <c r="E3740" s="182" t="s">
        <v>343</v>
      </c>
      <c r="F3740" s="182" t="s">
        <v>343</v>
      </c>
    </row>
    <row r="3741" spans="1:6" x14ac:dyDescent="0.25">
      <c r="A3741" s="182">
        <v>40005981</v>
      </c>
      <c r="B3741" s="182" t="s">
        <v>3844</v>
      </c>
      <c r="C3741" s="182" t="s">
        <v>224</v>
      </c>
      <c r="D3741" s="182" t="s">
        <v>268</v>
      </c>
      <c r="E3741" s="182" t="s">
        <v>269</v>
      </c>
      <c r="F3741" s="182" t="s">
        <v>269</v>
      </c>
    </row>
    <row r="3742" spans="1:6" x14ac:dyDescent="0.25">
      <c r="A3742" s="182">
        <v>40001873</v>
      </c>
      <c r="B3742" s="182" t="s">
        <v>3845</v>
      </c>
      <c r="C3742" s="182" t="s">
        <v>224</v>
      </c>
      <c r="D3742" s="182" t="s">
        <v>306</v>
      </c>
      <c r="E3742" s="182" t="s">
        <v>307</v>
      </c>
      <c r="F3742" s="182" t="s">
        <v>307</v>
      </c>
    </row>
    <row r="3743" spans="1:6" x14ac:dyDescent="0.25">
      <c r="A3743" s="182">
        <v>40004296</v>
      </c>
      <c r="B3743" s="182" t="s">
        <v>3846</v>
      </c>
      <c r="C3743" s="182" t="s">
        <v>224</v>
      </c>
      <c r="D3743" s="182" t="s">
        <v>268</v>
      </c>
      <c r="E3743" s="182" t="s">
        <v>269</v>
      </c>
      <c r="F3743" s="182" t="s">
        <v>269</v>
      </c>
    </row>
    <row r="3744" spans="1:6" x14ac:dyDescent="0.25">
      <c r="A3744" s="182">
        <v>40009652</v>
      </c>
      <c r="B3744" s="182" t="s">
        <v>3847</v>
      </c>
      <c r="C3744" s="182" t="s">
        <v>224</v>
      </c>
      <c r="D3744" s="182" t="s">
        <v>306</v>
      </c>
      <c r="E3744" s="182" t="s">
        <v>307</v>
      </c>
      <c r="F3744" s="182" t="s">
        <v>307</v>
      </c>
    </row>
    <row r="3745" spans="1:6" x14ac:dyDescent="0.25">
      <c r="A3745" s="182">
        <v>40421461</v>
      </c>
      <c r="B3745" s="182" t="s">
        <v>3848</v>
      </c>
      <c r="C3745" s="182" t="s">
        <v>231</v>
      </c>
      <c r="D3745" s="182" t="s">
        <v>236</v>
      </c>
      <c r="E3745" s="182" t="s">
        <v>237</v>
      </c>
      <c r="F3745" s="182" t="s">
        <v>237</v>
      </c>
    </row>
    <row r="3746" spans="1:6" x14ac:dyDescent="0.25">
      <c r="A3746" s="182">
        <v>40002704</v>
      </c>
      <c r="B3746" s="182" t="s">
        <v>3849</v>
      </c>
      <c r="C3746" s="182" t="s">
        <v>224</v>
      </c>
      <c r="D3746" s="182" t="s">
        <v>438</v>
      </c>
      <c r="E3746" s="182" t="s">
        <v>439</v>
      </c>
      <c r="F3746" s="182" t="s">
        <v>439</v>
      </c>
    </row>
    <row r="3747" spans="1:6" x14ac:dyDescent="0.25">
      <c r="A3747" s="182">
        <v>40420967</v>
      </c>
      <c r="B3747" s="182" t="s">
        <v>3850</v>
      </c>
      <c r="C3747" s="182" t="s">
        <v>231</v>
      </c>
      <c r="D3747" s="182" t="s">
        <v>285</v>
      </c>
      <c r="E3747" s="182" t="s">
        <v>286</v>
      </c>
      <c r="F3747" s="182" t="s">
        <v>286</v>
      </c>
    </row>
    <row r="3748" spans="1:6" x14ac:dyDescent="0.25">
      <c r="A3748" s="182">
        <v>40420581</v>
      </c>
      <c r="B3748" s="182" t="s">
        <v>3851</v>
      </c>
      <c r="C3748" s="182" t="s">
        <v>231</v>
      </c>
      <c r="D3748" s="182" t="s">
        <v>285</v>
      </c>
      <c r="E3748" s="182" t="s">
        <v>286</v>
      </c>
      <c r="F3748" s="182" t="s">
        <v>286</v>
      </c>
    </row>
    <row r="3749" spans="1:6" x14ac:dyDescent="0.25">
      <c r="A3749" s="182">
        <v>40001911</v>
      </c>
      <c r="B3749" s="182" t="s">
        <v>3852</v>
      </c>
      <c r="C3749" s="182" t="s">
        <v>224</v>
      </c>
      <c r="D3749" s="182" t="s">
        <v>392</v>
      </c>
      <c r="E3749" s="182" t="s">
        <v>393</v>
      </c>
      <c r="F3749" s="182" t="s">
        <v>393</v>
      </c>
    </row>
    <row r="3750" spans="1:6" x14ac:dyDescent="0.25">
      <c r="A3750" s="182">
        <v>40001740</v>
      </c>
      <c r="B3750" s="182" t="s">
        <v>3853</v>
      </c>
      <c r="C3750" s="182" t="s">
        <v>224</v>
      </c>
      <c r="D3750" s="182" t="s">
        <v>333</v>
      </c>
      <c r="E3750" s="182" t="s">
        <v>334</v>
      </c>
      <c r="F3750" s="182" t="s">
        <v>334</v>
      </c>
    </row>
    <row r="3751" spans="1:6" x14ac:dyDescent="0.25">
      <c r="A3751" s="182">
        <v>40003025</v>
      </c>
      <c r="B3751" s="182" t="s">
        <v>3854</v>
      </c>
      <c r="C3751" s="182" t="s">
        <v>224</v>
      </c>
      <c r="D3751" s="182" t="s">
        <v>277</v>
      </c>
      <c r="E3751" s="182" t="s">
        <v>278</v>
      </c>
      <c r="F3751" s="182" t="s">
        <v>278</v>
      </c>
    </row>
    <row r="3752" spans="1:6" x14ac:dyDescent="0.25">
      <c r="A3752" s="182">
        <v>40420161</v>
      </c>
      <c r="B3752" s="182" t="s">
        <v>3855</v>
      </c>
      <c r="C3752" s="182" t="s">
        <v>231</v>
      </c>
      <c r="D3752" s="182" t="s">
        <v>236</v>
      </c>
      <c r="E3752" s="182" t="s">
        <v>237</v>
      </c>
      <c r="F3752" s="182" t="s">
        <v>237</v>
      </c>
    </row>
    <row r="3753" spans="1:6" x14ac:dyDescent="0.25">
      <c r="A3753" s="182">
        <v>40003312</v>
      </c>
      <c r="B3753" s="182" t="s">
        <v>3856</v>
      </c>
      <c r="C3753" s="182" t="s">
        <v>224</v>
      </c>
      <c r="D3753" s="182" t="s">
        <v>309</v>
      </c>
      <c r="E3753" s="182" t="s">
        <v>310</v>
      </c>
      <c r="F3753" s="182" t="s">
        <v>310</v>
      </c>
    </row>
    <row r="3754" spans="1:6" x14ac:dyDescent="0.25">
      <c r="A3754" s="182">
        <v>40421221</v>
      </c>
      <c r="B3754" s="182" t="s">
        <v>3857</v>
      </c>
      <c r="C3754" s="182" t="s">
        <v>231</v>
      </c>
      <c r="D3754" s="182" t="s">
        <v>242</v>
      </c>
      <c r="E3754" s="182" t="s">
        <v>243</v>
      </c>
      <c r="F3754" s="182" t="s">
        <v>243</v>
      </c>
    </row>
    <row r="3755" spans="1:6" x14ac:dyDescent="0.25">
      <c r="A3755" s="182">
        <v>40421484</v>
      </c>
      <c r="B3755" s="182" t="s">
        <v>3858</v>
      </c>
      <c r="C3755" s="182" t="s">
        <v>231</v>
      </c>
      <c r="D3755" s="182" t="s">
        <v>242</v>
      </c>
      <c r="E3755" s="182" t="s">
        <v>243</v>
      </c>
      <c r="F3755" s="182" t="s">
        <v>243</v>
      </c>
    </row>
    <row r="3756" spans="1:6" x14ac:dyDescent="0.25">
      <c r="A3756" s="182">
        <v>40421414</v>
      </c>
      <c r="B3756" s="182" t="s">
        <v>3859</v>
      </c>
      <c r="C3756" s="182" t="s">
        <v>231</v>
      </c>
      <c r="D3756" s="182" t="s">
        <v>232</v>
      </c>
      <c r="E3756" s="182" t="s">
        <v>233</v>
      </c>
      <c r="F3756" s="182" t="s">
        <v>233</v>
      </c>
    </row>
    <row r="3757" spans="1:6" x14ac:dyDescent="0.25">
      <c r="A3757" s="182">
        <v>40003319</v>
      </c>
      <c r="B3757" s="182" t="s">
        <v>3860</v>
      </c>
      <c r="C3757" s="182" t="s">
        <v>224</v>
      </c>
      <c r="D3757" s="182" t="s">
        <v>249</v>
      </c>
      <c r="E3757" s="182" t="s">
        <v>250</v>
      </c>
      <c r="F3757" s="182" t="s">
        <v>250</v>
      </c>
    </row>
    <row r="3758" spans="1:6" x14ac:dyDescent="0.25">
      <c r="A3758" s="182">
        <v>40420001</v>
      </c>
      <c r="B3758" s="182" t="s">
        <v>3861</v>
      </c>
      <c r="C3758" s="182" t="s">
        <v>231</v>
      </c>
      <c r="D3758" s="182" t="s">
        <v>232</v>
      </c>
      <c r="E3758" s="182" t="s">
        <v>233</v>
      </c>
      <c r="F3758" s="182" t="s">
        <v>233</v>
      </c>
    </row>
    <row r="3759" spans="1:6" x14ac:dyDescent="0.25">
      <c r="A3759" s="182">
        <v>40000770</v>
      </c>
      <c r="B3759" s="182" t="s">
        <v>3862</v>
      </c>
      <c r="C3759" s="182" t="s">
        <v>224</v>
      </c>
      <c r="D3759" s="182" t="s">
        <v>271</v>
      </c>
      <c r="E3759" s="182" t="s">
        <v>272</v>
      </c>
      <c r="F3759" s="182" t="s">
        <v>272</v>
      </c>
    </row>
    <row r="3760" spans="1:6" x14ac:dyDescent="0.25">
      <c r="A3760" s="182">
        <v>40001764</v>
      </c>
      <c r="B3760" s="182" t="s">
        <v>3863</v>
      </c>
      <c r="C3760" s="182" t="s">
        <v>224</v>
      </c>
      <c r="D3760" s="182" t="s">
        <v>249</v>
      </c>
      <c r="E3760" s="182" t="s">
        <v>250</v>
      </c>
      <c r="F3760" s="182" t="s">
        <v>250</v>
      </c>
    </row>
    <row r="3761" spans="1:6" x14ac:dyDescent="0.25">
      <c r="A3761" s="182">
        <v>40001610</v>
      </c>
      <c r="B3761" s="182" t="s">
        <v>3864</v>
      </c>
      <c r="C3761" s="182" t="s">
        <v>224</v>
      </c>
      <c r="D3761" s="182" t="s">
        <v>252</v>
      </c>
      <c r="E3761" s="182" t="s">
        <v>253</v>
      </c>
      <c r="F3761" s="182" t="s">
        <v>253</v>
      </c>
    </row>
    <row r="3762" spans="1:6" x14ac:dyDescent="0.25">
      <c r="A3762" s="182">
        <v>40004414</v>
      </c>
      <c r="B3762" s="182" t="s">
        <v>3865</v>
      </c>
      <c r="C3762" s="182" t="s">
        <v>224</v>
      </c>
      <c r="D3762" s="182" t="s">
        <v>291</v>
      </c>
      <c r="E3762" s="182" t="s">
        <v>292</v>
      </c>
      <c r="F3762" s="182" t="s">
        <v>292</v>
      </c>
    </row>
    <row r="3763" spans="1:6" x14ac:dyDescent="0.25">
      <c r="A3763" s="182">
        <v>40000221</v>
      </c>
      <c r="B3763" s="182" t="s">
        <v>3866</v>
      </c>
      <c r="C3763" s="182" t="s">
        <v>224</v>
      </c>
      <c r="D3763" s="182" t="s">
        <v>342</v>
      </c>
      <c r="E3763" s="182" t="s">
        <v>343</v>
      </c>
      <c r="F3763" s="182" t="s">
        <v>343</v>
      </c>
    </row>
    <row r="3764" spans="1:6" x14ac:dyDescent="0.25">
      <c r="A3764" s="182">
        <v>40000293</v>
      </c>
      <c r="B3764" s="182" t="s">
        <v>3867</v>
      </c>
      <c r="C3764" s="182" t="s">
        <v>224</v>
      </c>
      <c r="D3764" s="182" t="s">
        <v>363</v>
      </c>
      <c r="E3764" s="182" t="s">
        <v>364</v>
      </c>
      <c r="F3764" s="182" t="s">
        <v>364</v>
      </c>
    </row>
    <row r="3765" spans="1:6" x14ac:dyDescent="0.25">
      <c r="A3765" s="182">
        <v>40006801</v>
      </c>
      <c r="B3765" s="182" t="s">
        <v>3868</v>
      </c>
      <c r="C3765" s="182" t="s">
        <v>224</v>
      </c>
      <c r="D3765" s="182" t="s">
        <v>265</v>
      </c>
      <c r="E3765" s="182" t="s">
        <v>266</v>
      </c>
      <c r="F3765" s="182" t="s">
        <v>266</v>
      </c>
    </row>
    <row r="3766" spans="1:6" x14ac:dyDescent="0.25">
      <c r="A3766" s="182">
        <v>40009380</v>
      </c>
      <c r="B3766" s="182" t="s">
        <v>3869</v>
      </c>
      <c r="C3766" s="182" t="s">
        <v>224</v>
      </c>
      <c r="D3766" s="182" t="s">
        <v>392</v>
      </c>
      <c r="E3766" s="182" t="s">
        <v>393</v>
      </c>
      <c r="F3766" s="182" t="s">
        <v>393</v>
      </c>
    </row>
    <row r="3767" spans="1:6" x14ac:dyDescent="0.25">
      <c r="A3767" s="182">
        <v>40003147</v>
      </c>
      <c r="B3767" s="182" t="s">
        <v>3870</v>
      </c>
      <c r="C3767" s="182" t="s">
        <v>224</v>
      </c>
      <c r="D3767" s="182" t="s">
        <v>306</v>
      </c>
      <c r="E3767" s="182" t="s">
        <v>307</v>
      </c>
      <c r="F3767" s="182" t="s">
        <v>307</v>
      </c>
    </row>
    <row r="3768" spans="1:6" x14ac:dyDescent="0.25">
      <c r="A3768" s="182">
        <v>40420608</v>
      </c>
      <c r="B3768" s="182" t="s">
        <v>3871</v>
      </c>
      <c r="C3768" s="182" t="s">
        <v>231</v>
      </c>
      <c r="D3768" s="182" t="s">
        <v>232</v>
      </c>
      <c r="E3768" s="182" t="s">
        <v>233</v>
      </c>
      <c r="F3768" s="182" t="s">
        <v>233</v>
      </c>
    </row>
    <row r="3769" spans="1:6" x14ac:dyDescent="0.25">
      <c r="A3769" s="182">
        <v>40008083</v>
      </c>
      <c r="B3769" s="182" t="s">
        <v>3872</v>
      </c>
      <c r="C3769" s="182" t="s">
        <v>224</v>
      </c>
      <c r="D3769" s="182" t="s">
        <v>268</v>
      </c>
      <c r="E3769" s="182" t="s">
        <v>269</v>
      </c>
      <c r="F3769" s="182" t="s">
        <v>269</v>
      </c>
    </row>
    <row r="3770" spans="1:6" x14ac:dyDescent="0.25">
      <c r="A3770" s="182">
        <v>40004385</v>
      </c>
      <c r="B3770" s="182" t="s">
        <v>3873</v>
      </c>
      <c r="C3770" s="182" t="s">
        <v>224</v>
      </c>
      <c r="D3770" s="182" t="s">
        <v>256</v>
      </c>
      <c r="E3770" s="182" t="s">
        <v>257</v>
      </c>
      <c r="F3770" s="182" t="s">
        <v>257</v>
      </c>
    </row>
    <row r="3771" spans="1:6" x14ac:dyDescent="0.25">
      <c r="A3771" s="182">
        <v>40003518</v>
      </c>
      <c r="B3771" s="182" t="s">
        <v>3874</v>
      </c>
      <c r="C3771" s="182" t="s">
        <v>224</v>
      </c>
      <c r="D3771" s="182" t="s">
        <v>249</v>
      </c>
      <c r="E3771" s="182" t="s">
        <v>250</v>
      </c>
      <c r="F3771" s="182" t="s">
        <v>250</v>
      </c>
    </row>
    <row r="3772" spans="1:6" x14ac:dyDescent="0.25">
      <c r="A3772" s="182">
        <v>40003950</v>
      </c>
      <c r="B3772" s="182" t="s">
        <v>3875</v>
      </c>
      <c r="C3772" s="182" t="s">
        <v>224</v>
      </c>
      <c r="D3772" s="182" t="s">
        <v>303</v>
      </c>
      <c r="E3772" s="182" t="s">
        <v>304</v>
      </c>
      <c r="F3772" s="182" t="s">
        <v>304</v>
      </c>
    </row>
    <row r="3773" spans="1:6" x14ac:dyDescent="0.25">
      <c r="A3773" s="182">
        <v>40421219</v>
      </c>
      <c r="B3773" s="182" t="s">
        <v>3876</v>
      </c>
      <c r="C3773" s="182" t="s">
        <v>231</v>
      </c>
      <c r="D3773" s="182" t="s">
        <v>232</v>
      </c>
      <c r="E3773" s="182" t="s">
        <v>233</v>
      </c>
      <c r="F3773" s="182" t="s">
        <v>233</v>
      </c>
    </row>
    <row r="3774" spans="1:6" x14ac:dyDescent="0.25">
      <c r="A3774" s="182">
        <v>40008008</v>
      </c>
      <c r="B3774" s="182" t="s">
        <v>3876</v>
      </c>
      <c r="C3774" s="182" t="s">
        <v>231</v>
      </c>
      <c r="D3774" s="182" t="s">
        <v>232</v>
      </c>
      <c r="E3774" s="182" t="s">
        <v>233</v>
      </c>
      <c r="F3774" s="182" t="s">
        <v>233</v>
      </c>
    </row>
    <row r="3775" spans="1:6" x14ac:dyDescent="0.25">
      <c r="A3775" s="182">
        <v>40420234</v>
      </c>
      <c r="B3775" s="182" t="s">
        <v>3877</v>
      </c>
      <c r="C3775" s="182" t="s">
        <v>231</v>
      </c>
      <c r="D3775" s="182" t="s">
        <v>232</v>
      </c>
      <c r="E3775" s="182" t="s">
        <v>233</v>
      </c>
      <c r="F3775" s="182" t="s">
        <v>233</v>
      </c>
    </row>
    <row r="3776" spans="1:6" x14ac:dyDescent="0.25">
      <c r="A3776" s="182">
        <v>40006691</v>
      </c>
      <c r="B3776" s="182" t="s">
        <v>3878</v>
      </c>
      <c r="C3776" s="182" t="s">
        <v>224</v>
      </c>
      <c r="D3776" s="182" t="s">
        <v>271</v>
      </c>
      <c r="E3776" s="182" t="s">
        <v>272</v>
      </c>
      <c r="F3776" s="182" t="s">
        <v>272</v>
      </c>
    </row>
    <row r="3777" spans="1:6" x14ac:dyDescent="0.25">
      <c r="A3777" s="182">
        <v>40005877</v>
      </c>
      <c r="B3777" s="182" t="s">
        <v>3879</v>
      </c>
      <c r="C3777" s="182" t="s">
        <v>224</v>
      </c>
      <c r="D3777" s="182" t="s">
        <v>309</v>
      </c>
      <c r="E3777" s="182" t="s">
        <v>310</v>
      </c>
      <c r="F3777" s="182" t="s">
        <v>310</v>
      </c>
    </row>
    <row r="3778" spans="1:6" x14ac:dyDescent="0.25">
      <c r="A3778" s="182">
        <v>40001387</v>
      </c>
      <c r="B3778" s="182" t="s">
        <v>3880</v>
      </c>
      <c r="C3778" s="182" t="s">
        <v>224</v>
      </c>
      <c r="D3778" s="182" t="s">
        <v>265</v>
      </c>
      <c r="E3778" s="182" t="s">
        <v>266</v>
      </c>
      <c r="F3778" s="182" t="s">
        <v>266</v>
      </c>
    </row>
    <row r="3779" spans="1:6" x14ac:dyDescent="0.25">
      <c r="A3779" s="182">
        <v>40001362</v>
      </c>
      <c r="B3779" s="182" t="s">
        <v>3881</v>
      </c>
      <c r="C3779" s="182" t="s">
        <v>224</v>
      </c>
      <c r="D3779" s="182" t="s">
        <v>265</v>
      </c>
      <c r="E3779" s="182" t="s">
        <v>266</v>
      </c>
      <c r="F3779" s="182" t="s">
        <v>266</v>
      </c>
    </row>
    <row r="3780" spans="1:6" x14ac:dyDescent="0.25">
      <c r="A3780" s="182">
        <v>40008023</v>
      </c>
      <c r="B3780" s="182" t="s">
        <v>3882</v>
      </c>
      <c r="C3780" s="182" t="s">
        <v>231</v>
      </c>
      <c r="D3780" s="182" t="s">
        <v>236</v>
      </c>
      <c r="E3780" s="182" t="s">
        <v>237</v>
      </c>
      <c r="F3780" s="182" t="s">
        <v>237</v>
      </c>
    </row>
    <row r="3781" spans="1:6" x14ac:dyDescent="0.25">
      <c r="A3781" s="182">
        <v>40420068</v>
      </c>
      <c r="B3781" s="182" t="s">
        <v>3883</v>
      </c>
      <c r="C3781" s="182" t="s">
        <v>231</v>
      </c>
      <c r="D3781" s="182" t="s">
        <v>232</v>
      </c>
      <c r="E3781" s="182" t="s">
        <v>233</v>
      </c>
      <c r="F3781" s="182" t="s">
        <v>233</v>
      </c>
    </row>
    <row r="3782" spans="1:6" x14ac:dyDescent="0.25">
      <c r="A3782" s="182">
        <v>40000623</v>
      </c>
      <c r="B3782" s="182" t="s">
        <v>3884</v>
      </c>
      <c r="C3782" s="182" t="s">
        <v>224</v>
      </c>
      <c r="D3782" s="182" t="s">
        <v>249</v>
      </c>
      <c r="E3782" s="182" t="s">
        <v>250</v>
      </c>
      <c r="F3782" s="182" t="s">
        <v>250</v>
      </c>
    </row>
    <row r="3783" spans="1:6" x14ac:dyDescent="0.25">
      <c r="A3783" s="182">
        <v>40002596</v>
      </c>
      <c r="B3783" s="182" t="s">
        <v>3885</v>
      </c>
      <c r="C3783" s="182" t="s">
        <v>224</v>
      </c>
      <c r="D3783" s="182" t="s">
        <v>262</v>
      </c>
      <c r="E3783" s="182" t="s">
        <v>263</v>
      </c>
      <c r="F3783" s="182" t="s">
        <v>263</v>
      </c>
    </row>
    <row r="3784" spans="1:6" x14ac:dyDescent="0.25">
      <c r="A3784" s="182">
        <v>40006082</v>
      </c>
      <c r="B3784" s="182" t="s">
        <v>3886</v>
      </c>
      <c r="C3784" s="182" t="s">
        <v>224</v>
      </c>
      <c r="D3784" s="182" t="s">
        <v>404</v>
      </c>
      <c r="E3784" s="182" t="s">
        <v>405</v>
      </c>
      <c r="F3784" s="182" t="s">
        <v>405</v>
      </c>
    </row>
    <row r="3785" spans="1:6" x14ac:dyDescent="0.25">
      <c r="A3785" s="182">
        <v>40005865</v>
      </c>
      <c r="B3785" s="182" t="s">
        <v>3886</v>
      </c>
      <c r="C3785" s="182" t="s">
        <v>224</v>
      </c>
      <c r="D3785" s="182" t="s">
        <v>404</v>
      </c>
      <c r="E3785" s="182" t="s">
        <v>405</v>
      </c>
      <c r="F3785" s="182" t="s">
        <v>405</v>
      </c>
    </row>
    <row r="3786" spans="1:6" x14ac:dyDescent="0.25">
      <c r="A3786" s="182">
        <v>40001692</v>
      </c>
      <c r="B3786" s="182" t="s">
        <v>3887</v>
      </c>
      <c r="C3786" s="182" t="s">
        <v>224</v>
      </c>
      <c r="D3786" s="182" t="s">
        <v>363</v>
      </c>
      <c r="E3786" s="182" t="s">
        <v>364</v>
      </c>
      <c r="F3786" s="182" t="s">
        <v>364</v>
      </c>
    </row>
    <row r="3787" spans="1:6" x14ac:dyDescent="0.25">
      <c r="A3787" s="182">
        <v>40000929</v>
      </c>
      <c r="B3787" s="182" t="s">
        <v>3888</v>
      </c>
      <c r="C3787" s="182" t="s">
        <v>224</v>
      </c>
      <c r="D3787" s="182" t="s">
        <v>256</v>
      </c>
      <c r="E3787" s="182" t="s">
        <v>257</v>
      </c>
      <c r="F3787" s="182" t="s">
        <v>257</v>
      </c>
    </row>
    <row r="3788" spans="1:6" x14ac:dyDescent="0.25">
      <c r="A3788" s="182">
        <v>40007342</v>
      </c>
      <c r="B3788" s="182" t="s">
        <v>3889</v>
      </c>
      <c r="C3788" s="182" t="s">
        <v>224</v>
      </c>
      <c r="D3788" s="182" t="s">
        <v>303</v>
      </c>
      <c r="E3788" s="182" t="s">
        <v>304</v>
      </c>
      <c r="F3788" s="182" t="s">
        <v>304</v>
      </c>
    </row>
    <row r="3789" spans="1:6" x14ac:dyDescent="0.25">
      <c r="A3789" s="182">
        <v>40003255</v>
      </c>
      <c r="B3789" s="182" t="s">
        <v>3890</v>
      </c>
      <c r="C3789" s="182" t="s">
        <v>224</v>
      </c>
      <c r="D3789" s="182" t="s">
        <v>271</v>
      </c>
      <c r="E3789" s="182" t="s">
        <v>272</v>
      </c>
      <c r="F3789" s="182" t="s">
        <v>272</v>
      </c>
    </row>
    <row r="3790" spans="1:6" x14ac:dyDescent="0.25">
      <c r="A3790" s="182">
        <v>40009188</v>
      </c>
      <c r="B3790" s="182" t="s">
        <v>3891</v>
      </c>
      <c r="C3790" s="182" t="s">
        <v>224</v>
      </c>
      <c r="D3790" s="182" t="s">
        <v>265</v>
      </c>
      <c r="E3790" s="182" t="s">
        <v>266</v>
      </c>
      <c r="F3790" s="182" t="s">
        <v>266</v>
      </c>
    </row>
    <row r="3791" spans="1:6" x14ac:dyDescent="0.25">
      <c r="A3791" s="182">
        <v>40003764</v>
      </c>
      <c r="B3791" s="182" t="s">
        <v>3892</v>
      </c>
      <c r="C3791" s="182" t="s">
        <v>224</v>
      </c>
      <c r="D3791" s="182" t="s">
        <v>322</v>
      </c>
      <c r="E3791" s="182" t="s">
        <v>323</v>
      </c>
      <c r="F3791" s="182" t="s">
        <v>323</v>
      </c>
    </row>
    <row r="3792" spans="1:6" x14ac:dyDescent="0.25">
      <c r="A3792" s="182">
        <v>40420156</v>
      </c>
      <c r="B3792" s="182" t="s">
        <v>3893</v>
      </c>
      <c r="C3792" s="182" t="s">
        <v>231</v>
      </c>
      <c r="D3792" s="182" t="s">
        <v>236</v>
      </c>
      <c r="E3792" s="182" t="s">
        <v>237</v>
      </c>
      <c r="F3792" s="182" t="s">
        <v>237</v>
      </c>
    </row>
    <row r="3793" spans="1:6" x14ac:dyDescent="0.25">
      <c r="A3793" s="182">
        <v>40009360</v>
      </c>
      <c r="B3793" s="182" t="s">
        <v>3894</v>
      </c>
      <c r="C3793" s="182" t="s">
        <v>224</v>
      </c>
      <c r="D3793" s="182" t="s">
        <v>225</v>
      </c>
      <c r="E3793" s="182" t="s">
        <v>226</v>
      </c>
      <c r="F3793" s="182" t="s">
        <v>226</v>
      </c>
    </row>
    <row r="3794" spans="1:6" x14ac:dyDescent="0.25">
      <c r="A3794" s="182">
        <v>40006387</v>
      </c>
      <c r="B3794" s="182" t="s">
        <v>3895</v>
      </c>
      <c r="C3794" s="182" t="s">
        <v>224</v>
      </c>
      <c r="D3794" s="182" t="s">
        <v>268</v>
      </c>
      <c r="E3794" s="182" t="s">
        <v>269</v>
      </c>
      <c r="F3794" s="182" t="s">
        <v>269</v>
      </c>
    </row>
    <row r="3795" spans="1:6" x14ac:dyDescent="0.25">
      <c r="A3795" s="182">
        <v>40002161</v>
      </c>
      <c r="B3795" s="182" t="s">
        <v>3896</v>
      </c>
      <c r="C3795" s="182" t="s">
        <v>224</v>
      </c>
      <c r="D3795" s="182" t="s">
        <v>249</v>
      </c>
      <c r="E3795" s="182" t="s">
        <v>250</v>
      </c>
      <c r="F3795" s="182" t="s">
        <v>250</v>
      </c>
    </row>
    <row r="3796" spans="1:6" x14ac:dyDescent="0.25">
      <c r="A3796" s="182">
        <v>40001231</v>
      </c>
      <c r="B3796" s="182" t="s">
        <v>3897</v>
      </c>
      <c r="C3796" s="182" t="s">
        <v>224</v>
      </c>
      <c r="D3796" s="182" t="s">
        <v>404</v>
      </c>
      <c r="E3796" s="182" t="s">
        <v>405</v>
      </c>
      <c r="F3796" s="182" t="s">
        <v>405</v>
      </c>
    </row>
    <row r="3797" spans="1:6" x14ac:dyDescent="0.25">
      <c r="A3797" s="182">
        <v>40005236</v>
      </c>
      <c r="B3797" s="182" t="s">
        <v>3898</v>
      </c>
      <c r="C3797" s="182" t="s">
        <v>224</v>
      </c>
      <c r="D3797" s="182" t="s">
        <v>309</v>
      </c>
      <c r="E3797" s="182" t="s">
        <v>310</v>
      </c>
      <c r="F3797" s="182" t="s">
        <v>310</v>
      </c>
    </row>
    <row r="3798" spans="1:6" x14ac:dyDescent="0.25">
      <c r="A3798" s="182">
        <v>40005244</v>
      </c>
      <c r="B3798" s="182" t="s">
        <v>3899</v>
      </c>
      <c r="C3798" s="182" t="s">
        <v>224</v>
      </c>
      <c r="D3798" s="182" t="s">
        <v>404</v>
      </c>
      <c r="E3798" s="182" t="s">
        <v>405</v>
      </c>
      <c r="F3798" s="182" t="s">
        <v>405</v>
      </c>
    </row>
    <row r="3799" spans="1:6" x14ac:dyDescent="0.25">
      <c r="A3799" s="182">
        <v>40008200</v>
      </c>
      <c r="B3799" s="182" t="s">
        <v>3900</v>
      </c>
      <c r="C3799" s="182" t="s">
        <v>224</v>
      </c>
      <c r="D3799" s="182" t="s">
        <v>322</v>
      </c>
      <c r="E3799" s="182" t="s">
        <v>323</v>
      </c>
      <c r="F3799" s="182" t="s">
        <v>323</v>
      </c>
    </row>
    <row r="3800" spans="1:6" x14ac:dyDescent="0.25">
      <c r="A3800" s="182">
        <v>40420323</v>
      </c>
      <c r="B3800" s="182" t="s">
        <v>3901</v>
      </c>
      <c r="C3800" s="182" t="s">
        <v>231</v>
      </c>
      <c r="D3800" s="182" t="s">
        <v>232</v>
      </c>
      <c r="E3800" s="182" t="s">
        <v>233</v>
      </c>
      <c r="F3800" s="182" t="s">
        <v>233</v>
      </c>
    </row>
    <row r="3801" spans="1:6" x14ac:dyDescent="0.25">
      <c r="A3801" s="182">
        <v>40421227</v>
      </c>
      <c r="B3801" s="182" t="s">
        <v>3902</v>
      </c>
      <c r="C3801" s="182" t="s">
        <v>231</v>
      </c>
      <c r="D3801" s="182" t="s">
        <v>232</v>
      </c>
      <c r="E3801" s="182" t="s">
        <v>233</v>
      </c>
      <c r="F3801" s="182" t="s">
        <v>233</v>
      </c>
    </row>
    <row r="3802" spans="1:6" x14ac:dyDescent="0.25">
      <c r="A3802" s="182">
        <v>40007153</v>
      </c>
      <c r="B3802" s="182" t="s">
        <v>3903</v>
      </c>
      <c r="C3802" s="182" t="s">
        <v>224</v>
      </c>
      <c r="D3802" s="182" t="s">
        <v>303</v>
      </c>
      <c r="E3802" s="182" t="s">
        <v>304</v>
      </c>
      <c r="F3802" s="182" t="s">
        <v>304</v>
      </c>
    </row>
    <row r="3803" spans="1:6" x14ac:dyDescent="0.25">
      <c r="A3803" s="182">
        <v>40003902</v>
      </c>
      <c r="B3803" s="182" t="s">
        <v>3904</v>
      </c>
      <c r="C3803" s="182" t="s">
        <v>224</v>
      </c>
      <c r="D3803" s="182" t="s">
        <v>277</v>
      </c>
      <c r="E3803" s="182" t="s">
        <v>278</v>
      </c>
      <c r="F3803" s="182" t="s">
        <v>278</v>
      </c>
    </row>
    <row r="3804" spans="1:6" x14ac:dyDescent="0.25">
      <c r="A3804" s="182">
        <v>40005452</v>
      </c>
      <c r="B3804" s="182" t="s">
        <v>3905</v>
      </c>
      <c r="C3804" s="182" t="s">
        <v>224</v>
      </c>
      <c r="D3804" s="182" t="s">
        <v>333</v>
      </c>
      <c r="E3804" s="182" t="s">
        <v>334</v>
      </c>
      <c r="F3804" s="182" t="s">
        <v>334</v>
      </c>
    </row>
    <row r="3805" spans="1:6" x14ac:dyDescent="0.25">
      <c r="A3805" s="182">
        <v>40005727</v>
      </c>
      <c r="B3805" s="182" t="s">
        <v>3906</v>
      </c>
      <c r="C3805" s="182" t="s">
        <v>224</v>
      </c>
      <c r="D3805" s="182" t="s">
        <v>277</v>
      </c>
      <c r="E3805" s="182" t="s">
        <v>278</v>
      </c>
      <c r="F3805" s="182" t="s">
        <v>278</v>
      </c>
    </row>
    <row r="3806" spans="1:6" x14ac:dyDescent="0.25">
      <c r="A3806" s="182">
        <v>40400013</v>
      </c>
      <c r="B3806" s="182" t="s">
        <v>3907</v>
      </c>
      <c r="C3806" s="182" t="s">
        <v>224</v>
      </c>
      <c r="D3806" s="182" t="s">
        <v>277</v>
      </c>
      <c r="E3806" s="182" t="s">
        <v>278</v>
      </c>
      <c r="F3806" s="182" t="s">
        <v>278</v>
      </c>
    </row>
    <row r="3807" spans="1:6" x14ac:dyDescent="0.25">
      <c r="A3807" s="182">
        <v>40400014</v>
      </c>
      <c r="B3807" s="182" t="s">
        <v>3908</v>
      </c>
      <c r="C3807" s="182" t="s">
        <v>224</v>
      </c>
      <c r="D3807" s="182" t="s">
        <v>333</v>
      </c>
      <c r="E3807" s="182" t="s">
        <v>334</v>
      </c>
      <c r="F3807" s="182" t="s">
        <v>334</v>
      </c>
    </row>
    <row r="3808" spans="1:6" x14ac:dyDescent="0.25">
      <c r="A3808" s="182">
        <v>40002973</v>
      </c>
      <c r="B3808" s="182" t="s">
        <v>3909</v>
      </c>
      <c r="C3808" s="182" t="s">
        <v>224</v>
      </c>
      <c r="D3808" s="182" t="s">
        <v>277</v>
      </c>
      <c r="E3808" s="182" t="s">
        <v>278</v>
      </c>
      <c r="F3808" s="182" t="s">
        <v>278</v>
      </c>
    </row>
    <row r="3809" spans="1:6" x14ac:dyDescent="0.25">
      <c r="A3809" s="182">
        <v>40008220</v>
      </c>
      <c r="B3809" s="182" t="s">
        <v>3910</v>
      </c>
      <c r="C3809" s="182" t="s">
        <v>224</v>
      </c>
      <c r="D3809" s="182" t="s">
        <v>309</v>
      </c>
      <c r="E3809" s="182" t="s">
        <v>310</v>
      </c>
      <c r="F3809" s="182" t="s">
        <v>310</v>
      </c>
    </row>
    <row r="3810" spans="1:6" x14ac:dyDescent="0.25">
      <c r="A3810" s="182">
        <v>40009843</v>
      </c>
      <c r="B3810" s="182" t="s">
        <v>3911</v>
      </c>
      <c r="C3810" s="182" t="s">
        <v>224</v>
      </c>
      <c r="D3810" s="182" t="s">
        <v>309</v>
      </c>
      <c r="E3810" s="182" t="s">
        <v>310</v>
      </c>
      <c r="F3810" s="182" t="s">
        <v>310</v>
      </c>
    </row>
    <row r="3811" spans="1:6" x14ac:dyDescent="0.25">
      <c r="A3811" s="182">
        <v>40009399</v>
      </c>
      <c r="B3811" s="182" t="s">
        <v>3912</v>
      </c>
      <c r="C3811" s="182" t="s">
        <v>224</v>
      </c>
      <c r="D3811" s="182" t="s">
        <v>306</v>
      </c>
      <c r="E3811" s="182" t="s">
        <v>307</v>
      </c>
      <c r="F3811" s="182" t="s">
        <v>307</v>
      </c>
    </row>
    <row r="3812" spans="1:6" x14ac:dyDescent="0.25">
      <c r="A3812" s="182">
        <v>40007891</v>
      </c>
      <c r="B3812" s="182" t="s">
        <v>3913</v>
      </c>
      <c r="C3812" s="182" t="s">
        <v>224</v>
      </c>
      <c r="D3812" s="182" t="s">
        <v>225</v>
      </c>
      <c r="E3812" s="182" t="s">
        <v>226</v>
      </c>
      <c r="F3812" s="182" t="s">
        <v>226</v>
      </c>
    </row>
    <row r="3813" spans="1:6" x14ac:dyDescent="0.25">
      <c r="A3813" s="182">
        <v>40009575</v>
      </c>
      <c r="B3813" s="182" t="s">
        <v>3914</v>
      </c>
      <c r="C3813" s="182" t="s">
        <v>224</v>
      </c>
      <c r="D3813" s="182" t="s">
        <v>368</v>
      </c>
      <c r="E3813" s="182" t="s">
        <v>369</v>
      </c>
      <c r="F3813" s="182" t="s">
        <v>369</v>
      </c>
    </row>
    <row r="3814" spans="1:6" x14ac:dyDescent="0.25">
      <c r="A3814" s="182">
        <v>40009574</v>
      </c>
      <c r="B3814" s="182" t="s">
        <v>3915</v>
      </c>
      <c r="C3814" s="182" t="s">
        <v>224</v>
      </c>
      <c r="D3814" s="182" t="s">
        <v>368</v>
      </c>
      <c r="E3814" s="182" t="s">
        <v>369</v>
      </c>
      <c r="F3814" s="182" t="s">
        <v>369</v>
      </c>
    </row>
    <row r="3815" spans="1:6" x14ac:dyDescent="0.25">
      <c r="A3815" s="182">
        <v>40009135</v>
      </c>
      <c r="B3815" s="182" t="s">
        <v>3916</v>
      </c>
      <c r="C3815" s="182" t="s">
        <v>224</v>
      </c>
      <c r="D3815" s="182" t="s">
        <v>279</v>
      </c>
      <c r="E3815" s="182" t="s">
        <v>280</v>
      </c>
      <c r="F3815" s="182" t="s">
        <v>280</v>
      </c>
    </row>
    <row r="3816" spans="1:6" x14ac:dyDescent="0.25">
      <c r="A3816" s="182">
        <v>40421472</v>
      </c>
      <c r="B3816" s="182" t="s">
        <v>3917</v>
      </c>
      <c r="C3816" s="182" t="s">
        <v>231</v>
      </c>
      <c r="D3816" s="182" t="s">
        <v>232</v>
      </c>
      <c r="E3816" s="182" t="s">
        <v>233</v>
      </c>
      <c r="F3816" s="182" t="s">
        <v>233</v>
      </c>
    </row>
    <row r="3817" spans="1:6" x14ac:dyDescent="0.25">
      <c r="A3817" s="182">
        <v>40004467</v>
      </c>
      <c r="B3817" s="182" t="s">
        <v>3918</v>
      </c>
      <c r="C3817" s="182" t="s">
        <v>224</v>
      </c>
      <c r="D3817" s="182" t="s">
        <v>279</v>
      </c>
      <c r="E3817" s="182" t="s">
        <v>280</v>
      </c>
      <c r="F3817" s="182" t="s">
        <v>280</v>
      </c>
    </row>
    <row r="3818" spans="1:6" x14ac:dyDescent="0.25">
      <c r="A3818" s="182">
        <v>40007757</v>
      </c>
      <c r="B3818" s="182" t="s">
        <v>3919</v>
      </c>
      <c r="C3818" s="182" t="s">
        <v>224</v>
      </c>
      <c r="D3818" s="182" t="s">
        <v>228</v>
      </c>
      <c r="E3818" s="182" t="s">
        <v>229</v>
      </c>
      <c r="F3818" s="182" t="s">
        <v>229</v>
      </c>
    </row>
    <row r="3819" spans="1:6" x14ac:dyDescent="0.25">
      <c r="A3819" s="182">
        <v>40001904</v>
      </c>
      <c r="B3819" s="182" t="s">
        <v>3920</v>
      </c>
      <c r="C3819" s="182" t="s">
        <v>224</v>
      </c>
      <c r="D3819" s="182" t="s">
        <v>306</v>
      </c>
      <c r="E3819" s="182" t="s">
        <v>307</v>
      </c>
      <c r="F3819" s="182" t="s">
        <v>307</v>
      </c>
    </row>
    <row r="3820" spans="1:6" x14ac:dyDescent="0.25">
      <c r="A3820" s="182">
        <v>40006988</v>
      </c>
      <c r="B3820" s="182" t="s">
        <v>3921</v>
      </c>
      <c r="C3820" s="182" t="s">
        <v>224</v>
      </c>
      <c r="D3820" s="182" t="s">
        <v>265</v>
      </c>
      <c r="E3820" s="182" t="s">
        <v>266</v>
      </c>
      <c r="F3820" s="182" t="s">
        <v>266</v>
      </c>
    </row>
    <row r="3821" spans="1:6" x14ac:dyDescent="0.25">
      <c r="A3821" s="182">
        <v>40004492</v>
      </c>
      <c r="B3821" s="182" t="s">
        <v>3922</v>
      </c>
      <c r="C3821" s="182" t="s">
        <v>224</v>
      </c>
      <c r="D3821" s="182" t="s">
        <v>228</v>
      </c>
      <c r="E3821" s="182" t="s">
        <v>229</v>
      </c>
      <c r="F3821" s="182" t="s">
        <v>229</v>
      </c>
    </row>
    <row r="3822" spans="1:6" x14ac:dyDescent="0.25">
      <c r="A3822" s="182">
        <v>40007653</v>
      </c>
      <c r="B3822" s="182" t="s">
        <v>3923</v>
      </c>
      <c r="C3822" s="182" t="s">
        <v>224</v>
      </c>
      <c r="D3822" s="182" t="s">
        <v>271</v>
      </c>
      <c r="E3822" s="182" t="s">
        <v>272</v>
      </c>
      <c r="F3822" s="182" t="s">
        <v>272</v>
      </c>
    </row>
    <row r="3823" spans="1:6" x14ac:dyDescent="0.25">
      <c r="A3823" s="182">
        <v>40007619</v>
      </c>
      <c r="B3823" s="182" t="s">
        <v>3924</v>
      </c>
      <c r="C3823" s="182" t="s">
        <v>224</v>
      </c>
      <c r="D3823" s="182" t="s">
        <v>265</v>
      </c>
      <c r="E3823" s="182" t="s">
        <v>266</v>
      </c>
      <c r="F3823" s="182" t="s">
        <v>266</v>
      </c>
    </row>
    <row r="3824" spans="1:6" x14ac:dyDescent="0.25">
      <c r="A3824" s="182">
        <v>40007164</v>
      </c>
      <c r="B3824" s="182" t="s">
        <v>3925</v>
      </c>
      <c r="C3824" s="182" t="s">
        <v>224</v>
      </c>
      <c r="D3824" s="182" t="s">
        <v>277</v>
      </c>
      <c r="E3824" s="182" t="s">
        <v>278</v>
      </c>
      <c r="F3824" s="182" t="s">
        <v>278</v>
      </c>
    </row>
    <row r="3825" spans="1:6" x14ac:dyDescent="0.25">
      <c r="A3825" s="182">
        <v>40007233</v>
      </c>
      <c r="B3825" s="182" t="s">
        <v>3926</v>
      </c>
      <c r="C3825" s="182" t="s">
        <v>224</v>
      </c>
      <c r="D3825" s="182" t="s">
        <v>279</v>
      </c>
      <c r="E3825" s="182" t="s">
        <v>280</v>
      </c>
      <c r="F3825" s="182" t="s">
        <v>280</v>
      </c>
    </row>
    <row r="3826" spans="1:6" x14ac:dyDescent="0.25">
      <c r="A3826" s="182">
        <v>40009851</v>
      </c>
      <c r="B3826" s="182" t="s">
        <v>3927</v>
      </c>
      <c r="C3826" s="182" t="s">
        <v>224</v>
      </c>
      <c r="D3826" s="182" t="s">
        <v>303</v>
      </c>
      <c r="E3826" s="182" t="s">
        <v>304</v>
      </c>
      <c r="F3826" s="182" t="s">
        <v>304</v>
      </c>
    </row>
    <row r="3827" spans="1:6" x14ac:dyDescent="0.25">
      <c r="A3827" s="182">
        <v>40420232</v>
      </c>
      <c r="B3827" s="182" t="s">
        <v>3928</v>
      </c>
      <c r="C3827" s="182" t="s">
        <v>231</v>
      </c>
      <c r="D3827" s="182" t="s">
        <v>232</v>
      </c>
      <c r="E3827" s="182" t="s">
        <v>233</v>
      </c>
      <c r="F3827" s="182" t="s">
        <v>233</v>
      </c>
    </row>
    <row r="3828" spans="1:6" x14ac:dyDescent="0.25">
      <c r="A3828" s="182">
        <v>40003907</v>
      </c>
      <c r="B3828" s="182" t="s">
        <v>3929</v>
      </c>
      <c r="C3828" s="182" t="s">
        <v>224</v>
      </c>
      <c r="D3828" s="182" t="s">
        <v>333</v>
      </c>
      <c r="E3828" s="182" t="s">
        <v>334</v>
      </c>
      <c r="F3828" s="182" t="s">
        <v>334</v>
      </c>
    </row>
    <row r="3829" spans="1:6" x14ac:dyDescent="0.25">
      <c r="A3829" s="182">
        <v>40004408</v>
      </c>
      <c r="B3829" s="182" t="s">
        <v>3930</v>
      </c>
      <c r="C3829" s="182" t="s">
        <v>224</v>
      </c>
      <c r="D3829" s="182" t="s">
        <v>279</v>
      </c>
      <c r="E3829" s="182" t="s">
        <v>280</v>
      </c>
      <c r="F3829" s="182" t="s">
        <v>280</v>
      </c>
    </row>
    <row r="3830" spans="1:6" x14ac:dyDescent="0.25">
      <c r="A3830" s="182">
        <v>40004410</v>
      </c>
      <c r="B3830" s="182" t="s">
        <v>3931</v>
      </c>
      <c r="C3830" s="182" t="s">
        <v>224</v>
      </c>
      <c r="D3830" s="182" t="s">
        <v>342</v>
      </c>
      <c r="E3830" s="182" t="s">
        <v>343</v>
      </c>
      <c r="F3830" s="182" t="s">
        <v>343</v>
      </c>
    </row>
    <row r="3831" spans="1:6" x14ac:dyDescent="0.25">
      <c r="A3831" s="182">
        <v>40004418</v>
      </c>
      <c r="B3831" s="182" t="s">
        <v>3932</v>
      </c>
      <c r="C3831" s="182" t="s">
        <v>224</v>
      </c>
      <c r="D3831" s="182" t="s">
        <v>306</v>
      </c>
      <c r="E3831" s="182" t="s">
        <v>307</v>
      </c>
      <c r="F3831" s="182" t="s">
        <v>307</v>
      </c>
    </row>
    <row r="3832" spans="1:6" x14ac:dyDescent="0.25">
      <c r="A3832" s="182">
        <v>40005335</v>
      </c>
      <c r="B3832" s="182" t="s">
        <v>3933</v>
      </c>
      <c r="C3832" s="182" t="s">
        <v>224</v>
      </c>
      <c r="D3832" s="182" t="s">
        <v>342</v>
      </c>
      <c r="E3832" s="182" t="s">
        <v>343</v>
      </c>
      <c r="F3832" s="182" t="s">
        <v>343</v>
      </c>
    </row>
    <row r="3833" spans="1:6" x14ac:dyDescent="0.25">
      <c r="A3833" s="182">
        <v>40001194</v>
      </c>
      <c r="B3833" s="182" t="s">
        <v>3933</v>
      </c>
      <c r="C3833" s="182" t="s">
        <v>224</v>
      </c>
      <c r="D3833" s="182" t="s">
        <v>342</v>
      </c>
      <c r="E3833" s="182" t="s">
        <v>343</v>
      </c>
      <c r="F3833" s="182" t="s">
        <v>343</v>
      </c>
    </row>
    <row r="3834" spans="1:6" x14ac:dyDescent="0.25">
      <c r="A3834" s="182">
        <v>40006784</v>
      </c>
      <c r="B3834" s="182" t="s">
        <v>3934</v>
      </c>
      <c r="C3834" s="182" t="s">
        <v>224</v>
      </c>
      <c r="D3834" s="182" t="s">
        <v>342</v>
      </c>
      <c r="E3834" s="182" t="s">
        <v>343</v>
      </c>
      <c r="F3834" s="182" t="s">
        <v>343</v>
      </c>
    </row>
    <row r="3835" spans="1:6" x14ac:dyDescent="0.25">
      <c r="A3835" s="182">
        <v>40420435</v>
      </c>
      <c r="B3835" s="182" t="s">
        <v>3935</v>
      </c>
      <c r="C3835" s="182" t="s">
        <v>231</v>
      </c>
      <c r="D3835" s="182" t="s">
        <v>242</v>
      </c>
      <c r="E3835" s="182" t="s">
        <v>243</v>
      </c>
      <c r="F3835" s="182" t="s">
        <v>243</v>
      </c>
    </row>
    <row r="3836" spans="1:6" x14ac:dyDescent="0.25">
      <c r="A3836" s="182">
        <v>40004621</v>
      </c>
      <c r="B3836" s="182" t="s">
        <v>3936</v>
      </c>
      <c r="C3836" s="182" t="s">
        <v>224</v>
      </c>
      <c r="D3836" s="182" t="s">
        <v>225</v>
      </c>
      <c r="E3836" s="182" t="s">
        <v>226</v>
      </c>
      <c r="F3836" s="182" t="s">
        <v>226</v>
      </c>
    </row>
    <row r="3837" spans="1:6" x14ac:dyDescent="0.25">
      <c r="A3837" s="182">
        <v>40004035</v>
      </c>
      <c r="B3837" s="182" t="s">
        <v>3937</v>
      </c>
      <c r="C3837" s="182" t="s">
        <v>224</v>
      </c>
      <c r="D3837" s="182" t="s">
        <v>249</v>
      </c>
      <c r="E3837" s="182" t="s">
        <v>250</v>
      </c>
      <c r="F3837" s="182" t="s">
        <v>250</v>
      </c>
    </row>
    <row r="3838" spans="1:6" x14ac:dyDescent="0.25">
      <c r="A3838" s="182">
        <v>40005402</v>
      </c>
      <c r="B3838" s="182" t="s">
        <v>3938</v>
      </c>
      <c r="C3838" s="182" t="s">
        <v>224</v>
      </c>
      <c r="D3838" s="182" t="s">
        <v>322</v>
      </c>
      <c r="E3838" s="182" t="s">
        <v>323</v>
      </c>
      <c r="F3838" s="182" t="s">
        <v>323</v>
      </c>
    </row>
    <row r="3839" spans="1:6" x14ac:dyDescent="0.25">
      <c r="A3839" s="182">
        <v>40007476</v>
      </c>
      <c r="B3839" s="182" t="s">
        <v>3939</v>
      </c>
      <c r="C3839" s="182" t="s">
        <v>224</v>
      </c>
      <c r="D3839" s="182" t="s">
        <v>277</v>
      </c>
      <c r="E3839" s="182" t="s">
        <v>278</v>
      </c>
      <c r="F3839" s="182" t="s">
        <v>278</v>
      </c>
    </row>
    <row r="3840" spans="1:6" x14ac:dyDescent="0.25">
      <c r="A3840" s="182">
        <v>40009500</v>
      </c>
      <c r="B3840" s="182" t="s">
        <v>3940</v>
      </c>
      <c r="C3840" s="182" t="s">
        <v>224</v>
      </c>
      <c r="D3840" s="182" t="s">
        <v>249</v>
      </c>
      <c r="E3840" s="182" t="s">
        <v>250</v>
      </c>
      <c r="F3840" s="182" t="s">
        <v>250</v>
      </c>
    </row>
    <row r="3841" spans="1:6" x14ac:dyDescent="0.25">
      <c r="A3841" s="182">
        <v>40421105</v>
      </c>
      <c r="B3841" s="182" t="s">
        <v>3941</v>
      </c>
      <c r="C3841" s="182" t="s">
        <v>231</v>
      </c>
      <c r="D3841" s="182" t="s">
        <v>285</v>
      </c>
      <c r="E3841" s="182" t="s">
        <v>286</v>
      </c>
      <c r="F3841" s="182" t="s">
        <v>286</v>
      </c>
    </row>
    <row r="3842" spans="1:6" x14ac:dyDescent="0.25">
      <c r="A3842" s="182">
        <v>40002525</v>
      </c>
      <c r="B3842" s="182" t="s">
        <v>3942</v>
      </c>
      <c r="C3842" s="182" t="s">
        <v>224</v>
      </c>
      <c r="D3842" s="182" t="s">
        <v>225</v>
      </c>
      <c r="E3842" s="182" t="s">
        <v>226</v>
      </c>
      <c r="F3842" s="182" t="s">
        <v>226</v>
      </c>
    </row>
    <row r="3843" spans="1:6" x14ac:dyDescent="0.25">
      <c r="A3843" s="182">
        <v>40000153</v>
      </c>
      <c r="B3843" s="182" t="s">
        <v>3943</v>
      </c>
      <c r="C3843" s="182" t="s">
        <v>224</v>
      </c>
      <c r="D3843" s="182" t="s">
        <v>279</v>
      </c>
      <c r="E3843" s="182" t="s">
        <v>280</v>
      </c>
      <c r="F3843" s="182" t="s">
        <v>280</v>
      </c>
    </row>
    <row r="3844" spans="1:6" x14ac:dyDescent="0.25">
      <c r="A3844" s="182">
        <v>40008892</v>
      </c>
      <c r="B3844" s="182" t="s">
        <v>3944</v>
      </c>
      <c r="C3844" s="182" t="s">
        <v>224</v>
      </c>
      <c r="D3844" s="182" t="s">
        <v>265</v>
      </c>
      <c r="E3844" s="182" t="s">
        <v>266</v>
      </c>
      <c r="F3844" s="182" t="s">
        <v>266</v>
      </c>
    </row>
    <row r="3845" spans="1:6" x14ac:dyDescent="0.25">
      <c r="A3845" s="182">
        <v>40009642</v>
      </c>
      <c r="B3845" s="182" t="s">
        <v>3945</v>
      </c>
      <c r="C3845" s="182" t="s">
        <v>224</v>
      </c>
      <c r="D3845" s="182" t="s">
        <v>569</v>
      </c>
      <c r="E3845" s="182" t="s">
        <v>570</v>
      </c>
      <c r="F3845" s="182" t="s">
        <v>570</v>
      </c>
    </row>
    <row r="3846" spans="1:6" x14ac:dyDescent="0.25">
      <c r="A3846" s="182">
        <v>40008688</v>
      </c>
      <c r="B3846" s="182" t="s">
        <v>3946</v>
      </c>
      <c r="C3846" s="182" t="s">
        <v>224</v>
      </c>
      <c r="D3846" s="182" t="s">
        <v>404</v>
      </c>
      <c r="E3846" s="182" t="s">
        <v>405</v>
      </c>
      <c r="F3846" s="182" t="s">
        <v>405</v>
      </c>
    </row>
    <row r="3847" spans="1:6" x14ac:dyDescent="0.25">
      <c r="A3847" s="182">
        <v>40421246</v>
      </c>
      <c r="B3847" s="182" t="s">
        <v>3947</v>
      </c>
      <c r="C3847" s="182" t="s">
        <v>231</v>
      </c>
      <c r="D3847" s="182" t="s">
        <v>236</v>
      </c>
      <c r="E3847" s="182" t="s">
        <v>237</v>
      </c>
      <c r="F3847" s="182" t="s">
        <v>237</v>
      </c>
    </row>
    <row r="3848" spans="1:6" x14ac:dyDescent="0.25">
      <c r="A3848" s="182">
        <v>40006814</v>
      </c>
      <c r="B3848" s="182" t="s">
        <v>3948</v>
      </c>
      <c r="C3848" s="182" t="s">
        <v>224</v>
      </c>
      <c r="D3848" s="182" t="s">
        <v>333</v>
      </c>
      <c r="E3848" s="182" t="s">
        <v>334</v>
      </c>
      <c r="F3848" s="182" t="s">
        <v>334</v>
      </c>
    </row>
    <row r="3849" spans="1:6" x14ac:dyDescent="0.25">
      <c r="A3849" s="182">
        <v>40003133</v>
      </c>
      <c r="B3849" s="182" t="s">
        <v>3949</v>
      </c>
      <c r="C3849" s="182" t="s">
        <v>224</v>
      </c>
      <c r="D3849" s="182" t="s">
        <v>309</v>
      </c>
      <c r="E3849" s="182" t="s">
        <v>310</v>
      </c>
      <c r="F3849" s="182" t="s">
        <v>310</v>
      </c>
    </row>
    <row r="3850" spans="1:6" x14ac:dyDescent="0.25">
      <c r="A3850" s="182">
        <v>40420990</v>
      </c>
      <c r="B3850" s="182" t="s">
        <v>3950</v>
      </c>
      <c r="C3850" s="182" t="s">
        <v>231</v>
      </c>
      <c r="D3850" s="182" t="s">
        <v>236</v>
      </c>
      <c r="E3850" s="182" t="s">
        <v>237</v>
      </c>
      <c r="F3850" s="182" t="s">
        <v>237</v>
      </c>
    </row>
    <row r="3851" spans="1:6" x14ac:dyDescent="0.25">
      <c r="A3851" s="182">
        <v>40007446</v>
      </c>
      <c r="B3851" s="182" t="s">
        <v>3951</v>
      </c>
      <c r="C3851" s="182" t="s">
        <v>224</v>
      </c>
      <c r="D3851" s="182" t="s">
        <v>309</v>
      </c>
      <c r="E3851" s="182" t="s">
        <v>310</v>
      </c>
      <c r="F3851" s="182" t="s">
        <v>310</v>
      </c>
    </row>
    <row r="3852" spans="1:6" x14ac:dyDescent="0.25">
      <c r="A3852" s="182">
        <v>40006245</v>
      </c>
      <c r="B3852" s="182" t="s">
        <v>3952</v>
      </c>
      <c r="C3852" s="182" t="s">
        <v>224</v>
      </c>
      <c r="D3852" s="182" t="s">
        <v>1626</v>
      </c>
      <c r="E3852" s="182" t="s">
        <v>1627</v>
      </c>
      <c r="F3852" s="182" t="s">
        <v>1627</v>
      </c>
    </row>
    <row r="3853" spans="1:6" x14ac:dyDescent="0.25">
      <c r="A3853" s="182">
        <v>40001155</v>
      </c>
      <c r="B3853" s="182" t="s">
        <v>3953</v>
      </c>
      <c r="C3853" s="182" t="s">
        <v>224</v>
      </c>
      <c r="D3853" s="182" t="s">
        <v>303</v>
      </c>
      <c r="E3853" s="182" t="s">
        <v>304</v>
      </c>
      <c r="F3853" s="182" t="s">
        <v>304</v>
      </c>
    </row>
    <row r="3854" spans="1:6" x14ac:dyDescent="0.25">
      <c r="A3854" s="182">
        <v>40009774</v>
      </c>
      <c r="B3854" s="182" t="s">
        <v>3954</v>
      </c>
      <c r="C3854" s="182" t="s">
        <v>224</v>
      </c>
      <c r="D3854" s="182" t="s">
        <v>303</v>
      </c>
      <c r="E3854" s="182" t="s">
        <v>304</v>
      </c>
      <c r="F3854" s="182" t="s">
        <v>304</v>
      </c>
    </row>
    <row r="3855" spans="1:6" x14ac:dyDescent="0.25">
      <c r="A3855" s="182">
        <v>40006012</v>
      </c>
      <c r="B3855" s="182" t="s">
        <v>3955</v>
      </c>
      <c r="C3855" s="182" t="s">
        <v>224</v>
      </c>
      <c r="D3855" s="182" t="s">
        <v>315</v>
      </c>
      <c r="E3855" s="182" t="s">
        <v>316</v>
      </c>
      <c r="F3855" s="182" t="s">
        <v>316</v>
      </c>
    </row>
    <row r="3856" spans="1:6" x14ac:dyDescent="0.25">
      <c r="A3856" s="182">
        <v>40002652</v>
      </c>
      <c r="B3856" s="182" t="s">
        <v>3955</v>
      </c>
      <c r="C3856" s="182" t="s">
        <v>224</v>
      </c>
      <c r="D3856" s="182" t="s">
        <v>303</v>
      </c>
      <c r="E3856" s="182" t="s">
        <v>304</v>
      </c>
      <c r="F3856" s="182" t="s">
        <v>304</v>
      </c>
    </row>
    <row r="3857" spans="1:6" x14ac:dyDescent="0.25">
      <c r="A3857" s="182">
        <v>40001419</v>
      </c>
      <c r="B3857" s="182" t="s">
        <v>3956</v>
      </c>
      <c r="C3857" s="182" t="s">
        <v>224</v>
      </c>
      <c r="D3857" s="182" t="s">
        <v>322</v>
      </c>
      <c r="E3857" s="182" t="s">
        <v>323</v>
      </c>
      <c r="F3857" s="182" t="s">
        <v>323</v>
      </c>
    </row>
    <row r="3858" spans="1:6" x14ac:dyDescent="0.25">
      <c r="A3858" s="182">
        <v>40009778</v>
      </c>
      <c r="B3858" s="182" t="s">
        <v>3957</v>
      </c>
      <c r="C3858" s="182" t="s">
        <v>224</v>
      </c>
      <c r="D3858" s="182" t="s">
        <v>291</v>
      </c>
      <c r="E3858" s="182" t="s">
        <v>292</v>
      </c>
      <c r="F3858" s="182" t="s">
        <v>292</v>
      </c>
    </row>
    <row r="3859" spans="1:6" x14ac:dyDescent="0.25">
      <c r="A3859" s="182">
        <v>40009364</v>
      </c>
      <c r="B3859" s="182" t="s">
        <v>3958</v>
      </c>
      <c r="C3859" s="182" t="s">
        <v>224</v>
      </c>
      <c r="D3859" s="182" t="s">
        <v>569</v>
      </c>
      <c r="E3859" s="182" t="s">
        <v>570</v>
      </c>
      <c r="F3859" s="182" t="s">
        <v>570</v>
      </c>
    </row>
    <row r="3860" spans="1:6" x14ac:dyDescent="0.25">
      <c r="A3860" s="182">
        <v>40000384</v>
      </c>
      <c r="B3860" s="182" t="s">
        <v>3959</v>
      </c>
      <c r="C3860" s="182" t="s">
        <v>224</v>
      </c>
      <c r="D3860" s="182" t="s">
        <v>252</v>
      </c>
      <c r="E3860" s="182" t="s">
        <v>253</v>
      </c>
      <c r="F3860" s="182" t="s">
        <v>253</v>
      </c>
    </row>
    <row r="3861" spans="1:6" x14ac:dyDescent="0.25">
      <c r="A3861" s="182">
        <v>40002289</v>
      </c>
      <c r="B3861" s="182" t="s">
        <v>3960</v>
      </c>
      <c r="C3861" s="182" t="s">
        <v>224</v>
      </c>
      <c r="D3861" s="182" t="s">
        <v>277</v>
      </c>
      <c r="E3861" s="182" t="s">
        <v>278</v>
      </c>
      <c r="F3861" s="182" t="s">
        <v>278</v>
      </c>
    </row>
    <row r="3862" spans="1:6" x14ac:dyDescent="0.25">
      <c r="A3862" s="182">
        <v>40006335</v>
      </c>
      <c r="B3862" s="182" t="s">
        <v>3961</v>
      </c>
      <c r="C3862" s="182" t="s">
        <v>224</v>
      </c>
      <c r="D3862" s="182" t="s">
        <v>306</v>
      </c>
      <c r="E3862" s="182" t="s">
        <v>307</v>
      </c>
      <c r="F3862" s="182" t="s">
        <v>307</v>
      </c>
    </row>
    <row r="3863" spans="1:6" x14ac:dyDescent="0.25">
      <c r="A3863" s="182">
        <v>40420174</v>
      </c>
      <c r="B3863" s="182" t="s">
        <v>3962</v>
      </c>
      <c r="C3863" s="182" t="s">
        <v>231</v>
      </c>
      <c r="D3863" s="182" t="s">
        <v>285</v>
      </c>
      <c r="E3863" s="182" t="s">
        <v>286</v>
      </c>
      <c r="F3863" s="182" t="s">
        <v>286</v>
      </c>
    </row>
    <row r="3864" spans="1:6" x14ac:dyDescent="0.25">
      <c r="A3864" s="182">
        <v>40003100</v>
      </c>
      <c r="B3864" s="182" t="s">
        <v>3963</v>
      </c>
      <c r="C3864" s="182" t="s">
        <v>224</v>
      </c>
      <c r="D3864" s="182" t="s">
        <v>225</v>
      </c>
      <c r="E3864" s="182" t="s">
        <v>226</v>
      </c>
      <c r="F3864" s="182" t="s">
        <v>226</v>
      </c>
    </row>
    <row r="3865" spans="1:6" x14ac:dyDescent="0.25">
      <c r="A3865" s="182">
        <v>40003761</v>
      </c>
      <c r="B3865" s="182" t="s">
        <v>3964</v>
      </c>
      <c r="C3865" s="182" t="s">
        <v>224</v>
      </c>
      <c r="D3865" s="182" t="s">
        <v>277</v>
      </c>
      <c r="E3865" s="182" t="s">
        <v>278</v>
      </c>
      <c r="F3865" s="182" t="s">
        <v>278</v>
      </c>
    </row>
    <row r="3866" spans="1:6" x14ac:dyDescent="0.25">
      <c r="A3866" s="182">
        <v>40002486</v>
      </c>
      <c r="B3866" s="182" t="s">
        <v>3965</v>
      </c>
      <c r="C3866" s="182" t="s">
        <v>224</v>
      </c>
      <c r="D3866" s="182" t="s">
        <v>309</v>
      </c>
      <c r="E3866" s="182" t="s">
        <v>310</v>
      </c>
      <c r="F3866" s="182" t="s">
        <v>310</v>
      </c>
    </row>
    <row r="3867" spans="1:6" x14ac:dyDescent="0.25">
      <c r="A3867" s="182">
        <v>40001889</v>
      </c>
      <c r="B3867" s="182" t="s">
        <v>3966</v>
      </c>
      <c r="C3867" s="182" t="s">
        <v>224</v>
      </c>
      <c r="D3867" s="182" t="s">
        <v>271</v>
      </c>
      <c r="E3867" s="182" t="s">
        <v>272</v>
      </c>
      <c r="F3867" s="182" t="s">
        <v>272</v>
      </c>
    </row>
    <row r="3868" spans="1:6" x14ac:dyDescent="0.25">
      <c r="A3868" s="182">
        <v>40007428</v>
      </c>
      <c r="B3868" s="182" t="s">
        <v>3967</v>
      </c>
      <c r="C3868" s="182" t="s">
        <v>224</v>
      </c>
      <c r="D3868" s="182" t="s">
        <v>333</v>
      </c>
      <c r="E3868" s="182" t="s">
        <v>334</v>
      </c>
      <c r="F3868" s="182" t="s">
        <v>334</v>
      </c>
    </row>
    <row r="3869" spans="1:6" x14ac:dyDescent="0.25">
      <c r="A3869" s="182">
        <v>40424310</v>
      </c>
      <c r="B3869" s="182" t="s">
        <v>3968</v>
      </c>
      <c r="C3869" s="182" t="s">
        <v>231</v>
      </c>
      <c r="D3869" s="182" t="s">
        <v>236</v>
      </c>
      <c r="E3869" s="182" t="s">
        <v>237</v>
      </c>
      <c r="F3869" s="182" t="s">
        <v>237</v>
      </c>
    </row>
    <row r="3870" spans="1:6" x14ac:dyDescent="0.25">
      <c r="A3870" s="182">
        <v>40420952</v>
      </c>
      <c r="B3870" s="182" t="s">
        <v>3969</v>
      </c>
      <c r="C3870" s="182" t="s">
        <v>231</v>
      </c>
      <c r="D3870" s="182" t="s">
        <v>236</v>
      </c>
      <c r="E3870" s="182" t="s">
        <v>237</v>
      </c>
      <c r="F3870" s="182" t="s">
        <v>237</v>
      </c>
    </row>
    <row r="3871" spans="1:6" x14ac:dyDescent="0.25">
      <c r="A3871" s="182">
        <v>40421515</v>
      </c>
      <c r="B3871" s="182" t="s">
        <v>3970</v>
      </c>
      <c r="C3871" s="182" t="s">
        <v>231</v>
      </c>
      <c r="D3871" s="182" t="s">
        <v>236</v>
      </c>
      <c r="E3871" s="182" t="s">
        <v>237</v>
      </c>
      <c r="F3871" s="182" t="s">
        <v>237</v>
      </c>
    </row>
    <row r="3872" spans="1:6" x14ac:dyDescent="0.25">
      <c r="A3872" s="182">
        <v>40420484</v>
      </c>
      <c r="B3872" s="182" t="s">
        <v>3971</v>
      </c>
      <c r="C3872" s="182" t="s">
        <v>231</v>
      </c>
      <c r="D3872" s="182" t="s">
        <v>232</v>
      </c>
      <c r="E3872" s="182" t="s">
        <v>233</v>
      </c>
      <c r="F3872" s="182" t="s">
        <v>233</v>
      </c>
    </row>
    <row r="3873" spans="1:6" x14ac:dyDescent="0.25">
      <c r="A3873" s="182">
        <v>40421524</v>
      </c>
      <c r="B3873" s="182" t="s">
        <v>3972</v>
      </c>
      <c r="C3873" s="182" t="s">
        <v>231</v>
      </c>
      <c r="D3873" s="182" t="s">
        <v>232</v>
      </c>
      <c r="E3873" s="182" t="s">
        <v>233</v>
      </c>
      <c r="F3873" s="182" t="s">
        <v>233</v>
      </c>
    </row>
    <row r="3874" spans="1:6" x14ac:dyDescent="0.25">
      <c r="A3874" s="182">
        <v>40002904</v>
      </c>
      <c r="B3874" s="182" t="s">
        <v>3973</v>
      </c>
      <c r="C3874" s="182" t="s">
        <v>224</v>
      </c>
      <c r="D3874" s="182" t="s">
        <v>303</v>
      </c>
      <c r="E3874" s="182" t="s">
        <v>304</v>
      </c>
      <c r="F3874" s="182" t="s">
        <v>304</v>
      </c>
    </row>
    <row r="3875" spans="1:6" x14ac:dyDescent="0.25">
      <c r="A3875" s="182">
        <v>40009817</v>
      </c>
      <c r="B3875" s="182" t="s">
        <v>3974</v>
      </c>
      <c r="C3875" s="182" t="s">
        <v>224</v>
      </c>
      <c r="D3875" s="182" t="s">
        <v>363</v>
      </c>
      <c r="E3875" s="182" t="s">
        <v>364</v>
      </c>
      <c r="F3875" s="182" t="s">
        <v>364</v>
      </c>
    </row>
    <row r="3876" spans="1:6" x14ac:dyDescent="0.25">
      <c r="A3876" s="182">
        <v>40007292</v>
      </c>
      <c r="B3876" s="182" t="s">
        <v>3975</v>
      </c>
      <c r="C3876" s="182" t="s">
        <v>224</v>
      </c>
      <c r="D3876" s="182" t="s">
        <v>333</v>
      </c>
      <c r="E3876" s="182" t="s">
        <v>334</v>
      </c>
      <c r="F3876" s="182" t="s">
        <v>334</v>
      </c>
    </row>
    <row r="3877" spans="1:6" x14ac:dyDescent="0.25">
      <c r="A3877" s="182">
        <v>40006376</v>
      </c>
      <c r="B3877" s="182" t="s">
        <v>3975</v>
      </c>
      <c r="C3877" s="182" t="s">
        <v>224</v>
      </c>
      <c r="D3877" s="182" t="s">
        <v>404</v>
      </c>
      <c r="E3877" s="182" t="s">
        <v>405</v>
      </c>
      <c r="F3877" s="182" t="s">
        <v>405</v>
      </c>
    </row>
    <row r="3878" spans="1:6" x14ac:dyDescent="0.25">
      <c r="A3878" s="182">
        <v>40001623</v>
      </c>
      <c r="B3878" s="182" t="s">
        <v>3976</v>
      </c>
      <c r="C3878" s="182" t="s">
        <v>224</v>
      </c>
      <c r="D3878" s="182" t="s">
        <v>262</v>
      </c>
      <c r="E3878" s="182" t="s">
        <v>263</v>
      </c>
      <c r="F3878" s="182" t="s">
        <v>263</v>
      </c>
    </row>
    <row r="3879" spans="1:6" x14ac:dyDescent="0.25">
      <c r="A3879" s="182">
        <v>40002922</v>
      </c>
      <c r="B3879" s="182" t="s">
        <v>3977</v>
      </c>
      <c r="C3879" s="182" t="s">
        <v>224</v>
      </c>
      <c r="D3879" s="182" t="s">
        <v>271</v>
      </c>
      <c r="E3879" s="182" t="s">
        <v>272</v>
      </c>
      <c r="F3879" s="182" t="s">
        <v>272</v>
      </c>
    </row>
    <row r="3880" spans="1:6" x14ac:dyDescent="0.25">
      <c r="A3880" s="182">
        <v>40003066</v>
      </c>
      <c r="B3880" s="182" t="s">
        <v>3978</v>
      </c>
      <c r="C3880" s="182" t="s">
        <v>224</v>
      </c>
      <c r="D3880" s="182" t="s">
        <v>265</v>
      </c>
      <c r="E3880" s="182" t="s">
        <v>266</v>
      </c>
      <c r="F3880" s="182" t="s">
        <v>266</v>
      </c>
    </row>
    <row r="3881" spans="1:6" x14ac:dyDescent="0.25">
      <c r="A3881" s="182">
        <v>40002574</v>
      </c>
      <c r="B3881" s="182" t="s">
        <v>3979</v>
      </c>
      <c r="C3881" s="182" t="s">
        <v>224</v>
      </c>
      <c r="D3881" s="182" t="s">
        <v>249</v>
      </c>
      <c r="E3881" s="182" t="s">
        <v>250</v>
      </c>
      <c r="F3881" s="182" t="s">
        <v>250</v>
      </c>
    </row>
    <row r="3882" spans="1:6" x14ac:dyDescent="0.25">
      <c r="A3882" s="182">
        <v>40003715</v>
      </c>
      <c r="B3882" s="182" t="s">
        <v>3980</v>
      </c>
      <c r="C3882" s="182" t="s">
        <v>224</v>
      </c>
      <c r="D3882" s="182" t="s">
        <v>256</v>
      </c>
      <c r="E3882" s="182" t="s">
        <v>257</v>
      </c>
      <c r="F3882" s="182" t="s">
        <v>257</v>
      </c>
    </row>
    <row r="3883" spans="1:6" x14ac:dyDescent="0.25">
      <c r="A3883" s="182">
        <v>40005521</v>
      </c>
      <c r="B3883" s="182" t="s">
        <v>3981</v>
      </c>
      <c r="C3883" s="182" t="s">
        <v>224</v>
      </c>
      <c r="D3883" s="182" t="s">
        <v>271</v>
      </c>
      <c r="E3883" s="182" t="s">
        <v>272</v>
      </c>
      <c r="F3883" s="182" t="s">
        <v>272</v>
      </c>
    </row>
    <row r="3884" spans="1:6" x14ac:dyDescent="0.25">
      <c r="A3884" s="182">
        <v>40421015</v>
      </c>
      <c r="B3884" s="182" t="s">
        <v>3982</v>
      </c>
      <c r="C3884" s="182" t="s">
        <v>231</v>
      </c>
      <c r="D3884" s="182" t="s">
        <v>236</v>
      </c>
      <c r="E3884" s="182" t="s">
        <v>237</v>
      </c>
      <c r="F3884" s="182" t="s">
        <v>237</v>
      </c>
    </row>
    <row r="3885" spans="1:6" x14ac:dyDescent="0.25">
      <c r="A3885" s="182">
        <v>40006237</v>
      </c>
      <c r="B3885" s="182" t="s">
        <v>3983</v>
      </c>
      <c r="C3885" s="182" t="s">
        <v>224</v>
      </c>
      <c r="D3885" s="182" t="s">
        <v>445</v>
      </c>
      <c r="E3885" s="182" t="s">
        <v>446</v>
      </c>
      <c r="F3885" s="182" t="s">
        <v>446</v>
      </c>
    </row>
    <row r="3886" spans="1:6" x14ac:dyDescent="0.25">
      <c r="A3886" s="182">
        <v>40000029</v>
      </c>
      <c r="B3886" s="182" t="s">
        <v>3984</v>
      </c>
      <c r="C3886" s="182" t="s">
        <v>224</v>
      </c>
      <c r="D3886" s="182" t="s">
        <v>363</v>
      </c>
      <c r="E3886" s="182" t="s">
        <v>364</v>
      </c>
      <c r="F3886" s="182" t="s">
        <v>364</v>
      </c>
    </row>
    <row r="3887" spans="1:6" x14ac:dyDescent="0.25">
      <c r="A3887" s="182">
        <v>40001987</v>
      </c>
      <c r="B3887" s="182" t="s">
        <v>3985</v>
      </c>
      <c r="C3887" s="182" t="s">
        <v>224</v>
      </c>
      <c r="D3887" s="182" t="s">
        <v>449</v>
      </c>
      <c r="E3887" s="182" t="s">
        <v>450</v>
      </c>
      <c r="F3887" s="182" t="s">
        <v>450</v>
      </c>
    </row>
    <row r="3888" spans="1:6" x14ac:dyDescent="0.25">
      <c r="A3888" s="182">
        <v>40001021</v>
      </c>
      <c r="B3888" s="182" t="s">
        <v>3986</v>
      </c>
      <c r="C3888" s="182" t="s">
        <v>224</v>
      </c>
      <c r="D3888" s="182" t="s">
        <v>363</v>
      </c>
      <c r="E3888" s="182" t="s">
        <v>364</v>
      </c>
      <c r="F3888" s="182" t="s">
        <v>364</v>
      </c>
    </row>
    <row r="3889" spans="1:6" x14ac:dyDescent="0.25">
      <c r="A3889" s="182">
        <v>40001648</v>
      </c>
      <c r="B3889" s="182" t="s">
        <v>3987</v>
      </c>
      <c r="C3889" s="182" t="s">
        <v>224</v>
      </c>
      <c r="D3889" s="182" t="s">
        <v>279</v>
      </c>
      <c r="E3889" s="182" t="s">
        <v>280</v>
      </c>
      <c r="F3889" s="182" t="s">
        <v>280</v>
      </c>
    </row>
    <row r="3890" spans="1:6" x14ac:dyDescent="0.25">
      <c r="A3890" s="182">
        <v>40009681</v>
      </c>
      <c r="B3890" s="182" t="s">
        <v>3988</v>
      </c>
      <c r="C3890" s="182" t="s">
        <v>224</v>
      </c>
      <c r="D3890" s="182" t="s">
        <v>333</v>
      </c>
      <c r="E3890" s="182" t="s">
        <v>334</v>
      </c>
      <c r="F3890" s="182" t="s">
        <v>334</v>
      </c>
    </row>
    <row r="3891" spans="1:6" x14ac:dyDescent="0.25">
      <c r="A3891" s="182">
        <v>40002638</v>
      </c>
      <c r="B3891" s="182" t="s">
        <v>3989</v>
      </c>
      <c r="C3891" s="182" t="s">
        <v>224</v>
      </c>
      <c r="D3891" s="182" t="s">
        <v>322</v>
      </c>
      <c r="E3891" s="182" t="s">
        <v>323</v>
      </c>
      <c r="F3891" s="182" t="s">
        <v>323</v>
      </c>
    </row>
    <row r="3892" spans="1:6" x14ac:dyDescent="0.25">
      <c r="A3892" s="182">
        <v>40421305</v>
      </c>
      <c r="B3892" s="182" t="s">
        <v>3990</v>
      </c>
      <c r="C3892" s="182" t="s">
        <v>231</v>
      </c>
      <c r="D3892" s="182" t="s">
        <v>236</v>
      </c>
      <c r="E3892" s="182" t="s">
        <v>237</v>
      </c>
      <c r="F3892" s="182" t="s">
        <v>237</v>
      </c>
    </row>
    <row r="3893" spans="1:6" x14ac:dyDescent="0.25">
      <c r="A3893" s="182">
        <v>40003324</v>
      </c>
      <c r="B3893" s="182" t="s">
        <v>3991</v>
      </c>
      <c r="C3893" s="182" t="s">
        <v>224</v>
      </c>
      <c r="D3893" s="182" t="s">
        <v>228</v>
      </c>
      <c r="E3893" s="182" t="s">
        <v>229</v>
      </c>
      <c r="F3893" s="182" t="s">
        <v>229</v>
      </c>
    </row>
    <row r="3894" spans="1:6" x14ac:dyDescent="0.25">
      <c r="A3894" s="182">
        <v>40009303</v>
      </c>
      <c r="B3894" s="182" t="s">
        <v>3992</v>
      </c>
      <c r="C3894" s="182" t="s">
        <v>224</v>
      </c>
      <c r="D3894" s="182" t="s">
        <v>306</v>
      </c>
      <c r="E3894" s="182" t="s">
        <v>307</v>
      </c>
      <c r="F3894" s="182" t="s">
        <v>307</v>
      </c>
    </row>
    <row r="3895" spans="1:6" x14ac:dyDescent="0.25">
      <c r="A3895" s="182">
        <v>40001817</v>
      </c>
      <c r="B3895" s="182" t="s">
        <v>3993</v>
      </c>
      <c r="C3895" s="182" t="s">
        <v>224</v>
      </c>
      <c r="D3895" s="182" t="s">
        <v>322</v>
      </c>
      <c r="E3895" s="182" t="s">
        <v>323</v>
      </c>
      <c r="F3895" s="182" t="s">
        <v>323</v>
      </c>
    </row>
    <row r="3896" spans="1:6" x14ac:dyDescent="0.25">
      <c r="A3896" s="182">
        <v>40000801</v>
      </c>
      <c r="B3896" s="182" t="s">
        <v>3994</v>
      </c>
      <c r="C3896" s="182" t="s">
        <v>224</v>
      </c>
      <c r="D3896" s="182" t="s">
        <v>249</v>
      </c>
      <c r="E3896" s="182" t="s">
        <v>250</v>
      </c>
      <c r="F3896" s="182" t="s">
        <v>250</v>
      </c>
    </row>
    <row r="3897" spans="1:6" x14ac:dyDescent="0.25">
      <c r="A3897" s="182">
        <v>40007697</v>
      </c>
      <c r="B3897" s="182" t="s">
        <v>3995</v>
      </c>
      <c r="C3897" s="182" t="s">
        <v>224</v>
      </c>
      <c r="D3897" s="182" t="s">
        <v>228</v>
      </c>
      <c r="E3897" s="182" t="s">
        <v>229</v>
      </c>
      <c r="F3897" s="182" t="s">
        <v>229</v>
      </c>
    </row>
    <row r="3898" spans="1:6" x14ac:dyDescent="0.25">
      <c r="A3898" s="182">
        <v>40009916</v>
      </c>
      <c r="B3898" s="182" t="s">
        <v>3996</v>
      </c>
      <c r="C3898" s="182" t="s">
        <v>224</v>
      </c>
      <c r="D3898" s="182" t="s">
        <v>265</v>
      </c>
      <c r="E3898" s="182" t="s">
        <v>266</v>
      </c>
      <c r="F3898" s="182" t="s">
        <v>266</v>
      </c>
    </row>
    <row r="3899" spans="1:6" x14ac:dyDescent="0.25">
      <c r="A3899" s="182">
        <v>40006554</v>
      </c>
      <c r="B3899" s="182" t="s">
        <v>3997</v>
      </c>
      <c r="C3899" s="182" t="s">
        <v>224</v>
      </c>
      <c r="D3899" s="182" t="s">
        <v>271</v>
      </c>
      <c r="E3899" s="182" t="s">
        <v>272</v>
      </c>
      <c r="F3899" s="182" t="s">
        <v>272</v>
      </c>
    </row>
    <row r="3900" spans="1:6" x14ac:dyDescent="0.25">
      <c r="A3900" s="182">
        <v>40003014</v>
      </c>
      <c r="B3900" s="182" t="s">
        <v>3998</v>
      </c>
      <c r="C3900" s="182" t="s">
        <v>224</v>
      </c>
      <c r="D3900" s="182" t="s">
        <v>322</v>
      </c>
      <c r="E3900" s="182" t="s">
        <v>323</v>
      </c>
      <c r="F3900" s="182" t="s">
        <v>323</v>
      </c>
    </row>
    <row r="3901" spans="1:6" x14ac:dyDescent="0.25">
      <c r="A3901" s="182">
        <v>40006945</v>
      </c>
      <c r="B3901" s="182" t="s">
        <v>3999</v>
      </c>
      <c r="C3901" s="182" t="s">
        <v>224</v>
      </c>
      <c r="D3901" s="182" t="s">
        <v>306</v>
      </c>
      <c r="E3901" s="182" t="s">
        <v>307</v>
      </c>
      <c r="F3901" s="182" t="s">
        <v>307</v>
      </c>
    </row>
    <row r="3902" spans="1:6" x14ac:dyDescent="0.25">
      <c r="A3902" s="182">
        <v>40009860</v>
      </c>
      <c r="B3902" s="182" t="s">
        <v>4000</v>
      </c>
      <c r="C3902" s="182" t="s">
        <v>224</v>
      </c>
      <c r="D3902" s="182" t="s">
        <v>228</v>
      </c>
      <c r="E3902" s="182" t="s">
        <v>229</v>
      </c>
      <c r="F3902" s="182" t="s">
        <v>229</v>
      </c>
    </row>
    <row r="3903" spans="1:6" x14ac:dyDescent="0.25">
      <c r="A3903" s="182">
        <v>40006320</v>
      </c>
      <c r="B3903" s="182" t="s">
        <v>4001</v>
      </c>
      <c r="C3903" s="182" t="s">
        <v>224</v>
      </c>
      <c r="D3903" s="182" t="s">
        <v>277</v>
      </c>
      <c r="E3903" s="182" t="s">
        <v>278</v>
      </c>
      <c r="F3903" s="182" t="s">
        <v>278</v>
      </c>
    </row>
    <row r="3904" spans="1:6" x14ac:dyDescent="0.25">
      <c r="A3904" s="182">
        <v>40002048</v>
      </c>
      <c r="B3904" s="182" t="s">
        <v>4002</v>
      </c>
      <c r="C3904" s="182" t="s">
        <v>224</v>
      </c>
      <c r="D3904" s="182" t="s">
        <v>376</v>
      </c>
      <c r="E3904" s="182" t="s">
        <v>377</v>
      </c>
      <c r="F3904" s="182" t="s">
        <v>377</v>
      </c>
    </row>
    <row r="3905" spans="1:6" x14ac:dyDescent="0.25">
      <c r="A3905" s="182">
        <v>40003732</v>
      </c>
      <c r="B3905" s="182" t="s">
        <v>4003</v>
      </c>
      <c r="C3905" s="182" t="s">
        <v>224</v>
      </c>
      <c r="D3905" s="182" t="s">
        <v>277</v>
      </c>
      <c r="E3905" s="182" t="s">
        <v>278</v>
      </c>
      <c r="F3905" s="182" t="s">
        <v>278</v>
      </c>
    </row>
    <row r="3906" spans="1:6" x14ac:dyDescent="0.25">
      <c r="A3906" s="182">
        <v>40003851</v>
      </c>
      <c r="B3906" s="182" t="s">
        <v>4004</v>
      </c>
      <c r="C3906" s="182" t="s">
        <v>224</v>
      </c>
      <c r="D3906" s="182" t="s">
        <v>277</v>
      </c>
      <c r="E3906" s="182" t="s">
        <v>278</v>
      </c>
      <c r="F3906" s="182" t="s">
        <v>278</v>
      </c>
    </row>
    <row r="3907" spans="1:6" x14ac:dyDescent="0.25">
      <c r="A3907" s="182">
        <v>40002089</v>
      </c>
      <c r="B3907" s="182" t="s">
        <v>4005</v>
      </c>
      <c r="C3907" s="182" t="s">
        <v>224</v>
      </c>
      <c r="D3907" s="182" t="s">
        <v>277</v>
      </c>
      <c r="E3907" s="182" t="s">
        <v>278</v>
      </c>
      <c r="F3907" s="182" t="s">
        <v>278</v>
      </c>
    </row>
    <row r="3908" spans="1:6" x14ac:dyDescent="0.25">
      <c r="A3908" s="182">
        <v>40001307</v>
      </c>
      <c r="B3908" s="182" t="s">
        <v>4006</v>
      </c>
      <c r="C3908" s="182" t="s">
        <v>224</v>
      </c>
      <c r="D3908" s="182" t="s">
        <v>265</v>
      </c>
      <c r="E3908" s="182" t="s">
        <v>266</v>
      </c>
      <c r="F3908" s="182" t="s">
        <v>266</v>
      </c>
    </row>
    <row r="3909" spans="1:6" x14ac:dyDescent="0.25">
      <c r="A3909" s="182">
        <v>40001230</v>
      </c>
      <c r="B3909" s="182" t="s">
        <v>4007</v>
      </c>
      <c r="C3909" s="182" t="s">
        <v>224</v>
      </c>
      <c r="D3909" s="182" t="s">
        <v>228</v>
      </c>
      <c r="E3909" s="182" t="s">
        <v>229</v>
      </c>
      <c r="F3909" s="182" t="s">
        <v>229</v>
      </c>
    </row>
    <row r="3910" spans="1:6" x14ac:dyDescent="0.25">
      <c r="A3910" s="182">
        <v>40001071</v>
      </c>
      <c r="B3910" s="182" t="s">
        <v>4008</v>
      </c>
      <c r="C3910" s="182" t="s">
        <v>224</v>
      </c>
      <c r="D3910" s="182" t="s">
        <v>265</v>
      </c>
      <c r="E3910" s="182" t="s">
        <v>266</v>
      </c>
      <c r="F3910" s="182" t="s">
        <v>266</v>
      </c>
    </row>
    <row r="3911" spans="1:6" x14ac:dyDescent="0.25">
      <c r="A3911" s="182">
        <v>40005481</v>
      </c>
      <c r="B3911" s="182" t="s">
        <v>4009</v>
      </c>
      <c r="C3911" s="182" t="s">
        <v>224</v>
      </c>
      <c r="D3911" s="182" t="s">
        <v>262</v>
      </c>
      <c r="E3911" s="182" t="s">
        <v>263</v>
      </c>
      <c r="F3911" s="182" t="s">
        <v>263</v>
      </c>
    </row>
    <row r="3912" spans="1:6" x14ac:dyDescent="0.25">
      <c r="A3912" s="182">
        <v>40001082</v>
      </c>
      <c r="B3912" s="182" t="s">
        <v>4010</v>
      </c>
      <c r="C3912" s="182" t="s">
        <v>224</v>
      </c>
      <c r="D3912" s="182" t="s">
        <v>271</v>
      </c>
      <c r="E3912" s="182" t="s">
        <v>272</v>
      </c>
      <c r="F3912" s="182" t="s">
        <v>272</v>
      </c>
    </row>
    <row r="3913" spans="1:6" x14ac:dyDescent="0.25">
      <c r="A3913" s="182">
        <v>40001350</v>
      </c>
      <c r="B3913" s="182" t="s">
        <v>4011</v>
      </c>
      <c r="C3913" s="182" t="s">
        <v>224</v>
      </c>
      <c r="D3913" s="182" t="s">
        <v>265</v>
      </c>
      <c r="E3913" s="182" t="s">
        <v>266</v>
      </c>
      <c r="F3913" s="182" t="s">
        <v>266</v>
      </c>
    </row>
    <row r="3914" spans="1:6" x14ac:dyDescent="0.25">
      <c r="A3914" s="182">
        <v>40002102</v>
      </c>
      <c r="B3914" s="182" t="s">
        <v>4012</v>
      </c>
      <c r="C3914" s="182" t="s">
        <v>224</v>
      </c>
      <c r="D3914" s="182" t="s">
        <v>404</v>
      </c>
      <c r="E3914" s="182" t="s">
        <v>405</v>
      </c>
      <c r="F3914" s="182" t="s">
        <v>405</v>
      </c>
    </row>
    <row r="3915" spans="1:6" x14ac:dyDescent="0.25">
      <c r="A3915" s="182">
        <v>40420195</v>
      </c>
      <c r="B3915" s="182" t="s">
        <v>4013</v>
      </c>
      <c r="C3915" s="182" t="s">
        <v>231</v>
      </c>
      <c r="D3915" s="182" t="s">
        <v>236</v>
      </c>
      <c r="E3915" s="182" t="s">
        <v>237</v>
      </c>
      <c r="F3915" s="182" t="s">
        <v>237</v>
      </c>
    </row>
    <row r="3916" spans="1:6" x14ac:dyDescent="0.25">
      <c r="A3916" s="182">
        <v>40001222</v>
      </c>
      <c r="B3916" s="182" t="s">
        <v>4014</v>
      </c>
      <c r="C3916" s="182" t="s">
        <v>224</v>
      </c>
      <c r="D3916" s="182" t="s">
        <v>265</v>
      </c>
      <c r="E3916" s="182" t="s">
        <v>266</v>
      </c>
      <c r="F3916" s="182" t="s">
        <v>266</v>
      </c>
    </row>
    <row r="3917" spans="1:6" x14ac:dyDescent="0.25">
      <c r="A3917" s="182">
        <v>40001244</v>
      </c>
      <c r="B3917" s="182" t="s">
        <v>4015</v>
      </c>
      <c r="C3917" s="182" t="s">
        <v>224</v>
      </c>
      <c r="D3917" s="182" t="s">
        <v>265</v>
      </c>
      <c r="E3917" s="182" t="s">
        <v>266</v>
      </c>
      <c r="F3917" s="182" t="s">
        <v>266</v>
      </c>
    </row>
    <row r="3918" spans="1:6" x14ac:dyDescent="0.25">
      <c r="A3918" s="182">
        <v>40002500</v>
      </c>
      <c r="B3918" s="182" t="s">
        <v>4016</v>
      </c>
      <c r="C3918" s="182" t="s">
        <v>224</v>
      </c>
      <c r="D3918" s="182" t="s">
        <v>265</v>
      </c>
      <c r="E3918" s="182" t="s">
        <v>266</v>
      </c>
      <c r="F3918" s="182" t="s">
        <v>266</v>
      </c>
    </row>
    <row r="3919" spans="1:6" x14ac:dyDescent="0.25">
      <c r="A3919" s="182">
        <v>40004244</v>
      </c>
      <c r="B3919" s="182" t="s">
        <v>4017</v>
      </c>
      <c r="C3919" s="182" t="s">
        <v>224</v>
      </c>
      <c r="D3919" s="182" t="s">
        <v>265</v>
      </c>
      <c r="E3919" s="182" t="s">
        <v>266</v>
      </c>
      <c r="F3919" s="182" t="s">
        <v>266</v>
      </c>
    </row>
    <row r="3920" spans="1:6" x14ac:dyDescent="0.25">
      <c r="A3920" s="182">
        <v>40001336</v>
      </c>
      <c r="B3920" s="182" t="s">
        <v>4018</v>
      </c>
      <c r="C3920" s="182" t="s">
        <v>224</v>
      </c>
      <c r="D3920" s="182" t="s">
        <v>333</v>
      </c>
      <c r="E3920" s="182" t="s">
        <v>334</v>
      </c>
      <c r="F3920" s="182" t="s">
        <v>334</v>
      </c>
    </row>
    <row r="3921" spans="1:6" x14ac:dyDescent="0.25">
      <c r="A3921" s="182">
        <v>40001229</v>
      </c>
      <c r="B3921" s="182" t="s">
        <v>4019</v>
      </c>
      <c r="C3921" s="182" t="s">
        <v>224</v>
      </c>
      <c r="D3921" s="182" t="s">
        <v>265</v>
      </c>
      <c r="E3921" s="182" t="s">
        <v>266</v>
      </c>
      <c r="F3921" s="182" t="s">
        <v>266</v>
      </c>
    </row>
    <row r="3922" spans="1:6" x14ac:dyDescent="0.25">
      <c r="A3922" s="182">
        <v>40001791</v>
      </c>
      <c r="B3922" s="182" t="s">
        <v>4020</v>
      </c>
      <c r="C3922" s="182" t="s">
        <v>224</v>
      </c>
      <c r="D3922" s="182" t="s">
        <v>265</v>
      </c>
      <c r="E3922" s="182" t="s">
        <v>266</v>
      </c>
      <c r="F3922" s="182" t="s">
        <v>266</v>
      </c>
    </row>
    <row r="3923" spans="1:6" x14ac:dyDescent="0.25">
      <c r="A3923" s="182">
        <v>40002497</v>
      </c>
      <c r="B3923" s="182" t="s">
        <v>4021</v>
      </c>
      <c r="C3923" s="182" t="s">
        <v>224</v>
      </c>
      <c r="D3923" s="182" t="s">
        <v>265</v>
      </c>
      <c r="E3923" s="182" t="s">
        <v>266</v>
      </c>
      <c r="F3923" s="182" t="s">
        <v>266</v>
      </c>
    </row>
    <row r="3924" spans="1:6" x14ac:dyDescent="0.25">
      <c r="A3924" s="182">
        <v>40007609</v>
      </c>
      <c r="B3924" s="182" t="s">
        <v>4022</v>
      </c>
      <c r="C3924" s="182" t="s">
        <v>224</v>
      </c>
      <c r="D3924" s="182" t="s">
        <v>404</v>
      </c>
      <c r="E3924" s="182" t="s">
        <v>405</v>
      </c>
      <c r="F3924" s="182" t="s">
        <v>405</v>
      </c>
    </row>
    <row r="3925" spans="1:6" x14ac:dyDescent="0.25">
      <c r="A3925" s="182">
        <v>40001037</v>
      </c>
      <c r="B3925" s="182" t="s">
        <v>4023</v>
      </c>
      <c r="C3925" s="182" t="s">
        <v>224</v>
      </c>
      <c r="D3925" s="182" t="s">
        <v>265</v>
      </c>
      <c r="E3925" s="182" t="s">
        <v>266</v>
      </c>
      <c r="F3925" s="182" t="s">
        <v>266</v>
      </c>
    </row>
    <row r="3926" spans="1:6" x14ac:dyDescent="0.25">
      <c r="A3926" s="182">
        <v>40001990</v>
      </c>
      <c r="B3926" s="182" t="s">
        <v>4024</v>
      </c>
      <c r="C3926" s="182" t="s">
        <v>224</v>
      </c>
      <c r="D3926" s="182" t="s">
        <v>303</v>
      </c>
      <c r="E3926" s="182" t="s">
        <v>304</v>
      </c>
      <c r="F3926" s="182" t="s">
        <v>304</v>
      </c>
    </row>
    <row r="3927" spans="1:6" x14ac:dyDescent="0.25">
      <c r="A3927" s="182">
        <v>40004563</v>
      </c>
      <c r="B3927" s="182" t="s">
        <v>4025</v>
      </c>
      <c r="C3927" s="182" t="s">
        <v>224</v>
      </c>
      <c r="D3927" s="182" t="s">
        <v>268</v>
      </c>
      <c r="E3927" s="182" t="s">
        <v>269</v>
      </c>
      <c r="F3927" s="182" t="s">
        <v>269</v>
      </c>
    </row>
    <row r="3928" spans="1:6" x14ac:dyDescent="0.25">
      <c r="A3928" s="182">
        <v>40424311</v>
      </c>
      <c r="B3928" s="182" t="s">
        <v>4026</v>
      </c>
      <c r="C3928" s="182" t="s">
        <v>231</v>
      </c>
      <c r="D3928" s="182" t="s">
        <v>232</v>
      </c>
      <c r="E3928" s="182" t="s">
        <v>233</v>
      </c>
      <c r="F3928" s="182" t="s">
        <v>233</v>
      </c>
    </row>
    <row r="3929" spans="1:6" x14ac:dyDescent="0.25">
      <c r="A3929" s="182">
        <v>40009627</v>
      </c>
      <c r="B3929" s="182" t="s">
        <v>4027</v>
      </c>
      <c r="C3929" s="182" t="s">
        <v>224</v>
      </c>
      <c r="D3929" s="182" t="s">
        <v>268</v>
      </c>
      <c r="E3929" s="182" t="s">
        <v>269</v>
      </c>
      <c r="F3929" s="182" t="s">
        <v>269</v>
      </c>
    </row>
    <row r="3930" spans="1:6" x14ac:dyDescent="0.25">
      <c r="A3930" s="182">
        <v>40420974</v>
      </c>
      <c r="B3930" s="182" t="s">
        <v>4028</v>
      </c>
      <c r="C3930" s="182" t="s">
        <v>231</v>
      </c>
      <c r="D3930" s="182" t="s">
        <v>232</v>
      </c>
      <c r="E3930" s="182" t="s">
        <v>233</v>
      </c>
      <c r="F3930" s="182" t="s">
        <v>233</v>
      </c>
    </row>
    <row r="3931" spans="1:6" x14ac:dyDescent="0.25">
      <c r="A3931" s="182">
        <v>40007915</v>
      </c>
      <c r="B3931" s="182" t="s">
        <v>4029</v>
      </c>
      <c r="C3931" s="182" t="s">
        <v>224</v>
      </c>
      <c r="D3931" s="182" t="s">
        <v>228</v>
      </c>
      <c r="E3931" s="182" t="s">
        <v>229</v>
      </c>
      <c r="F3931" s="182" t="s">
        <v>229</v>
      </c>
    </row>
    <row r="3932" spans="1:6" x14ac:dyDescent="0.25">
      <c r="A3932" s="182">
        <v>40003361</v>
      </c>
      <c r="B3932" s="182" t="s">
        <v>4030</v>
      </c>
      <c r="C3932" s="182" t="s">
        <v>224</v>
      </c>
      <c r="D3932" s="182" t="s">
        <v>277</v>
      </c>
      <c r="E3932" s="182" t="s">
        <v>278</v>
      </c>
      <c r="F3932" s="182" t="s">
        <v>278</v>
      </c>
    </row>
    <row r="3933" spans="1:6" x14ac:dyDescent="0.25">
      <c r="A3933" s="182">
        <v>40007168</v>
      </c>
      <c r="B3933" s="182" t="s">
        <v>4031</v>
      </c>
      <c r="C3933" s="182" t="s">
        <v>224</v>
      </c>
      <c r="D3933" s="182" t="s">
        <v>225</v>
      </c>
      <c r="E3933" s="182" t="s">
        <v>226</v>
      </c>
      <c r="F3933" s="182" t="s">
        <v>226</v>
      </c>
    </row>
    <row r="3934" spans="1:6" x14ac:dyDescent="0.25">
      <c r="A3934" s="182">
        <v>40001858</v>
      </c>
      <c r="B3934" s="182" t="s">
        <v>4032</v>
      </c>
      <c r="C3934" s="182" t="s">
        <v>224</v>
      </c>
      <c r="D3934" s="182" t="s">
        <v>279</v>
      </c>
      <c r="E3934" s="182" t="s">
        <v>280</v>
      </c>
      <c r="F3934" s="182" t="s">
        <v>280</v>
      </c>
    </row>
    <row r="3935" spans="1:6" x14ac:dyDescent="0.25">
      <c r="A3935" s="182">
        <v>40007253</v>
      </c>
      <c r="B3935" s="182" t="s">
        <v>4033</v>
      </c>
      <c r="C3935" s="182" t="s">
        <v>224</v>
      </c>
      <c r="D3935" s="182" t="s">
        <v>228</v>
      </c>
      <c r="E3935" s="182" t="s">
        <v>229</v>
      </c>
      <c r="F3935" s="182" t="s">
        <v>229</v>
      </c>
    </row>
    <row r="3936" spans="1:6" x14ac:dyDescent="0.25">
      <c r="A3936" s="182">
        <v>40007992</v>
      </c>
      <c r="B3936" s="182" t="s">
        <v>4034</v>
      </c>
      <c r="C3936" s="182" t="s">
        <v>224</v>
      </c>
      <c r="D3936" s="182" t="s">
        <v>333</v>
      </c>
      <c r="E3936" s="182" t="s">
        <v>334</v>
      </c>
      <c r="F3936" s="182" t="s">
        <v>334</v>
      </c>
    </row>
    <row r="3937" spans="1:6" x14ac:dyDescent="0.25">
      <c r="A3937" s="182">
        <v>40007786</v>
      </c>
      <c r="B3937" s="182" t="s">
        <v>4034</v>
      </c>
      <c r="C3937" s="182" t="s">
        <v>224</v>
      </c>
      <c r="D3937" s="182" t="s">
        <v>228</v>
      </c>
      <c r="E3937" s="182" t="s">
        <v>229</v>
      </c>
      <c r="F3937" s="182" t="s">
        <v>229</v>
      </c>
    </row>
    <row r="3938" spans="1:6" x14ac:dyDescent="0.25">
      <c r="A3938" s="182">
        <v>40007573</v>
      </c>
      <c r="B3938" s="182" t="s">
        <v>4034</v>
      </c>
      <c r="C3938" s="182" t="s">
        <v>224</v>
      </c>
      <c r="D3938" s="182" t="s">
        <v>225</v>
      </c>
      <c r="E3938" s="182" t="s">
        <v>226</v>
      </c>
      <c r="F3938" s="182" t="s">
        <v>226</v>
      </c>
    </row>
    <row r="3939" spans="1:6" x14ac:dyDescent="0.25">
      <c r="A3939" s="182">
        <v>40009501</v>
      </c>
      <c r="B3939" s="182" t="s">
        <v>4035</v>
      </c>
      <c r="C3939" s="182" t="s">
        <v>224</v>
      </c>
      <c r="D3939" s="182" t="s">
        <v>249</v>
      </c>
      <c r="E3939" s="182" t="s">
        <v>250</v>
      </c>
      <c r="F3939" s="182" t="s">
        <v>250</v>
      </c>
    </row>
    <row r="3940" spans="1:6" x14ac:dyDescent="0.25">
      <c r="A3940" s="182">
        <v>40007983</v>
      </c>
      <c r="B3940" s="182" t="s">
        <v>4036</v>
      </c>
      <c r="C3940" s="182" t="s">
        <v>224</v>
      </c>
      <c r="D3940" s="182" t="s">
        <v>249</v>
      </c>
      <c r="E3940" s="182" t="s">
        <v>250</v>
      </c>
      <c r="F3940" s="182" t="s">
        <v>250</v>
      </c>
    </row>
    <row r="3941" spans="1:6" x14ac:dyDescent="0.25">
      <c r="A3941" s="182">
        <v>40005722</v>
      </c>
      <c r="B3941" s="182" t="s">
        <v>4037</v>
      </c>
      <c r="C3941" s="182" t="s">
        <v>224</v>
      </c>
      <c r="D3941" s="182" t="s">
        <v>277</v>
      </c>
      <c r="E3941" s="182" t="s">
        <v>278</v>
      </c>
      <c r="F3941" s="182" t="s">
        <v>278</v>
      </c>
    </row>
    <row r="3942" spans="1:6" x14ac:dyDescent="0.25">
      <c r="A3942" s="182">
        <v>40005155</v>
      </c>
      <c r="B3942" s="182" t="s">
        <v>4038</v>
      </c>
      <c r="C3942" s="182" t="s">
        <v>224</v>
      </c>
      <c r="D3942" s="182" t="s">
        <v>262</v>
      </c>
      <c r="E3942" s="182" t="s">
        <v>263</v>
      </c>
      <c r="F3942" s="182" t="s">
        <v>263</v>
      </c>
    </row>
    <row r="3943" spans="1:6" x14ac:dyDescent="0.25">
      <c r="A3943" s="182">
        <v>40008174</v>
      </c>
      <c r="B3943" s="182" t="s">
        <v>4039</v>
      </c>
      <c r="C3943" s="182" t="s">
        <v>224</v>
      </c>
      <c r="D3943" s="182" t="s">
        <v>262</v>
      </c>
      <c r="E3943" s="182" t="s">
        <v>263</v>
      </c>
      <c r="F3943" s="182" t="s">
        <v>263</v>
      </c>
    </row>
    <row r="3944" spans="1:6" x14ac:dyDescent="0.25">
      <c r="A3944" s="182">
        <v>40004084</v>
      </c>
      <c r="B3944" s="182" t="s">
        <v>4040</v>
      </c>
      <c r="C3944" s="182" t="s">
        <v>224</v>
      </c>
      <c r="D3944" s="182" t="s">
        <v>392</v>
      </c>
      <c r="E3944" s="182" t="s">
        <v>393</v>
      </c>
      <c r="F3944" s="182" t="s">
        <v>393</v>
      </c>
    </row>
    <row r="3945" spans="1:6" x14ac:dyDescent="0.25">
      <c r="A3945" s="182">
        <v>40009847</v>
      </c>
      <c r="B3945" s="182" t="s">
        <v>4041</v>
      </c>
      <c r="C3945" s="182" t="s">
        <v>224</v>
      </c>
      <c r="D3945" s="182" t="s">
        <v>303</v>
      </c>
      <c r="E3945" s="182" t="s">
        <v>304</v>
      </c>
      <c r="F3945" s="182" t="s">
        <v>304</v>
      </c>
    </row>
    <row r="3946" spans="1:6" x14ac:dyDescent="0.25">
      <c r="A3946" s="182">
        <v>40004104</v>
      </c>
      <c r="B3946" s="182" t="s">
        <v>4042</v>
      </c>
      <c r="C3946" s="182" t="s">
        <v>224</v>
      </c>
      <c r="D3946" s="182" t="s">
        <v>262</v>
      </c>
      <c r="E3946" s="182" t="s">
        <v>263</v>
      </c>
      <c r="F3946" s="182" t="s">
        <v>263</v>
      </c>
    </row>
    <row r="3947" spans="1:6" x14ac:dyDescent="0.25">
      <c r="A3947" s="182">
        <v>40005230</v>
      </c>
      <c r="B3947" s="182" t="s">
        <v>4043</v>
      </c>
      <c r="C3947" s="182" t="s">
        <v>224</v>
      </c>
      <c r="D3947" s="182" t="s">
        <v>249</v>
      </c>
      <c r="E3947" s="182" t="s">
        <v>250</v>
      </c>
      <c r="F3947" s="182" t="s">
        <v>250</v>
      </c>
    </row>
    <row r="3948" spans="1:6" x14ac:dyDescent="0.25">
      <c r="A3948" s="182">
        <v>40420601</v>
      </c>
      <c r="B3948" s="182" t="s">
        <v>4044</v>
      </c>
      <c r="C3948" s="182" t="s">
        <v>231</v>
      </c>
      <c r="D3948" s="182" t="s">
        <v>236</v>
      </c>
      <c r="E3948" s="182" t="s">
        <v>237</v>
      </c>
      <c r="F3948" s="182" t="s">
        <v>237</v>
      </c>
    </row>
    <row r="3949" spans="1:6" x14ac:dyDescent="0.25">
      <c r="A3949" s="182">
        <v>40001770</v>
      </c>
      <c r="B3949" s="182" t="s">
        <v>4045</v>
      </c>
      <c r="C3949" s="182" t="s">
        <v>224</v>
      </c>
      <c r="D3949" s="182" t="s">
        <v>249</v>
      </c>
      <c r="E3949" s="182" t="s">
        <v>250</v>
      </c>
      <c r="F3949" s="182" t="s">
        <v>250</v>
      </c>
    </row>
    <row r="3950" spans="1:6" x14ac:dyDescent="0.25">
      <c r="A3950" s="182">
        <v>40009298</v>
      </c>
      <c r="B3950" s="182" t="s">
        <v>4046</v>
      </c>
      <c r="C3950" s="182" t="s">
        <v>224</v>
      </c>
      <c r="D3950" s="182" t="s">
        <v>342</v>
      </c>
      <c r="E3950" s="182" t="s">
        <v>343</v>
      </c>
      <c r="F3950" s="182" t="s">
        <v>343</v>
      </c>
    </row>
    <row r="3951" spans="1:6" x14ac:dyDescent="0.25">
      <c r="A3951" s="182">
        <v>40003952</v>
      </c>
      <c r="B3951" s="182" t="s">
        <v>4047</v>
      </c>
      <c r="C3951" s="182" t="s">
        <v>224</v>
      </c>
      <c r="D3951" s="182" t="s">
        <v>303</v>
      </c>
      <c r="E3951" s="182" t="s">
        <v>304</v>
      </c>
      <c r="F3951" s="182" t="s">
        <v>304</v>
      </c>
    </row>
    <row r="3952" spans="1:6" x14ac:dyDescent="0.25">
      <c r="A3952" s="182">
        <v>40009906</v>
      </c>
      <c r="B3952" s="182" t="s">
        <v>4048</v>
      </c>
      <c r="C3952" s="182" t="s">
        <v>224</v>
      </c>
      <c r="D3952" s="182" t="s">
        <v>303</v>
      </c>
      <c r="E3952" s="182" t="s">
        <v>304</v>
      </c>
      <c r="F3952" s="182" t="s">
        <v>304</v>
      </c>
    </row>
    <row r="3953" spans="1:6" x14ac:dyDescent="0.25">
      <c r="A3953" s="182">
        <v>40009565</v>
      </c>
      <c r="B3953" s="182" t="s">
        <v>4049</v>
      </c>
      <c r="C3953" s="182" t="s">
        <v>224</v>
      </c>
      <c r="D3953" s="182" t="s">
        <v>303</v>
      </c>
      <c r="E3953" s="182" t="s">
        <v>304</v>
      </c>
      <c r="F3953" s="182" t="s">
        <v>304</v>
      </c>
    </row>
    <row r="3954" spans="1:6" x14ac:dyDescent="0.25">
      <c r="A3954" s="182">
        <v>40009487</v>
      </c>
      <c r="B3954" s="182" t="s">
        <v>4049</v>
      </c>
      <c r="C3954" s="182" t="s">
        <v>224</v>
      </c>
      <c r="D3954" s="182" t="s">
        <v>392</v>
      </c>
      <c r="E3954" s="182" t="s">
        <v>393</v>
      </c>
      <c r="F3954" s="182" t="s">
        <v>393</v>
      </c>
    </row>
    <row r="3955" spans="1:6" x14ac:dyDescent="0.25">
      <c r="A3955" s="182">
        <v>40008317</v>
      </c>
      <c r="B3955" s="182" t="s">
        <v>4050</v>
      </c>
      <c r="C3955" s="182" t="s">
        <v>224</v>
      </c>
      <c r="D3955" s="182" t="s">
        <v>225</v>
      </c>
      <c r="E3955" s="182" t="s">
        <v>226</v>
      </c>
      <c r="F3955" s="182" t="s">
        <v>226</v>
      </c>
    </row>
    <row r="3956" spans="1:6" x14ac:dyDescent="0.25">
      <c r="A3956" s="182">
        <v>40003079</v>
      </c>
      <c r="B3956" s="182" t="s">
        <v>4051</v>
      </c>
      <c r="C3956" s="182" t="s">
        <v>224</v>
      </c>
      <c r="D3956" s="182" t="s">
        <v>363</v>
      </c>
      <c r="E3956" s="182" t="s">
        <v>364</v>
      </c>
      <c r="F3956" s="182" t="s">
        <v>364</v>
      </c>
    </row>
    <row r="3957" spans="1:6" x14ac:dyDescent="0.25">
      <c r="A3957" s="182">
        <v>40421270</v>
      </c>
      <c r="B3957" s="182" t="s">
        <v>4052</v>
      </c>
      <c r="C3957" s="182" t="s">
        <v>231</v>
      </c>
      <c r="D3957" s="182" t="s">
        <v>232</v>
      </c>
      <c r="E3957" s="182" t="s">
        <v>233</v>
      </c>
      <c r="F3957" s="182" t="s">
        <v>233</v>
      </c>
    </row>
    <row r="3958" spans="1:6" x14ac:dyDescent="0.25">
      <c r="A3958" s="182">
        <v>40006550</v>
      </c>
      <c r="B3958" s="182" t="s">
        <v>4053</v>
      </c>
      <c r="C3958" s="182" t="s">
        <v>224</v>
      </c>
      <c r="D3958" s="182" t="s">
        <v>309</v>
      </c>
      <c r="E3958" s="182" t="s">
        <v>310</v>
      </c>
      <c r="F3958" s="182" t="s">
        <v>310</v>
      </c>
    </row>
    <row r="3959" spans="1:6" x14ac:dyDescent="0.25">
      <c r="A3959" s="182">
        <v>40009837</v>
      </c>
      <c r="B3959" s="182" t="s">
        <v>4054</v>
      </c>
      <c r="C3959" s="182" t="s">
        <v>224</v>
      </c>
      <c r="D3959" s="182" t="s">
        <v>309</v>
      </c>
      <c r="E3959" s="182" t="s">
        <v>310</v>
      </c>
      <c r="F3959" s="182" t="s">
        <v>310</v>
      </c>
    </row>
    <row r="3960" spans="1:6" x14ac:dyDescent="0.25">
      <c r="A3960" s="182">
        <v>40007120</v>
      </c>
      <c r="B3960" s="182" t="s">
        <v>4055</v>
      </c>
      <c r="C3960" s="182" t="s">
        <v>224</v>
      </c>
      <c r="D3960" s="182" t="s">
        <v>279</v>
      </c>
      <c r="E3960" s="182" t="s">
        <v>280</v>
      </c>
      <c r="F3960" s="182" t="s">
        <v>280</v>
      </c>
    </row>
    <row r="3961" spans="1:6" x14ac:dyDescent="0.25">
      <c r="A3961" s="182">
        <v>40009396</v>
      </c>
      <c r="B3961" s="182" t="s">
        <v>4056</v>
      </c>
      <c r="C3961" s="182" t="s">
        <v>224</v>
      </c>
      <c r="D3961" s="182" t="s">
        <v>228</v>
      </c>
      <c r="E3961" s="182" t="s">
        <v>229</v>
      </c>
      <c r="F3961" s="182" t="s">
        <v>229</v>
      </c>
    </row>
    <row r="3962" spans="1:6" x14ac:dyDescent="0.25">
      <c r="A3962" s="182">
        <v>40009283</v>
      </c>
      <c r="B3962" s="182" t="s">
        <v>4057</v>
      </c>
      <c r="C3962" s="182" t="s">
        <v>224</v>
      </c>
      <c r="D3962" s="182" t="s">
        <v>271</v>
      </c>
      <c r="E3962" s="182" t="s">
        <v>272</v>
      </c>
      <c r="F3962" s="182" t="s">
        <v>272</v>
      </c>
    </row>
    <row r="3963" spans="1:6" x14ac:dyDescent="0.25">
      <c r="A3963" s="182">
        <v>40006184</v>
      </c>
      <c r="B3963" s="182" t="s">
        <v>4058</v>
      </c>
      <c r="C3963" s="182" t="s">
        <v>224</v>
      </c>
      <c r="D3963" s="182" t="s">
        <v>315</v>
      </c>
      <c r="E3963" s="182" t="s">
        <v>316</v>
      </c>
      <c r="F3963" s="182" t="s">
        <v>316</v>
      </c>
    </row>
    <row r="3964" spans="1:6" x14ac:dyDescent="0.25">
      <c r="A3964" s="182">
        <v>40420646</v>
      </c>
      <c r="B3964" s="182" t="s">
        <v>4059</v>
      </c>
      <c r="C3964" s="182" t="s">
        <v>231</v>
      </c>
      <c r="D3964" s="182" t="s">
        <v>232</v>
      </c>
      <c r="E3964" s="182" t="s">
        <v>233</v>
      </c>
      <c r="F3964" s="182" t="s">
        <v>233</v>
      </c>
    </row>
    <row r="3965" spans="1:6" x14ac:dyDescent="0.25">
      <c r="A3965" s="182">
        <v>40420054</v>
      </c>
      <c r="B3965" s="182" t="s">
        <v>4060</v>
      </c>
      <c r="C3965" s="182" t="s">
        <v>231</v>
      </c>
      <c r="D3965" s="182" t="s">
        <v>232</v>
      </c>
      <c r="E3965" s="182" t="s">
        <v>233</v>
      </c>
      <c r="F3965" s="182" t="s">
        <v>233</v>
      </c>
    </row>
    <row r="3966" spans="1:6" x14ac:dyDescent="0.25">
      <c r="A3966" s="182">
        <v>40420450</v>
      </c>
      <c r="B3966" s="182" t="s">
        <v>4061</v>
      </c>
      <c r="C3966" s="182" t="s">
        <v>231</v>
      </c>
      <c r="D3966" s="182" t="s">
        <v>338</v>
      </c>
      <c r="E3966" s="182" t="s">
        <v>339</v>
      </c>
      <c r="F3966" s="182" t="s">
        <v>339</v>
      </c>
    </row>
    <row r="3967" spans="1:6" x14ac:dyDescent="0.25">
      <c r="A3967" s="182">
        <v>40001499</v>
      </c>
      <c r="B3967" s="182" t="s">
        <v>4062</v>
      </c>
      <c r="C3967" s="182" t="s">
        <v>224</v>
      </c>
      <c r="D3967" s="182" t="s">
        <v>262</v>
      </c>
      <c r="E3967" s="182" t="s">
        <v>263</v>
      </c>
      <c r="F3967" s="182" t="s">
        <v>263</v>
      </c>
    </row>
    <row r="3968" spans="1:6" x14ac:dyDescent="0.25">
      <c r="A3968" s="182">
        <v>40006072</v>
      </c>
      <c r="B3968" s="182" t="s">
        <v>4063</v>
      </c>
      <c r="C3968" s="182" t="s">
        <v>224</v>
      </c>
      <c r="D3968" s="182" t="s">
        <v>315</v>
      </c>
      <c r="E3968" s="182" t="s">
        <v>316</v>
      </c>
      <c r="F3968" s="182" t="s">
        <v>316</v>
      </c>
    </row>
    <row r="3969" spans="1:6" x14ac:dyDescent="0.25">
      <c r="A3969" s="182">
        <v>40424414</v>
      </c>
      <c r="B3969" s="182" t="s">
        <v>4064</v>
      </c>
      <c r="C3969" s="182" t="s">
        <v>231</v>
      </c>
      <c r="D3969" s="182" t="s">
        <v>338</v>
      </c>
      <c r="E3969" s="182" t="s">
        <v>339</v>
      </c>
      <c r="F3969" s="182" t="s">
        <v>339</v>
      </c>
    </row>
    <row r="3970" spans="1:6" x14ac:dyDescent="0.25">
      <c r="A3970" s="182">
        <v>40424412</v>
      </c>
      <c r="B3970" s="182" t="s">
        <v>4065</v>
      </c>
      <c r="C3970" s="182" t="s">
        <v>231</v>
      </c>
      <c r="D3970" s="182" t="s">
        <v>242</v>
      </c>
      <c r="E3970" s="182" t="s">
        <v>243</v>
      </c>
      <c r="F3970" s="182" t="s">
        <v>243</v>
      </c>
    </row>
    <row r="3971" spans="1:6" x14ac:dyDescent="0.25">
      <c r="A3971" s="182">
        <v>40005303</v>
      </c>
      <c r="B3971" s="182" t="s">
        <v>4066</v>
      </c>
      <c r="C3971" s="182" t="s">
        <v>224</v>
      </c>
      <c r="D3971" s="182" t="s">
        <v>306</v>
      </c>
      <c r="E3971" s="182" t="s">
        <v>307</v>
      </c>
      <c r="F3971" s="182" t="s">
        <v>307</v>
      </c>
    </row>
    <row r="3972" spans="1:6" x14ac:dyDescent="0.25">
      <c r="A3972" s="182">
        <v>40420369</v>
      </c>
      <c r="B3972" s="182" t="s">
        <v>4067</v>
      </c>
      <c r="C3972" s="182" t="s">
        <v>231</v>
      </c>
      <c r="D3972" s="182" t="s">
        <v>236</v>
      </c>
      <c r="E3972" s="182" t="s">
        <v>237</v>
      </c>
      <c r="F3972" s="182" t="s">
        <v>237</v>
      </c>
    </row>
    <row r="3973" spans="1:6" x14ac:dyDescent="0.25">
      <c r="A3973" s="182">
        <v>40008726</v>
      </c>
      <c r="B3973" s="182" t="s">
        <v>4068</v>
      </c>
      <c r="C3973" s="182" t="s">
        <v>224</v>
      </c>
      <c r="D3973" s="182" t="s">
        <v>376</v>
      </c>
      <c r="E3973" s="182" t="s">
        <v>377</v>
      </c>
      <c r="F3973" s="182" t="s">
        <v>377</v>
      </c>
    </row>
    <row r="3974" spans="1:6" x14ac:dyDescent="0.25">
      <c r="A3974" s="182">
        <v>40008038</v>
      </c>
      <c r="B3974" s="182" t="s">
        <v>4069</v>
      </c>
      <c r="C3974" s="182" t="s">
        <v>231</v>
      </c>
      <c r="D3974" s="182" t="s">
        <v>232</v>
      </c>
      <c r="E3974" s="182" t="s">
        <v>233</v>
      </c>
      <c r="F3974" s="182" t="s">
        <v>233</v>
      </c>
    </row>
    <row r="3975" spans="1:6" x14ac:dyDescent="0.25">
      <c r="A3975" s="182">
        <v>40005514</v>
      </c>
      <c r="B3975" s="182" t="s">
        <v>4070</v>
      </c>
      <c r="C3975" s="182" t="s">
        <v>224</v>
      </c>
      <c r="D3975" s="182" t="s">
        <v>342</v>
      </c>
      <c r="E3975" s="182" t="s">
        <v>343</v>
      </c>
      <c r="F3975" s="182" t="s">
        <v>343</v>
      </c>
    </row>
    <row r="3976" spans="1:6" x14ac:dyDescent="0.25">
      <c r="A3976" s="182">
        <v>40008305</v>
      </c>
      <c r="B3976" s="182" t="s">
        <v>4071</v>
      </c>
      <c r="C3976" s="182" t="s">
        <v>224</v>
      </c>
      <c r="D3976" s="182" t="s">
        <v>291</v>
      </c>
      <c r="E3976" s="182" t="s">
        <v>292</v>
      </c>
      <c r="F3976" s="182" t="s">
        <v>292</v>
      </c>
    </row>
    <row r="3977" spans="1:6" x14ac:dyDescent="0.25">
      <c r="A3977" s="182">
        <v>40009080</v>
      </c>
      <c r="B3977" s="182" t="s">
        <v>4072</v>
      </c>
      <c r="C3977" s="182" t="s">
        <v>224</v>
      </c>
      <c r="D3977" s="182" t="s">
        <v>363</v>
      </c>
      <c r="E3977" s="182" t="s">
        <v>364</v>
      </c>
      <c r="F3977" s="182" t="s">
        <v>364</v>
      </c>
    </row>
    <row r="3978" spans="1:6" x14ac:dyDescent="0.25">
      <c r="A3978" s="182">
        <v>40006351</v>
      </c>
      <c r="B3978" s="182" t="s">
        <v>4073</v>
      </c>
      <c r="C3978" s="182" t="s">
        <v>224</v>
      </c>
      <c r="D3978" s="182" t="s">
        <v>342</v>
      </c>
      <c r="E3978" s="182" t="s">
        <v>343</v>
      </c>
      <c r="F3978" s="182" t="s">
        <v>343</v>
      </c>
    </row>
    <row r="3979" spans="1:6" x14ac:dyDescent="0.25">
      <c r="A3979" s="182">
        <v>40001833</v>
      </c>
      <c r="B3979" s="182" t="s">
        <v>4074</v>
      </c>
      <c r="C3979" s="182" t="s">
        <v>224</v>
      </c>
      <c r="D3979" s="182" t="s">
        <v>306</v>
      </c>
      <c r="E3979" s="182" t="s">
        <v>307</v>
      </c>
      <c r="F3979" s="182" t="s">
        <v>307</v>
      </c>
    </row>
    <row r="3980" spans="1:6" x14ac:dyDescent="0.25">
      <c r="A3980" s="182">
        <v>40009043</v>
      </c>
      <c r="B3980" s="182" t="s">
        <v>4075</v>
      </c>
      <c r="C3980" s="182" t="s">
        <v>224</v>
      </c>
      <c r="D3980" s="182" t="s">
        <v>252</v>
      </c>
      <c r="E3980" s="182" t="s">
        <v>253</v>
      </c>
      <c r="F3980" s="182" t="s">
        <v>253</v>
      </c>
    </row>
    <row r="3981" spans="1:6" x14ac:dyDescent="0.25">
      <c r="A3981" s="182">
        <v>40003287</v>
      </c>
      <c r="B3981" s="182" t="s">
        <v>4076</v>
      </c>
      <c r="C3981" s="182" t="s">
        <v>224</v>
      </c>
      <c r="D3981" s="182" t="s">
        <v>306</v>
      </c>
      <c r="E3981" s="182" t="s">
        <v>307</v>
      </c>
      <c r="F3981" s="182" t="s">
        <v>307</v>
      </c>
    </row>
    <row r="3982" spans="1:6" x14ac:dyDescent="0.25">
      <c r="A3982" s="182">
        <v>40000195</v>
      </c>
      <c r="B3982" s="182" t="s">
        <v>4077</v>
      </c>
      <c r="C3982" s="182" t="s">
        <v>224</v>
      </c>
      <c r="D3982" s="182" t="s">
        <v>363</v>
      </c>
      <c r="E3982" s="182" t="s">
        <v>364</v>
      </c>
      <c r="F3982" s="182" t="s">
        <v>364</v>
      </c>
    </row>
    <row r="3983" spans="1:6" x14ac:dyDescent="0.25">
      <c r="A3983" s="182">
        <v>40004488</v>
      </c>
      <c r="B3983" s="182" t="s">
        <v>4078</v>
      </c>
      <c r="C3983" s="182" t="s">
        <v>224</v>
      </c>
      <c r="D3983" s="182" t="s">
        <v>265</v>
      </c>
      <c r="E3983" s="182" t="s">
        <v>266</v>
      </c>
      <c r="F3983" s="182" t="s">
        <v>266</v>
      </c>
    </row>
    <row r="3984" spans="1:6" x14ac:dyDescent="0.25">
      <c r="A3984" s="182">
        <v>40004359</v>
      </c>
      <c r="B3984" s="182" t="s">
        <v>4079</v>
      </c>
      <c r="C3984" s="182" t="s">
        <v>224</v>
      </c>
      <c r="D3984" s="182" t="s">
        <v>271</v>
      </c>
      <c r="E3984" s="182" t="s">
        <v>272</v>
      </c>
      <c r="F3984" s="182" t="s">
        <v>272</v>
      </c>
    </row>
    <row r="3985" spans="1:6" x14ac:dyDescent="0.25">
      <c r="A3985" s="182">
        <v>40008582</v>
      </c>
      <c r="B3985" s="182" t="s">
        <v>4080</v>
      </c>
      <c r="C3985" s="182" t="s">
        <v>224</v>
      </c>
      <c r="D3985" s="182" t="s">
        <v>306</v>
      </c>
      <c r="E3985" s="182" t="s">
        <v>307</v>
      </c>
      <c r="F3985" s="182" t="s">
        <v>307</v>
      </c>
    </row>
    <row r="3986" spans="1:6" x14ac:dyDescent="0.25">
      <c r="A3986" s="182">
        <v>40421342</v>
      </c>
      <c r="B3986" s="182" t="s">
        <v>4081</v>
      </c>
      <c r="C3986" s="182" t="s">
        <v>231</v>
      </c>
      <c r="D3986" s="182" t="s">
        <v>232</v>
      </c>
      <c r="E3986" s="182" t="s">
        <v>233</v>
      </c>
      <c r="F3986" s="182" t="s">
        <v>233</v>
      </c>
    </row>
    <row r="3987" spans="1:6" x14ac:dyDescent="0.25">
      <c r="A3987" s="182">
        <v>40003860</v>
      </c>
      <c r="B3987" s="182" t="s">
        <v>4082</v>
      </c>
      <c r="C3987" s="182" t="s">
        <v>224</v>
      </c>
      <c r="D3987" s="182" t="s">
        <v>277</v>
      </c>
      <c r="E3987" s="182" t="s">
        <v>278</v>
      </c>
      <c r="F3987" s="182" t="s">
        <v>278</v>
      </c>
    </row>
    <row r="3988" spans="1:6" x14ac:dyDescent="0.25">
      <c r="A3988" s="182">
        <v>40005231</v>
      </c>
      <c r="B3988" s="182" t="s">
        <v>4083</v>
      </c>
      <c r="C3988" s="182" t="s">
        <v>224</v>
      </c>
      <c r="D3988" s="182" t="s">
        <v>262</v>
      </c>
      <c r="E3988" s="182" t="s">
        <v>263</v>
      </c>
      <c r="F3988" s="182" t="s">
        <v>263</v>
      </c>
    </row>
    <row r="3989" spans="1:6" x14ac:dyDescent="0.25">
      <c r="A3989" s="182">
        <v>40005062</v>
      </c>
      <c r="B3989" s="182" t="s">
        <v>4084</v>
      </c>
      <c r="C3989" s="182" t="s">
        <v>224</v>
      </c>
      <c r="D3989" s="182" t="s">
        <v>404</v>
      </c>
      <c r="E3989" s="182" t="s">
        <v>405</v>
      </c>
      <c r="F3989" s="182" t="s">
        <v>405</v>
      </c>
    </row>
    <row r="3990" spans="1:6" x14ac:dyDescent="0.25">
      <c r="A3990" s="182">
        <v>40009266</v>
      </c>
      <c r="B3990" s="182" t="s">
        <v>4085</v>
      </c>
      <c r="C3990" s="182" t="s">
        <v>224</v>
      </c>
      <c r="D3990" s="182" t="s">
        <v>333</v>
      </c>
      <c r="E3990" s="182" t="s">
        <v>334</v>
      </c>
      <c r="F3990" s="182" t="s">
        <v>334</v>
      </c>
    </row>
    <row r="3991" spans="1:6" x14ac:dyDescent="0.25">
      <c r="A3991" s="182">
        <v>40000274</v>
      </c>
      <c r="B3991" s="182" t="s">
        <v>4086</v>
      </c>
      <c r="C3991" s="182" t="s">
        <v>224</v>
      </c>
      <c r="D3991" s="182" t="s">
        <v>225</v>
      </c>
      <c r="E3991" s="182" t="s">
        <v>226</v>
      </c>
      <c r="F3991" s="182" t="s">
        <v>226</v>
      </c>
    </row>
    <row r="3992" spans="1:6" x14ac:dyDescent="0.25">
      <c r="A3992" s="182">
        <v>40003118</v>
      </c>
      <c r="B3992" s="182" t="s">
        <v>4087</v>
      </c>
      <c r="C3992" s="182" t="s">
        <v>224</v>
      </c>
      <c r="D3992" s="182" t="s">
        <v>363</v>
      </c>
      <c r="E3992" s="182" t="s">
        <v>364</v>
      </c>
      <c r="F3992" s="182" t="s">
        <v>364</v>
      </c>
    </row>
    <row r="3993" spans="1:6" x14ac:dyDescent="0.25">
      <c r="A3993" s="182">
        <v>40003582</v>
      </c>
      <c r="B3993" s="182" t="s">
        <v>4088</v>
      </c>
      <c r="C3993" s="182" t="s">
        <v>224</v>
      </c>
      <c r="D3993" s="182" t="s">
        <v>392</v>
      </c>
      <c r="E3993" s="182" t="s">
        <v>393</v>
      </c>
      <c r="F3993" s="182" t="s">
        <v>393</v>
      </c>
    </row>
    <row r="3994" spans="1:6" x14ac:dyDescent="0.25">
      <c r="A3994" s="182">
        <v>40008702</v>
      </c>
      <c r="B3994" s="182" t="s">
        <v>4089</v>
      </c>
      <c r="C3994" s="182" t="s">
        <v>224</v>
      </c>
      <c r="D3994" s="182" t="s">
        <v>262</v>
      </c>
      <c r="E3994" s="182" t="s">
        <v>263</v>
      </c>
      <c r="F3994" s="182" t="s">
        <v>263</v>
      </c>
    </row>
    <row r="3995" spans="1:6" x14ac:dyDescent="0.25">
      <c r="A3995" s="182">
        <v>40009403</v>
      </c>
      <c r="B3995" s="182" t="s">
        <v>4090</v>
      </c>
      <c r="C3995" s="182" t="s">
        <v>224</v>
      </c>
      <c r="D3995" s="182" t="s">
        <v>376</v>
      </c>
      <c r="E3995" s="182" t="s">
        <v>377</v>
      </c>
      <c r="F3995" s="182" t="s">
        <v>377</v>
      </c>
    </row>
    <row r="3996" spans="1:6" x14ac:dyDescent="0.25">
      <c r="A3996" s="182">
        <v>40006669</v>
      </c>
      <c r="B3996" s="182" t="s">
        <v>4091</v>
      </c>
      <c r="C3996" s="182" t="s">
        <v>224</v>
      </c>
      <c r="D3996" s="182" t="s">
        <v>279</v>
      </c>
      <c r="E3996" s="182" t="s">
        <v>280</v>
      </c>
      <c r="F3996" s="182" t="s">
        <v>280</v>
      </c>
    </row>
    <row r="3997" spans="1:6" x14ac:dyDescent="0.25">
      <c r="A3997" s="182">
        <v>40421049</v>
      </c>
      <c r="B3997" s="182" t="s">
        <v>4092</v>
      </c>
      <c r="C3997" s="182" t="s">
        <v>231</v>
      </c>
      <c r="D3997" s="182" t="s">
        <v>232</v>
      </c>
      <c r="E3997" s="182" t="s">
        <v>233</v>
      </c>
      <c r="F3997" s="182" t="s">
        <v>233</v>
      </c>
    </row>
    <row r="3998" spans="1:6" x14ac:dyDescent="0.25">
      <c r="A3998" s="182">
        <v>40002927</v>
      </c>
      <c r="B3998" s="182" t="s">
        <v>4093</v>
      </c>
      <c r="C3998" s="182" t="s">
        <v>224</v>
      </c>
      <c r="D3998" s="182" t="s">
        <v>228</v>
      </c>
      <c r="E3998" s="182" t="s">
        <v>229</v>
      </c>
      <c r="F3998" s="182" t="s">
        <v>229</v>
      </c>
    </row>
    <row r="3999" spans="1:6" x14ac:dyDescent="0.25">
      <c r="A3999" s="182">
        <v>40003951</v>
      </c>
      <c r="B3999" s="182" t="s">
        <v>4094</v>
      </c>
      <c r="C3999" s="182" t="s">
        <v>224</v>
      </c>
      <c r="D3999" s="182" t="s">
        <v>376</v>
      </c>
      <c r="E3999" s="182" t="s">
        <v>377</v>
      </c>
      <c r="F3999" s="182" t="s">
        <v>377</v>
      </c>
    </row>
    <row r="4000" spans="1:6" x14ac:dyDescent="0.25">
      <c r="A4000" s="182">
        <v>40007640</v>
      </c>
      <c r="B4000" s="182" t="s">
        <v>4095</v>
      </c>
      <c r="C4000" s="182" t="s">
        <v>224</v>
      </c>
      <c r="D4000" s="182" t="s">
        <v>303</v>
      </c>
      <c r="E4000" s="182" t="s">
        <v>304</v>
      </c>
      <c r="F4000" s="182" t="s">
        <v>304</v>
      </c>
    </row>
    <row r="4001" spans="1:6" x14ac:dyDescent="0.25">
      <c r="A4001" s="182">
        <v>40007102</v>
      </c>
      <c r="B4001" s="182" t="s">
        <v>4096</v>
      </c>
      <c r="C4001" s="182" t="s">
        <v>224</v>
      </c>
      <c r="D4001" s="182" t="s">
        <v>309</v>
      </c>
      <c r="E4001" s="182" t="s">
        <v>310</v>
      </c>
      <c r="F4001" s="182" t="s">
        <v>310</v>
      </c>
    </row>
    <row r="4002" spans="1:6" x14ac:dyDescent="0.25">
      <c r="A4002" s="182">
        <v>40002767</v>
      </c>
      <c r="B4002" s="182" t="s">
        <v>4097</v>
      </c>
      <c r="C4002" s="182" t="s">
        <v>224</v>
      </c>
      <c r="D4002" s="182" t="s">
        <v>228</v>
      </c>
      <c r="E4002" s="182" t="s">
        <v>229</v>
      </c>
      <c r="F4002" s="182" t="s">
        <v>229</v>
      </c>
    </row>
    <row r="4003" spans="1:6" x14ac:dyDescent="0.25">
      <c r="A4003" s="182">
        <v>40007013</v>
      </c>
      <c r="B4003" s="182" t="s">
        <v>4098</v>
      </c>
      <c r="C4003" s="182" t="s">
        <v>224</v>
      </c>
      <c r="D4003" s="182" t="s">
        <v>252</v>
      </c>
      <c r="E4003" s="182" t="s">
        <v>253</v>
      </c>
      <c r="F4003" s="182" t="s">
        <v>253</v>
      </c>
    </row>
    <row r="4004" spans="1:6" x14ac:dyDescent="0.25">
      <c r="A4004" s="182">
        <v>40002178</v>
      </c>
      <c r="B4004" s="182" t="s">
        <v>4098</v>
      </c>
      <c r="C4004" s="182" t="s">
        <v>224</v>
      </c>
      <c r="D4004" s="182" t="s">
        <v>228</v>
      </c>
      <c r="E4004" s="182" t="s">
        <v>229</v>
      </c>
      <c r="F4004" s="182" t="s">
        <v>229</v>
      </c>
    </row>
    <row r="4005" spans="1:6" x14ac:dyDescent="0.25">
      <c r="A4005" s="182">
        <v>40007544</v>
      </c>
      <c r="B4005" s="182" t="s">
        <v>4099</v>
      </c>
      <c r="C4005" s="182" t="s">
        <v>224</v>
      </c>
      <c r="D4005" s="182" t="s">
        <v>256</v>
      </c>
      <c r="E4005" s="182" t="s">
        <v>257</v>
      </c>
      <c r="F4005" s="182" t="s">
        <v>257</v>
      </c>
    </row>
    <row r="4006" spans="1:6" x14ac:dyDescent="0.25">
      <c r="A4006" s="182">
        <v>40008300</v>
      </c>
      <c r="B4006" s="182" t="s">
        <v>4100</v>
      </c>
      <c r="C4006" s="182" t="s">
        <v>224</v>
      </c>
      <c r="D4006" s="182" t="s">
        <v>309</v>
      </c>
      <c r="E4006" s="182" t="s">
        <v>310</v>
      </c>
      <c r="F4006" s="182" t="s">
        <v>310</v>
      </c>
    </row>
    <row r="4007" spans="1:6" x14ac:dyDescent="0.25">
      <c r="A4007" s="182">
        <v>40003083</v>
      </c>
      <c r="B4007" s="182" t="s">
        <v>4101</v>
      </c>
      <c r="C4007" s="182" t="s">
        <v>224</v>
      </c>
      <c r="D4007" s="182" t="s">
        <v>322</v>
      </c>
      <c r="E4007" s="182" t="s">
        <v>323</v>
      </c>
      <c r="F4007" s="182" t="s">
        <v>323</v>
      </c>
    </row>
    <row r="4008" spans="1:6" x14ac:dyDescent="0.25">
      <c r="A4008" s="182">
        <v>40007848</v>
      </c>
      <c r="B4008" s="182" t="s">
        <v>4102</v>
      </c>
      <c r="C4008" s="182" t="s">
        <v>224</v>
      </c>
      <c r="D4008" s="182" t="s">
        <v>252</v>
      </c>
      <c r="E4008" s="182" t="s">
        <v>253</v>
      </c>
      <c r="F4008" s="182" t="s">
        <v>253</v>
      </c>
    </row>
    <row r="4009" spans="1:6" x14ac:dyDescent="0.25">
      <c r="A4009" s="182">
        <v>40007319</v>
      </c>
      <c r="B4009" s="182" t="s">
        <v>4103</v>
      </c>
      <c r="C4009" s="182" t="s">
        <v>224</v>
      </c>
      <c r="D4009" s="182" t="s">
        <v>342</v>
      </c>
      <c r="E4009" s="182" t="s">
        <v>343</v>
      </c>
      <c r="F4009" s="182" t="s">
        <v>343</v>
      </c>
    </row>
    <row r="4010" spans="1:6" x14ac:dyDescent="0.25">
      <c r="A4010" s="182">
        <v>40001418</v>
      </c>
      <c r="B4010" s="182" t="s">
        <v>4104</v>
      </c>
      <c r="C4010" s="182" t="s">
        <v>224</v>
      </c>
      <c r="D4010" s="182" t="s">
        <v>342</v>
      </c>
      <c r="E4010" s="182" t="s">
        <v>343</v>
      </c>
      <c r="F4010" s="182" t="s">
        <v>343</v>
      </c>
    </row>
    <row r="4011" spans="1:6" x14ac:dyDescent="0.25">
      <c r="A4011" s="182">
        <v>40001111</v>
      </c>
      <c r="B4011" s="182" t="s">
        <v>4104</v>
      </c>
      <c r="C4011" s="182" t="s">
        <v>224</v>
      </c>
      <c r="D4011" s="182" t="s">
        <v>291</v>
      </c>
      <c r="E4011" s="182" t="s">
        <v>292</v>
      </c>
      <c r="F4011" s="182" t="s">
        <v>292</v>
      </c>
    </row>
    <row r="4012" spans="1:6" x14ac:dyDescent="0.25">
      <c r="A4012" s="182">
        <v>40002906</v>
      </c>
      <c r="B4012" s="182" t="s">
        <v>4105</v>
      </c>
      <c r="C4012" s="182" t="s">
        <v>224</v>
      </c>
      <c r="D4012" s="182" t="s">
        <v>265</v>
      </c>
      <c r="E4012" s="182" t="s">
        <v>266</v>
      </c>
      <c r="F4012" s="182" t="s">
        <v>266</v>
      </c>
    </row>
    <row r="4013" spans="1:6" x14ac:dyDescent="0.25">
      <c r="A4013" s="182">
        <v>40009647</v>
      </c>
      <c r="B4013" s="182" t="s">
        <v>4106</v>
      </c>
      <c r="C4013" s="182" t="s">
        <v>224</v>
      </c>
      <c r="D4013" s="182" t="s">
        <v>363</v>
      </c>
      <c r="E4013" s="182" t="s">
        <v>364</v>
      </c>
      <c r="F4013" s="182" t="s">
        <v>364</v>
      </c>
    </row>
    <row r="4014" spans="1:6" x14ac:dyDescent="0.25">
      <c r="A4014" s="182">
        <v>40009572</v>
      </c>
      <c r="B4014" s="182" t="s">
        <v>4106</v>
      </c>
      <c r="C4014" s="182" t="s">
        <v>224</v>
      </c>
      <c r="D4014" s="182" t="s">
        <v>404</v>
      </c>
      <c r="E4014" s="182" t="s">
        <v>405</v>
      </c>
      <c r="F4014" s="182" t="s">
        <v>405</v>
      </c>
    </row>
    <row r="4015" spans="1:6" x14ac:dyDescent="0.25">
      <c r="A4015" s="182">
        <v>40002694</v>
      </c>
      <c r="B4015" s="182" t="s">
        <v>4107</v>
      </c>
      <c r="C4015" s="182" t="s">
        <v>224</v>
      </c>
      <c r="D4015" s="182" t="s">
        <v>322</v>
      </c>
      <c r="E4015" s="182" t="s">
        <v>323</v>
      </c>
      <c r="F4015" s="182" t="s">
        <v>323</v>
      </c>
    </row>
    <row r="4016" spans="1:6" x14ac:dyDescent="0.25">
      <c r="A4016" s="182">
        <v>40009259</v>
      </c>
      <c r="B4016" s="182" t="s">
        <v>4108</v>
      </c>
      <c r="C4016" s="182" t="s">
        <v>224</v>
      </c>
      <c r="D4016" s="182" t="s">
        <v>249</v>
      </c>
      <c r="E4016" s="182" t="s">
        <v>250</v>
      </c>
      <c r="F4016" s="182" t="s">
        <v>250</v>
      </c>
    </row>
    <row r="4017" spans="1:6" x14ac:dyDescent="0.25">
      <c r="A4017" s="182">
        <v>40007817</v>
      </c>
      <c r="B4017" s="182" t="s">
        <v>4109</v>
      </c>
      <c r="C4017" s="182" t="s">
        <v>224</v>
      </c>
      <c r="D4017" s="182" t="s">
        <v>249</v>
      </c>
      <c r="E4017" s="182" t="s">
        <v>250</v>
      </c>
      <c r="F4017" s="182" t="s">
        <v>250</v>
      </c>
    </row>
    <row r="4018" spans="1:6" x14ac:dyDescent="0.25">
      <c r="A4018" s="182">
        <v>40421020</v>
      </c>
      <c r="B4018" s="182" t="s">
        <v>4110</v>
      </c>
      <c r="C4018" s="182" t="s">
        <v>231</v>
      </c>
      <c r="D4018" s="182" t="s">
        <v>236</v>
      </c>
      <c r="E4018" s="182" t="s">
        <v>237</v>
      </c>
      <c r="F4018" s="182" t="s">
        <v>237</v>
      </c>
    </row>
    <row r="4019" spans="1:6" x14ac:dyDescent="0.25">
      <c r="A4019" s="182">
        <v>40420326</v>
      </c>
      <c r="B4019" s="182" t="s">
        <v>4111</v>
      </c>
      <c r="C4019" s="182" t="s">
        <v>231</v>
      </c>
      <c r="D4019" s="182" t="s">
        <v>236</v>
      </c>
      <c r="E4019" s="182" t="s">
        <v>237</v>
      </c>
      <c r="F4019" s="182" t="s">
        <v>237</v>
      </c>
    </row>
    <row r="4020" spans="1:6" x14ac:dyDescent="0.25">
      <c r="A4020" s="182">
        <v>40420198</v>
      </c>
      <c r="B4020" s="182" t="s">
        <v>4112</v>
      </c>
      <c r="C4020" s="182" t="s">
        <v>231</v>
      </c>
      <c r="D4020" s="182" t="s">
        <v>232</v>
      </c>
      <c r="E4020" s="182" t="s">
        <v>233</v>
      </c>
      <c r="F4020" s="182" t="s">
        <v>233</v>
      </c>
    </row>
    <row r="4021" spans="1:6" x14ac:dyDescent="0.25">
      <c r="A4021" s="182">
        <v>40006777</v>
      </c>
      <c r="B4021" s="182" t="s">
        <v>4113</v>
      </c>
      <c r="C4021" s="182" t="s">
        <v>224</v>
      </c>
      <c r="D4021" s="182" t="s">
        <v>277</v>
      </c>
      <c r="E4021" s="182" t="s">
        <v>278</v>
      </c>
      <c r="F4021" s="182" t="s">
        <v>278</v>
      </c>
    </row>
    <row r="4022" spans="1:6" x14ac:dyDescent="0.25">
      <c r="A4022" s="182">
        <v>40002527</v>
      </c>
      <c r="B4022" s="182" t="s">
        <v>4114</v>
      </c>
      <c r="C4022" s="182" t="s">
        <v>224</v>
      </c>
      <c r="D4022" s="182" t="s">
        <v>306</v>
      </c>
      <c r="E4022" s="182" t="s">
        <v>307</v>
      </c>
      <c r="F4022" s="182" t="s">
        <v>307</v>
      </c>
    </row>
    <row r="4023" spans="1:6" x14ac:dyDescent="0.25">
      <c r="A4023" s="182">
        <v>40420538</v>
      </c>
      <c r="B4023" s="182" t="s">
        <v>4115</v>
      </c>
      <c r="C4023" s="182" t="s">
        <v>231</v>
      </c>
      <c r="D4023" s="182" t="s">
        <v>232</v>
      </c>
      <c r="E4023" s="182" t="s">
        <v>233</v>
      </c>
      <c r="F4023" s="182" t="s">
        <v>233</v>
      </c>
    </row>
    <row r="4024" spans="1:6" x14ac:dyDescent="0.25">
      <c r="A4024" s="182">
        <v>40002805</v>
      </c>
      <c r="B4024" s="182" t="s">
        <v>4116</v>
      </c>
      <c r="C4024" s="182" t="s">
        <v>224</v>
      </c>
      <c r="D4024" s="182" t="s">
        <v>322</v>
      </c>
      <c r="E4024" s="182" t="s">
        <v>323</v>
      </c>
      <c r="F4024" s="182" t="s">
        <v>323</v>
      </c>
    </row>
    <row r="4025" spans="1:6" x14ac:dyDescent="0.25">
      <c r="A4025" s="182">
        <v>40002773</v>
      </c>
      <c r="B4025" s="182" t="s">
        <v>4117</v>
      </c>
      <c r="C4025" s="182" t="s">
        <v>224</v>
      </c>
      <c r="D4025" s="182" t="s">
        <v>309</v>
      </c>
      <c r="E4025" s="182" t="s">
        <v>310</v>
      </c>
      <c r="F4025" s="182" t="s">
        <v>310</v>
      </c>
    </row>
    <row r="4026" spans="1:6" x14ac:dyDescent="0.25">
      <c r="A4026" s="182">
        <v>40003210</v>
      </c>
      <c r="B4026" s="182" t="s">
        <v>4118</v>
      </c>
      <c r="C4026" s="182" t="s">
        <v>224</v>
      </c>
      <c r="D4026" s="182" t="s">
        <v>291</v>
      </c>
      <c r="E4026" s="182" t="s">
        <v>292</v>
      </c>
      <c r="F4026" s="182" t="s">
        <v>292</v>
      </c>
    </row>
    <row r="4027" spans="1:6" x14ac:dyDescent="0.25">
      <c r="A4027" s="182">
        <v>40007409</v>
      </c>
      <c r="B4027" s="182" t="s">
        <v>4119</v>
      </c>
      <c r="C4027" s="182" t="s">
        <v>224</v>
      </c>
      <c r="D4027" s="182" t="s">
        <v>342</v>
      </c>
      <c r="E4027" s="182" t="s">
        <v>343</v>
      </c>
      <c r="F4027" s="182" t="s">
        <v>343</v>
      </c>
    </row>
    <row r="4028" spans="1:6" x14ac:dyDescent="0.25">
      <c r="A4028" s="182">
        <v>40001507</v>
      </c>
      <c r="B4028" s="182" t="s">
        <v>4120</v>
      </c>
      <c r="C4028" s="182" t="s">
        <v>224</v>
      </c>
      <c r="D4028" s="182" t="s">
        <v>256</v>
      </c>
      <c r="E4028" s="182" t="s">
        <v>257</v>
      </c>
      <c r="F4028" s="182" t="s">
        <v>257</v>
      </c>
    </row>
    <row r="4029" spans="1:6" x14ac:dyDescent="0.25">
      <c r="A4029" s="182">
        <v>40002171</v>
      </c>
      <c r="B4029" s="182" t="s">
        <v>4121</v>
      </c>
      <c r="C4029" s="182" t="s">
        <v>224</v>
      </c>
      <c r="D4029" s="182" t="s">
        <v>291</v>
      </c>
      <c r="E4029" s="182" t="s">
        <v>292</v>
      </c>
      <c r="F4029" s="182" t="s">
        <v>292</v>
      </c>
    </row>
    <row r="4030" spans="1:6" x14ac:dyDescent="0.25">
      <c r="A4030" s="182">
        <v>40421163</v>
      </c>
      <c r="B4030" s="182" t="s">
        <v>4122</v>
      </c>
      <c r="C4030" s="182" t="s">
        <v>231</v>
      </c>
      <c r="D4030" s="182" t="s">
        <v>232</v>
      </c>
      <c r="E4030" s="182" t="s">
        <v>233</v>
      </c>
      <c r="F4030" s="182" t="s">
        <v>233</v>
      </c>
    </row>
    <row r="4031" spans="1:6" x14ac:dyDescent="0.25">
      <c r="A4031" s="182">
        <v>40006503</v>
      </c>
      <c r="B4031" s="182" t="s">
        <v>4122</v>
      </c>
      <c r="C4031" s="182" t="s">
        <v>224</v>
      </c>
      <c r="D4031" s="182" t="s">
        <v>262</v>
      </c>
      <c r="E4031" s="182" t="s">
        <v>263</v>
      </c>
      <c r="F4031" s="182" t="s">
        <v>263</v>
      </c>
    </row>
    <row r="4032" spans="1:6" x14ac:dyDescent="0.25">
      <c r="A4032" s="182">
        <v>40005118</v>
      </c>
      <c r="B4032" s="182" t="s">
        <v>4122</v>
      </c>
      <c r="C4032" s="182" t="s">
        <v>224</v>
      </c>
      <c r="D4032" s="182" t="s">
        <v>322</v>
      </c>
      <c r="E4032" s="182" t="s">
        <v>323</v>
      </c>
      <c r="F4032" s="182" t="s">
        <v>323</v>
      </c>
    </row>
    <row r="4033" spans="1:6" x14ac:dyDescent="0.25">
      <c r="A4033" s="182">
        <v>40004205</v>
      </c>
      <c r="B4033" s="182" t="s">
        <v>4123</v>
      </c>
      <c r="C4033" s="182" t="s">
        <v>224</v>
      </c>
      <c r="D4033" s="182" t="s">
        <v>309</v>
      </c>
      <c r="E4033" s="182" t="s">
        <v>310</v>
      </c>
      <c r="F4033" s="182" t="s">
        <v>310</v>
      </c>
    </row>
    <row r="4034" spans="1:6" x14ac:dyDescent="0.25">
      <c r="A4034" s="182">
        <v>40004107</v>
      </c>
      <c r="B4034" s="182" t="s">
        <v>4124</v>
      </c>
      <c r="C4034" s="182" t="s">
        <v>224</v>
      </c>
      <c r="D4034" s="182" t="s">
        <v>262</v>
      </c>
      <c r="E4034" s="182" t="s">
        <v>263</v>
      </c>
      <c r="F4034" s="182" t="s">
        <v>263</v>
      </c>
    </row>
    <row r="4035" spans="1:6" x14ac:dyDescent="0.25">
      <c r="A4035" s="182">
        <v>40007174</v>
      </c>
      <c r="B4035" s="182" t="s">
        <v>4125</v>
      </c>
      <c r="C4035" s="182" t="s">
        <v>224</v>
      </c>
      <c r="D4035" s="182" t="s">
        <v>225</v>
      </c>
      <c r="E4035" s="182" t="s">
        <v>226</v>
      </c>
      <c r="F4035" s="182" t="s">
        <v>226</v>
      </c>
    </row>
    <row r="4036" spans="1:6" x14ac:dyDescent="0.25">
      <c r="A4036" s="182">
        <v>40005743</v>
      </c>
      <c r="B4036" s="182" t="s">
        <v>4125</v>
      </c>
      <c r="C4036" s="182" t="s">
        <v>224</v>
      </c>
      <c r="D4036" s="182" t="s">
        <v>342</v>
      </c>
      <c r="E4036" s="182" t="s">
        <v>343</v>
      </c>
      <c r="F4036" s="182" t="s">
        <v>343</v>
      </c>
    </row>
    <row r="4037" spans="1:6" x14ac:dyDescent="0.25">
      <c r="A4037" s="182">
        <v>40004213</v>
      </c>
      <c r="B4037" s="182" t="s">
        <v>4125</v>
      </c>
      <c r="C4037" s="182" t="s">
        <v>224</v>
      </c>
      <c r="D4037" s="182" t="s">
        <v>265</v>
      </c>
      <c r="E4037" s="182" t="s">
        <v>266</v>
      </c>
      <c r="F4037" s="182" t="s">
        <v>266</v>
      </c>
    </row>
    <row r="4038" spans="1:6" x14ac:dyDescent="0.25">
      <c r="A4038" s="182">
        <v>40003945</v>
      </c>
      <c r="B4038" s="182" t="s">
        <v>4125</v>
      </c>
      <c r="C4038" s="182" t="s">
        <v>224</v>
      </c>
      <c r="D4038" s="182" t="s">
        <v>249</v>
      </c>
      <c r="E4038" s="182" t="s">
        <v>250</v>
      </c>
      <c r="F4038" s="182" t="s">
        <v>250</v>
      </c>
    </row>
    <row r="4039" spans="1:6" x14ac:dyDescent="0.25">
      <c r="A4039" s="182">
        <v>40007060</v>
      </c>
      <c r="B4039" s="182" t="s">
        <v>4126</v>
      </c>
      <c r="C4039" s="182" t="s">
        <v>224</v>
      </c>
      <c r="D4039" s="182" t="s">
        <v>303</v>
      </c>
      <c r="E4039" s="182" t="s">
        <v>304</v>
      </c>
      <c r="F4039" s="182" t="s">
        <v>304</v>
      </c>
    </row>
    <row r="4040" spans="1:6" x14ac:dyDescent="0.25">
      <c r="A4040" s="182">
        <v>40421465</v>
      </c>
      <c r="B4040" s="182" t="s">
        <v>4127</v>
      </c>
      <c r="C4040" s="182" t="s">
        <v>231</v>
      </c>
      <c r="D4040" s="182" t="s">
        <v>236</v>
      </c>
      <c r="E4040" s="182" t="s">
        <v>237</v>
      </c>
      <c r="F4040" s="182" t="s">
        <v>237</v>
      </c>
    </row>
    <row r="4041" spans="1:6" x14ac:dyDescent="0.25">
      <c r="A4041" s="182">
        <v>40420290</v>
      </c>
      <c r="B4041" s="182" t="s">
        <v>4127</v>
      </c>
      <c r="C4041" s="182" t="s">
        <v>231</v>
      </c>
      <c r="D4041" s="182" t="s">
        <v>236</v>
      </c>
      <c r="E4041" s="182" t="s">
        <v>237</v>
      </c>
      <c r="F4041" s="182" t="s">
        <v>237</v>
      </c>
    </row>
    <row r="4042" spans="1:6" x14ac:dyDescent="0.25">
      <c r="A4042" s="182">
        <v>40005635</v>
      </c>
      <c r="B4042" s="182" t="s">
        <v>4128</v>
      </c>
      <c r="C4042" s="182" t="s">
        <v>224</v>
      </c>
      <c r="D4042" s="182" t="s">
        <v>265</v>
      </c>
      <c r="E4042" s="182" t="s">
        <v>266</v>
      </c>
      <c r="F4042" s="182" t="s">
        <v>266</v>
      </c>
    </row>
    <row r="4043" spans="1:6" x14ac:dyDescent="0.25">
      <c r="A4043" s="182">
        <v>40003217</v>
      </c>
      <c r="B4043" s="182" t="s">
        <v>4129</v>
      </c>
      <c r="C4043" s="182" t="s">
        <v>224</v>
      </c>
      <c r="D4043" s="182" t="s">
        <v>249</v>
      </c>
      <c r="E4043" s="182" t="s">
        <v>250</v>
      </c>
      <c r="F4043" s="182" t="s">
        <v>250</v>
      </c>
    </row>
    <row r="4044" spans="1:6" x14ac:dyDescent="0.25">
      <c r="A4044" s="182">
        <v>40007300</v>
      </c>
      <c r="B4044" s="182" t="s">
        <v>4130</v>
      </c>
      <c r="C4044" s="182" t="s">
        <v>224</v>
      </c>
      <c r="D4044" s="182" t="s">
        <v>249</v>
      </c>
      <c r="E4044" s="182" t="s">
        <v>250</v>
      </c>
      <c r="F4044" s="182" t="s">
        <v>250</v>
      </c>
    </row>
    <row r="4045" spans="1:6" x14ac:dyDescent="0.25">
      <c r="A4045" s="182">
        <v>40003610</v>
      </c>
      <c r="B4045" s="182" t="s">
        <v>4131</v>
      </c>
      <c r="C4045" s="182" t="s">
        <v>224</v>
      </c>
      <c r="D4045" s="182" t="s">
        <v>265</v>
      </c>
      <c r="E4045" s="182" t="s">
        <v>266</v>
      </c>
      <c r="F4045" s="182" t="s">
        <v>266</v>
      </c>
    </row>
    <row r="4046" spans="1:6" x14ac:dyDescent="0.25">
      <c r="A4046" s="182">
        <v>40004580</v>
      </c>
      <c r="B4046" s="182" t="s">
        <v>4132</v>
      </c>
      <c r="C4046" s="182" t="s">
        <v>224</v>
      </c>
      <c r="D4046" s="182" t="s">
        <v>277</v>
      </c>
      <c r="E4046" s="182" t="s">
        <v>278</v>
      </c>
      <c r="F4046" s="182" t="s">
        <v>278</v>
      </c>
    </row>
    <row r="4047" spans="1:6" x14ac:dyDescent="0.25">
      <c r="A4047" s="182">
        <v>40008420</v>
      </c>
      <c r="B4047" s="182" t="s">
        <v>4133</v>
      </c>
      <c r="C4047" s="182" t="s">
        <v>224</v>
      </c>
      <c r="D4047" s="182" t="s">
        <v>306</v>
      </c>
      <c r="E4047" s="182" t="s">
        <v>307</v>
      </c>
      <c r="F4047" s="182" t="s">
        <v>307</v>
      </c>
    </row>
    <row r="4048" spans="1:6" x14ac:dyDescent="0.25">
      <c r="A4048" s="182">
        <v>40420278</v>
      </c>
      <c r="B4048" s="182" t="s">
        <v>4134</v>
      </c>
      <c r="C4048" s="182" t="s">
        <v>231</v>
      </c>
      <c r="D4048" s="182" t="s">
        <v>236</v>
      </c>
      <c r="E4048" s="182" t="s">
        <v>237</v>
      </c>
      <c r="F4048" s="182" t="s">
        <v>237</v>
      </c>
    </row>
    <row r="4049" spans="1:6" x14ac:dyDescent="0.25">
      <c r="A4049" s="182">
        <v>40003365</v>
      </c>
      <c r="B4049" s="182" t="s">
        <v>4135</v>
      </c>
      <c r="C4049" s="182" t="s">
        <v>224</v>
      </c>
      <c r="D4049" s="182" t="s">
        <v>309</v>
      </c>
      <c r="E4049" s="182" t="s">
        <v>310</v>
      </c>
      <c r="F4049" s="182" t="s">
        <v>310</v>
      </c>
    </row>
    <row r="4050" spans="1:6" x14ac:dyDescent="0.25">
      <c r="A4050" s="182">
        <v>47200054</v>
      </c>
      <c r="B4050" s="182" t="s">
        <v>4136</v>
      </c>
      <c r="C4050" s="182" t="s">
        <v>224</v>
      </c>
      <c r="D4050" s="182" t="s">
        <v>333</v>
      </c>
      <c r="E4050" s="182" t="s">
        <v>334</v>
      </c>
      <c r="F4050" s="182" t="s">
        <v>334</v>
      </c>
    </row>
    <row r="4051" spans="1:6" x14ac:dyDescent="0.25">
      <c r="A4051" s="182">
        <v>40005056</v>
      </c>
      <c r="B4051" s="182" t="s">
        <v>4136</v>
      </c>
      <c r="C4051" s="182" t="s">
        <v>224</v>
      </c>
      <c r="D4051" s="182" t="s">
        <v>333</v>
      </c>
      <c r="E4051" s="182" t="s">
        <v>334</v>
      </c>
      <c r="F4051" s="182" t="s">
        <v>334</v>
      </c>
    </row>
    <row r="4052" spans="1:6" x14ac:dyDescent="0.25">
      <c r="A4052" s="182">
        <v>40009292</v>
      </c>
      <c r="B4052" s="182" t="s">
        <v>4137</v>
      </c>
      <c r="C4052" s="182" t="s">
        <v>224</v>
      </c>
      <c r="D4052" s="182" t="s">
        <v>271</v>
      </c>
      <c r="E4052" s="182" t="s">
        <v>272</v>
      </c>
      <c r="F4052" s="182" t="s">
        <v>272</v>
      </c>
    </row>
    <row r="4053" spans="1:6" x14ac:dyDescent="0.25">
      <c r="A4053" s="182">
        <v>40008642</v>
      </c>
      <c r="B4053" s="182" t="s">
        <v>4138</v>
      </c>
      <c r="C4053" s="182" t="s">
        <v>224</v>
      </c>
      <c r="D4053" s="182" t="s">
        <v>279</v>
      </c>
      <c r="E4053" s="182" t="s">
        <v>280</v>
      </c>
      <c r="F4053" s="182" t="s">
        <v>280</v>
      </c>
    </row>
    <row r="4054" spans="1:6" x14ac:dyDescent="0.25">
      <c r="A4054" s="182">
        <v>40006140</v>
      </c>
      <c r="B4054" s="182" t="s">
        <v>4139</v>
      </c>
      <c r="C4054" s="182" t="s">
        <v>224</v>
      </c>
      <c r="D4054" s="182" t="s">
        <v>265</v>
      </c>
      <c r="E4054" s="182" t="s">
        <v>266</v>
      </c>
      <c r="F4054" s="182" t="s">
        <v>266</v>
      </c>
    </row>
    <row r="4055" spans="1:6" x14ac:dyDescent="0.25">
      <c r="A4055" s="182">
        <v>40004181</v>
      </c>
      <c r="B4055" s="182" t="s">
        <v>4140</v>
      </c>
      <c r="C4055" s="182" t="s">
        <v>224</v>
      </c>
      <c r="D4055" s="182" t="s">
        <v>265</v>
      </c>
      <c r="E4055" s="182" t="s">
        <v>266</v>
      </c>
      <c r="F4055" s="182" t="s">
        <v>266</v>
      </c>
    </row>
    <row r="4056" spans="1:6" x14ac:dyDescent="0.25">
      <c r="A4056" s="182">
        <v>40009446</v>
      </c>
      <c r="B4056" s="182" t="s">
        <v>4141</v>
      </c>
      <c r="C4056" s="182" t="s">
        <v>224</v>
      </c>
      <c r="D4056" s="182" t="s">
        <v>368</v>
      </c>
      <c r="E4056" s="182" t="s">
        <v>369</v>
      </c>
      <c r="F4056" s="182" t="s">
        <v>369</v>
      </c>
    </row>
    <row r="4057" spans="1:6" x14ac:dyDescent="0.25">
      <c r="A4057" s="182">
        <v>40008579</v>
      </c>
      <c r="B4057" s="182" t="s">
        <v>4142</v>
      </c>
      <c r="C4057" s="182" t="s">
        <v>224</v>
      </c>
      <c r="D4057" s="182" t="s">
        <v>268</v>
      </c>
      <c r="E4057" s="182" t="s">
        <v>269</v>
      </c>
      <c r="F4057" s="182" t="s">
        <v>269</v>
      </c>
    </row>
    <row r="4058" spans="1:6" x14ac:dyDescent="0.25">
      <c r="A4058" s="182">
        <v>40009995</v>
      </c>
      <c r="B4058" s="182" t="s">
        <v>4143</v>
      </c>
      <c r="C4058" s="182" t="s">
        <v>224</v>
      </c>
      <c r="D4058" s="182" t="s">
        <v>268</v>
      </c>
      <c r="E4058" s="182" t="s">
        <v>269</v>
      </c>
      <c r="F4058" s="182" t="s">
        <v>269</v>
      </c>
    </row>
    <row r="4059" spans="1:6" x14ac:dyDescent="0.25">
      <c r="A4059" s="182">
        <v>40003140</v>
      </c>
      <c r="B4059" s="182" t="s">
        <v>4143</v>
      </c>
      <c r="C4059" s="182" t="s">
        <v>224</v>
      </c>
      <c r="D4059" s="182" t="s">
        <v>309</v>
      </c>
      <c r="E4059" s="182" t="s">
        <v>310</v>
      </c>
      <c r="F4059" s="182" t="s">
        <v>310</v>
      </c>
    </row>
    <row r="4060" spans="1:6" x14ac:dyDescent="0.25">
      <c r="A4060" s="182">
        <v>40420638</v>
      </c>
      <c r="B4060" s="182" t="s">
        <v>4144</v>
      </c>
      <c r="C4060" s="182" t="s">
        <v>231</v>
      </c>
      <c r="D4060" s="182" t="s">
        <v>236</v>
      </c>
      <c r="E4060" s="182" t="s">
        <v>237</v>
      </c>
      <c r="F4060" s="182" t="s">
        <v>237</v>
      </c>
    </row>
    <row r="4061" spans="1:6" x14ac:dyDescent="0.25">
      <c r="A4061" s="182">
        <v>40005163</v>
      </c>
      <c r="B4061" s="182" t="s">
        <v>4145</v>
      </c>
      <c r="C4061" s="182" t="s">
        <v>224</v>
      </c>
      <c r="D4061" s="182" t="s">
        <v>228</v>
      </c>
      <c r="E4061" s="182" t="s">
        <v>229</v>
      </c>
      <c r="F4061" s="182" t="s">
        <v>229</v>
      </c>
    </row>
    <row r="4062" spans="1:6" x14ac:dyDescent="0.25">
      <c r="A4062" s="182">
        <v>40006862</v>
      </c>
      <c r="B4062" s="182" t="s">
        <v>4146</v>
      </c>
      <c r="C4062" s="182" t="s">
        <v>224</v>
      </c>
      <c r="D4062" s="182" t="s">
        <v>309</v>
      </c>
      <c r="E4062" s="182" t="s">
        <v>310</v>
      </c>
      <c r="F4062" s="182" t="s">
        <v>310</v>
      </c>
    </row>
    <row r="4063" spans="1:6" x14ac:dyDescent="0.25">
      <c r="A4063" s="182">
        <v>40005996</v>
      </c>
      <c r="B4063" s="182" t="s">
        <v>4147</v>
      </c>
      <c r="C4063" s="182" t="s">
        <v>224</v>
      </c>
      <c r="D4063" s="182" t="s">
        <v>228</v>
      </c>
      <c r="E4063" s="182" t="s">
        <v>229</v>
      </c>
      <c r="F4063" s="182" t="s">
        <v>229</v>
      </c>
    </row>
    <row r="4064" spans="1:6" x14ac:dyDescent="0.25">
      <c r="A4064" s="182">
        <v>40002809</v>
      </c>
      <c r="B4064" s="182" t="s">
        <v>4148</v>
      </c>
      <c r="C4064" s="182" t="s">
        <v>224</v>
      </c>
      <c r="D4064" s="182" t="s">
        <v>363</v>
      </c>
      <c r="E4064" s="182" t="s">
        <v>364</v>
      </c>
      <c r="F4064" s="182" t="s">
        <v>364</v>
      </c>
    </row>
    <row r="4065" spans="1:6" x14ac:dyDescent="0.25">
      <c r="A4065" s="182">
        <v>40001379</v>
      </c>
      <c r="B4065" s="182" t="s">
        <v>4149</v>
      </c>
      <c r="C4065" s="182" t="s">
        <v>224</v>
      </c>
      <c r="D4065" s="182" t="s">
        <v>249</v>
      </c>
      <c r="E4065" s="182" t="s">
        <v>250</v>
      </c>
      <c r="F4065" s="182" t="s">
        <v>250</v>
      </c>
    </row>
    <row r="4066" spans="1:6" x14ac:dyDescent="0.25">
      <c r="A4066" s="182">
        <v>40006178</v>
      </c>
      <c r="B4066" s="182" t="s">
        <v>4150</v>
      </c>
      <c r="C4066" s="182" t="s">
        <v>224</v>
      </c>
      <c r="D4066" s="182" t="s">
        <v>303</v>
      </c>
      <c r="E4066" s="182" t="s">
        <v>304</v>
      </c>
      <c r="F4066" s="182" t="s">
        <v>304</v>
      </c>
    </row>
    <row r="4067" spans="1:6" x14ac:dyDescent="0.25">
      <c r="A4067" s="182">
        <v>40007678</v>
      </c>
      <c r="B4067" s="182" t="s">
        <v>4151</v>
      </c>
      <c r="C4067" s="182" t="s">
        <v>224</v>
      </c>
      <c r="D4067" s="182" t="s">
        <v>303</v>
      </c>
      <c r="E4067" s="182" t="s">
        <v>304</v>
      </c>
      <c r="F4067" s="182" t="s">
        <v>304</v>
      </c>
    </row>
    <row r="4068" spans="1:6" x14ac:dyDescent="0.25">
      <c r="A4068" s="182">
        <v>40007951</v>
      </c>
      <c r="B4068" s="182" t="s">
        <v>4152</v>
      </c>
      <c r="C4068" s="182" t="s">
        <v>224</v>
      </c>
      <c r="D4068" s="182" t="s">
        <v>249</v>
      </c>
      <c r="E4068" s="182" t="s">
        <v>250</v>
      </c>
      <c r="F4068" s="182" t="s">
        <v>250</v>
      </c>
    </row>
    <row r="4069" spans="1:6" x14ac:dyDescent="0.25">
      <c r="A4069" s="182">
        <v>40007217</v>
      </c>
      <c r="B4069" s="182" t="s">
        <v>4153</v>
      </c>
      <c r="C4069" s="182" t="s">
        <v>224</v>
      </c>
      <c r="D4069" s="182" t="s">
        <v>249</v>
      </c>
      <c r="E4069" s="182" t="s">
        <v>250</v>
      </c>
      <c r="F4069" s="182" t="s">
        <v>250</v>
      </c>
    </row>
    <row r="4070" spans="1:6" x14ac:dyDescent="0.25">
      <c r="A4070" s="182">
        <v>40009890</v>
      </c>
      <c r="B4070" s="182" t="s">
        <v>4154</v>
      </c>
      <c r="C4070" s="182" t="s">
        <v>224</v>
      </c>
      <c r="D4070" s="182" t="s">
        <v>249</v>
      </c>
      <c r="E4070" s="182" t="s">
        <v>250</v>
      </c>
      <c r="F4070" s="182" t="s">
        <v>250</v>
      </c>
    </row>
    <row r="4071" spans="1:6" x14ac:dyDescent="0.25">
      <c r="A4071" s="182">
        <v>40424391</v>
      </c>
      <c r="B4071" s="182" t="s">
        <v>4155</v>
      </c>
      <c r="C4071" s="182" t="s">
        <v>231</v>
      </c>
      <c r="D4071" s="182" t="s">
        <v>232</v>
      </c>
      <c r="E4071" s="182" t="s">
        <v>233</v>
      </c>
      <c r="F4071" s="182" t="s">
        <v>233</v>
      </c>
    </row>
    <row r="4072" spans="1:6" x14ac:dyDescent="0.25">
      <c r="A4072" s="182">
        <v>40009179</v>
      </c>
      <c r="B4072" s="182" t="s">
        <v>4156</v>
      </c>
      <c r="C4072" s="182" t="s">
        <v>224</v>
      </c>
      <c r="D4072" s="182" t="s">
        <v>303</v>
      </c>
      <c r="E4072" s="182" t="s">
        <v>304</v>
      </c>
      <c r="F4072" s="182" t="s">
        <v>304</v>
      </c>
    </row>
    <row r="4073" spans="1:6" x14ac:dyDescent="0.25">
      <c r="A4073" s="182">
        <v>40007067</v>
      </c>
      <c r="B4073" s="182" t="s">
        <v>4157</v>
      </c>
      <c r="C4073" s="182" t="s">
        <v>224</v>
      </c>
      <c r="D4073" s="182" t="s">
        <v>249</v>
      </c>
      <c r="E4073" s="182" t="s">
        <v>250</v>
      </c>
      <c r="F4073" s="182" t="s">
        <v>250</v>
      </c>
    </row>
    <row r="4074" spans="1:6" x14ac:dyDescent="0.25">
      <c r="A4074" s="182">
        <v>40009767</v>
      </c>
      <c r="B4074" s="182" t="s">
        <v>4158</v>
      </c>
      <c r="C4074" s="182" t="s">
        <v>224</v>
      </c>
      <c r="D4074" s="182" t="s">
        <v>309</v>
      </c>
      <c r="E4074" s="182" t="s">
        <v>310</v>
      </c>
      <c r="F4074" s="182" t="s">
        <v>310</v>
      </c>
    </row>
    <row r="4075" spans="1:6" x14ac:dyDescent="0.25">
      <c r="A4075" s="182">
        <v>40000258</v>
      </c>
      <c r="B4075" s="182" t="s">
        <v>4159</v>
      </c>
      <c r="C4075" s="182" t="s">
        <v>224</v>
      </c>
      <c r="D4075" s="182" t="s">
        <v>279</v>
      </c>
      <c r="E4075" s="182" t="s">
        <v>280</v>
      </c>
      <c r="F4075" s="182" t="s">
        <v>280</v>
      </c>
    </row>
    <row r="4076" spans="1:6" x14ac:dyDescent="0.25">
      <c r="A4076" s="182">
        <v>40000154</v>
      </c>
      <c r="B4076" s="182" t="s">
        <v>4160</v>
      </c>
      <c r="C4076" s="182" t="s">
        <v>224</v>
      </c>
      <c r="D4076" s="182" t="s">
        <v>279</v>
      </c>
      <c r="E4076" s="182" t="s">
        <v>280</v>
      </c>
      <c r="F4076" s="182" t="s">
        <v>280</v>
      </c>
    </row>
    <row r="4077" spans="1:6" x14ac:dyDescent="0.25">
      <c r="A4077" s="182">
        <v>40003562</v>
      </c>
      <c r="B4077" s="182" t="s">
        <v>4161</v>
      </c>
      <c r="C4077" s="182" t="s">
        <v>224</v>
      </c>
      <c r="D4077" s="182" t="s">
        <v>277</v>
      </c>
      <c r="E4077" s="182" t="s">
        <v>278</v>
      </c>
      <c r="F4077" s="182" t="s">
        <v>278</v>
      </c>
    </row>
    <row r="4078" spans="1:6" x14ac:dyDescent="0.25">
      <c r="A4078" s="182">
        <v>40003987</v>
      </c>
      <c r="B4078" s="182" t="s">
        <v>4162</v>
      </c>
      <c r="C4078" s="182" t="s">
        <v>224</v>
      </c>
      <c r="D4078" s="182" t="s">
        <v>392</v>
      </c>
      <c r="E4078" s="182" t="s">
        <v>393</v>
      </c>
      <c r="F4078" s="182" t="s">
        <v>393</v>
      </c>
    </row>
    <row r="4079" spans="1:6" x14ac:dyDescent="0.25">
      <c r="A4079" s="182">
        <v>40420694</v>
      </c>
      <c r="B4079" s="182" t="s">
        <v>4163</v>
      </c>
      <c r="C4079" s="182" t="s">
        <v>231</v>
      </c>
      <c r="D4079" s="182" t="s">
        <v>232</v>
      </c>
      <c r="E4079" s="182" t="s">
        <v>233</v>
      </c>
      <c r="F4079" s="182" t="s">
        <v>233</v>
      </c>
    </row>
    <row r="4080" spans="1:6" x14ac:dyDescent="0.25">
      <c r="A4080" s="182">
        <v>40421117</v>
      </c>
      <c r="B4080" s="182" t="s">
        <v>4164</v>
      </c>
      <c r="C4080" s="182" t="s">
        <v>231</v>
      </c>
      <c r="D4080" s="182" t="s">
        <v>232</v>
      </c>
      <c r="E4080" s="182" t="s">
        <v>233</v>
      </c>
      <c r="F4080" s="182" t="s">
        <v>233</v>
      </c>
    </row>
    <row r="4081" spans="1:6" x14ac:dyDescent="0.25">
      <c r="A4081" s="182">
        <v>40000283</v>
      </c>
      <c r="B4081" s="182" t="s">
        <v>4165</v>
      </c>
      <c r="C4081" s="182" t="s">
        <v>224</v>
      </c>
      <c r="D4081" s="182" t="s">
        <v>363</v>
      </c>
      <c r="E4081" s="182" t="s">
        <v>364</v>
      </c>
      <c r="F4081" s="182" t="s">
        <v>364</v>
      </c>
    </row>
    <row r="4082" spans="1:6" x14ac:dyDescent="0.25">
      <c r="A4082" s="182">
        <v>40002898</v>
      </c>
      <c r="B4082" s="182" t="s">
        <v>4166</v>
      </c>
      <c r="C4082" s="182" t="s">
        <v>224</v>
      </c>
      <c r="D4082" s="182" t="s">
        <v>342</v>
      </c>
      <c r="E4082" s="182" t="s">
        <v>343</v>
      </c>
      <c r="F4082" s="182" t="s">
        <v>343</v>
      </c>
    </row>
    <row r="4083" spans="1:6" x14ac:dyDescent="0.25">
      <c r="A4083" s="182">
        <v>40009869</v>
      </c>
      <c r="B4083" s="182" t="s">
        <v>4167</v>
      </c>
      <c r="C4083" s="182" t="s">
        <v>224</v>
      </c>
      <c r="D4083" s="182" t="s">
        <v>228</v>
      </c>
      <c r="E4083" s="182" t="s">
        <v>229</v>
      </c>
      <c r="F4083" s="182" t="s">
        <v>229</v>
      </c>
    </row>
    <row r="4084" spans="1:6" x14ac:dyDescent="0.25">
      <c r="A4084" s="182">
        <v>40009490</v>
      </c>
      <c r="B4084" s="182" t="s">
        <v>4168</v>
      </c>
      <c r="C4084" s="182" t="s">
        <v>224</v>
      </c>
      <c r="D4084" s="182" t="s">
        <v>303</v>
      </c>
      <c r="E4084" s="182" t="s">
        <v>304</v>
      </c>
      <c r="F4084" s="182" t="s">
        <v>304</v>
      </c>
    </row>
    <row r="4085" spans="1:6" x14ac:dyDescent="0.25">
      <c r="A4085" s="182">
        <v>40009019</v>
      </c>
      <c r="B4085" s="182" t="s">
        <v>4169</v>
      </c>
      <c r="C4085" s="182" t="s">
        <v>224</v>
      </c>
      <c r="D4085" s="182" t="s">
        <v>322</v>
      </c>
      <c r="E4085" s="182" t="s">
        <v>323</v>
      </c>
      <c r="F4085" s="182" t="s">
        <v>323</v>
      </c>
    </row>
    <row r="4086" spans="1:6" x14ac:dyDescent="0.25">
      <c r="A4086" s="182">
        <v>40008433</v>
      </c>
      <c r="B4086" s="182" t="s">
        <v>4170</v>
      </c>
      <c r="C4086" s="182" t="s">
        <v>224</v>
      </c>
      <c r="D4086" s="182" t="s">
        <v>277</v>
      </c>
      <c r="E4086" s="182" t="s">
        <v>278</v>
      </c>
      <c r="F4086" s="182" t="s">
        <v>278</v>
      </c>
    </row>
    <row r="4087" spans="1:6" x14ac:dyDescent="0.25">
      <c r="A4087" s="182">
        <v>40002233</v>
      </c>
      <c r="B4087" s="182" t="s">
        <v>4171</v>
      </c>
      <c r="C4087" s="182" t="s">
        <v>224</v>
      </c>
      <c r="D4087" s="182" t="s">
        <v>342</v>
      </c>
      <c r="E4087" s="182" t="s">
        <v>343</v>
      </c>
      <c r="F4087" s="182" t="s">
        <v>343</v>
      </c>
    </row>
    <row r="4088" spans="1:6" x14ac:dyDescent="0.25">
      <c r="A4088" s="182">
        <v>40007800</v>
      </c>
      <c r="B4088" s="182" t="s">
        <v>4172</v>
      </c>
      <c r="C4088" s="182" t="s">
        <v>224</v>
      </c>
      <c r="D4088" s="182" t="s">
        <v>404</v>
      </c>
      <c r="E4088" s="182" t="s">
        <v>405</v>
      </c>
      <c r="F4088" s="182" t="s">
        <v>405</v>
      </c>
    </row>
    <row r="4089" spans="1:6" x14ac:dyDescent="0.25">
      <c r="A4089" s="182">
        <v>40001349</v>
      </c>
      <c r="B4089" s="182" t="s">
        <v>4173</v>
      </c>
      <c r="C4089" s="182" t="s">
        <v>224</v>
      </c>
      <c r="D4089" s="182" t="s">
        <v>249</v>
      </c>
      <c r="E4089" s="182" t="s">
        <v>250</v>
      </c>
      <c r="F4089" s="182" t="s">
        <v>250</v>
      </c>
    </row>
    <row r="4090" spans="1:6" x14ac:dyDescent="0.25">
      <c r="A4090" s="182">
        <v>40005787</v>
      </c>
      <c r="B4090" s="182" t="s">
        <v>4174</v>
      </c>
      <c r="C4090" s="182" t="s">
        <v>224</v>
      </c>
      <c r="D4090" s="182" t="s">
        <v>271</v>
      </c>
      <c r="E4090" s="182" t="s">
        <v>272</v>
      </c>
      <c r="F4090" s="182" t="s">
        <v>272</v>
      </c>
    </row>
    <row r="4091" spans="1:6" x14ac:dyDescent="0.25">
      <c r="A4091" s="182">
        <v>40008629</v>
      </c>
      <c r="B4091" s="182" t="s">
        <v>4175</v>
      </c>
      <c r="C4091" s="182" t="s">
        <v>224</v>
      </c>
      <c r="D4091" s="182" t="s">
        <v>225</v>
      </c>
      <c r="E4091" s="182" t="s">
        <v>226</v>
      </c>
      <c r="F4091" s="182" t="s">
        <v>226</v>
      </c>
    </row>
    <row r="4092" spans="1:6" x14ac:dyDescent="0.25">
      <c r="A4092" s="182">
        <v>40009158</v>
      </c>
      <c r="B4092" s="182" t="s">
        <v>4176</v>
      </c>
      <c r="C4092" s="182" t="s">
        <v>224</v>
      </c>
      <c r="D4092" s="182" t="s">
        <v>322</v>
      </c>
      <c r="E4092" s="182" t="s">
        <v>323</v>
      </c>
      <c r="F4092" s="182" t="s">
        <v>323</v>
      </c>
    </row>
    <row r="4093" spans="1:6" x14ac:dyDescent="0.25">
      <c r="A4093" s="182">
        <v>40009749</v>
      </c>
      <c r="B4093" s="182" t="s">
        <v>4177</v>
      </c>
      <c r="C4093" s="182" t="s">
        <v>224</v>
      </c>
      <c r="D4093" s="182" t="s">
        <v>309</v>
      </c>
      <c r="E4093" s="182" t="s">
        <v>310</v>
      </c>
      <c r="F4093" s="182" t="s">
        <v>310</v>
      </c>
    </row>
    <row r="4094" spans="1:6" x14ac:dyDescent="0.25">
      <c r="A4094" s="182">
        <v>40009438</v>
      </c>
      <c r="B4094" s="182" t="s">
        <v>4178</v>
      </c>
      <c r="C4094" s="182" t="s">
        <v>224</v>
      </c>
      <c r="D4094" s="182" t="s">
        <v>262</v>
      </c>
      <c r="E4094" s="182" t="s">
        <v>263</v>
      </c>
      <c r="F4094" s="182" t="s">
        <v>263</v>
      </c>
    </row>
    <row r="4095" spans="1:6" x14ac:dyDescent="0.25">
      <c r="A4095" s="182">
        <v>40420714</v>
      </c>
      <c r="B4095" s="182" t="s">
        <v>4179</v>
      </c>
      <c r="C4095" s="182" t="s">
        <v>231</v>
      </c>
      <c r="D4095" s="182" t="s">
        <v>285</v>
      </c>
      <c r="E4095" s="182" t="s">
        <v>286</v>
      </c>
      <c r="F4095" s="182" t="s">
        <v>286</v>
      </c>
    </row>
    <row r="4096" spans="1:6" x14ac:dyDescent="0.25">
      <c r="A4096" s="182">
        <v>40421418</v>
      </c>
      <c r="B4096" s="182" t="s">
        <v>4180</v>
      </c>
      <c r="C4096" s="182" t="s">
        <v>231</v>
      </c>
      <c r="D4096" s="182" t="s">
        <v>285</v>
      </c>
      <c r="E4096" s="182" t="s">
        <v>286</v>
      </c>
      <c r="F4096" s="182" t="s">
        <v>286</v>
      </c>
    </row>
    <row r="4097" spans="1:6" x14ac:dyDescent="0.25">
      <c r="A4097" s="182">
        <v>40420872</v>
      </c>
      <c r="B4097" s="182" t="s">
        <v>4181</v>
      </c>
      <c r="C4097" s="182" t="s">
        <v>231</v>
      </c>
      <c r="D4097" s="182" t="s">
        <v>285</v>
      </c>
      <c r="E4097" s="182" t="s">
        <v>286</v>
      </c>
      <c r="F4097" s="182" t="s">
        <v>286</v>
      </c>
    </row>
    <row r="4098" spans="1:6" x14ac:dyDescent="0.25">
      <c r="A4098" s="182">
        <v>40420614</v>
      </c>
      <c r="B4098" s="182" t="s">
        <v>4182</v>
      </c>
      <c r="C4098" s="182" t="s">
        <v>231</v>
      </c>
      <c r="D4098" s="182" t="s">
        <v>242</v>
      </c>
      <c r="E4098" s="182" t="s">
        <v>243</v>
      </c>
      <c r="F4098" s="182" t="s">
        <v>243</v>
      </c>
    </row>
    <row r="4099" spans="1:6" x14ac:dyDescent="0.25">
      <c r="A4099" s="182">
        <v>40421439</v>
      </c>
      <c r="B4099" s="182" t="s">
        <v>4183</v>
      </c>
      <c r="C4099" s="182" t="s">
        <v>231</v>
      </c>
      <c r="D4099" s="182" t="s">
        <v>242</v>
      </c>
      <c r="E4099" s="182" t="s">
        <v>243</v>
      </c>
      <c r="F4099" s="182" t="s">
        <v>243</v>
      </c>
    </row>
    <row r="4100" spans="1:6" x14ac:dyDescent="0.25">
      <c r="A4100" s="182">
        <v>40424343</v>
      </c>
      <c r="B4100" s="182" t="s">
        <v>4184</v>
      </c>
      <c r="C4100" s="182" t="s">
        <v>231</v>
      </c>
      <c r="D4100" s="182" t="s">
        <v>242</v>
      </c>
      <c r="E4100" s="182" t="s">
        <v>243</v>
      </c>
      <c r="F4100" s="182" t="s">
        <v>243</v>
      </c>
    </row>
    <row r="4101" spans="1:6" x14ac:dyDescent="0.25">
      <c r="A4101" s="182">
        <v>40421365</v>
      </c>
      <c r="B4101" s="182" t="s">
        <v>4185</v>
      </c>
      <c r="C4101" s="182" t="s">
        <v>231</v>
      </c>
      <c r="D4101" s="182" t="s">
        <v>285</v>
      </c>
      <c r="E4101" s="182" t="s">
        <v>286</v>
      </c>
      <c r="F4101" s="182" t="s">
        <v>286</v>
      </c>
    </row>
    <row r="4102" spans="1:6" x14ac:dyDescent="0.25">
      <c r="A4102" s="182">
        <v>40004034</v>
      </c>
      <c r="B4102" s="182" t="s">
        <v>4186</v>
      </c>
      <c r="C4102" s="182" t="s">
        <v>224</v>
      </c>
      <c r="D4102" s="182" t="s">
        <v>303</v>
      </c>
      <c r="E4102" s="182" t="s">
        <v>304</v>
      </c>
      <c r="F4102" s="182" t="s">
        <v>304</v>
      </c>
    </row>
    <row r="4103" spans="1:6" x14ac:dyDescent="0.25">
      <c r="A4103" s="182">
        <v>40009720</v>
      </c>
      <c r="B4103" s="182" t="s">
        <v>4187</v>
      </c>
      <c r="C4103" s="182" t="s">
        <v>224</v>
      </c>
      <c r="D4103" s="182" t="s">
        <v>368</v>
      </c>
      <c r="E4103" s="182" t="s">
        <v>369</v>
      </c>
      <c r="F4103" s="182" t="s">
        <v>369</v>
      </c>
    </row>
    <row r="4104" spans="1:6" x14ac:dyDescent="0.25">
      <c r="A4104" s="182">
        <v>40003546</v>
      </c>
      <c r="B4104" s="182" t="s">
        <v>4188</v>
      </c>
      <c r="C4104" s="182" t="s">
        <v>224</v>
      </c>
      <c r="D4104" s="182" t="s">
        <v>279</v>
      </c>
      <c r="E4104" s="182" t="s">
        <v>280</v>
      </c>
      <c r="F4104" s="182" t="s">
        <v>280</v>
      </c>
    </row>
    <row r="4105" spans="1:6" x14ac:dyDescent="0.25">
      <c r="A4105" s="182">
        <v>40009410</v>
      </c>
      <c r="B4105" s="182" t="s">
        <v>4189</v>
      </c>
      <c r="C4105" s="182" t="s">
        <v>224</v>
      </c>
      <c r="D4105" s="182" t="s">
        <v>363</v>
      </c>
      <c r="E4105" s="182" t="s">
        <v>364</v>
      </c>
      <c r="F4105" s="182" t="s">
        <v>364</v>
      </c>
    </row>
    <row r="4106" spans="1:6" x14ac:dyDescent="0.25">
      <c r="A4106" s="182">
        <v>40008698</v>
      </c>
      <c r="B4106" s="182" t="s">
        <v>4190</v>
      </c>
      <c r="C4106" s="182" t="s">
        <v>224</v>
      </c>
      <c r="D4106" s="182" t="s">
        <v>291</v>
      </c>
      <c r="E4106" s="182" t="s">
        <v>292</v>
      </c>
      <c r="F4106" s="182" t="s">
        <v>292</v>
      </c>
    </row>
    <row r="4107" spans="1:6" x14ac:dyDescent="0.25">
      <c r="A4107" s="182">
        <v>40005137</v>
      </c>
      <c r="B4107" s="182" t="s">
        <v>4191</v>
      </c>
      <c r="C4107" s="182" t="s">
        <v>224</v>
      </c>
      <c r="D4107" s="182" t="s">
        <v>333</v>
      </c>
      <c r="E4107" s="182" t="s">
        <v>334</v>
      </c>
      <c r="F4107" s="182" t="s">
        <v>334</v>
      </c>
    </row>
    <row r="4108" spans="1:6" x14ac:dyDescent="0.25">
      <c r="A4108" s="182">
        <v>40009619</v>
      </c>
      <c r="B4108" s="182" t="s">
        <v>4192</v>
      </c>
      <c r="C4108" s="182" t="s">
        <v>224</v>
      </c>
      <c r="D4108" s="182" t="s">
        <v>404</v>
      </c>
      <c r="E4108" s="182" t="s">
        <v>405</v>
      </c>
      <c r="F4108" s="182" t="s">
        <v>405</v>
      </c>
    </row>
    <row r="4109" spans="1:6" x14ac:dyDescent="0.25">
      <c r="A4109" s="182">
        <v>40420354</v>
      </c>
      <c r="B4109" s="182" t="s">
        <v>4193</v>
      </c>
      <c r="C4109" s="182" t="s">
        <v>231</v>
      </c>
      <c r="D4109" s="182" t="s">
        <v>236</v>
      </c>
      <c r="E4109" s="182" t="s">
        <v>237</v>
      </c>
      <c r="F4109" s="182" t="s">
        <v>237</v>
      </c>
    </row>
    <row r="4110" spans="1:6" x14ac:dyDescent="0.25">
      <c r="A4110" s="182">
        <v>40006438</v>
      </c>
      <c r="B4110" s="182" t="s">
        <v>4194</v>
      </c>
      <c r="C4110" s="182" t="s">
        <v>224</v>
      </c>
      <c r="D4110" s="182" t="s">
        <v>228</v>
      </c>
      <c r="E4110" s="182" t="s">
        <v>229</v>
      </c>
      <c r="F4110" s="182" t="s">
        <v>229</v>
      </c>
    </row>
    <row r="4111" spans="1:6" x14ac:dyDescent="0.25">
      <c r="A4111" s="182">
        <v>40001522</v>
      </c>
      <c r="B4111" s="182" t="s">
        <v>4195</v>
      </c>
      <c r="C4111" s="182" t="s">
        <v>224</v>
      </c>
      <c r="D4111" s="182" t="s">
        <v>225</v>
      </c>
      <c r="E4111" s="182" t="s">
        <v>226</v>
      </c>
      <c r="F4111" s="182" t="s">
        <v>226</v>
      </c>
    </row>
    <row r="4112" spans="1:6" x14ac:dyDescent="0.25">
      <c r="A4112" s="182">
        <v>40003514</v>
      </c>
      <c r="B4112" s="182" t="s">
        <v>4196</v>
      </c>
      <c r="C4112" s="182" t="s">
        <v>224</v>
      </c>
      <c r="D4112" s="182" t="s">
        <v>225</v>
      </c>
      <c r="E4112" s="182" t="s">
        <v>226</v>
      </c>
      <c r="F4112" s="182" t="s">
        <v>226</v>
      </c>
    </row>
    <row r="4113" spans="1:6" x14ac:dyDescent="0.25">
      <c r="A4113" s="182">
        <v>40005198</v>
      </c>
      <c r="B4113" s="182" t="s">
        <v>4197</v>
      </c>
      <c r="C4113" s="182" t="s">
        <v>224</v>
      </c>
      <c r="D4113" s="182" t="s">
        <v>279</v>
      </c>
      <c r="E4113" s="182" t="s">
        <v>280</v>
      </c>
      <c r="F4113" s="182" t="s">
        <v>280</v>
      </c>
    </row>
    <row r="4114" spans="1:6" x14ac:dyDescent="0.25">
      <c r="A4114" s="182">
        <v>40002917</v>
      </c>
      <c r="B4114" s="182" t="s">
        <v>4198</v>
      </c>
      <c r="C4114" s="182" t="s">
        <v>224</v>
      </c>
      <c r="D4114" s="182" t="s">
        <v>249</v>
      </c>
      <c r="E4114" s="182" t="s">
        <v>250</v>
      </c>
      <c r="F4114" s="182" t="s">
        <v>250</v>
      </c>
    </row>
    <row r="4115" spans="1:6" x14ac:dyDescent="0.25">
      <c r="A4115" s="182">
        <v>40002884</v>
      </c>
      <c r="B4115" s="182" t="s">
        <v>4199</v>
      </c>
      <c r="C4115" s="182" t="s">
        <v>224</v>
      </c>
      <c r="D4115" s="182" t="s">
        <v>291</v>
      </c>
      <c r="E4115" s="182" t="s">
        <v>292</v>
      </c>
      <c r="F4115" s="182" t="s">
        <v>292</v>
      </c>
    </row>
    <row r="4116" spans="1:6" x14ac:dyDescent="0.25">
      <c r="A4116" s="182">
        <v>40420311</v>
      </c>
      <c r="B4116" s="182" t="s">
        <v>4200</v>
      </c>
      <c r="C4116" s="182" t="s">
        <v>231</v>
      </c>
      <c r="D4116" s="182" t="s">
        <v>236</v>
      </c>
      <c r="E4116" s="182" t="s">
        <v>237</v>
      </c>
      <c r="F4116" s="182" t="s">
        <v>237</v>
      </c>
    </row>
    <row r="4117" spans="1:6" x14ac:dyDescent="0.25">
      <c r="A4117" s="182">
        <v>40004179</v>
      </c>
      <c r="B4117" s="182" t="s">
        <v>4201</v>
      </c>
      <c r="C4117" s="182" t="s">
        <v>224</v>
      </c>
      <c r="D4117" s="182" t="s">
        <v>265</v>
      </c>
      <c r="E4117" s="182" t="s">
        <v>266</v>
      </c>
      <c r="F4117" s="182" t="s">
        <v>266</v>
      </c>
    </row>
    <row r="4118" spans="1:6" x14ac:dyDescent="0.25">
      <c r="A4118" s="182">
        <v>40420639</v>
      </c>
      <c r="B4118" s="182" t="s">
        <v>4202</v>
      </c>
      <c r="C4118" s="182" t="s">
        <v>231</v>
      </c>
      <c r="D4118" s="182" t="s">
        <v>285</v>
      </c>
      <c r="E4118" s="182" t="s">
        <v>286</v>
      </c>
      <c r="F4118" s="182" t="s">
        <v>286</v>
      </c>
    </row>
    <row r="4119" spans="1:6" x14ac:dyDescent="0.25">
      <c r="A4119" s="182">
        <v>40003423</v>
      </c>
      <c r="B4119" s="182" t="s">
        <v>4203</v>
      </c>
      <c r="C4119" s="182" t="s">
        <v>224</v>
      </c>
      <c r="D4119" s="182" t="s">
        <v>404</v>
      </c>
      <c r="E4119" s="182" t="s">
        <v>405</v>
      </c>
      <c r="F4119" s="182" t="s">
        <v>405</v>
      </c>
    </row>
    <row r="4120" spans="1:6" x14ac:dyDescent="0.25">
      <c r="A4120" s="182">
        <v>40009975</v>
      </c>
      <c r="B4120" s="182" t="s">
        <v>4204</v>
      </c>
      <c r="C4120" s="182" t="s">
        <v>224</v>
      </c>
      <c r="D4120" s="182" t="s">
        <v>303</v>
      </c>
      <c r="E4120" s="182" t="s">
        <v>304</v>
      </c>
      <c r="F4120" s="182" t="s">
        <v>304</v>
      </c>
    </row>
    <row r="4121" spans="1:6" x14ac:dyDescent="0.25">
      <c r="A4121" s="182">
        <v>40006948</v>
      </c>
      <c r="B4121" s="182" t="s">
        <v>4205</v>
      </c>
      <c r="C4121" s="182" t="s">
        <v>224</v>
      </c>
      <c r="D4121" s="182" t="s">
        <v>228</v>
      </c>
      <c r="E4121" s="182" t="s">
        <v>229</v>
      </c>
      <c r="F4121" s="182" t="s">
        <v>229</v>
      </c>
    </row>
    <row r="4122" spans="1:6" x14ac:dyDescent="0.25">
      <c r="A4122" s="182">
        <v>40007896</v>
      </c>
      <c r="B4122" s="182" t="s">
        <v>4206</v>
      </c>
      <c r="C4122" s="182" t="s">
        <v>224</v>
      </c>
      <c r="D4122" s="182" t="s">
        <v>342</v>
      </c>
      <c r="E4122" s="182" t="s">
        <v>343</v>
      </c>
      <c r="F4122" s="182" t="s">
        <v>343</v>
      </c>
    </row>
    <row r="4123" spans="1:6" x14ac:dyDescent="0.25">
      <c r="A4123" s="182">
        <v>40009464</v>
      </c>
      <c r="B4123" s="182" t="s">
        <v>4207</v>
      </c>
      <c r="C4123" s="182" t="s">
        <v>224</v>
      </c>
      <c r="D4123" s="182" t="s">
        <v>342</v>
      </c>
      <c r="E4123" s="182" t="s">
        <v>343</v>
      </c>
      <c r="F4123" s="182" t="s">
        <v>343</v>
      </c>
    </row>
    <row r="4124" spans="1:6" x14ac:dyDescent="0.25">
      <c r="A4124" s="182">
        <v>40009608</v>
      </c>
      <c r="B4124" s="182" t="s">
        <v>4208</v>
      </c>
      <c r="C4124" s="182" t="s">
        <v>224</v>
      </c>
      <c r="D4124" s="182" t="s">
        <v>315</v>
      </c>
      <c r="E4124" s="182" t="s">
        <v>316</v>
      </c>
      <c r="F4124" s="182" t="s">
        <v>316</v>
      </c>
    </row>
    <row r="4125" spans="1:6" x14ac:dyDescent="0.25">
      <c r="A4125" s="182">
        <v>40002597</v>
      </c>
      <c r="B4125" s="182" t="s">
        <v>4209</v>
      </c>
      <c r="C4125" s="182" t="s">
        <v>224</v>
      </c>
      <c r="D4125" s="182" t="s">
        <v>342</v>
      </c>
      <c r="E4125" s="182" t="s">
        <v>343</v>
      </c>
      <c r="F4125" s="182" t="s">
        <v>343</v>
      </c>
    </row>
    <row r="4126" spans="1:6" x14ac:dyDescent="0.25">
      <c r="A4126" s="182">
        <v>40004482</v>
      </c>
      <c r="B4126" s="182" t="s">
        <v>4210</v>
      </c>
      <c r="C4126" s="182" t="s">
        <v>224</v>
      </c>
      <c r="D4126" s="182" t="s">
        <v>342</v>
      </c>
      <c r="E4126" s="182" t="s">
        <v>343</v>
      </c>
      <c r="F4126" s="182" t="s">
        <v>343</v>
      </c>
    </row>
    <row r="4127" spans="1:6" x14ac:dyDescent="0.25">
      <c r="A4127" s="182">
        <v>40002260</v>
      </c>
      <c r="B4127" s="182" t="s">
        <v>4211</v>
      </c>
      <c r="C4127" s="182" t="s">
        <v>224</v>
      </c>
      <c r="D4127" s="182" t="s">
        <v>271</v>
      </c>
      <c r="E4127" s="182" t="s">
        <v>272</v>
      </c>
      <c r="F4127" s="182" t="s">
        <v>272</v>
      </c>
    </row>
    <row r="4128" spans="1:6" x14ac:dyDescent="0.25">
      <c r="A4128" s="182">
        <v>40003959</v>
      </c>
      <c r="B4128" s="182" t="s">
        <v>4212</v>
      </c>
      <c r="C4128" s="182" t="s">
        <v>224</v>
      </c>
      <c r="D4128" s="182" t="s">
        <v>256</v>
      </c>
      <c r="E4128" s="182" t="s">
        <v>257</v>
      </c>
      <c r="F4128" s="182" t="s">
        <v>257</v>
      </c>
    </row>
    <row r="4129" spans="1:6" x14ac:dyDescent="0.25">
      <c r="A4129" s="182">
        <v>40003896</v>
      </c>
      <c r="B4129" s="182" t="s">
        <v>4213</v>
      </c>
      <c r="C4129" s="182" t="s">
        <v>224</v>
      </c>
      <c r="D4129" s="182" t="s">
        <v>277</v>
      </c>
      <c r="E4129" s="182" t="s">
        <v>278</v>
      </c>
      <c r="F4129" s="182" t="s">
        <v>278</v>
      </c>
    </row>
    <row r="4130" spans="1:6" x14ac:dyDescent="0.25">
      <c r="A4130" s="182">
        <v>40420671</v>
      </c>
      <c r="B4130" s="182" t="s">
        <v>4214</v>
      </c>
      <c r="C4130" s="182" t="s">
        <v>231</v>
      </c>
      <c r="D4130" s="182" t="s">
        <v>285</v>
      </c>
      <c r="E4130" s="182" t="s">
        <v>286</v>
      </c>
      <c r="F4130" s="182" t="s">
        <v>286</v>
      </c>
    </row>
    <row r="4131" spans="1:6" x14ac:dyDescent="0.25">
      <c r="A4131" s="182">
        <v>40005161</v>
      </c>
      <c r="B4131" s="182" t="s">
        <v>4215</v>
      </c>
      <c r="C4131" s="182" t="s">
        <v>224</v>
      </c>
      <c r="D4131" s="182" t="s">
        <v>322</v>
      </c>
      <c r="E4131" s="182" t="s">
        <v>323</v>
      </c>
      <c r="F4131" s="182" t="s">
        <v>323</v>
      </c>
    </row>
    <row r="4132" spans="1:6" x14ac:dyDescent="0.25">
      <c r="A4132" s="182">
        <v>40002902</v>
      </c>
      <c r="B4132" s="182" t="s">
        <v>4216</v>
      </c>
      <c r="C4132" s="182" t="s">
        <v>224</v>
      </c>
      <c r="D4132" s="182" t="s">
        <v>309</v>
      </c>
      <c r="E4132" s="182" t="s">
        <v>310</v>
      </c>
      <c r="F4132" s="182" t="s">
        <v>310</v>
      </c>
    </row>
    <row r="4133" spans="1:6" x14ac:dyDescent="0.25">
      <c r="A4133" s="182">
        <v>40008769</v>
      </c>
      <c r="B4133" s="182" t="s">
        <v>4217</v>
      </c>
      <c r="C4133" s="182" t="s">
        <v>224</v>
      </c>
      <c r="D4133" s="182" t="s">
        <v>322</v>
      </c>
      <c r="E4133" s="182" t="s">
        <v>323</v>
      </c>
      <c r="F4133" s="182" t="s">
        <v>323</v>
      </c>
    </row>
    <row r="4134" spans="1:6" x14ac:dyDescent="0.25">
      <c r="A4134" s="182">
        <v>40003552</v>
      </c>
      <c r="B4134" s="182" t="s">
        <v>4218</v>
      </c>
      <c r="C4134" s="182" t="s">
        <v>224</v>
      </c>
      <c r="D4134" s="182" t="s">
        <v>342</v>
      </c>
      <c r="E4134" s="182" t="s">
        <v>343</v>
      </c>
      <c r="F4134" s="182" t="s">
        <v>343</v>
      </c>
    </row>
    <row r="4135" spans="1:6" x14ac:dyDescent="0.25">
      <c r="A4135" s="182">
        <v>40006456</v>
      </c>
      <c r="B4135" s="182" t="s">
        <v>4219</v>
      </c>
      <c r="C4135" s="182" t="s">
        <v>224</v>
      </c>
      <c r="D4135" s="182" t="s">
        <v>303</v>
      </c>
      <c r="E4135" s="182" t="s">
        <v>304</v>
      </c>
      <c r="F4135" s="182" t="s">
        <v>304</v>
      </c>
    </row>
    <row r="4136" spans="1:6" x14ac:dyDescent="0.25">
      <c r="A4136" s="182">
        <v>40420910</v>
      </c>
      <c r="B4136" s="182" t="s">
        <v>4220</v>
      </c>
      <c r="C4136" s="182" t="s">
        <v>231</v>
      </c>
      <c r="D4136" s="182" t="s">
        <v>236</v>
      </c>
      <c r="E4136" s="182" t="s">
        <v>237</v>
      </c>
      <c r="F4136" s="182" t="s">
        <v>237</v>
      </c>
    </row>
    <row r="4137" spans="1:6" x14ac:dyDescent="0.25">
      <c r="A4137" s="182">
        <v>40006161</v>
      </c>
      <c r="B4137" s="182" t="s">
        <v>4221</v>
      </c>
      <c r="C4137" s="182" t="s">
        <v>224</v>
      </c>
      <c r="D4137" s="182" t="s">
        <v>315</v>
      </c>
      <c r="E4137" s="182" t="s">
        <v>316</v>
      </c>
      <c r="F4137" s="182" t="s">
        <v>316</v>
      </c>
    </row>
    <row r="4138" spans="1:6" x14ac:dyDescent="0.25">
      <c r="A4138" s="182">
        <v>40008617</v>
      </c>
      <c r="B4138" s="182" t="s">
        <v>4222</v>
      </c>
      <c r="C4138" s="182" t="s">
        <v>224</v>
      </c>
      <c r="D4138" s="182" t="s">
        <v>228</v>
      </c>
      <c r="E4138" s="182" t="s">
        <v>229</v>
      </c>
      <c r="F4138" s="182" t="s">
        <v>229</v>
      </c>
    </row>
    <row r="4139" spans="1:6" x14ac:dyDescent="0.25">
      <c r="A4139" s="182">
        <v>40007599</v>
      </c>
      <c r="B4139" s="182" t="s">
        <v>4223</v>
      </c>
      <c r="C4139" s="182" t="s">
        <v>224</v>
      </c>
      <c r="D4139" s="182" t="s">
        <v>279</v>
      </c>
      <c r="E4139" s="182" t="s">
        <v>280</v>
      </c>
      <c r="F4139" s="182" t="s">
        <v>280</v>
      </c>
    </row>
    <row r="4140" spans="1:6" x14ac:dyDescent="0.25">
      <c r="A4140" s="182">
        <v>47200011</v>
      </c>
      <c r="B4140" s="182" t="s">
        <v>4224</v>
      </c>
      <c r="C4140" s="182" t="s">
        <v>224</v>
      </c>
      <c r="D4140" s="182" t="s">
        <v>277</v>
      </c>
      <c r="E4140" s="182" t="s">
        <v>278</v>
      </c>
      <c r="F4140" s="182" t="s">
        <v>278</v>
      </c>
    </row>
    <row r="4141" spans="1:6" x14ac:dyDescent="0.25">
      <c r="A4141" s="182">
        <v>40005014</v>
      </c>
      <c r="B4141" s="182" t="s">
        <v>4224</v>
      </c>
      <c r="C4141" s="182" t="s">
        <v>224</v>
      </c>
      <c r="D4141" s="182" t="s">
        <v>277</v>
      </c>
      <c r="E4141" s="182" t="s">
        <v>278</v>
      </c>
      <c r="F4141" s="182" t="s">
        <v>278</v>
      </c>
    </row>
    <row r="4142" spans="1:6" x14ac:dyDescent="0.25">
      <c r="A4142" s="182">
        <v>40003801</v>
      </c>
      <c r="B4142" s="182" t="s">
        <v>4225</v>
      </c>
      <c r="C4142" s="182" t="s">
        <v>224</v>
      </c>
      <c r="D4142" s="182" t="s">
        <v>322</v>
      </c>
      <c r="E4142" s="182" t="s">
        <v>323</v>
      </c>
      <c r="F4142" s="182" t="s">
        <v>323</v>
      </c>
    </row>
    <row r="4143" spans="1:6" x14ac:dyDescent="0.25">
      <c r="A4143" s="182">
        <v>40420984</v>
      </c>
      <c r="B4143" s="182" t="s">
        <v>4226</v>
      </c>
      <c r="C4143" s="182" t="s">
        <v>231</v>
      </c>
      <c r="D4143" s="182" t="s">
        <v>232</v>
      </c>
      <c r="E4143" s="182" t="s">
        <v>233</v>
      </c>
      <c r="F4143" s="182" t="s">
        <v>233</v>
      </c>
    </row>
    <row r="4144" spans="1:6" x14ac:dyDescent="0.25">
      <c r="A4144" s="182">
        <v>40008207</v>
      </c>
      <c r="B4144" s="182" t="s">
        <v>4227</v>
      </c>
      <c r="C4144" s="182" t="s">
        <v>224</v>
      </c>
      <c r="D4144" s="182" t="s">
        <v>228</v>
      </c>
      <c r="E4144" s="182" t="s">
        <v>229</v>
      </c>
      <c r="F4144" s="182" t="s">
        <v>229</v>
      </c>
    </row>
    <row r="4145" spans="1:6" x14ac:dyDescent="0.25">
      <c r="A4145" s="182">
        <v>40420282</v>
      </c>
      <c r="B4145" s="182" t="s">
        <v>4228</v>
      </c>
      <c r="C4145" s="182" t="s">
        <v>231</v>
      </c>
      <c r="D4145" s="182" t="s">
        <v>236</v>
      </c>
      <c r="E4145" s="182" t="s">
        <v>237</v>
      </c>
      <c r="F4145" s="182" t="s">
        <v>237</v>
      </c>
    </row>
    <row r="4146" spans="1:6" x14ac:dyDescent="0.25">
      <c r="A4146" s="182">
        <v>40004589</v>
      </c>
      <c r="B4146" s="182" t="s">
        <v>4229</v>
      </c>
      <c r="C4146" s="182" t="s">
        <v>224</v>
      </c>
      <c r="D4146" s="182" t="s">
        <v>271</v>
      </c>
      <c r="E4146" s="182" t="s">
        <v>272</v>
      </c>
      <c r="F4146" s="182" t="s">
        <v>272</v>
      </c>
    </row>
    <row r="4147" spans="1:6" x14ac:dyDescent="0.25">
      <c r="A4147" s="182">
        <v>40002747</v>
      </c>
      <c r="B4147" s="182" t="s">
        <v>4230</v>
      </c>
      <c r="C4147" s="182" t="s">
        <v>224</v>
      </c>
      <c r="D4147" s="182" t="s">
        <v>277</v>
      </c>
      <c r="E4147" s="182" t="s">
        <v>278</v>
      </c>
      <c r="F4147" s="182" t="s">
        <v>278</v>
      </c>
    </row>
    <row r="4148" spans="1:6" x14ac:dyDescent="0.25">
      <c r="A4148" s="182">
        <v>40007665</v>
      </c>
      <c r="B4148" s="182" t="s">
        <v>4231</v>
      </c>
      <c r="C4148" s="182" t="s">
        <v>224</v>
      </c>
      <c r="D4148" s="182" t="s">
        <v>249</v>
      </c>
      <c r="E4148" s="182" t="s">
        <v>250</v>
      </c>
      <c r="F4148" s="182" t="s">
        <v>250</v>
      </c>
    </row>
    <row r="4149" spans="1:6" x14ac:dyDescent="0.25">
      <c r="A4149" s="182">
        <v>40005426</v>
      </c>
      <c r="B4149" s="182" t="s">
        <v>4232</v>
      </c>
      <c r="C4149" s="182" t="s">
        <v>224</v>
      </c>
      <c r="D4149" s="182" t="s">
        <v>252</v>
      </c>
      <c r="E4149" s="182" t="s">
        <v>253</v>
      </c>
      <c r="F4149" s="182" t="s">
        <v>253</v>
      </c>
    </row>
    <row r="4150" spans="1:6" x14ac:dyDescent="0.25">
      <c r="A4150" s="182">
        <v>40421331</v>
      </c>
      <c r="B4150" s="182" t="s">
        <v>4233</v>
      </c>
      <c r="C4150" s="182" t="s">
        <v>231</v>
      </c>
      <c r="D4150" s="182" t="s">
        <v>242</v>
      </c>
      <c r="E4150" s="182" t="s">
        <v>243</v>
      </c>
      <c r="F4150" s="182" t="s">
        <v>243</v>
      </c>
    </row>
    <row r="4151" spans="1:6" x14ac:dyDescent="0.25">
      <c r="A4151" s="182">
        <v>40003549</v>
      </c>
      <c r="B4151" s="182" t="s">
        <v>4234</v>
      </c>
      <c r="C4151" s="182" t="s">
        <v>224</v>
      </c>
      <c r="D4151" s="182" t="s">
        <v>363</v>
      </c>
      <c r="E4151" s="182" t="s">
        <v>364</v>
      </c>
      <c r="F4151" s="182" t="s">
        <v>364</v>
      </c>
    </row>
    <row r="4152" spans="1:6" x14ac:dyDescent="0.25">
      <c r="A4152" s="182">
        <v>40003372</v>
      </c>
      <c r="B4152" s="182" t="s">
        <v>4235</v>
      </c>
      <c r="C4152" s="182" t="s">
        <v>224</v>
      </c>
      <c r="D4152" s="182" t="s">
        <v>265</v>
      </c>
      <c r="E4152" s="182" t="s">
        <v>266</v>
      </c>
      <c r="F4152" s="182" t="s">
        <v>266</v>
      </c>
    </row>
    <row r="4153" spans="1:6" x14ac:dyDescent="0.25">
      <c r="A4153" s="182">
        <v>40003464</v>
      </c>
      <c r="B4153" s="182" t="s">
        <v>4236</v>
      </c>
      <c r="C4153" s="182" t="s">
        <v>224</v>
      </c>
      <c r="D4153" s="182" t="s">
        <v>228</v>
      </c>
      <c r="E4153" s="182" t="s">
        <v>229</v>
      </c>
      <c r="F4153" s="182" t="s">
        <v>229</v>
      </c>
    </row>
    <row r="4154" spans="1:6" x14ac:dyDescent="0.25">
      <c r="A4154" s="182">
        <v>40001773</v>
      </c>
      <c r="B4154" s="182" t="s">
        <v>4237</v>
      </c>
      <c r="C4154" s="182" t="s">
        <v>224</v>
      </c>
      <c r="D4154" s="182" t="s">
        <v>265</v>
      </c>
      <c r="E4154" s="182" t="s">
        <v>266</v>
      </c>
      <c r="F4154" s="182" t="s">
        <v>266</v>
      </c>
    </row>
    <row r="4155" spans="1:6" x14ac:dyDescent="0.25">
      <c r="A4155" s="182">
        <v>40001716</v>
      </c>
      <c r="B4155" s="182" t="s">
        <v>4237</v>
      </c>
      <c r="C4155" s="182" t="s">
        <v>224</v>
      </c>
      <c r="D4155" s="182" t="s">
        <v>404</v>
      </c>
      <c r="E4155" s="182" t="s">
        <v>405</v>
      </c>
      <c r="F4155" s="182" t="s">
        <v>405</v>
      </c>
    </row>
    <row r="4156" spans="1:6" x14ac:dyDescent="0.25">
      <c r="A4156" s="182">
        <v>40000369</v>
      </c>
      <c r="B4156" s="182" t="s">
        <v>4237</v>
      </c>
      <c r="C4156" s="182" t="s">
        <v>224</v>
      </c>
      <c r="D4156" s="182" t="s">
        <v>306</v>
      </c>
      <c r="E4156" s="182" t="s">
        <v>307</v>
      </c>
      <c r="F4156" s="182" t="s">
        <v>307</v>
      </c>
    </row>
    <row r="4157" spans="1:6" x14ac:dyDescent="0.25">
      <c r="A4157" s="182">
        <v>40000261</v>
      </c>
      <c r="B4157" s="182" t="s">
        <v>4237</v>
      </c>
      <c r="C4157" s="182" t="s">
        <v>224</v>
      </c>
      <c r="D4157" s="182" t="s">
        <v>342</v>
      </c>
      <c r="E4157" s="182" t="s">
        <v>343</v>
      </c>
      <c r="F4157" s="182" t="s">
        <v>343</v>
      </c>
    </row>
    <row r="4158" spans="1:6" x14ac:dyDescent="0.25">
      <c r="A4158" s="182">
        <v>40002821</v>
      </c>
      <c r="B4158" s="182" t="s">
        <v>4238</v>
      </c>
      <c r="C4158" s="182" t="s">
        <v>224</v>
      </c>
      <c r="D4158" s="182" t="s">
        <v>265</v>
      </c>
      <c r="E4158" s="182" t="s">
        <v>266</v>
      </c>
      <c r="F4158" s="182" t="s">
        <v>266</v>
      </c>
    </row>
    <row r="4159" spans="1:6" x14ac:dyDescent="0.25">
      <c r="A4159" s="182">
        <v>40006496</v>
      </c>
      <c r="B4159" s="182" t="s">
        <v>4239</v>
      </c>
      <c r="C4159" s="182" t="s">
        <v>224</v>
      </c>
      <c r="D4159" s="182" t="s">
        <v>249</v>
      </c>
      <c r="E4159" s="182" t="s">
        <v>250</v>
      </c>
      <c r="F4159" s="182" t="s">
        <v>250</v>
      </c>
    </row>
    <row r="4160" spans="1:6" x14ac:dyDescent="0.25">
      <c r="A4160" s="182">
        <v>40006545</v>
      </c>
      <c r="B4160" s="182" t="s">
        <v>4240</v>
      </c>
      <c r="C4160" s="182" t="s">
        <v>224</v>
      </c>
      <c r="D4160" s="182" t="s">
        <v>303</v>
      </c>
      <c r="E4160" s="182" t="s">
        <v>304</v>
      </c>
      <c r="F4160" s="182" t="s">
        <v>304</v>
      </c>
    </row>
    <row r="4161" spans="1:6" x14ac:dyDescent="0.25">
      <c r="A4161" s="182">
        <v>40007103</v>
      </c>
      <c r="B4161" s="182" t="s">
        <v>4241</v>
      </c>
      <c r="C4161" s="182" t="s">
        <v>224</v>
      </c>
      <c r="D4161" s="182" t="s">
        <v>262</v>
      </c>
      <c r="E4161" s="182" t="s">
        <v>263</v>
      </c>
      <c r="F4161" s="182" t="s">
        <v>263</v>
      </c>
    </row>
    <row r="4162" spans="1:6" x14ac:dyDescent="0.25">
      <c r="A4162" s="182">
        <v>40424250</v>
      </c>
      <c r="B4162" s="182" t="s">
        <v>4242</v>
      </c>
      <c r="C4162" s="182" t="s">
        <v>231</v>
      </c>
      <c r="D4162" s="182" t="s">
        <v>236</v>
      </c>
      <c r="E4162" s="182" t="s">
        <v>237</v>
      </c>
      <c r="F4162" s="182" t="s">
        <v>237</v>
      </c>
    </row>
    <row r="4163" spans="1:6" x14ac:dyDescent="0.25">
      <c r="A4163" s="182">
        <v>40421511</v>
      </c>
      <c r="B4163" s="182" t="s">
        <v>4243</v>
      </c>
      <c r="C4163" s="182" t="s">
        <v>231</v>
      </c>
      <c r="D4163" s="182" t="s">
        <v>236</v>
      </c>
      <c r="E4163" s="182" t="s">
        <v>237</v>
      </c>
      <c r="F4163" s="182" t="s">
        <v>237</v>
      </c>
    </row>
    <row r="4164" spans="1:6" x14ac:dyDescent="0.25">
      <c r="A4164" s="182">
        <v>40007203</v>
      </c>
      <c r="B4164" s="182" t="s">
        <v>4244</v>
      </c>
      <c r="C4164" s="182" t="s">
        <v>224</v>
      </c>
      <c r="D4164" s="182" t="s">
        <v>333</v>
      </c>
      <c r="E4164" s="182" t="s">
        <v>334</v>
      </c>
      <c r="F4164" s="182" t="s">
        <v>334</v>
      </c>
    </row>
    <row r="4165" spans="1:6" x14ac:dyDescent="0.25">
      <c r="A4165" s="182">
        <v>40008885</v>
      </c>
      <c r="B4165" s="182" t="s">
        <v>4245</v>
      </c>
      <c r="C4165" s="182" t="s">
        <v>224</v>
      </c>
      <c r="D4165" s="182" t="s">
        <v>303</v>
      </c>
      <c r="E4165" s="182" t="s">
        <v>304</v>
      </c>
      <c r="F4165" s="182" t="s">
        <v>304</v>
      </c>
    </row>
    <row r="4166" spans="1:6" x14ac:dyDescent="0.25">
      <c r="A4166" s="182">
        <v>40420454</v>
      </c>
      <c r="B4166" s="182" t="s">
        <v>4246</v>
      </c>
      <c r="C4166" s="182" t="s">
        <v>231</v>
      </c>
      <c r="D4166" s="182" t="s">
        <v>232</v>
      </c>
      <c r="E4166" s="182" t="s">
        <v>233</v>
      </c>
      <c r="F4166" s="182" t="s">
        <v>233</v>
      </c>
    </row>
    <row r="4167" spans="1:6" x14ac:dyDescent="0.25">
      <c r="A4167" s="182">
        <v>40004335</v>
      </c>
      <c r="B4167" s="182" t="s">
        <v>4247</v>
      </c>
      <c r="C4167" s="182" t="s">
        <v>224</v>
      </c>
      <c r="D4167" s="182" t="s">
        <v>271</v>
      </c>
      <c r="E4167" s="182" t="s">
        <v>272</v>
      </c>
      <c r="F4167" s="182" t="s">
        <v>272</v>
      </c>
    </row>
    <row r="4168" spans="1:6" x14ac:dyDescent="0.25">
      <c r="A4168" s="182">
        <v>40005976</v>
      </c>
      <c r="B4168" s="182" t="s">
        <v>4248</v>
      </c>
      <c r="C4168" s="182" t="s">
        <v>224</v>
      </c>
      <c r="D4168" s="182" t="s">
        <v>228</v>
      </c>
      <c r="E4168" s="182" t="s">
        <v>229</v>
      </c>
      <c r="F4168" s="182" t="s">
        <v>229</v>
      </c>
    </row>
    <row r="4169" spans="1:6" x14ac:dyDescent="0.25">
      <c r="A4169" s="182">
        <v>40008806</v>
      </c>
      <c r="B4169" s="182" t="s">
        <v>4249</v>
      </c>
      <c r="C4169" s="182" t="s">
        <v>224</v>
      </c>
      <c r="D4169" s="182" t="s">
        <v>306</v>
      </c>
      <c r="E4169" s="182" t="s">
        <v>307</v>
      </c>
      <c r="F4169" s="182" t="s">
        <v>307</v>
      </c>
    </row>
    <row r="4170" spans="1:6" x14ac:dyDescent="0.25">
      <c r="A4170" s="182">
        <v>40424422</v>
      </c>
      <c r="B4170" s="182" t="s">
        <v>4250</v>
      </c>
      <c r="C4170" s="182" t="s">
        <v>231</v>
      </c>
      <c r="D4170" s="182" t="s">
        <v>242</v>
      </c>
      <c r="E4170" s="182" t="s">
        <v>243</v>
      </c>
      <c r="F4170" s="182" t="s">
        <v>243</v>
      </c>
    </row>
    <row r="4171" spans="1:6" x14ac:dyDescent="0.25">
      <c r="A4171" s="182">
        <v>40421169</v>
      </c>
      <c r="B4171" s="182" t="s">
        <v>4251</v>
      </c>
      <c r="C4171" s="182" t="s">
        <v>231</v>
      </c>
      <c r="D4171" s="182" t="s">
        <v>236</v>
      </c>
      <c r="E4171" s="182" t="s">
        <v>237</v>
      </c>
      <c r="F4171" s="182" t="s">
        <v>237</v>
      </c>
    </row>
    <row r="4172" spans="1:6" x14ac:dyDescent="0.25">
      <c r="A4172" s="182">
        <v>40424386</v>
      </c>
      <c r="B4172" s="182" t="s">
        <v>4252</v>
      </c>
      <c r="C4172" s="182" t="s">
        <v>231</v>
      </c>
      <c r="D4172" s="182" t="s">
        <v>338</v>
      </c>
      <c r="E4172" s="182" t="s">
        <v>339</v>
      </c>
      <c r="F4172" s="182" t="s">
        <v>339</v>
      </c>
    </row>
    <row r="4173" spans="1:6" x14ac:dyDescent="0.25">
      <c r="A4173" s="182">
        <v>40420297</v>
      </c>
      <c r="B4173" s="182" t="s">
        <v>4253</v>
      </c>
      <c r="C4173" s="182" t="s">
        <v>231</v>
      </c>
      <c r="D4173" s="182" t="s">
        <v>236</v>
      </c>
      <c r="E4173" s="182" t="s">
        <v>237</v>
      </c>
      <c r="F4173" s="182" t="s">
        <v>237</v>
      </c>
    </row>
    <row r="4174" spans="1:6" x14ac:dyDescent="0.25">
      <c r="A4174" s="182">
        <v>40000031</v>
      </c>
      <c r="B4174" s="182" t="s">
        <v>4254</v>
      </c>
      <c r="C4174" s="182" t="s">
        <v>224</v>
      </c>
      <c r="D4174" s="182" t="s">
        <v>279</v>
      </c>
      <c r="E4174" s="182" t="s">
        <v>280</v>
      </c>
      <c r="F4174" s="182" t="s">
        <v>280</v>
      </c>
    </row>
    <row r="4175" spans="1:6" x14ac:dyDescent="0.25">
      <c r="A4175" s="182">
        <v>40000303</v>
      </c>
      <c r="B4175" s="182" t="s">
        <v>4255</v>
      </c>
      <c r="C4175" s="182" t="s">
        <v>224</v>
      </c>
      <c r="D4175" s="182" t="s">
        <v>225</v>
      </c>
      <c r="E4175" s="182" t="s">
        <v>226</v>
      </c>
      <c r="F4175" s="182" t="s">
        <v>226</v>
      </c>
    </row>
    <row r="4176" spans="1:6" x14ac:dyDescent="0.25">
      <c r="A4176" s="182">
        <v>40003110</v>
      </c>
      <c r="B4176" s="182" t="s">
        <v>4256</v>
      </c>
      <c r="C4176" s="182" t="s">
        <v>224</v>
      </c>
      <c r="D4176" s="182" t="s">
        <v>363</v>
      </c>
      <c r="E4176" s="182" t="s">
        <v>364</v>
      </c>
      <c r="F4176" s="182" t="s">
        <v>364</v>
      </c>
    </row>
    <row r="4177" spans="1:6" x14ac:dyDescent="0.25">
      <c r="A4177" s="182">
        <v>40007557</v>
      </c>
      <c r="B4177" s="182" t="s">
        <v>4257</v>
      </c>
      <c r="C4177" s="182" t="s">
        <v>224</v>
      </c>
      <c r="D4177" s="182" t="s">
        <v>262</v>
      </c>
      <c r="E4177" s="182" t="s">
        <v>263</v>
      </c>
      <c r="F4177" s="182" t="s">
        <v>263</v>
      </c>
    </row>
    <row r="4178" spans="1:6" x14ac:dyDescent="0.25">
      <c r="A4178" s="182">
        <v>40009314</v>
      </c>
      <c r="B4178" s="182" t="s">
        <v>4258</v>
      </c>
      <c r="C4178" s="182" t="s">
        <v>224</v>
      </c>
      <c r="D4178" s="182" t="s">
        <v>569</v>
      </c>
      <c r="E4178" s="182" t="s">
        <v>570</v>
      </c>
      <c r="F4178" s="182" t="s">
        <v>570</v>
      </c>
    </row>
    <row r="4179" spans="1:6" x14ac:dyDescent="0.25">
      <c r="A4179" s="182">
        <v>40420316</v>
      </c>
      <c r="B4179" s="182" t="s">
        <v>4259</v>
      </c>
      <c r="C4179" s="182" t="s">
        <v>231</v>
      </c>
      <c r="D4179" s="182" t="s">
        <v>236</v>
      </c>
      <c r="E4179" s="182" t="s">
        <v>237</v>
      </c>
      <c r="F4179" s="182" t="s">
        <v>237</v>
      </c>
    </row>
    <row r="4180" spans="1:6" x14ac:dyDescent="0.25">
      <c r="A4180" s="182">
        <v>40007327</v>
      </c>
      <c r="B4180" s="182" t="s">
        <v>4260</v>
      </c>
      <c r="C4180" s="182" t="s">
        <v>224</v>
      </c>
      <c r="D4180" s="182" t="s">
        <v>271</v>
      </c>
      <c r="E4180" s="182" t="s">
        <v>272</v>
      </c>
      <c r="F4180" s="182" t="s">
        <v>272</v>
      </c>
    </row>
    <row r="4181" spans="1:6" x14ac:dyDescent="0.25">
      <c r="A4181" s="182">
        <v>40007229</v>
      </c>
      <c r="B4181" s="182" t="s">
        <v>4261</v>
      </c>
      <c r="C4181" s="182" t="s">
        <v>224</v>
      </c>
      <c r="D4181" s="182" t="s">
        <v>277</v>
      </c>
      <c r="E4181" s="182" t="s">
        <v>278</v>
      </c>
      <c r="F4181" s="182" t="s">
        <v>278</v>
      </c>
    </row>
    <row r="4182" spans="1:6" x14ac:dyDescent="0.25">
      <c r="A4182" s="182">
        <v>40006771</v>
      </c>
      <c r="B4182" s="182" t="s">
        <v>4262</v>
      </c>
      <c r="C4182" s="182" t="s">
        <v>224</v>
      </c>
      <c r="D4182" s="182" t="s">
        <v>333</v>
      </c>
      <c r="E4182" s="182" t="s">
        <v>334</v>
      </c>
      <c r="F4182" s="182" t="s">
        <v>334</v>
      </c>
    </row>
    <row r="4183" spans="1:6" x14ac:dyDescent="0.25">
      <c r="A4183" s="182">
        <v>40002719</v>
      </c>
      <c r="B4183" s="182" t="s">
        <v>4263</v>
      </c>
      <c r="C4183" s="182" t="s">
        <v>224</v>
      </c>
      <c r="D4183" s="182" t="s">
        <v>363</v>
      </c>
      <c r="E4183" s="182" t="s">
        <v>364</v>
      </c>
      <c r="F4183" s="182" t="s">
        <v>364</v>
      </c>
    </row>
    <row r="4184" spans="1:6" x14ac:dyDescent="0.25">
      <c r="A4184" s="182">
        <v>40005304</v>
      </c>
      <c r="B4184" s="182" t="s">
        <v>4264</v>
      </c>
      <c r="C4184" s="182" t="s">
        <v>224</v>
      </c>
      <c r="D4184" s="182" t="s">
        <v>363</v>
      </c>
      <c r="E4184" s="182" t="s">
        <v>364</v>
      </c>
      <c r="F4184" s="182" t="s">
        <v>364</v>
      </c>
    </row>
    <row r="4185" spans="1:6" x14ac:dyDescent="0.25">
      <c r="A4185" s="182">
        <v>40006311</v>
      </c>
      <c r="B4185" s="182" t="s">
        <v>4265</v>
      </c>
      <c r="C4185" s="182" t="s">
        <v>224</v>
      </c>
      <c r="D4185" s="182" t="s">
        <v>225</v>
      </c>
      <c r="E4185" s="182" t="s">
        <v>226</v>
      </c>
      <c r="F4185" s="182" t="s">
        <v>226</v>
      </c>
    </row>
    <row r="4186" spans="1:6" x14ac:dyDescent="0.25">
      <c r="A4186" s="182">
        <v>40009941</v>
      </c>
      <c r="B4186" s="182" t="s">
        <v>4266</v>
      </c>
      <c r="C4186" s="182" t="s">
        <v>224</v>
      </c>
      <c r="D4186" s="182" t="s">
        <v>392</v>
      </c>
      <c r="E4186" s="182" t="s">
        <v>393</v>
      </c>
      <c r="F4186" s="182" t="s">
        <v>393</v>
      </c>
    </row>
    <row r="4187" spans="1:6" x14ac:dyDescent="0.25">
      <c r="A4187" s="182">
        <v>40008921</v>
      </c>
      <c r="B4187" s="182" t="s">
        <v>4267</v>
      </c>
      <c r="C4187" s="182" t="s">
        <v>224</v>
      </c>
      <c r="D4187" s="182" t="s">
        <v>249</v>
      </c>
      <c r="E4187" s="182" t="s">
        <v>250</v>
      </c>
      <c r="F4187" s="182" t="s">
        <v>250</v>
      </c>
    </row>
    <row r="4188" spans="1:6" x14ac:dyDescent="0.25">
      <c r="A4188" s="182">
        <v>40001667</v>
      </c>
      <c r="B4188" s="182" t="s">
        <v>4268</v>
      </c>
      <c r="C4188" s="182" t="s">
        <v>224</v>
      </c>
      <c r="D4188" s="182" t="s">
        <v>333</v>
      </c>
      <c r="E4188" s="182" t="s">
        <v>334</v>
      </c>
      <c r="F4188" s="182" t="s">
        <v>334</v>
      </c>
    </row>
    <row r="4189" spans="1:6" x14ac:dyDescent="0.25">
      <c r="A4189" s="182">
        <v>40009130</v>
      </c>
      <c r="B4189" s="182" t="s">
        <v>4269</v>
      </c>
      <c r="C4189" s="182" t="s">
        <v>224</v>
      </c>
      <c r="D4189" s="182" t="s">
        <v>249</v>
      </c>
      <c r="E4189" s="182" t="s">
        <v>250</v>
      </c>
      <c r="F4189" s="182" t="s">
        <v>250</v>
      </c>
    </row>
    <row r="4190" spans="1:6" x14ac:dyDescent="0.25">
      <c r="A4190" s="182">
        <v>40007799</v>
      </c>
      <c r="B4190" s="182" t="s">
        <v>4270</v>
      </c>
      <c r="C4190" s="182" t="s">
        <v>224</v>
      </c>
      <c r="D4190" s="182" t="s">
        <v>303</v>
      </c>
      <c r="E4190" s="182" t="s">
        <v>304</v>
      </c>
      <c r="F4190" s="182" t="s">
        <v>304</v>
      </c>
    </row>
    <row r="4191" spans="1:6" x14ac:dyDescent="0.25">
      <c r="A4191" s="182">
        <v>40009439</v>
      </c>
      <c r="B4191" s="182" t="s">
        <v>4271</v>
      </c>
      <c r="C4191" s="182" t="s">
        <v>224</v>
      </c>
      <c r="D4191" s="182" t="s">
        <v>322</v>
      </c>
      <c r="E4191" s="182" t="s">
        <v>323</v>
      </c>
      <c r="F4191" s="182" t="s">
        <v>323</v>
      </c>
    </row>
    <row r="4192" spans="1:6" x14ac:dyDescent="0.25">
      <c r="A4192" s="182">
        <v>40000032</v>
      </c>
      <c r="B4192" s="182" t="s">
        <v>4272</v>
      </c>
      <c r="C4192" s="182" t="s">
        <v>224</v>
      </c>
      <c r="D4192" s="182" t="s">
        <v>363</v>
      </c>
      <c r="E4192" s="182" t="s">
        <v>364</v>
      </c>
      <c r="F4192" s="182" t="s">
        <v>364</v>
      </c>
    </row>
    <row r="4193" spans="1:6" x14ac:dyDescent="0.25">
      <c r="A4193" s="182">
        <v>40000252</v>
      </c>
      <c r="B4193" s="182" t="s">
        <v>4273</v>
      </c>
      <c r="C4193" s="182" t="s">
        <v>224</v>
      </c>
      <c r="D4193" s="182" t="s">
        <v>363</v>
      </c>
      <c r="E4193" s="182" t="s">
        <v>364</v>
      </c>
      <c r="F4193" s="182" t="s">
        <v>364</v>
      </c>
    </row>
    <row r="4194" spans="1:6" x14ac:dyDescent="0.25">
      <c r="A4194" s="182">
        <v>40001441</v>
      </c>
      <c r="B4194" s="182" t="s">
        <v>4274</v>
      </c>
      <c r="C4194" s="182" t="s">
        <v>224</v>
      </c>
      <c r="D4194" s="182" t="s">
        <v>342</v>
      </c>
      <c r="E4194" s="182" t="s">
        <v>343</v>
      </c>
      <c r="F4194" s="182" t="s">
        <v>343</v>
      </c>
    </row>
    <row r="4195" spans="1:6" x14ac:dyDescent="0.25">
      <c r="A4195" s="182">
        <v>40000100</v>
      </c>
      <c r="B4195" s="182" t="s">
        <v>4275</v>
      </c>
      <c r="C4195" s="182" t="s">
        <v>224</v>
      </c>
      <c r="D4195" s="182" t="s">
        <v>363</v>
      </c>
      <c r="E4195" s="182" t="s">
        <v>364</v>
      </c>
      <c r="F4195" s="182" t="s">
        <v>364</v>
      </c>
    </row>
    <row r="4196" spans="1:6" x14ac:dyDescent="0.25">
      <c r="A4196" s="182">
        <v>40000033</v>
      </c>
      <c r="B4196" s="182" t="s">
        <v>4276</v>
      </c>
      <c r="C4196" s="182" t="s">
        <v>224</v>
      </c>
      <c r="D4196" s="182" t="s">
        <v>363</v>
      </c>
      <c r="E4196" s="182" t="s">
        <v>364</v>
      </c>
      <c r="F4196" s="182" t="s">
        <v>364</v>
      </c>
    </row>
    <row r="4197" spans="1:6" x14ac:dyDescent="0.25">
      <c r="A4197" s="182">
        <v>40008456</v>
      </c>
      <c r="B4197" s="182" t="s">
        <v>4277</v>
      </c>
      <c r="C4197" s="182" t="s">
        <v>224</v>
      </c>
      <c r="D4197" s="182" t="s">
        <v>303</v>
      </c>
      <c r="E4197" s="182" t="s">
        <v>304</v>
      </c>
      <c r="F4197" s="182" t="s">
        <v>304</v>
      </c>
    </row>
    <row r="4198" spans="1:6" x14ac:dyDescent="0.25">
      <c r="A4198" s="182">
        <v>40002695</v>
      </c>
      <c r="B4198" s="182" t="s">
        <v>4278</v>
      </c>
      <c r="C4198" s="182" t="s">
        <v>224</v>
      </c>
      <c r="D4198" s="182" t="s">
        <v>368</v>
      </c>
      <c r="E4198" s="182" t="s">
        <v>369</v>
      </c>
      <c r="F4198" s="182" t="s">
        <v>369</v>
      </c>
    </row>
    <row r="4199" spans="1:6" x14ac:dyDescent="0.25">
      <c r="A4199" s="182">
        <v>40006939</v>
      </c>
      <c r="B4199" s="182" t="s">
        <v>4279</v>
      </c>
      <c r="C4199" s="182" t="s">
        <v>224</v>
      </c>
      <c r="D4199" s="182" t="s">
        <v>306</v>
      </c>
      <c r="E4199" s="182" t="s">
        <v>307</v>
      </c>
      <c r="F4199" s="182" t="s">
        <v>307</v>
      </c>
    </row>
    <row r="4200" spans="1:6" x14ac:dyDescent="0.25">
      <c r="A4200" s="182">
        <v>40005605</v>
      </c>
      <c r="B4200" s="182" t="s">
        <v>4280</v>
      </c>
      <c r="C4200" s="182" t="s">
        <v>224</v>
      </c>
      <c r="D4200" s="182" t="s">
        <v>376</v>
      </c>
      <c r="E4200" s="182" t="s">
        <v>377</v>
      </c>
      <c r="F4200" s="182" t="s">
        <v>377</v>
      </c>
    </row>
    <row r="4201" spans="1:6" x14ac:dyDescent="0.25">
      <c r="A4201" s="182">
        <v>40007821</v>
      </c>
      <c r="B4201" s="182" t="s">
        <v>4281</v>
      </c>
      <c r="C4201" s="182" t="s">
        <v>224</v>
      </c>
      <c r="D4201" s="182" t="s">
        <v>249</v>
      </c>
      <c r="E4201" s="182" t="s">
        <v>250</v>
      </c>
      <c r="F4201" s="182" t="s">
        <v>250</v>
      </c>
    </row>
    <row r="4202" spans="1:6" x14ac:dyDescent="0.25">
      <c r="A4202" s="182">
        <v>40005461</v>
      </c>
      <c r="B4202" s="182" t="s">
        <v>4282</v>
      </c>
      <c r="C4202" s="182" t="s">
        <v>224</v>
      </c>
      <c r="D4202" s="182" t="s">
        <v>262</v>
      </c>
      <c r="E4202" s="182" t="s">
        <v>263</v>
      </c>
      <c r="F4202" s="182" t="s">
        <v>263</v>
      </c>
    </row>
    <row r="4203" spans="1:6" x14ac:dyDescent="0.25">
      <c r="A4203" s="182">
        <v>40420695</v>
      </c>
      <c r="B4203" s="182" t="s">
        <v>4283</v>
      </c>
      <c r="C4203" s="182" t="s">
        <v>231</v>
      </c>
      <c r="D4203" s="182" t="s">
        <v>232</v>
      </c>
      <c r="E4203" s="182" t="s">
        <v>233</v>
      </c>
      <c r="F4203" s="182" t="s">
        <v>233</v>
      </c>
    </row>
    <row r="4204" spans="1:6" x14ac:dyDescent="0.25">
      <c r="A4204" s="182">
        <v>40002129</v>
      </c>
      <c r="B4204" s="182" t="s">
        <v>4284</v>
      </c>
      <c r="C4204" s="182" t="s">
        <v>224</v>
      </c>
      <c r="D4204" s="182" t="s">
        <v>309</v>
      </c>
      <c r="E4204" s="182" t="s">
        <v>310</v>
      </c>
      <c r="F4204" s="182" t="s">
        <v>310</v>
      </c>
    </row>
    <row r="4205" spans="1:6" x14ac:dyDescent="0.25">
      <c r="A4205" s="182">
        <v>40008931</v>
      </c>
      <c r="B4205" s="182" t="s">
        <v>4285</v>
      </c>
      <c r="C4205" s="182" t="s">
        <v>224</v>
      </c>
      <c r="D4205" s="182" t="s">
        <v>333</v>
      </c>
      <c r="E4205" s="182" t="s">
        <v>334</v>
      </c>
      <c r="F4205" s="182" t="s">
        <v>334</v>
      </c>
    </row>
    <row r="4206" spans="1:6" x14ac:dyDescent="0.25">
      <c r="A4206" s="182">
        <v>40006404</v>
      </c>
      <c r="B4206" s="182" t="s">
        <v>4286</v>
      </c>
      <c r="C4206" s="182" t="s">
        <v>224</v>
      </c>
      <c r="D4206" s="182" t="s">
        <v>225</v>
      </c>
      <c r="E4206" s="182" t="s">
        <v>226</v>
      </c>
      <c r="F4206" s="182" t="s">
        <v>226</v>
      </c>
    </row>
    <row r="4207" spans="1:6" x14ac:dyDescent="0.25">
      <c r="A4207" s="182">
        <v>40009735</v>
      </c>
      <c r="B4207" s="182" t="s">
        <v>4287</v>
      </c>
      <c r="C4207" s="182" t="s">
        <v>224</v>
      </c>
      <c r="D4207" s="182" t="s">
        <v>262</v>
      </c>
      <c r="E4207" s="182" t="s">
        <v>263</v>
      </c>
      <c r="F4207" s="182" t="s">
        <v>263</v>
      </c>
    </row>
    <row r="4208" spans="1:6" x14ac:dyDescent="0.25">
      <c r="A4208" s="182">
        <v>40001799</v>
      </c>
      <c r="B4208" s="182" t="s">
        <v>4288</v>
      </c>
      <c r="C4208" s="182" t="s">
        <v>224</v>
      </c>
      <c r="D4208" s="182" t="s">
        <v>363</v>
      </c>
      <c r="E4208" s="182" t="s">
        <v>364</v>
      </c>
      <c r="F4208" s="182" t="s">
        <v>364</v>
      </c>
    </row>
    <row r="4209" spans="1:6" x14ac:dyDescent="0.25">
      <c r="A4209" s="182">
        <v>40420558</v>
      </c>
      <c r="B4209" s="182" t="s">
        <v>4289</v>
      </c>
      <c r="C4209" s="182" t="s">
        <v>231</v>
      </c>
      <c r="D4209" s="182" t="s">
        <v>236</v>
      </c>
      <c r="E4209" s="182" t="s">
        <v>237</v>
      </c>
      <c r="F4209" s="182" t="s">
        <v>237</v>
      </c>
    </row>
    <row r="4210" spans="1:6" x14ac:dyDescent="0.25">
      <c r="A4210" s="182">
        <v>40421318</v>
      </c>
      <c r="B4210" s="182" t="s">
        <v>4290</v>
      </c>
      <c r="C4210" s="182" t="s">
        <v>231</v>
      </c>
      <c r="D4210" s="182" t="s">
        <v>232</v>
      </c>
      <c r="E4210" s="182" t="s">
        <v>233</v>
      </c>
      <c r="F4210" s="182" t="s">
        <v>233</v>
      </c>
    </row>
    <row r="4211" spans="1:6" x14ac:dyDescent="0.25">
      <c r="A4211" s="182">
        <v>40006271</v>
      </c>
      <c r="B4211" s="182" t="s">
        <v>4291</v>
      </c>
      <c r="C4211" s="182" t="s">
        <v>224</v>
      </c>
      <c r="D4211" s="182" t="s">
        <v>291</v>
      </c>
      <c r="E4211" s="182" t="s">
        <v>292</v>
      </c>
      <c r="F4211" s="182" t="s">
        <v>292</v>
      </c>
    </row>
    <row r="4212" spans="1:6" x14ac:dyDescent="0.25">
      <c r="A4212" s="182">
        <v>40005259</v>
      </c>
      <c r="B4212" s="182" t="s">
        <v>4292</v>
      </c>
      <c r="C4212" s="182" t="s">
        <v>224</v>
      </c>
      <c r="D4212" s="182" t="s">
        <v>342</v>
      </c>
      <c r="E4212" s="182" t="s">
        <v>343</v>
      </c>
      <c r="F4212" s="182" t="s">
        <v>343</v>
      </c>
    </row>
    <row r="4213" spans="1:6" x14ac:dyDescent="0.25">
      <c r="A4213" s="182">
        <v>40006162</v>
      </c>
      <c r="B4213" s="182" t="s">
        <v>4293</v>
      </c>
      <c r="C4213" s="182" t="s">
        <v>224</v>
      </c>
      <c r="D4213" s="182" t="s">
        <v>315</v>
      </c>
      <c r="E4213" s="182" t="s">
        <v>316</v>
      </c>
      <c r="F4213" s="182" t="s">
        <v>316</v>
      </c>
    </row>
    <row r="4214" spans="1:6" x14ac:dyDescent="0.25">
      <c r="A4214" s="182">
        <v>40006192</v>
      </c>
      <c r="B4214" s="182" t="s">
        <v>4294</v>
      </c>
      <c r="C4214" s="182" t="s">
        <v>224</v>
      </c>
      <c r="D4214" s="182" t="s">
        <v>315</v>
      </c>
      <c r="E4214" s="182" t="s">
        <v>316</v>
      </c>
      <c r="F4214" s="182" t="s">
        <v>316</v>
      </c>
    </row>
    <row r="4215" spans="1:6" x14ac:dyDescent="0.25">
      <c r="A4215" s="182">
        <v>40421180</v>
      </c>
      <c r="B4215" s="182" t="s">
        <v>4295</v>
      </c>
      <c r="C4215" s="182" t="s">
        <v>231</v>
      </c>
      <c r="D4215" s="182" t="s">
        <v>285</v>
      </c>
      <c r="E4215" s="182" t="s">
        <v>286</v>
      </c>
      <c r="F4215" s="182" t="s">
        <v>286</v>
      </c>
    </row>
    <row r="4216" spans="1:6" x14ac:dyDescent="0.25">
      <c r="A4216" s="182">
        <v>40420164</v>
      </c>
      <c r="B4216" s="182" t="s">
        <v>4296</v>
      </c>
      <c r="C4216" s="182" t="s">
        <v>231</v>
      </c>
      <c r="D4216" s="182" t="s">
        <v>232</v>
      </c>
      <c r="E4216" s="182" t="s">
        <v>233</v>
      </c>
      <c r="F4216" s="182" t="s">
        <v>233</v>
      </c>
    </row>
    <row r="4217" spans="1:6" x14ac:dyDescent="0.25">
      <c r="A4217" s="182">
        <v>40004591</v>
      </c>
      <c r="B4217" s="182" t="s">
        <v>4297</v>
      </c>
      <c r="C4217" s="182" t="s">
        <v>224</v>
      </c>
      <c r="D4217" s="182" t="s">
        <v>279</v>
      </c>
      <c r="E4217" s="182" t="s">
        <v>280</v>
      </c>
      <c r="F4217" s="182" t="s">
        <v>280</v>
      </c>
    </row>
    <row r="4218" spans="1:6" x14ac:dyDescent="0.25">
      <c r="A4218" s="182">
        <v>40007747</v>
      </c>
      <c r="B4218" s="182" t="s">
        <v>4298</v>
      </c>
      <c r="C4218" s="182" t="s">
        <v>224</v>
      </c>
      <c r="D4218" s="182" t="s">
        <v>256</v>
      </c>
      <c r="E4218" s="182" t="s">
        <v>257</v>
      </c>
      <c r="F4218" s="182" t="s">
        <v>257</v>
      </c>
    </row>
    <row r="4219" spans="1:6" x14ac:dyDescent="0.25">
      <c r="A4219" s="182">
        <v>40000398</v>
      </c>
      <c r="B4219" s="182" t="s">
        <v>4299</v>
      </c>
      <c r="C4219" s="182" t="s">
        <v>224</v>
      </c>
      <c r="D4219" s="182" t="s">
        <v>225</v>
      </c>
      <c r="E4219" s="182" t="s">
        <v>226</v>
      </c>
      <c r="F4219" s="182" t="s">
        <v>226</v>
      </c>
    </row>
    <row r="4220" spans="1:6" x14ac:dyDescent="0.25">
      <c r="A4220" s="182">
        <v>40000147</v>
      </c>
      <c r="B4220" s="182" t="s">
        <v>4300</v>
      </c>
      <c r="C4220" s="182" t="s">
        <v>224</v>
      </c>
      <c r="D4220" s="182" t="s">
        <v>363</v>
      </c>
      <c r="E4220" s="182" t="s">
        <v>364</v>
      </c>
      <c r="F4220" s="182" t="s">
        <v>364</v>
      </c>
    </row>
    <row r="4221" spans="1:6" x14ac:dyDescent="0.25">
      <c r="A4221" s="182">
        <v>40000075</v>
      </c>
      <c r="B4221" s="182" t="s">
        <v>4301</v>
      </c>
      <c r="C4221" s="182" t="s">
        <v>224</v>
      </c>
      <c r="D4221" s="182" t="s">
        <v>363</v>
      </c>
      <c r="E4221" s="182" t="s">
        <v>364</v>
      </c>
      <c r="F4221" s="182" t="s">
        <v>364</v>
      </c>
    </row>
    <row r="4222" spans="1:6" x14ac:dyDescent="0.25">
      <c r="A4222" s="182">
        <v>40002296</v>
      </c>
      <c r="B4222" s="182" t="s">
        <v>4302</v>
      </c>
      <c r="C4222" s="182" t="s">
        <v>224</v>
      </c>
      <c r="D4222" s="182" t="s">
        <v>363</v>
      </c>
      <c r="E4222" s="182" t="s">
        <v>364</v>
      </c>
      <c r="F4222" s="182" t="s">
        <v>364</v>
      </c>
    </row>
    <row r="4223" spans="1:6" x14ac:dyDescent="0.25">
      <c r="A4223" s="182">
        <v>40007339</v>
      </c>
      <c r="B4223" s="182" t="s">
        <v>4303</v>
      </c>
      <c r="C4223" s="182" t="s">
        <v>224</v>
      </c>
      <c r="D4223" s="182" t="s">
        <v>265</v>
      </c>
      <c r="E4223" s="182" t="s">
        <v>266</v>
      </c>
      <c r="F4223" s="182" t="s">
        <v>266</v>
      </c>
    </row>
    <row r="4224" spans="1:6" x14ac:dyDescent="0.25">
      <c r="A4224" s="182">
        <v>40000296</v>
      </c>
      <c r="B4224" s="182" t="s">
        <v>4304</v>
      </c>
      <c r="C4224" s="182" t="s">
        <v>224</v>
      </c>
      <c r="D4224" s="182" t="s">
        <v>569</v>
      </c>
      <c r="E4224" s="182" t="s">
        <v>570</v>
      </c>
      <c r="F4224" s="182" t="s">
        <v>570</v>
      </c>
    </row>
    <row r="4225" spans="1:6" x14ac:dyDescent="0.25">
      <c r="A4225" s="182">
        <v>40004075</v>
      </c>
      <c r="B4225" s="182" t="s">
        <v>4305</v>
      </c>
      <c r="C4225" s="182" t="s">
        <v>224</v>
      </c>
      <c r="D4225" s="182" t="s">
        <v>249</v>
      </c>
      <c r="E4225" s="182" t="s">
        <v>250</v>
      </c>
      <c r="F4225" s="182" t="s">
        <v>250</v>
      </c>
    </row>
    <row r="4226" spans="1:6" x14ac:dyDescent="0.25">
      <c r="A4226" s="182">
        <v>40007552</v>
      </c>
      <c r="B4226" s="182" t="s">
        <v>4306</v>
      </c>
      <c r="C4226" s="182" t="s">
        <v>224</v>
      </c>
      <c r="D4226" s="182" t="s">
        <v>342</v>
      </c>
      <c r="E4226" s="182" t="s">
        <v>343</v>
      </c>
      <c r="F4226" s="182" t="s">
        <v>343</v>
      </c>
    </row>
    <row r="4227" spans="1:6" x14ac:dyDescent="0.25">
      <c r="A4227" s="182">
        <v>40007761</v>
      </c>
      <c r="B4227" s="182" t="s">
        <v>4307</v>
      </c>
      <c r="C4227" s="182" t="s">
        <v>224</v>
      </c>
      <c r="D4227" s="182" t="s">
        <v>265</v>
      </c>
      <c r="E4227" s="182" t="s">
        <v>266</v>
      </c>
      <c r="F4227" s="182" t="s">
        <v>266</v>
      </c>
    </row>
    <row r="4228" spans="1:6" x14ac:dyDescent="0.25">
      <c r="A4228" s="182">
        <v>40005799</v>
      </c>
      <c r="B4228" s="182" t="s">
        <v>4308</v>
      </c>
      <c r="C4228" s="182" t="s">
        <v>224</v>
      </c>
      <c r="D4228" s="182" t="s">
        <v>265</v>
      </c>
      <c r="E4228" s="182" t="s">
        <v>266</v>
      </c>
      <c r="F4228" s="182" t="s">
        <v>266</v>
      </c>
    </row>
    <row r="4229" spans="1:6" x14ac:dyDescent="0.25">
      <c r="A4229" s="182">
        <v>40002142</v>
      </c>
      <c r="B4229" s="182" t="s">
        <v>4309</v>
      </c>
      <c r="C4229" s="182" t="s">
        <v>224</v>
      </c>
      <c r="D4229" s="182" t="s">
        <v>404</v>
      </c>
      <c r="E4229" s="182" t="s">
        <v>405</v>
      </c>
      <c r="F4229" s="182" t="s">
        <v>405</v>
      </c>
    </row>
    <row r="4230" spans="1:6" x14ac:dyDescent="0.25">
      <c r="A4230" s="182">
        <v>40004299</v>
      </c>
      <c r="B4230" s="182" t="s">
        <v>4310</v>
      </c>
      <c r="C4230" s="182" t="s">
        <v>224</v>
      </c>
      <c r="D4230" s="182" t="s">
        <v>265</v>
      </c>
      <c r="E4230" s="182" t="s">
        <v>266</v>
      </c>
      <c r="F4230" s="182" t="s">
        <v>266</v>
      </c>
    </row>
    <row r="4231" spans="1:6" x14ac:dyDescent="0.25">
      <c r="A4231" s="182">
        <v>40005354</v>
      </c>
      <c r="B4231" s="182" t="s">
        <v>4311</v>
      </c>
      <c r="C4231" s="182" t="s">
        <v>224</v>
      </c>
      <c r="D4231" s="182" t="s">
        <v>265</v>
      </c>
      <c r="E4231" s="182" t="s">
        <v>266</v>
      </c>
      <c r="F4231" s="182" t="s">
        <v>266</v>
      </c>
    </row>
    <row r="4232" spans="1:6" x14ac:dyDescent="0.25">
      <c r="A4232" s="182">
        <v>40007633</v>
      </c>
      <c r="B4232" s="182" t="s">
        <v>4312</v>
      </c>
      <c r="C4232" s="182" t="s">
        <v>224</v>
      </c>
      <c r="D4232" s="182" t="s">
        <v>265</v>
      </c>
      <c r="E4232" s="182" t="s">
        <v>266</v>
      </c>
      <c r="F4232" s="182" t="s">
        <v>266</v>
      </c>
    </row>
    <row r="4233" spans="1:6" x14ac:dyDescent="0.25">
      <c r="A4233" s="182">
        <v>40005226</v>
      </c>
      <c r="B4233" s="182" t="s">
        <v>4313</v>
      </c>
      <c r="C4233" s="182" t="s">
        <v>224</v>
      </c>
      <c r="D4233" s="182" t="s">
        <v>262</v>
      </c>
      <c r="E4233" s="182" t="s">
        <v>263</v>
      </c>
      <c r="F4233" s="182" t="s">
        <v>263</v>
      </c>
    </row>
    <row r="4234" spans="1:6" x14ac:dyDescent="0.25">
      <c r="A4234" s="182">
        <v>40007888</v>
      </c>
      <c r="B4234" s="182" t="s">
        <v>4314</v>
      </c>
      <c r="C4234" s="182" t="s">
        <v>224</v>
      </c>
      <c r="D4234" s="182" t="s">
        <v>256</v>
      </c>
      <c r="E4234" s="182" t="s">
        <v>257</v>
      </c>
      <c r="F4234" s="182" t="s">
        <v>257</v>
      </c>
    </row>
    <row r="4235" spans="1:6" x14ac:dyDescent="0.25">
      <c r="A4235" s="182">
        <v>40009166</v>
      </c>
      <c r="B4235" s="182" t="s">
        <v>4315</v>
      </c>
      <c r="C4235" s="182" t="s">
        <v>224</v>
      </c>
      <c r="D4235" s="182" t="s">
        <v>569</v>
      </c>
      <c r="E4235" s="182" t="s">
        <v>570</v>
      </c>
      <c r="F4235" s="182" t="s">
        <v>570</v>
      </c>
    </row>
    <row r="4236" spans="1:6" x14ac:dyDescent="0.25">
      <c r="A4236" s="182">
        <v>40009262</v>
      </c>
      <c r="B4236" s="182" t="s">
        <v>4316</v>
      </c>
      <c r="C4236" s="182" t="s">
        <v>224</v>
      </c>
      <c r="D4236" s="182" t="s">
        <v>404</v>
      </c>
      <c r="E4236" s="182" t="s">
        <v>405</v>
      </c>
      <c r="F4236" s="182" t="s">
        <v>405</v>
      </c>
    </row>
    <row r="4237" spans="1:6" x14ac:dyDescent="0.25">
      <c r="A4237" s="182">
        <v>40000414</v>
      </c>
      <c r="B4237" s="182" t="s">
        <v>4317</v>
      </c>
      <c r="C4237" s="182" t="s">
        <v>224</v>
      </c>
      <c r="D4237" s="182" t="s">
        <v>252</v>
      </c>
      <c r="E4237" s="182" t="s">
        <v>253</v>
      </c>
      <c r="F4237" s="182" t="s">
        <v>253</v>
      </c>
    </row>
    <row r="4238" spans="1:6" x14ac:dyDescent="0.25">
      <c r="A4238" s="182">
        <v>40003063</v>
      </c>
      <c r="B4238" s="182" t="s">
        <v>4318</v>
      </c>
      <c r="C4238" s="182" t="s">
        <v>224</v>
      </c>
      <c r="D4238" s="182" t="s">
        <v>303</v>
      </c>
      <c r="E4238" s="182" t="s">
        <v>304</v>
      </c>
      <c r="F4238" s="182" t="s">
        <v>304</v>
      </c>
    </row>
    <row r="4239" spans="1:6" x14ac:dyDescent="0.25">
      <c r="A4239" s="182">
        <v>40009789</v>
      </c>
      <c r="B4239" s="182" t="s">
        <v>4319</v>
      </c>
      <c r="C4239" s="182" t="s">
        <v>224</v>
      </c>
      <c r="D4239" s="182" t="s">
        <v>333</v>
      </c>
      <c r="E4239" s="182" t="s">
        <v>334</v>
      </c>
      <c r="F4239" s="182" t="s">
        <v>334</v>
      </c>
    </row>
    <row r="4240" spans="1:6" x14ac:dyDescent="0.25">
      <c r="A4240" s="182">
        <v>40008153</v>
      </c>
      <c r="B4240" s="182" t="s">
        <v>4320</v>
      </c>
      <c r="C4240" s="182" t="s">
        <v>224</v>
      </c>
      <c r="D4240" s="182" t="s">
        <v>309</v>
      </c>
      <c r="E4240" s="182" t="s">
        <v>310</v>
      </c>
      <c r="F4240" s="182" t="s">
        <v>310</v>
      </c>
    </row>
    <row r="4241" spans="1:6" x14ac:dyDescent="0.25">
      <c r="A4241" s="182">
        <v>40009227</v>
      </c>
      <c r="B4241" s="182" t="s">
        <v>4321</v>
      </c>
      <c r="C4241" s="182" t="s">
        <v>224</v>
      </c>
      <c r="D4241" s="182" t="s">
        <v>228</v>
      </c>
      <c r="E4241" s="182" t="s">
        <v>229</v>
      </c>
      <c r="F4241" s="182" t="s">
        <v>229</v>
      </c>
    </row>
    <row r="4242" spans="1:6" x14ac:dyDescent="0.25">
      <c r="A4242" s="182">
        <v>40005524</v>
      </c>
      <c r="B4242" s="182" t="s">
        <v>4322</v>
      </c>
      <c r="C4242" s="182" t="s">
        <v>224</v>
      </c>
      <c r="D4242" s="182" t="s">
        <v>368</v>
      </c>
      <c r="E4242" s="182" t="s">
        <v>369</v>
      </c>
      <c r="F4242" s="182" t="s">
        <v>369</v>
      </c>
    </row>
    <row r="4243" spans="1:6" x14ac:dyDescent="0.25">
      <c r="A4243" s="182">
        <v>40003248</v>
      </c>
      <c r="B4243" s="182" t="s">
        <v>4323</v>
      </c>
      <c r="C4243" s="182" t="s">
        <v>224</v>
      </c>
      <c r="D4243" s="182" t="s">
        <v>342</v>
      </c>
      <c r="E4243" s="182" t="s">
        <v>343</v>
      </c>
      <c r="F4243" s="182" t="s">
        <v>343</v>
      </c>
    </row>
    <row r="4244" spans="1:6" x14ac:dyDescent="0.25">
      <c r="A4244" s="182">
        <v>40006907</v>
      </c>
      <c r="B4244" s="182" t="s">
        <v>4324</v>
      </c>
      <c r="C4244" s="182" t="s">
        <v>224</v>
      </c>
      <c r="D4244" s="182" t="s">
        <v>449</v>
      </c>
      <c r="E4244" s="182" t="s">
        <v>450</v>
      </c>
      <c r="F4244" s="182" t="s">
        <v>450</v>
      </c>
    </row>
    <row r="4245" spans="1:6" x14ac:dyDescent="0.25">
      <c r="A4245" s="182">
        <v>40001611</v>
      </c>
      <c r="B4245" s="182" t="s">
        <v>4325</v>
      </c>
      <c r="C4245" s="182" t="s">
        <v>224</v>
      </c>
      <c r="D4245" s="182" t="s">
        <v>262</v>
      </c>
      <c r="E4245" s="182" t="s">
        <v>263</v>
      </c>
      <c r="F4245" s="182" t="s">
        <v>263</v>
      </c>
    </row>
    <row r="4246" spans="1:6" x14ac:dyDescent="0.25">
      <c r="A4246" s="182">
        <v>40420047</v>
      </c>
      <c r="B4246" s="182" t="s">
        <v>4326</v>
      </c>
      <c r="C4246" s="182" t="s">
        <v>231</v>
      </c>
      <c r="D4246" s="182" t="s">
        <v>236</v>
      </c>
      <c r="E4246" s="182" t="s">
        <v>237</v>
      </c>
      <c r="F4246" s="182" t="s">
        <v>237</v>
      </c>
    </row>
    <row r="4247" spans="1:6" x14ac:dyDescent="0.25">
      <c r="A4247" s="182">
        <v>40008653</v>
      </c>
      <c r="B4247" s="182" t="s">
        <v>4327</v>
      </c>
      <c r="C4247" s="182" t="s">
        <v>224</v>
      </c>
      <c r="D4247" s="182" t="s">
        <v>303</v>
      </c>
      <c r="E4247" s="182" t="s">
        <v>304</v>
      </c>
      <c r="F4247" s="182" t="s">
        <v>304</v>
      </c>
    </row>
    <row r="4248" spans="1:6" x14ac:dyDescent="0.25">
      <c r="A4248" s="182">
        <v>40007715</v>
      </c>
      <c r="B4248" s="182" t="s">
        <v>4328</v>
      </c>
      <c r="C4248" s="182" t="s">
        <v>224</v>
      </c>
      <c r="D4248" s="182" t="s">
        <v>309</v>
      </c>
      <c r="E4248" s="182" t="s">
        <v>310</v>
      </c>
      <c r="F4248" s="182" t="s">
        <v>310</v>
      </c>
    </row>
    <row r="4249" spans="1:6" x14ac:dyDescent="0.25">
      <c r="A4249" s="182">
        <v>40004134</v>
      </c>
      <c r="B4249" s="182" t="s">
        <v>4329</v>
      </c>
      <c r="C4249" s="182" t="s">
        <v>224</v>
      </c>
      <c r="D4249" s="182" t="s">
        <v>262</v>
      </c>
      <c r="E4249" s="182" t="s">
        <v>263</v>
      </c>
      <c r="F4249" s="182" t="s">
        <v>263</v>
      </c>
    </row>
    <row r="4250" spans="1:6" x14ac:dyDescent="0.25">
      <c r="A4250" s="182">
        <v>40005633</v>
      </c>
      <c r="B4250" s="182" t="s">
        <v>4330</v>
      </c>
      <c r="C4250" s="182" t="s">
        <v>224</v>
      </c>
      <c r="D4250" s="182" t="s">
        <v>342</v>
      </c>
      <c r="E4250" s="182" t="s">
        <v>343</v>
      </c>
      <c r="F4250" s="182" t="s">
        <v>343</v>
      </c>
    </row>
    <row r="4251" spans="1:6" x14ac:dyDescent="0.25">
      <c r="A4251" s="182">
        <v>40007439</v>
      </c>
      <c r="B4251" s="182" t="s">
        <v>4331</v>
      </c>
      <c r="C4251" s="182" t="s">
        <v>224</v>
      </c>
      <c r="D4251" s="182" t="s">
        <v>333</v>
      </c>
      <c r="E4251" s="182" t="s">
        <v>334</v>
      </c>
      <c r="F4251" s="182" t="s">
        <v>334</v>
      </c>
    </row>
    <row r="4252" spans="1:6" x14ac:dyDescent="0.25">
      <c r="A4252" s="182">
        <v>40005914</v>
      </c>
      <c r="B4252" s="182" t="s">
        <v>4332</v>
      </c>
      <c r="C4252" s="182" t="s">
        <v>224</v>
      </c>
      <c r="D4252" s="182" t="s">
        <v>262</v>
      </c>
      <c r="E4252" s="182" t="s">
        <v>263</v>
      </c>
      <c r="F4252" s="182" t="s">
        <v>263</v>
      </c>
    </row>
    <row r="4253" spans="1:6" x14ac:dyDescent="0.25">
      <c r="A4253" s="182">
        <v>40001853</v>
      </c>
      <c r="B4253" s="182" t="s">
        <v>4333</v>
      </c>
      <c r="C4253" s="182" t="s">
        <v>224</v>
      </c>
      <c r="D4253" s="182" t="s">
        <v>363</v>
      </c>
      <c r="E4253" s="182" t="s">
        <v>364</v>
      </c>
      <c r="F4253" s="182" t="s">
        <v>364</v>
      </c>
    </row>
    <row r="4254" spans="1:6" x14ac:dyDescent="0.25">
      <c r="A4254" s="182">
        <v>40009781</v>
      </c>
      <c r="B4254" s="182" t="s">
        <v>4334</v>
      </c>
      <c r="C4254" s="182" t="s">
        <v>224</v>
      </c>
      <c r="D4254" s="182" t="s">
        <v>279</v>
      </c>
      <c r="E4254" s="182" t="s">
        <v>280</v>
      </c>
      <c r="F4254" s="182" t="s">
        <v>280</v>
      </c>
    </row>
    <row r="4255" spans="1:6" x14ac:dyDescent="0.25">
      <c r="A4255" s="182">
        <v>40420058</v>
      </c>
      <c r="B4255" s="182" t="s">
        <v>4335</v>
      </c>
      <c r="C4255" s="182" t="s">
        <v>231</v>
      </c>
      <c r="D4255" s="182" t="s">
        <v>236</v>
      </c>
      <c r="E4255" s="182" t="s">
        <v>237</v>
      </c>
      <c r="F4255" s="182" t="s">
        <v>237</v>
      </c>
    </row>
    <row r="4256" spans="1:6" x14ac:dyDescent="0.25">
      <c r="A4256" s="182">
        <v>40002345</v>
      </c>
      <c r="B4256" s="182" t="s">
        <v>4336</v>
      </c>
      <c r="C4256" s="182" t="s">
        <v>224</v>
      </c>
      <c r="D4256" s="182" t="s">
        <v>342</v>
      </c>
      <c r="E4256" s="182" t="s">
        <v>343</v>
      </c>
      <c r="F4256" s="182" t="s">
        <v>343</v>
      </c>
    </row>
    <row r="4257" spans="1:6" x14ac:dyDescent="0.25">
      <c r="A4257" s="182">
        <v>40000863</v>
      </c>
      <c r="B4257" s="182" t="s">
        <v>4337</v>
      </c>
      <c r="C4257" s="182" t="s">
        <v>224</v>
      </c>
      <c r="D4257" s="182" t="s">
        <v>322</v>
      </c>
      <c r="E4257" s="182" t="s">
        <v>323</v>
      </c>
      <c r="F4257" s="182" t="s">
        <v>323</v>
      </c>
    </row>
    <row r="4258" spans="1:6" x14ac:dyDescent="0.25">
      <c r="A4258" s="182">
        <v>40003722</v>
      </c>
      <c r="B4258" s="182" t="s">
        <v>4338</v>
      </c>
      <c r="C4258" s="182" t="s">
        <v>224</v>
      </c>
      <c r="D4258" s="182" t="s">
        <v>322</v>
      </c>
      <c r="E4258" s="182" t="s">
        <v>323</v>
      </c>
      <c r="F4258" s="182" t="s">
        <v>323</v>
      </c>
    </row>
    <row r="4259" spans="1:6" x14ac:dyDescent="0.25">
      <c r="A4259" s="182">
        <v>40001540</v>
      </c>
      <c r="B4259" s="182" t="s">
        <v>4339</v>
      </c>
      <c r="C4259" s="182" t="s">
        <v>224</v>
      </c>
      <c r="D4259" s="182" t="s">
        <v>277</v>
      </c>
      <c r="E4259" s="182" t="s">
        <v>278</v>
      </c>
      <c r="F4259" s="182" t="s">
        <v>278</v>
      </c>
    </row>
    <row r="4260" spans="1:6" x14ac:dyDescent="0.25">
      <c r="A4260" s="182">
        <v>40009088</v>
      </c>
      <c r="B4260" s="182" t="s">
        <v>4340</v>
      </c>
      <c r="C4260" s="182" t="s">
        <v>224</v>
      </c>
      <c r="D4260" s="182" t="s">
        <v>256</v>
      </c>
      <c r="E4260" s="182" t="s">
        <v>257</v>
      </c>
      <c r="F4260" s="182" t="s">
        <v>257</v>
      </c>
    </row>
    <row r="4261" spans="1:6" x14ac:dyDescent="0.25">
      <c r="A4261" s="182">
        <v>40001200</v>
      </c>
      <c r="B4261" s="182" t="s">
        <v>4341</v>
      </c>
      <c r="C4261" s="182" t="s">
        <v>224</v>
      </c>
      <c r="D4261" s="182" t="s">
        <v>322</v>
      </c>
      <c r="E4261" s="182" t="s">
        <v>323</v>
      </c>
      <c r="F4261" s="182" t="s">
        <v>323</v>
      </c>
    </row>
    <row r="4262" spans="1:6" x14ac:dyDescent="0.25">
      <c r="A4262" s="182">
        <v>40006236</v>
      </c>
      <c r="B4262" s="182" t="s">
        <v>4342</v>
      </c>
      <c r="C4262" s="182" t="s">
        <v>224</v>
      </c>
      <c r="D4262" s="182" t="s">
        <v>315</v>
      </c>
      <c r="E4262" s="182" t="s">
        <v>316</v>
      </c>
      <c r="F4262" s="182" t="s">
        <v>316</v>
      </c>
    </row>
    <row r="4263" spans="1:6" x14ac:dyDescent="0.25">
      <c r="A4263" s="182">
        <v>40006694</v>
      </c>
      <c r="B4263" s="182" t="s">
        <v>4343</v>
      </c>
      <c r="C4263" s="182" t="s">
        <v>224</v>
      </c>
      <c r="D4263" s="182" t="s">
        <v>333</v>
      </c>
      <c r="E4263" s="182" t="s">
        <v>334</v>
      </c>
      <c r="F4263" s="182" t="s">
        <v>334</v>
      </c>
    </row>
    <row r="4264" spans="1:6" x14ac:dyDescent="0.25">
      <c r="A4264" s="182">
        <v>40003604</v>
      </c>
      <c r="B4264" s="182" t="s">
        <v>4344</v>
      </c>
      <c r="C4264" s="182" t="s">
        <v>224</v>
      </c>
      <c r="D4264" s="182" t="s">
        <v>342</v>
      </c>
      <c r="E4264" s="182" t="s">
        <v>343</v>
      </c>
      <c r="F4264" s="182" t="s">
        <v>343</v>
      </c>
    </row>
    <row r="4265" spans="1:6" x14ac:dyDescent="0.25">
      <c r="A4265" s="182">
        <v>40001642</v>
      </c>
      <c r="B4265" s="182" t="s">
        <v>4345</v>
      </c>
      <c r="C4265" s="182" t="s">
        <v>224</v>
      </c>
      <c r="D4265" s="182" t="s">
        <v>303</v>
      </c>
      <c r="E4265" s="182" t="s">
        <v>304</v>
      </c>
      <c r="F4265" s="182" t="s">
        <v>304</v>
      </c>
    </row>
    <row r="4266" spans="1:6" x14ac:dyDescent="0.25">
      <c r="A4266" s="182">
        <v>40009855</v>
      </c>
      <c r="B4266" s="182" t="s">
        <v>4346</v>
      </c>
      <c r="C4266" s="182" t="s">
        <v>224</v>
      </c>
      <c r="D4266" s="182" t="s">
        <v>309</v>
      </c>
      <c r="E4266" s="182" t="s">
        <v>310</v>
      </c>
      <c r="F4266" s="182" t="s">
        <v>310</v>
      </c>
    </row>
    <row r="4267" spans="1:6" x14ac:dyDescent="0.25">
      <c r="A4267" s="182">
        <v>40009773</v>
      </c>
      <c r="B4267" s="182" t="s">
        <v>4346</v>
      </c>
      <c r="C4267" s="182" t="s">
        <v>224</v>
      </c>
      <c r="D4267" s="182" t="s">
        <v>309</v>
      </c>
      <c r="E4267" s="182" t="s">
        <v>310</v>
      </c>
      <c r="F4267" s="182" t="s">
        <v>310</v>
      </c>
    </row>
    <row r="4268" spans="1:6" x14ac:dyDescent="0.25">
      <c r="A4268" s="182">
        <v>40003320</v>
      </c>
      <c r="B4268" s="182" t="s">
        <v>4347</v>
      </c>
      <c r="C4268" s="182" t="s">
        <v>224</v>
      </c>
      <c r="D4268" s="182" t="s">
        <v>322</v>
      </c>
      <c r="E4268" s="182" t="s">
        <v>323</v>
      </c>
      <c r="F4268" s="182" t="s">
        <v>323</v>
      </c>
    </row>
    <row r="4269" spans="1:6" x14ac:dyDescent="0.25">
      <c r="A4269" s="182">
        <v>40006313</v>
      </c>
      <c r="B4269" s="182" t="s">
        <v>4348</v>
      </c>
      <c r="C4269" s="182" t="s">
        <v>224</v>
      </c>
      <c r="D4269" s="182" t="s">
        <v>252</v>
      </c>
      <c r="E4269" s="182" t="s">
        <v>253</v>
      </c>
      <c r="F4269" s="182" t="s">
        <v>253</v>
      </c>
    </row>
    <row r="4270" spans="1:6" x14ac:dyDescent="0.25">
      <c r="A4270" s="182">
        <v>40003719</v>
      </c>
      <c r="B4270" s="182" t="s">
        <v>4349</v>
      </c>
      <c r="C4270" s="182" t="s">
        <v>224</v>
      </c>
      <c r="D4270" s="182" t="s">
        <v>333</v>
      </c>
      <c r="E4270" s="182" t="s">
        <v>334</v>
      </c>
      <c r="F4270" s="182" t="s">
        <v>334</v>
      </c>
    </row>
    <row r="4271" spans="1:6" x14ac:dyDescent="0.25">
      <c r="A4271" s="182">
        <v>40003954</v>
      </c>
      <c r="B4271" s="182" t="s">
        <v>4350</v>
      </c>
      <c r="C4271" s="182" t="s">
        <v>224</v>
      </c>
      <c r="D4271" s="182" t="s">
        <v>303</v>
      </c>
      <c r="E4271" s="182" t="s">
        <v>304</v>
      </c>
      <c r="F4271" s="182" t="s">
        <v>304</v>
      </c>
    </row>
    <row r="4272" spans="1:6" x14ac:dyDescent="0.25">
      <c r="A4272" s="182">
        <v>40007156</v>
      </c>
      <c r="B4272" s="182" t="s">
        <v>4351</v>
      </c>
      <c r="C4272" s="182" t="s">
        <v>224</v>
      </c>
      <c r="D4272" s="182" t="s">
        <v>342</v>
      </c>
      <c r="E4272" s="182" t="s">
        <v>343</v>
      </c>
      <c r="F4272" s="182" t="s">
        <v>343</v>
      </c>
    </row>
    <row r="4273" spans="1:6" x14ac:dyDescent="0.25">
      <c r="A4273" s="182">
        <v>40003778</v>
      </c>
      <c r="B4273" s="182" t="s">
        <v>4352</v>
      </c>
      <c r="C4273" s="182" t="s">
        <v>224</v>
      </c>
      <c r="D4273" s="182" t="s">
        <v>277</v>
      </c>
      <c r="E4273" s="182" t="s">
        <v>278</v>
      </c>
      <c r="F4273" s="182" t="s">
        <v>278</v>
      </c>
    </row>
    <row r="4274" spans="1:6" x14ac:dyDescent="0.25">
      <c r="A4274" s="182">
        <v>40003481</v>
      </c>
      <c r="B4274" s="182" t="s">
        <v>4353</v>
      </c>
      <c r="C4274" s="182" t="s">
        <v>224</v>
      </c>
      <c r="D4274" s="182" t="s">
        <v>309</v>
      </c>
      <c r="E4274" s="182" t="s">
        <v>310</v>
      </c>
      <c r="F4274" s="182" t="s">
        <v>310</v>
      </c>
    </row>
    <row r="4275" spans="1:6" x14ac:dyDescent="0.25">
      <c r="A4275" s="182">
        <v>40005925</v>
      </c>
      <c r="B4275" s="182" t="s">
        <v>4354</v>
      </c>
      <c r="C4275" s="182" t="s">
        <v>224</v>
      </c>
      <c r="D4275" s="182" t="s">
        <v>265</v>
      </c>
      <c r="E4275" s="182" t="s">
        <v>266</v>
      </c>
      <c r="F4275" s="182" t="s">
        <v>266</v>
      </c>
    </row>
    <row r="4276" spans="1:6" x14ac:dyDescent="0.25">
      <c r="A4276" s="182">
        <v>40000506</v>
      </c>
      <c r="B4276" s="182" t="s">
        <v>4355</v>
      </c>
      <c r="C4276" s="182" t="s">
        <v>224</v>
      </c>
      <c r="D4276" s="182" t="s">
        <v>279</v>
      </c>
      <c r="E4276" s="182" t="s">
        <v>280</v>
      </c>
      <c r="F4276" s="182" t="s">
        <v>280</v>
      </c>
    </row>
    <row r="4277" spans="1:6" x14ac:dyDescent="0.25">
      <c r="A4277" s="182">
        <v>40003046</v>
      </c>
      <c r="B4277" s="182" t="s">
        <v>4356</v>
      </c>
      <c r="C4277" s="182" t="s">
        <v>224</v>
      </c>
      <c r="D4277" s="182" t="s">
        <v>252</v>
      </c>
      <c r="E4277" s="182" t="s">
        <v>253</v>
      </c>
      <c r="F4277" s="182" t="s">
        <v>253</v>
      </c>
    </row>
    <row r="4278" spans="1:6" x14ac:dyDescent="0.25">
      <c r="A4278" s="182">
        <v>40005989</v>
      </c>
      <c r="B4278" s="182" t="s">
        <v>4357</v>
      </c>
      <c r="C4278" s="182" t="s">
        <v>224</v>
      </c>
      <c r="D4278" s="182" t="s">
        <v>268</v>
      </c>
      <c r="E4278" s="182" t="s">
        <v>269</v>
      </c>
      <c r="F4278" s="182" t="s">
        <v>269</v>
      </c>
    </row>
    <row r="4279" spans="1:6" x14ac:dyDescent="0.25">
      <c r="A4279" s="182">
        <v>40004614</v>
      </c>
      <c r="B4279" s="182" t="s">
        <v>4358</v>
      </c>
      <c r="C4279" s="182" t="s">
        <v>224</v>
      </c>
      <c r="D4279" s="182" t="s">
        <v>225</v>
      </c>
      <c r="E4279" s="182" t="s">
        <v>226</v>
      </c>
      <c r="F4279" s="182" t="s">
        <v>226</v>
      </c>
    </row>
    <row r="4280" spans="1:6" x14ac:dyDescent="0.25">
      <c r="A4280" s="182">
        <v>40006614</v>
      </c>
      <c r="B4280" s="182" t="s">
        <v>4359</v>
      </c>
      <c r="C4280" s="182" t="s">
        <v>224</v>
      </c>
      <c r="D4280" s="182" t="s">
        <v>249</v>
      </c>
      <c r="E4280" s="182" t="s">
        <v>250</v>
      </c>
      <c r="F4280" s="182" t="s">
        <v>250</v>
      </c>
    </row>
    <row r="4281" spans="1:6" x14ac:dyDescent="0.25">
      <c r="A4281" s="182">
        <v>40421199</v>
      </c>
      <c r="B4281" s="182" t="s">
        <v>4360</v>
      </c>
      <c r="C4281" s="182" t="s">
        <v>231</v>
      </c>
      <c r="D4281" s="182" t="s">
        <v>285</v>
      </c>
      <c r="E4281" s="182" t="s">
        <v>286</v>
      </c>
      <c r="F4281" s="182" t="s">
        <v>286</v>
      </c>
    </row>
    <row r="4282" spans="1:6" x14ac:dyDescent="0.25">
      <c r="A4282" s="182">
        <v>40421292</v>
      </c>
      <c r="B4282" s="182" t="s">
        <v>4361</v>
      </c>
      <c r="C4282" s="182" t="s">
        <v>231</v>
      </c>
      <c r="D4282" s="182" t="s">
        <v>236</v>
      </c>
      <c r="E4282" s="182" t="s">
        <v>237</v>
      </c>
      <c r="F4282" s="182" t="s">
        <v>237</v>
      </c>
    </row>
    <row r="4283" spans="1:6" x14ac:dyDescent="0.25">
      <c r="A4283" s="182">
        <v>40000104</v>
      </c>
      <c r="B4283" s="182" t="s">
        <v>4362</v>
      </c>
      <c r="C4283" s="182" t="s">
        <v>224</v>
      </c>
      <c r="D4283" s="182" t="s">
        <v>342</v>
      </c>
      <c r="E4283" s="182" t="s">
        <v>343</v>
      </c>
      <c r="F4283" s="182" t="s">
        <v>343</v>
      </c>
    </row>
    <row r="4284" spans="1:6" x14ac:dyDescent="0.25">
      <c r="A4284" s="182">
        <v>40007151</v>
      </c>
      <c r="B4284" s="182" t="s">
        <v>4363</v>
      </c>
      <c r="C4284" s="182" t="s">
        <v>224</v>
      </c>
      <c r="D4284" s="182" t="s">
        <v>342</v>
      </c>
      <c r="E4284" s="182" t="s">
        <v>343</v>
      </c>
      <c r="F4284" s="182" t="s">
        <v>343</v>
      </c>
    </row>
    <row r="4285" spans="1:6" x14ac:dyDescent="0.25">
      <c r="A4285" s="182">
        <v>40004044</v>
      </c>
      <c r="B4285" s="182" t="s">
        <v>4364</v>
      </c>
      <c r="C4285" s="182" t="s">
        <v>224</v>
      </c>
      <c r="D4285" s="182" t="s">
        <v>249</v>
      </c>
      <c r="E4285" s="182" t="s">
        <v>250</v>
      </c>
      <c r="F4285" s="182" t="s">
        <v>250</v>
      </c>
    </row>
    <row r="4286" spans="1:6" x14ac:dyDescent="0.25">
      <c r="A4286" s="182">
        <v>40009798</v>
      </c>
      <c r="B4286" s="182" t="s">
        <v>4365</v>
      </c>
      <c r="C4286" s="182" t="s">
        <v>224</v>
      </c>
      <c r="D4286" s="182" t="s">
        <v>265</v>
      </c>
      <c r="E4286" s="182" t="s">
        <v>266</v>
      </c>
      <c r="F4286" s="182" t="s">
        <v>266</v>
      </c>
    </row>
    <row r="4287" spans="1:6" x14ac:dyDescent="0.25">
      <c r="A4287" s="182">
        <v>40005757</v>
      </c>
      <c r="B4287" s="182" t="s">
        <v>4365</v>
      </c>
      <c r="C4287" s="182" t="s">
        <v>224</v>
      </c>
      <c r="D4287" s="182" t="s">
        <v>306</v>
      </c>
      <c r="E4287" s="182" t="s">
        <v>307</v>
      </c>
      <c r="F4287" s="182" t="s">
        <v>307</v>
      </c>
    </row>
    <row r="4288" spans="1:6" x14ac:dyDescent="0.25">
      <c r="A4288" s="182">
        <v>40000406</v>
      </c>
      <c r="B4288" s="182" t="s">
        <v>4366</v>
      </c>
      <c r="C4288" s="182" t="s">
        <v>224</v>
      </c>
      <c r="D4288" s="182" t="s">
        <v>363</v>
      </c>
      <c r="E4288" s="182" t="s">
        <v>364</v>
      </c>
      <c r="F4288" s="182" t="s">
        <v>364</v>
      </c>
    </row>
    <row r="4289" spans="1:6" x14ac:dyDescent="0.25">
      <c r="A4289" s="182">
        <v>40003753</v>
      </c>
      <c r="B4289" s="182" t="s">
        <v>4367</v>
      </c>
      <c r="C4289" s="182" t="s">
        <v>224</v>
      </c>
      <c r="D4289" s="182" t="s">
        <v>277</v>
      </c>
      <c r="E4289" s="182" t="s">
        <v>278</v>
      </c>
      <c r="F4289" s="182" t="s">
        <v>278</v>
      </c>
    </row>
    <row r="4290" spans="1:6" x14ac:dyDescent="0.25">
      <c r="A4290" s="182">
        <v>40003030</v>
      </c>
      <c r="B4290" s="182" t="s">
        <v>4368</v>
      </c>
      <c r="C4290" s="182" t="s">
        <v>224</v>
      </c>
      <c r="D4290" s="182" t="s">
        <v>228</v>
      </c>
      <c r="E4290" s="182" t="s">
        <v>229</v>
      </c>
      <c r="F4290" s="182" t="s">
        <v>229</v>
      </c>
    </row>
    <row r="4291" spans="1:6" x14ac:dyDescent="0.25">
      <c r="A4291" s="182">
        <v>40005948</v>
      </c>
      <c r="B4291" s="182" t="s">
        <v>4369</v>
      </c>
      <c r="C4291" s="182" t="s">
        <v>224</v>
      </c>
      <c r="D4291" s="182" t="s">
        <v>228</v>
      </c>
      <c r="E4291" s="182" t="s">
        <v>229</v>
      </c>
      <c r="F4291" s="182" t="s">
        <v>229</v>
      </c>
    </row>
    <row r="4292" spans="1:6" x14ac:dyDescent="0.25">
      <c r="A4292" s="182">
        <v>40421363</v>
      </c>
      <c r="B4292" s="182" t="s">
        <v>4370</v>
      </c>
      <c r="C4292" s="182" t="s">
        <v>231</v>
      </c>
      <c r="D4292" s="182" t="s">
        <v>232</v>
      </c>
      <c r="E4292" s="182" t="s">
        <v>233</v>
      </c>
      <c r="F4292" s="182" t="s">
        <v>233</v>
      </c>
    </row>
    <row r="4293" spans="1:6" x14ac:dyDescent="0.25">
      <c r="A4293" s="182">
        <v>40002792</v>
      </c>
      <c r="B4293" s="182" t="s">
        <v>4371</v>
      </c>
      <c r="C4293" s="182" t="s">
        <v>224</v>
      </c>
      <c r="D4293" s="182" t="s">
        <v>303</v>
      </c>
      <c r="E4293" s="182" t="s">
        <v>304</v>
      </c>
      <c r="F4293" s="182" t="s">
        <v>304</v>
      </c>
    </row>
    <row r="4294" spans="1:6" x14ac:dyDescent="0.25">
      <c r="A4294" s="182">
        <v>40003955</v>
      </c>
      <c r="B4294" s="182" t="s">
        <v>4372</v>
      </c>
      <c r="C4294" s="182" t="s">
        <v>224</v>
      </c>
      <c r="D4294" s="182" t="s">
        <v>376</v>
      </c>
      <c r="E4294" s="182" t="s">
        <v>377</v>
      </c>
      <c r="F4294" s="182" t="s">
        <v>377</v>
      </c>
    </row>
    <row r="4295" spans="1:6" x14ac:dyDescent="0.25">
      <c r="A4295" s="182">
        <v>40003358</v>
      </c>
      <c r="B4295" s="182" t="s">
        <v>4373</v>
      </c>
      <c r="C4295" s="182" t="s">
        <v>224</v>
      </c>
      <c r="D4295" s="182" t="s">
        <v>404</v>
      </c>
      <c r="E4295" s="182" t="s">
        <v>405</v>
      </c>
      <c r="F4295" s="182" t="s">
        <v>405</v>
      </c>
    </row>
    <row r="4296" spans="1:6" x14ac:dyDescent="0.25">
      <c r="A4296" s="182">
        <v>40003631</v>
      </c>
      <c r="B4296" s="182" t="s">
        <v>4374</v>
      </c>
      <c r="C4296" s="182" t="s">
        <v>224</v>
      </c>
      <c r="D4296" s="182" t="s">
        <v>249</v>
      </c>
      <c r="E4296" s="182" t="s">
        <v>250</v>
      </c>
      <c r="F4296" s="182" t="s">
        <v>250</v>
      </c>
    </row>
    <row r="4297" spans="1:6" x14ac:dyDescent="0.25">
      <c r="A4297" s="182">
        <v>40001850</v>
      </c>
      <c r="B4297" s="182" t="s">
        <v>4375</v>
      </c>
      <c r="C4297" s="182" t="s">
        <v>224</v>
      </c>
      <c r="D4297" s="182" t="s">
        <v>279</v>
      </c>
      <c r="E4297" s="182" t="s">
        <v>280</v>
      </c>
      <c r="F4297" s="182" t="s">
        <v>280</v>
      </c>
    </row>
    <row r="4298" spans="1:6" x14ac:dyDescent="0.25">
      <c r="A4298" s="182">
        <v>40420496</v>
      </c>
      <c r="B4298" s="182" t="s">
        <v>4376</v>
      </c>
      <c r="C4298" s="182" t="s">
        <v>231</v>
      </c>
      <c r="D4298" s="182" t="s">
        <v>242</v>
      </c>
      <c r="E4298" s="182" t="s">
        <v>243</v>
      </c>
      <c r="F4298" s="182" t="s">
        <v>243</v>
      </c>
    </row>
    <row r="4299" spans="1:6" x14ac:dyDescent="0.25">
      <c r="A4299" s="182">
        <v>40005970</v>
      </c>
      <c r="B4299" s="182" t="s">
        <v>4377</v>
      </c>
      <c r="C4299" s="182" t="s">
        <v>224</v>
      </c>
      <c r="D4299" s="182" t="s">
        <v>249</v>
      </c>
      <c r="E4299" s="182" t="s">
        <v>250</v>
      </c>
      <c r="F4299" s="182" t="s">
        <v>250</v>
      </c>
    </row>
    <row r="4300" spans="1:6" x14ac:dyDescent="0.25">
      <c r="A4300" s="182">
        <v>40002170</v>
      </c>
      <c r="B4300" s="182" t="s">
        <v>4378</v>
      </c>
      <c r="C4300" s="182" t="s">
        <v>224</v>
      </c>
      <c r="D4300" s="182" t="s">
        <v>303</v>
      </c>
      <c r="E4300" s="182" t="s">
        <v>304</v>
      </c>
      <c r="F4300" s="182" t="s">
        <v>304</v>
      </c>
    </row>
    <row r="4301" spans="1:6" x14ac:dyDescent="0.25">
      <c r="A4301" s="182">
        <v>40007681</v>
      </c>
      <c r="B4301" s="182" t="s">
        <v>4379</v>
      </c>
      <c r="C4301" s="182" t="s">
        <v>224</v>
      </c>
      <c r="D4301" s="182" t="s">
        <v>322</v>
      </c>
      <c r="E4301" s="182" t="s">
        <v>323</v>
      </c>
      <c r="F4301" s="182" t="s">
        <v>323</v>
      </c>
    </row>
    <row r="4302" spans="1:6" x14ac:dyDescent="0.25">
      <c r="A4302" s="182">
        <v>40000326</v>
      </c>
      <c r="B4302" s="182" t="s">
        <v>4380</v>
      </c>
      <c r="C4302" s="182" t="s">
        <v>224</v>
      </c>
      <c r="D4302" s="182" t="s">
        <v>404</v>
      </c>
      <c r="E4302" s="182" t="s">
        <v>405</v>
      </c>
      <c r="F4302" s="182" t="s">
        <v>405</v>
      </c>
    </row>
    <row r="4303" spans="1:6" x14ac:dyDescent="0.25">
      <c r="A4303" s="182">
        <v>40001542</v>
      </c>
      <c r="B4303" s="182" t="s">
        <v>4381</v>
      </c>
      <c r="C4303" s="182" t="s">
        <v>224</v>
      </c>
      <c r="D4303" s="182" t="s">
        <v>306</v>
      </c>
      <c r="E4303" s="182" t="s">
        <v>307</v>
      </c>
      <c r="F4303" s="182" t="s">
        <v>307</v>
      </c>
    </row>
    <row r="4304" spans="1:6" x14ac:dyDescent="0.25">
      <c r="A4304" s="182">
        <v>40007108</v>
      </c>
      <c r="B4304" s="182" t="s">
        <v>4382</v>
      </c>
      <c r="C4304" s="182" t="s">
        <v>224</v>
      </c>
      <c r="D4304" s="182" t="s">
        <v>309</v>
      </c>
      <c r="E4304" s="182" t="s">
        <v>310</v>
      </c>
      <c r="F4304" s="182" t="s">
        <v>310</v>
      </c>
    </row>
    <row r="4305" spans="1:6" x14ac:dyDescent="0.25">
      <c r="A4305" s="182">
        <v>40009661</v>
      </c>
      <c r="B4305" s="182" t="s">
        <v>4383</v>
      </c>
      <c r="C4305" s="182" t="s">
        <v>224</v>
      </c>
      <c r="D4305" s="182" t="s">
        <v>342</v>
      </c>
      <c r="E4305" s="182" t="s">
        <v>343</v>
      </c>
      <c r="F4305" s="182" t="s">
        <v>343</v>
      </c>
    </row>
    <row r="4306" spans="1:6" x14ac:dyDescent="0.25">
      <c r="A4306" s="182">
        <v>40008346</v>
      </c>
      <c r="B4306" s="182" t="s">
        <v>4384</v>
      </c>
      <c r="C4306" s="182" t="s">
        <v>224</v>
      </c>
      <c r="D4306" s="182" t="s">
        <v>306</v>
      </c>
      <c r="E4306" s="182" t="s">
        <v>307</v>
      </c>
      <c r="F4306" s="182" t="s">
        <v>307</v>
      </c>
    </row>
    <row r="4307" spans="1:6" x14ac:dyDescent="0.25">
      <c r="A4307" s="182">
        <v>40003190</v>
      </c>
      <c r="B4307" s="182" t="s">
        <v>4385</v>
      </c>
      <c r="C4307" s="182" t="s">
        <v>224</v>
      </c>
      <c r="D4307" s="182" t="s">
        <v>342</v>
      </c>
      <c r="E4307" s="182" t="s">
        <v>343</v>
      </c>
      <c r="F4307" s="182" t="s">
        <v>343</v>
      </c>
    </row>
    <row r="4308" spans="1:6" x14ac:dyDescent="0.25">
      <c r="A4308" s="182">
        <v>40009025</v>
      </c>
      <c r="B4308" s="182" t="s">
        <v>4386</v>
      </c>
      <c r="C4308" s="182" t="s">
        <v>224</v>
      </c>
      <c r="D4308" s="182" t="s">
        <v>303</v>
      </c>
      <c r="E4308" s="182" t="s">
        <v>304</v>
      </c>
      <c r="F4308" s="182" t="s">
        <v>304</v>
      </c>
    </row>
    <row r="4309" spans="1:6" x14ac:dyDescent="0.25">
      <c r="A4309" s="182">
        <v>40002400</v>
      </c>
      <c r="B4309" s="182" t="s">
        <v>4387</v>
      </c>
      <c r="C4309" s="182" t="s">
        <v>224</v>
      </c>
      <c r="D4309" s="182" t="s">
        <v>376</v>
      </c>
      <c r="E4309" s="182" t="s">
        <v>377</v>
      </c>
      <c r="F4309" s="182" t="s">
        <v>377</v>
      </c>
    </row>
    <row r="4310" spans="1:6" x14ac:dyDescent="0.25">
      <c r="A4310" s="182">
        <v>40006022</v>
      </c>
      <c r="B4310" s="182" t="s">
        <v>4388</v>
      </c>
      <c r="C4310" s="182" t="s">
        <v>224</v>
      </c>
      <c r="D4310" s="182" t="s">
        <v>376</v>
      </c>
      <c r="E4310" s="182" t="s">
        <v>377</v>
      </c>
      <c r="F4310" s="182" t="s">
        <v>377</v>
      </c>
    </row>
    <row r="4311" spans="1:6" x14ac:dyDescent="0.25">
      <c r="A4311" s="182">
        <v>40004578</v>
      </c>
      <c r="B4311" s="182" t="s">
        <v>4389</v>
      </c>
      <c r="C4311" s="182" t="s">
        <v>224</v>
      </c>
      <c r="D4311" s="182" t="s">
        <v>249</v>
      </c>
      <c r="E4311" s="182" t="s">
        <v>250</v>
      </c>
      <c r="F4311" s="182" t="s">
        <v>250</v>
      </c>
    </row>
    <row r="4312" spans="1:6" x14ac:dyDescent="0.25">
      <c r="A4312" s="182">
        <v>40007987</v>
      </c>
      <c r="B4312" s="182" t="s">
        <v>4390</v>
      </c>
      <c r="C4312" s="182" t="s">
        <v>224</v>
      </c>
      <c r="D4312" s="182" t="s">
        <v>303</v>
      </c>
      <c r="E4312" s="182" t="s">
        <v>304</v>
      </c>
      <c r="F4312" s="182" t="s">
        <v>304</v>
      </c>
    </row>
    <row r="4313" spans="1:6" x14ac:dyDescent="0.25">
      <c r="A4313" s="182">
        <v>40002207</v>
      </c>
      <c r="B4313" s="182" t="s">
        <v>4391</v>
      </c>
      <c r="C4313" s="182" t="s">
        <v>224</v>
      </c>
      <c r="D4313" s="182" t="s">
        <v>262</v>
      </c>
      <c r="E4313" s="182" t="s">
        <v>263</v>
      </c>
      <c r="F4313" s="182" t="s">
        <v>263</v>
      </c>
    </row>
    <row r="4314" spans="1:6" x14ac:dyDescent="0.25">
      <c r="A4314" s="182">
        <v>40006520</v>
      </c>
      <c r="B4314" s="182" t="s">
        <v>4392</v>
      </c>
      <c r="C4314" s="182" t="s">
        <v>224</v>
      </c>
      <c r="D4314" s="182" t="s">
        <v>333</v>
      </c>
      <c r="E4314" s="182" t="s">
        <v>334</v>
      </c>
      <c r="F4314" s="182" t="s">
        <v>334</v>
      </c>
    </row>
    <row r="4315" spans="1:6" x14ac:dyDescent="0.25">
      <c r="A4315" s="182">
        <v>40000605</v>
      </c>
      <c r="B4315" s="182" t="s">
        <v>4393</v>
      </c>
      <c r="C4315" s="182" t="s">
        <v>224</v>
      </c>
      <c r="D4315" s="182" t="s">
        <v>363</v>
      </c>
      <c r="E4315" s="182" t="s">
        <v>364</v>
      </c>
      <c r="F4315" s="182" t="s">
        <v>364</v>
      </c>
    </row>
    <row r="4316" spans="1:6" x14ac:dyDescent="0.25">
      <c r="A4316" s="182">
        <v>40005436</v>
      </c>
      <c r="B4316" s="182" t="s">
        <v>4394</v>
      </c>
      <c r="C4316" s="182" t="s">
        <v>224</v>
      </c>
      <c r="D4316" s="182" t="s">
        <v>322</v>
      </c>
      <c r="E4316" s="182" t="s">
        <v>323</v>
      </c>
      <c r="F4316" s="182" t="s">
        <v>323</v>
      </c>
    </row>
    <row r="4317" spans="1:6" x14ac:dyDescent="0.25">
      <c r="A4317" s="182">
        <v>40008630</v>
      </c>
      <c r="B4317" s="182" t="s">
        <v>4395</v>
      </c>
      <c r="C4317" s="182" t="s">
        <v>224</v>
      </c>
      <c r="D4317" s="182" t="s">
        <v>342</v>
      </c>
      <c r="E4317" s="182" t="s">
        <v>343</v>
      </c>
      <c r="F4317" s="182" t="s">
        <v>343</v>
      </c>
    </row>
    <row r="4318" spans="1:6" x14ac:dyDescent="0.25">
      <c r="A4318" s="182">
        <v>40003196</v>
      </c>
      <c r="B4318" s="182" t="s">
        <v>4396</v>
      </c>
      <c r="C4318" s="182" t="s">
        <v>224</v>
      </c>
      <c r="D4318" s="182" t="s">
        <v>228</v>
      </c>
      <c r="E4318" s="182" t="s">
        <v>229</v>
      </c>
      <c r="F4318" s="182" t="s">
        <v>229</v>
      </c>
    </row>
    <row r="4319" spans="1:6" x14ac:dyDescent="0.25">
      <c r="A4319" s="182">
        <v>40005531</v>
      </c>
      <c r="B4319" s="182" t="s">
        <v>4397</v>
      </c>
      <c r="C4319" s="182" t="s">
        <v>224</v>
      </c>
      <c r="D4319" s="182" t="s">
        <v>342</v>
      </c>
      <c r="E4319" s="182" t="s">
        <v>343</v>
      </c>
      <c r="F4319" s="182" t="s">
        <v>343</v>
      </c>
    </row>
    <row r="4320" spans="1:6" x14ac:dyDescent="0.25">
      <c r="A4320" s="182">
        <v>40420760</v>
      </c>
      <c r="B4320" s="182" t="s">
        <v>4398</v>
      </c>
      <c r="C4320" s="182" t="s">
        <v>231</v>
      </c>
      <c r="D4320" s="182" t="s">
        <v>232</v>
      </c>
      <c r="E4320" s="182" t="s">
        <v>233</v>
      </c>
      <c r="F4320" s="182" t="s">
        <v>233</v>
      </c>
    </row>
    <row r="4321" spans="1:6" x14ac:dyDescent="0.25">
      <c r="A4321" s="182">
        <v>40003229</v>
      </c>
      <c r="B4321" s="182" t="s">
        <v>4399</v>
      </c>
      <c r="C4321" s="182" t="s">
        <v>224</v>
      </c>
      <c r="D4321" s="182" t="s">
        <v>342</v>
      </c>
      <c r="E4321" s="182" t="s">
        <v>343</v>
      </c>
      <c r="F4321" s="182" t="s">
        <v>343</v>
      </c>
    </row>
    <row r="4322" spans="1:6" x14ac:dyDescent="0.25">
      <c r="A4322" s="182">
        <v>40008615</v>
      </c>
      <c r="B4322" s="182" t="s">
        <v>4400</v>
      </c>
      <c r="C4322" s="182" t="s">
        <v>224</v>
      </c>
      <c r="D4322" s="182" t="s">
        <v>271</v>
      </c>
      <c r="E4322" s="182" t="s">
        <v>272</v>
      </c>
      <c r="F4322" s="182" t="s">
        <v>272</v>
      </c>
    </row>
    <row r="4323" spans="1:6" x14ac:dyDescent="0.25">
      <c r="A4323" s="182">
        <v>40003443</v>
      </c>
      <c r="B4323" s="182" t="s">
        <v>4401</v>
      </c>
      <c r="C4323" s="182" t="s">
        <v>224</v>
      </c>
      <c r="D4323" s="182" t="s">
        <v>363</v>
      </c>
      <c r="E4323" s="182" t="s">
        <v>364</v>
      </c>
      <c r="F4323" s="182" t="s">
        <v>364</v>
      </c>
    </row>
    <row r="4324" spans="1:6" x14ac:dyDescent="0.25">
      <c r="A4324" s="182">
        <v>40003213</v>
      </c>
      <c r="B4324" s="182" t="s">
        <v>4402</v>
      </c>
      <c r="C4324" s="182" t="s">
        <v>224</v>
      </c>
      <c r="D4324" s="182" t="s">
        <v>363</v>
      </c>
      <c r="E4324" s="182" t="s">
        <v>364</v>
      </c>
      <c r="F4324" s="182" t="s">
        <v>364</v>
      </c>
    </row>
    <row r="4325" spans="1:6" x14ac:dyDescent="0.25">
      <c r="A4325" s="182">
        <v>40008425</v>
      </c>
      <c r="B4325" s="182" t="s">
        <v>4403</v>
      </c>
      <c r="C4325" s="182" t="s">
        <v>224</v>
      </c>
      <c r="D4325" s="182" t="s">
        <v>342</v>
      </c>
      <c r="E4325" s="182" t="s">
        <v>343</v>
      </c>
      <c r="F4325" s="182" t="s">
        <v>343</v>
      </c>
    </row>
    <row r="4326" spans="1:6" x14ac:dyDescent="0.25">
      <c r="A4326" s="182">
        <v>40006377</v>
      </c>
      <c r="B4326" s="182" t="s">
        <v>4403</v>
      </c>
      <c r="C4326" s="182" t="s">
        <v>224</v>
      </c>
      <c r="D4326" s="182" t="s">
        <v>228</v>
      </c>
      <c r="E4326" s="182" t="s">
        <v>229</v>
      </c>
      <c r="F4326" s="182" t="s">
        <v>229</v>
      </c>
    </row>
    <row r="4327" spans="1:6" x14ac:dyDescent="0.25">
      <c r="A4327" s="182">
        <v>40007369</v>
      </c>
      <c r="B4327" s="182" t="s">
        <v>4404</v>
      </c>
      <c r="C4327" s="182" t="s">
        <v>224</v>
      </c>
      <c r="D4327" s="182" t="s">
        <v>277</v>
      </c>
      <c r="E4327" s="182" t="s">
        <v>278</v>
      </c>
      <c r="F4327" s="182" t="s">
        <v>278</v>
      </c>
    </row>
    <row r="4328" spans="1:6" x14ac:dyDescent="0.25">
      <c r="A4328" s="182">
        <v>40003492</v>
      </c>
      <c r="B4328" s="182" t="s">
        <v>4405</v>
      </c>
      <c r="C4328" s="182" t="s">
        <v>224</v>
      </c>
      <c r="D4328" s="182" t="s">
        <v>265</v>
      </c>
      <c r="E4328" s="182" t="s">
        <v>266</v>
      </c>
      <c r="F4328" s="182" t="s">
        <v>266</v>
      </c>
    </row>
    <row r="4329" spans="1:6" x14ac:dyDescent="0.25">
      <c r="A4329" s="182">
        <v>40006787</v>
      </c>
      <c r="B4329" s="182" t="s">
        <v>4406</v>
      </c>
      <c r="C4329" s="182" t="s">
        <v>224</v>
      </c>
      <c r="D4329" s="182" t="s">
        <v>262</v>
      </c>
      <c r="E4329" s="182" t="s">
        <v>263</v>
      </c>
      <c r="F4329" s="182" t="s">
        <v>263</v>
      </c>
    </row>
    <row r="4330" spans="1:6" x14ac:dyDescent="0.25">
      <c r="A4330" s="182">
        <v>40007861</v>
      </c>
      <c r="B4330" s="182" t="s">
        <v>4407</v>
      </c>
      <c r="C4330" s="182" t="s">
        <v>224</v>
      </c>
      <c r="D4330" s="182" t="s">
        <v>342</v>
      </c>
      <c r="E4330" s="182" t="s">
        <v>343</v>
      </c>
      <c r="F4330" s="182" t="s">
        <v>343</v>
      </c>
    </row>
    <row r="4331" spans="1:6" x14ac:dyDescent="0.25">
      <c r="A4331" s="182">
        <v>40420190</v>
      </c>
      <c r="B4331" s="182" t="s">
        <v>4408</v>
      </c>
      <c r="C4331" s="182" t="s">
        <v>231</v>
      </c>
      <c r="D4331" s="182" t="s">
        <v>232</v>
      </c>
      <c r="E4331" s="182" t="s">
        <v>233</v>
      </c>
      <c r="F4331" s="182" t="s">
        <v>233</v>
      </c>
    </row>
    <row r="4332" spans="1:6" x14ac:dyDescent="0.25">
      <c r="A4332" s="182">
        <v>40009058</v>
      </c>
      <c r="B4332" s="182" t="s">
        <v>4409</v>
      </c>
      <c r="C4332" s="182" t="s">
        <v>224</v>
      </c>
      <c r="D4332" s="182" t="s">
        <v>265</v>
      </c>
      <c r="E4332" s="182" t="s">
        <v>266</v>
      </c>
      <c r="F4332" s="182" t="s">
        <v>266</v>
      </c>
    </row>
    <row r="4333" spans="1:6" x14ac:dyDescent="0.25">
      <c r="A4333" s="182">
        <v>40420865</v>
      </c>
      <c r="B4333" s="182" t="s">
        <v>4410</v>
      </c>
      <c r="C4333" s="182" t="s">
        <v>231</v>
      </c>
      <c r="D4333" s="182" t="s">
        <v>242</v>
      </c>
      <c r="E4333" s="182" t="s">
        <v>243</v>
      </c>
      <c r="F4333" s="182" t="s">
        <v>243</v>
      </c>
    </row>
    <row r="4334" spans="1:6" x14ac:dyDescent="0.25">
      <c r="A4334" s="182">
        <v>40420794</v>
      </c>
      <c r="B4334" s="182" t="s">
        <v>4411</v>
      </c>
      <c r="C4334" s="182" t="s">
        <v>231</v>
      </c>
      <c r="D4334" s="182" t="s">
        <v>232</v>
      </c>
      <c r="E4334" s="182" t="s">
        <v>233</v>
      </c>
      <c r="F4334" s="182" t="s">
        <v>233</v>
      </c>
    </row>
    <row r="4335" spans="1:6" x14ac:dyDescent="0.25">
      <c r="A4335" s="182">
        <v>40008212</v>
      </c>
      <c r="B4335" s="182" t="s">
        <v>4412</v>
      </c>
      <c r="C4335" s="182" t="s">
        <v>224</v>
      </c>
      <c r="D4335" s="182" t="s">
        <v>449</v>
      </c>
      <c r="E4335" s="182" t="s">
        <v>450</v>
      </c>
      <c r="F4335" s="182" t="s">
        <v>450</v>
      </c>
    </row>
    <row r="4336" spans="1:6" x14ac:dyDescent="0.25">
      <c r="A4336" s="182">
        <v>40006325</v>
      </c>
      <c r="B4336" s="182" t="s">
        <v>4413</v>
      </c>
      <c r="C4336" s="182" t="s">
        <v>224</v>
      </c>
      <c r="D4336" s="182" t="s">
        <v>228</v>
      </c>
      <c r="E4336" s="182" t="s">
        <v>229</v>
      </c>
      <c r="F4336" s="182" t="s">
        <v>229</v>
      </c>
    </row>
    <row r="4337" spans="1:6" x14ac:dyDescent="0.25">
      <c r="A4337" s="182">
        <v>40420283</v>
      </c>
      <c r="B4337" s="182" t="s">
        <v>4414</v>
      </c>
      <c r="C4337" s="182" t="s">
        <v>231</v>
      </c>
      <c r="D4337" s="182" t="s">
        <v>236</v>
      </c>
      <c r="E4337" s="182" t="s">
        <v>237</v>
      </c>
      <c r="F4337" s="182" t="s">
        <v>237</v>
      </c>
    </row>
    <row r="4338" spans="1:6" x14ac:dyDescent="0.25">
      <c r="A4338" s="182">
        <v>40005992</v>
      </c>
      <c r="B4338" s="182" t="s">
        <v>4415</v>
      </c>
      <c r="C4338" s="182" t="s">
        <v>224</v>
      </c>
      <c r="D4338" s="182" t="s">
        <v>268</v>
      </c>
      <c r="E4338" s="182" t="s">
        <v>269</v>
      </c>
      <c r="F4338" s="182" t="s">
        <v>269</v>
      </c>
    </row>
    <row r="4339" spans="1:6" x14ac:dyDescent="0.25">
      <c r="A4339" s="182">
        <v>40004252</v>
      </c>
      <c r="B4339" s="182" t="s">
        <v>4416</v>
      </c>
      <c r="C4339" s="182" t="s">
        <v>224</v>
      </c>
      <c r="D4339" s="182" t="s">
        <v>309</v>
      </c>
      <c r="E4339" s="182" t="s">
        <v>310</v>
      </c>
      <c r="F4339" s="182" t="s">
        <v>310</v>
      </c>
    </row>
    <row r="4340" spans="1:6" x14ac:dyDescent="0.25">
      <c r="A4340" s="182">
        <v>40006488</v>
      </c>
      <c r="B4340" s="182" t="s">
        <v>4417</v>
      </c>
      <c r="C4340" s="182" t="s">
        <v>224</v>
      </c>
      <c r="D4340" s="182" t="s">
        <v>279</v>
      </c>
      <c r="E4340" s="182" t="s">
        <v>280</v>
      </c>
      <c r="F4340" s="182" t="s">
        <v>280</v>
      </c>
    </row>
    <row r="4341" spans="1:6" x14ac:dyDescent="0.25">
      <c r="A4341" s="182">
        <v>40005583</v>
      </c>
      <c r="B4341" s="182" t="s">
        <v>4418</v>
      </c>
      <c r="C4341" s="182" t="s">
        <v>224</v>
      </c>
      <c r="D4341" s="182" t="s">
        <v>363</v>
      </c>
      <c r="E4341" s="182" t="s">
        <v>364</v>
      </c>
      <c r="F4341" s="182" t="s">
        <v>364</v>
      </c>
    </row>
    <row r="4342" spans="1:6" x14ac:dyDescent="0.25">
      <c r="A4342" s="182">
        <v>40420018</v>
      </c>
      <c r="B4342" s="182" t="s">
        <v>4419</v>
      </c>
      <c r="C4342" s="182" t="s">
        <v>231</v>
      </c>
      <c r="D4342" s="182" t="s">
        <v>236</v>
      </c>
      <c r="E4342" s="182" t="s">
        <v>237</v>
      </c>
      <c r="F4342" s="182" t="s">
        <v>237</v>
      </c>
    </row>
    <row r="4343" spans="1:6" x14ac:dyDescent="0.25">
      <c r="A4343" s="182">
        <v>40420185</v>
      </c>
      <c r="B4343" s="182" t="s">
        <v>4420</v>
      </c>
      <c r="C4343" s="182" t="s">
        <v>231</v>
      </c>
      <c r="D4343" s="182" t="s">
        <v>236</v>
      </c>
      <c r="E4343" s="182" t="s">
        <v>237</v>
      </c>
      <c r="F4343" s="182" t="s">
        <v>237</v>
      </c>
    </row>
    <row r="4344" spans="1:6" x14ac:dyDescent="0.25">
      <c r="A4344" s="182">
        <v>40008695</v>
      </c>
      <c r="B4344" s="182" t="s">
        <v>4421</v>
      </c>
      <c r="C4344" s="182" t="s">
        <v>224</v>
      </c>
      <c r="D4344" s="182" t="s">
        <v>376</v>
      </c>
      <c r="E4344" s="182" t="s">
        <v>377</v>
      </c>
      <c r="F4344" s="182" t="s">
        <v>377</v>
      </c>
    </row>
    <row r="4345" spans="1:6" x14ac:dyDescent="0.25">
      <c r="A4345" s="182">
        <v>40004455</v>
      </c>
      <c r="B4345" s="182" t="s">
        <v>4421</v>
      </c>
      <c r="C4345" s="182" t="s">
        <v>224</v>
      </c>
      <c r="D4345" s="182" t="s">
        <v>342</v>
      </c>
      <c r="E4345" s="182" t="s">
        <v>343</v>
      </c>
      <c r="F4345" s="182" t="s">
        <v>343</v>
      </c>
    </row>
    <row r="4346" spans="1:6" x14ac:dyDescent="0.25">
      <c r="A4346" s="182">
        <v>40001126</v>
      </c>
      <c r="B4346" s="182" t="s">
        <v>4421</v>
      </c>
      <c r="C4346" s="182" t="s">
        <v>224</v>
      </c>
      <c r="D4346" s="182" t="s">
        <v>291</v>
      </c>
      <c r="E4346" s="182" t="s">
        <v>292</v>
      </c>
      <c r="F4346" s="182" t="s">
        <v>292</v>
      </c>
    </row>
    <row r="4347" spans="1:6" x14ac:dyDescent="0.25">
      <c r="A4347" s="182">
        <v>40007869</v>
      </c>
      <c r="B4347" s="182" t="s">
        <v>4422</v>
      </c>
      <c r="C4347" s="182" t="s">
        <v>224</v>
      </c>
      <c r="D4347" s="182" t="s">
        <v>228</v>
      </c>
      <c r="E4347" s="182" t="s">
        <v>229</v>
      </c>
      <c r="F4347" s="182" t="s">
        <v>229</v>
      </c>
    </row>
    <row r="4348" spans="1:6" x14ac:dyDescent="0.25">
      <c r="A4348" s="182">
        <v>40003087</v>
      </c>
      <c r="B4348" s="182" t="s">
        <v>4423</v>
      </c>
      <c r="C4348" s="182" t="s">
        <v>224</v>
      </c>
      <c r="D4348" s="182" t="s">
        <v>228</v>
      </c>
      <c r="E4348" s="182" t="s">
        <v>229</v>
      </c>
      <c r="F4348" s="182" t="s">
        <v>229</v>
      </c>
    </row>
    <row r="4349" spans="1:6" x14ac:dyDescent="0.25">
      <c r="A4349" s="182">
        <v>40008295</v>
      </c>
      <c r="B4349" s="182" t="s">
        <v>4424</v>
      </c>
      <c r="C4349" s="182" t="s">
        <v>224</v>
      </c>
      <c r="D4349" s="182" t="s">
        <v>277</v>
      </c>
      <c r="E4349" s="182" t="s">
        <v>278</v>
      </c>
      <c r="F4349" s="182" t="s">
        <v>278</v>
      </c>
    </row>
    <row r="4350" spans="1:6" x14ac:dyDescent="0.25">
      <c r="A4350" s="182">
        <v>40002604</v>
      </c>
      <c r="B4350" s="182" t="s">
        <v>4425</v>
      </c>
      <c r="C4350" s="182" t="s">
        <v>224</v>
      </c>
      <c r="D4350" s="182" t="s">
        <v>404</v>
      </c>
      <c r="E4350" s="182" t="s">
        <v>405</v>
      </c>
      <c r="F4350" s="182" t="s">
        <v>405</v>
      </c>
    </row>
    <row r="4351" spans="1:6" x14ac:dyDescent="0.25">
      <c r="A4351" s="182">
        <v>40007105</v>
      </c>
      <c r="B4351" s="182" t="s">
        <v>4426</v>
      </c>
      <c r="C4351" s="182" t="s">
        <v>224</v>
      </c>
      <c r="D4351" s="182" t="s">
        <v>249</v>
      </c>
      <c r="E4351" s="182" t="s">
        <v>250</v>
      </c>
      <c r="F4351" s="182" t="s">
        <v>250</v>
      </c>
    </row>
    <row r="4352" spans="1:6" x14ac:dyDescent="0.25">
      <c r="A4352" s="182">
        <v>40003749</v>
      </c>
      <c r="B4352" s="182" t="s">
        <v>4427</v>
      </c>
      <c r="C4352" s="182" t="s">
        <v>224</v>
      </c>
      <c r="D4352" s="182" t="s">
        <v>277</v>
      </c>
      <c r="E4352" s="182" t="s">
        <v>278</v>
      </c>
      <c r="F4352" s="182" t="s">
        <v>278</v>
      </c>
    </row>
    <row r="4353" spans="1:6" x14ac:dyDescent="0.25">
      <c r="A4353" s="182">
        <v>40420088</v>
      </c>
      <c r="B4353" s="182" t="s">
        <v>4428</v>
      </c>
      <c r="C4353" s="182" t="s">
        <v>231</v>
      </c>
      <c r="D4353" s="182" t="s">
        <v>236</v>
      </c>
      <c r="E4353" s="182" t="s">
        <v>237</v>
      </c>
      <c r="F4353" s="182" t="s">
        <v>237</v>
      </c>
    </row>
    <row r="4354" spans="1:6" x14ac:dyDescent="0.25">
      <c r="A4354" s="182">
        <v>40005079</v>
      </c>
      <c r="B4354" s="182" t="s">
        <v>4429</v>
      </c>
      <c r="C4354" s="182" t="s">
        <v>224</v>
      </c>
      <c r="D4354" s="182" t="s">
        <v>271</v>
      </c>
      <c r="E4354" s="182" t="s">
        <v>272</v>
      </c>
      <c r="F4354" s="182" t="s">
        <v>272</v>
      </c>
    </row>
    <row r="4355" spans="1:6" x14ac:dyDescent="0.25">
      <c r="A4355" s="182">
        <v>40008222</v>
      </c>
      <c r="B4355" s="182" t="s">
        <v>4430</v>
      </c>
      <c r="C4355" s="182" t="s">
        <v>224</v>
      </c>
      <c r="D4355" s="182" t="s">
        <v>333</v>
      </c>
      <c r="E4355" s="182" t="s">
        <v>334</v>
      </c>
      <c r="F4355" s="182" t="s">
        <v>334</v>
      </c>
    </row>
    <row r="4356" spans="1:6" x14ac:dyDescent="0.25">
      <c r="A4356" s="182">
        <v>40009962</v>
      </c>
      <c r="B4356" s="182" t="s">
        <v>4431</v>
      </c>
      <c r="C4356" s="182" t="s">
        <v>224</v>
      </c>
      <c r="D4356" s="182" t="s">
        <v>268</v>
      </c>
      <c r="E4356" s="182" t="s">
        <v>269</v>
      </c>
      <c r="F4356" s="182" t="s">
        <v>269</v>
      </c>
    </row>
    <row r="4357" spans="1:6" x14ac:dyDescent="0.25">
      <c r="A4357" s="182">
        <v>40009666</v>
      </c>
      <c r="B4357" s="182" t="s">
        <v>4431</v>
      </c>
      <c r="C4357" s="182" t="s">
        <v>224</v>
      </c>
      <c r="D4357" s="182" t="s">
        <v>449</v>
      </c>
      <c r="E4357" s="182" t="s">
        <v>450</v>
      </c>
      <c r="F4357" s="182" t="s">
        <v>450</v>
      </c>
    </row>
    <row r="4358" spans="1:6" x14ac:dyDescent="0.25">
      <c r="A4358" s="182">
        <v>40009144</v>
      </c>
      <c r="B4358" s="182" t="s">
        <v>4431</v>
      </c>
      <c r="C4358" s="182" t="s">
        <v>224</v>
      </c>
      <c r="D4358" s="182" t="s">
        <v>271</v>
      </c>
      <c r="E4358" s="182" t="s">
        <v>272</v>
      </c>
      <c r="F4358" s="182" t="s">
        <v>272</v>
      </c>
    </row>
    <row r="4359" spans="1:6" x14ac:dyDescent="0.25">
      <c r="A4359" s="182">
        <v>40008471</v>
      </c>
      <c r="B4359" s="182" t="s">
        <v>4431</v>
      </c>
      <c r="C4359" s="182" t="s">
        <v>224</v>
      </c>
      <c r="D4359" s="182" t="s">
        <v>303</v>
      </c>
      <c r="E4359" s="182" t="s">
        <v>304</v>
      </c>
      <c r="F4359" s="182" t="s">
        <v>304</v>
      </c>
    </row>
    <row r="4360" spans="1:6" x14ac:dyDescent="0.25">
      <c r="A4360" s="182">
        <v>40420613</v>
      </c>
      <c r="B4360" s="182" t="s">
        <v>4432</v>
      </c>
      <c r="C4360" s="182" t="s">
        <v>231</v>
      </c>
      <c r="D4360" s="182" t="s">
        <v>236</v>
      </c>
      <c r="E4360" s="182" t="s">
        <v>237</v>
      </c>
      <c r="F4360" s="182" t="s">
        <v>237</v>
      </c>
    </row>
    <row r="4361" spans="1:6" x14ac:dyDescent="0.25">
      <c r="A4361" s="182">
        <v>40000222</v>
      </c>
      <c r="B4361" s="182" t="s">
        <v>4433</v>
      </c>
      <c r="C4361" s="182" t="s">
        <v>224</v>
      </c>
      <c r="D4361" s="182" t="s">
        <v>569</v>
      </c>
      <c r="E4361" s="182" t="s">
        <v>570</v>
      </c>
      <c r="F4361" s="182" t="s">
        <v>570</v>
      </c>
    </row>
    <row r="4362" spans="1:6" x14ac:dyDescent="0.25">
      <c r="A4362" s="182">
        <v>40006120</v>
      </c>
      <c r="B4362" s="182" t="s">
        <v>4434</v>
      </c>
      <c r="C4362" s="182" t="s">
        <v>224</v>
      </c>
      <c r="D4362" s="182" t="s">
        <v>315</v>
      </c>
      <c r="E4362" s="182" t="s">
        <v>316</v>
      </c>
      <c r="F4362" s="182" t="s">
        <v>316</v>
      </c>
    </row>
    <row r="4363" spans="1:6" x14ac:dyDescent="0.25">
      <c r="A4363" s="182">
        <v>40002670</v>
      </c>
      <c r="B4363" s="182" t="s">
        <v>4434</v>
      </c>
      <c r="C4363" s="182" t="s">
        <v>224</v>
      </c>
      <c r="D4363" s="182" t="s">
        <v>268</v>
      </c>
      <c r="E4363" s="182" t="s">
        <v>269</v>
      </c>
      <c r="F4363" s="182" t="s">
        <v>269</v>
      </c>
    </row>
    <row r="4364" spans="1:6" x14ac:dyDescent="0.25">
      <c r="A4364" s="182">
        <v>40006430</v>
      </c>
      <c r="B4364" s="182" t="s">
        <v>4435</v>
      </c>
      <c r="C4364" s="182" t="s">
        <v>224</v>
      </c>
      <c r="D4364" s="182" t="s">
        <v>342</v>
      </c>
      <c r="E4364" s="182" t="s">
        <v>343</v>
      </c>
      <c r="F4364" s="182" t="s">
        <v>343</v>
      </c>
    </row>
    <row r="4365" spans="1:6" x14ac:dyDescent="0.25">
      <c r="A4365" s="182">
        <v>40004023</v>
      </c>
      <c r="B4365" s="182" t="s">
        <v>4436</v>
      </c>
      <c r="C4365" s="182" t="s">
        <v>224</v>
      </c>
      <c r="D4365" s="182" t="s">
        <v>249</v>
      </c>
      <c r="E4365" s="182" t="s">
        <v>250</v>
      </c>
      <c r="F4365" s="182" t="s">
        <v>250</v>
      </c>
    </row>
    <row r="4366" spans="1:6" x14ac:dyDescent="0.25">
      <c r="A4366" s="182">
        <v>40003694</v>
      </c>
      <c r="B4366" s="182" t="s">
        <v>4437</v>
      </c>
      <c r="C4366" s="182" t="s">
        <v>224</v>
      </c>
      <c r="D4366" s="182" t="s">
        <v>322</v>
      </c>
      <c r="E4366" s="182" t="s">
        <v>323</v>
      </c>
      <c r="F4366" s="182" t="s">
        <v>323</v>
      </c>
    </row>
    <row r="4367" spans="1:6" x14ac:dyDescent="0.25">
      <c r="A4367" s="182">
        <v>40003956</v>
      </c>
      <c r="B4367" s="182" t="s">
        <v>4438</v>
      </c>
      <c r="C4367" s="182" t="s">
        <v>224</v>
      </c>
      <c r="D4367" s="182" t="s">
        <v>249</v>
      </c>
      <c r="E4367" s="182" t="s">
        <v>250</v>
      </c>
      <c r="F4367" s="182" t="s">
        <v>250</v>
      </c>
    </row>
    <row r="4368" spans="1:6" x14ac:dyDescent="0.25">
      <c r="A4368" s="182">
        <v>40003332</v>
      </c>
      <c r="B4368" s="182" t="s">
        <v>4439</v>
      </c>
      <c r="C4368" s="182" t="s">
        <v>224</v>
      </c>
      <c r="D4368" s="182" t="s">
        <v>279</v>
      </c>
      <c r="E4368" s="182" t="s">
        <v>280</v>
      </c>
      <c r="F4368" s="182" t="s">
        <v>280</v>
      </c>
    </row>
    <row r="4369" spans="1:6" x14ac:dyDescent="0.25">
      <c r="A4369" s="182">
        <v>40003504</v>
      </c>
      <c r="B4369" s="182" t="s">
        <v>4440</v>
      </c>
      <c r="C4369" s="182" t="s">
        <v>224</v>
      </c>
      <c r="D4369" s="182" t="s">
        <v>291</v>
      </c>
      <c r="E4369" s="182" t="s">
        <v>292</v>
      </c>
      <c r="F4369" s="182" t="s">
        <v>292</v>
      </c>
    </row>
    <row r="4370" spans="1:6" x14ac:dyDescent="0.25">
      <c r="A4370" s="182">
        <v>40007170</v>
      </c>
      <c r="B4370" s="182" t="s">
        <v>4441</v>
      </c>
      <c r="C4370" s="182" t="s">
        <v>224</v>
      </c>
      <c r="D4370" s="182" t="s">
        <v>249</v>
      </c>
      <c r="E4370" s="182" t="s">
        <v>250</v>
      </c>
      <c r="F4370" s="182" t="s">
        <v>250</v>
      </c>
    </row>
    <row r="4371" spans="1:6" x14ac:dyDescent="0.25">
      <c r="A4371" s="182">
        <v>40003181</v>
      </c>
      <c r="B4371" s="182" t="s">
        <v>4442</v>
      </c>
      <c r="C4371" s="182" t="s">
        <v>224</v>
      </c>
      <c r="D4371" s="182" t="s">
        <v>342</v>
      </c>
      <c r="E4371" s="182" t="s">
        <v>343</v>
      </c>
      <c r="F4371" s="182" t="s">
        <v>343</v>
      </c>
    </row>
    <row r="4372" spans="1:6" x14ac:dyDescent="0.25">
      <c r="A4372" s="182">
        <v>40008517</v>
      </c>
      <c r="B4372" s="182" t="s">
        <v>4443</v>
      </c>
      <c r="C4372" s="182" t="s">
        <v>224</v>
      </c>
      <c r="D4372" s="182" t="s">
        <v>333</v>
      </c>
      <c r="E4372" s="182" t="s">
        <v>334</v>
      </c>
      <c r="F4372" s="182" t="s">
        <v>334</v>
      </c>
    </row>
    <row r="4373" spans="1:6" x14ac:dyDescent="0.25">
      <c r="A4373" s="182">
        <v>40005889</v>
      </c>
      <c r="B4373" s="182" t="s">
        <v>4444</v>
      </c>
      <c r="C4373" s="182" t="s">
        <v>224</v>
      </c>
      <c r="D4373" s="182" t="s">
        <v>291</v>
      </c>
      <c r="E4373" s="182" t="s">
        <v>292</v>
      </c>
      <c r="F4373" s="182" t="s">
        <v>292</v>
      </c>
    </row>
    <row r="4374" spans="1:6" x14ac:dyDescent="0.25">
      <c r="A4374" s="182">
        <v>40420724</v>
      </c>
      <c r="B4374" s="182" t="s">
        <v>4445</v>
      </c>
      <c r="C4374" s="182" t="s">
        <v>231</v>
      </c>
      <c r="D4374" s="182" t="s">
        <v>236</v>
      </c>
      <c r="E4374" s="182" t="s">
        <v>237</v>
      </c>
      <c r="F4374" s="182" t="s">
        <v>237</v>
      </c>
    </row>
    <row r="4375" spans="1:6" x14ac:dyDescent="0.25">
      <c r="A4375" s="182">
        <v>40421453</v>
      </c>
      <c r="B4375" s="182" t="s">
        <v>4446</v>
      </c>
      <c r="C4375" s="182" t="s">
        <v>231</v>
      </c>
      <c r="D4375" s="182" t="s">
        <v>338</v>
      </c>
      <c r="E4375" s="182" t="s">
        <v>339</v>
      </c>
      <c r="F4375" s="182" t="s">
        <v>339</v>
      </c>
    </row>
    <row r="4376" spans="1:6" x14ac:dyDescent="0.25">
      <c r="A4376" s="182">
        <v>40003928</v>
      </c>
      <c r="B4376" s="182" t="s">
        <v>4447</v>
      </c>
      <c r="C4376" s="182" t="s">
        <v>224</v>
      </c>
      <c r="D4376" s="182" t="s">
        <v>277</v>
      </c>
      <c r="E4376" s="182" t="s">
        <v>278</v>
      </c>
      <c r="F4376" s="182" t="s">
        <v>278</v>
      </c>
    </row>
    <row r="4377" spans="1:6" x14ac:dyDescent="0.25">
      <c r="A4377" s="182">
        <v>40007815</v>
      </c>
      <c r="B4377" s="182" t="s">
        <v>4448</v>
      </c>
      <c r="C4377" s="182" t="s">
        <v>224</v>
      </c>
      <c r="D4377" s="182" t="s">
        <v>449</v>
      </c>
      <c r="E4377" s="182" t="s">
        <v>450</v>
      </c>
      <c r="F4377" s="182" t="s">
        <v>450</v>
      </c>
    </row>
    <row r="4378" spans="1:6" x14ac:dyDescent="0.25">
      <c r="A4378" s="182">
        <v>40008244</v>
      </c>
      <c r="B4378" s="182" t="s">
        <v>4449</v>
      </c>
      <c r="C4378" s="182" t="s">
        <v>224</v>
      </c>
      <c r="D4378" s="182" t="s">
        <v>569</v>
      </c>
      <c r="E4378" s="182" t="s">
        <v>570</v>
      </c>
      <c r="F4378" s="182" t="s">
        <v>570</v>
      </c>
    </row>
    <row r="4379" spans="1:6" x14ac:dyDescent="0.25">
      <c r="A4379" s="182">
        <v>40002759</v>
      </c>
      <c r="B4379" s="182" t="s">
        <v>4450</v>
      </c>
      <c r="C4379" s="182" t="s">
        <v>224</v>
      </c>
      <c r="D4379" s="182" t="s">
        <v>306</v>
      </c>
      <c r="E4379" s="182" t="s">
        <v>307</v>
      </c>
      <c r="F4379" s="182" t="s">
        <v>307</v>
      </c>
    </row>
    <row r="4380" spans="1:6" x14ac:dyDescent="0.25">
      <c r="A4380" s="182">
        <v>40005416</v>
      </c>
      <c r="B4380" s="182" t="s">
        <v>4451</v>
      </c>
      <c r="C4380" s="182" t="s">
        <v>224</v>
      </c>
      <c r="D4380" s="182" t="s">
        <v>277</v>
      </c>
      <c r="E4380" s="182" t="s">
        <v>278</v>
      </c>
      <c r="F4380" s="182" t="s">
        <v>278</v>
      </c>
    </row>
    <row r="4381" spans="1:6" x14ac:dyDescent="0.25">
      <c r="A4381" s="182">
        <v>40003032</v>
      </c>
      <c r="B4381" s="182" t="s">
        <v>4452</v>
      </c>
      <c r="C4381" s="182" t="s">
        <v>224</v>
      </c>
      <c r="D4381" s="182" t="s">
        <v>225</v>
      </c>
      <c r="E4381" s="182" t="s">
        <v>226</v>
      </c>
      <c r="F4381" s="182" t="s">
        <v>226</v>
      </c>
    </row>
    <row r="4382" spans="1:6" x14ac:dyDescent="0.25">
      <c r="A4382" s="182">
        <v>40009014</v>
      </c>
      <c r="B4382" s="182" t="s">
        <v>4453</v>
      </c>
      <c r="C4382" s="182" t="s">
        <v>224</v>
      </c>
      <c r="D4382" s="182" t="s">
        <v>225</v>
      </c>
      <c r="E4382" s="182" t="s">
        <v>226</v>
      </c>
      <c r="F4382" s="182" t="s">
        <v>226</v>
      </c>
    </row>
    <row r="4383" spans="1:6" x14ac:dyDescent="0.25">
      <c r="A4383" s="182">
        <v>40005670</v>
      </c>
      <c r="B4383" s="182" t="s">
        <v>4454</v>
      </c>
      <c r="C4383" s="182" t="s">
        <v>224</v>
      </c>
      <c r="D4383" s="182" t="s">
        <v>309</v>
      </c>
      <c r="E4383" s="182" t="s">
        <v>310</v>
      </c>
      <c r="F4383" s="182" t="s">
        <v>310</v>
      </c>
    </row>
    <row r="4384" spans="1:6" x14ac:dyDescent="0.25">
      <c r="A4384" s="182">
        <v>40008899</v>
      </c>
      <c r="B4384" s="182" t="s">
        <v>4455</v>
      </c>
      <c r="C4384" s="182" t="s">
        <v>224</v>
      </c>
      <c r="D4384" s="182" t="s">
        <v>333</v>
      </c>
      <c r="E4384" s="182" t="s">
        <v>334</v>
      </c>
      <c r="F4384" s="182" t="s">
        <v>334</v>
      </c>
    </row>
    <row r="4385" spans="1:6" x14ac:dyDescent="0.25">
      <c r="A4385" s="182">
        <v>40009155</v>
      </c>
      <c r="B4385" s="182" t="s">
        <v>4456</v>
      </c>
      <c r="C4385" s="182" t="s">
        <v>224</v>
      </c>
      <c r="D4385" s="182" t="s">
        <v>225</v>
      </c>
      <c r="E4385" s="182" t="s">
        <v>226</v>
      </c>
      <c r="F4385" s="182" t="s">
        <v>226</v>
      </c>
    </row>
    <row r="4386" spans="1:6" x14ac:dyDescent="0.25">
      <c r="A4386" s="182">
        <v>40007534</v>
      </c>
      <c r="B4386" s="182" t="s">
        <v>4457</v>
      </c>
      <c r="C4386" s="182" t="s">
        <v>224</v>
      </c>
      <c r="D4386" s="182" t="s">
        <v>277</v>
      </c>
      <c r="E4386" s="182" t="s">
        <v>278</v>
      </c>
      <c r="F4386" s="182" t="s">
        <v>278</v>
      </c>
    </row>
    <row r="4387" spans="1:6" x14ac:dyDescent="0.25">
      <c r="A4387" s="182">
        <v>40007604</v>
      </c>
      <c r="B4387" s="182" t="s">
        <v>4458</v>
      </c>
      <c r="C4387" s="182" t="s">
        <v>224</v>
      </c>
      <c r="D4387" s="182" t="s">
        <v>342</v>
      </c>
      <c r="E4387" s="182" t="s">
        <v>343</v>
      </c>
      <c r="F4387" s="182" t="s">
        <v>343</v>
      </c>
    </row>
    <row r="4388" spans="1:6" x14ac:dyDescent="0.25">
      <c r="A4388" s="182">
        <v>40008509</v>
      </c>
      <c r="B4388" s="182" t="s">
        <v>4459</v>
      </c>
      <c r="C4388" s="182" t="s">
        <v>224</v>
      </c>
      <c r="D4388" s="182" t="s">
        <v>303</v>
      </c>
      <c r="E4388" s="182" t="s">
        <v>304</v>
      </c>
      <c r="F4388" s="182" t="s">
        <v>304</v>
      </c>
    </row>
    <row r="4389" spans="1:6" x14ac:dyDescent="0.25">
      <c r="A4389" s="182">
        <v>40002481</v>
      </c>
      <c r="B4389" s="182" t="s">
        <v>4460</v>
      </c>
      <c r="C4389" s="182" t="s">
        <v>224</v>
      </c>
      <c r="D4389" s="182" t="s">
        <v>309</v>
      </c>
      <c r="E4389" s="182" t="s">
        <v>310</v>
      </c>
      <c r="F4389" s="182" t="s">
        <v>310</v>
      </c>
    </row>
    <row r="4390" spans="1:6" x14ac:dyDescent="0.25">
      <c r="A4390" s="182">
        <v>40002111</v>
      </c>
      <c r="B4390" s="182" t="s">
        <v>4461</v>
      </c>
      <c r="C4390" s="182" t="s">
        <v>224</v>
      </c>
      <c r="D4390" s="182" t="s">
        <v>342</v>
      </c>
      <c r="E4390" s="182" t="s">
        <v>343</v>
      </c>
      <c r="F4390" s="182" t="s">
        <v>343</v>
      </c>
    </row>
    <row r="4391" spans="1:6" x14ac:dyDescent="0.25">
      <c r="A4391" s="182">
        <v>40006340</v>
      </c>
      <c r="B4391" s="182" t="s">
        <v>4462</v>
      </c>
      <c r="C4391" s="182" t="s">
        <v>224</v>
      </c>
      <c r="D4391" s="182" t="s">
        <v>225</v>
      </c>
      <c r="E4391" s="182" t="s">
        <v>226</v>
      </c>
      <c r="F4391" s="182" t="s">
        <v>226</v>
      </c>
    </row>
    <row r="4392" spans="1:6" x14ac:dyDescent="0.25">
      <c r="A4392" s="182">
        <v>40002520</v>
      </c>
      <c r="B4392" s="182" t="s">
        <v>4463</v>
      </c>
      <c r="C4392" s="182" t="s">
        <v>224</v>
      </c>
      <c r="D4392" s="182" t="s">
        <v>368</v>
      </c>
      <c r="E4392" s="182" t="s">
        <v>369</v>
      </c>
      <c r="F4392" s="182" t="s">
        <v>369</v>
      </c>
    </row>
    <row r="4393" spans="1:6" x14ac:dyDescent="0.25">
      <c r="A4393" s="182">
        <v>40004376</v>
      </c>
      <c r="B4393" s="182" t="s">
        <v>4464</v>
      </c>
      <c r="C4393" s="182" t="s">
        <v>224</v>
      </c>
      <c r="D4393" s="182" t="s">
        <v>256</v>
      </c>
      <c r="E4393" s="182" t="s">
        <v>257</v>
      </c>
      <c r="F4393" s="182" t="s">
        <v>257</v>
      </c>
    </row>
    <row r="4394" spans="1:6" x14ac:dyDescent="0.25">
      <c r="A4394" s="182">
        <v>40003439</v>
      </c>
      <c r="B4394" s="182" t="s">
        <v>4465</v>
      </c>
      <c r="C4394" s="182" t="s">
        <v>224</v>
      </c>
      <c r="D4394" s="182" t="s">
        <v>309</v>
      </c>
      <c r="E4394" s="182" t="s">
        <v>310</v>
      </c>
      <c r="F4394" s="182" t="s">
        <v>310</v>
      </c>
    </row>
    <row r="4395" spans="1:6" x14ac:dyDescent="0.25">
      <c r="A4395" s="182">
        <v>40008025</v>
      </c>
      <c r="B4395" s="182" t="s">
        <v>4466</v>
      </c>
      <c r="C4395" s="182" t="s">
        <v>231</v>
      </c>
      <c r="D4395" s="182" t="s">
        <v>232</v>
      </c>
      <c r="E4395" s="182" t="s">
        <v>233</v>
      </c>
      <c r="F4395" s="182" t="s">
        <v>233</v>
      </c>
    </row>
    <row r="4396" spans="1:6" x14ac:dyDescent="0.25">
      <c r="A4396" s="182">
        <v>40004579</v>
      </c>
      <c r="B4396" s="182" t="s">
        <v>4467</v>
      </c>
      <c r="C4396" s="182" t="s">
        <v>224</v>
      </c>
      <c r="D4396" s="182" t="s">
        <v>342</v>
      </c>
      <c r="E4396" s="182" t="s">
        <v>343</v>
      </c>
      <c r="F4396" s="182" t="s">
        <v>343</v>
      </c>
    </row>
    <row r="4397" spans="1:6" x14ac:dyDescent="0.25">
      <c r="A4397" s="182">
        <v>40004598</v>
      </c>
      <c r="B4397" s="182" t="s">
        <v>4468</v>
      </c>
      <c r="C4397" s="182" t="s">
        <v>224</v>
      </c>
      <c r="D4397" s="182" t="s">
        <v>342</v>
      </c>
      <c r="E4397" s="182" t="s">
        <v>343</v>
      </c>
      <c r="F4397" s="182" t="s">
        <v>343</v>
      </c>
    </row>
    <row r="4398" spans="1:6" x14ac:dyDescent="0.25">
      <c r="A4398" s="182">
        <v>40009607</v>
      </c>
      <c r="B4398" s="182" t="s">
        <v>4469</v>
      </c>
      <c r="C4398" s="182" t="s">
        <v>224</v>
      </c>
      <c r="D4398" s="182" t="s">
        <v>277</v>
      </c>
      <c r="E4398" s="182" t="s">
        <v>278</v>
      </c>
      <c r="F4398" s="182" t="s">
        <v>278</v>
      </c>
    </row>
    <row r="4399" spans="1:6" x14ac:dyDescent="0.25">
      <c r="A4399" s="182">
        <v>40003844</v>
      </c>
      <c r="B4399" s="182" t="s">
        <v>4470</v>
      </c>
      <c r="C4399" s="182" t="s">
        <v>224</v>
      </c>
      <c r="D4399" s="182" t="s">
        <v>322</v>
      </c>
      <c r="E4399" s="182" t="s">
        <v>323</v>
      </c>
      <c r="F4399" s="182" t="s">
        <v>323</v>
      </c>
    </row>
    <row r="4400" spans="1:6" x14ac:dyDescent="0.25">
      <c r="A4400" s="182">
        <v>40008804</v>
      </c>
      <c r="B4400" s="182" t="s">
        <v>4471</v>
      </c>
      <c r="C4400" s="182" t="s">
        <v>224</v>
      </c>
      <c r="D4400" s="182" t="s">
        <v>277</v>
      </c>
      <c r="E4400" s="182" t="s">
        <v>278</v>
      </c>
      <c r="F4400" s="182" t="s">
        <v>278</v>
      </c>
    </row>
    <row r="4401" spans="1:6" x14ac:dyDescent="0.25">
      <c r="A4401" s="182">
        <v>40003752</v>
      </c>
      <c r="B4401" s="182" t="s">
        <v>4472</v>
      </c>
      <c r="C4401" s="182" t="s">
        <v>224</v>
      </c>
      <c r="D4401" s="182" t="s">
        <v>277</v>
      </c>
      <c r="E4401" s="182" t="s">
        <v>278</v>
      </c>
      <c r="F4401" s="182" t="s">
        <v>278</v>
      </c>
    </row>
    <row r="4402" spans="1:6" x14ac:dyDescent="0.25">
      <c r="A4402" s="182">
        <v>40424324</v>
      </c>
      <c r="B4402" s="182" t="s">
        <v>4473</v>
      </c>
      <c r="C4402" s="182" t="s">
        <v>231</v>
      </c>
      <c r="D4402" s="182" t="s">
        <v>232</v>
      </c>
      <c r="E4402" s="182" t="s">
        <v>233</v>
      </c>
      <c r="F4402" s="182" t="s">
        <v>233</v>
      </c>
    </row>
    <row r="4403" spans="1:6" x14ac:dyDescent="0.25">
      <c r="A4403" s="182">
        <v>40008490</v>
      </c>
      <c r="B4403" s="182" t="s">
        <v>4474</v>
      </c>
      <c r="C4403" s="182" t="s">
        <v>224</v>
      </c>
      <c r="D4403" s="182" t="s">
        <v>342</v>
      </c>
      <c r="E4403" s="182" t="s">
        <v>343</v>
      </c>
      <c r="F4403" s="182" t="s">
        <v>343</v>
      </c>
    </row>
    <row r="4404" spans="1:6" x14ac:dyDescent="0.25">
      <c r="A4404" s="182">
        <v>40000327</v>
      </c>
      <c r="B4404" s="182" t="s">
        <v>4475</v>
      </c>
      <c r="C4404" s="182" t="s">
        <v>224</v>
      </c>
      <c r="D4404" s="182" t="s">
        <v>291</v>
      </c>
      <c r="E4404" s="182" t="s">
        <v>292</v>
      </c>
      <c r="F4404" s="182" t="s">
        <v>292</v>
      </c>
    </row>
    <row r="4405" spans="1:6" x14ac:dyDescent="0.25">
      <c r="A4405" s="182">
        <v>40002852</v>
      </c>
      <c r="B4405" s="182" t="s">
        <v>4476</v>
      </c>
      <c r="C4405" s="182" t="s">
        <v>224</v>
      </c>
      <c r="D4405" s="182" t="s">
        <v>342</v>
      </c>
      <c r="E4405" s="182" t="s">
        <v>343</v>
      </c>
      <c r="F4405" s="182" t="s">
        <v>343</v>
      </c>
    </row>
    <row r="4406" spans="1:6" x14ac:dyDescent="0.25">
      <c r="A4406" s="182">
        <v>40002936</v>
      </c>
      <c r="B4406" s="182" t="s">
        <v>4477</v>
      </c>
      <c r="C4406" s="182" t="s">
        <v>224</v>
      </c>
      <c r="D4406" s="182" t="s">
        <v>342</v>
      </c>
      <c r="E4406" s="182" t="s">
        <v>343</v>
      </c>
      <c r="F4406" s="182" t="s">
        <v>343</v>
      </c>
    </row>
    <row r="4407" spans="1:6" x14ac:dyDescent="0.25">
      <c r="A4407" s="182">
        <v>40001487</v>
      </c>
      <c r="B4407" s="182" t="s">
        <v>4478</v>
      </c>
      <c r="C4407" s="182" t="s">
        <v>224</v>
      </c>
      <c r="D4407" s="182" t="s">
        <v>368</v>
      </c>
      <c r="E4407" s="182" t="s">
        <v>369</v>
      </c>
      <c r="F4407" s="182" t="s">
        <v>369</v>
      </c>
    </row>
    <row r="4408" spans="1:6" x14ac:dyDescent="0.25">
      <c r="A4408" s="182">
        <v>40000839</v>
      </c>
      <c r="B4408" s="182" t="s">
        <v>4479</v>
      </c>
      <c r="C4408" s="182" t="s">
        <v>224</v>
      </c>
      <c r="D4408" s="182" t="s">
        <v>306</v>
      </c>
      <c r="E4408" s="182" t="s">
        <v>307</v>
      </c>
      <c r="F4408" s="182" t="s">
        <v>307</v>
      </c>
    </row>
    <row r="4409" spans="1:6" x14ac:dyDescent="0.25">
      <c r="A4409" s="182">
        <v>40006893</v>
      </c>
      <c r="B4409" s="182" t="s">
        <v>4480</v>
      </c>
      <c r="C4409" s="182" t="s">
        <v>224</v>
      </c>
      <c r="D4409" s="182" t="s">
        <v>322</v>
      </c>
      <c r="E4409" s="182" t="s">
        <v>323</v>
      </c>
      <c r="F4409" s="182" t="s">
        <v>323</v>
      </c>
    </row>
    <row r="4410" spans="1:6" x14ac:dyDescent="0.25">
      <c r="A4410" s="182">
        <v>40003735</v>
      </c>
      <c r="B4410" s="182" t="s">
        <v>4481</v>
      </c>
      <c r="C4410" s="182" t="s">
        <v>224</v>
      </c>
      <c r="D4410" s="182" t="s">
        <v>277</v>
      </c>
      <c r="E4410" s="182" t="s">
        <v>278</v>
      </c>
      <c r="F4410" s="182" t="s">
        <v>278</v>
      </c>
    </row>
    <row r="4411" spans="1:6" x14ac:dyDescent="0.25">
      <c r="A4411" s="182">
        <v>40420914</v>
      </c>
      <c r="B4411" s="182" t="s">
        <v>4482</v>
      </c>
      <c r="C4411" s="182" t="s">
        <v>231</v>
      </c>
      <c r="D4411" s="182" t="s">
        <v>236</v>
      </c>
      <c r="E4411" s="182" t="s">
        <v>237</v>
      </c>
      <c r="F4411" s="182" t="s">
        <v>237</v>
      </c>
    </row>
    <row r="4412" spans="1:6" x14ac:dyDescent="0.25">
      <c r="A4412" s="182">
        <v>40001774</v>
      </c>
      <c r="B4412" s="182" t="s">
        <v>4483</v>
      </c>
      <c r="C4412" s="182" t="s">
        <v>224</v>
      </c>
      <c r="D4412" s="182" t="s">
        <v>322</v>
      </c>
      <c r="E4412" s="182" t="s">
        <v>323</v>
      </c>
      <c r="F4412" s="182" t="s">
        <v>323</v>
      </c>
    </row>
    <row r="4413" spans="1:6" x14ac:dyDescent="0.25">
      <c r="A4413" s="182">
        <v>40006087</v>
      </c>
      <c r="B4413" s="182" t="s">
        <v>4484</v>
      </c>
      <c r="C4413" s="182" t="s">
        <v>224</v>
      </c>
      <c r="D4413" s="182" t="s">
        <v>271</v>
      </c>
      <c r="E4413" s="182" t="s">
        <v>272</v>
      </c>
      <c r="F4413" s="182" t="s">
        <v>272</v>
      </c>
    </row>
    <row r="4414" spans="1:6" x14ac:dyDescent="0.25">
      <c r="A4414" s="182">
        <v>40004393</v>
      </c>
      <c r="B4414" s="182" t="s">
        <v>4485</v>
      </c>
      <c r="C4414" s="182" t="s">
        <v>224</v>
      </c>
      <c r="D4414" s="182" t="s">
        <v>271</v>
      </c>
      <c r="E4414" s="182" t="s">
        <v>272</v>
      </c>
      <c r="F4414" s="182" t="s">
        <v>272</v>
      </c>
    </row>
    <row r="4415" spans="1:6" x14ac:dyDescent="0.25">
      <c r="A4415" s="182">
        <v>40005400</v>
      </c>
      <c r="B4415" s="182" t="s">
        <v>4486</v>
      </c>
      <c r="C4415" s="182" t="s">
        <v>224</v>
      </c>
      <c r="D4415" s="182" t="s">
        <v>306</v>
      </c>
      <c r="E4415" s="182" t="s">
        <v>307</v>
      </c>
      <c r="F4415" s="182" t="s">
        <v>307</v>
      </c>
    </row>
    <row r="4416" spans="1:6" x14ac:dyDescent="0.25">
      <c r="A4416" s="182">
        <v>40006555</v>
      </c>
      <c r="B4416" s="182" t="s">
        <v>4487</v>
      </c>
      <c r="C4416" s="182" t="s">
        <v>224</v>
      </c>
      <c r="D4416" s="182" t="s">
        <v>271</v>
      </c>
      <c r="E4416" s="182" t="s">
        <v>272</v>
      </c>
      <c r="F4416" s="182" t="s">
        <v>272</v>
      </c>
    </row>
    <row r="4417" spans="1:6" x14ac:dyDescent="0.25">
      <c r="A4417" s="182">
        <v>40007113</v>
      </c>
      <c r="B4417" s="182" t="s">
        <v>4488</v>
      </c>
      <c r="C4417" s="182" t="s">
        <v>224</v>
      </c>
      <c r="D4417" s="182" t="s">
        <v>265</v>
      </c>
      <c r="E4417" s="182" t="s">
        <v>266</v>
      </c>
      <c r="F4417" s="182" t="s">
        <v>266</v>
      </c>
    </row>
    <row r="4418" spans="1:6" x14ac:dyDescent="0.25">
      <c r="A4418" s="182">
        <v>40002613</v>
      </c>
      <c r="B4418" s="182" t="s">
        <v>4489</v>
      </c>
      <c r="C4418" s="182" t="s">
        <v>224</v>
      </c>
      <c r="D4418" s="182" t="s">
        <v>279</v>
      </c>
      <c r="E4418" s="182" t="s">
        <v>280</v>
      </c>
      <c r="F4418" s="182" t="s">
        <v>280</v>
      </c>
    </row>
    <row r="4419" spans="1:6" x14ac:dyDescent="0.25">
      <c r="A4419" s="182">
        <v>40005393</v>
      </c>
      <c r="B4419" s="182" t="s">
        <v>4490</v>
      </c>
      <c r="C4419" s="182" t="s">
        <v>224</v>
      </c>
      <c r="D4419" s="182" t="s">
        <v>322</v>
      </c>
      <c r="E4419" s="182" t="s">
        <v>323</v>
      </c>
      <c r="F4419" s="182" t="s">
        <v>323</v>
      </c>
    </row>
    <row r="4420" spans="1:6" x14ac:dyDescent="0.25">
      <c r="A4420" s="182">
        <v>40008147</v>
      </c>
      <c r="B4420" s="182" t="s">
        <v>4491</v>
      </c>
      <c r="C4420" s="182" t="s">
        <v>224</v>
      </c>
      <c r="D4420" s="182" t="s">
        <v>322</v>
      </c>
      <c r="E4420" s="182" t="s">
        <v>323</v>
      </c>
      <c r="F4420" s="182" t="s">
        <v>323</v>
      </c>
    </row>
    <row r="4421" spans="1:6" x14ac:dyDescent="0.25">
      <c r="A4421" s="182">
        <v>40008050</v>
      </c>
      <c r="B4421" s="182" t="s">
        <v>4492</v>
      </c>
      <c r="C4421" s="182" t="s">
        <v>224</v>
      </c>
      <c r="D4421" s="182" t="s">
        <v>1733</v>
      </c>
      <c r="E4421" s="182" t="s">
        <v>1734</v>
      </c>
      <c r="F4421" s="182" t="s">
        <v>1734</v>
      </c>
    </row>
    <row r="4422" spans="1:6" x14ac:dyDescent="0.25">
      <c r="A4422" s="182">
        <v>40002703</v>
      </c>
      <c r="B4422" s="182" t="s">
        <v>4493</v>
      </c>
      <c r="C4422" s="182" t="s">
        <v>224</v>
      </c>
      <c r="D4422" s="182" t="s">
        <v>256</v>
      </c>
      <c r="E4422" s="182" t="s">
        <v>257</v>
      </c>
      <c r="F4422" s="182" t="s">
        <v>257</v>
      </c>
    </row>
    <row r="4423" spans="1:6" x14ac:dyDescent="0.25">
      <c r="A4423" s="182">
        <v>40001532</v>
      </c>
      <c r="B4423" s="182" t="s">
        <v>4494</v>
      </c>
      <c r="C4423" s="182" t="s">
        <v>224</v>
      </c>
      <c r="D4423" s="182" t="s">
        <v>256</v>
      </c>
      <c r="E4423" s="182" t="s">
        <v>257</v>
      </c>
      <c r="F4423" s="182" t="s">
        <v>257</v>
      </c>
    </row>
    <row r="4424" spans="1:6" x14ac:dyDescent="0.25">
      <c r="A4424" s="182">
        <v>40001059</v>
      </c>
      <c r="B4424" s="182" t="s">
        <v>4495</v>
      </c>
      <c r="C4424" s="182" t="s">
        <v>224</v>
      </c>
      <c r="D4424" s="182" t="s">
        <v>225</v>
      </c>
      <c r="E4424" s="182" t="s">
        <v>226</v>
      </c>
      <c r="F4424" s="182" t="s">
        <v>226</v>
      </c>
    </row>
    <row r="4425" spans="1:6" x14ac:dyDescent="0.25">
      <c r="A4425" s="182">
        <v>40421284</v>
      </c>
      <c r="B4425" s="182" t="s">
        <v>4496</v>
      </c>
      <c r="C4425" s="182" t="s">
        <v>231</v>
      </c>
      <c r="D4425" s="182" t="s">
        <v>236</v>
      </c>
      <c r="E4425" s="182" t="s">
        <v>237</v>
      </c>
      <c r="F4425" s="182" t="s">
        <v>237</v>
      </c>
    </row>
    <row r="4426" spans="1:6" x14ac:dyDescent="0.25">
      <c r="A4426" s="182">
        <v>40001254</v>
      </c>
      <c r="B4426" s="182" t="s">
        <v>4497</v>
      </c>
      <c r="C4426" s="182" t="s">
        <v>224</v>
      </c>
      <c r="D4426" s="182" t="s">
        <v>438</v>
      </c>
      <c r="E4426" s="182" t="s">
        <v>439</v>
      </c>
      <c r="F4426" s="182" t="s">
        <v>439</v>
      </c>
    </row>
    <row r="4427" spans="1:6" x14ac:dyDescent="0.25">
      <c r="A4427" s="182">
        <v>40006617</v>
      </c>
      <c r="B4427" s="182" t="s">
        <v>4498</v>
      </c>
      <c r="C4427" s="182" t="s">
        <v>224</v>
      </c>
      <c r="D4427" s="182" t="s">
        <v>256</v>
      </c>
      <c r="E4427" s="182" t="s">
        <v>257</v>
      </c>
      <c r="F4427" s="182" t="s">
        <v>257</v>
      </c>
    </row>
    <row r="4428" spans="1:6" x14ac:dyDescent="0.25">
      <c r="A4428" s="182">
        <v>40009902</v>
      </c>
      <c r="B4428" s="182" t="s">
        <v>4499</v>
      </c>
      <c r="C4428" s="182" t="s">
        <v>224</v>
      </c>
      <c r="D4428" s="182" t="s">
        <v>309</v>
      </c>
      <c r="E4428" s="182" t="s">
        <v>310</v>
      </c>
      <c r="F4428" s="182" t="s">
        <v>310</v>
      </c>
    </row>
    <row r="4429" spans="1:6" x14ac:dyDescent="0.25">
      <c r="A4429" s="182">
        <v>40420971</v>
      </c>
      <c r="B4429" s="182" t="s">
        <v>4500</v>
      </c>
      <c r="C4429" s="182" t="s">
        <v>231</v>
      </c>
      <c r="D4429" s="182" t="s">
        <v>236</v>
      </c>
      <c r="E4429" s="182" t="s">
        <v>237</v>
      </c>
      <c r="F4429" s="182" t="s">
        <v>237</v>
      </c>
    </row>
    <row r="4430" spans="1:6" x14ac:dyDescent="0.25">
      <c r="A4430" s="182">
        <v>40005586</v>
      </c>
      <c r="B4430" s="182" t="s">
        <v>4501</v>
      </c>
      <c r="C4430" s="182" t="s">
        <v>224</v>
      </c>
      <c r="D4430" s="182" t="s">
        <v>265</v>
      </c>
      <c r="E4430" s="182" t="s">
        <v>266</v>
      </c>
      <c r="F4430" s="182" t="s">
        <v>266</v>
      </c>
    </row>
    <row r="4431" spans="1:6" x14ac:dyDescent="0.25">
      <c r="A4431" s="182">
        <v>40003460</v>
      </c>
      <c r="B4431" s="182" t="s">
        <v>4502</v>
      </c>
      <c r="C4431" s="182" t="s">
        <v>224</v>
      </c>
      <c r="D4431" s="182" t="s">
        <v>277</v>
      </c>
      <c r="E4431" s="182" t="s">
        <v>278</v>
      </c>
      <c r="F4431" s="182" t="s">
        <v>278</v>
      </c>
    </row>
    <row r="4432" spans="1:6" x14ac:dyDescent="0.25">
      <c r="A4432" s="182">
        <v>40008312</v>
      </c>
      <c r="B4432" s="182" t="s">
        <v>4503</v>
      </c>
      <c r="C4432" s="182" t="s">
        <v>224</v>
      </c>
      <c r="D4432" s="182" t="s">
        <v>271</v>
      </c>
      <c r="E4432" s="182" t="s">
        <v>272</v>
      </c>
      <c r="F4432" s="182" t="s">
        <v>272</v>
      </c>
    </row>
    <row r="4433" spans="1:6" x14ac:dyDescent="0.25">
      <c r="A4433" s="182">
        <v>40001976</v>
      </c>
      <c r="B4433" s="182" t="s">
        <v>4504</v>
      </c>
      <c r="C4433" s="182" t="s">
        <v>224</v>
      </c>
      <c r="D4433" s="182" t="s">
        <v>342</v>
      </c>
      <c r="E4433" s="182" t="s">
        <v>343</v>
      </c>
      <c r="F4433" s="182" t="s">
        <v>343</v>
      </c>
    </row>
    <row r="4434" spans="1:6" x14ac:dyDescent="0.25">
      <c r="A4434" s="182">
        <v>40002057</v>
      </c>
      <c r="B4434" s="182" t="s">
        <v>4505</v>
      </c>
      <c r="C4434" s="182" t="s">
        <v>224</v>
      </c>
      <c r="D4434" s="182" t="s">
        <v>277</v>
      </c>
      <c r="E4434" s="182" t="s">
        <v>278</v>
      </c>
      <c r="F4434" s="182" t="s">
        <v>278</v>
      </c>
    </row>
    <row r="4435" spans="1:6" x14ac:dyDescent="0.25">
      <c r="A4435" s="182">
        <v>40007249</v>
      </c>
      <c r="B4435" s="182" t="s">
        <v>4506</v>
      </c>
      <c r="C4435" s="182" t="s">
        <v>224</v>
      </c>
      <c r="D4435" s="182" t="s">
        <v>342</v>
      </c>
      <c r="E4435" s="182" t="s">
        <v>343</v>
      </c>
      <c r="F4435" s="182" t="s">
        <v>343</v>
      </c>
    </row>
    <row r="4436" spans="1:6" x14ac:dyDescent="0.25">
      <c r="A4436" s="182">
        <v>40005513</v>
      </c>
      <c r="B4436" s="182" t="s">
        <v>4506</v>
      </c>
      <c r="C4436" s="182" t="s">
        <v>224</v>
      </c>
      <c r="D4436" s="182" t="s">
        <v>342</v>
      </c>
      <c r="E4436" s="182" t="s">
        <v>343</v>
      </c>
      <c r="F4436" s="182" t="s">
        <v>343</v>
      </c>
    </row>
    <row r="4437" spans="1:6" x14ac:dyDescent="0.25">
      <c r="A4437" s="182">
        <v>40001392</v>
      </c>
      <c r="B4437" s="182" t="s">
        <v>4507</v>
      </c>
      <c r="C4437" s="182" t="s">
        <v>224</v>
      </c>
      <c r="D4437" s="182" t="s">
        <v>277</v>
      </c>
      <c r="E4437" s="182" t="s">
        <v>278</v>
      </c>
      <c r="F4437" s="182" t="s">
        <v>278</v>
      </c>
    </row>
    <row r="4438" spans="1:6" x14ac:dyDescent="0.25">
      <c r="A4438" s="182">
        <v>40008908</v>
      </c>
      <c r="B4438" s="182" t="s">
        <v>4508</v>
      </c>
      <c r="C4438" s="182" t="s">
        <v>224</v>
      </c>
      <c r="D4438" s="182" t="s">
        <v>438</v>
      </c>
      <c r="E4438" s="182" t="s">
        <v>439</v>
      </c>
      <c r="F4438" s="182" t="s">
        <v>439</v>
      </c>
    </row>
    <row r="4439" spans="1:6" x14ac:dyDescent="0.25">
      <c r="A4439" s="182">
        <v>40005784</v>
      </c>
      <c r="B4439" s="182" t="s">
        <v>4509</v>
      </c>
      <c r="C4439" s="182" t="s">
        <v>224</v>
      </c>
      <c r="D4439" s="182" t="s">
        <v>262</v>
      </c>
      <c r="E4439" s="182" t="s">
        <v>263</v>
      </c>
      <c r="F4439" s="182" t="s">
        <v>263</v>
      </c>
    </row>
    <row r="4440" spans="1:6" x14ac:dyDescent="0.25">
      <c r="A4440" s="182">
        <v>40005235</v>
      </c>
      <c r="B4440" s="182" t="s">
        <v>4510</v>
      </c>
      <c r="C4440" s="182" t="s">
        <v>224</v>
      </c>
      <c r="D4440" s="182" t="s">
        <v>249</v>
      </c>
      <c r="E4440" s="182" t="s">
        <v>250</v>
      </c>
      <c r="F4440" s="182" t="s">
        <v>250</v>
      </c>
    </row>
    <row r="4441" spans="1:6" x14ac:dyDescent="0.25">
      <c r="A4441" s="182">
        <v>40002656</v>
      </c>
      <c r="B4441" s="182" t="s">
        <v>4511</v>
      </c>
      <c r="C4441" s="182" t="s">
        <v>224</v>
      </c>
      <c r="D4441" s="182" t="s">
        <v>333</v>
      </c>
      <c r="E4441" s="182" t="s">
        <v>334</v>
      </c>
      <c r="F4441" s="182" t="s">
        <v>334</v>
      </c>
    </row>
    <row r="4442" spans="1:6" x14ac:dyDescent="0.25">
      <c r="A4442" s="182">
        <v>40424404</v>
      </c>
      <c r="B4442" s="182" t="s">
        <v>4512</v>
      </c>
      <c r="C4442" s="182" t="s">
        <v>231</v>
      </c>
      <c r="D4442" s="182" t="s">
        <v>236</v>
      </c>
      <c r="E4442" s="182" t="s">
        <v>237</v>
      </c>
      <c r="F4442" s="182" t="s">
        <v>237</v>
      </c>
    </row>
    <row r="4443" spans="1:6" x14ac:dyDescent="0.25">
      <c r="A4443" s="182">
        <v>40424295</v>
      </c>
      <c r="B4443" s="182" t="s">
        <v>4513</v>
      </c>
      <c r="C4443" s="182" t="s">
        <v>231</v>
      </c>
      <c r="D4443" s="182" t="s">
        <v>232</v>
      </c>
      <c r="E4443" s="182" t="s">
        <v>233</v>
      </c>
      <c r="F4443" s="182" t="s">
        <v>233</v>
      </c>
    </row>
    <row r="4444" spans="1:6" x14ac:dyDescent="0.25">
      <c r="A4444" s="182">
        <v>40000652</v>
      </c>
      <c r="B4444" s="182" t="s">
        <v>4514</v>
      </c>
      <c r="C4444" s="182" t="s">
        <v>224</v>
      </c>
      <c r="D4444" s="182" t="s">
        <v>277</v>
      </c>
      <c r="E4444" s="182" t="s">
        <v>278</v>
      </c>
      <c r="F4444" s="182" t="s">
        <v>278</v>
      </c>
    </row>
    <row r="4445" spans="1:6" x14ac:dyDescent="0.25">
      <c r="A4445" s="182">
        <v>40008289</v>
      </c>
      <c r="B4445" s="182" t="s">
        <v>4515</v>
      </c>
      <c r="C4445" s="182" t="s">
        <v>224</v>
      </c>
      <c r="D4445" s="182" t="s">
        <v>376</v>
      </c>
      <c r="E4445" s="182" t="s">
        <v>377</v>
      </c>
      <c r="F4445" s="182" t="s">
        <v>377</v>
      </c>
    </row>
    <row r="4446" spans="1:6" x14ac:dyDescent="0.25">
      <c r="A4446" s="182">
        <v>40006813</v>
      </c>
      <c r="B4446" s="182" t="s">
        <v>4516</v>
      </c>
      <c r="C4446" s="182" t="s">
        <v>224</v>
      </c>
      <c r="D4446" s="182" t="s">
        <v>392</v>
      </c>
      <c r="E4446" s="182" t="s">
        <v>393</v>
      </c>
      <c r="F4446" s="182" t="s">
        <v>393</v>
      </c>
    </row>
    <row r="4447" spans="1:6" x14ac:dyDescent="0.25">
      <c r="A4447" s="182">
        <v>40420542</v>
      </c>
      <c r="B4447" s="182" t="s">
        <v>4517</v>
      </c>
      <c r="C4447" s="182" t="s">
        <v>231</v>
      </c>
      <c r="D4447" s="182" t="s">
        <v>236</v>
      </c>
      <c r="E4447" s="182" t="s">
        <v>237</v>
      </c>
      <c r="F4447" s="182" t="s">
        <v>237</v>
      </c>
    </row>
    <row r="4448" spans="1:6" x14ac:dyDescent="0.25">
      <c r="A4448" s="182">
        <v>40003106</v>
      </c>
      <c r="B4448" s="182" t="s">
        <v>4518</v>
      </c>
      <c r="C4448" s="182" t="s">
        <v>224</v>
      </c>
      <c r="D4448" s="182" t="s">
        <v>249</v>
      </c>
      <c r="E4448" s="182" t="s">
        <v>250</v>
      </c>
      <c r="F4448" s="182" t="s">
        <v>250</v>
      </c>
    </row>
    <row r="4449" spans="1:6" x14ac:dyDescent="0.25">
      <c r="A4449" s="182">
        <v>40421401</v>
      </c>
      <c r="B4449" s="182" t="s">
        <v>4519</v>
      </c>
      <c r="C4449" s="182" t="s">
        <v>231</v>
      </c>
      <c r="D4449" s="182" t="s">
        <v>232</v>
      </c>
      <c r="E4449" s="182" t="s">
        <v>233</v>
      </c>
      <c r="F4449" s="182" t="s">
        <v>233</v>
      </c>
    </row>
    <row r="4450" spans="1:6" x14ac:dyDescent="0.25">
      <c r="A4450" s="182">
        <v>40002938</v>
      </c>
      <c r="B4450" s="182" t="s">
        <v>4520</v>
      </c>
      <c r="C4450" s="182" t="s">
        <v>224</v>
      </c>
      <c r="D4450" s="182" t="s">
        <v>342</v>
      </c>
      <c r="E4450" s="182" t="s">
        <v>343</v>
      </c>
      <c r="F4450" s="182" t="s">
        <v>343</v>
      </c>
    </row>
    <row r="4451" spans="1:6" x14ac:dyDescent="0.25">
      <c r="A4451" s="182">
        <v>40007954</v>
      </c>
      <c r="B4451" s="182" t="s">
        <v>4521</v>
      </c>
      <c r="C4451" s="182" t="s">
        <v>224</v>
      </c>
      <c r="D4451" s="182" t="s">
        <v>309</v>
      </c>
      <c r="E4451" s="182" t="s">
        <v>310</v>
      </c>
      <c r="F4451" s="182" t="s">
        <v>310</v>
      </c>
    </row>
    <row r="4452" spans="1:6" x14ac:dyDescent="0.25">
      <c r="A4452" s="182">
        <v>40009407</v>
      </c>
      <c r="B4452" s="182" t="s">
        <v>4522</v>
      </c>
      <c r="C4452" s="182" t="s">
        <v>224</v>
      </c>
      <c r="D4452" s="182" t="s">
        <v>449</v>
      </c>
      <c r="E4452" s="182" t="s">
        <v>450</v>
      </c>
      <c r="F4452" s="182" t="s">
        <v>450</v>
      </c>
    </row>
    <row r="4453" spans="1:6" x14ac:dyDescent="0.25">
      <c r="A4453" s="182">
        <v>40009903</v>
      </c>
      <c r="B4453" s="182" t="s">
        <v>4523</v>
      </c>
      <c r="C4453" s="182" t="s">
        <v>224</v>
      </c>
      <c r="D4453" s="182" t="s">
        <v>438</v>
      </c>
      <c r="E4453" s="182" t="s">
        <v>439</v>
      </c>
      <c r="F4453" s="182" t="s">
        <v>439</v>
      </c>
    </row>
    <row r="4454" spans="1:6" x14ac:dyDescent="0.25">
      <c r="A4454" s="182">
        <v>47200051</v>
      </c>
      <c r="B4454" s="182" t="s">
        <v>4524</v>
      </c>
      <c r="C4454" s="182" t="s">
        <v>224</v>
      </c>
      <c r="D4454" s="182" t="s">
        <v>404</v>
      </c>
      <c r="E4454" s="182" t="s">
        <v>405</v>
      </c>
      <c r="F4454" s="182" t="s">
        <v>405</v>
      </c>
    </row>
    <row r="4455" spans="1:6" x14ac:dyDescent="0.25">
      <c r="A4455" s="182">
        <v>40005053</v>
      </c>
      <c r="B4455" s="182" t="s">
        <v>4524</v>
      </c>
      <c r="C4455" s="182" t="s">
        <v>224</v>
      </c>
      <c r="D4455" s="182" t="s">
        <v>404</v>
      </c>
      <c r="E4455" s="182" t="s">
        <v>405</v>
      </c>
      <c r="F4455" s="182" t="s">
        <v>405</v>
      </c>
    </row>
    <row r="4456" spans="1:6" x14ac:dyDescent="0.25">
      <c r="A4456" s="182">
        <v>40006938</v>
      </c>
      <c r="B4456" s="182" t="s">
        <v>4525</v>
      </c>
      <c r="C4456" s="182" t="s">
        <v>224</v>
      </c>
      <c r="D4456" s="182" t="s">
        <v>303</v>
      </c>
      <c r="E4456" s="182" t="s">
        <v>304</v>
      </c>
      <c r="F4456" s="182" t="s">
        <v>304</v>
      </c>
    </row>
    <row r="4457" spans="1:6" x14ac:dyDescent="0.25">
      <c r="A4457" s="182">
        <v>40009502</v>
      </c>
      <c r="B4457" s="182" t="s">
        <v>4526</v>
      </c>
      <c r="C4457" s="182" t="s">
        <v>224</v>
      </c>
      <c r="D4457" s="182" t="s">
        <v>306</v>
      </c>
      <c r="E4457" s="182" t="s">
        <v>307</v>
      </c>
      <c r="F4457" s="182" t="s">
        <v>307</v>
      </c>
    </row>
    <row r="4458" spans="1:6" x14ac:dyDescent="0.25">
      <c r="A4458" s="182">
        <v>40006474</v>
      </c>
      <c r="B4458" s="182" t="s">
        <v>4527</v>
      </c>
      <c r="C4458" s="182" t="s">
        <v>224</v>
      </c>
      <c r="D4458" s="182" t="s">
        <v>249</v>
      </c>
      <c r="E4458" s="182" t="s">
        <v>250</v>
      </c>
      <c r="F4458" s="182" t="s">
        <v>250</v>
      </c>
    </row>
    <row r="4459" spans="1:6" x14ac:dyDescent="0.25">
      <c r="A4459" s="182">
        <v>40007539</v>
      </c>
      <c r="B4459" s="182" t="s">
        <v>4528</v>
      </c>
      <c r="C4459" s="182" t="s">
        <v>224</v>
      </c>
      <c r="D4459" s="182" t="s">
        <v>265</v>
      </c>
      <c r="E4459" s="182" t="s">
        <v>266</v>
      </c>
      <c r="F4459" s="182" t="s">
        <v>266</v>
      </c>
    </row>
    <row r="4460" spans="1:6" x14ac:dyDescent="0.25">
      <c r="A4460" s="182">
        <v>40006506</v>
      </c>
      <c r="B4460" s="182" t="s">
        <v>4529</v>
      </c>
      <c r="C4460" s="182" t="s">
        <v>224</v>
      </c>
      <c r="D4460" s="182" t="s">
        <v>277</v>
      </c>
      <c r="E4460" s="182" t="s">
        <v>278</v>
      </c>
      <c r="F4460" s="182" t="s">
        <v>278</v>
      </c>
    </row>
    <row r="4461" spans="1:6" x14ac:dyDescent="0.25">
      <c r="A4461" s="182">
        <v>40420889</v>
      </c>
      <c r="B4461" s="182" t="s">
        <v>4530</v>
      </c>
      <c r="C4461" s="182" t="s">
        <v>231</v>
      </c>
      <c r="D4461" s="182" t="s">
        <v>236</v>
      </c>
      <c r="E4461" s="182" t="s">
        <v>237</v>
      </c>
      <c r="F4461" s="182" t="s">
        <v>237</v>
      </c>
    </row>
    <row r="4462" spans="1:6" x14ac:dyDescent="0.25">
      <c r="A4462" s="182">
        <v>40009618</v>
      </c>
      <c r="B4462" s="182" t="s">
        <v>4531</v>
      </c>
      <c r="C4462" s="182" t="s">
        <v>224</v>
      </c>
      <c r="D4462" s="182" t="s">
        <v>322</v>
      </c>
      <c r="E4462" s="182" t="s">
        <v>323</v>
      </c>
      <c r="F4462" s="182" t="s">
        <v>323</v>
      </c>
    </row>
    <row r="4463" spans="1:6" x14ac:dyDescent="0.25">
      <c r="A4463" s="182">
        <v>40004088</v>
      </c>
      <c r="B4463" s="182" t="s">
        <v>4532</v>
      </c>
      <c r="C4463" s="182" t="s">
        <v>224</v>
      </c>
      <c r="D4463" s="182" t="s">
        <v>392</v>
      </c>
      <c r="E4463" s="182" t="s">
        <v>393</v>
      </c>
      <c r="F4463" s="182" t="s">
        <v>393</v>
      </c>
    </row>
    <row r="4464" spans="1:6" x14ac:dyDescent="0.25">
      <c r="A4464" s="182">
        <v>40420343</v>
      </c>
      <c r="B4464" s="182" t="s">
        <v>4533</v>
      </c>
      <c r="C4464" s="182" t="s">
        <v>231</v>
      </c>
      <c r="D4464" s="182" t="s">
        <v>236</v>
      </c>
      <c r="E4464" s="182" t="s">
        <v>237</v>
      </c>
      <c r="F4464" s="182" t="s">
        <v>237</v>
      </c>
    </row>
    <row r="4465" spans="1:6" x14ac:dyDescent="0.25">
      <c r="A4465" s="182">
        <v>40008273</v>
      </c>
      <c r="B4465" s="182" t="s">
        <v>4534</v>
      </c>
      <c r="C4465" s="182" t="s">
        <v>224</v>
      </c>
      <c r="D4465" s="182" t="s">
        <v>249</v>
      </c>
      <c r="E4465" s="182" t="s">
        <v>250</v>
      </c>
      <c r="F4465" s="182" t="s">
        <v>250</v>
      </c>
    </row>
    <row r="4466" spans="1:6" x14ac:dyDescent="0.25">
      <c r="A4466" s="182">
        <v>40006604</v>
      </c>
      <c r="B4466" s="182" t="s">
        <v>4535</v>
      </c>
      <c r="C4466" s="182" t="s">
        <v>224</v>
      </c>
      <c r="D4466" s="182" t="s">
        <v>228</v>
      </c>
      <c r="E4466" s="182" t="s">
        <v>229</v>
      </c>
      <c r="F4466" s="182" t="s">
        <v>229</v>
      </c>
    </row>
    <row r="4467" spans="1:6" x14ac:dyDescent="0.25">
      <c r="A4467" s="182">
        <v>40006272</v>
      </c>
      <c r="B4467" s="182" t="s">
        <v>4536</v>
      </c>
      <c r="C4467" s="182" t="s">
        <v>224</v>
      </c>
      <c r="D4467" s="182" t="s">
        <v>1626</v>
      </c>
      <c r="E4467" s="182" t="s">
        <v>1627</v>
      </c>
      <c r="F4467" s="182" t="s">
        <v>1627</v>
      </c>
    </row>
    <row r="4468" spans="1:6" x14ac:dyDescent="0.25">
      <c r="A4468" s="182">
        <v>40005943</v>
      </c>
      <c r="B4468" s="182" t="s">
        <v>4537</v>
      </c>
      <c r="C4468" s="182" t="s">
        <v>224</v>
      </c>
      <c r="D4468" s="182" t="s">
        <v>445</v>
      </c>
      <c r="E4468" s="182" t="s">
        <v>446</v>
      </c>
      <c r="F4468" s="182" t="s">
        <v>446</v>
      </c>
    </row>
    <row r="4469" spans="1:6" x14ac:dyDescent="0.25">
      <c r="A4469" s="182">
        <v>40008884</v>
      </c>
      <c r="B4469" s="182" t="s">
        <v>4538</v>
      </c>
      <c r="C4469" s="182" t="s">
        <v>224</v>
      </c>
      <c r="D4469" s="182" t="s">
        <v>303</v>
      </c>
      <c r="E4469" s="182" t="s">
        <v>304</v>
      </c>
      <c r="F4469" s="182" t="s">
        <v>304</v>
      </c>
    </row>
    <row r="4470" spans="1:6" x14ac:dyDescent="0.25">
      <c r="A4470" s="182">
        <v>40003777</v>
      </c>
      <c r="B4470" s="182" t="s">
        <v>4539</v>
      </c>
      <c r="C4470" s="182" t="s">
        <v>224</v>
      </c>
      <c r="D4470" s="182" t="s">
        <v>333</v>
      </c>
      <c r="E4470" s="182" t="s">
        <v>334</v>
      </c>
      <c r="F4470" s="182" t="s">
        <v>334</v>
      </c>
    </row>
    <row r="4471" spans="1:6" x14ac:dyDescent="0.25">
      <c r="A4471" s="182">
        <v>40421067</v>
      </c>
      <c r="B4471" s="182" t="s">
        <v>4540</v>
      </c>
      <c r="C4471" s="182" t="s">
        <v>231</v>
      </c>
      <c r="D4471" s="182" t="s">
        <v>285</v>
      </c>
      <c r="E4471" s="182" t="s">
        <v>286</v>
      </c>
      <c r="F4471" s="182" t="s">
        <v>286</v>
      </c>
    </row>
    <row r="4472" spans="1:6" x14ac:dyDescent="0.25">
      <c r="A4472" s="182">
        <v>40420705</v>
      </c>
      <c r="B4472" s="182" t="s">
        <v>4541</v>
      </c>
      <c r="C4472" s="182" t="s">
        <v>231</v>
      </c>
      <c r="D4472" s="182" t="s">
        <v>242</v>
      </c>
      <c r="E4472" s="182" t="s">
        <v>243</v>
      </c>
      <c r="F4472" s="182" t="s">
        <v>243</v>
      </c>
    </row>
    <row r="4473" spans="1:6" x14ac:dyDescent="0.25">
      <c r="A4473" s="182">
        <v>40421116</v>
      </c>
      <c r="B4473" s="182" t="s">
        <v>4542</v>
      </c>
      <c r="C4473" s="182" t="s">
        <v>231</v>
      </c>
      <c r="D4473" s="182" t="s">
        <v>232</v>
      </c>
      <c r="E4473" s="182" t="s">
        <v>233</v>
      </c>
      <c r="F4473" s="182" t="s">
        <v>233</v>
      </c>
    </row>
    <row r="4474" spans="1:6" x14ac:dyDescent="0.25">
      <c r="A4474" s="182">
        <v>40420399</v>
      </c>
      <c r="B4474" s="182" t="s">
        <v>4543</v>
      </c>
      <c r="C4474" s="182" t="s">
        <v>231</v>
      </c>
      <c r="D4474" s="182" t="s">
        <v>285</v>
      </c>
      <c r="E4474" s="182" t="s">
        <v>286</v>
      </c>
      <c r="F4474" s="182" t="s">
        <v>286</v>
      </c>
    </row>
    <row r="4475" spans="1:6" x14ac:dyDescent="0.25">
      <c r="A4475" s="182">
        <v>40421159</v>
      </c>
      <c r="B4475" s="182" t="s">
        <v>4544</v>
      </c>
      <c r="C4475" s="182" t="s">
        <v>231</v>
      </c>
      <c r="D4475" s="182" t="s">
        <v>285</v>
      </c>
      <c r="E4475" s="182" t="s">
        <v>286</v>
      </c>
      <c r="F4475" s="182" t="s">
        <v>286</v>
      </c>
    </row>
    <row r="4476" spans="1:6" x14ac:dyDescent="0.25">
      <c r="A4476" s="182">
        <v>40420860</v>
      </c>
      <c r="B4476" s="182" t="s">
        <v>4545</v>
      </c>
      <c r="C4476" s="182" t="s">
        <v>231</v>
      </c>
      <c r="D4476" s="182" t="s">
        <v>242</v>
      </c>
      <c r="E4476" s="182" t="s">
        <v>243</v>
      </c>
      <c r="F4476" s="182" t="s">
        <v>243</v>
      </c>
    </row>
    <row r="4477" spans="1:6" x14ac:dyDescent="0.25">
      <c r="A4477" s="182">
        <v>40006655</v>
      </c>
      <c r="B4477" s="182" t="s">
        <v>4546</v>
      </c>
      <c r="C4477" s="182" t="s">
        <v>224</v>
      </c>
      <c r="D4477" s="182" t="s">
        <v>228</v>
      </c>
      <c r="E4477" s="182" t="s">
        <v>229</v>
      </c>
      <c r="F4477" s="182" t="s">
        <v>229</v>
      </c>
    </row>
    <row r="4478" spans="1:6" x14ac:dyDescent="0.25">
      <c r="A4478" s="182">
        <v>40005828</v>
      </c>
      <c r="B4478" s="182" t="s">
        <v>4547</v>
      </c>
      <c r="C4478" s="182" t="s">
        <v>224</v>
      </c>
      <c r="D4478" s="182" t="s">
        <v>228</v>
      </c>
      <c r="E4478" s="182" t="s">
        <v>229</v>
      </c>
      <c r="F4478" s="182" t="s">
        <v>229</v>
      </c>
    </row>
    <row r="4479" spans="1:6" x14ac:dyDescent="0.25">
      <c r="A4479" s="182">
        <v>40007366</v>
      </c>
      <c r="B4479" s="182" t="s">
        <v>4548</v>
      </c>
      <c r="C4479" s="182" t="s">
        <v>224</v>
      </c>
      <c r="D4479" s="182" t="s">
        <v>449</v>
      </c>
      <c r="E4479" s="182" t="s">
        <v>450</v>
      </c>
      <c r="F4479" s="182" t="s">
        <v>450</v>
      </c>
    </row>
    <row r="4480" spans="1:6" x14ac:dyDescent="0.25">
      <c r="A4480" s="182">
        <v>40006620</v>
      </c>
      <c r="B4480" s="182" t="s">
        <v>4549</v>
      </c>
      <c r="C4480" s="182" t="s">
        <v>224</v>
      </c>
      <c r="D4480" s="182" t="s">
        <v>449</v>
      </c>
      <c r="E4480" s="182" t="s">
        <v>450</v>
      </c>
      <c r="F4480" s="182" t="s">
        <v>450</v>
      </c>
    </row>
    <row r="4481" spans="1:6" x14ac:dyDescent="0.25">
      <c r="A4481" s="182">
        <v>40002828</v>
      </c>
      <c r="B4481" s="182" t="s">
        <v>4550</v>
      </c>
      <c r="C4481" s="182" t="s">
        <v>224</v>
      </c>
      <c r="D4481" s="182" t="s">
        <v>252</v>
      </c>
      <c r="E4481" s="182" t="s">
        <v>253</v>
      </c>
      <c r="F4481" s="182" t="s">
        <v>253</v>
      </c>
    </row>
    <row r="4482" spans="1:6" x14ac:dyDescent="0.25">
      <c r="A4482" s="182">
        <v>40008185</v>
      </c>
      <c r="B4482" s="182" t="s">
        <v>4551</v>
      </c>
      <c r="C4482" s="182" t="s">
        <v>224</v>
      </c>
      <c r="D4482" s="182" t="s">
        <v>249</v>
      </c>
      <c r="E4482" s="182" t="s">
        <v>250</v>
      </c>
      <c r="F4482" s="182" t="s">
        <v>250</v>
      </c>
    </row>
    <row r="4483" spans="1:6" x14ac:dyDescent="0.25">
      <c r="A4483" s="182">
        <v>40006165</v>
      </c>
      <c r="B4483" s="182" t="s">
        <v>4552</v>
      </c>
      <c r="C4483" s="182" t="s">
        <v>224</v>
      </c>
      <c r="D4483" s="182" t="s">
        <v>315</v>
      </c>
      <c r="E4483" s="182" t="s">
        <v>316</v>
      </c>
      <c r="F4483" s="182" t="s">
        <v>316</v>
      </c>
    </row>
    <row r="4484" spans="1:6" x14ac:dyDescent="0.25">
      <c r="A4484" s="182">
        <v>40420809</v>
      </c>
      <c r="B4484" s="182" t="s">
        <v>4553</v>
      </c>
      <c r="C4484" s="182" t="s">
        <v>231</v>
      </c>
      <c r="D4484" s="182" t="s">
        <v>236</v>
      </c>
      <c r="E4484" s="182" t="s">
        <v>237</v>
      </c>
      <c r="F4484" s="182" t="s">
        <v>237</v>
      </c>
    </row>
    <row r="4485" spans="1:6" x14ac:dyDescent="0.25">
      <c r="A4485" s="182">
        <v>40001170</v>
      </c>
      <c r="B4485" s="182" t="s">
        <v>4554</v>
      </c>
      <c r="C4485" s="182" t="s">
        <v>224</v>
      </c>
      <c r="D4485" s="182" t="s">
        <v>322</v>
      </c>
      <c r="E4485" s="182" t="s">
        <v>323</v>
      </c>
      <c r="F4485" s="182" t="s">
        <v>323</v>
      </c>
    </row>
    <row r="4486" spans="1:6" x14ac:dyDescent="0.25">
      <c r="A4486" s="182">
        <v>40004105</v>
      </c>
      <c r="B4486" s="182" t="s">
        <v>4555</v>
      </c>
      <c r="C4486" s="182" t="s">
        <v>224</v>
      </c>
      <c r="D4486" s="182" t="s">
        <v>309</v>
      </c>
      <c r="E4486" s="182" t="s">
        <v>310</v>
      </c>
      <c r="F4486" s="182" t="s">
        <v>310</v>
      </c>
    </row>
    <row r="4487" spans="1:6" x14ac:dyDescent="0.25">
      <c r="A4487" s="182">
        <v>40420747</v>
      </c>
      <c r="B4487" s="182" t="s">
        <v>4556</v>
      </c>
      <c r="C4487" s="182" t="s">
        <v>231</v>
      </c>
      <c r="D4487" s="182" t="s">
        <v>236</v>
      </c>
      <c r="E4487" s="182" t="s">
        <v>237</v>
      </c>
      <c r="F4487" s="182" t="s">
        <v>237</v>
      </c>
    </row>
    <row r="4488" spans="1:6" x14ac:dyDescent="0.25">
      <c r="A4488" s="182">
        <v>40005497</v>
      </c>
      <c r="B4488" s="182" t="s">
        <v>4557</v>
      </c>
      <c r="C4488" s="182" t="s">
        <v>224</v>
      </c>
      <c r="D4488" s="182" t="s">
        <v>322</v>
      </c>
      <c r="E4488" s="182" t="s">
        <v>323</v>
      </c>
      <c r="F4488" s="182" t="s">
        <v>323</v>
      </c>
    </row>
    <row r="4489" spans="1:6" x14ac:dyDescent="0.25">
      <c r="A4489" s="182">
        <v>40008833</v>
      </c>
      <c r="B4489" s="182" t="s">
        <v>4558</v>
      </c>
      <c r="C4489" s="182" t="s">
        <v>224</v>
      </c>
      <c r="D4489" s="182" t="s">
        <v>309</v>
      </c>
      <c r="E4489" s="182" t="s">
        <v>310</v>
      </c>
      <c r="F4489" s="182" t="s">
        <v>310</v>
      </c>
    </row>
    <row r="4490" spans="1:6" x14ac:dyDescent="0.25">
      <c r="A4490" s="182">
        <v>40003432</v>
      </c>
      <c r="B4490" s="182" t="s">
        <v>4559</v>
      </c>
      <c r="C4490" s="182" t="s">
        <v>224</v>
      </c>
      <c r="D4490" s="182" t="s">
        <v>309</v>
      </c>
      <c r="E4490" s="182" t="s">
        <v>310</v>
      </c>
      <c r="F4490" s="182" t="s">
        <v>310</v>
      </c>
    </row>
    <row r="4491" spans="1:6" x14ac:dyDescent="0.25">
      <c r="A4491" s="182">
        <v>40005240</v>
      </c>
      <c r="B4491" s="182" t="s">
        <v>4560</v>
      </c>
      <c r="C4491" s="182" t="s">
        <v>224</v>
      </c>
      <c r="D4491" s="182" t="s">
        <v>225</v>
      </c>
      <c r="E4491" s="182" t="s">
        <v>226</v>
      </c>
      <c r="F4491" s="182" t="s">
        <v>226</v>
      </c>
    </row>
    <row r="4492" spans="1:6" x14ac:dyDescent="0.25">
      <c r="A4492" s="182">
        <v>40002521</v>
      </c>
      <c r="B4492" s="182" t="s">
        <v>4561</v>
      </c>
      <c r="C4492" s="182" t="s">
        <v>224</v>
      </c>
      <c r="D4492" s="182" t="s">
        <v>404</v>
      </c>
      <c r="E4492" s="182" t="s">
        <v>405</v>
      </c>
      <c r="F4492" s="182" t="s">
        <v>405</v>
      </c>
    </row>
    <row r="4493" spans="1:6" x14ac:dyDescent="0.25">
      <c r="A4493" s="182">
        <v>40004220</v>
      </c>
      <c r="B4493" s="182" t="s">
        <v>4562</v>
      </c>
      <c r="C4493" s="182" t="s">
        <v>224</v>
      </c>
      <c r="D4493" s="182" t="s">
        <v>265</v>
      </c>
      <c r="E4493" s="182" t="s">
        <v>266</v>
      </c>
      <c r="F4493" s="182" t="s">
        <v>266</v>
      </c>
    </row>
    <row r="4494" spans="1:6" x14ac:dyDescent="0.25">
      <c r="A4494" s="182">
        <v>40007172</v>
      </c>
      <c r="B4494" s="182" t="s">
        <v>4563</v>
      </c>
      <c r="C4494" s="182" t="s">
        <v>224</v>
      </c>
      <c r="D4494" s="182" t="s">
        <v>404</v>
      </c>
      <c r="E4494" s="182" t="s">
        <v>405</v>
      </c>
      <c r="F4494" s="182" t="s">
        <v>405</v>
      </c>
    </row>
    <row r="4495" spans="1:6" x14ac:dyDescent="0.25">
      <c r="A4495" s="182">
        <v>40007759</v>
      </c>
      <c r="B4495" s="182" t="s">
        <v>4564</v>
      </c>
      <c r="C4495" s="182" t="s">
        <v>224</v>
      </c>
      <c r="D4495" s="182" t="s">
        <v>404</v>
      </c>
      <c r="E4495" s="182" t="s">
        <v>405</v>
      </c>
      <c r="F4495" s="182" t="s">
        <v>405</v>
      </c>
    </row>
    <row r="4496" spans="1:6" x14ac:dyDescent="0.25">
      <c r="A4496" s="182">
        <v>40009068</v>
      </c>
      <c r="B4496" s="182" t="s">
        <v>4565</v>
      </c>
      <c r="C4496" s="182" t="s">
        <v>224</v>
      </c>
      <c r="D4496" s="182" t="s">
        <v>265</v>
      </c>
      <c r="E4496" s="182" t="s">
        <v>266</v>
      </c>
      <c r="F4496" s="182" t="s">
        <v>266</v>
      </c>
    </row>
    <row r="4497" spans="1:6" x14ac:dyDescent="0.25">
      <c r="A4497" s="182">
        <v>40420485</v>
      </c>
      <c r="B4497" s="182" t="s">
        <v>4566</v>
      </c>
      <c r="C4497" s="182" t="s">
        <v>231</v>
      </c>
      <c r="D4497" s="182" t="s">
        <v>236</v>
      </c>
      <c r="E4497" s="182" t="s">
        <v>237</v>
      </c>
      <c r="F4497" s="182" t="s">
        <v>237</v>
      </c>
    </row>
    <row r="4498" spans="1:6" x14ac:dyDescent="0.25">
      <c r="A4498" s="182">
        <v>40004051</v>
      </c>
      <c r="B4498" s="182" t="s">
        <v>4567</v>
      </c>
      <c r="C4498" s="182" t="s">
        <v>224</v>
      </c>
      <c r="D4498" s="182" t="s">
        <v>249</v>
      </c>
      <c r="E4498" s="182" t="s">
        <v>250</v>
      </c>
      <c r="F4498" s="182" t="s">
        <v>250</v>
      </c>
    </row>
    <row r="4499" spans="1:6" x14ac:dyDescent="0.25">
      <c r="A4499" s="182">
        <v>40000223</v>
      </c>
      <c r="B4499" s="182" t="s">
        <v>4568</v>
      </c>
      <c r="C4499" s="182" t="s">
        <v>224</v>
      </c>
      <c r="D4499" s="182" t="s">
        <v>228</v>
      </c>
      <c r="E4499" s="182" t="s">
        <v>229</v>
      </c>
      <c r="F4499" s="182" t="s">
        <v>229</v>
      </c>
    </row>
    <row r="4500" spans="1:6" x14ac:dyDescent="0.25">
      <c r="A4500" s="182">
        <v>40006745</v>
      </c>
      <c r="B4500" s="182" t="s">
        <v>4569</v>
      </c>
      <c r="C4500" s="182" t="s">
        <v>224</v>
      </c>
      <c r="D4500" s="182" t="s">
        <v>271</v>
      </c>
      <c r="E4500" s="182" t="s">
        <v>272</v>
      </c>
      <c r="F4500" s="182" t="s">
        <v>272</v>
      </c>
    </row>
    <row r="4501" spans="1:6" x14ac:dyDescent="0.25">
      <c r="A4501" s="182">
        <v>40003578</v>
      </c>
      <c r="B4501" s="182" t="s">
        <v>4569</v>
      </c>
      <c r="C4501" s="182" t="s">
        <v>224</v>
      </c>
      <c r="D4501" s="182" t="s">
        <v>225</v>
      </c>
      <c r="E4501" s="182" t="s">
        <v>226</v>
      </c>
      <c r="F4501" s="182" t="s">
        <v>226</v>
      </c>
    </row>
    <row r="4502" spans="1:6" x14ac:dyDescent="0.25">
      <c r="A4502" s="182">
        <v>40002274</v>
      </c>
      <c r="B4502" s="182" t="s">
        <v>4570</v>
      </c>
      <c r="C4502" s="182" t="s">
        <v>224</v>
      </c>
      <c r="D4502" s="182" t="s">
        <v>228</v>
      </c>
      <c r="E4502" s="182" t="s">
        <v>229</v>
      </c>
      <c r="F4502" s="182" t="s">
        <v>229</v>
      </c>
    </row>
    <row r="4503" spans="1:6" x14ac:dyDescent="0.25">
      <c r="A4503" s="182">
        <v>40006062</v>
      </c>
      <c r="B4503" s="182" t="s">
        <v>4571</v>
      </c>
      <c r="C4503" s="182" t="s">
        <v>224</v>
      </c>
      <c r="D4503" s="182" t="s">
        <v>268</v>
      </c>
      <c r="E4503" s="182" t="s">
        <v>269</v>
      </c>
      <c r="F4503" s="182" t="s">
        <v>269</v>
      </c>
    </row>
    <row r="4504" spans="1:6" x14ac:dyDescent="0.25">
      <c r="A4504" s="182">
        <v>40005480</v>
      </c>
      <c r="B4504" s="182" t="s">
        <v>4572</v>
      </c>
      <c r="C4504" s="182" t="s">
        <v>224</v>
      </c>
      <c r="D4504" s="182" t="s">
        <v>228</v>
      </c>
      <c r="E4504" s="182" t="s">
        <v>229</v>
      </c>
      <c r="F4504" s="182" t="s">
        <v>229</v>
      </c>
    </row>
    <row r="4505" spans="1:6" x14ac:dyDescent="0.25">
      <c r="A4505" s="182">
        <v>40007354</v>
      </c>
      <c r="B4505" s="182" t="s">
        <v>4573</v>
      </c>
      <c r="C4505" s="182" t="s">
        <v>224</v>
      </c>
      <c r="D4505" s="182" t="s">
        <v>249</v>
      </c>
      <c r="E4505" s="182" t="s">
        <v>250</v>
      </c>
      <c r="F4505" s="182" t="s">
        <v>250</v>
      </c>
    </row>
    <row r="4506" spans="1:6" x14ac:dyDescent="0.25">
      <c r="A4506" s="182">
        <v>40006238</v>
      </c>
      <c r="B4506" s="182" t="s">
        <v>4574</v>
      </c>
      <c r="C4506" s="182" t="s">
        <v>224</v>
      </c>
      <c r="D4506" s="182" t="s">
        <v>445</v>
      </c>
      <c r="E4506" s="182" t="s">
        <v>446</v>
      </c>
      <c r="F4506" s="182" t="s">
        <v>446</v>
      </c>
    </row>
    <row r="4507" spans="1:6" x14ac:dyDescent="0.25">
      <c r="A4507" s="182">
        <v>40009528</v>
      </c>
      <c r="B4507" s="182" t="s">
        <v>4575</v>
      </c>
      <c r="C4507" s="182" t="s">
        <v>224</v>
      </c>
      <c r="D4507" s="182" t="s">
        <v>322</v>
      </c>
      <c r="E4507" s="182" t="s">
        <v>323</v>
      </c>
      <c r="F4507" s="182" t="s">
        <v>323</v>
      </c>
    </row>
    <row r="4508" spans="1:6" x14ac:dyDescent="0.25">
      <c r="A4508" s="182">
        <v>40001973</v>
      </c>
      <c r="B4508" s="182" t="s">
        <v>4576</v>
      </c>
      <c r="C4508" s="182" t="s">
        <v>224</v>
      </c>
      <c r="D4508" s="182" t="s">
        <v>228</v>
      </c>
      <c r="E4508" s="182" t="s">
        <v>229</v>
      </c>
      <c r="F4508" s="182" t="s">
        <v>229</v>
      </c>
    </row>
    <row r="4509" spans="1:6" x14ac:dyDescent="0.25">
      <c r="A4509" s="182">
        <v>40006145</v>
      </c>
      <c r="B4509" s="182" t="s">
        <v>4577</v>
      </c>
      <c r="C4509" s="182" t="s">
        <v>224</v>
      </c>
      <c r="D4509" s="182" t="s">
        <v>315</v>
      </c>
      <c r="E4509" s="182" t="s">
        <v>316</v>
      </c>
      <c r="F4509" s="182" t="s">
        <v>316</v>
      </c>
    </row>
    <row r="4510" spans="1:6" x14ac:dyDescent="0.25">
      <c r="A4510" s="182">
        <v>40001125</v>
      </c>
      <c r="B4510" s="182" t="s">
        <v>4578</v>
      </c>
      <c r="C4510" s="182" t="s">
        <v>224</v>
      </c>
      <c r="D4510" s="182" t="s">
        <v>404</v>
      </c>
      <c r="E4510" s="182" t="s">
        <v>405</v>
      </c>
      <c r="F4510" s="182" t="s">
        <v>405</v>
      </c>
    </row>
    <row r="4511" spans="1:6" x14ac:dyDescent="0.25">
      <c r="A4511" s="182">
        <v>40006163</v>
      </c>
      <c r="B4511" s="182" t="s">
        <v>4579</v>
      </c>
      <c r="C4511" s="182" t="s">
        <v>224</v>
      </c>
      <c r="D4511" s="182" t="s">
        <v>315</v>
      </c>
      <c r="E4511" s="182" t="s">
        <v>316</v>
      </c>
      <c r="F4511" s="182" t="s">
        <v>316</v>
      </c>
    </row>
    <row r="4512" spans="1:6" x14ac:dyDescent="0.25">
      <c r="A4512" s="182">
        <v>40009630</v>
      </c>
      <c r="B4512" s="182" t="s">
        <v>4580</v>
      </c>
      <c r="C4512" s="182" t="s">
        <v>224</v>
      </c>
      <c r="D4512" s="182" t="s">
        <v>256</v>
      </c>
      <c r="E4512" s="182" t="s">
        <v>257</v>
      </c>
      <c r="F4512" s="182" t="s">
        <v>257</v>
      </c>
    </row>
    <row r="4513" spans="1:6" x14ac:dyDescent="0.25">
      <c r="A4513" s="182">
        <v>40002542</v>
      </c>
      <c r="B4513" s="182" t="s">
        <v>4581</v>
      </c>
      <c r="C4513" s="182" t="s">
        <v>224</v>
      </c>
      <c r="D4513" s="182" t="s">
        <v>271</v>
      </c>
      <c r="E4513" s="182" t="s">
        <v>272</v>
      </c>
      <c r="F4513" s="182" t="s">
        <v>272</v>
      </c>
    </row>
    <row r="4514" spans="1:6" x14ac:dyDescent="0.25">
      <c r="A4514" s="182">
        <v>40002987</v>
      </c>
      <c r="B4514" s="182" t="s">
        <v>4582</v>
      </c>
      <c r="C4514" s="182" t="s">
        <v>224</v>
      </c>
      <c r="D4514" s="182" t="s">
        <v>249</v>
      </c>
      <c r="E4514" s="182" t="s">
        <v>250</v>
      </c>
      <c r="F4514" s="182" t="s">
        <v>250</v>
      </c>
    </row>
    <row r="4515" spans="1:6" x14ac:dyDescent="0.25">
      <c r="A4515" s="182">
        <v>40008733</v>
      </c>
      <c r="B4515" s="182" t="s">
        <v>4583</v>
      </c>
      <c r="C4515" s="182" t="s">
        <v>224</v>
      </c>
      <c r="D4515" s="182" t="s">
        <v>404</v>
      </c>
      <c r="E4515" s="182" t="s">
        <v>405</v>
      </c>
      <c r="F4515" s="182" t="s">
        <v>405</v>
      </c>
    </row>
    <row r="4516" spans="1:6" x14ac:dyDescent="0.25">
      <c r="A4516" s="182">
        <v>40006915</v>
      </c>
      <c r="B4516" s="182" t="s">
        <v>4584</v>
      </c>
      <c r="C4516" s="182" t="s">
        <v>224</v>
      </c>
      <c r="D4516" s="182" t="s">
        <v>228</v>
      </c>
      <c r="E4516" s="182" t="s">
        <v>229</v>
      </c>
      <c r="F4516" s="182" t="s">
        <v>229</v>
      </c>
    </row>
    <row r="4517" spans="1:6" x14ac:dyDescent="0.25">
      <c r="A4517" s="182">
        <v>40009212</v>
      </c>
      <c r="B4517" s="182" t="s">
        <v>4585</v>
      </c>
      <c r="C4517" s="182" t="s">
        <v>224</v>
      </c>
      <c r="D4517" s="182" t="s">
        <v>368</v>
      </c>
      <c r="E4517" s="182" t="s">
        <v>369</v>
      </c>
      <c r="F4517" s="182" t="s">
        <v>369</v>
      </c>
    </row>
    <row r="4518" spans="1:6" x14ac:dyDescent="0.25">
      <c r="A4518" s="182">
        <v>40004560</v>
      </c>
      <c r="B4518" s="182" t="s">
        <v>4586</v>
      </c>
      <c r="C4518" s="182" t="s">
        <v>224</v>
      </c>
      <c r="D4518" s="182" t="s">
        <v>342</v>
      </c>
      <c r="E4518" s="182" t="s">
        <v>343</v>
      </c>
      <c r="F4518" s="182" t="s">
        <v>343</v>
      </c>
    </row>
    <row r="4519" spans="1:6" x14ac:dyDescent="0.25">
      <c r="A4519" s="182">
        <v>40008682</v>
      </c>
      <c r="B4519" s="182" t="s">
        <v>4587</v>
      </c>
      <c r="C4519" s="182" t="s">
        <v>224</v>
      </c>
      <c r="D4519" s="182" t="s">
        <v>449</v>
      </c>
      <c r="E4519" s="182" t="s">
        <v>450</v>
      </c>
      <c r="F4519" s="182" t="s">
        <v>450</v>
      </c>
    </row>
    <row r="4520" spans="1:6" x14ac:dyDescent="0.25">
      <c r="A4520" s="182">
        <v>40002509</v>
      </c>
      <c r="B4520" s="182" t="s">
        <v>4587</v>
      </c>
      <c r="C4520" s="182" t="s">
        <v>224</v>
      </c>
      <c r="D4520" s="182" t="s">
        <v>279</v>
      </c>
      <c r="E4520" s="182" t="s">
        <v>280</v>
      </c>
      <c r="F4520" s="182" t="s">
        <v>280</v>
      </c>
    </row>
    <row r="4521" spans="1:6" x14ac:dyDescent="0.25">
      <c r="A4521" s="182">
        <v>40004288</v>
      </c>
      <c r="B4521" s="182" t="s">
        <v>4588</v>
      </c>
      <c r="C4521" s="182" t="s">
        <v>224</v>
      </c>
      <c r="D4521" s="182" t="s">
        <v>265</v>
      </c>
      <c r="E4521" s="182" t="s">
        <v>266</v>
      </c>
      <c r="F4521" s="182" t="s">
        <v>266</v>
      </c>
    </row>
    <row r="4522" spans="1:6" x14ac:dyDescent="0.25">
      <c r="A4522" s="182">
        <v>40002321</v>
      </c>
      <c r="B4522" s="182" t="s">
        <v>4589</v>
      </c>
      <c r="C4522" s="182" t="s">
        <v>224</v>
      </c>
      <c r="D4522" s="182" t="s">
        <v>228</v>
      </c>
      <c r="E4522" s="182" t="s">
        <v>229</v>
      </c>
      <c r="F4522" s="182" t="s">
        <v>229</v>
      </c>
    </row>
    <row r="4523" spans="1:6" x14ac:dyDescent="0.25">
      <c r="A4523" s="182">
        <v>40000217</v>
      </c>
      <c r="B4523" s="182" t="s">
        <v>4589</v>
      </c>
      <c r="C4523" s="182" t="s">
        <v>224</v>
      </c>
      <c r="D4523" s="182" t="s">
        <v>342</v>
      </c>
      <c r="E4523" s="182" t="s">
        <v>343</v>
      </c>
      <c r="F4523" s="182" t="s">
        <v>343</v>
      </c>
    </row>
    <row r="4524" spans="1:6" x14ac:dyDescent="0.25">
      <c r="A4524" s="182">
        <v>40004551</v>
      </c>
      <c r="B4524" s="182" t="s">
        <v>4590</v>
      </c>
      <c r="C4524" s="182" t="s">
        <v>224</v>
      </c>
      <c r="D4524" s="182" t="s">
        <v>228</v>
      </c>
      <c r="E4524" s="182" t="s">
        <v>229</v>
      </c>
      <c r="F4524" s="182" t="s">
        <v>229</v>
      </c>
    </row>
    <row r="4525" spans="1:6" x14ac:dyDescent="0.25">
      <c r="A4525" s="182">
        <v>40001827</v>
      </c>
      <c r="B4525" s="182" t="s">
        <v>4591</v>
      </c>
      <c r="C4525" s="182" t="s">
        <v>224</v>
      </c>
      <c r="D4525" s="182" t="s">
        <v>228</v>
      </c>
      <c r="E4525" s="182" t="s">
        <v>229</v>
      </c>
      <c r="F4525" s="182" t="s">
        <v>229</v>
      </c>
    </row>
    <row r="4526" spans="1:6" x14ac:dyDescent="0.25">
      <c r="A4526" s="182">
        <v>40001407</v>
      </c>
      <c r="B4526" s="182" t="s">
        <v>4592</v>
      </c>
      <c r="C4526" s="182" t="s">
        <v>224</v>
      </c>
      <c r="D4526" s="182" t="s">
        <v>342</v>
      </c>
      <c r="E4526" s="182" t="s">
        <v>343</v>
      </c>
      <c r="F4526" s="182" t="s">
        <v>343</v>
      </c>
    </row>
    <row r="4527" spans="1:6" x14ac:dyDescent="0.25">
      <c r="A4527" s="182">
        <v>40003035</v>
      </c>
      <c r="B4527" s="182" t="s">
        <v>4593</v>
      </c>
      <c r="C4527" s="182" t="s">
        <v>224</v>
      </c>
      <c r="D4527" s="182" t="s">
        <v>449</v>
      </c>
      <c r="E4527" s="182" t="s">
        <v>450</v>
      </c>
      <c r="F4527" s="182" t="s">
        <v>450</v>
      </c>
    </row>
    <row r="4528" spans="1:6" x14ac:dyDescent="0.25">
      <c r="A4528" s="182">
        <v>40001674</v>
      </c>
      <c r="B4528" s="182" t="s">
        <v>4594</v>
      </c>
      <c r="C4528" s="182" t="s">
        <v>224</v>
      </c>
      <c r="D4528" s="182" t="s">
        <v>249</v>
      </c>
      <c r="E4528" s="182" t="s">
        <v>250</v>
      </c>
      <c r="F4528" s="182" t="s">
        <v>250</v>
      </c>
    </row>
    <row r="4529" spans="1:6" x14ac:dyDescent="0.25">
      <c r="A4529" s="182">
        <v>40001836</v>
      </c>
      <c r="B4529" s="182" t="s">
        <v>4595</v>
      </c>
      <c r="C4529" s="182" t="s">
        <v>224</v>
      </c>
      <c r="D4529" s="182" t="s">
        <v>368</v>
      </c>
      <c r="E4529" s="182" t="s">
        <v>369</v>
      </c>
      <c r="F4529" s="182" t="s">
        <v>369</v>
      </c>
    </row>
    <row r="4530" spans="1:6" x14ac:dyDescent="0.25">
      <c r="A4530" s="182">
        <v>40002882</v>
      </c>
      <c r="B4530" s="182" t="s">
        <v>4596</v>
      </c>
      <c r="C4530" s="182" t="s">
        <v>224</v>
      </c>
      <c r="D4530" s="182" t="s">
        <v>228</v>
      </c>
      <c r="E4530" s="182" t="s">
        <v>229</v>
      </c>
      <c r="F4530" s="182" t="s">
        <v>229</v>
      </c>
    </row>
    <row r="4531" spans="1:6" x14ac:dyDescent="0.25">
      <c r="A4531" s="182">
        <v>40002317</v>
      </c>
      <c r="B4531" s="182" t="s">
        <v>4597</v>
      </c>
      <c r="C4531" s="182" t="s">
        <v>224</v>
      </c>
      <c r="D4531" s="182" t="s">
        <v>228</v>
      </c>
      <c r="E4531" s="182" t="s">
        <v>229</v>
      </c>
      <c r="F4531" s="182" t="s">
        <v>229</v>
      </c>
    </row>
    <row r="4532" spans="1:6" x14ac:dyDescent="0.25">
      <c r="A4532" s="182">
        <v>40007014</v>
      </c>
      <c r="B4532" s="182" t="s">
        <v>4598</v>
      </c>
      <c r="C4532" s="182" t="s">
        <v>224</v>
      </c>
      <c r="D4532" s="182" t="s">
        <v>252</v>
      </c>
      <c r="E4532" s="182" t="s">
        <v>253</v>
      </c>
      <c r="F4532" s="182" t="s">
        <v>253</v>
      </c>
    </row>
    <row r="4533" spans="1:6" x14ac:dyDescent="0.25">
      <c r="A4533" s="182">
        <v>40001537</v>
      </c>
      <c r="B4533" s="182" t="s">
        <v>4599</v>
      </c>
      <c r="C4533" s="182" t="s">
        <v>224</v>
      </c>
      <c r="D4533" s="182" t="s">
        <v>363</v>
      </c>
      <c r="E4533" s="182" t="s">
        <v>364</v>
      </c>
      <c r="F4533" s="182" t="s">
        <v>364</v>
      </c>
    </row>
    <row r="4534" spans="1:6" x14ac:dyDescent="0.25">
      <c r="A4534" s="182">
        <v>40007673</v>
      </c>
      <c r="B4534" s="182" t="s">
        <v>4600</v>
      </c>
      <c r="C4534" s="182" t="s">
        <v>224</v>
      </c>
      <c r="D4534" s="182" t="s">
        <v>271</v>
      </c>
      <c r="E4534" s="182" t="s">
        <v>272</v>
      </c>
      <c r="F4534" s="182" t="s">
        <v>272</v>
      </c>
    </row>
    <row r="4535" spans="1:6" x14ac:dyDescent="0.25">
      <c r="A4535" s="182">
        <v>40007182</v>
      </c>
      <c r="B4535" s="182" t="s">
        <v>4601</v>
      </c>
      <c r="C4535" s="182" t="s">
        <v>224</v>
      </c>
      <c r="D4535" s="182" t="s">
        <v>342</v>
      </c>
      <c r="E4535" s="182" t="s">
        <v>343</v>
      </c>
      <c r="F4535" s="182" t="s">
        <v>343</v>
      </c>
    </row>
    <row r="4536" spans="1:6" x14ac:dyDescent="0.25">
      <c r="A4536" s="182">
        <v>40009078</v>
      </c>
      <c r="B4536" s="182" t="s">
        <v>4602</v>
      </c>
      <c r="C4536" s="182" t="s">
        <v>224</v>
      </c>
      <c r="D4536" s="182" t="s">
        <v>449</v>
      </c>
      <c r="E4536" s="182" t="s">
        <v>450</v>
      </c>
      <c r="F4536" s="182" t="s">
        <v>450</v>
      </c>
    </row>
    <row r="4537" spans="1:6" x14ac:dyDescent="0.25">
      <c r="A4537" s="182">
        <v>40002764</v>
      </c>
      <c r="B4537" s="182" t="s">
        <v>4603</v>
      </c>
      <c r="C4537" s="182" t="s">
        <v>224</v>
      </c>
      <c r="D4537" s="182" t="s">
        <v>303</v>
      </c>
      <c r="E4537" s="182" t="s">
        <v>304</v>
      </c>
      <c r="F4537" s="182" t="s">
        <v>304</v>
      </c>
    </row>
    <row r="4538" spans="1:6" x14ac:dyDescent="0.25">
      <c r="A4538" s="182">
        <v>40002436</v>
      </c>
      <c r="B4538" s="182" t="s">
        <v>4604</v>
      </c>
      <c r="C4538" s="182" t="s">
        <v>224</v>
      </c>
      <c r="D4538" s="182" t="s">
        <v>363</v>
      </c>
      <c r="E4538" s="182" t="s">
        <v>364</v>
      </c>
      <c r="F4538" s="182" t="s">
        <v>364</v>
      </c>
    </row>
    <row r="4539" spans="1:6" x14ac:dyDescent="0.25">
      <c r="A4539" s="182">
        <v>40008104</v>
      </c>
      <c r="B4539" s="182" t="s">
        <v>4605</v>
      </c>
      <c r="C4539" s="182" t="s">
        <v>224</v>
      </c>
      <c r="D4539" s="182" t="s">
        <v>306</v>
      </c>
      <c r="E4539" s="182" t="s">
        <v>307</v>
      </c>
      <c r="F4539" s="182" t="s">
        <v>307</v>
      </c>
    </row>
    <row r="4540" spans="1:6" x14ac:dyDescent="0.25">
      <c r="A4540" s="182">
        <v>40007340</v>
      </c>
      <c r="B4540" s="182" t="s">
        <v>4606</v>
      </c>
      <c r="C4540" s="182" t="s">
        <v>224</v>
      </c>
      <c r="D4540" s="182" t="s">
        <v>363</v>
      </c>
      <c r="E4540" s="182" t="s">
        <v>364</v>
      </c>
      <c r="F4540" s="182" t="s">
        <v>364</v>
      </c>
    </row>
    <row r="4541" spans="1:6" x14ac:dyDescent="0.25">
      <c r="A4541" s="182">
        <v>40002995</v>
      </c>
      <c r="B4541" s="182" t="s">
        <v>4607</v>
      </c>
      <c r="C4541" s="182" t="s">
        <v>224</v>
      </c>
      <c r="D4541" s="182" t="s">
        <v>249</v>
      </c>
      <c r="E4541" s="182" t="s">
        <v>250</v>
      </c>
      <c r="F4541" s="182" t="s">
        <v>250</v>
      </c>
    </row>
    <row r="4542" spans="1:6" x14ac:dyDescent="0.25">
      <c r="A4542" s="182">
        <v>40006283</v>
      </c>
      <c r="B4542" s="182" t="s">
        <v>4608</v>
      </c>
      <c r="C4542" s="182" t="s">
        <v>224</v>
      </c>
      <c r="D4542" s="182" t="s">
        <v>404</v>
      </c>
      <c r="E4542" s="182" t="s">
        <v>405</v>
      </c>
      <c r="F4542" s="182" t="s">
        <v>405</v>
      </c>
    </row>
    <row r="4543" spans="1:6" x14ac:dyDescent="0.25">
      <c r="A4543" s="182">
        <v>40005274</v>
      </c>
      <c r="B4543" s="182" t="s">
        <v>4609</v>
      </c>
      <c r="C4543" s="182" t="s">
        <v>224</v>
      </c>
      <c r="D4543" s="182" t="s">
        <v>363</v>
      </c>
      <c r="E4543" s="182" t="s">
        <v>364</v>
      </c>
      <c r="F4543" s="182" t="s">
        <v>364</v>
      </c>
    </row>
    <row r="4544" spans="1:6" x14ac:dyDescent="0.25">
      <c r="A4544" s="182">
        <v>40008109</v>
      </c>
      <c r="B4544" s="182" t="s">
        <v>4610</v>
      </c>
      <c r="C4544" s="182" t="s">
        <v>224</v>
      </c>
      <c r="D4544" s="182" t="s">
        <v>315</v>
      </c>
      <c r="E4544" s="182" t="s">
        <v>316</v>
      </c>
      <c r="F4544" s="182" t="s">
        <v>316</v>
      </c>
    </row>
    <row r="4545" spans="1:6" x14ac:dyDescent="0.25">
      <c r="A4545" s="182">
        <v>40008079</v>
      </c>
      <c r="B4545" s="182" t="s">
        <v>4611</v>
      </c>
      <c r="C4545" s="182" t="s">
        <v>224</v>
      </c>
      <c r="D4545" s="182" t="s">
        <v>485</v>
      </c>
      <c r="E4545" s="182" t="s">
        <v>486</v>
      </c>
      <c r="F4545" s="182" t="s">
        <v>486</v>
      </c>
    </row>
    <row r="4546" spans="1:6" x14ac:dyDescent="0.25">
      <c r="A4546" s="182">
        <v>40004470</v>
      </c>
      <c r="B4546" s="182" t="s">
        <v>4612</v>
      </c>
      <c r="C4546" s="182" t="s">
        <v>224</v>
      </c>
      <c r="D4546" s="182" t="s">
        <v>306</v>
      </c>
      <c r="E4546" s="182" t="s">
        <v>307</v>
      </c>
      <c r="F4546" s="182" t="s">
        <v>307</v>
      </c>
    </row>
    <row r="4547" spans="1:6" x14ac:dyDescent="0.25">
      <c r="A4547" s="182">
        <v>40006164</v>
      </c>
      <c r="B4547" s="182" t="s">
        <v>4613</v>
      </c>
      <c r="C4547" s="182" t="s">
        <v>224</v>
      </c>
      <c r="D4547" s="182" t="s">
        <v>291</v>
      </c>
      <c r="E4547" s="182" t="s">
        <v>292</v>
      </c>
      <c r="F4547" s="182" t="s">
        <v>292</v>
      </c>
    </row>
    <row r="4548" spans="1:6" x14ac:dyDescent="0.25">
      <c r="A4548" s="182">
        <v>40002801</v>
      </c>
      <c r="B4548" s="182" t="s">
        <v>4614</v>
      </c>
      <c r="C4548" s="182" t="s">
        <v>224</v>
      </c>
      <c r="D4548" s="182" t="s">
        <v>291</v>
      </c>
      <c r="E4548" s="182" t="s">
        <v>292</v>
      </c>
      <c r="F4548" s="182" t="s">
        <v>292</v>
      </c>
    </row>
    <row r="4549" spans="1:6" x14ac:dyDescent="0.25">
      <c r="A4549" s="182">
        <v>40002765</v>
      </c>
      <c r="B4549" s="182" t="s">
        <v>4615</v>
      </c>
      <c r="C4549" s="182" t="s">
        <v>224</v>
      </c>
      <c r="D4549" s="182" t="s">
        <v>569</v>
      </c>
      <c r="E4549" s="182" t="s">
        <v>570</v>
      </c>
      <c r="F4549" s="182" t="s">
        <v>570</v>
      </c>
    </row>
    <row r="4550" spans="1:6" x14ac:dyDescent="0.25">
      <c r="A4550" s="182">
        <v>40004273</v>
      </c>
      <c r="B4550" s="182" t="s">
        <v>4616</v>
      </c>
      <c r="C4550" s="182" t="s">
        <v>224</v>
      </c>
      <c r="D4550" s="182" t="s">
        <v>268</v>
      </c>
      <c r="E4550" s="182" t="s">
        <v>269</v>
      </c>
      <c r="F4550" s="182" t="s">
        <v>269</v>
      </c>
    </row>
    <row r="4551" spans="1:6" x14ac:dyDescent="0.25">
      <c r="A4551" s="182">
        <v>40003137</v>
      </c>
      <c r="B4551" s="182" t="s">
        <v>4617</v>
      </c>
      <c r="C4551" s="182" t="s">
        <v>224</v>
      </c>
      <c r="D4551" s="182" t="s">
        <v>342</v>
      </c>
      <c r="E4551" s="182" t="s">
        <v>343</v>
      </c>
      <c r="F4551" s="182" t="s">
        <v>343</v>
      </c>
    </row>
    <row r="4552" spans="1:6" x14ac:dyDescent="0.25">
      <c r="A4552" s="182">
        <v>40003193</v>
      </c>
      <c r="B4552" s="182" t="s">
        <v>4618</v>
      </c>
      <c r="C4552" s="182" t="s">
        <v>224</v>
      </c>
      <c r="D4552" s="182" t="s">
        <v>342</v>
      </c>
      <c r="E4552" s="182" t="s">
        <v>343</v>
      </c>
      <c r="F4552" s="182" t="s">
        <v>343</v>
      </c>
    </row>
    <row r="4553" spans="1:6" x14ac:dyDescent="0.25">
      <c r="A4553" s="182">
        <v>40001614</v>
      </c>
      <c r="B4553" s="182" t="s">
        <v>4619</v>
      </c>
      <c r="C4553" s="182" t="s">
        <v>224</v>
      </c>
      <c r="D4553" s="182" t="s">
        <v>569</v>
      </c>
      <c r="E4553" s="182" t="s">
        <v>570</v>
      </c>
      <c r="F4553" s="182" t="s">
        <v>570</v>
      </c>
    </row>
    <row r="4554" spans="1:6" x14ac:dyDescent="0.25">
      <c r="A4554" s="182">
        <v>40009216</v>
      </c>
      <c r="B4554" s="182" t="s">
        <v>4620</v>
      </c>
      <c r="C4554" s="182" t="s">
        <v>224</v>
      </c>
      <c r="D4554" s="182" t="s">
        <v>333</v>
      </c>
      <c r="E4554" s="182" t="s">
        <v>334</v>
      </c>
      <c r="F4554" s="182" t="s">
        <v>334</v>
      </c>
    </row>
    <row r="4555" spans="1:6" x14ac:dyDescent="0.25">
      <c r="A4555" s="182">
        <v>40006131</v>
      </c>
      <c r="B4555" s="182" t="s">
        <v>4621</v>
      </c>
      <c r="C4555" s="182" t="s">
        <v>224</v>
      </c>
      <c r="D4555" s="182" t="s">
        <v>315</v>
      </c>
      <c r="E4555" s="182" t="s">
        <v>316</v>
      </c>
      <c r="F4555" s="182" t="s">
        <v>316</v>
      </c>
    </row>
    <row r="4556" spans="1:6" x14ac:dyDescent="0.25">
      <c r="A4556" s="182">
        <v>40008547</v>
      </c>
      <c r="B4556" s="182" t="s">
        <v>4622</v>
      </c>
      <c r="C4556" s="182" t="s">
        <v>224</v>
      </c>
      <c r="D4556" s="182" t="s">
        <v>225</v>
      </c>
      <c r="E4556" s="182" t="s">
        <v>226</v>
      </c>
      <c r="F4556" s="182" t="s">
        <v>226</v>
      </c>
    </row>
    <row r="4557" spans="1:6" x14ac:dyDescent="0.25">
      <c r="A4557" s="182">
        <v>40007223</v>
      </c>
      <c r="B4557" s="182" t="s">
        <v>4623</v>
      </c>
      <c r="C4557" s="182" t="s">
        <v>224</v>
      </c>
      <c r="D4557" s="182" t="s">
        <v>228</v>
      </c>
      <c r="E4557" s="182" t="s">
        <v>229</v>
      </c>
      <c r="F4557" s="182" t="s">
        <v>229</v>
      </c>
    </row>
    <row r="4558" spans="1:6" x14ac:dyDescent="0.25">
      <c r="A4558" s="182">
        <v>40008891</v>
      </c>
      <c r="B4558" s="182" t="s">
        <v>4624</v>
      </c>
      <c r="C4558" s="182" t="s">
        <v>224</v>
      </c>
      <c r="D4558" s="182" t="s">
        <v>333</v>
      </c>
      <c r="E4558" s="182" t="s">
        <v>334</v>
      </c>
      <c r="F4558" s="182" t="s">
        <v>334</v>
      </c>
    </row>
    <row r="4559" spans="1:6" x14ac:dyDescent="0.25">
      <c r="A4559" s="182">
        <v>40006658</v>
      </c>
      <c r="B4559" s="182" t="s">
        <v>4625</v>
      </c>
      <c r="C4559" s="182" t="s">
        <v>224</v>
      </c>
      <c r="D4559" s="182" t="s">
        <v>342</v>
      </c>
      <c r="E4559" s="182" t="s">
        <v>343</v>
      </c>
      <c r="F4559" s="182" t="s">
        <v>343</v>
      </c>
    </row>
    <row r="4560" spans="1:6" x14ac:dyDescent="0.25">
      <c r="A4560" s="182">
        <v>40006518</v>
      </c>
      <c r="B4560" s="182" t="s">
        <v>4626</v>
      </c>
      <c r="C4560" s="182" t="s">
        <v>224</v>
      </c>
      <c r="D4560" s="182" t="s">
        <v>438</v>
      </c>
      <c r="E4560" s="182" t="s">
        <v>439</v>
      </c>
      <c r="F4560" s="182" t="s">
        <v>439</v>
      </c>
    </row>
    <row r="4561" spans="1:6" x14ac:dyDescent="0.25">
      <c r="A4561" s="182">
        <v>40006197</v>
      </c>
      <c r="B4561" s="182" t="s">
        <v>4627</v>
      </c>
      <c r="C4561" s="182" t="s">
        <v>224</v>
      </c>
      <c r="D4561" s="182" t="s">
        <v>445</v>
      </c>
      <c r="E4561" s="182" t="s">
        <v>446</v>
      </c>
      <c r="F4561" s="182" t="s">
        <v>446</v>
      </c>
    </row>
    <row r="4562" spans="1:6" x14ac:dyDescent="0.25">
      <c r="A4562" s="182">
        <v>40420532</v>
      </c>
      <c r="B4562" s="182" t="s">
        <v>4628</v>
      </c>
      <c r="C4562" s="182" t="s">
        <v>231</v>
      </c>
      <c r="D4562" s="182" t="s">
        <v>242</v>
      </c>
      <c r="E4562" s="182" t="s">
        <v>243</v>
      </c>
      <c r="F4562" s="182" t="s">
        <v>243</v>
      </c>
    </row>
    <row r="4563" spans="1:6" x14ac:dyDescent="0.25">
      <c r="A4563" s="182">
        <v>40008912</v>
      </c>
      <c r="B4563" s="182" t="s">
        <v>4629</v>
      </c>
      <c r="C4563" s="182" t="s">
        <v>224</v>
      </c>
      <c r="D4563" s="182" t="s">
        <v>262</v>
      </c>
      <c r="E4563" s="182" t="s">
        <v>263</v>
      </c>
      <c r="F4563" s="182" t="s">
        <v>263</v>
      </c>
    </row>
    <row r="4564" spans="1:6" x14ac:dyDescent="0.25">
      <c r="A4564" s="182">
        <v>40008708</v>
      </c>
      <c r="B4564" s="182" t="s">
        <v>4630</v>
      </c>
      <c r="C4564" s="182" t="s">
        <v>224</v>
      </c>
      <c r="D4564" s="182" t="s">
        <v>268</v>
      </c>
      <c r="E4564" s="182" t="s">
        <v>269</v>
      </c>
      <c r="F4564" s="182" t="s">
        <v>269</v>
      </c>
    </row>
    <row r="4565" spans="1:6" x14ac:dyDescent="0.25">
      <c r="A4565" s="182">
        <v>40008911</v>
      </c>
      <c r="B4565" s="182" t="s">
        <v>4631</v>
      </c>
      <c r="C4565" s="182" t="s">
        <v>224</v>
      </c>
      <c r="D4565" s="182" t="s">
        <v>262</v>
      </c>
      <c r="E4565" s="182" t="s">
        <v>263</v>
      </c>
      <c r="F4565" s="182" t="s">
        <v>263</v>
      </c>
    </row>
    <row r="4566" spans="1:6" x14ac:dyDescent="0.25">
      <c r="A4566" s="182">
        <v>40008910</v>
      </c>
      <c r="B4566" s="182" t="s">
        <v>4632</v>
      </c>
      <c r="C4566" s="182" t="s">
        <v>224</v>
      </c>
      <c r="D4566" s="182" t="s">
        <v>309</v>
      </c>
      <c r="E4566" s="182" t="s">
        <v>310</v>
      </c>
      <c r="F4566" s="182" t="s">
        <v>310</v>
      </c>
    </row>
    <row r="4567" spans="1:6" x14ac:dyDescent="0.25">
      <c r="A4567" s="182">
        <v>40005591</v>
      </c>
      <c r="B4567" s="182" t="s">
        <v>4633</v>
      </c>
      <c r="C4567" s="182" t="s">
        <v>224</v>
      </c>
      <c r="D4567" s="182" t="s">
        <v>268</v>
      </c>
      <c r="E4567" s="182" t="s">
        <v>269</v>
      </c>
      <c r="F4567" s="182" t="s">
        <v>269</v>
      </c>
    </row>
    <row r="4568" spans="1:6" x14ac:dyDescent="0.25">
      <c r="A4568" s="182">
        <v>40001036</v>
      </c>
      <c r="B4568" s="182" t="s">
        <v>4634</v>
      </c>
      <c r="C4568" s="182" t="s">
        <v>224</v>
      </c>
      <c r="D4568" s="182" t="s">
        <v>249</v>
      </c>
      <c r="E4568" s="182" t="s">
        <v>250</v>
      </c>
      <c r="F4568" s="182" t="s">
        <v>250</v>
      </c>
    </row>
    <row r="4569" spans="1:6" x14ac:dyDescent="0.25">
      <c r="A4569" s="182">
        <v>40009827</v>
      </c>
      <c r="B4569" s="182" t="s">
        <v>4635</v>
      </c>
      <c r="C4569" s="182" t="s">
        <v>224</v>
      </c>
      <c r="D4569" s="182" t="s">
        <v>376</v>
      </c>
      <c r="E4569" s="182" t="s">
        <v>377</v>
      </c>
      <c r="F4569" s="182" t="s">
        <v>377</v>
      </c>
    </row>
    <row r="4570" spans="1:6" x14ac:dyDescent="0.25">
      <c r="A4570" s="182">
        <v>40007070</v>
      </c>
      <c r="B4570" s="182" t="s">
        <v>4636</v>
      </c>
      <c r="C4570" s="182" t="s">
        <v>224</v>
      </c>
      <c r="D4570" s="182" t="s">
        <v>249</v>
      </c>
      <c r="E4570" s="182" t="s">
        <v>250</v>
      </c>
      <c r="F4570" s="182" t="s">
        <v>250</v>
      </c>
    </row>
    <row r="4571" spans="1:6" x14ac:dyDescent="0.25">
      <c r="A4571" s="182">
        <v>40004076</v>
      </c>
      <c r="B4571" s="182" t="s">
        <v>4637</v>
      </c>
      <c r="C4571" s="182" t="s">
        <v>224</v>
      </c>
      <c r="D4571" s="182" t="s">
        <v>249</v>
      </c>
      <c r="E4571" s="182" t="s">
        <v>250</v>
      </c>
      <c r="F4571" s="182" t="s">
        <v>250</v>
      </c>
    </row>
    <row r="4572" spans="1:6" x14ac:dyDescent="0.25">
      <c r="A4572" s="182">
        <v>40006157</v>
      </c>
      <c r="B4572" s="182" t="s">
        <v>4638</v>
      </c>
      <c r="C4572" s="182" t="s">
        <v>224</v>
      </c>
      <c r="D4572" s="182" t="s">
        <v>315</v>
      </c>
      <c r="E4572" s="182" t="s">
        <v>316</v>
      </c>
      <c r="F4572" s="182" t="s">
        <v>316</v>
      </c>
    </row>
    <row r="4573" spans="1:6" x14ac:dyDescent="0.25">
      <c r="A4573" s="182">
        <v>40007676</v>
      </c>
      <c r="B4573" s="182" t="s">
        <v>4639</v>
      </c>
      <c r="C4573" s="182" t="s">
        <v>224</v>
      </c>
      <c r="D4573" s="182" t="s">
        <v>225</v>
      </c>
      <c r="E4573" s="182" t="s">
        <v>226</v>
      </c>
      <c r="F4573" s="182" t="s">
        <v>226</v>
      </c>
    </row>
    <row r="4574" spans="1:6" x14ac:dyDescent="0.25">
      <c r="A4574" s="182">
        <v>40007648</v>
      </c>
      <c r="B4574" s="182" t="s">
        <v>4639</v>
      </c>
      <c r="C4574" s="182" t="s">
        <v>224</v>
      </c>
      <c r="D4574" s="182" t="s">
        <v>363</v>
      </c>
      <c r="E4574" s="182" t="s">
        <v>364</v>
      </c>
      <c r="F4574" s="182" t="s">
        <v>364</v>
      </c>
    </row>
    <row r="4575" spans="1:6" x14ac:dyDescent="0.25">
      <c r="A4575" s="182">
        <v>40002925</v>
      </c>
      <c r="B4575" s="182" t="s">
        <v>4639</v>
      </c>
      <c r="C4575" s="182" t="s">
        <v>224</v>
      </c>
      <c r="D4575" s="182" t="s">
        <v>404</v>
      </c>
      <c r="E4575" s="182" t="s">
        <v>405</v>
      </c>
      <c r="F4575" s="182" t="s">
        <v>405</v>
      </c>
    </row>
    <row r="4576" spans="1:6" x14ac:dyDescent="0.25">
      <c r="A4576" s="182">
        <v>40006835</v>
      </c>
      <c r="B4576" s="182" t="s">
        <v>4640</v>
      </c>
      <c r="C4576" s="182" t="s">
        <v>224</v>
      </c>
      <c r="D4576" s="182" t="s">
        <v>315</v>
      </c>
      <c r="E4576" s="182" t="s">
        <v>316</v>
      </c>
      <c r="F4576" s="182" t="s">
        <v>316</v>
      </c>
    </row>
    <row r="4577" spans="1:6" x14ac:dyDescent="0.25">
      <c r="A4577" s="182">
        <v>40006327</v>
      </c>
      <c r="B4577" s="182" t="s">
        <v>4640</v>
      </c>
      <c r="C4577" s="182" t="s">
        <v>224</v>
      </c>
      <c r="D4577" s="182" t="s">
        <v>315</v>
      </c>
      <c r="E4577" s="182" t="s">
        <v>316</v>
      </c>
      <c r="F4577" s="182" t="s">
        <v>316</v>
      </c>
    </row>
    <row r="4578" spans="1:6" x14ac:dyDescent="0.25">
      <c r="A4578" s="182">
        <v>41200001</v>
      </c>
      <c r="B4578" s="182" t="s">
        <v>4641</v>
      </c>
      <c r="C4578" s="182" t="s">
        <v>224</v>
      </c>
      <c r="D4578" s="182" t="s">
        <v>249</v>
      </c>
      <c r="E4578" s="182" t="s">
        <v>250</v>
      </c>
      <c r="F4578" s="182" t="s">
        <v>250</v>
      </c>
    </row>
    <row r="4579" spans="1:6" x14ac:dyDescent="0.25">
      <c r="A4579" s="182">
        <v>40004471</v>
      </c>
      <c r="B4579" s="182" t="s">
        <v>4642</v>
      </c>
      <c r="C4579" s="182" t="s">
        <v>224</v>
      </c>
      <c r="D4579" s="182" t="s">
        <v>342</v>
      </c>
      <c r="E4579" s="182" t="s">
        <v>343</v>
      </c>
      <c r="F4579" s="182" t="s">
        <v>343</v>
      </c>
    </row>
    <row r="4580" spans="1:6" x14ac:dyDescent="0.25">
      <c r="A4580" s="182">
        <v>40007442</v>
      </c>
      <c r="B4580" s="182" t="s">
        <v>4643</v>
      </c>
      <c r="C4580" s="182" t="s">
        <v>224</v>
      </c>
      <c r="D4580" s="182" t="s">
        <v>306</v>
      </c>
      <c r="E4580" s="182" t="s">
        <v>307</v>
      </c>
      <c r="F4580" s="182" t="s">
        <v>307</v>
      </c>
    </row>
    <row r="4581" spans="1:6" x14ac:dyDescent="0.25">
      <c r="A4581" s="182">
        <v>40424361</v>
      </c>
      <c r="B4581" s="182" t="s">
        <v>4644</v>
      </c>
      <c r="C4581" s="182" t="s">
        <v>231</v>
      </c>
      <c r="D4581" s="182" t="s">
        <v>242</v>
      </c>
      <c r="E4581" s="182" t="s">
        <v>243</v>
      </c>
      <c r="F4581" s="182" t="s">
        <v>243</v>
      </c>
    </row>
    <row r="4582" spans="1:6" x14ac:dyDescent="0.25">
      <c r="A4582" s="182">
        <v>40420924</v>
      </c>
      <c r="B4582" s="182" t="s">
        <v>4645</v>
      </c>
      <c r="C4582" s="182" t="s">
        <v>231</v>
      </c>
      <c r="D4582" s="182" t="s">
        <v>285</v>
      </c>
      <c r="E4582" s="182" t="s">
        <v>286</v>
      </c>
      <c r="F4582" s="182" t="s">
        <v>286</v>
      </c>
    </row>
    <row r="4583" spans="1:6" x14ac:dyDescent="0.25">
      <c r="A4583" s="182">
        <v>40006266</v>
      </c>
      <c r="B4583" s="182" t="s">
        <v>4646</v>
      </c>
      <c r="C4583" s="182" t="s">
        <v>224</v>
      </c>
      <c r="D4583" s="182" t="s">
        <v>228</v>
      </c>
      <c r="E4583" s="182" t="s">
        <v>229</v>
      </c>
      <c r="F4583" s="182" t="s">
        <v>229</v>
      </c>
    </row>
    <row r="4584" spans="1:6" x14ac:dyDescent="0.25">
      <c r="A4584" s="182">
        <v>40007034</v>
      </c>
      <c r="B4584" s="182" t="s">
        <v>4647</v>
      </c>
      <c r="C4584" s="182" t="s">
        <v>224</v>
      </c>
      <c r="D4584" s="182" t="s">
        <v>315</v>
      </c>
      <c r="E4584" s="182" t="s">
        <v>316</v>
      </c>
      <c r="F4584" s="182" t="s">
        <v>316</v>
      </c>
    </row>
    <row r="4585" spans="1:6" x14ac:dyDescent="0.25">
      <c r="A4585" s="182">
        <v>40006448</v>
      </c>
      <c r="B4585" s="182" t="s">
        <v>4648</v>
      </c>
      <c r="C4585" s="182" t="s">
        <v>224</v>
      </c>
      <c r="D4585" s="182" t="s">
        <v>309</v>
      </c>
      <c r="E4585" s="182" t="s">
        <v>310</v>
      </c>
      <c r="F4585" s="182" t="s">
        <v>310</v>
      </c>
    </row>
    <row r="4586" spans="1:6" x14ac:dyDescent="0.25">
      <c r="A4586" s="182">
        <v>40007616</v>
      </c>
      <c r="B4586" s="182" t="s">
        <v>4649</v>
      </c>
      <c r="C4586" s="182" t="s">
        <v>224</v>
      </c>
      <c r="D4586" s="182" t="s">
        <v>333</v>
      </c>
      <c r="E4586" s="182" t="s">
        <v>334</v>
      </c>
      <c r="F4586" s="182" t="s">
        <v>334</v>
      </c>
    </row>
    <row r="4587" spans="1:6" x14ac:dyDescent="0.25">
      <c r="A4587" s="182">
        <v>40008262</v>
      </c>
      <c r="B4587" s="182" t="s">
        <v>4650</v>
      </c>
      <c r="C4587" s="182" t="s">
        <v>224</v>
      </c>
      <c r="D4587" s="182" t="s">
        <v>249</v>
      </c>
      <c r="E4587" s="182" t="s">
        <v>250</v>
      </c>
      <c r="F4587" s="182" t="s">
        <v>250</v>
      </c>
    </row>
    <row r="4588" spans="1:6" x14ac:dyDescent="0.25">
      <c r="A4588" s="182">
        <v>40420923</v>
      </c>
      <c r="B4588" s="182" t="s">
        <v>4651</v>
      </c>
      <c r="C4588" s="182" t="s">
        <v>231</v>
      </c>
      <c r="D4588" s="182" t="s">
        <v>232</v>
      </c>
      <c r="E4588" s="182" t="s">
        <v>233</v>
      </c>
      <c r="F4588" s="182" t="s">
        <v>233</v>
      </c>
    </row>
    <row r="4589" spans="1:6" x14ac:dyDescent="0.25">
      <c r="A4589" s="182">
        <v>40009724</v>
      </c>
      <c r="B4589" s="182" t="s">
        <v>4652</v>
      </c>
      <c r="C4589" s="182" t="s">
        <v>224</v>
      </c>
      <c r="D4589" s="182" t="s">
        <v>322</v>
      </c>
      <c r="E4589" s="182" t="s">
        <v>323</v>
      </c>
      <c r="F4589" s="182" t="s">
        <v>323</v>
      </c>
    </row>
    <row r="4590" spans="1:6" x14ac:dyDescent="0.25">
      <c r="A4590" s="182">
        <v>40421144</v>
      </c>
      <c r="B4590" s="182" t="s">
        <v>4653</v>
      </c>
      <c r="C4590" s="182" t="s">
        <v>231</v>
      </c>
      <c r="D4590" s="182" t="s">
        <v>236</v>
      </c>
      <c r="E4590" s="182" t="s">
        <v>237</v>
      </c>
      <c r="F4590" s="182" t="s">
        <v>237</v>
      </c>
    </row>
    <row r="4591" spans="1:6" x14ac:dyDescent="0.25">
      <c r="A4591" s="182">
        <v>40007116</v>
      </c>
      <c r="B4591" s="182" t="s">
        <v>4654</v>
      </c>
      <c r="C4591" s="182" t="s">
        <v>224</v>
      </c>
      <c r="D4591" s="182" t="s">
        <v>309</v>
      </c>
      <c r="E4591" s="182" t="s">
        <v>310</v>
      </c>
      <c r="F4591" s="182" t="s">
        <v>310</v>
      </c>
    </row>
    <row r="4592" spans="1:6" x14ac:dyDescent="0.25">
      <c r="A4592" s="182">
        <v>40000672</v>
      </c>
      <c r="B4592" s="182" t="s">
        <v>4655</v>
      </c>
      <c r="C4592" s="182" t="s">
        <v>224</v>
      </c>
      <c r="D4592" s="182" t="s">
        <v>342</v>
      </c>
      <c r="E4592" s="182" t="s">
        <v>343</v>
      </c>
      <c r="F4592" s="182" t="s">
        <v>343</v>
      </c>
    </row>
    <row r="4593" spans="1:6" x14ac:dyDescent="0.25">
      <c r="A4593" s="182">
        <v>40006248</v>
      </c>
      <c r="B4593" s="182" t="s">
        <v>4656</v>
      </c>
      <c r="C4593" s="182" t="s">
        <v>224</v>
      </c>
      <c r="D4593" s="182" t="s">
        <v>445</v>
      </c>
      <c r="E4593" s="182" t="s">
        <v>446</v>
      </c>
      <c r="F4593" s="182" t="s">
        <v>446</v>
      </c>
    </row>
    <row r="4594" spans="1:6" x14ac:dyDescent="0.25">
      <c r="A4594" s="182">
        <v>40001072</v>
      </c>
      <c r="B4594" s="182" t="s">
        <v>4657</v>
      </c>
      <c r="C4594" s="182" t="s">
        <v>224</v>
      </c>
      <c r="D4594" s="182" t="s">
        <v>262</v>
      </c>
      <c r="E4594" s="182" t="s">
        <v>263</v>
      </c>
      <c r="F4594" s="182" t="s">
        <v>263</v>
      </c>
    </row>
    <row r="4595" spans="1:6" x14ac:dyDescent="0.25">
      <c r="A4595" s="182">
        <v>40008788</v>
      </c>
      <c r="B4595" s="182" t="s">
        <v>4658</v>
      </c>
      <c r="C4595" s="182" t="s">
        <v>224</v>
      </c>
      <c r="D4595" s="182" t="s">
        <v>291</v>
      </c>
      <c r="E4595" s="182" t="s">
        <v>292</v>
      </c>
      <c r="F4595" s="182" t="s">
        <v>292</v>
      </c>
    </row>
    <row r="4596" spans="1:6" x14ac:dyDescent="0.25">
      <c r="A4596" s="182">
        <v>40004186</v>
      </c>
      <c r="B4596" s="182" t="s">
        <v>4659</v>
      </c>
      <c r="C4596" s="182" t="s">
        <v>224</v>
      </c>
      <c r="D4596" s="182" t="s">
        <v>262</v>
      </c>
      <c r="E4596" s="182" t="s">
        <v>263</v>
      </c>
      <c r="F4596" s="182" t="s">
        <v>263</v>
      </c>
    </row>
    <row r="4597" spans="1:6" x14ac:dyDescent="0.25">
      <c r="A4597" s="182">
        <v>40000036</v>
      </c>
      <c r="B4597" s="182" t="s">
        <v>4660</v>
      </c>
      <c r="C4597" s="182" t="s">
        <v>224</v>
      </c>
      <c r="D4597" s="182" t="s">
        <v>449</v>
      </c>
      <c r="E4597" s="182" t="s">
        <v>450</v>
      </c>
      <c r="F4597" s="182" t="s">
        <v>450</v>
      </c>
    </row>
    <row r="4598" spans="1:6" x14ac:dyDescent="0.25">
      <c r="A4598" s="182">
        <v>40000037</v>
      </c>
      <c r="B4598" s="182" t="s">
        <v>4661</v>
      </c>
      <c r="C4598" s="182" t="s">
        <v>224</v>
      </c>
      <c r="D4598" s="182" t="s">
        <v>279</v>
      </c>
      <c r="E4598" s="182" t="s">
        <v>280</v>
      </c>
      <c r="F4598" s="182" t="s">
        <v>280</v>
      </c>
    </row>
    <row r="4599" spans="1:6" x14ac:dyDescent="0.25">
      <c r="A4599" s="182">
        <v>40000082</v>
      </c>
      <c r="B4599" s="182" t="s">
        <v>4662</v>
      </c>
      <c r="C4599" s="182" t="s">
        <v>224</v>
      </c>
      <c r="D4599" s="182" t="s">
        <v>279</v>
      </c>
      <c r="E4599" s="182" t="s">
        <v>280</v>
      </c>
      <c r="F4599" s="182" t="s">
        <v>280</v>
      </c>
    </row>
    <row r="4600" spans="1:6" x14ac:dyDescent="0.25">
      <c r="A4600" s="182">
        <v>40420618</v>
      </c>
      <c r="B4600" s="182" t="s">
        <v>4663</v>
      </c>
      <c r="C4600" s="182" t="s">
        <v>231</v>
      </c>
      <c r="D4600" s="182" t="s">
        <v>232</v>
      </c>
      <c r="E4600" s="182" t="s">
        <v>233</v>
      </c>
      <c r="F4600" s="182" t="s">
        <v>233</v>
      </c>
    </row>
    <row r="4601" spans="1:6" x14ac:dyDescent="0.25">
      <c r="A4601" s="182">
        <v>40420981</v>
      </c>
      <c r="B4601" s="182" t="s">
        <v>4664</v>
      </c>
      <c r="C4601" s="182" t="s">
        <v>231</v>
      </c>
      <c r="D4601" s="182" t="s">
        <v>232</v>
      </c>
      <c r="E4601" s="182" t="s">
        <v>233</v>
      </c>
      <c r="F4601" s="182" t="s">
        <v>233</v>
      </c>
    </row>
    <row r="4602" spans="1:6" x14ac:dyDescent="0.25">
      <c r="A4602" s="182">
        <v>40009082</v>
      </c>
      <c r="B4602" s="182" t="s">
        <v>4665</v>
      </c>
      <c r="C4602" s="182" t="s">
        <v>224</v>
      </c>
      <c r="D4602" s="182" t="s">
        <v>228</v>
      </c>
      <c r="E4602" s="182" t="s">
        <v>229</v>
      </c>
      <c r="F4602" s="182" t="s">
        <v>229</v>
      </c>
    </row>
    <row r="4603" spans="1:6" x14ac:dyDescent="0.25">
      <c r="A4603" s="182">
        <v>40008704</v>
      </c>
      <c r="B4603" s="182" t="s">
        <v>4666</v>
      </c>
      <c r="C4603" s="182" t="s">
        <v>224</v>
      </c>
      <c r="D4603" s="182" t="s">
        <v>363</v>
      </c>
      <c r="E4603" s="182" t="s">
        <v>364</v>
      </c>
      <c r="F4603" s="182" t="s">
        <v>364</v>
      </c>
    </row>
    <row r="4604" spans="1:6" x14ac:dyDescent="0.25">
      <c r="A4604" s="182">
        <v>40420736</v>
      </c>
      <c r="B4604" s="182" t="s">
        <v>4667</v>
      </c>
      <c r="C4604" s="182" t="s">
        <v>231</v>
      </c>
      <c r="D4604" s="182" t="s">
        <v>236</v>
      </c>
      <c r="E4604" s="182" t="s">
        <v>237</v>
      </c>
      <c r="F4604" s="182" t="s">
        <v>237</v>
      </c>
    </row>
    <row r="4605" spans="1:6" x14ac:dyDescent="0.25">
      <c r="A4605" s="182">
        <v>40008084</v>
      </c>
      <c r="B4605" s="182" t="s">
        <v>4668</v>
      </c>
      <c r="C4605" s="182" t="s">
        <v>224</v>
      </c>
      <c r="D4605" s="182" t="s">
        <v>376</v>
      </c>
      <c r="E4605" s="182" t="s">
        <v>377</v>
      </c>
      <c r="F4605" s="182" t="s">
        <v>377</v>
      </c>
    </row>
    <row r="4606" spans="1:6" x14ac:dyDescent="0.25">
      <c r="A4606" s="182">
        <v>40420800</v>
      </c>
      <c r="B4606" s="182" t="s">
        <v>4669</v>
      </c>
      <c r="C4606" s="182" t="s">
        <v>231</v>
      </c>
      <c r="D4606" s="182" t="s">
        <v>236</v>
      </c>
      <c r="E4606" s="182" t="s">
        <v>237</v>
      </c>
      <c r="F4606" s="182" t="s">
        <v>237</v>
      </c>
    </row>
    <row r="4607" spans="1:6" x14ac:dyDescent="0.25">
      <c r="A4607" s="182">
        <v>40006589</v>
      </c>
      <c r="B4607" s="182" t="s">
        <v>4670</v>
      </c>
      <c r="C4607" s="182" t="s">
        <v>224</v>
      </c>
      <c r="D4607" s="182" t="s">
        <v>342</v>
      </c>
      <c r="E4607" s="182" t="s">
        <v>343</v>
      </c>
      <c r="F4607" s="182" t="s">
        <v>343</v>
      </c>
    </row>
    <row r="4608" spans="1:6" x14ac:dyDescent="0.25">
      <c r="A4608" s="182">
        <v>40009994</v>
      </c>
      <c r="B4608" s="182" t="s">
        <v>4671</v>
      </c>
      <c r="C4608" s="182" t="s">
        <v>224</v>
      </c>
      <c r="D4608" s="182" t="s">
        <v>376</v>
      </c>
      <c r="E4608" s="182" t="s">
        <v>377</v>
      </c>
      <c r="F4608" s="182" t="s">
        <v>377</v>
      </c>
    </row>
    <row r="4609" spans="1:6" x14ac:dyDescent="0.25">
      <c r="A4609" s="182">
        <v>40420556</v>
      </c>
      <c r="B4609" s="182" t="s">
        <v>4672</v>
      </c>
      <c r="C4609" s="182" t="s">
        <v>231</v>
      </c>
      <c r="D4609" s="182" t="s">
        <v>242</v>
      </c>
      <c r="E4609" s="182" t="s">
        <v>243</v>
      </c>
      <c r="F4609" s="182" t="s">
        <v>243</v>
      </c>
    </row>
    <row r="4610" spans="1:6" x14ac:dyDescent="0.25">
      <c r="A4610" s="182">
        <v>40007581</v>
      </c>
      <c r="B4610" s="182" t="s">
        <v>4673</v>
      </c>
      <c r="C4610" s="182" t="s">
        <v>224</v>
      </c>
      <c r="D4610" s="182" t="s">
        <v>438</v>
      </c>
      <c r="E4610" s="182" t="s">
        <v>439</v>
      </c>
      <c r="F4610" s="182" t="s">
        <v>439</v>
      </c>
    </row>
    <row r="4611" spans="1:6" x14ac:dyDescent="0.25">
      <c r="A4611" s="182">
        <v>40005459</v>
      </c>
      <c r="B4611" s="182" t="s">
        <v>4674</v>
      </c>
      <c r="C4611" s="182" t="s">
        <v>224</v>
      </c>
      <c r="D4611" s="182" t="s">
        <v>322</v>
      </c>
      <c r="E4611" s="182" t="s">
        <v>323</v>
      </c>
      <c r="F4611" s="182" t="s">
        <v>323</v>
      </c>
    </row>
    <row r="4612" spans="1:6" x14ac:dyDescent="0.25">
      <c r="A4612" s="182">
        <v>40009697</v>
      </c>
      <c r="B4612" s="182" t="s">
        <v>4675</v>
      </c>
      <c r="C4612" s="182" t="s">
        <v>224</v>
      </c>
      <c r="D4612" s="182" t="s">
        <v>376</v>
      </c>
      <c r="E4612" s="182" t="s">
        <v>377</v>
      </c>
      <c r="F4612" s="182" t="s">
        <v>377</v>
      </c>
    </row>
    <row r="4613" spans="1:6" x14ac:dyDescent="0.25">
      <c r="A4613" s="182">
        <v>40009838</v>
      </c>
      <c r="B4613" s="182" t="s">
        <v>4676</v>
      </c>
      <c r="C4613" s="182" t="s">
        <v>224</v>
      </c>
      <c r="D4613" s="182" t="s">
        <v>315</v>
      </c>
      <c r="E4613" s="182" t="s">
        <v>316</v>
      </c>
      <c r="F4613" s="182" t="s">
        <v>316</v>
      </c>
    </row>
    <row r="4614" spans="1:6" x14ac:dyDescent="0.25">
      <c r="A4614" s="182">
        <v>40420885</v>
      </c>
      <c r="B4614" s="182" t="s">
        <v>4677</v>
      </c>
      <c r="C4614" s="182" t="s">
        <v>231</v>
      </c>
      <c r="D4614" s="182" t="s">
        <v>285</v>
      </c>
      <c r="E4614" s="182" t="s">
        <v>286</v>
      </c>
      <c r="F4614" s="182" t="s">
        <v>286</v>
      </c>
    </row>
    <row r="4615" spans="1:6" x14ac:dyDescent="0.25">
      <c r="A4615" s="182">
        <v>40006773</v>
      </c>
      <c r="B4615" s="182" t="s">
        <v>4678</v>
      </c>
      <c r="C4615" s="182" t="s">
        <v>224</v>
      </c>
      <c r="D4615" s="182" t="s">
        <v>404</v>
      </c>
      <c r="E4615" s="182" t="s">
        <v>405</v>
      </c>
      <c r="F4615" s="182" t="s">
        <v>405</v>
      </c>
    </row>
    <row r="4616" spans="1:6" x14ac:dyDescent="0.25">
      <c r="A4616" s="182">
        <v>40005221</v>
      </c>
      <c r="B4616" s="182" t="s">
        <v>4679</v>
      </c>
      <c r="C4616" s="182" t="s">
        <v>224</v>
      </c>
      <c r="D4616" s="182" t="s">
        <v>309</v>
      </c>
      <c r="E4616" s="182" t="s">
        <v>310</v>
      </c>
      <c r="F4616" s="182" t="s">
        <v>310</v>
      </c>
    </row>
    <row r="4617" spans="1:6" x14ac:dyDescent="0.25">
      <c r="A4617" s="182">
        <v>40424281</v>
      </c>
      <c r="B4617" s="182" t="s">
        <v>4680</v>
      </c>
      <c r="C4617" s="182" t="s">
        <v>231</v>
      </c>
      <c r="D4617" s="182" t="s">
        <v>242</v>
      </c>
      <c r="E4617" s="182" t="s">
        <v>243</v>
      </c>
      <c r="F4617" s="182" t="s">
        <v>243</v>
      </c>
    </row>
    <row r="4618" spans="1:6" x14ac:dyDescent="0.25">
      <c r="A4618" s="182">
        <v>40421358</v>
      </c>
      <c r="B4618" s="182" t="s">
        <v>4681</v>
      </c>
      <c r="C4618" s="182" t="s">
        <v>231</v>
      </c>
      <c r="D4618" s="182" t="s">
        <v>232</v>
      </c>
      <c r="E4618" s="182" t="s">
        <v>233</v>
      </c>
      <c r="F4618" s="182" t="s">
        <v>233</v>
      </c>
    </row>
    <row r="4619" spans="1:6" x14ac:dyDescent="0.25">
      <c r="A4619" s="182">
        <v>40006583</v>
      </c>
      <c r="B4619" s="182" t="s">
        <v>4682</v>
      </c>
      <c r="C4619" s="182" t="s">
        <v>224</v>
      </c>
      <c r="D4619" s="182" t="s">
        <v>262</v>
      </c>
      <c r="E4619" s="182" t="s">
        <v>263</v>
      </c>
      <c r="F4619" s="182" t="s">
        <v>263</v>
      </c>
    </row>
    <row r="4620" spans="1:6" x14ac:dyDescent="0.25">
      <c r="A4620" s="182">
        <v>40001687</v>
      </c>
      <c r="B4620" s="182" t="s">
        <v>4683</v>
      </c>
      <c r="C4620" s="182" t="s">
        <v>224</v>
      </c>
      <c r="D4620" s="182" t="s">
        <v>249</v>
      </c>
      <c r="E4620" s="182" t="s">
        <v>250</v>
      </c>
      <c r="F4620" s="182" t="s">
        <v>250</v>
      </c>
    </row>
    <row r="4621" spans="1:6" x14ac:dyDescent="0.25">
      <c r="A4621" s="182">
        <v>40009784</v>
      </c>
      <c r="B4621" s="182" t="s">
        <v>4684</v>
      </c>
      <c r="C4621" s="182" t="s">
        <v>224</v>
      </c>
      <c r="D4621" s="182" t="s">
        <v>256</v>
      </c>
      <c r="E4621" s="182" t="s">
        <v>257</v>
      </c>
      <c r="F4621" s="182" t="s">
        <v>257</v>
      </c>
    </row>
    <row r="4622" spans="1:6" x14ac:dyDescent="0.25">
      <c r="A4622" s="182">
        <v>40002660</v>
      </c>
      <c r="B4622" s="182" t="s">
        <v>4685</v>
      </c>
      <c r="C4622" s="182" t="s">
        <v>224</v>
      </c>
      <c r="D4622" s="182" t="s">
        <v>322</v>
      </c>
      <c r="E4622" s="182" t="s">
        <v>323</v>
      </c>
      <c r="F4622" s="182" t="s">
        <v>323</v>
      </c>
    </row>
    <row r="4623" spans="1:6" x14ac:dyDescent="0.25">
      <c r="A4623" s="182">
        <v>40001550</v>
      </c>
      <c r="B4623" s="182" t="s">
        <v>4686</v>
      </c>
      <c r="C4623" s="182" t="s">
        <v>224</v>
      </c>
      <c r="D4623" s="182" t="s">
        <v>249</v>
      </c>
      <c r="E4623" s="182" t="s">
        <v>250</v>
      </c>
      <c r="F4623" s="182" t="s">
        <v>250</v>
      </c>
    </row>
    <row r="4624" spans="1:6" x14ac:dyDescent="0.25">
      <c r="A4624" s="182">
        <v>40007543</v>
      </c>
      <c r="B4624" s="182" t="s">
        <v>4687</v>
      </c>
      <c r="C4624" s="182" t="s">
        <v>224</v>
      </c>
      <c r="D4624" s="182" t="s">
        <v>449</v>
      </c>
      <c r="E4624" s="182" t="s">
        <v>450</v>
      </c>
      <c r="F4624" s="182" t="s">
        <v>450</v>
      </c>
    </row>
    <row r="4625" spans="1:6" x14ac:dyDescent="0.25">
      <c r="A4625" s="182">
        <v>40001925</v>
      </c>
      <c r="B4625" s="182" t="s">
        <v>4688</v>
      </c>
      <c r="C4625" s="182" t="s">
        <v>224</v>
      </c>
      <c r="D4625" s="182" t="s">
        <v>228</v>
      </c>
      <c r="E4625" s="182" t="s">
        <v>229</v>
      </c>
      <c r="F4625" s="182" t="s">
        <v>229</v>
      </c>
    </row>
    <row r="4626" spans="1:6" x14ac:dyDescent="0.25">
      <c r="A4626" s="182">
        <v>40003898</v>
      </c>
      <c r="B4626" s="182" t="s">
        <v>4689</v>
      </c>
      <c r="C4626" s="182" t="s">
        <v>224</v>
      </c>
      <c r="D4626" s="182" t="s">
        <v>277</v>
      </c>
      <c r="E4626" s="182" t="s">
        <v>278</v>
      </c>
      <c r="F4626" s="182" t="s">
        <v>278</v>
      </c>
    </row>
    <row r="4627" spans="1:6" x14ac:dyDescent="0.25">
      <c r="A4627" s="182">
        <v>40006699</v>
      </c>
      <c r="B4627" s="182" t="s">
        <v>4690</v>
      </c>
      <c r="C4627" s="182" t="s">
        <v>224</v>
      </c>
      <c r="D4627" s="182" t="s">
        <v>404</v>
      </c>
      <c r="E4627" s="182" t="s">
        <v>405</v>
      </c>
      <c r="F4627" s="182" t="s">
        <v>405</v>
      </c>
    </row>
    <row r="4628" spans="1:6" x14ac:dyDescent="0.25">
      <c r="A4628" s="182">
        <v>40005894</v>
      </c>
      <c r="B4628" s="182" t="s">
        <v>4691</v>
      </c>
      <c r="C4628" s="182" t="s">
        <v>224</v>
      </c>
      <c r="D4628" s="182" t="s">
        <v>228</v>
      </c>
      <c r="E4628" s="182" t="s">
        <v>229</v>
      </c>
      <c r="F4628" s="182" t="s">
        <v>229</v>
      </c>
    </row>
    <row r="4629" spans="1:6" x14ac:dyDescent="0.25">
      <c r="A4629" s="182">
        <v>40001449</v>
      </c>
      <c r="B4629" s="182" t="s">
        <v>4692</v>
      </c>
      <c r="C4629" s="182" t="s">
        <v>224</v>
      </c>
      <c r="D4629" s="182" t="s">
        <v>277</v>
      </c>
      <c r="E4629" s="182" t="s">
        <v>278</v>
      </c>
      <c r="F4629" s="182" t="s">
        <v>278</v>
      </c>
    </row>
    <row r="4630" spans="1:6" x14ac:dyDescent="0.25">
      <c r="A4630" s="182">
        <v>47200016</v>
      </c>
      <c r="B4630" s="182" t="s">
        <v>4693</v>
      </c>
      <c r="C4630" s="182" t="s">
        <v>224</v>
      </c>
      <c r="D4630" s="182" t="s">
        <v>252</v>
      </c>
      <c r="E4630" s="182" t="s">
        <v>253</v>
      </c>
      <c r="F4630" s="182" t="s">
        <v>253</v>
      </c>
    </row>
    <row r="4631" spans="1:6" x14ac:dyDescent="0.25">
      <c r="A4631" s="182">
        <v>40005019</v>
      </c>
      <c r="B4631" s="182" t="s">
        <v>4693</v>
      </c>
      <c r="C4631" s="182" t="s">
        <v>224</v>
      </c>
      <c r="D4631" s="182" t="s">
        <v>252</v>
      </c>
      <c r="E4631" s="182" t="s">
        <v>253</v>
      </c>
      <c r="F4631" s="182" t="s">
        <v>253</v>
      </c>
    </row>
    <row r="4632" spans="1:6" x14ac:dyDescent="0.25">
      <c r="A4632" s="182">
        <v>40001714</v>
      </c>
      <c r="B4632" s="182" t="s">
        <v>4694</v>
      </c>
      <c r="C4632" s="182" t="s">
        <v>224</v>
      </c>
      <c r="D4632" s="182" t="s">
        <v>333</v>
      </c>
      <c r="E4632" s="182" t="s">
        <v>334</v>
      </c>
      <c r="F4632" s="182" t="s">
        <v>334</v>
      </c>
    </row>
    <row r="4633" spans="1:6" x14ac:dyDescent="0.25">
      <c r="A4633" s="182">
        <v>40424431</v>
      </c>
      <c r="B4633" s="182" t="s">
        <v>4695</v>
      </c>
      <c r="C4633" s="182" t="s">
        <v>231</v>
      </c>
      <c r="D4633" s="182" t="s">
        <v>242</v>
      </c>
      <c r="E4633" s="182" t="s">
        <v>243</v>
      </c>
      <c r="F4633" s="182" t="s">
        <v>243</v>
      </c>
    </row>
    <row r="4634" spans="1:6" x14ac:dyDescent="0.25">
      <c r="A4634" s="182">
        <v>40008748</v>
      </c>
      <c r="B4634" s="182" t="s">
        <v>4696</v>
      </c>
      <c r="C4634" s="182" t="s">
        <v>224</v>
      </c>
      <c r="D4634" s="182" t="s">
        <v>404</v>
      </c>
      <c r="E4634" s="182" t="s">
        <v>405</v>
      </c>
      <c r="F4634" s="182" t="s">
        <v>405</v>
      </c>
    </row>
    <row r="4635" spans="1:6" x14ac:dyDescent="0.25">
      <c r="A4635" s="182">
        <v>40003627</v>
      </c>
      <c r="B4635" s="182" t="s">
        <v>4697</v>
      </c>
      <c r="C4635" s="182" t="s">
        <v>224</v>
      </c>
      <c r="D4635" s="182" t="s">
        <v>404</v>
      </c>
      <c r="E4635" s="182" t="s">
        <v>405</v>
      </c>
      <c r="F4635" s="182" t="s">
        <v>405</v>
      </c>
    </row>
    <row r="4636" spans="1:6" x14ac:dyDescent="0.25">
      <c r="A4636" s="182">
        <v>40002431</v>
      </c>
      <c r="B4636" s="182" t="s">
        <v>4698</v>
      </c>
      <c r="C4636" s="182" t="s">
        <v>224</v>
      </c>
      <c r="D4636" s="182" t="s">
        <v>438</v>
      </c>
      <c r="E4636" s="182" t="s">
        <v>439</v>
      </c>
      <c r="F4636" s="182" t="s">
        <v>439</v>
      </c>
    </row>
    <row r="4637" spans="1:6" x14ac:dyDescent="0.25">
      <c r="A4637" s="182">
        <v>40004608</v>
      </c>
      <c r="B4637" s="182" t="s">
        <v>4699</v>
      </c>
      <c r="C4637" s="182" t="s">
        <v>224</v>
      </c>
      <c r="D4637" s="182" t="s">
        <v>438</v>
      </c>
      <c r="E4637" s="182" t="s">
        <v>439</v>
      </c>
      <c r="F4637" s="182" t="s">
        <v>439</v>
      </c>
    </row>
    <row r="4638" spans="1:6" x14ac:dyDescent="0.25">
      <c r="A4638" s="182">
        <v>40000677</v>
      </c>
      <c r="B4638" s="182" t="s">
        <v>4700</v>
      </c>
      <c r="C4638" s="182" t="s">
        <v>224</v>
      </c>
      <c r="D4638" s="182" t="s">
        <v>404</v>
      </c>
      <c r="E4638" s="182" t="s">
        <v>405</v>
      </c>
      <c r="F4638" s="182" t="s">
        <v>405</v>
      </c>
    </row>
    <row r="4639" spans="1:6" x14ac:dyDescent="0.25">
      <c r="A4639" s="182">
        <v>40002880</v>
      </c>
      <c r="B4639" s="182" t="s">
        <v>4701</v>
      </c>
      <c r="C4639" s="182" t="s">
        <v>224</v>
      </c>
      <c r="D4639" s="182" t="s">
        <v>404</v>
      </c>
      <c r="E4639" s="182" t="s">
        <v>405</v>
      </c>
      <c r="F4639" s="182" t="s">
        <v>405</v>
      </c>
    </row>
    <row r="4640" spans="1:6" x14ac:dyDescent="0.25">
      <c r="A4640" s="182">
        <v>40003535</v>
      </c>
      <c r="B4640" s="182" t="s">
        <v>4702</v>
      </c>
      <c r="C4640" s="182" t="s">
        <v>224</v>
      </c>
      <c r="D4640" s="182" t="s">
        <v>404</v>
      </c>
      <c r="E4640" s="182" t="s">
        <v>405</v>
      </c>
      <c r="F4640" s="182" t="s">
        <v>405</v>
      </c>
    </row>
    <row r="4641" spans="1:6" x14ac:dyDescent="0.25">
      <c r="A4641" s="182">
        <v>40003524</v>
      </c>
      <c r="B4641" s="182" t="s">
        <v>4703</v>
      </c>
      <c r="C4641" s="182" t="s">
        <v>224</v>
      </c>
      <c r="D4641" s="182" t="s">
        <v>333</v>
      </c>
      <c r="E4641" s="182" t="s">
        <v>334</v>
      </c>
      <c r="F4641" s="182" t="s">
        <v>334</v>
      </c>
    </row>
    <row r="4642" spans="1:6" x14ac:dyDescent="0.25">
      <c r="A4642" s="182">
        <v>40002069</v>
      </c>
      <c r="B4642" s="182" t="s">
        <v>4704</v>
      </c>
      <c r="C4642" s="182" t="s">
        <v>224</v>
      </c>
      <c r="D4642" s="182" t="s">
        <v>225</v>
      </c>
      <c r="E4642" s="182" t="s">
        <v>226</v>
      </c>
      <c r="F4642" s="182" t="s">
        <v>226</v>
      </c>
    </row>
    <row r="4643" spans="1:6" x14ac:dyDescent="0.25">
      <c r="A4643" s="182">
        <v>40008821</v>
      </c>
      <c r="B4643" s="182" t="s">
        <v>4705</v>
      </c>
      <c r="C4643" s="182" t="s">
        <v>224</v>
      </c>
      <c r="D4643" s="182" t="s">
        <v>306</v>
      </c>
      <c r="E4643" s="182" t="s">
        <v>307</v>
      </c>
      <c r="F4643" s="182" t="s">
        <v>307</v>
      </c>
    </row>
    <row r="4644" spans="1:6" x14ac:dyDescent="0.25">
      <c r="A4644" s="182">
        <v>40421130</v>
      </c>
      <c r="B4644" s="182" t="s">
        <v>4706</v>
      </c>
      <c r="C4644" s="182" t="s">
        <v>231</v>
      </c>
      <c r="D4644" s="182" t="s">
        <v>232</v>
      </c>
      <c r="E4644" s="182" t="s">
        <v>233</v>
      </c>
      <c r="F4644" s="182" t="s">
        <v>233</v>
      </c>
    </row>
    <row r="4645" spans="1:6" x14ac:dyDescent="0.25">
      <c r="A4645" s="182">
        <v>40421021</v>
      </c>
      <c r="B4645" s="182" t="s">
        <v>4707</v>
      </c>
      <c r="C4645" s="182" t="s">
        <v>231</v>
      </c>
      <c r="D4645" s="182" t="s">
        <v>236</v>
      </c>
      <c r="E4645" s="182" t="s">
        <v>237</v>
      </c>
      <c r="F4645" s="182" t="s">
        <v>237</v>
      </c>
    </row>
    <row r="4646" spans="1:6" x14ac:dyDescent="0.25">
      <c r="A4646" s="182">
        <v>40003716</v>
      </c>
      <c r="B4646" s="182" t="s">
        <v>4708</v>
      </c>
      <c r="C4646" s="182" t="s">
        <v>224</v>
      </c>
      <c r="D4646" s="182" t="s">
        <v>322</v>
      </c>
      <c r="E4646" s="182" t="s">
        <v>323</v>
      </c>
      <c r="F4646" s="182" t="s">
        <v>323</v>
      </c>
    </row>
    <row r="4647" spans="1:6" x14ac:dyDescent="0.25">
      <c r="A4647" s="182">
        <v>40001061</v>
      </c>
      <c r="B4647" s="182" t="s">
        <v>4708</v>
      </c>
      <c r="C4647" s="182" t="s">
        <v>224</v>
      </c>
      <c r="D4647" s="182" t="s">
        <v>268</v>
      </c>
      <c r="E4647" s="182" t="s">
        <v>269</v>
      </c>
      <c r="F4647" s="182" t="s">
        <v>269</v>
      </c>
    </row>
    <row r="4648" spans="1:6" x14ac:dyDescent="0.25">
      <c r="A4648" s="182">
        <v>40003202</v>
      </c>
      <c r="B4648" s="182" t="s">
        <v>4709</v>
      </c>
      <c r="C4648" s="182" t="s">
        <v>224</v>
      </c>
      <c r="D4648" s="182" t="s">
        <v>363</v>
      </c>
      <c r="E4648" s="182" t="s">
        <v>364</v>
      </c>
      <c r="F4648" s="182" t="s">
        <v>364</v>
      </c>
    </row>
    <row r="4649" spans="1:6" x14ac:dyDescent="0.25">
      <c r="A4649" s="182">
        <v>40008384</v>
      </c>
      <c r="B4649" s="182" t="s">
        <v>4710</v>
      </c>
      <c r="C4649" s="182" t="s">
        <v>224</v>
      </c>
      <c r="D4649" s="182" t="s">
        <v>569</v>
      </c>
      <c r="E4649" s="182" t="s">
        <v>570</v>
      </c>
      <c r="F4649" s="182" t="s">
        <v>570</v>
      </c>
    </row>
    <row r="4650" spans="1:6" x14ac:dyDescent="0.25">
      <c r="A4650" s="182">
        <v>40007766</v>
      </c>
      <c r="B4650" s="182" t="s">
        <v>4711</v>
      </c>
      <c r="C4650" s="182" t="s">
        <v>224</v>
      </c>
      <c r="D4650" s="182" t="s">
        <v>306</v>
      </c>
      <c r="E4650" s="182" t="s">
        <v>307</v>
      </c>
      <c r="F4650" s="182" t="s">
        <v>307</v>
      </c>
    </row>
    <row r="4651" spans="1:6" x14ac:dyDescent="0.25">
      <c r="A4651" s="182">
        <v>40005626</v>
      </c>
      <c r="B4651" s="182" t="s">
        <v>4712</v>
      </c>
      <c r="C4651" s="182" t="s">
        <v>224</v>
      </c>
      <c r="D4651" s="182" t="s">
        <v>363</v>
      </c>
      <c r="E4651" s="182" t="s">
        <v>364</v>
      </c>
      <c r="F4651" s="182" t="s">
        <v>364</v>
      </c>
    </row>
    <row r="4652" spans="1:6" x14ac:dyDescent="0.25">
      <c r="A4652" s="182">
        <v>40006169</v>
      </c>
      <c r="B4652" s="182" t="s">
        <v>4713</v>
      </c>
      <c r="C4652" s="182" t="s">
        <v>224</v>
      </c>
      <c r="D4652" s="182" t="s">
        <v>376</v>
      </c>
      <c r="E4652" s="182" t="s">
        <v>377</v>
      </c>
      <c r="F4652" s="182" t="s">
        <v>377</v>
      </c>
    </row>
    <row r="4653" spans="1:6" x14ac:dyDescent="0.25">
      <c r="A4653" s="182">
        <v>40004029</v>
      </c>
      <c r="B4653" s="182" t="s">
        <v>4713</v>
      </c>
      <c r="C4653" s="182" t="s">
        <v>224</v>
      </c>
      <c r="D4653" s="182" t="s">
        <v>376</v>
      </c>
      <c r="E4653" s="182" t="s">
        <v>377</v>
      </c>
      <c r="F4653" s="182" t="s">
        <v>377</v>
      </c>
    </row>
    <row r="4654" spans="1:6" x14ac:dyDescent="0.25">
      <c r="A4654" s="182">
        <v>40007281</v>
      </c>
      <c r="B4654" s="182" t="s">
        <v>4714</v>
      </c>
      <c r="C4654" s="182" t="s">
        <v>224</v>
      </c>
      <c r="D4654" s="182" t="s">
        <v>368</v>
      </c>
      <c r="E4654" s="182" t="s">
        <v>369</v>
      </c>
      <c r="F4654" s="182" t="s">
        <v>369</v>
      </c>
    </row>
    <row r="4655" spans="1:6" x14ac:dyDescent="0.25">
      <c r="A4655" s="182">
        <v>40009243</v>
      </c>
      <c r="B4655" s="182" t="s">
        <v>4715</v>
      </c>
      <c r="C4655" s="182" t="s">
        <v>224</v>
      </c>
      <c r="D4655" s="182" t="s">
        <v>392</v>
      </c>
      <c r="E4655" s="182" t="s">
        <v>393</v>
      </c>
      <c r="F4655" s="182" t="s">
        <v>393</v>
      </c>
    </row>
    <row r="4656" spans="1:6" x14ac:dyDescent="0.25">
      <c r="A4656" s="182">
        <v>40009831</v>
      </c>
      <c r="B4656" s="182" t="s">
        <v>4716</v>
      </c>
      <c r="C4656" s="182" t="s">
        <v>224</v>
      </c>
      <c r="D4656" s="182" t="s">
        <v>306</v>
      </c>
      <c r="E4656" s="182" t="s">
        <v>307</v>
      </c>
      <c r="F4656" s="182" t="s">
        <v>307</v>
      </c>
    </row>
    <row r="4657" spans="1:6" x14ac:dyDescent="0.25">
      <c r="A4657" s="182">
        <v>40002968</v>
      </c>
      <c r="B4657" s="182" t="s">
        <v>4717</v>
      </c>
      <c r="C4657" s="182" t="s">
        <v>224</v>
      </c>
      <c r="D4657" s="182" t="s">
        <v>303</v>
      </c>
      <c r="E4657" s="182" t="s">
        <v>304</v>
      </c>
      <c r="F4657" s="182" t="s">
        <v>304</v>
      </c>
    </row>
    <row r="4658" spans="1:6" x14ac:dyDescent="0.25">
      <c r="A4658" s="182">
        <v>40003392</v>
      </c>
      <c r="B4658" s="182" t="s">
        <v>4718</v>
      </c>
      <c r="C4658" s="182" t="s">
        <v>224</v>
      </c>
      <c r="D4658" s="182" t="s">
        <v>225</v>
      </c>
      <c r="E4658" s="182" t="s">
        <v>226</v>
      </c>
      <c r="F4658" s="182" t="s">
        <v>226</v>
      </c>
    </row>
    <row r="4659" spans="1:6" x14ac:dyDescent="0.25">
      <c r="A4659" s="182">
        <v>40007132</v>
      </c>
      <c r="B4659" s="182" t="s">
        <v>4719</v>
      </c>
      <c r="C4659" s="182" t="s">
        <v>224</v>
      </c>
      <c r="D4659" s="182" t="s">
        <v>228</v>
      </c>
      <c r="E4659" s="182" t="s">
        <v>229</v>
      </c>
      <c r="F4659" s="182" t="s">
        <v>229</v>
      </c>
    </row>
    <row r="4660" spans="1:6" x14ac:dyDescent="0.25">
      <c r="A4660" s="182">
        <v>40009339</v>
      </c>
      <c r="B4660" s="182" t="s">
        <v>4720</v>
      </c>
      <c r="C4660" s="182" t="s">
        <v>224</v>
      </c>
      <c r="D4660" s="182" t="s">
        <v>404</v>
      </c>
      <c r="E4660" s="182" t="s">
        <v>405</v>
      </c>
      <c r="F4660" s="182" t="s">
        <v>405</v>
      </c>
    </row>
    <row r="4661" spans="1:6" x14ac:dyDescent="0.25">
      <c r="A4661" s="182">
        <v>40004424</v>
      </c>
      <c r="B4661" s="182" t="s">
        <v>4721</v>
      </c>
      <c r="C4661" s="182" t="s">
        <v>224</v>
      </c>
      <c r="D4661" s="182" t="s">
        <v>291</v>
      </c>
      <c r="E4661" s="182" t="s">
        <v>292</v>
      </c>
      <c r="F4661" s="182" t="s">
        <v>292</v>
      </c>
    </row>
    <row r="4662" spans="1:6" x14ac:dyDescent="0.25">
      <c r="A4662" s="182">
        <v>40000216</v>
      </c>
      <c r="B4662" s="182" t="s">
        <v>4721</v>
      </c>
      <c r="C4662" s="182" t="s">
        <v>224</v>
      </c>
      <c r="D4662" s="182" t="s">
        <v>342</v>
      </c>
      <c r="E4662" s="182" t="s">
        <v>343</v>
      </c>
      <c r="F4662" s="182" t="s">
        <v>343</v>
      </c>
    </row>
    <row r="4663" spans="1:6" x14ac:dyDescent="0.25">
      <c r="A4663" s="182">
        <v>40004423</v>
      </c>
      <c r="B4663" s="182" t="s">
        <v>4722</v>
      </c>
      <c r="C4663" s="182" t="s">
        <v>224</v>
      </c>
      <c r="D4663" s="182" t="s">
        <v>291</v>
      </c>
      <c r="E4663" s="182" t="s">
        <v>292</v>
      </c>
      <c r="F4663" s="182" t="s">
        <v>292</v>
      </c>
    </row>
    <row r="4664" spans="1:6" x14ac:dyDescent="0.25">
      <c r="A4664" s="182">
        <v>40007089</v>
      </c>
      <c r="B4664" s="182" t="s">
        <v>4723</v>
      </c>
      <c r="C4664" s="182" t="s">
        <v>224</v>
      </c>
      <c r="D4664" s="182" t="s">
        <v>303</v>
      </c>
      <c r="E4664" s="182" t="s">
        <v>304</v>
      </c>
      <c r="F4664" s="182" t="s">
        <v>304</v>
      </c>
    </row>
    <row r="4665" spans="1:6" x14ac:dyDescent="0.25">
      <c r="A4665" s="182">
        <v>40005592</v>
      </c>
      <c r="B4665" s="182" t="s">
        <v>4724</v>
      </c>
      <c r="C4665" s="182" t="s">
        <v>224</v>
      </c>
      <c r="D4665" s="182" t="s">
        <v>306</v>
      </c>
      <c r="E4665" s="182" t="s">
        <v>307</v>
      </c>
      <c r="F4665" s="182" t="s">
        <v>307</v>
      </c>
    </row>
    <row r="4666" spans="1:6" x14ac:dyDescent="0.25">
      <c r="A4666" s="182">
        <v>40007418</v>
      </c>
      <c r="B4666" s="182" t="s">
        <v>4725</v>
      </c>
      <c r="C4666" s="182" t="s">
        <v>224</v>
      </c>
      <c r="D4666" s="182" t="s">
        <v>392</v>
      </c>
      <c r="E4666" s="182" t="s">
        <v>393</v>
      </c>
      <c r="F4666" s="182" t="s">
        <v>393</v>
      </c>
    </row>
    <row r="4667" spans="1:6" x14ac:dyDescent="0.25">
      <c r="A4667" s="182">
        <v>40007857</v>
      </c>
      <c r="B4667" s="182" t="s">
        <v>4726</v>
      </c>
      <c r="C4667" s="182" t="s">
        <v>224</v>
      </c>
      <c r="D4667" s="182" t="s">
        <v>404</v>
      </c>
      <c r="E4667" s="182" t="s">
        <v>405</v>
      </c>
      <c r="F4667" s="182" t="s">
        <v>405</v>
      </c>
    </row>
    <row r="4668" spans="1:6" x14ac:dyDescent="0.25">
      <c r="A4668" s="182">
        <v>40003745</v>
      </c>
      <c r="B4668" s="182" t="s">
        <v>4727</v>
      </c>
      <c r="C4668" s="182" t="s">
        <v>224</v>
      </c>
      <c r="D4668" s="182" t="s">
        <v>277</v>
      </c>
      <c r="E4668" s="182" t="s">
        <v>278</v>
      </c>
      <c r="F4668" s="182" t="s">
        <v>278</v>
      </c>
    </row>
    <row r="4669" spans="1:6" x14ac:dyDescent="0.25">
      <c r="A4669" s="182">
        <v>40002879</v>
      </c>
      <c r="B4669" s="182" t="s">
        <v>4728</v>
      </c>
      <c r="C4669" s="182" t="s">
        <v>224</v>
      </c>
      <c r="D4669" s="182" t="s">
        <v>252</v>
      </c>
      <c r="E4669" s="182" t="s">
        <v>253</v>
      </c>
      <c r="F4669" s="182" t="s">
        <v>253</v>
      </c>
    </row>
    <row r="4670" spans="1:6" x14ac:dyDescent="0.25">
      <c r="A4670" s="182">
        <v>40005572</v>
      </c>
      <c r="B4670" s="182" t="s">
        <v>4729</v>
      </c>
      <c r="C4670" s="182" t="s">
        <v>224</v>
      </c>
      <c r="D4670" s="182" t="s">
        <v>342</v>
      </c>
      <c r="E4670" s="182" t="s">
        <v>343</v>
      </c>
      <c r="F4670" s="182" t="s">
        <v>343</v>
      </c>
    </row>
    <row r="4671" spans="1:6" x14ac:dyDescent="0.25">
      <c r="A4671" s="182">
        <v>40000245</v>
      </c>
      <c r="B4671" s="182" t="s">
        <v>4730</v>
      </c>
      <c r="C4671" s="182" t="s">
        <v>224</v>
      </c>
      <c r="D4671" s="182" t="s">
        <v>228</v>
      </c>
      <c r="E4671" s="182" t="s">
        <v>229</v>
      </c>
      <c r="F4671" s="182" t="s">
        <v>229</v>
      </c>
    </row>
    <row r="4672" spans="1:6" x14ac:dyDescent="0.25">
      <c r="A4672" s="182">
        <v>40002626</v>
      </c>
      <c r="B4672" s="182" t="s">
        <v>4731</v>
      </c>
      <c r="C4672" s="182" t="s">
        <v>224</v>
      </c>
      <c r="D4672" s="182" t="s">
        <v>249</v>
      </c>
      <c r="E4672" s="182" t="s">
        <v>250</v>
      </c>
      <c r="F4672" s="182" t="s">
        <v>250</v>
      </c>
    </row>
    <row r="4673" spans="1:6" x14ac:dyDescent="0.25">
      <c r="A4673" s="182">
        <v>40004409</v>
      </c>
      <c r="B4673" s="182" t="s">
        <v>4732</v>
      </c>
      <c r="C4673" s="182" t="s">
        <v>224</v>
      </c>
      <c r="D4673" s="182" t="s">
        <v>228</v>
      </c>
      <c r="E4673" s="182" t="s">
        <v>229</v>
      </c>
      <c r="F4673" s="182" t="s">
        <v>229</v>
      </c>
    </row>
    <row r="4674" spans="1:6" x14ac:dyDescent="0.25">
      <c r="A4674" s="182">
        <v>40009391</v>
      </c>
      <c r="B4674" s="182" t="s">
        <v>4733</v>
      </c>
      <c r="C4674" s="182" t="s">
        <v>224</v>
      </c>
      <c r="D4674" s="182" t="s">
        <v>342</v>
      </c>
      <c r="E4674" s="182" t="s">
        <v>343</v>
      </c>
      <c r="F4674" s="182" t="s">
        <v>343</v>
      </c>
    </row>
    <row r="4675" spans="1:6" x14ac:dyDescent="0.25">
      <c r="A4675" s="182">
        <v>40002983</v>
      </c>
      <c r="B4675" s="182" t="s">
        <v>4734</v>
      </c>
      <c r="C4675" s="182" t="s">
        <v>224</v>
      </c>
      <c r="D4675" s="182" t="s">
        <v>363</v>
      </c>
      <c r="E4675" s="182" t="s">
        <v>364</v>
      </c>
      <c r="F4675" s="182" t="s">
        <v>364</v>
      </c>
    </row>
    <row r="4676" spans="1:6" x14ac:dyDescent="0.25">
      <c r="A4676" s="182">
        <v>40004420</v>
      </c>
      <c r="B4676" s="182" t="s">
        <v>4735</v>
      </c>
      <c r="C4676" s="182" t="s">
        <v>224</v>
      </c>
      <c r="D4676" s="182" t="s">
        <v>342</v>
      </c>
      <c r="E4676" s="182" t="s">
        <v>343</v>
      </c>
      <c r="F4676" s="182" t="s">
        <v>343</v>
      </c>
    </row>
    <row r="4677" spans="1:6" x14ac:dyDescent="0.25">
      <c r="A4677" s="182">
        <v>40001152</v>
      </c>
      <c r="B4677" s="182" t="s">
        <v>4736</v>
      </c>
      <c r="C4677" s="182" t="s">
        <v>224</v>
      </c>
      <c r="D4677" s="182" t="s">
        <v>303</v>
      </c>
      <c r="E4677" s="182" t="s">
        <v>304</v>
      </c>
      <c r="F4677" s="182" t="s">
        <v>304</v>
      </c>
    </row>
    <row r="4678" spans="1:6" x14ac:dyDescent="0.25">
      <c r="A4678" s="182">
        <v>40008542</v>
      </c>
      <c r="B4678" s="182" t="s">
        <v>4737</v>
      </c>
      <c r="C4678" s="182" t="s">
        <v>224</v>
      </c>
      <c r="D4678" s="182" t="s">
        <v>306</v>
      </c>
      <c r="E4678" s="182" t="s">
        <v>307</v>
      </c>
      <c r="F4678" s="182" t="s">
        <v>307</v>
      </c>
    </row>
    <row r="4679" spans="1:6" x14ac:dyDescent="0.25">
      <c r="A4679" s="182">
        <v>40003590</v>
      </c>
      <c r="B4679" s="182" t="s">
        <v>4738</v>
      </c>
      <c r="C4679" s="182" t="s">
        <v>224</v>
      </c>
      <c r="D4679" s="182" t="s">
        <v>277</v>
      </c>
      <c r="E4679" s="182" t="s">
        <v>278</v>
      </c>
      <c r="F4679" s="182" t="s">
        <v>278</v>
      </c>
    </row>
    <row r="4680" spans="1:6" x14ac:dyDescent="0.25">
      <c r="A4680" s="182">
        <v>40008819</v>
      </c>
      <c r="B4680" s="182" t="s">
        <v>4739</v>
      </c>
      <c r="C4680" s="182" t="s">
        <v>224</v>
      </c>
      <c r="D4680" s="182" t="s">
        <v>279</v>
      </c>
      <c r="E4680" s="182" t="s">
        <v>280</v>
      </c>
      <c r="F4680" s="182" t="s">
        <v>280</v>
      </c>
    </row>
    <row r="4681" spans="1:6" x14ac:dyDescent="0.25">
      <c r="A4681" s="182">
        <v>40001892</v>
      </c>
      <c r="B4681" s="182" t="s">
        <v>4740</v>
      </c>
      <c r="C4681" s="182" t="s">
        <v>224</v>
      </c>
      <c r="D4681" s="182" t="s">
        <v>404</v>
      </c>
      <c r="E4681" s="182" t="s">
        <v>405</v>
      </c>
      <c r="F4681" s="182" t="s">
        <v>405</v>
      </c>
    </row>
    <row r="4682" spans="1:6" x14ac:dyDescent="0.25">
      <c r="A4682" s="182">
        <v>40003812</v>
      </c>
      <c r="B4682" s="182" t="s">
        <v>4741</v>
      </c>
      <c r="C4682" s="182" t="s">
        <v>224</v>
      </c>
      <c r="D4682" s="182" t="s">
        <v>333</v>
      </c>
      <c r="E4682" s="182" t="s">
        <v>334</v>
      </c>
      <c r="F4682" s="182" t="s">
        <v>334</v>
      </c>
    </row>
    <row r="4683" spans="1:6" x14ac:dyDescent="0.25">
      <c r="A4683" s="182">
        <v>40002070</v>
      </c>
      <c r="B4683" s="182" t="s">
        <v>4742</v>
      </c>
      <c r="C4683" s="182" t="s">
        <v>224</v>
      </c>
      <c r="D4683" s="182" t="s">
        <v>303</v>
      </c>
      <c r="E4683" s="182" t="s">
        <v>304</v>
      </c>
      <c r="F4683" s="182" t="s">
        <v>304</v>
      </c>
    </row>
    <row r="4684" spans="1:6" x14ac:dyDescent="0.25">
      <c r="A4684" s="182">
        <v>40000587</v>
      </c>
      <c r="B4684" s="182" t="s">
        <v>4743</v>
      </c>
      <c r="C4684" s="182" t="s">
        <v>224</v>
      </c>
      <c r="D4684" s="182" t="s">
        <v>342</v>
      </c>
      <c r="E4684" s="182" t="s">
        <v>343</v>
      </c>
      <c r="F4684" s="182" t="s">
        <v>343</v>
      </c>
    </row>
    <row r="4685" spans="1:6" x14ac:dyDescent="0.25">
      <c r="A4685" s="182">
        <v>40420854</v>
      </c>
      <c r="B4685" s="182" t="s">
        <v>4744</v>
      </c>
      <c r="C4685" s="182" t="s">
        <v>231</v>
      </c>
      <c r="D4685" s="182" t="s">
        <v>232</v>
      </c>
      <c r="E4685" s="182" t="s">
        <v>233</v>
      </c>
      <c r="F4685" s="182" t="s">
        <v>233</v>
      </c>
    </row>
    <row r="4686" spans="1:6" x14ac:dyDescent="0.25">
      <c r="A4686" s="182">
        <v>40006738</v>
      </c>
      <c r="B4686" s="182" t="s">
        <v>4745</v>
      </c>
      <c r="C4686" s="182" t="s">
        <v>224</v>
      </c>
      <c r="D4686" s="182" t="s">
        <v>342</v>
      </c>
      <c r="E4686" s="182" t="s">
        <v>343</v>
      </c>
      <c r="F4686" s="182" t="s">
        <v>343</v>
      </c>
    </row>
    <row r="4687" spans="1:6" x14ac:dyDescent="0.25">
      <c r="A4687" s="182">
        <v>40006088</v>
      </c>
      <c r="B4687" s="182" t="s">
        <v>4746</v>
      </c>
      <c r="C4687" s="182" t="s">
        <v>224</v>
      </c>
      <c r="D4687" s="182" t="s">
        <v>438</v>
      </c>
      <c r="E4687" s="182" t="s">
        <v>439</v>
      </c>
      <c r="F4687" s="182" t="s">
        <v>439</v>
      </c>
    </row>
    <row r="4688" spans="1:6" x14ac:dyDescent="0.25">
      <c r="A4688" s="182">
        <v>40000513</v>
      </c>
      <c r="B4688" s="182" t="s">
        <v>4746</v>
      </c>
      <c r="C4688" s="182" t="s">
        <v>224</v>
      </c>
      <c r="D4688" s="182" t="s">
        <v>438</v>
      </c>
      <c r="E4688" s="182" t="s">
        <v>439</v>
      </c>
      <c r="F4688" s="182" t="s">
        <v>439</v>
      </c>
    </row>
    <row r="4689" spans="1:6" x14ac:dyDescent="0.25">
      <c r="A4689" s="182">
        <v>40007337</v>
      </c>
      <c r="B4689" s="182" t="s">
        <v>4747</v>
      </c>
      <c r="C4689" s="182" t="s">
        <v>224</v>
      </c>
      <c r="D4689" s="182" t="s">
        <v>438</v>
      </c>
      <c r="E4689" s="182" t="s">
        <v>439</v>
      </c>
      <c r="F4689" s="182" t="s">
        <v>439</v>
      </c>
    </row>
    <row r="4690" spans="1:6" x14ac:dyDescent="0.25">
      <c r="A4690" s="182">
        <v>40006367</v>
      </c>
      <c r="B4690" s="182" t="s">
        <v>4748</v>
      </c>
      <c r="C4690" s="182" t="s">
        <v>224</v>
      </c>
      <c r="D4690" s="182" t="s">
        <v>404</v>
      </c>
      <c r="E4690" s="182" t="s">
        <v>405</v>
      </c>
      <c r="F4690" s="182" t="s">
        <v>405</v>
      </c>
    </row>
    <row r="4691" spans="1:6" x14ac:dyDescent="0.25">
      <c r="A4691" s="182">
        <v>40004532</v>
      </c>
      <c r="B4691" s="182" t="s">
        <v>4749</v>
      </c>
      <c r="C4691" s="182" t="s">
        <v>224</v>
      </c>
      <c r="D4691" s="182" t="s">
        <v>228</v>
      </c>
      <c r="E4691" s="182" t="s">
        <v>229</v>
      </c>
      <c r="F4691" s="182" t="s">
        <v>229</v>
      </c>
    </row>
    <row r="4692" spans="1:6" x14ac:dyDescent="0.25">
      <c r="A4692" s="182">
        <v>40001144</v>
      </c>
      <c r="B4692" s="182" t="s">
        <v>4750</v>
      </c>
      <c r="C4692" s="182" t="s">
        <v>224</v>
      </c>
      <c r="D4692" s="182" t="s">
        <v>303</v>
      </c>
      <c r="E4692" s="182" t="s">
        <v>304</v>
      </c>
      <c r="F4692" s="182" t="s">
        <v>304</v>
      </c>
    </row>
    <row r="4693" spans="1:6" x14ac:dyDescent="0.25">
      <c r="A4693" s="182">
        <v>40001164</v>
      </c>
      <c r="B4693" s="182" t="s">
        <v>4751</v>
      </c>
      <c r="C4693" s="182" t="s">
        <v>224</v>
      </c>
      <c r="D4693" s="182" t="s">
        <v>303</v>
      </c>
      <c r="E4693" s="182" t="s">
        <v>304</v>
      </c>
      <c r="F4693" s="182" t="s">
        <v>304</v>
      </c>
    </row>
    <row r="4694" spans="1:6" x14ac:dyDescent="0.25">
      <c r="A4694" s="182">
        <v>40007691</v>
      </c>
      <c r="B4694" s="182" t="s">
        <v>4752</v>
      </c>
      <c r="C4694" s="182" t="s">
        <v>224</v>
      </c>
      <c r="D4694" s="182" t="s">
        <v>256</v>
      </c>
      <c r="E4694" s="182" t="s">
        <v>257</v>
      </c>
      <c r="F4694" s="182" t="s">
        <v>257</v>
      </c>
    </row>
    <row r="4695" spans="1:6" x14ac:dyDescent="0.25">
      <c r="A4695" s="182">
        <v>40006454</v>
      </c>
      <c r="B4695" s="182" t="s">
        <v>4753</v>
      </c>
      <c r="C4695" s="182" t="s">
        <v>224</v>
      </c>
      <c r="D4695" s="182" t="s">
        <v>277</v>
      </c>
      <c r="E4695" s="182" t="s">
        <v>278</v>
      </c>
      <c r="F4695" s="182" t="s">
        <v>278</v>
      </c>
    </row>
    <row r="4696" spans="1:6" x14ac:dyDescent="0.25">
      <c r="A4696" s="182">
        <v>40002466</v>
      </c>
      <c r="B4696" s="182" t="s">
        <v>4754</v>
      </c>
      <c r="C4696" s="182" t="s">
        <v>224</v>
      </c>
      <c r="D4696" s="182" t="s">
        <v>322</v>
      </c>
      <c r="E4696" s="182" t="s">
        <v>323</v>
      </c>
      <c r="F4696" s="182" t="s">
        <v>323</v>
      </c>
    </row>
    <row r="4697" spans="1:6" x14ac:dyDescent="0.25">
      <c r="A4697" s="182">
        <v>40008074</v>
      </c>
      <c r="B4697" s="182" t="s">
        <v>4755</v>
      </c>
      <c r="C4697" s="182" t="s">
        <v>224</v>
      </c>
      <c r="D4697" s="182" t="s">
        <v>277</v>
      </c>
      <c r="E4697" s="182" t="s">
        <v>278</v>
      </c>
      <c r="F4697" s="182" t="s">
        <v>278</v>
      </c>
    </row>
    <row r="4698" spans="1:6" x14ac:dyDescent="0.25">
      <c r="A4698" s="182">
        <v>40002557</v>
      </c>
      <c r="B4698" s="182" t="s">
        <v>4756</v>
      </c>
      <c r="C4698" s="182" t="s">
        <v>224</v>
      </c>
      <c r="D4698" s="182" t="s">
        <v>322</v>
      </c>
      <c r="E4698" s="182" t="s">
        <v>323</v>
      </c>
      <c r="F4698" s="182" t="s">
        <v>323</v>
      </c>
    </row>
    <row r="4699" spans="1:6" x14ac:dyDescent="0.25">
      <c r="A4699" s="182">
        <v>40008398</v>
      </c>
      <c r="B4699" s="182" t="s">
        <v>4757</v>
      </c>
      <c r="C4699" s="182" t="s">
        <v>224</v>
      </c>
      <c r="D4699" s="182" t="s">
        <v>249</v>
      </c>
      <c r="E4699" s="182" t="s">
        <v>250</v>
      </c>
      <c r="F4699" s="182" t="s">
        <v>250</v>
      </c>
    </row>
    <row r="4700" spans="1:6" x14ac:dyDescent="0.25">
      <c r="A4700" s="182">
        <v>40006841</v>
      </c>
      <c r="B4700" s="182" t="s">
        <v>4758</v>
      </c>
      <c r="C4700" s="182" t="s">
        <v>224</v>
      </c>
      <c r="D4700" s="182" t="s">
        <v>268</v>
      </c>
      <c r="E4700" s="182" t="s">
        <v>269</v>
      </c>
      <c r="F4700" s="182" t="s">
        <v>269</v>
      </c>
    </row>
    <row r="4701" spans="1:6" x14ac:dyDescent="0.25">
      <c r="A4701" s="182">
        <v>40003401</v>
      </c>
      <c r="B4701" s="182" t="s">
        <v>4759</v>
      </c>
      <c r="C4701" s="182" t="s">
        <v>224</v>
      </c>
      <c r="D4701" s="182" t="s">
        <v>342</v>
      </c>
      <c r="E4701" s="182" t="s">
        <v>343</v>
      </c>
      <c r="F4701" s="182" t="s">
        <v>343</v>
      </c>
    </row>
    <row r="4702" spans="1:6" x14ac:dyDescent="0.25">
      <c r="A4702" s="182">
        <v>40003296</v>
      </c>
      <c r="B4702" s="182" t="s">
        <v>4760</v>
      </c>
      <c r="C4702" s="182" t="s">
        <v>224</v>
      </c>
      <c r="D4702" s="182" t="s">
        <v>271</v>
      </c>
      <c r="E4702" s="182" t="s">
        <v>272</v>
      </c>
      <c r="F4702" s="182" t="s">
        <v>272</v>
      </c>
    </row>
    <row r="4703" spans="1:6" x14ac:dyDescent="0.25">
      <c r="A4703" s="182">
        <v>40005145</v>
      </c>
      <c r="B4703" s="182" t="s">
        <v>4761</v>
      </c>
      <c r="C4703" s="182" t="s">
        <v>224</v>
      </c>
      <c r="D4703" s="182" t="s">
        <v>333</v>
      </c>
      <c r="E4703" s="182" t="s">
        <v>334</v>
      </c>
      <c r="F4703" s="182" t="s">
        <v>334</v>
      </c>
    </row>
    <row r="4704" spans="1:6" x14ac:dyDescent="0.25">
      <c r="A4704" s="182">
        <v>40003335</v>
      </c>
      <c r="B4704" s="182" t="s">
        <v>4762</v>
      </c>
      <c r="C4704" s="182" t="s">
        <v>224</v>
      </c>
      <c r="D4704" s="182" t="s">
        <v>333</v>
      </c>
      <c r="E4704" s="182" t="s">
        <v>334</v>
      </c>
      <c r="F4704" s="182" t="s">
        <v>334</v>
      </c>
    </row>
    <row r="4705" spans="1:6" x14ac:dyDescent="0.25">
      <c r="A4705" s="182">
        <v>40006599</v>
      </c>
      <c r="B4705" s="182" t="s">
        <v>4763</v>
      </c>
      <c r="C4705" s="182" t="s">
        <v>224</v>
      </c>
      <c r="D4705" s="182" t="s">
        <v>303</v>
      </c>
      <c r="E4705" s="182" t="s">
        <v>304</v>
      </c>
      <c r="F4705" s="182" t="s">
        <v>304</v>
      </c>
    </row>
    <row r="4706" spans="1:6" x14ac:dyDescent="0.25">
      <c r="A4706" s="182">
        <v>40000484</v>
      </c>
      <c r="B4706" s="182" t="s">
        <v>4764</v>
      </c>
      <c r="C4706" s="182" t="s">
        <v>224</v>
      </c>
      <c r="D4706" s="182" t="s">
        <v>363</v>
      </c>
      <c r="E4706" s="182" t="s">
        <v>364</v>
      </c>
      <c r="F4706" s="182" t="s">
        <v>364</v>
      </c>
    </row>
    <row r="4707" spans="1:6" x14ac:dyDescent="0.25">
      <c r="A4707" s="182">
        <v>40007419</v>
      </c>
      <c r="B4707" s="182" t="s">
        <v>4765</v>
      </c>
      <c r="C4707" s="182" t="s">
        <v>224</v>
      </c>
      <c r="D4707" s="182" t="s">
        <v>249</v>
      </c>
      <c r="E4707" s="182" t="s">
        <v>250</v>
      </c>
      <c r="F4707" s="182" t="s">
        <v>250</v>
      </c>
    </row>
    <row r="4708" spans="1:6" x14ac:dyDescent="0.25">
      <c r="A4708" s="182">
        <v>40004421</v>
      </c>
      <c r="B4708" s="182" t="s">
        <v>4766</v>
      </c>
      <c r="C4708" s="182" t="s">
        <v>224</v>
      </c>
      <c r="D4708" s="182" t="s">
        <v>291</v>
      </c>
      <c r="E4708" s="182" t="s">
        <v>292</v>
      </c>
      <c r="F4708" s="182" t="s">
        <v>292</v>
      </c>
    </row>
    <row r="4709" spans="1:6" x14ac:dyDescent="0.25">
      <c r="A4709" s="182">
        <v>40004422</v>
      </c>
      <c r="B4709" s="182" t="s">
        <v>4767</v>
      </c>
      <c r="C4709" s="182" t="s">
        <v>224</v>
      </c>
      <c r="D4709" s="182" t="s">
        <v>342</v>
      </c>
      <c r="E4709" s="182" t="s">
        <v>343</v>
      </c>
      <c r="F4709" s="182" t="s">
        <v>343</v>
      </c>
    </row>
    <row r="4710" spans="1:6" x14ac:dyDescent="0.25">
      <c r="A4710" s="182">
        <v>40006855</v>
      </c>
      <c r="B4710" s="182" t="s">
        <v>4768</v>
      </c>
      <c r="C4710" s="182" t="s">
        <v>224</v>
      </c>
      <c r="D4710" s="182" t="s">
        <v>277</v>
      </c>
      <c r="E4710" s="182" t="s">
        <v>278</v>
      </c>
      <c r="F4710" s="182" t="s">
        <v>278</v>
      </c>
    </row>
    <row r="4711" spans="1:6" x14ac:dyDescent="0.25">
      <c r="A4711" s="182">
        <v>40009601</v>
      </c>
      <c r="B4711" s="182" t="s">
        <v>4769</v>
      </c>
      <c r="C4711" s="182" t="s">
        <v>224</v>
      </c>
      <c r="D4711" s="182" t="s">
        <v>438</v>
      </c>
      <c r="E4711" s="182" t="s">
        <v>439</v>
      </c>
      <c r="F4711" s="182" t="s">
        <v>439</v>
      </c>
    </row>
    <row r="4712" spans="1:6" x14ac:dyDescent="0.25">
      <c r="A4712" s="182">
        <v>40420466</v>
      </c>
      <c r="B4712" s="182" t="s">
        <v>4770</v>
      </c>
      <c r="C4712" s="182" t="s">
        <v>231</v>
      </c>
      <c r="D4712" s="182" t="s">
        <v>236</v>
      </c>
      <c r="E4712" s="182" t="s">
        <v>237</v>
      </c>
      <c r="F4712" s="182" t="s">
        <v>237</v>
      </c>
    </row>
    <row r="4713" spans="1:6" x14ac:dyDescent="0.25">
      <c r="A4713" s="182">
        <v>40001686</v>
      </c>
      <c r="B4713" s="182" t="s">
        <v>4771</v>
      </c>
      <c r="C4713" s="182" t="s">
        <v>224</v>
      </c>
      <c r="D4713" s="182" t="s">
        <v>271</v>
      </c>
      <c r="E4713" s="182" t="s">
        <v>272</v>
      </c>
      <c r="F4713" s="182" t="s">
        <v>272</v>
      </c>
    </row>
    <row r="4714" spans="1:6" x14ac:dyDescent="0.25">
      <c r="A4714" s="182">
        <v>40009337</v>
      </c>
      <c r="B4714" s="182" t="s">
        <v>4772</v>
      </c>
      <c r="C4714" s="182" t="s">
        <v>224</v>
      </c>
      <c r="D4714" s="182" t="s">
        <v>265</v>
      </c>
      <c r="E4714" s="182" t="s">
        <v>266</v>
      </c>
      <c r="F4714" s="182" t="s">
        <v>266</v>
      </c>
    </row>
    <row r="4715" spans="1:6" x14ac:dyDescent="0.25">
      <c r="A4715" s="182">
        <v>40420213</v>
      </c>
      <c r="B4715" s="182" t="s">
        <v>4773</v>
      </c>
      <c r="C4715" s="182" t="s">
        <v>231</v>
      </c>
      <c r="D4715" s="182" t="s">
        <v>232</v>
      </c>
      <c r="E4715" s="182" t="s">
        <v>233</v>
      </c>
      <c r="F4715" s="182" t="s">
        <v>233</v>
      </c>
    </row>
    <row r="4716" spans="1:6" x14ac:dyDescent="0.25">
      <c r="A4716" s="182">
        <v>40003835</v>
      </c>
      <c r="B4716" s="182" t="s">
        <v>4774</v>
      </c>
      <c r="C4716" s="182" t="s">
        <v>224</v>
      </c>
      <c r="D4716" s="182" t="s">
        <v>277</v>
      </c>
      <c r="E4716" s="182" t="s">
        <v>278</v>
      </c>
      <c r="F4716" s="182" t="s">
        <v>278</v>
      </c>
    </row>
    <row r="4717" spans="1:6" x14ac:dyDescent="0.25">
      <c r="A4717" s="182">
        <v>40007566</v>
      </c>
      <c r="B4717" s="182" t="s">
        <v>4775</v>
      </c>
      <c r="C4717" s="182" t="s">
        <v>224</v>
      </c>
      <c r="D4717" s="182" t="s">
        <v>249</v>
      </c>
      <c r="E4717" s="182" t="s">
        <v>250</v>
      </c>
      <c r="F4717" s="182" t="s">
        <v>250</v>
      </c>
    </row>
    <row r="4718" spans="1:6" x14ac:dyDescent="0.25">
      <c r="A4718" s="182">
        <v>40005047</v>
      </c>
      <c r="B4718" s="182" t="s">
        <v>4776</v>
      </c>
      <c r="C4718" s="182" t="s">
        <v>224</v>
      </c>
      <c r="D4718" s="182" t="s">
        <v>249</v>
      </c>
      <c r="E4718" s="182" t="s">
        <v>250</v>
      </c>
      <c r="F4718" s="182" t="s">
        <v>250</v>
      </c>
    </row>
    <row r="4719" spans="1:6" x14ac:dyDescent="0.25">
      <c r="A4719" s="182">
        <v>40008581</v>
      </c>
      <c r="B4719" s="182" t="s">
        <v>4777</v>
      </c>
      <c r="C4719" s="182" t="s">
        <v>224</v>
      </c>
      <c r="D4719" s="182" t="s">
        <v>277</v>
      </c>
      <c r="E4719" s="182" t="s">
        <v>278</v>
      </c>
      <c r="F4719" s="182" t="s">
        <v>278</v>
      </c>
    </row>
    <row r="4720" spans="1:6" x14ac:dyDescent="0.25">
      <c r="A4720" s="182">
        <v>40006289</v>
      </c>
      <c r="B4720" s="182" t="s">
        <v>4778</v>
      </c>
      <c r="C4720" s="182" t="s">
        <v>224</v>
      </c>
      <c r="D4720" s="182" t="s">
        <v>309</v>
      </c>
      <c r="E4720" s="182" t="s">
        <v>310</v>
      </c>
      <c r="F4720" s="182" t="s">
        <v>310</v>
      </c>
    </row>
    <row r="4721" spans="1:6" x14ac:dyDescent="0.25">
      <c r="A4721" s="182">
        <v>40421466</v>
      </c>
      <c r="B4721" s="182" t="s">
        <v>4779</v>
      </c>
      <c r="C4721" s="182" t="s">
        <v>231</v>
      </c>
      <c r="D4721" s="182" t="s">
        <v>236</v>
      </c>
      <c r="E4721" s="182" t="s">
        <v>237</v>
      </c>
      <c r="F4721" s="182" t="s">
        <v>237</v>
      </c>
    </row>
    <row r="4722" spans="1:6" x14ac:dyDescent="0.25">
      <c r="A4722" s="182">
        <v>40421460</v>
      </c>
      <c r="B4722" s="182" t="s">
        <v>4779</v>
      </c>
      <c r="C4722" s="182" t="s">
        <v>231</v>
      </c>
      <c r="D4722" s="182" t="s">
        <v>236</v>
      </c>
      <c r="E4722" s="182" t="s">
        <v>237</v>
      </c>
      <c r="F4722" s="182" t="s">
        <v>237</v>
      </c>
    </row>
    <row r="4723" spans="1:6" x14ac:dyDescent="0.25">
      <c r="A4723" s="182">
        <v>40006526</v>
      </c>
      <c r="B4723" s="182" t="s">
        <v>4780</v>
      </c>
      <c r="C4723" s="182" t="s">
        <v>224</v>
      </c>
      <c r="D4723" s="182" t="s">
        <v>303</v>
      </c>
      <c r="E4723" s="182" t="s">
        <v>304</v>
      </c>
      <c r="F4723" s="182" t="s">
        <v>304</v>
      </c>
    </row>
    <row r="4724" spans="1:6" x14ac:dyDescent="0.25">
      <c r="A4724" s="182">
        <v>40421102</v>
      </c>
      <c r="B4724" s="182" t="s">
        <v>4781</v>
      </c>
      <c r="C4724" s="182" t="s">
        <v>231</v>
      </c>
      <c r="D4724" s="182" t="s">
        <v>242</v>
      </c>
      <c r="E4724" s="182" t="s">
        <v>243</v>
      </c>
      <c r="F4724" s="182" t="s">
        <v>243</v>
      </c>
    </row>
    <row r="4725" spans="1:6" x14ac:dyDescent="0.25">
      <c r="A4725" s="182">
        <v>40009648</v>
      </c>
      <c r="B4725" s="182" t="s">
        <v>4782</v>
      </c>
      <c r="C4725" s="182" t="s">
        <v>224</v>
      </c>
      <c r="D4725" s="182" t="s">
        <v>265</v>
      </c>
      <c r="E4725" s="182" t="s">
        <v>266</v>
      </c>
      <c r="F4725" s="182" t="s">
        <v>266</v>
      </c>
    </row>
    <row r="4726" spans="1:6" x14ac:dyDescent="0.25">
      <c r="A4726" s="182">
        <v>40003141</v>
      </c>
      <c r="B4726" s="182" t="s">
        <v>4783</v>
      </c>
      <c r="C4726" s="182" t="s">
        <v>224</v>
      </c>
      <c r="D4726" s="182" t="s">
        <v>485</v>
      </c>
      <c r="E4726" s="182" t="s">
        <v>486</v>
      </c>
      <c r="F4726" s="182" t="s">
        <v>486</v>
      </c>
    </row>
    <row r="4727" spans="1:6" x14ac:dyDescent="0.25">
      <c r="A4727" s="182">
        <v>40009880</v>
      </c>
      <c r="B4727" s="182" t="s">
        <v>4784</v>
      </c>
      <c r="C4727" s="182" t="s">
        <v>224</v>
      </c>
      <c r="D4727" s="182" t="s">
        <v>342</v>
      </c>
      <c r="E4727" s="182" t="s">
        <v>343</v>
      </c>
      <c r="F4727" s="182" t="s">
        <v>343</v>
      </c>
    </row>
    <row r="4728" spans="1:6" x14ac:dyDescent="0.25">
      <c r="A4728" s="182">
        <v>40420103</v>
      </c>
      <c r="B4728" s="182" t="s">
        <v>4785</v>
      </c>
      <c r="C4728" s="182" t="s">
        <v>231</v>
      </c>
      <c r="D4728" s="182" t="s">
        <v>232</v>
      </c>
      <c r="E4728" s="182" t="s">
        <v>233</v>
      </c>
      <c r="F4728" s="182" t="s">
        <v>233</v>
      </c>
    </row>
    <row r="4729" spans="1:6" x14ac:dyDescent="0.25">
      <c r="A4729" s="182">
        <v>40420775</v>
      </c>
      <c r="B4729" s="182" t="s">
        <v>4786</v>
      </c>
      <c r="C4729" s="182" t="s">
        <v>231</v>
      </c>
      <c r="D4729" s="182" t="s">
        <v>236</v>
      </c>
      <c r="E4729" s="182" t="s">
        <v>237</v>
      </c>
      <c r="F4729" s="182" t="s">
        <v>237</v>
      </c>
    </row>
    <row r="4730" spans="1:6" x14ac:dyDescent="0.25">
      <c r="A4730" s="182">
        <v>40003165</v>
      </c>
      <c r="B4730" s="182" t="s">
        <v>4787</v>
      </c>
      <c r="C4730" s="182" t="s">
        <v>224</v>
      </c>
      <c r="D4730" s="182" t="s">
        <v>265</v>
      </c>
      <c r="E4730" s="182" t="s">
        <v>266</v>
      </c>
      <c r="F4730" s="182" t="s">
        <v>266</v>
      </c>
    </row>
    <row r="4731" spans="1:6" x14ac:dyDescent="0.25">
      <c r="A4731" s="182">
        <v>40004153</v>
      </c>
      <c r="B4731" s="182" t="s">
        <v>4788</v>
      </c>
      <c r="C4731" s="182" t="s">
        <v>224</v>
      </c>
      <c r="D4731" s="182" t="s">
        <v>309</v>
      </c>
      <c r="E4731" s="182" t="s">
        <v>310</v>
      </c>
      <c r="F4731" s="182" t="s">
        <v>310</v>
      </c>
    </row>
    <row r="4732" spans="1:6" x14ac:dyDescent="0.25">
      <c r="A4732" s="182">
        <v>40002268</v>
      </c>
      <c r="B4732" s="182" t="s">
        <v>4789</v>
      </c>
      <c r="C4732" s="182" t="s">
        <v>224</v>
      </c>
      <c r="D4732" s="182" t="s">
        <v>322</v>
      </c>
      <c r="E4732" s="182" t="s">
        <v>323</v>
      </c>
      <c r="F4732" s="182" t="s">
        <v>323</v>
      </c>
    </row>
    <row r="4733" spans="1:6" x14ac:dyDescent="0.25">
      <c r="A4733" s="182">
        <v>40421427</v>
      </c>
      <c r="B4733" s="182" t="s">
        <v>4790</v>
      </c>
      <c r="C4733" s="182" t="s">
        <v>231</v>
      </c>
      <c r="D4733" s="182" t="s">
        <v>232</v>
      </c>
      <c r="E4733" s="182" t="s">
        <v>233</v>
      </c>
      <c r="F4733" s="182" t="s">
        <v>233</v>
      </c>
    </row>
    <row r="4734" spans="1:6" x14ac:dyDescent="0.25">
      <c r="A4734" s="182">
        <v>40006987</v>
      </c>
      <c r="B4734" s="182" t="s">
        <v>4791</v>
      </c>
      <c r="C4734" s="182" t="s">
        <v>224</v>
      </c>
      <c r="D4734" s="182" t="s">
        <v>228</v>
      </c>
      <c r="E4734" s="182" t="s">
        <v>229</v>
      </c>
      <c r="F4734" s="182" t="s">
        <v>229</v>
      </c>
    </row>
    <row r="4735" spans="1:6" x14ac:dyDescent="0.25">
      <c r="A4735" s="182">
        <v>40004032</v>
      </c>
      <c r="B4735" s="182" t="s">
        <v>4792</v>
      </c>
      <c r="C4735" s="182" t="s">
        <v>224</v>
      </c>
      <c r="D4735" s="182" t="s">
        <v>249</v>
      </c>
      <c r="E4735" s="182" t="s">
        <v>250</v>
      </c>
      <c r="F4735" s="182" t="s">
        <v>250</v>
      </c>
    </row>
    <row r="4736" spans="1:6" x14ac:dyDescent="0.25">
      <c r="A4736" s="182">
        <v>40007186</v>
      </c>
      <c r="B4736" s="182" t="s">
        <v>4793</v>
      </c>
      <c r="C4736" s="182" t="s">
        <v>224</v>
      </c>
      <c r="D4736" s="182" t="s">
        <v>322</v>
      </c>
      <c r="E4736" s="182" t="s">
        <v>323</v>
      </c>
      <c r="F4736" s="182" t="s">
        <v>323</v>
      </c>
    </row>
    <row r="4737" spans="1:6" x14ac:dyDescent="0.25">
      <c r="A4737" s="182">
        <v>40004106</v>
      </c>
      <c r="B4737" s="182" t="s">
        <v>4794</v>
      </c>
      <c r="C4737" s="182" t="s">
        <v>224</v>
      </c>
      <c r="D4737" s="182" t="s">
        <v>265</v>
      </c>
      <c r="E4737" s="182" t="s">
        <v>266</v>
      </c>
      <c r="F4737" s="182" t="s">
        <v>266</v>
      </c>
    </row>
    <row r="4738" spans="1:6" x14ac:dyDescent="0.25">
      <c r="A4738" s="182">
        <v>40002341</v>
      </c>
      <c r="B4738" s="182" t="s">
        <v>4795</v>
      </c>
      <c r="C4738" s="182" t="s">
        <v>224</v>
      </c>
      <c r="D4738" s="182" t="s">
        <v>279</v>
      </c>
      <c r="E4738" s="182" t="s">
        <v>280</v>
      </c>
      <c r="F4738" s="182" t="s">
        <v>280</v>
      </c>
    </row>
    <row r="4739" spans="1:6" x14ac:dyDescent="0.25">
      <c r="A4739" s="182">
        <v>40002888</v>
      </c>
      <c r="B4739" s="182" t="s">
        <v>4796</v>
      </c>
      <c r="C4739" s="182" t="s">
        <v>224</v>
      </c>
      <c r="D4739" s="182" t="s">
        <v>363</v>
      </c>
      <c r="E4739" s="182" t="s">
        <v>364</v>
      </c>
      <c r="F4739" s="182" t="s">
        <v>364</v>
      </c>
    </row>
    <row r="4740" spans="1:6" x14ac:dyDescent="0.25">
      <c r="A4740" s="182">
        <v>40009269</v>
      </c>
      <c r="B4740" s="182" t="s">
        <v>4797</v>
      </c>
      <c r="C4740" s="182" t="s">
        <v>224</v>
      </c>
      <c r="D4740" s="182" t="s">
        <v>449</v>
      </c>
      <c r="E4740" s="182" t="s">
        <v>450</v>
      </c>
      <c r="F4740" s="182" t="s">
        <v>450</v>
      </c>
    </row>
    <row r="4741" spans="1:6" x14ac:dyDescent="0.25">
      <c r="A4741" s="182">
        <v>40001141</v>
      </c>
      <c r="B4741" s="182" t="s">
        <v>4798</v>
      </c>
      <c r="C4741" s="182" t="s">
        <v>224</v>
      </c>
      <c r="D4741" s="182" t="s">
        <v>303</v>
      </c>
      <c r="E4741" s="182" t="s">
        <v>304</v>
      </c>
      <c r="F4741" s="182" t="s">
        <v>304</v>
      </c>
    </row>
    <row r="4742" spans="1:6" x14ac:dyDescent="0.25">
      <c r="A4742" s="182">
        <v>40421400</v>
      </c>
      <c r="B4742" s="182" t="s">
        <v>4799</v>
      </c>
      <c r="C4742" s="182" t="s">
        <v>231</v>
      </c>
      <c r="D4742" s="182" t="s">
        <v>242</v>
      </c>
      <c r="E4742" s="182" t="s">
        <v>243</v>
      </c>
      <c r="F4742" s="182" t="s">
        <v>243</v>
      </c>
    </row>
    <row r="4743" spans="1:6" x14ac:dyDescent="0.25">
      <c r="A4743" s="182">
        <v>40006838</v>
      </c>
      <c r="B4743" s="182" t="s">
        <v>4800</v>
      </c>
      <c r="C4743" s="182" t="s">
        <v>224</v>
      </c>
      <c r="D4743" s="182" t="s">
        <v>228</v>
      </c>
      <c r="E4743" s="182" t="s">
        <v>229</v>
      </c>
      <c r="F4743" s="182" t="s">
        <v>229</v>
      </c>
    </row>
    <row r="4744" spans="1:6" x14ac:dyDescent="0.25">
      <c r="A4744" s="182">
        <v>40006445</v>
      </c>
      <c r="B4744" s="182" t="s">
        <v>4801</v>
      </c>
      <c r="C4744" s="182" t="s">
        <v>224</v>
      </c>
      <c r="D4744" s="182" t="s">
        <v>262</v>
      </c>
      <c r="E4744" s="182" t="s">
        <v>263</v>
      </c>
      <c r="F4744" s="182" t="s">
        <v>263</v>
      </c>
    </row>
    <row r="4745" spans="1:6" x14ac:dyDescent="0.25">
      <c r="A4745" s="182">
        <v>40003981</v>
      </c>
      <c r="B4745" s="182" t="s">
        <v>4802</v>
      </c>
      <c r="C4745" s="182" t="s">
        <v>224</v>
      </c>
      <c r="D4745" s="182" t="s">
        <v>249</v>
      </c>
      <c r="E4745" s="182" t="s">
        <v>250</v>
      </c>
      <c r="F4745" s="182" t="s">
        <v>250</v>
      </c>
    </row>
    <row r="4746" spans="1:6" x14ac:dyDescent="0.25">
      <c r="A4746" s="182">
        <v>40420756</v>
      </c>
      <c r="B4746" s="182" t="s">
        <v>4803</v>
      </c>
      <c r="C4746" s="182" t="s">
        <v>231</v>
      </c>
      <c r="D4746" s="182" t="s">
        <v>236</v>
      </c>
      <c r="E4746" s="182" t="s">
        <v>237</v>
      </c>
      <c r="F4746" s="182" t="s">
        <v>237</v>
      </c>
    </row>
    <row r="4747" spans="1:6" x14ac:dyDescent="0.25">
      <c r="A4747" s="182">
        <v>40006239</v>
      </c>
      <c r="B4747" s="182" t="s">
        <v>4804</v>
      </c>
      <c r="C4747" s="182" t="s">
        <v>224</v>
      </c>
      <c r="D4747" s="182" t="s">
        <v>315</v>
      </c>
      <c r="E4747" s="182" t="s">
        <v>316</v>
      </c>
      <c r="F4747" s="182" t="s">
        <v>316</v>
      </c>
    </row>
    <row r="4748" spans="1:6" x14ac:dyDescent="0.25">
      <c r="A4748" s="182">
        <v>40006166</v>
      </c>
      <c r="B4748" s="182" t="s">
        <v>4805</v>
      </c>
      <c r="C4748" s="182" t="s">
        <v>224</v>
      </c>
      <c r="D4748" s="182" t="s">
        <v>315</v>
      </c>
      <c r="E4748" s="182" t="s">
        <v>316</v>
      </c>
      <c r="F4748" s="182" t="s">
        <v>316</v>
      </c>
    </row>
    <row r="4749" spans="1:6" x14ac:dyDescent="0.25">
      <c r="A4749" s="182">
        <v>40005881</v>
      </c>
      <c r="B4749" s="182" t="s">
        <v>4806</v>
      </c>
      <c r="C4749" s="182" t="s">
        <v>224</v>
      </c>
      <c r="D4749" s="182" t="s">
        <v>249</v>
      </c>
      <c r="E4749" s="182" t="s">
        <v>250</v>
      </c>
      <c r="F4749" s="182" t="s">
        <v>250</v>
      </c>
    </row>
    <row r="4750" spans="1:6" x14ac:dyDescent="0.25">
      <c r="A4750" s="182">
        <v>40008864</v>
      </c>
      <c r="B4750" s="182" t="s">
        <v>4807</v>
      </c>
      <c r="C4750" s="182" t="s">
        <v>224</v>
      </c>
      <c r="D4750" s="182" t="s">
        <v>306</v>
      </c>
      <c r="E4750" s="182" t="s">
        <v>307</v>
      </c>
      <c r="F4750" s="182" t="s">
        <v>307</v>
      </c>
    </row>
    <row r="4751" spans="1:6" x14ac:dyDescent="0.25">
      <c r="A4751" s="182">
        <v>40005148</v>
      </c>
      <c r="B4751" s="182" t="s">
        <v>4808</v>
      </c>
      <c r="C4751" s="182" t="s">
        <v>224</v>
      </c>
      <c r="D4751" s="182" t="s">
        <v>363</v>
      </c>
      <c r="E4751" s="182" t="s">
        <v>364</v>
      </c>
      <c r="F4751" s="182" t="s">
        <v>364</v>
      </c>
    </row>
    <row r="4752" spans="1:6" x14ac:dyDescent="0.25">
      <c r="A4752" s="182">
        <v>40005567</v>
      </c>
      <c r="B4752" s="182" t="s">
        <v>4809</v>
      </c>
      <c r="C4752" s="182" t="s">
        <v>224</v>
      </c>
      <c r="D4752" s="182" t="s">
        <v>249</v>
      </c>
      <c r="E4752" s="182" t="s">
        <v>250</v>
      </c>
      <c r="F4752" s="182" t="s">
        <v>250</v>
      </c>
    </row>
    <row r="4753" spans="1:6" x14ac:dyDescent="0.25">
      <c r="A4753" s="182">
        <v>40004015</v>
      </c>
      <c r="B4753" s="182" t="s">
        <v>4810</v>
      </c>
      <c r="C4753" s="182" t="s">
        <v>224</v>
      </c>
      <c r="D4753" s="182" t="s">
        <v>249</v>
      </c>
      <c r="E4753" s="182" t="s">
        <v>250</v>
      </c>
      <c r="F4753" s="182" t="s">
        <v>250</v>
      </c>
    </row>
    <row r="4754" spans="1:6" x14ac:dyDescent="0.25">
      <c r="A4754" s="182">
        <v>40007073</v>
      </c>
      <c r="B4754" s="182" t="s">
        <v>4811</v>
      </c>
      <c r="C4754" s="182" t="s">
        <v>224</v>
      </c>
      <c r="D4754" s="182" t="s">
        <v>256</v>
      </c>
      <c r="E4754" s="182" t="s">
        <v>257</v>
      </c>
      <c r="F4754" s="182" t="s">
        <v>257</v>
      </c>
    </row>
    <row r="4755" spans="1:6" x14ac:dyDescent="0.25">
      <c r="A4755" s="182">
        <v>40001142</v>
      </c>
      <c r="B4755" s="182" t="s">
        <v>4812</v>
      </c>
      <c r="C4755" s="182" t="s">
        <v>224</v>
      </c>
      <c r="D4755" s="182" t="s">
        <v>303</v>
      </c>
      <c r="E4755" s="182" t="s">
        <v>304</v>
      </c>
      <c r="F4755" s="182" t="s">
        <v>304</v>
      </c>
    </row>
    <row r="4756" spans="1:6" x14ac:dyDescent="0.25">
      <c r="A4756" s="182">
        <v>40001707</v>
      </c>
      <c r="B4756" s="182" t="s">
        <v>4813</v>
      </c>
      <c r="C4756" s="182" t="s">
        <v>224</v>
      </c>
      <c r="D4756" s="182" t="s">
        <v>291</v>
      </c>
      <c r="E4756" s="182" t="s">
        <v>292</v>
      </c>
      <c r="F4756" s="182" t="s">
        <v>292</v>
      </c>
    </row>
    <row r="4757" spans="1:6" x14ac:dyDescent="0.25">
      <c r="A4757" s="182">
        <v>40006603</v>
      </c>
      <c r="B4757" s="182" t="s">
        <v>4814</v>
      </c>
      <c r="C4757" s="182" t="s">
        <v>224</v>
      </c>
      <c r="D4757" s="182" t="s">
        <v>228</v>
      </c>
      <c r="E4757" s="182" t="s">
        <v>229</v>
      </c>
      <c r="F4757" s="182" t="s">
        <v>229</v>
      </c>
    </row>
    <row r="4758" spans="1:6" x14ac:dyDescent="0.25">
      <c r="A4758" s="182">
        <v>40002267</v>
      </c>
      <c r="B4758" s="182" t="s">
        <v>4815</v>
      </c>
      <c r="C4758" s="182" t="s">
        <v>224</v>
      </c>
      <c r="D4758" s="182" t="s">
        <v>249</v>
      </c>
      <c r="E4758" s="182" t="s">
        <v>250</v>
      </c>
      <c r="F4758" s="182" t="s">
        <v>250</v>
      </c>
    </row>
    <row r="4759" spans="1:6" x14ac:dyDescent="0.25">
      <c r="A4759" s="182">
        <v>40003536</v>
      </c>
      <c r="B4759" s="182" t="s">
        <v>4816</v>
      </c>
      <c r="C4759" s="182" t="s">
        <v>224</v>
      </c>
      <c r="D4759" s="182" t="s">
        <v>291</v>
      </c>
      <c r="E4759" s="182" t="s">
        <v>292</v>
      </c>
      <c r="F4759" s="182" t="s">
        <v>292</v>
      </c>
    </row>
    <row r="4760" spans="1:6" x14ac:dyDescent="0.25">
      <c r="A4760" s="182">
        <v>40009267</v>
      </c>
      <c r="B4760" s="182" t="s">
        <v>4817</v>
      </c>
      <c r="C4760" s="182" t="s">
        <v>224</v>
      </c>
      <c r="D4760" s="182" t="s">
        <v>228</v>
      </c>
      <c r="E4760" s="182" t="s">
        <v>229</v>
      </c>
      <c r="F4760" s="182" t="s">
        <v>229</v>
      </c>
    </row>
    <row r="4761" spans="1:6" x14ac:dyDescent="0.25">
      <c r="A4761" s="182">
        <v>40001916</v>
      </c>
      <c r="B4761" s="182" t="s">
        <v>4818</v>
      </c>
      <c r="C4761" s="182" t="s">
        <v>224</v>
      </c>
      <c r="D4761" s="182" t="s">
        <v>271</v>
      </c>
      <c r="E4761" s="182" t="s">
        <v>272</v>
      </c>
      <c r="F4761" s="182" t="s">
        <v>272</v>
      </c>
    </row>
    <row r="4762" spans="1:6" x14ac:dyDescent="0.25">
      <c r="A4762" s="182">
        <v>40420708</v>
      </c>
      <c r="B4762" s="182" t="s">
        <v>4819</v>
      </c>
      <c r="C4762" s="182" t="s">
        <v>231</v>
      </c>
      <c r="D4762" s="182" t="s">
        <v>285</v>
      </c>
      <c r="E4762" s="182" t="s">
        <v>286</v>
      </c>
      <c r="F4762" s="182" t="s">
        <v>286</v>
      </c>
    </row>
    <row r="4763" spans="1:6" x14ac:dyDescent="0.25">
      <c r="A4763" s="182">
        <v>40001629</v>
      </c>
      <c r="B4763" s="182" t="s">
        <v>4820</v>
      </c>
      <c r="C4763" s="182" t="s">
        <v>224</v>
      </c>
      <c r="D4763" s="182" t="s">
        <v>256</v>
      </c>
      <c r="E4763" s="182" t="s">
        <v>257</v>
      </c>
      <c r="F4763" s="182" t="s">
        <v>257</v>
      </c>
    </row>
    <row r="4764" spans="1:6" x14ac:dyDescent="0.25">
      <c r="A4764" s="182">
        <v>40006085</v>
      </c>
      <c r="B4764" s="182" t="s">
        <v>4821</v>
      </c>
      <c r="C4764" s="182" t="s">
        <v>224</v>
      </c>
      <c r="D4764" s="182" t="s">
        <v>315</v>
      </c>
      <c r="E4764" s="182" t="s">
        <v>316</v>
      </c>
      <c r="F4764" s="182" t="s">
        <v>316</v>
      </c>
    </row>
    <row r="4765" spans="1:6" x14ac:dyDescent="0.25">
      <c r="A4765" s="182">
        <v>40008758</v>
      </c>
      <c r="B4765" s="182" t="s">
        <v>4822</v>
      </c>
      <c r="C4765" s="182" t="s">
        <v>224</v>
      </c>
      <c r="D4765" s="182" t="s">
        <v>404</v>
      </c>
      <c r="E4765" s="182" t="s">
        <v>405</v>
      </c>
      <c r="F4765" s="182" t="s">
        <v>405</v>
      </c>
    </row>
    <row r="4766" spans="1:6" x14ac:dyDescent="0.25">
      <c r="A4766" s="182">
        <v>40002966</v>
      </c>
      <c r="B4766" s="182" t="s">
        <v>4823</v>
      </c>
      <c r="C4766" s="182" t="s">
        <v>224</v>
      </c>
      <c r="D4766" s="182" t="s">
        <v>322</v>
      </c>
      <c r="E4766" s="182" t="s">
        <v>323</v>
      </c>
      <c r="F4766" s="182" t="s">
        <v>323</v>
      </c>
    </row>
    <row r="4767" spans="1:6" x14ac:dyDescent="0.25">
      <c r="A4767" s="182">
        <v>40000643</v>
      </c>
      <c r="B4767" s="182" t="s">
        <v>4824</v>
      </c>
      <c r="C4767" s="182" t="s">
        <v>224</v>
      </c>
      <c r="D4767" s="182" t="s">
        <v>249</v>
      </c>
      <c r="E4767" s="182" t="s">
        <v>250</v>
      </c>
      <c r="F4767" s="182" t="s">
        <v>250</v>
      </c>
    </row>
    <row r="4768" spans="1:6" x14ac:dyDescent="0.25">
      <c r="A4768" s="182">
        <v>40006950</v>
      </c>
      <c r="B4768" s="182" t="s">
        <v>4825</v>
      </c>
      <c r="C4768" s="182" t="s">
        <v>224</v>
      </c>
      <c r="D4768" s="182" t="s">
        <v>262</v>
      </c>
      <c r="E4768" s="182" t="s">
        <v>263</v>
      </c>
      <c r="F4768" s="182" t="s">
        <v>263</v>
      </c>
    </row>
    <row r="4769" spans="1:6" x14ac:dyDescent="0.25">
      <c r="A4769" s="182">
        <v>40003836</v>
      </c>
      <c r="B4769" s="182" t="s">
        <v>4826</v>
      </c>
      <c r="C4769" s="182" t="s">
        <v>224</v>
      </c>
      <c r="D4769" s="182" t="s">
        <v>322</v>
      </c>
      <c r="E4769" s="182" t="s">
        <v>323</v>
      </c>
      <c r="F4769" s="182" t="s">
        <v>323</v>
      </c>
    </row>
    <row r="4770" spans="1:6" x14ac:dyDescent="0.25">
      <c r="A4770" s="182">
        <v>40001689</v>
      </c>
      <c r="B4770" s="182" t="s">
        <v>4827</v>
      </c>
      <c r="C4770" s="182" t="s">
        <v>224</v>
      </c>
      <c r="D4770" s="182" t="s">
        <v>256</v>
      </c>
      <c r="E4770" s="182" t="s">
        <v>257</v>
      </c>
      <c r="F4770" s="182" t="s">
        <v>257</v>
      </c>
    </row>
    <row r="4771" spans="1:6" x14ac:dyDescent="0.25">
      <c r="A4771" s="182">
        <v>40420669</v>
      </c>
      <c r="B4771" s="182" t="s">
        <v>4828</v>
      </c>
      <c r="C4771" s="182" t="s">
        <v>231</v>
      </c>
      <c r="D4771" s="182" t="s">
        <v>285</v>
      </c>
      <c r="E4771" s="182" t="s">
        <v>286</v>
      </c>
      <c r="F4771" s="182" t="s">
        <v>286</v>
      </c>
    </row>
    <row r="4772" spans="1:6" x14ac:dyDescent="0.25">
      <c r="A4772" s="182">
        <v>40002073</v>
      </c>
      <c r="B4772" s="182" t="s">
        <v>4829</v>
      </c>
      <c r="C4772" s="182" t="s">
        <v>224</v>
      </c>
      <c r="D4772" s="182" t="s">
        <v>262</v>
      </c>
      <c r="E4772" s="182" t="s">
        <v>263</v>
      </c>
      <c r="F4772" s="182" t="s">
        <v>263</v>
      </c>
    </row>
    <row r="4773" spans="1:6" x14ac:dyDescent="0.25">
      <c r="A4773" s="182">
        <v>40420065</v>
      </c>
      <c r="B4773" s="182" t="s">
        <v>4830</v>
      </c>
      <c r="C4773" s="182" t="s">
        <v>231</v>
      </c>
      <c r="D4773" s="182" t="s">
        <v>236</v>
      </c>
      <c r="E4773" s="182" t="s">
        <v>237</v>
      </c>
      <c r="F4773" s="182" t="s">
        <v>237</v>
      </c>
    </row>
    <row r="4774" spans="1:6" x14ac:dyDescent="0.25">
      <c r="A4774" s="182">
        <v>40006716</v>
      </c>
      <c r="B4774" s="182" t="s">
        <v>4831</v>
      </c>
      <c r="C4774" s="182" t="s">
        <v>224</v>
      </c>
      <c r="D4774" s="182" t="s">
        <v>404</v>
      </c>
      <c r="E4774" s="182" t="s">
        <v>405</v>
      </c>
      <c r="F4774" s="182" t="s">
        <v>405</v>
      </c>
    </row>
    <row r="4775" spans="1:6" x14ac:dyDescent="0.25">
      <c r="A4775" s="182">
        <v>40002677</v>
      </c>
      <c r="B4775" s="182" t="s">
        <v>4832</v>
      </c>
      <c r="C4775" s="182" t="s">
        <v>224</v>
      </c>
      <c r="D4775" s="182" t="s">
        <v>228</v>
      </c>
      <c r="E4775" s="182" t="s">
        <v>229</v>
      </c>
      <c r="F4775" s="182" t="s">
        <v>229</v>
      </c>
    </row>
    <row r="4776" spans="1:6" x14ac:dyDescent="0.25">
      <c r="A4776" s="182">
        <v>40003905</v>
      </c>
      <c r="B4776" s="182" t="s">
        <v>4833</v>
      </c>
      <c r="C4776" s="182" t="s">
        <v>224</v>
      </c>
      <c r="D4776" s="182" t="s">
        <v>277</v>
      </c>
      <c r="E4776" s="182" t="s">
        <v>278</v>
      </c>
      <c r="F4776" s="182" t="s">
        <v>278</v>
      </c>
    </row>
    <row r="4777" spans="1:6" x14ac:dyDescent="0.25">
      <c r="A4777" s="182">
        <v>40420308</v>
      </c>
      <c r="B4777" s="182" t="s">
        <v>4834</v>
      </c>
      <c r="C4777" s="182" t="s">
        <v>231</v>
      </c>
      <c r="D4777" s="182" t="s">
        <v>232</v>
      </c>
      <c r="E4777" s="182" t="s">
        <v>233</v>
      </c>
      <c r="F4777" s="182" t="s">
        <v>233</v>
      </c>
    </row>
    <row r="4778" spans="1:6" x14ac:dyDescent="0.25">
      <c r="A4778" s="182">
        <v>40001984</v>
      </c>
      <c r="B4778" s="182" t="s">
        <v>4835</v>
      </c>
      <c r="C4778" s="182" t="s">
        <v>224</v>
      </c>
      <c r="D4778" s="182" t="s">
        <v>309</v>
      </c>
      <c r="E4778" s="182" t="s">
        <v>310</v>
      </c>
      <c r="F4778" s="182" t="s">
        <v>310</v>
      </c>
    </row>
    <row r="4779" spans="1:6" x14ac:dyDescent="0.25">
      <c r="A4779" s="182">
        <v>40421315</v>
      </c>
      <c r="B4779" s="182" t="s">
        <v>4836</v>
      </c>
      <c r="C4779" s="182" t="s">
        <v>231</v>
      </c>
      <c r="D4779" s="182" t="s">
        <v>236</v>
      </c>
      <c r="E4779" s="182" t="s">
        <v>237</v>
      </c>
      <c r="F4779" s="182" t="s">
        <v>237</v>
      </c>
    </row>
    <row r="4780" spans="1:6" x14ac:dyDescent="0.25">
      <c r="A4780" s="182">
        <v>40008552</v>
      </c>
      <c r="B4780" s="182" t="s">
        <v>4837</v>
      </c>
      <c r="C4780" s="182" t="s">
        <v>224</v>
      </c>
      <c r="D4780" s="182" t="s">
        <v>404</v>
      </c>
      <c r="E4780" s="182" t="s">
        <v>405</v>
      </c>
      <c r="F4780" s="182" t="s">
        <v>405</v>
      </c>
    </row>
    <row r="4781" spans="1:6" x14ac:dyDescent="0.25">
      <c r="A4781" s="182">
        <v>40002686</v>
      </c>
      <c r="B4781" s="182" t="s">
        <v>4838</v>
      </c>
      <c r="C4781" s="182" t="s">
        <v>224</v>
      </c>
      <c r="D4781" s="182" t="s">
        <v>228</v>
      </c>
      <c r="E4781" s="182" t="s">
        <v>229</v>
      </c>
      <c r="F4781" s="182" t="s">
        <v>229</v>
      </c>
    </row>
    <row r="4782" spans="1:6" x14ac:dyDescent="0.25">
      <c r="A4782" s="182">
        <v>40007403</v>
      </c>
      <c r="B4782" s="182" t="s">
        <v>4839</v>
      </c>
      <c r="C4782" s="182" t="s">
        <v>224</v>
      </c>
      <c r="D4782" s="182" t="s">
        <v>252</v>
      </c>
      <c r="E4782" s="182" t="s">
        <v>253</v>
      </c>
      <c r="F4782" s="182" t="s">
        <v>253</v>
      </c>
    </row>
    <row r="4783" spans="1:6" x14ac:dyDescent="0.25">
      <c r="A4783" s="182">
        <v>40421380</v>
      </c>
      <c r="B4783" s="182" t="s">
        <v>4840</v>
      </c>
      <c r="C4783" s="182" t="s">
        <v>231</v>
      </c>
      <c r="D4783" s="182" t="s">
        <v>232</v>
      </c>
      <c r="E4783" s="182" t="s">
        <v>233</v>
      </c>
      <c r="F4783" s="182" t="s">
        <v>233</v>
      </c>
    </row>
    <row r="4784" spans="1:6" x14ac:dyDescent="0.25">
      <c r="A4784" s="182">
        <v>40008934</v>
      </c>
      <c r="B4784" s="182" t="s">
        <v>4841</v>
      </c>
      <c r="C4784" s="182" t="s">
        <v>224</v>
      </c>
      <c r="D4784" s="182" t="s">
        <v>449</v>
      </c>
      <c r="E4784" s="182" t="s">
        <v>450</v>
      </c>
      <c r="F4784" s="182" t="s">
        <v>450</v>
      </c>
    </row>
    <row r="4785" spans="1:6" x14ac:dyDescent="0.25">
      <c r="A4785" s="182">
        <v>40005099</v>
      </c>
      <c r="B4785" s="182" t="s">
        <v>4842</v>
      </c>
      <c r="C4785" s="182" t="s">
        <v>224</v>
      </c>
      <c r="D4785" s="182" t="s">
        <v>228</v>
      </c>
      <c r="E4785" s="182" t="s">
        <v>229</v>
      </c>
      <c r="F4785" s="182" t="s">
        <v>229</v>
      </c>
    </row>
    <row r="4786" spans="1:6" x14ac:dyDescent="0.25">
      <c r="A4786" s="182">
        <v>40420730</v>
      </c>
      <c r="B4786" s="182" t="s">
        <v>4843</v>
      </c>
      <c r="C4786" s="182" t="s">
        <v>231</v>
      </c>
      <c r="D4786" s="182" t="s">
        <v>236</v>
      </c>
      <c r="E4786" s="182" t="s">
        <v>237</v>
      </c>
      <c r="F4786" s="182" t="s">
        <v>237</v>
      </c>
    </row>
    <row r="4787" spans="1:6" x14ac:dyDescent="0.25">
      <c r="A4787" s="182">
        <v>40004478</v>
      </c>
      <c r="B4787" s="182" t="s">
        <v>4844</v>
      </c>
      <c r="C4787" s="182" t="s">
        <v>224</v>
      </c>
      <c r="D4787" s="182" t="s">
        <v>228</v>
      </c>
      <c r="E4787" s="182" t="s">
        <v>229</v>
      </c>
      <c r="F4787" s="182" t="s">
        <v>229</v>
      </c>
    </row>
    <row r="4788" spans="1:6" x14ac:dyDescent="0.25">
      <c r="A4788" s="182">
        <v>40005395</v>
      </c>
      <c r="B4788" s="182" t="s">
        <v>4845</v>
      </c>
      <c r="C4788" s="182" t="s">
        <v>224</v>
      </c>
      <c r="D4788" s="182" t="s">
        <v>277</v>
      </c>
      <c r="E4788" s="182" t="s">
        <v>278</v>
      </c>
      <c r="F4788" s="182" t="s">
        <v>278</v>
      </c>
    </row>
    <row r="4789" spans="1:6" x14ac:dyDescent="0.25">
      <c r="A4789" s="182">
        <v>40008606</v>
      </c>
      <c r="B4789" s="182" t="s">
        <v>4846</v>
      </c>
      <c r="C4789" s="182" t="s">
        <v>224</v>
      </c>
      <c r="D4789" s="182" t="s">
        <v>569</v>
      </c>
      <c r="E4789" s="182" t="s">
        <v>570</v>
      </c>
      <c r="F4789" s="182" t="s">
        <v>570</v>
      </c>
    </row>
    <row r="4790" spans="1:6" x14ac:dyDescent="0.25">
      <c r="A4790" s="182">
        <v>40003328</v>
      </c>
      <c r="B4790" s="182" t="s">
        <v>4847</v>
      </c>
      <c r="C4790" s="182" t="s">
        <v>224</v>
      </c>
      <c r="D4790" s="182" t="s">
        <v>228</v>
      </c>
      <c r="E4790" s="182" t="s">
        <v>229</v>
      </c>
      <c r="F4790" s="182" t="s">
        <v>229</v>
      </c>
    </row>
    <row r="4791" spans="1:6" x14ac:dyDescent="0.25">
      <c r="A4791" s="182">
        <v>40001828</v>
      </c>
      <c r="B4791" s="182" t="s">
        <v>4848</v>
      </c>
      <c r="C4791" s="182" t="s">
        <v>224</v>
      </c>
      <c r="D4791" s="182" t="s">
        <v>228</v>
      </c>
      <c r="E4791" s="182" t="s">
        <v>229</v>
      </c>
      <c r="F4791" s="182" t="s">
        <v>229</v>
      </c>
    </row>
    <row r="4792" spans="1:6" x14ac:dyDescent="0.25">
      <c r="A4792" s="182">
        <v>40420641</v>
      </c>
      <c r="B4792" s="182" t="s">
        <v>4849</v>
      </c>
      <c r="C4792" s="182" t="s">
        <v>231</v>
      </c>
      <c r="D4792" s="182" t="s">
        <v>236</v>
      </c>
      <c r="E4792" s="182" t="s">
        <v>237</v>
      </c>
      <c r="F4792" s="182" t="s">
        <v>237</v>
      </c>
    </row>
    <row r="4793" spans="1:6" x14ac:dyDescent="0.25">
      <c r="A4793" s="182">
        <v>40006539</v>
      </c>
      <c r="B4793" s="182" t="s">
        <v>4850</v>
      </c>
      <c r="C4793" s="182" t="s">
        <v>224</v>
      </c>
      <c r="D4793" s="182" t="s">
        <v>271</v>
      </c>
      <c r="E4793" s="182" t="s">
        <v>272</v>
      </c>
      <c r="F4793" s="182" t="s">
        <v>272</v>
      </c>
    </row>
    <row r="4794" spans="1:6" x14ac:dyDescent="0.25">
      <c r="A4794" s="182">
        <v>40007750</v>
      </c>
      <c r="B4794" s="182" t="s">
        <v>4851</v>
      </c>
      <c r="C4794" s="182" t="s">
        <v>224</v>
      </c>
      <c r="D4794" s="182" t="s">
        <v>249</v>
      </c>
      <c r="E4794" s="182" t="s">
        <v>250</v>
      </c>
      <c r="F4794" s="182" t="s">
        <v>250</v>
      </c>
    </row>
    <row r="4795" spans="1:6" x14ac:dyDescent="0.25">
      <c r="A4795" s="182">
        <v>40002091</v>
      </c>
      <c r="B4795" s="182" t="s">
        <v>4852</v>
      </c>
      <c r="C4795" s="182" t="s">
        <v>224</v>
      </c>
      <c r="D4795" s="182" t="s">
        <v>277</v>
      </c>
      <c r="E4795" s="182" t="s">
        <v>278</v>
      </c>
      <c r="F4795" s="182" t="s">
        <v>278</v>
      </c>
    </row>
    <row r="4796" spans="1:6" x14ac:dyDescent="0.25">
      <c r="A4796" s="182">
        <v>40002872</v>
      </c>
      <c r="B4796" s="182" t="s">
        <v>4853</v>
      </c>
      <c r="C4796" s="182" t="s">
        <v>224</v>
      </c>
      <c r="D4796" s="182" t="s">
        <v>322</v>
      </c>
      <c r="E4796" s="182" t="s">
        <v>323</v>
      </c>
      <c r="F4796" s="182" t="s">
        <v>323</v>
      </c>
    </row>
    <row r="4797" spans="1:6" x14ac:dyDescent="0.25">
      <c r="A4797" s="182">
        <v>40009118</v>
      </c>
      <c r="B4797" s="182" t="s">
        <v>4854</v>
      </c>
      <c r="C4797" s="182" t="s">
        <v>224</v>
      </c>
      <c r="D4797" s="182" t="s">
        <v>303</v>
      </c>
      <c r="E4797" s="182" t="s">
        <v>304</v>
      </c>
      <c r="F4797" s="182" t="s">
        <v>304</v>
      </c>
    </row>
    <row r="4798" spans="1:6" x14ac:dyDescent="0.25">
      <c r="A4798" s="182">
        <v>40009786</v>
      </c>
      <c r="B4798" s="182" t="s">
        <v>4855</v>
      </c>
      <c r="C4798" s="182" t="s">
        <v>224</v>
      </c>
      <c r="D4798" s="182" t="s">
        <v>225</v>
      </c>
      <c r="E4798" s="182" t="s">
        <v>226</v>
      </c>
      <c r="F4798" s="182" t="s">
        <v>226</v>
      </c>
    </row>
    <row r="4799" spans="1:6" x14ac:dyDescent="0.25">
      <c r="A4799" s="182">
        <v>40006403</v>
      </c>
      <c r="B4799" s="182" t="s">
        <v>4856</v>
      </c>
      <c r="C4799" s="182" t="s">
        <v>224</v>
      </c>
      <c r="D4799" s="182" t="s">
        <v>368</v>
      </c>
      <c r="E4799" s="182" t="s">
        <v>369</v>
      </c>
      <c r="F4799" s="182" t="s">
        <v>369</v>
      </c>
    </row>
    <row r="4800" spans="1:6" x14ac:dyDescent="0.25">
      <c r="A4800" s="182">
        <v>40004083</v>
      </c>
      <c r="B4800" s="182" t="s">
        <v>4857</v>
      </c>
      <c r="C4800" s="182" t="s">
        <v>224</v>
      </c>
      <c r="D4800" s="182" t="s">
        <v>249</v>
      </c>
      <c r="E4800" s="182" t="s">
        <v>250</v>
      </c>
      <c r="F4800" s="182" t="s">
        <v>250</v>
      </c>
    </row>
    <row r="4801" spans="1:6" x14ac:dyDescent="0.25">
      <c r="A4801" s="182">
        <v>40003414</v>
      </c>
      <c r="B4801" s="182" t="s">
        <v>4858</v>
      </c>
      <c r="C4801" s="182" t="s">
        <v>224</v>
      </c>
      <c r="D4801" s="182" t="s">
        <v>225</v>
      </c>
      <c r="E4801" s="182" t="s">
        <v>226</v>
      </c>
      <c r="F4801" s="182" t="s">
        <v>226</v>
      </c>
    </row>
    <row r="4802" spans="1:6" x14ac:dyDescent="0.25">
      <c r="A4802" s="182">
        <v>40007958</v>
      </c>
      <c r="B4802" s="182" t="s">
        <v>4859</v>
      </c>
      <c r="C4802" s="182" t="s">
        <v>224</v>
      </c>
      <c r="D4802" s="182" t="s">
        <v>279</v>
      </c>
      <c r="E4802" s="182" t="s">
        <v>280</v>
      </c>
      <c r="F4802" s="182" t="s">
        <v>280</v>
      </c>
    </row>
    <row r="4803" spans="1:6" x14ac:dyDescent="0.25">
      <c r="A4803" s="182">
        <v>40002064</v>
      </c>
      <c r="B4803" s="182" t="s">
        <v>4860</v>
      </c>
      <c r="C4803" s="182" t="s">
        <v>224</v>
      </c>
      <c r="D4803" s="182" t="s">
        <v>306</v>
      </c>
      <c r="E4803" s="182" t="s">
        <v>307</v>
      </c>
      <c r="F4803" s="182" t="s">
        <v>307</v>
      </c>
    </row>
    <row r="4804" spans="1:6" x14ac:dyDescent="0.25">
      <c r="A4804" s="182">
        <v>40008822</v>
      </c>
      <c r="B4804" s="182" t="s">
        <v>4861</v>
      </c>
      <c r="C4804" s="182" t="s">
        <v>224</v>
      </c>
      <c r="D4804" s="182" t="s">
        <v>342</v>
      </c>
      <c r="E4804" s="182" t="s">
        <v>343</v>
      </c>
      <c r="F4804" s="182" t="s">
        <v>343</v>
      </c>
    </row>
    <row r="4805" spans="1:6" x14ac:dyDescent="0.25">
      <c r="A4805" s="182">
        <v>40001705</v>
      </c>
      <c r="B4805" s="182" t="s">
        <v>4862</v>
      </c>
      <c r="C4805" s="182" t="s">
        <v>224</v>
      </c>
      <c r="D4805" s="182" t="s">
        <v>262</v>
      </c>
      <c r="E4805" s="182" t="s">
        <v>263</v>
      </c>
      <c r="F4805" s="182" t="s">
        <v>263</v>
      </c>
    </row>
    <row r="4806" spans="1:6" x14ac:dyDescent="0.25">
      <c r="A4806" s="182">
        <v>40002965</v>
      </c>
      <c r="B4806" s="182" t="s">
        <v>4863</v>
      </c>
      <c r="C4806" s="182" t="s">
        <v>224</v>
      </c>
      <c r="D4806" s="182" t="s">
        <v>303</v>
      </c>
      <c r="E4806" s="182" t="s">
        <v>304</v>
      </c>
      <c r="F4806" s="182" t="s">
        <v>304</v>
      </c>
    </row>
    <row r="4807" spans="1:6" x14ac:dyDescent="0.25">
      <c r="A4807" s="182">
        <v>40006566</v>
      </c>
      <c r="B4807" s="182" t="s">
        <v>4864</v>
      </c>
      <c r="C4807" s="182" t="s">
        <v>224</v>
      </c>
      <c r="D4807" s="182" t="s">
        <v>322</v>
      </c>
      <c r="E4807" s="182" t="s">
        <v>323</v>
      </c>
      <c r="F4807" s="182" t="s">
        <v>323</v>
      </c>
    </row>
    <row r="4808" spans="1:6" x14ac:dyDescent="0.25">
      <c r="A4808" s="182">
        <v>40424370</v>
      </c>
      <c r="B4808" s="182" t="s">
        <v>4865</v>
      </c>
      <c r="C4808" s="182" t="s">
        <v>231</v>
      </c>
      <c r="D4808" s="182" t="s">
        <v>232</v>
      </c>
      <c r="E4808" s="182" t="s">
        <v>233</v>
      </c>
      <c r="F4808" s="182" t="s">
        <v>233</v>
      </c>
    </row>
    <row r="4809" spans="1:6" x14ac:dyDescent="0.25">
      <c r="A4809" s="182">
        <v>40003303</v>
      </c>
      <c r="B4809" s="182" t="s">
        <v>4866</v>
      </c>
      <c r="C4809" s="182" t="s">
        <v>224</v>
      </c>
      <c r="D4809" s="182" t="s">
        <v>342</v>
      </c>
      <c r="E4809" s="182" t="s">
        <v>343</v>
      </c>
      <c r="F4809" s="182" t="s">
        <v>343</v>
      </c>
    </row>
    <row r="4810" spans="1:6" x14ac:dyDescent="0.25">
      <c r="A4810" s="182">
        <v>40420958</v>
      </c>
      <c r="B4810" s="182" t="s">
        <v>4867</v>
      </c>
      <c r="C4810" s="182" t="s">
        <v>231</v>
      </c>
      <c r="D4810" s="182" t="s">
        <v>236</v>
      </c>
      <c r="E4810" s="182" t="s">
        <v>237</v>
      </c>
      <c r="F4810" s="182" t="s">
        <v>237</v>
      </c>
    </row>
    <row r="4811" spans="1:6" x14ac:dyDescent="0.25">
      <c r="A4811" s="182">
        <v>40005895</v>
      </c>
      <c r="B4811" s="182" t="s">
        <v>4868</v>
      </c>
      <c r="C4811" s="182" t="s">
        <v>224</v>
      </c>
      <c r="D4811" s="182" t="s">
        <v>291</v>
      </c>
      <c r="E4811" s="182" t="s">
        <v>292</v>
      </c>
      <c r="F4811" s="182" t="s">
        <v>292</v>
      </c>
    </row>
    <row r="4812" spans="1:6" x14ac:dyDescent="0.25">
      <c r="A4812" s="182">
        <v>40002232</v>
      </c>
      <c r="B4812" s="182" t="s">
        <v>4869</v>
      </c>
      <c r="C4812" s="182" t="s">
        <v>224</v>
      </c>
      <c r="D4812" s="182" t="s">
        <v>438</v>
      </c>
      <c r="E4812" s="182" t="s">
        <v>439</v>
      </c>
      <c r="F4812" s="182" t="s">
        <v>439</v>
      </c>
    </row>
    <row r="4813" spans="1:6" x14ac:dyDescent="0.25">
      <c r="A4813" s="182">
        <v>40420267</v>
      </c>
      <c r="B4813" s="182" t="s">
        <v>4870</v>
      </c>
      <c r="C4813" s="182" t="s">
        <v>231</v>
      </c>
      <c r="D4813" s="182" t="s">
        <v>236</v>
      </c>
      <c r="E4813" s="182" t="s">
        <v>237</v>
      </c>
      <c r="F4813" s="182" t="s">
        <v>237</v>
      </c>
    </row>
    <row r="4814" spans="1:6" x14ac:dyDescent="0.25">
      <c r="A4814" s="182">
        <v>40001447</v>
      </c>
      <c r="B4814" s="182" t="s">
        <v>4871</v>
      </c>
      <c r="C4814" s="182" t="s">
        <v>224</v>
      </c>
      <c r="D4814" s="182" t="s">
        <v>268</v>
      </c>
      <c r="E4814" s="182" t="s">
        <v>269</v>
      </c>
      <c r="F4814" s="182" t="s">
        <v>269</v>
      </c>
    </row>
    <row r="4815" spans="1:6" x14ac:dyDescent="0.25">
      <c r="A4815" s="182">
        <v>40007311</v>
      </c>
      <c r="B4815" s="182" t="s">
        <v>4872</v>
      </c>
      <c r="C4815" s="182" t="s">
        <v>224</v>
      </c>
      <c r="D4815" s="182" t="s">
        <v>392</v>
      </c>
      <c r="E4815" s="182" t="s">
        <v>393</v>
      </c>
      <c r="F4815" s="182" t="s">
        <v>393</v>
      </c>
    </row>
    <row r="4816" spans="1:6" x14ac:dyDescent="0.25">
      <c r="A4816" s="182">
        <v>40000332</v>
      </c>
      <c r="B4816" s="182" t="s">
        <v>4873</v>
      </c>
      <c r="C4816" s="182" t="s">
        <v>224</v>
      </c>
      <c r="D4816" s="182" t="s">
        <v>368</v>
      </c>
      <c r="E4816" s="182" t="s">
        <v>369</v>
      </c>
      <c r="F4816" s="182" t="s">
        <v>369</v>
      </c>
    </row>
    <row r="4817" spans="1:6" x14ac:dyDescent="0.25">
      <c r="A4817" s="182">
        <v>40420355</v>
      </c>
      <c r="B4817" s="182" t="s">
        <v>4874</v>
      </c>
      <c r="C4817" s="182" t="s">
        <v>231</v>
      </c>
      <c r="D4817" s="182" t="s">
        <v>236</v>
      </c>
      <c r="E4817" s="182" t="s">
        <v>237</v>
      </c>
      <c r="F4817" s="182" t="s">
        <v>237</v>
      </c>
    </row>
    <row r="4818" spans="1:6" x14ac:dyDescent="0.25">
      <c r="A4818" s="182">
        <v>40424275</v>
      </c>
      <c r="B4818" s="182" t="s">
        <v>4875</v>
      </c>
      <c r="C4818" s="182" t="s">
        <v>231</v>
      </c>
      <c r="D4818" s="182" t="s">
        <v>242</v>
      </c>
      <c r="E4818" s="182" t="s">
        <v>243</v>
      </c>
      <c r="F4818" s="182" t="s">
        <v>243</v>
      </c>
    </row>
    <row r="4819" spans="1:6" x14ac:dyDescent="0.25">
      <c r="A4819" s="182">
        <v>40003868</v>
      </c>
      <c r="B4819" s="182" t="s">
        <v>4876</v>
      </c>
      <c r="C4819" s="182" t="s">
        <v>224</v>
      </c>
      <c r="D4819" s="182" t="s">
        <v>277</v>
      </c>
      <c r="E4819" s="182" t="s">
        <v>278</v>
      </c>
      <c r="F4819" s="182" t="s">
        <v>278</v>
      </c>
    </row>
    <row r="4820" spans="1:6" x14ac:dyDescent="0.25">
      <c r="A4820" s="182">
        <v>40007635</v>
      </c>
      <c r="B4820" s="182" t="s">
        <v>4877</v>
      </c>
      <c r="C4820" s="182" t="s">
        <v>224</v>
      </c>
      <c r="D4820" s="182" t="s">
        <v>392</v>
      </c>
      <c r="E4820" s="182" t="s">
        <v>393</v>
      </c>
      <c r="F4820" s="182" t="s">
        <v>393</v>
      </c>
    </row>
    <row r="4821" spans="1:6" x14ac:dyDescent="0.25">
      <c r="A4821" s="182">
        <v>40001546</v>
      </c>
      <c r="B4821" s="182" t="s">
        <v>4878</v>
      </c>
      <c r="C4821" s="182" t="s">
        <v>224</v>
      </c>
      <c r="D4821" s="182" t="s">
        <v>262</v>
      </c>
      <c r="E4821" s="182" t="s">
        <v>263</v>
      </c>
      <c r="F4821" s="182" t="s">
        <v>263</v>
      </c>
    </row>
    <row r="4822" spans="1:6" x14ac:dyDescent="0.25">
      <c r="A4822" s="182">
        <v>40006179</v>
      </c>
      <c r="B4822" s="182" t="s">
        <v>4879</v>
      </c>
      <c r="C4822" s="182" t="s">
        <v>224</v>
      </c>
      <c r="D4822" s="182" t="s">
        <v>438</v>
      </c>
      <c r="E4822" s="182" t="s">
        <v>439</v>
      </c>
      <c r="F4822" s="182" t="s">
        <v>439</v>
      </c>
    </row>
    <row r="4823" spans="1:6" x14ac:dyDescent="0.25">
      <c r="A4823" s="182">
        <v>40007812</v>
      </c>
      <c r="B4823" s="182" t="s">
        <v>4880</v>
      </c>
      <c r="C4823" s="182" t="s">
        <v>224</v>
      </c>
      <c r="D4823" s="182" t="s">
        <v>306</v>
      </c>
      <c r="E4823" s="182" t="s">
        <v>307</v>
      </c>
      <c r="F4823" s="182" t="s">
        <v>307</v>
      </c>
    </row>
    <row r="4824" spans="1:6" x14ac:dyDescent="0.25">
      <c r="A4824" s="182">
        <v>40008697</v>
      </c>
      <c r="B4824" s="182" t="s">
        <v>4881</v>
      </c>
      <c r="C4824" s="182" t="s">
        <v>224</v>
      </c>
      <c r="D4824" s="182" t="s">
        <v>449</v>
      </c>
      <c r="E4824" s="182" t="s">
        <v>450</v>
      </c>
      <c r="F4824" s="182" t="s">
        <v>450</v>
      </c>
    </row>
    <row r="4825" spans="1:6" x14ac:dyDescent="0.25">
      <c r="A4825" s="182">
        <v>40008442</v>
      </c>
      <c r="B4825" s="182" t="s">
        <v>4882</v>
      </c>
      <c r="C4825" s="182" t="s">
        <v>224</v>
      </c>
      <c r="D4825" s="182" t="s">
        <v>376</v>
      </c>
      <c r="E4825" s="182" t="s">
        <v>377</v>
      </c>
      <c r="F4825" s="182" t="s">
        <v>377</v>
      </c>
    </row>
    <row r="4826" spans="1:6" x14ac:dyDescent="0.25">
      <c r="A4826" s="182">
        <v>40008627</v>
      </c>
      <c r="B4826" s="182" t="s">
        <v>4883</v>
      </c>
      <c r="C4826" s="182" t="s">
        <v>224</v>
      </c>
      <c r="D4826" s="182" t="s">
        <v>265</v>
      </c>
      <c r="E4826" s="182" t="s">
        <v>266</v>
      </c>
      <c r="F4826" s="182" t="s">
        <v>266</v>
      </c>
    </row>
    <row r="4827" spans="1:6" x14ac:dyDescent="0.25">
      <c r="A4827" s="182">
        <v>40005203</v>
      </c>
      <c r="B4827" s="182" t="s">
        <v>4884</v>
      </c>
      <c r="C4827" s="182" t="s">
        <v>224</v>
      </c>
      <c r="D4827" s="182" t="s">
        <v>228</v>
      </c>
      <c r="E4827" s="182" t="s">
        <v>229</v>
      </c>
      <c r="F4827" s="182" t="s">
        <v>229</v>
      </c>
    </row>
    <row r="4828" spans="1:6" x14ac:dyDescent="0.25">
      <c r="A4828" s="182">
        <v>40004574</v>
      </c>
      <c r="B4828" s="182" t="s">
        <v>4884</v>
      </c>
      <c r="C4828" s="182" t="s">
        <v>224</v>
      </c>
      <c r="D4828" s="182" t="s">
        <v>277</v>
      </c>
      <c r="E4828" s="182" t="s">
        <v>278</v>
      </c>
      <c r="F4828" s="182" t="s">
        <v>278</v>
      </c>
    </row>
    <row r="4829" spans="1:6" x14ac:dyDescent="0.25">
      <c r="A4829" s="182">
        <v>40008506</v>
      </c>
      <c r="B4829" s="182" t="s">
        <v>4885</v>
      </c>
      <c r="C4829" s="182" t="s">
        <v>224</v>
      </c>
      <c r="D4829" s="182" t="s">
        <v>306</v>
      </c>
      <c r="E4829" s="182" t="s">
        <v>307</v>
      </c>
      <c r="F4829" s="182" t="s">
        <v>307</v>
      </c>
    </row>
    <row r="4830" spans="1:6" x14ac:dyDescent="0.25">
      <c r="A4830" s="182">
        <v>40006397</v>
      </c>
      <c r="B4830" s="182" t="s">
        <v>4886</v>
      </c>
      <c r="C4830" s="182" t="s">
        <v>224</v>
      </c>
      <c r="D4830" s="182" t="s">
        <v>363</v>
      </c>
      <c r="E4830" s="182" t="s">
        <v>364</v>
      </c>
      <c r="F4830" s="182" t="s">
        <v>364</v>
      </c>
    </row>
    <row r="4831" spans="1:6" x14ac:dyDescent="0.25">
      <c r="A4831" s="182">
        <v>40005578</v>
      </c>
      <c r="B4831" s="182" t="s">
        <v>4887</v>
      </c>
      <c r="C4831" s="182" t="s">
        <v>224</v>
      </c>
      <c r="D4831" s="182" t="s">
        <v>363</v>
      </c>
      <c r="E4831" s="182" t="s">
        <v>364</v>
      </c>
      <c r="F4831" s="182" t="s">
        <v>364</v>
      </c>
    </row>
    <row r="4832" spans="1:6" x14ac:dyDescent="0.25">
      <c r="A4832" s="182">
        <v>40009313</v>
      </c>
      <c r="B4832" s="182" t="s">
        <v>4888</v>
      </c>
      <c r="C4832" s="182" t="s">
        <v>224</v>
      </c>
      <c r="D4832" s="182" t="s">
        <v>342</v>
      </c>
      <c r="E4832" s="182" t="s">
        <v>343</v>
      </c>
      <c r="F4832" s="182" t="s">
        <v>343</v>
      </c>
    </row>
    <row r="4833" spans="1:6" x14ac:dyDescent="0.25">
      <c r="A4833" s="182">
        <v>40006865</v>
      </c>
      <c r="B4833" s="182" t="s">
        <v>4889</v>
      </c>
      <c r="C4833" s="182" t="s">
        <v>224</v>
      </c>
      <c r="D4833" s="182" t="s">
        <v>277</v>
      </c>
      <c r="E4833" s="182" t="s">
        <v>278</v>
      </c>
      <c r="F4833" s="182" t="s">
        <v>278</v>
      </c>
    </row>
    <row r="4834" spans="1:6" x14ac:dyDescent="0.25">
      <c r="A4834" s="182">
        <v>40006667</v>
      </c>
      <c r="B4834" s="182" t="s">
        <v>4890</v>
      </c>
      <c r="C4834" s="182" t="s">
        <v>224</v>
      </c>
      <c r="D4834" s="182" t="s">
        <v>333</v>
      </c>
      <c r="E4834" s="182" t="s">
        <v>334</v>
      </c>
      <c r="F4834" s="182" t="s">
        <v>334</v>
      </c>
    </row>
    <row r="4835" spans="1:6" x14ac:dyDescent="0.25">
      <c r="A4835" s="182">
        <v>40009753</v>
      </c>
      <c r="B4835" s="182" t="s">
        <v>4891</v>
      </c>
      <c r="C4835" s="182" t="s">
        <v>224</v>
      </c>
      <c r="D4835" s="182" t="s">
        <v>228</v>
      </c>
      <c r="E4835" s="182" t="s">
        <v>229</v>
      </c>
      <c r="F4835" s="182" t="s">
        <v>229</v>
      </c>
    </row>
    <row r="4836" spans="1:6" x14ac:dyDescent="0.25">
      <c r="A4836" s="182">
        <v>40009873</v>
      </c>
      <c r="B4836" s="182" t="s">
        <v>4892</v>
      </c>
      <c r="C4836" s="182" t="s">
        <v>224</v>
      </c>
      <c r="D4836" s="182" t="s">
        <v>228</v>
      </c>
      <c r="E4836" s="182" t="s">
        <v>229</v>
      </c>
      <c r="F4836" s="182" t="s">
        <v>229</v>
      </c>
    </row>
    <row r="4837" spans="1:6" x14ac:dyDescent="0.25">
      <c r="A4837" s="182">
        <v>40009376</v>
      </c>
      <c r="B4837" s="182" t="s">
        <v>4893</v>
      </c>
      <c r="C4837" s="182" t="s">
        <v>224</v>
      </c>
      <c r="D4837" s="182" t="s">
        <v>404</v>
      </c>
      <c r="E4837" s="182" t="s">
        <v>405</v>
      </c>
      <c r="F4837" s="182" t="s">
        <v>405</v>
      </c>
    </row>
    <row r="4838" spans="1:6" x14ac:dyDescent="0.25">
      <c r="A4838" s="182">
        <v>40007189</v>
      </c>
      <c r="B4838" s="182" t="s">
        <v>4894</v>
      </c>
      <c r="C4838" s="182" t="s">
        <v>224</v>
      </c>
      <c r="D4838" s="182" t="s">
        <v>277</v>
      </c>
      <c r="E4838" s="182" t="s">
        <v>278</v>
      </c>
      <c r="F4838" s="182" t="s">
        <v>278</v>
      </c>
    </row>
    <row r="4839" spans="1:6" x14ac:dyDescent="0.25">
      <c r="A4839" s="182">
        <v>40001951</v>
      </c>
      <c r="B4839" s="182" t="s">
        <v>4895</v>
      </c>
      <c r="C4839" s="182" t="s">
        <v>224</v>
      </c>
      <c r="D4839" s="182" t="s">
        <v>249</v>
      </c>
      <c r="E4839" s="182" t="s">
        <v>250</v>
      </c>
      <c r="F4839" s="182" t="s">
        <v>250</v>
      </c>
    </row>
    <row r="4840" spans="1:6" x14ac:dyDescent="0.25">
      <c r="A4840" s="182">
        <v>40007977</v>
      </c>
      <c r="B4840" s="182" t="s">
        <v>4896</v>
      </c>
      <c r="C4840" s="182" t="s">
        <v>224</v>
      </c>
      <c r="D4840" s="182" t="s">
        <v>262</v>
      </c>
      <c r="E4840" s="182" t="s">
        <v>263</v>
      </c>
      <c r="F4840" s="182" t="s">
        <v>263</v>
      </c>
    </row>
    <row r="4841" spans="1:6" x14ac:dyDescent="0.25">
      <c r="A4841" s="182">
        <v>40421398</v>
      </c>
      <c r="B4841" s="182" t="s">
        <v>4897</v>
      </c>
      <c r="C4841" s="182" t="s">
        <v>231</v>
      </c>
      <c r="D4841" s="182" t="s">
        <v>242</v>
      </c>
      <c r="E4841" s="182" t="s">
        <v>243</v>
      </c>
      <c r="F4841" s="182" t="s">
        <v>243</v>
      </c>
    </row>
    <row r="4842" spans="1:6" x14ac:dyDescent="0.25">
      <c r="A4842" s="182">
        <v>40008404</v>
      </c>
      <c r="B4842" s="182" t="s">
        <v>4898</v>
      </c>
      <c r="C4842" s="182" t="s">
        <v>224</v>
      </c>
      <c r="D4842" s="182" t="s">
        <v>449</v>
      </c>
      <c r="E4842" s="182" t="s">
        <v>450</v>
      </c>
      <c r="F4842" s="182" t="s">
        <v>450</v>
      </c>
    </row>
    <row r="4843" spans="1:6" x14ac:dyDescent="0.25">
      <c r="A4843" s="182">
        <v>40421195</v>
      </c>
      <c r="B4843" s="182" t="s">
        <v>4899</v>
      </c>
      <c r="C4843" s="182" t="s">
        <v>231</v>
      </c>
      <c r="D4843" s="182" t="s">
        <v>232</v>
      </c>
      <c r="E4843" s="182" t="s">
        <v>233</v>
      </c>
      <c r="F4843" s="182" t="s">
        <v>233</v>
      </c>
    </row>
    <row r="4844" spans="1:6" x14ac:dyDescent="0.25">
      <c r="A4844" s="182">
        <v>40002075</v>
      </c>
      <c r="B4844" s="182" t="s">
        <v>4900</v>
      </c>
      <c r="C4844" s="182" t="s">
        <v>224</v>
      </c>
      <c r="D4844" s="182" t="s">
        <v>303</v>
      </c>
      <c r="E4844" s="182" t="s">
        <v>304</v>
      </c>
      <c r="F4844" s="182" t="s">
        <v>304</v>
      </c>
    </row>
    <row r="4845" spans="1:6" x14ac:dyDescent="0.25">
      <c r="A4845" s="182">
        <v>40006086</v>
      </c>
      <c r="B4845" s="182" t="s">
        <v>4901</v>
      </c>
      <c r="C4845" s="182" t="s">
        <v>224</v>
      </c>
      <c r="D4845" s="182" t="s">
        <v>228</v>
      </c>
      <c r="E4845" s="182" t="s">
        <v>229</v>
      </c>
      <c r="F4845" s="182" t="s">
        <v>229</v>
      </c>
    </row>
    <row r="4846" spans="1:6" x14ac:dyDescent="0.25">
      <c r="A4846" s="182">
        <v>40009083</v>
      </c>
      <c r="B4846" s="182" t="s">
        <v>4902</v>
      </c>
      <c r="C4846" s="182" t="s">
        <v>224</v>
      </c>
      <c r="D4846" s="182" t="s">
        <v>303</v>
      </c>
      <c r="E4846" s="182" t="s">
        <v>304</v>
      </c>
      <c r="F4846" s="182" t="s">
        <v>304</v>
      </c>
    </row>
    <row r="4847" spans="1:6" x14ac:dyDescent="0.25">
      <c r="A4847" s="182">
        <v>40424424</v>
      </c>
      <c r="B4847" s="182" t="s">
        <v>4903</v>
      </c>
      <c r="C4847" s="182" t="s">
        <v>231</v>
      </c>
      <c r="D4847" s="182" t="s">
        <v>232</v>
      </c>
      <c r="E4847" s="182" t="s">
        <v>233</v>
      </c>
      <c r="F4847" s="182" t="s">
        <v>233</v>
      </c>
    </row>
    <row r="4848" spans="1:6" x14ac:dyDescent="0.25">
      <c r="A4848" s="182">
        <v>40420676</v>
      </c>
      <c r="B4848" s="182" t="s">
        <v>4904</v>
      </c>
      <c r="C4848" s="182" t="s">
        <v>231</v>
      </c>
      <c r="D4848" s="182" t="s">
        <v>338</v>
      </c>
      <c r="E4848" s="182" t="s">
        <v>339</v>
      </c>
      <c r="F4848" s="182" t="s">
        <v>339</v>
      </c>
    </row>
    <row r="4849" spans="1:6" x14ac:dyDescent="0.25">
      <c r="A4849" s="182">
        <v>40421259</v>
      </c>
      <c r="B4849" s="182" t="s">
        <v>4905</v>
      </c>
      <c r="C4849" s="182" t="s">
        <v>231</v>
      </c>
      <c r="D4849" s="182" t="s">
        <v>242</v>
      </c>
      <c r="E4849" s="182" t="s">
        <v>243</v>
      </c>
      <c r="F4849" s="182" t="s">
        <v>243</v>
      </c>
    </row>
    <row r="4850" spans="1:6" x14ac:dyDescent="0.25">
      <c r="A4850" s="182">
        <v>40007683</v>
      </c>
      <c r="B4850" s="182" t="s">
        <v>4905</v>
      </c>
      <c r="C4850" s="182" t="s">
        <v>231</v>
      </c>
      <c r="D4850" s="182" t="s">
        <v>242</v>
      </c>
      <c r="E4850" s="182" t="s">
        <v>243</v>
      </c>
      <c r="F4850" s="182" t="s">
        <v>243</v>
      </c>
    </row>
    <row r="4851" spans="1:6" x14ac:dyDescent="0.25">
      <c r="A4851" s="182">
        <v>40006527</v>
      </c>
      <c r="B4851" s="182" t="s">
        <v>4906</v>
      </c>
      <c r="C4851" s="182" t="s">
        <v>224</v>
      </c>
      <c r="D4851" s="182" t="s">
        <v>277</v>
      </c>
      <c r="E4851" s="182" t="s">
        <v>278</v>
      </c>
      <c r="F4851" s="182" t="s">
        <v>278</v>
      </c>
    </row>
    <row r="4852" spans="1:6" x14ac:dyDescent="0.25">
      <c r="A4852" s="182">
        <v>40005152</v>
      </c>
      <c r="B4852" s="182" t="s">
        <v>4907</v>
      </c>
      <c r="C4852" s="182" t="s">
        <v>224</v>
      </c>
      <c r="D4852" s="182" t="s">
        <v>262</v>
      </c>
      <c r="E4852" s="182" t="s">
        <v>263</v>
      </c>
      <c r="F4852" s="182" t="s">
        <v>263</v>
      </c>
    </row>
    <row r="4853" spans="1:6" x14ac:dyDescent="0.25">
      <c r="A4853" s="182">
        <v>40006903</v>
      </c>
      <c r="B4853" s="182" t="s">
        <v>4908</v>
      </c>
      <c r="C4853" s="182" t="s">
        <v>224</v>
      </c>
      <c r="D4853" s="182" t="s">
        <v>291</v>
      </c>
      <c r="E4853" s="182" t="s">
        <v>292</v>
      </c>
      <c r="F4853" s="182" t="s">
        <v>292</v>
      </c>
    </row>
    <row r="4854" spans="1:6" x14ac:dyDescent="0.25">
      <c r="A4854" s="182">
        <v>40007275</v>
      </c>
      <c r="B4854" s="182" t="s">
        <v>4909</v>
      </c>
      <c r="C4854" s="182" t="s">
        <v>224</v>
      </c>
      <c r="D4854" s="182" t="s">
        <v>225</v>
      </c>
      <c r="E4854" s="182" t="s">
        <v>226</v>
      </c>
      <c r="F4854" s="182" t="s">
        <v>226</v>
      </c>
    </row>
    <row r="4855" spans="1:6" x14ac:dyDescent="0.25">
      <c r="A4855" s="182">
        <v>40001138</v>
      </c>
      <c r="B4855" s="182" t="s">
        <v>4910</v>
      </c>
      <c r="C4855" s="182" t="s">
        <v>224</v>
      </c>
      <c r="D4855" s="182" t="s">
        <v>303</v>
      </c>
      <c r="E4855" s="182" t="s">
        <v>304</v>
      </c>
      <c r="F4855" s="182" t="s">
        <v>304</v>
      </c>
    </row>
    <row r="4856" spans="1:6" x14ac:dyDescent="0.25">
      <c r="A4856" s="182">
        <v>40003247</v>
      </c>
      <c r="B4856" s="182" t="s">
        <v>4911</v>
      </c>
      <c r="C4856" s="182" t="s">
        <v>224</v>
      </c>
      <c r="D4856" s="182" t="s">
        <v>309</v>
      </c>
      <c r="E4856" s="182" t="s">
        <v>310</v>
      </c>
      <c r="F4856" s="182" t="s">
        <v>310</v>
      </c>
    </row>
    <row r="4857" spans="1:6" x14ac:dyDescent="0.25">
      <c r="A4857" s="182">
        <v>40003632</v>
      </c>
      <c r="B4857" s="182" t="s">
        <v>4912</v>
      </c>
      <c r="C4857" s="182" t="s">
        <v>224</v>
      </c>
      <c r="D4857" s="182" t="s">
        <v>342</v>
      </c>
      <c r="E4857" s="182" t="s">
        <v>343</v>
      </c>
      <c r="F4857" s="182" t="s">
        <v>343</v>
      </c>
    </row>
    <row r="4858" spans="1:6" x14ac:dyDescent="0.25">
      <c r="A4858" s="182">
        <v>40421126</v>
      </c>
      <c r="B4858" s="182" t="s">
        <v>4913</v>
      </c>
      <c r="C4858" s="182" t="s">
        <v>231</v>
      </c>
      <c r="D4858" s="182" t="s">
        <v>921</v>
      </c>
      <c r="E4858" s="182" t="s">
        <v>922</v>
      </c>
      <c r="F4858" s="182" t="s">
        <v>922</v>
      </c>
    </row>
    <row r="4859" spans="1:6" x14ac:dyDescent="0.25">
      <c r="A4859" s="182">
        <v>40007097</v>
      </c>
      <c r="B4859" s="182" t="s">
        <v>4913</v>
      </c>
      <c r="C4859" s="182" t="s">
        <v>224</v>
      </c>
      <c r="D4859" s="182" t="s">
        <v>438</v>
      </c>
      <c r="E4859" s="182" t="s">
        <v>439</v>
      </c>
      <c r="F4859" s="182" t="s">
        <v>439</v>
      </c>
    </row>
    <row r="4860" spans="1:6" x14ac:dyDescent="0.25">
      <c r="A4860" s="182">
        <v>40003447</v>
      </c>
      <c r="B4860" s="182" t="s">
        <v>4914</v>
      </c>
      <c r="C4860" s="182" t="s">
        <v>224</v>
      </c>
      <c r="D4860" s="182" t="s">
        <v>228</v>
      </c>
      <c r="E4860" s="182" t="s">
        <v>229</v>
      </c>
      <c r="F4860" s="182" t="s">
        <v>229</v>
      </c>
    </row>
    <row r="4861" spans="1:6" x14ac:dyDescent="0.25">
      <c r="A4861" s="182">
        <v>40000512</v>
      </c>
      <c r="B4861" s="182" t="s">
        <v>4915</v>
      </c>
      <c r="C4861" s="182" t="s">
        <v>224</v>
      </c>
      <c r="D4861" s="182" t="s">
        <v>228</v>
      </c>
      <c r="E4861" s="182" t="s">
        <v>229</v>
      </c>
      <c r="F4861" s="182" t="s">
        <v>229</v>
      </c>
    </row>
    <row r="4862" spans="1:6" x14ac:dyDescent="0.25">
      <c r="A4862" s="182">
        <v>40008077</v>
      </c>
      <c r="B4862" s="182" t="s">
        <v>4916</v>
      </c>
      <c r="C4862" s="182" t="s">
        <v>224</v>
      </c>
      <c r="D4862" s="182" t="s">
        <v>342</v>
      </c>
      <c r="E4862" s="182" t="s">
        <v>343</v>
      </c>
      <c r="F4862" s="182" t="s">
        <v>343</v>
      </c>
    </row>
    <row r="4863" spans="1:6" x14ac:dyDescent="0.25">
      <c r="A4863" s="182">
        <v>40007990</v>
      </c>
      <c r="B4863" s="182" t="s">
        <v>4917</v>
      </c>
      <c r="C4863" s="182" t="s">
        <v>224</v>
      </c>
      <c r="D4863" s="182" t="s">
        <v>303</v>
      </c>
      <c r="E4863" s="182" t="s">
        <v>304</v>
      </c>
      <c r="F4863" s="182" t="s">
        <v>304</v>
      </c>
    </row>
    <row r="4864" spans="1:6" x14ac:dyDescent="0.25">
      <c r="A4864" s="182">
        <v>40002949</v>
      </c>
      <c r="B4864" s="182" t="s">
        <v>4918</v>
      </c>
      <c r="C4864" s="182" t="s">
        <v>224</v>
      </c>
      <c r="D4864" s="182" t="s">
        <v>363</v>
      </c>
      <c r="E4864" s="182" t="s">
        <v>364</v>
      </c>
      <c r="F4864" s="182" t="s">
        <v>364</v>
      </c>
    </row>
    <row r="4865" spans="1:6" x14ac:dyDescent="0.25">
      <c r="A4865" s="182">
        <v>40003446</v>
      </c>
      <c r="B4865" s="182" t="s">
        <v>4919</v>
      </c>
      <c r="C4865" s="182" t="s">
        <v>224</v>
      </c>
      <c r="D4865" s="182" t="s">
        <v>265</v>
      </c>
      <c r="E4865" s="182" t="s">
        <v>266</v>
      </c>
      <c r="F4865" s="182" t="s">
        <v>266</v>
      </c>
    </row>
    <row r="4866" spans="1:6" x14ac:dyDescent="0.25">
      <c r="A4866" s="182">
        <v>40006149</v>
      </c>
      <c r="B4866" s="182" t="s">
        <v>4920</v>
      </c>
      <c r="C4866" s="182" t="s">
        <v>224</v>
      </c>
      <c r="D4866" s="182" t="s">
        <v>315</v>
      </c>
      <c r="E4866" s="182" t="s">
        <v>316</v>
      </c>
      <c r="F4866" s="182" t="s">
        <v>316</v>
      </c>
    </row>
    <row r="4867" spans="1:6" x14ac:dyDescent="0.25">
      <c r="A4867" s="182">
        <v>40006146</v>
      </c>
      <c r="B4867" s="182" t="s">
        <v>4920</v>
      </c>
      <c r="C4867" s="182" t="s">
        <v>224</v>
      </c>
      <c r="D4867" s="182" t="s">
        <v>315</v>
      </c>
      <c r="E4867" s="182" t="s">
        <v>316</v>
      </c>
      <c r="F4867" s="182" t="s">
        <v>316</v>
      </c>
    </row>
    <row r="4868" spans="1:6" x14ac:dyDescent="0.25">
      <c r="A4868" s="182">
        <v>40000515</v>
      </c>
      <c r="B4868" s="182" t="s">
        <v>4921</v>
      </c>
      <c r="C4868" s="182" t="s">
        <v>224</v>
      </c>
      <c r="D4868" s="182" t="s">
        <v>225</v>
      </c>
      <c r="E4868" s="182" t="s">
        <v>226</v>
      </c>
      <c r="F4868" s="182" t="s">
        <v>226</v>
      </c>
    </row>
    <row r="4869" spans="1:6" x14ac:dyDescent="0.25">
      <c r="A4869" s="182">
        <v>40000142</v>
      </c>
      <c r="B4869" s="182" t="s">
        <v>4922</v>
      </c>
      <c r="C4869" s="182" t="s">
        <v>224</v>
      </c>
      <c r="D4869" s="182" t="s">
        <v>252</v>
      </c>
      <c r="E4869" s="182" t="s">
        <v>253</v>
      </c>
      <c r="F4869" s="182" t="s">
        <v>253</v>
      </c>
    </row>
    <row r="4870" spans="1:6" x14ac:dyDescent="0.25">
      <c r="A4870" s="182">
        <v>40400005</v>
      </c>
      <c r="B4870" s="182" t="s">
        <v>4923</v>
      </c>
      <c r="C4870" s="182" t="s">
        <v>224</v>
      </c>
      <c r="D4870" s="182" t="s">
        <v>2960</v>
      </c>
      <c r="E4870" s="182" t="s">
        <v>2961</v>
      </c>
      <c r="F4870" s="182" t="s">
        <v>2961</v>
      </c>
    </row>
    <row r="4871" spans="1:6" x14ac:dyDescent="0.25">
      <c r="A4871" s="182">
        <v>40000385</v>
      </c>
      <c r="B4871" s="182" t="s">
        <v>4924</v>
      </c>
      <c r="C4871" s="182" t="s">
        <v>224</v>
      </c>
      <c r="D4871" s="182" t="s">
        <v>2960</v>
      </c>
      <c r="E4871" s="182" t="s">
        <v>2961</v>
      </c>
      <c r="F4871" s="182" t="s">
        <v>2961</v>
      </c>
    </row>
    <row r="4872" spans="1:6" x14ac:dyDescent="0.25">
      <c r="A4872" s="182">
        <v>40004268</v>
      </c>
      <c r="B4872" s="182" t="s">
        <v>4925</v>
      </c>
      <c r="C4872" s="182" t="s">
        <v>224</v>
      </c>
      <c r="D4872" s="182" t="s">
        <v>2960</v>
      </c>
      <c r="E4872" s="182" t="s">
        <v>2961</v>
      </c>
      <c r="F4872" s="182" t="s">
        <v>2961</v>
      </c>
    </row>
    <row r="4873" spans="1:6" x14ac:dyDescent="0.25">
      <c r="A4873" s="182">
        <v>40005683</v>
      </c>
      <c r="B4873" s="182" t="s">
        <v>4926</v>
      </c>
      <c r="C4873" s="182" t="s">
        <v>224</v>
      </c>
      <c r="D4873" s="182" t="s">
        <v>262</v>
      </c>
      <c r="E4873" s="182" t="s">
        <v>263</v>
      </c>
      <c r="F4873" s="182" t="s">
        <v>263</v>
      </c>
    </row>
    <row r="4874" spans="1:6" x14ac:dyDescent="0.25">
      <c r="A4874" s="182">
        <v>40007887</v>
      </c>
      <c r="B4874" s="182" t="s">
        <v>4927</v>
      </c>
      <c r="C4874" s="182" t="s">
        <v>224</v>
      </c>
      <c r="D4874" s="182" t="s">
        <v>392</v>
      </c>
      <c r="E4874" s="182" t="s">
        <v>393</v>
      </c>
      <c r="F4874" s="182" t="s">
        <v>393</v>
      </c>
    </row>
    <row r="4875" spans="1:6" x14ac:dyDescent="0.25">
      <c r="A4875" s="182">
        <v>40420333</v>
      </c>
      <c r="B4875" s="182" t="s">
        <v>4928</v>
      </c>
      <c r="C4875" s="182" t="s">
        <v>231</v>
      </c>
      <c r="D4875" s="182" t="s">
        <v>236</v>
      </c>
      <c r="E4875" s="182" t="s">
        <v>237</v>
      </c>
      <c r="F4875" s="182" t="s">
        <v>237</v>
      </c>
    </row>
    <row r="4876" spans="1:6" x14ac:dyDescent="0.25">
      <c r="A4876" s="182">
        <v>40007194</v>
      </c>
      <c r="B4876" s="182" t="s">
        <v>4929</v>
      </c>
      <c r="C4876" s="182" t="s">
        <v>224</v>
      </c>
      <c r="D4876" s="182" t="s">
        <v>333</v>
      </c>
      <c r="E4876" s="182" t="s">
        <v>334</v>
      </c>
      <c r="F4876" s="182" t="s">
        <v>334</v>
      </c>
    </row>
    <row r="4877" spans="1:6" x14ac:dyDescent="0.25">
      <c r="A4877" s="182">
        <v>40006885</v>
      </c>
      <c r="B4877" s="182" t="s">
        <v>4930</v>
      </c>
      <c r="C4877" s="182" t="s">
        <v>224</v>
      </c>
      <c r="D4877" s="182" t="s">
        <v>309</v>
      </c>
      <c r="E4877" s="182" t="s">
        <v>310</v>
      </c>
      <c r="F4877" s="182" t="s">
        <v>310</v>
      </c>
    </row>
    <row r="4878" spans="1:6" x14ac:dyDescent="0.25">
      <c r="A4878" s="182">
        <v>40007291</v>
      </c>
      <c r="B4878" s="182" t="s">
        <v>4931</v>
      </c>
      <c r="C4878" s="182" t="s">
        <v>224</v>
      </c>
      <c r="D4878" s="182" t="s">
        <v>265</v>
      </c>
      <c r="E4878" s="182" t="s">
        <v>266</v>
      </c>
      <c r="F4878" s="182" t="s">
        <v>266</v>
      </c>
    </row>
    <row r="4879" spans="1:6" x14ac:dyDescent="0.25">
      <c r="A4879" s="182">
        <v>40420121</v>
      </c>
      <c r="B4879" s="182" t="s">
        <v>4932</v>
      </c>
      <c r="C4879" s="182" t="s">
        <v>231</v>
      </c>
      <c r="D4879" s="182" t="s">
        <v>285</v>
      </c>
      <c r="E4879" s="182" t="s">
        <v>286</v>
      </c>
      <c r="F4879" s="182" t="s">
        <v>286</v>
      </c>
    </row>
    <row r="4880" spans="1:6" x14ac:dyDescent="0.25">
      <c r="A4880" s="182">
        <v>40009815</v>
      </c>
      <c r="B4880" s="182" t="s">
        <v>4933</v>
      </c>
      <c r="C4880" s="182" t="s">
        <v>224</v>
      </c>
      <c r="D4880" s="182" t="s">
        <v>249</v>
      </c>
      <c r="E4880" s="182" t="s">
        <v>250</v>
      </c>
      <c r="F4880" s="182" t="s">
        <v>250</v>
      </c>
    </row>
    <row r="4881" spans="1:6" x14ac:dyDescent="0.25">
      <c r="A4881" s="182">
        <v>40001400</v>
      </c>
      <c r="B4881" s="182" t="s">
        <v>4934</v>
      </c>
      <c r="C4881" s="182" t="s">
        <v>224</v>
      </c>
      <c r="D4881" s="182" t="s">
        <v>333</v>
      </c>
      <c r="E4881" s="182" t="s">
        <v>334</v>
      </c>
      <c r="F4881" s="182" t="s">
        <v>334</v>
      </c>
    </row>
    <row r="4882" spans="1:6" x14ac:dyDescent="0.25">
      <c r="A4882" s="182">
        <v>40006880</v>
      </c>
      <c r="B4882" s="182" t="s">
        <v>4935</v>
      </c>
      <c r="C4882" s="182" t="s">
        <v>224</v>
      </c>
      <c r="D4882" s="182" t="s">
        <v>322</v>
      </c>
      <c r="E4882" s="182" t="s">
        <v>323</v>
      </c>
      <c r="F4882" s="182" t="s">
        <v>323</v>
      </c>
    </row>
    <row r="4883" spans="1:6" x14ac:dyDescent="0.25">
      <c r="A4883" s="182">
        <v>40009452</v>
      </c>
      <c r="B4883" s="182" t="s">
        <v>4936</v>
      </c>
      <c r="C4883" s="182" t="s">
        <v>224</v>
      </c>
      <c r="D4883" s="182" t="s">
        <v>322</v>
      </c>
      <c r="E4883" s="182" t="s">
        <v>323</v>
      </c>
      <c r="F4883" s="182" t="s">
        <v>323</v>
      </c>
    </row>
    <row r="4884" spans="1:6" x14ac:dyDescent="0.25">
      <c r="A4884" s="182">
        <v>40003920</v>
      </c>
      <c r="B4884" s="182" t="s">
        <v>4937</v>
      </c>
      <c r="C4884" s="182" t="s">
        <v>224</v>
      </c>
      <c r="D4884" s="182" t="s">
        <v>333</v>
      </c>
      <c r="E4884" s="182" t="s">
        <v>334</v>
      </c>
      <c r="F4884" s="182" t="s">
        <v>334</v>
      </c>
    </row>
    <row r="4885" spans="1:6" x14ac:dyDescent="0.25">
      <c r="A4885" s="182">
        <v>40421039</v>
      </c>
      <c r="B4885" s="182" t="s">
        <v>4938</v>
      </c>
      <c r="C4885" s="182" t="s">
        <v>231</v>
      </c>
      <c r="D4885" s="182" t="s">
        <v>232</v>
      </c>
      <c r="E4885" s="182" t="s">
        <v>233</v>
      </c>
      <c r="F4885" s="182" t="s">
        <v>233</v>
      </c>
    </row>
    <row r="4886" spans="1:6" x14ac:dyDescent="0.25">
      <c r="A4886" s="182">
        <v>40003380</v>
      </c>
      <c r="B4886" s="182" t="s">
        <v>4939</v>
      </c>
      <c r="C4886" s="182" t="s">
        <v>224</v>
      </c>
      <c r="D4886" s="182" t="s">
        <v>277</v>
      </c>
      <c r="E4886" s="182" t="s">
        <v>278</v>
      </c>
      <c r="F4886" s="182" t="s">
        <v>278</v>
      </c>
    </row>
    <row r="4887" spans="1:6" x14ac:dyDescent="0.25">
      <c r="A4887" s="182">
        <v>40008567</v>
      </c>
      <c r="B4887" s="182" t="s">
        <v>4940</v>
      </c>
      <c r="C4887" s="182" t="s">
        <v>224</v>
      </c>
      <c r="D4887" s="182" t="s">
        <v>333</v>
      </c>
      <c r="E4887" s="182" t="s">
        <v>334</v>
      </c>
      <c r="F4887" s="182" t="s">
        <v>334</v>
      </c>
    </row>
    <row r="4888" spans="1:6" x14ac:dyDescent="0.25">
      <c r="A4888" s="182">
        <v>40421433</v>
      </c>
      <c r="B4888" s="182" t="s">
        <v>4941</v>
      </c>
      <c r="C4888" s="182" t="s">
        <v>231</v>
      </c>
      <c r="D4888" s="182" t="s">
        <v>232</v>
      </c>
      <c r="E4888" s="182" t="s">
        <v>233</v>
      </c>
      <c r="F4888" s="182" t="s">
        <v>233</v>
      </c>
    </row>
    <row r="4889" spans="1:6" x14ac:dyDescent="0.25">
      <c r="A4889" s="182">
        <v>40009147</v>
      </c>
      <c r="B4889" s="182" t="s">
        <v>4942</v>
      </c>
      <c r="C4889" s="182" t="s">
        <v>224</v>
      </c>
      <c r="D4889" s="182" t="s">
        <v>306</v>
      </c>
      <c r="E4889" s="182" t="s">
        <v>307</v>
      </c>
      <c r="F4889" s="182" t="s">
        <v>307</v>
      </c>
    </row>
    <row r="4890" spans="1:6" x14ac:dyDescent="0.25">
      <c r="A4890" s="182">
        <v>40003156</v>
      </c>
      <c r="B4890" s="182" t="s">
        <v>4943</v>
      </c>
      <c r="C4890" s="182" t="s">
        <v>224</v>
      </c>
      <c r="D4890" s="182" t="s">
        <v>368</v>
      </c>
      <c r="E4890" s="182" t="s">
        <v>369</v>
      </c>
      <c r="F4890" s="182" t="s">
        <v>369</v>
      </c>
    </row>
    <row r="4891" spans="1:6" x14ac:dyDescent="0.25">
      <c r="A4891" s="182">
        <v>40005756</v>
      </c>
      <c r="B4891" s="182" t="s">
        <v>4944</v>
      </c>
      <c r="C4891" s="182" t="s">
        <v>224</v>
      </c>
      <c r="D4891" s="182" t="s">
        <v>342</v>
      </c>
      <c r="E4891" s="182" t="s">
        <v>343</v>
      </c>
      <c r="F4891" s="182" t="s">
        <v>343</v>
      </c>
    </row>
    <row r="4892" spans="1:6" x14ac:dyDescent="0.25">
      <c r="A4892" s="182">
        <v>40004623</v>
      </c>
      <c r="B4892" s="182" t="s">
        <v>4945</v>
      </c>
      <c r="C4892" s="182" t="s">
        <v>224</v>
      </c>
      <c r="D4892" s="182" t="s">
        <v>277</v>
      </c>
      <c r="E4892" s="182" t="s">
        <v>278</v>
      </c>
      <c r="F4892" s="182" t="s">
        <v>278</v>
      </c>
    </row>
    <row r="4893" spans="1:6" x14ac:dyDescent="0.25">
      <c r="A4893" s="182">
        <v>40003298</v>
      </c>
      <c r="B4893" s="182" t="s">
        <v>4946</v>
      </c>
      <c r="C4893" s="182" t="s">
        <v>224</v>
      </c>
      <c r="D4893" s="182" t="s">
        <v>252</v>
      </c>
      <c r="E4893" s="182" t="s">
        <v>253</v>
      </c>
      <c r="F4893" s="182" t="s">
        <v>253</v>
      </c>
    </row>
    <row r="4894" spans="1:6" x14ac:dyDescent="0.25">
      <c r="A4894" s="182">
        <v>40005123</v>
      </c>
      <c r="B4894" s="182" t="s">
        <v>4947</v>
      </c>
      <c r="C4894" s="182" t="s">
        <v>224</v>
      </c>
      <c r="D4894" s="182" t="s">
        <v>309</v>
      </c>
      <c r="E4894" s="182" t="s">
        <v>310</v>
      </c>
      <c r="F4894" s="182" t="s">
        <v>310</v>
      </c>
    </row>
    <row r="4895" spans="1:6" x14ac:dyDescent="0.25">
      <c r="A4895" s="182">
        <v>40000084</v>
      </c>
      <c r="B4895" s="182" t="s">
        <v>4948</v>
      </c>
      <c r="C4895" s="182" t="s">
        <v>224</v>
      </c>
      <c r="D4895" s="182" t="s">
        <v>279</v>
      </c>
      <c r="E4895" s="182" t="s">
        <v>280</v>
      </c>
      <c r="F4895" s="182" t="s">
        <v>280</v>
      </c>
    </row>
    <row r="4896" spans="1:6" x14ac:dyDescent="0.25">
      <c r="A4896" s="182">
        <v>40006077</v>
      </c>
      <c r="B4896" s="182" t="s">
        <v>4949</v>
      </c>
      <c r="C4896" s="182" t="s">
        <v>224</v>
      </c>
      <c r="D4896" s="182" t="s">
        <v>315</v>
      </c>
      <c r="E4896" s="182" t="s">
        <v>316</v>
      </c>
      <c r="F4896" s="182" t="s">
        <v>316</v>
      </c>
    </row>
    <row r="4897" spans="1:6" x14ac:dyDescent="0.25">
      <c r="A4897" s="182">
        <v>40008256</v>
      </c>
      <c r="B4897" s="182" t="s">
        <v>4950</v>
      </c>
      <c r="C4897" s="182" t="s">
        <v>224</v>
      </c>
      <c r="D4897" s="182" t="s">
        <v>333</v>
      </c>
      <c r="E4897" s="182" t="s">
        <v>334</v>
      </c>
      <c r="F4897" s="182" t="s">
        <v>334</v>
      </c>
    </row>
    <row r="4898" spans="1:6" x14ac:dyDescent="0.25">
      <c r="A4898" s="182">
        <v>40005237</v>
      </c>
      <c r="B4898" s="182" t="s">
        <v>4951</v>
      </c>
      <c r="C4898" s="182" t="s">
        <v>224</v>
      </c>
      <c r="D4898" s="182" t="s">
        <v>265</v>
      </c>
      <c r="E4898" s="182" t="s">
        <v>266</v>
      </c>
      <c r="F4898" s="182" t="s">
        <v>266</v>
      </c>
    </row>
    <row r="4899" spans="1:6" x14ac:dyDescent="0.25">
      <c r="A4899" s="182">
        <v>40005581</v>
      </c>
      <c r="B4899" s="182" t="s">
        <v>4952</v>
      </c>
      <c r="C4899" s="182" t="s">
        <v>224</v>
      </c>
      <c r="D4899" s="182" t="s">
        <v>309</v>
      </c>
      <c r="E4899" s="182" t="s">
        <v>310</v>
      </c>
      <c r="F4899" s="182" t="s">
        <v>310</v>
      </c>
    </row>
    <row r="4900" spans="1:6" x14ac:dyDescent="0.25">
      <c r="A4900" s="182">
        <v>40008218</v>
      </c>
      <c r="B4900" s="182" t="s">
        <v>4953</v>
      </c>
      <c r="C4900" s="182" t="s">
        <v>224</v>
      </c>
      <c r="D4900" s="182" t="s">
        <v>449</v>
      </c>
      <c r="E4900" s="182" t="s">
        <v>450</v>
      </c>
      <c r="F4900" s="182" t="s">
        <v>450</v>
      </c>
    </row>
    <row r="4901" spans="1:6" x14ac:dyDescent="0.25">
      <c r="A4901" s="182">
        <v>40420490</v>
      </c>
      <c r="B4901" s="182" t="s">
        <v>4954</v>
      </c>
      <c r="C4901" s="182" t="s">
        <v>231</v>
      </c>
      <c r="D4901" s="182" t="s">
        <v>242</v>
      </c>
      <c r="E4901" s="182" t="s">
        <v>243</v>
      </c>
      <c r="F4901" s="182" t="s">
        <v>243</v>
      </c>
    </row>
    <row r="4902" spans="1:6" x14ac:dyDescent="0.25">
      <c r="A4902" s="182">
        <v>40002138</v>
      </c>
      <c r="B4902" s="182" t="s">
        <v>4954</v>
      </c>
      <c r="C4902" s="182" t="s">
        <v>224</v>
      </c>
      <c r="D4902" s="182" t="s">
        <v>249</v>
      </c>
      <c r="E4902" s="182" t="s">
        <v>250</v>
      </c>
      <c r="F4902" s="182" t="s">
        <v>250</v>
      </c>
    </row>
    <row r="4903" spans="1:6" x14ac:dyDescent="0.25">
      <c r="A4903" s="182">
        <v>40001995</v>
      </c>
      <c r="B4903" s="182" t="s">
        <v>4954</v>
      </c>
      <c r="C4903" s="182" t="s">
        <v>224</v>
      </c>
      <c r="D4903" s="182" t="s">
        <v>252</v>
      </c>
      <c r="E4903" s="182" t="s">
        <v>253</v>
      </c>
      <c r="F4903" s="182" t="s">
        <v>253</v>
      </c>
    </row>
    <row r="4904" spans="1:6" x14ac:dyDescent="0.25">
      <c r="A4904" s="182">
        <v>40001980</v>
      </c>
      <c r="B4904" s="182" t="s">
        <v>4954</v>
      </c>
      <c r="C4904" s="182" t="s">
        <v>224</v>
      </c>
      <c r="D4904" s="182" t="s">
        <v>256</v>
      </c>
      <c r="E4904" s="182" t="s">
        <v>257</v>
      </c>
      <c r="F4904" s="182" t="s">
        <v>257</v>
      </c>
    </row>
    <row r="4905" spans="1:6" x14ac:dyDescent="0.25">
      <c r="A4905" s="182">
        <v>40001966</v>
      </c>
      <c r="B4905" s="182" t="s">
        <v>4954</v>
      </c>
      <c r="C4905" s="182" t="s">
        <v>224</v>
      </c>
      <c r="D4905" s="182" t="s">
        <v>368</v>
      </c>
      <c r="E4905" s="182" t="s">
        <v>369</v>
      </c>
      <c r="F4905" s="182" t="s">
        <v>369</v>
      </c>
    </row>
    <row r="4906" spans="1:6" x14ac:dyDescent="0.25">
      <c r="A4906" s="182">
        <v>40009263</v>
      </c>
      <c r="B4906" s="182" t="s">
        <v>4955</v>
      </c>
      <c r="C4906" s="182" t="s">
        <v>224</v>
      </c>
      <c r="D4906" s="182" t="s">
        <v>306</v>
      </c>
      <c r="E4906" s="182" t="s">
        <v>307</v>
      </c>
      <c r="F4906" s="182" t="s">
        <v>307</v>
      </c>
    </row>
    <row r="4907" spans="1:6" x14ac:dyDescent="0.25">
      <c r="A4907" s="182">
        <v>40002675</v>
      </c>
      <c r="B4907" s="182" t="s">
        <v>4956</v>
      </c>
      <c r="C4907" s="182" t="s">
        <v>224</v>
      </c>
      <c r="D4907" s="182" t="s">
        <v>228</v>
      </c>
      <c r="E4907" s="182" t="s">
        <v>229</v>
      </c>
      <c r="F4907" s="182" t="s">
        <v>229</v>
      </c>
    </row>
    <row r="4908" spans="1:6" x14ac:dyDescent="0.25">
      <c r="A4908" s="182">
        <v>40005553</v>
      </c>
      <c r="B4908" s="182" t="s">
        <v>4957</v>
      </c>
      <c r="C4908" s="182" t="s">
        <v>224</v>
      </c>
      <c r="D4908" s="182" t="s">
        <v>342</v>
      </c>
      <c r="E4908" s="182" t="s">
        <v>343</v>
      </c>
      <c r="F4908" s="182" t="s">
        <v>343</v>
      </c>
    </row>
    <row r="4909" spans="1:6" x14ac:dyDescent="0.25">
      <c r="A4909" s="182">
        <v>40002053</v>
      </c>
      <c r="B4909" s="182" t="s">
        <v>4958</v>
      </c>
      <c r="C4909" s="182" t="s">
        <v>224</v>
      </c>
      <c r="D4909" s="182" t="s">
        <v>225</v>
      </c>
      <c r="E4909" s="182" t="s">
        <v>226</v>
      </c>
      <c r="F4909" s="182" t="s">
        <v>226</v>
      </c>
    </row>
    <row r="4910" spans="1:6" x14ac:dyDescent="0.25">
      <c r="A4910" s="182">
        <v>40002206</v>
      </c>
      <c r="B4910" s="182" t="s">
        <v>4959</v>
      </c>
      <c r="C4910" s="182" t="s">
        <v>224</v>
      </c>
      <c r="D4910" s="182" t="s">
        <v>262</v>
      </c>
      <c r="E4910" s="182" t="s">
        <v>263</v>
      </c>
      <c r="F4910" s="182" t="s">
        <v>263</v>
      </c>
    </row>
    <row r="4911" spans="1:6" x14ac:dyDescent="0.25">
      <c r="A4911" s="182">
        <v>40002112</v>
      </c>
      <c r="B4911" s="182" t="s">
        <v>4960</v>
      </c>
      <c r="C4911" s="182" t="s">
        <v>224</v>
      </c>
      <c r="D4911" s="182" t="s">
        <v>225</v>
      </c>
      <c r="E4911" s="182" t="s">
        <v>226</v>
      </c>
      <c r="F4911" s="182" t="s">
        <v>226</v>
      </c>
    </row>
    <row r="4912" spans="1:6" x14ac:dyDescent="0.25">
      <c r="A4912" s="182">
        <v>40002122</v>
      </c>
      <c r="B4912" s="182" t="s">
        <v>4961</v>
      </c>
      <c r="C4912" s="182" t="s">
        <v>224</v>
      </c>
      <c r="D4912" s="182" t="s">
        <v>322</v>
      </c>
      <c r="E4912" s="182" t="s">
        <v>323</v>
      </c>
      <c r="F4912" s="182" t="s">
        <v>323</v>
      </c>
    </row>
    <row r="4913" spans="1:6" x14ac:dyDescent="0.25">
      <c r="A4913" s="182">
        <v>40004341</v>
      </c>
      <c r="B4913" s="182" t="s">
        <v>4962</v>
      </c>
      <c r="C4913" s="182" t="s">
        <v>224</v>
      </c>
      <c r="D4913" s="182" t="s">
        <v>271</v>
      </c>
      <c r="E4913" s="182" t="s">
        <v>272</v>
      </c>
      <c r="F4913" s="182" t="s">
        <v>272</v>
      </c>
    </row>
    <row r="4914" spans="1:6" x14ac:dyDescent="0.25">
      <c r="A4914" s="182">
        <v>40002168</v>
      </c>
      <c r="B4914" s="182" t="s">
        <v>4963</v>
      </c>
      <c r="C4914" s="182" t="s">
        <v>224</v>
      </c>
      <c r="D4914" s="182" t="s">
        <v>404</v>
      </c>
      <c r="E4914" s="182" t="s">
        <v>405</v>
      </c>
      <c r="F4914" s="182" t="s">
        <v>405</v>
      </c>
    </row>
    <row r="4915" spans="1:6" x14ac:dyDescent="0.25">
      <c r="A4915" s="182">
        <v>40003262</v>
      </c>
      <c r="B4915" s="182" t="s">
        <v>4964</v>
      </c>
      <c r="C4915" s="182" t="s">
        <v>224</v>
      </c>
      <c r="D4915" s="182" t="s">
        <v>449</v>
      </c>
      <c r="E4915" s="182" t="s">
        <v>450</v>
      </c>
      <c r="F4915" s="182" t="s">
        <v>450</v>
      </c>
    </row>
    <row r="4916" spans="1:6" x14ac:dyDescent="0.25">
      <c r="A4916" s="182">
        <v>40001196</v>
      </c>
      <c r="B4916" s="182" t="s">
        <v>4965</v>
      </c>
      <c r="C4916" s="182" t="s">
        <v>224</v>
      </c>
      <c r="D4916" s="182" t="s">
        <v>303</v>
      </c>
      <c r="E4916" s="182" t="s">
        <v>304</v>
      </c>
      <c r="F4916" s="182" t="s">
        <v>304</v>
      </c>
    </row>
    <row r="4917" spans="1:6" x14ac:dyDescent="0.25">
      <c r="A4917" s="182">
        <v>40000785</v>
      </c>
      <c r="B4917" s="182" t="s">
        <v>4966</v>
      </c>
      <c r="C4917" s="182" t="s">
        <v>224</v>
      </c>
      <c r="D4917" s="182" t="s">
        <v>271</v>
      </c>
      <c r="E4917" s="182" t="s">
        <v>272</v>
      </c>
      <c r="F4917" s="182" t="s">
        <v>272</v>
      </c>
    </row>
    <row r="4918" spans="1:6" x14ac:dyDescent="0.25">
      <c r="A4918" s="182">
        <v>40004013</v>
      </c>
      <c r="B4918" s="182" t="s">
        <v>4967</v>
      </c>
      <c r="C4918" s="182" t="s">
        <v>224</v>
      </c>
      <c r="D4918" s="182" t="s">
        <v>303</v>
      </c>
      <c r="E4918" s="182" t="s">
        <v>304</v>
      </c>
      <c r="F4918" s="182" t="s">
        <v>304</v>
      </c>
    </row>
    <row r="4919" spans="1:6" x14ac:dyDescent="0.25">
      <c r="A4919" s="182">
        <v>40000224</v>
      </c>
      <c r="B4919" s="182" t="s">
        <v>4968</v>
      </c>
      <c r="C4919" s="182" t="s">
        <v>224</v>
      </c>
      <c r="D4919" s="182" t="s">
        <v>449</v>
      </c>
      <c r="E4919" s="182" t="s">
        <v>450</v>
      </c>
      <c r="F4919" s="182" t="s">
        <v>450</v>
      </c>
    </row>
    <row r="4920" spans="1:6" x14ac:dyDescent="0.25">
      <c r="A4920" s="182">
        <v>40001993</v>
      </c>
      <c r="B4920" s="182" t="s">
        <v>4969</v>
      </c>
      <c r="C4920" s="182" t="s">
        <v>224</v>
      </c>
      <c r="D4920" s="182" t="s">
        <v>265</v>
      </c>
      <c r="E4920" s="182" t="s">
        <v>266</v>
      </c>
      <c r="F4920" s="182" t="s">
        <v>266</v>
      </c>
    </row>
    <row r="4921" spans="1:6" x14ac:dyDescent="0.25">
      <c r="A4921" s="182">
        <v>40001997</v>
      </c>
      <c r="B4921" s="182" t="s">
        <v>4970</v>
      </c>
      <c r="C4921" s="182" t="s">
        <v>224</v>
      </c>
      <c r="D4921" s="182" t="s">
        <v>265</v>
      </c>
      <c r="E4921" s="182" t="s">
        <v>266</v>
      </c>
      <c r="F4921" s="182" t="s">
        <v>266</v>
      </c>
    </row>
    <row r="4922" spans="1:6" x14ac:dyDescent="0.25">
      <c r="A4922" s="182">
        <v>40002000</v>
      </c>
      <c r="B4922" s="182" t="s">
        <v>4971</v>
      </c>
      <c r="C4922" s="182" t="s">
        <v>224</v>
      </c>
      <c r="D4922" s="182" t="s">
        <v>265</v>
      </c>
      <c r="E4922" s="182" t="s">
        <v>266</v>
      </c>
      <c r="F4922" s="182" t="s">
        <v>266</v>
      </c>
    </row>
    <row r="4923" spans="1:6" x14ac:dyDescent="0.25">
      <c r="A4923" s="182">
        <v>40001999</v>
      </c>
      <c r="B4923" s="182" t="s">
        <v>4972</v>
      </c>
      <c r="C4923" s="182" t="s">
        <v>224</v>
      </c>
      <c r="D4923" s="182" t="s">
        <v>265</v>
      </c>
      <c r="E4923" s="182" t="s">
        <v>266</v>
      </c>
      <c r="F4923" s="182" t="s">
        <v>266</v>
      </c>
    </row>
    <row r="4924" spans="1:6" x14ac:dyDescent="0.25">
      <c r="A4924" s="182">
        <v>40003054</v>
      </c>
      <c r="B4924" s="182" t="s">
        <v>4973</v>
      </c>
      <c r="C4924" s="182" t="s">
        <v>224</v>
      </c>
      <c r="D4924" s="182" t="s">
        <v>309</v>
      </c>
      <c r="E4924" s="182" t="s">
        <v>310</v>
      </c>
      <c r="F4924" s="182" t="s">
        <v>310</v>
      </c>
    </row>
    <row r="4925" spans="1:6" x14ac:dyDescent="0.25">
      <c r="A4925" s="182">
        <v>40420098</v>
      </c>
      <c r="B4925" s="182" t="s">
        <v>4974</v>
      </c>
      <c r="C4925" s="182" t="s">
        <v>231</v>
      </c>
      <c r="D4925" s="182" t="s">
        <v>236</v>
      </c>
      <c r="E4925" s="182" t="s">
        <v>237</v>
      </c>
      <c r="F4925" s="182" t="s">
        <v>237</v>
      </c>
    </row>
    <row r="4926" spans="1:6" x14ac:dyDescent="0.25">
      <c r="A4926" s="182">
        <v>40003145</v>
      </c>
      <c r="B4926" s="182" t="s">
        <v>4975</v>
      </c>
      <c r="C4926" s="182" t="s">
        <v>224</v>
      </c>
      <c r="D4926" s="182" t="s">
        <v>252</v>
      </c>
      <c r="E4926" s="182" t="s">
        <v>253</v>
      </c>
      <c r="F4926" s="182" t="s">
        <v>253</v>
      </c>
    </row>
    <row r="4927" spans="1:6" x14ac:dyDescent="0.25">
      <c r="A4927" s="182">
        <v>40002097</v>
      </c>
      <c r="B4927" s="182" t="s">
        <v>4976</v>
      </c>
      <c r="C4927" s="182" t="s">
        <v>224</v>
      </c>
      <c r="D4927" s="182" t="s">
        <v>309</v>
      </c>
      <c r="E4927" s="182" t="s">
        <v>310</v>
      </c>
      <c r="F4927" s="182" t="s">
        <v>310</v>
      </c>
    </row>
    <row r="4928" spans="1:6" x14ac:dyDescent="0.25">
      <c r="A4928" s="182">
        <v>40003534</v>
      </c>
      <c r="B4928" s="182" t="s">
        <v>4977</v>
      </c>
      <c r="C4928" s="182" t="s">
        <v>224</v>
      </c>
      <c r="D4928" s="182" t="s">
        <v>262</v>
      </c>
      <c r="E4928" s="182" t="s">
        <v>263</v>
      </c>
      <c r="F4928" s="182" t="s">
        <v>263</v>
      </c>
    </row>
    <row r="4929" spans="1:6" x14ac:dyDescent="0.25">
      <c r="A4929" s="182">
        <v>40003034</v>
      </c>
      <c r="B4929" s="182" t="s">
        <v>4978</v>
      </c>
      <c r="C4929" s="182" t="s">
        <v>224</v>
      </c>
      <c r="D4929" s="182" t="s">
        <v>271</v>
      </c>
      <c r="E4929" s="182" t="s">
        <v>272</v>
      </c>
      <c r="F4929" s="182" t="s">
        <v>272</v>
      </c>
    </row>
    <row r="4930" spans="1:6" x14ac:dyDescent="0.25">
      <c r="A4930" s="182">
        <v>40421372</v>
      </c>
      <c r="B4930" s="182" t="s">
        <v>4979</v>
      </c>
      <c r="C4930" s="182" t="s">
        <v>231</v>
      </c>
      <c r="D4930" s="182" t="s">
        <v>236</v>
      </c>
      <c r="E4930" s="182" t="s">
        <v>237</v>
      </c>
      <c r="F4930" s="182" t="s">
        <v>237</v>
      </c>
    </row>
    <row r="4931" spans="1:6" x14ac:dyDescent="0.25">
      <c r="A4931" s="182">
        <v>40009636</v>
      </c>
      <c r="B4931" s="182" t="s">
        <v>4980</v>
      </c>
      <c r="C4931" s="182" t="s">
        <v>224</v>
      </c>
      <c r="D4931" s="182" t="s">
        <v>2629</v>
      </c>
      <c r="E4931" s="182" t="s">
        <v>2630</v>
      </c>
      <c r="F4931" s="182" t="s">
        <v>2630</v>
      </c>
    </row>
    <row r="4932" spans="1:6" x14ac:dyDescent="0.25">
      <c r="A4932" s="182">
        <v>40007803</v>
      </c>
      <c r="B4932" s="182" t="s">
        <v>4981</v>
      </c>
      <c r="C4932" s="182" t="s">
        <v>224</v>
      </c>
      <c r="D4932" s="182" t="s">
        <v>2629</v>
      </c>
      <c r="E4932" s="182" t="s">
        <v>2630</v>
      </c>
      <c r="F4932" s="182" t="s">
        <v>2630</v>
      </c>
    </row>
    <row r="4933" spans="1:6" x14ac:dyDescent="0.25">
      <c r="A4933" s="182">
        <v>40001124</v>
      </c>
      <c r="B4933" s="182" t="s">
        <v>4982</v>
      </c>
      <c r="C4933" s="182" t="s">
        <v>224</v>
      </c>
      <c r="D4933" s="182" t="s">
        <v>2629</v>
      </c>
      <c r="E4933" s="182" t="s">
        <v>2630</v>
      </c>
      <c r="F4933" s="182" t="s">
        <v>2630</v>
      </c>
    </row>
    <row r="4934" spans="1:6" x14ac:dyDescent="0.25">
      <c r="A4934" s="182">
        <v>40008646</v>
      </c>
      <c r="B4934" s="182" t="s">
        <v>4983</v>
      </c>
      <c r="C4934" s="182" t="s">
        <v>224</v>
      </c>
      <c r="D4934" s="182" t="s">
        <v>2629</v>
      </c>
      <c r="E4934" s="182" t="s">
        <v>2630</v>
      </c>
      <c r="F4934" s="182" t="s">
        <v>2630</v>
      </c>
    </row>
    <row r="4935" spans="1:6" x14ac:dyDescent="0.25">
      <c r="A4935" s="182">
        <v>40008076</v>
      </c>
      <c r="B4935" s="182" t="s">
        <v>4984</v>
      </c>
      <c r="C4935" s="182" t="s">
        <v>224</v>
      </c>
      <c r="D4935" s="182" t="s">
        <v>333</v>
      </c>
      <c r="E4935" s="182" t="s">
        <v>334</v>
      </c>
      <c r="F4935" s="182" t="s">
        <v>334</v>
      </c>
    </row>
    <row r="4936" spans="1:6" x14ac:dyDescent="0.25">
      <c r="A4936" s="182">
        <v>40421297</v>
      </c>
      <c r="B4936" s="182" t="s">
        <v>4985</v>
      </c>
      <c r="C4936" s="182" t="s">
        <v>231</v>
      </c>
      <c r="D4936" s="182" t="s">
        <v>232</v>
      </c>
      <c r="E4936" s="182" t="s">
        <v>233</v>
      </c>
      <c r="F4936" s="182" t="s">
        <v>233</v>
      </c>
    </row>
    <row r="4937" spans="1:6" x14ac:dyDescent="0.25">
      <c r="A4937" s="182">
        <v>40000088</v>
      </c>
      <c r="B4937" s="182" t="s">
        <v>4986</v>
      </c>
      <c r="C4937" s="182" t="s">
        <v>224</v>
      </c>
      <c r="D4937" s="182" t="s">
        <v>342</v>
      </c>
      <c r="E4937" s="182" t="s">
        <v>343</v>
      </c>
      <c r="F4937" s="182" t="s">
        <v>343</v>
      </c>
    </row>
    <row r="4938" spans="1:6" x14ac:dyDescent="0.25">
      <c r="A4938" s="182">
        <v>40000056</v>
      </c>
      <c r="B4938" s="182" t="s">
        <v>4987</v>
      </c>
      <c r="C4938" s="182" t="s">
        <v>224</v>
      </c>
      <c r="D4938" s="182" t="s">
        <v>342</v>
      </c>
      <c r="E4938" s="182" t="s">
        <v>343</v>
      </c>
      <c r="F4938" s="182" t="s">
        <v>343</v>
      </c>
    </row>
    <row r="4939" spans="1:6" x14ac:dyDescent="0.25">
      <c r="A4939" s="182">
        <v>40009664</v>
      </c>
      <c r="B4939" s="182" t="s">
        <v>4988</v>
      </c>
      <c r="C4939" s="182" t="s">
        <v>224</v>
      </c>
      <c r="D4939" s="182" t="s">
        <v>309</v>
      </c>
      <c r="E4939" s="182" t="s">
        <v>310</v>
      </c>
      <c r="F4939" s="182" t="s">
        <v>310</v>
      </c>
    </row>
    <row r="4940" spans="1:6" x14ac:dyDescent="0.25">
      <c r="A4940" s="182">
        <v>40007423</v>
      </c>
      <c r="B4940" s="182" t="s">
        <v>4989</v>
      </c>
      <c r="C4940" s="182" t="s">
        <v>224</v>
      </c>
      <c r="D4940" s="182" t="s">
        <v>322</v>
      </c>
      <c r="E4940" s="182" t="s">
        <v>323</v>
      </c>
      <c r="F4940" s="182" t="s">
        <v>323</v>
      </c>
    </row>
    <row r="4941" spans="1:6" x14ac:dyDescent="0.25">
      <c r="A4941" s="182">
        <v>40006937</v>
      </c>
      <c r="B4941" s="182" t="s">
        <v>4990</v>
      </c>
      <c r="C4941" s="182" t="s">
        <v>224</v>
      </c>
      <c r="D4941" s="182" t="s">
        <v>225</v>
      </c>
      <c r="E4941" s="182" t="s">
        <v>226</v>
      </c>
      <c r="F4941" s="182" t="s">
        <v>226</v>
      </c>
    </row>
    <row r="4942" spans="1:6" x14ac:dyDescent="0.25">
      <c r="A4942" s="182">
        <v>40006284</v>
      </c>
      <c r="B4942" s="182" t="s">
        <v>4991</v>
      </c>
      <c r="C4942" s="182" t="s">
        <v>224</v>
      </c>
      <c r="D4942" s="182" t="s">
        <v>376</v>
      </c>
      <c r="E4942" s="182" t="s">
        <v>377</v>
      </c>
      <c r="F4942" s="182" t="s">
        <v>377</v>
      </c>
    </row>
    <row r="4943" spans="1:6" x14ac:dyDescent="0.25">
      <c r="A4943" s="182">
        <v>40424230</v>
      </c>
      <c r="B4943" s="182" t="s">
        <v>4992</v>
      </c>
      <c r="C4943" s="182" t="s">
        <v>231</v>
      </c>
      <c r="D4943" s="182" t="s">
        <v>285</v>
      </c>
      <c r="E4943" s="182" t="s">
        <v>286</v>
      </c>
      <c r="F4943" s="182" t="s">
        <v>286</v>
      </c>
    </row>
    <row r="4944" spans="1:6" x14ac:dyDescent="0.25">
      <c r="A4944" s="182">
        <v>40006869</v>
      </c>
      <c r="B4944" s="182" t="s">
        <v>4993</v>
      </c>
      <c r="C4944" s="182" t="s">
        <v>224</v>
      </c>
      <c r="D4944" s="182" t="s">
        <v>309</v>
      </c>
      <c r="E4944" s="182" t="s">
        <v>310</v>
      </c>
      <c r="F4944" s="182" t="s">
        <v>310</v>
      </c>
    </row>
    <row r="4945" spans="1:6" x14ac:dyDescent="0.25">
      <c r="A4945" s="182">
        <v>40007832</v>
      </c>
      <c r="B4945" s="182" t="s">
        <v>4994</v>
      </c>
      <c r="C4945" s="182" t="s">
        <v>224</v>
      </c>
      <c r="D4945" s="182" t="s">
        <v>249</v>
      </c>
      <c r="E4945" s="182" t="s">
        <v>250</v>
      </c>
      <c r="F4945" s="182" t="s">
        <v>250</v>
      </c>
    </row>
    <row r="4946" spans="1:6" x14ac:dyDescent="0.25">
      <c r="A4946" s="182">
        <v>40008385</v>
      </c>
      <c r="B4946" s="182" t="s">
        <v>4995</v>
      </c>
      <c r="C4946" s="182" t="s">
        <v>224</v>
      </c>
      <c r="D4946" s="182" t="s">
        <v>569</v>
      </c>
      <c r="E4946" s="182" t="s">
        <v>570</v>
      </c>
      <c r="F4946" s="182" t="s">
        <v>570</v>
      </c>
    </row>
    <row r="4947" spans="1:6" x14ac:dyDescent="0.25">
      <c r="A4947" s="182">
        <v>40420309</v>
      </c>
      <c r="B4947" s="182" t="s">
        <v>4996</v>
      </c>
      <c r="C4947" s="182" t="s">
        <v>231</v>
      </c>
      <c r="D4947" s="182" t="s">
        <v>236</v>
      </c>
      <c r="E4947" s="182" t="s">
        <v>237</v>
      </c>
      <c r="F4947" s="182" t="s">
        <v>237</v>
      </c>
    </row>
    <row r="4948" spans="1:6" x14ac:dyDescent="0.25">
      <c r="A4948" s="182">
        <v>40005398</v>
      </c>
      <c r="B4948" s="182" t="s">
        <v>4997</v>
      </c>
      <c r="C4948" s="182" t="s">
        <v>224</v>
      </c>
      <c r="D4948" s="182" t="s">
        <v>249</v>
      </c>
      <c r="E4948" s="182" t="s">
        <v>250</v>
      </c>
      <c r="F4948" s="182" t="s">
        <v>250</v>
      </c>
    </row>
    <row r="4949" spans="1:6" x14ac:dyDescent="0.25">
      <c r="A4949" s="182">
        <v>40007465</v>
      </c>
      <c r="B4949" s="182" t="s">
        <v>4998</v>
      </c>
      <c r="C4949" s="182" t="s">
        <v>224</v>
      </c>
      <c r="D4949" s="182" t="s">
        <v>268</v>
      </c>
      <c r="E4949" s="182" t="s">
        <v>269</v>
      </c>
      <c r="F4949" s="182" t="s">
        <v>269</v>
      </c>
    </row>
    <row r="4950" spans="1:6" x14ac:dyDescent="0.25">
      <c r="A4950" s="182">
        <v>40008387</v>
      </c>
      <c r="B4950" s="182" t="s">
        <v>4999</v>
      </c>
      <c r="C4950" s="182" t="s">
        <v>224</v>
      </c>
      <c r="D4950" s="182" t="s">
        <v>306</v>
      </c>
      <c r="E4950" s="182" t="s">
        <v>307</v>
      </c>
      <c r="F4950" s="182" t="s">
        <v>307</v>
      </c>
    </row>
    <row r="4951" spans="1:6" x14ac:dyDescent="0.25">
      <c r="A4951" s="182">
        <v>40006931</v>
      </c>
      <c r="B4951" s="182" t="s">
        <v>5000</v>
      </c>
      <c r="C4951" s="182" t="s">
        <v>224</v>
      </c>
      <c r="D4951" s="182" t="s">
        <v>333</v>
      </c>
      <c r="E4951" s="182" t="s">
        <v>334</v>
      </c>
      <c r="F4951" s="182" t="s">
        <v>334</v>
      </c>
    </row>
    <row r="4952" spans="1:6" x14ac:dyDescent="0.25">
      <c r="A4952" s="182">
        <v>40005878</v>
      </c>
      <c r="B4952" s="182" t="s">
        <v>5001</v>
      </c>
      <c r="C4952" s="182" t="s">
        <v>224</v>
      </c>
      <c r="D4952" s="182" t="s">
        <v>368</v>
      </c>
      <c r="E4952" s="182" t="s">
        <v>369</v>
      </c>
      <c r="F4952" s="182" t="s">
        <v>369</v>
      </c>
    </row>
    <row r="4953" spans="1:6" x14ac:dyDescent="0.25">
      <c r="A4953" s="182">
        <v>40004277</v>
      </c>
      <c r="B4953" s="182" t="s">
        <v>5002</v>
      </c>
      <c r="C4953" s="182" t="s">
        <v>224</v>
      </c>
      <c r="D4953" s="182" t="s">
        <v>265</v>
      </c>
      <c r="E4953" s="182" t="s">
        <v>266</v>
      </c>
      <c r="F4953" s="182" t="s">
        <v>266</v>
      </c>
    </row>
    <row r="4954" spans="1:6" x14ac:dyDescent="0.25">
      <c r="A4954" s="182">
        <v>40001653</v>
      </c>
      <c r="B4954" s="182" t="s">
        <v>5003</v>
      </c>
      <c r="C4954" s="182" t="s">
        <v>224</v>
      </c>
      <c r="D4954" s="182" t="s">
        <v>306</v>
      </c>
      <c r="E4954" s="182" t="s">
        <v>307</v>
      </c>
      <c r="F4954" s="182" t="s">
        <v>307</v>
      </c>
    </row>
    <row r="4955" spans="1:6" x14ac:dyDescent="0.25">
      <c r="A4955" s="182">
        <v>40007107</v>
      </c>
      <c r="B4955" s="182" t="s">
        <v>5004</v>
      </c>
      <c r="C4955" s="182" t="s">
        <v>224</v>
      </c>
      <c r="D4955" s="182" t="s">
        <v>309</v>
      </c>
      <c r="E4955" s="182" t="s">
        <v>310</v>
      </c>
      <c r="F4955" s="182" t="s">
        <v>310</v>
      </c>
    </row>
    <row r="4956" spans="1:6" x14ac:dyDescent="0.25">
      <c r="A4956" s="182">
        <v>40003009</v>
      </c>
      <c r="B4956" s="182" t="s">
        <v>5005</v>
      </c>
      <c r="C4956" s="182" t="s">
        <v>224</v>
      </c>
      <c r="D4956" s="182" t="s">
        <v>404</v>
      </c>
      <c r="E4956" s="182" t="s">
        <v>405</v>
      </c>
      <c r="F4956" s="182" t="s">
        <v>405</v>
      </c>
    </row>
    <row r="4957" spans="1:6" x14ac:dyDescent="0.25">
      <c r="A4957" s="182">
        <v>40003677</v>
      </c>
      <c r="B4957" s="182" t="s">
        <v>5006</v>
      </c>
      <c r="C4957" s="182" t="s">
        <v>224</v>
      </c>
      <c r="D4957" s="182" t="s">
        <v>322</v>
      </c>
      <c r="E4957" s="182" t="s">
        <v>323</v>
      </c>
      <c r="F4957" s="182" t="s">
        <v>323</v>
      </c>
    </row>
    <row r="4958" spans="1:6" x14ac:dyDescent="0.25">
      <c r="A4958" s="182">
        <v>40421074</v>
      </c>
      <c r="B4958" s="182" t="s">
        <v>5007</v>
      </c>
      <c r="C4958" s="182" t="s">
        <v>231</v>
      </c>
      <c r="D4958" s="182" t="s">
        <v>232</v>
      </c>
      <c r="E4958" s="182" t="s">
        <v>233</v>
      </c>
      <c r="F4958" s="182" t="s">
        <v>233</v>
      </c>
    </row>
    <row r="4959" spans="1:6" x14ac:dyDescent="0.25">
      <c r="A4959" s="182">
        <v>40008894</v>
      </c>
      <c r="B4959" s="182" t="s">
        <v>5008</v>
      </c>
      <c r="C4959" s="182" t="s">
        <v>224</v>
      </c>
      <c r="D4959" s="182" t="s">
        <v>228</v>
      </c>
      <c r="E4959" s="182" t="s">
        <v>229</v>
      </c>
      <c r="F4959" s="182" t="s">
        <v>229</v>
      </c>
    </row>
    <row r="4960" spans="1:6" x14ac:dyDescent="0.25">
      <c r="A4960" s="182">
        <v>40003476</v>
      </c>
      <c r="B4960" s="182" t="s">
        <v>5009</v>
      </c>
      <c r="C4960" s="182" t="s">
        <v>224</v>
      </c>
      <c r="D4960" s="182" t="s">
        <v>228</v>
      </c>
      <c r="E4960" s="182" t="s">
        <v>229</v>
      </c>
      <c r="F4960" s="182" t="s">
        <v>229</v>
      </c>
    </row>
    <row r="4961" spans="1:6" x14ac:dyDescent="0.25">
      <c r="A4961" s="182">
        <v>40002559</v>
      </c>
      <c r="B4961" s="182" t="s">
        <v>5010</v>
      </c>
      <c r="C4961" s="182" t="s">
        <v>224</v>
      </c>
      <c r="D4961" s="182" t="s">
        <v>265</v>
      </c>
      <c r="E4961" s="182" t="s">
        <v>266</v>
      </c>
      <c r="F4961" s="182" t="s">
        <v>266</v>
      </c>
    </row>
    <row r="4962" spans="1:6" x14ac:dyDescent="0.25">
      <c r="A4962" s="182">
        <v>40007773</v>
      </c>
      <c r="B4962" s="182" t="s">
        <v>5011</v>
      </c>
      <c r="C4962" s="182" t="s">
        <v>224</v>
      </c>
      <c r="D4962" s="182" t="s">
        <v>333</v>
      </c>
      <c r="E4962" s="182" t="s">
        <v>334</v>
      </c>
      <c r="F4962" s="182" t="s">
        <v>334</v>
      </c>
    </row>
    <row r="4963" spans="1:6" x14ac:dyDescent="0.25">
      <c r="A4963" s="182">
        <v>40007808</v>
      </c>
      <c r="B4963" s="182" t="s">
        <v>5012</v>
      </c>
      <c r="C4963" s="182" t="s">
        <v>224</v>
      </c>
      <c r="D4963" s="182" t="s">
        <v>249</v>
      </c>
      <c r="E4963" s="182" t="s">
        <v>250</v>
      </c>
      <c r="F4963" s="182" t="s">
        <v>250</v>
      </c>
    </row>
    <row r="4964" spans="1:6" x14ac:dyDescent="0.25">
      <c r="A4964" s="182">
        <v>40001453</v>
      </c>
      <c r="B4964" s="182" t="s">
        <v>5013</v>
      </c>
      <c r="C4964" s="182" t="s">
        <v>224</v>
      </c>
      <c r="D4964" s="182" t="s">
        <v>225</v>
      </c>
      <c r="E4964" s="182" t="s">
        <v>226</v>
      </c>
      <c r="F4964" s="182" t="s">
        <v>226</v>
      </c>
    </row>
    <row r="4965" spans="1:6" x14ac:dyDescent="0.25">
      <c r="A4965" s="182">
        <v>40009324</v>
      </c>
      <c r="B4965" s="182" t="s">
        <v>5014</v>
      </c>
      <c r="C4965" s="182" t="s">
        <v>224</v>
      </c>
      <c r="D4965" s="182" t="s">
        <v>249</v>
      </c>
      <c r="E4965" s="182" t="s">
        <v>250</v>
      </c>
      <c r="F4965" s="182" t="s">
        <v>250</v>
      </c>
    </row>
    <row r="4966" spans="1:6" x14ac:dyDescent="0.25">
      <c r="A4966" s="182">
        <v>40009159</v>
      </c>
      <c r="B4966" s="182" t="s">
        <v>5015</v>
      </c>
      <c r="C4966" s="182" t="s">
        <v>224</v>
      </c>
      <c r="D4966" s="182" t="s">
        <v>306</v>
      </c>
      <c r="E4966" s="182" t="s">
        <v>307</v>
      </c>
      <c r="F4966" s="182" t="s">
        <v>307</v>
      </c>
    </row>
    <row r="4967" spans="1:6" x14ac:dyDescent="0.25">
      <c r="A4967" s="182">
        <v>40008486</v>
      </c>
      <c r="B4967" s="182" t="s">
        <v>5015</v>
      </c>
      <c r="C4967" s="182" t="s">
        <v>224</v>
      </c>
      <c r="D4967" s="182" t="s">
        <v>256</v>
      </c>
      <c r="E4967" s="182" t="s">
        <v>257</v>
      </c>
      <c r="F4967" s="182" t="s">
        <v>257</v>
      </c>
    </row>
    <row r="4968" spans="1:6" x14ac:dyDescent="0.25">
      <c r="A4968" s="182">
        <v>40007485</v>
      </c>
      <c r="B4968" s="182" t="s">
        <v>5015</v>
      </c>
      <c r="C4968" s="182" t="s">
        <v>224</v>
      </c>
      <c r="D4968" s="182" t="s">
        <v>306</v>
      </c>
      <c r="E4968" s="182" t="s">
        <v>307</v>
      </c>
      <c r="F4968" s="182" t="s">
        <v>307</v>
      </c>
    </row>
    <row r="4969" spans="1:6" x14ac:dyDescent="0.25">
      <c r="A4969" s="182">
        <v>40009867</v>
      </c>
      <c r="B4969" s="182" t="s">
        <v>5016</v>
      </c>
      <c r="C4969" s="182" t="s">
        <v>224</v>
      </c>
      <c r="D4969" s="182" t="s">
        <v>228</v>
      </c>
      <c r="E4969" s="182" t="s">
        <v>229</v>
      </c>
      <c r="F4969" s="182" t="s">
        <v>229</v>
      </c>
    </row>
    <row r="4970" spans="1:6" x14ac:dyDescent="0.25">
      <c r="A4970" s="182">
        <v>40007885</v>
      </c>
      <c r="B4970" s="182" t="s">
        <v>5017</v>
      </c>
      <c r="C4970" s="182" t="s">
        <v>224</v>
      </c>
      <c r="D4970" s="182" t="s">
        <v>279</v>
      </c>
      <c r="E4970" s="182" t="s">
        <v>280</v>
      </c>
      <c r="F4970" s="182" t="s">
        <v>280</v>
      </c>
    </row>
    <row r="4971" spans="1:6" x14ac:dyDescent="0.25">
      <c r="A4971" s="182">
        <v>40421378</v>
      </c>
      <c r="B4971" s="182" t="s">
        <v>5018</v>
      </c>
      <c r="C4971" s="182" t="s">
        <v>231</v>
      </c>
      <c r="D4971" s="182" t="s">
        <v>242</v>
      </c>
      <c r="E4971" s="182" t="s">
        <v>243</v>
      </c>
      <c r="F4971" s="182" t="s">
        <v>243</v>
      </c>
    </row>
    <row r="4972" spans="1:6" x14ac:dyDescent="0.25">
      <c r="A4972" s="182">
        <v>40008374</v>
      </c>
      <c r="B4972" s="182" t="s">
        <v>5019</v>
      </c>
      <c r="C4972" s="182" t="s">
        <v>224</v>
      </c>
      <c r="D4972" s="182" t="s">
        <v>309</v>
      </c>
      <c r="E4972" s="182" t="s">
        <v>310</v>
      </c>
      <c r="F4972" s="182" t="s">
        <v>310</v>
      </c>
    </row>
    <row r="4973" spans="1:6" x14ac:dyDescent="0.25">
      <c r="A4973" s="182">
        <v>40424366</v>
      </c>
      <c r="B4973" s="182" t="s">
        <v>5020</v>
      </c>
      <c r="C4973" s="182" t="s">
        <v>231</v>
      </c>
      <c r="D4973" s="182" t="s">
        <v>242</v>
      </c>
      <c r="E4973" s="182" t="s">
        <v>243</v>
      </c>
      <c r="F4973" s="182" t="s">
        <v>243</v>
      </c>
    </row>
    <row r="4974" spans="1:6" x14ac:dyDescent="0.25">
      <c r="A4974" s="182">
        <v>40003924</v>
      </c>
      <c r="B4974" s="182" t="s">
        <v>5021</v>
      </c>
      <c r="C4974" s="182" t="s">
        <v>224</v>
      </c>
      <c r="D4974" s="182" t="s">
        <v>277</v>
      </c>
      <c r="E4974" s="182" t="s">
        <v>278</v>
      </c>
      <c r="F4974" s="182" t="s">
        <v>278</v>
      </c>
    </row>
    <row r="4975" spans="1:6" x14ac:dyDescent="0.25">
      <c r="A4975" s="182">
        <v>40420726</v>
      </c>
      <c r="B4975" s="182" t="s">
        <v>5022</v>
      </c>
      <c r="C4975" s="182" t="s">
        <v>231</v>
      </c>
      <c r="D4975" s="182" t="s">
        <v>232</v>
      </c>
      <c r="E4975" s="182" t="s">
        <v>233</v>
      </c>
      <c r="F4975" s="182" t="s">
        <v>233</v>
      </c>
    </row>
    <row r="4976" spans="1:6" x14ac:dyDescent="0.25">
      <c r="A4976" s="182">
        <v>40424362</v>
      </c>
      <c r="B4976" s="182" t="s">
        <v>5023</v>
      </c>
      <c r="C4976" s="182" t="s">
        <v>231</v>
      </c>
      <c r="D4976" s="182" t="s">
        <v>285</v>
      </c>
      <c r="E4976" s="182" t="s">
        <v>286</v>
      </c>
      <c r="F4976" s="182" t="s">
        <v>286</v>
      </c>
    </row>
    <row r="4977" spans="1:6" x14ac:dyDescent="0.25">
      <c r="A4977" s="182">
        <v>40001846</v>
      </c>
      <c r="B4977" s="182" t="s">
        <v>5024</v>
      </c>
      <c r="C4977" s="182" t="s">
        <v>224</v>
      </c>
      <c r="D4977" s="182" t="s">
        <v>225</v>
      </c>
      <c r="E4977" s="182" t="s">
        <v>226</v>
      </c>
      <c r="F4977" s="182" t="s">
        <v>226</v>
      </c>
    </row>
    <row r="4978" spans="1:6" x14ac:dyDescent="0.25">
      <c r="A4978" s="182">
        <v>40003108</v>
      </c>
      <c r="B4978" s="182" t="s">
        <v>5025</v>
      </c>
      <c r="C4978" s="182" t="s">
        <v>224</v>
      </c>
      <c r="D4978" s="182" t="s">
        <v>322</v>
      </c>
      <c r="E4978" s="182" t="s">
        <v>323</v>
      </c>
      <c r="F4978" s="182" t="s">
        <v>323</v>
      </c>
    </row>
    <row r="4979" spans="1:6" x14ac:dyDescent="0.25">
      <c r="A4979" s="182">
        <v>40002334</v>
      </c>
      <c r="B4979" s="182" t="s">
        <v>5026</v>
      </c>
      <c r="C4979" s="182" t="s">
        <v>224</v>
      </c>
      <c r="D4979" s="182" t="s">
        <v>265</v>
      </c>
      <c r="E4979" s="182" t="s">
        <v>266</v>
      </c>
      <c r="F4979" s="182" t="s">
        <v>266</v>
      </c>
    </row>
    <row r="4980" spans="1:6" x14ac:dyDescent="0.25">
      <c r="A4980" s="182">
        <v>40002621</v>
      </c>
      <c r="B4980" s="182" t="s">
        <v>5027</v>
      </c>
      <c r="C4980" s="182" t="s">
        <v>224</v>
      </c>
      <c r="D4980" s="182" t="s">
        <v>228</v>
      </c>
      <c r="E4980" s="182" t="s">
        <v>229</v>
      </c>
      <c r="F4980" s="182" t="s">
        <v>229</v>
      </c>
    </row>
    <row r="4981" spans="1:6" x14ac:dyDescent="0.25">
      <c r="A4981" s="182">
        <v>40003703</v>
      </c>
      <c r="B4981" s="182" t="s">
        <v>5028</v>
      </c>
      <c r="C4981" s="182" t="s">
        <v>224</v>
      </c>
      <c r="D4981" s="182" t="s">
        <v>322</v>
      </c>
      <c r="E4981" s="182" t="s">
        <v>323</v>
      </c>
      <c r="F4981" s="182" t="s">
        <v>323</v>
      </c>
    </row>
    <row r="4982" spans="1:6" x14ac:dyDescent="0.25">
      <c r="A4982" s="182">
        <v>40006765</v>
      </c>
      <c r="B4982" s="182" t="s">
        <v>5029</v>
      </c>
      <c r="C4982" s="182" t="s">
        <v>224</v>
      </c>
      <c r="D4982" s="182" t="s">
        <v>306</v>
      </c>
      <c r="E4982" s="182" t="s">
        <v>307</v>
      </c>
      <c r="F4982" s="182" t="s">
        <v>307</v>
      </c>
    </row>
    <row r="4983" spans="1:6" x14ac:dyDescent="0.25">
      <c r="A4983" s="182">
        <v>40001243</v>
      </c>
      <c r="B4983" s="182" t="s">
        <v>5030</v>
      </c>
      <c r="C4983" s="182" t="s">
        <v>224</v>
      </c>
      <c r="D4983" s="182" t="s">
        <v>249</v>
      </c>
      <c r="E4983" s="182" t="s">
        <v>250</v>
      </c>
      <c r="F4983" s="182" t="s">
        <v>250</v>
      </c>
    </row>
    <row r="4984" spans="1:6" x14ac:dyDescent="0.25">
      <c r="A4984" s="182">
        <v>40005864</v>
      </c>
      <c r="B4984" s="182" t="s">
        <v>5031</v>
      </c>
      <c r="C4984" s="182" t="s">
        <v>224</v>
      </c>
      <c r="D4984" s="182" t="s">
        <v>309</v>
      </c>
      <c r="E4984" s="182" t="s">
        <v>310</v>
      </c>
      <c r="F4984" s="182" t="s">
        <v>310</v>
      </c>
    </row>
    <row r="4985" spans="1:6" x14ac:dyDescent="0.25">
      <c r="A4985" s="182">
        <v>40421072</v>
      </c>
      <c r="B4985" s="182" t="s">
        <v>5032</v>
      </c>
      <c r="C4985" s="182" t="s">
        <v>231</v>
      </c>
      <c r="D4985" s="182" t="s">
        <v>236</v>
      </c>
      <c r="E4985" s="182" t="s">
        <v>237</v>
      </c>
      <c r="F4985" s="182" t="s">
        <v>237</v>
      </c>
    </row>
    <row r="4986" spans="1:6" x14ac:dyDescent="0.25">
      <c r="A4986" s="182">
        <v>40006349</v>
      </c>
      <c r="B4986" s="182" t="s">
        <v>5033</v>
      </c>
      <c r="C4986" s="182" t="s">
        <v>224</v>
      </c>
      <c r="D4986" s="182" t="s">
        <v>265</v>
      </c>
      <c r="E4986" s="182" t="s">
        <v>266</v>
      </c>
      <c r="F4986" s="182" t="s">
        <v>266</v>
      </c>
    </row>
    <row r="4987" spans="1:6" x14ac:dyDescent="0.25">
      <c r="A4987" s="182">
        <v>40005853</v>
      </c>
      <c r="B4987" s="182" t="s">
        <v>5034</v>
      </c>
      <c r="C4987" s="182" t="s">
        <v>224</v>
      </c>
      <c r="D4987" s="182" t="s">
        <v>309</v>
      </c>
      <c r="E4987" s="182" t="s">
        <v>310</v>
      </c>
      <c r="F4987" s="182" t="s">
        <v>310</v>
      </c>
    </row>
    <row r="4988" spans="1:6" x14ac:dyDescent="0.25">
      <c r="A4988" s="182">
        <v>40008612</v>
      </c>
      <c r="B4988" s="182" t="s">
        <v>5035</v>
      </c>
      <c r="C4988" s="182" t="s">
        <v>224</v>
      </c>
      <c r="D4988" s="182" t="s">
        <v>306</v>
      </c>
      <c r="E4988" s="182" t="s">
        <v>307</v>
      </c>
      <c r="F4988" s="182" t="s">
        <v>307</v>
      </c>
    </row>
    <row r="4989" spans="1:6" x14ac:dyDescent="0.25">
      <c r="A4989" s="182">
        <v>40004327</v>
      </c>
      <c r="B4989" s="182" t="s">
        <v>5036</v>
      </c>
      <c r="C4989" s="182" t="s">
        <v>224</v>
      </c>
      <c r="D4989" s="182" t="s">
        <v>306</v>
      </c>
      <c r="E4989" s="182" t="s">
        <v>307</v>
      </c>
      <c r="F4989" s="182" t="s">
        <v>307</v>
      </c>
    </row>
    <row r="4990" spans="1:6" x14ac:dyDescent="0.25">
      <c r="A4990" s="182">
        <v>40002099</v>
      </c>
      <c r="B4990" s="182" t="s">
        <v>5036</v>
      </c>
      <c r="C4990" s="182" t="s">
        <v>224</v>
      </c>
      <c r="D4990" s="182" t="s">
        <v>265</v>
      </c>
      <c r="E4990" s="182" t="s">
        <v>266</v>
      </c>
      <c r="F4990" s="182" t="s">
        <v>266</v>
      </c>
    </row>
    <row r="4991" spans="1:6" x14ac:dyDescent="0.25">
      <c r="A4991" s="182">
        <v>40001586</v>
      </c>
      <c r="B4991" s="182" t="s">
        <v>5037</v>
      </c>
      <c r="C4991" s="182" t="s">
        <v>224</v>
      </c>
      <c r="D4991" s="182" t="s">
        <v>309</v>
      </c>
      <c r="E4991" s="182" t="s">
        <v>310</v>
      </c>
      <c r="F4991" s="182" t="s">
        <v>310</v>
      </c>
    </row>
    <row r="4992" spans="1:6" x14ac:dyDescent="0.25">
      <c r="A4992" s="182">
        <v>40001485</v>
      </c>
      <c r="B4992" s="182" t="s">
        <v>5038</v>
      </c>
      <c r="C4992" s="182" t="s">
        <v>224</v>
      </c>
      <c r="D4992" s="182" t="s">
        <v>268</v>
      </c>
      <c r="E4992" s="182" t="s">
        <v>269</v>
      </c>
      <c r="F4992" s="182" t="s">
        <v>269</v>
      </c>
    </row>
    <row r="4993" spans="1:6" x14ac:dyDescent="0.25">
      <c r="A4993" s="182">
        <v>40003340</v>
      </c>
      <c r="B4993" s="182" t="s">
        <v>5039</v>
      </c>
      <c r="C4993" s="182" t="s">
        <v>224</v>
      </c>
      <c r="D4993" s="182" t="s">
        <v>306</v>
      </c>
      <c r="E4993" s="182" t="s">
        <v>307</v>
      </c>
      <c r="F4993" s="182" t="s">
        <v>307</v>
      </c>
    </row>
    <row r="4994" spans="1:6" x14ac:dyDescent="0.25">
      <c r="A4994" s="182">
        <v>40003636</v>
      </c>
      <c r="B4994" s="182" t="s">
        <v>5040</v>
      </c>
      <c r="C4994" s="182" t="s">
        <v>224</v>
      </c>
      <c r="D4994" s="182" t="s">
        <v>252</v>
      </c>
      <c r="E4994" s="182" t="s">
        <v>253</v>
      </c>
      <c r="F4994" s="182" t="s">
        <v>253</v>
      </c>
    </row>
    <row r="4995" spans="1:6" x14ac:dyDescent="0.25">
      <c r="A4995" s="182">
        <v>40008213</v>
      </c>
      <c r="B4995" s="182" t="s">
        <v>5041</v>
      </c>
      <c r="C4995" s="182" t="s">
        <v>224</v>
      </c>
      <c r="D4995" s="182" t="s">
        <v>256</v>
      </c>
      <c r="E4995" s="182" t="s">
        <v>257</v>
      </c>
      <c r="F4995" s="182" t="s">
        <v>257</v>
      </c>
    </row>
    <row r="4996" spans="1:6" x14ac:dyDescent="0.25">
      <c r="A4996" s="182">
        <v>40007668</v>
      </c>
      <c r="B4996" s="182" t="s">
        <v>5042</v>
      </c>
      <c r="C4996" s="182" t="s">
        <v>224</v>
      </c>
      <c r="D4996" s="182" t="s">
        <v>333</v>
      </c>
      <c r="E4996" s="182" t="s">
        <v>334</v>
      </c>
      <c r="F4996" s="182" t="s">
        <v>334</v>
      </c>
    </row>
    <row r="4997" spans="1:6" x14ac:dyDescent="0.25">
      <c r="A4997" s="182">
        <v>40007818</v>
      </c>
      <c r="B4997" s="182" t="s">
        <v>5043</v>
      </c>
      <c r="C4997" s="182" t="s">
        <v>224</v>
      </c>
      <c r="D4997" s="182" t="s">
        <v>291</v>
      </c>
      <c r="E4997" s="182" t="s">
        <v>292</v>
      </c>
      <c r="F4997" s="182" t="s">
        <v>292</v>
      </c>
    </row>
    <row r="4998" spans="1:6" x14ac:dyDescent="0.25">
      <c r="A4998" s="182">
        <v>40007982</v>
      </c>
      <c r="B4998" s="182" t="s">
        <v>5044</v>
      </c>
      <c r="C4998" s="182" t="s">
        <v>224</v>
      </c>
      <c r="D4998" s="182" t="s">
        <v>277</v>
      </c>
      <c r="E4998" s="182" t="s">
        <v>278</v>
      </c>
      <c r="F4998" s="182" t="s">
        <v>278</v>
      </c>
    </row>
    <row r="4999" spans="1:6" x14ac:dyDescent="0.25">
      <c r="A4999" s="182">
        <v>40002387</v>
      </c>
      <c r="B4999" s="182" t="s">
        <v>5045</v>
      </c>
      <c r="C4999" s="182" t="s">
        <v>224</v>
      </c>
      <c r="D4999" s="182" t="s">
        <v>333</v>
      </c>
      <c r="E4999" s="182" t="s">
        <v>334</v>
      </c>
      <c r="F4999" s="182" t="s">
        <v>334</v>
      </c>
    </row>
    <row r="5000" spans="1:6" x14ac:dyDescent="0.25">
      <c r="A5000" s="182">
        <v>40007788</v>
      </c>
      <c r="B5000" s="182" t="s">
        <v>5046</v>
      </c>
      <c r="C5000" s="182" t="s">
        <v>224</v>
      </c>
      <c r="D5000" s="182" t="s">
        <v>265</v>
      </c>
      <c r="E5000" s="182" t="s">
        <v>266</v>
      </c>
      <c r="F5000" s="182" t="s">
        <v>266</v>
      </c>
    </row>
    <row r="5001" spans="1:6" x14ac:dyDescent="0.25">
      <c r="A5001" s="182">
        <v>40001921</v>
      </c>
      <c r="B5001" s="182" t="s">
        <v>5047</v>
      </c>
      <c r="C5001" s="182" t="s">
        <v>224</v>
      </c>
      <c r="D5001" s="182" t="s">
        <v>333</v>
      </c>
      <c r="E5001" s="182" t="s">
        <v>334</v>
      </c>
      <c r="F5001" s="182" t="s">
        <v>334</v>
      </c>
    </row>
    <row r="5002" spans="1:6" x14ac:dyDescent="0.25">
      <c r="A5002" s="182">
        <v>40004330</v>
      </c>
      <c r="B5002" s="182" t="s">
        <v>5048</v>
      </c>
      <c r="C5002" s="182" t="s">
        <v>224</v>
      </c>
      <c r="D5002" s="182" t="s">
        <v>306</v>
      </c>
      <c r="E5002" s="182" t="s">
        <v>307</v>
      </c>
      <c r="F5002" s="182" t="s">
        <v>307</v>
      </c>
    </row>
    <row r="5003" spans="1:6" x14ac:dyDescent="0.25">
      <c r="A5003" s="182">
        <v>40001413</v>
      </c>
      <c r="B5003" s="182" t="s">
        <v>5049</v>
      </c>
      <c r="C5003" s="182" t="s">
        <v>224</v>
      </c>
      <c r="D5003" s="182" t="s">
        <v>268</v>
      </c>
      <c r="E5003" s="182" t="s">
        <v>269</v>
      </c>
      <c r="F5003" s="182" t="s">
        <v>269</v>
      </c>
    </row>
    <row r="5004" spans="1:6" x14ac:dyDescent="0.25">
      <c r="A5004" s="182">
        <v>40002090</v>
      </c>
      <c r="B5004" s="182" t="s">
        <v>5050</v>
      </c>
      <c r="C5004" s="182" t="s">
        <v>224</v>
      </c>
      <c r="D5004" s="182" t="s">
        <v>333</v>
      </c>
      <c r="E5004" s="182" t="s">
        <v>334</v>
      </c>
      <c r="F5004" s="182" t="s">
        <v>334</v>
      </c>
    </row>
    <row r="5005" spans="1:6" x14ac:dyDescent="0.25">
      <c r="A5005" s="182">
        <v>40002141</v>
      </c>
      <c r="B5005" s="182" t="s">
        <v>5051</v>
      </c>
      <c r="C5005" s="182" t="s">
        <v>224</v>
      </c>
      <c r="D5005" s="182" t="s">
        <v>277</v>
      </c>
      <c r="E5005" s="182" t="s">
        <v>278</v>
      </c>
      <c r="F5005" s="182" t="s">
        <v>278</v>
      </c>
    </row>
    <row r="5006" spans="1:6" x14ac:dyDescent="0.25">
      <c r="A5006" s="182">
        <v>40002361</v>
      </c>
      <c r="B5006" s="182" t="s">
        <v>5052</v>
      </c>
      <c r="C5006" s="182" t="s">
        <v>224</v>
      </c>
      <c r="D5006" s="182" t="s">
        <v>333</v>
      </c>
      <c r="E5006" s="182" t="s">
        <v>334</v>
      </c>
      <c r="F5006" s="182" t="s">
        <v>334</v>
      </c>
    </row>
    <row r="5007" spans="1:6" x14ac:dyDescent="0.25">
      <c r="A5007" s="182">
        <v>40001370</v>
      </c>
      <c r="B5007" s="182" t="s">
        <v>5053</v>
      </c>
      <c r="C5007" s="182" t="s">
        <v>224</v>
      </c>
      <c r="D5007" s="182" t="s">
        <v>265</v>
      </c>
      <c r="E5007" s="182" t="s">
        <v>266</v>
      </c>
      <c r="F5007" s="182" t="s">
        <v>266</v>
      </c>
    </row>
    <row r="5008" spans="1:6" x14ac:dyDescent="0.25">
      <c r="A5008" s="182">
        <v>40001967</v>
      </c>
      <c r="B5008" s="182" t="s">
        <v>5054</v>
      </c>
      <c r="C5008" s="182" t="s">
        <v>224</v>
      </c>
      <c r="D5008" s="182" t="s">
        <v>277</v>
      </c>
      <c r="E5008" s="182" t="s">
        <v>278</v>
      </c>
      <c r="F5008" s="182" t="s">
        <v>278</v>
      </c>
    </row>
    <row r="5009" spans="1:6" x14ac:dyDescent="0.25">
      <c r="A5009" s="182">
        <v>40004200</v>
      </c>
      <c r="B5009" s="182" t="s">
        <v>5055</v>
      </c>
      <c r="C5009" s="182" t="s">
        <v>224</v>
      </c>
      <c r="D5009" s="182" t="s">
        <v>265</v>
      </c>
      <c r="E5009" s="182" t="s">
        <v>266</v>
      </c>
      <c r="F5009" s="182" t="s">
        <v>266</v>
      </c>
    </row>
    <row r="5010" spans="1:6" x14ac:dyDescent="0.25">
      <c r="A5010" s="182">
        <v>40001789</v>
      </c>
      <c r="B5010" s="182" t="s">
        <v>5056</v>
      </c>
      <c r="C5010" s="182" t="s">
        <v>224</v>
      </c>
      <c r="D5010" s="182" t="s">
        <v>333</v>
      </c>
      <c r="E5010" s="182" t="s">
        <v>334</v>
      </c>
      <c r="F5010" s="182" t="s">
        <v>334</v>
      </c>
    </row>
    <row r="5011" spans="1:6" x14ac:dyDescent="0.25">
      <c r="A5011" s="182">
        <v>40007019</v>
      </c>
      <c r="B5011" s="182" t="s">
        <v>5057</v>
      </c>
      <c r="C5011" s="182" t="s">
        <v>224</v>
      </c>
      <c r="D5011" s="182" t="s">
        <v>256</v>
      </c>
      <c r="E5011" s="182" t="s">
        <v>257</v>
      </c>
      <c r="F5011" s="182" t="s">
        <v>257</v>
      </c>
    </row>
    <row r="5012" spans="1:6" x14ac:dyDescent="0.25">
      <c r="A5012" s="182">
        <v>40004091</v>
      </c>
      <c r="B5012" s="182" t="s">
        <v>5058</v>
      </c>
      <c r="C5012" s="182" t="s">
        <v>224</v>
      </c>
      <c r="D5012" s="182" t="s">
        <v>249</v>
      </c>
      <c r="E5012" s="182" t="s">
        <v>250</v>
      </c>
      <c r="F5012" s="182" t="s">
        <v>250</v>
      </c>
    </row>
    <row r="5013" spans="1:6" x14ac:dyDescent="0.25">
      <c r="A5013" s="182">
        <v>40006361</v>
      </c>
      <c r="B5013" s="182" t="s">
        <v>5059</v>
      </c>
      <c r="C5013" s="182" t="s">
        <v>224</v>
      </c>
      <c r="D5013" s="182" t="s">
        <v>249</v>
      </c>
      <c r="E5013" s="182" t="s">
        <v>250</v>
      </c>
      <c r="F5013" s="182" t="s">
        <v>250</v>
      </c>
    </row>
    <row r="5014" spans="1:6" x14ac:dyDescent="0.25">
      <c r="A5014" s="182">
        <v>40001569</v>
      </c>
      <c r="B5014" s="182" t="s">
        <v>5060</v>
      </c>
      <c r="C5014" s="182" t="s">
        <v>224</v>
      </c>
      <c r="D5014" s="182" t="s">
        <v>249</v>
      </c>
      <c r="E5014" s="182" t="s">
        <v>250</v>
      </c>
      <c r="F5014" s="182" t="s">
        <v>250</v>
      </c>
    </row>
    <row r="5015" spans="1:6" x14ac:dyDescent="0.25">
      <c r="A5015" s="182">
        <v>40006388</v>
      </c>
      <c r="B5015" s="182" t="s">
        <v>5061</v>
      </c>
      <c r="C5015" s="182" t="s">
        <v>224</v>
      </c>
      <c r="D5015" s="182" t="s">
        <v>249</v>
      </c>
      <c r="E5015" s="182" t="s">
        <v>250</v>
      </c>
      <c r="F5015" s="182" t="s">
        <v>250</v>
      </c>
    </row>
    <row r="5016" spans="1:6" x14ac:dyDescent="0.25">
      <c r="A5016" s="182">
        <v>40007030</v>
      </c>
      <c r="B5016" s="182" t="s">
        <v>5062</v>
      </c>
      <c r="C5016" s="182" t="s">
        <v>224</v>
      </c>
      <c r="D5016" s="182" t="s">
        <v>376</v>
      </c>
      <c r="E5016" s="182" t="s">
        <v>377</v>
      </c>
      <c r="F5016" s="182" t="s">
        <v>377</v>
      </c>
    </row>
    <row r="5017" spans="1:6" x14ac:dyDescent="0.25">
      <c r="A5017" s="182">
        <v>40007500</v>
      </c>
      <c r="B5017" s="182" t="s">
        <v>5063</v>
      </c>
      <c r="C5017" s="182" t="s">
        <v>224</v>
      </c>
      <c r="D5017" s="182" t="s">
        <v>376</v>
      </c>
      <c r="E5017" s="182" t="s">
        <v>377</v>
      </c>
      <c r="F5017" s="182" t="s">
        <v>377</v>
      </c>
    </row>
    <row r="5018" spans="1:6" x14ac:dyDescent="0.25">
      <c r="A5018" s="182">
        <v>40004074</v>
      </c>
      <c r="B5018" s="182" t="s">
        <v>5064</v>
      </c>
      <c r="C5018" s="182" t="s">
        <v>224</v>
      </c>
      <c r="D5018" s="182" t="s">
        <v>249</v>
      </c>
      <c r="E5018" s="182" t="s">
        <v>250</v>
      </c>
      <c r="F5018" s="182" t="s">
        <v>250</v>
      </c>
    </row>
    <row r="5019" spans="1:6" x14ac:dyDescent="0.25">
      <c r="A5019" s="182">
        <v>40003128</v>
      </c>
      <c r="B5019" s="182" t="s">
        <v>5065</v>
      </c>
      <c r="C5019" s="182" t="s">
        <v>224</v>
      </c>
      <c r="D5019" s="182" t="s">
        <v>303</v>
      </c>
      <c r="E5019" s="182" t="s">
        <v>304</v>
      </c>
      <c r="F5019" s="182" t="s">
        <v>304</v>
      </c>
    </row>
    <row r="5020" spans="1:6" x14ac:dyDescent="0.25">
      <c r="A5020" s="182">
        <v>40007368</v>
      </c>
      <c r="B5020" s="182" t="s">
        <v>5066</v>
      </c>
      <c r="C5020" s="182" t="s">
        <v>224</v>
      </c>
      <c r="D5020" s="182" t="s">
        <v>256</v>
      </c>
      <c r="E5020" s="182" t="s">
        <v>257</v>
      </c>
      <c r="F5020" s="182" t="s">
        <v>257</v>
      </c>
    </row>
    <row r="5021" spans="1:6" x14ac:dyDescent="0.25">
      <c r="A5021" s="182">
        <v>40005504</v>
      </c>
      <c r="B5021" s="182" t="s">
        <v>5067</v>
      </c>
      <c r="C5021" s="182" t="s">
        <v>224</v>
      </c>
      <c r="D5021" s="182" t="s">
        <v>249</v>
      </c>
      <c r="E5021" s="182" t="s">
        <v>250</v>
      </c>
      <c r="F5021" s="182" t="s">
        <v>250</v>
      </c>
    </row>
    <row r="5022" spans="1:6" x14ac:dyDescent="0.25">
      <c r="A5022" s="182">
        <v>40004072</v>
      </c>
      <c r="B5022" s="182" t="s">
        <v>5068</v>
      </c>
      <c r="C5022" s="182" t="s">
        <v>224</v>
      </c>
      <c r="D5022" s="182" t="s">
        <v>249</v>
      </c>
      <c r="E5022" s="182" t="s">
        <v>250</v>
      </c>
      <c r="F5022" s="182" t="s">
        <v>250</v>
      </c>
    </row>
    <row r="5023" spans="1:6" x14ac:dyDescent="0.25">
      <c r="A5023" s="182">
        <v>40002301</v>
      </c>
      <c r="B5023" s="182" t="s">
        <v>5069</v>
      </c>
      <c r="C5023" s="182" t="s">
        <v>224</v>
      </c>
      <c r="D5023" s="182" t="s">
        <v>256</v>
      </c>
      <c r="E5023" s="182" t="s">
        <v>257</v>
      </c>
      <c r="F5023" s="182" t="s">
        <v>257</v>
      </c>
    </row>
    <row r="5024" spans="1:6" x14ac:dyDescent="0.25">
      <c r="A5024" s="182">
        <v>40005669</v>
      </c>
      <c r="B5024" s="182" t="s">
        <v>5070</v>
      </c>
      <c r="C5024" s="182" t="s">
        <v>224</v>
      </c>
      <c r="D5024" s="182" t="s">
        <v>249</v>
      </c>
      <c r="E5024" s="182" t="s">
        <v>250</v>
      </c>
      <c r="F5024" s="182" t="s">
        <v>250</v>
      </c>
    </row>
    <row r="5025" spans="1:6" x14ac:dyDescent="0.25">
      <c r="A5025" s="182">
        <v>40004368</v>
      </c>
      <c r="B5025" s="182" t="s">
        <v>5071</v>
      </c>
      <c r="C5025" s="182" t="s">
        <v>224</v>
      </c>
      <c r="D5025" s="182" t="s">
        <v>256</v>
      </c>
      <c r="E5025" s="182" t="s">
        <v>257</v>
      </c>
      <c r="F5025" s="182" t="s">
        <v>257</v>
      </c>
    </row>
    <row r="5026" spans="1:6" x14ac:dyDescent="0.25">
      <c r="A5026" s="182">
        <v>40007707</v>
      </c>
      <c r="B5026" s="182" t="s">
        <v>5072</v>
      </c>
      <c r="C5026" s="182" t="s">
        <v>224</v>
      </c>
      <c r="D5026" s="182" t="s">
        <v>249</v>
      </c>
      <c r="E5026" s="182" t="s">
        <v>250</v>
      </c>
      <c r="F5026" s="182" t="s">
        <v>250</v>
      </c>
    </row>
    <row r="5027" spans="1:6" x14ac:dyDescent="0.25">
      <c r="A5027" s="182">
        <v>40003989</v>
      </c>
      <c r="B5027" s="182" t="s">
        <v>5072</v>
      </c>
      <c r="C5027" s="182" t="s">
        <v>224</v>
      </c>
      <c r="D5027" s="182" t="s">
        <v>249</v>
      </c>
      <c r="E5027" s="182" t="s">
        <v>250</v>
      </c>
      <c r="F5027" s="182" t="s">
        <v>250</v>
      </c>
    </row>
    <row r="5028" spans="1:6" x14ac:dyDescent="0.25">
      <c r="A5028" s="182">
        <v>40004069</v>
      </c>
      <c r="B5028" s="182" t="s">
        <v>5073</v>
      </c>
      <c r="C5028" s="182" t="s">
        <v>224</v>
      </c>
      <c r="D5028" s="182" t="s">
        <v>249</v>
      </c>
      <c r="E5028" s="182" t="s">
        <v>250</v>
      </c>
      <c r="F5028" s="182" t="s">
        <v>250</v>
      </c>
    </row>
    <row r="5029" spans="1:6" x14ac:dyDescent="0.25">
      <c r="A5029" s="182">
        <v>40004016</v>
      </c>
      <c r="B5029" s="182" t="s">
        <v>5074</v>
      </c>
      <c r="C5029" s="182" t="s">
        <v>224</v>
      </c>
      <c r="D5029" s="182" t="s">
        <v>249</v>
      </c>
      <c r="E5029" s="182" t="s">
        <v>250</v>
      </c>
      <c r="F5029" s="182" t="s">
        <v>250</v>
      </c>
    </row>
    <row r="5030" spans="1:6" x14ac:dyDescent="0.25">
      <c r="A5030" s="182">
        <v>40004609</v>
      </c>
      <c r="B5030" s="182" t="s">
        <v>5075</v>
      </c>
      <c r="C5030" s="182" t="s">
        <v>224</v>
      </c>
      <c r="D5030" s="182" t="s">
        <v>249</v>
      </c>
      <c r="E5030" s="182" t="s">
        <v>250</v>
      </c>
      <c r="F5030" s="182" t="s">
        <v>250</v>
      </c>
    </row>
    <row r="5031" spans="1:6" x14ac:dyDescent="0.25">
      <c r="A5031" s="182">
        <v>40007031</v>
      </c>
      <c r="B5031" s="182" t="s">
        <v>5076</v>
      </c>
      <c r="C5031" s="182" t="s">
        <v>224</v>
      </c>
      <c r="D5031" s="182" t="s">
        <v>256</v>
      </c>
      <c r="E5031" s="182" t="s">
        <v>257</v>
      </c>
      <c r="F5031" s="182" t="s">
        <v>257</v>
      </c>
    </row>
    <row r="5032" spans="1:6" x14ac:dyDescent="0.25">
      <c r="A5032" s="182">
        <v>40007143</v>
      </c>
      <c r="B5032" s="182" t="s">
        <v>5077</v>
      </c>
      <c r="C5032" s="182" t="s">
        <v>224</v>
      </c>
      <c r="D5032" s="182" t="s">
        <v>256</v>
      </c>
      <c r="E5032" s="182" t="s">
        <v>257</v>
      </c>
      <c r="F5032" s="182" t="s">
        <v>257</v>
      </c>
    </row>
    <row r="5033" spans="1:6" x14ac:dyDescent="0.25">
      <c r="A5033" s="182">
        <v>40007206</v>
      </c>
      <c r="B5033" s="182" t="s">
        <v>5078</v>
      </c>
      <c r="C5033" s="182" t="s">
        <v>224</v>
      </c>
      <c r="D5033" s="182" t="s">
        <v>376</v>
      </c>
      <c r="E5033" s="182" t="s">
        <v>377</v>
      </c>
      <c r="F5033" s="182" t="s">
        <v>377</v>
      </c>
    </row>
    <row r="5034" spans="1:6" x14ac:dyDescent="0.25">
      <c r="A5034" s="182">
        <v>40003661</v>
      </c>
      <c r="B5034" s="182" t="s">
        <v>5079</v>
      </c>
      <c r="C5034" s="182" t="s">
        <v>224</v>
      </c>
      <c r="D5034" s="182" t="s">
        <v>256</v>
      </c>
      <c r="E5034" s="182" t="s">
        <v>257</v>
      </c>
      <c r="F5034" s="182" t="s">
        <v>257</v>
      </c>
    </row>
    <row r="5035" spans="1:6" x14ac:dyDescent="0.25">
      <c r="A5035" s="182">
        <v>40003450</v>
      </c>
      <c r="B5035" s="182" t="s">
        <v>5080</v>
      </c>
      <c r="C5035" s="182" t="s">
        <v>224</v>
      </c>
      <c r="D5035" s="182" t="s">
        <v>256</v>
      </c>
      <c r="E5035" s="182" t="s">
        <v>257</v>
      </c>
      <c r="F5035" s="182" t="s">
        <v>257</v>
      </c>
    </row>
    <row r="5036" spans="1:6" x14ac:dyDescent="0.25">
      <c r="A5036" s="182">
        <v>40003982</v>
      </c>
      <c r="B5036" s="182" t="s">
        <v>5081</v>
      </c>
      <c r="C5036" s="182" t="s">
        <v>224</v>
      </c>
      <c r="D5036" s="182" t="s">
        <v>249</v>
      </c>
      <c r="E5036" s="182" t="s">
        <v>250</v>
      </c>
      <c r="F5036" s="182" t="s">
        <v>250</v>
      </c>
    </row>
    <row r="5037" spans="1:6" x14ac:dyDescent="0.25">
      <c r="A5037" s="182">
        <v>40009055</v>
      </c>
      <c r="B5037" s="182" t="s">
        <v>5082</v>
      </c>
      <c r="C5037" s="182" t="s">
        <v>224</v>
      </c>
      <c r="D5037" s="182" t="s">
        <v>303</v>
      </c>
      <c r="E5037" s="182" t="s">
        <v>304</v>
      </c>
      <c r="F5037" s="182" t="s">
        <v>304</v>
      </c>
    </row>
    <row r="5038" spans="1:6" x14ac:dyDescent="0.25">
      <c r="A5038" s="182">
        <v>40006517</v>
      </c>
      <c r="B5038" s="182" t="s">
        <v>5083</v>
      </c>
      <c r="C5038" s="182" t="s">
        <v>224</v>
      </c>
      <c r="D5038" s="182" t="s">
        <v>376</v>
      </c>
      <c r="E5038" s="182" t="s">
        <v>377</v>
      </c>
      <c r="F5038" s="182" t="s">
        <v>377</v>
      </c>
    </row>
    <row r="5039" spans="1:6" x14ac:dyDescent="0.25">
      <c r="A5039" s="182">
        <v>40008379</v>
      </c>
      <c r="B5039" s="182" t="s">
        <v>5084</v>
      </c>
      <c r="C5039" s="182" t="s">
        <v>224</v>
      </c>
      <c r="D5039" s="182" t="s">
        <v>303</v>
      </c>
      <c r="E5039" s="182" t="s">
        <v>304</v>
      </c>
      <c r="F5039" s="182" t="s">
        <v>304</v>
      </c>
    </row>
    <row r="5040" spans="1:6" x14ac:dyDescent="0.25">
      <c r="A5040" s="182">
        <v>40007306</v>
      </c>
      <c r="B5040" s="182" t="s">
        <v>5085</v>
      </c>
      <c r="C5040" s="182" t="s">
        <v>224</v>
      </c>
      <c r="D5040" s="182" t="s">
        <v>256</v>
      </c>
      <c r="E5040" s="182" t="s">
        <v>257</v>
      </c>
      <c r="F5040" s="182" t="s">
        <v>257</v>
      </c>
    </row>
    <row r="5041" spans="1:6" x14ac:dyDescent="0.25">
      <c r="A5041" s="182">
        <v>40008340</v>
      </c>
      <c r="B5041" s="182" t="s">
        <v>5086</v>
      </c>
      <c r="C5041" s="182" t="s">
        <v>224</v>
      </c>
      <c r="D5041" s="182" t="s">
        <v>277</v>
      </c>
      <c r="E5041" s="182" t="s">
        <v>278</v>
      </c>
      <c r="F5041" s="182" t="s">
        <v>278</v>
      </c>
    </row>
    <row r="5042" spans="1:6" x14ac:dyDescent="0.25">
      <c r="A5042" s="182">
        <v>40008071</v>
      </c>
      <c r="B5042" s="182" t="s">
        <v>5087</v>
      </c>
      <c r="C5042" s="182" t="s">
        <v>224</v>
      </c>
      <c r="D5042" s="182" t="s">
        <v>333</v>
      </c>
      <c r="E5042" s="182" t="s">
        <v>334</v>
      </c>
      <c r="F5042" s="182" t="s">
        <v>334</v>
      </c>
    </row>
    <row r="5043" spans="1:6" x14ac:dyDescent="0.25">
      <c r="A5043" s="182">
        <v>40005508</v>
      </c>
      <c r="B5043" s="182" t="s">
        <v>5088</v>
      </c>
      <c r="C5043" s="182" t="s">
        <v>224</v>
      </c>
      <c r="D5043" s="182" t="s">
        <v>249</v>
      </c>
      <c r="E5043" s="182" t="s">
        <v>250</v>
      </c>
      <c r="F5043" s="182" t="s">
        <v>250</v>
      </c>
    </row>
    <row r="5044" spans="1:6" x14ac:dyDescent="0.25">
      <c r="A5044" s="182">
        <v>40008731</v>
      </c>
      <c r="B5044" s="182" t="s">
        <v>5089</v>
      </c>
      <c r="C5044" s="182" t="s">
        <v>224</v>
      </c>
      <c r="D5044" s="182" t="s">
        <v>277</v>
      </c>
      <c r="E5044" s="182" t="s">
        <v>278</v>
      </c>
      <c r="F5044" s="182" t="s">
        <v>278</v>
      </c>
    </row>
    <row r="5045" spans="1:6" x14ac:dyDescent="0.25">
      <c r="A5045" s="182">
        <v>40008720</v>
      </c>
      <c r="B5045" s="182" t="s">
        <v>5090</v>
      </c>
      <c r="C5045" s="182" t="s">
        <v>224</v>
      </c>
      <c r="D5045" s="182" t="s">
        <v>342</v>
      </c>
      <c r="E5045" s="182" t="s">
        <v>343</v>
      </c>
      <c r="F5045" s="182" t="s">
        <v>343</v>
      </c>
    </row>
    <row r="5046" spans="1:6" x14ac:dyDescent="0.25">
      <c r="A5046" s="182">
        <v>40004553</v>
      </c>
      <c r="B5046" s="182" t="s">
        <v>5091</v>
      </c>
      <c r="C5046" s="182" t="s">
        <v>224</v>
      </c>
      <c r="D5046" s="182" t="s">
        <v>368</v>
      </c>
      <c r="E5046" s="182" t="s">
        <v>369</v>
      </c>
      <c r="F5046" s="182" t="s">
        <v>369</v>
      </c>
    </row>
    <row r="5047" spans="1:6" x14ac:dyDescent="0.25">
      <c r="A5047" s="182">
        <v>40007598</v>
      </c>
      <c r="B5047" s="182" t="s">
        <v>5092</v>
      </c>
      <c r="C5047" s="182" t="s">
        <v>224</v>
      </c>
      <c r="D5047" s="182" t="s">
        <v>333</v>
      </c>
      <c r="E5047" s="182" t="s">
        <v>334</v>
      </c>
      <c r="F5047" s="182" t="s">
        <v>334</v>
      </c>
    </row>
    <row r="5048" spans="1:6" x14ac:dyDescent="0.25">
      <c r="A5048" s="182">
        <v>40006305</v>
      </c>
      <c r="B5048" s="182" t="s">
        <v>5093</v>
      </c>
      <c r="C5048" s="182" t="s">
        <v>224</v>
      </c>
      <c r="D5048" s="182" t="s">
        <v>363</v>
      </c>
      <c r="E5048" s="182" t="s">
        <v>364</v>
      </c>
      <c r="F5048" s="182" t="s">
        <v>364</v>
      </c>
    </row>
    <row r="5049" spans="1:6" x14ac:dyDescent="0.25">
      <c r="A5049" s="182">
        <v>40001287</v>
      </c>
      <c r="B5049" s="182" t="s">
        <v>5094</v>
      </c>
      <c r="C5049" s="182" t="s">
        <v>224</v>
      </c>
      <c r="D5049" s="182" t="s">
        <v>333</v>
      </c>
      <c r="E5049" s="182" t="s">
        <v>334</v>
      </c>
      <c r="F5049" s="182" t="s">
        <v>334</v>
      </c>
    </row>
    <row r="5050" spans="1:6" x14ac:dyDescent="0.25">
      <c r="A5050" s="182">
        <v>40001462</v>
      </c>
      <c r="B5050" s="182" t="s">
        <v>5095</v>
      </c>
      <c r="C5050" s="182" t="s">
        <v>224</v>
      </c>
      <c r="D5050" s="182" t="s">
        <v>333</v>
      </c>
      <c r="E5050" s="182" t="s">
        <v>334</v>
      </c>
      <c r="F5050" s="182" t="s">
        <v>334</v>
      </c>
    </row>
    <row r="5051" spans="1:6" x14ac:dyDescent="0.25">
      <c r="A5051" s="182">
        <v>40002353</v>
      </c>
      <c r="B5051" s="182" t="s">
        <v>5096</v>
      </c>
      <c r="C5051" s="182" t="s">
        <v>224</v>
      </c>
      <c r="D5051" s="182" t="s">
        <v>404</v>
      </c>
      <c r="E5051" s="182" t="s">
        <v>405</v>
      </c>
      <c r="F5051" s="182" t="s">
        <v>405</v>
      </c>
    </row>
    <row r="5052" spans="1:6" x14ac:dyDescent="0.25">
      <c r="A5052" s="182">
        <v>40003062</v>
      </c>
      <c r="B5052" s="182" t="s">
        <v>5097</v>
      </c>
      <c r="C5052" s="182" t="s">
        <v>224</v>
      </c>
      <c r="D5052" s="182" t="s">
        <v>333</v>
      </c>
      <c r="E5052" s="182" t="s">
        <v>334</v>
      </c>
      <c r="F5052" s="182" t="s">
        <v>334</v>
      </c>
    </row>
    <row r="5053" spans="1:6" x14ac:dyDescent="0.25">
      <c r="A5053" s="182">
        <v>40001385</v>
      </c>
      <c r="B5053" s="182" t="s">
        <v>5098</v>
      </c>
      <c r="C5053" s="182" t="s">
        <v>224</v>
      </c>
      <c r="D5053" s="182" t="s">
        <v>268</v>
      </c>
      <c r="E5053" s="182" t="s">
        <v>269</v>
      </c>
      <c r="F5053" s="182" t="s">
        <v>269</v>
      </c>
    </row>
    <row r="5054" spans="1:6" x14ac:dyDescent="0.25">
      <c r="A5054" s="182">
        <v>40006150</v>
      </c>
      <c r="B5054" s="182" t="s">
        <v>5099</v>
      </c>
      <c r="C5054" s="182" t="s">
        <v>224</v>
      </c>
      <c r="D5054" s="182" t="s">
        <v>265</v>
      </c>
      <c r="E5054" s="182" t="s">
        <v>266</v>
      </c>
      <c r="F5054" s="182" t="s">
        <v>266</v>
      </c>
    </row>
    <row r="5055" spans="1:6" x14ac:dyDescent="0.25">
      <c r="A5055" s="182">
        <v>40006116</v>
      </c>
      <c r="B5055" s="182" t="s">
        <v>5100</v>
      </c>
      <c r="C5055" s="182" t="s">
        <v>224</v>
      </c>
      <c r="D5055" s="182" t="s">
        <v>249</v>
      </c>
      <c r="E5055" s="182" t="s">
        <v>250</v>
      </c>
      <c r="F5055" s="182" t="s">
        <v>250</v>
      </c>
    </row>
    <row r="5056" spans="1:6" x14ac:dyDescent="0.25">
      <c r="A5056" s="182">
        <v>40006115</v>
      </c>
      <c r="B5056" s="182" t="s">
        <v>5100</v>
      </c>
      <c r="C5056" s="182" t="s">
        <v>224</v>
      </c>
      <c r="D5056" s="182" t="s">
        <v>315</v>
      </c>
      <c r="E5056" s="182" t="s">
        <v>316</v>
      </c>
      <c r="F5056" s="182" t="s">
        <v>316</v>
      </c>
    </row>
    <row r="5057" spans="1:6" x14ac:dyDescent="0.25">
      <c r="A5057" s="182">
        <v>40002181</v>
      </c>
      <c r="B5057" s="182" t="s">
        <v>5100</v>
      </c>
      <c r="C5057" s="182" t="s">
        <v>224</v>
      </c>
      <c r="D5057" s="182" t="s">
        <v>265</v>
      </c>
      <c r="E5057" s="182" t="s">
        <v>266</v>
      </c>
      <c r="F5057" s="182" t="s">
        <v>266</v>
      </c>
    </row>
    <row r="5058" spans="1:6" x14ac:dyDescent="0.25">
      <c r="A5058" s="182">
        <v>40008119</v>
      </c>
      <c r="B5058" s="182" t="s">
        <v>5101</v>
      </c>
      <c r="C5058" s="182" t="s">
        <v>224</v>
      </c>
      <c r="D5058" s="182" t="s">
        <v>277</v>
      </c>
      <c r="E5058" s="182" t="s">
        <v>278</v>
      </c>
      <c r="F5058" s="182" t="s">
        <v>278</v>
      </c>
    </row>
    <row r="5059" spans="1:6" x14ac:dyDescent="0.25">
      <c r="A5059" s="182">
        <v>40003010</v>
      </c>
      <c r="B5059" s="182" t="s">
        <v>5102</v>
      </c>
      <c r="C5059" s="182" t="s">
        <v>224</v>
      </c>
      <c r="D5059" s="182" t="s">
        <v>333</v>
      </c>
      <c r="E5059" s="182" t="s">
        <v>334</v>
      </c>
      <c r="F5059" s="182" t="s">
        <v>334</v>
      </c>
    </row>
    <row r="5060" spans="1:6" x14ac:dyDescent="0.25">
      <c r="A5060" s="182">
        <v>40001952</v>
      </c>
      <c r="B5060" s="182" t="s">
        <v>5103</v>
      </c>
      <c r="C5060" s="182" t="s">
        <v>224</v>
      </c>
      <c r="D5060" s="182" t="s">
        <v>268</v>
      </c>
      <c r="E5060" s="182" t="s">
        <v>269</v>
      </c>
      <c r="F5060" s="182" t="s">
        <v>269</v>
      </c>
    </row>
    <row r="5061" spans="1:6" x14ac:dyDescent="0.25">
      <c r="A5061" s="182">
        <v>40006253</v>
      </c>
      <c r="B5061" s="182" t="s">
        <v>5104</v>
      </c>
      <c r="C5061" s="182" t="s">
        <v>224</v>
      </c>
      <c r="D5061" s="182" t="s">
        <v>315</v>
      </c>
      <c r="E5061" s="182" t="s">
        <v>316</v>
      </c>
      <c r="F5061" s="182" t="s">
        <v>316</v>
      </c>
    </row>
    <row r="5062" spans="1:6" x14ac:dyDescent="0.25">
      <c r="A5062" s="182">
        <v>40006252</v>
      </c>
      <c r="B5062" s="182" t="s">
        <v>5104</v>
      </c>
      <c r="C5062" s="182" t="s">
        <v>224</v>
      </c>
      <c r="D5062" s="182" t="s">
        <v>309</v>
      </c>
      <c r="E5062" s="182" t="s">
        <v>310</v>
      </c>
      <c r="F5062" s="182" t="s">
        <v>310</v>
      </c>
    </row>
    <row r="5063" spans="1:6" x14ac:dyDescent="0.25">
      <c r="A5063" s="182">
        <v>40008836</v>
      </c>
      <c r="B5063" s="182" t="s">
        <v>5105</v>
      </c>
      <c r="C5063" s="182" t="s">
        <v>224</v>
      </c>
      <c r="D5063" s="182" t="s">
        <v>368</v>
      </c>
      <c r="E5063" s="182" t="s">
        <v>369</v>
      </c>
      <c r="F5063" s="182" t="s">
        <v>369</v>
      </c>
    </row>
    <row r="5064" spans="1:6" x14ac:dyDescent="0.25">
      <c r="A5064" s="182">
        <v>40005351</v>
      </c>
      <c r="B5064" s="182" t="s">
        <v>5105</v>
      </c>
      <c r="C5064" s="182" t="s">
        <v>224</v>
      </c>
      <c r="D5064" s="182" t="s">
        <v>277</v>
      </c>
      <c r="E5064" s="182" t="s">
        <v>278</v>
      </c>
      <c r="F5064" s="182" t="s">
        <v>278</v>
      </c>
    </row>
    <row r="5065" spans="1:6" x14ac:dyDescent="0.25">
      <c r="A5065" s="182">
        <v>40002990</v>
      </c>
      <c r="B5065" s="182" t="s">
        <v>5105</v>
      </c>
      <c r="C5065" s="182" t="s">
        <v>224</v>
      </c>
      <c r="D5065" s="182" t="s">
        <v>322</v>
      </c>
      <c r="E5065" s="182" t="s">
        <v>323</v>
      </c>
      <c r="F5065" s="182" t="s">
        <v>323</v>
      </c>
    </row>
    <row r="5066" spans="1:6" x14ac:dyDescent="0.25">
      <c r="A5066" s="182">
        <v>40002721</v>
      </c>
      <c r="B5066" s="182" t="s">
        <v>5105</v>
      </c>
      <c r="C5066" s="182" t="s">
        <v>224</v>
      </c>
      <c r="D5066" s="182" t="s">
        <v>265</v>
      </c>
      <c r="E5066" s="182" t="s">
        <v>266</v>
      </c>
      <c r="F5066" s="182" t="s">
        <v>266</v>
      </c>
    </row>
    <row r="5067" spans="1:6" x14ac:dyDescent="0.25">
      <c r="A5067" s="182">
        <v>40002286</v>
      </c>
      <c r="B5067" s="182" t="s">
        <v>5105</v>
      </c>
      <c r="C5067" s="182" t="s">
        <v>224</v>
      </c>
      <c r="D5067" s="182" t="s">
        <v>265</v>
      </c>
      <c r="E5067" s="182" t="s">
        <v>266</v>
      </c>
      <c r="F5067" s="182" t="s">
        <v>266</v>
      </c>
    </row>
    <row r="5068" spans="1:6" x14ac:dyDescent="0.25">
      <c r="A5068" s="182">
        <v>40001299</v>
      </c>
      <c r="B5068" s="182" t="s">
        <v>5105</v>
      </c>
      <c r="C5068" s="182" t="s">
        <v>224</v>
      </c>
      <c r="D5068" s="182" t="s">
        <v>342</v>
      </c>
      <c r="E5068" s="182" t="s">
        <v>343</v>
      </c>
      <c r="F5068" s="182" t="s">
        <v>343</v>
      </c>
    </row>
    <row r="5069" spans="1:6" x14ac:dyDescent="0.25">
      <c r="A5069" s="182">
        <v>40009070</v>
      </c>
      <c r="B5069" s="182" t="s">
        <v>5106</v>
      </c>
      <c r="C5069" s="182" t="s">
        <v>224</v>
      </c>
      <c r="D5069" s="182" t="s">
        <v>322</v>
      </c>
      <c r="E5069" s="182" t="s">
        <v>323</v>
      </c>
      <c r="F5069" s="182" t="s">
        <v>323</v>
      </c>
    </row>
    <row r="5070" spans="1:6" x14ac:dyDescent="0.25">
      <c r="A5070" s="182">
        <v>40008016</v>
      </c>
      <c r="B5070" s="182" t="s">
        <v>5107</v>
      </c>
      <c r="C5070" s="182" t="s">
        <v>231</v>
      </c>
      <c r="D5070" s="182" t="s">
        <v>236</v>
      </c>
      <c r="E5070" s="182" t="s">
        <v>237</v>
      </c>
      <c r="F5070" s="182" t="s">
        <v>237</v>
      </c>
    </row>
    <row r="5071" spans="1:6" x14ac:dyDescent="0.25">
      <c r="A5071" s="182">
        <v>40003151</v>
      </c>
      <c r="B5071" s="182" t="s">
        <v>5108</v>
      </c>
      <c r="C5071" s="182" t="s">
        <v>224</v>
      </c>
      <c r="D5071" s="182" t="s">
        <v>306</v>
      </c>
      <c r="E5071" s="182" t="s">
        <v>307</v>
      </c>
      <c r="F5071" s="182" t="s">
        <v>307</v>
      </c>
    </row>
    <row r="5072" spans="1:6" x14ac:dyDescent="0.25">
      <c r="A5072" s="182">
        <v>40007148</v>
      </c>
      <c r="B5072" s="182" t="s">
        <v>5109</v>
      </c>
      <c r="C5072" s="182" t="s">
        <v>224</v>
      </c>
      <c r="D5072" s="182" t="s">
        <v>265</v>
      </c>
      <c r="E5072" s="182" t="s">
        <v>266</v>
      </c>
      <c r="F5072" s="182" t="s">
        <v>266</v>
      </c>
    </row>
    <row r="5073" spans="1:6" x14ac:dyDescent="0.25">
      <c r="A5073" s="182">
        <v>40004328</v>
      </c>
      <c r="B5073" s="182" t="s">
        <v>5110</v>
      </c>
      <c r="C5073" s="182" t="s">
        <v>224</v>
      </c>
      <c r="D5073" s="182" t="s">
        <v>306</v>
      </c>
      <c r="E5073" s="182" t="s">
        <v>307</v>
      </c>
      <c r="F5073" s="182" t="s">
        <v>307</v>
      </c>
    </row>
    <row r="5074" spans="1:6" x14ac:dyDescent="0.25">
      <c r="A5074" s="182">
        <v>40009356</v>
      </c>
      <c r="B5074" s="182" t="s">
        <v>5111</v>
      </c>
      <c r="C5074" s="182" t="s">
        <v>224</v>
      </c>
      <c r="D5074" s="182" t="s">
        <v>256</v>
      </c>
      <c r="E5074" s="182" t="s">
        <v>257</v>
      </c>
      <c r="F5074" s="182" t="s">
        <v>257</v>
      </c>
    </row>
    <row r="5075" spans="1:6" x14ac:dyDescent="0.25">
      <c r="A5075" s="182">
        <v>40001933</v>
      </c>
      <c r="B5075" s="182" t="s">
        <v>5112</v>
      </c>
      <c r="C5075" s="182" t="s">
        <v>224</v>
      </c>
      <c r="D5075" s="182" t="s">
        <v>309</v>
      </c>
      <c r="E5075" s="182" t="s">
        <v>310</v>
      </c>
      <c r="F5075" s="182" t="s">
        <v>310</v>
      </c>
    </row>
    <row r="5076" spans="1:6" x14ac:dyDescent="0.25">
      <c r="A5076" s="182">
        <v>40006692</v>
      </c>
      <c r="B5076" s="182" t="s">
        <v>5113</v>
      </c>
      <c r="C5076" s="182" t="s">
        <v>224</v>
      </c>
      <c r="D5076" s="182" t="s">
        <v>225</v>
      </c>
      <c r="E5076" s="182" t="s">
        <v>226</v>
      </c>
      <c r="F5076" s="182" t="s">
        <v>226</v>
      </c>
    </row>
    <row r="5077" spans="1:6" x14ac:dyDescent="0.25">
      <c r="A5077" s="182">
        <v>40005089</v>
      </c>
      <c r="B5077" s="182" t="s">
        <v>5114</v>
      </c>
      <c r="C5077" s="182" t="s">
        <v>224</v>
      </c>
      <c r="D5077" s="182" t="s">
        <v>265</v>
      </c>
      <c r="E5077" s="182" t="s">
        <v>266</v>
      </c>
      <c r="F5077" s="182" t="s">
        <v>266</v>
      </c>
    </row>
    <row r="5078" spans="1:6" x14ac:dyDescent="0.25">
      <c r="A5078" s="182">
        <v>40008013</v>
      </c>
      <c r="B5078" s="182" t="s">
        <v>5115</v>
      </c>
      <c r="C5078" s="182" t="s">
        <v>231</v>
      </c>
      <c r="D5078" s="182" t="s">
        <v>236</v>
      </c>
      <c r="E5078" s="182" t="s">
        <v>237</v>
      </c>
      <c r="F5078" s="182" t="s">
        <v>237</v>
      </c>
    </row>
    <row r="5079" spans="1:6" x14ac:dyDescent="0.25">
      <c r="A5079" s="182">
        <v>40004108</v>
      </c>
      <c r="B5079" s="182" t="s">
        <v>5116</v>
      </c>
      <c r="C5079" s="182" t="s">
        <v>224</v>
      </c>
      <c r="D5079" s="182" t="s">
        <v>262</v>
      </c>
      <c r="E5079" s="182" t="s">
        <v>263</v>
      </c>
      <c r="F5079" s="182" t="s">
        <v>263</v>
      </c>
    </row>
    <row r="5080" spans="1:6" x14ac:dyDescent="0.25">
      <c r="A5080" s="182">
        <v>40002374</v>
      </c>
      <c r="B5080" s="182" t="s">
        <v>5117</v>
      </c>
      <c r="C5080" s="182" t="s">
        <v>224</v>
      </c>
      <c r="D5080" s="182" t="s">
        <v>303</v>
      </c>
      <c r="E5080" s="182" t="s">
        <v>304</v>
      </c>
      <c r="F5080" s="182" t="s">
        <v>304</v>
      </c>
    </row>
    <row r="5081" spans="1:6" x14ac:dyDescent="0.25">
      <c r="A5081" s="182">
        <v>40007555</v>
      </c>
      <c r="B5081" s="182" t="s">
        <v>5118</v>
      </c>
      <c r="C5081" s="182" t="s">
        <v>224</v>
      </c>
      <c r="D5081" s="182" t="s">
        <v>342</v>
      </c>
      <c r="E5081" s="182" t="s">
        <v>343</v>
      </c>
      <c r="F5081" s="182" t="s">
        <v>343</v>
      </c>
    </row>
    <row r="5082" spans="1:6" x14ac:dyDescent="0.25">
      <c r="A5082" s="182">
        <v>40006743</v>
      </c>
      <c r="B5082" s="182" t="s">
        <v>5119</v>
      </c>
      <c r="C5082" s="182" t="s">
        <v>224</v>
      </c>
      <c r="D5082" s="182" t="s">
        <v>342</v>
      </c>
      <c r="E5082" s="182" t="s">
        <v>343</v>
      </c>
      <c r="F5082" s="182" t="s">
        <v>343</v>
      </c>
    </row>
    <row r="5083" spans="1:6" x14ac:dyDescent="0.25">
      <c r="A5083" s="182">
        <v>40009321</v>
      </c>
      <c r="B5083" s="182" t="s">
        <v>5120</v>
      </c>
      <c r="C5083" s="182" t="s">
        <v>224</v>
      </c>
      <c r="D5083" s="182" t="s">
        <v>228</v>
      </c>
      <c r="E5083" s="182" t="s">
        <v>229</v>
      </c>
      <c r="F5083" s="182" t="s">
        <v>229</v>
      </c>
    </row>
    <row r="5084" spans="1:6" x14ac:dyDescent="0.25">
      <c r="A5084" s="182">
        <v>40006058</v>
      </c>
      <c r="B5084" s="182" t="s">
        <v>5121</v>
      </c>
      <c r="C5084" s="182" t="s">
        <v>224</v>
      </c>
      <c r="D5084" s="182" t="s">
        <v>315</v>
      </c>
      <c r="E5084" s="182" t="s">
        <v>316</v>
      </c>
      <c r="F5084" s="182" t="s">
        <v>316</v>
      </c>
    </row>
    <row r="5085" spans="1:6" x14ac:dyDescent="0.25">
      <c r="A5085" s="182">
        <v>40007627</v>
      </c>
      <c r="B5085" s="182" t="s">
        <v>5122</v>
      </c>
      <c r="C5085" s="182" t="s">
        <v>224</v>
      </c>
      <c r="D5085" s="182" t="s">
        <v>271</v>
      </c>
      <c r="E5085" s="182" t="s">
        <v>272</v>
      </c>
      <c r="F5085" s="182" t="s">
        <v>272</v>
      </c>
    </row>
    <row r="5086" spans="1:6" x14ac:dyDescent="0.25">
      <c r="A5086" s="182">
        <v>40003525</v>
      </c>
      <c r="B5086" s="182" t="s">
        <v>5123</v>
      </c>
      <c r="C5086" s="182" t="s">
        <v>224</v>
      </c>
      <c r="D5086" s="182" t="s">
        <v>271</v>
      </c>
      <c r="E5086" s="182" t="s">
        <v>272</v>
      </c>
      <c r="F5086" s="182" t="s">
        <v>272</v>
      </c>
    </row>
    <row r="5087" spans="1:6" x14ac:dyDescent="0.25">
      <c r="A5087" s="182">
        <v>40006703</v>
      </c>
      <c r="B5087" s="182" t="s">
        <v>5124</v>
      </c>
      <c r="C5087" s="182" t="s">
        <v>224</v>
      </c>
      <c r="D5087" s="182" t="s">
        <v>271</v>
      </c>
      <c r="E5087" s="182" t="s">
        <v>272</v>
      </c>
      <c r="F5087" s="182" t="s">
        <v>272</v>
      </c>
    </row>
    <row r="5088" spans="1:6" x14ac:dyDescent="0.25">
      <c r="A5088" s="182">
        <v>40007574</v>
      </c>
      <c r="B5088" s="182" t="s">
        <v>5125</v>
      </c>
      <c r="C5088" s="182" t="s">
        <v>224</v>
      </c>
      <c r="D5088" s="182" t="s">
        <v>333</v>
      </c>
      <c r="E5088" s="182" t="s">
        <v>334</v>
      </c>
      <c r="F5088" s="182" t="s">
        <v>334</v>
      </c>
    </row>
    <row r="5089" spans="1:6" x14ac:dyDescent="0.25">
      <c r="A5089" s="182">
        <v>40421397</v>
      </c>
      <c r="B5089" s="182" t="s">
        <v>5126</v>
      </c>
      <c r="C5089" s="182" t="s">
        <v>231</v>
      </c>
      <c r="D5089" s="182" t="s">
        <v>236</v>
      </c>
      <c r="E5089" s="182" t="s">
        <v>237</v>
      </c>
      <c r="F5089" s="182" t="s">
        <v>237</v>
      </c>
    </row>
    <row r="5090" spans="1:6" x14ac:dyDescent="0.25">
      <c r="A5090" s="182">
        <v>40420112</v>
      </c>
      <c r="B5090" s="182" t="s">
        <v>5127</v>
      </c>
      <c r="C5090" s="182" t="s">
        <v>231</v>
      </c>
      <c r="D5090" s="182" t="s">
        <v>236</v>
      </c>
      <c r="E5090" s="182" t="s">
        <v>237</v>
      </c>
      <c r="F5090" s="182" t="s">
        <v>237</v>
      </c>
    </row>
    <row r="5091" spans="1:6" x14ac:dyDescent="0.25">
      <c r="A5091" s="182">
        <v>40007187</v>
      </c>
      <c r="B5091" s="182" t="s">
        <v>5128</v>
      </c>
      <c r="C5091" s="182" t="s">
        <v>224</v>
      </c>
      <c r="D5091" s="182" t="s">
        <v>256</v>
      </c>
      <c r="E5091" s="182" t="s">
        <v>257</v>
      </c>
      <c r="F5091" s="182" t="s">
        <v>257</v>
      </c>
    </row>
    <row r="5092" spans="1:6" x14ac:dyDescent="0.25">
      <c r="A5092" s="182">
        <v>40008357</v>
      </c>
      <c r="B5092" s="182" t="s">
        <v>5129</v>
      </c>
      <c r="C5092" s="182" t="s">
        <v>224</v>
      </c>
      <c r="D5092" s="182" t="s">
        <v>262</v>
      </c>
      <c r="E5092" s="182" t="s">
        <v>263</v>
      </c>
      <c r="F5092" s="182" t="s">
        <v>263</v>
      </c>
    </row>
    <row r="5093" spans="1:6" x14ac:dyDescent="0.25">
      <c r="A5093" s="182">
        <v>40003411</v>
      </c>
      <c r="B5093" s="182" t="s">
        <v>5130</v>
      </c>
      <c r="C5093" s="182" t="s">
        <v>224</v>
      </c>
      <c r="D5093" s="182" t="s">
        <v>306</v>
      </c>
      <c r="E5093" s="182" t="s">
        <v>307</v>
      </c>
      <c r="F5093" s="182" t="s">
        <v>307</v>
      </c>
    </row>
    <row r="5094" spans="1:6" x14ac:dyDescent="0.25">
      <c r="A5094" s="182">
        <v>40003708</v>
      </c>
      <c r="B5094" s="182" t="s">
        <v>5131</v>
      </c>
      <c r="C5094" s="182" t="s">
        <v>224</v>
      </c>
      <c r="D5094" s="182" t="s">
        <v>333</v>
      </c>
      <c r="E5094" s="182" t="s">
        <v>334</v>
      </c>
      <c r="F5094" s="182" t="s">
        <v>334</v>
      </c>
    </row>
    <row r="5095" spans="1:6" x14ac:dyDescent="0.25">
      <c r="A5095" s="182">
        <v>40008626</v>
      </c>
      <c r="B5095" s="182" t="s">
        <v>5132</v>
      </c>
      <c r="C5095" s="182" t="s">
        <v>224</v>
      </c>
      <c r="D5095" s="182" t="s">
        <v>376</v>
      </c>
      <c r="E5095" s="182" t="s">
        <v>377</v>
      </c>
      <c r="F5095" s="182" t="s">
        <v>377</v>
      </c>
    </row>
    <row r="5096" spans="1:6" x14ac:dyDescent="0.25">
      <c r="A5096" s="182">
        <v>40006586</v>
      </c>
      <c r="B5096" s="182" t="s">
        <v>5133</v>
      </c>
      <c r="C5096" s="182" t="s">
        <v>224</v>
      </c>
      <c r="D5096" s="182" t="s">
        <v>277</v>
      </c>
      <c r="E5096" s="182" t="s">
        <v>278</v>
      </c>
      <c r="F5096" s="182" t="s">
        <v>278</v>
      </c>
    </row>
    <row r="5097" spans="1:6" x14ac:dyDescent="0.25">
      <c r="A5097" s="182">
        <v>40420715</v>
      </c>
      <c r="B5097" s="182" t="s">
        <v>5134</v>
      </c>
      <c r="C5097" s="182" t="s">
        <v>231</v>
      </c>
      <c r="D5097" s="182" t="s">
        <v>232</v>
      </c>
      <c r="E5097" s="182" t="s">
        <v>233</v>
      </c>
      <c r="F5097" s="182" t="s">
        <v>233</v>
      </c>
    </row>
    <row r="5098" spans="1:6" x14ac:dyDescent="0.25">
      <c r="A5098" s="182">
        <v>40006485</v>
      </c>
      <c r="B5098" s="182" t="s">
        <v>5135</v>
      </c>
      <c r="C5098" s="182" t="s">
        <v>224</v>
      </c>
      <c r="D5098" s="182" t="s">
        <v>277</v>
      </c>
      <c r="E5098" s="182" t="s">
        <v>278</v>
      </c>
      <c r="F5098" s="182" t="s">
        <v>278</v>
      </c>
    </row>
    <row r="5099" spans="1:6" x14ac:dyDescent="0.25">
      <c r="A5099" s="182">
        <v>40002916</v>
      </c>
      <c r="B5099" s="182" t="s">
        <v>5136</v>
      </c>
      <c r="C5099" s="182" t="s">
        <v>224</v>
      </c>
      <c r="D5099" s="182" t="s">
        <v>363</v>
      </c>
      <c r="E5099" s="182" t="s">
        <v>364</v>
      </c>
      <c r="F5099" s="182" t="s">
        <v>364</v>
      </c>
    </row>
    <row r="5100" spans="1:6" x14ac:dyDescent="0.25">
      <c r="A5100" s="182">
        <v>40009691</v>
      </c>
      <c r="B5100" s="182" t="s">
        <v>5137</v>
      </c>
      <c r="C5100" s="182" t="s">
        <v>224</v>
      </c>
      <c r="D5100" s="182" t="s">
        <v>333</v>
      </c>
      <c r="E5100" s="182" t="s">
        <v>334</v>
      </c>
      <c r="F5100" s="182" t="s">
        <v>334</v>
      </c>
    </row>
    <row r="5101" spans="1:6" x14ac:dyDescent="0.25">
      <c r="A5101" s="182">
        <v>40003906</v>
      </c>
      <c r="B5101" s="182" t="s">
        <v>5138</v>
      </c>
      <c r="C5101" s="182" t="s">
        <v>224</v>
      </c>
      <c r="D5101" s="182" t="s">
        <v>306</v>
      </c>
      <c r="E5101" s="182" t="s">
        <v>307</v>
      </c>
      <c r="F5101" s="182" t="s">
        <v>307</v>
      </c>
    </row>
    <row r="5102" spans="1:6" x14ac:dyDescent="0.25">
      <c r="A5102" s="182">
        <v>40420057</v>
      </c>
      <c r="B5102" s="182" t="s">
        <v>5139</v>
      </c>
      <c r="C5102" s="182" t="s">
        <v>231</v>
      </c>
      <c r="D5102" s="182" t="s">
        <v>232</v>
      </c>
      <c r="E5102" s="182" t="s">
        <v>233</v>
      </c>
      <c r="F5102" s="182" t="s">
        <v>233</v>
      </c>
    </row>
    <row r="5103" spans="1:6" x14ac:dyDescent="0.25">
      <c r="A5103" s="182">
        <v>40000878</v>
      </c>
      <c r="B5103" s="182" t="s">
        <v>5140</v>
      </c>
      <c r="C5103" s="182" t="s">
        <v>224</v>
      </c>
      <c r="D5103" s="182" t="s">
        <v>309</v>
      </c>
      <c r="E5103" s="182" t="s">
        <v>310</v>
      </c>
      <c r="F5103" s="182" t="s">
        <v>310</v>
      </c>
    </row>
    <row r="5104" spans="1:6" x14ac:dyDescent="0.25">
      <c r="A5104" s="182">
        <v>40001745</v>
      </c>
      <c r="B5104" s="182" t="s">
        <v>5141</v>
      </c>
      <c r="C5104" s="182" t="s">
        <v>224</v>
      </c>
      <c r="D5104" s="182" t="s">
        <v>303</v>
      </c>
      <c r="E5104" s="182" t="s">
        <v>304</v>
      </c>
      <c r="F5104" s="182" t="s">
        <v>304</v>
      </c>
    </row>
    <row r="5105" spans="1:6" x14ac:dyDescent="0.25">
      <c r="A5105" s="182">
        <v>40004338</v>
      </c>
      <c r="B5105" s="182" t="s">
        <v>5142</v>
      </c>
      <c r="C5105" s="182" t="s">
        <v>224</v>
      </c>
      <c r="D5105" s="182" t="s">
        <v>271</v>
      </c>
      <c r="E5105" s="182" t="s">
        <v>272</v>
      </c>
      <c r="F5105" s="182" t="s">
        <v>272</v>
      </c>
    </row>
    <row r="5106" spans="1:6" x14ac:dyDescent="0.25">
      <c r="A5106" s="182">
        <v>40421172</v>
      </c>
      <c r="B5106" s="182" t="s">
        <v>5143</v>
      </c>
      <c r="C5106" s="182" t="s">
        <v>231</v>
      </c>
      <c r="D5106" s="182" t="s">
        <v>236</v>
      </c>
      <c r="E5106" s="182" t="s">
        <v>237</v>
      </c>
      <c r="F5106" s="182" t="s">
        <v>237</v>
      </c>
    </row>
    <row r="5107" spans="1:6" x14ac:dyDescent="0.25">
      <c r="A5107" s="182">
        <v>40006661</v>
      </c>
      <c r="B5107" s="182" t="s">
        <v>5144</v>
      </c>
      <c r="C5107" s="182" t="s">
        <v>224</v>
      </c>
      <c r="D5107" s="182" t="s">
        <v>271</v>
      </c>
      <c r="E5107" s="182" t="s">
        <v>272</v>
      </c>
      <c r="F5107" s="182" t="s">
        <v>272</v>
      </c>
    </row>
    <row r="5108" spans="1:6" x14ac:dyDescent="0.25">
      <c r="A5108" s="182">
        <v>40000249</v>
      </c>
      <c r="B5108" s="182" t="s">
        <v>5145</v>
      </c>
      <c r="C5108" s="182" t="s">
        <v>224</v>
      </c>
      <c r="D5108" s="182" t="s">
        <v>228</v>
      </c>
      <c r="E5108" s="182" t="s">
        <v>229</v>
      </c>
      <c r="F5108" s="182" t="s">
        <v>229</v>
      </c>
    </row>
    <row r="5109" spans="1:6" x14ac:dyDescent="0.25">
      <c r="A5109" s="182">
        <v>40000225</v>
      </c>
      <c r="B5109" s="182" t="s">
        <v>5146</v>
      </c>
      <c r="C5109" s="182" t="s">
        <v>224</v>
      </c>
      <c r="D5109" s="182" t="s">
        <v>342</v>
      </c>
      <c r="E5109" s="182" t="s">
        <v>343</v>
      </c>
      <c r="F5109" s="182" t="s">
        <v>343</v>
      </c>
    </row>
    <row r="5110" spans="1:6" x14ac:dyDescent="0.25">
      <c r="A5110" s="182">
        <v>40004169</v>
      </c>
      <c r="B5110" s="182" t="s">
        <v>5147</v>
      </c>
      <c r="C5110" s="182" t="s">
        <v>224</v>
      </c>
      <c r="D5110" s="182" t="s">
        <v>309</v>
      </c>
      <c r="E5110" s="182" t="s">
        <v>310</v>
      </c>
      <c r="F5110" s="182" t="s">
        <v>310</v>
      </c>
    </row>
    <row r="5111" spans="1:6" x14ac:dyDescent="0.25">
      <c r="A5111" s="182">
        <v>40007910</v>
      </c>
      <c r="B5111" s="182" t="s">
        <v>5148</v>
      </c>
      <c r="C5111" s="182" t="s">
        <v>224</v>
      </c>
      <c r="D5111" s="182" t="s">
        <v>225</v>
      </c>
      <c r="E5111" s="182" t="s">
        <v>226</v>
      </c>
      <c r="F5111" s="182" t="s">
        <v>226</v>
      </c>
    </row>
    <row r="5112" spans="1:6" x14ac:dyDescent="0.25">
      <c r="A5112" s="182">
        <v>40005837</v>
      </c>
      <c r="B5112" s="182" t="s">
        <v>5149</v>
      </c>
      <c r="C5112" s="182" t="s">
        <v>224</v>
      </c>
      <c r="D5112" s="182" t="s">
        <v>404</v>
      </c>
      <c r="E5112" s="182" t="s">
        <v>405</v>
      </c>
      <c r="F5112" s="182" t="s">
        <v>405</v>
      </c>
    </row>
    <row r="5113" spans="1:6" x14ac:dyDescent="0.25">
      <c r="A5113" s="182">
        <v>40006591</v>
      </c>
      <c r="B5113" s="182" t="s">
        <v>5150</v>
      </c>
      <c r="C5113" s="182" t="s">
        <v>224</v>
      </c>
      <c r="D5113" s="182" t="s">
        <v>363</v>
      </c>
      <c r="E5113" s="182" t="s">
        <v>364</v>
      </c>
      <c r="F5113" s="182" t="s">
        <v>364</v>
      </c>
    </row>
    <row r="5114" spans="1:6" x14ac:dyDescent="0.25">
      <c r="A5114" s="182">
        <v>40003853</v>
      </c>
      <c r="B5114" s="182" t="s">
        <v>5151</v>
      </c>
      <c r="C5114" s="182" t="s">
        <v>224</v>
      </c>
      <c r="D5114" s="182" t="s">
        <v>322</v>
      </c>
      <c r="E5114" s="182" t="s">
        <v>323</v>
      </c>
      <c r="F5114" s="182" t="s">
        <v>323</v>
      </c>
    </row>
    <row r="5115" spans="1:6" x14ac:dyDescent="0.25">
      <c r="A5115" s="182">
        <v>40005154</v>
      </c>
      <c r="B5115" s="182" t="s">
        <v>5152</v>
      </c>
      <c r="C5115" s="182" t="s">
        <v>224</v>
      </c>
      <c r="D5115" s="182" t="s">
        <v>265</v>
      </c>
      <c r="E5115" s="182" t="s">
        <v>266</v>
      </c>
      <c r="F5115" s="182" t="s">
        <v>266</v>
      </c>
    </row>
    <row r="5116" spans="1:6" x14ac:dyDescent="0.25">
      <c r="A5116" s="182">
        <v>40004587</v>
      </c>
      <c r="B5116" s="182" t="s">
        <v>5153</v>
      </c>
      <c r="C5116" s="182" t="s">
        <v>224</v>
      </c>
      <c r="D5116" s="182" t="s">
        <v>333</v>
      </c>
      <c r="E5116" s="182" t="s">
        <v>334</v>
      </c>
      <c r="F5116" s="182" t="s">
        <v>334</v>
      </c>
    </row>
    <row r="5117" spans="1:6" x14ac:dyDescent="0.25">
      <c r="A5117" s="182">
        <v>40004601</v>
      </c>
      <c r="B5117" s="182" t="s">
        <v>5154</v>
      </c>
      <c r="C5117" s="182" t="s">
        <v>224</v>
      </c>
      <c r="D5117" s="182" t="s">
        <v>225</v>
      </c>
      <c r="E5117" s="182" t="s">
        <v>226</v>
      </c>
      <c r="F5117" s="182" t="s">
        <v>226</v>
      </c>
    </row>
    <row r="5118" spans="1:6" x14ac:dyDescent="0.25">
      <c r="A5118" s="182">
        <v>40004626</v>
      </c>
      <c r="B5118" s="182" t="s">
        <v>5155</v>
      </c>
      <c r="C5118" s="182" t="s">
        <v>224</v>
      </c>
      <c r="D5118" s="182" t="s">
        <v>265</v>
      </c>
      <c r="E5118" s="182" t="s">
        <v>266</v>
      </c>
      <c r="F5118" s="182" t="s">
        <v>266</v>
      </c>
    </row>
    <row r="5119" spans="1:6" x14ac:dyDescent="0.25">
      <c r="A5119" s="182">
        <v>40008026</v>
      </c>
      <c r="B5119" s="182" t="s">
        <v>5156</v>
      </c>
      <c r="C5119" s="182" t="s">
        <v>231</v>
      </c>
      <c r="D5119" s="182" t="s">
        <v>236</v>
      </c>
      <c r="E5119" s="182" t="s">
        <v>237</v>
      </c>
      <c r="F5119" s="182" t="s">
        <v>237</v>
      </c>
    </row>
    <row r="5120" spans="1:6" x14ac:dyDescent="0.25">
      <c r="A5120" s="182">
        <v>40006749</v>
      </c>
      <c r="B5120" s="182" t="s">
        <v>5157</v>
      </c>
      <c r="C5120" s="182" t="s">
        <v>224</v>
      </c>
      <c r="D5120" s="182" t="s">
        <v>333</v>
      </c>
      <c r="E5120" s="182" t="s">
        <v>334</v>
      </c>
      <c r="F5120" s="182" t="s">
        <v>334</v>
      </c>
    </row>
    <row r="5121" spans="1:6" x14ac:dyDescent="0.25">
      <c r="A5121" s="182">
        <v>40004628</v>
      </c>
      <c r="B5121" s="182" t="s">
        <v>5158</v>
      </c>
      <c r="C5121" s="182" t="s">
        <v>224</v>
      </c>
      <c r="D5121" s="182" t="s">
        <v>271</v>
      </c>
      <c r="E5121" s="182" t="s">
        <v>272</v>
      </c>
      <c r="F5121" s="182" t="s">
        <v>272</v>
      </c>
    </row>
    <row r="5122" spans="1:6" x14ac:dyDescent="0.25">
      <c r="A5122" s="182">
        <v>40004304</v>
      </c>
      <c r="B5122" s="182" t="s">
        <v>5159</v>
      </c>
      <c r="C5122" s="182" t="s">
        <v>224</v>
      </c>
      <c r="D5122" s="182" t="s">
        <v>404</v>
      </c>
      <c r="E5122" s="182" t="s">
        <v>405</v>
      </c>
      <c r="F5122" s="182" t="s">
        <v>405</v>
      </c>
    </row>
    <row r="5123" spans="1:6" x14ac:dyDescent="0.25">
      <c r="A5123" s="182">
        <v>40008228</v>
      </c>
      <c r="B5123" s="182" t="s">
        <v>5160</v>
      </c>
      <c r="C5123" s="182" t="s">
        <v>224</v>
      </c>
      <c r="D5123" s="182" t="s">
        <v>342</v>
      </c>
      <c r="E5123" s="182" t="s">
        <v>343</v>
      </c>
      <c r="F5123" s="182" t="s">
        <v>343</v>
      </c>
    </row>
    <row r="5124" spans="1:6" x14ac:dyDescent="0.25">
      <c r="A5124" s="182">
        <v>40006978</v>
      </c>
      <c r="B5124" s="182" t="s">
        <v>5161</v>
      </c>
      <c r="C5124" s="182" t="s">
        <v>224</v>
      </c>
      <c r="D5124" s="182" t="s">
        <v>303</v>
      </c>
      <c r="E5124" s="182" t="s">
        <v>304</v>
      </c>
      <c r="F5124" s="182" t="s">
        <v>304</v>
      </c>
    </row>
    <row r="5125" spans="1:6" x14ac:dyDescent="0.25">
      <c r="A5125" s="182">
        <v>40007704</v>
      </c>
      <c r="B5125" s="182" t="s">
        <v>5162</v>
      </c>
      <c r="C5125" s="182" t="s">
        <v>224</v>
      </c>
      <c r="D5125" s="182" t="s">
        <v>342</v>
      </c>
      <c r="E5125" s="182" t="s">
        <v>343</v>
      </c>
      <c r="F5125" s="182" t="s">
        <v>343</v>
      </c>
    </row>
    <row r="5126" spans="1:6" x14ac:dyDescent="0.25">
      <c r="A5126" s="182">
        <v>40007049</v>
      </c>
      <c r="B5126" s="182" t="s">
        <v>5162</v>
      </c>
      <c r="C5126" s="182" t="s">
        <v>224</v>
      </c>
      <c r="D5126" s="182" t="s">
        <v>303</v>
      </c>
      <c r="E5126" s="182" t="s">
        <v>304</v>
      </c>
      <c r="F5126" s="182" t="s">
        <v>304</v>
      </c>
    </row>
    <row r="5127" spans="1:6" x14ac:dyDescent="0.25">
      <c r="A5127" s="182">
        <v>40006616</v>
      </c>
      <c r="B5127" s="182" t="s">
        <v>5162</v>
      </c>
      <c r="C5127" s="182" t="s">
        <v>224</v>
      </c>
      <c r="D5127" s="182" t="s">
        <v>404</v>
      </c>
      <c r="E5127" s="182" t="s">
        <v>405</v>
      </c>
      <c r="F5127" s="182" t="s">
        <v>405</v>
      </c>
    </row>
    <row r="5128" spans="1:6" x14ac:dyDescent="0.25">
      <c r="A5128" s="182">
        <v>40002827</v>
      </c>
      <c r="B5128" s="182" t="s">
        <v>5162</v>
      </c>
      <c r="C5128" s="182" t="s">
        <v>224</v>
      </c>
      <c r="D5128" s="182" t="s">
        <v>333</v>
      </c>
      <c r="E5128" s="182" t="s">
        <v>334</v>
      </c>
      <c r="F5128" s="182" t="s">
        <v>334</v>
      </c>
    </row>
    <row r="5129" spans="1:6" x14ac:dyDescent="0.25">
      <c r="A5129" s="182">
        <v>40007727</v>
      </c>
      <c r="B5129" s="182" t="s">
        <v>5163</v>
      </c>
      <c r="C5129" s="182" t="s">
        <v>224</v>
      </c>
      <c r="D5129" s="182" t="s">
        <v>342</v>
      </c>
      <c r="E5129" s="182" t="s">
        <v>343</v>
      </c>
      <c r="F5129" s="182" t="s">
        <v>343</v>
      </c>
    </row>
    <row r="5130" spans="1:6" x14ac:dyDescent="0.25">
      <c r="A5130" s="182">
        <v>40002272</v>
      </c>
      <c r="B5130" s="182" t="s">
        <v>5164</v>
      </c>
      <c r="C5130" s="182" t="s">
        <v>224</v>
      </c>
      <c r="D5130" s="182" t="s">
        <v>262</v>
      </c>
      <c r="E5130" s="182" t="s">
        <v>263</v>
      </c>
      <c r="F5130" s="182" t="s">
        <v>263</v>
      </c>
    </row>
    <row r="5131" spans="1:6" x14ac:dyDescent="0.25">
      <c r="A5131" s="182">
        <v>40001444</v>
      </c>
      <c r="B5131" s="182" t="s">
        <v>5165</v>
      </c>
      <c r="C5131" s="182" t="s">
        <v>224</v>
      </c>
      <c r="D5131" s="182" t="s">
        <v>265</v>
      </c>
      <c r="E5131" s="182" t="s">
        <v>266</v>
      </c>
      <c r="F5131" s="182" t="s">
        <v>266</v>
      </c>
    </row>
    <row r="5132" spans="1:6" x14ac:dyDescent="0.25">
      <c r="A5132" s="182">
        <v>40009246</v>
      </c>
      <c r="B5132" s="182" t="s">
        <v>5166</v>
      </c>
      <c r="C5132" s="182" t="s">
        <v>224</v>
      </c>
      <c r="D5132" s="182" t="s">
        <v>404</v>
      </c>
      <c r="E5132" s="182" t="s">
        <v>405</v>
      </c>
      <c r="F5132" s="182" t="s">
        <v>405</v>
      </c>
    </row>
    <row r="5133" spans="1:6" x14ac:dyDescent="0.25">
      <c r="A5133" s="182">
        <v>40006544</v>
      </c>
      <c r="B5133" s="182" t="s">
        <v>5167</v>
      </c>
      <c r="C5133" s="182" t="s">
        <v>224</v>
      </c>
      <c r="D5133" s="182" t="s">
        <v>265</v>
      </c>
      <c r="E5133" s="182" t="s">
        <v>266</v>
      </c>
      <c r="F5133" s="182" t="s">
        <v>266</v>
      </c>
    </row>
    <row r="5134" spans="1:6" x14ac:dyDescent="0.25">
      <c r="A5134" s="182">
        <v>40001423</v>
      </c>
      <c r="B5134" s="182" t="s">
        <v>5168</v>
      </c>
      <c r="C5134" s="182" t="s">
        <v>224</v>
      </c>
      <c r="D5134" s="182" t="s">
        <v>271</v>
      </c>
      <c r="E5134" s="182" t="s">
        <v>272</v>
      </c>
      <c r="F5134" s="182" t="s">
        <v>272</v>
      </c>
    </row>
    <row r="5135" spans="1:6" x14ac:dyDescent="0.25">
      <c r="A5135" s="182">
        <v>40000010</v>
      </c>
      <c r="B5135" s="182" t="s">
        <v>5169</v>
      </c>
      <c r="C5135" s="182" t="s">
        <v>224</v>
      </c>
      <c r="D5135" s="182" t="s">
        <v>363</v>
      </c>
      <c r="E5135" s="182" t="s">
        <v>364</v>
      </c>
      <c r="F5135" s="182" t="s">
        <v>364</v>
      </c>
    </row>
    <row r="5136" spans="1:6" x14ac:dyDescent="0.25">
      <c r="A5136" s="182">
        <v>40006536</v>
      </c>
      <c r="B5136" s="182" t="s">
        <v>5170</v>
      </c>
      <c r="C5136" s="182" t="s">
        <v>224</v>
      </c>
      <c r="D5136" s="182" t="s">
        <v>265</v>
      </c>
      <c r="E5136" s="182" t="s">
        <v>266</v>
      </c>
      <c r="F5136" s="182" t="s">
        <v>266</v>
      </c>
    </row>
    <row r="5137" spans="1:6" x14ac:dyDescent="0.25">
      <c r="A5137" s="182">
        <v>40007444</v>
      </c>
      <c r="B5137" s="182" t="s">
        <v>5171</v>
      </c>
      <c r="C5137" s="182" t="s">
        <v>224</v>
      </c>
      <c r="D5137" s="182" t="s">
        <v>228</v>
      </c>
      <c r="E5137" s="182" t="s">
        <v>229</v>
      </c>
      <c r="F5137" s="182" t="s">
        <v>229</v>
      </c>
    </row>
    <row r="5138" spans="1:6" x14ac:dyDescent="0.25">
      <c r="A5138" s="182">
        <v>40006989</v>
      </c>
      <c r="B5138" s="182" t="s">
        <v>5172</v>
      </c>
      <c r="C5138" s="182" t="s">
        <v>224</v>
      </c>
      <c r="D5138" s="182" t="s">
        <v>342</v>
      </c>
      <c r="E5138" s="182" t="s">
        <v>343</v>
      </c>
      <c r="F5138" s="182" t="s">
        <v>343</v>
      </c>
    </row>
    <row r="5139" spans="1:6" x14ac:dyDescent="0.25">
      <c r="A5139" s="182">
        <v>40004149</v>
      </c>
      <c r="B5139" s="182" t="s">
        <v>5173</v>
      </c>
      <c r="C5139" s="182" t="s">
        <v>224</v>
      </c>
      <c r="D5139" s="182" t="s">
        <v>404</v>
      </c>
      <c r="E5139" s="182" t="s">
        <v>405</v>
      </c>
      <c r="F5139" s="182" t="s">
        <v>405</v>
      </c>
    </row>
    <row r="5140" spans="1:6" x14ac:dyDescent="0.25">
      <c r="A5140" s="182">
        <v>40420176</v>
      </c>
      <c r="B5140" s="182" t="s">
        <v>5174</v>
      </c>
      <c r="C5140" s="182" t="s">
        <v>231</v>
      </c>
      <c r="D5140" s="182" t="s">
        <v>232</v>
      </c>
      <c r="E5140" s="182" t="s">
        <v>233</v>
      </c>
      <c r="F5140" s="182" t="s">
        <v>233</v>
      </c>
    </row>
    <row r="5141" spans="1:6" x14ac:dyDescent="0.25">
      <c r="A5141" s="182">
        <v>40002754</v>
      </c>
      <c r="B5141" s="182" t="s">
        <v>5175</v>
      </c>
      <c r="C5141" s="182" t="s">
        <v>224</v>
      </c>
      <c r="D5141" s="182" t="s">
        <v>265</v>
      </c>
      <c r="E5141" s="182" t="s">
        <v>266</v>
      </c>
      <c r="F5141" s="182" t="s">
        <v>266</v>
      </c>
    </row>
    <row r="5142" spans="1:6" x14ac:dyDescent="0.25">
      <c r="A5142" s="182">
        <v>40005190</v>
      </c>
      <c r="B5142" s="182" t="s">
        <v>5176</v>
      </c>
      <c r="C5142" s="182" t="s">
        <v>224</v>
      </c>
      <c r="D5142" s="182" t="s">
        <v>279</v>
      </c>
      <c r="E5142" s="182" t="s">
        <v>280</v>
      </c>
      <c r="F5142" s="182" t="s">
        <v>280</v>
      </c>
    </row>
    <row r="5143" spans="1:6" x14ac:dyDescent="0.25">
      <c r="A5143" s="182">
        <v>40009594</v>
      </c>
      <c r="B5143" s="182" t="s">
        <v>5177</v>
      </c>
      <c r="C5143" s="182" t="s">
        <v>224</v>
      </c>
      <c r="D5143" s="182" t="s">
        <v>322</v>
      </c>
      <c r="E5143" s="182" t="s">
        <v>323</v>
      </c>
      <c r="F5143" s="182" t="s">
        <v>323</v>
      </c>
    </row>
    <row r="5144" spans="1:6" x14ac:dyDescent="0.25">
      <c r="A5144" s="182">
        <v>40421158</v>
      </c>
      <c r="B5144" s="182" t="s">
        <v>5178</v>
      </c>
      <c r="C5144" s="182" t="s">
        <v>231</v>
      </c>
      <c r="D5144" s="182" t="s">
        <v>338</v>
      </c>
      <c r="E5144" s="182" t="s">
        <v>339</v>
      </c>
      <c r="F5144" s="182" t="s">
        <v>339</v>
      </c>
    </row>
    <row r="5145" spans="1:6" x14ac:dyDescent="0.25">
      <c r="A5145" s="182">
        <v>40002697</v>
      </c>
      <c r="B5145" s="182" t="s">
        <v>5179</v>
      </c>
      <c r="C5145" s="182" t="s">
        <v>224</v>
      </c>
      <c r="D5145" s="182" t="s">
        <v>256</v>
      </c>
      <c r="E5145" s="182" t="s">
        <v>257</v>
      </c>
      <c r="F5145" s="182" t="s">
        <v>257</v>
      </c>
    </row>
    <row r="5146" spans="1:6" x14ac:dyDescent="0.25">
      <c r="A5146" s="182">
        <v>40424335</v>
      </c>
      <c r="B5146" s="182" t="s">
        <v>5180</v>
      </c>
      <c r="C5146" s="182" t="s">
        <v>231</v>
      </c>
      <c r="D5146" s="182" t="s">
        <v>236</v>
      </c>
      <c r="E5146" s="182" t="s">
        <v>237</v>
      </c>
      <c r="F5146" s="182" t="s">
        <v>237</v>
      </c>
    </row>
    <row r="5147" spans="1:6" x14ac:dyDescent="0.25">
      <c r="A5147" s="182">
        <v>40002235</v>
      </c>
      <c r="B5147" s="182" t="s">
        <v>5181</v>
      </c>
      <c r="C5147" s="182" t="s">
        <v>224</v>
      </c>
      <c r="D5147" s="182" t="s">
        <v>249</v>
      </c>
      <c r="E5147" s="182" t="s">
        <v>250</v>
      </c>
      <c r="F5147" s="182" t="s">
        <v>250</v>
      </c>
    </row>
    <row r="5148" spans="1:6" x14ac:dyDescent="0.25">
      <c r="A5148" s="182">
        <v>40000824</v>
      </c>
      <c r="B5148" s="182" t="s">
        <v>5182</v>
      </c>
      <c r="C5148" s="182" t="s">
        <v>224</v>
      </c>
      <c r="D5148" s="182" t="s">
        <v>249</v>
      </c>
      <c r="E5148" s="182" t="s">
        <v>250</v>
      </c>
      <c r="F5148" s="182" t="s">
        <v>250</v>
      </c>
    </row>
    <row r="5149" spans="1:6" x14ac:dyDescent="0.25">
      <c r="A5149" s="182">
        <v>40000040</v>
      </c>
      <c r="B5149" s="182" t="s">
        <v>5183</v>
      </c>
      <c r="C5149" s="182" t="s">
        <v>224</v>
      </c>
      <c r="D5149" s="182" t="s">
        <v>279</v>
      </c>
      <c r="E5149" s="182" t="s">
        <v>280</v>
      </c>
      <c r="F5149" s="182" t="s">
        <v>280</v>
      </c>
    </row>
    <row r="5150" spans="1:6" x14ac:dyDescent="0.25">
      <c r="A5150" s="182">
        <v>40004606</v>
      </c>
      <c r="B5150" s="182" t="s">
        <v>5184</v>
      </c>
      <c r="C5150" s="182" t="s">
        <v>224</v>
      </c>
      <c r="D5150" s="182" t="s">
        <v>404</v>
      </c>
      <c r="E5150" s="182" t="s">
        <v>405</v>
      </c>
      <c r="F5150" s="182" t="s">
        <v>405</v>
      </c>
    </row>
    <row r="5151" spans="1:6" x14ac:dyDescent="0.25">
      <c r="A5151" s="182">
        <v>40001942</v>
      </c>
      <c r="B5151" s="182" t="s">
        <v>5185</v>
      </c>
      <c r="C5151" s="182" t="s">
        <v>224</v>
      </c>
      <c r="D5151" s="182" t="s">
        <v>404</v>
      </c>
      <c r="E5151" s="182" t="s">
        <v>405</v>
      </c>
      <c r="F5151" s="182" t="s">
        <v>405</v>
      </c>
    </row>
    <row r="5152" spans="1:6" x14ac:dyDescent="0.25">
      <c r="A5152" s="182">
        <v>40000996</v>
      </c>
      <c r="B5152" s="182" t="s">
        <v>5186</v>
      </c>
      <c r="C5152" s="182" t="s">
        <v>224</v>
      </c>
      <c r="D5152" s="182" t="s">
        <v>309</v>
      </c>
      <c r="E5152" s="182" t="s">
        <v>310</v>
      </c>
      <c r="F5152" s="182" t="s">
        <v>310</v>
      </c>
    </row>
    <row r="5153" spans="1:6" x14ac:dyDescent="0.25">
      <c r="A5153" s="182">
        <v>40005456</v>
      </c>
      <c r="B5153" s="182" t="s">
        <v>5187</v>
      </c>
      <c r="C5153" s="182" t="s">
        <v>224</v>
      </c>
      <c r="D5153" s="182" t="s">
        <v>228</v>
      </c>
      <c r="E5153" s="182" t="s">
        <v>229</v>
      </c>
      <c r="F5153" s="182" t="s">
        <v>229</v>
      </c>
    </row>
    <row r="5154" spans="1:6" x14ac:dyDescent="0.25">
      <c r="A5154" s="182">
        <v>40006687</v>
      </c>
      <c r="B5154" s="182" t="s">
        <v>5188</v>
      </c>
      <c r="C5154" s="182" t="s">
        <v>224</v>
      </c>
      <c r="D5154" s="182" t="s">
        <v>404</v>
      </c>
      <c r="E5154" s="182" t="s">
        <v>405</v>
      </c>
      <c r="F5154" s="182" t="s">
        <v>405</v>
      </c>
    </row>
    <row r="5155" spans="1:6" x14ac:dyDescent="0.25">
      <c r="A5155" s="182">
        <v>40424345</v>
      </c>
      <c r="B5155" s="182" t="s">
        <v>5189</v>
      </c>
      <c r="C5155" s="182" t="s">
        <v>231</v>
      </c>
      <c r="D5155" s="182" t="s">
        <v>232</v>
      </c>
      <c r="E5155" s="182" t="s">
        <v>233</v>
      </c>
      <c r="F5155" s="182" t="s">
        <v>233</v>
      </c>
    </row>
    <row r="5156" spans="1:6" x14ac:dyDescent="0.25">
      <c r="A5156" s="182">
        <v>40007130</v>
      </c>
      <c r="B5156" s="182" t="s">
        <v>5190</v>
      </c>
      <c r="C5156" s="182" t="s">
        <v>224</v>
      </c>
      <c r="D5156" s="182" t="s">
        <v>306</v>
      </c>
      <c r="E5156" s="182" t="s">
        <v>307</v>
      </c>
      <c r="F5156" s="182" t="s">
        <v>307</v>
      </c>
    </row>
    <row r="5157" spans="1:6" x14ac:dyDescent="0.25">
      <c r="A5157" s="182">
        <v>40006656</v>
      </c>
      <c r="B5157" s="182" t="s">
        <v>5191</v>
      </c>
      <c r="C5157" s="182" t="s">
        <v>224</v>
      </c>
      <c r="D5157" s="182" t="s">
        <v>376</v>
      </c>
      <c r="E5157" s="182" t="s">
        <v>377</v>
      </c>
      <c r="F5157" s="182" t="s">
        <v>377</v>
      </c>
    </row>
    <row r="5158" spans="1:6" x14ac:dyDescent="0.25">
      <c r="A5158" s="182">
        <v>40001725</v>
      </c>
      <c r="B5158" s="182" t="s">
        <v>5192</v>
      </c>
      <c r="C5158" s="182" t="s">
        <v>224</v>
      </c>
      <c r="D5158" s="182" t="s">
        <v>376</v>
      </c>
      <c r="E5158" s="182" t="s">
        <v>377</v>
      </c>
      <c r="F5158" s="182" t="s">
        <v>377</v>
      </c>
    </row>
    <row r="5159" spans="1:6" x14ac:dyDescent="0.25">
      <c r="A5159" s="182">
        <v>40005950</v>
      </c>
      <c r="B5159" s="182" t="s">
        <v>5193</v>
      </c>
      <c r="C5159" s="182" t="s">
        <v>224</v>
      </c>
      <c r="D5159" s="182" t="s">
        <v>309</v>
      </c>
      <c r="E5159" s="182" t="s">
        <v>310</v>
      </c>
      <c r="F5159" s="182" t="s">
        <v>310</v>
      </c>
    </row>
    <row r="5160" spans="1:6" x14ac:dyDescent="0.25">
      <c r="A5160" s="182">
        <v>40005215</v>
      </c>
      <c r="B5160" s="182" t="s">
        <v>5194</v>
      </c>
      <c r="C5160" s="182" t="s">
        <v>224</v>
      </c>
      <c r="D5160" s="182" t="s">
        <v>228</v>
      </c>
      <c r="E5160" s="182" t="s">
        <v>229</v>
      </c>
      <c r="F5160" s="182" t="s">
        <v>229</v>
      </c>
    </row>
    <row r="5161" spans="1:6" x14ac:dyDescent="0.25">
      <c r="A5161" s="182">
        <v>40002185</v>
      </c>
      <c r="B5161" s="182" t="s">
        <v>5195</v>
      </c>
      <c r="C5161" s="182" t="s">
        <v>224</v>
      </c>
      <c r="D5161" s="182" t="s">
        <v>228</v>
      </c>
      <c r="E5161" s="182" t="s">
        <v>229</v>
      </c>
      <c r="F5161" s="182" t="s">
        <v>229</v>
      </c>
    </row>
    <row r="5162" spans="1:6" x14ac:dyDescent="0.25">
      <c r="A5162" s="182">
        <v>40006559</v>
      </c>
      <c r="B5162" s="182" t="s">
        <v>5196</v>
      </c>
      <c r="C5162" s="182" t="s">
        <v>224</v>
      </c>
      <c r="D5162" s="182" t="s">
        <v>322</v>
      </c>
      <c r="E5162" s="182" t="s">
        <v>323</v>
      </c>
      <c r="F5162" s="182" t="s">
        <v>323</v>
      </c>
    </row>
    <row r="5163" spans="1:6" x14ac:dyDescent="0.25">
      <c r="A5163" s="182">
        <v>40003810</v>
      </c>
      <c r="B5163" s="182" t="s">
        <v>5197</v>
      </c>
      <c r="C5163" s="182" t="s">
        <v>224</v>
      </c>
      <c r="D5163" s="182" t="s">
        <v>322</v>
      </c>
      <c r="E5163" s="182" t="s">
        <v>323</v>
      </c>
      <c r="F5163" s="182" t="s">
        <v>323</v>
      </c>
    </row>
    <row r="5164" spans="1:6" x14ac:dyDescent="0.25">
      <c r="A5164" s="182">
        <v>40008536</v>
      </c>
      <c r="B5164" s="182" t="s">
        <v>5198</v>
      </c>
      <c r="C5164" s="182" t="s">
        <v>224</v>
      </c>
      <c r="D5164" s="182" t="s">
        <v>225</v>
      </c>
      <c r="E5164" s="182" t="s">
        <v>226</v>
      </c>
      <c r="F5164" s="182" t="s">
        <v>226</v>
      </c>
    </row>
    <row r="5165" spans="1:6" x14ac:dyDescent="0.25">
      <c r="A5165" s="182">
        <v>40001544</v>
      </c>
      <c r="B5165" s="182" t="s">
        <v>5199</v>
      </c>
      <c r="C5165" s="182" t="s">
        <v>224</v>
      </c>
      <c r="D5165" s="182" t="s">
        <v>376</v>
      </c>
      <c r="E5165" s="182" t="s">
        <v>377</v>
      </c>
      <c r="F5165" s="182" t="s">
        <v>377</v>
      </c>
    </row>
    <row r="5166" spans="1:6" x14ac:dyDescent="0.25">
      <c r="A5166" s="182">
        <v>40001001</v>
      </c>
      <c r="B5166" s="182" t="s">
        <v>5200</v>
      </c>
      <c r="C5166" s="182" t="s">
        <v>224</v>
      </c>
      <c r="D5166" s="182" t="s">
        <v>265</v>
      </c>
      <c r="E5166" s="182" t="s">
        <v>266</v>
      </c>
      <c r="F5166" s="182" t="s">
        <v>266</v>
      </c>
    </row>
    <row r="5167" spans="1:6" x14ac:dyDescent="0.25">
      <c r="A5167" s="182">
        <v>40001547</v>
      </c>
      <c r="B5167" s="182" t="s">
        <v>5201</v>
      </c>
      <c r="C5167" s="182" t="s">
        <v>224</v>
      </c>
      <c r="D5167" s="182" t="s">
        <v>306</v>
      </c>
      <c r="E5167" s="182" t="s">
        <v>307</v>
      </c>
      <c r="F5167" s="182" t="s">
        <v>307</v>
      </c>
    </row>
    <row r="5168" spans="1:6" x14ac:dyDescent="0.25">
      <c r="A5168" s="182">
        <v>40420431</v>
      </c>
      <c r="B5168" s="182" t="s">
        <v>5202</v>
      </c>
      <c r="C5168" s="182" t="s">
        <v>231</v>
      </c>
      <c r="D5168" s="182" t="s">
        <v>232</v>
      </c>
      <c r="E5168" s="182" t="s">
        <v>233</v>
      </c>
      <c r="F5168" s="182" t="s">
        <v>233</v>
      </c>
    </row>
    <row r="5169" spans="1:6" x14ac:dyDescent="0.25">
      <c r="A5169" s="182">
        <v>40007811</v>
      </c>
      <c r="B5169" s="182" t="s">
        <v>5203</v>
      </c>
      <c r="C5169" s="182" t="s">
        <v>224</v>
      </c>
      <c r="D5169" s="182" t="s">
        <v>333</v>
      </c>
      <c r="E5169" s="182" t="s">
        <v>334</v>
      </c>
      <c r="F5169" s="182" t="s">
        <v>334</v>
      </c>
    </row>
    <row r="5170" spans="1:6" x14ac:dyDescent="0.25">
      <c r="A5170" s="182">
        <v>40009011</v>
      </c>
      <c r="B5170" s="182" t="s">
        <v>5204</v>
      </c>
      <c r="C5170" s="182" t="s">
        <v>224</v>
      </c>
      <c r="D5170" s="182" t="s">
        <v>333</v>
      </c>
      <c r="E5170" s="182" t="s">
        <v>334</v>
      </c>
      <c r="F5170" s="182" t="s">
        <v>334</v>
      </c>
    </row>
    <row r="5171" spans="1:6" x14ac:dyDescent="0.25">
      <c r="A5171" s="182">
        <v>40006529</v>
      </c>
      <c r="B5171" s="182" t="s">
        <v>5205</v>
      </c>
      <c r="C5171" s="182" t="s">
        <v>224</v>
      </c>
      <c r="D5171" s="182" t="s">
        <v>363</v>
      </c>
      <c r="E5171" s="182" t="s">
        <v>364</v>
      </c>
      <c r="F5171" s="182" t="s">
        <v>364</v>
      </c>
    </row>
    <row r="5172" spans="1:6" x14ac:dyDescent="0.25">
      <c r="A5172" s="182">
        <v>40421308</v>
      </c>
      <c r="B5172" s="182" t="s">
        <v>5206</v>
      </c>
      <c r="C5172" s="182" t="s">
        <v>231</v>
      </c>
      <c r="D5172" s="182" t="s">
        <v>232</v>
      </c>
      <c r="E5172" s="182" t="s">
        <v>233</v>
      </c>
      <c r="F5172" s="182" t="s">
        <v>233</v>
      </c>
    </row>
    <row r="5173" spans="1:6" x14ac:dyDescent="0.25">
      <c r="A5173" s="182">
        <v>40001266</v>
      </c>
      <c r="B5173" s="182" t="s">
        <v>5207</v>
      </c>
      <c r="C5173" s="182" t="s">
        <v>224</v>
      </c>
      <c r="D5173" s="182" t="s">
        <v>249</v>
      </c>
      <c r="E5173" s="182" t="s">
        <v>250</v>
      </c>
      <c r="F5173" s="182" t="s">
        <v>250</v>
      </c>
    </row>
    <row r="5174" spans="1:6" x14ac:dyDescent="0.25">
      <c r="A5174" s="182">
        <v>40007415</v>
      </c>
      <c r="B5174" s="182" t="s">
        <v>5208</v>
      </c>
      <c r="C5174" s="182" t="s">
        <v>224</v>
      </c>
      <c r="D5174" s="182" t="s">
        <v>309</v>
      </c>
      <c r="E5174" s="182" t="s">
        <v>310</v>
      </c>
      <c r="F5174" s="182" t="s">
        <v>310</v>
      </c>
    </row>
    <row r="5175" spans="1:6" x14ac:dyDescent="0.25">
      <c r="A5175" s="182">
        <v>40005358</v>
      </c>
      <c r="B5175" s="182" t="s">
        <v>5208</v>
      </c>
      <c r="C5175" s="182" t="s">
        <v>224</v>
      </c>
      <c r="D5175" s="182" t="s">
        <v>228</v>
      </c>
      <c r="E5175" s="182" t="s">
        <v>229</v>
      </c>
      <c r="F5175" s="182" t="s">
        <v>229</v>
      </c>
    </row>
    <row r="5176" spans="1:6" x14ac:dyDescent="0.25">
      <c r="A5176" s="182">
        <v>40006282</v>
      </c>
      <c r="B5176" s="182" t="s">
        <v>5209</v>
      </c>
      <c r="C5176" s="182" t="s">
        <v>224</v>
      </c>
      <c r="D5176" s="182" t="s">
        <v>228</v>
      </c>
      <c r="E5176" s="182" t="s">
        <v>229</v>
      </c>
      <c r="F5176" s="182" t="s">
        <v>229</v>
      </c>
    </row>
    <row r="5177" spans="1:6" x14ac:dyDescent="0.25">
      <c r="A5177" s="182">
        <v>40007312</v>
      </c>
      <c r="B5177" s="182" t="s">
        <v>5210</v>
      </c>
      <c r="C5177" s="182" t="s">
        <v>224</v>
      </c>
      <c r="D5177" s="182" t="s">
        <v>265</v>
      </c>
      <c r="E5177" s="182" t="s">
        <v>266</v>
      </c>
      <c r="F5177" s="182" t="s">
        <v>266</v>
      </c>
    </row>
    <row r="5178" spans="1:6" x14ac:dyDescent="0.25">
      <c r="A5178" s="182">
        <v>40420179</v>
      </c>
      <c r="B5178" s="182" t="s">
        <v>5211</v>
      </c>
      <c r="C5178" s="182" t="s">
        <v>231</v>
      </c>
      <c r="D5178" s="182" t="s">
        <v>232</v>
      </c>
      <c r="E5178" s="182" t="s">
        <v>233</v>
      </c>
      <c r="F5178" s="182" t="s">
        <v>233</v>
      </c>
    </row>
    <row r="5179" spans="1:6" x14ac:dyDescent="0.25">
      <c r="A5179" s="182">
        <v>40420135</v>
      </c>
      <c r="B5179" s="182" t="s">
        <v>5212</v>
      </c>
      <c r="C5179" s="182" t="s">
        <v>231</v>
      </c>
      <c r="D5179" s="182" t="s">
        <v>232</v>
      </c>
      <c r="E5179" s="182" t="s">
        <v>233</v>
      </c>
      <c r="F5179" s="182" t="s">
        <v>233</v>
      </c>
    </row>
    <row r="5180" spans="1:6" x14ac:dyDescent="0.25">
      <c r="A5180" s="182">
        <v>40009390</v>
      </c>
      <c r="B5180" s="182" t="s">
        <v>5213</v>
      </c>
      <c r="C5180" s="182" t="s">
        <v>224</v>
      </c>
      <c r="D5180" s="182" t="s">
        <v>303</v>
      </c>
      <c r="E5180" s="182" t="s">
        <v>304</v>
      </c>
      <c r="F5180" s="182" t="s">
        <v>304</v>
      </c>
    </row>
    <row r="5181" spans="1:6" x14ac:dyDescent="0.25">
      <c r="A5181" s="182">
        <v>40003570</v>
      </c>
      <c r="B5181" s="182" t="s">
        <v>5214</v>
      </c>
      <c r="C5181" s="182" t="s">
        <v>224</v>
      </c>
      <c r="D5181" s="182" t="s">
        <v>368</v>
      </c>
      <c r="E5181" s="182" t="s">
        <v>369</v>
      </c>
      <c r="F5181" s="182" t="s">
        <v>369</v>
      </c>
    </row>
    <row r="5182" spans="1:6" x14ac:dyDescent="0.25">
      <c r="A5182" s="182">
        <v>40009471</v>
      </c>
      <c r="B5182" s="182" t="s">
        <v>5215</v>
      </c>
      <c r="C5182" s="182" t="s">
        <v>224</v>
      </c>
      <c r="D5182" s="182" t="s">
        <v>404</v>
      </c>
      <c r="E5182" s="182" t="s">
        <v>405</v>
      </c>
      <c r="F5182" s="182" t="s">
        <v>405</v>
      </c>
    </row>
    <row r="5183" spans="1:6" x14ac:dyDescent="0.25">
      <c r="A5183" s="182">
        <v>40421247</v>
      </c>
      <c r="B5183" s="182" t="s">
        <v>5216</v>
      </c>
      <c r="C5183" s="182" t="s">
        <v>231</v>
      </c>
      <c r="D5183" s="182" t="s">
        <v>232</v>
      </c>
      <c r="E5183" s="182" t="s">
        <v>233</v>
      </c>
      <c r="F5183" s="182" t="s">
        <v>233</v>
      </c>
    </row>
    <row r="5184" spans="1:6" x14ac:dyDescent="0.25">
      <c r="A5184" s="182">
        <v>40009152</v>
      </c>
      <c r="B5184" s="182" t="s">
        <v>5217</v>
      </c>
      <c r="C5184" s="182" t="s">
        <v>224</v>
      </c>
      <c r="D5184" s="182" t="s">
        <v>303</v>
      </c>
      <c r="E5184" s="182" t="s">
        <v>304</v>
      </c>
      <c r="F5184" s="182" t="s">
        <v>304</v>
      </c>
    </row>
    <row r="5185" spans="1:6" x14ac:dyDescent="0.25">
      <c r="A5185" s="182">
        <v>40004356</v>
      </c>
      <c r="B5185" s="182" t="s">
        <v>5218</v>
      </c>
      <c r="C5185" s="182" t="s">
        <v>224</v>
      </c>
      <c r="D5185" s="182" t="s">
        <v>256</v>
      </c>
      <c r="E5185" s="182" t="s">
        <v>257</v>
      </c>
      <c r="F5185" s="182" t="s">
        <v>257</v>
      </c>
    </row>
    <row r="5186" spans="1:6" x14ac:dyDescent="0.25">
      <c r="A5186" s="182">
        <v>40005232</v>
      </c>
      <c r="B5186" s="182" t="s">
        <v>5219</v>
      </c>
      <c r="C5186" s="182" t="s">
        <v>224</v>
      </c>
      <c r="D5186" s="182" t="s">
        <v>342</v>
      </c>
      <c r="E5186" s="182" t="s">
        <v>343</v>
      </c>
      <c r="F5186" s="182" t="s">
        <v>343</v>
      </c>
    </row>
    <row r="5187" spans="1:6" x14ac:dyDescent="0.25">
      <c r="A5187" s="182">
        <v>40004435</v>
      </c>
      <c r="B5187" s="182" t="s">
        <v>5220</v>
      </c>
      <c r="C5187" s="182" t="s">
        <v>224</v>
      </c>
      <c r="D5187" s="182" t="s">
        <v>342</v>
      </c>
      <c r="E5187" s="182" t="s">
        <v>343</v>
      </c>
      <c r="F5187" s="182" t="s">
        <v>343</v>
      </c>
    </row>
    <row r="5188" spans="1:6" x14ac:dyDescent="0.25">
      <c r="A5188" s="182">
        <v>40000354</v>
      </c>
      <c r="B5188" s="182" t="s">
        <v>5221</v>
      </c>
      <c r="C5188" s="182" t="s">
        <v>224</v>
      </c>
      <c r="D5188" s="182" t="s">
        <v>342</v>
      </c>
      <c r="E5188" s="182" t="s">
        <v>343</v>
      </c>
      <c r="F5188" s="182" t="s">
        <v>343</v>
      </c>
    </row>
    <row r="5189" spans="1:6" x14ac:dyDescent="0.25">
      <c r="A5189" s="182">
        <v>40006463</v>
      </c>
      <c r="B5189" s="182" t="s">
        <v>5222</v>
      </c>
      <c r="C5189" s="182" t="s">
        <v>224</v>
      </c>
      <c r="D5189" s="182" t="s">
        <v>376</v>
      </c>
      <c r="E5189" s="182" t="s">
        <v>377</v>
      </c>
      <c r="F5189" s="182" t="s">
        <v>377</v>
      </c>
    </row>
    <row r="5190" spans="1:6" x14ac:dyDescent="0.25">
      <c r="A5190" s="182">
        <v>40003957</v>
      </c>
      <c r="B5190" s="182" t="s">
        <v>5223</v>
      </c>
      <c r="C5190" s="182" t="s">
        <v>224</v>
      </c>
      <c r="D5190" s="182" t="s">
        <v>249</v>
      </c>
      <c r="E5190" s="182" t="s">
        <v>250</v>
      </c>
      <c r="F5190" s="182" t="s">
        <v>250</v>
      </c>
    </row>
    <row r="5191" spans="1:6" x14ac:dyDescent="0.25">
      <c r="A5191" s="182">
        <v>40008730</v>
      </c>
      <c r="B5191" s="182" t="s">
        <v>5224</v>
      </c>
      <c r="C5191" s="182" t="s">
        <v>224</v>
      </c>
      <c r="D5191" s="182" t="s">
        <v>309</v>
      </c>
      <c r="E5191" s="182" t="s">
        <v>310</v>
      </c>
      <c r="F5191" s="182" t="s">
        <v>310</v>
      </c>
    </row>
    <row r="5192" spans="1:6" x14ac:dyDescent="0.25">
      <c r="A5192" s="182">
        <v>40005092</v>
      </c>
      <c r="B5192" s="182" t="s">
        <v>5225</v>
      </c>
      <c r="C5192" s="182" t="s">
        <v>224</v>
      </c>
      <c r="D5192" s="182" t="s">
        <v>404</v>
      </c>
      <c r="E5192" s="182" t="s">
        <v>405</v>
      </c>
      <c r="F5192" s="182" t="s">
        <v>405</v>
      </c>
    </row>
    <row r="5193" spans="1:6" x14ac:dyDescent="0.25">
      <c r="A5193" s="182">
        <v>40420294</v>
      </c>
      <c r="B5193" s="182" t="s">
        <v>5226</v>
      </c>
      <c r="C5193" s="182" t="s">
        <v>231</v>
      </c>
      <c r="D5193" s="182" t="s">
        <v>285</v>
      </c>
      <c r="E5193" s="182" t="s">
        <v>286</v>
      </c>
      <c r="F5193" s="182" t="s">
        <v>286</v>
      </c>
    </row>
    <row r="5194" spans="1:6" x14ac:dyDescent="0.25">
      <c r="A5194" s="182">
        <v>40008003</v>
      </c>
      <c r="B5194" s="182" t="s">
        <v>5226</v>
      </c>
      <c r="C5194" s="182" t="s">
        <v>231</v>
      </c>
      <c r="D5194" s="182" t="s">
        <v>285</v>
      </c>
      <c r="E5194" s="182" t="s">
        <v>286</v>
      </c>
      <c r="F5194" s="182" t="s">
        <v>286</v>
      </c>
    </row>
    <row r="5195" spans="1:6" x14ac:dyDescent="0.25">
      <c r="A5195" s="182">
        <v>40420027</v>
      </c>
      <c r="B5195" s="182" t="s">
        <v>5227</v>
      </c>
      <c r="C5195" s="182" t="s">
        <v>231</v>
      </c>
      <c r="D5195" s="182" t="s">
        <v>232</v>
      </c>
      <c r="E5195" s="182" t="s">
        <v>233</v>
      </c>
      <c r="F5195" s="182" t="s">
        <v>233</v>
      </c>
    </row>
    <row r="5196" spans="1:6" x14ac:dyDescent="0.25">
      <c r="A5196" s="182">
        <v>40420026</v>
      </c>
      <c r="B5196" s="182" t="s">
        <v>5228</v>
      </c>
      <c r="C5196" s="182" t="s">
        <v>231</v>
      </c>
      <c r="D5196" s="182" t="s">
        <v>232</v>
      </c>
      <c r="E5196" s="182" t="s">
        <v>233</v>
      </c>
      <c r="F5196" s="182" t="s">
        <v>233</v>
      </c>
    </row>
    <row r="5197" spans="1:6" x14ac:dyDescent="0.25">
      <c r="A5197" s="182">
        <v>40000309</v>
      </c>
      <c r="B5197" s="182" t="s">
        <v>5229</v>
      </c>
      <c r="C5197" s="182" t="s">
        <v>224</v>
      </c>
      <c r="D5197" s="182" t="s">
        <v>225</v>
      </c>
      <c r="E5197" s="182" t="s">
        <v>226</v>
      </c>
      <c r="F5197" s="182" t="s">
        <v>226</v>
      </c>
    </row>
    <row r="5198" spans="1:6" x14ac:dyDescent="0.25">
      <c r="A5198" s="182">
        <v>40009404</v>
      </c>
      <c r="B5198" s="182" t="s">
        <v>5230</v>
      </c>
      <c r="C5198" s="182" t="s">
        <v>224</v>
      </c>
      <c r="D5198" s="182" t="s">
        <v>225</v>
      </c>
      <c r="E5198" s="182" t="s">
        <v>226</v>
      </c>
      <c r="F5198" s="182" t="s">
        <v>226</v>
      </c>
    </row>
    <row r="5199" spans="1:6" x14ac:dyDescent="0.25">
      <c r="A5199" s="182">
        <v>40007642</v>
      </c>
      <c r="B5199" s="182" t="s">
        <v>5231</v>
      </c>
      <c r="C5199" s="182" t="s">
        <v>224</v>
      </c>
      <c r="D5199" s="182" t="s">
        <v>303</v>
      </c>
      <c r="E5199" s="182" t="s">
        <v>304</v>
      </c>
      <c r="F5199" s="182" t="s">
        <v>304</v>
      </c>
    </row>
    <row r="5200" spans="1:6" x14ac:dyDescent="0.25">
      <c r="A5200" s="182">
        <v>40420945</v>
      </c>
      <c r="B5200" s="182" t="s">
        <v>5232</v>
      </c>
      <c r="C5200" s="182" t="s">
        <v>231</v>
      </c>
      <c r="D5200" s="182" t="s">
        <v>242</v>
      </c>
      <c r="E5200" s="182" t="s">
        <v>243</v>
      </c>
      <c r="F5200" s="182" t="s">
        <v>243</v>
      </c>
    </row>
    <row r="5201" spans="1:6" x14ac:dyDescent="0.25">
      <c r="A5201" s="182">
        <v>40006585</v>
      </c>
      <c r="B5201" s="182" t="s">
        <v>5233</v>
      </c>
      <c r="C5201" s="182" t="s">
        <v>224</v>
      </c>
      <c r="D5201" s="182" t="s">
        <v>225</v>
      </c>
      <c r="E5201" s="182" t="s">
        <v>226</v>
      </c>
      <c r="F5201" s="182" t="s">
        <v>226</v>
      </c>
    </row>
    <row r="5202" spans="1:6" x14ac:dyDescent="0.25">
      <c r="A5202" s="182">
        <v>40003983</v>
      </c>
      <c r="B5202" s="182" t="s">
        <v>5234</v>
      </c>
      <c r="C5202" s="182" t="s">
        <v>224</v>
      </c>
      <c r="D5202" s="182" t="s">
        <v>392</v>
      </c>
      <c r="E5202" s="182" t="s">
        <v>393</v>
      </c>
      <c r="F5202" s="182" t="s">
        <v>393</v>
      </c>
    </row>
    <row r="5203" spans="1:6" x14ac:dyDescent="0.25">
      <c r="A5203" s="182">
        <v>40009993</v>
      </c>
      <c r="B5203" s="182" t="s">
        <v>5235</v>
      </c>
      <c r="C5203" s="182" t="s">
        <v>224</v>
      </c>
      <c r="D5203" s="182" t="s">
        <v>449</v>
      </c>
      <c r="E5203" s="182" t="s">
        <v>450</v>
      </c>
      <c r="F5203" s="182" t="s">
        <v>450</v>
      </c>
    </row>
    <row r="5204" spans="1:6" x14ac:dyDescent="0.25">
      <c r="A5204" s="182">
        <v>40001724</v>
      </c>
      <c r="B5204" s="182" t="s">
        <v>5236</v>
      </c>
      <c r="C5204" s="182" t="s">
        <v>224</v>
      </c>
      <c r="D5204" s="182" t="s">
        <v>322</v>
      </c>
      <c r="E5204" s="182" t="s">
        <v>323</v>
      </c>
      <c r="F5204" s="182" t="s">
        <v>323</v>
      </c>
    </row>
    <row r="5205" spans="1:6" x14ac:dyDescent="0.25">
      <c r="A5205" s="182">
        <v>40007277</v>
      </c>
      <c r="B5205" s="182" t="s">
        <v>5237</v>
      </c>
      <c r="C5205" s="182" t="s">
        <v>224</v>
      </c>
      <c r="D5205" s="182" t="s">
        <v>363</v>
      </c>
      <c r="E5205" s="182" t="s">
        <v>364</v>
      </c>
      <c r="F5205" s="182" t="s">
        <v>364</v>
      </c>
    </row>
    <row r="5206" spans="1:6" x14ac:dyDescent="0.25">
      <c r="A5206" s="182">
        <v>40009406</v>
      </c>
      <c r="B5206" s="182" t="s">
        <v>5238</v>
      </c>
      <c r="C5206" s="182" t="s">
        <v>224</v>
      </c>
      <c r="D5206" s="182" t="s">
        <v>262</v>
      </c>
      <c r="E5206" s="182" t="s">
        <v>263</v>
      </c>
      <c r="F5206" s="182" t="s">
        <v>263</v>
      </c>
    </row>
    <row r="5207" spans="1:6" x14ac:dyDescent="0.25">
      <c r="A5207" s="182">
        <v>40001335</v>
      </c>
      <c r="B5207" s="182" t="s">
        <v>5239</v>
      </c>
      <c r="C5207" s="182" t="s">
        <v>224</v>
      </c>
      <c r="D5207" s="182" t="s">
        <v>249</v>
      </c>
      <c r="E5207" s="182" t="s">
        <v>250</v>
      </c>
      <c r="F5207" s="182" t="s">
        <v>250</v>
      </c>
    </row>
    <row r="5208" spans="1:6" x14ac:dyDescent="0.25">
      <c r="A5208" s="182">
        <v>40421236</v>
      </c>
      <c r="B5208" s="182" t="s">
        <v>5240</v>
      </c>
      <c r="C5208" s="182" t="s">
        <v>231</v>
      </c>
      <c r="D5208" s="182" t="s">
        <v>338</v>
      </c>
      <c r="E5208" s="182" t="s">
        <v>339</v>
      </c>
      <c r="F5208" s="182" t="s">
        <v>339</v>
      </c>
    </row>
    <row r="5209" spans="1:6" x14ac:dyDescent="0.25">
      <c r="A5209" s="182">
        <v>40006962</v>
      </c>
      <c r="B5209" s="182" t="s">
        <v>5241</v>
      </c>
      <c r="C5209" s="182" t="s">
        <v>224</v>
      </c>
      <c r="D5209" s="182" t="s">
        <v>449</v>
      </c>
      <c r="E5209" s="182" t="s">
        <v>450</v>
      </c>
      <c r="F5209" s="182" t="s">
        <v>450</v>
      </c>
    </row>
    <row r="5210" spans="1:6" x14ac:dyDescent="0.25">
      <c r="A5210" s="182">
        <v>40005752</v>
      </c>
      <c r="B5210" s="182" t="s">
        <v>5242</v>
      </c>
      <c r="C5210" s="182" t="s">
        <v>224</v>
      </c>
      <c r="D5210" s="182" t="s">
        <v>225</v>
      </c>
      <c r="E5210" s="182" t="s">
        <v>226</v>
      </c>
      <c r="F5210" s="182" t="s">
        <v>226</v>
      </c>
    </row>
    <row r="5211" spans="1:6" x14ac:dyDescent="0.25">
      <c r="A5211" s="182">
        <v>40420499</v>
      </c>
      <c r="B5211" s="182" t="s">
        <v>5243</v>
      </c>
      <c r="C5211" s="182" t="s">
        <v>231</v>
      </c>
      <c r="D5211" s="182" t="s">
        <v>232</v>
      </c>
      <c r="E5211" s="182" t="s">
        <v>233</v>
      </c>
      <c r="F5211" s="182" t="s">
        <v>233</v>
      </c>
    </row>
    <row r="5212" spans="1:6" x14ac:dyDescent="0.25">
      <c r="A5212" s="182">
        <v>40420408</v>
      </c>
      <c r="B5212" s="182" t="s">
        <v>5244</v>
      </c>
      <c r="C5212" s="182" t="s">
        <v>231</v>
      </c>
      <c r="D5212" s="182" t="s">
        <v>236</v>
      </c>
      <c r="E5212" s="182" t="s">
        <v>237</v>
      </c>
      <c r="F5212" s="182" t="s">
        <v>237</v>
      </c>
    </row>
    <row r="5213" spans="1:6" x14ac:dyDescent="0.25">
      <c r="A5213" s="182">
        <v>40002236</v>
      </c>
      <c r="B5213" s="182" t="s">
        <v>5245</v>
      </c>
      <c r="C5213" s="182" t="s">
        <v>224</v>
      </c>
      <c r="D5213" s="182" t="s">
        <v>363</v>
      </c>
      <c r="E5213" s="182" t="s">
        <v>364</v>
      </c>
      <c r="F5213" s="182" t="s">
        <v>364</v>
      </c>
    </row>
    <row r="5214" spans="1:6" x14ac:dyDescent="0.25">
      <c r="A5214" s="182">
        <v>40003847</v>
      </c>
      <c r="B5214" s="182" t="s">
        <v>5246</v>
      </c>
      <c r="C5214" s="182" t="s">
        <v>224</v>
      </c>
      <c r="D5214" s="182" t="s">
        <v>277</v>
      </c>
      <c r="E5214" s="182" t="s">
        <v>278</v>
      </c>
      <c r="F5214" s="182" t="s">
        <v>278</v>
      </c>
    </row>
    <row r="5215" spans="1:6" x14ac:dyDescent="0.25">
      <c r="A5215" s="182">
        <v>40007703</v>
      </c>
      <c r="B5215" s="182" t="s">
        <v>5247</v>
      </c>
      <c r="C5215" s="182" t="s">
        <v>224</v>
      </c>
      <c r="D5215" s="182" t="s">
        <v>303</v>
      </c>
      <c r="E5215" s="182" t="s">
        <v>304</v>
      </c>
      <c r="F5215" s="182" t="s">
        <v>304</v>
      </c>
    </row>
    <row r="5216" spans="1:6" x14ac:dyDescent="0.25">
      <c r="A5216" s="182">
        <v>40000226</v>
      </c>
      <c r="B5216" s="182" t="s">
        <v>5248</v>
      </c>
      <c r="C5216" s="182" t="s">
        <v>224</v>
      </c>
      <c r="D5216" s="182" t="s">
        <v>228</v>
      </c>
      <c r="E5216" s="182" t="s">
        <v>229</v>
      </c>
      <c r="F5216" s="182" t="s">
        <v>229</v>
      </c>
    </row>
    <row r="5217" spans="1:6" x14ac:dyDescent="0.25">
      <c r="A5217" s="182">
        <v>40003509</v>
      </c>
      <c r="B5217" s="182" t="s">
        <v>5249</v>
      </c>
      <c r="C5217" s="182" t="s">
        <v>224</v>
      </c>
      <c r="D5217" s="182" t="s">
        <v>228</v>
      </c>
      <c r="E5217" s="182" t="s">
        <v>229</v>
      </c>
      <c r="F5217" s="182" t="s">
        <v>229</v>
      </c>
    </row>
    <row r="5218" spans="1:6" x14ac:dyDescent="0.25">
      <c r="A5218" s="182">
        <v>40005178</v>
      </c>
      <c r="B5218" s="182" t="s">
        <v>5250</v>
      </c>
      <c r="C5218" s="182" t="s">
        <v>224</v>
      </c>
      <c r="D5218" s="182" t="s">
        <v>322</v>
      </c>
      <c r="E5218" s="182" t="s">
        <v>323</v>
      </c>
      <c r="F5218" s="182" t="s">
        <v>323</v>
      </c>
    </row>
    <row r="5219" spans="1:6" x14ac:dyDescent="0.25">
      <c r="A5219" s="182">
        <v>40006816</v>
      </c>
      <c r="B5219" s="182" t="s">
        <v>5251</v>
      </c>
      <c r="C5219" s="182" t="s">
        <v>224</v>
      </c>
      <c r="D5219" s="182" t="s">
        <v>225</v>
      </c>
      <c r="E5219" s="182" t="s">
        <v>226</v>
      </c>
      <c r="F5219" s="182" t="s">
        <v>226</v>
      </c>
    </row>
    <row r="5220" spans="1:6" x14ac:dyDescent="0.25">
      <c r="A5220" s="182">
        <v>40004511</v>
      </c>
      <c r="B5220" s="182" t="s">
        <v>5252</v>
      </c>
      <c r="C5220" s="182" t="s">
        <v>224</v>
      </c>
      <c r="D5220" s="182" t="s">
        <v>228</v>
      </c>
      <c r="E5220" s="182" t="s">
        <v>229</v>
      </c>
      <c r="F5220" s="182" t="s">
        <v>229</v>
      </c>
    </row>
    <row r="5221" spans="1:6" x14ac:dyDescent="0.25">
      <c r="A5221" s="182">
        <v>40001589</v>
      </c>
      <c r="B5221" s="182" t="s">
        <v>5253</v>
      </c>
      <c r="C5221" s="182" t="s">
        <v>224</v>
      </c>
      <c r="D5221" s="182" t="s">
        <v>252</v>
      </c>
      <c r="E5221" s="182" t="s">
        <v>253</v>
      </c>
      <c r="F5221" s="182" t="s">
        <v>253</v>
      </c>
    </row>
    <row r="5222" spans="1:6" x14ac:dyDescent="0.25">
      <c r="A5222" s="182">
        <v>40424252</v>
      </c>
      <c r="B5222" s="182" t="s">
        <v>5254</v>
      </c>
      <c r="C5222" s="182" t="s">
        <v>231</v>
      </c>
      <c r="D5222" s="182" t="s">
        <v>242</v>
      </c>
      <c r="E5222" s="182" t="s">
        <v>243</v>
      </c>
      <c r="F5222" s="182" t="s">
        <v>243</v>
      </c>
    </row>
    <row r="5223" spans="1:6" x14ac:dyDescent="0.25">
      <c r="A5223" s="182">
        <v>40001308</v>
      </c>
      <c r="B5223" s="182" t="s">
        <v>5255</v>
      </c>
      <c r="C5223" s="182" t="s">
        <v>224</v>
      </c>
      <c r="D5223" s="182" t="s">
        <v>342</v>
      </c>
      <c r="E5223" s="182" t="s">
        <v>343</v>
      </c>
      <c r="F5223" s="182" t="s">
        <v>343</v>
      </c>
    </row>
    <row r="5224" spans="1:6" x14ac:dyDescent="0.25">
      <c r="A5224" s="182">
        <v>47200042</v>
      </c>
      <c r="B5224" s="182" t="s">
        <v>5256</v>
      </c>
      <c r="C5224" s="182" t="s">
        <v>224</v>
      </c>
      <c r="D5224" s="182" t="s">
        <v>277</v>
      </c>
      <c r="E5224" s="182" t="s">
        <v>278</v>
      </c>
      <c r="F5224" s="182" t="s">
        <v>278</v>
      </c>
    </row>
    <row r="5225" spans="1:6" x14ac:dyDescent="0.25">
      <c r="A5225" s="182">
        <v>40005044</v>
      </c>
      <c r="B5225" s="182" t="s">
        <v>5256</v>
      </c>
      <c r="C5225" s="182" t="s">
        <v>224</v>
      </c>
      <c r="D5225" s="182" t="s">
        <v>277</v>
      </c>
      <c r="E5225" s="182" t="s">
        <v>278</v>
      </c>
      <c r="F5225" s="182" t="s">
        <v>278</v>
      </c>
    </row>
    <row r="5226" spans="1:6" x14ac:dyDescent="0.25">
      <c r="A5226" s="182">
        <v>40003070</v>
      </c>
      <c r="B5226" s="182" t="s">
        <v>5257</v>
      </c>
      <c r="C5226" s="182" t="s">
        <v>224</v>
      </c>
      <c r="D5226" s="182" t="s">
        <v>262</v>
      </c>
      <c r="E5226" s="182" t="s">
        <v>263</v>
      </c>
      <c r="F5226" s="182" t="s">
        <v>263</v>
      </c>
    </row>
    <row r="5227" spans="1:6" x14ac:dyDescent="0.25">
      <c r="A5227" s="182">
        <v>40421186</v>
      </c>
      <c r="B5227" s="182" t="s">
        <v>5258</v>
      </c>
      <c r="C5227" s="182" t="s">
        <v>231</v>
      </c>
      <c r="D5227" s="182" t="s">
        <v>232</v>
      </c>
      <c r="E5227" s="182" t="s">
        <v>233</v>
      </c>
      <c r="F5227" s="182" t="s">
        <v>233</v>
      </c>
    </row>
    <row r="5228" spans="1:6" x14ac:dyDescent="0.25">
      <c r="A5228" s="182">
        <v>40007611</v>
      </c>
      <c r="B5228" s="182" t="s">
        <v>5259</v>
      </c>
      <c r="C5228" s="182" t="s">
        <v>224</v>
      </c>
      <c r="D5228" s="182" t="s">
        <v>438</v>
      </c>
      <c r="E5228" s="182" t="s">
        <v>439</v>
      </c>
      <c r="F5228" s="182" t="s">
        <v>439</v>
      </c>
    </row>
    <row r="5229" spans="1:6" x14ac:dyDescent="0.25">
      <c r="A5229" s="182">
        <v>40009428</v>
      </c>
      <c r="B5229" s="182" t="s">
        <v>5260</v>
      </c>
      <c r="C5229" s="182" t="s">
        <v>224</v>
      </c>
      <c r="D5229" s="182" t="s">
        <v>438</v>
      </c>
      <c r="E5229" s="182" t="s">
        <v>439</v>
      </c>
      <c r="F5229" s="182" t="s">
        <v>439</v>
      </c>
    </row>
    <row r="5230" spans="1:6" x14ac:dyDescent="0.25">
      <c r="A5230" s="182">
        <v>40009740</v>
      </c>
      <c r="B5230" s="182" t="s">
        <v>5261</v>
      </c>
      <c r="C5230" s="182" t="s">
        <v>224</v>
      </c>
      <c r="D5230" s="182" t="s">
        <v>438</v>
      </c>
      <c r="E5230" s="182" t="s">
        <v>439</v>
      </c>
      <c r="F5230" s="182" t="s">
        <v>439</v>
      </c>
    </row>
    <row r="5231" spans="1:6" x14ac:dyDescent="0.25">
      <c r="A5231" s="182">
        <v>40009754</v>
      </c>
      <c r="B5231" s="182" t="s">
        <v>5262</v>
      </c>
      <c r="C5231" s="182" t="s">
        <v>224</v>
      </c>
      <c r="D5231" s="182" t="s">
        <v>309</v>
      </c>
      <c r="E5231" s="182" t="s">
        <v>310</v>
      </c>
      <c r="F5231" s="182" t="s">
        <v>310</v>
      </c>
    </row>
    <row r="5232" spans="1:6" x14ac:dyDescent="0.25">
      <c r="A5232" s="182">
        <v>40002094</v>
      </c>
      <c r="B5232" s="182" t="s">
        <v>5263</v>
      </c>
      <c r="C5232" s="182" t="s">
        <v>224</v>
      </c>
      <c r="D5232" s="182" t="s">
        <v>265</v>
      </c>
      <c r="E5232" s="182" t="s">
        <v>266</v>
      </c>
      <c r="F5232" s="182" t="s">
        <v>266</v>
      </c>
    </row>
    <row r="5233" spans="1:6" x14ac:dyDescent="0.25">
      <c r="A5233" s="182">
        <v>40003556</v>
      </c>
      <c r="B5233" s="182" t="s">
        <v>5264</v>
      </c>
      <c r="C5233" s="182" t="s">
        <v>224</v>
      </c>
      <c r="D5233" s="182" t="s">
        <v>342</v>
      </c>
      <c r="E5233" s="182" t="s">
        <v>343</v>
      </c>
      <c r="F5233" s="182" t="s">
        <v>343</v>
      </c>
    </row>
    <row r="5234" spans="1:6" x14ac:dyDescent="0.25">
      <c r="A5234" s="182">
        <v>40008678</v>
      </c>
      <c r="B5234" s="182" t="s">
        <v>5265</v>
      </c>
      <c r="C5234" s="182" t="s">
        <v>224</v>
      </c>
      <c r="D5234" s="182" t="s">
        <v>342</v>
      </c>
      <c r="E5234" s="182" t="s">
        <v>343</v>
      </c>
      <c r="F5234" s="182" t="s">
        <v>343</v>
      </c>
    </row>
    <row r="5235" spans="1:6" x14ac:dyDescent="0.25">
      <c r="A5235" s="182">
        <v>40008223</v>
      </c>
      <c r="B5235" s="182" t="s">
        <v>5266</v>
      </c>
      <c r="C5235" s="182" t="s">
        <v>224</v>
      </c>
      <c r="D5235" s="182" t="s">
        <v>252</v>
      </c>
      <c r="E5235" s="182" t="s">
        <v>253</v>
      </c>
      <c r="F5235" s="182" t="s">
        <v>253</v>
      </c>
    </row>
    <row r="5236" spans="1:6" x14ac:dyDescent="0.25">
      <c r="A5236" s="182">
        <v>40007586</v>
      </c>
      <c r="B5236" s="182" t="s">
        <v>5266</v>
      </c>
      <c r="C5236" s="182" t="s">
        <v>224</v>
      </c>
      <c r="D5236" s="182" t="s">
        <v>404</v>
      </c>
      <c r="E5236" s="182" t="s">
        <v>405</v>
      </c>
      <c r="F5236" s="182" t="s">
        <v>405</v>
      </c>
    </row>
    <row r="5237" spans="1:6" x14ac:dyDescent="0.25">
      <c r="A5237" s="182">
        <v>40005960</v>
      </c>
      <c r="B5237" s="182" t="s">
        <v>5267</v>
      </c>
      <c r="C5237" s="182" t="s">
        <v>224</v>
      </c>
      <c r="D5237" s="182" t="s">
        <v>291</v>
      </c>
      <c r="E5237" s="182" t="s">
        <v>292</v>
      </c>
      <c r="F5237" s="182" t="s">
        <v>292</v>
      </c>
    </row>
    <row r="5238" spans="1:6" x14ac:dyDescent="0.25">
      <c r="A5238" s="182">
        <v>40000985</v>
      </c>
      <c r="B5238" s="182" t="s">
        <v>5268</v>
      </c>
      <c r="C5238" s="182" t="s">
        <v>224</v>
      </c>
      <c r="D5238" s="182" t="s">
        <v>225</v>
      </c>
      <c r="E5238" s="182" t="s">
        <v>226</v>
      </c>
      <c r="F5238" s="182" t="s">
        <v>226</v>
      </c>
    </row>
    <row r="5239" spans="1:6" x14ac:dyDescent="0.25">
      <c r="A5239" s="182">
        <v>40420245</v>
      </c>
      <c r="B5239" s="182" t="s">
        <v>5269</v>
      </c>
      <c r="C5239" s="182" t="s">
        <v>231</v>
      </c>
      <c r="D5239" s="182" t="s">
        <v>232</v>
      </c>
      <c r="E5239" s="182" t="s">
        <v>233</v>
      </c>
      <c r="F5239" s="182" t="s">
        <v>233</v>
      </c>
    </row>
    <row r="5240" spans="1:6" x14ac:dyDescent="0.25">
      <c r="A5240" s="182">
        <v>40004031</v>
      </c>
      <c r="B5240" s="182" t="s">
        <v>5270</v>
      </c>
      <c r="C5240" s="182" t="s">
        <v>224</v>
      </c>
      <c r="D5240" s="182" t="s">
        <v>249</v>
      </c>
      <c r="E5240" s="182" t="s">
        <v>250</v>
      </c>
      <c r="F5240" s="182" t="s">
        <v>250</v>
      </c>
    </row>
    <row r="5241" spans="1:6" x14ac:dyDescent="0.25">
      <c r="A5241" s="182">
        <v>40003429</v>
      </c>
      <c r="B5241" s="182" t="s">
        <v>5271</v>
      </c>
      <c r="C5241" s="182" t="s">
        <v>224</v>
      </c>
      <c r="D5241" s="182" t="s">
        <v>333</v>
      </c>
      <c r="E5241" s="182" t="s">
        <v>334</v>
      </c>
      <c r="F5241" s="182" t="s">
        <v>334</v>
      </c>
    </row>
    <row r="5242" spans="1:6" x14ac:dyDescent="0.25">
      <c r="A5242" s="182">
        <v>40002468</v>
      </c>
      <c r="B5242" s="182" t="s">
        <v>5272</v>
      </c>
      <c r="C5242" s="182" t="s">
        <v>224</v>
      </c>
      <c r="D5242" s="182" t="s">
        <v>277</v>
      </c>
      <c r="E5242" s="182" t="s">
        <v>278</v>
      </c>
      <c r="F5242" s="182" t="s">
        <v>278</v>
      </c>
    </row>
    <row r="5243" spans="1:6" x14ac:dyDescent="0.25">
      <c r="A5243" s="182">
        <v>40008571</v>
      </c>
      <c r="B5243" s="182" t="s">
        <v>5273</v>
      </c>
      <c r="C5243" s="182" t="s">
        <v>224</v>
      </c>
      <c r="D5243" s="182" t="s">
        <v>333</v>
      </c>
      <c r="E5243" s="182" t="s">
        <v>334</v>
      </c>
      <c r="F5243" s="182" t="s">
        <v>334</v>
      </c>
    </row>
    <row r="5244" spans="1:6" x14ac:dyDescent="0.25">
      <c r="A5244" s="182">
        <v>40008939</v>
      </c>
      <c r="B5244" s="182" t="s">
        <v>5274</v>
      </c>
      <c r="C5244" s="182" t="s">
        <v>224</v>
      </c>
      <c r="D5244" s="182" t="s">
        <v>225</v>
      </c>
      <c r="E5244" s="182" t="s">
        <v>226</v>
      </c>
      <c r="F5244" s="182" t="s">
        <v>226</v>
      </c>
    </row>
    <row r="5245" spans="1:6" x14ac:dyDescent="0.25">
      <c r="A5245" s="182">
        <v>40007157</v>
      </c>
      <c r="B5245" s="182" t="s">
        <v>5275</v>
      </c>
      <c r="C5245" s="182" t="s">
        <v>224</v>
      </c>
      <c r="D5245" s="182" t="s">
        <v>569</v>
      </c>
      <c r="E5245" s="182" t="s">
        <v>570</v>
      </c>
      <c r="F5245" s="182" t="s">
        <v>570</v>
      </c>
    </row>
    <row r="5246" spans="1:6" x14ac:dyDescent="0.25">
      <c r="A5246" s="182">
        <v>40006152</v>
      </c>
      <c r="B5246" s="182" t="s">
        <v>5275</v>
      </c>
      <c r="C5246" s="182" t="s">
        <v>224</v>
      </c>
      <c r="D5246" s="182" t="s">
        <v>569</v>
      </c>
      <c r="E5246" s="182" t="s">
        <v>570</v>
      </c>
      <c r="F5246" s="182" t="s">
        <v>570</v>
      </c>
    </row>
    <row r="5247" spans="1:6" x14ac:dyDescent="0.25">
      <c r="A5247" s="182">
        <v>40008088</v>
      </c>
      <c r="B5247" s="182" t="s">
        <v>5276</v>
      </c>
      <c r="C5247" s="182" t="s">
        <v>224</v>
      </c>
      <c r="D5247" s="182" t="s">
        <v>277</v>
      </c>
      <c r="E5247" s="182" t="s">
        <v>278</v>
      </c>
      <c r="F5247" s="182" t="s">
        <v>278</v>
      </c>
    </row>
    <row r="5248" spans="1:6" x14ac:dyDescent="0.25">
      <c r="A5248" s="182">
        <v>40009558</v>
      </c>
      <c r="B5248" s="182" t="s">
        <v>5277</v>
      </c>
      <c r="C5248" s="182" t="s">
        <v>224</v>
      </c>
      <c r="D5248" s="182" t="s">
        <v>279</v>
      </c>
      <c r="E5248" s="182" t="s">
        <v>280</v>
      </c>
      <c r="F5248" s="182" t="s">
        <v>280</v>
      </c>
    </row>
    <row r="5249" spans="1:6" x14ac:dyDescent="0.25">
      <c r="A5249" s="182">
        <v>40007112</v>
      </c>
      <c r="B5249" s="182" t="s">
        <v>5278</v>
      </c>
      <c r="C5249" s="182" t="s">
        <v>224</v>
      </c>
      <c r="D5249" s="182" t="s">
        <v>342</v>
      </c>
      <c r="E5249" s="182" t="s">
        <v>343</v>
      </c>
      <c r="F5249" s="182" t="s">
        <v>343</v>
      </c>
    </row>
    <row r="5250" spans="1:6" x14ac:dyDescent="0.25">
      <c r="A5250" s="182">
        <v>40007568</v>
      </c>
      <c r="B5250" s="182" t="s">
        <v>5279</v>
      </c>
      <c r="C5250" s="182" t="s">
        <v>224</v>
      </c>
      <c r="D5250" s="182" t="s">
        <v>262</v>
      </c>
      <c r="E5250" s="182" t="s">
        <v>263</v>
      </c>
      <c r="F5250" s="182" t="s">
        <v>263</v>
      </c>
    </row>
    <row r="5251" spans="1:6" x14ac:dyDescent="0.25">
      <c r="A5251" s="182">
        <v>40007775</v>
      </c>
      <c r="B5251" s="182" t="s">
        <v>5280</v>
      </c>
      <c r="C5251" s="182" t="s">
        <v>224</v>
      </c>
      <c r="D5251" s="182" t="s">
        <v>303</v>
      </c>
      <c r="E5251" s="182" t="s">
        <v>304</v>
      </c>
      <c r="F5251" s="182" t="s">
        <v>304</v>
      </c>
    </row>
    <row r="5252" spans="1:6" x14ac:dyDescent="0.25">
      <c r="A5252" s="182">
        <v>40007332</v>
      </c>
      <c r="B5252" s="182" t="s">
        <v>5281</v>
      </c>
      <c r="C5252" s="182" t="s">
        <v>224</v>
      </c>
      <c r="D5252" s="182" t="s">
        <v>256</v>
      </c>
      <c r="E5252" s="182" t="s">
        <v>257</v>
      </c>
      <c r="F5252" s="182" t="s">
        <v>257</v>
      </c>
    </row>
    <row r="5253" spans="1:6" x14ac:dyDescent="0.25">
      <c r="A5253" s="182">
        <v>40003463</v>
      </c>
      <c r="B5253" s="182" t="s">
        <v>5282</v>
      </c>
      <c r="C5253" s="182" t="s">
        <v>224</v>
      </c>
      <c r="D5253" s="182" t="s">
        <v>306</v>
      </c>
      <c r="E5253" s="182" t="s">
        <v>307</v>
      </c>
      <c r="F5253" s="182" t="s">
        <v>307</v>
      </c>
    </row>
    <row r="5254" spans="1:6" x14ac:dyDescent="0.25">
      <c r="A5254" s="182">
        <v>40006827</v>
      </c>
      <c r="B5254" s="182" t="s">
        <v>5283</v>
      </c>
      <c r="C5254" s="182" t="s">
        <v>224</v>
      </c>
      <c r="D5254" s="182" t="s">
        <v>449</v>
      </c>
      <c r="E5254" s="182" t="s">
        <v>450</v>
      </c>
      <c r="F5254" s="182" t="s">
        <v>450</v>
      </c>
    </row>
    <row r="5255" spans="1:6" x14ac:dyDescent="0.25">
      <c r="A5255" s="182">
        <v>40004444</v>
      </c>
      <c r="B5255" s="182" t="s">
        <v>5284</v>
      </c>
      <c r="C5255" s="182" t="s">
        <v>224</v>
      </c>
      <c r="D5255" s="182" t="s">
        <v>342</v>
      </c>
      <c r="E5255" s="182" t="s">
        <v>343</v>
      </c>
      <c r="F5255" s="182" t="s">
        <v>343</v>
      </c>
    </row>
    <row r="5256" spans="1:6" x14ac:dyDescent="0.25">
      <c r="A5256" s="182">
        <v>40008861</v>
      </c>
      <c r="B5256" s="182" t="s">
        <v>5285</v>
      </c>
      <c r="C5256" s="182" t="s">
        <v>224</v>
      </c>
      <c r="D5256" s="182" t="s">
        <v>252</v>
      </c>
      <c r="E5256" s="182" t="s">
        <v>253</v>
      </c>
      <c r="F5256" s="182" t="s">
        <v>253</v>
      </c>
    </row>
    <row r="5257" spans="1:6" x14ac:dyDescent="0.25">
      <c r="A5257" s="182">
        <v>40000358</v>
      </c>
      <c r="B5257" s="182" t="s">
        <v>5286</v>
      </c>
      <c r="C5257" s="182" t="s">
        <v>224</v>
      </c>
      <c r="D5257" s="182" t="s">
        <v>438</v>
      </c>
      <c r="E5257" s="182" t="s">
        <v>439</v>
      </c>
      <c r="F5257" s="182" t="s">
        <v>439</v>
      </c>
    </row>
    <row r="5258" spans="1:6" x14ac:dyDescent="0.25">
      <c r="A5258" s="182">
        <v>40420491</v>
      </c>
      <c r="B5258" s="182" t="s">
        <v>5287</v>
      </c>
      <c r="C5258" s="182" t="s">
        <v>231</v>
      </c>
      <c r="D5258" s="182" t="s">
        <v>232</v>
      </c>
      <c r="E5258" s="182" t="s">
        <v>233</v>
      </c>
      <c r="F5258" s="182" t="s">
        <v>233</v>
      </c>
    </row>
    <row r="5259" spans="1:6" x14ac:dyDescent="0.25">
      <c r="A5259" s="182">
        <v>40004109</v>
      </c>
      <c r="B5259" s="182" t="s">
        <v>5288</v>
      </c>
      <c r="C5259" s="182" t="s">
        <v>224</v>
      </c>
      <c r="D5259" s="182" t="s">
        <v>309</v>
      </c>
      <c r="E5259" s="182" t="s">
        <v>310</v>
      </c>
      <c r="F5259" s="182" t="s">
        <v>310</v>
      </c>
    </row>
    <row r="5260" spans="1:6" x14ac:dyDescent="0.25">
      <c r="A5260" s="182">
        <v>40005568</v>
      </c>
      <c r="B5260" s="182" t="s">
        <v>5289</v>
      </c>
      <c r="C5260" s="182" t="s">
        <v>224</v>
      </c>
      <c r="D5260" s="182" t="s">
        <v>342</v>
      </c>
      <c r="E5260" s="182" t="s">
        <v>343</v>
      </c>
      <c r="F5260" s="182" t="s">
        <v>343</v>
      </c>
    </row>
    <row r="5261" spans="1:6" x14ac:dyDescent="0.25">
      <c r="A5261" s="182">
        <v>40009401</v>
      </c>
      <c r="B5261" s="182" t="s">
        <v>5290</v>
      </c>
      <c r="C5261" s="182" t="s">
        <v>224</v>
      </c>
      <c r="D5261" s="182" t="s">
        <v>306</v>
      </c>
      <c r="E5261" s="182" t="s">
        <v>307</v>
      </c>
      <c r="F5261" s="182" t="s">
        <v>307</v>
      </c>
    </row>
    <row r="5262" spans="1:6" x14ac:dyDescent="0.25">
      <c r="A5262" s="182">
        <v>40009282</v>
      </c>
      <c r="B5262" s="182" t="s">
        <v>5291</v>
      </c>
      <c r="C5262" s="182" t="s">
        <v>224</v>
      </c>
      <c r="D5262" s="182" t="s">
        <v>404</v>
      </c>
      <c r="E5262" s="182" t="s">
        <v>405</v>
      </c>
      <c r="F5262" s="182" t="s">
        <v>405</v>
      </c>
    </row>
    <row r="5263" spans="1:6" x14ac:dyDescent="0.25">
      <c r="A5263" s="182">
        <v>40009954</v>
      </c>
      <c r="B5263" s="182" t="s">
        <v>5292</v>
      </c>
      <c r="C5263" s="182" t="s">
        <v>224</v>
      </c>
      <c r="D5263" s="182" t="s">
        <v>252</v>
      </c>
      <c r="E5263" s="182" t="s">
        <v>253</v>
      </c>
      <c r="F5263" s="182" t="s">
        <v>253</v>
      </c>
    </row>
    <row r="5264" spans="1:6" x14ac:dyDescent="0.25">
      <c r="A5264" s="182">
        <v>40009371</v>
      </c>
      <c r="B5264" s="182" t="s">
        <v>5292</v>
      </c>
      <c r="C5264" s="182" t="s">
        <v>224</v>
      </c>
      <c r="D5264" s="182" t="s">
        <v>404</v>
      </c>
      <c r="E5264" s="182" t="s">
        <v>405</v>
      </c>
      <c r="F5264" s="182" t="s">
        <v>405</v>
      </c>
    </row>
    <row r="5265" spans="1:6" x14ac:dyDescent="0.25">
      <c r="A5265" s="182">
        <v>40009156</v>
      </c>
      <c r="B5265" s="182" t="s">
        <v>5292</v>
      </c>
      <c r="C5265" s="182" t="s">
        <v>224</v>
      </c>
      <c r="D5265" s="182" t="s">
        <v>404</v>
      </c>
      <c r="E5265" s="182" t="s">
        <v>405</v>
      </c>
      <c r="F5265" s="182" t="s">
        <v>405</v>
      </c>
    </row>
    <row r="5266" spans="1:6" x14ac:dyDescent="0.25">
      <c r="A5266" s="182">
        <v>40008037</v>
      </c>
      <c r="B5266" s="182" t="s">
        <v>5293</v>
      </c>
      <c r="C5266" s="182" t="s">
        <v>231</v>
      </c>
      <c r="D5266" s="182" t="s">
        <v>921</v>
      </c>
      <c r="E5266" s="182" t="s">
        <v>922</v>
      </c>
      <c r="F5266" s="182" t="s">
        <v>922</v>
      </c>
    </row>
    <row r="5267" spans="1:6" x14ac:dyDescent="0.25">
      <c r="A5267" s="182">
        <v>40003685</v>
      </c>
      <c r="B5267" s="182" t="s">
        <v>5294</v>
      </c>
      <c r="C5267" s="182" t="s">
        <v>224</v>
      </c>
      <c r="D5267" s="182" t="s">
        <v>265</v>
      </c>
      <c r="E5267" s="182" t="s">
        <v>266</v>
      </c>
      <c r="F5267" s="182" t="s">
        <v>266</v>
      </c>
    </row>
    <row r="5268" spans="1:6" x14ac:dyDescent="0.25">
      <c r="A5268" s="182">
        <v>40002658</v>
      </c>
      <c r="B5268" s="182" t="s">
        <v>5295</v>
      </c>
      <c r="C5268" s="182" t="s">
        <v>224</v>
      </c>
      <c r="D5268" s="182" t="s">
        <v>342</v>
      </c>
      <c r="E5268" s="182" t="s">
        <v>343</v>
      </c>
      <c r="F5268" s="182" t="s">
        <v>343</v>
      </c>
    </row>
    <row r="5269" spans="1:6" x14ac:dyDescent="0.25">
      <c r="A5269" s="182">
        <v>40005728</v>
      </c>
      <c r="B5269" s="182" t="s">
        <v>5296</v>
      </c>
      <c r="C5269" s="182" t="s">
        <v>224</v>
      </c>
      <c r="D5269" s="182" t="s">
        <v>265</v>
      </c>
      <c r="E5269" s="182" t="s">
        <v>266</v>
      </c>
      <c r="F5269" s="182" t="s">
        <v>266</v>
      </c>
    </row>
    <row r="5270" spans="1:6" x14ac:dyDescent="0.25">
      <c r="A5270" s="182">
        <v>40003154</v>
      </c>
      <c r="B5270" s="182" t="s">
        <v>5297</v>
      </c>
      <c r="C5270" s="182" t="s">
        <v>224</v>
      </c>
      <c r="D5270" s="182" t="s">
        <v>268</v>
      </c>
      <c r="E5270" s="182" t="s">
        <v>269</v>
      </c>
      <c r="F5270" s="182" t="s">
        <v>269</v>
      </c>
    </row>
    <row r="5271" spans="1:6" x14ac:dyDescent="0.25">
      <c r="A5271" s="182">
        <v>40424403</v>
      </c>
      <c r="B5271" s="182" t="s">
        <v>5298</v>
      </c>
      <c r="C5271" s="182" t="s">
        <v>231</v>
      </c>
      <c r="D5271" s="182" t="s">
        <v>921</v>
      </c>
      <c r="E5271" s="182" t="s">
        <v>922</v>
      </c>
      <c r="F5271" s="182" t="s">
        <v>922</v>
      </c>
    </row>
    <row r="5272" spans="1:6" x14ac:dyDescent="0.25">
      <c r="A5272" s="182">
        <v>40000139</v>
      </c>
      <c r="B5272" s="182" t="s">
        <v>5299</v>
      </c>
      <c r="C5272" s="182" t="s">
        <v>224</v>
      </c>
      <c r="D5272" s="182" t="s">
        <v>252</v>
      </c>
      <c r="E5272" s="182" t="s">
        <v>253</v>
      </c>
      <c r="F5272" s="182" t="s">
        <v>253</v>
      </c>
    </row>
    <row r="5273" spans="1:6" x14ac:dyDescent="0.25">
      <c r="A5273" s="182">
        <v>40009028</v>
      </c>
      <c r="B5273" s="182" t="s">
        <v>5300</v>
      </c>
      <c r="C5273" s="182" t="s">
        <v>224</v>
      </c>
      <c r="D5273" s="182" t="s">
        <v>376</v>
      </c>
      <c r="E5273" s="182" t="s">
        <v>377</v>
      </c>
      <c r="F5273" s="182" t="s">
        <v>377</v>
      </c>
    </row>
    <row r="5274" spans="1:6" x14ac:dyDescent="0.25">
      <c r="A5274" s="182">
        <v>40008082</v>
      </c>
      <c r="B5274" s="182" t="s">
        <v>5301</v>
      </c>
      <c r="C5274" s="182" t="s">
        <v>224</v>
      </c>
      <c r="D5274" s="182" t="s">
        <v>438</v>
      </c>
      <c r="E5274" s="182" t="s">
        <v>439</v>
      </c>
      <c r="F5274" s="182" t="s">
        <v>439</v>
      </c>
    </row>
    <row r="5275" spans="1:6" x14ac:dyDescent="0.25">
      <c r="A5275" s="182">
        <v>40000014</v>
      </c>
      <c r="B5275" s="182" t="s">
        <v>5302</v>
      </c>
      <c r="C5275" s="182" t="s">
        <v>224</v>
      </c>
      <c r="D5275" s="182" t="s">
        <v>225</v>
      </c>
      <c r="E5275" s="182" t="s">
        <v>226</v>
      </c>
      <c r="F5275" s="182" t="s">
        <v>226</v>
      </c>
    </row>
    <row r="5276" spans="1:6" x14ac:dyDescent="0.25">
      <c r="A5276" s="182">
        <v>40420994</v>
      </c>
      <c r="B5276" s="182" t="s">
        <v>5303</v>
      </c>
      <c r="C5276" s="182" t="s">
        <v>231</v>
      </c>
      <c r="D5276" s="182" t="s">
        <v>285</v>
      </c>
      <c r="E5276" s="182" t="s">
        <v>286</v>
      </c>
      <c r="F5276" s="182" t="s">
        <v>286</v>
      </c>
    </row>
    <row r="5277" spans="1:6" x14ac:dyDescent="0.25">
      <c r="A5277" s="182">
        <v>40009455</v>
      </c>
      <c r="B5277" s="182" t="s">
        <v>5304</v>
      </c>
      <c r="C5277" s="182" t="s">
        <v>224</v>
      </c>
      <c r="D5277" s="182" t="s">
        <v>249</v>
      </c>
      <c r="E5277" s="182" t="s">
        <v>250</v>
      </c>
      <c r="F5277" s="182" t="s">
        <v>250</v>
      </c>
    </row>
    <row r="5278" spans="1:6" x14ac:dyDescent="0.25">
      <c r="A5278" s="182">
        <v>40007232</v>
      </c>
      <c r="B5278" s="182" t="s">
        <v>5305</v>
      </c>
      <c r="C5278" s="182" t="s">
        <v>224</v>
      </c>
      <c r="D5278" s="182" t="s">
        <v>225</v>
      </c>
      <c r="E5278" s="182" t="s">
        <v>226</v>
      </c>
      <c r="F5278" s="182" t="s">
        <v>226</v>
      </c>
    </row>
    <row r="5279" spans="1:6" x14ac:dyDescent="0.25">
      <c r="A5279" s="182">
        <v>40424208</v>
      </c>
      <c r="B5279" s="182" t="s">
        <v>5306</v>
      </c>
      <c r="C5279" s="182" t="s">
        <v>231</v>
      </c>
      <c r="D5279" s="182" t="s">
        <v>921</v>
      </c>
      <c r="E5279" s="182" t="s">
        <v>922</v>
      </c>
      <c r="F5279" s="182" t="s">
        <v>922</v>
      </c>
    </row>
    <row r="5280" spans="1:6" x14ac:dyDescent="0.25">
      <c r="A5280" s="182">
        <v>40420788</v>
      </c>
      <c r="B5280" s="182" t="s">
        <v>5306</v>
      </c>
      <c r="C5280" s="182" t="s">
        <v>231</v>
      </c>
      <c r="D5280" s="182" t="s">
        <v>232</v>
      </c>
      <c r="E5280" s="182" t="s">
        <v>233</v>
      </c>
      <c r="F5280" s="182" t="s">
        <v>233</v>
      </c>
    </row>
    <row r="5281" spans="1:6" x14ac:dyDescent="0.25">
      <c r="A5281" s="182">
        <v>40421068</v>
      </c>
      <c r="B5281" s="182" t="s">
        <v>5307</v>
      </c>
      <c r="C5281" s="182" t="s">
        <v>231</v>
      </c>
      <c r="D5281" s="182" t="s">
        <v>242</v>
      </c>
      <c r="E5281" s="182" t="s">
        <v>243</v>
      </c>
      <c r="F5281" s="182" t="s">
        <v>243</v>
      </c>
    </row>
    <row r="5282" spans="1:6" x14ac:dyDescent="0.25">
      <c r="A5282" s="182">
        <v>40007261</v>
      </c>
      <c r="B5282" s="182" t="s">
        <v>5308</v>
      </c>
      <c r="C5282" s="182" t="s">
        <v>224</v>
      </c>
      <c r="D5282" s="182" t="s">
        <v>438</v>
      </c>
      <c r="E5282" s="182" t="s">
        <v>439</v>
      </c>
      <c r="F5282" s="182" t="s">
        <v>439</v>
      </c>
    </row>
    <row r="5283" spans="1:6" x14ac:dyDescent="0.25">
      <c r="A5283" s="182">
        <v>40002511</v>
      </c>
      <c r="B5283" s="182" t="s">
        <v>5309</v>
      </c>
      <c r="C5283" s="182" t="s">
        <v>224</v>
      </c>
      <c r="D5283" s="182" t="s">
        <v>309</v>
      </c>
      <c r="E5283" s="182" t="s">
        <v>310</v>
      </c>
      <c r="F5283" s="182" t="s">
        <v>310</v>
      </c>
    </row>
    <row r="5284" spans="1:6" x14ac:dyDescent="0.25">
      <c r="A5284" s="182">
        <v>40005719</v>
      </c>
      <c r="B5284" s="182" t="s">
        <v>5310</v>
      </c>
      <c r="C5284" s="182" t="s">
        <v>224</v>
      </c>
      <c r="D5284" s="182" t="s">
        <v>333</v>
      </c>
      <c r="E5284" s="182" t="s">
        <v>334</v>
      </c>
      <c r="F5284" s="182" t="s">
        <v>334</v>
      </c>
    </row>
    <row r="5285" spans="1:6" x14ac:dyDescent="0.25">
      <c r="A5285" s="182">
        <v>40001897</v>
      </c>
      <c r="B5285" s="182" t="s">
        <v>5311</v>
      </c>
      <c r="C5285" s="182" t="s">
        <v>224</v>
      </c>
      <c r="D5285" s="182" t="s">
        <v>228</v>
      </c>
      <c r="E5285" s="182" t="s">
        <v>229</v>
      </c>
      <c r="F5285" s="182" t="s">
        <v>229</v>
      </c>
    </row>
    <row r="5286" spans="1:6" x14ac:dyDescent="0.25">
      <c r="A5286" s="182">
        <v>40003963</v>
      </c>
      <c r="B5286" s="182" t="s">
        <v>5312</v>
      </c>
      <c r="C5286" s="182" t="s">
        <v>224</v>
      </c>
      <c r="D5286" s="182" t="s">
        <v>249</v>
      </c>
      <c r="E5286" s="182" t="s">
        <v>250</v>
      </c>
      <c r="F5286" s="182" t="s">
        <v>250</v>
      </c>
    </row>
    <row r="5287" spans="1:6" x14ac:dyDescent="0.25">
      <c r="A5287" s="182">
        <v>40006401</v>
      </c>
      <c r="B5287" s="182" t="s">
        <v>5313</v>
      </c>
      <c r="C5287" s="182" t="s">
        <v>224</v>
      </c>
      <c r="D5287" s="182" t="s">
        <v>2960</v>
      </c>
      <c r="E5287" s="182" t="s">
        <v>2961</v>
      </c>
      <c r="F5287" s="182" t="s">
        <v>2961</v>
      </c>
    </row>
    <row r="5288" spans="1:6" x14ac:dyDescent="0.25">
      <c r="A5288" s="182">
        <v>40005906</v>
      </c>
      <c r="B5288" s="182" t="s">
        <v>5314</v>
      </c>
      <c r="C5288" s="182" t="s">
        <v>224</v>
      </c>
      <c r="D5288" s="182" t="s">
        <v>271</v>
      </c>
      <c r="E5288" s="182" t="s">
        <v>272</v>
      </c>
      <c r="F5288" s="182" t="s">
        <v>272</v>
      </c>
    </row>
    <row r="5289" spans="1:6" x14ac:dyDescent="0.25">
      <c r="A5289" s="182">
        <v>40003277</v>
      </c>
      <c r="B5289" s="182" t="s">
        <v>5315</v>
      </c>
      <c r="C5289" s="182" t="s">
        <v>224</v>
      </c>
      <c r="D5289" s="182" t="s">
        <v>252</v>
      </c>
      <c r="E5289" s="182" t="s">
        <v>253</v>
      </c>
      <c r="F5289" s="182" t="s">
        <v>253</v>
      </c>
    </row>
    <row r="5290" spans="1:6" x14ac:dyDescent="0.25">
      <c r="A5290" s="182">
        <v>40005870</v>
      </c>
      <c r="B5290" s="182" t="s">
        <v>5316</v>
      </c>
      <c r="C5290" s="182" t="s">
        <v>224</v>
      </c>
      <c r="D5290" s="182" t="s">
        <v>322</v>
      </c>
      <c r="E5290" s="182" t="s">
        <v>323</v>
      </c>
      <c r="F5290" s="182" t="s">
        <v>323</v>
      </c>
    </row>
    <row r="5291" spans="1:6" x14ac:dyDescent="0.25">
      <c r="A5291" s="182">
        <v>40007193</v>
      </c>
      <c r="B5291" s="182" t="s">
        <v>5317</v>
      </c>
      <c r="C5291" s="182" t="s">
        <v>224</v>
      </c>
      <c r="D5291" s="182" t="s">
        <v>368</v>
      </c>
      <c r="E5291" s="182" t="s">
        <v>369</v>
      </c>
      <c r="F5291" s="182" t="s">
        <v>369</v>
      </c>
    </row>
    <row r="5292" spans="1:6" x14ac:dyDescent="0.25">
      <c r="A5292" s="182">
        <v>40001947</v>
      </c>
      <c r="B5292" s="182" t="s">
        <v>5318</v>
      </c>
      <c r="C5292" s="182" t="s">
        <v>224</v>
      </c>
      <c r="D5292" s="182" t="s">
        <v>279</v>
      </c>
      <c r="E5292" s="182" t="s">
        <v>280</v>
      </c>
      <c r="F5292" s="182" t="s">
        <v>280</v>
      </c>
    </row>
    <row r="5293" spans="1:6" x14ac:dyDescent="0.25">
      <c r="A5293" s="182">
        <v>40002104</v>
      </c>
      <c r="B5293" s="182" t="s">
        <v>5319</v>
      </c>
      <c r="C5293" s="182" t="s">
        <v>224</v>
      </c>
      <c r="D5293" s="182" t="s">
        <v>271</v>
      </c>
      <c r="E5293" s="182" t="s">
        <v>272</v>
      </c>
      <c r="F5293" s="182" t="s">
        <v>272</v>
      </c>
    </row>
    <row r="5294" spans="1:6" x14ac:dyDescent="0.25">
      <c r="A5294" s="182">
        <v>40007023</v>
      </c>
      <c r="B5294" s="182" t="s">
        <v>5320</v>
      </c>
      <c r="C5294" s="182" t="s">
        <v>224</v>
      </c>
      <c r="D5294" s="182" t="s">
        <v>271</v>
      </c>
      <c r="E5294" s="182" t="s">
        <v>272</v>
      </c>
      <c r="F5294" s="182" t="s">
        <v>272</v>
      </c>
    </row>
    <row r="5295" spans="1:6" x14ac:dyDescent="0.25">
      <c r="A5295" s="182">
        <v>40008605</v>
      </c>
      <c r="B5295" s="182" t="s">
        <v>5321</v>
      </c>
      <c r="C5295" s="182" t="s">
        <v>224</v>
      </c>
      <c r="D5295" s="182" t="s">
        <v>271</v>
      </c>
      <c r="E5295" s="182" t="s">
        <v>272</v>
      </c>
      <c r="F5295" s="182" t="s">
        <v>272</v>
      </c>
    </row>
    <row r="5296" spans="1:6" x14ac:dyDescent="0.25">
      <c r="A5296" s="182">
        <v>40001879</v>
      </c>
      <c r="B5296" s="182" t="s">
        <v>5322</v>
      </c>
      <c r="C5296" s="182" t="s">
        <v>224</v>
      </c>
      <c r="D5296" s="182" t="s">
        <v>333</v>
      </c>
      <c r="E5296" s="182" t="s">
        <v>334</v>
      </c>
      <c r="F5296" s="182" t="s">
        <v>334</v>
      </c>
    </row>
    <row r="5297" spans="1:6" x14ac:dyDescent="0.25">
      <c r="A5297" s="182">
        <v>40424322</v>
      </c>
      <c r="B5297" s="182" t="s">
        <v>5323</v>
      </c>
      <c r="C5297" s="182" t="s">
        <v>231</v>
      </c>
      <c r="D5297" s="182" t="s">
        <v>242</v>
      </c>
      <c r="E5297" s="182" t="s">
        <v>243</v>
      </c>
      <c r="F5297" s="182" t="s">
        <v>243</v>
      </c>
    </row>
    <row r="5298" spans="1:6" x14ac:dyDescent="0.25">
      <c r="A5298" s="182">
        <v>40001146</v>
      </c>
      <c r="B5298" s="182" t="s">
        <v>5324</v>
      </c>
      <c r="C5298" s="182" t="s">
        <v>224</v>
      </c>
      <c r="D5298" s="182" t="s">
        <v>303</v>
      </c>
      <c r="E5298" s="182" t="s">
        <v>304</v>
      </c>
      <c r="F5298" s="182" t="s">
        <v>304</v>
      </c>
    </row>
    <row r="5299" spans="1:6" x14ac:dyDescent="0.25">
      <c r="A5299" s="182">
        <v>40009588</v>
      </c>
      <c r="B5299" s="182" t="s">
        <v>5325</v>
      </c>
      <c r="C5299" s="182" t="s">
        <v>224</v>
      </c>
      <c r="D5299" s="182" t="s">
        <v>303</v>
      </c>
      <c r="E5299" s="182" t="s">
        <v>304</v>
      </c>
      <c r="F5299" s="182" t="s">
        <v>304</v>
      </c>
    </row>
    <row r="5300" spans="1:6" x14ac:dyDescent="0.25">
      <c r="A5300" s="182">
        <v>40421352</v>
      </c>
      <c r="B5300" s="182" t="s">
        <v>5326</v>
      </c>
      <c r="C5300" s="182" t="s">
        <v>231</v>
      </c>
      <c r="D5300" s="182" t="s">
        <v>236</v>
      </c>
      <c r="E5300" s="182" t="s">
        <v>237</v>
      </c>
      <c r="F5300" s="182" t="s">
        <v>237</v>
      </c>
    </row>
    <row r="5301" spans="1:6" x14ac:dyDescent="0.25">
      <c r="A5301" s="182">
        <v>40008732</v>
      </c>
      <c r="B5301" s="182" t="s">
        <v>5327</v>
      </c>
      <c r="C5301" s="182" t="s">
        <v>224</v>
      </c>
      <c r="D5301" s="182" t="s">
        <v>256</v>
      </c>
      <c r="E5301" s="182" t="s">
        <v>257</v>
      </c>
      <c r="F5301" s="182" t="s">
        <v>257</v>
      </c>
    </row>
    <row r="5302" spans="1:6" x14ac:dyDescent="0.25">
      <c r="A5302" s="182">
        <v>40003639</v>
      </c>
      <c r="B5302" s="182" t="s">
        <v>5328</v>
      </c>
      <c r="C5302" s="182" t="s">
        <v>224</v>
      </c>
      <c r="D5302" s="182" t="s">
        <v>309</v>
      </c>
      <c r="E5302" s="182" t="s">
        <v>310</v>
      </c>
      <c r="F5302" s="182" t="s">
        <v>310</v>
      </c>
    </row>
    <row r="5303" spans="1:6" x14ac:dyDescent="0.25">
      <c r="A5303" s="182">
        <v>40008159</v>
      </c>
      <c r="B5303" s="182" t="s">
        <v>5329</v>
      </c>
      <c r="C5303" s="182" t="s">
        <v>224</v>
      </c>
      <c r="D5303" s="182" t="s">
        <v>262</v>
      </c>
      <c r="E5303" s="182" t="s">
        <v>263</v>
      </c>
      <c r="F5303" s="182" t="s">
        <v>263</v>
      </c>
    </row>
    <row r="5304" spans="1:6" x14ac:dyDescent="0.25">
      <c r="A5304" s="182">
        <v>40008530</v>
      </c>
      <c r="B5304" s="182" t="s">
        <v>5330</v>
      </c>
      <c r="C5304" s="182" t="s">
        <v>224</v>
      </c>
      <c r="D5304" s="182" t="s">
        <v>376</v>
      </c>
      <c r="E5304" s="182" t="s">
        <v>377</v>
      </c>
      <c r="F5304" s="182" t="s">
        <v>377</v>
      </c>
    </row>
    <row r="5305" spans="1:6" x14ac:dyDescent="0.25">
      <c r="A5305" s="182">
        <v>40005295</v>
      </c>
      <c r="B5305" s="182" t="s">
        <v>5331</v>
      </c>
      <c r="C5305" s="182" t="s">
        <v>224</v>
      </c>
      <c r="D5305" s="182" t="s">
        <v>342</v>
      </c>
      <c r="E5305" s="182" t="s">
        <v>343</v>
      </c>
      <c r="F5305" s="182" t="s">
        <v>343</v>
      </c>
    </row>
    <row r="5306" spans="1:6" x14ac:dyDescent="0.25">
      <c r="A5306" s="182">
        <v>40009680</v>
      </c>
      <c r="B5306" s="182" t="s">
        <v>5332</v>
      </c>
      <c r="C5306" s="182" t="s">
        <v>224</v>
      </c>
      <c r="D5306" s="182" t="s">
        <v>291</v>
      </c>
      <c r="E5306" s="182" t="s">
        <v>292</v>
      </c>
      <c r="F5306" s="182" t="s">
        <v>292</v>
      </c>
    </row>
    <row r="5307" spans="1:6" x14ac:dyDescent="0.25">
      <c r="A5307" s="182">
        <v>40008351</v>
      </c>
      <c r="B5307" s="182" t="s">
        <v>5333</v>
      </c>
      <c r="C5307" s="182" t="s">
        <v>224</v>
      </c>
      <c r="D5307" s="182" t="s">
        <v>252</v>
      </c>
      <c r="E5307" s="182" t="s">
        <v>253</v>
      </c>
      <c r="F5307" s="182" t="s">
        <v>253</v>
      </c>
    </row>
    <row r="5308" spans="1:6" x14ac:dyDescent="0.25">
      <c r="A5308" s="182">
        <v>40424358</v>
      </c>
      <c r="B5308" s="182" t="s">
        <v>5334</v>
      </c>
      <c r="C5308" s="182" t="s">
        <v>231</v>
      </c>
      <c r="D5308" s="182" t="s">
        <v>242</v>
      </c>
      <c r="E5308" s="182" t="s">
        <v>243</v>
      </c>
      <c r="F5308" s="182" t="s">
        <v>243</v>
      </c>
    </row>
    <row r="5309" spans="1:6" x14ac:dyDescent="0.25">
      <c r="A5309" s="182">
        <v>40420143</v>
      </c>
      <c r="B5309" s="182" t="s">
        <v>5335</v>
      </c>
      <c r="C5309" s="182" t="s">
        <v>231</v>
      </c>
      <c r="D5309" s="182" t="s">
        <v>242</v>
      </c>
      <c r="E5309" s="182" t="s">
        <v>243</v>
      </c>
      <c r="F5309" s="182" t="s">
        <v>243</v>
      </c>
    </row>
    <row r="5310" spans="1:6" x14ac:dyDescent="0.25">
      <c r="A5310" s="182">
        <v>40420189</v>
      </c>
      <c r="B5310" s="182" t="s">
        <v>5336</v>
      </c>
      <c r="C5310" s="182" t="s">
        <v>231</v>
      </c>
      <c r="D5310" s="182" t="s">
        <v>242</v>
      </c>
      <c r="E5310" s="182" t="s">
        <v>243</v>
      </c>
      <c r="F5310" s="182" t="s">
        <v>243</v>
      </c>
    </row>
    <row r="5311" spans="1:6" x14ac:dyDescent="0.25">
      <c r="A5311" s="182">
        <v>40003519</v>
      </c>
      <c r="B5311" s="182" t="s">
        <v>5337</v>
      </c>
      <c r="C5311" s="182" t="s">
        <v>224</v>
      </c>
      <c r="D5311" s="182" t="s">
        <v>249</v>
      </c>
      <c r="E5311" s="182" t="s">
        <v>250</v>
      </c>
      <c r="F5311" s="182" t="s">
        <v>250</v>
      </c>
    </row>
    <row r="5312" spans="1:6" x14ac:dyDescent="0.25">
      <c r="A5312" s="182">
        <v>40007160</v>
      </c>
      <c r="B5312" s="182" t="s">
        <v>5338</v>
      </c>
      <c r="C5312" s="182" t="s">
        <v>224</v>
      </c>
      <c r="D5312" s="182" t="s">
        <v>438</v>
      </c>
      <c r="E5312" s="182" t="s">
        <v>439</v>
      </c>
      <c r="F5312" s="182" t="s">
        <v>439</v>
      </c>
    </row>
    <row r="5313" spans="1:6" x14ac:dyDescent="0.25">
      <c r="A5313" s="182">
        <v>40420422</v>
      </c>
      <c r="B5313" s="182" t="s">
        <v>5339</v>
      </c>
      <c r="C5313" s="182" t="s">
        <v>231</v>
      </c>
      <c r="D5313" s="182" t="s">
        <v>236</v>
      </c>
      <c r="E5313" s="182" t="s">
        <v>237</v>
      </c>
      <c r="F5313" s="182" t="s">
        <v>237</v>
      </c>
    </row>
    <row r="5314" spans="1:6" x14ac:dyDescent="0.25">
      <c r="A5314" s="182">
        <v>40009260</v>
      </c>
      <c r="B5314" s="182" t="s">
        <v>5340</v>
      </c>
      <c r="C5314" s="182" t="s">
        <v>224</v>
      </c>
      <c r="D5314" s="182" t="s">
        <v>228</v>
      </c>
      <c r="E5314" s="182" t="s">
        <v>229</v>
      </c>
      <c r="F5314" s="182" t="s">
        <v>229</v>
      </c>
    </row>
    <row r="5315" spans="1:6" x14ac:dyDescent="0.25">
      <c r="A5315" s="182">
        <v>40004594</v>
      </c>
      <c r="B5315" s="182" t="s">
        <v>5341</v>
      </c>
      <c r="C5315" s="182" t="s">
        <v>224</v>
      </c>
      <c r="D5315" s="182" t="s">
        <v>342</v>
      </c>
      <c r="E5315" s="182" t="s">
        <v>343</v>
      </c>
      <c r="F5315" s="182" t="s">
        <v>343</v>
      </c>
    </row>
    <row r="5316" spans="1:6" x14ac:dyDescent="0.25">
      <c r="A5316" s="182">
        <v>40002807</v>
      </c>
      <c r="B5316" s="182" t="s">
        <v>5342</v>
      </c>
      <c r="C5316" s="182" t="s">
        <v>224</v>
      </c>
      <c r="D5316" s="182" t="s">
        <v>265</v>
      </c>
      <c r="E5316" s="182" t="s">
        <v>266</v>
      </c>
      <c r="F5316" s="182" t="s">
        <v>266</v>
      </c>
    </row>
    <row r="5317" spans="1:6" x14ac:dyDescent="0.25">
      <c r="A5317" s="182">
        <v>40420447</v>
      </c>
      <c r="B5317" s="182" t="s">
        <v>5343</v>
      </c>
      <c r="C5317" s="182" t="s">
        <v>231</v>
      </c>
      <c r="D5317" s="182" t="s">
        <v>232</v>
      </c>
      <c r="E5317" s="182" t="s">
        <v>233</v>
      </c>
      <c r="F5317" s="182" t="s">
        <v>233</v>
      </c>
    </row>
    <row r="5318" spans="1:6" x14ac:dyDescent="0.25">
      <c r="A5318" s="182">
        <v>40420187</v>
      </c>
      <c r="B5318" s="182" t="s">
        <v>5344</v>
      </c>
      <c r="C5318" s="182" t="s">
        <v>231</v>
      </c>
      <c r="D5318" s="182" t="s">
        <v>232</v>
      </c>
      <c r="E5318" s="182" t="s">
        <v>233</v>
      </c>
      <c r="F5318" s="182" t="s">
        <v>233</v>
      </c>
    </row>
    <row r="5319" spans="1:6" x14ac:dyDescent="0.25">
      <c r="A5319" s="182">
        <v>40002143</v>
      </c>
      <c r="B5319" s="182" t="s">
        <v>5345</v>
      </c>
      <c r="C5319" s="182" t="s">
        <v>224</v>
      </c>
      <c r="D5319" s="182" t="s">
        <v>322</v>
      </c>
      <c r="E5319" s="182" t="s">
        <v>323</v>
      </c>
      <c r="F5319" s="182" t="s">
        <v>323</v>
      </c>
    </row>
    <row r="5320" spans="1:6" x14ac:dyDescent="0.25">
      <c r="A5320" s="182">
        <v>40006597</v>
      </c>
      <c r="B5320" s="182" t="s">
        <v>5346</v>
      </c>
      <c r="C5320" s="182" t="s">
        <v>224</v>
      </c>
      <c r="D5320" s="182" t="s">
        <v>271</v>
      </c>
      <c r="E5320" s="182" t="s">
        <v>272</v>
      </c>
      <c r="F5320" s="182" t="s">
        <v>272</v>
      </c>
    </row>
    <row r="5321" spans="1:6" x14ac:dyDescent="0.25">
      <c r="A5321" s="182">
        <v>40421506</v>
      </c>
      <c r="B5321" s="182" t="s">
        <v>5347</v>
      </c>
      <c r="C5321" s="182" t="s">
        <v>231</v>
      </c>
      <c r="D5321" s="182" t="s">
        <v>236</v>
      </c>
      <c r="E5321" s="182" t="s">
        <v>237</v>
      </c>
      <c r="F5321" s="182" t="s">
        <v>237</v>
      </c>
    </row>
    <row r="5322" spans="1:6" x14ac:dyDescent="0.25">
      <c r="A5322" s="182">
        <v>40008975</v>
      </c>
      <c r="B5322" s="182" t="s">
        <v>5348</v>
      </c>
      <c r="C5322" s="182" t="s">
        <v>224</v>
      </c>
      <c r="D5322" s="182" t="s">
        <v>322</v>
      </c>
      <c r="E5322" s="182" t="s">
        <v>323</v>
      </c>
      <c r="F5322" s="182" t="s">
        <v>323</v>
      </c>
    </row>
    <row r="5323" spans="1:6" x14ac:dyDescent="0.25">
      <c r="A5323" s="182">
        <v>40004495</v>
      </c>
      <c r="B5323" s="182" t="s">
        <v>5349</v>
      </c>
      <c r="C5323" s="182" t="s">
        <v>224</v>
      </c>
      <c r="D5323" s="182" t="s">
        <v>291</v>
      </c>
      <c r="E5323" s="182" t="s">
        <v>292</v>
      </c>
      <c r="F5323" s="182" t="s">
        <v>292</v>
      </c>
    </row>
    <row r="5324" spans="1:6" x14ac:dyDescent="0.25">
      <c r="A5324" s="182">
        <v>40009695</v>
      </c>
      <c r="B5324" s="182" t="s">
        <v>5350</v>
      </c>
      <c r="C5324" s="182" t="s">
        <v>224</v>
      </c>
      <c r="D5324" s="182" t="s">
        <v>277</v>
      </c>
      <c r="E5324" s="182" t="s">
        <v>278</v>
      </c>
      <c r="F5324" s="182" t="s">
        <v>278</v>
      </c>
    </row>
    <row r="5325" spans="1:6" x14ac:dyDescent="0.25">
      <c r="A5325" s="182">
        <v>40004465</v>
      </c>
      <c r="B5325" s="182" t="s">
        <v>5351</v>
      </c>
      <c r="C5325" s="182" t="s">
        <v>224</v>
      </c>
      <c r="D5325" s="182" t="s">
        <v>306</v>
      </c>
      <c r="E5325" s="182" t="s">
        <v>307</v>
      </c>
      <c r="F5325" s="182" t="s">
        <v>307</v>
      </c>
    </row>
    <row r="5326" spans="1:6" x14ac:dyDescent="0.25">
      <c r="A5326" s="182">
        <v>40005984</v>
      </c>
      <c r="B5326" s="182" t="s">
        <v>5352</v>
      </c>
      <c r="C5326" s="182" t="s">
        <v>224</v>
      </c>
      <c r="D5326" s="182" t="s">
        <v>368</v>
      </c>
      <c r="E5326" s="182" t="s">
        <v>369</v>
      </c>
      <c r="F5326" s="182" t="s">
        <v>369</v>
      </c>
    </row>
    <row r="5327" spans="1:6" x14ac:dyDescent="0.25">
      <c r="A5327" s="182">
        <v>40008231</v>
      </c>
      <c r="B5327" s="182" t="s">
        <v>5353</v>
      </c>
      <c r="C5327" s="182" t="s">
        <v>224</v>
      </c>
      <c r="D5327" s="182" t="s">
        <v>249</v>
      </c>
      <c r="E5327" s="182" t="s">
        <v>250</v>
      </c>
      <c r="F5327" s="182" t="s">
        <v>250</v>
      </c>
    </row>
    <row r="5328" spans="1:6" x14ac:dyDescent="0.25">
      <c r="A5328" s="182">
        <v>40002217</v>
      </c>
      <c r="B5328" s="182" t="s">
        <v>5354</v>
      </c>
      <c r="C5328" s="182" t="s">
        <v>224</v>
      </c>
      <c r="D5328" s="182" t="s">
        <v>306</v>
      </c>
      <c r="E5328" s="182" t="s">
        <v>307</v>
      </c>
      <c r="F5328" s="182" t="s">
        <v>307</v>
      </c>
    </row>
    <row r="5329" spans="1:6" x14ac:dyDescent="0.25">
      <c r="A5329" s="182">
        <v>40007264</v>
      </c>
      <c r="B5329" s="182" t="s">
        <v>5355</v>
      </c>
      <c r="C5329" s="182" t="s">
        <v>224</v>
      </c>
      <c r="D5329" s="182" t="s">
        <v>277</v>
      </c>
      <c r="E5329" s="182" t="s">
        <v>278</v>
      </c>
      <c r="F5329" s="182" t="s">
        <v>278</v>
      </c>
    </row>
    <row r="5330" spans="1:6" x14ac:dyDescent="0.25">
      <c r="A5330" s="182">
        <v>40007179</v>
      </c>
      <c r="B5330" s="182" t="s">
        <v>5356</v>
      </c>
      <c r="C5330" s="182" t="s">
        <v>224</v>
      </c>
      <c r="D5330" s="182" t="s">
        <v>225</v>
      </c>
      <c r="E5330" s="182" t="s">
        <v>226</v>
      </c>
      <c r="F5330" s="182" t="s">
        <v>226</v>
      </c>
    </row>
    <row r="5331" spans="1:6" x14ac:dyDescent="0.25">
      <c r="A5331" s="182">
        <v>40002897</v>
      </c>
      <c r="B5331" s="182" t="s">
        <v>5357</v>
      </c>
      <c r="C5331" s="182" t="s">
        <v>224</v>
      </c>
      <c r="D5331" s="182" t="s">
        <v>279</v>
      </c>
      <c r="E5331" s="182" t="s">
        <v>280</v>
      </c>
      <c r="F5331" s="182" t="s">
        <v>280</v>
      </c>
    </row>
    <row r="5332" spans="1:6" x14ac:dyDescent="0.25">
      <c r="A5332" s="182">
        <v>40420409</v>
      </c>
      <c r="B5332" s="182" t="s">
        <v>5358</v>
      </c>
      <c r="C5332" s="182" t="s">
        <v>231</v>
      </c>
      <c r="D5332" s="182" t="s">
        <v>232</v>
      </c>
      <c r="E5332" s="182" t="s">
        <v>233</v>
      </c>
      <c r="F5332" s="182" t="s">
        <v>233</v>
      </c>
    </row>
    <row r="5333" spans="1:6" x14ac:dyDescent="0.25">
      <c r="A5333" s="182">
        <v>40421065</v>
      </c>
      <c r="B5333" s="182" t="s">
        <v>5359</v>
      </c>
      <c r="C5333" s="182" t="s">
        <v>231</v>
      </c>
      <c r="D5333" s="182" t="s">
        <v>285</v>
      </c>
      <c r="E5333" s="182" t="s">
        <v>286</v>
      </c>
      <c r="F5333" s="182" t="s">
        <v>286</v>
      </c>
    </row>
    <row r="5334" spans="1:6" x14ac:dyDescent="0.25">
      <c r="A5334" s="182">
        <v>40006951</v>
      </c>
      <c r="B5334" s="182" t="s">
        <v>5360</v>
      </c>
      <c r="C5334" s="182" t="s">
        <v>224</v>
      </c>
      <c r="D5334" s="182" t="s">
        <v>225</v>
      </c>
      <c r="E5334" s="182" t="s">
        <v>226</v>
      </c>
      <c r="F5334" s="182" t="s">
        <v>226</v>
      </c>
    </row>
    <row r="5335" spans="1:6" x14ac:dyDescent="0.25">
      <c r="A5335" s="182">
        <v>40003670</v>
      </c>
      <c r="B5335" s="182" t="s">
        <v>5361</v>
      </c>
      <c r="C5335" s="182" t="s">
        <v>224</v>
      </c>
      <c r="D5335" s="182" t="s">
        <v>322</v>
      </c>
      <c r="E5335" s="182" t="s">
        <v>323</v>
      </c>
      <c r="F5335" s="182" t="s">
        <v>323</v>
      </c>
    </row>
    <row r="5336" spans="1:6" x14ac:dyDescent="0.25">
      <c r="A5336" s="182">
        <v>40008904</v>
      </c>
      <c r="B5336" s="182" t="s">
        <v>5362</v>
      </c>
      <c r="C5336" s="182" t="s">
        <v>224</v>
      </c>
      <c r="D5336" s="182" t="s">
        <v>333</v>
      </c>
      <c r="E5336" s="182" t="s">
        <v>334</v>
      </c>
      <c r="F5336" s="182" t="s">
        <v>334</v>
      </c>
    </row>
    <row r="5337" spans="1:6" x14ac:dyDescent="0.25">
      <c r="A5337" s="182">
        <v>40007298</v>
      </c>
      <c r="B5337" s="182" t="s">
        <v>5362</v>
      </c>
      <c r="C5337" s="182" t="s">
        <v>224</v>
      </c>
      <c r="D5337" s="182" t="s">
        <v>322</v>
      </c>
      <c r="E5337" s="182" t="s">
        <v>323</v>
      </c>
      <c r="F5337" s="182" t="s">
        <v>323</v>
      </c>
    </row>
    <row r="5338" spans="1:6" x14ac:dyDescent="0.25">
      <c r="A5338" s="182">
        <v>40008496</v>
      </c>
      <c r="B5338" s="182" t="s">
        <v>5363</v>
      </c>
      <c r="C5338" s="182" t="s">
        <v>224</v>
      </c>
      <c r="D5338" s="182" t="s">
        <v>262</v>
      </c>
      <c r="E5338" s="182" t="s">
        <v>263</v>
      </c>
      <c r="F5338" s="182" t="s">
        <v>263</v>
      </c>
    </row>
    <row r="5339" spans="1:6" x14ac:dyDescent="0.25">
      <c r="A5339" s="182">
        <v>40007299</v>
      </c>
      <c r="B5339" s="182" t="s">
        <v>5364</v>
      </c>
      <c r="C5339" s="182" t="s">
        <v>224</v>
      </c>
      <c r="D5339" s="182" t="s">
        <v>322</v>
      </c>
      <c r="E5339" s="182" t="s">
        <v>323</v>
      </c>
      <c r="F5339" s="182" t="s">
        <v>323</v>
      </c>
    </row>
    <row r="5340" spans="1:6" x14ac:dyDescent="0.25">
      <c r="A5340" s="182">
        <v>40000538</v>
      </c>
      <c r="B5340" s="182" t="s">
        <v>5365</v>
      </c>
      <c r="C5340" s="182" t="s">
        <v>224</v>
      </c>
      <c r="D5340" s="182" t="s">
        <v>228</v>
      </c>
      <c r="E5340" s="182" t="s">
        <v>229</v>
      </c>
      <c r="F5340" s="182" t="s">
        <v>229</v>
      </c>
    </row>
    <row r="5341" spans="1:6" x14ac:dyDescent="0.25">
      <c r="A5341" s="182">
        <v>40003245</v>
      </c>
      <c r="B5341" s="182" t="s">
        <v>5366</v>
      </c>
      <c r="C5341" s="182" t="s">
        <v>224</v>
      </c>
      <c r="D5341" s="182" t="s">
        <v>228</v>
      </c>
      <c r="E5341" s="182" t="s">
        <v>229</v>
      </c>
      <c r="F5341" s="182" t="s">
        <v>229</v>
      </c>
    </row>
    <row r="5342" spans="1:6" x14ac:dyDescent="0.25">
      <c r="A5342" s="182">
        <v>40008044</v>
      </c>
      <c r="B5342" s="182" t="s">
        <v>5367</v>
      </c>
      <c r="C5342" s="182" t="s">
        <v>224</v>
      </c>
      <c r="D5342" s="182" t="s">
        <v>322</v>
      </c>
      <c r="E5342" s="182" t="s">
        <v>323</v>
      </c>
      <c r="F5342" s="182" t="s">
        <v>323</v>
      </c>
    </row>
    <row r="5343" spans="1:6" x14ac:dyDescent="0.25">
      <c r="A5343" s="182">
        <v>40008461</v>
      </c>
      <c r="B5343" s="182" t="s">
        <v>5368</v>
      </c>
      <c r="C5343" s="182" t="s">
        <v>224</v>
      </c>
      <c r="D5343" s="182" t="s">
        <v>252</v>
      </c>
      <c r="E5343" s="182" t="s">
        <v>253</v>
      </c>
      <c r="F5343" s="182" t="s">
        <v>253</v>
      </c>
    </row>
    <row r="5344" spans="1:6" x14ac:dyDescent="0.25">
      <c r="A5344" s="182">
        <v>40008466</v>
      </c>
      <c r="B5344" s="182" t="s">
        <v>5369</v>
      </c>
      <c r="C5344" s="182" t="s">
        <v>224</v>
      </c>
      <c r="D5344" s="182" t="s">
        <v>322</v>
      </c>
      <c r="E5344" s="182" t="s">
        <v>323</v>
      </c>
      <c r="F5344" s="182" t="s">
        <v>323</v>
      </c>
    </row>
    <row r="5345" spans="1:6" x14ac:dyDescent="0.25">
      <c r="A5345" s="182">
        <v>40009125</v>
      </c>
      <c r="B5345" s="182" t="s">
        <v>5370</v>
      </c>
      <c r="C5345" s="182" t="s">
        <v>224</v>
      </c>
      <c r="D5345" s="182" t="s">
        <v>333</v>
      </c>
      <c r="E5345" s="182" t="s">
        <v>334</v>
      </c>
      <c r="F5345" s="182" t="s">
        <v>334</v>
      </c>
    </row>
    <row r="5346" spans="1:6" x14ac:dyDescent="0.25">
      <c r="A5346" s="182">
        <v>40009625</v>
      </c>
      <c r="B5346" s="182" t="s">
        <v>5371</v>
      </c>
      <c r="C5346" s="182" t="s">
        <v>224</v>
      </c>
      <c r="D5346" s="182" t="s">
        <v>322</v>
      </c>
      <c r="E5346" s="182" t="s">
        <v>323</v>
      </c>
      <c r="F5346" s="182" t="s">
        <v>323</v>
      </c>
    </row>
    <row r="5347" spans="1:6" x14ac:dyDescent="0.25">
      <c r="A5347" s="182">
        <v>40420298</v>
      </c>
      <c r="B5347" s="182" t="s">
        <v>5372</v>
      </c>
      <c r="C5347" s="182" t="s">
        <v>231</v>
      </c>
      <c r="D5347" s="182" t="s">
        <v>236</v>
      </c>
      <c r="E5347" s="182" t="s">
        <v>237</v>
      </c>
      <c r="F5347" s="182" t="s">
        <v>237</v>
      </c>
    </row>
    <row r="5348" spans="1:6" x14ac:dyDescent="0.25">
      <c r="A5348" s="182">
        <v>40006301</v>
      </c>
      <c r="B5348" s="182" t="s">
        <v>5373</v>
      </c>
      <c r="C5348" s="182" t="s">
        <v>224</v>
      </c>
      <c r="D5348" s="182" t="s">
        <v>228</v>
      </c>
      <c r="E5348" s="182" t="s">
        <v>229</v>
      </c>
      <c r="F5348" s="182" t="s">
        <v>229</v>
      </c>
    </row>
    <row r="5349" spans="1:6" x14ac:dyDescent="0.25">
      <c r="A5349" s="182">
        <v>40009304</v>
      </c>
      <c r="B5349" s="182" t="s">
        <v>5374</v>
      </c>
      <c r="C5349" s="182" t="s">
        <v>224</v>
      </c>
      <c r="D5349" s="182" t="s">
        <v>342</v>
      </c>
      <c r="E5349" s="182" t="s">
        <v>343</v>
      </c>
      <c r="F5349" s="182" t="s">
        <v>343</v>
      </c>
    </row>
    <row r="5350" spans="1:6" x14ac:dyDescent="0.25">
      <c r="A5350" s="182">
        <v>40002309</v>
      </c>
      <c r="B5350" s="182" t="s">
        <v>5375</v>
      </c>
      <c r="C5350" s="182" t="s">
        <v>224</v>
      </c>
      <c r="D5350" s="182" t="s">
        <v>228</v>
      </c>
      <c r="E5350" s="182" t="s">
        <v>229</v>
      </c>
      <c r="F5350" s="182" t="s">
        <v>229</v>
      </c>
    </row>
    <row r="5351" spans="1:6" x14ac:dyDescent="0.25">
      <c r="A5351" s="182">
        <v>40002687</v>
      </c>
      <c r="B5351" s="182" t="s">
        <v>5376</v>
      </c>
      <c r="C5351" s="182" t="s">
        <v>224</v>
      </c>
      <c r="D5351" s="182" t="s">
        <v>228</v>
      </c>
      <c r="E5351" s="182" t="s">
        <v>229</v>
      </c>
      <c r="F5351" s="182" t="s">
        <v>229</v>
      </c>
    </row>
    <row r="5352" spans="1:6" x14ac:dyDescent="0.25">
      <c r="A5352" s="182">
        <v>40003850</v>
      </c>
      <c r="B5352" s="182" t="s">
        <v>5377</v>
      </c>
      <c r="C5352" s="182" t="s">
        <v>224</v>
      </c>
      <c r="D5352" s="182" t="s">
        <v>277</v>
      </c>
      <c r="E5352" s="182" t="s">
        <v>278</v>
      </c>
      <c r="F5352" s="182" t="s">
        <v>278</v>
      </c>
    </row>
    <row r="5353" spans="1:6" x14ac:dyDescent="0.25">
      <c r="A5353" s="182">
        <v>40002644</v>
      </c>
      <c r="B5353" s="182" t="s">
        <v>5377</v>
      </c>
      <c r="C5353" s="182" t="s">
        <v>224</v>
      </c>
      <c r="D5353" s="182" t="s">
        <v>438</v>
      </c>
      <c r="E5353" s="182" t="s">
        <v>439</v>
      </c>
      <c r="F5353" s="182" t="s">
        <v>439</v>
      </c>
    </row>
    <row r="5354" spans="1:6" x14ac:dyDescent="0.25">
      <c r="A5354" s="182">
        <v>40001986</v>
      </c>
      <c r="B5354" s="182" t="s">
        <v>5377</v>
      </c>
      <c r="C5354" s="182" t="s">
        <v>224</v>
      </c>
      <c r="D5354" s="182" t="s">
        <v>249</v>
      </c>
      <c r="E5354" s="182" t="s">
        <v>250</v>
      </c>
      <c r="F5354" s="182" t="s">
        <v>250</v>
      </c>
    </row>
    <row r="5355" spans="1:6" x14ac:dyDescent="0.25">
      <c r="A5355" s="182">
        <v>40001147</v>
      </c>
      <c r="B5355" s="182" t="s">
        <v>5378</v>
      </c>
      <c r="C5355" s="182" t="s">
        <v>224</v>
      </c>
      <c r="D5355" s="182" t="s">
        <v>303</v>
      </c>
      <c r="E5355" s="182" t="s">
        <v>304</v>
      </c>
      <c r="F5355" s="182" t="s">
        <v>304</v>
      </c>
    </row>
    <row r="5356" spans="1:6" x14ac:dyDescent="0.25">
      <c r="A5356" s="182">
        <v>40002988</v>
      </c>
      <c r="B5356" s="182" t="s">
        <v>5379</v>
      </c>
      <c r="C5356" s="182" t="s">
        <v>224</v>
      </c>
      <c r="D5356" s="182" t="s">
        <v>249</v>
      </c>
      <c r="E5356" s="182" t="s">
        <v>250</v>
      </c>
      <c r="F5356" s="182" t="s">
        <v>250</v>
      </c>
    </row>
    <row r="5357" spans="1:6" x14ac:dyDescent="0.25">
      <c r="A5357" s="182">
        <v>40420449</v>
      </c>
      <c r="B5357" s="182" t="s">
        <v>5380</v>
      </c>
      <c r="C5357" s="182" t="s">
        <v>231</v>
      </c>
      <c r="D5357" s="182" t="s">
        <v>242</v>
      </c>
      <c r="E5357" s="182" t="s">
        <v>243</v>
      </c>
      <c r="F5357" s="182" t="s">
        <v>243</v>
      </c>
    </row>
    <row r="5358" spans="1:6" x14ac:dyDescent="0.25">
      <c r="A5358" s="182">
        <v>40009795</v>
      </c>
      <c r="B5358" s="182" t="s">
        <v>5381</v>
      </c>
      <c r="C5358" s="182" t="s">
        <v>224</v>
      </c>
      <c r="D5358" s="182" t="s">
        <v>392</v>
      </c>
      <c r="E5358" s="182" t="s">
        <v>393</v>
      </c>
      <c r="F5358" s="182" t="s">
        <v>393</v>
      </c>
    </row>
    <row r="5359" spans="1:6" x14ac:dyDescent="0.25">
      <c r="A5359" s="182">
        <v>40420964</v>
      </c>
      <c r="B5359" s="182" t="s">
        <v>5382</v>
      </c>
      <c r="C5359" s="182" t="s">
        <v>231</v>
      </c>
      <c r="D5359" s="182" t="s">
        <v>232</v>
      </c>
      <c r="E5359" s="182" t="s">
        <v>233</v>
      </c>
      <c r="F5359" s="182" t="s">
        <v>233</v>
      </c>
    </row>
    <row r="5360" spans="1:6" x14ac:dyDescent="0.25">
      <c r="A5360" s="182">
        <v>40420875</v>
      </c>
      <c r="B5360" s="182" t="s">
        <v>5383</v>
      </c>
      <c r="C5360" s="182" t="s">
        <v>231</v>
      </c>
      <c r="D5360" s="182" t="s">
        <v>285</v>
      </c>
      <c r="E5360" s="182" t="s">
        <v>286</v>
      </c>
      <c r="F5360" s="182" t="s">
        <v>286</v>
      </c>
    </row>
    <row r="5361" spans="1:6" x14ac:dyDescent="0.25">
      <c r="A5361" s="182">
        <v>40421490</v>
      </c>
      <c r="B5361" s="182" t="s">
        <v>5384</v>
      </c>
      <c r="C5361" s="182" t="s">
        <v>231</v>
      </c>
      <c r="D5361" s="182" t="s">
        <v>242</v>
      </c>
      <c r="E5361" s="182" t="s">
        <v>243</v>
      </c>
      <c r="F5361" s="182" t="s">
        <v>243</v>
      </c>
    </row>
    <row r="5362" spans="1:6" x14ac:dyDescent="0.25">
      <c r="A5362" s="182">
        <v>40009372</v>
      </c>
      <c r="B5362" s="182" t="s">
        <v>5385</v>
      </c>
      <c r="C5362" s="182" t="s">
        <v>224</v>
      </c>
      <c r="D5362" s="182" t="s">
        <v>392</v>
      </c>
      <c r="E5362" s="182" t="s">
        <v>393</v>
      </c>
      <c r="F5362" s="182" t="s">
        <v>393</v>
      </c>
    </row>
    <row r="5363" spans="1:6" x14ac:dyDescent="0.25">
      <c r="A5363" s="182">
        <v>40420173</v>
      </c>
      <c r="B5363" s="182" t="s">
        <v>5386</v>
      </c>
      <c r="C5363" s="182" t="s">
        <v>231</v>
      </c>
      <c r="D5363" s="182" t="s">
        <v>285</v>
      </c>
      <c r="E5363" s="182" t="s">
        <v>286</v>
      </c>
      <c r="F5363" s="182" t="s">
        <v>286</v>
      </c>
    </row>
    <row r="5364" spans="1:6" x14ac:dyDescent="0.25">
      <c r="A5364" s="182">
        <v>40002271</v>
      </c>
      <c r="B5364" s="182" t="s">
        <v>5387</v>
      </c>
      <c r="C5364" s="182" t="s">
        <v>224</v>
      </c>
      <c r="D5364" s="182" t="s">
        <v>291</v>
      </c>
      <c r="E5364" s="182" t="s">
        <v>292</v>
      </c>
      <c r="F5364" s="182" t="s">
        <v>292</v>
      </c>
    </row>
    <row r="5365" spans="1:6" x14ac:dyDescent="0.25">
      <c r="A5365" s="182">
        <v>40001224</v>
      </c>
      <c r="B5365" s="182" t="s">
        <v>5388</v>
      </c>
      <c r="C5365" s="182" t="s">
        <v>224</v>
      </c>
      <c r="D5365" s="182" t="s">
        <v>277</v>
      </c>
      <c r="E5365" s="182" t="s">
        <v>278</v>
      </c>
      <c r="F5365" s="182" t="s">
        <v>278</v>
      </c>
    </row>
    <row r="5366" spans="1:6" x14ac:dyDescent="0.25">
      <c r="A5366" s="182">
        <v>40003036</v>
      </c>
      <c r="B5366" s="182" t="s">
        <v>5389</v>
      </c>
      <c r="C5366" s="182" t="s">
        <v>224</v>
      </c>
      <c r="D5366" s="182" t="s">
        <v>277</v>
      </c>
      <c r="E5366" s="182" t="s">
        <v>278</v>
      </c>
      <c r="F5366" s="182" t="s">
        <v>278</v>
      </c>
    </row>
    <row r="5367" spans="1:6" x14ac:dyDescent="0.25">
      <c r="A5367" s="182">
        <v>40003958</v>
      </c>
      <c r="B5367" s="182" t="s">
        <v>5390</v>
      </c>
      <c r="C5367" s="182" t="s">
        <v>224</v>
      </c>
      <c r="D5367" s="182" t="s">
        <v>392</v>
      </c>
      <c r="E5367" s="182" t="s">
        <v>393</v>
      </c>
      <c r="F5367" s="182" t="s">
        <v>393</v>
      </c>
    </row>
    <row r="5368" spans="1:6" x14ac:dyDescent="0.25">
      <c r="A5368" s="182">
        <v>40001566</v>
      </c>
      <c r="B5368" s="182" t="s">
        <v>5391</v>
      </c>
      <c r="C5368" s="182" t="s">
        <v>224</v>
      </c>
      <c r="D5368" s="182" t="s">
        <v>322</v>
      </c>
      <c r="E5368" s="182" t="s">
        <v>323</v>
      </c>
      <c r="F5368" s="182" t="s">
        <v>323</v>
      </c>
    </row>
    <row r="5369" spans="1:6" x14ac:dyDescent="0.25">
      <c r="A5369" s="182">
        <v>40420204</v>
      </c>
      <c r="B5369" s="182" t="s">
        <v>5392</v>
      </c>
      <c r="C5369" s="182" t="s">
        <v>231</v>
      </c>
      <c r="D5369" s="182" t="s">
        <v>236</v>
      </c>
      <c r="E5369" s="182" t="s">
        <v>237</v>
      </c>
      <c r="F5369" s="182" t="s">
        <v>237</v>
      </c>
    </row>
    <row r="5370" spans="1:6" x14ac:dyDescent="0.25">
      <c r="A5370" s="182">
        <v>40421361</v>
      </c>
      <c r="B5370" s="182" t="s">
        <v>5393</v>
      </c>
      <c r="C5370" s="182" t="s">
        <v>231</v>
      </c>
      <c r="D5370" s="182" t="s">
        <v>242</v>
      </c>
      <c r="E5370" s="182" t="s">
        <v>243</v>
      </c>
      <c r="F5370" s="182" t="s">
        <v>243</v>
      </c>
    </row>
    <row r="5371" spans="1:6" x14ac:dyDescent="0.25">
      <c r="A5371" s="182">
        <v>40006078</v>
      </c>
      <c r="B5371" s="182" t="s">
        <v>5394</v>
      </c>
      <c r="C5371" s="182" t="s">
        <v>224</v>
      </c>
      <c r="D5371" s="182" t="s">
        <v>315</v>
      </c>
      <c r="E5371" s="182" t="s">
        <v>316</v>
      </c>
      <c r="F5371" s="182" t="s">
        <v>316</v>
      </c>
    </row>
    <row r="5372" spans="1:6" x14ac:dyDescent="0.25">
      <c r="A5372" s="182">
        <v>40008041</v>
      </c>
      <c r="B5372" s="182" t="s">
        <v>5395</v>
      </c>
      <c r="C5372" s="182" t="s">
        <v>224</v>
      </c>
      <c r="D5372" s="182" t="s">
        <v>303</v>
      </c>
      <c r="E5372" s="182" t="s">
        <v>304</v>
      </c>
      <c r="F5372" s="182" t="s">
        <v>304</v>
      </c>
    </row>
    <row r="5373" spans="1:6" x14ac:dyDescent="0.25">
      <c r="A5373" s="182">
        <v>40424269</v>
      </c>
      <c r="B5373" s="182" t="s">
        <v>5396</v>
      </c>
      <c r="C5373" s="182" t="s">
        <v>231</v>
      </c>
      <c r="D5373" s="182" t="s">
        <v>232</v>
      </c>
      <c r="E5373" s="182" t="s">
        <v>233</v>
      </c>
      <c r="F5373" s="182" t="s">
        <v>233</v>
      </c>
    </row>
    <row r="5374" spans="1:6" x14ac:dyDescent="0.25">
      <c r="A5374" s="182">
        <v>40420504</v>
      </c>
      <c r="B5374" s="182" t="s">
        <v>5397</v>
      </c>
      <c r="C5374" s="182" t="s">
        <v>231</v>
      </c>
      <c r="D5374" s="182" t="s">
        <v>232</v>
      </c>
      <c r="E5374" s="182" t="s">
        <v>233</v>
      </c>
      <c r="F5374" s="182" t="s">
        <v>233</v>
      </c>
    </row>
    <row r="5375" spans="1:6" x14ac:dyDescent="0.25">
      <c r="A5375" s="182">
        <v>40424327</v>
      </c>
      <c r="B5375" s="182" t="s">
        <v>5398</v>
      </c>
      <c r="C5375" s="182" t="s">
        <v>231</v>
      </c>
      <c r="D5375" s="182" t="s">
        <v>242</v>
      </c>
      <c r="E5375" s="182" t="s">
        <v>243</v>
      </c>
      <c r="F5375" s="182" t="s">
        <v>243</v>
      </c>
    </row>
    <row r="5376" spans="1:6" x14ac:dyDescent="0.25">
      <c r="A5376" s="182">
        <v>40003061</v>
      </c>
      <c r="B5376" s="182" t="s">
        <v>5399</v>
      </c>
      <c r="C5376" s="182" t="s">
        <v>224</v>
      </c>
      <c r="D5376" s="182" t="s">
        <v>333</v>
      </c>
      <c r="E5376" s="182" t="s">
        <v>334</v>
      </c>
      <c r="F5376" s="182" t="s">
        <v>334</v>
      </c>
    </row>
    <row r="5377" spans="1:6" x14ac:dyDescent="0.25">
      <c r="A5377" s="182">
        <v>40008189</v>
      </c>
      <c r="B5377" s="182" t="s">
        <v>5400</v>
      </c>
      <c r="C5377" s="182" t="s">
        <v>224</v>
      </c>
      <c r="D5377" s="182" t="s">
        <v>265</v>
      </c>
      <c r="E5377" s="182" t="s">
        <v>266</v>
      </c>
      <c r="F5377" s="182" t="s">
        <v>266</v>
      </c>
    </row>
    <row r="5378" spans="1:6" x14ac:dyDescent="0.25">
      <c r="A5378" s="182">
        <v>40002379</v>
      </c>
      <c r="B5378" s="182" t="s">
        <v>5401</v>
      </c>
      <c r="C5378" s="182" t="s">
        <v>224</v>
      </c>
      <c r="D5378" s="182" t="s">
        <v>322</v>
      </c>
      <c r="E5378" s="182" t="s">
        <v>323</v>
      </c>
      <c r="F5378" s="182" t="s">
        <v>323</v>
      </c>
    </row>
    <row r="5379" spans="1:6" x14ac:dyDescent="0.25">
      <c r="A5379" s="182">
        <v>40007636</v>
      </c>
      <c r="B5379" s="182" t="s">
        <v>5402</v>
      </c>
      <c r="C5379" s="182" t="s">
        <v>224</v>
      </c>
      <c r="D5379" s="182" t="s">
        <v>303</v>
      </c>
      <c r="E5379" s="182" t="s">
        <v>304</v>
      </c>
      <c r="F5379" s="182" t="s">
        <v>304</v>
      </c>
    </row>
    <row r="5380" spans="1:6" x14ac:dyDescent="0.25">
      <c r="A5380" s="182">
        <v>40420420</v>
      </c>
      <c r="B5380" s="182" t="s">
        <v>5403</v>
      </c>
      <c r="C5380" s="182" t="s">
        <v>231</v>
      </c>
      <c r="D5380" s="182" t="s">
        <v>232</v>
      </c>
      <c r="E5380" s="182" t="s">
        <v>233</v>
      </c>
      <c r="F5380" s="182" t="s">
        <v>233</v>
      </c>
    </row>
    <row r="5381" spans="1:6" x14ac:dyDescent="0.25">
      <c r="A5381" s="182">
        <v>40420786</v>
      </c>
      <c r="B5381" s="182" t="s">
        <v>5404</v>
      </c>
      <c r="C5381" s="182" t="s">
        <v>231</v>
      </c>
      <c r="D5381" s="182" t="s">
        <v>232</v>
      </c>
      <c r="E5381" s="182" t="s">
        <v>233</v>
      </c>
      <c r="F5381" s="182" t="s">
        <v>233</v>
      </c>
    </row>
    <row r="5382" spans="1:6" x14ac:dyDescent="0.25">
      <c r="A5382" s="182">
        <v>40008535</v>
      </c>
      <c r="B5382" s="182" t="s">
        <v>5405</v>
      </c>
      <c r="C5382" s="182" t="s">
        <v>224</v>
      </c>
      <c r="D5382" s="182" t="s">
        <v>449</v>
      </c>
      <c r="E5382" s="182" t="s">
        <v>450</v>
      </c>
      <c r="F5382" s="182" t="s">
        <v>450</v>
      </c>
    </row>
    <row r="5383" spans="1:6" x14ac:dyDescent="0.25">
      <c r="A5383" s="182">
        <v>40421093</v>
      </c>
      <c r="B5383" s="182" t="s">
        <v>5406</v>
      </c>
      <c r="C5383" s="182" t="s">
        <v>231</v>
      </c>
      <c r="D5383" s="182" t="s">
        <v>236</v>
      </c>
      <c r="E5383" s="182" t="s">
        <v>237</v>
      </c>
      <c r="F5383" s="182" t="s">
        <v>237</v>
      </c>
    </row>
    <row r="5384" spans="1:6" x14ac:dyDescent="0.25">
      <c r="A5384" s="182">
        <v>40006256</v>
      </c>
      <c r="B5384" s="182" t="s">
        <v>5407</v>
      </c>
      <c r="C5384" s="182" t="s">
        <v>224</v>
      </c>
      <c r="D5384" s="182" t="s">
        <v>445</v>
      </c>
      <c r="E5384" s="182" t="s">
        <v>446</v>
      </c>
      <c r="F5384" s="182" t="s">
        <v>446</v>
      </c>
    </row>
    <row r="5385" spans="1:6" x14ac:dyDescent="0.25">
      <c r="A5385" s="182">
        <v>40004502</v>
      </c>
      <c r="B5385" s="182" t="s">
        <v>5408</v>
      </c>
      <c r="C5385" s="182" t="s">
        <v>224</v>
      </c>
      <c r="D5385" s="182" t="s">
        <v>342</v>
      </c>
      <c r="E5385" s="182" t="s">
        <v>343</v>
      </c>
      <c r="F5385" s="182" t="s">
        <v>343</v>
      </c>
    </row>
    <row r="5386" spans="1:6" x14ac:dyDescent="0.25">
      <c r="A5386" s="182">
        <v>40001551</v>
      </c>
      <c r="B5386" s="182" t="s">
        <v>5409</v>
      </c>
      <c r="C5386" s="182" t="s">
        <v>224</v>
      </c>
      <c r="D5386" s="182" t="s">
        <v>333</v>
      </c>
      <c r="E5386" s="182" t="s">
        <v>334</v>
      </c>
      <c r="F5386" s="182" t="s">
        <v>334</v>
      </c>
    </row>
    <row r="5387" spans="1:6" x14ac:dyDescent="0.25">
      <c r="A5387" s="182">
        <v>40003480</v>
      </c>
      <c r="B5387" s="182" t="s">
        <v>5410</v>
      </c>
      <c r="C5387" s="182" t="s">
        <v>224</v>
      </c>
      <c r="D5387" s="182" t="s">
        <v>322</v>
      </c>
      <c r="E5387" s="182" t="s">
        <v>323</v>
      </c>
      <c r="F5387" s="182" t="s">
        <v>323</v>
      </c>
    </row>
    <row r="5388" spans="1:6" x14ac:dyDescent="0.25">
      <c r="A5388" s="182">
        <v>40001416</v>
      </c>
      <c r="B5388" s="182" t="s">
        <v>5411</v>
      </c>
      <c r="C5388" s="182" t="s">
        <v>224</v>
      </c>
      <c r="D5388" s="182" t="s">
        <v>277</v>
      </c>
      <c r="E5388" s="182" t="s">
        <v>278</v>
      </c>
      <c r="F5388" s="182" t="s">
        <v>278</v>
      </c>
    </row>
    <row r="5389" spans="1:6" x14ac:dyDescent="0.25">
      <c r="A5389" s="182">
        <v>40003574</v>
      </c>
      <c r="B5389" s="182" t="s">
        <v>5412</v>
      </c>
      <c r="C5389" s="182" t="s">
        <v>224</v>
      </c>
      <c r="D5389" s="182" t="s">
        <v>309</v>
      </c>
      <c r="E5389" s="182" t="s">
        <v>310</v>
      </c>
      <c r="F5389" s="182" t="s">
        <v>310</v>
      </c>
    </row>
    <row r="5390" spans="1:6" x14ac:dyDescent="0.25">
      <c r="A5390" s="182">
        <v>40003892</v>
      </c>
      <c r="B5390" s="182" t="s">
        <v>5413</v>
      </c>
      <c r="C5390" s="182" t="s">
        <v>224</v>
      </c>
      <c r="D5390" s="182" t="s">
        <v>322</v>
      </c>
      <c r="E5390" s="182" t="s">
        <v>323</v>
      </c>
      <c r="F5390" s="182" t="s">
        <v>323</v>
      </c>
    </row>
    <row r="5391" spans="1:6" x14ac:dyDescent="0.25">
      <c r="A5391" s="182">
        <v>40003900</v>
      </c>
      <c r="B5391" s="182" t="s">
        <v>5414</v>
      </c>
      <c r="C5391" s="182" t="s">
        <v>224</v>
      </c>
      <c r="D5391" s="182" t="s">
        <v>277</v>
      </c>
      <c r="E5391" s="182" t="s">
        <v>278</v>
      </c>
      <c r="F5391" s="182" t="s">
        <v>278</v>
      </c>
    </row>
    <row r="5392" spans="1:6" x14ac:dyDescent="0.25">
      <c r="A5392" s="182">
        <v>40006379</v>
      </c>
      <c r="B5392" s="182" t="s">
        <v>5415</v>
      </c>
      <c r="C5392" s="182" t="s">
        <v>224</v>
      </c>
      <c r="D5392" s="182" t="s">
        <v>392</v>
      </c>
      <c r="E5392" s="182" t="s">
        <v>393</v>
      </c>
      <c r="F5392" s="182" t="s">
        <v>393</v>
      </c>
    </row>
    <row r="5393" spans="1:6" x14ac:dyDescent="0.25">
      <c r="A5393" s="182">
        <v>40005590</v>
      </c>
      <c r="B5393" s="182" t="s">
        <v>5416</v>
      </c>
      <c r="C5393" s="182" t="s">
        <v>224</v>
      </c>
      <c r="D5393" s="182" t="s">
        <v>306</v>
      </c>
      <c r="E5393" s="182" t="s">
        <v>307</v>
      </c>
      <c r="F5393" s="182" t="s">
        <v>307</v>
      </c>
    </row>
    <row r="5394" spans="1:6" x14ac:dyDescent="0.25">
      <c r="A5394" s="182">
        <v>40009669</v>
      </c>
      <c r="B5394" s="182" t="s">
        <v>5417</v>
      </c>
      <c r="C5394" s="182" t="s">
        <v>224</v>
      </c>
      <c r="D5394" s="182" t="s">
        <v>291</v>
      </c>
      <c r="E5394" s="182" t="s">
        <v>292</v>
      </c>
      <c r="F5394" s="182" t="s">
        <v>292</v>
      </c>
    </row>
    <row r="5395" spans="1:6" x14ac:dyDescent="0.25">
      <c r="A5395" s="182">
        <v>40003394</v>
      </c>
      <c r="B5395" s="182" t="s">
        <v>5418</v>
      </c>
      <c r="C5395" s="182" t="s">
        <v>224</v>
      </c>
      <c r="D5395" s="182" t="s">
        <v>262</v>
      </c>
      <c r="E5395" s="182" t="s">
        <v>263</v>
      </c>
      <c r="F5395" s="182" t="s">
        <v>263</v>
      </c>
    </row>
    <row r="5396" spans="1:6" x14ac:dyDescent="0.25">
      <c r="A5396" s="182">
        <v>40007968</v>
      </c>
      <c r="B5396" s="182" t="s">
        <v>5419</v>
      </c>
      <c r="C5396" s="182" t="s">
        <v>224</v>
      </c>
      <c r="D5396" s="182" t="s">
        <v>265</v>
      </c>
      <c r="E5396" s="182" t="s">
        <v>266</v>
      </c>
      <c r="F5396" s="182" t="s">
        <v>266</v>
      </c>
    </row>
    <row r="5397" spans="1:6" x14ac:dyDescent="0.25">
      <c r="A5397" s="182">
        <v>40007122</v>
      </c>
      <c r="B5397" s="182" t="s">
        <v>5420</v>
      </c>
      <c r="C5397" s="182" t="s">
        <v>224</v>
      </c>
      <c r="D5397" s="182" t="s">
        <v>306</v>
      </c>
      <c r="E5397" s="182" t="s">
        <v>307</v>
      </c>
      <c r="F5397" s="182" t="s">
        <v>307</v>
      </c>
    </row>
    <row r="5398" spans="1:6" x14ac:dyDescent="0.25">
      <c r="A5398" s="182">
        <v>40003686</v>
      </c>
      <c r="B5398" s="182" t="s">
        <v>5421</v>
      </c>
      <c r="C5398" s="182" t="s">
        <v>224</v>
      </c>
      <c r="D5398" s="182" t="s">
        <v>322</v>
      </c>
      <c r="E5398" s="182" t="s">
        <v>323</v>
      </c>
      <c r="F5398" s="182" t="s">
        <v>323</v>
      </c>
    </row>
    <row r="5399" spans="1:6" x14ac:dyDescent="0.25">
      <c r="A5399" s="182">
        <v>40000382</v>
      </c>
      <c r="B5399" s="182" t="s">
        <v>5422</v>
      </c>
      <c r="C5399" s="182" t="s">
        <v>224</v>
      </c>
      <c r="D5399" s="182" t="s">
        <v>322</v>
      </c>
      <c r="E5399" s="182" t="s">
        <v>323</v>
      </c>
      <c r="F5399" s="182" t="s">
        <v>323</v>
      </c>
    </row>
    <row r="5400" spans="1:6" x14ac:dyDescent="0.25">
      <c r="A5400" s="182">
        <v>40001775</v>
      </c>
      <c r="B5400" s="182" t="s">
        <v>5423</v>
      </c>
      <c r="C5400" s="182" t="s">
        <v>224</v>
      </c>
      <c r="D5400" s="182" t="s">
        <v>265</v>
      </c>
      <c r="E5400" s="182" t="s">
        <v>266</v>
      </c>
      <c r="F5400" s="182" t="s">
        <v>266</v>
      </c>
    </row>
    <row r="5401" spans="1:6" x14ac:dyDescent="0.25">
      <c r="A5401" s="182">
        <v>40007917</v>
      </c>
      <c r="B5401" s="182" t="s">
        <v>5424</v>
      </c>
      <c r="C5401" s="182" t="s">
        <v>224</v>
      </c>
      <c r="D5401" s="182" t="s">
        <v>277</v>
      </c>
      <c r="E5401" s="182" t="s">
        <v>278</v>
      </c>
      <c r="F5401" s="182" t="s">
        <v>278</v>
      </c>
    </row>
    <row r="5402" spans="1:6" x14ac:dyDescent="0.25">
      <c r="A5402" s="182">
        <v>40009142</v>
      </c>
      <c r="B5402" s="182" t="s">
        <v>5425</v>
      </c>
      <c r="C5402" s="182" t="s">
        <v>224</v>
      </c>
      <c r="D5402" s="182" t="s">
        <v>279</v>
      </c>
      <c r="E5402" s="182" t="s">
        <v>280</v>
      </c>
      <c r="F5402" s="182" t="s">
        <v>280</v>
      </c>
    </row>
    <row r="5403" spans="1:6" x14ac:dyDescent="0.25">
      <c r="A5403" s="182">
        <v>40004425</v>
      </c>
      <c r="B5403" s="182" t="s">
        <v>5426</v>
      </c>
      <c r="C5403" s="182" t="s">
        <v>224</v>
      </c>
      <c r="D5403" s="182" t="s">
        <v>342</v>
      </c>
      <c r="E5403" s="182" t="s">
        <v>343</v>
      </c>
      <c r="F5403" s="182" t="s">
        <v>343</v>
      </c>
    </row>
    <row r="5404" spans="1:6" x14ac:dyDescent="0.25">
      <c r="A5404" s="182">
        <v>40001314</v>
      </c>
      <c r="B5404" s="182" t="s">
        <v>5427</v>
      </c>
      <c r="C5404" s="182" t="s">
        <v>224</v>
      </c>
      <c r="D5404" s="182" t="s">
        <v>342</v>
      </c>
      <c r="E5404" s="182" t="s">
        <v>343</v>
      </c>
      <c r="F5404" s="182" t="s">
        <v>343</v>
      </c>
    </row>
    <row r="5405" spans="1:6" x14ac:dyDescent="0.25">
      <c r="A5405" s="182">
        <v>40007457</v>
      </c>
      <c r="B5405" s="182" t="s">
        <v>5428</v>
      </c>
      <c r="C5405" s="182" t="s">
        <v>224</v>
      </c>
      <c r="D5405" s="182" t="s">
        <v>262</v>
      </c>
      <c r="E5405" s="182" t="s">
        <v>263</v>
      </c>
      <c r="F5405" s="182" t="s">
        <v>263</v>
      </c>
    </row>
    <row r="5406" spans="1:6" x14ac:dyDescent="0.25">
      <c r="A5406" s="182">
        <v>40424436</v>
      </c>
      <c r="B5406" s="182" t="s">
        <v>5429</v>
      </c>
      <c r="C5406" s="182" t="s">
        <v>231</v>
      </c>
      <c r="D5406" s="182" t="s">
        <v>242</v>
      </c>
      <c r="E5406" s="182" t="s">
        <v>243</v>
      </c>
      <c r="F5406" s="182" t="s">
        <v>243</v>
      </c>
    </row>
    <row r="5407" spans="1:6" x14ac:dyDescent="0.25">
      <c r="A5407" s="182">
        <v>40421395</v>
      </c>
      <c r="B5407" s="182" t="s">
        <v>5430</v>
      </c>
      <c r="C5407" s="182" t="s">
        <v>231</v>
      </c>
      <c r="D5407" s="182" t="s">
        <v>242</v>
      </c>
      <c r="E5407" s="182" t="s">
        <v>243</v>
      </c>
      <c r="F5407" s="182" t="s">
        <v>243</v>
      </c>
    </row>
    <row r="5408" spans="1:6" x14ac:dyDescent="0.25">
      <c r="A5408" s="182">
        <v>40424402</v>
      </c>
      <c r="B5408" s="182" t="s">
        <v>5431</v>
      </c>
      <c r="C5408" s="182" t="s">
        <v>231</v>
      </c>
      <c r="D5408" s="182" t="s">
        <v>242</v>
      </c>
      <c r="E5408" s="182" t="s">
        <v>243</v>
      </c>
      <c r="F5408" s="182" t="s">
        <v>243</v>
      </c>
    </row>
    <row r="5409" spans="1:6" x14ac:dyDescent="0.25">
      <c r="A5409" s="182">
        <v>40009832</v>
      </c>
      <c r="B5409" s="182" t="s">
        <v>5432</v>
      </c>
      <c r="C5409" s="182" t="s">
        <v>224</v>
      </c>
      <c r="D5409" s="182" t="s">
        <v>228</v>
      </c>
      <c r="E5409" s="182" t="s">
        <v>229</v>
      </c>
      <c r="F5409" s="182" t="s">
        <v>229</v>
      </c>
    </row>
    <row r="5410" spans="1:6" x14ac:dyDescent="0.25">
      <c r="A5410" s="182">
        <v>40420034</v>
      </c>
      <c r="B5410" s="182" t="s">
        <v>5433</v>
      </c>
      <c r="C5410" s="182" t="s">
        <v>231</v>
      </c>
      <c r="D5410" s="182" t="s">
        <v>236</v>
      </c>
      <c r="E5410" s="182" t="s">
        <v>237</v>
      </c>
      <c r="F5410" s="182" t="s">
        <v>237</v>
      </c>
    </row>
    <row r="5411" spans="1:6" x14ac:dyDescent="0.25">
      <c r="A5411" s="182">
        <v>40003441</v>
      </c>
      <c r="B5411" s="182" t="s">
        <v>5434</v>
      </c>
      <c r="C5411" s="182" t="s">
        <v>224</v>
      </c>
      <c r="D5411" s="182" t="s">
        <v>225</v>
      </c>
      <c r="E5411" s="182" t="s">
        <v>226</v>
      </c>
      <c r="F5411" s="182" t="s">
        <v>226</v>
      </c>
    </row>
    <row r="5412" spans="1:6" x14ac:dyDescent="0.25">
      <c r="A5412" s="182">
        <v>40420883</v>
      </c>
      <c r="B5412" s="182" t="s">
        <v>5435</v>
      </c>
      <c r="C5412" s="182" t="s">
        <v>231</v>
      </c>
      <c r="D5412" s="182" t="s">
        <v>232</v>
      </c>
      <c r="E5412" s="182" t="s">
        <v>233</v>
      </c>
      <c r="F5412" s="182" t="s">
        <v>233</v>
      </c>
    </row>
    <row r="5413" spans="1:6" x14ac:dyDescent="0.25">
      <c r="A5413" s="182">
        <v>40004340</v>
      </c>
      <c r="B5413" s="182" t="s">
        <v>5436</v>
      </c>
      <c r="C5413" s="182" t="s">
        <v>224</v>
      </c>
      <c r="D5413" s="182" t="s">
        <v>271</v>
      </c>
      <c r="E5413" s="182" t="s">
        <v>272</v>
      </c>
      <c r="F5413" s="182" t="s">
        <v>272</v>
      </c>
    </row>
    <row r="5414" spans="1:6" x14ac:dyDescent="0.25">
      <c r="A5414" s="182">
        <v>40002873</v>
      </c>
      <c r="B5414" s="182" t="s">
        <v>5437</v>
      </c>
      <c r="C5414" s="182" t="s">
        <v>224</v>
      </c>
      <c r="D5414" s="182" t="s">
        <v>268</v>
      </c>
      <c r="E5414" s="182" t="s">
        <v>269</v>
      </c>
      <c r="F5414" s="182" t="s">
        <v>269</v>
      </c>
    </row>
    <row r="5415" spans="1:6" x14ac:dyDescent="0.25">
      <c r="A5415" s="182">
        <v>40005160</v>
      </c>
      <c r="B5415" s="182" t="s">
        <v>5438</v>
      </c>
      <c r="C5415" s="182" t="s">
        <v>224</v>
      </c>
      <c r="D5415" s="182" t="s">
        <v>303</v>
      </c>
      <c r="E5415" s="182" t="s">
        <v>304</v>
      </c>
      <c r="F5415" s="182" t="s">
        <v>304</v>
      </c>
    </row>
    <row r="5416" spans="1:6" x14ac:dyDescent="0.25">
      <c r="A5416" s="182">
        <v>47200047</v>
      </c>
      <c r="B5416" s="182" t="s">
        <v>5439</v>
      </c>
      <c r="C5416" s="182" t="s">
        <v>224</v>
      </c>
      <c r="D5416" s="182" t="s">
        <v>376</v>
      </c>
      <c r="E5416" s="182" t="s">
        <v>377</v>
      </c>
      <c r="F5416" s="182" t="s">
        <v>377</v>
      </c>
    </row>
    <row r="5417" spans="1:6" x14ac:dyDescent="0.25">
      <c r="A5417" s="182">
        <v>40005049</v>
      </c>
      <c r="B5417" s="182" t="s">
        <v>5439</v>
      </c>
      <c r="C5417" s="182" t="s">
        <v>224</v>
      </c>
      <c r="D5417" s="182" t="s">
        <v>376</v>
      </c>
      <c r="E5417" s="182" t="s">
        <v>377</v>
      </c>
      <c r="F5417" s="182" t="s">
        <v>377</v>
      </c>
    </row>
    <row r="5418" spans="1:6" x14ac:dyDescent="0.25">
      <c r="A5418" s="182">
        <v>40007519</v>
      </c>
      <c r="B5418" s="182" t="s">
        <v>5440</v>
      </c>
      <c r="C5418" s="182" t="s">
        <v>224</v>
      </c>
      <c r="D5418" s="182" t="s">
        <v>277</v>
      </c>
      <c r="E5418" s="182" t="s">
        <v>278</v>
      </c>
      <c r="F5418" s="182" t="s">
        <v>278</v>
      </c>
    </row>
    <row r="5419" spans="1:6" x14ac:dyDescent="0.25">
      <c r="A5419" s="182">
        <v>40424212</v>
      </c>
      <c r="B5419" s="182" t="s">
        <v>5441</v>
      </c>
      <c r="C5419" s="182" t="s">
        <v>231</v>
      </c>
      <c r="D5419" s="182" t="s">
        <v>1952</v>
      </c>
      <c r="E5419" s="182" t="s">
        <v>1953</v>
      </c>
      <c r="F5419" s="182" t="s">
        <v>1953</v>
      </c>
    </row>
    <row r="5420" spans="1:6" x14ac:dyDescent="0.25">
      <c r="A5420" s="182">
        <v>40009073</v>
      </c>
      <c r="B5420" s="182" t="s">
        <v>5442</v>
      </c>
      <c r="C5420" s="182" t="s">
        <v>224</v>
      </c>
      <c r="D5420" s="182" t="s">
        <v>449</v>
      </c>
      <c r="E5420" s="182" t="s">
        <v>450</v>
      </c>
      <c r="F5420" s="182" t="s">
        <v>450</v>
      </c>
    </row>
    <row r="5421" spans="1:6" x14ac:dyDescent="0.25">
      <c r="A5421" s="182">
        <v>40420469</v>
      </c>
      <c r="B5421" s="182" t="s">
        <v>5443</v>
      </c>
      <c r="C5421" s="182" t="s">
        <v>231</v>
      </c>
      <c r="D5421" s="182" t="s">
        <v>242</v>
      </c>
      <c r="E5421" s="182" t="s">
        <v>243</v>
      </c>
      <c r="F5421" s="182" t="s">
        <v>243</v>
      </c>
    </row>
    <row r="5422" spans="1:6" x14ac:dyDescent="0.25">
      <c r="A5422" s="182">
        <v>40009612</v>
      </c>
      <c r="B5422" s="182" t="s">
        <v>5444</v>
      </c>
      <c r="C5422" s="182" t="s">
        <v>224</v>
      </c>
      <c r="D5422" s="182" t="s">
        <v>449</v>
      </c>
      <c r="E5422" s="182" t="s">
        <v>450</v>
      </c>
      <c r="F5422" s="182" t="s">
        <v>450</v>
      </c>
    </row>
    <row r="5423" spans="1:6" x14ac:dyDescent="0.25">
      <c r="A5423" s="182">
        <v>40420764</v>
      </c>
      <c r="B5423" s="182" t="s">
        <v>5445</v>
      </c>
      <c r="C5423" s="182" t="s">
        <v>231</v>
      </c>
      <c r="D5423" s="182" t="s">
        <v>232</v>
      </c>
      <c r="E5423" s="182" t="s">
        <v>233</v>
      </c>
      <c r="F5423" s="182" t="s">
        <v>233</v>
      </c>
    </row>
    <row r="5424" spans="1:6" x14ac:dyDescent="0.25">
      <c r="A5424" s="182">
        <v>40005971</v>
      </c>
      <c r="B5424" s="182" t="s">
        <v>5446</v>
      </c>
      <c r="C5424" s="182" t="s">
        <v>224</v>
      </c>
      <c r="D5424" s="182" t="s">
        <v>322</v>
      </c>
      <c r="E5424" s="182" t="s">
        <v>323</v>
      </c>
      <c r="F5424" s="182" t="s">
        <v>323</v>
      </c>
    </row>
    <row r="5425" spans="1:6" x14ac:dyDescent="0.25">
      <c r="A5425" s="182">
        <v>40004014</v>
      </c>
      <c r="B5425" s="182" t="s">
        <v>5447</v>
      </c>
      <c r="C5425" s="182" t="s">
        <v>224</v>
      </c>
      <c r="D5425" s="182" t="s">
        <v>249</v>
      </c>
      <c r="E5425" s="182" t="s">
        <v>250</v>
      </c>
      <c r="F5425" s="182" t="s">
        <v>250</v>
      </c>
    </row>
    <row r="5426" spans="1:6" x14ac:dyDescent="0.25">
      <c r="A5426" s="182">
        <v>40003874</v>
      </c>
      <c r="B5426" s="182" t="s">
        <v>5448</v>
      </c>
      <c r="C5426" s="182" t="s">
        <v>224</v>
      </c>
      <c r="D5426" s="182" t="s">
        <v>277</v>
      </c>
      <c r="E5426" s="182" t="s">
        <v>278</v>
      </c>
      <c r="F5426" s="182" t="s">
        <v>278</v>
      </c>
    </row>
    <row r="5427" spans="1:6" x14ac:dyDescent="0.25">
      <c r="A5427" s="182">
        <v>40008100</v>
      </c>
      <c r="B5427" s="182" t="s">
        <v>5449</v>
      </c>
      <c r="C5427" s="182" t="s">
        <v>224</v>
      </c>
      <c r="D5427" s="182" t="s">
        <v>376</v>
      </c>
      <c r="E5427" s="182" t="s">
        <v>377</v>
      </c>
      <c r="F5427" s="182" t="s">
        <v>377</v>
      </c>
    </row>
    <row r="5428" spans="1:6" x14ac:dyDescent="0.25">
      <c r="A5428" s="182">
        <v>40005408</v>
      </c>
      <c r="B5428" s="182" t="s">
        <v>5450</v>
      </c>
      <c r="C5428" s="182" t="s">
        <v>224</v>
      </c>
      <c r="D5428" s="182" t="s">
        <v>265</v>
      </c>
      <c r="E5428" s="182" t="s">
        <v>266</v>
      </c>
      <c r="F5428" s="182" t="s">
        <v>266</v>
      </c>
    </row>
    <row r="5429" spans="1:6" x14ac:dyDescent="0.25">
      <c r="A5429" s="182">
        <v>40001813</v>
      </c>
      <c r="B5429" s="182" t="s">
        <v>5451</v>
      </c>
      <c r="C5429" s="182" t="s">
        <v>224</v>
      </c>
      <c r="D5429" s="182" t="s">
        <v>376</v>
      </c>
      <c r="E5429" s="182" t="s">
        <v>377</v>
      </c>
      <c r="F5429" s="182" t="s">
        <v>377</v>
      </c>
    </row>
    <row r="5430" spans="1:6" x14ac:dyDescent="0.25">
      <c r="A5430" s="182">
        <v>40421370</v>
      </c>
      <c r="B5430" s="182" t="s">
        <v>5452</v>
      </c>
      <c r="C5430" s="182" t="s">
        <v>231</v>
      </c>
      <c r="D5430" s="182" t="s">
        <v>232</v>
      </c>
      <c r="E5430" s="182" t="s">
        <v>233</v>
      </c>
      <c r="F5430" s="182" t="s">
        <v>233</v>
      </c>
    </row>
    <row r="5431" spans="1:6" x14ac:dyDescent="0.25">
      <c r="A5431" s="182">
        <v>40008110</v>
      </c>
      <c r="B5431" s="182" t="s">
        <v>5453</v>
      </c>
      <c r="C5431" s="182" t="s">
        <v>224</v>
      </c>
      <c r="D5431" s="182" t="s">
        <v>228</v>
      </c>
      <c r="E5431" s="182" t="s">
        <v>229</v>
      </c>
      <c r="F5431" s="182" t="s">
        <v>229</v>
      </c>
    </row>
    <row r="5432" spans="1:6" x14ac:dyDescent="0.25">
      <c r="A5432" s="182">
        <v>40005527</v>
      </c>
      <c r="B5432" s="182" t="s">
        <v>5454</v>
      </c>
      <c r="C5432" s="182" t="s">
        <v>224</v>
      </c>
      <c r="D5432" s="182" t="s">
        <v>249</v>
      </c>
      <c r="E5432" s="182" t="s">
        <v>250</v>
      </c>
      <c r="F5432" s="182" t="s">
        <v>250</v>
      </c>
    </row>
    <row r="5433" spans="1:6" x14ac:dyDescent="0.25">
      <c r="A5433" s="182">
        <v>40008238</v>
      </c>
      <c r="B5433" s="182" t="s">
        <v>5455</v>
      </c>
      <c r="C5433" s="182" t="s">
        <v>224</v>
      </c>
      <c r="D5433" s="182" t="s">
        <v>303</v>
      </c>
      <c r="E5433" s="182" t="s">
        <v>304</v>
      </c>
      <c r="F5433" s="182" t="s">
        <v>304</v>
      </c>
    </row>
    <row r="5434" spans="1:6" x14ac:dyDescent="0.25">
      <c r="A5434" s="182">
        <v>40001358</v>
      </c>
      <c r="B5434" s="182" t="s">
        <v>5456</v>
      </c>
      <c r="C5434" s="182" t="s">
        <v>224</v>
      </c>
      <c r="D5434" s="182" t="s">
        <v>392</v>
      </c>
      <c r="E5434" s="182" t="s">
        <v>393</v>
      </c>
      <c r="F5434" s="182" t="s">
        <v>393</v>
      </c>
    </row>
    <row r="5435" spans="1:6" x14ac:dyDescent="0.25">
      <c r="A5435" s="182">
        <v>40009180</v>
      </c>
      <c r="B5435" s="182" t="s">
        <v>5457</v>
      </c>
      <c r="C5435" s="182" t="s">
        <v>224</v>
      </c>
      <c r="D5435" s="182" t="s">
        <v>342</v>
      </c>
      <c r="E5435" s="182" t="s">
        <v>343</v>
      </c>
      <c r="F5435" s="182" t="s">
        <v>343</v>
      </c>
    </row>
    <row r="5436" spans="1:6" x14ac:dyDescent="0.25">
      <c r="A5436" s="182">
        <v>40002182</v>
      </c>
      <c r="B5436" s="182" t="s">
        <v>5458</v>
      </c>
      <c r="C5436" s="182" t="s">
        <v>224</v>
      </c>
      <c r="D5436" s="182" t="s">
        <v>225</v>
      </c>
      <c r="E5436" s="182" t="s">
        <v>226</v>
      </c>
      <c r="F5436" s="182" t="s">
        <v>226</v>
      </c>
    </row>
    <row r="5437" spans="1:6" x14ac:dyDescent="0.25">
      <c r="A5437" s="182">
        <v>40001994</v>
      </c>
      <c r="B5437" s="182" t="s">
        <v>5459</v>
      </c>
      <c r="C5437" s="182" t="s">
        <v>224</v>
      </c>
      <c r="D5437" s="182" t="s">
        <v>404</v>
      </c>
      <c r="E5437" s="182" t="s">
        <v>405</v>
      </c>
      <c r="F5437" s="182" t="s">
        <v>405</v>
      </c>
    </row>
    <row r="5438" spans="1:6" x14ac:dyDescent="0.25">
      <c r="A5438" s="182">
        <v>40007572</v>
      </c>
      <c r="B5438" s="182" t="s">
        <v>5460</v>
      </c>
      <c r="C5438" s="182" t="s">
        <v>224</v>
      </c>
      <c r="D5438" s="182" t="s">
        <v>249</v>
      </c>
      <c r="E5438" s="182" t="s">
        <v>250</v>
      </c>
      <c r="F5438" s="182" t="s">
        <v>250</v>
      </c>
    </row>
    <row r="5439" spans="1:6" x14ac:dyDescent="0.25">
      <c r="A5439" s="182">
        <v>40009807</v>
      </c>
      <c r="B5439" s="182" t="s">
        <v>5461</v>
      </c>
      <c r="C5439" s="182" t="s">
        <v>224</v>
      </c>
      <c r="D5439" s="182" t="s">
        <v>225</v>
      </c>
      <c r="E5439" s="182" t="s">
        <v>226</v>
      </c>
      <c r="F5439" s="182" t="s">
        <v>226</v>
      </c>
    </row>
    <row r="5440" spans="1:6" x14ac:dyDescent="0.25">
      <c r="A5440" s="182">
        <v>40007397</v>
      </c>
      <c r="B5440" s="182" t="s">
        <v>5462</v>
      </c>
      <c r="C5440" s="182" t="s">
        <v>224</v>
      </c>
      <c r="D5440" s="182" t="s">
        <v>225</v>
      </c>
      <c r="E5440" s="182" t="s">
        <v>226</v>
      </c>
      <c r="F5440" s="182" t="s">
        <v>226</v>
      </c>
    </row>
    <row r="5441" spans="1:6" x14ac:dyDescent="0.25">
      <c r="A5441" s="182">
        <v>40007626</v>
      </c>
      <c r="B5441" s="182" t="s">
        <v>5463</v>
      </c>
      <c r="C5441" s="182" t="s">
        <v>224</v>
      </c>
      <c r="D5441" s="182" t="s">
        <v>333</v>
      </c>
      <c r="E5441" s="182" t="s">
        <v>334</v>
      </c>
      <c r="F5441" s="182" t="s">
        <v>334</v>
      </c>
    </row>
    <row r="5442" spans="1:6" x14ac:dyDescent="0.25">
      <c r="A5442" s="182">
        <v>40424390</v>
      </c>
      <c r="B5442" s="182" t="s">
        <v>5464</v>
      </c>
      <c r="C5442" s="182" t="s">
        <v>231</v>
      </c>
      <c r="D5442" s="182" t="s">
        <v>285</v>
      </c>
      <c r="E5442" s="182" t="s">
        <v>286</v>
      </c>
      <c r="F5442" s="182" t="s">
        <v>286</v>
      </c>
    </row>
    <row r="5443" spans="1:6" x14ac:dyDescent="0.25">
      <c r="A5443" s="182">
        <v>40006776</v>
      </c>
      <c r="B5443" s="182" t="s">
        <v>5465</v>
      </c>
      <c r="C5443" s="182" t="s">
        <v>224</v>
      </c>
      <c r="D5443" s="182" t="s">
        <v>265</v>
      </c>
      <c r="E5443" s="182" t="s">
        <v>266</v>
      </c>
      <c r="F5443" s="182" t="s">
        <v>266</v>
      </c>
    </row>
    <row r="5444" spans="1:6" x14ac:dyDescent="0.25">
      <c r="A5444" s="182">
        <v>40421245</v>
      </c>
      <c r="B5444" s="182" t="s">
        <v>5466</v>
      </c>
      <c r="C5444" s="182" t="s">
        <v>231</v>
      </c>
      <c r="D5444" s="182" t="s">
        <v>232</v>
      </c>
      <c r="E5444" s="182" t="s">
        <v>233</v>
      </c>
      <c r="F5444" s="182" t="s">
        <v>233</v>
      </c>
    </row>
    <row r="5445" spans="1:6" x14ac:dyDescent="0.25">
      <c r="A5445" s="182">
        <v>40001753</v>
      </c>
      <c r="B5445" s="182" t="s">
        <v>5467</v>
      </c>
      <c r="C5445" s="182" t="s">
        <v>224</v>
      </c>
      <c r="D5445" s="182" t="s">
        <v>342</v>
      </c>
      <c r="E5445" s="182" t="s">
        <v>343</v>
      </c>
      <c r="F5445" s="182" t="s">
        <v>343</v>
      </c>
    </row>
    <row r="5446" spans="1:6" x14ac:dyDescent="0.25">
      <c r="A5446" s="182">
        <v>40009715</v>
      </c>
      <c r="B5446" s="182" t="s">
        <v>5468</v>
      </c>
      <c r="C5446" s="182" t="s">
        <v>224</v>
      </c>
      <c r="D5446" s="182" t="s">
        <v>252</v>
      </c>
      <c r="E5446" s="182" t="s">
        <v>253</v>
      </c>
      <c r="F5446" s="182" t="s">
        <v>253</v>
      </c>
    </row>
    <row r="5447" spans="1:6" x14ac:dyDescent="0.25">
      <c r="A5447" s="182">
        <v>40000117</v>
      </c>
      <c r="B5447" s="182" t="s">
        <v>5469</v>
      </c>
      <c r="C5447" s="182" t="s">
        <v>224</v>
      </c>
      <c r="D5447" s="182" t="s">
        <v>342</v>
      </c>
      <c r="E5447" s="182" t="s">
        <v>343</v>
      </c>
      <c r="F5447" s="182" t="s">
        <v>343</v>
      </c>
    </row>
    <row r="5448" spans="1:6" x14ac:dyDescent="0.25">
      <c r="A5448" s="182">
        <v>40002208</v>
      </c>
      <c r="B5448" s="182" t="s">
        <v>5470</v>
      </c>
      <c r="C5448" s="182" t="s">
        <v>224</v>
      </c>
      <c r="D5448" s="182" t="s">
        <v>376</v>
      </c>
      <c r="E5448" s="182" t="s">
        <v>377</v>
      </c>
      <c r="F5448" s="182" t="s">
        <v>377</v>
      </c>
    </row>
    <row r="5449" spans="1:6" x14ac:dyDescent="0.25">
      <c r="A5449" s="182">
        <v>40009813</v>
      </c>
      <c r="B5449" s="182" t="s">
        <v>5471</v>
      </c>
      <c r="C5449" s="182" t="s">
        <v>224</v>
      </c>
      <c r="D5449" s="182" t="s">
        <v>392</v>
      </c>
      <c r="E5449" s="182" t="s">
        <v>393</v>
      </c>
      <c r="F5449" s="182" t="s">
        <v>393</v>
      </c>
    </row>
    <row r="5450" spans="1:6" x14ac:dyDescent="0.25">
      <c r="A5450" s="182">
        <v>40004291</v>
      </c>
      <c r="B5450" s="182" t="s">
        <v>5472</v>
      </c>
      <c r="C5450" s="182" t="s">
        <v>224</v>
      </c>
      <c r="D5450" s="182" t="s">
        <v>262</v>
      </c>
      <c r="E5450" s="182" t="s">
        <v>263</v>
      </c>
      <c r="F5450" s="182" t="s">
        <v>263</v>
      </c>
    </row>
    <row r="5451" spans="1:6" x14ac:dyDescent="0.25">
      <c r="A5451" s="182">
        <v>40002306</v>
      </c>
      <c r="B5451" s="182" t="s">
        <v>5473</v>
      </c>
      <c r="C5451" s="182" t="s">
        <v>224</v>
      </c>
      <c r="D5451" s="182" t="s">
        <v>322</v>
      </c>
      <c r="E5451" s="182" t="s">
        <v>323</v>
      </c>
      <c r="F5451" s="182" t="s">
        <v>323</v>
      </c>
    </row>
    <row r="5452" spans="1:6" x14ac:dyDescent="0.25">
      <c r="A5452" s="182">
        <v>40002796</v>
      </c>
      <c r="B5452" s="182" t="s">
        <v>5474</v>
      </c>
      <c r="C5452" s="182" t="s">
        <v>224</v>
      </c>
      <c r="D5452" s="182" t="s">
        <v>303</v>
      </c>
      <c r="E5452" s="182" t="s">
        <v>304</v>
      </c>
      <c r="F5452" s="182" t="s">
        <v>304</v>
      </c>
    </row>
    <row r="5453" spans="1:6" x14ac:dyDescent="0.25">
      <c r="A5453" s="182">
        <v>40005173</v>
      </c>
      <c r="B5453" s="182" t="s">
        <v>5475</v>
      </c>
      <c r="C5453" s="182" t="s">
        <v>224</v>
      </c>
      <c r="D5453" s="182" t="s">
        <v>438</v>
      </c>
      <c r="E5453" s="182" t="s">
        <v>439</v>
      </c>
      <c r="F5453" s="182" t="s">
        <v>439</v>
      </c>
    </row>
    <row r="5454" spans="1:6" x14ac:dyDescent="0.25">
      <c r="A5454" s="182">
        <v>40002409</v>
      </c>
      <c r="B5454" s="182" t="s">
        <v>5476</v>
      </c>
      <c r="C5454" s="182" t="s">
        <v>224</v>
      </c>
      <c r="D5454" s="182" t="s">
        <v>392</v>
      </c>
      <c r="E5454" s="182" t="s">
        <v>393</v>
      </c>
      <c r="F5454" s="182" t="s">
        <v>393</v>
      </c>
    </row>
    <row r="5455" spans="1:6" x14ac:dyDescent="0.25">
      <c r="A5455" s="182">
        <v>40420440</v>
      </c>
      <c r="B5455" s="182" t="s">
        <v>5477</v>
      </c>
      <c r="C5455" s="182" t="s">
        <v>231</v>
      </c>
      <c r="D5455" s="182" t="s">
        <v>232</v>
      </c>
      <c r="E5455" s="182" t="s">
        <v>233</v>
      </c>
      <c r="F5455" s="182" t="s">
        <v>233</v>
      </c>
    </row>
    <row r="5456" spans="1:6" x14ac:dyDescent="0.25">
      <c r="A5456" s="182">
        <v>40008350</v>
      </c>
      <c r="B5456" s="182" t="s">
        <v>5478</v>
      </c>
      <c r="C5456" s="182" t="s">
        <v>224</v>
      </c>
      <c r="D5456" s="182" t="s">
        <v>265</v>
      </c>
      <c r="E5456" s="182" t="s">
        <v>266</v>
      </c>
      <c r="F5456" s="182" t="s">
        <v>266</v>
      </c>
    </row>
    <row r="5457" spans="1:6" x14ac:dyDescent="0.25">
      <c r="A5457" s="182">
        <v>40008813</v>
      </c>
      <c r="B5457" s="182" t="s">
        <v>5479</v>
      </c>
      <c r="C5457" s="182" t="s">
        <v>224</v>
      </c>
      <c r="D5457" s="182" t="s">
        <v>271</v>
      </c>
      <c r="E5457" s="182" t="s">
        <v>272</v>
      </c>
      <c r="F5457" s="182" t="s">
        <v>272</v>
      </c>
    </row>
    <row r="5458" spans="1:6" x14ac:dyDescent="0.25">
      <c r="A5458" s="182">
        <v>40008824</v>
      </c>
      <c r="B5458" s="182" t="s">
        <v>5480</v>
      </c>
      <c r="C5458" s="182" t="s">
        <v>224</v>
      </c>
      <c r="D5458" s="182" t="s">
        <v>303</v>
      </c>
      <c r="E5458" s="182" t="s">
        <v>304</v>
      </c>
      <c r="F5458" s="182" t="s">
        <v>304</v>
      </c>
    </row>
    <row r="5459" spans="1:6" x14ac:dyDescent="0.25">
      <c r="A5459" s="182">
        <v>40009377</v>
      </c>
      <c r="B5459" s="182" t="s">
        <v>5481</v>
      </c>
      <c r="C5459" s="182" t="s">
        <v>224</v>
      </c>
      <c r="D5459" s="182" t="s">
        <v>277</v>
      </c>
      <c r="E5459" s="182" t="s">
        <v>278</v>
      </c>
      <c r="F5459" s="182" t="s">
        <v>278</v>
      </c>
    </row>
    <row r="5460" spans="1:6" x14ac:dyDescent="0.25">
      <c r="A5460" s="182">
        <v>40001269</v>
      </c>
      <c r="B5460" s="182" t="s">
        <v>5482</v>
      </c>
      <c r="C5460" s="182" t="s">
        <v>224</v>
      </c>
      <c r="D5460" s="182" t="s">
        <v>303</v>
      </c>
      <c r="E5460" s="182" t="s">
        <v>304</v>
      </c>
      <c r="F5460" s="182" t="s">
        <v>304</v>
      </c>
    </row>
    <row r="5461" spans="1:6" x14ac:dyDescent="0.25">
      <c r="A5461" s="182">
        <v>40002533</v>
      </c>
      <c r="B5461" s="182" t="s">
        <v>5483</v>
      </c>
      <c r="C5461" s="182" t="s">
        <v>224</v>
      </c>
      <c r="D5461" s="182" t="s">
        <v>333</v>
      </c>
      <c r="E5461" s="182" t="s">
        <v>334</v>
      </c>
      <c r="F5461" s="182" t="s">
        <v>334</v>
      </c>
    </row>
    <row r="5462" spans="1:6" x14ac:dyDescent="0.25">
      <c r="A5462" s="182">
        <v>40420827</v>
      </c>
      <c r="B5462" s="182" t="s">
        <v>5484</v>
      </c>
      <c r="C5462" s="182" t="s">
        <v>231</v>
      </c>
      <c r="D5462" s="182" t="s">
        <v>285</v>
      </c>
      <c r="E5462" s="182" t="s">
        <v>286</v>
      </c>
      <c r="F5462" s="182" t="s">
        <v>286</v>
      </c>
    </row>
    <row r="5463" spans="1:6" x14ac:dyDescent="0.25">
      <c r="A5463" s="182">
        <v>40421518</v>
      </c>
      <c r="B5463" s="182" t="s">
        <v>5485</v>
      </c>
      <c r="C5463" s="182" t="s">
        <v>231</v>
      </c>
      <c r="D5463" s="182" t="s">
        <v>242</v>
      </c>
      <c r="E5463" s="182" t="s">
        <v>243</v>
      </c>
      <c r="F5463" s="182" t="s">
        <v>243</v>
      </c>
    </row>
    <row r="5464" spans="1:6" x14ac:dyDescent="0.25">
      <c r="A5464" s="182">
        <v>40421078</v>
      </c>
      <c r="B5464" s="182" t="s">
        <v>5486</v>
      </c>
      <c r="C5464" s="182" t="s">
        <v>231</v>
      </c>
      <c r="D5464" s="182" t="s">
        <v>242</v>
      </c>
      <c r="E5464" s="182" t="s">
        <v>243</v>
      </c>
      <c r="F5464" s="182" t="s">
        <v>243</v>
      </c>
    </row>
    <row r="5465" spans="1:6" x14ac:dyDescent="0.25">
      <c r="A5465" s="182">
        <v>40424417</v>
      </c>
      <c r="B5465" s="182" t="s">
        <v>5487</v>
      </c>
      <c r="C5465" s="182" t="s">
        <v>231</v>
      </c>
      <c r="D5465" s="182" t="s">
        <v>242</v>
      </c>
      <c r="E5465" s="182" t="s">
        <v>243</v>
      </c>
      <c r="F5465" s="182" t="s">
        <v>243</v>
      </c>
    </row>
    <row r="5466" spans="1:6" x14ac:dyDescent="0.25">
      <c r="A5466" s="182">
        <v>40421373</v>
      </c>
      <c r="B5466" s="182" t="s">
        <v>5488</v>
      </c>
      <c r="C5466" s="182" t="s">
        <v>231</v>
      </c>
      <c r="D5466" s="182" t="s">
        <v>242</v>
      </c>
      <c r="E5466" s="182" t="s">
        <v>243</v>
      </c>
      <c r="F5466" s="182" t="s">
        <v>243</v>
      </c>
    </row>
    <row r="5467" spans="1:6" x14ac:dyDescent="0.25">
      <c r="A5467" s="182">
        <v>40421475</v>
      </c>
      <c r="B5467" s="182" t="s">
        <v>5489</v>
      </c>
      <c r="C5467" s="182" t="s">
        <v>231</v>
      </c>
      <c r="D5467" s="182" t="s">
        <v>242</v>
      </c>
      <c r="E5467" s="182" t="s">
        <v>243</v>
      </c>
      <c r="F5467" s="182" t="s">
        <v>243</v>
      </c>
    </row>
    <row r="5468" spans="1:6" x14ac:dyDescent="0.25">
      <c r="A5468" s="182">
        <v>40421316</v>
      </c>
      <c r="B5468" s="182" t="s">
        <v>5490</v>
      </c>
      <c r="C5468" s="182" t="s">
        <v>231</v>
      </c>
      <c r="D5468" s="182" t="s">
        <v>285</v>
      </c>
      <c r="E5468" s="182" t="s">
        <v>286</v>
      </c>
      <c r="F5468" s="182" t="s">
        <v>286</v>
      </c>
    </row>
    <row r="5469" spans="1:6" x14ac:dyDescent="0.25">
      <c r="A5469" s="182">
        <v>40420597</v>
      </c>
      <c r="B5469" s="182" t="s">
        <v>5491</v>
      </c>
      <c r="C5469" s="182" t="s">
        <v>231</v>
      </c>
      <c r="D5469" s="182" t="s">
        <v>285</v>
      </c>
      <c r="E5469" s="182" t="s">
        <v>286</v>
      </c>
      <c r="F5469" s="182" t="s">
        <v>286</v>
      </c>
    </row>
    <row r="5470" spans="1:6" x14ac:dyDescent="0.25">
      <c r="A5470" s="182">
        <v>40424401</v>
      </c>
      <c r="B5470" s="182" t="s">
        <v>5492</v>
      </c>
      <c r="C5470" s="182" t="s">
        <v>231</v>
      </c>
      <c r="D5470" s="182" t="s">
        <v>285</v>
      </c>
      <c r="E5470" s="182" t="s">
        <v>286</v>
      </c>
      <c r="F5470" s="182" t="s">
        <v>286</v>
      </c>
    </row>
    <row r="5471" spans="1:6" x14ac:dyDescent="0.25">
      <c r="A5471" s="182">
        <v>40424396</v>
      </c>
      <c r="B5471" s="182" t="s">
        <v>5492</v>
      </c>
      <c r="C5471" s="182" t="s">
        <v>231</v>
      </c>
      <c r="D5471" s="182" t="s">
        <v>285</v>
      </c>
      <c r="E5471" s="182" t="s">
        <v>286</v>
      </c>
      <c r="F5471" s="182" t="s">
        <v>286</v>
      </c>
    </row>
    <row r="5472" spans="1:6" x14ac:dyDescent="0.25">
      <c r="A5472" s="182">
        <v>40420040</v>
      </c>
      <c r="B5472" s="182" t="s">
        <v>5493</v>
      </c>
      <c r="C5472" s="182" t="s">
        <v>231</v>
      </c>
      <c r="D5472" s="182" t="s">
        <v>242</v>
      </c>
      <c r="E5472" s="182" t="s">
        <v>243</v>
      </c>
      <c r="F5472" s="182" t="s">
        <v>243</v>
      </c>
    </row>
    <row r="5473" spans="1:6" x14ac:dyDescent="0.25">
      <c r="A5473" s="182">
        <v>40424413</v>
      </c>
      <c r="B5473" s="182" t="s">
        <v>5494</v>
      </c>
      <c r="C5473" s="182" t="s">
        <v>231</v>
      </c>
      <c r="D5473" s="182" t="s">
        <v>242</v>
      </c>
      <c r="E5473" s="182" t="s">
        <v>243</v>
      </c>
      <c r="F5473" s="182" t="s">
        <v>243</v>
      </c>
    </row>
    <row r="5474" spans="1:6" x14ac:dyDescent="0.25">
      <c r="A5474" s="182">
        <v>40420627</v>
      </c>
      <c r="B5474" s="182" t="s">
        <v>5495</v>
      </c>
      <c r="C5474" s="182" t="s">
        <v>231</v>
      </c>
      <c r="D5474" s="182" t="s">
        <v>285</v>
      </c>
      <c r="E5474" s="182" t="s">
        <v>286</v>
      </c>
      <c r="F5474" s="182" t="s">
        <v>286</v>
      </c>
    </row>
    <row r="5475" spans="1:6" x14ac:dyDescent="0.25">
      <c r="A5475" s="182">
        <v>40420599</v>
      </c>
      <c r="B5475" s="182" t="s">
        <v>5496</v>
      </c>
      <c r="C5475" s="182" t="s">
        <v>231</v>
      </c>
      <c r="D5475" s="182" t="s">
        <v>285</v>
      </c>
      <c r="E5475" s="182" t="s">
        <v>286</v>
      </c>
      <c r="F5475" s="182" t="s">
        <v>286</v>
      </c>
    </row>
    <row r="5476" spans="1:6" x14ac:dyDescent="0.25">
      <c r="A5476" s="182">
        <v>40420359</v>
      </c>
      <c r="B5476" s="182" t="s">
        <v>5497</v>
      </c>
      <c r="C5476" s="182" t="s">
        <v>231</v>
      </c>
      <c r="D5476" s="182" t="s">
        <v>242</v>
      </c>
      <c r="E5476" s="182" t="s">
        <v>243</v>
      </c>
      <c r="F5476" s="182" t="s">
        <v>243</v>
      </c>
    </row>
    <row r="5477" spans="1:6" x14ac:dyDescent="0.25">
      <c r="A5477" s="182">
        <v>40421181</v>
      </c>
      <c r="B5477" s="182" t="s">
        <v>5498</v>
      </c>
      <c r="C5477" s="182" t="s">
        <v>231</v>
      </c>
      <c r="D5477" s="182" t="s">
        <v>285</v>
      </c>
      <c r="E5477" s="182" t="s">
        <v>286</v>
      </c>
      <c r="F5477" s="182" t="s">
        <v>286</v>
      </c>
    </row>
    <row r="5478" spans="1:6" x14ac:dyDescent="0.25">
      <c r="A5478" s="182">
        <v>40424254</v>
      </c>
      <c r="B5478" s="182" t="s">
        <v>5499</v>
      </c>
      <c r="C5478" s="182" t="s">
        <v>231</v>
      </c>
      <c r="D5478" s="182" t="s">
        <v>242</v>
      </c>
      <c r="E5478" s="182" t="s">
        <v>243</v>
      </c>
      <c r="F5478" s="182" t="s">
        <v>243</v>
      </c>
    </row>
    <row r="5479" spans="1:6" x14ac:dyDescent="0.25">
      <c r="A5479" s="182">
        <v>40424259</v>
      </c>
      <c r="B5479" s="182" t="s">
        <v>5500</v>
      </c>
      <c r="C5479" s="182" t="s">
        <v>231</v>
      </c>
      <c r="D5479" s="182" t="s">
        <v>242</v>
      </c>
      <c r="E5479" s="182" t="s">
        <v>243</v>
      </c>
      <c r="F5479" s="182" t="s">
        <v>243</v>
      </c>
    </row>
    <row r="5480" spans="1:6" x14ac:dyDescent="0.25">
      <c r="A5480" s="182">
        <v>40421396</v>
      </c>
      <c r="B5480" s="182" t="s">
        <v>5501</v>
      </c>
      <c r="C5480" s="182" t="s">
        <v>231</v>
      </c>
      <c r="D5480" s="182" t="s">
        <v>285</v>
      </c>
      <c r="E5480" s="182" t="s">
        <v>286</v>
      </c>
      <c r="F5480" s="182" t="s">
        <v>286</v>
      </c>
    </row>
    <row r="5481" spans="1:6" x14ac:dyDescent="0.25">
      <c r="A5481" s="182">
        <v>40420946</v>
      </c>
      <c r="B5481" s="182" t="s">
        <v>5502</v>
      </c>
      <c r="C5481" s="182" t="s">
        <v>231</v>
      </c>
      <c r="D5481" s="182" t="s">
        <v>285</v>
      </c>
      <c r="E5481" s="182" t="s">
        <v>286</v>
      </c>
      <c r="F5481" s="182" t="s">
        <v>286</v>
      </c>
    </row>
    <row r="5482" spans="1:6" x14ac:dyDescent="0.25">
      <c r="A5482" s="182">
        <v>40421464</v>
      </c>
      <c r="B5482" s="182" t="s">
        <v>5503</v>
      </c>
      <c r="C5482" s="182" t="s">
        <v>231</v>
      </c>
      <c r="D5482" s="182" t="s">
        <v>285</v>
      </c>
      <c r="E5482" s="182" t="s">
        <v>286</v>
      </c>
      <c r="F5482" s="182" t="s">
        <v>286</v>
      </c>
    </row>
    <row r="5483" spans="1:6" x14ac:dyDescent="0.25">
      <c r="A5483" s="182">
        <v>40006455</v>
      </c>
      <c r="B5483" s="182" t="s">
        <v>5504</v>
      </c>
      <c r="C5483" s="182" t="s">
        <v>224</v>
      </c>
      <c r="D5483" s="182" t="s">
        <v>333</v>
      </c>
      <c r="E5483" s="182" t="s">
        <v>334</v>
      </c>
      <c r="F5483" s="182" t="s">
        <v>334</v>
      </c>
    </row>
    <row r="5484" spans="1:6" x14ac:dyDescent="0.25">
      <c r="A5484" s="182">
        <v>40424415</v>
      </c>
      <c r="B5484" s="182" t="s">
        <v>5505</v>
      </c>
      <c r="C5484" s="182" t="s">
        <v>231</v>
      </c>
      <c r="D5484" s="182" t="s">
        <v>338</v>
      </c>
      <c r="E5484" s="182" t="s">
        <v>339</v>
      </c>
      <c r="F5484" s="182" t="s">
        <v>339</v>
      </c>
    </row>
    <row r="5485" spans="1:6" x14ac:dyDescent="0.25">
      <c r="A5485" s="182">
        <v>40001886</v>
      </c>
      <c r="B5485" s="182" t="s">
        <v>5506</v>
      </c>
      <c r="C5485" s="182" t="s">
        <v>224</v>
      </c>
      <c r="D5485" s="182" t="s">
        <v>309</v>
      </c>
      <c r="E5485" s="182" t="s">
        <v>310</v>
      </c>
      <c r="F5485" s="182" t="s">
        <v>310</v>
      </c>
    </row>
    <row r="5486" spans="1:6" x14ac:dyDescent="0.25">
      <c r="A5486" s="182">
        <v>40007297</v>
      </c>
      <c r="B5486" s="182" t="s">
        <v>5507</v>
      </c>
      <c r="C5486" s="182" t="s">
        <v>224</v>
      </c>
      <c r="D5486" s="182" t="s">
        <v>306</v>
      </c>
      <c r="E5486" s="182" t="s">
        <v>307</v>
      </c>
      <c r="F5486" s="182" t="s">
        <v>307</v>
      </c>
    </row>
    <row r="5487" spans="1:6" x14ac:dyDescent="0.25">
      <c r="A5487" s="182">
        <v>40421367</v>
      </c>
      <c r="B5487" s="182" t="s">
        <v>5508</v>
      </c>
      <c r="C5487" s="182" t="s">
        <v>231</v>
      </c>
      <c r="D5487" s="182" t="s">
        <v>236</v>
      </c>
      <c r="E5487" s="182" t="s">
        <v>237</v>
      </c>
      <c r="F5487" s="182" t="s">
        <v>237</v>
      </c>
    </row>
    <row r="5488" spans="1:6" x14ac:dyDescent="0.25">
      <c r="A5488" s="182">
        <v>40420742</v>
      </c>
      <c r="B5488" s="182" t="s">
        <v>5509</v>
      </c>
      <c r="C5488" s="182" t="s">
        <v>231</v>
      </c>
      <c r="D5488" s="182" t="s">
        <v>285</v>
      </c>
      <c r="E5488" s="182" t="s">
        <v>286</v>
      </c>
      <c r="F5488" s="182" t="s">
        <v>286</v>
      </c>
    </row>
    <row r="5489" spans="1:6" x14ac:dyDescent="0.25">
      <c r="A5489" s="182">
        <v>40007533</v>
      </c>
      <c r="B5489" s="182" t="s">
        <v>5510</v>
      </c>
      <c r="C5489" s="182" t="s">
        <v>224</v>
      </c>
      <c r="D5489" s="182" t="s">
        <v>438</v>
      </c>
      <c r="E5489" s="182" t="s">
        <v>439</v>
      </c>
      <c r="F5489" s="182" t="s">
        <v>439</v>
      </c>
    </row>
    <row r="5490" spans="1:6" x14ac:dyDescent="0.25">
      <c r="A5490" s="182">
        <v>40009307</v>
      </c>
      <c r="B5490" s="182" t="s">
        <v>5511</v>
      </c>
      <c r="C5490" s="182" t="s">
        <v>224</v>
      </c>
      <c r="D5490" s="182" t="s">
        <v>404</v>
      </c>
      <c r="E5490" s="182" t="s">
        <v>405</v>
      </c>
      <c r="F5490" s="182" t="s">
        <v>405</v>
      </c>
    </row>
    <row r="5491" spans="1:6" x14ac:dyDescent="0.25">
      <c r="A5491" s="182">
        <v>40009093</v>
      </c>
      <c r="B5491" s="182" t="s">
        <v>5512</v>
      </c>
      <c r="C5491" s="182" t="s">
        <v>224</v>
      </c>
      <c r="D5491" s="182" t="s">
        <v>569</v>
      </c>
      <c r="E5491" s="182" t="s">
        <v>570</v>
      </c>
      <c r="F5491" s="182" t="s">
        <v>570</v>
      </c>
    </row>
    <row r="5492" spans="1:6" x14ac:dyDescent="0.25">
      <c r="A5492" s="182">
        <v>40003117</v>
      </c>
      <c r="B5492" s="182" t="s">
        <v>5513</v>
      </c>
      <c r="C5492" s="182" t="s">
        <v>224</v>
      </c>
      <c r="D5492" s="182" t="s">
        <v>333</v>
      </c>
      <c r="E5492" s="182" t="s">
        <v>334</v>
      </c>
      <c r="F5492" s="182" t="s">
        <v>334</v>
      </c>
    </row>
    <row r="5493" spans="1:6" x14ac:dyDescent="0.25">
      <c r="A5493" s="182">
        <v>40005694</v>
      </c>
      <c r="B5493" s="182" t="s">
        <v>5514</v>
      </c>
      <c r="C5493" s="182" t="s">
        <v>224</v>
      </c>
      <c r="D5493" s="182" t="s">
        <v>569</v>
      </c>
      <c r="E5493" s="182" t="s">
        <v>570</v>
      </c>
      <c r="F5493" s="182" t="s">
        <v>570</v>
      </c>
    </row>
    <row r="5494" spans="1:6" x14ac:dyDescent="0.25">
      <c r="A5494" s="182">
        <v>40000338</v>
      </c>
      <c r="B5494" s="182" t="s">
        <v>5515</v>
      </c>
      <c r="C5494" s="182" t="s">
        <v>224</v>
      </c>
      <c r="D5494" s="182" t="s">
        <v>265</v>
      </c>
      <c r="E5494" s="182" t="s">
        <v>266</v>
      </c>
      <c r="F5494" s="182" t="s">
        <v>266</v>
      </c>
    </row>
    <row r="5495" spans="1:6" x14ac:dyDescent="0.25">
      <c r="A5495" s="182">
        <v>40002414</v>
      </c>
      <c r="B5495" s="182" t="s">
        <v>5516</v>
      </c>
      <c r="C5495" s="182" t="s">
        <v>224</v>
      </c>
      <c r="D5495" s="182" t="s">
        <v>342</v>
      </c>
      <c r="E5495" s="182" t="s">
        <v>343</v>
      </c>
      <c r="F5495" s="182" t="s">
        <v>343</v>
      </c>
    </row>
    <row r="5496" spans="1:6" x14ac:dyDescent="0.25">
      <c r="A5496" s="182">
        <v>40001708</v>
      </c>
      <c r="B5496" s="182" t="s">
        <v>5516</v>
      </c>
      <c r="C5496" s="182" t="s">
        <v>224</v>
      </c>
      <c r="D5496" s="182" t="s">
        <v>342</v>
      </c>
      <c r="E5496" s="182" t="s">
        <v>343</v>
      </c>
      <c r="F5496" s="182" t="s">
        <v>343</v>
      </c>
    </row>
    <row r="5497" spans="1:6" x14ac:dyDescent="0.25">
      <c r="A5497" s="182">
        <v>40002174</v>
      </c>
      <c r="B5497" s="182" t="s">
        <v>5517</v>
      </c>
      <c r="C5497" s="182" t="s">
        <v>224</v>
      </c>
      <c r="D5497" s="182" t="s">
        <v>306</v>
      </c>
      <c r="E5497" s="182" t="s">
        <v>307</v>
      </c>
      <c r="F5497" s="182" t="s">
        <v>307</v>
      </c>
    </row>
    <row r="5498" spans="1:6" x14ac:dyDescent="0.25">
      <c r="A5498" s="182">
        <v>40008809</v>
      </c>
      <c r="B5498" s="182" t="s">
        <v>5518</v>
      </c>
      <c r="C5498" s="182" t="s">
        <v>224</v>
      </c>
      <c r="D5498" s="182" t="s">
        <v>271</v>
      </c>
      <c r="E5498" s="182" t="s">
        <v>272</v>
      </c>
      <c r="F5498" s="182" t="s">
        <v>272</v>
      </c>
    </row>
    <row r="5499" spans="1:6" x14ac:dyDescent="0.25">
      <c r="A5499" s="182">
        <v>40007630</v>
      </c>
      <c r="B5499" s="182" t="s">
        <v>5518</v>
      </c>
      <c r="C5499" s="182" t="s">
        <v>224</v>
      </c>
      <c r="D5499" s="182" t="s">
        <v>306</v>
      </c>
      <c r="E5499" s="182" t="s">
        <v>307</v>
      </c>
      <c r="F5499" s="182" t="s">
        <v>307</v>
      </c>
    </row>
    <row r="5500" spans="1:6" x14ac:dyDescent="0.25">
      <c r="A5500" s="182">
        <v>40007558</v>
      </c>
      <c r="B5500" s="182" t="s">
        <v>5518</v>
      </c>
      <c r="C5500" s="182" t="s">
        <v>224</v>
      </c>
      <c r="D5500" s="182" t="s">
        <v>303</v>
      </c>
      <c r="E5500" s="182" t="s">
        <v>304</v>
      </c>
      <c r="F5500" s="182" t="s">
        <v>304</v>
      </c>
    </row>
    <row r="5501" spans="1:6" x14ac:dyDescent="0.25">
      <c r="A5501" s="182">
        <v>40006021</v>
      </c>
      <c r="B5501" s="182" t="s">
        <v>5518</v>
      </c>
      <c r="C5501" s="182" t="s">
        <v>224</v>
      </c>
      <c r="D5501" s="182" t="s">
        <v>363</v>
      </c>
      <c r="E5501" s="182" t="s">
        <v>364</v>
      </c>
      <c r="F5501" s="182" t="s">
        <v>364</v>
      </c>
    </row>
    <row r="5502" spans="1:6" x14ac:dyDescent="0.25">
      <c r="A5502" s="182">
        <v>40005832</v>
      </c>
      <c r="B5502" s="182" t="s">
        <v>5518</v>
      </c>
      <c r="C5502" s="182" t="s">
        <v>224</v>
      </c>
      <c r="D5502" s="182" t="s">
        <v>271</v>
      </c>
      <c r="E5502" s="182" t="s">
        <v>272</v>
      </c>
      <c r="F5502" s="182" t="s">
        <v>272</v>
      </c>
    </row>
    <row r="5503" spans="1:6" x14ac:dyDescent="0.25">
      <c r="A5503" s="182">
        <v>40003542</v>
      </c>
      <c r="B5503" s="182" t="s">
        <v>5519</v>
      </c>
      <c r="C5503" s="182" t="s">
        <v>224</v>
      </c>
      <c r="D5503" s="182" t="s">
        <v>279</v>
      </c>
      <c r="E5503" s="182" t="s">
        <v>280</v>
      </c>
      <c r="F5503" s="182" t="s">
        <v>280</v>
      </c>
    </row>
    <row r="5504" spans="1:6" x14ac:dyDescent="0.25">
      <c r="A5504" s="182">
        <v>40001815</v>
      </c>
      <c r="B5504" s="182" t="s">
        <v>5519</v>
      </c>
      <c r="C5504" s="182" t="s">
        <v>224</v>
      </c>
      <c r="D5504" s="182" t="s">
        <v>303</v>
      </c>
      <c r="E5504" s="182" t="s">
        <v>304</v>
      </c>
      <c r="F5504" s="182" t="s">
        <v>304</v>
      </c>
    </row>
    <row r="5505" spans="1:6" x14ac:dyDescent="0.25">
      <c r="A5505" s="182">
        <v>40008718</v>
      </c>
      <c r="B5505" s="182" t="s">
        <v>5520</v>
      </c>
      <c r="C5505" s="182" t="s">
        <v>224</v>
      </c>
      <c r="D5505" s="182" t="s">
        <v>303</v>
      </c>
      <c r="E5505" s="182" t="s">
        <v>304</v>
      </c>
      <c r="F5505" s="182" t="s">
        <v>304</v>
      </c>
    </row>
    <row r="5506" spans="1:6" x14ac:dyDescent="0.25">
      <c r="A5506" s="182">
        <v>40003704</v>
      </c>
      <c r="B5506" s="182" t="s">
        <v>5521</v>
      </c>
      <c r="C5506" s="182" t="s">
        <v>224</v>
      </c>
      <c r="D5506" s="182" t="s">
        <v>333</v>
      </c>
      <c r="E5506" s="182" t="s">
        <v>334</v>
      </c>
      <c r="F5506" s="182" t="s">
        <v>334</v>
      </c>
    </row>
    <row r="5507" spans="1:6" x14ac:dyDescent="0.25">
      <c r="A5507" s="182">
        <v>40421463</v>
      </c>
      <c r="B5507" s="182" t="s">
        <v>5522</v>
      </c>
      <c r="C5507" s="182" t="s">
        <v>231</v>
      </c>
      <c r="D5507" s="182" t="s">
        <v>232</v>
      </c>
      <c r="E5507" s="182" t="s">
        <v>233</v>
      </c>
      <c r="F5507" s="182" t="s">
        <v>233</v>
      </c>
    </row>
    <row r="5508" spans="1:6" x14ac:dyDescent="0.25">
      <c r="A5508" s="182">
        <v>40006235</v>
      </c>
      <c r="B5508" s="182" t="s">
        <v>5522</v>
      </c>
      <c r="C5508" s="182" t="s">
        <v>224</v>
      </c>
      <c r="D5508" s="182" t="s">
        <v>438</v>
      </c>
      <c r="E5508" s="182" t="s">
        <v>439</v>
      </c>
      <c r="F5508" s="182" t="s">
        <v>439</v>
      </c>
    </row>
    <row r="5509" spans="1:6" x14ac:dyDescent="0.25">
      <c r="A5509" s="182">
        <v>40006234</v>
      </c>
      <c r="B5509" s="182" t="s">
        <v>5522</v>
      </c>
      <c r="C5509" s="182" t="s">
        <v>224</v>
      </c>
      <c r="D5509" s="182" t="s">
        <v>438</v>
      </c>
      <c r="E5509" s="182" t="s">
        <v>439</v>
      </c>
      <c r="F5509" s="182" t="s">
        <v>439</v>
      </c>
    </row>
    <row r="5510" spans="1:6" x14ac:dyDescent="0.25">
      <c r="A5510" s="182">
        <v>40420973</v>
      </c>
      <c r="B5510" s="182" t="s">
        <v>5523</v>
      </c>
      <c r="C5510" s="182" t="s">
        <v>231</v>
      </c>
      <c r="D5510" s="182" t="s">
        <v>236</v>
      </c>
      <c r="E5510" s="182" t="s">
        <v>237</v>
      </c>
      <c r="F5510" s="182" t="s">
        <v>237</v>
      </c>
    </row>
    <row r="5511" spans="1:6" x14ac:dyDescent="0.25">
      <c r="A5511" s="182">
        <v>40001398</v>
      </c>
      <c r="B5511" s="182" t="s">
        <v>5524</v>
      </c>
      <c r="C5511" s="182" t="s">
        <v>224</v>
      </c>
      <c r="D5511" s="182" t="s">
        <v>303</v>
      </c>
      <c r="E5511" s="182" t="s">
        <v>304</v>
      </c>
      <c r="F5511" s="182" t="s">
        <v>304</v>
      </c>
    </row>
    <row r="5512" spans="1:6" x14ac:dyDescent="0.25">
      <c r="A5512" s="182">
        <v>40002420</v>
      </c>
      <c r="B5512" s="182" t="s">
        <v>5525</v>
      </c>
      <c r="C5512" s="182" t="s">
        <v>224</v>
      </c>
      <c r="D5512" s="182" t="s">
        <v>249</v>
      </c>
      <c r="E5512" s="182" t="s">
        <v>250</v>
      </c>
      <c r="F5512" s="182" t="s">
        <v>250</v>
      </c>
    </row>
    <row r="5513" spans="1:6" x14ac:dyDescent="0.25">
      <c r="A5513" s="182">
        <v>40003403</v>
      </c>
      <c r="B5513" s="182" t="s">
        <v>5526</v>
      </c>
      <c r="C5513" s="182" t="s">
        <v>224</v>
      </c>
      <c r="D5513" s="182" t="s">
        <v>333</v>
      </c>
      <c r="E5513" s="182" t="s">
        <v>334</v>
      </c>
      <c r="F5513" s="182" t="s">
        <v>334</v>
      </c>
    </row>
    <row r="5514" spans="1:6" x14ac:dyDescent="0.25">
      <c r="A5514" s="182">
        <v>40009250</v>
      </c>
      <c r="B5514" s="182" t="s">
        <v>5527</v>
      </c>
      <c r="C5514" s="182" t="s">
        <v>224</v>
      </c>
      <c r="D5514" s="182" t="s">
        <v>306</v>
      </c>
      <c r="E5514" s="182" t="s">
        <v>307</v>
      </c>
      <c r="F5514" s="182" t="s">
        <v>307</v>
      </c>
    </row>
    <row r="5515" spans="1:6" x14ac:dyDescent="0.25">
      <c r="A5515" s="182">
        <v>40004227</v>
      </c>
      <c r="B5515" s="182" t="s">
        <v>5528</v>
      </c>
      <c r="C5515" s="182" t="s">
        <v>224</v>
      </c>
      <c r="D5515" s="182" t="s">
        <v>265</v>
      </c>
      <c r="E5515" s="182" t="s">
        <v>266</v>
      </c>
      <c r="F5515" s="182" t="s">
        <v>266</v>
      </c>
    </row>
    <row r="5516" spans="1:6" x14ac:dyDescent="0.25">
      <c r="A5516" s="182">
        <v>40004095</v>
      </c>
      <c r="B5516" s="182" t="s">
        <v>5529</v>
      </c>
      <c r="C5516" s="182" t="s">
        <v>224</v>
      </c>
      <c r="D5516" s="182" t="s">
        <v>2629</v>
      </c>
      <c r="E5516" s="182" t="s">
        <v>2630</v>
      </c>
      <c r="F5516" s="182" t="s">
        <v>2630</v>
      </c>
    </row>
    <row r="5517" spans="1:6" x14ac:dyDescent="0.25">
      <c r="A5517" s="182">
        <v>40000316</v>
      </c>
      <c r="B5517" s="182" t="s">
        <v>5529</v>
      </c>
      <c r="C5517" s="182" t="s">
        <v>224</v>
      </c>
      <c r="D5517" s="182" t="s">
        <v>2629</v>
      </c>
      <c r="E5517" s="182" t="s">
        <v>2630</v>
      </c>
      <c r="F5517" s="182" t="s">
        <v>2630</v>
      </c>
    </row>
    <row r="5518" spans="1:6" x14ac:dyDescent="0.25">
      <c r="A5518" s="182">
        <v>40002288</v>
      </c>
      <c r="B5518" s="182" t="s">
        <v>5530</v>
      </c>
      <c r="C5518" s="182" t="s">
        <v>224</v>
      </c>
      <c r="D5518" s="182" t="s">
        <v>2629</v>
      </c>
      <c r="E5518" s="182" t="s">
        <v>2630</v>
      </c>
      <c r="F5518" s="182" t="s">
        <v>2630</v>
      </c>
    </row>
    <row r="5519" spans="1:6" x14ac:dyDescent="0.25">
      <c r="A5519" s="182">
        <v>40003467</v>
      </c>
      <c r="B5519" s="182" t="s">
        <v>5531</v>
      </c>
      <c r="C5519" s="182" t="s">
        <v>224</v>
      </c>
      <c r="D5519" s="182" t="s">
        <v>2629</v>
      </c>
      <c r="E5519" s="182" t="s">
        <v>2630</v>
      </c>
      <c r="F5519" s="182" t="s">
        <v>2630</v>
      </c>
    </row>
    <row r="5520" spans="1:6" x14ac:dyDescent="0.25">
      <c r="A5520" s="182">
        <v>40001428</v>
      </c>
      <c r="B5520" s="182" t="s">
        <v>5532</v>
      </c>
      <c r="C5520" s="182" t="s">
        <v>224</v>
      </c>
      <c r="D5520" s="182" t="s">
        <v>2629</v>
      </c>
      <c r="E5520" s="182" t="s">
        <v>2630</v>
      </c>
      <c r="F5520" s="182" t="s">
        <v>2630</v>
      </c>
    </row>
    <row r="5521" spans="1:6" x14ac:dyDescent="0.25">
      <c r="A5521" s="182">
        <v>40424320</v>
      </c>
      <c r="B5521" s="182" t="s">
        <v>5533</v>
      </c>
      <c r="C5521" s="182" t="s">
        <v>231</v>
      </c>
      <c r="D5521" s="182" t="s">
        <v>232</v>
      </c>
      <c r="E5521" s="182" t="s">
        <v>233</v>
      </c>
      <c r="F5521" s="182" t="s">
        <v>233</v>
      </c>
    </row>
    <row r="5522" spans="1:6" x14ac:dyDescent="0.25">
      <c r="A5522" s="182">
        <v>40421343</v>
      </c>
      <c r="B5522" s="182" t="s">
        <v>5534</v>
      </c>
      <c r="C5522" s="182" t="s">
        <v>231</v>
      </c>
      <c r="D5522" s="182" t="s">
        <v>236</v>
      </c>
      <c r="E5522" s="182" t="s">
        <v>237</v>
      </c>
      <c r="F5522" s="182" t="s">
        <v>237</v>
      </c>
    </row>
    <row r="5523" spans="1:6" x14ac:dyDescent="0.25">
      <c r="A5523" s="182">
        <v>40009960</v>
      </c>
      <c r="B5523" s="182" t="s">
        <v>5535</v>
      </c>
      <c r="C5523" s="182" t="s">
        <v>224</v>
      </c>
      <c r="D5523" s="182" t="s">
        <v>333</v>
      </c>
      <c r="E5523" s="182" t="s">
        <v>334</v>
      </c>
      <c r="F5523" s="182" t="s">
        <v>334</v>
      </c>
    </row>
    <row r="5524" spans="1:6" x14ac:dyDescent="0.25">
      <c r="A5524" s="182">
        <v>40007270</v>
      </c>
      <c r="B5524" s="182" t="s">
        <v>5536</v>
      </c>
      <c r="C5524" s="182" t="s">
        <v>224</v>
      </c>
      <c r="D5524" s="182" t="s">
        <v>363</v>
      </c>
      <c r="E5524" s="182" t="s">
        <v>364</v>
      </c>
      <c r="F5524" s="182" t="s">
        <v>364</v>
      </c>
    </row>
    <row r="5525" spans="1:6" x14ac:dyDescent="0.25">
      <c r="A5525" s="182">
        <v>40005164</v>
      </c>
      <c r="B5525" s="182" t="s">
        <v>5537</v>
      </c>
      <c r="C5525" s="182" t="s">
        <v>224</v>
      </c>
      <c r="D5525" s="182" t="s">
        <v>333</v>
      </c>
      <c r="E5525" s="182" t="s">
        <v>334</v>
      </c>
      <c r="F5525" s="182" t="s">
        <v>334</v>
      </c>
    </row>
    <row r="5526" spans="1:6" x14ac:dyDescent="0.25">
      <c r="A5526" s="182">
        <v>40004253</v>
      </c>
      <c r="B5526" s="182" t="s">
        <v>5538</v>
      </c>
      <c r="C5526" s="182" t="s">
        <v>224</v>
      </c>
      <c r="D5526" s="182" t="s">
        <v>268</v>
      </c>
      <c r="E5526" s="182" t="s">
        <v>269</v>
      </c>
      <c r="F5526" s="182" t="s">
        <v>269</v>
      </c>
    </row>
    <row r="5527" spans="1:6" x14ac:dyDescent="0.25">
      <c r="A5527" s="182">
        <v>40009591</v>
      </c>
      <c r="B5527" s="182" t="s">
        <v>5539</v>
      </c>
      <c r="C5527" s="182" t="s">
        <v>224</v>
      </c>
      <c r="D5527" s="182" t="s">
        <v>569</v>
      </c>
      <c r="E5527" s="182" t="s">
        <v>570</v>
      </c>
      <c r="F5527" s="182" t="s">
        <v>570</v>
      </c>
    </row>
    <row r="5528" spans="1:6" x14ac:dyDescent="0.25">
      <c r="A5528" s="182">
        <v>40006805</v>
      </c>
      <c r="B5528" s="182" t="s">
        <v>5539</v>
      </c>
      <c r="C5528" s="182" t="s">
        <v>224</v>
      </c>
      <c r="D5528" s="182" t="s">
        <v>333</v>
      </c>
      <c r="E5528" s="182" t="s">
        <v>334</v>
      </c>
      <c r="F5528" s="182" t="s">
        <v>334</v>
      </c>
    </row>
    <row r="5529" spans="1:6" x14ac:dyDescent="0.25">
      <c r="A5529" s="182">
        <v>40006795</v>
      </c>
      <c r="B5529" s="182" t="s">
        <v>5539</v>
      </c>
      <c r="C5529" s="182" t="s">
        <v>224</v>
      </c>
      <c r="D5529" s="182" t="s">
        <v>322</v>
      </c>
      <c r="E5529" s="182" t="s">
        <v>323</v>
      </c>
      <c r="F5529" s="182" t="s">
        <v>323</v>
      </c>
    </row>
    <row r="5530" spans="1:6" x14ac:dyDescent="0.25">
      <c r="A5530" s="182">
        <v>40007125</v>
      </c>
      <c r="B5530" s="182" t="s">
        <v>5540</v>
      </c>
      <c r="C5530" s="182" t="s">
        <v>224</v>
      </c>
      <c r="D5530" s="182" t="s">
        <v>404</v>
      </c>
      <c r="E5530" s="182" t="s">
        <v>405</v>
      </c>
      <c r="F5530" s="182" t="s">
        <v>405</v>
      </c>
    </row>
    <row r="5531" spans="1:6" x14ac:dyDescent="0.25">
      <c r="A5531" s="182">
        <v>40005983</v>
      </c>
      <c r="B5531" s="182" t="s">
        <v>5541</v>
      </c>
      <c r="C5531" s="182" t="s">
        <v>224</v>
      </c>
      <c r="D5531" s="182" t="s">
        <v>303</v>
      </c>
      <c r="E5531" s="182" t="s">
        <v>304</v>
      </c>
      <c r="F5531" s="182" t="s">
        <v>304</v>
      </c>
    </row>
    <row r="5532" spans="1:6" x14ac:dyDescent="0.25">
      <c r="A5532" s="182">
        <v>40000204</v>
      </c>
      <c r="B5532" s="182" t="s">
        <v>5542</v>
      </c>
      <c r="C5532" s="182" t="s">
        <v>224</v>
      </c>
      <c r="D5532" s="182" t="s">
        <v>252</v>
      </c>
      <c r="E5532" s="182" t="s">
        <v>253</v>
      </c>
      <c r="F5532" s="182" t="s">
        <v>253</v>
      </c>
    </row>
    <row r="5533" spans="1:6" x14ac:dyDescent="0.25">
      <c r="A5533" s="182">
        <v>40420772</v>
      </c>
      <c r="B5533" s="182" t="s">
        <v>5543</v>
      </c>
      <c r="C5533" s="182" t="s">
        <v>231</v>
      </c>
      <c r="D5533" s="182" t="s">
        <v>338</v>
      </c>
      <c r="E5533" s="182" t="s">
        <v>339</v>
      </c>
      <c r="F5533" s="182" t="s">
        <v>339</v>
      </c>
    </row>
    <row r="5534" spans="1:6" x14ac:dyDescent="0.25">
      <c r="A5534" s="182">
        <v>40005292</v>
      </c>
      <c r="B5534" s="182" t="s">
        <v>5544</v>
      </c>
      <c r="C5534" s="182" t="s">
        <v>224</v>
      </c>
      <c r="D5534" s="182" t="s">
        <v>228</v>
      </c>
      <c r="E5534" s="182" t="s">
        <v>229</v>
      </c>
      <c r="F5534" s="182" t="s">
        <v>229</v>
      </c>
    </row>
    <row r="5535" spans="1:6" x14ac:dyDescent="0.25">
      <c r="A5535" s="182">
        <v>40003250</v>
      </c>
      <c r="B5535" s="182" t="s">
        <v>5545</v>
      </c>
      <c r="C5535" s="182" t="s">
        <v>224</v>
      </c>
      <c r="D5535" s="182" t="s">
        <v>262</v>
      </c>
      <c r="E5535" s="182" t="s">
        <v>263</v>
      </c>
      <c r="F5535" s="182" t="s">
        <v>263</v>
      </c>
    </row>
    <row r="5536" spans="1:6" x14ac:dyDescent="0.25">
      <c r="A5536" s="182">
        <v>40009541</v>
      </c>
      <c r="B5536" s="182" t="s">
        <v>5546</v>
      </c>
      <c r="C5536" s="182" t="s">
        <v>224</v>
      </c>
      <c r="D5536" s="182" t="s">
        <v>268</v>
      </c>
      <c r="E5536" s="182" t="s">
        <v>269</v>
      </c>
      <c r="F5536" s="182" t="s">
        <v>269</v>
      </c>
    </row>
    <row r="5537" spans="1:6" x14ac:dyDescent="0.25">
      <c r="A5537" s="182">
        <v>40004631</v>
      </c>
      <c r="B5537" s="182" t="s">
        <v>5547</v>
      </c>
      <c r="C5537" s="182" t="s">
        <v>224</v>
      </c>
      <c r="D5537" s="182" t="s">
        <v>322</v>
      </c>
      <c r="E5537" s="182" t="s">
        <v>323</v>
      </c>
      <c r="F5537" s="182" t="s">
        <v>323</v>
      </c>
    </row>
    <row r="5538" spans="1:6" x14ac:dyDescent="0.25">
      <c r="A5538" s="182">
        <v>40009952</v>
      </c>
      <c r="B5538" s="182" t="s">
        <v>5548</v>
      </c>
      <c r="C5538" s="182" t="s">
        <v>224</v>
      </c>
      <c r="D5538" s="182" t="s">
        <v>404</v>
      </c>
      <c r="E5538" s="182" t="s">
        <v>405</v>
      </c>
      <c r="F5538" s="182" t="s">
        <v>405</v>
      </c>
    </row>
    <row r="5539" spans="1:6" x14ac:dyDescent="0.25">
      <c r="A5539" s="182">
        <v>40005886</v>
      </c>
      <c r="B5539" s="182" t="s">
        <v>5549</v>
      </c>
      <c r="C5539" s="182" t="s">
        <v>224</v>
      </c>
      <c r="D5539" s="182" t="s">
        <v>277</v>
      </c>
      <c r="E5539" s="182" t="s">
        <v>278</v>
      </c>
      <c r="F5539" s="182" t="s">
        <v>278</v>
      </c>
    </row>
    <row r="5540" spans="1:6" x14ac:dyDescent="0.25">
      <c r="A5540" s="182">
        <v>40002547</v>
      </c>
      <c r="B5540" s="182" t="s">
        <v>5550</v>
      </c>
      <c r="C5540" s="182" t="s">
        <v>224</v>
      </c>
      <c r="D5540" s="182" t="s">
        <v>262</v>
      </c>
      <c r="E5540" s="182" t="s">
        <v>263</v>
      </c>
      <c r="F5540" s="182" t="s">
        <v>263</v>
      </c>
    </row>
    <row r="5541" spans="1:6" x14ac:dyDescent="0.25">
      <c r="A5541" s="182">
        <v>40003885</v>
      </c>
      <c r="B5541" s="182" t="s">
        <v>5551</v>
      </c>
      <c r="C5541" s="182" t="s">
        <v>224</v>
      </c>
      <c r="D5541" s="182" t="s">
        <v>277</v>
      </c>
      <c r="E5541" s="182" t="s">
        <v>278</v>
      </c>
      <c r="F5541" s="182" t="s">
        <v>278</v>
      </c>
    </row>
    <row r="5542" spans="1:6" x14ac:dyDescent="0.25">
      <c r="A5542" s="182">
        <v>40003856</v>
      </c>
      <c r="B5542" s="182" t="s">
        <v>5552</v>
      </c>
      <c r="C5542" s="182" t="s">
        <v>224</v>
      </c>
      <c r="D5542" s="182" t="s">
        <v>333</v>
      </c>
      <c r="E5542" s="182" t="s">
        <v>334</v>
      </c>
      <c r="F5542" s="182" t="s">
        <v>334</v>
      </c>
    </row>
    <row r="5543" spans="1:6" x14ac:dyDescent="0.25">
      <c r="A5543" s="182">
        <v>40002356</v>
      </c>
      <c r="B5543" s="182" t="s">
        <v>5553</v>
      </c>
      <c r="C5543" s="182" t="s">
        <v>224</v>
      </c>
      <c r="D5543" s="182" t="s">
        <v>363</v>
      </c>
      <c r="E5543" s="182" t="s">
        <v>364</v>
      </c>
      <c r="F5543" s="182" t="s">
        <v>364</v>
      </c>
    </row>
    <row r="5544" spans="1:6" x14ac:dyDescent="0.25">
      <c r="A5544" s="182">
        <v>40006522</v>
      </c>
      <c r="B5544" s="182" t="s">
        <v>5554</v>
      </c>
      <c r="C5544" s="182" t="s">
        <v>224</v>
      </c>
      <c r="D5544" s="182" t="s">
        <v>306</v>
      </c>
      <c r="E5544" s="182" t="s">
        <v>307</v>
      </c>
      <c r="F5544" s="182" t="s">
        <v>307</v>
      </c>
    </row>
    <row r="5545" spans="1:6" x14ac:dyDescent="0.25">
      <c r="A5545" s="182">
        <v>40007124</v>
      </c>
      <c r="B5545" s="182" t="s">
        <v>5555</v>
      </c>
      <c r="C5545" s="182" t="s">
        <v>224</v>
      </c>
      <c r="D5545" s="182" t="s">
        <v>306</v>
      </c>
      <c r="E5545" s="182" t="s">
        <v>307</v>
      </c>
      <c r="F5545" s="182" t="s">
        <v>307</v>
      </c>
    </row>
    <row r="5546" spans="1:6" x14ac:dyDescent="0.25">
      <c r="A5546" s="182">
        <v>40002516</v>
      </c>
      <c r="B5546" s="182" t="s">
        <v>5556</v>
      </c>
      <c r="C5546" s="182" t="s">
        <v>224</v>
      </c>
      <c r="D5546" s="182" t="s">
        <v>225</v>
      </c>
      <c r="E5546" s="182" t="s">
        <v>226</v>
      </c>
      <c r="F5546" s="182" t="s">
        <v>226</v>
      </c>
    </row>
    <row r="5547" spans="1:6" x14ac:dyDescent="0.25">
      <c r="A5547" s="182">
        <v>40008793</v>
      </c>
      <c r="B5547" s="182" t="s">
        <v>5557</v>
      </c>
      <c r="C5547" s="182" t="s">
        <v>224</v>
      </c>
      <c r="D5547" s="182" t="s">
        <v>249</v>
      </c>
      <c r="E5547" s="182" t="s">
        <v>250</v>
      </c>
      <c r="F5547" s="182" t="s">
        <v>250</v>
      </c>
    </row>
    <row r="5548" spans="1:6" x14ac:dyDescent="0.25">
      <c r="A5548" s="182">
        <v>40420911</v>
      </c>
      <c r="B5548" s="182" t="s">
        <v>5558</v>
      </c>
      <c r="C5548" s="182" t="s">
        <v>231</v>
      </c>
      <c r="D5548" s="182" t="s">
        <v>285</v>
      </c>
      <c r="E5548" s="182" t="s">
        <v>286</v>
      </c>
      <c r="F5548" s="182" t="s">
        <v>286</v>
      </c>
    </row>
    <row r="5549" spans="1:6" x14ac:dyDescent="0.25">
      <c r="A5549" s="182">
        <v>40007180</v>
      </c>
      <c r="B5549" s="182" t="s">
        <v>5559</v>
      </c>
      <c r="C5549" s="182" t="s">
        <v>224</v>
      </c>
      <c r="D5549" s="182" t="s">
        <v>249</v>
      </c>
      <c r="E5549" s="182" t="s">
        <v>250</v>
      </c>
      <c r="F5549" s="182" t="s">
        <v>250</v>
      </c>
    </row>
    <row r="5550" spans="1:6" x14ac:dyDescent="0.25">
      <c r="A5550" s="182">
        <v>40009517</v>
      </c>
      <c r="B5550" s="182" t="s">
        <v>5560</v>
      </c>
      <c r="C5550" s="182" t="s">
        <v>224</v>
      </c>
      <c r="D5550" s="182" t="s">
        <v>322</v>
      </c>
      <c r="E5550" s="182" t="s">
        <v>323</v>
      </c>
      <c r="F5550" s="182" t="s">
        <v>323</v>
      </c>
    </row>
    <row r="5551" spans="1:6" x14ac:dyDescent="0.25">
      <c r="A5551" s="182">
        <v>40005806</v>
      </c>
      <c r="B5551" s="182" t="s">
        <v>5561</v>
      </c>
      <c r="C5551" s="182" t="s">
        <v>224</v>
      </c>
      <c r="D5551" s="182" t="s">
        <v>322</v>
      </c>
      <c r="E5551" s="182" t="s">
        <v>323</v>
      </c>
      <c r="F5551" s="182" t="s">
        <v>323</v>
      </c>
    </row>
    <row r="5552" spans="1:6" x14ac:dyDescent="0.25">
      <c r="A5552" s="182">
        <v>40008170</v>
      </c>
      <c r="B5552" s="182" t="s">
        <v>5562</v>
      </c>
      <c r="C5552" s="182" t="s">
        <v>224</v>
      </c>
      <c r="D5552" s="182" t="s">
        <v>262</v>
      </c>
      <c r="E5552" s="182" t="s">
        <v>263</v>
      </c>
      <c r="F5552" s="182" t="s">
        <v>263</v>
      </c>
    </row>
    <row r="5553" spans="1:6" x14ac:dyDescent="0.25">
      <c r="A5553" s="182">
        <v>40007674</v>
      </c>
      <c r="B5553" s="182" t="s">
        <v>5563</v>
      </c>
      <c r="C5553" s="182" t="s">
        <v>224</v>
      </c>
      <c r="D5553" s="182" t="s">
        <v>376</v>
      </c>
      <c r="E5553" s="182" t="s">
        <v>377</v>
      </c>
      <c r="F5553" s="182" t="s">
        <v>377</v>
      </c>
    </row>
    <row r="5554" spans="1:6" x14ac:dyDescent="0.25">
      <c r="A5554" s="182">
        <v>40000930</v>
      </c>
      <c r="B5554" s="182" t="s">
        <v>5564</v>
      </c>
      <c r="C5554" s="182" t="s">
        <v>224</v>
      </c>
      <c r="D5554" s="182" t="s">
        <v>309</v>
      </c>
      <c r="E5554" s="182" t="s">
        <v>310</v>
      </c>
      <c r="F5554" s="182" t="s">
        <v>310</v>
      </c>
    </row>
    <row r="5555" spans="1:6" x14ac:dyDescent="0.25">
      <c r="A5555" s="182">
        <v>40006477</v>
      </c>
      <c r="B5555" s="182" t="s">
        <v>5565</v>
      </c>
      <c r="C5555" s="182" t="s">
        <v>224</v>
      </c>
      <c r="D5555" s="182" t="s">
        <v>249</v>
      </c>
      <c r="E5555" s="182" t="s">
        <v>250</v>
      </c>
      <c r="F5555" s="182" t="s">
        <v>250</v>
      </c>
    </row>
    <row r="5556" spans="1:6" x14ac:dyDescent="0.25">
      <c r="A5556" s="182">
        <v>40424316</v>
      </c>
      <c r="B5556" s="182" t="s">
        <v>5566</v>
      </c>
      <c r="C5556" s="182" t="s">
        <v>231</v>
      </c>
      <c r="D5556" s="182" t="s">
        <v>285</v>
      </c>
      <c r="E5556" s="182" t="s">
        <v>286</v>
      </c>
      <c r="F5556" s="182" t="s">
        <v>286</v>
      </c>
    </row>
    <row r="5557" spans="1:6" x14ac:dyDescent="0.25">
      <c r="A5557" s="182">
        <v>40421233</v>
      </c>
      <c r="B5557" s="182" t="s">
        <v>5567</v>
      </c>
      <c r="C5557" s="182" t="s">
        <v>224</v>
      </c>
      <c r="D5557" s="182" t="s">
        <v>485</v>
      </c>
      <c r="E5557" s="182" t="s">
        <v>486</v>
      </c>
      <c r="F5557" s="182" t="s">
        <v>486</v>
      </c>
    </row>
    <row r="5558" spans="1:6" x14ac:dyDescent="0.25">
      <c r="A5558" s="182">
        <v>40006250</v>
      </c>
      <c r="B5558" s="182" t="s">
        <v>5568</v>
      </c>
      <c r="C5558" s="182" t="s">
        <v>224</v>
      </c>
      <c r="D5558" s="182" t="s">
        <v>1626</v>
      </c>
      <c r="E5558" s="182" t="s">
        <v>1627</v>
      </c>
      <c r="F5558" s="182" t="s">
        <v>1627</v>
      </c>
    </row>
    <row r="5559" spans="1:6" x14ac:dyDescent="0.25">
      <c r="A5559" s="182">
        <v>40005167</v>
      </c>
      <c r="B5559" s="182" t="s">
        <v>5569</v>
      </c>
      <c r="C5559" s="182" t="s">
        <v>224</v>
      </c>
      <c r="D5559" s="182" t="s">
        <v>322</v>
      </c>
      <c r="E5559" s="182" t="s">
        <v>323</v>
      </c>
      <c r="F5559" s="182" t="s">
        <v>323</v>
      </c>
    </row>
    <row r="5560" spans="1:6" x14ac:dyDescent="0.25">
      <c r="A5560" s="182">
        <v>40002135</v>
      </c>
      <c r="B5560" s="182" t="s">
        <v>5570</v>
      </c>
      <c r="C5560" s="182" t="s">
        <v>224</v>
      </c>
      <c r="D5560" s="182" t="s">
        <v>277</v>
      </c>
      <c r="E5560" s="182" t="s">
        <v>278</v>
      </c>
      <c r="F5560" s="182" t="s">
        <v>278</v>
      </c>
    </row>
    <row r="5561" spans="1:6" x14ac:dyDescent="0.25">
      <c r="A5561" s="182">
        <v>40005645</v>
      </c>
      <c r="B5561" s="182" t="s">
        <v>5571</v>
      </c>
      <c r="C5561" s="182" t="s">
        <v>224</v>
      </c>
      <c r="D5561" s="182" t="s">
        <v>438</v>
      </c>
      <c r="E5561" s="182" t="s">
        <v>439</v>
      </c>
      <c r="F5561" s="182" t="s">
        <v>439</v>
      </c>
    </row>
    <row r="5562" spans="1:6" x14ac:dyDescent="0.25">
      <c r="A5562" s="182">
        <v>40006935</v>
      </c>
      <c r="B5562" s="182" t="s">
        <v>5572</v>
      </c>
      <c r="C5562" s="182" t="s">
        <v>224</v>
      </c>
      <c r="D5562" s="182" t="s">
        <v>262</v>
      </c>
      <c r="E5562" s="182" t="s">
        <v>263</v>
      </c>
      <c r="F5562" s="182" t="s">
        <v>263</v>
      </c>
    </row>
    <row r="5563" spans="1:6" x14ac:dyDescent="0.25">
      <c r="A5563" s="182">
        <v>40001838</v>
      </c>
      <c r="B5563" s="182" t="s">
        <v>5573</v>
      </c>
      <c r="C5563" s="182" t="s">
        <v>224</v>
      </c>
      <c r="D5563" s="182" t="s">
        <v>404</v>
      </c>
      <c r="E5563" s="182" t="s">
        <v>405</v>
      </c>
      <c r="F5563" s="182" t="s">
        <v>405</v>
      </c>
    </row>
    <row r="5564" spans="1:6" x14ac:dyDescent="0.25">
      <c r="A5564" s="182">
        <v>40007950</v>
      </c>
      <c r="B5564" s="182" t="s">
        <v>5574</v>
      </c>
      <c r="C5564" s="182" t="s">
        <v>224</v>
      </c>
      <c r="D5564" s="182" t="s">
        <v>2960</v>
      </c>
      <c r="E5564" s="182" t="s">
        <v>2961</v>
      </c>
      <c r="F5564" s="182" t="s">
        <v>2961</v>
      </c>
    </row>
    <row r="5565" spans="1:6" x14ac:dyDescent="0.25">
      <c r="A5565" s="182">
        <v>40002962</v>
      </c>
      <c r="B5565" s="182" t="s">
        <v>5575</v>
      </c>
      <c r="C5565" s="182" t="s">
        <v>224</v>
      </c>
      <c r="D5565" s="182" t="s">
        <v>249</v>
      </c>
      <c r="E5565" s="182" t="s">
        <v>250</v>
      </c>
      <c r="F5565" s="182" t="s">
        <v>250</v>
      </c>
    </row>
    <row r="5566" spans="1:6" x14ac:dyDescent="0.25">
      <c r="A5566" s="182">
        <v>40009775</v>
      </c>
      <c r="B5566" s="182" t="s">
        <v>5576</v>
      </c>
      <c r="C5566" s="182" t="s">
        <v>224</v>
      </c>
      <c r="D5566" s="182" t="s">
        <v>306</v>
      </c>
      <c r="E5566" s="182" t="s">
        <v>307</v>
      </c>
      <c r="F5566" s="182" t="s">
        <v>307</v>
      </c>
    </row>
    <row r="5567" spans="1:6" x14ac:dyDescent="0.25">
      <c r="A5567" s="182">
        <v>40001677</v>
      </c>
      <c r="B5567" s="182" t="s">
        <v>5577</v>
      </c>
      <c r="C5567" s="182" t="s">
        <v>224</v>
      </c>
      <c r="D5567" s="182" t="s">
        <v>333</v>
      </c>
      <c r="E5567" s="182" t="s">
        <v>334</v>
      </c>
      <c r="F5567" s="182" t="s">
        <v>334</v>
      </c>
    </row>
    <row r="5568" spans="1:6" x14ac:dyDescent="0.25">
      <c r="A5568" s="182">
        <v>40002393</v>
      </c>
      <c r="B5568" s="182" t="s">
        <v>5578</v>
      </c>
      <c r="C5568" s="182" t="s">
        <v>224</v>
      </c>
      <c r="D5568" s="182" t="s">
        <v>228</v>
      </c>
      <c r="E5568" s="182" t="s">
        <v>229</v>
      </c>
      <c r="F5568" s="182" t="s">
        <v>229</v>
      </c>
    </row>
    <row r="5569" spans="1:6" x14ac:dyDescent="0.25">
      <c r="A5569" s="182">
        <v>40000363</v>
      </c>
      <c r="B5569" s="182" t="s">
        <v>5579</v>
      </c>
      <c r="C5569" s="182" t="s">
        <v>224</v>
      </c>
      <c r="D5569" s="182" t="s">
        <v>333</v>
      </c>
      <c r="E5569" s="182" t="s">
        <v>334</v>
      </c>
      <c r="F5569" s="182" t="s">
        <v>334</v>
      </c>
    </row>
    <row r="5570" spans="1:6" x14ac:dyDescent="0.25">
      <c r="A5570" s="182">
        <v>40000362</v>
      </c>
      <c r="B5570" s="182" t="s">
        <v>5580</v>
      </c>
      <c r="C5570" s="182" t="s">
        <v>224</v>
      </c>
      <c r="D5570" s="182" t="s">
        <v>268</v>
      </c>
      <c r="E5570" s="182" t="s">
        <v>269</v>
      </c>
      <c r="F5570" s="182" t="s">
        <v>269</v>
      </c>
    </row>
    <row r="5571" spans="1:6" x14ac:dyDescent="0.25">
      <c r="A5571" s="182">
        <v>40005932</v>
      </c>
      <c r="B5571" s="182" t="s">
        <v>5581</v>
      </c>
      <c r="C5571" s="182" t="s">
        <v>224</v>
      </c>
      <c r="D5571" s="182" t="s">
        <v>438</v>
      </c>
      <c r="E5571" s="182" t="s">
        <v>439</v>
      </c>
      <c r="F5571" s="182" t="s">
        <v>439</v>
      </c>
    </row>
    <row r="5572" spans="1:6" x14ac:dyDescent="0.25">
      <c r="A5572" s="182">
        <v>40003841</v>
      </c>
      <c r="B5572" s="182" t="s">
        <v>5582</v>
      </c>
      <c r="C5572" s="182" t="s">
        <v>224</v>
      </c>
      <c r="D5572" s="182" t="s">
        <v>277</v>
      </c>
      <c r="E5572" s="182" t="s">
        <v>278</v>
      </c>
      <c r="F5572" s="182" t="s">
        <v>278</v>
      </c>
    </row>
    <row r="5573" spans="1:6" x14ac:dyDescent="0.25">
      <c r="A5573" s="182">
        <v>40005297</v>
      </c>
      <c r="B5573" s="182" t="s">
        <v>5583</v>
      </c>
      <c r="C5573" s="182" t="s">
        <v>224</v>
      </c>
      <c r="D5573" s="182" t="s">
        <v>262</v>
      </c>
      <c r="E5573" s="182" t="s">
        <v>263</v>
      </c>
      <c r="F5573" s="182" t="s">
        <v>263</v>
      </c>
    </row>
    <row r="5574" spans="1:6" x14ac:dyDescent="0.25">
      <c r="A5574" s="182">
        <v>40006912</v>
      </c>
      <c r="B5574" s="182" t="s">
        <v>5584</v>
      </c>
      <c r="C5574" s="182" t="s">
        <v>224</v>
      </c>
      <c r="D5574" s="182" t="s">
        <v>306</v>
      </c>
      <c r="E5574" s="182" t="s">
        <v>307</v>
      </c>
      <c r="F5574" s="182" t="s">
        <v>307</v>
      </c>
    </row>
    <row r="5575" spans="1:6" x14ac:dyDescent="0.25">
      <c r="A5575" s="182">
        <v>40009510</v>
      </c>
      <c r="B5575" s="182" t="s">
        <v>5585</v>
      </c>
      <c r="C5575" s="182" t="s">
        <v>224</v>
      </c>
      <c r="D5575" s="182" t="s">
        <v>368</v>
      </c>
      <c r="E5575" s="182" t="s">
        <v>369</v>
      </c>
      <c r="F5575" s="182" t="s">
        <v>369</v>
      </c>
    </row>
    <row r="5576" spans="1:6" x14ac:dyDescent="0.25">
      <c r="A5576" s="182">
        <v>40007115</v>
      </c>
      <c r="B5576" s="182" t="s">
        <v>5586</v>
      </c>
      <c r="C5576" s="182" t="s">
        <v>224</v>
      </c>
      <c r="D5576" s="182" t="s">
        <v>306</v>
      </c>
      <c r="E5576" s="182" t="s">
        <v>307</v>
      </c>
      <c r="F5576" s="182" t="s">
        <v>307</v>
      </c>
    </row>
    <row r="5577" spans="1:6" x14ac:dyDescent="0.25">
      <c r="A5577" s="182">
        <v>40420095</v>
      </c>
      <c r="B5577" s="182" t="s">
        <v>5587</v>
      </c>
      <c r="C5577" s="182" t="s">
        <v>231</v>
      </c>
      <c r="D5577" s="182" t="s">
        <v>232</v>
      </c>
      <c r="E5577" s="182" t="s">
        <v>233</v>
      </c>
      <c r="F5577" s="182" t="s">
        <v>233</v>
      </c>
    </row>
    <row r="5578" spans="1:6" x14ac:dyDescent="0.25">
      <c r="A5578" s="182">
        <v>40009629</v>
      </c>
      <c r="B5578" s="182" t="s">
        <v>5588</v>
      </c>
      <c r="C5578" s="182" t="s">
        <v>224</v>
      </c>
      <c r="D5578" s="182" t="s">
        <v>277</v>
      </c>
      <c r="E5578" s="182" t="s">
        <v>278</v>
      </c>
      <c r="F5578" s="182" t="s">
        <v>278</v>
      </c>
    </row>
    <row r="5579" spans="1:6" x14ac:dyDescent="0.25">
      <c r="A5579" s="182">
        <v>40009725</v>
      </c>
      <c r="B5579" s="182" t="s">
        <v>5589</v>
      </c>
      <c r="C5579" s="182" t="s">
        <v>224</v>
      </c>
      <c r="D5579" s="182" t="s">
        <v>279</v>
      </c>
      <c r="E5579" s="182" t="s">
        <v>280</v>
      </c>
      <c r="F5579" s="182" t="s">
        <v>280</v>
      </c>
    </row>
    <row r="5580" spans="1:6" x14ac:dyDescent="0.25">
      <c r="A5580" s="182">
        <v>40009122</v>
      </c>
      <c r="B5580" s="182" t="s">
        <v>5590</v>
      </c>
      <c r="C5580" s="182" t="s">
        <v>224</v>
      </c>
      <c r="D5580" s="182" t="s">
        <v>268</v>
      </c>
      <c r="E5580" s="182" t="s">
        <v>269</v>
      </c>
      <c r="F5580" s="182" t="s">
        <v>269</v>
      </c>
    </row>
    <row r="5581" spans="1:6" x14ac:dyDescent="0.25">
      <c r="A5581" s="182">
        <v>40006710</v>
      </c>
      <c r="B5581" s="182" t="s">
        <v>5591</v>
      </c>
      <c r="C5581" s="182" t="s">
        <v>224</v>
      </c>
      <c r="D5581" s="182" t="s">
        <v>271</v>
      </c>
      <c r="E5581" s="182" t="s">
        <v>272</v>
      </c>
      <c r="F5581" s="182" t="s">
        <v>272</v>
      </c>
    </row>
    <row r="5582" spans="1:6" x14ac:dyDescent="0.25">
      <c r="A5582" s="182">
        <v>40009886</v>
      </c>
      <c r="B5582" s="182" t="s">
        <v>5592</v>
      </c>
      <c r="C5582" s="182" t="s">
        <v>224</v>
      </c>
      <c r="D5582" s="182" t="s">
        <v>306</v>
      </c>
      <c r="E5582" s="182" t="s">
        <v>307</v>
      </c>
      <c r="F5582" s="182" t="s">
        <v>307</v>
      </c>
    </row>
    <row r="5583" spans="1:6" x14ac:dyDescent="0.25">
      <c r="A5583" s="182">
        <v>40007324</v>
      </c>
      <c r="B5583" s="182" t="s">
        <v>5593</v>
      </c>
      <c r="C5583" s="182" t="s">
        <v>224</v>
      </c>
      <c r="D5583" s="182" t="s">
        <v>271</v>
      </c>
      <c r="E5583" s="182" t="s">
        <v>272</v>
      </c>
      <c r="F5583" s="182" t="s">
        <v>272</v>
      </c>
    </row>
    <row r="5584" spans="1:6" x14ac:dyDescent="0.25">
      <c r="A5584" s="182">
        <v>40001517</v>
      </c>
      <c r="B5584" s="182" t="s">
        <v>5594</v>
      </c>
      <c r="C5584" s="182" t="s">
        <v>224</v>
      </c>
      <c r="D5584" s="182" t="s">
        <v>249</v>
      </c>
      <c r="E5584" s="182" t="s">
        <v>250</v>
      </c>
      <c r="F5584" s="182" t="s">
        <v>250</v>
      </c>
    </row>
    <row r="5585" spans="1:6" x14ac:dyDescent="0.25">
      <c r="A5585" s="182">
        <v>40420024</v>
      </c>
      <c r="B5585" s="182" t="s">
        <v>5595</v>
      </c>
      <c r="C5585" s="182" t="s">
        <v>231</v>
      </c>
      <c r="D5585" s="182" t="s">
        <v>236</v>
      </c>
      <c r="E5585" s="182" t="s">
        <v>237</v>
      </c>
      <c r="F5585" s="182" t="s">
        <v>237</v>
      </c>
    </row>
    <row r="5586" spans="1:6" x14ac:dyDescent="0.25">
      <c r="A5586" s="182">
        <v>40424369</v>
      </c>
      <c r="B5586" s="182" t="s">
        <v>5596</v>
      </c>
      <c r="C5586" s="182" t="s">
        <v>231</v>
      </c>
      <c r="D5586" s="182" t="s">
        <v>236</v>
      </c>
      <c r="E5586" s="182" t="s">
        <v>237</v>
      </c>
      <c r="F5586" s="182" t="s">
        <v>237</v>
      </c>
    </row>
    <row r="5587" spans="1:6" x14ac:dyDescent="0.25">
      <c r="A5587" s="182">
        <v>40005306</v>
      </c>
      <c r="B5587" s="182" t="s">
        <v>5597</v>
      </c>
      <c r="C5587" s="182" t="s">
        <v>224</v>
      </c>
      <c r="D5587" s="182" t="s">
        <v>249</v>
      </c>
      <c r="E5587" s="182" t="s">
        <v>250</v>
      </c>
      <c r="F5587" s="182" t="s">
        <v>250</v>
      </c>
    </row>
    <row r="5588" spans="1:6" x14ac:dyDescent="0.25">
      <c r="A5588" s="182">
        <v>40001504</v>
      </c>
      <c r="B5588" s="182" t="s">
        <v>5598</v>
      </c>
      <c r="C5588" s="182" t="s">
        <v>224</v>
      </c>
      <c r="D5588" s="182" t="s">
        <v>249</v>
      </c>
      <c r="E5588" s="182" t="s">
        <v>250</v>
      </c>
      <c r="F5588" s="182" t="s">
        <v>250</v>
      </c>
    </row>
    <row r="5589" spans="1:6" x14ac:dyDescent="0.25">
      <c r="A5589" s="182">
        <v>40004030</v>
      </c>
      <c r="B5589" s="182" t="s">
        <v>5599</v>
      </c>
      <c r="C5589" s="182" t="s">
        <v>224</v>
      </c>
      <c r="D5589" s="182" t="s">
        <v>249</v>
      </c>
      <c r="E5589" s="182" t="s">
        <v>250</v>
      </c>
      <c r="F5589" s="182" t="s">
        <v>250</v>
      </c>
    </row>
    <row r="5590" spans="1:6" x14ac:dyDescent="0.25">
      <c r="A5590" s="182">
        <v>40004048</v>
      </c>
      <c r="B5590" s="182" t="s">
        <v>5600</v>
      </c>
      <c r="C5590" s="182" t="s">
        <v>224</v>
      </c>
      <c r="D5590" s="182" t="s">
        <v>249</v>
      </c>
      <c r="E5590" s="182" t="s">
        <v>250</v>
      </c>
      <c r="F5590" s="182" t="s">
        <v>250</v>
      </c>
    </row>
    <row r="5591" spans="1:6" x14ac:dyDescent="0.25">
      <c r="A5591" s="182">
        <v>40008484</v>
      </c>
      <c r="B5591" s="182" t="s">
        <v>5601</v>
      </c>
      <c r="C5591" s="182" t="s">
        <v>224</v>
      </c>
      <c r="D5591" s="182" t="s">
        <v>249</v>
      </c>
      <c r="E5591" s="182" t="s">
        <v>250</v>
      </c>
      <c r="F5591" s="182" t="s">
        <v>250</v>
      </c>
    </row>
    <row r="5592" spans="1:6" x14ac:dyDescent="0.25">
      <c r="A5592" s="182">
        <v>40009633</v>
      </c>
      <c r="B5592" s="182" t="s">
        <v>5602</v>
      </c>
      <c r="C5592" s="182" t="s">
        <v>224</v>
      </c>
      <c r="D5592" s="182" t="s">
        <v>322</v>
      </c>
      <c r="E5592" s="182" t="s">
        <v>323</v>
      </c>
      <c r="F5592" s="182" t="s">
        <v>323</v>
      </c>
    </row>
    <row r="5593" spans="1:6" x14ac:dyDescent="0.25">
      <c r="A5593" s="182">
        <v>40007150</v>
      </c>
      <c r="B5593" s="182" t="s">
        <v>5603</v>
      </c>
      <c r="C5593" s="182" t="s">
        <v>224</v>
      </c>
      <c r="D5593" s="182" t="s">
        <v>228</v>
      </c>
      <c r="E5593" s="182" t="s">
        <v>229</v>
      </c>
      <c r="F5593" s="182" t="s">
        <v>229</v>
      </c>
    </row>
    <row r="5594" spans="1:6" x14ac:dyDescent="0.25">
      <c r="A5594" s="182">
        <v>40009797</v>
      </c>
      <c r="B5594" s="182" t="s">
        <v>5604</v>
      </c>
      <c r="C5594" s="182" t="s">
        <v>224</v>
      </c>
      <c r="D5594" s="182" t="s">
        <v>225</v>
      </c>
      <c r="E5594" s="182" t="s">
        <v>226</v>
      </c>
      <c r="F5594" s="182" t="s">
        <v>226</v>
      </c>
    </row>
    <row r="5595" spans="1:6" x14ac:dyDescent="0.25">
      <c r="A5595" s="182">
        <v>40002743</v>
      </c>
      <c r="B5595" s="182" t="s">
        <v>5605</v>
      </c>
      <c r="C5595" s="182" t="s">
        <v>224</v>
      </c>
      <c r="D5595" s="182" t="s">
        <v>449</v>
      </c>
      <c r="E5595" s="182" t="s">
        <v>450</v>
      </c>
      <c r="F5595" s="182" t="s">
        <v>450</v>
      </c>
    </row>
    <row r="5596" spans="1:6" x14ac:dyDescent="0.25">
      <c r="A5596" s="182">
        <v>40006290</v>
      </c>
      <c r="B5596" s="182" t="s">
        <v>5606</v>
      </c>
      <c r="C5596" s="182" t="s">
        <v>224</v>
      </c>
      <c r="D5596" s="182" t="s">
        <v>291</v>
      </c>
      <c r="E5596" s="182" t="s">
        <v>292</v>
      </c>
      <c r="F5596" s="182" t="s">
        <v>292</v>
      </c>
    </row>
    <row r="5597" spans="1:6" x14ac:dyDescent="0.25">
      <c r="A5597" s="182">
        <v>40424235</v>
      </c>
      <c r="B5597" s="182" t="s">
        <v>5607</v>
      </c>
      <c r="C5597" s="182" t="s">
        <v>231</v>
      </c>
      <c r="D5597" s="182" t="s">
        <v>242</v>
      </c>
      <c r="E5597" s="182" t="s">
        <v>243</v>
      </c>
      <c r="F5597" s="182" t="s">
        <v>243</v>
      </c>
    </row>
    <row r="5598" spans="1:6" x14ac:dyDescent="0.25">
      <c r="A5598" s="182">
        <v>40008039</v>
      </c>
      <c r="B5598" s="182" t="s">
        <v>5608</v>
      </c>
      <c r="C5598" s="182" t="s">
        <v>231</v>
      </c>
      <c r="D5598" s="182" t="s">
        <v>285</v>
      </c>
      <c r="E5598" s="182" t="s">
        <v>286</v>
      </c>
      <c r="F5598" s="182" t="s">
        <v>286</v>
      </c>
    </row>
    <row r="5599" spans="1:6" x14ac:dyDescent="0.25">
      <c r="A5599" s="182">
        <v>40005382</v>
      </c>
      <c r="B5599" s="182" t="s">
        <v>5608</v>
      </c>
      <c r="C5599" s="182" t="s">
        <v>224</v>
      </c>
      <c r="D5599" s="182" t="s">
        <v>306</v>
      </c>
      <c r="E5599" s="182" t="s">
        <v>307</v>
      </c>
      <c r="F5599" s="182" t="s">
        <v>307</v>
      </c>
    </row>
    <row r="5600" spans="1:6" x14ac:dyDescent="0.25">
      <c r="A5600" s="182">
        <v>40000003</v>
      </c>
      <c r="B5600" s="182" t="s">
        <v>5608</v>
      </c>
      <c r="C5600" s="182" t="s">
        <v>224</v>
      </c>
      <c r="D5600" s="182" t="s">
        <v>225</v>
      </c>
      <c r="E5600" s="182" t="s">
        <v>226</v>
      </c>
      <c r="F5600" s="182" t="s">
        <v>226</v>
      </c>
    </row>
    <row r="5601" spans="1:6" x14ac:dyDescent="0.25">
      <c r="A5601" s="182">
        <v>40008028</v>
      </c>
      <c r="B5601" s="182" t="s">
        <v>5609</v>
      </c>
      <c r="C5601" s="182" t="s">
        <v>231</v>
      </c>
      <c r="D5601" s="182" t="s">
        <v>232</v>
      </c>
      <c r="E5601" s="182" t="s">
        <v>233</v>
      </c>
      <c r="F5601" s="182" t="s">
        <v>233</v>
      </c>
    </row>
    <row r="5602" spans="1:6" x14ac:dyDescent="0.25">
      <c r="A5602" s="182">
        <v>40420196</v>
      </c>
      <c r="B5602" s="182" t="s">
        <v>5610</v>
      </c>
      <c r="C5602" s="182" t="s">
        <v>231</v>
      </c>
      <c r="D5602" s="182" t="s">
        <v>242</v>
      </c>
      <c r="E5602" s="182" t="s">
        <v>243</v>
      </c>
      <c r="F5602" s="182" t="s">
        <v>243</v>
      </c>
    </row>
    <row r="5603" spans="1:6" x14ac:dyDescent="0.25">
      <c r="A5603" s="182">
        <v>40007207</v>
      </c>
      <c r="B5603" s="182" t="s">
        <v>5611</v>
      </c>
      <c r="C5603" s="182" t="s">
        <v>224</v>
      </c>
      <c r="D5603" s="182" t="s">
        <v>404</v>
      </c>
      <c r="E5603" s="182" t="s">
        <v>405</v>
      </c>
      <c r="F5603" s="182" t="s">
        <v>405</v>
      </c>
    </row>
    <row r="5604" spans="1:6" x14ac:dyDescent="0.25">
      <c r="A5604" s="182">
        <v>40004148</v>
      </c>
      <c r="B5604" s="182" t="s">
        <v>5612</v>
      </c>
      <c r="C5604" s="182" t="s">
        <v>224</v>
      </c>
      <c r="D5604" s="182" t="s">
        <v>404</v>
      </c>
      <c r="E5604" s="182" t="s">
        <v>405</v>
      </c>
      <c r="F5604" s="182" t="s">
        <v>405</v>
      </c>
    </row>
    <row r="5605" spans="1:6" x14ac:dyDescent="0.25">
      <c r="A5605" s="182">
        <v>40003671</v>
      </c>
      <c r="B5605" s="182" t="s">
        <v>5613</v>
      </c>
      <c r="C5605" s="182" t="s">
        <v>224</v>
      </c>
      <c r="D5605" s="182" t="s">
        <v>333</v>
      </c>
      <c r="E5605" s="182" t="s">
        <v>334</v>
      </c>
      <c r="F5605" s="182" t="s">
        <v>334</v>
      </c>
    </row>
    <row r="5606" spans="1:6" x14ac:dyDescent="0.25">
      <c r="A5606" s="182">
        <v>40420522</v>
      </c>
      <c r="B5606" s="182" t="s">
        <v>5614</v>
      </c>
      <c r="C5606" s="182" t="s">
        <v>231</v>
      </c>
      <c r="D5606" s="182" t="s">
        <v>242</v>
      </c>
      <c r="E5606" s="182" t="s">
        <v>243</v>
      </c>
      <c r="F5606" s="182" t="s">
        <v>243</v>
      </c>
    </row>
    <row r="5607" spans="1:6" x14ac:dyDescent="0.25">
      <c r="A5607" s="182">
        <v>40008742</v>
      </c>
      <c r="B5607" s="182" t="s">
        <v>5615</v>
      </c>
      <c r="C5607" s="182" t="s">
        <v>224</v>
      </c>
      <c r="D5607" s="182" t="s">
        <v>569</v>
      </c>
      <c r="E5607" s="182" t="s">
        <v>570</v>
      </c>
      <c r="F5607" s="182" t="s">
        <v>570</v>
      </c>
    </row>
    <row r="5608" spans="1:6" x14ac:dyDescent="0.25">
      <c r="A5608" s="182">
        <v>40001401</v>
      </c>
      <c r="B5608" s="182" t="s">
        <v>5616</v>
      </c>
      <c r="C5608" s="182" t="s">
        <v>224</v>
      </c>
      <c r="D5608" s="182" t="s">
        <v>342</v>
      </c>
      <c r="E5608" s="182" t="s">
        <v>343</v>
      </c>
      <c r="F5608" s="182" t="s">
        <v>343</v>
      </c>
    </row>
    <row r="5609" spans="1:6" x14ac:dyDescent="0.25">
      <c r="A5609" s="182">
        <v>40005072</v>
      </c>
      <c r="B5609" s="182" t="s">
        <v>5617</v>
      </c>
      <c r="C5609" s="182" t="s">
        <v>224</v>
      </c>
      <c r="D5609" s="182" t="s">
        <v>262</v>
      </c>
      <c r="E5609" s="182" t="s">
        <v>263</v>
      </c>
      <c r="F5609" s="182" t="s">
        <v>263</v>
      </c>
    </row>
    <row r="5610" spans="1:6" x14ac:dyDescent="0.25">
      <c r="A5610" s="182">
        <v>40003996</v>
      </c>
      <c r="B5610" s="182" t="s">
        <v>5618</v>
      </c>
      <c r="C5610" s="182" t="s">
        <v>224</v>
      </c>
      <c r="D5610" s="182" t="s">
        <v>249</v>
      </c>
      <c r="E5610" s="182" t="s">
        <v>250</v>
      </c>
      <c r="F5610" s="182" t="s">
        <v>250</v>
      </c>
    </row>
    <row r="5611" spans="1:6" x14ac:dyDescent="0.25">
      <c r="A5611" s="182">
        <v>40003257</v>
      </c>
      <c r="B5611" s="182" t="s">
        <v>5618</v>
      </c>
      <c r="C5611" s="182" t="s">
        <v>224</v>
      </c>
      <c r="D5611" s="182" t="s">
        <v>252</v>
      </c>
      <c r="E5611" s="182" t="s">
        <v>253</v>
      </c>
      <c r="F5611" s="182" t="s">
        <v>253</v>
      </c>
    </row>
    <row r="5612" spans="1:6" x14ac:dyDescent="0.25">
      <c r="A5612" s="182">
        <v>40002954</v>
      </c>
      <c r="B5612" s="182" t="s">
        <v>5618</v>
      </c>
      <c r="C5612" s="182" t="s">
        <v>224</v>
      </c>
      <c r="D5612" s="182" t="s">
        <v>291</v>
      </c>
      <c r="E5612" s="182" t="s">
        <v>292</v>
      </c>
      <c r="F5612" s="182" t="s">
        <v>292</v>
      </c>
    </row>
    <row r="5613" spans="1:6" x14ac:dyDescent="0.25">
      <c r="A5613" s="182">
        <v>40002425</v>
      </c>
      <c r="B5613" s="182" t="s">
        <v>5618</v>
      </c>
      <c r="C5613" s="182" t="s">
        <v>224</v>
      </c>
      <c r="D5613" s="182" t="s">
        <v>449</v>
      </c>
      <c r="E5613" s="182" t="s">
        <v>450</v>
      </c>
      <c r="F5613" s="182" t="s">
        <v>450</v>
      </c>
    </row>
    <row r="5614" spans="1:6" x14ac:dyDescent="0.25">
      <c r="A5614" s="182">
        <v>40421349</v>
      </c>
      <c r="B5614" s="182" t="s">
        <v>5619</v>
      </c>
      <c r="C5614" s="182" t="s">
        <v>231</v>
      </c>
      <c r="D5614" s="182" t="s">
        <v>236</v>
      </c>
      <c r="E5614" s="182" t="s">
        <v>237</v>
      </c>
      <c r="F5614" s="182" t="s">
        <v>237</v>
      </c>
    </row>
    <row r="5615" spans="1:6" x14ac:dyDescent="0.25">
      <c r="A5615" s="182">
        <v>40007614</v>
      </c>
      <c r="B5615" s="182" t="s">
        <v>5620</v>
      </c>
      <c r="C5615" s="182" t="s">
        <v>224</v>
      </c>
      <c r="D5615" s="182" t="s">
        <v>322</v>
      </c>
      <c r="E5615" s="182" t="s">
        <v>323</v>
      </c>
      <c r="F5615" s="182" t="s">
        <v>323</v>
      </c>
    </row>
    <row r="5616" spans="1:6" x14ac:dyDescent="0.25">
      <c r="A5616" s="182">
        <v>40005782</v>
      </c>
      <c r="B5616" s="182" t="s">
        <v>5621</v>
      </c>
      <c r="C5616" s="182" t="s">
        <v>224</v>
      </c>
      <c r="D5616" s="182" t="s">
        <v>376</v>
      </c>
      <c r="E5616" s="182" t="s">
        <v>377</v>
      </c>
      <c r="F5616" s="182" t="s">
        <v>377</v>
      </c>
    </row>
    <row r="5617" spans="1:6" x14ac:dyDescent="0.25">
      <c r="A5617" s="182">
        <v>40005579</v>
      </c>
      <c r="B5617" s="182" t="s">
        <v>5622</v>
      </c>
      <c r="C5617" s="182" t="s">
        <v>224</v>
      </c>
      <c r="D5617" s="182" t="s">
        <v>376</v>
      </c>
      <c r="E5617" s="182" t="s">
        <v>377</v>
      </c>
      <c r="F5617" s="182" t="s">
        <v>377</v>
      </c>
    </row>
    <row r="5618" spans="1:6" x14ac:dyDescent="0.25">
      <c r="A5618" s="182">
        <v>40002364</v>
      </c>
      <c r="B5618" s="182" t="s">
        <v>5623</v>
      </c>
      <c r="C5618" s="182" t="s">
        <v>224</v>
      </c>
      <c r="D5618" s="182" t="s">
        <v>322</v>
      </c>
      <c r="E5618" s="182" t="s">
        <v>323</v>
      </c>
      <c r="F5618" s="182" t="s">
        <v>323</v>
      </c>
    </row>
    <row r="5619" spans="1:6" x14ac:dyDescent="0.25">
      <c r="A5619" s="182">
        <v>40007924</v>
      </c>
      <c r="B5619" s="182" t="s">
        <v>5624</v>
      </c>
      <c r="C5619" s="182" t="s">
        <v>224</v>
      </c>
      <c r="D5619" s="182" t="s">
        <v>569</v>
      </c>
      <c r="E5619" s="182" t="s">
        <v>570</v>
      </c>
      <c r="F5619" s="182" t="s">
        <v>570</v>
      </c>
    </row>
    <row r="5620" spans="1:6" x14ac:dyDescent="0.25">
      <c r="A5620" s="182">
        <v>40008994</v>
      </c>
      <c r="B5620" s="182" t="s">
        <v>5625</v>
      </c>
      <c r="C5620" s="182" t="s">
        <v>224</v>
      </c>
      <c r="D5620" s="182" t="s">
        <v>228</v>
      </c>
      <c r="E5620" s="182" t="s">
        <v>229</v>
      </c>
      <c r="F5620" s="182" t="s">
        <v>229</v>
      </c>
    </row>
    <row r="5621" spans="1:6" x14ac:dyDescent="0.25">
      <c r="A5621" s="182">
        <v>40008040</v>
      </c>
      <c r="B5621" s="182" t="s">
        <v>5626</v>
      </c>
      <c r="C5621" s="182" t="s">
        <v>224</v>
      </c>
      <c r="D5621" s="182" t="s">
        <v>225</v>
      </c>
      <c r="E5621" s="182" t="s">
        <v>226</v>
      </c>
      <c r="F5621" s="182" t="s">
        <v>226</v>
      </c>
    </row>
    <row r="5622" spans="1:6" x14ac:dyDescent="0.25">
      <c r="A5622" s="182">
        <v>40002204</v>
      </c>
      <c r="B5622" s="182" t="s">
        <v>5627</v>
      </c>
      <c r="C5622" s="182" t="s">
        <v>224</v>
      </c>
      <c r="D5622" s="182" t="s">
        <v>277</v>
      </c>
      <c r="E5622" s="182" t="s">
        <v>278</v>
      </c>
      <c r="F5622" s="182" t="s">
        <v>278</v>
      </c>
    </row>
    <row r="5623" spans="1:6" x14ac:dyDescent="0.25">
      <c r="A5623" s="182">
        <v>40005903</v>
      </c>
      <c r="B5623" s="182" t="s">
        <v>5628</v>
      </c>
      <c r="C5623" s="182" t="s">
        <v>224</v>
      </c>
      <c r="D5623" s="182" t="s">
        <v>315</v>
      </c>
      <c r="E5623" s="182" t="s">
        <v>316</v>
      </c>
      <c r="F5623" s="182" t="s">
        <v>316</v>
      </c>
    </row>
    <row r="5624" spans="1:6" x14ac:dyDescent="0.25">
      <c r="A5624" s="182">
        <v>40000989</v>
      </c>
      <c r="B5624" s="182" t="s">
        <v>5629</v>
      </c>
      <c r="C5624" s="182" t="s">
        <v>224</v>
      </c>
      <c r="D5624" s="182" t="s">
        <v>306</v>
      </c>
      <c r="E5624" s="182" t="s">
        <v>307</v>
      </c>
      <c r="F5624" s="182" t="s">
        <v>307</v>
      </c>
    </row>
    <row r="5625" spans="1:6" x14ac:dyDescent="0.25">
      <c r="A5625" s="182">
        <v>40006075</v>
      </c>
      <c r="B5625" s="182" t="s">
        <v>5630</v>
      </c>
      <c r="C5625" s="182" t="s">
        <v>224</v>
      </c>
      <c r="D5625" s="182" t="s">
        <v>306</v>
      </c>
      <c r="E5625" s="182" t="s">
        <v>307</v>
      </c>
      <c r="F5625" s="182" t="s">
        <v>307</v>
      </c>
    </row>
    <row r="5626" spans="1:6" x14ac:dyDescent="0.25">
      <c r="A5626" s="182">
        <v>40008462</v>
      </c>
      <c r="B5626" s="182" t="s">
        <v>5631</v>
      </c>
      <c r="C5626" s="182" t="s">
        <v>224</v>
      </c>
      <c r="D5626" s="182" t="s">
        <v>485</v>
      </c>
      <c r="E5626" s="182" t="s">
        <v>486</v>
      </c>
      <c r="F5626" s="182" t="s">
        <v>486</v>
      </c>
    </row>
    <row r="5627" spans="1:6" x14ac:dyDescent="0.25">
      <c r="A5627" s="182">
        <v>40003544</v>
      </c>
      <c r="B5627" s="182" t="s">
        <v>5632</v>
      </c>
      <c r="C5627" s="182" t="s">
        <v>224</v>
      </c>
      <c r="D5627" s="182" t="s">
        <v>309</v>
      </c>
      <c r="E5627" s="182" t="s">
        <v>310</v>
      </c>
      <c r="F5627" s="182" t="s">
        <v>310</v>
      </c>
    </row>
    <row r="5628" spans="1:6" x14ac:dyDescent="0.25">
      <c r="A5628" s="182">
        <v>40002337</v>
      </c>
      <c r="B5628" s="182" t="s">
        <v>5633</v>
      </c>
      <c r="C5628" s="182" t="s">
        <v>224</v>
      </c>
      <c r="D5628" s="182" t="s">
        <v>262</v>
      </c>
      <c r="E5628" s="182" t="s">
        <v>263</v>
      </c>
      <c r="F5628" s="182" t="s">
        <v>263</v>
      </c>
    </row>
    <row r="5629" spans="1:6" x14ac:dyDescent="0.25">
      <c r="A5629" s="182">
        <v>40002503</v>
      </c>
      <c r="B5629" s="182" t="s">
        <v>5634</v>
      </c>
      <c r="C5629" s="182" t="s">
        <v>224</v>
      </c>
      <c r="D5629" s="182" t="s">
        <v>252</v>
      </c>
      <c r="E5629" s="182" t="s">
        <v>253</v>
      </c>
      <c r="F5629" s="182" t="s">
        <v>253</v>
      </c>
    </row>
    <row r="5630" spans="1:6" x14ac:dyDescent="0.25">
      <c r="A5630" s="182">
        <v>40000397</v>
      </c>
      <c r="B5630" s="182" t="s">
        <v>5635</v>
      </c>
      <c r="C5630" s="182" t="s">
        <v>224</v>
      </c>
      <c r="D5630" s="182" t="s">
        <v>342</v>
      </c>
      <c r="E5630" s="182" t="s">
        <v>343</v>
      </c>
      <c r="F5630" s="182" t="s">
        <v>343</v>
      </c>
    </row>
    <row r="5631" spans="1:6" x14ac:dyDescent="0.25">
      <c r="A5631" s="182">
        <v>40004458</v>
      </c>
      <c r="B5631" s="182" t="s">
        <v>5636</v>
      </c>
      <c r="C5631" s="182" t="s">
        <v>224</v>
      </c>
      <c r="D5631" s="182" t="s">
        <v>291</v>
      </c>
      <c r="E5631" s="182" t="s">
        <v>292</v>
      </c>
      <c r="F5631" s="182" t="s">
        <v>292</v>
      </c>
    </row>
    <row r="5632" spans="1:6" x14ac:dyDescent="0.25">
      <c r="A5632" s="182">
        <v>40006134</v>
      </c>
      <c r="B5632" s="182" t="s">
        <v>5637</v>
      </c>
      <c r="C5632" s="182" t="s">
        <v>224</v>
      </c>
      <c r="D5632" s="182" t="s">
        <v>291</v>
      </c>
      <c r="E5632" s="182" t="s">
        <v>292</v>
      </c>
      <c r="F5632" s="182" t="s">
        <v>292</v>
      </c>
    </row>
    <row r="5633" spans="1:6" x14ac:dyDescent="0.25">
      <c r="A5633" s="182">
        <v>40007814</v>
      </c>
      <c r="B5633" s="182" t="s">
        <v>5638</v>
      </c>
      <c r="C5633" s="182" t="s">
        <v>224</v>
      </c>
      <c r="D5633" s="182" t="s">
        <v>249</v>
      </c>
      <c r="E5633" s="182" t="s">
        <v>250</v>
      </c>
      <c r="F5633" s="182" t="s">
        <v>250</v>
      </c>
    </row>
    <row r="5634" spans="1:6" x14ac:dyDescent="0.25">
      <c r="A5634" s="182">
        <v>40009635</v>
      </c>
      <c r="B5634" s="182" t="s">
        <v>5639</v>
      </c>
      <c r="C5634" s="182" t="s">
        <v>224</v>
      </c>
      <c r="D5634" s="182" t="s">
        <v>342</v>
      </c>
      <c r="E5634" s="182" t="s">
        <v>343</v>
      </c>
      <c r="F5634" s="182" t="s">
        <v>343</v>
      </c>
    </row>
    <row r="5635" spans="1:6" x14ac:dyDescent="0.25">
      <c r="A5635" s="182">
        <v>40008533</v>
      </c>
      <c r="B5635" s="182" t="s">
        <v>5640</v>
      </c>
      <c r="C5635" s="182" t="s">
        <v>224</v>
      </c>
      <c r="D5635" s="182" t="s">
        <v>271</v>
      </c>
      <c r="E5635" s="182" t="s">
        <v>272</v>
      </c>
      <c r="F5635" s="182" t="s">
        <v>272</v>
      </c>
    </row>
    <row r="5636" spans="1:6" x14ac:dyDescent="0.25">
      <c r="A5636" s="182">
        <v>40420900</v>
      </c>
      <c r="B5636" s="182" t="s">
        <v>5641</v>
      </c>
      <c r="C5636" s="182" t="s">
        <v>231</v>
      </c>
      <c r="D5636" s="182" t="s">
        <v>232</v>
      </c>
      <c r="E5636" s="182" t="s">
        <v>233</v>
      </c>
      <c r="F5636" s="182" t="s">
        <v>233</v>
      </c>
    </row>
    <row r="5637" spans="1:6" x14ac:dyDescent="0.25">
      <c r="A5637" s="182">
        <v>40421062</v>
      </c>
      <c r="B5637" s="182" t="s">
        <v>5642</v>
      </c>
      <c r="C5637" s="182" t="s">
        <v>231</v>
      </c>
      <c r="D5637" s="182" t="s">
        <v>236</v>
      </c>
      <c r="E5637" s="182" t="s">
        <v>237</v>
      </c>
      <c r="F5637" s="182" t="s">
        <v>237</v>
      </c>
    </row>
    <row r="5638" spans="1:6" x14ac:dyDescent="0.25">
      <c r="A5638" s="182">
        <v>40000670</v>
      </c>
      <c r="B5638" s="182" t="s">
        <v>5643</v>
      </c>
      <c r="C5638" s="182" t="s">
        <v>224</v>
      </c>
      <c r="D5638" s="182" t="s">
        <v>228</v>
      </c>
      <c r="E5638" s="182" t="s">
        <v>229</v>
      </c>
      <c r="F5638" s="182" t="s">
        <v>229</v>
      </c>
    </row>
    <row r="5639" spans="1:6" x14ac:dyDescent="0.25">
      <c r="A5639" s="182">
        <v>40002676</v>
      </c>
      <c r="B5639" s="182" t="s">
        <v>5644</v>
      </c>
      <c r="C5639" s="182" t="s">
        <v>224</v>
      </c>
      <c r="D5639" s="182" t="s">
        <v>322</v>
      </c>
      <c r="E5639" s="182" t="s">
        <v>323</v>
      </c>
      <c r="F5639" s="182" t="s">
        <v>323</v>
      </c>
    </row>
    <row r="5640" spans="1:6" x14ac:dyDescent="0.25">
      <c r="A5640" s="182">
        <v>40001343</v>
      </c>
      <c r="B5640" s="182" t="s">
        <v>5645</v>
      </c>
      <c r="C5640" s="182" t="s">
        <v>224</v>
      </c>
      <c r="D5640" s="182" t="s">
        <v>262</v>
      </c>
      <c r="E5640" s="182" t="s">
        <v>263</v>
      </c>
      <c r="F5640" s="182" t="s">
        <v>263</v>
      </c>
    </row>
    <row r="5641" spans="1:6" x14ac:dyDescent="0.25">
      <c r="A5641" s="182">
        <v>40003290</v>
      </c>
      <c r="B5641" s="182" t="s">
        <v>5646</v>
      </c>
      <c r="C5641" s="182" t="s">
        <v>224</v>
      </c>
      <c r="D5641" s="182" t="s">
        <v>322</v>
      </c>
      <c r="E5641" s="182" t="s">
        <v>323</v>
      </c>
      <c r="F5641" s="182" t="s">
        <v>323</v>
      </c>
    </row>
    <row r="5642" spans="1:6" x14ac:dyDescent="0.25">
      <c r="A5642" s="182">
        <v>40001076</v>
      </c>
      <c r="B5642" s="182" t="s">
        <v>5647</v>
      </c>
      <c r="C5642" s="182" t="s">
        <v>224</v>
      </c>
      <c r="D5642" s="182" t="s">
        <v>228</v>
      </c>
      <c r="E5642" s="182" t="s">
        <v>229</v>
      </c>
      <c r="F5642" s="182" t="s">
        <v>229</v>
      </c>
    </row>
    <row r="5643" spans="1:6" x14ac:dyDescent="0.25">
      <c r="A5643" s="182">
        <v>40420230</v>
      </c>
      <c r="B5643" s="182" t="s">
        <v>5648</v>
      </c>
      <c r="C5643" s="182" t="s">
        <v>231</v>
      </c>
      <c r="D5643" s="182" t="s">
        <v>232</v>
      </c>
      <c r="E5643" s="182" t="s">
        <v>233</v>
      </c>
      <c r="F5643" s="182" t="s">
        <v>233</v>
      </c>
    </row>
    <row r="5644" spans="1:6" x14ac:dyDescent="0.25">
      <c r="A5644" s="182">
        <v>40008182</v>
      </c>
      <c r="B5644" s="182" t="s">
        <v>5649</v>
      </c>
      <c r="C5644" s="182" t="s">
        <v>224</v>
      </c>
      <c r="D5644" s="182" t="s">
        <v>392</v>
      </c>
      <c r="E5644" s="182" t="s">
        <v>393</v>
      </c>
      <c r="F5644" s="182" t="s">
        <v>393</v>
      </c>
    </row>
    <row r="5645" spans="1:6" x14ac:dyDescent="0.25">
      <c r="A5645" s="182">
        <v>40008960</v>
      </c>
      <c r="B5645" s="182" t="s">
        <v>5650</v>
      </c>
      <c r="C5645" s="182" t="s">
        <v>224</v>
      </c>
      <c r="D5645" s="182" t="s">
        <v>368</v>
      </c>
      <c r="E5645" s="182" t="s">
        <v>369</v>
      </c>
      <c r="F5645" s="182" t="s">
        <v>369</v>
      </c>
    </row>
    <row r="5646" spans="1:6" x14ac:dyDescent="0.25">
      <c r="A5646" s="182">
        <v>40001919</v>
      </c>
      <c r="B5646" s="182" t="s">
        <v>5651</v>
      </c>
      <c r="C5646" s="182" t="s">
        <v>224</v>
      </c>
      <c r="D5646" s="182" t="s">
        <v>249</v>
      </c>
      <c r="E5646" s="182" t="s">
        <v>250</v>
      </c>
      <c r="F5646" s="182" t="s">
        <v>250</v>
      </c>
    </row>
    <row r="5647" spans="1:6" x14ac:dyDescent="0.25">
      <c r="A5647" s="182">
        <v>40420727</v>
      </c>
      <c r="B5647" s="182" t="s">
        <v>5652</v>
      </c>
      <c r="C5647" s="182" t="s">
        <v>231</v>
      </c>
      <c r="D5647" s="182" t="s">
        <v>285</v>
      </c>
      <c r="E5647" s="182" t="s">
        <v>286</v>
      </c>
      <c r="F5647" s="182" t="s">
        <v>286</v>
      </c>
    </row>
    <row r="5648" spans="1:6" x14ac:dyDescent="0.25">
      <c r="A5648" s="182">
        <v>40000632</v>
      </c>
      <c r="B5648" s="182" t="s">
        <v>5653</v>
      </c>
      <c r="C5648" s="182" t="s">
        <v>224</v>
      </c>
      <c r="D5648" s="182" t="s">
        <v>277</v>
      </c>
      <c r="E5648" s="182" t="s">
        <v>278</v>
      </c>
      <c r="F5648" s="182" t="s">
        <v>278</v>
      </c>
    </row>
    <row r="5649" spans="1:6" x14ac:dyDescent="0.25">
      <c r="A5649" s="182">
        <v>40003712</v>
      </c>
      <c r="B5649" s="182" t="s">
        <v>5654</v>
      </c>
      <c r="C5649" s="182" t="s">
        <v>224</v>
      </c>
      <c r="D5649" s="182" t="s">
        <v>252</v>
      </c>
      <c r="E5649" s="182" t="s">
        <v>253</v>
      </c>
      <c r="F5649" s="182" t="s">
        <v>253</v>
      </c>
    </row>
    <row r="5650" spans="1:6" x14ac:dyDescent="0.25">
      <c r="A5650" s="182">
        <v>40007453</v>
      </c>
      <c r="B5650" s="182" t="s">
        <v>5655</v>
      </c>
      <c r="C5650" s="182" t="s">
        <v>224</v>
      </c>
      <c r="D5650" s="182" t="s">
        <v>376</v>
      </c>
      <c r="E5650" s="182" t="s">
        <v>377</v>
      </c>
      <c r="F5650" s="182" t="s">
        <v>377</v>
      </c>
    </row>
    <row r="5651" spans="1:6" x14ac:dyDescent="0.25">
      <c r="A5651" s="182">
        <v>40006871</v>
      </c>
      <c r="B5651" s="182" t="s">
        <v>5656</v>
      </c>
      <c r="C5651" s="182" t="s">
        <v>224</v>
      </c>
      <c r="D5651" s="182" t="s">
        <v>225</v>
      </c>
      <c r="E5651" s="182" t="s">
        <v>226</v>
      </c>
      <c r="F5651" s="182" t="s">
        <v>226</v>
      </c>
    </row>
    <row r="5652" spans="1:6" x14ac:dyDescent="0.25">
      <c r="A5652" s="182">
        <v>40003965</v>
      </c>
      <c r="B5652" s="182" t="s">
        <v>5656</v>
      </c>
      <c r="C5652" s="182" t="s">
        <v>224</v>
      </c>
      <c r="D5652" s="182" t="s">
        <v>249</v>
      </c>
      <c r="E5652" s="182" t="s">
        <v>250</v>
      </c>
      <c r="F5652" s="182" t="s">
        <v>250</v>
      </c>
    </row>
    <row r="5653" spans="1:6" x14ac:dyDescent="0.25">
      <c r="A5653" s="182">
        <v>40421069</v>
      </c>
      <c r="B5653" s="182" t="s">
        <v>5657</v>
      </c>
      <c r="C5653" s="182" t="s">
        <v>231</v>
      </c>
      <c r="D5653" s="182" t="s">
        <v>232</v>
      </c>
      <c r="E5653" s="182" t="s">
        <v>233</v>
      </c>
      <c r="F5653" s="182" t="s">
        <v>233</v>
      </c>
    </row>
    <row r="5654" spans="1:6" x14ac:dyDescent="0.25">
      <c r="A5654" s="182">
        <v>40004290</v>
      </c>
      <c r="B5654" s="182" t="s">
        <v>5658</v>
      </c>
      <c r="C5654" s="182" t="s">
        <v>224</v>
      </c>
      <c r="D5654" s="182" t="s">
        <v>265</v>
      </c>
      <c r="E5654" s="182" t="s">
        <v>266</v>
      </c>
      <c r="F5654" s="182" t="s">
        <v>266</v>
      </c>
    </row>
    <row r="5655" spans="1:6" x14ac:dyDescent="0.25">
      <c r="A5655" s="182">
        <v>40005833</v>
      </c>
      <c r="B5655" s="182" t="s">
        <v>5659</v>
      </c>
      <c r="C5655" s="182" t="s">
        <v>224</v>
      </c>
      <c r="D5655" s="182" t="s">
        <v>309</v>
      </c>
      <c r="E5655" s="182" t="s">
        <v>310</v>
      </c>
      <c r="F5655" s="182" t="s">
        <v>310</v>
      </c>
    </row>
    <row r="5656" spans="1:6" x14ac:dyDescent="0.25">
      <c r="A5656" s="182">
        <v>40002793</v>
      </c>
      <c r="B5656" s="182" t="s">
        <v>5660</v>
      </c>
      <c r="C5656" s="182" t="s">
        <v>224</v>
      </c>
      <c r="D5656" s="182" t="s">
        <v>333</v>
      </c>
      <c r="E5656" s="182" t="s">
        <v>334</v>
      </c>
      <c r="F5656" s="182" t="s">
        <v>334</v>
      </c>
    </row>
    <row r="5657" spans="1:6" x14ac:dyDescent="0.25">
      <c r="A5657" s="182">
        <v>40009133</v>
      </c>
      <c r="B5657" s="182" t="s">
        <v>5661</v>
      </c>
      <c r="C5657" s="182" t="s">
        <v>224</v>
      </c>
      <c r="D5657" s="182" t="s">
        <v>249</v>
      </c>
      <c r="E5657" s="182" t="s">
        <v>250</v>
      </c>
      <c r="F5657" s="182" t="s">
        <v>250</v>
      </c>
    </row>
    <row r="5658" spans="1:6" x14ac:dyDescent="0.25">
      <c r="A5658" s="182">
        <v>40006854</v>
      </c>
      <c r="B5658" s="182" t="s">
        <v>5662</v>
      </c>
      <c r="C5658" s="182" t="s">
        <v>224</v>
      </c>
      <c r="D5658" s="182" t="s">
        <v>249</v>
      </c>
      <c r="E5658" s="182" t="s">
        <v>250</v>
      </c>
      <c r="F5658" s="182" t="s">
        <v>250</v>
      </c>
    </row>
    <row r="5659" spans="1:6" x14ac:dyDescent="0.25">
      <c r="A5659" s="182">
        <v>40007667</v>
      </c>
      <c r="B5659" s="182" t="s">
        <v>5663</v>
      </c>
      <c r="C5659" s="182" t="s">
        <v>224</v>
      </c>
      <c r="D5659" s="182" t="s">
        <v>225</v>
      </c>
      <c r="E5659" s="182" t="s">
        <v>226</v>
      </c>
      <c r="F5659" s="182" t="s">
        <v>226</v>
      </c>
    </row>
    <row r="5660" spans="1:6" x14ac:dyDescent="0.25">
      <c r="A5660" s="182">
        <v>40003410</v>
      </c>
      <c r="B5660" s="182" t="s">
        <v>5664</v>
      </c>
      <c r="C5660" s="182" t="s">
        <v>224</v>
      </c>
      <c r="D5660" s="182" t="s">
        <v>279</v>
      </c>
      <c r="E5660" s="182" t="s">
        <v>280</v>
      </c>
      <c r="F5660" s="182" t="s">
        <v>280</v>
      </c>
    </row>
    <row r="5661" spans="1:6" x14ac:dyDescent="0.25">
      <c r="A5661" s="182">
        <v>40005662</v>
      </c>
      <c r="B5661" s="182" t="s">
        <v>5665</v>
      </c>
      <c r="C5661" s="182" t="s">
        <v>224</v>
      </c>
      <c r="D5661" s="182" t="s">
        <v>277</v>
      </c>
      <c r="E5661" s="182" t="s">
        <v>278</v>
      </c>
      <c r="F5661" s="182" t="s">
        <v>278</v>
      </c>
    </row>
    <row r="5662" spans="1:6" x14ac:dyDescent="0.25">
      <c r="A5662" s="182">
        <v>40007255</v>
      </c>
      <c r="B5662" s="182" t="s">
        <v>5666</v>
      </c>
      <c r="C5662" s="182" t="s">
        <v>224</v>
      </c>
      <c r="D5662" s="182" t="s">
        <v>271</v>
      </c>
      <c r="E5662" s="182" t="s">
        <v>272</v>
      </c>
      <c r="F5662" s="182" t="s">
        <v>272</v>
      </c>
    </row>
    <row r="5663" spans="1:6" x14ac:dyDescent="0.25">
      <c r="A5663" s="182">
        <v>40003212</v>
      </c>
      <c r="B5663" s="182" t="s">
        <v>5667</v>
      </c>
      <c r="C5663" s="182" t="s">
        <v>224</v>
      </c>
      <c r="D5663" s="182" t="s">
        <v>228</v>
      </c>
      <c r="E5663" s="182" t="s">
        <v>229</v>
      </c>
      <c r="F5663" s="182" t="s">
        <v>229</v>
      </c>
    </row>
    <row r="5664" spans="1:6" x14ac:dyDescent="0.25">
      <c r="A5664" s="182">
        <v>40002632</v>
      </c>
      <c r="B5664" s="182" t="s">
        <v>5668</v>
      </c>
      <c r="C5664" s="182" t="s">
        <v>224</v>
      </c>
      <c r="D5664" s="182" t="s">
        <v>322</v>
      </c>
      <c r="E5664" s="182" t="s">
        <v>323</v>
      </c>
      <c r="F5664" s="182" t="s">
        <v>323</v>
      </c>
    </row>
    <row r="5665" spans="1:6" x14ac:dyDescent="0.25">
      <c r="A5665" s="182">
        <v>40006768</v>
      </c>
      <c r="B5665" s="182" t="s">
        <v>5669</v>
      </c>
      <c r="C5665" s="182" t="s">
        <v>224</v>
      </c>
      <c r="D5665" s="182" t="s">
        <v>228</v>
      </c>
      <c r="E5665" s="182" t="s">
        <v>229</v>
      </c>
      <c r="F5665" s="182" t="s">
        <v>229</v>
      </c>
    </row>
    <row r="5666" spans="1:6" x14ac:dyDescent="0.25">
      <c r="A5666" s="182">
        <v>40009386</v>
      </c>
      <c r="B5666" s="182" t="s">
        <v>5670</v>
      </c>
      <c r="C5666" s="182" t="s">
        <v>224</v>
      </c>
      <c r="D5666" s="182" t="s">
        <v>404</v>
      </c>
      <c r="E5666" s="182" t="s">
        <v>405</v>
      </c>
      <c r="F5666" s="182" t="s">
        <v>405</v>
      </c>
    </row>
    <row r="5667" spans="1:6" x14ac:dyDescent="0.25">
      <c r="A5667" s="182">
        <v>40005127</v>
      </c>
      <c r="B5667" s="182" t="s">
        <v>5671</v>
      </c>
      <c r="C5667" s="182" t="s">
        <v>224</v>
      </c>
      <c r="D5667" s="182" t="s">
        <v>322</v>
      </c>
      <c r="E5667" s="182" t="s">
        <v>323</v>
      </c>
      <c r="F5667" s="182" t="s">
        <v>323</v>
      </c>
    </row>
    <row r="5668" spans="1:6" x14ac:dyDescent="0.25">
      <c r="A5668" s="182">
        <v>40007694</v>
      </c>
      <c r="B5668" s="182" t="s">
        <v>5672</v>
      </c>
      <c r="C5668" s="182" t="s">
        <v>224</v>
      </c>
      <c r="D5668" s="182" t="s">
        <v>322</v>
      </c>
      <c r="E5668" s="182" t="s">
        <v>323</v>
      </c>
      <c r="F5668" s="182" t="s">
        <v>323</v>
      </c>
    </row>
    <row r="5669" spans="1:6" x14ac:dyDescent="0.25">
      <c r="A5669" s="182">
        <v>40002812</v>
      </c>
      <c r="B5669" s="182" t="s">
        <v>5673</v>
      </c>
      <c r="C5669" s="182" t="s">
        <v>224</v>
      </c>
      <c r="D5669" s="182" t="s">
        <v>249</v>
      </c>
      <c r="E5669" s="182" t="s">
        <v>250</v>
      </c>
      <c r="F5669" s="182" t="s">
        <v>250</v>
      </c>
    </row>
    <row r="5670" spans="1:6" x14ac:dyDescent="0.25">
      <c r="A5670" s="182">
        <v>40007794</v>
      </c>
      <c r="B5670" s="182" t="s">
        <v>5674</v>
      </c>
      <c r="C5670" s="182" t="s">
        <v>224</v>
      </c>
      <c r="D5670" s="182" t="s">
        <v>306</v>
      </c>
      <c r="E5670" s="182" t="s">
        <v>307</v>
      </c>
      <c r="F5670" s="182" t="s">
        <v>307</v>
      </c>
    </row>
    <row r="5671" spans="1:6" x14ac:dyDescent="0.25">
      <c r="A5671" s="182">
        <v>40005091</v>
      </c>
      <c r="B5671" s="182" t="s">
        <v>5675</v>
      </c>
      <c r="C5671" s="182" t="s">
        <v>224</v>
      </c>
      <c r="D5671" s="182" t="s">
        <v>277</v>
      </c>
      <c r="E5671" s="182" t="s">
        <v>278</v>
      </c>
      <c r="F5671" s="182" t="s">
        <v>278</v>
      </c>
    </row>
    <row r="5672" spans="1:6" x14ac:dyDescent="0.25">
      <c r="A5672" s="182">
        <v>40001009</v>
      </c>
      <c r="B5672" s="182" t="s">
        <v>5676</v>
      </c>
      <c r="C5672" s="182" t="s">
        <v>224</v>
      </c>
      <c r="D5672" s="182" t="s">
        <v>265</v>
      </c>
      <c r="E5672" s="182" t="s">
        <v>266</v>
      </c>
      <c r="F5672" s="182" t="s">
        <v>266</v>
      </c>
    </row>
    <row r="5673" spans="1:6" x14ac:dyDescent="0.25">
      <c r="A5673" s="182">
        <v>40005602</v>
      </c>
      <c r="B5673" s="182" t="s">
        <v>5677</v>
      </c>
      <c r="C5673" s="182" t="s">
        <v>224</v>
      </c>
      <c r="D5673" s="182" t="s">
        <v>363</v>
      </c>
      <c r="E5673" s="182" t="s">
        <v>364</v>
      </c>
      <c r="F5673" s="182" t="s">
        <v>364</v>
      </c>
    </row>
    <row r="5674" spans="1:6" x14ac:dyDescent="0.25">
      <c r="A5674" s="182">
        <v>40009120</v>
      </c>
      <c r="B5674" s="182" t="s">
        <v>5678</v>
      </c>
      <c r="C5674" s="182" t="s">
        <v>224</v>
      </c>
      <c r="D5674" s="182" t="s">
        <v>277</v>
      </c>
      <c r="E5674" s="182" t="s">
        <v>278</v>
      </c>
      <c r="F5674" s="182" t="s">
        <v>278</v>
      </c>
    </row>
    <row r="5675" spans="1:6" x14ac:dyDescent="0.25">
      <c r="A5675" s="182">
        <v>40420931</v>
      </c>
      <c r="B5675" s="182" t="s">
        <v>5679</v>
      </c>
      <c r="C5675" s="182" t="s">
        <v>231</v>
      </c>
      <c r="D5675" s="182" t="s">
        <v>236</v>
      </c>
      <c r="E5675" s="182" t="s">
        <v>237</v>
      </c>
      <c r="F5675" s="182" t="s">
        <v>237</v>
      </c>
    </row>
    <row r="5676" spans="1:6" x14ac:dyDescent="0.25">
      <c r="A5676" s="182">
        <v>40420175</v>
      </c>
      <c r="B5676" s="182" t="s">
        <v>5680</v>
      </c>
      <c r="C5676" s="182" t="s">
        <v>231</v>
      </c>
      <c r="D5676" s="182" t="s">
        <v>232</v>
      </c>
      <c r="E5676" s="182" t="s">
        <v>233</v>
      </c>
      <c r="F5676" s="182" t="s">
        <v>233</v>
      </c>
    </row>
    <row r="5677" spans="1:6" x14ac:dyDescent="0.25">
      <c r="A5677" s="182">
        <v>40004159</v>
      </c>
      <c r="B5677" s="182" t="s">
        <v>5681</v>
      </c>
      <c r="C5677" s="182" t="s">
        <v>224</v>
      </c>
      <c r="D5677" s="182" t="s">
        <v>309</v>
      </c>
      <c r="E5677" s="182" t="s">
        <v>310</v>
      </c>
      <c r="F5677" s="182" t="s">
        <v>310</v>
      </c>
    </row>
    <row r="5678" spans="1:6" x14ac:dyDescent="0.25">
      <c r="A5678" s="182">
        <v>40003026</v>
      </c>
      <c r="B5678" s="182" t="s">
        <v>5682</v>
      </c>
      <c r="C5678" s="182" t="s">
        <v>224</v>
      </c>
      <c r="D5678" s="182" t="s">
        <v>309</v>
      </c>
      <c r="E5678" s="182" t="s">
        <v>310</v>
      </c>
      <c r="F5678" s="182" t="s">
        <v>310</v>
      </c>
    </row>
    <row r="5679" spans="1:6" x14ac:dyDescent="0.25">
      <c r="A5679" s="182">
        <v>40008954</v>
      </c>
      <c r="B5679" s="182" t="s">
        <v>5683</v>
      </c>
      <c r="C5679" s="182" t="s">
        <v>224</v>
      </c>
      <c r="D5679" s="182" t="s">
        <v>249</v>
      </c>
      <c r="E5679" s="182" t="s">
        <v>250</v>
      </c>
      <c r="F5679" s="182" t="s">
        <v>250</v>
      </c>
    </row>
    <row r="5680" spans="1:6" x14ac:dyDescent="0.25">
      <c r="A5680" s="182">
        <v>40007063</v>
      </c>
      <c r="B5680" s="182" t="s">
        <v>5684</v>
      </c>
      <c r="C5680" s="182" t="s">
        <v>224</v>
      </c>
      <c r="D5680" s="182" t="s">
        <v>306</v>
      </c>
      <c r="E5680" s="182" t="s">
        <v>307</v>
      </c>
      <c r="F5680" s="182" t="s">
        <v>307</v>
      </c>
    </row>
    <row r="5681" spans="1:6" x14ac:dyDescent="0.25">
      <c r="A5681" s="182">
        <v>40008743</v>
      </c>
      <c r="B5681" s="182" t="s">
        <v>5685</v>
      </c>
      <c r="C5681" s="182" t="s">
        <v>224</v>
      </c>
      <c r="D5681" s="182" t="s">
        <v>249</v>
      </c>
      <c r="E5681" s="182" t="s">
        <v>250</v>
      </c>
      <c r="F5681" s="182" t="s">
        <v>250</v>
      </c>
    </row>
    <row r="5682" spans="1:6" x14ac:dyDescent="0.25">
      <c r="A5682" s="182">
        <v>40008121</v>
      </c>
      <c r="B5682" s="182" t="s">
        <v>5686</v>
      </c>
      <c r="C5682" s="182" t="s">
        <v>224</v>
      </c>
      <c r="D5682" s="182" t="s">
        <v>306</v>
      </c>
      <c r="E5682" s="182" t="s">
        <v>307</v>
      </c>
      <c r="F5682" s="182" t="s">
        <v>307</v>
      </c>
    </row>
    <row r="5683" spans="1:6" x14ac:dyDescent="0.25">
      <c r="A5683" s="182">
        <v>40008011</v>
      </c>
      <c r="B5683" s="182" t="s">
        <v>5687</v>
      </c>
      <c r="C5683" s="182" t="s">
        <v>231</v>
      </c>
      <c r="D5683" s="182" t="s">
        <v>236</v>
      </c>
      <c r="E5683" s="182" t="s">
        <v>237</v>
      </c>
      <c r="F5683" s="182" t="s">
        <v>237</v>
      </c>
    </row>
    <row r="5684" spans="1:6" x14ac:dyDescent="0.25">
      <c r="A5684" s="182">
        <v>40004182</v>
      </c>
      <c r="B5684" s="182" t="s">
        <v>5688</v>
      </c>
      <c r="C5684" s="182" t="s">
        <v>224</v>
      </c>
      <c r="D5684" s="182" t="s">
        <v>265</v>
      </c>
      <c r="E5684" s="182" t="s">
        <v>266</v>
      </c>
      <c r="F5684" s="182" t="s">
        <v>266</v>
      </c>
    </row>
    <row r="5685" spans="1:6" x14ac:dyDescent="0.25">
      <c r="A5685" s="182">
        <v>40420319</v>
      </c>
      <c r="B5685" s="182" t="s">
        <v>5689</v>
      </c>
      <c r="C5685" s="182" t="s">
        <v>231</v>
      </c>
      <c r="D5685" s="182" t="s">
        <v>232</v>
      </c>
      <c r="E5685" s="182" t="s">
        <v>233</v>
      </c>
      <c r="F5685" s="182" t="s">
        <v>233</v>
      </c>
    </row>
    <row r="5686" spans="1:6" x14ac:dyDescent="0.25">
      <c r="A5686" s="182">
        <v>40009483</v>
      </c>
      <c r="B5686" s="182" t="s">
        <v>5690</v>
      </c>
      <c r="C5686" s="182" t="s">
        <v>224</v>
      </c>
      <c r="D5686" s="182" t="s">
        <v>271</v>
      </c>
      <c r="E5686" s="182" t="s">
        <v>272</v>
      </c>
      <c r="F5686" s="182" t="s">
        <v>272</v>
      </c>
    </row>
    <row r="5687" spans="1:6" x14ac:dyDescent="0.25">
      <c r="A5687" s="182">
        <v>40002148</v>
      </c>
      <c r="B5687" s="182" t="s">
        <v>5691</v>
      </c>
      <c r="C5687" s="182" t="s">
        <v>224</v>
      </c>
      <c r="D5687" s="182" t="s">
        <v>342</v>
      </c>
      <c r="E5687" s="182" t="s">
        <v>343</v>
      </c>
      <c r="F5687" s="182" t="s">
        <v>343</v>
      </c>
    </row>
    <row r="5688" spans="1:6" x14ac:dyDescent="0.25">
      <c r="A5688" s="182">
        <v>40420836</v>
      </c>
      <c r="B5688" s="182" t="s">
        <v>5692</v>
      </c>
      <c r="C5688" s="182" t="s">
        <v>231</v>
      </c>
      <c r="D5688" s="182" t="s">
        <v>242</v>
      </c>
      <c r="E5688" s="182" t="s">
        <v>243</v>
      </c>
      <c r="F5688" s="182" t="s">
        <v>243</v>
      </c>
    </row>
    <row r="5689" spans="1:6" x14ac:dyDescent="0.25">
      <c r="A5689" s="182">
        <v>40005898</v>
      </c>
      <c r="B5689" s="182" t="s">
        <v>5693</v>
      </c>
      <c r="C5689" s="182" t="s">
        <v>224</v>
      </c>
      <c r="D5689" s="182" t="s">
        <v>306</v>
      </c>
      <c r="E5689" s="182" t="s">
        <v>307</v>
      </c>
      <c r="F5689" s="182" t="s">
        <v>307</v>
      </c>
    </row>
    <row r="5690" spans="1:6" x14ac:dyDescent="0.25">
      <c r="A5690" s="182">
        <v>40421350</v>
      </c>
      <c r="B5690" s="182" t="s">
        <v>5694</v>
      </c>
      <c r="C5690" s="182" t="s">
        <v>231</v>
      </c>
      <c r="D5690" s="182" t="s">
        <v>285</v>
      </c>
      <c r="E5690" s="182" t="s">
        <v>286</v>
      </c>
      <c r="F5690" s="182" t="s">
        <v>286</v>
      </c>
    </row>
    <row r="5691" spans="1:6" x14ac:dyDescent="0.25">
      <c r="A5691" s="182">
        <v>40420801</v>
      </c>
      <c r="B5691" s="182" t="s">
        <v>5695</v>
      </c>
      <c r="C5691" s="182" t="s">
        <v>231</v>
      </c>
      <c r="D5691" s="182" t="s">
        <v>236</v>
      </c>
      <c r="E5691" s="182" t="s">
        <v>237</v>
      </c>
      <c r="F5691" s="182" t="s">
        <v>237</v>
      </c>
    </row>
    <row r="5692" spans="1:6" x14ac:dyDescent="0.25">
      <c r="A5692" s="182">
        <v>40001584</v>
      </c>
      <c r="B5692" s="182" t="s">
        <v>5696</v>
      </c>
      <c r="C5692" s="182" t="s">
        <v>224</v>
      </c>
      <c r="D5692" s="182" t="s">
        <v>277</v>
      </c>
      <c r="E5692" s="182" t="s">
        <v>278</v>
      </c>
      <c r="F5692" s="182" t="s">
        <v>278</v>
      </c>
    </row>
    <row r="5693" spans="1:6" x14ac:dyDescent="0.25">
      <c r="A5693" s="182">
        <v>40004603</v>
      </c>
      <c r="B5693" s="182" t="s">
        <v>5697</v>
      </c>
      <c r="C5693" s="182" t="s">
        <v>224</v>
      </c>
      <c r="D5693" s="182" t="s">
        <v>277</v>
      </c>
      <c r="E5693" s="182" t="s">
        <v>278</v>
      </c>
      <c r="F5693" s="182" t="s">
        <v>278</v>
      </c>
    </row>
    <row r="5694" spans="1:6" x14ac:dyDescent="0.25">
      <c r="A5694" s="182">
        <v>40002699</v>
      </c>
      <c r="B5694" s="182" t="s">
        <v>5698</v>
      </c>
      <c r="C5694" s="182" t="s">
        <v>224</v>
      </c>
      <c r="D5694" s="182" t="s">
        <v>322</v>
      </c>
      <c r="E5694" s="182" t="s">
        <v>323</v>
      </c>
      <c r="F5694" s="182" t="s">
        <v>323</v>
      </c>
    </row>
    <row r="5695" spans="1:6" x14ac:dyDescent="0.25">
      <c r="A5695" s="182">
        <v>40420455</v>
      </c>
      <c r="B5695" s="182" t="s">
        <v>5699</v>
      </c>
      <c r="C5695" s="182" t="s">
        <v>231</v>
      </c>
      <c r="D5695" s="182" t="s">
        <v>338</v>
      </c>
      <c r="E5695" s="182" t="s">
        <v>339</v>
      </c>
      <c r="F5695" s="182" t="s">
        <v>339</v>
      </c>
    </row>
    <row r="5696" spans="1:6" x14ac:dyDescent="0.25">
      <c r="A5696" s="182">
        <v>40003458</v>
      </c>
      <c r="B5696" s="182" t="s">
        <v>5700</v>
      </c>
      <c r="C5696" s="182" t="s">
        <v>224</v>
      </c>
      <c r="D5696" s="182" t="s">
        <v>404</v>
      </c>
      <c r="E5696" s="182" t="s">
        <v>405</v>
      </c>
      <c r="F5696" s="182" t="s">
        <v>405</v>
      </c>
    </row>
    <row r="5697" spans="1:6" x14ac:dyDescent="0.25">
      <c r="A5697" s="182">
        <v>40421394</v>
      </c>
      <c r="B5697" s="182" t="s">
        <v>5701</v>
      </c>
      <c r="C5697" s="182" t="s">
        <v>231</v>
      </c>
      <c r="D5697" s="182" t="s">
        <v>232</v>
      </c>
      <c r="E5697" s="182" t="s">
        <v>233</v>
      </c>
      <c r="F5697" s="182" t="s">
        <v>233</v>
      </c>
    </row>
    <row r="5698" spans="1:6" x14ac:dyDescent="0.25">
      <c r="A5698" s="182">
        <v>40008339</v>
      </c>
      <c r="B5698" s="182" t="s">
        <v>5702</v>
      </c>
      <c r="C5698" s="182" t="s">
        <v>224</v>
      </c>
      <c r="D5698" s="182" t="s">
        <v>277</v>
      </c>
      <c r="E5698" s="182" t="s">
        <v>278</v>
      </c>
      <c r="F5698" s="182" t="s">
        <v>278</v>
      </c>
    </row>
    <row r="5699" spans="1:6" x14ac:dyDescent="0.25">
      <c r="A5699" s="182">
        <v>40002831</v>
      </c>
      <c r="B5699" s="182" t="s">
        <v>5703</v>
      </c>
      <c r="C5699" s="182" t="s">
        <v>224</v>
      </c>
      <c r="D5699" s="182" t="s">
        <v>322</v>
      </c>
      <c r="E5699" s="182" t="s">
        <v>323</v>
      </c>
      <c r="F5699" s="182" t="s">
        <v>323</v>
      </c>
    </row>
    <row r="5700" spans="1:6" x14ac:dyDescent="0.25">
      <c r="A5700" s="182">
        <v>40008628</v>
      </c>
      <c r="B5700" s="182" t="s">
        <v>5704</v>
      </c>
      <c r="C5700" s="182" t="s">
        <v>224</v>
      </c>
      <c r="D5700" s="182" t="s">
        <v>277</v>
      </c>
      <c r="E5700" s="182" t="s">
        <v>278</v>
      </c>
      <c r="F5700" s="182" t="s">
        <v>278</v>
      </c>
    </row>
    <row r="5701" spans="1:6" x14ac:dyDescent="0.25">
      <c r="A5701" s="182">
        <v>40005372</v>
      </c>
      <c r="B5701" s="182" t="s">
        <v>5705</v>
      </c>
      <c r="C5701" s="182" t="s">
        <v>224</v>
      </c>
      <c r="D5701" s="182" t="s">
        <v>404</v>
      </c>
      <c r="E5701" s="182" t="s">
        <v>405</v>
      </c>
      <c r="F5701" s="182" t="s">
        <v>405</v>
      </c>
    </row>
    <row r="5702" spans="1:6" x14ac:dyDescent="0.25">
      <c r="A5702" s="182">
        <v>40005021</v>
      </c>
      <c r="B5702" s="182" t="s">
        <v>5705</v>
      </c>
      <c r="C5702" s="182" t="s">
        <v>224</v>
      </c>
      <c r="D5702" s="182" t="s">
        <v>265</v>
      </c>
      <c r="E5702" s="182" t="s">
        <v>266</v>
      </c>
      <c r="F5702" s="182" t="s">
        <v>266</v>
      </c>
    </row>
    <row r="5703" spans="1:6" x14ac:dyDescent="0.25">
      <c r="A5703" s="182">
        <v>40002654</v>
      </c>
      <c r="B5703" s="182" t="s">
        <v>5706</v>
      </c>
      <c r="C5703" s="182" t="s">
        <v>224</v>
      </c>
      <c r="D5703" s="182" t="s">
        <v>252</v>
      </c>
      <c r="E5703" s="182" t="s">
        <v>253</v>
      </c>
      <c r="F5703" s="182" t="s">
        <v>253</v>
      </c>
    </row>
    <row r="5704" spans="1:6" x14ac:dyDescent="0.25">
      <c r="A5704" s="182">
        <v>40421298</v>
      </c>
      <c r="B5704" s="182" t="s">
        <v>5707</v>
      </c>
      <c r="C5704" s="182" t="s">
        <v>224</v>
      </c>
      <c r="D5704" s="182" t="s">
        <v>485</v>
      </c>
      <c r="E5704" s="182" t="s">
        <v>486</v>
      </c>
      <c r="F5704" s="182" t="s">
        <v>486</v>
      </c>
    </row>
    <row r="5705" spans="1:6" x14ac:dyDescent="0.25">
      <c r="A5705" s="182">
        <v>40006262</v>
      </c>
      <c r="B5705" s="182" t="s">
        <v>5708</v>
      </c>
      <c r="C5705" s="182" t="s">
        <v>224</v>
      </c>
      <c r="D5705" s="182" t="s">
        <v>322</v>
      </c>
      <c r="E5705" s="182" t="s">
        <v>323</v>
      </c>
      <c r="F5705" s="182" t="s">
        <v>323</v>
      </c>
    </row>
    <row r="5706" spans="1:6" x14ac:dyDescent="0.25">
      <c r="A5706" s="182">
        <v>40008196</v>
      </c>
      <c r="B5706" s="182" t="s">
        <v>5709</v>
      </c>
      <c r="C5706" s="182" t="s">
        <v>224</v>
      </c>
      <c r="D5706" s="182" t="s">
        <v>277</v>
      </c>
      <c r="E5706" s="182" t="s">
        <v>278</v>
      </c>
      <c r="F5706" s="182" t="s">
        <v>278</v>
      </c>
    </row>
    <row r="5707" spans="1:6" x14ac:dyDescent="0.25">
      <c r="A5707" s="182">
        <v>40424378</v>
      </c>
      <c r="B5707" s="182" t="s">
        <v>5710</v>
      </c>
      <c r="C5707" s="182" t="s">
        <v>231</v>
      </c>
      <c r="D5707" s="182" t="s">
        <v>285</v>
      </c>
      <c r="E5707" s="182" t="s">
        <v>286</v>
      </c>
      <c r="F5707" s="182" t="s">
        <v>286</v>
      </c>
    </row>
    <row r="5708" spans="1:6" x14ac:dyDescent="0.25">
      <c r="A5708" s="182">
        <v>40420617</v>
      </c>
      <c r="B5708" s="182" t="s">
        <v>5711</v>
      </c>
      <c r="C5708" s="182" t="s">
        <v>231</v>
      </c>
      <c r="D5708" s="182" t="s">
        <v>232</v>
      </c>
      <c r="E5708" s="182" t="s">
        <v>233</v>
      </c>
      <c r="F5708" s="182" t="s">
        <v>233</v>
      </c>
    </row>
    <row r="5709" spans="1:6" x14ac:dyDescent="0.25">
      <c r="A5709" s="182">
        <v>40002643</v>
      </c>
      <c r="B5709" s="182" t="s">
        <v>5712</v>
      </c>
      <c r="C5709" s="182" t="s">
        <v>224</v>
      </c>
      <c r="D5709" s="182" t="s">
        <v>363</v>
      </c>
      <c r="E5709" s="182" t="s">
        <v>364</v>
      </c>
      <c r="F5709" s="182" t="s">
        <v>364</v>
      </c>
    </row>
    <row r="5710" spans="1:6" x14ac:dyDescent="0.25">
      <c r="A5710" s="182">
        <v>40420802</v>
      </c>
      <c r="B5710" s="182" t="s">
        <v>5713</v>
      </c>
      <c r="C5710" s="182" t="s">
        <v>231</v>
      </c>
      <c r="D5710" s="182" t="s">
        <v>232</v>
      </c>
      <c r="E5710" s="182" t="s">
        <v>233</v>
      </c>
      <c r="F5710" s="182" t="s">
        <v>233</v>
      </c>
    </row>
    <row r="5711" spans="1:6" x14ac:dyDescent="0.25">
      <c r="A5711" s="182">
        <v>40003747</v>
      </c>
      <c r="B5711" s="182" t="s">
        <v>5714</v>
      </c>
      <c r="C5711" s="182" t="s">
        <v>224</v>
      </c>
      <c r="D5711" s="182" t="s">
        <v>277</v>
      </c>
      <c r="E5711" s="182" t="s">
        <v>278</v>
      </c>
      <c r="F5711" s="182" t="s">
        <v>278</v>
      </c>
    </row>
    <row r="5712" spans="1:6" x14ac:dyDescent="0.25">
      <c r="A5712" s="182">
        <v>40001536</v>
      </c>
      <c r="B5712" s="182" t="s">
        <v>5715</v>
      </c>
      <c r="C5712" s="182" t="s">
        <v>224</v>
      </c>
      <c r="D5712" s="182" t="s">
        <v>277</v>
      </c>
      <c r="E5712" s="182" t="s">
        <v>278</v>
      </c>
      <c r="F5712" s="182" t="s">
        <v>278</v>
      </c>
    </row>
    <row r="5713" spans="1:6" x14ac:dyDescent="0.25">
      <c r="A5713" s="182">
        <v>40001829</v>
      </c>
      <c r="B5713" s="182" t="s">
        <v>5716</v>
      </c>
      <c r="C5713" s="182" t="s">
        <v>224</v>
      </c>
      <c r="D5713" s="182" t="s">
        <v>262</v>
      </c>
      <c r="E5713" s="182" t="s">
        <v>263</v>
      </c>
      <c r="F5713" s="182" t="s">
        <v>263</v>
      </c>
    </row>
    <row r="5714" spans="1:6" x14ac:dyDescent="0.25">
      <c r="A5714" s="182">
        <v>40000199</v>
      </c>
      <c r="B5714" s="182" t="s">
        <v>5717</v>
      </c>
      <c r="C5714" s="182" t="s">
        <v>224</v>
      </c>
      <c r="D5714" s="182" t="s">
        <v>438</v>
      </c>
      <c r="E5714" s="182" t="s">
        <v>439</v>
      </c>
      <c r="F5714" s="182" t="s">
        <v>439</v>
      </c>
    </row>
    <row r="5715" spans="1:6" x14ac:dyDescent="0.25">
      <c r="A5715" s="182">
        <v>40006396</v>
      </c>
      <c r="B5715" s="182" t="s">
        <v>5718</v>
      </c>
      <c r="C5715" s="182" t="s">
        <v>224</v>
      </c>
      <c r="D5715" s="182" t="s">
        <v>449</v>
      </c>
      <c r="E5715" s="182" t="s">
        <v>450</v>
      </c>
      <c r="F5715" s="182" t="s">
        <v>450</v>
      </c>
    </row>
    <row r="5716" spans="1:6" x14ac:dyDescent="0.25">
      <c r="A5716" s="182">
        <v>40006469</v>
      </c>
      <c r="B5716" s="182" t="s">
        <v>5719</v>
      </c>
      <c r="C5716" s="182" t="s">
        <v>224</v>
      </c>
      <c r="D5716" s="182" t="s">
        <v>271</v>
      </c>
      <c r="E5716" s="182" t="s">
        <v>272</v>
      </c>
      <c r="F5716" s="182" t="s">
        <v>272</v>
      </c>
    </row>
    <row r="5717" spans="1:6" x14ac:dyDescent="0.25">
      <c r="A5717" s="182">
        <v>40007250</v>
      </c>
      <c r="B5717" s="182" t="s">
        <v>5720</v>
      </c>
      <c r="C5717" s="182" t="s">
        <v>224</v>
      </c>
      <c r="D5717" s="182" t="s">
        <v>249</v>
      </c>
      <c r="E5717" s="182" t="s">
        <v>250</v>
      </c>
      <c r="F5717" s="182" t="s">
        <v>250</v>
      </c>
    </row>
    <row r="5718" spans="1:6" x14ac:dyDescent="0.25">
      <c r="A5718" s="182">
        <v>40000286</v>
      </c>
      <c r="B5718" s="182" t="s">
        <v>5721</v>
      </c>
      <c r="C5718" s="182" t="s">
        <v>224</v>
      </c>
      <c r="D5718" s="182" t="s">
        <v>363</v>
      </c>
      <c r="E5718" s="182" t="s">
        <v>364</v>
      </c>
      <c r="F5718" s="182" t="s">
        <v>364</v>
      </c>
    </row>
    <row r="5719" spans="1:6" x14ac:dyDescent="0.25">
      <c r="A5719" s="182">
        <v>40007028</v>
      </c>
      <c r="B5719" s="182" t="s">
        <v>5722</v>
      </c>
      <c r="C5719" s="182" t="s">
        <v>224</v>
      </c>
      <c r="D5719" s="182" t="s">
        <v>368</v>
      </c>
      <c r="E5719" s="182" t="s">
        <v>369</v>
      </c>
      <c r="F5719" s="182" t="s">
        <v>369</v>
      </c>
    </row>
    <row r="5720" spans="1:6" x14ac:dyDescent="0.25">
      <c r="A5720" s="182">
        <v>40009408</v>
      </c>
      <c r="B5720" s="182" t="s">
        <v>5723</v>
      </c>
      <c r="C5720" s="182" t="s">
        <v>224</v>
      </c>
      <c r="D5720" s="182" t="s">
        <v>333</v>
      </c>
      <c r="E5720" s="182" t="s">
        <v>334</v>
      </c>
      <c r="F5720" s="182" t="s">
        <v>334</v>
      </c>
    </row>
    <row r="5721" spans="1:6" x14ac:dyDescent="0.25">
      <c r="A5721" s="182">
        <v>40420108</v>
      </c>
      <c r="B5721" s="182" t="s">
        <v>5724</v>
      </c>
      <c r="C5721" s="182" t="s">
        <v>231</v>
      </c>
      <c r="D5721" s="182" t="s">
        <v>236</v>
      </c>
      <c r="E5721" s="182" t="s">
        <v>237</v>
      </c>
      <c r="F5721" s="182" t="s">
        <v>237</v>
      </c>
    </row>
    <row r="5722" spans="1:6" x14ac:dyDescent="0.25">
      <c r="A5722" s="182">
        <v>40421155</v>
      </c>
      <c r="B5722" s="182" t="s">
        <v>5725</v>
      </c>
      <c r="C5722" s="182" t="s">
        <v>231</v>
      </c>
      <c r="D5722" s="182" t="s">
        <v>236</v>
      </c>
      <c r="E5722" s="182" t="s">
        <v>237</v>
      </c>
      <c r="F5722" s="182" t="s">
        <v>237</v>
      </c>
    </row>
    <row r="5723" spans="1:6" x14ac:dyDescent="0.25">
      <c r="A5723" s="182">
        <v>40421371</v>
      </c>
      <c r="B5723" s="182" t="s">
        <v>5726</v>
      </c>
      <c r="C5723" s="182" t="s">
        <v>231</v>
      </c>
      <c r="D5723" s="182" t="s">
        <v>236</v>
      </c>
      <c r="E5723" s="182" t="s">
        <v>237</v>
      </c>
      <c r="F5723" s="182" t="s">
        <v>237</v>
      </c>
    </row>
    <row r="5724" spans="1:6" x14ac:dyDescent="0.25">
      <c r="A5724" s="182">
        <v>40420912</v>
      </c>
      <c r="B5724" s="182" t="s">
        <v>5726</v>
      </c>
      <c r="C5724" s="182" t="s">
        <v>231</v>
      </c>
      <c r="D5724" s="182" t="s">
        <v>236</v>
      </c>
      <c r="E5724" s="182" t="s">
        <v>237</v>
      </c>
      <c r="F5724" s="182" t="s">
        <v>237</v>
      </c>
    </row>
    <row r="5725" spans="1:6" x14ac:dyDescent="0.25">
      <c r="A5725" s="182">
        <v>40420722</v>
      </c>
      <c r="B5725" s="182" t="s">
        <v>5726</v>
      </c>
      <c r="C5725" s="182" t="s">
        <v>231</v>
      </c>
      <c r="D5725" s="182" t="s">
        <v>236</v>
      </c>
      <c r="E5725" s="182" t="s">
        <v>237</v>
      </c>
      <c r="F5725" s="182" t="s">
        <v>237</v>
      </c>
    </row>
    <row r="5726" spans="1:6" x14ac:dyDescent="0.25">
      <c r="A5726" s="182">
        <v>40420044</v>
      </c>
      <c r="B5726" s="182" t="s">
        <v>5727</v>
      </c>
      <c r="C5726" s="182" t="s">
        <v>231</v>
      </c>
      <c r="D5726" s="182" t="s">
        <v>236</v>
      </c>
      <c r="E5726" s="182" t="s">
        <v>237</v>
      </c>
      <c r="F5726" s="182" t="s">
        <v>237</v>
      </c>
    </row>
    <row r="5727" spans="1:6" x14ac:dyDescent="0.25">
      <c r="A5727" s="182">
        <v>40420925</v>
      </c>
      <c r="B5727" s="182" t="s">
        <v>5728</v>
      </c>
      <c r="C5727" s="182" t="s">
        <v>231</v>
      </c>
      <c r="D5727" s="182" t="s">
        <v>232</v>
      </c>
      <c r="E5727" s="182" t="s">
        <v>233</v>
      </c>
      <c r="F5727" s="182" t="s">
        <v>233</v>
      </c>
    </row>
    <row r="5728" spans="1:6" x14ac:dyDescent="0.25">
      <c r="A5728" s="182">
        <v>40003505</v>
      </c>
      <c r="B5728" s="182" t="s">
        <v>5729</v>
      </c>
      <c r="C5728" s="182" t="s">
        <v>224</v>
      </c>
      <c r="D5728" s="182" t="s">
        <v>279</v>
      </c>
      <c r="E5728" s="182" t="s">
        <v>280</v>
      </c>
      <c r="F5728" s="182" t="s">
        <v>280</v>
      </c>
    </row>
    <row r="5729" spans="1:6" x14ac:dyDescent="0.25">
      <c r="A5729" s="182">
        <v>40420284</v>
      </c>
      <c r="B5729" s="182" t="s">
        <v>5730</v>
      </c>
      <c r="C5729" s="182" t="s">
        <v>231</v>
      </c>
      <c r="D5729" s="182" t="s">
        <v>236</v>
      </c>
      <c r="E5729" s="182" t="s">
        <v>237</v>
      </c>
      <c r="F5729" s="182" t="s">
        <v>237</v>
      </c>
    </row>
    <row r="5730" spans="1:6" x14ac:dyDescent="0.25">
      <c r="A5730" s="182">
        <v>40008577</v>
      </c>
      <c r="B5730" s="182" t="s">
        <v>5731</v>
      </c>
      <c r="C5730" s="182" t="s">
        <v>224</v>
      </c>
      <c r="D5730" s="182" t="s">
        <v>333</v>
      </c>
      <c r="E5730" s="182" t="s">
        <v>334</v>
      </c>
      <c r="F5730" s="182" t="s">
        <v>334</v>
      </c>
    </row>
    <row r="5731" spans="1:6" x14ac:dyDescent="0.25">
      <c r="A5731" s="182">
        <v>40004568</v>
      </c>
      <c r="B5731" s="182" t="s">
        <v>5732</v>
      </c>
      <c r="C5731" s="182" t="s">
        <v>224</v>
      </c>
      <c r="D5731" s="182" t="s">
        <v>342</v>
      </c>
      <c r="E5731" s="182" t="s">
        <v>343</v>
      </c>
      <c r="F5731" s="182" t="s">
        <v>343</v>
      </c>
    </row>
    <row r="5732" spans="1:6" x14ac:dyDescent="0.25">
      <c r="A5732" s="182">
        <v>40008639</v>
      </c>
      <c r="B5732" s="182" t="s">
        <v>5733</v>
      </c>
      <c r="C5732" s="182" t="s">
        <v>224</v>
      </c>
      <c r="D5732" s="182" t="s">
        <v>249</v>
      </c>
      <c r="E5732" s="182" t="s">
        <v>250</v>
      </c>
      <c r="F5732" s="182" t="s">
        <v>250</v>
      </c>
    </row>
    <row r="5733" spans="1:6" x14ac:dyDescent="0.25">
      <c r="A5733" s="182">
        <v>40420505</v>
      </c>
      <c r="B5733" s="182" t="s">
        <v>5734</v>
      </c>
      <c r="C5733" s="182" t="s">
        <v>231</v>
      </c>
      <c r="D5733" s="182" t="s">
        <v>232</v>
      </c>
      <c r="E5733" s="182" t="s">
        <v>233</v>
      </c>
      <c r="F5733" s="182" t="s">
        <v>233</v>
      </c>
    </row>
    <row r="5734" spans="1:6" x14ac:dyDescent="0.25">
      <c r="A5734" s="182">
        <v>40007499</v>
      </c>
      <c r="B5734" s="182" t="s">
        <v>5735</v>
      </c>
      <c r="C5734" s="182" t="s">
        <v>224</v>
      </c>
      <c r="D5734" s="182" t="s">
        <v>256</v>
      </c>
      <c r="E5734" s="182" t="s">
        <v>257</v>
      </c>
      <c r="F5734" s="182" t="s">
        <v>257</v>
      </c>
    </row>
    <row r="5735" spans="1:6" x14ac:dyDescent="0.25">
      <c r="A5735" s="182">
        <v>40420338</v>
      </c>
      <c r="B5735" s="182" t="s">
        <v>5736</v>
      </c>
      <c r="C5735" s="182" t="s">
        <v>231</v>
      </c>
      <c r="D5735" s="182" t="s">
        <v>232</v>
      </c>
      <c r="E5735" s="182" t="s">
        <v>233</v>
      </c>
      <c r="F5735" s="182" t="s">
        <v>233</v>
      </c>
    </row>
    <row r="5736" spans="1:6" x14ac:dyDescent="0.25">
      <c r="A5736" s="182">
        <v>40421070</v>
      </c>
      <c r="B5736" s="182" t="s">
        <v>5737</v>
      </c>
      <c r="C5736" s="182" t="s">
        <v>231</v>
      </c>
      <c r="D5736" s="182" t="s">
        <v>232</v>
      </c>
      <c r="E5736" s="182" t="s">
        <v>233</v>
      </c>
      <c r="F5736" s="182" t="s">
        <v>233</v>
      </c>
    </row>
    <row r="5737" spans="1:6" x14ac:dyDescent="0.25">
      <c r="A5737" s="182">
        <v>40003782</v>
      </c>
      <c r="B5737" s="182" t="s">
        <v>5738</v>
      </c>
      <c r="C5737" s="182" t="s">
        <v>224</v>
      </c>
      <c r="D5737" s="182" t="s">
        <v>277</v>
      </c>
      <c r="E5737" s="182" t="s">
        <v>278</v>
      </c>
      <c r="F5737" s="182" t="s">
        <v>278</v>
      </c>
    </row>
    <row r="5738" spans="1:6" x14ac:dyDescent="0.25">
      <c r="A5738" s="182">
        <v>40007713</v>
      </c>
      <c r="B5738" s="182" t="s">
        <v>5739</v>
      </c>
      <c r="C5738" s="182" t="s">
        <v>224</v>
      </c>
      <c r="D5738" s="182" t="s">
        <v>449</v>
      </c>
      <c r="E5738" s="182" t="s">
        <v>450</v>
      </c>
      <c r="F5738" s="182" t="s">
        <v>450</v>
      </c>
    </row>
    <row r="5739" spans="1:6" x14ac:dyDescent="0.25">
      <c r="A5739" s="182">
        <v>40003507</v>
      </c>
      <c r="B5739" s="182" t="s">
        <v>5740</v>
      </c>
      <c r="C5739" s="182" t="s">
        <v>224</v>
      </c>
      <c r="D5739" s="182" t="s">
        <v>291</v>
      </c>
      <c r="E5739" s="182" t="s">
        <v>292</v>
      </c>
      <c r="F5739" s="182" t="s">
        <v>292</v>
      </c>
    </row>
    <row r="5740" spans="1:6" x14ac:dyDescent="0.25">
      <c r="A5740" s="182">
        <v>40004398</v>
      </c>
      <c r="B5740" s="182" t="s">
        <v>5741</v>
      </c>
      <c r="C5740" s="182" t="s">
        <v>224</v>
      </c>
      <c r="D5740" s="182" t="s">
        <v>279</v>
      </c>
      <c r="E5740" s="182" t="s">
        <v>280</v>
      </c>
      <c r="F5740" s="182" t="s">
        <v>280</v>
      </c>
    </row>
    <row r="5741" spans="1:6" x14ac:dyDescent="0.25">
      <c r="A5741" s="182">
        <v>40008371</v>
      </c>
      <c r="B5741" s="182" t="s">
        <v>5742</v>
      </c>
      <c r="C5741" s="182" t="s">
        <v>224</v>
      </c>
      <c r="D5741" s="182" t="s">
        <v>449</v>
      </c>
      <c r="E5741" s="182" t="s">
        <v>450</v>
      </c>
      <c r="F5741" s="182" t="s">
        <v>450</v>
      </c>
    </row>
    <row r="5742" spans="1:6" x14ac:dyDescent="0.25">
      <c r="A5742" s="182">
        <v>40005831</v>
      </c>
      <c r="B5742" s="182" t="s">
        <v>5743</v>
      </c>
      <c r="C5742" s="182" t="s">
        <v>224</v>
      </c>
      <c r="D5742" s="182" t="s">
        <v>277</v>
      </c>
      <c r="E5742" s="182" t="s">
        <v>278</v>
      </c>
      <c r="F5742" s="182" t="s">
        <v>278</v>
      </c>
    </row>
    <row r="5743" spans="1:6" x14ac:dyDescent="0.25">
      <c r="A5743" s="182">
        <v>40420552</v>
      </c>
      <c r="B5743" s="182" t="s">
        <v>5744</v>
      </c>
      <c r="C5743" s="182" t="s">
        <v>231</v>
      </c>
      <c r="D5743" s="182" t="s">
        <v>236</v>
      </c>
      <c r="E5743" s="182" t="s">
        <v>237</v>
      </c>
      <c r="F5743" s="182" t="s">
        <v>237</v>
      </c>
    </row>
    <row r="5744" spans="1:6" x14ac:dyDescent="0.25">
      <c r="A5744" s="182">
        <v>40001880</v>
      </c>
      <c r="B5744" s="182" t="s">
        <v>5745</v>
      </c>
      <c r="C5744" s="182" t="s">
        <v>224</v>
      </c>
      <c r="D5744" s="182" t="s">
        <v>265</v>
      </c>
      <c r="E5744" s="182" t="s">
        <v>266</v>
      </c>
      <c r="F5744" s="182" t="s">
        <v>266</v>
      </c>
    </row>
    <row r="5745" spans="1:6" x14ac:dyDescent="0.25">
      <c r="A5745" s="182">
        <v>40003495</v>
      </c>
      <c r="B5745" s="182" t="s">
        <v>5746</v>
      </c>
      <c r="C5745" s="182" t="s">
        <v>224</v>
      </c>
      <c r="D5745" s="182" t="s">
        <v>262</v>
      </c>
      <c r="E5745" s="182" t="s">
        <v>263</v>
      </c>
      <c r="F5745" s="182" t="s">
        <v>263</v>
      </c>
    </row>
    <row r="5746" spans="1:6" x14ac:dyDescent="0.25">
      <c r="A5746" s="182">
        <v>40004581</v>
      </c>
      <c r="B5746" s="182" t="s">
        <v>5747</v>
      </c>
      <c r="C5746" s="182" t="s">
        <v>224</v>
      </c>
      <c r="D5746" s="182" t="s">
        <v>322</v>
      </c>
      <c r="E5746" s="182" t="s">
        <v>323</v>
      </c>
      <c r="F5746" s="182" t="s">
        <v>323</v>
      </c>
    </row>
    <row r="5747" spans="1:6" x14ac:dyDescent="0.25">
      <c r="A5747" s="182">
        <v>40004187</v>
      </c>
      <c r="B5747" s="182" t="s">
        <v>5748</v>
      </c>
      <c r="C5747" s="182" t="s">
        <v>224</v>
      </c>
      <c r="D5747" s="182" t="s">
        <v>309</v>
      </c>
      <c r="E5747" s="182" t="s">
        <v>310</v>
      </c>
      <c r="F5747" s="182" t="s">
        <v>310</v>
      </c>
    </row>
    <row r="5748" spans="1:6" x14ac:dyDescent="0.25">
      <c r="A5748" s="182">
        <v>40009032</v>
      </c>
      <c r="B5748" s="182" t="s">
        <v>5749</v>
      </c>
      <c r="C5748" s="182" t="s">
        <v>224</v>
      </c>
      <c r="D5748" s="182" t="s">
        <v>303</v>
      </c>
      <c r="E5748" s="182" t="s">
        <v>304</v>
      </c>
      <c r="F5748" s="182" t="s">
        <v>304</v>
      </c>
    </row>
    <row r="5749" spans="1:6" x14ac:dyDescent="0.25">
      <c r="A5749" s="182">
        <v>40007001</v>
      </c>
      <c r="B5749" s="182" t="s">
        <v>5750</v>
      </c>
      <c r="C5749" s="182" t="s">
        <v>224</v>
      </c>
      <c r="D5749" s="182" t="s">
        <v>268</v>
      </c>
      <c r="E5749" s="182" t="s">
        <v>269</v>
      </c>
      <c r="F5749" s="182" t="s">
        <v>269</v>
      </c>
    </row>
    <row r="5750" spans="1:6" x14ac:dyDescent="0.25">
      <c r="A5750" s="182">
        <v>40420171</v>
      </c>
      <c r="B5750" s="182" t="s">
        <v>5751</v>
      </c>
      <c r="C5750" s="182" t="s">
        <v>231</v>
      </c>
      <c r="D5750" s="182" t="s">
        <v>232</v>
      </c>
      <c r="E5750" s="182" t="s">
        <v>233</v>
      </c>
      <c r="F5750" s="182" t="s">
        <v>233</v>
      </c>
    </row>
    <row r="5751" spans="1:6" x14ac:dyDescent="0.25">
      <c r="A5751" s="182">
        <v>40009295</v>
      </c>
      <c r="B5751" s="182" t="s">
        <v>5752</v>
      </c>
      <c r="C5751" s="182" t="s">
        <v>224</v>
      </c>
      <c r="D5751" s="182" t="s">
        <v>309</v>
      </c>
      <c r="E5751" s="182" t="s">
        <v>310</v>
      </c>
      <c r="F5751" s="182" t="s">
        <v>310</v>
      </c>
    </row>
    <row r="5752" spans="1:6" x14ac:dyDescent="0.25">
      <c r="A5752" s="182">
        <v>40006806</v>
      </c>
      <c r="B5752" s="182" t="s">
        <v>5753</v>
      </c>
      <c r="C5752" s="182" t="s">
        <v>224</v>
      </c>
      <c r="D5752" s="182" t="s">
        <v>271</v>
      </c>
      <c r="E5752" s="182" t="s">
        <v>272</v>
      </c>
      <c r="F5752" s="182" t="s">
        <v>272</v>
      </c>
    </row>
    <row r="5753" spans="1:6" x14ac:dyDescent="0.25">
      <c r="A5753" s="182">
        <v>40424416</v>
      </c>
      <c r="B5753" s="182" t="s">
        <v>5754</v>
      </c>
      <c r="C5753" s="182" t="s">
        <v>231</v>
      </c>
      <c r="D5753" s="182" t="s">
        <v>232</v>
      </c>
      <c r="E5753" s="182" t="s">
        <v>233</v>
      </c>
      <c r="F5753" s="182" t="s">
        <v>233</v>
      </c>
    </row>
    <row r="5754" spans="1:6" x14ac:dyDescent="0.25">
      <c r="A5754" s="182">
        <v>40006296</v>
      </c>
      <c r="B5754" s="182" t="s">
        <v>5755</v>
      </c>
      <c r="C5754" s="182" t="s">
        <v>224</v>
      </c>
      <c r="D5754" s="182" t="s">
        <v>569</v>
      </c>
      <c r="E5754" s="182" t="s">
        <v>570</v>
      </c>
      <c r="F5754" s="182" t="s">
        <v>570</v>
      </c>
    </row>
    <row r="5755" spans="1:6" x14ac:dyDescent="0.25">
      <c r="A5755" s="182">
        <v>40006264</v>
      </c>
      <c r="B5755" s="182" t="s">
        <v>5756</v>
      </c>
      <c r="C5755" s="182" t="s">
        <v>224</v>
      </c>
      <c r="D5755" s="182" t="s">
        <v>342</v>
      </c>
      <c r="E5755" s="182" t="s">
        <v>343</v>
      </c>
      <c r="F5755" s="182" t="s">
        <v>343</v>
      </c>
    </row>
    <row r="5756" spans="1:6" x14ac:dyDescent="0.25">
      <c r="A5756" s="182">
        <v>40006439</v>
      </c>
      <c r="B5756" s="182" t="s">
        <v>5757</v>
      </c>
      <c r="C5756" s="182" t="s">
        <v>224</v>
      </c>
      <c r="D5756" s="182" t="s">
        <v>438</v>
      </c>
      <c r="E5756" s="182" t="s">
        <v>439</v>
      </c>
      <c r="F5756" s="182" t="s">
        <v>439</v>
      </c>
    </row>
    <row r="5757" spans="1:6" x14ac:dyDescent="0.25">
      <c r="A5757" s="182">
        <v>40004111</v>
      </c>
      <c r="B5757" s="182" t="s">
        <v>5758</v>
      </c>
      <c r="C5757" s="182" t="s">
        <v>224</v>
      </c>
      <c r="D5757" s="182" t="s">
        <v>262</v>
      </c>
      <c r="E5757" s="182" t="s">
        <v>263</v>
      </c>
      <c r="F5757" s="182" t="s">
        <v>263</v>
      </c>
    </row>
    <row r="5758" spans="1:6" x14ac:dyDescent="0.25">
      <c r="A5758" s="182">
        <v>40007849</v>
      </c>
      <c r="B5758" s="182" t="s">
        <v>5759</v>
      </c>
      <c r="C5758" s="182" t="s">
        <v>224</v>
      </c>
      <c r="D5758" s="182" t="s">
        <v>322</v>
      </c>
      <c r="E5758" s="182" t="s">
        <v>323</v>
      </c>
      <c r="F5758" s="182" t="s">
        <v>323</v>
      </c>
    </row>
    <row r="5759" spans="1:6" x14ac:dyDescent="0.25">
      <c r="A5759" s="182">
        <v>40005909</v>
      </c>
      <c r="B5759" s="182" t="s">
        <v>5759</v>
      </c>
      <c r="C5759" s="182" t="s">
        <v>224</v>
      </c>
      <c r="D5759" s="182" t="s">
        <v>333</v>
      </c>
      <c r="E5759" s="182" t="s">
        <v>334</v>
      </c>
      <c r="F5759" s="182" t="s">
        <v>334</v>
      </c>
    </row>
    <row r="5760" spans="1:6" x14ac:dyDescent="0.25">
      <c r="A5760" s="182">
        <v>40000227</v>
      </c>
      <c r="B5760" s="182" t="s">
        <v>5760</v>
      </c>
      <c r="C5760" s="182" t="s">
        <v>224</v>
      </c>
      <c r="D5760" s="182" t="s">
        <v>228</v>
      </c>
      <c r="E5760" s="182" t="s">
        <v>229</v>
      </c>
      <c r="F5760" s="182" t="s">
        <v>229</v>
      </c>
    </row>
    <row r="5761" spans="1:6" x14ac:dyDescent="0.25">
      <c r="A5761" s="182">
        <v>40004137</v>
      </c>
      <c r="B5761" s="182" t="s">
        <v>5761</v>
      </c>
      <c r="C5761" s="182" t="s">
        <v>224</v>
      </c>
      <c r="D5761" s="182" t="s">
        <v>268</v>
      </c>
      <c r="E5761" s="182" t="s">
        <v>269</v>
      </c>
      <c r="F5761" s="182" t="s">
        <v>269</v>
      </c>
    </row>
    <row r="5762" spans="1:6" x14ac:dyDescent="0.25">
      <c r="A5762" s="182">
        <v>40009365</v>
      </c>
      <c r="B5762" s="182" t="s">
        <v>5762</v>
      </c>
      <c r="C5762" s="182" t="s">
        <v>224</v>
      </c>
      <c r="D5762" s="182" t="s">
        <v>271</v>
      </c>
      <c r="E5762" s="182" t="s">
        <v>272</v>
      </c>
      <c r="F5762" s="182" t="s">
        <v>272</v>
      </c>
    </row>
    <row r="5763" spans="1:6" x14ac:dyDescent="0.25">
      <c r="A5763" s="182">
        <v>40004168</v>
      </c>
      <c r="B5763" s="182" t="s">
        <v>5763</v>
      </c>
      <c r="C5763" s="182" t="s">
        <v>224</v>
      </c>
      <c r="D5763" s="182" t="s">
        <v>262</v>
      </c>
      <c r="E5763" s="182" t="s">
        <v>263</v>
      </c>
      <c r="F5763" s="182" t="s">
        <v>263</v>
      </c>
    </row>
    <row r="5764" spans="1:6" x14ac:dyDescent="0.25">
      <c r="A5764" s="182">
        <v>40420868</v>
      </c>
      <c r="B5764" s="182" t="s">
        <v>5764</v>
      </c>
      <c r="C5764" s="182" t="s">
        <v>231</v>
      </c>
      <c r="D5764" s="182" t="s">
        <v>232</v>
      </c>
      <c r="E5764" s="182" t="s">
        <v>233</v>
      </c>
      <c r="F5764" s="182" t="s">
        <v>233</v>
      </c>
    </row>
    <row r="5765" spans="1:6" x14ac:dyDescent="0.25">
      <c r="A5765" s="182">
        <v>40007593</v>
      </c>
      <c r="B5765" s="182" t="s">
        <v>5765</v>
      </c>
      <c r="C5765" s="182" t="s">
        <v>224</v>
      </c>
      <c r="D5765" s="182" t="s">
        <v>271</v>
      </c>
      <c r="E5765" s="182" t="s">
        <v>272</v>
      </c>
      <c r="F5765" s="182" t="s">
        <v>272</v>
      </c>
    </row>
    <row r="5766" spans="1:6" x14ac:dyDescent="0.25">
      <c r="A5766" s="182">
        <v>40007169</v>
      </c>
      <c r="B5766" s="182" t="s">
        <v>5766</v>
      </c>
      <c r="C5766" s="182" t="s">
        <v>224</v>
      </c>
      <c r="D5766" s="182" t="s">
        <v>449</v>
      </c>
      <c r="E5766" s="182" t="s">
        <v>450</v>
      </c>
      <c r="F5766" s="182" t="s">
        <v>450</v>
      </c>
    </row>
    <row r="5767" spans="1:6" x14ac:dyDescent="0.25">
      <c r="A5767" s="182">
        <v>40420795</v>
      </c>
      <c r="B5767" s="182" t="s">
        <v>5767</v>
      </c>
      <c r="C5767" s="182" t="s">
        <v>231</v>
      </c>
      <c r="D5767" s="182" t="s">
        <v>285</v>
      </c>
      <c r="E5767" s="182" t="s">
        <v>286</v>
      </c>
      <c r="F5767" s="182" t="s">
        <v>286</v>
      </c>
    </row>
    <row r="5768" spans="1:6" x14ac:dyDescent="0.25">
      <c r="A5768" s="182">
        <v>40003436</v>
      </c>
      <c r="B5768" s="182" t="s">
        <v>5768</v>
      </c>
      <c r="C5768" s="182" t="s">
        <v>224</v>
      </c>
      <c r="D5768" s="182" t="s">
        <v>291</v>
      </c>
      <c r="E5768" s="182" t="s">
        <v>292</v>
      </c>
      <c r="F5768" s="182" t="s">
        <v>292</v>
      </c>
    </row>
    <row r="5769" spans="1:6" x14ac:dyDescent="0.25">
      <c r="A5769" s="182">
        <v>40002145</v>
      </c>
      <c r="B5769" s="182" t="s">
        <v>5769</v>
      </c>
      <c r="C5769" s="182" t="s">
        <v>224</v>
      </c>
      <c r="D5769" s="182" t="s">
        <v>228</v>
      </c>
      <c r="E5769" s="182" t="s">
        <v>229</v>
      </c>
      <c r="F5769" s="182" t="s">
        <v>229</v>
      </c>
    </row>
    <row r="5770" spans="1:6" x14ac:dyDescent="0.25">
      <c r="A5770" s="182">
        <v>40002834</v>
      </c>
      <c r="B5770" s="182" t="s">
        <v>5770</v>
      </c>
      <c r="C5770" s="182" t="s">
        <v>224</v>
      </c>
      <c r="D5770" s="182" t="s">
        <v>265</v>
      </c>
      <c r="E5770" s="182" t="s">
        <v>266</v>
      </c>
      <c r="F5770" s="182" t="s">
        <v>266</v>
      </c>
    </row>
    <row r="5771" spans="1:6" x14ac:dyDescent="0.25">
      <c r="A5771" s="182">
        <v>40420632</v>
      </c>
      <c r="B5771" s="182" t="s">
        <v>5771</v>
      </c>
      <c r="C5771" s="182" t="s">
        <v>231</v>
      </c>
      <c r="D5771" s="182" t="s">
        <v>236</v>
      </c>
      <c r="E5771" s="182" t="s">
        <v>237</v>
      </c>
      <c r="F5771" s="182" t="s">
        <v>237</v>
      </c>
    </row>
    <row r="5772" spans="1:6" x14ac:dyDescent="0.25">
      <c r="A5772" s="182">
        <v>40007945</v>
      </c>
      <c r="B5772" s="182" t="s">
        <v>5772</v>
      </c>
      <c r="C5772" s="182" t="s">
        <v>224</v>
      </c>
      <c r="D5772" s="182" t="s">
        <v>291</v>
      </c>
      <c r="E5772" s="182" t="s">
        <v>292</v>
      </c>
      <c r="F5772" s="182" t="s">
        <v>292</v>
      </c>
    </row>
    <row r="5773" spans="1:6" x14ac:dyDescent="0.25">
      <c r="A5773" s="182">
        <v>40007048</v>
      </c>
      <c r="B5773" s="182" t="s">
        <v>5773</v>
      </c>
      <c r="C5773" s="182" t="s">
        <v>224</v>
      </c>
      <c r="D5773" s="182" t="s">
        <v>256</v>
      </c>
      <c r="E5773" s="182" t="s">
        <v>257</v>
      </c>
      <c r="F5773" s="182" t="s">
        <v>257</v>
      </c>
    </row>
    <row r="5774" spans="1:6" x14ac:dyDescent="0.25">
      <c r="A5774" s="182">
        <v>40007883</v>
      </c>
      <c r="B5774" s="182" t="s">
        <v>5774</v>
      </c>
      <c r="C5774" s="182" t="s">
        <v>224</v>
      </c>
      <c r="D5774" s="182" t="s">
        <v>342</v>
      </c>
      <c r="E5774" s="182" t="s">
        <v>343</v>
      </c>
      <c r="F5774" s="182" t="s">
        <v>343</v>
      </c>
    </row>
    <row r="5775" spans="1:6" x14ac:dyDescent="0.25">
      <c r="A5775" s="182">
        <v>40007856</v>
      </c>
      <c r="B5775" s="182" t="s">
        <v>5774</v>
      </c>
      <c r="C5775" s="182" t="s">
        <v>224</v>
      </c>
      <c r="D5775" s="182" t="s">
        <v>291</v>
      </c>
      <c r="E5775" s="182" t="s">
        <v>292</v>
      </c>
      <c r="F5775" s="182" t="s">
        <v>292</v>
      </c>
    </row>
    <row r="5776" spans="1:6" x14ac:dyDescent="0.25">
      <c r="A5776" s="182">
        <v>40007748</v>
      </c>
      <c r="B5776" s="182" t="s">
        <v>5775</v>
      </c>
      <c r="C5776" s="182" t="s">
        <v>224</v>
      </c>
      <c r="D5776" s="182" t="s">
        <v>404</v>
      </c>
      <c r="E5776" s="182" t="s">
        <v>405</v>
      </c>
      <c r="F5776" s="182" t="s">
        <v>405</v>
      </c>
    </row>
    <row r="5777" spans="1:6" x14ac:dyDescent="0.25">
      <c r="A5777" s="182">
        <v>40009347</v>
      </c>
      <c r="B5777" s="182" t="s">
        <v>5776</v>
      </c>
      <c r="C5777" s="182" t="s">
        <v>224</v>
      </c>
      <c r="D5777" s="182" t="s">
        <v>249</v>
      </c>
      <c r="E5777" s="182" t="s">
        <v>250</v>
      </c>
      <c r="F5777" s="182" t="s">
        <v>250</v>
      </c>
    </row>
    <row r="5778" spans="1:6" x14ac:dyDescent="0.25">
      <c r="A5778" s="182">
        <v>40008164</v>
      </c>
      <c r="B5778" s="182" t="s">
        <v>5777</v>
      </c>
      <c r="C5778" s="182" t="s">
        <v>224</v>
      </c>
      <c r="D5778" s="182" t="s">
        <v>249</v>
      </c>
      <c r="E5778" s="182" t="s">
        <v>250</v>
      </c>
      <c r="F5778" s="182" t="s">
        <v>250</v>
      </c>
    </row>
    <row r="5779" spans="1:6" x14ac:dyDescent="0.25">
      <c r="A5779" s="182">
        <v>40420806</v>
      </c>
      <c r="B5779" s="182" t="s">
        <v>5778</v>
      </c>
      <c r="C5779" s="182" t="s">
        <v>231</v>
      </c>
      <c r="D5779" s="182" t="s">
        <v>236</v>
      </c>
      <c r="E5779" s="182" t="s">
        <v>237</v>
      </c>
      <c r="F5779" s="182" t="s">
        <v>237</v>
      </c>
    </row>
    <row r="5780" spans="1:6" x14ac:dyDescent="0.25">
      <c r="A5780" s="182">
        <v>40001156</v>
      </c>
      <c r="B5780" s="182" t="s">
        <v>5779</v>
      </c>
      <c r="C5780" s="182" t="s">
        <v>224</v>
      </c>
      <c r="D5780" s="182" t="s">
        <v>303</v>
      </c>
      <c r="E5780" s="182" t="s">
        <v>304</v>
      </c>
      <c r="F5780" s="182" t="s">
        <v>304</v>
      </c>
    </row>
    <row r="5781" spans="1:6" x14ac:dyDescent="0.25">
      <c r="A5781" s="182">
        <v>40424395</v>
      </c>
      <c r="B5781" s="182" t="s">
        <v>5780</v>
      </c>
      <c r="C5781" s="182" t="s">
        <v>231</v>
      </c>
      <c r="D5781" s="182" t="s">
        <v>232</v>
      </c>
      <c r="E5781" s="182" t="s">
        <v>233</v>
      </c>
      <c r="F5781" s="182" t="s">
        <v>233</v>
      </c>
    </row>
    <row r="5782" spans="1:6" x14ac:dyDescent="0.25">
      <c r="A5782" s="182">
        <v>40003139</v>
      </c>
      <c r="B5782" s="182" t="s">
        <v>5781</v>
      </c>
      <c r="C5782" s="182" t="s">
        <v>224</v>
      </c>
      <c r="D5782" s="182" t="s">
        <v>256</v>
      </c>
      <c r="E5782" s="182" t="s">
        <v>257</v>
      </c>
      <c r="F5782" s="182" t="s">
        <v>257</v>
      </c>
    </row>
    <row r="5783" spans="1:6" x14ac:dyDescent="0.25">
      <c r="A5783" s="182">
        <v>40007632</v>
      </c>
      <c r="B5783" s="182" t="s">
        <v>5782</v>
      </c>
      <c r="C5783" s="182" t="s">
        <v>224</v>
      </c>
      <c r="D5783" s="182" t="s">
        <v>342</v>
      </c>
      <c r="E5783" s="182" t="s">
        <v>343</v>
      </c>
      <c r="F5783" s="182" t="s">
        <v>343</v>
      </c>
    </row>
    <row r="5784" spans="1:6" x14ac:dyDescent="0.25">
      <c r="A5784" s="182">
        <v>40420796</v>
      </c>
      <c r="B5784" s="182" t="s">
        <v>5783</v>
      </c>
      <c r="C5784" s="182" t="s">
        <v>231</v>
      </c>
      <c r="D5784" s="182" t="s">
        <v>232</v>
      </c>
      <c r="E5784" s="182" t="s">
        <v>233</v>
      </c>
      <c r="F5784" s="182" t="s">
        <v>233</v>
      </c>
    </row>
    <row r="5785" spans="1:6" x14ac:dyDescent="0.25">
      <c r="A5785" s="182">
        <v>40007303</v>
      </c>
      <c r="B5785" s="182" t="s">
        <v>5784</v>
      </c>
      <c r="C5785" s="182" t="s">
        <v>224</v>
      </c>
      <c r="D5785" s="182" t="s">
        <v>256</v>
      </c>
      <c r="E5785" s="182" t="s">
        <v>257</v>
      </c>
      <c r="F5785" s="182" t="s">
        <v>257</v>
      </c>
    </row>
    <row r="5786" spans="1:6" x14ac:dyDescent="0.25">
      <c r="A5786" s="182">
        <v>40420943</v>
      </c>
      <c r="B5786" s="182" t="s">
        <v>5785</v>
      </c>
      <c r="C5786" s="182" t="s">
        <v>231</v>
      </c>
      <c r="D5786" s="182" t="s">
        <v>285</v>
      </c>
      <c r="E5786" s="182" t="s">
        <v>286</v>
      </c>
      <c r="F5786" s="182" t="s">
        <v>286</v>
      </c>
    </row>
    <row r="5787" spans="1:6" x14ac:dyDescent="0.25">
      <c r="A5787" s="182">
        <v>40007265</v>
      </c>
      <c r="B5787" s="182" t="s">
        <v>5786</v>
      </c>
      <c r="C5787" s="182" t="s">
        <v>224</v>
      </c>
      <c r="D5787" s="182" t="s">
        <v>279</v>
      </c>
      <c r="E5787" s="182" t="s">
        <v>280</v>
      </c>
      <c r="F5787" s="182" t="s">
        <v>280</v>
      </c>
    </row>
    <row r="5788" spans="1:6" x14ac:dyDescent="0.25">
      <c r="A5788" s="182">
        <v>40001901</v>
      </c>
      <c r="B5788" s="182" t="s">
        <v>5787</v>
      </c>
      <c r="C5788" s="182" t="s">
        <v>224</v>
      </c>
      <c r="D5788" s="182" t="s">
        <v>277</v>
      </c>
      <c r="E5788" s="182" t="s">
        <v>278</v>
      </c>
      <c r="F5788" s="182" t="s">
        <v>278</v>
      </c>
    </row>
    <row r="5789" spans="1:6" x14ac:dyDescent="0.25">
      <c r="A5789" s="182">
        <v>40006618</v>
      </c>
      <c r="B5789" s="182" t="s">
        <v>5788</v>
      </c>
      <c r="C5789" s="182" t="s">
        <v>224</v>
      </c>
      <c r="D5789" s="182" t="s">
        <v>277</v>
      </c>
      <c r="E5789" s="182" t="s">
        <v>278</v>
      </c>
      <c r="F5789" s="182" t="s">
        <v>278</v>
      </c>
    </row>
    <row r="5790" spans="1:6" x14ac:dyDescent="0.25">
      <c r="A5790" s="182">
        <v>40009821</v>
      </c>
      <c r="B5790" s="182" t="s">
        <v>5789</v>
      </c>
      <c r="C5790" s="182" t="s">
        <v>224</v>
      </c>
      <c r="D5790" s="182" t="s">
        <v>277</v>
      </c>
      <c r="E5790" s="182" t="s">
        <v>278</v>
      </c>
      <c r="F5790" s="182" t="s">
        <v>278</v>
      </c>
    </row>
    <row r="5791" spans="1:6" x14ac:dyDescent="0.25">
      <c r="A5791" s="182">
        <v>40003179</v>
      </c>
      <c r="B5791" s="182" t="s">
        <v>5790</v>
      </c>
      <c r="C5791" s="182" t="s">
        <v>224</v>
      </c>
      <c r="D5791" s="182" t="s">
        <v>277</v>
      </c>
      <c r="E5791" s="182" t="s">
        <v>278</v>
      </c>
      <c r="F5791" s="182" t="s">
        <v>278</v>
      </c>
    </row>
    <row r="5792" spans="1:6" x14ac:dyDescent="0.25">
      <c r="A5792" s="182">
        <v>40007472</v>
      </c>
      <c r="B5792" s="182" t="s">
        <v>5791</v>
      </c>
      <c r="C5792" s="182" t="s">
        <v>224</v>
      </c>
      <c r="D5792" s="182" t="s">
        <v>252</v>
      </c>
      <c r="E5792" s="182" t="s">
        <v>253</v>
      </c>
      <c r="F5792" s="182" t="s">
        <v>253</v>
      </c>
    </row>
    <row r="5793" spans="1:6" x14ac:dyDescent="0.25">
      <c r="A5793" s="182">
        <v>40005555</v>
      </c>
      <c r="B5793" s="182" t="s">
        <v>5792</v>
      </c>
      <c r="C5793" s="182" t="s">
        <v>224</v>
      </c>
      <c r="D5793" s="182" t="s">
        <v>265</v>
      </c>
      <c r="E5793" s="182" t="s">
        <v>266</v>
      </c>
      <c r="F5793" s="182" t="s">
        <v>266</v>
      </c>
    </row>
    <row r="5794" spans="1:6" x14ac:dyDescent="0.25">
      <c r="A5794" s="182">
        <v>40002514</v>
      </c>
      <c r="B5794" s="182" t="s">
        <v>5793</v>
      </c>
      <c r="C5794" s="182" t="s">
        <v>224</v>
      </c>
      <c r="D5794" s="182" t="s">
        <v>368</v>
      </c>
      <c r="E5794" s="182" t="s">
        <v>369</v>
      </c>
      <c r="F5794" s="182" t="s">
        <v>369</v>
      </c>
    </row>
    <row r="5795" spans="1:6" x14ac:dyDescent="0.25">
      <c r="A5795" s="182">
        <v>40007979</v>
      </c>
      <c r="B5795" s="182" t="s">
        <v>5794</v>
      </c>
      <c r="C5795" s="182" t="s">
        <v>224</v>
      </c>
      <c r="D5795" s="182" t="s">
        <v>309</v>
      </c>
      <c r="E5795" s="182" t="s">
        <v>310</v>
      </c>
      <c r="F5795" s="182" t="s">
        <v>310</v>
      </c>
    </row>
    <row r="5796" spans="1:6" x14ac:dyDescent="0.25">
      <c r="A5796" s="182">
        <v>40420366</v>
      </c>
      <c r="B5796" s="182" t="s">
        <v>5795</v>
      </c>
      <c r="C5796" s="182" t="s">
        <v>231</v>
      </c>
      <c r="D5796" s="182" t="s">
        <v>236</v>
      </c>
      <c r="E5796" s="182" t="s">
        <v>237</v>
      </c>
      <c r="F5796" s="182" t="s">
        <v>237</v>
      </c>
    </row>
    <row r="5797" spans="1:6" x14ac:dyDescent="0.25">
      <c r="A5797" s="182">
        <v>40420514</v>
      </c>
      <c r="B5797" s="182" t="s">
        <v>5796</v>
      </c>
      <c r="C5797" s="182" t="s">
        <v>231</v>
      </c>
      <c r="D5797" s="182" t="s">
        <v>232</v>
      </c>
      <c r="E5797" s="182" t="s">
        <v>233</v>
      </c>
      <c r="F5797" s="182" t="s">
        <v>233</v>
      </c>
    </row>
    <row r="5798" spans="1:6" x14ac:dyDescent="0.25">
      <c r="A5798" s="182">
        <v>40005151</v>
      </c>
      <c r="B5798" s="182" t="s">
        <v>5796</v>
      </c>
      <c r="C5798" s="182" t="s">
        <v>224</v>
      </c>
      <c r="D5798" s="182" t="s">
        <v>404</v>
      </c>
      <c r="E5798" s="182" t="s">
        <v>405</v>
      </c>
      <c r="F5798" s="182" t="s">
        <v>405</v>
      </c>
    </row>
    <row r="5799" spans="1:6" x14ac:dyDescent="0.25">
      <c r="A5799" s="182">
        <v>40000044</v>
      </c>
      <c r="B5799" s="182" t="s">
        <v>5797</v>
      </c>
      <c r="C5799" s="182" t="s">
        <v>224</v>
      </c>
      <c r="D5799" s="182" t="s">
        <v>225</v>
      </c>
      <c r="E5799" s="182" t="s">
        <v>226</v>
      </c>
      <c r="F5799" s="182" t="s">
        <v>226</v>
      </c>
    </row>
    <row r="5800" spans="1:6" x14ac:dyDescent="0.25">
      <c r="A5800" s="182">
        <v>40000018</v>
      </c>
      <c r="B5800" s="182" t="s">
        <v>5798</v>
      </c>
      <c r="C5800" s="182" t="s">
        <v>224</v>
      </c>
      <c r="D5800" s="182" t="s">
        <v>363</v>
      </c>
      <c r="E5800" s="182" t="s">
        <v>364</v>
      </c>
      <c r="F5800" s="182" t="s">
        <v>364</v>
      </c>
    </row>
    <row r="5801" spans="1:6" x14ac:dyDescent="0.25">
      <c r="A5801" s="182">
        <v>40003412</v>
      </c>
      <c r="B5801" s="182" t="s">
        <v>5799</v>
      </c>
      <c r="C5801" s="182" t="s">
        <v>224</v>
      </c>
      <c r="D5801" s="182" t="s">
        <v>306</v>
      </c>
      <c r="E5801" s="182" t="s">
        <v>307</v>
      </c>
      <c r="F5801" s="182" t="s">
        <v>307</v>
      </c>
    </row>
    <row r="5802" spans="1:6" x14ac:dyDescent="0.25">
      <c r="A5802" s="182">
        <v>40009985</v>
      </c>
      <c r="B5802" s="182" t="s">
        <v>5800</v>
      </c>
      <c r="C5802" s="182" t="s">
        <v>224</v>
      </c>
      <c r="D5802" s="182" t="s">
        <v>309</v>
      </c>
      <c r="E5802" s="182" t="s">
        <v>310</v>
      </c>
      <c r="F5802" s="182" t="s">
        <v>310</v>
      </c>
    </row>
    <row r="5803" spans="1:6" x14ac:dyDescent="0.25">
      <c r="A5803" s="182">
        <v>40007051</v>
      </c>
      <c r="B5803" s="182" t="s">
        <v>5800</v>
      </c>
      <c r="C5803" s="182" t="s">
        <v>224</v>
      </c>
      <c r="D5803" s="182" t="s">
        <v>309</v>
      </c>
      <c r="E5803" s="182" t="s">
        <v>310</v>
      </c>
      <c r="F5803" s="182" t="s">
        <v>310</v>
      </c>
    </row>
    <row r="5804" spans="1:6" x14ac:dyDescent="0.25">
      <c r="A5804" s="182">
        <v>40009649</v>
      </c>
      <c r="B5804" s="182" t="s">
        <v>5801</v>
      </c>
      <c r="C5804" s="182" t="s">
        <v>224</v>
      </c>
      <c r="D5804" s="182" t="s">
        <v>404</v>
      </c>
      <c r="E5804" s="182" t="s">
        <v>405</v>
      </c>
      <c r="F5804" s="182" t="s">
        <v>405</v>
      </c>
    </row>
    <row r="5805" spans="1:6" x14ac:dyDescent="0.25">
      <c r="A5805" s="182">
        <v>40009870</v>
      </c>
      <c r="B5805" s="182" t="s">
        <v>5802</v>
      </c>
      <c r="C5805" s="182" t="s">
        <v>224</v>
      </c>
      <c r="D5805" s="182" t="s">
        <v>404</v>
      </c>
      <c r="E5805" s="182" t="s">
        <v>405</v>
      </c>
      <c r="F5805" s="182" t="s">
        <v>405</v>
      </c>
    </row>
    <row r="5806" spans="1:6" x14ac:dyDescent="0.25">
      <c r="A5806" s="182">
        <v>40420753</v>
      </c>
      <c r="B5806" s="182" t="s">
        <v>5803</v>
      </c>
      <c r="C5806" s="182" t="s">
        <v>231</v>
      </c>
      <c r="D5806" s="182" t="s">
        <v>242</v>
      </c>
      <c r="E5806" s="182" t="s">
        <v>243</v>
      </c>
      <c r="F5806" s="182" t="s">
        <v>243</v>
      </c>
    </row>
    <row r="5807" spans="1:6" x14ac:dyDescent="0.25">
      <c r="A5807" s="182">
        <v>40002762</v>
      </c>
      <c r="B5807" s="182" t="s">
        <v>5804</v>
      </c>
      <c r="C5807" s="182" t="s">
        <v>224</v>
      </c>
      <c r="D5807" s="182" t="s">
        <v>249</v>
      </c>
      <c r="E5807" s="182" t="s">
        <v>250</v>
      </c>
      <c r="F5807" s="182" t="s">
        <v>250</v>
      </c>
    </row>
    <row r="5808" spans="1:6" x14ac:dyDescent="0.25">
      <c r="A5808" s="182">
        <v>40006409</v>
      </c>
      <c r="B5808" s="182" t="s">
        <v>5805</v>
      </c>
      <c r="C5808" s="182" t="s">
        <v>224</v>
      </c>
      <c r="D5808" s="182" t="s">
        <v>303</v>
      </c>
      <c r="E5808" s="182" t="s">
        <v>304</v>
      </c>
      <c r="F5808" s="182" t="s">
        <v>304</v>
      </c>
    </row>
    <row r="5809" spans="1:6" x14ac:dyDescent="0.25">
      <c r="A5809" s="182">
        <v>40008499</v>
      </c>
      <c r="B5809" s="182" t="s">
        <v>5806</v>
      </c>
      <c r="C5809" s="182" t="s">
        <v>224</v>
      </c>
      <c r="D5809" s="182" t="s">
        <v>438</v>
      </c>
      <c r="E5809" s="182" t="s">
        <v>439</v>
      </c>
      <c r="F5809" s="182" t="s">
        <v>439</v>
      </c>
    </row>
    <row r="5810" spans="1:6" x14ac:dyDescent="0.25">
      <c r="A5810" s="182">
        <v>40001806</v>
      </c>
      <c r="B5810" s="182" t="s">
        <v>5807</v>
      </c>
      <c r="C5810" s="182" t="s">
        <v>224</v>
      </c>
      <c r="D5810" s="182" t="s">
        <v>363</v>
      </c>
      <c r="E5810" s="182" t="s">
        <v>364</v>
      </c>
      <c r="F5810" s="182" t="s">
        <v>364</v>
      </c>
    </row>
    <row r="5811" spans="1:6" x14ac:dyDescent="0.25">
      <c r="A5811" s="182">
        <v>40005260</v>
      </c>
      <c r="B5811" s="182" t="s">
        <v>5808</v>
      </c>
      <c r="C5811" s="182" t="s">
        <v>224</v>
      </c>
      <c r="D5811" s="182" t="s">
        <v>265</v>
      </c>
      <c r="E5811" s="182" t="s">
        <v>266</v>
      </c>
      <c r="F5811" s="182" t="s">
        <v>266</v>
      </c>
    </row>
    <row r="5812" spans="1:6" x14ac:dyDescent="0.25">
      <c r="A5812" s="182">
        <v>40001480</v>
      </c>
      <c r="B5812" s="182" t="s">
        <v>5809</v>
      </c>
      <c r="C5812" s="182" t="s">
        <v>224</v>
      </c>
      <c r="D5812" s="182" t="s">
        <v>228</v>
      </c>
      <c r="E5812" s="182" t="s">
        <v>229</v>
      </c>
      <c r="F5812" s="182" t="s">
        <v>229</v>
      </c>
    </row>
    <row r="5813" spans="1:6" x14ac:dyDescent="0.25">
      <c r="A5813" s="182">
        <v>40001663</v>
      </c>
      <c r="B5813" s="182" t="s">
        <v>5810</v>
      </c>
      <c r="C5813" s="182" t="s">
        <v>224</v>
      </c>
      <c r="D5813" s="182" t="s">
        <v>265</v>
      </c>
      <c r="E5813" s="182" t="s">
        <v>266</v>
      </c>
      <c r="F5813" s="182" t="s">
        <v>266</v>
      </c>
    </row>
    <row r="5814" spans="1:6" x14ac:dyDescent="0.25">
      <c r="A5814" s="182">
        <v>40003869</v>
      </c>
      <c r="B5814" s="182" t="s">
        <v>5811</v>
      </c>
      <c r="C5814" s="182" t="s">
        <v>224</v>
      </c>
      <c r="D5814" s="182" t="s">
        <v>277</v>
      </c>
      <c r="E5814" s="182" t="s">
        <v>278</v>
      </c>
      <c r="F5814" s="182" t="s">
        <v>278</v>
      </c>
    </row>
    <row r="5815" spans="1:6" x14ac:dyDescent="0.25">
      <c r="A5815" s="182">
        <v>40002846</v>
      </c>
      <c r="B5815" s="182" t="s">
        <v>5812</v>
      </c>
      <c r="C5815" s="182" t="s">
        <v>224</v>
      </c>
      <c r="D5815" s="182" t="s">
        <v>249</v>
      </c>
      <c r="E5815" s="182" t="s">
        <v>250</v>
      </c>
      <c r="F5815" s="182" t="s">
        <v>250</v>
      </c>
    </row>
    <row r="5816" spans="1:6" x14ac:dyDescent="0.25">
      <c r="A5816" s="182">
        <v>40420433</v>
      </c>
      <c r="B5816" s="182" t="s">
        <v>5813</v>
      </c>
      <c r="C5816" s="182" t="s">
        <v>231</v>
      </c>
      <c r="D5816" s="182" t="s">
        <v>285</v>
      </c>
      <c r="E5816" s="182" t="s">
        <v>286</v>
      </c>
      <c r="F5816" s="182" t="s">
        <v>286</v>
      </c>
    </row>
    <row r="5817" spans="1:6" x14ac:dyDescent="0.25">
      <c r="A5817" s="182">
        <v>40002295</v>
      </c>
      <c r="B5817" s="182" t="s">
        <v>5814</v>
      </c>
      <c r="C5817" s="182" t="s">
        <v>224</v>
      </c>
      <c r="D5817" s="182" t="s">
        <v>249</v>
      </c>
      <c r="E5817" s="182" t="s">
        <v>250</v>
      </c>
      <c r="F5817" s="182" t="s">
        <v>250</v>
      </c>
    </row>
    <row r="5818" spans="1:6" x14ac:dyDescent="0.25">
      <c r="A5818" s="182">
        <v>40001511</v>
      </c>
      <c r="B5818" s="182" t="s">
        <v>5815</v>
      </c>
      <c r="C5818" s="182" t="s">
        <v>224</v>
      </c>
      <c r="D5818" s="182" t="s">
        <v>404</v>
      </c>
      <c r="E5818" s="182" t="s">
        <v>405</v>
      </c>
      <c r="F5818" s="182" t="s">
        <v>405</v>
      </c>
    </row>
    <row r="5819" spans="1:6" x14ac:dyDescent="0.25">
      <c r="A5819" s="182">
        <v>40001121</v>
      </c>
      <c r="B5819" s="182" t="s">
        <v>5816</v>
      </c>
      <c r="C5819" s="182" t="s">
        <v>224</v>
      </c>
      <c r="D5819" s="182" t="s">
        <v>376</v>
      </c>
      <c r="E5819" s="182" t="s">
        <v>377</v>
      </c>
      <c r="F5819" s="182" t="s">
        <v>377</v>
      </c>
    </row>
    <row r="5820" spans="1:6" x14ac:dyDescent="0.25">
      <c r="A5820" s="182">
        <v>40009738</v>
      </c>
      <c r="B5820" s="182" t="s">
        <v>5817</v>
      </c>
      <c r="C5820" s="182" t="s">
        <v>224</v>
      </c>
      <c r="D5820" s="182" t="s">
        <v>322</v>
      </c>
      <c r="E5820" s="182" t="s">
        <v>323</v>
      </c>
      <c r="F5820" s="182" t="s">
        <v>323</v>
      </c>
    </row>
    <row r="5821" spans="1:6" x14ac:dyDescent="0.25">
      <c r="A5821" s="182">
        <v>40008131</v>
      </c>
      <c r="B5821" s="182" t="s">
        <v>5818</v>
      </c>
      <c r="C5821" s="182" t="s">
        <v>224</v>
      </c>
      <c r="D5821" s="182" t="s">
        <v>363</v>
      </c>
      <c r="E5821" s="182" t="s">
        <v>364</v>
      </c>
      <c r="F5821" s="182" t="s">
        <v>364</v>
      </c>
    </row>
    <row r="5822" spans="1:6" x14ac:dyDescent="0.25">
      <c r="A5822" s="182">
        <v>40008130</v>
      </c>
      <c r="B5822" s="182" t="s">
        <v>5819</v>
      </c>
      <c r="C5822" s="182" t="s">
        <v>224</v>
      </c>
      <c r="D5822" s="182" t="s">
        <v>569</v>
      </c>
      <c r="E5822" s="182" t="s">
        <v>570</v>
      </c>
      <c r="F5822" s="182" t="s">
        <v>570</v>
      </c>
    </row>
    <row r="5823" spans="1:6" x14ac:dyDescent="0.25">
      <c r="A5823" s="182">
        <v>40008186</v>
      </c>
      <c r="B5823" s="182" t="s">
        <v>5820</v>
      </c>
      <c r="C5823" s="182" t="s">
        <v>224</v>
      </c>
      <c r="D5823" s="182" t="s">
        <v>303</v>
      </c>
      <c r="E5823" s="182" t="s">
        <v>304</v>
      </c>
      <c r="F5823" s="182" t="s">
        <v>304</v>
      </c>
    </row>
    <row r="5824" spans="1:6" x14ac:dyDescent="0.25">
      <c r="A5824" s="182">
        <v>40009258</v>
      </c>
      <c r="B5824" s="182" t="s">
        <v>5821</v>
      </c>
      <c r="C5824" s="182" t="s">
        <v>224</v>
      </c>
      <c r="D5824" s="182" t="s">
        <v>449</v>
      </c>
      <c r="E5824" s="182" t="s">
        <v>450</v>
      </c>
      <c r="F5824" s="182" t="s">
        <v>450</v>
      </c>
    </row>
    <row r="5825" spans="1:6" x14ac:dyDescent="0.25">
      <c r="A5825" s="182">
        <v>40008313</v>
      </c>
      <c r="B5825" s="182" t="s">
        <v>5822</v>
      </c>
      <c r="C5825" s="182" t="s">
        <v>224</v>
      </c>
      <c r="D5825" s="182" t="s">
        <v>271</v>
      </c>
      <c r="E5825" s="182" t="s">
        <v>272</v>
      </c>
      <c r="F5825" s="182" t="s">
        <v>272</v>
      </c>
    </row>
    <row r="5826" spans="1:6" x14ac:dyDescent="0.25">
      <c r="A5826" s="182">
        <v>40009138</v>
      </c>
      <c r="B5826" s="182" t="s">
        <v>5823</v>
      </c>
      <c r="C5826" s="182" t="s">
        <v>224</v>
      </c>
      <c r="D5826" s="182" t="s">
        <v>363</v>
      </c>
      <c r="E5826" s="182" t="s">
        <v>364</v>
      </c>
      <c r="F5826" s="182" t="s">
        <v>364</v>
      </c>
    </row>
    <row r="5827" spans="1:6" x14ac:dyDescent="0.25">
      <c r="A5827" s="182">
        <v>40008964</v>
      </c>
      <c r="B5827" s="182" t="s">
        <v>5824</v>
      </c>
      <c r="C5827" s="182" t="s">
        <v>224</v>
      </c>
      <c r="D5827" s="182" t="s">
        <v>306</v>
      </c>
      <c r="E5827" s="182" t="s">
        <v>307</v>
      </c>
      <c r="F5827" s="182" t="s">
        <v>307</v>
      </c>
    </row>
    <row r="5828" spans="1:6" x14ac:dyDescent="0.25">
      <c r="A5828" s="182">
        <v>40008112</v>
      </c>
      <c r="B5828" s="182" t="s">
        <v>5825</v>
      </c>
      <c r="C5828" s="182" t="s">
        <v>224</v>
      </c>
      <c r="D5828" s="182" t="s">
        <v>342</v>
      </c>
      <c r="E5828" s="182" t="s">
        <v>343</v>
      </c>
      <c r="F5828" s="182" t="s">
        <v>343</v>
      </c>
    </row>
    <row r="5829" spans="1:6" x14ac:dyDescent="0.25">
      <c r="A5829" s="182">
        <v>40008135</v>
      </c>
      <c r="B5829" s="182" t="s">
        <v>5826</v>
      </c>
      <c r="C5829" s="182" t="s">
        <v>224</v>
      </c>
      <c r="D5829" s="182" t="s">
        <v>306</v>
      </c>
      <c r="E5829" s="182" t="s">
        <v>307</v>
      </c>
      <c r="F5829" s="182" t="s">
        <v>307</v>
      </c>
    </row>
    <row r="5830" spans="1:6" x14ac:dyDescent="0.25">
      <c r="A5830" s="182">
        <v>40005679</v>
      </c>
      <c r="B5830" s="182" t="s">
        <v>5827</v>
      </c>
      <c r="C5830" s="182" t="s">
        <v>224</v>
      </c>
      <c r="D5830" s="182" t="s">
        <v>225</v>
      </c>
      <c r="E5830" s="182" t="s">
        <v>226</v>
      </c>
      <c r="F5830" s="182" t="s">
        <v>226</v>
      </c>
    </row>
    <row r="5831" spans="1:6" x14ac:dyDescent="0.25">
      <c r="A5831" s="182">
        <v>40008102</v>
      </c>
      <c r="B5831" s="182" t="s">
        <v>5828</v>
      </c>
      <c r="C5831" s="182" t="s">
        <v>224</v>
      </c>
      <c r="D5831" s="182" t="s">
        <v>252</v>
      </c>
      <c r="E5831" s="182" t="s">
        <v>253</v>
      </c>
      <c r="F5831" s="182" t="s">
        <v>253</v>
      </c>
    </row>
    <row r="5832" spans="1:6" x14ac:dyDescent="0.25">
      <c r="A5832" s="182">
        <v>40008132</v>
      </c>
      <c r="B5832" s="182" t="s">
        <v>5829</v>
      </c>
      <c r="C5832" s="182" t="s">
        <v>224</v>
      </c>
      <c r="D5832" s="182" t="s">
        <v>279</v>
      </c>
      <c r="E5832" s="182" t="s">
        <v>280</v>
      </c>
      <c r="F5832" s="182" t="s">
        <v>280</v>
      </c>
    </row>
    <row r="5833" spans="1:6" x14ac:dyDescent="0.25">
      <c r="A5833" s="182">
        <v>40008134</v>
      </c>
      <c r="B5833" s="182" t="s">
        <v>5830</v>
      </c>
      <c r="C5833" s="182" t="s">
        <v>224</v>
      </c>
      <c r="D5833" s="182" t="s">
        <v>291</v>
      </c>
      <c r="E5833" s="182" t="s">
        <v>292</v>
      </c>
      <c r="F5833" s="182" t="s">
        <v>292</v>
      </c>
    </row>
    <row r="5834" spans="1:6" x14ac:dyDescent="0.25">
      <c r="A5834" s="182">
        <v>40008735</v>
      </c>
      <c r="B5834" s="182" t="s">
        <v>5831</v>
      </c>
      <c r="C5834" s="182" t="s">
        <v>224</v>
      </c>
      <c r="D5834" s="182" t="s">
        <v>265</v>
      </c>
      <c r="E5834" s="182" t="s">
        <v>266</v>
      </c>
      <c r="F5834" s="182" t="s">
        <v>266</v>
      </c>
    </row>
    <row r="5835" spans="1:6" x14ac:dyDescent="0.25">
      <c r="A5835" s="182">
        <v>40008133</v>
      </c>
      <c r="B5835" s="182" t="s">
        <v>5832</v>
      </c>
      <c r="C5835" s="182" t="s">
        <v>224</v>
      </c>
      <c r="D5835" s="182" t="s">
        <v>228</v>
      </c>
      <c r="E5835" s="182" t="s">
        <v>229</v>
      </c>
      <c r="F5835" s="182" t="s">
        <v>229</v>
      </c>
    </row>
    <row r="5836" spans="1:6" x14ac:dyDescent="0.25">
      <c r="A5836" s="182">
        <v>40421234</v>
      </c>
      <c r="B5836" s="182" t="s">
        <v>5833</v>
      </c>
      <c r="C5836" s="182" t="s">
        <v>231</v>
      </c>
      <c r="D5836" s="182" t="s">
        <v>338</v>
      </c>
      <c r="E5836" s="182" t="s">
        <v>339</v>
      </c>
      <c r="F5836" s="182" t="s">
        <v>339</v>
      </c>
    </row>
    <row r="5837" spans="1:6" x14ac:dyDescent="0.25">
      <c r="A5837" s="182">
        <v>40008694</v>
      </c>
      <c r="B5837" s="182" t="s">
        <v>5834</v>
      </c>
      <c r="C5837" s="182" t="s">
        <v>224</v>
      </c>
      <c r="D5837" s="182" t="s">
        <v>449</v>
      </c>
      <c r="E5837" s="182" t="s">
        <v>450</v>
      </c>
      <c r="F5837" s="182" t="s">
        <v>450</v>
      </c>
    </row>
    <row r="5838" spans="1:6" x14ac:dyDescent="0.25">
      <c r="A5838" s="182">
        <v>40421001</v>
      </c>
      <c r="B5838" s="182" t="s">
        <v>5835</v>
      </c>
      <c r="C5838" s="182" t="s">
        <v>231</v>
      </c>
      <c r="D5838" s="182" t="s">
        <v>285</v>
      </c>
      <c r="E5838" s="182" t="s">
        <v>286</v>
      </c>
      <c r="F5838" s="182" t="s">
        <v>286</v>
      </c>
    </row>
    <row r="5839" spans="1:6" x14ac:dyDescent="0.25">
      <c r="A5839" s="182">
        <v>40420169</v>
      </c>
      <c r="B5839" s="182" t="s">
        <v>5836</v>
      </c>
      <c r="C5839" s="182" t="s">
        <v>231</v>
      </c>
      <c r="D5839" s="182" t="s">
        <v>236</v>
      </c>
      <c r="E5839" s="182" t="s">
        <v>237</v>
      </c>
      <c r="F5839" s="182" t="s">
        <v>237</v>
      </c>
    </row>
    <row r="5840" spans="1:6" x14ac:dyDescent="0.25">
      <c r="A5840" s="182">
        <v>40421291</v>
      </c>
      <c r="B5840" s="182" t="s">
        <v>5837</v>
      </c>
      <c r="C5840" s="182" t="s">
        <v>231</v>
      </c>
      <c r="D5840" s="182" t="s">
        <v>236</v>
      </c>
      <c r="E5840" s="182" t="s">
        <v>237</v>
      </c>
      <c r="F5840" s="182" t="s">
        <v>237</v>
      </c>
    </row>
    <row r="5841" spans="1:6" x14ac:dyDescent="0.25">
      <c r="A5841" s="182">
        <v>40002616</v>
      </c>
      <c r="B5841" s="182" t="s">
        <v>5838</v>
      </c>
      <c r="C5841" s="182" t="s">
        <v>224</v>
      </c>
      <c r="D5841" s="182" t="s">
        <v>306</v>
      </c>
      <c r="E5841" s="182" t="s">
        <v>307</v>
      </c>
      <c r="F5841" s="182" t="s">
        <v>307</v>
      </c>
    </row>
    <row r="5842" spans="1:6" x14ac:dyDescent="0.25">
      <c r="A5842" s="182">
        <v>40008978</v>
      </c>
      <c r="B5842" s="182" t="s">
        <v>5839</v>
      </c>
      <c r="C5842" s="182" t="s">
        <v>224</v>
      </c>
      <c r="D5842" s="182" t="s">
        <v>306</v>
      </c>
      <c r="E5842" s="182" t="s">
        <v>307</v>
      </c>
      <c r="F5842" s="182" t="s">
        <v>307</v>
      </c>
    </row>
    <row r="5843" spans="1:6" x14ac:dyDescent="0.25">
      <c r="A5843" s="182">
        <v>40420895</v>
      </c>
      <c r="B5843" s="182" t="s">
        <v>5840</v>
      </c>
      <c r="C5843" s="182" t="s">
        <v>231</v>
      </c>
      <c r="D5843" s="182" t="s">
        <v>285</v>
      </c>
      <c r="E5843" s="182" t="s">
        <v>286</v>
      </c>
      <c r="F5843" s="182" t="s">
        <v>286</v>
      </c>
    </row>
    <row r="5844" spans="1:6" x14ac:dyDescent="0.25">
      <c r="A5844" s="182">
        <v>40006756</v>
      </c>
      <c r="B5844" s="182" t="s">
        <v>5841</v>
      </c>
      <c r="C5844" s="182" t="s">
        <v>224</v>
      </c>
      <c r="D5844" s="182" t="s">
        <v>306</v>
      </c>
      <c r="E5844" s="182" t="s">
        <v>307</v>
      </c>
      <c r="F5844" s="182" t="s">
        <v>307</v>
      </c>
    </row>
    <row r="5845" spans="1:6" x14ac:dyDescent="0.25">
      <c r="A5845" s="182">
        <v>40007980</v>
      </c>
      <c r="B5845" s="182" t="s">
        <v>5842</v>
      </c>
      <c r="C5845" s="182" t="s">
        <v>224</v>
      </c>
      <c r="D5845" s="182" t="s">
        <v>256</v>
      </c>
      <c r="E5845" s="182" t="s">
        <v>257</v>
      </c>
      <c r="F5845" s="182" t="s">
        <v>257</v>
      </c>
    </row>
    <row r="5846" spans="1:6" x14ac:dyDescent="0.25">
      <c r="A5846" s="182">
        <v>40004519</v>
      </c>
      <c r="B5846" s="182" t="s">
        <v>5843</v>
      </c>
      <c r="C5846" s="182" t="s">
        <v>224</v>
      </c>
      <c r="D5846" s="182" t="s">
        <v>342</v>
      </c>
      <c r="E5846" s="182" t="s">
        <v>343</v>
      </c>
      <c r="F5846" s="182" t="s">
        <v>343</v>
      </c>
    </row>
    <row r="5847" spans="1:6" x14ac:dyDescent="0.25">
      <c r="A5847" s="182">
        <v>40003736</v>
      </c>
      <c r="B5847" s="182" t="s">
        <v>5844</v>
      </c>
      <c r="C5847" s="182" t="s">
        <v>224</v>
      </c>
      <c r="D5847" s="182" t="s">
        <v>277</v>
      </c>
      <c r="E5847" s="182" t="s">
        <v>278</v>
      </c>
      <c r="F5847" s="182" t="s">
        <v>278</v>
      </c>
    </row>
    <row r="5848" spans="1:6" x14ac:dyDescent="0.25">
      <c r="A5848" s="182">
        <v>40000045</v>
      </c>
      <c r="B5848" s="182" t="s">
        <v>5845</v>
      </c>
      <c r="C5848" s="182" t="s">
        <v>224</v>
      </c>
      <c r="D5848" s="182" t="s">
        <v>279</v>
      </c>
      <c r="E5848" s="182" t="s">
        <v>280</v>
      </c>
      <c r="F5848" s="182" t="s">
        <v>280</v>
      </c>
    </row>
    <row r="5849" spans="1:6" x14ac:dyDescent="0.25">
      <c r="A5849" s="182">
        <v>40420913</v>
      </c>
      <c r="B5849" s="182" t="s">
        <v>5846</v>
      </c>
      <c r="C5849" s="182" t="s">
        <v>231</v>
      </c>
      <c r="D5849" s="182" t="s">
        <v>232</v>
      </c>
      <c r="E5849" s="182" t="s">
        <v>233</v>
      </c>
      <c r="F5849" s="182" t="s">
        <v>233</v>
      </c>
    </row>
    <row r="5850" spans="1:6" x14ac:dyDescent="0.25">
      <c r="A5850" s="182">
        <v>40009613</v>
      </c>
      <c r="B5850" s="182" t="s">
        <v>5847</v>
      </c>
      <c r="C5850" s="182" t="s">
        <v>224</v>
      </c>
      <c r="D5850" s="182" t="s">
        <v>262</v>
      </c>
      <c r="E5850" s="182" t="s">
        <v>263</v>
      </c>
      <c r="F5850" s="182" t="s">
        <v>263</v>
      </c>
    </row>
    <row r="5851" spans="1:6" x14ac:dyDescent="0.25">
      <c r="A5851" s="182">
        <v>40009806</v>
      </c>
      <c r="B5851" s="182" t="s">
        <v>5848</v>
      </c>
      <c r="C5851" s="182" t="s">
        <v>224</v>
      </c>
      <c r="D5851" s="182" t="s">
        <v>309</v>
      </c>
      <c r="E5851" s="182" t="s">
        <v>310</v>
      </c>
      <c r="F5851" s="182" t="s">
        <v>310</v>
      </c>
    </row>
    <row r="5852" spans="1:6" x14ac:dyDescent="0.25">
      <c r="A5852" s="182">
        <v>40008278</v>
      </c>
      <c r="B5852" s="182" t="s">
        <v>5849</v>
      </c>
      <c r="C5852" s="182" t="s">
        <v>224</v>
      </c>
      <c r="D5852" s="182" t="s">
        <v>342</v>
      </c>
      <c r="E5852" s="182" t="s">
        <v>343</v>
      </c>
      <c r="F5852" s="182" t="s">
        <v>343</v>
      </c>
    </row>
    <row r="5853" spans="1:6" x14ac:dyDescent="0.25">
      <c r="A5853" s="182">
        <v>40004265</v>
      </c>
      <c r="B5853" s="182" t="s">
        <v>5850</v>
      </c>
      <c r="C5853" s="182" t="s">
        <v>224</v>
      </c>
      <c r="D5853" s="182" t="s">
        <v>265</v>
      </c>
      <c r="E5853" s="182" t="s">
        <v>266</v>
      </c>
      <c r="F5853" s="182" t="s">
        <v>266</v>
      </c>
    </row>
    <row r="5854" spans="1:6" x14ac:dyDescent="0.25">
      <c r="A5854" s="182">
        <v>40007474</v>
      </c>
      <c r="B5854" s="182" t="s">
        <v>5851</v>
      </c>
      <c r="C5854" s="182" t="s">
        <v>224</v>
      </c>
      <c r="D5854" s="182" t="s">
        <v>333</v>
      </c>
      <c r="E5854" s="182" t="s">
        <v>334</v>
      </c>
      <c r="F5854" s="182" t="s">
        <v>334</v>
      </c>
    </row>
    <row r="5855" spans="1:6" x14ac:dyDescent="0.25">
      <c r="A5855" s="182">
        <v>40424262</v>
      </c>
      <c r="B5855" s="182" t="s">
        <v>5852</v>
      </c>
      <c r="C5855" s="182" t="s">
        <v>231</v>
      </c>
      <c r="D5855" s="182" t="s">
        <v>236</v>
      </c>
      <c r="E5855" s="182" t="s">
        <v>237</v>
      </c>
      <c r="F5855" s="182" t="s">
        <v>237</v>
      </c>
    </row>
    <row r="5856" spans="1:6" x14ac:dyDescent="0.25">
      <c r="A5856" s="182">
        <v>40008258</v>
      </c>
      <c r="B5856" s="182" t="s">
        <v>5853</v>
      </c>
      <c r="C5856" s="182" t="s">
        <v>224</v>
      </c>
      <c r="D5856" s="182" t="s">
        <v>252</v>
      </c>
      <c r="E5856" s="182" t="s">
        <v>253</v>
      </c>
      <c r="F5856" s="182" t="s">
        <v>253</v>
      </c>
    </row>
    <row r="5857" spans="1:6" x14ac:dyDescent="0.25">
      <c r="A5857" s="182">
        <v>40008361</v>
      </c>
      <c r="B5857" s="182" t="s">
        <v>5854</v>
      </c>
      <c r="C5857" s="182" t="s">
        <v>224</v>
      </c>
      <c r="D5857" s="182" t="s">
        <v>225</v>
      </c>
      <c r="E5857" s="182" t="s">
        <v>226</v>
      </c>
      <c r="F5857" s="182" t="s">
        <v>226</v>
      </c>
    </row>
    <row r="5858" spans="1:6" x14ac:dyDescent="0.25">
      <c r="A5858" s="182">
        <v>40424406</v>
      </c>
      <c r="B5858" s="182" t="s">
        <v>5855</v>
      </c>
      <c r="C5858" s="182" t="s">
        <v>231</v>
      </c>
      <c r="D5858" s="182" t="s">
        <v>236</v>
      </c>
      <c r="E5858" s="182" t="s">
        <v>237</v>
      </c>
      <c r="F5858" s="182" t="s">
        <v>237</v>
      </c>
    </row>
    <row r="5859" spans="1:6" x14ac:dyDescent="0.25">
      <c r="A5859" s="182">
        <v>40420451</v>
      </c>
      <c r="B5859" s="182" t="s">
        <v>5856</v>
      </c>
      <c r="C5859" s="182" t="s">
        <v>231</v>
      </c>
      <c r="D5859" s="182" t="s">
        <v>236</v>
      </c>
      <c r="E5859" s="182" t="s">
        <v>237</v>
      </c>
      <c r="F5859" s="182" t="s">
        <v>237</v>
      </c>
    </row>
    <row r="5860" spans="1:6" x14ac:dyDescent="0.25">
      <c r="A5860" s="182">
        <v>40420448</v>
      </c>
      <c r="B5860" s="182" t="s">
        <v>5857</v>
      </c>
      <c r="C5860" s="182" t="s">
        <v>231</v>
      </c>
      <c r="D5860" s="182" t="s">
        <v>232</v>
      </c>
      <c r="E5860" s="182" t="s">
        <v>233</v>
      </c>
      <c r="F5860" s="182" t="s">
        <v>233</v>
      </c>
    </row>
    <row r="5861" spans="1:6" x14ac:dyDescent="0.25">
      <c r="A5861" s="182">
        <v>40420692</v>
      </c>
      <c r="B5861" s="182" t="s">
        <v>5858</v>
      </c>
      <c r="C5861" s="182" t="s">
        <v>231</v>
      </c>
      <c r="D5861" s="182" t="s">
        <v>242</v>
      </c>
      <c r="E5861" s="182" t="s">
        <v>243</v>
      </c>
      <c r="F5861" s="182" t="s">
        <v>243</v>
      </c>
    </row>
    <row r="5862" spans="1:6" x14ac:dyDescent="0.25">
      <c r="A5862" s="182">
        <v>40006210</v>
      </c>
      <c r="B5862" s="182" t="s">
        <v>5859</v>
      </c>
      <c r="C5862" s="182" t="s">
        <v>224</v>
      </c>
      <c r="D5862" s="182" t="s">
        <v>256</v>
      </c>
      <c r="E5862" s="182" t="s">
        <v>257</v>
      </c>
      <c r="F5862" s="182" t="s">
        <v>257</v>
      </c>
    </row>
    <row r="5863" spans="1:6" x14ac:dyDescent="0.25">
      <c r="A5863" s="182">
        <v>40009910</v>
      </c>
      <c r="B5863" s="182" t="s">
        <v>5860</v>
      </c>
      <c r="C5863" s="182" t="s">
        <v>224</v>
      </c>
      <c r="D5863" s="182" t="s">
        <v>376</v>
      </c>
      <c r="E5863" s="182" t="s">
        <v>377</v>
      </c>
      <c r="F5863" s="182" t="s">
        <v>377</v>
      </c>
    </row>
    <row r="5864" spans="1:6" x14ac:dyDescent="0.25">
      <c r="A5864" s="182">
        <v>40008807</v>
      </c>
      <c r="B5864" s="182" t="s">
        <v>5861</v>
      </c>
      <c r="C5864" s="182" t="s">
        <v>224</v>
      </c>
      <c r="D5864" s="182" t="s">
        <v>256</v>
      </c>
      <c r="E5864" s="182" t="s">
        <v>257</v>
      </c>
      <c r="F5864" s="182" t="s">
        <v>257</v>
      </c>
    </row>
    <row r="5865" spans="1:6" x14ac:dyDescent="0.25">
      <c r="A5865" s="182">
        <v>40008622</v>
      </c>
      <c r="B5865" s="182" t="s">
        <v>5862</v>
      </c>
      <c r="C5865" s="182" t="s">
        <v>224</v>
      </c>
      <c r="D5865" s="182" t="s">
        <v>256</v>
      </c>
      <c r="E5865" s="182" t="s">
        <v>257</v>
      </c>
      <c r="F5865" s="182" t="s">
        <v>257</v>
      </c>
    </row>
    <row r="5866" spans="1:6" x14ac:dyDescent="0.25">
      <c r="A5866" s="182">
        <v>40006263</v>
      </c>
      <c r="B5866" s="182" t="s">
        <v>5862</v>
      </c>
      <c r="C5866" s="182" t="s">
        <v>224</v>
      </c>
      <c r="D5866" s="182" t="s">
        <v>256</v>
      </c>
      <c r="E5866" s="182" t="s">
        <v>257</v>
      </c>
      <c r="F5866" s="182" t="s">
        <v>257</v>
      </c>
    </row>
    <row r="5867" spans="1:6" x14ac:dyDescent="0.25">
      <c r="A5867" s="182">
        <v>40001571</v>
      </c>
      <c r="B5867" s="182" t="s">
        <v>5862</v>
      </c>
      <c r="C5867" s="182" t="s">
        <v>224</v>
      </c>
      <c r="D5867" s="182" t="s">
        <v>376</v>
      </c>
      <c r="E5867" s="182" t="s">
        <v>377</v>
      </c>
      <c r="F5867" s="182" t="s">
        <v>377</v>
      </c>
    </row>
    <row r="5868" spans="1:6" x14ac:dyDescent="0.25">
      <c r="A5868" s="182">
        <v>40007699</v>
      </c>
      <c r="B5868" s="182" t="s">
        <v>5863</v>
      </c>
      <c r="C5868" s="182" t="s">
        <v>224</v>
      </c>
      <c r="D5868" s="182" t="s">
        <v>256</v>
      </c>
      <c r="E5868" s="182" t="s">
        <v>257</v>
      </c>
      <c r="F5868" s="182" t="s">
        <v>257</v>
      </c>
    </row>
    <row r="5869" spans="1:6" x14ac:dyDescent="0.25">
      <c r="A5869" s="182">
        <v>40008463</v>
      </c>
      <c r="B5869" s="182" t="s">
        <v>5864</v>
      </c>
      <c r="C5869" s="182" t="s">
        <v>224</v>
      </c>
      <c r="D5869" s="182" t="s">
        <v>265</v>
      </c>
      <c r="E5869" s="182" t="s">
        <v>266</v>
      </c>
      <c r="F5869" s="182" t="s">
        <v>266</v>
      </c>
    </row>
    <row r="5870" spans="1:6" x14ac:dyDescent="0.25">
      <c r="A5870" s="182">
        <v>40001787</v>
      </c>
      <c r="B5870" s="182" t="s">
        <v>5865</v>
      </c>
      <c r="C5870" s="182" t="s">
        <v>224</v>
      </c>
      <c r="D5870" s="182" t="s">
        <v>404</v>
      </c>
      <c r="E5870" s="182" t="s">
        <v>405</v>
      </c>
      <c r="F5870" s="182" t="s">
        <v>405</v>
      </c>
    </row>
    <row r="5871" spans="1:6" x14ac:dyDescent="0.25">
      <c r="A5871" s="182">
        <v>40001819</v>
      </c>
      <c r="B5871" s="182" t="s">
        <v>5866</v>
      </c>
      <c r="C5871" s="182" t="s">
        <v>224</v>
      </c>
      <c r="D5871" s="182" t="s">
        <v>265</v>
      </c>
      <c r="E5871" s="182" t="s">
        <v>266</v>
      </c>
      <c r="F5871" s="182" t="s">
        <v>266</v>
      </c>
    </row>
    <row r="5872" spans="1:6" x14ac:dyDescent="0.25">
      <c r="A5872" s="182">
        <v>40000228</v>
      </c>
      <c r="B5872" s="182" t="s">
        <v>5867</v>
      </c>
      <c r="C5872" s="182" t="s">
        <v>224</v>
      </c>
      <c r="D5872" s="182" t="s">
        <v>569</v>
      </c>
      <c r="E5872" s="182" t="s">
        <v>570</v>
      </c>
      <c r="F5872" s="182" t="s">
        <v>570</v>
      </c>
    </row>
    <row r="5873" spans="1:6" x14ac:dyDescent="0.25">
      <c r="A5873" s="182">
        <v>40006622</v>
      </c>
      <c r="B5873" s="182" t="s">
        <v>5868</v>
      </c>
      <c r="C5873" s="182" t="s">
        <v>224</v>
      </c>
      <c r="D5873" s="182" t="s">
        <v>315</v>
      </c>
      <c r="E5873" s="182" t="s">
        <v>316</v>
      </c>
      <c r="F5873" s="182" t="s">
        <v>316</v>
      </c>
    </row>
    <row r="5874" spans="1:6" x14ac:dyDescent="0.25">
      <c r="A5874" s="182">
        <v>40004352</v>
      </c>
      <c r="B5874" s="182" t="s">
        <v>5869</v>
      </c>
      <c r="C5874" s="182" t="s">
        <v>224</v>
      </c>
      <c r="D5874" s="182" t="s">
        <v>291</v>
      </c>
      <c r="E5874" s="182" t="s">
        <v>292</v>
      </c>
      <c r="F5874" s="182" t="s">
        <v>292</v>
      </c>
    </row>
    <row r="5875" spans="1:6" x14ac:dyDescent="0.25">
      <c r="A5875" s="182">
        <v>40000178</v>
      </c>
      <c r="B5875" s="182" t="s">
        <v>5870</v>
      </c>
      <c r="C5875" s="182" t="s">
        <v>224</v>
      </c>
      <c r="D5875" s="182" t="s">
        <v>252</v>
      </c>
      <c r="E5875" s="182" t="s">
        <v>253</v>
      </c>
      <c r="F5875" s="182" t="s">
        <v>253</v>
      </c>
    </row>
    <row r="5876" spans="1:6" x14ac:dyDescent="0.25">
      <c r="A5876" s="182">
        <v>40009679</v>
      </c>
      <c r="B5876" s="182" t="s">
        <v>5871</v>
      </c>
      <c r="C5876" s="182" t="s">
        <v>224</v>
      </c>
      <c r="D5876" s="182" t="s">
        <v>303</v>
      </c>
      <c r="E5876" s="182" t="s">
        <v>304</v>
      </c>
      <c r="F5876" s="182" t="s">
        <v>304</v>
      </c>
    </row>
    <row r="5877" spans="1:6" x14ac:dyDescent="0.25">
      <c r="A5877" s="182">
        <v>40421193</v>
      </c>
      <c r="B5877" s="182" t="s">
        <v>5872</v>
      </c>
      <c r="C5877" s="182" t="s">
        <v>231</v>
      </c>
      <c r="D5877" s="182" t="s">
        <v>232</v>
      </c>
      <c r="E5877" s="182" t="s">
        <v>233</v>
      </c>
      <c r="F5877" s="182" t="s">
        <v>233</v>
      </c>
    </row>
    <row r="5878" spans="1:6" x14ac:dyDescent="0.25">
      <c r="A5878" s="182">
        <v>40008063</v>
      </c>
      <c r="B5878" s="182" t="s">
        <v>5873</v>
      </c>
      <c r="C5878" s="182" t="s">
        <v>224</v>
      </c>
      <c r="D5878" s="182" t="s">
        <v>306</v>
      </c>
      <c r="E5878" s="182" t="s">
        <v>307</v>
      </c>
      <c r="F5878" s="182" t="s">
        <v>307</v>
      </c>
    </row>
    <row r="5879" spans="1:6" x14ac:dyDescent="0.25">
      <c r="A5879" s="182">
        <v>40007109</v>
      </c>
      <c r="B5879" s="182" t="s">
        <v>5874</v>
      </c>
      <c r="C5879" s="182" t="s">
        <v>224</v>
      </c>
      <c r="D5879" s="182" t="s">
        <v>271</v>
      </c>
      <c r="E5879" s="182" t="s">
        <v>272</v>
      </c>
      <c r="F5879" s="182" t="s">
        <v>272</v>
      </c>
    </row>
    <row r="5880" spans="1:6" x14ac:dyDescent="0.25">
      <c r="A5880" s="182">
        <v>40004647</v>
      </c>
      <c r="B5880" s="182" t="s">
        <v>5875</v>
      </c>
      <c r="C5880" s="182" t="s">
        <v>224</v>
      </c>
      <c r="D5880" s="182" t="s">
        <v>252</v>
      </c>
      <c r="E5880" s="182" t="s">
        <v>253</v>
      </c>
      <c r="F5880" s="182" t="s">
        <v>253</v>
      </c>
    </row>
    <row r="5881" spans="1:6" x14ac:dyDescent="0.25">
      <c r="A5881" s="182">
        <v>40009984</v>
      </c>
      <c r="B5881" s="182" t="s">
        <v>5876</v>
      </c>
      <c r="C5881" s="182" t="s">
        <v>224</v>
      </c>
      <c r="D5881" s="182" t="s">
        <v>449</v>
      </c>
      <c r="E5881" s="182" t="s">
        <v>450</v>
      </c>
      <c r="F5881" s="182" t="s">
        <v>450</v>
      </c>
    </row>
    <row r="5882" spans="1:6" x14ac:dyDescent="0.25">
      <c r="A5882" s="182">
        <v>40009668</v>
      </c>
      <c r="B5882" s="182" t="s">
        <v>5876</v>
      </c>
      <c r="C5882" s="182" t="s">
        <v>224</v>
      </c>
      <c r="D5882" s="182" t="s">
        <v>225</v>
      </c>
      <c r="E5882" s="182" t="s">
        <v>226</v>
      </c>
      <c r="F5882" s="182" t="s">
        <v>226</v>
      </c>
    </row>
    <row r="5883" spans="1:6" x14ac:dyDescent="0.25">
      <c r="A5883" s="182">
        <v>40006024</v>
      </c>
      <c r="B5883" s="182" t="s">
        <v>5877</v>
      </c>
      <c r="C5883" s="182" t="s">
        <v>224</v>
      </c>
      <c r="D5883" s="182" t="s">
        <v>225</v>
      </c>
      <c r="E5883" s="182" t="s">
        <v>226</v>
      </c>
      <c r="F5883" s="182" t="s">
        <v>226</v>
      </c>
    </row>
    <row r="5884" spans="1:6" x14ac:dyDescent="0.25">
      <c r="A5884" s="182">
        <v>40420690</v>
      </c>
      <c r="B5884" s="182" t="s">
        <v>5878</v>
      </c>
      <c r="C5884" s="182" t="s">
        <v>231</v>
      </c>
      <c r="D5884" s="182" t="s">
        <v>236</v>
      </c>
      <c r="E5884" s="182" t="s">
        <v>237</v>
      </c>
      <c r="F5884" s="182" t="s">
        <v>237</v>
      </c>
    </row>
    <row r="5885" spans="1:6" x14ac:dyDescent="0.25">
      <c r="A5885" s="182">
        <v>40009853</v>
      </c>
      <c r="B5885" s="182" t="s">
        <v>5879</v>
      </c>
      <c r="C5885" s="182" t="s">
        <v>224</v>
      </c>
      <c r="D5885" s="182" t="s">
        <v>342</v>
      </c>
      <c r="E5885" s="182" t="s">
        <v>343</v>
      </c>
      <c r="F5885" s="182" t="s">
        <v>343</v>
      </c>
    </row>
    <row r="5886" spans="1:6" x14ac:dyDescent="0.25">
      <c r="A5886" s="182">
        <v>40004595</v>
      </c>
      <c r="B5886" s="182" t="s">
        <v>5880</v>
      </c>
      <c r="C5886" s="182" t="s">
        <v>224</v>
      </c>
      <c r="D5886" s="182" t="s">
        <v>228</v>
      </c>
      <c r="E5886" s="182" t="s">
        <v>229</v>
      </c>
      <c r="F5886" s="182" t="s">
        <v>229</v>
      </c>
    </row>
    <row r="5887" spans="1:6" x14ac:dyDescent="0.25">
      <c r="A5887" s="182">
        <v>40420356</v>
      </c>
      <c r="B5887" s="182" t="s">
        <v>5881</v>
      </c>
      <c r="C5887" s="182" t="s">
        <v>231</v>
      </c>
      <c r="D5887" s="182" t="s">
        <v>232</v>
      </c>
      <c r="E5887" s="182" t="s">
        <v>233</v>
      </c>
      <c r="F5887" s="182" t="s">
        <v>233</v>
      </c>
    </row>
    <row r="5888" spans="1:6" x14ac:dyDescent="0.25">
      <c r="A5888" s="182">
        <v>40006963</v>
      </c>
      <c r="B5888" s="182" t="s">
        <v>5882</v>
      </c>
      <c r="C5888" s="182" t="s">
        <v>224</v>
      </c>
      <c r="D5888" s="182" t="s">
        <v>249</v>
      </c>
      <c r="E5888" s="182" t="s">
        <v>250</v>
      </c>
      <c r="F5888" s="182" t="s">
        <v>250</v>
      </c>
    </row>
    <row r="5889" spans="1:6" x14ac:dyDescent="0.25">
      <c r="A5889" s="182">
        <v>40007370</v>
      </c>
      <c r="B5889" s="182" t="s">
        <v>5883</v>
      </c>
      <c r="C5889" s="182" t="s">
        <v>224</v>
      </c>
      <c r="D5889" s="182" t="s">
        <v>277</v>
      </c>
      <c r="E5889" s="182" t="s">
        <v>278</v>
      </c>
      <c r="F5889" s="182" t="s">
        <v>278</v>
      </c>
    </row>
    <row r="5890" spans="1:6" x14ac:dyDescent="0.25">
      <c r="A5890" s="182">
        <v>40009888</v>
      </c>
      <c r="B5890" s="182" t="s">
        <v>5884</v>
      </c>
      <c r="C5890" s="182" t="s">
        <v>224</v>
      </c>
      <c r="D5890" s="182" t="s">
        <v>265</v>
      </c>
      <c r="E5890" s="182" t="s">
        <v>266</v>
      </c>
      <c r="F5890" s="182" t="s">
        <v>266</v>
      </c>
    </row>
    <row r="5891" spans="1:6" x14ac:dyDescent="0.25">
      <c r="A5891" s="182">
        <v>40009331</v>
      </c>
      <c r="B5891" s="182" t="s">
        <v>5885</v>
      </c>
      <c r="C5891" s="182" t="s">
        <v>224</v>
      </c>
      <c r="D5891" s="182" t="s">
        <v>265</v>
      </c>
      <c r="E5891" s="182" t="s">
        <v>266</v>
      </c>
      <c r="F5891" s="182" t="s">
        <v>266</v>
      </c>
    </row>
    <row r="5892" spans="1:6" x14ac:dyDescent="0.25">
      <c r="A5892" s="182">
        <v>40006657</v>
      </c>
      <c r="B5892" s="182" t="s">
        <v>5886</v>
      </c>
      <c r="C5892" s="182" t="s">
        <v>224</v>
      </c>
      <c r="D5892" s="182" t="s">
        <v>309</v>
      </c>
      <c r="E5892" s="182" t="s">
        <v>310</v>
      </c>
      <c r="F5892" s="182" t="s">
        <v>310</v>
      </c>
    </row>
    <row r="5893" spans="1:6" x14ac:dyDescent="0.25">
      <c r="A5893" s="182">
        <v>40002496</v>
      </c>
      <c r="B5893" s="182" t="s">
        <v>5887</v>
      </c>
      <c r="C5893" s="182" t="s">
        <v>224</v>
      </c>
      <c r="D5893" s="182" t="s">
        <v>322</v>
      </c>
      <c r="E5893" s="182" t="s">
        <v>323</v>
      </c>
      <c r="F5893" s="182" t="s">
        <v>323</v>
      </c>
    </row>
    <row r="5894" spans="1:6" x14ac:dyDescent="0.25">
      <c r="A5894" s="182">
        <v>40006974</v>
      </c>
      <c r="B5894" s="182" t="s">
        <v>5888</v>
      </c>
      <c r="C5894" s="182" t="s">
        <v>224</v>
      </c>
      <c r="D5894" s="182" t="s">
        <v>322</v>
      </c>
      <c r="E5894" s="182" t="s">
        <v>323</v>
      </c>
      <c r="F5894" s="182" t="s">
        <v>323</v>
      </c>
    </row>
    <row r="5895" spans="1:6" x14ac:dyDescent="0.25">
      <c r="A5895" s="182">
        <v>40421420</v>
      </c>
      <c r="B5895" s="182" t="s">
        <v>5889</v>
      </c>
      <c r="C5895" s="182" t="s">
        <v>231</v>
      </c>
      <c r="D5895" s="182" t="s">
        <v>232</v>
      </c>
      <c r="E5895" s="182" t="s">
        <v>233</v>
      </c>
      <c r="F5895" s="182" t="s">
        <v>233</v>
      </c>
    </row>
    <row r="5896" spans="1:6" x14ac:dyDescent="0.25">
      <c r="A5896" s="182">
        <v>40006342</v>
      </c>
      <c r="B5896" s="182" t="s">
        <v>5890</v>
      </c>
      <c r="C5896" s="182" t="s">
        <v>224</v>
      </c>
      <c r="D5896" s="182" t="s">
        <v>252</v>
      </c>
      <c r="E5896" s="182" t="s">
        <v>253</v>
      </c>
      <c r="F5896" s="182" t="s">
        <v>253</v>
      </c>
    </row>
    <row r="5897" spans="1:6" x14ac:dyDescent="0.25">
      <c r="A5897" s="182">
        <v>40009200</v>
      </c>
      <c r="B5897" s="182" t="s">
        <v>5891</v>
      </c>
      <c r="C5897" s="182" t="s">
        <v>224</v>
      </c>
      <c r="D5897" s="182" t="s">
        <v>569</v>
      </c>
      <c r="E5897" s="182" t="s">
        <v>570</v>
      </c>
      <c r="F5897" s="182" t="s">
        <v>570</v>
      </c>
    </row>
    <row r="5898" spans="1:6" x14ac:dyDescent="0.25">
      <c r="A5898" s="182">
        <v>40002065</v>
      </c>
      <c r="B5898" s="182" t="s">
        <v>5892</v>
      </c>
      <c r="C5898" s="182" t="s">
        <v>224</v>
      </c>
      <c r="D5898" s="182" t="s">
        <v>265</v>
      </c>
      <c r="E5898" s="182" t="s">
        <v>266</v>
      </c>
      <c r="F5898" s="182" t="s">
        <v>266</v>
      </c>
    </row>
    <row r="5899" spans="1:6" x14ac:dyDescent="0.25">
      <c r="A5899" s="182">
        <v>40003281</v>
      </c>
      <c r="B5899" s="182" t="s">
        <v>5893</v>
      </c>
      <c r="C5899" s="182" t="s">
        <v>224</v>
      </c>
      <c r="D5899" s="182" t="s">
        <v>303</v>
      </c>
      <c r="E5899" s="182" t="s">
        <v>304</v>
      </c>
      <c r="F5899" s="182" t="s">
        <v>304</v>
      </c>
    </row>
    <row r="5900" spans="1:6" x14ac:dyDescent="0.25">
      <c r="A5900" s="182">
        <v>40005771</v>
      </c>
      <c r="B5900" s="182" t="s">
        <v>5894</v>
      </c>
      <c r="C5900" s="182" t="s">
        <v>224</v>
      </c>
      <c r="D5900" s="182" t="s">
        <v>342</v>
      </c>
      <c r="E5900" s="182" t="s">
        <v>343</v>
      </c>
      <c r="F5900" s="182" t="s">
        <v>343</v>
      </c>
    </row>
    <row r="5901" spans="1:6" x14ac:dyDescent="0.25">
      <c r="A5901" s="182">
        <v>40003748</v>
      </c>
      <c r="B5901" s="182" t="s">
        <v>5895</v>
      </c>
      <c r="C5901" s="182" t="s">
        <v>224</v>
      </c>
      <c r="D5901" s="182" t="s">
        <v>277</v>
      </c>
      <c r="E5901" s="182" t="s">
        <v>278</v>
      </c>
      <c r="F5901" s="182" t="s">
        <v>278</v>
      </c>
    </row>
    <row r="5902" spans="1:6" x14ac:dyDescent="0.25">
      <c r="A5902" s="182">
        <v>40003537</v>
      </c>
      <c r="B5902" s="182" t="s">
        <v>5895</v>
      </c>
      <c r="C5902" s="182" t="s">
        <v>224</v>
      </c>
      <c r="D5902" s="182" t="s">
        <v>363</v>
      </c>
      <c r="E5902" s="182" t="s">
        <v>364</v>
      </c>
      <c r="F5902" s="182" t="s">
        <v>364</v>
      </c>
    </row>
    <row r="5903" spans="1:6" x14ac:dyDescent="0.25">
      <c r="A5903" s="182">
        <v>40004315</v>
      </c>
      <c r="B5903" s="182" t="s">
        <v>5896</v>
      </c>
      <c r="C5903" s="182" t="s">
        <v>224</v>
      </c>
      <c r="D5903" s="182" t="s">
        <v>309</v>
      </c>
      <c r="E5903" s="182" t="s">
        <v>310</v>
      </c>
      <c r="F5903" s="182" t="s">
        <v>310</v>
      </c>
    </row>
    <row r="5904" spans="1:6" x14ac:dyDescent="0.25">
      <c r="A5904" s="182">
        <v>40003961</v>
      </c>
      <c r="B5904" s="182" t="s">
        <v>5897</v>
      </c>
      <c r="C5904" s="182" t="s">
        <v>224</v>
      </c>
      <c r="D5904" s="182" t="s">
        <v>249</v>
      </c>
      <c r="E5904" s="182" t="s">
        <v>250</v>
      </c>
      <c r="F5904" s="182" t="s">
        <v>250</v>
      </c>
    </row>
    <row r="5905" spans="1:6" x14ac:dyDescent="0.25">
      <c r="A5905" s="182">
        <v>40003709</v>
      </c>
      <c r="B5905" s="182" t="s">
        <v>5898</v>
      </c>
      <c r="C5905" s="182" t="s">
        <v>224</v>
      </c>
      <c r="D5905" s="182" t="s">
        <v>333</v>
      </c>
      <c r="E5905" s="182" t="s">
        <v>334</v>
      </c>
      <c r="F5905" s="182" t="s">
        <v>334</v>
      </c>
    </row>
    <row r="5906" spans="1:6" x14ac:dyDescent="0.25">
      <c r="A5906" s="182">
        <v>40003076</v>
      </c>
      <c r="B5906" s="182" t="s">
        <v>5899</v>
      </c>
      <c r="C5906" s="182" t="s">
        <v>224</v>
      </c>
      <c r="D5906" s="182" t="s">
        <v>333</v>
      </c>
      <c r="E5906" s="182" t="s">
        <v>334</v>
      </c>
      <c r="F5906" s="182" t="s">
        <v>334</v>
      </c>
    </row>
    <row r="5907" spans="1:6" x14ac:dyDescent="0.25">
      <c r="A5907" s="182">
        <v>40000229</v>
      </c>
      <c r="B5907" s="182" t="s">
        <v>5900</v>
      </c>
      <c r="C5907" s="182" t="s">
        <v>224</v>
      </c>
      <c r="D5907" s="182" t="s">
        <v>342</v>
      </c>
      <c r="E5907" s="182" t="s">
        <v>343</v>
      </c>
      <c r="F5907" s="182" t="s">
        <v>343</v>
      </c>
    </row>
    <row r="5908" spans="1:6" x14ac:dyDescent="0.25">
      <c r="A5908" s="182">
        <v>40003960</v>
      </c>
      <c r="B5908" s="182" t="s">
        <v>5901</v>
      </c>
      <c r="C5908" s="182" t="s">
        <v>224</v>
      </c>
      <c r="D5908" s="182" t="s">
        <v>249</v>
      </c>
      <c r="E5908" s="182" t="s">
        <v>250</v>
      </c>
      <c r="F5908" s="182" t="s">
        <v>250</v>
      </c>
    </row>
    <row r="5909" spans="1:6" x14ac:dyDescent="0.25">
      <c r="A5909" s="182">
        <v>40420590</v>
      </c>
      <c r="B5909" s="182" t="s">
        <v>5902</v>
      </c>
      <c r="C5909" s="182" t="s">
        <v>231</v>
      </c>
      <c r="D5909" s="182" t="s">
        <v>338</v>
      </c>
      <c r="E5909" s="182" t="s">
        <v>339</v>
      </c>
      <c r="F5909" s="182" t="s">
        <v>339</v>
      </c>
    </row>
    <row r="5910" spans="1:6" x14ac:dyDescent="0.25">
      <c r="A5910" s="182">
        <v>40007044</v>
      </c>
      <c r="B5910" s="182" t="s">
        <v>5903</v>
      </c>
      <c r="C5910" s="182" t="s">
        <v>224</v>
      </c>
      <c r="D5910" s="182" t="s">
        <v>271</v>
      </c>
      <c r="E5910" s="182" t="s">
        <v>272</v>
      </c>
      <c r="F5910" s="182" t="s">
        <v>272</v>
      </c>
    </row>
    <row r="5911" spans="1:6" x14ac:dyDescent="0.25">
      <c r="A5911" s="182">
        <v>40005830</v>
      </c>
      <c r="B5911" s="182" t="s">
        <v>5903</v>
      </c>
      <c r="C5911" s="182" t="s">
        <v>224</v>
      </c>
      <c r="D5911" s="182" t="s">
        <v>309</v>
      </c>
      <c r="E5911" s="182" t="s">
        <v>310</v>
      </c>
      <c r="F5911" s="182" t="s">
        <v>310</v>
      </c>
    </row>
    <row r="5912" spans="1:6" x14ac:dyDescent="0.25">
      <c r="A5912" s="182">
        <v>40005643</v>
      </c>
      <c r="B5912" s="182" t="s">
        <v>5904</v>
      </c>
      <c r="C5912" s="182" t="s">
        <v>224</v>
      </c>
      <c r="D5912" s="182" t="s">
        <v>277</v>
      </c>
      <c r="E5912" s="182" t="s">
        <v>278</v>
      </c>
      <c r="F5912" s="182" t="s">
        <v>278</v>
      </c>
    </row>
    <row r="5913" spans="1:6" x14ac:dyDescent="0.25">
      <c r="A5913" s="182">
        <v>40002735</v>
      </c>
      <c r="B5913" s="182" t="s">
        <v>5905</v>
      </c>
      <c r="C5913" s="182" t="s">
        <v>224</v>
      </c>
      <c r="D5913" s="182" t="s">
        <v>322</v>
      </c>
      <c r="E5913" s="182" t="s">
        <v>323</v>
      </c>
      <c r="F5913" s="182" t="s">
        <v>323</v>
      </c>
    </row>
    <row r="5914" spans="1:6" x14ac:dyDescent="0.25">
      <c r="A5914" s="182">
        <v>40003053</v>
      </c>
      <c r="B5914" s="182" t="s">
        <v>5906</v>
      </c>
      <c r="C5914" s="182" t="s">
        <v>224</v>
      </c>
      <c r="D5914" s="182" t="s">
        <v>271</v>
      </c>
      <c r="E5914" s="182" t="s">
        <v>272</v>
      </c>
      <c r="F5914" s="182" t="s">
        <v>272</v>
      </c>
    </row>
    <row r="5915" spans="1:6" x14ac:dyDescent="0.25">
      <c r="A5915" s="182">
        <v>40421128</v>
      </c>
      <c r="B5915" s="182" t="s">
        <v>5907</v>
      </c>
      <c r="C5915" s="182" t="s">
        <v>231</v>
      </c>
      <c r="D5915" s="182" t="s">
        <v>285</v>
      </c>
      <c r="E5915" s="182" t="s">
        <v>286</v>
      </c>
      <c r="F5915" s="182" t="s">
        <v>286</v>
      </c>
    </row>
    <row r="5916" spans="1:6" x14ac:dyDescent="0.25">
      <c r="A5916" s="182">
        <v>40006042</v>
      </c>
      <c r="B5916" s="182" t="s">
        <v>5908</v>
      </c>
      <c r="C5916" s="182" t="s">
        <v>224</v>
      </c>
      <c r="D5916" s="182" t="s">
        <v>392</v>
      </c>
      <c r="E5916" s="182" t="s">
        <v>393</v>
      </c>
      <c r="F5916" s="182" t="s">
        <v>393</v>
      </c>
    </row>
    <row r="5917" spans="1:6" x14ac:dyDescent="0.25">
      <c r="A5917" s="182">
        <v>40003990</v>
      </c>
      <c r="B5917" s="182" t="s">
        <v>5909</v>
      </c>
      <c r="C5917" s="182" t="s">
        <v>224</v>
      </c>
      <c r="D5917" s="182" t="s">
        <v>392</v>
      </c>
      <c r="E5917" s="182" t="s">
        <v>393</v>
      </c>
      <c r="F5917" s="182" t="s">
        <v>393</v>
      </c>
    </row>
    <row r="5918" spans="1:6" x14ac:dyDescent="0.25">
      <c r="A5918" s="182">
        <v>40002139</v>
      </c>
      <c r="B5918" s="182" t="s">
        <v>5910</v>
      </c>
      <c r="C5918" s="182" t="s">
        <v>224</v>
      </c>
      <c r="D5918" s="182" t="s">
        <v>392</v>
      </c>
      <c r="E5918" s="182" t="s">
        <v>393</v>
      </c>
      <c r="F5918" s="182" t="s">
        <v>393</v>
      </c>
    </row>
    <row r="5919" spans="1:6" x14ac:dyDescent="0.25">
      <c r="A5919" s="182">
        <v>40002789</v>
      </c>
      <c r="B5919" s="182" t="s">
        <v>5911</v>
      </c>
      <c r="C5919" s="182" t="s">
        <v>224</v>
      </c>
      <c r="D5919" s="182" t="s">
        <v>252</v>
      </c>
      <c r="E5919" s="182" t="s">
        <v>253</v>
      </c>
      <c r="F5919" s="182" t="s">
        <v>253</v>
      </c>
    </row>
    <row r="5920" spans="1:6" x14ac:dyDescent="0.25">
      <c r="A5920" s="182">
        <v>40005495</v>
      </c>
      <c r="B5920" s="182" t="s">
        <v>5912</v>
      </c>
      <c r="C5920" s="182" t="s">
        <v>224</v>
      </c>
      <c r="D5920" s="182" t="s">
        <v>392</v>
      </c>
      <c r="E5920" s="182" t="s">
        <v>393</v>
      </c>
      <c r="F5920" s="182" t="s">
        <v>393</v>
      </c>
    </row>
    <row r="5921" spans="1:6" x14ac:dyDescent="0.25">
      <c r="A5921" s="182">
        <v>40002417</v>
      </c>
      <c r="B5921" s="182" t="s">
        <v>5913</v>
      </c>
      <c r="C5921" s="182" t="s">
        <v>224</v>
      </c>
      <c r="D5921" s="182" t="s">
        <v>249</v>
      </c>
      <c r="E5921" s="182" t="s">
        <v>250</v>
      </c>
      <c r="F5921" s="182" t="s">
        <v>250</v>
      </c>
    </row>
    <row r="5922" spans="1:6" x14ac:dyDescent="0.25">
      <c r="A5922" s="182">
        <v>40002575</v>
      </c>
      <c r="B5922" s="182" t="s">
        <v>5914</v>
      </c>
      <c r="C5922" s="182" t="s">
        <v>224</v>
      </c>
      <c r="D5922" s="182" t="s">
        <v>249</v>
      </c>
      <c r="E5922" s="182" t="s">
        <v>250</v>
      </c>
      <c r="F5922" s="182" t="s">
        <v>250</v>
      </c>
    </row>
    <row r="5923" spans="1:6" x14ac:dyDescent="0.25">
      <c r="A5923" s="182">
        <v>40000374</v>
      </c>
      <c r="B5923" s="182" t="s">
        <v>5915</v>
      </c>
      <c r="C5923" s="182" t="s">
        <v>224</v>
      </c>
      <c r="D5923" s="182" t="s">
        <v>225</v>
      </c>
      <c r="E5923" s="182" t="s">
        <v>226</v>
      </c>
      <c r="F5923" s="182" t="s">
        <v>226</v>
      </c>
    </row>
    <row r="5924" spans="1:6" x14ac:dyDescent="0.25">
      <c r="A5924" s="182">
        <v>40004468</v>
      </c>
      <c r="B5924" s="182" t="s">
        <v>5916</v>
      </c>
      <c r="C5924" s="182" t="s">
        <v>224</v>
      </c>
      <c r="D5924" s="182" t="s">
        <v>291</v>
      </c>
      <c r="E5924" s="182" t="s">
        <v>292</v>
      </c>
      <c r="F5924" s="182" t="s">
        <v>292</v>
      </c>
    </row>
    <row r="5925" spans="1:6" x14ac:dyDescent="0.25">
      <c r="A5925" s="182">
        <v>40001048</v>
      </c>
      <c r="B5925" s="182" t="s">
        <v>5917</v>
      </c>
      <c r="C5925" s="182" t="s">
        <v>224</v>
      </c>
      <c r="D5925" s="182" t="s">
        <v>291</v>
      </c>
      <c r="E5925" s="182" t="s">
        <v>292</v>
      </c>
      <c r="F5925" s="182" t="s">
        <v>292</v>
      </c>
    </row>
    <row r="5926" spans="1:6" x14ac:dyDescent="0.25">
      <c r="A5926" s="182">
        <v>40005715</v>
      </c>
      <c r="B5926" s="182" t="s">
        <v>5918</v>
      </c>
      <c r="C5926" s="182" t="s">
        <v>224</v>
      </c>
      <c r="D5926" s="182" t="s">
        <v>249</v>
      </c>
      <c r="E5926" s="182" t="s">
        <v>250</v>
      </c>
      <c r="F5926" s="182" t="s">
        <v>250</v>
      </c>
    </row>
    <row r="5927" spans="1:6" x14ac:dyDescent="0.25">
      <c r="A5927" s="182">
        <v>40001760</v>
      </c>
      <c r="B5927" s="182" t="s">
        <v>5919</v>
      </c>
      <c r="C5927" s="182" t="s">
        <v>224</v>
      </c>
      <c r="D5927" s="182" t="s">
        <v>363</v>
      </c>
      <c r="E5927" s="182" t="s">
        <v>364</v>
      </c>
      <c r="F5927" s="182" t="s">
        <v>364</v>
      </c>
    </row>
    <row r="5928" spans="1:6" x14ac:dyDescent="0.25">
      <c r="A5928" s="182">
        <v>40001954</v>
      </c>
      <c r="B5928" s="182" t="s">
        <v>5920</v>
      </c>
      <c r="C5928" s="182" t="s">
        <v>224</v>
      </c>
      <c r="D5928" s="182" t="s">
        <v>449</v>
      </c>
      <c r="E5928" s="182" t="s">
        <v>450</v>
      </c>
      <c r="F5928" s="182" t="s">
        <v>450</v>
      </c>
    </row>
    <row r="5929" spans="1:6" x14ac:dyDescent="0.25">
      <c r="A5929" s="182">
        <v>40420721</v>
      </c>
      <c r="B5929" s="182" t="s">
        <v>5921</v>
      </c>
      <c r="C5929" s="182" t="s">
        <v>231</v>
      </c>
      <c r="D5929" s="182" t="s">
        <v>232</v>
      </c>
      <c r="E5929" s="182" t="s">
        <v>233</v>
      </c>
      <c r="F5929" s="182" t="s">
        <v>233</v>
      </c>
    </row>
    <row r="5930" spans="1:6" x14ac:dyDescent="0.25">
      <c r="A5930" s="182">
        <v>40007304</v>
      </c>
      <c r="B5930" s="182" t="s">
        <v>5922</v>
      </c>
      <c r="C5930" s="182" t="s">
        <v>224</v>
      </c>
      <c r="D5930" s="182" t="s">
        <v>306</v>
      </c>
      <c r="E5930" s="182" t="s">
        <v>307</v>
      </c>
      <c r="F5930" s="182" t="s">
        <v>307</v>
      </c>
    </row>
    <row r="5931" spans="1:6" x14ac:dyDescent="0.25">
      <c r="A5931" s="182">
        <v>40007570</v>
      </c>
      <c r="B5931" s="182" t="s">
        <v>5923</v>
      </c>
      <c r="C5931" s="182" t="s">
        <v>224</v>
      </c>
      <c r="D5931" s="182" t="s">
        <v>404</v>
      </c>
      <c r="E5931" s="182" t="s">
        <v>405</v>
      </c>
      <c r="F5931" s="182" t="s">
        <v>405</v>
      </c>
    </row>
    <row r="5932" spans="1:6" x14ac:dyDescent="0.25">
      <c r="A5932" s="182">
        <v>40003095</v>
      </c>
      <c r="B5932" s="182" t="s">
        <v>5923</v>
      </c>
      <c r="C5932" s="182" t="s">
        <v>224</v>
      </c>
      <c r="D5932" s="182" t="s">
        <v>309</v>
      </c>
      <c r="E5932" s="182" t="s">
        <v>310</v>
      </c>
      <c r="F5932" s="182" t="s">
        <v>310</v>
      </c>
    </row>
    <row r="5933" spans="1:6" x14ac:dyDescent="0.25">
      <c r="A5933" s="182">
        <v>40001706</v>
      </c>
      <c r="B5933" s="182" t="s">
        <v>5924</v>
      </c>
      <c r="C5933" s="182" t="s">
        <v>224</v>
      </c>
      <c r="D5933" s="182" t="s">
        <v>249</v>
      </c>
      <c r="E5933" s="182" t="s">
        <v>250</v>
      </c>
      <c r="F5933" s="182" t="s">
        <v>250</v>
      </c>
    </row>
    <row r="5934" spans="1:6" x14ac:dyDescent="0.25">
      <c r="A5934" s="182">
        <v>40006621</v>
      </c>
      <c r="B5934" s="182" t="s">
        <v>5925</v>
      </c>
      <c r="C5934" s="182" t="s">
        <v>224</v>
      </c>
      <c r="D5934" s="182" t="s">
        <v>303</v>
      </c>
      <c r="E5934" s="182" t="s">
        <v>304</v>
      </c>
      <c r="F5934" s="182" t="s">
        <v>304</v>
      </c>
    </row>
    <row r="5935" spans="1:6" x14ac:dyDescent="0.25">
      <c r="A5935" s="182">
        <v>40009251</v>
      </c>
      <c r="B5935" s="182" t="s">
        <v>5926</v>
      </c>
      <c r="C5935" s="182" t="s">
        <v>224</v>
      </c>
      <c r="D5935" s="182" t="s">
        <v>277</v>
      </c>
      <c r="E5935" s="182" t="s">
        <v>278</v>
      </c>
      <c r="F5935" s="182" t="s">
        <v>278</v>
      </c>
    </row>
    <row r="5936" spans="1:6" x14ac:dyDescent="0.25">
      <c r="A5936" s="182">
        <v>40009275</v>
      </c>
      <c r="B5936" s="182" t="s">
        <v>5927</v>
      </c>
      <c r="C5936" s="182" t="s">
        <v>224</v>
      </c>
      <c r="D5936" s="182" t="s">
        <v>309</v>
      </c>
      <c r="E5936" s="182" t="s">
        <v>310</v>
      </c>
      <c r="F5936" s="182" t="s">
        <v>310</v>
      </c>
    </row>
    <row r="5937" spans="1:6" x14ac:dyDescent="0.25">
      <c r="A5937" s="182">
        <v>40006297</v>
      </c>
      <c r="B5937" s="182" t="s">
        <v>5928</v>
      </c>
      <c r="C5937" s="182" t="s">
        <v>224</v>
      </c>
      <c r="D5937" s="182" t="s">
        <v>256</v>
      </c>
      <c r="E5937" s="182" t="s">
        <v>257</v>
      </c>
      <c r="F5937" s="182" t="s">
        <v>257</v>
      </c>
    </row>
    <row r="5938" spans="1:6" x14ac:dyDescent="0.25">
      <c r="A5938" s="182">
        <v>40008700</v>
      </c>
      <c r="B5938" s="182" t="s">
        <v>5929</v>
      </c>
      <c r="C5938" s="182" t="s">
        <v>224</v>
      </c>
      <c r="D5938" s="182" t="s">
        <v>268</v>
      </c>
      <c r="E5938" s="182" t="s">
        <v>269</v>
      </c>
      <c r="F5938" s="182" t="s">
        <v>269</v>
      </c>
    </row>
    <row r="5939" spans="1:6" x14ac:dyDescent="0.25">
      <c r="A5939" s="182">
        <v>40007066</v>
      </c>
      <c r="B5939" s="182" t="s">
        <v>5930</v>
      </c>
      <c r="C5939" s="182" t="s">
        <v>224</v>
      </c>
      <c r="D5939" s="182" t="s">
        <v>225</v>
      </c>
      <c r="E5939" s="182" t="s">
        <v>226</v>
      </c>
      <c r="F5939" s="182" t="s">
        <v>226</v>
      </c>
    </row>
    <row r="5940" spans="1:6" x14ac:dyDescent="0.25">
      <c r="A5940" s="182">
        <v>40004162</v>
      </c>
      <c r="B5940" s="182" t="s">
        <v>5931</v>
      </c>
      <c r="C5940" s="182" t="s">
        <v>224</v>
      </c>
      <c r="D5940" s="182" t="s">
        <v>262</v>
      </c>
      <c r="E5940" s="182" t="s">
        <v>263</v>
      </c>
      <c r="F5940" s="182" t="s">
        <v>263</v>
      </c>
    </row>
    <row r="5941" spans="1:6" x14ac:dyDescent="0.25">
      <c r="A5941" s="182">
        <v>40006473</v>
      </c>
      <c r="B5941" s="182" t="s">
        <v>5932</v>
      </c>
      <c r="C5941" s="182" t="s">
        <v>224</v>
      </c>
      <c r="D5941" s="182" t="s">
        <v>265</v>
      </c>
      <c r="E5941" s="182" t="s">
        <v>266</v>
      </c>
      <c r="F5941" s="182" t="s">
        <v>266</v>
      </c>
    </row>
    <row r="5942" spans="1:6" x14ac:dyDescent="0.25">
      <c r="A5942" s="182">
        <v>40009060</v>
      </c>
      <c r="B5942" s="182" t="s">
        <v>5933</v>
      </c>
      <c r="C5942" s="182" t="s">
        <v>224</v>
      </c>
      <c r="D5942" s="182" t="s">
        <v>449</v>
      </c>
      <c r="E5942" s="182" t="s">
        <v>450</v>
      </c>
      <c r="F5942" s="182" t="s">
        <v>450</v>
      </c>
    </row>
    <row r="5943" spans="1:6" x14ac:dyDescent="0.25">
      <c r="A5943" s="182">
        <v>40424376</v>
      </c>
      <c r="B5943" s="182" t="s">
        <v>5934</v>
      </c>
      <c r="C5943" s="182" t="s">
        <v>231</v>
      </c>
      <c r="D5943" s="182" t="s">
        <v>242</v>
      </c>
      <c r="E5943" s="182" t="s">
        <v>243</v>
      </c>
      <c r="F5943" s="182" t="s">
        <v>243</v>
      </c>
    </row>
    <row r="5944" spans="1:6" x14ac:dyDescent="0.25">
      <c r="A5944" s="182">
        <v>40421119</v>
      </c>
      <c r="B5944" s="182" t="s">
        <v>5934</v>
      </c>
      <c r="C5944" s="182" t="s">
        <v>231</v>
      </c>
      <c r="D5944" s="182" t="s">
        <v>242</v>
      </c>
      <c r="E5944" s="182" t="s">
        <v>243</v>
      </c>
      <c r="F5944" s="182" t="s">
        <v>243</v>
      </c>
    </row>
    <row r="5945" spans="1:6" x14ac:dyDescent="0.25">
      <c r="A5945" s="182">
        <v>40005900</v>
      </c>
      <c r="B5945" s="182" t="s">
        <v>5934</v>
      </c>
      <c r="C5945" s="182" t="s">
        <v>224</v>
      </c>
      <c r="D5945" s="182" t="s">
        <v>262</v>
      </c>
      <c r="E5945" s="182" t="s">
        <v>263</v>
      </c>
      <c r="F5945" s="182" t="s">
        <v>263</v>
      </c>
    </row>
    <row r="5946" spans="1:6" x14ac:dyDescent="0.25">
      <c r="A5946" s="182">
        <v>40003311</v>
      </c>
      <c r="B5946" s="182" t="s">
        <v>5935</v>
      </c>
      <c r="C5946" s="182" t="s">
        <v>224</v>
      </c>
      <c r="D5946" s="182" t="s">
        <v>249</v>
      </c>
      <c r="E5946" s="182" t="s">
        <v>250</v>
      </c>
      <c r="F5946" s="182" t="s">
        <v>250</v>
      </c>
    </row>
    <row r="5947" spans="1:6" x14ac:dyDescent="0.25">
      <c r="A5947" s="182">
        <v>40004643</v>
      </c>
      <c r="B5947" s="182" t="s">
        <v>5936</v>
      </c>
      <c r="C5947" s="182" t="s">
        <v>224</v>
      </c>
      <c r="D5947" s="182" t="s">
        <v>322</v>
      </c>
      <c r="E5947" s="182" t="s">
        <v>323</v>
      </c>
      <c r="F5947" s="182" t="s">
        <v>323</v>
      </c>
    </row>
    <row r="5948" spans="1:6" x14ac:dyDescent="0.25">
      <c r="A5948" s="182">
        <v>40002731</v>
      </c>
      <c r="B5948" s="182" t="s">
        <v>5937</v>
      </c>
      <c r="C5948" s="182" t="s">
        <v>224</v>
      </c>
      <c r="D5948" s="182" t="s">
        <v>303</v>
      </c>
      <c r="E5948" s="182" t="s">
        <v>304</v>
      </c>
      <c r="F5948" s="182" t="s">
        <v>304</v>
      </c>
    </row>
    <row r="5949" spans="1:6" x14ac:dyDescent="0.25">
      <c r="A5949" s="182">
        <v>40005176</v>
      </c>
      <c r="B5949" s="182" t="s">
        <v>5938</v>
      </c>
      <c r="C5949" s="182" t="s">
        <v>224</v>
      </c>
      <c r="D5949" s="182" t="s">
        <v>303</v>
      </c>
      <c r="E5949" s="182" t="s">
        <v>304</v>
      </c>
      <c r="F5949" s="182" t="s">
        <v>304</v>
      </c>
    </row>
    <row r="5950" spans="1:6" x14ac:dyDescent="0.25">
      <c r="A5950" s="182">
        <v>40002380</v>
      </c>
      <c r="B5950" s="182" t="s">
        <v>5939</v>
      </c>
      <c r="C5950" s="182" t="s">
        <v>224</v>
      </c>
      <c r="D5950" s="182" t="s">
        <v>249</v>
      </c>
      <c r="E5950" s="182" t="s">
        <v>250</v>
      </c>
      <c r="F5950" s="182" t="s">
        <v>250</v>
      </c>
    </row>
    <row r="5951" spans="1:6" x14ac:dyDescent="0.25">
      <c r="A5951" s="182">
        <v>40006628</v>
      </c>
      <c r="B5951" s="182" t="s">
        <v>5940</v>
      </c>
      <c r="C5951" s="182" t="s">
        <v>224</v>
      </c>
      <c r="D5951" s="182" t="s">
        <v>252</v>
      </c>
      <c r="E5951" s="182" t="s">
        <v>253</v>
      </c>
      <c r="F5951" s="182" t="s">
        <v>253</v>
      </c>
    </row>
    <row r="5952" spans="1:6" x14ac:dyDescent="0.25">
      <c r="A5952" s="182">
        <v>40009948</v>
      </c>
      <c r="B5952" s="182" t="s">
        <v>5941</v>
      </c>
      <c r="C5952" s="182" t="s">
        <v>224</v>
      </c>
      <c r="D5952" s="182" t="s">
        <v>309</v>
      </c>
      <c r="E5952" s="182" t="s">
        <v>310</v>
      </c>
      <c r="F5952" s="182" t="s">
        <v>310</v>
      </c>
    </row>
    <row r="5953" spans="1:6" x14ac:dyDescent="0.25">
      <c r="A5953" s="182">
        <v>40006435</v>
      </c>
      <c r="B5953" s="182" t="s">
        <v>5942</v>
      </c>
      <c r="C5953" s="182" t="s">
        <v>224</v>
      </c>
      <c r="D5953" s="182" t="s">
        <v>342</v>
      </c>
      <c r="E5953" s="182" t="s">
        <v>343</v>
      </c>
      <c r="F5953" s="182" t="s">
        <v>343</v>
      </c>
    </row>
    <row r="5954" spans="1:6" x14ac:dyDescent="0.25">
      <c r="A5954" s="182">
        <v>40001756</v>
      </c>
      <c r="B5954" s="182" t="s">
        <v>5943</v>
      </c>
      <c r="C5954" s="182" t="s">
        <v>224</v>
      </c>
      <c r="D5954" s="182" t="s">
        <v>271</v>
      </c>
      <c r="E5954" s="182" t="s">
        <v>272</v>
      </c>
      <c r="F5954" s="182" t="s">
        <v>272</v>
      </c>
    </row>
    <row r="5955" spans="1:6" x14ac:dyDescent="0.25">
      <c r="A5955" s="182">
        <v>40009063</v>
      </c>
      <c r="B5955" s="182" t="s">
        <v>5944</v>
      </c>
      <c r="C5955" s="182" t="s">
        <v>224</v>
      </c>
      <c r="D5955" s="182" t="s">
        <v>404</v>
      </c>
      <c r="E5955" s="182" t="s">
        <v>405</v>
      </c>
      <c r="F5955" s="182" t="s">
        <v>405</v>
      </c>
    </row>
    <row r="5956" spans="1:6" x14ac:dyDescent="0.25">
      <c r="A5956" s="182">
        <v>40420003</v>
      </c>
      <c r="B5956" s="182" t="s">
        <v>5945</v>
      </c>
      <c r="C5956" s="182" t="s">
        <v>231</v>
      </c>
      <c r="D5956" s="182" t="s">
        <v>236</v>
      </c>
      <c r="E5956" s="182" t="s">
        <v>237</v>
      </c>
      <c r="F5956" s="182" t="s">
        <v>237</v>
      </c>
    </row>
    <row r="5957" spans="1:6" x14ac:dyDescent="0.25">
      <c r="A5957" s="182">
        <v>40008750</v>
      </c>
      <c r="B5957" s="182" t="s">
        <v>5946</v>
      </c>
      <c r="C5957" s="182" t="s">
        <v>224</v>
      </c>
      <c r="D5957" s="182" t="s">
        <v>306</v>
      </c>
      <c r="E5957" s="182" t="s">
        <v>307</v>
      </c>
      <c r="F5957" s="182" t="s">
        <v>307</v>
      </c>
    </row>
    <row r="5958" spans="1:6" x14ac:dyDescent="0.25">
      <c r="A5958" s="182">
        <v>40005391</v>
      </c>
      <c r="B5958" s="182" t="s">
        <v>5947</v>
      </c>
      <c r="C5958" s="182" t="s">
        <v>224</v>
      </c>
      <c r="D5958" s="182" t="s">
        <v>249</v>
      </c>
      <c r="E5958" s="182" t="s">
        <v>250</v>
      </c>
      <c r="F5958" s="182" t="s">
        <v>250</v>
      </c>
    </row>
    <row r="5959" spans="1:6" x14ac:dyDescent="0.25">
      <c r="A5959" s="182">
        <v>40000098</v>
      </c>
      <c r="B5959" s="182" t="s">
        <v>5948</v>
      </c>
      <c r="C5959" s="182" t="s">
        <v>224</v>
      </c>
      <c r="D5959" s="182" t="s">
        <v>228</v>
      </c>
      <c r="E5959" s="182" t="s">
        <v>229</v>
      </c>
      <c r="F5959" s="182" t="s">
        <v>229</v>
      </c>
    </row>
    <row r="5960" spans="1:6" x14ac:dyDescent="0.25">
      <c r="A5960" s="182">
        <v>40000630</v>
      </c>
      <c r="B5960" s="182" t="s">
        <v>5949</v>
      </c>
      <c r="C5960" s="182" t="s">
        <v>224</v>
      </c>
      <c r="D5960" s="182" t="s">
        <v>404</v>
      </c>
      <c r="E5960" s="182" t="s">
        <v>405</v>
      </c>
      <c r="F5960" s="182" t="s">
        <v>405</v>
      </c>
    </row>
    <row r="5961" spans="1:6" x14ac:dyDescent="0.25">
      <c r="A5961" s="182">
        <v>40003659</v>
      </c>
      <c r="B5961" s="182" t="s">
        <v>5950</v>
      </c>
      <c r="C5961" s="182" t="s">
        <v>224</v>
      </c>
      <c r="D5961" s="182" t="s">
        <v>322</v>
      </c>
      <c r="E5961" s="182" t="s">
        <v>323</v>
      </c>
      <c r="F5961" s="182" t="s">
        <v>323</v>
      </c>
    </row>
    <row r="5962" spans="1:6" x14ac:dyDescent="0.25">
      <c r="A5962" s="182">
        <v>40002867</v>
      </c>
      <c r="B5962" s="182" t="s">
        <v>5951</v>
      </c>
      <c r="C5962" s="182" t="s">
        <v>224</v>
      </c>
      <c r="D5962" s="182" t="s">
        <v>249</v>
      </c>
      <c r="E5962" s="182" t="s">
        <v>250</v>
      </c>
      <c r="F5962" s="182" t="s">
        <v>250</v>
      </c>
    </row>
    <row r="5963" spans="1:6" x14ac:dyDescent="0.25">
      <c r="A5963" s="182">
        <v>40009119</v>
      </c>
      <c r="B5963" s="182" t="s">
        <v>5952</v>
      </c>
      <c r="C5963" s="182" t="s">
        <v>224</v>
      </c>
      <c r="D5963" s="182" t="s">
        <v>449</v>
      </c>
      <c r="E5963" s="182" t="s">
        <v>450</v>
      </c>
      <c r="F5963" s="182" t="s">
        <v>450</v>
      </c>
    </row>
    <row r="5964" spans="1:6" x14ac:dyDescent="0.25">
      <c r="A5964" s="182">
        <v>40420767</v>
      </c>
      <c r="B5964" s="182" t="s">
        <v>5953</v>
      </c>
      <c r="C5964" s="182" t="s">
        <v>231</v>
      </c>
      <c r="D5964" s="182" t="s">
        <v>338</v>
      </c>
      <c r="E5964" s="182" t="s">
        <v>339</v>
      </c>
      <c r="F5964" s="182" t="s">
        <v>339</v>
      </c>
    </row>
    <row r="5965" spans="1:6" x14ac:dyDescent="0.25">
      <c r="A5965" s="182">
        <v>40400009</v>
      </c>
      <c r="B5965" s="182" t="s">
        <v>5954</v>
      </c>
      <c r="C5965" s="182" t="s">
        <v>224</v>
      </c>
      <c r="D5965" s="182" t="s">
        <v>485</v>
      </c>
      <c r="E5965" s="182" t="s">
        <v>486</v>
      </c>
      <c r="F5965" s="182" t="s">
        <v>486</v>
      </c>
    </row>
    <row r="5966" spans="1:6" x14ac:dyDescent="0.25">
      <c r="A5966" s="182">
        <v>40000368</v>
      </c>
      <c r="B5966" s="182" t="s">
        <v>5955</v>
      </c>
      <c r="C5966" s="182" t="s">
        <v>224</v>
      </c>
      <c r="D5966" s="182" t="s">
        <v>228</v>
      </c>
      <c r="E5966" s="182" t="s">
        <v>229</v>
      </c>
      <c r="F5966" s="182" t="s">
        <v>229</v>
      </c>
    </row>
    <row r="5967" spans="1:6" x14ac:dyDescent="0.25">
      <c r="A5967" s="182">
        <v>40005907</v>
      </c>
      <c r="B5967" s="182" t="s">
        <v>5956</v>
      </c>
      <c r="C5967" s="182" t="s">
        <v>224</v>
      </c>
      <c r="D5967" s="182" t="s">
        <v>228</v>
      </c>
      <c r="E5967" s="182" t="s">
        <v>229</v>
      </c>
      <c r="F5967" s="182" t="s">
        <v>229</v>
      </c>
    </row>
    <row r="5968" spans="1:6" x14ac:dyDescent="0.25">
      <c r="A5968" s="182">
        <v>40004427</v>
      </c>
      <c r="B5968" s="182" t="s">
        <v>5956</v>
      </c>
      <c r="C5968" s="182" t="s">
        <v>224</v>
      </c>
      <c r="D5968" s="182" t="s">
        <v>228</v>
      </c>
      <c r="E5968" s="182" t="s">
        <v>229</v>
      </c>
      <c r="F5968" s="182" t="s">
        <v>229</v>
      </c>
    </row>
    <row r="5969" spans="1:6" x14ac:dyDescent="0.25">
      <c r="A5969" s="182">
        <v>40004270</v>
      </c>
      <c r="B5969" s="182" t="s">
        <v>5956</v>
      </c>
      <c r="C5969" s="182" t="s">
        <v>224</v>
      </c>
      <c r="D5969" s="182" t="s">
        <v>271</v>
      </c>
      <c r="E5969" s="182" t="s">
        <v>272</v>
      </c>
      <c r="F5969" s="182" t="s">
        <v>272</v>
      </c>
    </row>
    <row r="5970" spans="1:6" x14ac:dyDescent="0.25">
      <c r="A5970" s="182">
        <v>40004046</v>
      </c>
      <c r="B5970" s="182" t="s">
        <v>5956</v>
      </c>
      <c r="C5970" s="182" t="s">
        <v>224</v>
      </c>
      <c r="D5970" s="182" t="s">
        <v>249</v>
      </c>
      <c r="E5970" s="182" t="s">
        <v>250</v>
      </c>
      <c r="F5970" s="182" t="s">
        <v>250</v>
      </c>
    </row>
    <row r="5971" spans="1:6" x14ac:dyDescent="0.25">
      <c r="A5971" s="182">
        <v>40006511</v>
      </c>
      <c r="B5971" s="182" t="s">
        <v>5957</v>
      </c>
      <c r="C5971" s="182" t="s">
        <v>224</v>
      </c>
      <c r="D5971" s="182" t="s">
        <v>404</v>
      </c>
      <c r="E5971" s="182" t="s">
        <v>405</v>
      </c>
      <c r="F5971" s="182" t="s">
        <v>405</v>
      </c>
    </row>
    <row r="5972" spans="1:6" x14ac:dyDescent="0.25">
      <c r="A5972" s="182">
        <v>40008976</v>
      </c>
      <c r="B5972" s="182" t="s">
        <v>5958</v>
      </c>
      <c r="C5972" s="182" t="s">
        <v>224</v>
      </c>
      <c r="D5972" s="182" t="s">
        <v>277</v>
      </c>
      <c r="E5972" s="182" t="s">
        <v>278</v>
      </c>
      <c r="F5972" s="182" t="s">
        <v>278</v>
      </c>
    </row>
    <row r="5973" spans="1:6" x14ac:dyDescent="0.25">
      <c r="A5973" s="182">
        <v>40005464</v>
      </c>
      <c r="B5973" s="182" t="s">
        <v>5959</v>
      </c>
      <c r="C5973" s="182" t="s">
        <v>224</v>
      </c>
      <c r="D5973" s="182" t="s">
        <v>322</v>
      </c>
      <c r="E5973" s="182" t="s">
        <v>323</v>
      </c>
      <c r="F5973" s="182" t="s">
        <v>323</v>
      </c>
    </row>
    <row r="5974" spans="1:6" x14ac:dyDescent="0.25">
      <c r="A5974" s="182">
        <v>40009033</v>
      </c>
      <c r="B5974" s="182" t="s">
        <v>5960</v>
      </c>
      <c r="C5974" s="182" t="s">
        <v>224</v>
      </c>
      <c r="D5974" s="182" t="s">
        <v>265</v>
      </c>
      <c r="E5974" s="182" t="s">
        <v>266</v>
      </c>
      <c r="F5974" s="182" t="s">
        <v>266</v>
      </c>
    </row>
    <row r="5975" spans="1:6" x14ac:dyDescent="0.25">
      <c r="A5975" s="182">
        <v>40005789</v>
      </c>
      <c r="B5975" s="182" t="s">
        <v>5961</v>
      </c>
      <c r="C5975" s="182" t="s">
        <v>224</v>
      </c>
      <c r="D5975" s="182" t="s">
        <v>306</v>
      </c>
      <c r="E5975" s="182" t="s">
        <v>307</v>
      </c>
      <c r="F5975" s="182" t="s">
        <v>307</v>
      </c>
    </row>
    <row r="5976" spans="1:6" x14ac:dyDescent="0.25">
      <c r="A5976" s="182">
        <v>40424375</v>
      </c>
      <c r="B5976" s="182" t="s">
        <v>5962</v>
      </c>
      <c r="C5976" s="182" t="s">
        <v>231</v>
      </c>
      <c r="D5976" s="182" t="s">
        <v>338</v>
      </c>
      <c r="E5976" s="182" t="s">
        <v>339</v>
      </c>
      <c r="F5976" s="182" t="s">
        <v>339</v>
      </c>
    </row>
    <row r="5977" spans="1:6" x14ac:dyDescent="0.25">
      <c r="A5977" s="182">
        <v>40421423</v>
      </c>
      <c r="B5977" s="182" t="s">
        <v>5962</v>
      </c>
      <c r="C5977" s="182" t="s">
        <v>231</v>
      </c>
      <c r="D5977" s="182" t="s">
        <v>232</v>
      </c>
      <c r="E5977" s="182" t="s">
        <v>233</v>
      </c>
      <c r="F5977" s="182" t="s">
        <v>233</v>
      </c>
    </row>
    <row r="5978" spans="1:6" x14ac:dyDescent="0.25">
      <c r="A5978" s="182">
        <v>40003222</v>
      </c>
      <c r="B5978" s="182" t="s">
        <v>5963</v>
      </c>
      <c r="C5978" s="182" t="s">
        <v>224</v>
      </c>
      <c r="D5978" s="182" t="s">
        <v>306</v>
      </c>
      <c r="E5978" s="182" t="s">
        <v>307</v>
      </c>
      <c r="F5978" s="182" t="s">
        <v>307</v>
      </c>
    </row>
    <row r="5979" spans="1:6" x14ac:dyDescent="0.25">
      <c r="A5979" s="182">
        <v>40420707</v>
      </c>
      <c r="B5979" s="182" t="s">
        <v>5964</v>
      </c>
      <c r="C5979" s="182" t="s">
        <v>231</v>
      </c>
      <c r="D5979" s="182" t="s">
        <v>232</v>
      </c>
      <c r="E5979" s="182" t="s">
        <v>233</v>
      </c>
      <c r="F5979" s="182" t="s">
        <v>233</v>
      </c>
    </row>
    <row r="5980" spans="1:6" x14ac:dyDescent="0.25">
      <c r="A5980" s="182">
        <v>40421037</v>
      </c>
      <c r="B5980" s="182" t="s">
        <v>5965</v>
      </c>
      <c r="C5980" s="182" t="s">
        <v>231</v>
      </c>
      <c r="D5980" s="182" t="s">
        <v>232</v>
      </c>
      <c r="E5980" s="182" t="s">
        <v>233</v>
      </c>
      <c r="F5980" s="182" t="s">
        <v>233</v>
      </c>
    </row>
    <row r="5981" spans="1:6" x14ac:dyDescent="0.25">
      <c r="A5981" s="182">
        <v>40420847</v>
      </c>
      <c r="B5981" s="182" t="s">
        <v>5966</v>
      </c>
      <c r="C5981" s="182" t="s">
        <v>231</v>
      </c>
      <c r="D5981" s="182" t="s">
        <v>232</v>
      </c>
      <c r="E5981" s="182" t="s">
        <v>233</v>
      </c>
      <c r="F5981" s="182" t="s">
        <v>233</v>
      </c>
    </row>
    <row r="5982" spans="1:6" x14ac:dyDescent="0.25">
      <c r="A5982" s="182">
        <v>40421499</v>
      </c>
      <c r="B5982" s="182" t="s">
        <v>5967</v>
      </c>
      <c r="C5982" s="182" t="s">
        <v>231</v>
      </c>
      <c r="D5982" s="182" t="s">
        <v>232</v>
      </c>
      <c r="E5982" s="182" t="s">
        <v>233</v>
      </c>
      <c r="F5982" s="182" t="s">
        <v>233</v>
      </c>
    </row>
    <row r="5983" spans="1:6" x14ac:dyDescent="0.25">
      <c r="A5983" s="182">
        <v>40421167</v>
      </c>
      <c r="B5983" s="182" t="s">
        <v>5968</v>
      </c>
      <c r="C5983" s="182" t="s">
        <v>231</v>
      </c>
      <c r="D5983" s="182" t="s">
        <v>232</v>
      </c>
      <c r="E5983" s="182" t="s">
        <v>233</v>
      </c>
      <c r="F5983" s="182" t="s">
        <v>233</v>
      </c>
    </row>
    <row r="5984" spans="1:6" x14ac:dyDescent="0.25">
      <c r="A5984" s="182">
        <v>40420850</v>
      </c>
      <c r="B5984" s="182" t="s">
        <v>5969</v>
      </c>
      <c r="C5984" s="182" t="s">
        <v>231</v>
      </c>
      <c r="D5984" s="182" t="s">
        <v>236</v>
      </c>
      <c r="E5984" s="182" t="s">
        <v>237</v>
      </c>
      <c r="F5984" s="182" t="s">
        <v>237</v>
      </c>
    </row>
    <row r="5985" spans="1:6" x14ac:dyDescent="0.25">
      <c r="A5985" s="182">
        <v>40001058</v>
      </c>
      <c r="B5985" s="182" t="s">
        <v>5970</v>
      </c>
      <c r="C5985" s="182" t="s">
        <v>224</v>
      </c>
      <c r="D5985" s="182" t="s">
        <v>322</v>
      </c>
      <c r="E5985" s="182" t="s">
        <v>323</v>
      </c>
      <c r="F5985" s="182" t="s">
        <v>323</v>
      </c>
    </row>
    <row r="5986" spans="1:6" x14ac:dyDescent="0.25">
      <c r="A5986" s="182">
        <v>40006493</v>
      </c>
      <c r="B5986" s="182" t="s">
        <v>5971</v>
      </c>
      <c r="C5986" s="182" t="s">
        <v>224</v>
      </c>
      <c r="D5986" s="182" t="s">
        <v>277</v>
      </c>
      <c r="E5986" s="182" t="s">
        <v>278</v>
      </c>
      <c r="F5986" s="182" t="s">
        <v>278</v>
      </c>
    </row>
    <row r="5987" spans="1:6" x14ac:dyDescent="0.25">
      <c r="A5987" s="182">
        <v>40002389</v>
      </c>
      <c r="B5987" s="182" t="s">
        <v>5972</v>
      </c>
      <c r="C5987" s="182" t="s">
        <v>224</v>
      </c>
      <c r="D5987" s="182" t="s">
        <v>306</v>
      </c>
      <c r="E5987" s="182" t="s">
        <v>307</v>
      </c>
      <c r="F5987" s="182" t="s">
        <v>307</v>
      </c>
    </row>
    <row r="5988" spans="1:6" x14ac:dyDescent="0.25">
      <c r="A5988" s="182">
        <v>40004575</v>
      </c>
      <c r="B5988" s="182" t="s">
        <v>5973</v>
      </c>
      <c r="C5988" s="182" t="s">
        <v>224</v>
      </c>
      <c r="D5988" s="182" t="s">
        <v>322</v>
      </c>
      <c r="E5988" s="182" t="s">
        <v>323</v>
      </c>
      <c r="F5988" s="182" t="s">
        <v>323</v>
      </c>
    </row>
    <row r="5989" spans="1:6" x14ac:dyDescent="0.25">
      <c r="A5989" s="182">
        <v>40002140</v>
      </c>
      <c r="B5989" s="182" t="s">
        <v>5974</v>
      </c>
      <c r="C5989" s="182" t="s">
        <v>224</v>
      </c>
      <c r="D5989" s="182" t="s">
        <v>342</v>
      </c>
      <c r="E5989" s="182" t="s">
        <v>343</v>
      </c>
      <c r="F5989" s="182" t="s">
        <v>343</v>
      </c>
    </row>
    <row r="5990" spans="1:6" x14ac:dyDescent="0.25">
      <c r="A5990" s="182">
        <v>40421470</v>
      </c>
      <c r="B5990" s="182" t="s">
        <v>5975</v>
      </c>
      <c r="C5990" s="182" t="s">
        <v>231</v>
      </c>
      <c r="D5990" s="182" t="s">
        <v>236</v>
      </c>
      <c r="E5990" s="182" t="s">
        <v>237</v>
      </c>
      <c r="F5990" s="182" t="s">
        <v>237</v>
      </c>
    </row>
    <row r="5991" spans="1:6" x14ac:dyDescent="0.25">
      <c r="A5991" s="182">
        <v>40001543</v>
      </c>
      <c r="B5991" s="182" t="s">
        <v>5976</v>
      </c>
      <c r="C5991" s="182" t="s">
        <v>224</v>
      </c>
      <c r="D5991" s="182" t="s">
        <v>228</v>
      </c>
      <c r="E5991" s="182" t="s">
        <v>229</v>
      </c>
      <c r="F5991" s="182" t="s">
        <v>229</v>
      </c>
    </row>
    <row r="5992" spans="1:6" x14ac:dyDescent="0.25">
      <c r="A5992" s="182">
        <v>40003056</v>
      </c>
      <c r="B5992" s="182" t="s">
        <v>5977</v>
      </c>
      <c r="C5992" s="182" t="s">
        <v>224</v>
      </c>
      <c r="D5992" s="182" t="s">
        <v>404</v>
      </c>
      <c r="E5992" s="182" t="s">
        <v>405</v>
      </c>
      <c r="F5992" s="182" t="s">
        <v>405</v>
      </c>
    </row>
    <row r="5993" spans="1:6" x14ac:dyDescent="0.25">
      <c r="A5993" s="182">
        <v>40008390</v>
      </c>
      <c r="B5993" s="182" t="s">
        <v>5978</v>
      </c>
      <c r="C5993" s="182" t="s">
        <v>224</v>
      </c>
      <c r="D5993" s="182" t="s">
        <v>228</v>
      </c>
      <c r="E5993" s="182" t="s">
        <v>229</v>
      </c>
      <c r="F5993" s="182" t="s">
        <v>229</v>
      </c>
    </row>
    <row r="5994" spans="1:6" x14ac:dyDescent="0.25">
      <c r="A5994" s="182">
        <v>40003717</v>
      </c>
      <c r="B5994" s="182" t="s">
        <v>5979</v>
      </c>
      <c r="C5994" s="182" t="s">
        <v>224</v>
      </c>
      <c r="D5994" s="182" t="s">
        <v>333</v>
      </c>
      <c r="E5994" s="182" t="s">
        <v>334</v>
      </c>
      <c r="F5994" s="182" t="s">
        <v>334</v>
      </c>
    </row>
    <row r="5995" spans="1:6" x14ac:dyDescent="0.25">
      <c r="A5995" s="182">
        <v>40002042</v>
      </c>
      <c r="B5995" s="182" t="s">
        <v>5980</v>
      </c>
      <c r="C5995" s="182" t="s">
        <v>224</v>
      </c>
      <c r="D5995" s="182" t="s">
        <v>228</v>
      </c>
      <c r="E5995" s="182" t="s">
        <v>229</v>
      </c>
      <c r="F5995" s="182" t="s">
        <v>229</v>
      </c>
    </row>
    <row r="5996" spans="1:6" x14ac:dyDescent="0.25">
      <c r="A5996" s="182">
        <v>40009849</v>
      </c>
      <c r="B5996" s="182" t="s">
        <v>5981</v>
      </c>
      <c r="C5996" s="182" t="s">
        <v>224</v>
      </c>
      <c r="D5996" s="182" t="s">
        <v>303</v>
      </c>
      <c r="E5996" s="182" t="s">
        <v>304</v>
      </c>
      <c r="F5996" s="182" t="s">
        <v>304</v>
      </c>
    </row>
    <row r="5997" spans="1:6" x14ac:dyDescent="0.25">
      <c r="A5997" s="182">
        <v>40001437</v>
      </c>
      <c r="B5997" s="182" t="s">
        <v>5982</v>
      </c>
      <c r="C5997" s="182" t="s">
        <v>224</v>
      </c>
      <c r="D5997" s="182" t="s">
        <v>228</v>
      </c>
      <c r="E5997" s="182" t="s">
        <v>229</v>
      </c>
      <c r="F5997" s="182" t="s">
        <v>229</v>
      </c>
    </row>
    <row r="5998" spans="1:6" x14ac:dyDescent="0.25">
      <c r="A5998" s="182">
        <v>40004473</v>
      </c>
      <c r="B5998" s="182" t="s">
        <v>5983</v>
      </c>
      <c r="C5998" s="182" t="s">
        <v>224</v>
      </c>
      <c r="D5998" s="182" t="s">
        <v>228</v>
      </c>
      <c r="E5998" s="182" t="s">
        <v>229</v>
      </c>
      <c r="F5998" s="182" t="s">
        <v>229</v>
      </c>
    </row>
    <row r="5999" spans="1:6" x14ac:dyDescent="0.25">
      <c r="A5999" s="182">
        <v>40006104</v>
      </c>
      <c r="B5999" s="182" t="s">
        <v>5984</v>
      </c>
      <c r="C5999" s="182" t="s">
        <v>224</v>
      </c>
      <c r="D5999" s="182" t="s">
        <v>265</v>
      </c>
      <c r="E5999" s="182" t="s">
        <v>266</v>
      </c>
      <c r="F5999" s="182" t="s">
        <v>266</v>
      </c>
    </row>
    <row r="6000" spans="1:6" x14ac:dyDescent="0.25">
      <c r="A6000" s="182">
        <v>40009285</v>
      </c>
      <c r="B6000" s="182" t="s">
        <v>5985</v>
      </c>
      <c r="C6000" s="182" t="s">
        <v>224</v>
      </c>
      <c r="D6000" s="182" t="s">
        <v>228</v>
      </c>
      <c r="E6000" s="182" t="s">
        <v>229</v>
      </c>
      <c r="F6000" s="182" t="s">
        <v>229</v>
      </c>
    </row>
    <row r="6001" spans="1:6" x14ac:dyDescent="0.25">
      <c r="A6001" s="182">
        <v>40006126</v>
      </c>
      <c r="B6001" s="182" t="s">
        <v>5985</v>
      </c>
      <c r="C6001" s="182" t="s">
        <v>224</v>
      </c>
      <c r="D6001" s="182" t="s">
        <v>404</v>
      </c>
      <c r="E6001" s="182" t="s">
        <v>405</v>
      </c>
      <c r="F6001" s="182" t="s">
        <v>405</v>
      </c>
    </row>
    <row r="6002" spans="1:6" x14ac:dyDescent="0.25">
      <c r="A6002" s="182">
        <v>40006112</v>
      </c>
      <c r="B6002" s="182" t="s">
        <v>5985</v>
      </c>
      <c r="C6002" s="182" t="s">
        <v>224</v>
      </c>
      <c r="D6002" s="182" t="s">
        <v>268</v>
      </c>
      <c r="E6002" s="182" t="s">
        <v>269</v>
      </c>
      <c r="F6002" s="182" t="s">
        <v>269</v>
      </c>
    </row>
    <row r="6003" spans="1:6" x14ac:dyDescent="0.25">
      <c r="A6003" s="182">
        <v>40004217</v>
      </c>
      <c r="B6003" s="182" t="s">
        <v>5985</v>
      </c>
      <c r="C6003" s="182" t="s">
        <v>224</v>
      </c>
      <c r="D6003" s="182" t="s">
        <v>404</v>
      </c>
      <c r="E6003" s="182" t="s">
        <v>405</v>
      </c>
      <c r="F6003" s="182" t="s">
        <v>405</v>
      </c>
    </row>
    <row r="6004" spans="1:6" x14ac:dyDescent="0.25">
      <c r="A6004" s="182">
        <v>40009214</v>
      </c>
      <c r="B6004" s="182" t="s">
        <v>5986</v>
      </c>
      <c r="C6004" s="182" t="s">
        <v>224</v>
      </c>
      <c r="D6004" s="182" t="s">
        <v>306</v>
      </c>
      <c r="E6004" s="182" t="s">
        <v>307</v>
      </c>
      <c r="F6004" s="182" t="s">
        <v>307</v>
      </c>
    </row>
    <row r="6005" spans="1:6" x14ac:dyDescent="0.25">
      <c r="A6005" s="182">
        <v>40007738</v>
      </c>
      <c r="B6005" s="182" t="s">
        <v>5987</v>
      </c>
      <c r="C6005" s="182" t="s">
        <v>224</v>
      </c>
      <c r="D6005" s="182" t="s">
        <v>306</v>
      </c>
      <c r="E6005" s="182" t="s">
        <v>307</v>
      </c>
      <c r="F6005" s="182" t="s">
        <v>307</v>
      </c>
    </row>
    <row r="6006" spans="1:6" x14ac:dyDescent="0.25">
      <c r="A6006" s="182">
        <v>40008783</v>
      </c>
      <c r="B6006" s="182" t="s">
        <v>5988</v>
      </c>
      <c r="C6006" s="182" t="s">
        <v>224</v>
      </c>
      <c r="D6006" s="182" t="s">
        <v>271</v>
      </c>
      <c r="E6006" s="182" t="s">
        <v>272</v>
      </c>
      <c r="F6006" s="182" t="s">
        <v>272</v>
      </c>
    </row>
    <row r="6007" spans="1:6" x14ac:dyDescent="0.25">
      <c r="A6007" s="182">
        <v>40002544</v>
      </c>
      <c r="B6007" s="182" t="s">
        <v>5989</v>
      </c>
      <c r="C6007" s="182" t="s">
        <v>224</v>
      </c>
      <c r="D6007" s="182" t="s">
        <v>228</v>
      </c>
      <c r="E6007" s="182" t="s">
        <v>229</v>
      </c>
      <c r="F6007" s="182" t="s">
        <v>229</v>
      </c>
    </row>
    <row r="6008" spans="1:6" x14ac:dyDescent="0.25">
      <c r="A6008" s="182">
        <v>40009904</v>
      </c>
      <c r="B6008" s="182" t="s">
        <v>5990</v>
      </c>
      <c r="C6008" s="182" t="s">
        <v>224</v>
      </c>
      <c r="D6008" s="182" t="s">
        <v>228</v>
      </c>
      <c r="E6008" s="182" t="s">
        <v>229</v>
      </c>
      <c r="F6008" s="182" t="s">
        <v>229</v>
      </c>
    </row>
    <row r="6009" spans="1:6" x14ac:dyDescent="0.25">
      <c r="A6009" s="182">
        <v>40006901</v>
      </c>
      <c r="B6009" s="182" t="s">
        <v>5991</v>
      </c>
      <c r="C6009" s="182" t="s">
        <v>224</v>
      </c>
      <c r="D6009" s="182" t="s">
        <v>228</v>
      </c>
      <c r="E6009" s="182" t="s">
        <v>229</v>
      </c>
      <c r="F6009" s="182" t="s">
        <v>229</v>
      </c>
    </row>
    <row r="6010" spans="1:6" x14ac:dyDescent="0.25">
      <c r="A6010" s="182">
        <v>40006273</v>
      </c>
      <c r="B6010" s="182" t="s">
        <v>5992</v>
      </c>
      <c r="C6010" s="182" t="s">
        <v>224</v>
      </c>
      <c r="D6010" s="182" t="s">
        <v>404</v>
      </c>
      <c r="E6010" s="182" t="s">
        <v>405</v>
      </c>
      <c r="F6010" s="182" t="s">
        <v>405</v>
      </c>
    </row>
    <row r="6011" spans="1:6" x14ac:dyDescent="0.25">
      <c r="A6011" s="182">
        <v>40008995</v>
      </c>
      <c r="B6011" s="182" t="s">
        <v>5993</v>
      </c>
      <c r="C6011" s="182" t="s">
        <v>224</v>
      </c>
      <c r="D6011" s="182" t="s">
        <v>322</v>
      </c>
      <c r="E6011" s="182" t="s">
        <v>323</v>
      </c>
      <c r="F6011" s="182" t="s">
        <v>323</v>
      </c>
    </row>
    <row r="6012" spans="1:6" x14ac:dyDescent="0.25">
      <c r="A6012" s="182">
        <v>40003577</v>
      </c>
      <c r="B6012" s="182" t="s">
        <v>5994</v>
      </c>
      <c r="C6012" s="182" t="s">
        <v>224</v>
      </c>
      <c r="D6012" s="182" t="s">
        <v>303</v>
      </c>
      <c r="E6012" s="182" t="s">
        <v>304</v>
      </c>
      <c r="F6012" s="182" t="s">
        <v>304</v>
      </c>
    </row>
    <row r="6013" spans="1:6" x14ac:dyDescent="0.25">
      <c r="A6013" s="182">
        <v>40002450</v>
      </c>
      <c r="B6013" s="182" t="s">
        <v>5995</v>
      </c>
      <c r="C6013" s="182" t="s">
        <v>224</v>
      </c>
      <c r="D6013" s="182" t="s">
        <v>265</v>
      </c>
      <c r="E6013" s="182" t="s">
        <v>266</v>
      </c>
      <c r="F6013" s="182" t="s">
        <v>266</v>
      </c>
    </row>
    <row r="6014" spans="1:6" x14ac:dyDescent="0.25">
      <c r="A6014" s="182">
        <v>40002188</v>
      </c>
      <c r="B6014" s="182" t="s">
        <v>5996</v>
      </c>
      <c r="C6014" s="182" t="s">
        <v>224</v>
      </c>
      <c r="D6014" s="182" t="s">
        <v>279</v>
      </c>
      <c r="E6014" s="182" t="s">
        <v>280</v>
      </c>
      <c r="F6014" s="182" t="s">
        <v>280</v>
      </c>
    </row>
    <row r="6015" spans="1:6" x14ac:dyDescent="0.25">
      <c r="A6015" s="182">
        <v>40002080</v>
      </c>
      <c r="B6015" s="182" t="s">
        <v>5997</v>
      </c>
      <c r="C6015" s="182" t="s">
        <v>224</v>
      </c>
      <c r="D6015" s="182" t="s">
        <v>279</v>
      </c>
      <c r="E6015" s="182" t="s">
        <v>280</v>
      </c>
      <c r="F6015" s="182" t="s">
        <v>280</v>
      </c>
    </row>
    <row r="6016" spans="1:6" x14ac:dyDescent="0.25">
      <c r="A6016" s="182">
        <v>40005551</v>
      </c>
      <c r="B6016" s="182" t="s">
        <v>5998</v>
      </c>
      <c r="C6016" s="182" t="s">
        <v>224</v>
      </c>
      <c r="D6016" s="182" t="s">
        <v>363</v>
      </c>
      <c r="E6016" s="182" t="s">
        <v>364</v>
      </c>
      <c r="F6016" s="182" t="s">
        <v>364</v>
      </c>
    </row>
    <row r="6017" spans="1:6" x14ac:dyDescent="0.25">
      <c r="A6017" s="182">
        <v>40001235</v>
      </c>
      <c r="B6017" s="182" t="s">
        <v>5998</v>
      </c>
      <c r="C6017" s="182" t="s">
        <v>224</v>
      </c>
      <c r="D6017" s="182" t="s">
        <v>449</v>
      </c>
      <c r="E6017" s="182" t="s">
        <v>450</v>
      </c>
      <c r="F6017" s="182" t="s">
        <v>450</v>
      </c>
    </row>
    <row r="6018" spans="1:6" x14ac:dyDescent="0.25">
      <c r="A6018" s="182">
        <v>40002239</v>
      </c>
      <c r="B6018" s="182" t="s">
        <v>5999</v>
      </c>
      <c r="C6018" s="182" t="s">
        <v>224</v>
      </c>
      <c r="D6018" s="182" t="s">
        <v>342</v>
      </c>
      <c r="E6018" s="182" t="s">
        <v>343</v>
      </c>
      <c r="F6018" s="182" t="s">
        <v>343</v>
      </c>
    </row>
    <row r="6019" spans="1:6" x14ac:dyDescent="0.25">
      <c r="A6019" s="182">
        <v>40004474</v>
      </c>
      <c r="B6019" s="182" t="s">
        <v>6000</v>
      </c>
      <c r="C6019" s="182" t="s">
        <v>224</v>
      </c>
      <c r="D6019" s="182" t="s">
        <v>342</v>
      </c>
      <c r="E6019" s="182" t="s">
        <v>343</v>
      </c>
      <c r="F6019" s="182" t="s">
        <v>343</v>
      </c>
    </row>
    <row r="6020" spans="1:6" x14ac:dyDescent="0.25">
      <c r="A6020" s="182">
        <v>40002808</v>
      </c>
      <c r="B6020" s="182" t="s">
        <v>6001</v>
      </c>
      <c r="C6020" s="182" t="s">
        <v>224</v>
      </c>
      <c r="D6020" s="182" t="s">
        <v>342</v>
      </c>
      <c r="E6020" s="182" t="s">
        <v>343</v>
      </c>
      <c r="F6020" s="182" t="s">
        <v>343</v>
      </c>
    </row>
    <row r="6021" spans="1:6" x14ac:dyDescent="0.25">
      <c r="A6021" s="182">
        <v>40002448</v>
      </c>
      <c r="B6021" s="182" t="s">
        <v>6002</v>
      </c>
      <c r="C6021" s="182" t="s">
        <v>224</v>
      </c>
      <c r="D6021" s="182" t="s">
        <v>265</v>
      </c>
      <c r="E6021" s="182" t="s">
        <v>266</v>
      </c>
      <c r="F6021" s="182" t="s">
        <v>266</v>
      </c>
    </row>
    <row r="6022" spans="1:6" x14ac:dyDescent="0.25">
      <c r="A6022" s="182">
        <v>40002228</v>
      </c>
      <c r="B6022" s="182" t="s">
        <v>6003</v>
      </c>
      <c r="C6022" s="182" t="s">
        <v>224</v>
      </c>
      <c r="D6022" s="182" t="s">
        <v>279</v>
      </c>
      <c r="E6022" s="182" t="s">
        <v>280</v>
      </c>
      <c r="F6022" s="182" t="s">
        <v>280</v>
      </c>
    </row>
    <row r="6023" spans="1:6" x14ac:dyDescent="0.25">
      <c r="A6023" s="182">
        <v>40002229</v>
      </c>
      <c r="B6023" s="182" t="s">
        <v>6004</v>
      </c>
      <c r="C6023" s="182" t="s">
        <v>224</v>
      </c>
      <c r="D6023" s="182" t="s">
        <v>279</v>
      </c>
      <c r="E6023" s="182" t="s">
        <v>280</v>
      </c>
      <c r="F6023" s="182" t="s">
        <v>280</v>
      </c>
    </row>
    <row r="6024" spans="1:6" x14ac:dyDescent="0.25">
      <c r="A6024" s="182">
        <v>40000118</v>
      </c>
      <c r="B6024" s="182" t="s">
        <v>6005</v>
      </c>
      <c r="C6024" s="182" t="s">
        <v>224</v>
      </c>
      <c r="D6024" s="182" t="s">
        <v>279</v>
      </c>
      <c r="E6024" s="182" t="s">
        <v>280</v>
      </c>
      <c r="F6024" s="182" t="s">
        <v>280</v>
      </c>
    </row>
    <row r="6025" spans="1:6" x14ac:dyDescent="0.25">
      <c r="A6025" s="182">
        <v>40000160</v>
      </c>
      <c r="B6025" s="182" t="s">
        <v>6006</v>
      </c>
      <c r="C6025" s="182" t="s">
        <v>224</v>
      </c>
      <c r="D6025" s="182" t="s">
        <v>279</v>
      </c>
      <c r="E6025" s="182" t="s">
        <v>280</v>
      </c>
      <c r="F6025" s="182" t="s">
        <v>280</v>
      </c>
    </row>
    <row r="6026" spans="1:6" x14ac:dyDescent="0.25">
      <c r="A6026" s="182">
        <v>40004028</v>
      </c>
      <c r="B6026" s="182" t="s">
        <v>6007</v>
      </c>
      <c r="C6026" s="182" t="s">
        <v>224</v>
      </c>
      <c r="D6026" s="182" t="s">
        <v>376</v>
      </c>
      <c r="E6026" s="182" t="s">
        <v>377</v>
      </c>
      <c r="F6026" s="182" t="s">
        <v>377</v>
      </c>
    </row>
    <row r="6027" spans="1:6" x14ac:dyDescent="0.25">
      <c r="A6027" s="182">
        <v>40001431</v>
      </c>
      <c r="B6027" s="182" t="s">
        <v>6007</v>
      </c>
      <c r="C6027" s="182" t="s">
        <v>224</v>
      </c>
      <c r="D6027" s="182" t="s">
        <v>303</v>
      </c>
      <c r="E6027" s="182" t="s">
        <v>304</v>
      </c>
      <c r="F6027" s="182" t="s">
        <v>304</v>
      </c>
    </row>
    <row r="6028" spans="1:6" x14ac:dyDescent="0.25">
      <c r="A6028" s="182">
        <v>40007562</v>
      </c>
      <c r="B6028" s="182" t="s">
        <v>6008</v>
      </c>
      <c r="C6028" s="182" t="s">
        <v>224</v>
      </c>
      <c r="D6028" s="182" t="s">
        <v>265</v>
      </c>
      <c r="E6028" s="182" t="s">
        <v>266</v>
      </c>
      <c r="F6028" s="182" t="s">
        <v>266</v>
      </c>
    </row>
    <row r="6029" spans="1:6" x14ac:dyDescent="0.25">
      <c r="A6029" s="182">
        <v>40002339</v>
      </c>
      <c r="B6029" s="182" t="s">
        <v>6009</v>
      </c>
      <c r="C6029" s="182" t="s">
        <v>224</v>
      </c>
      <c r="D6029" s="182" t="s">
        <v>265</v>
      </c>
      <c r="E6029" s="182" t="s">
        <v>266</v>
      </c>
      <c r="F6029" s="182" t="s">
        <v>266</v>
      </c>
    </row>
    <row r="6030" spans="1:6" x14ac:dyDescent="0.25">
      <c r="A6030" s="182">
        <v>40004230</v>
      </c>
      <c r="B6030" s="182" t="s">
        <v>6010</v>
      </c>
      <c r="C6030" s="182" t="s">
        <v>224</v>
      </c>
      <c r="D6030" s="182" t="s">
        <v>265</v>
      </c>
      <c r="E6030" s="182" t="s">
        <v>266</v>
      </c>
      <c r="F6030" s="182" t="s">
        <v>266</v>
      </c>
    </row>
    <row r="6031" spans="1:6" x14ac:dyDescent="0.25">
      <c r="A6031" s="182">
        <v>40001303</v>
      </c>
      <c r="B6031" s="182" t="s">
        <v>6011</v>
      </c>
      <c r="C6031" s="182" t="s">
        <v>224</v>
      </c>
      <c r="D6031" s="182" t="s">
        <v>277</v>
      </c>
      <c r="E6031" s="182" t="s">
        <v>278</v>
      </c>
      <c r="F6031" s="182" t="s">
        <v>278</v>
      </c>
    </row>
    <row r="6032" spans="1:6" x14ac:dyDescent="0.25">
      <c r="A6032" s="182">
        <v>40001425</v>
      </c>
      <c r="B6032" s="182" t="s">
        <v>6012</v>
      </c>
      <c r="C6032" s="182" t="s">
        <v>224</v>
      </c>
      <c r="D6032" s="182" t="s">
        <v>404</v>
      </c>
      <c r="E6032" s="182" t="s">
        <v>405</v>
      </c>
      <c r="F6032" s="182" t="s">
        <v>405</v>
      </c>
    </row>
    <row r="6033" spans="1:6" x14ac:dyDescent="0.25">
      <c r="A6033" s="182">
        <v>40002432</v>
      </c>
      <c r="B6033" s="182" t="s">
        <v>6013</v>
      </c>
      <c r="C6033" s="182" t="s">
        <v>224</v>
      </c>
      <c r="D6033" s="182" t="s">
        <v>256</v>
      </c>
      <c r="E6033" s="182" t="s">
        <v>257</v>
      </c>
      <c r="F6033" s="182" t="s">
        <v>257</v>
      </c>
    </row>
    <row r="6034" spans="1:6" x14ac:dyDescent="0.25">
      <c r="A6034" s="182">
        <v>40002650</v>
      </c>
      <c r="B6034" s="182" t="s">
        <v>6014</v>
      </c>
      <c r="C6034" s="182" t="s">
        <v>224</v>
      </c>
      <c r="D6034" s="182" t="s">
        <v>363</v>
      </c>
      <c r="E6034" s="182" t="s">
        <v>364</v>
      </c>
      <c r="F6034" s="182" t="s">
        <v>364</v>
      </c>
    </row>
    <row r="6035" spans="1:6" x14ac:dyDescent="0.25">
      <c r="A6035" s="182">
        <v>40005407</v>
      </c>
      <c r="B6035" s="182" t="s">
        <v>6015</v>
      </c>
      <c r="C6035" s="182" t="s">
        <v>224</v>
      </c>
      <c r="D6035" s="182" t="s">
        <v>228</v>
      </c>
      <c r="E6035" s="182" t="s">
        <v>229</v>
      </c>
      <c r="F6035" s="182" t="s">
        <v>229</v>
      </c>
    </row>
    <row r="6036" spans="1:6" x14ac:dyDescent="0.25">
      <c r="A6036" s="182">
        <v>40002818</v>
      </c>
      <c r="B6036" s="182" t="s">
        <v>6016</v>
      </c>
      <c r="C6036" s="182" t="s">
        <v>224</v>
      </c>
      <c r="D6036" s="182" t="s">
        <v>256</v>
      </c>
      <c r="E6036" s="182" t="s">
        <v>257</v>
      </c>
      <c r="F6036" s="182" t="s">
        <v>257</v>
      </c>
    </row>
    <row r="6037" spans="1:6" x14ac:dyDescent="0.25">
      <c r="A6037" s="182">
        <v>40002079</v>
      </c>
      <c r="B6037" s="182" t="s">
        <v>6017</v>
      </c>
      <c r="C6037" s="182" t="s">
        <v>224</v>
      </c>
      <c r="D6037" s="182" t="s">
        <v>322</v>
      </c>
      <c r="E6037" s="182" t="s">
        <v>323</v>
      </c>
      <c r="F6037" s="182" t="s">
        <v>323</v>
      </c>
    </row>
    <row r="6038" spans="1:6" x14ac:dyDescent="0.25">
      <c r="A6038" s="182">
        <v>40002850</v>
      </c>
      <c r="B6038" s="182" t="s">
        <v>6018</v>
      </c>
      <c r="C6038" s="182" t="s">
        <v>224</v>
      </c>
      <c r="D6038" s="182" t="s">
        <v>322</v>
      </c>
      <c r="E6038" s="182" t="s">
        <v>323</v>
      </c>
      <c r="F6038" s="182" t="s">
        <v>323</v>
      </c>
    </row>
    <row r="6039" spans="1:6" x14ac:dyDescent="0.25">
      <c r="A6039" s="182">
        <v>40006330</v>
      </c>
      <c r="B6039" s="182" t="s">
        <v>6019</v>
      </c>
      <c r="C6039" s="182" t="s">
        <v>224</v>
      </c>
      <c r="D6039" s="182" t="s">
        <v>376</v>
      </c>
      <c r="E6039" s="182" t="s">
        <v>377</v>
      </c>
      <c r="F6039" s="182" t="s">
        <v>377</v>
      </c>
    </row>
    <row r="6040" spans="1:6" x14ac:dyDescent="0.25">
      <c r="A6040" s="182">
        <v>40006199</v>
      </c>
      <c r="B6040" s="182" t="s">
        <v>6020</v>
      </c>
      <c r="C6040" s="182" t="s">
        <v>224</v>
      </c>
      <c r="D6040" s="182" t="s">
        <v>315</v>
      </c>
      <c r="E6040" s="182" t="s">
        <v>316</v>
      </c>
      <c r="F6040" s="182" t="s">
        <v>316</v>
      </c>
    </row>
    <row r="6041" spans="1:6" x14ac:dyDescent="0.25">
      <c r="A6041" s="182">
        <v>40420864</v>
      </c>
      <c r="B6041" s="182" t="s">
        <v>6021</v>
      </c>
      <c r="C6041" s="182" t="s">
        <v>231</v>
      </c>
      <c r="D6041" s="182" t="s">
        <v>232</v>
      </c>
      <c r="E6041" s="182" t="s">
        <v>233</v>
      </c>
      <c r="F6041" s="182" t="s">
        <v>233</v>
      </c>
    </row>
    <row r="6042" spans="1:6" x14ac:dyDescent="0.25">
      <c r="A6042" s="182">
        <v>40003385</v>
      </c>
      <c r="B6042" s="182" t="s">
        <v>6022</v>
      </c>
      <c r="C6042" s="182" t="s">
        <v>224</v>
      </c>
      <c r="D6042" s="182" t="s">
        <v>268</v>
      </c>
      <c r="E6042" s="182" t="s">
        <v>269</v>
      </c>
      <c r="F6042" s="182" t="s">
        <v>269</v>
      </c>
    </row>
    <row r="6043" spans="1:6" x14ac:dyDescent="0.25">
      <c r="A6043" s="182">
        <v>40006642</v>
      </c>
      <c r="B6043" s="182" t="s">
        <v>6023</v>
      </c>
      <c r="C6043" s="182" t="s">
        <v>224</v>
      </c>
      <c r="D6043" s="182" t="s">
        <v>277</v>
      </c>
      <c r="E6043" s="182" t="s">
        <v>278</v>
      </c>
      <c r="F6043" s="182" t="s">
        <v>278</v>
      </c>
    </row>
    <row r="6044" spans="1:6" x14ac:dyDescent="0.25">
      <c r="A6044" s="182">
        <v>40000264</v>
      </c>
      <c r="B6044" s="182" t="s">
        <v>6024</v>
      </c>
      <c r="C6044" s="182" t="s">
        <v>224</v>
      </c>
      <c r="D6044" s="182" t="s">
        <v>342</v>
      </c>
      <c r="E6044" s="182" t="s">
        <v>343</v>
      </c>
      <c r="F6044" s="182" t="s">
        <v>343</v>
      </c>
    </row>
    <row r="6045" spans="1:6" x14ac:dyDescent="0.25">
      <c r="A6045" s="182">
        <v>40006673</v>
      </c>
      <c r="B6045" s="182" t="s">
        <v>6025</v>
      </c>
      <c r="C6045" s="182" t="s">
        <v>224</v>
      </c>
      <c r="D6045" s="182" t="s">
        <v>265</v>
      </c>
      <c r="E6045" s="182" t="s">
        <v>266</v>
      </c>
      <c r="F6045" s="182" t="s">
        <v>266</v>
      </c>
    </row>
    <row r="6046" spans="1:6" x14ac:dyDescent="0.25">
      <c r="A6046" s="182">
        <v>40008665</v>
      </c>
      <c r="B6046" s="182" t="s">
        <v>6026</v>
      </c>
      <c r="C6046" s="182" t="s">
        <v>224</v>
      </c>
      <c r="D6046" s="182" t="s">
        <v>265</v>
      </c>
      <c r="E6046" s="182" t="s">
        <v>266</v>
      </c>
      <c r="F6046" s="182" t="s">
        <v>266</v>
      </c>
    </row>
    <row r="6047" spans="1:6" x14ac:dyDescent="0.25">
      <c r="A6047" s="182">
        <v>40005959</v>
      </c>
      <c r="B6047" s="182" t="s">
        <v>6027</v>
      </c>
      <c r="C6047" s="182" t="s">
        <v>224</v>
      </c>
      <c r="D6047" s="182" t="s">
        <v>306</v>
      </c>
      <c r="E6047" s="182" t="s">
        <v>307</v>
      </c>
      <c r="F6047" s="182" t="s">
        <v>307</v>
      </c>
    </row>
    <row r="6048" spans="1:6" x14ac:dyDescent="0.25">
      <c r="A6048" s="182">
        <v>40005711</v>
      </c>
      <c r="B6048" s="182" t="s">
        <v>6028</v>
      </c>
      <c r="C6048" s="182" t="s">
        <v>224</v>
      </c>
      <c r="D6048" s="182" t="s">
        <v>306</v>
      </c>
      <c r="E6048" s="182" t="s">
        <v>307</v>
      </c>
      <c r="F6048" s="182" t="s">
        <v>307</v>
      </c>
    </row>
    <row r="6049" spans="1:6" x14ac:dyDescent="0.25">
      <c r="A6049" s="182">
        <v>40000047</v>
      </c>
      <c r="B6049" s="182" t="s">
        <v>6029</v>
      </c>
      <c r="C6049" s="182" t="s">
        <v>224</v>
      </c>
      <c r="D6049" s="182" t="s">
        <v>225</v>
      </c>
      <c r="E6049" s="182" t="s">
        <v>226</v>
      </c>
      <c r="F6049" s="182" t="s">
        <v>226</v>
      </c>
    </row>
    <row r="6050" spans="1:6" x14ac:dyDescent="0.25">
      <c r="A6050" s="182">
        <v>40002195</v>
      </c>
      <c r="B6050" s="182" t="s">
        <v>6030</v>
      </c>
      <c r="C6050" s="182" t="s">
        <v>224</v>
      </c>
      <c r="D6050" s="182" t="s">
        <v>271</v>
      </c>
      <c r="E6050" s="182" t="s">
        <v>272</v>
      </c>
      <c r="F6050" s="182" t="s">
        <v>272</v>
      </c>
    </row>
    <row r="6051" spans="1:6" x14ac:dyDescent="0.25">
      <c r="A6051" s="182">
        <v>40003069</v>
      </c>
      <c r="B6051" s="182" t="s">
        <v>6031</v>
      </c>
      <c r="C6051" s="182" t="s">
        <v>224</v>
      </c>
      <c r="D6051" s="182" t="s">
        <v>271</v>
      </c>
      <c r="E6051" s="182" t="s">
        <v>272</v>
      </c>
      <c r="F6051" s="182" t="s">
        <v>272</v>
      </c>
    </row>
    <row r="6052" spans="1:6" x14ac:dyDescent="0.25">
      <c r="A6052" s="182">
        <v>40002092</v>
      </c>
      <c r="B6052" s="182" t="s">
        <v>6032</v>
      </c>
      <c r="C6052" s="182" t="s">
        <v>224</v>
      </c>
      <c r="D6052" s="182" t="s">
        <v>333</v>
      </c>
      <c r="E6052" s="182" t="s">
        <v>334</v>
      </c>
      <c r="F6052" s="182" t="s">
        <v>334</v>
      </c>
    </row>
    <row r="6053" spans="1:6" x14ac:dyDescent="0.25">
      <c r="A6053" s="182">
        <v>40003227</v>
      </c>
      <c r="B6053" s="182" t="s">
        <v>6033</v>
      </c>
      <c r="C6053" s="182" t="s">
        <v>224</v>
      </c>
      <c r="D6053" s="182" t="s">
        <v>271</v>
      </c>
      <c r="E6053" s="182" t="s">
        <v>272</v>
      </c>
      <c r="F6053" s="182" t="s">
        <v>272</v>
      </c>
    </row>
    <row r="6054" spans="1:6" x14ac:dyDescent="0.25">
      <c r="A6054" s="182">
        <v>40008529</v>
      </c>
      <c r="B6054" s="182" t="s">
        <v>6034</v>
      </c>
      <c r="C6054" s="182" t="s">
        <v>224</v>
      </c>
      <c r="D6054" s="182" t="s">
        <v>309</v>
      </c>
      <c r="E6054" s="182" t="s">
        <v>310</v>
      </c>
      <c r="F6054" s="182" t="s">
        <v>310</v>
      </c>
    </row>
    <row r="6055" spans="1:6" x14ac:dyDescent="0.25">
      <c r="A6055" s="182">
        <v>40007222</v>
      </c>
      <c r="B6055" s="182" t="s">
        <v>6035</v>
      </c>
      <c r="C6055" s="182" t="s">
        <v>224</v>
      </c>
      <c r="D6055" s="182" t="s">
        <v>265</v>
      </c>
      <c r="E6055" s="182" t="s">
        <v>266</v>
      </c>
      <c r="F6055" s="182" t="s">
        <v>266</v>
      </c>
    </row>
    <row r="6056" spans="1:6" x14ac:dyDescent="0.25">
      <c r="A6056" s="182">
        <v>40007841</v>
      </c>
      <c r="B6056" s="182" t="s">
        <v>6036</v>
      </c>
      <c r="C6056" s="182" t="s">
        <v>224</v>
      </c>
      <c r="D6056" s="182" t="s">
        <v>262</v>
      </c>
      <c r="E6056" s="182" t="s">
        <v>263</v>
      </c>
      <c r="F6056" s="182" t="s">
        <v>263</v>
      </c>
    </row>
    <row r="6057" spans="1:6" x14ac:dyDescent="0.25">
      <c r="A6057" s="182">
        <v>40002842</v>
      </c>
      <c r="B6057" s="182" t="s">
        <v>6037</v>
      </c>
      <c r="C6057" s="182" t="s">
        <v>224</v>
      </c>
      <c r="D6057" s="182" t="s">
        <v>309</v>
      </c>
      <c r="E6057" s="182" t="s">
        <v>310</v>
      </c>
      <c r="F6057" s="182" t="s">
        <v>310</v>
      </c>
    </row>
    <row r="6058" spans="1:6" x14ac:dyDescent="0.25">
      <c r="A6058" s="182">
        <v>40008938</v>
      </c>
      <c r="B6058" s="182" t="s">
        <v>6038</v>
      </c>
      <c r="C6058" s="182" t="s">
        <v>224</v>
      </c>
      <c r="D6058" s="182" t="s">
        <v>262</v>
      </c>
      <c r="E6058" s="182" t="s">
        <v>263</v>
      </c>
      <c r="F6058" s="182" t="s">
        <v>263</v>
      </c>
    </row>
    <row r="6059" spans="1:6" x14ac:dyDescent="0.25">
      <c r="A6059" s="182">
        <v>40007854</v>
      </c>
      <c r="B6059" s="182" t="s">
        <v>6039</v>
      </c>
      <c r="C6059" s="182" t="s">
        <v>224</v>
      </c>
      <c r="D6059" s="182" t="s">
        <v>438</v>
      </c>
      <c r="E6059" s="182" t="s">
        <v>439</v>
      </c>
      <c r="F6059" s="182" t="s">
        <v>439</v>
      </c>
    </row>
    <row r="6060" spans="1:6" x14ac:dyDescent="0.25">
      <c r="A6060" s="182">
        <v>40006122</v>
      </c>
      <c r="B6060" s="182" t="s">
        <v>6040</v>
      </c>
      <c r="C6060" s="182" t="s">
        <v>224</v>
      </c>
      <c r="D6060" s="182" t="s">
        <v>256</v>
      </c>
      <c r="E6060" s="182" t="s">
        <v>257</v>
      </c>
      <c r="F6060" s="182" t="s">
        <v>257</v>
      </c>
    </row>
    <row r="6061" spans="1:6" x14ac:dyDescent="0.25">
      <c r="A6061" s="182">
        <v>40006121</v>
      </c>
      <c r="B6061" s="182" t="s">
        <v>6041</v>
      </c>
      <c r="C6061" s="182" t="s">
        <v>224</v>
      </c>
      <c r="D6061" s="182" t="s">
        <v>404</v>
      </c>
      <c r="E6061" s="182" t="s">
        <v>405</v>
      </c>
      <c r="F6061" s="182" t="s">
        <v>405</v>
      </c>
    </row>
    <row r="6062" spans="1:6" x14ac:dyDescent="0.25">
      <c r="A6062" s="182">
        <v>40006899</v>
      </c>
      <c r="B6062" s="182" t="s">
        <v>6042</v>
      </c>
      <c r="C6062" s="182" t="s">
        <v>224</v>
      </c>
      <c r="D6062" s="182" t="s">
        <v>228</v>
      </c>
      <c r="E6062" s="182" t="s">
        <v>229</v>
      </c>
      <c r="F6062" s="182" t="s">
        <v>229</v>
      </c>
    </row>
    <row r="6063" spans="1:6" x14ac:dyDescent="0.25">
      <c r="A6063" s="182">
        <v>40007268</v>
      </c>
      <c r="B6063" s="182" t="s">
        <v>6043</v>
      </c>
      <c r="C6063" s="182" t="s">
        <v>224</v>
      </c>
      <c r="D6063" s="182" t="s">
        <v>449</v>
      </c>
      <c r="E6063" s="182" t="s">
        <v>450</v>
      </c>
      <c r="F6063" s="182" t="s">
        <v>450</v>
      </c>
    </row>
    <row r="6064" spans="1:6" x14ac:dyDescent="0.25">
      <c r="A6064" s="182">
        <v>40006659</v>
      </c>
      <c r="B6064" s="182" t="s">
        <v>6044</v>
      </c>
      <c r="C6064" s="182" t="s">
        <v>224</v>
      </c>
      <c r="D6064" s="182" t="s">
        <v>271</v>
      </c>
      <c r="E6064" s="182" t="s">
        <v>272</v>
      </c>
      <c r="F6064" s="182" t="s">
        <v>272</v>
      </c>
    </row>
    <row r="6065" spans="1:6" x14ac:dyDescent="0.25">
      <c r="A6065" s="182">
        <v>40003551</v>
      </c>
      <c r="B6065" s="182" t="s">
        <v>6045</v>
      </c>
      <c r="C6065" s="182" t="s">
        <v>224</v>
      </c>
      <c r="D6065" s="182" t="s">
        <v>6046</v>
      </c>
      <c r="E6065" s="182" t="s">
        <v>6047</v>
      </c>
      <c r="F6065" s="182" t="s">
        <v>6047</v>
      </c>
    </row>
    <row r="6066" spans="1:6" x14ac:dyDescent="0.25">
      <c r="A6066" s="182">
        <v>40007532</v>
      </c>
      <c r="B6066" s="182" t="s">
        <v>6048</v>
      </c>
      <c r="C6066" s="182" t="s">
        <v>224</v>
      </c>
      <c r="D6066" s="182" t="s">
        <v>333</v>
      </c>
      <c r="E6066" s="182" t="s">
        <v>334</v>
      </c>
      <c r="F6066" s="182" t="s">
        <v>334</v>
      </c>
    </row>
    <row r="6067" spans="1:6" x14ac:dyDescent="0.25">
      <c r="A6067" s="182">
        <v>40007283</v>
      </c>
      <c r="B6067" s="182" t="s">
        <v>6049</v>
      </c>
      <c r="C6067" s="182" t="s">
        <v>224</v>
      </c>
      <c r="D6067" s="182" t="s">
        <v>268</v>
      </c>
      <c r="E6067" s="182" t="s">
        <v>269</v>
      </c>
      <c r="F6067" s="182" t="s">
        <v>269</v>
      </c>
    </row>
    <row r="6068" spans="1:6" x14ac:dyDescent="0.25">
      <c r="A6068" s="182">
        <v>40006083</v>
      </c>
      <c r="B6068" s="182" t="s">
        <v>6050</v>
      </c>
      <c r="C6068" s="182" t="s">
        <v>224</v>
      </c>
      <c r="D6068" s="182" t="s">
        <v>449</v>
      </c>
      <c r="E6068" s="182" t="s">
        <v>450</v>
      </c>
      <c r="F6068" s="182" t="s">
        <v>450</v>
      </c>
    </row>
    <row r="6069" spans="1:6" x14ac:dyDescent="0.25">
      <c r="A6069" s="182">
        <v>40008493</v>
      </c>
      <c r="B6069" s="182" t="s">
        <v>6051</v>
      </c>
      <c r="C6069" s="182" t="s">
        <v>224</v>
      </c>
      <c r="D6069" s="182" t="s">
        <v>449</v>
      </c>
      <c r="E6069" s="182" t="s">
        <v>450</v>
      </c>
      <c r="F6069" s="182" t="s">
        <v>450</v>
      </c>
    </row>
    <row r="6070" spans="1:6" x14ac:dyDescent="0.25">
      <c r="A6070" s="182">
        <v>40001934</v>
      </c>
      <c r="B6070" s="182" t="s">
        <v>6052</v>
      </c>
      <c r="C6070" s="182" t="s">
        <v>224</v>
      </c>
      <c r="D6070" s="182" t="s">
        <v>449</v>
      </c>
      <c r="E6070" s="182" t="s">
        <v>450</v>
      </c>
      <c r="F6070" s="182" t="s">
        <v>450</v>
      </c>
    </row>
    <row r="6071" spans="1:6" x14ac:dyDescent="0.25">
      <c r="A6071" s="182">
        <v>40001866</v>
      </c>
      <c r="B6071" s="182" t="s">
        <v>6053</v>
      </c>
      <c r="C6071" s="182" t="s">
        <v>224</v>
      </c>
      <c r="D6071" s="182" t="s">
        <v>262</v>
      </c>
      <c r="E6071" s="182" t="s">
        <v>263</v>
      </c>
      <c r="F6071" s="182" t="s">
        <v>263</v>
      </c>
    </row>
    <row r="6072" spans="1:6" x14ac:dyDescent="0.25">
      <c r="A6072" s="182">
        <v>40004403</v>
      </c>
      <c r="B6072" s="182" t="s">
        <v>6054</v>
      </c>
      <c r="C6072" s="182" t="s">
        <v>224</v>
      </c>
      <c r="D6072" s="182" t="s">
        <v>256</v>
      </c>
      <c r="E6072" s="182" t="s">
        <v>257</v>
      </c>
      <c r="F6072" s="182" t="s">
        <v>257</v>
      </c>
    </row>
    <row r="6073" spans="1:6" x14ac:dyDescent="0.25">
      <c r="A6073" s="182">
        <v>40002093</v>
      </c>
      <c r="B6073" s="182" t="s">
        <v>6055</v>
      </c>
      <c r="C6073" s="182" t="s">
        <v>224</v>
      </c>
      <c r="D6073" s="182" t="s">
        <v>268</v>
      </c>
      <c r="E6073" s="182" t="s">
        <v>269</v>
      </c>
      <c r="F6073" s="182" t="s">
        <v>269</v>
      </c>
    </row>
    <row r="6074" spans="1:6" x14ac:dyDescent="0.25">
      <c r="A6074" s="182">
        <v>40000984</v>
      </c>
      <c r="B6074" s="182" t="s">
        <v>6056</v>
      </c>
      <c r="C6074" s="182" t="s">
        <v>224</v>
      </c>
      <c r="D6074" s="182" t="s">
        <v>6046</v>
      </c>
      <c r="E6074" s="182" t="s">
        <v>6047</v>
      </c>
      <c r="F6074" s="182" t="s">
        <v>6047</v>
      </c>
    </row>
    <row r="6075" spans="1:6" x14ac:dyDescent="0.25">
      <c r="A6075" s="182">
        <v>40004404</v>
      </c>
      <c r="B6075" s="182" t="s">
        <v>6057</v>
      </c>
      <c r="C6075" s="182" t="s">
        <v>224</v>
      </c>
      <c r="D6075" s="182" t="s">
        <v>306</v>
      </c>
      <c r="E6075" s="182" t="s">
        <v>307</v>
      </c>
      <c r="F6075" s="182" t="s">
        <v>307</v>
      </c>
    </row>
    <row r="6076" spans="1:6" x14ac:dyDescent="0.25">
      <c r="A6076" s="182">
        <v>40001865</v>
      </c>
      <c r="B6076" s="182" t="s">
        <v>6057</v>
      </c>
      <c r="C6076" s="182" t="s">
        <v>224</v>
      </c>
      <c r="D6076" s="182" t="s">
        <v>306</v>
      </c>
      <c r="E6076" s="182" t="s">
        <v>307</v>
      </c>
      <c r="F6076" s="182" t="s">
        <v>307</v>
      </c>
    </row>
    <row r="6077" spans="1:6" x14ac:dyDescent="0.25">
      <c r="A6077" s="182">
        <v>40001882</v>
      </c>
      <c r="B6077" s="182" t="s">
        <v>6058</v>
      </c>
      <c r="C6077" s="182" t="s">
        <v>224</v>
      </c>
      <c r="D6077" s="182" t="s">
        <v>268</v>
      </c>
      <c r="E6077" s="182" t="s">
        <v>269</v>
      </c>
      <c r="F6077" s="182" t="s">
        <v>269</v>
      </c>
    </row>
    <row r="6078" spans="1:6" x14ac:dyDescent="0.25">
      <c r="A6078" s="182">
        <v>40001702</v>
      </c>
      <c r="B6078" s="182" t="s">
        <v>6059</v>
      </c>
      <c r="C6078" s="182" t="s">
        <v>224</v>
      </c>
      <c r="D6078" s="182" t="s">
        <v>6046</v>
      </c>
      <c r="E6078" s="182" t="s">
        <v>6047</v>
      </c>
      <c r="F6078" s="182" t="s">
        <v>6047</v>
      </c>
    </row>
    <row r="6079" spans="1:6" x14ac:dyDescent="0.25">
      <c r="A6079" s="182">
        <v>40001766</v>
      </c>
      <c r="B6079" s="182" t="s">
        <v>6060</v>
      </c>
      <c r="C6079" s="182" t="s">
        <v>224</v>
      </c>
      <c r="D6079" s="182" t="s">
        <v>6046</v>
      </c>
      <c r="E6079" s="182" t="s">
        <v>6047</v>
      </c>
      <c r="F6079" s="182" t="s">
        <v>6047</v>
      </c>
    </row>
    <row r="6080" spans="1:6" x14ac:dyDescent="0.25">
      <c r="A6080" s="182">
        <v>40001862</v>
      </c>
      <c r="B6080" s="182" t="s">
        <v>6061</v>
      </c>
      <c r="C6080" s="182" t="s">
        <v>224</v>
      </c>
      <c r="D6080" s="182" t="s">
        <v>404</v>
      </c>
      <c r="E6080" s="182" t="s">
        <v>405</v>
      </c>
      <c r="F6080" s="182" t="s">
        <v>405</v>
      </c>
    </row>
    <row r="6081" spans="1:6" x14ac:dyDescent="0.25">
      <c r="A6081" s="182">
        <v>40001703</v>
      </c>
      <c r="B6081" s="182" t="s">
        <v>6062</v>
      </c>
      <c r="C6081" s="182" t="s">
        <v>224</v>
      </c>
      <c r="D6081" s="182" t="s">
        <v>6046</v>
      </c>
      <c r="E6081" s="182" t="s">
        <v>6047</v>
      </c>
      <c r="F6081" s="182" t="s">
        <v>6047</v>
      </c>
    </row>
    <row r="6082" spans="1:6" x14ac:dyDescent="0.25">
      <c r="A6082" s="182">
        <v>40002517</v>
      </c>
      <c r="B6082" s="182" t="s">
        <v>6063</v>
      </c>
      <c r="C6082" s="182" t="s">
        <v>224</v>
      </c>
      <c r="D6082" s="182" t="s">
        <v>6046</v>
      </c>
      <c r="E6082" s="182" t="s">
        <v>6047</v>
      </c>
      <c r="F6082" s="182" t="s">
        <v>6047</v>
      </c>
    </row>
    <row r="6083" spans="1:6" x14ac:dyDescent="0.25">
      <c r="A6083" s="182">
        <v>40001863</v>
      </c>
      <c r="B6083" s="182" t="s">
        <v>6064</v>
      </c>
      <c r="C6083" s="182" t="s">
        <v>224</v>
      </c>
      <c r="D6083" s="182" t="s">
        <v>271</v>
      </c>
      <c r="E6083" s="182" t="s">
        <v>272</v>
      </c>
      <c r="F6083" s="182" t="s">
        <v>272</v>
      </c>
    </row>
    <row r="6084" spans="1:6" x14ac:dyDescent="0.25">
      <c r="A6084" s="182">
        <v>40004402</v>
      </c>
      <c r="B6084" s="182" t="s">
        <v>6065</v>
      </c>
      <c r="C6084" s="182" t="s">
        <v>224</v>
      </c>
      <c r="D6084" s="182" t="s">
        <v>6046</v>
      </c>
      <c r="E6084" s="182" t="s">
        <v>6047</v>
      </c>
      <c r="F6084" s="182" t="s">
        <v>6047</v>
      </c>
    </row>
    <row r="6085" spans="1:6" x14ac:dyDescent="0.25">
      <c r="A6085" s="182">
        <v>40004320</v>
      </c>
      <c r="B6085" s="182" t="s">
        <v>6066</v>
      </c>
      <c r="C6085" s="182" t="s">
        <v>224</v>
      </c>
      <c r="D6085" s="182" t="s">
        <v>6046</v>
      </c>
      <c r="E6085" s="182" t="s">
        <v>6047</v>
      </c>
      <c r="F6085" s="182" t="s">
        <v>6047</v>
      </c>
    </row>
    <row r="6086" spans="1:6" x14ac:dyDescent="0.25">
      <c r="A6086" s="182">
        <v>40000099</v>
      </c>
      <c r="B6086" s="182" t="s">
        <v>6067</v>
      </c>
      <c r="C6086" s="182" t="s">
        <v>224</v>
      </c>
      <c r="D6086" s="182" t="s">
        <v>271</v>
      </c>
      <c r="E6086" s="182" t="s">
        <v>272</v>
      </c>
      <c r="F6086" s="182" t="s">
        <v>272</v>
      </c>
    </row>
    <row r="6087" spans="1:6" x14ac:dyDescent="0.25">
      <c r="A6087" s="182">
        <v>40001935</v>
      </c>
      <c r="B6087" s="182" t="s">
        <v>6068</v>
      </c>
      <c r="C6087" s="182" t="s">
        <v>224</v>
      </c>
      <c r="D6087" s="182" t="s">
        <v>291</v>
      </c>
      <c r="E6087" s="182" t="s">
        <v>292</v>
      </c>
      <c r="F6087" s="182" t="s">
        <v>292</v>
      </c>
    </row>
    <row r="6088" spans="1:6" x14ac:dyDescent="0.25">
      <c r="A6088" s="182">
        <v>40002210</v>
      </c>
      <c r="B6088" s="182" t="s">
        <v>6069</v>
      </c>
      <c r="C6088" s="182" t="s">
        <v>224</v>
      </c>
      <c r="D6088" s="182" t="s">
        <v>256</v>
      </c>
      <c r="E6088" s="182" t="s">
        <v>257</v>
      </c>
      <c r="F6088" s="182" t="s">
        <v>257</v>
      </c>
    </row>
    <row r="6089" spans="1:6" x14ac:dyDescent="0.25">
      <c r="A6089" s="182">
        <v>40001864</v>
      </c>
      <c r="B6089" s="182" t="s">
        <v>6070</v>
      </c>
      <c r="C6089" s="182" t="s">
        <v>224</v>
      </c>
      <c r="D6089" s="182" t="s">
        <v>256</v>
      </c>
      <c r="E6089" s="182" t="s">
        <v>257</v>
      </c>
      <c r="F6089" s="182" t="s">
        <v>257</v>
      </c>
    </row>
    <row r="6090" spans="1:6" x14ac:dyDescent="0.25">
      <c r="A6090" s="182">
        <v>40003676</v>
      </c>
      <c r="B6090" s="182" t="s">
        <v>6071</v>
      </c>
      <c r="C6090" s="182" t="s">
        <v>224</v>
      </c>
      <c r="D6090" s="182" t="s">
        <v>6046</v>
      </c>
      <c r="E6090" s="182" t="s">
        <v>6047</v>
      </c>
      <c r="F6090" s="182" t="s">
        <v>6047</v>
      </c>
    </row>
    <row r="6091" spans="1:6" x14ac:dyDescent="0.25">
      <c r="A6091" s="182">
        <v>40002109</v>
      </c>
      <c r="B6091" s="182" t="s">
        <v>6072</v>
      </c>
      <c r="C6091" s="182" t="s">
        <v>224</v>
      </c>
      <c r="D6091" s="182" t="s">
        <v>6046</v>
      </c>
      <c r="E6091" s="182" t="s">
        <v>6047</v>
      </c>
      <c r="F6091" s="182" t="s">
        <v>6047</v>
      </c>
    </row>
    <row r="6092" spans="1:6" x14ac:dyDescent="0.25">
      <c r="A6092" s="182">
        <v>40008651</v>
      </c>
      <c r="B6092" s="182" t="s">
        <v>6073</v>
      </c>
      <c r="C6092" s="182" t="s">
        <v>224</v>
      </c>
      <c r="D6092" s="182" t="s">
        <v>262</v>
      </c>
      <c r="E6092" s="182" t="s">
        <v>263</v>
      </c>
      <c r="F6092" s="182" t="s">
        <v>263</v>
      </c>
    </row>
    <row r="6093" spans="1:6" x14ac:dyDescent="0.25">
      <c r="A6093" s="182">
        <v>40006059</v>
      </c>
      <c r="B6093" s="182" t="s">
        <v>6073</v>
      </c>
      <c r="C6093" s="182" t="s">
        <v>224</v>
      </c>
      <c r="D6093" s="182" t="s">
        <v>315</v>
      </c>
      <c r="E6093" s="182" t="s">
        <v>316</v>
      </c>
      <c r="F6093" s="182" t="s">
        <v>316</v>
      </c>
    </row>
    <row r="6094" spans="1:6" x14ac:dyDescent="0.25">
      <c r="A6094" s="182">
        <v>40008652</v>
      </c>
      <c r="B6094" s="182" t="s">
        <v>6074</v>
      </c>
      <c r="C6094" s="182" t="s">
        <v>224</v>
      </c>
      <c r="D6094" s="182" t="s">
        <v>262</v>
      </c>
      <c r="E6094" s="182" t="s">
        <v>263</v>
      </c>
      <c r="F6094" s="182" t="s">
        <v>263</v>
      </c>
    </row>
    <row r="6095" spans="1:6" x14ac:dyDescent="0.25">
      <c r="A6095" s="182">
        <v>40001045</v>
      </c>
      <c r="B6095" s="182" t="s">
        <v>6075</v>
      </c>
      <c r="C6095" s="182" t="s">
        <v>224</v>
      </c>
      <c r="D6095" s="182" t="s">
        <v>265</v>
      </c>
      <c r="E6095" s="182" t="s">
        <v>266</v>
      </c>
      <c r="F6095" s="182" t="s">
        <v>266</v>
      </c>
    </row>
    <row r="6096" spans="1:6" x14ac:dyDescent="0.25">
      <c r="A6096" s="182">
        <v>40006053</v>
      </c>
      <c r="B6096" s="182" t="s">
        <v>6076</v>
      </c>
      <c r="C6096" s="182" t="s">
        <v>224</v>
      </c>
      <c r="D6096" s="182" t="s">
        <v>315</v>
      </c>
      <c r="E6096" s="182" t="s">
        <v>316</v>
      </c>
      <c r="F6096" s="182" t="s">
        <v>316</v>
      </c>
    </row>
    <row r="6097" spans="1:6" x14ac:dyDescent="0.25">
      <c r="A6097" s="182">
        <v>40004353</v>
      </c>
      <c r="B6097" s="182" t="s">
        <v>6077</v>
      </c>
      <c r="C6097" s="182" t="s">
        <v>224</v>
      </c>
      <c r="D6097" s="182" t="s">
        <v>256</v>
      </c>
      <c r="E6097" s="182" t="s">
        <v>257</v>
      </c>
      <c r="F6097" s="182" t="s">
        <v>257</v>
      </c>
    </row>
    <row r="6098" spans="1:6" x14ac:dyDescent="0.25">
      <c r="A6098" s="182">
        <v>40006023</v>
      </c>
      <c r="B6098" s="182" t="s">
        <v>6078</v>
      </c>
      <c r="C6098" s="182" t="s">
        <v>224</v>
      </c>
      <c r="D6098" s="182" t="s">
        <v>268</v>
      </c>
      <c r="E6098" s="182" t="s">
        <v>269</v>
      </c>
      <c r="F6098" s="182" t="s">
        <v>269</v>
      </c>
    </row>
    <row r="6099" spans="1:6" x14ac:dyDescent="0.25">
      <c r="A6099" s="182">
        <v>40004163</v>
      </c>
      <c r="B6099" s="182" t="s">
        <v>6078</v>
      </c>
      <c r="C6099" s="182" t="s">
        <v>224</v>
      </c>
      <c r="D6099" s="182" t="s">
        <v>268</v>
      </c>
      <c r="E6099" s="182" t="s">
        <v>269</v>
      </c>
      <c r="F6099" s="182" t="s">
        <v>269</v>
      </c>
    </row>
    <row r="6100" spans="1:6" x14ac:dyDescent="0.25">
      <c r="A6100" s="182">
        <v>40006360</v>
      </c>
      <c r="B6100" s="182" t="s">
        <v>6079</v>
      </c>
      <c r="C6100" s="182" t="s">
        <v>224</v>
      </c>
      <c r="D6100" s="182" t="s">
        <v>262</v>
      </c>
      <c r="E6100" s="182" t="s">
        <v>263</v>
      </c>
      <c r="F6100" s="182" t="s">
        <v>263</v>
      </c>
    </row>
    <row r="6101" spans="1:6" x14ac:dyDescent="0.25">
      <c r="A6101" s="182">
        <v>40002748</v>
      </c>
      <c r="B6101" s="182" t="s">
        <v>6080</v>
      </c>
      <c r="C6101" s="182" t="s">
        <v>224</v>
      </c>
      <c r="D6101" s="182" t="s">
        <v>333</v>
      </c>
      <c r="E6101" s="182" t="s">
        <v>334</v>
      </c>
      <c r="F6101" s="182" t="s">
        <v>334</v>
      </c>
    </row>
    <row r="6102" spans="1:6" x14ac:dyDescent="0.25">
      <c r="A6102" s="182">
        <v>40003115</v>
      </c>
      <c r="B6102" s="182" t="s">
        <v>6081</v>
      </c>
      <c r="C6102" s="182" t="s">
        <v>224</v>
      </c>
      <c r="D6102" s="182" t="s">
        <v>256</v>
      </c>
      <c r="E6102" s="182" t="s">
        <v>257</v>
      </c>
      <c r="F6102" s="182" t="s">
        <v>257</v>
      </c>
    </row>
    <row r="6103" spans="1:6" x14ac:dyDescent="0.25">
      <c r="A6103" s="182">
        <v>40421134</v>
      </c>
      <c r="B6103" s="182" t="s">
        <v>6082</v>
      </c>
      <c r="C6103" s="182" t="s">
        <v>231</v>
      </c>
      <c r="D6103" s="182" t="s">
        <v>232</v>
      </c>
      <c r="E6103" s="182" t="s">
        <v>233</v>
      </c>
      <c r="F6103" s="182" t="s">
        <v>233</v>
      </c>
    </row>
    <row r="6104" spans="1:6" x14ac:dyDescent="0.25">
      <c r="A6104" s="182">
        <v>40003235</v>
      </c>
      <c r="B6104" s="182" t="s">
        <v>6083</v>
      </c>
      <c r="C6104" s="182" t="s">
        <v>224</v>
      </c>
      <c r="D6104" s="182" t="s">
        <v>256</v>
      </c>
      <c r="E6104" s="182" t="s">
        <v>257</v>
      </c>
      <c r="F6104" s="182" t="s">
        <v>257</v>
      </c>
    </row>
    <row r="6105" spans="1:6" x14ac:dyDescent="0.25">
      <c r="A6105" s="182">
        <v>40008772</v>
      </c>
      <c r="B6105" s="182" t="s">
        <v>6084</v>
      </c>
      <c r="C6105" s="182" t="s">
        <v>224</v>
      </c>
      <c r="D6105" s="182" t="s">
        <v>252</v>
      </c>
      <c r="E6105" s="182" t="s">
        <v>253</v>
      </c>
      <c r="F6105" s="182" t="s">
        <v>253</v>
      </c>
    </row>
    <row r="6106" spans="1:6" x14ac:dyDescent="0.25">
      <c r="A6106" s="182">
        <v>40002746</v>
      </c>
      <c r="B6106" s="182" t="s">
        <v>6085</v>
      </c>
      <c r="C6106" s="182" t="s">
        <v>224</v>
      </c>
      <c r="D6106" s="182" t="s">
        <v>277</v>
      </c>
      <c r="E6106" s="182" t="s">
        <v>278</v>
      </c>
      <c r="F6106" s="182" t="s">
        <v>278</v>
      </c>
    </row>
    <row r="6107" spans="1:6" x14ac:dyDescent="0.25">
      <c r="A6107" s="182">
        <v>40003510</v>
      </c>
      <c r="B6107" s="182" t="s">
        <v>6086</v>
      </c>
      <c r="C6107" s="182" t="s">
        <v>224</v>
      </c>
      <c r="D6107" s="182" t="s">
        <v>303</v>
      </c>
      <c r="E6107" s="182" t="s">
        <v>304</v>
      </c>
      <c r="F6107" s="182" t="s">
        <v>304</v>
      </c>
    </row>
    <row r="6108" spans="1:6" x14ac:dyDescent="0.25">
      <c r="A6108" s="182">
        <v>40005376</v>
      </c>
      <c r="B6108" s="182" t="s">
        <v>6087</v>
      </c>
      <c r="C6108" s="182" t="s">
        <v>224</v>
      </c>
      <c r="D6108" s="182" t="s">
        <v>277</v>
      </c>
      <c r="E6108" s="182" t="s">
        <v>278</v>
      </c>
      <c r="F6108" s="182" t="s">
        <v>278</v>
      </c>
    </row>
    <row r="6109" spans="1:6" x14ac:dyDescent="0.25">
      <c r="A6109" s="182">
        <v>40421253</v>
      </c>
      <c r="B6109" s="182" t="s">
        <v>6088</v>
      </c>
      <c r="C6109" s="182" t="s">
        <v>231</v>
      </c>
      <c r="D6109" s="182" t="s">
        <v>232</v>
      </c>
      <c r="E6109" s="182" t="s">
        <v>233</v>
      </c>
      <c r="F6109" s="182" t="s">
        <v>233</v>
      </c>
    </row>
    <row r="6110" spans="1:6" x14ac:dyDescent="0.25">
      <c r="A6110" s="182">
        <v>40001988</v>
      </c>
      <c r="B6110" s="182" t="s">
        <v>6089</v>
      </c>
      <c r="C6110" s="182" t="s">
        <v>224</v>
      </c>
      <c r="D6110" s="182" t="s">
        <v>228</v>
      </c>
      <c r="E6110" s="182" t="s">
        <v>229</v>
      </c>
      <c r="F6110" s="182" t="s">
        <v>229</v>
      </c>
    </row>
    <row r="6111" spans="1:6" x14ac:dyDescent="0.25">
      <c r="A6111" s="182">
        <v>40007117</v>
      </c>
      <c r="B6111" s="182" t="s">
        <v>6090</v>
      </c>
      <c r="C6111" s="182" t="s">
        <v>224</v>
      </c>
      <c r="D6111" s="182" t="s">
        <v>256</v>
      </c>
      <c r="E6111" s="182" t="s">
        <v>257</v>
      </c>
      <c r="F6111" s="182" t="s">
        <v>257</v>
      </c>
    </row>
    <row r="6112" spans="1:6" x14ac:dyDescent="0.25">
      <c r="A6112" s="182">
        <v>40007445</v>
      </c>
      <c r="B6112" s="182" t="s">
        <v>6091</v>
      </c>
      <c r="C6112" s="182" t="s">
        <v>224</v>
      </c>
      <c r="D6112" s="182" t="s">
        <v>249</v>
      </c>
      <c r="E6112" s="182" t="s">
        <v>250</v>
      </c>
      <c r="F6112" s="182" t="s">
        <v>250</v>
      </c>
    </row>
    <row r="6113" spans="1:6" x14ac:dyDescent="0.25">
      <c r="A6113" s="182">
        <v>40003576</v>
      </c>
      <c r="B6113" s="182" t="s">
        <v>6092</v>
      </c>
      <c r="C6113" s="182" t="s">
        <v>224</v>
      </c>
      <c r="D6113" s="182" t="s">
        <v>249</v>
      </c>
      <c r="E6113" s="182" t="s">
        <v>250</v>
      </c>
      <c r="F6113" s="182" t="s">
        <v>250</v>
      </c>
    </row>
    <row r="6114" spans="1:6" x14ac:dyDescent="0.25">
      <c r="A6114" s="182">
        <v>40000148</v>
      </c>
      <c r="B6114" s="182" t="s">
        <v>6093</v>
      </c>
      <c r="C6114" s="182" t="s">
        <v>224</v>
      </c>
      <c r="D6114" s="182" t="s">
        <v>342</v>
      </c>
      <c r="E6114" s="182" t="s">
        <v>343</v>
      </c>
      <c r="F6114" s="182" t="s">
        <v>343</v>
      </c>
    </row>
    <row r="6115" spans="1:6" x14ac:dyDescent="0.25">
      <c r="A6115" s="182">
        <v>40007000</v>
      </c>
      <c r="B6115" s="182" t="s">
        <v>6094</v>
      </c>
      <c r="C6115" s="182" t="s">
        <v>224</v>
      </c>
      <c r="D6115" s="182" t="s">
        <v>279</v>
      </c>
      <c r="E6115" s="182" t="s">
        <v>280</v>
      </c>
      <c r="F6115" s="182" t="s">
        <v>280</v>
      </c>
    </row>
    <row r="6116" spans="1:6" x14ac:dyDescent="0.25">
      <c r="A6116" s="182">
        <v>40005192</v>
      </c>
      <c r="B6116" s="182" t="s">
        <v>6095</v>
      </c>
      <c r="C6116" s="182" t="s">
        <v>224</v>
      </c>
      <c r="D6116" s="182" t="s">
        <v>279</v>
      </c>
      <c r="E6116" s="182" t="s">
        <v>280</v>
      </c>
      <c r="F6116" s="182" t="s">
        <v>280</v>
      </c>
    </row>
    <row r="6117" spans="1:6" x14ac:dyDescent="0.25">
      <c r="A6117" s="182">
        <v>40006353</v>
      </c>
      <c r="B6117" s="182" t="s">
        <v>6096</v>
      </c>
      <c r="C6117" s="182" t="s">
        <v>224</v>
      </c>
      <c r="D6117" s="182" t="s">
        <v>449</v>
      </c>
      <c r="E6117" s="182" t="s">
        <v>450</v>
      </c>
      <c r="F6117" s="182" t="s">
        <v>450</v>
      </c>
    </row>
    <row r="6118" spans="1:6" x14ac:dyDescent="0.25">
      <c r="A6118" s="182">
        <v>40008260</v>
      </c>
      <c r="B6118" s="182" t="s">
        <v>6097</v>
      </c>
      <c r="C6118" s="182" t="s">
        <v>224</v>
      </c>
      <c r="D6118" s="182" t="s">
        <v>279</v>
      </c>
      <c r="E6118" s="182" t="s">
        <v>280</v>
      </c>
      <c r="F6118" s="182" t="s">
        <v>280</v>
      </c>
    </row>
    <row r="6119" spans="1:6" x14ac:dyDescent="0.25">
      <c r="A6119" s="182">
        <v>40005829</v>
      </c>
      <c r="B6119" s="182" t="s">
        <v>6098</v>
      </c>
      <c r="C6119" s="182" t="s">
        <v>224</v>
      </c>
      <c r="D6119" s="182" t="s">
        <v>279</v>
      </c>
      <c r="E6119" s="182" t="s">
        <v>280</v>
      </c>
      <c r="F6119" s="182" t="s">
        <v>280</v>
      </c>
    </row>
    <row r="6120" spans="1:6" x14ac:dyDescent="0.25">
      <c r="A6120" s="182">
        <v>40003539</v>
      </c>
      <c r="B6120" s="182" t="s">
        <v>6099</v>
      </c>
      <c r="C6120" s="182" t="s">
        <v>224</v>
      </c>
      <c r="D6120" s="182" t="s">
        <v>342</v>
      </c>
      <c r="E6120" s="182" t="s">
        <v>343</v>
      </c>
      <c r="F6120" s="182" t="s">
        <v>343</v>
      </c>
    </row>
    <row r="6121" spans="1:6" x14ac:dyDescent="0.25">
      <c r="A6121" s="182">
        <v>40000129</v>
      </c>
      <c r="B6121" s="182" t="s">
        <v>6100</v>
      </c>
      <c r="C6121" s="182" t="s">
        <v>224</v>
      </c>
      <c r="D6121" s="182" t="s">
        <v>225</v>
      </c>
      <c r="E6121" s="182" t="s">
        <v>226</v>
      </c>
      <c r="F6121" s="182" t="s">
        <v>226</v>
      </c>
    </row>
    <row r="6122" spans="1:6" x14ac:dyDescent="0.25">
      <c r="A6122" s="182">
        <v>40000048</v>
      </c>
      <c r="B6122" s="182" t="s">
        <v>6101</v>
      </c>
      <c r="C6122" s="182" t="s">
        <v>224</v>
      </c>
      <c r="D6122" s="182" t="s">
        <v>449</v>
      </c>
      <c r="E6122" s="182" t="s">
        <v>450</v>
      </c>
      <c r="F6122" s="182" t="s">
        <v>450</v>
      </c>
    </row>
    <row r="6123" spans="1:6" x14ac:dyDescent="0.25">
      <c r="A6123" s="182">
        <v>40000201</v>
      </c>
      <c r="B6123" s="182" t="s">
        <v>6102</v>
      </c>
      <c r="C6123" s="182" t="s">
        <v>224</v>
      </c>
      <c r="D6123" s="182" t="s">
        <v>279</v>
      </c>
      <c r="E6123" s="182" t="s">
        <v>280</v>
      </c>
      <c r="F6123" s="182" t="s">
        <v>280</v>
      </c>
    </row>
    <row r="6124" spans="1:6" x14ac:dyDescent="0.25">
      <c r="A6124" s="182">
        <v>40000043</v>
      </c>
      <c r="B6124" s="182" t="s">
        <v>6103</v>
      </c>
      <c r="C6124" s="182" t="s">
        <v>224</v>
      </c>
      <c r="D6124" s="182" t="s">
        <v>449</v>
      </c>
      <c r="E6124" s="182" t="s">
        <v>450</v>
      </c>
      <c r="F6124" s="182" t="s">
        <v>450</v>
      </c>
    </row>
    <row r="6125" spans="1:6" x14ac:dyDescent="0.25">
      <c r="A6125" s="182">
        <v>40007398</v>
      </c>
      <c r="B6125" s="182" t="s">
        <v>6104</v>
      </c>
      <c r="C6125" s="182" t="s">
        <v>224</v>
      </c>
      <c r="D6125" s="182" t="s">
        <v>342</v>
      </c>
      <c r="E6125" s="182" t="s">
        <v>343</v>
      </c>
      <c r="F6125" s="182" t="s">
        <v>343</v>
      </c>
    </row>
    <row r="6126" spans="1:6" x14ac:dyDescent="0.25">
      <c r="A6126" s="182">
        <v>40002147</v>
      </c>
      <c r="B6126" s="182" t="s">
        <v>6105</v>
      </c>
      <c r="C6126" s="182" t="s">
        <v>224</v>
      </c>
      <c r="D6126" s="182" t="s">
        <v>342</v>
      </c>
      <c r="E6126" s="182" t="s">
        <v>343</v>
      </c>
      <c r="F6126" s="182" t="s">
        <v>343</v>
      </c>
    </row>
    <row r="6127" spans="1:6" x14ac:dyDescent="0.25">
      <c r="A6127" s="182">
        <v>40424393</v>
      </c>
      <c r="B6127" s="182" t="s">
        <v>6106</v>
      </c>
      <c r="C6127" s="182" t="s">
        <v>231</v>
      </c>
      <c r="D6127" s="182" t="s">
        <v>232</v>
      </c>
      <c r="E6127" s="182" t="s">
        <v>233</v>
      </c>
      <c r="F6127" s="182" t="s">
        <v>233</v>
      </c>
    </row>
    <row r="6128" spans="1:6" x14ac:dyDescent="0.25">
      <c r="A6128" s="182">
        <v>40006804</v>
      </c>
      <c r="B6128" s="182" t="s">
        <v>6107</v>
      </c>
      <c r="C6128" s="182" t="s">
        <v>224</v>
      </c>
      <c r="D6128" s="182" t="s">
        <v>291</v>
      </c>
      <c r="E6128" s="182" t="s">
        <v>292</v>
      </c>
      <c r="F6128" s="182" t="s">
        <v>292</v>
      </c>
    </row>
    <row r="6129" spans="1:6" x14ac:dyDescent="0.25">
      <c r="A6129" s="182">
        <v>40424251</v>
      </c>
      <c r="B6129" s="182" t="s">
        <v>6108</v>
      </c>
      <c r="C6129" s="182" t="s">
        <v>231</v>
      </c>
      <c r="D6129" s="182" t="s">
        <v>236</v>
      </c>
      <c r="E6129" s="182" t="s">
        <v>237</v>
      </c>
      <c r="F6129" s="182" t="s">
        <v>237</v>
      </c>
    </row>
    <row r="6130" spans="1:6" x14ac:dyDescent="0.25">
      <c r="A6130" s="182">
        <v>40009001</v>
      </c>
      <c r="B6130" s="182" t="s">
        <v>6109</v>
      </c>
      <c r="C6130" s="182" t="s">
        <v>224</v>
      </c>
      <c r="D6130" s="182" t="s">
        <v>225</v>
      </c>
      <c r="E6130" s="182" t="s">
        <v>226</v>
      </c>
      <c r="F6130" s="182" t="s">
        <v>226</v>
      </c>
    </row>
    <row r="6131" spans="1:6" x14ac:dyDescent="0.25">
      <c r="A6131" s="182">
        <v>40002276</v>
      </c>
      <c r="B6131" s="182" t="s">
        <v>6110</v>
      </c>
      <c r="C6131" s="182" t="s">
        <v>224</v>
      </c>
      <c r="D6131" s="182" t="s">
        <v>322</v>
      </c>
      <c r="E6131" s="182" t="s">
        <v>323</v>
      </c>
      <c r="F6131" s="182" t="s">
        <v>323</v>
      </c>
    </row>
    <row r="6132" spans="1:6" x14ac:dyDescent="0.25">
      <c r="A6132" s="182">
        <v>40008608</v>
      </c>
      <c r="B6132" s="182" t="s">
        <v>6111</v>
      </c>
      <c r="C6132" s="182" t="s">
        <v>224</v>
      </c>
      <c r="D6132" s="182" t="s">
        <v>249</v>
      </c>
      <c r="E6132" s="182" t="s">
        <v>250</v>
      </c>
      <c r="F6132" s="182" t="s">
        <v>250</v>
      </c>
    </row>
    <row r="6133" spans="1:6" x14ac:dyDescent="0.25">
      <c r="A6133" s="182">
        <v>40006567</v>
      </c>
      <c r="B6133" s="182" t="s">
        <v>6112</v>
      </c>
      <c r="C6133" s="182" t="s">
        <v>224</v>
      </c>
      <c r="D6133" s="182" t="s">
        <v>249</v>
      </c>
      <c r="E6133" s="182" t="s">
        <v>250</v>
      </c>
      <c r="F6133" s="182" t="s">
        <v>250</v>
      </c>
    </row>
    <row r="6134" spans="1:6" x14ac:dyDescent="0.25">
      <c r="A6134" s="182">
        <v>40007587</v>
      </c>
      <c r="B6134" s="182" t="s">
        <v>6113</v>
      </c>
      <c r="C6134" s="182" t="s">
        <v>224</v>
      </c>
      <c r="D6134" s="182" t="s">
        <v>342</v>
      </c>
      <c r="E6134" s="182" t="s">
        <v>343</v>
      </c>
      <c r="F6134" s="182" t="s">
        <v>343</v>
      </c>
    </row>
    <row r="6135" spans="1:6" x14ac:dyDescent="0.25">
      <c r="A6135" s="182">
        <v>40003270</v>
      </c>
      <c r="B6135" s="182" t="s">
        <v>6114</v>
      </c>
      <c r="C6135" s="182" t="s">
        <v>224</v>
      </c>
      <c r="D6135" s="182" t="s">
        <v>363</v>
      </c>
      <c r="E6135" s="182" t="s">
        <v>364</v>
      </c>
      <c r="F6135" s="182" t="s">
        <v>364</v>
      </c>
    </row>
    <row r="6136" spans="1:6" x14ac:dyDescent="0.25">
      <c r="A6136" s="182">
        <v>40003424</v>
      </c>
      <c r="B6136" s="182" t="s">
        <v>6115</v>
      </c>
      <c r="C6136" s="182" t="s">
        <v>224</v>
      </c>
      <c r="D6136" s="182" t="s">
        <v>368</v>
      </c>
      <c r="E6136" s="182" t="s">
        <v>369</v>
      </c>
      <c r="F6136" s="182" t="s">
        <v>369</v>
      </c>
    </row>
    <row r="6137" spans="1:6" x14ac:dyDescent="0.25">
      <c r="A6137" s="182">
        <v>40003028</v>
      </c>
      <c r="B6137" s="182" t="s">
        <v>6116</v>
      </c>
      <c r="C6137" s="182" t="s">
        <v>224</v>
      </c>
      <c r="D6137" s="182" t="s">
        <v>449</v>
      </c>
      <c r="E6137" s="182" t="s">
        <v>450</v>
      </c>
      <c r="F6137" s="182" t="s">
        <v>450</v>
      </c>
    </row>
    <row r="6138" spans="1:6" x14ac:dyDescent="0.25">
      <c r="A6138" s="182">
        <v>40003198</v>
      </c>
      <c r="B6138" s="182" t="s">
        <v>6117</v>
      </c>
      <c r="C6138" s="182" t="s">
        <v>224</v>
      </c>
      <c r="D6138" s="182" t="s">
        <v>306</v>
      </c>
      <c r="E6138" s="182" t="s">
        <v>307</v>
      </c>
      <c r="F6138" s="182" t="s">
        <v>307</v>
      </c>
    </row>
    <row r="6139" spans="1:6" x14ac:dyDescent="0.25">
      <c r="A6139" s="182">
        <v>40005559</v>
      </c>
      <c r="B6139" s="182" t="s">
        <v>6118</v>
      </c>
      <c r="C6139" s="182" t="s">
        <v>224</v>
      </c>
      <c r="D6139" s="182" t="s">
        <v>368</v>
      </c>
      <c r="E6139" s="182" t="s">
        <v>369</v>
      </c>
      <c r="F6139" s="182" t="s">
        <v>369</v>
      </c>
    </row>
    <row r="6140" spans="1:6" x14ac:dyDescent="0.25">
      <c r="A6140" s="182">
        <v>40005842</v>
      </c>
      <c r="B6140" s="182" t="s">
        <v>6119</v>
      </c>
      <c r="C6140" s="182" t="s">
        <v>224</v>
      </c>
      <c r="D6140" s="182" t="s">
        <v>368</v>
      </c>
      <c r="E6140" s="182" t="s">
        <v>369</v>
      </c>
      <c r="F6140" s="182" t="s">
        <v>369</v>
      </c>
    </row>
    <row r="6141" spans="1:6" x14ac:dyDescent="0.25">
      <c r="A6141" s="182">
        <v>40421147</v>
      </c>
      <c r="B6141" s="182" t="s">
        <v>6120</v>
      </c>
      <c r="C6141" s="182" t="s">
        <v>231</v>
      </c>
      <c r="D6141" s="182" t="s">
        <v>236</v>
      </c>
      <c r="E6141" s="182" t="s">
        <v>237</v>
      </c>
      <c r="F6141" s="182" t="s">
        <v>237</v>
      </c>
    </row>
    <row r="6142" spans="1:6" x14ac:dyDescent="0.25">
      <c r="A6142" s="182">
        <v>40004194</v>
      </c>
      <c r="B6142" s="182" t="s">
        <v>6121</v>
      </c>
      <c r="C6142" s="182" t="s">
        <v>224</v>
      </c>
      <c r="D6142" s="182" t="s">
        <v>271</v>
      </c>
      <c r="E6142" s="182" t="s">
        <v>272</v>
      </c>
      <c r="F6142" s="182" t="s">
        <v>272</v>
      </c>
    </row>
    <row r="6143" spans="1:6" x14ac:dyDescent="0.25">
      <c r="A6143" s="182">
        <v>40003457</v>
      </c>
      <c r="B6143" s="182" t="s">
        <v>6122</v>
      </c>
      <c r="C6143" s="182" t="s">
        <v>224</v>
      </c>
      <c r="D6143" s="182" t="s">
        <v>277</v>
      </c>
      <c r="E6143" s="182" t="s">
        <v>278</v>
      </c>
      <c r="F6143" s="182" t="s">
        <v>278</v>
      </c>
    </row>
    <row r="6144" spans="1:6" x14ac:dyDescent="0.25">
      <c r="A6144" s="182">
        <v>40001843</v>
      </c>
      <c r="B6144" s="182" t="s">
        <v>6123</v>
      </c>
      <c r="C6144" s="182" t="s">
        <v>224</v>
      </c>
      <c r="D6144" s="182" t="s">
        <v>404</v>
      </c>
      <c r="E6144" s="182" t="s">
        <v>405</v>
      </c>
      <c r="F6144" s="182" t="s">
        <v>405</v>
      </c>
    </row>
    <row r="6145" spans="1:6" x14ac:dyDescent="0.25">
      <c r="A6145" s="182">
        <v>40008635</v>
      </c>
      <c r="B6145" s="182" t="s">
        <v>6124</v>
      </c>
      <c r="C6145" s="182" t="s">
        <v>224</v>
      </c>
      <c r="D6145" s="182" t="s">
        <v>333</v>
      </c>
      <c r="E6145" s="182" t="s">
        <v>334</v>
      </c>
      <c r="F6145" s="182" t="s">
        <v>334</v>
      </c>
    </row>
    <row r="6146" spans="1:6" x14ac:dyDescent="0.25">
      <c r="A6146" s="182">
        <v>40001875</v>
      </c>
      <c r="B6146" s="182" t="s">
        <v>6125</v>
      </c>
      <c r="C6146" s="182" t="s">
        <v>224</v>
      </c>
      <c r="D6146" s="182" t="s">
        <v>279</v>
      </c>
      <c r="E6146" s="182" t="s">
        <v>280</v>
      </c>
      <c r="F6146" s="182" t="s">
        <v>280</v>
      </c>
    </row>
    <row r="6147" spans="1:6" x14ac:dyDescent="0.25">
      <c r="A6147" s="182">
        <v>40006240</v>
      </c>
      <c r="B6147" s="182" t="s">
        <v>6126</v>
      </c>
      <c r="C6147" s="182" t="s">
        <v>224</v>
      </c>
      <c r="D6147" s="182" t="s">
        <v>445</v>
      </c>
      <c r="E6147" s="182" t="s">
        <v>446</v>
      </c>
      <c r="F6147" s="182" t="s">
        <v>446</v>
      </c>
    </row>
    <row r="6148" spans="1:6" x14ac:dyDescent="0.25">
      <c r="A6148" s="182">
        <v>40008974</v>
      </c>
      <c r="B6148" s="182" t="s">
        <v>6127</v>
      </c>
      <c r="C6148" s="182" t="s">
        <v>224</v>
      </c>
      <c r="D6148" s="182" t="s">
        <v>404</v>
      </c>
      <c r="E6148" s="182" t="s">
        <v>405</v>
      </c>
      <c r="F6148" s="182" t="s">
        <v>405</v>
      </c>
    </row>
    <row r="6149" spans="1:6" x14ac:dyDescent="0.25">
      <c r="A6149" s="182">
        <v>40008759</v>
      </c>
      <c r="B6149" s="182" t="s">
        <v>6128</v>
      </c>
      <c r="C6149" s="182" t="s">
        <v>224</v>
      </c>
      <c r="D6149" s="182" t="s">
        <v>322</v>
      </c>
      <c r="E6149" s="182" t="s">
        <v>323</v>
      </c>
      <c r="F6149" s="182" t="s">
        <v>323</v>
      </c>
    </row>
    <row r="6150" spans="1:6" x14ac:dyDescent="0.25">
      <c r="A6150" s="182">
        <v>40002062</v>
      </c>
      <c r="B6150" s="182" t="s">
        <v>6129</v>
      </c>
      <c r="C6150" s="182" t="s">
        <v>224</v>
      </c>
      <c r="D6150" s="182" t="s">
        <v>228</v>
      </c>
      <c r="E6150" s="182" t="s">
        <v>229</v>
      </c>
      <c r="F6150" s="182" t="s">
        <v>229</v>
      </c>
    </row>
    <row r="6151" spans="1:6" x14ac:dyDescent="0.25">
      <c r="A6151" s="182">
        <v>40006278</v>
      </c>
      <c r="B6151" s="182" t="s">
        <v>6130</v>
      </c>
      <c r="C6151" s="182" t="s">
        <v>224</v>
      </c>
      <c r="D6151" s="182" t="s">
        <v>322</v>
      </c>
      <c r="E6151" s="182" t="s">
        <v>323</v>
      </c>
      <c r="F6151" s="182" t="s">
        <v>323</v>
      </c>
    </row>
    <row r="6152" spans="1:6" x14ac:dyDescent="0.25">
      <c r="A6152" s="182">
        <v>40008766</v>
      </c>
      <c r="B6152" s="182" t="s">
        <v>6131</v>
      </c>
      <c r="C6152" s="182" t="s">
        <v>224</v>
      </c>
      <c r="D6152" s="182" t="s">
        <v>303</v>
      </c>
      <c r="E6152" s="182" t="s">
        <v>304</v>
      </c>
      <c r="F6152" s="182" t="s">
        <v>304</v>
      </c>
    </row>
    <row r="6153" spans="1:6" x14ac:dyDescent="0.25">
      <c r="A6153" s="182">
        <v>40007358</v>
      </c>
      <c r="B6153" s="182" t="s">
        <v>6132</v>
      </c>
      <c r="C6153" s="182" t="s">
        <v>224</v>
      </c>
      <c r="D6153" s="182" t="s">
        <v>228</v>
      </c>
      <c r="E6153" s="182" t="s">
        <v>229</v>
      </c>
      <c r="F6153" s="182" t="s">
        <v>229</v>
      </c>
    </row>
    <row r="6154" spans="1:6" x14ac:dyDescent="0.25">
      <c r="A6154" s="182">
        <v>40007890</v>
      </c>
      <c r="B6154" s="182" t="s">
        <v>6133</v>
      </c>
      <c r="C6154" s="182" t="s">
        <v>224</v>
      </c>
      <c r="D6154" s="182" t="s">
        <v>449</v>
      </c>
      <c r="E6154" s="182" t="s">
        <v>450</v>
      </c>
      <c r="F6154" s="182" t="s">
        <v>450</v>
      </c>
    </row>
    <row r="6155" spans="1:6" x14ac:dyDescent="0.25">
      <c r="A6155" s="182">
        <v>40004633</v>
      </c>
      <c r="B6155" s="182" t="s">
        <v>6134</v>
      </c>
      <c r="C6155" s="182" t="s">
        <v>224</v>
      </c>
      <c r="D6155" s="182" t="s">
        <v>306</v>
      </c>
      <c r="E6155" s="182" t="s">
        <v>307</v>
      </c>
      <c r="F6155" s="182" t="s">
        <v>307</v>
      </c>
    </row>
    <row r="6156" spans="1:6" x14ac:dyDescent="0.25">
      <c r="A6156" s="182">
        <v>40007075</v>
      </c>
      <c r="B6156" s="182" t="s">
        <v>6135</v>
      </c>
      <c r="C6156" s="182" t="s">
        <v>224</v>
      </c>
      <c r="D6156" s="182" t="s">
        <v>265</v>
      </c>
      <c r="E6156" s="182" t="s">
        <v>266</v>
      </c>
      <c r="F6156" s="182" t="s">
        <v>266</v>
      </c>
    </row>
    <row r="6157" spans="1:6" x14ac:dyDescent="0.25">
      <c r="A6157" s="182">
        <v>40003766</v>
      </c>
      <c r="B6157" s="182" t="s">
        <v>6136</v>
      </c>
      <c r="C6157" s="182" t="s">
        <v>224</v>
      </c>
      <c r="D6157" s="182" t="s">
        <v>277</v>
      </c>
      <c r="E6157" s="182" t="s">
        <v>278</v>
      </c>
      <c r="F6157" s="182" t="s">
        <v>278</v>
      </c>
    </row>
    <row r="6158" spans="1:6" x14ac:dyDescent="0.25">
      <c r="A6158" s="182">
        <v>40421281</v>
      </c>
      <c r="B6158" s="182" t="s">
        <v>6137</v>
      </c>
      <c r="C6158" s="182" t="s">
        <v>231</v>
      </c>
      <c r="D6158" s="182" t="s">
        <v>236</v>
      </c>
      <c r="E6158" s="182" t="s">
        <v>237</v>
      </c>
      <c r="F6158" s="182" t="s">
        <v>237</v>
      </c>
    </row>
    <row r="6159" spans="1:6" x14ac:dyDescent="0.25">
      <c r="A6159" s="182">
        <v>40007739</v>
      </c>
      <c r="B6159" s="182" t="s">
        <v>6138</v>
      </c>
      <c r="C6159" s="182" t="s">
        <v>224</v>
      </c>
      <c r="D6159" s="182" t="s">
        <v>438</v>
      </c>
      <c r="E6159" s="182" t="s">
        <v>439</v>
      </c>
      <c r="F6159" s="182" t="s">
        <v>439</v>
      </c>
    </row>
    <row r="6160" spans="1:6" x14ac:dyDescent="0.25">
      <c r="A6160" s="182">
        <v>40005703</v>
      </c>
      <c r="B6160" s="182" t="s">
        <v>6139</v>
      </c>
      <c r="C6160" s="182" t="s">
        <v>224</v>
      </c>
      <c r="D6160" s="182" t="s">
        <v>277</v>
      </c>
      <c r="E6160" s="182" t="s">
        <v>278</v>
      </c>
      <c r="F6160" s="182" t="s">
        <v>278</v>
      </c>
    </row>
    <row r="6161" spans="1:6" x14ac:dyDescent="0.25">
      <c r="A6161" s="182">
        <v>40003859</v>
      </c>
      <c r="B6161" s="182" t="s">
        <v>6140</v>
      </c>
      <c r="C6161" s="182" t="s">
        <v>224</v>
      </c>
      <c r="D6161" s="182" t="s">
        <v>277</v>
      </c>
      <c r="E6161" s="182" t="s">
        <v>278</v>
      </c>
      <c r="F6161" s="182" t="s">
        <v>278</v>
      </c>
    </row>
    <row r="6162" spans="1:6" x14ac:dyDescent="0.25">
      <c r="A6162" s="182">
        <v>40420387</v>
      </c>
      <c r="B6162" s="182" t="s">
        <v>6141</v>
      </c>
      <c r="C6162" s="182" t="s">
        <v>231</v>
      </c>
      <c r="D6162" s="182" t="s">
        <v>242</v>
      </c>
      <c r="E6162" s="182" t="s">
        <v>243</v>
      </c>
      <c r="F6162" s="182" t="s">
        <v>243</v>
      </c>
    </row>
    <row r="6163" spans="1:6" x14ac:dyDescent="0.25">
      <c r="A6163" s="182">
        <v>40006824</v>
      </c>
      <c r="B6163" s="182" t="s">
        <v>6142</v>
      </c>
      <c r="C6163" s="182" t="s">
        <v>224</v>
      </c>
      <c r="D6163" s="182" t="s">
        <v>271</v>
      </c>
      <c r="E6163" s="182" t="s">
        <v>272</v>
      </c>
      <c r="F6163" s="182" t="s">
        <v>272</v>
      </c>
    </row>
    <row r="6164" spans="1:6" x14ac:dyDescent="0.25">
      <c r="A6164" s="182">
        <v>40008197</v>
      </c>
      <c r="B6164" s="182" t="s">
        <v>6143</v>
      </c>
      <c r="C6164" s="182" t="s">
        <v>224</v>
      </c>
      <c r="D6164" s="182" t="s">
        <v>342</v>
      </c>
      <c r="E6164" s="182" t="s">
        <v>343</v>
      </c>
      <c r="F6164" s="182" t="s">
        <v>343</v>
      </c>
    </row>
    <row r="6165" spans="1:6" x14ac:dyDescent="0.25">
      <c r="A6165" s="182">
        <v>40005098</v>
      </c>
      <c r="B6165" s="182" t="s">
        <v>6144</v>
      </c>
      <c r="C6165" s="182" t="s">
        <v>224</v>
      </c>
      <c r="D6165" s="182" t="s">
        <v>303</v>
      </c>
      <c r="E6165" s="182" t="s">
        <v>304</v>
      </c>
      <c r="F6165" s="182" t="s">
        <v>304</v>
      </c>
    </row>
    <row r="6166" spans="1:6" x14ac:dyDescent="0.25">
      <c r="A6166" s="182">
        <v>40007015</v>
      </c>
      <c r="B6166" s="182" t="s">
        <v>6145</v>
      </c>
      <c r="C6166" s="182" t="s">
        <v>224</v>
      </c>
      <c r="D6166" s="182" t="s">
        <v>249</v>
      </c>
      <c r="E6166" s="182" t="s">
        <v>250</v>
      </c>
      <c r="F6166" s="182" t="s">
        <v>250</v>
      </c>
    </row>
    <row r="6167" spans="1:6" x14ac:dyDescent="0.25">
      <c r="A6167" s="182">
        <v>40009456</v>
      </c>
      <c r="B6167" s="182" t="s">
        <v>6146</v>
      </c>
      <c r="C6167" s="182" t="s">
        <v>224</v>
      </c>
      <c r="D6167" s="182" t="s">
        <v>392</v>
      </c>
      <c r="E6167" s="182" t="s">
        <v>393</v>
      </c>
      <c r="F6167" s="182" t="s">
        <v>393</v>
      </c>
    </row>
    <row r="6168" spans="1:6" x14ac:dyDescent="0.25">
      <c r="A6168" s="182">
        <v>40004657</v>
      </c>
      <c r="B6168" s="182" t="s">
        <v>6147</v>
      </c>
      <c r="C6168" s="182" t="s">
        <v>224</v>
      </c>
      <c r="D6168" s="182" t="s">
        <v>277</v>
      </c>
      <c r="E6168" s="182" t="s">
        <v>278</v>
      </c>
      <c r="F6168" s="182" t="s">
        <v>278</v>
      </c>
    </row>
    <row r="6169" spans="1:6" x14ac:dyDescent="0.25">
      <c r="A6169" s="182">
        <v>40004489</v>
      </c>
      <c r="B6169" s="182" t="s">
        <v>6148</v>
      </c>
      <c r="C6169" s="182" t="s">
        <v>224</v>
      </c>
      <c r="D6169" s="182" t="s">
        <v>228</v>
      </c>
      <c r="E6169" s="182" t="s">
        <v>229</v>
      </c>
      <c r="F6169" s="182" t="s">
        <v>229</v>
      </c>
    </row>
    <row r="6170" spans="1:6" x14ac:dyDescent="0.25">
      <c r="A6170" s="182">
        <v>40000280</v>
      </c>
      <c r="B6170" s="182" t="s">
        <v>6149</v>
      </c>
      <c r="C6170" s="182" t="s">
        <v>224</v>
      </c>
      <c r="D6170" s="182" t="s">
        <v>342</v>
      </c>
      <c r="E6170" s="182" t="s">
        <v>343</v>
      </c>
      <c r="F6170" s="182" t="s">
        <v>343</v>
      </c>
    </row>
    <row r="6171" spans="1:6" x14ac:dyDescent="0.25">
      <c r="A6171" s="182">
        <v>40000307</v>
      </c>
      <c r="B6171" s="182" t="s">
        <v>6150</v>
      </c>
      <c r="C6171" s="182" t="s">
        <v>224</v>
      </c>
      <c r="D6171" s="182" t="s">
        <v>363</v>
      </c>
      <c r="E6171" s="182" t="s">
        <v>364</v>
      </c>
      <c r="F6171" s="182" t="s">
        <v>364</v>
      </c>
    </row>
    <row r="6172" spans="1:6" x14ac:dyDescent="0.25">
      <c r="A6172" s="182">
        <v>40000511</v>
      </c>
      <c r="B6172" s="182" t="s">
        <v>6151</v>
      </c>
      <c r="C6172" s="182" t="s">
        <v>224</v>
      </c>
      <c r="D6172" s="182" t="s">
        <v>363</v>
      </c>
      <c r="E6172" s="182" t="s">
        <v>364</v>
      </c>
      <c r="F6172" s="182" t="s">
        <v>364</v>
      </c>
    </row>
    <row r="6173" spans="1:6" x14ac:dyDescent="0.25">
      <c r="A6173" s="182">
        <v>40007828</v>
      </c>
      <c r="B6173" s="182" t="s">
        <v>6152</v>
      </c>
      <c r="C6173" s="182" t="s">
        <v>224</v>
      </c>
      <c r="D6173" s="182" t="s">
        <v>228</v>
      </c>
      <c r="E6173" s="182" t="s">
        <v>229</v>
      </c>
      <c r="F6173" s="182" t="s">
        <v>229</v>
      </c>
    </row>
    <row r="6174" spans="1:6" x14ac:dyDescent="0.25">
      <c r="A6174" s="182">
        <v>40002781</v>
      </c>
      <c r="B6174" s="182" t="s">
        <v>6152</v>
      </c>
      <c r="C6174" s="182" t="s">
        <v>224</v>
      </c>
      <c r="D6174" s="182" t="s">
        <v>252</v>
      </c>
      <c r="E6174" s="182" t="s">
        <v>253</v>
      </c>
      <c r="F6174" s="182" t="s">
        <v>253</v>
      </c>
    </row>
    <row r="6175" spans="1:6" x14ac:dyDescent="0.25">
      <c r="A6175" s="182">
        <v>40007966</v>
      </c>
      <c r="B6175" s="182" t="s">
        <v>6153</v>
      </c>
      <c r="C6175" s="182" t="s">
        <v>224</v>
      </c>
      <c r="D6175" s="182" t="s">
        <v>342</v>
      </c>
      <c r="E6175" s="182" t="s">
        <v>343</v>
      </c>
      <c r="F6175" s="182" t="s">
        <v>343</v>
      </c>
    </row>
    <row r="6176" spans="1:6" x14ac:dyDescent="0.25">
      <c r="A6176" s="182">
        <v>40000218</v>
      </c>
      <c r="B6176" s="182" t="s">
        <v>6154</v>
      </c>
      <c r="C6176" s="182" t="s">
        <v>224</v>
      </c>
      <c r="D6176" s="182" t="s">
        <v>228</v>
      </c>
      <c r="E6176" s="182" t="s">
        <v>229</v>
      </c>
      <c r="F6176" s="182" t="s">
        <v>229</v>
      </c>
    </row>
    <row r="6177" spans="1:6" x14ac:dyDescent="0.25">
      <c r="A6177" s="182">
        <v>40002689</v>
      </c>
      <c r="B6177" s="182" t="s">
        <v>6155</v>
      </c>
      <c r="C6177" s="182" t="s">
        <v>224</v>
      </c>
      <c r="D6177" s="182" t="s">
        <v>363</v>
      </c>
      <c r="E6177" s="182" t="s">
        <v>364</v>
      </c>
      <c r="F6177" s="182" t="s">
        <v>364</v>
      </c>
    </row>
    <row r="6178" spans="1:6" x14ac:dyDescent="0.25">
      <c r="A6178" s="182">
        <v>40000079</v>
      </c>
      <c r="B6178" s="182" t="s">
        <v>6155</v>
      </c>
      <c r="C6178" s="182" t="s">
        <v>224</v>
      </c>
      <c r="D6178" s="182" t="s">
        <v>342</v>
      </c>
      <c r="E6178" s="182" t="s">
        <v>343</v>
      </c>
      <c r="F6178" s="182" t="s">
        <v>343</v>
      </c>
    </row>
    <row r="6179" spans="1:6" x14ac:dyDescent="0.25">
      <c r="A6179" s="182">
        <v>40000046</v>
      </c>
      <c r="B6179" s="182" t="s">
        <v>6156</v>
      </c>
      <c r="C6179" s="182" t="s">
        <v>224</v>
      </c>
      <c r="D6179" s="182" t="s">
        <v>449</v>
      </c>
      <c r="E6179" s="182" t="s">
        <v>450</v>
      </c>
      <c r="F6179" s="182" t="s">
        <v>450</v>
      </c>
    </row>
    <row r="6180" spans="1:6" x14ac:dyDescent="0.25">
      <c r="A6180" s="182">
        <v>40007919</v>
      </c>
      <c r="B6180" s="182" t="s">
        <v>6157</v>
      </c>
      <c r="C6180" s="182" t="s">
        <v>224</v>
      </c>
      <c r="D6180" s="182" t="s">
        <v>449</v>
      </c>
      <c r="E6180" s="182" t="s">
        <v>450</v>
      </c>
      <c r="F6180" s="182" t="s">
        <v>450</v>
      </c>
    </row>
    <row r="6181" spans="1:6" x14ac:dyDescent="0.25">
      <c r="A6181" s="182">
        <v>40008907</v>
      </c>
      <c r="B6181" s="182" t="s">
        <v>6158</v>
      </c>
      <c r="C6181" s="182" t="s">
        <v>224</v>
      </c>
      <c r="D6181" s="182" t="s">
        <v>333</v>
      </c>
      <c r="E6181" s="182" t="s">
        <v>334</v>
      </c>
      <c r="F6181" s="182" t="s">
        <v>334</v>
      </c>
    </row>
    <row r="6182" spans="1:6" x14ac:dyDescent="0.25">
      <c r="A6182" s="182">
        <v>40006123</v>
      </c>
      <c r="B6182" s="182" t="s">
        <v>6159</v>
      </c>
      <c r="C6182" s="182" t="s">
        <v>224</v>
      </c>
      <c r="D6182" s="182" t="s">
        <v>265</v>
      </c>
      <c r="E6182" s="182" t="s">
        <v>266</v>
      </c>
      <c r="F6182" s="182" t="s">
        <v>266</v>
      </c>
    </row>
    <row r="6183" spans="1:6" x14ac:dyDescent="0.25">
      <c r="A6183" s="182">
        <v>40002032</v>
      </c>
      <c r="B6183" s="182" t="s">
        <v>6160</v>
      </c>
      <c r="C6183" s="182" t="s">
        <v>224</v>
      </c>
      <c r="D6183" s="182" t="s">
        <v>496</v>
      </c>
      <c r="E6183" s="182" t="s">
        <v>497</v>
      </c>
      <c r="F6183" s="182" t="s">
        <v>497</v>
      </c>
    </row>
    <row r="6184" spans="1:6" x14ac:dyDescent="0.25">
      <c r="A6184" s="182">
        <v>40004117</v>
      </c>
      <c r="B6184" s="182" t="s">
        <v>6161</v>
      </c>
      <c r="C6184" s="182" t="s">
        <v>224</v>
      </c>
      <c r="D6184" s="182" t="s">
        <v>309</v>
      </c>
      <c r="E6184" s="182" t="s">
        <v>310</v>
      </c>
      <c r="F6184" s="182" t="s">
        <v>310</v>
      </c>
    </row>
    <row r="6185" spans="1:6" x14ac:dyDescent="0.25">
      <c r="A6185" s="182">
        <v>40005162</v>
      </c>
      <c r="B6185" s="182" t="s">
        <v>6162</v>
      </c>
      <c r="C6185" s="182" t="s">
        <v>224</v>
      </c>
      <c r="D6185" s="182" t="s">
        <v>268</v>
      </c>
      <c r="E6185" s="182" t="s">
        <v>269</v>
      </c>
      <c r="F6185" s="182" t="s">
        <v>269</v>
      </c>
    </row>
    <row r="6186" spans="1:6" x14ac:dyDescent="0.25">
      <c r="A6186" s="182">
        <v>40000144</v>
      </c>
      <c r="B6186" s="182" t="s">
        <v>6163</v>
      </c>
      <c r="C6186" s="182" t="s">
        <v>224</v>
      </c>
      <c r="D6186" s="182" t="s">
        <v>252</v>
      </c>
      <c r="E6186" s="182" t="s">
        <v>253</v>
      </c>
      <c r="F6186" s="182" t="s">
        <v>253</v>
      </c>
    </row>
    <row r="6187" spans="1:6" x14ac:dyDescent="0.25">
      <c r="A6187" s="182">
        <v>40006509</v>
      </c>
      <c r="B6187" s="182" t="s">
        <v>6164</v>
      </c>
      <c r="C6187" s="182" t="s">
        <v>224</v>
      </c>
      <c r="D6187" s="182" t="s">
        <v>265</v>
      </c>
      <c r="E6187" s="182" t="s">
        <v>266</v>
      </c>
      <c r="F6187" s="182" t="s">
        <v>266</v>
      </c>
    </row>
    <row r="6188" spans="1:6" x14ac:dyDescent="0.25">
      <c r="A6188" s="182">
        <v>40420595</v>
      </c>
      <c r="B6188" s="182" t="s">
        <v>6165</v>
      </c>
      <c r="C6188" s="182" t="s">
        <v>231</v>
      </c>
      <c r="D6188" s="182" t="s">
        <v>242</v>
      </c>
      <c r="E6188" s="182" t="s">
        <v>243</v>
      </c>
      <c r="F6188" s="182" t="s">
        <v>243</v>
      </c>
    </row>
    <row r="6189" spans="1:6" x14ac:dyDescent="0.25">
      <c r="A6189" s="182">
        <v>40007469</v>
      </c>
      <c r="B6189" s="182" t="s">
        <v>6166</v>
      </c>
      <c r="C6189" s="182" t="s">
        <v>224</v>
      </c>
      <c r="D6189" s="182" t="s">
        <v>265</v>
      </c>
      <c r="E6189" s="182" t="s">
        <v>266</v>
      </c>
      <c r="F6189" s="182" t="s">
        <v>266</v>
      </c>
    </row>
    <row r="6190" spans="1:6" x14ac:dyDescent="0.25">
      <c r="A6190" s="182">
        <v>40008441</v>
      </c>
      <c r="B6190" s="182" t="s">
        <v>6167</v>
      </c>
      <c r="C6190" s="182" t="s">
        <v>224</v>
      </c>
      <c r="D6190" s="182" t="s">
        <v>271</v>
      </c>
      <c r="E6190" s="182" t="s">
        <v>272</v>
      </c>
      <c r="F6190" s="182" t="s">
        <v>272</v>
      </c>
    </row>
    <row r="6191" spans="1:6" x14ac:dyDescent="0.25">
      <c r="A6191" s="182">
        <v>40005443</v>
      </c>
      <c r="B6191" s="182" t="s">
        <v>6168</v>
      </c>
      <c r="C6191" s="182" t="s">
        <v>224</v>
      </c>
      <c r="D6191" s="182" t="s">
        <v>309</v>
      </c>
      <c r="E6191" s="182" t="s">
        <v>310</v>
      </c>
      <c r="F6191" s="182" t="s">
        <v>310</v>
      </c>
    </row>
    <row r="6192" spans="1:6" x14ac:dyDescent="0.25">
      <c r="A6192" s="182">
        <v>40420361</v>
      </c>
      <c r="B6192" s="182" t="s">
        <v>6169</v>
      </c>
      <c r="C6192" s="182" t="s">
        <v>231</v>
      </c>
      <c r="D6192" s="182" t="s">
        <v>232</v>
      </c>
      <c r="E6192" s="182" t="s">
        <v>233</v>
      </c>
      <c r="F6192" s="182" t="s">
        <v>233</v>
      </c>
    </row>
    <row r="6193" spans="1:6" x14ac:dyDescent="0.25">
      <c r="A6193" s="182">
        <v>40420056</v>
      </c>
      <c r="B6193" s="182" t="s">
        <v>6170</v>
      </c>
      <c r="C6193" s="182" t="s">
        <v>231</v>
      </c>
      <c r="D6193" s="182" t="s">
        <v>232</v>
      </c>
      <c r="E6193" s="182" t="s">
        <v>233</v>
      </c>
      <c r="F6193" s="182" t="s">
        <v>233</v>
      </c>
    </row>
    <row r="6194" spans="1:6" x14ac:dyDescent="0.25">
      <c r="A6194" s="182">
        <v>40008018</v>
      </c>
      <c r="B6194" s="182" t="s">
        <v>6171</v>
      </c>
      <c r="C6194" s="182" t="s">
        <v>231</v>
      </c>
      <c r="D6194" s="182" t="s">
        <v>232</v>
      </c>
      <c r="E6194" s="182" t="s">
        <v>233</v>
      </c>
      <c r="F6194" s="182" t="s">
        <v>233</v>
      </c>
    </row>
    <row r="6195" spans="1:6" x14ac:dyDescent="0.25">
      <c r="A6195" s="182">
        <v>40421160</v>
      </c>
      <c r="B6195" s="182" t="s">
        <v>6172</v>
      </c>
      <c r="C6195" s="182" t="s">
        <v>231</v>
      </c>
      <c r="D6195" s="182" t="s">
        <v>236</v>
      </c>
      <c r="E6195" s="182" t="s">
        <v>237</v>
      </c>
      <c r="F6195" s="182" t="s">
        <v>237</v>
      </c>
    </row>
    <row r="6196" spans="1:6" x14ac:dyDescent="0.25">
      <c r="A6196" s="182">
        <v>40424207</v>
      </c>
      <c r="B6196" s="182" t="s">
        <v>6173</v>
      </c>
      <c r="C6196" s="182" t="s">
        <v>231</v>
      </c>
      <c r="D6196" s="182" t="s">
        <v>921</v>
      </c>
      <c r="E6196" s="182" t="s">
        <v>922</v>
      </c>
      <c r="F6196" s="182" t="s">
        <v>922</v>
      </c>
    </row>
    <row r="6197" spans="1:6" x14ac:dyDescent="0.25">
      <c r="A6197" s="182">
        <v>40008019</v>
      </c>
      <c r="B6197" s="182" t="s">
        <v>6174</v>
      </c>
      <c r="C6197" s="182" t="s">
        <v>231</v>
      </c>
      <c r="D6197" s="182" t="s">
        <v>232</v>
      </c>
      <c r="E6197" s="182" t="s">
        <v>233</v>
      </c>
      <c r="F6197" s="182" t="s">
        <v>233</v>
      </c>
    </row>
    <row r="6198" spans="1:6" x14ac:dyDescent="0.25">
      <c r="A6198" s="182">
        <v>40420211</v>
      </c>
      <c r="B6198" s="182" t="s">
        <v>6175</v>
      </c>
      <c r="C6198" s="182" t="s">
        <v>231</v>
      </c>
      <c r="D6198" s="182" t="s">
        <v>236</v>
      </c>
      <c r="E6198" s="182" t="s">
        <v>237</v>
      </c>
      <c r="F6198" s="182" t="s">
        <v>237</v>
      </c>
    </row>
    <row r="6199" spans="1:6" x14ac:dyDescent="0.25">
      <c r="A6199" s="182">
        <v>40421089</v>
      </c>
      <c r="B6199" s="182" t="s">
        <v>6176</v>
      </c>
      <c r="C6199" s="182" t="s">
        <v>231</v>
      </c>
      <c r="D6199" s="182" t="s">
        <v>242</v>
      </c>
      <c r="E6199" s="182" t="s">
        <v>243</v>
      </c>
      <c r="F6199" s="182" t="s">
        <v>243</v>
      </c>
    </row>
    <row r="6200" spans="1:6" x14ac:dyDescent="0.25">
      <c r="A6200" s="182">
        <v>40008027</v>
      </c>
      <c r="B6200" s="182" t="s">
        <v>6177</v>
      </c>
      <c r="C6200" s="182" t="s">
        <v>231</v>
      </c>
      <c r="D6200" s="182" t="s">
        <v>232</v>
      </c>
      <c r="E6200" s="182" t="s">
        <v>233</v>
      </c>
      <c r="F6200" s="182" t="s">
        <v>233</v>
      </c>
    </row>
    <row r="6201" spans="1:6" x14ac:dyDescent="0.25">
      <c r="A6201" s="182">
        <v>40421108</v>
      </c>
      <c r="B6201" s="182" t="s">
        <v>6178</v>
      </c>
      <c r="C6201" s="182" t="s">
        <v>231</v>
      </c>
      <c r="D6201" s="182" t="s">
        <v>232</v>
      </c>
      <c r="E6201" s="182" t="s">
        <v>233</v>
      </c>
      <c r="F6201" s="182" t="s">
        <v>233</v>
      </c>
    </row>
    <row r="6202" spans="1:6" x14ac:dyDescent="0.25">
      <c r="A6202" s="182">
        <v>40008004</v>
      </c>
      <c r="B6202" s="182" t="s">
        <v>6179</v>
      </c>
      <c r="C6202" s="182" t="s">
        <v>231</v>
      </c>
      <c r="D6202" s="182" t="s">
        <v>232</v>
      </c>
      <c r="E6202" s="182" t="s">
        <v>233</v>
      </c>
      <c r="F6202" s="182" t="s">
        <v>233</v>
      </c>
    </row>
    <row r="6203" spans="1:6" x14ac:dyDescent="0.25">
      <c r="A6203" s="182">
        <v>40007886</v>
      </c>
      <c r="B6203" s="182" t="s">
        <v>6180</v>
      </c>
      <c r="C6203" s="182" t="s">
        <v>224</v>
      </c>
      <c r="D6203" s="182" t="s">
        <v>256</v>
      </c>
      <c r="E6203" s="182" t="s">
        <v>257</v>
      </c>
      <c r="F6203" s="182" t="s">
        <v>257</v>
      </c>
    </row>
    <row r="6204" spans="1:6" x14ac:dyDescent="0.25">
      <c r="A6204" s="182">
        <v>40007493</v>
      </c>
      <c r="B6204" s="182" t="s">
        <v>6180</v>
      </c>
      <c r="C6204" s="182" t="s">
        <v>224</v>
      </c>
      <c r="D6204" s="182" t="s">
        <v>303</v>
      </c>
      <c r="E6204" s="182" t="s">
        <v>304</v>
      </c>
      <c r="F6204" s="182" t="s">
        <v>304</v>
      </c>
    </row>
    <row r="6205" spans="1:6" x14ac:dyDescent="0.25">
      <c r="A6205" s="182">
        <v>40000235</v>
      </c>
      <c r="B6205" s="182" t="s">
        <v>6181</v>
      </c>
      <c r="C6205" s="182" t="s">
        <v>224</v>
      </c>
      <c r="D6205" s="182" t="s">
        <v>228</v>
      </c>
      <c r="E6205" s="182" t="s">
        <v>229</v>
      </c>
      <c r="F6205" s="182" t="s">
        <v>229</v>
      </c>
    </row>
    <row r="6206" spans="1:6" x14ac:dyDescent="0.25">
      <c r="A6206" s="182">
        <v>40004118</v>
      </c>
      <c r="B6206" s="182" t="s">
        <v>6182</v>
      </c>
      <c r="C6206" s="182" t="s">
        <v>224</v>
      </c>
      <c r="D6206" s="182" t="s">
        <v>262</v>
      </c>
      <c r="E6206" s="182" t="s">
        <v>263</v>
      </c>
      <c r="F6206" s="182" t="s">
        <v>263</v>
      </c>
    </row>
    <row r="6207" spans="1:6" x14ac:dyDescent="0.25">
      <c r="A6207" s="182">
        <v>40003680</v>
      </c>
      <c r="B6207" s="182" t="s">
        <v>6183</v>
      </c>
      <c r="C6207" s="182" t="s">
        <v>224</v>
      </c>
      <c r="D6207" s="182" t="s">
        <v>322</v>
      </c>
      <c r="E6207" s="182" t="s">
        <v>323</v>
      </c>
      <c r="F6207" s="182" t="s">
        <v>323</v>
      </c>
    </row>
    <row r="6208" spans="1:6" x14ac:dyDescent="0.25">
      <c r="A6208" s="182">
        <v>40007367</v>
      </c>
      <c r="B6208" s="182" t="s">
        <v>6184</v>
      </c>
      <c r="C6208" s="182" t="s">
        <v>224</v>
      </c>
      <c r="D6208" s="182" t="s">
        <v>262</v>
      </c>
      <c r="E6208" s="182" t="s">
        <v>263</v>
      </c>
      <c r="F6208" s="182" t="s">
        <v>263</v>
      </c>
    </row>
    <row r="6209" spans="1:6" x14ac:dyDescent="0.25">
      <c r="A6209" s="182">
        <v>40005397</v>
      </c>
      <c r="B6209" s="182" t="s">
        <v>6185</v>
      </c>
      <c r="C6209" s="182" t="s">
        <v>224</v>
      </c>
      <c r="D6209" s="182" t="s">
        <v>262</v>
      </c>
      <c r="E6209" s="182" t="s">
        <v>263</v>
      </c>
      <c r="F6209" s="182" t="s">
        <v>263</v>
      </c>
    </row>
    <row r="6210" spans="1:6" x14ac:dyDescent="0.25">
      <c r="A6210" s="182">
        <v>40005194</v>
      </c>
      <c r="B6210" s="182" t="s">
        <v>6186</v>
      </c>
      <c r="C6210" s="182" t="s">
        <v>224</v>
      </c>
      <c r="D6210" s="182" t="s">
        <v>333</v>
      </c>
      <c r="E6210" s="182" t="s">
        <v>334</v>
      </c>
      <c r="F6210" s="182" t="s">
        <v>334</v>
      </c>
    </row>
    <row r="6211" spans="1:6" x14ac:dyDescent="0.25">
      <c r="A6211" s="182">
        <v>40003964</v>
      </c>
      <c r="B6211" s="182" t="s">
        <v>6187</v>
      </c>
      <c r="C6211" s="182" t="s">
        <v>224</v>
      </c>
      <c r="D6211" s="182" t="s">
        <v>376</v>
      </c>
      <c r="E6211" s="182" t="s">
        <v>377</v>
      </c>
      <c r="F6211" s="182" t="s">
        <v>377</v>
      </c>
    </row>
    <row r="6212" spans="1:6" x14ac:dyDescent="0.25">
      <c r="A6212" s="182">
        <v>40000251</v>
      </c>
      <c r="B6212" s="182" t="s">
        <v>6188</v>
      </c>
      <c r="C6212" s="182" t="s">
        <v>224</v>
      </c>
      <c r="D6212" s="182" t="s">
        <v>363</v>
      </c>
      <c r="E6212" s="182" t="s">
        <v>364</v>
      </c>
      <c r="F6212" s="182" t="s">
        <v>364</v>
      </c>
    </row>
    <row r="6213" spans="1:6" x14ac:dyDescent="0.25">
      <c r="A6213" s="182">
        <v>40004126</v>
      </c>
      <c r="B6213" s="182" t="s">
        <v>6189</v>
      </c>
      <c r="C6213" s="182" t="s">
        <v>224</v>
      </c>
      <c r="D6213" s="182" t="s">
        <v>309</v>
      </c>
      <c r="E6213" s="182" t="s">
        <v>310</v>
      </c>
      <c r="F6213" s="182" t="s">
        <v>310</v>
      </c>
    </row>
    <row r="6214" spans="1:6" x14ac:dyDescent="0.25">
      <c r="A6214" s="182">
        <v>40007262</v>
      </c>
      <c r="B6214" s="182" t="s">
        <v>6190</v>
      </c>
      <c r="C6214" s="182" t="s">
        <v>224</v>
      </c>
      <c r="D6214" s="182" t="s">
        <v>438</v>
      </c>
      <c r="E6214" s="182" t="s">
        <v>439</v>
      </c>
      <c r="F6214" s="182" t="s">
        <v>439</v>
      </c>
    </row>
    <row r="6215" spans="1:6" x14ac:dyDescent="0.25">
      <c r="A6215" s="182">
        <v>40007695</v>
      </c>
      <c r="B6215" s="182" t="s">
        <v>6191</v>
      </c>
      <c r="C6215" s="182" t="s">
        <v>224</v>
      </c>
      <c r="D6215" s="182" t="s">
        <v>256</v>
      </c>
      <c r="E6215" s="182" t="s">
        <v>257</v>
      </c>
      <c r="F6215" s="182" t="s">
        <v>257</v>
      </c>
    </row>
    <row r="6216" spans="1:6" x14ac:dyDescent="0.25">
      <c r="A6216" s="182">
        <v>40003123</v>
      </c>
      <c r="B6216" s="182" t="s">
        <v>6192</v>
      </c>
      <c r="C6216" s="182" t="s">
        <v>224</v>
      </c>
      <c r="D6216" s="182" t="s">
        <v>303</v>
      </c>
      <c r="E6216" s="182" t="s">
        <v>304</v>
      </c>
      <c r="F6216" s="182" t="s">
        <v>304</v>
      </c>
    </row>
    <row r="6217" spans="1:6" x14ac:dyDescent="0.25">
      <c r="A6217" s="182">
        <v>40009272</v>
      </c>
      <c r="B6217" s="182" t="s">
        <v>6193</v>
      </c>
      <c r="C6217" s="182" t="s">
        <v>224</v>
      </c>
      <c r="D6217" s="182" t="s">
        <v>569</v>
      </c>
      <c r="E6217" s="182" t="s">
        <v>570</v>
      </c>
      <c r="F6217" s="182" t="s">
        <v>570</v>
      </c>
    </row>
    <row r="6218" spans="1:6" x14ac:dyDescent="0.25">
      <c r="A6218" s="182">
        <v>40008687</v>
      </c>
      <c r="B6218" s="182" t="s">
        <v>6194</v>
      </c>
      <c r="C6218" s="182" t="s">
        <v>224</v>
      </c>
      <c r="D6218" s="182" t="s">
        <v>404</v>
      </c>
      <c r="E6218" s="182" t="s">
        <v>405</v>
      </c>
      <c r="F6218" s="182" t="s">
        <v>405</v>
      </c>
    </row>
    <row r="6219" spans="1:6" x14ac:dyDescent="0.25">
      <c r="A6219" s="182">
        <v>40009343</v>
      </c>
      <c r="B6219" s="182" t="s">
        <v>6195</v>
      </c>
      <c r="C6219" s="182" t="s">
        <v>224</v>
      </c>
      <c r="D6219" s="182" t="s">
        <v>225</v>
      </c>
      <c r="E6219" s="182" t="s">
        <v>226</v>
      </c>
      <c r="F6219" s="182" t="s">
        <v>226</v>
      </c>
    </row>
    <row r="6220" spans="1:6" x14ac:dyDescent="0.25">
      <c r="A6220" s="182">
        <v>40003226</v>
      </c>
      <c r="B6220" s="182" t="s">
        <v>6196</v>
      </c>
      <c r="C6220" s="182" t="s">
        <v>224</v>
      </c>
      <c r="D6220" s="182" t="s">
        <v>404</v>
      </c>
      <c r="E6220" s="182" t="s">
        <v>405</v>
      </c>
      <c r="F6220" s="182" t="s">
        <v>405</v>
      </c>
    </row>
    <row r="6221" spans="1:6" x14ac:dyDescent="0.25">
      <c r="A6221" s="182">
        <v>40006625</v>
      </c>
      <c r="B6221" s="182" t="s">
        <v>6197</v>
      </c>
      <c r="C6221" s="182" t="s">
        <v>224</v>
      </c>
      <c r="D6221" s="182" t="s">
        <v>315</v>
      </c>
      <c r="E6221" s="182" t="s">
        <v>316</v>
      </c>
      <c r="F6221" s="182" t="s">
        <v>316</v>
      </c>
    </row>
    <row r="6222" spans="1:6" x14ac:dyDescent="0.25">
      <c r="A6222" s="182">
        <v>40002567</v>
      </c>
      <c r="B6222" s="182" t="s">
        <v>6198</v>
      </c>
      <c r="C6222" s="182" t="s">
        <v>224</v>
      </c>
      <c r="D6222" s="182" t="s">
        <v>277</v>
      </c>
      <c r="E6222" s="182" t="s">
        <v>278</v>
      </c>
      <c r="F6222" s="182" t="s">
        <v>278</v>
      </c>
    </row>
    <row r="6223" spans="1:6" x14ac:dyDescent="0.25">
      <c r="A6223" s="182">
        <v>40420826</v>
      </c>
      <c r="B6223" s="182" t="s">
        <v>6199</v>
      </c>
      <c r="C6223" s="182" t="s">
        <v>231</v>
      </c>
      <c r="D6223" s="182" t="s">
        <v>242</v>
      </c>
      <c r="E6223" s="182" t="s">
        <v>243</v>
      </c>
      <c r="F6223" s="182" t="s">
        <v>243</v>
      </c>
    </row>
    <row r="6224" spans="1:6" x14ac:dyDescent="0.25">
      <c r="A6224" s="182">
        <v>40005920</v>
      </c>
      <c r="B6224" s="182" t="s">
        <v>6200</v>
      </c>
      <c r="C6224" s="182" t="s">
        <v>224</v>
      </c>
      <c r="D6224" s="182" t="s">
        <v>322</v>
      </c>
      <c r="E6224" s="182" t="s">
        <v>323</v>
      </c>
      <c r="F6224" s="182" t="s">
        <v>323</v>
      </c>
    </row>
    <row r="6225" spans="1:6" x14ac:dyDescent="0.25">
      <c r="A6225" s="182">
        <v>40008940</v>
      </c>
      <c r="B6225" s="182" t="s">
        <v>6201</v>
      </c>
      <c r="C6225" s="182" t="s">
        <v>224</v>
      </c>
      <c r="D6225" s="182" t="s">
        <v>322</v>
      </c>
      <c r="E6225" s="182" t="s">
        <v>323</v>
      </c>
      <c r="F6225" s="182" t="s">
        <v>323</v>
      </c>
    </row>
    <row r="6226" spans="1:6" x14ac:dyDescent="0.25">
      <c r="A6226" s="182">
        <v>40421487</v>
      </c>
      <c r="B6226" s="182" t="s">
        <v>6202</v>
      </c>
      <c r="C6226" s="182" t="s">
        <v>231</v>
      </c>
      <c r="D6226" s="182" t="s">
        <v>236</v>
      </c>
      <c r="E6226" s="182" t="s">
        <v>237</v>
      </c>
      <c r="F6226" s="182" t="s">
        <v>237</v>
      </c>
    </row>
    <row r="6227" spans="1:6" x14ac:dyDescent="0.25">
      <c r="A6227" s="182">
        <v>40420441</v>
      </c>
      <c r="B6227" s="182" t="s">
        <v>6203</v>
      </c>
      <c r="C6227" s="182" t="s">
        <v>231</v>
      </c>
      <c r="D6227" s="182" t="s">
        <v>232</v>
      </c>
      <c r="E6227" s="182" t="s">
        <v>233</v>
      </c>
      <c r="F6227" s="182" t="s">
        <v>233</v>
      </c>
    </row>
    <row r="6228" spans="1:6" x14ac:dyDescent="0.25">
      <c r="A6228" s="182">
        <v>47200021</v>
      </c>
      <c r="B6228" s="182" t="s">
        <v>6204</v>
      </c>
      <c r="C6228" s="182" t="s">
        <v>224</v>
      </c>
      <c r="D6228" s="182" t="s">
        <v>306</v>
      </c>
      <c r="E6228" s="182" t="s">
        <v>307</v>
      </c>
      <c r="F6228" s="182" t="s">
        <v>307</v>
      </c>
    </row>
    <row r="6229" spans="1:6" x14ac:dyDescent="0.25">
      <c r="A6229" s="182">
        <v>40005023</v>
      </c>
      <c r="B6229" s="182" t="s">
        <v>6204</v>
      </c>
      <c r="C6229" s="182" t="s">
        <v>224</v>
      </c>
      <c r="D6229" s="182" t="s">
        <v>306</v>
      </c>
      <c r="E6229" s="182" t="s">
        <v>307</v>
      </c>
      <c r="F6229" s="182" t="s">
        <v>307</v>
      </c>
    </row>
    <row r="6230" spans="1:6" x14ac:dyDescent="0.25">
      <c r="A6230" s="182">
        <v>40003784</v>
      </c>
      <c r="B6230" s="182" t="s">
        <v>6205</v>
      </c>
      <c r="C6230" s="182" t="s">
        <v>224</v>
      </c>
      <c r="D6230" s="182" t="s">
        <v>277</v>
      </c>
      <c r="E6230" s="182" t="s">
        <v>278</v>
      </c>
      <c r="F6230" s="182" t="s">
        <v>278</v>
      </c>
    </row>
    <row r="6231" spans="1:6" x14ac:dyDescent="0.25">
      <c r="A6231" s="182">
        <v>40003596</v>
      </c>
      <c r="B6231" s="182" t="s">
        <v>6206</v>
      </c>
      <c r="C6231" s="182" t="s">
        <v>224</v>
      </c>
      <c r="D6231" s="182" t="s">
        <v>262</v>
      </c>
      <c r="E6231" s="182" t="s">
        <v>263</v>
      </c>
      <c r="F6231" s="182" t="s">
        <v>263</v>
      </c>
    </row>
    <row r="6232" spans="1:6" x14ac:dyDescent="0.25">
      <c r="A6232" s="182">
        <v>40007501</v>
      </c>
      <c r="B6232" s="182" t="s">
        <v>6207</v>
      </c>
      <c r="C6232" s="182" t="s">
        <v>224</v>
      </c>
      <c r="D6232" s="182" t="s">
        <v>333</v>
      </c>
      <c r="E6232" s="182" t="s">
        <v>334</v>
      </c>
      <c r="F6232" s="182" t="s">
        <v>334</v>
      </c>
    </row>
    <row r="6233" spans="1:6" x14ac:dyDescent="0.25">
      <c r="A6233" s="182">
        <v>40004307</v>
      </c>
      <c r="B6233" s="182" t="s">
        <v>6208</v>
      </c>
      <c r="C6233" s="182" t="s">
        <v>224</v>
      </c>
      <c r="D6233" s="182" t="s">
        <v>404</v>
      </c>
      <c r="E6233" s="182" t="s">
        <v>405</v>
      </c>
      <c r="F6233" s="182" t="s">
        <v>405</v>
      </c>
    </row>
    <row r="6234" spans="1:6" x14ac:dyDescent="0.25">
      <c r="A6234" s="182">
        <v>40005860</v>
      </c>
      <c r="B6234" s="182" t="s">
        <v>6209</v>
      </c>
      <c r="C6234" s="182" t="s">
        <v>224</v>
      </c>
      <c r="D6234" s="182" t="s">
        <v>265</v>
      </c>
      <c r="E6234" s="182" t="s">
        <v>266</v>
      </c>
      <c r="F6234" s="182" t="s">
        <v>266</v>
      </c>
    </row>
    <row r="6235" spans="1:6" x14ac:dyDescent="0.25">
      <c r="A6235" s="182">
        <v>40007216</v>
      </c>
      <c r="B6235" s="182" t="s">
        <v>6210</v>
      </c>
      <c r="C6235" s="182" t="s">
        <v>224</v>
      </c>
      <c r="D6235" s="182" t="s">
        <v>291</v>
      </c>
      <c r="E6235" s="182" t="s">
        <v>292</v>
      </c>
      <c r="F6235" s="182" t="s">
        <v>292</v>
      </c>
    </row>
    <row r="6236" spans="1:6" x14ac:dyDescent="0.25">
      <c r="A6236" s="182">
        <v>40008353</v>
      </c>
      <c r="B6236" s="182" t="s">
        <v>6211</v>
      </c>
      <c r="C6236" s="182" t="s">
        <v>224</v>
      </c>
      <c r="D6236" s="182" t="s">
        <v>363</v>
      </c>
      <c r="E6236" s="182" t="s">
        <v>364</v>
      </c>
      <c r="F6236" s="182" t="s">
        <v>364</v>
      </c>
    </row>
    <row r="6237" spans="1:6" x14ac:dyDescent="0.25">
      <c r="A6237" s="182">
        <v>40000694</v>
      </c>
      <c r="B6237" s="182" t="s">
        <v>6212</v>
      </c>
      <c r="C6237" s="182" t="s">
        <v>224</v>
      </c>
      <c r="D6237" s="182" t="s">
        <v>322</v>
      </c>
      <c r="E6237" s="182" t="s">
        <v>323</v>
      </c>
      <c r="F6237" s="182" t="s">
        <v>323</v>
      </c>
    </row>
    <row r="6238" spans="1:6" x14ac:dyDescent="0.25">
      <c r="A6238" s="182">
        <v>40420479</v>
      </c>
      <c r="B6238" s="182" t="s">
        <v>6213</v>
      </c>
      <c r="C6238" s="182" t="s">
        <v>231</v>
      </c>
      <c r="D6238" s="182" t="s">
        <v>232</v>
      </c>
      <c r="E6238" s="182" t="s">
        <v>233</v>
      </c>
      <c r="F6238" s="182" t="s">
        <v>233</v>
      </c>
    </row>
    <row r="6239" spans="1:6" x14ac:dyDescent="0.25">
      <c r="A6239" s="182">
        <v>40420511</v>
      </c>
      <c r="B6239" s="182" t="s">
        <v>6214</v>
      </c>
      <c r="C6239" s="182" t="s">
        <v>231</v>
      </c>
      <c r="D6239" s="182" t="s">
        <v>232</v>
      </c>
      <c r="E6239" s="182" t="s">
        <v>233</v>
      </c>
      <c r="F6239" s="182" t="s">
        <v>233</v>
      </c>
    </row>
    <row r="6240" spans="1:6" x14ac:dyDescent="0.25">
      <c r="A6240" s="182">
        <v>40420096</v>
      </c>
      <c r="B6240" s="182" t="s">
        <v>6215</v>
      </c>
      <c r="C6240" s="182" t="s">
        <v>231</v>
      </c>
      <c r="D6240" s="182" t="s">
        <v>232</v>
      </c>
      <c r="E6240" s="182" t="s">
        <v>233</v>
      </c>
      <c r="F6240" s="182" t="s">
        <v>233</v>
      </c>
    </row>
    <row r="6241" spans="1:6" x14ac:dyDescent="0.25">
      <c r="A6241" s="182">
        <v>40002572</v>
      </c>
      <c r="B6241" s="182" t="s">
        <v>6216</v>
      </c>
      <c r="C6241" s="182" t="s">
        <v>224</v>
      </c>
      <c r="D6241" s="182" t="s">
        <v>262</v>
      </c>
      <c r="E6241" s="182" t="s">
        <v>263</v>
      </c>
      <c r="F6241" s="182" t="s">
        <v>263</v>
      </c>
    </row>
    <row r="6242" spans="1:6" x14ac:dyDescent="0.25">
      <c r="A6242" s="182">
        <v>40003363</v>
      </c>
      <c r="B6242" s="182" t="s">
        <v>6217</v>
      </c>
      <c r="C6242" s="182" t="s">
        <v>224</v>
      </c>
      <c r="D6242" s="182" t="s">
        <v>262</v>
      </c>
      <c r="E6242" s="182" t="s">
        <v>263</v>
      </c>
      <c r="F6242" s="182" t="s">
        <v>263</v>
      </c>
    </row>
    <row r="6243" spans="1:6" x14ac:dyDescent="0.25">
      <c r="A6243" s="182">
        <v>47200032</v>
      </c>
      <c r="B6243" s="182" t="s">
        <v>6218</v>
      </c>
      <c r="C6243" s="182" t="s">
        <v>224</v>
      </c>
      <c r="D6243" s="182" t="s">
        <v>228</v>
      </c>
      <c r="E6243" s="182" t="s">
        <v>229</v>
      </c>
      <c r="F6243" s="182" t="s">
        <v>229</v>
      </c>
    </row>
    <row r="6244" spans="1:6" x14ac:dyDescent="0.25">
      <c r="A6244" s="182">
        <v>40005034</v>
      </c>
      <c r="B6244" s="182" t="s">
        <v>6218</v>
      </c>
      <c r="C6244" s="182" t="s">
        <v>224</v>
      </c>
      <c r="D6244" s="182" t="s">
        <v>342</v>
      </c>
      <c r="E6244" s="182" t="s">
        <v>343</v>
      </c>
      <c r="F6244" s="182" t="s">
        <v>343</v>
      </c>
    </row>
    <row r="6245" spans="1:6" x14ac:dyDescent="0.25">
      <c r="A6245" s="182">
        <v>40420033</v>
      </c>
      <c r="B6245" s="182" t="s">
        <v>6219</v>
      </c>
      <c r="C6245" s="182" t="s">
        <v>231</v>
      </c>
      <c r="D6245" s="182" t="s">
        <v>236</v>
      </c>
      <c r="E6245" s="182" t="s">
        <v>237</v>
      </c>
      <c r="F6245" s="182" t="s">
        <v>237</v>
      </c>
    </row>
    <row r="6246" spans="1:6" x14ac:dyDescent="0.25">
      <c r="A6246" s="182">
        <v>40421123</v>
      </c>
      <c r="B6246" s="182" t="s">
        <v>6220</v>
      </c>
      <c r="C6246" s="182" t="s">
        <v>231</v>
      </c>
      <c r="D6246" s="182" t="s">
        <v>236</v>
      </c>
      <c r="E6246" s="182" t="s">
        <v>237</v>
      </c>
      <c r="F6246" s="182" t="s">
        <v>237</v>
      </c>
    </row>
    <row r="6247" spans="1:6" x14ac:dyDescent="0.25">
      <c r="A6247" s="182">
        <v>40002844</v>
      </c>
      <c r="B6247" s="182" t="s">
        <v>6221</v>
      </c>
      <c r="C6247" s="182" t="s">
        <v>224</v>
      </c>
      <c r="D6247" s="182" t="s">
        <v>306</v>
      </c>
      <c r="E6247" s="182" t="s">
        <v>307</v>
      </c>
      <c r="F6247" s="182" t="s">
        <v>307</v>
      </c>
    </row>
    <row r="6248" spans="1:6" x14ac:dyDescent="0.25">
      <c r="A6248" s="182">
        <v>40001963</v>
      </c>
      <c r="B6248" s="182" t="s">
        <v>6222</v>
      </c>
      <c r="C6248" s="182" t="s">
        <v>224</v>
      </c>
      <c r="D6248" s="182" t="s">
        <v>303</v>
      </c>
      <c r="E6248" s="182" t="s">
        <v>304</v>
      </c>
      <c r="F6248" s="182" t="s">
        <v>304</v>
      </c>
    </row>
    <row r="6249" spans="1:6" x14ac:dyDescent="0.25">
      <c r="A6249" s="182">
        <v>40421332</v>
      </c>
      <c r="B6249" s="182" t="s">
        <v>6223</v>
      </c>
      <c r="C6249" s="182" t="s">
        <v>231</v>
      </c>
      <c r="D6249" s="182" t="s">
        <v>338</v>
      </c>
      <c r="E6249" s="182" t="s">
        <v>339</v>
      </c>
      <c r="F6249" s="182" t="s">
        <v>339</v>
      </c>
    </row>
    <row r="6250" spans="1:6" x14ac:dyDescent="0.25">
      <c r="A6250" s="182">
        <v>40003314</v>
      </c>
      <c r="B6250" s="182" t="s">
        <v>6224</v>
      </c>
      <c r="C6250" s="182" t="s">
        <v>224</v>
      </c>
      <c r="D6250" s="182" t="s">
        <v>309</v>
      </c>
      <c r="E6250" s="182" t="s">
        <v>310</v>
      </c>
      <c r="F6250" s="182" t="s">
        <v>310</v>
      </c>
    </row>
    <row r="6251" spans="1:6" x14ac:dyDescent="0.25">
      <c r="A6251" s="182">
        <v>40421519</v>
      </c>
      <c r="B6251" s="182" t="s">
        <v>6225</v>
      </c>
      <c r="C6251" s="182" t="s">
        <v>231</v>
      </c>
      <c r="D6251" s="182" t="s">
        <v>338</v>
      </c>
      <c r="E6251" s="182" t="s">
        <v>339</v>
      </c>
      <c r="F6251" s="182" t="s">
        <v>339</v>
      </c>
    </row>
    <row r="6252" spans="1:6" x14ac:dyDescent="0.25">
      <c r="A6252" s="182">
        <v>40003741</v>
      </c>
      <c r="B6252" s="182" t="s">
        <v>6226</v>
      </c>
      <c r="C6252" s="182" t="s">
        <v>224</v>
      </c>
      <c r="D6252" s="182" t="s">
        <v>333</v>
      </c>
      <c r="E6252" s="182" t="s">
        <v>334</v>
      </c>
      <c r="F6252" s="182" t="s">
        <v>334</v>
      </c>
    </row>
    <row r="6253" spans="1:6" x14ac:dyDescent="0.25">
      <c r="A6253" s="182">
        <v>40420363</v>
      </c>
      <c r="B6253" s="182" t="s">
        <v>6227</v>
      </c>
      <c r="C6253" s="182" t="s">
        <v>231</v>
      </c>
      <c r="D6253" s="182" t="s">
        <v>285</v>
      </c>
      <c r="E6253" s="182" t="s">
        <v>286</v>
      </c>
      <c r="F6253" s="182" t="s">
        <v>286</v>
      </c>
    </row>
    <row r="6254" spans="1:6" x14ac:dyDescent="0.25">
      <c r="A6254" s="182">
        <v>40420221</v>
      </c>
      <c r="B6254" s="182" t="s">
        <v>6228</v>
      </c>
      <c r="C6254" s="182" t="s">
        <v>231</v>
      </c>
      <c r="D6254" s="182" t="s">
        <v>232</v>
      </c>
      <c r="E6254" s="182" t="s">
        <v>233</v>
      </c>
      <c r="F6254" s="182" t="s">
        <v>233</v>
      </c>
    </row>
    <row r="6255" spans="1:6" x14ac:dyDescent="0.25">
      <c r="A6255" s="182">
        <v>40420461</v>
      </c>
      <c r="B6255" s="182" t="s">
        <v>6229</v>
      </c>
      <c r="C6255" s="182" t="s">
        <v>231</v>
      </c>
      <c r="D6255" s="182" t="s">
        <v>242</v>
      </c>
      <c r="E6255" s="182" t="s">
        <v>243</v>
      </c>
      <c r="F6255" s="182" t="s">
        <v>243</v>
      </c>
    </row>
    <row r="6256" spans="1:6" x14ac:dyDescent="0.25">
      <c r="A6256" s="182">
        <v>40420331</v>
      </c>
      <c r="B6256" s="182" t="s">
        <v>6230</v>
      </c>
      <c r="C6256" s="182" t="s">
        <v>231</v>
      </c>
      <c r="D6256" s="182" t="s">
        <v>232</v>
      </c>
      <c r="E6256" s="182" t="s">
        <v>233</v>
      </c>
      <c r="F6256" s="182" t="s">
        <v>233</v>
      </c>
    </row>
    <row r="6257" spans="1:6" x14ac:dyDescent="0.25">
      <c r="A6257" s="182">
        <v>40420125</v>
      </c>
      <c r="B6257" s="182" t="s">
        <v>6231</v>
      </c>
      <c r="C6257" s="182" t="s">
        <v>231</v>
      </c>
      <c r="D6257" s="182" t="s">
        <v>236</v>
      </c>
      <c r="E6257" s="182" t="s">
        <v>237</v>
      </c>
      <c r="F6257" s="182" t="s">
        <v>237</v>
      </c>
    </row>
    <row r="6258" spans="1:6" x14ac:dyDescent="0.25">
      <c r="A6258" s="182">
        <v>40420028</v>
      </c>
      <c r="B6258" s="182" t="s">
        <v>6231</v>
      </c>
      <c r="C6258" s="182" t="s">
        <v>231</v>
      </c>
      <c r="D6258" s="182" t="s">
        <v>236</v>
      </c>
      <c r="E6258" s="182" t="s">
        <v>237</v>
      </c>
      <c r="F6258" s="182" t="s">
        <v>237</v>
      </c>
    </row>
    <row r="6259" spans="1:6" x14ac:dyDescent="0.25">
      <c r="A6259" s="182">
        <v>40420500</v>
      </c>
      <c r="B6259" s="182" t="s">
        <v>6232</v>
      </c>
      <c r="C6259" s="182" t="s">
        <v>231</v>
      </c>
      <c r="D6259" s="182" t="s">
        <v>285</v>
      </c>
      <c r="E6259" s="182" t="s">
        <v>286</v>
      </c>
      <c r="F6259" s="182" t="s">
        <v>286</v>
      </c>
    </row>
    <row r="6260" spans="1:6" x14ac:dyDescent="0.25">
      <c r="A6260" s="182">
        <v>40424265</v>
      </c>
      <c r="B6260" s="182" t="s">
        <v>6233</v>
      </c>
      <c r="C6260" s="182" t="s">
        <v>231</v>
      </c>
      <c r="D6260" s="182" t="s">
        <v>338</v>
      </c>
      <c r="E6260" s="182" t="s">
        <v>339</v>
      </c>
      <c r="F6260" s="182" t="s">
        <v>339</v>
      </c>
    </row>
    <row r="6261" spans="1:6" x14ac:dyDescent="0.25">
      <c r="A6261" s="182">
        <v>40420273</v>
      </c>
      <c r="B6261" s="182" t="s">
        <v>6234</v>
      </c>
      <c r="C6261" s="182" t="s">
        <v>231</v>
      </c>
      <c r="D6261" s="182" t="s">
        <v>285</v>
      </c>
      <c r="E6261" s="182" t="s">
        <v>286</v>
      </c>
      <c r="F6261" s="182" t="s">
        <v>286</v>
      </c>
    </row>
    <row r="6262" spans="1:6" x14ac:dyDescent="0.25">
      <c r="A6262" s="182">
        <v>40420817</v>
      </c>
      <c r="B6262" s="182" t="s">
        <v>6235</v>
      </c>
      <c r="C6262" s="182" t="s">
        <v>231</v>
      </c>
      <c r="D6262" s="182" t="s">
        <v>338</v>
      </c>
      <c r="E6262" s="182" t="s">
        <v>339</v>
      </c>
      <c r="F6262" s="182" t="s">
        <v>339</v>
      </c>
    </row>
    <row r="6263" spans="1:6" x14ac:dyDescent="0.25">
      <c r="A6263" s="182">
        <v>40420821</v>
      </c>
      <c r="B6263" s="182" t="s">
        <v>6236</v>
      </c>
      <c r="C6263" s="182" t="s">
        <v>231</v>
      </c>
      <c r="D6263" s="182" t="s">
        <v>232</v>
      </c>
      <c r="E6263" s="182" t="s">
        <v>233</v>
      </c>
      <c r="F6263" s="182" t="s">
        <v>233</v>
      </c>
    </row>
    <row r="6264" spans="1:6" x14ac:dyDescent="0.25">
      <c r="A6264" s="182">
        <v>40421296</v>
      </c>
      <c r="B6264" s="182" t="s">
        <v>6237</v>
      </c>
      <c r="C6264" s="182" t="s">
        <v>231</v>
      </c>
      <c r="D6264" s="182" t="s">
        <v>338</v>
      </c>
      <c r="E6264" s="182" t="s">
        <v>339</v>
      </c>
      <c r="F6264" s="182" t="s">
        <v>339</v>
      </c>
    </row>
    <row r="6265" spans="1:6" x14ac:dyDescent="0.25">
      <c r="A6265" s="182">
        <v>40420978</v>
      </c>
      <c r="B6265" s="182" t="s">
        <v>6238</v>
      </c>
      <c r="C6265" s="182" t="s">
        <v>231</v>
      </c>
      <c r="D6265" s="182" t="s">
        <v>338</v>
      </c>
      <c r="E6265" s="182" t="s">
        <v>339</v>
      </c>
      <c r="F6265" s="182" t="s">
        <v>339</v>
      </c>
    </row>
    <row r="6266" spans="1:6" x14ac:dyDescent="0.25">
      <c r="A6266" s="182">
        <v>40420137</v>
      </c>
      <c r="B6266" s="182" t="s">
        <v>6239</v>
      </c>
      <c r="C6266" s="182" t="s">
        <v>231</v>
      </c>
      <c r="D6266" s="182" t="s">
        <v>236</v>
      </c>
      <c r="E6266" s="182" t="s">
        <v>237</v>
      </c>
      <c r="F6266" s="182" t="s">
        <v>237</v>
      </c>
    </row>
    <row r="6267" spans="1:6" x14ac:dyDescent="0.25">
      <c r="A6267" s="182">
        <v>40420780</v>
      </c>
      <c r="B6267" s="182" t="s">
        <v>6240</v>
      </c>
      <c r="C6267" s="182" t="s">
        <v>231</v>
      </c>
      <c r="D6267" s="182" t="s">
        <v>236</v>
      </c>
      <c r="E6267" s="182" t="s">
        <v>237</v>
      </c>
      <c r="F6267" s="182" t="s">
        <v>237</v>
      </c>
    </row>
    <row r="6268" spans="1:6" x14ac:dyDescent="0.25">
      <c r="A6268" s="182">
        <v>40420470</v>
      </c>
      <c r="B6268" s="182" t="s">
        <v>6240</v>
      </c>
      <c r="C6268" s="182" t="s">
        <v>231</v>
      </c>
      <c r="D6268" s="182" t="s">
        <v>236</v>
      </c>
      <c r="E6268" s="182" t="s">
        <v>237</v>
      </c>
      <c r="F6268" s="182" t="s">
        <v>237</v>
      </c>
    </row>
    <row r="6269" spans="1:6" x14ac:dyDescent="0.25">
      <c r="A6269" s="182">
        <v>40420307</v>
      </c>
      <c r="B6269" s="182" t="s">
        <v>6241</v>
      </c>
      <c r="C6269" s="182" t="s">
        <v>231</v>
      </c>
      <c r="D6269" s="182" t="s">
        <v>285</v>
      </c>
      <c r="E6269" s="182" t="s">
        <v>286</v>
      </c>
      <c r="F6269" s="182" t="s">
        <v>286</v>
      </c>
    </row>
    <row r="6270" spans="1:6" x14ac:dyDescent="0.25">
      <c r="A6270" s="182">
        <v>40421293</v>
      </c>
      <c r="B6270" s="182" t="s">
        <v>6242</v>
      </c>
      <c r="C6270" s="182" t="s">
        <v>231</v>
      </c>
      <c r="D6270" s="182" t="s">
        <v>236</v>
      </c>
      <c r="E6270" s="182" t="s">
        <v>237</v>
      </c>
      <c r="F6270" s="182" t="s">
        <v>237</v>
      </c>
    </row>
    <row r="6271" spans="1:6" x14ac:dyDescent="0.25">
      <c r="A6271" s="182">
        <v>40421029</v>
      </c>
      <c r="B6271" s="182" t="s">
        <v>6243</v>
      </c>
      <c r="C6271" s="182" t="s">
        <v>231</v>
      </c>
      <c r="D6271" s="182" t="s">
        <v>242</v>
      </c>
      <c r="E6271" s="182" t="s">
        <v>243</v>
      </c>
      <c r="F6271" s="182" t="s">
        <v>243</v>
      </c>
    </row>
    <row r="6272" spans="1:6" x14ac:dyDescent="0.25">
      <c r="A6272" s="182">
        <v>40424399</v>
      </c>
      <c r="B6272" s="182" t="s">
        <v>6244</v>
      </c>
      <c r="C6272" s="182" t="s">
        <v>231</v>
      </c>
      <c r="D6272" s="182" t="s">
        <v>338</v>
      </c>
      <c r="E6272" s="182" t="s">
        <v>339</v>
      </c>
      <c r="F6272" s="182" t="s">
        <v>339</v>
      </c>
    </row>
    <row r="6273" spans="1:6" x14ac:dyDescent="0.25">
      <c r="A6273" s="182">
        <v>40420337</v>
      </c>
      <c r="B6273" s="182" t="s">
        <v>6245</v>
      </c>
      <c r="C6273" s="182" t="s">
        <v>231</v>
      </c>
      <c r="D6273" s="182" t="s">
        <v>242</v>
      </c>
      <c r="E6273" s="182" t="s">
        <v>243</v>
      </c>
      <c r="F6273" s="182" t="s">
        <v>243</v>
      </c>
    </row>
    <row r="6274" spans="1:6" x14ac:dyDescent="0.25">
      <c r="A6274" s="182">
        <v>40421161</v>
      </c>
      <c r="B6274" s="182" t="s">
        <v>6246</v>
      </c>
      <c r="C6274" s="182" t="s">
        <v>231</v>
      </c>
      <c r="D6274" s="182" t="s">
        <v>242</v>
      </c>
      <c r="E6274" s="182" t="s">
        <v>243</v>
      </c>
      <c r="F6274" s="182" t="s">
        <v>243</v>
      </c>
    </row>
    <row r="6275" spans="1:6" x14ac:dyDescent="0.25">
      <c r="A6275" s="182">
        <v>40420517</v>
      </c>
      <c r="B6275" s="182" t="s">
        <v>6247</v>
      </c>
      <c r="C6275" s="182" t="s">
        <v>231</v>
      </c>
      <c r="D6275" s="182" t="s">
        <v>285</v>
      </c>
      <c r="E6275" s="182" t="s">
        <v>286</v>
      </c>
      <c r="F6275" s="182" t="s">
        <v>286</v>
      </c>
    </row>
    <row r="6276" spans="1:6" x14ac:dyDescent="0.25">
      <c r="A6276" s="182">
        <v>40420389</v>
      </c>
      <c r="B6276" s="182" t="s">
        <v>6248</v>
      </c>
      <c r="C6276" s="182" t="s">
        <v>231</v>
      </c>
      <c r="D6276" s="182" t="s">
        <v>338</v>
      </c>
      <c r="E6276" s="182" t="s">
        <v>339</v>
      </c>
      <c r="F6276" s="182" t="s">
        <v>339</v>
      </c>
    </row>
    <row r="6277" spans="1:6" x14ac:dyDescent="0.25">
      <c r="A6277" s="182">
        <v>40420324</v>
      </c>
      <c r="B6277" s="182" t="s">
        <v>6249</v>
      </c>
      <c r="C6277" s="182" t="s">
        <v>231</v>
      </c>
      <c r="D6277" s="182" t="s">
        <v>236</v>
      </c>
      <c r="E6277" s="182" t="s">
        <v>237</v>
      </c>
      <c r="F6277" s="182" t="s">
        <v>237</v>
      </c>
    </row>
    <row r="6278" spans="1:6" x14ac:dyDescent="0.25">
      <c r="A6278" s="182">
        <v>40420330</v>
      </c>
      <c r="B6278" s="182" t="s">
        <v>6250</v>
      </c>
      <c r="C6278" s="182" t="s">
        <v>231</v>
      </c>
      <c r="D6278" s="182" t="s">
        <v>285</v>
      </c>
      <c r="E6278" s="182" t="s">
        <v>286</v>
      </c>
      <c r="F6278" s="182" t="s">
        <v>286</v>
      </c>
    </row>
    <row r="6279" spans="1:6" x14ac:dyDescent="0.25">
      <c r="A6279" s="182">
        <v>40420310</v>
      </c>
      <c r="B6279" s="182" t="s">
        <v>6251</v>
      </c>
      <c r="C6279" s="182" t="s">
        <v>231</v>
      </c>
      <c r="D6279" s="182" t="s">
        <v>285</v>
      </c>
      <c r="E6279" s="182" t="s">
        <v>286</v>
      </c>
      <c r="F6279" s="182" t="s">
        <v>286</v>
      </c>
    </row>
    <row r="6280" spans="1:6" x14ac:dyDescent="0.25">
      <c r="A6280" s="182">
        <v>40420731</v>
      </c>
      <c r="B6280" s="182" t="s">
        <v>6252</v>
      </c>
      <c r="C6280" s="182" t="s">
        <v>231</v>
      </c>
      <c r="D6280" s="182" t="s">
        <v>232</v>
      </c>
      <c r="E6280" s="182" t="s">
        <v>233</v>
      </c>
      <c r="F6280" s="182" t="s">
        <v>233</v>
      </c>
    </row>
    <row r="6281" spans="1:6" x14ac:dyDescent="0.25">
      <c r="A6281" s="182">
        <v>40420313</v>
      </c>
      <c r="B6281" s="182" t="s">
        <v>6253</v>
      </c>
      <c r="C6281" s="182" t="s">
        <v>231</v>
      </c>
      <c r="D6281" s="182" t="s">
        <v>242</v>
      </c>
      <c r="E6281" s="182" t="s">
        <v>243</v>
      </c>
      <c r="F6281" s="182" t="s">
        <v>243</v>
      </c>
    </row>
    <row r="6282" spans="1:6" x14ac:dyDescent="0.25">
      <c r="A6282" s="182">
        <v>40420475</v>
      </c>
      <c r="B6282" s="182" t="s">
        <v>6254</v>
      </c>
      <c r="C6282" s="182" t="s">
        <v>231</v>
      </c>
      <c r="D6282" s="182" t="s">
        <v>232</v>
      </c>
      <c r="E6282" s="182" t="s">
        <v>233</v>
      </c>
      <c r="F6282" s="182" t="s">
        <v>233</v>
      </c>
    </row>
    <row r="6283" spans="1:6" x14ac:dyDescent="0.25">
      <c r="A6283" s="182">
        <v>40420838</v>
      </c>
      <c r="B6283" s="182" t="s">
        <v>6255</v>
      </c>
      <c r="C6283" s="182" t="s">
        <v>231</v>
      </c>
      <c r="D6283" s="182" t="s">
        <v>285</v>
      </c>
      <c r="E6283" s="182" t="s">
        <v>286</v>
      </c>
      <c r="F6283" s="182" t="s">
        <v>286</v>
      </c>
    </row>
    <row r="6284" spans="1:6" x14ac:dyDescent="0.25">
      <c r="A6284" s="182">
        <v>40420134</v>
      </c>
      <c r="B6284" s="182" t="s">
        <v>6256</v>
      </c>
      <c r="C6284" s="182" t="s">
        <v>231</v>
      </c>
      <c r="D6284" s="182" t="s">
        <v>285</v>
      </c>
      <c r="E6284" s="182" t="s">
        <v>286</v>
      </c>
      <c r="F6284" s="182" t="s">
        <v>286</v>
      </c>
    </row>
    <row r="6285" spans="1:6" x14ac:dyDescent="0.25">
      <c r="A6285" s="182">
        <v>40420360</v>
      </c>
      <c r="B6285" s="182" t="s">
        <v>6257</v>
      </c>
      <c r="C6285" s="182" t="s">
        <v>231</v>
      </c>
      <c r="D6285" s="182" t="s">
        <v>285</v>
      </c>
      <c r="E6285" s="182" t="s">
        <v>286</v>
      </c>
      <c r="F6285" s="182" t="s">
        <v>286</v>
      </c>
    </row>
    <row r="6286" spans="1:6" x14ac:dyDescent="0.25">
      <c r="A6286" s="182">
        <v>40420029</v>
      </c>
      <c r="B6286" s="182" t="s">
        <v>6258</v>
      </c>
      <c r="C6286" s="182" t="s">
        <v>231</v>
      </c>
      <c r="D6286" s="182" t="s">
        <v>236</v>
      </c>
      <c r="E6286" s="182" t="s">
        <v>237</v>
      </c>
      <c r="F6286" s="182" t="s">
        <v>237</v>
      </c>
    </row>
    <row r="6287" spans="1:6" x14ac:dyDescent="0.25">
      <c r="A6287" s="182">
        <v>40420851</v>
      </c>
      <c r="B6287" s="182" t="s">
        <v>6259</v>
      </c>
      <c r="C6287" s="182" t="s">
        <v>231</v>
      </c>
      <c r="D6287" s="182" t="s">
        <v>338</v>
      </c>
      <c r="E6287" s="182" t="s">
        <v>339</v>
      </c>
      <c r="F6287" s="182" t="s">
        <v>339</v>
      </c>
    </row>
    <row r="6288" spans="1:6" x14ac:dyDescent="0.25">
      <c r="A6288" s="182">
        <v>40421242</v>
      </c>
      <c r="B6288" s="182" t="s">
        <v>6260</v>
      </c>
      <c r="C6288" s="182" t="s">
        <v>231</v>
      </c>
      <c r="D6288" s="182" t="s">
        <v>232</v>
      </c>
      <c r="E6288" s="182" t="s">
        <v>233</v>
      </c>
      <c r="F6288" s="182" t="s">
        <v>233</v>
      </c>
    </row>
    <row r="6289" spans="1:6" x14ac:dyDescent="0.25">
      <c r="A6289" s="182">
        <v>40420357</v>
      </c>
      <c r="B6289" s="182" t="s">
        <v>6261</v>
      </c>
      <c r="C6289" s="182" t="s">
        <v>231</v>
      </c>
      <c r="D6289" s="182" t="s">
        <v>285</v>
      </c>
      <c r="E6289" s="182" t="s">
        <v>286</v>
      </c>
      <c r="F6289" s="182" t="s">
        <v>286</v>
      </c>
    </row>
    <row r="6290" spans="1:6" x14ac:dyDescent="0.25">
      <c r="A6290" s="182">
        <v>40421112</v>
      </c>
      <c r="B6290" s="182" t="s">
        <v>6262</v>
      </c>
      <c r="C6290" s="182" t="s">
        <v>231</v>
      </c>
      <c r="D6290" s="182" t="s">
        <v>285</v>
      </c>
      <c r="E6290" s="182" t="s">
        <v>286</v>
      </c>
      <c r="F6290" s="182" t="s">
        <v>286</v>
      </c>
    </row>
    <row r="6291" spans="1:6" x14ac:dyDescent="0.25">
      <c r="A6291" s="182">
        <v>40420877</v>
      </c>
      <c r="B6291" s="182" t="s">
        <v>6263</v>
      </c>
      <c r="C6291" s="182" t="s">
        <v>231</v>
      </c>
      <c r="D6291" s="182" t="s">
        <v>232</v>
      </c>
      <c r="E6291" s="182" t="s">
        <v>233</v>
      </c>
      <c r="F6291" s="182" t="s">
        <v>233</v>
      </c>
    </row>
    <row r="6292" spans="1:6" x14ac:dyDescent="0.25">
      <c r="A6292" s="182">
        <v>40420717</v>
      </c>
      <c r="B6292" s="182" t="s">
        <v>6264</v>
      </c>
      <c r="C6292" s="182" t="s">
        <v>231</v>
      </c>
      <c r="D6292" s="182" t="s">
        <v>285</v>
      </c>
      <c r="E6292" s="182" t="s">
        <v>286</v>
      </c>
      <c r="F6292" s="182" t="s">
        <v>286</v>
      </c>
    </row>
    <row r="6293" spans="1:6" x14ac:dyDescent="0.25">
      <c r="A6293" s="182">
        <v>40420322</v>
      </c>
      <c r="B6293" s="182" t="s">
        <v>6265</v>
      </c>
      <c r="C6293" s="182" t="s">
        <v>231</v>
      </c>
      <c r="D6293" s="182" t="s">
        <v>285</v>
      </c>
      <c r="E6293" s="182" t="s">
        <v>286</v>
      </c>
      <c r="F6293" s="182" t="s">
        <v>286</v>
      </c>
    </row>
    <row r="6294" spans="1:6" x14ac:dyDescent="0.25">
      <c r="A6294" s="182">
        <v>40421007</v>
      </c>
      <c r="B6294" s="182" t="s">
        <v>6266</v>
      </c>
      <c r="C6294" s="182" t="s">
        <v>231</v>
      </c>
      <c r="D6294" s="182" t="s">
        <v>232</v>
      </c>
      <c r="E6294" s="182" t="s">
        <v>233</v>
      </c>
      <c r="F6294" s="182" t="s">
        <v>233</v>
      </c>
    </row>
    <row r="6295" spans="1:6" x14ac:dyDescent="0.25">
      <c r="A6295" s="182">
        <v>40420940</v>
      </c>
      <c r="B6295" s="182" t="s">
        <v>6266</v>
      </c>
      <c r="C6295" s="182" t="s">
        <v>231</v>
      </c>
      <c r="D6295" s="182" t="s">
        <v>232</v>
      </c>
      <c r="E6295" s="182" t="s">
        <v>233</v>
      </c>
      <c r="F6295" s="182" t="s">
        <v>233</v>
      </c>
    </row>
    <row r="6296" spans="1:6" x14ac:dyDescent="0.25">
      <c r="A6296" s="182">
        <v>40420849</v>
      </c>
      <c r="B6296" s="182" t="s">
        <v>6267</v>
      </c>
      <c r="C6296" s="182" t="s">
        <v>231</v>
      </c>
      <c r="D6296" s="182" t="s">
        <v>242</v>
      </c>
      <c r="E6296" s="182" t="s">
        <v>243</v>
      </c>
      <c r="F6296" s="182" t="s">
        <v>243</v>
      </c>
    </row>
    <row r="6297" spans="1:6" x14ac:dyDescent="0.25">
      <c r="A6297" s="182">
        <v>40420513</v>
      </c>
      <c r="B6297" s="182" t="s">
        <v>6268</v>
      </c>
      <c r="C6297" s="182" t="s">
        <v>231</v>
      </c>
      <c r="D6297" s="182" t="s">
        <v>232</v>
      </c>
      <c r="E6297" s="182" t="s">
        <v>233</v>
      </c>
      <c r="F6297" s="182" t="s">
        <v>233</v>
      </c>
    </row>
    <row r="6298" spans="1:6" x14ac:dyDescent="0.25">
      <c r="A6298" s="182">
        <v>40420030</v>
      </c>
      <c r="B6298" s="182" t="s">
        <v>6269</v>
      </c>
      <c r="C6298" s="182" t="s">
        <v>231</v>
      </c>
      <c r="D6298" s="182" t="s">
        <v>236</v>
      </c>
      <c r="E6298" s="182" t="s">
        <v>237</v>
      </c>
      <c r="F6298" s="182" t="s">
        <v>237</v>
      </c>
    </row>
    <row r="6299" spans="1:6" x14ac:dyDescent="0.25">
      <c r="A6299" s="182">
        <v>40421136</v>
      </c>
      <c r="B6299" s="182" t="s">
        <v>6270</v>
      </c>
      <c r="C6299" s="182" t="s">
        <v>231</v>
      </c>
      <c r="D6299" s="182" t="s">
        <v>242</v>
      </c>
      <c r="E6299" s="182" t="s">
        <v>243</v>
      </c>
      <c r="F6299" s="182" t="s">
        <v>243</v>
      </c>
    </row>
    <row r="6300" spans="1:6" x14ac:dyDescent="0.25">
      <c r="A6300" s="182">
        <v>40421142</v>
      </c>
      <c r="B6300" s="182" t="s">
        <v>6271</v>
      </c>
      <c r="C6300" s="182" t="s">
        <v>231</v>
      </c>
      <c r="D6300" s="182" t="s">
        <v>236</v>
      </c>
      <c r="E6300" s="182" t="s">
        <v>237</v>
      </c>
      <c r="F6300" s="182" t="s">
        <v>237</v>
      </c>
    </row>
    <row r="6301" spans="1:6" x14ac:dyDescent="0.25">
      <c r="A6301" s="182">
        <v>40009176</v>
      </c>
      <c r="B6301" s="182" t="s">
        <v>6272</v>
      </c>
      <c r="C6301" s="182" t="s">
        <v>224</v>
      </c>
      <c r="D6301" s="182" t="s">
        <v>265</v>
      </c>
      <c r="E6301" s="182" t="s">
        <v>266</v>
      </c>
      <c r="F6301" s="182" t="s">
        <v>266</v>
      </c>
    </row>
    <row r="6302" spans="1:6" x14ac:dyDescent="0.25">
      <c r="A6302" s="182">
        <v>40002363</v>
      </c>
      <c r="B6302" s="182" t="s">
        <v>6273</v>
      </c>
      <c r="C6302" s="182" t="s">
        <v>224</v>
      </c>
      <c r="D6302" s="182" t="s">
        <v>268</v>
      </c>
      <c r="E6302" s="182" t="s">
        <v>269</v>
      </c>
      <c r="F6302" s="182" t="s">
        <v>269</v>
      </c>
    </row>
    <row r="6303" spans="1:6" x14ac:dyDescent="0.25">
      <c r="A6303" s="182">
        <v>40009912</v>
      </c>
      <c r="B6303" s="182" t="s">
        <v>6274</v>
      </c>
      <c r="C6303" s="182" t="s">
        <v>224</v>
      </c>
      <c r="D6303" s="182" t="s">
        <v>303</v>
      </c>
      <c r="E6303" s="182" t="s">
        <v>304</v>
      </c>
      <c r="F6303" s="182" t="s">
        <v>304</v>
      </c>
    </row>
    <row r="6304" spans="1:6" x14ac:dyDescent="0.25">
      <c r="A6304" s="182">
        <v>40000269</v>
      </c>
      <c r="B6304" s="182" t="s">
        <v>6275</v>
      </c>
      <c r="C6304" s="182" t="s">
        <v>224</v>
      </c>
      <c r="D6304" s="182" t="s">
        <v>252</v>
      </c>
      <c r="E6304" s="182" t="s">
        <v>253</v>
      </c>
      <c r="F6304" s="182" t="s">
        <v>253</v>
      </c>
    </row>
    <row r="6305" spans="1:6" x14ac:dyDescent="0.25">
      <c r="A6305" s="182">
        <v>40004902</v>
      </c>
      <c r="B6305" s="182" t="s">
        <v>6276</v>
      </c>
      <c r="C6305" s="182" t="s">
        <v>224</v>
      </c>
      <c r="D6305" s="182" t="s">
        <v>262</v>
      </c>
      <c r="E6305" s="182" t="s">
        <v>263</v>
      </c>
      <c r="F6305" s="182" t="s">
        <v>263</v>
      </c>
    </row>
    <row r="6306" spans="1:6" x14ac:dyDescent="0.25">
      <c r="A6306" s="182">
        <v>40006025</v>
      </c>
      <c r="B6306" s="182" t="s">
        <v>6277</v>
      </c>
      <c r="C6306" s="182" t="s">
        <v>224</v>
      </c>
      <c r="D6306" s="182" t="s">
        <v>376</v>
      </c>
      <c r="E6306" s="182" t="s">
        <v>377</v>
      </c>
      <c r="F6306" s="182" t="s">
        <v>377</v>
      </c>
    </row>
    <row r="6307" spans="1:6" x14ac:dyDescent="0.25">
      <c r="A6307" s="182">
        <v>40001590</v>
      </c>
      <c r="B6307" s="182" t="s">
        <v>6277</v>
      </c>
      <c r="C6307" s="182" t="s">
        <v>224</v>
      </c>
      <c r="D6307" s="182" t="s">
        <v>376</v>
      </c>
      <c r="E6307" s="182" t="s">
        <v>377</v>
      </c>
      <c r="F6307" s="182" t="s">
        <v>377</v>
      </c>
    </row>
    <row r="6308" spans="1:6" x14ac:dyDescent="0.25">
      <c r="A6308" s="182">
        <v>40001258</v>
      </c>
      <c r="B6308" s="182" t="s">
        <v>6277</v>
      </c>
      <c r="C6308" s="182" t="s">
        <v>224</v>
      </c>
      <c r="D6308" s="182" t="s">
        <v>333</v>
      </c>
      <c r="E6308" s="182" t="s">
        <v>334</v>
      </c>
      <c r="F6308" s="182" t="s">
        <v>334</v>
      </c>
    </row>
    <row r="6309" spans="1:6" x14ac:dyDescent="0.25">
      <c r="A6309" s="182">
        <v>40008589</v>
      </c>
      <c r="B6309" s="182" t="s">
        <v>6278</v>
      </c>
      <c r="C6309" s="182" t="s">
        <v>224</v>
      </c>
      <c r="D6309" s="182" t="s">
        <v>256</v>
      </c>
      <c r="E6309" s="182" t="s">
        <v>257</v>
      </c>
      <c r="F6309" s="182" t="s">
        <v>257</v>
      </c>
    </row>
    <row r="6310" spans="1:6" x14ac:dyDescent="0.25">
      <c r="A6310" s="182">
        <v>40000339</v>
      </c>
      <c r="B6310" s="182" t="s">
        <v>6279</v>
      </c>
      <c r="C6310" s="182" t="s">
        <v>224</v>
      </c>
      <c r="D6310" s="182" t="s">
        <v>252</v>
      </c>
      <c r="E6310" s="182" t="s">
        <v>253</v>
      </c>
      <c r="F6310" s="182" t="s">
        <v>253</v>
      </c>
    </row>
    <row r="6311" spans="1:6" x14ac:dyDescent="0.25">
      <c r="A6311" s="182">
        <v>40005168</v>
      </c>
      <c r="B6311" s="182" t="s">
        <v>6280</v>
      </c>
      <c r="C6311" s="182" t="s">
        <v>224</v>
      </c>
      <c r="D6311" s="182" t="s">
        <v>342</v>
      </c>
      <c r="E6311" s="182" t="s">
        <v>343</v>
      </c>
      <c r="F6311" s="182" t="s">
        <v>343</v>
      </c>
    </row>
    <row r="6312" spans="1:6" x14ac:dyDescent="0.25">
      <c r="A6312" s="182">
        <v>40003254</v>
      </c>
      <c r="B6312" s="182" t="s">
        <v>6281</v>
      </c>
      <c r="C6312" s="182" t="s">
        <v>224</v>
      </c>
      <c r="D6312" s="182" t="s">
        <v>333</v>
      </c>
      <c r="E6312" s="182" t="s">
        <v>334</v>
      </c>
      <c r="F6312" s="182" t="s">
        <v>334</v>
      </c>
    </row>
    <row r="6313" spans="1:6" x14ac:dyDescent="0.25">
      <c r="A6313" s="182">
        <v>40002440</v>
      </c>
      <c r="B6313" s="182" t="s">
        <v>6282</v>
      </c>
      <c r="C6313" s="182" t="s">
        <v>224</v>
      </c>
      <c r="D6313" s="182" t="s">
        <v>333</v>
      </c>
      <c r="E6313" s="182" t="s">
        <v>334</v>
      </c>
      <c r="F6313" s="182" t="s">
        <v>334</v>
      </c>
    </row>
    <row r="6314" spans="1:6" x14ac:dyDescent="0.25">
      <c r="A6314" s="182">
        <v>40006259</v>
      </c>
      <c r="B6314" s="182" t="s">
        <v>6283</v>
      </c>
      <c r="C6314" s="182" t="s">
        <v>224</v>
      </c>
      <c r="D6314" s="182" t="s">
        <v>342</v>
      </c>
      <c r="E6314" s="182" t="s">
        <v>343</v>
      </c>
      <c r="F6314" s="182" t="s">
        <v>343</v>
      </c>
    </row>
    <row r="6315" spans="1:6" x14ac:dyDescent="0.25">
      <c r="A6315" s="182">
        <v>40005350</v>
      </c>
      <c r="B6315" s="182" t="s">
        <v>6284</v>
      </c>
      <c r="C6315" s="182" t="s">
        <v>224</v>
      </c>
      <c r="D6315" s="182" t="s">
        <v>249</v>
      </c>
      <c r="E6315" s="182" t="s">
        <v>250</v>
      </c>
      <c r="F6315" s="182" t="s">
        <v>250</v>
      </c>
    </row>
    <row r="6316" spans="1:6" x14ac:dyDescent="0.25">
      <c r="A6316" s="182">
        <v>40009727</v>
      </c>
      <c r="B6316" s="182" t="s">
        <v>6285</v>
      </c>
      <c r="C6316" s="182" t="s">
        <v>224</v>
      </c>
      <c r="D6316" s="182" t="s">
        <v>376</v>
      </c>
      <c r="E6316" s="182" t="s">
        <v>377</v>
      </c>
      <c r="F6316" s="182" t="s">
        <v>377</v>
      </c>
    </row>
    <row r="6317" spans="1:6" x14ac:dyDescent="0.25">
      <c r="A6317" s="182">
        <v>40002894</v>
      </c>
      <c r="B6317" s="182" t="s">
        <v>6286</v>
      </c>
      <c r="C6317" s="182" t="s">
        <v>224</v>
      </c>
      <c r="D6317" s="182" t="s">
        <v>271</v>
      </c>
      <c r="E6317" s="182" t="s">
        <v>272</v>
      </c>
      <c r="F6317" s="182" t="s">
        <v>272</v>
      </c>
    </row>
    <row r="6318" spans="1:6" x14ac:dyDescent="0.25">
      <c r="A6318" s="182">
        <v>40001271</v>
      </c>
      <c r="B6318" s="182" t="s">
        <v>6287</v>
      </c>
      <c r="C6318" s="182" t="s">
        <v>224</v>
      </c>
      <c r="D6318" s="182" t="s">
        <v>268</v>
      </c>
      <c r="E6318" s="182" t="s">
        <v>269</v>
      </c>
      <c r="F6318" s="182" t="s">
        <v>269</v>
      </c>
    </row>
    <row r="6319" spans="1:6" x14ac:dyDescent="0.25">
      <c r="A6319" s="182">
        <v>40001008</v>
      </c>
      <c r="B6319" s="182" t="s">
        <v>6288</v>
      </c>
      <c r="C6319" s="182" t="s">
        <v>224</v>
      </c>
      <c r="D6319" s="182" t="s">
        <v>225</v>
      </c>
      <c r="E6319" s="182" t="s">
        <v>226</v>
      </c>
      <c r="F6319" s="182" t="s">
        <v>226</v>
      </c>
    </row>
    <row r="6320" spans="1:6" x14ac:dyDescent="0.25">
      <c r="A6320" s="182">
        <v>40000230</v>
      </c>
      <c r="B6320" s="182" t="s">
        <v>6289</v>
      </c>
      <c r="C6320" s="182" t="s">
        <v>224</v>
      </c>
      <c r="D6320" s="182" t="s">
        <v>279</v>
      </c>
      <c r="E6320" s="182" t="s">
        <v>280</v>
      </c>
      <c r="F6320" s="182" t="s">
        <v>280</v>
      </c>
    </row>
    <row r="6321" spans="1:6" x14ac:dyDescent="0.25">
      <c r="A6321" s="182">
        <v>40002757</v>
      </c>
      <c r="B6321" s="182" t="s">
        <v>6290</v>
      </c>
      <c r="C6321" s="182" t="s">
        <v>224</v>
      </c>
      <c r="D6321" s="182" t="s">
        <v>342</v>
      </c>
      <c r="E6321" s="182" t="s">
        <v>343</v>
      </c>
      <c r="F6321" s="182" t="s">
        <v>343</v>
      </c>
    </row>
    <row r="6322" spans="1:6" x14ac:dyDescent="0.25">
      <c r="A6322" s="182">
        <v>40001944</v>
      </c>
      <c r="B6322" s="182" t="s">
        <v>6291</v>
      </c>
      <c r="C6322" s="182" t="s">
        <v>224</v>
      </c>
      <c r="D6322" s="182" t="s">
        <v>449</v>
      </c>
      <c r="E6322" s="182" t="s">
        <v>450</v>
      </c>
      <c r="F6322" s="182" t="s">
        <v>450</v>
      </c>
    </row>
    <row r="6323" spans="1:6" x14ac:dyDescent="0.25">
      <c r="A6323" s="182">
        <v>40005558</v>
      </c>
      <c r="B6323" s="182" t="s">
        <v>6292</v>
      </c>
      <c r="C6323" s="182" t="s">
        <v>224</v>
      </c>
      <c r="D6323" s="182" t="s">
        <v>449</v>
      </c>
      <c r="E6323" s="182" t="s">
        <v>450</v>
      </c>
      <c r="F6323" s="182" t="s">
        <v>450</v>
      </c>
    </row>
    <row r="6324" spans="1:6" x14ac:dyDescent="0.25">
      <c r="A6324" s="182">
        <v>40002419</v>
      </c>
      <c r="B6324" s="182" t="s">
        <v>6293</v>
      </c>
      <c r="C6324" s="182" t="s">
        <v>224</v>
      </c>
      <c r="D6324" s="182" t="s">
        <v>306</v>
      </c>
      <c r="E6324" s="182" t="s">
        <v>307</v>
      </c>
      <c r="F6324" s="182" t="s">
        <v>307</v>
      </c>
    </row>
    <row r="6325" spans="1:6" x14ac:dyDescent="0.25">
      <c r="A6325" s="182">
        <v>40002495</v>
      </c>
      <c r="B6325" s="182" t="s">
        <v>6294</v>
      </c>
      <c r="C6325" s="182" t="s">
        <v>224</v>
      </c>
      <c r="D6325" s="182" t="s">
        <v>392</v>
      </c>
      <c r="E6325" s="182" t="s">
        <v>393</v>
      </c>
      <c r="F6325" s="182" t="s">
        <v>393</v>
      </c>
    </row>
    <row r="6326" spans="1:6" x14ac:dyDescent="0.25">
      <c r="A6326" s="182">
        <v>40001651</v>
      </c>
      <c r="B6326" s="182" t="s">
        <v>6295</v>
      </c>
      <c r="C6326" s="182" t="s">
        <v>224</v>
      </c>
      <c r="D6326" s="182" t="s">
        <v>252</v>
      </c>
      <c r="E6326" s="182" t="s">
        <v>253</v>
      </c>
      <c r="F6326" s="182" t="s">
        <v>253</v>
      </c>
    </row>
    <row r="6327" spans="1:6" x14ac:dyDescent="0.25">
      <c r="A6327" s="182">
        <v>40005147</v>
      </c>
      <c r="B6327" s="182" t="s">
        <v>6296</v>
      </c>
      <c r="C6327" s="182" t="s">
        <v>224</v>
      </c>
      <c r="D6327" s="182" t="s">
        <v>277</v>
      </c>
      <c r="E6327" s="182" t="s">
        <v>278</v>
      </c>
      <c r="F6327" s="182" t="s">
        <v>278</v>
      </c>
    </row>
    <row r="6328" spans="1:6" x14ac:dyDescent="0.25">
      <c r="A6328" s="182">
        <v>40004526</v>
      </c>
      <c r="B6328" s="182" t="s">
        <v>6297</v>
      </c>
      <c r="C6328" s="182" t="s">
        <v>224</v>
      </c>
      <c r="D6328" s="182" t="s">
        <v>291</v>
      </c>
      <c r="E6328" s="182" t="s">
        <v>292</v>
      </c>
      <c r="F6328" s="182" t="s">
        <v>292</v>
      </c>
    </row>
    <row r="6329" spans="1:6" x14ac:dyDescent="0.25">
      <c r="A6329" s="182">
        <v>40001811</v>
      </c>
      <c r="B6329" s="182" t="s">
        <v>6298</v>
      </c>
      <c r="C6329" s="182" t="s">
        <v>224</v>
      </c>
      <c r="D6329" s="182" t="s">
        <v>265</v>
      </c>
      <c r="E6329" s="182" t="s">
        <v>266</v>
      </c>
      <c r="F6329" s="182" t="s">
        <v>266</v>
      </c>
    </row>
    <row r="6330" spans="1:6" x14ac:dyDescent="0.25">
      <c r="A6330" s="182">
        <v>40006540</v>
      </c>
      <c r="B6330" s="182" t="s">
        <v>6299</v>
      </c>
      <c r="C6330" s="182" t="s">
        <v>224</v>
      </c>
      <c r="D6330" s="182" t="s">
        <v>376</v>
      </c>
      <c r="E6330" s="182" t="s">
        <v>377</v>
      </c>
      <c r="F6330" s="182" t="s">
        <v>377</v>
      </c>
    </row>
    <row r="6331" spans="1:6" x14ac:dyDescent="0.25">
      <c r="A6331" s="182">
        <v>40005876</v>
      </c>
      <c r="B6331" s="182" t="s">
        <v>6300</v>
      </c>
      <c r="C6331" s="182" t="s">
        <v>224</v>
      </c>
      <c r="D6331" s="182" t="s">
        <v>256</v>
      </c>
      <c r="E6331" s="182" t="s">
        <v>257</v>
      </c>
      <c r="F6331" s="182" t="s">
        <v>257</v>
      </c>
    </row>
    <row r="6332" spans="1:6" x14ac:dyDescent="0.25">
      <c r="A6332" s="182">
        <v>40001201</v>
      </c>
      <c r="B6332" s="182" t="s">
        <v>6301</v>
      </c>
      <c r="C6332" s="182" t="s">
        <v>224</v>
      </c>
      <c r="D6332" s="182" t="s">
        <v>342</v>
      </c>
      <c r="E6332" s="182" t="s">
        <v>343</v>
      </c>
      <c r="F6332" s="182" t="s">
        <v>343</v>
      </c>
    </row>
    <row r="6333" spans="1:6" x14ac:dyDescent="0.25">
      <c r="A6333" s="182">
        <v>40008897</v>
      </c>
      <c r="B6333" s="182" t="s">
        <v>6302</v>
      </c>
      <c r="C6333" s="182" t="s">
        <v>224</v>
      </c>
      <c r="D6333" s="182" t="s">
        <v>342</v>
      </c>
      <c r="E6333" s="182" t="s">
        <v>343</v>
      </c>
      <c r="F6333" s="182" t="s">
        <v>343</v>
      </c>
    </row>
    <row r="6334" spans="1:6" x14ac:dyDescent="0.25">
      <c r="A6334" s="182">
        <v>40002022</v>
      </c>
      <c r="B6334" s="182" t="s">
        <v>6303</v>
      </c>
      <c r="C6334" s="182" t="s">
        <v>224</v>
      </c>
      <c r="D6334" s="182" t="s">
        <v>256</v>
      </c>
      <c r="E6334" s="182" t="s">
        <v>257</v>
      </c>
      <c r="F6334" s="182" t="s">
        <v>257</v>
      </c>
    </row>
    <row r="6335" spans="1:6" x14ac:dyDescent="0.25">
      <c r="A6335" s="182">
        <v>40005181</v>
      </c>
      <c r="B6335" s="182" t="s">
        <v>6304</v>
      </c>
      <c r="C6335" s="182" t="s">
        <v>224</v>
      </c>
      <c r="D6335" s="182" t="s">
        <v>262</v>
      </c>
      <c r="E6335" s="182" t="s">
        <v>263</v>
      </c>
      <c r="F6335" s="182" t="s">
        <v>263</v>
      </c>
    </row>
    <row r="6336" spans="1:6" x14ac:dyDescent="0.25">
      <c r="A6336" s="182">
        <v>40002382</v>
      </c>
      <c r="B6336" s="182" t="s">
        <v>6305</v>
      </c>
      <c r="C6336" s="182" t="s">
        <v>224</v>
      </c>
      <c r="D6336" s="182" t="s">
        <v>404</v>
      </c>
      <c r="E6336" s="182" t="s">
        <v>405</v>
      </c>
      <c r="F6336" s="182" t="s">
        <v>405</v>
      </c>
    </row>
    <row r="6337" spans="1:6" x14ac:dyDescent="0.25">
      <c r="A6337" s="182">
        <v>40001907</v>
      </c>
      <c r="B6337" s="182" t="s">
        <v>6306</v>
      </c>
      <c r="C6337" s="182" t="s">
        <v>224</v>
      </c>
      <c r="D6337" s="182" t="s">
        <v>342</v>
      </c>
      <c r="E6337" s="182" t="s">
        <v>343</v>
      </c>
      <c r="F6337" s="182" t="s">
        <v>343</v>
      </c>
    </row>
    <row r="6338" spans="1:6" x14ac:dyDescent="0.25">
      <c r="A6338" s="182">
        <v>40001943</v>
      </c>
      <c r="B6338" s="182" t="s">
        <v>6307</v>
      </c>
      <c r="C6338" s="182" t="s">
        <v>224</v>
      </c>
      <c r="D6338" s="182" t="s">
        <v>279</v>
      </c>
      <c r="E6338" s="182" t="s">
        <v>280</v>
      </c>
      <c r="F6338" s="182" t="s">
        <v>280</v>
      </c>
    </row>
    <row r="6339" spans="1:6" x14ac:dyDescent="0.25">
      <c r="A6339" s="182">
        <v>40007711</v>
      </c>
      <c r="B6339" s="182" t="s">
        <v>6308</v>
      </c>
      <c r="C6339" s="182" t="s">
        <v>224</v>
      </c>
      <c r="D6339" s="182" t="s">
        <v>256</v>
      </c>
      <c r="E6339" s="182" t="s">
        <v>257</v>
      </c>
      <c r="F6339" s="182" t="s">
        <v>257</v>
      </c>
    </row>
    <row r="6340" spans="1:6" x14ac:dyDescent="0.25">
      <c r="A6340" s="182">
        <v>40005674</v>
      </c>
      <c r="B6340" s="182" t="s">
        <v>6309</v>
      </c>
      <c r="C6340" s="182" t="s">
        <v>224</v>
      </c>
      <c r="D6340" s="182" t="s">
        <v>404</v>
      </c>
      <c r="E6340" s="182" t="s">
        <v>405</v>
      </c>
      <c r="F6340" s="182" t="s">
        <v>405</v>
      </c>
    </row>
    <row r="6341" spans="1:6" x14ac:dyDescent="0.25">
      <c r="A6341" s="182">
        <v>40006615</v>
      </c>
      <c r="B6341" s="182" t="s">
        <v>6310</v>
      </c>
      <c r="C6341" s="182" t="s">
        <v>224</v>
      </c>
      <c r="D6341" s="182" t="s">
        <v>271</v>
      </c>
      <c r="E6341" s="182" t="s">
        <v>272</v>
      </c>
      <c r="F6341" s="182" t="s">
        <v>272</v>
      </c>
    </row>
    <row r="6342" spans="1:6" x14ac:dyDescent="0.25">
      <c r="A6342" s="182">
        <v>40006882</v>
      </c>
      <c r="B6342" s="182" t="s">
        <v>6311</v>
      </c>
      <c r="C6342" s="182" t="s">
        <v>224</v>
      </c>
      <c r="D6342" s="182" t="s">
        <v>404</v>
      </c>
      <c r="E6342" s="182" t="s">
        <v>405</v>
      </c>
      <c r="F6342" s="182" t="s">
        <v>405</v>
      </c>
    </row>
    <row r="6343" spans="1:6" x14ac:dyDescent="0.25">
      <c r="A6343" s="182">
        <v>40007065</v>
      </c>
      <c r="B6343" s="182" t="s">
        <v>6312</v>
      </c>
      <c r="C6343" s="182" t="s">
        <v>224</v>
      </c>
      <c r="D6343" s="182" t="s">
        <v>225</v>
      </c>
      <c r="E6343" s="182" t="s">
        <v>226</v>
      </c>
      <c r="F6343" s="182" t="s">
        <v>226</v>
      </c>
    </row>
    <row r="6344" spans="1:6" x14ac:dyDescent="0.25">
      <c r="A6344" s="182">
        <v>40000329</v>
      </c>
      <c r="B6344" s="182" t="s">
        <v>6313</v>
      </c>
      <c r="C6344" s="182" t="s">
        <v>224</v>
      </c>
      <c r="D6344" s="182" t="s">
        <v>252</v>
      </c>
      <c r="E6344" s="182" t="s">
        <v>253</v>
      </c>
      <c r="F6344" s="182" t="s">
        <v>253</v>
      </c>
    </row>
    <row r="6345" spans="1:6" x14ac:dyDescent="0.25">
      <c r="A6345" s="182">
        <v>40005685</v>
      </c>
      <c r="B6345" s="182" t="s">
        <v>6314</v>
      </c>
      <c r="C6345" s="182" t="s">
        <v>224</v>
      </c>
      <c r="D6345" s="182" t="s">
        <v>256</v>
      </c>
      <c r="E6345" s="182" t="s">
        <v>257</v>
      </c>
      <c r="F6345" s="182" t="s">
        <v>257</v>
      </c>
    </row>
    <row r="6346" spans="1:6" x14ac:dyDescent="0.25">
      <c r="A6346" s="182">
        <v>40005812</v>
      </c>
      <c r="B6346" s="182" t="s">
        <v>6315</v>
      </c>
      <c r="C6346" s="182" t="s">
        <v>224</v>
      </c>
      <c r="D6346" s="182" t="s">
        <v>262</v>
      </c>
      <c r="E6346" s="182" t="s">
        <v>263</v>
      </c>
      <c r="F6346" s="182" t="s">
        <v>263</v>
      </c>
    </row>
    <row r="6347" spans="1:6" x14ac:dyDescent="0.25">
      <c r="A6347" s="182">
        <v>40008800</v>
      </c>
      <c r="B6347" s="182" t="s">
        <v>6316</v>
      </c>
      <c r="C6347" s="182" t="s">
        <v>224</v>
      </c>
      <c r="D6347" s="182" t="s">
        <v>303</v>
      </c>
      <c r="E6347" s="182" t="s">
        <v>304</v>
      </c>
      <c r="F6347" s="182" t="s">
        <v>304</v>
      </c>
    </row>
    <row r="6348" spans="1:6" x14ac:dyDescent="0.25">
      <c r="A6348" s="182">
        <v>40001035</v>
      </c>
      <c r="B6348" s="182" t="s">
        <v>6317</v>
      </c>
      <c r="C6348" s="182" t="s">
        <v>224</v>
      </c>
      <c r="D6348" s="182" t="s">
        <v>404</v>
      </c>
      <c r="E6348" s="182" t="s">
        <v>405</v>
      </c>
      <c r="F6348" s="182" t="s">
        <v>405</v>
      </c>
    </row>
    <row r="6349" spans="1:6" x14ac:dyDescent="0.25">
      <c r="A6349" s="182">
        <v>40008830</v>
      </c>
      <c r="B6349" s="182" t="s">
        <v>6318</v>
      </c>
      <c r="C6349" s="182" t="s">
        <v>224</v>
      </c>
      <c r="D6349" s="182" t="s">
        <v>404</v>
      </c>
      <c r="E6349" s="182" t="s">
        <v>405</v>
      </c>
      <c r="F6349" s="182" t="s">
        <v>405</v>
      </c>
    </row>
    <row r="6350" spans="1:6" x14ac:dyDescent="0.25">
      <c r="A6350" s="182">
        <v>40001857</v>
      </c>
      <c r="B6350" s="182" t="s">
        <v>6318</v>
      </c>
      <c r="C6350" s="182" t="s">
        <v>224</v>
      </c>
      <c r="D6350" s="182" t="s">
        <v>404</v>
      </c>
      <c r="E6350" s="182" t="s">
        <v>405</v>
      </c>
      <c r="F6350" s="182" t="s">
        <v>405</v>
      </c>
    </row>
    <row r="6351" spans="1:6" x14ac:dyDescent="0.25">
      <c r="A6351" s="182">
        <v>40001050</v>
      </c>
      <c r="B6351" s="182" t="s">
        <v>6319</v>
      </c>
      <c r="C6351" s="182" t="s">
        <v>224</v>
      </c>
      <c r="D6351" s="182" t="s">
        <v>265</v>
      </c>
      <c r="E6351" s="182" t="s">
        <v>266</v>
      </c>
      <c r="F6351" s="182" t="s">
        <v>266</v>
      </c>
    </row>
    <row r="6352" spans="1:6" x14ac:dyDescent="0.25">
      <c r="A6352" s="182">
        <v>40008764</v>
      </c>
      <c r="B6352" s="182" t="s">
        <v>6320</v>
      </c>
      <c r="C6352" s="182" t="s">
        <v>224</v>
      </c>
      <c r="D6352" s="182" t="s">
        <v>228</v>
      </c>
      <c r="E6352" s="182" t="s">
        <v>229</v>
      </c>
      <c r="F6352" s="182" t="s">
        <v>229</v>
      </c>
    </row>
    <row r="6353" spans="1:6" x14ac:dyDescent="0.25">
      <c r="A6353" s="182">
        <v>40000232</v>
      </c>
      <c r="B6353" s="182" t="s">
        <v>6321</v>
      </c>
      <c r="C6353" s="182" t="s">
        <v>224</v>
      </c>
      <c r="D6353" s="182" t="s">
        <v>228</v>
      </c>
      <c r="E6353" s="182" t="s">
        <v>229</v>
      </c>
      <c r="F6353" s="182" t="s">
        <v>229</v>
      </c>
    </row>
    <row r="6354" spans="1:6" x14ac:dyDescent="0.25">
      <c r="A6354" s="182">
        <v>40000270</v>
      </c>
      <c r="B6354" s="182" t="s">
        <v>6322</v>
      </c>
      <c r="C6354" s="182" t="s">
        <v>224</v>
      </c>
      <c r="D6354" s="182" t="s">
        <v>228</v>
      </c>
      <c r="E6354" s="182" t="s">
        <v>229</v>
      </c>
      <c r="F6354" s="182" t="s">
        <v>229</v>
      </c>
    </row>
    <row r="6355" spans="1:6" x14ac:dyDescent="0.25">
      <c r="A6355" s="182">
        <v>40004199</v>
      </c>
      <c r="B6355" s="182" t="s">
        <v>6323</v>
      </c>
      <c r="C6355" s="182" t="s">
        <v>224</v>
      </c>
      <c r="D6355" s="182" t="s">
        <v>404</v>
      </c>
      <c r="E6355" s="182" t="s">
        <v>405</v>
      </c>
      <c r="F6355" s="182" t="s">
        <v>405</v>
      </c>
    </row>
    <row r="6356" spans="1:6" x14ac:dyDescent="0.25">
      <c r="A6356" s="182">
        <v>40007101</v>
      </c>
      <c r="B6356" s="182" t="s">
        <v>6324</v>
      </c>
      <c r="C6356" s="182" t="s">
        <v>224</v>
      </c>
      <c r="D6356" s="182" t="s">
        <v>291</v>
      </c>
      <c r="E6356" s="182" t="s">
        <v>292</v>
      </c>
      <c r="F6356" s="182" t="s">
        <v>292</v>
      </c>
    </row>
    <row r="6357" spans="1:6" x14ac:dyDescent="0.25">
      <c r="A6357" s="182">
        <v>40001557</v>
      </c>
      <c r="B6357" s="182" t="s">
        <v>6325</v>
      </c>
      <c r="C6357" s="182" t="s">
        <v>224</v>
      </c>
      <c r="D6357" s="182" t="s">
        <v>404</v>
      </c>
      <c r="E6357" s="182" t="s">
        <v>405</v>
      </c>
      <c r="F6357" s="182" t="s">
        <v>405</v>
      </c>
    </row>
    <row r="6358" spans="1:6" x14ac:dyDescent="0.25">
      <c r="A6358" s="182">
        <v>40004583</v>
      </c>
      <c r="B6358" s="182" t="s">
        <v>6326</v>
      </c>
      <c r="C6358" s="182" t="s">
        <v>224</v>
      </c>
      <c r="D6358" s="182" t="s">
        <v>392</v>
      </c>
      <c r="E6358" s="182" t="s">
        <v>393</v>
      </c>
      <c r="F6358" s="182" t="s">
        <v>393</v>
      </c>
    </row>
    <row r="6359" spans="1:6" x14ac:dyDescent="0.25">
      <c r="A6359" s="182">
        <v>40005365</v>
      </c>
      <c r="B6359" s="182" t="s">
        <v>6327</v>
      </c>
      <c r="C6359" s="182" t="s">
        <v>224</v>
      </c>
      <c r="D6359" s="182" t="s">
        <v>303</v>
      </c>
      <c r="E6359" s="182" t="s">
        <v>304</v>
      </c>
      <c r="F6359" s="182" t="s">
        <v>304</v>
      </c>
    </row>
    <row r="6360" spans="1:6" x14ac:dyDescent="0.25">
      <c r="A6360" s="182">
        <v>40007254</v>
      </c>
      <c r="B6360" s="182" t="s">
        <v>6328</v>
      </c>
      <c r="C6360" s="182" t="s">
        <v>224</v>
      </c>
      <c r="D6360" s="182" t="s">
        <v>569</v>
      </c>
      <c r="E6360" s="182" t="s">
        <v>570</v>
      </c>
      <c r="F6360" s="182" t="s">
        <v>570</v>
      </c>
    </row>
    <row r="6361" spans="1:6" x14ac:dyDescent="0.25">
      <c r="A6361" s="182">
        <v>40007962</v>
      </c>
      <c r="B6361" s="182" t="s">
        <v>6329</v>
      </c>
      <c r="C6361" s="182" t="s">
        <v>224</v>
      </c>
      <c r="D6361" s="182" t="s">
        <v>262</v>
      </c>
      <c r="E6361" s="182" t="s">
        <v>263</v>
      </c>
      <c r="F6361" s="182" t="s">
        <v>263</v>
      </c>
    </row>
    <row r="6362" spans="1:6" x14ac:dyDescent="0.25">
      <c r="A6362" s="182">
        <v>40000275</v>
      </c>
      <c r="B6362" s="182" t="s">
        <v>6330</v>
      </c>
      <c r="C6362" s="182" t="s">
        <v>224</v>
      </c>
      <c r="D6362" s="182" t="s">
        <v>342</v>
      </c>
      <c r="E6362" s="182" t="s">
        <v>343</v>
      </c>
      <c r="F6362" s="182" t="s">
        <v>343</v>
      </c>
    </row>
    <row r="6363" spans="1:6" x14ac:dyDescent="0.25">
      <c r="A6363" s="182">
        <v>40002664</v>
      </c>
      <c r="B6363" s="182" t="s">
        <v>6331</v>
      </c>
      <c r="C6363" s="182" t="s">
        <v>224</v>
      </c>
      <c r="D6363" s="182" t="s">
        <v>252</v>
      </c>
      <c r="E6363" s="182" t="s">
        <v>253</v>
      </c>
      <c r="F6363" s="182" t="s">
        <v>253</v>
      </c>
    </row>
    <row r="6364" spans="1:6" x14ac:dyDescent="0.25">
      <c r="A6364" s="182">
        <v>40002395</v>
      </c>
      <c r="B6364" s="182" t="s">
        <v>6332</v>
      </c>
      <c r="C6364" s="182" t="s">
        <v>224</v>
      </c>
      <c r="D6364" s="182" t="s">
        <v>306</v>
      </c>
      <c r="E6364" s="182" t="s">
        <v>307</v>
      </c>
      <c r="F6364" s="182" t="s">
        <v>307</v>
      </c>
    </row>
    <row r="6365" spans="1:6" x14ac:dyDescent="0.25">
      <c r="A6365" s="182">
        <v>40002066</v>
      </c>
      <c r="B6365" s="182" t="s">
        <v>6333</v>
      </c>
      <c r="C6365" s="182" t="s">
        <v>224</v>
      </c>
      <c r="D6365" s="182" t="s">
        <v>262</v>
      </c>
      <c r="E6365" s="182" t="s">
        <v>263</v>
      </c>
      <c r="F6365" s="182" t="s">
        <v>263</v>
      </c>
    </row>
    <row r="6366" spans="1:6" x14ac:dyDescent="0.25">
      <c r="A6366" s="182">
        <v>40008049</v>
      </c>
      <c r="B6366" s="182" t="s">
        <v>6334</v>
      </c>
      <c r="C6366" s="182" t="s">
        <v>224</v>
      </c>
      <c r="D6366" s="182" t="s">
        <v>271</v>
      </c>
      <c r="E6366" s="182" t="s">
        <v>272</v>
      </c>
      <c r="F6366" s="182" t="s">
        <v>272</v>
      </c>
    </row>
    <row r="6367" spans="1:6" x14ac:dyDescent="0.25">
      <c r="A6367" s="182">
        <v>40004257</v>
      </c>
      <c r="B6367" s="182" t="s">
        <v>6335</v>
      </c>
      <c r="C6367" s="182" t="s">
        <v>224</v>
      </c>
      <c r="D6367" s="182" t="s">
        <v>404</v>
      </c>
      <c r="E6367" s="182" t="s">
        <v>405</v>
      </c>
      <c r="F6367" s="182" t="s">
        <v>405</v>
      </c>
    </row>
    <row r="6368" spans="1:6" x14ac:dyDescent="0.25">
      <c r="A6368" s="182">
        <v>40000378</v>
      </c>
      <c r="B6368" s="182" t="s">
        <v>6336</v>
      </c>
      <c r="C6368" s="182" t="s">
        <v>224</v>
      </c>
      <c r="D6368" s="182" t="s">
        <v>342</v>
      </c>
      <c r="E6368" s="182" t="s">
        <v>343</v>
      </c>
      <c r="F6368" s="182" t="s">
        <v>343</v>
      </c>
    </row>
    <row r="6369" spans="1:6" x14ac:dyDescent="0.25">
      <c r="A6369" s="182">
        <v>40008504</v>
      </c>
      <c r="B6369" s="182" t="s">
        <v>6337</v>
      </c>
      <c r="C6369" s="182" t="s">
        <v>224</v>
      </c>
      <c r="D6369" s="182" t="s">
        <v>265</v>
      </c>
      <c r="E6369" s="182" t="s">
        <v>266</v>
      </c>
      <c r="F6369" s="182" t="s">
        <v>266</v>
      </c>
    </row>
    <row r="6370" spans="1:6" x14ac:dyDescent="0.25">
      <c r="A6370" s="182">
        <v>40006260</v>
      </c>
      <c r="B6370" s="182" t="s">
        <v>6338</v>
      </c>
      <c r="C6370" s="182" t="s">
        <v>224</v>
      </c>
      <c r="D6370" s="182" t="s">
        <v>438</v>
      </c>
      <c r="E6370" s="182" t="s">
        <v>439</v>
      </c>
      <c r="F6370" s="182" t="s">
        <v>439</v>
      </c>
    </row>
    <row r="6371" spans="1:6" x14ac:dyDescent="0.25">
      <c r="A6371" s="182">
        <v>40006602</v>
      </c>
      <c r="B6371" s="182" t="s">
        <v>6339</v>
      </c>
      <c r="C6371" s="182" t="s">
        <v>224</v>
      </c>
      <c r="D6371" s="182" t="s">
        <v>256</v>
      </c>
      <c r="E6371" s="182" t="s">
        <v>257</v>
      </c>
      <c r="F6371" s="182" t="s">
        <v>257</v>
      </c>
    </row>
    <row r="6372" spans="1:6" x14ac:dyDescent="0.25">
      <c r="A6372" s="182">
        <v>40006447</v>
      </c>
      <c r="B6372" s="182" t="s">
        <v>6340</v>
      </c>
      <c r="C6372" s="182" t="s">
        <v>224</v>
      </c>
      <c r="D6372" s="182" t="s">
        <v>256</v>
      </c>
      <c r="E6372" s="182" t="s">
        <v>257</v>
      </c>
      <c r="F6372" s="182" t="s">
        <v>257</v>
      </c>
    </row>
    <row r="6373" spans="1:6" x14ac:dyDescent="0.25">
      <c r="A6373" s="182">
        <v>40007471</v>
      </c>
      <c r="B6373" s="182" t="s">
        <v>6341</v>
      </c>
      <c r="C6373" s="182" t="s">
        <v>224</v>
      </c>
      <c r="D6373" s="182" t="s">
        <v>228</v>
      </c>
      <c r="E6373" s="182" t="s">
        <v>229</v>
      </c>
      <c r="F6373" s="182" t="s">
        <v>229</v>
      </c>
    </row>
    <row r="6374" spans="1:6" x14ac:dyDescent="0.25">
      <c r="A6374" s="182">
        <v>40006665</v>
      </c>
      <c r="B6374" s="182" t="s">
        <v>6341</v>
      </c>
      <c r="C6374" s="182" t="s">
        <v>224</v>
      </c>
      <c r="D6374" s="182" t="s">
        <v>268</v>
      </c>
      <c r="E6374" s="182" t="s">
        <v>269</v>
      </c>
      <c r="F6374" s="182" t="s">
        <v>269</v>
      </c>
    </row>
    <row r="6375" spans="1:6" x14ac:dyDescent="0.25">
      <c r="A6375" s="182">
        <v>40001069</v>
      </c>
      <c r="B6375" s="182" t="s">
        <v>6342</v>
      </c>
      <c r="C6375" s="182" t="s">
        <v>224</v>
      </c>
      <c r="D6375" s="182" t="s">
        <v>309</v>
      </c>
      <c r="E6375" s="182" t="s">
        <v>310</v>
      </c>
      <c r="F6375" s="182" t="s">
        <v>310</v>
      </c>
    </row>
    <row r="6376" spans="1:6" x14ac:dyDescent="0.25">
      <c r="A6376" s="182">
        <v>40006479</v>
      </c>
      <c r="B6376" s="182" t="s">
        <v>6343</v>
      </c>
      <c r="C6376" s="182" t="s">
        <v>224</v>
      </c>
      <c r="D6376" s="182" t="s">
        <v>228</v>
      </c>
      <c r="E6376" s="182" t="s">
        <v>229</v>
      </c>
      <c r="F6376" s="182" t="s">
        <v>229</v>
      </c>
    </row>
    <row r="6377" spans="1:6" x14ac:dyDescent="0.25">
      <c r="A6377" s="182">
        <v>40001380</v>
      </c>
      <c r="B6377" s="182" t="s">
        <v>6344</v>
      </c>
      <c r="C6377" s="182" t="s">
        <v>224</v>
      </c>
      <c r="D6377" s="182" t="s">
        <v>268</v>
      </c>
      <c r="E6377" s="182" t="s">
        <v>269</v>
      </c>
      <c r="F6377" s="182" t="s">
        <v>269</v>
      </c>
    </row>
    <row r="6378" spans="1:6" x14ac:dyDescent="0.25">
      <c r="A6378" s="182">
        <v>40003390</v>
      </c>
      <c r="B6378" s="182" t="s">
        <v>6345</v>
      </c>
      <c r="C6378" s="182" t="s">
        <v>224</v>
      </c>
      <c r="D6378" s="182" t="s">
        <v>277</v>
      </c>
      <c r="E6378" s="182" t="s">
        <v>278</v>
      </c>
      <c r="F6378" s="182" t="s">
        <v>278</v>
      </c>
    </row>
    <row r="6379" spans="1:6" x14ac:dyDescent="0.25">
      <c r="A6379" s="182">
        <v>40001615</v>
      </c>
      <c r="B6379" s="182" t="s">
        <v>6346</v>
      </c>
      <c r="C6379" s="182" t="s">
        <v>224</v>
      </c>
      <c r="D6379" s="182" t="s">
        <v>268</v>
      </c>
      <c r="E6379" s="182" t="s">
        <v>269</v>
      </c>
      <c r="F6379" s="182" t="s">
        <v>269</v>
      </c>
    </row>
    <row r="6380" spans="1:6" x14ac:dyDescent="0.25">
      <c r="A6380" s="182">
        <v>40004644</v>
      </c>
      <c r="B6380" s="182" t="s">
        <v>6347</v>
      </c>
      <c r="C6380" s="182" t="s">
        <v>224</v>
      </c>
      <c r="D6380" s="182" t="s">
        <v>268</v>
      </c>
      <c r="E6380" s="182" t="s">
        <v>269</v>
      </c>
      <c r="F6380" s="182" t="s">
        <v>269</v>
      </c>
    </row>
    <row r="6381" spans="1:6" x14ac:dyDescent="0.25">
      <c r="A6381" s="182">
        <v>40007927</v>
      </c>
      <c r="B6381" s="182" t="s">
        <v>6348</v>
      </c>
      <c r="C6381" s="182" t="s">
        <v>224</v>
      </c>
      <c r="D6381" s="182" t="s">
        <v>315</v>
      </c>
      <c r="E6381" s="182" t="s">
        <v>316</v>
      </c>
      <c r="F6381" s="182" t="s">
        <v>316</v>
      </c>
    </row>
    <row r="6382" spans="1:6" x14ac:dyDescent="0.25">
      <c r="A6382" s="182">
        <v>40004550</v>
      </c>
      <c r="B6382" s="182" t="s">
        <v>6349</v>
      </c>
      <c r="C6382" s="182" t="s">
        <v>224</v>
      </c>
      <c r="D6382" s="182" t="s">
        <v>368</v>
      </c>
      <c r="E6382" s="182" t="s">
        <v>369</v>
      </c>
      <c r="F6382" s="182" t="s">
        <v>369</v>
      </c>
    </row>
    <row r="6383" spans="1:6" x14ac:dyDescent="0.25">
      <c r="A6383" s="182">
        <v>40002648</v>
      </c>
      <c r="B6383" s="182" t="s">
        <v>6350</v>
      </c>
      <c r="C6383" s="182" t="s">
        <v>224</v>
      </c>
      <c r="D6383" s="182" t="s">
        <v>309</v>
      </c>
      <c r="E6383" s="182" t="s">
        <v>310</v>
      </c>
      <c r="F6383" s="182" t="s">
        <v>310</v>
      </c>
    </row>
    <row r="6384" spans="1:6" x14ac:dyDescent="0.25">
      <c r="A6384" s="182">
        <v>40001798</v>
      </c>
      <c r="B6384" s="182" t="s">
        <v>6351</v>
      </c>
      <c r="C6384" s="182" t="s">
        <v>224</v>
      </c>
      <c r="D6384" s="182" t="s">
        <v>333</v>
      </c>
      <c r="E6384" s="182" t="s">
        <v>334</v>
      </c>
      <c r="F6384" s="182" t="s">
        <v>334</v>
      </c>
    </row>
    <row r="6385" spans="1:6" x14ac:dyDescent="0.25">
      <c r="A6385" s="182">
        <v>40002019</v>
      </c>
      <c r="B6385" s="182" t="s">
        <v>6352</v>
      </c>
      <c r="C6385" s="182" t="s">
        <v>224</v>
      </c>
      <c r="D6385" s="182" t="s">
        <v>333</v>
      </c>
      <c r="E6385" s="182" t="s">
        <v>334</v>
      </c>
      <c r="F6385" s="182" t="s">
        <v>334</v>
      </c>
    </row>
    <row r="6386" spans="1:6" x14ac:dyDescent="0.25">
      <c r="A6386" s="182">
        <v>40006156</v>
      </c>
      <c r="B6386" s="182" t="s">
        <v>6353</v>
      </c>
      <c r="C6386" s="182" t="s">
        <v>224</v>
      </c>
      <c r="D6386" s="182" t="s">
        <v>228</v>
      </c>
      <c r="E6386" s="182" t="s">
        <v>229</v>
      </c>
      <c r="F6386" s="182" t="s">
        <v>229</v>
      </c>
    </row>
    <row r="6387" spans="1:6" x14ac:dyDescent="0.25">
      <c r="A6387" s="182">
        <v>40009533</v>
      </c>
      <c r="B6387" s="182" t="s">
        <v>6354</v>
      </c>
      <c r="C6387" s="182" t="s">
        <v>224</v>
      </c>
      <c r="D6387" s="182" t="s">
        <v>333</v>
      </c>
      <c r="E6387" s="182" t="s">
        <v>334</v>
      </c>
      <c r="F6387" s="182" t="s">
        <v>334</v>
      </c>
    </row>
    <row r="6388" spans="1:6" x14ac:dyDescent="0.25">
      <c r="A6388" s="182">
        <v>40004211</v>
      </c>
      <c r="B6388" s="182" t="s">
        <v>6355</v>
      </c>
      <c r="C6388" s="182" t="s">
        <v>224</v>
      </c>
      <c r="D6388" s="182" t="s">
        <v>268</v>
      </c>
      <c r="E6388" s="182" t="s">
        <v>269</v>
      </c>
      <c r="F6388" s="182" t="s">
        <v>269</v>
      </c>
    </row>
    <row r="6389" spans="1:6" x14ac:dyDescent="0.25">
      <c r="A6389" s="182">
        <v>40002007</v>
      </c>
      <c r="B6389" s="182" t="s">
        <v>6356</v>
      </c>
      <c r="C6389" s="182" t="s">
        <v>224</v>
      </c>
      <c r="D6389" s="182" t="s">
        <v>376</v>
      </c>
      <c r="E6389" s="182" t="s">
        <v>377</v>
      </c>
      <c r="F6389" s="182" t="s">
        <v>377</v>
      </c>
    </row>
    <row r="6390" spans="1:6" x14ac:dyDescent="0.25">
      <c r="A6390" s="182">
        <v>40005661</v>
      </c>
      <c r="B6390" s="182" t="s">
        <v>6357</v>
      </c>
      <c r="C6390" s="182" t="s">
        <v>224</v>
      </c>
      <c r="D6390" s="182" t="s">
        <v>404</v>
      </c>
      <c r="E6390" s="182" t="s">
        <v>405</v>
      </c>
      <c r="F6390" s="182" t="s">
        <v>405</v>
      </c>
    </row>
    <row r="6391" spans="1:6" x14ac:dyDescent="0.25">
      <c r="A6391" s="182">
        <v>40008518</v>
      </c>
      <c r="B6391" s="182" t="s">
        <v>6358</v>
      </c>
      <c r="C6391" s="182" t="s">
        <v>224</v>
      </c>
      <c r="D6391" s="182" t="s">
        <v>268</v>
      </c>
      <c r="E6391" s="182" t="s">
        <v>269</v>
      </c>
      <c r="F6391" s="182" t="s">
        <v>269</v>
      </c>
    </row>
    <row r="6392" spans="1:6" x14ac:dyDescent="0.25">
      <c r="A6392" s="182">
        <v>40005346</v>
      </c>
      <c r="B6392" s="182" t="s">
        <v>6359</v>
      </c>
      <c r="C6392" s="182" t="s">
        <v>224</v>
      </c>
      <c r="D6392" s="182" t="s">
        <v>265</v>
      </c>
      <c r="E6392" s="182" t="s">
        <v>266</v>
      </c>
      <c r="F6392" s="182" t="s">
        <v>266</v>
      </c>
    </row>
    <row r="6393" spans="1:6" x14ac:dyDescent="0.25">
      <c r="A6393" s="182">
        <v>40000290</v>
      </c>
      <c r="B6393" s="182" t="s">
        <v>6360</v>
      </c>
      <c r="C6393" s="182" t="s">
        <v>224</v>
      </c>
      <c r="D6393" s="182" t="s">
        <v>279</v>
      </c>
      <c r="E6393" s="182" t="s">
        <v>280</v>
      </c>
      <c r="F6393" s="182" t="s">
        <v>280</v>
      </c>
    </row>
    <row r="6394" spans="1:6" x14ac:dyDescent="0.25">
      <c r="A6394" s="182">
        <v>40000974</v>
      </c>
      <c r="B6394" s="182" t="s">
        <v>6361</v>
      </c>
      <c r="C6394" s="182" t="s">
        <v>224</v>
      </c>
      <c r="D6394" s="182" t="s">
        <v>249</v>
      </c>
      <c r="E6394" s="182" t="s">
        <v>250</v>
      </c>
      <c r="F6394" s="182" t="s">
        <v>250</v>
      </c>
    </row>
    <row r="6395" spans="1:6" x14ac:dyDescent="0.25">
      <c r="A6395" s="182">
        <v>40008968</v>
      </c>
      <c r="B6395" s="182" t="s">
        <v>6362</v>
      </c>
      <c r="C6395" s="182" t="s">
        <v>224</v>
      </c>
      <c r="D6395" s="182" t="s">
        <v>256</v>
      </c>
      <c r="E6395" s="182" t="s">
        <v>257</v>
      </c>
      <c r="F6395" s="182" t="s">
        <v>257</v>
      </c>
    </row>
    <row r="6396" spans="1:6" x14ac:dyDescent="0.25">
      <c r="A6396" s="182">
        <v>40004531</v>
      </c>
      <c r="B6396" s="182" t="s">
        <v>6363</v>
      </c>
      <c r="C6396" s="182" t="s">
        <v>224</v>
      </c>
      <c r="D6396" s="182" t="s">
        <v>291</v>
      </c>
      <c r="E6396" s="182" t="s">
        <v>292</v>
      </c>
      <c r="F6396" s="182" t="s">
        <v>292</v>
      </c>
    </row>
    <row r="6397" spans="1:6" x14ac:dyDescent="0.25">
      <c r="A6397" s="182">
        <v>40004281</v>
      </c>
      <c r="B6397" s="182" t="s">
        <v>6364</v>
      </c>
      <c r="C6397" s="182" t="s">
        <v>224</v>
      </c>
      <c r="D6397" s="182" t="s">
        <v>265</v>
      </c>
      <c r="E6397" s="182" t="s">
        <v>266</v>
      </c>
      <c r="F6397" s="182" t="s">
        <v>266</v>
      </c>
    </row>
    <row r="6398" spans="1:6" x14ac:dyDescent="0.25">
      <c r="A6398" s="182">
        <v>40005523</v>
      </c>
      <c r="B6398" s="182" t="s">
        <v>6365</v>
      </c>
      <c r="C6398" s="182" t="s">
        <v>224</v>
      </c>
      <c r="D6398" s="182" t="s">
        <v>368</v>
      </c>
      <c r="E6398" s="182" t="s">
        <v>369</v>
      </c>
      <c r="F6398" s="182" t="s">
        <v>369</v>
      </c>
    </row>
    <row r="6399" spans="1:6" x14ac:dyDescent="0.25">
      <c r="A6399" s="182">
        <v>40009737</v>
      </c>
      <c r="B6399" s="182" t="s">
        <v>6366</v>
      </c>
      <c r="C6399" s="182" t="s">
        <v>224</v>
      </c>
      <c r="D6399" s="182" t="s">
        <v>303</v>
      </c>
      <c r="E6399" s="182" t="s">
        <v>304</v>
      </c>
      <c r="F6399" s="182" t="s">
        <v>304</v>
      </c>
    </row>
    <row r="6400" spans="1:6" x14ac:dyDescent="0.25">
      <c r="A6400" s="182">
        <v>40005866</v>
      </c>
      <c r="B6400" s="182" t="s">
        <v>6367</v>
      </c>
      <c r="C6400" s="182" t="s">
        <v>224</v>
      </c>
      <c r="D6400" s="182" t="s">
        <v>368</v>
      </c>
      <c r="E6400" s="182" t="s">
        <v>369</v>
      </c>
      <c r="F6400" s="182" t="s">
        <v>369</v>
      </c>
    </row>
    <row r="6401" spans="1:6" x14ac:dyDescent="0.25">
      <c r="A6401" s="182">
        <v>40006629</v>
      </c>
      <c r="B6401" s="182" t="s">
        <v>6368</v>
      </c>
      <c r="C6401" s="182" t="s">
        <v>224</v>
      </c>
      <c r="D6401" s="182" t="s">
        <v>271</v>
      </c>
      <c r="E6401" s="182" t="s">
        <v>272</v>
      </c>
      <c r="F6401" s="182" t="s">
        <v>272</v>
      </c>
    </row>
    <row r="6402" spans="1:6" x14ac:dyDescent="0.25">
      <c r="A6402" s="182">
        <v>40001044</v>
      </c>
      <c r="B6402" s="182" t="s">
        <v>6369</v>
      </c>
      <c r="C6402" s="182" t="s">
        <v>224</v>
      </c>
      <c r="D6402" s="182" t="s">
        <v>291</v>
      </c>
      <c r="E6402" s="182" t="s">
        <v>292</v>
      </c>
      <c r="F6402" s="182" t="s">
        <v>292</v>
      </c>
    </row>
    <row r="6403" spans="1:6" x14ac:dyDescent="0.25">
      <c r="A6403" s="182">
        <v>40005550</v>
      </c>
      <c r="B6403" s="182" t="s">
        <v>6370</v>
      </c>
      <c r="C6403" s="182" t="s">
        <v>224</v>
      </c>
      <c r="D6403" s="182" t="s">
        <v>449</v>
      </c>
      <c r="E6403" s="182" t="s">
        <v>450</v>
      </c>
      <c r="F6403" s="182" t="s">
        <v>450</v>
      </c>
    </row>
    <row r="6404" spans="1:6" x14ac:dyDescent="0.25">
      <c r="A6404" s="182">
        <v>40003308</v>
      </c>
      <c r="B6404" s="182" t="s">
        <v>6371</v>
      </c>
      <c r="C6404" s="182" t="s">
        <v>224</v>
      </c>
      <c r="D6404" s="182" t="s">
        <v>249</v>
      </c>
      <c r="E6404" s="182" t="s">
        <v>250</v>
      </c>
      <c r="F6404" s="182" t="s">
        <v>250</v>
      </c>
    </row>
    <row r="6405" spans="1:6" x14ac:dyDescent="0.25">
      <c r="A6405" s="182">
        <v>40001558</v>
      </c>
      <c r="B6405" s="182" t="s">
        <v>6372</v>
      </c>
      <c r="C6405" s="182" t="s">
        <v>224</v>
      </c>
      <c r="D6405" s="182" t="s">
        <v>225</v>
      </c>
      <c r="E6405" s="182" t="s">
        <v>226</v>
      </c>
      <c r="F6405" s="182" t="s">
        <v>226</v>
      </c>
    </row>
    <row r="6406" spans="1:6" x14ac:dyDescent="0.25">
      <c r="A6406" s="182">
        <v>40008915</v>
      </c>
      <c r="B6406" s="182" t="s">
        <v>6373</v>
      </c>
      <c r="C6406" s="182" t="s">
        <v>224</v>
      </c>
      <c r="D6406" s="182" t="s">
        <v>303</v>
      </c>
      <c r="E6406" s="182" t="s">
        <v>304</v>
      </c>
      <c r="F6406" s="182" t="s">
        <v>304</v>
      </c>
    </row>
    <row r="6407" spans="1:6" x14ac:dyDescent="0.25">
      <c r="A6407" s="182">
        <v>40008360</v>
      </c>
      <c r="B6407" s="182" t="s">
        <v>6374</v>
      </c>
      <c r="C6407" s="182" t="s">
        <v>224</v>
      </c>
      <c r="D6407" s="182" t="s">
        <v>268</v>
      </c>
      <c r="E6407" s="182" t="s">
        <v>269</v>
      </c>
      <c r="F6407" s="182" t="s">
        <v>269</v>
      </c>
    </row>
    <row r="6408" spans="1:6" x14ac:dyDescent="0.25">
      <c r="A6408" s="182">
        <v>40001923</v>
      </c>
      <c r="B6408" s="182" t="s">
        <v>6375</v>
      </c>
      <c r="C6408" s="182" t="s">
        <v>224</v>
      </c>
      <c r="D6408" s="182" t="s">
        <v>268</v>
      </c>
      <c r="E6408" s="182" t="s">
        <v>269</v>
      </c>
      <c r="F6408" s="182" t="s">
        <v>269</v>
      </c>
    </row>
    <row r="6409" spans="1:6" x14ac:dyDescent="0.25">
      <c r="A6409" s="182">
        <v>40000259</v>
      </c>
      <c r="B6409" s="182" t="s">
        <v>6376</v>
      </c>
      <c r="C6409" s="182" t="s">
        <v>224</v>
      </c>
      <c r="D6409" s="182" t="s">
        <v>449</v>
      </c>
      <c r="E6409" s="182" t="s">
        <v>450</v>
      </c>
      <c r="F6409" s="182" t="s">
        <v>450</v>
      </c>
    </row>
    <row r="6410" spans="1:6" x14ac:dyDescent="0.25">
      <c r="A6410" s="182">
        <v>40001767</v>
      </c>
      <c r="B6410" s="182" t="s">
        <v>6377</v>
      </c>
      <c r="C6410" s="182" t="s">
        <v>224</v>
      </c>
      <c r="D6410" s="182" t="s">
        <v>363</v>
      </c>
      <c r="E6410" s="182" t="s">
        <v>364</v>
      </c>
      <c r="F6410" s="182" t="s">
        <v>364</v>
      </c>
    </row>
    <row r="6411" spans="1:6" x14ac:dyDescent="0.25">
      <c r="A6411" s="182">
        <v>40009363</v>
      </c>
      <c r="B6411" s="182" t="s">
        <v>6378</v>
      </c>
      <c r="C6411" s="182" t="s">
        <v>224</v>
      </c>
      <c r="D6411" s="182" t="s">
        <v>291</v>
      </c>
      <c r="E6411" s="182" t="s">
        <v>292</v>
      </c>
      <c r="F6411" s="182" t="s">
        <v>292</v>
      </c>
    </row>
    <row r="6412" spans="1:6" x14ac:dyDescent="0.25">
      <c r="A6412" s="182">
        <v>40003496</v>
      </c>
      <c r="B6412" s="182" t="s">
        <v>6379</v>
      </c>
      <c r="C6412" s="182" t="s">
        <v>224</v>
      </c>
      <c r="D6412" s="182" t="s">
        <v>306</v>
      </c>
      <c r="E6412" s="182" t="s">
        <v>307</v>
      </c>
      <c r="F6412" s="182" t="s">
        <v>307</v>
      </c>
    </row>
    <row r="6413" spans="1:6" x14ac:dyDescent="0.25">
      <c r="A6413" s="182">
        <v>40000907</v>
      </c>
      <c r="B6413" s="182" t="s">
        <v>6380</v>
      </c>
      <c r="C6413" s="182" t="s">
        <v>224</v>
      </c>
      <c r="D6413" s="182" t="s">
        <v>279</v>
      </c>
      <c r="E6413" s="182" t="s">
        <v>280</v>
      </c>
      <c r="F6413" s="182" t="s">
        <v>280</v>
      </c>
    </row>
    <row r="6414" spans="1:6" x14ac:dyDescent="0.25">
      <c r="A6414" s="182">
        <v>40000379</v>
      </c>
      <c r="B6414" s="182" t="s">
        <v>6381</v>
      </c>
      <c r="C6414" s="182" t="s">
        <v>224</v>
      </c>
      <c r="D6414" s="182" t="s">
        <v>252</v>
      </c>
      <c r="E6414" s="182" t="s">
        <v>253</v>
      </c>
      <c r="F6414" s="182" t="s">
        <v>253</v>
      </c>
    </row>
    <row r="6415" spans="1:6" x14ac:dyDescent="0.25">
      <c r="A6415" s="182">
        <v>40001281</v>
      </c>
      <c r="B6415" s="182" t="s">
        <v>6382</v>
      </c>
      <c r="C6415" s="182" t="s">
        <v>224</v>
      </c>
      <c r="D6415" s="182" t="s">
        <v>277</v>
      </c>
      <c r="E6415" s="182" t="s">
        <v>278</v>
      </c>
      <c r="F6415" s="182" t="s">
        <v>278</v>
      </c>
    </row>
    <row r="6416" spans="1:6" x14ac:dyDescent="0.25">
      <c r="A6416" s="182">
        <v>40001289</v>
      </c>
      <c r="B6416" s="182" t="s">
        <v>6383</v>
      </c>
      <c r="C6416" s="182" t="s">
        <v>224</v>
      </c>
      <c r="D6416" s="182" t="s">
        <v>225</v>
      </c>
      <c r="E6416" s="182" t="s">
        <v>226</v>
      </c>
      <c r="F6416" s="182" t="s">
        <v>226</v>
      </c>
    </row>
    <row r="6417" spans="1:6" x14ac:dyDescent="0.25">
      <c r="A6417" s="182">
        <v>40004483</v>
      </c>
      <c r="B6417" s="182" t="s">
        <v>6384</v>
      </c>
      <c r="C6417" s="182" t="s">
        <v>224</v>
      </c>
      <c r="D6417" s="182" t="s">
        <v>306</v>
      </c>
      <c r="E6417" s="182" t="s">
        <v>307</v>
      </c>
      <c r="F6417" s="182" t="s">
        <v>307</v>
      </c>
    </row>
    <row r="6418" spans="1:6" x14ac:dyDescent="0.25">
      <c r="A6418" s="182">
        <v>40000893</v>
      </c>
      <c r="B6418" s="182" t="s">
        <v>6385</v>
      </c>
      <c r="C6418" s="182" t="s">
        <v>224</v>
      </c>
      <c r="D6418" s="182" t="s">
        <v>404</v>
      </c>
      <c r="E6418" s="182" t="s">
        <v>405</v>
      </c>
      <c r="F6418" s="182" t="s">
        <v>405</v>
      </c>
    </row>
    <row r="6419" spans="1:6" x14ac:dyDescent="0.25">
      <c r="A6419" s="182">
        <v>40006763</v>
      </c>
      <c r="B6419" s="182" t="s">
        <v>6386</v>
      </c>
      <c r="C6419" s="182" t="s">
        <v>224</v>
      </c>
      <c r="D6419" s="182" t="s">
        <v>342</v>
      </c>
      <c r="E6419" s="182" t="s">
        <v>343</v>
      </c>
      <c r="F6419" s="182" t="s">
        <v>343</v>
      </c>
    </row>
    <row r="6420" spans="1:6" x14ac:dyDescent="0.25">
      <c r="A6420" s="182">
        <v>40004176</v>
      </c>
      <c r="B6420" s="182" t="s">
        <v>6387</v>
      </c>
      <c r="C6420" s="182" t="s">
        <v>224</v>
      </c>
      <c r="D6420" s="182" t="s">
        <v>404</v>
      </c>
      <c r="E6420" s="182" t="s">
        <v>405</v>
      </c>
      <c r="F6420" s="182" t="s">
        <v>405</v>
      </c>
    </row>
    <row r="6421" spans="1:6" x14ac:dyDescent="0.25">
      <c r="A6421" s="182">
        <v>40005446</v>
      </c>
      <c r="B6421" s="182" t="s">
        <v>6388</v>
      </c>
      <c r="C6421" s="182" t="s">
        <v>224</v>
      </c>
      <c r="D6421" s="182" t="s">
        <v>249</v>
      </c>
      <c r="E6421" s="182" t="s">
        <v>250</v>
      </c>
      <c r="F6421" s="182" t="s">
        <v>250</v>
      </c>
    </row>
    <row r="6422" spans="1:6" x14ac:dyDescent="0.25">
      <c r="A6422" s="182">
        <v>40001931</v>
      </c>
      <c r="B6422" s="182" t="s">
        <v>6389</v>
      </c>
      <c r="C6422" s="182" t="s">
        <v>224</v>
      </c>
      <c r="D6422" s="182" t="s">
        <v>268</v>
      </c>
      <c r="E6422" s="182" t="s">
        <v>269</v>
      </c>
      <c r="F6422" s="182" t="s">
        <v>269</v>
      </c>
    </row>
    <row r="6423" spans="1:6" x14ac:dyDescent="0.25">
      <c r="A6423" s="182">
        <v>40004545</v>
      </c>
      <c r="B6423" s="182" t="s">
        <v>6390</v>
      </c>
      <c r="C6423" s="182" t="s">
        <v>224</v>
      </c>
      <c r="D6423" s="182" t="s">
        <v>342</v>
      </c>
      <c r="E6423" s="182" t="s">
        <v>343</v>
      </c>
      <c r="F6423" s="182" t="s">
        <v>343</v>
      </c>
    </row>
    <row r="6424" spans="1:6" x14ac:dyDescent="0.25">
      <c r="A6424" s="182">
        <v>40005095</v>
      </c>
      <c r="B6424" s="182" t="s">
        <v>6391</v>
      </c>
      <c r="C6424" s="182" t="s">
        <v>224</v>
      </c>
      <c r="D6424" s="182" t="s">
        <v>265</v>
      </c>
      <c r="E6424" s="182" t="s">
        <v>266</v>
      </c>
      <c r="F6424" s="182" t="s">
        <v>266</v>
      </c>
    </row>
    <row r="6425" spans="1:6" x14ac:dyDescent="0.25">
      <c r="A6425" s="182">
        <v>40004446</v>
      </c>
      <c r="B6425" s="182" t="s">
        <v>6392</v>
      </c>
      <c r="C6425" s="182" t="s">
        <v>224</v>
      </c>
      <c r="D6425" s="182" t="s">
        <v>291</v>
      </c>
      <c r="E6425" s="182" t="s">
        <v>292</v>
      </c>
      <c r="F6425" s="182" t="s">
        <v>292</v>
      </c>
    </row>
    <row r="6426" spans="1:6" x14ac:dyDescent="0.25">
      <c r="A6426" s="182">
        <v>40004496</v>
      </c>
      <c r="B6426" s="182" t="s">
        <v>6393</v>
      </c>
      <c r="C6426" s="182" t="s">
        <v>224</v>
      </c>
      <c r="D6426" s="182" t="s">
        <v>342</v>
      </c>
      <c r="E6426" s="182" t="s">
        <v>343</v>
      </c>
      <c r="F6426" s="182" t="s">
        <v>343</v>
      </c>
    </row>
    <row r="6427" spans="1:6" x14ac:dyDescent="0.25">
      <c r="A6427" s="182">
        <v>40001992</v>
      </c>
      <c r="B6427" s="182" t="s">
        <v>6394</v>
      </c>
      <c r="C6427" s="182" t="s">
        <v>224</v>
      </c>
      <c r="D6427" s="182" t="s">
        <v>228</v>
      </c>
      <c r="E6427" s="182" t="s">
        <v>229</v>
      </c>
      <c r="F6427" s="182" t="s">
        <v>229</v>
      </c>
    </row>
    <row r="6428" spans="1:6" x14ac:dyDescent="0.25">
      <c r="A6428" s="182">
        <v>40002548</v>
      </c>
      <c r="B6428" s="182" t="s">
        <v>6395</v>
      </c>
      <c r="C6428" s="182" t="s">
        <v>224</v>
      </c>
      <c r="D6428" s="182" t="s">
        <v>262</v>
      </c>
      <c r="E6428" s="182" t="s">
        <v>263</v>
      </c>
      <c r="F6428" s="182" t="s">
        <v>263</v>
      </c>
    </row>
    <row r="6429" spans="1:6" x14ac:dyDescent="0.25">
      <c r="A6429" s="182">
        <v>40001436</v>
      </c>
      <c r="B6429" s="182" t="s">
        <v>6396</v>
      </c>
      <c r="C6429" s="182" t="s">
        <v>224</v>
      </c>
      <c r="D6429" s="182" t="s">
        <v>363</v>
      </c>
      <c r="E6429" s="182" t="s">
        <v>364</v>
      </c>
      <c r="F6429" s="182" t="s">
        <v>364</v>
      </c>
    </row>
    <row r="6430" spans="1:6" x14ac:dyDescent="0.25">
      <c r="A6430" s="182">
        <v>40002550</v>
      </c>
      <c r="B6430" s="182" t="s">
        <v>6397</v>
      </c>
      <c r="C6430" s="182" t="s">
        <v>224</v>
      </c>
      <c r="D6430" s="182" t="s">
        <v>268</v>
      </c>
      <c r="E6430" s="182" t="s">
        <v>269</v>
      </c>
      <c r="F6430" s="182" t="s">
        <v>269</v>
      </c>
    </row>
    <row r="6431" spans="1:6" x14ac:dyDescent="0.25">
      <c r="A6431" s="182">
        <v>40000311</v>
      </c>
      <c r="B6431" s="182" t="s">
        <v>6398</v>
      </c>
      <c r="C6431" s="182" t="s">
        <v>224</v>
      </c>
      <c r="D6431" s="182" t="s">
        <v>225</v>
      </c>
      <c r="E6431" s="182" t="s">
        <v>226</v>
      </c>
      <c r="F6431" s="182" t="s">
        <v>226</v>
      </c>
    </row>
    <row r="6432" spans="1:6" x14ac:dyDescent="0.25">
      <c r="A6432" s="182">
        <v>40002081</v>
      </c>
      <c r="B6432" s="182" t="s">
        <v>6399</v>
      </c>
      <c r="C6432" s="182" t="s">
        <v>224</v>
      </c>
      <c r="D6432" s="182" t="s">
        <v>569</v>
      </c>
      <c r="E6432" s="182" t="s">
        <v>570</v>
      </c>
      <c r="F6432" s="182" t="s">
        <v>570</v>
      </c>
    </row>
    <row r="6433" spans="1:6" x14ac:dyDescent="0.25">
      <c r="A6433" s="182">
        <v>40000233</v>
      </c>
      <c r="B6433" s="182" t="s">
        <v>6400</v>
      </c>
      <c r="C6433" s="182" t="s">
        <v>224</v>
      </c>
      <c r="D6433" s="182" t="s">
        <v>342</v>
      </c>
      <c r="E6433" s="182" t="s">
        <v>343</v>
      </c>
      <c r="F6433" s="182" t="s">
        <v>343</v>
      </c>
    </row>
    <row r="6434" spans="1:6" x14ac:dyDescent="0.25">
      <c r="A6434" s="182">
        <v>40005539</v>
      </c>
      <c r="B6434" s="182" t="s">
        <v>6401</v>
      </c>
      <c r="C6434" s="182" t="s">
        <v>224</v>
      </c>
      <c r="D6434" s="182" t="s">
        <v>404</v>
      </c>
      <c r="E6434" s="182" t="s">
        <v>405</v>
      </c>
      <c r="F6434" s="182" t="s">
        <v>405</v>
      </c>
    </row>
    <row r="6435" spans="1:6" x14ac:dyDescent="0.25">
      <c r="A6435" s="182">
        <v>40005085</v>
      </c>
      <c r="B6435" s="182" t="s">
        <v>6402</v>
      </c>
      <c r="C6435" s="182" t="s">
        <v>224</v>
      </c>
      <c r="D6435" s="182" t="s">
        <v>333</v>
      </c>
      <c r="E6435" s="182" t="s">
        <v>334</v>
      </c>
      <c r="F6435" s="182" t="s">
        <v>334</v>
      </c>
    </row>
    <row r="6436" spans="1:6" x14ac:dyDescent="0.25">
      <c r="A6436" s="182">
        <v>40006676</v>
      </c>
      <c r="B6436" s="182" t="s">
        <v>6403</v>
      </c>
      <c r="C6436" s="182" t="s">
        <v>224</v>
      </c>
      <c r="D6436" s="182" t="s">
        <v>265</v>
      </c>
      <c r="E6436" s="182" t="s">
        <v>266</v>
      </c>
      <c r="F6436" s="182" t="s">
        <v>266</v>
      </c>
    </row>
    <row r="6437" spans="1:6" x14ac:dyDescent="0.25">
      <c r="A6437" s="182">
        <v>40005223</v>
      </c>
      <c r="B6437" s="182" t="s">
        <v>6404</v>
      </c>
      <c r="C6437" s="182" t="s">
        <v>224</v>
      </c>
      <c r="D6437" s="182" t="s">
        <v>306</v>
      </c>
      <c r="E6437" s="182" t="s">
        <v>307</v>
      </c>
      <c r="F6437" s="182" t="s">
        <v>307</v>
      </c>
    </row>
    <row r="6438" spans="1:6" x14ac:dyDescent="0.25">
      <c r="A6438" s="182">
        <v>40002176</v>
      </c>
      <c r="B6438" s="182" t="s">
        <v>6405</v>
      </c>
      <c r="C6438" s="182" t="s">
        <v>224</v>
      </c>
      <c r="D6438" s="182" t="s">
        <v>249</v>
      </c>
      <c r="E6438" s="182" t="s">
        <v>250</v>
      </c>
      <c r="F6438" s="182" t="s">
        <v>250</v>
      </c>
    </row>
    <row r="6439" spans="1:6" x14ac:dyDescent="0.25">
      <c r="A6439" s="182">
        <v>40003413</v>
      </c>
      <c r="B6439" s="182" t="s">
        <v>6406</v>
      </c>
      <c r="C6439" s="182" t="s">
        <v>224</v>
      </c>
      <c r="D6439" s="182" t="s">
        <v>271</v>
      </c>
      <c r="E6439" s="182" t="s">
        <v>272</v>
      </c>
      <c r="F6439" s="182" t="s">
        <v>272</v>
      </c>
    </row>
    <row r="6440" spans="1:6" x14ac:dyDescent="0.25">
      <c r="A6440" s="182">
        <v>40005582</v>
      </c>
      <c r="B6440" s="182" t="s">
        <v>6407</v>
      </c>
      <c r="C6440" s="182" t="s">
        <v>224</v>
      </c>
      <c r="D6440" s="182" t="s">
        <v>291</v>
      </c>
      <c r="E6440" s="182" t="s">
        <v>292</v>
      </c>
      <c r="F6440" s="182" t="s">
        <v>292</v>
      </c>
    </row>
    <row r="6441" spans="1:6" x14ac:dyDescent="0.25">
      <c r="A6441" s="182">
        <v>40002629</v>
      </c>
      <c r="B6441" s="182" t="s">
        <v>6408</v>
      </c>
      <c r="C6441" s="182" t="s">
        <v>224</v>
      </c>
      <c r="D6441" s="182" t="s">
        <v>303</v>
      </c>
      <c r="E6441" s="182" t="s">
        <v>304</v>
      </c>
      <c r="F6441" s="182" t="s">
        <v>304</v>
      </c>
    </row>
    <row r="6442" spans="1:6" x14ac:dyDescent="0.25">
      <c r="A6442" s="182">
        <v>40004303</v>
      </c>
      <c r="B6442" s="182" t="s">
        <v>6409</v>
      </c>
      <c r="C6442" s="182" t="s">
        <v>224</v>
      </c>
      <c r="D6442" s="182" t="s">
        <v>404</v>
      </c>
      <c r="E6442" s="182" t="s">
        <v>405</v>
      </c>
      <c r="F6442" s="182" t="s">
        <v>405</v>
      </c>
    </row>
    <row r="6443" spans="1:6" x14ac:dyDescent="0.25">
      <c r="A6443" s="182">
        <v>40008459</v>
      </c>
      <c r="B6443" s="182" t="s">
        <v>6410</v>
      </c>
      <c r="C6443" s="182" t="s">
        <v>224</v>
      </c>
      <c r="D6443" s="182" t="s">
        <v>392</v>
      </c>
      <c r="E6443" s="182" t="s">
        <v>393</v>
      </c>
      <c r="F6443" s="182" t="s">
        <v>393</v>
      </c>
    </row>
    <row r="6444" spans="1:6" x14ac:dyDescent="0.25">
      <c r="A6444" s="182">
        <v>40006740</v>
      </c>
      <c r="B6444" s="182" t="s">
        <v>6411</v>
      </c>
      <c r="C6444" s="182" t="s">
        <v>224</v>
      </c>
      <c r="D6444" s="182" t="s">
        <v>404</v>
      </c>
      <c r="E6444" s="182" t="s">
        <v>405</v>
      </c>
      <c r="F6444" s="182" t="s">
        <v>405</v>
      </c>
    </row>
    <row r="6445" spans="1:6" x14ac:dyDescent="0.25">
      <c r="A6445" s="182">
        <v>40005294</v>
      </c>
      <c r="B6445" s="182" t="s">
        <v>6412</v>
      </c>
      <c r="C6445" s="182" t="s">
        <v>224</v>
      </c>
      <c r="D6445" s="182" t="s">
        <v>363</v>
      </c>
      <c r="E6445" s="182" t="s">
        <v>364</v>
      </c>
      <c r="F6445" s="182" t="s">
        <v>364</v>
      </c>
    </row>
    <row r="6446" spans="1:6" x14ac:dyDescent="0.25">
      <c r="A6446" s="182">
        <v>40008269</v>
      </c>
      <c r="B6446" s="182" t="s">
        <v>6413</v>
      </c>
      <c r="C6446" s="182" t="s">
        <v>224</v>
      </c>
      <c r="D6446" s="182" t="s">
        <v>309</v>
      </c>
      <c r="E6446" s="182" t="s">
        <v>310</v>
      </c>
      <c r="F6446" s="182" t="s">
        <v>310</v>
      </c>
    </row>
    <row r="6447" spans="1:6" x14ac:dyDescent="0.25">
      <c r="A6447" s="182">
        <v>40006741</v>
      </c>
      <c r="B6447" s="182" t="s">
        <v>6414</v>
      </c>
      <c r="C6447" s="182" t="s">
        <v>224</v>
      </c>
      <c r="D6447" s="182" t="s">
        <v>342</v>
      </c>
      <c r="E6447" s="182" t="s">
        <v>343</v>
      </c>
      <c r="F6447" s="182" t="s">
        <v>343</v>
      </c>
    </row>
    <row r="6448" spans="1:6" x14ac:dyDescent="0.25">
      <c r="A6448" s="182">
        <v>40006389</v>
      </c>
      <c r="B6448" s="182" t="s">
        <v>6415</v>
      </c>
      <c r="C6448" s="182" t="s">
        <v>224</v>
      </c>
      <c r="D6448" s="182" t="s">
        <v>265</v>
      </c>
      <c r="E6448" s="182" t="s">
        <v>266</v>
      </c>
      <c r="F6448" s="182" t="s">
        <v>266</v>
      </c>
    </row>
    <row r="6449" spans="1:6" x14ac:dyDescent="0.25">
      <c r="A6449" s="182">
        <v>40003456</v>
      </c>
      <c r="B6449" s="182" t="s">
        <v>6416</v>
      </c>
      <c r="C6449" s="182" t="s">
        <v>224</v>
      </c>
      <c r="D6449" s="182" t="s">
        <v>309</v>
      </c>
      <c r="E6449" s="182" t="s">
        <v>310</v>
      </c>
      <c r="F6449" s="182" t="s">
        <v>310</v>
      </c>
    </row>
    <row r="6450" spans="1:6" x14ac:dyDescent="0.25">
      <c r="A6450" s="182">
        <v>40005219</v>
      </c>
      <c r="B6450" s="182" t="s">
        <v>6417</v>
      </c>
      <c r="C6450" s="182" t="s">
        <v>224</v>
      </c>
      <c r="D6450" s="182" t="s">
        <v>277</v>
      </c>
      <c r="E6450" s="182" t="s">
        <v>278</v>
      </c>
      <c r="F6450" s="182" t="s">
        <v>278</v>
      </c>
    </row>
    <row r="6451" spans="1:6" x14ac:dyDescent="0.25">
      <c r="A6451" s="182">
        <v>40005080</v>
      </c>
      <c r="B6451" s="182" t="s">
        <v>6418</v>
      </c>
      <c r="C6451" s="182" t="s">
        <v>224</v>
      </c>
      <c r="D6451" s="182" t="s">
        <v>268</v>
      </c>
      <c r="E6451" s="182" t="s">
        <v>269</v>
      </c>
      <c r="F6451" s="182" t="s">
        <v>269</v>
      </c>
    </row>
    <row r="6452" spans="1:6" x14ac:dyDescent="0.25">
      <c r="A6452" s="182">
        <v>40005425</v>
      </c>
      <c r="B6452" s="182" t="s">
        <v>6419</v>
      </c>
      <c r="C6452" s="182" t="s">
        <v>224</v>
      </c>
      <c r="D6452" s="182" t="s">
        <v>277</v>
      </c>
      <c r="E6452" s="182" t="s">
        <v>278</v>
      </c>
      <c r="F6452" s="182" t="s">
        <v>278</v>
      </c>
    </row>
    <row r="6453" spans="1:6" x14ac:dyDescent="0.25">
      <c r="A6453" s="182">
        <v>40009369</v>
      </c>
      <c r="B6453" s="182" t="s">
        <v>6420</v>
      </c>
      <c r="C6453" s="182" t="s">
        <v>224</v>
      </c>
      <c r="D6453" s="182" t="s">
        <v>333</v>
      </c>
      <c r="E6453" s="182" t="s">
        <v>334</v>
      </c>
      <c r="F6453" s="182" t="s">
        <v>334</v>
      </c>
    </row>
    <row r="6454" spans="1:6" x14ac:dyDescent="0.25">
      <c r="A6454" s="182">
        <v>40007575</v>
      </c>
      <c r="B6454" s="182" t="s">
        <v>6421</v>
      </c>
      <c r="C6454" s="182" t="s">
        <v>224</v>
      </c>
      <c r="D6454" s="182" t="s">
        <v>268</v>
      </c>
      <c r="E6454" s="182" t="s">
        <v>269</v>
      </c>
      <c r="F6454" s="182" t="s">
        <v>269</v>
      </c>
    </row>
    <row r="6455" spans="1:6" x14ac:dyDescent="0.25">
      <c r="A6455" s="182">
        <v>40001253</v>
      </c>
      <c r="B6455" s="182" t="s">
        <v>6422</v>
      </c>
      <c r="C6455" s="182" t="s">
        <v>224</v>
      </c>
      <c r="D6455" s="182" t="s">
        <v>277</v>
      </c>
      <c r="E6455" s="182" t="s">
        <v>278</v>
      </c>
      <c r="F6455" s="182" t="s">
        <v>278</v>
      </c>
    </row>
    <row r="6456" spans="1:6" x14ac:dyDescent="0.25">
      <c r="A6456" s="182">
        <v>40004240</v>
      </c>
      <c r="B6456" s="182" t="s">
        <v>6423</v>
      </c>
      <c r="C6456" s="182" t="s">
        <v>224</v>
      </c>
      <c r="D6456" s="182" t="s">
        <v>265</v>
      </c>
      <c r="E6456" s="182" t="s">
        <v>266</v>
      </c>
      <c r="F6456" s="182" t="s">
        <v>266</v>
      </c>
    </row>
    <row r="6457" spans="1:6" x14ac:dyDescent="0.25">
      <c r="A6457" s="182">
        <v>40004565</v>
      </c>
      <c r="B6457" s="182" t="s">
        <v>6424</v>
      </c>
      <c r="C6457" s="182" t="s">
        <v>224</v>
      </c>
      <c r="D6457" s="182" t="s">
        <v>306</v>
      </c>
      <c r="E6457" s="182" t="s">
        <v>307</v>
      </c>
      <c r="F6457" s="182" t="s">
        <v>307</v>
      </c>
    </row>
    <row r="6458" spans="1:6" x14ac:dyDescent="0.25">
      <c r="A6458" s="182">
        <v>40005974</v>
      </c>
      <c r="B6458" s="182" t="s">
        <v>6425</v>
      </c>
      <c r="C6458" s="182" t="s">
        <v>224</v>
      </c>
      <c r="D6458" s="182" t="s">
        <v>376</v>
      </c>
      <c r="E6458" s="182" t="s">
        <v>377</v>
      </c>
      <c r="F6458" s="182" t="s">
        <v>377</v>
      </c>
    </row>
    <row r="6459" spans="1:6" x14ac:dyDescent="0.25">
      <c r="A6459" s="182">
        <v>40001386</v>
      </c>
      <c r="B6459" s="182" t="s">
        <v>6426</v>
      </c>
      <c r="C6459" s="182" t="s">
        <v>224</v>
      </c>
      <c r="D6459" s="182" t="s">
        <v>291</v>
      </c>
      <c r="E6459" s="182" t="s">
        <v>292</v>
      </c>
      <c r="F6459" s="182" t="s">
        <v>292</v>
      </c>
    </row>
    <row r="6460" spans="1:6" x14ac:dyDescent="0.25">
      <c r="A6460" s="182">
        <v>40001598</v>
      </c>
      <c r="B6460" s="182" t="s">
        <v>6427</v>
      </c>
      <c r="C6460" s="182" t="s">
        <v>224</v>
      </c>
      <c r="D6460" s="182" t="s">
        <v>291</v>
      </c>
      <c r="E6460" s="182" t="s">
        <v>292</v>
      </c>
      <c r="F6460" s="182" t="s">
        <v>292</v>
      </c>
    </row>
    <row r="6461" spans="1:6" x14ac:dyDescent="0.25">
      <c r="A6461" s="182">
        <v>40008331</v>
      </c>
      <c r="B6461" s="182" t="s">
        <v>6428</v>
      </c>
      <c r="C6461" s="182" t="s">
        <v>224</v>
      </c>
      <c r="D6461" s="182" t="s">
        <v>228</v>
      </c>
      <c r="E6461" s="182" t="s">
        <v>229</v>
      </c>
      <c r="F6461" s="182" t="s">
        <v>229</v>
      </c>
    </row>
    <row r="6462" spans="1:6" x14ac:dyDescent="0.25">
      <c r="A6462" s="182">
        <v>40006464</v>
      </c>
      <c r="B6462" s="182" t="s">
        <v>6429</v>
      </c>
      <c r="C6462" s="182" t="s">
        <v>224</v>
      </c>
      <c r="D6462" s="182" t="s">
        <v>368</v>
      </c>
      <c r="E6462" s="182" t="s">
        <v>369</v>
      </c>
      <c r="F6462" s="182" t="s">
        <v>369</v>
      </c>
    </row>
    <row r="6463" spans="1:6" x14ac:dyDescent="0.25">
      <c r="A6463" s="182">
        <v>40004541</v>
      </c>
      <c r="B6463" s="182" t="s">
        <v>6430</v>
      </c>
      <c r="C6463" s="182" t="s">
        <v>224</v>
      </c>
      <c r="D6463" s="182" t="s">
        <v>228</v>
      </c>
      <c r="E6463" s="182" t="s">
        <v>229</v>
      </c>
      <c r="F6463" s="182" t="s">
        <v>229</v>
      </c>
    </row>
    <row r="6464" spans="1:6" x14ac:dyDescent="0.25">
      <c r="A6464" s="182">
        <v>40005880</v>
      </c>
      <c r="B6464" s="182" t="s">
        <v>6431</v>
      </c>
      <c r="C6464" s="182" t="s">
        <v>224</v>
      </c>
      <c r="D6464" s="182" t="s">
        <v>256</v>
      </c>
      <c r="E6464" s="182" t="s">
        <v>257</v>
      </c>
      <c r="F6464" s="182" t="s">
        <v>257</v>
      </c>
    </row>
    <row r="6465" spans="1:6" x14ac:dyDescent="0.25">
      <c r="A6465" s="182">
        <v>40004508</v>
      </c>
      <c r="B6465" s="182" t="s">
        <v>6432</v>
      </c>
      <c r="C6465" s="182" t="s">
        <v>224</v>
      </c>
      <c r="D6465" s="182" t="s">
        <v>342</v>
      </c>
      <c r="E6465" s="182" t="s">
        <v>343</v>
      </c>
      <c r="F6465" s="182" t="s">
        <v>343</v>
      </c>
    </row>
    <row r="6466" spans="1:6" x14ac:dyDescent="0.25">
      <c r="A6466" s="182">
        <v>40001936</v>
      </c>
      <c r="B6466" s="182" t="s">
        <v>6433</v>
      </c>
      <c r="C6466" s="182" t="s">
        <v>224</v>
      </c>
      <c r="D6466" s="182" t="s">
        <v>303</v>
      </c>
      <c r="E6466" s="182" t="s">
        <v>304</v>
      </c>
      <c r="F6466" s="182" t="s">
        <v>304</v>
      </c>
    </row>
    <row r="6467" spans="1:6" x14ac:dyDescent="0.25">
      <c r="A6467" s="182">
        <v>40005262</v>
      </c>
      <c r="B6467" s="182" t="s">
        <v>6434</v>
      </c>
      <c r="C6467" s="182" t="s">
        <v>224</v>
      </c>
      <c r="D6467" s="182" t="s">
        <v>342</v>
      </c>
      <c r="E6467" s="182" t="s">
        <v>343</v>
      </c>
      <c r="F6467" s="182" t="s">
        <v>343</v>
      </c>
    </row>
    <row r="6468" spans="1:6" x14ac:dyDescent="0.25">
      <c r="A6468" s="182">
        <v>40001154</v>
      </c>
      <c r="B6468" s="182" t="s">
        <v>6435</v>
      </c>
      <c r="C6468" s="182" t="s">
        <v>224</v>
      </c>
      <c r="D6468" s="182" t="s">
        <v>225</v>
      </c>
      <c r="E6468" s="182" t="s">
        <v>226</v>
      </c>
      <c r="F6468" s="182" t="s">
        <v>226</v>
      </c>
    </row>
    <row r="6469" spans="1:6" x14ac:dyDescent="0.25">
      <c r="A6469" s="182">
        <v>40003415</v>
      </c>
      <c r="B6469" s="182" t="s">
        <v>6436</v>
      </c>
      <c r="C6469" s="182" t="s">
        <v>224</v>
      </c>
      <c r="D6469" s="182" t="s">
        <v>291</v>
      </c>
      <c r="E6469" s="182" t="s">
        <v>292</v>
      </c>
      <c r="F6469" s="182" t="s">
        <v>292</v>
      </c>
    </row>
    <row r="6470" spans="1:6" x14ac:dyDescent="0.25">
      <c r="A6470" s="182">
        <v>40007062</v>
      </c>
      <c r="B6470" s="182" t="s">
        <v>6437</v>
      </c>
      <c r="C6470" s="182" t="s">
        <v>224</v>
      </c>
      <c r="D6470" s="182" t="s">
        <v>268</v>
      </c>
      <c r="E6470" s="182" t="s">
        <v>269</v>
      </c>
      <c r="F6470" s="182" t="s">
        <v>269</v>
      </c>
    </row>
    <row r="6471" spans="1:6" x14ac:dyDescent="0.25">
      <c r="A6471" s="182">
        <v>40006366</v>
      </c>
      <c r="B6471" s="182" t="s">
        <v>6438</v>
      </c>
      <c r="C6471" s="182" t="s">
        <v>224</v>
      </c>
      <c r="D6471" s="182" t="s">
        <v>376</v>
      </c>
      <c r="E6471" s="182" t="s">
        <v>377</v>
      </c>
      <c r="F6471" s="182" t="s">
        <v>377</v>
      </c>
    </row>
    <row r="6472" spans="1:6" x14ac:dyDescent="0.25">
      <c r="A6472" s="182">
        <v>40001290</v>
      </c>
      <c r="B6472" s="182" t="s">
        <v>6439</v>
      </c>
      <c r="C6472" s="182" t="s">
        <v>224</v>
      </c>
      <c r="D6472" s="182" t="s">
        <v>404</v>
      </c>
      <c r="E6472" s="182" t="s">
        <v>405</v>
      </c>
      <c r="F6472" s="182" t="s">
        <v>405</v>
      </c>
    </row>
    <row r="6473" spans="1:6" x14ac:dyDescent="0.25">
      <c r="A6473" s="182">
        <v>40005200</v>
      </c>
      <c r="B6473" s="182" t="s">
        <v>6440</v>
      </c>
      <c r="C6473" s="182" t="s">
        <v>224</v>
      </c>
      <c r="D6473" s="182" t="s">
        <v>271</v>
      </c>
      <c r="E6473" s="182" t="s">
        <v>272</v>
      </c>
      <c r="F6473" s="182" t="s">
        <v>272</v>
      </c>
    </row>
    <row r="6474" spans="1:6" x14ac:dyDescent="0.25">
      <c r="A6474" s="182">
        <v>40005324</v>
      </c>
      <c r="B6474" s="182" t="s">
        <v>6441</v>
      </c>
      <c r="C6474" s="182" t="s">
        <v>224</v>
      </c>
      <c r="D6474" s="182" t="s">
        <v>342</v>
      </c>
      <c r="E6474" s="182" t="s">
        <v>343</v>
      </c>
      <c r="F6474" s="182" t="s">
        <v>343</v>
      </c>
    </row>
    <row r="6475" spans="1:6" x14ac:dyDescent="0.25">
      <c r="A6475" s="182">
        <v>40001959</v>
      </c>
      <c r="B6475" s="182" t="s">
        <v>6442</v>
      </c>
      <c r="C6475" s="182" t="s">
        <v>224</v>
      </c>
      <c r="D6475" s="182" t="s">
        <v>306</v>
      </c>
      <c r="E6475" s="182" t="s">
        <v>307</v>
      </c>
      <c r="F6475" s="182" t="s">
        <v>307</v>
      </c>
    </row>
    <row r="6476" spans="1:6" x14ac:dyDescent="0.25">
      <c r="A6476" s="182">
        <v>40009816</v>
      </c>
      <c r="B6476" s="182" t="s">
        <v>6443</v>
      </c>
      <c r="C6476" s="182" t="s">
        <v>224</v>
      </c>
      <c r="D6476" s="182" t="s">
        <v>291</v>
      </c>
      <c r="E6476" s="182" t="s">
        <v>292</v>
      </c>
      <c r="F6476" s="182" t="s">
        <v>292</v>
      </c>
    </row>
    <row r="6477" spans="1:6" x14ac:dyDescent="0.25">
      <c r="A6477" s="182">
        <v>40001927</v>
      </c>
      <c r="B6477" s="182" t="s">
        <v>6444</v>
      </c>
      <c r="C6477" s="182" t="s">
        <v>224</v>
      </c>
      <c r="D6477" s="182" t="s">
        <v>569</v>
      </c>
      <c r="E6477" s="182" t="s">
        <v>570</v>
      </c>
      <c r="F6477" s="182" t="s">
        <v>570</v>
      </c>
    </row>
    <row r="6478" spans="1:6" x14ac:dyDescent="0.25">
      <c r="A6478" s="182">
        <v>40001587</v>
      </c>
      <c r="B6478" s="182" t="s">
        <v>6445</v>
      </c>
      <c r="C6478" s="182" t="s">
        <v>224</v>
      </c>
      <c r="D6478" s="182" t="s">
        <v>309</v>
      </c>
      <c r="E6478" s="182" t="s">
        <v>310</v>
      </c>
      <c r="F6478" s="182" t="s">
        <v>310</v>
      </c>
    </row>
    <row r="6479" spans="1:6" x14ac:dyDescent="0.25">
      <c r="A6479" s="182">
        <v>40006712</v>
      </c>
      <c r="B6479" s="182" t="s">
        <v>6446</v>
      </c>
      <c r="C6479" s="182" t="s">
        <v>224</v>
      </c>
      <c r="D6479" s="182" t="s">
        <v>315</v>
      </c>
      <c r="E6479" s="182" t="s">
        <v>316</v>
      </c>
      <c r="F6479" s="182" t="s">
        <v>316</v>
      </c>
    </row>
    <row r="6480" spans="1:6" x14ac:dyDescent="0.25">
      <c r="A6480" s="182">
        <v>40005849</v>
      </c>
      <c r="B6480" s="182" t="s">
        <v>6447</v>
      </c>
      <c r="C6480" s="182" t="s">
        <v>224</v>
      </c>
      <c r="D6480" s="182" t="s">
        <v>322</v>
      </c>
      <c r="E6480" s="182" t="s">
        <v>323</v>
      </c>
      <c r="F6480" s="182" t="s">
        <v>323</v>
      </c>
    </row>
    <row r="6481" spans="1:6" x14ac:dyDescent="0.25">
      <c r="A6481" s="182">
        <v>40001932</v>
      </c>
      <c r="B6481" s="182" t="s">
        <v>6448</v>
      </c>
      <c r="C6481" s="182" t="s">
        <v>224</v>
      </c>
      <c r="D6481" s="182" t="s">
        <v>303</v>
      </c>
      <c r="E6481" s="182" t="s">
        <v>304</v>
      </c>
      <c r="F6481" s="182" t="s">
        <v>304</v>
      </c>
    </row>
    <row r="6482" spans="1:6" x14ac:dyDescent="0.25">
      <c r="A6482" s="182">
        <v>40000231</v>
      </c>
      <c r="B6482" s="182" t="s">
        <v>6449</v>
      </c>
      <c r="C6482" s="182" t="s">
        <v>224</v>
      </c>
      <c r="D6482" s="182" t="s">
        <v>449</v>
      </c>
      <c r="E6482" s="182" t="s">
        <v>450</v>
      </c>
      <c r="F6482" s="182" t="s">
        <v>450</v>
      </c>
    </row>
    <row r="6483" spans="1:6" x14ac:dyDescent="0.25">
      <c r="A6483" s="182">
        <v>40001697</v>
      </c>
      <c r="B6483" s="182" t="s">
        <v>6450</v>
      </c>
      <c r="C6483" s="182" t="s">
        <v>224</v>
      </c>
      <c r="D6483" s="182" t="s">
        <v>265</v>
      </c>
      <c r="E6483" s="182" t="s">
        <v>266</v>
      </c>
      <c r="F6483" s="182" t="s">
        <v>266</v>
      </c>
    </row>
    <row r="6484" spans="1:6" x14ac:dyDescent="0.25">
      <c r="A6484" s="182">
        <v>40003854</v>
      </c>
      <c r="B6484" s="182" t="s">
        <v>6451</v>
      </c>
      <c r="C6484" s="182" t="s">
        <v>224</v>
      </c>
      <c r="D6484" s="182" t="s">
        <v>333</v>
      </c>
      <c r="E6484" s="182" t="s">
        <v>334</v>
      </c>
      <c r="F6484" s="182" t="s">
        <v>334</v>
      </c>
    </row>
    <row r="6485" spans="1:6" x14ac:dyDescent="0.25">
      <c r="A6485" s="182">
        <v>40005819</v>
      </c>
      <c r="B6485" s="182" t="s">
        <v>6452</v>
      </c>
      <c r="C6485" s="182" t="s">
        <v>224</v>
      </c>
      <c r="D6485" s="182" t="s">
        <v>256</v>
      </c>
      <c r="E6485" s="182" t="s">
        <v>257</v>
      </c>
      <c r="F6485" s="182" t="s">
        <v>257</v>
      </c>
    </row>
    <row r="6486" spans="1:6" x14ac:dyDescent="0.25">
      <c r="A6486" s="182">
        <v>40004367</v>
      </c>
      <c r="B6486" s="182" t="s">
        <v>6453</v>
      </c>
      <c r="C6486" s="182" t="s">
        <v>224</v>
      </c>
      <c r="D6486" s="182" t="s">
        <v>306</v>
      </c>
      <c r="E6486" s="182" t="s">
        <v>307</v>
      </c>
      <c r="F6486" s="182" t="s">
        <v>307</v>
      </c>
    </row>
    <row r="6487" spans="1:6" x14ac:dyDescent="0.25">
      <c r="A6487" s="182">
        <v>40003700</v>
      </c>
      <c r="B6487" s="182" t="s">
        <v>6454</v>
      </c>
      <c r="C6487" s="182" t="s">
        <v>224</v>
      </c>
      <c r="D6487" s="182" t="s">
        <v>306</v>
      </c>
      <c r="E6487" s="182" t="s">
        <v>307</v>
      </c>
      <c r="F6487" s="182" t="s">
        <v>307</v>
      </c>
    </row>
    <row r="6488" spans="1:6" x14ac:dyDescent="0.25">
      <c r="A6488" s="182">
        <v>40001732</v>
      </c>
      <c r="B6488" s="182" t="s">
        <v>6455</v>
      </c>
      <c r="C6488" s="182" t="s">
        <v>224</v>
      </c>
      <c r="D6488" s="182" t="s">
        <v>271</v>
      </c>
      <c r="E6488" s="182" t="s">
        <v>272</v>
      </c>
      <c r="F6488" s="182" t="s">
        <v>272</v>
      </c>
    </row>
    <row r="6489" spans="1:6" x14ac:dyDescent="0.25">
      <c r="A6489" s="182">
        <v>40005075</v>
      </c>
      <c r="B6489" s="182" t="s">
        <v>6456</v>
      </c>
      <c r="C6489" s="182" t="s">
        <v>224</v>
      </c>
      <c r="D6489" s="182" t="s">
        <v>404</v>
      </c>
      <c r="E6489" s="182" t="s">
        <v>405</v>
      </c>
      <c r="F6489" s="182" t="s">
        <v>405</v>
      </c>
    </row>
    <row r="6490" spans="1:6" x14ac:dyDescent="0.25">
      <c r="A6490" s="182">
        <v>40000559</v>
      </c>
      <c r="B6490" s="182" t="s">
        <v>6457</v>
      </c>
      <c r="C6490" s="182" t="s">
        <v>224</v>
      </c>
      <c r="D6490" s="182" t="s">
        <v>363</v>
      </c>
      <c r="E6490" s="182" t="s">
        <v>364</v>
      </c>
      <c r="F6490" s="182" t="s">
        <v>364</v>
      </c>
    </row>
    <row r="6491" spans="1:6" x14ac:dyDescent="0.25">
      <c r="A6491" s="182">
        <v>40009160</v>
      </c>
      <c r="B6491" s="182" t="s">
        <v>6458</v>
      </c>
      <c r="C6491" s="182" t="s">
        <v>224</v>
      </c>
      <c r="D6491" s="182" t="s">
        <v>249</v>
      </c>
      <c r="E6491" s="182" t="s">
        <v>250</v>
      </c>
      <c r="F6491" s="182" t="s">
        <v>250</v>
      </c>
    </row>
    <row r="6492" spans="1:6" x14ac:dyDescent="0.25">
      <c r="A6492" s="182">
        <v>40001906</v>
      </c>
      <c r="B6492" s="182" t="s">
        <v>6459</v>
      </c>
      <c r="C6492" s="182" t="s">
        <v>224</v>
      </c>
      <c r="D6492" s="182" t="s">
        <v>404</v>
      </c>
      <c r="E6492" s="182" t="s">
        <v>405</v>
      </c>
      <c r="F6492" s="182" t="s">
        <v>405</v>
      </c>
    </row>
    <row r="6493" spans="1:6" x14ac:dyDescent="0.25">
      <c r="A6493" s="182">
        <v>40004629</v>
      </c>
      <c r="B6493" s="182" t="s">
        <v>6460</v>
      </c>
      <c r="C6493" s="182" t="s">
        <v>224</v>
      </c>
      <c r="D6493" s="182" t="s">
        <v>228</v>
      </c>
      <c r="E6493" s="182" t="s">
        <v>229</v>
      </c>
      <c r="F6493" s="182" t="s">
        <v>229</v>
      </c>
    </row>
    <row r="6494" spans="1:6" x14ac:dyDescent="0.25">
      <c r="A6494" s="182">
        <v>40424283</v>
      </c>
      <c r="B6494" s="182" t="s">
        <v>6461</v>
      </c>
      <c r="C6494" s="182" t="s">
        <v>231</v>
      </c>
      <c r="D6494" s="182" t="s">
        <v>285</v>
      </c>
      <c r="E6494" s="182" t="s">
        <v>286</v>
      </c>
      <c r="F6494" s="182" t="s">
        <v>286</v>
      </c>
    </row>
    <row r="6495" spans="1:6" x14ac:dyDescent="0.25">
      <c r="A6495" s="182">
        <v>40004399</v>
      </c>
      <c r="B6495" s="182" t="s">
        <v>6462</v>
      </c>
      <c r="C6495" s="182" t="s">
        <v>224</v>
      </c>
      <c r="D6495" s="182" t="s">
        <v>271</v>
      </c>
      <c r="E6495" s="182" t="s">
        <v>272</v>
      </c>
      <c r="F6495" s="182" t="s">
        <v>272</v>
      </c>
    </row>
    <row r="6496" spans="1:6" x14ac:dyDescent="0.25">
      <c r="A6496" s="182">
        <v>40005434</v>
      </c>
      <c r="B6496" s="182" t="s">
        <v>6463</v>
      </c>
      <c r="C6496" s="182" t="s">
        <v>224</v>
      </c>
      <c r="D6496" s="182" t="s">
        <v>306</v>
      </c>
      <c r="E6496" s="182" t="s">
        <v>307</v>
      </c>
      <c r="F6496" s="182" t="s">
        <v>307</v>
      </c>
    </row>
    <row r="6497" spans="1:6" x14ac:dyDescent="0.25">
      <c r="A6497" s="182">
        <v>40007054</v>
      </c>
      <c r="B6497" s="182" t="s">
        <v>6464</v>
      </c>
      <c r="C6497" s="182" t="s">
        <v>224</v>
      </c>
      <c r="D6497" s="182" t="s">
        <v>376</v>
      </c>
      <c r="E6497" s="182" t="s">
        <v>377</v>
      </c>
      <c r="F6497" s="182" t="s">
        <v>377</v>
      </c>
    </row>
    <row r="6498" spans="1:6" x14ac:dyDescent="0.25">
      <c r="A6498" s="182">
        <v>40004554</v>
      </c>
      <c r="B6498" s="182" t="s">
        <v>6465</v>
      </c>
      <c r="C6498" s="182" t="s">
        <v>224</v>
      </c>
      <c r="D6498" s="182" t="s">
        <v>342</v>
      </c>
      <c r="E6498" s="182" t="s">
        <v>343</v>
      </c>
      <c r="F6498" s="182" t="s">
        <v>343</v>
      </c>
    </row>
    <row r="6499" spans="1:6" x14ac:dyDescent="0.25">
      <c r="A6499" s="182">
        <v>40004506</v>
      </c>
      <c r="B6499" s="182" t="s">
        <v>6466</v>
      </c>
      <c r="C6499" s="182" t="s">
        <v>224</v>
      </c>
      <c r="D6499" s="182" t="s">
        <v>228</v>
      </c>
      <c r="E6499" s="182" t="s">
        <v>229</v>
      </c>
      <c r="F6499" s="182" t="s">
        <v>229</v>
      </c>
    </row>
    <row r="6500" spans="1:6" x14ac:dyDescent="0.25">
      <c r="A6500" s="182">
        <v>40003609</v>
      </c>
      <c r="B6500" s="182" t="s">
        <v>6467</v>
      </c>
      <c r="C6500" s="182" t="s">
        <v>224</v>
      </c>
      <c r="D6500" s="182" t="s">
        <v>262</v>
      </c>
      <c r="E6500" s="182" t="s">
        <v>263</v>
      </c>
      <c r="F6500" s="182" t="s">
        <v>263</v>
      </c>
    </row>
    <row r="6501" spans="1:6" x14ac:dyDescent="0.25">
      <c r="A6501" s="182">
        <v>40003375</v>
      </c>
      <c r="B6501" s="182" t="s">
        <v>6468</v>
      </c>
      <c r="C6501" s="182" t="s">
        <v>224</v>
      </c>
      <c r="D6501" s="182" t="s">
        <v>249</v>
      </c>
      <c r="E6501" s="182" t="s">
        <v>250</v>
      </c>
      <c r="F6501" s="182" t="s">
        <v>250</v>
      </c>
    </row>
    <row r="6502" spans="1:6" x14ac:dyDescent="0.25">
      <c r="A6502" s="182">
        <v>40001563</v>
      </c>
      <c r="B6502" s="182" t="s">
        <v>6469</v>
      </c>
      <c r="C6502" s="182" t="s">
        <v>224</v>
      </c>
      <c r="D6502" s="182" t="s">
        <v>265</v>
      </c>
      <c r="E6502" s="182" t="s">
        <v>266</v>
      </c>
      <c r="F6502" s="182" t="s">
        <v>266</v>
      </c>
    </row>
    <row r="6503" spans="1:6" x14ac:dyDescent="0.25">
      <c r="A6503" s="182">
        <v>40001408</v>
      </c>
      <c r="B6503" s="182" t="s">
        <v>6470</v>
      </c>
      <c r="C6503" s="182" t="s">
        <v>224</v>
      </c>
      <c r="D6503" s="182" t="s">
        <v>333</v>
      </c>
      <c r="E6503" s="182" t="s">
        <v>334</v>
      </c>
      <c r="F6503" s="182" t="s">
        <v>334</v>
      </c>
    </row>
    <row r="6504" spans="1:6" x14ac:dyDescent="0.25">
      <c r="A6504" s="182">
        <v>40000741</v>
      </c>
      <c r="B6504" s="182" t="s">
        <v>6471</v>
      </c>
      <c r="C6504" s="182" t="s">
        <v>224</v>
      </c>
      <c r="D6504" s="182" t="s">
        <v>368</v>
      </c>
      <c r="E6504" s="182" t="s">
        <v>369</v>
      </c>
      <c r="F6504" s="182" t="s">
        <v>369</v>
      </c>
    </row>
    <row r="6505" spans="1:6" x14ac:dyDescent="0.25">
      <c r="A6505" s="182">
        <v>40007356</v>
      </c>
      <c r="B6505" s="182" t="s">
        <v>6472</v>
      </c>
      <c r="C6505" s="182" t="s">
        <v>224</v>
      </c>
      <c r="D6505" s="182" t="s">
        <v>228</v>
      </c>
      <c r="E6505" s="182" t="s">
        <v>229</v>
      </c>
      <c r="F6505" s="182" t="s">
        <v>229</v>
      </c>
    </row>
    <row r="6506" spans="1:6" x14ac:dyDescent="0.25">
      <c r="A6506" s="182">
        <v>40006799</v>
      </c>
      <c r="B6506" s="182" t="s">
        <v>6473</v>
      </c>
      <c r="C6506" s="182" t="s">
        <v>224</v>
      </c>
      <c r="D6506" s="182" t="s">
        <v>256</v>
      </c>
      <c r="E6506" s="182" t="s">
        <v>257</v>
      </c>
      <c r="F6506" s="182" t="s">
        <v>257</v>
      </c>
    </row>
    <row r="6507" spans="1:6" x14ac:dyDescent="0.25">
      <c r="A6507" s="182">
        <v>40005692</v>
      </c>
      <c r="B6507" s="182" t="s">
        <v>6474</v>
      </c>
      <c r="C6507" s="182" t="s">
        <v>224</v>
      </c>
      <c r="D6507" s="182" t="s">
        <v>277</v>
      </c>
      <c r="E6507" s="182" t="s">
        <v>278</v>
      </c>
      <c r="F6507" s="182" t="s">
        <v>278</v>
      </c>
    </row>
    <row r="6508" spans="1:6" x14ac:dyDescent="0.25">
      <c r="A6508" s="182">
        <v>40002308</v>
      </c>
      <c r="B6508" s="182" t="s">
        <v>6475</v>
      </c>
      <c r="C6508" s="182" t="s">
        <v>224</v>
      </c>
      <c r="D6508" s="182" t="s">
        <v>376</v>
      </c>
      <c r="E6508" s="182" t="s">
        <v>377</v>
      </c>
      <c r="F6508" s="182" t="s">
        <v>377</v>
      </c>
    </row>
    <row r="6509" spans="1:6" x14ac:dyDescent="0.25">
      <c r="A6509" s="182">
        <v>40002008</v>
      </c>
      <c r="B6509" s="182" t="s">
        <v>6476</v>
      </c>
      <c r="C6509" s="182" t="s">
        <v>224</v>
      </c>
      <c r="D6509" s="182" t="s">
        <v>376</v>
      </c>
      <c r="E6509" s="182" t="s">
        <v>377</v>
      </c>
      <c r="F6509" s="182" t="s">
        <v>377</v>
      </c>
    </row>
    <row r="6510" spans="1:6" x14ac:dyDescent="0.25">
      <c r="A6510" s="182">
        <v>40004561</v>
      </c>
      <c r="B6510" s="182" t="s">
        <v>6477</v>
      </c>
      <c r="C6510" s="182" t="s">
        <v>224</v>
      </c>
      <c r="D6510" s="182" t="s">
        <v>228</v>
      </c>
      <c r="E6510" s="182" t="s">
        <v>229</v>
      </c>
      <c r="F6510" s="182" t="s">
        <v>229</v>
      </c>
    </row>
    <row r="6511" spans="1:6" x14ac:dyDescent="0.25">
      <c r="A6511" s="182">
        <v>40008898</v>
      </c>
      <c r="B6511" s="182" t="s">
        <v>6478</v>
      </c>
      <c r="C6511" s="182" t="s">
        <v>224</v>
      </c>
      <c r="D6511" s="182" t="s">
        <v>262</v>
      </c>
      <c r="E6511" s="182" t="s">
        <v>263</v>
      </c>
      <c r="F6511" s="182" t="s">
        <v>263</v>
      </c>
    </row>
    <row r="6512" spans="1:6" x14ac:dyDescent="0.25">
      <c r="A6512" s="182">
        <v>40000832</v>
      </c>
      <c r="B6512" s="182" t="s">
        <v>6479</v>
      </c>
      <c r="C6512" s="182" t="s">
        <v>224</v>
      </c>
      <c r="D6512" s="182" t="s">
        <v>309</v>
      </c>
      <c r="E6512" s="182" t="s">
        <v>310</v>
      </c>
      <c r="F6512" s="182" t="s">
        <v>310</v>
      </c>
    </row>
    <row r="6513" spans="1:6" x14ac:dyDescent="0.25">
      <c r="A6513" s="182">
        <v>40001279</v>
      </c>
      <c r="B6513" s="182" t="s">
        <v>6480</v>
      </c>
      <c r="C6513" s="182" t="s">
        <v>224</v>
      </c>
      <c r="D6513" s="182" t="s">
        <v>363</v>
      </c>
      <c r="E6513" s="182" t="s">
        <v>364</v>
      </c>
      <c r="F6513" s="182" t="s">
        <v>364</v>
      </c>
    </row>
    <row r="6514" spans="1:6" x14ac:dyDescent="0.25">
      <c r="A6514" s="182">
        <v>40007827</v>
      </c>
      <c r="B6514" s="182" t="s">
        <v>6481</v>
      </c>
      <c r="C6514" s="182" t="s">
        <v>224</v>
      </c>
      <c r="D6514" s="182" t="s">
        <v>333</v>
      </c>
      <c r="E6514" s="182" t="s">
        <v>334</v>
      </c>
      <c r="F6514" s="182" t="s">
        <v>334</v>
      </c>
    </row>
    <row r="6515" spans="1:6" x14ac:dyDescent="0.25">
      <c r="A6515" s="182">
        <v>40002392</v>
      </c>
      <c r="B6515" s="182" t="s">
        <v>6482</v>
      </c>
      <c r="C6515" s="182" t="s">
        <v>224</v>
      </c>
      <c r="D6515" s="182" t="s">
        <v>303</v>
      </c>
      <c r="E6515" s="182" t="s">
        <v>304</v>
      </c>
      <c r="F6515" s="182" t="s">
        <v>304</v>
      </c>
    </row>
    <row r="6516" spans="1:6" x14ac:dyDescent="0.25">
      <c r="A6516" s="182">
        <v>40001363</v>
      </c>
      <c r="B6516" s="182" t="s">
        <v>6483</v>
      </c>
      <c r="C6516" s="182" t="s">
        <v>224</v>
      </c>
      <c r="D6516" s="182" t="s">
        <v>309</v>
      </c>
      <c r="E6516" s="182" t="s">
        <v>310</v>
      </c>
      <c r="F6516" s="182" t="s">
        <v>310</v>
      </c>
    </row>
    <row r="6517" spans="1:6" x14ac:dyDescent="0.25">
      <c r="A6517" s="182">
        <v>40009322</v>
      </c>
      <c r="B6517" s="182" t="s">
        <v>6484</v>
      </c>
      <c r="C6517" s="182" t="s">
        <v>224</v>
      </c>
      <c r="D6517" s="182" t="s">
        <v>309</v>
      </c>
      <c r="E6517" s="182" t="s">
        <v>310</v>
      </c>
      <c r="F6517" s="182" t="s">
        <v>310</v>
      </c>
    </row>
    <row r="6518" spans="1:6" x14ac:dyDescent="0.25">
      <c r="A6518" s="182">
        <v>40007974</v>
      </c>
      <c r="B6518" s="182" t="s">
        <v>6485</v>
      </c>
      <c r="C6518" s="182" t="s">
        <v>224</v>
      </c>
      <c r="D6518" s="182" t="s">
        <v>252</v>
      </c>
      <c r="E6518" s="182" t="s">
        <v>253</v>
      </c>
      <c r="F6518" s="182" t="s">
        <v>253</v>
      </c>
    </row>
    <row r="6519" spans="1:6" x14ac:dyDescent="0.25">
      <c r="A6519" s="182">
        <v>40000415</v>
      </c>
      <c r="B6519" s="182" t="s">
        <v>6486</v>
      </c>
      <c r="C6519" s="182" t="s">
        <v>224</v>
      </c>
      <c r="D6519" s="182" t="s">
        <v>252</v>
      </c>
      <c r="E6519" s="182" t="s">
        <v>253</v>
      </c>
      <c r="F6519" s="182" t="s">
        <v>253</v>
      </c>
    </row>
    <row r="6520" spans="1:6" x14ac:dyDescent="0.25">
      <c r="A6520" s="182">
        <v>40003888</v>
      </c>
      <c r="B6520" s="182" t="s">
        <v>6487</v>
      </c>
      <c r="C6520" s="182" t="s">
        <v>224</v>
      </c>
      <c r="D6520" s="182" t="s">
        <v>333</v>
      </c>
      <c r="E6520" s="182" t="s">
        <v>334</v>
      </c>
      <c r="F6520" s="182" t="s">
        <v>334</v>
      </c>
    </row>
    <row r="6521" spans="1:6" x14ac:dyDescent="0.25">
      <c r="A6521" s="182">
        <v>40006755</v>
      </c>
      <c r="B6521" s="182" t="s">
        <v>6488</v>
      </c>
      <c r="C6521" s="182" t="s">
        <v>224</v>
      </c>
      <c r="D6521" s="182" t="s">
        <v>262</v>
      </c>
      <c r="E6521" s="182" t="s">
        <v>263</v>
      </c>
      <c r="F6521" s="182" t="s">
        <v>263</v>
      </c>
    </row>
    <row r="6522" spans="1:6" x14ac:dyDescent="0.25">
      <c r="A6522" s="182">
        <v>40006914</v>
      </c>
      <c r="B6522" s="182" t="s">
        <v>6489</v>
      </c>
      <c r="C6522" s="182" t="s">
        <v>224</v>
      </c>
      <c r="D6522" s="182" t="s">
        <v>309</v>
      </c>
      <c r="E6522" s="182" t="s">
        <v>310</v>
      </c>
      <c r="F6522" s="182" t="s">
        <v>310</v>
      </c>
    </row>
    <row r="6523" spans="1:6" x14ac:dyDescent="0.25">
      <c r="A6523" s="182">
        <v>40001438</v>
      </c>
      <c r="B6523" s="182" t="s">
        <v>6490</v>
      </c>
      <c r="C6523" s="182" t="s">
        <v>224</v>
      </c>
      <c r="D6523" s="182" t="s">
        <v>363</v>
      </c>
      <c r="E6523" s="182" t="s">
        <v>364</v>
      </c>
      <c r="F6523" s="182" t="s">
        <v>364</v>
      </c>
    </row>
    <row r="6524" spans="1:6" x14ac:dyDescent="0.25">
      <c r="A6524" s="182">
        <v>40002319</v>
      </c>
      <c r="B6524" s="182" t="s">
        <v>6491</v>
      </c>
      <c r="C6524" s="182" t="s">
        <v>224</v>
      </c>
      <c r="D6524" s="182" t="s">
        <v>376</v>
      </c>
      <c r="E6524" s="182" t="s">
        <v>377</v>
      </c>
      <c r="F6524" s="182" t="s">
        <v>377</v>
      </c>
    </row>
    <row r="6525" spans="1:6" x14ac:dyDescent="0.25">
      <c r="A6525" s="182">
        <v>40001585</v>
      </c>
      <c r="B6525" s="182" t="s">
        <v>6492</v>
      </c>
      <c r="C6525" s="182" t="s">
        <v>224</v>
      </c>
      <c r="D6525" s="182" t="s">
        <v>277</v>
      </c>
      <c r="E6525" s="182" t="s">
        <v>278</v>
      </c>
      <c r="F6525" s="182" t="s">
        <v>278</v>
      </c>
    </row>
    <row r="6526" spans="1:6" x14ac:dyDescent="0.25">
      <c r="A6526" s="182">
        <v>40006718</v>
      </c>
      <c r="B6526" s="182" t="s">
        <v>6493</v>
      </c>
      <c r="C6526" s="182" t="s">
        <v>224</v>
      </c>
      <c r="D6526" s="182" t="s">
        <v>291</v>
      </c>
      <c r="E6526" s="182" t="s">
        <v>292</v>
      </c>
      <c r="F6526" s="182" t="s">
        <v>292</v>
      </c>
    </row>
    <row r="6527" spans="1:6" x14ac:dyDescent="0.25">
      <c r="A6527" s="182">
        <v>40007685</v>
      </c>
      <c r="B6527" s="182" t="s">
        <v>6494</v>
      </c>
      <c r="C6527" s="182" t="s">
        <v>224</v>
      </c>
      <c r="D6527" s="182" t="s">
        <v>291</v>
      </c>
      <c r="E6527" s="182" t="s">
        <v>292</v>
      </c>
      <c r="F6527" s="182" t="s">
        <v>292</v>
      </c>
    </row>
    <row r="6528" spans="1:6" x14ac:dyDescent="0.25">
      <c r="A6528" s="182">
        <v>40003000</v>
      </c>
      <c r="B6528" s="182" t="s">
        <v>6495</v>
      </c>
      <c r="C6528" s="182" t="s">
        <v>224</v>
      </c>
      <c r="D6528" s="182" t="s">
        <v>303</v>
      </c>
      <c r="E6528" s="182" t="s">
        <v>304</v>
      </c>
      <c r="F6528" s="182" t="s">
        <v>304</v>
      </c>
    </row>
    <row r="6529" spans="1:6" x14ac:dyDescent="0.25">
      <c r="A6529" s="182">
        <v>40001319</v>
      </c>
      <c r="B6529" s="182" t="s">
        <v>6496</v>
      </c>
      <c r="C6529" s="182" t="s">
        <v>224</v>
      </c>
      <c r="D6529" s="182" t="s">
        <v>265</v>
      </c>
      <c r="E6529" s="182" t="s">
        <v>266</v>
      </c>
      <c r="F6529" s="182" t="s">
        <v>266</v>
      </c>
    </row>
    <row r="6530" spans="1:6" x14ac:dyDescent="0.25">
      <c r="A6530" s="182">
        <v>40002009</v>
      </c>
      <c r="B6530" s="182" t="s">
        <v>6497</v>
      </c>
      <c r="C6530" s="182" t="s">
        <v>224</v>
      </c>
      <c r="D6530" s="182" t="s">
        <v>376</v>
      </c>
      <c r="E6530" s="182" t="s">
        <v>377</v>
      </c>
      <c r="F6530" s="182" t="s">
        <v>377</v>
      </c>
    </row>
    <row r="6531" spans="1:6" x14ac:dyDescent="0.25">
      <c r="A6531" s="182">
        <v>40003493</v>
      </c>
      <c r="B6531" s="182" t="s">
        <v>6498</v>
      </c>
      <c r="C6531" s="182" t="s">
        <v>224</v>
      </c>
      <c r="D6531" s="182" t="s">
        <v>271</v>
      </c>
      <c r="E6531" s="182" t="s">
        <v>272</v>
      </c>
      <c r="F6531" s="182" t="s">
        <v>272</v>
      </c>
    </row>
    <row r="6532" spans="1:6" x14ac:dyDescent="0.25">
      <c r="A6532" s="182">
        <v>40007612</v>
      </c>
      <c r="B6532" s="182" t="s">
        <v>6499</v>
      </c>
      <c r="C6532" s="182" t="s">
        <v>224</v>
      </c>
      <c r="D6532" s="182" t="s">
        <v>303</v>
      </c>
      <c r="E6532" s="182" t="s">
        <v>304</v>
      </c>
      <c r="F6532" s="182" t="s">
        <v>304</v>
      </c>
    </row>
    <row r="6533" spans="1:6" x14ac:dyDescent="0.25">
      <c r="A6533" s="182">
        <v>40007484</v>
      </c>
      <c r="B6533" s="182" t="s">
        <v>6500</v>
      </c>
      <c r="C6533" s="182" t="s">
        <v>224</v>
      </c>
      <c r="D6533" s="182" t="s">
        <v>256</v>
      </c>
      <c r="E6533" s="182" t="s">
        <v>257</v>
      </c>
      <c r="F6533" s="182" t="s">
        <v>257</v>
      </c>
    </row>
    <row r="6534" spans="1:6" x14ac:dyDescent="0.25">
      <c r="A6534" s="182">
        <v>40003338</v>
      </c>
      <c r="B6534" s="182" t="s">
        <v>6501</v>
      </c>
      <c r="C6534" s="182" t="s">
        <v>224</v>
      </c>
      <c r="D6534" s="182" t="s">
        <v>306</v>
      </c>
      <c r="E6534" s="182" t="s">
        <v>307</v>
      </c>
      <c r="F6534" s="182" t="s">
        <v>307</v>
      </c>
    </row>
    <row r="6535" spans="1:6" x14ac:dyDescent="0.25">
      <c r="A6535" s="182">
        <v>40005479</v>
      </c>
      <c r="B6535" s="182" t="s">
        <v>6502</v>
      </c>
      <c r="C6535" s="182" t="s">
        <v>224</v>
      </c>
      <c r="D6535" s="182" t="s">
        <v>249</v>
      </c>
      <c r="E6535" s="182" t="s">
        <v>250</v>
      </c>
      <c r="F6535" s="182" t="s">
        <v>250</v>
      </c>
    </row>
    <row r="6536" spans="1:6" x14ac:dyDescent="0.25">
      <c r="A6536" s="182">
        <v>40002453</v>
      </c>
      <c r="B6536" s="182" t="s">
        <v>6503</v>
      </c>
      <c r="C6536" s="182" t="s">
        <v>224</v>
      </c>
      <c r="D6536" s="182" t="s">
        <v>303</v>
      </c>
      <c r="E6536" s="182" t="s">
        <v>304</v>
      </c>
      <c r="F6536" s="182" t="s">
        <v>304</v>
      </c>
    </row>
    <row r="6537" spans="1:6" x14ac:dyDescent="0.25">
      <c r="A6537" s="182">
        <v>40008122</v>
      </c>
      <c r="B6537" s="182" t="s">
        <v>6504</v>
      </c>
      <c r="C6537" s="182" t="s">
        <v>224</v>
      </c>
      <c r="D6537" s="182" t="s">
        <v>303</v>
      </c>
      <c r="E6537" s="182" t="s">
        <v>304</v>
      </c>
      <c r="F6537" s="182" t="s">
        <v>304</v>
      </c>
    </row>
    <row r="6538" spans="1:6" x14ac:dyDescent="0.25">
      <c r="A6538" s="182">
        <v>40002124</v>
      </c>
      <c r="B6538" s="182" t="s">
        <v>6505</v>
      </c>
      <c r="C6538" s="182" t="s">
        <v>224</v>
      </c>
      <c r="D6538" s="182" t="s">
        <v>279</v>
      </c>
      <c r="E6538" s="182" t="s">
        <v>280</v>
      </c>
      <c r="F6538" s="182" t="s">
        <v>280</v>
      </c>
    </row>
    <row r="6539" spans="1:6" x14ac:dyDescent="0.25">
      <c r="A6539" s="182">
        <v>40007836</v>
      </c>
      <c r="B6539" s="182" t="s">
        <v>6506</v>
      </c>
      <c r="C6539" s="182" t="s">
        <v>224</v>
      </c>
      <c r="D6539" s="182" t="s">
        <v>376</v>
      </c>
      <c r="E6539" s="182" t="s">
        <v>377</v>
      </c>
      <c r="F6539" s="182" t="s">
        <v>377</v>
      </c>
    </row>
    <row r="6540" spans="1:6" x14ac:dyDescent="0.25">
      <c r="A6540" s="182">
        <v>40006884</v>
      </c>
      <c r="B6540" s="182" t="s">
        <v>6507</v>
      </c>
      <c r="C6540" s="182" t="s">
        <v>224</v>
      </c>
      <c r="D6540" s="182" t="s">
        <v>271</v>
      </c>
      <c r="E6540" s="182" t="s">
        <v>272</v>
      </c>
      <c r="F6540" s="182" t="s">
        <v>272</v>
      </c>
    </row>
    <row r="6541" spans="1:6" x14ac:dyDescent="0.25">
      <c r="A6541" s="182">
        <v>40005522</v>
      </c>
      <c r="B6541" s="182" t="s">
        <v>6508</v>
      </c>
      <c r="C6541" s="182" t="s">
        <v>224</v>
      </c>
      <c r="D6541" s="182" t="s">
        <v>333</v>
      </c>
      <c r="E6541" s="182" t="s">
        <v>334</v>
      </c>
      <c r="F6541" s="182" t="s">
        <v>334</v>
      </c>
    </row>
    <row r="6542" spans="1:6" x14ac:dyDescent="0.25">
      <c r="A6542" s="182">
        <v>40002603</v>
      </c>
      <c r="B6542" s="182" t="s">
        <v>6509</v>
      </c>
      <c r="C6542" s="182" t="s">
        <v>224</v>
      </c>
      <c r="D6542" s="182" t="s">
        <v>306</v>
      </c>
      <c r="E6542" s="182" t="s">
        <v>307</v>
      </c>
      <c r="F6542" s="182" t="s">
        <v>307</v>
      </c>
    </row>
    <row r="6543" spans="1:6" x14ac:dyDescent="0.25">
      <c r="A6543" s="182">
        <v>40005243</v>
      </c>
      <c r="B6543" s="182" t="s">
        <v>6510</v>
      </c>
      <c r="C6543" s="182" t="s">
        <v>224</v>
      </c>
      <c r="D6543" s="182" t="s">
        <v>291</v>
      </c>
      <c r="E6543" s="182" t="s">
        <v>292</v>
      </c>
      <c r="F6543" s="182" t="s">
        <v>292</v>
      </c>
    </row>
    <row r="6544" spans="1:6" x14ac:dyDescent="0.25">
      <c r="A6544" s="182">
        <v>40006747</v>
      </c>
      <c r="B6544" s="182" t="s">
        <v>6511</v>
      </c>
      <c r="C6544" s="182" t="s">
        <v>224</v>
      </c>
      <c r="D6544" s="182" t="s">
        <v>268</v>
      </c>
      <c r="E6544" s="182" t="s">
        <v>269</v>
      </c>
      <c r="F6544" s="182" t="s">
        <v>269</v>
      </c>
    </row>
    <row r="6545" spans="1:6" x14ac:dyDescent="0.25">
      <c r="A6545" s="182">
        <v>40001430</v>
      </c>
      <c r="B6545" s="182" t="s">
        <v>6512</v>
      </c>
      <c r="C6545" s="182" t="s">
        <v>224</v>
      </c>
      <c r="D6545" s="182" t="s">
        <v>277</v>
      </c>
      <c r="E6545" s="182" t="s">
        <v>278</v>
      </c>
      <c r="F6545" s="182" t="s">
        <v>278</v>
      </c>
    </row>
    <row r="6546" spans="1:6" x14ac:dyDescent="0.25">
      <c r="A6546" s="182">
        <v>40009004</v>
      </c>
      <c r="B6546" s="182" t="s">
        <v>6513</v>
      </c>
      <c r="C6546" s="182" t="s">
        <v>224</v>
      </c>
      <c r="D6546" s="182" t="s">
        <v>303</v>
      </c>
      <c r="E6546" s="182" t="s">
        <v>304</v>
      </c>
      <c r="F6546" s="182" t="s">
        <v>304</v>
      </c>
    </row>
    <row r="6547" spans="1:6" x14ac:dyDescent="0.25">
      <c r="A6547" s="182">
        <v>40005430</v>
      </c>
      <c r="B6547" s="182" t="s">
        <v>6514</v>
      </c>
      <c r="C6547" s="182" t="s">
        <v>224</v>
      </c>
      <c r="D6547" s="182" t="s">
        <v>376</v>
      </c>
      <c r="E6547" s="182" t="s">
        <v>377</v>
      </c>
      <c r="F6547" s="182" t="s">
        <v>377</v>
      </c>
    </row>
    <row r="6548" spans="1:6" x14ac:dyDescent="0.25">
      <c r="A6548" s="182">
        <v>40002729</v>
      </c>
      <c r="B6548" s="182" t="s">
        <v>6515</v>
      </c>
      <c r="C6548" s="182" t="s">
        <v>224</v>
      </c>
      <c r="D6548" s="182" t="s">
        <v>291</v>
      </c>
      <c r="E6548" s="182" t="s">
        <v>292</v>
      </c>
      <c r="F6548" s="182" t="s">
        <v>292</v>
      </c>
    </row>
    <row r="6549" spans="1:6" x14ac:dyDescent="0.25">
      <c r="A6549" s="182">
        <v>40002890</v>
      </c>
      <c r="B6549" s="182" t="s">
        <v>6516</v>
      </c>
      <c r="C6549" s="182" t="s">
        <v>224</v>
      </c>
      <c r="D6549" s="182" t="s">
        <v>262</v>
      </c>
      <c r="E6549" s="182" t="s">
        <v>263</v>
      </c>
      <c r="F6549" s="182" t="s">
        <v>263</v>
      </c>
    </row>
    <row r="6550" spans="1:6" x14ac:dyDescent="0.25">
      <c r="A6550" s="182">
        <v>40002630</v>
      </c>
      <c r="B6550" s="182" t="s">
        <v>6517</v>
      </c>
      <c r="C6550" s="182" t="s">
        <v>224</v>
      </c>
      <c r="D6550" s="182" t="s">
        <v>268</v>
      </c>
      <c r="E6550" s="182" t="s">
        <v>269</v>
      </c>
      <c r="F6550" s="182" t="s">
        <v>269</v>
      </c>
    </row>
    <row r="6551" spans="1:6" x14ac:dyDescent="0.25">
      <c r="A6551" s="182">
        <v>40003116</v>
      </c>
      <c r="B6551" s="182" t="s">
        <v>6518</v>
      </c>
      <c r="C6551" s="182" t="s">
        <v>224</v>
      </c>
      <c r="D6551" s="182" t="s">
        <v>265</v>
      </c>
      <c r="E6551" s="182" t="s">
        <v>266</v>
      </c>
      <c r="F6551" s="182" t="s">
        <v>266</v>
      </c>
    </row>
    <row r="6552" spans="1:6" x14ac:dyDescent="0.25">
      <c r="A6552" s="182">
        <v>40006619</v>
      </c>
      <c r="B6552" s="182" t="s">
        <v>6519</v>
      </c>
      <c r="C6552" s="182" t="s">
        <v>224</v>
      </c>
      <c r="D6552" s="182" t="s">
        <v>303</v>
      </c>
      <c r="E6552" s="182" t="s">
        <v>304</v>
      </c>
      <c r="F6552" s="182" t="s">
        <v>304</v>
      </c>
    </row>
    <row r="6553" spans="1:6" x14ac:dyDescent="0.25">
      <c r="A6553" s="182">
        <v>40001054</v>
      </c>
      <c r="B6553" s="182" t="s">
        <v>6520</v>
      </c>
      <c r="C6553" s="182" t="s">
        <v>224</v>
      </c>
      <c r="D6553" s="182" t="s">
        <v>333</v>
      </c>
      <c r="E6553" s="182" t="s">
        <v>334</v>
      </c>
      <c r="F6553" s="182" t="s">
        <v>334</v>
      </c>
    </row>
    <row r="6554" spans="1:6" x14ac:dyDescent="0.25">
      <c r="A6554" s="182">
        <v>40005622</v>
      </c>
      <c r="B6554" s="182" t="s">
        <v>6521</v>
      </c>
      <c r="C6554" s="182" t="s">
        <v>224</v>
      </c>
      <c r="D6554" s="182" t="s">
        <v>376</v>
      </c>
      <c r="E6554" s="182" t="s">
        <v>377</v>
      </c>
      <c r="F6554" s="182" t="s">
        <v>377</v>
      </c>
    </row>
    <row r="6555" spans="1:6" x14ac:dyDescent="0.25">
      <c r="A6555" s="182">
        <v>40003339</v>
      </c>
      <c r="B6555" s="182" t="s">
        <v>6522</v>
      </c>
      <c r="C6555" s="182" t="s">
        <v>224</v>
      </c>
      <c r="D6555" s="182" t="s">
        <v>265</v>
      </c>
      <c r="E6555" s="182" t="s">
        <v>266</v>
      </c>
      <c r="F6555" s="182" t="s">
        <v>266</v>
      </c>
    </row>
    <row r="6556" spans="1:6" x14ac:dyDescent="0.25">
      <c r="A6556" s="182">
        <v>40003251</v>
      </c>
      <c r="B6556" s="182" t="s">
        <v>6523</v>
      </c>
      <c r="C6556" s="182" t="s">
        <v>224</v>
      </c>
      <c r="D6556" s="182" t="s">
        <v>249</v>
      </c>
      <c r="E6556" s="182" t="s">
        <v>250</v>
      </c>
      <c r="F6556" s="182" t="s">
        <v>250</v>
      </c>
    </row>
    <row r="6557" spans="1:6" x14ac:dyDescent="0.25">
      <c r="A6557" s="182">
        <v>40007166</v>
      </c>
      <c r="B6557" s="182" t="s">
        <v>6524</v>
      </c>
      <c r="C6557" s="182" t="s">
        <v>224</v>
      </c>
      <c r="D6557" s="182" t="s">
        <v>306</v>
      </c>
      <c r="E6557" s="182" t="s">
        <v>307</v>
      </c>
      <c r="F6557" s="182" t="s">
        <v>307</v>
      </c>
    </row>
    <row r="6558" spans="1:6" x14ac:dyDescent="0.25">
      <c r="A6558" s="182">
        <v>40006881</v>
      </c>
      <c r="B6558" s="182" t="s">
        <v>6525</v>
      </c>
      <c r="C6558" s="182" t="s">
        <v>224</v>
      </c>
      <c r="D6558" s="182" t="s">
        <v>404</v>
      </c>
      <c r="E6558" s="182" t="s">
        <v>405</v>
      </c>
      <c r="F6558" s="182" t="s">
        <v>405</v>
      </c>
    </row>
    <row r="6559" spans="1:6" x14ac:dyDescent="0.25">
      <c r="A6559" s="182">
        <v>40003718</v>
      </c>
      <c r="B6559" s="182" t="s">
        <v>6526</v>
      </c>
      <c r="C6559" s="182" t="s">
        <v>224</v>
      </c>
      <c r="D6559" s="182" t="s">
        <v>291</v>
      </c>
      <c r="E6559" s="182" t="s">
        <v>292</v>
      </c>
      <c r="F6559" s="182" t="s">
        <v>292</v>
      </c>
    </row>
    <row r="6560" spans="1:6" x14ac:dyDescent="0.25">
      <c r="A6560" s="182">
        <v>40002241</v>
      </c>
      <c r="B6560" s="182" t="s">
        <v>6526</v>
      </c>
      <c r="C6560" s="182" t="s">
        <v>224</v>
      </c>
      <c r="D6560" s="182" t="s">
        <v>291</v>
      </c>
      <c r="E6560" s="182" t="s">
        <v>292</v>
      </c>
      <c r="F6560" s="182" t="s">
        <v>292</v>
      </c>
    </row>
    <row r="6561" spans="1:6" x14ac:dyDescent="0.25">
      <c r="A6561" s="182">
        <v>40000588</v>
      </c>
      <c r="B6561" s="182" t="s">
        <v>6527</v>
      </c>
      <c r="C6561" s="182" t="s">
        <v>224</v>
      </c>
      <c r="D6561" s="182" t="s">
        <v>225</v>
      </c>
      <c r="E6561" s="182" t="s">
        <v>226</v>
      </c>
      <c r="F6561" s="182" t="s">
        <v>226</v>
      </c>
    </row>
    <row r="6562" spans="1:6" x14ac:dyDescent="0.25">
      <c r="A6562" s="182">
        <v>40002724</v>
      </c>
      <c r="B6562" s="182" t="s">
        <v>6528</v>
      </c>
      <c r="C6562" s="182" t="s">
        <v>224</v>
      </c>
      <c r="D6562" s="182" t="s">
        <v>271</v>
      </c>
      <c r="E6562" s="182" t="s">
        <v>272</v>
      </c>
      <c r="F6562" s="182" t="s">
        <v>272</v>
      </c>
    </row>
    <row r="6563" spans="1:6" x14ac:dyDescent="0.25">
      <c r="A6563" s="182">
        <v>40006857</v>
      </c>
      <c r="B6563" s="182" t="s">
        <v>6529</v>
      </c>
      <c r="C6563" s="182" t="s">
        <v>224</v>
      </c>
      <c r="D6563" s="182" t="s">
        <v>303</v>
      </c>
      <c r="E6563" s="182" t="s">
        <v>304</v>
      </c>
      <c r="F6563" s="182" t="s">
        <v>304</v>
      </c>
    </row>
    <row r="6564" spans="1:6" x14ac:dyDescent="0.25">
      <c r="A6564" s="182">
        <v>40002837</v>
      </c>
      <c r="B6564" s="182" t="s">
        <v>6530</v>
      </c>
      <c r="C6564" s="182" t="s">
        <v>224</v>
      </c>
      <c r="D6564" s="182" t="s">
        <v>322</v>
      </c>
      <c r="E6564" s="182" t="s">
        <v>323</v>
      </c>
      <c r="F6564" s="182" t="s">
        <v>323</v>
      </c>
    </row>
    <row r="6565" spans="1:6" x14ac:dyDescent="0.25">
      <c r="A6565" s="182">
        <v>40002631</v>
      </c>
      <c r="B6565" s="182" t="s">
        <v>6531</v>
      </c>
      <c r="C6565" s="182" t="s">
        <v>224</v>
      </c>
      <c r="D6565" s="182" t="s">
        <v>265</v>
      </c>
      <c r="E6565" s="182" t="s">
        <v>266</v>
      </c>
      <c r="F6565" s="182" t="s">
        <v>266</v>
      </c>
    </row>
    <row r="6566" spans="1:6" x14ac:dyDescent="0.25">
      <c r="A6566" s="182">
        <v>40004401</v>
      </c>
      <c r="B6566" s="182" t="s">
        <v>6532</v>
      </c>
      <c r="C6566" s="182" t="s">
        <v>224</v>
      </c>
      <c r="D6566" s="182" t="s">
        <v>306</v>
      </c>
      <c r="E6566" s="182" t="s">
        <v>307</v>
      </c>
      <c r="F6566" s="182" t="s">
        <v>307</v>
      </c>
    </row>
    <row r="6567" spans="1:6" x14ac:dyDescent="0.25">
      <c r="A6567" s="182">
        <v>40002556</v>
      </c>
      <c r="B6567" s="182" t="s">
        <v>6533</v>
      </c>
      <c r="C6567" s="182" t="s">
        <v>224</v>
      </c>
      <c r="D6567" s="182" t="s">
        <v>291</v>
      </c>
      <c r="E6567" s="182" t="s">
        <v>292</v>
      </c>
      <c r="F6567" s="182" t="s">
        <v>292</v>
      </c>
    </row>
    <row r="6568" spans="1:6" x14ac:dyDescent="0.25">
      <c r="A6568" s="182">
        <v>40002546</v>
      </c>
      <c r="B6568" s="182" t="s">
        <v>6534</v>
      </c>
      <c r="C6568" s="182" t="s">
        <v>224</v>
      </c>
      <c r="D6568" s="182" t="s">
        <v>306</v>
      </c>
      <c r="E6568" s="182" t="s">
        <v>307</v>
      </c>
      <c r="F6568" s="182" t="s">
        <v>307</v>
      </c>
    </row>
    <row r="6569" spans="1:6" x14ac:dyDescent="0.25">
      <c r="A6569" s="182">
        <v>40009051</v>
      </c>
      <c r="B6569" s="182" t="s">
        <v>6535</v>
      </c>
      <c r="C6569" s="182" t="s">
        <v>224</v>
      </c>
      <c r="D6569" s="182" t="s">
        <v>228</v>
      </c>
      <c r="E6569" s="182" t="s">
        <v>229</v>
      </c>
      <c r="F6569" s="182" t="s">
        <v>229</v>
      </c>
    </row>
    <row r="6570" spans="1:6" x14ac:dyDescent="0.25">
      <c r="A6570" s="182">
        <v>40001371</v>
      </c>
      <c r="B6570" s="182" t="s">
        <v>6536</v>
      </c>
      <c r="C6570" s="182" t="s">
        <v>224</v>
      </c>
      <c r="D6570" s="182" t="s">
        <v>392</v>
      </c>
      <c r="E6570" s="182" t="s">
        <v>393</v>
      </c>
      <c r="F6570" s="182" t="s">
        <v>393</v>
      </c>
    </row>
    <row r="6571" spans="1:6" x14ac:dyDescent="0.25">
      <c r="A6571" s="182">
        <v>40001294</v>
      </c>
      <c r="B6571" s="182" t="s">
        <v>6537</v>
      </c>
      <c r="C6571" s="182" t="s">
        <v>224</v>
      </c>
      <c r="D6571" s="182" t="s">
        <v>404</v>
      </c>
      <c r="E6571" s="182" t="s">
        <v>405</v>
      </c>
      <c r="F6571" s="182" t="s">
        <v>405</v>
      </c>
    </row>
    <row r="6572" spans="1:6" x14ac:dyDescent="0.25">
      <c r="A6572" s="182">
        <v>40009379</v>
      </c>
      <c r="B6572" s="182" t="s">
        <v>6538</v>
      </c>
      <c r="C6572" s="182" t="s">
        <v>224</v>
      </c>
      <c r="D6572" s="182" t="s">
        <v>306</v>
      </c>
      <c r="E6572" s="182" t="s">
        <v>307</v>
      </c>
      <c r="F6572" s="182" t="s">
        <v>307</v>
      </c>
    </row>
    <row r="6573" spans="1:6" x14ac:dyDescent="0.25">
      <c r="A6573" s="182">
        <v>40009433</v>
      </c>
      <c r="B6573" s="182" t="s">
        <v>6539</v>
      </c>
      <c r="C6573" s="182" t="s">
        <v>224</v>
      </c>
      <c r="D6573" s="182" t="s">
        <v>249</v>
      </c>
      <c r="E6573" s="182" t="s">
        <v>250</v>
      </c>
      <c r="F6573" s="182" t="s">
        <v>250</v>
      </c>
    </row>
    <row r="6574" spans="1:6" x14ac:dyDescent="0.25">
      <c r="A6574" s="182">
        <v>40001157</v>
      </c>
      <c r="B6574" s="182" t="s">
        <v>6540</v>
      </c>
      <c r="C6574" s="182" t="s">
        <v>224</v>
      </c>
      <c r="D6574" s="182" t="s">
        <v>303</v>
      </c>
      <c r="E6574" s="182" t="s">
        <v>304</v>
      </c>
      <c r="F6574" s="182" t="s">
        <v>304</v>
      </c>
    </row>
    <row r="6575" spans="1:6" x14ac:dyDescent="0.25">
      <c r="A6575" s="182">
        <v>40008472</v>
      </c>
      <c r="B6575" s="182" t="s">
        <v>6541</v>
      </c>
      <c r="C6575" s="182" t="s">
        <v>224</v>
      </c>
      <c r="D6575" s="182" t="s">
        <v>262</v>
      </c>
      <c r="E6575" s="182" t="s">
        <v>263</v>
      </c>
      <c r="F6575" s="182" t="s">
        <v>263</v>
      </c>
    </row>
    <row r="6576" spans="1:6" x14ac:dyDescent="0.25">
      <c r="A6576" s="182">
        <v>40008465</v>
      </c>
      <c r="B6576" s="182" t="s">
        <v>6541</v>
      </c>
      <c r="C6576" s="182" t="s">
        <v>224</v>
      </c>
      <c r="D6576" s="182" t="s">
        <v>262</v>
      </c>
      <c r="E6576" s="182" t="s">
        <v>263</v>
      </c>
      <c r="F6576" s="182" t="s">
        <v>263</v>
      </c>
    </row>
    <row r="6577" spans="1:6" x14ac:dyDescent="0.25">
      <c r="A6577" s="182">
        <v>40006685</v>
      </c>
      <c r="B6577" s="182" t="s">
        <v>6542</v>
      </c>
      <c r="C6577" s="182" t="s">
        <v>224</v>
      </c>
      <c r="D6577" s="182" t="s">
        <v>279</v>
      </c>
      <c r="E6577" s="182" t="s">
        <v>280</v>
      </c>
      <c r="F6577" s="182" t="s">
        <v>280</v>
      </c>
    </row>
    <row r="6578" spans="1:6" x14ac:dyDescent="0.25">
      <c r="A6578" s="182">
        <v>40001199</v>
      </c>
      <c r="B6578" s="182" t="s">
        <v>6543</v>
      </c>
      <c r="C6578" s="182" t="s">
        <v>224</v>
      </c>
      <c r="D6578" s="182" t="s">
        <v>265</v>
      </c>
      <c r="E6578" s="182" t="s">
        <v>266</v>
      </c>
      <c r="F6578" s="182" t="s">
        <v>266</v>
      </c>
    </row>
    <row r="6579" spans="1:6" x14ac:dyDescent="0.25">
      <c r="A6579" s="182">
        <v>40006487</v>
      </c>
      <c r="B6579" s="182" t="s">
        <v>6544</v>
      </c>
      <c r="C6579" s="182" t="s">
        <v>224</v>
      </c>
      <c r="D6579" s="182" t="s">
        <v>309</v>
      </c>
      <c r="E6579" s="182" t="s">
        <v>310</v>
      </c>
      <c r="F6579" s="182" t="s">
        <v>310</v>
      </c>
    </row>
    <row r="6580" spans="1:6" x14ac:dyDescent="0.25">
      <c r="A6580" s="182">
        <v>40001606</v>
      </c>
      <c r="B6580" s="182" t="s">
        <v>6545</v>
      </c>
      <c r="C6580" s="182" t="s">
        <v>224</v>
      </c>
      <c r="D6580" s="182" t="s">
        <v>268</v>
      </c>
      <c r="E6580" s="182" t="s">
        <v>269</v>
      </c>
      <c r="F6580" s="182" t="s">
        <v>269</v>
      </c>
    </row>
    <row r="6581" spans="1:6" x14ac:dyDescent="0.25">
      <c r="A6581" s="182">
        <v>40006762</v>
      </c>
      <c r="B6581" s="182" t="s">
        <v>6546</v>
      </c>
      <c r="C6581" s="182" t="s">
        <v>224</v>
      </c>
      <c r="D6581" s="182" t="s">
        <v>271</v>
      </c>
      <c r="E6581" s="182" t="s">
        <v>272</v>
      </c>
      <c r="F6581" s="182" t="s">
        <v>272</v>
      </c>
    </row>
    <row r="6582" spans="1:6" x14ac:dyDescent="0.25">
      <c r="A6582" s="182">
        <v>40002499</v>
      </c>
      <c r="B6582" s="182" t="s">
        <v>6547</v>
      </c>
      <c r="C6582" s="182" t="s">
        <v>224</v>
      </c>
      <c r="D6582" s="182" t="s">
        <v>404</v>
      </c>
      <c r="E6582" s="182" t="s">
        <v>405</v>
      </c>
      <c r="F6582" s="182" t="s">
        <v>405</v>
      </c>
    </row>
    <row r="6583" spans="1:6" x14ac:dyDescent="0.25">
      <c r="A6583" s="182">
        <v>40004542</v>
      </c>
      <c r="B6583" s="182" t="s">
        <v>6548</v>
      </c>
      <c r="C6583" s="182" t="s">
        <v>224</v>
      </c>
      <c r="D6583" s="182" t="s">
        <v>291</v>
      </c>
      <c r="E6583" s="182" t="s">
        <v>292</v>
      </c>
      <c r="F6583" s="182" t="s">
        <v>292</v>
      </c>
    </row>
    <row r="6584" spans="1:6" x14ac:dyDescent="0.25">
      <c r="A6584" s="182">
        <v>40008500</v>
      </c>
      <c r="B6584" s="182" t="s">
        <v>6549</v>
      </c>
      <c r="C6584" s="182" t="s">
        <v>224</v>
      </c>
      <c r="D6584" s="182" t="s">
        <v>291</v>
      </c>
      <c r="E6584" s="182" t="s">
        <v>292</v>
      </c>
      <c r="F6584" s="182" t="s">
        <v>292</v>
      </c>
    </row>
    <row r="6585" spans="1:6" x14ac:dyDescent="0.25">
      <c r="A6585" s="182">
        <v>40003595</v>
      </c>
      <c r="B6585" s="182" t="s">
        <v>6550</v>
      </c>
      <c r="C6585" s="182" t="s">
        <v>224</v>
      </c>
      <c r="D6585" s="182" t="s">
        <v>309</v>
      </c>
      <c r="E6585" s="182" t="s">
        <v>310</v>
      </c>
      <c r="F6585" s="182" t="s">
        <v>310</v>
      </c>
    </row>
    <row r="6586" spans="1:6" x14ac:dyDescent="0.25">
      <c r="A6586" s="182">
        <v>40003706</v>
      </c>
      <c r="B6586" s="182" t="s">
        <v>6551</v>
      </c>
      <c r="C6586" s="182" t="s">
        <v>224</v>
      </c>
      <c r="D6586" s="182" t="s">
        <v>368</v>
      </c>
      <c r="E6586" s="182" t="s">
        <v>369</v>
      </c>
      <c r="F6586" s="182" t="s">
        <v>369</v>
      </c>
    </row>
    <row r="6587" spans="1:6" x14ac:dyDescent="0.25">
      <c r="A6587" s="182">
        <v>40008152</v>
      </c>
      <c r="B6587" s="182" t="s">
        <v>6552</v>
      </c>
      <c r="C6587" s="182" t="s">
        <v>224</v>
      </c>
      <c r="D6587" s="182" t="s">
        <v>271</v>
      </c>
      <c r="E6587" s="182" t="s">
        <v>272</v>
      </c>
      <c r="F6587" s="182" t="s">
        <v>272</v>
      </c>
    </row>
    <row r="6588" spans="1:6" x14ac:dyDescent="0.25">
      <c r="A6588" s="182">
        <v>40005542</v>
      </c>
      <c r="B6588" s="182" t="s">
        <v>6553</v>
      </c>
      <c r="C6588" s="182" t="s">
        <v>224</v>
      </c>
      <c r="D6588" s="182" t="s">
        <v>252</v>
      </c>
      <c r="E6588" s="182" t="s">
        <v>253</v>
      </c>
      <c r="F6588" s="182" t="s">
        <v>253</v>
      </c>
    </row>
    <row r="6589" spans="1:6" x14ac:dyDescent="0.25">
      <c r="A6589" s="182">
        <v>40003466</v>
      </c>
      <c r="B6589" s="182" t="s">
        <v>6554</v>
      </c>
      <c r="C6589" s="182" t="s">
        <v>224</v>
      </c>
      <c r="D6589" s="182" t="s">
        <v>268</v>
      </c>
      <c r="E6589" s="182" t="s">
        <v>269</v>
      </c>
      <c r="F6589" s="182" t="s">
        <v>269</v>
      </c>
    </row>
    <row r="6590" spans="1:6" x14ac:dyDescent="0.25">
      <c r="A6590" s="182">
        <v>40003608</v>
      </c>
      <c r="B6590" s="182" t="s">
        <v>6555</v>
      </c>
      <c r="C6590" s="182" t="s">
        <v>224</v>
      </c>
      <c r="D6590" s="182" t="s">
        <v>277</v>
      </c>
      <c r="E6590" s="182" t="s">
        <v>278</v>
      </c>
      <c r="F6590" s="182" t="s">
        <v>278</v>
      </c>
    </row>
    <row r="6591" spans="1:6" x14ac:dyDescent="0.25">
      <c r="A6591" s="182">
        <v>40007527</v>
      </c>
      <c r="B6591" s="182" t="s">
        <v>6556</v>
      </c>
      <c r="C6591" s="182" t="s">
        <v>224</v>
      </c>
      <c r="D6591" s="182" t="s">
        <v>262</v>
      </c>
      <c r="E6591" s="182" t="s">
        <v>263</v>
      </c>
      <c r="F6591" s="182" t="s">
        <v>263</v>
      </c>
    </row>
    <row r="6592" spans="1:6" x14ac:dyDescent="0.25">
      <c r="A6592" s="182">
        <v>40007385</v>
      </c>
      <c r="B6592" s="182" t="s">
        <v>6556</v>
      </c>
      <c r="C6592" s="182" t="s">
        <v>224</v>
      </c>
      <c r="D6592" s="182" t="s">
        <v>262</v>
      </c>
      <c r="E6592" s="182" t="s">
        <v>263</v>
      </c>
      <c r="F6592" s="182" t="s">
        <v>263</v>
      </c>
    </row>
    <row r="6593" spans="1:6" x14ac:dyDescent="0.25">
      <c r="A6593" s="182">
        <v>40002646</v>
      </c>
      <c r="B6593" s="182" t="s">
        <v>6557</v>
      </c>
      <c r="C6593" s="182" t="s">
        <v>224</v>
      </c>
      <c r="D6593" s="182" t="s">
        <v>333</v>
      </c>
      <c r="E6593" s="182" t="s">
        <v>334</v>
      </c>
      <c r="F6593" s="182" t="s">
        <v>334</v>
      </c>
    </row>
    <row r="6594" spans="1:6" x14ac:dyDescent="0.25">
      <c r="A6594" s="182">
        <v>40006505</v>
      </c>
      <c r="B6594" s="182" t="s">
        <v>6558</v>
      </c>
      <c r="C6594" s="182" t="s">
        <v>224</v>
      </c>
      <c r="D6594" s="182" t="s">
        <v>249</v>
      </c>
      <c r="E6594" s="182" t="s">
        <v>250</v>
      </c>
      <c r="F6594" s="182" t="s">
        <v>250</v>
      </c>
    </row>
    <row r="6595" spans="1:6" x14ac:dyDescent="0.25">
      <c r="A6595" s="182">
        <v>40421523</v>
      </c>
      <c r="B6595" s="182" t="s">
        <v>6559</v>
      </c>
      <c r="C6595" s="182" t="s">
        <v>231</v>
      </c>
      <c r="D6595" s="182" t="s">
        <v>236</v>
      </c>
      <c r="E6595" s="182" t="s">
        <v>237</v>
      </c>
      <c r="F6595" s="182" t="s">
        <v>237</v>
      </c>
    </row>
    <row r="6596" spans="1:6" x14ac:dyDescent="0.25">
      <c r="A6596" s="182">
        <v>40424238</v>
      </c>
      <c r="B6596" s="182" t="s">
        <v>6560</v>
      </c>
      <c r="C6596" s="182" t="s">
        <v>231</v>
      </c>
      <c r="D6596" s="182" t="s">
        <v>338</v>
      </c>
      <c r="E6596" s="182" t="s">
        <v>339</v>
      </c>
      <c r="F6596" s="182" t="s">
        <v>339</v>
      </c>
    </row>
    <row r="6597" spans="1:6" x14ac:dyDescent="0.25">
      <c r="A6597" s="182">
        <v>40421139</v>
      </c>
      <c r="B6597" s="182" t="s">
        <v>6561</v>
      </c>
      <c r="C6597" s="182" t="s">
        <v>231</v>
      </c>
      <c r="D6597" s="182" t="s">
        <v>232</v>
      </c>
      <c r="E6597" s="182" t="s">
        <v>233</v>
      </c>
      <c r="F6597" s="182" t="s">
        <v>233</v>
      </c>
    </row>
    <row r="6598" spans="1:6" x14ac:dyDescent="0.25">
      <c r="A6598" s="182">
        <v>40421133</v>
      </c>
      <c r="B6598" s="182" t="s">
        <v>6562</v>
      </c>
      <c r="C6598" s="182" t="s">
        <v>231</v>
      </c>
      <c r="D6598" s="182" t="s">
        <v>236</v>
      </c>
      <c r="E6598" s="182" t="s">
        <v>237</v>
      </c>
      <c r="F6598" s="182" t="s">
        <v>237</v>
      </c>
    </row>
    <row r="6599" spans="1:6" x14ac:dyDescent="0.25">
      <c r="A6599" s="182">
        <v>40005385</v>
      </c>
      <c r="B6599" s="182" t="s">
        <v>6563</v>
      </c>
      <c r="C6599" s="182" t="s">
        <v>224</v>
      </c>
      <c r="D6599" s="182" t="s">
        <v>265</v>
      </c>
      <c r="E6599" s="182" t="s">
        <v>266</v>
      </c>
      <c r="F6599" s="182" t="s">
        <v>266</v>
      </c>
    </row>
    <row r="6600" spans="1:6" x14ac:dyDescent="0.25">
      <c r="A6600" s="182">
        <v>40008154</v>
      </c>
      <c r="B6600" s="182" t="s">
        <v>6564</v>
      </c>
      <c r="C6600" s="182" t="s">
        <v>224</v>
      </c>
      <c r="D6600" s="182" t="s">
        <v>322</v>
      </c>
      <c r="E6600" s="182" t="s">
        <v>323</v>
      </c>
      <c r="F6600" s="182" t="s">
        <v>323</v>
      </c>
    </row>
    <row r="6601" spans="1:6" x14ac:dyDescent="0.25">
      <c r="A6601" s="182">
        <v>40009973</v>
      </c>
      <c r="B6601" s="182" t="s">
        <v>6565</v>
      </c>
      <c r="C6601" s="182" t="s">
        <v>224</v>
      </c>
      <c r="D6601" s="182" t="s">
        <v>268</v>
      </c>
      <c r="E6601" s="182" t="s">
        <v>269</v>
      </c>
      <c r="F6601" s="182" t="s">
        <v>269</v>
      </c>
    </row>
    <row r="6602" spans="1:6" x14ac:dyDescent="0.25">
      <c r="A6602" s="182">
        <v>40009861</v>
      </c>
      <c r="B6602" s="182" t="s">
        <v>6565</v>
      </c>
      <c r="C6602" s="182" t="s">
        <v>224</v>
      </c>
      <c r="D6602" s="182" t="s">
        <v>271</v>
      </c>
      <c r="E6602" s="182" t="s">
        <v>272</v>
      </c>
      <c r="F6602" s="182" t="s">
        <v>272</v>
      </c>
    </row>
    <row r="6603" spans="1:6" x14ac:dyDescent="0.25">
      <c r="A6603" s="182">
        <v>40006193</v>
      </c>
      <c r="B6603" s="182" t="s">
        <v>6566</v>
      </c>
      <c r="C6603" s="182" t="s">
        <v>224</v>
      </c>
      <c r="D6603" s="182" t="s">
        <v>268</v>
      </c>
      <c r="E6603" s="182" t="s">
        <v>269</v>
      </c>
      <c r="F6603" s="182" t="s">
        <v>269</v>
      </c>
    </row>
    <row r="6604" spans="1:6" x14ac:dyDescent="0.25">
      <c r="A6604" s="182">
        <v>40009276</v>
      </c>
      <c r="B6604" s="182" t="s">
        <v>6567</v>
      </c>
      <c r="C6604" s="182" t="s">
        <v>224</v>
      </c>
      <c r="D6604" s="182" t="s">
        <v>404</v>
      </c>
      <c r="E6604" s="182" t="s">
        <v>405</v>
      </c>
      <c r="F6604" s="182" t="s">
        <v>405</v>
      </c>
    </row>
    <row r="6605" spans="1:6" x14ac:dyDescent="0.25">
      <c r="A6605" s="182">
        <v>40009459</v>
      </c>
      <c r="B6605" s="182" t="s">
        <v>6568</v>
      </c>
      <c r="C6605" s="182" t="s">
        <v>224</v>
      </c>
      <c r="D6605" s="182" t="s">
        <v>404</v>
      </c>
      <c r="E6605" s="182" t="s">
        <v>405</v>
      </c>
      <c r="F6605" s="182" t="s">
        <v>405</v>
      </c>
    </row>
    <row r="6606" spans="1:6" x14ac:dyDescent="0.25">
      <c r="A6606" s="182">
        <v>40009728</v>
      </c>
      <c r="B6606" s="182" t="s">
        <v>6569</v>
      </c>
      <c r="C6606" s="182" t="s">
        <v>224</v>
      </c>
      <c r="D6606" s="182" t="s">
        <v>291</v>
      </c>
      <c r="E6606" s="182" t="s">
        <v>292</v>
      </c>
      <c r="F6606" s="182" t="s">
        <v>292</v>
      </c>
    </row>
    <row r="6607" spans="1:6" x14ac:dyDescent="0.25">
      <c r="A6607" s="182">
        <v>40004018</v>
      </c>
      <c r="B6607" s="182" t="s">
        <v>6570</v>
      </c>
      <c r="C6607" s="182" t="s">
        <v>224</v>
      </c>
      <c r="D6607" s="182" t="s">
        <v>256</v>
      </c>
      <c r="E6607" s="182" t="s">
        <v>257</v>
      </c>
      <c r="F6607" s="182" t="s">
        <v>257</v>
      </c>
    </row>
    <row r="6608" spans="1:6" x14ac:dyDescent="0.25">
      <c r="A6608" s="182">
        <v>40009796</v>
      </c>
      <c r="B6608" s="182" t="s">
        <v>6571</v>
      </c>
      <c r="C6608" s="182" t="s">
        <v>224</v>
      </c>
      <c r="D6608" s="182" t="s">
        <v>249</v>
      </c>
      <c r="E6608" s="182" t="s">
        <v>250</v>
      </c>
      <c r="F6608" s="182" t="s">
        <v>250</v>
      </c>
    </row>
    <row r="6609" spans="1:6" x14ac:dyDescent="0.25">
      <c r="A6609" s="182">
        <v>40009621</v>
      </c>
      <c r="B6609" s="182" t="s">
        <v>6572</v>
      </c>
      <c r="C6609" s="182" t="s">
        <v>224</v>
      </c>
      <c r="D6609" s="182" t="s">
        <v>256</v>
      </c>
      <c r="E6609" s="182" t="s">
        <v>257</v>
      </c>
      <c r="F6609" s="182" t="s">
        <v>257</v>
      </c>
    </row>
    <row r="6610" spans="1:6" x14ac:dyDescent="0.25">
      <c r="A6610" s="182">
        <v>40001613</v>
      </c>
      <c r="B6610" s="182" t="s">
        <v>6573</v>
      </c>
      <c r="C6610" s="182" t="s">
        <v>224</v>
      </c>
      <c r="D6610" s="182" t="s">
        <v>309</v>
      </c>
      <c r="E6610" s="182" t="s">
        <v>310</v>
      </c>
      <c r="F6610" s="182" t="s">
        <v>310</v>
      </c>
    </row>
    <row r="6611" spans="1:6" x14ac:dyDescent="0.25">
      <c r="A6611" s="182">
        <v>40008588</v>
      </c>
      <c r="B6611" s="182" t="s">
        <v>6574</v>
      </c>
      <c r="C6611" s="182" t="s">
        <v>224</v>
      </c>
      <c r="D6611" s="182" t="s">
        <v>333</v>
      </c>
      <c r="E6611" s="182" t="s">
        <v>334</v>
      </c>
      <c r="F6611" s="182" t="s">
        <v>334</v>
      </c>
    </row>
    <row r="6612" spans="1:6" x14ac:dyDescent="0.25">
      <c r="A6612" s="182">
        <v>40009919</v>
      </c>
      <c r="B6612" s="182" t="s">
        <v>6575</v>
      </c>
      <c r="C6612" s="182" t="s">
        <v>224</v>
      </c>
      <c r="D6612" s="182" t="s">
        <v>449</v>
      </c>
      <c r="E6612" s="182" t="s">
        <v>450</v>
      </c>
      <c r="F6612" s="182" t="s">
        <v>450</v>
      </c>
    </row>
    <row r="6613" spans="1:6" x14ac:dyDescent="0.25">
      <c r="A6613" s="182">
        <v>40009982</v>
      </c>
      <c r="B6613" s="182" t="s">
        <v>6576</v>
      </c>
      <c r="C6613" s="182" t="s">
        <v>224</v>
      </c>
      <c r="D6613" s="182" t="s">
        <v>569</v>
      </c>
      <c r="E6613" s="182" t="s">
        <v>570</v>
      </c>
      <c r="F6613" s="182" t="s">
        <v>570</v>
      </c>
    </row>
    <row r="6614" spans="1:6" x14ac:dyDescent="0.25">
      <c r="A6614" s="182">
        <v>40001049</v>
      </c>
      <c r="B6614" s="182" t="s">
        <v>6577</v>
      </c>
      <c r="C6614" s="182" t="s">
        <v>224</v>
      </c>
      <c r="D6614" s="182" t="s">
        <v>262</v>
      </c>
      <c r="E6614" s="182" t="s">
        <v>263</v>
      </c>
      <c r="F6614" s="182" t="s">
        <v>263</v>
      </c>
    </row>
    <row r="6615" spans="1:6" x14ac:dyDescent="0.25">
      <c r="A6615" s="182">
        <v>40002756</v>
      </c>
      <c r="B6615" s="182" t="s">
        <v>6578</v>
      </c>
      <c r="C6615" s="182" t="s">
        <v>224</v>
      </c>
      <c r="D6615" s="182" t="s">
        <v>271</v>
      </c>
      <c r="E6615" s="182" t="s">
        <v>272</v>
      </c>
      <c r="F6615" s="182" t="s">
        <v>272</v>
      </c>
    </row>
    <row r="6616" spans="1:6" x14ac:dyDescent="0.25">
      <c r="A6616" s="182">
        <v>40002146</v>
      </c>
      <c r="B6616" s="182" t="s">
        <v>6579</v>
      </c>
      <c r="C6616" s="182" t="s">
        <v>224</v>
      </c>
      <c r="D6616" s="182" t="s">
        <v>271</v>
      </c>
      <c r="E6616" s="182" t="s">
        <v>272</v>
      </c>
      <c r="F6616" s="182" t="s">
        <v>272</v>
      </c>
    </row>
    <row r="6617" spans="1:6" x14ac:dyDescent="0.25">
      <c r="A6617" s="182">
        <v>40003268</v>
      </c>
      <c r="B6617" s="182" t="s">
        <v>6580</v>
      </c>
      <c r="C6617" s="182" t="s">
        <v>224</v>
      </c>
      <c r="D6617" s="182" t="s">
        <v>271</v>
      </c>
      <c r="E6617" s="182" t="s">
        <v>272</v>
      </c>
      <c r="F6617" s="182" t="s">
        <v>272</v>
      </c>
    </row>
    <row r="6618" spans="1:6" x14ac:dyDescent="0.25">
      <c r="A6618" s="182">
        <v>40001777</v>
      </c>
      <c r="B6618" s="182" t="s">
        <v>6581</v>
      </c>
      <c r="C6618" s="182" t="s">
        <v>224</v>
      </c>
      <c r="D6618" s="182" t="s">
        <v>265</v>
      </c>
      <c r="E6618" s="182" t="s">
        <v>266</v>
      </c>
      <c r="F6618" s="182" t="s">
        <v>266</v>
      </c>
    </row>
    <row r="6619" spans="1:6" x14ac:dyDescent="0.25">
      <c r="A6619" s="182">
        <v>40004317</v>
      </c>
      <c r="B6619" s="182" t="s">
        <v>6582</v>
      </c>
      <c r="C6619" s="182" t="s">
        <v>224</v>
      </c>
      <c r="D6619" s="182" t="s">
        <v>265</v>
      </c>
      <c r="E6619" s="182" t="s">
        <v>266</v>
      </c>
      <c r="F6619" s="182" t="s">
        <v>266</v>
      </c>
    </row>
    <row r="6620" spans="1:6" x14ac:dyDescent="0.25">
      <c r="A6620" s="182">
        <v>40001304</v>
      </c>
      <c r="B6620" s="182" t="s">
        <v>6583</v>
      </c>
      <c r="C6620" s="182" t="s">
        <v>224</v>
      </c>
      <c r="D6620" s="182" t="s">
        <v>265</v>
      </c>
      <c r="E6620" s="182" t="s">
        <v>266</v>
      </c>
      <c r="F6620" s="182" t="s">
        <v>266</v>
      </c>
    </row>
    <row r="6621" spans="1:6" x14ac:dyDescent="0.25">
      <c r="A6621" s="182">
        <v>40000966</v>
      </c>
      <c r="B6621" s="182" t="s">
        <v>6584</v>
      </c>
      <c r="C6621" s="182" t="s">
        <v>224</v>
      </c>
      <c r="D6621" s="182" t="s">
        <v>265</v>
      </c>
      <c r="E6621" s="182" t="s">
        <v>266</v>
      </c>
      <c r="F6621" s="182" t="s">
        <v>266</v>
      </c>
    </row>
    <row r="6622" spans="1:6" x14ac:dyDescent="0.25">
      <c r="A6622" s="182">
        <v>40001220</v>
      </c>
      <c r="B6622" s="182" t="s">
        <v>6585</v>
      </c>
      <c r="C6622" s="182" t="s">
        <v>224</v>
      </c>
      <c r="D6622" s="182" t="s">
        <v>265</v>
      </c>
      <c r="E6622" s="182" t="s">
        <v>266</v>
      </c>
      <c r="F6622" s="182" t="s">
        <v>266</v>
      </c>
    </row>
    <row r="6623" spans="1:6" x14ac:dyDescent="0.25">
      <c r="A6623" s="182">
        <v>40005835</v>
      </c>
      <c r="B6623" s="182" t="s">
        <v>6586</v>
      </c>
      <c r="C6623" s="182" t="s">
        <v>224</v>
      </c>
      <c r="D6623" s="182" t="s">
        <v>265</v>
      </c>
      <c r="E6623" s="182" t="s">
        <v>266</v>
      </c>
      <c r="F6623" s="182" t="s">
        <v>266</v>
      </c>
    </row>
    <row r="6624" spans="1:6" x14ac:dyDescent="0.25">
      <c r="A6624" s="182">
        <v>40005488</v>
      </c>
      <c r="B6624" s="182" t="s">
        <v>6587</v>
      </c>
      <c r="C6624" s="182" t="s">
        <v>224</v>
      </c>
      <c r="D6624" s="182" t="s">
        <v>271</v>
      </c>
      <c r="E6624" s="182" t="s">
        <v>272</v>
      </c>
      <c r="F6624" s="182" t="s">
        <v>272</v>
      </c>
    </row>
    <row r="6625" spans="1:6" x14ac:dyDescent="0.25">
      <c r="A6625" s="182">
        <v>40001946</v>
      </c>
      <c r="B6625" s="182" t="s">
        <v>6588</v>
      </c>
      <c r="C6625" s="182" t="s">
        <v>224</v>
      </c>
      <c r="D6625" s="182" t="s">
        <v>262</v>
      </c>
      <c r="E6625" s="182" t="s">
        <v>263</v>
      </c>
      <c r="F6625" s="182" t="s">
        <v>263</v>
      </c>
    </row>
    <row r="6626" spans="1:6" x14ac:dyDescent="0.25">
      <c r="A6626" s="182">
        <v>40006450</v>
      </c>
      <c r="B6626" s="182" t="s">
        <v>6589</v>
      </c>
      <c r="C6626" s="182" t="s">
        <v>224</v>
      </c>
      <c r="D6626" s="182" t="s">
        <v>262</v>
      </c>
      <c r="E6626" s="182" t="s">
        <v>263</v>
      </c>
      <c r="F6626" s="182" t="s">
        <v>263</v>
      </c>
    </row>
    <row r="6627" spans="1:6" x14ac:dyDescent="0.25">
      <c r="A6627" s="182">
        <v>40003454</v>
      </c>
      <c r="B6627" s="182" t="s">
        <v>6590</v>
      </c>
      <c r="C6627" s="182" t="s">
        <v>224</v>
      </c>
      <c r="D6627" s="182" t="s">
        <v>271</v>
      </c>
      <c r="E6627" s="182" t="s">
        <v>272</v>
      </c>
      <c r="F6627" s="182" t="s">
        <v>272</v>
      </c>
    </row>
    <row r="6628" spans="1:6" x14ac:dyDescent="0.25">
      <c r="A6628" s="182">
        <v>40002889</v>
      </c>
      <c r="B6628" s="182" t="s">
        <v>6591</v>
      </c>
      <c r="C6628" s="182" t="s">
        <v>224</v>
      </c>
      <c r="D6628" s="182" t="s">
        <v>268</v>
      </c>
      <c r="E6628" s="182" t="s">
        <v>269</v>
      </c>
      <c r="F6628" s="182" t="s">
        <v>269</v>
      </c>
    </row>
    <row r="6629" spans="1:6" x14ac:dyDescent="0.25">
      <c r="A6629" s="182">
        <v>40001710</v>
      </c>
      <c r="B6629" s="182" t="s">
        <v>6592</v>
      </c>
      <c r="C6629" s="182" t="s">
        <v>224</v>
      </c>
      <c r="D6629" s="182" t="s">
        <v>271</v>
      </c>
      <c r="E6629" s="182" t="s">
        <v>272</v>
      </c>
      <c r="F6629" s="182" t="s">
        <v>272</v>
      </c>
    </row>
    <row r="6630" spans="1:6" x14ac:dyDescent="0.25">
      <c r="A6630" s="182">
        <v>40003038</v>
      </c>
      <c r="B6630" s="182" t="s">
        <v>6593</v>
      </c>
      <c r="C6630" s="182" t="s">
        <v>224</v>
      </c>
      <c r="D6630" s="182" t="s">
        <v>228</v>
      </c>
      <c r="E6630" s="182" t="s">
        <v>229</v>
      </c>
      <c r="F6630" s="182" t="s">
        <v>229</v>
      </c>
    </row>
    <row r="6631" spans="1:6" x14ac:dyDescent="0.25">
      <c r="A6631" s="182">
        <v>40004537</v>
      </c>
      <c r="B6631" s="182" t="s">
        <v>6594</v>
      </c>
      <c r="C6631" s="182" t="s">
        <v>224</v>
      </c>
      <c r="D6631" s="182" t="s">
        <v>306</v>
      </c>
      <c r="E6631" s="182" t="s">
        <v>307</v>
      </c>
      <c r="F6631" s="182" t="s">
        <v>307</v>
      </c>
    </row>
    <row r="6632" spans="1:6" x14ac:dyDescent="0.25">
      <c r="A6632" s="182">
        <v>40004592</v>
      </c>
      <c r="B6632" s="182" t="s">
        <v>6595</v>
      </c>
      <c r="C6632" s="182" t="s">
        <v>224</v>
      </c>
      <c r="D6632" s="182" t="s">
        <v>333</v>
      </c>
      <c r="E6632" s="182" t="s">
        <v>334</v>
      </c>
      <c r="F6632" s="182" t="s">
        <v>334</v>
      </c>
    </row>
    <row r="6633" spans="1:6" x14ac:dyDescent="0.25">
      <c r="A6633" s="182">
        <v>40008877</v>
      </c>
      <c r="B6633" s="182" t="s">
        <v>6596</v>
      </c>
      <c r="C6633" s="182" t="s">
        <v>224</v>
      </c>
      <c r="D6633" s="182" t="s">
        <v>368</v>
      </c>
      <c r="E6633" s="182" t="s">
        <v>369</v>
      </c>
      <c r="F6633" s="182" t="s">
        <v>369</v>
      </c>
    </row>
    <row r="6634" spans="1:6" x14ac:dyDescent="0.25">
      <c r="A6634" s="182">
        <v>40009220</v>
      </c>
      <c r="B6634" s="182" t="s">
        <v>6597</v>
      </c>
      <c r="C6634" s="182" t="s">
        <v>224</v>
      </c>
      <c r="D6634" s="182" t="s">
        <v>225</v>
      </c>
      <c r="E6634" s="182" t="s">
        <v>226</v>
      </c>
      <c r="F6634" s="182" t="s">
        <v>226</v>
      </c>
    </row>
    <row r="6635" spans="1:6" x14ac:dyDescent="0.25">
      <c r="A6635" s="182">
        <v>40007622</v>
      </c>
      <c r="B6635" s="182" t="s">
        <v>6598</v>
      </c>
      <c r="C6635" s="182" t="s">
        <v>224</v>
      </c>
      <c r="D6635" s="182" t="s">
        <v>449</v>
      </c>
      <c r="E6635" s="182" t="s">
        <v>450</v>
      </c>
      <c r="F6635" s="182" t="s">
        <v>450</v>
      </c>
    </row>
    <row r="6636" spans="1:6" x14ac:dyDescent="0.25">
      <c r="A6636" s="182">
        <v>40420084</v>
      </c>
      <c r="B6636" s="182" t="s">
        <v>6599</v>
      </c>
      <c r="C6636" s="182" t="s">
        <v>231</v>
      </c>
      <c r="D6636" s="182" t="s">
        <v>236</v>
      </c>
      <c r="E6636" s="182" t="s">
        <v>237</v>
      </c>
      <c r="F6636" s="182" t="s">
        <v>237</v>
      </c>
    </row>
    <row r="6637" spans="1:6" x14ac:dyDescent="0.25">
      <c r="A6637" s="182">
        <v>40420938</v>
      </c>
      <c r="B6637" s="182" t="s">
        <v>6600</v>
      </c>
      <c r="C6637" s="182" t="s">
        <v>231</v>
      </c>
      <c r="D6637" s="182" t="s">
        <v>285</v>
      </c>
      <c r="E6637" s="182" t="s">
        <v>286</v>
      </c>
      <c r="F6637" s="182" t="s">
        <v>286</v>
      </c>
    </row>
    <row r="6638" spans="1:6" x14ac:dyDescent="0.25">
      <c r="A6638" s="182">
        <v>40420525</v>
      </c>
      <c r="B6638" s="182" t="s">
        <v>6601</v>
      </c>
      <c r="C6638" s="182" t="s">
        <v>231</v>
      </c>
      <c r="D6638" s="182" t="s">
        <v>236</v>
      </c>
      <c r="E6638" s="182" t="s">
        <v>237</v>
      </c>
      <c r="F6638" s="182" t="s">
        <v>237</v>
      </c>
    </row>
    <row r="6639" spans="1:6" x14ac:dyDescent="0.25">
      <c r="A6639" s="182">
        <v>40005394</v>
      </c>
      <c r="B6639" s="182" t="s">
        <v>6602</v>
      </c>
      <c r="C6639" s="182" t="s">
        <v>224</v>
      </c>
      <c r="D6639" s="182" t="s">
        <v>265</v>
      </c>
      <c r="E6639" s="182" t="s">
        <v>266</v>
      </c>
      <c r="F6639" s="182" t="s">
        <v>266</v>
      </c>
    </row>
    <row r="6640" spans="1:6" x14ac:dyDescent="0.25">
      <c r="A6640" s="182">
        <v>40421082</v>
      </c>
      <c r="B6640" s="182" t="s">
        <v>6603</v>
      </c>
      <c r="C6640" s="182" t="s">
        <v>231</v>
      </c>
      <c r="D6640" s="182" t="s">
        <v>236</v>
      </c>
      <c r="E6640" s="182" t="s">
        <v>237</v>
      </c>
      <c r="F6640" s="182" t="s">
        <v>237</v>
      </c>
    </row>
    <row r="6641" spans="1:6" x14ac:dyDescent="0.25">
      <c r="A6641" s="182">
        <v>40006605</v>
      </c>
      <c r="B6641" s="182" t="s">
        <v>6604</v>
      </c>
      <c r="C6641" s="182" t="s">
        <v>224</v>
      </c>
      <c r="D6641" s="182" t="s">
        <v>322</v>
      </c>
      <c r="E6641" s="182" t="s">
        <v>323</v>
      </c>
      <c r="F6641" s="182" t="s">
        <v>323</v>
      </c>
    </row>
    <row r="6642" spans="1:6" x14ac:dyDescent="0.25">
      <c r="A6642" s="182">
        <v>40005793</v>
      </c>
      <c r="B6642" s="182" t="s">
        <v>6605</v>
      </c>
      <c r="C6642" s="182" t="s">
        <v>224</v>
      </c>
      <c r="D6642" s="182" t="s">
        <v>228</v>
      </c>
      <c r="E6642" s="182" t="s">
        <v>229</v>
      </c>
      <c r="F6642" s="182" t="s">
        <v>229</v>
      </c>
    </row>
    <row r="6643" spans="1:6" x14ac:dyDescent="0.25">
      <c r="A6643" s="182">
        <v>40005936</v>
      </c>
      <c r="B6643" s="182" t="s">
        <v>6606</v>
      </c>
      <c r="C6643" s="182" t="s">
        <v>224</v>
      </c>
      <c r="D6643" s="182" t="s">
        <v>291</v>
      </c>
      <c r="E6643" s="182" t="s">
        <v>292</v>
      </c>
      <c r="F6643" s="182" t="s">
        <v>292</v>
      </c>
    </row>
    <row r="6644" spans="1:6" x14ac:dyDescent="0.25">
      <c r="A6644" s="182">
        <v>40006071</v>
      </c>
      <c r="B6644" s="182" t="s">
        <v>6607</v>
      </c>
      <c r="C6644" s="182" t="s">
        <v>224</v>
      </c>
      <c r="D6644" s="182" t="s">
        <v>315</v>
      </c>
      <c r="E6644" s="182" t="s">
        <v>316</v>
      </c>
      <c r="F6644" s="182" t="s">
        <v>316</v>
      </c>
    </row>
    <row r="6645" spans="1:6" x14ac:dyDescent="0.25">
      <c r="A6645" s="182">
        <v>40004445</v>
      </c>
      <c r="B6645" s="182" t="s">
        <v>6607</v>
      </c>
      <c r="C6645" s="182" t="s">
        <v>224</v>
      </c>
      <c r="D6645" s="182" t="s">
        <v>291</v>
      </c>
      <c r="E6645" s="182" t="s">
        <v>292</v>
      </c>
      <c r="F6645" s="182" t="s">
        <v>292</v>
      </c>
    </row>
    <row r="6646" spans="1:6" x14ac:dyDescent="0.25">
      <c r="A6646" s="182">
        <v>40002541</v>
      </c>
      <c r="B6646" s="182" t="s">
        <v>6608</v>
      </c>
      <c r="C6646" s="182" t="s">
        <v>224</v>
      </c>
      <c r="D6646" s="182" t="s">
        <v>322</v>
      </c>
      <c r="E6646" s="182" t="s">
        <v>323</v>
      </c>
      <c r="F6646" s="182" t="s">
        <v>323</v>
      </c>
    </row>
    <row r="6647" spans="1:6" x14ac:dyDescent="0.25">
      <c r="A6647" s="182">
        <v>40009270</v>
      </c>
      <c r="B6647" s="182" t="s">
        <v>6609</v>
      </c>
      <c r="C6647" s="182" t="s">
        <v>224</v>
      </c>
      <c r="D6647" s="182" t="s">
        <v>342</v>
      </c>
      <c r="E6647" s="182" t="s">
        <v>343</v>
      </c>
      <c r="F6647" s="182" t="s">
        <v>343</v>
      </c>
    </row>
    <row r="6648" spans="1:6" x14ac:dyDescent="0.25">
      <c r="A6648" s="182">
        <v>40007131</v>
      </c>
      <c r="B6648" s="182" t="s">
        <v>6609</v>
      </c>
      <c r="C6648" s="182" t="s">
        <v>224</v>
      </c>
      <c r="D6648" s="182" t="s">
        <v>306</v>
      </c>
      <c r="E6648" s="182" t="s">
        <v>307</v>
      </c>
      <c r="F6648" s="182" t="s">
        <v>307</v>
      </c>
    </row>
    <row r="6649" spans="1:6" x14ac:dyDescent="0.25">
      <c r="A6649" s="182">
        <v>40004216</v>
      </c>
      <c r="B6649" s="182" t="s">
        <v>6610</v>
      </c>
      <c r="C6649" s="182" t="s">
        <v>224</v>
      </c>
      <c r="D6649" s="182" t="s">
        <v>309</v>
      </c>
      <c r="E6649" s="182" t="s">
        <v>310</v>
      </c>
      <c r="F6649" s="182" t="s">
        <v>310</v>
      </c>
    </row>
    <row r="6650" spans="1:6" x14ac:dyDescent="0.25">
      <c r="A6650" s="182">
        <v>40424392</v>
      </c>
      <c r="B6650" s="182" t="s">
        <v>6611</v>
      </c>
      <c r="C6650" s="182" t="s">
        <v>231</v>
      </c>
      <c r="D6650" s="182" t="s">
        <v>242</v>
      </c>
      <c r="E6650" s="182" t="s">
        <v>243</v>
      </c>
      <c r="F6650" s="182" t="s">
        <v>243</v>
      </c>
    </row>
    <row r="6651" spans="1:6" x14ac:dyDescent="0.25">
      <c r="A6651" s="182">
        <v>40009127</v>
      </c>
      <c r="B6651" s="182" t="s">
        <v>6612</v>
      </c>
      <c r="C6651" s="182" t="s">
        <v>224</v>
      </c>
      <c r="D6651" s="182" t="s">
        <v>306</v>
      </c>
      <c r="E6651" s="182" t="s">
        <v>307</v>
      </c>
      <c r="F6651" s="182" t="s">
        <v>307</v>
      </c>
    </row>
    <row r="6652" spans="1:6" x14ac:dyDescent="0.25">
      <c r="A6652" s="182">
        <v>40005576</v>
      </c>
      <c r="B6652" s="182" t="s">
        <v>6613</v>
      </c>
      <c r="C6652" s="182" t="s">
        <v>224</v>
      </c>
      <c r="D6652" s="182" t="s">
        <v>277</v>
      </c>
      <c r="E6652" s="182" t="s">
        <v>278</v>
      </c>
      <c r="F6652" s="182" t="s">
        <v>278</v>
      </c>
    </row>
    <row r="6653" spans="1:6" x14ac:dyDescent="0.25">
      <c r="A6653" s="182">
        <v>40421176</v>
      </c>
      <c r="B6653" s="182" t="s">
        <v>6614</v>
      </c>
      <c r="C6653" s="182" t="s">
        <v>231</v>
      </c>
      <c r="D6653" s="182" t="s">
        <v>232</v>
      </c>
      <c r="E6653" s="182" t="s">
        <v>233</v>
      </c>
      <c r="F6653" s="182" t="s">
        <v>233</v>
      </c>
    </row>
    <row r="6654" spans="1:6" x14ac:dyDescent="0.25">
      <c r="A6654" s="182">
        <v>40008534</v>
      </c>
      <c r="B6654" s="182" t="s">
        <v>6615</v>
      </c>
      <c r="C6654" s="182" t="s">
        <v>224</v>
      </c>
      <c r="D6654" s="182" t="s">
        <v>291</v>
      </c>
      <c r="E6654" s="182" t="s">
        <v>292</v>
      </c>
      <c r="F6654" s="182" t="s">
        <v>292</v>
      </c>
    </row>
    <row r="6655" spans="1:6" x14ac:dyDescent="0.25">
      <c r="A6655" s="182">
        <v>40006416</v>
      </c>
      <c r="B6655" s="182" t="s">
        <v>6616</v>
      </c>
      <c r="C6655" s="182" t="s">
        <v>224</v>
      </c>
      <c r="D6655" s="182" t="s">
        <v>333</v>
      </c>
      <c r="E6655" s="182" t="s">
        <v>334</v>
      </c>
      <c r="F6655" s="182" t="s">
        <v>334</v>
      </c>
    </row>
    <row r="6656" spans="1:6" x14ac:dyDescent="0.25">
      <c r="A6656" s="182">
        <v>40000059</v>
      </c>
      <c r="B6656" s="182" t="s">
        <v>6617</v>
      </c>
      <c r="C6656" s="182" t="s">
        <v>224</v>
      </c>
      <c r="D6656" s="182" t="s">
        <v>279</v>
      </c>
      <c r="E6656" s="182" t="s">
        <v>280</v>
      </c>
      <c r="F6656" s="182" t="s">
        <v>280</v>
      </c>
    </row>
    <row r="6657" spans="1:6" x14ac:dyDescent="0.25">
      <c r="A6657" s="182">
        <v>40000156</v>
      </c>
      <c r="B6657" s="182" t="s">
        <v>6618</v>
      </c>
      <c r="C6657" s="182" t="s">
        <v>224</v>
      </c>
      <c r="D6657" s="182" t="s">
        <v>449</v>
      </c>
      <c r="E6657" s="182" t="s">
        <v>450</v>
      </c>
      <c r="F6657" s="182" t="s">
        <v>450</v>
      </c>
    </row>
    <row r="6658" spans="1:6" x14ac:dyDescent="0.25">
      <c r="A6658" s="182">
        <v>40005001</v>
      </c>
      <c r="B6658" s="182" t="s">
        <v>6619</v>
      </c>
      <c r="C6658" s="182" t="s">
        <v>224</v>
      </c>
      <c r="D6658" s="182" t="s">
        <v>342</v>
      </c>
      <c r="E6658" s="182" t="s">
        <v>343</v>
      </c>
      <c r="F6658" s="182" t="s">
        <v>343</v>
      </c>
    </row>
    <row r="6659" spans="1:6" x14ac:dyDescent="0.25">
      <c r="A6659" s="182">
        <v>40000090</v>
      </c>
      <c r="B6659" s="182" t="s">
        <v>6620</v>
      </c>
      <c r="C6659" s="182" t="s">
        <v>224</v>
      </c>
      <c r="D6659" s="182" t="s">
        <v>342</v>
      </c>
      <c r="E6659" s="182" t="s">
        <v>343</v>
      </c>
      <c r="F6659" s="182" t="s">
        <v>343</v>
      </c>
    </row>
    <row r="6660" spans="1:6" x14ac:dyDescent="0.25">
      <c r="A6660" s="182">
        <v>40005002</v>
      </c>
      <c r="B6660" s="182" t="s">
        <v>6621</v>
      </c>
      <c r="C6660" s="182" t="s">
        <v>224</v>
      </c>
      <c r="D6660" s="182" t="s">
        <v>279</v>
      </c>
      <c r="E6660" s="182" t="s">
        <v>280</v>
      </c>
      <c r="F6660" s="182" t="s">
        <v>280</v>
      </c>
    </row>
    <row r="6661" spans="1:6" x14ac:dyDescent="0.25">
      <c r="A6661" s="182">
        <v>40009089</v>
      </c>
      <c r="B6661" s="182" t="s">
        <v>6622</v>
      </c>
      <c r="C6661" s="182" t="s">
        <v>224</v>
      </c>
      <c r="D6661" s="182" t="s">
        <v>277</v>
      </c>
      <c r="E6661" s="182" t="s">
        <v>278</v>
      </c>
      <c r="F6661" s="182" t="s">
        <v>278</v>
      </c>
    </row>
    <row r="6662" spans="1:6" x14ac:dyDescent="0.25">
      <c r="A6662" s="182">
        <v>40002244</v>
      </c>
      <c r="B6662" s="182" t="s">
        <v>6623</v>
      </c>
      <c r="C6662" s="182" t="s">
        <v>224</v>
      </c>
      <c r="D6662" s="182" t="s">
        <v>228</v>
      </c>
      <c r="E6662" s="182" t="s">
        <v>229</v>
      </c>
      <c r="F6662" s="182" t="s">
        <v>229</v>
      </c>
    </row>
    <row r="6663" spans="1:6" x14ac:dyDescent="0.25">
      <c r="A6663" s="182">
        <v>40007011</v>
      </c>
      <c r="B6663" s="182" t="s">
        <v>6624</v>
      </c>
      <c r="C6663" s="182" t="s">
        <v>224</v>
      </c>
      <c r="D6663" s="182" t="s">
        <v>363</v>
      </c>
      <c r="E6663" s="182" t="s">
        <v>364</v>
      </c>
      <c r="F6663" s="182" t="s">
        <v>364</v>
      </c>
    </row>
    <row r="6664" spans="1:6" x14ac:dyDescent="0.25">
      <c r="A6664" s="182">
        <v>40001359</v>
      </c>
      <c r="B6664" s="182" t="s">
        <v>6625</v>
      </c>
      <c r="C6664" s="182" t="s">
        <v>224</v>
      </c>
      <c r="D6664" s="182" t="s">
        <v>404</v>
      </c>
      <c r="E6664" s="182" t="s">
        <v>405</v>
      </c>
      <c r="F6664" s="182" t="s">
        <v>405</v>
      </c>
    </row>
    <row r="6665" spans="1:6" x14ac:dyDescent="0.25">
      <c r="A6665" s="182">
        <v>40002711</v>
      </c>
      <c r="B6665" s="182" t="s">
        <v>6626</v>
      </c>
      <c r="C6665" s="182" t="s">
        <v>224</v>
      </c>
      <c r="D6665" s="182" t="s">
        <v>322</v>
      </c>
      <c r="E6665" s="182" t="s">
        <v>323</v>
      </c>
      <c r="F6665" s="182" t="s">
        <v>323</v>
      </c>
    </row>
    <row r="6666" spans="1:6" x14ac:dyDescent="0.25">
      <c r="A6666" s="182">
        <v>40004218</v>
      </c>
      <c r="B6666" s="182" t="s">
        <v>6627</v>
      </c>
      <c r="C6666" s="182" t="s">
        <v>224</v>
      </c>
      <c r="D6666" s="182" t="s">
        <v>404</v>
      </c>
      <c r="E6666" s="182" t="s">
        <v>405</v>
      </c>
      <c r="F6666" s="182" t="s">
        <v>405</v>
      </c>
    </row>
    <row r="6667" spans="1:6" x14ac:dyDescent="0.25">
      <c r="A6667" s="182">
        <v>40001494</v>
      </c>
      <c r="B6667" s="182" t="s">
        <v>6628</v>
      </c>
      <c r="C6667" s="182" t="s">
        <v>224</v>
      </c>
      <c r="D6667" s="182" t="s">
        <v>404</v>
      </c>
      <c r="E6667" s="182" t="s">
        <v>405</v>
      </c>
      <c r="F6667" s="182" t="s">
        <v>405</v>
      </c>
    </row>
    <row r="6668" spans="1:6" x14ac:dyDescent="0.25">
      <c r="A6668" s="182">
        <v>40007742</v>
      </c>
      <c r="B6668" s="182" t="s">
        <v>6629</v>
      </c>
      <c r="C6668" s="182" t="s">
        <v>224</v>
      </c>
      <c r="D6668" s="182" t="s">
        <v>438</v>
      </c>
      <c r="E6668" s="182" t="s">
        <v>439</v>
      </c>
      <c r="F6668" s="182" t="s">
        <v>439</v>
      </c>
    </row>
    <row r="6669" spans="1:6" x14ac:dyDescent="0.25">
      <c r="A6669" s="182">
        <v>40006029</v>
      </c>
      <c r="B6669" s="182" t="s">
        <v>6629</v>
      </c>
      <c r="C6669" s="182" t="s">
        <v>224</v>
      </c>
      <c r="D6669" s="182" t="s">
        <v>438</v>
      </c>
      <c r="E6669" s="182" t="s">
        <v>439</v>
      </c>
      <c r="F6669" s="182" t="s">
        <v>439</v>
      </c>
    </row>
    <row r="6670" spans="1:6" x14ac:dyDescent="0.25">
      <c r="A6670" s="182">
        <v>40006028</v>
      </c>
      <c r="B6670" s="182" t="s">
        <v>6629</v>
      </c>
      <c r="C6670" s="182" t="s">
        <v>224</v>
      </c>
      <c r="D6670" s="182" t="s">
        <v>438</v>
      </c>
      <c r="E6670" s="182" t="s">
        <v>439</v>
      </c>
      <c r="F6670" s="182" t="s">
        <v>439</v>
      </c>
    </row>
    <row r="6671" spans="1:6" x14ac:dyDescent="0.25">
      <c r="A6671" s="182">
        <v>40000234</v>
      </c>
      <c r="B6671" s="182" t="s">
        <v>6629</v>
      </c>
      <c r="C6671" s="182" t="s">
        <v>224</v>
      </c>
      <c r="D6671" s="182" t="s">
        <v>342</v>
      </c>
      <c r="E6671" s="182" t="s">
        <v>343</v>
      </c>
      <c r="F6671" s="182" t="s">
        <v>343</v>
      </c>
    </row>
    <row r="6672" spans="1:6" x14ac:dyDescent="0.25">
      <c r="A6672" s="182">
        <v>40005065</v>
      </c>
      <c r="B6672" s="182" t="s">
        <v>6630</v>
      </c>
      <c r="C6672" s="182" t="s">
        <v>224</v>
      </c>
      <c r="D6672" s="182" t="s">
        <v>265</v>
      </c>
      <c r="E6672" s="182" t="s">
        <v>266</v>
      </c>
      <c r="F6672" s="182" t="s">
        <v>266</v>
      </c>
    </row>
    <row r="6673" spans="1:6" x14ac:dyDescent="0.25">
      <c r="A6673" s="182">
        <v>40001861</v>
      </c>
      <c r="B6673" s="182" t="s">
        <v>6631</v>
      </c>
      <c r="C6673" s="182" t="s">
        <v>224</v>
      </c>
      <c r="D6673" s="182" t="s">
        <v>333</v>
      </c>
      <c r="E6673" s="182" t="s">
        <v>334</v>
      </c>
      <c r="F6673" s="182" t="s">
        <v>334</v>
      </c>
    </row>
    <row r="6674" spans="1:6" x14ac:dyDescent="0.25">
      <c r="A6674" s="182">
        <v>40005676</v>
      </c>
      <c r="B6674" s="182" t="s">
        <v>6632</v>
      </c>
      <c r="C6674" s="182" t="s">
        <v>224</v>
      </c>
      <c r="D6674" s="182" t="s">
        <v>249</v>
      </c>
      <c r="E6674" s="182" t="s">
        <v>250</v>
      </c>
      <c r="F6674" s="182" t="s">
        <v>250</v>
      </c>
    </row>
    <row r="6675" spans="1:6" x14ac:dyDescent="0.25">
      <c r="A6675" s="182">
        <v>40001070</v>
      </c>
      <c r="B6675" s="182" t="s">
        <v>6632</v>
      </c>
      <c r="C6675" s="182" t="s">
        <v>224</v>
      </c>
      <c r="D6675" s="182" t="s">
        <v>322</v>
      </c>
      <c r="E6675" s="182" t="s">
        <v>323</v>
      </c>
      <c r="F6675" s="182" t="s">
        <v>323</v>
      </c>
    </row>
    <row r="6676" spans="1:6" x14ac:dyDescent="0.25">
      <c r="A6676" s="182">
        <v>40001228</v>
      </c>
      <c r="B6676" s="182" t="s">
        <v>6633</v>
      </c>
      <c r="C6676" s="182" t="s">
        <v>224</v>
      </c>
      <c r="D6676" s="182" t="s">
        <v>252</v>
      </c>
      <c r="E6676" s="182" t="s">
        <v>253</v>
      </c>
      <c r="F6676" s="182" t="s">
        <v>253</v>
      </c>
    </row>
    <row r="6677" spans="1:6" x14ac:dyDescent="0.25">
      <c r="A6677" s="182">
        <v>40001559</v>
      </c>
      <c r="B6677" s="182" t="s">
        <v>6634</v>
      </c>
      <c r="C6677" s="182" t="s">
        <v>224</v>
      </c>
      <c r="D6677" s="182" t="s">
        <v>265</v>
      </c>
      <c r="E6677" s="182" t="s">
        <v>266</v>
      </c>
      <c r="F6677" s="182" t="s">
        <v>266</v>
      </c>
    </row>
    <row r="6678" spans="1:6" x14ac:dyDescent="0.25">
      <c r="A6678" s="182">
        <v>40007664</v>
      </c>
      <c r="B6678" s="182" t="s">
        <v>6635</v>
      </c>
      <c r="C6678" s="182" t="s">
        <v>224</v>
      </c>
      <c r="D6678" s="182" t="s">
        <v>249</v>
      </c>
      <c r="E6678" s="182" t="s">
        <v>250</v>
      </c>
      <c r="F6678" s="182" t="s">
        <v>250</v>
      </c>
    </row>
    <row r="6679" spans="1:6" x14ac:dyDescent="0.25">
      <c r="A6679" s="182">
        <v>40421340</v>
      </c>
      <c r="B6679" s="182" t="s">
        <v>6636</v>
      </c>
      <c r="C6679" s="182" t="s">
        <v>231</v>
      </c>
      <c r="D6679" s="182" t="s">
        <v>236</v>
      </c>
      <c r="E6679" s="182" t="s">
        <v>237</v>
      </c>
      <c r="F6679" s="182" t="s">
        <v>237</v>
      </c>
    </row>
    <row r="6680" spans="1:6" x14ac:dyDescent="0.25">
      <c r="A6680" s="182">
        <v>40421285</v>
      </c>
      <c r="B6680" s="182" t="s">
        <v>6637</v>
      </c>
      <c r="C6680" s="182" t="s">
        <v>231</v>
      </c>
      <c r="D6680" s="182" t="s">
        <v>232</v>
      </c>
      <c r="E6680" s="182" t="s">
        <v>233</v>
      </c>
      <c r="F6680" s="182" t="s">
        <v>233</v>
      </c>
    </row>
    <row r="6681" spans="1:6" x14ac:dyDescent="0.25">
      <c r="A6681" s="182">
        <v>40004297</v>
      </c>
      <c r="B6681" s="182" t="s">
        <v>6637</v>
      </c>
      <c r="C6681" s="182" t="s">
        <v>224</v>
      </c>
      <c r="D6681" s="182" t="s">
        <v>404</v>
      </c>
      <c r="E6681" s="182" t="s">
        <v>405</v>
      </c>
      <c r="F6681" s="182" t="s">
        <v>405</v>
      </c>
    </row>
    <row r="6682" spans="1:6" x14ac:dyDescent="0.25">
      <c r="A6682" s="182">
        <v>40001965</v>
      </c>
      <c r="B6682" s="182" t="s">
        <v>6637</v>
      </c>
      <c r="C6682" s="182" t="s">
        <v>224</v>
      </c>
      <c r="D6682" s="182" t="s">
        <v>265</v>
      </c>
      <c r="E6682" s="182" t="s">
        <v>266</v>
      </c>
      <c r="F6682" s="182" t="s">
        <v>266</v>
      </c>
    </row>
    <row r="6683" spans="1:6" x14ac:dyDescent="0.25">
      <c r="A6683" s="182">
        <v>40006982</v>
      </c>
      <c r="B6683" s="182" t="s">
        <v>6638</v>
      </c>
      <c r="C6683" s="182" t="s">
        <v>224</v>
      </c>
      <c r="D6683" s="182" t="s">
        <v>322</v>
      </c>
      <c r="E6683" s="182" t="s">
        <v>323</v>
      </c>
      <c r="F6683" s="182" t="s">
        <v>323</v>
      </c>
    </row>
    <row r="6684" spans="1:6" x14ac:dyDescent="0.25">
      <c r="A6684" s="182">
        <v>40005729</v>
      </c>
      <c r="B6684" s="182" t="s">
        <v>6639</v>
      </c>
      <c r="C6684" s="182" t="s">
        <v>224</v>
      </c>
      <c r="D6684" s="182" t="s">
        <v>306</v>
      </c>
      <c r="E6684" s="182" t="s">
        <v>307</v>
      </c>
      <c r="F6684" s="182" t="s">
        <v>307</v>
      </c>
    </row>
    <row r="6685" spans="1:6" x14ac:dyDescent="0.25">
      <c r="A6685" s="182">
        <v>40001293</v>
      </c>
      <c r="B6685" s="182" t="s">
        <v>6640</v>
      </c>
      <c r="C6685" s="182" t="s">
        <v>224</v>
      </c>
      <c r="D6685" s="182" t="s">
        <v>309</v>
      </c>
      <c r="E6685" s="182" t="s">
        <v>310</v>
      </c>
      <c r="F6685" s="182" t="s">
        <v>310</v>
      </c>
    </row>
    <row r="6686" spans="1:6" x14ac:dyDescent="0.25">
      <c r="A6686" s="182">
        <v>40420286</v>
      </c>
      <c r="B6686" s="182" t="s">
        <v>6641</v>
      </c>
      <c r="C6686" s="182" t="s">
        <v>231</v>
      </c>
      <c r="D6686" s="182" t="s">
        <v>242</v>
      </c>
      <c r="E6686" s="182" t="s">
        <v>243</v>
      </c>
      <c r="F6686" s="182" t="s">
        <v>243</v>
      </c>
    </row>
    <row r="6687" spans="1:6" x14ac:dyDescent="0.25">
      <c r="A6687" s="182">
        <v>40008745</v>
      </c>
      <c r="B6687" s="182" t="s">
        <v>6642</v>
      </c>
      <c r="C6687" s="182" t="s">
        <v>224</v>
      </c>
      <c r="D6687" s="182" t="s">
        <v>309</v>
      </c>
      <c r="E6687" s="182" t="s">
        <v>310</v>
      </c>
      <c r="F6687" s="182" t="s">
        <v>310</v>
      </c>
    </row>
    <row r="6688" spans="1:6" x14ac:dyDescent="0.25">
      <c r="A6688" s="182">
        <v>40002641</v>
      </c>
      <c r="B6688" s="182" t="s">
        <v>6643</v>
      </c>
      <c r="C6688" s="182" t="s">
        <v>224</v>
      </c>
      <c r="D6688" s="182" t="s">
        <v>228</v>
      </c>
      <c r="E6688" s="182" t="s">
        <v>229</v>
      </c>
      <c r="F6688" s="182" t="s">
        <v>229</v>
      </c>
    </row>
    <row r="6689" spans="1:6" x14ac:dyDescent="0.25">
      <c r="A6689" s="182">
        <v>40420329</v>
      </c>
      <c r="B6689" s="182" t="s">
        <v>6644</v>
      </c>
      <c r="C6689" s="182" t="s">
        <v>231</v>
      </c>
      <c r="D6689" s="182" t="s">
        <v>236</v>
      </c>
      <c r="E6689" s="182" t="s">
        <v>237</v>
      </c>
      <c r="F6689" s="182" t="s">
        <v>237</v>
      </c>
    </row>
    <row r="6690" spans="1:6" x14ac:dyDescent="0.25">
      <c r="A6690" s="182">
        <v>40005547</v>
      </c>
      <c r="B6690" s="182" t="s">
        <v>6645</v>
      </c>
      <c r="C6690" s="182" t="s">
        <v>224</v>
      </c>
      <c r="D6690" s="182" t="s">
        <v>342</v>
      </c>
      <c r="E6690" s="182" t="s">
        <v>343</v>
      </c>
      <c r="F6690" s="182" t="s">
        <v>343</v>
      </c>
    </row>
    <row r="6691" spans="1:6" x14ac:dyDescent="0.25">
      <c r="A6691" s="182">
        <v>40008017</v>
      </c>
      <c r="B6691" s="182" t="s">
        <v>6646</v>
      </c>
      <c r="C6691" s="182" t="s">
        <v>231</v>
      </c>
      <c r="D6691" s="182" t="s">
        <v>285</v>
      </c>
      <c r="E6691" s="182" t="s">
        <v>286</v>
      </c>
      <c r="F6691" s="182" t="s">
        <v>286</v>
      </c>
    </row>
    <row r="6692" spans="1:6" x14ac:dyDescent="0.25">
      <c r="A6692" s="182">
        <v>40004380</v>
      </c>
      <c r="B6692" s="182" t="s">
        <v>6647</v>
      </c>
      <c r="C6692" s="182" t="s">
        <v>224</v>
      </c>
      <c r="D6692" s="182" t="s">
        <v>271</v>
      </c>
      <c r="E6692" s="182" t="s">
        <v>272</v>
      </c>
      <c r="F6692" s="182" t="s">
        <v>272</v>
      </c>
    </row>
    <row r="6693" spans="1:6" x14ac:dyDescent="0.25">
      <c r="A6693" s="182">
        <v>40420031</v>
      </c>
      <c r="B6693" s="182" t="s">
        <v>6648</v>
      </c>
      <c r="C6693" s="182" t="s">
        <v>231</v>
      </c>
      <c r="D6693" s="182" t="s">
        <v>236</v>
      </c>
      <c r="E6693" s="182" t="s">
        <v>237</v>
      </c>
      <c r="F6693" s="182" t="s">
        <v>237</v>
      </c>
    </row>
    <row r="6694" spans="1:6" x14ac:dyDescent="0.25">
      <c r="A6694" s="182">
        <v>40003313</v>
      </c>
      <c r="B6694" s="182" t="s">
        <v>6649</v>
      </c>
      <c r="C6694" s="182" t="s">
        <v>224</v>
      </c>
      <c r="D6694" s="182" t="s">
        <v>265</v>
      </c>
      <c r="E6694" s="182" t="s">
        <v>266</v>
      </c>
      <c r="F6694" s="182" t="s">
        <v>266</v>
      </c>
    </row>
    <row r="6695" spans="1:6" x14ac:dyDescent="0.25">
      <c r="A6695" s="182">
        <v>40000163</v>
      </c>
      <c r="B6695" s="182" t="s">
        <v>6650</v>
      </c>
      <c r="C6695" s="182" t="s">
        <v>224</v>
      </c>
      <c r="D6695" s="182" t="s">
        <v>225</v>
      </c>
      <c r="E6695" s="182" t="s">
        <v>226</v>
      </c>
      <c r="F6695" s="182" t="s">
        <v>226</v>
      </c>
    </row>
    <row r="6696" spans="1:6" x14ac:dyDescent="0.25">
      <c r="A6696" s="182">
        <v>40009237</v>
      </c>
      <c r="B6696" s="182" t="s">
        <v>6651</v>
      </c>
      <c r="C6696" s="182" t="s">
        <v>224</v>
      </c>
      <c r="D6696" s="182" t="s">
        <v>376</v>
      </c>
      <c r="E6696" s="182" t="s">
        <v>377</v>
      </c>
      <c r="F6696" s="182" t="s">
        <v>377</v>
      </c>
    </row>
    <row r="6697" spans="1:6" x14ac:dyDescent="0.25">
      <c r="A6697" s="182">
        <v>40009112</v>
      </c>
      <c r="B6697" s="182" t="s">
        <v>6652</v>
      </c>
      <c r="C6697" s="182" t="s">
        <v>224</v>
      </c>
      <c r="D6697" s="182" t="s">
        <v>303</v>
      </c>
      <c r="E6697" s="182" t="s">
        <v>304</v>
      </c>
      <c r="F6697" s="182" t="s">
        <v>304</v>
      </c>
    </row>
    <row r="6698" spans="1:6" x14ac:dyDescent="0.25">
      <c r="A6698" s="182">
        <v>40008739</v>
      </c>
      <c r="B6698" s="182" t="s">
        <v>6653</v>
      </c>
      <c r="C6698" s="182" t="s">
        <v>224</v>
      </c>
      <c r="D6698" s="182" t="s">
        <v>315</v>
      </c>
      <c r="E6698" s="182" t="s">
        <v>316</v>
      </c>
      <c r="F6698" s="182" t="s">
        <v>316</v>
      </c>
    </row>
    <row r="6699" spans="1:6" x14ac:dyDescent="0.25">
      <c r="A6699" s="182">
        <v>40002169</v>
      </c>
      <c r="B6699" s="182" t="s">
        <v>6654</v>
      </c>
      <c r="C6699" s="182" t="s">
        <v>224</v>
      </c>
      <c r="D6699" s="182" t="s">
        <v>265</v>
      </c>
      <c r="E6699" s="182" t="s">
        <v>266</v>
      </c>
      <c r="F6699" s="182" t="s">
        <v>266</v>
      </c>
    </row>
    <row r="6700" spans="1:6" x14ac:dyDescent="0.25">
      <c r="A6700" s="182">
        <v>40001158</v>
      </c>
      <c r="B6700" s="182" t="s">
        <v>6655</v>
      </c>
      <c r="C6700" s="182" t="s">
        <v>224</v>
      </c>
      <c r="D6700" s="182" t="s">
        <v>303</v>
      </c>
      <c r="E6700" s="182" t="s">
        <v>304</v>
      </c>
      <c r="F6700" s="182" t="s">
        <v>304</v>
      </c>
    </row>
    <row r="6701" spans="1:6" x14ac:dyDescent="0.25">
      <c r="A6701" s="182">
        <v>40005739</v>
      </c>
      <c r="B6701" s="182" t="s">
        <v>6656</v>
      </c>
      <c r="C6701" s="182" t="s">
        <v>224</v>
      </c>
      <c r="D6701" s="182" t="s">
        <v>342</v>
      </c>
      <c r="E6701" s="182" t="s">
        <v>343</v>
      </c>
      <c r="F6701" s="182" t="s">
        <v>343</v>
      </c>
    </row>
    <row r="6702" spans="1:6" x14ac:dyDescent="0.25">
      <c r="A6702" s="182">
        <v>40007592</v>
      </c>
      <c r="B6702" s="182" t="s">
        <v>6657</v>
      </c>
      <c r="C6702" s="182" t="s">
        <v>224</v>
      </c>
      <c r="D6702" s="182" t="s">
        <v>262</v>
      </c>
      <c r="E6702" s="182" t="s">
        <v>263</v>
      </c>
      <c r="F6702" s="182" t="s">
        <v>263</v>
      </c>
    </row>
    <row r="6703" spans="1:6" x14ac:dyDescent="0.25">
      <c r="A6703" s="182">
        <v>40007663</v>
      </c>
      <c r="B6703" s="182" t="s">
        <v>6658</v>
      </c>
      <c r="C6703" s="182" t="s">
        <v>224</v>
      </c>
      <c r="D6703" s="182" t="s">
        <v>249</v>
      </c>
      <c r="E6703" s="182" t="s">
        <v>250</v>
      </c>
      <c r="F6703" s="182" t="s">
        <v>250</v>
      </c>
    </row>
    <row r="6704" spans="1:6" x14ac:dyDescent="0.25">
      <c r="A6704" s="182">
        <v>40004618</v>
      </c>
      <c r="B6704" s="182" t="s">
        <v>6659</v>
      </c>
      <c r="C6704" s="182" t="s">
        <v>224</v>
      </c>
      <c r="D6704" s="182" t="s">
        <v>249</v>
      </c>
      <c r="E6704" s="182" t="s">
        <v>250</v>
      </c>
      <c r="F6704" s="182" t="s">
        <v>250</v>
      </c>
    </row>
    <row r="6705" spans="1:6" x14ac:dyDescent="0.25">
      <c r="A6705" s="182">
        <v>40009021</v>
      </c>
      <c r="B6705" s="182" t="s">
        <v>6660</v>
      </c>
      <c r="C6705" s="182" t="s">
        <v>224</v>
      </c>
      <c r="D6705" s="182" t="s">
        <v>249</v>
      </c>
      <c r="E6705" s="182" t="s">
        <v>250</v>
      </c>
      <c r="F6705" s="182" t="s">
        <v>250</v>
      </c>
    </row>
    <row r="6706" spans="1:6" x14ac:dyDescent="0.25">
      <c r="A6706" s="182">
        <v>40005284</v>
      </c>
      <c r="B6706" s="182" t="s">
        <v>6661</v>
      </c>
      <c r="C6706" s="182" t="s">
        <v>224</v>
      </c>
      <c r="D6706" s="182" t="s">
        <v>322</v>
      </c>
      <c r="E6706" s="182" t="s">
        <v>323</v>
      </c>
      <c r="F6706" s="182" t="s">
        <v>323</v>
      </c>
    </row>
    <row r="6707" spans="1:6" x14ac:dyDescent="0.25">
      <c r="A6707" s="182">
        <v>40009776</v>
      </c>
      <c r="B6707" s="182" t="s">
        <v>6662</v>
      </c>
      <c r="C6707" s="182" t="s">
        <v>224</v>
      </c>
      <c r="D6707" s="182" t="s">
        <v>333</v>
      </c>
      <c r="E6707" s="182" t="s">
        <v>334</v>
      </c>
      <c r="F6707" s="182" t="s">
        <v>334</v>
      </c>
    </row>
    <row r="6708" spans="1:6" x14ac:dyDescent="0.25">
      <c r="A6708" s="182">
        <v>40420089</v>
      </c>
      <c r="B6708" s="182" t="s">
        <v>6663</v>
      </c>
      <c r="C6708" s="182" t="s">
        <v>231</v>
      </c>
      <c r="D6708" s="182" t="s">
        <v>232</v>
      </c>
      <c r="E6708" s="182" t="s">
        <v>233</v>
      </c>
      <c r="F6708" s="182" t="s">
        <v>233</v>
      </c>
    </row>
    <row r="6709" spans="1:6" x14ac:dyDescent="0.25">
      <c r="A6709" s="182">
        <v>40003917</v>
      </c>
      <c r="B6709" s="182" t="s">
        <v>6664</v>
      </c>
      <c r="C6709" s="182" t="s">
        <v>224</v>
      </c>
      <c r="D6709" s="182" t="s">
        <v>322</v>
      </c>
      <c r="E6709" s="182" t="s">
        <v>323</v>
      </c>
      <c r="F6709" s="182" t="s">
        <v>323</v>
      </c>
    </row>
    <row r="6710" spans="1:6" x14ac:dyDescent="0.25">
      <c r="A6710" s="182">
        <v>40006275</v>
      </c>
      <c r="B6710" s="182" t="s">
        <v>6665</v>
      </c>
      <c r="C6710" s="182" t="s">
        <v>224</v>
      </c>
      <c r="D6710" s="182" t="s">
        <v>404</v>
      </c>
      <c r="E6710" s="182" t="s">
        <v>405</v>
      </c>
      <c r="F6710" s="182" t="s">
        <v>405</v>
      </c>
    </row>
    <row r="6711" spans="1:6" x14ac:dyDescent="0.25">
      <c r="A6711" s="182">
        <v>40421042</v>
      </c>
      <c r="B6711" s="182" t="s">
        <v>6666</v>
      </c>
      <c r="C6711" s="182" t="s">
        <v>231</v>
      </c>
      <c r="D6711" s="182" t="s">
        <v>236</v>
      </c>
      <c r="E6711" s="182" t="s">
        <v>237</v>
      </c>
      <c r="F6711" s="182" t="s">
        <v>237</v>
      </c>
    </row>
    <row r="6712" spans="1:6" x14ac:dyDescent="0.25">
      <c r="A6712" s="182">
        <v>40007901</v>
      </c>
      <c r="B6712" s="182" t="s">
        <v>6667</v>
      </c>
      <c r="C6712" s="182" t="s">
        <v>224</v>
      </c>
      <c r="D6712" s="182" t="s">
        <v>404</v>
      </c>
      <c r="E6712" s="182" t="s">
        <v>405</v>
      </c>
      <c r="F6712" s="182" t="s">
        <v>405</v>
      </c>
    </row>
    <row r="6713" spans="1:6" x14ac:dyDescent="0.25">
      <c r="A6713" s="182">
        <v>40003266</v>
      </c>
      <c r="B6713" s="182" t="s">
        <v>6668</v>
      </c>
      <c r="C6713" s="182" t="s">
        <v>224</v>
      </c>
      <c r="D6713" s="182" t="s">
        <v>303</v>
      </c>
      <c r="E6713" s="182" t="s">
        <v>304</v>
      </c>
      <c r="F6713" s="182" t="s">
        <v>304</v>
      </c>
    </row>
    <row r="6714" spans="1:6" x14ac:dyDescent="0.25">
      <c r="A6714" s="182">
        <v>40003163</v>
      </c>
      <c r="B6714" s="182" t="s">
        <v>6669</v>
      </c>
      <c r="C6714" s="182" t="s">
        <v>224</v>
      </c>
      <c r="D6714" s="182" t="s">
        <v>485</v>
      </c>
      <c r="E6714" s="182" t="s">
        <v>486</v>
      </c>
      <c r="F6714" s="182" t="s">
        <v>486</v>
      </c>
    </row>
    <row r="6715" spans="1:6" x14ac:dyDescent="0.25">
      <c r="A6715" s="182">
        <v>40001159</v>
      </c>
      <c r="B6715" s="182" t="s">
        <v>6670</v>
      </c>
      <c r="C6715" s="182" t="s">
        <v>224</v>
      </c>
      <c r="D6715" s="182" t="s">
        <v>303</v>
      </c>
      <c r="E6715" s="182" t="s">
        <v>304</v>
      </c>
      <c r="F6715" s="182" t="s">
        <v>304</v>
      </c>
    </row>
    <row r="6716" spans="1:6" x14ac:dyDescent="0.25">
      <c r="A6716" s="182">
        <v>40009981</v>
      </c>
      <c r="B6716" s="182" t="s">
        <v>6671</v>
      </c>
      <c r="C6716" s="182" t="s">
        <v>224</v>
      </c>
      <c r="D6716" s="182" t="s">
        <v>228</v>
      </c>
      <c r="E6716" s="182" t="s">
        <v>229</v>
      </c>
      <c r="F6716" s="182" t="s">
        <v>229</v>
      </c>
    </row>
    <row r="6717" spans="1:6" x14ac:dyDescent="0.25">
      <c r="A6717" s="182">
        <v>40007606</v>
      </c>
      <c r="B6717" s="182" t="s">
        <v>6672</v>
      </c>
      <c r="C6717" s="182" t="s">
        <v>224</v>
      </c>
      <c r="D6717" s="182" t="s">
        <v>303</v>
      </c>
      <c r="E6717" s="182" t="s">
        <v>304</v>
      </c>
      <c r="F6717" s="182" t="s">
        <v>304</v>
      </c>
    </row>
    <row r="6718" spans="1:6" x14ac:dyDescent="0.25">
      <c r="A6718" s="182">
        <v>40002573</v>
      </c>
      <c r="B6718" s="182" t="s">
        <v>6673</v>
      </c>
      <c r="C6718" s="182" t="s">
        <v>224</v>
      </c>
      <c r="D6718" s="182" t="s">
        <v>368</v>
      </c>
      <c r="E6718" s="182" t="s">
        <v>369</v>
      </c>
      <c r="F6718" s="182" t="s">
        <v>369</v>
      </c>
    </row>
    <row r="6719" spans="1:6" x14ac:dyDescent="0.25">
      <c r="A6719" s="182">
        <v>40005736</v>
      </c>
      <c r="B6719" s="182" t="s">
        <v>6674</v>
      </c>
      <c r="C6719" s="182" t="s">
        <v>224</v>
      </c>
      <c r="D6719" s="182" t="s">
        <v>303</v>
      </c>
      <c r="E6719" s="182" t="s">
        <v>304</v>
      </c>
      <c r="F6719" s="182" t="s">
        <v>304</v>
      </c>
    </row>
    <row r="6720" spans="1:6" x14ac:dyDescent="0.25">
      <c r="A6720" s="182">
        <v>40005344</v>
      </c>
      <c r="B6720" s="182" t="s">
        <v>6675</v>
      </c>
      <c r="C6720" s="182" t="s">
        <v>224</v>
      </c>
      <c r="D6720" s="182" t="s">
        <v>333</v>
      </c>
      <c r="E6720" s="182" t="s">
        <v>334</v>
      </c>
      <c r="F6720" s="182" t="s">
        <v>334</v>
      </c>
    </row>
    <row r="6721" spans="1:6" x14ac:dyDescent="0.25">
      <c r="A6721" s="182">
        <v>40009579</v>
      </c>
      <c r="B6721" s="182" t="s">
        <v>6676</v>
      </c>
      <c r="C6721" s="182" t="s">
        <v>224</v>
      </c>
      <c r="D6721" s="182" t="s">
        <v>252</v>
      </c>
      <c r="E6721" s="182" t="s">
        <v>253</v>
      </c>
      <c r="F6721" s="182" t="s">
        <v>253</v>
      </c>
    </row>
    <row r="6722" spans="1:6" x14ac:dyDescent="0.25">
      <c r="A6722" s="182">
        <v>40003819</v>
      </c>
      <c r="B6722" s="182" t="s">
        <v>6677</v>
      </c>
      <c r="C6722" s="182" t="s">
        <v>224</v>
      </c>
      <c r="D6722" s="182" t="s">
        <v>277</v>
      </c>
      <c r="E6722" s="182" t="s">
        <v>278</v>
      </c>
      <c r="F6722" s="182" t="s">
        <v>278</v>
      </c>
    </row>
    <row r="6723" spans="1:6" x14ac:dyDescent="0.25">
      <c r="A6723" s="182">
        <v>40006132</v>
      </c>
      <c r="B6723" s="182" t="s">
        <v>6678</v>
      </c>
      <c r="C6723" s="182" t="s">
        <v>224</v>
      </c>
      <c r="D6723" s="182" t="s">
        <v>569</v>
      </c>
      <c r="E6723" s="182" t="s">
        <v>570</v>
      </c>
      <c r="F6723" s="182" t="s">
        <v>570</v>
      </c>
    </row>
    <row r="6724" spans="1:6" x14ac:dyDescent="0.25">
      <c r="A6724" s="182">
        <v>40003645</v>
      </c>
      <c r="B6724" s="182" t="s">
        <v>6679</v>
      </c>
      <c r="C6724" s="182" t="s">
        <v>224</v>
      </c>
      <c r="D6724" s="182" t="s">
        <v>569</v>
      </c>
      <c r="E6724" s="182" t="s">
        <v>570</v>
      </c>
      <c r="F6724" s="182" t="s">
        <v>570</v>
      </c>
    </row>
    <row r="6725" spans="1:6" x14ac:dyDescent="0.25">
      <c r="A6725" s="182">
        <v>40008314</v>
      </c>
      <c r="B6725" s="182" t="s">
        <v>6680</v>
      </c>
      <c r="C6725" s="182" t="s">
        <v>224</v>
      </c>
      <c r="D6725" s="182" t="s">
        <v>277</v>
      </c>
      <c r="E6725" s="182" t="s">
        <v>278</v>
      </c>
      <c r="F6725" s="182" t="s">
        <v>278</v>
      </c>
    </row>
    <row r="6726" spans="1:6" x14ac:dyDescent="0.25">
      <c r="A6726" s="182">
        <v>40003345</v>
      </c>
      <c r="B6726" s="182" t="s">
        <v>6681</v>
      </c>
      <c r="C6726" s="182" t="s">
        <v>224</v>
      </c>
      <c r="D6726" s="182" t="s">
        <v>322</v>
      </c>
      <c r="E6726" s="182" t="s">
        <v>323</v>
      </c>
      <c r="F6726" s="182" t="s">
        <v>323</v>
      </c>
    </row>
    <row r="6727" spans="1:6" x14ac:dyDescent="0.25">
      <c r="A6727" s="182">
        <v>40009052</v>
      </c>
      <c r="B6727" s="182" t="s">
        <v>6682</v>
      </c>
      <c r="C6727" s="182" t="s">
        <v>224</v>
      </c>
      <c r="D6727" s="182" t="s">
        <v>303</v>
      </c>
      <c r="E6727" s="182" t="s">
        <v>304</v>
      </c>
      <c r="F6727" s="182" t="s">
        <v>304</v>
      </c>
    </row>
    <row r="6728" spans="1:6" x14ac:dyDescent="0.25">
      <c r="A6728" s="182">
        <v>40421516</v>
      </c>
      <c r="B6728" s="182" t="s">
        <v>6683</v>
      </c>
      <c r="C6728" s="182" t="s">
        <v>231</v>
      </c>
      <c r="D6728" s="182" t="s">
        <v>285</v>
      </c>
      <c r="E6728" s="182" t="s">
        <v>286</v>
      </c>
      <c r="F6728" s="182" t="s">
        <v>286</v>
      </c>
    </row>
    <row r="6729" spans="1:6" x14ac:dyDescent="0.25">
      <c r="A6729" s="182">
        <v>40007071</v>
      </c>
      <c r="B6729" s="182" t="s">
        <v>6684</v>
      </c>
      <c r="C6729" s="182" t="s">
        <v>224</v>
      </c>
      <c r="D6729" s="182" t="s">
        <v>309</v>
      </c>
      <c r="E6729" s="182" t="s">
        <v>310</v>
      </c>
      <c r="F6729" s="182" t="s">
        <v>310</v>
      </c>
    </row>
    <row r="6730" spans="1:6" x14ac:dyDescent="0.25">
      <c r="A6730" s="182">
        <v>40008876</v>
      </c>
      <c r="B6730" s="182" t="s">
        <v>6685</v>
      </c>
      <c r="C6730" s="182" t="s">
        <v>224</v>
      </c>
      <c r="D6730" s="182" t="s">
        <v>271</v>
      </c>
      <c r="E6730" s="182" t="s">
        <v>272</v>
      </c>
      <c r="F6730" s="182" t="s">
        <v>272</v>
      </c>
    </row>
    <row r="6731" spans="1:6" x14ac:dyDescent="0.25">
      <c r="A6731" s="182">
        <v>40008737</v>
      </c>
      <c r="B6731" s="182" t="s">
        <v>6686</v>
      </c>
      <c r="C6731" s="182" t="s">
        <v>224</v>
      </c>
      <c r="D6731" s="182" t="s">
        <v>271</v>
      </c>
      <c r="E6731" s="182" t="s">
        <v>272</v>
      </c>
      <c r="F6731" s="182" t="s">
        <v>272</v>
      </c>
    </row>
    <row r="6732" spans="1:6" x14ac:dyDescent="0.25">
      <c r="A6732" s="182">
        <v>40002418</v>
      </c>
      <c r="B6732" s="182" t="s">
        <v>6687</v>
      </c>
      <c r="C6732" s="182" t="s">
        <v>224</v>
      </c>
      <c r="D6732" s="182" t="s">
        <v>322</v>
      </c>
      <c r="E6732" s="182" t="s">
        <v>323</v>
      </c>
      <c r="F6732" s="182" t="s">
        <v>323</v>
      </c>
    </row>
    <row r="6733" spans="1:6" x14ac:dyDescent="0.25">
      <c r="A6733" s="182">
        <v>40007969</v>
      </c>
      <c r="B6733" s="182" t="s">
        <v>6688</v>
      </c>
      <c r="C6733" s="182" t="s">
        <v>224</v>
      </c>
      <c r="D6733" s="182" t="s">
        <v>306</v>
      </c>
      <c r="E6733" s="182" t="s">
        <v>307</v>
      </c>
      <c r="F6733" s="182" t="s">
        <v>307</v>
      </c>
    </row>
    <row r="6734" spans="1:6" x14ac:dyDescent="0.25">
      <c r="A6734" s="182">
        <v>40004054</v>
      </c>
      <c r="B6734" s="182" t="s">
        <v>6689</v>
      </c>
      <c r="C6734" s="182" t="s">
        <v>224</v>
      </c>
      <c r="D6734" s="182" t="s">
        <v>249</v>
      </c>
      <c r="E6734" s="182" t="s">
        <v>250</v>
      </c>
      <c r="F6734" s="182" t="s">
        <v>250</v>
      </c>
    </row>
    <row r="6735" spans="1:6" x14ac:dyDescent="0.25">
      <c r="A6735" s="182">
        <v>40420867</v>
      </c>
      <c r="B6735" s="182" t="s">
        <v>6690</v>
      </c>
      <c r="C6735" s="182" t="s">
        <v>231</v>
      </c>
      <c r="D6735" s="182" t="s">
        <v>232</v>
      </c>
      <c r="E6735" s="182" t="s">
        <v>233</v>
      </c>
      <c r="F6735" s="182" t="s">
        <v>233</v>
      </c>
    </row>
    <row r="6736" spans="1:6" x14ac:dyDescent="0.25">
      <c r="A6736" s="182">
        <v>40420866</v>
      </c>
      <c r="B6736" s="182" t="s">
        <v>6690</v>
      </c>
      <c r="C6736" s="182" t="s">
        <v>231</v>
      </c>
      <c r="D6736" s="182" t="s">
        <v>232</v>
      </c>
      <c r="E6736" s="182" t="s">
        <v>233</v>
      </c>
      <c r="F6736" s="182" t="s">
        <v>233</v>
      </c>
    </row>
    <row r="6737" spans="1:6" x14ac:dyDescent="0.25">
      <c r="A6737" s="182">
        <v>40004066</v>
      </c>
      <c r="B6737" s="182" t="s">
        <v>6691</v>
      </c>
      <c r="C6737" s="182" t="s">
        <v>224</v>
      </c>
      <c r="D6737" s="182" t="s">
        <v>392</v>
      </c>
      <c r="E6737" s="182" t="s">
        <v>393</v>
      </c>
      <c r="F6737" s="182" t="s">
        <v>393</v>
      </c>
    </row>
    <row r="6738" spans="1:6" x14ac:dyDescent="0.25">
      <c r="A6738" s="182">
        <v>40008553</v>
      </c>
      <c r="B6738" s="182" t="s">
        <v>6692</v>
      </c>
      <c r="C6738" s="182" t="s">
        <v>224</v>
      </c>
      <c r="D6738" s="182" t="s">
        <v>277</v>
      </c>
      <c r="E6738" s="182" t="s">
        <v>278</v>
      </c>
      <c r="F6738" s="182" t="s">
        <v>278</v>
      </c>
    </row>
    <row r="6739" spans="1:6" x14ac:dyDescent="0.25">
      <c r="A6739" s="182">
        <v>40009461</v>
      </c>
      <c r="B6739" s="182" t="s">
        <v>6693</v>
      </c>
      <c r="C6739" s="182" t="s">
        <v>224</v>
      </c>
      <c r="D6739" s="182" t="s">
        <v>306</v>
      </c>
      <c r="E6739" s="182" t="s">
        <v>307</v>
      </c>
      <c r="F6739" s="182" t="s">
        <v>307</v>
      </c>
    </row>
    <row r="6740" spans="1:6" x14ac:dyDescent="0.25">
      <c r="A6740" s="182">
        <v>40006173</v>
      </c>
      <c r="B6740" s="182" t="s">
        <v>6693</v>
      </c>
      <c r="C6740" s="182" t="s">
        <v>224</v>
      </c>
      <c r="D6740" s="182" t="s">
        <v>306</v>
      </c>
      <c r="E6740" s="182" t="s">
        <v>307</v>
      </c>
      <c r="F6740" s="182" t="s">
        <v>307</v>
      </c>
    </row>
    <row r="6741" spans="1:6" x14ac:dyDescent="0.25">
      <c r="A6741" s="182">
        <v>40008565</v>
      </c>
      <c r="B6741" s="182" t="s">
        <v>6694</v>
      </c>
      <c r="C6741" s="182" t="s">
        <v>224</v>
      </c>
      <c r="D6741" s="182" t="s">
        <v>306</v>
      </c>
      <c r="E6741" s="182" t="s">
        <v>307</v>
      </c>
      <c r="F6741" s="182" t="s">
        <v>307</v>
      </c>
    </row>
    <row r="6742" spans="1:6" x14ac:dyDescent="0.25">
      <c r="A6742" s="182">
        <v>40007456</v>
      </c>
      <c r="B6742" s="182" t="s">
        <v>6695</v>
      </c>
      <c r="C6742" s="182" t="s">
        <v>224</v>
      </c>
      <c r="D6742" s="182" t="s">
        <v>252</v>
      </c>
      <c r="E6742" s="182" t="s">
        <v>253</v>
      </c>
      <c r="F6742" s="182" t="s">
        <v>253</v>
      </c>
    </row>
    <row r="6743" spans="1:6" x14ac:dyDescent="0.25">
      <c r="A6743" s="182">
        <v>40421143</v>
      </c>
      <c r="B6743" s="182" t="s">
        <v>6696</v>
      </c>
      <c r="C6743" s="182" t="s">
        <v>231</v>
      </c>
      <c r="D6743" s="182" t="s">
        <v>236</v>
      </c>
      <c r="E6743" s="182" t="s">
        <v>237</v>
      </c>
      <c r="F6743" s="182" t="s">
        <v>237</v>
      </c>
    </row>
    <row r="6744" spans="1:6" x14ac:dyDescent="0.25">
      <c r="A6744" s="182">
        <v>40005440</v>
      </c>
      <c r="B6744" s="182" t="s">
        <v>6697</v>
      </c>
      <c r="C6744" s="182" t="s">
        <v>224</v>
      </c>
      <c r="D6744" s="182" t="s">
        <v>291</v>
      </c>
      <c r="E6744" s="182" t="s">
        <v>292</v>
      </c>
      <c r="F6744" s="182" t="s">
        <v>292</v>
      </c>
    </row>
    <row r="6745" spans="1:6" x14ac:dyDescent="0.25">
      <c r="A6745" s="182">
        <v>40003820</v>
      </c>
      <c r="B6745" s="182" t="s">
        <v>6698</v>
      </c>
      <c r="C6745" s="182" t="s">
        <v>224</v>
      </c>
      <c r="D6745" s="182" t="s">
        <v>277</v>
      </c>
      <c r="E6745" s="182" t="s">
        <v>278</v>
      </c>
      <c r="F6745" s="182" t="s">
        <v>278</v>
      </c>
    </row>
    <row r="6746" spans="1:6" x14ac:dyDescent="0.25">
      <c r="A6746" s="182">
        <v>40001859</v>
      </c>
      <c r="B6746" s="182" t="s">
        <v>6699</v>
      </c>
      <c r="C6746" s="182" t="s">
        <v>224</v>
      </c>
      <c r="D6746" s="182" t="s">
        <v>368</v>
      </c>
      <c r="E6746" s="182" t="s">
        <v>369</v>
      </c>
      <c r="F6746" s="182" t="s">
        <v>369</v>
      </c>
    </row>
    <row r="6747" spans="1:6" x14ac:dyDescent="0.25">
      <c r="A6747" s="182">
        <v>40009148</v>
      </c>
      <c r="B6747" s="182" t="s">
        <v>6700</v>
      </c>
      <c r="C6747" s="182" t="s">
        <v>224</v>
      </c>
      <c r="D6747" s="182" t="s">
        <v>271</v>
      </c>
      <c r="E6747" s="182" t="s">
        <v>272</v>
      </c>
      <c r="F6747" s="182" t="s">
        <v>272</v>
      </c>
    </row>
    <row r="6748" spans="1:6" x14ac:dyDescent="0.25">
      <c r="A6748" s="182">
        <v>40009426</v>
      </c>
      <c r="B6748" s="182" t="s">
        <v>6701</v>
      </c>
      <c r="C6748" s="182" t="s">
        <v>224</v>
      </c>
      <c r="D6748" s="182" t="s">
        <v>306</v>
      </c>
      <c r="E6748" s="182" t="s">
        <v>307</v>
      </c>
      <c r="F6748" s="182" t="s">
        <v>307</v>
      </c>
    </row>
    <row r="6749" spans="1:6" x14ac:dyDescent="0.25">
      <c r="A6749" s="182">
        <v>40006646</v>
      </c>
      <c r="B6749" s="182" t="s">
        <v>6702</v>
      </c>
      <c r="C6749" s="182" t="s">
        <v>224</v>
      </c>
      <c r="D6749" s="182" t="s">
        <v>225</v>
      </c>
      <c r="E6749" s="182" t="s">
        <v>226</v>
      </c>
      <c r="F6749" s="182" t="s">
        <v>226</v>
      </c>
    </row>
    <row r="6750" spans="1:6" x14ac:dyDescent="0.25">
      <c r="A6750" s="182">
        <v>40009834</v>
      </c>
      <c r="B6750" s="182" t="s">
        <v>6703</v>
      </c>
      <c r="C6750" s="182" t="s">
        <v>224</v>
      </c>
      <c r="D6750" s="182" t="s">
        <v>225</v>
      </c>
      <c r="E6750" s="182" t="s">
        <v>226</v>
      </c>
      <c r="F6750" s="182" t="s">
        <v>226</v>
      </c>
    </row>
    <row r="6751" spans="1:6" x14ac:dyDescent="0.25">
      <c r="A6751" s="182">
        <v>40002026</v>
      </c>
      <c r="B6751" s="182" t="s">
        <v>6704</v>
      </c>
      <c r="C6751" s="182" t="s">
        <v>224</v>
      </c>
      <c r="D6751" s="182" t="s">
        <v>363</v>
      </c>
      <c r="E6751" s="182" t="s">
        <v>364</v>
      </c>
      <c r="F6751" s="182" t="s">
        <v>364</v>
      </c>
    </row>
    <row r="6752" spans="1:6" x14ac:dyDescent="0.25">
      <c r="A6752" s="182">
        <v>40000124</v>
      </c>
      <c r="B6752" s="182" t="s">
        <v>6705</v>
      </c>
      <c r="C6752" s="182" t="s">
        <v>224</v>
      </c>
      <c r="D6752" s="182" t="s">
        <v>363</v>
      </c>
      <c r="E6752" s="182" t="s">
        <v>364</v>
      </c>
      <c r="F6752" s="182" t="s">
        <v>364</v>
      </c>
    </row>
    <row r="6753" spans="1:6" x14ac:dyDescent="0.25">
      <c r="A6753" s="182">
        <v>40000030</v>
      </c>
      <c r="B6753" s="182" t="s">
        <v>6706</v>
      </c>
      <c r="C6753" s="182" t="s">
        <v>224</v>
      </c>
      <c r="D6753" s="182" t="s">
        <v>363</v>
      </c>
      <c r="E6753" s="182" t="s">
        <v>364</v>
      </c>
      <c r="F6753" s="182" t="s">
        <v>364</v>
      </c>
    </row>
    <row r="6754" spans="1:6" x14ac:dyDescent="0.25">
      <c r="A6754" s="182">
        <v>40000087</v>
      </c>
      <c r="B6754" s="182" t="s">
        <v>6707</v>
      </c>
      <c r="C6754" s="182" t="s">
        <v>224</v>
      </c>
      <c r="D6754" s="182" t="s">
        <v>363</v>
      </c>
      <c r="E6754" s="182" t="s">
        <v>364</v>
      </c>
      <c r="F6754" s="182" t="s">
        <v>364</v>
      </c>
    </row>
    <row r="6755" spans="1:6" x14ac:dyDescent="0.25">
      <c r="A6755" s="182">
        <v>40000053</v>
      </c>
      <c r="B6755" s="182" t="s">
        <v>6708</v>
      </c>
      <c r="C6755" s="182" t="s">
        <v>224</v>
      </c>
      <c r="D6755" s="182" t="s">
        <v>363</v>
      </c>
      <c r="E6755" s="182" t="s">
        <v>364</v>
      </c>
      <c r="F6755" s="182" t="s">
        <v>364</v>
      </c>
    </row>
    <row r="6756" spans="1:6" x14ac:dyDescent="0.25">
      <c r="A6756" s="182">
        <v>40000054</v>
      </c>
      <c r="B6756" s="182" t="s">
        <v>6709</v>
      </c>
      <c r="C6756" s="182" t="s">
        <v>224</v>
      </c>
      <c r="D6756" s="182" t="s">
        <v>363</v>
      </c>
      <c r="E6756" s="182" t="s">
        <v>364</v>
      </c>
      <c r="F6756" s="182" t="s">
        <v>364</v>
      </c>
    </row>
    <row r="6757" spans="1:6" x14ac:dyDescent="0.25">
      <c r="A6757" s="182">
        <v>40001174</v>
      </c>
      <c r="B6757" s="182" t="s">
        <v>6710</v>
      </c>
      <c r="C6757" s="182" t="s">
        <v>224</v>
      </c>
      <c r="D6757" s="182" t="s">
        <v>265</v>
      </c>
      <c r="E6757" s="182" t="s">
        <v>266</v>
      </c>
      <c r="F6757" s="182" t="s">
        <v>266</v>
      </c>
    </row>
    <row r="6758" spans="1:6" x14ac:dyDescent="0.25">
      <c r="A6758" s="182">
        <v>40002937</v>
      </c>
      <c r="B6758" s="182" t="s">
        <v>6711</v>
      </c>
      <c r="C6758" s="182" t="s">
        <v>224</v>
      </c>
      <c r="D6758" s="182" t="s">
        <v>363</v>
      </c>
      <c r="E6758" s="182" t="s">
        <v>364</v>
      </c>
      <c r="F6758" s="182" t="s">
        <v>364</v>
      </c>
    </row>
    <row r="6759" spans="1:6" x14ac:dyDescent="0.25">
      <c r="A6759" s="182">
        <v>40002537</v>
      </c>
      <c r="B6759" s="182" t="s">
        <v>6712</v>
      </c>
      <c r="C6759" s="182" t="s">
        <v>224</v>
      </c>
      <c r="D6759" s="182" t="s">
        <v>363</v>
      </c>
      <c r="E6759" s="182" t="s">
        <v>364</v>
      </c>
      <c r="F6759" s="182" t="s">
        <v>364</v>
      </c>
    </row>
    <row r="6760" spans="1:6" x14ac:dyDescent="0.25">
      <c r="A6760" s="182">
        <v>40001549</v>
      </c>
      <c r="B6760" s="182" t="s">
        <v>6713</v>
      </c>
      <c r="C6760" s="182" t="s">
        <v>224</v>
      </c>
      <c r="D6760" s="182" t="s">
        <v>363</v>
      </c>
      <c r="E6760" s="182" t="s">
        <v>364</v>
      </c>
      <c r="F6760" s="182" t="s">
        <v>364</v>
      </c>
    </row>
    <row r="6761" spans="1:6" x14ac:dyDescent="0.25">
      <c r="A6761" s="182">
        <v>40000151</v>
      </c>
      <c r="B6761" s="182" t="s">
        <v>6714</v>
      </c>
      <c r="C6761" s="182" t="s">
        <v>224</v>
      </c>
      <c r="D6761" s="182" t="s">
        <v>363</v>
      </c>
      <c r="E6761" s="182" t="s">
        <v>364</v>
      </c>
      <c r="F6761" s="182" t="s">
        <v>364</v>
      </c>
    </row>
    <row r="6762" spans="1:6" x14ac:dyDescent="0.25">
      <c r="A6762" s="182">
        <v>40008633</v>
      </c>
      <c r="B6762" s="182" t="s">
        <v>6715</v>
      </c>
      <c r="C6762" s="182" t="s">
        <v>224</v>
      </c>
      <c r="D6762" s="182" t="s">
        <v>265</v>
      </c>
      <c r="E6762" s="182" t="s">
        <v>266</v>
      </c>
      <c r="F6762" s="182" t="s">
        <v>266</v>
      </c>
    </row>
    <row r="6763" spans="1:6" x14ac:dyDescent="0.25">
      <c r="A6763" s="182">
        <v>40008937</v>
      </c>
      <c r="B6763" s="182" t="s">
        <v>6716</v>
      </c>
      <c r="C6763" s="182" t="s">
        <v>224</v>
      </c>
      <c r="D6763" s="182" t="s">
        <v>404</v>
      </c>
      <c r="E6763" s="182" t="s">
        <v>405</v>
      </c>
      <c r="F6763" s="182" t="s">
        <v>405</v>
      </c>
    </row>
    <row r="6764" spans="1:6" x14ac:dyDescent="0.25">
      <c r="A6764" s="182">
        <v>40009355</v>
      </c>
      <c r="B6764" s="182" t="s">
        <v>6717</v>
      </c>
      <c r="C6764" s="182" t="s">
        <v>224</v>
      </c>
      <c r="D6764" s="182" t="s">
        <v>392</v>
      </c>
      <c r="E6764" s="182" t="s">
        <v>393</v>
      </c>
      <c r="F6764" s="182" t="s">
        <v>393</v>
      </c>
    </row>
    <row r="6765" spans="1:6" x14ac:dyDescent="0.25">
      <c r="A6765" s="182">
        <v>40420489</v>
      </c>
      <c r="B6765" s="182" t="s">
        <v>6718</v>
      </c>
      <c r="C6765" s="182" t="s">
        <v>231</v>
      </c>
      <c r="D6765" s="182" t="s">
        <v>236</v>
      </c>
      <c r="E6765" s="182" t="s">
        <v>237</v>
      </c>
      <c r="F6765" s="182" t="s">
        <v>237</v>
      </c>
    </row>
    <row r="6766" spans="1:6" x14ac:dyDescent="0.25">
      <c r="A6766" s="182">
        <v>40009382</v>
      </c>
      <c r="B6766" s="182" t="s">
        <v>6719</v>
      </c>
      <c r="C6766" s="182" t="s">
        <v>224</v>
      </c>
      <c r="D6766" s="182" t="s">
        <v>333</v>
      </c>
      <c r="E6766" s="182" t="s">
        <v>334</v>
      </c>
      <c r="F6766" s="182" t="s">
        <v>334</v>
      </c>
    </row>
    <row r="6767" spans="1:6" x14ac:dyDescent="0.25">
      <c r="A6767" s="182">
        <v>40424407</v>
      </c>
      <c r="B6767" s="182" t="s">
        <v>6720</v>
      </c>
      <c r="C6767" s="182" t="s">
        <v>231</v>
      </c>
      <c r="D6767" s="182" t="s">
        <v>285</v>
      </c>
      <c r="E6767" s="182" t="s">
        <v>286</v>
      </c>
      <c r="F6767" s="182" t="s">
        <v>286</v>
      </c>
    </row>
    <row r="6768" spans="1:6" x14ac:dyDescent="0.25">
      <c r="A6768" s="182">
        <v>40424306</v>
      </c>
      <c r="B6768" s="182" t="s">
        <v>6721</v>
      </c>
      <c r="C6768" s="182" t="s">
        <v>231</v>
      </c>
      <c r="D6768" s="182" t="s">
        <v>242</v>
      </c>
      <c r="E6768" s="182" t="s">
        <v>243</v>
      </c>
      <c r="F6768" s="182" t="s">
        <v>243</v>
      </c>
    </row>
    <row r="6769" spans="1:6" x14ac:dyDescent="0.25">
      <c r="A6769" s="182">
        <v>40008744</v>
      </c>
      <c r="B6769" s="182" t="s">
        <v>6722</v>
      </c>
      <c r="C6769" s="182" t="s">
        <v>224</v>
      </c>
      <c r="D6769" s="182" t="s">
        <v>228</v>
      </c>
      <c r="E6769" s="182" t="s">
        <v>229</v>
      </c>
      <c r="F6769" s="182" t="s">
        <v>229</v>
      </c>
    </row>
    <row r="6770" spans="1:6" x14ac:dyDescent="0.25">
      <c r="A6770" s="182">
        <v>40008243</v>
      </c>
      <c r="B6770" s="182" t="s">
        <v>6722</v>
      </c>
      <c r="C6770" s="182" t="s">
        <v>224</v>
      </c>
      <c r="D6770" s="182" t="s">
        <v>342</v>
      </c>
      <c r="E6770" s="182" t="s">
        <v>343</v>
      </c>
      <c r="F6770" s="182" t="s">
        <v>343</v>
      </c>
    </row>
    <row r="6771" spans="1:6" x14ac:dyDescent="0.25">
      <c r="A6771" s="182">
        <v>40005827</v>
      </c>
      <c r="B6771" s="182" t="s">
        <v>6723</v>
      </c>
      <c r="C6771" s="182" t="s">
        <v>224</v>
      </c>
      <c r="D6771" s="182" t="s">
        <v>225</v>
      </c>
      <c r="E6771" s="182" t="s">
        <v>226</v>
      </c>
      <c r="F6771" s="182" t="s">
        <v>226</v>
      </c>
    </row>
    <row r="6772" spans="1:6" x14ac:dyDescent="0.25">
      <c r="A6772" s="182">
        <v>40005448</v>
      </c>
      <c r="B6772" s="182" t="s">
        <v>6723</v>
      </c>
      <c r="C6772" s="182" t="s">
        <v>224</v>
      </c>
      <c r="D6772" s="182" t="s">
        <v>306</v>
      </c>
      <c r="E6772" s="182" t="s">
        <v>307</v>
      </c>
      <c r="F6772" s="182" t="s">
        <v>307</v>
      </c>
    </row>
    <row r="6773" spans="1:6" x14ac:dyDescent="0.25">
      <c r="A6773" s="182">
        <v>40002594</v>
      </c>
      <c r="B6773" s="182" t="s">
        <v>6724</v>
      </c>
      <c r="C6773" s="182" t="s">
        <v>224</v>
      </c>
      <c r="D6773" s="182" t="s">
        <v>306</v>
      </c>
      <c r="E6773" s="182" t="s">
        <v>307</v>
      </c>
      <c r="F6773" s="182" t="s">
        <v>307</v>
      </c>
    </row>
    <row r="6774" spans="1:6" x14ac:dyDescent="0.25">
      <c r="A6774" s="182">
        <v>40005779</v>
      </c>
      <c r="B6774" s="182" t="s">
        <v>6725</v>
      </c>
      <c r="C6774" s="182" t="s">
        <v>224</v>
      </c>
      <c r="D6774" s="182" t="s">
        <v>322</v>
      </c>
      <c r="E6774" s="182" t="s">
        <v>323</v>
      </c>
      <c r="F6774" s="182" t="s">
        <v>323</v>
      </c>
    </row>
    <row r="6775" spans="1:6" x14ac:dyDescent="0.25">
      <c r="A6775" s="182">
        <v>40007056</v>
      </c>
      <c r="B6775" s="182" t="s">
        <v>6726</v>
      </c>
      <c r="C6775" s="182" t="s">
        <v>224</v>
      </c>
      <c r="D6775" s="182" t="s">
        <v>322</v>
      </c>
      <c r="E6775" s="182" t="s">
        <v>323</v>
      </c>
      <c r="F6775" s="182" t="s">
        <v>323</v>
      </c>
    </row>
    <row r="6776" spans="1:6" x14ac:dyDescent="0.25">
      <c r="A6776" s="182">
        <v>40007198</v>
      </c>
      <c r="B6776" s="182" t="s">
        <v>6727</v>
      </c>
      <c r="C6776" s="182" t="s">
        <v>224</v>
      </c>
      <c r="D6776" s="182" t="s">
        <v>322</v>
      </c>
      <c r="E6776" s="182" t="s">
        <v>323</v>
      </c>
      <c r="F6776" s="182" t="s">
        <v>323</v>
      </c>
    </row>
    <row r="6777" spans="1:6" x14ac:dyDescent="0.25">
      <c r="A6777" s="182">
        <v>40006382</v>
      </c>
      <c r="B6777" s="182" t="s">
        <v>6728</v>
      </c>
      <c r="C6777" s="182" t="s">
        <v>224</v>
      </c>
      <c r="D6777" s="182" t="s">
        <v>404</v>
      </c>
      <c r="E6777" s="182" t="s">
        <v>405</v>
      </c>
      <c r="F6777" s="182" t="s">
        <v>405</v>
      </c>
    </row>
    <row r="6778" spans="1:6" x14ac:dyDescent="0.25">
      <c r="A6778" s="182">
        <v>40009182</v>
      </c>
      <c r="B6778" s="182" t="s">
        <v>6729</v>
      </c>
      <c r="C6778" s="182" t="s">
        <v>224</v>
      </c>
      <c r="D6778" s="182" t="s">
        <v>306</v>
      </c>
      <c r="E6778" s="182" t="s">
        <v>307</v>
      </c>
      <c r="F6778" s="182" t="s">
        <v>307</v>
      </c>
    </row>
    <row r="6779" spans="1:6" x14ac:dyDescent="0.25">
      <c r="A6779" s="182">
        <v>40002899</v>
      </c>
      <c r="B6779" s="182" t="s">
        <v>6730</v>
      </c>
      <c r="C6779" s="182" t="s">
        <v>224</v>
      </c>
      <c r="D6779" s="182" t="s">
        <v>333</v>
      </c>
      <c r="E6779" s="182" t="s">
        <v>334</v>
      </c>
      <c r="F6779" s="182" t="s">
        <v>334</v>
      </c>
    </row>
    <row r="6780" spans="1:6" x14ac:dyDescent="0.25">
      <c r="A6780" s="182">
        <v>40009418</v>
      </c>
      <c r="B6780" s="182" t="s">
        <v>6731</v>
      </c>
      <c r="C6780" s="182" t="s">
        <v>224</v>
      </c>
      <c r="D6780" s="182" t="s">
        <v>333</v>
      </c>
      <c r="E6780" s="182" t="s">
        <v>334</v>
      </c>
      <c r="F6780" s="182" t="s">
        <v>334</v>
      </c>
    </row>
    <row r="6781" spans="1:6" x14ac:dyDescent="0.25">
      <c r="A6781" s="182">
        <v>40007466</v>
      </c>
      <c r="B6781" s="182" t="s">
        <v>6732</v>
      </c>
      <c r="C6781" s="182" t="s">
        <v>224</v>
      </c>
      <c r="D6781" s="182" t="s">
        <v>485</v>
      </c>
      <c r="E6781" s="182" t="s">
        <v>486</v>
      </c>
      <c r="F6781" s="182" t="s">
        <v>486</v>
      </c>
    </row>
    <row r="6782" spans="1:6" x14ac:dyDescent="0.25">
      <c r="A6782" s="182">
        <v>40400012</v>
      </c>
      <c r="B6782" s="182" t="s">
        <v>6733</v>
      </c>
      <c r="C6782" s="182" t="s">
        <v>224</v>
      </c>
      <c r="D6782" s="182" t="s">
        <v>225</v>
      </c>
      <c r="E6782" s="182" t="s">
        <v>226</v>
      </c>
      <c r="F6782" s="182" t="s">
        <v>226</v>
      </c>
    </row>
    <row r="6783" spans="1:6" x14ac:dyDescent="0.25">
      <c r="A6783" s="182">
        <v>40008961</v>
      </c>
      <c r="B6783" s="182" t="s">
        <v>6734</v>
      </c>
      <c r="C6783" s="182" t="s">
        <v>224</v>
      </c>
      <c r="D6783" s="182" t="s">
        <v>271</v>
      </c>
      <c r="E6783" s="182" t="s">
        <v>272</v>
      </c>
      <c r="F6783" s="182" t="s">
        <v>272</v>
      </c>
    </row>
    <row r="6784" spans="1:6" x14ac:dyDescent="0.25">
      <c r="A6784" s="182">
        <v>40420915</v>
      </c>
      <c r="B6784" s="182" t="s">
        <v>6735</v>
      </c>
      <c r="C6784" s="182" t="s">
        <v>231</v>
      </c>
      <c r="D6784" s="182" t="s">
        <v>232</v>
      </c>
      <c r="E6784" s="182" t="s">
        <v>233</v>
      </c>
      <c r="F6784" s="182" t="s">
        <v>233</v>
      </c>
    </row>
    <row r="6785" spans="1:6" x14ac:dyDescent="0.25">
      <c r="A6785" s="182">
        <v>40003710</v>
      </c>
      <c r="B6785" s="182" t="s">
        <v>6736</v>
      </c>
      <c r="C6785" s="182" t="s">
        <v>224</v>
      </c>
      <c r="D6785" s="182" t="s">
        <v>438</v>
      </c>
      <c r="E6785" s="182" t="s">
        <v>439</v>
      </c>
      <c r="F6785" s="182" t="s">
        <v>439</v>
      </c>
    </row>
    <row r="6786" spans="1:6" x14ac:dyDescent="0.25">
      <c r="A6786" s="182">
        <v>40008749</v>
      </c>
      <c r="B6786" s="182" t="s">
        <v>6737</v>
      </c>
      <c r="C6786" s="182" t="s">
        <v>224</v>
      </c>
      <c r="D6786" s="182" t="s">
        <v>322</v>
      </c>
      <c r="E6786" s="182" t="s">
        <v>323</v>
      </c>
      <c r="F6786" s="182" t="s">
        <v>323</v>
      </c>
    </row>
    <row r="6787" spans="1:6" x14ac:dyDescent="0.25">
      <c r="A6787" s="182">
        <v>40001148</v>
      </c>
      <c r="B6787" s="182" t="s">
        <v>6738</v>
      </c>
      <c r="C6787" s="182" t="s">
        <v>224</v>
      </c>
      <c r="D6787" s="182" t="s">
        <v>303</v>
      </c>
      <c r="E6787" s="182" t="s">
        <v>304</v>
      </c>
      <c r="F6787" s="182" t="s">
        <v>304</v>
      </c>
    </row>
    <row r="6788" spans="1:6" x14ac:dyDescent="0.25">
      <c r="A6788" s="182">
        <v>40007224</v>
      </c>
      <c r="B6788" s="182" t="s">
        <v>6739</v>
      </c>
      <c r="C6788" s="182" t="s">
        <v>224</v>
      </c>
      <c r="D6788" s="182" t="s">
        <v>306</v>
      </c>
      <c r="E6788" s="182" t="s">
        <v>307</v>
      </c>
      <c r="F6788" s="182" t="s">
        <v>307</v>
      </c>
    </row>
    <row r="6789" spans="1:6" x14ac:dyDescent="0.25">
      <c r="A6789" s="182">
        <v>40006643</v>
      </c>
      <c r="B6789" s="182" t="s">
        <v>6740</v>
      </c>
      <c r="C6789" s="182" t="s">
        <v>224</v>
      </c>
      <c r="D6789" s="182" t="s">
        <v>404</v>
      </c>
      <c r="E6789" s="182" t="s">
        <v>405</v>
      </c>
      <c r="F6789" s="182" t="s">
        <v>405</v>
      </c>
    </row>
    <row r="6790" spans="1:6" x14ac:dyDescent="0.25">
      <c r="A6790" s="182">
        <v>40003791</v>
      </c>
      <c r="B6790" s="182" t="s">
        <v>6741</v>
      </c>
      <c r="C6790" s="182" t="s">
        <v>224</v>
      </c>
      <c r="D6790" s="182" t="s">
        <v>322</v>
      </c>
      <c r="E6790" s="182" t="s">
        <v>323</v>
      </c>
      <c r="F6790" s="182" t="s">
        <v>323</v>
      </c>
    </row>
    <row r="6791" spans="1:6" x14ac:dyDescent="0.25">
      <c r="A6791" s="182">
        <v>40005554</v>
      </c>
      <c r="B6791" s="182" t="s">
        <v>6742</v>
      </c>
      <c r="C6791" s="182" t="s">
        <v>224</v>
      </c>
      <c r="D6791" s="182" t="s">
        <v>342</v>
      </c>
      <c r="E6791" s="182" t="s">
        <v>343</v>
      </c>
      <c r="F6791" s="182" t="s">
        <v>343</v>
      </c>
    </row>
    <row r="6792" spans="1:6" x14ac:dyDescent="0.25">
      <c r="A6792" s="182">
        <v>40006067</v>
      </c>
      <c r="B6792" s="182" t="s">
        <v>6743</v>
      </c>
      <c r="C6792" s="182" t="s">
        <v>224</v>
      </c>
      <c r="D6792" s="182" t="s">
        <v>315</v>
      </c>
      <c r="E6792" s="182" t="s">
        <v>316</v>
      </c>
      <c r="F6792" s="182" t="s">
        <v>316</v>
      </c>
    </row>
    <row r="6793" spans="1:6" x14ac:dyDescent="0.25">
      <c r="A6793" s="182">
        <v>40421267</v>
      </c>
      <c r="B6793" s="182" t="s">
        <v>6744</v>
      </c>
      <c r="C6793" s="182" t="s">
        <v>231</v>
      </c>
      <c r="D6793" s="182" t="s">
        <v>242</v>
      </c>
      <c r="E6793" s="182" t="s">
        <v>243</v>
      </c>
      <c r="F6793" s="182" t="s">
        <v>243</v>
      </c>
    </row>
    <row r="6794" spans="1:6" x14ac:dyDescent="0.25">
      <c r="A6794" s="182">
        <v>40000659</v>
      </c>
      <c r="B6794" s="182" t="s">
        <v>6745</v>
      </c>
      <c r="C6794" s="182" t="s">
        <v>224</v>
      </c>
      <c r="D6794" s="182" t="s">
        <v>249</v>
      </c>
      <c r="E6794" s="182" t="s">
        <v>250</v>
      </c>
      <c r="F6794" s="182" t="s">
        <v>250</v>
      </c>
    </row>
    <row r="6795" spans="1:6" x14ac:dyDescent="0.25">
      <c r="A6795" s="182">
        <v>40008631</v>
      </c>
      <c r="B6795" s="182" t="s">
        <v>6746</v>
      </c>
      <c r="C6795" s="182" t="s">
        <v>224</v>
      </c>
      <c r="D6795" s="182" t="s">
        <v>256</v>
      </c>
      <c r="E6795" s="182" t="s">
        <v>257</v>
      </c>
      <c r="F6795" s="182" t="s">
        <v>257</v>
      </c>
    </row>
    <row r="6796" spans="1:6" x14ac:dyDescent="0.25">
      <c r="A6796" s="182">
        <v>40004010</v>
      </c>
      <c r="B6796" s="182" t="s">
        <v>6747</v>
      </c>
      <c r="C6796" s="182" t="s">
        <v>224</v>
      </c>
      <c r="D6796" s="182" t="s">
        <v>249</v>
      </c>
      <c r="E6796" s="182" t="s">
        <v>250</v>
      </c>
      <c r="F6796" s="182" t="s">
        <v>250</v>
      </c>
    </row>
    <row r="6797" spans="1:6" x14ac:dyDescent="0.25">
      <c r="A6797" s="182">
        <v>40009393</v>
      </c>
      <c r="B6797" s="182" t="s">
        <v>6748</v>
      </c>
      <c r="C6797" s="182" t="s">
        <v>224</v>
      </c>
      <c r="D6797" s="182" t="s">
        <v>363</v>
      </c>
      <c r="E6797" s="182" t="s">
        <v>364</v>
      </c>
      <c r="F6797" s="182" t="s">
        <v>364</v>
      </c>
    </row>
    <row r="6798" spans="1:6" x14ac:dyDescent="0.25">
      <c r="A6798" s="182">
        <v>40005745</v>
      </c>
      <c r="B6798" s="182" t="s">
        <v>6749</v>
      </c>
      <c r="C6798" s="182" t="s">
        <v>224</v>
      </c>
      <c r="D6798" s="182" t="s">
        <v>228</v>
      </c>
      <c r="E6798" s="182" t="s">
        <v>229</v>
      </c>
      <c r="F6798" s="182" t="s">
        <v>229</v>
      </c>
    </row>
    <row r="6799" spans="1:6" x14ac:dyDescent="0.25">
      <c r="A6799" s="182">
        <v>40007271</v>
      </c>
      <c r="B6799" s="182" t="s">
        <v>6750</v>
      </c>
      <c r="C6799" s="182" t="s">
        <v>224</v>
      </c>
      <c r="D6799" s="182" t="s">
        <v>438</v>
      </c>
      <c r="E6799" s="182" t="s">
        <v>439</v>
      </c>
      <c r="F6799" s="182" t="s">
        <v>439</v>
      </c>
    </row>
    <row r="6800" spans="1:6" x14ac:dyDescent="0.25">
      <c r="A6800" s="182">
        <v>40006561</v>
      </c>
      <c r="B6800" s="182" t="s">
        <v>6751</v>
      </c>
      <c r="C6800" s="182" t="s">
        <v>224</v>
      </c>
      <c r="D6800" s="182" t="s">
        <v>309</v>
      </c>
      <c r="E6800" s="182" t="s">
        <v>310</v>
      </c>
      <c r="F6800" s="182" t="s">
        <v>310</v>
      </c>
    </row>
    <row r="6801" spans="1:6" x14ac:dyDescent="0.25">
      <c r="A6801" s="182">
        <v>40002655</v>
      </c>
      <c r="B6801" s="182" t="s">
        <v>6752</v>
      </c>
      <c r="C6801" s="182" t="s">
        <v>224</v>
      </c>
      <c r="D6801" s="182" t="s">
        <v>225</v>
      </c>
      <c r="E6801" s="182" t="s">
        <v>226</v>
      </c>
      <c r="F6801" s="182" t="s">
        <v>226</v>
      </c>
    </row>
    <row r="6802" spans="1:6" x14ac:dyDescent="0.25">
      <c r="A6802" s="182">
        <v>40002680</v>
      </c>
      <c r="B6802" s="182" t="s">
        <v>6753</v>
      </c>
      <c r="C6802" s="182" t="s">
        <v>224</v>
      </c>
      <c r="D6802" s="182" t="s">
        <v>268</v>
      </c>
      <c r="E6802" s="182" t="s">
        <v>269</v>
      </c>
      <c r="F6802" s="182" t="s">
        <v>269</v>
      </c>
    </row>
    <row r="6803" spans="1:6" x14ac:dyDescent="0.25">
      <c r="A6803" s="182">
        <v>40005632</v>
      </c>
      <c r="B6803" s="182" t="s">
        <v>6754</v>
      </c>
      <c r="C6803" s="182" t="s">
        <v>224</v>
      </c>
      <c r="D6803" s="182" t="s">
        <v>309</v>
      </c>
      <c r="E6803" s="182" t="s">
        <v>310</v>
      </c>
      <c r="F6803" s="182" t="s">
        <v>310</v>
      </c>
    </row>
    <row r="6804" spans="1:6" x14ac:dyDescent="0.25">
      <c r="A6804" s="182">
        <v>40007280</v>
      </c>
      <c r="B6804" s="182" t="s">
        <v>6755</v>
      </c>
      <c r="C6804" s="182" t="s">
        <v>224</v>
      </c>
      <c r="D6804" s="182" t="s">
        <v>438</v>
      </c>
      <c r="E6804" s="182" t="s">
        <v>439</v>
      </c>
      <c r="F6804" s="182" t="s">
        <v>439</v>
      </c>
    </row>
    <row r="6805" spans="1:6" x14ac:dyDescent="0.25">
      <c r="A6805" s="182">
        <v>40004389</v>
      </c>
      <c r="B6805" s="182" t="s">
        <v>6755</v>
      </c>
      <c r="C6805" s="182" t="s">
        <v>224</v>
      </c>
      <c r="D6805" s="182" t="s">
        <v>256</v>
      </c>
      <c r="E6805" s="182" t="s">
        <v>257</v>
      </c>
      <c r="F6805" s="182" t="s">
        <v>257</v>
      </c>
    </row>
    <row r="6806" spans="1:6" x14ac:dyDescent="0.25">
      <c r="A6806" s="182">
        <v>40421214</v>
      </c>
      <c r="B6806" s="182" t="s">
        <v>6756</v>
      </c>
      <c r="C6806" s="182" t="s">
        <v>231</v>
      </c>
      <c r="D6806" s="182" t="s">
        <v>921</v>
      </c>
      <c r="E6806" s="182" t="s">
        <v>922</v>
      </c>
      <c r="F6806" s="182" t="s">
        <v>922</v>
      </c>
    </row>
    <row r="6807" spans="1:6" x14ac:dyDescent="0.25">
      <c r="A6807" s="182">
        <v>40420007</v>
      </c>
      <c r="B6807" s="182" t="s">
        <v>6756</v>
      </c>
      <c r="C6807" s="182" t="s">
        <v>231</v>
      </c>
      <c r="D6807" s="182" t="s">
        <v>232</v>
      </c>
      <c r="E6807" s="182" t="s">
        <v>233</v>
      </c>
      <c r="F6807" s="182" t="s">
        <v>233</v>
      </c>
    </row>
    <row r="6808" spans="1:6" x14ac:dyDescent="0.25">
      <c r="A6808" s="182">
        <v>40420227</v>
      </c>
      <c r="B6808" s="182" t="s">
        <v>6757</v>
      </c>
      <c r="C6808" s="182" t="s">
        <v>231</v>
      </c>
      <c r="D6808" s="182" t="s">
        <v>236</v>
      </c>
      <c r="E6808" s="182" t="s">
        <v>237</v>
      </c>
      <c r="F6808" s="182" t="s">
        <v>237</v>
      </c>
    </row>
    <row r="6809" spans="1:6" x14ac:dyDescent="0.25">
      <c r="A6809" s="182">
        <v>40420704</v>
      </c>
      <c r="B6809" s="182" t="s">
        <v>6758</v>
      </c>
      <c r="C6809" s="182" t="s">
        <v>231</v>
      </c>
      <c r="D6809" s="182" t="s">
        <v>232</v>
      </c>
      <c r="E6809" s="182" t="s">
        <v>233</v>
      </c>
      <c r="F6809" s="182" t="s">
        <v>233</v>
      </c>
    </row>
    <row r="6810" spans="1:6" x14ac:dyDescent="0.25">
      <c r="A6810" s="182">
        <v>40420259</v>
      </c>
      <c r="B6810" s="182" t="s">
        <v>6759</v>
      </c>
      <c r="C6810" s="182" t="s">
        <v>231</v>
      </c>
      <c r="D6810" s="182" t="s">
        <v>232</v>
      </c>
      <c r="E6810" s="182" t="s">
        <v>233</v>
      </c>
      <c r="F6810" s="182" t="s">
        <v>233</v>
      </c>
    </row>
    <row r="6811" spans="1:6" x14ac:dyDescent="0.25">
      <c r="A6811" s="182">
        <v>40004197</v>
      </c>
      <c r="B6811" s="182" t="s">
        <v>6760</v>
      </c>
      <c r="C6811" s="182" t="s">
        <v>224</v>
      </c>
      <c r="D6811" s="182" t="s">
        <v>268</v>
      </c>
      <c r="E6811" s="182" t="s">
        <v>269</v>
      </c>
      <c r="F6811" s="182" t="s">
        <v>269</v>
      </c>
    </row>
    <row r="6812" spans="1:6" x14ac:dyDescent="0.25">
      <c r="A6812" s="182">
        <v>40001105</v>
      </c>
      <c r="B6812" s="182" t="s">
        <v>6761</v>
      </c>
      <c r="C6812" s="182" t="s">
        <v>224</v>
      </c>
      <c r="D6812" s="182" t="s">
        <v>249</v>
      </c>
      <c r="E6812" s="182" t="s">
        <v>250</v>
      </c>
      <c r="F6812" s="182" t="s">
        <v>250</v>
      </c>
    </row>
    <row r="6813" spans="1:6" x14ac:dyDescent="0.25">
      <c r="A6813" s="182">
        <v>40007949</v>
      </c>
      <c r="B6813" s="182" t="s">
        <v>6762</v>
      </c>
      <c r="C6813" s="182" t="s">
        <v>224</v>
      </c>
      <c r="D6813" s="182" t="s">
        <v>228</v>
      </c>
      <c r="E6813" s="182" t="s">
        <v>229</v>
      </c>
      <c r="F6813" s="182" t="s">
        <v>229</v>
      </c>
    </row>
    <row r="6814" spans="1:6" x14ac:dyDescent="0.25">
      <c r="A6814" s="182">
        <v>40006830</v>
      </c>
      <c r="B6814" s="182" t="s">
        <v>6763</v>
      </c>
      <c r="C6814" s="182" t="s">
        <v>224</v>
      </c>
      <c r="D6814" s="182" t="s">
        <v>271</v>
      </c>
      <c r="E6814" s="182" t="s">
        <v>272</v>
      </c>
      <c r="F6814" s="182" t="s">
        <v>272</v>
      </c>
    </row>
    <row r="6815" spans="1:6" x14ac:dyDescent="0.25">
      <c r="A6815" s="182">
        <v>40420021</v>
      </c>
      <c r="B6815" s="182" t="s">
        <v>6764</v>
      </c>
      <c r="C6815" s="182" t="s">
        <v>231</v>
      </c>
      <c r="D6815" s="182" t="s">
        <v>236</v>
      </c>
      <c r="E6815" s="182" t="s">
        <v>237</v>
      </c>
      <c r="F6815" s="182" t="s">
        <v>237</v>
      </c>
    </row>
    <row r="6816" spans="1:6" x14ac:dyDescent="0.25">
      <c r="A6816" s="182">
        <v>40003159</v>
      </c>
      <c r="B6816" s="182" t="s">
        <v>6765</v>
      </c>
      <c r="C6816" s="182" t="s">
        <v>224</v>
      </c>
      <c r="D6816" s="182" t="s">
        <v>271</v>
      </c>
      <c r="E6816" s="182" t="s">
        <v>272</v>
      </c>
      <c r="F6816" s="182" t="s">
        <v>272</v>
      </c>
    </row>
    <row r="6817" spans="1:6" x14ac:dyDescent="0.25">
      <c r="A6817" s="182">
        <v>40000135</v>
      </c>
      <c r="B6817" s="182" t="s">
        <v>6766</v>
      </c>
      <c r="C6817" s="182" t="s">
        <v>224</v>
      </c>
      <c r="D6817" s="182" t="s">
        <v>252</v>
      </c>
      <c r="E6817" s="182" t="s">
        <v>253</v>
      </c>
      <c r="F6817" s="182" t="s">
        <v>253</v>
      </c>
    </row>
    <row r="6818" spans="1:6" x14ac:dyDescent="0.25">
      <c r="A6818" s="182">
        <v>40007421</v>
      </c>
      <c r="B6818" s="182" t="s">
        <v>6767</v>
      </c>
      <c r="C6818" s="182" t="s">
        <v>224</v>
      </c>
      <c r="D6818" s="182" t="s">
        <v>262</v>
      </c>
      <c r="E6818" s="182" t="s">
        <v>263</v>
      </c>
      <c r="F6818" s="182" t="s">
        <v>263</v>
      </c>
    </row>
    <row r="6819" spans="1:6" x14ac:dyDescent="0.25">
      <c r="A6819" s="182">
        <v>40004120</v>
      </c>
      <c r="B6819" s="182" t="s">
        <v>6767</v>
      </c>
      <c r="C6819" s="182" t="s">
        <v>224</v>
      </c>
      <c r="D6819" s="182" t="s">
        <v>262</v>
      </c>
      <c r="E6819" s="182" t="s">
        <v>263</v>
      </c>
      <c r="F6819" s="182" t="s">
        <v>263</v>
      </c>
    </row>
    <row r="6820" spans="1:6" x14ac:dyDescent="0.25">
      <c r="A6820" s="182">
        <v>40009920</v>
      </c>
      <c r="B6820" s="182" t="s">
        <v>6768</v>
      </c>
      <c r="C6820" s="182" t="s">
        <v>224</v>
      </c>
      <c r="D6820" s="182" t="s">
        <v>303</v>
      </c>
      <c r="E6820" s="182" t="s">
        <v>304</v>
      </c>
      <c r="F6820" s="182" t="s">
        <v>304</v>
      </c>
    </row>
    <row r="6821" spans="1:6" x14ac:dyDescent="0.25">
      <c r="A6821" s="182">
        <v>40009972</v>
      </c>
      <c r="B6821" s="182" t="s">
        <v>6769</v>
      </c>
      <c r="C6821" s="182" t="s">
        <v>224</v>
      </c>
      <c r="D6821" s="182" t="s">
        <v>256</v>
      </c>
      <c r="E6821" s="182" t="s">
        <v>257</v>
      </c>
      <c r="F6821" s="182" t="s">
        <v>257</v>
      </c>
    </row>
    <row r="6822" spans="1:6" x14ac:dyDescent="0.25">
      <c r="A6822" s="182">
        <v>40005783</v>
      </c>
      <c r="B6822" s="182" t="s">
        <v>6770</v>
      </c>
      <c r="C6822" s="182" t="s">
        <v>224</v>
      </c>
      <c r="D6822" s="182" t="s">
        <v>309</v>
      </c>
      <c r="E6822" s="182" t="s">
        <v>310</v>
      </c>
      <c r="F6822" s="182" t="s">
        <v>310</v>
      </c>
    </row>
    <row r="6823" spans="1:6" x14ac:dyDescent="0.25">
      <c r="A6823" s="182">
        <v>40004119</v>
      </c>
      <c r="B6823" s="182" t="s">
        <v>6771</v>
      </c>
      <c r="C6823" s="182" t="s">
        <v>224</v>
      </c>
      <c r="D6823" s="182" t="s">
        <v>309</v>
      </c>
      <c r="E6823" s="182" t="s">
        <v>310</v>
      </c>
      <c r="F6823" s="182" t="s">
        <v>310</v>
      </c>
    </row>
    <row r="6824" spans="1:6" x14ac:dyDescent="0.25">
      <c r="A6824" s="182">
        <v>40001570</v>
      </c>
      <c r="B6824" s="182" t="s">
        <v>6772</v>
      </c>
      <c r="C6824" s="182" t="s">
        <v>224</v>
      </c>
      <c r="D6824" s="182" t="s">
        <v>256</v>
      </c>
      <c r="E6824" s="182" t="s">
        <v>257</v>
      </c>
      <c r="F6824" s="182" t="s">
        <v>257</v>
      </c>
    </row>
    <row r="6825" spans="1:6" x14ac:dyDescent="0.25">
      <c r="A6825" s="182">
        <v>40003120</v>
      </c>
      <c r="B6825" s="182" t="s">
        <v>6773</v>
      </c>
      <c r="C6825" s="182" t="s">
        <v>224</v>
      </c>
      <c r="D6825" s="182" t="s">
        <v>271</v>
      </c>
      <c r="E6825" s="182" t="s">
        <v>272</v>
      </c>
      <c r="F6825" s="182" t="s">
        <v>272</v>
      </c>
    </row>
    <row r="6826" spans="1:6" x14ac:dyDescent="0.25">
      <c r="A6826" s="182">
        <v>40001502</v>
      </c>
      <c r="B6826" s="182" t="s">
        <v>6774</v>
      </c>
      <c r="C6826" s="182" t="s">
        <v>224</v>
      </c>
      <c r="D6826" s="182" t="s">
        <v>309</v>
      </c>
      <c r="E6826" s="182" t="s">
        <v>310</v>
      </c>
      <c r="F6826" s="182" t="s">
        <v>310</v>
      </c>
    </row>
    <row r="6827" spans="1:6" x14ac:dyDescent="0.25">
      <c r="A6827" s="182">
        <v>40007386</v>
      </c>
      <c r="B6827" s="182" t="s">
        <v>6775</v>
      </c>
      <c r="C6827" s="182" t="s">
        <v>224</v>
      </c>
      <c r="D6827" s="182" t="s">
        <v>404</v>
      </c>
      <c r="E6827" s="182" t="s">
        <v>405</v>
      </c>
      <c r="F6827" s="182" t="s">
        <v>405</v>
      </c>
    </row>
    <row r="6828" spans="1:6" x14ac:dyDescent="0.25">
      <c r="A6828" s="182">
        <v>40000591</v>
      </c>
      <c r="B6828" s="182" t="s">
        <v>6776</v>
      </c>
      <c r="C6828" s="182" t="s">
        <v>224</v>
      </c>
      <c r="D6828" s="182" t="s">
        <v>225</v>
      </c>
      <c r="E6828" s="182" t="s">
        <v>226</v>
      </c>
      <c r="F6828" s="182" t="s">
        <v>226</v>
      </c>
    </row>
    <row r="6829" spans="1:6" x14ac:dyDescent="0.25">
      <c r="A6829" s="182">
        <v>40009329</v>
      </c>
      <c r="B6829" s="182" t="s">
        <v>6777</v>
      </c>
      <c r="C6829" s="182" t="s">
        <v>224</v>
      </c>
      <c r="D6829" s="182" t="s">
        <v>252</v>
      </c>
      <c r="E6829" s="182" t="s">
        <v>253</v>
      </c>
      <c r="F6829" s="182" t="s">
        <v>253</v>
      </c>
    </row>
    <row r="6830" spans="1:6" x14ac:dyDescent="0.25">
      <c r="A6830" s="182">
        <v>40005552</v>
      </c>
      <c r="B6830" s="182" t="s">
        <v>6778</v>
      </c>
      <c r="C6830" s="182" t="s">
        <v>224</v>
      </c>
      <c r="D6830" s="182" t="s">
        <v>252</v>
      </c>
      <c r="E6830" s="182" t="s">
        <v>253</v>
      </c>
      <c r="F6830" s="182" t="s">
        <v>253</v>
      </c>
    </row>
    <row r="6831" spans="1:6" x14ac:dyDescent="0.25">
      <c r="A6831" s="182">
        <v>40000405</v>
      </c>
      <c r="B6831" s="182" t="s">
        <v>6779</v>
      </c>
      <c r="C6831" s="182" t="s">
        <v>224</v>
      </c>
      <c r="D6831" s="182" t="s">
        <v>279</v>
      </c>
      <c r="E6831" s="182" t="s">
        <v>280</v>
      </c>
      <c r="F6831" s="182" t="s">
        <v>280</v>
      </c>
    </row>
    <row r="6832" spans="1:6" x14ac:dyDescent="0.25">
      <c r="A6832" s="182">
        <v>40005064</v>
      </c>
      <c r="B6832" s="182" t="s">
        <v>6780</v>
      </c>
      <c r="C6832" s="182" t="s">
        <v>224</v>
      </c>
      <c r="D6832" s="182" t="s">
        <v>309</v>
      </c>
      <c r="E6832" s="182" t="s">
        <v>310</v>
      </c>
      <c r="F6832" s="182" t="s">
        <v>310</v>
      </c>
    </row>
    <row r="6833" spans="1:6" x14ac:dyDescent="0.25">
      <c r="A6833" s="182">
        <v>40003935</v>
      </c>
      <c r="B6833" s="182" t="s">
        <v>6781</v>
      </c>
      <c r="C6833" s="182" t="s">
        <v>224</v>
      </c>
      <c r="D6833" s="182" t="s">
        <v>249</v>
      </c>
      <c r="E6833" s="182" t="s">
        <v>250</v>
      </c>
      <c r="F6833" s="182" t="s">
        <v>250</v>
      </c>
    </row>
    <row r="6834" spans="1:6" x14ac:dyDescent="0.25">
      <c r="A6834" s="182">
        <v>40002777</v>
      </c>
      <c r="B6834" s="182" t="s">
        <v>6782</v>
      </c>
      <c r="C6834" s="182" t="s">
        <v>224</v>
      </c>
      <c r="D6834" s="182" t="s">
        <v>322</v>
      </c>
      <c r="E6834" s="182" t="s">
        <v>323</v>
      </c>
      <c r="F6834" s="182" t="s">
        <v>323</v>
      </c>
    </row>
    <row r="6835" spans="1:6" x14ac:dyDescent="0.25">
      <c r="A6835" s="182">
        <v>40001545</v>
      </c>
      <c r="B6835" s="182" t="s">
        <v>6783</v>
      </c>
      <c r="C6835" s="182" t="s">
        <v>224</v>
      </c>
      <c r="D6835" s="182" t="s">
        <v>392</v>
      </c>
      <c r="E6835" s="182" t="s">
        <v>393</v>
      </c>
      <c r="F6835" s="182" t="s">
        <v>393</v>
      </c>
    </row>
    <row r="6836" spans="1:6" x14ac:dyDescent="0.25">
      <c r="A6836" s="182">
        <v>40008880</v>
      </c>
      <c r="B6836" s="182" t="s">
        <v>6784</v>
      </c>
      <c r="C6836" s="182" t="s">
        <v>224</v>
      </c>
      <c r="D6836" s="182" t="s">
        <v>322</v>
      </c>
      <c r="E6836" s="182" t="s">
        <v>323</v>
      </c>
      <c r="F6836" s="182" t="s">
        <v>323</v>
      </c>
    </row>
    <row r="6837" spans="1:6" x14ac:dyDescent="0.25">
      <c r="A6837" s="182">
        <v>40008066</v>
      </c>
      <c r="B6837" s="182" t="s">
        <v>6785</v>
      </c>
      <c r="C6837" s="182" t="s">
        <v>224</v>
      </c>
      <c r="D6837" s="182" t="s">
        <v>271</v>
      </c>
      <c r="E6837" s="182" t="s">
        <v>272</v>
      </c>
      <c r="F6837" s="182" t="s">
        <v>272</v>
      </c>
    </row>
    <row r="6838" spans="1:6" x14ac:dyDescent="0.25">
      <c r="A6838" s="182">
        <v>40005457</v>
      </c>
      <c r="B6838" s="182" t="s">
        <v>6786</v>
      </c>
      <c r="C6838" s="182" t="s">
        <v>224</v>
      </c>
      <c r="D6838" s="182" t="s">
        <v>277</v>
      </c>
      <c r="E6838" s="182" t="s">
        <v>278</v>
      </c>
      <c r="F6838" s="182" t="s">
        <v>278</v>
      </c>
    </row>
    <row r="6839" spans="1:6" x14ac:dyDescent="0.25">
      <c r="A6839" s="182">
        <v>40006828</v>
      </c>
      <c r="B6839" s="182" t="s">
        <v>6787</v>
      </c>
      <c r="C6839" s="182" t="s">
        <v>224</v>
      </c>
      <c r="D6839" s="182" t="s">
        <v>277</v>
      </c>
      <c r="E6839" s="182" t="s">
        <v>278</v>
      </c>
      <c r="F6839" s="182" t="s">
        <v>278</v>
      </c>
    </row>
    <row r="6840" spans="1:6" x14ac:dyDescent="0.25">
      <c r="A6840" s="182">
        <v>40003012</v>
      </c>
      <c r="B6840" s="182" t="s">
        <v>6788</v>
      </c>
      <c r="C6840" s="182" t="s">
        <v>224</v>
      </c>
      <c r="D6840" s="182" t="s">
        <v>277</v>
      </c>
      <c r="E6840" s="182" t="s">
        <v>278</v>
      </c>
      <c r="F6840" s="182" t="s">
        <v>278</v>
      </c>
    </row>
    <row r="6841" spans="1:6" x14ac:dyDescent="0.25">
      <c r="A6841" s="182">
        <v>40006753</v>
      </c>
      <c r="B6841" s="182" t="s">
        <v>6789</v>
      </c>
      <c r="C6841" s="182" t="s">
        <v>224</v>
      </c>
      <c r="D6841" s="182" t="s">
        <v>277</v>
      </c>
      <c r="E6841" s="182" t="s">
        <v>278</v>
      </c>
      <c r="F6841" s="182" t="s">
        <v>278</v>
      </c>
    </row>
    <row r="6842" spans="1:6" x14ac:dyDescent="0.25">
      <c r="A6842" s="182">
        <v>40006533</v>
      </c>
      <c r="B6842" s="182" t="s">
        <v>6790</v>
      </c>
      <c r="C6842" s="182" t="s">
        <v>224</v>
      </c>
      <c r="D6842" s="182" t="s">
        <v>277</v>
      </c>
      <c r="E6842" s="182" t="s">
        <v>278</v>
      </c>
      <c r="F6842" s="182" t="s">
        <v>278</v>
      </c>
    </row>
    <row r="6843" spans="1:6" x14ac:dyDescent="0.25">
      <c r="A6843" s="182">
        <v>40006489</v>
      </c>
      <c r="B6843" s="182" t="s">
        <v>6791</v>
      </c>
      <c r="C6843" s="182" t="s">
        <v>224</v>
      </c>
      <c r="D6843" s="182" t="s">
        <v>277</v>
      </c>
      <c r="E6843" s="182" t="s">
        <v>278</v>
      </c>
      <c r="F6843" s="182" t="s">
        <v>278</v>
      </c>
    </row>
    <row r="6844" spans="1:6" x14ac:dyDescent="0.25">
      <c r="A6844" s="182">
        <v>40005482</v>
      </c>
      <c r="B6844" s="182" t="s">
        <v>6792</v>
      </c>
      <c r="C6844" s="182" t="s">
        <v>224</v>
      </c>
      <c r="D6844" s="182" t="s">
        <v>277</v>
      </c>
      <c r="E6844" s="182" t="s">
        <v>278</v>
      </c>
      <c r="F6844" s="182" t="s">
        <v>278</v>
      </c>
    </row>
    <row r="6845" spans="1:6" x14ac:dyDescent="0.25">
      <c r="A6845" s="182">
        <v>40007185</v>
      </c>
      <c r="B6845" s="182" t="s">
        <v>6793</v>
      </c>
      <c r="C6845" s="182" t="s">
        <v>224</v>
      </c>
      <c r="D6845" s="182" t="s">
        <v>249</v>
      </c>
      <c r="E6845" s="182" t="s">
        <v>250</v>
      </c>
      <c r="F6845" s="182" t="s">
        <v>250</v>
      </c>
    </row>
    <row r="6846" spans="1:6" x14ac:dyDescent="0.25">
      <c r="A6846" s="182">
        <v>40003915</v>
      </c>
      <c r="B6846" s="182" t="s">
        <v>6794</v>
      </c>
      <c r="C6846" s="182" t="s">
        <v>224</v>
      </c>
      <c r="D6846" s="182" t="s">
        <v>277</v>
      </c>
      <c r="E6846" s="182" t="s">
        <v>278</v>
      </c>
      <c r="F6846" s="182" t="s">
        <v>278</v>
      </c>
    </row>
    <row r="6847" spans="1:6" x14ac:dyDescent="0.25">
      <c r="A6847" s="182">
        <v>40007038</v>
      </c>
      <c r="B6847" s="182" t="s">
        <v>6795</v>
      </c>
      <c r="C6847" s="182" t="s">
        <v>224</v>
      </c>
      <c r="D6847" s="182" t="s">
        <v>268</v>
      </c>
      <c r="E6847" s="182" t="s">
        <v>269</v>
      </c>
      <c r="F6847" s="182" t="s">
        <v>269</v>
      </c>
    </row>
    <row r="6848" spans="1:6" x14ac:dyDescent="0.25">
      <c r="A6848" s="182">
        <v>40400414</v>
      </c>
      <c r="B6848" s="182" t="s">
        <v>6796</v>
      </c>
      <c r="C6848" s="182" t="s">
        <v>224</v>
      </c>
      <c r="D6848" s="182" t="s">
        <v>438</v>
      </c>
      <c r="E6848" s="182" t="s">
        <v>439</v>
      </c>
      <c r="F6848" s="182" t="s">
        <v>439</v>
      </c>
    </row>
    <row r="6849" spans="1:6" x14ac:dyDescent="0.25">
      <c r="A6849" s="182">
        <v>40400410</v>
      </c>
      <c r="B6849" s="182" t="s">
        <v>6797</v>
      </c>
      <c r="C6849" s="182" t="s">
        <v>224</v>
      </c>
      <c r="D6849" s="182" t="s">
        <v>438</v>
      </c>
      <c r="E6849" s="182" t="s">
        <v>439</v>
      </c>
      <c r="F6849" s="182" t="s">
        <v>439</v>
      </c>
    </row>
    <row r="6850" spans="1:6" x14ac:dyDescent="0.25">
      <c r="A6850" s="182">
        <v>40400417</v>
      </c>
      <c r="B6850" s="182" t="s">
        <v>6798</v>
      </c>
      <c r="C6850" s="182" t="s">
        <v>224</v>
      </c>
      <c r="D6850" s="182" t="s">
        <v>438</v>
      </c>
      <c r="E6850" s="182" t="s">
        <v>439</v>
      </c>
      <c r="F6850" s="182" t="s">
        <v>439</v>
      </c>
    </row>
    <row r="6851" spans="1:6" x14ac:dyDescent="0.25">
      <c r="A6851" s="182">
        <v>40400416</v>
      </c>
      <c r="B6851" s="182" t="s">
        <v>6799</v>
      </c>
      <c r="C6851" s="182" t="s">
        <v>224</v>
      </c>
      <c r="D6851" s="182" t="s">
        <v>438</v>
      </c>
      <c r="E6851" s="182" t="s">
        <v>439</v>
      </c>
      <c r="F6851" s="182" t="s">
        <v>439</v>
      </c>
    </row>
    <row r="6852" spans="1:6" x14ac:dyDescent="0.25">
      <c r="A6852" s="182">
        <v>40400413</v>
      </c>
      <c r="B6852" s="182" t="s">
        <v>6800</v>
      </c>
      <c r="C6852" s="182" t="s">
        <v>224</v>
      </c>
      <c r="D6852" s="182" t="s">
        <v>438</v>
      </c>
      <c r="E6852" s="182" t="s">
        <v>439</v>
      </c>
      <c r="F6852" s="182" t="s">
        <v>439</v>
      </c>
    </row>
    <row r="6853" spans="1:6" x14ac:dyDescent="0.25">
      <c r="A6853" s="182">
        <v>40400411</v>
      </c>
      <c r="B6853" s="182" t="s">
        <v>6801</v>
      </c>
      <c r="C6853" s="182" t="s">
        <v>224</v>
      </c>
      <c r="D6853" s="182" t="s">
        <v>438</v>
      </c>
      <c r="E6853" s="182" t="s">
        <v>439</v>
      </c>
      <c r="F6853" s="182" t="s">
        <v>439</v>
      </c>
    </row>
    <row r="6854" spans="1:6" x14ac:dyDescent="0.25">
      <c r="A6854" s="182">
        <v>40400415</v>
      </c>
      <c r="B6854" s="182" t="s">
        <v>6802</v>
      </c>
      <c r="C6854" s="182" t="s">
        <v>224</v>
      </c>
      <c r="D6854" s="182" t="s">
        <v>438</v>
      </c>
      <c r="E6854" s="182" t="s">
        <v>439</v>
      </c>
      <c r="F6854" s="182" t="s">
        <v>439</v>
      </c>
    </row>
    <row r="6855" spans="1:6" x14ac:dyDescent="0.25">
      <c r="A6855" s="182">
        <v>40001715</v>
      </c>
      <c r="B6855" s="182" t="s">
        <v>6803</v>
      </c>
      <c r="C6855" s="182" t="s">
        <v>224</v>
      </c>
      <c r="D6855" s="182" t="s">
        <v>262</v>
      </c>
      <c r="E6855" s="182" t="s">
        <v>263</v>
      </c>
      <c r="F6855" s="182" t="s">
        <v>263</v>
      </c>
    </row>
    <row r="6856" spans="1:6" x14ac:dyDescent="0.25">
      <c r="A6856" s="182">
        <v>40005961</v>
      </c>
      <c r="B6856" s="182" t="s">
        <v>6804</v>
      </c>
      <c r="C6856" s="182" t="s">
        <v>224</v>
      </c>
      <c r="D6856" s="182" t="s">
        <v>322</v>
      </c>
      <c r="E6856" s="182" t="s">
        <v>323</v>
      </c>
      <c r="F6856" s="182" t="s">
        <v>323</v>
      </c>
    </row>
    <row r="6857" spans="1:6" x14ac:dyDescent="0.25">
      <c r="A6857" s="182">
        <v>40421479</v>
      </c>
      <c r="B6857" s="182" t="s">
        <v>6805</v>
      </c>
      <c r="C6857" s="182" t="s">
        <v>231</v>
      </c>
      <c r="D6857" s="182" t="s">
        <v>232</v>
      </c>
      <c r="E6857" s="182" t="s">
        <v>233</v>
      </c>
      <c r="F6857" s="182" t="s">
        <v>233</v>
      </c>
    </row>
    <row r="6858" spans="1:6" x14ac:dyDescent="0.25">
      <c r="A6858" s="182">
        <v>40424331</v>
      </c>
      <c r="B6858" s="182" t="s">
        <v>6806</v>
      </c>
      <c r="C6858" s="182" t="s">
        <v>231</v>
      </c>
      <c r="D6858" s="182" t="s">
        <v>232</v>
      </c>
      <c r="E6858" s="182" t="s">
        <v>233</v>
      </c>
      <c r="F6858" s="182" t="s">
        <v>233</v>
      </c>
    </row>
    <row r="6859" spans="1:6" x14ac:dyDescent="0.25">
      <c r="A6859" s="182">
        <v>40004004</v>
      </c>
      <c r="B6859" s="182" t="s">
        <v>6807</v>
      </c>
      <c r="C6859" s="182" t="s">
        <v>224</v>
      </c>
      <c r="D6859" s="182" t="s">
        <v>303</v>
      </c>
      <c r="E6859" s="182" t="s">
        <v>304</v>
      </c>
      <c r="F6859" s="182" t="s">
        <v>304</v>
      </c>
    </row>
    <row r="6860" spans="1:6" x14ac:dyDescent="0.25">
      <c r="A6860" s="182">
        <v>40424423</v>
      </c>
      <c r="B6860" s="182" t="s">
        <v>6808</v>
      </c>
      <c r="C6860" s="182" t="s">
        <v>231</v>
      </c>
      <c r="D6860" s="182" t="s">
        <v>232</v>
      </c>
      <c r="E6860" s="182" t="s">
        <v>233</v>
      </c>
      <c r="F6860" s="182" t="s">
        <v>233</v>
      </c>
    </row>
    <row r="6861" spans="1:6" x14ac:dyDescent="0.25">
      <c r="A6861" s="182">
        <v>40001185</v>
      </c>
      <c r="B6861" s="182" t="s">
        <v>6809</v>
      </c>
      <c r="C6861" s="182" t="s">
        <v>224</v>
      </c>
      <c r="D6861" s="182" t="s">
        <v>322</v>
      </c>
      <c r="E6861" s="182" t="s">
        <v>323</v>
      </c>
      <c r="F6861" s="182" t="s">
        <v>323</v>
      </c>
    </row>
    <row r="6862" spans="1:6" x14ac:dyDescent="0.25">
      <c r="A6862" s="182">
        <v>40008566</v>
      </c>
      <c r="B6862" s="182" t="s">
        <v>6810</v>
      </c>
      <c r="C6862" s="182" t="s">
        <v>224</v>
      </c>
      <c r="D6862" s="182" t="s">
        <v>265</v>
      </c>
      <c r="E6862" s="182" t="s">
        <v>266</v>
      </c>
      <c r="F6862" s="182" t="s">
        <v>266</v>
      </c>
    </row>
    <row r="6863" spans="1:6" x14ac:dyDescent="0.25">
      <c r="A6863" s="182">
        <v>40003663</v>
      </c>
      <c r="B6863" s="182" t="s">
        <v>6811</v>
      </c>
      <c r="C6863" s="182" t="s">
        <v>224</v>
      </c>
      <c r="D6863" s="182" t="s">
        <v>322</v>
      </c>
      <c r="E6863" s="182" t="s">
        <v>323</v>
      </c>
      <c r="F6863" s="182" t="s">
        <v>323</v>
      </c>
    </row>
    <row r="6864" spans="1:6" x14ac:dyDescent="0.25">
      <c r="A6864" s="182">
        <v>40005608</v>
      </c>
      <c r="B6864" s="182" t="s">
        <v>6812</v>
      </c>
      <c r="C6864" s="182" t="s">
        <v>224</v>
      </c>
      <c r="D6864" s="182" t="s">
        <v>249</v>
      </c>
      <c r="E6864" s="182" t="s">
        <v>250</v>
      </c>
      <c r="F6864" s="182" t="s">
        <v>250</v>
      </c>
    </row>
    <row r="6865" spans="1:6" x14ac:dyDescent="0.25">
      <c r="A6865" s="182">
        <v>40008801</v>
      </c>
      <c r="B6865" s="182" t="s">
        <v>6813</v>
      </c>
      <c r="C6865" s="182" t="s">
        <v>224</v>
      </c>
      <c r="D6865" s="182" t="s">
        <v>392</v>
      </c>
      <c r="E6865" s="182" t="s">
        <v>393</v>
      </c>
      <c r="F6865" s="182" t="s">
        <v>393</v>
      </c>
    </row>
    <row r="6866" spans="1:6" x14ac:dyDescent="0.25">
      <c r="A6866" s="182">
        <v>40009444</v>
      </c>
      <c r="B6866" s="182" t="s">
        <v>6814</v>
      </c>
      <c r="C6866" s="182" t="s">
        <v>224</v>
      </c>
      <c r="D6866" s="182" t="s">
        <v>306</v>
      </c>
      <c r="E6866" s="182" t="s">
        <v>307</v>
      </c>
      <c r="F6866" s="182" t="s">
        <v>307</v>
      </c>
    </row>
    <row r="6867" spans="1:6" x14ac:dyDescent="0.25">
      <c r="A6867" s="182">
        <v>40009760</v>
      </c>
      <c r="B6867" s="182" t="s">
        <v>6815</v>
      </c>
      <c r="C6867" s="182" t="s">
        <v>224</v>
      </c>
      <c r="D6867" s="182" t="s">
        <v>342</v>
      </c>
      <c r="E6867" s="182" t="s">
        <v>343</v>
      </c>
      <c r="F6867" s="182" t="s">
        <v>343</v>
      </c>
    </row>
    <row r="6868" spans="1:6" x14ac:dyDescent="0.25">
      <c r="A6868" s="182">
        <v>40002893</v>
      </c>
      <c r="B6868" s="182" t="s">
        <v>6816</v>
      </c>
      <c r="C6868" s="182" t="s">
        <v>224</v>
      </c>
      <c r="D6868" s="182" t="s">
        <v>252</v>
      </c>
      <c r="E6868" s="182" t="s">
        <v>253</v>
      </c>
      <c r="F6868" s="182" t="s">
        <v>253</v>
      </c>
    </row>
    <row r="6869" spans="1:6" x14ac:dyDescent="0.25">
      <c r="A6869" s="182">
        <v>40005826</v>
      </c>
      <c r="B6869" s="182" t="s">
        <v>6817</v>
      </c>
      <c r="C6869" s="182" t="s">
        <v>224</v>
      </c>
      <c r="D6869" s="182" t="s">
        <v>277</v>
      </c>
      <c r="E6869" s="182" t="s">
        <v>278</v>
      </c>
      <c r="F6869" s="182" t="s">
        <v>278</v>
      </c>
    </row>
    <row r="6870" spans="1:6" x14ac:dyDescent="0.25">
      <c r="A6870" s="182">
        <v>40002381</v>
      </c>
      <c r="B6870" s="182" t="s">
        <v>6818</v>
      </c>
      <c r="C6870" s="182" t="s">
        <v>224</v>
      </c>
      <c r="D6870" s="182" t="s">
        <v>363</v>
      </c>
      <c r="E6870" s="182" t="s">
        <v>364</v>
      </c>
      <c r="F6870" s="182" t="s">
        <v>364</v>
      </c>
    </row>
    <row r="6871" spans="1:6" x14ac:dyDescent="0.25">
      <c r="A6871" s="182">
        <v>40003772</v>
      </c>
      <c r="B6871" s="182" t="s">
        <v>6819</v>
      </c>
      <c r="C6871" s="182" t="s">
        <v>224</v>
      </c>
      <c r="D6871" s="182" t="s">
        <v>322</v>
      </c>
      <c r="E6871" s="182" t="s">
        <v>323</v>
      </c>
      <c r="F6871" s="182" t="s">
        <v>323</v>
      </c>
    </row>
    <row r="6872" spans="1:6" x14ac:dyDescent="0.25">
      <c r="A6872" s="182">
        <v>40006579</v>
      </c>
      <c r="B6872" s="182" t="s">
        <v>6820</v>
      </c>
      <c r="C6872" s="182" t="s">
        <v>224</v>
      </c>
      <c r="D6872" s="182" t="s">
        <v>228</v>
      </c>
      <c r="E6872" s="182" t="s">
        <v>229</v>
      </c>
      <c r="F6872" s="182" t="s">
        <v>229</v>
      </c>
    </row>
    <row r="6873" spans="1:6" x14ac:dyDescent="0.25">
      <c r="A6873" s="182">
        <v>40007582</v>
      </c>
      <c r="B6873" s="182" t="s">
        <v>6821</v>
      </c>
      <c r="C6873" s="182" t="s">
        <v>224</v>
      </c>
      <c r="D6873" s="182" t="s">
        <v>306</v>
      </c>
      <c r="E6873" s="182" t="s">
        <v>307</v>
      </c>
      <c r="F6873" s="182" t="s">
        <v>307</v>
      </c>
    </row>
    <row r="6874" spans="1:6" x14ac:dyDescent="0.25">
      <c r="A6874" s="182">
        <v>40420891</v>
      </c>
      <c r="B6874" s="182" t="s">
        <v>6822</v>
      </c>
      <c r="C6874" s="182" t="s">
        <v>231</v>
      </c>
      <c r="D6874" s="182" t="s">
        <v>232</v>
      </c>
      <c r="E6874" s="182" t="s">
        <v>233</v>
      </c>
      <c r="F6874" s="182" t="s">
        <v>233</v>
      </c>
    </row>
    <row r="6875" spans="1:6" x14ac:dyDescent="0.25">
      <c r="A6875" s="182">
        <v>40420208</v>
      </c>
      <c r="B6875" s="182" t="s">
        <v>6823</v>
      </c>
      <c r="C6875" s="182" t="s">
        <v>231</v>
      </c>
      <c r="D6875" s="182" t="s">
        <v>236</v>
      </c>
      <c r="E6875" s="182" t="s">
        <v>237</v>
      </c>
      <c r="F6875" s="182" t="s">
        <v>237</v>
      </c>
    </row>
    <row r="6876" spans="1:6" x14ac:dyDescent="0.25">
      <c r="A6876" s="182">
        <v>40005282</v>
      </c>
      <c r="B6876" s="182" t="s">
        <v>6823</v>
      </c>
      <c r="C6876" s="182" t="s">
        <v>224</v>
      </c>
      <c r="D6876" s="182" t="s">
        <v>322</v>
      </c>
      <c r="E6876" s="182" t="s">
        <v>323</v>
      </c>
      <c r="F6876" s="182" t="s">
        <v>323</v>
      </c>
    </row>
    <row r="6877" spans="1:6" x14ac:dyDescent="0.25">
      <c r="A6877" s="182">
        <v>40001839</v>
      </c>
      <c r="B6877" s="182" t="s">
        <v>6824</v>
      </c>
      <c r="C6877" s="182" t="s">
        <v>224</v>
      </c>
      <c r="D6877" s="182" t="s">
        <v>363</v>
      </c>
      <c r="E6877" s="182" t="s">
        <v>364</v>
      </c>
      <c r="F6877" s="182" t="s">
        <v>364</v>
      </c>
    </row>
    <row r="6878" spans="1:6" x14ac:dyDescent="0.25">
      <c r="A6878" s="182">
        <v>40007176</v>
      </c>
      <c r="B6878" s="182" t="s">
        <v>6825</v>
      </c>
      <c r="C6878" s="182" t="s">
        <v>224</v>
      </c>
      <c r="D6878" s="182" t="s">
        <v>322</v>
      </c>
      <c r="E6878" s="182" t="s">
        <v>323</v>
      </c>
      <c r="F6878" s="182" t="s">
        <v>323</v>
      </c>
    </row>
    <row r="6879" spans="1:6" x14ac:dyDescent="0.25">
      <c r="A6879" s="182">
        <v>40003625</v>
      </c>
      <c r="B6879" s="182" t="s">
        <v>6826</v>
      </c>
      <c r="C6879" s="182" t="s">
        <v>224</v>
      </c>
      <c r="D6879" s="182" t="s">
        <v>306</v>
      </c>
      <c r="E6879" s="182" t="s">
        <v>307</v>
      </c>
      <c r="F6879" s="182" t="s">
        <v>307</v>
      </c>
    </row>
    <row r="6880" spans="1:6" x14ac:dyDescent="0.25">
      <c r="A6880" s="182">
        <v>40000965</v>
      </c>
      <c r="B6880" s="182" t="s">
        <v>6827</v>
      </c>
      <c r="C6880" s="182" t="s">
        <v>224</v>
      </c>
      <c r="D6880" s="182" t="s">
        <v>279</v>
      </c>
      <c r="E6880" s="182" t="s">
        <v>280</v>
      </c>
      <c r="F6880" s="182" t="s">
        <v>280</v>
      </c>
    </row>
    <row r="6881" spans="1:6" x14ac:dyDescent="0.25">
      <c r="A6881" s="182">
        <v>40009241</v>
      </c>
      <c r="B6881" s="182" t="s">
        <v>6828</v>
      </c>
      <c r="C6881" s="182" t="s">
        <v>224</v>
      </c>
      <c r="D6881" s="182" t="s">
        <v>265</v>
      </c>
      <c r="E6881" s="182" t="s">
        <v>266</v>
      </c>
      <c r="F6881" s="182" t="s">
        <v>266</v>
      </c>
    </row>
    <row r="6882" spans="1:6" x14ac:dyDescent="0.25">
      <c r="A6882" s="182">
        <v>40009895</v>
      </c>
      <c r="B6882" s="182" t="s">
        <v>6829</v>
      </c>
      <c r="C6882" s="182" t="s">
        <v>224</v>
      </c>
      <c r="D6882" s="182" t="s">
        <v>438</v>
      </c>
      <c r="E6882" s="182" t="s">
        <v>439</v>
      </c>
      <c r="F6882" s="182" t="s">
        <v>439</v>
      </c>
    </row>
    <row r="6883" spans="1:6" x14ac:dyDescent="0.25">
      <c r="A6883" s="182">
        <v>40007964</v>
      </c>
      <c r="B6883" s="182" t="s">
        <v>6830</v>
      </c>
      <c r="C6883" s="182" t="s">
        <v>224</v>
      </c>
      <c r="D6883" s="182" t="s">
        <v>271</v>
      </c>
      <c r="E6883" s="182" t="s">
        <v>272</v>
      </c>
      <c r="F6883" s="182" t="s">
        <v>272</v>
      </c>
    </row>
    <row r="6884" spans="1:6" x14ac:dyDescent="0.25">
      <c r="A6884" s="182">
        <v>40008257</v>
      </c>
      <c r="B6884" s="182" t="s">
        <v>6831</v>
      </c>
      <c r="C6884" s="182" t="s">
        <v>224</v>
      </c>
      <c r="D6884" s="182" t="s">
        <v>404</v>
      </c>
      <c r="E6884" s="182" t="s">
        <v>405</v>
      </c>
      <c r="F6884" s="182" t="s">
        <v>405</v>
      </c>
    </row>
    <row r="6885" spans="1:6" x14ac:dyDescent="0.25">
      <c r="A6885" s="182">
        <v>40008551</v>
      </c>
      <c r="B6885" s="182" t="s">
        <v>6832</v>
      </c>
      <c r="C6885" s="182" t="s">
        <v>224</v>
      </c>
      <c r="D6885" s="182" t="s">
        <v>404</v>
      </c>
      <c r="E6885" s="182" t="s">
        <v>405</v>
      </c>
      <c r="F6885" s="182" t="s">
        <v>405</v>
      </c>
    </row>
    <row r="6886" spans="1:6" x14ac:dyDescent="0.25">
      <c r="A6886" s="182">
        <v>40007347</v>
      </c>
      <c r="B6886" s="182" t="s">
        <v>6833</v>
      </c>
      <c r="C6886" s="182" t="s">
        <v>224</v>
      </c>
      <c r="D6886" s="182" t="s">
        <v>249</v>
      </c>
      <c r="E6886" s="182" t="s">
        <v>250</v>
      </c>
      <c r="F6886" s="182" t="s">
        <v>250</v>
      </c>
    </row>
    <row r="6887" spans="1:6" x14ac:dyDescent="0.25">
      <c r="A6887" s="182">
        <v>40008649</v>
      </c>
      <c r="B6887" s="182" t="s">
        <v>6834</v>
      </c>
      <c r="C6887" s="182" t="s">
        <v>224</v>
      </c>
      <c r="D6887" s="182" t="s">
        <v>225</v>
      </c>
      <c r="E6887" s="182" t="s">
        <v>226</v>
      </c>
      <c r="F6887" s="182" t="s">
        <v>226</v>
      </c>
    </row>
    <row r="6888" spans="1:6" x14ac:dyDescent="0.25">
      <c r="A6888" s="182">
        <v>40420666</v>
      </c>
      <c r="B6888" s="182" t="s">
        <v>6835</v>
      </c>
      <c r="C6888" s="182" t="s">
        <v>231</v>
      </c>
      <c r="D6888" s="182" t="s">
        <v>236</v>
      </c>
      <c r="E6888" s="182" t="s">
        <v>237</v>
      </c>
      <c r="F6888" s="182" t="s">
        <v>237</v>
      </c>
    </row>
    <row r="6889" spans="1:6" x14ac:dyDescent="0.25">
      <c r="A6889" s="182">
        <v>40421335</v>
      </c>
      <c r="B6889" s="182" t="s">
        <v>6836</v>
      </c>
      <c r="C6889" s="182" t="s">
        <v>231</v>
      </c>
      <c r="D6889" s="182" t="s">
        <v>232</v>
      </c>
      <c r="E6889" s="182" t="s">
        <v>233</v>
      </c>
      <c r="F6889" s="182" t="s">
        <v>233</v>
      </c>
    </row>
    <row r="6890" spans="1:6" x14ac:dyDescent="0.25">
      <c r="A6890" s="182">
        <v>40420965</v>
      </c>
      <c r="B6890" s="182" t="s">
        <v>6837</v>
      </c>
      <c r="C6890" s="182" t="s">
        <v>231</v>
      </c>
      <c r="D6890" s="182" t="s">
        <v>232</v>
      </c>
      <c r="E6890" s="182" t="s">
        <v>233</v>
      </c>
      <c r="F6890" s="182" t="s">
        <v>233</v>
      </c>
    </row>
    <row r="6891" spans="1:6" x14ac:dyDescent="0.25">
      <c r="A6891" s="182">
        <v>40005239</v>
      </c>
      <c r="B6891" s="182" t="s">
        <v>6838</v>
      </c>
      <c r="C6891" s="182" t="s">
        <v>224</v>
      </c>
      <c r="D6891" s="182" t="s">
        <v>342</v>
      </c>
      <c r="E6891" s="182" t="s">
        <v>343</v>
      </c>
      <c r="F6891" s="182" t="s">
        <v>343</v>
      </c>
    </row>
    <row r="6892" spans="1:6" x14ac:dyDescent="0.25">
      <c r="A6892" s="182">
        <v>40009091</v>
      </c>
      <c r="B6892" s="182" t="s">
        <v>6839</v>
      </c>
      <c r="C6892" s="182" t="s">
        <v>224</v>
      </c>
      <c r="D6892" s="182" t="s">
        <v>303</v>
      </c>
      <c r="E6892" s="182" t="s">
        <v>304</v>
      </c>
      <c r="F6892" s="182" t="s">
        <v>304</v>
      </c>
    </row>
    <row r="6893" spans="1:6" x14ac:dyDescent="0.25">
      <c r="A6893" s="182">
        <v>40000357</v>
      </c>
      <c r="B6893" s="182" t="s">
        <v>6840</v>
      </c>
      <c r="C6893" s="182" t="s">
        <v>224</v>
      </c>
      <c r="D6893" s="182" t="s">
        <v>363</v>
      </c>
      <c r="E6893" s="182" t="s">
        <v>364</v>
      </c>
      <c r="F6893" s="182" t="s">
        <v>364</v>
      </c>
    </row>
    <row r="6894" spans="1:6" x14ac:dyDescent="0.25">
      <c r="A6894" s="182">
        <v>40006442</v>
      </c>
      <c r="B6894" s="182" t="s">
        <v>6841</v>
      </c>
      <c r="C6894" s="182" t="s">
        <v>224</v>
      </c>
      <c r="D6894" s="182" t="s">
        <v>249</v>
      </c>
      <c r="E6894" s="182" t="s">
        <v>250</v>
      </c>
      <c r="F6894" s="182" t="s">
        <v>250</v>
      </c>
    </row>
    <row r="6895" spans="1:6" x14ac:dyDescent="0.25">
      <c r="A6895" s="182">
        <v>40008780</v>
      </c>
      <c r="B6895" s="182" t="s">
        <v>6842</v>
      </c>
      <c r="C6895" s="182" t="s">
        <v>224</v>
      </c>
      <c r="D6895" s="182" t="s">
        <v>262</v>
      </c>
      <c r="E6895" s="182" t="s">
        <v>263</v>
      </c>
      <c r="F6895" s="182" t="s">
        <v>263</v>
      </c>
    </row>
    <row r="6896" spans="1:6" x14ac:dyDescent="0.25">
      <c r="A6896" s="182">
        <v>40421413</v>
      </c>
      <c r="B6896" s="182" t="s">
        <v>6843</v>
      </c>
      <c r="C6896" s="182" t="s">
        <v>231</v>
      </c>
      <c r="D6896" s="182" t="s">
        <v>236</v>
      </c>
      <c r="E6896" s="182" t="s">
        <v>237</v>
      </c>
      <c r="F6896" s="182" t="s">
        <v>237</v>
      </c>
    </row>
    <row r="6897" spans="1:6" x14ac:dyDescent="0.25">
      <c r="A6897" s="182">
        <v>40005596</v>
      </c>
      <c r="B6897" s="182" t="s">
        <v>6844</v>
      </c>
      <c r="C6897" s="182" t="s">
        <v>224</v>
      </c>
      <c r="D6897" s="182" t="s">
        <v>376</v>
      </c>
      <c r="E6897" s="182" t="s">
        <v>377</v>
      </c>
      <c r="F6897" s="182" t="s">
        <v>377</v>
      </c>
    </row>
    <row r="6898" spans="1:6" x14ac:dyDescent="0.25">
      <c r="A6898" s="182">
        <v>40008863</v>
      </c>
      <c r="B6898" s="182" t="s">
        <v>6845</v>
      </c>
      <c r="C6898" s="182" t="s">
        <v>224</v>
      </c>
      <c r="D6898" s="182" t="s">
        <v>376</v>
      </c>
      <c r="E6898" s="182" t="s">
        <v>377</v>
      </c>
      <c r="F6898" s="182" t="s">
        <v>377</v>
      </c>
    </row>
    <row r="6899" spans="1:6" x14ac:dyDescent="0.25">
      <c r="A6899" s="182">
        <v>40007230</v>
      </c>
      <c r="B6899" s="182" t="s">
        <v>6846</v>
      </c>
      <c r="C6899" s="182" t="s">
        <v>224</v>
      </c>
      <c r="D6899" s="182" t="s">
        <v>265</v>
      </c>
      <c r="E6899" s="182" t="s">
        <v>266</v>
      </c>
      <c r="F6899" s="182" t="s">
        <v>266</v>
      </c>
    </row>
    <row r="6900" spans="1:6" x14ac:dyDescent="0.25">
      <c r="A6900" s="182">
        <v>40007158</v>
      </c>
      <c r="B6900" s="182" t="s">
        <v>6847</v>
      </c>
      <c r="C6900" s="182" t="s">
        <v>224</v>
      </c>
      <c r="D6900" s="182" t="s">
        <v>569</v>
      </c>
      <c r="E6900" s="182" t="s">
        <v>570</v>
      </c>
      <c r="F6900" s="182" t="s">
        <v>570</v>
      </c>
    </row>
    <row r="6901" spans="1:6" x14ac:dyDescent="0.25">
      <c r="A6901" s="182">
        <v>40006525</v>
      </c>
      <c r="B6901" s="182" t="s">
        <v>6848</v>
      </c>
      <c r="C6901" s="182" t="s">
        <v>224</v>
      </c>
      <c r="D6901" s="182" t="s">
        <v>249</v>
      </c>
      <c r="E6901" s="182" t="s">
        <v>250</v>
      </c>
      <c r="F6901" s="182" t="s">
        <v>250</v>
      </c>
    </row>
    <row r="6902" spans="1:6" x14ac:dyDescent="0.25">
      <c r="A6902" s="182">
        <v>40420465</v>
      </c>
      <c r="B6902" s="182" t="s">
        <v>6849</v>
      </c>
      <c r="C6902" s="182" t="s">
        <v>231</v>
      </c>
      <c r="D6902" s="182" t="s">
        <v>236</v>
      </c>
      <c r="E6902" s="182" t="s">
        <v>237</v>
      </c>
      <c r="F6902" s="182" t="s">
        <v>237</v>
      </c>
    </row>
    <row r="6903" spans="1:6" x14ac:dyDescent="0.25">
      <c r="A6903" s="182">
        <v>40004656</v>
      </c>
      <c r="B6903" s="182" t="s">
        <v>6850</v>
      </c>
      <c r="C6903" s="182" t="s">
        <v>224</v>
      </c>
      <c r="D6903" s="182" t="s">
        <v>322</v>
      </c>
      <c r="E6903" s="182" t="s">
        <v>323</v>
      </c>
      <c r="F6903" s="182" t="s">
        <v>323</v>
      </c>
    </row>
    <row r="6904" spans="1:6" x14ac:dyDescent="0.25">
      <c r="A6904" s="182">
        <v>40421438</v>
      </c>
      <c r="B6904" s="182" t="s">
        <v>6851</v>
      </c>
      <c r="C6904" s="182" t="s">
        <v>231</v>
      </c>
      <c r="D6904" s="182" t="s">
        <v>242</v>
      </c>
      <c r="E6904" s="182" t="s">
        <v>243</v>
      </c>
      <c r="F6904" s="182" t="s">
        <v>243</v>
      </c>
    </row>
    <row r="6905" spans="1:6" x14ac:dyDescent="0.25">
      <c r="A6905" s="182">
        <v>40005802</v>
      </c>
      <c r="B6905" s="182" t="s">
        <v>6852</v>
      </c>
      <c r="C6905" s="182" t="s">
        <v>224</v>
      </c>
      <c r="D6905" s="182" t="s">
        <v>404</v>
      </c>
      <c r="E6905" s="182" t="s">
        <v>405</v>
      </c>
      <c r="F6905" s="182" t="s">
        <v>405</v>
      </c>
    </row>
    <row r="6906" spans="1:6" x14ac:dyDescent="0.25">
      <c r="A6906" s="182">
        <v>40005420</v>
      </c>
      <c r="B6906" s="182" t="s">
        <v>6853</v>
      </c>
      <c r="C6906" s="182" t="s">
        <v>224</v>
      </c>
      <c r="D6906" s="182" t="s">
        <v>404</v>
      </c>
      <c r="E6906" s="182" t="s">
        <v>405</v>
      </c>
      <c r="F6906" s="182" t="s">
        <v>405</v>
      </c>
    </row>
    <row r="6907" spans="1:6" x14ac:dyDescent="0.25">
      <c r="A6907" s="182">
        <v>40006872</v>
      </c>
      <c r="B6907" s="182" t="s">
        <v>6854</v>
      </c>
      <c r="C6907" s="182" t="s">
        <v>224</v>
      </c>
      <c r="D6907" s="182" t="s">
        <v>249</v>
      </c>
      <c r="E6907" s="182" t="s">
        <v>250</v>
      </c>
      <c r="F6907" s="182" t="s">
        <v>250</v>
      </c>
    </row>
    <row r="6908" spans="1:6" x14ac:dyDescent="0.25">
      <c r="A6908" s="182">
        <v>40009405</v>
      </c>
      <c r="B6908" s="182" t="s">
        <v>6855</v>
      </c>
      <c r="C6908" s="182" t="s">
        <v>224</v>
      </c>
      <c r="D6908" s="182" t="s">
        <v>225</v>
      </c>
      <c r="E6908" s="182" t="s">
        <v>226</v>
      </c>
      <c r="F6908" s="182" t="s">
        <v>226</v>
      </c>
    </row>
    <row r="6909" spans="1:6" x14ac:dyDescent="0.25">
      <c r="A6909" s="182">
        <v>40420506</v>
      </c>
      <c r="B6909" s="182" t="s">
        <v>6856</v>
      </c>
      <c r="C6909" s="182" t="s">
        <v>231</v>
      </c>
      <c r="D6909" s="182" t="s">
        <v>232</v>
      </c>
      <c r="E6909" s="182" t="s">
        <v>233</v>
      </c>
      <c r="F6909" s="182" t="s">
        <v>233</v>
      </c>
    </row>
    <row r="6910" spans="1:6" x14ac:dyDescent="0.25">
      <c r="A6910" s="182">
        <v>40420773</v>
      </c>
      <c r="B6910" s="182" t="s">
        <v>6857</v>
      </c>
      <c r="C6910" s="182" t="s">
        <v>231</v>
      </c>
      <c r="D6910" s="182" t="s">
        <v>236</v>
      </c>
      <c r="E6910" s="182" t="s">
        <v>237</v>
      </c>
      <c r="F6910" s="182" t="s">
        <v>237</v>
      </c>
    </row>
    <row r="6911" spans="1:6" x14ac:dyDescent="0.25">
      <c r="A6911" s="182">
        <v>40007647</v>
      </c>
      <c r="B6911" s="182" t="s">
        <v>6858</v>
      </c>
      <c r="C6911" s="182" t="s">
        <v>224</v>
      </c>
      <c r="D6911" s="182" t="s">
        <v>277</v>
      </c>
      <c r="E6911" s="182" t="s">
        <v>278</v>
      </c>
      <c r="F6911" s="182" t="s">
        <v>278</v>
      </c>
    </row>
    <row r="6912" spans="1:6" x14ac:dyDescent="0.25">
      <c r="A6912" s="182">
        <v>40421252</v>
      </c>
      <c r="B6912" s="182" t="s">
        <v>6859</v>
      </c>
      <c r="C6912" s="182" t="s">
        <v>231</v>
      </c>
      <c r="D6912" s="182" t="s">
        <v>232</v>
      </c>
      <c r="E6912" s="182" t="s">
        <v>233</v>
      </c>
      <c r="F6912" s="182" t="s">
        <v>233</v>
      </c>
    </row>
    <row r="6913" spans="1:6" x14ac:dyDescent="0.25">
      <c r="A6913" s="182">
        <v>40006739</v>
      </c>
      <c r="B6913" s="182" t="s">
        <v>6860</v>
      </c>
      <c r="C6913" s="182" t="s">
        <v>224</v>
      </c>
      <c r="D6913" s="182" t="s">
        <v>306</v>
      </c>
      <c r="E6913" s="182" t="s">
        <v>307</v>
      </c>
      <c r="F6913" s="182" t="s">
        <v>307</v>
      </c>
    </row>
    <row r="6914" spans="1:6" x14ac:dyDescent="0.25">
      <c r="A6914" s="182">
        <v>40009239</v>
      </c>
      <c r="B6914" s="182" t="s">
        <v>6861</v>
      </c>
      <c r="C6914" s="182" t="s">
        <v>224</v>
      </c>
      <c r="D6914" s="182" t="s">
        <v>279</v>
      </c>
      <c r="E6914" s="182" t="s">
        <v>280</v>
      </c>
      <c r="F6914" s="182" t="s">
        <v>280</v>
      </c>
    </row>
    <row r="6915" spans="1:6" x14ac:dyDescent="0.25">
      <c r="A6915" s="182">
        <v>40009685</v>
      </c>
      <c r="B6915" s="182" t="s">
        <v>6862</v>
      </c>
      <c r="C6915" s="182" t="s">
        <v>224</v>
      </c>
      <c r="D6915" s="182" t="s">
        <v>306</v>
      </c>
      <c r="E6915" s="182" t="s">
        <v>307</v>
      </c>
      <c r="F6915" s="182" t="s">
        <v>307</v>
      </c>
    </row>
    <row r="6916" spans="1:6" x14ac:dyDescent="0.25">
      <c r="A6916" s="182">
        <v>40424307</v>
      </c>
      <c r="B6916" s="182" t="s">
        <v>6863</v>
      </c>
      <c r="C6916" s="182" t="s">
        <v>231</v>
      </c>
      <c r="D6916" s="182" t="s">
        <v>285</v>
      </c>
      <c r="E6916" s="182" t="s">
        <v>286</v>
      </c>
      <c r="F6916" s="182" t="s">
        <v>286</v>
      </c>
    </row>
    <row r="6917" spans="1:6" x14ac:dyDescent="0.25">
      <c r="A6917" s="182">
        <v>40008143</v>
      </c>
      <c r="B6917" s="182" t="s">
        <v>6864</v>
      </c>
      <c r="C6917" s="182" t="s">
        <v>224</v>
      </c>
      <c r="D6917" s="182" t="s">
        <v>342</v>
      </c>
      <c r="E6917" s="182" t="s">
        <v>343</v>
      </c>
      <c r="F6917" s="182" t="s">
        <v>343</v>
      </c>
    </row>
    <row r="6918" spans="1:6" x14ac:dyDescent="0.25">
      <c r="A6918" s="182">
        <v>40003131</v>
      </c>
      <c r="B6918" s="182" t="s">
        <v>6865</v>
      </c>
      <c r="C6918" s="182" t="s">
        <v>224</v>
      </c>
      <c r="D6918" s="182" t="s">
        <v>342</v>
      </c>
      <c r="E6918" s="182" t="s">
        <v>343</v>
      </c>
      <c r="F6918" s="182" t="s">
        <v>343</v>
      </c>
    </row>
    <row r="6919" spans="1:6" x14ac:dyDescent="0.25">
      <c r="A6919" s="182">
        <v>40007567</v>
      </c>
      <c r="B6919" s="182" t="s">
        <v>6866</v>
      </c>
      <c r="C6919" s="182" t="s">
        <v>224</v>
      </c>
      <c r="D6919" s="182" t="s">
        <v>291</v>
      </c>
      <c r="E6919" s="182" t="s">
        <v>292</v>
      </c>
      <c r="F6919" s="182" t="s">
        <v>292</v>
      </c>
    </row>
    <row r="6920" spans="1:6" x14ac:dyDescent="0.25">
      <c r="A6920" s="182">
        <v>40424256</v>
      </c>
      <c r="B6920" s="182" t="s">
        <v>6867</v>
      </c>
      <c r="C6920" s="182" t="s">
        <v>231</v>
      </c>
      <c r="D6920" s="182" t="s">
        <v>338</v>
      </c>
      <c r="E6920" s="182" t="s">
        <v>339</v>
      </c>
      <c r="F6920" s="182" t="s">
        <v>339</v>
      </c>
    </row>
    <row r="6921" spans="1:6" x14ac:dyDescent="0.25">
      <c r="A6921" s="182">
        <v>40420386</v>
      </c>
      <c r="B6921" s="182" t="s">
        <v>6868</v>
      </c>
      <c r="C6921" s="182" t="s">
        <v>231</v>
      </c>
      <c r="D6921" s="182" t="s">
        <v>232</v>
      </c>
      <c r="E6921" s="182" t="s">
        <v>233</v>
      </c>
      <c r="F6921" s="182" t="s">
        <v>233</v>
      </c>
    </row>
    <row r="6922" spans="1:6" x14ac:dyDescent="0.25">
      <c r="A6922" s="182">
        <v>40420289</v>
      </c>
      <c r="B6922" s="182" t="s">
        <v>6869</v>
      </c>
      <c r="C6922" s="182" t="s">
        <v>231</v>
      </c>
      <c r="D6922" s="182" t="s">
        <v>242</v>
      </c>
      <c r="E6922" s="182" t="s">
        <v>243</v>
      </c>
      <c r="F6922" s="182" t="s">
        <v>243</v>
      </c>
    </row>
    <row r="6923" spans="1:6" x14ac:dyDescent="0.25">
      <c r="A6923" s="182">
        <v>40420226</v>
      </c>
      <c r="B6923" s="182" t="s">
        <v>6870</v>
      </c>
      <c r="C6923" s="182" t="s">
        <v>231</v>
      </c>
      <c r="D6923" s="182" t="s">
        <v>242</v>
      </c>
      <c r="E6923" s="182" t="s">
        <v>243</v>
      </c>
      <c r="F6923" s="182" t="s">
        <v>243</v>
      </c>
    </row>
    <row r="6924" spans="1:6" x14ac:dyDescent="0.25">
      <c r="A6924" s="182">
        <v>40007422</v>
      </c>
      <c r="B6924" s="182" t="s">
        <v>6871</v>
      </c>
      <c r="C6924" s="182" t="s">
        <v>224</v>
      </c>
      <c r="D6924" s="182" t="s">
        <v>268</v>
      </c>
      <c r="E6924" s="182" t="s">
        <v>269</v>
      </c>
      <c r="F6924" s="182" t="s">
        <v>269</v>
      </c>
    </row>
    <row r="6925" spans="1:6" x14ac:dyDescent="0.25">
      <c r="A6925" s="182">
        <v>40006378</v>
      </c>
      <c r="B6925" s="182" t="s">
        <v>6872</v>
      </c>
      <c r="C6925" s="182" t="s">
        <v>224</v>
      </c>
      <c r="D6925" s="182" t="s">
        <v>279</v>
      </c>
      <c r="E6925" s="182" t="s">
        <v>280</v>
      </c>
      <c r="F6925" s="182" t="s">
        <v>280</v>
      </c>
    </row>
    <row r="6926" spans="1:6" x14ac:dyDescent="0.25">
      <c r="A6926" s="182">
        <v>40002760</v>
      </c>
      <c r="B6926" s="182" t="s">
        <v>6873</v>
      </c>
      <c r="C6926" s="182" t="s">
        <v>224</v>
      </c>
      <c r="D6926" s="182" t="s">
        <v>306</v>
      </c>
      <c r="E6926" s="182" t="s">
        <v>307</v>
      </c>
      <c r="F6926" s="182" t="s">
        <v>307</v>
      </c>
    </row>
    <row r="6927" spans="1:6" x14ac:dyDescent="0.25">
      <c r="A6927" s="182">
        <v>40002302</v>
      </c>
      <c r="B6927" s="182" t="s">
        <v>6874</v>
      </c>
      <c r="C6927" s="182" t="s">
        <v>224</v>
      </c>
      <c r="D6927" s="182" t="s">
        <v>306</v>
      </c>
      <c r="E6927" s="182" t="s">
        <v>307</v>
      </c>
      <c r="F6927" s="182" t="s">
        <v>307</v>
      </c>
    </row>
    <row r="6928" spans="1:6" x14ac:dyDescent="0.25">
      <c r="A6928" s="182">
        <v>40002172</v>
      </c>
      <c r="B6928" s="182" t="s">
        <v>6875</v>
      </c>
      <c r="C6928" s="182" t="s">
        <v>224</v>
      </c>
      <c r="D6928" s="182" t="s">
        <v>225</v>
      </c>
      <c r="E6928" s="182" t="s">
        <v>226</v>
      </c>
      <c r="F6928" s="182" t="s">
        <v>226</v>
      </c>
    </row>
    <row r="6929" spans="1:6" x14ac:dyDescent="0.25">
      <c r="A6929" s="182">
        <v>40004655</v>
      </c>
      <c r="B6929" s="182" t="s">
        <v>6876</v>
      </c>
      <c r="C6929" s="182" t="s">
        <v>224</v>
      </c>
      <c r="D6929" s="182" t="s">
        <v>271</v>
      </c>
      <c r="E6929" s="182" t="s">
        <v>272</v>
      </c>
      <c r="F6929" s="182" t="s">
        <v>272</v>
      </c>
    </row>
    <row r="6930" spans="1:6" x14ac:dyDescent="0.25">
      <c r="A6930" s="182">
        <v>40007162</v>
      </c>
      <c r="B6930" s="182" t="s">
        <v>6877</v>
      </c>
      <c r="C6930" s="182" t="s">
        <v>224</v>
      </c>
      <c r="D6930" s="182" t="s">
        <v>277</v>
      </c>
      <c r="E6930" s="182" t="s">
        <v>278</v>
      </c>
      <c r="F6930" s="182" t="s">
        <v>278</v>
      </c>
    </row>
    <row r="6931" spans="1:6" x14ac:dyDescent="0.25">
      <c r="A6931" s="182">
        <v>40001788</v>
      </c>
      <c r="B6931" s="182" t="s">
        <v>6878</v>
      </c>
      <c r="C6931" s="182" t="s">
        <v>224</v>
      </c>
      <c r="D6931" s="182" t="s">
        <v>252</v>
      </c>
      <c r="E6931" s="182" t="s">
        <v>253</v>
      </c>
      <c r="F6931" s="182" t="s">
        <v>253</v>
      </c>
    </row>
    <row r="6932" spans="1:6" x14ac:dyDescent="0.25">
      <c r="A6932" s="182">
        <v>40009536</v>
      </c>
      <c r="B6932" s="182" t="s">
        <v>6879</v>
      </c>
      <c r="C6932" s="182" t="s">
        <v>224</v>
      </c>
      <c r="D6932" s="182" t="s">
        <v>249</v>
      </c>
      <c r="E6932" s="182" t="s">
        <v>250</v>
      </c>
      <c r="F6932" s="182" t="s">
        <v>250</v>
      </c>
    </row>
    <row r="6933" spans="1:6" x14ac:dyDescent="0.25">
      <c r="A6933" s="182">
        <v>40424284</v>
      </c>
      <c r="B6933" s="182" t="s">
        <v>6880</v>
      </c>
      <c r="C6933" s="182" t="s">
        <v>231</v>
      </c>
      <c r="D6933" s="182" t="s">
        <v>338</v>
      </c>
      <c r="E6933" s="182" t="s">
        <v>339</v>
      </c>
      <c r="F6933" s="182" t="s">
        <v>339</v>
      </c>
    </row>
    <row r="6934" spans="1:6" x14ac:dyDescent="0.25">
      <c r="A6934" s="182">
        <v>40005701</v>
      </c>
      <c r="B6934" s="182" t="s">
        <v>6881</v>
      </c>
      <c r="C6934" s="182" t="s">
        <v>224</v>
      </c>
      <c r="D6934" s="182" t="s">
        <v>252</v>
      </c>
      <c r="E6934" s="182" t="s">
        <v>253</v>
      </c>
      <c r="F6934" s="182" t="s">
        <v>253</v>
      </c>
    </row>
    <row r="6935" spans="1:6" x14ac:dyDescent="0.25">
      <c r="A6935" s="182">
        <v>40003007</v>
      </c>
      <c r="B6935" s="182" t="s">
        <v>6882</v>
      </c>
      <c r="C6935" s="182" t="s">
        <v>224</v>
      </c>
      <c r="D6935" s="182" t="s">
        <v>333</v>
      </c>
      <c r="E6935" s="182" t="s">
        <v>334</v>
      </c>
      <c r="F6935" s="182" t="s">
        <v>334</v>
      </c>
    </row>
    <row r="6936" spans="1:6" x14ac:dyDescent="0.25">
      <c r="A6936" s="182">
        <v>40002903</v>
      </c>
      <c r="B6936" s="182" t="s">
        <v>6883</v>
      </c>
      <c r="C6936" s="182" t="s">
        <v>224</v>
      </c>
      <c r="D6936" s="182" t="s">
        <v>268</v>
      </c>
      <c r="E6936" s="182" t="s">
        <v>269</v>
      </c>
      <c r="F6936" s="182" t="s">
        <v>269</v>
      </c>
    </row>
    <row r="6937" spans="1:6" x14ac:dyDescent="0.25">
      <c r="A6937" s="182">
        <v>40005067</v>
      </c>
      <c r="B6937" s="182" t="s">
        <v>6884</v>
      </c>
      <c r="C6937" s="182" t="s">
        <v>224</v>
      </c>
      <c r="D6937" s="182" t="s">
        <v>342</v>
      </c>
      <c r="E6937" s="182" t="s">
        <v>343</v>
      </c>
      <c r="F6937" s="182" t="s">
        <v>343</v>
      </c>
    </row>
    <row r="6938" spans="1:6" x14ac:dyDescent="0.25">
      <c r="A6938" s="182">
        <v>40002498</v>
      </c>
      <c r="B6938" s="182" t="s">
        <v>6885</v>
      </c>
      <c r="C6938" s="182" t="s">
        <v>224</v>
      </c>
      <c r="D6938" s="182" t="s">
        <v>249</v>
      </c>
      <c r="E6938" s="182" t="s">
        <v>250</v>
      </c>
      <c r="F6938" s="182" t="s">
        <v>250</v>
      </c>
    </row>
    <row r="6939" spans="1:6" x14ac:dyDescent="0.25">
      <c r="A6939" s="182">
        <v>40420334</v>
      </c>
      <c r="B6939" s="182" t="s">
        <v>6886</v>
      </c>
      <c r="C6939" s="182" t="s">
        <v>231</v>
      </c>
      <c r="D6939" s="182" t="s">
        <v>232</v>
      </c>
      <c r="E6939" s="182" t="s">
        <v>233</v>
      </c>
      <c r="F6939" s="182" t="s">
        <v>233</v>
      </c>
    </row>
    <row r="6940" spans="1:6" x14ac:dyDescent="0.25">
      <c r="A6940" s="182">
        <v>40002422</v>
      </c>
      <c r="B6940" s="182" t="s">
        <v>6887</v>
      </c>
      <c r="C6940" s="182" t="s">
        <v>224</v>
      </c>
      <c r="D6940" s="182" t="s">
        <v>322</v>
      </c>
      <c r="E6940" s="182" t="s">
        <v>323</v>
      </c>
      <c r="F6940" s="182" t="s">
        <v>323</v>
      </c>
    </row>
    <row r="6941" spans="1:6" x14ac:dyDescent="0.25">
      <c r="A6941" s="182">
        <v>40420955</v>
      </c>
      <c r="B6941" s="182" t="s">
        <v>6888</v>
      </c>
      <c r="C6941" s="182" t="s">
        <v>231</v>
      </c>
      <c r="D6941" s="182" t="s">
        <v>232</v>
      </c>
      <c r="E6941" s="182" t="s">
        <v>233</v>
      </c>
      <c r="F6941" s="182" t="s">
        <v>233</v>
      </c>
    </row>
    <row r="6942" spans="1:6" x14ac:dyDescent="0.25">
      <c r="A6942" s="182">
        <v>40421354</v>
      </c>
      <c r="B6942" s="182" t="s">
        <v>6889</v>
      </c>
      <c r="C6942" s="182" t="s">
        <v>231</v>
      </c>
      <c r="D6942" s="182" t="s">
        <v>338</v>
      </c>
      <c r="E6942" s="182" t="s">
        <v>339</v>
      </c>
      <c r="F6942" s="182" t="s">
        <v>339</v>
      </c>
    </row>
    <row r="6943" spans="1:6" x14ac:dyDescent="0.25">
      <c r="A6943" s="182">
        <v>40001286</v>
      </c>
      <c r="B6943" s="182" t="s">
        <v>6890</v>
      </c>
      <c r="C6943" s="182" t="s">
        <v>224</v>
      </c>
      <c r="D6943" s="182" t="s">
        <v>249</v>
      </c>
      <c r="E6943" s="182" t="s">
        <v>250</v>
      </c>
      <c r="F6943" s="182" t="s">
        <v>250</v>
      </c>
    </row>
    <row r="6944" spans="1:6" x14ac:dyDescent="0.25">
      <c r="A6944" s="182">
        <v>40003697</v>
      </c>
      <c r="B6944" s="182" t="s">
        <v>6891</v>
      </c>
      <c r="C6944" s="182" t="s">
        <v>224</v>
      </c>
      <c r="D6944" s="182" t="s">
        <v>333</v>
      </c>
      <c r="E6944" s="182" t="s">
        <v>334</v>
      </c>
      <c r="F6944" s="182" t="s">
        <v>334</v>
      </c>
    </row>
    <row r="6945" spans="1:6" x14ac:dyDescent="0.25">
      <c r="A6945" s="182">
        <v>40420846</v>
      </c>
      <c r="B6945" s="182" t="s">
        <v>6892</v>
      </c>
      <c r="C6945" s="182" t="s">
        <v>231</v>
      </c>
      <c r="D6945" s="182" t="s">
        <v>236</v>
      </c>
      <c r="E6945" s="182" t="s">
        <v>237</v>
      </c>
      <c r="F6945" s="182" t="s">
        <v>237</v>
      </c>
    </row>
    <row r="6946" spans="1:6" x14ac:dyDescent="0.25">
      <c r="A6946" s="182">
        <v>40006331</v>
      </c>
      <c r="B6946" s="182" t="s">
        <v>6893</v>
      </c>
      <c r="C6946" s="182" t="s">
        <v>224</v>
      </c>
      <c r="D6946" s="182" t="s">
        <v>228</v>
      </c>
      <c r="E6946" s="182" t="s">
        <v>229</v>
      </c>
      <c r="F6946" s="182" t="s">
        <v>229</v>
      </c>
    </row>
    <row r="6947" spans="1:6" x14ac:dyDescent="0.25">
      <c r="A6947" s="182">
        <v>40006383</v>
      </c>
      <c r="B6947" s="182" t="s">
        <v>6894</v>
      </c>
      <c r="C6947" s="182" t="s">
        <v>224</v>
      </c>
      <c r="D6947" s="182" t="s">
        <v>265</v>
      </c>
      <c r="E6947" s="182" t="s">
        <v>266</v>
      </c>
      <c r="F6947" s="182" t="s">
        <v>266</v>
      </c>
    </row>
    <row r="6948" spans="1:6" x14ac:dyDescent="0.25">
      <c r="A6948" s="182">
        <v>40006177</v>
      </c>
      <c r="B6948" s="182" t="s">
        <v>6895</v>
      </c>
      <c r="C6948" s="182" t="s">
        <v>224</v>
      </c>
      <c r="D6948" s="182" t="s">
        <v>315</v>
      </c>
      <c r="E6948" s="182" t="s">
        <v>316</v>
      </c>
      <c r="F6948" s="182" t="s">
        <v>316</v>
      </c>
    </row>
    <row r="6949" spans="1:6" x14ac:dyDescent="0.25">
      <c r="A6949" s="182">
        <v>40008128</v>
      </c>
      <c r="B6949" s="182" t="s">
        <v>6896</v>
      </c>
      <c r="C6949" s="182" t="s">
        <v>224</v>
      </c>
      <c r="D6949" s="182" t="s">
        <v>363</v>
      </c>
      <c r="E6949" s="182" t="s">
        <v>364</v>
      </c>
      <c r="F6949" s="182" t="s">
        <v>364</v>
      </c>
    </row>
    <row r="6950" spans="1:6" x14ac:dyDescent="0.25">
      <c r="A6950" s="182">
        <v>40009566</v>
      </c>
      <c r="B6950" s="182" t="s">
        <v>6897</v>
      </c>
      <c r="C6950" s="182" t="s">
        <v>224</v>
      </c>
      <c r="D6950" s="182" t="s">
        <v>303</v>
      </c>
      <c r="E6950" s="182" t="s">
        <v>304</v>
      </c>
      <c r="F6950" s="182" t="s">
        <v>304</v>
      </c>
    </row>
    <row r="6951" spans="1:6" x14ac:dyDescent="0.25">
      <c r="A6951" s="182">
        <v>40003783</v>
      </c>
      <c r="B6951" s="182" t="s">
        <v>6898</v>
      </c>
      <c r="C6951" s="182" t="s">
        <v>224</v>
      </c>
      <c r="D6951" s="182" t="s">
        <v>322</v>
      </c>
      <c r="E6951" s="182" t="s">
        <v>323</v>
      </c>
      <c r="F6951" s="182" t="s">
        <v>323</v>
      </c>
    </row>
    <row r="6952" spans="1:6" x14ac:dyDescent="0.25">
      <c r="A6952" s="182">
        <v>40008428</v>
      </c>
      <c r="B6952" s="182" t="s">
        <v>6899</v>
      </c>
      <c r="C6952" s="182" t="s">
        <v>224</v>
      </c>
      <c r="D6952" s="182" t="s">
        <v>322</v>
      </c>
      <c r="E6952" s="182" t="s">
        <v>323</v>
      </c>
      <c r="F6952" s="182" t="s">
        <v>323</v>
      </c>
    </row>
    <row r="6953" spans="1:6" x14ac:dyDescent="0.25">
      <c r="A6953" s="182">
        <v>40005836</v>
      </c>
      <c r="B6953" s="182" t="s">
        <v>6900</v>
      </c>
      <c r="C6953" s="182" t="s">
        <v>224</v>
      </c>
      <c r="D6953" s="182" t="s">
        <v>333</v>
      </c>
      <c r="E6953" s="182" t="s">
        <v>334</v>
      </c>
      <c r="F6953" s="182" t="s">
        <v>334</v>
      </c>
    </row>
    <row r="6954" spans="1:6" x14ac:dyDescent="0.25">
      <c r="A6954" s="182">
        <v>40003185</v>
      </c>
      <c r="B6954" s="182" t="s">
        <v>6901</v>
      </c>
      <c r="C6954" s="182" t="s">
        <v>224</v>
      </c>
      <c r="D6954" s="182" t="s">
        <v>322</v>
      </c>
      <c r="E6954" s="182" t="s">
        <v>323</v>
      </c>
      <c r="F6954" s="182" t="s">
        <v>323</v>
      </c>
    </row>
    <row r="6955" spans="1:6" x14ac:dyDescent="0.25">
      <c r="A6955" s="182">
        <v>40008382</v>
      </c>
      <c r="B6955" s="182" t="s">
        <v>6902</v>
      </c>
      <c r="C6955" s="182" t="s">
        <v>224</v>
      </c>
      <c r="D6955" s="182" t="s">
        <v>322</v>
      </c>
      <c r="E6955" s="182" t="s">
        <v>323</v>
      </c>
      <c r="F6955" s="182" t="s">
        <v>323</v>
      </c>
    </row>
    <row r="6956" spans="1:6" x14ac:dyDescent="0.25">
      <c r="A6956" s="182">
        <v>40006095</v>
      </c>
      <c r="B6956" s="182" t="s">
        <v>6903</v>
      </c>
      <c r="C6956" s="182" t="s">
        <v>224</v>
      </c>
      <c r="D6956" s="182" t="s">
        <v>315</v>
      </c>
      <c r="E6956" s="182" t="s">
        <v>316</v>
      </c>
      <c r="F6956" s="182" t="s">
        <v>316</v>
      </c>
    </row>
    <row r="6957" spans="1:6" x14ac:dyDescent="0.25">
      <c r="A6957" s="182">
        <v>40007263</v>
      </c>
      <c r="B6957" s="182" t="s">
        <v>6904</v>
      </c>
      <c r="C6957" s="182" t="s">
        <v>224</v>
      </c>
      <c r="D6957" s="182" t="s">
        <v>277</v>
      </c>
      <c r="E6957" s="182" t="s">
        <v>278</v>
      </c>
      <c r="F6957" s="182" t="s">
        <v>278</v>
      </c>
    </row>
    <row r="6958" spans="1:6" x14ac:dyDescent="0.25">
      <c r="A6958" s="182">
        <v>40007243</v>
      </c>
      <c r="B6958" s="182" t="s">
        <v>6905</v>
      </c>
      <c r="C6958" s="182" t="s">
        <v>224</v>
      </c>
      <c r="D6958" s="182" t="s">
        <v>277</v>
      </c>
      <c r="E6958" s="182" t="s">
        <v>278</v>
      </c>
      <c r="F6958" s="182" t="s">
        <v>278</v>
      </c>
    </row>
    <row r="6959" spans="1:6" x14ac:dyDescent="0.25">
      <c r="A6959" s="182">
        <v>40007196</v>
      </c>
      <c r="B6959" s="182" t="s">
        <v>6906</v>
      </c>
      <c r="C6959" s="182" t="s">
        <v>224</v>
      </c>
      <c r="D6959" s="182" t="s">
        <v>303</v>
      </c>
      <c r="E6959" s="182" t="s">
        <v>304</v>
      </c>
      <c r="F6959" s="182" t="s">
        <v>304</v>
      </c>
    </row>
    <row r="6960" spans="1:6" x14ac:dyDescent="0.25">
      <c r="A6960" s="182">
        <v>40002189</v>
      </c>
      <c r="B6960" s="182" t="s">
        <v>6907</v>
      </c>
      <c r="C6960" s="182" t="s">
        <v>224</v>
      </c>
      <c r="D6960" s="182" t="s">
        <v>303</v>
      </c>
      <c r="E6960" s="182" t="s">
        <v>304</v>
      </c>
      <c r="F6960" s="182" t="s">
        <v>304</v>
      </c>
    </row>
    <row r="6961" spans="1:6" x14ac:dyDescent="0.25">
      <c r="A6961" s="182">
        <v>40004571</v>
      </c>
      <c r="B6961" s="182" t="s">
        <v>6908</v>
      </c>
      <c r="C6961" s="182" t="s">
        <v>224</v>
      </c>
      <c r="D6961" s="182" t="s">
        <v>225</v>
      </c>
      <c r="E6961" s="182" t="s">
        <v>226</v>
      </c>
      <c r="F6961" s="182" t="s">
        <v>226</v>
      </c>
    </row>
    <row r="6962" spans="1:6" x14ac:dyDescent="0.25">
      <c r="A6962" s="182">
        <v>40421261</v>
      </c>
      <c r="B6962" s="182" t="s">
        <v>6909</v>
      </c>
      <c r="C6962" s="182" t="s">
        <v>231</v>
      </c>
      <c r="D6962" s="182" t="s">
        <v>236</v>
      </c>
      <c r="E6962" s="182" t="s">
        <v>237</v>
      </c>
      <c r="F6962" s="182" t="s">
        <v>237</v>
      </c>
    </row>
    <row r="6963" spans="1:6" x14ac:dyDescent="0.25">
      <c r="A6963" s="182">
        <v>40007266</v>
      </c>
      <c r="B6963" s="182" t="s">
        <v>6910</v>
      </c>
      <c r="C6963" s="182" t="s">
        <v>224</v>
      </c>
      <c r="D6963" s="182" t="s">
        <v>333</v>
      </c>
      <c r="E6963" s="182" t="s">
        <v>334</v>
      </c>
      <c r="F6963" s="182" t="s">
        <v>334</v>
      </c>
    </row>
    <row r="6964" spans="1:6" x14ac:dyDescent="0.25">
      <c r="A6964" s="182">
        <v>40421389</v>
      </c>
      <c r="B6964" s="182" t="s">
        <v>6911</v>
      </c>
      <c r="C6964" s="182" t="s">
        <v>231</v>
      </c>
      <c r="D6964" s="182" t="s">
        <v>232</v>
      </c>
      <c r="E6964" s="182" t="s">
        <v>233</v>
      </c>
      <c r="F6964" s="182" t="s">
        <v>233</v>
      </c>
    </row>
    <row r="6965" spans="1:6" x14ac:dyDescent="0.25">
      <c r="A6965" s="182">
        <v>40001523</v>
      </c>
      <c r="B6965" s="182" t="s">
        <v>6912</v>
      </c>
      <c r="C6965" s="182" t="s">
        <v>224</v>
      </c>
      <c r="D6965" s="182" t="s">
        <v>333</v>
      </c>
      <c r="E6965" s="182" t="s">
        <v>334</v>
      </c>
      <c r="F6965" s="182" t="s">
        <v>334</v>
      </c>
    </row>
    <row r="6966" spans="1:6" x14ac:dyDescent="0.25">
      <c r="A6966" s="182">
        <v>40003011</v>
      </c>
      <c r="B6966" s="182" t="s">
        <v>6913</v>
      </c>
      <c r="C6966" s="182" t="s">
        <v>224</v>
      </c>
      <c r="D6966" s="182" t="s">
        <v>303</v>
      </c>
      <c r="E6966" s="182" t="s">
        <v>304</v>
      </c>
      <c r="F6966" s="182" t="s">
        <v>304</v>
      </c>
    </row>
    <row r="6967" spans="1:6" x14ac:dyDescent="0.25">
      <c r="A6967" s="182">
        <v>40007550</v>
      </c>
      <c r="B6967" s="182" t="s">
        <v>6914</v>
      </c>
      <c r="C6967" s="182" t="s">
        <v>224</v>
      </c>
      <c r="D6967" s="182" t="s">
        <v>363</v>
      </c>
      <c r="E6967" s="182" t="s">
        <v>364</v>
      </c>
      <c r="F6967" s="182" t="s">
        <v>364</v>
      </c>
    </row>
    <row r="6968" spans="1:6" x14ac:dyDescent="0.25">
      <c r="A6968" s="182">
        <v>40006400</v>
      </c>
      <c r="B6968" s="182" t="s">
        <v>6915</v>
      </c>
      <c r="C6968" s="182" t="s">
        <v>224</v>
      </c>
      <c r="D6968" s="182" t="s">
        <v>306</v>
      </c>
      <c r="E6968" s="182" t="s">
        <v>307</v>
      </c>
      <c r="F6968" s="182" t="s">
        <v>307</v>
      </c>
    </row>
    <row r="6969" spans="1:6" x14ac:dyDescent="0.25">
      <c r="A6969" s="182">
        <v>40000361</v>
      </c>
      <c r="B6969" s="182" t="s">
        <v>6916</v>
      </c>
      <c r="C6969" s="182" t="s">
        <v>224</v>
      </c>
      <c r="D6969" s="182" t="s">
        <v>252</v>
      </c>
      <c r="E6969" s="182" t="s">
        <v>253</v>
      </c>
      <c r="F6969" s="182" t="s">
        <v>253</v>
      </c>
    </row>
    <row r="6970" spans="1:6" x14ac:dyDescent="0.25">
      <c r="A6970" s="182">
        <v>40005217</v>
      </c>
      <c r="B6970" s="182" t="s">
        <v>6917</v>
      </c>
      <c r="C6970" s="182" t="s">
        <v>224</v>
      </c>
      <c r="D6970" s="182" t="s">
        <v>265</v>
      </c>
      <c r="E6970" s="182" t="s">
        <v>266</v>
      </c>
      <c r="F6970" s="182" t="s">
        <v>266</v>
      </c>
    </row>
    <row r="6971" spans="1:6" x14ac:dyDescent="0.25">
      <c r="A6971" s="182">
        <v>40005453</v>
      </c>
      <c r="B6971" s="182" t="s">
        <v>6918</v>
      </c>
      <c r="C6971" s="182" t="s">
        <v>224</v>
      </c>
      <c r="D6971" s="182" t="s">
        <v>277</v>
      </c>
      <c r="E6971" s="182" t="s">
        <v>278</v>
      </c>
      <c r="F6971" s="182" t="s">
        <v>278</v>
      </c>
    </row>
    <row r="6972" spans="1:6" x14ac:dyDescent="0.25">
      <c r="A6972" s="182">
        <v>40005439</v>
      </c>
      <c r="B6972" s="182" t="s">
        <v>6918</v>
      </c>
      <c r="C6972" s="182" t="s">
        <v>224</v>
      </c>
      <c r="D6972" s="182" t="s">
        <v>322</v>
      </c>
      <c r="E6972" s="182" t="s">
        <v>323</v>
      </c>
      <c r="F6972" s="182" t="s">
        <v>323</v>
      </c>
    </row>
    <row r="6973" spans="1:6" x14ac:dyDescent="0.25">
      <c r="A6973" s="182">
        <v>40006206</v>
      </c>
      <c r="B6973" s="182" t="s">
        <v>6919</v>
      </c>
      <c r="C6973" s="182" t="s">
        <v>224</v>
      </c>
      <c r="D6973" s="182" t="s">
        <v>315</v>
      </c>
      <c r="E6973" s="182" t="s">
        <v>316</v>
      </c>
      <c r="F6973" s="182" t="s">
        <v>316</v>
      </c>
    </row>
    <row r="6974" spans="1:6" x14ac:dyDescent="0.25">
      <c r="A6974" s="182">
        <v>40006961</v>
      </c>
      <c r="B6974" s="182" t="s">
        <v>6920</v>
      </c>
      <c r="C6974" s="182" t="s">
        <v>224</v>
      </c>
      <c r="D6974" s="182" t="s">
        <v>376</v>
      </c>
      <c r="E6974" s="182" t="s">
        <v>377</v>
      </c>
      <c r="F6974" s="182" t="s">
        <v>377</v>
      </c>
    </row>
    <row r="6975" spans="1:6" x14ac:dyDescent="0.25">
      <c r="A6975" s="182">
        <v>40420699</v>
      </c>
      <c r="B6975" s="182" t="s">
        <v>6921</v>
      </c>
      <c r="C6975" s="182" t="s">
        <v>231</v>
      </c>
      <c r="D6975" s="182" t="s">
        <v>338</v>
      </c>
      <c r="E6975" s="182" t="s">
        <v>339</v>
      </c>
      <c r="F6975" s="182" t="s">
        <v>339</v>
      </c>
    </row>
    <row r="6976" spans="1:6" x14ac:dyDescent="0.25">
      <c r="A6976" s="182">
        <v>40006847</v>
      </c>
      <c r="B6976" s="182" t="s">
        <v>6922</v>
      </c>
      <c r="C6976" s="182" t="s">
        <v>224</v>
      </c>
      <c r="D6976" s="182" t="s">
        <v>265</v>
      </c>
      <c r="E6976" s="182" t="s">
        <v>266</v>
      </c>
      <c r="F6976" s="182" t="s">
        <v>266</v>
      </c>
    </row>
    <row r="6977" spans="1:6" x14ac:dyDescent="0.25">
      <c r="A6977" s="182">
        <v>40005466</v>
      </c>
      <c r="B6977" s="182" t="s">
        <v>6923</v>
      </c>
      <c r="C6977" s="182" t="s">
        <v>224</v>
      </c>
      <c r="D6977" s="182" t="s">
        <v>309</v>
      </c>
      <c r="E6977" s="182" t="s">
        <v>310</v>
      </c>
      <c r="F6977" s="182" t="s">
        <v>310</v>
      </c>
    </row>
    <row r="6978" spans="1:6" x14ac:dyDescent="0.25">
      <c r="A6978" s="182">
        <v>40008692</v>
      </c>
      <c r="B6978" s="182" t="s">
        <v>6924</v>
      </c>
      <c r="C6978" s="182" t="s">
        <v>224</v>
      </c>
      <c r="D6978" s="182" t="s">
        <v>265</v>
      </c>
      <c r="E6978" s="182" t="s">
        <v>266</v>
      </c>
      <c r="F6978" s="182" t="s">
        <v>266</v>
      </c>
    </row>
    <row r="6979" spans="1:6" x14ac:dyDescent="0.25">
      <c r="A6979" s="182">
        <v>40424286</v>
      </c>
      <c r="B6979" s="182" t="s">
        <v>6925</v>
      </c>
      <c r="C6979" s="182" t="s">
        <v>231</v>
      </c>
      <c r="D6979" s="182" t="s">
        <v>338</v>
      </c>
      <c r="E6979" s="182" t="s">
        <v>339</v>
      </c>
      <c r="F6979" s="182" t="s">
        <v>339</v>
      </c>
    </row>
    <row r="6980" spans="1:6" x14ac:dyDescent="0.25">
      <c r="A6980" s="182">
        <v>40007437</v>
      </c>
      <c r="B6980" s="182" t="s">
        <v>6926</v>
      </c>
      <c r="C6980" s="182" t="s">
        <v>224</v>
      </c>
      <c r="D6980" s="182" t="s">
        <v>291</v>
      </c>
      <c r="E6980" s="182" t="s">
        <v>292</v>
      </c>
      <c r="F6980" s="182" t="s">
        <v>292</v>
      </c>
    </row>
    <row r="6981" spans="1:6" x14ac:dyDescent="0.25">
      <c r="A6981" s="182">
        <v>40420009</v>
      </c>
      <c r="B6981" s="182" t="s">
        <v>6927</v>
      </c>
      <c r="C6981" s="182" t="s">
        <v>231</v>
      </c>
      <c r="D6981" s="182" t="s">
        <v>338</v>
      </c>
      <c r="E6981" s="182" t="s">
        <v>339</v>
      </c>
      <c r="F6981" s="182" t="s">
        <v>339</v>
      </c>
    </row>
    <row r="6982" spans="1:6" x14ac:dyDescent="0.25">
      <c r="A6982" s="182">
        <v>40420010</v>
      </c>
      <c r="B6982" s="182" t="s">
        <v>6928</v>
      </c>
      <c r="C6982" s="182" t="s">
        <v>231</v>
      </c>
      <c r="D6982" s="182" t="s">
        <v>338</v>
      </c>
      <c r="E6982" s="182" t="s">
        <v>339</v>
      </c>
      <c r="F6982" s="182" t="s">
        <v>339</v>
      </c>
    </row>
    <row r="6983" spans="1:6" x14ac:dyDescent="0.25">
      <c r="A6983" s="182">
        <v>40421324</v>
      </c>
      <c r="B6983" s="182" t="s">
        <v>6929</v>
      </c>
      <c r="C6983" s="182" t="s">
        <v>231</v>
      </c>
      <c r="D6983" s="182" t="s">
        <v>338</v>
      </c>
      <c r="E6983" s="182" t="s">
        <v>339</v>
      </c>
      <c r="F6983" s="182" t="s">
        <v>339</v>
      </c>
    </row>
    <row r="6984" spans="1:6" x14ac:dyDescent="0.25">
      <c r="A6984" s="182">
        <v>40006030</v>
      </c>
      <c r="B6984" s="182" t="s">
        <v>6930</v>
      </c>
      <c r="C6984" s="182" t="s">
        <v>224</v>
      </c>
      <c r="D6984" s="182" t="s">
        <v>438</v>
      </c>
      <c r="E6984" s="182" t="s">
        <v>439</v>
      </c>
      <c r="F6984" s="182" t="s">
        <v>439</v>
      </c>
    </row>
    <row r="6985" spans="1:6" x14ac:dyDescent="0.25">
      <c r="A6985" s="182">
        <v>40008455</v>
      </c>
      <c r="B6985" s="182" t="s">
        <v>6931</v>
      </c>
      <c r="C6985" s="182" t="s">
        <v>224</v>
      </c>
      <c r="D6985" s="182" t="s">
        <v>309</v>
      </c>
      <c r="E6985" s="182" t="s">
        <v>310</v>
      </c>
      <c r="F6985" s="182" t="s">
        <v>310</v>
      </c>
    </row>
    <row r="6986" spans="1:6" x14ac:dyDescent="0.25">
      <c r="A6986" s="182">
        <v>40004135</v>
      </c>
      <c r="B6986" s="182" t="s">
        <v>6931</v>
      </c>
      <c r="C6986" s="182" t="s">
        <v>224</v>
      </c>
      <c r="D6986" s="182" t="s">
        <v>309</v>
      </c>
      <c r="E6986" s="182" t="s">
        <v>310</v>
      </c>
      <c r="F6986" s="182" t="s">
        <v>310</v>
      </c>
    </row>
    <row r="6987" spans="1:6" x14ac:dyDescent="0.25">
      <c r="A6987" s="182">
        <v>40007829</v>
      </c>
      <c r="B6987" s="182" t="s">
        <v>6932</v>
      </c>
      <c r="C6987" s="182" t="s">
        <v>224</v>
      </c>
      <c r="D6987" s="182" t="s">
        <v>333</v>
      </c>
      <c r="E6987" s="182" t="s">
        <v>334</v>
      </c>
      <c r="F6987" s="182" t="s">
        <v>334</v>
      </c>
    </row>
    <row r="6988" spans="1:6" x14ac:dyDescent="0.25">
      <c r="A6988" s="182">
        <v>40008677</v>
      </c>
      <c r="B6988" s="182" t="s">
        <v>6933</v>
      </c>
      <c r="C6988" s="182" t="s">
        <v>224</v>
      </c>
      <c r="D6988" s="182" t="s">
        <v>404</v>
      </c>
      <c r="E6988" s="182" t="s">
        <v>405</v>
      </c>
      <c r="F6988" s="182" t="s">
        <v>405</v>
      </c>
    </row>
    <row r="6989" spans="1:6" x14ac:dyDescent="0.25">
      <c r="A6989" s="182">
        <v>40006031</v>
      </c>
      <c r="B6989" s="182" t="s">
        <v>6934</v>
      </c>
      <c r="C6989" s="182" t="s">
        <v>224</v>
      </c>
      <c r="D6989" s="182" t="s">
        <v>268</v>
      </c>
      <c r="E6989" s="182" t="s">
        <v>269</v>
      </c>
      <c r="F6989" s="182" t="s">
        <v>269</v>
      </c>
    </row>
    <row r="6990" spans="1:6" x14ac:dyDescent="0.25">
      <c r="A6990" s="182">
        <v>40005803</v>
      </c>
      <c r="B6990" s="182" t="s">
        <v>6934</v>
      </c>
      <c r="C6990" s="182" t="s">
        <v>224</v>
      </c>
      <c r="D6990" s="182" t="s">
        <v>315</v>
      </c>
      <c r="E6990" s="182" t="s">
        <v>316</v>
      </c>
      <c r="F6990" s="182" t="s">
        <v>316</v>
      </c>
    </row>
    <row r="6991" spans="1:6" x14ac:dyDescent="0.25">
      <c r="A6991" s="182">
        <v>40005201</v>
      </c>
      <c r="B6991" s="182" t="s">
        <v>6934</v>
      </c>
      <c r="C6991" s="182" t="s">
        <v>224</v>
      </c>
      <c r="D6991" s="182" t="s">
        <v>268</v>
      </c>
      <c r="E6991" s="182" t="s">
        <v>269</v>
      </c>
      <c r="F6991" s="182" t="s">
        <v>269</v>
      </c>
    </row>
    <row r="6992" spans="1:6" x14ac:dyDescent="0.25">
      <c r="A6992" s="182">
        <v>40001602</v>
      </c>
      <c r="B6992" s="182" t="s">
        <v>6935</v>
      </c>
      <c r="C6992" s="182" t="s">
        <v>224</v>
      </c>
      <c r="D6992" s="182" t="s">
        <v>271</v>
      </c>
      <c r="E6992" s="182" t="s">
        <v>272</v>
      </c>
      <c r="F6992" s="182" t="s">
        <v>272</v>
      </c>
    </row>
    <row r="6993" spans="1:6" x14ac:dyDescent="0.25">
      <c r="A6993" s="182">
        <v>40009936</v>
      </c>
      <c r="B6993" s="182" t="s">
        <v>6936</v>
      </c>
      <c r="C6993" s="182" t="s">
        <v>224</v>
      </c>
      <c r="D6993" s="182" t="s">
        <v>392</v>
      </c>
      <c r="E6993" s="182" t="s">
        <v>393</v>
      </c>
      <c r="F6993" s="182" t="s">
        <v>393</v>
      </c>
    </row>
    <row r="6994" spans="1:6" x14ac:dyDescent="0.25">
      <c r="A6994" s="182">
        <v>40007302</v>
      </c>
      <c r="B6994" s="182" t="s">
        <v>6937</v>
      </c>
      <c r="C6994" s="182" t="s">
        <v>224</v>
      </c>
      <c r="D6994" s="182" t="s">
        <v>225</v>
      </c>
      <c r="E6994" s="182" t="s">
        <v>226</v>
      </c>
      <c r="F6994" s="182" t="s">
        <v>226</v>
      </c>
    </row>
    <row r="6995" spans="1:6" x14ac:dyDescent="0.25">
      <c r="A6995" s="182">
        <v>40003391</v>
      </c>
      <c r="B6995" s="182" t="s">
        <v>6938</v>
      </c>
      <c r="C6995" s="182" t="s">
        <v>224</v>
      </c>
      <c r="D6995" s="182" t="s">
        <v>309</v>
      </c>
      <c r="E6995" s="182" t="s">
        <v>310</v>
      </c>
      <c r="F6995" s="182" t="s">
        <v>310</v>
      </c>
    </row>
    <row r="6996" spans="1:6" x14ac:dyDescent="0.25">
      <c r="A6996" s="182">
        <v>40009425</v>
      </c>
      <c r="B6996" s="182" t="s">
        <v>6939</v>
      </c>
      <c r="C6996" s="182" t="s">
        <v>224</v>
      </c>
      <c r="D6996" s="182" t="s">
        <v>265</v>
      </c>
      <c r="E6996" s="182" t="s">
        <v>266</v>
      </c>
      <c r="F6996" s="182" t="s">
        <v>266</v>
      </c>
    </row>
    <row r="6997" spans="1:6" x14ac:dyDescent="0.25">
      <c r="A6997" s="182">
        <v>40003305</v>
      </c>
      <c r="B6997" s="182" t="s">
        <v>6940</v>
      </c>
      <c r="C6997" s="182" t="s">
        <v>224</v>
      </c>
      <c r="D6997" s="182" t="s">
        <v>303</v>
      </c>
      <c r="E6997" s="182" t="s">
        <v>304</v>
      </c>
      <c r="F6997" s="182" t="s">
        <v>304</v>
      </c>
    </row>
    <row r="6998" spans="1:6" x14ac:dyDescent="0.25">
      <c r="A6998" s="182">
        <v>40009932</v>
      </c>
      <c r="B6998" s="182" t="s">
        <v>6941</v>
      </c>
      <c r="C6998" s="182" t="s">
        <v>224</v>
      </c>
      <c r="D6998" s="182" t="s">
        <v>392</v>
      </c>
      <c r="E6998" s="182" t="s">
        <v>393</v>
      </c>
      <c r="F6998" s="182" t="s">
        <v>393</v>
      </c>
    </row>
    <row r="6999" spans="1:6" x14ac:dyDescent="0.25">
      <c r="A6999" s="182">
        <v>40007507</v>
      </c>
      <c r="B6999" s="182" t="s">
        <v>6942</v>
      </c>
      <c r="C6999" s="182" t="s">
        <v>224</v>
      </c>
      <c r="D6999" s="182" t="s">
        <v>333</v>
      </c>
      <c r="E6999" s="182" t="s">
        <v>334</v>
      </c>
      <c r="F6999" s="182" t="s">
        <v>334</v>
      </c>
    </row>
    <row r="7000" spans="1:6" x14ac:dyDescent="0.25">
      <c r="A7000" s="182">
        <v>40420270</v>
      </c>
      <c r="B7000" s="182" t="s">
        <v>6943</v>
      </c>
      <c r="C7000" s="182" t="s">
        <v>231</v>
      </c>
      <c r="D7000" s="182" t="s">
        <v>236</v>
      </c>
      <c r="E7000" s="182" t="s">
        <v>237</v>
      </c>
      <c r="F7000" s="182" t="s">
        <v>237</v>
      </c>
    </row>
    <row r="7001" spans="1:6" x14ac:dyDescent="0.25">
      <c r="A7001" s="182">
        <v>40003417</v>
      </c>
      <c r="B7001" s="182" t="s">
        <v>6944</v>
      </c>
      <c r="C7001" s="182" t="s">
        <v>224</v>
      </c>
      <c r="D7001" s="182" t="s">
        <v>333</v>
      </c>
      <c r="E7001" s="182" t="s">
        <v>334</v>
      </c>
      <c r="F7001" s="182" t="s">
        <v>334</v>
      </c>
    </row>
    <row r="7002" spans="1:6" x14ac:dyDescent="0.25">
      <c r="A7002" s="182">
        <v>40008290</v>
      </c>
      <c r="B7002" s="182" t="s">
        <v>6945</v>
      </c>
      <c r="C7002" s="182" t="s">
        <v>224</v>
      </c>
      <c r="D7002" s="182" t="s">
        <v>303</v>
      </c>
      <c r="E7002" s="182" t="s">
        <v>304</v>
      </c>
      <c r="F7002" s="182" t="s">
        <v>304</v>
      </c>
    </row>
    <row r="7003" spans="1:6" x14ac:dyDescent="0.25">
      <c r="A7003" s="182">
        <v>40420634</v>
      </c>
      <c r="B7003" s="182" t="s">
        <v>6946</v>
      </c>
      <c r="C7003" s="182" t="s">
        <v>231</v>
      </c>
      <c r="D7003" s="182" t="s">
        <v>232</v>
      </c>
      <c r="E7003" s="182" t="s">
        <v>233</v>
      </c>
      <c r="F7003" s="182" t="s">
        <v>233</v>
      </c>
    </row>
    <row r="7004" spans="1:6" x14ac:dyDescent="0.25">
      <c r="A7004" s="182">
        <v>40000169</v>
      </c>
      <c r="B7004" s="182" t="s">
        <v>6947</v>
      </c>
      <c r="C7004" s="182" t="s">
        <v>224</v>
      </c>
      <c r="D7004" s="182" t="s">
        <v>225</v>
      </c>
      <c r="E7004" s="182" t="s">
        <v>226</v>
      </c>
      <c r="F7004" s="182" t="s">
        <v>226</v>
      </c>
    </row>
    <row r="7005" spans="1:6" x14ac:dyDescent="0.25">
      <c r="A7005" s="182">
        <v>40009445</v>
      </c>
      <c r="B7005" s="182" t="s">
        <v>6948</v>
      </c>
      <c r="C7005" s="182" t="s">
        <v>224</v>
      </c>
      <c r="D7005" s="182" t="s">
        <v>404</v>
      </c>
      <c r="E7005" s="182" t="s">
        <v>405</v>
      </c>
      <c r="F7005" s="182" t="s">
        <v>405</v>
      </c>
    </row>
    <row r="7006" spans="1:6" x14ac:dyDescent="0.25">
      <c r="A7006" s="182">
        <v>40002136</v>
      </c>
      <c r="B7006" s="182" t="s">
        <v>6949</v>
      </c>
      <c r="C7006" s="182" t="s">
        <v>224</v>
      </c>
      <c r="D7006" s="182" t="s">
        <v>404</v>
      </c>
      <c r="E7006" s="182" t="s">
        <v>405</v>
      </c>
      <c r="F7006" s="182" t="s">
        <v>405</v>
      </c>
    </row>
    <row r="7007" spans="1:6" x14ac:dyDescent="0.25">
      <c r="A7007" s="182">
        <v>40002822</v>
      </c>
      <c r="B7007" s="182" t="s">
        <v>6950</v>
      </c>
      <c r="C7007" s="182" t="s">
        <v>224</v>
      </c>
      <c r="D7007" s="182" t="s">
        <v>252</v>
      </c>
      <c r="E7007" s="182" t="s">
        <v>253</v>
      </c>
      <c r="F7007" s="182" t="s">
        <v>253</v>
      </c>
    </row>
    <row r="7008" spans="1:6" x14ac:dyDescent="0.25">
      <c r="A7008" s="182">
        <v>40009040</v>
      </c>
      <c r="B7008" s="182" t="s">
        <v>6951</v>
      </c>
      <c r="C7008" s="182" t="s">
        <v>224</v>
      </c>
      <c r="D7008" s="182" t="s">
        <v>449</v>
      </c>
      <c r="E7008" s="182" t="s">
        <v>450</v>
      </c>
      <c r="F7008" s="182" t="s">
        <v>450</v>
      </c>
    </row>
    <row r="7009" spans="1:6" x14ac:dyDescent="0.25">
      <c r="A7009" s="182">
        <v>40009495</v>
      </c>
      <c r="B7009" s="182" t="s">
        <v>6952</v>
      </c>
      <c r="C7009" s="182" t="s">
        <v>224</v>
      </c>
      <c r="D7009" s="182" t="s">
        <v>303</v>
      </c>
      <c r="E7009" s="182" t="s">
        <v>304</v>
      </c>
      <c r="F7009" s="182" t="s">
        <v>304</v>
      </c>
    </row>
    <row r="7010" spans="1:6" x14ac:dyDescent="0.25">
      <c r="A7010" s="182">
        <v>40006045</v>
      </c>
      <c r="B7010" s="182" t="s">
        <v>6953</v>
      </c>
      <c r="C7010" s="182" t="s">
        <v>224</v>
      </c>
      <c r="D7010" s="182" t="s">
        <v>438</v>
      </c>
      <c r="E7010" s="182" t="s">
        <v>439</v>
      </c>
      <c r="F7010" s="182" t="s">
        <v>439</v>
      </c>
    </row>
    <row r="7011" spans="1:6" x14ac:dyDescent="0.25">
      <c r="A7011" s="182">
        <v>40421156</v>
      </c>
      <c r="B7011" s="182" t="s">
        <v>6954</v>
      </c>
      <c r="C7011" s="182" t="s">
        <v>231</v>
      </c>
      <c r="D7011" s="182" t="s">
        <v>236</v>
      </c>
      <c r="E7011" s="182" t="s">
        <v>237</v>
      </c>
      <c r="F7011" s="182" t="s">
        <v>237</v>
      </c>
    </row>
    <row r="7012" spans="1:6" x14ac:dyDescent="0.25">
      <c r="A7012" s="182">
        <v>40421025</v>
      </c>
      <c r="B7012" s="182" t="s">
        <v>6955</v>
      </c>
      <c r="C7012" s="182" t="s">
        <v>231</v>
      </c>
      <c r="D7012" s="182" t="s">
        <v>242</v>
      </c>
      <c r="E7012" s="182" t="s">
        <v>243</v>
      </c>
      <c r="F7012" s="182" t="s">
        <v>243</v>
      </c>
    </row>
    <row r="7013" spans="1:6" x14ac:dyDescent="0.25">
      <c r="A7013" s="182">
        <v>40005855</v>
      </c>
      <c r="B7013" s="182" t="s">
        <v>6955</v>
      </c>
      <c r="C7013" s="182" t="s">
        <v>224</v>
      </c>
      <c r="D7013" s="182" t="s">
        <v>438</v>
      </c>
      <c r="E7013" s="182" t="s">
        <v>439</v>
      </c>
      <c r="F7013" s="182" t="s">
        <v>439</v>
      </c>
    </row>
    <row r="7014" spans="1:6" x14ac:dyDescent="0.25">
      <c r="A7014" s="182">
        <v>40007693</v>
      </c>
      <c r="B7014" s="182" t="s">
        <v>6956</v>
      </c>
      <c r="C7014" s="182" t="s">
        <v>224</v>
      </c>
      <c r="D7014" s="182" t="s">
        <v>277</v>
      </c>
      <c r="E7014" s="182" t="s">
        <v>278</v>
      </c>
      <c r="F7014" s="182" t="s">
        <v>278</v>
      </c>
    </row>
    <row r="7015" spans="1:6" x14ac:dyDescent="0.25">
      <c r="A7015" s="182">
        <v>40008094</v>
      </c>
      <c r="B7015" s="182" t="s">
        <v>6957</v>
      </c>
      <c r="C7015" s="182" t="s">
        <v>224</v>
      </c>
      <c r="D7015" s="182" t="s">
        <v>333</v>
      </c>
      <c r="E7015" s="182" t="s">
        <v>334</v>
      </c>
      <c r="F7015" s="182" t="s">
        <v>334</v>
      </c>
    </row>
    <row r="7016" spans="1:6" x14ac:dyDescent="0.25">
      <c r="A7016" s="182">
        <v>40420975</v>
      </c>
      <c r="B7016" s="182" t="s">
        <v>6958</v>
      </c>
      <c r="C7016" s="182" t="s">
        <v>231</v>
      </c>
      <c r="D7016" s="182" t="s">
        <v>232</v>
      </c>
      <c r="E7016" s="182" t="s">
        <v>233</v>
      </c>
      <c r="F7016" s="182" t="s">
        <v>233</v>
      </c>
    </row>
    <row r="7017" spans="1:6" x14ac:dyDescent="0.25">
      <c r="A7017" s="182">
        <v>40006338</v>
      </c>
      <c r="B7017" s="182" t="s">
        <v>6959</v>
      </c>
      <c r="C7017" s="182" t="s">
        <v>224</v>
      </c>
      <c r="D7017" s="182" t="s">
        <v>449</v>
      </c>
      <c r="E7017" s="182" t="s">
        <v>450</v>
      </c>
      <c r="F7017" s="182" t="s">
        <v>450</v>
      </c>
    </row>
    <row r="7018" spans="1:6" x14ac:dyDescent="0.25">
      <c r="A7018" s="182">
        <v>40006530</v>
      </c>
      <c r="B7018" s="182" t="s">
        <v>6960</v>
      </c>
      <c r="C7018" s="182" t="s">
        <v>224</v>
      </c>
      <c r="D7018" s="182" t="s">
        <v>303</v>
      </c>
      <c r="E7018" s="182" t="s">
        <v>304</v>
      </c>
      <c r="F7018" s="182" t="s">
        <v>304</v>
      </c>
    </row>
    <row r="7019" spans="1:6" x14ac:dyDescent="0.25">
      <c r="A7019" s="182">
        <v>40006674</v>
      </c>
      <c r="B7019" s="182" t="s">
        <v>6961</v>
      </c>
      <c r="C7019" s="182" t="s">
        <v>224</v>
      </c>
      <c r="D7019" s="182" t="s">
        <v>228</v>
      </c>
      <c r="E7019" s="182" t="s">
        <v>229</v>
      </c>
      <c r="F7019" s="182" t="s">
        <v>229</v>
      </c>
    </row>
    <row r="7020" spans="1:6" x14ac:dyDescent="0.25">
      <c r="A7020" s="182">
        <v>40421474</v>
      </c>
      <c r="B7020" s="182" t="s">
        <v>6962</v>
      </c>
      <c r="C7020" s="182" t="s">
        <v>231</v>
      </c>
      <c r="D7020" s="182" t="s">
        <v>232</v>
      </c>
      <c r="E7020" s="182" t="s">
        <v>233</v>
      </c>
      <c r="F7020" s="182" t="s">
        <v>233</v>
      </c>
    </row>
    <row r="7021" spans="1:6" x14ac:dyDescent="0.25">
      <c r="A7021" s="182">
        <v>40005615</v>
      </c>
      <c r="B7021" s="182" t="s">
        <v>6963</v>
      </c>
      <c r="C7021" s="182" t="s">
        <v>224</v>
      </c>
      <c r="D7021" s="182" t="s">
        <v>265</v>
      </c>
      <c r="E7021" s="182" t="s">
        <v>266</v>
      </c>
      <c r="F7021" s="182" t="s">
        <v>266</v>
      </c>
    </row>
    <row r="7022" spans="1:6" x14ac:dyDescent="0.25">
      <c r="A7022" s="182">
        <v>40002413</v>
      </c>
      <c r="B7022" s="182" t="s">
        <v>6964</v>
      </c>
      <c r="C7022" s="182" t="s">
        <v>224</v>
      </c>
      <c r="D7022" s="182" t="s">
        <v>322</v>
      </c>
      <c r="E7022" s="182" t="s">
        <v>323</v>
      </c>
      <c r="F7022" s="182" t="s">
        <v>323</v>
      </c>
    </row>
    <row r="7023" spans="1:6" x14ac:dyDescent="0.25">
      <c r="A7023" s="182">
        <v>40009961</v>
      </c>
      <c r="B7023" s="182" t="s">
        <v>6965</v>
      </c>
      <c r="C7023" s="182" t="s">
        <v>224</v>
      </c>
      <c r="D7023" s="182" t="s">
        <v>376</v>
      </c>
      <c r="E7023" s="182" t="s">
        <v>377</v>
      </c>
      <c r="F7023" s="182" t="s">
        <v>377</v>
      </c>
    </row>
    <row r="7024" spans="1:6" x14ac:dyDescent="0.25">
      <c r="A7024" s="182">
        <v>40009988</v>
      </c>
      <c r="B7024" s="182" t="s">
        <v>6966</v>
      </c>
      <c r="C7024" s="182" t="s">
        <v>224</v>
      </c>
      <c r="D7024" s="182" t="s">
        <v>291</v>
      </c>
      <c r="E7024" s="182" t="s">
        <v>292</v>
      </c>
      <c r="F7024" s="182" t="s">
        <v>292</v>
      </c>
    </row>
    <row r="7025" spans="1:6" x14ac:dyDescent="0.25">
      <c r="A7025" s="182">
        <v>40007331</v>
      </c>
      <c r="B7025" s="182" t="s">
        <v>6967</v>
      </c>
      <c r="C7025" s="182" t="s">
        <v>224</v>
      </c>
      <c r="D7025" s="182" t="s">
        <v>306</v>
      </c>
      <c r="E7025" s="182" t="s">
        <v>307</v>
      </c>
      <c r="F7025" s="182" t="s">
        <v>307</v>
      </c>
    </row>
    <row r="7026" spans="1:6" x14ac:dyDescent="0.25">
      <c r="A7026" s="182">
        <v>40003779</v>
      </c>
      <c r="B7026" s="182" t="s">
        <v>6968</v>
      </c>
      <c r="C7026" s="182" t="s">
        <v>224</v>
      </c>
      <c r="D7026" s="182" t="s">
        <v>322</v>
      </c>
      <c r="E7026" s="182" t="s">
        <v>323</v>
      </c>
      <c r="F7026" s="182" t="s">
        <v>323</v>
      </c>
    </row>
    <row r="7027" spans="1:6" x14ac:dyDescent="0.25">
      <c r="A7027" s="182">
        <v>40420933</v>
      </c>
      <c r="B7027" s="182" t="s">
        <v>6969</v>
      </c>
      <c r="C7027" s="182" t="s">
        <v>231</v>
      </c>
      <c r="D7027" s="182" t="s">
        <v>232</v>
      </c>
      <c r="E7027" s="182" t="s">
        <v>233</v>
      </c>
      <c r="F7027" s="182" t="s">
        <v>233</v>
      </c>
    </row>
    <row r="7028" spans="1:6" x14ac:dyDescent="0.25">
      <c r="A7028" s="182">
        <v>40003526</v>
      </c>
      <c r="B7028" s="182" t="s">
        <v>6970</v>
      </c>
      <c r="C7028" s="182" t="s">
        <v>224</v>
      </c>
      <c r="D7028" s="182" t="s">
        <v>265</v>
      </c>
      <c r="E7028" s="182" t="s">
        <v>266</v>
      </c>
      <c r="F7028" s="182" t="s">
        <v>266</v>
      </c>
    </row>
    <row r="7029" spans="1:6" x14ac:dyDescent="0.25">
      <c r="A7029" s="182">
        <v>40005494</v>
      </c>
      <c r="B7029" s="182" t="s">
        <v>6971</v>
      </c>
      <c r="C7029" s="182" t="s">
        <v>224</v>
      </c>
      <c r="D7029" s="182" t="s">
        <v>322</v>
      </c>
      <c r="E7029" s="182" t="s">
        <v>323</v>
      </c>
      <c r="F7029" s="182" t="s">
        <v>323</v>
      </c>
    </row>
    <row r="7030" spans="1:6" x14ac:dyDescent="0.25">
      <c r="A7030" s="182">
        <v>40002941</v>
      </c>
      <c r="B7030" s="182" t="s">
        <v>6972</v>
      </c>
      <c r="C7030" s="182" t="s">
        <v>224</v>
      </c>
      <c r="D7030" s="182" t="s">
        <v>303</v>
      </c>
      <c r="E7030" s="182" t="s">
        <v>304</v>
      </c>
      <c r="F7030" s="182" t="s">
        <v>304</v>
      </c>
    </row>
    <row r="7031" spans="1:6" x14ac:dyDescent="0.25">
      <c r="A7031" s="182">
        <v>40000253</v>
      </c>
      <c r="B7031" s="182" t="s">
        <v>6973</v>
      </c>
      <c r="C7031" s="182" t="s">
        <v>224</v>
      </c>
      <c r="D7031" s="182" t="s">
        <v>225</v>
      </c>
      <c r="E7031" s="182" t="s">
        <v>226</v>
      </c>
      <c r="F7031" s="182" t="s">
        <v>226</v>
      </c>
    </row>
    <row r="7032" spans="1:6" x14ac:dyDescent="0.25">
      <c r="A7032" s="182">
        <v>40005383</v>
      </c>
      <c r="B7032" s="182" t="s">
        <v>6974</v>
      </c>
      <c r="C7032" s="182" t="s">
        <v>224</v>
      </c>
      <c r="D7032" s="182" t="s">
        <v>303</v>
      </c>
      <c r="E7032" s="182" t="s">
        <v>304</v>
      </c>
      <c r="F7032" s="182" t="s">
        <v>304</v>
      </c>
    </row>
    <row r="7033" spans="1:6" x14ac:dyDescent="0.25">
      <c r="A7033" s="182">
        <v>40001572</v>
      </c>
      <c r="B7033" s="182" t="s">
        <v>6975</v>
      </c>
      <c r="C7033" s="182" t="s">
        <v>224</v>
      </c>
      <c r="D7033" s="182" t="s">
        <v>279</v>
      </c>
      <c r="E7033" s="182" t="s">
        <v>280</v>
      </c>
      <c r="F7033" s="182" t="s">
        <v>280</v>
      </c>
    </row>
    <row r="7034" spans="1:6" x14ac:dyDescent="0.25">
      <c r="A7034" s="182">
        <v>40009050</v>
      </c>
      <c r="B7034" s="182" t="s">
        <v>6976</v>
      </c>
      <c r="C7034" s="182" t="s">
        <v>224</v>
      </c>
      <c r="D7034" s="182" t="s">
        <v>342</v>
      </c>
      <c r="E7034" s="182" t="s">
        <v>343</v>
      </c>
      <c r="F7034" s="182" t="s">
        <v>343</v>
      </c>
    </row>
    <row r="7035" spans="1:6" x14ac:dyDescent="0.25">
      <c r="A7035" s="182">
        <v>40008817</v>
      </c>
      <c r="B7035" s="182" t="s">
        <v>6976</v>
      </c>
      <c r="C7035" s="182" t="s">
        <v>224</v>
      </c>
      <c r="D7035" s="182" t="s">
        <v>306</v>
      </c>
      <c r="E7035" s="182" t="s">
        <v>307</v>
      </c>
      <c r="F7035" s="182" t="s">
        <v>307</v>
      </c>
    </row>
    <row r="7036" spans="1:6" x14ac:dyDescent="0.25">
      <c r="A7036" s="182">
        <v>40008816</v>
      </c>
      <c r="B7036" s="182" t="s">
        <v>6977</v>
      </c>
      <c r="C7036" s="182" t="s">
        <v>224</v>
      </c>
      <c r="D7036" s="182" t="s">
        <v>306</v>
      </c>
      <c r="E7036" s="182" t="s">
        <v>307</v>
      </c>
      <c r="F7036" s="182" t="s">
        <v>307</v>
      </c>
    </row>
    <row r="7037" spans="1:6" x14ac:dyDescent="0.25">
      <c r="A7037" s="182">
        <v>40003824</v>
      </c>
      <c r="B7037" s="182" t="s">
        <v>6978</v>
      </c>
      <c r="C7037" s="182" t="s">
        <v>224</v>
      </c>
      <c r="D7037" s="182" t="s">
        <v>277</v>
      </c>
      <c r="E7037" s="182" t="s">
        <v>278</v>
      </c>
      <c r="F7037" s="182" t="s">
        <v>278</v>
      </c>
    </row>
    <row r="7038" spans="1:6" x14ac:dyDescent="0.25">
      <c r="A7038" s="182">
        <v>40420980</v>
      </c>
      <c r="B7038" s="182" t="s">
        <v>6979</v>
      </c>
      <c r="C7038" s="182" t="s">
        <v>231</v>
      </c>
      <c r="D7038" s="182" t="s">
        <v>232</v>
      </c>
      <c r="E7038" s="182" t="s">
        <v>233</v>
      </c>
      <c r="F7038" s="182" t="s">
        <v>233</v>
      </c>
    </row>
    <row r="7039" spans="1:6" x14ac:dyDescent="0.25">
      <c r="A7039" s="182">
        <v>40003088</v>
      </c>
      <c r="B7039" s="182" t="s">
        <v>6980</v>
      </c>
      <c r="C7039" s="182" t="s">
        <v>224</v>
      </c>
      <c r="D7039" s="182" t="s">
        <v>303</v>
      </c>
      <c r="E7039" s="182" t="s">
        <v>304</v>
      </c>
      <c r="F7039" s="182" t="s">
        <v>304</v>
      </c>
    </row>
    <row r="7040" spans="1:6" x14ac:dyDescent="0.25">
      <c r="A7040" s="182">
        <v>40420060</v>
      </c>
      <c r="B7040" s="182" t="s">
        <v>6981</v>
      </c>
      <c r="C7040" s="182" t="s">
        <v>231</v>
      </c>
      <c r="D7040" s="182" t="s">
        <v>236</v>
      </c>
      <c r="E7040" s="182" t="s">
        <v>237</v>
      </c>
      <c r="F7040" s="182" t="s">
        <v>237</v>
      </c>
    </row>
    <row r="7041" spans="1:6" x14ac:dyDescent="0.25">
      <c r="A7041" s="182">
        <v>40009185</v>
      </c>
      <c r="B7041" s="182" t="s">
        <v>6982</v>
      </c>
      <c r="C7041" s="182" t="s">
        <v>224</v>
      </c>
      <c r="D7041" s="182" t="s">
        <v>322</v>
      </c>
      <c r="E7041" s="182" t="s">
        <v>323</v>
      </c>
      <c r="F7041" s="182" t="s">
        <v>323</v>
      </c>
    </row>
    <row r="7042" spans="1:6" x14ac:dyDescent="0.25">
      <c r="A7042" s="182">
        <v>40007952</v>
      </c>
      <c r="B7042" s="182" t="s">
        <v>6983</v>
      </c>
      <c r="C7042" s="182" t="s">
        <v>224</v>
      </c>
      <c r="D7042" s="182" t="s">
        <v>249</v>
      </c>
      <c r="E7042" s="182" t="s">
        <v>250</v>
      </c>
      <c r="F7042" s="182" t="s">
        <v>250</v>
      </c>
    </row>
    <row r="7043" spans="1:6" x14ac:dyDescent="0.25">
      <c r="A7043" s="182">
        <v>40008820</v>
      </c>
      <c r="B7043" s="182" t="s">
        <v>6984</v>
      </c>
      <c r="C7043" s="182" t="s">
        <v>224</v>
      </c>
      <c r="D7043" s="182" t="s">
        <v>376</v>
      </c>
      <c r="E7043" s="182" t="s">
        <v>377</v>
      </c>
      <c r="F7043" s="182" t="s">
        <v>377</v>
      </c>
    </row>
    <row r="7044" spans="1:6" x14ac:dyDescent="0.25">
      <c r="A7044" s="182">
        <v>40007021</v>
      </c>
      <c r="B7044" s="182" t="s">
        <v>6985</v>
      </c>
      <c r="C7044" s="182" t="s">
        <v>224</v>
      </c>
      <c r="D7044" s="182" t="s">
        <v>277</v>
      </c>
      <c r="E7044" s="182" t="s">
        <v>278</v>
      </c>
      <c r="F7044" s="182" t="s">
        <v>278</v>
      </c>
    </row>
    <row r="7045" spans="1:6" x14ac:dyDescent="0.25">
      <c r="A7045" s="182">
        <v>40008242</v>
      </c>
      <c r="B7045" s="182" t="s">
        <v>6986</v>
      </c>
      <c r="C7045" s="182" t="s">
        <v>224</v>
      </c>
      <c r="D7045" s="182" t="s">
        <v>303</v>
      </c>
      <c r="E7045" s="182" t="s">
        <v>304</v>
      </c>
      <c r="F7045" s="182" t="s">
        <v>304</v>
      </c>
    </row>
    <row r="7046" spans="1:6" x14ac:dyDescent="0.25">
      <c r="A7046" s="182">
        <v>40003834</v>
      </c>
      <c r="B7046" s="182" t="s">
        <v>6987</v>
      </c>
      <c r="C7046" s="182" t="s">
        <v>224</v>
      </c>
      <c r="D7046" s="182" t="s">
        <v>228</v>
      </c>
      <c r="E7046" s="182" t="s">
        <v>229</v>
      </c>
      <c r="F7046" s="182" t="s">
        <v>229</v>
      </c>
    </row>
    <row r="7047" spans="1:6" x14ac:dyDescent="0.25">
      <c r="A7047" s="182">
        <v>40001922</v>
      </c>
      <c r="B7047" s="182" t="s">
        <v>6988</v>
      </c>
      <c r="C7047" s="182" t="s">
        <v>224</v>
      </c>
      <c r="D7047" s="182" t="s">
        <v>449</v>
      </c>
      <c r="E7047" s="182" t="s">
        <v>450</v>
      </c>
      <c r="F7047" s="182" t="s">
        <v>450</v>
      </c>
    </row>
    <row r="7048" spans="1:6" x14ac:dyDescent="0.25">
      <c r="A7048" s="182">
        <v>40008108</v>
      </c>
      <c r="B7048" s="182" t="s">
        <v>6989</v>
      </c>
      <c r="C7048" s="182" t="s">
        <v>224</v>
      </c>
      <c r="D7048" s="182" t="s">
        <v>485</v>
      </c>
      <c r="E7048" s="182" t="s">
        <v>486</v>
      </c>
      <c r="F7048" s="182" t="s">
        <v>486</v>
      </c>
    </row>
    <row r="7049" spans="1:6" x14ac:dyDescent="0.25">
      <c r="A7049" s="182">
        <v>40007867</v>
      </c>
      <c r="B7049" s="182" t="s">
        <v>6990</v>
      </c>
      <c r="C7049" s="182" t="s">
        <v>224</v>
      </c>
      <c r="D7049" s="182" t="s">
        <v>404</v>
      </c>
      <c r="E7049" s="182" t="s">
        <v>405</v>
      </c>
      <c r="F7049" s="182" t="s">
        <v>405</v>
      </c>
    </row>
    <row r="7050" spans="1:6" x14ac:dyDescent="0.25">
      <c r="A7050" s="182">
        <v>40006370</v>
      </c>
      <c r="B7050" s="182" t="s">
        <v>6991</v>
      </c>
      <c r="C7050" s="182" t="s">
        <v>224</v>
      </c>
      <c r="D7050" s="182" t="s">
        <v>249</v>
      </c>
      <c r="E7050" s="182" t="s">
        <v>250</v>
      </c>
      <c r="F7050" s="182" t="s">
        <v>250</v>
      </c>
    </row>
    <row r="7051" spans="1:6" x14ac:dyDescent="0.25">
      <c r="A7051" s="182">
        <v>40007658</v>
      </c>
      <c r="B7051" s="182" t="s">
        <v>6992</v>
      </c>
      <c r="C7051" s="182" t="s">
        <v>224</v>
      </c>
      <c r="D7051" s="182" t="s">
        <v>333</v>
      </c>
      <c r="E7051" s="182" t="s">
        <v>334</v>
      </c>
      <c r="F7051" s="182" t="s">
        <v>334</v>
      </c>
    </row>
    <row r="7052" spans="1:6" x14ac:dyDescent="0.25">
      <c r="A7052" s="182">
        <v>40000009</v>
      </c>
      <c r="B7052" s="182" t="s">
        <v>6993</v>
      </c>
      <c r="C7052" s="182" t="s">
        <v>224</v>
      </c>
      <c r="D7052" s="182" t="s">
        <v>225</v>
      </c>
      <c r="E7052" s="182" t="s">
        <v>226</v>
      </c>
      <c r="F7052" s="182" t="s">
        <v>226</v>
      </c>
    </row>
    <row r="7053" spans="1:6" x14ac:dyDescent="0.25">
      <c r="A7053" s="182">
        <v>40000005</v>
      </c>
      <c r="B7053" s="182" t="s">
        <v>6993</v>
      </c>
      <c r="C7053" s="182" t="s">
        <v>224</v>
      </c>
      <c r="D7053" s="182" t="s">
        <v>225</v>
      </c>
      <c r="E7053" s="182" t="s">
        <v>226</v>
      </c>
      <c r="F7053" s="182" t="s">
        <v>226</v>
      </c>
    </row>
    <row r="7054" spans="1:6" x14ac:dyDescent="0.25">
      <c r="A7054" s="182">
        <v>40002985</v>
      </c>
      <c r="B7054" s="182" t="s">
        <v>6994</v>
      </c>
      <c r="C7054" s="182" t="s">
        <v>224</v>
      </c>
      <c r="D7054" s="182" t="s">
        <v>225</v>
      </c>
      <c r="E7054" s="182" t="s">
        <v>226</v>
      </c>
      <c r="F7054" s="182" t="s">
        <v>226</v>
      </c>
    </row>
    <row r="7055" spans="1:6" x14ac:dyDescent="0.25">
      <c r="A7055" s="182">
        <v>40001891</v>
      </c>
      <c r="B7055" s="182" t="s">
        <v>6995</v>
      </c>
      <c r="C7055" s="182" t="s">
        <v>224</v>
      </c>
      <c r="D7055" s="182" t="s">
        <v>303</v>
      </c>
      <c r="E7055" s="182" t="s">
        <v>304</v>
      </c>
      <c r="F7055" s="182" t="s">
        <v>304</v>
      </c>
    </row>
    <row r="7056" spans="1:6" x14ac:dyDescent="0.25">
      <c r="A7056" s="182">
        <v>40001160</v>
      </c>
      <c r="B7056" s="182" t="s">
        <v>6996</v>
      </c>
      <c r="C7056" s="182" t="s">
        <v>224</v>
      </c>
      <c r="D7056" s="182" t="s">
        <v>303</v>
      </c>
      <c r="E7056" s="182" t="s">
        <v>304</v>
      </c>
      <c r="F7056" s="182" t="s">
        <v>304</v>
      </c>
    </row>
    <row r="7057" spans="1:6" x14ac:dyDescent="0.25">
      <c r="A7057" s="182">
        <v>40000282</v>
      </c>
      <c r="B7057" s="182" t="s">
        <v>6997</v>
      </c>
      <c r="C7057" s="182" t="s">
        <v>224</v>
      </c>
      <c r="D7057" s="182" t="s">
        <v>228</v>
      </c>
      <c r="E7057" s="182" t="s">
        <v>229</v>
      </c>
      <c r="F7057" s="182" t="s">
        <v>229</v>
      </c>
    </row>
    <row r="7058" spans="1:6" x14ac:dyDescent="0.25">
      <c r="A7058" s="182">
        <v>40000278</v>
      </c>
      <c r="B7058" s="182" t="s">
        <v>6998</v>
      </c>
      <c r="C7058" s="182" t="s">
        <v>224</v>
      </c>
      <c r="D7058" s="182" t="s">
        <v>279</v>
      </c>
      <c r="E7058" s="182" t="s">
        <v>280</v>
      </c>
      <c r="F7058" s="182" t="s">
        <v>280</v>
      </c>
    </row>
    <row r="7059" spans="1:6" x14ac:dyDescent="0.25">
      <c r="A7059" s="182">
        <v>40000383</v>
      </c>
      <c r="B7059" s="182" t="s">
        <v>6999</v>
      </c>
      <c r="C7059" s="182" t="s">
        <v>224</v>
      </c>
      <c r="D7059" s="182" t="s">
        <v>368</v>
      </c>
      <c r="E7059" s="182" t="s">
        <v>369</v>
      </c>
      <c r="F7059" s="182" t="s">
        <v>369</v>
      </c>
    </row>
    <row r="7060" spans="1:6" x14ac:dyDescent="0.25">
      <c r="A7060" s="182">
        <v>40009417</v>
      </c>
      <c r="B7060" s="182" t="s">
        <v>7000</v>
      </c>
      <c r="C7060" s="182" t="s">
        <v>224</v>
      </c>
      <c r="D7060" s="182" t="s">
        <v>404</v>
      </c>
      <c r="E7060" s="182" t="s">
        <v>405</v>
      </c>
      <c r="F7060" s="182" t="s">
        <v>405</v>
      </c>
    </row>
    <row r="7061" spans="1:6" x14ac:dyDescent="0.25">
      <c r="A7061" s="182">
        <v>40005621</v>
      </c>
      <c r="B7061" s="182" t="s">
        <v>7001</v>
      </c>
      <c r="C7061" s="182" t="s">
        <v>224</v>
      </c>
      <c r="D7061" s="182" t="s">
        <v>265</v>
      </c>
      <c r="E7061" s="182" t="s">
        <v>266</v>
      </c>
      <c r="F7061" s="182" t="s">
        <v>266</v>
      </c>
    </row>
    <row r="7062" spans="1:6" x14ac:dyDescent="0.25">
      <c r="A7062" s="182">
        <v>40004293</v>
      </c>
      <c r="B7062" s="182" t="s">
        <v>7002</v>
      </c>
      <c r="C7062" s="182" t="s">
        <v>224</v>
      </c>
      <c r="D7062" s="182" t="s">
        <v>404</v>
      </c>
      <c r="E7062" s="182" t="s">
        <v>405</v>
      </c>
      <c r="F7062" s="182" t="s">
        <v>405</v>
      </c>
    </row>
    <row r="7063" spans="1:6" x14ac:dyDescent="0.25">
      <c r="A7063" s="182">
        <v>40002750</v>
      </c>
      <c r="B7063" s="182" t="s">
        <v>7003</v>
      </c>
      <c r="C7063" s="182" t="s">
        <v>224</v>
      </c>
      <c r="D7063" s="182" t="s">
        <v>404</v>
      </c>
      <c r="E7063" s="182" t="s">
        <v>405</v>
      </c>
      <c r="F7063" s="182" t="s">
        <v>405</v>
      </c>
    </row>
    <row r="7064" spans="1:6" x14ac:dyDescent="0.25">
      <c r="A7064" s="182">
        <v>40001971</v>
      </c>
      <c r="B7064" s="182" t="s">
        <v>7004</v>
      </c>
      <c r="C7064" s="182" t="s">
        <v>224</v>
      </c>
      <c r="D7064" s="182" t="s">
        <v>404</v>
      </c>
      <c r="E7064" s="182" t="s">
        <v>405</v>
      </c>
      <c r="F7064" s="182" t="s">
        <v>405</v>
      </c>
    </row>
    <row r="7065" spans="1:6" x14ac:dyDescent="0.25">
      <c r="A7065" s="182">
        <v>40005574</v>
      </c>
      <c r="B7065" s="182" t="s">
        <v>7005</v>
      </c>
      <c r="C7065" s="182" t="s">
        <v>224</v>
      </c>
      <c r="D7065" s="182" t="s">
        <v>291</v>
      </c>
      <c r="E7065" s="182" t="s">
        <v>292</v>
      </c>
      <c r="F7065" s="182" t="s">
        <v>292</v>
      </c>
    </row>
    <row r="7066" spans="1:6" x14ac:dyDescent="0.25">
      <c r="A7066" s="182">
        <v>40421013</v>
      </c>
      <c r="B7066" s="182" t="s">
        <v>7006</v>
      </c>
      <c r="C7066" s="182" t="s">
        <v>231</v>
      </c>
      <c r="D7066" s="182" t="s">
        <v>236</v>
      </c>
      <c r="E7066" s="182" t="s">
        <v>237</v>
      </c>
      <c r="F7066" s="182" t="s">
        <v>237</v>
      </c>
    </row>
    <row r="7067" spans="1:6" x14ac:dyDescent="0.25">
      <c r="A7067" s="182">
        <v>40008487</v>
      </c>
      <c r="B7067" s="182" t="s">
        <v>7007</v>
      </c>
      <c r="C7067" s="182" t="s">
        <v>224</v>
      </c>
      <c r="D7067" s="182" t="s">
        <v>404</v>
      </c>
      <c r="E7067" s="182" t="s">
        <v>405</v>
      </c>
      <c r="F7067" s="182" t="s">
        <v>405</v>
      </c>
    </row>
    <row r="7068" spans="1:6" x14ac:dyDescent="0.25">
      <c r="A7068" s="182">
        <v>40006324</v>
      </c>
      <c r="B7068" s="182" t="s">
        <v>7008</v>
      </c>
      <c r="C7068" s="182" t="s">
        <v>224</v>
      </c>
      <c r="D7068" s="182" t="s">
        <v>306</v>
      </c>
      <c r="E7068" s="182" t="s">
        <v>307</v>
      </c>
      <c r="F7068" s="182" t="s">
        <v>307</v>
      </c>
    </row>
    <row r="7069" spans="1:6" x14ac:dyDescent="0.25">
      <c r="A7069" s="182">
        <v>40421432</v>
      </c>
      <c r="B7069" s="182" t="s">
        <v>7009</v>
      </c>
      <c r="C7069" s="182" t="s">
        <v>231</v>
      </c>
      <c r="D7069" s="182" t="s">
        <v>232</v>
      </c>
      <c r="E7069" s="182" t="s">
        <v>233</v>
      </c>
      <c r="F7069" s="182" t="s">
        <v>233</v>
      </c>
    </row>
    <row r="7070" spans="1:6" x14ac:dyDescent="0.25">
      <c r="A7070" s="182">
        <v>40420691</v>
      </c>
      <c r="B7070" s="182" t="s">
        <v>7010</v>
      </c>
      <c r="C7070" s="182" t="s">
        <v>231</v>
      </c>
      <c r="D7070" s="182" t="s">
        <v>236</v>
      </c>
      <c r="E7070" s="182" t="s">
        <v>237</v>
      </c>
      <c r="F7070" s="182" t="s">
        <v>237</v>
      </c>
    </row>
    <row r="7071" spans="1:6" x14ac:dyDescent="0.25">
      <c r="A7071" s="182">
        <v>40006081</v>
      </c>
      <c r="B7071" s="182" t="s">
        <v>7011</v>
      </c>
      <c r="C7071" s="182" t="s">
        <v>224</v>
      </c>
      <c r="D7071" s="182" t="s">
        <v>315</v>
      </c>
      <c r="E7071" s="182" t="s">
        <v>316</v>
      </c>
      <c r="F7071" s="182" t="s">
        <v>316</v>
      </c>
    </row>
    <row r="7072" spans="1:6" x14ac:dyDescent="0.25">
      <c r="A7072" s="182">
        <v>40001497</v>
      </c>
      <c r="B7072" s="182" t="s">
        <v>7012</v>
      </c>
      <c r="C7072" s="182" t="s">
        <v>224</v>
      </c>
      <c r="D7072" s="182" t="s">
        <v>252</v>
      </c>
      <c r="E7072" s="182" t="s">
        <v>253</v>
      </c>
      <c r="F7072" s="182" t="s">
        <v>253</v>
      </c>
    </row>
    <row r="7073" spans="1:6" x14ac:dyDescent="0.25">
      <c r="A7073" s="182">
        <v>40008161</v>
      </c>
      <c r="B7073" s="182" t="s">
        <v>7013</v>
      </c>
      <c r="C7073" s="182" t="s">
        <v>224</v>
      </c>
      <c r="D7073" s="182" t="s">
        <v>249</v>
      </c>
      <c r="E7073" s="182" t="s">
        <v>250</v>
      </c>
      <c r="F7073" s="182" t="s">
        <v>250</v>
      </c>
    </row>
    <row r="7074" spans="1:6" x14ac:dyDescent="0.25">
      <c r="A7074" s="182">
        <v>40001119</v>
      </c>
      <c r="B7074" s="182" t="s">
        <v>7014</v>
      </c>
      <c r="C7074" s="182" t="s">
        <v>224</v>
      </c>
      <c r="D7074" s="182" t="s">
        <v>262</v>
      </c>
      <c r="E7074" s="182" t="s">
        <v>263</v>
      </c>
      <c r="F7074" s="182" t="s">
        <v>263</v>
      </c>
    </row>
    <row r="7075" spans="1:6" x14ac:dyDescent="0.25">
      <c r="A7075" s="182">
        <v>40007321</v>
      </c>
      <c r="B7075" s="182" t="s">
        <v>7015</v>
      </c>
      <c r="C7075" s="182" t="s">
        <v>224</v>
      </c>
      <c r="D7075" s="182" t="s">
        <v>277</v>
      </c>
      <c r="E7075" s="182" t="s">
        <v>278</v>
      </c>
      <c r="F7075" s="182" t="s">
        <v>278</v>
      </c>
    </row>
    <row r="7076" spans="1:6" x14ac:dyDescent="0.25">
      <c r="A7076" s="182">
        <v>40006822</v>
      </c>
      <c r="B7076" s="182" t="s">
        <v>7016</v>
      </c>
      <c r="C7076" s="182" t="s">
        <v>224</v>
      </c>
      <c r="D7076" s="182" t="s">
        <v>404</v>
      </c>
      <c r="E7076" s="182" t="s">
        <v>405</v>
      </c>
      <c r="F7076" s="182" t="s">
        <v>405</v>
      </c>
    </row>
    <row r="7077" spans="1:6" x14ac:dyDescent="0.25">
      <c r="A7077" s="182">
        <v>40420769</v>
      </c>
      <c r="B7077" s="182" t="s">
        <v>7017</v>
      </c>
      <c r="C7077" s="182" t="s">
        <v>231</v>
      </c>
      <c r="D7077" s="182" t="s">
        <v>236</v>
      </c>
      <c r="E7077" s="182" t="s">
        <v>237</v>
      </c>
      <c r="F7077" s="182" t="s">
        <v>237</v>
      </c>
    </row>
    <row r="7078" spans="1:6" x14ac:dyDescent="0.25">
      <c r="A7078" s="182">
        <v>40008641</v>
      </c>
      <c r="B7078" s="182" t="s">
        <v>7018</v>
      </c>
      <c r="C7078" s="182" t="s">
        <v>224</v>
      </c>
      <c r="D7078" s="182" t="s">
        <v>309</v>
      </c>
      <c r="E7078" s="182" t="s">
        <v>310</v>
      </c>
      <c r="F7078" s="182" t="s">
        <v>310</v>
      </c>
    </row>
    <row r="7079" spans="1:6" x14ac:dyDescent="0.25">
      <c r="A7079" s="182">
        <v>40008408</v>
      </c>
      <c r="B7079" s="182" t="s">
        <v>7019</v>
      </c>
      <c r="C7079" s="182" t="s">
        <v>224</v>
      </c>
      <c r="D7079" s="182" t="s">
        <v>271</v>
      </c>
      <c r="E7079" s="182" t="s">
        <v>272</v>
      </c>
      <c r="F7079" s="182" t="s">
        <v>272</v>
      </c>
    </row>
    <row r="7080" spans="1:6" x14ac:dyDescent="0.25">
      <c r="A7080" s="182">
        <v>40009110</v>
      </c>
      <c r="B7080" s="182" t="s">
        <v>7020</v>
      </c>
      <c r="C7080" s="182" t="s">
        <v>224</v>
      </c>
      <c r="D7080" s="182" t="s">
        <v>271</v>
      </c>
      <c r="E7080" s="182" t="s">
        <v>272</v>
      </c>
      <c r="F7080" s="182" t="s">
        <v>272</v>
      </c>
    </row>
    <row r="7081" spans="1:6" x14ac:dyDescent="0.25">
      <c r="A7081" s="182">
        <v>40420512</v>
      </c>
      <c r="B7081" s="182" t="s">
        <v>7021</v>
      </c>
      <c r="C7081" s="182" t="s">
        <v>231</v>
      </c>
      <c r="D7081" s="182" t="s">
        <v>236</v>
      </c>
      <c r="E7081" s="182" t="s">
        <v>237</v>
      </c>
      <c r="F7081" s="182" t="s">
        <v>237</v>
      </c>
    </row>
    <row r="7082" spans="1:6" x14ac:dyDescent="0.25">
      <c r="A7082" s="182">
        <v>40002851</v>
      </c>
      <c r="B7082" s="182" t="s">
        <v>7022</v>
      </c>
      <c r="C7082" s="182" t="s">
        <v>224</v>
      </c>
      <c r="D7082" s="182" t="s">
        <v>265</v>
      </c>
      <c r="E7082" s="182" t="s">
        <v>266</v>
      </c>
      <c r="F7082" s="182" t="s">
        <v>266</v>
      </c>
    </row>
    <row r="7083" spans="1:6" x14ac:dyDescent="0.25">
      <c r="A7083" s="182">
        <v>40008753</v>
      </c>
      <c r="B7083" s="182" t="s">
        <v>7023</v>
      </c>
      <c r="C7083" s="182" t="s">
        <v>224</v>
      </c>
      <c r="D7083" s="182" t="s">
        <v>265</v>
      </c>
      <c r="E7083" s="182" t="s">
        <v>266</v>
      </c>
      <c r="F7083" s="182" t="s">
        <v>266</v>
      </c>
    </row>
    <row r="7084" spans="1:6" x14ac:dyDescent="0.25">
      <c r="A7084" s="182">
        <v>40002003</v>
      </c>
      <c r="B7084" s="182" t="s">
        <v>7024</v>
      </c>
      <c r="C7084" s="182" t="s">
        <v>224</v>
      </c>
      <c r="D7084" s="182" t="s">
        <v>249</v>
      </c>
      <c r="E7084" s="182" t="s">
        <v>250</v>
      </c>
      <c r="F7084" s="182" t="s">
        <v>250</v>
      </c>
    </row>
    <row r="7085" spans="1:6" x14ac:dyDescent="0.25">
      <c r="A7085" s="182">
        <v>40421338</v>
      </c>
      <c r="B7085" s="182" t="s">
        <v>7025</v>
      </c>
      <c r="C7085" s="182" t="s">
        <v>231</v>
      </c>
      <c r="D7085" s="182" t="s">
        <v>236</v>
      </c>
      <c r="E7085" s="182" t="s">
        <v>237</v>
      </c>
      <c r="F7085" s="182" t="s">
        <v>237</v>
      </c>
    </row>
    <row r="7086" spans="1:6" x14ac:dyDescent="0.25">
      <c r="A7086" s="182">
        <v>40005594</v>
      </c>
      <c r="B7086" s="182" t="s">
        <v>7026</v>
      </c>
      <c r="C7086" s="182" t="s">
        <v>224</v>
      </c>
      <c r="D7086" s="182" t="s">
        <v>252</v>
      </c>
      <c r="E7086" s="182" t="s">
        <v>253</v>
      </c>
      <c r="F7086" s="182" t="s">
        <v>253</v>
      </c>
    </row>
    <row r="7087" spans="1:6" x14ac:dyDescent="0.25">
      <c r="A7087" s="182">
        <v>40421457</v>
      </c>
      <c r="B7087" s="182" t="s">
        <v>7027</v>
      </c>
      <c r="C7087" s="182" t="s">
        <v>231</v>
      </c>
      <c r="D7087" s="182" t="s">
        <v>232</v>
      </c>
      <c r="E7087" s="182" t="s">
        <v>233</v>
      </c>
      <c r="F7087" s="182" t="s">
        <v>233</v>
      </c>
    </row>
    <row r="7088" spans="1:6" x14ac:dyDescent="0.25">
      <c r="A7088" s="182">
        <v>40421510</v>
      </c>
      <c r="B7088" s="182" t="s">
        <v>7028</v>
      </c>
      <c r="C7088" s="182" t="s">
        <v>231</v>
      </c>
      <c r="D7088" s="182" t="s">
        <v>232</v>
      </c>
      <c r="E7088" s="182" t="s">
        <v>233</v>
      </c>
      <c r="F7088" s="182" t="s">
        <v>233</v>
      </c>
    </row>
    <row r="7089" spans="1:6" x14ac:dyDescent="0.25">
      <c r="A7089" s="182">
        <v>40007823</v>
      </c>
      <c r="B7089" s="182" t="s">
        <v>7029</v>
      </c>
      <c r="C7089" s="182" t="s">
        <v>224</v>
      </c>
      <c r="D7089" s="182" t="s">
        <v>262</v>
      </c>
      <c r="E7089" s="182" t="s">
        <v>263</v>
      </c>
      <c r="F7089" s="182" t="s">
        <v>263</v>
      </c>
    </row>
    <row r="7090" spans="1:6" x14ac:dyDescent="0.25">
      <c r="A7090" s="182">
        <v>40420110</v>
      </c>
      <c r="B7090" s="182" t="s">
        <v>7030</v>
      </c>
      <c r="C7090" s="182" t="s">
        <v>231</v>
      </c>
      <c r="D7090" s="182" t="s">
        <v>236</v>
      </c>
      <c r="E7090" s="182" t="s">
        <v>237</v>
      </c>
      <c r="F7090" s="182" t="s">
        <v>237</v>
      </c>
    </row>
    <row r="7091" spans="1:6" x14ac:dyDescent="0.25">
      <c r="A7091" s="182">
        <v>40004319</v>
      </c>
      <c r="B7091" s="182" t="s">
        <v>7031</v>
      </c>
      <c r="C7091" s="182" t="s">
        <v>224</v>
      </c>
      <c r="D7091" s="182" t="s">
        <v>262</v>
      </c>
      <c r="E7091" s="182" t="s">
        <v>263</v>
      </c>
      <c r="F7091" s="182" t="s">
        <v>263</v>
      </c>
    </row>
    <row r="7092" spans="1:6" x14ac:dyDescent="0.25">
      <c r="A7092" s="182">
        <v>40420857</v>
      </c>
      <c r="B7092" s="182" t="s">
        <v>7032</v>
      </c>
      <c r="C7092" s="182" t="s">
        <v>231</v>
      </c>
      <c r="D7092" s="182" t="s">
        <v>232</v>
      </c>
      <c r="E7092" s="182" t="s">
        <v>233</v>
      </c>
      <c r="F7092" s="182" t="s">
        <v>233</v>
      </c>
    </row>
    <row r="7093" spans="1:6" x14ac:dyDescent="0.25">
      <c r="A7093" s="182">
        <v>40008399</v>
      </c>
      <c r="B7093" s="182" t="s">
        <v>7033</v>
      </c>
      <c r="C7093" s="182" t="s">
        <v>224</v>
      </c>
      <c r="D7093" s="182" t="s">
        <v>303</v>
      </c>
      <c r="E7093" s="182" t="s">
        <v>304</v>
      </c>
      <c r="F7093" s="182" t="s">
        <v>304</v>
      </c>
    </row>
    <row r="7094" spans="1:6" x14ac:dyDescent="0.25">
      <c r="A7094" s="182">
        <v>40009999</v>
      </c>
      <c r="B7094" s="182" t="s">
        <v>7034</v>
      </c>
      <c r="C7094" s="182" t="s">
        <v>224</v>
      </c>
      <c r="D7094" s="182" t="s">
        <v>7035</v>
      </c>
      <c r="E7094" s="182" t="s">
        <v>7036</v>
      </c>
      <c r="F7094" s="182" t="s">
        <v>7036</v>
      </c>
    </row>
    <row r="7095" spans="1:6" x14ac:dyDescent="0.25">
      <c r="A7095" s="182">
        <v>40007625</v>
      </c>
      <c r="B7095" s="182" t="s">
        <v>7037</v>
      </c>
      <c r="C7095" s="182" t="s">
        <v>224</v>
      </c>
      <c r="D7095" s="182" t="s">
        <v>262</v>
      </c>
      <c r="E7095" s="182" t="s">
        <v>263</v>
      </c>
      <c r="F7095" s="182" t="s">
        <v>263</v>
      </c>
    </row>
    <row r="7096" spans="1:6" x14ac:dyDescent="0.25">
      <c r="A7096" s="182">
        <v>40003315</v>
      </c>
      <c r="B7096" s="182" t="s">
        <v>7038</v>
      </c>
      <c r="C7096" s="182" t="s">
        <v>224</v>
      </c>
      <c r="D7096" s="182" t="s">
        <v>225</v>
      </c>
      <c r="E7096" s="182" t="s">
        <v>226</v>
      </c>
      <c r="F7096" s="182" t="s">
        <v>226</v>
      </c>
    </row>
    <row r="7097" spans="1:6" x14ac:dyDescent="0.25">
      <c r="A7097" s="182">
        <v>40006650</v>
      </c>
      <c r="B7097" s="182" t="s">
        <v>7039</v>
      </c>
      <c r="C7097" s="182" t="s">
        <v>224</v>
      </c>
      <c r="D7097" s="182" t="s">
        <v>342</v>
      </c>
      <c r="E7097" s="182" t="s">
        <v>343</v>
      </c>
      <c r="F7097" s="182" t="s">
        <v>343</v>
      </c>
    </row>
    <row r="7098" spans="1:6" x14ac:dyDescent="0.25">
      <c r="A7098" s="182">
        <v>40003407</v>
      </c>
      <c r="B7098" s="182" t="s">
        <v>7040</v>
      </c>
      <c r="C7098" s="182" t="s">
        <v>224</v>
      </c>
      <c r="D7098" s="182" t="s">
        <v>333</v>
      </c>
      <c r="E7098" s="182" t="s">
        <v>334</v>
      </c>
      <c r="F7098" s="182" t="s">
        <v>334</v>
      </c>
    </row>
    <row r="7099" spans="1:6" x14ac:dyDescent="0.25">
      <c r="A7099" s="182">
        <v>40009590</v>
      </c>
      <c r="B7099" s="182" t="s">
        <v>7041</v>
      </c>
      <c r="C7099" s="182" t="s">
        <v>224</v>
      </c>
      <c r="D7099" s="182" t="s">
        <v>268</v>
      </c>
      <c r="E7099" s="182" t="s">
        <v>269</v>
      </c>
      <c r="F7099" s="182" t="s">
        <v>269</v>
      </c>
    </row>
    <row r="7100" spans="1:6" x14ac:dyDescent="0.25">
      <c r="A7100" s="182">
        <v>40009602</v>
      </c>
      <c r="B7100" s="182" t="s">
        <v>7042</v>
      </c>
      <c r="C7100" s="182" t="s">
        <v>224</v>
      </c>
      <c r="D7100" s="182" t="s">
        <v>322</v>
      </c>
      <c r="E7100" s="182" t="s">
        <v>323</v>
      </c>
      <c r="F7100" s="182" t="s">
        <v>323</v>
      </c>
    </row>
    <row r="7101" spans="1:6" x14ac:dyDescent="0.25">
      <c r="A7101" s="182">
        <v>40420985</v>
      </c>
      <c r="B7101" s="182" t="s">
        <v>7043</v>
      </c>
      <c r="C7101" s="182" t="s">
        <v>231</v>
      </c>
      <c r="D7101" s="182" t="s">
        <v>232</v>
      </c>
      <c r="E7101" s="182" t="s">
        <v>233</v>
      </c>
      <c r="F7101" s="182" t="s">
        <v>233</v>
      </c>
    </row>
    <row r="7102" spans="1:6" x14ac:dyDescent="0.25">
      <c r="A7102" s="182">
        <v>40006232</v>
      </c>
      <c r="B7102" s="182" t="s">
        <v>7044</v>
      </c>
      <c r="C7102" s="182" t="s">
        <v>224</v>
      </c>
      <c r="D7102" s="182" t="s">
        <v>315</v>
      </c>
      <c r="E7102" s="182" t="s">
        <v>316</v>
      </c>
      <c r="F7102" s="182" t="s">
        <v>316</v>
      </c>
    </row>
    <row r="7103" spans="1:6" x14ac:dyDescent="0.25">
      <c r="A7103" s="182">
        <v>40420115</v>
      </c>
      <c r="B7103" s="182" t="s">
        <v>7045</v>
      </c>
      <c r="C7103" s="182" t="s">
        <v>231</v>
      </c>
      <c r="D7103" s="182" t="s">
        <v>232</v>
      </c>
      <c r="E7103" s="182" t="s">
        <v>233</v>
      </c>
      <c r="F7103" s="182" t="s">
        <v>233</v>
      </c>
    </row>
    <row r="7104" spans="1:6" x14ac:dyDescent="0.25">
      <c r="A7104" s="182">
        <v>40420588</v>
      </c>
      <c r="B7104" s="182" t="s">
        <v>7046</v>
      </c>
      <c r="C7104" s="182" t="s">
        <v>231</v>
      </c>
      <c r="D7104" s="182" t="s">
        <v>232</v>
      </c>
      <c r="E7104" s="182" t="s">
        <v>233</v>
      </c>
      <c r="F7104" s="182" t="s">
        <v>233</v>
      </c>
    </row>
    <row r="7105" spans="1:6" x14ac:dyDescent="0.25">
      <c r="A7105" s="182">
        <v>40424317</v>
      </c>
      <c r="B7105" s="182" t="s">
        <v>7047</v>
      </c>
      <c r="C7105" s="182" t="s">
        <v>231</v>
      </c>
      <c r="D7105" s="182" t="s">
        <v>236</v>
      </c>
      <c r="E7105" s="182" t="s">
        <v>237</v>
      </c>
      <c r="F7105" s="182" t="s">
        <v>237</v>
      </c>
    </row>
    <row r="7106" spans="1:6" x14ac:dyDescent="0.25">
      <c r="A7106" s="182">
        <v>40421240</v>
      </c>
      <c r="B7106" s="182" t="s">
        <v>7048</v>
      </c>
      <c r="C7106" s="182" t="s">
        <v>231</v>
      </c>
      <c r="D7106" s="182" t="s">
        <v>232</v>
      </c>
      <c r="E7106" s="182" t="s">
        <v>233</v>
      </c>
      <c r="F7106" s="182" t="s">
        <v>233</v>
      </c>
    </row>
    <row r="7107" spans="1:6" x14ac:dyDescent="0.25">
      <c r="A7107" s="182">
        <v>40007451</v>
      </c>
      <c r="B7107" s="182" t="s">
        <v>7049</v>
      </c>
      <c r="C7107" s="182" t="s">
        <v>224</v>
      </c>
      <c r="D7107" s="182" t="s">
        <v>265</v>
      </c>
      <c r="E7107" s="182" t="s">
        <v>266</v>
      </c>
      <c r="F7107" s="182" t="s">
        <v>266</v>
      </c>
    </row>
    <row r="7108" spans="1:6" x14ac:dyDescent="0.25">
      <c r="A7108" s="182">
        <v>40424433</v>
      </c>
      <c r="B7108" s="182" t="s">
        <v>7050</v>
      </c>
      <c r="C7108" s="182" t="s">
        <v>231</v>
      </c>
      <c r="D7108" s="182" t="s">
        <v>236</v>
      </c>
      <c r="E7108" s="182" t="s">
        <v>237</v>
      </c>
      <c r="F7108" s="182" t="s">
        <v>237</v>
      </c>
    </row>
    <row r="7109" spans="1:6" x14ac:dyDescent="0.25">
      <c r="A7109" s="182">
        <v>40421382</v>
      </c>
      <c r="B7109" s="182" t="s">
        <v>7051</v>
      </c>
      <c r="C7109" s="182" t="s">
        <v>231</v>
      </c>
      <c r="D7109" s="182" t="s">
        <v>232</v>
      </c>
      <c r="E7109" s="182" t="s">
        <v>233</v>
      </c>
      <c r="F7109" s="182" t="s">
        <v>233</v>
      </c>
    </row>
    <row r="7110" spans="1:6" x14ac:dyDescent="0.25">
      <c r="A7110" s="182">
        <v>40001374</v>
      </c>
      <c r="B7110" s="182" t="s">
        <v>7052</v>
      </c>
      <c r="C7110" s="182" t="s">
        <v>224</v>
      </c>
      <c r="D7110" s="182" t="s">
        <v>342</v>
      </c>
      <c r="E7110" s="182" t="s">
        <v>343</v>
      </c>
      <c r="F7110" s="182" t="s">
        <v>343</v>
      </c>
    </row>
    <row r="7111" spans="1:6" x14ac:dyDescent="0.25">
      <c r="A7111" s="182">
        <v>40009930</v>
      </c>
      <c r="B7111" s="182" t="s">
        <v>7053</v>
      </c>
      <c r="C7111" s="182" t="s">
        <v>224</v>
      </c>
      <c r="D7111" s="182" t="s">
        <v>228</v>
      </c>
      <c r="E7111" s="182" t="s">
        <v>229</v>
      </c>
      <c r="F7111" s="182" t="s">
        <v>229</v>
      </c>
    </row>
    <row r="7112" spans="1:6" x14ac:dyDescent="0.25">
      <c r="A7112" s="182">
        <v>40000365</v>
      </c>
      <c r="B7112" s="182" t="s">
        <v>7054</v>
      </c>
      <c r="C7112" s="182" t="s">
        <v>224</v>
      </c>
      <c r="D7112" s="182" t="s">
        <v>438</v>
      </c>
      <c r="E7112" s="182" t="s">
        <v>439</v>
      </c>
      <c r="F7112" s="182" t="s">
        <v>439</v>
      </c>
    </row>
    <row r="7113" spans="1:6" x14ac:dyDescent="0.25">
      <c r="A7113" s="182">
        <v>40007929</v>
      </c>
      <c r="B7113" s="182" t="s">
        <v>7055</v>
      </c>
      <c r="C7113" s="182" t="s">
        <v>224</v>
      </c>
      <c r="D7113" s="182" t="s">
        <v>309</v>
      </c>
      <c r="E7113" s="182" t="s">
        <v>310</v>
      </c>
      <c r="F7113" s="182" t="s">
        <v>310</v>
      </c>
    </row>
    <row r="7114" spans="1:6" x14ac:dyDescent="0.25">
      <c r="A7114" s="182">
        <v>40005315</v>
      </c>
      <c r="B7114" s="182" t="s">
        <v>7056</v>
      </c>
      <c r="C7114" s="182" t="s">
        <v>224</v>
      </c>
      <c r="D7114" s="182" t="s">
        <v>262</v>
      </c>
      <c r="E7114" s="182" t="s">
        <v>263</v>
      </c>
      <c r="F7114" s="182" t="s">
        <v>263</v>
      </c>
    </row>
    <row r="7115" spans="1:6" x14ac:dyDescent="0.25">
      <c r="A7115" s="182">
        <v>40004080</v>
      </c>
      <c r="B7115" s="182" t="s">
        <v>7057</v>
      </c>
      <c r="C7115" s="182" t="s">
        <v>224</v>
      </c>
      <c r="D7115" s="182" t="s">
        <v>249</v>
      </c>
      <c r="E7115" s="182" t="s">
        <v>250</v>
      </c>
      <c r="F7115" s="182" t="s">
        <v>250</v>
      </c>
    </row>
    <row r="7116" spans="1:6" x14ac:dyDescent="0.25">
      <c r="A7116" s="182">
        <v>40001503</v>
      </c>
      <c r="B7116" s="182" t="s">
        <v>7057</v>
      </c>
      <c r="C7116" s="182" t="s">
        <v>224</v>
      </c>
      <c r="D7116" s="182" t="s">
        <v>225</v>
      </c>
      <c r="E7116" s="182" t="s">
        <v>226</v>
      </c>
      <c r="F7116" s="182" t="s">
        <v>226</v>
      </c>
    </row>
    <row r="7117" spans="1:6" x14ac:dyDescent="0.25">
      <c r="A7117" s="182">
        <v>40002671</v>
      </c>
      <c r="B7117" s="182" t="s">
        <v>7058</v>
      </c>
      <c r="C7117" s="182" t="s">
        <v>224</v>
      </c>
      <c r="D7117" s="182" t="s">
        <v>322</v>
      </c>
      <c r="E7117" s="182" t="s">
        <v>323</v>
      </c>
      <c r="F7117" s="182" t="s">
        <v>323</v>
      </c>
    </row>
    <row r="7118" spans="1:6" x14ac:dyDescent="0.25">
      <c r="A7118" s="182">
        <v>40004033</v>
      </c>
      <c r="B7118" s="182" t="s">
        <v>7059</v>
      </c>
      <c r="C7118" s="182" t="s">
        <v>224</v>
      </c>
      <c r="D7118" s="182" t="s">
        <v>376</v>
      </c>
      <c r="E7118" s="182" t="s">
        <v>377</v>
      </c>
      <c r="F7118" s="182" t="s">
        <v>377</v>
      </c>
    </row>
    <row r="7119" spans="1:6" x14ac:dyDescent="0.25">
      <c r="A7119" s="182">
        <v>40006102</v>
      </c>
      <c r="B7119" s="182" t="s">
        <v>7060</v>
      </c>
      <c r="C7119" s="182" t="s">
        <v>224</v>
      </c>
      <c r="D7119" s="182" t="s">
        <v>376</v>
      </c>
      <c r="E7119" s="182" t="s">
        <v>377</v>
      </c>
      <c r="F7119" s="182" t="s">
        <v>377</v>
      </c>
    </row>
    <row r="7120" spans="1:6" x14ac:dyDescent="0.25">
      <c r="A7120" s="182">
        <v>40008395</v>
      </c>
      <c r="B7120" s="182" t="s">
        <v>7061</v>
      </c>
      <c r="C7120" s="182" t="s">
        <v>224</v>
      </c>
      <c r="D7120" s="182" t="s">
        <v>265</v>
      </c>
      <c r="E7120" s="182" t="s">
        <v>266</v>
      </c>
      <c r="F7120" s="182" t="s">
        <v>266</v>
      </c>
    </row>
    <row r="7121" spans="1:6" x14ac:dyDescent="0.25">
      <c r="A7121" s="182">
        <v>40008224</v>
      </c>
      <c r="B7121" s="182" t="s">
        <v>7062</v>
      </c>
      <c r="C7121" s="182" t="s">
        <v>224</v>
      </c>
      <c r="D7121" s="182" t="s">
        <v>342</v>
      </c>
      <c r="E7121" s="182" t="s">
        <v>343</v>
      </c>
      <c r="F7121" s="182" t="s">
        <v>343</v>
      </c>
    </row>
    <row r="7122" spans="1:6" x14ac:dyDescent="0.25">
      <c r="A7122" s="182">
        <v>47200045</v>
      </c>
      <c r="B7122" s="182" t="s">
        <v>7063</v>
      </c>
      <c r="C7122" s="182" t="s">
        <v>224</v>
      </c>
      <c r="D7122" s="182" t="s">
        <v>249</v>
      </c>
      <c r="E7122" s="182" t="s">
        <v>250</v>
      </c>
      <c r="F7122" s="182" t="s">
        <v>250</v>
      </c>
    </row>
    <row r="7123" spans="1:6" x14ac:dyDescent="0.25">
      <c r="A7123" s="182">
        <v>40005130</v>
      </c>
      <c r="B7123" s="182" t="s">
        <v>7064</v>
      </c>
      <c r="C7123" s="182" t="s">
        <v>224</v>
      </c>
      <c r="D7123" s="182" t="s">
        <v>342</v>
      </c>
      <c r="E7123" s="182" t="s">
        <v>343</v>
      </c>
      <c r="F7123" s="182" t="s">
        <v>343</v>
      </c>
    </row>
    <row r="7124" spans="1:6" x14ac:dyDescent="0.25">
      <c r="A7124" s="182">
        <v>40421422</v>
      </c>
      <c r="B7124" s="182" t="s">
        <v>7065</v>
      </c>
      <c r="C7124" s="182" t="s">
        <v>231</v>
      </c>
      <c r="D7124" s="182" t="s">
        <v>285</v>
      </c>
      <c r="E7124" s="182" t="s">
        <v>286</v>
      </c>
      <c r="F7124" s="182" t="s">
        <v>286</v>
      </c>
    </row>
    <row r="7125" spans="1:6" x14ac:dyDescent="0.25">
      <c r="A7125" s="182">
        <v>40421210</v>
      </c>
      <c r="B7125" s="182" t="s">
        <v>7066</v>
      </c>
      <c r="C7125" s="182" t="s">
        <v>231</v>
      </c>
      <c r="D7125" s="182" t="s">
        <v>236</v>
      </c>
      <c r="E7125" s="182" t="s">
        <v>237</v>
      </c>
      <c r="F7125" s="182" t="s">
        <v>237</v>
      </c>
    </row>
    <row r="7126" spans="1:6" x14ac:dyDescent="0.25">
      <c r="A7126" s="182">
        <v>40008958</v>
      </c>
      <c r="B7126" s="182" t="s">
        <v>7067</v>
      </c>
      <c r="C7126" s="182" t="s">
        <v>224</v>
      </c>
      <c r="D7126" s="182" t="s">
        <v>271</v>
      </c>
      <c r="E7126" s="182" t="s">
        <v>272</v>
      </c>
      <c r="F7126" s="182" t="s">
        <v>272</v>
      </c>
    </row>
    <row r="7127" spans="1:6" x14ac:dyDescent="0.25">
      <c r="A7127" s="182">
        <v>40005593</v>
      </c>
      <c r="B7127" s="182" t="s">
        <v>7068</v>
      </c>
      <c r="C7127" s="182" t="s">
        <v>224</v>
      </c>
      <c r="D7127" s="182" t="s">
        <v>322</v>
      </c>
      <c r="E7127" s="182" t="s">
        <v>323</v>
      </c>
      <c r="F7127" s="182" t="s">
        <v>323</v>
      </c>
    </row>
    <row r="7128" spans="1:6" x14ac:dyDescent="0.25">
      <c r="A7128" s="182">
        <v>40009641</v>
      </c>
      <c r="B7128" s="182" t="s">
        <v>7069</v>
      </c>
      <c r="C7128" s="182" t="s">
        <v>224</v>
      </c>
      <c r="D7128" s="182" t="s">
        <v>228</v>
      </c>
      <c r="E7128" s="182" t="s">
        <v>229</v>
      </c>
      <c r="F7128" s="182" t="s">
        <v>229</v>
      </c>
    </row>
    <row r="7129" spans="1:6" x14ac:dyDescent="0.25">
      <c r="A7129" s="182">
        <v>40003484</v>
      </c>
      <c r="B7129" s="182" t="s">
        <v>7070</v>
      </c>
      <c r="C7129" s="182" t="s">
        <v>224</v>
      </c>
      <c r="D7129" s="182" t="s">
        <v>342</v>
      </c>
      <c r="E7129" s="182" t="s">
        <v>343</v>
      </c>
      <c r="F7129" s="182" t="s">
        <v>343</v>
      </c>
    </row>
    <row r="7130" spans="1:6" x14ac:dyDescent="0.25">
      <c r="A7130" s="182">
        <v>40003183</v>
      </c>
      <c r="B7130" s="182" t="s">
        <v>7071</v>
      </c>
      <c r="C7130" s="182" t="s">
        <v>224</v>
      </c>
      <c r="D7130" s="182" t="s">
        <v>322</v>
      </c>
      <c r="E7130" s="182" t="s">
        <v>323</v>
      </c>
      <c r="F7130" s="182" t="s">
        <v>323</v>
      </c>
    </row>
    <row r="7131" spans="1:6" x14ac:dyDescent="0.25">
      <c r="A7131" s="182">
        <v>40009349</v>
      </c>
      <c r="B7131" s="182" t="s">
        <v>7072</v>
      </c>
      <c r="C7131" s="182" t="s">
        <v>224</v>
      </c>
      <c r="D7131" s="182" t="s">
        <v>438</v>
      </c>
      <c r="E7131" s="182" t="s">
        <v>439</v>
      </c>
      <c r="F7131" s="182" t="s">
        <v>439</v>
      </c>
    </row>
    <row r="7132" spans="1:6" x14ac:dyDescent="0.25">
      <c r="A7132" s="182">
        <v>40008377</v>
      </c>
      <c r="B7132" s="182" t="s">
        <v>7073</v>
      </c>
      <c r="C7132" s="182" t="s">
        <v>224</v>
      </c>
      <c r="D7132" s="182" t="s">
        <v>333</v>
      </c>
      <c r="E7132" s="182" t="s">
        <v>334</v>
      </c>
      <c r="F7132" s="182" t="s">
        <v>334</v>
      </c>
    </row>
    <row r="7133" spans="1:6" x14ac:dyDescent="0.25">
      <c r="A7133" s="182">
        <v>40000207</v>
      </c>
      <c r="B7133" s="182" t="s">
        <v>7074</v>
      </c>
      <c r="C7133" s="182" t="s">
        <v>224</v>
      </c>
      <c r="D7133" s="182" t="s">
        <v>252</v>
      </c>
      <c r="E7133" s="182" t="s">
        <v>253</v>
      </c>
      <c r="F7133" s="182" t="s">
        <v>253</v>
      </c>
    </row>
    <row r="7134" spans="1:6" x14ac:dyDescent="0.25">
      <c r="A7134" s="182">
        <v>40001435</v>
      </c>
      <c r="B7134" s="182" t="s">
        <v>7075</v>
      </c>
      <c r="C7134" s="182" t="s">
        <v>224</v>
      </c>
      <c r="D7134" s="182" t="s">
        <v>228</v>
      </c>
      <c r="E7134" s="182" t="s">
        <v>229</v>
      </c>
      <c r="F7134" s="182" t="s">
        <v>229</v>
      </c>
    </row>
    <row r="7135" spans="1:6" x14ac:dyDescent="0.25">
      <c r="A7135" s="182">
        <v>40420390</v>
      </c>
      <c r="B7135" s="182" t="s">
        <v>7076</v>
      </c>
      <c r="C7135" s="182" t="s">
        <v>231</v>
      </c>
      <c r="D7135" s="182" t="s">
        <v>232</v>
      </c>
      <c r="E7135" s="182" t="s">
        <v>233</v>
      </c>
      <c r="F7135" s="182" t="s">
        <v>233</v>
      </c>
    </row>
    <row r="7136" spans="1:6" x14ac:dyDescent="0.25">
      <c r="A7136" s="182">
        <v>40007840</v>
      </c>
      <c r="B7136" s="182" t="s">
        <v>7077</v>
      </c>
      <c r="C7136" s="182" t="s">
        <v>224</v>
      </c>
      <c r="D7136" s="182" t="s">
        <v>228</v>
      </c>
      <c r="E7136" s="182" t="s">
        <v>229</v>
      </c>
      <c r="F7136" s="182" t="s">
        <v>229</v>
      </c>
    </row>
    <row r="7137" spans="1:6" x14ac:dyDescent="0.25">
      <c r="A7137" s="182">
        <v>40009942</v>
      </c>
      <c r="B7137" s="182" t="s">
        <v>7078</v>
      </c>
      <c r="C7137" s="182" t="s">
        <v>224</v>
      </c>
      <c r="D7137" s="182" t="s">
        <v>277</v>
      </c>
      <c r="E7137" s="182" t="s">
        <v>278</v>
      </c>
      <c r="F7137" s="182" t="s">
        <v>278</v>
      </c>
    </row>
    <row r="7138" spans="1:6" x14ac:dyDescent="0.25">
      <c r="A7138" s="182">
        <v>40420574</v>
      </c>
      <c r="B7138" s="182" t="s">
        <v>7079</v>
      </c>
      <c r="C7138" s="182" t="s">
        <v>231</v>
      </c>
      <c r="D7138" s="182" t="s">
        <v>285</v>
      </c>
      <c r="E7138" s="182" t="s">
        <v>286</v>
      </c>
      <c r="F7138" s="182" t="s">
        <v>286</v>
      </c>
    </row>
    <row r="7139" spans="1:6" x14ac:dyDescent="0.25">
      <c r="A7139" s="182">
        <v>40000145</v>
      </c>
      <c r="B7139" s="182" t="s">
        <v>7080</v>
      </c>
      <c r="C7139" s="182" t="s">
        <v>224</v>
      </c>
      <c r="D7139" s="182" t="s">
        <v>363</v>
      </c>
      <c r="E7139" s="182" t="s">
        <v>364</v>
      </c>
      <c r="F7139" s="182" t="s">
        <v>364</v>
      </c>
    </row>
    <row r="7140" spans="1:6" x14ac:dyDescent="0.25">
      <c r="A7140" s="182">
        <v>40008659</v>
      </c>
      <c r="B7140" s="182" t="s">
        <v>7081</v>
      </c>
      <c r="C7140" s="182" t="s">
        <v>224</v>
      </c>
      <c r="D7140" s="182" t="s">
        <v>225</v>
      </c>
      <c r="E7140" s="182" t="s">
        <v>226</v>
      </c>
      <c r="F7140" s="182" t="s">
        <v>226</v>
      </c>
    </row>
    <row r="7141" spans="1:6" x14ac:dyDescent="0.25">
      <c r="A7141" s="182">
        <v>40007948</v>
      </c>
      <c r="B7141" s="182" t="s">
        <v>7082</v>
      </c>
      <c r="C7141" s="182" t="s">
        <v>224</v>
      </c>
      <c r="D7141" s="182" t="s">
        <v>252</v>
      </c>
      <c r="E7141" s="182" t="s">
        <v>253</v>
      </c>
      <c r="F7141" s="182" t="s">
        <v>253</v>
      </c>
    </row>
    <row r="7142" spans="1:6" x14ac:dyDescent="0.25">
      <c r="A7142" s="182">
        <v>40002397</v>
      </c>
      <c r="B7142" s="182" t="s">
        <v>7083</v>
      </c>
      <c r="C7142" s="182" t="s">
        <v>224</v>
      </c>
      <c r="D7142" s="182" t="s">
        <v>303</v>
      </c>
      <c r="E7142" s="182" t="s">
        <v>304</v>
      </c>
      <c r="F7142" s="182" t="s">
        <v>304</v>
      </c>
    </row>
    <row r="7143" spans="1:6" x14ac:dyDescent="0.25">
      <c r="A7143" s="182">
        <v>40009150</v>
      </c>
      <c r="B7143" s="182" t="s">
        <v>7084</v>
      </c>
      <c r="C7143" s="182" t="s">
        <v>224</v>
      </c>
      <c r="D7143" s="182" t="s">
        <v>262</v>
      </c>
      <c r="E7143" s="182" t="s">
        <v>263</v>
      </c>
      <c r="F7143" s="182" t="s">
        <v>263</v>
      </c>
    </row>
    <row r="7144" spans="1:6" x14ac:dyDescent="0.25">
      <c r="A7144" s="182">
        <v>40424437</v>
      </c>
      <c r="B7144" s="182" t="s">
        <v>7085</v>
      </c>
      <c r="C7144" s="182" t="s">
        <v>231</v>
      </c>
      <c r="D7144" s="182" t="s">
        <v>242</v>
      </c>
      <c r="E7144" s="182" t="s">
        <v>243</v>
      </c>
      <c r="F7144" s="182" t="s">
        <v>243</v>
      </c>
    </row>
    <row r="7145" spans="1:6" x14ac:dyDescent="0.25">
      <c r="A7145" s="182">
        <v>40007278</v>
      </c>
      <c r="B7145" s="182" t="s">
        <v>7086</v>
      </c>
      <c r="C7145" s="182" t="s">
        <v>224</v>
      </c>
      <c r="D7145" s="182" t="s">
        <v>291</v>
      </c>
      <c r="E7145" s="182" t="s">
        <v>292</v>
      </c>
      <c r="F7145" s="182" t="s">
        <v>292</v>
      </c>
    </row>
    <row r="7146" spans="1:6" x14ac:dyDescent="0.25">
      <c r="A7146" s="182">
        <v>40003968</v>
      </c>
      <c r="B7146" s="182" t="s">
        <v>7087</v>
      </c>
      <c r="C7146" s="182" t="s">
        <v>224</v>
      </c>
      <c r="D7146" s="182" t="s">
        <v>376</v>
      </c>
      <c r="E7146" s="182" t="s">
        <v>377</v>
      </c>
      <c r="F7146" s="182" t="s">
        <v>377</v>
      </c>
    </row>
    <row r="7147" spans="1:6" x14ac:dyDescent="0.25">
      <c r="A7147" s="182">
        <v>40002322</v>
      </c>
      <c r="B7147" s="182" t="s">
        <v>7088</v>
      </c>
      <c r="C7147" s="182" t="s">
        <v>224</v>
      </c>
      <c r="D7147" s="182" t="s">
        <v>342</v>
      </c>
      <c r="E7147" s="182" t="s">
        <v>343</v>
      </c>
      <c r="F7147" s="182" t="s">
        <v>343</v>
      </c>
    </row>
    <row r="7148" spans="1:6" x14ac:dyDescent="0.25">
      <c r="A7148" s="182">
        <v>40007696</v>
      </c>
      <c r="B7148" s="182" t="s">
        <v>7089</v>
      </c>
      <c r="C7148" s="182" t="s">
        <v>224</v>
      </c>
      <c r="D7148" s="182" t="s">
        <v>228</v>
      </c>
      <c r="E7148" s="182" t="s">
        <v>229</v>
      </c>
      <c r="F7148" s="182" t="s">
        <v>229</v>
      </c>
    </row>
    <row r="7149" spans="1:6" x14ac:dyDescent="0.25">
      <c r="A7149" s="182">
        <v>40003866</v>
      </c>
      <c r="B7149" s="182" t="s">
        <v>7090</v>
      </c>
      <c r="C7149" s="182" t="s">
        <v>224</v>
      </c>
      <c r="D7149" s="182" t="s">
        <v>277</v>
      </c>
      <c r="E7149" s="182" t="s">
        <v>278</v>
      </c>
      <c r="F7149" s="182" t="s">
        <v>278</v>
      </c>
    </row>
    <row r="7150" spans="1:6" x14ac:dyDescent="0.25">
      <c r="A7150" s="182">
        <v>40003059</v>
      </c>
      <c r="B7150" s="182" t="s">
        <v>7090</v>
      </c>
      <c r="C7150" s="182" t="s">
        <v>224</v>
      </c>
      <c r="D7150" s="182" t="s">
        <v>279</v>
      </c>
      <c r="E7150" s="182" t="s">
        <v>280</v>
      </c>
      <c r="F7150" s="182" t="s">
        <v>280</v>
      </c>
    </row>
    <row r="7151" spans="1:6" x14ac:dyDescent="0.25">
      <c r="A7151" s="182">
        <v>40000399</v>
      </c>
      <c r="B7151" s="182" t="s">
        <v>7091</v>
      </c>
      <c r="C7151" s="182" t="s">
        <v>224</v>
      </c>
      <c r="D7151" s="182" t="s">
        <v>333</v>
      </c>
      <c r="E7151" s="182" t="s">
        <v>334</v>
      </c>
      <c r="F7151" s="182" t="s">
        <v>334</v>
      </c>
    </row>
    <row r="7152" spans="1:6" x14ac:dyDescent="0.25">
      <c r="A7152" s="182">
        <v>40003901</v>
      </c>
      <c r="B7152" s="182" t="s">
        <v>7092</v>
      </c>
      <c r="C7152" s="182" t="s">
        <v>224</v>
      </c>
      <c r="D7152" s="182" t="s">
        <v>333</v>
      </c>
      <c r="E7152" s="182" t="s">
        <v>334</v>
      </c>
      <c r="F7152" s="182" t="s">
        <v>334</v>
      </c>
    </row>
    <row r="7153" spans="1:6" x14ac:dyDescent="0.25">
      <c r="A7153" s="182">
        <v>40001554</v>
      </c>
      <c r="B7153" s="182" t="s">
        <v>7093</v>
      </c>
      <c r="C7153" s="182" t="s">
        <v>224</v>
      </c>
      <c r="D7153" s="182" t="s">
        <v>342</v>
      </c>
      <c r="E7153" s="182" t="s">
        <v>343</v>
      </c>
      <c r="F7153" s="182" t="s">
        <v>343</v>
      </c>
    </row>
    <row r="7154" spans="1:6" x14ac:dyDescent="0.25">
      <c r="A7154" s="182">
        <v>40000187</v>
      </c>
      <c r="B7154" s="182" t="s">
        <v>7094</v>
      </c>
      <c r="C7154" s="182" t="s">
        <v>224</v>
      </c>
      <c r="D7154" s="182" t="s">
        <v>225</v>
      </c>
      <c r="E7154" s="182" t="s">
        <v>226</v>
      </c>
      <c r="F7154" s="182" t="s">
        <v>226</v>
      </c>
    </row>
    <row r="7155" spans="1:6" x14ac:dyDescent="0.25">
      <c r="A7155" s="182">
        <v>40001162</v>
      </c>
      <c r="B7155" s="182" t="s">
        <v>7095</v>
      </c>
      <c r="C7155" s="182" t="s">
        <v>224</v>
      </c>
      <c r="D7155" s="182" t="s">
        <v>303</v>
      </c>
      <c r="E7155" s="182" t="s">
        <v>304</v>
      </c>
      <c r="F7155" s="182" t="s">
        <v>304</v>
      </c>
    </row>
    <row r="7156" spans="1:6" x14ac:dyDescent="0.25">
      <c r="A7156" s="182">
        <v>40008001</v>
      </c>
      <c r="B7156" s="182" t="s">
        <v>7096</v>
      </c>
      <c r="C7156" s="182" t="s">
        <v>231</v>
      </c>
      <c r="D7156" s="182" t="s">
        <v>236</v>
      </c>
      <c r="E7156" s="182" t="s">
        <v>237</v>
      </c>
      <c r="F7156" s="182" t="s">
        <v>237</v>
      </c>
    </row>
    <row r="7157" spans="1:6" x14ac:dyDescent="0.25">
      <c r="A7157" s="182">
        <v>40008029</v>
      </c>
      <c r="B7157" s="182" t="s">
        <v>7097</v>
      </c>
      <c r="C7157" s="182" t="s">
        <v>231</v>
      </c>
      <c r="D7157" s="182" t="s">
        <v>236</v>
      </c>
      <c r="E7157" s="182" t="s">
        <v>237</v>
      </c>
      <c r="F7157" s="182" t="s">
        <v>237</v>
      </c>
    </row>
    <row r="7158" spans="1:6" x14ac:dyDescent="0.25">
      <c r="A7158" s="182">
        <v>40001515</v>
      </c>
      <c r="B7158" s="182" t="s">
        <v>7098</v>
      </c>
      <c r="C7158" s="182" t="s">
        <v>224</v>
      </c>
      <c r="D7158" s="182" t="s">
        <v>342</v>
      </c>
      <c r="E7158" s="182" t="s">
        <v>343</v>
      </c>
      <c r="F7158" s="182" t="s">
        <v>343</v>
      </c>
    </row>
    <row r="7159" spans="1:6" x14ac:dyDescent="0.25">
      <c r="A7159" s="182">
        <v>40003164</v>
      </c>
      <c r="B7159" s="182" t="s">
        <v>7099</v>
      </c>
      <c r="C7159" s="182" t="s">
        <v>224</v>
      </c>
      <c r="D7159" s="182" t="s">
        <v>342</v>
      </c>
      <c r="E7159" s="182" t="s">
        <v>343</v>
      </c>
      <c r="F7159" s="182" t="s">
        <v>343</v>
      </c>
    </row>
    <row r="7160" spans="1:6" x14ac:dyDescent="0.25">
      <c r="A7160" s="182">
        <v>40008674</v>
      </c>
      <c r="B7160" s="182" t="s">
        <v>7100</v>
      </c>
      <c r="C7160" s="182" t="s">
        <v>224</v>
      </c>
      <c r="D7160" s="182" t="s">
        <v>228</v>
      </c>
      <c r="E7160" s="182" t="s">
        <v>229</v>
      </c>
      <c r="F7160" s="182" t="s">
        <v>229</v>
      </c>
    </row>
    <row r="7161" spans="1:6" x14ac:dyDescent="0.25">
      <c r="A7161" s="182">
        <v>40003613</v>
      </c>
      <c r="B7161" s="182" t="s">
        <v>7101</v>
      </c>
      <c r="C7161" s="182" t="s">
        <v>224</v>
      </c>
      <c r="D7161" s="182" t="s">
        <v>271</v>
      </c>
      <c r="E7161" s="182" t="s">
        <v>272</v>
      </c>
      <c r="F7161" s="182" t="s">
        <v>272</v>
      </c>
    </row>
    <row r="7162" spans="1:6" x14ac:dyDescent="0.25">
      <c r="A7162" s="182">
        <v>40008545</v>
      </c>
      <c r="B7162" s="182" t="s">
        <v>7102</v>
      </c>
      <c r="C7162" s="182" t="s">
        <v>224</v>
      </c>
      <c r="D7162" s="182" t="s">
        <v>333</v>
      </c>
      <c r="E7162" s="182" t="s">
        <v>334</v>
      </c>
      <c r="F7162" s="182" t="s">
        <v>334</v>
      </c>
    </row>
    <row r="7163" spans="1:6" x14ac:dyDescent="0.25">
      <c r="A7163" s="182">
        <v>40005797</v>
      </c>
      <c r="B7163" s="182" t="s">
        <v>7103</v>
      </c>
      <c r="C7163" s="182" t="s">
        <v>224</v>
      </c>
      <c r="D7163" s="182" t="s">
        <v>322</v>
      </c>
      <c r="E7163" s="182" t="s">
        <v>323</v>
      </c>
      <c r="F7163" s="182" t="s">
        <v>323</v>
      </c>
    </row>
    <row r="7164" spans="1:6" x14ac:dyDescent="0.25">
      <c r="A7164" s="182">
        <v>40001042</v>
      </c>
      <c r="B7164" s="182" t="s">
        <v>7104</v>
      </c>
      <c r="C7164" s="182" t="s">
        <v>224</v>
      </c>
      <c r="D7164" s="182" t="s">
        <v>322</v>
      </c>
      <c r="E7164" s="182" t="s">
        <v>323</v>
      </c>
      <c r="F7164" s="182" t="s">
        <v>323</v>
      </c>
    </row>
    <row r="7165" spans="1:6" x14ac:dyDescent="0.25">
      <c r="A7165" s="182">
        <v>40009968</v>
      </c>
      <c r="B7165" s="182" t="s">
        <v>7105</v>
      </c>
      <c r="C7165" s="182" t="s">
        <v>224</v>
      </c>
      <c r="D7165" s="182" t="s">
        <v>291</v>
      </c>
      <c r="E7165" s="182" t="s">
        <v>292</v>
      </c>
      <c r="F7165" s="182" t="s">
        <v>292</v>
      </c>
    </row>
    <row r="7166" spans="1:6" x14ac:dyDescent="0.25">
      <c r="A7166" s="182">
        <v>40421206</v>
      </c>
      <c r="B7166" s="182" t="s">
        <v>7106</v>
      </c>
      <c r="C7166" s="182" t="s">
        <v>231</v>
      </c>
      <c r="D7166" s="182" t="s">
        <v>285</v>
      </c>
      <c r="E7166" s="182" t="s">
        <v>286</v>
      </c>
      <c r="F7166" s="182" t="s">
        <v>286</v>
      </c>
    </row>
    <row r="7167" spans="1:6" x14ac:dyDescent="0.25">
      <c r="A7167" s="182">
        <v>40420771</v>
      </c>
      <c r="B7167" s="182" t="s">
        <v>7106</v>
      </c>
      <c r="C7167" s="182" t="s">
        <v>231</v>
      </c>
      <c r="D7167" s="182" t="s">
        <v>338</v>
      </c>
      <c r="E7167" s="182" t="s">
        <v>339</v>
      </c>
      <c r="F7167" s="182" t="s">
        <v>339</v>
      </c>
    </row>
    <row r="7168" spans="1:6" x14ac:dyDescent="0.25">
      <c r="A7168" s="182">
        <v>40420897</v>
      </c>
      <c r="B7168" s="182" t="s">
        <v>7107</v>
      </c>
      <c r="C7168" s="182" t="s">
        <v>231</v>
      </c>
      <c r="D7168" s="182" t="s">
        <v>242</v>
      </c>
      <c r="E7168" s="182" t="s">
        <v>243</v>
      </c>
      <c r="F7168" s="182" t="s">
        <v>243</v>
      </c>
    </row>
    <row r="7169" spans="1:6" x14ac:dyDescent="0.25">
      <c r="A7169" s="182">
        <v>40006890</v>
      </c>
      <c r="B7169" s="182" t="s">
        <v>7108</v>
      </c>
      <c r="C7169" s="182" t="s">
        <v>224</v>
      </c>
      <c r="D7169" s="182" t="s">
        <v>322</v>
      </c>
      <c r="E7169" s="182" t="s">
        <v>323</v>
      </c>
      <c r="F7169" s="182" t="s">
        <v>323</v>
      </c>
    </row>
    <row r="7170" spans="1:6" x14ac:dyDescent="0.25">
      <c r="A7170" s="182">
        <v>40006227</v>
      </c>
      <c r="B7170" s="182" t="s">
        <v>7109</v>
      </c>
      <c r="C7170" s="182" t="s">
        <v>224</v>
      </c>
      <c r="D7170" s="182" t="s">
        <v>445</v>
      </c>
      <c r="E7170" s="182" t="s">
        <v>446</v>
      </c>
      <c r="F7170" s="182" t="s">
        <v>446</v>
      </c>
    </row>
    <row r="7171" spans="1:6" x14ac:dyDescent="0.25">
      <c r="A7171" s="182">
        <v>40002887</v>
      </c>
      <c r="B7171" s="182" t="s">
        <v>7110</v>
      </c>
      <c r="C7171" s="182" t="s">
        <v>224</v>
      </c>
      <c r="D7171" s="182" t="s">
        <v>333</v>
      </c>
      <c r="E7171" s="182" t="s">
        <v>334</v>
      </c>
      <c r="F7171" s="182" t="s">
        <v>334</v>
      </c>
    </row>
    <row r="7172" spans="1:6" x14ac:dyDescent="0.25">
      <c r="A7172" s="182">
        <v>40008600</v>
      </c>
      <c r="B7172" s="182" t="s">
        <v>7111</v>
      </c>
      <c r="C7172" s="182" t="s">
        <v>224</v>
      </c>
      <c r="D7172" s="182" t="s">
        <v>228</v>
      </c>
      <c r="E7172" s="182" t="s">
        <v>229</v>
      </c>
      <c r="F7172" s="182" t="s">
        <v>229</v>
      </c>
    </row>
    <row r="7173" spans="1:6" x14ac:dyDescent="0.25">
      <c r="A7173" s="182">
        <v>40420370</v>
      </c>
      <c r="B7173" s="182" t="s">
        <v>7112</v>
      </c>
      <c r="C7173" s="182" t="s">
        <v>231</v>
      </c>
      <c r="D7173" s="182" t="s">
        <v>285</v>
      </c>
      <c r="E7173" s="182" t="s">
        <v>286</v>
      </c>
      <c r="F7173" s="182" t="s">
        <v>286</v>
      </c>
    </row>
    <row r="7174" spans="1:6" x14ac:dyDescent="0.25">
      <c r="A7174" s="182">
        <v>40005258</v>
      </c>
      <c r="B7174" s="182" t="s">
        <v>7113</v>
      </c>
      <c r="C7174" s="182" t="s">
        <v>224</v>
      </c>
      <c r="D7174" s="182" t="s">
        <v>342</v>
      </c>
      <c r="E7174" s="182" t="s">
        <v>343</v>
      </c>
      <c r="F7174" s="182" t="s">
        <v>343</v>
      </c>
    </row>
    <row r="7175" spans="1:6" x14ac:dyDescent="0.25">
      <c r="A7175" s="182">
        <v>40420839</v>
      </c>
      <c r="B7175" s="182" t="s">
        <v>7114</v>
      </c>
      <c r="C7175" s="182" t="s">
        <v>231</v>
      </c>
      <c r="D7175" s="182" t="s">
        <v>242</v>
      </c>
      <c r="E7175" s="182" t="s">
        <v>243</v>
      </c>
      <c r="F7175" s="182" t="s">
        <v>243</v>
      </c>
    </row>
    <row r="7176" spans="1:6" x14ac:dyDescent="0.25">
      <c r="A7176" s="182">
        <v>40002624</v>
      </c>
      <c r="B7176" s="182" t="s">
        <v>7115</v>
      </c>
      <c r="C7176" s="182" t="s">
        <v>224</v>
      </c>
      <c r="D7176" s="182" t="s">
        <v>277</v>
      </c>
      <c r="E7176" s="182" t="s">
        <v>278</v>
      </c>
      <c r="F7176" s="182" t="s">
        <v>278</v>
      </c>
    </row>
    <row r="7177" spans="1:6" x14ac:dyDescent="0.25">
      <c r="A7177" s="182">
        <v>40002519</v>
      </c>
      <c r="B7177" s="182" t="s">
        <v>7116</v>
      </c>
      <c r="C7177" s="182" t="s">
        <v>224</v>
      </c>
      <c r="D7177" s="182" t="s">
        <v>271</v>
      </c>
      <c r="E7177" s="182" t="s">
        <v>272</v>
      </c>
      <c r="F7177" s="182" t="s">
        <v>272</v>
      </c>
    </row>
    <row r="7178" spans="1:6" x14ac:dyDescent="0.25">
      <c r="A7178" s="182">
        <v>40005768</v>
      </c>
      <c r="B7178" s="182" t="s">
        <v>7117</v>
      </c>
      <c r="C7178" s="182" t="s">
        <v>224</v>
      </c>
      <c r="D7178" s="182" t="s">
        <v>322</v>
      </c>
      <c r="E7178" s="182" t="s">
        <v>323</v>
      </c>
      <c r="F7178" s="182" t="s">
        <v>323</v>
      </c>
    </row>
    <row r="7179" spans="1:6" x14ac:dyDescent="0.25">
      <c r="A7179" s="182">
        <v>40002998</v>
      </c>
      <c r="B7179" s="182" t="s">
        <v>7118</v>
      </c>
      <c r="C7179" s="182" t="s">
        <v>224</v>
      </c>
      <c r="D7179" s="182" t="s">
        <v>249</v>
      </c>
      <c r="E7179" s="182" t="s">
        <v>250</v>
      </c>
      <c r="F7179" s="182" t="s">
        <v>250</v>
      </c>
    </row>
    <row r="7180" spans="1:6" x14ac:dyDescent="0.25">
      <c r="A7180" s="182">
        <v>40003953</v>
      </c>
      <c r="B7180" s="182" t="s">
        <v>7119</v>
      </c>
      <c r="C7180" s="182" t="s">
        <v>224</v>
      </c>
      <c r="D7180" s="182" t="s">
        <v>249</v>
      </c>
      <c r="E7180" s="182" t="s">
        <v>250</v>
      </c>
      <c r="F7180" s="182" t="s">
        <v>250</v>
      </c>
    </row>
    <row r="7181" spans="1:6" x14ac:dyDescent="0.25">
      <c r="A7181" s="182">
        <v>40001900</v>
      </c>
      <c r="B7181" s="182" t="s">
        <v>7120</v>
      </c>
      <c r="C7181" s="182" t="s">
        <v>224</v>
      </c>
      <c r="D7181" s="182" t="s">
        <v>404</v>
      </c>
      <c r="E7181" s="182" t="s">
        <v>405</v>
      </c>
      <c r="F7181" s="182" t="s">
        <v>405</v>
      </c>
    </row>
    <row r="7182" spans="1:6" x14ac:dyDescent="0.25">
      <c r="A7182" s="182">
        <v>40007714</v>
      </c>
      <c r="B7182" s="182" t="s">
        <v>7121</v>
      </c>
      <c r="C7182" s="182" t="s">
        <v>224</v>
      </c>
      <c r="D7182" s="182" t="s">
        <v>249</v>
      </c>
      <c r="E7182" s="182" t="s">
        <v>250</v>
      </c>
      <c r="F7182" s="182" t="s">
        <v>250</v>
      </c>
    </row>
    <row r="7183" spans="1:6" x14ac:dyDescent="0.25">
      <c r="A7183" s="182">
        <v>40002369</v>
      </c>
      <c r="B7183" s="182" t="s">
        <v>7122</v>
      </c>
      <c r="C7183" s="182" t="s">
        <v>224</v>
      </c>
      <c r="D7183" s="182" t="s">
        <v>256</v>
      </c>
      <c r="E7183" s="182" t="s">
        <v>257</v>
      </c>
      <c r="F7183" s="182" t="s">
        <v>257</v>
      </c>
    </row>
    <row r="7184" spans="1:6" x14ac:dyDescent="0.25">
      <c r="A7184" s="182">
        <v>40009564</v>
      </c>
      <c r="B7184" s="182" t="s">
        <v>7123</v>
      </c>
      <c r="C7184" s="182" t="s">
        <v>224</v>
      </c>
      <c r="D7184" s="182" t="s">
        <v>449</v>
      </c>
      <c r="E7184" s="182" t="s">
        <v>450</v>
      </c>
      <c r="F7184" s="182" t="s">
        <v>450</v>
      </c>
    </row>
    <row r="7185" spans="1:6" x14ac:dyDescent="0.25">
      <c r="A7185" s="182">
        <v>40006356</v>
      </c>
      <c r="B7185" s="182" t="s">
        <v>7124</v>
      </c>
      <c r="C7185" s="182" t="s">
        <v>224</v>
      </c>
      <c r="D7185" s="182" t="s">
        <v>496</v>
      </c>
      <c r="E7185" s="182" t="s">
        <v>497</v>
      </c>
      <c r="F7185" s="182" t="s">
        <v>497</v>
      </c>
    </row>
    <row r="7186" spans="1:6" x14ac:dyDescent="0.25">
      <c r="A7186" s="182">
        <v>40009325</v>
      </c>
      <c r="B7186" s="182" t="s">
        <v>7125</v>
      </c>
      <c r="C7186" s="182" t="s">
        <v>224</v>
      </c>
      <c r="D7186" s="182" t="s">
        <v>249</v>
      </c>
      <c r="E7186" s="182" t="s">
        <v>250</v>
      </c>
      <c r="F7186" s="182" t="s">
        <v>250</v>
      </c>
    </row>
    <row r="7187" spans="1:6" x14ac:dyDescent="0.25">
      <c r="A7187" s="182">
        <v>40001575</v>
      </c>
      <c r="B7187" s="182" t="s">
        <v>7126</v>
      </c>
      <c r="C7187" s="182" t="s">
        <v>224</v>
      </c>
      <c r="D7187" s="182" t="s">
        <v>249</v>
      </c>
      <c r="E7187" s="182" t="s">
        <v>250</v>
      </c>
      <c r="F7187" s="182" t="s">
        <v>250</v>
      </c>
    </row>
    <row r="7188" spans="1:6" x14ac:dyDescent="0.25">
      <c r="A7188" s="182">
        <v>40006339</v>
      </c>
      <c r="B7188" s="182" t="s">
        <v>7127</v>
      </c>
      <c r="C7188" s="182" t="s">
        <v>224</v>
      </c>
      <c r="D7188" s="182" t="s">
        <v>249</v>
      </c>
      <c r="E7188" s="182" t="s">
        <v>250</v>
      </c>
      <c r="F7188" s="182" t="s">
        <v>250</v>
      </c>
    </row>
    <row r="7189" spans="1:6" x14ac:dyDescent="0.25">
      <c r="A7189" s="182">
        <v>40004092</v>
      </c>
      <c r="B7189" s="182" t="s">
        <v>7128</v>
      </c>
      <c r="C7189" s="182" t="s">
        <v>224</v>
      </c>
      <c r="D7189" s="182" t="s">
        <v>438</v>
      </c>
      <c r="E7189" s="182" t="s">
        <v>439</v>
      </c>
      <c r="F7189" s="182" t="s">
        <v>439</v>
      </c>
    </row>
    <row r="7190" spans="1:6" x14ac:dyDescent="0.25">
      <c r="A7190" s="182">
        <v>40001489</v>
      </c>
      <c r="B7190" s="182" t="s">
        <v>7129</v>
      </c>
      <c r="C7190" s="182" t="s">
        <v>224</v>
      </c>
      <c r="D7190" s="182" t="s">
        <v>249</v>
      </c>
      <c r="E7190" s="182" t="s">
        <v>250</v>
      </c>
      <c r="F7190" s="182" t="s">
        <v>250</v>
      </c>
    </row>
    <row r="7191" spans="1:6" x14ac:dyDescent="0.25">
      <c r="A7191" s="182">
        <v>40002991</v>
      </c>
      <c r="B7191" s="182" t="s">
        <v>7130</v>
      </c>
      <c r="C7191" s="182" t="s">
        <v>224</v>
      </c>
      <c r="D7191" s="182" t="s">
        <v>309</v>
      </c>
      <c r="E7191" s="182" t="s">
        <v>310</v>
      </c>
      <c r="F7191" s="182" t="s">
        <v>310</v>
      </c>
    </row>
    <row r="7192" spans="1:6" x14ac:dyDescent="0.25">
      <c r="A7192" s="182">
        <v>40003360</v>
      </c>
      <c r="B7192" s="182" t="s">
        <v>7131</v>
      </c>
      <c r="C7192" s="182" t="s">
        <v>224</v>
      </c>
      <c r="D7192" s="182" t="s">
        <v>249</v>
      </c>
      <c r="E7192" s="182" t="s">
        <v>250</v>
      </c>
      <c r="F7192" s="182" t="s">
        <v>250</v>
      </c>
    </row>
    <row r="7193" spans="1:6" x14ac:dyDescent="0.25">
      <c r="A7193" s="182">
        <v>40003425</v>
      </c>
      <c r="B7193" s="182" t="s">
        <v>7132</v>
      </c>
      <c r="C7193" s="182" t="s">
        <v>224</v>
      </c>
      <c r="D7193" s="182" t="s">
        <v>376</v>
      </c>
      <c r="E7193" s="182" t="s">
        <v>377</v>
      </c>
      <c r="F7193" s="182" t="s">
        <v>377</v>
      </c>
    </row>
    <row r="7194" spans="1:6" x14ac:dyDescent="0.25">
      <c r="A7194" s="182">
        <v>40002725</v>
      </c>
      <c r="B7194" s="182" t="s">
        <v>7133</v>
      </c>
      <c r="C7194" s="182" t="s">
        <v>224</v>
      </c>
      <c r="D7194" s="182" t="s">
        <v>249</v>
      </c>
      <c r="E7194" s="182" t="s">
        <v>250</v>
      </c>
      <c r="F7194" s="182" t="s">
        <v>250</v>
      </c>
    </row>
    <row r="7195" spans="1:6" x14ac:dyDescent="0.25">
      <c r="A7195" s="182">
        <v>40007941</v>
      </c>
      <c r="B7195" s="182" t="s">
        <v>7134</v>
      </c>
      <c r="C7195" s="182" t="s">
        <v>224</v>
      </c>
      <c r="D7195" s="182" t="s">
        <v>303</v>
      </c>
      <c r="E7195" s="182" t="s">
        <v>304</v>
      </c>
      <c r="F7195" s="182" t="s">
        <v>304</v>
      </c>
    </row>
    <row r="7196" spans="1:6" x14ac:dyDescent="0.25">
      <c r="A7196" s="182">
        <v>40006645</v>
      </c>
      <c r="B7196" s="182" t="s">
        <v>7135</v>
      </c>
      <c r="C7196" s="182" t="s">
        <v>224</v>
      </c>
      <c r="D7196" s="182" t="s">
        <v>228</v>
      </c>
      <c r="E7196" s="182" t="s">
        <v>229</v>
      </c>
      <c r="F7196" s="182" t="s">
        <v>229</v>
      </c>
    </row>
    <row r="7197" spans="1:6" x14ac:dyDescent="0.25">
      <c r="A7197" s="182">
        <v>40002405</v>
      </c>
      <c r="B7197" s="182" t="s">
        <v>7136</v>
      </c>
      <c r="C7197" s="182" t="s">
        <v>224</v>
      </c>
      <c r="D7197" s="182" t="s">
        <v>303</v>
      </c>
      <c r="E7197" s="182" t="s">
        <v>304</v>
      </c>
      <c r="F7197" s="182" t="s">
        <v>304</v>
      </c>
    </row>
    <row r="7198" spans="1:6" x14ac:dyDescent="0.25">
      <c r="A7198" s="182">
        <v>40007064</v>
      </c>
      <c r="B7198" s="182" t="s">
        <v>7137</v>
      </c>
      <c r="C7198" s="182" t="s">
        <v>224</v>
      </c>
      <c r="D7198" s="182" t="s">
        <v>309</v>
      </c>
      <c r="E7198" s="182" t="s">
        <v>310</v>
      </c>
      <c r="F7198" s="182" t="s">
        <v>310</v>
      </c>
    </row>
    <row r="7199" spans="1:6" x14ac:dyDescent="0.25">
      <c r="A7199" s="182">
        <v>40007735</v>
      </c>
      <c r="B7199" s="182" t="s">
        <v>7138</v>
      </c>
      <c r="C7199" s="182" t="s">
        <v>224</v>
      </c>
      <c r="D7199" s="182" t="s">
        <v>262</v>
      </c>
      <c r="E7199" s="182" t="s">
        <v>263</v>
      </c>
      <c r="F7199" s="182" t="s">
        <v>263</v>
      </c>
    </row>
    <row r="7200" spans="1:6" x14ac:dyDescent="0.25">
      <c r="A7200" s="182">
        <v>40003158</v>
      </c>
      <c r="B7200" s="182" t="s">
        <v>7138</v>
      </c>
      <c r="C7200" s="182" t="s">
        <v>224</v>
      </c>
      <c r="D7200" s="182" t="s">
        <v>342</v>
      </c>
      <c r="E7200" s="182" t="s">
        <v>343</v>
      </c>
      <c r="F7200" s="182" t="s">
        <v>343</v>
      </c>
    </row>
    <row r="7201" spans="1:6" x14ac:dyDescent="0.25">
      <c r="A7201" s="182">
        <v>40001962</v>
      </c>
      <c r="B7201" s="182" t="s">
        <v>7139</v>
      </c>
      <c r="C7201" s="182" t="s">
        <v>224</v>
      </c>
      <c r="D7201" s="182" t="s">
        <v>268</v>
      </c>
      <c r="E7201" s="182" t="s">
        <v>269</v>
      </c>
      <c r="F7201" s="182" t="s">
        <v>269</v>
      </c>
    </row>
    <row r="7202" spans="1:6" x14ac:dyDescent="0.25">
      <c r="A7202" s="182">
        <v>40003096</v>
      </c>
      <c r="B7202" s="182" t="s">
        <v>7140</v>
      </c>
      <c r="C7202" s="182" t="s">
        <v>224</v>
      </c>
      <c r="D7202" s="182" t="s">
        <v>249</v>
      </c>
      <c r="E7202" s="182" t="s">
        <v>250</v>
      </c>
      <c r="F7202" s="182" t="s">
        <v>250</v>
      </c>
    </row>
    <row r="7203" spans="1:6" x14ac:dyDescent="0.25">
      <c r="A7203" s="182">
        <v>40005759</v>
      </c>
      <c r="B7203" s="182" t="s">
        <v>7141</v>
      </c>
      <c r="C7203" s="182" t="s">
        <v>224</v>
      </c>
      <c r="D7203" s="182" t="s">
        <v>368</v>
      </c>
      <c r="E7203" s="182" t="s">
        <v>369</v>
      </c>
      <c r="F7203" s="182" t="s">
        <v>369</v>
      </c>
    </row>
    <row r="7204" spans="1:6" x14ac:dyDescent="0.25">
      <c r="A7204" s="182">
        <v>40005060</v>
      </c>
      <c r="B7204" s="182" t="s">
        <v>7142</v>
      </c>
      <c r="C7204" s="182" t="s">
        <v>224</v>
      </c>
      <c r="D7204" s="182" t="s">
        <v>333</v>
      </c>
      <c r="E7204" s="182" t="s">
        <v>334</v>
      </c>
      <c r="F7204" s="182" t="s">
        <v>334</v>
      </c>
    </row>
    <row r="7205" spans="1:6" x14ac:dyDescent="0.25">
      <c r="A7205" s="182">
        <v>40008430</v>
      </c>
      <c r="B7205" s="182" t="s">
        <v>7143</v>
      </c>
      <c r="C7205" s="182" t="s">
        <v>224</v>
      </c>
      <c r="D7205" s="182" t="s">
        <v>277</v>
      </c>
      <c r="E7205" s="182" t="s">
        <v>278</v>
      </c>
      <c r="F7205" s="182" t="s">
        <v>278</v>
      </c>
    </row>
    <row r="7206" spans="1:6" x14ac:dyDescent="0.25">
      <c r="A7206" s="182">
        <v>40001163</v>
      </c>
      <c r="B7206" s="182" t="s">
        <v>7144</v>
      </c>
      <c r="C7206" s="182" t="s">
        <v>224</v>
      </c>
      <c r="D7206" s="182" t="s">
        <v>303</v>
      </c>
      <c r="E7206" s="182" t="s">
        <v>304</v>
      </c>
      <c r="F7206" s="182" t="s">
        <v>304</v>
      </c>
    </row>
    <row r="7207" spans="1:6" x14ac:dyDescent="0.25">
      <c r="A7207" s="182">
        <v>40001579</v>
      </c>
      <c r="B7207" s="182" t="s">
        <v>7145</v>
      </c>
      <c r="C7207" s="182" t="s">
        <v>224</v>
      </c>
      <c r="D7207" s="182" t="s">
        <v>303</v>
      </c>
      <c r="E7207" s="182" t="s">
        <v>304</v>
      </c>
      <c r="F7207" s="182" t="s">
        <v>304</v>
      </c>
    </row>
    <row r="7208" spans="1:6" x14ac:dyDescent="0.25">
      <c r="A7208" s="182">
        <v>40002044</v>
      </c>
      <c r="B7208" s="182" t="s">
        <v>7146</v>
      </c>
      <c r="C7208" s="182" t="s">
        <v>224</v>
      </c>
      <c r="D7208" s="182" t="s">
        <v>252</v>
      </c>
      <c r="E7208" s="182" t="s">
        <v>253</v>
      </c>
      <c r="F7208" s="182" t="s">
        <v>253</v>
      </c>
    </row>
    <row r="7209" spans="1:6" x14ac:dyDescent="0.25">
      <c r="A7209" s="182">
        <v>40002562</v>
      </c>
      <c r="B7209" s="182" t="s">
        <v>7147</v>
      </c>
      <c r="C7209" s="182" t="s">
        <v>224</v>
      </c>
      <c r="D7209" s="182" t="s">
        <v>225</v>
      </c>
      <c r="E7209" s="182" t="s">
        <v>226</v>
      </c>
      <c r="F7209" s="182" t="s">
        <v>226</v>
      </c>
    </row>
    <row r="7210" spans="1:6" x14ac:dyDescent="0.25">
      <c r="A7210" s="182">
        <v>40005487</v>
      </c>
      <c r="B7210" s="182" t="s">
        <v>7148</v>
      </c>
      <c r="C7210" s="182" t="s">
        <v>224</v>
      </c>
      <c r="D7210" s="182" t="s">
        <v>256</v>
      </c>
      <c r="E7210" s="182" t="s">
        <v>257</v>
      </c>
      <c r="F7210" s="182" t="s">
        <v>257</v>
      </c>
    </row>
    <row r="7211" spans="1:6" x14ac:dyDescent="0.25">
      <c r="A7211" s="182">
        <v>40003364</v>
      </c>
      <c r="B7211" s="182" t="s">
        <v>7149</v>
      </c>
      <c r="C7211" s="182" t="s">
        <v>224</v>
      </c>
      <c r="D7211" s="182" t="s">
        <v>271</v>
      </c>
      <c r="E7211" s="182" t="s">
        <v>272</v>
      </c>
      <c r="F7211" s="182" t="s">
        <v>272</v>
      </c>
    </row>
    <row r="7212" spans="1:6" x14ac:dyDescent="0.25">
      <c r="A7212" s="182">
        <v>40002116</v>
      </c>
      <c r="B7212" s="182" t="s">
        <v>7150</v>
      </c>
      <c r="C7212" s="182" t="s">
        <v>224</v>
      </c>
      <c r="D7212" s="182" t="s">
        <v>249</v>
      </c>
      <c r="E7212" s="182" t="s">
        <v>250</v>
      </c>
      <c r="F7212" s="182" t="s">
        <v>250</v>
      </c>
    </row>
    <row r="7213" spans="1:6" x14ac:dyDescent="0.25">
      <c r="A7213" s="182">
        <v>40420678</v>
      </c>
      <c r="B7213" s="182" t="s">
        <v>7151</v>
      </c>
      <c r="C7213" s="182" t="s">
        <v>231</v>
      </c>
      <c r="D7213" s="182" t="s">
        <v>236</v>
      </c>
      <c r="E7213" s="182" t="s">
        <v>237</v>
      </c>
      <c r="F7213" s="182" t="s">
        <v>237</v>
      </c>
    </row>
    <row r="7214" spans="1:6" x14ac:dyDescent="0.25">
      <c r="A7214" s="182">
        <v>40009219</v>
      </c>
      <c r="B7214" s="182" t="s">
        <v>7152</v>
      </c>
      <c r="C7214" s="182" t="s">
        <v>224</v>
      </c>
      <c r="D7214" s="182" t="s">
        <v>438</v>
      </c>
      <c r="E7214" s="182" t="s">
        <v>439</v>
      </c>
      <c r="F7214" s="182" t="s">
        <v>439</v>
      </c>
    </row>
    <row r="7215" spans="1:6" x14ac:dyDescent="0.25">
      <c r="A7215" s="182">
        <v>40420757</v>
      </c>
      <c r="B7215" s="182" t="s">
        <v>7153</v>
      </c>
      <c r="C7215" s="182" t="s">
        <v>231</v>
      </c>
      <c r="D7215" s="182" t="s">
        <v>232</v>
      </c>
      <c r="E7215" s="182" t="s">
        <v>233</v>
      </c>
      <c r="F7215" s="182" t="s">
        <v>233</v>
      </c>
    </row>
    <row r="7216" spans="1:6" x14ac:dyDescent="0.25">
      <c r="A7216" s="182">
        <v>40002447</v>
      </c>
      <c r="B7216" s="182" t="s">
        <v>7154</v>
      </c>
      <c r="C7216" s="182" t="s">
        <v>224</v>
      </c>
      <c r="D7216" s="182" t="s">
        <v>404</v>
      </c>
      <c r="E7216" s="182" t="s">
        <v>405</v>
      </c>
      <c r="F7216" s="182" t="s">
        <v>405</v>
      </c>
    </row>
    <row r="7217" spans="1:6" x14ac:dyDescent="0.25">
      <c r="A7217" s="182">
        <v>40007361</v>
      </c>
      <c r="B7217" s="182" t="s">
        <v>7155</v>
      </c>
      <c r="C7217" s="182" t="s">
        <v>224</v>
      </c>
      <c r="D7217" s="182" t="s">
        <v>225</v>
      </c>
      <c r="E7217" s="182" t="s">
        <v>226</v>
      </c>
      <c r="F7217" s="182" t="s">
        <v>226</v>
      </c>
    </row>
    <row r="7218" spans="1:6" x14ac:dyDescent="0.25">
      <c r="A7218" s="182">
        <v>40007824</v>
      </c>
      <c r="B7218" s="182" t="s">
        <v>7156</v>
      </c>
      <c r="C7218" s="182" t="s">
        <v>224</v>
      </c>
      <c r="D7218" s="182" t="s">
        <v>315</v>
      </c>
      <c r="E7218" s="182" t="s">
        <v>316</v>
      </c>
      <c r="F7218" s="182" t="s">
        <v>316</v>
      </c>
    </row>
    <row r="7219" spans="1:6" x14ac:dyDescent="0.25">
      <c r="A7219" s="182">
        <v>40421317</v>
      </c>
      <c r="B7219" s="182" t="s">
        <v>7157</v>
      </c>
      <c r="C7219" s="182" t="s">
        <v>231</v>
      </c>
      <c r="D7219" s="182" t="s">
        <v>236</v>
      </c>
      <c r="E7219" s="182" t="s">
        <v>237</v>
      </c>
      <c r="F7219" s="182" t="s">
        <v>237</v>
      </c>
    </row>
    <row r="7220" spans="1:6" x14ac:dyDescent="0.25">
      <c r="A7220" s="182">
        <v>40007643</v>
      </c>
      <c r="B7220" s="182" t="s">
        <v>7158</v>
      </c>
      <c r="C7220" s="182" t="s">
        <v>224</v>
      </c>
      <c r="D7220" s="182" t="s">
        <v>228</v>
      </c>
      <c r="E7220" s="182" t="s">
        <v>229</v>
      </c>
      <c r="F7220" s="182" t="s">
        <v>229</v>
      </c>
    </row>
    <row r="7221" spans="1:6" x14ac:dyDescent="0.25">
      <c r="A7221" s="182">
        <v>40009819</v>
      </c>
      <c r="B7221" s="182" t="s">
        <v>7159</v>
      </c>
      <c r="C7221" s="182" t="s">
        <v>224</v>
      </c>
      <c r="D7221" s="182" t="s">
        <v>363</v>
      </c>
      <c r="E7221" s="182" t="s">
        <v>364</v>
      </c>
      <c r="F7221" s="182" t="s">
        <v>364</v>
      </c>
    </row>
    <row r="7222" spans="1:6" x14ac:dyDescent="0.25">
      <c r="A7222" s="182">
        <v>40420069</v>
      </c>
      <c r="B7222" s="182" t="s">
        <v>7160</v>
      </c>
      <c r="C7222" s="182" t="s">
        <v>231</v>
      </c>
      <c r="D7222" s="182" t="s">
        <v>236</v>
      </c>
      <c r="E7222" s="182" t="s">
        <v>237</v>
      </c>
      <c r="F7222" s="182" t="s">
        <v>237</v>
      </c>
    </row>
    <row r="7223" spans="1:6" x14ac:dyDescent="0.25">
      <c r="A7223" s="182">
        <v>40002358</v>
      </c>
      <c r="B7223" s="182" t="s">
        <v>7161</v>
      </c>
      <c r="C7223" s="182" t="s">
        <v>224</v>
      </c>
      <c r="D7223" s="182" t="s">
        <v>277</v>
      </c>
      <c r="E7223" s="182" t="s">
        <v>278</v>
      </c>
      <c r="F7223" s="182" t="s">
        <v>278</v>
      </c>
    </row>
    <row r="7224" spans="1:6" x14ac:dyDescent="0.25">
      <c r="A7224" s="182">
        <v>40001496</v>
      </c>
      <c r="B7224" s="182" t="s">
        <v>7162</v>
      </c>
      <c r="C7224" s="182" t="s">
        <v>224</v>
      </c>
      <c r="D7224" s="182" t="s">
        <v>342</v>
      </c>
      <c r="E7224" s="182" t="s">
        <v>343</v>
      </c>
      <c r="F7224" s="182" t="s">
        <v>343</v>
      </c>
    </row>
    <row r="7225" spans="1:6" x14ac:dyDescent="0.25">
      <c r="A7225" s="182">
        <v>40009384</v>
      </c>
      <c r="B7225" s="182" t="s">
        <v>7163</v>
      </c>
      <c r="C7225" s="182" t="s">
        <v>224</v>
      </c>
      <c r="D7225" s="182" t="s">
        <v>309</v>
      </c>
      <c r="E7225" s="182" t="s">
        <v>310</v>
      </c>
      <c r="F7225" s="182" t="s">
        <v>310</v>
      </c>
    </row>
    <row r="7226" spans="1:6" x14ac:dyDescent="0.25">
      <c r="A7226" s="182">
        <v>40002841</v>
      </c>
      <c r="B7226" s="182" t="s">
        <v>7164</v>
      </c>
      <c r="C7226" s="182" t="s">
        <v>224</v>
      </c>
      <c r="D7226" s="182" t="s">
        <v>249</v>
      </c>
      <c r="E7226" s="182" t="s">
        <v>250</v>
      </c>
      <c r="F7226" s="182" t="s">
        <v>250</v>
      </c>
    </row>
    <row r="7227" spans="1:6" x14ac:dyDescent="0.25">
      <c r="A7227" s="182">
        <v>40008375</v>
      </c>
      <c r="B7227" s="182" t="s">
        <v>7165</v>
      </c>
      <c r="C7227" s="182" t="s">
        <v>224</v>
      </c>
      <c r="D7227" s="182" t="s">
        <v>262</v>
      </c>
      <c r="E7227" s="182" t="s">
        <v>263</v>
      </c>
      <c r="F7227" s="182" t="s">
        <v>263</v>
      </c>
    </row>
    <row r="7228" spans="1:6" x14ac:dyDescent="0.25">
      <c r="A7228" s="182">
        <v>40008209</v>
      </c>
      <c r="B7228" s="182" t="s">
        <v>7166</v>
      </c>
      <c r="C7228" s="182" t="s">
        <v>224</v>
      </c>
      <c r="D7228" s="182" t="s">
        <v>303</v>
      </c>
      <c r="E7228" s="182" t="s">
        <v>304</v>
      </c>
      <c r="F7228" s="182" t="s">
        <v>304</v>
      </c>
    </row>
    <row r="7229" spans="1:6" x14ac:dyDescent="0.25">
      <c r="A7229" s="182">
        <v>40002576</v>
      </c>
      <c r="B7229" s="182" t="s">
        <v>7167</v>
      </c>
      <c r="C7229" s="182" t="s">
        <v>224</v>
      </c>
      <c r="D7229" s="182" t="s">
        <v>225</v>
      </c>
      <c r="E7229" s="182" t="s">
        <v>226</v>
      </c>
      <c r="F7229" s="182" t="s">
        <v>226</v>
      </c>
    </row>
    <row r="7230" spans="1:6" x14ac:dyDescent="0.25">
      <c r="A7230" s="182">
        <v>40006581</v>
      </c>
      <c r="B7230" s="182" t="s">
        <v>7168</v>
      </c>
      <c r="C7230" s="182" t="s">
        <v>224</v>
      </c>
      <c r="D7230" s="182" t="s">
        <v>228</v>
      </c>
      <c r="E7230" s="182" t="s">
        <v>229</v>
      </c>
      <c r="F7230" s="182" t="s">
        <v>229</v>
      </c>
    </row>
    <row r="7231" spans="1:6" x14ac:dyDescent="0.25">
      <c r="A7231" s="182">
        <v>40008277</v>
      </c>
      <c r="B7231" s="182" t="s">
        <v>7169</v>
      </c>
      <c r="C7231" s="182" t="s">
        <v>224</v>
      </c>
      <c r="D7231" s="182" t="s">
        <v>265</v>
      </c>
      <c r="E7231" s="182" t="s">
        <v>266</v>
      </c>
      <c r="F7231" s="182" t="s">
        <v>266</v>
      </c>
    </row>
    <row r="7232" spans="1:6" x14ac:dyDescent="0.25">
      <c r="A7232" s="182">
        <v>40421162</v>
      </c>
      <c r="B7232" s="182" t="s">
        <v>7170</v>
      </c>
      <c r="C7232" s="182" t="s">
        <v>231</v>
      </c>
      <c r="D7232" s="182" t="s">
        <v>236</v>
      </c>
      <c r="E7232" s="182" t="s">
        <v>237</v>
      </c>
      <c r="F7232" s="182" t="s">
        <v>237</v>
      </c>
    </row>
    <row r="7233" spans="1:6" x14ac:dyDescent="0.25">
      <c r="A7233" s="182">
        <v>40000388</v>
      </c>
      <c r="B7233" s="182" t="s">
        <v>7171</v>
      </c>
      <c r="C7233" s="182" t="s">
        <v>224</v>
      </c>
      <c r="D7233" s="182" t="s">
        <v>279</v>
      </c>
      <c r="E7233" s="182" t="s">
        <v>280</v>
      </c>
      <c r="F7233" s="182" t="s">
        <v>280</v>
      </c>
    </row>
    <row r="7234" spans="1:6" x14ac:dyDescent="0.25">
      <c r="A7234" s="182">
        <v>40002832</v>
      </c>
      <c r="B7234" s="182" t="s">
        <v>7172</v>
      </c>
      <c r="C7234" s="182" t="s">
        <v>224</v>
      </c>
      <c r="D7234" s="182" t="s">
        <v>228</v>
      </c>
      <c r="E7234" s="182" t="s">
        <v>229</v>
      </c>
      <c r="F7234" s="182" t="s">
        <v>229</v>
      </c>
    </row>
    <row r="7235" spans="1:6" x14ac:dyDescent="0.25">
      <c r="A7235" s="182">
        <v>40004382</v>
      </c>
      <c r="B7235" s="182" t="s">
        <v>7173</v>
      </c>
      <c r="C7235" s="182" t="s">
        <v>224</v>
      </c>
      <c r="D7235" s="182" t="s">
        <v>306</v>
      </c>
      <c r="E7235" s="182" t="s">
        <v>307</v>
      </c>
      <c r="F7235" s="182" t="s">
        <v>307</v>
      </c>
    </row>
    <row r="7236" spans="1:6" x14ac:dyDescent="0.25">
      <c r="A7236" s="182">
        <v>40007936</v>
      </c>
      <c r="B7236" s="182" t="s">
        <v>7174</v>
      </c>
      <c r="C7236" s="182" t="s">
        <v>224</v>
      </c>
      <c r="D7236" s="182" t="s">
        <v>228</v>
      </c>
      <c r="E7236" s="182" t="s">
        <v>229</v>
      </c>
      <c r="F7236" s="182" t="s">
        <v>229</v>
      </c>
    </row>
    <row r="7237" spans="1:6" x14ac:dyDescent="0.25">
      <c r="A7237" s="182">
        <v>40007383</v>
      </c>
      <c r="B7237" s="182" t="s">
        <v>7175</v>
      </c>
      <c r="C7237" s="182" t="s">
        <v>224</v>
      </c>
      <c r="D7237" s="182" t="s">
        <v>249</v>
      </c>
      <c r="E7237" s="182" t="s">
        <v>250</v>
      </c>
      <c r="F7237" s="182" t="s">
        <v>250</v>
      </c>
    </row>
    <row r="7238" spans="1:6" x14ac:dyDescent="0.25">
      <c r="A7238" s="182">
        <v>40008158</v>
      </c>
      <c r="B7238" s="182" t="s">
        <v>7176</v>
      </c>
      <c r="C7238" s="182" t="s">
        <v>224</v>
      </c>
      <c r="D7238" s="182" t="s">
        <v>303</v>
      </c>
      <c r="E7238" s="182" t="s">
        <v>304</v>
      </c>
      <c r="F7238" s="182" t="s">
        <v>304</v>
      </c>
    </row>
    <row r="7239" spans="1:6" x14ac:dyDescent="0.25">
      <c r="A7239" s="182">
        <v>40006932</v>
      </c>
      <c r="B7239" s="182" t="s">
        <v>7177</v>
      </c>
      <c r="C7239" s="182" t="s">
        <v>224</v>
      </c>
      <c r="D7239" s="182" t="s">
        <v>271</v>
      </c>
      <c r="E7239" s="182" t="s">
        <v>272</v>
      </c>
      <c r="F7239" s="182" t="s">
        <v>272</v>
      </c>
    </row>
    <row r="7240" spans="1:6" x14ac:dyDescent="0.25">
      <c r="A7240" s="182">
        <v>40001129</v>
      </c>
      <c r="B7240" s="182" t="s">
        <v>7178</v>
      </c>
      <c r="C7240" s="182" t="s">
        <v>224</v>
      </c>
      <c r="D7240" s="182" t="s">
        <v>306</v>
      </c>
      <c r="E7240" s="182" t="s">
        <v>307</v>
      </c>
      <c r="F7240" s="182" t="s">
        <v>307</v>
      </c>
    </row>
    <row r="7241" spans="1:6" x14ac:dyDescent="0.25">
      <c r="A7241" s="182">
        <v>40005792</v>
      </c>
      <c r="B7241" s="182" t="s">
        <v>7179</v>
      </c>
      <c r="C7241" s="182" t="s">
        <v>224</v>
      </c>
      <c r="D7241" s="182" t="s">
        <v>249</v>
      </c>
      <c r="E7241" s="182" t="s">
        <v>250</v>
      </c>
      <c r="F7241" s="182" t="s">
        <v>250</v>
      </c>
    </row>
    <row r="7242" spans="1:6" x14ac:dyDescent="0.25">
      <c r="A7242" s="182">
        <v>40002940</v>
      </c>
      <c r="B7242" s="182" t="s">
        <v>7180</v>
      </c>
      <c r="C7242" s="182" t="s">
        <v>224</v>
      </c>
      <c r="D7242" s="182" t="s">
        <v>249</v>
      </c>
      <c r="E7242" s="182" t="s">
        <v>250</v>
      </c>
      <c r="F7242" s="182" t="s">
        <v>250</v>
      </c>
    </row>
    <row r="7243" spans="1:6" x14ac:dyDescent="0.25">
      <c r="A7243" s="182">
        <v>40005941</v>
      </c>
      <c r="B7243" s="182" t="s">
        <v>7181</v>
      </c>
      <c r="C7243" s="182" t="s">
        <v>224</v>
      </c>
      <c r="D7243" s="182" t="s">
        <v>268</v>
      </c>
      <c r="E7243" s="182" t="s">
        <v>269</v>
      </c>
      <c r="F7243" s="182" t="s">
        <v>269</v>
      </c>
    </row>
    <row r="7244" spans="1:6" x14ac:dyDescent="0.25">
      <c r="A7244" s="182">
        <v>40001920</v>
      </c>
      <c r="B7244" s="182" t="s">
        <v>7181</v>
      </c>
      <c r="C7244" s="182" t="s">
        <v>224</v>
      </c>
      <c r="D7244" s="182" t="s">
        <v>268</v>
      </c>
      <c r="E7244" s="182" t="s">
        <v>269</v>
      </c>
      <c r="F7244" s="182" t="s">
        <v>269</v>
      </c>
    </row>
    <row r="7245" spans="1:6" x14ac:dyDescent="0.25">
      <c r="A7245" s="182">
        <v>40004584</v>
      </c>
      <c r="B7245" s="182" t="s">
        <v>7182</v>
      </c>
      <c r="C7245" s="182" t="s">
        <v>224</v>
      </c>
      <c r="D7245" s="182" t="s">
        <v>404</v>
      </c>
      <c r="E7245" s="182" t="s">
        <v>405</v>
      </c>
      <c r="F7245" s="182" t="s">
        <v>405</v>
      </c>
    </row>
    <row r="7246" spans="1:6" x14ac:dyDescent="0.25">
      <c r="A7246" s="182">
        <v>40007392</v>
      </c>
      <c r="B7246" s="182" t="s">
        <v>7183</v>
      </c>
      <c r="C7246" s="182" t="s">
        <v>224</v>
      </c>
      <c r="D7246" s="182" t="s">
        <v>333</v>
      </c>
      <c r="E7246" s="182" t="s">
        <v>334</v>
      </c>
      <c r="F7246" s="182" t="s">
        <v>334</v>
      </c>
    </row>
    <row r="7247" spans="1:6" x14ac:dyDescent="0.25">
      <c r="A7247" s="182">
        <v>40007183</v>
      </c>
      <c r="B7247" s="182" t="s">
        <v>7183</v>
      </c>
      <c r="C7247" s="182" t="s">
        <v>224</v>
      </c>
      <c r="D7247" s="182" t="s">
        <v>363</v>
      </c>
      <c r="E7247" s="182" t="s">
        <v>364</v>
      </c>
      <c r="F7247" s="182" t="s">
        <v>364</v>
      </c>
    </row>
    <row r="7248" spans="1:6" x14ac:dyDescent="0.25">
      <c r="A7248" s="182">
        <v>40420553</v>
      </c>
      <c r="B7248" s="182" t="s">
        <v>7184</v>
      </c>
      <c r="C7248" s="182" t="s">
        <v>231</v>
      </c>
      <c r="D7248" s="182" t="s">
        <v>242</v>
      </c>
      <c r="E7248" s="182" t="s">
        <v>243</v>
      </c>
      <c r="F7248" s="182" t="s">
        <v>243</v>
      </c>
    </row>
    <row r="7249" spans="1:6" x14ac:dyDescent="0.25">
      <c r="A7249" s="182">
        <v>40007767</v>
      </c>
      <c r="B7249" s="182" t="s">
        <v>7185</v>
      </c>
      <c r="C7249" s="182" t="s">
        <v>224</v>
      </c>
      <c r="D7249" s="182" t="s">
        <v>225</v>
      </c>
      <c r="E7249" s="182" t="s">
        <v>226</v>
      </c>
      <c r="F7249" s="182" t="s">
        <v>226</v>
      </c>
    </row>
    <row r="7250" spans="1:6" x14ac:dyDescent="0.25">
      <c r="A7250" s="182">
        <v>40003554</v>
      </c>
      <c r="B7250" s="182" t="s">
        <v>7186</v>
      </c>
      <c r="C7250" s="182" t="s">
        <v>224</v>
      </c>
      <c r="D7250" s="182" t="s">
        <v>342</v>
      </c>
      <c r="E7250" s="182" t="s">
        <v>343</v>
      </c>
      <c r="F7250" s="182" t="s">
        <v>343</v>
      </c>
    </row>
    <row r="7251" spans="1:6" x14ac:dyDescent="0.25">
      <c r="A7251" s="182">
        <v>40007730</v>
      </c>
      <c r="B7251" s="182" t="s">
        <v>7187</v>
      </c>
      <c r="C7251" s="182" t="s">
        <v>224</v>
      </c>
      <c r="D7251" s="182" t="s">
        <v>265</v>
      </c>
      <c r="E7251" s="182" t="s">
        <v>266</v>
      </c>
      <c r="F7251" s="182" t="s">
        <v>266</v>
      </c>
    </row>
    <row r="7252" spans="1:6" x14ac:dyDescent="0.25">
      <c r="A7252" s="182">
        <v>40003566</v>
      </c>
      <c r="B7252" s="182" t="s">
        <v>7188</v>
      </c>
      <c r="C7252" s="182" t="s">
        <v>224</v>
      </c>
      <c r="D7252" s="182" t="s">
        <v>392</v>
      </c>
      <c r="E7252" s="182" t="s">
        <v>393</v>
      </c>
      <c r="F7252" s="182" t="s">
        <v>393</v>
      </c>
    </row>
    <row r="7253" spans="1:6" x14ac:dyDescent="0.25">
      <c r="A7253" s="182">
        <v>40003899</v>
      </c>
      <c r="B7253" s="182" t="s">
        <v>7189</v>
      </c>
      <c r="C7253" s="182" t="s">
        <v>224</v>
      </c>
      <c r="D7253" s="182" t="s">
        <v>333</v>
      </c>
      <c r="E7253" s="182" t="s">
        <v>334</v>
      </c>
      <c r="F7253" s="182" t="s">
        <v>334</v>
      </c>
    </row>
    <row r="7254" spans="1:6" x14ac:dyDescent="0.25">
      <c r="A7254" s="182">
        <v>40008355</v>
      </c>
      <c r="B7254" s="182" t="s">
        <v>7190</v>
      </c>
      <c r="C7254" s="182" t="s">
        <v>224</v>
      </c>
      <c r="D7254" s="182" t="s">
        <v>322</v>
      </c>
      <c r="E7254" s="182" t="s">
        <v>323</v>
      </c>
      <c r="F7254" s="182" t="s">
        <v>323</v>
      </c>
    </row>
    <row r="7255" spans="1:6" x14ac:dyDescent="0.25">
      <c r="A7255" s="182">
        <v>40008184</v>
      </c>
      <c r="B7255" s="182" t="s">
        <v>7191</v>
      </c>
      <c r="C7255" s="182" t="s">
        <v>224</v>
      </c>
      <c r="D7255" s="182" t="s">
        <v>363</v>
      </c>
      <c r="E7255" s="182" t="s">
        <v>364</v>
      </c>
      <c r="F7255" s="182" t="s">
        <v>364</v>
      </c>
    </row>
    <row r="7256" spans="1:6" x14ac:dyDescent="0.25">
      <c r="A7256" s="182">
        <v>40006632</v>
      </c>
      <c r="B7256" s="182" t="s">
        <v>7192</v>
      </c>
      <c r="C7256" s="182" t="s">
        <v>224</v>
      </c>
      <c r="D7256" s="182" t="s">
        <v>303</v>
      </c>
      <c r="E7256" s="182" t="s">
        <v>304</v>
      </c>
      <c r="F7256" s="182" t="s">
        <v>304</v>
      </c>
    </row>
    <row r="7257" spans="1:6" x14ac:dyDescent="0.25">
      <c r="A7257" s="182">
        <v>40000175</v>
      </c>
      <c r="B7257" s="182" t="s">
        <v>7193</v>
      </c>
      <c r="C7257" s="182" t="s">
        <v>224</v>
      </c>
      <c r="D7257" s="182" t="s">
        <v>279</v>
      </c>
      <c r="E7257" s="182" t="s">
        <v>280</v>
      </c>
      <c r="F7257" s="182" t="s">
        <v>280</v>
      </c>
    </row>
    <row r="7258" spans="1:6" x14ac:dyDescent="0.25">
      <c r="A7258" s="182">
        <v>40000166</v>
      </c>
      <c r="B7258" s="182" t="s">
        <v>7194</v>
      </c>
      <c r="C7258" s="182" t="s">
        <v>224</v>
      </c>
      <c r="D7258" s="182" t="s">
        <v>225</v>
      </c>
      <c r="E7258" s="182" t="s">
        <v>226</v>
      </c>
      <c r="F7258" s="182" t="s">
        <v>226</v>
      </c>
    </row>
    <row r="7259" spans="1:6" x14ac:dyDescent="0.25">
      <c r="A7259" s="182">
        <v>40000041</v>
      </c>
      <c r="B7259" s="182" t="s">
        <v>7195</v>
      </c>
      <c r="C7259" s="182" t="s">
        <v>224</v>
      </c>
      <c r="D7259" s="182" t="s">
        <v>363</v>
      </c>
      <c r="E7259" s="182" t="s">
        <v>364</v>
      </c>
      <c r="F7259" s="182" t="s">
        <v>364</v>
      </c>
    </row>
    <row r="7260" spans="1:6" x14ac:dyDescent="0.25">
      <c r="A7260" s="182">
        <v>40000034</v>
      </c>
      <c r="B7260" s="182" t="s">
        <v>7196</v>
      </c>
      <c r="C7260" s="182" t="s">
        <v>224</v>
      </c>
      <c r="D7260" s="182" t="s">
        <v>225</v>
      </c>
      <c r="E7260" s="182" t="s">
        <v>226</v>
      </c>
      <c r="F7260" s="182" t="s">
        <v>226</v>
      </c>
    </row>
    <row r="7261" spans="1:6" x14ac:dyDescent="0.25">
      <c r="A7261" s="182">
        <v>40000127</v>
      </c>
      <c r="B7261" s="182" t="s">
        <v>7197</v>
      </c>
      <c r="C7261" s="182" t="s">
        <v>224</v>
      </c>
      <c r="D7261" s="182" t="s">
        <v>449</v>
      </c>
      <c r="E7261" s="182" t="s">
        <v>450</v>
      </c>
      <c r="F7261" s="182" t="s">
        <v>450</v>
      </c>
    </row>
    <row r="7262" spans="1:6" x14ac:dyDescent="0.25">
      <c r="A7262" s="182">
        <v>40000247</v>
      </c>
      <c r="B7262" s="182" t="s">
        <v>7198</v>
      </c>
      <c r="C7262" s="182" t="s">
        <v>224</v>
      </c>
      <c r="D7262" s="182" t="s">
        <v>225</v>
      </c>
      <c r="E7262" s="182" t="s">
        <v>226</v>
      </c>
      <c r="F7262" s="182" t="s">
        <v>226</v>
      </c>
    </row>
    <row r="7263" spans="1:6" x14ac:dyDescent="0.25">
      <c r="A7263" s="182">
        <v>40000455</v>
      </c>
      <c r="B7263" s="182" t="s">
        <v>7199</v>
      </c>
      <c r="C7263" s="182" t="s">
        <v>224</v>
      </c>
      <c r="D7263" s="182" t="s">
        <v>225</v>
      </c>
      <c r="E7263" s="182" t="s">
        <v>226</v>
      </c>
      <c r="F7263" s="182" t="s">
        <v>226</v>
      </c>
    </row>
    <row r="7264" spans="1:6" x14ac:dyDescent="0.25">
      <c r="A7264" s="182">
        <v>40000126</v>
      </c>
      <c r="B7264" s="182" t="s">
        <v>7200</v>
      </c>
      <c r="C7264" s="182" t="s">
        <v>224</v>
      </c>
      <c r="D7264" s="182" t="s">
        <v>279</v>
      </c>
      <c r="E7264" s="182" t="s">
        <v>280</v>
      </c>
      <c r="F7264" s="182" t="s">
        <v>280</v>
      </c>
    </row>
    <row r="7265" spans="1:6" x14ac:dyDescent="0.25">
      <c r="A7265" s="182">
        <v>40000057</v>
      </c>
      <c r="B7265" s="182" t="s">
        <v>7201</v>
      </c>
      <c r="C7265" s="182" t="s">
        <v>224</v>
      </c>
      <c r="D7265" s="182" t="s">
        <v>225</v>
      </c>
      <c r="E7265" s="182" t="s">
        <v>226</v>
      </c>
      <c r="F7265" s="182" t="s">
        <v>226</v>
      </c>
    </row>
    <row r="7266" spans="1:6" x14ac:dyDescent="0.25">
      <c r="A7266" s="182">
        <v>40000120</v>
      </c>
      <c r="B7266" s="182" t="s">
        <v>7202</v>
      </c>
      <c r="C7266" s="182" t="s">
        <v>224</v>
      </c>
      <c r="D7266" s="182" t="s">
        <v>363</v>
      </c>
      <c r="E7266" s="182" t="s">
        <v>364</v>
      </c>
      <c r="F7266" s="182" t="s">
        <v>364</v>
      </c>
    </row>
    <row r="7267" spans="1:6" x14ac:dyDescent="0.25">
      <c r="A7267" s="182">
        <v>40000180</v>
      </c>
      <c r="B7267" s="182" t="s">
        <v>7203</v>
      </c>
      <c r="C7267" s="182" t="s">
        <v>224</v>
      </c>
      <c r="D7267" s="182" t="s">
        <v>363</v>
      </c>
      <c r="E7267" s="182" t="s">
        <v>364</v>
      </c>
      <c r="F7267" s="182" t="s">
        <v>364</v>
      </c>
    </row>
    <row r="7268" spans="1:6" x14ac:dyDescent="0.25">
      <c r="A7268" s="182">
        <v>40000089</v>
      </c>
      <c r="B7268" s="182" t="s">
        <v>7204</v>
      </c>
      <c r="C7268" s="182" t="s">
        <v>224</v>
      </c>
      <c r="D7268" s="182" t="s">
        <v>225</v>
      </c>
      <c r="E7268" s="182" t="s">
        <v>226</v>
      </c>
      <c r="F7268" s="182" t="s">
        <v>226</v>
      </c>
    </row>
    <row r="7269" spans="1:6" x14ac:dyDescent="0.25">
      <c r="A7269" s="182">
        <v>40001459</v>
      </c>
      <c r="B7269" s="182" t="s">
        <v>7205</v>
      </c>
      <c r="C7269" s="182" t="s">
        <v>224</v>
      </c>
      <c r="D7269" s="182" t="s">
        <v>363</v>
      </c>
      <c r="E7269" s="182" t="s">
        <v>364</v>
      </c>
      <c r="F7269" s="182" t="s">
        <v>364</v>
      </c>
    </row>
    <row r="7270" spans="1:6" x14ac:dyDescent="0.25">
      <c r="A7270" s="182">
        <v>40000189</v>
      </c>
      <c r="B7270" s="182" t="s">
        <v>7206</v>
      </c>
      <c r="C7270" s="182" t="s">
        <v>224</v>
      </c>
      <c r="D7270" s="182" t="s">
        <v>225</v>
      </c>
      <c r="E7270" s="182" t="s">
        <v>226</v>
      </c>
      <c r="F7270" s="182" t="s">
        <v>226</v>
      </c>
    </row>
    <row r="7271" spans="1:6" x14ac:dyDescent="0.25">
      <c r="A7271" s="182">
        <v>40000119</v>
      </c>
      <c r="B7271" s="182" t="s">
        <v>7207</v>
      </c>
      <c r="C7271" s="182" t="s">
        <v>224</v>
      </c>
      <c r="D7271" s="182" t="s">
        <v>225</v>
      </c>
      <c r="E7271" s="182" t="s">
        <v>226</v>
      </c>
      <c r="F7271" s="182" t="s">
        <v>226</v>
      </c>
    </row>
    <row r="7272" spans="1:6" x14ac:dyDescent="0.25">
      <c r="A7272" s="182">
        <v>40000197</v>
      </c>
      <c r="B7272" s="182" t="s">
        <v>7208</v>
      </c>
      <c r="C7272" s="182" t="s">
        <v>224</v>
      </c>
      <c r="D7272" s="182" t="s">
        <v>225</v>
      </c>
      <c r="E7272" s="182" t="s">
        <v>226</v>
      </c>
      <c r="F7272" s="182" t="s">
        <v>226</v>
      </c>
    </row>
    <row r="7273" spans="1:6" x14ac:dyDescent="0.25">
      <c r="A7273" s="182">
        <v>40000191</v>
      </c>
      <c r="B7273" s="182" t="s">
        <v>7209</v>
      </c>
      <c r="C7273" s="182" t="s">
        <v>224</v>
      </c>
      <c r="D7273" s="182" t="s">
        <v>363</v>
      </c>
      <c r="E7273" s="182" t="s">
        <v>364</v>
      </c>
      <c r="F7273" s="182" t="s">
        <v>364</v>
      </c>
    </row>
    <row r="7274" spans="1:6" x14ac:dyDescent="0.25">
      <c r="A7274" s="182">
        <v>40000106</v>
      </c>
      <c r="B7274" s="182" t="s">
        <v>7210</v>
      </c>
      <c r="C7274" s="182" t="s">
        <v>224</v>
      </c>
      <c r="D7274" s="182" t="s">
        <v>363</v>
      </c>
      <c r="E7274" s="182" t="s">
        <v>364</v>
      </c>
      <c r="F7274" s="182" t="s">
        <v>364</v>
      </c>
    </row>
    <row r="7275" spans="1:6" x14ac:dyDescent="0.25">
      <c r="A7275" s="182">
        <v>40000271</v>
      </c>
      <c r="B7275" s="182" t="s">
        <v>7211</v>
      </c>
      <c r="C7275" s="182" t="s">
        <v>224</v>
      </c>
      <c r="D7275" s="182" t="s">
        <v>363</v>
      </c>
      <c r="E7275" s="182" t="s">
        <v>364</v>
      </c>
      <c r="F7275" s="182" t="s">
        <v>364</v>
      </c>
    </row>
    <row r="7276" spans="1:6" x14ac:dyDescent="0.25">
      <c r="A7276" s="182">
        <v>40000403</v>
      </c>
      <c r="B7276" s="182" t="s">
        <v>7212</v>
      </c>
      <c r="C7276" s="182" t="s">
        <v>224</v>
      </c>
      <c r="D7276" s="182" t="s">
        <v>363</v>
      </c>
      <c r="E7276" s="182" t="s">
        <v>364</v>
      </c>
      <c r="F7276" s="182" t="s">
        <v>364</v>
      </c>
    </row>
    <row r="7277" spans="1:6" x14ac:dyDescent="0.25">
      <c r="A7277" s="182">
        <v>40001265</v>
      </c>
      <c r="B7277" s="182" t="s">
        <v>7213</v>
      </c>
      <c r="C7277" s="182" t="s">
        <v>224</v>
      </c>
      <c r="D7277" s="182" t="s">
        <v>225</v>
      </c>
      <c r="E7277" s="182" t="s">
        <v>226</v>
      </c>
      <c r="F7277" s="182" t="s">
        <v>226</v>
      </c>
    </row>
    <row r="7278" spans="1:6" x14ac:dyDescent="0.25">
      <c r="A7278" s="182">
        <v>40000651</v>
      </c>
      <c r="B7278" s="182" t="s">
        <v>7214</v>
      </c>
      <c r="C7278" s="182" t="s">
        <v>224</v>
      </c>
      <c r="D7278" s="182" t="s">
        <v>225</v>
      </c>
      <c r="E7278" s="182" t="s">
        <v>226</v>
      </c>
      <c r="F7278" s="182" t="s">
        <v>226</v>
      </c>
    </row>
    <row r="7279" spans="1:6" x14ac:dyDescent="0.25">
      <c r="A7279" s="182">
        <v>40002153</v>
      </c>
      <c r="B7279" s="182" t="s">
        <v>7215</v>
      </c>
      <c r="C7279" s="182" t="s">
        <v>224</v>
      </c>
      <c r="D7279" s="182" t="s">
        <v>225</v>
      </c>
      <c r="E7279" s="182" t="s">
        <v>226</v>
      </c>
      <c r="F7279" s="182" t="s">
        <v>226</v>
      </c>
    </row>
    <row r="7280" spans="1:6" x14ac:dyDescent="0.25">
      <c r="A7280" s="182">
        <v>40002155</v>
      </c>
      <c r="B7280" s="182" t="s">
        <v>7216</v>
      </c>
      <c r="C7280" s="182" t="s">
        <v>224</v>
      </c>
      <c r="D7280" s="182" t="s">
        <v>225</v>
      </c>
      <c r="E7280" s="182" t="s">
        <v>226</v>
      </c>
      <c r="F7280" s="182" t="s">
        <v>226</v>
      </c>
    </row>
    <row r="7281" spans="1:6" x14ac:dyDescent="0.25">
      <c r="A7281" s="182">
        <v>40002151</v>
      </c>
      <c r="B7281" s="182" t="s">
        <v>7217</v>
      </c>
      <c r="C7281" s="182" t="s">
        <v>224</v>
      </c>
      <c r="D7281" s="182" t="s">
        <v>225</v>
      </c>
      <c r="E7281" s="182" t="s">
        <v>226</v>
      </c>
      <c r="F7281" s="182" t="s">
        <v>226</v>
      </c>
    </row>
    <row r="7282" spans="1:6" x14ac:dyDescent="0.25">
      <c r="A7282" s="182">
        <v>40000164</v>
      </c>
      <c r="B7282" s="182" t="s">
        <v>7218</v>
      </c>
      <c r="C7282" s="182" t="s">
        <v>224</v>
      </c>
      <c r="D7282" s="182" t="s">
        <v>342</v>
      </c>
      <c r="E7282" s="182" t="s">
        <v>343</v>
      </c>
      <c r="F7282" s="182" t="s">
        <v>343</v>
      </c>
    </row>
    <row r="7283" spans="1:6" x14ac:dyDescent="0.25">
      <c r="A7283" s="182">
        <v>40000265</v>
      </c>
      <c r="B7283" s="182" t="s">
        <v>7219</v>
      </c>
      <c r="C7283" s="182" t="s">
        <v>224</v>
      </c>
      <c r="D7283" s="182" t="s">
        <v>342</v>
      </c>
      <c r="E7283" s="182" t="s">
        <v>343</v>
      </c>
      <c r="F7283" s="182" t="s">
        <v>343</v>
      </c>
    </row>
    <row r="7284" spans="1:6" x14ac:dyDescent="0.25">
      <c r="A7284" s="182">
        <v>40000165</v>
      </c>
      <c r="B7284" s="182" t="s">
        <v>7220</v>
      </c>
      <c r="C7284" s="182" t="s">
        <v>224</v>
      </c>
      <c r="D7284" s="182" t="s">
        <v>225</v>
      </c>
      <c r="E7284" s="182" t="s">
        <v>226</v>
      </c>
      <c r="F7284" s="182" t="s">
        <v>226</v>
      </c>
    </row>
    <row r="7285" spans="1:6" x14ac:dyDescent="0.25">
      <c r="A7285" s="182">
        <v>40003249</v>
      </c>
      <c r="B7285" s="182" t="s">
        <v>7221</v>
      </c>
      <c r="C7285" s="182" t="s">
        <v>224</v>
      </c>
      <c r="D7285" s="182" t="s">
        <v>225</v>
      </c>
      <c r="E7285" s="182" t="s">
        <v>226</v>
      </c>
      <c r="F7285" s="182" t="s">
        <v>226</v>
      </c>
    </row>
    <row r="7286" spans="1:6" x14ac:dyDescent="0.25">
      <c r="A7286" s="182">
        <v>40000069</v>
      </c>
      <c r="B7286" s="182" t="s">
        <v>7222</v>
      </c>
      <c r="C7286" s="182" t="s">
        <v>224</v>
      </c>
      <c r="D7286" s="182" t="s">
        <v>363</v>
      </c>
      <c r="E7286" s="182" t="s">
        <v>364</v>
      </c>
      <c r="F7286" s="182" t="s">
        <v>364</v>
      </c>
    </row>
    <row r="7287" spans="1:6" x14ac:dyDescent="0.25">
      <c r="A7287" s="182">
        <v>40000060</v>
      </c>
      <c r="B7287" s="182" t="s">
        <v>7223</v>
      </c>
      <c r="C7287" s="182" t="s">
        <v>224</v>
      </c>
      <c r="D7287" s="182" t="s">
        <v>225</v>
      </c>
      <c r="E7287" s="182" t="s">
        <v>226</v>
      </c>
      <c r="F7287" s="182" t="s">
        <v>226</v>
      </c>
    </row>
    <row r="7288" spans="1:6" x14ac:dyDescent="0.25">
      <c r="A7288" s="182">
        <v>40000066</v>
      </c>
      <c r="B7288" s="182" t="s">
        <v>7224</v>
      </c>
      <c r="C7288" s="182" t="s">
        <v>224</v>
      </c>
      <c r="D7288" s="182" t="s">
        <v>225</v>
      </c>
      <c r="E7288" s="182" t="s">
        <v>226</v>
      </c>
      <c r="F7288" s="182" t="s">
        <v>226</v>
      </c>
    </row>
    <row r="7289" spans="1:6" x14ac:dyDescent="0.25">
      <c r="A7289" s="182">
        <v>40002152</v>
      </c>
      <c r="B7289" s="182" t="s">
        <v>7225</v>
      </c>
      <c r="C7289" s="182" t="s">
        <v>224</v>
      </c>
      <c r="D7289" s="182" t="s">
        <v>225</v>
      </c>
      <c r="E7289" s="182" t="s">
        <v>226</v>
      </c>
      <c r="F7289" s="182" t="s">
        <v>226</v>
      </c>
    </row>
    <row r="7290" spans="1:6" x14ac:dyDescent="0.25">
      <c r="A7290" s="182">
        <v>40002154</v>
      </c>
      <c r="B7290" s="182" t="s">
        <v>7226</v>
      </c>
      <c r="C7290" s="182" t="s">
        <v>224</v>
      </c>
      <c r="D7290" s="182" t="s">
        <v>225</v>
      </c>
      <c r="E7290" s="182" t="s">
        <v>226</v>
      </c>
      <c r="F7290" s="182" t="s">
        <v>226</v>
      </c>
    </row>
    <row r="7291" spans="1:6" x14ac:dyDescent="0.25">
      <c r="A7291" s="182">
        <v>40001239</v>
      </c>
      <c r="B7291" s="182" t="s">
        <v>7227</v>
      </c>
      <c r="C7291" s="182" t="s">
        <v>224</v>
      </c>
      <c r="D7291" s="182" t="s">
        <v>225</v>
      </c>
      <c r="E7291" s="182" t="s">
        <v>226</v>
      </c>
      <c r="F7291" s="182" t="s">
        <v>226</v>
      </c>
    </row>
    <row r="7292" spans="1:6" x14ac:dyDescent="0.25">
      <c r="A7292" s="182">
        <v>40006424</v>
      </c>
      <c r="B7292" s="182" t="s">
        <v>7228</v>
      </c>
      <c r="C7292" s="182" t="s">
        <v>224</v>
      </c>
      <c r="D7292" s="182" t="s">
        <v>449</v>
      </c>
      <c r="E7292" s="182" t="s">
        <v>450</v>
      </c>
      <c r="F7292" s="182" t="s">
        <v>450</v>
      </c>
    </row>
    <row r="7293" spans="1:6" x14ac:dyDescent="0.25">
      <c r="A7293" s="182">
        <v>40000061</v>
      </c>
      <c r="B7293" s="182" t="s">
        <v>7229</v>
      </c>
      <c r="C7293" s="182" t="s">
        <v>224</v>
      </c>
      <c r="D7293" s="182" t="s">
        <v>342</v>
      </c>
      <c r="E7293" s="182" t="s">
        <v>343</v>
      </c>
      <c r="F7293" s="182" t="s">
        <v>343</v>
      </c>
    </row>
    <row r="7294" spans="1:6" x14ac:dyDescent="0.25">
      <c r="A7294" s="182">
        <v>40006277</v>
      </c>
      <c r="B7294" s="182" t="s">
        <v>7230</v>
      </c>
      <c r="C7294" s="182" t="s">
        <v>224</v>
      </c>
      <c r="D7294" s="182" t="s">
        <v>279</v>
      </c>
      <c r="E7294" s="182" t="s">
        <v>280</v>
      </c>
      <c r="F7294" s="182" t="s">
        <v>280</v>
      </c>
    </row>
    <row r="7295" spans="1:6" x14ac:dyDescent="0.25">
      <c r="A7295" s="182">
        <v>40005462</v>
      </c>
      <c r="B7295" s="182" t="s">
        <v>7231</v>
      </c>
      <c r="C7295" s="182" t="s">
        <v>224</v>
      </c>
      <c r="D7295" s="182" t="s">
        <v>225</v>
      </c>
      <c r="E7295" s="182" t="s">
        <v>226</v>
      </c>
      <c r="F7295" s="182" t="s">
        <v>226</v>
      </c>
    </row>
    <row r="7296" spans="1:6" x14ac:dyDescent="0.25">
      <c r="A7296" s="182">
        <v>40000038</v>
      </c>
      <c r="B7296" s="182" t="s">
        <v>7232</v>
      </c>
      <c r="C7296" s="182" t="s">
        <v>224</v>
      </c>
      <c r="D7296" s="182" t="s">
        <v>363</v>
      </c>
      <c r="E7296" s="182" t="s">
        <v>364</v>
      </c>
      <c r="F7296" s="182" t="s">
        <v>364</v>
      </c>
    </row>
    <row r="7297" spans="1:6" x14ac:dyDescent="0.25">
      <c r="A7297" s="182">
        <v>40009475</v>
      </c>
      <c r="B7297" s="182" t="s">
        <v>7233</v>
      </c>
      <c r="C7297" s="182" t="s">
        <v>224</v>
      </c>
      <c r="D7297" s="182" t="s">
        <v>265</v>
      </c>
      <c r="E7297" s="182" t="s">
        <v>266</v>
      </c>
      <c r="F7297" s="182" t="s">
        <v>266</v>
      </c>
    </row>
    <row r="7298" spans="1:6" x14ac:dyDescent="0.25">
      <c r="A7298" s="182">
        <v>40002560</v>
      </c>
      <c r="B7298" s="182" t="s">
        <v>7233</v>
      </c>
      <c r="C7298" s="182" t="s">
        <v>224</v>
      </c>
      <c r="D7298" s="182" t="s">
        <v>265</v>
      </c>
      <c r="E7298" s="182" t="s">
        <v>266</v>
      </c>
      <c r="F7298" s="182" t="s">
        <v>266</v>
      </c>
    </row>
    <row r="7299" spans="1:6" x14ac:dyDescent="0.25">
      <c r="A7299" s="182">
        <v>40002811</v>
      </c>
      <c r="B7299" s="182" t="s">
        <v>7234</v>
      </c>
      <c r="C7299" s="182" t="s">
        <v>224</v>
      </c>
      <c r="D7299" s="182" t="s">
        <v>333</v>
      </c>
      <c r="E7299" s="182" t="s">
        <v>334</v>
      </c>
      <c r="F7299" s="182" t="s">
        <v>334</v>
      </c>
    </row>
    <row r="7300" spans="1:6" x14ac:dyDescent="0.25">
      <c r="A7300" s="182">
        <v>40007540</v>
      </c>
      <c r="B7300" s="182" t="s">
        <v>7235</v>
      </c>
      <c r="C7300" s="182" t="s">
        <v>224</v>
      </c>
      <c r="D7300" s="182" t="s">
        <v>277</v>
      </c>
      <c r="E7300" s="182" t="s">
        <v>278</v>
      </c>
      <c r="F7300" s="182" t="s">
        <v>278</v>
      </c>
    </row>
    <row r="7301" spans="1:6" x14ac:dyDescent="0.25">
      <c r="A7301" s="182">
        <v>40424220</v>
      </c>
      <c r="B7301" s="182" t="s">
        <v>7236</v>
      </c>
      <c r="C7301" s="182" t="s">
        <v>231</v>
      </c>
      <c r="D7301" s="182" t="s">
        <v>232</v>
      </c>
      <c r="E7301" s="182" t="s">
        <v>233</v>
      </c>
      <c r="F7301" s="182" t="s">
        <v>233</v>
      </c>
    </row>
    <row r="7302" spans="1:6" x14ac:dyDescent="0.25">
      <c r="A7302" s="182">
        <v>40000412</v>
      </c>
      <c r="B7302" s="182" t="s">
        <v>7237</v>
      </c>
      <c r="C7302" s="182" t="s">
        <v>224</v>
      </c>
      <c r="D7302" s="182" t="s">
        <v>342</v>
      </c>
      <c r="E7302" s="182" t="s">
        <v>343</v>
      </c>
      <c r="F7302" s="182" t="s">
        <v>343</v>
      </c>
    </row>
    <row r="7303" spans="1:6" x14ac:dyDescent="0.25">
      <c r="A7303" s="182">
        <v>40006093</v>
      </c>
      <c r="B7303" s="182" t="s">
        <v>7238</v>
      </c>
      <c r="C7303" s="182" t="s">
        <v>224</v>
      </c>
      <c r="D7303" s="182" t="s">
        <v>315</v>
      </c>
      <c r="E7303" s="182" t="s">
        <v>316</v>
      </c>
      <c r="F7303" s="182" t="s">
        <v>316</v>
      </c>
    </row>
    <row r="7304" spans="1:6" x14ac:dyDescent="0.25">
      <c r="A7304" s="182">
        <v>40009400</v>
      </c>
      <c r="B7304" s="182" t="s">
        <v>7239</v>
      </c>
      <c r="C7304" s="182" t="s">
        <v>224</v>
      </c>
      <c r="D7304" s="182" t="s">
        <v>303</v>
      </c>
      <c r="E7304" s="182" t="s">
        <v>304</v>
      </c>
      <c r="F7304" s="182" t="s">
        <v>304</v>
      </c>
    </row>
    <row r="7305" spans="1:6" x14ac:dyDescent="0.25">
      <c r="A7305" s="182">
        <v>40003894</v>
      </c>
      <c r="B7305" s="182" t="s">
        <v>7240</v>
      </c>
      <c r="C7305" s="182" t="s">
        <v>224</v>
      </c>
      <c r="D7305" s="182" t="s">
        <v>322</v>
      </c>
      <c r="E7305" s="182" t="s">
        <v>323</v>
      </c>
      <c r="F7305" s="182" t="s">
        <v>323</v>
      </c>
    </row>
    <row r="7306" spans="1:6" x14ac:dyDescent="0.25">
      <c r="A7306" s="182">
        <v>40002755</v>
      </c>
      <c r="B7306" s="182" t="s">
        <v>7241</v>
      </c>
      <c r="C7306" s="182" t="s">
        <v>224</v>
      </c>
      <c r="D7306" s="182" t="s">
        <v>265</v>
      </c>
      <c r="E7306" s="182" t="s">
        <v>266</v>
      </c>
      <c r="F7306" s="182" t="s">
        <v>266</v>
      </c>
    </row>
    <row r="7307" spans="1:6" x14ac:dyDescent="0.25">
      <c r="A7307" s="182">
        <v>40009770</v>
      </c>
      <c r="B7307" s="182" t="s">
        <v>7242</v>
      </c>
      <c r="C7307" s="182" t="s">
        <v>224</v>
      </c>
      <c r="D7307" s="182" t="s">
        <v>342</v>
      </c>
      <c r="E7307" s="182" t="s">
        <v>343</v>
      </c>
      <c r="F7307" s="182" t="s">
        <v>343</v>
      </c>
    </row>
    <row r="7308" spans="1:6" x14ac:dyDescent="0.25">
      <c r="A7308" s="182">
        <v>40005682</v>
      </c>
      <c r="B7308" s="182" t="s">
        <v>7243</v>
      </c>
      <c r="C7308" s="182" t="s">
        <v>224</v>
      </c>
      <c r="D7308" s="182" t="s">
        <v>262</v>
      </c>
      <c r="E7308" s="182" t="s">
        <v>263</v>
      </c>
      <c r="F7308" s="182" t="s">
        <v>263</v>
      </c>
    </row>
    <row r="7309" spans="1:6" x14ac:dyDescent="0.25">
      <c r="A7309" s="182">
        <v>40000373</v>
      </c>
      <c r="B7309" s="182" t="s">
        <v>7244</v>
      </c>
      <c r="C7309" s="182" t="s">
        <v>224</v>
      </c>
      <c r="D7309" s="182" t="s">
        <v>363</v>
      </c>
      <c r="E7309" s="182" t="s">
        <v>364</v>
      </c>
      <c r="F7309" s="182" t="s">
        <v>364</v>
      </c>
    </row>
    <row r="7310" spans="1:6" x14ac:dyDescent="0.25">
      <c r="A7310" s="182">
        <v>40001790</v>
      </c>
      <c r="B7310" s="182" t="s">
        <v>7245</v>
      </c>
      <c r="C7310" s="182" t="s">
        <v>224</v>
      </c>
      <c r="D7310" s="182" t="s">
        <v>225</v>
      </c>
      <c r="E7310" s="182" t="s">
        <v>226</v>
      </c>
      <c r="F7310" s="182" t="s">
        <v>226</v>
      </c>
    </row>
    <row r="7311" spans="1:6" x14ac:dyDescent="0.25">
      <c r="A7311" s="182">
        <v>40421255</v>
      </c>
      <c r="B7311" s="182" t="s">
        <v>7246</v>
      </c>
      <c r="C7311" s="182" t="s">
        <v>231</v>
      </c>
      <c r="D7311" s="182" t="s">
        <v>232</v>
      </c>
      <c r="E7311" s="182" t="s">
        <v>233</v>
      </c>
      <c r="F7311" s="182" t="s">
        <v>233</v>
      </c>
    </row>
    <row r="7312" spans="1:6" x14ac:dyDescent="0.25">
      <c r="A7312" s="182">
        <v>40009454</v>
      </c>
      <c r="B7312" s="182" t="s">
        <v>7247</v>
      </c>
      <c r="C7312" s="182" t="s">
        <v>224</v>
      </c>
      <c r="D7312" s="182" t="s">
        <v>392</v>
      </c>
      <c r="E7312" s="182" t="s">
        <v>393</v>
      </c>
      <c r="F7312" s="182" t="s">
        <v>393</v>
      </c>
    </row>
    <row r="7313" spans="1:6" x14ac:dyDescent="0.25">
      <c r="A7313" s="182">
        <v>40003821</v>
      </c>
      <c r="B7313" s="182" t="s">
        <v>7248</v>
      </c>
      <c r="C7313" s="182" t="s">
        <v>224</v>
      </c>
      <c r="D7313" s="182" t="s">
        <v>322</v>
      </c>
      <c r="E7313" s="182" t="s">
        <v>323</v>
      </c>
      <c r="F7313" s="182" t="s">
        <v>323</v>
      </c>
    </row>
    <row r="7314" spans="1:6" x14ac:dyDescent="0.25">
      <c r="A7314" s="182">
        <v>40009616</v>
      </c>
      <c r="B7314" s="182" t="s">
        <v>7249</v>
      </c>
      <c r="C7314" s="182" t="s">
        <v>224</v>
      </c>
      <c r="D7314" s="182" t="s">
        <v>228</v>
      </c>
      <c r="E7314" s="182" t="s">
        <v>229</v>
      </c>
      <c r="F7314" s="182" t="s">
        <v>229</v>
      </c>
    </row>
    <row r="7315" spans="1:6" x14ac:dyDescent="0.25">
      <c r="A7315" s="182">
        <v>40008520</v>
      </c>
      <c r="B7315" s="182" t="s">
        <v>7250</v>
      </c>
      <c r="C7315" s="182" t="s">
        <v>224</v>
      </c>
      <c r="D7315" s="182" t="s">
        <v>342</v>
      </c>
      <c r="E7315" s="182" t="s">
        <v>343</v>
      </c>
      <c r="F7315" s="182" t="s">
        <v>343</v>
      </c>
    </row>
    <row r="7316" spans="1:6" x14ac:dyDescent="0.25">
      <c r="A7316" s="182">
        <v>40007100</v>
      </c>
      <c r="B7316" s="182" t="s">
        <v>7251</v>
      </c>
      <c r="C7316" s="182" t="s">
        <v>224</v>
      </c>
      <c r="D7316" s="182" t="s">
        <v>333</v>
      </c>
      <c r="E7316" s="182" t="s">
        <v>334</v>
      </c>
      <c r="F7316" s="182" t="s">
        <v>334</v>
      </c>
    </row>
    <row r="7317" spans="1:6" x14ac:dyDescent="0.25">
      <c r="A7317" s="182">
        <v>40003350</v>
      </c>
      <c r="B7317" s="182" t="s">
        <v>7252</v>
      </c>
      <c r="C7317" s="182" t="s">
        <v>224</v>
      </c>
      <c r="D7317" s="182" t="s">
        <v>277</v>
      </c>
      <c r="E7317" s="182" t="s">
        <v>278</v>
      </c>
      <c r="F7317" s="182" t="s">
        <v>278</v>
      </c>
    </row>
    <row r="7318" spans="1:6" x14ac:dyDescent="0.25">
      <c r="A7318" s="182">
        <v>40008850</v>
      </c>
      <c r="B7318" s="182" t="s">
        <v>7253</v>
      </c>
      <c r="C7318" s="182" t="s">
        <v>224</v>
      </c>
      <c r="D7318" s="182" t="s">
        <v>265</v>
      </c>
      <c r="E7318" s="182" t="s">
        <v>266</v>
      </c>
      <c r="F7318" s="182" t="s">
        <v>266</v>
      </c>
    </row>
    <row r="7319" spans="1:6" x14ac:dyDescent="0.25">
      <c r="A7319" s="182">
        <v>40000205</v>
      </c>
      <c r="B7319" s="182" t="s">
        <v>7254</v>
      </c>
      <c r="C7319" s="182" t="s">
        <v>224</v>
      </c>
      <c r="D7319" s="182" t="s">
        <v>363</v>
      </c>
      <c r="E7319" s="182" t="s">
        <v>364</v>
      </c>
      <c r="F7319" s="182" t="s">
        <v>364</v>
      </c>
    </row>
    <row r="7320" spans="1:6" x14ac:dyDescent="0.25">
      <c r="A7320" s="182">
        <v>40009950</v>
      </c>
      <c r="B7320" s="182" t="s">
        <v>7255</v>
      </c>
      <c r="C7320" s="182" t="s">
        <v>224</v>
      </c>
      <c r="D7320" s="182" t="s">
        <v>309</v>
      </c>
      <c r="E7320" s="182" t="s">
        <v>310</v>
      </c>
      <c r="F7320" s="182" t="s">
        <v>310</v>
      </c>
    </row>
    <row r="7321" spans="1:6" x14ac:dyDescent="0.25">
      <c r="A7321" s="182">
        <v>40003047</v>
      </c>
      <c r="B7321" s="182" t="s">
        <v>7256</v>
      </c>
      <c r="C7321" s="182" t="s">
        <v>224</v>
      </c>
      <c r="D7321" s="182" t="s">
        <v>225</v>
      </c>
      <c r="E7321" s="182" t="s">
        <v>226</v>
      </c>
      <c r="F7321" s="182" t="s">
        <v>226</v>
      </c>
    </row>
    <row r="7322" spans="1:6" x14ac:dyDescent="0.25">
      <c r="A7322" s="182">
        <v>40003757</v>
      </c>
      <c r="B7322" s="182" t="s">
        <v>7257</v>
      </c>
      <c r="C7322" s="182" t="s">
        <v>224</v>
      </c>
      <c r="D7322" s="182" t="s">
        <v>277</v>
      </c>
      <c r="E7322" s="182" t="s">
        <v>278</v>
      </c>
      <c r="F7322" s="182" t="s">
        <v>278</v>
      </c>
    </row>
    <row r="7323" spans="1:6" x14ac:dyDescent="0.25">
      <c r="A7323" s="182">
        <v>40420869</v>
      </c>
      <c r="B7323" s="182" t="s">
        <v>7258</v>
      </c>
      <c r="C7323" s="182" t="s">
        <v>231</v>
      </c>
      <c r="D7323" s="182" t="s">
        <v>236</v>
      </c>
      <c r="E7323" s="182" t="s">
        <v>237</v>
      </c>
      <c r="F7323" s="182" t="s">
        <v>237</v>
      </c>
    </row>
    <row r="7324" spans="1:6" x14ac:dyDescent="0.25">
      <c r="A7324" s="182">
        <v>40007782</v>
      </c>
      <c r="B7324" s="182" t="s">
        <v>7259</v>
      </c>
      <c r="C7324" s="182" t="s">
        <v>224</v>
      </c>
      <c r="D7324" s="182" t="s">
        <v>249</v>
      </c>
      <c r="E7324" s="182" t="s">
        <v>250</v>
      </c>
      <c r="F7324" s="182" t="s">
        <v>250</v>
      </c>
    </row>
    <row r="7325" spans="1:6" x14ac:dyDescent="0.25">
      <c r="A7325" s="182">
        <v>40421320</v>
      </c>
      <c r="B7325" s="182" t="s">
        <v>7260</v>
      </c>
      <c r="C7325" s="182" t="s">
        <v>231</v>
      </c>
      <c r="D7325" s="182" t="s">
        <v>285</v>
      </c>
      <c r="E7325" s="182" t="s">
        <v>286</v>
      </c>
      <c r="F7325" s="182" t="s">
        <v>286</v>
      </c>
    </row>
    <row r="7326" spans="1:6" x14ac:dyDescent="0.25">
      <c r="A7326" s="182">
        <v>40006923</v>
      </c>
      <c r="B7326" s="182" t="s">
        <v>7261</v>
      </c>
      <c r="C7326" s="182" t="s">
        <v>224</v>
      </c>
      <c r="D7326" s="182" t="s">
        <v>228</v>
      </c>
      <c r="E7326" s="182" t="s">
        <v>229</v>
      </c>
      <c r="F7326" s="182" t="s">
        <v>229</v>
      </c>
    </row>
    <row r="7327" spans="1:6" x14ac:dyDescent="0.25">
      <c r="A7327" s="182">
        <v>40420570</v>
      </c>
      <c r="B7327" s="182" t="s">
        <v>7262</v>
      </c>
      <c r="C7327" s="182" t="s">
        <v>231</v>
      </c>
      <c r="D7327" s="182" t="s">
        <v>236</v>
      </c>
      <c r="E7327" s="182" t="s">
        <v>237</v>
      </c>
      <c r="F7327" s="182" t="s">
        <v>237</v>
      </c>
    </row>
    <row r="7328" spans="1:6" x14ac:dyDescent="0.25">
      <c r="A7328" s="182">
        <v>40008085</v>
      </c>
      <c r="B7328" s="182" t="s">
        <v>7263</v>
      </c>
      <c r="C7328" s="182" t="s">
        <v>224</v>
      </c>
      <c r="D7328" s="182" t="s">
        <v>249</v>
      </c>
      <c r="E7328" s="182" t="s">
        <v>250</v>
      </c>
      <c r="F7328" s="182" t="s">
        <v>250</v>
      </c>
    </row>
    <row r="7329" spans="1:6" x14ac:dyDescent="0.25">
      <c r="A7329" s="182">
        <v>40005158</v>
      </c>
      <c r="B7329" s="182" t="s">
        <v>7264</v>
      </c>
      <c r="C7329" s="182" t="s">
        <v>224</v>
      </c>
      <c r="D7329" s="182" t="s">
        <v>279</v>
      </c>
      <c r="E7329" s="182" t="s">
        <v>280</v>
      </c>
      <c r="F7329" s="182" t="s">
        <v>280</v>
      </c>
    </row>
    <row r="7330" spans="1:6" x14ac:dyDescent="0.25">
      <c r="A7330" s="182">
        <v>40007219</v>
      </c>
      <c r="B7330" s="182" t="s">
        <v>7265</v>
      </c>
      <c r="C7330" s="182" t="s">
        <v>224</v>
      </c>
      <c r="D7330" s="182" t="s">
        <v>256</v>
      </c>
      <c r="E7330" s="182" t="s">
        <v>257</v>
      </c>
      <c r="F7330" s="182" t="s">
        <v>257</v>
      </c>
    </row>
    <row r="7331" spans="1:6" x14ac:dyDescent="0.25">
      <c r="A7331" s="182">
        <v>40002532</v>
      </c>
      <c r="B7331" s="182" t="s">
        <v>7266</v>
      </c>
      <c r="C7331" s="182" t="s">
        <v>224</v>
      </c>
      <c r="D7331" s="182" t="s">
        <v>249</v>
      </c>
      <c r="E7331" s="182" t="s">
        <v>250</v>
      </c>
      <c r="F7331" s="182" t="s">
        <v>250</v>
      </c>
    </row>
    <row r="7332" spans="1:6" x14ac:dyDescent="0.25">
      <c r="A7332" s="182">
        <v>40008981</v>
      </c>
      <c r="B7332" s="182" t="s">
        <v>7267</v>
      </c>
      <c r="C7332" s="182" t="s">
        <v>224</v>
      </c>
      <c r="D7332" s="182" t="s">
        <v>291</v>
      </c>
      <c r="E7332" s="182" t="s">
        <v>292</v>
      </c>
      <c r="F7332" s="182" t="s">
        <v>292</v>
      </c>
    </row>
    <row r="7333" spans="1:6" x14ac:dyDescent="0.25">
      <c r="A7333" s="182">
        <v>40420863</v>
      </c>
      <c r="B7333" s="182" t="s">
        <v>7268</v>
      </c>
      <c r="C7333" s="182" t="s">
        <v>231</v>
      </c>
      <c r="D7333" s="182" t="s">
        <v>232</v>
      </c>
      <c r="E7333" s="182" t="s">
        <v>233</v>
      </c>
      <c r="F7333" s="182" t="s">
        <v>233</v>
      </c>
    </row>
    <row r="7334" spans="1:6" x14ac:dyDescent="0.25">
      <c r="A7334" s="182">
        <v>40002027</v>
      </c>
      <c r="B7334" s="182" t="s">
        <v>7269</v>
      </c>
      <c r="C7334" s="182" t="s">
        <v>224</v>
      </c>
      <c r="D7334" s="182" t="s">
        <v>376</v>
      </c>
      <c r="E7334" s="182" t="s">
        <v>377</v>
      </c>
      <c r="F7334" s="182" t="s">
        <v>377</v>
      </c>
    </row>
    <row r="7335" spans="1:6" x14ac:dyDescent="0.25">
      <c r="A7335" s="182">
        <v>40007377</v>
      </c>
      <c r="B7335" s="182" t="s">
        <v>7270</v>
      </c>
      <c r="C7335" s="182" t="s">
        <v>224</v>
      </c>
      <c r="D7335" s="182" t="s">
        <v>322</v>
      </c>
      <c r="E7335" s="182" t="s">
        <v>323</v>
      </c>
      <c r="F7335" s="182" t="s">
        <v>323</v>
      </c>
    </row>
    <row r="7336" spans="1:6" x14ac:dyDescent="0.25">
      <c r="A7336" s="182">
        <v>40003825</v>
      </c>
      <c r="B7336" s="182" t="s">
        <v>7271</v>
      </c>
      <c r="C7336" s="182" t="s">
        <v>224</v>
      </c>
      <c r="D7336" s="182" t="s">
        <v>322</v>
      </c>
      <c r="E7336" s="182" t="s">
        <v>323</v>
      </c>
      <c r="F7336" s="182" t="s">
        <v>323</v>
      </c>
    </row>
    <row r="7337" spans="1:6" x14ac:dyDescent="0.25">
      <c r="A7337" s="182">
        <v>40007884</v>
      </c>
      <c r="B7337" s="182" t="s">
        <v>7272</v>
      </c>
      <c r="C7337" s="182" t="s">
        <v>224</v>
      </c>
      <c r="D7337" s="182" t="s">
        <v>303</v>
      </c>
      <c r="E7337" s="182" t="s">
        <v>304</v>
      </c>
      <c r="F7337" s="182" t="s">
        <v>304</v>
      </c>
    </row>
    <row r="7338" spans="1:6" x14ac:dyDescent="0.25">
      <c r="A7338" s="182">
        <v>40002055</v>
      </c>
      <c r="B7338" s="182" t="s">
        <v>7273</v>
      </c>
      <c r="C7338" s="182" t="s">
        <v>224</v>
      </c>
      <c r="D7338" s="182" t="s">
        <v>306</v>
      </c>
      <c r="E7338" s="182" t="s">
        <v>307</v>
      </c>
      <c r="F7338" s="182" t="s">
        <v>307</v>
      </c>
    </row>
    <row r="7339" spans="1:6" x14ac:dyDescent="0.25">
      <c r="A7339" s="182">
        <v>40002349</v>
      </c>
      <c r="B7339" s="182" t="s">
        <v>7274</v>
      </c>
      <c r="C7339" s="182" t="s">
        <v>224</v>
      </c>
      <c r="D7339" s="182" t="s">
        <v>309</v>
      </c>
      <c r="E7339" s="182" t="s">
        <v>310</v>
      </c>
      <c r="F7339" s="182" t="s">
        <v>310</v>
      </c>
    </row>
    <row r="7340" spans="1:6" x14ac:dyDescent="0.25">
      <c r="A7340" s="182">
        <v>40002505</v>
      </c>
      <c r="B7340" s="182" t="s">
        <v>7275</v>
      </c>
      <c r="C7340" s="182" t="s">
        <v>224</v>
      </c>
      <c r="D7340" s="182" t="s">
        <v>265</v>
      </c>
      <c r="E7340" s="182" t="s">
        <v>266</v>
      </c>
      <c r="F7340" s="182" t="s">
        <v>266</v>
      </c>
    </row>
    <row r="7341" spans="1:6" x14ac:dyDescent="0.25">
      <c r="A7341" s="182">
        <v>40009638</v>
      </c>
      <c r="B7341" s="182" t="s">
        <v>7276</v>
      </c>
      <c r="C7341" s="182" t="s">
        <v>224</v>
      </c>
      <c r="D7341" s="182" t="s">
        <v>303</v>
      </c>
      <c r="E7341" s="182" t="s">
        <v>304</v>
      </c>
      <c r="F7341" s="182" t="s">
        <v>304</v>
      </c>
    </row>
    <row r="7342" spans="1:6" x14ac:dyDescent="0.25">
      <c r="A7342" s="182">
        <v>40005839</v>
      </c>
      <c r="B7342" s="182" t="s">
        <v>7277</v>
      </c>
      <c r="C7342" s="182" t="s">
        <v>224</v>
      </c>
      <c r="D7342" s="182" t="s">
        <v>333</v>
      </c>
      <c r="E7342" s="182" t="s">
        <v>334</v>
      </c>
      <c r="F7342" s="182" t="s">
        <v>334</v>
      </c>
    </row>
    <row r="7343" spans="1:6" x14ac:dyDescent="0.25">
      <c r="A7343" s="182">
        <v>40001097</v>
      </c>
      <c r="B7343" s="182" t="s">
        <v>7278</v>
      </c>
      <c r="C7343" s="182" t="s">
        <v>224</v>
      </c>
      <c r="D7343" s="182" t="s">
        <v>363</v>
      </c>
      <c r="E7343" s="182" t="s">
        <v>364</v>
      </c>
      <c r="F7343" s="182" t="s">
        <v>364</v>
      </c>
    </row>
    <row r="7344" spans="1:6" x14ac:dyDescent="0.25">
      <c r="A7344" s="182">
        <v>40002058</v>
      </c>
      <c r="B7344" s="182" t="s">
        <v>7279</v>
      </c>
      <c r="C7344" s="182" t="s">
        <v>224</v>
      </c>
      <c r="D7344" s="182" t="s">
        <v>363</v>
      </c>
      <c r="E7344" s="182" t="s">
        <v>364</v>
      </c>
      <c r="F7344" s="182" t="s">
        <v>364</v>
      </c>
    </row>
    <row r="7345" spans="1:6" x14ac:dyDescent="0.25">
      <c r="A7345" s="182">
        <v>40005438</v>
      </c>
      <c r="B7345" s="182" t="s">
        <v>7280</v>
      </c>
      <c r="C7345" s="182" t="s">
        <v>224</v>
      </c>
      <c r="D7345" s="182" t="s">
        <v>291</v>
      </c>
      <c r="E7345" s="182" t="s">
        <v>292</v>
      </c>
      <c r="F7345" s="182" t="s">
        <v>292</v>
      </c>
    </row>
    <row r="7346" spans="1:6" x14ac:dyDescent="0.25">
      <c r="A7346" s="182">
        <v>40421321</v>
      </c>
      <c r="B7346" s="182" t="s">
        <v>7281</v>
      </c>
      <c r="C7346" s="182" t="s">
        <v>231</v>
      </c>
      <c r="D7346" s="182" t="s">
        <v>232</v>
      </c>
      <c r="E7346" s="182" t="s">
        <v>233</v>
      </c>
      <c r="F7346" s="182" t="s">
        <v>233</v>
      </c>
    </row>
    <row r="7347" spans="1:6" x14ac:dyDescent="0.25">
      <c r="A7347" s="182">
        <v>40421226</v>
      </c>
      <c r="B7347" s="182" t="s">
        <v>7282</v>
      </c>
      <c r="C7347" s="182" t="s">
        <v>231</v>
      </c>
      <c r="D7347" s="182" t="s">
        <v>232</v>
      </c>
      <c r="E7347" s="182" t="s">
        <v>233</v>
      </c>
      <c r="F7347" s="182" t="s">
        <v>233</v>
      </c>
    </row>
    <row r="7348" spans="1:6" x14ac:dyDescent="0.25">
      <c r="A7348" s="182">
        <v>40006969</v>
      </c>
      <c r="B7348" s="182" t="s">
        <v>7283</v>
      </c>
      <c r="C7348" s="182" t="s">
        <v>224</v>
      </c>
      <c r="D7348" s="182" t="s">
        <v>309</v>
      </c>
      <c r="E7348" s="182" t="s">
        <v>310</v>
      </c>
      <c r="F7348" s="182" t="s">
        <v>310</v>
      </c>
    </row>
    <row r="7349" spans="1:6" x14ac:dyDescent="0.25">
      <c r="A7349" s="182">
        <v>40002942</v>
      </c>
      <c r="B7349" s="182" t="s">
        <v>7284</v>
      </c>
      <c r="C7349" s="182" t="s">
        <v>224</v>
      </c>
      <c r="D7349" s="182" t="s">
        <v>249</v>
      </c>
      <c r="E7349" s="182" t="s">
        <v>250</v>
      </c>
      <c r="F7349" s="182" t="s">
        <v>250</v>
      </c>
    </row>
    <row r="7350" spans="1:6" x14ac:dyDescent="0.25">
      <c r="A7350" s="182">
        <v>40007895</v>
      </c>
      <c r="B7350" s="182" t="s">
        <v>7285</v>
      </c>
      <c r="C7350" s="182" t="s">
        <v>224</v>
      </c>
      <c r="D7350" s="182" t="s">
        <v>333</v>
      </c>
      <c r="E7350" s="182" t="s">
        <v>334</v>
      </c>
      <c r="F7350" s="182" t="s">
        <v>334</v>
      </c>
    </row>
    <row r="7351" spans="1:6" x14ac:dyDescent="0.25">
      <c r="A7351" s="182">
        <v>40003818</v>
      </c>
      <c r="B7351" s="182" t="s">
        <v>7286</v>
      </c>
      <c r="C7351" s="182" t="s">
        <v>224</v>
      </c>
      <c r="D7351" s="182" t="s">
        <v>333</v>
      </c>
      <c r="E7351" s="182" t="s">
        <v>334</v>
      </c>
      <c r="F7351" s="182" t="s">
        <v>334</v>
      </c>
    </row>
    <row r="7352" spans="1:6" x14ac:dyDescent="0.25">
      <c r="A7352" s="182">
        <v>40004624</v>
      </c>
      <c r="B7352" s="182" t="s">
        <v>7287</v>
      </c>
      <c r="C7352" s="182" t="s">
        <v>224</v>
      </c>
      <c r="D7352" s="182" t="s">
        <v>225</v>
      </c>
      <c r="E7352" s="182" t="s">
        <v>226</v>
      </c>
      <c r="F7352" s="182" t="s">
        <v>226</v>
      </c>
    </row>
    <row r="7353" spans="1:6" x14ac:dyDescent="0.25">
      <c r="A7353" s="182">
        <v>40003833</v>
      </c>
      <c r="B7353" s="182" t="s">
        <v>7288</v>
      </c>
      <c r="C7353" s="182" t="s">
        <v>224</v>
      </c>
      <c r="D7353" s="182" t="s">
        <v>277</v>
      </c>
      <c r="E7353" s="182" t="s">
        <v>278</v>
      </c>
      <c r="F7353" s="182" t="s">
        <v>278</v>
      </c>
    </row>
    <row r="7354" spans="1:6" x14ac:dyDescent="0.25">
      <c r="A7354" s="182">
        <v>40005575</v>
      </c>
      <c r="B7354" s="182" t="s">
        <v>7289</v>
      </c>
      <c r="C7354" s="182" t="s">
        <v>224</v>
      </c>
      <c r="D7354" s="182" t="s">
        <v>333</v>
      </c>
      <c r="E7354" s="182" t="s">
        <v>334</v>
      </c>
      <c r="F7354" s="182" t="s">
        <v>334</v>
      </c>
    </row>
    <row r="7355" spans="1:6" x14ac:dyDescent="0.25">
      <c r="A7355" s="182">
        <v>40004164</v>
      </c>
      <c r="B7355" s="182" t="s">
        <v>7290</v>
      </c>
      <c r="C7355" s="182" t="s">
        <v>224</v>
      </c>
      <c r="D7355" s="182" t="s">
        <v>265</v>
      </c>
      <c r="E7355" s="182" t="s">
        <v>266</v>
      </c>
      <c r="F7355" s="182" t="s">
        <v>266</v>
      </c>
    </row>
    <row r="7356" spans="1:6" x14ac:dyDescent="0.25">
      <c r="A7356" s="182">
        <v>40004342</v>
      </c>
      <c r="B7356" s="182" t="s">
        <v>7291</v>
      </c>
      <c r="C7356" s="182" t="s">
        <v>224</v>
      </c>
      <c r="D7356" s="182" t="s">
        <v>256</v>
      </c>
      <c r="E7356" s="182" t="s">
        <v>257</v>
      </c>
      <c r="F7356" s="182" t="s">
        <v>257</v>
      </c>
    </row>
    <row r="7357" spans="1:6" x14ac:dyDescent="0.25">
      <c r="A7357" s="182">
        <v>40004430</v>
      </c>
      <c r="B7357" s="182" t="s">
        <v>7292</v>
      </c>
      <c r="C7357" s="182" t="s">
        <v>224</v>
      </c>
      <c r="D7357" s="182" t="s">
        <v>228</v>
      </c>
      <c r="E7357" s="182" t="s">
        <v>229</v>
      </c>
      <c r="F7357" s="182" t="s">
        <v>229</v>
      </c>
    </row>
    <row r="7358" spans="1:6" x14ac:dyDescent="0.25">
      <c r="A7358" s="182">
        <v>40005785</v>
      </c>
      <c r="B7358" s="182" t="s">
        <v>7293</v>
      </c>
      <c r="C7358" s="182" t="s">
        <v>224</v>
      </c>
      <c r="D7358" s="182" t="s">
        <v>333</v>
      </c>
      <c r="E7358" s="182" t="s">
        <v>334</v>
      </c>
      <c r="F7358" s="182" t="s">
        <v>334</v>
      </c>
    </row>
    <row r="7359" spans="1:6" x14ac:dyDescent="0.25">
      <c r="A7359" s="182">
        <v>40002287</v>
      </c>
      <c r="B7359" s="182" t="s">
        <v>7294</v>
      </c>
      <c r="C7359" s="182" t="s">
        <v>224</v>
      </c>
      <c r="D7359" s="182" t="s">
        <v>277</v>
      </c>
      <c r="E7359" s="182" t="s">
        <v>278</v>
      </c>
      <c r="F7359" s="182" t="s">
        <v>278</v>
      </c>
    </row>
    <row r="7360" spans="1:6" x14ac:dyDescent="0.25">
      <c r="A7360" s="182">
        <v>40005156</v>
      </c>
      <c r="B7360" s="182" t="s">
        <v>7295</v>
      </c>
      <c r="C7360" s="182" t="s">
        <v>224</v>
      </c>
      <c r="D7360" s="182" t="s">
        <v>342</v>
      </c>
      <c r="E7360" s="182" t="s">
        <v>343</v>
      </c>
      <c r="F7360" s="182" t="s">
        <v>343</v>
      </c>
    </row>
    <row r="7361" spans="1:6" x14ac:dyDescent="0.25">
      <c r="A7361" s="182">
        <v>40005794</v>
      </c>
      <c r="B7361" s="182" t="s">
        <v>7296</v>
      </c>
      <c r="C7361" s="182" t="s">
        <v>224</v>
      </c>
      <c r="D7361" s="182" t="s">
        <v>256</v>
      </c>
      <c r="E7361" s="182" t="s">
        <v>257</v>
      </c>
      <c r="F7361" s="182" t="s">
        <v>257</v>
      </c>
    </row>
    <row r="7362" spans="1:6" x14ac:dyDescent="0.25">
      <c r="A7362" s="182">
        <v>40005854</v>
      </c>
      <c r="B7362" s="182" t="s">
        <v>7297</v>
      </c>
      <c r="C7362" s="182" t="s">
        <v>224</v>
      </c>
      <c r="D7362" s="182" t="s">
        <v>309</v>
      </c>
      <c r="E7362" s="182" t="s">
        <v>310</v>
      </c>
      <c r="F7362" s="182" t="s">
        <v>310</v>
      </c>
    </row>
    <row r="7363" spans="1:6" x14ac:dyDescent="0.25">
      <c r="A7363" s="182">
        <v>40421309</v>
      </c>
      <c r="B7363" s="182" t="s">
        <v>7298</v>
      </c>
      <c r="C7363" s="182" t="s">
        <v>231</v>
      </c>
      <c r="D7363" s="182" t="s">
        <v>285</v>
      </c>
      <c r="E7363" s="182" t="s">
        <v>286</v>
      </c>
      <c r="F7363" s="182" t="s">
        <v>286</v>
      </c>
    </row>
    <row r="7364" spans="1:6" x14ac:dyDescent="0.25">
      <c r="A7364" s="182">
        <v>40005908</v>
      </c>
      <c r="B7364" s="182" t="s">
        <v>7299</v>
      </c>
      <c r="C7364" s="182" t="s">
        <v>224</v>
      </c>
      <c r="D7364" s="182" t="s">
        <v>342</v>
      </c>
      <c r="E7364" s="182" t="s">
        <v>343</v>
      </c>
      <c r="F7364" s="182" t="s">
        <v>343</v>
      </c>
    </row>
    <row r="7365" spans="1:6" x14ac:dyDescent="0.25">
      <c r="A7365" s="182">
        <v>40420092</v>
      </c>
      <c r="B7365" s="182" t="s">
        <v>7300</v>
      </c>
      <c r="C7365" s="182" t="s">
        <v>231</v>
      </c>
      <c r="D7365" s="182" t="s">
        <v>232</v>
      </c>
      <c r="E7365" s="182" t="s">
        <v>233</v>
      </c>
      <c r="F7365" s="182" t="s">
        <v>233</v>
      </c>
    </row>
    <row r="7366" spans="1:6" x14ac:dyDescent="0.25">
      <c r="A7366" s="182">
        <v>40007190</v>
      </c>
      <c r="B7366" s="182" t="s">
        <v>7301</v>
      </c>
      <c r="C7366" s="182" t="s">
        <v>224</v>
      </c>
      <c r="D7366" s="182" t="s">
        <v>271</v>
      </c>
      <c r="E7366" s="182" t="s">
        <v>272</v>
      </c>
      <c r="F7366" s="182" t="s">
        <v>272</v>
      </c>
    </row>
    <row r="7367" spans="1:6" x14ac:dyDescent="0.25">
      <c r="A7367" s="182">
        <v>40009373</v>
      </c>
      <c r="B7367" s="182" t="s">
        <v>7302</v>
      </c>
      <c r="C7367" s="182" t="s">
        <v>224</v>
      </c>
      <c r="D7367" s="182" t="s">
        <v>271</v>
      </c>
      <c r="E7367" s="182" t="s">
        <v>272</v>
      </c>
      <c r="F7367" s="182" t="s">
        <v>272</v>
      </c>
    </row>
    <row r="7368" spans="1:6" x14ac:dyDescent="0.25">
      <c r="A7368" s="182">
        <v>40001247</v>
      </c>
      <c r="B7368" s="182" t="s">
        <v>7303</v>
      </c>
      <c r="C7368" s="182" t="s">
        <v>224</v>
      </c>
      <c r="D7368" s="182" t="s">
        <v>322</v>
      </c>
      <c r="E7368" s="182" t="s">
        <v>323</v>
      </c>
      <c r="F7368" s="182" t="s">
        <v>323</v>
      </c>
    </row>
    <row r="7369" spans="1:6" x14ac:dyDescent="0.25">
      <c r="A7369" s="182">
        <v>40421280</v>
      </c>
      <c r="B7369" s="182" t="s">
        <v>7304</v>
      </c>
      <c r="C7369" s="182" t="s">
        <v>231</v>
      </c>
      <c r="D7369" s="182" t="s">
        <v>242</v>
      </c>
      <c r="E7369" s="182" t="s">
        <v>243</v>
      </c>
      <c r="F7369" s="182" t="s">
        <v>243</v>
      </c>
    </row>
    <row r="7370" spans="1:6" x14ac:dyDescent="0.25">
      <c r="A7370" s="182">
        <v>40008719</v>
      </c>
      <c r="B7370" s="182" t="s">
        <v>7305</v>
      </c>
      <c r="C7370" s="182" t="s">
        <v>224</v>
      </c>
      <c r="D7370" s="182" t="s">
        <v>279</v>
      </c>
      <c r="E7370" s="182" t="s">
        <v>280</v>
      </c>
      <c r="F7370" s="182" t="s">
        <v>280</v>
      </c>
    </row>
    <row r="7371" spans="1:6" x14ac:dyDescent="0.25">
      <c r="A7371" s="182">
        <v>40008532</v>
      </c>
      <c r="B7371" s="182" t="s">
        <v>7306</v>
      </c>
      <c r="C7371" s="182" t="s">
        <v>224</v>
      </c>
      <c r="D7371" s="182" t="s">
        <v>225</v>
      </c>
      <c r="E7371" s="182" t="s">
        <v>226</v>
      </c>
      <c r="F7371" s="182" t="s">
        <v>226</v>
      </c>
    </row>
    <row r="7372" spans="1:6" x14ac:dyDescent="0.25">
      <c r="A7372" s="182">
        <v>40008470</v>
      </c>
      <c r="B7372" s="182" t="s">
        <v>7307</v>
      </c>
      <c r="C7372" s="182" t="s">
        <v>224</v>
      </c>
      <c r="D7372" s="182" t="s">
        <v>363</v>
      </c>
      <c r="E7372" s="182" t="s">
        <v>364</v>
      </c>
      <c r="F7372" s="182" t="s">
        <v>364</v>
      </c>
    </row>
    <row r="7373" spans="1:6" x14ac:dyDescent="0.25">
      <c r="A7373" s="182">
        <v>40005403</v>
      </c>
      <c r="B7373" s="182" t="s">
        <v>7308</v>
      </c>
      <c r="C7373" s="182" t="s">
        <v>224</v>
      </c>
      <c r="D7373" s="182" t="s">
        <v>322</v>
      </c>
      <c r="E7373" s="182" t="s">
        <v>323</v>
      </c>
      <c r="F7373" s="182" t="s">
        <v>323</v>
      </c>
    </row>
    <row r="7374" spans="1:6" x14ac:dyDescent="0.25">
      <c r="A7374" s="182">
        <v>40004278</v>
      </c>
      <c r="B7374" s="182" t="s">
        <v>7309</v>
      </c>
      <c r="C7374" s="182" t="s">
        <v>224</v>
      </c>
      <c r="D7374" s="182" t="s">
        <v>404</v>
      </c>
      <c r="E7374" s="182" t="s">
        <v>405</v>
      </c>
      <c r="F7374" s="182" t="s">
        <v>405</v>
      </c>
    </row>
    <row r="7375" spans="1:6" x14ac:dyDescent="0.25">
      <c r="A7375" s="182">
        <v>40000395</v>
      </c>
      <c r="B7375" s="182" t="s">
        <v>7310</v>
      </c>
      <c r="C7375" s="182" t="s">
        <v>224</v>
      </c>
      <c r="D7375" s="182" t="s">
        <v>363</v>
      </c>
      <c r="E7375" s="182" t="s">
        <v>364</v>
      </c>
      <c r="F7375" s="182" t="s">
        <v>364</v>
      </c>
    </row>
    <row r="7376" spans="1:6" x14ac:dyDescent="0.25">
      <c r="A7376" s="182">
        <v>40009568</v>
      </c>
      <c r="B7376" s="182" t="s">
        <v>7311</v>
      </c>
      <c r="C7376" s="182" t="s">
        <v>224</v>
      </c>
      <c r="D7376" s="182" t="s">
        <v>309</v>
      </c>
      <c r="E7376" s="182" t="s">
        <v>310</v>
      </c>
      <c r="F7376" s="182" t="s">
        <v>310</v>
      </c>
    </row>
    <row r="7377" spans="1:6" x14ac:dyDescent="0.25">
      <c r="A7377" s="182">
        <v>40003486</v>
      </c>
      <c r="B7377" s="182" t="s">
        <v>7312</v>
      </c>
      <c r="C7377" s="182" t="s">
        <v>224</v>
      </c>
      <c r="D7377" s="182" t="s">
        <v>342</v>
      </c>
      <c r="E7377" s="182" t="s">
        <v>343</v>
      </c>
      <c r="F7377" s="182" t="s">
        <v>343</v>
      </c>
    </row>
    <row r="7378" spans="1:6" x14ac:dyDescent="0.25">
      <c r="A7378" s="182">
        <v>40004481</v>
      </c>
      <c r="B7378" s="182" t="s">
        <v>7313</v>
      </c>
      <c r="C7378" s="182" t="s">
        <v>224</v>
      </c>
      <c r="D7378" s="182" t="s">
        <v>228</v>
      </c>
      <c r="E7378" s="182" t="s">
        <v>229</v>
      </c>
      <c r="F7378" s="182" t="s">
        <v>229</v>
      </c>
    </row>
    <row r="7379" spans="1:6" x14ac:dyDescent="0.25">
      <c r="A7379" s="182">
        <v>40002370</v>
      </c>
      <c r="B7379" s="182" t="s">
        <v>7314</v>
      </c>
      <c r="C7379" s="182" t="s">
        <v>224</v>
      </c>
      <c r="D7379" s="182" t="s">
        <v>277</v>
      </c>
      <c r="E7379" s="182" t="s">
        <v>278</v>
      </c>
      <c r="F7379" s="182" t="s">
        <v>278</v>
      </c>
    </row>
    <row r="7380" spans="1:6" x14ac:dyDescent="0.25">
      <c r="A7380" s="182">
        <v>40006476</v>
      </c>
      <c r="B7380" s="182" t="s">
        <v>7315</v>
      </c>
      <c r="C7380" s="182" t="s">
        <v>224</v>
      </c>
      <c r="D7380" s="182" t="s">
        <v>225</v>
      </c>
      <c r="E7380" s="182" t="s">
        <v>226</v>
      </c>
      <c r="F7380" s="182" t="s">
        <v>226</v>
      </c>
    </row>
    <row r="7381" spans="1:6" x14ac:dyDescent="0.25">
      <c r="A7381" s="182">
        <v>40008306</v>
      </c>
      <c r="B7381" s="182" t="s">
        <v>7316</v>
      </c>
      <c r="C7381" s="182" t="s">
        <v>224</v>
      </c>
      <c r="D7381" s="182" t="s">
        <v>333</v>
      </c>
      <c r="E7381" s="182" t="s">
        <v>334</v>
      </c>
      <c r="F7381" s="182" t="s">
        <v>334</v>
      </c>
    </row>
    <row r="7382" spans="1:6" x14ac:dyDescent="0.25">
      <c r="A7382" s="182">
        <v>40000174</v>
      </c>
      <c r="B7382" s="182" t="s">
        <v>7317</v>
      </c>
      <c r="C7382" s="182" t="s">
        <v>224</v>
      </c>
      <c r="D7382" s="182" t="s">
        <v>363</v>
      </c>
      <c r="E7382" s="182" t="s">
        <v>364</v>
      </c>
      <c r="F7382" s="182" t="s">
        <v>364</v>
      </c>
    </row>
    <row r="7383" spans="1:6" x14ac:dyDescent="0.25">
      <c r="A7383" s="182">
        <v>40009828</v>
      </c>
      <c r="B7383" s="182" t="s">
        <v>7318</v>
      </c>
      <c r="C7383" s="182" t="s">
        <v>224</v>
      </c>
      <c r="D7383" s="182" t="s">
        <v>322</v>
      </c>
      <c r="E7383" s="182" t="s">
        <v>323</v>
      </c>
      <c r="F7383" s="182" t="s">
        <v>323</v>
      </c>
    </row>
    <row r="7384" spans="1:6" x14ac:dyDescent="0.25">
      <c r="A7384" s="182">
        <v>40009801</v>
      </c>
      <c r="B7384" s="182" t="s">
        <v>7319</v>
      </c>
      <c r="C7384" s="182" t="s">
        <v>224</v>
      </c>
      <c r="D7384" s="182" t="s">
        <v>228</v>
      </c>
      <c r="E7384" s="182" t="s">
        <v>229</v>
      </c>
      <c r="F7384" s="182" t="s">
        <v>229</v>
      </c>
    </row>
    <row r="7385" spans="1:6" x14ac:dyDescent="0.25">
      <c r="A7385" s="182">
        <v>40005296</v>
      </c>
      <c r="B7385" s="182" t="s">
        <v>7320</v>
      </c>
      <c r="C7385" s="182" t="s">
        <v>224</v>
      </c>
      <c r="D7385" s="182" t="s">
        <v>271</v>
      </c>
      <c r="E7385" s="182" t="s">
        <v>272</v>
      </c>
      <c r="F7385" s="182" t="s">
        <v>272</v>
      </c>
    </row>
    <row r="7386" spans="1:6" x14ac:dyDescent="0.25">
      <c r="A7386" s="182">
        <v>40009306</v>
      </c>
      <c r="B7386" s="182" t="s">
        <v>7321</v>
      </c>
      <c r="C7386" s="182" t="s">
        <v>224</v>
      </c>
      <c r="D7386" s="182" t="s">
        <v>279</v>
      </c>
      <c r="E7386" s="182" t="s">
        <v>280</v>
      </c>
      <c r="F7386" s="182" t="s">
        <v>280</v>
      </c>
    </row>
    <row r="7387" spans="1:6" x14ac:dyDescent="0.25">
      <c r="A7387" s="182">
        <v>40009191</v>
      </c>
      <c r="B7387" s="182" t="s">
        <v>7322</v>
      </c>
      <c r="C7387" s="182" t="s">
        <v>224</v>
      </c>
      <c r="D7387" s="182" t="s">
        <v>449</v>
      </c>
      <c r="E7387" s="182" t="s">
        <v>450</v>
      </c>
      <c r="F7387" s="182" t="s">
        <v>450</v>
      </c>
    </row>
    <row r="7388" spans="1:6" x14ac:dyDescent="0.25">
      <c r="A7388" s="182">
        <v>40002162</v>
      </c>
      <c r="B7388" s="182" t="s">
        <v>7323</v>
      </c>
      <c r="C7388" s="182" t="s">
        <v>224</v>
      </c>
      <c r="D7388" s="182" t="s">
        <v>228</v>
      </c>
      <c r="E7388" s="182" t="s">
        <v>229</v>
      </c>
      <c r="F7388" s="182" t="s">
        <v>229</v>
      </c>
    </row>
    <row r="7389" spans="1:6" x14ac:dyDescent="0.25">
      <c r="A7389" s="182">
        <v>40421194</v>
      </c>
      <c r="B7389" s="182" t="s">
        <v>7324</v>
      </c>
      <c r="C7389" s="182" t="s">
        <v>231</v>
      </c>
      <c r="D7389" s="182" t="s">
        <v>236</v>
      </c>
      <c r="E7389" s="182" t="s">
        <v>237</v>
      </c>
      <c r="F7389" s="182" t="s">
        <v>237</v>
      </c>
    </row>
    <row r="7390" spans="1:6" x14ac:dyDescent="0.25">
      <c r="A7390" s="182">
        <v>40002402</v>
      </c>
      <c r="B7390" s="182" t="s">
        <v>7325</v>
      </c>
      <c r="C7390" s="182" t="s">
        <v>224</v>
      </c>
      <c r="D7390" s="182" t="s">
        <v>322</v>
      </c>
      <c r="E7390" s="182" t="s">
        <v>323</v>
      </c>
      <c r="F7390" s="182" t="s">
        <v>323</v>
      </c>
    </row>
    <row r="7391" spans="1:6" x14ac:dyDescent="0.25">
      <c r="A7391" s="182">
        <v>40421088</v>
      </c>
      <c r="B7391" s="182" t="s">
        <v>7326</v>
      </c>
      <c r="C7391" s="182" t="s">
        <v>231</v>
      </c>
      <c r="D7391" s="182" t="s">
        <v>236</v>
      </c>
      <c r="E7391" s="182" t="s">
        <v>237</v>
      </c>
      <c r="F7391" s="182" t="s">
        <v>237</v>
      </c>
    </row>
    <row r="7392" spans="1:6" x14ac:dyDescent="0.25">
      <c r="A7392" s="182">
        <v>40003015</v>
      </c>
      <c r="B7392" s="182" t="s">
        <v>7327</v>
      </c>
      <c r="C7392" s="182" t="s">
        <v>224</v>
      </c>
      <c r="D7392" s="182" t="s">
        <v>333</v>
      </c>
      <c r="E7392" s="182" t="s">
        <v>334</v>
      </c>
      <c r="F7392" s="182" t="s">
        <v>334</v>
      </c>
    </row>
    <row r="7393" spans="1:6" x14ac:dyDescent="0.25">
      <c r="A7393" s="182">
        <v>40421059</v>
      </c>
      <c r="B7393" s="182" t="s">
        <v>7328</v>
      </c>
      <c r="C7393" s="182" t="s">
        <v>231</v>
      </c>
      <c r="D7393" s="182" t="s">
        <v>236</v>
      </c>
      <c r="E7393" s="182" t="s">
        <v>237</v>
      </c>
      <c r="F7393" s="182" t="s">
        <v>237</v>
      </c>
    </row>
    <row r="7394" spans="1:6" x14ac:dyDescent="0.25">
      <c r="A7394" s="182">
        <v>40007379</v>
      </c>
      <c r="B7394" s="182" t="s">
        <v>7329</v>
      </c>
      <c r="C7394" s="182" t="s">
        <v>224</v>
      </c>
      <c r="D7394" s="182" t="s">
        <v>225</v>
      </c>
      <c r="E7394" s="182" t="s">
        <v>226</v>
      </c>
      <c r="F7394" s="182" t="s">
        <v>226</v>
      </c>
    </row>
    <row r="7395" spans="1:6" x14ac:dyDescent="0.25">
      <c r="A7395" s="182">
        <v>40006715</v>
      </c>
      <c r="B7395" s="182" t="s">
        <v>7330</v>
      </c>
      <c r="C7395" s="182" t="s">
        <v>224</v>
      </c>
      <c r="D7395" s="182" t="s">
        <v>392</v>
      </c>
      <c r="E7395" s="182" t="s">
        <v>393</v>
      </c>
      <c r="F7395" s="182" t="s">
        <v>393</v>
      </c>
    </row>
    <row r="7396" spans="1:6" x14ac:dyDescent="0.25">
      <c r="A7396" s="182">
        <v>40005620</v>
      </c>
      <c r="B7396" s="182" t="s">
        <v>7331</v>
      </c>
      <c r="C7396" s="182" t="s">
        <v>224</v>
      </c>
      <c r="D7396" s="182" t="s">
        <v>265</v>
      </c>
      <c r="E7396" s="182" t="s">
        <v>266</v>
      </c>
      <c r="F7396" s="182" t="s">
        <v>266</v>
      </c>
    </row>
    <row r="7397" spans="1:6" x14ac:dyDescent="0.25">
      <c r="A7397" s="182">
        <v>40003522</v>
      </c>
      <c r="B7397" s="182" t="s">
        <v>7332</v>
      </c>
      <c r="C7397" s="182" t="s">
        <v>224</v>
      </c>
      <c r="D7397" s="182" t="s">
        <v>569</v>
      </c>
      <c r="E7397" s="182" t="s">
        <v>570</v>
      </c>
      <c r="F7397" s="182" t="s">
        <v>570</v>
      </c>
    </row>
    <row r="7398" spans="1:6" x14ac:dyDescent="0.25">
      <c r="A7398" s="182">
        <v>40421383</v>
      </c>
      <c r="B7398" s="182" t="s">
        <v>7333</v>
      </c>
      <c r="C7398" s="182" t="s">
        <v>231</v>
      </c>
      <c r="D7398" s="182" t="s">
        <v>236</v>
      </c>
      <c r="E7398" s="182" t="s">
        <v>237</v>
      </c>
      <c r="F7398" s="182" t="s">
        <v>237</v>
      </c>
    </row>
    <row r="7399" spans="1:6" x14ac:dyDescent="0.25">
      <c r="A7399" s="182">
        <v>40002180</v>
      </c>
      <c r="B7399" s="182" t="s">
        <v>7334</v>
      </c>
      <c r="C7399" s="182" t="s">
        <v>224</v>
      </c>
      <c r="D7399" s="182" t="s">
        <v>291</v>
      </c>
      <c r="E7399" s="182" t="s">
        <v>292</v>
      </c>
      <c r="F7399" s="182" t="s">
        <v>292</v>
      </c>
    </row>
    <row r="7400" spans="1:6" x14ac:dyDescent="0.25">
      <c r="A7400" s="182">
        <v>40424353</v>
      </c>
      <c r="B7400" s="182" t="s">
        <v>7335</v>
      </c>
      <c r="C7400" s="182" t="s">
        <v>231</v>
      </c>
      <c r="D7400" s="182" t="s">
        <v>232</v>
      </c>
      <c r="E7400" s="182" t="s">
        <v>233</v>
      </c>
      <c r="F7400" s="182" t="s">
        <v>233</v>
      </c>
    </row>
    <row r="7401" spans="1:6" x14ac:dyDescent="0.25">
      <c r="A7401" s="182">
        <v>40008330</v>
      </c>
      <c r="B7401" s="182" t="s">
        <v>7336</v>
      </c>
      <c r="C7401" s="182" t="s">
        <v>224</v>
      </c>
      <c r="D7401" s="182" t="s">
        <v>333</v>
      </c>
      <c r="E7401" s="182" t="s">
        <v>334</v>
      </c>
      <c r="F7401" s="182" t="s">
        <v>334</v>
      </c>
    </row>
    <row r="7402" spans="1:6" x14ac:dyDescent="0.25">
      <c r="A7402" s="182">
        <v>40005126</v>
      </c>
      <c r="B7402" s="182" t="s">
        <v>7336</v>
      </c>
      <c r="C7402" s="182" t="s">
        <v>224</v>
      </c>
      <c r="D7402" s="182" t="s">
        <v>333</v>
      </c>
      <c r="E7402" s="182" t="s">
        <v>334</v>
      </c>
      <c r="F7402" s="182" t="s">
        <v>334</v>
      </c>
    </row>
    <row r="7403" spans="1:6" x14ac:dyDescent="0.25">
      <c r="A7403" s="182">
        <v>40009257</v>
      </c>
      <c r="B7403" s="182" t="s">
        <v>7337</v>
      </c>
      <c r="C7403" s="182" t="s">
        <v>224</v>
      </c>
      <c r="D7403" s="182" t="s">
        <v>228</v>
      </c>
      <c r="E7403" s="182" t="s">
        <v>229</v>
      </c>
      <c r="F7403" s="182" t="s">
        <v>229</v>
      </c>
    </row>
    <row r="7404" spans="1:6" x14ac:dyDescent="0.25">
      <c r="A7404" s="182">
        <v>40005660</v>
      </c>
      <c r="B7404" s="182" t="s">
        <v>7338</v>
      </c>
      <c r="C7404" s="182" t="s">
        <v>224</v>
      </c>
      <c r="D7404" s="182" t="s">
        <v>249</v>
      </c>
      <c r="E7404" s="182" t="s">
        <v>250</v>
      </c>
      <c r="F7404" s="182" t="s">
        <v>250</v>
      </c>
    </row>
    <row r="7405" spans="1:6" x14ac:dyDescent="0.25">
      <c r="A7405" s="182">
        <v>40000343</v>
      </c>
      <c r="B7405" s="182" t="s">
        <v>7339</v>
      </c>
      <c r="C7405" s="182" t="s">
        <v>224</v>
      </c>
      <c r="D7405" s="182" t="s">
        <v>225</v>
      </c>
      <c r="E7405" s="182" t="s">
        <v>226</v>
      </c>
      <c r="F7405" s="182" t="s">
        <v>226</v>
      </c>
    </row>
    <row r="7406" spans="1:6" x14ac:dyDescent="0.25">
      <c r="A7406" s="182">
        <v>40000375</v>
      </c>
      <c r="B7406" s="182" t="s">
        <v>7340</v>
      </c>
      <c r="C7406" s="182" t="s">
        <v>224</v>
      </c>
      <c r="D7406" s="182" t="s">
        <v>225</v>
      </c>
      <c r="E7406" s="182" t="s">
        <v>226</v>
      </c>
      <c r="F7406" s="182" t="s">
        <v>226</v>
      </c>
    </row>
    <row r="7407" spans="1:6" x14ac:dyDescent="0.25">
      <c r="A7407" s="182">
        <v>40005630</v>
      </c>
      <c r="B7407" s="182" t="s">
        <v>7341</v>
      </c>
      <c r="C7407" s="182" t="s">
        <v>224</v>
      </c>
      <c r="D7407" s="182" t="s">
        <v>265</v>
      </c>
      <c r="E7407" s="182" t="s">
        <v>266</v>
      </c>
      <c r="F7407" s="182" t="s">
        <v>266</v>
      </c>
    </row>
    <row r="7408" spans="1:6" x14ac:dyDescent="0.25">
      <c r="A7408" s="182">
        <v>40009651</v>
      </c>
      <c r="B7408" s="182" t="s">
        <v>7342</v>
      </c>
      <c r="C7408" s="182" t="s">
        <v>224</v>
      </c>
      <c r="D7408" s="182" t="s">
        <v>262</v>
      </c>
      <c r="E7408" s="182" t="s">
        <v>263</v>
      </c>
      <c r="F7408" s="182" t="s">
        <v>263</v>
      </c>
    </row>
    <row r="7409" spans="1:6" x14ac:dyDescent="0.25">
      <c r="A7409" s="182">
        <v>40420631</v>
      </c>
      <c r="B7409" s="182" t="s">
        <v>7343</v>
      </c>
      <c r="C7409" s="182" t="s">
        <v>231</v>
      </c>
      <c r="D7409" s="182" t="s">
        <v>236</v>
      </c>
      <c r="E7409" s="182" t="s">
        <v>237</v>
      </c>
      <c r="F7409" s="182" t="s">
        <v>237</v>
      </c>
    </row>
    <row r="7410" spans="1:6" x14ac:dyDescent="0.25">
      <c r="A7410" s="182">
        <v>40007995</v>
      </c>
      <c r="B7410" s="182" t="s">
        <v>7344</v>
      </c>
      <c r="C7410" s="182" t="s">
        <v>224</v>
      </c>
      <c r="D7410" s="182" t="s">
        <v>252</v>
      </c>
      <c r="E7410" s="182" t="s">
        <v>253</v>
      </c>
      <c r="F7410" s="182" t="s">
        <v>253</v>
      </c>
    </row>
    <row r="7411" spans="1:6" x14ac:dyDescent="0.25">
      <c r="A7411" s="182">
        <v>40006214</v>
      </c>
      <c r="B7411" s="182" t="s">
        <v>7345</v>
      </c>
      <c r="C7411" s="182" t="s">
        <v>224</v>
      </c>
      <c r="D7411" s="182" t="s">
        <v>1733</v>
      </c>
      <c r="E7411" s="182" t="s">
        <v>1734</v>
      </c>
      <c r="F7411" s="182" t="s">
        <v>1734</v>
      </c>
    </row>
    <row r="7412" spans="1:6" x14ac:dyDescent="0.25">
      <c r="A7412" s="182">
        <v>40008773</v>
      </c>
      <c r="B7412" s="182" t="s">
        <v>7346</v>
      </c>
      <c r="C7412" s="182" t="s">
        <v>224</v>
      </c>
      <c r="D7412" s="182" t="s">
        <v>268</v>
      </c>
      <c r="E7412" s="182" t="s">
        <v>269</v>
      </c>
      <c r="F7412" s="182" t="s">
        <v>269</v>
      </c>
    </row>
    <row r="7413" spans="1:6" x14ac:dyDescent="0.25">
      <c r="A7413" s="182">
        <v>40003135</v>
      </c>
      <c r="B7413" s="182" t="s">
        <v>7347</v>
      </c>
      <c r="C7413" s="182" t="s">
        <v>224</v>
      </c>
      <c r="D7413" s="182" t="s">
        <v>228</v>
      </c>
      <c r="E7413" s="182" t="s">
        <v>229</v>
      </c>
      <c r="F7413" s="182" t="s">
        <v>229</v>
      </c>
    </row>
    <row r="7414" spans="1:6" x14ac:dyDescent="0.25">
      <c r="A7414" s="182">
        <v>40005138</v>
      </c>
      <c r="B7414" s="182" t="s">
        <v>7348</v>
      </c>
      <c r="C7414" s="182" t="s">
        <v>224</v>
      </c>
      <c r="D7414" s="182" t="s">
        <v>322</v>
      </c>
      <c r="E7414" s="182" t="s">
        <v>323</v>
      </c>
      <c r="F7414" s="182" t="s">
        <v>323</v>
      </c>
    </row>
    <row r="7415" spans="1:6" x14ac:dyDescent="0.25">
      <c r="A7415" s="182">
        <v>40420285</v>
      </c>
      <c r="B7415" s="182" t="s">
        <v>7349</v>
      </c>
      <c r="C7415" s="182" t="s">
        <v>231</v>
      </c>
      <c r="D7415" s="182" t="s">
        <v>236</v>
      </c>
      <c r="E7415" s="182" t="s">
        <v>237</v>
      </c>
      <c r="F7415" s="182" t="s">
        <v>237</v>
      </c>
    </row>
    <row r="7416" spans="1:6" x14ac:dyDescent="0.25">
      <c r="A7416" s="182">
        <v>40001627</v>
      </c>
      <c r="B7416" s="182" t="s">
        <v>7350</v>
      </c>
      <c r="C7416" s="182" t="s">
        <v>224</v>
      </c>
      <c r="D7416" s="182" t="s">
        <v>249</v>
      </c>
      <c r="E7416" s="182" t="s">
        <v>250</v>
      </c>
      <c r="F7416" s="182" t="s">
        <v>250</v>
      </c>
    </row>
    <row r="7417" spans="1:6" x14ac:dyDescent="0.25">
      <c r="A7417" s="182">
        <v>40006467</v>
      </c>
      <c r="B7417" s="182" t="s">
        <v>7351</v>
      </c>
      <c r="C7417" s="182" t="s">
        <v>224</v>
      </c>
      <c r="D7417" s="182" t="s">
        <v>404</v>
      </c>
      <c r="E7417" s="182" t="s">
        <v>405</v>
      </c>
      <c r="F7417" s="182" t="s">
        <v>405</v>
      </c>
    </row>
    <row r="7418" spans="1:6" x14ac:dyDescent="0.25">
      <c r="A7418" s="182">
        <v>40008217</v>
      </c>
      <c r="B7418" s="182" t="s">
        <v>7352</v>
      </c>
      <c r="C7418" s="182" t="s">
        <v>224</v>
      </c>
      <c r="D7418" s="182" t="s">
        <v>322</v>
      </c>
      <c r="E7418" s="182" t="s">
        <v>323</v>
      </c>
      <c r="F7418" s="182" t="s">
        <v>323</v>
      </c>
    </row>
    <row r="7419" spans="1:6" x14ac:dyDescent="0.25">
      <c r="A7419" s="182">
        <v>40002473</v>
      </c>
      <c r="B7419" s="182" t="s">
        <v>7353</v>
      </c>
      <c r="C7419" s="182" t="s">
        <v>224</v>
      </c>
      <c r="D7419" s="182" t="s">
        <v>262</v>
      </c>
      <c r="E7419" s="182" t="s">
        <v>263</v>
      </c>
      <c r="F7419" s="182" t="s">
        <v>263</v>
      </c>
    </row>
    <row r="7420" spans="1:6" x14ac:dyDescent="0.25">
      <c r="A7420" s="182">
        <v>40009013</v>
      </c>
      <c r="B7420" s="182" t="s">
        <v>7354</v>
      </c>
      <c r="C7420" s="182" t="s">
        <v>224</v>
      </c>
      <c r="D7420" s="182" t="s">
        <v>249</v>
      </c>
      <c r="E7420" s="182" t="s">
        <v>250</v>
      </c>
      <c r="F7420" s="182" t="s">
        <v>250</v>
      </c>
    </row>
    <row r="7421" spans="1:6" x14ac:dyDescent="0.25">
      <c r="A7421" s="182">
        <v>40008590</v>
      </c>
      <c r="B7421" s="182" t="s">
        <v>7355</v>
      </c>
      <c r="C7421" s="182" t="s">
        <v>224</v>
      </c>
      <c r="D7421" s="182" t="s">
        <v>404</v>
      </c>
      <c r="E7421" s="182" t="s">
        <v>405</v>
      </c>
      <c r="F7421" s="182" t="s">
        <v>405</v>
      </c>
    </row>
    <row r="7422" spans="1:6" x14ac:dyDescent="0.25">
      <c r="A7422" s="182">
        <v>40007629</v>
      </c>
      <c r="B7422" s="182" t="s">
        <v>7356</v>
      </c>
      <c r="C7422" s="182" t="s">
        <v>224</v>
      </c>
      <c r="D7422" s="182" t="s">
        <v>449</v>
      </c>
      <c r="E7422" s="182" t="s">
        <v>450</v>
      </c>
      <c r="F7422" s="182" t="s">
        <v>450</v>
      </c>
    </row>
    <row r="7423" spans="1:6" x14ac:dyDescent="0.25">
      <c r="A7423" s="182">
        <v>40008917</v>
      </c>
      <c r="B7423" s="182" t="s">
        <v>7357</v>
      </c>
      <c r="C7423" s="182" t="s">
        <v>224</v>
      </c>
      <c r="D7423" s="182" t="s">
        <v>249</v>
      </c>
      <c r="E7423" s="182" t="s">
        <v>250</v>
      </c>
      <c r="F7423" s="182" t="s">
        <v>250</v>
      </c>
    </row>
    <row r="7424" spans="1:6" x14ac:dyDescent="0.25">
      <c r="A7424" s="182">
        <v>40424435</v>
      </c>
      <c r="B7424" s="182" t="s">
        <v>7358</v>
      </c>
      <c r="C7424" s="182" t="s">
        <v>231</v>
      </c>
      <c r="D7424" s="182" t="s">
        <v>285</v>
      </c>
      <c r="E7424" s="182" t="s">
        <v>286</v>
      </c>
      <c r="F7424" s="182" t="s">
        <v>286</v>
      </c>
    </row>
    <row r="7425" spans="1:6" x14ac:dyDescent="0.25">
      <c r="A7425" s="182">
        <v>40006480</v>
      </c>
      <c r="B7425" s="182" t="s">
        <v>7359</v>
      </c>
      <c r="C7425" s="182" t="s">
        <v>224</v>
      </c>
      <c r="D7425" s="182" t="s">
        <v>291</v>
      </c>
      <c r="E7425" s="182" t="s">
        <v>292</v>
      </c>
      <c r="F7425" s="182" t="s">
        <v>292</v>
      </c>
    </row>
    <row r="7426" spans="1:6" x14ac:dyDescent="0.25">
      <c r="A7426" s="182">
        <v>40006823</v>
      </c>
      <c r="B7426" s="182" t="s">
        <v>7360</v>
      </c>
      <c r="C7426" s="182" t="s">
        <v>224</v>
      </c>
      <c r="D7426" s="182" t="s">
        <v>252</v>
      </c>
      <c r="E7426" s="182" t="s">
        <v>253</v>
      </c>
      <c r="F7426" s="182" t="s">
        <v>253</v>
      </c>
    </row>
    <row r="7427" spans="1:6" x14ac:dyDescent="0.25">
      <c r="A7427" s="182">
        <v>40009005</v>
      </c>
      <c r="B7427" s="182" t="s">
        <v>7361</v>
      </c>
      <c r="C7427" s="182" t="s">
        <v>224</v>
      </c>
      <c r="D7427" s="182" t="s">
        <v>225</v>
      </c>
      <c r="E7427" s="182" t="s">
        <v>226</v>
      </c>
      <c r="F7427" s="182" t="s">
        <v>226</v>
      </c>
    </row>
    <row r="7428" spans="1:6" x14ac:dyDescent="0.25">
      <c r="A7428" s="182">
        <v>40008595</v>
      </c>
      <c r="B7428" s="182" t="s">
        <v>7362</v>
      </c>
      <c r="C7428" s="182" t="s">
        <v>224</v>
      </c>
      <c r="D7428" s="182" t="s">
        <v>279</v>
      </c>
      <c r="E7428" s="182" t="s">
        <v>280</v>
      </c>
      <c r="F7428" s="182" t="s">
        <v>280</v>
      </c>
    </row>
    <row r="7429" spans="1:6" x14ac:dyDescent="0.25">
      <c r="A7429" s="182">
        <v>40002751</v>
      </c>
      <c r="B7429" s="182" t="s">
        <v>7363</v>
      </c>
      <c r="C7429" s="182" t="s">
        <v>224</v>
      </c>
      <c r="D7429" s="182" t="s">
        <v>333</v>
      </c>
      <c r="E7429" s="182" t="s">
        <v>334</v>
      </c>
      <c r="F7429" s="182" t="s">
        <v>334</v>
      </c>
    </row>
    <row r="7430" spans="1:6" x14ac:dyDescent="0.25">
      <c r="A7430" s="182">
        <v>40008030</v>
      </c>
      <c r="B7430" s="182" t="s">
        <v>7364</v>
      </c>
      <c r="C7430" s="182" t="s">
        <v>231</v>
      </c>
      <c r="D7430" s="182" t="s">
        <v>236</v>
      </c>
      <c r="E7430" s="182" t="s">
        <v>237</v>
      </c>
      <c r="F7430" s="182" t="s">
        <v>237</v>
      </c>
    </row>
    <row r="7431" spans="1:6" x14ac:dyDescent="0.25">
      <c r="A7431" s="182">
        <v>40003434</v>
      </c>
      <c r="B7431" s="182" t="s">
        <v>7365</v>
      </c>
      <c r="C7431" s="182" t="s">
        <v>224</v>
      </c>
      <c r="D7431" s="182" t="s">
        <v>309</v>
      </c>
      <c r="E7431" s="182" t="s">
        <v>310</v>
      </c>
      <c r="F7431" s="182" t="s">
        <v>310</v>
      </c>
    </row>
    <row r="7432" spans="1:6" x14ac:dyDescent="0.25">
      <c r="A7432" s="182">
        <v>40009129</v>
      </c>
      <c r="B7432" s="182" t="s">
        <v>7366</v>
      </c>
      <c r="C7432" s="182" t="s">
        <v>224</v>
      </c>
      <c r="D7432" s="182" t="s">
        <v>303</v>
      </c>
      <c r="E7432" s="182" t="s">
        <v>304</v>
      </c>
      <c r="F7432" s="182" t="s">
        <v>304</v>
      </c>
    </row>
    <row r="7433" spans="1:6" x14ac:dyDescent="0.25">
      <c r="A7433" s="182">
        <v>40007881</v>
      </c>
      <c r="B7433" s="182" t="s">
        <v>7367</v>
      </c>
      <c r="C7433" s="182" t="s">
        <v>224</v>
      </c>
      <c r="D7433" s="182" t="s">
        <v>271</v>
      </c>
      <c r="E7433" s="182" t="s">
        <v>272</v>
      </c>
      <c r="F7433" s="182" t="s">
        <v>272</v>
      </c>
    </row>
    <row r="7434" spans="1:6" x14ac:dyDescent="0.25">
      <c r="A7434" s="182">
        <v>40005450</v>
      </c>
      <c r="B7434" s="182" t="s">
        <v>7368</v>
      </c>
      <c r="C7434" s="182" t="s">
        <v>224</v>
      </c>
      <c r="D7434" s="182" t="s">
        <v>363</v>
      </c>
      <c r="E7434" s="182" t="s">
        <v>364</v>
      </c>
      <c r="F7434" s="182" t="s">
        <v>364</v>
      </c>
    </row>
    <row r="7435" spans="1:6" x14ac:dyDescent="0.25">
      <c r="A7435" s="182">
        <v>40005279</v>
      </c>
      <c r="B7435" s="182" t="s">
        <v>7369</v>
      </c>
      <c r="C7435" s="182" t="s">
        <v>224</v>
      </c>
      <c r="D7435" s="182" t="s">
        <v>249</v>
      </c>
      <c r="E7435" s="182" t="s">
        <v>250</v>
      </c>
      <c r="F7435" s="182" t="s">
        <v>250</v>
      </c>
    </row>
    <row r="7436" spans="1:6" x14ac:dyDescent="0.25">
      <c r="A7436" s="182">
        <v>40009006</v>
      </c>
      <c r="B7436" s="182" t="s">
        <v>7370</v>
      </c>
      <c r="C7436" s="182" t="s">
        <v>224</v>
      </c>
      <c r="D7436" s="182" t="s">
        <v>306</v>
      </c>
      <c r="E7436" s="182" t="s">
        <v>307</v>
      </c>
      <c r="F7436" s="182" t="s">
        <v>307</v>
      </c>
    </row>
    <row r="7437" spans="1:6" x14ac:dyDescent="0.25">
      <c r="A7437" s="182">
        <v>40001316</v>
      </c>
      <c r="B7437" s="182" t="s">
        <v>7371</v>
      </c>
      <c r="C7437" s="182" t="s">
        <v>224</v>
      </c>
      <c r="D7437" s="182" t="s">
        <v>225</v>
      </c>
      <c r="E7437" s="182" t="s">
        <v>226</v>
      </c>
      <c r="F7437" s="182" t="s">
        <v>226</v>
      </c>
    </row>
    <row r="7438" spans="1:6" x14ac:dyDescent="0.25">
      <c r="A7438" s="182">
        <v>40005289</v>
      </c>
      <c r="B7438" s="182" t="s">
        <v>7372</v>
      </c>
      <c r="C7438" s="182" t="s">
        <v>224</v>
      </c>
      <c r="D7438" s="182" t="s">
        <v>322</v>
      </c>
      <c r="E7438" s="182" t="s">
        <v>323</v>
      </c>
      <c r="F7438" s="182" t="s">
        <v>323</v>
      </c>
    </row>
    <row r="7439" spans="1:6" x14ac:dyDescent="0.25">
      <c r="A7439" s="182">
        <v>40009123</v>
      </c>
      <c r="B7439" s="182" t="s">
        <v>7373</v>
      </c>
      <c r="C7439" s="182" t="s">
        <v>224</v>
      </c>
      <c r="D7439" s="182" t="s">
        <v>449</v>
      </c>
      <c r="E7439" s="182" t="s">
        <v>450</v>
      </c>
      <c r="F7439" s="182" t="s">
        <v>450</v>
      </c>
    </row>
    <row r="7440" spans="1:6" x14ac:dyDescent="0.25">
      <c r="A7440" s="182">
        <v>40006119</v>
      </c>
      <c r="B7440" s="182" t="s">
        <v>7374</v>
      </c>
      <c r="C7440" s="182" t="s">
        <v>224</v>
      </c>
      <c r="D7440" s="182" t="s">
        <v>445</v>
      </c>
      <c r="E7440" s="182" t="s">
        <v>446</v>
      </c>
      <c r="F7440" s="182" t="s">
        <v>446</v>
      </c>
    </row>
    <row r="7441" spans="1:6" x14ac:dyDescent="0.25">
      <c r="A7441" s="182">
        <v>40007855</v>
      </c>
      <c r="B7441" s="182" t="s">
        <v>7375</v>
      </c>
      <c r="C7441" s="182" t="s">
        <v>224</v>
      </c>
      <c r="D7441" s="182" t="s">
        <v>277</v>
      </c>
      <c r="E7441" s="182" t="s">
        <v>278</v>
      </c>
      <c r="F7441" s="182" t="s">
        <v>278</v>
      </c>
    </row>
    <row r="7442" spans="1:6" x14ac:dyDescent="0.25">
      <c r="A7442" s="182">
        <v>40003817</v>
      </c>
      <c r="B7442" s="182" t="s">
        <v>7375</v>
      </c>
      <c r="C7442" s="182" t="s">
        <v>224</v>
      </c>
      <c r="D7442" s="182" t="s">
        <v>277</v>
      </c>
      <c r="E7442" s="182" t="s">
        <v>278</v>
      </c>
      <c r="F7442" s="182" t="s">
        <v>278</v>
      </c>
    </row>
    <row r="7443" spans="1:6" x14ac:dyDescent="0.25">
      <c r="A7443" s="182">
        <v>40005412</v>
      </c>
      <c r="B7443" s="182" t="s">
        <v>7376</v>
      </c>
      <c r="C7443" s="182" t="s">
        <v>224</v>
      </c>
      <c r="D7443" s="182" t="s">
        <v>228</v>
      </c>
      <c r="E7443" s="182" t="s">
        <v>229</v>
      </c>
      <c r="F7443" s="182" t="s">
        <v>229</v>
      </c>
    </row>
    <row r="7444" spans="1:6" x14ac:dyDescent="0.25">
      <c r="A7444" s="182">
        <v>40006675</v>
      </c>
      <c r="B7444" s="182" t="s">
        <v>7377</v>
      </c>
      <c r="C7444" s="182" t="s">
        <v>224</v>
      </c>
      <c r="D7444" s="182" t="s">
        <v>271</v>
      </c>
      <c r="E7444" s="182" t="s">
        <v>272</v>
      </c>
      <c r="F7444" s="182" t="s">
        <v>272</v>
      </c>
    </row>
    <row r="7445" spans="1:6" x14ac:dyDescent="0.25">
      <c r="A7445" s="182">
        <v>40005800</v>
      </c>
      <c r="B7445" s="182" t="s">
        <v>7378</v>
      </c>
      <c r="C7445" s="182" t="s">
        <v>224</v>
      </c>
      <c r="D7445" s="182" t="s">
        <v>225</v>
      </c>
      <c r="E7445" s="182" t="s">
        <v>226</v>
      </c>
      <c r="F7445" s="182" t="s">
        <v>226</v>
      </c>
    </row>
    <row r="7446" spans="1:6" x14ac:dyDescent="0.25">
      <c r="A7446" s="182">
        <v>40003327</v>
      </c>
      <c r="B7446" s="182" t="s">
        <v>7379</v>
      </c>
      <c r="C7446" s="182" t="s">
        <v>224</v>
      </c>
      <c r="D7446" s="182" t="s">
        <v>271</v>
      </c>
      <c r="E7446" s="182" t="s">
        <v>272</v>
      </c>
      <c r="F7446" s="182" t="s">
        <v>272</v>
      </c>
    </row>
    <row r="7447" spans="1:6" x14ac:dyDescent="0.25">
      <c r="A7447" s="182">
        <v>40001457</v>
      </c>
      <c r="B7447" s="182" t="s">
        <v>7380</v>
      </c>
      <c r="C7447" s="182" t="s">
        <v>224</v>
      </c>
      <c r="D7447" s="182" t="s">
        <v>303</v>
      </c>
      <c r="E7447" s="182" t="s">
        <v>304</v>
      </c>
      <c r="F7447" s="182" t="s">
        <v>304</v>
      </c>
    </row>
    <row r="7448" spans="1:6" x14ac:dyDescent="0.25">
      <c r="A7448" s="182">
        <v>40420061</v>
      </c>
      <c r="B7448" s="182" t="s">
        <v>7381</v>
      </c>
      <c r="C7448" s="182" t="s">
        <v>231</v>
      </c>
      <c r="D7448" s="182" t="s">
        <v>236</v>
      </c>
      <c r="E7448" s="182" t="s">
        <v>237</v>
      </c>
      <c r="F7448" s="182" t="s">
        <v>237</v>
      </c>
    </row>
    <row r="7449" spans="1:6" x14ac:dyDescent="0.25">
      <c r="A7449" s="182">
        <v>40002737</v>
      </c>
      <c r="B7449" s="182" t="s">
        <v>7382</v>
      </c>
      <c r="C7449" s="182" t="s">
        <v>224</v>
      </c>
      <c r="D7449" s="182" t="s">
        <v>333</v>
      </c>
      <c r="E7449" s="182" t="s">
        <v>334</v>
      </c>
      <c r="F7449" s="182" t="s">
        <v>334</v>
      </c>
    </row>
    <row r="7450" spans="1:6" x14ac:dyDescent="0.25">
      <c r="A7450" s="182">
        <v>40421502</v>
      </c>
      <c r="B7450" s="182" t="s">
        <v>7383</v>
      </c>
      <c r="C7450" s="182" t="s">
        <v>231</v>
      </c>
      <c r="D7450" s="182" t="s">
        <v>232</v>
      </c>
      <c r="E7450" s="182" t="s">
        <v>233</v>
      </c>
      <c r="F7450" s="182" t="s">
        <v>233</v>
      </c>
    </row>
    <row r="7451" spans="1:6" x14ac:dyDescent="0.25">
      <c r="A7451" s="182">
        <v>40005672</v>
      </c>
      <c r="B7451" s="182" t="s">
        <v>7384</v>
      </c>
      <c r="C7451" s="182" t="s">
        <v>224</v>
      </c>
      <c r="D7451" s="182" t="s">
        <v>268</v>
      </c>
      <c r="E7451" s="182" t="s">
        <v>269</v>
      </c>
      <c r="F7451" s="182" t="s">
        <v>269</v>
      </c>
    </row>
    <row r="7452" spans="1:6" x14ac:dyDescent="0.25">
      <c r="A7452" s="182">
        <v>40006523</v>
      </c>
      <c r="B7452" s="182" t="s">
        <v>7385</v>
      </c>
      <c r="C7452" s="182" t="s">
        <v>224</v>
      </c>
      <c r="D7452" s="182" t="s">
        <v>271</v>
      </c>
      <c r="E7452" s="182" t="s">
        <v>272</v>
      </c>
      <c r="F7452" s="182" t="s">
        <v>272</v>
      </c>
    </row>
    <row r="7453" spans="1:6" x14ac:dyDescent="0.25">
      <c r="A7453" s="182">
        <v>40009597</v>
      </c>
      <c r="B7453" s="182" t="s">
        <v>7386</v>
      </c>
      <c r="C7453" s="182" t="s">
        <v>224</v>
      </c>
      <c r="D7453" s="182" t="s">
        <v>333</v>
      </c>
      <c r="E7453" s="182" t="s">
        <v>334</v>
      </c>
      <c r="F7453" s="182" t="s">
        <v>334</v>
      </c>
    </row>
    <row r="7454" spans="1:6" x14ac:dyDescent="0.25">
      <c r="A7454" s="182">
        <v>40004266</v>
      </c>
      <c r="B7454" s="182" t="s">
        <v>7387</v>
      </c>
      <c r="C7454" s="182" t="s">
        <v>224</v>
      </c>
      <c r="D7454" s="182" t="s">
        <v>404</v>
      </c>
      <c r="E7454" s="182" t="s">
        <v>405</v>
      </c>
      <c r="F7454" s="182" t="s">
        <v>405</v>
      </c>
    </row>
    <row r="7455" spans="1:6" x14ac:dyDescent="0.25">
      <c r="A7455" s="182">
        <v>40008453</v>
      </c>
      <c r="B7455" s="182" t="s">
        <v>7388</v>
      </c>
      <c r="C7455" s="182" t="s">
        <v>224</v>
      </c>
      <c r="D7455" s="182" t="s">
        <v>277</v>
      </c>
      <c r="E7455" s="182" t="s">
        <v>278</v>
      </c>
      <c r="F7455" s="182" t="s">
        <v>278</v>
      </c>
    </row>
    <row r="7456" spans="1:6" x14ac:dyDescent="0.25">
      <c r="A7456" s="182">
        <v>40420841</v>
      </c>
      <c r="B7456" s="182" t="s">
        <v>7389</v>
      </c>
      <c r="C7456" s="182" t="s">
        <v>231</v>
      </c>
      <c r="D7456" s="182" t="s">
        <v>236</v>
      </c>
      <c r="E7456" s="182" t="s">
        <v>237</v>
      </c>
      <c r="F7456" s="182" t="s">
        <v>237</v>
      </c>
    </row>
    <row r="7457" spans="1:6" x14ac:dyDescent="0.25">
      <c r="A7457" s="182">
        <v>40420246</v>
      </c>
      <c r="B7457" s="182" t="s">
        <v>7390</v>
      </c>
      <c r="C7457" s="182" t="s">
        <v>231</v>
      </c>
      <c r="D7457" s="182" t="s">
        <v>232</v>
      </c>
      <c r="E7457" s="182" t="s">
        <v>233</v>
      </c>
      <c r="F7457" s="182" t="s">
        <v>233</v>
      </c>
    </row>
    <row r="7458" spans="1:6" x14ac:dyDescent="0.25">
      <c r="A7458" s="182">
        <v>40008139</v>
      </c>
      <c r="B7458" s="182" t="s">
        <v>7391</v>
      </c>
      <c r="C7458" s="182" t="s">
        <v>224</v>
      </c>
      <c r="D7458" s="182" t="s">
        <v>277</v>
      </c>
      <c r="E7458" s="182" t="s">
        <v>278</v>
      </c>
      <c r="F7458" s="182" t="s">
        <v>278</v>
      </c>
    </row>
    <row r="7459" spans="1:6" x14ac:dyDescent="0.25">
      <c r="A7459" s="182">
        <v>40420637</v>
      </c>
      <c r="B7459" s="182" t="s">
        <v>7392</v>
      </c>
      <c r="C7459" s="182" t="s">
        <v>231</v>
      </c>
      <c r="D7459" s="182" t="s">
        <v>232</v>
      </c>
      <c r="E7459" s="182" t="s">
        <v>233</v>
      </c>
      <c r="F7459" s="182" t="s">
        <v>233</v>
      </c>
    </row>
    <row r="7460" spans="1:6" x14ac:dyDescent="0.25">
      <c r="A7460" s="182">
        <v>40420216</v>
      </c>
      <c r="B7460" s="182" t="s">
        <v>7393</v>
      </c>
      <c r="C7460" s="182" t="s">
        <v>231</v>
      </c>
      <c r="D7460" s="182" t="s">
        <v>285</v>
      </c>
      <c r="E7460" s="182" t="s">
        <v>286</v>
      </c>
      <c r="F7460" s="182" t="s">
        <v>286</v>
      </c>
    </row>
    <row r="7461" spans="1:6" x14ac:dyDescent="0.25">
      <c r="A7461" s="182">
        <v>40008941</v>
      </c>
      <c r="B7461" s="182" t="s">
        <v>7394</v>
      </c>
      <c r="C7461" s="182" t="s">
        <v>224</v>
      </c>
      <c r="D7461" s="182" t="s">
        <v>265</v>
      </c>
      <c r="E7461" s="182" t="s">
        <v>266</v>
      </c>
      <c r="F7461" s="182" t="s">
        <v>266</v>
      </c>
    </row>
    <row r="7462" spans="1:6" x14ac:dyDescent="0.25">
      <c r="A7462" s="182">
        <v>40005952</v>
      </c>
      <c r="B7462" s="182" t="s">
        <v>7395</v>
      </c>
      <c r="C7462" s="182" t="s">
        <v>224</v>
      </c>
      <c r="D7462" s="182" t="s">
        <v>309</v>
      </c>
      <c r="E7462" s="182" t="s">
        <v>310</v>
      </c>
      <c r="F7462" s="182" t="s">
        <v>310</v>
      </c>
    </row>
    <row r="7463" spans="1:6" x14ac:dyDescent="0.25">
      <c r="A7463" s="182">
        <v>40424264</v>
      </c>
      <c r="B7463" s="182" t="s">
        <v>7396</v>
      </c>
      <c r="C7463" s="182" t="s">
        <v>231</v>
      </c>
      <c r="D7463" s="182" t="s">
        <v>236</v>
      </c>
      <c r="E7463" s="182" t="s">
        <v>237</v>
      </c>
      <c r="F7463" s="182" t="s">
        <v>237</v>
      </c>
    </row>
    <row r="7464" spans="1:6" x14ac:dyDescent="0.25">
      <c r="A7464" s="182">
        <v>40420751</v>
      </c>
      <c r="B7464" s="182" t="s">
        <v>7397</v>
      </c>
      <c r="C7464" s="182" t="s">
        <v>231</v>
      </c>
      <c r="D7464" s="182" t="s">
        <v>232</v>
      </c>
      <c r="E7464" s="182" t="s">
        <v>233</v>
      </c>
      <c r="F7464" s="182" t="s">
        <v>233</v>
      </c>
    </row>
    <row r="7465" spans="1:6" x14ac:dyDescent="0.25">
      <c r="A7465" s="182">
        <v>40006732</v>
      </c>
      <c r="B7465" s="182" t="s">
        <v>7398</v>
      </c>
      <c r="C7465" s="182" t="s">
        <v>224</v>
      </c>
      <c r="D7465" s="182" t="s">
        <v>277</v>
      </c>
      <c r="E7465" s="182" t="s">
        <v>278</v>
      </c>
      <c r="F7465" s="182" t="s">
        <v>278</v>
      </c>
    </row>
    <row r="7466" spans="1:6" x14ac:dyDescent="0.25">
      <c r="A7466" s="182">
        <v>40008432</v>
      </c>
      <c r="B7466" s="182" t="s">
        <v>7399</v>
      </c>
      <c r="C7466" s="182" t="s">
        <v>224</v>
      </c>
      <c r="D7466" s="182" t="s">
        <v>363</v>
      </c>
      <c r="E7466" s="182" t="s">
        <v>364</v>
      </c>
      <c r="F7466" s="182" t="s">
        <v>364</v>
      </c>
    </row>
    <row r="7467" spans="1:6" x14ac:dyDescent="0.25">
      <c r="A7467" s="182">
        <v>40009441</v>
      </c>
      <c r="B7467" s="182" t="s">
        <v>7400</v>
      </c>
      <c r="C7467" s="182" t="s">
        <v>224</v>
      </c>
      <c r="D7467" s="182" t="s">
        <v>322</v>
      </c>
      <c r="E7467" s="182" t="s">
        <v>323</v>
      </c>
      <c r="F7467" s="182" t="s">
        <v>323</v>
      </c>
    </row>
    <row r="7468" spans="1:6" x14ac:dyDescent="0.25">
      <c r="A7468" s="182">
        <v>40005381</v>
      </c>
      <c r="B7468" s="182" t="s">
        <v>7401</v>
      </c>
      <c r="C7468" s="182" t="s">
        <v>224</v>
      </c>
      <c r="D7468" s="182" t="s">
        <v>249</v>
      </c>
      <c r="E7468" s="182" t="s">
        <v>250</v>
      </c>
      <c r="F7468" s="182" t="s">
        <v>250</v>
      </c>
    </row>
    <row r="7469" spans="1:6" x14ac:dyDescent="0.25">
      <c r="A7469" s="182">
        <v>40006089</v>
      </c>
      <c r="B7469" s="182" t="s">
        <v>7402</v>
      </c>
      <c r="C7469" s="182" t="s">
        <v>224</v>
      </c>
      <c r="D7469" s="182" t="s">
        <v>315</v>
      </c>
      <c r="E7469" s="182" t="s">
        <v>316</v>
      </c>
      <c r="F7469" s="182" t="s">
        <v>316</v>
      </c>
    </row>
    <row r="7470" spans="1:6" x14ac:dyDescent="0.25">
      <c r="A7470" s="182">
        <v>40005733</v>
      </c>
      <c r="B7470" s="182" t="s">
        <v>7403</v>
      </c>
      <c r="C7470" s="182" t="s">
        <v>224</v>
      </c>
      <c r="D7470" s="182" t="s">
        <v>315</v>
      </c>
      <c r="E7470" s="182" t="s">
        <v>316</v>
      </c>
      <c r="F7470" s="182" t="s">
        <v>316</v>
      </c>
    </row>
    <row r="7471" spans="1:6" x14ac:dyDescent="0.25">
      <c r="A7471" s="182">
        <v>40005379</v>
      </c>
      <c r="B7471" s="182" t="s">
        <v>7404</v>
      </c>
      <c r="C7471" s="182" t="s">
        <v>224</v>
      </c>
      <c r="D7471" s="182" t="s">
        <v>309</v>
      </c>
      <c r="E7471" s="182" t="s">
        <v>310</v>
      </c>
      <c r="F7471" s="182" t="s">
        <v>310</v>
      </c>
    </row>
    <row r="7472" spans="1:6" x14ac:dyDescent="0.25">
      <c r="A7472" s="182">
        <v>40002077</v>
      </c>
      <c r="B7472" s="182" t="s">
        <v>7405</v>
      </c>
      <c r="C7472" s="182" t="s">
        <v>224</v>
      </c>
      <c r="D7472" s="182" t="s">
        <v>265</v>
      </c>
      <c r="E7472" s="182" t="s">
        <v>266</v>
      </c>
      <c r="F7472" s="182" t="s">
        <v>266</v>
      </c>
    </row>
    <row r="7473" spans="1:6" x14ac:dyDescent="0.25">
      <c r="A7473" s="182">
        <v>40003064</v>
      </c>
      <c r="B7473" s="182" t="s">
        <v>7406</v>
      </c>
      <c r="C7473" s="182" t="s">
        <v>224</v>
      </c>
      <c r="D7473" s="182" t="s">
        <v>249</v>
      </c>
      <c r="E7473" s="182" t="s">
        <v>250</v>
      </c>
      <c r="F7473" s="182" t="s">
        <v>250</v>
      </c>
    </row>
    <row r="7474" spans="1:6" x14ac:dyDescent="0.25">
      <c r="A7474" s="182">
        <v>40420193</v>
      </c>
      <c r="B7474" s="182" t="s">
        <v>7407</v>
      </c>
      <c r="C7474" s="182" t="s">
        <v>231</v>
      </c>
      <c r="D7474" s="182" t="s">
        <v>285</v>
      </c>
      <c r="E7474" s="182" t="s">
        <v>286</v>
      </c>
      <c r="F7474" s="182" t="s">
        <v>286</v>
      </c>
    </row>
    <row r="7475" spans="1:6" x14ac:dyDescent="0.25">
      <c r="A7475" s="182">
        <v>40007639</v>
      </c>
      <c r="B7475" s="182" t="s">
        <v>7408</v>
      </c>
      <c r="C7475" s="182" t="s">
        <v>224</v>
      </c>
      <c r="D7475" s="182" t="s">
        <v>262</v>
      </c>
      <c r="E7475" s="182" t="s">
        <v>263</v>
      </c>
      <c r="F7475" s="182" t="s">
        <v>263</v>
      </c>
    </row>
    <row r="7476" spans="1:6" x14ac:dyDescent="0.25">
      <c r="A7476" s="182">
        <v>40002591</v>
      </c>
      <c r="B7476" s="182" t="s">
        <v>7409</v>
      </c>
      <c r="C7476" s="182" t="s">
        <v>224</v>
      </c>
      <c r="D7476" s="182" t="s">
        <v>271</v>
      </c>
      <c r="E7476" s="182" t="s">
        <v>272</v>
      </c>
      <c r="F7476" s="182" t="s">
        <v>272</v>
      </c>
    </row>
    <row r="7477" spans="1:6" x14ac:dyDescent="0.25">
      <c r="A7477" s="182">
        <v>40003927</v>
      </c>
      <c r="B7477" s="182" t="s">
        <v>7410</v>
      </c>
      <c r="C7477" s="182" t="s">
        <v>224</v>
      </c>
      <c r="D7477" s="182" t="s">
        <v>277</v>
      </c>
      <c r="E7477" s="182" t="s">
        <v>278</v>
      </c>
      <c r="F7477" s="182" t="s">
        <v>278</v>
      </c>
    </row>
    <row r="7478" spans="1:6" x14ac:dyDescent="0.25">
      <c r="A7478" s="182">
        <v>40002137</v>
      </c>
      <c r="B7478" s="182" t="s">
        <v>7411</v>
      </c>
      <c r="C7478" s="182" t="s">
        <v>224</v>
      </c>
      <c r="D7478" s="182" t="s">
        <v>342</v>
      </c>
      <c r="E7478" s="182" t="s">
        <v>343</v>
      </c>
      <c r="F7478" s="182" t="s">
        <v>343</v>
      </c>
    </row>
    <row r="7479" spans="1:6" x14ac:dyDescent="0.25">
      <c r="A7479" s="182">
        <v>40421528</v>
      </c>
      <c r="B7479" s="182" t="s">
        <v>7412</v>
      </c>
      <c r="C7479" s="182" t="s">
        <v>231</v>
      </c>
      <c r="D7479" s="182" t="s">
        <v>236</v>
      </c>
      <c r="E7479" s="182" t="s">
        <v>237</v>
      </c>
      <c r="F7479" s="182" t="s">
        <v>237</v>
      </c>
    </row>
    <row r="7480" spans="1:6" x14ac:dyDescent="0.25">
      <c r="A7480" s="182">
        <v>40005451</v>
      </c>
      <c r="B7480" s="182" t="s">
        <v>7413</v>
      </c>
      <c r="C7480" s="182" t="s">
        <v>224</v>
      </c>
      <c r="D7480" s="182" t="s">
        <v>309</v>
      </c>
      <c r="E7480" s="182" t="s">
        <v>310</v>
      </c>
      <c r="F7480" s="182" t="s">
        <v>310</v>
      </c>
    </row>
    <row r="7481" spans="1:6" x14ac:dyDescent="0.25">
      <c r="A7481" s="182">
        <v>40008362</v>
      </c>
      <c r="B7481" s="182" t="s">
        <v>7414</v>
      </c>
      <c r="C7481" s="182" t="s">
        <v>224</v>
      </c>
      <c r="D7481" s="182" t="s">
        <v>306</v>
      </c>
      <c r="E7481" s="182" t="s">
        <v>307</v>
      </c>
      <c r="F7481" s="182" t="s">
        <v>307</v>
      </c>
    </row>
    <row r="7482" spans="1:6" x14ac:dyDescent="0.25">
      <c r="A7482" s="182">
        <v>40420917</v>
      </c>
      <c r="B7482" s="182" t="s">
        <v>7415</v>
      </c>
      <c r="C7482" s="182" t="s">
        <v>231</v>
      </c>
      <c r="D7482" s="182" t="s">
        <v>285</v>
      </c>
      <c r="E7482" s="182" t="s">
        <v>286</v>
      </c>
      <c r="F7482" s="182" t="s">
        <v>286</v>
      </c>
    </row>
    <row r="7483" spans="1:6" x14ac:dyDescent="0.25">
      <c r="A7483" s="182">
        <v>40420072</v>
      </c>
      <c r="B7483" s="182" t="s">
        <v>7416</v>
      </c>
      <c r="C7483" s="182" t="s">
        <v>231</v>
      </c>
      <c r="D7483" s="182" t="s">
        <v>285</v>
      </c>
      <c r="E7483" s="182" t="s">
        <v>286</v>
      </c>
      <c r="F7483" s="182" t="s">
        <v>286</v>
      </c>
    </row>
    <row r="7484" spans="1:6" x14ac:dyDescent="0.25">
      <c r="A7484" s="182">
        <v>40003293</v>
      </c>
      <c r="B7484" s="182" t="s">
        <v>7417</v>
      </c>
      <c r="C7484" s="182" t="s">
        <v>224</v>
      </c>
      <c r="D7484" s="182" t="s">
        <v>228</v>
      </c>
      <c r="E7484" s="182" t="s">
        <v>229</v>
      </c>
      <c r="F7484" s="182" t="s">
        <v>229</v>
      </c>
    </row>
    <row r="7485" spans="1:6" x14ac:dyDescent="0.25">
      <c r="A7485" s="182">
        <v>40002246</v>
      </c>
      <c r="B7485" s="182" t="s">
        <v>7418</v>
      </c>
      <c r="C7485" s="182" t="s">
        <v>224</v>
      </c>
      <c r="D7485" s="182" t="s">
        <v>291</v>
      </c>
      <c r="E7485" s="182" t="s">
        <v>292</v>
      </c>
      <c r="F7485" s="182" t="s">
        <v>292</v>
      </c>
    </row>
    <row r="7486" spans="1:6" x14ac:dyDescent="0.25">
      <c r="A7486" s="182">
        <v>40008711</v>
      </c>
      <c r="B7486" s="182" t="s">
        <v>7419</v>
      </c>
      <c r="C7486" s="182" t="s">
        <v>224</v>
      </c>
      <c r="D7486" s="182" t="s">
        <v>342</v>
      </c>
      <c r="E7486" s="182" t="s">
        <v>343</v>
      </c>
      <c r="F7486" s="182" t="s">
        <v>343</v>
      </c>
    </row>
    <row r="7487" spans="1:6" x14ac:dyDescent="0.25">
      <c r="A7487" s="182">
        <v>40004431</v>
      </c>
      <c r="B7487" s="182" t="s">
        <v>7420</v>
      </c>
      <c r="C7487" s="182" t="s">
        <v>224</v>
      </c>
      <c r="D7487" s="182" t="s">
        <v>228</v>
      </c>
      <c r="E7487" s="182" t="s">
        <v>229</v>
      </c>
      <c r="F7487" s="182" t="s">
        <v>229</v>
      </c>
    </row>
    <row r="7488" spans="1:6" x14ac:dyDescent="0.25">
      <c r="A7488" s="182">
        <v>40003175</v>
      </c>
      <c r="B7488" s="182" t="s">
        <v>7421</v>
      </c>
      <c r="C7488" s="182" t="s">
        <v>224</v>
      </c>
      <c r="D7488" s="182" t="s">
        <v>277</v>
      </c>
      <c r="E7488" s="182" t="s">
        <v>278</v>
      </c>
      <c r="F7488" s="182" t="s">
        <v>278</v>
      </c>
    </row>
    <row r="7489" spans="1:6" x14ac:dyDescent="0.25">
      <c r="A7489" s="182">
        <v>40000766</v>
      </c>
      <c r="B7489" s="182" t="s">
        <v>7422</v>
      </c>
      <c r="C7489" s="182" t="s">
        <v>224</v>
      </c>
      <c r="D7489" s="182" t="s">
        <v>333</v>
      </c>
      <c r="E7489" s="182" t="s">
        <v>334</v>
      </c>
      <c r="F7489" s="182" t="s">
        <v>334</v>
      </c>
    </row>
    <row r="7490" spans="1:6" x14ac:dyDescent="0.25">
      <c r="A7490" s="182">
        <v>40006069</v>
      </c>
      <c r="B7490" s="182" t="s">
        <v>7423</v>
      </c>
      <c r="C7490" s="182" t="s">
        <v>224</v>
      </c>
      <c r="D7490" s="182" t="s">
        <v>333</v>
      </c>
      <c r="E7490" s="182" t="s">
        <v>334</v>
      </c>
      <c r="F7490" s="182" t="s">
        <v>334</v>
      </c>
    </row>
    <row r="7491" spans="1:6" x14ac:dyDescent="0.25">
      <c r="A7491" s="182">
        <v>40007723</v>
      </c>
      <c r="B7491" s="182" t="s">
        <v>7424</v>
      </c>
      <c r="C7491" s="182" t="s">
        <v>224</v>
      </c>
      <c r="D7491" s="182" t="s">
        <v>225</v>
      </c>
      <c r="E7491" s="182" t="s">
        <v>226</v>
      </c>
      <c r="F7491" s="182" t="s">
        <v>226</v>
      </c>
    </row>
    <row r="7492" spans="1:6" x14ac:dyDescent="0.25">
      <c r="A7492" s="182">
        <v>40007360</v>
      </c>
      <c r="B7492" s="182" t="s">
        <v>7425</v>
      </c>
      <c r="C7492" s="182" t="s">
        <v>224</v>
      </c>
      <c r="D7492" s="182" t="s">
        <v>376</v>
      </c>
      <c r="E7492" s="182" t="s">
        <v>377</v>
      </c>
      <c r="F7492" s="182" t="s">
        <v>377</v>
      </c>
    </row>
    <row r="7493" spans="1:6" x14ac:dyDescent="0.25">
      <c r="A7493" s="182">
        <v>40007509</v>
      </c>
      <c r="B7493" s="182" t="s">
        <v>7426</v>
      </c>
      <c r="C7493" s="182" t="s">
        <v>224</v>
      </c>
      <c r="D7493" s="182" t="s">
        <v>376</v>
      </c>
      <c r="E7493" s="182" t="s">
        <v>377</v>
      </c>
      <c r="F7493" s="182" t="s">
        <v>377</v>
      </c>
    </row>
    <row r="7494" spans="1:6" x14ac:dyDescent="0.25">
      <c r="A7494" s="182">
        <v>40421003</v>
      </c>
      <c r="B7494" s="182" t="s">
        <v>7427</v>
      </c>
      <c r="C7494" s="182" t="s">
        <v>231</v>
      </c>
      <c r="D7494" s="182" t="s">
        <v>236</v>
      </c>
      <c r="E7494" s="182" t="s">
        <v>237</v>
      </c>
      <c r="F7494" s="182" t="s">
        <v>237</v>
      </c>
    </row>
    <row r="7495" spans="1:6" x14ac:dyDescent="0.25">
      <c r="A7495" s="182">
        <v>40004343</v>
      </c>
      <c r="B7495" s="182" t="s">
        <v>7428</v>
      </c>
      <c r="C7495" s="182" t="s">
        <v>224</v>
      </c>
      <c r="D7495" s="182" t="s">
        <v>256</v>
      </c>
      <c r="E7495" s="182" t="s">
        <v>257</v>
      </c>
      <c r="F7495" s="182" t="s">
        <v>257</v>
      </c>
    </row>
    <row r="7496" spans="1:6" x14ac:dyDescent="0.25">
      <c r="A7496" s="182">
        <v>40002312</v>
      </c>
      <c r="B7496" s="182" t="s">
        <v>7429</v>
      </c>
      <c r="C7496" s="182" t="s">
        <v>224</v>
      </c>
      <c r="D7496" s="182" t="s">
        <v>376</v>
      </c>
      <c r="E7496" s="182" t="s">
        <v>377</v>
      </c>
      <c r="F7496" s="182" t="s">
        <v>377</v>
      </c>
    </row>
    <row r="7497" spans="1:6" x14ac:dyDescent="0.25">
      <c r="A7497" s="182">
        <v>40003876</v>
      </c>
      <c r="B7497" s="182" t="s">
        <v>7430</v>
      </c>
      <c r="C7497" s="182" t="s">
        <v>224</v>
      </c>
      <c r="D7497" s="182" t="s">
        <v>277</v>
      </c>
      <c r="E7497" s="182" t="s">
        <v>278</v>
      </c>
      <c r="F7497" s="182" t="s">
        <v>278</v>
      </c>
    </row>
    <row r="7498" spans="1:6" x14ac:dyDescent="0.25">
      <c r="A7498" s="182">
        <v>47200056</v>
      </c>
      <c r="B7498" s="182" t="s">
        <v>7431</v>
      </c>
      <c r="C7498" s="182" t="s">
        <v>224</v>
      </c>
      <c r="D7498" s="182" t="s">
        <v>322</v>
      </c>
      <c r="E7498" s="182" t="s">
        <v>323</v>
      </c>
      <c r="F7498" s="182" t="s">
        <v>323</v>
      </c>
    </row>
    <row r="7499" spans="1:6" x14ac:dyDescent="0.25">
      <c r="A7499" s="182">
        <v>40005097</v>
      </c>
      <c r="B7499" s="182" t="s">
        <v>7431</v>
      </c>
      <c r="C7499" s="182" t="s">
        <v>224</v>
      </c>
      <c r="D7499" s="182" t="s">
        <v>322</v>
      </c>
      <c r="E7499" s="182" t="s">
        <v>323</v>
      </c>
      <c r="F7499" s="182" t="s">
        <v>323</v>
      </c>
    </row>
    <row r="7500" spans="1:6" x14ac:dyDescent="0.25">
      <c r="A7500" s="182">
        <v>40007712</v>
      </c>
      <c r="B7500" s="182" t="s">
        <v>7432</v>
      </c>
      <c r="C7500" s="182" t="s">
        <v>224</v>
      </c>
      <c r="D7500" s="182" t="s">
        <v>303</v>
      </c>
      <c r="E7500" s="182" t="s">
        <v>304</v>
      </c>
      <c r="F7500" s="182" t="s">
        <v>304</v>
      </c>
    </row>
    <row r="7501" spans="1:6" x14ac:dyDescent="0.25">
      <c r="A7501" s="182">
        <v>40006408</v>
      </c>
      <c r="B7501" s="182" t="s">
        <v>7433</v>
      </c>
      <c r="C7501" s="182" t="s">
        <v>224</v>
      </c>
      <c r="D7501" s="182" t="s">
        <v>225</v>
      </c>
      <c r="E7501" s="182" t="s">
        <v>226</v>
      </c>
      <c r="F7501" s="182" t="s">
        <v>226</v>
      </c>
    </row>
    <row r="7502" spans="1:6" x14ac:dyDescent="0.25">
      <c r="A7502" s="182">
        <v>40420855</v>
      </c>
      <c r="B7502" s="182" t="s">
        <v>7434</v>
      </c>
      <c r="C7502" s="182" t="s">
        <v>231</v>
      </c>
      <c r="D7502" s="182" t="s">
        <v>236</v>
      </c>
      <c r="E7502" s="182" t="s">
        <v>237</v>
      </c>
      <c r="F7502" s="182" t="s">
        <v>237</v>
      </c>
    </row>
    <row r="7503" spans="1:6" x14ac:dyDescent="0.25">
      <c r="A7503" s="182">
        <v>40008005</v>
      </c>
      <c r="B7503" s="182" t="s">
        <v>7435</v>
      </c>
      <c r="C7503" s="182" t="s">
        <v>231</v>
      </c>
      <c r="D7503" s="182" t="s">
        <v>236</v>
      </c>
      <c r="E7503" s="182" t="s">
        <v>237</v>
      </c>
      <c r="F7503" s="182" t="s">
        <v>237</v>
      </c>
    </row>
    <row r="7504" spans="1:6" x14ac:dyDescent="0.25">
      <c r="A7504" s="182">
        <v>40420524</v>
      </c>
      <c r="B7504" s="182" t="s">
        <v>7436</v>
      </c>
      <c r="C7504" s="182" t="s">
        <v>231</v>
      </c>
      <c r="D7504" s="182" t="s">
        <v>232</v>
      </c>
      <c r="E7504" s="182" t="s">
        <v>233</v>
      </c>
      <c r="F7504" s="182" t="s">
        <v>233</v>
      </c>
    </row>
    <row r="7505" spans="1:6" x14ac:dyDescent="0.25">
      <c r="A7505" s="182">
        <v>40000347</v>
      </c>
      <c r="B7505" s="182" t="s">
        <v>7437</v>
      </c>
      <c r="C7505" s="182" t="s">
        <v>224</v>
      </c>
      <c r="D7505" s="182" t="s">
        <v>7035</v>
      </c>
      <c r="E7505" s="182" t="s">
        <v>7036</v>
      </c>
      <c r="F7505" s="182" t="s">
        <v>7036</v>
      </c>
    </row>
    <row r="7506" spans="1:6" x14ac:dyDescent="0.25">
      <c r="A7506" s="182">
        <v>40007349</v>
      </c>
      <c r="B7506" s="182" t="s">
        <v>7438</v>
      </c>
      <c r="C7506" s="182" t="s">
        <v>224</v>
      </c>
      <c r="D7506" s="182" t="s">
        <v>252</v>
      </c>
      <c r="E7506" s="182" t="s">
        <v>253</v>
      </c>
      <c r="F7506" s="182" t="s">
        <v>253</v>
      </c>
    </row>
    <row r="7507" spans="1:6" x14ac:dyDescent="0.25">
      <c r="A7507" s="182">
        <v>40006352</v>
      </c>
      <c r="B7507" s="182" t="s">
        <v>7439</v>
      </c>
      <c r="C7507" s="182" t="s">
        <v>224</v>
      </c>
      <c r="D7507" s="182" t="s">
        <v>252</v>
      </c>
      <c r="E7507" s="182" t="s">
        <v>253</v>
      </c>
      <c r="F7507" s="182" t="s">
        <v>253</v>
      </c>
    </row>
    <row r="7508" spans="1:6" x14ac:dyDescent="0.25">
      <c r="A7508" s="182">
        <v>40002249</v>
      </c>
      <c r="B7508" s="182" t="s">
        <v>7440</v>
      </c>
      <c r="C7508" s="182" t="s">
        <v>224</v>
      </c>
      <c r="D7508" s="182" t="s">
        <v>228</v>
      </c>
      <c r="E7508" s="182" t="s">
        <v>229</v>
      </c>
      <c r="F7508" s="182" t="s">
        <v>229</v>
      </c>
    </row>
    <row r="7509" spans="1:6" x14ac:dyDescent="0.25">
      <c r="A7509" s="182">
        <v>40006106</v>
      </c>
      <c r="B7509" s="182" t="s">
        <v>7441</v>
      </c>
      <c r="C7509" s="182" t="s">
        <v>224</v>
      </c>
      <c r="D7509" s="182" t="s">
        <v>342</v>
      </c>
      <c r="E7509" s="182" t="s">
        <v>343</v>
      </c>
      <c r="F7509" s="182" t="s">
        <v>343</v>
      </c>
    </row>
    <row r="7510" spans="1:6" x14ac:dyDescent="0.25">
      <c r="A7510" s="182">
        <v>40001576</v>
      </c>
      <c r="B7510" s="182" t="s">
        <v>7441</v>
      </c>
      <c r="C7510" s="182" t="s">
        <v>224</v>
      </c>
      <c r="D7510" s="182" t="s">
        <v>342</v>
      </c>
      <c r="E7510" s="182" t="s">
        <v>343</v>
      </c>
      <c r="F7510" s="182" t="s">
        <v>343</v>
      </c>
    </row>
    <row r="7511" spans="1:6" x14ac:dyDescent="0.25">
      <c r="A7511" s="182">
        <v>40008852</v>
      </c>
      <c r="B7511" s="182" t="s">
        <v>7442</v>
      </c>
      <c r="C7511" s="182" t="s">
        <v>224</v>
      </c>
      <c r="D7511" s="182" t="s">
        <v>265</v>
      </c>
      <c r="E7511" s="182" t="s">
        <v>266</v>
      </c>
      <c r="F7511" s="182" t="s">
        <v>266</v>
      </c>
    </row>
    <row r="7512" spans="1:6" x14ac:dyDescent="0.25">
      <c r="A7512" s="182">
        <v>40003601</v>
      </c>
      <c r="B7512" s="182" t="s">
        <v>7443</v>
      </c>
      <c r="C7512" s="182" t="s">
        <v>224</v>
      </c>
      <c r="D7512" s="182" t="s">
        <v>265</v>
      </c>
      <c r="E7512" s="182" t="s">
        <v>266</v>
      </c>
      <c r="F7512" s="182" t="s">
        <v>266</v>
      </c>
    </row>
    <row r="7513" spans="1:6" x14ac:dyDescent="0.25">
      <c r="A7513" s="182">
        <v>40009230</v>
      </c>
      <c r="B7513" s="182" t="s">
        <v>7444</v>
      </c>
      <c r="C7513" s="182" t="s">
        <v>224</v>
      </c>
      <c r="D7513" s="182" t="s">
        <v>303</v>
      </c>
      <c r="E7513" s="182" t="s">
        <v>304</v>
      </c>
      <c r="F7513" s="182" t="s">
        <v>304</v>
      </c>
    </row>
    <row r="7514" spans="1:6" x14ac:dyDescent="0.25">
      <c r="A7514" s="182">
        <v>40005059</v>
      </c>
      <c r="B7514" s="182" t="s">
        <v>7445</v>
      </c>
      <c r="C7514" s="182" t="s">
        <v>224</v>
      </c>
      <c r="D7514" s="182" t="s">
        <v>322</v>
      </c>
      <c r="E7514" s="182" t="s">
        <v>323</v>
      </c>
      <c r="F7514" s="182" t="s">
        <v>323</v>
      </c>
    </row>
    <row r="7515" spans="1:6" x14ac:dyDescent="0.25">
      <c r="A7515" s="182">
        <v>40007344</v>
      </c>
      <c r="B7515" s="182" t="s">
        <v>7446</v>
      </c>
      <c r="C7515" s="182" t="s">
        <v>224</v>
      </c>
      <c r="D7515" s="182" t="s">
        <v>376</v>
      </c>
      <c r="E7515" s="182" t="s">
        <v>377</v>
      </c>
      <c r="F7515" s="182" t="s">
        <v>377</v>
      </c>
    </row>
    <row r="7516" spans="1:6" x14ac:dyDescent="0.25">
      <c r="A7516" s="182">
        <v>40005121</v>
      </c>
      <c r="B7516" s="182" t="s">
        <v>7447</v>
      </c>
      <c r="C7516" s="182" t="s">
        <v>224</v>
      </c>
      <c r="D7516" s="182" t="s">
        <v>309</v>
      </c>
      <c r="E7516" s="182" t="s">
        <v>310</v>
      </c>
      <c r="F7516" s="182" t="s">
        <v>310</v>
      </c>
    </row>
    <row r="7517" spans="1:6" x14ac:dyDescent="0.25">
      <c r="A7517" s="182">
        <v>40008516</v>
      </c>
      <c r="B7517" s="182" t="s">
        <v>7448</v>
      </c>
      <c r="C7517" s="182" t="s">
        <v>224</v>
      </c>
      <c r="D7517" s="182" t="s">
        <v>271</v>
      </c>
      <c r="E7517" s="182" t="s">
        <v>272</v>
      </c>
      <c r="F7517" s="182" t="s">
        <v>272</v>
      </c>
    </row>
    <row r="7518" spans="1:6" x14ac:dyDescent="0.25">
      <c r="A7518" s="182">
        <v>40002004</v>
      </c>
      <c r="B7518" s="182" t="s">
        <v>7449</v>
      </c>
      <c r="C7518" s="182" t="s">
        <v>224</v>
      </c>
      <c r="D7518" s="182" t="s">
        <v>322</v>
      </c>
      <c r="E7518" s="182" t="s">
        <v>323</v>
      </c>
      <c r="F7518" s="182" t="s">
        <v>323</v>
      </c>
    </row>
    <row r="7519" spans="1:6" x14ac:dyDescent="0.25">
      <c r="A7519" s="182">
        <v>40003428</v>
      </c>
      <c r="B7519" s="182" t="s">
        <v>7450</v>
      </c>
      <c r="C7519" s="182" t="s">
        <v>224</v>
      </c>
      <c r="D7519" s="182" t="s">
        <v>265</v>
      </c>
      <c r="E7519" s="182" t="s">
        <v>266</v>
      </c>
      <c r="F7519" s="182" t="s">
        <v>266</v>
      </c>
    </row>
    <row r="7520" spans="1:6" x14ac:dyDescent="0.25">
      <c r="A7520" s="182">
        <v>40006413</v>
      </c>
      <c r="B7520" s="182" t="s">
        <v>7451</v>
      </c>
      <c r="C7520" s="182" t="s">
        <v>224</v>
      </c>
      <c r="D7520" s="182" t="s">
        <v>249</v>
      </c>
      <c r="E7520" s="182" t="s">
        <v>250</v>
      </c>
      <c r="F7520" s="182" t="s">
        <v>250</v>
      </c>
    </row>
    <row r="7521" spans="1:6" x14ac:dyDescent="0.25">
      <c r="A7521" s="182">
        <v>40006415</v>
      </c>
      <c r="B7521" s="182" t="s">
        <v>7452</v>
      </c>
      <c r="C7521" s="182" t="s">
        <v>224</v>
      </c>
      <c r="D7521" s="182" t="s">
        <v>228</v>
      </c>
      <c r="E7521" s="182" t="s">
        <v>229</v>
      </c>
      <c r="F7521" s="182" t="s">
        <v>229</v>
      </c>
    </row>
    <row r="7522" spans="1:6" x14ac:dyDescent="0.25">
      <c r="A7522" s="182">
        <v>40004452</v>
      </c>
      <c r="B7522" s="182" t="s">
        <v>7453</v>
      </c>
      <c r="C7522" s="182" t="s">
        <v>224</v>
      </c>
      <c r="D7522" s="182" t="s">
        <v>228</v>
      </c>
      <c r="E7522" s="182" t="s">
        <v>229</v>
      </c>
      <c r="F7522" s="182" t="s">
        <v>229</v>
      </c>
    </row>
    <row r="7523" spans="1:6" x14ac:dyDescent="0.25">
      <c r="A7523" s="182">
        <v>40007296</v>
      </c>
      <c r="B7523" s="182" t="s">
        <v>7454</v>
      </c>
      <c r="C7523" s="182" t="s">
        <v>224</v>
      </c>
      <c r="D7523" s="182" t="s">
        <v>265</v>
      </c>
      <c r="E7523" s="182" t="s">
        <v>266</v>
      </c>
      <c r="F7523" s="182" t="s">
        <v>266</v>
      </c>
    </row>
    <row r="7524" spans="1:6" x14ac:dyDescent="0.25">
      <c r="A7524" s="182">
        <v>40420205</v>
      </c>
      <c r="B7524" s="182" t="s">
        <v>7455</v>
      </c>
      <c r="C7524" s="182" t="s">
        <v>231</v>
      </c>
      <c r="D7524" s="182" t="s">
        <v>242</v>
      </c>
      <c r="E7524" s="182" t="s">
        <v>243</v>
      </c>
      <c r="F7524" s="182" t="s">
        <v>243</v>
      </c>
    </row>
    <row r="7525" spans="1:6" x14ac:dyDescent="0.25">
      <c r="A7525" s="182">
        <v>40008009</v>
      </c>
      <c r="B7525" s="182" t="s">
        <v>7456</v>
      </c>
      <c r="C7525" s="182" t="s">
        <v>231</v>
      </c>
      <c r="D7525" s="182" t="s">
        <v>232</v>
      </c>
      <c r="E7525" s="182" t="s">
        <v>233</v>
      </c>
      <c r="F7525" s="182" t="s">
        <v>233</v>
      </c>
    </row>
    <row r="7526" spans="1:6" x14ac:dyDescent="0.25">
      <c r="A7526" s="182">
        <v>40002300</v>
      </c>
      <c r="B7526" s="182" t="s">
        <v>7457</v>
      </c>
      <c r="C7526" s="182" t="s">
        <v>224</v>
      </c>
      <c r="D7526" s="182" t="s">
        <v>265</v>
      </c>
      <c r="E7526" s="182" t="s">
        <v>266</v>
      </c>
      <c r="F7526" s="182" t="s">
        <v>266</v>
      </c>
    </row>
    <row r="7527" spans="1:6" x14ac:dyDescent="0.25">
      <c r="A7527" s="182">
        <v>40000105</v>
      </c>
      <c r="B7527" s="182" t="s">
        <v>7457</v>
      </c>
      <c r="C7527" s="182" t="s">
        <v>224</v>
      </c>
      <c r="D7527" s="182" t="s">
        <v>225</v>
      </c>
      <c r="E7527" s="182" t="s">
        <v>226</v>
      </c>
      <c r="F7527" s="182" t="s">
        <v>226</v>
      </c>
    </row>
    <row r="7528" spans="1:6" x14ac:dyDescent="0.25">
      <c r="A7528" s="182">
        <v>40004121</v>
      </c>
      <c r="B7528" s="182" t="s">
        <v>7458</v>
      </c>
      <c r="C7528" s="182" t="s">
        <v>224</v>
      </c>
      <c r="D7528" s="182" t="s">
        <v>404</v>
      </c>
      <c r="E7528" s="182" t="s">
        <v>405</v>
      </c>
      <c r="F7528" s="182" t="s">
        <v>405</v>
      </c>
    </row>
    <row r="7529" spans="1:6" x14ac:dyDescent="0.25">
      <c r="A7529" s="182">
        <v>40001531</v>
      </c>
      <c r="B7529" s="182" t="s">
        <v>7458</v>
      </c>
      <c r="C7529" s="182" t="s">
        <v>224</v>
      </c>
      <c r="D7529" s="182" t="s">
        <v>228</v>
      </c>
      <c r="E7529" s="182" t="s">
        <v>229</v>
      </c>
      <c r="F7529" s="182" t="s">
        <v>229</v>
      </c>
    </row>
    <row r="7530" spans="1:6" x14ac:dyDescent="0.25">
      <c r="A7530" s="182">
        <v>40001735</v>
      </c>
      <c r="B7530" s="182" t="s">
        <v>7459</v>
      </c>
      <c r="C7530" s="182" t="s">
        <v>224</v>
      </c>
      <c r="D7530" s="182" t="s">
        <v>265</v>
      </c>
      <c r="E7530" s="182" t="s">
        <v>266</v>
      </c>
      <c r="F7530" s="182" t="s">
        <v>266</v>
      </c>
    </row>
    <row r="7531" spans="1:6" x14ac:dyDescent="0.25">
      <c r="A7531" s="182">
        <v>40420654</v>
      </c>
      <c r="B7531" s="182" t="s">
        <v>7460</v>
      </c>
      <c r="C7531" s="182" t="s">
        <v>231</v>
      </c>
      <c r="D7531" s="182" t="s">
        <v>232</v>
      </c>
      <c r="E7531" s="182" t="s">
        <v>233</v>
      </c>
      <c r="F7531" s="182" t="s">
        <v>233</v>
      </c>
    </row>
    <row r="7532" spans="1:6" x14ac:dyDescent="0.25">
      <c r="A7532" s="182">
        <v>40424354</v>
      </c>
      <c r="B7532" s="182" t="s">
        <v>7461</v>
      </c>
      <c r="C7532" s="182" t="s">
        <v>231</v>
      </c>
      <c r="D7532" s="182" t="s">
        <v>242</v>
      </c>
      <c r="E7532" s="182" t="s">
        <v>243</v>
      </c>
      <c r="F7532" s="182" t="s">
        <v>243</v>
      </c>
    </row>
    <row r="7533" spans="1:6" x14ac:dyDescent="0.25">
      <c r="A7533" s="182">
        <v>40002720</v>
      </c>
      <c r="B7533" s="182" t="s">
        <v>7462</v>
      </c>
      <c r="C7533" s="182" t="s">
        <v>224</v>
      </c>
      <c r="D7533" s="182" t="s">
        <v>342</v>
      </c>
      <c r="E7533" s="182" t="s">
        <v>343</v>
      </c>
      <c r="F7533" s="182" t="s">
        <v>343</v>
      </c>
    </row>
    <row r="7534" spans="1:6" x14ac:dyDescent="0.25">
      <c r="A7534" s="182">
        <v>40001513</v>
      </c>
      <c r="B7534" s="182" t="s">
        <v>7463</v>
      </c>
      <c r="C7534" s="182" t="s">
        <v>224</v>
      </c>
      <c r="D7534" s="182" t="s">
        <v>322</v>
      </c>
      <c r="E7534" s="182" t="s">
        <v>323</v>
      </c>
      <c r="F7534" s="182" t="s">
        <v>323</v>
      </c>
    </row>
    <row r="7535" spans="1:6" x14ac:dyDescent="0.25">
      <c r="A7535" s="182">
        <v>40005838</v>
      </c>
      <c r="B7535" s="182" t="s">
        <v>7464</v>
      </c>
      <c r="C7535" s="182" t="s">
        <v>224</v>
      </c>
      <c r="D7535" s="182" t="s">
        <v>404</v>
      </c>
      <c r="E7535" s="182" t="s">
        <v>405</v>
      </c>
      <c r="F7535" s="182" t="s">
        <v>405</v>
      </c>
    </row>
    <row r="7536" spans="1:6" x14ac:dyDescent="0.25">
      <c r="A7536" s="182">
        <v>40006105</v>
      </c>
      <c r="B7536" s="182" t="s">
        <v>7465</v>
      </c>
      <c r="C7536" s="182" t="s">
        <v>224</v>
      </c>
      <c r="D7536" s="182" t="s">
        <v>315</v>
      </c>
      <c r="E7536" s="182" t="s">
        <v>316</v>
      </c>
      <c r="F7536" s="182" t="s">
        <v>316</v>
      </c>
    </row>
    <row r="7537" spans="1:6" x14ac:dyDescent="0.25">
      <c r="A7537" s="182">
        <v>40003690</v>
      </c>
      <c r="B7537" s="182" t="s">
        <v>7466</v>
      </c>
      <c r="C7537" s="182" t="s">
        <v>224</v>
      </c>
      <c r="D7537" s="182" t="s">
        <v>277</v>
      </c>
      <c r="E7537" s="182" t="s">
        <v>278</v>
      </c>
      <c r="F7537" s="182" t="s">
        <v>278</v>
      </c>
    </row>
    <row r="7538" spans="1:6" x14ac:dyDescent="0.25">
      <c r="A7538" s="182">
        <v>47200040</v>
      </c>
      <c r="B7538" s="182" t="s">
        <v>7467</v>
      </c>
      <c r="C7538" s="182" t="s">
        <v>224</v>
      </c>
      <c r="D7538" s="182" t="s">
        <v>277</v>
      </c>
      <c r="E7538" s="182" t="s">
        <v>278</v>
      </c>
      <c r="F7538" s="182" t="s">
        <v>278</v>
      </c>
    </row>
    <row r="7539" spans="1:6" x14ac:dyDescent="0.25">
      <c r="A7539" s="182">
        <v>40005042</v>
      </c>
      <c r="B7539" s="182" t="s">
        <v>7467</v>
      </c>
      <c r="C7539" s="182" t="s">
        <v>224</v>
      </c>
      <c r="D7539" s="182" t="s">
        <v>277</v>
      </c>
      <c r="E7539" s="182" t="s">
        <v>278</v>
      </c>
      <c r="F7539" s="182" t="s">
        <v>278</v>
      </c>
    </row>
    <row r="7540" spans="1:6" x14ac:dyDescent="0.25">
      <c r="A7540" s="182">
        <v>40005892</v>
      </c>
      <c r="B7540" s="182" t="s">
        <v>7468</v>
      </c>
      <c r="C7540" s="182" t="s">
        <v>224</v>
      </c>
      <c r="D7540" s="182" t="s">
        <v>404</v>
      </c>
      <c r="E7540" s="182" t="s">
        <v>405</v>
      </c>
      <c r="F7540" s="182" t="s">
        <v>405</v>
      </c>
    </row>
    <row r="7541" spans="1:6" x14ac:dyDescent="0.25">
      <c r="A7541" s="182">
        <v>40006577</v>
      </c>
      <c r="B7541" s="182" t="s">
        <v>7469</v>
      </c>
      <c r="C7541" s="182" t="s">
        <v>224</v>
      </c>
      <c r="D7541" s="182" t="s">
        <v>322</v>
      </c>
      <c r="E7541" s="182" t="s">
        <v>323</v>
      </c>
      <c r="F7541" s="182" t="s">
        <v>323</v>
      </c>
    </row>
    <row r="7542" spans="1:6" x14ac:dyDescent="0.25">
      <c r="A7542" s="182">
        <v>40009526</v>
      </c>
      <c r="B7542" s="182" t="s">
        <v>7470</v>
      </c>
      <c r="C7542" s="182" t="s">
        <v>224</v>
      </c>
      <c r="D7542" s="182" t="s">
        <v>342</v>
      </c>
      <c r="E7542" s="182" t="s">
        <v>343</v>
      </c>
      <c r="F7542" s="182" t="s">
        <v>343</v>
      </c>
    </row>
    <row r="7543" spans="1:6" x14ac:dyDescent="0.25">
      <c r="A7543" s="182">
        <v>40009525</v>
      </c>
      <c r="B7543" s="182" t="s">
        <v>7471</v>
      </c>
      <c r="C7543" s="182" t="s">
        <v>224</v>
      </c>
      <c r="D7543" s="182" t="s">
        <v>306</v>
      </c>
      <c r="E7543" s="182" t="s">
        <v>307</v>
      </c>
      <c r="F7543" s="182" t="s">
        <v>307</v>
      </c>
    </row>
    <row r="7544" spans="1:6" x14ac:dyDescent="0.25">
      <c r="A7544" s="182">
        <v>40006779</v>
      </c>
      <c r="B7544" s="182" t="s">
        <v>7472</v>
      </c>
      <c r="C7544" s="182" t="s">
        <v>224</v>
      </c>
      <c r="D7544" s="182" t="s">
        <v>279</v>
      </c>
      <c r="E7544" s="182" t="s">
        <v>280</v>
      </c>
      <c r="F7544" s="182" t="s">
        <v>280</v>
      </c>
    </row>
    <row r="7545" spans="1:6" x14ac:dyDescent="0.25">
      <c r="A7545" s="182">
        <v>40009527</v>
      </c>
      <c r="B7545" s="182" t="s">
        <v>7473</v>
      </c>
      <c r="C7545" s="182" t="s">
        <v>224</v>
      </c>
      <c r="D7545" s="182" t="s">
        <v>265</v>
      </c>
      <c r="E7545" s="182" t="s">
        <v>266</v>
      </c>
      <c r="F7545" s="182" t="s">
        <v>266</v>
      </c>
    </row>
    <row r="7546" spans="1:6" x14ac:dyDescent="0.25">
      <c r="A7546" s="182">
        <v>40005686</v>
      </c>
      <c r="B7546" s="182" t="s">
        <v>7474</v>
      </c>
      <c r="C7546" s="182" t="s">
        <v>224</v>
      </c>
      <c r="D7546" s="182" t="s">
        <v>225</v>
      </c>
      <c r="E7546" s="182" t="s">
        <v>226</v>
      </c>
      <c r="F7546" s="182" t="s">
        <v>226</v>
      </c>
    </row>
    <row r="7547" spans="1:6" x14ac:dyDescent="0.25">
      <c r="A7547" s="182">
        <v>40000110</v>
      </c>
      <c r="B7547" s="182" t="s">
        <v>7475</v>
      </c>
      <c r="C7547" s="182" t="s">
        <v>224</v>
      </c>
      <c r="D7547" s="182" t="s">
        <v>225</v>
      </c>
      <c r="E7547" s="182" t="s">
        <v>226</v>
      </c>
      <c r="F7547" s="182" t="s">
        <v>226</v>
      </c>
    </row>
    <row r="7548" spans="1:6" x14ac:dyDescent="0.25">
      <c r="A7548" s="182">
        <v>40002248</v>
      </c>
      <c r="B7548" s="182" t="s">
        <v>7476</v>
      </c>
      <c r="C7548" s="182" t="s">
        <v>224</v>
      </c>
      <c r="D7548" s="182" t="s">
        <v>3655</v>
      </c>
      <c r="E7548" s="182" t="s">
        <v>3656</v>
      </c>
      <c r="F7548" s="182" t="s">
        <v>3656</v>
      </c>
    </row>
    <row r="7549" spans="1:6" x14ac:dyDescent="0.25">
      <c r="A7549" s="182">
        <v>40002620</v>
      </c>
      <c r="B7549" s="182" t="s">
        <v>7477</v>
      </c>
      <c r="C7549" s="182" t="s">
        <v>224</v>
      </c>
      <c r="D7549" s="182" t="s">
        <v>342</v>
      </c>
      <c r="E7549" s="182" t="s">
        <v>343</v>
      </c>
      <c r="F7549" s="182" t="s">
        <v>343</v>
      </c>
    </row>
    <row r="7550" spans="1:6" x14ac:dyDescent="0.25">
      <c r="A7550" s="182">
        <v>40001330</v>
      </c>
      <c r="B7550" s="182" t="s">
        <v>7478</v>
      </c>
      <c r="C7550" s="182" t="s">
        <v>224</v>
      </c>
      <c r="D7550" s="182" t="s">
        <v>322</v>
      </c>
      <c r="E7550" s="182" t="s">
        <v>323</v>
      </c>
      <c r="F7550" s="182" t="s">
        <v>323</v>
      </c>
    </row>
    <row r="7551" spans="1:6" x14ac:dyDescent="0.25">
      <c r="A7551" s="182">
        <v>40009197</v>
      </c>
      <c r="B7551" s="182" t="s">
        <v>7479</v>
      </c>
      <c r="C7551" s="182" t="s">
        <v>224</v>
      </c>
      <c r="D7551" s="182" t="s">
        <v>368</v>
      </c>
      <c r="E7551" s="182" t="s">
        <v>369</v>
      </c>
      <c r="F7551" s="182" t="s">
        <v>369</v>
      </c>
    </row>
    <row r="7552" spans="1:6" x14ac:dyDescent="0.25">
      <c r="A7552" s="182">
        <v>40003021</v>
      </c>
      <c r="B7552" s="182" t="s">
        <v>7480</v>
      </c>
      <c r="C7552" s="182" t="s">
        <v>224</v>
      </c>
      <c r="D7552" s="182" t="s">
        <v>306</v>
      </c>
      <c r="E7552" s="182" t="s">
        <v>307</v>
      </c>
      <c r="F7552" s="182" t="s">
        <v>307</v>
      </c>
    </row>
    <row r="7553" spans="1:6" x14ac:dyDescent="0.25">
      <c r="A7553" s="182">
        <v>40003506</v>
      </c>
      <c r="B7553" s="182" t="s">
        <v>7481</v>
      </c>
      <c r="C7553" s="182" t="s">
        <v>224</v>
      </c>
      <c r="D7553" s="182" t="s">
        <v>306</v>
      </c>
      <c r="E7553" s="182" t="s">
        <v>307</v>
      </c>
      <c r="F7553" s="182" t="s">
        <v>307</v>
      </c>
    </row>
    <row r="7554" spans="1:6" x14ac:dyDescent="0.25">
      <c r="A7554" s="182">
        <v>40001506</v>
      </c>
      <c r="B7554" s="182" t="s">
        <v>7482</v>
      </c>
      <c r="C7554" s="182" t="s">
        <v>224</v>
      </c>
      <c r="D7554" s="182" t="s">
        <v>228</v>
      </c>
      <c r="E7554" s="182" t="s">
        <v>229</v>
      </c>
      <c r="F7554" s="182" t="s">
        <v>229</v>
      </c>
    </row>
    <row r="7555" spans="1:6" x14ac:dyDescent="0.25">
      <c r="A7555" s="182">
        <v>40002992</v>
      </c>
      <c r="B7555" s="182" t="s">
        <v>7483</v>
      </c>
      <c r="C7555" s="182" t="s">
        <v>224</v>
      </c>
      <c r="D7555" s="182" t="s">
        <v>306</v>
      </c>
      <c r="E7555" s="182" t="s">
        <v>307</v>
      </c>
      <c r="F7555" s="182" t="s">
        <v>307</v>
      </c>
    </row>
    <row r="7556" spans="1:6" x14ac:dyDescent="0.25">
      <c r="A7556" s="182">
        <v>40001115</v>
      </c>
      <c r="B7556" s="182" t="s">
        <v>7484</v>
      </c>
      <c r="C7556" s="182" t="s">
        <v>224</v>
      </c>
      <c r="D7556" s="182" t="s">
        <v>306</v>
      </c>
      <c r="E7556" s="182" t="s">
        <v>307</v>
      </c>
      <c r="F7556" s="182" t="s">
        <v>307</v>
      </c>
    </row>
    <row r="7557" spans="1:6" x14ac:dyDescent="0.25">
      <c r="A7557" s="182">
        <v>40001020</v>
      </c>
      <c r="B7557" s="182" t="s">
        <v>7485</v>
      </c>
      <c r="C7557" s="182" t="s">
        <v>224</v>
      </c>
      <c r="D7557" s="182" t="s">
        <v>271</v>
      </c>
      <c r="E7557" s="182" t="s">
        <v>272</v>
      </c>
      <c r="F7557" s="182" t="s">
        <v>272</v>
      </c>
    </row>
    <row r="7558" spans="1:6" x14ac:dyDescent="0.25">
      <c r="A7558" s="182">
        <v>40001311</v>
      </c>
      <c r="B7558" s="182" t="s">
        <v>7486</v>
      </c>
      <c r="C7558" s="182" t="s">
        <v>224</v>
      </c>
      <c r="D7558" s="182" t="s">
        <v>333</v>
      </c>
      <c r="E7558" s="182" t="s">
        <v>334</v>
      </c>
      <c r="F7558" s="182" t="s">
        <v>334</v>
      </c>
    </row>
    <row r="7559" spans="1:6" x14ac:dyDescent="0.25">
      <c r="A7559" s="182">
        <v>40001295</v>
      </c>
      <c r="B7559" s="182" t="s">
        <v>7487</v>
      </c>
      <c r="C7559" s="182" t="s">
        <v>224</v>
      </c>
      <c r="D7559" s="182" t="s">
        <v>265</v>
      </c>
      <c r="E7559" s="182" t="s">
        <v>266</v>
      </c>
      <c r="F7559" s="182" t="s">
        <v>266</v>
      </c>
    </row>
    <row r="7560" spans="1:6" x14ac:dyDescent="0.25">
      <c r="A7560" s="182">
        <v>40001713</v>
      </c>
      <c r="B7560" s="182" t="s">
        <v>7488</v>
      </c>
      <c r="C7560" s="182" t="s">
        <v>224</v>
      </c>
      <c r="D7560" s="182" t="s">
        <v>333</v>
      </c>
      <c r="E7560" s="182" t="s">
        <v>334</v>
      </c>
      <c r="F7560" s="182" t="s">
        <v>334</v>
      </c>
    </row>
    <row r="7561" spans="1:6" x14ac:dyDescent="0.25">
      <c r="A7561" s="182">
        <v>40002958</v>
      </c>
      <c r="B7561" s="182" t="s">
        <v>7489</v>
      </c>
      <c r="C7561" s="182" t="s">
        <v>224</v>
      </c>
      <c r="D7561" s="182" t="s">
        <v>306</v>
      </c>
      <c r="E7561" s="182" t="s">
        <v>307</v>
      </c>
      <c r="F7561" s="182" t="s">
        <v>307</v>
      </c>
    </row>
    <row r="7562" spans="1:6" x14ac:dyDescent="0.25">
      <c r="A7562" s="182">
        <v>40001953</v>
      </c>
      <c r="B7562" s="182" t="s">
        <v>7490</v>
      </c>
      <c r="C7562" s="182" t="s">
        <v>224</v>
      </c>
      <c r="D7562" s="182" t="s">
        <v>225</v>
      </c>
      <c r="E7562" s="182" t="s">
        <v>226</v>
      </c>
      <c r="F7562" s="182" t="s">
        <v>226</v>
      </c>
    </row>
    <row r="7563" spans="1:6" x14ac:dyDescent="0.25">
      <c r="A7563" s="182">
        <v>40002036</v>
      </c>
      <c r="B7563" s="182" t="s">
        <v>7491</v>
      </c>
      <c r="C7563" s="182" t="s">
        <v>224</v>
      </c>
      <c r="D7563" s="182" t="s">
        <v>291</v>
      </c>
      <c r="E7563" s="182" t="s">
        <v>292</v>
      </c>
      <c r="F7563" s="182" t="s">
        <v>292</v>
      </c>
    </row>
    <row r="7564" spans="1:6" x14ac:dyDescent="0.25">
      <c r="A7564" s="182">
        <v>40001339</v>
      </c>
      <c r="B7564" s="182" t="s">
        <v>7492</v>
      </c>
      <c r="C7564" s="182" t="s">
        <v>224</v>
      </c>
      <c r="D7564" s="182" t="s">
        <v>342</v>
      </c>
      <c r="E7564" s="182" t="s">
        <v>343</v>
      </c>
      <c r="F7564" s="182" t="s">
        <v>343</v>
      </c>
    </row>
    <row r="7565" spans="1:6" x14ac:dyDescent="0.25">
      <c r="A7565" s="182">
        <v>40001918</v>
      </c>
      <c r="B7565" s="182" t="s">
        <v>7493</v>
      </c>
      <c r="C7565" s="182" t="s">
        <v>224</v>
      </c>
      <c r="D7565" s="182" t="s">
        <v>322</v>
      </c>
      <c r="E7565" s="182" t="s">
        <v>323</v>
      </c>
      <c r="F7565" s="182" t="s">
        <v>323</v>
      </c>
    </row>
    <row r="7566" spans="1:6" x14ac:dyDescent="0.25">
      <c r="A7566" s="182">
        <v>40002969</v>
      </c>
      <c r="B7566" s="182" t="s">
        <v>7494</v>
      </c>
      <c r="C7566" s="182" t="s">
        <v>224</v>
      </c>
      <c r="D7566" s="182" t="s">
        <v>291</v>
      </c>
      <c r="E7566" s="182" t="s">
        <v>292</v>
      </c>
      <c r="F7566" s="182" t="s">
        <v>292</v>
      </c>
    </row>
    <row r="7567" spans="1:6" x14ac:dyDescent="0.25">
      <c r="A7567" s="182">
        <v>40001695</v>
      </c>
      <c r="B7567" s="182" t="s">
        <v>7495</v>
      </c>
      <c r="C7567" s="182" t="s">
        <v>224</v>
      </c>
      <c r="D7567" s="182" t="s">
        <v>303</v>
      </c>
      <c r="E7567" s="182" t="s">
        <v>304</v>
      </c>
      <c r="F7567" s="182" t="s">
        <v>304</v>
      </c>
    </row>
    <row r="7568" spans="1:6" x14ac:dyDescent="0.25">
      <c r="A7568" s="182">
        <v>40002046</v>
      </c>
      <c r="B7568" s="182" t="s">
        <v>7496</v>
      </c>
      <c r="C7568" s="182" t="s">
        <v>224</v>
      </c>
      <c r="D7568" s="182" t="s">
        <v>291</v>
      </c>
      <c r="E7568" s="182" t="s">
        <v>292</v>
      </c>
      <c r="F7568" s="182" t="s">
        <v>292</v>
      </c>
    </row>
    <row r="7569" spans="1:6" x14ac:dyDescent="0.25">
      <c r="A7569" s="182">
        <v>40001704</v>
      </c>
      <c r="B7569" s="182" t="s">
        <v>7497</v>
      </c>
      <c r="C7569" s="182" t="s">
        <v>224</v>
      </c>
      <c r="D7569" s="182" t="s">
        <v>279</v>
      </c>
      <c r="E7569" s="182" t="s">
        <v>280</v>
      </c>
      <c r="F7569" s="182" t="s">
        <v>280</v>
      </c>
    </row>
    <row r="7570" spans="1:6" x14ac:dyDescent="0.25">
      <c r="A7570" s="182">
        <v>40004362</v>
      </c>
      <c r="B7570" s="182" t="s">
        <v>7498</v>
      </c>
      <c r="C7570" s="182" t="s">
        <v>224</v>
      </c>
      <c r="D7570" s="182" t="s">
        <v>271</v>
      </c>
      <c r="E7570" s="182" t="s">
        <v>272</v>
      </c>
      <c r="F7570" s="182" t="s">
        <v>272</v>
      </c>
    </row>
    <row r="7571" spans="1:6" x14ac:dyDescent="0.25">
      <c r="A7571" s="182">
        <v>40001830</v>
      </c>
      <c r="B7571" s="182" t="s">
        <v>7499</v>
      </c>
      <c r="C7571" s="182" t="s">
        <v>224</v>
      </c>
      <c r="D7571" s="182" t="s">
        <v>271</v>
      </c>
      <c r="E7571" s="182" t="s">
        <v>272</v>
      </c>
      <c r="F7571" s="182" t="s">
        <v>272</v>
      </c>
    </row>
    <row r="7572" spans="1:6" x14ac:dyDescent="0.25">
      <c r="A7572" s="182">
        <v>40003337</v>
      </c>
      <c r="B7572" s="182" t="s">
        <v>7500</v>
      </c>
      <c r="C7572" s="182" t="s">
        <v>224</v>
      </c>
      <c r="D7572" s="182" t="s">
        <v>249</v>
      </c>
      <c r="E7572" s="182" t="s">
        <v>250</v>
      </c>
      <c r="F7572" s="182" t="s">
        <v>250</v>
      </c>
    </row>
    <row r="7573" spans="1:6" x14ac:dyDescent="0.25">
      <c r="A7573" s="182">
        <v>40003166</v>
      </c>
      <c r="B7573" s="182" t="s">
        <v>7501</v>
      </c>
      <c r="C7573" s="182" t="s">
        <v>224</v>
      </c>
      <c r="D7573" s="182" t="s">
        <v>265</v>
      </c>
      <c r="E7573" s="182" t="s">
        <v>266</v>
      </c>
      <c r="F7573" s="182" t="s">
        <v>266</v>
      </c>
    </row>
    <row r="7574" spans="1:6" x14ac:dyDescent="0.25">
      <c r="A7574" s="182">
        <v>40002787</v>
      </c>
      <c r="B7574" s="182" t="s">
        <v>7502</v>
      </c>
      <c r="C7574" s="182" t="s">
        <v>224</v>
      </c>
      <c r="D7574" s="182" t="s">
        <v>322</v>
      </c>
      <c r="E7574" s="182" t="s">
        <v>323</v>
      </c>
      <c r="F7574" s="182" t="s">
        <v>323</v>
      </c>
    </row>
    <row r="7575" spans="1:6" x14ac:dyDescent="0.25">
      <c r="A7575" s="182">
        <v>40002316</v>
      </c>
      <c r="B7575" s="182" t="s">
        <v>7503</v>
      </c>
      <c r="C7575" s="182" t="s">
        <v>224</v>
      </c>
      <c r="D7575" s="182" t="s">
        <v>225</v>
      </c>
      <c r="E7575" s="182" t="s">
        <v>226</v>
      </c>
      <c r="F7575" s="182" t="s">
        <v>226</v>
      </c>
    </row>
    <row r="7576" spans="1:6" x14ac:dyDescent="0.25">
      <c r="A7576" s="182">
        <v>40003408</v>
      </c>
      <c r="B7576" s="182" t="s">
        <v>7504</v>
      </c>
      <c r="C7576" s="182" t="s">
        <v>224</v>
      </c>
      <c r="D7576" s="182" t="s">
        <v>262</v>
      </c>
      <c r="E7576" s="182" t="s">
        <v>263</v>
      </c>
      <c r="F7576" s="182" t="s">
        <v>263</v>
      </c>
    </row>
    <row r="7577" spans="1:6" x14ac:dyDescent="0.25">
      <c r="A7577" s="182">
        <v>40003393</v>
      </c>
      <c r="B7577" s="182" t="s">
        <v>7505</v>
      </c>
      <c r="C7577" s="182" t="s">
        <v>224</v>
      </c>
      <c r="D7577" s="182" t="s">
        <v>249</v>
      </c>
      <c r="E7577" s="182" t="s">
        <v>250</v>
      </c>
      <c r="F7577" s="182" t="s">
        <v>250</v>
      </c>
    </row>
    <row r="7578" spans="1:6" x14ac:dyDescent="0.25">
      <c r="A7578" s="182">
        <v>40002728</v>
      </c>
      <c r="B7578" s="182" t="s">
        <v>7506</v>
      </c>
      <c r="C7578" s="182" t="s">
        <v>224</v>
      </c>
      <c r="D7578" s="182" t="s">
        <v>268</v>
      </c>
      <c r="E7578" s="182" t="s">
        <v>269</v>
      </c>
      <c r="F7578" s="182" t="s">
        <v>269</v>
      </c>
    </row>
    <row r="7579" spans="1:6" x14ac:dyDescent="0.25">
      <c r="A7579" s="182">
        <v>40003060</v>
      </c>
      <c r="B7579" s="182" t="s">
        <v>7507</v>
      </c>
      <c r="C7579" s="182" t="s">
        <v>224</v>
      </c>
      <c r="D7579" s="182" t="s">
        <v>256</v>
      </c>
      <c r="E7579" s="182" t="s">
        <v>257</v>
      </c>
      <c r="F7579" s="182" t="s">
        <v>257</v>
      </c>
    </row>
    <row r="7580" spans="1:6" x14ac:dyDescent="0.25">
      <c r="A7580" s="182">
        <v>40003171</v>
      </c>
      <c r="B7580" s="182" t="s">
        <v>7508</v>
      </c>
      <c r="C7580" s="182" t="s">
        <v>224</v>
      </c>
      <c r="D7580" s="182" t="s">
        <v>322</v>
      </c>
      <c r="E7580" s="182" t="s">
        <v>323</v>
      </c>
      <c r="F7580" s="182" t="s">
        <v>323</v>
      </c>
    </row>
    <row r="7581" spans="1:6" x14ac:dyDescent="0.25">
      <c r="A7581" s="182">
        <v>40002023</v>
      </c>
      <c r="B7581" s="182" t="s">
        <v>7509</v>
      </c>
      <c r="C7581" s="182" t="s">
        <v>224</v>
      </c>
      <c r="D7581" s="182" t="s">
        <v>279</v>
      </c>
      <c r="E7581" s="182" t="s">
        <v>280</v>
      </c>
      <c r="F7581" s="182" t="s">
        <v>280</v>
      </c>
    </row>
    <row r="7582" spans="1:6" x14ac:dyDescent="0.25">
      <c r="A7582" s="182">
        <v>40002060</v>
      </c>
      <c r="B7582" s="182" t="s">
        <v>7510</v>
      </c>
      <c r="C7582" s="182" t="s">
        <v>224</v>
      </c>
      <c r="D7582" s="182" t="s">
        <v>342</v>
      </c>
      <c r="E7582" s="182" t="s">
        <v>343</v>
      </c>
      <c r="F7582" s="182" t="s">
        <v>343</v>
      </c>
    </row>
    <row r="7583" spans="1:6" x14ac:dyDescent="0.25">
      <c r="A7583" s="182">
        <v>40002348</v>
      </c>
      <c r="B7583" s="182" t="s">
        <v>7511</v>
      </c>
      <c r="C7583" s="182" t="s">
        <v>224</v>
      </c>
      <c r="D7583" s="182" t="s">
        <v>404</v>
      </c>
      <c r="E7583" s="182" t="s">
        <v>405</v>
      </c>
      <c r="F7583" s="182" t="s">
        <v>405</v>
      </c>
    </row>
    <row r="7584" spans="1:6" x14ac:dyDescent="0.25">
      <c r="A7584" s="182">
        <v>40002487</v>
      </c>
      <c r="B7584" s="182" t="s">
        <v>7512</v>
      </c>
      <c r="C7584" s="182" t="s">
        <v>224</v>
      </c>
      <c r="D7584" s="182" t="s">
        <v>333</v>
      </c>
      <c r="E7584" s="182" t="s">
        <v>334</v>
      </c>
      <c r="F7584" s="182" t="s">
        <v>334</v>
      </c>
    </row>
    <row r="7585" spans="1:6" x14ac:dyDescent="0.25">
      <c r="A7585" s="182">
        <v>40002222</v>
      </c>
      <c r="B7585" s="182" t="s">
        <v>7513</v>
      </c>
      <c r="C7585" s="182" t="s">
        <v>224</v>
      </c>
      <c r="D7585" s="182" t="s">
        <v>256</v>
      </c>
      <c r="E7585" s="182" t="s">
        <v>257</v>
      </c>
      <c r="F7585" s="182" t="s">
        <v>257</v>
      </c>
    </row>
    <row r="7586" spans="1:6" x14ac:dyDescent="0.25">
      <c r="A7586" s="182">
        <v>40002238</v>
      </c>
      <c r="B7586" s="182" t="s">
        <v>7514</v>
      </c>
      <c r="C7586" s="182" t="s">
        <v>224</v>
      </c>
      <c r="D7586" s="182" t="s">
        <v>271</v>
      </c>
      <c r="E7586" s="182" t="s">
        <v>272</v>
      </c>
      <c r="F7586" s="182" t="s">
        <v>272</v>
      </c>
    </row>
    <row r="7587" spans="1:6" x14ac:dyDescent="0.25">
      <c r="A7587" s="182">
        <v>40002067</v>
      </c>
      <c r="B7587" s="182" t="s">
        <v>7515</v>
      </c>
      <c r="C7587" s="182" t="s">
        <v>224</v>
      </c>
      <c r="D7587" s="182" t="s">
        <v>333</v>
      </c>
      <c r="E7587" s="182" t="s">
        <v>334</v>
      </c>
      <c r="F7587" s="182" t="s">
        <v>334</v>
      </c>
    </row>
    <row r="7588" spans="1:6" x14ac:dyDescent="0.25">
      <c r="A7588" s="182">
        <v>40008241</v>
      </c>
      <c r="B7588" s="182" t="s">
        <v>7516</v>
      </c>
      <c r="C7588" s="182" t="s">
        <v>224</v>
      </c>
      <c r="D7588" s="182" t="s">
        <v>376</v>
      </c>
      <c r="E7588" s="182" t="s">
        <v>377</v>
      </c>
      <c r="F7588" s="182" t="s">
        <v>377</v>
      </c>
    </row>
    <row r="7589" spans="1:6" x14ac:dyDescent="0.25">
      <c r="A7589" s="182">
        <v>40006142</v>
      </c>
      <c r="B7589" s="182" t="s">
        <v>7517</v>
      </c>
      <c r="C7589" s="182" t="s">
        <v>224</v>
      </c>
      <c r="D7589" s="182" t="s">
        <v>315</v>
      </c>
      <c r="E7589" s="182" t="s">
        <v>316</v>
      </c>
      <c r="F7589" s="182" t="s">
        <v>316</v>
      </c>
    </row>
    <row r="7590" spans="1:6" x14ac:dyDescent="0.25">
      <c r="A7590" s="182">
        <v>40008474</v>
      </c>
      <c r="B7590" s="182" t="s">
        <v>7518</v>
      </c>
      <c r="C7590" s="182" t="s">
        <v>224</v>
      </c>
      <c r="D7590" s="182" t="s">
        <v>322</v>
      </c>
      <c r="E7590" s="182" t="s">
        <v>323</v>
      </c>
      <c r="F7590" s="182" t="s">
        <v>323</v>
      </c>
    </row>
    <row r="7591" spans="1:6" x14ac:dyDescent="0.25">
      <c r="A7591" s="182">
        <v>40003442</v>
      </c>
      <c r="B7591" s="182" t="s">
        <v>7519</v>
      </c>
      <c r="C7591" s="182" t="s">
        <v>224</v>
      </c>
      <c r="D7591" s="182" t="s">
        <v>225</v>
      </c>
      <c r="E7591" s="182" t="s">
        <v>226</v>
      </c>
      <c r="F7591" s="182" t="s">
        <v>226</v>
      </c>
    </row>
    <row r="7592" spans="1:6" x14ac:dyDescent="0.25">
      <c r="A7592" s="182">
        <v>40008578</v>
      </c>
      <c r="B7592" s="182" t="s">
        <v>7520</v>
      </c>
      <c r="C7592" s="182" t="s">
        <v>224</v>
      </c>
      <c r="D7592" s="182" t="s">
        <v>228</v>
      </c>
      <c r="E7592" s="182" t="s">
        <v>229</v>
      </c>
      <c r="F7592" s="182" t="s">
        <v>229</v>
      </c>
    </row>
    <row r="7593" spans="1:6" x14ac:dyDescent="0.25">
      <c r="A7593" s="182">
        <v>40009228</v>
      </c>
      <c r="B7593" s="182" t="s">
        <v>7521</v>
      </c>
      <c r="C7593" s="182" t="s">
        <v>224</v>
      </c>
      <c r="D7593" s="182" t="s">
        <v>438</v>
      </c>
      <c r="E7593" s="182" t="s">
        <v>439</v>
      </c>
      <c r="F7593" s="182" t="s">
        <v>439</v>
      </c>
    </row>
    <row r="7594" spans="1:6" x14ac:dyDescent="0.25">
      <c r="A7594" s="182">
        <v>40002203</v>
      </c>
      <c r="B7594" s="182" t="s">
        <v>7522</v>
      </c>
      <c r="C7594" s="182" t="s">
        <v>224</v>
      </c>
      <c r="D7594" s="182" t="s">
        <v>309</v>
      </c>
      <c r="E7594" s="182" t="s">
        <v>310</v>
      </c>
      <c r="F7594" s="182" t="s">
        <v>310</v>
      </c>
    </row>
    <row r="7595" spans="1:6" x14ac:dyDescent="0.25">
      <c r="A7595" s="182">
        <v>40005503</v>
      </c>
      <c r="B7595" s="182" t="s">
        <v>7523</v>
      </c>
      <c r="C7595" s="182" t="s">
        <v>224</v>
      </c>
      <c r="D7595" s="182" t="s">
        <v>496</v>
      </c>
      <c r="E7595" s="182" t="s">
        <v>497</v>
      </c>
      <c r="F7595" s="182" t="s">
        <v>497</v>
      </c>
    </row>
    <row r="7596" spans="1:6" x14ac:dyDescent="0.25">
      <c r="A7596" s="182">
        <v>40009563</v>
      </c>
      <c r="B7596" s="182" t="s">
        <v>7524</v>
      </c>
      <c r="C7596" s="182" t="s">
        <v>224</v>
      </c>
      <c r="D7596" s="182" t="s">
        <v>225</v>
      </c>
      <c r="E7596" s="182" t="s">
        <v>226</v>
      </c>
      <c r="F7596" s="182" t="s">
        <v>226</v>
      </c>
    </row>
    <row r="7597" spans="1:6" x14ac:dyDescent="0.25">
      <c r="A7597" s="182">
        <v>40003808</v>
      </c>
      <c r="B7597" s="182" t="s">
        <v>7525</v>
      </c>
      <c r="C7597" s="182" t="s">
        <v>224</v>
      </c>
      <c r="D7597" s="182" t="s">
        <v>322</v>
      </c>
      <c r="E7597" s="182" t="s">
        <v>323</v>
      </c>
      <c r="F7597" s="182" t="s">
        <v>323</v>
      </c>
    </row>
    <row r="7598" spans="1:6" x14ac:dyDescent="0.25">
      <c r="A7598" s="182">
        <v>40007510</v>
      </c>
      <c r="B7598" s="182" t="s">
        <v>7526</v>
      </c>
      <c r="C7598" s="182" t="s">
        <v>224</v>
      </c>
      <c r="D7598" s="182" t="s">
        <v>363</v>
      </c>
      <c r="E7598" s="182" t="s">
        <v>364</v>
      </c>
      <c r="F7598" s="182" t="s">
        <v>364</v>
      </c>
    </row>
    <row r="7599" spans="1:6" x14ac:dyDescent="0.25">
      <c r="A7599" s="182">
        <v>40009556</v>
      </c>
      <c r="B7599" s="182" t="s">
        <v>7527</v>
      </c>
      <c r="C7599" s="182" t="s">
        <v>224</v>
      </c>
      <c r="D7599" s="182" t="s">
        <v>449</v>
      </c>
      <c r="E7599" s="182" t="s">
        <v>450</v>
      </c>
      <c r="F7599" s="182" t="s">
        <v>450</v>
      </c>
    </row>
    <row r="7600" spans="1:6" x14ac:dyDescent="0.25">
      <c r="A7600" s="182">
        <v>40006917</v>
      </c>
      <c r="B7600" s="182" t="s">
        <v>7527</v>
      </c>
      <c r="C7600" s="182" t="s">
        <v>224</v>
      </c>
      <c r="D7600" s="182" t="s">
        <v>404</v>
      </c>
      <c r="E7600" s="182" t="s">
        <v>405</v>
      </c>
      <c r="F7600" s="182" t="s">
        <v>405</v>
      </c>
    </row>
    <row r="7601" spans="1:6" x14ac:dyDescent="0.25">
      <c r="A7601" s="182">
        <v>40009157</v>
      </c>
      <c r="B7601" s="182" t="s">
        <v>7528</v>
      </c>
      <c r="C7601" s="182" t="s">
        <v>224</v>
      </c>
      <c r="D7601" s="182" t="s">
        <v>404</v>
      </c>
      <c r="E7601" s="182" t="s">
        <v>405</v>
      </c>
      <c r="F7601" s="182" t="s">
        <v>405</v>
      </c>
    </row>
    <row r="7602" spans="1:6" x14ac:dyDescent="0.25">
      <c r="A7602" s="182">
        <v>40002507</v>
      </c>
      <c r="B7602" s="182" t="s">
        <v>7529</v>
      </c>
      <c r="C7602" s="182" t="s">
        <v>224</v>
      </c>
      <c r="D7602" s="182" t="s">
        <v>404</v>
      </c>
      <c r="E7602" s="182" t="s">
        <v>405</v>
      </c>
      <c r="F7602" s="182" t="s">
        <v>405</v>
      </c>
    </row>
    <row r="7603" spans="1:6" x14ac:dyDescent="0.25">
      <c r="A7603" s="182">
        <v>40005210</v>
      </c>
      <c r="B7603" s="182" t="s">
        <v>7530</v>
      </c>
      <c r="C7603" s="182" t="s">
        <v>224</v>
      </c>
      <c r="D7603" s="182" t="s">
        <v>268</v>
      </c>
      <c r="E7603" s="182" t="s">
        <v>269</v>
      </c>
      <c r="F7603" s="182" t="s">
        <v>269</v>
      </c>
    </row>
    <row r="7604" spans="1:6" x14ac:dyDescent="0.25">
      <c r="A7604" s="182">
        <v>40004484</v>
      </c>
      <c r="B7604" s="182" t="s">
        <v>7531</v>
      </c>
      <c r="C7604" s="182" t="s">
        <v>224</v>
      </c>
      <c r="D7604" s="182" t="s">
        <v>306</v>
      </c>
      <c r="E7604" s="182" t="s">
        <v>307</v>
      </c>
      <c r="F7604" s="182" t="s">
        <v>307</v>
      </c>
    </row>
    <row r="7605" spans="1:6" x14ac:dyDescent="0.25">
      <c r="A7605" s="182">
        <v>40009065</v>
      </c>
      <c r="B7605" s="182" t="s">
        <v>7532</v>
      </c>
      <c r="C7605" s="182" t="s">
        <v>224</v>
      </c>
      <c r="D7605" s="182" t="s">
        <v>277</v>
      </c>
      <c r="E7605" s="182" t="s">
        <v>278</v>
      </c>
      <c r="F7605" s="182" t="s">
        <v>278</v>
      </c>
    </row>
    <row r="7606" spans="1:6" x14ac:dyDescent="0.25">
      <c r="A7606" s="182">
        <v>40001712</v>
      </c>
      <c r="B7606" s="182" t="s">
        <v>7533</v>
      </c>
      <c r="C7606" s="182" t="s">
        <v>224</v>
      </c>
      <c r="D7606" s="182" t="s">
        <v>271</v>
      </c>
      <c r="E7606" s="182" t="s">
        <v>272</v>
      </c>
      <c r="F7606" s="182" t="s">
        <v>272</v>
      </c>
    </row>
    <row r="7607" spans="1:6" x14ac:dyDescent="0.25">
      <c r="A7607" s="182">
        <v>40007537</v>
      </c>
      <c r="B7607" s="182" t="s">
        <v>7534</v>
      </c>
      <c r="C7607" s="182" t="s">
        <v>224</v>
      </c>
      <c r="D7607" s="182" t="s">
        <v>268</v>
      </c>
      <c r="E7607" s="182" t="s">
        <v>269</v>
      </c>
      <c r="F7607" s="182" t="s">
        <v>269</v>
      </c>
    </row>
    <row r="7608" spans="1:6" x14ac:dyDescent="0.25">
      <c r="A7608" s="182">
        <v>40000335</v>
      </c>
      <c r="B7608" s="182" t="s">
        <v>7535</v>
      </c>
      <c r="C7608" s="182" t="s">
        <v>224</v>
      </c>
      <c r="D7608" s="182" t="s">
        <v>2629</v>
      </c>
      <c r="E7608" s="182" t="s">
        <v>2630</v>
      </c>
      <c r="F7608" s="182" t="s">
        <v>2630</v>
      </c>
    </row>
    <row r="7609" spans="1:6" x14ac:dyDescent="0.25">
      <c r="A7609" s="182">
        <v>40424420</v>
      </c>
      <c r="B7609" s="182" t="s">
        <v>7536</v>
      </c>
      <c r="C7609" s="182" t="s">
        <v>231</v>
      </c>
      <c r="D7609" s="182" t="s">
        <v>285</v>
      </c>
      <c r="E7609" s="182" t="s">
        <v>286</v>
      </c>
      <c r="F7609" s="182" t="s">
        <v>286</v>
      </c>
    </row>
    <row r="7610" spans="1:6" x14ac:dyDescent="0.25">
      <c r="A7610" s="182">
        <v>40007879</v>
      </c>
      <c r="B7610" s="182" t="s">
        <v>7537</v>
      </c>
      <c r="C7610" s="182" t="s">
        <v>224</v>
      </c>
      <c r="D7610" s="182" t="s">
        <v>404</v>
      </c>
      <c r="E7610" s="182" t="s">
        <v>405</v>
      </c>
      <c r="F7610" s="182" t="s">
        <v>405</v>
      </c>
    </row>
    <row r="7611" spans="1:6" x14ac:dyDescent="0.25">
      <c r="A7611" s="182">
        <v>40009547</v>
      </c>
      <c r="B7611" s="182" t="s">
        <v>7538</v>
      </c>
      <c r="C7611" s="182" t="s">
        <v>224</v>
      </c>
      <c r="D7611" s="182" t="s">
        <v>249</v>
      </c>
      <c r="E7611" s="182" t="s">
        <v>250</v>
      </c>
      <c r="F7611" s="182" t="s">
        <v>250</v>
      </c>
    </row>
    <row r="7612" spans="1:6" x14ac:dyDescent="0.25">
      <c r="A7612" s="182">
        <v>40009312</v>
      </c>
      <c r="B7612" s="182" t="s">
        <v>7539</v>
      </c>
      <c r="C7612" s="182" t="s">
        <v>224</v>
      </c>
      <c r="D7612" s="182" t="s">
        <v>225</v>
      </c>
      <c r="E7612" s="182" t="s">
        <v>226</v>
      </c>
      <c r="F7612" s="182" t="s">
        <v>226</v>
      </c>
    </row>
    <row r="7613" spans="1:6" x14ac:dyDescent="0.25">
      <c r="A7613" s="182">
        <v>40009458</v>
      </c>
      <c r="B7613" s="182" t="s">
        <v>7540</v>
      </c>
      <c r="C7613" s="182" t="s">
        <v>224</v>
      </c>
      <c r="D7613" s="182" t="s">
        <v>262</v>
      </c>
      <c r="E7613" s="182" t="s">
        <v>263</v>
      </c>
      <c r="F7613" s="182" t="s">
        <v>263</v>
      </c>
    </row>
    <row r="7614" spans="1:6" x14ac:dyDescent="0.25">
      <c r="A7614" s="182">
        <v>40003696</v>
      </c>
      <c r="B7614" s="182" t="s">
        <v>7541</v>
      </c>
      <c r="C7614" s="182" t="s">
        <v>224</v>
      </c>
      <c r="D7614" s="182" t="s">
        <v>322</v>
      </c>
      <c r="E7614" s="182" t="s">
        <v>323</v>
      </c>
      <c r="F7614" s="182" t="s">
        <v>323</v>
      </c>
    </row>
    <row r="7615" spans="1:6" x14ac:dyDescent="0.25">
      <c r="A7615" s="182">
        <v>40420640</v>
      </c>
      <c r="B7615" s="182" t="s">
        <v>7542</v>
      </c>
      <c r="C7615" s="182" t="s">
        <v>231</v>
      </c>
      <c r="D7615" s="182" t="s">
        <v>285</v>
      </c>
      <c r="E7615" s="182" t="s">
        <v>286</v>
      </c>
      <c r="F7615" s="182" t="s">
        <v>286</v>
      </c>
    </row>
    <row r="7616" spans="1:6" x14ac:dyDescent="0.25">
      <c r="A7616" s="182">
        <v>40009690</v>
      </c>
      <c r="B7616" s="182" t="s">
        <v>7542</v>
      </c>
      <c r="C7616" s="182" t="s">
        <v>224</v>
      </c>
      <c r="D7616" s="182" t="s">
        <v>342</v>
      </c>
      <c r="E7616" s="182" t="s">
        <v>343</v>
      </c>
      <c r="F7616" s="182" t="s">
        <v>343</v>
      </c>
    </row>
    <row r="7617" spans="1:6" x14ac:dyDescent="0.25">
      <c r="A7617" s="182">
        <v>40006457</v>
      </c>
      <c r="B7617" s="182" t="s">
        <v>7543</v>
      </c>
      <c r="C7617" s="182" t="s">
        <v>224</v>
      </c>
      <c r="D7617" s="182" t="s">
        <v>256</v>
      </c>
      <c r="E7617" s="182" t="s">
        <v>257</v>
      </c>
      <c r="F7617" s="182" t="s">
        <v>257</v>
      </c>
    </row>
    <row r="7618" spans="1:6" x14ac:dyDescent="0.25">
      <c r="A7618" s="182">
        <v>40006997</v>
      </c>
      <c r="B7618" s="182" t="s">
        <v>7544</v>
      </c>
      <c r="C7618" s="182" t="s">
        <v>224</v>
      </c>
      <c r="D7618" s="182" t="s">
        <v>228</v>
      </c>
      <c r="E7618" s="182" t="s">
        <v>229</v>
      </c>
      <c r="F7618" s="182" t="s">
        <v>229</v>
      </c>
    </row>
    <row r="7619" spans="1:6" x14ac:dyDescent="0.25">
      <c r="A7619" s="182">
        <v>40007774</v>
      </c>
      <c r="B7619" s="182" t="s">
        <v>7545</v>
      </c>
      <c r="C7619" s="182" t="s">
        <v>224</v>
      </c>
      <c r="D7619" s="182" t="s">
        <v>303</v>
      </c>
      <c r="E7619" s="182" t="s">
        <v>304</v>
      </c>
      <c r="F7619" s="182" t="s">
        <v>304</v>
      </c>
    </row>
    <row r="7620" spans="1:6" x14ac:dyDescent="0.25">
      <c r="A7620" s="182">
        <v>40005405</v>
      </c>
      <c r="B7620" s="182" t="s">
        <v>7546</v>
      </c>
      <c r="C7620" s="182" t="s">
        <v>224</v>
      </c>
      <c r="D7620" s="182" t="s">
        <v>342</v>
      </c>
      <c r="E7620" s="182" t="s">
        <v>343</v>
      </c>
      <c r="F7620" s="182" t="s">
        <v>343</v>
      </c>
    </row>
    <row r="7621" spans="1:6" x14ac:dyDescent="0.25">
      <c r="A7621" s="182">
        <v>40009884</v>
      </c>
      <c r="B7621" s="182" t="s">
        <v>7547</v>
      </c>
      <c r="C7621" s="182" t="s">
        <v>224</v>
      </c>
      <c r="D7621" s="182" t="s">
        <v>277</v>
      </c>
      <c r="E7621" s="182" t="s">
        <v>278</v>
      </c>
      <c r="F7621" s="182" t="s">
        <v>278</v>
      </c>
    </row>
    <row r="7622" spans="1:6" x14ac:dyDescent="0.25">
      <c r="A7622" s="182">
        <v>40003882</v>
      </c>
      <c r="B7622" s="182" t="s">
        <v>7548</v>
      </c>
      <c r="C7622" s="182" t="s">
        <v>224</v>
      </c>
      <c r="D7622" s="182" t="s">
        <v>277</v>
      </c>
      <c r="E7622" s="182" t="s">
        <v>278</v>
      </c>
      <c r="F7622" s="182" t="s">
        <v>278</v>
      </c>
    </row>
    <row r="7623" spans="1:6" x14ac:dyDescent="0.25">
      <c r="A7623" s="182">
        <v>40003798</v>
      </c>
      <c r="B7623" s="182" t="s">
        <v>7549</v>
      </c>
      <c r="C7623" s="182" t="s">
        <v>224</v>
      </c>
      <c r="D7623" s="182" t="s">
        <v>322</v>
      </c>
      <c r="E7623" s="182" t="s">
        <v>323</v>
      </c>
      <c r="F7623" s="182" t="s">
        <v>323</v>
      </c>
    </row>
    <row r="7624" spans="1:6" x14ac:dyDescent="0.25">
      <c r="A7624" s="182">
        <v>40003800</v>
      </c>
      <c r="B7624" s="182" t="s">
        <v>7550</v>
      </c>
      <c r="C7624" s="182" t="s">
        <v>224</v>
      </c>
      <c r="D7624" s="182" t="s">
        <v>333</v>
      </c>
      <c r="E7624" s="182" t="s">
        <v>334</v>
      </c>
      <c r="F7624" s="182" t="s">
        <v>334</v>
      </c>
    </row>
    <row r="7625" spans="1:6" x14ac:dyDescent="0.25">
      <c r="A7625" s="182">
        <v>40005999</v>
      </c>
      <c r="B7625" s="182" t="s">
        <v>7551</v>
      </c>
      <c r="C7625" s="182" t="s">
        <v>224</v>
      </c>
      <c r="D7625" s="182" t="s">
        <v>277</v>
      </c>
      <c r="E7625" s="182" t="s">
        <v>278</v>
      </c>
      <c r="F7625" s="182" t="s">
        <v>278</v>
      </c>
    </row>
    <row r="7626" spans="1:6" x14ac:dyDescent="0.25">
      <c r="A7626" s="182">
        <v>40421125</v>
      </c>
      <c r="B7626" s="182" t="s">
        <v>7552</v>
      </c>
      <c r="C7626" s="182" t="s">
        <v>231</v>
      </c>
      <c r="D7626" s="182" t="s">
        <v>236</v>
      </c>
      <c r="E7626" s="182" t="s">
        <v>237</v>
      </c>
      <c r="F7626" s="182" t="s">
        <v>237</v>
      </c>
    </row>
    <row r="7627" spans="1:6" x14ac:dyDescent="0.25">
      <c r="A7627" s="182">
        <v>40007441</v>
      </c>
      <c r="B7627" s="182" t="s">
        <v>7553</v>
      </c>
      <c r="C7627" s="182" t="s">
        <v>224</v>
      </c>
      <c r="D7627" s="182" t="s">
        <v>322</v>
      </c>
      <c r="E7627" s="182" t="s">
        <v>323</v>
      </c>
      <c r="F7627" s="182" t="s">
        <v>323</v>
      </c>
    </row>
    <row r="7628" spans="1:6" x14ac:dyDescent="0.25">
      <c r="A7628" s="182">
        <v>40003370</v>
      </c>
      <c r="B7628" s="182" t="s">
        <v>7554</v>
      </c>
      <c r="C7628" s="182" t="s">
        <v>224</v>
      </c>
      <c r="D7628" s="182" t="s">
        <v>363</v>
      </c>
      <c r="E7628" s="182" t="s">
        <v>364</v>
      </c>
      <c r="F7628" s="182" t="s">
        <v>364</v>
      </c>
    </row>
    <row r="7629" spans="1:6" x14ac:dyDescent="0.25">
      <c r="A7629" s="182">
        <v>40004322</v>
      </c>
      <c r="B7629" s="182" t="s">
        <v>7555</v>
      </c>
      <c r="C7629" s="182" t="s">
        <v>224</v>
      </c>
      <c r="D7629" s="182" t="s">
        <v>265</v>
      </c>
      <c r="E7629" s="182" t="s">
        <v>266</v>
      </c>
      <c r="F7629" s="182" t="s">
        <v>266</v>
      </c>
    </row>
    <row r="7630" spans="1:6" x14ac:dyDescent="0.25">
      <c r="A7630" s="182">
        <v>40003532</v>
      </c>
      <c r="B7630" s="182" t="s">
        <v>7556</v>
      </c>
      <c r="C7630" s="182" t="s">
        <v>224</v>
      </c>
      <c r="D7630" s="182" t="s">
        <v>225</v>
      </c>
      <c r="E7630" s="182" t="s">
        <v>226</v>
      </c>
      <c r="F7630" s="182" t="s">
        <v>226</v>
      </c>
    </row>
    <row r="7631" spans="1:6" x14ac:dyDescent="0.25">
      <c r="A7631" s="182">
        <v>40008142</v>
      </c>
      <c r="B7631" s="182" t="s">
        <v>7557</v>
      </c>
      <c r="C7631" s="182" t="s">
        <v>224</v>
      </c>
      <c r="D7631" s="182" t="s">
        <v>449</v>
      </c>
      <c r="E7631" s="182" t="s">
        <v>450</v>
      </c>
      <c r="F7631" s="182" t="s">
        <v>450</v>
      </c>
    </row>
    <row r="7632" spans="1:6" x14ac:dyDescent="0.25">
      <c r="A7632" s="182">
        <v>40006135</v>
      </c>
      <c r="B7632" s="182" t="s">
        <v>7558</v>
      </c>
      <c r="C7632" s="182" t="s">
        <v>224</v>
      </c>
      <c r="D7632" s="182" t="s">
        <v>315</v>
      </c>
      <c r="E7632" s="182" t="s">
        <v>316</v>
      </c>
      <c r="F7632" s="182" t="s">
        <v>316</v>
      </c>
    </row>
    <row r="7633" spans="1:6" x14ac:dyDescent="0.25">
      <c r="A7633" s="182">
        <v>40003344</v>
      </c>
      <c r="B7633" s="182" t="s">
        <v>7559</v>
      </c>
      <c r="C7633" s="182" t="s">
        <v>224</v>
      </c>
      <c r="D7633" s="182" t="s">
        <v>303</v>
      </c>
      <c r="E7633" s="182" t="s">
        <v>304</v>
      </c>
      <c r="F7633" s="182" t="s">
        <v>304</v>
      </c>
    </row>
    <row r="7634" spans="1:6" x14ac:dyDescent="0.25">
      <c r="A7634" s="182">
        <v>40001608</v>
      </c>
      <c r="B7634" s="182" t="s">
        <v>7560</v>
      </c>
      <c r="C7634" s="182" t="s">
        <v>224</v>
      </c>
      <c r="D7634" s="182" t="s">
        <v>249</v>
      </c>
      <c r="E7634" s="182" t="s">
        <v>250</v>
      </c>
      <c r="F7634" s="182" t="s">
        <v>250</v>
      </c>
    </row>
    <row r="7635" spans="1:6" x14ac:dyDescent="0.25">
      <c r="A7635" s="182">
        <v>40005942</v>
      </c>
      <c r="B7635" s="182" t="s">
        <v>7561</v>
      </c>
      <c r="C7635" s="182" t="s">
        <v>224</v>
      </c>
      <c r="D7635" s="182" t="s">
        <v>249</v>
      </c>
      <c r="E7635" s="182" t="s">
        <v>250</v>
      </c>
      <c r="F7635" s="182" t="s">
        <v>250</v>
      </c>
    </row>
    <row r="7636" spans="1:6" x14ac:dyDescent="0.25">
      <c r="A7636" s="182">
        <v>40002622</v>
      </c>
      <c r="B7636" s="182" t="s">
        <v>7562</v>
      </c>
      <c r="C7636" s="182" t="s">
        <v>224</v>
      </c>
      <c r="D7636" s="182" t="s">
        <v>262</v>
      </c>
      <c r="E7636" s="182" t="s">
        <v>263</v>
      </c>
      <c r="F7636" s="182" t="s">
        <v>263</v>
      </c>
    </row>
    <row r="7637" spans="1:6" x14ac:dyDescent="0.25">
      <c r="A7637" s="182">
        <v>40009370</v>
      </c>
      <c r="B7637" s="182" t="s">
        <v>7563</v>
      </c>
      <c r="C7637" s="182" t="s">
        <v>224</v>
      </c>
      <c r="D7637" s="182" t="s">
        <v>449</v>
      </c>
      <c r="E7637" s="182" t="s">
        <v>450</v>
      </c>
      <c r="F7637" s="182" t="s">
        <v>450</v>
      </c>
    </row>
    <row r="7638" spans="1:6" x14ac:dyDescent="0.25">
      <c r="A7638" s="182">
        <v>40424338</v>
      </c>
      <c r="B7638" s="182" t="s">
        <v>7564</v>
      </c>
      <c r="C7638" s="182" t="s">
        <v>231</v>
      </c>
      <c r="D7638" s="182" t="s">
        <v>285</v>
      </c>
      <c r="E7638" s="182" t="s">
        <v>286</v>
      </c>
      <c r="F7638" s="182" t="s">
        <v>286</v>
      </c>
    </row>
    <row r="7639" spans="1:6" x14ac:dyDescent="0.25">
      <c r="A7639" s="182">
        <v>40003044</v>
      </c>
      <c r="B7639" s="182" t="s">
        <v>7565</v>
      </c>
      <c r="C7639" s="182" t="s">
        <v>224</v>
      </c>
      <c r="D7639" s="182" t="s">
        <v>333</v>
      </c>
      <c r="E7639" s="182" t="s">
        <v>334</v>
      </c>
      <c r="F7639" s="182" t="s">
        <v>334</v>
      </c>
    </row>
    <row r="7640" spans="1:6" x14ac:dyDescent="0.25">
      <c r="A7640" s="182">
        <v>40008540</v>
      </c>
      <c r="B7640" s="182" t="s">
        <v>7566</v>
      </c>
      <c r="C7640" s="182" t="s">
        <v>224</v>
      </c>
      <c r="D7640" s="182" t="s">
        <v>322</v>
      </c>
      <c r="E7640" s="182" t="s">
        <v>323</v>
      </c>
      <c r="F7640" s="182" t="s">
        <v>323</v>
      </c>
    </row>
    <row r="7641" spans="1:6" x14ac:dyDescent="0.25">
      <c r="A7641" s="182">
        <v>40008541</v>
      </c>
      <c r="B7641" s="182" t="s">
        <v>7567</v>
      </c>
      <c r="C7641" s="182" t="s">
        <v>224</v>
      </c>
      <c r="D7641" s="182" t="s">
        <v>322</v>
      </c>
      <c r="E7641" s="182" t="s">
        <v>323</v>
      </c>
      <c r="F7641" s="182" t="s">
        <v>323</v>
      </c>
    </row>
    <row r="7642" spans="1:6" x14ac:dyDescent="0.25">
      <c r="A7642" s="182">
        <v>40006946</v>
      </c>
      <c r="B7642" s="182" t="s">
        <v>7568</v>
      </c>
      <c r="C7642" s="182" t="s">
        <v>224</v>
      </c>
      <c r="D7642" s="182" t="s">
        <v>322</v>
      </c>
      <c r="E7642" s="182" t="s">
        <v>323</v>
      </c>
      <c r="F7642" s="182" t="s">
        <v>323</v>
      </c>
    </row>
    <row r="7643" spans="1:6" x14ac:dyDescent="0.25">
      <c r="A7643" s="182">
        <v>40002914</v>
      </c>
      <c r="B7643" s="182" t="s">
        <v>7569</v>
      </c>
      <c r="C7643" s="182" t="s">
        <v>224</v>
      </c>
      <c r="D7643" s="182" t="s">
        <v>268</v>
      </c>
      <c r="E7643" s="182" t="s">
        <v>269</v>
      </c>
      <c r="F7643" s="182" t="s">
        <v>269</v>
      </c>
    </row>
    <row r="7644" spans="1:6" x14ac:dyDescent="0.25">
      <c r="A7644" s="182">
        <v>40007293</v>
      </c>
      <c r="B7644" s="182" t="s">
        <v>7570</v>
      </c>
      <c r="C7644" s="182" t="s">
        <v>224</v>
      </c>
      <c r="D7644" s="182" t="s">
        <v>252</v>
      </c>
      <c r="E7644" s="182" t="s">
        <v>253</v>
      </c>
      <c r="F7644" s="182" t="s">
        <v>253</v>
      </c>
    </row>
    <row r="7645" spans="1:6" x14ac:dyDescent="0.25">
      <c r="A7645" s="182">
        <v>40001655</v>
      </c>
      <c r="B7645" s="182" t="s">
        <v>7571</v>
      </c>
      <c r="C7645" s="182" t="s">
        <v>224</v>
      </c>
      <c r="D7645" s="182" t="s">
        <v>271</v>
      </c>
      <c r="E7645" s="182" t="s">
        <v>272</v>
      </c>
      <c r="F7645" s="182" t="s">
        <v>272</v>
      </c>
    </row>
    <row r="7646" spans="1:6" x14ac:dyDescent="0.25">
      <c r="A7646" s="182">
        <v>40420268</v>
      </c>
      <c r="B7646" s="182" t="s">
        <v>7572</v>
      </c>
      <c r="C7646" s="182" t="s">
        <v>231</v>
      </c>
      <c r="D7646" s="182" t="s">
        <v>236</v>
      </c>
      <c r="E7646" s="182" t="s">
        <v>237</v>
      </c>
      <c r="F7646" s="182" t="s">
        <v>237</v>
      </c>
    </row>
    <row r="7647" spans="1:6" x14ac:dyDescent="0.25">
      <c r="A7647" s="182">
        <v>40006466</v>
      </c>
      <c r="B7647" s="182" t="s">
        <v>7573</v>
      </c>
      <c r="C7647" s="182" t="s">
        <v>224</v>
      </c>
      <c r="D7647" s="182" t="s">
        <v>249</v>
      </c>
      <c r="E7647" s="182" t="s">
        <v>250</v>
      </c>
      <c r="F7647" s="182" t="s">
        <v>250</v>
      </c>
    </row>
    <row r="7648" spans="1:6" x14ac:dyDescent="0.25">
      <c r="A7648" s="182">
        <v>40009075</v>
      </c>
      <c r="B7648" s="182" t="s">
        <v>7574</v>
      </c>
      <c r="C7648" s="182" t="s">
        <v>224</v>
      </c>
      <c r="D7648" s="182" t="s">
        <v>309</v>
      </c>
      <c r="E7648" s="182" t="s">
        <v>310</v>
      </c>
      <c r="F7648" s="182" t="s">
        <v>310</v>
      </c>
    </row>
    <row r="7649" spans="1:6" x14ac:dyDescent="0.25">
      <c r="A7649" s="182">
        <v>40421086</v>
      </c>
      <c r="B7649" s="182" t="s">
        <v>7575</v>
      </c>
      <c r="C7649" s="182" t="s">
        <v>231</v>
      </c>
      <c r="D7649" s="182" t="s">
        <v>236</v>
      </c>
      <c r="E7649" s="182" t="s">
        <v>237</v>
      </c>
      <c r="F7649" s="182" t="s">
        <v>237</v>
      </c>
    </row>
    <row r="7650" spans="1:6" x14ac:dyDescent="0.25">
      <c r="A7650" s="182">
        <v>40003455</v>
      </c>
      <c r="B7650" s="182" t="s">
        <v>7576</v>
      </c>
      <c r="C7650" s="182" t="s">
        <v>224</v>
      </c>
      <c r="D7650" s="182" t="s">
        <v>342</v>
      </c>
      <c r="E7650" s="182" t="s">
        <v>343</v>
      </c>
      <c r="F7650" s="182" t="s">
        <v>343</v>
      </c>
    </row>
    <row r="7651" spans="1:6" x14ac:dyDescent="0.25">
      <c r="A7651" s="182">
        <v>40006411</v>
      </c>
      <c r="B7651" s="182" t="s">
        <v>7577</v>
      </c>
      <c r="C7651" s="182" t="s">
        <v>224</v>
      </c>
      <c r="D7651" s="182" t="s">
        <v>368</v>
      </c>
      <c r="E7651" s="182" t="s">
        <v>369</v>
      </c>
      <c r="F7651" s="182" t="s">
        <v>369</v>
      </c>
    </row>
    <row r="7652" spans="1:6" x14ac:dyDescent="0.25">
      <c r="A7652" s="182">
        <v>40008982</v>
      </c>
      <c r="B7652" s="182" t="s">
        <v>7578</v>
      </c>
      <c r="C7652" s="182" t="s">
        <v>224</v>
      </c>
      <c r="D7652" s="182" t="s">
        <v>569</v>
      </c>
      <c r="E7652" s="182" t="s">
        <v>570</v>
      </c>
      <c r="F7652" s="182" t="s">
        <v>570</v>
      </c>
    </row>
    <row r="7653" spans="1:6" x14ac:dyDescent="0.25">
      <c r="A7653" s="182">
        <v>40009086</v>
      </c>
      <c r="B7653" s="182" t="s">
        <v>7579</v>
      </c>
      <c r="C7653" s="182" t="s">
        <v>224</v>
      </c>
      <c r="D7653" s="182" t="s">
        <v>342</v>
      </c>
      <c r="E7653" s="182" t="s">
        <v>343</v>
      </c>
      <c r="F7653" s="182" t="s">
        <v>343</v>
      </c>
    </row>
    <row r="7654" spans="1:6" x14ac:dyDescent="0.25">
      <c r="A7654" s="182">
        <v>40009252</v>
      </c>
      <c r="B7654" s="182" t="s">
        <v>7580</v>
      </c>
      <c r="C7654" s="182" t="s">
        <v>224</v>
      </c>
      <c r="D7654" s="182" t="s">
        <v>376</v>
      </c>
      <c r="E7654" s="182" t="s">
        <v>377</v>
      </c>
      <c r="F7654" s="182" t="s">
        <v>377</v>
      </c>
    </row>
    <row r="7655" spans="1:6" x14ac:dyDescent="0.25">
      <c r="A7655" s="182">
        <v>40006934</v>
      </c>
      <c r="B7655" s="182" t="s">
        <v>7581</v>
      </c>
      <c r="C7655" s="182" t="s">
        <v>224</v>
      </c>
      <c r="D7655" s="182" t="s">
        <v>315</v>
      </c>
      <c r="E7655" s="182" t="s">
        <v>316</v>
      </c>
      <c r="F7655" s="182" t="s">
        <v>316</v>
      </c>
    </row>
    <row r="7656" spans="1:6" x14ac:dyDescent="0.25">
      <c r="A7656" s="182">
        <v>40005634</v>
      </c>
      <c r="B7656" s="182" t="s">
        <v>7582</v>
      </c>
      <c r="C7656" s="182" t="s">
        <v>224</v>
      </c>
      <c r="D7656" s="182" t="s">
        <v>342</v>
      </c>
      <c r="E7656" s="182" t="s">
        <v>343</v>
      </c>
      <c r="F7656" s="182" t="s">
        <v>343</v>
      </c>
    </row>
    <row r="7657" spans="1:6" x14ac:dyDescent="0.25">
      <c r="A7657" s="182">
        <v>40006864</v>
      </c>
      <c r="B7657" s="182" t="s">
        <v>7583</v>
      </c>
      <c r="C7657" s="182" t="s">
        <v>224</v>
      </c>
      <c r="D7657" s="182" t="s">
        <v>363</v>
      </c>
      <c r="E7657" s="182" t="s">
        <v>364</v>
      </c>
      <c r="F7657" s="182" t="s">
        <v>364</v>
      </c>
    </row>
    <row r="7658" spans="1:6" x14ac:dyDescent="0.25">
      <c r="A7658" s="182">
        <v>40008555</v>
      </c>
      <c r="B7658" s="182" t="s">
        <v>7584</v>
      </c>
      <c r="C7658" s="182" t="s">
        <v>224</v>
      </c>
      <c r="D7658" s="182" t="s">
        <v>342</v>
      </c>
      <c r="E7658" s="182" t="s">
        <v>343</v>
      </c>
      <c r="F7658" s="182" t="s">
        <v>343</v>
      </c>
    </row>
    <row r="7659" spans="1:6" x14ac:dyDescent="0.25">
      <c r="A7659" s="182">
        <v>40005690</v>
      </c>
      <c r="B7659" s="182" t="s">
        <v>7585</v>
      </c>
      <c r="C7659" s="182" t="s">
        <v>224</v>
      </c>
      <c r="D7659" s="182" t="s">
        <v>228</v>
      </c>
      <c r="E7659" s="182" t="s">
        <v>229</v>
      </c>
      <c r="F7659" s="182" t="s">
        <v>229</v>
      </c>
    </row>
    <row r="7660" spans="1:6" x14ac:dyDescent="0.25">
      <c r="A7660" s="182">
        <v>40005716</v>
      </c>
      <c r="B7660" s="182" t="s">
        <v>7586</v>
      </c>
      <c r="C7660" s="182" t="s">
        <v>224</v>
      </c>
      <c r="D7660" s="182" t="s">
        <v>445</v>
      </c>
      <c r="E7660" s="182" t="s">
        <v>446</v>
      </c>
      <c r="F7660" s="182" t="s">
        <v>446</v>
      </c>
    </row>
    <row r="7661" spans="1:6" x14ac:dyDescent="0.25">
      <c r="A7661" s="182">
        <v>40009887</v>
      </c>
      <c r="B7661" s="182" t="s">
        <v>7587</v>
      </c>
      <c r="C7661" s="182" t="s">
        <v>224</v>
      </c>
      <c r="D7661" s="182" t="s">
        <v>303</v>
      </c>
      <c r="E7661" s="182" t="s">
        <v>304</v>
      </c>
      <c r="F7661" s="182" t="s">
        <v>304</v>
      </c>
    </row>
    <row r="7662" spans="1:6" x14ac:dyDescent="0.25">
      <c r="A7662" s="182">
        <v>40006041</v>
      </c>
      <c r="B7662" s="182" t="s">
        <v>7588</v>
      </c>
      <c r="C7662" s="182" t="s">
        <v>224</v>
      </c>
      <c r="D7662" s="182" t="s">
        <v>303</v>
      </c>
      <c r="E7662" s="182" t="s">
        <v>304</v>
      </c>
      <c r="F7662" s="182" t="s">
        <v>304</v>
      </c>
    </row>
    <row r="7663" spans="1:6" x14ac:dyDescent="0.25">
      <c r="A7663" s="182">
        <v>40008332</v>
      </c>
      <c r="B7663" s="182" t="s">
        <v>7589</v>
      </c>
      <c r="C7663" s="182" t="s">
        <v>224</v>
      </c>
      <c r="D7663" s="182" t="s">
        <v>225</v>
      </c>
      <c r="E7663" s="182" t="s">
        <v>226</v>
      </c>
      <c r="F7663" s="182" t="s">
        <v>226</v>
      </c>
    </row>
    <row r="7664" spans="1:6" x14ac:dyDescent="0.25">
      <c r="A7664" s="182">
        <v>40003640</v>
      </c>
      <c r="B7664" s="182" t="s">
        <v>7590</v>
      </c>
      <c r="C7664" s="182" t="s">
        <v>224</v>
      </c>
      <c r="D7664" s="182" t="s">
        <v>363</v>
      </c>
      <c r="E7664" s="182" t="s">
        <v>364</v>
      </c>
      <c r="F7664" s="182" t="s">
        <v>364</v>
      </c>
    </row>
    <row r="7665" spans="1:6" x14ac:dyDescent="0.25">
      <c r="A7665" s="182">
        <v>40001364</v>
      </c>
      <c r="B7665" s="182" t="s">
        <v>7591</v>
      </c>
      <c r="C7665" s="182" t="s">
        <v>224</v>
      </c>
      <c r="D7665" s="182" t="s">
        <v>404</v>
      </c>
      <c r="E7665" s="182" t="s">
        <v>405</v>
      </c>
      <c r="F7665" s="182" t="s">
        <v>405</v>
      </c>
    </row>
    <row r="7666" spans="1:6" x14ac:dyDescent="0.25">
      <c r="A7666" s="182">
        <v>40420210</v>
      </c>
      <c r="B7666" s="182" t="s">
        <v>7592</v>
      </c>
      <c r="C7666" s="182" t="s">
        <v>231</v>
      </c>
      <c r="D7666" s="182" t="s">
        <v>232</v>
      </c>
      <c r="E7666" s="182" t="s">
        <v>233</v>
      </c>
      <c r="F7666" s="182" t="s">
        <v>233</v>
      </c>
    </row>
    <row r="7667" spans="1:6" x14ac:dyDescent="0.25">
      <c r="A7667" s="182">
        <v>40004432</v>
      </c>
      <c r="B7667" s="182" t="s">
        <v>7593</v>
      </c>
      <c r="C7667" s="182" t="s">
        <v>224</v>
      </c>
      <c r="D7667" s="182" t="s">
        <v>342</v>
      </c>
      <c r="E7667" s="182" t="s">
        <v>343</v>
      </c>
      <c r="F7667" s="182" t="s">
        <v>343</v>
      </c>
    </row>
    <row r="7668" spans="1:6" x14ac:dyDescent="0.25">
      <c r="A7668" s="182">
        <v>40003969</v>
      </c>
      <c r="B7668" s="182" t="s">
        <v>7593</v>
      </c>
      <c r="C7668" s="182" t="s">
        <v>224</v>
      </c>
      <c r="D7668" s="182" t="s">
        <v>249</v>
      </c>
      <c r="E7668" s="182" t="s">
        <v>250</v>
      </c>
      <c r="F7668" s="182" t="s">
        <v>250</v>
      </c>
    </row>
    <row r="7669" spans="1:6" x14ac:dyDescent="0.25">
      <c r="A7669" s="182">
        <v>40001781</v>
      </c>
      <c r="B7669" s="182" t="s">
        <v>7593</v>
      </c>
      <c r="C7669" s="182" t="s">
        <v>224</v>
      </c>
      <c r="D7669" s="182" t="s">
        <v>404</v>
      </c>
      <c r="E7669" s="182" t="s">
        <v>405</v>
      </c>
      <c r="F7669" s="182" t="s">
        <v>405</v>
      </c>
    </row>
    <row r="7670" spans="1:6" x14ac:dyDescent="0.25">
      <c r="A7670" s="182">
        <v>40006764</v>
      </c>
      <c r="B7670" s="182" t="s">
        <v>7594</v>
      </c>
      <c r="C7670" s="182" t="s">
        <v>224</v>
      </c>
      <c r="D7670" s="182" t="s">
        <v>256</v>
      </c>
      <c r="E7670" s="182" t="s">
        <v>257</v>
      </c>
      <c r="F7670" s="182" t="s">
        <v>257</v>
      </c>
    </row>
    <row r="7671" spans="1:6" x14ac:dyDescent="0.25">
      <c r="A7671" s="182">
        <v>40003237</v>
      </c>
      <c r="B7671" s="182" t="s">
        <v>7595</v>
      </c>
      <c r="C7671" s="182" t="s">
        <v>224</v>
      </c>
      <c r="D7671" s="182" t="s">
        <v>252</v>
      </c>
      <c r="E7671" s="182" t="s">
        <v>253</v>
      </c>
      <c r="F7671" s="182" t="s">
        <v>253</v>
      </c>
    </row>
    <row r="7672" spans="1:6" x14ac:dyDescent="0.25">
      <c r="A7672" s="182">
        <v>40005300</v>
      </c>
      <c r="B7672" s="182" t="s">
        <v>7596</v>
      </c>
      <c r="C7672" s="182" t="s">
        <v>224</v>
      </c>
      <c r="D7672" s="182" t="s">
        <v>363</v>
      </c>
      <c r="E7672" s="182" t="s">
        <v>364</v>
      </c>
      <c r="F7672" s="182" t="s">
        <v>364</v>
      </c>
    </row>
    <row r="7673" spans="1:6" x14ac:dyDescent="0.25">
      <c r="A7673" s="182">
        <v>40420375</v>
      </c>
      <c r="B7673" s="182" t="s">
        <v>7597</v>
      </c>
      <c r="C7673" s="182" t="s">
        <v>231</v>
      </c>
      <c r="D7673" s="182" t="s">
        <v>285</v>
      </c>
      <c r="E7673" s="182" t="s">
        <v>286</v>
      </c>
      <c r="F7673" s="182" t="s">
        <v>286</v>
      </c>
    </row>
    <row r="7674" spans="1:6" x14ac:dyDescent="0.25">
      <c r="A7674" s="182">
        <v>40420348</v>
      </c>
      <c r="B7674" s="182" t="s">
        <v>7598</v>
      </c>
      <c r="C7674" s="182" t="s">
        <v>231</v>
      </c>
      <c r="D7674" s="182" t="s">
        <v>232</v>
      </c>
      <c r="E7674" s="182" t="s">
        <v>233</v>
      </c>
      <c r="F7674" s="182" t="s">
        <v>233</v>
      </c>
    </row>
    <row r="7675" spans="1:6" x14ac:dyDescent="0.25">
      <c r="A7675" s="182">
        <v>40008194</v>
      </c>
      <c r="B7675" s="182" t="s">
        <v>7599</v>
      </c>
      <c r="C7675" s="182" t="s">
        <v>224</v>
      </c>
      <c r="D7675" s="182" t="s">
        <v>363</v>
      </c>
      <c r="E7675" s="182" t="s">
        <v>364</v>
      </c>
      <c r="F7675" s="182" t="s">
        <v>364</v>
      </c>
    </row>
    <row r="7676" spans="1:6" x14ac:dyDescent="0.25">
      <c r="A7676" s="182">
        <v>40007864</v>
      </c>
      <c r="B7676" s="182" t="s">
        <v>7600</v>
      </c>
      <c r="C7676" s="182" t="s">
        <v>224</v>
      </c>
      <c r="D7676" s="182" t="s">
        <v>268</v>
      </c>
      <c r="E7676" s="182" t="s">
        <v>269</v>
      </c>
      <c r="F7676" s="182" t="s">
        <v>269</v>
      </c>
    </row>
    <row r="7677" spans="1:6" x14ac:dyDescent="0.25">
      <c r="A7677" s="182">
        <v>40007489</v>
      </c>
      <c r="B7677" s="182" t="s">
        <v>7601</v>
      </c>
      <c r="C7677" s="182" t="s">
        <v>224</v>
      </c>
      <c r="D7677" s="182" t="s">
        <v>333</v>
      </c>
      <c r="E7677" s="182" t="s">
        <v>334</v>
      </c>
      <c r="F7677" s="182" t="s">
        <v>334</v>
      </c>
    </row>
    <row r="7678" spans="1:6" x14ac:dyDescent="0.25">
      <c r="A7678" s="182">
        <v>40002657</v>
      </c>
      <c r="B7678" s="182" t="s">
        <v>7602</v>
      </c>
      <c r="C7678" s="182" t="s">
        <v>224</v>
      </c>
      <c r="D7678" s="182" t="s">
        <v>249</v>
      </c>
      <c r="E7678" s="182" t="s">
        <v>250</v>
      </c>
      <c r="F7678" s="182" t="s">
        <v>250</v>
      </c>
    </row>
    <row r="7679" spans="1:6" x14ac:dyDescent="0.25">
      <c r="A7679" s="182">
        <v>40008902</v>
      </c>
      <c r="B7679" s="182" t="s">
        <v>7603</v>
      </c>
      <c r="C7679" s="182" t="s">
        <v>224</v>
      </c>
      <c r="D7679" s="182" t="s">
        <v>271</v>
      </c>
      <c r="E7679" s="182" t="s">
        <v>272</v>
      </c>
      <c r="F7679" s="182" t="s">
        <v>272</v>
      </c>
    </row>
    <row r="7680" spans="1:6" x14ac:dyDescent="0.25">
      <c r="A7680" s="182">
        <v>40001055</v>
      </c>
      <c r="B7680" s="182" t="s">
        <v>7604</v>
      </c>
      <c r="C7680" s="182" t="s">
        <v>224</v>
      </c>
      <c r="D7680" s="182" t="s">
        <v>262</v>
      </c>
      <c r="E7680" s="182" t="s">
        <v>263</v>
      </c>
      <c r="F7680" s="182" t="s">
        <v>263</v>
      </c>
    </row>
    <row r="7681" spans="1:6" x14ac:dyDescent="0.25">
      <c r="A7681" s="182">
        <v>40009281</v>
      </c>
      <c r="B7681" s="182" t="s">
        <v>7605</v>
      </c>
      <c r="C7681" s="182" t="s">
        <v>224</v>
      </c>
      <c r="D7681" s="182" t="s">
        <v>271</v>
      </c>
      <c r="E7681" s="182" t="s">
        <v>272</v>
      </c>
      <c r="F7681" s="182" t="s">
        <v>272</v>
      </c>
    </row>
    <row r="7682" spans="1:6" x14ac:dyDescent="0.25">
      <c r="A7682" s="182">
        <v>40421443</v>
      </c>
      <c r="B7682" s="182" t="s">
        <v>7606</v>
      </c>
      <c r="C7682" s="182" t="s">
        <v>231</v>
      </c>
      <c r="D7682" s="182" t="s">
        <v>242</v>
      </c>
      <c r="E7682" s="182" t="s">
        <v>243</v>
      </c>
      <c r="F7682" s="182" t="s">
        <v>243</v>
      </c>
    </row>
    <row r="7683" spans="1:6" x14ac:dyDescent="0.25">
      <c r="A7683" s="182">
        <v>40009551</v>
      </c>
      <c r="B7683" s="182" t="s">
        <v>7607</v>
      </c>
      <c r="C7683" s="182" t="s">
        <v>224</v>
      </c>
      <c r="D7683" s="182" t="s">
        <v>303</v>
      </c>
      <c r="E7683" s="182" t="s">
        <v>304</v>
      </c>
      <c r="F7683" s="182" t="s">
        <v>304</v>
      </c>
    </row>
    <row r="7684" spans="1:6" x14ac:dyDescent="0.25">
      <c r="A7684" s="182">
        <v>40004567</v>
      </c>
      <c r="B7684" s="182" t="s">
        <v>7607</v>
      </c>
      <c r="C7684" s="182" t="s">
        <v>224</v>
      </c>
      <c r="D7684" s="182" t="s">
        <v>262</v>
      </c>
      <c r="E7684" s="182" t="s">
        <v>263</v>
      </c>
      <c r="F7684" s="182" t="s">
        <v>263</v>
      </c>
    </row>
    <row r="7685" spans="1:6" x14ac:dyDescent="0.25">
      <c r="A7685" s="182">
        <v>40009671</v>
      </c>
      <c r="B7685" s="182" t="s">
        <v>7608</v>
      </c>
      <c r="C7685" s="182" t="s">
        <v>224</v>
      </c>
      <c r="D7685" s="182" t="s">
        <v>265</v>
      </c>
      <c r="E7685" s="182" t="s">
        <v>266</v>
      </c>
      <c r="F7685" s="182" t="s">
        <v>266</v>
      </c>
    </row>
    <row r="7686" spans="1:6" x14ac:dyDescent="0.25">
      <c r="A7686" s="182">
        <v>40005734</v>
      </c>
      <c r="B7686" s="182" t="s">
        <v>7609</v>
      </c>
      <c r="C7686" s="182" t="s">
        <v>224</v>
      </c>
      <c r="D7686" s="182" t="s">
        <v>265</v>
      </c>
      <c r="E7686" s="182" t="s">
        <v>266</v>
      </c>
      <c r="F7686" s="182" t="s">
        <v>266</v>
      </c>
    </row>
    <row r="7687" spans="1:6" x14ac:dyDescent="0.25">
      <c r="A7687" s="182">
        <v>40009139</v>
      </c>
      <c r="B7687" s="182" t="s">
        <v>7610</v>
      </c>
      <c r="C7687" s="182" t="s">
        <v>224</v>
      </c>
      <c r="D7687" s="182" t="s">
        <v>404</v>
      </c>
      <c r="E7687" s="182" t="s">
        <v>405</v>
      </c>
      <c r="F7687" s="182" t="s">
        <v>405</v>
      </c>
    </row>
    <row r="7688" spans="1:6" x14ac:dyDescent="0.25">
      <c r="A7688" s="182">
        <v>40001329</v>
      </c>
      <c r="B7688" s="182" t="s">
        <v>7611</v>
      </c>
      <c r="C7688" s="182" t="s">
        <v>224</v>
      </c>
      <c r="D7688" s="182" t="s">
        <v>306</v>
      </c>
      <c r="E7688" s="182" t="s">
        <v>307</v>
      </c>
      <c r="F7688" s="182" t="s">
        <v>307</v>
      </c>
    </row>
    <row r="7689" spans="1:6" x14ac:dyDescent="0.25">
      <c r="A7689" s="182">
        <v>40002472</v>
      </c>
      <c r="B7689" s="182" t="s">
        <v>7612</v>
      </c>
      <c r="C7689" s="182" t="s">
        <v>224</v>
      </c>
      <c r="D7689" s="182" t="s">
        <v>309</v>
      </c>
      <c r="E7689" s="182" t="s">
        <v>310</v>
      </c>
      <c r="F7689" s="182" t="s">
        <v>310</v>
      </c>
    </row>
    <row r="7690" spans="1:6" x14ac:dyDescent="0.25">
      <c r="A7690" s="182">
        <v>40004505</v>
      </c>
      <c r="B7690" s="182" t="s">
        <v>7613</v>
      </c>
      <c r="C7690" s="182" t="s">
        <v>224</v>
      </c>
      <c r="D7690" s="182" t="s">
        <v>228</v>
      </c>
      <c r="E7690" s="182" t="s">
        <v>229</v>
      </c>
      <c r="F7690" s="182" t="s">
        <v>229</v>
      </c>
    </row>
    <row r="7691" spans="1:6" x14ac:dyDescent="0.25">
      <c r="A7691" s="182">
        <v>40003767</v>
      </c>
      <c r="B7691" s="182" t="s">
        <v>7614</v>
      </c>
      <c r="C7691" s="182" t="s">
        <v>224</v>
      </c>
      <c r="D7691" s="182" t="s">
        <v>392</v>
      </c>
      <c r="E7691" s="182" t="s">
        <v>393</v>
      </c>
      <c r="F7691" s="182" t="s">
        <v>393</v>
      </c>
    </row>
    <row r="7692" spans="1:6" x14ac:dyDescent="0.25">
      <c r="A7692" s="182">
        <v>40421080</v>
      </c>
      <c r="B7692" s="182" t="s">
        <v>7615</v>
      </c>
      <c r="C7692" s="182" t="s">
        <v>231</v>
      </c>
      <c r="D7692" s="182" t="s">
        <v>338</v>
      </c>
      <c r="E7692" s="182" t="s">
        <v>339</v>
      </c>
      <c r="F7692" s="182" t="s">
        <v>339</v>
      </c>
    </row>
    <row r="7693" spans="1:6" x14ac:dyDescent="0.25">
      <c r="A7693" s="182">
        <v>40004238</v>
      </c>
      <c r="B7693" s="182" t="s">
        <v>7616</v>
      </c>
      <c r="C7693" s="182" t="s">
        <v>224</v>
      </c>
      <c r="D7693" s="182" t="s">
        <v>265</v>
      </c>
      <c r="E7693" s="182" t="s">
        <v>266</v>
      </c>
      <c r="F7693" s="182" t="s">
        <v>266</v>
      </c>
    </row>
    <row r="7694" spans="1:6" x14ac:dyDescent="0.25">
      <c r="A7694" s="182">
        <v>40421095</v>
      </c>
      <c r="B7694" s="182" t="s">
        <v>7617</v>
      </c>
      <c r="C7694" s="182" t="s">
        <v>231</v>
      </c>
      <c r="D7694" s="182" t="s">
        <v>232</v>
      </c>
      <c r="E7694" s="182" t="s">
        <v>233</v>
      </c>
      <c r="F7694" s="182" t="s">
        <v>233</v>
      </c>
    </row>
    <row r="7695" spans="1:6" x14ac:dyDescent="0.25">
      <c r="A7695" s="182">
        <v>40009416</v>
      </c>
      <c r="B7695" s="182" t="s">
        <v>7618</v>
      </c>
      <c r="C7695" s="182" t="s">
        <v>224</v>
      </c>
      <c r="D7695" s="182" t="s">
        <v>252</v>
      </c>
      <c r="E7695" s="182" t="s">
        <v>253</v>
      </c>
      <c r="F7695" s="182" t="s">
        <v>253</v>
      </c>
    </row>
    <row r="7696" spans="1:6" x14ac:dyDescent="0.25">
      <c r="A7696" s="182">
        <v>40420740</v>
      </c>
      <c r="B7696" s="182" t="s">
        <v>7619</v>
      </c>
      <c r="C7696" s="182" t="s">
        <v>231</v>
      </c>
      <c r="D7696" s="182" t="s">
        <v>236</v>
      </c>
      <c r="E7696" s="182" t="s">
        <v>237</v>
      </c>
      <c r="F7696" s="182" t="s">
        <v>237</v>
      </c>
    </row>
    <row r="7697" spans="1:6" x14ac:dyDescent="0.25">
      <c r="A7697" s="182">
        <v>40420292</v>
      </c>
      <c r="B7697" s="182" t="s">
        <v>7620</v>
      </c>
      <c r="C7697" s="182" t="s">
        <v>231</v>
      </c>
      <c r="D7697" s="182" t="s">
        <v>236</v>
      </c>
      <c r="E7697" s="182" t="s">
        <v>237</v>
      </c>
      <c r="F7697" s="182" t="s">
        <v>237</v>
      </c>
    </row>
    <row r="7698" spans="1:6" x14ac:dyDescent="0.25">
      <c r="A7698" s="182">
        <v>40008837</v>
      </c>
      <c r="B7698" s="182" t="s">
        <v>7621</v>
      </c>
      <c r="C7698" s="182" t="s">
        <v>224</v>
      </c>
      <c r="D7698" s="182" t="s">
        <v>333</v>
      </c>
      <c r="E7698" s="182" t="s">
        <v>334</v>
      </c>
      <c r="F7698" s="182" t="s">
        <v>334</v>
      </c>
    </row>
    <row r="7699" spans="1:6" x14ac:dyDescent="0.25">
      <c r="A7699" s="182">
        <v>40420212</v>
      </c>
      <c r="B7699" s="182" t="s">
        <v>7622</v>
      </c>
      <c r="C7699" s="182" t="s">
        <v>231</v>
      </c>
      <c r="D7699" s="182" t="s">
        <v>232</v>
      </c>
      <c r="E7699" s="182" t="s">
        <v>233</v>
      </c>
      <c r="F7699" s="182" t="s">
        <v>233</v>
      </c>
    </row>
    <row r="7700" spans="1:6" x14ac:dyDescent="0.25">
      <c r="A7700" s="182">
        <v>40009059</v>
      </c>
      <c r="B7700" s="182" t="s">
        <v>7623</v>
      </c>
      <c r="C7700" s="182" t="s">
        <v>224</v>
      </c>
      <c r="D7700" s="182" t="s">
        <v>271</v>
      </c>
      <c r="E7700" s="182" t="s">
        <v>272</v>
      </c>
      <c r="F7700" s="182" t="s">
        <v>272</v>
      </c>
    </row>
    <row r="7701" spans="1:6" x14ac:dyDescent="0.25">
      <c r="A7701" s="182">
        <v>40002723</v>
      </c>
      <c r="B7701" s="182" t="s">
        <v>7624</v>
      </c>
      <c r="C7701" s="182" t="s">
        <v>224</v>
      </c>
      <c r="D7701" s="182" t="s">
        <v>333</v>
      </c>
      <c r="E7701" s="182" t="s">
        <v>334</v>
      </c>
      <c r="F7701" s="182" t="s">
        <v>334</v>
      </c>
    </row>
    <row r="7702" spans="1:6" x14ac:dyDescent="0.25">
      <c r="A7702" s="182">
        <v>40001313</v>
      </c>
      <c r="B7702" s="182" t="s">
        <v>7625</v>
      </c>
      <c r="C7702" s="182" t="s">
        <v>224</v>
      </c>
      <c r="D7702" s="182" t="s">
        <v>306</v>
      </c>
      <c r="E7702" s="182" t="s">
        <v>307</v>
      </c>
      <c r="F7702" s="182" t="s">
        <v>307</v>
      </c>
    </row>
    <row r="7703" spans="1:6" x14ac:dyDescent="0.25">
      <c r="A7703" s="182">
        <v>40424309</v>
      </c>
      <c r="B7703" s="182" t="s">
        <v>7626</v>
      </c>
      <c r="C7703" s="182" t="s">
        <v>231</v>
      </c>
      <c r="D7703" s="182" t="s">
        <v>236</v>
      </c>
      <c r="E7703" s="182" t="s">
        <v>237</v>
      </c>
      <c r="F7703" s="182" t="s">
        <v>237</v>
      </c>
    </row>
    <row r="7704" spans="1:6" x14ac:dyDescent="0.25">
      <c r="A7704" s="182">
        <v>40008307</v>
      </c>
      <c r="B7704" s="182" t="s">
        <v>7627</v>
      </c>
      <c r="C7704" s="182" t="s">
        <v>224</v>
      </c>
      <c r="D7704" s="182" t="s">
        <v>1994</v>
      </c>
      <c r="E7704" s="182" t="s">
        <v>1995</v>
      </c>
      <c r="F7704" s="182" t="s">
        <v>1995</v>
      </c>
    </row>
    <row r="7705" spans="1:6" x14ac:dyDescent="0.25">
      <c r="A7705" s="182">
        <v>40421092</v>
      </c>
      <c r="B7705" s="182" t="s">
        <v>7628</v>
      </c>
      <c r="C7705" s="182" t="s">
        <v>231</v>
      </c>
      <c r="D7705" s="182" t="s">
        <v>236</v>
      </c>
      <c r="E7705" s="182" t="s">
        <v>237</v>
      </c>
      <c r="F7705" s="182" t="s">
        <v>237</v>
      </c>
    </row>
    <row r="7706" spans="1:6" x14ac:dyDescent="0.25">
      <c r="A7706" s="182">
        <v>40424222</v>
      </c>
      <c r="B7706" s="182" t="s">
        <v>7629</v>
      </c>
      <c r="C7706" s="182" t="s">
        <v>231</v>
      </c>
      <c r="D7706" s="182" t="s">
        <v>236</v>
      </c>
      <c r="E7706" s="182" t="s">
        <v>237</v>
      </c>
      <c r="F7706" s="182" t="s">
        <v>237</v>
      </c>
    </row>
    <row r="7707" spans="1:6" x14ac:dyDescent="0.25">
      <c r="A7707" s="182">
        <v>40420467</v>
      </c>
      <c r="B7707" s="182" t="s">
        <v>7630</v>
      </c>
      <c r="C7707" s="182" t="s">
        <v>231</v>
      </c>
      <c r="D7707" s="182" t="s">
        <v>236</v>
      </c>
      <c r="E7707" s="182" t="s">
        <v>237</v>
      </c>
      <c r="F7707" s="182" t="s">
        <v>237</v>
      </c>
    </row>
    <row r="7708" spans="1:6" x14ac:dyDescent="0.25">
      <c r="A7708" s="182">
        <v>40003381</v>
      </c>
      <c r="B7708" s="182" t="s">
        <v>7631</v>
      </c>
      <c r="C7708" s="182" t="s">
        <v>224</v>
      </c>
      <c r="D7708" s="182" t="s">
        <v>306</v>
      </c>
      <c r="E7708" s="182" t="s">
        <v>307</v>
      </c>
      <c r="F7708" s="182" t="s">
        <v>307</v>
      </c>
    </row>
    <row r="7709" spans="1:6" x14ac:dyDescent="0.25">
      <c r="A7709" s="182">
        <v>40420856</v>
      </c>
      <c r="B7709" s="182" t="s">
        <v>7632</v>
      </c>
      <c r="C7709" s="182" t="s">
        <v>231</v>
      </c>
      <c r="D7709" s="182" t="s">
        <v>236</v>
      </c>
      <c r="E7709" s="182" t="s">
        <v>237</v>
      </c>
      <c r="F7709" s="182" t="s">
        <v>237</v>
      </c>
    </row>
    <row r="7710" spans="1:6" x14ac:dyDescent="0.25">
      <c r="A7710" s="182">
        <v>40008991</v>
      </c>
      <c r="B7710" s="182" t="s">
        <v>7633</v>
      </c>
      <c r="C7710" s="182" t="s">
        <v>224</v>
      </c>
      <c r="D7710" s="182" t="s">
        <v>333</v>
      </c>
      <c r="E7710" s="182" t="s">
        <v>334</v>
      </c>
      <c r="F7710" s="182" t="s">
        <v>334</v>
      </c>
    </row>
    <row r="7711" spans="1:6" x14ac:dyDescent="0.25">
      <c r="A7711" s="182">
        <v>40420373</v>
      </c>
      <c r="B7711" s="182" t="s">
        <v>7634</v>
      </c>
      <c r="C7711" s="182" t="s">
        <v>231</v>
      </c>
      <c r="D7711" s="182" t="s">
        <v>236</v>
      </c>
      <c r="E7711" s="182" t="s">
        <v>237</v>
      </c>
      <c r="F7711" s="182" t="s">
        <v>237</v>
      </c>
    </row>
    <row r="7712" spans="1:6" x14ac:dyDescent="0.25">
      <c r="A7712" s="182">
        <v>40009271</v>
      </c>
      <c r="B7712" s="182" t="s">
        <v>7635</v>
      </c>
      <c r="C7712" s="182" t="s">
        <v>224</v>
      </c>
      <c r="D7712" s="182" t="s">
        <v>342</v>
      </c>
      <c r="E7712" s="182" t="s">
        <v>343</v>
      </c>
      <c r="F7712" s="182" t="s">
        <v>343</v>
      </c>
    </row>
    <row r="7713" spans="1:6" x14ac:dyDescent="0.25">
      <c r="A7713" s="182">
        <v>40001366</v>
      </c>
      <c r="B7713" s="182" t="s">
        <v>7636</v>
      </c>
      <c r="C7713" s="182" t="s">
        <v>224</v>
      </c>
      <c r="D7713" s="182" t="s">
        <v>342</v>
      </c>
      <c r="E7713" s="182" t="s">
        <v>343</v>
      </c>
      <c r="F7713" s="182" t="s">
        <v>343</v>
      </c>
    </row>
    <row r="7714" spans="1:6" x14ac:dyDescent="0.25">
      <c r="A7714" s="182">
        <v>40000254</v>
      </c>
      <c r="B7714" s="182" t="s">
        <v>7636</v>
      </c>
      <c r="C7714" s="182" t="s">
        <v>224</v>
      </c>
      <c r="D7714" s="182" t="s">
        <v>449</v>
      </c>
      <c r="E7714" s="182" t="s">
        <v>450</v>
      </c>
      <c r="F7714" s="182" t="s">
        <v>450</v>
      </c>
    </row>
    <row r="7715" spans="1:6" x14ac:dyDescent="0.25">
      <c r="A7715" s="182">
        <v>40000910</v>
      </c>
      <c r="B7715" s="182" t="s">
        <v>7637</v>
      </c>
      <c r="C7715" s="182" t="s">
        <v>224</v>
      </c>
      <c r="D7715" s="182" t="s">
        <v>449</v>
      </c>
      <c r="E7715" s="182" t="s">
        <v>450</v>
      </c>
      <c r="F7715" s="182" t="s">
        <v>450</v>
      </c>
    </row>
    <row r="7716" spans="1:6" x14ac:dyDescent="0.25">
      <c r="A7716" s="182">
        <v>40000111</v>
      </c>
      <c r="B7716" s="182" t="s">
        <v>7638</v>
      </c>
      <c r="C7716" s="182" t="s">
        <v>224</v>
      </c>
      <c r="D7716" s="182" t="s">
        <v>342</v>
      </c>
      <c r="E7716" s="182" t="s">
        <v>343</v>
      </c>
      <c r="F7716" s="182" t="s">
        <v>343</v>
      </c>
    </row>
    <row r="7717" spans="1:6" x14ac:dyDescent="0.25">
      <c r="A7717" s="182">
        <v>40006578</v>
      </c>
      <c r="B7717" s="182" t="s">
        <v>7639</v>
      </c>
      <c r="C7717" s="182" t="s">
        <v>224</v>
      </c>
      <c r="D7717" s="182" t="s">
        <v>342</v>
      </c>
      <c r="E7717" s="182" t="s">
        <v>343</v>
      </c>
      <c r="F7717" s="182" t="s">
        <v>343</v>
      </c>
    </row>
    <row r="7718" spans="1:6" x14ac:dyDescent="0.25">
      <c r="A7718" s="182">
        <v>40003071</v>
      </c>
      <c r="B7718" s="182" t="s">
        <v>7640</v>
      </c>
      <c r="C7718" s="182" t="s">
        <v>224</v>
      </c>
      <c r="D7718" s="182" t="s">
        <v>342</v>
      </c>
      <c r="E7718" s="182" t="s">
        <v>343</v>
      </c>
      <c r="F7718" s="182" t="s">
        <v>343</v>
      </c>
    </row>
    <row r="7719" spans="1:6" x14ac:dyDescent="0.25">
      <c r="A7719" s="182">
        <v>40009017</v>
      </c>
      <c r="B7719" s="182" t="s">
        <v>7641</v>
      </c>
      <c r="C7719" s="182" t="s">
        <v>224</v>
      </c>
      <c r="D7719" s="182" t="s">
        <v>368</v>
      </c>
      <c r="E7719" s="182" t="s">
        <v>369</v>
      </c>
      <c r="F7719" s="182" t="s">
        <v>369</v>
      </c>
    </row>
    <row r="7720" spans="1:6" x14ac:dyDescent="0.25">
      <c r="A7720" s="182">
        <v>40007245</v>
      </c>
      <c r="B7720" s="182" t="s">
        <v>7642</v>
      </c>
      <c r="C7720" s="182" t="s">
        <v>224</v>
      </c>
      <c r="D7720" s="182" t="s">
        <v>249</v>
      </c>
      <c r="E7720" s="182" t="s">
        <v>250</v>
      </c>
      <c r="F7720" s="182" t="s">
        <v>250</v>
      </c>
    </row>
    <row r="7721" spans="1:6" x14ac:dyDescent="0.25">
      <c r="A7721" s="182">
        <v>40005272</v>
      </c>
      <c r="B7721" s="182" t="s">
        <v>7643</v>
      </c>
      <c r="C7721" s="182" t="s">
        <v>224</v>
      </c>
      <c r="D7721" s="182" t="s">
        <v>404</v>
      </c>
      <c r="E7721" s="182" t="s">
        <v>405</v>
      </c>
      <c r="F7721" s="182" t="s">
        <v>405</v>
      </c>
    </row>
    <row r="7722" spans="1:6" x14ac:dyDescent="0.25">
      <c r="A7722" s="182">
        <v>40005333</v>
      </c>
      <c r="B7722" s="182" t="s">
        <v>7644</v>
      </c>
      <c r="C7722" s="182" t="s">
        <v>224</v>
      </c>
      <c r="D7722" s="182" t="s">
        <v>322</v>
      </c>
      <c r="E7722" s="182" t="s">
        <v>323</v>
      </c>
      <c r="F7722" s="182" t="s">
        <v>323</v>
      </c>
    </row>
    <row r="7723" spans="1:6" x14ac:dyDescent="0.25">
      <c r="A7723" s="182">
        <v>40424228</v>
      </c>
      <c r="B7723" s="182" t="s">
        <v>7645</v>
      </c>
      <c r="C7723" s="182" t="s">
        <v>231</v>
      </c>
      <c r="D7723" s="182" t="s">
        <v>338</v>
      </c>
      <c r="E7723" s="182" t="s">
        <v>339</v>
      </c>
      <c r="F7723" s="182" t="s">
        <v>339</v>
      </c>
    </row>
    <row r="7724" spans="1:6" x14ac:dyDescent="0.25">
      <c r="A7724" s="182">
        <v>40424217</v>
      </c>
      <c r="B7724" s="182" t="s">
        <v>7645</v>
      </c>
      <c r="C7724" s="182" t="s">
        <v>231</v>
      </c>
      <c r="D7724" s="182" t="s">
        <v>242</v>
      </c>
      <c r="E7724" s="182" t="s">
        <v>243</v>
      </c>
      <c r="F7724" s="182" t="s">
        <v>243</v>
      </c>
    </row>
    <row r="7725" spans="1:6" x14ac:dyDescent="0.25">
      <c r="A7725" s="182">
        <v>40424211</v>
      </c>
      <c r="B7725" s="182" t="s">
        <v>7645</v>
      </c>
      <c r="C7725" s="182" t="s">
        <v>231</v>
      </c>
      <c r="D7725" s="182" t="s">
        <v>1952</v>
      </c>
      <c r="E7725" s="182" t="s">
        <v>1953</v>
      </c>
      <c r="F7725" s="182" t="s">
        <v>1953</v>
      </c>
    </row>
    <row r="7726" spans="1:6" x14ac:dyDescent="0.25">
      <c r="A7726" s="182">
        <v>40424206</v>
      </c>
      <c r="B7726" s="182" t="s">
        <v>7645</v>
      </c>
      <c r="C7726" s="182" t="s">
        <v>231</v>
      </c>
      <c r="D7726" s="182" t="s">
        <v>285</v>
      </c>
      <c r="E7726" s="182" t="s">
        <v>286</v>
      </c>
      <c r="F7726" s="182" t="s">
        <v>286</v>
      </c>
    </row>
    <row r="7727" spans="1:6" x14ac:dyDescent="0.25">
      <c r="A7727" s="182">
        <v>40424203</v>
      </c>
      <c r="B7727" s="182" t="s">
        <v>7645</v>
      </c>
      <c r="C7727" s="182" t="s">
        <v>231</v>
      </c>
      <c r="D7727" s="182" t="s">
        <v>232</v>
      </c>
      <c r="E7727" s="182" t="s">
        <v>233</v>
      </c>
      <c r="F7727" s="182" t="s">
        <v>233</v>
      </c>
    </row>
    <row r="7728" spans="1:6" x14ac:dyDescent="0.25">
      <c r="A7728" s="182">
        <v>40424202</v>
      </c>
      <c r="B7728" s="182" t="s">
        <v>7645</v>
      </c>
      <c r="C7728" s="182" t="s">
        <v>231</v>
      </c>
      <c r="D7728" s="182" t="s">
        <v>236</v>
      </c>
      <c r="E7728" s="182" t="s">
        <v>237</v>
      </c>
      <c r="F7728" s="182" t="s">
        <v>237</v>
      </c>
    </row>
    <row r="7729" spans="1:6" x14ac:dyDescent="0.25">
      <c r="A7729" s="182">
        <v>40424201</v>
      </c>
      <c r="B7729" s="182" t="s">
        <v>7645</v>
      </c>
      <c r="C7729" s="182" t="s">
        <v>231</v>
      </c>
      <c r="D7729" s="182" t="s">
        <v>236</v>
      </c>
      <c r="E7729" s="182" t="s">
        <v>237</v>
      </c>
      <c r="F7729" s="182" t="s">
        <v>237</v>
      </c>
    </row>
    <row r="7730" spans="1:6" x14ac:dyDescent="0.25">
      <c r="A7730" s="182">
        <v>40404058</v>
      </c>
      <c r="B7730" s="182" t="s">
        <v>7645</v>
      </c>
      <c r="C7730" s="182" t="s">
        <v>224</v>
      </c>
      <c r="D7730" s="182" t="s">
        <v>438</v>
      </c>
      <c r="E7730" s="182" t="s">
        <v>439</v>
      </c>
      <c r="F7730" s="182" t="s">
        <v>439</v>
      </c>
    </row>
    <row r="7731" spans="1:6" x14ac:dyDescent="0.25">
      <c r="A7731" s="182">
        <v>40404057</v>
      </c>
      <c r="B7731" s="182" t="s">
        <v>7645</v>
      </c>
      <c r="C7731" s="182" t="s">
        <v>224</v>
      </c>
      <c r="D7731" s="182" t="s">
        <v>309</v>
      </c>
      <c r="E7731" s="182" t="s">
        <v>310</v>
      </c>
      <c r="F7731" s="182" t="s">
        <v>310</v>
      </c>
    </row>
    <row r="7732" spans="1:6" x14ac:dyDescent="0.25">
      <c r="A7732" s="182">
        <v>40404056</v>
      </c>
      <c r="B7732" s="182" t="s">
        <v>7645</v>
      </c>
      <c r="C7732" s="182" t="s">
        <v>224</v>
      </c>
      <c r="D7732" s="182" t="s">
        <v>485</v>
      </c>
      <c r="E7732" s="182" t="s">
        <v>486</v>
      </c>
      <c r="F7732" s="182" t="s">
        <v>486</v>
      </c>
    </row>
    <row r="7733" spans="1:6" x14ac:dyDescent="0.25">
      <c r="A7733" s="182">
        <v>40404055</v>
      </c>
      <c r="B7733" s="182" t="s">
        <v>7645</v>
      </c>
      <c r="C7733" s="182" t="s">
        <v>224</v>
      </c>
      <c r="D7733" s="182" t="s">
        <v>279</v>
      </c>
      <c r="E7733" s="182" t="s">
        <v>280</v>
      </c>
      <c r="F7733" s="182" t="s">
        <v>280</v>
      </c>
    </row>
    <row r="7734" spans="1:6" x14ac:dyDescent="0.25">
      <c r="A7734" s="182">
        <v>40404053</v>
      </c>
      <c r="B7734" s="182" t="s">
        <v>7645</v>
      </c>
      <c r="C7734" s="182" t="s">
        <v>224</v>
      </c>
      <c r="D7734" s="182" t="s">
        <v>315</v>
      </c>
      <c r="E7734" s="182" t="s">
        <v>316</v>
      </c>
      <c r="F7734" s="182" t="s">
        <v>316</v>
      </c>
    </row>
    <row r="7735" spans="1:6" x14ac:dyDescent="0.25">
      <c r="A7735" s="182">
        <v>40404049</v>
      </c>
      <c r="B7735" s="182" t="s">
        <v>7645</v>
      </c>
      <c r="C7735" s="182" t="s">
        <v>224</v>
      </c>
      <c r="D7735" s="182" t="s">
        <v>315</v>
      </c>
      <c r="E7735" s="182" t="s">
        <v>316</v>
      </c>
      <c r="F7735" s="182" t="s">
        <v>316</v>
      </c>
    </row>
    <row r="7736" spans="1:6" x14ac:dyDescent="0.25">
      <c r="A7736" s="182">
        <v>40404047</v>
      </c>
      <c r="B7736" s="182" t="s">
        <v>7645</v>
      </c>
      <c r="C7736" s="182" t="s">
        <v>224</v>
      </c>
      <c r="D7736" s="182" t="s">
        <v>315</v>
      </c>
      <c r="E7736" s="182" t="s">
        <v>316</v>
      </c>
      <c r="F7736" s="182" t="s">
        <v>316</v>
      </c>
    </row>
    <row r="7737" spans="1:6" x14ac:dyDescent="0.25">
      <c r="A7737" s="182">
        <v>40404046</v>
      </c>
      <c r="B7737" s="182" t="s">
        <v>7645</v>
      </c>
      <c r="C7737" s="182" t="s">
        <v>224</v>
      </c>
      <c r="D7737" s="182" t="s">
        <v>315</v>
      </c>
      <c r="E7737" s="182" t="s">
        <v>316</v>
      </c>
      <c r="F7737" s="182" t="s">
        <v>316</v>
      </c>
    </row>
    <row r="7738" spans="1:6" x14ac:dyDescent="0.25">
      <c r="A7738" s="182">
        <v>40404045</v>
      </c>
      <c r="B7738" s="182" t="s">
        <v>7645</v>
      </c>
      <c r="C7738" s="182" t="s">
        <v>224</v>
      </c>
      <c r="D7738" s="182" t="s">
        <v>315</v>
      </c>
      <c r="E7738" s="182" t="s">
        <v>316</v>
      </c>
      <c r="F7738" s="182" t="s">
        <v>316</v>
      </c>
    </row>
    <row r="7739" spans="1:6" x14ac:dyDescent="0.25">
      <c r="A7739" s="182">
        <v>40404044</v>
      </c>
      <c r="B7739" s="182" t="s">
        <v>7645</v>
      </c>
      <c r="C7739" s="182" t="s">
        <v>224</v>
      </c>
      <c r="D7739" s="182" t="s">
        <v>438</v>
      </c>
      <c r="E7739" s="182" t="s">
        <v>439</v>
      </c>
      <c r="F7739" s="182" t="s">
        <v>439</v>
      </c>
    </row>
    <row r="7740" spans="1:6" x14ac:dyDescent="0.25">
      <c r="A7740" s="182">
        <v>40404036</v>
      </c>
      <c r="B7740" s="182" t="s">
        <v>7645</v>
      </c>
      <c r="C7740" s="182" t="s">
        <v>224</v>
      </c>
      <c r="D7740" s="182" t="s">
        <v>404</v>
      </c>
      <c r="E7740" s="182" t="s">
        <v>405</v>
      </c>
      <c r="F7740" s="182" t="s">
        <v>405</v>
      </c>
    </row>
    <row r="7741" spans="1:6" x14ac:dyDescent="0.25">
      <c r="A7741" s="182">
        <v>40404035</v>
      </c>
      <c r="B7741" s="182" t="s">
        <v>7645</v>
      </c>
      <c r="C7741" s="182" t="s">
        <v>224</v>
      </c>
      <c r="D7741" s="182" t="s">
        <v>306</v>
      </c>
      <c r="E7741" s="182" t="s">
        <v>307</v>
      </c>
      <c r="F7741" s="182" t="s">
        <v>307</v>
      </c>
    </row>
    <row r="7742" spans="1:6" x14ac:dyDescent="0.25">
      <c r="A7742" s="182">
        <v>40404034</v>
      </c>
      <c r="B7742" s="182" t="s">
        <v>7645</v>
      </c>
      <c r="C7742" s="182" t="s">
        <v>224</v>
      </c>
      <c r="D7742" s="182" t="s">
        <v>291</v>
      </c>
      <c r="E7742" s="182" t="s">
        <v>292</v>
      </c>
      <c r="F7742" s="182" t="s">
        <v>292</v>
      </c>
    </row>
    <row r="7743" spans="1:6" x14ac:dyDescent="0.25">
      <c r="A7743" s="182">
        <v>40404032</v>
      </c>
      <c r="B7743" s="182" t="s">
        <v>7645</v>
      </c>
      <c r="C7743" s="182" t="s">
        <v>224</v>
      </c>
      <c r="D7743" s="182" t="s">
        <v>449</v>
      </c>
      <c r="E7743" s="182" t="s">
        <v>450</v>
      </c>
      <c r="F7743" s="182" t="s">
        <v>450</v>
      </c>
    </row>
    <row r="7744" spans="1:6" x14ac:dyDescent="0.25">
      <c r="A7744" s="182">
        <v>40404031</v>
      </c>
      <c r="B7744" s="182" t="s">
        <v>7645</v>
      </c>
      <c r="C7744" s="182" t="s">
        <v>224</v>
      </c>
      <c r="D7744" s="182" t="s">
        <v>268</v>
      </c>
      <c r="E7744" s="182" t="s">
        <v>269</v>
      </c>
      <c r="F7744" s="182" t="s">
        <v>269</v>
      </c>
    </row>
    <row r="7745" spans="1:6" x14ac:dyDescent="0.25">
      <c r="A7745" s="182">
        <v>40404030</v>
      </c>
      <c r="B7745" s="182" t="s">
        <v>7645</v>
      </c>
      <c r="C7745" s="182" t="s">
        <v>224</v>
      </c>
      <c r="D7745" s="182" t="s">
        <v>271</v>
      </c>
      <c r="E7745" s="182" t="s">
        <v>272</v>
      </c>
      <c r="F7745" s="182" t="s">
        <v>272</v>
      </c>
    </row>
    <row r="7746" spans="1:6" x14ac:dyDescent="0.25">
      <c r="A7746" s="182">
        <v>40404029</v>
      </c>
      <c r="B7746" s="182" t="s">
        <v>7645</v>
      </c>
      <c r="C7746" s="182" t="s">
        <v>224</v>
      </c>
      <c r="D7746" s="182" t="s">
        <v>256</v>
      </c>
      <c r="E7746" s="182" t="s">
        <v>257</v>
      </c>
      <c r="F7746" s="182" t="s">
        <v>257</v>
      </c>
    </row>
    <row r="7747" spans="1:6" x14ac:dyDescent="0.25">
      <c r="A7747" s="182">
        <v>40404028</v>
      </c>
      <c r="B7747" s="182" t="s">
        <v>7645</v>
      </c>
      <c r="C7747" s="182" t="s">
        <v>224</v>
      </c>
      <c r="D7747" s="182" t="s">
        <v>315</v>
      </c>
      <c r="E7747" s="182" t="s">
        <v>316</v>
      </c>
      <c r="F7747" s="182" t="s">
        <v>316</v>
      </c>
    </row>
    <row r="7748" spans="1:6" x14ac:dyDescent="0.25">
      <c r="A7748" s="182">
        <v>40404025</v>
      </c>
      <c r="B7748" s="182" t="s">
        <v>7645</v>
      </c>
      <c r="C7748" s="182" t="s">
        <v>224</v>
      </c>
      <c r="D7748" s="182" t="s">
        <v>2629</v>
      </c>
      <c r="E7748" s="182" t="s">
        <v>2630</v>
      </c>
      <c r="F7748" s="182" t="s">
        <v>2630</v>
      </c>
    </row>
    <row r="7749" spans="1:6" x14ac:dyDescent="0.25">
      <c r="A7749" s="182">
        <v>40404024</v>
      </c>
      <c r="B7749" s="182" t="s">
        <v>7645</v>
      </c>
      <c r="C7749" s="182" t="s">
        <v>224</v>
      </c>
      <c r="D7749" s="182" t="s">
        <v>315</v>
      </c>
      <c r="E7749" s="182" t="s">
        <v>316</v>
      </c>
      <c r="F7749" s="182" t="s">
        <v>316</v>
      </c>
    </row>
    <row r="7750" spans="1:6" x14ac:dyDescent="0.25">
      <c r="A7750" s="182">
        <v>40404023</v>
      </c>
      <c r="B7750" s="182" t="s">
        <v>7645</v>
      </c>
      <c r="C7750" s="182" t="s">
        <v>224</v>
      </c>
      <c r="D7750" s="182" t="s">
        <v>265</v>
      </c>
      <c r="E7750" s="182" t="s">
        <v>266</v>
      </c>
      <c r="F7750" s="182" t="s">
        <v>266</v>
      </c>
    </row>
    <row r="7751" spans="1:6" x14ac:dyDescent="0.25">
      <c r="A7751" s="182">
        <v>40404022</v>
      </c>
      <c r="B7751" s="182" t="s">
        <v>7645</v>
      </c>
      <c r="C7751" s="182" t="s">
        <v>224</v>
      </c>
      <c r="D7751" s="182" t="s">
        <v>262</v>
      </c>
      <c r="E7751" s="182" t="s">
        <v>263</v>
      </c>
      <c r="F7751" s="182" t="s">
        <v>263</v>
      </c>
    </row>
    <row r="7752" spans="1:6" x14ac:dyDescent="0.25">
      <c r="A7752" s="182">
        <v>40404021</v>
      </c>
      <c r="B7752" s="182" t="s">
        <v>7645</v>
      </c>
      <c r="C7752" s="182" t="s">
        <v>224</v>
      </c>
      <c r="D7752" s="182" t="s">
        <v>315</v>
      </c>
      <c r="E7752" s="182" t="s">
        <v>316</v>
      </c>
      <c r="F7752" s="182" t="s">
        <v>316</v>
      </c>
    </row>
    <row r="7753" spans="1:6" x14ac:dyDescent="0.25">
      <c r="A7753" s="182">
        <v>40404018</v>
      </c>
      <c r="B7753" s="182" t="s">
        <v>7645</v>
      </c>
      <c r="C7753" s="182" t="s">
        <v>224</v>
      </c>
      <c r="D7753" s="182" t="s">
        <v>249</v>
      </c>
      <c r="E7753" s="182" t="s">
        <v>250</v>
      </c>
      <c r="F7753" s="182" t="s">
        <v>250</v>
      </c>
    </row>
    <row r="7754" spans="1:6" x14ac:dyDescent="0.25">
      <c r="A7754" s="182">
        <v>40404017</v>
      </c>
      <c r="B7754" s="182" t="s">
        <v>7645</v>
      </c>
      <c r="C7754" s="182" t="s">
        <v>224</v>
      </c>
      <c r="D7754" s="182" t="s">
        <v>303</v>
      </c>
      <c r="E7754" s="182" t="s">
        <v>304</v>
      </c>
      <c r="F7754" s="182" t="s">
        <v>304</v>
      </c>
    </row>
    <row r="7755" spans="1:6" x14ac:dyDescent="0.25">
      <c r="A7755" s="182">
        <v>40404016</v>
      </c>
      <c r="B7755" s="182" t="s">
        <v>7645</v>
      </c>
      <c r="C7755" s="182" t="s">
        <v>224</v>
      </c>
      <c r="D7755" s="182" t="s">
        <v>376</v>
      </c>
      <c r="E7755" s="182" t="s">
        <v>377</v>
      </c>
      <c r="F7755" s="182" t="s">
        <v>377</v>
      </c>
    </row>
    <row r="7756" spans="1:6" x14ac:dyDescent="0.25">
      <c r="A7756" s="182">
        <v>40404015</v>
      </c>
      <c r="B7756" s="182" t="s">
        <v>7645</v>
      </c>
      <c r="C7756" s="182" t="s">
        <v>224</v>
      </c>
      <c r="D7756" s="182" t="s">
        <v>392</v>
      </c>
      <c r="E7756" s="182" t="s">
        <v>393</v>
      </c>
      <c r="F7756" s="182" t="s">
        <v>393</v>
      </c>
    </row>
    <row r="7757" spans="1:6" x14ac:dyDescent="0.25">
      <c r="A7757" s="182">
        <v>40404013</v>
      </c>
      <c r="B7757" s="182" t="s">
        <v>7645</v>
      </c>
      <c r="C7757" s="182" t="s">
        <v>224</v>
      </c>
      <c r="D7757" s="182" t="s">
        <v>342</v>
      </c>
      <c r="E7757" s="182" t="s">
        <v>343</v>
      </c>
      <c r="F7757" s="182" t="s">
        <v>343</v>
      </c>
    </row>
    <row r="7758" spans="1:6" x14ac:dyDescent="0.25">
      <c r="A7758" s="182">
        <v>40404012</v>
      </c>
      <c r="B7758" s="182" t="s">
        <v>7645</v>
      </c>
      <c r="C7758" s="182" t="s">
        <v>224</v>
      </c>
      <c r="D7758" s="182" t="s">
        <v>228</v>
      </c>
      <c r="E7758" s="182" t="s">
        <v>229</v>
      </c>
      <c r="F7758" s="182" t="s">
        <v>229</v>
      </c>
    </row>
    <row r="7759" spans="1:6" x14ac:dyDescent="0.25">
      <c r="A7759" s="182">
        <v>40404011</v>
      </c>
      <c r="B7759" s="182" t="s">
        <v>7645</v>
      </c>
      <c r="C7759" s="182" t="s">
        <v>224</v>
      </c>
      <c r="D7759" s="182" t="s">
        <v>225</v>
      </c>
      <c r="E7759" s="182" t="s">
        <v>226</v>
      </c>
      <c r="F7759" s="182" t="s">
        <v>226</v>
      </c>
    </row>
    <row r="7760" spans="1:6" x14ac:dyDescent="0.25">
      <c r="A7760" s="182">
        <v>40404009</v>
      </c>
      <c r="B7760" s="182" t="s">
        <v>7645</v>
      </c>
      <c r="C7760" s="182" t="s">
        <v>224</v>
      </c>
      <c r="D7760" s="182" t="s">
        <v>569</v>
      </c>
      <c r="E7760" s="182" t="s">
        <v>570</v>
      </c>
      <c r="F7760" s="182" t="s">
        <v>570</v>
      </c>
    </row>
    <row r="7761" spans="1:6" x14ac:dyDescent="0.25">
      <c r="A7761" s="182">
        <v>40404007</v>
      </c>
      <c r="B7761" s="182" t="s">
        <v>7645</v>
      </c>
      <c r="C7761" s="182" t="s">
        <v>224</v>
      </c>
      <c r="D7761" s="182" t="s">
        <v>322</v>
      </c>
      <c r="E7761" s="182" t="s">
        <v>323</v>
      </c>
      <c r="F7761" s="182" t="s">
        <v>323</v>
      </c>
    </row>
    <row r="7762" spans="1:6" x14ac:dyDescent="0.25">
      <c r="A7762" s="182">
        <v>40404006</v>
      </c>
      <c r="B7762" s="182" t="s">
        <v>7645</v>
      </c>
      <c r="C7762" s="182" t="s">
        <v>224</v>
      </c>
      <c r="D7762" s="182" t="s">
        <v>277</v>
      </c>
      <c r="E7762" s="182" t="s">
        <v>278</v>
      </c>
      <c r="F7762" s="182" t="s">
        <v>278</v>
      </c>
    </row>
    <row r="7763" spans="1:6" x14ac:dyDescent="0.25">
      <c r="A7763" s="182">
        <v>40404005</v>
      </c>
      <c r="B7763" s="182" t="s">
        <v>7645</v>
      </c>
      <c r="C7763" s="182" t="s">
        <v>224</v>
      </c>
      <c r="D7763" s="182" t="s">
        <v>333</v>
      </c>
      <c r="E7763" s="182" t="s">
        <v>334</v>
      </c>
      <c r="F7763" s="182" t="s">
        <v>334</v>
      </c>
    </row>
    <row r="7764" spans="1:6" x14ac:dyDescent="0.25">
      <c r="A7764" s="182">
        <v>40404003</v>
      </c>
      <c r="B7764" s="182" t="s">
        <v>7645</v>
      </c>
      <c r="C7764" s="182" t="s">
        <v>224</v>
      </c>
      <c r="D7764" s="182" t="s">
        <v>363</v>
      </c>
      <c r="E7764" s="182" t="s">
        <v>364</v>
      </c>
      <c r="F7764" s="182" t="s">
        <v>364</v>
      </c>
    </row>
    <row r="7765" spans="1:6" x14ac:dyDescent="0.25">
      <c r="A7765" s="182">
        <v>40404002</v>
      </c>
      <c r="B7765" s="182" t="s">
        <v>7645</v>
      </c>
      <c r="C7765" s="182" t="s">
        <v>224</v>
      </c>
      <c r="D7765" s="182" t="s">
        <v>252</v>
      </c>
      <c r="E7765" s="182" t="s">
        <v>253</v>
      </c>
      <c r="F7765" s="182" t="s">
        <v>253</v>
      </c>
    </row>
    <row r="7766" spans="1:6" x14ac:dyDescent="0.25">
      <c r="A7766" s="182">
        <v>40002269</v>
      </c>
      <c r="B7766" s="182" t="s">
        <v>7646</v>
      </c>
      <c r="C7766" s="182" t="s">
        <v>224</v>
      </c>
      <c r="D7766" s="182" t="s">
        <v>268</v>
      </c>
      <c r="E7766" s="182" t="s">
        <v>269</v>
      </c>
      <c r="F7766" s="182" t="s">
        <v>269</v>
      </c>
    </row>
    <row r="7767" spans="1:6" x14ac:dyDescent="0.25">
      <c r="A7767" s="182">
        <v>40001723</v>
      </c>
      <c r="B7767" s="182" t="s">
        <v>7647</v>
      </c>
      <c r="C7767" s="182" t="s">
        <v>224</v>
      </c>
      <c r="D7767" s="182" t="s">
        <v>363</v>
      </c>
      <c r="E7767" s="182" t="s">
        <v>364</v>
      </c>
      <c r="F7767" s="182" t="s">
        <v>364</v>
      </c>
    </row>
    <row r="7768" spans="1:6" x14ac:dyDescent="0.25">
      <c r="A7768" s="182">
        <v>40009204</v>
      </c>
      <c r="B7768" s="182" t="s">
        <v>7648</v>
      </c>
      <c r="C7768" s="182" t="s">
        <v>224</v>
      </c>
      <c r="D7768" s="182" t="s">
        <v>271</v>
      </c>
      <c r="E7768" s="182" t="s">
        <v>272</v>
      </c>
      <c r="F7768" s="182" t="s">
        <v>272</v>
      </c>
    </row>
    <row r="7769" spans="1:6" x14ac:dyDescent="0.25">
      <c r="A7769" s="182">
        <v>40009933</v>
      </c>
      <c r="B7769" s="182" t="s">
        <v>7649</v>
      </c>
      <c r="C7769" s="182" t="s">
        <v>224</v>
      </c>
      <c r="D7769" s="182" t="s">
        <v>322</v>
      </c>
      <c r="E7769" s="182" t="s">
        <v>323</v>
      </c>
      <c r="F7769" s="182" t="s">
        <v>323</v>
      </c>
    </row>
    <row r="7770" spans="1:6" x14ac:dyDescent="0.25">
      <c r="A7770" s="182">
        <v>40005623</v>
      </c>
      <c r="B7770" s="182" t="s">
        <v>7650</v>
      </c>
      <c r="C7770" s="182" t="s">
        <v>224</v>
      </c>
      <c r="D7770" s="182" t="s">
        <v>277</v>
      </c>
      <c r="E7770" s="182" t="s">
        <v>278</v>
      </c>
      <c r="F7770" s="182" t="s">
        <v>278</v>
      </c>
    </row>
    <row r="7771" spans="1:6" x14ac:dyDescent="0.25">
      <c r="A7771" s="182">
        <v>40003737</v>
      </c>
      <c r="B7771" s="182" t="s">
        <v>7651</v>
      </c>
      <c r="C7771" s="182" t="s">
        <v>224</v>
      </c>
      <c r="D7771" s="182" t="s">
        <v>277</v>
      </c>
      <c r="E7771" s="182" t="s">
        <v>278</v>
      </c>
      <c r="F7771" s="182" t="s">
        <v>278</v>
      </c>
    </row>
    <row r="7772" spans="1:6" x14ac:dyDescent="0.25">
      <c r="A7772" s="182">
        <v>40420584</v>
      </c>
      <c r="B7772" s="182" t="s">
        <v>7652</v>
      </c>
      <c r="C7772" s="182" t="s">
        <v>231</v>
      </c>
      <c r="D7772" s="182" t="s">
        <v>338</v>
      </c>
      <c r="E7772" s="182" t="s">
        <v>339</v>
      </c>
      <c r="F7772" s="182" t="s">
        <v>339</v>
      </c>
    </row>
    <row r="7773" spans="1:6" x14ac:dyDescent="0.25">
      <c r="A7773" s="182">
        <v>40009824</v>
      </c>
      <c r="B7773" s="182" t="s">
        <v>7652</v>
      </c>
      <c r="C7773" s="182" t="s">
        <v>224</v>
      </c>
      <c r="D7773" s="182" t="s">
        <v>438</v>
      </c>
      <c r="E7773" s="182" t="s">
        <v>439</v>
      </c>
      <c r="F7773" s="182" t="s">
        <v>439</v>
      </c>
    </row>
    <row r="7774" spans="1:6" x14ac:dyDescent="0.25">
      <c r="A7774" s="182">
        <v>40005083</v>
      </c>
      <c r="B7774" s="182" t="s">
        <v>7653</v>
      </c>
      <c r="C7774" s="182" t="s">
        <v>224</v>
      </c>
      <c r="D7774" s="182" t="s">
        <v>322</v>
      </c>
      <c r="E7774" s="182" t="s">
        <v>323</v>
      </c>
      <c r="F7774" s="182" t="s">
        <v>323</v>
      </c>
    </row>
    <row r="7775" spans="1:6" x14ac:dyDescent="0.25">
      <c r="A7775" s="182">
        <v>40005068</v>
      </c>
      <c r="B7775" s="182" t="s">
        <v>7654</v>
      </c>
      <c r="C7775" s="182" t="s">
        <v>224</v>
      </c>
      <c r="D7775" s="182" t="s">
        <v>306</v>
      </c>
      <c r="E7775" s="182" t="s">
        <v>307</v>
      </c>
      <c r="F7775" s="182" t="s">
        <v>307</v>
      </c>
    </row>
    <row r="7776" spans="1:6" x14ac:dyDescent="0.25">
      <c r="A7776" s="182">
        <v>40006312</v>
      </c>
      <c r="B7776" s="182" t="s">
        <v>7655</v>
      </c>
      <c r="C7776" s="182" t="s">
        <v>224</v>
      </c>
      <c r="D7776" s="182" t="s">
        <v>438</v>
      </c>
      <c r="E7776" s="182" t="s">
        <v>439</v>
      </c>
      <c r="F7776" s="182" t="s">
        <v>439</v>
      </c>
    </row>
    <row r="7777" spans="1:6" x14ac:dyDescent="0.25">
      <c r="A7777" s="182">
        <v>40003589</v>
      </c>
      <c r="B7777" s="182" t="s">
        <v>7656</v>
      </c>
      <c r="C7777" s="182" t="s">
        <v>224</v>
      </c>
      <c r="D7777" s="182" t="s">
        <v>228</v>
      </c>
      <c r="E7777" s="182" t="s">
        <v>229</v>
      </c>
      <c r="F7777" s="182" t="s">
        <v>229</v>
      </c>
    </row>
    <row r="7778" spans="1:6" x14ac:dyDescent="0.25">
      <c r="A7778" s="182">
        <v>40002524</v>
      </c>
      <c r="B7778" s="182" t="s">
        <v>7657</v>
      </c>
      <c r="C7778" s="182" t="s">
        <v>224</v>
      </c>
      <c r="D7778" s="182" t="s">
        <v>271</v>
      </c>
      <c r="E7778" s="182" t="s">
        <v>272</v>
      </c>
      <c r="F7778" s="182" t="s">
        <v>272</v>
      </c>
    </row>
    <row r="7779" spans="1:6" x14ac:dyDescent="0.25">
      <c r="A7779" s="182">
        <v>40006440</v>
      </c>
      <c r="B7779" s="182" t="s">
        <v>7658</v>
      </c>
      <c r="C7779" s="182" t="s">
        <v>224</v>
      </c>
      <c r="D7779" s="182" t="s">
        <v>368</v>
      </c>
      <c r="E7779" s="182" t="s">
        <v>369</v>
      </c>
      <c r="F7779" s="182" t="s">
        <v>369</v>
      </c>
    </row>
    <row r="7780" spans="1:6" x14ac:dyDescent="0.25">
      <c r="A7780" s="182">
        <v>40007136</v>
      </c>
      <c r="B7780" s="182" t="s">
        <v>7659</v>
      </c>
      <c r="C7780" s="182" t="s">
        <v>224</v>
      </c>
      <c r="D7780" s="182" t="s">
        <v>315</v>
      </c>
      <c r="E7780" s="182" t="s">
        <v>316</v>
      </c>
      <c r="F7780" s="182" t="s">
        <v>316</v>
      </c>
    </row>
    <row r="7781" spans="1:6" x14ac:dyDescent="0.25">
      <c r="A7781" s="182">
        <v>40007480</v>
      </c>
      <c r="B7781" s="182" t="s">
        <v>7660</v>
      </c>
      <c r="C7781" s="182" t="s">
        <v>224</v>
      </c>
      <c r="D7781" s="182" t="s">
        <v>306</v>
      </c>
      <c r="E7781" s="182" t="s">
        <v>307</v>
      </c>
      <c r="F7781" s="182" t="s">
        <v>307</v>
      </c>
    </row>
    <row r="7782" spans="1:6" x14ac:dyDescent="0.25">
      <c r="A7782" s="182">
        <v>40007228</v>
      </c>
      <c r="B7782" s="182" t="s">
        <v>7661</v>
      </c>
      <c r="C7782" s="182" t="s">
        <v>224</v>
      </c>
      <c r="D7782" s="182" t="s">
        <v>438</v>
      </c>
      <c r="E7782" s="182" t="s">
        <v>439</v>
      </c>
      <c r="F7782" s="182" t="s">
        <v>439</v>
      </c>
    </row>
    <row r="7783" spans="1:6" x14ac:dyDescent="0.25">
      <c r="A7783" s="182">
        <v>40007135</v>
      </c>
      <c r="B7783" s="182" t="s">
        <v>7661</v>
      </c>
      <c r="C7783" s="182" t="s">
        <v>224</v>
      </c>
      <c r="D7783" s="182" t="s">
        <v>438</v>
      </c>
      <c r="E7783" s="182" t="s">
        <v>439</v>
      </c>
      <c r="F7783" s="182" t="s">
        <v>439</v>
      </c>
    </row>
    <row r="7784" spans="1:6" x14ac:dyDescent="0.25">
      <c r="A7784" s="182">
        <v>40002718</v>
      </c>
      <c r="B7784" s="182" t="s">
        <v>7662</v>
      </c>
      <c r="C7784" s="182" t="s">
        <v>224</v>
      </c>
      <c r="D7784" s="182" t="s">
        <v>265</v>
      </c>
      <c r="E7784" s="182" t="s">
        <v>266</v>
      </c>
      <c r="F7784" s="182" t="s">
        <v>266</v>
      </c>
    </row>
    <row r="7785" spans="1:6" x14ac:dyDescent="0.25">
      <c r="A7785" s="182">
        <v>40002986</v>
      </c>
      <c r="B7785" s="182" t="s">
        <v>7663</v>
      </c>
      <c r="C7785" s="182" t="s">
        <v>224</v>
      </c>
      <c r="D7785" s="182" t="s">
        <v>322</v>
      </c>
      <c r="E7785" s="182" t="s">
        <v>323</v>
      </c>
      <c r="F7785" s="182" t="s">
        <v>323</v>
      </c>
    </row>
    <row r="7786" spans="1:6" x14ac:dyDescent="0.25">
      <c r="A7786" s="182">
        <v>40002039</v>
      </c>
      <c r="B7786" s="182" t="s">
        <v>7664</v>
      </c>
      <c r="C7786" s="182" t="s">
        <v>224</v>
      </c>
      <c r="D7786" s="182" t="s">
        <v>265</v>
      </c>
      <c r="E7786" s="182" t="s">
        <v>266</v>
      </c>
      <c r="F7786" s="182" t="s">
        <v>266</v>
      </c>
    </row>
    <row r="7787" spans="1:6" x14ac:dyDescent="0.25">
      <c r="A7787" s="182">
        <v>40009911</v>
      </c>
      <c r="B7787" s="182" t="s">
        <v>7665</v>
      </c>
      <c r="C7787" s="182" t="s">
        <v>224</v>
      </c>
      <c r="D7787" s="182" t="s">
        <v>228</v>
      </c>
      <c r="E7787" s="182" t="s">
        <v>229</v>
      </c>
      <c r="F7787" s="182" t="s">
        <v>229</v>
      </c>
    </row>
    <row r="7788" spans="1:6" x14ac:dyDescent="0.25">
      <c r="A7788" s="182">
        <v>40421055</v>
      </c>
      <c r="B7788" s="182" t="s">
        <v>7666</v>
      </c>
      <c r="C7788" s="182" t="s">
        <v>231</v>
      </c>
      <c r="D7788" s="182" t="s">
        <v>236</v>
      </c>
      <c r="E7788" s="182" t="s">
        <v>237</v>
      </c>
      <c r="F7788" s="182" t="s">
        <v>237</v>
      </c>
    </row>
    <row r="7789" spans="1:6" x14ac:dyDescent="0.25">
      <c r="A7789" s="182">
        <v>40007173</v>
      </c>
      <c r="B7789" s="182" t="s">
        <v>7667</v>
      </c>
      <c r="C7789" s="182" t="s">
        <v>224</v>
      </c>
      <c r="D7789" s="182" t="s">
        <v>322</v>
      </c>
      <c r="E7789" s="182" t="s">
        <v>323</v>
      </c>
      <c r="F7789" s="182" t="s">
        <v>323</v>
      </c>
    </row>
    <row r="7790" spans="1:6" x14ac:dyDescent="0.25">
      <c r="A7790" s="182">
        <v>40007459</v>
      </c>
      <c r="B7790" s="182" t="s">
        <v>7668</v>
      </c>
      <c r="C7790" s="182" t="s">
        <v>224</v>
      </c>
      <c r="D7790" s="182" t="s">
        <v>392</v>
      </c>
      <c r="E7790" s="182" t="s">
        <v>393</v>
      </c>
      <c r="F7790" s="182" t="s">
        <v>393</v>
      </c>
    </row>
    <row r="7791" spans="1:6" x14ac:dyDescent="0.25">
      <c r="A7791" s="182">
        <v>40420647</v>
      </c>
      <c r="B7791" s="182" t="s">
        <v>7669</v>
      </c>
      <c r="C7791" s="182" t="s">
        <v>231</v>
      </c>
      <c r="D7791" s="182" t="s">
        <v>236</v>
      </c>
      <c r="E7791" s="182" t="s">
        <v>237</v>
      </c>
      <c r="F7791" s="182" t="s">
        <v>237</v>
      </c>
    </row>
    <row r="7792" spans="1:6" x14ac:dyDescent="0.25">
      <c r="A7792" s="182">
        <v>40008299</v>
      </c>
      <c r="B7792" s="182" t="s">
        <v>7670</v>
      </c>
      <c r="C7792" s="182" t="s">
        <v>224</v>
      </c>
      <c r="D7792" s="182" t="s">
        <v>449</v>
      </c>
      <c r="E7792" s="182" t="s">
        <v>450</v>
      </c>
      <c r="F7792" s="182" t="s">
        <v>450</v>
      </c>
    </row>
    <row r="7793" spans="1:6" x14ac:dyDescent="0.25">
      <c r="A7793" s="182">
        <v>40420251</v>
      </c>
      <c r="B7793" s="182" t="s">
        <v>7671</v>
      </c>
      <c r="C7793" s="182" t="s">
        <v>231</v>
      </c>
      <c r="D7793" s="182" t="s">
        <v>232</v>
      </c>
      <c r="E7793" s="182" t="s">
        <v>233</v>
      </c>
      <c r="F7793" s="182" t="s">
        <v>233</v>
      </c>
    </row>
    <row r="7794" spans="1:6" x14ac:dyDescent="0.25">
      <c r="A7794" s="182">
        <v>40008211</v>
      </c>
      <c r="B7794" s="182" t="s">
        <v>7672</v>
      </c>
      <c r="C7794" s="182" t="s">
        <v>224</v>
      </c>
      <c r="D7794" s="182" t="s">
        <v>262</v>
      </c>
      <c r="E7794" s="182" t="s">
        <v>263</v>
      </c>
      <c r="F7794" s="182" t="s">
        <v>263</v>
      </c>
    </row>
    <row r="7795" spans="1:6" x14ac:dyDescent="0.25">
      <c r="A7795" s="182">
        <v>40002700</v>
      </c>
      <c r="B7795" s="182" t="s">
        <v>7673</v>
      </c>
      <c r="C7795" s="182" t="s">
        <v>224</v>
      </c>
      <c r="D7795" s="182" t="s">
        <v>249</v>
      </c>
      <c r="E7795" s="182" t="s">
        <v>250</v>
      </c>
      <c r="F7795" s="182" t="s">
        <v>250</v>
      </c>
    </row>
    <row r="7796" spans="1:6" x14ac:dyDescent="0.25">
      <c r="A7796" s="182">
        <v>40420991</v>
      </c>
      <c r="B7796" s="182" t="s">
        <v>7674</v>
      </c>
      <c r="C7796" s="182" t="s">
        <v>231</v>
      </c>
      <c r="D7796" s="182" t="s">
        <v>232</v>
      </c>
      <c r="E7796" s="182" t="s">
        <v>233</v>
      </c>
      <c r="F7796" s="182" t="s">
        <v>233</v>
      </c>
    </row>
    <row r="7797" spans="1:6" x14ac:dyDescent="0.25">
      <c r="A7797" s="182">
        <v>40001325</v>
      </c>
      <c r="B7797" s="182" t="s">
        <v>7675</v>
      </c>
      <c r="C7797" s="182" t="s">
        <v>224</v>
      </c>
      <c r="D7797" s="182" t="s">
        <v>368</v>
      </c>
      <c r="E7797" s="182" t="s">
        <v>369</v>
      </c>
      <c r="F7797" s="182" t="s">
        <v>369</v>
      </c>
    </row>
    <row r="7798" spans="1:6" x14ac:dyDescent="0.25">
      <c r="A7798" s="182">
        <v>40008771</v>
      </c>
      <c r="B7798" s="182" t="s">
        <v>7676</v>
      </c>
      <c r="C7798" s="182" t="s">
        <v>224</v>
      </c>
      <c r="D7798" s="182" t="s">
        <v>256</v>
      </c>
      <c r="E7798" s="182" t="s">
        <v>257</v>
      </c>
      <c r="F7798" s="182" t="s">
        <v>257</v>
      </c>
    </row>
    <row r="7799" spans="1:6" x14ac:dyDescent="0.25">
      <c r="A7799" s="182">
        <v>40006918</v>
      </c>
      <c r="B7799" s="182" t="s">
        <v>7677</v>
      </c>
      <c r="C7799" s="182" t="s">
        <v>224</v>
      </c>
      <c r="D7799" s="182" t="s">
        <v>256</v>
      </c>
      <c r="E7799" s="182" t="s">
        <v>257</v>
      </c>
      <c r="F7799" s="182" t="s">
        <v>257</v>
      </c>
    </row>
    <row r="7800" spans="1:6" x14ac:dyDescent="0.25">
      <c r="A7800" s="182">
        <v>40000573</v>
      </c>
      <c r="B7800" s="182" t="s">
        <v>7678</v>
      </c>
      <c r="C7800" s="182" t="s">
        <v>224</v>
      </c>
      <c r="D7800" s="182" t="s">
        <v>404</v>
      </c>
      <c r="E7800" s="182" t="s">
        <v>405</v>
      </c>
      <c r="F7800" s="182" t="s">
        <v>405</v>
      </c>
    </row>
    <row r="7801" spans="1:6" x14ac:dyDescent="0.25">
      <c r="A7801" s="182">
        <v>40420609</v>
      </c>
      <c r="B7801" s="182" t="s">
        <v>7679</v>
      </c>
      <c r="C7801" s="182" t="s">
        <v>231</v>
      </c>
      <c r="D7801" s="182" t="s">
        <v>232</v>
      </c>
      <c r="E7801" s="182" t="s">
        <v>233</v>
      </c>
      <c r="F7801" s="182" t="s">
        <v>233</v>
      </c>
    </row>
    <row r="7802" spans="1:6" x14ac:dyDescent="0.25">
      <c r="A7802" s="182">
        <v>40007195</v>
      </c>
      <c r="B7802" s="182" t="s">
        <v>7680</v>
      </c>
      <c r="C7802" s="182" t="s">
        <v>224</v>
      </c>
      <c r="D7802" s="182" t="s">
        <v>249</v>
      </c>
      <c r="E7802" s="182" t="s">
        <v>250</v>
      </c>
      <c r="F7802" s="182" t="s">
        <v>250</v>
      </c>
    </row>
    <row r="7803" spans="1:6" x14ac:dyDescent="0.25">
      <c r="A7803" s="182">
        <v>40006684</v>
      </c>
      <c r="B7803" s="182" t="s">
        <v>7681</v>
      </c>
      <c r="C7803" s="182" t="s">
        <v>224</v>
      </c>
      <c r="D7803" s="182" t="s">
        <v>315</v>
      </c>
      <c r="E7803" s="182" t="s">
        <v>316</v>
      </c>
      <c r="F7803" s="182" t="s">
        <v>316</v>
      </c>
    </row>
    <row r="7804" spans="1:6" x14ac:dyDescent="0.25">
      <c r="A7804" s="182">
        <v>40421357</v>
      </c>
      <c r="B7804" s="182" t="s">
        <v>7682</v>
      </c>
      <c r="C7804" s="182" t="s">
        <v>231</v>
      </c>
      <c r="D7804" s="182" t="s">
        <v>236</v>
      </c>
      <c r="E7804" s="182" t="s">
        <v>237</v>
      </c>
      <c r="F7804" s="182" t="s">
        <v>237</v>
      </c>
    </row>
    <row r="7805" spans="1:6" x14ac:dyDescent="0.25">
      <c r="A7805" s="182">
        <v>40005180</v>
      </c>
      <c r="B7805" s="182" t="s">
        <v>7683</v>
      </c>
      <c r="C7805" s="182" t="s">
        <v>224</v>
      </c>
      <c r="D7805" s="182" t="s">
        <v>228</v>
      </c>
      <c r="E7805" s="182" t="s">
        <v>229</v>
      </c>
      <c r="F7805" s="182" t="s">
        <v>229</v>
      </c>
    </row>
    <row r="7806" spans="1:6" x14ac:dyDescent="0.25">
      <c r="A7806" s="182">
        <v>40001177</v>
      </c>
      <c r="B7806" s="182" t="s">
        <v>7684</v>
      </c>
      <c r="C7806" s="182" t="s">
        <v>224</v>
      </c>
      <c r="D7806" s="182" t="s">
        <v>303</v>
      </c>
      <c r="E7806" s="182" t="s">
        <v>304</v>
      </c>
      <c r="F7806" s="182" t="s">
        <v>304</v>
      </c>
    </row>
    <row r="7807" spans="1:6" x14ac:dyDescent="0.25">
      <c r="A7807" s="182">
        <v>40004082</v>
      </c>
      <c r="B7807" s="182" t="s">
        <v>7685</v>
      </c>
      <c r="C7807" s="182" t="s">
        <v>224</v>
      </c>
      <c r="D7807" s="182" t="s">
        <v>303</v>
      </c>
      <c r="E7807" s="182" t="s">
        <v>304</v>
      </c>
      <c r="F7807" s="182" t="s">
        <v>304</v>
      </c>
    </row>
    <row r="7808" spans="1:6" x14ac:dyDescent="0.25">
      <c r="A7808" s="182">
        <v>40001754</v>
      </c>
      <c r="B7808" s="182" t="s">
        <v>7686</v>
      </c>
      <c r="C7808" s="182" t="s">
        <v>224</v>
      </c>
      <c r="D7808" s="182" t="s">
        <v>265</v>
      </c>
      <c r="E7808" s="182" t="s">
        <v>266</v>
      </c>
      <c r="F7808" s="182" t="s">
        <v>266</v>
      </c>
    </row>
    <row r="7809" spans="1:6" x14ac:dyDescent="0.25">
      <c r="A7809" s="182">
        <v>40421122</v>
      </c>
      <c r="B7809" s="182" t="s">
        <v>7687</v>
      </c>
      <c r="C7809" s="182" t="s">
        <v>231</v>
      </c>
      <c r="D7809" s="182" t="s">
        <v>242</v>
      </c>
      <c r="E7809" s="182" t="s">
        <v>243</v>
      </c>
      <c r="F7809" s="182" t="s">
        <v>243</v>
      </c>
    </row>
    <row r="7810" spans="1:6" x14ac:dyDescent="0.25">
      <c r="A7810" s="182">
        <v>40005165</v>
      </c>
      <c r="B7810" s="182" t="s">
        <v>7688</v>
      </c>
      <c r="C7810" s="182" t="s">
        <v>224</v>
      </c>
      <c r="D7810" s="182" t="s">
        <v>392</v>
      </c>
      <c r="E7810" s="182" t="s">
        <v>393</v>
      </c>
      <c r="F7810" s="182" t="s">
        <v>393</v>
      </c>
    </row>
    <row r="7811" spans="1:6" x14ac:dyDescent="0.25">
      <c r="A7811" s="182">
        <v>40001599</v>
      </c>
      <c r="B7811" s="182" t="s">
        <v>7689</v>
      </c>
      <c r="C7811" s="182" t="s">
        <v>224</v>
      </c>
      <c r="D7811" s="182" t="s">
        <v>265</v>
      </c>
      <c r="E7811" s="182" t="s">
        <v>266</v>
      </c>
      <c r="F7811" s="182" t="s">
        <v>266</v>
      </c>
    </row>
    <row r="7812" spans="1:6" x14ac:dyDescent="0.25">
      <c r="A7812" s="182">
        <v>40005477</v>
      </c>
      <c r="B7812" s="182" t="s">
        <v>7690</v>
      </c>
      <c r="C7812" s="182" t="s">
        <v>224</v>
      </c>
      <c r="D7812" s="182" t="s">
        <v>265</v>
      </c>
      <c r="E7812" s="182" t="s">
        <v>266</v>
      </c>
      <c r="F7812" s="182" t="s">
        <v>266</v>
      </c>
    </row>
    <row r="7813" spans="1:6" x14ac:dyDescent="0.25">
      <c r="A7813" s="182">
        <v>40001432</v>
      </c>
      <c r="B7813" s="182" t="s">
        <v>7691</v>
      </c>
      <c r="C7813" s="182" t="s">
        <v>224</v>
      </c>
      <c r="D7813" s="182" t="s">
        <v>309</v>
      </c>
      <c r="E7813" s="182" t="s">
        <v>310</v>
      </c>
      <c r="F7813" s="182" t="s">
        <v>310</v>
      </c>
    </row>
    <row r="7814" spans="1:6" x14ac:dyDescent="0.25">
      <c r="A7814" s="182">
        <v>40003019</v>
      </c>
      <c r="B7814" s="182" t="s">
        <v>7692</v>
      </c>
      <c r="C7814" s="182" t="s">
        <v>224</v>
      </c>
      <c r="D7814" s="182" t="s">
        <v>342</v>
      </c>
      <c r="E7814" s="182" t="s">
        <v>343</v>
      </c>
      <c r="F7814" s="182" t="s">
        <v>343</v>
      </c>
    </row>
    <row r="7815" spans="1:6" x14ac:dyDescent="0.25">
      <c r="A7815" s="182">
        <v>40007670</v>
      </c>
      <c r="B7815" s="182" t="s">
        <v>7693</v>
      </c>
      <c r="C7815" s="182" t="s">
        <v>224</v>
      </c>
      <c r="D7815" s="182" t="s">
        <v>309</v>
      </c>
      <c r="E7815" s="182" t="s">
        <v>310</v>
      </c>
      <c r="F7815" s="182" t="s">
        <v>310</v>
      </c>
    </row>
    <row r="7816" spans="1:6" x14ac:dyDescent="0.25">
      <c r="A7816" s="182">
        <v>40008826</v>
      </c>
      <c r="B7816" s="182" t="s">
        <v>7694</v>
      </c>
      <c r="C7816" s="182" t="s">
        <v>224</v>
      </c>
      <c r="D7816" s="182" t="s">
        <v>228</v>
      </c>
      <c r="E7816" s="182" t="s">
        <v>229</v>
      </c>
      <c r="F7816" s="182" t="s">
        <v>229</v>
      </c>
    </row>
    <row r="7817" spans="1:6" x14ac:dyDescent="0.25">
      <c r="A7817" s="182">
        <v>40007959</v>
      </c>
      <c r="B7817" s="182" t="s">
        <v>7695</v>
      </c>
      <c r="C7817" s="182" t="s">
        <v>224</v>
      </c>
      <c r="D7817" s="182" t="s">
        <v>404</v>
      </c>
      <c r="E7817" s="182" t="s">
        <v>405</v>
      </c>
      <c r="F7817" s="182" t="s">
        <v>405</v>
      </c>
    </row>
    <row r="7818" spans="1:6" x14ac:dyDescent="0.25">
      <c r="A7818" s="182">
        <v>40007737</v>
      </c>
      <c r="B7818" s="182" t="s">
        <v>7696</v>
      </c>
      <c r="C7818" s="182" t="s">
        <v>224</v>
      </c>
      <c r="D7818" s="182" t="s">
        <v>333</v>
      </c>
      <c r="E7818" s="182" t="s">
        <v>334</v>
      </c>
      <c r="F7818" s="182" t="s">
        <v>334</v>
      </c>
    </row>
    <row r="7819" spans="1:6" x14ac:dyDescent="0.25">
      <c r="A7819" s="182">
        <v>40007721</v>
      </c>
      <c r="B7819" s="182" t="s">
        <v>7697</v>
      </c>
      <c r="C7819" s="182" t="s">
        <v>224</v>
      </c>
      <c r="D7819" s="182" t="s">
        <v>404</v>
      </c>
      <c r="E7819" s="182" t="s">
        <v>405</v>
      </c>
      <c r="F7819" s="182" t="s">
        <v>405</v>
      </c>
    </row>
    <row r="7820" spans="1:6" x14ac:dyDescent="0.25">
      <c r="A7820" s="182">
        <v>40007720</v>
      </c>
      <c r="B7820" s="182" t="s">
        <v>7698</v>
      </c>
      <c r="C7820" s="182" t="s">
        <v>224</v>
      </c>
      <c r="D7820" s="182" t="s">
        <v>309</v>
      </c>
      <c r="E7820" s="182" t="s">
        <v>310</v>
      </c>
      <c r="F7820" s="182" t="s">
        <v>310</v>
      </c>
    </row>
    <row r="7821" spans="1:6" x14ac:dyDescent="0.25">
      <c r="A7821" s="182">
        <v>40007722</v>
      </c>
      <c r="B7821" s="182" t="s">
        <v>7699</v>
      </c>
      <c r="C7821" s="182" t="s">
        <v>224</v>
      </c>
      <c r="D7821" s="182" t="s">
        <v>252</v>
      </c>
      <c r="E7821" s="182" t="s">
        <v>253</v>
      </c>
      <c r="F7821" s="182" t="s">
        <v>253</v>
      </c>
    </row>
    <row r="7822" spans="1:6" x14ac:dyDescent="0.25">
      <c r="A7822" s="182">
        <v>40007785</v>
      </c>
      <c r="B7822" s="182" t="s">
        <v>7700</v>
      </c>
      <c r="C7822" s="182" t="s">
        <v>224</v>
      </c>
      <c r="D7822" s="182" t="s">
        <v>303</v>
      </c>
      <c r="E7822" s="182" t="s">
        <v>304</v>
      </c>
      <c r="F7822" s="182" t="s">
        <v>304</v>
      </c>
    </row>
    <row r="7823" spans="1:6" x14ac:dyDescent="0.25">
      <c r="A7823" s="182">
        <v>40007838</v>
      </c>
      <c r="B7823" s="182" t="s">
        <v>7701</v>
      </c>
      <c r="C7823" s="182" t="s">
        <v>224</v>
      </c>
      <c r="D7823" s="182" t="s">
        <v>265</v>
      </c>
      <c r="E7823" s="182" t="s">
        <v>266</v>
      </c>
      <c r="F7823" s="182" t="s">
        <v>266</v>
      </c>
    </row>
    <row r="7824" spans="1:6" x14ac:dyDescent="0.25">
      <c r="A7824" s="182">
        <v>40007850</v>
      </c>
      <c r="B7824" s="182" t="s">
        <v>7702</v>
      </c>
      <c r="C7824" s="182" t="s">
        <v>224</v>
      </c>
      <c r="D7824" s="182" t="s">
        <v>225</v>
      </c>
      <c r="E7824" s="182" t="s">
        <v>226</v>
      </c>
      <c r="F7824" s="182" t="s">
        <v>226</v>
      </c>
    </row>
    <row r="7825" spans="1:6" x14ac:dyDescent="0.25">
      <c r="A7825" s="182">
        <v>40007719</v>
      </c>
      <c r="B7825" s="182" t="s">
        <v>7703</v>
      </c>
      <c r="C7825" s="182" t="s">
        <v>224</v>
      </c>
      <c r="D7825" s="182" t="s">
        <v>306</v>
      </c>
      <c r="E7825" s="182" t="s">
        <v>307</v>
      </c>
      <c r="F7825" s="182" t="s">
        <v>307</v>
      </c>
    </row>
    <row r="7826" spans="1:6" x14ac:dyDescent="0.25">
      <c r="A7826" s="182">
        <v>40007925</v>
      </c>
      <c r="B7826" s="182" t="s">
        <v>7704</v>
      </c>
      <c r="C7826" s="182" t="s">
        <v>224</v>
      </c>
      <c r="D7826" s="182" t="s">
        <v>271</v>
      </c>
      <c r="E7826" s="182" t="s">
        <v>272</v>
      </c>
      <c r="F7826" s="182" t="s">
        <v>272</v>
      </c>
    </row>
    <row r="7827" spans="1:6" x14ac:dyDescent="0.25">
      <c r="A7827" s="182">
        <v>40007813</v>
      </c>
      <c r="B7827" s="182" t="s">
        <v>7705</v>
      </c>
      <c r="C7827" s="182" t="s">
        <v>224</v>
      </c>
      <c r="D7827" s="182" t="s">
        <v>249</v>
      </c>
      <c r="E7827" s="182" t="s">
        <v>250</v>
      </c>
      <c r="F7827" s="182" t="s">
        <v>250</v>
      </c>
    </row>
    <row r="7828" spans="1:6" x14ac:dyDescent="0.25">
      <c r="A7828" s="182">
        <v>40007729</v>
      </c>
      <c r="B7828" s="182" t="s">
        <v>7706</v>
      </c>
      <c r="C7828" s="182" t="s">
        <v>224</v>
      </c>
      <c r="D7828" s="182" t="s">
        <v>309</v>
      </c>
      <c r="E7828" s="182" t="s">
        <v>310</v>
      </c>
      <c r="F7828" s="182" t="s">
        <v>310</v>
      </c>
    </row>
    <row r="7829" spans="1:6" x14ac:dyDescent="0.25">
      <c r="A7829" s="182">
        <v>40007894</v>
      </c>
      <c r="B7829" s="182" t="s">
        <v>7707</v>
      </c>
      <c r="C7829" s="182" t="s">
        <v>224</v>
      </c>
      <c r="D7829" s="182" t="s">
        <v>228</v>
      </c>
      <c r="E7829" s="182" t="s">
        <v>229</v>
      </c>
      <c r="F7829" s="182" t="s">
        <v>229</v>
      </c>
    </row>
    <row r="7830" spans="1:6" x14ac:dyDescent="0.25">
      <c r="A7830" s="182">
        <v>40007839</v>
      </c>
      <c r="B7830" s="182" t="s">
        <v>7708</v>
      </c>
      <c r="C7830" s="182" t="s">
        <v>224</v>
      </c>
      <c r="D7830" s="182" t="s">
        <v>277</v>
      </c>
      <c r="E7830" s="182" t="s">
        <v>278</v>
      </c>
      <c r="F7830" s="182" t="s">
        <v>278</v>
      </c>
    </row>
    <row r="7831" spans="1:6" x14ac:dyDescent="0.25">
      <c r="A7831" s="182">
        <v>40007937</v>
      </c>
      <c r="B7831" s="182" t="s">
        <v>7709</v>
      </c>
      <c r="C7831" s="182" t="s">
        <v>224</v>
      </c>
      <c r="D7831" s="182" t="s">
        <v>342</v>
      </c>
      <c r="E7831" s="182" t="s">
        <v>343</v>
      </c>
      <c r="F7831" s="182" t="s">
        <v>343</v>
      </c>
    </row>
    <row r="7832" spans="1:6" x14ac:dyDescent="0.25">
      <c r="A7832" s="182">
        <v>40007876</v>
      </c>
      <c r="B7832" s="182" t="s">
        <v>7710</v>
      </c>
      <c r="C7832" s="182" t="s">
        <v>224</v>
      </c>
      <c r="D7832" s="182" t="s">
        <v>309</v>
      </c>
      <c r="E7832" s="182" t="s">
        <v>310</v>
      </c>
      <c r="F7832" s="182" t="s">
        <v>310</v>
      </c>
    </row>
    <row r="7833" spans="1:6" x14ac:dyDescent="0.25">
      <c r="A7833" s="182">
        <v>40005431</v>
      </c>
      <c r="B7833" s="182" t="s">
        <v>7711</v>
      </c>
      <c r="C7833" s="182" t="s">
        <v>224</v>
      </c>
      <c r="D7833" s="182" t="s">
        <v>309</v>
      </c>
      <c r="E7833" s="182" t="s">
        <v>310</v>
      </c>
      <c r="F7833" s="182" t="s">
        <v>310</v>
      </c>
    </row>
    <row r="7834" spans="1:6" x14ac:dyDescent="0.25">
      <c r="A7834" s="182">
        <v>40007834</v>
      </c>
      <c r="B7834" s="182" t="s">
        <v>7712</v>
      </c>
      <c r="C7834" s="182" t="s">
        <v>224</v>
      </c>
      <c r="D7834" s="182" t="s">
        <v>265</v>
      </c>
      <c r="E7834" s="182" t="s">
        <v>266</v>
      </c>
      <c r="F7834" s="182" t="s">
        <v>266</v>
      </c>
    </row>
    <row r="7835" spans="1:6" x14ac:dyDescent="0.25">
      <c r="A7835" s="182">
        <v>40005432</v>
      </c>
      <c r="B7835" s="182" t="s">
        <v>7713</v>
      </c>
      <c r="C7835" s="182" t="s">
        <v>224</v>
      </c>
      <c r="D7835" s="182" t="s">
        <v>277</v>
      </c>
      <c r="E7835" s="182" t="s">
        <v>278</v>
      </c>
      <c r="F7835" s="182" t="s">
        <v>278</v>
      </c>
    </row>
    <row r="7836" spans="1:6" x14ac:dyDescent="0.25">
      <c r="A7836" s="182">
        <v>40420087</v>
      </c>
      <c r="B7836" s="182" t="s">
        <v>7714</v>
      </c>
      <c r="C7836" s="182" t="s">
        <v>231</v>
      </c>
      <c r="D7836" s="182" t="s">
        <v>232</v>
      </c>
      <c r="E7836" s="182" t="s">
        <v>233</v>
      </c>
      <c r="F7836" s="182" t="s">
        <v>233</v>
      </c>
    </row>
    <row r="7837" spans="1:6" x14ac:dyDescent="0.25">
      <c r="A7837" s="182">
        <v>40003433</v>
      </c>
      <c r="B7837" s="182" t="s">
        <v>7715</v>
      </c>
      <c r="C7837" s="182" t="s">
        <v>224</v>
      </c>
      <c r="D7837" s="182" t="s">
        <v>249</v>
      </c>
      <c r="E7837" s="182" t="s">
        <v>250</v>
      </c>
      <c r="F7837" s="182" t="s">
        <v>250</v>
      </c>
    </row>
    <row r="7838" spans="1:6" x14ac:dyDescent="0.25">
      <c r="A7838" s="182">
        <v>40421098</v>
      </c>
      <c r="B7838" s="182" t="s">
        <v>7716</v>
      </c>
      <c r="C7838" s="182" t="s">
        <v>231</v>
      </c>
      <c r="D7838" s="182" t="s">
        <v>236</v>
      </c>
      <c r="E7838" s="182" t="s">
        <v>237</v>
      </c>
      <c r="F7838" s="182" t="s">
        <v>237</v>
      </c>
    </row>
    <row r="7839" spans="1:6" x14ac:dyDescent="0.25">
      <c r="A7839" s="182">
        <v>40420402</v>
      </c>
      <c r="B7839" s="182" t="s">
        <v>7716</v>
      </c>
      <c r="C7839" s="182" t="s">
        <v>231</v>
      </c>
      <c r="D7839" s="182" t="s">
        <v>242</v>
      </c>
      <c r="E7839" s="182" t="s">
        <v>243</v>
      </c>
      <c r="F7839" s="182" t="s">
        <v>243</v>
      </c>
    </row>
    <row r="7840" spans="1:6" x14ac:dyDescent="0.25">
      <c r="A7840" s="182">
        <v>40006101</v>
      </c>
      <c r="B7840" s="182" t="s">
        <v>7716</v>
      </c>
      <c r="C7840" s="182" t="s">
        <v>224</v>
      </c>
      <c r="D7840" s="182" t="s">
        <v>315</v>
      </c>
      <c r="E7840" s="182" t="s">
        <v>316</v>
      </c>
      <c r="F7840" s="182" t="s">
        <v>316</v>
      </c>
    </row>
    <row r="7841" spans="1:6" x14ac:dyDescent="0.25">
      <c r="A7841" s="182">
        <v>40421135</v>
      </c>
      <c r="B7841" s="182" t="s">
        <v>7717</v>
      </c>
      <c r="C7841" s="182" t="s">
        <v>231</v>
      </c>
      <c r="D7841" s="182" t="s">
        <v>242</v>
      </c>
      <c r="E7841" s="182" t="s">
        <v>243</v>
      </c>
      <c r="F7841" s="182" t="s">
        <v>243</v>
      </c>
    </row>
    <row r="7842" spans="1:6" x14ac:dyDescent="0.25">
      <c r="A7842" s="182">
        <v>40006039</v>
      </c>
      <c r="B7842" s="182" t="s">
        <v>7718</v>
      </c>
      <c r="C7842" s="182" t="s">
        <v>224</v>
      </c>
      <c r="D7842" s="182" t="s">
        <v>252</v>
      </c>
      <c r="E7842" s="182" t="s">
        <v>253</v>
      </c>
      <c r="F7842" s="182" t="s">
        <v>253</v>
      </c>
    </row>
    <row r="7843" spans="1:6" x14ac:dyDescent="0.25">
      <c r="A7843" s="182">
        <v>40007860</v>
      </c>
      <c r="B7843" s="182" t="s">
        <v>7719</v>
      </c>
      <c r="C7843" s="182" t="s">
        <v>224</v>
      </c>
      <c r="D7843" s="182" t="s">
        <v>252</v>
      </c>
      <c r="E7843" s="182" t="s">
        <v>253</v>
      </c>
      <c r="F7843" s="182" t="s">
        <v>253</v>
      </c>
    </row>
    <row r="7844" spans="1:6" x14ac:dyDescent="0.25">
      <c r="A7844" s="182">
        <v>40007384</v>
      </c>
      <c r="B7844" s="182" t="s">
        <v>7720</v>
      </c>
      <c r="C7844" s="182" t="s">
        <v>224</v>
      </c>
      <c r="D7844" s="182" t="s">
        <v>228</v>
      </c>
      <c r="E7844" s="182" t="s">
        <v>229</v>
      </c>
      <c r="F7844" s="182" t="s">
        <v>229</v>
      </c>
    </row>
    <row r="7845" spans="1:6" x14ac:dyDescent="0.25">
      <c r="A7845" s="182">
        <v>40008786</v>
      </c>
      <c r="B7845" s="182" t="s">
        <v>7721</v>
      </c>
      <c r="C7845" s="182" t="s">
        <v>224</v>
      </c>
      <c r="D7845" s="182" t="s">
        <v>376</v>
      </c>
      <c r="E7845" s="182" t="s">
        <v>377</v>
      </c>
      <c r="F7845" s="182" t="s">
        <v>377</v>
      </c>
    </row>
    <row r="7846" spans="1:6" x14ac:dyDescent="0.25">
      <c r="A7846" s="182">
        <v>40009559</v>
      </c>
      <c r="B7846" s="182" t="s">
        <v>7722</v>
      </c>
      <c r="C7846" s="182" t="s">
        <v>224</v>
      </c>
      <c r="D7846" s="182" t="s">
        <v>228</v>
      </c>
      <c r="E7846" s="182" t="s">
        <v>229</v>
      </c>
      <c r="F7846" s="182" t="s">
        <v>229</v>
      </c>
    </row>
    <row r="7847" spans="1:6" x14ac:dyDescent="0.25">
      <c r="A7847" s="182">
        <v>40003098</v>
      </c>
      <c r="B7847" s="182" t="s">
        <v>7723</v>
      </c>
      <c r="C7847" s="182" t="s">
        <v>224</v>
      </c>
      <c r="D7847" s="182" t="s">
        <v>342</v>
      </c>
      <c r="E7847" s="182" t="s">
        <v>343</v>
      </c>
      <c r="F7847" s="182" t="s">
        <v>343</v>
      </c>
    </row>
    <row r="7848" spans="1:6" x14ac:dyDescent="0.25">
      <c r="A7848" s="182">
        <v>40008064</v>
      </c>
      <c r="B7848" s="182" t="s">
        <v>7724</v>
      </c>
      <c r="C7848" s="182" t="s">
        <v>224</v>
      </c>
      <c r="D7848" s="182" t="s">
        <v>363</v>
      </c>
      <c r="E7848" s="182" t="s">
        <v>364</v>
      </c>
      <c r="F7848" s="182" t="s">
        <v>364</v>
      </c>
    </row>
    <row r="7849" spans="1:6" x14ac:dyDescent="0.25">
      <c r="A7849" s="182">
        <v>40420874</v>
      </c>
      <c r="B7849" s="182" t="s">
        <v>7725</v>
      </c>
      <c r="C7849" s="182" t="s">
        <v>231</v>
      </c>
      <c r="D7849" s="182" t="s">
        <v>232</v>
      </c>
      <c r="E7849" s="182" t="s">
        <v>233</v>
      </c>
      <c r="F7849" s="182" t="s">
        <v>233</v>
      </c>
    </row>
    <row r="7850" spans="1:6" x14ac:dyDescent="0.25">
      <c r="A7850" s="182">
        <v>40003922</v>
      </c>
      <c r="B7850" s="182" t="s">
        <v>7726</v>
      </c>
      <c r="C7850" s="182" t="s">
        <v>224</v>
      </c>
      <c r="D7850" s="182" t="s">
        <v>322</v>
      </c>
      <c r="E7850" s="182" t="s">
        <v>323</v>
      </c>
      <c r="F7850" s="182" t="s">
        <v>323</v>
      </c>
    </row>
    <row r="7851" spans="1:6" x14ac:dyDescent="0.25">
      <c r="A7851" s="182">
        <v>40008315</v>
      </c>
      <c r="B7851" s="182" t="s">
        <v>7727</v>
      </c>
      <c r="C7851" s="182" t="s">
        <v>224</v>
      </c>
      <c r="D7851" s="182" t="s">
        <v>333</v>
      </c>
      <c r="E7851" s="182" t="s">
        <v>334</v>
      </c>
      <c r="F7851" s="182" t="s">
        <v>334</v>
      </c>
    </row>
    <row r="7852" spans="1:6" x14ac:dyDescent="0.25">
      <c r="A7852" s="182">
        <v>40005305</v>
      </c>
      <c r="B7852" s="182" t="s">
        <v>7728</v>
      </c>
      <c r="C7852" s="182" t="s">
        <v>224</v>
      </c>
      <c r="D7852" s="182" t="s">
        <v>342</v>
      </c>
      <c r="E7852" s="182" t="s">
        <v>343</v>
      </c>
      <c r="F7852" s="182" t="s">
        <v>343</v>
      </c>
    </row>
    <row r="7853" spans="1:6" x14ac:dyDescent="0.25">
      <c r="A7853" s="182">
        <v>40009222</v>
      </c>
      <c r="B7853" s="182" t="s">
        <v>7729</v>
      </c>
      <c r="C7853" s="182" t="s">
        <v>224</v>
      </c>
      <c r="D7853" s="182" t="s">
        <v>271</v>
      </c>
      <c r="E7853" s="182" t="s">
        <v>272</v>
      </c>
      <c r="F7853" s="182" t="s">
        <v>272</v>
      </c>
    </row>
    <row r="7854" spans="1:6" x14ac:dyDescent="0.25">
      <c r="A7854" s="182">
        <v>40006110</v>
      </c>
      <c r="B7854" s="182" t="s">
        <v>7730</v>
      </c>
      <c r="C7854" s="182" t="s">
        <v>224</v>
      </c>
      <c r="D7854" s="182" t="s">
        <v>225</v>
      </c>
      <c r="E7854" s="182" t="s">
        <v>226</v>
      </c>
      <c r="F7854" s="182" t="s">
        <v>226</v>
      </c>
    </row>
    <row r="7855" spans="1:6" x14ac:dyDescent="0.25">
      <c r="A7855" s="182">
        <v>40009854</v>
      </c>
      <c r="B7855" s="182" t="s">
        <v>7731</v>
      </c>
      <c r="C7855" s="182" t="s">
        <v>224</v>
      </c>
      <c r="D7855" s="182" t="s">
        <v>306</v>
      </c>
      <c r="E7855" s="182" t="s">
        <v>307</v>
      </c>
      <c r="F7855" s="182" t="s">
        <v>307</v>
      </c>
    </row>
    <row r="7856" spans="1:6" x14ac:dyDescent="0.25">
      <c r="A7856" s="182">
        <v>40006955</v>
      </c>
      <c r="B7856" s="182" t="s">
        <v>7732</v>
      </c>
      <c r="C7856" s="182" t="s">
        <v>224</v>
      </c>
      <c r="D7856" s="182" t="s">
        <v>265</v>
      </c>
      <c r="E7856" s="182" t="s">
        <v>266</v>
      </c>
      <c r="F7856" s="182" t="s">
        <v>266</v>
      </c>
    </row>
    <row r="7857" spans="1:6" x14ac:dyDescent="0.25">
      <c r="A7857" s="182">
        <v>40005417</v>
      </c>
      <c r="B7857" s="182" t="s">
        <v>7733</v>
      </c>
      <c r="C7857" s="182" t="s">
        <v>224</v>
      </c>
      <c r="D7857" s="182" t="s">
        <v>268</v>
      </c>
      <c r="E7857" s="182" t="s">
        <v>269</v>
      </c>
      <c r="F7857" s="182" t="s">
        <v>269</v>
      </c>
    </row>
    <row r="7858" spans="1:6" x14ac:dyDescent="0.25">
      <c r="A7858" s="182">
        <v>40421040</v>
      </c>
      <c r="B7858" s="182" t="s">
        <v>7734</v>
      </c>
      <c r="C7858" s="182" t="s">
        <v>231</v>
      </c>
      <c r="D7858" s="182" t="s">
        <v>232</v>
      </c>
      <c r="E7858" s="182" t="s">
        <v>233</v>
      </c>
      <c r="F7858" s="182" t="s">
        <v>233</v>
      </c>
    </row>
    <row r="7859" spans="1:6" x14ac:dyDescent="0.25">
      <c r="A7859" s="182">
        <v>40421198</v>
      </c>
      <c r="B7859" s="182" t="s">
        <v>7735</v>
      </c>
      <c r="C7859" s="182" t="s">
        <v>231</v>
      </c>
      <c r="D7859" s="182" t="s">
        <v>285</v>
      </c>
      <c r="E7859" s="182" t="s">
        <v>286</v>
      </c>
      <c r="F7859" s="182" t="s">
        <v>286</v>
      </c>
    </row>
    <row r="7860" spans="1:6" x14ac:dyDescent="0.25">
      <c r="A7860" s="182">
        <v>40006800</v>
      </c>
      <c r="B7860" s="182" t="s">
        <v>7736</v>
      </c>
      <c r="C7860" s="182" t="s">
        <v>224</v>
      </c>
      <c r="D7860" s="182" t="s">
        <v>256</v>
      </c>
      <c r="E7860" s="182" t="s">
        <v>257</v>
      </c>
      <c r="F7860" s="182" t="s">
        <v>257</v>
      </c>
    </row>
    <row r="7861" spans="1:6" x14ac:dyDescent="0.25">
      <c r="A7861" s="182">
        <v>40001210</v>
      </c>
      <c r="B7861" s="182" t="s">
        <v>7737</v>
      </c>
      <c r="C7861" s="182" t="s">
        <v>224</v>
      </c>
      <c r="D7861" s="182" t="s">
        <v>322</v>
      </c>
      <c r="E7861" s="182" t="s">
        <v>323</v>
      </c>
      <c r="F7861" s="182" t="s">
        <v>323</v>
      </c>
    </row>
    <row r="7862" spans="1:6" x14ac:dyDescent="0.25">
      <c r="A7862" s="182">
        <v>40008869</v>
      </c>
      <c r="B7862" s="182" t="s">
        <v>7738</v>
      </c>
      <c r="C7862" s="182" t="s">
        <v>224</v>
      </c>
      <c r="D7862" s="182" t="s">
        <v>333</v>
      </c>
      <c r="E7862" s="182" t="s">
        <v>334</v>
      </c>
      <c r="F7862" s="182" t="s">
        <v>334</v>
      </c>
    </row>
    <row r="7863" spans="1:6" x14ac:dyDescent="0.25">
      <c r="A7863" s="182">
        <v>40003469</v>
      </c>
      <c r="B7863" s="182" t="s">
        <v>7739</v>
      </c>
      <c r="C7863" s="182" t="s">
        <v>224</v>
      </c>
      <c r="D7863" s="182" t="s">
        <v>306</v>
      </c>
      <c r="E7863" s="182" t="s">
        <v>307</v>
      </c>
      <c r="F7863" s="182" t="s">
        <v>307</v>
      </c>
    </row>
    <row r="7864" spans="1:6" x14ac:dyDescent="0.25">
      <c r="A7864" s="182">
        <v>40004061</v>
      </c>
      <c r="B7864" s="182" t="s">
        <v>7740</v>
      </c>
      <c r="C7864" s="182" t="s">
        <v>224</v>
      </c>
      <c r="D7864" s="182" t="s">
        <v>249</v>
      </c>
      <c r="E7864" s="182" t="s">
        <v>250</v>
      </c>
      <c r="F7864" s="182" t="s">
        <v>250</v>
      </c>
    </row>
    <row r="7865" spans="1:6" x14ac:dyDescent="0.25">
      <c r="A7865" s="182">
        <v>40007998</v>
      </c>
      <c r="B7865" s="182" t="s">
        <v>7741</v>
      </c>
      <c r="C7865" s="182" t="s">
        <v>224</v>
      </c>
      <c r="D7865" s="182" t="s">
        <v>262</v>
      </c>
      <c r="E7865" s="182" t="s">
        <v>263</v>
      </c>
      <c r="F7865" s="182" t="s">
        <v>263</v>
      </c>
    </row>
    <row r="7866" spans="1:6" x14ac:dyDescent="0.25">
      <c r="A7866" s="182">
        <v>40005088</v>
      </c>
      <c r="B7866" s="182" t="s">
        <v>7742</v>
      </c>
      <c r="C7866" s="182" t="s">
        <v>224</v>
      </c>
      <c r="D7866" s="182" t="s">
        <v>249</v>
      </c>
      <c r="E7866" s="182" t="s">
        <v>250</v>
      </c>
      <c r="F7866" s="182" t="s">
        <v>250</v>
      </c>
    </row>
    <row r="7867" spans="1:6" x14ac:dyDescent="0.25">
      <c r="A7867" s="182">
        <v>40005665</v>
      </c>
      <c r="B7867" s="182" t="s">
        <v>7743</v>
      </c>
      <c r="C7867" s="182" t="s">
        <v>224</v>
      </c>
      <c r="D7867" s="182" t="s">
        <v>303</v>
      </c>
      <c r="E7867" s="182" t="s">
        <v>304</v>
      </c>
      <c r="F7867" s="182" t="s">
        <v>304</v>
      </c>
    </row>
    <row r="7868" spans="1:6" x14ac:dyDescent="0.25">
      <c r="A7868" s="182">
        <v>40007209</v>
      </c>
      <c r="B7868" s="182" t="s">
        <v>7744</v>
      </c>
      <c r="C7868" s="182" t="s">
        <v>224</v>
      </c>
      <c r="D7868" s="182" t="s">
        <v>303</v>
      </c>
      <c r="E7868" s="182" t="s">
        <v>304</v>
      </c>
      <c r="F7868" s="182" t="s">
        <v>304</v>
      </c>
    </row>
    <row r="7869" spans="1:6" x14ac:dyDescent="0.25">
      <c r="A7869" s="182">
        <v>40008230</v>
      </c>
      <c r="B7869" s="182" t="s">
        <v>7745</v>
      </c>
      <c r="C7869" s="182" t="s">
        <v>224</v>
      </c>
      <c r="D7869" s="182" t="s">
        <v>271</v>
      </c>
      <c r="E7869" s="182" t="s">
        <v>272</v>
      </c>
      <c r="F7869" s="182" t="s">
        <v>272</v>
      </c>
    </row>
    <row r="7870" spans="1:6" x14ac:dyDescent="0.25">
      <c r="A7870" s="182">
        <v>40001032</v>
      </c>
      <c r="B7870" s="182" t="s">
        <v>7746</v>
      </c>
      <c r="C7870" s="182" t="s">
        <v>224</v>
      </c>
      <c r="D7870" s="182" t="s">
        <v>404</v>
      </c>
      <c r="E7870" s="182" t="s">
        <v>405</v>
      </c>
      <c r="F7870" s="182" t="s">
        <v>405</v>
      </c>
    </row>
    <row r="7871" spans="1:6" x14ac:dyDescent="0.25">
      <c r="A7871" s="182">
        <v>40004081</v>
      </c>
      <c r="B7871" s="182" t="s">
        <v>7747</v>
      </c>
      <c r="C7871" s="182" t="s">
        <v>224</v>
      </c>
      <c r="D7871" s="182" t="s">
        <v>249</v>
      </c>
      <c r="E7871" s="182" t="s">
        <v>250</v>
      </c>
      <c r="F7871" s="182" t="s">
        <v>250</v>
      </c>
    </row>
    <row r="7872" spans="1:6" x14ac:dyDescent="0.25">
      <c r="A7872" s="182">
        <v>40001844</v>
      </c>
      <c r="B7872" s="182" t="s">
        <v>7748</v>
      </c>
      <c r="C7872" s="182" t="s">
        <v>224</v>
      </c>
      <c r="D7872" s="182" t="s">
        <v>404</v>
      </c>
      <c r="E7872" s="182" t="s">
        <v>405</v>
      </c>
      <c r="F7872" s="182" t="s">
        <v>405</v>
      </c>
    </row>
    <row r="7873" spans="1:6" x14ac:dyDescent="0.25">
      <c r="A7873" s="182">
        <v>40003889</v>
      </c>
      <c r="B7873" s="182" t="s">
        <v>7749</v>
      </c>
      <c r="C7873" s="182" t="s">
        <v>224</v>
      </c>
      <c r="D7873" s="182" t="s">
        <v>277</v>
      </c>
      <c r="E7873" s="182" t="s">
        <v>278</v>
      </c>
      <c r="F7873" s="182" t="s">
        <v>278</v>
      </c>
    </row>
    <row r="7874" spans="1:6" x14ac:dyDescent="0.25">
      <c r="A7874" s="182">
        <v>40002981</v>
      </c>
      <c r="B7874" s="182" t="s">
        <v>7750</v>
      </c>
      <c r="C7874" s="182" t="s">
        <v>224</v>
      </c>
      <c r="D7874" s="182" t="s">
        <v>303</v>
      </c>
      <c r="E7874" s="182" t="s">
        <v>304</v>
      </c>
      <c r="F7874" s="182" t="s">
        <v>304</v>
      </c>
    </row>
    <row r="7875" spans="1:6" x14ac:dyDescent="0.25">
      <c r="A7875" s="182">
        <v>40006875</v>
      </c>
      <c r="B7875" s="182" t="s">
        <v>7751</v>
      </c>
      <c r="C7875" s="182" t="s">
        <v>224</v>
      </c>
      <c r="D7875" s="182" t="s">
        <v>249</v>
      </c>
      <c r="E7875" s="182" t="s">
        <v>250</v>
      </c>
      <c r="F7875" s="182" t="s">
        <v>250</v>
      </c>
    </row>
    <row r="7876" spans="1:6" x14ac:dyDescent="0.25">
      <c r="A7876" s="182">
        <v>40006422</v>
      </c>
      <c r="B7876" s="182" t="s">
        <v>7752</v>
      </c>
      <c r="C7876" s="182" t="s">
        <v>224</v>
      </c>
      <c r="D7876" s="182" t="s">
        <v>228</v>
      </c>
      <c r="E7876" s="182" t="s">
        <v>229</v>
      </c>
      <c r="F7876" s="182" t="s">
        <v>229</v>
      </c>
    </row>
    <row r="7877" spans="1:6" x14ac:dyDescent="0.25">
      <c r="A7877" s="182">
        <v>40006818</v>
      </c>
      <c r="B7877" s="182" t="s">
        <v>7753</v>
      </c>
      <c r="C7877" s="182" t="s">
        <v>224</v>
      </c>
      <c r="D7877" s="182" t="s">
        <v>249</v>
      </c>
      <c r="E7877" s="182" t="s">
        <v>250</v>
      </c>
      <c r="F7877" s="182" t="s">
        <v>250</v>
      </c>
    </row>
    <row r="7878" spans="1:6" x14ac:dyDescent="0.25">
      <c r="A7878" s="182">
        <v>40008686</v>
      </c>
      <c r="B7878" s="182" t="s">
        <v>7754</v>
      </c>
      <c r="C7878" s="182" t="s">
        <v>224</v>
      </c>
      <c r="D7878" s="182" t="s">
        <v>309</v>
      </c>
      <c r="E7878" s="182" t="s">
        <v>310</v>
      </c>
      <c r="F7878" s="182" t="s">
        <v>310</v>
      </c>
    </row>
    <row r="7879" spans="1:6" x14ac:dyDescent="0.25">
      <c r="A7879" s="182">
        <v>40424321</v>
      </c>
      <c r="B7879" s="182" t="s">
        <v>7755</v>
      </c>
      <c r="C7879" s="182" t="s">
        <v>231</v>
      </c>
      <c r="D7879" s="182" t="s">
        <v>232</v>
      </c>
      <c r="E7879" s="182" t="s">
        <v>233</v>
      </c>
      <c r="F7879" s="182" t="s">
        <v>233</v>
      </c>
    </row>
    <row r="7880" spans="1:6" x14ac:dyDescent="0.25">
      <c r="A7880" s="182">
        <v>40008944</v>
      </c>
      <c r="B7880" s="182" t="s">
        <v>7756</v>
      </c>
      <c r="C7880" s="182" t="s">
        <v>224</v>
      </c>
      <c r="D7880" s="182" t="s">
        <v>438</v>
      </c>
      <c r="E7880" s="182" t="s">
        <v>439</v>
      </c>
      <c r="F7880" s="182" t="s">
        <v>439</v>
      </c>
    </row>
    <row r="7881" spans="1:6" x14ac:dyDescent="0.25">
      <c r="A7881" s="182">
        <v>40004097</v>
      </c>
      <c r="B7881" s="182" t="s">
        <v>7757</v>
      </c>
      <c r="C7881" s="182" t="s">
        <v>224</v>
      </c>
      <c r="D7881" s="182" t="s">
        <v>309</v>
      </c>
      <c r="E7881" s="182" t="s">
        <v>310</v>
      </c>
      <c r="F7881" s="182" t="s">
        <v>310</v>
      </c>
    </row>
    <row r="7882" spans="1:6" x14ac:dyDescent="0.25">
      <c r="A7882" s="182">
        <v>40000336</v>
      </c>
      <c r="B7882" s="182" t="s">
        <v>7758</v>
      </c>
      <c r="C7882" s="182" t="s">
        <v>224</v>
      </c>
      <c r="D7882" s="182" t="s">
        <v>376</v>
      </c>
      <c r="E7882" s="182" t="s">
        <v>377</v>
      </c>
      <c r="F7882" s="182" t="s">
        <v>377</v>
      </c>
    </row>
    <row r="7883" spans="1:6" x14ac:dyDescent="0.25">
      <c r="A7883" s="182">
        <v>40004433</v>
      </c>
      <c r="B7883" s="182" t="s">
        <v>7759</v>
      </c>
      <c r="C7883" s="182" t="s">
        <v>224</v>
      </c>
      <c r="D7883" s="182" t="s">
        <v>228</v>
      </c>
      <c r="E7883" s="182" t="s">
        <v>229</v>
      </c>
      <c r="F7883" s="182" t="s">
        <v>229</v>
      </c>
    </row>
    <row r="7884" spans="1:6" x14ac:dyDescent="0.25">
      <c r="A7884" s="182">
        <v>40424214</v>
      </c>
      <c r="B7884" s="182" t="s">
        <v>7760</v>
      </c>
      <c r="C7884" s="182" t="s">
        <v>231</v>
      </c>
      <c r="D7884" s="182" t="s">
        <v>1952</v>
      </c>
      <c r="E7884" s="182" t="s">
        <v>1953</v>
      </c>
      <c r="F7884" s="182" t="s">
        <v>1953</v>
      </c>
    </row>
    <row r="7885" spans="1:6" x14ac:dyDescent="0.25">
      <c r="A7885" s="182">
        <v>40424213</v>
      </c>
      <c r="B7885" s="182" t="s">
        <v>7761</v>
      </c>
      <c r="C7885" s="182" t="s">
        <v>231</v>
      </c>
      <c r="D7885" s="182" t="s">
        <v>1952</v>
      </c>
      <c r="E7885" s="182" t="s">
        <v>1953</v>
      </c>
      <c r="F7885" s="182" t="s">
        <v>1953</v>
      </c>
    </row>
    <row r="7886" spans="1:6" x14ac:dyDescent="0.25">
      <c r="A7886" s="182">
        <v>40007006</v>
      </c>
      <c r="B7886" s="182" t="s">
        <v>7762</v>
      </c>
      <c r="C7886" s="182" t="s">
        <v>224</v>
      </c>
      <c r="D7886" s="182" t="s">
        <v>363</v>
      </c>
      <c r="E7886" s="182" t="s">
        <v>364</v>
      </c>
      <c r="F7886" s="182" t="s">
        <v>364</v>
      </c>
    </row>
    <row r="7887" spans="1:6" x14ac:dyDescent="0.25">
      <c r="A7887" s="182">
        <v>40006244</v>
      </c>
      <c r="B7887" s="182" t="s">
        <v>7763</v>
      </c>
      <c r="C7887" s="182" t="s">
        <v>224</v>
      </c>
      <c r="D7887" s="182" t="s">
        <v>445</v>
      </c>
      <c r="E7887" s="182" t="s">
        <v>446</v>
      </c>
      <c r="F7887" s="182" t="s">
        <v>446</v>
      </c>
    </row>
    <row r="7888" spans="1:6" x14ac:dyDescent="0.25">
      <c r="A7888" s="182">
        <v>40007099</v>
      </c>
      <c r="B7888" s="182" t="s">
        <v>7764</v>
      </c>
      <c r="C7888" s="182" t="s">
        <v>224</v>
      </c>
      <c r="D7888" s="182" t="s">
        <v>249</v>
      </c>
      <c r="E7888" s="182" t="s">
        <v>250</v>
      </c>
      <c r="F7888" s="182" t="s">
        <v>250</v>
      </c>
    </row>
    <row r="7889" spans="1:6" x14ac:dyDescent="0.25">
      <c r="A7889" s="182">
        <v>40002407</v>
      </c>
      <c r="B7889" s="182" t="s">
        <v>7765</v>
      </c>
      <c r="C7889" s="182" t="s">
        <v>224</v>
      </c>
      <c r="D7889" s="182" t="s">
        <v>306</v>
      </c>
      <c r="E7889" s="182" t="s">
        <v>307</v>
      </c>
      <c r="F7889" s="182" t="s">
        <v>307</v>
      </c>
    </row>
    <row r="7890" spans="1:6" x14ac:dyDescent="0.25">
      <c r="A7890" s="182">
        <v>40006363</v>
      </c>
      <c r="B7890" s="182" t="s">
        <v>7766</v>
      </c>
      <c r="C7890" s="182" t="s">
        <v>224</v>
      </c>
      <c r="D7890" s="182" t="s">
        <v>249</v>
      </c>
      <c r="E7890" s="182" t="s">
        <v>250</v>
      </c>
      <c r="F7890" s="182" t="s">
        <v>250</v>
      </c>
    </row>
    <row r="7891" spans="1:6" x14ac:dyDescent="0.25">
      <c r="A7891" s="182">
        <v>48800002</v>
      </c>
      <c r="B7891" s="182" t="s">
        <v>7767</v>
      </c>
      <c r="C7891" s="182" t="s">
        <v>231</v>
      </c>
      <c r="D7891" s="182" t="s">
        <v>921</v>
      </c>
      <c r="E7891" s="182" t="s">
        <v>922</v>
      </c>
      <c r="F7891" s="182" t="s">
        <v>922</v>
      </c>
    </row>
    <row r="7892" spans="1:6" x14ac:dyDescent="0.25">
      <c r="A7892" s="182">
        <v>40002184</v>
      </c>
      <c r="B7892" s="182" t="s">
        <v>7768</v>
      </c>
      <c r="C7892" s="182" t="s">
        <v>224</v>
      </c>
      <c r="D7892" s="182" t="s">
        <v>249</v>
      </c>
      <c r="E7892" s="182" t="s">
        <v>250</v>
      </c>
      <c r="F7892" s="182" t="s">
        <v>250</v>
      </c>
    </row>
    <row r="7893" spans="1:6" x14ac:dyDescent="0.25">
      <c r="A7893" s="182">
        <v>47200052</v>
      </c>
      <c r="B7893" s="182" t="s">
        <v>7769</v>
      </c>
      <c r="C7893" s="182" t="s">
        <v>224</v>
      </c>
      <c r="D7893" s="182" t="s">
        <v>249</v>
      </c>
      <c r="E7893" s="182" t="s">
        <v>250</v>
      </c>
      <c r="F7893" s="182" t="s">
        <v>250</v>
      </c>
    </row>
    <row r="7894" spans="1:6" x14ac:dyDescent="0.25">
      <c r="A7894" s="182">
        <v>40005054</v>
      </c>
      <c r="B7894" s="182" t="s">
        <v>7769</v>
      </c>
      <c r="C7894" s="182" t="s">
        <v>224</v>
      </c>
      <c r="D7894" s="182" t="s">
        <v>249</v>
      </c>
      <c r="E7894" s="182" t="s">
        <v>250</v>
      </c>
      <c r="F7894" s="182" t="s">
        <v>250</v>
      </c>
    </row>
    <row r="7895" spans="1:6" x14ac:dyDescent="0.25">
      <c r="A7895" s="182">
        <v>40003575</v>
      </c>
      <c r="B7895" s="182" t="s">
        <v>7770</v>
      </c>
      <c r="C7895" s="182" t="s">
        <v>224</v>
      </c>
      <c r="D7895" s="182" t="s">
        <v>256</v>
      </c>
      <c r="E7895" s="182" t="s">
        <v>257</v>
      </c>
      <c r="F7895" s="182" t="s">
        <v>257</v>
      </c>
    </row>
    <row r="7896" spans="1:6" x14ac:dyDescent="0.25">
      <c r="A7896" s="182">
        <v>40420114</v>
      </c>
      <c r="B7896" s="182" t="s">
        <v>7771</v>
      </c>
      <c r="C7896" s="182" t="s">
        <v>231</v>
      </c>
      <c r="D7896" s="182" t="s">
        <v>236</v>
      </c>
      <c r="E7896" s="182" t="s">
        <v>237</v>
      </c>
      <c r="F7896" s="182" t="s">
        <v>237</v>
      </c>
    </row>
    <row r="7897" spans="1:6" x14ac:dyDescent="0.25">
      <c r="A7897" s="182">
        <v>40008808</v>
      </c>
      <c r="B7897" s="182" t="s">
        <v>7772</v>
      </c>
      <c r="C7897" s="182" t="s">
        <v>224</v>
      </c>
      <c r="D7897" s="182" t="s">
        <v>404</v>
      </c>
      <c r="E7897" s="182" t="s">
        <v>405</v>
      </c>
      <c r="F7897" s="182" t="s">
        <v>405</v>
      </c>
    </row>
    <row r="7898" spans="1:6" x14ac:dyDescent="0.25">
      <c r="A7898" s="182">
        <v>40003720</v>
      </c>
      <c r="B7898" s="182" t="s">
        <v>7773</v>
      </c>
      <c r="C7898" s="182" t="s">
        <v>224</v>
      </c>
      <c r="D7898" s="182" t="s">
        <v>277</v>
      </c>
      <c r="E7898" s="182" t="s">
        <v>278</v>
      </c>
      <c r="F7898" s="182" t="s">
        <v>278</v>
      </c>
    </row>
    <row r="7899" spans="1:6" x14ac:dyDescent="0.25">
      <c r="A7899" s="182">
        <v>40002464</v>
      </c>
      <c r="B7899" s="182" t="s">
        <v>7774</v>
      </c>
      <c r="C7899" s="182" t="s">
        <v>224</v>
      </c>
      <c r="D7899" s="182" t="s">
        <v>225</v>
      </c>
      <c r="E7899" s="182" t="s">
        <v>226</v>
      </c>
      <c r="F7899" s="182" t="s">
        <v>226</v>
      </c>
    </row>
    <row r="7900" spans="1:6" x14ac:dyDescent="0.25">
      <c r="A7900" s="182">
        <v>40420853</v>
      </c>
      <c r="B7900" s="182" t="s">
        <v>7775</v>
      </c>
      <c r="C7900" s="182" t="s">
        <v>231</v>
      </c>
      <c r="D7900" s="182" t="s">
        <v>236</v>
      </c>
      <c r="E7900" s="182" t="s">
        <v>237</v>
      </c>
      <c r="F7900" s="182" t="s">
        <v>237</v>
      </c>
    </row>
    <row r="7901" spans="1:6" x14ac:dyDescent="0.25">
      <c r="A7901" s="182">
        <v>40006048</v>
      </c>
      <c r="B7901" s="182" t="s">
        <v>7776</v>
      </c>
      <c r="C7901" s="182" t="s">
        <v>224</v>
      </c>
      <c r="D7901" s="182" t="s">
        <v>315</v>
      </c>
      <c r="E7901" s="182" t="s">
        <v>316</v>
      </c>
      <c r="F7901" s="182" t="s">
        <v>316</v>
      </c>
    </row>
    <row r="7902" spans="1:6" x14ac:dyDescent="0.25">
      <c r="A7902" s="182">
        <v>40001711</v>
      </c>
      <c r="B7902" s="182" t="s">
        <v>7777</v>
      </c>
      <c r="C7902" s="182" t="s">
        <v>224</v>
      </c>
      <c r="D7902" s="182" t="s">
        <v>342</v>
      </c>
      <c r="E7902" s="182" t="s">
        <v>343</v>
      </c>
      <c r="F7902" s="182" t="s">
        <v>343</v>
      </c>
    </row>
    <row r="7903" spans="1:6" x14ac:dyDescent="0.25">
      <c r="A7903" s="182">
        <v>40000025</v>
      </c>
      <c r="B7903" s="182" t="s">
        <v>7778</v>
      </c>
      <c r="C7903" s="182" t="s">
        <v>224</v>
      </c>
      <c r="D7903" s="182" t="s">
        <v>342</v>
      </c>
      <c r="E7903" s="182" t="s">
        <v>343</v>
      </c>
      <c r="F7903" s="182" t="s">
        <v>343</v>
      </c>
    </row>
    <row r="7904" spans="1:6" x14ac:dyDescent="0.25">
      <c r="A7904" s="182">
        <v>40000055</v>
      </c>
      <c r="B7904" s="182" t="s">
        <v>7779</v>
      </c>
      <c r="C7904" s="182" t="s">
        <v>224</v>
      </c>
      <c r="D7904" s="182" t="s">
        <v>225</v>
      </c>
      <c r="E7904" s="182" t="s">
        <v>226</v>
      </c>
      <c r="F7904" s="182" t="s">
        <v>226</v>
      </c>
    </row>
    <row r="7905" spans="1:6" x14ac:dyDescent="0.25">
      <c r="A7905" s="182">
        <v>40000589</v>
      </c>
      <c r="B7905" s="182" t="s">
        <v>7780</v>
      </c>
      <c r="C7905" s="182" t="s">
        <v>224</v>
      </c>
      <c r="D7905" s="182" t="s">
        <v>225</v>
      </c>
      <c r="E7905" s="182" t="s">
        <v>226</v>
      </c>
      <c r="F7905" s="182" t="s">
        <v>226</v>
      </c>
    </row>
    <row r="7906" spans="1:6" x14ac:dyDescent="0.25">
      <c r="A7906" s="182">
        <v>40006390</v>
      </c>
      <c r="B7906" s="182" t="s">
        <v>7781</v>
      </c>
      <c r="C7906" s="182" t="s">
        <v>224</v>
      </c>
      <c r="D7906" s="182" t="s">
        <v>225</v>
      </c>
      <c r="E7906" s="182" t="s">
        <v>226</v>
      </c>
      <c r="F7906" s="182" t="s">
        <v>226</v>
      </c>
    </row>
    <row r="7907" spans="1:6" x14ac:dyDescent="0.25">
      <c r="A7907" s="182">
        <v>40002059</v>
      </c>
      <c r="B7907" s="182" t="s">
        <v>7782</v>
      </c>
      <c r="C7907" s="182" t="s">
        <v>224</v>
      </c>
      <c r="D7907" s="182" t="s">
        <v>262</v>
      </c>
      <c r="E7907" s="182" t="s">
        <v>263</v>
      </c>
      <c r="F7907" s="182" t="s">
        <v>263</v>
      </c>
    </row>
    <row r="7908" spans="1:6" x14ac:dyDescent="0.25">
      <c r="A7908" s="182">
        <v>40001937</v>
      </c>
      <c r="B7908" s="182" t="s">
        <v>7782</v>
      </c>
      <c r="C7908" s="182" t="s">
        <v>224</v>
      </c>
      <c r="D7908" s="182" t="s">
        <v>303</v>
      </c>
      <c r="E7908" s="182" t="s">
        <v>304</v>
      </c>
      <c r="F7908" s="182" t="s">
        <v>304</v>
      </c>
    </row>
    <row r="7909" spans="1:6" x14ac:dyDescent="0.25">
      <c r="A7909" s="182">
        <v>40006514</v>
      </c>
      <c r="B7909" s="182" t="s">
        <v>7783</v>
      </c>
      <c r="C7909" s="182" t="s">
        <v>224</v>
      </c>
      <c r="D7909" s="182" t="s">
        <v>306</v>
      </c>
      <c r="E7909" s="182" t="s">
        <v>307</v>
      </c>
      <c r="F7909" s="182" t="s">
        <v>307</v>
      </c>
    </row>
    <row r="7910" spans="1:6" x14ac:dyDescent="0.25">
      <c r="A7910" s="182">
        <v>40007515</v>
      </c>
      <c r="B7910" s="182" t="s">
        <v>7784</v>
      </c>
      <c r="C7910" s="182" t="s">
        <v>224</v>
      </c>
      <c r="D7910" s="182" t="s">
        <v>262</v>
      </c>
      <c r="E7910" s="182" t="s">
        <v>263</v>
      </c>
      <c r="F7910" s="182" t="s">
        <v>263</v>
      </c>
    </row>
    <row r="7911" spans="1:6" x14ac:dyDescent="0.25">
      <c r="A7911" s="182">
        <v>40001204</v>
      </c>
      <c r="B7911" s="182" t="s">
        <v>7785</v>
      </c>
      <c r="C7911" s="182" t="s">
        <v>224</v>
      </c>
      <c r="D7911" s="182" t="s">
        <v>271</v>
      </c>
      <c r="E7911" s="182" t="s">
        <v>272</v>
      </c>
      <c r="F7911" s="182" t="s">
        <v>272</v>
      </c>
    </row>
    <row r="7912" spans="1:6" x14ac:dyDescent="0.25">
      <c r="A7912" s="182">
        <v>40002563</v>
      </c>
      <c r="B7912" s="182" t="s">
        <v>7786</v>
      </c>
      <c r="C7912" s="182" t="s">
        <v>224</v>
      </c>
      <c r="D7912" s="182" t="s">
        <v>271</v>
      </c>
      <c r="E7912" s="182" t="s">
        <v>272</v>
      </c>
      <c r="F7912" s="182" t="s">
        <v>272</v>
      </c>
    </row>
    <row r="7913" spans="1:6" x14ac:dyDescent="0.25">
      <c r="A7913" s="182">
        <v>40001744</v>
      </c>
      <c r="B7913" s="182" t="s">
        <v>7787</v>
      </c>
      <c r="C7913" s="182" t="s">
        <v>224</v>
      </c>
      <c r="D7913" s="182" t="s">
        <v>265</v>
      </c>
      <c r="E7913" s="182" t="s">
        <v>266</v>
      </c>
      <c r="F7913" s="182" t="s">
        <v>266</v>
      </c>
    </row>
    <row r="7914" spans="1:6" x14ac:dyDescent="0.25">
      <c r="A7914" s="182">
        <v>40420909</v>
      </c>
      <c r="B7914" s="182" t="s">
        <v>7788</v>
      </c>
      <c r="C7914" s="182" t="s">
        <v>231</v>
      </c>
      <c r="D7914" s="182" t="s">
        <v>236</v>
      </c>
      <c r="E7914" s="182" t="s">
        <v>237</v>
      </c>
      <c r="F7914" s="182" t="s">
        <v>237</v>
      </c>
    </row>
    <row r="7915" spans="1:6" x14ac:dyDescent="0.25">
      <c r="A7915" s="182">
        <v>40420274</v>
      </c>
      <c r="B7915" s="182" t="s">
        <v>7788</v>
      </c>
      <c r="C7915" s="182" t="s">
        <v>231</v>
      </c>
      <c r="D7915" s="182" t="s">
        <v>236</v>
      </c>
      <c r="E7915" s="182" t="s">
        <v>237</v>
      </c>
      <c r="F7915" s="182" t="s">
        <v>237</v>
      </c>
    </row>
    <row r="7916" spans="1:6" x14ac:dyDescent="0.25">
      <c r="A7916" s="182">
        <v>40420016</v>
      </c>
      <c r="B7916" s="182" t="s">
        <v>7789</v>
      </c>
      <c r="C7916" s="182" t="s">
        <v>231</v>
      </c>
      <c r="D7916" s="182" t="s">
        <v>236</v>
      </c>
      <c r="E7916" s="182" t="s">
        <v>237</v>
      </c>
      <c r="F7916" s="182" t="s">
        <v>237</v>
      </c>
    </row>
    <row r="7917" spans="1:6" x14ac:dyDescent="0.25">
      <c r="A7917" s="182">
        <v>40420015</v>
      </c>
      <c r="B7917" s="182" t="s">
        <v>7790</v>
      </c>
      <c r="C7917" s="182" t="s">
        <v>231</v>
      </c>
      <c r="D7917" s="182" t="s">
        <v>236</v>
      </c>
      <c r="E7917" s="182" t="s">
        <v>237</v>
      </c>
      <c r="F7917" s="182" t="s">
        <v>237</v>
      </c>
    </row>
    <row r="7918" spans="1:6" x14ac:dyDescent="0.25">
      <c r="A7918" s="182">
        <v>40420124</v>
      </c>
      <c r="B7918" s="182" t="s">
        <v>7791</v>
      </c>
      <c r="C7918" s="182" t="s">
        <v>231</v>
      </c>
      <c r="D7918" s="182" t="s">
        <v>236</v>
      </c>
      <c r="E7918" s="182" t="s">
        <v>237</v>
      </c>
      <c r="F7918" s="182" t="s">
        <v>237</v>
      </c>
    </row>
    <row r="7919" spans="1:6" x14ac:dyDescent="0.25">
      <c r="A7919" s="182">
        <v>40008640</v>
      </c>
      <c r="B7919" s="182" t="s">
        <v>7792</v>
      </c>
      <c r="C7919" s="182" t="s">
        <v>224</v>
      </c>
      <c r="D7919" s="182" t="s">
        <v>333</v>
      </c>
      <c r="E7919" s="182" t="s">
        <v>334</v>
      </c>
      <c r="F7919" s="182" t="s">
        <v>334</v>
      </c>
    </row>
    <row r="7920" spans="1:6" x14ac:dyDescent="0.25">
      <c r="A7920" s="182">
        <v>40006097</v>
      </c>
      <c r="B7920" s="182" t="s">
        <v>7792</v>
      </c>
      <c r="C7920" s="182" t="s">
        <v>224</v>
      </c>
      <c r="D7920" s="182" t="s">
        <v>333</v>
      </c>
      <c r="E7920" s="182" t="s">
        <v>334</v>
      </c>
      <c r="F7920" s="182" t="s">
        <v>334</v>
      </c>
    </row>
    <row r="7921" spans="1:6" x14ac:dyDescent="0.25">
      <c r="A7921" s="182">
        <v>40008345</v>
      </c>
      <c r="B7921" s="182" t="s">
        <v>7793</v>
      </c>
      <c r="C7921" s="182" t="s">
        <v>224</v>
      </c>
      <c r="D7921" s="182" t="s">
        <v>252</v>
      </c>
      <c r="E7921" s="182" t="s">
        <v>253</v>
      </c>
      <c r="F7921" s="182" t="s">
        <v>253</v>
      </c>
    </row>
    <row r="7922" spans="1:6" x14ac:dyDescent="0.25">
      <c r="A7922" s="182">
        <v>40009415</v>
      </c>
      <c r="B7922" s="182" t="s">
        <v>7794</v>
      </c>
      <c r="C7922" s="182" t="s">
        <v>224</v>
      </c>
      <c r="D7922" s="182" t="s">
        <v>404</v>
      </c>
      <c r="E7922" s="182" t="s">
        <v>405</v>
      </c>
      <c r="F7922" s="182" t="s">
        <v>405</v>
      </c>
    </row>
    <row r="7923" spans="1:6" x14ac:dyDescent="0.25">
      <c r="A7923" s="182">
        <v>40000301</v>
      </c>
      <c r="B7923" s="182" t="s">
        <v>7795</v>
      </c>
      <c r="C7923" s="182" t="s">
        <v>224</v>
      </c>
      <c r="D7923" s="182" t="s">
        <v>342</v>
      </c>
      <c r="E7923" s="182" t="s">
        <v>343</v>
      </c>
      <c r="F7923" s="182" t="s">
        <v>343</v>
      </c>
    </row>
    <row r="7924" spans="1:6" x14ac:dyDescent="0.25">
      <c r="A7924" s="182">
        <v>40421152</v>
      </c>
      <c r="B7924" s="182" t="s">
        <v>7796</v>
      </c>
      <c r="C7924" s="182" t="s">
        <v>231</v>
      </c>
      <c r="D7924" s="182" t="s">
        <v>338</v>
      </c>
      <c r="E7924" s="182" t="s">
        <v>339</v>
      </c>
      <c r="F7924" s="182" t="s">
        <v>339</v>
      </c>
    </row>
    <row r="7925" spans="1:6" x14ac:dyDescent="0.25">
      <c r="A7925" s="182">
        <v>40007880</v>
      </c>
      <c r="B7925" s="182" t="s">
        <v>7797</v>
      </c>
      <c r="C7925" s="182" t="s">
        <v>224</v>
      </c>
      <c r="D7925" s="182" t="s">
        <v>262</v>
      </c>
      <c r="E7925" s="182" t="s">
        <v>263</v>
      </c>
      <c r="F7925" s="182" t="s">
        <v>263</v>
      </c>
    </row>
    <row r="7926" spans="1:6" x14ac:dyDescent="0.25">
      <c r="A7926" s="182">
        <v>40009926</v>
      </c>
      <c r="B7926" s="182" t="s">
        <v>7798</v>
      </c>
      <c r="C7926" s="182" t="s">
        <v>224</v>
      </c>
      <c r="D7926" s="182" t="s">
        <v>309</v>
      </c>
      <c r="E7926" s="182" t="s">
        <v>310</v>
      </c>
      <c r="F7926" s="182" t="s">
        <v>310</v>
      </c>
    </row>
    <row r="7927" spans="1:6" x14ac:dyDescent="0.25">
      <c r="A7927" s="182">
        <v>40006402</v>
      </c>
      <c r="B7927" s="182" t="s">
        <v>7799</v>
      </c>
      <c r="C7927" s="182" t="s">
        <v>224</v>
      </c>
      <c r="D7927" s="182" t="s">
        <v>265</v>
      </c>
      <c r="E7927" s="182" t="s">
        <v>266</v>
      </c>
      <c r="F7927" s="182" t="s">
        <v>266</v>
      </c>
    </row>
    <row r="7928" spans="1:6" x14ac:dyDescent="0.25">
      <c r="A7928" s="182">
        <v>40004658</v>
      </c>
      <c r="B7928" s="182" t="s">
        <v>7800</v>
      </c>
      <c r="C7928" s="182" t="s">
        <v>224</v>
      </c>
      <c r="D7928" s="182" t="s">
        <v>277</v>
      </c>
      <c r="E7928" s="182" t="s">
        <v>278</v>
      </c>
      <c r="F7928" s="182" t="s">
        <v>278</v>
      </c>
    </row>
    <row r="7929" spans="1:6" x14ac:dyDescent="0.25">
      <c r="A7929" s="182">
        <v>40008562</v>
      </c>
      <c r="B7929" s="182" t="s">
        <v>7801</v>
      </c>
      <c r="C7929" s="182" t="s">
        <v>224</v>
      </c>
      <c r="D7929" s="182" t="s">
        <v>277</v>
      </c>
      <c r="E7929" s="182" t="s">
        <v>278</v>
      </c>
      <c r="F7929" s="182" t="s">
        <v>278</v>
      </c>
    </row>
    <row r="7930" spans="1:6" x14ac:dyDescent="0.25">
      <c r="A7930" s="182">
        <v>40009622</v>
      </c>
      <c r="B7930" s="182" t="s">
        <v>7802</v>
      </c>
      <c r="C7930" s="182" t="s">
        <v>224</v>
      </c>
      <c r="D7930" s="182" t="s">
        <v>322</v>
      </c>
      <c r="E7930" s="182" t="s">
        <v>323</v>
      </c>
      <c r="F7930" s="182" t="s">
        <v>323</v>
      </c>
    </row>
    <row r="7931" spans="1:6" x14ac:dyDescent="0.25">
      <c r="A7931" s="182">
        <v>40002469</v>
      </c>
      <c r="B7931" s="182" t="s">
        <v>7803</v>
      </c>
      <c r="C7931" s="182" t="s">
        <v>224</v>
      </c>
      <c r="D7931" s="182" t="s">
        <v>228</v>
      </c>
      <c r="E7931" s="182" t="s">
        <v>229</v>
      </c>
      <c r="F7931" s="182" t="s">
        <v>229</v>
      </c>
    </row>
    <row r="7932" spans="1:6" x14ac:dyDescent="0.25">
      <c r="A7932" s="182">
        <v>40000058</v>
      </c>
      <c r="B7932" s="182" t="s">
        <v>7804</v>
      </c>
      <c r="C7932" s="182" t="s">
        <v>224</v>
      </c>
      <c r="D7932" s="182" t="s">
        <v>225</v>
      </c>
      <c r="E7932" s="182" t="s">
        <v>226</v>
      </c>
      <c r="F7932" s="182" t="s">
        <v>226</v>
      </c>
    </row>
    <row r="7933" spans="1:6" x14ac:dyDescent="0.25">
      <c r="A7933" s="182">
        <v>40009893</v>
      </c>
      <c r="B7933" s="182" t="s">
        <v>7805</v>
      </c>
      <c r="C7933" s="182" t="s">
        <v>224</v>
      </c>
      <c r="D7933" s="182" t="s">
        <v>392</v>
      </c>
      <c r="E7933" s="182" t="s">
        <v>393</v>
      </c>
      <c r="F7933" s="182" t="s">
        <v>393</v>
      </c>
    </row>
    <row r="7934" spans="1:6" x14ac:dyDescent="0.25">
      <c r="A7934" s="182">
        <v>40001038</v>
      </c>
      <c r="B7934" s="182" t="s">
        <v>7806</v>
      </c>
      <c r="C7934" s="182" t="s">
        <v>224</v>
      </c>
      <c r="D7934" s="182" t="s">
        <v>249</v>
      </c>
      <c r="E7934" s="182" t="s">
        <v>250</v>
      </c>
      <c r="F7934" s="182" t="s">
        <v>250</v>
      </c>
    </row>
    <row r="7935" spans="1:6" x14ac:dyDescent="0.25">
      <c r="A7935" s="182">
        <v>40420463</v>
      </c>
      <c r="B7935" s="182" t="s">
        <v>7807</v>
      </c>
      <c r="C7935" s="182" t="s">
        <v>231</v>
      </c>
      <c r="D7935" s="182" t="s">
        <v>236</v>
      </c>
      <c r="E7935" s="182" t="s">
        <v>237</v>
      </c>
      <c r="F7935" s="182" t="s">
        <v>237</v>
      </c>
    </row>
    <row r="7936" spans="1:6" x14ac:dyDescent="0.25">
      <c r="A7936" s="182">
        <v>40005433</v>
      </c>
      <c r="B7936" s="182" t="s">
        <v>7808</v>
      </c>
      <c r="C7936" s="182" t="s">
        <v>224</v>
      </c>
      <c r="D7936" s="182" t="s">
        <v>404</v>
      </c>
      <c r="E7936" s="182" t="s">
        <v>405</v>
      </c>
      <c r="F7936" s="182" t="s">
        <v>405</v>
      </c>
    </row>
    <row r="7937" spans="1:6" x14ac:dyDescent="0.25">
      <c r="A7937" s="182">
        <v>40000626</v>
      </c>
      <c r="B7937" s="182" t="s">
        <v>7809</v>
      </c>
      <c r="C7937" s="182" t="s">
        <v>224</v>
      </c>
      <c r="D7937" s="182" t="s">
        <v>277</v>
      </c>
      <c r="E7937" s="182" t="s">
        <v>278</v>
      </c>
      <c r="F7937" s="182" t="s">
        <v>278</v>
      </c>
    </row>
    <row r="7938" spans="1:6" x14ac:dyDescent="0.25">
      <c r="A7938" s="182">
        <v>40006138</v>
      </c>
      <c r="B7938" s="182" t="s">
        <v>7810</v>
      </c>
      <c r="C7938" s="182" t="s">
        <v>224</v>
      </c>
      <c r="D7938" s="182" t="s">
        <v>315</v>
      </c>
      <c r="E7938" s="182" t="s">
        <v>316</v>
      </c>
      <c r="F7938" s="182" t="s">
        <v>316</v>
      </c>
    </row>
    <row r="7939" spans="1:6" x14ac:dyDescent="0.25">
      <c r="A7939" s="182">
        <v>40006118</v>
      </c>
      <c r="B7939" s="182" t="s">
        <v>7811</v>
      </c>
      <c r="C7939" s="182" t="s">
        <v>224</v>
      </c>
      <c r="D7939" s="182" t="s">
        <v>315</v>
      </c>
      <c r="E7939" s="182" t="s">
        <v>316</v>
      </c>
      <c r="F7939" s="182" t="s">
        <v>316</v>
      </c>
    </row>
    <row r="7940" spans="1:6" x14ac:dyDescent="0.25">
      <c r="A7940" s="182">
        <v>40003182</v>
      </c>
      <c r="B7940" s="182" t="s">
        <v>7812</v>
      </c>
      <c r="C7940" s="182" t="s">
        <v>224</v>
      </c>
      <c r="D7940" s="182" t="s">
        <v>342</v>
      </c>
      <c r="E7940" s="182" t="s">
        <v>343</v>
      </c>
      <c r="F7940" s="182" t="s">
        <v>343</v>
      </c>
    </row>
    <row r="7941" spans="1:6" x14ac:dyDescent="0.25">
      <c r="A7941" s="182">
        <v>40420550</v>
      </c>
      <c r="B7941" s="182" t="s">
        <v>7813</v>
      </c>
      <c r="C7941" s="182" t="s">
        <v>231</v>
      </c>
      <c r="D7941" s="182" t="s">
        <v>236</v>
      </c>
      <c r="E7941" s="182" t="s">
        <v>237</v>
      </c>
      <c r="F7941" s="182" t="s">
        <v>237</v>
      </c>
    </row>
    <row r="7942" spans="1:6" x14ac:dyDescent="0.25">
      <c r="A7942" s="182">
        <v>40000330</v>
      </c>
      <c r="B7942" s="182" t="s">
        <v>7814</v>
      </c>
      <c r="C7942" s="182" t="s">
        <v>224</v>
      </c>
      <c r="D7942" s="182" t="s">
        <v>342</v>
      </c>
      <c r="E7942" s="182" t="s">
        <v>343</v>
      </c>
      <c r="F7942" s="182" t="s">
        <v>343</v>
      </c>
    </row>
    <row r="7943" spans="1:6" x14ac:dyDescent="0.25">
      <c r="A7943" s="182">
        <v>40000019</v>
      </c>
      <c r="B7943" s="182" t="s">
        <v>7815</v>
      </c>
      <c r="C7943" s="182" t="s">
        <v>224</v>
      </c>
      <c r="D7943" s="182" t="s">
        <v>363</v>
      </c>
      <c r="E7943" s="182" t="s">
        <v>364</v>
      </c>
      <c r="F7943" s="182" t="s">
        <v>364</v>
      </c>
    </row>
    <row r="7944" spans="1:6" x14ac:dyDescent="0.25">
      <c r="A7944" s="182">
        <v>40008309</v>
      </c>
      <c r="B7944" s="182" t="s">
        <v>7816</v>
      </c>
      <c r="C7944" s="182" t="s">
        <v>224</v>
      </c>
      <c r="D7944" s="182" t="s">
        <v>262</v>
      </c>
      <c r="E7944" s="182" t="s">
        <v>263</v>
      </c>
      <c r="F7944" s="182" t="s">
        <v>263</v>
      </c>
    </row>
    <row r="7945" spans="1:6" x14ac:dyDescent="0.25">
      <c r="A7945" s="182">
        <v>40007225</v>
      </c>
      <c r="B7945" s="182" t="s">
        <v>7817</v>
      </c>
      <c r="C7945" s="182" t="s">
        <v>224</v>
      </c>
      <c r="D7945" s="182" t="s">
        <v>309</v>
      </c>
      <c r="E7945" s="182" t="s">
        <v>310</v>
      </c>
      <c r="F7945" s="182" t="s">
        <v>310</v>
      </c>
    </row>
    <row r="7946" spans="1:6" x14ac:dyDescent="0.25">
      <c r="A7946" s="182">
        <v>40420744</v>
      </c>
      <c r="B7946" s="182" t="s">
        <v>7818</v>
      </c>
      <c r="C7946" s="182" t="s">
        <v>231</v>
      </c>
      <c r="D7946" s="182" t="s">
        <v>236</v>
      </c>
      <c r="E7946" s="182" t="s">
        <v>237</v>
      </c>
      <c r="F7946" s="182" t="s">
        <v>237</v>
      </c>
    </row>
    <row r="7947" spans="1:6" x14ac:dyDescent="0.25">
      <c r="A7947" s="182">
        <v>40002946</v>
      </c>
      <c r="B7947" s="182" t="s">
        <v>7819</v>
      </c>
      <c r="C7947" s="182" t="s">
        <v>224</v>
      </c>
      <c r="D7947" s="182" t="s">
        <v>306</v>
      </c>
      <c r="E7947" s="182" t="s">
        <v>307</v>
      </c>
      <c r="F7947" s="182" t="s">
        <v>307</v>
      </c>
    </row>
    <row r="7948" spans="1:6" x14ac:dyDescent="0.25">
      <c r="A7948" s="182">
        <v>40009327</v>
      </c>
      <c r="B7948" s="182" t="s">
        <v>7820</v>
      </c>
      <c r="C7948" s="182" t="s">
        <v>224</v>
      </c>
      <c r="D7948" s="182" t="s">
        <v>306</v>
      </c>
      <c r="E7948" s="182" t="s">
        <v>307</v>
      </c>
      <c r="F7948" s="182" t="s">
        <v>307</v>
      </c>
    </row>
    <row r="7949" spans="1:6" x14ac:dyDescent="0.25">
      <c r="A7949" s="182">
        <v>40008611</v>
      </c>
      <c r="B7949" s="182" t="s">
        <v>7821</v>
      </c>
      <c r="C7949" s="182" t="s">
        <v>224</v>
      </c>
      <c r="D7949" s="182" t="s">
        <v>449</v>
      </c>
      <c r="E7949" s="182" t="s">
        <v>450</v>
      </c>
      <c r="F7949" s="182" t="s">
        <v>450</v>
      </c>
    </row>
    <row r="7950" spans="1:6" x14ac:dyDescent="0.25">
      <c r="A7950" s="182">
        <v>40008887</v>
      </c>
      <c r="B7950" s="182" t="s">
        <v>7822</v>
      </c>
      <c r="C7950" s="182" t="s">
        <v>224</v>
      </c>
      <c r="D7950" s="182" t="s">
        <v>438</v>
      </c>
      <c r="E7950" s="182" t="s">
        <v>439</v>
      </c>
      <c r="F7950" s="182" t="s">
        <v>439</v>
      </c>
    </row>
    <row r="7951" spans="1:6" x14ac:dyDescent="0.25">
      <c r="A7951" s="182">
        <v>40008867</v>
      </c>
      <c r="B7951" s="182" t="s">
        <v>7823</v>
      </c>
      <c r="C7951" s="182" t="s">
        <v>224</v>
      </c>
      <c r="D7951" s="182" t="s">
        <v>225</v>
      </c>
      <c r="E7951" s="182" t="s">
        <v>226</v>
      </c>
      <c r="F7951" s="182" t="s">
        <v>226</v>
      </c>
    </row>
    <row r="7952" spans="1:6" x14ac:dyDescent="0.25">
      <c r="A7952" s="182">
        <v>40009318</v>
      </c>
      <c r="B7952" s="182" t="s">
        <v>7824</v>
      </c>
      <c r="C7952" s="182" t="s">
        <v>224</v>
      </c>
      <c r="D7952" s="182" t="s">
        <v>262</v>
      </c>
      <c r="E7952" s="182" t="s">
        <v>263</v>
      </c>
      <c r="F7952" s="182" t="s">
        <v>263</v>
      </c>
    </row>
    <row r="7953" spans="1:6" x14ac:dyDescent="0.25">
      <c r="A7953" s="182">
        <v>40001854</v>
      </c>
      <c r="B7953" s="182" t="s">
        <v>7825</v>
      </c>
      <c r="C7953" s="182" t="s">
        <v>224</v>
      </c>
      <c r="D7953" s="182" t="s">
        <v>303</v>
      </c>
      <c r="E7953" s="182" t="s">
        <v>304</v>
      </c>
      <c r="F7953" s="182" t="s">
        <v>304</v>
      </c>
    </row>
    <row r="7954" spans="1:6" x14ac:dyDescent="0.25">
      <c r="A7954" s="182">
        <v>40006647</v>
      </c>
      <c r="B7954" s="182" t="s">
        <v>7826</v>
      </c>
      <c r="C7954" s="182" t="s">
        <v>224</v>
      </c>
      <c r="D7954" s="182" t="s">
        <v>271</v>
      </c>
      <c r="E7954" s="182" t="s">
        <v>272</v>
      </c>
      <c r="F7954" s="182" t="s">
        <v>272</v>
      </c>
    </row>
    <row r="7955" spans="1:6" x14ac:dyDescent="0.25">
      <c r="A7955" s="182">
        <v>40420655</v>
      </c>
      <c r="B7955" s="182" t="s">
        <v>7827</v>
      </c>
      <c r="C7955" s="182" t="s">
        <v>231</v>
      </c>
      <c r="D7955" s="182" t="s">
        <v>236</v>
      </c>
      <c r="E7955" s="182" t="s">
        <v>237</v>
      </c>
      <c r="F7955" s="182" t="s">
        <v>237</v>
      </c>
    </row>
    <row r="7956" spans="1:6" x14ac:dyDescent="0.25">
      <c r="A7956" s="182">
        <v>40009096</v>
      </c>
      <c r="B7956" s="182" t="s">
        <v>7828</v>
      </c>
      <c r="C7956" s="182" t="s">
        <v>224</v>
      </c>
      <c r="D7956" s="182" t="s">
        <v>438</v>
      </c>
      <c r="E7956" s="182" t="s">
        <v>439</v>
      </c>
      <c r="F7956" s="182" t="s">
        <v>439</v>
      </c>
    </row>
    <row r="7957" spans="1:6" x14ac:dyDescent="0.25">
      <c r="A7957" s="182">
        <v>40007826</v>
      </c>
      <c r="B7957" s="182" t="s">
        <v>7829</v>
      </c>
      <c r="C7957" s="182" t="s">
        <v>224</v>
      </c>
      <c r="D7957" s="182" t="s">
        <v>249</v>
      </c>
      <c r="E7957" s="182" t="s">
        <v>250</v>
      </c>
      <c r="F7957" s="182" t="s">
        <v>250</v>
      </c>
    </row>
    <row r="7958" spans="1:6" x14ac:dyDescent="0.25">
      <c r="A7958" s="182">
        <v>40004037</v>
      </c>
      <c r="B7958" s="182" t="s">
        <v>7830</v>
      </c>
      <c r="C7958" s="182" t="s">
        <v>224</v>
      </c>
      <c r="D7958" s="182" t="s">
        <v>249</v>
      </c>
      <c r="E7958" s="182" t="s">
        <v>250</v>
      </c>
      <c r="F7958" s="182" t="s">
        <v>250</v>
      </c>
    </row>
    <row r="7959" spans="1:6" x14ac:dyDescent="0.25">
      <c r="A7959" s="182">
        <v>40003795</v>
      </c>
      <c r="B7959" s="182" t="s">
        <v>7831</v>
      </c>
      <c r="C7959" s="182" t="s">
        <v>224</v>
      </c>
      <c r="D7959" s="182" t="s">
        <v>438</v>
      </c>
      <c r="E7959" s="182" t="s">
        <v>439</v>
      </c>
      <c r="F7959" s="182" t="s">
        <v>439</v>
      </c>
    </row>
    <row r="7960" spans="1:6" x14ac:dyDescent="0.25">
      <c r="A7960" s="182">
        <v>40006241</v>
      </c>
      <c r="B7960" s="182" t="s">
        <v>7832</v>
      </c>
      <c r="C7960" s="182" t="s">
        <v>224</v>
      </c>
      <c r="D7960" s="182" t="s">
        <v>445</v>
      </c>
      <c r="E7960" s="182" t="s">
        <v>446</v>
      </c>
      <c r="F7960" s="182" t="s">
        <v>446</v>
      </c>
    </row>
    <row r="7961" spans="1:6" x14ac:dyDescent="0.25">
      <c r="A7961" s="182">
        <v>40004235</v>
      </c>
      <c r="B7961" s="182" t="s">
        <v>7833</v>
      </c>
      <c r="C7961" s="182" t="s">
        <v>224</v>
      </c>
      <c r="D7961" s="182" t="s">
        <v>265</v>
      </c>
      <c r="E7961" s="182" t="s">
        <v>266</v>
      </c>
      <c r="F7961" s="182" t="s">
        <v>266</v>
      </c>
    </row>
    <row r="7962" spans="1:6" x14ac:dyDescent="0.25">
      <c r="A7962" s="182">
        <v>40421411</v>
      </c>
      <c r="B7962" s="182" t="s">
        <v>7834</v>
      </c>
      <c r="C7962" s="182" t="s">
        <v>231</v>
      </c>
      <c r="D7962" s="182" t="s">
        <v>232</v>
      </c>
      <c r="E7962" s="182" t="s">
        <v>233</v>
      </c>
      <c r="F7962" s="182" t="s">
        <v>233</v>
      </c>
    </row>
    <row r="7963" spans="1:6" x14ac:dyDescent="0.25">
      <c r="A7963" s="182">
        <v>40420712</v>
      </c>
      <c r="B7963" s="182" t="s">
        <v>7835</v>
      </c>
      <c r="C7963" s="182" t="s">
        <v>231</v>
      </c>
      <c r="D7963" s="182" t="s">
        <v>338</v>
      </c>
      <c r="E7963" s="182" t="s">
        <v>339</v>
      </c>
      <c r="F7963" s="182" t="s">
        <v>339</v>
      </c>
    </row>
    <row r="7964" spans="1:6" x14ac:dyDescent="0.25">
      <c r="A7964" s="182">
        <v>40002120</v>
      </c>
      <c r="B7964" s="182" t="s">
        <v>7836</v>
      </c>
      <c r="C7964" s="182" t="s">
        <v>224</v>
      </c>
      <c r="D7964" s="182" t="s">
        <v>303</v>
      </c>
      <c r="E7964" s="182" t="s">
        <v>304</v>
      </c>
      <c r="F7964" s="182" t="s">
        <v>304</v>
      </c>
    </row>
    <row r="7965" spans="1:6" x14ac:dyDescent="0.25">
      <c r="A7965" s="182">
        <v>40005841</v>
      </c>
      <c r="B7965" s="182" t="s">
        <v>7837</v>
      </c>
      <c r="C7965" s="182" t="s">
        <v>224</v>
      </c>
      <c r="D7965" s="182" t="s">
        <v>228</v>
      </c>
      <c r="E7965" s="182" t="s">
        <v>229</v>
      </c>
      <c r="F7965" s="182" t="s">
        <v>229</v>
      </c>
    </row>
    <row r="7966" spans="1:6" x14ac:dyDescent="0.25">
      <c r="A7966" s="182">
        <v>40420043</v>
      </c>
      <c r="B7966" s="182" t="s">
        <v>7838</v>
      </c>
      <c r="C7966" s="182" t="s">
        <v>231</v>
      </c>
      <c r="D7966" s="182" t="s">
        <v>232</v>
      </c>
      <c r="E7966" s="182" t="s">
        <v>233</v>
      </c>
      <c r="F7966" s="182" t="s">
        <v>233</v>
      </c>
    </row>
    <row r="7967" spans="1:6" x14ac:dyDescent="0.25">
      <c r="A7967" s="182">
        <v>40004546</v>
      </c>
      <c r="B7967" s="182" t="s">
        <v>7839</v>
      </c>
      <c r="C7967" s="182" t="s">
        <v>224</v>
      </c>
      <c r="D7967" s="182" t="s">
        <v>342</v>
      </c>
      <c r="E7967" s="182" t="s">
        <v>343</v>
      </c>
      <c r="F7967" s="182" t="s">
        <v>343</v>
      </c>
    </row>
    <row r="7968" spans="1:6" x14ac:dyDescent="0.25">
      <c r="A7968" s="182">
        <v>40002583</v>
      </c>
      <c r="B7968" s="182" t="s">
        <v>7840</v>
      </c>
      <c r="C7968" s="182" t="s">
        <v>224</v>
      </c>
      <c r="D7968" s="182" t="s">
        <v>228</v>
      </c>
      <c r="E7968" s="182" t="s">
        <v>229</v>
      </c>
      <c r="F7968" s="182" t="s">
        <v>229</v>
      </c>
    </row>
    <row r="7969" spans="1:6" x14ac:dyDescent="0.25">
      <c r="A7969" s="182">
        <v>40003126</v>
      </c>
      <c r="B7969" s="182" t="s">
        <v>7841</v>
      </c>
      <c r="C7969" s="182" t="s">
        <v>224</v>
      </c>
      <c r="D7969" s="182" t="s">
        <v>306</v>
      </c>
      <c r="E7969" s="182" t="s">
        <v>307</v>
      </c>
      <c r="F7969" s="182" t="s">
        <v>307</v>
      </c>
    </row>
    <row r="7970" spans="1:6" x14ac:dyDescent="0.25">
      <c r="A7970" s="182">
        <v>40007395</v>
      </c>
      <c r="B7970" s="182" t="s">
        <v>7842</v>
      </c>
      <c r="C7970" s="182" t="s">
        <v>224</v>
      </c>
      <c r="D7970" s="182" t="s">
        <v>249</v>
      </c>
      <c r="E7970" s="182" t="s">
        <v>250</v>
      </c>
      <c r="F7970" s="182" t="s">
        <v>250</v>
      </c>
    </row>
    <row r="7971" spans="1:6" x14ac:dyDescent="0.25">
      <c r="A7971" s="182">
        <v>40007893</v>
      </c>
      <c r="B7971" s="182" t="s">
        <v>7843</v>
      </c>
      <c r="C7971" s="182" t="s">
        <v>224</v>
      </c>
      <c r="D7971" s="182" t="s">
        <v>262</v>
      </c>
      <c r="E7971" s="182" t="s">
        <v>263</v>
      </c>
      <c r="F7971" s="182" t="s">
        <v>263</v>
      </c>
    </row>
    <row r="7972" spans="1:6" x14ac:dyDescent="0.25">
      <c r="A7972" s="182">
        <v>40006660</v>
      </c>
      <c r="B7972" s="182" t="s">
        <v>7844</v>
      </c>
      <c r="C7972" s="182" t="s">
        <v>224</v>
      </c>
      <c r="D7972" s="182" t="s">
        <v>249</v>
      </c>
      <c r="E7972" s="182" t="s">
        <v>250</v>
      </c>
      <c r="F7972" s="182" t="s">
        <v>250</v>
      </c>
    </row>
    <row r="7973" spans="1:6" x14ac:dyDescent="0.25">
      <c r="A7973" s="182">
        <v>40007348</v>
      </c>
      <c r="B7973" s="182" t="s">
        <v>7845</v>
      </c>
      <c r="C7973" s="182" t="s">
        <v>224</v>
      </c>
      <c r="D7973" s="182" t="s">
        <v>262</v>
      </c>
      <c r="E7973" s="182" t="s">
        <v>263</v>
      </c>
      <c r="F7973" s="182" t="s">
        <v>263</v>
      </c>
    </row>
    <row r="7974" spans="1:6" x14ac:dyDescent="0.25">
      <c r="A7974" s="182">
        <v>40004057</v>
      </c>
      <c r="B7974" s="182" t="s">
        <v>7846</v>
      </c>
      <c r="C7974" s="182" t="s">
        <v>224</v>
      </c>
      <c r="D7974" s="182" t="s">
        <v>249</v>
      </c>
      <c r="E7974" s="182" t="s">
        <v>250</v>
      </c>
      <c r="F7974" s="182" t="s">
        <v>250</v>
      </c>
    </row>
    <row r="7975" spans="1:6" x14ac:dyDescent="0.25">
      <c r="A7975" s="182">
        <v>40420452</v>
      </c>
      <c r="B7975" s="182" t="s">
        <v>7847</v>
      </c>
      <c r="C7975" s="182" t="s">
        <v>231</v>
      </c>
      <c r="D7975" s="182" t="s">
        <v>242</v>
      </c>
      <c r="E7975" s="182" t="s">
        <v>243</v>
      </c>
      <c r="F7975" s="182" t="s">
        <v>243</v>
      </c>
    </row>
    <row r="7976" spans="1:6" x14ac:dyDescent="0.25">
      <c r="A7976" s="182">
        <v>40005571</v>
      </c>
      <c r="B7976" s="182" t="s">
        <v>7848</v>
      </c>
      <c r="C7976" s="182" t="s">
        <v>224</v>
      </c>
      <c r="D7976" s="182" t="s">
        <v>363</v>
      </c>
      <c r="E7976" s="182" t="s">
        <v>364</v>
      </c>
      <c r="F7976" s="182" t="s">
        <v>364</v>
      </c>
    </row>
    <row r="7977" spans="1:6" x14ac:dyDescent="0.25">
      <c r="A7977" s="182">
        <v>40009030</v>
      </c>
      <c r="B7977" s="182" t="s">
        <v>7849</v>
      </c>
      <c r="C7977" s="182" t="s">
        <v>224</v>
      </c>
      <c r="D7977" s="182" t="s">
        <v>438</v>
      </c>
      <c r="E7977" s="182" t="s">
        <v>439</v>
      </c>
      <c r="F7977" s="182" t="s">
        <v>439</v>
      </c>
    </row>
    <row r="7978" spans="1:6" x14ac:dyDescent="0.25">
      <c r="A7978" s="182">
        <v>40001464</v>
      </c>
      <c r="B7978" s="182" t="s">
        <v>7850</v>
      </c>
      <c r="C7978" s="182" t="s">
        <v>224</v>
      </c>
      <c r="D7978" s="182" t="s">
        <v>333</v>
      </c>
      <c r="E7978" s="182" t="s">
        <v>334</v>
      </c>
      <c r="F7978" s="182" t="s">
        <v>334</v>
      </c>
    </row>
    <row r="7979" spans="1:6" x14ac:dyDescent="0.25">
      <c r="A7979" s="182">
        <v>40005910</v>
      </c>
      <c r="B7979" s="182" t="s">
        <v>7851</v>
      </c>
      <c r="C7979" s="182" t="s">
        <v>224</v>
      </c>
      <c r="D7979" s="182" t="s">
        <v>228</v>
      </c>
      <c r="E7979" s="182" t="s">
        <v>229</v>
      </c>
      <c r="F7979" s="182" t="s">
        <v>229</v>
      </c>
    </row>
    <row r="7980" spans="1:6" x14ac:dyDescent="0.25">
      <c r="A7980" s="182">
        <v>40009673</v>
      </c>
      <c r="B7980" s="182" t="s">
        <v>7852</v>
      </c>
      <c r="C7980" s="182" t="s">
        <v>224</v>
      </c>
      <c r="D7980" s="182" t="s">
        <v>303</v>
      </c>
      <c r="E7980" s="182" t="s">
        <v>304</v>
      </c>
      <c r="F7980" s="182" t="s">
        <v>304</v>
      </c>
    </row>
    <row r="7981" spans="1:6" x14ac:dyDescent="0.25">
      <c r="A7981" s="182">
        <v>40002072</v>
      </c>
      <c r="B7981" s="182" t="s">
        <v>7853</v>
      </c>
      <c r="C7981" s="182" t="s">
        <v>224</v>
      </c>
      <c r="D7981" s="182" t="s">
        <v>249</v>
      </c>
      <c r="E7981" s="182" t="s">
        <v>250</v>
      </c>
      <c r="F7981" s="182" t="s">
        <v>250</v>
      </c>
    </row>
    <row r="7982" spans="1:6" x14ac:dyDescent="0.25">
      <c r="A7982" s="182">
        <v>40008511</v>
      </c>
      <c r="B7982" s="182" t="s">
        <v>7854</v>
      </c>
      <c r="C7982" s="182" t="s">
        <v>224</v>
      </c>
      <c r="D7982" s="182" t="s">
        <v>228</v>
      </c>
      <c r="E7982" s="182" t="s">
        <v>229</v>
      </c>
      <c r="F7982" s="182" t="s">
        <v>229</v>
      </c>
    </row>
    <row r="7983" spans="1:6" x14ac:dyDescent="0.25">
      <c r="A7983" s="182">
        <v>40421239</v>
      </c>
      <c r="B7983" s="182" t="s">
        <v>7855</v>
      </c>
      <c r="C7983" s="182" t="s">
        <v>231</v>
      </c>
      <c r="D7983" s="182" t="s">
        <v>236</v>
      </c>
      <c r="E7983" s="182" t="s">
        <v>237</v>
      </c>
      <c r="F7983" s="182" t="s">
        <v>237</v>
      </c>
    </row>
    <row r="7984" spans="1:6" x14ac:dyDescent="0.25">
      <c r="A7984" s="182">
        <v>40007491</v>
      </c>
      <c r="B7984" s="182" t="s">
        <v>7856</v>
      </c>
      <c r="C7984" s="182" t="s">
        <v>224</v>
      </c>
      <c r="D7984" s="182" t="s">
        <v>322</v>
      </c>
      <c r="E7984" s="182" t="s">
        <v>323</v>
      </c>
      <c r="F7984" s="182" t="s">
        <v>323</v>
      </c>
    </row>
    <row r="7985" spans="1:6" x14ac:dyDescent="0.25">
      <c r="A7985" s="182">
        <v>40006941</v>
      </c>
      <c r="B7985" s="182" t="s">
        <v>7857</v>
      </c>
      <c r="C7985" s="182" t="s">
        <v>224</v>
      </c>
      <c r="D7985" s="182" t="s">
        <v>228</v>
      </c>
      <c r="E7985" s="182" t="s">
        <v>229</v>
      </c>
      <c r="F7985" s="182" t="s">
        <v>229</v>
      </c>
    </row>
    <row r="7986" spans="1:6" x14ac:dyDescent="0.25">
      <c r="A7986" s="182">
        <v>40008874</v>
      </c>
      <c r="B7986" s="182" t="s">
        <v>7858</v>
      </c>
      <c r="C7986" s="182" t="s">
        <v>224</v>
      </c>
      <c r="D7986" s="182" t="s">
        <v>449</v>
      </c>
      <c r="E7986" s="182" t="s">
        <v>450</v>
      </c>
      <c r="F7986" s="182" t="s">
        <v>450</v>
      </c>
    </row>
    <row r="7987" spans="1:6" x14ac:dyDescent="0.25">
      <c r="A7987" s="182">
        <v>40006648</v>
      </c>
      <c r="B7987" s="182" t="s">
        <v>7859</v>
      </c>
      <c r="C7987" s="182" t="s">
        <v>224</v>
      </c>
      <c r="D7987" s="182" t="s">
        <v>228</v>
      </c>
      <c r="E7987" s="182" t="s">
        <v>229</v>
      </c>
      <c r="F7987" s="182" t="s">
        <v>229</v>
      </c>
    </row>
    <row r="7988" spans="1:6" x14ac:dyDescent="0.25">
      <c r="A7988" s="182">
        <v>40424274</v>
      </c>
      <c r="B7988" s="182" t="s">
        <v>7860</v>
      </c>
      <c r="C7988" s="182" t="s">
        <v>231</v>
      </c>
      <c r="D7988" s="182" t="s">
        <v>232</v>
      </c>
      <c r="E7988" s="182" t="s">
        <v>233</v>
      </c>
      <c r="F7988" s="182" t="s">
        <v>233</v>
      </c>
    </row>
    <row r="7989" spans="1:6" x14ac:dyDescent="0.25">
      <c r="A7989" s="182">
        <v>40007914</v>
      </c>
      <c r="B7989" s="182" t="s">
        <v>7861</v>
      </c>
      <c r="C7989" s="182" t="s">
        <v>224</v>
      </c>
      <c r="D7989" s="182" t="s">
        <v>252</v>
      </c>
      <c r="E7989" s="182" t="s">
        <v>253</v>
      </c>
      <c r="F7989" s="182" t="s">
        <v>253</v>
      </c>
    </row>
    <row r="7990" spans="1:6" x14ac:dyDescent="0.25">
      <c r="A7990" s="182">
        <v>40002017</v>
      </c>
      <c r="B7990" s="182" t="s">
        <v>7861</v>
      </c>
      <c r="C7990" s="182" t="s">
        <v>224</v>
      </c>
      <c r="D7990" s="182" t="s">
        <v>333</v>
      </c>
      <c r="E7990" s="182" t="s">
        <v>334</v>
      </c>
      <c r="F7990" s="182" t="s">
        <v>334</v>
      </c>
    </row>
    <row r="7991" spans="1:6" x14ac:dyDescent="0.25">
      <c r="A7991" s="182">
        <v>40003721</v>
      </c>
      <c r="B7991" s="182" t="s">
        <v>7862</v>
      </c>
      <c r="C7991" s="182" t="s">
        <v>224</v>
      </c>
      <c r="D7991" s="182" t="s">
        <v>333</v>
      </c>
      <c r="E7991" s="182" t="s">
        <v>334</v>
      </c>
      <c r="F7991" s="182" t="s">
        <v>334</v>
      </c>
    </row>
    <row r="7992" spans="1:6" x14ac:dyDescent="0.25">
      <c r="A7992" s="182">
        <v>40003134</v>
      </c>
      <c r="B7992" s="182" t="s">
        <v>7863</v>
      </c>
      <c r="C7992" s="182" t="s">
        <v>224</v>
      </c>
      <c r="D7992" s="182" t="s">
        <v>333</v>
      </c>
      <c r="E7992" s="182" t="s">
        <v>334</v>
      </c>
      <c r="F7992" s="182" t="s">
        <v>334</v>
      </c>
    </row>
    <row r="7993" spans="1:6" x14ac:dyDescent="0.25">
      <c r="A7993" s="182">
        <v>40421448</v>
      </c>
      <c r="B7993" s="182" t="s">
        <v>7864</v>
      </c>
      <c r="C7993" s="182" t="s">
        <v>231</v>
      </c>
      <c r="D7993" s="182" t="s">
        <v>236</v>
      </c>
      <c r="E7993" s="182" t="s">
        <v>237</v>
      </c>
      <c r="F7993" s="182" t="s">
        <v>237</v>
      </c>
    </row>
    <row r="7994" spans="1:6" x14ac:dyDescent="0.25">
      <c r="A7994" s="182">
        <v>40007315</v>
      </c>
      <c r="B7994" s="182" t="s">
        <v>7865</v>
      </c>
      <c r="C7994" s="182" t="s">
        <v>224</v>
      </c>
      <c r="D7994" s="182" t="s">
        <v>225</v>
      </c>
      <c r="E7994" s="182" t="s">
        <v>226</v>
      </c>
      <c r="F7994" s="182" t="s">
        <v>226</v>
      </c>
    </row>
    <row r="7995" spans="1:6" x14ac:dyDescent="0.25">
      <c r="A7995" s="182">
        <v>40420521</v>
      </c>
      <c r="B7995" s="182" t="s">
        <v>7866</v>
      </c>
      <c r="C7995" s="182" t="s">
        <v>231</v>
      </c>
      <c r="D7995" s="182" t="s">
        <v>285</v>
      </c>
      <c r="E7995" s="182" t="s">
        <v>286</v>
      </c>
      <c r="F7995" s="182" t="s">
        <v>286</v>
      </c>
    </row>
    <row r="7996" spans="1:6" x14ac:dyDescent="0.25">
      <c r="A7996" s="182">
        <v>40006044</v>
      </c>
      <c r="B7996" s="182" t="s">
        <v>7867</v>
      </c>
      <c r="C7996" s="182" t="s">
        <v>224</v>
      </c>
      <c r="D7996" s="182" t="s">
        <v>315</v>
      </c>
      <c r="E7996" s="182" t="s">
        <v>316</v>
      </c>
      <c r="F7996" s="182" t="s">
        <v>316</v>
      </c>
    </row>
    <row r="7997" spans="1:6" x14ac:dyDescent="0.25">
      <c r="A7997" s="182">
        <v>40421329</v>
      </c>
      <c r="B7997" s="182" t="s">
        <v>7868</v>
      </c>
      <c r="C7997" s="182" t="s">
        <v>231</v>
      </c>
      <c r="D7997" s="182" t="s">
        <v>236</v>
      </c>
      <c r="E7997" s="182" t="s">
        <v>237</v>
      </c>
      <c r="F7997" s="182" t="s">
        <v>237</v>
      </c>
    </row>
    <row r="7998" spans="1:6" x14ac:dyDescent="0.25">
      <c r="A7998" s="182">
        <v>40001512</v>
      </c>
      <c r="B7998" s="182" t="s">
        <v>7869</v>
      </c>
      <c r="C7998" s="182" t="s">
        <v>224</v>
      </c>
      <c r="D7998" s="182" t="s">
        <v>228</v>
      </c>
      <c r="E7998" s="182" t="s">
        <v>229</v>
      </c>
      <c r="F7998" s="182" t="s">
        <v>229</v>
      </c>
    </row>
    <row r="7999" spans="1:6" x14ac:dyDescent="0.25">
      <c r="A7999" s="182">
        <v>40001176</v>
      </c>
      <c r="B7999" s="182" t="s">
        <v>7869</v>
      </c>
      <c r="C7999" s="182" t="s">
        <v>224</v>
      </c>
      <c r="D7999" s="182" t="s">
        <v>228</v>
      </c>
      <c r="E7999" s="182" t="s">
        <v>229</v>
      </c>
      <c r="F7999" s="182" t="s">
        <v>229</v>
      </c>
    </row>
    <row r="8000" spans="1:6" x14ac:dyDescent="0.25">
      <c r="A8000" s="182">
        <v>40008337</v>
      </c>
      <c r="B8000" s="182" t="s">
        <v>7870</v>
      </c>
      <c r="C8000" s="182" t="s">
        <v>224</v>
      </c>
      <c r="D8000" s="182" t="s">
        <v>342</v>
      </c>
      <c r="E8000" s="182" t="s">
        <v>343</v>
      </c>
      <c r="F8000" s="182" t="s">
        <v>343</v>
      </c>
    </row>
    <row r="8001" spans="1:6" x14ac:dyDescent="0.25">
      <c r="A8001" s="182">
        <v>47200013</v>
      </c>
      <c r="B8001" s="182" t="s">
        <v>7871</v>
      </c>
      <c r="C8001" s="182" t="s">
        <v>224</v>
      </c>
      <c r="D8001" s="182" t="s">
        <v>228</v>
      </c>
      <c r="E8001" s="182" t="s">
        <v>229</v>
      </c>
      <c r="F8001" s="182" t="s">
        <v>229</v>
      </c>
    </row>
    <row r="8002" spans="1:6" x14ac:dyDescent="0.25">
      <c r="A8002" s="182">
        <v>40005016</v>
      </c>
      <c r="B8002" s="182" t="s">
        <v>7871</v>
      </c>
      <c r="C8002" s="182" t="s">
        <v>224</v>
      </c>
      <c r="D8002" s="182" t="s">
        <v>228</v>
      </c>
      <c r="E8002" s="182" t="s">
        <v>229</v>
      </c>
      <c r="F8002" s="182" t="s">
        <v>229</v>
      </c>
    </row>
    <row r="8003" spans="1:6" x14ac:dyDescent="0.25">
      <c r="A8003" s="182">
        <v>40004607</v>
      </c>
      <c r="B8003" s="182" t="s">
        <v>7872</v>
      </c>
      <c r="C8003" s="182" t="s">
        <v>224</v>
      </c>
      <c r="D8003" s="182" t="s">
        <v>228</v>
      </c>
      <c r="E8003" s="182" t="s">
        <v>229</v>
      </c>
      <c r="F8003" s="182" t="s">
        <v>229</v>
      </c>
    </row>
    <row r="8004" spans="1:6" x14ac:dyDescent="0.25">
      <c r="A8004" s="182">
        <v>40006139</v>
      </c>
      <c r="B8004" s="182" t="s">
        <v>7873</v>
      </c>
      <c r="C8004" s="182" t="s">
        <v>224</v>
      </c>
      <c r="D8004" s="182" t="s">
        <v>315</v>
      </c>
      <c r="E8004" s="182" t="s">
        <v>316</v>
      </c>
      <c r="F8004" s="182" t="s">
        <v>316</v>
      </c>
    </row>
    <row r="8005" spans="1:6" x14ac:dyDescent="0.25">
      <c r="A8005" s="182">
        <v>40007631</v>
      </c>
      <c r="B8005" s="182" t="s">
        <v>7874</v>
      </c>
      <c r="C8005" s="182" t="s">
        <v>224</v>
      </c>
      <c r="D8005" s="182" t="s">
        <v>228</v>
      </c>
      <c r="E8005" s="182" t="s">
        <v>229</v>
      </c>
      <c r="F8005" s="182" t="s">
        <v>229</v>
      </c>
    </row>
    <row r="8006" spans="1:6" x14ac:dyDescent="0.25">
      <c r="A8006" s="182">
        <v>40002606</v>
      </c>
      <c r="B8006" s="182" t="s">
        <v>7875</v>
      </c>
      <c r="C8006" s="182" t="s">
        <v>224</v>
      </c>
      <c r="D8006" s="182" t="s">
        <v>277</v>
      </c>
      <c r="E8006" s="182" t="s">
        <v>278</v>
      </c>
      <c r="F8006" s="182" t="s">
        <v>278</v>
      </c>
    </row>
    <row r="8007" spans="1:6" x14ac:dyDescent="0.25">
      <c r="A8007" s="182">
        <v>40008227</v>
      </c>
      <c r="B8007" s="182" t="s">
        <v>7876</v>
      </c>
      <c r="C8007" s="182" t="s">
        <v>224</v>
      </c>
      <c r="D8007" s="182" t="s">
        <v>363</v>
      </c>
      <c r="E8007" s="182" t="s">
        <v>364</v>
      </c>
      <c r="F8007" s="182" t="s">
        <v>364</v>
      </c>
    </row>
    <row r="8008" spans="1:6" x14ac:dyDescent="0.25">
      <c r="A8008" s="182">
        <v>40009236</v>
      </c>
      <c r="B8008" s="182" t="s">
        <v>7877</v>
      </c>
      <c r="C8008" s="182" t="s">
        <v>224</v>
      </c>
      <c r="D8008" s="182" t="s">
        <v>225</v>
      </c>
      <c r="E8008" s="182" t="s">
        <v>226</v>
      </c>
      <c r="F8008" s="182" t="s">
        <v>226</v>
      </c>
    </row>
    <row r="8009" spans="1:6" x14ac:dyDescent="0.25">
      <c r="A8009" s="182">
        <v>40006391</v>
      </c>
      <c r="B8009" s="182" t="s">
        <v>7878</v>
      </c>
      <c r="C8009" s="182" t="s">
        <v>224</v>
      </c>
      <c r="D8009" s="182" t="s">
        <v>309</v>
      </c>
      <c r="E8009" s="182" t="s">
        <v>310</v>
      </c>
      <c r="F8009" s="182" t="s">
        <v>310</v>
      </c>
    </row>
    <row r="8010" spans="1:6" x14ac:dyDescent="0.25">
      <c r="A8010" s="182">
        <v>40007931</v>
      </c>
      <c r="B8010" s="182" t="s">
        <v>7879</v>
      </c>
      <c r="C8010" s="182" t="s">
        <v>224</v>
      </c>
      <c r="D8010" s="182" t="s">
        <v>277</v>
      </c>
      <c r="E8010" s="182" t="s">
        <v>278</v>
      </c>
      <c r="F8010" s="182" t="s">
        <v>278</v>
      </c>
    </row>
    <row r="8011" spans="1:6" x14ac:dyDescent="0.25">
      <c r="A8011" s="182">
        <v>40008658</v>
      </c>
      <c r="B8011" s="182" t="s">
        <v>7880</v>
      </c>
      <c r="C8011" s="182" t="s">
        <v>224</v>
      </c>
      <c r="D8011" s="182" t="s">
        <v>268</v>
      </c>
      <c r="E8011" s="182" t="s">
        <v>269</v>
      </c>
      <c r="F8011" s="182" t="s">
        <v>269</v>
      </c>
    </row>
    <row r="8012" spans="1:6" x14ac:dyDescent="0.25">
      <c r="A8012" s="182">
        <v>40424278</v>
      </c>
      <c r="B8012" s="182" t="s">
        <v>7881</v>
      </c>
      <c r="C8012" s="182" t="s">
        <v>231</v>
      </c>
      <c r="D8012" s="182" t="s">
        <v>236</v>
      </c>
      <c r="E8012" s="182" t="s">
        <v>237</v>
      </c>
      <c r="F8012" s="182" t="s">
        <v>237</v>
      </c>
    </row>
    <row r="8013" spans="1:6" x14ac:dyDescent="0.25">
      <c r="A8013" s="182">
        <v>40420462</v>
      </c>
      <c r="B8013" s="182" t="s">
        <v>7882</v>
      </c>
      <c r="C8013" s="182" t="s">
        <v>231</v>
      </c>
      <c r="D8013" s="182" t="s">
        <v>232</v>
      </c>
      <c r="E8013" s="182" t="s">
        <v>233</v>
      </c>
      <c r="F8013" s="182" t="s">
        <v>233</v>
      </c>
    </row>
    <row r="8014" spans="1:6" x14ac:dyDescent="0.25">
      <c r="A8014" s="182">
        <v>40420116</v>
      </c>
      <c r="B8014" s="182" t="s">
        <v>7883</v>
      </c>
      <c r="C8014" s="182" t="s">
        <v>231</v>
      </c>
      <c r="D8014" s="182" t="s">
        <v>236</v>
      </c>
      <c r="E8014" s="182" t="s">
        <v>237</v>
      </c>
      <c r="F8014" s="182" t="s">
        <v>237</v>
      </c>
    </row>
    <row r="8015" spans="1:6" x14ac:dyDescent="0.25">
      <c r="A8015" s="182">
        <v>40006032</v>
      </c>
      <c r="B8015" s="182" t="s">
        <v>7884</v>
      </c>
      <c r="C8015" s="182" t="s">
        <v>224</v>
      </c>
      <c r="D8015" s="182" t="s">
        <v>315</v>
      </c>
      <c r="E8015" s="182" t="s">
        <v>316</v>
      </c>
      <c r="F8015" s="182" t="s">
        <v>316</v>
      </c>
    </row>
    <row r="8016" spans="1:6" x14ac:dyDescent="0.25">
      <c r="A8016" s="182">
        <v>40008585</v>
      </c>
      <c r="B8016" s="182" t="s">
        <v>7885</v>
      </c>
      <c r="C8016" s="182" t="s">
        <v>224</v>
      </c>
      <c r="D8016" s="182" t="s">
        <v>265</v>
      </c>
      <c r="E8016" s="182" t="s">
        <v>266</v>
      </c>
      <c r="F8016" s="182" t="s">
        <v>266</v>
      </c>
    </row>
    <row r="8017" spans="1:6" x14ac:dyDescent="0.25">
      <c r="A8017" s="182">
        <v>40420473</v>
      </c>
      <c r="B8017" s="182" t="s">
        <v>7886</v>
      </c>
      <c r="C8017" s="182" t="s">
        <v>231</v>
      </c>
      <c r="D8017" s="182" t="s">
        <v>232</v>
      </c>
      <c r="E8017" s="182" t="s">
        <v>233</v>
      </c>
      <c r="F8017" s="182" t="s">
        <v>233</v>
      </c>
    </row>
    <row r="8018" spans="1:6" x14ac:dyDescent="0.25">
      <c r="A8018" s="182">
        <v>40004221</v>
      </c>
      <c r="B8018" s="182" t="s">
        <v>7887</v>
      </c>
      <c r="C8018" s="182" t="s">
        <v>224</v>
      </c>
      <c r="D8018" s="182" t="s">
        <v>262</v>
      </c>
      <c r="E8018" s="182" t="s">
        <v>263</v>
      </c>
      <c r="F8018" s="182" t="s">
        <v>263</v>
      </c>
    </row>
    <row r="8019" spans="1:6" x14ac:dyDescent="0.25">
      <c r="A8019" s="182">
        <v>40006521</v>
      </c>
      <c r="B8019" s="182" t="s">
        <v>7888</v>
      </c>
      <c r="C8019" s="182" t="s">
        <v>224</v>
      </c>
      <c r="D8019" s="182" t="s">
        <v>404</v>
      </c>
      <c r="E8019" s="182" t="s">
        <v>405</v>
      </c>
      <c r="F8019" s="182" t="s">
        <v>405</v>
      </c>
    </row>
    <row r="8020" spans="1:6" x14ac:dyDescent="0.25">
      <c r="A8020" s="182">
        <v>40420191</v>
      </c>
      <c r="B8020" s="182" t="s">
        <v>7889</v>
      </c>
      <c r="C8020" s="182" t="s">
        <v>231</v>
      </c>
      <c r="D8020" s="182" t="s">
        <v>232</v>
      </c>
      <c r="E8020" s="182" t="s">
        <v>233</v>
      </c>
      <c r="F8020" s="182" t="s">
        <v>233</v>
      </c>
    </row>
    <row r="8021" spans="1:6" x14ac:dyDescent="0.25">
      <c r="A8021" s="182">
        <v>40000962</v>
      </c>
      <c r="B8021" s="182" t="s">
        <v>7890</v>
      </c>
      <c r="C8021" s="182" t="s">
        <v>224</v>
      </c>
      <c r="D8021" s="182" t="s">
        <v>228</v>
      </c>
      <c r="E8021" s="182" t="s">
        <v>229</v>
      </c>
      <c r="F8021" s="182" t="s">
        <v>229</v>
      </c>
    </row>
    <row r="8022" spans="1:6" x14ac:dyDescent="0.25">
      <c r="A8022" s="182">
        <v>40002506</v>
      </c>
      <c r="B8022" s="182" t="s">
        <v>7891</v>
      </c>
      <c r="C8022" s="182" t="s">
        <v>224</v>
      </c>
      <c r="D8022" s="182" t="s">
        <v>333</v>
      </c>
      <c r="E8022" s="182" t="s">
        <v>334</v>
      </c>
      <c r="F8022" s="182" t="s">
        <v>334</v>
      </c>
    </row>
    <row r="8023" spans="1:6" x14ac:dyDescent="0.25">
      <c r="A8023" s="182">
        <v>40008120</v>
      </c>
      <c r="B8023" s="182" t="s">
        <v>7892</v>
      </c>
      <c r="C8023" s="182" t="s">
        <v>224</v>
      </c>
      <c r="D8023" s="182" t="s">
        <v>315</v>
      </c>
      <c r="E8023" s="182" t="s">
        <v>316</v>
      </c>
      <c r="F8023" s="182" t="s">
        <v>316</v>
      </c>
    </row>
    <row r="8024" spans="1:6" x14ac:dyDescent="0.25">
      <c r="A8024" s="182">
        <v>40006472</v>
      </c>
      <c r="B8024" s="182" t="s">
        <v>7893</v>
      </c>
      <c r="C8024" s="182" t="s">
        <v>224</v>
      </c>
      <c r="D8024" s="182" t="s">
        <v>333</v>
      </c>
      <c r="E8024" s="182" t="s">
        <v>334</v>
      </c>
      <c r="F8024" s="182" t="s">
        <v>334</v>
      </c>
    </row>
    <row r="8025" spans="1:6" x14ac:dyDescent="0.25">
      <c r="A8025" s="182">
        <v>40000950</v>
      </c>
      <c r="B8025" s="182" t="s">
        <v>7894</v>
      </c>
      <c r="C8025" s="182" t="s">
        <v>224</v>
      </c>
      <c r="D8025" s="182" t="s">
        <v>322</v>
      </c>
      <c r="E8025" s="182" t="s">
        <v>323</v>
      </c>
      <c r="F8025" s="182" t="s">
        <v>323</v>
      </c>
    </row>
    <row r="8026" spans="1:6" x14ac:dyDescent="0.25">
      <c r="A8026" s="182">
        <v>40001548</v>
      </c>
      <c r="B8026" s="182" t="s">
        <v>7895</v>
      </c>
      <c r="C8026" s="182" t="s">
        <v>224</v>
      </c>
      <c r="D8026" s="182" t="s">
        <v>333</v>
      </c>
      <c r="E8026" s="182" t="s">
        <v>334</v>
      </c>
      <c r="F8026" s="182" t="s">
        <v>334</v>
      </c>
    </row>
    <row r="8027" spans="1:6" x14ac:dyDescent="0.25">
      <c r="A8027" s="182">
        <v>40008853</v>
      </c>
      <c r="B8027" s="182" t="s">
        <v>7896</v>
      </c>
      <c r="C8027" s="182" t="s">
        <v>224</v>
      </c>
      <c r="D8027" s="182" t="s">
        <v>315</v>
      </c>
      <c r="E8027" s="182" t="s">
        <v>316</v>
      </c>
      <c r="F8027" s="182" t="s">
        <v>316</v>
      </c>
    </row>
    <row r="8028" spans="1:6" x14ac:dyDescent="0.25">
      <c r="A8028" s="182">
        <v>40002932</v>
      </c>
      <c r="B8028" s="182" t="s">
        <v>7897</v>
      </c>
      <c r="C8028" s="182" t="s">
        <v>224</v>
      </c>
      <c r="D8028" s="182" t="s">
        <v>265</v>
      </c>
      <c r="E8028" s="182" t="s">
        <v>266</v>
      </c>
      <c r="F8028" s="182" t="s">
        <v>266</v>
      </c>
    </row>
    <row r="8029" spans="1:6" x14ac:dyDescent="0.25">
      <c r="A8029" s="182">
        <v>40008574</v>
      </c>
      <c r="B8029" s="182" t="s">
        <v>7898</v>
      </c>
      <c r="C8029" s="182" t="s">
        <v>224</v>
      </c>
      <c r="D8029" s="182" t="s">
        <v>225</v>
      </c>
      <c r="E8029" s="182" t="s">
        <v>226</v>
      </c>
      <c r="F8029" s="182" t="s">
        <v>226</v>
      </c>
    </row>
    <row r="8030" spans="1:6" x14ac:dyDescent="0.25">
      <c r="A8030" s="182">
        <v>40001556</v>
      </c>
      <c r="B8030" s="182" t="s">
        <v>7898</v>
      </c>
      <c r="C8030" s="182" t="s">
        <v>224</v>
      </c>
      <c r="D8030" s="182" t="s">
        <v>262</v>
      </c>
      <c r="E8030" s="182" t="s">
        <v>263</v>
      </c>
      <c r="F8030" s="182" t="s">
        <v>263</v>
      </c>
    </row>
    <row r="8031" spans="1:6" x14ac:dyDescent="0.25">
      <c r="A8031" s="182">
        <v>40010003</v>
      </c>
      <c r="B8031" s="182" t="s">
        <v>7899</v>
      </c>
      <c r="C8031" s="182" t="s">
        <v>224</v>
      </c>
      <c r="D8031" s="182" t="s">
        <v>392</v>
      </c>
      <c r="E8031" s="182" t="s">
        <v>393</v>
      </c>
      <c r="F8031" s="182" t="s">
        <v>393</v>
      </c>
    </row>
    <row r="8032" spans="1:6" x14ac:dyDescent="0.25">
      <c r="A8032" s="182">
        <v>40000272</v>
      </c>
      <c r="B8032" s="182" t="s">
        <v>7900</v>
      </c>
      <c r="C8032" s="182" t="s">
        <v>224</v>
      </c>
      <c r="D8032" s="182" t="s">
        <v>225</v>
      </c>
      <c r="E8032" s="182" t="s">
        <v>226</v>
      </c>
      <c r="F8032" s="182" t="s">
        <v>226</v>
      </c>
    </row>
    <row r="8033" spans="1:6" x14ac:dyDescent="0.25">
      <c r="A8033" s="182">
        <v>40420429</v>
      </c>
      <c r="B8033" s="182" t="s">
        <v>7901</v>
      </c>
      <c r="C8033" s="182" t="s">
        <v>231</v>
      </c>
      <c r="D8033" s="182" t="s">
        <v>236</v>
      </c>
      <c r="E8033" s="182" t="s">
        <v>237</v>
      </c>
      <c r="F8033" s="182" t="s">
        <v>237</v>
      </c>
    </row>
    <row r="8034" spans="1:6" x14ac:dyDescent="0.25">
      <c r="A8034" s="182">
        <v>40421121</v>
      </c>
      <c r="B8034" s="182" t="s">
        <v>7902</v>
      </c>
      <c r="C8034" s="182" t="s">
        <v>231</v>
      </c>
      <c r="D8034" s="182" t="s">
        <v>236</v>
      </c>
      <c r="E8034" s="182" t="s">
        <v>237</v>
      </c>
      <c r="F8034" s="182" t="s">
        <v>237</v>
      </c>
    </row>
    <row r="8035" spans="1:6" x14ac:dyDescent="0.25">
      <c r="A8035" s="182">
        <v>40002411</v>
      </c>
      <c r="B8035" s="182" t="s">
        <v>7903</v>
      </c>
      <c r="C8035" s="182" t="s">
        <v>224</v>
      </c>
      <c r="D8035" s="182" t="s">
        <v>333</v>
      </c>
      <c r="E8035" s="182" t="s">
        <v>334</v>
      </c>
      <c r="F8035" s="182" t="s">
        <v>334</v>
      </c>
    </row>
    <row r="8036" spans="1:6" x14ac:dyDescent="0.25">
      <c r="A8036" s="182">
        <v>40008962</v>
      </c>
      <c r="B8036" s="182" t="s">
        <v>7904</v>
      </c>
      <c r="C8036" s="182" t="s">
        <v>224</v>
      </c>
      <c r="D8036" s="182" t="s">
        <v>265</v>
      </c>
      <c r="E8036" s="182" t="s">
        <v>266</v>
      </c>
      <c r="F8036" s="182" t="s">
        <v>266</v>
      </c>
    </row>
    <row r="8037" spans="1:6" x14ac:dyDescent="0.25">
      <c r="A8037" s="182">
        <v>40006679</v>
      </c>
      <c r="B8037" s="182" t="s">
        <v>7905</v>
      </c>
      <c r="C8037" s="182" t="s">
        <v>224</v>
      </c>
      <c r="D8037" s="182" t="s">
        <v>404</v>
      </c>
      <c r="E8037" s="182" t="s">
        <v>405</v>
      </c>
      <c r="F8037" s="182" t="s">
        <v>405</v>
      </c>
    </row>
    <row r="8038" spans="1:6" x14ac:dyDescent="0.25">
      <c r="A8038" s="182">
        <v>40421260</v>
      </c>
      <c r="B8038" s="182" t="s">
        <v>7906</v>
      </c>
      <c r="C8038" s="182" t="s">
        <v>231</v>
      </c>
      <c r="D8038" s="182" t="s">
        <v>232</v>
      </c>
      <c r="E8038" s="182" t="s">
        <v>233</v>
      </c>
      <c r="F8038" s="182" t="s">
        <v>233</v>
      </c>
    </row>
    <row r="8039" spans="1:6" x14ac:dyDescent="0.25">
      <c r="A8039" s="182">
        <v>40003807</v>
      </c>
      <c r="B8039" s="182" t="s">
        <v>7907</v>
      </c>
      <c r="C8039" s="182" t="s">
        <v>224</v>
      </c>
      <c r="D8039" s="182" t="s">
        <v>277</v>
      </c>
      <c r="E8039" s="182" t="s">
        <v>278</v>
      </c>
      <c r="F8039" s="182" t="s">
        <v>278</v>
      </c>
    </row>
    <row r="8040" spans="1:6" x14ac:dyDescent="0.25">
      <c r="A8040" s="182">
        <v>40004434</v>
      </c>
      <c r="B8040" s="182" t="s">
        <v>7908</v>
      </c>
      <c r="C8040" s="182" t="s">
        <v>224</v>
      </c>
      <c r="D8040" s="182" t="s">
        <v>228</v>
      </c>
      <c r="E8040" s="182" t="s">
        <v>229</v>
      </c>
      <c r="F8040" s="182" t="s">
        <v>229</v>
      </c>
    </row>
    <row r="8041" spans="1:6" x14ac:dyDescent="0.25">
      <c r="A8041" s="182">
        <v>40421336</v>
      </c>
      <c r="B8041" s="182" t="s">
        <v>7909</v>
      </c>
      <c r="C8041" s="182" t="s">
        <v>231</v>
      </c>
      <c r="D8041" s="182" t="s">
        <v>232</v>
      </c>
      <c r="E8041" s="182" t="s">
        <v>233</v>
      </c>
      <c r="F8041" s="182" t="s">
        <v>233</v>
      </c>
    </row>
    <row r="8042" spans="1:6" x14ac:dyDescent="0.25">
      <c r="A8042" s="182">
        <v>40003933</v>
      </c>
      <c r="B8042" s="182" t="s">
        <v>7910</v>
      </c>
      <c r="C8042" s="182" t="s">
        <v>224</v>
      </c>
      <c r="D8042" s="182" t="s">
        <v>376</v>
      </c>
      <c r="E8042" s="182" t="s">
        <v>377</v>
      </c>
      <c r="F8042" s="182" t="s">
        <v>377</v>
      </c>
    </row>
    <row r="8043" spans="1:6" x14ac:dyDescent="0.25">
      <c r="A8043" s="182">
        <v>40420892</v>
      </c>
      <c r="B8043" s="182" t="s">
        <v>7911</v>
      </c>
      <c r="C8043" s="182" t="s">
        <v>231</v>
      </c>
      <c r="D8043" s="182" t="s">
        <v>236</v>
      </c>
      <c r="E8043" s="182" t="s">
        <v>237</v>
      </c>
      <c r="F8043" s="182" t="s">
        <v>237</v>
      </c>
    </row>
    <row r="8044" spans="1:6" x14ac:dyDescent="0.25">
      <c r="A8044" s="182">
        <v>40004453</v>
      </c>
      <c r="B8044" s="182" t="s">
        <v>7912</v>
      </c>
      <c r="C8044" s="182" t="s">
        <v>224</v>
      </c>
      <c r="D8044" s="182" t="s">
        <v>291</v>
      </c>
      <c r="E8044" s="182" t="s">
        <v>292</v>
      </c>
      <c r="F8044" s="182" t="s">
        <v>292</v>
      </c>
    </row>
    <row r="8045" spans="1:6" x14ac:dyDescent="0.25">
      <c r="A8045" s="182">
        <v>40420861</v>
      </c>
      <c r="B8045" s="182" t="s">
        <v>7913</v>
      </c>
      <c r="C8045" s="182" t="s">
        <v>231</v>
      </c>
      <c r="D8045" s="182" t="s">
        <v>285</v>
      </c>
      <c r="E8045" s="182" t="s">
        <v>286</v>
      </c>
      <c r="F8045" s="182" t="s">
        <v>286</v>
      </c>
    </row>
    <row r="8046" spans="1:6" x14ac:dyDescent="0.25">
      <c r="A8046" s="182">
        <v>40003366</v>
      </c>
      <c r="B8046" s="182" t="s">
        <v>7914</v>
      </c>
      <c r="C8046" s="182" t="s">
        <v>224</v>
      </c>
      <c r="D8046" s="182" t="s">
        <v>342</v>
      </c>
      <c r="E8046" s="182" t="s">
        <v>343</v>
      </c>
      <c r="F8046" s="182" t="s">
        <v>343</v>
      </c>
    </row>
    <row r="8047" spans="1:6" x14ac:dyDescent="0.25">
      <c r="A8047" s="182">
        <v>40009071</v>
      </c>
      <c r="B8047" s="182" t="s">
        <v>7915</v>
      </c>
      <c r="C8047" s="182" t="s">
        <v>224</v>
      </c>
      <c r="D8047" s="182" t="s">
        <v>2629</v>
      </c>
      <c r="E8047" s="182" t="s">
        <v>2630</v>
      </c>
      <c r="F8047" s="182" t="s">
        <v>2630</v>
      </c>
    </row>
    <row r="8048" spans="1:6" x14ac:dyDescent="0.25">
      <c r="A8048" s="182">
        <v>40006792</v>
      </c>
      <c r="B8048" s="182" t="s">
        <v>7916</v>
      </c>
      <c r="C8048" s="182" t="s">
        <v>224</v>
      </c>
      <c r="D8048" s="182" t="s">
        <v>303</v>
      </c>
      <c r="E8048" s="182" t="s">
        <v>304</v>
      </c>
      <c r="F8048" s="182" t="s">
        <v>304</v>
      </c>
    </row>
    <row r="8049" spans="1:6" x14ac:dyDescent="0.25">
      <c r="A8049" s="182">
        <v>40008417</v>
      </c>
      <c r="B8049" s="182" t="s">
        <v>7917</v>
      </c>
      <c r="C8049" s="182" t="s">
        <v>224</v>
      </c>
      <c r="D8049" s="182" t="s">
        <v>333</v>
      </c>
      <c r="E8049" s="182" t="s">
        <v>334</v>
      </c>
      <c r="F8049" s="182" t="s">
        <v>334</v>
      </c>
    </row>
    <row r="8050" spans="1:6" x14ac:dyDescent="0.25">
      <c r="A8050" s="182">
        <v>40009751</v>
      </c>
      <c r="B8050" s="182" t="s">
        <v>7918</v>
      </c>
      <c r="C8050" s="182" t="s">
        <v>224</v>
      </c>
      <c r="D8050" s="182" t="s">
        <v>342</v>
      </c>
      <c r="E8050" s="182" t="s">
        <v>343</v>
      </c>
      <c r="F8050" s="182" t="s">
        <v>343</v>
      </c>
    </row>
    <row r="8051" spans="1:6" x14ac:dyDescent="0.25">
      <c r="A8051" s="182">
        <v>40007184</v>
      </c>
      <c r="B8051" s="182" t="s">
        <v>7919</v>
      </c>
      <c r="C8051" s="182" t="s">
        <v>224</v>
      </c>
      <c r="D8051" s="182" t="s">
        <v>249</v>
      </c>
      <c r="E8051" s="182" t="s">
        <v>250</v>
      </c>
      <c r="F8051" s="182" t="s">
        <v>250</v>
      </c>
    </row>
    <row r="8052" spans="1:6" x14ac:dyDescent="0.25">
      <c r="A8052" s="182">
        <v>40002838</v>
      </c>
      <c r="B8052" s="182" t="s">
        <v>7920</v>
      </c>
      <c r="C8052" s="182" t="s">
        <v>224</v>
      </c>
      <c r="D8052" s="182" t="s">
        <v>291</v>
      </c>
      <c r="E8052" s="182" t="s">
        <v>292</v>
      </c>
      <c r="F8052" s="182" t="s">
        <v>292</v>
      </c>
    </row>
    <row r="8053" spans="1:6" x14ac:dyDescent="0.25">
      <c r="A8053" s="182">
        <v>40005228</v>
      </c>
      <c r="B8053" s="182" t="s">
        <v>7921</v>
      </c>
      <c r="C8053" s="182" t="s">
        <v>224</v>
      </c>
      <c r="D8053" s="182" t="s">
        <v>291</v>
      </c>
      <c r="E8053" s="182" t="s">
        <v>292</v>
      </c>
      <c r="F8053" s="182" t="s">
        <v>292</v>
      </c>
    </row>
    <row r="8054" spans="1:6" x14ac:dyDescent="0.25">
      <c r="A8054" s="182">
        <v>40001087</v>
      </c>
      <c r="B8054" s="182" t="s">
        <v>7922</v>
      </c>
      <c r="C8054" s="182" t="s">
        <v>224</v>
      </c>
      <c r="D8054" s="182" t="s">
        <v>306</v>
      </c>
      <c r="E8054" s="182" t="s">
        <v>307</v>
      </c>
      <c r="F8054" s="182" t="s">
        <v>307</v>
      </c>
    </row>
    <row r="8055" spans="1:6" x14ac:dyDescent="0.25">
      <c r="A8055" s="182">
        <v>40005133</v>
      </c>
      <c r="B8055" s="182" t="s">
        <v>7923</v>
      </c>
      <c r="C8055" s="182" t="s">
        <v>224</v>
      </c>
      <c r="D8055" s="182" t="s">
        <v>291</v>
      </c>
      <c r="E8055" s="182" t="s">
        <v>292</v>
      </c>
      <c r="F8055" s="182" t="s">
        <v>292</v>
      </c>
    </row>
    <row r="8056" spans="1:6" x14ac:dyDescent="0.25">
      <c r="A8056" s="182">
        <v>40001796</v>
      </c>
      <c r="B8056" s="182" t="s">
        <v>7924</v>
      </c>
      <c r="C8056" s="182" t="s">
        <v>224</v>
      </c>
      <c r="D8056" s="182" t="s">
        <v>404</v>
      </c>
      <c r="E8056" s="182" t="s">
        <v>405</v>
      </c>
      <c r="F8056" s="182" t="s">
        <v>405</v>
      </c>
    </row>
    <row r="8057" spans="1:6" x14ac:dyDescent="0.25">
      <c r="A8057" s="182">
        <v>40004510</v>
      </c>
      <c r="B8057" s="182" t="s">
        <v>7925</v>
      </c>
      <c r="C8057" s="182" t="s">
        <v>224</v>
      </c>
      <c r="D8057" s="182" t="s">
        <v>306</v>
      </c>
      <c r="E8057" s="182" t="s">
        <v>307</v>
      </c>
      <c r="F8057" s="182" t="s">
        <v>307</v>
      </c>
    </row>
    <row r="8058" spans="1:6" x14ac:dyDescent="0.25">
      <c r="A8058" s="182">
        <v>40005707</v>
      </c>
      <c r="B8058" s="182" t="s">
        <v>7926</v>
      </c>
      <c r="C8058" s="182" t="s">
        <v>224</v>
      </c>
      <c r="D8058" s="182" t="s">
        <v>404</v>
      </c>
      <c r="E8058" s="182" t="s">
        <v>405</v>
      </c>
      <c r="F8058" s="182" t="s">
        <v>405</v>
      </c>
    </row>
    <row r="8059" spans="1:6" x14ac:dyDescent="0.25">
      <c r="A8059" s="182">
        <v>40007308</v>
      </c>
      <c r="B8059" s="182" t="s">
        <v>7927</v>
      </c>
      <c r="C8059" s="182" t="s">
        <v>224</v>
      </c>
      <c r="D8059" s="182" t="s">
        <v>271</v>
      </c>
      <c r="E8059" s="182" t="s">
        <v>272</v>
      </c>
      <c r="F8059" s="182" t="s">
        <v>272</v>
      </c>
    </row>
    <row r="8060" spans="1:6" x14ac:dyDescent="0.25">
      <c r="A8060" s="182">
        <v>40006894</v>
      </c>
      <c r="B8060" s="182" t="s">
        <v>7928</v>
      </c>
      <c r="C8060" s="182" t="s">
        <v>224</v>
      </c>
      <c r="D8060" s="182" t="s">
        <v>249</v>
      </c>
      <c r="E8060" s="182" t="s">
        <v>250</v>
      </c>
      <c r="F8060" s="182" t="s">
        <v>250</v>
      </c>
    </row>
    <row r="8061" spans="1:6" x14ac:dyDescent="0.25">
      <c r="A8061" s="182">
        <v>40000627</v>
      </c>
      <c r="B8061" s="182" t="s">
        <v>7929</v>
      </c>
      <c r="C8061" s="182" t="s">
        <v>224</v>
      </c>
      <c r="D8061" s="182" t="s">
        <v>249</v>
      </c>
      <c r="E8061" s="182" t="s">
        <v>250</v>
      </c>
      <c r="F8061" s="182" t="s">
        <v>250</v>
      </c>
    </row>
    <row r="8062" spans="1:6" x14ac:dyDescent="0.25">
      <c r="A8062" s="182">
        <v>40008058</v>
      </c>
      <c r="B8062" s="182" t="s">
        <v>7930</v>
      </c>
      <c r="C8062" s="182" t="s">
        <v>224</v>
      </c>
      <c r="D8062" s="182" t="s">
        <v>277</v>
      </c>
      <c r="E8062" s="182" t="s">
        <v>278</v>
      </c>
      <c r="F8062" s="182" t="s">
        <v>278</v>
      </c>
    </row>
    <row r="8063" spans="1:6" x14ac:dyDescent="0.25">
      <c r="A8063" s="182">
        <v>40007425</v>
      </c>
      <c r="B8063" s="182" t="s">
        <v>7931</v>
      </c>
      <c r="C8063" s="182" t="s">
        <v>224</v>
      </c>
      <c r="D8063" s="182" t="s">
        <v>249</v>
      </c>
      <c r="E8063" s="182" t="s">
        <v>250</v>
      </c>
      <c r="F8063" s="182" t="s">
        <v>250</v>
      </c>
    </row>
    <row r="8064" spans="1:6" x14ac:dyDescent="0.25">
      <c r="A8064" s="182">
        <v>40004564</v>
      </c>
      <c r="B8064" s="182" t="s">
        <v>7932</v>
      </c>
      <c r="C8064" s="182" t="s">
        <v>224</v>
      </c>
      <c r="D8064" s="182" t="s">
        <v>277</v>
      </c>
      <c r="E8064" s="182" t="s">
        <v>278</v>
      </c>
      <c r="F8064" s="182" t="s">
        <v>278</v>
      </c>
    </row>
    <row r="8065" spans="1:6" x14ac:dyDescent="0.25">
      <c r="A8065" s="182">
        <v>40007928</v>
      </c>
      <c r="B8065" s="182" t="s">
        <v>7933</v>
      </c>
      <c r="C8065" s="182" t="s">
        <v>224</v>
      </c>
      <c r="D8065" s="182" t="s">
        <v>322</v>
      </c>
      <c r="E8065" s="182" t="s">
        <v>323</v>
      </c>
      <c r="F8065" s="182" t="s">
        <v>323</v>
      </c>
    </row>
    <row r="8066" spans="1:6" x14ac:dyDescent="0.25">
      <c r="A8066" s="182">
        <v>40000162</v>
      </c>
      <c r="B8066" s="182" t="s">
        <v>7934</v>
      </c>
      <c r="C8066" s="182" t="s">
        <v>224</v>
      </c>
      <c r="D8066" s="182" t="s">
        <v>252</v>
      </c>
      <c r="E8066" s="182" t="s">
        <v>253</v>
      </c>
      <c r="F8066" s="182" t="s">
        <v>253</v>
      </c>
    </row>
    <row r="8067" spans="1:6" x14ac:dyDescent="0.25">
      <c r="A8067" s="182">
        <v>40007036</v>
      </c>
      <c r="B8067" s="182" t="s">
        <v>7935</v>
      </c>
      <c r="C8067" s="182" t="s">
        <v>224</v>
      </c>
      <c r="D8067" s="182" t="s">
        <v>262</v>
      </c>
      <c r="E8067" s="182" t="s">
        <v>263</v>
      </c>
      <c r="F8067" s="182" t="s">
        <v>263</v>
      </c>
    </row>
    <row r="8068" spans="1:6" x14ac:dyDescent="0.25">
      <c r="A8068" s="182">
        <v>40006689</v>
      </c>
      <c r="B8068" s="182" t="s">
        <v>7936</v>
      </c>
      <c r="C8068" s="182" t="s">
        <v>224</v>
      </c>
      <c r="D8068" s="182" t="s">
        <v>569</v>
      </c>
      <c r="E8068" s="182" t="s">
        <v>570</v>
      </c>
      <c r="F8068" s="182" t="s">
        <v>570</v>
      </c>
    </row>
    <row r="8069" spans="1:6" x14ac:dyDescent="0.25">
      <c r="A8069" s="182">
        <v>40003980</v>
      </c>
      <c r="B8069" s="182" t="s">
        <v>7937</v>
      </c>
      <c r="C8069" s="182" t="s">
        <v>224</v>
      </c>
      <c r="D8069" s="182" t="s">
        <v>392</v>
      </c>
      <c r="E8069" s="182" t="s">
        <v>393</v>
      </c>
      <c r="F8069" s="182" t="s">
        <v>393</v>
      </c>
    </row>
    <row r="8070" spans="1:6" x14ac:dyDescent="0.25">
      <c r="A8070" s="182">
        <v>40007772</v>
      </c>
      <c r="B8070" s="182" t="s">
        <v>7938</v>
      </c>
      <c r="C8070" s="182" t="s">
        <v>224</v>
      </c>
      <c r="D8070" s="182" t="s">
        <v>249</v>
      </c>
      <c r="E8070" s="182" t="s">
        <v>250</v>
      </c>
      <c r="F8070" s="182" t="s">
        <v>250</v>
      </c>
    </row>
    <row r="8071" spans="1:6" x14ac:dyDescent="0.25">
      <c r="A8071" s="182">
        <v>40007898</v>
      </c>
      <c r="B8071" s="182" t="s">
        <v>7939</v>
      </c>
      <c r="C8071" s="182" t="s">
        <v>224</v>
      </c>
      <c r="D8071" s="182" t="s">
        <v>303</v>
      </c>
      <c r="E8071" s="182" t="s">
        <v>304</v>
      </c>
      <c r="F8071" s="182" t="s">
        <v>304</v>
      </c>
    </row>
    <row r="8072" spans="1:6" x14ac:dyDescent="0.25">
      <c r="A8072" s="182">
        <v>40421101</v>
      </c>
      <c r="B8072" s="182" t="s">
        <v>7940</v>
      </c>
      <c r="C8072" s="182" t="s">
        <v>231</v>
      </c>
      <c r="D8072" s="182" t="s">
        <v>232</v>
      </c>
      <c r="E8072" s="182" t="s">
        <v>233</v>
      </c>
      <c r="F8072" s="182" t="s">
        <v>233</v>
      </c>
    </row>
    <row r="8073" spans="1:6" x14ac:dyDescent="0.25">
      <c r="A8073" s="182">
        <v>40420215</v>
      </c>
      <c r="B8073" s="182" t="s">
        <v>7941</v>
      </c>
      <c r="C8073" s="182" t="s">
        <v>231</v>
      </c>
      <c r="D8073" s="182" t="s">
        <v>236</v>
      </c>
      <c r="E8073" s="182" t="s">
        <v>237</v>
      </c>
      <c r="F8073" s="182" t="s">
        <v>237</v>
      </c>
    </row>
    <row r="8074" spans="1:6" x14ac:dyDescent="0.25">
      <c r="A8074" s="182">
        <v>40003241</v>
      </c>
      <c r="B8074" s="182" t="s">
        <v>7942</v>
      </c>
      <c r="C8074" s="182" t="s">
        <v>224</v>
      </c>
      <c r="D8074" s="182" t="s">
        <v>249</v>
      </c>
      <c r="E8074" s="182" t="s">
        <v>250</v>
      </c>
      <c r="F8074" s="182" t="s">
        <v>250</v>
      </c>
    </row>
    <row r="8075" spans="1:6" x14ac:dyDescent="0.25">
      <c r="A8075" s="182">
        <v>40009674</v>
      </c>
      <c r="B8075" s="182" t="s">
        <v>7943</v>
      </c>
      <c r="C8075" s="182" t="s">
        <v>224</v>
      </c>
      <c r="D8075" s="182" t="s">
        <v>303</v>
      </c>
      <c r="E8075" s="182" t="s">
        <v>304</v>
      </c>
      <c r="F8075" s="182" t="s">
        <v>304</v>
      </c>
    </row>
    <row r="8076" spans="1:6" x14ac:dyDescent="0.25">
      <c r="A8076" s="182">
        <v>40008263</v>
      </c>
      <c r="B8076" s="182" t="s">
        <v>7944</v>
      </c>
      <c r="C8076" s="182" t="s">
        <v>224</v>
      </c>
      <c r="D8076" s="182" t="s">
        <v>309</v>
      </c>
      <c r="E8076" s="182" t="s">
        <v>310</v>
      </c>
      <c r="F8076" s="182" t="s">
        <v>310</v>
      </c>
    </row>
    <row r="8077" spans="1:6" x14ac:dyDescent="0.25">
      <c r="A8077" s="182">
        <v>40003629</v>
      </c>
      <c r="B8077" s="182" t="s">
        <v>7945</v>
      </c>
      <c r="C8077" s="182" t="s">
        <v>224</v>
      </c>
      <c r="D8077" s="182" t="s">
        <v>342</v>
      </c>
      <c r="E8077" s="182" t="s">
        <v>343</v>
      </c>
      <c r="F8077" s="182" t="s">
        <v>343</v>
      </c>
    </row>
    <row r="8078" spans="1:6" x14ac:dyDescent="0.25">
      <c r="A8078" s="182">
        <v>40003003</v>
      </c>
      <c r="B8078" s="182" t="s">
        <v>7946</v>
      </c>
      <c r="C8078" s="182" t="s">
        <v>224</v>
      </c>
      <c r="D8078" s="182" t="s">
        <v>376</v>
      </c>
      <c r="E8078" s="182" t="s">
        <v>377</v>
      </c>
      <c r="F8078" s="182" t="s">
        <v>377</v>
      </c>
    </row>
    <row r="8079" spans="1:6" x14ac:dyDescent="0.25">
      <c r="A8079" s="182">
        <v>40002454</v>
      </c>
      <c r="B8079" s="182" t="s">
        <v>7947</v>
      </c>
      <c r="C8079" s="182" t="s">
        <v>224</v>
      </c>
      <c r="D8079" s="182" t="s">
        <v>265</v>
      </c>
      <c r="E8079" s="182" t="s">
        <v>266</v>
      </c>
      <c r="F8079" s="182" t="s">
        <v>266</v>
      </c>
    </row>
    <row r="8080" spans="1:6" x14ac:dyDescent="0.25">
      <c r="A8080" s="182">
        <v>40006043</v>
      </c>
      <c r="B8080" s="182" t="s">
        <v>7948</v>
      </c>
      <c r="C8080" s="182" t="s">
        <v>224</v>
      </c>
      <c r="D8080" s="182" t="s">
        <v>342</v>
      </c>
      <c r="E8080" s="182" t="s">
        <v>343</v>
      </c>
      <c r="F8080" s="182" t="s">
        <v>343</v>
      </c>
    </row>
    <row r="8081" spans="1:6" x14ac:dyDescent="0.25">
      <c r="A8081" s="182">
        <v>40000236</v>
      </c>
      <c r="B8081" s="182" t="s">
        <v>7948</v>
      </c>
      <c r="C8081" s="182" t="s">
        <v>224</v>
      </c>
      <c r="D8081" s="182" t="s">
        <v>342</v>
      </c>
      <c r="E8081" s="182" t="s">
        <v>343</v>
      </c>
      <c r="F8081" s="182" t="s">
        <v>343</v>
      </c>
    </row>
    <row r="8082" spans="1:6" x14ac:dyDescent="0.25">
      <c r="A8082" s="182">
        <v>40005858</v>
      </c>
      <c r="B8082" s="182" t="s">
        <v>7949</v>
      </c>
      <c r="C8082" s="182" t="s">
        <v>224</v>
      </c>
      <c r="D8082" s="182" t="s">
        <v>363</v>
      </c>
      <c r="E8082" s="182" t="s">
        <v>364</v>
      </c>
      <c r="F8082" s="182" t="s">
        <v>364</v>
      </c>
    </row>
    <row r="8083" spans="1:6" x14ac:dyDescent="0.25">
      <c r="A8083" s="182">
        <v>40007940</v>
      </c>
      <c r="B8083" s="182" t="s">
        <v>7950</v>
      </c>
      <c r="C8083" s="182" t="s">
        <v>224</v>
      </c>
      <c r="D8083" s="182" t="s">
        <v>303</v>
      </c>
      <c r="E8083" s="182" t="s">
        <v>304</v>
      </c>
      <c r="F8083" s="182" t="s">
        <v>304</v>
      </c>
    </row>
    <row r="8084" spans="1:6" x14ac:dyDescent="0.25">
      <c r="A8084" s="182">
        <v>40007845</v>
      </c>
      <c r="B8084" s="182" t="s">
        <v>7951</v>
      </c>
      <c r="C8084" s="182" t="s">
        <v>224</v>
      </c>
      <c r="D8084" s="182" t="s">
        <v>368</v>
      </c>
      <c r="E8084" s="182" t="s">
        <v>369</v>
      </c>
      <c r="F8084" s="182" t="s">
        <v>369</v>
      </c>
    </row>
    <row r="8085" spans="1:6" x14ac:dyDescent="0.25">
      <c r="A8085" s="182">
        <v>40421026</v>
      </c>
      <c r="B8085" s="182" t="s">
        <v>7952</v>
      </c>
      <c r="C8085" s="182" t="s">
        <v>231</v>
      </c>
      <c r="D8085" s="182" t="s">
        <v>236</v>
      </c>
      <c r="E8085" s="182" t="s">
        <v>237</v>
      </c>
      <c r="F8085" s="182" t="s">
        <v>237</v>
      </c>
    </row>
    <row r="8086" spans="1:6" x14ac:dyDescent="0.25">
      <c r="A8086" s="182">
        <v>40003584</v>
      </c>
      <c r="B8086" s="182" t="s">
        <v>7953</v>
      </c>
      <c r="C8086" s="182" t="s">
        <v>224</v>
      </c>
      <c r="D8086" s="182" t="s">
        <v>262</v>
      </c>
      <c r="E8086" s="182" t="s">
        <v>263</v>
      </c>
      <c r="F8086" s="182" t="s">
        <v>263</v>
      </c>
    </row>
    <row r="8087" spans="1:6" x14ac:dyDescent="0.25">
      <c r="A8087" s="182">
        <v>40009611</v>
      </c>
      <c r="B8087" s="182" t="s">
        <v>7954</v>
      </c>
      <c r="C8087" s="182" t="s">
        <v>224</v>
      </c>
      <c r="D8087" s="182" t="s">
        <v>449</v>
      </c>
      <c r="E8087" s="182" t="s">
        <v>450</v>
      </c>
      <c r="F8087" s="182" t="s">
        <v>450</v>
      </c>
    </row>
    <row r="8088" spans="1:6" x14ac:dyDescent="0.25">
      <c r="A8088" s="182">
        <v>40006772</v>
      </c>
      <c r="B8088" s="182" t="s">
        <v>7955</v>
      </c>
      <c r="C8088" s="182" t="s">
        <v>224</v>
      </c>
      <c r="D8088" s="182" t="s">
        <v>438</v>
      </c>
      <c r="E8088" s="182" t="s">
        <v>439</v>
      </c>
      <c r="F8088" s="182" t="s">
        <v>439</v>
      </c>
    </row>
    <row r="8089" spans="1:6" x14ac:dyDescent="0.25">
      <c r="A8089" s="182">
        <v>40000196</v>
      </c>
      <c r="B8089" s="182" t="s">
        <v>7956</v>
      </c>
      <c r="C8089" s="182" t="s">
        <v>224</v>
      </c>
      <c r="D8089" s="182" t="s">
        <v>449</v>
      </c>
      <c r="E8089" s="182" t="s">
        <v>450</v>
      </c>
      <c r="F8089" s="182" t="s">
        <v>450</v>
      </c>
    </row>
    <row r="8090" spans="1:6" x14ac:dyDescent="0.25">
      <c r="A8090" s="182">
        <v>40000092</v>
      </c>
      <c r="B8090" s="182" t="s">
        <v>7957</v>
      </c>
      <c r="C8090" s="182" t="s">
        <v>224</v>
      </c>
      <c r="D8090" s="182" t="s">
        <v>363</v>
      </c>
      <c r="E8090" s="182" t="s">
        <v>364</v>
      </c>
      <c r="F8090" s="182" t="s">
        <v>364</v>
      </c>
    </row>
    <row r="8091" spans="1:6" x14ac:dyDescent="0.25">
      <c r="A8091" s="182">
        <v>40002190</v>
      </c>
      <c r="B8091" s="182" t="s">
        <v>7958</v>
      </c>
      <c r="C8091" s="182" t="s">
        <v>224</v>
      </c>
      <c r="D8091" s="182" t="s">
        <v>322</v>
      </c>
      <c r="E8091" s="182" t="s">
        <v>323</v>
      </c>
      <c r="F8091" s="182" t="s">
        <v>323</v>
      </c>
    </row>
    <row r="8092" spans="1:6" x14ac:dyDescent="0.25">
      <c r="A8092" s="182">
        <v>40007072</v>
      </c>
      <c r="B8092" s="182" t="s">
        <v>7959</v>
      </c>
      <c r="C8092" s="182" t="s">
        <v>224</v>
      </c>
      <c r="D8092" s="182" t="s">
        <v>392</v>
      </c>
      <c r="E8092" s="182" t="s">
        <v>393</v>
      </c>
      <c r="F8092" s="182" t="s">
        <v>393</v>
      </c>
    </row>
    <row r="8093" spans="1:6" x14ac:dyDescent="0.25">
      <c r="A8093" s="182">
        <v>40009440</v>
      </c>
      <c r="B8093" s="182" t="s">
        <v>7960</v>
      </c>
      <c r="C8093" s="182" t="s">
        <v>224</v>
      </c>
      <c r="D8093" s="182" t="s">
        <v>333</v>
      </c>
      <c r="E8093" s="182" t="s">
        <v>334</v>
      </c>
      <c r="F8093" s="182" t="s">
        <v>334</v>
      </c>
    </row>
    <row r="8094" spans="1:6" x14ac:dyDescent="0.25">
      <c r="A8094" s="182">
        <v>40003993</v>
      </c>
      <c r="B8094" s="182" t="s">
        <v>7961</v>
      </c>
      <c r="C8094" s="182" t="s">
        <v>224</v>
      </c>
      <c r="D8094" s="182" t="s">
        <v>249</v>
      </c>
      <c r="E8094" s="182" t="s">
        <v>250</v>
      </c>
      <c r="F8094" s="182" t="s">
        <v>250</v>
      </c>
    </row>
    <row r="8095" spans="1:6" x14ac:dyDescent="0.25">
      <c r="A8095" s="182">
        <v>40009284</v>
      </c>
      <c r="B8095" s="182" t="s">
        <v>7962</v>
      </c>
      <c r="C8095" s="182" t="s">
        <v>224</v>
      </c>
      <c r="D8095" s="182" t="s">
        <v>449</v>
      </c>
      <c r="E8095" s="182" t="s">
        <v>450</v>
      </c>
      <c r="F8095" s="182" t="s">
        <v>450</v>
      </c>
    </row>
    <row r="8096" spans="1:6" x14ac:dyDescent="0.25">
      <c r="A8096" s="182">
        <v>40005747</v>
      </c>
      <c r="B8096" s="182" t="s">
        <v>7963</v>
      </c>
      <c r="C8096" s="182" t="s">
        <v>224</v>
      </c>
      <c r="D8096" s="182" t="s">
        <v>228</v>
      </c>
      <c r="E8096" s="182" t="s">
        <v>229</v>
      </c>
      <c r="F8096" s="182" t="s">
        <v>229</v>
      </c>
    </row>
    <row r="8097" spans="1:6" x14ac:dyDescent="0.25">
      <c r="A8097" s="182">
        <v>40005772</v>
      </c>
      <c r="B8097" s="182" t="s">
        <v>7964</v>
      </c>
      <c r="C8097" s="182" t="s">
        <v>224</v>
      </c>
      <c r="D8097" s="182" t="s">
        <v>322</v>
      </c>
      <c r="E8097" s="182" t="s">
        <v>323</v>
      </c>
      <c r="F8097" s="182" t="s">
        <v>323</v>
      </c>
    </row>
    <row r="8098" spans="1:6" x14ac:dyDescent="0.25">
      <c r="A8098" s="182">
        <v>40007822</v>
      </c>
      <c r="B8098" s="182" t="s">
        <v>7965</v>
      </c>
      <c r="C8098" s="182" t="s">
        <v>224</v>
      </c>
      <c r="D8098" s="182" t="s">
        <v>256</v>
      </c>
      <c r="E8098" s="182" t="s">
        <v>257</v>
      </c>
      <c r="F8098" s="182" t="s">
        <v>257</v>
      </c>
    </row>
    <row r="8099" spans="1:6" x14ac:dyDescent="0.25">
      <c r="A8099" s="182">
        <v>40008777</v>
      </c>
      <c r="B8099" s="182" t="s">
        <v>7966</v>
      </c>
      <c r="C8099" s="182" t="s">
        <v>224</v>
      </c>
      <c r="D8099" s="182" t="s">
        <v>342</v>
      </c>
      <c r="E8099" s="182" t="s">
        <v>343</v>
      </c>
      <c r="F8099" s="182" t="s">
        <v>343</v>
      </c>
    </row>
    <row r="8100" spans="1:6" x14ac:dyDescent="0.25">
      <c r="A8100" s="182">
        <v>40420845</v>
      </c>
      <c r="B8100" s="182" t="s">
        <v>7967</v>
      </c>
      <c r="C8100" s="182" t="s">
        <v>231</v>
      </c>
      <c r="D8100" s="182" t="s">
        <v>232</v>
      </c>
      <c r="E8100" s="182" t="s">
        <v>233</v>
      </c>
      <c r="F8100" s="182" t="s">
        <v>233</v>
      </c>
    </row>
    <row r="8101" spans="1:6" x14ac:dyDescent="0.25">
      <c r="A8101" s="182">
        <v>40007343</v>
      </c>
      <c r="B8101" s="182" t="s">
        <v>7968</v>
      </c>
      <c r="C8101" s="182" t="s">
        <v>224</v>
      </c>
      <c r="D8101" s="182" t="s">
        <v>262</v>
      </c>
      <c r="E8101" s="182" t="s">
        <v>263</v>
      </c>
      <c r="F8101" s="182" t="s">
        <v>263</v>
      </c>
    </row>
    <row r="8102" spans="1:6" x14ac:dyDescent="0.25">
      <c r="A8102" s="182">
        <v>40002930</v>
      </c>
      <c r="B8102" s="182" t="s">
        <v>7969</v>
      </c>
      <c r="C8102" s="182" t="s">
        <v>224</v>
      </c>
      <c r="D8102" s="182" t="s">
        <v>277</v>
      </c>
      <c r="E8102" s="182" t="s">
        <v>278</v>
      </c>
      <c r="F8102" s="182" t="s">
        <v>278</v>
      </c>
    </row>
    <row r="8103" spans="1:6" x14ac:dyDescent="0.25">
      <c r="A8103" s="182">
        <v>40004184</v>
      </c>
      <c r="B8103" s="182" t="s">
        <v>7970</v>
      </c>
      <c r="C8103" s="182" t="s">
        <v>224</v>
      </c>
      <c r="D8103" s="182" t="s">
        <v>271</v>
      </c>
      <c r="E8103" s="182" t="s">
        <v>272</v>
      </c>
      <c r="F8103" s="182" t="s">
        <v>272</v>
      </c>
    </row>
    <row r="8104" spans="1:6" x14ac:dyDescent="0.25">
      <c r="A8104" s="182">
        <v>40000387</v>
      </c>
      <c r="B8104" s="182" t="s">
        <v>7971</v>
      </c>
      <c r="C8104" s="182" t="s">
        <v>224</v>
      </c>
      <c r="D8104" s="182" t="s">
        <v>271</v>
      </c>
      <c r="E8104" s="182" t="s">
        <v>272</v>
      </c>
      <c r="F8104" s="182" t="s">
        <v>272</v>
      </c>
    </row>
    <row r="8105" spans="1:6" x14ac:dyDescent="0.25">
      <c r="A8105" s="182">
        <v>40008080</v>
      </c>
      <c r="B8105" s="182" t="s">
        <v>7972</v>
      </c>
      <c r="C8105" s="182" t="s">
        <v>224</v>
      </c>
      <c r="D8105" s="182" t="s">
        <v>268</v>
      </c>
      <c r="E8105" s="182" t="s">
        <v>269</v>
      </c>
      <c r="F8105" s="182" t="s">
        <v>269</v>
      </c>
    </row>
    <row r="8106" spans="1:6" x14ac:dyDescent="0.25">
      <c r="A8106" s="182">
        <v>40003284</v>
      </c>
      <c r="B8106" s="182" t="s">
        <v>7973</v>
      </c>
      <c r="C8106" s="182" t="s">
        <v>224</v>
      </c>
      <c r="D8106" s="182" t="s">
        <v>265</v>
      </c>
      <c r="E8106" s="182" t="s">
        <v>266</v>
      </c>
      <c r="F8106" s="182" t="s">
        <v>266</v>
      </c>
    </row>
    <row r="8107" spans="1:6" x14ac:dyDescent="0.25">
      <c r="A8107" s="182">
        <v>40005618</v>
      </c>
      <c r="B8107" s="182" t="s">
        <v>7974</v>
      </c>
      <c r="C8107" s="182" t="s">
        <v>224</v>
      </c>
      <c r="D8107" s="182" t="s">
        <v>265</v>
      </c>
      <c r="E8107" s="182" t="s">
        <v>266</v>
      </c>
      <c r="F8107" s="182" t="s">
        <v>266</v>
      </c>
    </row>
    <row r="8108" spans="1:6" x14ac:dyDescent="0.25">
      <c r="A8108" s="182">
        <v>40421527</v>
      </c>
      <c r="B8108" s="182" t="s">
        <v>7975</v>
      </c>
      <c r="C8108" s="182" t="s">
        <v>231</v>
      </c>
      <c r="D8108" s="182" t="s">
        <v>232</v>
      </c>
      <c r="E8108" s="182" t="s">
        <v>233</v>
      </c>
      <c r="F8108" s="182" t="s">
        <v>233</v>
      </c>
    </row>
    <row r="8109" spans="1:6" x14ac:dyDescent="0.25">
      <c r="A8109" s="182">
        <v>40424387</v>
      </c>
      <c r="B8109" s="182" t="s">
        <v>7976</v>
      </c>
      <c r="C8109" s="182" t="s">
        <v>231</v>
      </c>
      <c r="D8109" s="182" t="s">
        <v>232</v>
      </c>
      <c r="E8109" s="182" t="s">
        <v>233</v>
      </c>
      <c r="F8109" s="182" t="s">
        <v>233</v>
      </c>
    </row>
    <row r="8110" spans="1:6" x14ac:dyDescent="0.25">
      <c r="A8110" s="182">
        <v>40009165</v>
      </c>
      <c r="B8110" s="182" t="s">
        <v>7977</v>
      </c>
      <c r="C8110" s="182" t="s">
        <v>224</v>
      </c>
      <c r="D8110" s="182" t="s">
        <v>228</v>
      </c>
      <c r="E8110" s="182" t="s">
        <v>229</v>
      </c>
      <c r="F8110" s="182" t="s">
        <v>229</v>
      </c>
    </row>
    <row r="8111" spans="1:6" x14ac:dyDescent="0.25">
      <c r="A8111" s="182">
        <v>40004116</v>
      </c>
      <c r="B8111" s="182" t="s">
        <v>7978</v>
      </c>
      <c r="C8111" s="182" t="s">
        <v>224</v>
      </c>
      <c r="D8111" s="182" t="s">
        <v>262</v>
      </c>
      <c r="E8111" s="182" t="s">
        <v>263</v>
      </c>
      <c r="F8111" s="182" t="s">
        <v>263</v>
      </c>
    </row>
    <row r="8112" spans="1:6" x14ac:dyDescent="0.25">
      <c r="A8112" s="182">
        <v>40006608</v>
      </c>
      <c r="B8112" s="182" t="s">
        <v>7979</v>
      </c>
      <c r="C8112" s="182" t="s">
        <v>224</v>
      </c>
      <c r="D8112" s="182" t="s">
        <v>342</v>
      </c>
      <c r="E8112" s="182" t="s">
        <v>343</v>
      </c>
      <c r="F8112" s="182" t="s">
        <v>343</v>
      </c>
    </row>
    <row r="8113" spans="1:6" x14ac:dyDescent="0.25">
      <c r="A8113" s="182">
        <v>40008138</v>
      </c>
      <c r="B8113" s="182" t="s">
        <v>7980</v>
      </c>
      <c r="C8113" s="182" t="s">
        <v>224</v>
      </c>
      <c r="D8113" s="182" t="s">
        <v>569</v>
      </c>
      <c r="E8113" s="182" t="s">
        <v>570</v>
      </c>
      <c r="F8113" s="182" t="s">
        <v>570</v>
      </c>
    </row>
    <row r="8114" spans="1:6" x14ac:dyDescent="0.25">
      <c r="A8114" s="182">
        <v>40002651</v>
      </c>
      <c r="B8114" s="182" t="s">
        <v>7981</v>
      </c>
      <c r="C8114" s="182" t="s">
        <v>224</v>
      </c>
      <c r="D8114" s="182" t="s">
        <v>249</v>
      </c>
      <c r="E8114" s="182" t="s">
        <v>250</v>
      </c>
      <c r="F8114" s="182" t="s">
        <v>250</v>
      </c>
    </row>
    <row r="8115" spans="1:6" x14ac:dyDescent="0.25">
      <c r="A8115" s="182">
        <v>40002416</v>
      </c>
      <c r="B8115" s="182" t="s">
        <v>7982</v>
      </c>
      <c r="C8115" s="182" t="s">
        <v>224</v>
      </c>
      <c r="D8115" s="182" t="s">
        <v>306</v>
      </c>
      <c r="E8115" s="182" t="s">
        <v>307</v>
      </c>
      <c r="F8115" s="182" t="s">
        <v>307</v>
      </c>
    </row>
    <row r="8116" spans="1:6" x14ac:dyDescent="0.25">
      <c r="A8116" s="182">
        <v>40002318</v>
      </c>
      <c r="B8116" s="182" t="s">
        <v>7983</v>
      </c>
      <c r="C8116" s="182" t="s">
        <v>224</v>
      </c>
      <c r="D8116" s="182" t="s">
        <v>322</v>
      </c>
      <c r="E8116" s="182" t="s">
        <v>323</v>
      </c>
      <c r="F8116" s="182" t="s">
        <v>323</v>
      </c>
    </row>
    <row r="8117" spans="1:6" x14ac:dyDescent="0.25">
      <c r="A8117" s="182">
        <v>40001996</v>
      </c>
      <c r="B8117" s="182" t="s">
        <v>7984</v>
      </c>
      <c r="C8117" s="182" t="s">
        <v>224</v>
      </c>
      <c r="D8117" s="182" t="s">
        <v>271</v>
      </c>
      <c r="E8117" s="182" t="s">
        <v>272</v>
      </c>
      <c r="F8117" s="182" t="s">
        <v>272</v>
      </c>
    </row>
    <row r="8118" spans="1:6" x14ac:dyDescent="0.25">
      <c r="A8118" s="182">
        <v>40009171</v>
      </c>
      <c r="B8118" s="182" t="s">
        <v>7985</v>
      </c>
      <c r="C8118" s="182" t="s">
        <v>224</v>
      </c>
      <c r="D8118" s="182" t="s">
        <v>271</v>
      </c>
      <c r="E8118" s="182" t="s">
        <v>272</v>
      </c>
      <c r="F8118" s="182" t="s">
        <v>272</v>
      </c>
    </row>
    <row r="8119" spans="1:6" x14ac:dyDescent="0.25">
      <c r="A8119" s="182">
        <v>40007452</v>
      </c>
      <c r="B8119" s="182" t="s">
        <v>7986</v>
      </c>
      <c r="C8119" s="182" t="s">
        <v>224</v>
      </c>
      <c r="D8119" s="182" t="s">
        <v>271</v>
      </c>
      <c r="E8119" s="182" t="s">
        <v>272</v>
      </c>
      <c r="F8119" s="182" t="s">
        <v>272</v>
      </c>
    </row>
    <row r="8120" spans="1:6" x14ac:dyDescent="0.25">
      <c r="A8120" s="182">
        <v>40420568</v>
      </c>
      <c r="B8120" s="182" t="s">
        <v>7987</v>
      </c>
      <c r="C8120" s="182" t="s">
        <v>231</v>
      </c>
      <c r="D8120" s="182" t="s">
        <v>236</v>
      </c>
      <c r="E8120" s="182" t="s">
        <v>237</v>
      </c>
      <c r="F8120" s="182" t="s">
        <v>237</v>
      </c>
    </row>
    <row r="8121" spans="1:6" x14ac:dyDescent="0.25">
      <c r="A8121" s="182">
        <v>40007859</v>
      </c>
      <c r="B8121" s="182" t="s">
        <v>7988</v>
      </c>
      <c r="C8121" s="182" t="s">
        <v>224</v>
      </c>
      <c r="D8121" s="182" t="s">
        <v>438</v>
      </c>
      <c r="E8121" s="182" t="s">
        <v>439</v>
      </c>
      <c r="F8121" s="182" t="s">
        <v>439</v>
      </c>
    </row>
    <row r="8122" spans="1:6" x14ac:dyDescent="0.25">
      <c r="A8122" s="182">
        <v>40000328</v>
      </c>
      <c r="B8122" s="182" t="s">
        <v>7989</v>
      </c>
      <c r="C8122" s="182" t="s">
        <v>224</v>
      </c>
      <c r="D8122" s="182" t="s">
        <v>438</v>
      </c>
      <c r="E8122" s="182" t="s">
        <v>439</v>
      </c>
      <c r="F8122" s="182" t="s">
        <v>439</v>
      </c>
    </row>
    <row r="8123" spans="1:6" x14ac:dyDescent="0.25">
      <c r="A8123" s="182">
        <v>40005638</v>
      </c>
      <c r="B8123" s="182" t="s">
        <v>7990</v>
      </c>
      <c r="C8123" s="182" t="s">
        <v>224</v>
      </c>
      <c r="D8123" s="182" t="s">
        <v>333</v>
      </c>
      <c r="E8123" s="182" t="s">
        <v>334</v>
      </c>
      <c r="F8123" s="182" t="s">
        <v>334</v>
      </c>
    </row>
    <row r="8124" spans="1:6" x14ac:dyDescent="0.25">
      <c r="A8124" s="182">
        <v>40008316</v>
      </c>
      <c r="B8124" s="182" t="s">
        <v>7991</v>
      </c>
      <c r="C8124" s="182" t="s">
        <v>224</v>
      </c>
      <c r="D8124" s="182" t="s">
        <v>333</v>
      </c>
      <c r="E8124" s="182" t="s">
        <v>334</v>
      </c>
      <c r="F8124" s="182" t="s">
        <v>334</v>
      </c>
    </row>
    <row r="8125" spans="1:6" x14ac:dyDescent="0.25">
      <c r="A8125" s="182">
        <v>40007436</v>
      </c>
      <c r="B8125" s="182" t="s">
        <v>7992</v>
      </c>
      <c r="C8125" s="182" t="s">
        <v>224</v>
      </c>
      <c r="D8125" s="182" t="s">
        <v>333</v>
      </c>
      <c r="E8125" s="182" t="s">
        <v>334</v>
      </c>
      <c r="F8125" s="182" t="s">
        <v>334</v>
      </c>
    </row>
    <row r="8126" spans="1:6" x14ac:dyDescent="0.25">
      <c r="A8126" s="182">
        <v>40420876</v>
      </c>
      <c r="B8126" s="182" t="s">
        <v>7993</v>
      </c>
      <c r="C8126" s="182" t="s">
        <v>231</v>
      </c>
      <c r="D8126" s="182" t="s">
        <v>232</v>
      </c>
      <c r="E8126" s="182" t="s">
        <v>233</v>
      </c>
      <c r="F8126" s="182" t="s">
        <v>233</v>
      </c>
    </row>
    <row r="8127" spans="1:6" x14ac:dyDescent="0.25">
      <c r="A8127" s="182">
        <v>40000102</v>
      </c>
      <c r="B8127" s="182" t="s">
        <v>7994</v>
      </c>
      <c r="C8127" s="182" t="s">
        <v>224</v>
      </c>
      <c r="D8127" s="182" t="s">
        <v>342</v>
      </c>
      <c r="E8127" s="182" t="s">
        <v>343</v>
      </c>
      <c r="F8127" s="182" t="s">
        <v>343</v>
      </c>
    </row>
    <row r="8128" spans="1:6" x14ac:dyDescent="0.25">
      <c r="A8128" s="182">
        <v>40009278</v>
      </c>
      <c r="B8128" s="182" t="s">
        <v>7995</v>
      </c>
      <c r="C8128" s="182" t="s">
        <v>224</v>
      </c>
      <c r="D8128" s="182" t="s">
        <v>265</v>
      </c>
      <c r="E8128" s="182" t="s">
        <v>266</v>
      </c>
      <c r="F8128" s="182" t="s">
        <v>266</v>
      </c>
    </row>
    <row r="8129" spans="1:6" x14ac:dyDescent="0.25">
      <c r="A8129" s="182">
        <v>40009081</v>
      </c>
      <c r="B8129" s="182" t="s">
        <v>7996</v>
      </c>
      <c r="C8129" s="182" t="s">
        <v>224</v>
      </c>
      <c r="D8129" s="182" t="s">
        <v>449</v>
      </c>
      <c r="E8129" s="182" t="s">
        <v>450</v>
      </c>
      <c r="F8129" s="182" t="s">
        <v>450</v>
      </c>
    </row>
    <row r="8130" spans="1:6" x14ac:dyDescent="0.25">
      <c r="A8130" s="182">
        <v>40005389</v>
      </c>
      <c r="B8130" s="182" t="s">
        <v>7996</v>
      </c>
      <c r="C8130" s="182" t="s">
        <v>224</v>
      </c>
      <c r="D8130" s="182" t="s">
        <v>225</v>
      </c>
      <c r="E8130" s="182" t="s">
        <v>226</v>
      </c>
      <c r="F8130" s="182" t="s">
        <v>226</v>
      </c>
    </row>
    <row r="8131" spans="1:6" x14ac:dyDescent="0.25">
      <c r="A8131" s="182">
        <v>40002386</v>
      </c>
      <c r="B8131" s="182" t="s">
        <v>7997</v>
      </c>
      <c r="C8131" s="182" t="s">
        <v>224</v>
      </c>
      <c r="D8131" s="182" t="s">
        <v>322</v>
      </c>
      <c r="E8131" s="182" t="s">
        <v>323</v>
      </c>
      <c r="F8131" s="182" t="s">
        <v>323</v>
      </c>
    </row>
    <row r="8132" spans="1:6" x14ac:dyDescent="0.25">
      <c r="A8132" s="182">
        <v>40002320</v>
      </c>
      <c r="B8132" s="182" t="s">
        <v>7998</v>
      </c>
      <c r="C8132" s="182" t="s">
        <v>224</v>
      </c>
      <c r="D8132" s="182" t="s">
        <v>277</v>
      </c>
      <c r="E8132" s="182" t="s">
        <v>278</v>
      </c>
      <c r="F8132" s="182" t="s">
        <v>278</v>
      </c>
    </row>
    <row r="8133" spans="1:6" x14ac:dyDescent="0.25">
      <c r="A8133" s="182">
        <v>40001755</v>
      </c>
      <c r="B8133" s="182" t="s">
        <v>7999</v>
      </c>
      <c r="C8133" s="182" t="s">
        <v>224</v>
      </c>
      <c r="D8133" s="182" t="s">
        <v>249</v>
      </c>
      <c r="E8133" s="182" t="s">
        <v>250</v>
      </c>
      <c r="F8133" s="182" t="s">
        <v>250</v>
      </c>
    </row>
    <row r="8134" spans="1:6" x14ac:dyDescent="0.25">
      <c r="A8134" s="182">
        <v>40000300</v>
      </c>
      <c r="B8134" s="182" t="s">
        <v>8000</v>
      </c>
      <c r="C8134" s="182" t="s">
        <v>224</v>
      </c>
      <c r="D8134" s="182" t="s">
        <v>225</v>
      </c>
      <c r="E8134" s="182" t="s">
        <v>226</v>
      </c>
      <c r="F8134" s="182" t="s">
        <v>226</v>
      </c>
    </row>
    <row r="8135" spans="1:6" x14ac:dyDescent="0.25">
      <c r="A8135" s="182">
        <v>40002684</v>
      </c>
      <c r="B8135" s="182" t="s">
        <v>8001</v>
      </c>
      <c r="C8135" s="182" t="s">
        <v>224</v>
      </c>
      <c r="D8135" s="182" t="s">
        <v>271</v>
      </c>
      <c r="E8135" s="182" t="s">
        <v>272</v>
      </c>
      <c r="F8135" s="182" t="s">
        <v>272</v>
      </c>
    </row>
    <row r="8136" spans="1:6" x14ac:dyDescent="0.25">
      <c r="A8136" s="182">
        <v>40007708</v>
      </c>
      <c r="B8136" s="182" t="s">
        <v>8002</v>
      </c>
      <c r="C8136" s="182" t="s">
        <v>224</v>
      </c>
      <c r="D8136" s="182" t="s">
        <v>309</v>
      </c>
      <c r="E8136" s="182" t="s">
        <v>310</v>
      </c>
      <c r="F8136" s="182" t="s">
        <v>310</v>
      </c>
    </row>
    <row r="8137" spans="1:6" x14ac:dyDescent="0.25">
      <c r="A8137" s="182">
        <v>40421333</v>
      </c>
      <c r="B8137" s="182" t="s">
        <v>8003</v>
      </c>
      <c r="C8137" s="182" t="s">
        <v>231</v>
      </c>
      <c r="D8137" s="182" t="s">
        <v>232</v>
      </c>
      <c r="E8137" s="182" t="s">
        <v>233</v>
      </c>
      <c r="F8137" s="182" t="s">
        <v>233</v>
      </c>
    </row>
    <row r="8138" spans="1:6" x14ac:dyDescent="0.25">
      <c r="A8138" s="182">
        <v>40002528</v>
      </c>
      <c r="B8138" s="182" t="s">
        <v>8004</v>
      </c>
      <c r="C8138" s="182" t="s">
        <v>224</v>
      </c>
      <c r="D8138" s="182" t="s">
        <v>249</v>
      </c>
      <c r="E8138" s="182" t="s">
        <v>250</v>
      </c>
      <c r="F8138" s="182" t="s">
        <v>250</v>
      </c>
    </row>
    <row r="8139" spans="1:6" x14ac:dyDescent="0.25">
      <c r="A8139" s="182">
        <v>40001285</v>
      </c>
      <c r="B8139" s="182" t="s">
        <v>8005</v>
      </c>
      <c r="C8139" s="182" t="s">
        <v>224</v>
      </c>
      <c r="D8139" s="182" t="s">
        <v>333</v>
      </c>
      <c r="E8139" s="182" t="s">
        <v>334</v>
      </c>
      <c r="F8139" s="182" t="s">
        <v>334</v>
      </c>
    </row>
    <row r="8140" spans="1:6" x14ac:dyDescent="0.25">
      <c r="A8140" s="182">
        <v>40007313</v>
      </c>
      <c r="B8140" s="182" t="s">
        <v>8006</v>
      </c>
      <c r="C8140" s="182" t="s">
        <v>224</v>
      </c>
      <c r="D8140" s="182" t="s">
        <v>322</v>
      </c>
      <c r="E8140" s="182" t="s">
        <v>323</v>
      </c>
      <c r="F8140" s="182" t="s">
        <v>323</v>
      </c>
    </row>
    <row r="8141" spans="1:6" x14ac:dyDescent="0.25">
      <c r="A8141" s="182">
        <v>40009167</v>
      </c>
      <c r="B8141" s="182" t="s">
        <v>8007</v>
      </c>
      <c r="C8141" s="182" t="s">
        <v>224</v>
      </c>
      <c r="D8141" s="182" t="s">
        <v>438</v>
      </c>
      <c r="E8141" s="182" t="s">
        <v>439</v>
      </c>
      <c r="F8141" s="182" t="s">
        <v>439</v>
      </c>
    </row>
    <row r="8142" spans="1:6" x14ac:dyDescent="0.25">
      <c r="A8142" s="182">
        <v>40008890</v>
      </c>
      <c r="B8142" s="182" t="s">
        <v>8008</v>
      </c>
      <c r="C8142" s="182" t="s">
        <v>224</v>
      </c>
      <c r="D8142" s="182" t="s">
        <v>249</v>
      </c>
      <c r="E8142" s="182" t="s">
        <v>250</v>
      </c>
      <c r="F8142" s="182" t="s">
        <v>250</v>
      </c>
    </row>
    <row r="8143" spans="1:6" x14ac:dyDescent="0.25">
      <c r="A8143" s="182">
        <v>40420921</v>
      </c>
      <c r="B8143" s="182" t="s">
        <v>8009</v>
      </c>
      <c r="C8143" s="182" t="s">
        <v>231</v>
      </c>
      <c r="D8143" s="182" t="s">
        <v>285</v>
      </c>
      <c r="E8143" s="182" t="s">
        <v>286</v>
      </c>
      <c r="F8143" s="182" t="s">
        <v>286</v>
      </c>
    </row>
    <row r="8144" spans="1:6" x14ac:dyDescent="0.25">
      <c r="A8144" s="182">
        <v>40421231</v>
      </c>
      <c r="B8144" s="182" t="s">
        <v>8010</v>
      </c>
      <c r="C8144" s="182" t="s">
        <v>231</v>
      </c>
      <c r="D8144" s="182" t="s">
        <v>236</v>
      </c>
      <c r="E8144" s="182" t="s">
        <v>237</v>
      </c>
      <c r="F8144" s="182" t="s">
        <v>237</v>
      </c>
    </row>
    <row r="8145" spans="1:6" x14ac:dyDescent="0.25">
      <c r="A8145" s="182">
        <v>40009615</v>
      </c>
      <c r="B8145" s="182" t="s">
        <v>8011</v>
      </c>
      <c r="C8145" s="182" t="s">
        <v>224</v>
      </c>
      <c r="D8145" s="182" t="s">
        <v>309</v>
      </c>
      <c r="E8145" s="182" t="s">
        <v>310</v>
      </c>
      <c r="F8145" s="182" t="s">
        <v>310</v>
      </c>
    </row>
    <row r="8146" spans="1:6" x14ac:dyDescent="0.25">
      <c r="A8146" s="182">
        <v>40000103</v>
      </c>
      <c r="B8146" s="182" t="s">
        <v>8012</v>
      </c>
      <c r="C8146" s="182" t="s">
        <v>224</v>
      </c>
      <c r="D8146" s="182" t="s">
        <v>569</v>
      </c>
      <c r="E8146" s="182" t="s">
        <v>570</v>
      </c>
      <c r="F8146" s="182" t="s">
        <v>570</v>
      </c>
    </row>
    <row r="8147" spans="1:6" x14ac:dyDescent="0.25">
      <c r="A8147" s="182">
        <v>40008205</v>
      </c>
      <c r="B8147" s="182" t="s">
        <v>8013</v>
      </c>
      <c r="C8147" s="182" t="s">
        <v>224</v>
      </c>
      <c r="D8147" s="182" t="s">
        <v>309</v>
      </c>
      <c r="E8147" s="182" t="s">
        <v>310</v>
      </c>
      <c r="F8147" s="182" t="s">
        <v>310</v>
      </c>
    </row>
    <row r="8148" spans="1:6" x14ac:dyDescent="0.25">
      <c r="A8148" s="182">
        <v>40009520</v>
      </c>
      <c r="B8148" s="182" t="s">
        <v>8014</v>
      </c>
      <c r="C8148" s="182" t="s">
        <v>224</v>
      </c>
      <c r="D8148" s="182" t="s">
        <v>249</v>
      </c>
      <c r="E8148" s="182" t="s">
        <v>250</v>
      </c>
      <c r="F8148" s="182" t="s">
        <v>250</v>
      </c>
    </row>
    <row r="8149" spans="1:6" x14ac:dyDescent="0.25">
      <c r="A8149" s="182">
        <v>40420698</v>
      </c>
      <c r="B8149" s="182" t="s">
        <v>8015</v>
      </c>
      <c r="C8149" s="182" t="s">
        <v>231</v>
      </c>
      <c r="D8149" s="182" t="s">
        <v>236</v>
      </c>
      <c r="E8149" s="182" t="s">
        <v>237</v>
      </c>
      <c r="F8149" s="182" t="s">
        <v>237</v>
      </c>
    </row>
    <row r="8150" spans="1:6" x14ac:dyDescent="0.25">
      <c r="A8150" s="182">
        <v>40000237</v>
      </c>
      <c r="B8150" s="182" t="s">
        <v>8016</v>
      </c>
      <c r="C8150" s="182" t="s">
        <v>224</v>
      </c>
      <c r="D8150" s="182" t="s">
        <v>225</v>
      </c>
      <c r="E8150" s="182" t="s">
        <v>226</v>
      </c>
      <c r="F8150" s="182" t="s">
        <v>226</v>
      </c>
    </row>
    <row r="8151" spans="1:6" x14ac:dyDescent="0.25">
      <c r="A8151" s="182">
        <v>40001292</v>
      </c>
      <c r="B8151" s="182" t="s">
        <v>8017</v>
      </c>
      <c r="C8151" s="182" t="s">
        <v>224</v>
      </c>
      <c r="D8151" s="182" t="s">
        <v>309</v>
      </c>
      <c r="E8151" s="182" t="s">
        <v>310</v>
      </c>
      <c r="F8151" s="182" t="s">
        <v>310</v>
      </c>
    </row>
    <row r="8152" spans="1:6" x14ac:dyDescent="0.25">
      <c r="A8152" s="182">
        <v>40002510</v>
      </c>
      <c r="B8152" s="182" t="s">
        <v>8018</v>
      </c>
      <c r="C8152" s="182" t="s">
        <v>224</v>
      </c>
      <c r="D8152" s="182" t="s">
        <v>265</v>
      </c>
      <c r="E8152" s="182" t="s">
        <v>266</v>
      </c>
      <c r="F8152" s="182" t="s">
        <v>266</v>
      </c>
    </row>
    <row r="8153" spans="1:6" x14ac:dyDescent="0.25">
      <c r="A8153" s="182">
        <v>40006285</v>
      </c>
      <c r="B8153" s="182" t="s">
        <v>8019</v>
      </c>
      <c r="C8153" s="182" t="s">
        <v>224</v>
      </c>
      <c r="D8153" s="182" t="s">
        <v>291</v>
      </c>
      <c r="E8153" s="182" t="s">
        <v>292</v>
      </c>
      <c r="F8153" s="182" t="s">
        <v>292</v>
      </c>
    </row>
    <row r="8154" spans="1:6" x14ac:dyDescent="0.25">
      <c r="A8154" s="182">
        <v>40009169</v>
      </c>
      <c r="B8154" s="182" t="s">
        <v>8020</v>
      </c>
      <c r="C8154" s="182" t="s">
        <v>224</v>
      </c>
      <c r="D8154" s="182" t="s">
        <v>256</v>
      </c>
      <c r="E8154" s="182" t="s">
        <v>257</v>
      </c>
      <c r="F8154" s="182" t="s">
        <v>257</v>
      </c>
    </row>
    <row r="8155" spans="1:6" x14ac:dyDescent="0.25">
      <c r="A8155" s="182">
        <v>40003242</v>
      </c>
      <c r="B8155" s="182" t="s">
        <v>8021</v>
      </c>
      <c r="C8155" s="182" t="s">
        <v>224</v>
      </c>
      <c r="D8155" s="182" t="s">
        <v>277</v>
      </c>
      <c r="E8155" s="182" t="s">
        <v>278</v>
      </c>
      <c r="F8155" s="182" t="s">
        <v>278</v>
      </c>
    </row>
    <row r="8156" spans="1:6" x14ac:dyDescent="0.25">
      <c r="A8156" s="182">
        <v>40006221</v>
      </c>
      <c r="B8156" s="182" t="s">
        <v>8022</v>
      </c>
      <c r="C8156" s="182" t="s">
        <v>224</v>
      </c>
      <c r="D8156" s="182" t="s">
        <v>1626</v>
      </c>
      <c r="E8156" s="182" t="s">
        <v>1627</v>
      </c>
      <c r="F8156" s="182" t="s">
        <v>1627</v>
      </c>
    </row>
    <row r="8157" spans="1:6" x14ac:dyDescent="0.25">
      <c r="A8157" s="182">
        <v>40008935</v>
      </c>
      <c r="B8157" s="182" t="s">
        <v>8023</v>
      </c>
      <c r="C8157" s="182" t="s">
        <v>224</v>
      </c>
      <c r="D8157" s="182" t="s">
        <v>449</v>
      </c>
      <c r="E8157" s="182" t="s">
        <v>450</v>
      </c>
      <c r="F8157" s="182" t="s">
        <v>450</v>
      </c>
    </row>
    <row r="8158" spans="1:6" x14ac:dyDescent="0.25">
      <c r="A8158" s="182">
        <v>40002706</v>
      </c>
      <c r="B8158" s="182" t="s">
        <v>8024</v>
      </c>
      <c r="C8158" s="182" t="s">
        <v>224</v>
      </c>
      <c r="D8158" s="182" t="s">
        <v>277</v>
      </c>
      <c r="E8158" s="182" t="s">
        <v>278</v>
      </c>
      <c r="F8158" s="182" t="s">
        <v>278</v>
      </c>
    </row>
    <row r="8159" spans="1:6" x14ac:dyDescent="0.25">
      <c r="A8159" s="182">
        <v>40004045</v>
      </c>
      <c r="B8159" s="182" t="s">
        <v>8025</v>
      </c>
      <c r="C8159" s="182" t="s">
        <v>224</v>
      </c>
      <c r="D8159" s="182" t="s">
        <v>249</v>
      </c>
      <c r="E8159" s="182" t="s">
        <v>250</v>
      </c>
      <c r="F8159" s="182" t="s">
        <v>250</v>
      </c>
    </row>
    <row r="8160" spans="1:6" x14ac:dyDescent="0.25">
      <c r="A8160" s="182">
        <v>40420573</v>
      </c>
      <c r="B8160" s="182" t="s">
        <v>8026</v>
      </c>
      <c r="C8160" s="182" t="s">
        <v>231</v>
      </c>
      <c r="D8160" s="182" t="s">
        <v>242</v>
      </c>
      <c r="E8160" s="182" t="s">
        <v>243</v>
      </c>
      <c r="F8160" s="182" t="s">
        <v>243</v>
      </c>
    </row>
    <row r="8161" spans="1:6" x14ac:dyDescent="0.25">
      <c r="A8161" s="182">
        <v>40420411</v>
      </c>
      <c r="B8161" s="182" t="s">
        <v>8027</v>
      </c>
      <c r="C8161" s="182" t="s">
        <v>231</v>
      </c>
      <c r="D8161" s="182" t="s">
        <v>236</v>
      </c>
      <c r="E8161" s="182" t="s">
        <v>237</v>
      </c>
      <c r="F8161" s="182" t="s">
        <v>237</v>
      </c>
    </row>
    <row r="8162" spans="1:6" x14ac:dyDescent="0.25">
      <c r="A8162" s="182">
        <v>40420288</v>
      </c>
      <c r="B8162" s="182" t="s">
        <v>8028</v>
      </c>
      <c r="C8162" s="182" t="s">
        <v>231</v>
      </c>
      <c r="D8162" s="182" t="s">
        <v>236</v>
      </c>
      <c r="E8162" s="182" t="s">
        <v>237</v>
      </c>
      <c r="F8162" s="182" t="s">
        <v>237</v>
      </c>
    </row>
    <row r="8163" spans="1:6" x14ac:dyDescent="0.25">
      <c r="A8163" s="182">
        <v>40001165</v>
      </c>
      <c r="B8163" s="182" t="s">
        <v>8029</v>
      </c>
      <c r="C8163" s="182" t="s">
        <v>224</v>
      </c>
      <c r="D8163" s="182" t="s">
        <v>303</v>
      </c>
      <c r="E8163" s="182" t="s">
        <v>304</v>
      </c>
      <c r="F8163" s="182" t="s">
        <v>304</v>
      </c>
    </row>
    <row r="8164" spans="1:6" x14ac:dyDescent="0.25">
      <c r="A8164" s="182">
        <v>40008992</v>
      </c>
      <c r="B8164" s="182" t="s">
        <v>8030</v>
      </c>
      <c r="C8164" s="182" t="s">
        <v>224</v>
      </c>
      <c r="D8164" s="182" t="s">
        <v>322</v>
      </c>
      <c r="E8164" s="182" t="s">
        <v>323</v>
      </c>
      <c r="F8164" s="182" t="s">
        <v>323</v>
      </c>
    </row>
    <row r="8165" spans="1:6" x14ac:dyDescent="0.25">
      <c r="A8165" s="182">
        <v>40007497</v>
      </c>
      <c r="B8165" s="182" t="s">
        <v>8031</v>
      </c>
      <c r="C8165" s="182" t="s">
        <v>224</v>
      </c>
      <c r="D8165" s="182" t="s">
        <v>249</v>
      </c>
      <c r="E8165" s="182" t="s">
        <v>250</v>
      </c>
      <c r="F8165" s="182" t="s">
        <v>250</v>
      </c>
    </row>
    <row r="8166" spans="1:6" x14ac:dyDescent="0.25">
      <c r="A8166" s="182">
        <v>40009953</v>
      </c>
      <c r="B8166" s="182" t="s">
        <v>8032</v>
      </c>
      <c r="C8166" s="182" t="s">
        <v>224</v>
      </c>
      <c r="D8166" s="182" t="s">
        <v>309</v>
      </c>
      <c r="E8166" s="182" t="s">
        <v>310</v>
      </c>
      <c r="F8166" s="182" t="s">
        <v>310</v>
      </c>
    </row>
    <row r="8167" spans="1:6" x14ac:dyDescent="0.25">
      <c r="A8167" s="182">
        <v>40004627</v>
      </c>
      <c r="B8167" s="182" t="s">
        <v>8033</v>
      </c>
      <c r="C8167" s="182" t="s">
        <v>224</v>
      </c>
      <c r="D8167" s="182" t="s">
        <v>262</v>
      </c>
      <c r="E8167" s="182" t="s">
        <v>263</v>
      </c>
      <c r="F8167" s="182" t="s">
        <v>263</v>
      </c>
    </row>
    <row r="8168" spans="1:6" x14ac:dyDescent="0.25">
      <c r="A8168" s="182">
        <v>40007364</v>
      </c>
      <c r="B8168" s="182" t="s">
        <v>8034</v>
      </c>
      <c r="C8168" s="182" t="s">
        <v>224</v>
      </c>
      <c r="D8168" s="182" t="s">
        <v>322</v>
      </c>
      <c r="E8168" s="182" t="s">
        <v>323</v>
      </c>
      <c r="F8168" s="182" t="s">
        <v>323</v>
      </c>
    </row>
    <row r="8169" spans="1:6" x14ac:dyDescent="0.25">
      <c r="A8169" s="182">
        <v>40008613</v>
      </c>
      <c r="B8169" s="182" t="s">
        <v>8035</v>
      </c>
      <c r="C8169" s="182" t="s">
        <v>224</v>
      </c>
      <c r="D8169" s="182" t="s">
        <v>249</v>
      </c>
      <c r="E8169" s="182" t="s">
        <v>250</v>
      </c>
      <c r="F8169" s="182" t="s">
        <v>250</v>
      </c>
    </row>
    <row r="8170" spans="1:6" x14ac:dyDescent="0.25">
      <c r="A8170" s="182">
        <v>40005972</v>
      </c>
      <c r="B8170" s="182" t="s">
        <v>8035</v>
      </c>
      <c r="C8170" s="182" t="s">
        <v>224</v>
      </c>
      <c r="D8170" s="182" t="s">
        <v>322</v>
      </c>
      <c r="E8170" s="182" t="s">
        <v>323</v>
      </c>
      <c r="F8170" s="182" t="s">
        <v>323</v>
      </c>
    </row>
    <row r="8171" spans="1:6" x14ac:dyDescent="0.25">
      <c r="A8171" s="182">
        <v>40007933</v>
      </c>
      <c r="B8171" s="182" t="s">
        <v>8036</v>
      </c>
      <c r="C8171" s="182" t="s">
        <v>224</v>
      </c>
      <c r="D8171" s="182" t="s">
        <v>291</v>
      </c>
      <c r="E8171" s="182" t="s">
        <v>292</v>
      </c>
      <c r="F8171" s="182" t="s">
        <v>292</v>
      </c>
    </row>
    <row r="8172" spans="1:6" x14ac:dyDescent="0.25">
      <c r="A8172" s="182">
        <v>40003867</v>
      </c>
      <c r="B8172" s="182" t="s">
        <v>8037</v>
      </c>
      <c r="C8172" s="182" t="s">
        <v>224</v>
      </c>
      <c r="D8172" s="182" t="s">
        <v>277</v>
      </c>
      <c r="E8172" s="182" t="s">
        <v>278</v>
      </c>
      <c r="F8172" s="182" t="s">
        <v>278</v>
      </c>
    </row>
    <row r="8173" spans="1:6" x14ac:dyDescent="0.25">
      <c r="A8173" s="182">
        <v>40008464</v>
      </c>
      <c r="B8173" s="182" t="s">
        <v>8038</v>
      </c>
      <c r="C8173" s="182" t="s">
        <v>224</v>
      </c>
      <c r="D8173" s="182" t="s">
        <v>449</v>
      </c>
      <c r="E8173" s="182" t="s">
        <v>450</v>
      </c>
      <c r="F8173" s="182" t="s">
        <v>450</v>
      </c>
    </row>
    <row r="8174" spans="1:6" x14ac:dyDescent="0.25">
      <c r="A8174" s="182">
        <v>40008650</v>
      </c>
      <c r="B8174" s="182" t="s">
        <v>8039</v>
      </c>
      <c r="C8174" s="182" t="s">
        <v>224</v>
      </c>
      <c r="D8174" s="182" t="s">
        <v>225</v>
      </c>
      <c r="E8174" s="182" t="s">
        <v>226</v>
      </c>
      <c r="F8174" s="182" t="s">
        <v>226</v>
      </c>
    </row>
    <row r="8175" spans="1:6" x14ac:dyDescent="0.25">
      <c r="A8175" s="182">
        <v>40008594</v>
      </c>
      <c r="B8175" s="182" t="s">
        <v>8040</v>
      </c>
      <c r="C8175" s="182" t="s">
        <v>224</v>
      </c>
      <c r="D8175" s="182" t="s">
        <v>291</v>
      </c>
      <c r="E8175" s="182" t="s">
        <v>292</v>
      </c>
      <c r="F8175" s="182" t="s">
        <v>292</v>
      </c>
    </row>
    <row r="8176" spans="1:6" x14ac:dyDescent="0.25">
      <c r="A8176" s="182">
        <v>40002612</v>
      </c>
      <c r="B8176" s="182" t="s">
        <v>8041</v>
      </c>
      <c r="C8176" s="182" t="s">
        <v>224</v>
      </c>
      <c r="D8176" s="182" t="s">
        <v>291</v>
      </c>
      <c r="E8176" s="182" t="s">
        <v>292</v>
      </c>
      <c r="F8176" s="182" t="s">
        <v>292</v>
      </c>
    </row>
    <row r="8177" spans="1:6" x14ac:dyDescent="0.25">
      <c r="A8177" s="182">
        <v>40006385</v>
      </c>
      <c r="B8177" s="182" t="s">
        <v>8042</v>
      </c>
      <c r="C8177" s="182" t="s">
        <v>224</v>
      </c>
      <c r="D8177" s="182" t="s">
        <v>225</v>
      </c>
      <c r="E8177" s="182" t="s">
        <v>226</v>
      </c>
      <c r="F8177" s="182" t="s">
        <v>226</v>
      </c>
    </row>
    <row r="8178" spans="1:6" x14ac:dyDescent="0.25">
      <c r="A8178" s="182">
        <v>40004416</v>
      </c>
      <c r="B8178" s="182" t="s">
        <v>8043</v>
      </c>
      <c r="C8178" s="182" t="s">
        <v>224</v>
      </c>
      <c r="D8178" s="182" t="s">
        <v>291</v>
      </c>
      <c r="E8178" s="182" t="s">
        <v>292</v>
      </c>
      <c r="F8178" s="182" t="s">
        <v>292</v>
      </c>
    </row>
    <row r="8179" spans="1:6" x14ac:dyDescent="0.25">
      <c r="A8179" s="182">
        <v>47200033</v>
      </c>
      <c r="B8179" s="182" t="s">
        <v>8044</v>
      </c>
      <c r="C8179" s="182" t="s">
        <v>224</v>
      </c>
      <c r="D8179" s="182" t="s">
        <v>342</v>
      </c>
      <c r="E8179" s="182" t="s">
        <v>343</v>
      </c>
      <c r="F8179" s="182" t="s">
        <v>343</v>
      </c>
    </row>
    <row r="8180" spans="1:6" x14ac:dyDescent="0.25">
      <c r="A8180" s="182">
        <v>40005035</v>
      </c>
      <c r="B8180" s="182" t="s">
        <v>8044</v>
      </c>
      <c r="C8180" s="182" t="s">
        <v>224</v>
      </c>
      <c r="D8180" s="182" t="s">
        <v>342</v>
      </c>
      <c r="E8180" s="182" t="s">
        <v>343</v>
      </c>
      <c r="F8180" s="182" t="s">
        <v>343</v>
      </c>
    </row>
    <row r="8181" spans="1:6" x14ac:dyDescent="0.25">
      <c r="A8181" s="182">
        <v>40004242</v>
      </c>
      <c r="B8181" s="182" t="s">
        <v>8045</v>
      </c>
      <c r="C8181" s="182" t="s">
        <v>224</v>
      </c>
      <c r="D8181" s="182" t="s">
        <v>309</v>
      </c>
      <c r="E8181" s="182" t="s">
        <v>310</v>
      </c>
      <c r="F8181" s="182" t="s">
        <v>310</v>
      </c>
    </row>
    <row r="8182" spans="1:6" x14ac:dyDescent="0.25">
      <c r="A8182" s="182">
        <v>40006362</v>
      </c>
      <c r="B8182" s="182" t="s">
        <v>8046</v>
      </c>
      <c r="C8182" s="182" t="s">
        <v>224</v>
      </c>
      <c r="D8182" s="182" t="s">
        <v>249</v>
      </c>
      <c r="E8182" s="182" t="s">
        <v>250</v>
      </c>
      <c r="F8182" s="182" t="s">
        <v>250</v>
      </c>
    </row>
    <row r="8183" spans="1:6" x14ac:dyDescent="0.25">
      <c r="A8183" s="182">
        <v>40006874</v>
      </c>
      <c r="B8183" s="182" t="s">
        <v>8047</v>
      </c>
      <c r="C8183" s="182" t="s">
        <v>224</v>
      </c>
      <c r="D8183" s="182" t="s">
        <v>262</v>
      </c>
      <c r="E8183" s="182" t="s">
        <v>263</v>
      </c>
      <c r="F8183" s="182" t="s">
        <v>263</v>
      </c>
    </row>
    <row r="8184" spans="1:6" x14ac:dyDescent="0.25">
      <c r="A8184" s="182">
        <v>40007244</v>
      </c>
      <c r="B8184" s="182" t="s">
        <v>8048</v>
      </c>
      <c r="C8184" s="182" t="s">
        <v>224</v>
      </c>
      <c r="D8184" s="182" t="s">
        <v>376</v>
      </c>
      <c r="E8184" s="182" t="s">
        <v>377</v>
      </c>
      <c r="F8184" s="182" t="s">
        <v>377</v>
      </c>
    </row>
    <row r="8185" spans="1:6" x14ac:dyDescent="0.25">
      <c r="A8185" s="182">
        <v>40421237</v>
      </c>
      <c r="B8185" s="182" t="s">
        <v>8049</v>
      </c>
      <c r="C8185" s="182" t="s">
        <v>231</v>
      </c>
      <c r="D8185" s="182" t="s">
        <v>232</v>
      </c>
      <c r="E8185" s="182" t="s">
        <v>233</v>
      </c>
      <c r="F8185" s="182" t="s">
        <v>233</v>
      </c>
    </row>
    <row r="8186" spans="1:6" x14ac:dyDescent="0.25">
      <c r="A8186" s="182">
        <v>40420093</v>
      </c>
      <c r="B8186" s="182" t="s">
        <v>8050</v>
      </c>
      <c r="C8186" s="182" t="s">
        <v>231</v>
      </c>
      <c r="D8186" s="182" t="s">
        <v>285</v>
      </c>
      <c r="E8186" s="182" t="s">
        <v>286</v>
      </c>
      <c r="F8186" s="182" t="s">
        <v>286</v>
      </c>
    </row>
    <row r="8187" spans="1:6" x14ac:dyDescent="0.25">
      <c r="A8187" s="182">
        <v>40003672</v>
      </c>
      <c r="B8187" s="182" t="s">
        <v>8051</v>
      </c>
      <c r="C8187" s="182" t="s">
        <v>224</v>
      </c>
      <c r="D8187" s="182" t="s">
        <v>322</v>
      </c>
      <c r="E8187" s="182" t="s">
        <v>323</v>
      </c>
      <c r="F8187" s="182" t="s">
        <v>323</v>
      </c>
    </row>
    <row r="8188" spans="1:6" x14ac:dyDescent="0.25">
      <c r="A8188" s="182">
        <v>40420476</v>
      </c>
      <c r="B8188" s="182" t="s">
        <v>8052</v>
      </c>
      <c r="C8188" s="182" t="s">
        <v>231</v>
      </c>
      <c r="D8188" s="182" t="s">
        <v>242</v>
      </c>
      <c r="E8188" s="182" t="s">
        <v>243</v>
      </c>
      <c r="F8188" s="182" t="s">
        <v>243</v>
      </c>
    </row>
    <row r="8189" spans="1:6" x14ac:dyDescent="0.25">
      <c r="A8189" s="182">
        <v>40421150</v>
      </c>
      <c r="B8189" s="182" t="s">
        <v>8053</v>
      </c>
      <c r="C8189" s="182" t="s">
        <v>231</v>
      </c>
      <c r="D8189" s="182" t="s">
        <v>285</v>
      </c>
      <c r="E8189" s="182" t="s">
        <v>286</v>
      </c>
      <c r="F8189" s="182" t="s">
        <v>286</v>
      </c>
    </row>
    <row r="8190" spans="1:6" x14ac:dyDescent="0.25">
      <c r="A8190" s="182">
        <v>40420657</v>
      </c>
      <c r="B8190" s="182" t="s">
        <v>8054</v>
      </c>
      <c r="C8190" s="182" t="s">
        <v>231</v>
      </c>
      <c r="D8190" s="182" t="s">
        <v>285</v>
      </c>
      <c r="E8190" s="182" t="s">
        <v>286</v>
      </c>
      <c r="F8190" s="182" t="s">
        <v>286</v>
      </c>
    </row>
    <row r="8191" spans="1:6" x14ac:dyDescent="0.25">
      <c r="A8191" s="182">
        <v>40007238</v>
      </c>
      <c r="B8191" s="182" t="s">
        <v>8055</v>
      </c>
      <c r="C8191" s="182" t="s">
        <v>224</v>
      </c>
      <c r="D8191" s="182" t="s">
        <v>249</v>
      </c>
      <c r="E8191" s="182" t="s">
        <v>250</v>
      </c>
      <c r="F8191" s="182" t="s">
        <v>250</v>
      </c>
    </row>
    <row r="8192" spans="1:6" x14ac:dyDescent="0.25">
      <c r="A8192" s="182">
        <v>40009634</v>
      </c>
      <c r="B8192" s="182" t="s">
        <v>8056</v>
      </c>
      <c r="C8192" s="182" t="s">
        <v>224</v>
      </c>
      <c r="D8192" s="182" t="s">
        <v>368</v>
      </c>
      <c r="E8192" s="182" t="s">
        <v>369</v>
      </c>
      <c r="F8192" s="182" t="s">
        <v>369</v>
      </c>
    </row>
    <row r="8193" spans="1:6" x14ac:dyDescent="0.25">
      <c r="A8193" s="182">
        <v>40420194</v>
      </c>
      <c r="B8193" s="182" t="s">
        <v>8057</v>
      </c>
      <c r="C8193" s="182" t="s">
        <v>231</v>
      </c>
      <c r="D8193" s="182" t="s">
        <v>236</v>
      </c>
      <c r="E8193" s="182" t="s">
        <v>237</v>
      </c>
      <c r="F8193" s="182" t="s">
        <v>237</v>
      </c>
    </row>
    <row r="8194" spans="1:6" x14ac:dyDescent="0.25">
      <c r="A8194" s="182">
        <v>40009102</v>
      </c>
      <c r="B8194" s="182" t="s">
        <v>8058</v>
      </c>
      <c r="C8194" s="182" t="s">
        <v>224</v>
      </c>
      <c r="D8194" s="182" t="s">
        <v>252</v>
      </c>
      <c r="E8194" s="182" t="s">
        <v>253</v>
      </c>
      <c r="F8194" s="182" t="s">
        <v>253</v>
      </c>
    </row>
    <row r="8195" spans="1:6" x14ac:dyDescent="0.25">
      <c r="A8195" s="182">
        <v>40007205</v>
      </c>
      <c r="B8195" s="182" t="s">
        <v>8059</v>
      </c>
      <c r="C8195" s="182" t="s">
        <v>224</v>
      </c>
      <c r="D8195" s="182" t="s">
        <v>291</v>
      </c>
      <c r="E8195" s="182" t="s">
        <v>292</v>
      </c>
      <c r="F8195" s="182" t="s">
        <v>292</v>
      </c>
    </row>
    <row r="8196" spans="1:6" x14ac:dyDescent="0.25">
      <c r="A8196" s="182">
        <v>40002558</v>
      </c>
      <c r="B8196" s="182" t="s">
        <v>8060</v>
      </c>
      <c r="C8196" s="182" t="s">
        <v>224</v>
      </c>
      <c r="D8196" s="182" t="s">
        <v>342</v>
      </c>
      <c r="E8196" s="182" t="s">
        <v>343</v>
      </c>
      <c r="F8196" s="182" t="s">
        <v>343</v>
      </c>
    </row>
    <row r="8197" spans="1:6" x14ac:dyDescent="0.25">
      <c r="A8197" s="182">
        <v>40007615</v>
      </c>
      <c r="B8197" s="182" t="s">
        <v>8061</v>
      </c>
      <c r="C8197" s="182" t="s">
        <v>224</v>
      </c>
      <c r="D8197" s="182" t="s">
        <v>249</v>
      </c>
      <c r="E8197" s="182" t="s">
        <v>250</v>
      </c>
      <c r="F8197" s="182" t="s">
        <v>250</v>
      </c>
    </row>
    <row r="8198" spans="1:6" x14ac:dyDescent="0.25">
      <c r="A8198" s="182">
        <v>40424260</v>
      </c>
      <c r="B8198" s="182" t="s">
        <v>8062</v>
      </c>
      <c r="C8198" s="182" t="s">
        <v>231</v>
      </c>
      <c r="D8198" s="182" t="s">
        <v>236</v>
      </c>
      <c r="E8198" s="182" t="s">
        <v>237</v>
      </c>
      <c r="F8198" s="182" t="s">
        <v>237</v>
      </c>
    </row>
    <row r="8199" spans="1:6" x14ac:dyDescent="0.25">
      <c r="A8199" s="182">
        <v>40003970</v>
      </c>
      <c r="B8199" s="182" t="s">
        <v>8063</v>
      </c>
      <c r="C8199" s="182" t="s">
        <v>224</v>
      </c>
      <c r="D8199" s="182" t="s">
        <v>249</v>
      </c>
      <c r="E8199" s="182" t="s">
        <v>250</v>
      </c>
      <c r="F8199" s="182" t="s">
        <v>250</v>
      </c>
    </row>
    <row r="8200" spans="1:6" x14ac:dyDescent="0.25">
      <c r="A8200" s="182">
        <v>40002478</v>
      </c>
      <c r="B8200" s="182" t="s">
        <v>8064</v>
      </c>
      <c r="C8200" s="182" t="s">
        <v>224</v>
      </c>
      <c r="D8200" s="182" t="s">
        <v>271</v>
      </c>
      <c r="E8200" s="182" t="s">
        <v>272</v>
      </c>
      <c r="F8200" s="182" t="s">
        <v>272</v>
      </c>
    </row>
    <row r="8201" spans="1:6" x14ac:dyDescent="0.25">
      <c r="A8201" s="182">
        <v>40008956</v>
      </c>
      <c r="B8201" s="182" t="s">
        <v>8065</v>
      </c>
      <c r="C8201" s="182" t="s">
        <v>224</v>
      </c>
      <c r="D8201" s="182" t="s">
        <v>392</v>
      </c>
      <c r="E8201" s="182" t="s">
        <v>393</v>
      </c>
      <c r="F8201" s="182" t="s">
        <v>393</v>
      </c>
    </row>
    <row r="8202" spans="1:6" x14ac:dyDescent="0.25">
      <c r="A8202" s="182">
        <v>40005663</v>
      </c>
      <c r="B8202" s="182" t="s">
        <v>8066</v>
      </c>
      <c r="C8202" s="182" t="s">
        <v>224</v>
      </c>
      <c r="D8202" s="182" t="s">
        <v>265</v>
      </c>
      <c r="E8202" s="182" t="s">
        <v>266</v>
      </c>
      <c r="F8202" s="182" t="s">
        <v>266</v>
      </c>
    </row>
    <row r="8203" spans="1:6" x14ac:dyDescent="0.25">
      <c r="A8203" s="182">
        <v>40004161</v>
      </c>
      <c r="B8203" s="182" t="s">
        <v>8067</v>
      </c>
      <c r="C8203" s="182" t="s">
        <v>224</v>
      </c>
      <c r="D8203" s="182" t="s">
        <v>265</v>
      </c>
      <c r="E8203" s="182" t="s">
        <v>266</v>
      </c>
      <c r="F8203" s="182" t="s">
        <v>266</v>
      </c>
    </row>
    <row r="8204" spans="1:6" x14ac:dyDescent="0.25">
      <c r="A8204" s="182">
        <v>40002967</v>
      </c>
      <c r="B8204" s="182" t="s">
        <v>8068</v>
      </c>
      <c r="C8204" s="182" t="s">
        <v>224</v>
      </c>
      <c r="D8204" s="182" t="s">
        <v>256</v>
      </c>
      <c r="E8204" s="182" t="s">
        <v>257</v>
      </c>
      <c r="F8204" s="182" t="s">
        <v>257</v>
      </c>
    </row>
    <row r="8205" spans="1:6" x14ac:dyDescent="0.25">
      <c r="A8205" s="182">
        <v>40420113</v>
      </c>
      <c r="B8205" s="182" t="s">
        <v>8069</v>
      </c>
      <c r="C8205" s="182" t="s">
        <v>231</v>
      </c>
      <c r="D8205" s="182" t="s">
        <v>236</v>
      </c>
      <c r="E8205" s="182" t="s">
        <v>237</v>
      </c>
      <c r="F8205" s="182" t="s">
        <v>237</v>
      </c>
    </row>
    <row r="8206" spans="1:6" x14ac:dyDescent="0.25">
      <c r="A8206" s="182">
        <v>40421022</v>
      </c>
      <c r="B8206" s="182" t="s">
        <v>8070</v>
      </c>
      <c r="C8206" s="182" t="s">
        <v>231</v>
      </c>
      <c r="D8206" s="182" t="s">
        <v>242</v>
      </c>
      <c r="E8206" s="182" t="s">
        <v>243</v>
      </c>
      <c r="F8206" s="182" t="s">
        <v>243</v>
      </c>
    </row>
    <row r="8207" spans="1:6" x14ac:dyDescent="0.25">
      <c r="A8207" s="182">
        <v>40009687</v>
      </c>
      <c r="B8207" s="182" t="s">
        <v>8071</v>
      </c>
      <c r="C8207" s="182" t="s">
        <v>224</v>
      </c>
      <c r="D8207" s="182" t="s">
        <v>252</v>
      </c>
      <c r="E8207" s="182" t="s">
        <v>253</v>
      </c>
      <c r="F8207" s="182" t="s">
        <v>253</v>
      </c>
    </row>
    <row r="8208" spans="1:6" x14ac:dyDescent="0.25">
      <c r="A8208" s="182">
        <v>40006774</v>
      </c>
      <c r="B8208" s="182" t="s">
        <v>8072</v>
      </c>
      <c r="C8208" s="182" t="s">
        <v>224</v>
      </c>
      <c r="D8208" s="182" t="s">
        <v>262</v>
      </c>
      <c r="E8208" s="182" t="s">
        <v>263</v>
      </c>
      <c r="F8208" s="182" t="s">
        <v>263</v>
      </c>
    </row>
    <row r="8209" spans="1:6" x14ac:dyDescent="0.25">
      <c r="A8209" s="182">
        <v>40001956</v>
      </c>
      <c r="B8209" s="182" t="s">
        <v>8073</v>
      </c>
      <c r="C8209" s="182" t="s">
        <v>224</v>
      </c>
      <c r="D8209" s="182" t="s">
        <v>265</v>
      </c>
      <c r="E8209" s="182" t="s">
        <v>266</v>
      </c>
      <c r="F8209" s="182" t="s">
        <v>266</v>
      </c>
    </row>
    <row r="8210" spans="1:6" x14ac:dyDescent="0.25">
      <c r="A8210" s="182">
        <v>40003744</v>
      </c>
      <c r="B8210" s="182" t="s">
        <v>8074</v>
      </c>
      <c r="C8210" s="182" t="s">
        <v>224</v>
      </c>
      <c r="D8210" s="182" t="s">
        <v>277</v>
      </c>
      <c r="E8210" s="182" t="s">
        <v>278</v>
      </c>
      <c r="F8210" s="182" t="s">
        <v>278</v>
      </c>
    </row>
    <row r="8211" spans="1:6" x14ac:dyDescent="0.25">
      <c r="A8211" s="182">
        <v>40001805</v>
      </c>
      <c r="B8211" s="182" t="s">
        <v>8075</v>
      </c>
      <c r="C8211" s="182" t="s">
        <v>224</v>
      </c>
      <c r="D8211" s="182" t="s">
        <v>404</v>
      </c>
      <c r="E8211" s="182" t="s">
        <v>405</v>
      </c>
      <c r="F8211" s="182" t="s">
        <v>405</v>
      </c>
    </row>
    <row r="8212" spans="1:6" x14ac:dyDescent="0.25">
      <c r="A8212" s="182">
        <v>40004180</v>
      </c>
      <c r="B8212" s="182" t="s">
        <v>8076</v>
      </c>
      <c r="C8212" s="182" t="s">
        <v>224</v>
      </c>
      <c r="D8212" s="182" t="s">
        <v>262</v>
      </c>
      <c r="E8212" s="182" t="s">
        <v>263</v>
      </c>
      <c r="F8212" s="182" t="s">
        <v>263</v>
      </c>
    </row>
    <row r="8213" spans="1:6" x14ac:dyDescent="0.25">
      <c r="A8213" s="182">
        <v>40003253</v>
      </c>
      <c r="B8213" s="182" t="s">
        <v>8077</v>
      </c>
      <c r="C8213" s="182" t="s">
        <v>224</v>
      </c>
      <c r="D8213" s="182" t="s">
        <v>225</v>
      </c>
      <c r="E8213" s="182" t="s">
        <v>226</v>
      </c>
      <c r="F8213" s="182" t="s">
        <v>226</v>
      </c>
    </row>
    <row r="8214" spans="1:6" x14ac:dyDescent="0.25">
      <c r="A8214" s="182">
        <v>40006418</v>
      </c>
      <c r="B8214" s="182" t="s">
        <v>8078</v>
      </c>
      <c r="C8214" s="182" t="s">
        <v>224</v>
      </c>
      <c r="D8214" s="182" t="s">
        <v>306</v>
      </c>
      <c r="E8214" s="182" t="s">
        <v>307</v>
      </c>
      <c r="F8214" s="182" t="s">
        <v>307</v>
      </c>
    </row>
    <row r="8215" spans="1:6" x14ac:dyDescent="0.25">
      <c r="A8215" s="182">
        <v>40001701</v>
      </c>
      <c r="B8215" s="182" t="s">
        <v>8079</v>
      </c>
      <c r="C8215" s="182" t="s">
        <v>224</v>
      </c>
      <c r="D8215" s="182" t="s">
        <v>252</v>
      </c>
      <c r="E8215" s="182" t="s">
        <v>253</v>
      </c>
      <c r="F8215" s="182" t="s">
        <v>253</v>
      </c>
    </row>
    <row r="8216" spans="1:6" x14ac:dyDescent="0.25">
      <c r="A8216" s="182">
        <v>40007520</v>
      </c>
      <c r="B8216" s="182" t="s">
        <v>8080</v>
      </c>
      <c r="C8216" s="182" t="s">
        <v>224</v>
      </c>
      <c r="D8216" s="182" t="s">
        <v>322</v>
      </c>
      <c r="E8216" s="182" t="s">
        <v>323</v>
      </c>
      <c r="F8216" s="182" t="s">
        <v>323</v>
      </c>
    </row>
    <row r="8217" spans="1:6" x14ac:dyDescent="0.25">
      <c r="A8217" s="182">
        <v>40005684</v>
      </c>
      <c r="B8217" s="182" t="s">
        <v>8081</v>
      </c>
      <c r="C8217" s="182" t="s">
        <v>224</v>
      </c>
      <c r="D8217" s="182" t="s">
        <v>404</v>
      </c>
      <c r="E8217" s="182" t="s">
        <v>405</v>
      </c>
      <c r="F8217" s="182" t="s">
        <v>405</v>
      </c>
    </row>
    <row r="8218" spans="1:6" x14ac:dyDescent="0.25">
      <c r="A8218" s="182">
        <v>40001771</v>
      </c>
      <c r="B8218" s="182" t="s">
        <v>8082</v>
      </c>
      <c r="C8218" s="182" t="s">
        <v>224</v>
      </c>
      <c r="D8218" s="182" t="s">
        <v>303</v>
      </c>
      <c r="E8218" s="182" t="s">
        <v>304</v>
      </c>
      <c r="F8218" s="182" t="s">
        <v>304</v>
      </c>
    </row>
    <row r="8219" spans="1:6" x14ac:dyDescent="0.25">
      <c r="A8219" s="182">
        <v>40002830</v>
      </c>
      <c r="B8219" s="182" t="s">
        <v>8083</v>
      </c>
      <c r="C8219" s="182" t="s">
        <v>224</v>
      </c>
      <c r="D8219" s="182" t="s">
        <v>322</v>
      </c>
      <c r="E8219" s="182" t="s">
        <v>323</v>
      </c>
      <c r="F8219" s="182" t="s">
        <v>323</v>
      </c>
    </row>
    <row r="8220" spans="1:6" x14ac:dyDescent="0.25">
      <c r="A8220" s="182">
        <v>40007218</v>
      </c>
      <c r="B8220" s="182" t="s">
        <v>8084</v>
      </c>
      <c r="C8220" s="182" t="s">
        <v>224</v>
      </c>
      <c r="D8220" s="182" t="s">
        <v>249</v>
      </c>
      <c r="E8220" s="182" t="s">
        <v>250</v>
      </c>
      <c r="F8220" s="182" t="s">
        <v>250</v>
      </c>
    </row>
    <row r="8221" spans="1:6" x14ac:dyDescent="0.25">
      <c r="A8221" s="182">
        <v>40007178</v>
      </c>
      <c r="B8221" s="182" t="s">
        <v>8085</v>
      </c>
      <c r="C8221" s="182" t="s">
        <v>224</v>
      </c>
      <c r="D8221" s="182" t="s">
        <v>333</v>
      </c>
      <c r="E8221" s="182" t="s">
        <v>334</v>
      </c>
      <c r="F8221" s="182" t="s">
        <v>334</v>
      </c>
    </row>
    <row r="8222" spans="1:6" x14ac:dyDescent="0.25">
      <c r="A8222" s="182">
        <v>40421138</v>
      </c>
      <c r="B8222" s="182" t="s">
        <v>8086</v>
      </c>
      <c r="C8222" s="182" t="s">
        <v>231</v>
      </c>
      <c r="D8222" s="182" t="s">
        <v>232</v>
      </c>
      <c r="E8222" s="182" t="s">
        <v>233</v>
      </c>
      <c r="F8222" s="182" t="s">
        <v>233</v>
      </c>
    </row>
    <row r="8223" spans="1:6" x14ac:dyDescent="0.25">
      <c r="A8223" s="182">
        <v>40003656</v>
      </c>
      <c r="B8223" s="182" t="s">
        <v>8087</v>
      </c>
      <c r="C8223" s="182" t="s">
        <v>224</v>
      </c>
      <c r="D8223" s="182" t="s">
        <v>322</v>
      </c>
      <c r="E8223" s="182" t="s">
        <v>323</v>
      </c>
      <c r="F8223" s="182" t="s">
        <v>323</v>
      </c>
    </row>
    <row r="8224" spans="1:6" x14ac:dyDescent="0.25">
      <c r="A8224" s="182">
        <v>40006858</v>
      </c>
      <c r="B8224" s="182" t="s">
        <v>8088</v>
      </c>
      <c r="C8224" s="182" t="s">
        <v>224</v>
      </c>
      <c r="D8224" s="182" t="s">
        <v>228</v>
      </c>
      <c r="E8224" s="182" t="s">
        <v>229</v>
      </c>
      <c r="F8224" s="182" t="s">
        <v>229</v>
      </c>
    </row>
    <row r="8225" spans="1:6" x14ac:dyDescent="0.25">
      <c r="A8225" s="182">
        <v>40008609</v>
      </c>
      <c r="B8225" s="182" t="s">
        <v>8089</v>
      </c>
      <c r="C8225" s="182" t="s">
        <v>224</v>
      </c>
      <c r="D8225" s="182" t="s">
        <v>249</v>
      </c>
      <c r="E8225" s="182" t="s">
        <v>250</v>
      </c>
      <c r="F8225" s="182" t="s">
        <v>250</v>
      </c>
    </row>
    <row r="8226" spans="1:6" x14ac:dyDescent="0.25">
      <c r="A8226" s="182">
        <v>40003373</v>
      </c>
      <c r="B8226" s="182" t="s">
        <v>8090</v>
      </c>
      <c r="C8226" s="182" t="s">
        <v>224</v>
      </c>
      <c r="D8226" s="182" t="s">
        <v>249</v>
      </c>
      <c r="E8226" s="182" t="s">
        <v>250</v>
      </c>
      <c r="F8226" s="182" t="s">
        <v>250</v>
      </c>
    </row>
    <row r="8227" spans="1:6" x14ac:dyDescent="0.25">
      <c r="A8227" s="182">
        <v>40006302</v>
      </c>
      <c r="B8227" s="182" t="s">
        <v>8091</v>
      </c>
      <c r="C8227" s="182" t="s">
        <v>224</v>
      </c>
      <c r="D8227" s="182" t="s">
        <v>392</v>
      </c>
      <c r="E8227" s="182" t="s">
        <v>393</v>
      </c>
      <c r="F8227" s="182" t="s">
        <v>393</v>
      </c>
    </row>
    <row r="8228" spans="1:6" x14ac:dyDescent="0.25">
      <c r="A8228" s="182">
        <v>40421353</v>
      </c>
      <c r="B8228" s="182" t="s">
        <v>8092</v>
      </c>
      <c r="C8228" s="182" t="s">
        <v>231</v>
      </c>
      <c r="D8228" s="182" t="s">
        <v>232</v>
      </c>
      <c r="E8228" s="182" t="s">
        <v>233</v>
      </c>
      <c r="F8228" s="182" t="s">
        <v>233</v>
      </c>
    </row>
    <row r="8229" spans="1:6" x14ac:dyDescent="0.25">
      <c r="A8229" s="182">
        <v>40005923</v>
      </c>
      <c r="B8229" s="182" t="s">
        <v>8093</v>
      </c>
      <c r="C8229" s="182" t="s">
        <v>224</v>
      </c>
      <c r="D8229" s="182" t="s">
        <v>363</v>
      </c>
      <c r="E8229" s="182" t="s">
        <v>364</v>
      </c>
      <c r="F8229" s="182" t="s">
        <v>364</v>
      </c>
    </row>
    <row r="8230" spans="1:6" x14ac:dyDescent="0.25">
      <c r="A8230" s="182">
        <v>40008183</v>
      </c>
      <c r="B8230" s="182" t="s">
        <v>8094</v>
      </c>
      <c r="C8230" s="182" t="s">
        <v>224</v>
      </c>
      <c r="D8230" s="182" t="s">
        <v>228</v>
      </c>
      <c r="E8230" s="182" t="s">
        <v>229</v>
      </c>
      <c r="F8230" s="182" t="s">
        <v>229</v>
      </c>
    </row>
    <row r="8231" spans="1:6" x14ac:dyDescent="0.25">
      <c r="A8231" s="182">
        <v>40008240</v>
      </c>
      <c r="B8231" s="182" t="s">
        <v>8095</v>
      </c>
      <c r="C8231" s="182" t="s">
        <v>224</v>
      </c>
      <c r="D8231" s="182" t="s">
        <v>228</v>
      </c>
      <c r="E8231" s="182" t="s">
        <v>229</v>
      </c>
      <c r="F8231" s="182" t="s">
        <v>229</v>
      </c>
    </row>
    <row r="8232" spans="1:6" x14ac:dyDescent="0.25">
      <c r="A8232" s="182">
        <v>40006063</v>
      </c>
      <c r="B8232" s="182" t="s">
        <v>8095</v>
      </c>
      <c r="C8232" s="182" t="s">
        <v>224</v>
      </c>
      <c r="D8232" s="182" t="s">
        <v>449</v>
      </c>
      <c r="E8232" s="182" t="s">
        <v>450</v>
      </c>
      <c r="F8232" s="182" t="s">
        <v>450</v>
      </c>
    </row>
    <row r="8233" spans="1:6" x14ac:dyDescent="0.25">
      <c r="A8233" s="182">
        <v>40006013</v>
      </c>
      <c r="B8233" s="182" t="s">
        <v>8095</v>
      </c>
      <c r="C8233" s="182" t="s">
        <v>224</v>
      </c>
      <c r="D8233" s="182" t="s">
        <v>228</v>
      </c>
      <c r="E8233" s="182" t="s">
        <v>229</v>
      </c>
      <c r="F8233" s="182" t="s">
        <v>229</v>
      </c>
    </row>
    <row r="8234" spans="1:6" x14ac:dyDescent="0.25">
      <c r="A8234" s="182">
        <v>40004534</v>
      </c>
      <c r="B8234" s="182" t="s">
        <v>8095</v>
      </c>
      <c r="C8234" s="182" t="s">
        <v>224</v>
      </c>
      <c r="D8234" s="182" t="s">
        <v>228</v>
      </c>
      <c r="E8234" s="182" t="s">
        <v>229</v>
      </c>
      <c r="F8234" s="182" t="s">
        <v>229</v>
      </c>
    </row>
    <row r="8235" spans="1:6" x14ac:dyDescent="0.25">
      <c r="A8235" s="182">
        <v>40002355</v>
      </c>
      <c r="B8235" s="182" t="s">
        <v>8096</v>
      </c>
      <c r="C8235" s="182" t="s">
        <v>224</v>
      </c>
      <c r="D8235" s="182" t="s">
        <v>449</v>
      </c>
      <c r="E8235" s="182" t="s">
        <v>450</v>
      </c>
      <c r="F8235" s="182" t="s">
        <v>450</v>
      </c>
    </row>
    <row r="8236" spans="1:6" x14ac:dyDescent="0.25">
      <c r="A8236" s="182">
        <v>40003029</v>
      </c>
      <c r="B8236" s="182" t="s">
        <v>8097</v>
      </c>
      <c r="C8236" s="182" t="s">
        <v>224</v>
      </c>
      <c r="D8236" s="182" t="s">
        <v>291</v>
      </c>
      <c r="E8236" s="182" t="s">
        <v>292</v>
      </c>
      <c r="F8236" s="182" t="s">
        <v>292</v>
      </c>
    </row>
    <row r="8237" spans="1:6" x14ac:dyDescent="0.25">
      <c r="A8237" s="182">
        <v>40001842</v>
      </c>
      <c r="B8237" s="182" t="s">
        <v>8098</v>
      </c>
      <c r="C8237" s="182" t="s">
        <v>224</v>
      </c>
      <c r="D8237" s="182" t="s">
        <v>291</v>
      </c>
      <c r="E8237" s="182" t="s">
        <v>292</v>
      </c>
      <c r="F8237" s="182" t="s">
        <v>292</v>
      </c>
    </row>
    <row r="8238" spans="1:6" x14ac:dyDescent="0.25">
      <c r="A8238" s="182">
        <v>40002617</v>
      </c>
      <c r="B8238" s="182" t="s">
        <v>8099</v>
      </c>
      <c r="C8238" s="182" t="s">
        <v>224</v>
      </c>
      <c r="D8238" s="182" t="s">
        <v>291</v>
      </c>
      <c r="E8238" s="182" t="s">
        <v>292</v>
      </c>
      <c r="F8238" s="182" t="s">
        <v>292</v>
      </c>
    </row>
    <row r="8239" spans="1:6" x14ac:dyDescent="0.25">
      <c r="A8239" s="182">
        <v>40002242</v>
      </c>
      <c r="B8239" s="182" t="s">
        <v>8099</v>
      </c>
      <c r="C8239" s="182" t="s">
        <v>224</v>
      </c>
      <c r="D8239" s="182" t="s">
        <v>368</v>
      </c>
      <c r="E8239" s="182" t="s">
        <v>369</v>
      </c>
      <c r="F8239" s="182" t="s">
        <v>369</v>
      </c>
    </row>
    <row r="8240" spans="1:6" x14ac:dyDescent="0.25">
      <c r="A8240" s="182">
        <v>40003124</v>
      </c>
      <c r="B8240" s="182" t="s">
        <v>8100</v>
      </c>
      <c r="C8240" s="182" t="s">
        <v>224</v>
      </c>
      <c r="D8240" s="182" t="s">
        <v>291</v>
      </c>
      <c r="E8240" s="182" t="s">
        <v>292</v>
      </c>
      <c r="F8240" s="182" t="s">
        <v>292</v>
      </c>
    </row>
    <row r="8241" spans="1:6" x14ac:dyDescent="0.25">
      <c r="A8241" s="182">
        <v>40004559</v>
      </c>
      <c r="B8241" s="182" t="s">
        <v>8101</v>
      </c>
      <c r="C8241" s="182" t="s">
        <v>224</v>
      </c>
      <c r="D8241" s="182" t="s">
        <v>291</v>
      </c>
      <c r="E8241" s="182" t="s">
        <v>292</v>
      </c>
      <c r="F8241" s="182" t="s">
        <v>292</v>
      </c>
    </row>
    <row r="8242" spans="1:6" x14ac:dyDescent="0.25">
      <c r="A8242" s="182">
        <v>40006563</v>
      </c>
      <c r="B8242" s="182" t="s">
        <v>8102</v>
      </c>
      <c r="C8242" s="182" t="s">
        <v>224</v>
      </c>
      <c r="D8242" s="182" t="s">
        <v>315</v>
      </c>
      <c r="E8242" s="182" t="s">
        <v>316</v>
      </c>
      <c r="F8242" s="182" t="s">
        <v>316</v>
      </c>
    </row>
    <row r="8243" spans="1:6" x14ac:dyDescent="0.25">
      <c r="A8243" s="182">
        <v>40006213</v>
      </c>
      <c r="B8243" s="182" t="s">
        <v>8102</v>
      </c>
      <c r="C8243" s="182" t="s">
        <v>224</v>
      </c>
      <c r="D8243" s="182" t="s">
        <v>342</v>
      </c>
      <c r="E8243" s="182" t="s">
        <v>343</v>
      </c>
      <c r="F8243" s="182" t="s">
        <v>343</v>
      </c>
    </row>
    <row r="8244" spans="1:6" x14ac:dyDescent="0.25">
      <c r="A8244" s="182">
        <v>40005820</v>
      </c>
      <c r="B8244" s="182" t="s">
        <v>8102</v>
      </c>
      <c r="C8244" s="182" t="s">
        <v>224</v>
      </c>
      <c r="D8244" s="182" t="s">
        <v>315</v>
      </c>
      <c r="E8244" s="182" t="s">
        <v>316</v>
      </c>
      <c r="F8244" s="182" t="s">
        <v>316</v>
      </c>
    </row>
    <row r="8245" spans="1:6" x14ac:dyDescent="0.25">
      <c r="A8245" s="182">
        <v>40006057</v>
      </c>
      <c r="B8245" s="182" t="s">
        <v>8103</v>
      </c>
      <c r="C8245" s="182" t="s">
        <v>224</v>
      </c>
      <c r="D8245" s="182" t="s">
        <v>315</v>
      </c>
      <c r="E8245" s="182" t="s">
        <v>316</v>
      </c>
      <c r="F8245" s="182" t="s">
        <v>316</v>
      </c>
    </row>
    <row r="8246" spans="1:6" x14ac:dyDescent="0.25">
      <c r="A8246" s="182">
        <v>40002329</v>
      </c>
      <c r="B8246" s="182" t="s">
        <v>8104</v>
      </c>
      <c r="C8246" s="182" t="s">
        <v>224</v>
      </c>
      <c r="D8246" s="182" t="s">
        <v>376</v>
      </c>
      <c r="E8246" s="182" t="s">
        <v>377</v>
      </c>
      <c r="F8246" s="182" t="s">
        <v>377</v>
      </c>
    </row>
    <row r="8247" spans="1:6" x14ac:dyDescent="0.25">
      <c r="A8247" s="182">
        <v>40006020</v>
      </c>
      <c r="B8247" s="182" t="s">
        <v>8105</v>
      </c>
      <c r="C8247" s="182" t="s">
        <v>224</v>
      </c>
      <c r="D8247" s="182" t="s">
        <v>315</v>
      </c>
      <c r="E8247" s="182" t="s">
        <v>316</v>
      </c>
      <c r="F8247" s="182" t="s">
        <v>316</v>
      </c>
    </row>
    <row r="8248" spans="1:6" x14ac:dyDescent="0.25">
      <c r="A8248" s="182">
        <v>40006068</v>
      </c>
      <c r="B8248" s="182" t="s">
        <v>8106</v>
      </c>
      <c r="C8248" s="182" t="s">
        <v>224</v>
      </c>
      <c r="D8248" s="182" t="s">
        <v>315</v>
      </c>
      <c r="E8248" s="182" t="s">
        <v>316</v>
      </c>
      <c r="F8248" s="182" t="s">
        <v>316</v>
      </c>
    </row>
    <row r="8249" spans="1:6" x14ac:dyDescent="0.25">
      <c r="A8249" s="182">
        <v>40006114</v>
      </c>
      <c r="B8249" s="182" t="s">
        <v>8107</v>
      </c>
      <c r="C8249" s="182" t="s">
        <v>224</v>
      </c>
      <c r="D8249" s="182" t="s">
        <v>256</v>
      </c>
      <c r="E8249" s="182" t="s">
        <v>257</v>
      </c>
      <c r="F8249" s="182" t="s">
        <v>257</v>
      </c>
    </row>
    <row r="8250" spans="1:6" x14ac:dyDescent="0.25">
      <c r="A8250" s="182">
        <v>40004345</v>
      </c>
      <c r="B8250" s="182" t="s">
        <v>8108</v>
      </c>
      <c r="C8250" s="182" t="s">
        <v>224</v>
      </c>
      <c r="D8250" s="182" t="s">
        <v>271</v>
      </c>
      <c r="E8250" s="182" t="s">
        <v>272</v>
      </c>
      <c r="F8250" s="182" t="s">
        <v>272</v>
      </c>
    </row>
    <row r="8251" spans="1:6" x14ac:dyDescent="0.25">
      <c r="A8251" s="182">
        <v>40006204</v>
      </c>
      <c r="B8251" s="182" t="s">
        <v>8109</v>
      </c>
      <c r="C8251" s="182" t="s">
        <v>224</v>
      </c>
      <c r="D8251" s="182" t="s">
        <v>271</v>
      </c>
      <c r="E8251" s="182" t="s">
        <v>272</v>
      </c>
      <c r="F8251" s="182" t="s">
        <v>272</v>
      </c>
    </row>
    <row r="8252" spans="1:6" x14ac:dyDescent="0.25">
      <c r="A8252" s="182">
        <v>40009354</v>
      </c>
      <c r="B8252" s="182" t="s">
        <v>8110</v>
      </c>
      <c r="C8252" s="182" t="s">
        <v>224</v>
      </c>
      <c r="D8252" s="182" t="s">
        <v>404</v>
      </c>
      <c r="E8252" s="182" t="s">
        <v>405</v>
      </c>
      <c r="F8252" s="182" t="s">
        <v>405</v>
      </c>
    </row>
    <row r="8253" spans="1:6" x14ac:dyDescent="0.25">
      <c r="A8253" s="182">
        <v>40420152</v>
      </c>
      <c r="B8253" s="182" t="s">
        <v>8111</v>
      </c>
      <c r="C8253" s="182" t="s">
        <v>231</v>
      </c>
      <c r="D8253" s="182" t="s">
        <v>236</v>
      </c>
      <c r="E8253" s="182" t="s">
        <v>237</v>
      </c>
      <c r="F8253" s="182" t="s">
        <v>237</v>
      </c>
    </row>
    <row r="8254" spans="1:6" x14ac:dyDescent="0.25">
      <c r="A8254" s="182">
        <v>40424261</v>
      </c>
      <c r="B8254" s="182" t="s">
        <v>8112</v>
      </c>
      <c r="C8254" s="182" t="s">
        <v>231</v>
      </c>
      <c r="D8254" s="182" t="s">
        <v>236</v>
      </c>
      <c r="E8254" s="182" t="s">
        <v>237</v>
      </c>
      <c r="F8254" s="182" t="s">
        <v>237</v>
      </c>
    </row>
    <row r="8255" spans="1:6" x14ac:dyDescent="0.25">
      <c r="A8255" s="182">
        <v>40005390</v>
      </c>
      <c r="B8255" s="182" t="s">
        <v>8113</v>
      </c>
      <c r="C8255" s="182" t="s">
        <v>224</v>
      </c>
      <c r="D8255" s="182" t="s">
        <v>404</v>
      </c>
      <c r="E8255" s="182" t="s">
        <v>405</v>
      </c>
      <c r="F8255" s="182" t="s">
        <v>405</v>
      </c>
    </row>
    <row r="8256" spans="1:6" x14ac:dyDescent="0.25">
      <c r="A8256" s="182">
        <v>40006371</v>
      </c>
      <c r="B8256" s="182" t="s">
        <v>8114</v>
      </c>
      <c r="C8256" s="182" t="s">
        <v>224</v>
      </c>
      <c r="D8256" s="182" t="s">
        <v>262</v>
      </c>
      <c r="E8256" s="182" t="s">
        <v>263</v>
      </c>
      <c r="F8256" s="182" t="s">
        <v>263</v>
      </c>
    </row>
    <row r="8257" spans="1:6" x14ac:dyDescent="0.25">
      <c r="A8257" s="182">
        <v>40005117</v>
      </c>
      <c r="B8257" s="182" t="s">
        <v>8115</v>
      </c>
      <c r="C8257" s="182" t="s">
        <v>224</v>
      </c>
      <c r="D8257" s="182" t="s">
        <v>322</v>
      </c>
      <c r="E8257" s="182" t="s">
        <v>323</v>
      </c>
      <c r="F8257" s="182" t="s">
        <v>323</v>
      </c>
    </row>
    <row r="8258" spans="1:6" x14ac:dyDescent="0.25">
      <c r="A8258" s="182">
        <v>40009549</v>
      </c>
      <c r="B8258" s="182" t="s">
        <v>8116</v>
      </c>
      <c r="C8258" s="182" t="s">
        <v>224</v>
      </c>
      <c r="D8258" s="182" t="s">
        <v>225</v>
      </c>
      <c r="E8258" s="182" t="s">
        <v>226</v>
      </c>
      <c r="F8258" s="182" t="s">
        <v>226</v>
      </c>
    </row>
    <row r="8259" spans="1:6" x14ac:dyDescent="0.25">
      <c r="A8259" s="182">
        <v>40009229</v>
      </c>
      <c r="B8259" s="182" t="s">
        <v>8117</v>
      </c>
      <c r="C8259" s="182" t="s">
        <v>224</v>
      </c>
      <c r="D8259" s="182" t="s">
        <v>279</v>
      </c>
      <c r="E8259" s="182" t="s">
        <v>280</v>
      </c>
      <c r="F8259" s="182" t="s">
        <v>280</v>
      </c>
    </row>
    <row r="8260" spans="1:6" x14ac:dyDescent="0.25">
      <c r="A8260" s="182">
        <v>40420585</v>
      </c>
      <c r="B8260" s="182" t="s">
        <v>8118</v>
      </c>
      <c r="C8260" s="182" t="s">
        <v>231</v>
      </c>
      <c r="D8260" s="182" t="s">
        <v>236</v>
      </c>
      <c r="E8260" s="182" t="s">
        <v>237</v>
      </c>
      <c r="F8260" s="182" t="s">
        <v>237</v>
      </c>
    </row>
    <row r="8261" spans="1:6" x14ac:dyDescent="0.25">
      <c r="A8261" s="182">
        <v>40000238</v>
      </c>
      <c r="B8261" s="182" t="s">
        <v>8119</v>
      </c>
      <c r="C8261" s="182" t="s">
        <v>224</v>
      </c>
      <c r="D8261" s="182" t="s">
        <v>225</v>
      </c>
      <c r="E8261" s="182" t="s">
        <v>226</v>
      </c>
      <c r="F8261" s="182" t="s">
        <v>226</v>
      </c>
    </row>
    <row r="8262" spans="1:6" x14ac:dyDescent="0.25">
      <c r="A8262" s="182">
        <v>40006921</v>
      </c>
      <c r="B8262" s="182" t="s">
        <v>8120</v>
      </c>
      <c r="C8262" s="182" t="s">
        <v>224</v>
      </c>
      <c r="D8262" s="182" t="s">
        <v>306</v>
      </c>
      <c r="E8262" s="182" t="s">
        <v>307</v>
      </c>
      <c r="F8262" s="182" t="s">
        <v>307</v>
      </c>
    </row>
    <row r="8263" spans="1:6" x14ac:dyDescent="0.25">
      <c r="A8263" s="182">
        <v>40007276</v>
      </c>
      <c r="B8263" s="182" t="s">
        <v>8121</v>
      </c>
      <c r="C8263" s="182" t="s">
        <v>224</v>
      </c>
      <c r="D8263" s="182" t="s">
        <v>271</v>
      </c>
      <c r="E8263" s="182" t="s">
        <v>272</v>
      </c>
      <c r="F8263" s="182" t="s">
        <v>272</v>
      </c>
    </row>
    <row r="8264" spans="1:6" x14ac:dyDescent="0.25">
      <c r="A8264" s="182">
        <v>40004351</v>
      </c>
      <c r="B8264" s="182" t="s">
        <v>8121</v>
      </c>
      <c r="C8264" s="182" t="s">
        <v>224</v>
      </c>
      <c r="D8264" s="182" t="s">
        <v>256</v>
      </c>
      <c r="E8264" s="182" t="s">
        <v>257</v>
      </c>
      <c r="F8264" s="182" t="s">
        <v>257</v>
      </c>
    </row>
    <row r="8265" spans="1:6" x14ac:dyDescent="0.25">
      <c r="A8265" s="182">
        <v>40006219</v>
      </c>
      <c r="B8265" s="182" t="s">
        <v>8122</v>
      </c>
      <c r="C8265" s="182" t="s">
        <v>224</v>
      </c>
      <c r="D8265" s="182" t="s">
        <v>445</v>
      </c>
      <c r="E8265" s="182" t="s">
        <v>446</v>
      </c>
      <c r="F8265" s="182" t="s">
        <v>446</v>
      </c>
    </row>
    <row r="8266" spans="1:6" x14ac:dyDescent="0.25">
      <c r="A8266" s="182">
        <v>40009604</v>
      </c>
      <c r="B8266" s="182" t="s">
        <v>8123</v>
      </c>
      <c r="C8266" s="182" t="s">
        <v>224</v>
      </c>
      <c r="D8266" s="182" t="s">
        <v>303</v>
      </c>
      <c r="E8266" s="182" t="s">
        <v>304</v>
      </c>
      <c r="F8266" s="182" t="s">
        <v>304</v>
      </c>
    </row>
    <row r="8267" spans="1:6" x14ac:dyDescent="0.25">
      <c r="A8267" s="182">
        <v>40004646</v>
      </c>
      <c r="B8267" s="182" t="s">
        <v>8124</v>
      </c>
      <c r="C8267" s="182" t="s">
        <v>224</v>
      </c>
      <c r="D8267" s="182" t="s">
        <v>322</v>
      </c>
      <c r="E8267" s="182" t="s">
        <v>323</v>
      </c>
      <c r="F8267" s="182" t="s">
        <v>323</v>
      </c>
    </row>
    <row r="8268" spans="1:6" x14ac:dyDescent="0.25">
      <c r="A8268" s="182">
        <v>40007790</v>
      </c>
      <c r="B8268" s="182" t="s">
        <v>8125</v>
      </c>
      <c r="C8268" s="182" t="s">
        <v>224</v>
      </c>
      <c r="D8268" s="182" t="s">
        <v>1994</v>
      </c>
      <c r="E8268" s="182" t="s">
        <v>1995</v>
      </c>
      <c r="F8268" s="182" t="s">
        <v>1995</v>
      </c>
    </row>
    <row r="8269" spans="1:6" x14ac:dyDescent="0.25">
      <c r="A8269" s="182">
        <v>40004602</v>
      </c>
      <c r="B8269" s="182" t="s">
        <v>8126</v>
      </c>
      <c r="C8269" s="182" t="s">
        <v>224</v>
      </c>
      <c r="D8269" s="182" t="s">
        <v>333</v>
      </c>
      <c r="E8269" s="182" t="s">
        <v>334</v>
      </c>
      <c r="F8269" s="182" t="s">
        <v>334</v>
      </c>
    </row>
    <row r="8270" spans="1:6" x14ac:dyDescent="0.25">
      <c r="A8270" s="182">
        <v>40001646</v>
      </c>
      <c r="B8270" s="182" t="s">
        <v>8127</v>
      </c>
      <c r="C8270" s="182" t="s">
        <v>224</v>
      </c>
      <c r="D8270" s="182" t="s">
        <v>376</v>
      </c>
      <c r="E8270" s="182" t="s">
        <v>377</v>
      </c>
      <c r="F8270" s="182" t="s">
        <v>377</v>
      </c>
    </row>
    <row r="8271" spans="1:6" x14ac:dyDescent="0.25">
      <c r="A8271" s="182">
        <v>40008437</v>
      </c>
      <c r="B8271" s="182" t="s">
        <v>8128</v>
      </c>
      <c r="C8271" s="182" t="s">
        <v>224</v>
      </c>
      <c r="D8271" s="182" t="s">
        <v>376</v>
      </c>
      <c r="E8271" s="182" t="s">
        <v>377</v>
      </c>
      <c r="F8271" s="182" t="s">
        <v>377</v>
      </c>
    </row>
    <row r="8272" spans="1:6" x14ac:dyDescent="0.25">
      <c r="A8272" s="182">
        <v>40003623</v>
      </c>
      <c r="B8272" s="182" t="s">
        <v>8129</v>
      </c>
      <c r="C8272" s="182" t="s">
        <v>224</v>
      </c>
      <c r="D8272" s="182" t="s">
        <v>342</v>
      </c>
      <c r="E8272" s="182" t="s">
        <v>343</v>
      </c>
      <c r="F8272" s="182" t="s">
        <v>343</v>
      </c>
    </row>
    <row r="8273" spans="1:6" x14ac:dyDescent="0.25">
      <c r="A8273" s="182">
        <v>40005528</v>
      </c>
      <c r="B8273" s="182" t="s">
        <v>8130</v>
      </c>
      <c r="C8273" s="182" t="s">
        <v>224</v>
      </c>
      <c r="D8273" s="182" t="s">
        <v>265</v>
      </c>
      <c r="E8273" s="182" t="s">
        <v>266</v>
      </c>
      <c r="F8273" s="182" t="s">
        <v>266</v>
      </c>
    </row>
    <row r="8274" spans="1:6" x14ac:dyDescent="0.25">
      <c r="A8274" s="182">
        <v>40001656</v>
      </c>
      <c r="B8274" s="182" t="s">
        <v>8131</v>
      </c>
      <c r="C8274" s="182" t="s">
        <v>224</v>
      </c>
      <c r="D8274" s="182" t="s">
        <v>252</v>
      </c>
      <c r="E8274" s="182" t="s">
        <v>253</v>
      </c>
      <c r="F8274" s="182" t="s">
        <v>253</v>
      </c>
    </row>
    <row r="8275" spans="1:6" x14ac:dyDescent="0.25">
      <c r="A8275" s="182">
        <v>40000239</v>
      </c>
      <c r="B8275" s="182" t="s">
        <v>8132</v>
      </c>
      <c r="C8275" s="182" t="s">
        <v>224</v>
      </c>
      <c r="D8275" s="182" t="s">
        <v>2629</v>
      </c>
      <c r="E8275" s="182" t="s">
        <v>2630</v>
      </c>
      <c r="F8275" s="182" t="s">
        <v>2630</v>
      </c>
    </row>
    <row r="8276" spans="1:6" x14ac:dyDescent="0.25">
      <c r="A8276" s="182">
        <v>40006242</v>
      </c>
      <c r="B8276" s="182" t="s">
        <v>8133</v>
      </c>
      <c r="C8276" s="182" t="s">
        <v>224</v>
      </c>
      <c r="D8276" s="182" t="s">
        <v>445</v>
      </c>
      <c r="E8276" s="182" t="s">
        <v>446</v>
      </c>
      <c r="F8276" s="182" t="s">
        <v>446</v>
      </c>
    </row>
    <row r="8277" spans="1:6" x14ac:dyDescent="0.25">
      <c r="A8277" s="182">
        <v>40421120</v>
      </c>
      <c r="B8277" s="182" t="s">
        <v>8134</v>
      </c>
      <c r="C8277" s="182" t="s">
        <v>231</v>
      </c>
      <c r="D8277" s="182" t="s">
        <v>232</v>
      </c>
      <c r="E8277" s="182" t="s">
        <v>233</v>
      </c>
      <c r="F8277" s="182" t="s">
        <v>233</v>
      </c>
    </row>
    <row r="8278" spans="1:6" x14ac:dyDescent="0.25">
      <c r="A8278" s="182">
        <v>40420942</v>
      </c>
      <c r="B8278" s="182" t="s">
        <v>8134</v>
      </c>
      <c r="C8278" s="182" t="s">
        <v>231</v>
      </c>
      <c r="D8278" s="182" t="s">
        <v>232</v>
      </c>
      <c r="E8278" s="182" t="s">
        <v>233</v>
      </c>
      <c r="F8278" s="182" t="s">
        <v>233</v>
      </c>
    </row>
    <row r="8279" spans="1:6" x14ac:dyDescent="0.25">
      <c r="A8279" s="182">
        <v>40001047</v>
      </c>
      <c r="B8279" s="182" t="s">
        <v>8135</v>
      </c>
      <c r="C8279" s="182" t="s">
        <v>224</v>
      </c>
      <c r="D8279" s="182" t="s">
        <v>271</v>
      </c>
      <c r="E8279" s="182" t="s">
        <v>272</v>
      </c>
      <c r="F8279" s="182" t="s">
        <v>272</v>
      </c>
    </row>
    <row r="8280" spans="1:6" x14ac:dyDescent="0.25">
      <c r="A8280" s="182">
        <v>40000688</v>
      </c>
      <c r="B8280" s="182" t="s">
        <v>8136</v>
      </c>
      <c r="C8280" s="182" t="s">
        <v>224</v>
      </c>
      <c r="D8280" s="182" t="s">
        <v>225</v>
      </c>
      <c r="E8280" s="182" t="s">
        <v>226</v>
      </c>
      <c r="F8280" s="182" t="s">
        <v>226</v>
      </c>
    </row>
    <row r="8281" spans="1:6" x14ac:dyDescent="0.25">
      <c r="A8281" s="182">
        <v>40009134</v>
      </c>
      <c r="B8281" s="182" t="s">
        <v>8137</v>
      </c>
      <c r="C8281" s="182" t="s">
        <v>224</v>
      </c>
      <c r="D8281" s="182" t="s">
        <v>249</v>
      </c>
      <c r="E8281" s="182" t="s">
        <v>250</v>
      </c>
      <c r="F8281" s="182" t="s">
        <v>250</v>
      </c>
    </row>
    <row r="8282" spans="1:6" x14ac:dyDescent="0.25">
      <c r="A8282" s="182">
        <v>40008246</v>
      </c>
      <c r="B8282" s="182" t="s">
        <v>8138</v>
      </c>
      <c r="C8282" s="182" t="s">
        <v>224</v>
      </c>
      <c r="D8282" s="182" t="s">
        <v>291</v>
      </c>
      <c r="E8282" s="182" t="s">
        <v>292</v>
      </c>
      <c r="F8282" s="182" t="s">
        <v>292</v>
      </c>
    </row>
    <row r="8283" spans="1:6" x14ac:dyDescent="0.25">
      <c r="A8283" s="182">
        <v>40421137</v>
      </c>
      <c r="B8283" s="182" t="s">
        <v>8139</v>
      </c>
      <c r="C8283" s="182" t="s">
        <v>231</v>
      </c>
      <c r="D8283" s="182" t="s">
        <v>236</v>
      </c>
      <c r="E8283" s="182" t="s">
        <v>237</v>
      </c>
      <c r="F8283" s="182" t="s">
        <v>237</v>
      </c>
    </row>
    <row r="8284" spans="1:6" x14ac:dyDescent="0.25">
      <c r="A8284" s="182">
        <v>40004513</v>
      </c>
      <c r="B8284" s="182" t="s">
        <v>8140</v>
      </c>
      <c r="C8284" s="182" t="s">
        <v>224</v>
      </c>
      <c r="D8284" s="182" t="s">
        <v>342</v>
      </c>
      <c r="E8284" s="182" t="s">
        <v>343</v>
      </c>
      <c r="F8284" s="182" t="s">
        <v>343</v>
      </c>
    </row>
    <row r="8285" spans="1:6" x14ac:dyDescent="0.25">
      <c r="A8285" s="182">
        <v>40007416</v>
      </c>
      <c r="B8285" s="182" t="s">
        <v>8141</v>
      </c>
      <c r="C8285" s="182" t="s">
        <v>224</v>
      </c>
      <c r="D8285" s="182" t="s">
        <v>249</v>
      </c>
      <c r="E8285" s="182" t="s">
        <v>250</v>
      </c>
      <c r="F8285" s="182" t="s">
        <v>250</v>
      </c>
    </row>
    <row r="8286" spans="1:6" x14ac:dyDescent="0.25">
      <c r="A8286" s="182">
        <v>40005939</v>
      </c>
      <c r="B8286" s="182" t="s">
        <v>8142</v>
      </c>
      <c r="C8286" s="182" t="s">
        <v>224</v>
      </c>
      <c r="D8286" s="182" t="s">
        <v>291</v>
      </c>
      <c r="E8286" s="182" t="s">
        <v>292</v>
      </c>
      <c r="F8286" s="182" t="s">
        <v>292</v>
      </c>
    </row>
    <row r="8287" spans="1:6" x14ac:dyDescent="0.25">
      <c r="A8287" s="182">
        <v>40007868</v>
      </c>
      <c r="B8287" s="182" t="s">
        <v>8143</v>
      </c>
      <c r="C8287" s="182" t="s">
        <v>224</v>
      </c>
      <c r="D8287" s="182" t="s">
        <v>315</v>
      </c>
      <c r="E8287" s="182" t="s">
        <v>316</v>
      </c>
      <c r="F8287" s="182" t="s">
        <v>316</v>
      </c>
    </row>
    <row r="8288" spans="1:6" x14ac:dyDescent="0.25">
      <c r="A8288" s="182">
        <v>40002485</v>
      </c>
      <c r="B8288" s="182" t="s">
        <v>8144</v>
      </c>
      <c r="C8288" s="182" t="s">
        <v>224</v>
      </c>
      <c r="D8288" s="182" t="s">
        <v>225</v>
      </c>
      <c r="E8288" s="182" t="s">
        <v>226</v>
      </c>
      <c r="F8288" s="182" t="s">
        <v>226</v>
      </c>
    </row>
    <row r="8289" spans="1:6" x14ac:dyDescent="0.25">
      <c r="A8289" s="182">
        <v>40420586</v>
      </c>
      <c r="B8289" s="182" t="s">
        <v>8145</v>
      </c>
      <c r="C8289" s="182" t="s">
        <v>231</v>
      </c>
      <c r="D8289" s="182" t="s">
        <v>232</v>
      </c>
      <c r="E8289" s="182" t="s">
        <v>233</v>
      </c>
      <c r="F8289" s="182" t="s">
        <v>233</v>
      </c>
    </row>
    <row r="8290" spans="1:6" x14ac:dyDescent="0.25">
      <c r="A8290" s="182">
        <v>40421403</v>
      </c>
      <c r="B8290" s="182" t="s">
        <v>8146</v>
      </c>
      <c r="C8290" s="182" t="s">
        <v>231</v>
      </c>
      <c r="D8290" s="182" t="s">
        <v>232</v>
      </c>
      <c r="E8290" s="182" t="s">
        <v>233</v>
      </c>
      <c r="F8290" s="182" t="s">
        <v>233</v>
      </c>
    </row>
    <row r="8291" spans="1:6" x14ac:dyDescent="0.25">
      <c r="A8291" s="182">
        <v>40009383</v>
      </c>
      <c r="B8291" s="182" t="s">
        <v>8147</v>
      </c>
      <c r="C8291" s="182" t="s">
        <v>224</v>
      </c>
      <c r="D8291" s="182" t="s">
        <v>265</v>
      </c>
      <c r="E8291" s="182" t="s">
        <v>266</v>
      </c>
      <c r="F8291" s="182" t="s">
        <v>266</v>
      </c>
    </row>
    <row r="8292" spans="1:6" x14ac:dyDescent="0.25">
      <c r="A8292" s="182">
        <v>40420439</v>
      </c>
      <c r="B8292" s="182" t="s">
        <v>8148</v>
      </c>
      <c r="C8292" s="182" t="s">
        <v>231</v>
      </c>
      <c r="D8292" s="182" t="s">
        <v>285</v>
      </c>
      <c r="E8292" s="182" t="s">
        <v>286</v>
      </c>
      <c r="F8292" s="182" t="s">
        <v>286</v>
      </c>
    </row>
    <row r="8293" spans="1:6" x14ac:dyDescent="0.25">
      <c r="A8293" s="182">
        <v>40008636</v>
      </c>
      <c r="B8293" s="182" t="s">
        <v>8149</v>
      </c>
      <c r="C8293" s="182" t="s">
        <v>224</v>
      </c>
      <c r="D8293" s="182" t="s">
        <v>225</v>
      </c>
      <c r="E8293" s="182" t="s">
        <v>226</v>
      </c>
      <c r="F8293" s="182" t="s">
        <v>226</v>
      </c>
    </row>
    <row r="8294" spans="1:6" x14ac:dyDescent="0.25">
      <c r="A8294" s="182">
        <v>40007090</v>
      </c>
      <c r="B8294" s="182" t="s">
        <v>8150</v>
      </c>
      <c r="C8294" s="182" t="s">
        <v>224</v>
      </c>
      <c r="D8294" s="182" t="s">
        <v>322</v>
      </c>
      <c r="E8294" s="182" t="s">
        <v>323</v>
      </c>
      <c r="F8294" s="182" t="s">
        <v>323</v>
      </c>
    </row>
    <row r="8295" spans="1:6" x14ac:dyDescent="0.25">
      <c r="A8295" s="182">
        <v>40004346</v>
      </c>
      <c r="B8295" s="182" t="s">
        <v>8151</v>
      </c>
      <c r="C8295" s="182" t="s">
        <v>224</v>
      </c>
      <c r="D8295" s="182" t="s">
        <v>271</v>
      </c>
      <c r="E8295" s="182" t="s">
        <v>272</v>
      </c>
      <c r="F8295" s="182" t="s">
        <v>272</v>
      </c>
    </row>
    <row r="8296" spans="1:6" x14ac:dyDescent="0.25">
      <c r="A8296" s="182">
        <v>40007535</v>
      </c>
      <c r="B8296" s="182" t="s">
        <v>8152</v>
      </c>
      <c r="C8296" s="182" t="s">
        <v>224</v>
      </c>
      <c r="D8296" s="182" t="s">
        <v>225</v>
      </c>
      <c r="E8296" s="182" t="s">
        <v>226</v>
      </c>
      <c r="F8296" s="182" t="s">
        <v>226</v>
      </c>
    </row>
    <row r="8297" spans="1:6" x14ac:dyDescent="0.25">
      <c r="A8297" s="182">
        <v>40005275</v>
      </c>
      <c r="B8297" s="182" t="s">
        <v>8153</v>
      </c>
      <c r="C8297" s="182" t="s">
        <v>224</v>
      </c>
      <c r="D8297" s="182" t="s">
        <v>249</v>
      </c>
      <c r="E8297" s="182" t="s">
        <v>250</v>
      </c>
      <c r="F8297" s="182" t="s">
        <v>250</v>
      </c>
    </row>
    <row r="8298" spans="1:6" x14ac:dyDescent="0.25">
      <c r="A8298" s="182">
        <v>40002429</v>
      </c>
      <c r="B8298" s="182" t="s">
        <v>8153</v>
      </c>
      <c r="C8298" s="182" t="s">
        <v>224</v>
      </c>
      <c r="D8298" s="182" t="s">
        <v>249</v>
      </c>
      <c r="E8298" s="182" t="s">
        <v>250</v>
      </c>
      <c r="F8298" s="182" t="s">
        <v>250</v>
      </c>
    </row>
    <row r="8299" spans="1:6" x14ac:dyDescent="0.25">
      <c r="A8299" s="182">
        <v>40007094</v>
      </c>
      <c r="B8299" s="182" t="s">
        <v>8154</v>
      </c>
      <c r="C8299" s="182" t="s">
        <v>224</v>
      </c>
      <c r="D8299" s="182" t="s">
        <v>303</v>
      </c>
      <c r="E8299" s="182" t="s">
        <v>304</v>
      </c>
      <c r="F8299" s="182" t="s">
        <v>304</v>
      </c>
    </row>
    <row r="8300" spans="1:6" x14ac:dyDescent="0.25">
      <c r="A8300" s="182">
        <v>40006926</v>
      </c>
      <c r="B8300" s="182" t="s">
        <v>8155</v>
      </c>
      <c r="C8300" s="182" t="s">
        <v>224</v>
      </c>
      <c r="D8300" s="182" t="s">
        <v>268</v>
      </c>
      <c r="E8300" s="182" t="s">
        <v>269</v>
      </c>
      <c r="F8300" s="182" t="s">
        <v>269</v>
      </c>
    </row>
    <row r="8301" spans="1:6" x14ac:dyDescent="0.25">
      <c r="A8301" s="182">
        <v>40005073</v>
      </c>
      <c r="B8301" s="182" t="s">
        <v>8156</v>
      </c>
      <c r="C8301" s="182" t="s">
        <v>224</v>
      </c>
      <c r="D8301" s="182" t="s">
        <v>309</v>
      </c>
      <c r="E8301" s="182" t="s">
        <v>310</v>
      </c>
      <c r="F8301" s="182" t="s">
        <v>310</v>
      </c>
    </row>
    <row r="8302" spans="1:6" x14ac:dyDescent="0.25">
      <c r="A8302" s="182">
        <v>40421217</v>
      </c>
      <c r="B8302" s="182" t="s">
        <v>8157</v>
      </c>
      <c r="C8302" s="182" t="s">
        <v>224</v>
      </c>
      <c r="D8302" s="182" t="s">
        <v>485</v>
      </c>
      <c r="E8302" s="182" t="s">
        <v>486</v>
      </c>
      <c r="F8302" s="182" t="s">
        <v>486</v>
      </c>
    </row>
    <row r="8303" spans="1:6" x14ac:dyDescent="0.25">
      <c r="A8303" s="182">
        <v>40007449</v>
      </c>
      <c r="B8303" s="182" t="s">
        <v>8157</v>
      </c>
      <c r="C8303" s="182" t="s">
        <v>224</v>
      </c>
      <c r="D8303" s="182" t="s">
        <v>485</v>
      </c>
      <c r="E8303" s="182" t="s">
        <v>486</v>
      </c>
      <c r="F8303" s="182" t="s">
        <v>486</v>
      </c>
    </row>
    <row r="8304" spans="1:6" x14ac:dyDescent="0.25">
      <c r="A8304" s="182">
        <v>40001665</v>
      </c>
      <c r="B8304" s="182" t="s">
        <v>8158</v>
      </c>
      <c r="C8304" s="182" t="s">
        <v>224</v>
      </c>
      <c r="D8304" s="182" t="s">
        <v>256</v>
      </c>
      <c r="E8304" s="182" t="s">
        <v>257</v>
      </c>
      <c r="F8304" s="182" t="s">
        <v>257</v>
      </c>
    </row>
    <row r="8305" spans="1:6" x14ac:dyDescent="0.25">
      <c r="A8305" s="182">
        <v>40009598</v>
      </c>
      <c r="B8305" s="182" t="s">
        <v>8159</v>
      </c>
      <c r="C8305" s="182" t="s">
        <v>224</v>
      </c>
      <c r="D8305" s="182" t="s">
        <v>291</v>
      </c>
      <c r="E8305" s="182" t="s">
        <v>292</v>
      </c>
      <c r="F8305" s="182" t="s">
        <v>292</v>
      </c>
    </row>
    <row r="8306" spans="1:6" x14ac:dyDescent="0.25">
      <c r="A8306" s="182">
        <v>40008539</v>
      </c>
      <c r="B8306" s="182" t="s">
        <v>8160</v>
      </c>
      <c r="C8306" s="182" t="s">
        <v>224</v>
      </c>
      <c r="D8306" s="182" t="s">
        <v>449</v>
      </c>
      <c r="E8306" s="182" t="s">
        <v>450</v>
      </c>
      <c r="F8306" s="182" t="s">
        <v>450</v>
      </c>
    </row>
    <row r="8307" spans="1:6" x14ac:dyDescent="0.25">
      <c r="A8307" s="182">
        <v>40008031</v>
      </c>
      <c r="B8307" s="182" t="s">
        <v>8161</v>
      </c>
      <c r="C8307" s="182" t="s">
        <v>231</v>
      </c>
      <c r="D8307" s="182" t="s">
        <v>232</v>
      </c>
      <c r="E8307" s="182" t="s">
        <v>233</v>
      </c>
      <c r="F8307" s="182" t="s">
        <v>233</v>
      </c>
    </row>
    <row r="8308" spans="1:6" x14ac:dyDescent="0.25">
      <c r="A8308" s="182">
        <v>40420160</v>
      </c>
      <c r="B8308" s="182" t="s">
        <v>8162</v>
      </c>
      <c r="C8308" s="182" t="s">
        <v>231</v>
      </c>
      <c r="D8308" s="182" t="s">
        <v>232</v>
      </c>
      <c r="E8308" s="182" t="s">
        <v>233</v>
      </c>
      <c r="F8308" s="182" t="s">
        <v>233</v>
      </c>
    </row>
    <row r="8309" spans="1:6" x14ac:dyDescent="0.25">
      <c r="A8309" s="182">
        <v>40006780</v>
      </c>
      <c r="B8309" s="182" t="s">
        <v>8163</v>
      </c>
      <c r="C8309" s="182" t="s">
        <v>224</v>
      </c>
      <c r="D8309" s="182" t="s">
        <v>265</v>
      </c>
      <c r="E8309" s="182" t="s">
        <v>266</v>
      </c>
      <c r="F8309" s="182" t="s">
        <v>266</v>
      </c>
    </row>
    <row r="8310" spans="1:6" x14ac:dyDescent="0.25">
      <c r="A8310" s="182">
        <v>40421153</v>
      </c>
      <c r="B8310" s="182" t="s">
        <v>8164</v>
      </c>
      <c r="C8310" s="182" t="s">
        <v>231</v>
      </c>
      <c r="D8310" s="182" t="s">
        <v>242</v>
      </c>
      <c r="E8310" s="182" t="s">
        <v>243</v>
      </c>
      <c r="F8310" s="182" t="s">
        <v>243</v>
      </c>
    </row>
    <row r="8311" spans="1:6" x14ac:dyDescent="0.25">
      <c r="A8311" s="182">
        <v>40421131</v>
      </c>
      <c r="B8311" s="182" t="s">
        <v>8165</v>
      </c>
      <c r="C8311" s="182" t="s">
        <v>231</v>
      </c>
      <c r="D8311" s="182" t="s">
        <v>242</v>
      </c>
      <c r="E8311" s="182" t="s">
        <v>243</v>
      </c>
      <c r="F8311" s="182" t="s">
        <v>243</v>
      </c>
    </row>
    <row r="8312" spans="1:6" x14ac:dyDescent="0.25">
      <c r="A8312" s="182">
        <v>40008168</v>
      </c>
      <c r="B8312" s="182" t="s">
        <v>8166</v>
      </c>
      <c r="C8312" s="182" t="s">
        <v>224</v>
      </c>
      <c r="D8312" s="182" t="s">
        <v>277</v>
      </c>
      <c r="E8312" s="182" t="s">
        <v>278</v>
      </c>
      <c r="F8312" s="182" t="s">
        <v>278</v>
      </c>
    </row>
    <row r="8313" spans="1:6" x14ac:dyDescent="0.25">
      <c r="A8313" s="182">
        <v>40420739</v>
      </c>
      <c r="B8313" s="182" t="s">
        <v>8167</v>
      </c>
      <c r="C8313" s="182" t="s">
        <v>231</v>
      </c>
      <c r="D8313" s="182" t="s">
        <v>285</v>
      </c>
      <c r="E8313" s="182" t="s">
        <v>286</v>
      </c>
      <c r="F8313" s="182" t="s">
        <v>286</v>
      </c>
    </row>
    <row r="8314" spans="1:6" x14ac:dyDescent="0.25">
      <c r="A8314" s="182">
        <v>40000267</v>
      </c>
      <c r="B8314" s="182" t="s">
        <v>8168</v>
      </c>
      <c r="C8314" s="182" t="s">
        <v>224</v>
      </c>
      <c r="D8314" s="182" t="s">
        <v>252</v>
      </c>
      <c r="E8314" s="182" t="s">
        <v>253</v>
      </c>
      <c r="F8314" s="182" t="s">
        <v>253</v>
      </c>
    </row>
    <row r="8315" spans="1:6" x14ac:dyDescent="0.25">
      <c r="A8315" s="182">
        <v>40006254</v>
      </c>
      <c r="B8315" s="182" t="s">
        <v>8169</v>
      </c>
      <c r="C8315" s="182" t="s">
        <v>224</v>
      </c>
      <c r="D8315" s="182" t="s">
        <v>438</v>
      </c>
      <c r="E8315" s="182" t="s">
        <v>439</v>
      </c>
      <c r="F8315" s="182" t="s">
        <v>439</v>
      </c>
    </row>
    <row r="8316" spans="1:6" x14ac:dyDescent="0.25">
      <c r="A8316" s="182">
        <v>40006019</v>
      </c>
      <c r="B8316" s="182" t="s">
        <v>8170</v>
      </c>
      <c r="C8316" s="182" t="s">
        <v>224</v>
      </c>
      <c r="D8316" s="182" t="s">
        <v>315</v>
      </c>
      <c r="E8316" s="182" t="s">
        <v>316</v>
      </c>
      <c r="F8316" s="182" t="s">
        <v>316</v>
      </c>
    </row>
    <row r="8317" spans="1:6" x14ac:dyDescent="0.25">
      <c r="A8317" s="182">
        <v>40421036</v>
      </c>
      <c r="B8317" s="182" t="s">
        <v>8171</v>
      </c>
      <c r="C8317" s="182" t="s">
        <v>231</v>
      </c>
      <c r="D8317" s="182" t="s">
        <v>236</v>
      </c>
      <c r="E8317" s="182" t="s">
        <v>237</v>
      </c>
      <c r="F8317" s="182" t="s">
        <v>237</v>
      </c>
    </row>
    <row r="8318" spans="1:6" x14ac:dyDescent="0.25">
      <c r="A8318" s="182">
        <v>40003849</v>
      </c>
      <c r="B8318" s="182" t="s">
        <v>8172</v>
      </c>
      <c r="C8318" s="182" t="s">
        <v>224</v>
      </c>
      <c r="D8318" s="182" t="s">
        <v>277</v>
      </c>
      <c r="E8318" s="182" t="s">
        <v>278</v>
      </c>
      <c r="F8318" s="182" t="s">
        <v>278</v>
      </c>
    </row>
    <row r="8319" spans="1:6" x14ac:dyDescent="0.25">
      <c r="A8319" s="182">
        <v>40420048</v>
      </c>
      <c r="B8319" s="182" t="s">
        <v>8173</v>
      </c>
      <c r="C8319" s="182" t="s">
        <v>231</v>
      </c>
      <c r="D8319" s="182" t="s">
        <v>236</v>
      </c>
      <c r="E8319" s="182" t="s">
        <v>237</v>
      </c>
      <c r="F8319" s="182" t="s">
        <v>237</v>
      </c>
    </row>
    <row r="8320" spans="1:6" x14ac:dyDescent="0.25">
      <c r="A8320" s="182">
        <v>40005566</v>
      </c>
      <c r="B8320" s="182" t="s">
        <v>8174</v>
      </c>
      <c r="C8320" s="182" t="s">
        <v>224</v>
      </c>
      <c r="D8320" s="182" t="s">
        <v>368</v>
      </c>
      <c r="E8320" s="182" t="s">
        <v>369</v>
      </c>
      <c r="F8320" s="182" t="s">
        <v>369</v>
      </c>
    </row>
    <row r="8321" spans="1:6" x14ac:dyDescent="0.25">
      <c r="A8321" s="182">
        <v>40007646</v>
      </c>
      <c r="B8321" s="182" t="s">
        <v>8175</v>
      </c>
      <c r="C8321" s="182" t="s">
        <v>224</v>
      </c>
      <c r="D8321" s="182" t="s">
        <v>306</v>
      </c>
      <c r="E8321" s="182" t="s">
        <v>307</v>
      </c>
      <c r="F8321" s="182" t="s">
        <v>307</v>
      </c>
    </row>
    <row r="8322" spans="1:6" x14ac:dyDescent="0.25">
      <c r="A8322" s="182">
        <v>40005796</v>
      </c>
      <c r="B8322" s="182" t="s">
        <v>8175</v>
      </c>
      <c r="C8322" s="182" t="s">
        <v>224</v>
      </c>
      <c r="D8322" s="182" t="s">
        <v>306</v>
      </c>
      <c r="E8322" s="182" t="s">
        <v>307</v>
      </c>
      <c r="F8322" s="182" t="s">
        <v>307</v>
      </c>
    </row>
    <row r="8323" spans="1:6" x14ac:dyDescent="0.25">
      <c r="A8323" s="182">
        <v>40009128</v>
      </c>
      <c r="B8323" s="182" t="s">
        <v>8176</v>
      </c>
      <c r="C8323" s="182" t="s">
        <v>224</v>
      </c>
      <c r="D8323" s="182" t="s">
        <v>306</v>
      </c>
      <c r="E8323" s="182" t="s">
        <v>307</v>
      </c>
      <c r="F8323" s="182" t="s">
        <v>307</v>
      </c>
    </row>
    <row r="8324" spans="1:6" x14ac:dyDescent="0.25">
      <c r="A8324" s="182">
        <v>40009256</v>
      </c>
      <c r="B8324" s="182" t="s">
        <v>8177</v>
      </c>
      <c r="C8324" s="182" t="s">
        <v>224</v>
      </c>
      <c r="D8324" s="182" t="s">
        <v>249</v>
      </c>
      <c r="E8324" s="182" t="s">
        <v>250</v>
      </c>
      <c r="F8324" s="182" t="s">
        <v>250</v>
      </c>
    </row>
    <row r="8325" spans="1:6" x14ac:dyDescent="0.25">
      <c r="A8325" s="182">
        <v>40000742</v>
      </c>
      <c r="B8325" s="182" t="s">
        <v>8178</v>
      </c>
      <c r="C8325" s="182" t="s">
        <v>224</v>
      </c>
      <c r="D8325" s="182" t="s">
        <v>265</v>
      </c>
      <c r="E8325" s="182" t="s">
        <v>266</v>
      </c>
      <c r="F8325" s="182" t="s">
        <v>266</v>
      </c>
    </row>
    <row r="8326" spans="1:6" x14ac:dyDescent="0.25">
      <c r="A8326" s="182">
        <v>40007144</v>
      </c>
      <c r="B8326" s="182" t="s">
        <v>8179</v>
      </c>
      <c r="C8326" s="182" t="s">
        <v>224</v>
      </c>
      <c r="D8326" s="182" t="s">
        <v>303</v>
      </c>
      <c r="E8326" s="182" t="s">
        <v>304</v>
      </c>
      <c r="F8326" s="182" t="s">
        <v>304</v>
      </c>
    </row>
    <row r="8327" spans="1:6" x14ac:dyDescent="0.25">
      <c r="A8327" s="182">
        <v>40420041</v>
      </c>
      <c r="B8327" s="182" t="s">
        <v>8180</v>
      </c>
      <c r="C8327" s="182" t="s">
        <v>231</v>
      </c>
      <c r="D8327" s="182" t="s">
        <v>236</v>
      </c>
      <c r="E8327" s="182" t="s">
        <v>237</v>
      </c>
      <c r="F8327" s="182" t="s">
        <v>237</v>
      </c>
    </row>
    <row r="8328" spans="1:6" x14ac:dyDescent="0.25">
      <c r="A8328" s="182">
        <v>40007565</v>
      </c>
      <c r="B8328" s="182" t="s">
        <v>8181</v>
      </c>
      <c r="C8328" s="182" t="s">
        <v>224</v>
      </c>
      <c r="D8328" s="182" t="s">
        <v>225</v>
      </c>
      <c r="E8328" s="182" t="s">
        <v>226</v>
      </c>
      <c r="F8328" s="182" t="s">
        <v>226</v>
      </c>
    </row>
    <row r="8329" spans="1:6" x14ac:dyDescent="0.25">
      <c r="A8329" s="182">
        <v>40004516</v>
      </c>
      <c r="B8329" s="182" t="s">
        <v>8182</v>
      </c>
      <c r="C8329" s="182" t="s">
        <v>224</v>
      </c>
      <c r="D8329" s="182" t="s">
        <v>306</v>
      </c>
      <c r="E8329" s="182" t="s">
        <v>307</v>
      </c>
      <c r="F8329" s="182" t="s">
        <v>307</v>
      </c>
    </row>
    <row r="8330" spans="1:6" x14ac:dyDescent="0.25">
      <c r="A8330" s="182">
        <v>40001981</v>
      </c>
      <c r="B8330" s="182" t="s">
        <v>8183</v>
      </c>
      <c r="C8330" s="182" t="s">
        <v>224</v>
      </c>
      <c r="D8330" s="182" t="s">
        <v>271</v>
      </c>
      <c r="E8330" s="182" t="s">
        <v>272</v>
      </c>
      <c r="F8330" s="182" t="s">
        <v>272</v>
      </c>
    </row>
    <row r="8331" spans="1:6" x14ac:dyDescent="0.25">
      <c r="A8331" s="182">
        <v>40008148</v>
      </c>
      <c r="B8331" s="182" t="s">
        <v>8184</v>
      </c>
      <c r="C8331" s="182" t="s">
        <v>224</v>
      </c>
      <c r="D8331" s="182" t="s">
        <v>342</v>
      </c>
      <c r="E8331" s="182" t="s">
        <v>343</v>
      </c>
      <c r="F8331" s="182" t="s">
        <v>343</v>
      </c>
    </row>
    <row r="8332" spans="1:6" x14ac:dyDescent="0.25">
      <c r="A8332" s="182">
        <v>40003550</v>
      </c>
      <c r="B8332" s="182" t="s">
        <v>8185</v>
      </c>
      <c r="C8332" s="182" t="s">
        <v>224</v>
      </c>
      <c r="D8332" s="182" t="s">
        <v>309</v>
      </c>
      <c r="E8332" s="182" t="s">
        <v>310</v>
      </c>
      <c r="F8332" s="182" t="s">
        <v>310</v>
      </c>
    </row>
    <row r="8333" spans="1:6" x14ac:dyDescent="0.25">
      <c r="A8333" s="182">
        <v>40005993</v>
      </c>
      <c r="B8333" s="182" t="s">
        <v>8186</v>
      </c>
      <c r="C8333" s="182" t="s">
        <v>224</v>
      </c>
      <c r="D8333" s="182" t="s">
        <v>306</v>
      </c>
      <c r="E8333" s="182" t="s">
        <v>307</v>
      </c>
      <c r="F8333" s="182" t="s">
        <v>307</v>
      </c>
    </row>
    <row r="8334" spans="1:6" x14ac:dyDescent="0.25">
      <c r="A8334" s="182">
        <v>40003236</v>
      </c>
      <c r="B8334" s="182" t="s">
        <v>8187</v>
      </c>
      <c r="C8334" s="182" t="s">
        <v>224</v>
      </c>
      <c r="D8334" s="182" t="s">
        <v>322</v>
      </c>
      <c r="E8334" s="182" t="s">
        <v>323</v>
      </c>
      <c r="F8334" s="182" t="s">
        <v>323</v>
      </c>
    </row>
    <row r="8335" spans="1:6" x14ac:dyDescent="0.25">
      <c r="A8335" s="182">
        <v>40003769</v>
      </c>
      <c r="B8335" s="182" t="s">
        <v>8188</v>
      </c>
      <c r="C8335" s="182" t="s">
        <v>224</v>
      </c>
      <c r="D8335" s="182" t="s">
        <v>322</v>
      </c>
      <c r="E8335" s="182" t="s">
        <v>323</v>
      </c>
      <c r="F8335" s="182" t="s">
        <v>323</v>
      </c>
    </row>
    <row r="8336" spans="1:6" x14ac:dyDescent="0.25">
      <c r="A8336" s="182">
        <v>40002253</v>
      </c>
      <c r="B8336" s="182" t="s">
        <v>8189</v>
      </c>
      <c r="C8336" s="182" t="s">
        <v>224</v>
      </c>
      <c r="D8336" s="182" t="s">
        <v>363</v>
      </c>
      <c r="E8336" s="182" t="s">
        <v>364</v>
      </c>
      <c r="F8336" s="182" t="s">
        <v>364</v>
      </c>
    </row>
    <row r="8337" spans="1:6" x14ac:dyDescent="0.25">
      <c r="A8337" s="182">
        <v>40005312</v>
      </c>
      <c r="B8337" s="182" t="s">
        <v>8190</v>
      </c>
      <c r="C8337" s="182" t="s">
        <v>224</v>
      </c>
      <c r="D8337" s="182" t="s">
        <v>252</v>
      </c>
      <c r="E8337" s="182" t="s">
        <v>253</v>
      </c>
      <c r="F8337" s="182" t="s">
        <v>253</v>
      </c>
    </row>
    <row r="8338" spans="1:6" x14ac:dyDescent="0.25">
      <c r="A8338" s="182">
        <v>40006560</v>
      </c>
      <c r="B8338" s="182" t="s">
        <v>8191</v>
      </c>
      <c r="C8338" s="182" t="s">
        <v>224</v>
      </c>
      <c r="D8338" s="182" t="s">
        <v>309</v>
      </c>
      <c r="E8338" s="182" t="s">
        <v>310</v>
      </c>
      <c r="F8338" s="182" t="s">
        <v>310</v>
      </c>
    </row>
    <row r="8339" spans="1:6" x14ac:dyDescent="0.25">
      <c r="A8339" s="182">
        <v>40008283</v>
      </c>
      <c r="B8339" s="182" t="s">
        <v>8192</v>
      </c>
      <c r="C8339" s="182" t="s">
        <v>224</v>
      </c>
      <c r="D8339" s="182" t="s">
        <v>438</v>
      </c>
      <c r="E8339" s="182" t="s">
        <v>439</v>
      </c>
      <c r="F8339" s="182" t="s">
        <v>439</v>
      </c>
    </row>
    <row r="8340" spans="1:6" x14ac:dyDescent="0.25">
      <c r="A8340" s="182">
        <v>40420592</v>
      </c>
      <c r="B8340" s="182" t="s">
        <v>8193</v>
      </c>
      <c r="C8340" s="182" t="s">
        <v>231</v>
      </c>
      <c r="D8340" s="182" t="s">
        <v>232</v>
      </c>
      <c r="E8340" s="182" t="s">
        <v>233</v>
      </c>
      <c r="F8340" s="182" t="s">
        <v>233</v>
      </c>
    </row>
    <row r="8341" spans="1:6" x14ac:dyDescent="0.25">
      <c r="A8341" s="182">
        <v>40002158</v>
      </c>
      <c r="B8341" s="182" t="s">
        <v>8194</v>
      </c>
      <c r="C8341" s="182" t="s">
        <v>224</v>
      </c>
      <c r="D8341" s="182" t="s">
        <v>309</v>
      </c>
      <c r="E8341" s="182" t="s">
        <v>310</v>
      </c>
      <c r="F8341" s="182" t="s">
        <v>310</v>
      </c>
    </row>
    <row r="8342" spans="1:6" x14ac:dyDescent="0.25">
      <c r="A8342" s="182">
        <v>40008526</v>
      </c>
      <c r="B8342" s="182" t="s">
        <v>8195</v>
      </c>
      <c r="C8342" s="182" t="s">
        <v>224</v>
      </c>
      <c r="D8342" s="182" t="s">
        <v>449</v>
      </c>
      <c r="E8342" s="182" t="s">
        <v>450</v>
      </c>
      <c r="F8342" s="182" t="s">
        <v>450</v>
      </c>
    </row>
    <row r="8343" spans="1:6" x14ac:dyDescent="0.25">
      <c r="A8343" s="182">
        <v>40001012</v>
      </c>
      <c r="B8343" s="182" t="s">
        <v>8196</v>
      </c>
      <c r="C8343" s="182" t="s">
        <v>224</v>
      </c>
      <c r="D8343" s="182" t="s">
        <v>249</v>
      </c>
      <c r="E8343" s="182" t="s">
        <v>250</v>
      </c>
      <c r="F8343" s="182" t="s">
        <v>250</v>
      </c>
    </row>
    <row r="8344" spans="1:6" x14ac:dyDescent="0.25">
      <c r="A8344" s="182">
        <v>40007032</v>
      </c>
      <c r="B8344" s="182" t="s">
        <v>8197</v>
      </c>
      <c r="C8344" s="182" t="s">
        <v>224</v>
      </c>
      <c r="D8344" s="182" t="s">
        <v>249</v>
      </c>
      <c r="E8344" s="182" t="s">
        <v>250</v>
      </c>
      <c r="F8344" s="182" t="s">
        <v>250</v>
      </c>
    </row>
    <row r="8345" spans="1:6" x14ac:dyDescent="0.25">
      <c r="A8345" s="182">
        <v>40001342</v>
      </c>
      <c r="B8345" s="182" t="s">
        <v>8198</v>
      </c>
      <c r="C8345" s="182" t="s">
        <v>224</v>
      </c>
      <c r="D8345" s="182" t="s">
        <v>279</v>
      </c>
      <c r="E8345" s="182" t="s">
        <v>280</v>
      </c>
      <c r="F8345" s="182" t="s">
        <v>280</v>
      </c>
    </row>
    <row r="8346" spans="1:6" x14ac:dyDescent="0.25">
      <c r="A8346" s="182">
        <v>40005104</v>
      </c>
      <c r="B8346" s="182" t="s">
        <v>8199</v>
      </c>
      <c r="C8346" s="182" t="s">
        <v>224</v>
      </c>
      <c r="D8346" s="182" t="s">
        <v>262</v>
      </c>
      <c r="E8346" s="182" t="s">
        <v>263</v>
      </c>
      <c r="F8346" s="182" t="s">
        <v>263</v>
      </c>
    </row>
    <row r="8347" spans="1:6" x14ac:dyDescent="0.25">
      <c r="A8347" s="182">
        <v>40006637</v>
      </c>
      <c r="B8347" s="182" t="s">
        <v>8200</v>
      </c>
      <c r="C8347" s="182" t="s">
        <v>224</v>
      </c>
      <c r="D8347" s="182" t="s">
        <v>392</v>
      </c>
      <c r="E8347" s="182" t="s">
        <v>393</v>
      </c>
      <c r="F8347" s="182" t="s">
        <v>393</v>
      </c>
    </row>
    <row r="8348" spans="1:6" x14ac:dyDescent="0.25">
      <c r="A8348" s="182">
        <v>40008113</v>
      </c>
      <c r="B8348" s="182" t="s">
        <v>8201</v>
      </c>
      <c r="C8348" s="182" t="s">
        <v>224</v>
      </c>
      <c r="D8348" s="182" t="s">
        <v>303</v>
      </c>
      <c r="E8348" s="182" t="s">
        <v>304</v>
      </c>
      <c r="F8348" s="182" t="s">
        <v>304</v>
      </c>
    </row>
    <row r="8349" spans="1:6" x14ac:dyDescent="0.25">
      <c r="A8349" s="182">
        <v>40008593</v>
      </c>
      <c r="B8349" s="182" t="s">
        <v>8202</v>
      </c>
      <c r="C8349" s="182" t="s">
        <v>224</v>
      </c>
      <c r="D8349" s="182" t="s">
        <v>303</v>
      </c>
      <c r="E8349" s="182" t="s">
        <v>304</v>
      </c>
      <c r="F8349" s="182" t="s">
        <v>304</v>
      </c>
    </row>
    <row r="8350" spans="1:6" x14ac:dyDescent="0.25">
      <c r="A8350" s="182">
        <v>40005973</v>
      </c>
      <c r="B8350" s="182" t="s">
        <v>8202</v>
      </c>
      <c r="C8350" s="182" t="s">
        <v>224</v>
      </c>
      <c r="D8350" s="182" t="s">
        <v>268</v>
      </c>
      <c r="E8350" s="182" t="s">
        <v>269</v>
      </c>
      <c r="F8350" s="182" t="s">
        <v>269</v>
      </c>
    </row>
    <row r="8351" spans="1:6" x14ac:dyDescent="0.25">
      <c r="A8351" s="182">
        <v>40421179</v>
      </c>
      <c r="B8351" s="182" t="s">
        <v>8203</v>
      </c>
      <c r="C8351" s="182" t="s">
        <v>231</v>
      </c>
      <c r="D8351" s="182" t="s">
        <v>338</v>
      </c>
      <c r="E8351" s="182" t="s">
        <v>339</v>
      </c>
      <c r="F8351" s="182" t="s">
        <v>339</v>
      </c>
    </row>
    <row r="8352" spans="1:6" x14ac:dyDescent="0.25">
      <c r="A8352" s="182">
        <v>40421379</v>
      </c>
      <c r="B8352" s="182" t="s">
        <v>8204</v>
      </c>
      <c r="C8352" s="182" t="s">
        <v>231</v>
      </c>
      <c r="D8352" s="182" t="s">
        <v>242</v>
      </c>
      <c r="E8352" s="182" t="s">
        <v>243</v>
      </c>
      <c r="F8352" s="182" t="s">
        <v>243</v>
      </c>
    </row>
    <row r="8353" spans="1:6" x14ac:dyDescent="0.25">
      <c r="A8353" s="182">
        <v>40005807</v>
      </c>
      <c r="B8353" s="182" t="s">
        <v>8205</v>
      </c>
      <c r="C8353" s="182" t="s">
        <v>224</v>
      </c>
      <c r="D8353" s="182" t="s">
        <v>279</v>
      </c>
      <c r="E8353" s="182" t="s">
        <v>280</v>
      </c>
      <c r="F8353" s="182" t="s">
        <v>280</v>
      </c>
    </row>
    <row r="8354" spans="1:6" x14ac:dyDescent="0.25">
      <c r="A8354" s="182">
        <v>40005207</v>
      </c>
      <c r="B8354" s="182" t="s">
        <v>8206</v>
      </c>
      <c r="C8354" s="182" t="s">
        <v>224</v>
      </c>
      <c r="D8354" s="182" t="s">
        <v>322</v>
      </c>
      <c r="E8354" s="182" t="s">
        <v>323</v>
      </c>
      <c r="F8354" s="182" t="s">
        <v>323</v>
      </c>
    </row>
    <row r="8355" spans="1:6" x14ac:dyDescent="0.25">
      <c r="A8355" s="182">
        <v>40009969</v>
      </c>
      <c r="B8355" s="182" t="s">
        <v>8207</v>
      </c>
      <c r="C8355" s="182" t="s">
        <v>224</v>
      </c>
      <c r="D8355" s="182" t="s">
        <v>277</v>
      </c>
      <c r="E8355" s="182" t="s">
        <v>278</v>
      </c>
      <c r="F8355" s="182" t="s">
        <v>278</v>
      </c>
    </row>
    <row r="8356" spans="1:6" x14ac:dyDescent="0.25">
      <c r="A8356" s="182">
        <v>40009857</v>
      </c>
      <c r="B8356" s="182" t="s">
        <v>8208</v>
      </c>
      <c r="C8356" s="182" t="s">
        <v>224</v>
      </c>
      <c r="D8356" s="182" t="s">
        <v>228</v>
      </c>
      <c r="E8356" s="182" t="s">
        <v>229</v>
      </c>
      <c r="F8356" s="182" t="s">
        <v>229</v>
      </c>
    </row>
    <row r="8357" spans="1:6" x14ac:dyDescent="0.25">
      <c r="A8357" s="182">
        <v>40009238</v>
      </c>
      <c r="B8357" s="182" t="s">
        <v>8209</v>
      </c>
      <c r="C8357" s="182" t="s">
        <v>224</v>
      </c>
      <c r="D8357" s="182" t="s">
        <v>265</v>
      </c>
      <c r="E8357" s="182" t="s">
        <v>266</v>
      </c>
      <c r="F8357" s="182" t="s">
        <v>266</v>
      </c>
    </row>
    <row r="8358" spans="1:6" x14ac:dyDescent="0.25">
      <c r="A8358" s="182">
        <v>40006392</v>
      </c>
      <c r="B8358" s="182" t="s">
        <v>8210</v>
      </c>
      <c r="C8358" s="182" t="s">
        <v>224</v>
      </c>
      <c r="D8358" s="182" t="s">
        <v>262</v>
      </c>
      <c r="E8358" s="182" t="s">
        <v>263</v>
      </c>
      <c r="F8358" s="182" t="s">
        <v>263</v>
      </c>
    </row>
    <row r="8359" spans="1:6" x14ac:dyDescent="0.25">
      <c r="A8359" s="182">
        <v>40004447</v>
      </c>
      <c r="B8359" s="182" t="s">
        <v>8210</v>
      </c>
      <c r="C8359" s="182" t="s">
        <v>224</v>
      </c>
      <c r="D8359" s="182" t="s">
        <v>228</v>
      </c>
      <c r="E8359" s="182" t="s">
        <v>229</v>
      </c>
      <c r="F8359" s="182" t="s">
        <v>229</v>
      </c>
    </row>
    <row r="8360" spans="1:6" x14ac:dyDescent="0.25">
      <c r="A8360" s="182">
        <v>40003972</v>
      </c>
      <c r="B8360" s="182" t="s">
        <v>8211</v>
      </c>
      <c r="C8360" s="182" t="s">
        <v>224</v>
      </c>
      <c r="D8360" s="182" t="s">
        <v>303</v>
      </c>
      <c r="E8360" s="182" t="s">
        <v>304</v>
      </c>
      <c r="F8360" s="182" t="s">
        <v>304</v>
      </c>
    </row>
    <row r="8361" spans="1:6" x14ac:dyDescent="0.25">
      <c r="A8361" s="182">
        <v>40006483</v>
      </c>
      <c r="B8361" s="182" t="s">
        <v>8212</v>
      </c>
      <c r="C8361" s="182" t="s">
        <v>224</v>
      </c>
      <c r="D8361" s="182" t="s">
        <v>225</v>
      </c>
      <c r="E8361" s="182" t="s">
        <v>226</v>
      </c>
      <c r="F8361" s="182" t="s">
        <v>226</v>
      </c>
    </row>
    <row r="8362" spans="1:6" x14ac:dyDescent="0.25">
      <c r="A8362" s="182">
        <v>40009054</v>
      </c>
      <c r="B8362" s="182" t="s">
        <v>8213</v>
      </c>
      <c r="C8362" s="182" t="s">
        <v>224</v>
      </c>
      <c r="D8362" s="182" t="s">
        <v>438</v>
      </c>
      <c r="E8362" s="182" t="s">
        <v>439</v>
      </c>
      <c r="F8362" s="182" t="s">
        <v>439</v>
      </c>
    </row>
    <row r="8363" spans="1:6" x14ac:dyDescent="0.25">
      <c r="A8363" s="182">
        <v>40420977</v>
      </c>
      <c r="B8363" s="182" t="s">
        <v>8214</v>
      </c>
      <c r="C8363" s="182" t="s">
        <v>231</v>
      </c>
      <c r="D8363" s="182" t="s">
        <v>236</v>
      </c>
      <c r="E8363" s="182" t="s">
        <v>237</v>
      </c>
      <c r="F8363" s="182" t="s">
        <v>237</v>
      </c>
    </row>
    <row r="8364" spans="1:6" x14ac:dyDescent="0.25">
      <c r="A8364" s="182">
        <v>40001769</v>
      </c>
      <c r="B8364" s="182" t="s">
        <v>8215</v>
      </c>
      <c r="C8364" s="182" t="s">
        <v>224</v>
      </c>
      <c r="D8364" s="182" t="s">
        <v>306</v>
      </c>
      <c r="E8364" s="182" t="s">
        <v>307</v>
      </c>
      <c r="F8364" s="182" t="s">
        <v>307</v>
      </c>
    </row>
    <row r="8365" spans="1:6" x14ac:dyDescent="0.25">
      <c r="A8365" s="182">
        <v>40007382</v>
      </c>
      <c r="B8365" s="182" t="s">
        <v>8216</v>
      </c>
      <c r="C8365" s="182" t="s">
        <v>224</v>
      </c>
      <c r="D8365" s="182" t="s">
        <v>322</v>
      </c>
      <c r="E8365" s="182" t="s">
        <v>323</v>
      </c>
      <c r="F8365" s="182" t="s">
        <v>323</v>
      </c>
    </row>
    <row r="8366" spans="1:6" x14ac:dyDescent="0.25">
      <c r="A8366" s="182">
        <v>40420677</v>
      </c>
      <c r="B8366" s="182" t="s">
        <v>8217</v>
      </c>
      <c r="C8366" s="182" t="s">
        <v>231</v>
      </c>
      <c r="D8366" s="182" t="s">
        <v>236</v>
      </c>
      <c r="E8366" s="182" t="s">
        <v>237</v>
      </c>
      <c r="F8366" s="182" t="s">
        <v>237</v>
      </c>
    </row>
    <row r="8367" spans="1:6" x14ac:dyDescent="0.25">
      <c r="A8367" s="182">
        <v>40000007</v>
      </c>
      <c r="B8367" s="182" t="s">
        <v>8218</v>
      </c>
      <c r="C8367" s="182" t="s">
        <v>224</v>
      </c>
      <c r="D8367" s="182" t="s">
        <v>225</v>
      </c>
      <c r="E8367" s="182" t="s">
        <v>226</v>
      </c>
      <c r="F8367" s="182" t="s">
        <v>226</v>
      </c>
    </row>
    <row r="8368" spans="1:6" x14ac:dyDescent="0.25">
      <c r="A8368" s="182">
        <v>40008717</v>
      </c>
      <c r="B8368" s="182" t="s">
        <v>8219</v>
      </c>
      <c r="C8368" s="182" t="s">
        <v>224</v>
      </c>
      <c r="D8368" s="182" t="s">
        <v>279</v>
      </c>
      <c r="E8368" s="182" t="s">
        <v>280</v>
      </c>
      <c r="F8368" s="182" t="s">
        <v>280</v>
      </c>
    </row>
    <row r="8369" spans="1:6" x14ac:dyDescent="0.25">
      <c r="A8369" s="182">
        <v>40005695</v>
      </c>
      <c r="B8369" s="182" t="s">
        <v>8220</v>
      </c>
      <c r="C8369" s="182" t="s">
        <v>224</v>
      </c>
      <c r="D8369" s="182" t="s">
        <v>342</v>
      </c>
      <c r="E8369" s="182" t="s">
        <v>343</v>
      </c>
      <c r="F8369" s="182" t="s">
        <v>343</v>
      </c>
    </row>
    <row r="8370" spans="1:6" x14ac:dyDescent="0.25">
      <c r="A8370" s="182">
        <v>40008538</v>
      </c>
      <c r="B8370" s="182" t="s">
        <v>8221</v>
      </c>
      <c r="C8370" s="182" t="s">
        <v>224</v>
      </c>
      <c r="D8370" s="182" t="s">
        <v>279</v>
      </c>
      <c r="E8370" s="182" t="s">
        <v>280</v>
      </c>
      <c r="F8370" s="182" t="s">
        <v>280</v>
      </c>
    </row>
    <row r="8371" spans="1:6" x14ac:dyDescent="0.25">
      <c r="A8371" s="182">
        <v>40424279</v>
      </c>
      <c r="B8371" s="182" t="s">
        <v>8222</v>
      </c>
      <c r="C8371" s="182" t="s">
        <v>231</v>
      </c>
      <c r="D8371" s="182" t="s">
        <v>242</v>
      </c>
      <c r="E8371" s="182" t="s">
        <v>243</v>
      </c>
      <c r="F8371" s="182" t="s">
        <v>243</v>
      </c>
    </row>
    <row r="8372" spans="1:6" x14ac:dyDescent="0.25">
      <c r="A8372" s="182">
        <v>40009424</v>
      </c>
      <c r="B8372" s="182" t="s">
        <v>8223</v>
      </c>
      <c r="C8372" s="182" t="s">
        <v>224</v>
      </c>
      <c r="D8372" s="182" t="s">
        <v>262</v>
      </c>
      <c r="E8372" s="182" t="s">
        <v>263</v>
      </c>
      <c r="F8372" s="182" t="s">
        <v>263</v>
      </c>
    </row>
    <row r="8373" spans="1:6" x14ac:dyDescent="0.25">
      <c r="A8373" s="182">
        <v>40424349</v>
      </c>
      <c r="B8373" s="182" t="s">
        <v>8224</v>
      </c>
      <c r="C8373" s="182" t="s">
        <v>231</v>
      </c>
      <c r="D8373" s="182" t="s">
        <v>232</v>
      </c>
      <c r="E8373" s="182" t="s">
        <v>233</v>
      </c>
      <c r="F8373" s="182" t="s">
        <v>233</v>
      </c>
    </row>
    <row r="8374" spans="1:6" x14ac:dyDescent="0.25">
      <c r="A8374" s="182">
        <v>40002783</v>
      </c>
      <c r="B8374" s="182" t="s">
        <v>8225</v>
      </c>
      <c r="C8374" s="182" t="s">
        <v>224</v>
      </c>
      <c r="D8374" s="182" t="s">
        <v>228</v>
      </c>
      <c r="E8374" s="182" t="s">
        <v>229</v>
      </c>
      <c r="F8374" s="182" t="s">
        <v>229</v>
      </c>
    </row>
    <row r="8375" spans="1:6" x14ac:dyDescent="0.25">
      <c r="A8375" s="182">
        <v>40003587</v>
      </c>
      <c r="B8375" s="182" t="s">
        <v>8226</v>
      </c>
      <c r="C8375" s="182" t="s">
        <v>224</v>
      </c>
      <c r="D8375" s="182" t="s">
        <v>306</v>
      </c>
      <c r="E8375" s="182" t="s">
        <v>307</v>
      </c>
      <c r="F8375" s="182" t="s">
        <v>307</v>
      </c>
    </row>
    <row r="8376" spans="1:6" x14ac:dyDescent="0.25">
      <c r="A8376" s="182">
        <v>40003797</v>
      </c>
      <c r="B8376" s="182" t="s">
        <v>8227</v>
      </c>
      <c r="C8376" s="182" t="s">
        <v>224</v>
      </c>
      <c r="D8376" s="182" t="s">
        <v>277</v>
      </c>
      <c r="E8376" s="182" t="s">
        <v>278</v>
      </c>
      <c r="F8376" s="182" t="s">
        <v>278</v>
      </c>
    </row>
    <row r="8377" spans="1:6" x14ac:dyDescent="0.25">
      <c r="A8377" s="182">
        <v>40004620</v>
      </c>
      <c r="B8377" s="182" t="s">
        <v>8228</v>
      </c>
      <c r="C8377" s="182" t="s">
        <v>224</v>
      </c>
      <c r="D8377" s="182" t="s">
        <v>279</v>
      </c>
      <c r="E8377" s="182" t="s">
        <v>280</v>
      </c>
      <c r="F8377" s="182" t="s">
        <v>280</v>
      </c>
    </row>
    <row r="8378" spans="1:6" x14ac:dyDescent="0.25">
      <c r="A8378" s="182">
        <v>40002344</v>
      </c>
      <c r="B8378" s="182" t="s">
        <v>8229</v>
      </c>
      <c r="C8378" s="182" t="s">
        <v>224</v>
      </c>
      <c r="D8378" s="182" t="s">
        <v>249</v>
      </c>
      <c r="E8378" s="182" t="s">
        <v>250</v>
      </c>
      <c r="F8378" s="182" t="s">
        <v>250</v>
      </c>
    </row>
    <row r="8379" spans="1:6" x14ac:dyDescent="0.25">
      <c r="A8379" s="182">
        <v>40421501</v>
      </c>
      <c r="B8379" s="182" t="s">
        <v>8230</v>
      </c>
      <c r="C8379" s="182" t="s">
        <v>231</v>
      </c>
      <c r="D8379" s="182" t="s">
        <v>232</v>
      </c>
      <c r="E8379" s="182" t="s">
        <v>233</v>
      </c>
      <c r="F8379" s="182" t="s">
        <v>233</v>
      </c>
    </row>
    <row r="8380" spans="1:6" x14ac:dyDescent="0.25">
      <c r="A8380" s="182">
        <v>40421018</v>
      </c>
      <c r="B8380" s="182" t="s">
        <v>8231</v>
      </c>
      <c r="C8380" s="182" t="s">
        <v>231</v>
      </c>
      <c r="D8380" s="182" t="s">
        <v>236</v>
      </c>
      <c r="E8380" s="182" t="s">
        <v>237</v>
      </c>
      <c r="F8380" s="182" t="s">
        <v>237</v>
      </c>
    </row>
    <row r="8381" spans="1:6" x14ac:dyDescent="0.25">
      <c r="A8381" s="182">
        <v>40002132</v>
      </c>
      <c r="B8381" s="182" t="s">
        <v>8232</v>
      </c>
      <c r="C8381" s="182" t="s">
        <v>224</v>
      </c>
      <c r="D8381" s="182" t="s">
        <v>228</v>
      </c>
      <c r="E8381" s="182" t="s">
        <v>229</v>
      </c>
      <c r="F8381" s="182" t="s">
        <v>229</v>
      </c>
    </row>
    <row r="8382" spans="1:6" x14ac:dyDescent="0.25">
      <c r="A8382" s="182">
        <v>40001985</v>
      </c>
      <c r="B8382" s="182" t="s">
        <v>8233</v>
      </c>
      <c r="C8382" s="182" t="s">
        <v>224</v>
      </c>
      <c r="D8382" s="182" t="s">
        <v>438</v>
      </c>
      <c r="E8382" s="182" t="s">
        <v>439</v>
      </c>
      <c r="F8382" s="182" t="s">
        <v>439</v>
      </c>
    </row>
    <row r="8383" spans="1:6" x14ac:dyDescent="0.25">
      <c r="A8383" s="182">
        <v>40420070</v>
      </c>
      <c r="B8383" s="182" t="s">
        <v>8234</v>
      </c>
      <c r="C8383" s="182" t="s">
        <v>231</v>
      </c>
      <c r="D8383" s="182" t="s">
        <v>236</v>
      </c>
      <c r="E8383" s="182" t="s">
        <v>237</v>
      </c>
      <c r="F8383" s="182" t="s">
        <v>237</v>
      </c>
    </row>
    <row r="8384" spans="1:6" x14ac:dyDescent="0.25">
      <c r="A8384" s="182">
        <v>40000081</v>
      </c>
      <c r="B8384" s="182" t="s">
        <v>8235</v>
      </c>
      <c r="C8384" s="182" t="s">
        <v>224</v>
      </c>
      <c r="D8384" s="182" t="s">
        <v>449</v>
      </c>
      <c r="E8384" s="182" t="s">
        <v>450</v>
      </c>
      <c r="F8384" s="182" t="s">
        <v>450</v>
      </c>
    </row>
    <row r="8385" spans="1:6" x14ac:dyDescent="0.25">
      <c r="A8385" s="182">
        <v>40005560</v>
      </c>
      <c r="B8385" s="182" t="s">
        <v>8236</v>
      </c>
      <c r="C8385" s="182" t="s">
        <v>224</v>
      </c>
      <c r="D8385" s="182" t="s">
        <v>225</v>
      </c>
      <c r="E8385" s="182" t="s">
        <v>226</v>
      </c>
      <c r="F8385" s="182" t="s">
        <v>226</v>
      </c>
    </row>
    <row r="8386" spans="1:6" x14ac:dyDescent="0.25">
      <c r="A8386" s="182">
        <v>40007110</v>
      </c>
      <c r="B8386" s="182" t="s">
        <v>8237</v>
      </c>
      <c r="C8386" s="182" t="s">
        <v>224</v>
      </c>
      <c r="D8386" s="182" t="s">
        <v>265</v>
      </c>
      <c r="E8386" s="182" t="s">
        <v>266</v>
      </c>
      <c r="F8386" s="182" t="s">
        <v>266</v>
      </c>
    </row>
    <row r="8387" spans="1:6" x14ac:dyDescent="0.25">
      <c r="A8387" s="182">
        <v>40001340</v>
      </c>
      <c r="B8387" s="182" t="s">
        <v>8238</v>
      </c>
      <c r="C8387" s="182" t="s">
        <v>224</v>
      </c>
      <c r="D8387" s="182" t="s">
        <v>271</v>
      </c>
      <c r="E8387" s="182" t="s">
        <v>272</v>
      </c>
      <c r="F8387" s="182" t="s">
        <v>272</v>
      </c>
    </row>
    <row r="8388" spans="1:6" x14ac:dyDescent="0.25">
      <c r="A8388" s="182">
        <v>40008492</v>
      </c>
      <c r="B8388" s="182" t="s">
        <v>8239</v>
      </c>
      <c r="C8388" s="182" t="s">
        <v>224</v>
      </c>
      <c r="D8388" s="182" t="s">
        <v>449</v>
      </c>
      <c r="E8388" s="182" t="s">
        <v>450</v>
      </c>
      <c r="F8388" s="182" t="s">
        <v>450</v>
      </c>
    </row>
    <row r="8389" spans="1:6" x14ac:dyDescent="0.25">
      <c r="A8389" s="182">
        <v>40000292</v>
      </c>
      <c r="B8389" s="182" t="s">
        <v>8240</v>
      </c>
      <c r="C8389" s="182" t="s">
        <v>224</v>
      </c>
      <c r="D8389" s="182" t="s">
        <v>363</v>
      </c>
      <c r="E8389" s="182" t="s">
        <v>364</v>
      </c>
      <c r="F8389" s="182" t="s">
        <v>364</v>
      </c>
    </row>
    <row r="8390" spans="1:6" x14ac:dyDescent="0.25">
      <c r="A8390" s="182">
        <v>40005069</v>
      </c>
      <c r="B8390" s="182" t="s">
        <v>8241</v>
      </c>
      <c r="C8390" s="182" t="s">
        <v>224</v>
      </c>
      <c r="D8390" s="182" t="s">
        <v>322</v>
      </c>
      <c r="E8390" s="182" t="s">
        <v>323</v>
      </c>
      <c r="F8390" s="182" t="s">
        <v>323</v>
      </c>
    </row>
    <row r="8391" spans="1:6" x14ac:dyDescent="0.25">
      <c r="A8391" s="182">
        <v>40002352</v>
      </c>
      <c r="B8391" s="182" t="s">
        <v>8242</v>
      </c>
      <c r="C8391" s="182" t="s">
        <v>224</v>
      </c>
      <c r="D8391" s="182" t="s">
        <v>249</v>
      </c>
      <c r="E8391" s="182" t="s">
        <v>250</v>
      </c>
      <c r="F8391" s="182" t="s">
        <v>250</v>
      </c>
    </row>
    <row r="8392" spans="1:6" x14ac:dyDescent="0.25">
      <c r="A8392" s="182">
        <v>40003804</v>
      </c>
      <c r="B8392" s="182" t="s">
        <v>8243</v>
      </c>
      <c r="C8392" s="182" t="s">
        <v>224</v>
      </c>
      <c r="D8392" s="182" t="s">
        <v>333</v>
      </c>
      <c r="E8392" s="182" t="s">
        <v>334</v>
      </c>
      <c r="F8392" s="182" t="s">
        <v>334</v>
      </c>
    </row>
    <row r="8393" spans="1:6" x14ac:dyDescent="0.25">
      <c r="A8393" s="182">
        <v>40005418</v>
      </c>
      <c r="B8393" s="182" t="s">
        <v>8244</v>
      </c>
      <c r="C8393" s="182" t="s">
        <v>224</v>
      </c>
      <c r="D8393" s="182" t="s">
        <v>225</v>
      </c>
      <c r="E8393" s="182" t="s">
        <v>226</v>
      </c>
      <c r="F8393" s="182" t="s">
        <v>226</v>
      </c>
    </row>
    <row r="8394" spans="1:6" x14ac:dyDescent="0.25">
      <c r="A8394" s="182">
        <v>40420432</v>
      </c>
      <c r="B8394" s="182" t="s">
        <v>8245</v>
      </c>
      <c r="C8394" s="182" t="s">
        <v>231</v>
      </c>
      <c r="D8394" s="182" t="s">
        <v>232</v>
      </c>
      <c r="E8394" s="182" t="s">
        <v>233</v>
      </c>
      <c r="F8394" s="182" t="s">
        <v>233</v>
      </c>
    </row>
    <row r="8395" spans="1:6" x14ac:dyDescent="0.25">
      <c r="A8395" s="182">
        <v>40002131</v>
      </c>
      <c r="B8395" s="182" t="s">
        <v>8246</v>
      </c>
      <c r="C8395" s="182" t="s">
        <v>224</v>
      </c>
      <c r="D8395" s="182" t="s">
        <v>404</v>
      </c>
      <c r="E8395" s="182" t="s">
        <v>405</v>
      </c>
      <c r="F8395" s="182" t="s">
        <v>405</v>
      </c>
    </row>
    <row r="8396" spans="1:6" x14ac:dyDescent="0.25">
      <c r="A8396" s="182">
        <v>40005868</v>
      </c>
      <c r="B8396" s="182" t="s">
        <v>8247</v>
      </c>
      <c r="C8396" s="182" t="s">
        <v>224</v>
      </c>
      <c r="D8396" s="182" t="s">
        <v>256</v>
      </c>
      <c r="E8396" s="182" t="s">
        <v>257</v>
      </c>
      <c r="F8396" s="182" t="s">
        <v>257</v>
      </c>
    </row>
    <row r="8397" spans="1:6" x14ac:dyDescent="0.25">
      <c r="A8397" s="182">
        <v>40421407</v>
      </c>
      <c r="B8397" s="182" t="s">
        <v>8248</v>
      </c>
      <c r="C8397" s="182" t="s">
        <v>231</v>
      </c>
      <c r="D8397" s="182" t="s">
        <v>236</v>
      </c>
      <c r="E8397" s="182" t="s">
        <v>237</v>
      </c>
      <c r="F8397" s="182" t="s">
        <v>237</v>
      </c>
    </row>
    <row r="8398" spans="1:6" x14ac:dyDescent="0.25">
      <c r="A8398" s="182">
        <v>40003132</v>
      </c>
      <c r="B8398" s="182" t="s">
        <v>8249</v>
      </c>
      <c r="C8398" s="182" t="s">
        <v>224</v>
      </c>
      <c r="D8398" s="182" t="s">
        <v>277</v>
      </c>
      <c r="E8398" s="182" t="s">
        <v>278</v>
      </c>
      <c r="F8398" s="182" t="s">
        <v>278</v>
      </c>
    </row>
    <row r="8399" spans="1:6" x14ac:dyDescent="0.25">
      <c r="A8399" s="182">
        <v>40001860</v>
      </c>
      <c r="B8399" s="182" t="s">
        <v>8250</v>
      </c>
      <c r="C8399" s="182" t="s">
        <v>224</v>
      </c>
      <c r="D8399" s="182" t="s">
        <v>265</v>
      </c>
      <c r="E8399" s="182" t="s">
        <v>266</v>
      </c>
      <c r="F8399" s="182" t="s">
        <v>266</v>
      </c>
    </row>
    <row r="8400" spans="1:6" x14ac:dyDescent="0.25">
      <c r="A8400" s="182">
        <v>40008767</v>
      </c>
      <c r="B8400" s="182" t="s">
        <v>8251</v>
      </c>
      <c r="C8400" s="182" t="s">
        <v>224</v>
      </c>
      <c r="D8400" s="182" t="s">
        <v>291</v>
      </c>
      <c r="E8400" s="182" t="s">
        <v>292</v>
      </c>
      <c r="F8400" s="182" t="s">
        <v>292</v>
      </c>
    </row>
    <row r="8401" spans="1:6" x14ac:dyDescent="0.25">
      <c r="A8401" s="182">
        <v>40424299</v>
      </c>
      <c r="B8401" s="182" t="s">
        <v>8252</v>
      </c>
      <c r="C8401" s="182" t="s">
        <v>231</v>
      </c>
      <c r="D8401" s="182" t="s">
        <v>232</v>
      </c>
      <c r="E8401" s="182" t="s">
        <v>233</v>
      </c>
      <c r="F8401" s="182" t="s">
        <v>233</v>
      </c>
    </row>
    <row r="8402" spans="1:6" x14ac:dyDescent="0.25">
      <c r="A8402" s="182">
        <v>40002848</v>
      </c>
      <c r="B8402" s="182" t="s">
        <v>8253</v>
      </c>
      <c r="C8402" s="182" t="s">
        <v>224</v>
      </c>
      <c r="D8402" s="182" t="s">
        <v>268</v>
      </c>
      <c r="E8402" s="182" t="s">
        <v>269</v>
      </c>
      <c r="F8402" s="182" t="s">
        <v>269</v>
      </c>
    </row>
    <row r="8403" spans="1:6" x14ac:dyDescent="0.25">
      <c r="A8403" s="182">
        <v>47200055</v>
      </c>
      <c r="B8403" s="182" t="s">
        <v>8254</v>
      </c>
      <c r="C8403" s="182" t="s">
        <v>224</v>
      </c>
      <c r="D8403" s="182" t="s">
        <v>309</v>
      </c>
      <c r="E8403" s="182" t="s">
        <v>310</v>
      </c>
      <c r="F8403" s="182" t="s">
        <v>310</v>
      </c>
    </row>
    <row r="8404" spans="1:6" x14ac:dyDescent="0.25">
      <c r="A8404" s="182">
        <v>40005057</v>
      </c>
      <c r="B8404" s="182" t="s">
        <v>8255</v>
      </c>
      <c r="C8404" s="182" t="s">
        <v>224</v>
      </c>
      <c r="D8404" s="182" t="s">
        <v>309</v>
      </c>
      <c r="E8404" s="182" t="s">
        <v>310</v>
      </c>
      <c r="F8404" s="182" t="s">
        <v>310</v>
      </c>
    </row>
    <row r="8405" spans="1:6" x14ac:dyDescent="0.25">
      <c r="A8405" s="182">
        <v>40002231</v>
      </c>
      <c r="B8405" s="182" t="s">
        <v>8256</v>
      </c>
      <c r="C8405" s="182" t="s">
        <v>224</v>
      </c>
      <c r="D8405" s="182" t="s">
        <v>265</v>
      </c>
      <c r="E8405" s="182" t="s">
        <v>266</v>
      </c>
      <c r="F8405" s="182" t="s">
        <v>266</v>
      </c>
    </row>
    <row r="8406" spans="1:6" x14ac:dyDescent="0.25">
      <c r="A8406" s="182">
        <v>40007082</v>
      </c>
      <c r="B8406" s="182" t="s">
        <v>8257</v>
      </c>
      <c r="C8406" s="182" t="s">
        <v>224</v>
      </c>
      <c r="D8406" s="182" t="s">
        <v>322</v>
      </c>
      <c r="E8406" s="182" t="s">
        <v>323</v>
      </c>
      <c r="F8406" s="182" t="s">
        <v>323</v>
      </c>
    </row>
    <row r="8407" spans="1:6" x14ac:dyDescent="0.25">
      <c r="A8407" s="182">
        <v>40005810</v>
      </c>
      <c r="B8407" s="182" t="s">
        <v>8258</v>
      </c>
      <c r="C8407" s="182" t="s">
        <v>224</v>
      </c>
      <c r="D8407" s="182" t="s">
        <v>368</v>
      </c>
      <c r="E8407" s="182" t="s">
        <v>369</v>
      </c>
      <c r="F8407" s="182" t="s">
        <v>369</v>
      </c>
    </row>
    <row r="8408" spans="1:6" x14ac:dyDescent="0.25">
      <c r="A8408" s="182">
        <v>40421213</v>
      </c>
      <c r="B8408" s="182" t="s">
        <v>8259</v>
      </c>
      <c r="C8408" s="182" t="s">
        <v>231</v>
      </c>
      <c r="D8408" s="182" t="s">
        <v>242</v>
      </c>
      <c r="E8408" s="182" t="s">
        <v>243</v>
      </c>
      <c r="F8408" s="182" t="s">
        <v>243</v>
      </c>
    </row>
    <row r="8409" spans="1:6" x14ac:dyDescent="0.25">
      <c r="A8409" s="182">
        <v>40420954</v>
      </c>
      <c r="B8409" s="182" t="s">
        <v>8260</v>
      </c>
      <c r="C8409" s="182" t="s">
        <v>231</v>
      </c>
      <c r="D8409" s="182" t="s">
        <v>285</v>
      </c>
      <c r="E8409" s="182" t="s">
        <v>286</v>
      </c>
      <c r="F8409" s="182" t="s">
        <v>286</v>
      </c>
    </row>
    <row r="8410" spans="1:6" x14ac:dyDescent="0.25">
      <c r="A8410" s="182">
        <v>40001525</v>
      </c>
      <c r="B8410" s="182" t="s">
        <v>8261</v>
      </c>
      <c r="C8410" s="182" t="s">
        <v>224</v>
      </c>
      <c r="D8410" s="182" t="s">
        <v>306</v>
      </c>
      <c r="E8410" s="182" t="s">
        <v>307</v>
      </c>
      <c r="F8410" s="182" t="s">
        <v>307</v>
      </c>
    </row>
    <row r="8411" spans="1:6" x14ac:dyDescent="0.25">
      <c r="A8411" s="182">
        <v>40004653</v>
      </c>
      <c r="B8411" s="182" t="s">
        <v>8262</v>
      </c>
      <c r="C8411" s="182" t="s">
        <v>224</v>
      </c>
      <c r="D8411" s="182" t="s">
        <v>225</v>
      </c>
      <c r="E8411" s="182" t="s">
        <v>226</v>
      </c>
      <c r="F8411" s="182" t="s">
        <v>226</v>
      </c>
    </row>
    <row r="8412" spans="1:6" x14ac:dyDescent="0.25">
      <c r="A8412" s="182">
        <v>40002749</v>
      </c>
      <c r="B8412" s="182" t="s">
        <v>8263</v>
      </c>
      <c r="C8412" s="182" t="s">
        <v>224</v>
      </c>
      <c r="D8412" s="182" t="s">
        <v>265</v>
      </c>
      <c r="E8412" s="182" t="s">
        <v>266</v>
      </c>
      <c r="F8412" s="182" t="s">
        <v>266</v>
      </c>
    </row>
    <row r="8413" spans="1:6" x14ac:dyDescent="0.25">
      <c r="A8413" s="182">
        <v>40420835</v>
      </c>
      <c r="B8413" s="182" t="s">
        <v>8264</v>
      </c>
      <c r="C8413" s="182" t="s">
        <v>231</v>
      </c>
      <c r="D8413" s="182" t="s">
        <v>232</v>
      </c>
      <c r="E8413" s="182" t="s">
        <v>233</v>
      </c>
      <c r="F8413" s="182" t="s">
        <v>233</v>
      </c>
    </row>
    <row r="8414" spans="1:6" x14ac:dyDescent="0.25">
      <c r="A8414" s="182">
        <v>40420983</v>
      </c>
      <c r="B8414" s="182" t="s">
        <v>8265</v>
      </c>
      <c r="C8414" s="182" t="s">
        <v>231</v>
      </c>
      <c r="D8414" s="182" t="s">
        <v>236</v>
      </c>
      <c r="E8414" s="182" t="s">
        <v>237</v>
      </c>
      <c r="F8414" s="182" t="s">
        <v>237</v>
      </c>
    </row>
    <row r="8415" spans="1:6" x14ac:dyDescent="0.25">
      <c r="A8415" s="182">
        <v>40004533</v>
      </c>
      <c r="B8415" s="182" t="s">
        <v>8266</v>
      </c>
      <c r="C8415" s="182" t="s">
        <v>224</v>
      </c>
      <c r="D8415" s="182" t="s">
        <v>306</v>
      </c>
      <c r="E8415" s="182" t="s">
        <v>307</v>
      </c>
      <c r="F8415" s="182" t="s">
        <v>307</v>
      </c>
    </row>
    <row r="8416" spans="1:6" x14ac:dyDescent="0.25">
      <c r="A8416" s="182">
        <v>40007947</v>
      </c>
      <c r="B8416" s="182" t="s">
        <v>8267</v>
      </c>
      <c r="C8416" s="182" t="s">
        <v>224</v>
      </c>
      <c r="D8416" s="182" t="s">
        <v>303</v>
      </c>
      <c r="E8416" s="182" t="s">
        <v>304</v>
      </c>
      <c r="F8416" s="182" t="s">
        <v>304</v>
      </c>
    </row>
    <row r="8417" spans="1:6" x14ac:dyDescent="0.25">
      <c r="A8417" s="182">
        <v>40007084</v>
      </c>
      <c r="B8417" s="182" t="s">
        <v>8268</v>
      </c>
      <c r="C8417" s="182" t="s">
        <v>224</v>
      </c>
      <c r="D8417" s="182" t="s">
        <v>368</v>
      </c>
      <c r="E8417" s="182" t="s">
        <v>369</v>
      </c>
      <c r="F8417" s="182" t="s">
        <v>369</v>
      </c>
    </row>
    <row r="8418" spans="1:6" x14ac:dyDescent="0.25">
      <c r="A8418" s="182">
        <v>40006719</v>
      </c>
      <c r="B8418" s="182" t="s">
        <v>8269</v>
      </c>
      <c r="C8418" s="182" t="s">
        <v>224</v>
      </c>
      <c r="D8418" s="182" t="s">
        <v>225</v>
      </c>
      <c r="E8418" s="182" t="s">
        <v>226</v>
      </c>
      <c r="F8418" s="182" t="s">
        <v>226</v>
      </c>
    </row>
    <row r="8419" spans="1:6" x14ac:dyDescent="0.25">
      <c r="A8419" s="182">
        <v>40008055</v>
      </c>
      <c r="B8419" s="182" t="s">
        <v>8270</v>
      </c>
      <c r="C8419" s="182" t="s">
        <v>224</v>
      </c>
      <c r="D8419" s="182" t="s">
        <v>306</v>
      </c>
      <c r="E8419" s="182" t="s">
        <v>307</v>
      </c>
      <c r="F8419" s="182" t="s">
        <v>307</v>
      </c>
    </row>
    <row r="8420" spans="1:6" x14ac:dyDescent="0.25">
      <c r="A8420" s="182">
        <v>40001878</v>
      </c>
      <c r="B8420" s="182" t="s">
        <v>8271</v>
      </c>
      <c r="C8420" s="182" t="s">
        <v>224</v>
      </c>
      <c r="D8420" s="182" t="s">
        <v>262</v>
      </c>
      <c r="E8420" s="182" t="s">
        <v>263</v>
      </c>
      <c r="F8420" s="182" t="s">
        <v>263</v>
      </c>
    </row>
    <row r="8421" spans="1:6" x14ac:dyDescent="0.25">
      <c r="A8421" s="182">
        <v>40007037</v>
      </c>
      <c r="B8421" s="182" t="s">
        <v>8272</v>
      </c>
      <c r="C8421" s="182" t="s">
        <v>224</v>
      </c>
      <c r="D8421" s="182" t="s">
        <v>262</v>
      </c>
      <c r="E8421" s="182" t="s">
        <v>263</v>
      </c>
      <c r="F8421" s="182" t="s">
        <v>263</v>
      </c>
    </row>
    <row r="8422" spans="1:6" x14ac:dyDescent="0.25">
      <c r="A8422" s="182">
        <v>40000986</v>
      </c>
      <c r="B8422" s="182" t="s">
        <v>8273</v>
      </c>
      <c r="C8422" s="182" t="s">
        <v>224</v>
      </c>
      <c r="D8422" s="182" t="s">
        <v>256</v>
      </c>
      <c r="E8422" s="182" t="s">
        <v>257</v>
      </c>
      <c r="F8422" s="182" t="s">
        <v>257</v>
      </c>
    </row>
    <row r="8423" spans="1:6" x14ac:dyDescent="0.25">
      <c r="A8423" s="182">
        <v>40009657</v>
      </c>
      <c r="B8423" s="182" t="s">
        <v>8274</v>
      </c>
      <c r="C8423" s="182" t="s">
        <v>224</v>
      </c>
      <c r="D8423" s="182" t="s">
        <v>404</v>
      </c>
      <c r="E8423" s="182" t="s">
        <v>405</v>
      </c>
      <c r="F8423" s="182" t="s">
        <v>405</v>
      </c>
    </row>
    <row r="8424" spans="1:6" x14ac:dyDescent="0.25">
      <c r="A8424" s="182">
        <v>40004157</v>
      </c>
      <c r="B8424" s="182" t="s">
        <v>8275</v>
      </c>
      <c r="C8424" s="182" t="s">
        <v>224</v>
      </c>
      <c r="D8424" s="182" t="s">
        <v>262</v>
      </c>
      <c r="E8424" s="182" t="s">
        <v>263</v>
      </c>
      <c r="F8424" s="182" t="s">
        <v>263</v>
      </c>
    </row>
    <row r="8425" spans="1:6" x14ac:dyDescent="0.25">
      <c r="A8425" s="182">
        <v>40420253</v>
      </c>
      <c r="B8425" s="182" t="s">
        <v>8276</v>
      </c>
      <c r="C8425" s="182" t="s">
        <v>231</v>
      </c>
      <c r="D8425" s="182" t="s">
        <v>232</v>
      </c>
      <c r="E8425" s="182" t="s">
        <v>233</v>
      </c>
      <c r="F8425" s="182" t="s">
        <v>233</v>
      </c>
    </row>
    <row r="8426" spans="1:6" x14ac:dyDescent="0.25">
      <c r="A8426" s="182">
        <v>40424384</v>
      </c>
      <c r="B8426" s="182" t="s">
        <v>8277</v>
      </c>
      <c r="C8426" s="182" t="s">
        <v>231</v>
      </c>
      <c r="D8426" s="182" t="s">
        <v>232</v>
      </c>
      <c r="E8426" s="182" t="s">
        <v>233</v>
      </c>
      <c r="F8426" s="182" t="s">
        <v>233</v>
      </c>
    </row>
    <row r="8427" spans="1:6" x14ac:dyDescent="0.25">
      <c r="A8427" s="182">
        <v>40009957</v>
      </c>
      <c r="B8427" s="182" t="s">
        <v>8278</v>
      </c>
      <c r="C8427" s="182" t="s">
        <v>224</v>
      </c>
      <c r="D8427" s="182" t="s">
        <v>309</v>
      </c>
      <c r="E8427" s="182" t="s">
        <v>310</v>
      </c>
      <c r="F8427" s="182" t="s">
        <v>310</v>
      </c>
    </row>
    <row r="8428" spans="1:6" x14ac:dyDescent="0.25">
      <c r="A8428" s="182">
        <v>40008990</v>
      </c>
      <c r="B8428" s="182" t="s">
        <v>8278</v>
      </c>
      <c r="C8428" s="182" t="s">
        <v>224</v>
      </c>
      <c r="D8428" s="182" t="s">
        <v>363</v>
      </c>
      <c r="E8428" s="182" t="s">
        <v>364</v>
      </c>
      <c r="F8428" s="182" t="s">
        <v>364</v>
      </c>
    </row>
    <row r="8429" spans="1:6" x14ac:dyDescent="0.25">
      <c r="A8429" s="182">
        <v>40008919</v>
      </c>
      <c r="B8429" s="182" t="s">
        <v>8278</v>
      </c>
      <c r="C8429" s="182" t="s">
        <v>224</v>
      </c>
      <c r="D8429" s="182" t="s">
        <v>333</v>
      </c>
      <c r="E8429" s="182" t="s">
        <v>334</v>
      </c>
      <c r="F8429" s="182" t="s">
        <v>334</v>
      </c>
    </row>
    <row r="8430" spans="1:6" x14ac:dyDescent="0.25">
      <c r="A8430" s="182">
        <v>40008193</v>
      </c>
      <c r="B8430" s="182" t="s">
        <v>8279</v>
      </c>
      <c r="C8430" s="182" t="s">
        <v>224</v>
      </c>
      <c r="D8430" s="182" t="s">
        <v>309</v>
      </c>
      <c r="E8430" s="182" t="s">
        <v>310</v>
      </c>
      <c r="F8430" s="182" t="s">
        <v>310</v>
      </c>
    </row>
    <row r="8431" spans="1:6" x14ac:dyDescent="0.25">
      <c r="A8431" s="182">
        <v>40008206</v>
      </c>
      <c r="B8431" s="182" t="s">
        <v>8280</v>
      </c>
      <c r="C8431" s="182" t="s">
        <v>224</v>
      </c>
      <c r="D8431" s="182" t="s">
        <v>438</v>
      </c>
      <c r="E8431" s="182" t="s">
        <v>439</v>
      </c>
      <c r="F8431" s="182" t="s">
        <v>439</v>
      </c>
    </row>
    <row r="8432" spans="1:6" x14ac:dyDescent="0.25">
      <c r="A8432" s="182">
        <v>40009309</v>
      </c>
      <c r="B8432" s="182" t="s">
        <v>8281</v>
      </c>
      <c r="C8432" s="182" t="s">
        <v>224</v>
      </c>
      <c r="D8432" s="182" t="s">
        <v>392</v>
      </c>
      <c r="E8432" s="182" t="s">
        <v>393</v>
      </c>
      <c r="F8432" s="182" t="s">
        <v>393</v>
      </c>
    </row>
    <row r="8433" spans="1:6" x14ac:dyDescent="0.25">
      <c r="A8433" s="182">
        <v>40009472</v>
      </c>
      <c r="B8433" s="182" t="s">
        <v>8282</v>
      </c>
      <c r="C8433" s="182" t="s">
        <v>224</v>
      </c>
      <c r="D8433" s="182" t="s">
        <v>279</v>
      </c>
      <c r="E8433" s="182" t="s">
        <v>280</v>
      </c>
      <c r="F8433" s="182" t="s">
        <v>280</v>
      </c>
    </row>
    <row r="8434" spans="1:6" x14ac:dyDescent="0.25">
      <c r="A8434" s="182">
        <v>40421075</v>
      </c>
      <c r="B8434" s="182" t="s">
        <v>8283</v>
      </c>
      <c r="C8434" s="182" t="s">
        <v>231</v>
      </c>
      <c r="D8434" s="182" t="s">
        <v>232</v>
      </c>
      <c r="E8434" s="182" t="s">
        <v>233</v>
      </c>
      <c r="F8434" s="182" t="s">
        <v>233</v>
      </c>
    </row>
    <row r="8435" spans="1:6" x14ac:dyDescent="0.25">
      <c r="A8435" s="182">
        <v>40007098</v>
      </c>
      <c r="B8435" s="182" t="s">
        <v>8284</v>
      </c>
      <c r="C8435" s="182" t="s">
        <v>224</v>
      </c>
      <c r="D8435" s="182" t="s">
        <v>342</v>
      </c>
      <c r="E8435" s="182" t="s">
        <v>343</v>
      </c>
      <c r="F8435" s="182" t="s">
        <v>343</v>
      </c>
    </row>
    <row r="8436" spans="1:6" x14ac:dyDescent="0.25">
      <c r="A8436" s="182">
        <v>40005856</v>
      </c>
      <c r="B8436" s="182" t="s">
        <v>8285</v>
      </c>
      <c r="C8436" s="182" t="s">
        <v>224</v>
      </c>
      <c r="D8436" s="182" t="s">
        <v>333</v>
      </c>
      <c r="E8436" s="182" t="s">
        <v>334</v>
      </c>
      <c r="F8436" s="182" t="s">
        <v>334</v>
      </c>
    </row>
    <row r="8437" spans="1:6" x14ac:dyDescent="0.25">
      <c r="A8437" s="182">
        <v>40002262</v>
      </c>
      <c r="B8437" s="182" t="s">
        <v>8286</v>
      </c>
      <c r="C8437" s="182" t="s">
        <v>224</v>
      </c>
      <c r="D8437" s="182" t="s">
        <v>262</v>
      </c>
      <c r="E8437" s="182" t="s">
        <v>263</v>
      </c>
      <c r="F8437" s="182" t="s">
        <v>263</v>
      </c>
    </row>
    <row r="8438" spans="1:6" x14ac:dyDescent="0.25">
      <c r="A8438" s="182">
        <v>40003758</v>
      </c>
      <c r="B8438" s="182" t="s">
        <v>8287</v>
      </c>
      <c r="C8438" s="182" t="s">
        <v>224</v>
      </c>
      <c r="D8438" s="182" t="s">
        <v>277</v>
      </c>
      <c r="E8438" s="182" t="s">
        <v>278</v>
      </c>
      <c r="F8438" s="182" t="s">
        <v>278</v>
      </c>
    </row>
    <row r="8439" spans="1:6" x14ac:dyDescent="0.25">
      <c r="A8439" s="182">
        <v>40009656</v>
      </c>
      <c r="B8439" s="182" t="s">
        <v>8288</v>
      </c>
      <c r="C8439" s="182" t="s">
        <v>224</v>
      </c>
      <c r="D8439" s="182" t="s">
        <v>449</v>
      </c>
      <c r="E8439" s="182" t="s">
        <v>450</v>
      </c>
      <c r="F8439" s="182" t="s">
        <v>450</v>
      </c>
    </row>
    <row r="8440" spans="1:6" x14ac:dyDescent="0.25">
      <c r="A8440" s="182">
        <v>40420341</v>
      </c>
      <c r="B8440" s="182" t="s">
        <v>8289</v>
      </c>
      <c r="C8440" s="182" t="s">
        <v>231</v>
      </c>
      <c r="D8440" s="182" t="s">
        <v>236</v>
      </c>
      <c r="E8440" s="182" t="s">
        <v>237</v>
      </c>
      <c r="F8440" s="182" t="s">
        <v>237</v>
      </c>
    </row>
    <row r="8441" spans="1:6" x14ac:dyDescent="0.25">
      <c r="A8441" s="182">
        <v>40001417</v>
      </c>
      <c r="B8441" s="182" t="s">
        <v>8290</v>
      </c>
      <c r="C8441" s="182" t="s">
        <v>224</v>
      </c>
      <c r="D8441" s="182" t="s">
        <v>449</v>
      </c>
      <c r="E8441" s="182" t="s">
        <v>450</v>
      </c>
      <c r="F8441" s="182" t="s">
        <v>450</v>
      </c>
    </row>
    <row r="8442" spans="1:6" x14ac:dyDescent="0.25">
      <c r="A8442" s="182">
        <v>40008495</v>
      </c>
      <c r="B8442" s="182" t="s">
        <v>8291</v>
      </c>
      <c r="C8442" s="182" t="s">
        <v>224</v>
      </c>
      <c r="D8442" s="182" t="s">
        <v>225</v>
      </c>
      <c r="E8442" s="182" t="s">
        <v>226</v>
      </c>
      <c r="F8442" s="182" t="s">
        <v>226</v>
      </c>
    </row>
    <row r="8443" spans="1:6" x14ac:dyDescent="0.25">
      <c r="A8443" s="182">
        <v>40001399</v>
      </c>
      <c r="B8443" s="182" t="s">
        <v>8291</v>
      </c>
      <c r="C8443" s="182" t="s">
        <v>224</v>
      </c>
      <c r="D8443" s="182" t="s">
        <v>306</v>
      </c>
      <c r="E8443" s="182" t="s">
        <v>307</v>
      </c>
      <c r="F8443" s="182" t="s">
        <v>307</v>
      </c>
    </row>
    <row r="8444" spans="1:6" x14ac:dyDescent="0.25">
      <c r="A8444" s="182">
        <v>40420119</v>
      </c>
      <c r="B8444" s="182" t="s">
        <v>8292</v>
      </c>
      <c r="C8444" s="182" t="s">
        <v>231</v>
      </c>
      <c r="D8444" s="182" t="s">
        <v>232</v>
      </c>
      <c r="E8444" s="182" t="s">
        <v>233</v>
      </c>
      <c r="F8444" s="182" t="s">
        <v>233</v>
      </c>
    </row>
    <row r="8445" spans="1:6" x14ac:dyDescent="0.25">
      <c r="A8445" s="182">
        <v>40005103</v>
      </c>
      <c r="B8445" s="182" t="s">
        <v>8293</v>
      </c>
      <c r="C8445" s="182" t="s">
        <v>224</v>
      </c>
      <c r="D8445" s="182" t="s">
        <v>291</v>
      </c>
      <c r="E8445" s="182" t="s">
        <v>292</v>
      </c>
      <c r="F8445" s="182" t="s">
        <v>292</v>
      </c>
    </row>
    <row r="8446" spans="1:6" x14ac:dyDescent="0.25">
      <c r="A8446" s="182">
        <v>40421148</v>
      </c>
      <c r="B8446" s="182" t="s">
        <v>8294</v>
      </c>
      <c r="C8446" s="182" t="s">
        <v>231</v>
      </c>
      <c r="D8446" s="182" t="s">
        <v>232</v>
      </c>
      <c r="E8446" s="182" t="s">
        <v>233</v>
      </c>
      <c r="F8446" s="182" t="s">
        <v>233</v>
      </c>
    </row>
    <row r="8447" spans="1:6" x14ac:dyDescent="0.25">
      <c r="A8447" s="182">
        <v>40002672</v>
      </c>
      <c r="B8447" s="182" t="s">
        <v>8295</v>
      </c>
      <c r="C8447" s="182" t="s">
        <v>224</v>
      </c>
      <c r="D8447" s="182" t="s">
        <v>309</v>
      </c>
      <c r="E8447" s="182" t="s">
        <v>310</v>
      </c>
      <c r="F8447" s="182" t="s">
        <v>310</v>
      </c>
    </row>
    <row r="8448" spans="1:6" x14ac:dyDescent="0.25">
      <c r="A8448" s="182">
        <v>40002744</v>
      </c>
      <c r="B8448" s="182" t="s">
        <v>8296</v>
      </c>
      <c r="C8448" s="182" t="s">
        <v>224</v>
      </c>
      <c r="D8448" s="182" t="s">
        <v>271</v>
      </c>
      <c r="E8448" s="182" t="s">
        <v>272</v>
      </c>
      <c r="F8448" s="182" t="s">
        <v>272</v>
      </c>
    </row>
    <row r="8449" spans="1:6" x14ac:dyDescent="0.25">
      <c r="A8449" s="182">
        <v>40009413</v>
      </c>
      <c r="B8449" s="182" t="s">
        <v>8297</v>
      </c>
      <c r="C8449" s="182" t="s">
        <v>224</v>
      </c>
      <c r="D8449" s="182" t="s">
        <v>306</v>
      </c>
      <c r="E8449" s="182" t="s">
        <v>307</v>
      </c>
      <c r="F8449" s="182" t="s">
        <v>307</v>
      </c>
    </row>
    <row r="8450" spans="1:6" x14ac:dyDescent="0.25">
      <c r="A8450" s="182">
        <v>40001743</v>
      </c>
      <c r="B8450" s="182" t="s">
        <v>8298</v>
      </c>
      <c r="C8450" s="182" t="s">
        <v>224</v>
      </c>
      <c r="D8450" s="182" t="s">
        <v>392</v>
      </c>
      <c r="E8450" s="182" t="s">
        <v>393</v>
      </c>
      <c r="F8450" s="182" t="s">
        <v>393</v>
      </c>
    </row>
    <row r="8451" spans="1:6" x14ac:dyDescent="0.25">
      <c r="A8451" s="182">
        <v>40003973</v>
      </c>
      <c r="B8451" s="182" t="s">
        <v>8299</v>
      </c>
      <c r="C8451" s="182" t="s">
        <v>224</v>
      </c>
      <c r="D8451" s="182" t="s">
        <v>303</v>
      </c>
      <c r="E8451" s="182" t="s">
        <v>304</v>
      </c>
      <c r="F8451" s="182" t="s">
        <v>304</v>
      </c>
    </row>
    <row r="8452" spans="1:6" x14ac:dyDescent="0.25">
      <c r="A8452" s="182">
        <v>40003354</v>
      </c>
      <c r="B8452" s="182" t="s">
        <v>8300</v>
      </c>
      <c r="C8452" s="182" t="s">
        <v>224</v>
      </c>
      <c r="D8452" s="182" t="s">
        <v>277</v>
      </c>
      <c r="E8452" s="182" t="s">
        <v>278</v>
      </c>
      <c r="F8452" s="182" t="s">
        <v>278</v>
      </c>
    </row>
    <row r="8453" spans="1:6" x14ac:dyDescent="0.25">
      <c r="A8453" s="182">
        <v>40000276</v>
      </c>
      <c r="B8453" s="182" t="s">
        <v>8301</v>
      </c>
      <c r="C8453" s="182" t="s">
        <v>224</v>
      </c>
      <c r="D8453" s="182" t="s">
        <v>252</v>
      </c>
      <c r="E8453" s="182" t="s">
        <v>253</v>
      </c>
      <c r="F8453" s="182" t="s">
        <v>253</v>
      </c>
    </row>
    <row r="8454" spans="1:6" x14ac:dyDescent="0.25">
      <c r="A8454" s="182">
        <v>40003840</v>
      </c>
      <c r="B8454" s="182" t="s">
        <v>8302</v>
      </c>
      <c r="C8454" s="182" t="s">
        <v>224</v>
      </c>
      <c r="D8454" s="182" t="s">
        <v>277</v>
      </c>
      <c r="E8454" s="182" t="s">
        <v>278</v>
      </c>
      <c r="F8454" s="182" t="s">
        <v>278</v>
      </c>
    </row>
    <row r="8455" spans="1:6" x14ac:dyDescent="0.25">
      <c r="A8455" s="182">
        <v>40002117</v>
      </c>
      <c r="B8455" s="182" t="s">
        <v>8303</v>
      </c>
      <c r="C8455" s="182" t="s">
        <v>224</v>
      </c>
      <c r="D8455" s="182" t="s">
        <v>279</v>
      </c>
      <c r="E8455" s="182" t="s">
        <v>280</v>
      </c>
      <c r="F8455" s="182" t="s">
        <v>280</v>
      </c>
    </row>
    <row r="8456" spans="1:6" x14ac:dyDescent="0.25">
      <c r="A8456" s="182">
        <v>40005486</v>
      </c>
      <c r="B8456" s="182" t="s">
        <v>8304</v>
      </c>
      <c r="C8456" s="182" t="s">
        <v>224</v>
      </c>
      <c r="D8456" s="182" t="s">
        <v>322</v>
      </c>
      <c r="E8456" s="182" t="s">
        <v>323</v>
      </c>
      <c r="F8456" s="182" t="s">
        <v>323</v>
      </c>
    </row>
    <row r="8457" spans="1:6" x14ac:dyDescent="0.25">
      <c r="A8457" s="182">
        <v>40001348</v>
      </c>
      <c r="B8457" s="182" t="s">
        <v>8305</v>
      </c>
      <c r="C8457" s="182" t="s">
        <v>224</v>
      </c>
      <c r="D8457" s="182" t="s">
        <v>249</v>
      </c>
      <c r="E8457" s="182" t="s">
        <v>250</v>
      </c>
      <c r="F8457" s="182" t="s">
        <v>250</v>
      </c>
    </row>
    <row r="8458" spans="1:6" x14ac:dyDescent="0.25">
      <c r="A8458" s="182">
        <v>40420969</v>
      </c>
      <c r="B8458" s="182" t="s">
        <v>8306</v>
      </c>
      <c r="C8458" s="182" t="s">
        <v>231</v>
      </c>
      <c r="D8458" s="182" t="s">
        <v>232</v>
      </c>
      <c r="E8458" s="182" t="s">
        <v>233</v>
      </c>
      <c r="F8458" s="182" t="s">
        <v>233</v>
      </c>
    </row>
    <row r="8459" spans="1:6" x14ac:dyDescent="0.25">
      <c r="A8459" s="182">
        <v>40420667</v>
      </c>
      <c r="B8459" s="182" t="s">
        <v>8307</v>
      </c>
      <c r="C8459" s="182" t="s">
        <v>231</v>
      </c>
      <c r="D8459" s="182" t="s">
        <v>232</v>
      </c>
      <c r="E8459" s="182" t="s">
        <v>233</v>
      </c>
      <c r="F8459" s="182" t="s">
        <v>233</v>
      </c>
    </row>
    <row r="8460" spans="1:6" x14ac:dyDescent="0.25">
      <c r="A8460" s="182">
        <v>40004063</v>
      </c>
      <c r="B8460" s="182" t="s">
        <v>8308</v>
      </c>
      <c r="C8460" s="182" t="s">
        <v>224</v>
      </c>
      <c r="D8460" s="182" t="s">
        <v>249</v>
      </c>
      <c r="E8460" s="182" t="s">
        <v>250</v>
      </c>
      <c r="F8460" s="182" t="s">
        <v>250</v>
      </c>
    </row>
    <row r="8461" spans="1:6" x14ac:dyDescent="0.25">
      <c r="A8461" s="182">
        <v>40421205</v>
      </c>
      <c r="B8461" s="182" t="s">
        <v>8309</v>
      </c>
      <c r="C8461" s="182" t="s">
        <v>231</v>
      </c>
      <c r="D8461" s="182" t="s">
        <v>232</v>
      </c>
      <c r="E8461" s="182" t="s">
        <v>233</v>
      </c>
      <c r="F8461" s="182" t="s">
        <v>233</v>
      </c>
    </row>
    <row r="8462" spans="1:6" x14ac:dyDescent="0.25">
      <c r="A8462" s="182">
        <v>40008587</v>
      </c>
      <c r="B8462" s="182" t="s">
        <v>8310</v>
      </c>
      <c r="C8462" s="182" t="s">
        <v>224</v>
      </c>
      <c r="D8462" s="182" t="s">
        <v>322</v>
      </c>
      <c r="E8462" s="182" t="s">
        <v>323</v>
      </c>
      <c r="F8462" s="182" t="s">
        <v>323</v>
      </c>
    </row>
    <row r="8463" spans="1:6" x14ac:dyDescent="0.25">
      <c r="A8463" s="182">
        <v>40006014</v>
      </c>
      <c r="B8463" s="182" t="s">
        <v>8311</v>
      </c>
      <c r="C8463" s="182" t="s">
        <v>224</v>
      </c>
      <c r="D8463" s="182" t="s">
        <v>315</v>
      </c>
      <c r="E8463" s="182" t="s">
        <v>316</v>
      </c>
      <c r="F8463" s="182" t="s">
        <v>316</v>
      </c>
    </row>
    <row r="8464" spans="1:6" x14ac:dyDescent="0.25">
      <c r="A8464" s="182">
        <v>40004198</v>
      </c>
      <c r="B8464" s="182" t="s">
        <v>8312</v>
      </c>
      <c r="C8464" s="182" t="s">
        <v>224</v>
      </c>
      <c r="D8464" s="182" t="s">
        <v>271</v>
      </c>
      <c r="E8464" s="182" t="s">
        <v>272</v>
      </c>
      <c r="F8464" s="182" t="s">
        <v>272</v>
      </c>
    </row>
    <row r="8465" spans="1:6" x14ac:dyDescent="0.25">
      <c r="A8465" s="182">
        <v>40007128</v>
      </c>
      <c r="B8465" s="182" t="s">
        <v>8313</v>
      </c>
      <c r="C8465" s="182" t="s">
        <v>224</v>
      </c>
      <c r="D8465" s="182" t="s">
        <v>303</v>
      </c>
      <c r="E8465" s="182" t="s">
        <v>304</v>
      </c>
      <c r="F8465" s="182" t="s">
        <v>304</v>
      </c>
    </row>
    <row r="8466" spans="1:6" x14ac:dyDescent="0.25">
      <c r="A8466" s="182">
        <v>40008047</v>
      </c>
      <c r="B8466" s="182" t="s">
        <v>8314</v>
      </c>
      <c r="C8466" s="182" t="s">
        <v>224</v>
      </c>
      <c r="D8466" s="182" t="s">
        <v>333</v>
      </c>
      <c r="E8466" s="182" t="s">
        <v>334</v>
      </c>
      <c r="F8466" s="182" t="s">
        <v>334</v>
      </c>
    </row>
    <row r="8467" spans="1:6" x14ac:dyDescent="0.25">
      <c r="A8467" s="182">
        <v>40005535</v>
      </c>
      <c r="B8467" s="182" t="s">
        <v>8314</v>
      </c>
      <c r="C8467" s="182" t="s">
        <v>224</v>
      </c>
      <c r="D8467" s="182" t="s">
        <v>309</v>
      </c>
      <c r="E8467" s="182" t="s">
        <v>310</v>
      </c>
      <c r="F8467" s="182" t="s">
        <v>310</v>
      </c>
    </row>
    <row r="8468" spans="1:6" x14ac:dyDescent="0.25">
      <c r="A8468" s="182">
        <v>40006919</v>
      </c>
      <c r="B8468" s="182" t="s">
        <v>8315</v>
      </c>
      <c r="C8468" s="182" t="s">
        <v>224</v>
      </c>
      <c r="D8468" s="182" t="s">
        <v>271</v>
      </c>
      <c r="E8468" s="182" t="s">
        <v>272</v>
      </c>
      <c r="F8468" s="182" t="s">
        <v>272</v>
      </c>
    </row>
    <row r="8469" spans="1:6" x14ac:dyDescent="0.25">
      <c r="A8469" s="182">
        <v>40420293</v>
      </c>
      <c r="B8469" s="182" t="s">
        <v>8316</v>
      </c>
      <c r="C8469" s="182" t="s">
        <v>231</v>
      </c>
      <c r="D8469" s="182" t="s">
        <v>236</v>
      </c>
      <c r="E8469" s="182" t="s">
        <v>237</v>
      </c>
      <c r="F8469" s="182" t="s">
        <v>237</v>
      </c>
    </row>
    <row r="8470" spans="1:6" x14ac:dyDescent="0.25">
      <c r="A8470" s="182">
        <v>40002740</v>
      </c>
      <c r="B8470" s="182" t="s">
        <v>8317</v>
      </c>
      <c r="C8470" s="182" t="s">
        <v>224</v>
      </c>
      <c r="D8470" s="182" t="s">
        <v>333</v>
      </c>
      <c r="E8470" s="182" t="s">
        <v>334</v>
      </c>
      <c r="F8470" s="182" t="s">
        <v>334</v>
      </c>
    </row>
    <row r="8471" spans="1:6" x14ac:dyDescent="0.25">
      <c r="A8471" s="182">
        <v>40009964</v>
      </c>
      <c r="B8471" s="182" t="s">
        <v>8318</v>
      </c>
      <c r="C8471" s="182" t="s">
        <v>224</v>
      </c>
      <c r="D8471" s="182" t="s">
        <v>303</v>
      </c>
      <c r="E8471" s="182" t="s">
        <v>304</v>
      </c>
      <c r="F8471" s="182" t="s">
        <v>304</v>
      </c>
    </row>
    <row r="8472" spans="1:6" x14ac:dyDescent="0.25">
      <c r="A8472" s="182">
        <v>40001166</v>
      </c>
      <c r="B8472" s="182" t="s">
        <v>8319</v>
      </c>
      <c r="C8472" s="182" t="s">
        <v>224</v>
      </c>
      <c r="D8472" s="182" t="s">
        <v>303</v>
      </c>
      <c r="E8472" s="182" t="s">
        <v>304</v>
      </c>
      <c r="F8472" s="182" t="s">
        <v>304</v>
      </c>
    </row>
    <row r="8473" spans="1:6" x14ac:dyDescent="0.25">
      <c r="A8473" s="182">
        <v>40003024</v>
      </c>
      <c r="B8473" s="182" t="s">
        <v>8320</v>
      </c>
      <c r="C8473" s="182" t="s">
        <v>224</v>
      </c>
      <c r="D8473" s="182" t="s">
        <v>256</v>
      </c>
      <c r="E8473" s="182" t="s">
        <v>257</v>
      </c>
      <c r="F8473" s="182" t="s">
        <v>257</v>
      </c>
    </row>
    <row r="8474" spans="1:6" x14ac:dyDescent="0.25">
      <c r="A8474" s="182">
        <v>40005724</v>
      </c>
      <c r="B8474" s="182" t="s">
        <v>8321</v>
      </c>
      <c r="C8474" s="182" t="s">
        <v>224</v>
      </c>
      <c r="D8474" s="182" t="s">
        <v>303</v>
      </c>
      <c r="E8474" s="182" t="s">
        <v>304</v>
      </c>
      <c r="F8474" s="182" t="s">
        <v>304</v>
      </c>
    </row>
    <row r="8475" spans="1:6" x14ac:dyDescent="0.25">
      <c r="A8475" s="182">
        <v>40003491</v>
      </c>
      <c r="B8475" s="182" t="s">
        <v>8322</v>
      </c>
      <c r="C8475" s="182" t="s">
        <v>224</v>
      </c>
      <c r="D8475" s="182" t="s">
        <v>438</v>
      </c>
      <c r="E8475" s="182" t="s">
        <v>439</v>
      </c>
      <c r="F8475" s="182" t="s">
        <v>439</v>
      </c>
    </row>
    <row r="8476" spans="1:6" x14ac:dyDescent="0.25">
      <c r="A8476" s="182">
        <v>40009094</v>
      </c>
      <c r="B8476" s="182" t="s">
        <v>8323</v>
      </c>
      <c r="C8476" s="182" t="s">
        <v>224</v>
      </c>
      <c r="D8476" s="182" t="s">
        <v>249</v>
      </c>
      <c r="E8476" s="182" t="s">
        <v>250</v>
      </c>
      <c r="F8476" s="182" t="s">
        <v>250</v>
      </c>
    </row>
    <row r="8477" spans="1:6" x14ac:dyDescent="0.25">
      <c r="A8477" s="182">
        <v>40008410</v>
      </c>
      <c r="B8477" s="182" t="s">
        <v>8324</v>
      </c>
      <c r="C8477" s="182" t="s">
        <v>224</v>
      </c>
      <c r="D8477" s="182" t="s">
        <v>291</v>
      </c>
      <c r="E8477" s="182" t="s">
        <v>292</v>
      </c>
      <c r="F8477" s="182" t="s">
        <v>292</v>
      </c>
    </row>
    <row r="8478" spans="1:6" x14ac:dyDescent="0.25">
      <c r="A8478" s="182">
        <v>40002929</v>
      </c>
      <c r="B8478" s="182" t="s">
        <v>8325</v>
      </c>
      <c r="C8478" s="182" t="s">
        <v>224</v>
      </c>
      <c r="D8478" s="182" t="s">
        <v>404</v>
      </c>
      <c r="E8478" s="182" t="s">
        <v>405</v>
      </c>
      <c r="F8478" s="182" t="s">
        <v>405</v>
      </c>
    </row>
    <row r="8479" spans="1:6" x14ac:dyDescent="0.25">
      <c r="A8479" s="182">
        <v>40002119</v>
      </c>
      <c r="B8479" s="182" t="s">
        <v>8326</v>
      </c>
      <c r="C8479" s="182" t="s">
        <v>224</v>
      </c>
      <c r="D8479" s="182" t="s">
        <v>322</v>
      </c>
      <c r="E8479" s="182" t="s">
        <v>323</v>
      </c>
      <c r="F8479" s="182" t="s">
        <v>323</v>
      </c>
    </row>
    <row r="8480" spans="1:6" x14ac:dyDescent="0.25">
      <c r="A8480" s="182">
        <v>40421009</v>
      </c>
      <c r="B8480" s="182" t="s">
        <v>8327</v>
      </c>
      <c r="C8480" s="182" t="s">
        <v>231</v>
      </c>
      <c r="D8480" s="182" t="s">
        <v>232</v>
      </c>
      <c r="E8480" s="182" t="s">
        <v>233</v>
      </c>
      <c r="F8480" s="182" t="s">
        <v>233</v>
      </c>
    </row>
    <row r="8481" spans="1:6" x14ac:dyDescent="0.25">
      <c r="A8481" s="182">
        <v>40007010</v>
      </c>
      <c r="B8481" s="182" t="s">
        <v>8328</v>
      </c>
      <c r="C8481" s="182" t="s">
        <v>224</v>
      </c>
      <c r="D8481" s="182" t="s">
        <v>271</v>
      </c>
      <c r="E8481" s="182" t="s">
        <v>272</v>
      </c>
      <c r="F8481" s="182" t="s">
        <v>272</v>
      </c>
    </row>
    <row r="8482" spans="1:6" x14ac:dyDescent="0.25">
      <c r="A8482" s="182">
        <v>40420421</v>
      </c>
      <c r="B8482" s="182" t="s">
        <v>8329</v>
      </c>
      <c r="C8482" s="182" t="s">
        <v>231</v>
      </c>
      <c r="D8482" s="182" t="s">
        <v>236</v>
      </c>
      <c r="E8482" s="182" t="s">
        <v>237</v>
      </c>
      <c r="F8482" s="182" t="s">
        <v>237</v>
      </c>
    </row>
    <row r="8483" spans="1:6" x14ac:dyDescent="0.25">
      <c r="A8483" s="182">
        <v>40006905</v>
      </c>
      <c r="B8483" s="182" t="s">
        <v>8330</v>
      </c>
      <c r="C8483" s="182" t="s">
        <v>224</v>
      </c>
      <c r="D8483" s="182" t="s">
        <v>569</v>
      </c>
      <c r="E8483" s="182" t="s">
        <v>570</v>
      </c>
      <c r="F8483" s="182" t="s">
        <v>570</v>
      </c>
    </row>
    <row r="8484" spans="1:6" x14ac:dyDescent="0.25">
      <c r="A8484" s="182">
        <v>40008951</v>
      </c>
      <c r="B8484" s="182" t="s">
        <v>8331</v>
      </c>
      <c r="C8484" s="182" t="s">
        <v>224</v>
      </c>
      <c r="D8484" s="182" t="s">
        <v>228</v>
      </c>
      <c r="E8484" s="182" t="s">
        <v>229</v>
      </c>
      <c r="F8484" s="182" t="s">
        <v>229</v>
      </c>
    </row>
    <row r="8485" spans="1:6" x14ac:dyDescent="0.25">
      <c r="A8485" s="182">
        <v>40424336</v>
      </c>
      <c r="B8485" s="182" t="s">
        <v>8332</v>
      </c>
      <c r="C8485" s="182" t="s">
        <v>231</v>
      </c>
      <c r="D8485" s="182" t="s">
        <v>236</v>
      </c>
      <c r="E8485" s="182" t="s">
        <v>237</v>
      </c>
      <c r="F8485" s="182" t="s">
        <v>237</v>
      </c>
    </row>
    <row r="8486" spans="1:6" x14ac:dyDescent="0.25">
      <c r="A8486" s="182">
        <v>40005869</v>
      </c>
      <c r="B8486" s="182" t="s">
        <v>8333</v>
      </c>
      <c r="C8486" s="182" t="s">
        <v>224</v>
      </c>
      <c r="D8486" s="182" t="s">
        <v>262</v>
      </c>
      <c r="E8486" s="182" t="s">
        <v>263</v>
      </c>
      <c r="F8486" s="182" t="s">
        <v>263</v>
      </c>
    </row>
    <row r="8487" spans="1:6" x14ac:dyDescent="0.25">
      <c r="A8487" s="182">
        <v>40001535</v>
      </c>
      <c r="B8487" s="182" t="s">
        <v>8334</v>
      </c>
      <c r="C8487" s="182" t="s">
        <v>224</v>
      </c>
      <c r="D8487" s="182" t="s">
        <v>404</v>
      </c>
      <c r="E8487" s="182" t="s">
        <v>405</v>
      </c>
      <c r="F8487" s="182" t="s">
        <v>405</v>
      </c>
    </row>
    <row r="8488" spans="1:6" x14ac:dyDescent="0.25">
      <c r="A8488" s="182">
        <v>40004146</v>
      </c>
      <c r="B8488" s="182" t="s">
        <v>8335</v>
      </c>
      <c r="C8488" s="182" t="s">
        <v>224</v>
      </c>
      <c r="D8488" s="182" t="s">
        <v>265</v>
      </c>
      <c r="E8488" s="182" t="s">
        <v>266</v>
      </c>
      <c r="F8488" s="182" t="s">
        <v>266</v>
      </c>
    </row>
    <row r="8489" spans="1:6" x14ac:dyDescent="0.25">
      <c r="A8489" s="182">
        <v>40002127</v>
      </c>
      <c r="B8489" s="182" t="s">
        <v>8336</v>
      </c>
      <c r="C8489" s="182" t="s">
        <v>224</v>
      </c>
      <c r="D8489" s="182" t="s">
        <v>277</v>
      </c>
      <c r="E8489" s="182" t="s">
        <v>278</v>
      </c>
      <c r="F8489" s="182" t="s">
        <v>278</v>
      </c>
    </row>
    <row r="8490" spans="1:6" x14ac:dyDescent="0.25">
      <c r="A8490" s="182">
        <v>40009929</v>
      </c>
      <c r="B8490" s="182" t="s">
        <v>8337</v>
      </c>
      <c r="C8490" s="182" t="s">
        <v>224</v>
      </c>
      <c r="D8490" s="182" t="s">
        <v>449</v>
      </c>
      <c r="E8490" s="182" t="s">
        <v>450</v>
      </c>
      <c r="F8490" s="182" t="s">
        <v>450</v>
      </c>
    </row>
    <row r="8491" spans="1:6" x14ac:dyDescent="0.25">
      <c r="A8491" s="182">
        <v>40005888</v>
      </c>
      <c r="B8491" s="182" t="s">
        <v>8338</v>
      </c>
      <c r="C8491" s="182" t="s">
        <v>224</v>
      </c>
      <c r="D8491" s="182" t="s">
        <v>228</v>
      </c>
      <c r="E8491" s="182" t="s">
        <v>229</v>
      </c>
      <c r="F8491" s="182" t="s">
        <v>229</v>
      </c>
    </row>
    <row r="8492" spans="1:6" x14ac:dyDescent="0.25">
      <c r="A8492" s="182">
        <v>40420379</v>
      </c>
      <c r="B8492" s="182" t="s">
        <v>8339</v>
      </c>
      <c r="C8492" s="182" t="s">
        <v>231</v>
      </c>
      <c r="D8492" s="182" t="s">
        <v>236</v>
      </c>
      <c r="E8492" s="182" t="s">
        <v>237</v>
      </c>
      <c r="F8492" s="182" t="s">
        <v>237</v>
      </c>
    </row>
    <row r="8493" spans="1:6" x14ac:dyDescent="0.25">
      <c r="A8493" s="182">
        <v>40009719</v>
      </c>
      <c r="B8493" s="182" t="s">
        <v>8340</v>
      </c>
      <c r="C8493" s="182" t="s">
        <v>224</v>
      </c>
      <c r="D8493" s="182" t="s">
        <v>303</v>
      </c>
      <c r="E8493" s="182" t="s">
        <v>304</v>
      </c>
      <c r="F8493" s="182" t="s">
        <v>304</v>
      </c>
    </row>
    <row r="8494" spans="1:6" x14ac:dyDescent="0.25">
      <c r="A8494" s="182">
        <v>40001872</v>
      </c>
      <c r="B8494" s="182" t="s">
        <v>8341</v>
      </c>
      <c r="C8494" s="182" t="s">
        <v>224</v>
      </c>
      <c r="D8494" s="182" t="s">
        <v>277</v>
      </c>
      <c r="E8494" s="182" t="s">
        <v>278</v>
      </c>
      <c r="F8494" s="182" t="s">
        <v>278</v>
      </c>
    </row>
    <row r="8495" spans="1:6" x14ac:dyDescent="0.25">
      <c r="A8495" s="182">
        <v>40007251</v>
      </c>
      <c r="B8495" s="182" t="s">
        <v>8342</v>
      </c>
      <c r="C8495" s="182" t="s">
        <v>224</v>
      </c>
      <c r="D8495" s="182" t="s">
        <v>363</v>
      </c>
      <c r="E8495" s="182" t="s">
        <v>364</v>
      </c>
      <c r="F8495" s="182" t="s">
        <v>364</v>
      </c>
    </row>
    <row r="8496" spans="1:6" x14ac:dyDescent="0.25">
      <c r="A8496" s="182">
        <v>40009878</v>
      </c>
      <c r="B8496" s="182" t="s">
        <v>8343</v>
      </c>
      <c r="C8496" s="182" t="s">
        <v>224</v>
      </c>
      <c r="D8496" s="182" t="s">
        <v>363</v>
      </c>
      <c r="E8496" s="182" t="s">
        <v>364</v>
      </c>
      <c r="F8496" s="182" t="s">
        <v>364</v>
      </c>
    </row>
    <row r="8497" spans="1:6" x14ac:dyDescent="0.25">
      <c r="A8497" s="182">
        <v>40003864</v>
      </c>
      <c r="B8497" s="182" t="s">
        <v>8344</v>
      </c>
      <c r="C8497" s="182" t="s">
        <v>224</v>
      </c>
      <c r="D8497" s="182" t="s">
        <v>277</v>
      </c>
      <c r="E8497" s="182" t="s">
        <v>278</v>
      </c>
      <c r="F8497" s="182" t="s">
        <v>278</v>
      </c>
    </row>
    <row r="8498" spans="1:6" x14ac:dyDescent="0.25">
      <c r="A8498" s="182">
        <v>40009463</v>
      </c>
      <c r="B8498" s="182" t="s">
        <v>8345</v>
      </c>
      <c r="C8498" s="182" t="s">
        <v>224</v>
      </c>
      <c r="D8498" s="182" t="s">
        <v>265</v>
      </c>
      <c r="E8498" s="182" t="s">
        <v>266</v>
      </c>
      <c r="F8498" s="182" t="s">
        <v>266</v>
      </c>
    </row>
    <row r="8499" spans="1:6" x14ac:dyDescent="0.25">
      <c r="A8499" s="182">
        <v>40002460</v>
      </c>
      <c r="B8499" s="182" t="s">
        <v>8346</v>
      </c>
      <c r="C8499" s="182" t="s">
        <v>224</v>
      </c>
      <c r="D8499" s="182" t="s">
        <v>262</v>
      </c>
      <c r="E8499" s="182" t="s">
        <v>263</v>
      </c>
      <c r="F8499" s="182" t="s">
        <v>263</v>
      </c>
    </row>
    <row r="8500" spans="1:6" x14ac:dyDescent="0.25">
      <c r="A8500" s="182">
        <v>40002001</v>
      </c>
      <c r="B8500" s="182" t="s">
        <v>8347</v>
      </c>
      <c r="C8500" s="182" t="s">
        <v>224</v>
      </c>
      <c r="D8500" s="182" t="s">
        <v>322</v>
      </c>
      <c r="E8500" s="182" t="s">
        <v>323</v>
      </c>
      <c r="F8500" s="182" t="s">
        <v>323</v>
      </c>
    </row>
    <row r="8501" spans="1:6" x14ac:dyDescent="0.25">
      <c r="A8501" s="182">
        <v>40006998</v>
      </c>
      <c r="B8501" s="182" t="s">
        <v>8348</v>
      </c>
      <c r="C8501" s="182" t="s">
        <v>224</v>
      </c>
      <c r="D8501" s="182" t="s">
        <v>303</v>
      </c>
      <c r="E8501" s="182" t="s">
        <v>304</v>
      </c>
      <c r="F8501" s="182" t="s">
        <v>304</v>
      </c>
    </row>
    <row r="8502" spans="1:6" x14ac:dyDescent="0.25">
      <c r="A8502" s="182">
        <v>40004009</v>
      </c>
      <c r="B8502" s="182" t="s">
        <v>8349</v>
      </c>
      <c r="C8502" s="182" t="s">
        <v>224</v>
      </c>
      <c r="D8502" s="182" t="s">
        <v>249</v>
      </c>
      <c r="E8502" s="182" t="s">
        <v>250</v>
      </c>
      <c r="F8502" s="182" t="s">
        <v>250</v>
      </c>
    </row>
    <row r="8503" spans="1:6" x14ac:dyDescent="0.25">
      <c r="A8503" s="182">
        <v>40000213</v>
      </c>
      <c r="B8503" s="182" t="s">
        <v>8350</v>
      </c>
      <c r="C8503" s="182" t="s">
        <v>224</v>
      </c>
      <c r="D8503" s="182" t="s">
        <v>228</v>
      </c>
      <c r="E8503" s="182" t="s">
        <v>229</v>
      </c>
      <c r="F8503" s="182" t="s">
        <v>229</v>
      </c>
    </row>
    <row r="8504" spans="1:6" x14ac:dyDescent="0.25">
      <c r="A8504" s="182">
        <v>40005557</v>
      </c>
      <c r="B8504" s="182" t="s">
        <v>8351</v>
      </c>
      <c r="C8504" s="182" t="s">
        <v>224</v>
      </c>
      <c r="D8504" s="182" t="s">
        <v>449</v>
      </c>
      <c r="E8504" s="182" t="s">
        <v>450</v>
      </c>
      <c r="F8504" s="182" t="s">
        <v>450</v>
      </c>
    </row>
    <row r="8505" spans="1:6" x14ac:dyDescent="0.25">
      <c r="A8505" s="182">
        <v>40005680</v>
      </c>
      <c r="B8505" s="182" t="s">
        <v>8352</v>
      </c>
      <c r="C8505" s="182" t="s">
        <v>224</v>
      </c>
      <c r="D8505" s="182" t="s">
        <v>449</v>
      </c>
      <c r="E8505" s="182" t="s">
        <v>450</v>
      </c>
      <c r="F8505" s="182" t="s">
        <v>450</v>
      </c>
    </row>
    <row r="8506" spans="1:6" x14ac:dyDescent="0.25">
      <c r="A8506" s="182">
        <v>40006983</v>
      </c>
      <c r="B8506" s="182" t="s">
        <v>8353</v>
      </c>
      <c r="C8506" s="182" t="s">
        <v>224</v>
      </c>
      <c r="D8506" s="182" t="s">
        <v>252</v>
      </c>
      <c r="E8506" s="182" t="s">
        <v>253</v>
      </c>
      <c r="F8506" s="182" t="s">
        <v>253</v>
      </c>
    </row>
    <row r="8507" spans="1:6" x14ac:dyDescent="0.25">
      <c r="A8507" s="182">
        <v>40000240</v>
      </c>
      <c r="B8507" s="182" t="s">
        <v>8353</v>
      </c>
      <c r="C8507" s="182" t="s">
        <v>224</v>
      </c>
      <c r="D8507" s="182" t="s">
        <v>228</v>
      </c>
      <c r="E8507" s="182" t="s">
        <v>229</v>
      </c>
      <c r="F8507" s="182" t="s">
        <v>229</v>
      </c>
    </row>
    <row r="8508" spans="1:6" x14ac:dyDescent="0.25">
      <c r="A8508" s="182">
        <v>40006991</v>
      </c>
      <c r="B8508" s="182" t="s">
        <v>8354</v>
      </c>
      <c r="C8508" s="182" t="s">
        <v>224</v>
      </c>
      <c r="D8508" s="182" t="s">
        <v>279</v>
      </c>
      <c r="E8508" s="182" t="s">
        <v>280</v>
      </c>
      <c r="F8508" s="182" t="s">
        <v>280</v>
      </c>
    </row>
    <row r="8509" spans="1:6" x14ac:dyDescent="0.25">
      <c r="A8509" s="182">
        <v>40006993</v>
      </c>
      <c r="B8509" s="182" t="s">
        <v>8355</v>
      </c>
      <c r="C8509" s="182" t="s">
        <v>224</v>
      </c>
      <c r="D8509" s="182" t="s">
        <v>449</v>
      </c>
      <c r="E8509" s="182" t="s">
        <v>450</v>
      </c>
      <c r="F8509" s="182" t="s">
        <v>450</v>
      </c>
    </row>
    <row r="8510" spans="1:6" x14ac:dyDescent="0.25">
      <c r="A8510" s="182">
        <v>40006992</v>
      </c>
      <c r="B8510" s="182" t="s">
        <v>8356</v>
      </c>
      <c r="C8510" s="182" t="s">
        <v>224</v>
      </c>
      <c r="D8510" s="182" t="s">
        <v>279</v>
      </c>
      <c r="E8510" s="182" t="s">
        <v>280</v>
      </c>
      <c r="F8510" s="182" t="s">
        <v>280</v>
      </c>
    </row>
    <row r="8511" spans="1:6" x14ac:dyDescent="0.25">
      <c r="A8511" s="182">
        <v>40007046</v>
      </c>
      <c r="B8511" s="182" t="s">
        <v>8357</v>
      </c>
      <c r="C8511" s="182" t="s">
        <v>224</v>
      </c>
      <c r="D8511" s="182" t="s">
        <v>342</v>
      </c>
      <c r="E8511" s="182" t="s">
        <v>343</v>
      </c>
      <c r="F8511" s="182" t="s">
        <v>343</v>
      </c>
    </row>
    <row r="8512" spans="1:6" x14ac:dyDescent="0.25">
      <c r="A8512" s="182">
        <v>40005687</v>
      </c>
      <c r="B8512" s="182" t="s">
        <v>8358</v>
      </c>
      <c r="C8512" s="182" t="s">
        <v>224</v>
      </c>
      <c r="D8512" s="182" t="s">
        <v>315</v>
      </c>
      <c r="E8512" s="182" t="s">
        <v>316</v>
      </c>
      <c r="F8512" s="182" t="s">
        <v>316</v>
      </c>
    </row>
    <row r="8513" spans="1:6" x14ac:dyDescent="0.25">
      <c r="A8513" s="182">
        <v>40001520</v>
      </c>
      <c r="B8513" s="182" t="s">
        <v>8359</v>
      </c>
      <c r="C8513" s="182" t="s">
        <v>224</v>
      </c>
      <c r="D8513" s="182" t="s">
        <v>363</v>
      </c>
      <c r="E8513" s="182" t="s">
        <v>364</v>
      </c>
      <c r="F8513" s="182" t="s">
        <v>364</v>
      </c>
    </row>
    <row r="8514" spans="1:6" x14ac:dyDescent="0.25">
      <c r="A8514" s="182">
        <v>40007461</v>
      </c>
      <c r="B8514" s="182" t="s">
        <v>8360</v>
      </c>
      <c r="C8514" s="182" t="s">
        <v>224</v>
      </c>
      <c r="D8514" s="182" t="s">
        <v>271</v>
      </c>
      <c r="E8514" s="182" t="s">
        <v>272</v>
      </c>
      <c r="F8514" s="182" t="s">
        <v>272</v>
      </c>
    </row>
    <row r="8515" spans="1:6" x14ac:dyDescent="0.25">
      <c r="A8515" s="182">
        <v>40421469</v>
      </c>
      <c r="B8515" s="182" t="s">
        <v>8361</v>
      </c>
      <c r="C8515" s="182" t="s">
        <v>231</v>
      </c>
      <c r="D8515" s="182" t="s">
        <v>232</v>
      </c>
      <c r="E8515" s="182" t="s">
        <v>233</v>
      </c>
      <c r="F8515" s="182" t="s">
        <v>233</v>
      </c>
    </row>
    <row r="8516" spans="1:6" x14ac:dyDescent="0.25">
      <c r="A8516" s="182">
        <v>40005498</v>
      </c>
      <c r="B8516" s="182" t="s">
        <v>8362</v>
      </c>
      <c r="C8516" s="182" t="s">
        <v>224</v>
      </c>
      <c r="D8516" s="182" t="s">
        <v>277</v>
      </c>
      <c r="E8516" s="182" t="s">
        <v>278</v>
      </c>
      <c r="F8516" s="182" t="s">
        <v>278</v>
      </c>
    </row>
    <row r="8517" spans="1:6" x14ac:dyDescent="0.25">
      <c r="A8517" s="182">
        <v>40420871</v>
      </c>
      <c r="B8517" s="182" t="s">
        <v>8363</v>
      </c>
      <c r="C8517" s="182" t="s">
        <v>231</v>
      </c>
      <c r="D8517" s="182" t="s">
        <v>236</v>
      </c>
      <c r="E8517" s="182" t="s">
        <v>237</v>
      </c>
      <c r="F8517" s="182" t="s">
        <v>237</v>
      </c>
    </row>
    <row r="8518" spans="1:6" x14ac:dyDescent="0.25">
      <c r="A8518" s="182">
        <v>40421269</v>
      </c>
      <c r="B8518" s="182" t="s">
        <v>8364</v>
      </c>
      <c r="C8518" s="182" t="s">
        <v>231</v>
      </c>
      <c r="D8518" s="182" t="s">
        <v>236</v>
      </c>
      <c r="E8518" s="182" t="s">
        <v>237</v>
      </c>
      <c r="F8518" s="182" t="s">
        <v>237</v>
      </c>
    </row>
    <row r="8519" spans="1:6" x14ac:dyDescent="0.25">
      <c r="A8519" s="182">
        <v>40006054</v>
      </c>
      <c r="B8519" s="182" t="s">
        <v>8365</v>
      </c>
      <c r="C8519" s="182" t="s">
        <v>224</v>
      </c>
      <c r="D8519" s="182" t="s">
        <v>315</v>
      </c>
      <c r="E8519" s="182" t="s">
        <v>316</v>
      </c>
      <c r="F8519" s="182" t="s">
        <v>316</v>
      </c>
    </row>
    <row r="8520" spans="1:6" x14ac:dyDescent="0.25">
      <c r="A8520" s="182">
        <v>40001574</v>
      </c>
      <c r="B8520" s="182" t="s">
        <v>8366</v>
      </c>
      <c r="C8520" s="182" t="s">
        <v>224</v>
      </c>
      <c r="D8520" s="182" t="s">
        <v>252</v>
      </c>
      <c r="E8520" s="182" t="s">
        <v>253</v>
      </c>
      <c r="F8520" s="182" t="s">
        <v>253</v>
      </c>
    </row>
    <row r="8521" spans="1:6" x14ac:dyDescent="0.25">
      <c r="A8521" s="182">
        <v>40007399</v>
      </c>
      <c r="B8521" s="182" t="s">
        <v>8367</v>
      </c>
      <c r="C8521" s="182" t="s">
        <v>224</v>
      </c>
      <c r="D8521" s="182" t="s">
        <v>303</v>
      </c>
      <c r="E8521" s="182" t="s">
        <v>304</v>
      </c>
      <c r="F8521" s="182" t="s">
        <v>304</v>
      </c>
    </row>
    <row r="8522" spans="1:6" x14ac:dyDescent="0.25">
      <c r="A8522" s="182">
        <v>40009113</v>
      </c>
      <c r="B8522" s="182" t="s">
        <v>8368</v>
      </c>
      <c r="C8522" s="182" t="s">
        <v>224</v>
      </c>
      <c r="D8522" s="182" t="s">
        <v>404</v>
      </c>
      <c r="E8522" s="182" t="s">
        <v>405</v>
      </c>
      <c r="F8522" s="182" t="s">
        <v>405</v>
      </c>
    </row>
    <row r="8523" spans="1:6" x14ac:dyDescent="0.25">
      <c r="A8523" s="182">
        <v>40421104</v>
      </c>
      <c r="B8523" s="182" t="s">
        <v>8369</v>
      </c>
      <c r="C8523" s="182" t="s">
        <v>231</v>
      </c>
      <c r="D8523" s="182" t="s">
        <v>232</v>
      </c>
      <c r="E8523" s="182" t="s">
        <v>233</v>
      </c>
      <c r="F8523" s="182" t="s">
        <v>233</v>
      </c>
    </row>
    <row r="8524" spans="1:6" x14ac:dyDescent="0.25">
      <c r="A8524" s="182">
        <v>40003353</v>
      </c>
      <c r="B8524" s="182" t="s">
        <v>8370</v>
      </c>
      <c r="C8524" s="182" t="s">
        <v>224</v>
      </c>
      <c r="D8524" s="182" t="s">
        <v>306</v>
      </c>
      <c r="E8524" s="182" t="s">
        <v>307</v>
      </c>
      <c r="F8524" s="182" t="s">
        <v>307</v>
      </c>
    </row>
    <row r="8525" spans="1:6" x14ac:dyDescent="0.25">
      <c r="A8525" s="182">
        <v>40000208</v>
      </c>
      <c r="B8525" s="182" t="s">
        <v>8371</v>
      </c>
      <c r="C8525" s="182" t="s">
        <v>224</v>
      </c>
      <c r="D8525" s="182" t="s">
        <v>252</v>
      </c>
      <c r="E8525" s="182" t="s">
        <v>253</v>
      </c>
      <c r="F8525" s="182" t="s">
        <v>253</v>
      </c>
    </row>
    <row r="8526" spans="1:6" x14ac:dyDescent="0.25">
      <c r="A8526" s="182">
        <v>40000141</v>
      </c>
      <c r="B8526" s="182" t="s">
        <v>8372</v>
      </c>
      <c r="C8526" s="182" t="s">
        <v>224</v>
      </c>
      <c r="D8526" s="182" t="s">
        <v>252</v>
      </c>
      <c r="E8526" s="182" t="s">
        <v>253</v>
      </c>
      <c r="F8526" s="182" t="s">
        <v>253</v>
      </c>
    </row>
    <row r="8527" spans="1:6" x14ac:dyDescent="0.25">
      <c r="A8527" s="182">
        <v>40006501</v>
      </c>
      <c r="B8527" s="182" t="s">
        <v>8373</v>
      </c>
      <c r="C8527" s="182" t="s">
        <v>224</v>
      </c>
      <c r="D8527" s="182" t="s">
        <v>291</v>
      </c>
      <c r="E8527" s="182" t="s">
        <v>292</v>
      </c>
      <c r="F8527" s="182" t="s">
        <v>292</v>
      </c>
    </row>
    <row r="8528" spans="1:6" x14ac:dyDescent="0.25">
      <c r="A8528" s="182">
        <v>40008927</v>
      </c>
      <c r="B8528" s="182" t="s">
        <v>8374</v>
      </c>
      <c r="C8528" s="182" t="s">
        <v>224</v>
      </c>
      <c r="D8528" s="182" t="s">
        <v>271</v>
      </c>
      <c r="E8528" s="182" t="s">
        <v>272</v>
      </c>
      <c r="F8528" s="182" t="s">
        <v>272</v>
      </c>
    </row>
    <row r="8529" spans="1:6" x14ac:dyDescent="0.25">
      <c r="A8529" s="182">
        <v>40006490</v>
      </c>
      <c r="B8529" s="182" t="s">
        <v>8375</v>
      </c>
      <c r="C8529" s="182" t="s">
        <v>224</v>
      </c>
      <c r="D8529" s="182" t="s">
        <v>376</v>
      </c>
      <c r="E8529" s="182" t="s">
        <v>377</v>
      </c>
      <c r="F8529" s="182" t="s">
        <v>377</v>
      </c>
    </row>
    <row r="8530" spans="1:6" x14ac:dyDescent="0.25">
      <c r="A8530" s="182">
        <v>40003477</v>
      </c>
      <c r="B8530" s="182" t="s">
        <v>8376</v>
      </c>
      <c r="C8530" s="182" t="s">
        <v>224</v>
      </c>
      <c r="D8530" s="182" t="s">
        <v>322</v>
      </c>
      <c r="E8530" s="182" t="s">
        <v>323</v>
      </c>
      <c r="F8530" s="182" t="s">
        <v>323</v>
      </c>
    </row>
    <row r="8531" spans="1:6" x14ac:dyDescent="0.25">
      <c r="A8531" s="182">
        <v>40001466</v>
      </c>
      <c r="B8531" s="182" t="s">
        <v>8377</v>
      </c>
      <c r="C8531" s="182" t="s">
        <v>224</v>
      </c>
      <c r="D8531" s="182" t="s">
        <v>496</v>
      </c>
      <c r="E8531" s="182" t="s">
        <v>497</v>
      </c>
      <c r="F8531" s="182" t="s">
        <v>497</v>
      </c>
    </row>
    <row r="8532" spans="1:6" x14ac:dyDescent="0.25">
      <c r="A8532" s="182">
        <v>40008225</v>
      </c>
      <c r="B8532" s="182" t="s">
        <v>8378</v>
      </c>
      <c r="C8532" s="182" t="s">
        <v>224</v>
      </c>
      <c r="D8532" s="182" t="s">
        <v>404</v>
      </c>
      <c r="E8532" s="182" t="s">
        <v>405</v>
      </c>
      <c r="F8532" s="182" t="s">
        <v>405</v>
      </c>
    </row>
    <row r="8533" spans="1:6" x14ac:dyDescent="0.25">
      <c r="A8533" s="182">
        <v>40006513</v>
      </c>
      <c r="B8533" s="182" t="s">
        <v>8379</v>
      </c>
      <c r="C8533" s="182" t="s">
        <v>224</v>
      </c>
      <c r="D8533" s="182" t="s">
        <v>333</v>
      </c>
      <c r="E8533" s="182" t="s">
        <v>334</v>
      </c>
      <c r="F8533" s="182" t="s">
        <v>334</v>
      </c>
    </row>
    <row r="8534" spans="1:6" x14ac:dyDescent="0.25">
      <c r="A8534" s="182">
        <v>40002056</v>
      </c>
      <c r="B8534" s="182" t="s">
        <v>8380</v>
      </c>
      <c r="C8534" s="182" t="s">
        <v>224</v>
      </c>
      <c r="D8534" s="182" t="s">
        <v>277</v>
      </c>
      <c r="E8534" s="182" t="s">
        <v>278</v>
      </c>
      <c r="F8534" s="182" t="s">
        <v>278</v>
      </c>
    </row>
    <row r="8535" spans="1:6" x14ac:dyDescent="0.25">
      <c r="A8535" s="182">
        <v>40009623</v>
      </c>
      <c r="B8535" s="182" t="s">
        <v>8381</v>
      </c>
      <c r="C8535" s="182" t="s">
        <v>224</v>
      </c>
      <c r="D8535" s="182" t="s">
        <v>265</v>
      </c>
      <c r="E8535" s="182" t="s">
        <v>266</v>
      </c>
      <c r="F8535" s="182" t="s">
        <v>266</v>
      </c>
    </row>
    <row r="8536" spans="1:6" x14ac:dyDescent="0.25">
      <c r="A8536" s="182">
        <v>40009389</v>
      </c>
      <c r="B8536" s="182" t="s">
        <v>8382</v>
      </c>
      <c r="C8536" s="182" t="s">
        <v>224</v>
      </c>
      <c r="D8536" s="182" t="s">
        <v>363</v>
      </c>
      <c r="E8536" s="182" t="s">
        <v>364</v>
      </c>
      <c r="F8536" s="182" t="s">
        <v>364</v>
      </c>
    </row>
    <row r="8537" spans="1:6" x14ac:dyDescent="0.25">
      <c r="A8537" s="182">
        <v>40420042</v>
      </c>
      <c r="B8537" s="182" t="s">
        <v>8383</v>
      </c>
      <c r="C8537" s="182" t="s">
        <v>231</v>
      </c>
      <c r="D8537" s="182" t="s">
        <v>232</v>
      </c>
      <c r="E8537" s="182" t="s">
        <v>233</v>
      </c>
      <c r="F8537" s="182" t="s">
        <v>233</v>
      </c>
    </row>
    <row r="8538" spans="1:6" x14ac:dyDescent="0.25">
      <c r="A8538" s="182">
        <v>40420120</v>
      </c>
      <c r="B8538" s="182" t="s">
        <v>8384</v>
      </c>
      <c r="C8538" s="182" t="s">
        <v>231</v>
      </c>
      <c r="D8538" s="182" t="s">
        <v>232</v>
      </c>
      <c r="E8538" s="182" t="s">
        <v>233</v>
      </c>
      <c r="F8538" s="182" t="s">
        <v>233</v>
      </c>
    </row>
    <row r="8539" spans="1:6" x14ac:dyDescent="0.25">
      <c r="A8539" s="182">
        <v>40007241</v>
      </c>
      <c r="B8539" s="182" t="s">
        <v>8385</v>
      </c>
      <c r="C8539" s="182" t="s">
        <v>224</v>
      </c>
      <c r="D8539" s="182" t="s">
        <v>265</v>
      </c>
      <c r="E8539" s="182" t="s">
        <v>266</v>
      </c>
      <c r="F8539" s="182" t="s">
        <v>266</v>
      </c>
    </row>
    <row r="8540" spans="1:6" x14ac:dyDescent="0.25">
      <c r="A8540" s="182">
        <v>40003150</v>
      </c>
      <c r="B8540" s="182" t="s">
        <v>8386</v>
      </c>
      <c r="C8540" s="182" t="s">
        <v>224</v>
      </c>
      <c r="D8540" s="182" t="s">
        <v>303</v>
      </c>
      <c r="E8540" s="182" t="s">
        <v>304</v>
      </c>
      <c r="F8540" s="182" t="s">
        <v>304</v>
      </c>
    </row>
    <row r="8541" spans="1:6" x14ac:dyDescent="0.25">
      <c r="A8541" s="182">
        <v>40002683</v>
      </c>
      <c r="B8541" s="182" t="s">
        <v>8387</v>
      </c>
      <c r="C8541" s="182" t="s">
        <v>224</v>
      </c>
      <c r="D8541" s="182" t="s">
        <v>277</v>
      </c>
      <c r="E8541" s="182" t="s">
        <v>278</v>
      </c>
      <c r="F8541" s="182" t="s">
        <v>278</v>
      </c>
    </row>
    <row r="8542" spans="1:6" x14ac:dyDescent="0.25">
      <c r="A8542" s="182">
        <v>40000257</v>
      </c>
      <c r="B8542" s="182" t="s">
        <v>8388</v>
      </c>
      <c r="C8542" s="182" t="s">
        <v>224</v>
      </c>
      <c r="D8542" s="182" t="s">
        <v>225</v>
      </c>
      <c r="E8542" s="182" t="s">
        <v>226</v>
      </c>
      <c r="F8542" s="182" t="s">
        <v>226</v>
      </c>
    </row>
    <row r="8543" spans="1:6" x14ac:dyDescent="0.25">
      <c r="A8543" s="182">
        <v>40000291</v>
      </c>
      <c r="B8543" s="182" t="s">
        <v>8389</v>
      </c>
      <c r="C8543" s="182" t="s">
        <v>224</v>
      </c>
      <c r="D8543" s="182" t="s">
        <v>363</v>
      </c>
      <c r="E8543" s="182" t="s">
        <v>364</v>
      </c>
      <c r="F8543" s="182" t="s">
        <v>364</v>
      </c>
    </row>
    <row r="8544" spans="1:6" x14ac:dyDescent="0.25">
      <c r="A8544" s="182">
        <v>40001538</v>
      </c>
      <c r="B8544" s="182" t="s">
        <v>8390</v>
      </c>
      <c r="C8544" s="182" t="s">
        <v>224</v>
      </c>
      <c r="D8544" s="182" t="s">
        <v>225</v>
      </c>
      <c r="E8544" s="182" t="s">
        <v>226</v>
      </c>
      <c r="F8544" s="182" t="s">
        <v>226</v>
      </c>
    </row>
    <row r="8545" spans="1:6" x14ac:dyDescent="0.25">
      <c r="A8545" s="182">
        <v>40001845</v>
      </c>
      <c r="B8545" s="182" t="s">
        <v>8391</v>
      </c>
      <c r="C8545" s="182" t="s">
        <v>224</v>
      </c>
      <c r="D8545" s="182" t="s">
        <v>225</v>
      </c>
      <c r="E8545" s="182" t="s">
        <v>226</v>
      </c>
      <c r="F8545" s="182" t="s">
        <v>226</v>
      </c>
    </row>
    <row r="8546" spans="1:6" x14ac:dyDescent="0.25">
      <c r="A8546" s="182">
        <v>40424304</v>
      </c>
      <c r="B8546" s="182" t="s">
        <v>8392</v>
      </c>
      <c r="C8546" s="182" t="s">
        <v>231</v>
      </c>
      <c r="D8546" s="182" t="s">
        <v>236</v>
      </c>
      <c r="E8546" s="182" t="s">
        <v>237</v>
      </c>
      <c r="F8546" s="182" t="s">
        <v>237</v>
      </c>
    </row>
    <row r="8547" spans="1:6" x14ac:dyDescent="0.25">
      <c r="A8547" s="182">
        <v>40009794</v>
      </c>
      <c r="B8547" s="182" t="s">
        <v>8393</v>
      </c>
      <c r="C8547" s="182" t="s">
        <v>224</v>
      </c>
      <c r="D8547" s="182" t="s">
        <v>265</v>
      </c>
      <c r="E8547" s="182" t="s">
        <v>266</v>
      </c>
      <c r="F8547" s="182" t="s">
        <v>266</v>
      </c>
    </row>
    <row r="8548" spans="1:6" x14ac:dyDescent="0.25">
      <c r="A8548" s="182">
        <v>40006817</v>
      </c>
      <c r="B8548" s="182" t="s">
        <v>8394</v>
      </c>
      <c r="C8548" s="182" t="s">
        <v>224</v>
      </c>
      <c r="D8548" s="182" t="s">
        <v>228</v>
      </c>
      <c r="E8548" s="182" t="s">
        <v>229</v>
      </c>
      <c r="F8548" s="182" t="s">
        <v>229</v>
      </c>
    </row>
    <row r="8549" spans="1:6" x14ac:dyDescent="0.25">
      <c r="A8549" s="182">
        <v>40003669</v>
      </c>
      <c r="B8549" s="182" t="s">
        <v>8395</v>
      </c>
      <c r="C8549" s="182" t="s">
        <v>224</v>
      </c>
      <c r="D8549" s="182" t="s">
        <v>322</v>
      </c>
      <c r="E8549" s="182" t="s">
        <v>323</v>
      </c>
      <c r="F8549" s="182" t="s">
        <v>323</v>
      </c>
    </row>
    <row r="8550" spans="1:6" x14ac:dyDescent="0.25">
      <c r="A8550" s="182">
        <v>40420596</v>
      </c>
      <c r="B8550" s="182" t="s">
        <v>8396</v>
      </c>
      <c r="C8550" s="182" t="s">
        <v>231</v>
      </c>
      <c r="D8550" s="182" t="s">
        <v>242</v>
      </c>
      <c r="E8550" s="182" t="s">
        <v>243</v>
      </c>
      <c r="F8550" s="182" t="s">
        <v>243</v>
      </c>
    </row>
    <row r="8551" spans="1:6" x14ac:dyDescent="0.25">
      <c r="A8551" s="182">
        <v>40420689</v>
      </c>
      <c r="B8551" s="182" t="s">
        <v>8397</v>
      </c>
      <c r="C8551" s="182" t="s">
        <v>231</v>
      </c>
      <c r="D8551" s="182" t="s">
        <v>242</v>
      </c>
      <c r="E8551" s="182" t="s">
        <v>243</v>
      </c>
      <c r="F8551" s="182" t="s">
        <v>243</v>
      </c>
    </row>
    <row r="8552" spans="1:6" x14ac:dyDescent="0.25">
      <c r="A8552" s="182">
        <v>40420477</v>
      </c>
      <c r="B8552" s="182" t="s">
        <v>8398</v>
      </c>
      <c r="C8552" s="182" t="s">
        <v>231</v>
      </c>
      <c r="D8552" s="182" t="s">
        <v>242</v>
      </c>
      <c r="E8552" s="182" t="s">
        <v>243</v>
      </c>
      <c r="F8552" s="182" t="s">
        <v>243</v>
      </c>
    </row>
    <row r="8553" spans="1:6" x14ac:dyDescent="0.25">
      <c r="A8553" s="182">
        <v>40004365</v>
      </c>
      <c r="B8553" s="182" t="s">
        <v>8399</v>
      </c>
      <c r="C8553" s="182" t="s">
        <v>224</v>
      </c>
      <c r="D8553" s="182" t="s">
        <v>271</v>
      </c>
      <c r="E8553" s="182" t="s">
        <v>272</v>
      </c>
      <c r="F8553" s="182" t="s">
        <v>272</v>
      </c>
    </row>
    <row r="8554" spans="1:6" x14ac:dyDescent="0.25">
      <c r="A8554" s="182">
        <v>40003637</v>
      </c>
      <c r="B8554" s="182" t="s">
        <v>8400</v>
      </c>
      <c r="C8554" s="182" t="s">
        <v>224</v>
      </c>
      <c r="D8554" s="182" t="s">
        <v>342</v>
      </c>
      <c r="E8554" s="182" t="s">
        <v>343</v>
      </c>
      <c r="F8554" s="182" t="s">
        <v>343</v>
      </c>
    </row>
    <row r="8555" spans="1:6" x14ac:dyDescent="0.25">
      <c r="A8555" s="182">
        <v>40420261</v>
      </c>
      <c r="B8555" s="182" t="s">
        <v>8401</v>
      </c>
      <c r="C8555" s="182" t="s">
        <v>231</v>
      </c>
      <c r="D8555" s="182" t="s">
        <v>236</v>
      </c>
      <c r="E8555" s="182" t="s">
        <v>237</v>
      </c>
      <c r="F8555" s="182" t="s">
        <v>237</v>
      </c>
    </row>
    <row r="8556" spans="1:6" x14ac:dyDescent="0.25">
      <c r="A8556" s="182">
        <v>40002113</v>
      </c>
      <c r="B8556" s="182" t="s">
        <v>8402</v>
      </c>
      <c r="C8556" s="182" t="s">
        <v>224</v>
      </c>
      <c r="D8556" s="182" t="s">
        <v>438</v>
      </c>
      <c r="E8556" s="182" t="s">
        <v>439</v>
      </c>
      <c r="F8556" s="182" t="s">
        <v>439</v>
      </c>
    </row>
    <row r="8557" spans="1:6" x14ac:dyDescent="0.25">
      <c r="A8557" s="182">
        <v>40001678</v>
      </c>
      <c r="B8557" s="182" t="s">
        <v>8403</v>
      </c>
      <c r="C8557" s="182" t="s">
        <v>224</v>
      </c>
      <c r="D8557" s="182" t="s">
        <v>265</v>
      </c>
      <c r="E8557" s="182" t="s">
        <v>266</v>
      </c>
      <c r="F8557" s="182" t="s">
        <v>266</v>
      </c>
    </row>
    <row r="8558" spans="1:6" x14ac:dyDescent="0.25">
      <c r="A8558" s="182">
        <v>47200014</v>
      </c>
      <c r="B8558" s="182" t="s">
        <v>8404</v>
      </c>
      <c r="C8558" s="182" t="s">
        <v>224</v>
      </c>
      <c r="D8558" s="182" t="s">
        <v>342</v>
      </c>
      <c r="E8558" s="182" t="s">
        <v>343</v>
      </c>
      <c r="F8558" s="182" t="s">
        <v>343</v>
      </c>
    </row>
    <row r="8559" spans="1:6" x14ac:dyDescent="0.25">
      <c r="A8559" s="182">
        <v>40005017</v>
      </c>
      <c r="B8559" s="182" t="s">
        <v>8404</v>
      </c>
      <c r="C8559" s="182" t="s">
        <v>224</v>
      </c>
      <c r="D8559" s="182" t="s">
        <v>342</v>
      </c>
      <c r="E8559" s="182" t="s">
        <v>343</v>
      </c>
      <c r="F8559" s="182" t="s">
        <v>343</v>
      </c>
    </row>
    <row r="8560" spans="1:6" x14ac:dyDescent="0.25">
      <c r="A8560" s="182">
        <v>40006191</v>
      </c>
      <c r="B8560" s="182" t="s">
        <v>8405</v>
      </c>
      <c r="C8560" s="182" t="s">
        <v>224</v>
      </c>
      <c r="D8560" s="182" t="s">
        <v>315</v>
      </c>
      <c r="E8560" s="182" t="s">
        <v>316</v>
      </c>
      <c r="F8560" s="182" t="s">
        <v>316</v>
      </c>
    </row>
    <row r="8561" spans="1:6" x14ac:dyDescent="0.25">
      <c r="A8561" s="182">
        <v>40005905</v>
      </c>
      <c r="B8561" s="182" t="s">
        <v>8406</v>
      </c>
      <c r="C8561" s="182" t="s">
        <v>224</v>
      </c>
      <c r="D8561" s="182" t="s">
        <v>438</v>
      </c>
      <c r="E8561" s="182" t="s">
        <v>439</v>
      </c>
      <c r="F8561" s="182" t="s">
        <v>439</v>
      </c>
    </row>
    <row r="8562" spans="1:6" x14ac:dyDescent="0.25">
      <c r="A8562" s="182">
        <v>40002523</v>
      </c>
      <c r="B8562" s="182" t="s">
        <v>8407</v>
      </c>
      <c r="C8562" s="182" t="s">
        <v>224</v>
      </c>
      <c r="D8562" s="182" t="s">
        <v>277</v>
      </c>
      <c r="E8562" s="182" t="s">
        <v>278</v>
      </c>
      <c r="F8562" s="182" t="s">
        <v>278</v>
      </c>
    </row>
    <row r="8563" spans="1:6" x14ac:dyDescent="0.25">
      <c r="A8563" s="182">
        <v>40002636</v>
      </c>
      <c r="B8563" s="182" t="s">
        <v>8408</v>
      </c>
      <c r="C8563" s="182" t="s">
        <v>224</v>
      </c>
      <c r="D8563" s="182" t="s">
        <v>368</v>
      </c>
      <c r="E8563" s="182" t="s">
        <v>369</v>
      </c>
      <c r="F8563" s="182" t="s">
        <v>369</v>
      </c>
    </row>
    <row r="8564" spans="1:6" x14ac:dyDescent="0.25">
      <c r="A8564" s="182">
        <v>40002803</v>
      </c>
      <c r="B8564" s="182" t="s">
        <v>8409</v>
      </c>
      <c r="C8564" s="182" t="s">
        <v>224</v>
      </c>
      <c r="D8564" s="182" t="s">
        <v>368</v>
      </c>
      <c r="E8564" s="182" t="s">
        <v>369</v>
      </c>
      <c r="F8564" s="182" t="s">
        <v>369</v>
      </c>
    </row>
    <row r="8565" spans="1:6" x14ac:dyDescent="0.25">
      <c r="A8565" s="182">
        <v>40007741</v>
      </c>
      <c r="B8565" s="182" t="s">
        <v>8410</v>
      </c>
      <c r="C8565" s="182" t="s">
        <v>224</v>
      </c>
      <c r="D8565" s="182" t="s">
        <v>315</v>
      </c>
      <c r="E8565" s="182" t="s">
        <v>316</v>
      </c>
      <c r="F8565" s="182" t="s">
        <v>316</v>
      </c>
    </row>
    <row r="8566" spans="1:6" x14ac:dyDescent="0.25">
      <c r="A8566" s="182">
        <v>40420206</v>
      </c>
      <c r="B8566" s="182" t="s">
        <v>8411</v>
      </c>
      <c r="C8566" s="182" t="s">
        <v>231</v>
      </c>
      <c r="D8566" s="182" t="s">
        <v>232</v>
      </c>
      <c r="E8566" s="182" t="s">
        <v>233</v>
      </c>
      <c r="F8566" s="182" t="s">
        <v>233</v>
      </c>
    </row>
    <row r="8567" spans="1:6" x14ac:dyDescent="0.25">
      <c r="A8567" s="182">
        <v>40005704</v>
      </c>
      <c r="B8567" s="182" t="s">
        <v>8412</v>
      </c>
      <c r="C8567" s="182" t="s">
        <v>224</v>
      </c>
      <c r="D8567" s="182" t="s">
        <v>404</v>
      </c>
      <c r="E8567" s="182" t="s">
        <v>405</v>
      </c>
      <c r="F8567" s="182" t="s">
        <v>405</v>
      </c>
    </row>
    <row r="8568" spans="1:6" x14ac:dyDescent="0.25">
      <c r="A8568" s="182">
        <v>40003336</v>
      </c>
      <c r="B8568" s="182" t="s">
        <v>8413</v>
      </c>
      <c r="C8568" s="182" t="s">
        <v>224</v>
      </c>
      <c r="D8568" s="182" t="s">
        <v>438</v>
      </c>
      <c r="E8568" s="182" t="s">
        <v>439</v>
      </c>
      <c r="F8568" s="182" t="s">
        <v>439</v>
      </c>
    </row>
    <row r="8569" spans="1:6" x14ac:dyDescent="0.25">
      <c r="A8569" s="182">
        <v>40000603</v>
      </c>
      <c r="B8569" s="182" t="s">
        <v>8413</v>
      </c>
      <c r="C8569" s="182" t="s">
        <v>224</v>
      </c>
      <c r="D8569" s="182" t="s">
        <v>438</v>
      </c>
      <c r="E8569" s="182" t="s">
        <v>439</v>
      </c>
      <c r="F8569" s="182" t="s">
        <v>439</v>
      </c>
    </row>
    <row r="8570" spans="1:6" x14ac:dyDescent="0.25">
      <c r="A8570" s="182">
        <v>40003384</v>
      </c>
      <c r="B8570" s="182" t="s">
        <v>8414</v>
      </c>
      <c r="C8570" s="182" t="s">
        <v>224</v>
      </c>
      <c r="D8570" s="182" t="s">
        <v>252</v>
      </c>
      <c r="E8570" s="182" t="s">
        <v>253</v>
      </c>
      <c r="F8570" s="182" t="s">
        <v>253</v>
      </c>
    </row>
    <row r="8571" spans="1:6" x14ac:dyDescent="0.25">
      <c r="A8571" s="182">
        <v>40004411</v>
      </c>
      <c r="B8571" s="182" t="s">
        <v>8415</v>
      </c>
      <c r="C8571" s="182" t="s">
        <v>224</v>
      </c>
      <c r="D8571" s="182" t="s">
        <v>342</v>
      </c>
      <c r="E8571" s="182" t="s">
        <v>343</v>
      </c>
      <c r="F8571" s="182" t="s">
        <v>343</v>
      </c>
    </row>
    <row r="8572" spans="1:6" x14ac:dyDescent="0.25">
      <c r="A8572" s="182">
        <v>40004156</v>
      </c>
      <c r="B8572" s="182" t="s">
        <v>8416</v>
      </c>
      <c r="C8572" s="182" t="s">
        <v>224</v>
      </c>
      <c r="D8572" s="182" t="s">
        <v>262</v>
      </c>
      <c r="E8572" s="182" t="s">
        <v>263</v>
      </c>
      <c r="F8572" s="182" t="s">
        <v>263</v>
      </c>
    </row>
    <row r="8573" spans="1:6" x14ac:dyDescent="0.25">
      <c r="A8573" s="182">
        <v>40000241</v>
      </c>
      <c r="B8573" s="182" t="s">
        <v>8417</v>
      </c>
      <c r="C8573" s="182" t="s">
        <v>224</v>
      </c>
      <c r="D8573" s="182" t="s">
        <v>449</v>
      </c>
      <c r="E8573" s="182" t="s">
        <v>450</v>
      </c>
      <c r="F8573" s="182" t="s">
        <v>450</v>
      </c>
    </row>
    <row r="8574" spans="1:6" x14ac:dyDescent="0.25">
      <c r="A8574" s="182">
        <v>40005951</v>
      </c>
      <c r="B8574" s="182" t="s">
        <v>8418</v>
      </c>
      <c r="C8574" s="182" t="s">
        <v>224</v>
      </c>
      <c r="D8574" s="182" t="s">
        <v>303</v>
      </c>
      <c r="E8574" s="182" t="s">
        <v>304</v>
      </c>
      <c r="F8574" s="182" t="s">
        <v>304</v>
      </c>
    </row>
    <row r="8575" spans="1:6" x14ac:dyDescent="0.25">
      <c r="A8575" s="182">
        <v>40005702</v>
      </c>
      <c r="B8575" s="182" t="s">
        <v>8419</v>
      </c>
      <c r="C8575" s="182" t="s">
        <v>224</v>
      </c>
      <c r="D8575" s="182" t="s">
        <v>303</v>
      </c>
      <c r="E8575" s="182" t="s">
        <v>304</v>
      </c>
      <c r="F8575" s="182" t="s">
        <v>304</v>
      </c>
    </row>
    <row r="8576" spans="1:6" x14ac:dyDescent="0.25">
      <c r="A8576" s="182">
        <v>40002342</v>
      </c>
      <c r="B8576" s="182" t="s">
        <v>8420</v>
      </c>
      <c r="C8576" s="182" t="s">
        <v>224</v>
      </c>
      <c r="D8576" s="182" t="s">
        <v>303</v>
      </c>
      <c r="E8576" s="182" t="s">
        <v>304</v>
      </c>
      <c r="F8576" s="182" t="s">
        <v>304</v>
      </c>
    </row>
    <row r="8577" spans="1:6" x14ac:dyDescent="0.25">
      <c r="A8577" s="182">
        <v>40003938</v>
      </c>
      <c r="B8577" s="182" t="s">
        <v>8421</v>
      </c>
      <c r="C8577" s="182" t="s">
        <v>224</v>
      </c>
      <c r="D8577" s="182" t="s">
        <v>303</v>
      </c>
      <c r="E8577" s="182" t="s">
        <v>304</v>
      </c>
      <c r="F8577" s="182" t="s">
        <v>304</v>
      </c>
    </row>
    <row r="8578" spans="1:6" x14ac:dyDescent="0.25">
      <c r="A8578" s="182">
        <v>40003962</v>
      </c>
      <c r="B8578" s="182" t="s">
        <v>8422</v>
      </c>
      <c r="C8578" s="182" t="s">
        <v>224</v>
      </c>
      <c r="D8578" s="182" t="s">
        <v>376</v>
      </c>
      <c r="E8578" s="182" t="s">
        <v>377</v>
      </c>
      <c r="F8578" s="182" t="s">
        <v>377</v>
      </c>
    </row>
    <row r="8579" spans="1:6" x14ac:dyDescent="0.25">
      <c r="A8579" s="182">
        <v>40001680</v>
      </c>
      <c r="B8579" s="182" t="s">
        <v>8423</v>
      </c>
      <c r="C8579" s="182" t="s">
        <v>224</v>
      </c>
      <c r="D8579" s="182" t="s">
        <v>404</v>
      </c>
      <c r="E8579" s="182" t="s">
        <v>405</v>
      </c>
      <c r="F8579" s="182" t="s">
        <v>405</v>
      </c>
    </row>
    <row r="8580" spans="1:6" x14ac:dyDescent="0.25">
      <c r="A8580" s="182">
        <v>40420798</v>
      </c>
      <c r="B8580" s="182" t="s">
        <v>8424</v>
      </c>
      <c r="C8580" s="182" t="s">
        <v>231</v>
      </c>
      <c r="D8580" s="182" t="s">
        <v>236</v>
      </c>
      <c r="E8580" s="182" t="s">
        <v>237</v>
      </c>
      <c r="F8580" s="182" t="s">
        <v>237</v>
      </c>
    </row>
    <row r="8581" spans="1:6" x14ac:dyDescent="0.25">
      <c r="A8581" s="182">
        <v>40000306</v>
      </c>
      <c r="B8581" s="182" t="s">
        <v>8425</v>
      </c>
      <c r="C8581" s="182" t="s">
        <v>224</v>
      </c>
      <c r="D8581" s="182" t="s">
        <v>268</v>
      </c>
      <c r="E8581" s="182" t="s">
        <v>269</v>
      </c>
      <c r="F8581" s="182" t="s">
        <v>269</v>
      </c>
    </row>
    <row r="8582" spans="1:6" x14ac:dyDescent="0.25">
      <c r="A8582" s="182">
        <v>40006759</v>
      </c>
      <c r="B8582" s="182" t="s">
        <v>8426</v>
      </c>
      <c r="C8582" s="182" t="s">
        <v>224</v>
      </c>
      <c r="D8582" s="182" t="s">
        <v>271</v>
      </c>
      <c r="E8582" s="182" t="s">
        <v>272</v>
      </c>
      <c r="F8582" s="182" t="s">
        <v>272</v>
      </c>
    </row>
    <row r="8583" spans="1:6" x14ac:dyDescent="0.25">
      <c r="A8583" s="182">
        <v>40421268</v>
      </c>
      <c r="B8583" s="182" t="s">
        <v>8427</v>
      </c>
      <c r="C8583" s="182" t="s">
        <v>231</v>
      </c>
      <c r="D8583" s="182" t="s">
        <v>242</v>
      </c>
      <c r="E8583" s="182" t="s">
        <v>243</v>
      </c>
      <c r="F8583" s="182" t="s">
        <v>243</v>
      </c>
    </row>
    <row r="8584" spans="1:6" x14ac:dyDescent="0.25">
      <c r="A8584" s="182">
        <v>40006187</v>
      </c>
      <c r="B8584" s="182" t="s">
        <v>8428</v>
      </c>
      <c r="C8584" s="182" t="s">
        <v>224</v>
      </c>
      <c r="D8584" s="182" t="s">
        <v>342</v>
      </c>
      <c r="E8584" s="182" t="s">
        <v>343</v>
      </c>
      <c r="F8584" s="182" t="s">
        <v>343</v>
      </c>
    </row>
    <row r="8585" spans="1:6" x14ac:dyDescent="0.25">
      <c r="A8585" s="182">
        <v>40005658</v>
      </c>
      <c r="B8585" s="182" t="s">
        <v>8428</v>
      </c>
      <c r="C8585" s="182" t="s">
        <v>224</v>
      </c>
      <c r="D8585" s="182" t="s">
        <v>315</v>
      </c>
      <c r="E8585" s="182" t="s">
        <v>316</v>
      </c>
      <c r="F8585" s="182" t="s">
        <v>316</v>
      </c>
    </row>
    <row r="8586" spans="1:6" x14ac:dyDescent="0.25">
      <c r="A8586" s="182">
        <v>40001868</v>
      </c>
      <c r="B8586" s="182" t="s">
        <v>8429</v>
      </c>
      <c r="C8586" s="182" t="s">
        <v>224</v>
      </c>
      <c r="D8586" s="182" t="s">
        <v>306</v>
      </c>
      <c r="E8586" s="182" t="s">
        <v>307</v>
      </c>
      <c r="F8586" s="182" t="s">
        <v>307</v>
      </c>
    </row>
    <row r="8587" spans="1:6" x14ac:dyDescent="0.25">
      <c r="A8587" s="182">
        <v>40002551</v>
      </c>
      <c r="B8587" s="182" t="s">
        <v>8430</v>
      </c>
      <c r="C8587" s="182" t="s">
        <v>224</v>
      </c>
      <c r="D8587" s="182" t="s">
        <v>249</v>
      </c>
      <c r="E8587" s="182" t="s">
        <v>250</v>
      </c>
      <c r="F8587" s="182" t="s">
        <v>250</v>
      </c>
    </row>
    <row r="8588" spans="1:6" x14ac:dyDescent="0.25">
      <c r="A8588" s="182">
        <v>40005980</v>
      </c>
      <c r="B8588" s="182" t="s">
        <v>8431</v>
      </c>
      <c r="C8588" s="182" t="s">
        <v>224</v>
      </c>
      <c r="D8588" s="182" t="s">
        <v>342</v>
      </c>
      <c r="E8588" s="182" t="s">
        <v>343</v>
      </c>
      <c r="F8588" s="182" t="s">
        <v>343</v>
      </c>
    </row>
    <row r="8589" spans="1:6" x14ac:dyDescent="0.25">
      <c r="A8589" s="182">
        <v>40008235</v>
      </c>
      <c r="B8589" s="182" t="s">
        <v>8432</v>
      </c>
      <c r="C8589" s="182" t="s">
        <v>224</v>
      </c>
      <c r="D8589" s="182" t="s">
        <v>449</v>
      </c>
      <c r="E8589" s="182" t="s">
        <v>450</v>
      </c>
      <c r="F8589" s="182" t="s">
        <v>450</v>
      </c>
    </row>
    <row r="8590" spans="1:6" x14ac:dyDescent="0.25">
      <c r="A8590" s="182">
        <v>40007426</v>
      </c>
      <c r="B8590" s="182" t="s">
        <v>8433</v>
      </c>
      <c r="C8590" s="182" t="s">
        <v>224</v>
      </c>
      <c r="D8590" s="182" t="s">
        <v>249</v>
      </c>
      <c r="E8590" s="182" t="s">
        <v>250</v>
      </c>
      <c r="F8590" s="182" t="s">
        <v>250</v>
      </c>
    </row>
    <row r="8591" spans="1:6" x14ac:dyDescent="0.25">
      <c r="A8591" s="182">
        <v>40004245</v>
      </c>
      <c r="B8591" s="182" t="s">
        <v>8434</v>
      </c>
      <c r="C8591" s="182" t="s">
        <v>224</v>
      </c>
      <c r="D8591" s="182" t="s">
        <v>228</v>
      </c>
      <c r="E8591" s="182" t="s">
        <v>229</v>
      </c>
      <c r="F8591" s="182" t="s">
        <v>229</v>
      </c>
    </row>
    <row r="8592" spans="1:6" x14ac:dyDescent="0.25">
      <c r="A8592" s="182">
        <v>40001478</v>
      </c>
      <c r="B8592" s="182" t="s">
        <v>8435</v>
      </c>
      <c r="C8592" s="182" t="s">
        <v>224</v>
      </c>
      <c r="D8592" s="182" t="s">
        <v>277</v>
      </c>
      <c r="E8592" s="182" t="s">
        <v>278</v>
      </c>
      <c r="F8592" s="182" t="s">
        <v>278</v>
      </c>
    </row>
    <row r="8593" spans="1:6" x14ac:dyDescent="0.25">
      <c r="A8593" s="182">
        <v>40002303</v>
      </c>
      <c r="B8593" s="182" t="s">
        <v>8436</v>
      </c>
      <c r="C8593" s="182" t="s">
        <v>224</v>
      </c>
      <c r="D8593" s="182" t="s">
        <v>279</v>
      </c>
      <c r="E8593" s="182" t="s">
        <v>280</v>
      </c>
      <c r="F8593" s="182" t="s">
        <v>280</v>
      </c>
    </row>
    <row r="8594" spans="1:6" x14ac:dyDescent="0.25">
      <c r="A8594" s="182">
        <v>47200017</v>
      </c>
      <c r="B8594" s="182" t="s">
        <v>8437</v>
      </c>
      <c r="C8594" s="182" t="s">
        <v>224</v>
      </c>
      <c r="D8594" s="182" t="s">
        <v>228</v>
      </c>
      <c r="E8594" s="182" t="s">
        <v>229</v>
      </c>
      <c r="F8594" s="182" t="s">
        <v>229</v>
      </c>
    </row>
    <row r="8595" spans="1:6" x14ac:dyDescent="0.25">
      <c r="A8595" s="182">
        <v>40005020</v>
      </c>
      <c r="B8595" s="182" t="s">
        <v>8437</v>
      </c>
      <c r="C8595" s="182" t="s">
        <v>224</v>
      </c>
      <c r="D8595" s="182" t="s">
        <v>228</v>
      </c>
      <c r="E8595" s="182" t="s">
        <v>229</v>
      </c>
      <c r="F8595" s="182" t="s">
        <v>229</v>
      </c>
    </row>
    <row r="8596" spans="1:6" x14ac:dyDescent="0.25">
      <c r="A8596" s="182">
        <v>40001636</v>
      </c>
      <c r="B8596" s="182" t="s">
        <v>8438</v>
      </c>
      <c r="C8596" s="182" t="s">
        <v>224</v>
      </c>
      <c r="D8596" s="182" t="s">
        <v>309</v>
      </c>
      <c r="E8596" s="182" t="s">
        <v>310</v>
      </c>
      <c r="F8596" s="182" t="s">
        <v>310</v>
      </c>
    </row>
    <row r="8597" spans="1:6" x14ac:dyDescent="0.25">
      <c r="A8597" s="182">
        <v>40001978</v>
      </c>
      <c r="B8597" s="182" t="s">
        <v>8439</v>
      </c>
      <c r="C8597" s="182" t="s">
        <v>224</v>
      </c>
      <c r="D8597" s="182" t="s">
        <v>309</v>
      </c>
      <c r="E8597" s="182" t="s">
        <v>310</v>
      </c>
      <c r="F8597" s="182" t="s">
        <v>310</v>
      </c>
    </row>
    <row r="8598" spans="1:6" x14ac:dyDescent="0.25">
      <c r="A8598" s="182">
        <v>40008057</v>
      </c>
      <c r="B8598" s="182" t="s">
        <v>8440</v>
      </c>
      <c r="C8598" s="182" t="s">
        <v>224</v>
      </c>
      <c r="D8598" s="182" t="s">
        <v>228</v>
      </c>
      <c r="E8598" s="182" t="s">
        <v>229</v>
      </c>
      <c r="F8598" s="182" t="s">
        <v>229</v>
      </c>
    </row>
    <row r="8599" spans="1:6" x14ac:dyDescent="0.25">
      <c r="A8599" s="182">
        <v>40001297</v>
      </c>
      <c r="B8599" s="182" t="s">
        <v>8441</v>
      </c>
      <c r="C8599" s="182" t="s">
        <v>224</v>
      </c>
      <c r="D8599" s="182" t="s">
        <v>438</v>
      </c>
      <c r="E8599" s="182" t="s">
        <v>439</v>
      </c>
      <c r="F8599" s="182" t="s">
        <v>439</v>
      </c>
    </row>
    <row r="8600" spans="1:6" x14ac:dyDescent="0.25">
      <c r="A8600" s="182">
        <v>40421118</v>
      </c>
      <c r="B8600" s="182" t="s">
        <v>8442</v>
      </c>
      <c r="C8600" s="182" t="s">
        <v>231</v>
      </c>
      <c r="D8600" s="182" t="s">
        <v>232</v>
      </c>
      <c r="E8600" s="182" t="s">
        <v>233</v>
      </c>
      <c r="F8600" s="182" t="s">
        <v>233</v>
      </c>
    </row>
    <row r="8601" spans="1:6" x14ac:dyDescent="0.25">
      <c r="A8601" s="182">
        <v>40421031</v>
      </c>
      <c r="B8601" s="182" t="s">
        <v>8443</v>
      </c>
      <c r="C8601" s="182" t="s">
        <v>231</v>
      </c>
      <c r="D8601" s="182" t="s">
        <v>236</v>
      </c>
      <c r="E8601" s="182" t="s">
        <v>237</v>
      </c>
      <c r="F8601" s="182" t="s">
        <v>237</v>
      </c>
    </row>
    <row r="8602" spans="1:6" x14ac:dyDescent="0.25">
      <c r="A8602" s="182">
        <v>40006281</v>
      </c>
      <c r="B8602" s="182" t="s">
        <v>8444</v>
      </c>
      <c r="C8602" s="182" t="s">
        <v>224</v>
      </c>
      <c r="D8602" s="182" t="s">
        <v>265</v>
      </c>
      <c r="E8602" s="182" t="s">
        <v>266</v>
      </c>
      <c r="F8602" s="182" t="s">
        <v>266</v>
      </c>
    </row>
    <row r="8603" spans="1:6" x14ac:dyDescent="0.25">
      <c r="A8603" s="182">
        <v>40005561</v>
      </c>
      <c r="B8603" s="182" t="s">
        <v>8445</v>
      </c>
      <c r="C8603" s="182" t="s">
        <v>224</v>
      </c>
      <c r="D8603" s="182" t="s">
        <v>303</v>
      </c>
      <c r="E8603" s="182" t="s">
        <v>304</v>
      </c>
      <c r="F8603" s="182" t="s">
        <v>304</v>
      </c>
    </row>
    <row r="8604" spans="1:6" x14ac:dyDescent="0.25">
      <c r="A8604" s="182">
        <v>40003997</v>
      </c>
      <c r="B8604" s="182" t="s">
        <v>8446</v>
      </c>
      <c r="C8604" s="182" t="s">
        <v>224</v>
      </c>
      <c r="D8604" s="182" t="s">
        <v>303</v>
      </c>
      <c r="E8604" s="182" t="s">
        <v>304</v>
      </c>
      <c r="F8604" s="182" t="s">
        <v>304</v>
      </c>
    </row>
    <row r="8605" spans="1:6" x14ac:dyDescent="0.25">
      <c r="A8605" s="182">
        <v>40002227</v>
      </c>
      <c r="B8605" s="182" t="s">
        <v>8447</v>
      </c>
      <c r="C8605" s="182" t="s">
        <v>224</v>
      </c>
      <c r="D8605" s="182" t="s">
        <v>303</v>
      </c>
      <c r="E8605" s="182" t="s">
        <v>304</v>
      </c>
      <c r="F8605" s="182" t="s">
        <v>304</v>
      </c>
    </row>
    <row r="8606" spans="1:6" x14ac:dyDescent="0.25">
      <c r="A8606" s="182">
        <v>40003995</v>
      </c>
      <c r="B8606" s="182" t="s">
        <v>8448</v>
      </c>
      <c r="C8606" s="182" t="s">
        <v>224</v>
      </c>
      <c r="D8606" s="182" t="s">
        <v>303</v>
      </c>
      <c r="E8606" s="182" t="s">
        <v>304</v>
      </c>
      <c r="F8606" s="182" t="s">
        <v>304</v>
      </c>
    </row>
    <row r="8607" spans="1:6" x14ac:dyDescent="0.25">
      <c r="A8607" s="182">
        <v>40001167</v>
      </c>
      <c r="B8607" s="182" t="s">
        <v>8449</v>
      </c>
      <c r="C8607" s="182" t="s">
        <v>224</v>
      </c>
      <c r="D8607" s="182" t="s">
        <v>303</v>
      </c>
      <c r="E8607" s="182" t="s">
        <v>304</v>
      </c>
      <c r="F8607" s="182" t="s">
        <v>304</v>
      </c>
    </row>
    <row r="8608" spans="1:6" x14ac:dyDescent="0.25">
      <c r="A8608" s="182">
        <v>40004361</v>
      </c>
      <c r="B8608" s="182" t="s">
        <v>8450</v>
      </c>
      <c r="C8608" s="182" t="s">
        <v>224</v>
      </c>
      <c r="D8608" s="182" t="s">
        <v>271</v>
      </c>
      <c r="E8608" s="182" t="s">
        <v>272</v>
      </c>
      <c r="F8608" s="182" t="s">
        <v>272</v>
      </c>
    </row>
    <row r="8609" spans="1:6" x14ac:dyDescent="0.25">
      <c r="A8609" s="182">
        <v>40004577</v>
      </c>
      <c r="B8609" s="182" t="s">
        <v>8451</v>
      </c>
      <c r="C8609" s="182" t="s">
        <v>224</v>
      </c>
      <c r="D8609" s="182" t="s">
        <v>363</v>
      </c>
      <c r="E8609" s="182" t="s">
        <v>364</v>
      </c>
      <c r="F8609" s="182" t="s">
        <v>364</v>
      </c>
    </row>
    <row r="8610" spans="1:6" x14ac:dyDescent="0.25">
      <c r="A8610" s="182">
        <v>40009802</v>
      </c>
      <c r="B8610" s="182" t="s">
        <v>8452</v>
      </c>
      <c r="C8610" s="182" t="s">
        <v>224</v>
      </c>
      <c r="D8610" s="182" t="s">
        <v>277</v>
      </c>
      <c r="E8610" s="182" t="s">
        <v>278</v>
      </c>
      <c r="F8610" s="182" t="s">
        <v>278</v>
      </c>
    </row>
    <row r="8611" spans="1:6" x14ac:dyDescent="0.25">
      <c r="A8611" s="182">
        <v>40004183</v>
      </c>
      <c r="B8611" s="182" t="s">
        <v>8453</v>
      </c>
      <c r="C8611" s="182" t="s">
        <v>224</v>
      </c>
      <c r="D8611" s="182" t="s">
        <v>309</v>
      </c>
      <c r="E8611" s="182" t="s">
        <v>310</v>
      </c>
      <c r="F8611" s="182" t="s">
        <v>310</v>
      </c>
    </row>
    <row r="8612" spans="1:6" x14ac:dyDescent="0.25">
      <c r="A8612" s="182">
        <v>40007830</v>
      </c>
      <c r="B8612" s="182" t="s">
        <v>8454</v>
      </c>
      <c r="C8612" s="182" t="s">
        <v>224</v>
      </c>
      <c r="D8612" s="182" t="s">
        <v>306</v>
      </c>
      <c r="E8612" s="182" t="s">
        <v>307</v>
      </c>
      <c r="F8612" s="182" t="s">
        <v>307</v>
      </c>
    </row>
    <row r="8613" spans="1:6" x14ac:dyDescent="0.25">
      <c r="A8613" s="182">
        <v>40005609</v>
      </c>
      <c r="B8613" s="182" t="s">
        <v>8455</v>
      </c>
      <c r="C8613" s="182" t="s">
        <v>224</v>
      </c>
      <c r="D8613" s="182" t="s">
        <v>303</v>
      </c>
      <c r="E8613" s="182" t="s">
        <v>304</v>
      </c>
      <c r="F8613" s="182" t="s">
        <v>304</v>
      </c>
    </row>
    <row r="8614" spans="1:6" x14ac:dyDescent="0.25">
      <c r="A8614" s="182">
        <v>40003999</v>
      </c>
      <c r="B8614" s="182" t="s">
        <v>8456</v>
      </c>
      <c r="C8614" s="182" t="s">
        <v>224</v>
      </c>
      <c r="D8614" s="182" t="s">
        <v>376</v>
      </c>
      <c r="E8614" s="182" t="s">
        <v>377</v>
      </c>
      <c r="F8614" s="182" t="s">
        <v>377</v>
      </c>
    </row>
    <row r="8615" spans="1:6" x14ac:dyDescent="0.25">
      <c r="A8615" s="182">
        <v>40002849</v>
      </c>
      <c r="B8615" s="182" t="s">
        <v>8457</v>
      </c>
      <c r="C8615" s="182" t="s">
        <v>224</v>
      </c>
      <c r="D8615" s="182" t="s">
        <v>333</v>
      </c>
      <c r="E8615" s="182" t="s">
        <v>334</v>
      </c>
      <c r="F8615" s="182" t="s">
        <v>334</v>
      </c>
    </row>
    <row r="8616" spans="1:6" x14ac:dyDescent="0.25">
      <c r="A8616" s="182">
        <v>40006394</v>
      </c>
      <c r="B8616" s="182" t="s">
        <v>8458</v>
      </c>
      <c r="C8616" s="182" t="s">
        <v>224</v>
      </c>
      <c r="D8616" s="182" t="s">
        <v>322</v>
      </c>
      <c r="E8616" s="182" t="s">
        <v>323</v>
      </c>
      <c r="F8616" s="182" t="s">
        <v>323</v>
      </c>
    </row>
    <row r="8617" spans="1:6" x14ac:dyDescent="0.25">
      <c r="A8617" s="182">
        <v>40007146</v>
      </c>
      <c r="B8617" s="182" t="s">
        <v>8459</v>
      </c>
      <c r="C8617" s="182" t="s">
        <v>224</v>
      </c>
      <c r="D8617" s="182" t="s">
        <v>303</v>
      </c>
      <c r="E8617" s="182" t="s">
        <v>304</v>
      </c>
      <c r="F8617" s="182" t="s">
        <v>304</v>
      </c>
    </row>
    <row r="8618" spans="1:6" x14ac:dyDescent="0.25">
      <c r="A8618" s="182">
        <v>40007381</v>
      </c>
      <c r="B8618" s="182" t="s">
        <v>8460</v>
      </c>
      <c r="C8618" s="182" t="s">
        <v>224</v>
      </c>
      <c r="D8618" s="182" t="s">
        <v>291</v>
      </c>
      <c r="E8618" s="182" t="s">
        <v>292</v>
      </c>
      <c r="F8618" s="182" t="s">
        <v>292</v>
      </c>
    </row>
    <row r="8619" spans="1:6" x14ac:dyDescent="0.25">
      <c r="A8619" s="182">
        <v>40007380</v>
      </c>
      <c r="B8619" s="182" t="s">
        <v>8460</v>
      </c>
      <c r="C8619" s="182" t="s">
        <v>224</v>
      </c>
      <c r="D8619" s="182" t="s">
        <v>438</v>
      </c>
      <c r="E8619" s="182" t="s">
        <v>439</v>
      </c>
      <c r="F8619" s="182" t="s">
        <v>439</v>
      </c>
    </row>
    <row r="8620" spans="1:6" x14ac:dyDescent="0.25">
      <c r="A8620" s="182">
        <v>40005964</v>
      </c>
      <c r="B8620" s="182" t="s">
        <v>8461</v>
      </c>
      <c r="C8620" s="182" t="s">
        <v>224</v>
      </c>
      <c r="D8620" s="182" t="s">
        <v>309</v>
      </c>
      <c r="E8620" s="182" t="s">
        <v>310</v>
      </c>
      <c r="F8620" s="182" t="s">
        <v>310</v>
      </c>
    </row>
    <row r="8621" spans="1:6" x14ac:dyDescent="0.25">
      <c r="A8621" s="182">
        <v>40006531</v>
      </c>
      <c r="B8621" s="182" t="s">
        <v>8462</v>
      </c>
      <c r="C8621" s="182" t="s">
        <v>224</v>
      </c>
      <c r="D8621" s="182" t="s">
        <v>342</v>
      </c>
      <c r="E8621" s="182" t="s">
        <v>343</v>
      </c>
      <c r="F8621" s="182" t="s">
        <v>343</v>
      </c>
    </row>
    <row r="8622" spans="1:6" x14ac:dyDescent="0.25">
      <c r="A8622" s="182">
        <v>40005887</v>
      </c>
      <c r="B8622" s="182" t="s">
        <v>8463</v>
      </c>
      <c r="C8622" s="182" t="s">
        <v>224</v>
      </c>
      <c r="D8622" s="182" t="s">
        <v>306</v>
      </c>
      <c r="E8622" s="182" t="s">
        <v>307</v>
      </c>
      <c r="F8622" s="182" t="s">
        <v>307</v>
      </c>
    </row>
    <row r="8623" spans="1:6" x14ac:dyDescent="0.25">
      <c r="A8623" s="182">
        <v>40420534</v>
      </c>
      <c r="B8623" s="182" t="s">
        <v>8464</v>
      </c>
      <c r="C8623" s="182" t="s">
        <v>231</v>
      </c>
      <c r="D8623" s="182" t="s">
        <v>232</v>
      </c>
      <c r="E8623" s="182" t="s">
        <v>233</v>
      </c>
      <c r="F8623" s="182" t="s">
        <v>233</v>
      </c>
    </row>
    <row r="8624" spans="1:6" x14ac:dyDescent="0.25">
      <c r="A8624" s="182">
        <v>40008865</v>
      </c>
      <c r="B8624" s="182" t="s">
        <v>8465</v>
      </c>
      <c r="C8624" s="182" t="s">
        <v>224</v>
      </c>
      <c r="D8624" s="182" t="s">
        <v>291</v>
      </c>
      <c r="E8624" s="182" t="s">
        <v>292</v>
      </c>
      <c r="F8624" s="182" t="s">
        <v>292</v>
      </c>
    </row>
    <row r="8625" spans="1:6" x14ac:dyDescent="0.25">
      <c r="A8625" s="182">
        <v>40006478</v>
      </c>
      <c r="B8625" s="182" t="s">
        <v>8466</v>
      </c>
      <c r="C8625" s="182" t="s">
        <v>224</v>
      </c>
      <c r="D8625" s="182" t="s">
        <v>249</v>
      </c>
      <c r="E8625" s="182" t="s">
        <v>250</v>
      </c>
      <c r="F8625" s="182" t="s">
        <v>250</v>
      </c>
    </row>
    <row r="8626" spans="1:6" x14ac:dyDescent="0.25">
      <c r="A8626" s="182">
        <v>40002515</v>
      </c>
      <c r="B8626" s="182" t="s">
        <v>8467</v>
      </c>
      <c r="C8626" s="182" t="s">
        <v>224</v>
      </c>
      <c r="D8626" s="182" t="s">
        <v>271</v>
      </c>
      <c r="E8626" s="182" t="s">
        <v>272</v>
      </c>
      <c r="F8626" s="182" t="s">
        <v>272</v>
      </c>
    </row>
    <row r="8627" spans="1:6" x14ac:dyDescent="0.25">
      <c r="A8627" s="182">
        <v>40001749</v>
      </c>
      <c r="B8627" s="182" t="s">
        <v>8468</v>
      </c>
      <c r="C8627" s="182" t="s">
        <v>224</v>
      </c>
      <c r="D8627" s="182" t="s">
        <v>252</v>
      </c>
      <c r="E8627" s="182" t="s">
        <v>253</v>
      </c>
      <c r="F8627" s="182" t="s">
        <v>253</v>
      </c>
    </row>
    <row r="8628" spans="1:6" x14ac:dyDescent="0.25">
      <c r="A8628" s="182">
        <v>40002953</v>
      </c>
      <c r="B8628" s="182" t="s">
        <v>8469</v>
      </c>
      <c r="C8628" s="182" t="s">
        <v>224</v>
      </c>
      <c r="D8628" s="182" t="s">
        <v>322</v>
      </c>
      <c r="E8628" s="182" t="s">
        <v>323</v>
      </c>
      <c r="F8628" s="182" t="s">
        <v>323</v>
      </c>
    </row>
    <row r="8629" spans="1:6" x14ac:dyDescent="0.25">
      <c r="A8629" s="182">
        <v>40003974</v>
      </c>
      <c r="B8629" s="182" t="s">
        <v>8470</v>
      </c>
      <c r="C8629" s="182" t="s">
        <v>224</v>
      </c>
      <c r="D8629" s="182" t="s">
        <v>249</v>
      </c>
      <c r="E8629" s="182" t="s">
        <v>250</v>
      </c>
      <c r="F8629" s="182" t="s">
        <v>250</v>
      </c>
    </row>
    <row r="8630" spans="1:6" x14ac:dyDescent="0.25">
      <c r="A8630" s="182">
        <v>40001089</v>
      </c>
      <c r="B8630" s="182" t="s">
        <v>8471</v>
      </c>
      <c r="C8630" s="182" t="s">
        <v>224</v>
      </c>
      <c r="D8630" s="182" t="s">
        <v>249</v>
      </c>
      <c r="E8630" s="182" t="s">
        <v>250</v>
      </c>
      <c r="F8630" s="182" t="s">
        <v>250</v>
      </c>
    </row>
    <row r="8631" spans="1:6" x14ac:dyDescent="0.25">
      <c r="A8631" s="182">
        <v>40003351</v>
      </c>
      <c r="B8631" s="182" t="s">
        <v>8472</v>
      </c>
      <c r="C8631" s="182" t="s">
        <v>224</v>
      </c>
      <c r="D8631" s="182" t="s">
        <v>249</v>
      </c>
      <c r="E8631" s="182" t="s">
        <v>250</v>
      </c>
      <c r="F8631" s="182" t="s">
        <v>250</v>
      </c>
    </row>
    <row r="8632" spans="1:6" x14ac:dyDescent="0.25">
      <c r="A8632" s="182">
        <v>40001172</v>
      </c>
      <c r="B8632" s="182" t="s">
        <v>8473</v>
      </c>
      <c r="C8632" s="182" t="s">
        <v>224</v>
      </c>
      <c r="D8632" s="182" t="s">
        <v>268</v>
      </c>
      <c r="E8632" s="182" t="s">
        <v>269</v>
      </c>
      <c r="F8632" s="182" t="s">
        <v>269</v>
      </c>
    </row>
    <row r="8633" spans="1:6" x14ac:dyDescent="0.25">
      <c r="A8633" s="182">
        <v>40008095</v>
      </c>
      <c r="B8633" s="182" t="s">
        <v>8474</v>
      </c>
      <c r="C8633" s="182" t="s">
        <v>224</v>
      </c>
      <c r="D8633" s="182" t="s">
        <v>225</v>
      </c>
      <c r="E8633" s="182" t="s">
        <v>226</v>
      </c>
      <c r="F8633" s="182" t="s">
        <v>226</v>
      </c>
    </row>
    <row r="8634" spans="1:6" x14ac:dyDescent="0.25">
      <c r="A8634" s="182">
        <v>40424273</v>
      </c>
      <c r="B8634" s="182" t="s">
        <v>8475</v>
      </c>
      <c r="C8634" s="182" t="s">
        <v>231</v>
      </c>
      <c r="D8634" s="182" t="s">
        <v>236</v>
      </c>
      <c r="E8634" s="182" t="s">
        <v>237</v>
      </c>
      <c r="F8634" s="182" t="s">
        <v>237</v>
      </c>
    </row>
    <row r="8635" spans="1:6" x14ac:dyDescent="0.25">
      <c r="A8635" s="182">
        <v>40424371</v>
      </c>
      <c r="B8635" s="182" t="s">
        <v>8476</v>
      </c>
      <c r="C8635" s="182" t="s">
        <v>231</v>
      </c>
      <c r="D8635" s="182" t="s">
        <v>338</v>
      </c>
      <c r="E8635" s="182" t="s">
        <v>339</v>
      </c>
      <c r="F8635" s="182" t="s">
        <v>339</v>
      </c>
    </row>
    <row r="8636" spans="1:6" x14ac:dyDescent="0.25">
      <c r="A8636" s="182">
        <v>40009161</v>
      </c>
      <c r="B8636" s="182" t="s">
        <v>8477</v>
      </c>
      <c r="C8636" s="182" t="s">
        <v>224</v>
      </c>
      <c r="D8636" s="182" t="s">
        <v>265</v>
      </c>
      <c r="E8636" s="182" t="s">
        <v>266</v>
      </c>
      <c r="F8636" s="182" t="s">
        <v>266</v>
      </c>
    </row>
    <row r="8637" spans="1:6" x14ac:dyDescent="0.25">
      <c r="A8637" s="182">
        <v>40007661</v>
      </c>
      <c r="B8637" s="182" t="s">
        <v>8478</v>
      </c>
      <c r="C8637" s="182" t="s">
        <v>224</v>
      </c>
      <c r="D8637" s="182" t="s">
        <v>376</v>
      </c>
      <c r="E8637" s="182" t="s">
        <v>377</v>
      </c>
      <c r="F8637" s="182" t="s">
        <v>377</v>
      </c>
    </row>
    <row r="8638" spans="1:6" x14ac:dyDescent="0.25">
      <c r="A8638" s="182">
        <v>40009053</v>
      </c>
      <c r="B8638" s="182" t="s">
        <v>8479</v>
      </c>
      <c r="C8638" s="182" t="s">
        <v>224</v>
      </c>
      <c r="D8638" s="182" t="s">
        <v>404</v>
      </c>
      <c r="E8638" s="182" t="s">
        <v>405</v>
      </c>
      <c r="F8638" s="182" t="s">
        <v>405</v>
      </c>
    </row>
    <row r="8639" spans="1:6" x14ac:dyDescent="0.25">
      <c r="A8639" s="182">
        <v>40003114</v>
      </c>
      <c r="B8639" s="182" t="s">
        <v>8479</v>
      </c>
      <c r="C8639" s="182" t="s">
        <v>224</v>
      </c>
      <c r="D8639" s="182" t="s">
        <v>449</v>
      </c>
      <c r="E8639" s="182" t="s">
        <v>450</v>
      </c>
      <c r="F8639" s="182" t="s">
        <v>450</v>
      </c>
    </row>
    <row r="8640" spans="1:6" x14ac:dyDescent="0.25">
      <c r="A8640" s="182">
        <v>40007652</v>
      </c>
      <c r="B8640" s="182" t="s">
        <v>8480</v>
      </c>
      <c r="C8640" s="182" t="s">
        <v>224</v>
      </c>
      <c r="D8640" s="182" t="s">
        <v>256</v>
      </c>
      <c r="E8640" s="182" t="s">
        <v>257</v>
      </c>
      <c r="F8640" s="182" t="s">
        <v>257</v>
      </c>
    </row>
    <row r="8641" spans="1:6" x14ac:dyDescent="0.25">
      <c r="A8641" s="182">
        <v>40006034</v>
      </c>
      <c r="B8641" s="182" t="s">
        <v>8481</v>
      </c>
      <c r="C8641" s="182" t="s">
        <v>224</v>
      </c>
      <c r="D8641" s="182" t="s">
        <v>265</v>
      </c>
      <c r="E8641" s="182" t="s">
        <v>266</v>
      </c>
      <c r="F8641" s="182" t="s">
        <v>266</v>
      </c>
    </row>
    <row r="8642" spans="1:6" x14ac:dyDescent="0.25">
      <c r="A8642" s="182">
        <v>40001011</v>
      </c>
      <c r="B8642" s="182" t="s">
        <v>8482</v>
      </c>
      <c r="C8642" s="182" t="s">
        <v>224</v>
      </c>
      <c r="D8642" s="182" t="s">
        <v>265</v>
      </c>
      <c r="E8642" s="182" t="s">
        <v>266</v>
      </c>
      <c r="F8642" s="182" t="s">
        <v>266</v>
      </c>
    </row>
    <row r="8643" spans="1:6" x14ac:dyDescent="0.25">
      <c r="A8643" s="182">
        <v>40420957</v>
      </c>
      <c r="B8643" s="182" t="s">
        <v>8483</v>
      </c>
      <c r="C8643" s="182" t="s">
        <v>231</v>
      </c>
      <c r="D8643" s="182" t="s">
        <v>236</v>
      </c>
      <c r="E8643" s="182" t="s">
        <v>237</v>
      </c>
      <c r="F8643" s="182" t="s">
        <v>237</v>
      </c>
    </row>
    <row r="8644" spans="1:6" x14ac:dyDescent="0.25">
      <c r="A8644" s="182">
        <v>40420317</v>
      </c>
      <c r="B8644" s="182" t="s">
        <v>8484</v>
      </c>
      <c r="C8644" s="182" t="s">
        <v>231</v>
      </c>
      <c r="D8644" s="182" t="s">
        <v>232</v>
      </c>
      <c r="E8644" s="182" t="s">
        <v>233</v>
      </c>
      <c r="F8644" s="182" t="s">
        <v>233</v>
      </c>
    </row>
    <row r="8645" spans="1:6" x14ac:dyDescent="0.25">
      <c r="A8645" s="182">
        <v>40420890</v>
      </c>
      <c r="B8645" s="182" t="s">
        <v>8485</v>
      </c>
      <c r="C8645" s="182" t="s">
        <v>231</v>
      </c>
      <c r="D8645" s="182" t="s">
        <v>236</v>
      </c>
      <c r="E8645" s="182" t="s">
        <v>237</v>
      </c>
      <c r="F8645" s="182" t="s">
        <v>237</v>
      </c>
    </row>
    <row r="8646" spans="1:6" x14ac:dyDescent="0.25">
      <c r="A8646" s="182">
        <v>40009131</v>
      </c>
      <c r="B8646" s="182" t="s">
        <v>8486</v>
      </c>
      <c r="C8646" s="182" t="s">
        <v>224</v>
      </c>
      <c r="D8646" s="182" t="s">
        <v>333</v>
      </c>
      <c r="E8646" s="182" t="s">
        <v>334</v>
      </c>
      <c r="F8646" s="182" t="s">
        <v>334</v>
      </c>
    </row>
    <row r="8647" spans="1:6" x14ac:dyDescent="0.25">
      <c r="A8647" s="182">
        <v>40009519</v>
      </c>
      <c r="B8647" s="182" t="s">
        <v>8487</v>
      </c>
      <c r="C8647" s="182" t="s">
        <v>224</v>
      </c>
      <c r="D8647" s="182" t="s">
        <v>279</v>
      </c>
      <c r="E8647" s="182" t="s">
        <v>280</v>
      </c>
      <c r="F8647" s="182" t="s">
        <v>280</v>
      </c>
    </row>
    <row r="8648" spans="1:6" x14ac:dyDescent="0.25">
      <c r="A8648" s="182">
        <v>40007506</v>
      </c>
      <c r="B8648" s="182" t="s">
        <v>8488</v>
      </c>
      <c r="C8648" s="182" t="s">
        <v>224</v>
      </c>
      <c r="D8648" s="182" t="s">
        <v>303</v>
      </c>
      <c r="E8648" s="182" t="s">
        <v>304</v>
      </c>
      <c r="F8648" s="182" t="s">
        <v>304</v>
      </c>
    </row>
    <row r="8649" spans="1:6" x14ac:dyDescent="0.25">
      <c r="A8649" s="182">
        <v>40001454</v>
      </c>
      <c r="B8649" s="182" t="s">
        <v>8489</v>
      </c>
      <c r="C8649" s="182" t="s">
        <v>224</v>
      </c>
      <c r="D8649" s="182" t="s">
        <v>569</v>
      </c>
      <c r="E8649" s="182" t="s">
        <v>570</v>
      </c>
      <c r="F8649" s="182" t="s">
        <v>570</v>
      </c>
    </row>
    <row r="8650" spans="1:6" x14ac:dyDescent="0.25">
      <c r="A8650" s="182">
        <v>40000193</v>
      </c>
      <c r="B8650" s="182" t="s">
        <v>8490</v>
      </c>
      <c r="C8650" s="182" t="s">
        <v>224</v>
      </c>
      <c r="D8650" s="182" t="s">
        <v>225</v>
      </c>
      <c r="E8650" s="182" t="s">
        <v>226</v>
      </c>
      <c r="F8650" s="182" t="s">
        <v>226</v>
      </c>
    </row>
    <row r="8651" spans="1:6" x14ac:dyDescent="0.25">
      <c r="A8651" s="182">
        <v>40002854</v>
      </c>
      <c r="B8651" s="182" t="s">
        <v>8491</v>
      </c>
      <c r="C8651" s="182" t="s">
        <v>224</v>
      </c>
      <c r="D8651" s="182" t="s">
        <v>303</v>
      </c>
      <c r="E8651" s="182" t="s">
        <v>304</v>
      </c>
      <c r="F8651" s="182" t="s">
        <v>304</v>
      </c>
    </row>
    <row r="8652" spans="1:6" x14ac:dyDescent="0.25">
      <c r="A8652" s="182">
        <v>40421434</v>
      </c>
      <c r="B8652" s="182" t="s">
        <v>8492</v>
      </c>
      <c r="C8652" s="182" t="s">
        <v>231</v>
      </c>
      <c r="D8652" s="182" t="s">
        <v>232</v>
      </c>
      <c r="E8652" s="182" t="s">
        <v>233</v>
      </c>
      <c r="F8652" s="182" t="s">
        <v>233</v>
      </c>
    </row>
    <row r="8653" spans="1:6" x14ac:dyDescent="0.25">
      <c r="A8653" s="182">
        <v>40009733</v>
      </c>
      <c r="B8653" s="182" t="s">
        <v>8493</v>
      </c>
      <c r="C8653" s="182" t="s">
        <v>224</v>
      </c>
      <c r="D8653" s="182" t="s">
        <v>306</v>
      </c>
      <c r="E8653" s="182" t="s">
        <v>307</v>
      </c>
      <c r="F8653" s="182" t="s">
        <v>307</v>
      </c>
    </row>
    <row r="8654" spans="1:6" x14ac:dyDescent="0.25">
      <c r="A8654" s="182">
        <v>40006582</v>
      </c>
      <c r="B8654" s="182" t="s">
        <v>8494</v>
      </c>
      <c r="C8654" s="182" t="s">
        <v>224</v>
      </c>
      <c r="D8654" s="182" t="s">
        <v>342</v>
      </c>
      <c r="E8654" s="182" t="s">
        <v>343</v>
      </c>
      <c r="F8654" s="182" t="s">
        <v>343</v>
      </c>
    </row>
    <row r="8655" spans="1:6" x14ac:dyDescent="0.25">
      <c r="A8655" s="182">
        <v>40421056</v>
      </c>
      <c r="B8655" s="182" t="s">
        <v>8495</v>
      </c>
      <c r="C8655" s="182" t="s">
        <v>231</v>
      </c>
      <c r="D8655" s="182" t="s">
        <v>232</v>
      </c>
      <c r="E8655" s="182" t="s">
        <v>233</v>
      </c>
      <c r="F8655" s="182" t="s">
        <v>233</v>
      </c>
    </row>
    <row r="8656" spans="1:6" x14ac:dyDescent="0.25">
      <c r="A8656" s="182">
        <v>40006194</v>
      </c>
      <c r="B8656" s="182" t="s">
        <v>8496</v>
      </c>
      <c r="C8656" s="182" t="s">
        <v>224</v>
      </c>
      <c r="D8656" s="182" t="s">
        <v>309</v>
      </c>
      <c r="E8656" s="182" t="s">
        <v>310</v>
      </c>
      <c r="F8656" s="182" t="s">
        <v>310</v>
      </c>
    </row>
    <row r="8657" spans="1:6" x14ac:dyDescent="0.25">
      <c r="A8657" s="182">
        <v>40004225</v>
      </c>
      <c r="B8657" s="182" t="s">
        <v>8497</v>
      </c>
      <c r="C8657" s="182" t="s">
        <v>224</v>
      </c>
      <c r="D8657" s="182" t="s">
        <v>309</v>
      </c>
      <c r="E8657" s="182" t="s">
        <v>310</v>
      </c>
      <c r="F8657" s="182" t="s">
        <v>310</v>
      </c>
    </row>
    <row r="8658" spans="1:6" x14ac:dyDescent="0.25">
      <c r="A8658" s="182">
        <v>40000097</v>
      </c>
      <c r="B8658" s="182" t="s">
        <v>8498</v>
      </c>
      <c r="C8658" s="182" t="s">
        <v>224</v>
      </c>
      <c r="D8658" s="182" t="s">
        <v>225</v>
      </c>
      <c r="E8658" s="182" t="s">
        <v>226</v>
      </c>
      <c r="F8658" s="182" t="s">
        <v>226</v>
      </c>
    </row>
    <row r="8659" spans="1:6" x14ac:dyDescent="0.25">
      <c r="A8659" s="182">
        <v>40008251</v>
      </c>
      <c r="B8659" s="182" t="s">
        <v>8499</v>
      </c>
      <c r="C8659" s="182" t="s">
        <v>224</v>
      </c>
      <c r="D8659" s="182" t="s">
        <v>376</v>
      </c>
      <c r="E8659" s="182" t="s">
        <v>377</v>
      </c>
      <c r="F8659" s="182" t="s">
        <v>377</v>
      </c>
    </row>
    <row r="8660" spans="1:6" x14ac:dyDescent="0.25">
      <c r="A8660" s="182">
        <v>40006769</v>
      </c>
      <c r="B8660" s="182" t="s">
        <v>8500</v>
      </c>
      <c r="C8660" s="182" t="s">
        <v>224</v>
      </c>
      <c r="D8660" s="182" t="s">
        <v>268</v>
      </c>
      <c r="E8660" s="182" t="s">
        <v>269</v>
      </c>
      <c r="F8660" s="182" t="s">
        <v>269</v>
      </c>
    </row>
    <row r="8661" spans="1:6" x14ac:dyDescent="0.25">
      <c r="A8661" s="182">
        <v>40009334</v>
      </c>
      <c r="B8661" s="182" t="s">
        <v>8501</v>
      </c>
      <c r="C8661" s="182" t="s">
        <v>224</v>
      </c>
      <c r="D8661" s="182" t="s">
        <v>363</v>
      </c>
      <c r="E8661" s="182" t="s">
        <v>364</v>
      </c>
      <c r="F8661" s="182" t="s">
        <v>364</v>
      </c>
    </row>
    <row r="8662" spans="1:6" x14ac:dyDescent="0.25">
      <c r="A8662" s="182">
        <v>40008784</v>
      </c>
      <c r="B8662" s="182" t="s">
        <v>8502</v>
      </c>
      <c r="C8662" s="182" t="s">
        <v>224</v>
      </c>
      <c r="D8662" s="182" t="s">
        <v>271</v>
      </c>
      <c r="E8662" s="182" t="s">
        <v>272</v>
      </c>
      <c r="F8662" s="182" t="s">
        <v>272</v>
      </c>
    </row>
    <row r="8663" spans="1:6" x14ac:dyDescent="0.25">
      <c r="A8663" s="182">
        <v>40421467</v>
      </c>
      <c r="B8663" s="182" t="s">
        <v>8503</v>
      </c>
      <c r="C8663" s="182" t="s">
        <v>231</v>
      </c>
      <c r="D8663" s="182" t="s">
        <v>338</v>
      </c>
      <c r="E8663" s="182" t="s">
        <v>339</v>
      </c>
      <c r="F8663" s="182" t="s">
        <v>339</v>
      </c>
    </row>
    <row r="8664" spans="1:6" x14ac:dyDescent="0.25">
      <c r="A8664" s="182">
        <v>40002804</v>
      </c>
      <c r="B8664" s="182" t="s">
        <v>8504</v>
      </c>
      <c r="C8664" s="182" t="s">
        <v>224</v>
      </c>
      <c r="D8664" s="182" t="s">
        <v>342</v>
      </c>
      <c r="E8664" s="182" t="s">
        <v>343</v>
      </c>
      <c r="F8664" s="182" t="s">
        <v>343</v>
      </c>
    </row>
    <row r="8665" spans="1:6" x14ac:dyDescent="0.25">
      <c r="A8665" s="182">
        <v>40420136</v>
      </c>
      <c r="B8665" s="182" t="s">
        <v>8505</v>
      </c>
      <c r="C8665" s="182" t="s">
        <v>231</v>
      </c>
      <c r="D8665" s="182" t="s">
        <v>236</v>
      </c>
      <c r="E8665" s="182" t="s">
        <v>237</v>
      </c>
      <c r="F8665" s="182" t="s">
        <v>237</v>
      </c>
    </row>
    <row r="8666" spans="1:6" x14ac:dyDescent="0.25">
      <c r="A8666" s="182">
        <v>40003695</v>
      </c>
      <c r="B8666" s="182" t="s">
        <v>8506</v>
      </c>
      <c r="C8666" s="182" t="s">
        <v>224</v>
      </c>
      <c r="D8666" s="182" t="s">
        <v>333</v>
      </c>
      <c r="E8666" s="182" t="s">
        <v>334</v>
      </c>
      <c r="F8666" s="182" t="s">
        <v>334</v>
      </c>
    </row>
    <row r="8667" spans="1:6" x14ac:dyDescent="0.25">
      <c r="A8667" s="182">
        <v>40006840</v>
      </c>
      <c r="B8667" s="182" t="s">
        <v>8507</v>
      </c>
      <c r="C8667" s="182" t="s">
        <v>224</v>
      </c>
      <c r="D8667" s="182" t="s">
        <v>249</v>
      </c>
      <c r="E8667" s="182" t="s">
        <v>250</v>
      </c>
      <c r="F8667" s="182" t="s">
        <v>250</v>
      </c>
    </row>
    <row r="8668" spans="1:6" x14ac:dyDescent="0.25">
      <c r="A8668" s="182">
        <v>40002753</v>
      </c>
      <c r="B8668" s="182" t="s">
        <v>8508</v>
      </c>
      <c r="C8668" s="182" t="s">
        <v>224</v>
      </c>
      <c r="D8668" s="182" t="s">
        <v>249</v>
      </c>
      <c r="E8668" s="182" t="s">
        <v>250</v>
      </c>
      <c r="F8668" s="182" t="s">
        <v>250</v>
      </c>
    </row>
    <row r="8669" spans="1:6" x14ac:dyDescent="0.25">
      <c r="A8669" s="182">
        <v>40004158</v>
      </c>
      <c r="B8669" s="182" t="s">
        <v>8509</v>
      </c>
      <c r="C8669" s="182" t="s">
        <v>224</v>
      </c>
      <c r="D8669" s="182" t="s">
        <v>309</v>
      </c>
      <c r="E8669" s="182" t="s">
        <v>310</v>
      </c>
      <c r="F8669" s="182" t="s">
        <v>310</v>
      </c>
    </row>
    <row r="8670" spans="1:6" x14ac:dyDescent="0.25">
      <c r="A8670" s="182">
        <v>40004171</v>
      </c>
      <c r="B8670" s="182" t="s">
        <v>8510</v>
      </c>
      <c r="C8670" s="182" t="s">
        <v>224</v>
      </c>
      <c r="D8670" s="182" t="s">
        <v>262</v>
      </c>
      <c r="E8670" s="182" t="s">
        <v>263</v>
      </c>
      <c r="F8670" s="182" t="s">
        <v>263</v>
      </c>
    </row>
    <row r="8671" spans="1:6" x14ac:dyDescent="0.25">
      <c r="A8671" s="182">
        <v>40003362</v>
      </c>
      <c r="B8671" s="182" t="s">
        <v>8510</v>
      </c>
      <c r="C8671" s="182" t="s">
        <v>224</v>
      </c>
      <c r="D8671" s="182" t="s">
        <v>262</v>
      </c>
      <c r="E8671" s="182" t="s">
        <v>263</v>
      </c>
      <c r="F8671" s="182" t="s">
        <v>263</v>
      </c>
    </row>
    <row r="8672" spans="1:6" x14ac:dyDescent="0.25">
      <c r="A8672" s="182">
        <v>40002878</v>
      </c>
      <c r="B8672" s="182" t="s">
        <v>8510</v>
      </c>
      <c r="C8672" s="182" t="s">
        <v>224</v>
      </c>
      <c r="D8672" s="182" t="s">
        <v>228</v>
      </c>
      <c r="E8672" s="182" t="s">
        <v>229</v>
      </c>
      <c r="F8672" s="182" t="s">
        <v>229</v>
      </c>
    </row>
    <row r="8673" spans="1:6" x14ac:dyDescent="0.25">
      <c r="A8673" s="182">
        <v>40002742</v>
      </c>
      <c r="B8673" s="182" t="s">
        <v>8510</v>
      </c>
      <c r="C8673" s="182" t="s">
        <v>224</v>
      </c>
      <c r="D8673" s="182" t="s">
        <v>252</v>
      </c>
      <c r="E8673" s="182" t="s">
        <v>253</v>
      </c>
      <c r="F8673" s="182" t="s">
        <v>253</v>
      </c>
    </row>
    <row r="8674" spans="1:6" x14ac:dyDescent="0.25">
      <c r="A8674" s="182">
        <v>40002012</v>
      </c>
      <c r="B8674" s="182" t="s">
        <v>8510</v>
      </c>
      <c r="C8674" s="182" t="s">
        <v>224</v>
      </c>
      <c r="D8674" s="182" t="s">
        <v>342</v>
      </c>
      <c r="E8674" s="182" t="s">
        <v>343</v>
      </c>
      <c r="F8674" s="182" t="s">
        <v>343</v>
      </c>
    </row>
    <row r="8675" spans="1:6" x14ac:dyDescent="0.25">
      <c r="A8675" s="182">
        <v>40001645</v>
      </c>
      <c r="B8675" s="182" t="s">
        <v>8511</v>
      </c>
      <c r="C8675" s="182" t="s">
        <v>224</v>
      </c>
      <c r="D8675" s="182" t="s">
        <v>342</v>
      </c>
      <c r="E8675" s="182" t="s">
        <v>343</v>
      </c>
      <c r="F8675" s="182" t="s">
        <v>343</v>
      </c>
    </row>
    <row r="8676" spans="1:6" x14ac:dyDescent="0.25">
      <c r="A8676" s="182">
        <v>40005577</v>
      </c>
      <c r="B8676" s="182" t="s">
        <v>8512</v>
      </c>
      <c r="C8676" s="182" t="s">
        <v>224</v>
      </c>
      <c r="D8676" s="182" t="s">
        <v>277</v>
      </c>
      <c r="E8676" s="182" t="s">
        <v>278</v>
      </c>
      <c r="F8676" s="182" t="s">
        <v>278</v>
      </c>
    </row>
    <row r="8677" spans="1:6" x14ac:dyDescent="0.25">
      <c r="A8677" s="182">
        <v>40002665</v>
      </c>
      <c r="B8677" s="182" t="s">
        <v>8513</v>
      </c>
      <c r="C8677" s="182" t="s">
        <v>224</v>
      </c>
      <c r="D8677" s="182" t="s">
        <v>249</v>
      </c>
      <c r="E8677" s="182" t="s">
        <v>250</v>
      </c>
      <c r="F8677" s="182" t="s">
        <v>250</v>
      </c>
    </row>
    <row r="8678" spans="1:6" x14ac:dyDescent="0.25">
      <c r="A8678" s="182">
        <v>40008393</v>
      </c>
      <c r="B8678" s="182" t="s">
        <v>8514</v>
      </c>
      <c r="C8678" s="182" t="s">
        <v>224</v>
      </c>
      <c r="D8678" s="182" t="s">
        <v>265</v>
      </c>
      <c r="E8678" s="182" t="s">
        <v>266</v>
      </c>
      <c r="F8678" s="182" t="s">
        <v>266</v>
      </c>
    </row>
    <row r="8679" spans="1:6" x14ac:dyDescent="0.25">
      <c r="A8679" s="182">
        <v>40007093</v>
      </c>
      <c r="B8679" s="182" t="s">
        <v>8515</v>
      </c>
      <c r="C8679" s="182" t="s">
        <v>224</v>
      </c>
      <c r="D8679" s="182" t="s">
        <v>309</v>
      </c>
      <c r="E8679" s="182" t="s">
        <v>310</v>
      </c>
      <c r="F8679" s="182" t="s">
        <v>310</v>
      </c>
    </row>
    <row r="8680" spans="1:6" x14ac:dyDescent="0.25">
      <c r="A8680" s="182">
        <v>40006172</v>
      </c>
      <c r="B8680" s="182" t="s">
        <v>8516</v>
      </c>
      <c r="C8680" s="182" t="s">
        <v>224</v>
      </c>
      <c r="D8680" s="182" t="s">
        <v>256</v>
      </c>
      <c r="E8680" s="182" t="s">
        <v>257</v>
      </c>
      <c r="F8680" s="182" t="s">
        <v>257</v>
      </c>
    </row>
    <row r="8681" spans="1:6" x14ac:dyDescent="0.25">
      <c r="A8681" s="182">
        <v>40006985</v>
      </c>
      <c r="B8681" s="182" t="s">
        <v>8517</v>
      </c>
      <c r="C8681" s="182" t="s">
        <v>224</v>
      </c>
      <c r="D8681" s="182" t="s">
        <v>271</v>
      </c>
      <c r="E8681" s="182" t="s">
        <v>272</v>
      </c>
      <c r="F8681" s="182" t="s">
        <v>272</v>
      </c>
    </row>
    <row r="8682" spans="1:6" x14ac:dyDescent="0.25">
      <c r="A8682" s="182">
        <v>40007981</v>
      </c>
      <c r="B8682" s="182" t="s">
        <v>8518</v>
      </c>
      <c r="C8682" s="182" t="s">
        <v>224</v>
      </c>
      <c r="D8682" s="182" t="s">
        <v>306</v>
      </c>
      <c r="E8682" s="182" t="s">
        <v>307</v>
      </c>
      <c r="F8682" s="182" t="s">
        <v>307</v>
      </c>
    </row>
    <row r="8683" spans="1:6" x14ac:dyDescent="0.25">
      <c r="A8683" s="182">
        <v>40007654</v>
      </c>
      <c r="B8683" s="182" t="s">
        <v>8519</v>
      </c>
      <c r="C8683" s="182" t="s">
        <v>224</v>
      </c>
      <c r="D8683" s="182" t="s">
        <v>309</v>
      </c>
      <c r="E8683" s="182" t="s">
        <v>310</v>
      </c>
      <c r="F8683" s="182" t="s">
        <v>310</v>
      </c>
    </row>
    <row r="8684" spans="1:6" x14ac:dyDescent="0.25">
      <c r="A8684" s="182">
        <v>40005003</v>
      </c>
      <c r="B8684" s="182" t="s">
        <v>8520</v>
      </c>
      <c r="C8684" s="182" t="s">
        <v>224</v>
      </c>
      <c r="D8684" s="182" t="s">
        <v>225</v>
      </c>
      <c r="E8684" s="182" t="s">
        <v>226</v>
      </c>
      <c r="F8684" s="182" t="s">
        <v>226</v>
      </c>
    </row>
    <row r="8685" spans="1:6" x14ac:dyDescent="0.25">
      <c r="A8685" s="182">
        <v>40006348</v>
      </c>
      <c r="B8685" s="182" t="s">
        <v>8521</v>
      </c>
      <c r="C8685" s="182" t="s">
        <v>224</v>
      </c>
      <c r="D8685" s="182" t="s">
        <v>265</v>
      </c>
      <c r="E8685" s="182" t="s">
        <v>266</v>
      </c>
      <c r="F8685" s="182" t="s">
        <v>266</v>
      </c>
    </row>
    <row r="8686" spans="1:6" x14ac:dyDescent="0.25">
      <c r="A8686" s="182">
        <v>40004229</v>
      </c>
      <c r="B8686" s="182" t="s">
        <v>8521</v>
      </c>
      <c r="C8686" s="182" t="s">
        <v>224</v>
      </c>
      <c r="D8686" s="182" t="s">
        <v>271</v>
      </c>
      <c r="E8686" s="182" t="s">
        <v>272</v>
      </c>
      <c r="F8686" s="182" t="s">
        <v>272</v>
      </c>
    </row>
    <row r="8687" spans="1:6" x14ac:dyDescent="0.25">
      <c r="A8687" s="182">
        <v>40000244</v>
      </c>
      <c r="B8687" s="182" t="s">
        <v>8521</v>
      </c>
      <c r="C8687" s="182" t="s">
        <v>224</v>
      </c>
      <c r="D8687" s="182" t="s">
        <v>228</v>
      </c>
      <c r="E8687" s="182" t="s">
        <v>229</v>
      </c>
      <c r="F8687" s="182" t="s">
        <v>229</v>
      </c>
    </row>
    <row r="8688" spans="1:6" x14ac:dyDescent="0.25">
      <c r="A8688" s="182">
        <v>40000085</v>
      </c>
      <c r="B8688" s="182" t="s">
        <v>8521</v>
      </c>
      <c r="C8688" s="182" t="s">
        <v>224</v>
      </c>
      <c r="D8688" s="182" t="s">
        <v>225</v>
      </c>
      <c r="E8688" s="182" t="s">
        <v>226</v>
      </c>
      <c r="F8688" s="182" t="s">
        <v>226</v>
      </c>
    </row>
    <row r="8689" spans="1:6" x14ac:dyDescent="0.25">
      <c r="A8689" s="182">
        <v>40421351</v>
      </c>
      <c r="B8689" s="182" t="s">
        <v>8522</v>
      </c>
      <c r="C8689" s="182" t="s">
        <v>231</v>
      </c>
      <c r="D8689" s="182" t="s">
        <v>236</v>
      </c>
      <c r="E8689" s="182" t="s">
        <v>237</v>
      </c>
      <c r="F8689" s="182" t="s">
        <v>237</v>
      </c>
    </row>
    <row r="8690" spans="1:6" x14ac:dyDescent="0.25">
      <c r="A8690" s="182">
        <v>40420928</v>
      </c>
      <c r="B8690" s="182" t="s">
        <v>8522</v>
      </c>
      <c r="C8690" s="182" t="s">
        <v>231</v>
      </c>
      <c r="D8690" s="182" t="s">
        <v>236</v>
      </c>
      <c r="E8690" s="182" t="s">
        <v>237</v>
      </c>
      <c r="F8690" s="182" t="s">
        <v>237</v>
      </c>
    </row>
    <row r="8691" spans="1:6" x14ac:dyDescent="0.25">
      <c r="A8691" s="182">
        <v>40421223</v>
      </c>
      <c r="B8691" s="182" t="s">
        <v>8523</v>
      </c>
      <c r="C8691" s="182" t="s">
        <v>231</v>
      </c>
      <c r="D8691" s="182" t="s">
        <v>236</v>
      </c>
      <c r="E8691" s="182" t="s">
        <v>237</v>
      </c>
      <c r="F8691" s="182" t="s">
        <v>237</v>
      </c>
    </row>
    <row r="8692" spans="1:6" x14ac:dyDescent="0.25">
      <c r="A8692" s="182">
        <v>40420723</v>
      </c>
      <c r="B8692" s="182" t="s">
        <v>8524</v>
      </c>
      <c r="C8692" s="182" t="s">
        <v>231</v>
      </c>
      <c r="D8692" s="182" t="s">
        <v>285</v>
      </c>
      <c r="E8692" s="182" t="s">
        <v>286</v>
      </c>
      <c r="F8692" s="182" t="s">
        <v>286</v>
      </c>
    </row>
    <row r="8693" spans="1:6" x14ac:dyDescent="0.25">
      <c r="A8693" s="182">
        <v>40009553</v>
      </c>
      <c r="B8693" s="182" t="s">
        <v>8525</v>
      </c>
      <c r="C8693" s="182" t="s">
        <v>224</v>
      </c>
      <c r="D8693" s="182" t="s">
        <v>249</v>
      </c>
      <c r="E8693" s="182" t="s">
        <v>250</v>
      </c>
      <c r="F8693" s="182" t="s">
        <v>250</v>
      </c>
    </row>
    <row r="8694" spans="1:6" x14ac:dyDescent="0.25">
      <c r="A8694" s="182">
        <v>40005631</v>
      </c>
      <c r="B8694" s="182" t="s">
        <v>8525</v>
      </c>
      <c r="C8694" s="182" t="s">
        <v>224</v>
      </c>
      <c r="D8694" s="182" t="s">
        <v>249</v>
      </c>
      <c r="E8694" s="182" t="s">
        <v>250</v>
      </c>
      <c r="F8694" s="182" t="s">
        <v>250</v>
      </c>
    </row>
    <row r="8695" spans="1:6" x14ac:dyDescent="0.25">
      <c r="A8695" s="182">
        <v>40006693</v>
      </c>
      <c r="B8695" s="182" t="s">
        <v>8526</v>
      </c>
      <c r="C8695" s="182" t="s">
        <v>224</v>
      </c>
      <c r="D8695" s="182" t="s">
        <v>376</v>
      </c>
      <c r="E8695" s="182" t="s">
        <v>377</v>
      </c>
      <c r="F8695" s="182" t="s">
        <v>377</v>
      </c>
    </row>
    <row r="8696" spans="1:6" x14ac:dyDescent="0.25">
      <c r="A8696" s="182">
        <v>40009136</v>
      </c>
      <c r="B8696" s="182" t="s">
        <v>8527</v>
      </c>
      <c r="C8696" s="182" t="s">
        <v>224</v>
      </c>
      <c r="D8696" s="182" t="s">
        <v>303</v>
      </c>
      <c r="E8696" s="182" t="s">
        <v>304</v>
      </c>
      <c r="F8696" s="182" t="s">
        <v>304</v>
      </c>
    </row>
    <row r="8697" spans="1:6" x14ac:dyDescent="0.25">
      <c r="A8697" s="182">
        <v>40006867</v>
      </c>
      <c r="B8697" s="182" t="s">
        <v>8528</v>
      </c>
      <c r="C8697" s="182" t="s">
        <v>224</v>
      </c>
      <c r="D8697" s="182" t="s">
        <v>249</v>
      </c>
      <c r="E8697" s="182" t="s">
        <v>250</v>
      </c>
      <c r="F8697" s="182" t="s">
        <v>250</v>
      </c>
    </row>
    <row r="8698" spans="1:6" x14ac:dyDescent="0.25">
      <c r="A8698" s="182">
        <v>40008736</v>
      </c>
      <c r="B8698" s="182" t="s">
        <v>8529</v>
      </c>
      <c r="C8698" s="182" t="s">
        <v>224</v>
      </c>
      <c r="D8698" s="182" t="s">
        <v>322</v>
      </c>
      <c r="E8698" s="182" t="s">
        <v>323</v>
      </c>
      <c r="F8698" s="182" t="s">
        <v>323</v>
      </c>
    </row>
    <row r="8699" spans="1:6" x14ac:dyDescent="0.25">
      <c r="A8699" s="182">
        <v>40424344</v>
      </c>
      <c r="B8699" s="182" t="s">
        <v>8530</v>
      </c>
      <c r="C8699" s="182" t="s">
        <v>231</v>
      </c>
      <c r="D8699" s="182" t="s">
        <v>242</v>
      </c>
      <c r="E8699" s="182" t="s">
        <v>243</v>
      </c>
      <c r="F8699" s="182" t="s">
        <v>243</v>
      </c>
    </row>
    <row r="8700" spans="1:6" x14ac:dyDescent="0.25">
      <c r="A8700" s="182">
        <v>40001023</v>
      </c>
      <c r="B8700" s="182" t="s">
        <v>8531</v>
      </c>
      <c r="C8700" s="182" t="s">
        <v>224</v>
      </c>
      <c r="D8700" s="182" t="s">
        <v>333</v>
      </c>
      <c r="E8700" s="182" t="s">
        <v>334</v>
      </c>
      <c r="F8700" s="182" t="s">
        <v>334</v>
      </c>
    </row>
    <row r="8701" spans="1:6" x14ac:dyDescent="0.25">
      <c r="A8701" s="182">
        <v>40009914</v>
      </c>
      <c r="B8701" s="182" t="s">
        <v>8532</v>
      </c>
      <c r="C8701" s="182" t="s">
        <v>224</v>
      </c>
      <c r="D8701" s="182" t="s">
        <v>268</v>
      </c>
      <c r="E8701" s="182" t="s">
        <v>269</v>
      </c>
      <c r="F8701" s="182" t="s">
        <v>269</v>
      </c>
    </row>
    <row r="8702" spans="1:6" x14ac:dyDescent="0.25">
      <c r="A8702" s="182">
        <v>40004464</v>
      </c>
      <c r="B8702" s="182" t="s">
        <v>8533</v>
      </c>
      <c r="C8702" s="182" t="s">
        <v>224</v>
      </c>
      <c r="D8702" s="182" t="s">
        <v>306</v>
      </c>
      <c r="E8702" s="182" t="s">
        <v>307</v>
      </c>
      <c r="F8702" s="182" t="s">
        <v>307</v>
      </c>
    </row>
    <row r="8703" spans="1:6" x14ac:dyDescent="0.25">
      <c r="A8703" s="182">
        <v>40003102</v>
      </c>
      <c r="B8703" s="182" t="s">
        <v>8534</v>
      </c>
      <c r="C8703" s="182" t="s">
        <v>224</v>
      </c>
      <c r="D8703" s="182" t="s">
        <v>363</v>
      </c>
      <c r="E8703" s="182" t="s">
        <v>364</v>
      </c>
      <c r="F8703" s="182" t="s">
        <v>364</v>
      </c>
    </row>
    <row r="8704" spans="1:6" x14ac:dyDescent="0.25">
      <c r="A8704" s="182">
        <v>40421085</v>
      </c>
      <c r="B8704" s="182" t="s">
        <v>8535</v>
      </c>
      <c r="C8704" s="182" t="s">
        <v>231</v>
      </c>
      <c r="D8704" s="182" t="s">
        <v>285</v>
      </c>
      <c r="E8704" s="182" t="s">
        <v>286</v>
      </c>
      <c r="F8704" s="182" t="s">
        <v>286</v>
      </c>
    </row>
    <row r="8705" spans="1:6" x14ac:dyDescent="0.25">
      <c r="A8705" s="182">
        <v>40000050</v>
      </c>
      <c r="B8705" s="182" t="s">
        <v>8536</v>
      </c>
      <c r="C8705" s="182" t="s">
        <v>224</v>
      </c>
      <c r="D8705" s="182" t="s">
        <v>342</v>
      </c>
      <c r="E8705" s="182" t="s">
        <v>343</v>
      </c>
      <c r="F8705" s="182" t="s">
        <v>343</v>
      </c>
    </row>
    <row r="8706" spans="1:6" x14ac:dyDescent="0.25">
      <c r="A8706" s="182">
        <v>40421495</v>
      </c>
      <c r="B8706" s="182" t="s">
        <v>8537</v>
      </c>
      <c r="C8706" s="182" t="s">
        <v>231</v>
      </c>
      <c r="D8706" s="182" t="s">
        <v>232</v>
      </c>
      <c r="E8706" s="182" t="s">
        <v>233</v>
      </c>
      <c r="F8706" s="182" t="s">
        <v>233</v>
      </c>
    </row>
    <row r="8707" spans="1:6" x14ac:dyDescent="0.25">
      <c r="A8707" s="182">
        <v>40006927</v>
      </c>
      <c r="B8707" s="182" t="s">
        <v>8538</v>
      </c>
      <c r="C8707" s="182" t="s">
        <v>224</v>
      </c>
      <c r="D8707" s="182" t="s">
        <v>265</v>
      </c>
      <c r="E8707" s="182" t="s">
        <v>266</v>
      </c>
      <c r="F8707" s="182" t="s">
        <v>266</v>
      </c>
    </row>
    <row r="8708" spans="1:6" x14ac:dyDescent="0.25">
      <c r="A8708" s="182">
        <v>40006607</v>
      </c>
      <c r="B8708" s="182" t="s">
        <v>8538</v>
      </c>
      <c r="C8708" s="182" t="s">
        <v>224</v>
      </c>
      <c r="D8708" s="182" t="s">
        <v>279</v>
      </c>
      <c r="E8708" s="182" t="s">
        <v>280</v>
      </c>
      <c r="F8708" s="182" t="s">
        <v>280</v>
      </c>
    </row>
    <row r="8709" spans="1:6" x14ac:dyDescent="0.25">
      <c r="A8709" s="182">
        <v>40420732</v>
      </c>
      <c r="B8709" s="182" t="s">
        <v>8539</v>
      </c>
      <c r="C8709" s="182" t="s">
        <v>231</v>
      </c>
      <c r="D8709" s="182" t="s">
        <v>285</v>
      </c>
      <c r="E8709" s="182" t="s">
        <v>286</v>
      </c>
      <c r="F8709" s="182" t="s">
        <v>286</v>
      </c>
    </row>
    <row r="8710" spans="1:6" x14ac:dyDescent="0.25">
      <c r="A8710" s="182">
        <v>40004650</v>
      </c>
      <c r="B8710" s="182" t="s">
        <v>8540</v>
      </c>
      <c r="C8710" s="182" t="s">
        <v>224</v>
      </c>
      <c r="D8710" s="182" t="s">
        <v>277</v>
      </c>
      <c r="E8710" s="182" t="s">
        <v>278</v>
      </c>
      <c r="F8710" s="182" t="s">
        <v>278</v>
      </c>
    </row>
    <row r="8711" spans="1:6" x14ac:dyDescent="0.25">
      <c r="A8711" s="182">
        <v>40003883</v>
      </c>
      <c r="B8711" s="182" t="s">
        <v>8541</v>
      </c>
      <c r="C8711" s="182" t="s">
        <v>224</v>
      </c>
      <c r="D8711" s="182" t="s">
        <v>277</v>
      </c>
      <c r="E8711" s="182" t="s">
        <v>278</v>
      </c>
      <c r="F8711" s="182" t="s">
        <v>278</v>
      </c>
    </row>
    <row r="8712" spans="1:6" x14ac:dyDescent="0.25">
      <c r="A8712" s="182">
        <v>40003617</v>
      </c>
      <c r="B8712" s="182" t="s">
        <v>8542</v>
      </c>
      <c r="C8712" s="182" t="s">
        <v>224</v>
      </c>
      <c r="D8712" s="182" t="s">
        <v>262</v>
      </c>
      <c r="E8712" s="182" t="s">
        <v>263</v>
      </c>
      <c r="F8712" s="182" t="s">
        <v>263</v>
      </c>
    </row>
    <row r="8713" spans="1:6" x14ac:dyDescent="0.25">
      <c r="A8713" s="182">
        <v>40005107</v>
      </c>
      <c r="B8713" s="182" t="s">
        <v>8543</v>
      </c>
      <c r="C8713" s="182" t="s">
        <v>224</v>
      </c>
      <c r="D8713" s="182" t="s">
        <v>342</v>
      </c>
      <c r="E8713" s="182" t="s">
        <v>343</v>
      </c>
      <c r="F8713" s="182" t="s">
        <v>343</v>
      </c>
    </row>
    <row r="8714" spans="1:6" x14ac:dyDescent="0.25">
      <c r="A8714" s="182">
        <v>40420548</v>
      </c>
      <c r="B8714" s="182" t="s">
        <v>8544</v>
      </c>
      <c r="C8714" s="182" t="s">
        <v>231</v>
      </c>
      <c r="D8714" s="182" t="s">
        <v>236</v>
      </c>
      <c r="E8714" s="182" t="s">
        <v>237</v>
      </c>
      <c r="F8714" s="182" t="s">
        <v>237</v>
      </c>
    </row>
    <row r="8715" spans="1:6" x14ac:dyDescent="0.25">
      <c r="A8715" s="182">
        <v>40005475</v>
      </c>
      <c r="B8715" s="182" t="s">
        <v>8545</v>
      </c>
      <c r="C8715" s="182" t="s">
        <v>224</v>
      </c>
      <c r="D8715" s="182" t="s">
        <v>303</v>
      </c>
      <c r="E8715" s="182" t="s">
        <v>304</v>
      </c>
      <c r="F8715" s="182" t="s">
        <v>304</v>
      </c>
    </row>
    <row r="8716" spans="1:6" x14ac:dyDescent="0.25">
      <c r="A8716" s="182">
        <v>40007734</v>
      </c>
      <c r="B8716" s="182" t="s">
        <v>8546</v>
      </c>
      <c r="C8716" s="182" t="s">
        <v>224</v>
      </c>
      <c r="D8716" s="182" t="s">
        <v>392</v>
      </c>
      <c r="E8716" s="182" t="s">
        <v>393</v>
      </c>
      <c r="F8716" s="182" t="s">
        <v>393</v>
      </c>
    </row>
    <row r="8717" spans="1:6" x14ac:dyDescent="0.25">
      <c r="A8717" s="182">
        <v>40004437</v>
      </c>
      <c r="B8717" s="182" t="s">
        <v>8546</v>
      </c>
      <c r="C8717" s="182" t="s">
        <v>224</v>
      </c>
      <c r="D8717" s="182" t="s">
        <v>228</v>
      </c>
      <c r="E8717" s="182" t="s">
        <v>229</v>
      </c>
      <c r="F8717" s="182" t="s">
        <v>229</v>
      </c>
    </row>
    <row r="8718" spans="1:6" x14ac:dyDescent="0.25">
      <c r="A8718" s="182">
        <v>40420419</v>
      </c>
      <c r="B8718" s="182" t="s">
        <v>8547</v>
      </c>
      <c r="C8718" s="182" t="s">
        <v>231</v>
      </c>
      <c r="D8718" s="182" t="s">
        <v>236</v>
      </c>
      <c r="E8718" s="182" t="s">
        <v>237</v>
      </c>
      <c r="F8718" s="182" t="s">
        <v>237</v>
      </c>
    </row>
    <row r="8719" spans="1:6" x14ac:dyDescent="0.25">
      <c r="A8719" s="182">
        <v>40009714</v>
      </c>
      <c r="B8719" s="182" t="s">
        <v>8547</v>
      </c>
      <c r="C8719" s="182" t="s">
        <v>224</v>
      </c>
      <c r="D8719" s="182" t="s">
        <v>404</v>
      </c>
      <c r="E8719" s="182" t="s">
        <v>405</v>
      </c>
      <c r="F8719" s="182" t="s">
        <v>405</v>
      </c>
    </row>
    <row r="8720" spans="1:6" x14ac:dyDescent="0.25">
      <c r="A8720" s="182">
        <v>40002984</v>
      </c>
      <c r="B8720" s="182" t="s">
        <v>8548</v>
      </c>
      <c r="C8720" s="182" t="s">
        <v>224</v>
      </c>
      <c r="D8720" s="182" t="s">
        <v>249</v>
      </c>
      <c r="E8720" s="182" t="s">
        <v>250</v>
      </c>
      <c r="F8720" s="182" t="s">
        <v>250</v>
      </c>
    </row>
    <row r="8721" spans="1:6" x14ac:dyDescent="0.25">
      <c r="A8721" s="182">
        <v>40420109</v>
      </c>
      <c r="B8721" s="182" t="s">
        <v>8549</v>
      </c>
      <c r="C8721" s="182" t="s">
        <v>231</v>
      </c>
      <c r="D8721" s="182" t="s">
        <v>236</v>
      </c>
      <c r="E8721" s="182" t="s">
        <v>237</v>
      </c>
      <c r="F8721" s="182" t="s">
        <v>237</v>
      </c>
    </row>
    <row r="8722" spans="1:6" x14ac:dyDescent="0.25">
      <c r="A8722" s="182">
        <v>40001521</v>
      </c>
      <c r="B8722" s="182" t="s">
        <v>8550</v>
      </c>
      <c r="C8722" s="182" t="s">
        <v>224</v>
      </c>
      <c r="D8722" s="182" t="s">
        <v>249</v>
      </c>
      <c r="E8722" s="182" t="s">
        <v>250</v>
      </c>
      <c r="F8722" s="182" t="s">
        <v>250</v>
      </c>
    </row>
    <row r="8723" spans="1:6" x14ac:dyDescent="0.25">
      <c r="A8723" s="182">
        <v>40001249</v>
      </c>
      <c r="B8723" s="182" t="s">
        <v>8550</v>
      </c>
      <c r="C8723" s="182" t="s">
        <v>224</v>
      </c>
      <c r="D8723" s="182" t="s">
        <v>333</v>
      </c>
      <c r="E8723" s="182" t="s">
        <v>334</v>
      </c>
      <c r="F8723" s="182" t="s">
        <v>334</v>
      </c>
    </row>
    <row r="8724" spans="1:6" x14ac:dyDescent="0.25">
      <c r="A8724" s="182">
        <v>40004188</v>
      </c>
      <c r="B8724" s="182" t="s">
        <v>8551</v>
      </c>
      <c r="C8724" s="182" t="s">
        <v>224</v>
      </c>
      <c r="D8724" s="182" t="s">
        <v>404</v>
      </c>
      <c r="E8724" s="182" t="s">
        <v>405</v>
      </c>
      <c r="F8724" s="182" t="s">
        <v>405</v>
      </c>
    </row>
    <row r="8725" spans="1:6" x14ac:dyDescent="0.25">
      <c r="A8725" s="182">
        <v>40005816</v>
      </c>
      <c r="B8725" s="182" t="s">
        <v>8552</v>
      </c>
      <c r="C8725" s="182" t="s">
        <v>224</v>
      </c>
      <c r="D8725" s="182" t="s">
        <v>228</v>
      </c>
      <c r="E8725" s="182" t="s">
        <v>229</v>
      </c>
      <c r="F8725" s="182" t="s">
        <v>229</v>
      </c>
    </row>
    <row r="8726" spans="1:6" x14ac:dyDescent="0.25">
      <c r="A8726" s="182">
        <v>40004438</v>
      </c>
      <c r="B8726" s="182" t="s">
        <v>8553</v>
      </c>
      <c r="C8726" s="182" t="s">
        <v>224</v>
      </c>
      <c r="D8726" s="182" t="s">
        <v>306</v>
      </c>
      <c r="E8726" s="182" t="s">
        <v>307</v>
      </c>
      <c r="F8726" s="182" t="s">
        <v>307</v>
      </c>
    </row>
    <row r="8727" spans="1:6" x14ac:dyDescent="0.25">
      <c r="A8727" s="182">
        <v>40002193</v>
      </c>
      <c r="B8727" s="182" t="s">
        <v>8554</v>
      </c>
      <c r="C8727" s="182" t="s">
        <v>224</v>
      </c>
      <c r="D8727" s="182" t="s">
        <v>322</v>
      </c>
      <c r="E8727" s="182" t="s">
        <v>323</v>
      </c>
      <c r="F8727" s="182" t="s">
        <v>323</v>
      </c>
    </row>
    <row r="8728" spans="1:6" x14ac:dyDescent="0.25">
      <c r="A8728" s="182">
        <v>40006860</v>
      </c>
      <c r="B8728" s="182" t="s">
        <v>8555</v>
      </c>
      <c r="C8728" s="182" t="s">
        <v>224</v>
      </c>
      <c r="D8728" s="182" t="s">
        <v>256</v>
      </c>
      <c r="E8728" s="182" t="s">
        <v>257</v>
      </c>
      <c r="F8728" s="182" t="s">
        <v>257</v>
      </c>
    </row>
    <row r="8729" spans="1:6" x14ac:dyDescent="0.25">
      <c r="A8729" s="182">
        <v>40009897</v>
      </c>
      <c r="B8729" s="182" t="s">
        <v>8556</v>
      </c>
      <c r="C8729" s="182" t="s">
        <v>224</v>
      </c>
      <c r="D8729" s="182" t="s">
        <v>438</v>
      </c>
      <c r="E8729" s="182" t="s">
        <v>439</v>
      </c>
      <c r="F8729" s="182" t="s">
        <v>439</v>
      </c>
    </row>
    <row r="8730" spans="1:6" x14ac:dyDescent="0.25">
      <c r="A8730" s="182">
        <v>40002539</v>
      </c>
      <c r="B8730" s="182" t="s">
        <v>8557</v>
      </c>
      <c r="C8730" s="182" t="s">
        <v>224</v>
      </c>
      <c r="D8730" s="182" t="s">
        <v>249</v>
      </c>
      <c r="E8730" s="182" t="s">
        <v>250</v>
      </c>
      <c r="F8730" s="182" t="s">
        <v>250</v>
      </c>
    </row>
    <row r="8731" spans="1:6" x14ac:dyDescent="0.25">
      <c r="A8731" s="182">
        <v>40420697</v>
      </c>
      <c r="B8731" s="182" t="s">
        <v>8558</v>
      </c>
      <c r="C8731" s="182" t="s">
        <v>231</v>
      </c>
      <c r="D8731" s="182" t="s">
        <v>285</v>
      </c>
      <c r="E8731" s="182" t="s">
        <v>286</v>
      </c>
      <c r="F8731" s="182" t="s">
        <v>286</v>
      </c>
    </row>
    <row r="8732" spans="1:6" x14ac:dyDescent="0.25">
      <c r="A8732" s="182">
        <v>40420881</v>
      </c>
      <c r="B8732" s="182" t="s">
        <v>8559</v>
      </c>
      <c r="C8732" s="182" t="s">
        <v>231</v>
      </c>
      <c r="D8732" s="182" t="s">
        <v>285</v>
      </c>
      <c r="E8732" s="182" t="s">
        <v>286</v>
      </c>
      <c r="F8732" s="182" t="s">
        <v>286</v>
      </c>
    </row>
    <row r="8733" spans="1:6" x14ac:dyDescent="0.25">
      <c r="A8733" s="182">
        <v>40005222</v>
      </c>
      <c r="B8733" s="182" t="s">
        <v>8560</v>
      </c>
      <c r="C8733" s="182" t="s">
        <v>224</v>
      </c>
      <c r="D8733" s="182" t="s">
        <v>322</v>
      </c>
      <c r="E8733" s="182" t="s">
        <v>323</v>
      </c>
      <c r="F8733" s="182" t="s">
        <v>323</v>
      </c>
    </row>
    <row r="8734" spans="1:6" x14ac:dyDescent="0.25">
      <c r="A8734" s="182">
        <v>40008690</v>
      </c>
      <c r="B8734" s="182" t="s">
        <v>8561</v>
      </c>
      <c r="C8734" s="182" t="s">
        <v>224</v>
      </c>
      <c r="D8734" s="182" t="s">
        <v>449</v>
      </c>
      <c r="E8734" s="182" t="s">
        <v>450</v>
      </c>
      <c r="F8734" s="182" t="s">
        <v>450</v>
      </c>
    </row>
    <row r="8735" spans="1:6" x14ac:dyDescent="0.25">
      <c r="A8735" s="182">
        <v>40007666</v>
      </c>
      <c r="B8735" s="182" t="s">
        <v>8562</v>
      </c>
      <c r="C8735" s="182" t="s">
        <v>224</v>
      </c>
      <c r="D8735" s="182" t="s">
        <v>376</v>
      </c>
      <c r="E8735" s="182" t="s">
        <v>377</v>
      </c>
      <c r="F8735" s="182" t="s">
        <v>377</v>
      </c>
    </row>
    <row r="8736" spans="1:6" x14ac:dyDescent="0.25">
      <c r="A8736" s="182">
        <v>40005441</v>
      </c>
      <c r="B8736" s="182" t="s">
        <v>8563</v>
      </c>
      <c r="C8736" s="182" t="s">
        <v>224</v>
      </c>
      <c r="D8736" s="182" t="s">
        <v>376</v>
      </c>
      <c r="E8736" s="182" t="s">
        <v>377</v>
      </c>
      <c r="F8736" s="182" t="s">
        <v>377</v>
      </c>
    </row>
    <row r="8737" spans="1:6" x14ac:dyDescent="0.25">
      <c r="A8737" s="182">
        <v>40003679</v>
      </c>
      <c r="B8737" s="182" t="s">
        <v>8564</v>
      </c>
      <c r="C8737" s="182" t="s">
        <v>224</v>
      </c>
      <c r="D8737" s="182" t="s">
        <v>322</v>
      </c>
      <c r="E8737" s="182" t="s">
        <v>323</v>
      </c>
      <c r="F8737" s="182" t="s">
        <v>323</v>
      </c>
    </row>
    <row r="8738" spans="1:6" x14ac:dyDescent="0.25">
      <c r="A8738" s="182">
        <v>40420002</v>
      </c>
      <c r="B8738" s="182" t="s">
        <v>8565</v>
      </c>
      <c r="C8738" s="182" t="s">
        <v>231</v>
      </c>
      <c r="D8738" s="182" t="s">
        <v>285</v>
      </c>
      <c r="E8738" s="182" t="s">
        <v>286</v>
      </c>
      <c r="F8738" s="182" t="s">
        <v>286</v>
      </c>
    </row>
    <row r="8739" spans="1:6" x14ac:dyDescent="0.25">
      <c r="A8739" s="182">
        <v>40001168</v>
      </c>
      <c r="B8739" s="182" t="s">
        <v>8566</v>
      </c>
      <c r="C8739" s="182" t="s">
        <v>224</v>
      </c>
      <c r="D8739" s="182" t="s">
        <v>303</v>
      </c>
      <c r="E8739" s="182" t="s">
        <v>304</v>
      </c>
      <c r="F8739" s="182" t="s">
        <v>304</v>
      </c>
    </row>
    <row r="8740" spans="1:6" x14ac:dyDescent="0.25">
      <c r="A8740" s="182">
        <v>40004214</v>
      </c>
      <c r="B8740" s="182" t="s">
        <v>8567</v>
      </c>
      <c r="C8740" s="182" t="s">
        <v>224</v>
      </c>
      <c r="D8740" s="182" t="s">
        <v>265</v>
      </c>
      <c r="E8740" s="182" t="s">
        <v>266</v>
      </c>
      <c r="F8740" s="182" t="s">
        <v>266</v>
      </c>
    </row>
    <row r="8741" spans="1:6" x14ac:dyDescent="0.25">
      <c r="A8741" s="182">
        <v>40008291</v>
      </c>
      <c r="B8741" s="182" t="s">
        <v>8568</v>
      </c>
      <c r="C8741" s="182" t="s">
        <v>224</v>
      </c>
      <c r="D8741" s="182" t="s">
        <v>279</v>
      </c>
      <c r="E8741" s="182" t="s">
        <v>280</v>
      </c>
      <c r="F8741" s="182" t="s">
        <v>280</v>
      </c>
    </row>
    <row r="8742" spans="1:6" x14ac:dyDescent="0.25">
      <c r="A8742" s="182">
        <v>40003258</v>
      </c>
      <c r="B8742" s="182" t="s">
        <v>8569</v>
      </c>
      <c r="C8742" s="182" t="s">
        <v>224</v>
      </c>
      <c r="D8742" s="182" t="s">
        <v>249</v>
      </c>
      <c r="E8742" s="182" t="s">
        <v>250</v>
      </c>
      <c r="F8742" s="182" t="s">
        <v>250</v>
      </c>
    </row>
    <row r="8743" spans="1:6" x14ac:dyDescent="0.25">
      <c r="A8743" s="182">
        <v>40002980</v>
      </c>
      <c r="B8743" s="182" t="s">
        <v>8570</v>
      </c>
      <c r="C8743" s="182" t="s">
        <v>224</v>
      </c>
      <c r="D8743" s="182" t="s">
        <v>291</v>
      </c>
      <c r="E8743" s="182" t="s">
        <v>292</v>
      </c>
      <c r="F8743" s="182" t="s">
        <v>292</v>
      </c>
    </row>
    <row r="8744" spans="1:6" x14ac:dyDescent="0.25">
      <c r="A8744" s="182">
        <v>40005409</v>
      </c>
      <c r="B8744" s="182" t="s">
        <v>8571</v>
      </c>
      <c r="C8744" s="182" t="s">
        <v>224</v>
      </c>
      <c r="D8744" s="182" t="s">
        <v>342</v>
      </c>
      <c r="E8744" s="182" t="s">
        <v>343</v>
      </c>
      <c r="F8744" s="182" t="s">
        <v>343</v>
      </c>
    </row>
    <row r="8745" spans="1:6" x14ac:dyDescent="0.25">
      <c r="A8745" s="182">
        <v>40421310</v>
      </c>
      <c r="B8745" s="182" t="s">
        <v>8572</v>
      </c>
      <c r="C8745" s="182" t="s">
        <v>231</v>
      </c>
      <c r="D8745" s="182" t="s">
        <v>236</v>
      </c>
      <c r="E8745" s="182" t="s">
        <v>237</v>
      </c>
      <c r="F8745" s="182" t="s">
        <v>237</v>
      </c>
    </row>
    <row r="8746" spans="1:6" x14ac:dyDescent="0.25">
      <c r="A8746" s="182">
        <v>40003109</v>
      </c>
      <c r="B8746" s="182" t="s">
        <v>8573</v>
      </c>
      <c r="C8746" s="182" t="s">
        <v>224</v>
      </c>
      <c r="D8746" s="182" t="s">
        <v>569</v>
      </c>
      <c r="E8746" s="182" t="s">
        <v>570</v>
      </c>
      <c r="F8746" s="182" t="s">
        <v>570</v>
      </c>
    </row>
    <row r="8747" spans="1:6" x14ac:dyDescent="0.25">
      <c r="A8747" s="182">
        <v>40008683</v>
      </c>
      <c r="B8747" s="182" t="s">
        <v>8574</v>
      </c>
      <c r="C8747" s="182" t="s">
        <v>224</v>
      </c>
      <c r="D8747" s="182" t="s">
        <v>342</v>
      </c>
      <c r="E8747" s="182" t="s">
        <v>343</v>
      </c>
      <c r="F8747" s="182" t="s">
        <v>343</v>
      </c>
    </row>
    <row r="8748" spans="1:6" x14ac:dyDescent="0.25">
      <c r="A8748" s="182">
        <v>40003461</v>
      </c>
      <c r="B8748" s="182" t="s">
        <v>8575</v>
      </c>
      <c r="C8748" s="182" t="s">
        <v>224</v>
      </c>
      <c r="D8748" s="182" t="s">
        <v>228</v>
      </c>
      <c r="E8748" s="182" t="s">
        <v>229</v>
      </c>
      <c r="F8748" s="182" t="s">
        <v>229</v>
      </c>
    </row>
    <row r="8749" spans="1:6" x14ac:dyDescent="0.25">
      <c r="A8749" s="182">
        <v>40002975</v>
      </c>
      <c r="B8749" s="182" t="s">
        <v>8576</v>
      </c>
      <c r="C8749" s="182" t="s">
        <v>224</v>
      </c>
      <c r="D8749" s="182" t="s">
        <v>363</v>
      </c>
      <c r="E8749" s="182" t="s">
        <v>364</v>
      </c>
      <c r="F8749" s="182" t="s">
        <v>364</v>
      </c>
    </row>
    <row r="8750" spans="1:6" x14ac:dyDescent="0.25">
      <c r="A8750" s="182">
        <v>40002328</v>
      </c>
      <c r="B8750" s="182" t="s">
        <v>8577</v>
      </c>
      <c r="C8750" s="182" t="s">
        <v>224</v>
      </c>
      <c r="D8750" s="182" t="s">
        <v>1994</v>
      </c>
      <c r="E8750" s="182" t="s">
        <v>1995</v>
      </c>
      <c r="F8750" s="182" t="s">
        <v>1995</v>
      </c>
    </row>
    <row r="8751" spans="1:6" x14ac:dyDescent="0.25">
      <c r="A8751" s="182">
        <v>40001748</v>
      </c>
      <c r="B8751" s="182" t="s">
        <v>8578</v>
      </c>
      <c r="C8751" s="182" t="s">
        <v>224</v>
      </c>
      <c r="D8751" s="182" t="s">
        <v>1994</v>
      </c>
      <c r="E8751" s="182" t="s">
        <v>1995</v>
      </c>
      <c r="F8751" s="182" t="s">
        <v>1995</v>
      </c>
    </row>
    <row r="8752" spans="1:6" x14ac:dyDescent="0.25">
      <c r="A8752" s="182">
        <v>40000242</v>
      </c>
      <c r="B8752" s="182" t="s">
        <v>8579</v>
      </c>
      <c r="C8752" s="182" t="s">
        <v>224</v>
      </c>
      <c r="D8752" s="182" t="s">
        <v>228</v>
      </c>
      <c r="E8752" s="182" t="s">
        <v>229</v>
      </c>
      <c r="F8752" s="182" t="s">
        <v>229</v>
      </c>
    </row>
    <row r="8753" spans="1:6" x14ac:dyDescent="0.25">
      <c r="A8753" s="182">
        <v>40009684</v>
      </c>
      <c r="B8753" s="182" t="s">
        <v>8580</v>
      </c>
      <c r="C8753" s="182" t="s">
        <v>224</v>
      </c>
      <c r="D8753" s="182" t="s">
        <v>392</v>
      </c>
      <c r="E8753" s="182" t="s">
        <v>393</v>
      </c>
      <c r="F8753" s="182" t="s">
        <v>393</v>
      </c>
    </row>
    <row r="8754" spans="1:6" x14ac:dyDescent="0.25">
      <c r="A8754" s="182">
        <v>40009852</v>
      </c>
      <c r="B8754" s="182" t="s">
        <v>8581</v>
      </c>
      <c r="C8754" s="182" t="s">
        <v>224</v>
      </c>
      <c r="D8754" s="182" t="s">
        <v>306</v>
      </c>
      <c r="E8754" s="182" t="s">
        <v>307</v>
      </c>
      <c r="F8754" s="182" t="s">
        <v>307</v>
      </c>
    </row>
    <row r="8755" spans="1:6" x14ac:dyDescent="0.25">
      <c r="A8755" s="182">
        <v>40005845</v>
      </c>
      <c r="B8755" s="182" t="s">
        <v>8582</v>
      </c>
      <c r="C8755" s="182" t="s">
        <v>224</v>
      </c>
      <c r="D8755" s="182" t="s">
        <v>306</v>
      </c>
      <c r="E8755" s="182" t="s">
        <v>307</v>
      </c>
      <c r="F8755" s="182" t="s">
        <v>307</v>
      </c>
    </row>
    <row r="8756" spans="1:6" x14ac:dyDescent="0.25">
      <c r="A8756" s="182">
        <v>40001305</v>
      </c>
      <c r="B8756" s="182" t="s">
        <v>8583</v>
      </c>
      <c r="C8756" s="182" t="s">
        <v>224</v>
      </c>
      <c r="D8756" s="182" t="s">
        <v>303</v>
      </c>
      <c r="E8756" s="182" t="s">
        <v>304</v>
      </c>
      <c r="F8756" s="182" t="s">
        <v>304</v>
      </c>
    </row>
    <row r="8757" spans="1:6" x14ac:dyDescent="0.25">
      <c r="A8757" s="182">
        <v>40002928</v>
      </c>
      <c r="B8757" s="182" t="s">
        <v>8584</v>
      </c>
      <c r="C8757" s="182" t="s">
        <v>224</v>
      </c>
      <c r="D8757" s="182" t="s">
        <v>279</v>
      </c>
      <c r="E8757" s="182" t="s">
        <v>280</v>
      </c>
      <c r="F8757" s="182" t="s">
        <v>280</v>
      </c>
    </row>
    <row r="8758" spans="1:6" x14ac:dyDescent="0.25">
      <c r="A8758" s="182">
        <v>40007285</v>
      </c>
      <c r="B8758" s="182" t="s">
        <v>8585</v>
      </c>
      <c r="C8758" s="182" t="s">
        <v>224</v>
      </c>
      <c r="D8758" s="182" t="s">
        <v>228</v>
      </c>
      <c r="E8758" s="182" t="s">
        <v>229</v>
      </c>
      <c r="F8758" s="182" t="s">
        <v>229</v>
      </c>
    </row>
    <row r="8759" spans="1:6" x14ac:dyDescent="0.25">
      <c r="A8759" s="182">
        <v>40006829</v>
      </c>
      <c r="B8759" s="182" t="s">
        <v>8586</v>
      </c>
      <c r="C8759" s="182" t="s">
        <v>224</v>
      </c>
      <c r="D8759" s="182" t="s">
        <v>279</v>
      </c>
      <c r="E8759" s="182" t="s">
        <v>280</v>
      </c>
      <c r="F8759" s="182" t="s">
        <v>280</v>
      </c>
    </row>
    <row r="8760" spans="1:6" x14ac:dyDescent="0.25">
      <c r="A8760" s="182">
        <v>40000243</v>
      </c>
      <c r="B8760" s="182" t="s">
        <v>8586</v>
      </c>
      <c r="C8760" s="182" t="s">
        <v>224</v>
      </c>
      <c r="D8760" s="182" t="s">
        <v>279</v>
      </c>
      <c r="E8760" s="182" t="s">
        <v>280</v>
      </c>
      <c r="F8760" s="182" t="s">
        <v>280</v>
      </c>
    </row>
    <row r="8761" spans="1:6" x14ac:dyDescent="0.25">
      <c r="A8761" s="182">
        <v>40008957</v>
      </c>
      <c r="B8761" s="182" t="s">
        <v>8587</v>
      </c>
      <c r="C8761" s="182" t="s">
        <v>224</v>
      </c>
      <c r="D8761" s="182" t="s">
        <v>342</v>
      </c>
      <c r="E8761" s="182" t="s">
        <v>343</v>
      </c>
      <c r="F8761" s="182" t="s">
        <v>343</v>
      </c>
    </row>
    <row r="8762" spans="1:6" x14ac:dyDescent="0.25">
      <c r="A8762" s="182">
        <v>40001482</v>
      </c>
      <c r="B8762" s="182" t="s">
        <v>8588</v>
      </c>
      <c r="C8762" s="182" t="s">
        <v>224</v>
      </c>
      <c r="D8762" s="182" t="s">
        <v>252</v>
      </c>
      <c r="E8762" s="182" t="s">
        <v>253</v>
      </c>
      <c r="F8762" s="182" t="s">
        <v>253</v>
      </c>
    </row>
    <row r="8763" spans="1:6" x14ac:dyDescent="0.25">
      <c r="A8763" s="182">
        <v>40006196</v>
      </c>
      <c r="B8763" s="182" t="s">
        <v>8589</v>
      </c>
      <c r="C8763" s="182" t="s">
        <v>224</v>
      </c>
      <c r="D8763" s="182" t="s">
        <v>315</v>
      </c>
      <c r="E8763" s="182" t="s">
        <v>316</v>
      </c>
      <c r="F8763" s="182" t="s">
        <v>316</v>
      </c>
    </row>
    <row r="8764" spans="1:6" x14ac:dyDescent="0.25">
      <c r="A8764" s="182">
        <v>40005689</v>
      </c>
      <c r="B8764" s="182" t="s">
        <v>8590</v>
      </c>
      <c r="C8764" s="182" t="s">
        <v>224</v>
      </c>
      <c r="D8764" s="182" t="s">
        <v>279</v>
      </c>
      <c r="E8764" s="182" t="s">
        <v>280</v>
      </c>
      <c r="F8764" s="182" t="s">
        <v>280</v>
      </c>
    </row>
    <row r="8765" spans="1:6" x14ac:dyDescent="0.25">
      <c r="A8765" s="182">
        <v>40006175</v>
      </c>
      <c r="B8765" s="182" t="s">
        <v>8591</v>
      </c>
      <c r="C8765" s="182" t="s">
        <v>224</v>
      </c>
      <c r="D8765" s="182" t="s">
        <v>315</v>
      </c>
      <c r="E8765" s="182" t="s">
        <v>316</v>
      </c>
      <c r="F8765" s="182" t="s">
        <v>316</v>
      </c>
    </row>
    <row r="8766" spans="1:6" x14ac:dyDescent="0.25">
      <c r="A8766" s="182">
        <v>40001691</v>
      </c>
      <c r="B8766" s="182" t="s">
        <v>8592</v>
      </c>
      <c r="C8766" s="182" t="s">
        <v>224</v>
      </c>
      <c r="D8766" s="182" t="s">
        <v>291</v>
      </c>
      <c r="E8766" s="182" t="s">
        <v>292</v>
      </c>
      <c r="F8766" s="182" t="s">
        <v>292</v>
      </c>
    </row>
    <row r="8767" spans="1:6" x14ac:dyDescent="0.25">
      <c r="A8767" s="182">
        <v>40008327</v>
      </c>
      <c r="B8767" s="182" t="s">
        <v>8593</v>
      </c>
      <c r="C8767" s="182" t="s">
        <v>224</v>
      </c>
      <c r="D8767" s="182" t="s">
        <v>449</v>
      </c>
      <c r="E8767" s="182" t="s">
        <v>450</v>
      </c>
      <c r="F8767" s="182" t="s">
        <v>450</v>
      </c>
    </row>
    <row r="8768" spans="1:6" x14ac:dyDescent="0.25">
      <c r="A8768" s="182">
        <v>40007375</v>
      </c>
      <c r="B8768" s="182" t="s">
        <v>8594</v>
      </c>
      <c r="C8768" s="182" t="s">
        <v>224</v>
      </c>
      <c r="D8768" s="182" t="s">
        <v>342</v>
      </c>
      <c r="E8768" s="182" t="s">
        <v>343</v>
      </c>
      <c r="F8768" s="182" t="s">
        <v>343</v>
      </c>
    </row>
    <row r="8769" spans="1:6" x14ac:dyDescent="0.25">
      <c r="A8769" s="182">
        <v>40001624</v>
      </c>
      <c r="B8769" s="182" t="s">
        <v>8595</v>
      </c>
      <c r="C8769" s="182" t="s">
        <v>224</v>
      </c>
      <c r="D8769" s="182" t="s">
        <v>249</v>
      </c>
      <c r="E8769" s="182" t="s">
        <v>250</v>
      </c>
      <c r="F8769" s="182" t="s">
        <v>250</v>
      </c>
    </row>
    <row r="8770" spans="1:6" x14ac:dyDescent="0.25">
      <c r="A8770" s="182">
        <v>40008136</v>
      </c>
      <c r="B8770" s="182" t="s">
        <v>8596</v>
      </c>
      <c r="C8770" s="182" t="s">
        <v>224</v>
      </c>
      <c r="D8770" s="182" t="s">
        <v>392</v>
      </c>
      <c r="E8770" s="182" t="s">
        <v>393</v>
      </c>
      <c r="F8770" s="182" t="s">
        <v>393</v>
      </c>
    </row>
    <row r="8771" spans="1:6" x14ac:dyDescent="0.25">
      <c r="A8771" s="182">
        <v>40005597</v>
      </c>
      <c r="B8771" s="182" t="s">
        <v>8597</v>
      </c>
      <c r="C8771" s="182" t="s">
        <v>224</v>
      </c>
      <c r="D8771" s="182" t="s">
        <v>306</v>
      </c>
      <c r="E8771" s="182" t="s">
        <v>307</v>
      </c>
      <c r="F8771" s="182" t="s">
        <v>307</v>
      </c>
    </row>
    <row r="8772" spans="1:6" x14ac:dyDescent="0.25">
      <c r="A8772" s="182">
        <v>40007973</v>
      </c>
      <c r="B8772" s="182" t="s">
        <v>8598</v>
      </c>
      <c r="C8772" s="182" t="s">
        <v>224</v>
      </c>
      <c r="D8772" s="182" t="s">
        <v>249</v>
      </c>
      <c r="E8772" s="182" t="s">
        <v>250</v>
      </c>
      <c r="F8772" s="182" t="s">
        <v>250</v>
      </c>
    </row>
    <row r="8773" spans="1:6" x14ac:dyDescent="0.25">
      <c r="A8773" s="182">
        <v>40006495</v>
      </c>
      <c r="B8773" s="182" t="s">
        <v>8599</v>
      </c>
      <c r="C8773" s="182" t="s">
        <v>224</v>
      </c>
      <c r="D8773" s="182" t="s">
        <v>249</v>
      </c>
      <c r="E8773" s="182" t="s">
        <v>250</v>
      </c>
      <c r="F8773" s="182" t="s">
        <v>250</v>
      </c>
    </row>
    <row r="8774" spans="1:6" x14ac:dyDescent="0.25">
      <c r="A8774" s="182">
        <v>40007106</v>
      </c>
      <c r="B8774" s="182" t="s">
        <v>8600</v>
      </c>
      <c r="C8774" s="182" t="s">
        <v>224</v>
      </c>
      <c r="D8774" s="182" t="s">
        <v>249</v>
      </c>
      <c r="E8774" s="182" t="s">
        <v>250</v>
      </c>
      <c r="F8774" s="182" t="s">
        <v>250</v>
      </c>
    </row>
    <row r="8775" spans="1:6" x14ac:dyDescent="0.25">
      <c r="A8775" s="182">
        <v>40009532</v>
      </c>
      <c r="B8775" s="182" t="s">
        <v>8601</v>
      </c>
      <c r="C8775" s="182" t="s">
        <v>224</v>
      </c>
      <c r="D8775" s="182" t="s">
        <v>342</v>
      </c>
      <c r="E8775" s="182" t="s">
        <v>343</v>
      </c>
      <c r="F8775" s="182" t="s">
        <v>343</v>
      </c>
    </row>
    <row r="8776" spans="1:6" x14ac:dyDescent="0.25">
      <c r="A8776" s="182">
        <v>40001169</v>
      </c>
      <c r="B8776" s="182" t="s">
        <v>8602</v>
      </c>
      <c r="C8776" s="182" t="s">
        <v>224</v>
      </c>
      <c r="D8776" s="182" t="s">
        <v>303</v>
      </c>
      <c r="E8776" s="182" t="s">
        <v>304</v>
      </c>
      <c r="F8776" s="182" t="s">
        <v>304</v>
      </c>
    </row>
    <row r="8777" spans="1:6" x14ac:dyDescent="0.25">
      <c r="A8777" s="182">
        <v>40009835</v>
      </c>
      <c r="B8777" s="182" t="s">
        <v>8603</v>
      </c>
      <c r="C8777" s="182" t="s">
        <v>224</v>
      </c>
      <c r="D8777" s="182" t="s">
        <v>376</v>
      </c>
      <c r="E8777" s="182" t="s">
        <v>377</v>
      </c>
      <c r="F8777" s="182" t="s">
        <v>377</v>
      </c>
    </row>
    <row r="8778" spans="1:6" x14ac:dyDescent="0.25">
      <c r="A8778" s="182">
        <v>40003786</v>
      </c>
      <c r="B8778" s="182" t="s">
        <v>8604</v>
      </c>
      <c r="C8778" s="182" t="s">
        <v>224</v>
      </c>
      <c r="D8778" s="182" t="s">
        <v>277</v>
      </c>
      <c r="E8778" s="182" t="s">
        <v>278</v>
      </c>
      <c r="F8778" s="182" t="s">
        <v>278</v>
      </c>
    </row>
    <row r="8779" spans="1:6" x14ac:dyDescent="0.25">
      <c r="A8779" s="182">
        <v>40007765</v>
      </c>
      <c r="B8779" s="182" t="s">
        <v>8605</v>
      </c>
      <c r="C8779" s="182" t="s">
        <v>224</v>
      </c>
      <c r="D8779" s="182" t="s">
        <v>225</v>
      </c>
      <c r="E8779" s="182" t="s">
        <v>226</v>
      </c>
      <c r="F8779" s="182" t="s">
        <v>226</v>
      </c>
    </row>
    <row r="8780" spans="1:6" x14ac:dyDescent="0.25">
      <c r="A8780" s="182">
        <v>40000150</v>
      </c>
      <c r="B8780" s="182" t="s">
        <v>8606</v>
      </c>
      <c r="C8780" s="182" t="s">
        <v>224</v>
      </c>
      <c r="D8780" s="182" t="s">
        <v>363</v>
      </c>
      <c r="E8780" s="182" t="s">
        <v>364</v>
      </c>
      <c r="F8780" s="182" t="s">
        <v>364</v>
      </c>
    </row>
    <row r="8781" spans="1:6" x14ac:dyDescent="0.25">
      <c r="A8781" s="182">
        <v>40006267</v>
      </c>
      <c r="B8781" s="182" t="s">
        <v>8607</v>
      </c>
      <c r="C8781" s="182" t="s">
        <v>224</v>
      </c>
      <c r="D8781" s="182" t="s">
        <v>265</v>
      </c>
      <c r="E8781" s="182" t="s">
        <v>266</v>
      </c>
      <c r="F8781" s="182" t="s">
        <v>266</v>
      </c>
    </row>
    <row r="8782" spans="1:6" x14ac:dyDescent="0.25">
      <c r="A8782" s="182">
        <v>40003652</v>
      </c>
      <c r="B8782" s="182" t="s">
        <v>8608</v>
      </c>
      <c r="C8782" s="182" t="s">
        <v>224</v>
      </c>
      <c r="D8782" s="182" t="s">
        <v>309</v>
      </c>
      <c r="E8782" s="182" t="s">
        <v>310</v>
      </c>
      <c r="F8782" s="182" t="s">
        <v>310</v>
      </c>
    </row>
    <row r="8783" spans="1:6" x14ac:dyDescent="0.25">
      <c r="A8783" s="182">
        <v>40003626</v>
      </c>
      <c r="B8783" s="182" t="s">
        <v>8609</v>
      </c>
      <c r="C8783" s="182" t="s">
        <v>224</v>
      </c>
      <c r="D8783" s="182" t="s">
        <v>228</v>
      </c>
      <c r="E8783" s="182" t="s">
        <v>229</v>
      </c>
      <c r="F8783" s="182" t="s">
        <v>229</v>
      </c>
    </row>
    <row r="8784" spans="1:6" x14ac:dyDescent="0.25">
      <c r="A8784" s="182">
        <v>40002662</v>
      </c>
      <c r="B8784" s="182" t="s">
        <v>8610</v>
      </c>
      <c r="C8784" s="182" t="s">
        <v>224</v>
      </c>
      <c r="D8784" s="182" t="s">
        <v>322</v>
      </c>
      <c r="E8784" s="182" t="s">
        <v>323</v>
      </c>
      <c r="F8784" s="182" t="s">
        <v>323</v>
      </c>
    </row>
    <row r="8785" spans="1:6" x14ac:dyDescent="0.25">
      <c r="A8785" s="182">
        <v>40007479</v>
      </c>
      <c r="B8785" s="182" t="s">
        <v>8611</v>
      </c>
      <c r="C8785" s="182" t="s">
        <v>224</v>
      </c>
      <c r="D8785" s="182" t="s">
        <v>376</v>
      </c>
      <c r="E8785" s="182" t="s">
        <v>377</v>
      </c>
      <c r="F8785" s="182" t="s">
        <v>377</v>
      </c>
    </row>
    <row r="8786" spans="1:6" x14ac:dyDescent="0.25">
      <c r="A8786" s="182">
        <v>40006180</v>
      </c>
      <c r="B8786" s="182" t="s">
        <v>8611</v>
      </c>
      <c r="C8786" s="182" t="s">
        <v>224</v>
      </c>
      <c r="D8786" s="182" t="s">
        <v>265</v>
      </c>
      <c r="E8786" s="182" t="s">
        <v>266</v>
      </c>
      <c r="F8786" s="182" t="s">
        <v>266</v>
      </c>
    </row>
    <row r="8787" spans="1:6" x14ac:dyDescent="0.25">
      <c r="A8787" s="182">
        <v>40006036</v>
      </c>
      <c r="B8787" s="182" t="s">
        <v>8611</v>
      </c>
      <c r="C8787" s="182" t="s">
        <v>224</v>
      </c>
      <c r="D8787" s="182" t="s">
        <v>438</v>
      </c>
      <c r="E8787" s="182" t="s">
        <v>439</v>
      </c>
      <c r="F8787" s="182" t="s">
        <v>439</v>
      </c>
    </row>
    <row r="8788" spans="1:6" x14ac:dyDescent="0.25">
      <c r="A8788" s="182">
        <v>40006035</v>
      </c>
      <c r="B8788" s="182" t="s">
        <v>8611</v>
      </c>
      <c r="C8788" s="182" t="s">
        <v>224</v>
      </c>
      <c r="D8788" s="182" t="s">
        <v>438</v>
      </c>
      <c r="E8788" s="182" t="s">
        <v>439</v>
      </c>
      <c r="F8788" s="182" t="s">
        <v>439</v>
      </c>
    </row>
    <row r="8789" spans="1:6" x14ac:dyDescent="0.25">
      <c r="A8789" s="182">
        <v>40000062</v>
      </c>
      <c r="B8789" s="182" t="s">
        <v>8611</v>
      </c>
      <c r="C8789" s="182" t="s">
        <v>224</v>
      </c>
      <c r="D8789" s="182" t="s">
        <v>265</v>
      </c>
      <c r="E8789" s="182" t="s">
        <v>266</v>
      </c>
      <c r="F8789" s="182" t="s">
        <v>266</v>
      </c>
    </row>
    <row r="8790" spans="1:6" x14ac:dyDescent="0.25">
      <c r="A8790" s="182">
        <v>40006229</v>
      </c>
      <c r="B8790" s="182" t="s">
        <v>8612</v>
      </c>
      <c r="C8790" s="182" t="s">
        <v>224</v>
      </c>
      <c r="D8790" s="182" t="s">
        <v>1626</v>
      </c>
      <c r="E8790" s="182" t="s">
        <v>1627</v>
      </c>
      <c r="F8790" s="182" t="s">
        <v>1627</v>
      </c>
    </row>
    <row r="8791" spans="1:6" x14ac:dyDescent="0.25">
      <c r="A8791" s="182">
        <v>40002423</v>
      </c>
      <c r="B8791" s="182" t="s">
        <v>8613</v>
      </c>
      <c r="C8791" s="182" t="s">
        <v>224</v>
      </c>
      <c r="D8791" s="182" t="s">
        <v>322</v>
      </c>
      <c r="E8791" s="182" t="s">
        <v>323</v>
      </c>
      <c r="F8791" s="182" t="s">
        <v>323</v>
      </c>
    </row>
    <row r="8792" spans="1:6" x14ac:dyDescent="0.25">
      <c r="A8792" s="182">
        <v>40003553</v>
      </c>
      <c r="B8792" s="182" t="s">
        <v>8614</v>
      </c>
      <c r="C8792" s="182" t="s">
        <v>224</v>
      </c>
      <c r="D8792" s="182" t="s">
        <v>342</v>
      </c>
      <c r="E8792" s="182" t="s">
        <v>343</v>
      </c>
      <c r="F8792" s="182" t="s">
        <v>343</v>
      </c>
    </row>
    <row r="8793" spans="1:6" x14ac:dyDescent="0.25">
      <c r="A8793" s="182">
        <v>40005320</v>
      </c>
      <c r="B8793" s="182" t="s">
        <v>8615</v>
      </c>
      <c r="C8793" s="182" t="s">
        <v>224</v>
      </c>
      <c r="D8793" s="182" t="s">
        <v>279</v>
      </c>
      <c r="E8793" s="182" t="s">
        <v>280</v>
      </c>
      <c r="F8793" s="182" t="s">
        <v>280</v>
      </c>
    </row>
    <row r="8794" spans="1:6" x14ac:dyDescent="0.25">
      <c r="A8794" s="182">
        <v>40006967</v>
      </c>
      <c r="B8794" s="182" t="s">
        <v>8616</v>
      </c>
      <c r="C8794" s="182" t="s">
        <v>224</v>
      </c>
      <c r="D8794" s="182" t="s">
        <v>265</v>
      </c>
      <c r="E8794" s="182" t="s">
        <v>266</v>
      </c>
      <c r="F8794" s="182" t="s">
        <v>266</v>
      </c>
    </row>
    <row r="8795" spans="1:6" x14ac:dyDescent="0.25">
      <c r="A8795" s="182">
        <v>40008356</v>
      </c>
      <c r="B8795" s="182" t="s">
        <v>8617</v>
      </c>
      <c r="C8795" s="182" t="s">
        <v>224</v>
      </c>
      <c r="D8795" s="182" t="s">
        <v>363</v>
      </c>
      <c r="E8795" s="182" t="s">
        <v>364</v>
      </c>
      <c r="F8795" s="182" t="s">
        <v>364</v>
      </c>
    </row>
    <row r="8796" spans="1:6" x14ac:dyDescent="0.25">
      <c r="A8796" s="182">
        <v>40002404</v>
      </c>
      <c r="B8796" s="182" t="s">
        <v>8618</v>
      </c>
      <c r="C8796" s="182" t="s">
        <v>224</v>
      </c>
      <c r="D8796" s="182" t="s">
        <v>306</v>
      </c>
      <c r="E8796" s="182" t="s">
        <v>307</v>
      </c>
      <c r="F8796" s="182" t="s">
        <v>307</v>
      </c>
    </row>
    <row r="8797" spans="1:6" x14ac:dyDescent="0.25">
      <c r="A8797" s="182">
        <v>40002291</v>
      </c>
      <c r="B8797" s="182" t="s">
        <v>8619</v>
      </c>
      <c r="C8797" s="182" t="s">
        <v>224</v>
      </c>
      <c r="D8797" s="182" t="s">
        <v>333</v>
      </c>
      <c r="E8797" s="182" t="s">
        <v>334</v>
      </c>
      <c r="F8797" s="182" t="s">
        <v>334</v>
      </c>
    </row>
    <row r="8798" spans="1:6" x14ac:dyDescent="0.25">
      <c r="A8798" s="182">
        <v>40008010</v>
      </c>
      <c r="B8798" s="182" t="s">
        <v>8620</v>
      </c>
      <c r="C8798" s="182" t="s">
        <v>231</v>
      </c>
      <c r="D8798" s="182" t="s">
        <v>236</v>
      </c>
      <c r="E8798" s="182" t="s">
        <v>237</v>
      </c>
      <c r="F8798" s="182" t="s">
        <v>237</v>
      </c>
    </row>
    <row r="8799" spans="1:6" x14ac:dyDescent="0.25">
      <c r="A8799" s="182">
        <v>40420510</v>
      </c>
      <c r="B8799" s="182" t="s">
        <v>8621</v>
      </c>
      <c r="C8799" s="182" t="s">
        <v>231</v>
      </c>
      <c r="D8799" s="182" t="s">
        <v>232</v>
      </c>
      <c r="E8799" s="182" t="s">
        <v>233</v>
      </c>
      <c r="F8799" s="182" t="s">
        <v>233</v>
      </c>
    </row>
    <row r="8800" spans="1:6" x14ac:dyDescent="0.25">
      <c r="A8800" s="182">
        <v>40003879</v>
      </c>
      <c r="B8800" s="182" t="s">
        <v>8622</v>
      </c>
      <c r="C8800" s="182" t="s">
        <v>224</v>
      </c>
      <c r="D8800" s="182" t="s">
        <v>277</v>
      </c>
      <c r="E8800" s="182" t="s">
        <v>278</v>
      </c>
      <c r="F8800" s="182" t="s">
        <v>278</v>
      </c>
    </row>
    <row r="8801" spans="1:6" x14ac:dyDescent="0.25">
      <c r="A8801" s="182">
        <v>40003330</v>
      </c>
      <c r="B8801" s="182" t="s">
        <v>8623</v>
      </c>
      <c r="C8801" s="182" t="s">
        <v>224</v>
      </c>
      <c r="D8801" s="182" t="s">
        <v>249</v>
      </c>
      <c r="E8801" s="182" t="s">
        <v>250</v>
      </c>
      <c r="F8801" s="182" t="s">
        <v>250</v>
      </c>
    </row>
    <row r="8802" spans="1:6" x14ac:dyDescent="0.25">
      <c r="A8802" s="182">
        <v>40005142</v>
      </c>
      <c r="B8802" s="182" t="s">
        <v>8624</v>
      </c>
      <c r="C8802" s="182" t="s">
        <v>224</v>
      </c>
      <c r="D8802" s="182" t="s">
        <v>228</v>
      </c>
      <c r="E8802" s="182" t="s">
        <v>229</v>
      </c>
      <c r="F8802" s="182" t="s">
        <v>229</v>
      </c>
    </row>
    <row r="8803" spans="1:6" x14ac:dyDescent="0.25">
      <c r="A8803" s="182">
        <v>40007091</v>
      </c>
      <c r="B8803" s="182" t="s">
        <v>8625</v>
      </c>
      <c r="C8803" s="182" t="s">
        <v>224</v>
      </c>
      <c r="D8803" s="182" t="s">
        <v>265</v>
      </c>
      <c r="E8803" s="182" t="s">
        <v>266</v>
      </c>
      <c r="F8803" s="182" t="s">
        <v>266</v>
      </c>
    </row>
    <row r="8804" spans="1:6" x14ac:dyDescent="0.25">
      <c r="A8804" s="182">
        <v>40007059</v>
      </c>
      <c r="B8804" s="182" t="s">
        <v>8626</v>
      </c>
      <c r="C8804" s="182" t="s">
        <v>224</v>
      </c>
      <c r="D8804" s="182" t="s">
        <v>368</v>
      </c>
      <c r="E8804" s="182" t="s">
        <v>369</v>
      </c>
      <c r="F8804" s="182" t="s">
        <v>369</v>
      </c>
    </row>
    <row r="8805" spans="1:6" x14ac:dyDescent="0.25">
      <c r="A8805" s="182">
        <v>40004450</v>
      </c>
      <c r="B8805" s="182" t="s">
        <v>8627</v>
      </c>
      <c r="C8805" s="182" t="s">
        <v>224</v>
      </c>
      <c r="D8805" s="182" t="s">
        <v>342</v>
      </c>
      <c r="E8805" s="182" t="s">
        <v>343</v>
      </c>
      <c r="F8805" s="182" t="s">
        <v>343</v>
      </c>
    </row>
    <row r="8806" spans="1:6" x14ac:dyDescent="0.25">
      <c r="A8806" s="182">
        <v>40004547</v>
      </c>
      <c r="B8806" s="182" t="s">
        <v>8628</v>
      </c>
      <c r="C8806" s="182" t="s">
        <v>224</v>
      </c>
      <c r="D8806" s="182" t="s">
        <v>291</v>
      </c>
      <c r="E8806" s="182" t="s">
        <v>292</v>
      </c>
      <c r="F8806" s="182" t="s">
        <v>292</v>
      </c>
    </row>
    <row r="8807" spans="1:6" x14ac:dyDescent="0.25">
      <c r="A8807" s="182">
        <v>40001659</v>
      </c>
      <c r="B8807" s="182" t="s">
        <v>8629</v>
      </c>
      <c r="C8807" s="182" t="s">
        <v>224</v>
      </c>
      <c r="D8807" s="182" t="s">
        <v>404</v>
      </c>
      <c r="E8807" s="182" t="s">
        <v>405</v>
      </c>
      <c r="F8807" s="182" t="s">
        <v>405</v>
      </c>
    </row>
    <row r="8808" spans="1:6" x14ac:dyDescent="0.25">
      <c r="A8808" s="182">
        <v>40003172</v>
      </c>
      <c r="B8808" s="182" t="s">
        <v>8630</v>
      </c>
      <c r="C8808" s="182" t="s">
        <v>224</v>
      </c>
      <c r="D8808" s="182" t="s">
        <v>309</v>
      </c>
      <c r="E8808" s="182" t="s">
        <v>310</v>
      </c>
      <c r="F8808" s="182" t="s">
        <v>310</v>
      </c>
    </row>
    <row r="8809" spans="1:6" x14ac:dyDescent="0.25">
      <c r="A8809" s="182">
        <v>40003633</v>
      </c>
      <c r="B8809" s="182" t="s">
        <v>8631</v>
      </c>
      <c r="C8809" s="182" t="s">
        <v>224</v>
      </c>
      <c r="D8809" s="182" t="s">
        <v>404</v>
      </c>
      <c r="E8809" s="182" t="s">
        <v>405</v>
      </c>
      <c r="F8809" s="182" t="s">
        <v>405</v>
      </c>
    </row>
    <row r="8810" spans="1:6" x14ac:dyDescent="0.25">
      <c r="A8810" s="182">
        <v>40421440</v>
      </c>
      <c r="B8810" s="182" t="s">
        <v>8632</v>
      </c>
      <c r="C8810" s="182" t="s">
        <v>231</v>
      </c>
      <c r="D8810" s="182" t="s">
        <v>242</v>
      </c>
      <c r="E8810" s="182" t="s">
        <v>243</v>
      </c>
      <c r="F8810" s="182" t="s">
        <v>243</v>
      </c>
    </row>
    <row r="8811" spans="1:6" x14ac:dyDescent="0.25">
      <c r="A8811" s="182">
        <v>40002006</v>
      </c>
      <c r="B8811" s="182" t="s">
        <v>8633</v>
      </c>
      <c r="C8811" s="182" t="s">
        <v>224</v>
      </c>
      <c r="D8811" s="182" t="s">
        <v>225</v>
      </c>
      <c r="E8811" s="182" t="s">
        <v>226</v>
      </c>
      <c r="F8811" s="182" t="s">
        <v>226</v>
      </c>
    </row>
    <row r="8812" spans="1:6" x14ac:dyDescent="0.25">
      <c r="A8812" s="182">
        <v>40003855</v>
      </c>
      <c r="B8812" s="182" t="s">
        <v>8634</v>
      </c>
      <c r="C8812" s="182" t="s">
        <v>224</v>
      </c>
      <c r="D8812" s="182" t="s">
        <v>277</v>
      </c>
      <c r="E8812" s="182" t="s">
        <v>278</v>
      </c>
      <c r="F8812" s="182" t="s">
        <v>278</v>
      </c>
    </row>
    <row r="8813" spans="1:6" x14ac:dyDescent="0.25">
      <c r="A8813" s="182">
        <v>40005965</v>
      </c>
      <c r="B8813" s="182" t="s">
        <v>8635</v>
      </c>
      <c r="C8813" s="182" t="s">
        <v>224</v>
      </c>
      <c r="D8813" s="182" t="s">
        <v>333</v>
      </c>
      <c r="E8813" s="182" t="s">
        <v>334</v>
      </c>
      <c r="F8813" s="182" t="s">
        <v>334</v>
      </c>
    </row>
    <row r="8814" spans="1:6" x14ac:dyDescent="0.25">
      <c r="A8814" s="182">
        <v>40003356</v>
      </c>
      <c r="B8814" s="182" t="s">
        <v>8636</v>
      </c>
      <c r="C8814" s="182" t="s">
        <v>224</v>
      </c>
      <c r="D8814" s="182" t="s">
        <v>322</v>
      </c>
      <c r="E8814" s="182" t="s">
        <v>323</v>
      </c>
      <c r="F8814" s="182" t="s">
        <v>323</v>
      </c>
    </row>
    <row r="8815" spans="1:6" x14ac:dyDescent="0.25">
      <c r="A8815" s="182">
        <v>40003092</v>
      </c>
      <c r="B8815" s="182" t="s">
        <v>8637</v>
      </c>
      <c r="C8815" s="182" t="s">
        <v>224</v>
      </c>
      <c r="D8815" s="182" t="s">
        <v>249</v>
      </c>
      <c r="E8815" s="182" t="s">
        <v>250</v>
      </c>
      <c r="F8815" s="182" t="s">
        <v>250</v>
      </c>
    </row>
    <row r="8816" spans="1:6" x14ac:dyDescent="0.25">
      <c r="A8816" s="182">
        <v>40421053</v>
      </c>
      <c r="B8816" s="182" t="s">
        <v>8638</v>
      </c>
      <c r="C8816" s="182" t="s">
        <v>231</v>
      </c>
      <c r="D8816" s="182" t="s">
        <v>232</v>
      </c>
      <c r="E8816" s="182" t="s">
        <v>233</v>
      </c>
      <c r="F8816" s="182" t="s">
        <v>233</v>
      </c>
    </row>
    <row r="8817" spans="1:6" x14ac:dyDescent="0.25">
      <c r="A8817" s="182">
        <v>40000325</v>
      </c>
      <c r="B8817" s="182" t="s">
        <v>8639</v>
      </c>
      <c r="C8817" s="182" t="s">
        <v>224</v>
      </c>
      <c r="D8817" s="182" t="s">
        <v>291</v>
      </c>
      <c r="E8817" s="182" t="s">
        <v>292</v>
      </c>
      <c r="F8817" s="182" t="s">
        <v>292</v>
      </c>
    </row>
    <row r="8818" spans="1:6" x14ac:dyDescent="0.25">
      <c r="A8818" s="182">
        <v>40000376</v>
      </c>
      <c r="B8818" s="182" t="s">
        <v>8640</v>
      </c>
      <c r="C8818" s="182" t="s">
        <v>224</v>
      </c>
      <c r="D8818" s="182" t="s">
        <v>363</v>
      </c>
      <c r="E8818" s="182" t="s">
        <v>364</v>
      </c>
      <c r="F8818" s="182" t="s">
        <v>364</v>
      </c>
    </row>
    <row r="8819" spans="1:6" x14ac:dyDescent="0.25">
      <c r="A8819" s="182">
        <v>40006073</v>
      </c>
      <c r="B8819" s="182" t="s">
        <v>8641</v>
      </c>
      <c r="C8819" s="182" t="s">
        <v>224</v>
      </c>
      <c r="D8819" s="182" t="s">
        <v>438</v>
      </c>
      <c r="E8819" s="182" t="s">
        <v>439</v>
      </c>
      <c r="F8819" s="182" t="s">
        <v>439</v>
      </c>
    </row>
    <row r="8820" spans="1:6" x14ac:dyDescent="0.25">
      <c r="A8820" s="182">
        <v>40003278</v>
      </c>
      <c r="B8820" s="182" t="s">
        <v>8642</v>
      </c>
      <c r="C8820" s="182" t="s">
        <v>224</v>
      </c>
      <c r="D8820" s="182" t="s">
        <v>333</v>
      </c>
      <c r="E8820" s="182" t="s">
        <v>334</v>
      </c>
      <c r="F8820" s="182" t="s">
        <v>334</v>
      </c>
    </row>
    <row r="8821" spans="1:6" x14ac:dyDescent="0.25">
      <c r="A8821" s="182">
        <v>40007588</v>
      </c>
      <c r="B8821" s="182" t="s">
        <v>8643</v>
      </c>
      <c r="C8821" s="182" t="s">
        <v>224</v>
      </c>
      <c r="D8821" s="182" t="s">
        <v>291</v>
      </c>
      <c r="E8821" s="182" t="s">
        <v>292</v>
      </c>
      <c r="F8821" s="182" t="s">
        <v>292</v>
      </c>
    </row>
    <row r="8822" spans="1:6" x14ac:dyDescent="0.25">
      <c r="A8822" s="182">
        <v>40004394</v>
      </c>
      <c r="B8822" s="182" t="s">
        <v>8644</v>
      </c>
      <c r="C8822" s="182" t="s">
        <v>224</v>
      </c>
      <c r="D8822" s="182" t="s">
        <v>306</v>
      </c>
      <c r="E8822" s="182" t="s">
        <v>307</v>
      </c>
      <c r="F8822" s="182" t="s">
        <v>307</v>
      </c>
    </row>
    <row r="8823" spans="1:6" x14ac:dyDescent="0.25">
      <c r="A8823" s="182">
        <v>40007027</v>
      </c>
      <c r="B8823" s="182" t="s">
        <v>8645</v>
      </c>
      <c r="C8823" s="182" t="s">
        <v>224</v>
      </c>
      <c r="D8823" s="182" t="s">
        <v>306</v>
      </c>
      <c r="E8823" s="182" t="s">
        <v>307</v>
      </c>
      <c r="F8823" s="182" t="s">
        <v>307</v>
      </c>
    </row>
    <row r="8824" spans="1:6" x14ac:dyDescent="0.25">
      <c r="A8824" s="182">
        <v>40001139</v>
      </c>
      <c r="B8824" s="182" t="s">
        <v>8646</v>
      </c>
      <c r="C8824" s="182" t="s">
        <v>224</v>
      </c>
      <c r="D8824" s="182" t="s">
        <v>303</v>
      </c>
      <c r="E8824" s="182" t="s">
        <v>304</v>
      </c>
      <c r="F8824" s="182" t="s">
        <v>304</v>
      </c>
    </row>
    <row r="8825" spans="1:6" x14ac:dyDescent="0.25">
      <c r="A8825" s="182">
        <v>40009772</v>
      </c>
      <c r="B8825" s="182" t="s">
        <v>8647</v>
      </c>
      <c r="C8825" s="182" t="s">
        <v>224</v>
      </c>
      <c r="D8825" s="182" t="s">
        <v>404</v>
      </c>
      <c r="E8825" s="182" t="s">
        <v>405</v>
      </c>
      <c r="F8825" s="182" t="s">
        <v>405</v>
      </c>
    </row>
    <row r="8826" spans="1:6" x14ac:dyDescent="0.25">
      <c r="A8826" s="182">
        <v>40007851</v>
      </c>
      <c r="B8826" s="182" t="s">
        <v>8648</v>
      </c>
      <c r="C8826" s="182" t="s">
        <v>224</v>
      </c>
      <c r="D8826" s="182" t="s">
        <v>404</v>
      </c>
      <c r="E8826" s="182" t="s">
        <v>405</v>
      </c>
      <c r="F8826" s="182" t="s">
        <v>405</v>
      </c>
    </row>
    <row r="8827" spans="1:6" x14ac:dyDescent="0.25">
      <c r="A8827" s="182">
        <v>40421079</v>
      </c>
      <c r="B8827" s="182" t="s">
        <v>8649</v>
      </c>
      <c r="C8827" s="182" t="s">
        <v>231</v>
      </c>
      <c r="D8827" s="182" t="s">
        <v>236</v>
      </c>
      <c r="E8827" s="182" t="s">
        <v>237</v>
      </c>
      <c r="F8827" s="182" t="s">
        <v>237</v>
      </c>
    </row>
    <row r="8828" spans="1:6" x14ac:dyDescent="0.25">
      <c r="A8828" s="182">
        <v>40002602</v>
      </c>
      <c r="B8828" s="182" t="s">
        <v>8650</v>
      </c>
      <c r="C8828" s="182" t="s">
        <v>224</v>
      </c>
      <c r="D8828" s="182" t="s">
        <v>342</v>
      </c>
      <c r="E8828" s="182" t="s">
        <v>343</v>
      </c>
      <c r="F8828" s="182" t="s">
        <v>343</v>
      </c>
    </row>
    <row r="8829" spans="1:6" x14ac:dyDescent="0.25">
      <c r="A8829" s="182">
        <v>40003049</v>
      </c>
      <c r="B8829" s="182" t="s">
        <v>8651</v>
      </c>
      <c r="C8829" s="182" t="s">
        <v>224</v>
      </c>
      <c r="D8829" s="182" t="s">
        <v>277</v>
      </c>
      <c r="E8829" s="182" t="s">
        <v>278</v>
      </c>
      <c r="F8829" s="182" t="s">
        <v>278</v>
      </c>
    </row>
    <row r="8830" spans="1:6" x14ac:dyDescent="0.25">
      <c r="A8830" s="182">
        <v>40006453</v>
      </c>
      <c r="B8830" s="182" t="s">
        <v>8652</v>
      </c>
      <c r="C8830" s="182" t="s">
        <v>224</v>
      </c>
      <c r="D8830" s="182" t="s">
        <v>265</v>
      </c>
      <c r="E8830" s="182" t="s">
        <v>266</v>
      </c>
      <c r="F8830" s="182" t="s">
        <v>266</v>
      </c>
    </row>
    <row r="8831" spans="1:6" x14ac:dyDescent="0.25">
      <c r="A8831" s="182">
        <v>40009923</v>
      </c>
      <c r="B8831" s="182" t="s">
        <v>8653</v>
      </c>
      <c r="C8831" s="182" t="s">
        <v>224</v>
      </c>
      <c r="D8831" s="182" t="s">
        <v>271</v>
      </c>
      <c r="E8831" s="182" t="s">
        <v>272</v>
      </c>
      <c r="F8831" s="182" t="s">
        <v>272</v>
      </c>
    </row>
    <row r="8832" spans="1:6" x14ac:dyDescent="0.25">
      <c r="A8832" s="182">
        <v>40001638</v>
      </c>
      <c r="B8832" s="182" t="s">
        <v>8654</v>
      </c>
      <c r="C8832" s="182" t="s">
        <v>224</v>
      </c>
      <c r="D8832" s="182" t="s">
        <v>225</v>
      </c>
      <c r="E8832" s="182" t="s">
        <v>226</v>
      </c>
      <c r="F8832" s="182" t="s">
        <v>226</v>
      </c>
    </row>
    <row r="8833" spans="1:6" x14ac:dyDescent="0.25">
      <c r="A8833" s="182">
        <v>40000724</v>
      </c>
      <c r="B8833" s="182" t="s">
        <v>8654</v>
      </c>
      <c r="C8833" s="182" t="s">
        <v>224</v>
      </c>
      <c r="D8833" s="182" t="s">
        <v>342</v>
      </c>
      <c r="E8833" s="182" t="s">
        <v>343</v>
      </c>
      <c r="F8833" s="182" t="s">
        <v>343</v>
      </c>
    </row>
    <row r="8834" spans="1:6" x14ac:dyDescent="0.25">
      <c r="A8834" s="182">
        <v>40000063</v>
      </c>
      <c r="B8834" s="182" t="s">
        <v>8655</v>
      </c>
      <c r="C8834" s="182" t="s">
        <v>224</v>
      </c>
      <c r="D8834" s="182" t="s">
        <v>279</v>
      </c>
      <c r="E8834" s="182" t="s">
        <v>280</v>
      </c>
      <c r="F8834" s="182" t="s">
        <v>280</v>
      </c>
    </row>
    <row r="8835" spans="1:6" x14ac:dyDescent="0.25">
      <c r="A8835" s="182">
        <v>40000167</v>
      </c>
      <c r="B8835" s="182" t="s">
        <v>8656</v>
      </c>
      <c r="C8835" s="182" t="s">
        <v>224</v>
      </c>
      <c r="D8835" s="182" t="s">
        <v>279</v>
      </c>
      <c r="E8835" s="182" t="s">
        <v>280</v>
      </c>
      <c r="F8835" s="182" t="s">
        <v>280</v>
      </c>
    </row>
    <row r="8836" spans="1:6" x14ac:dyDescent="0.25">
      <c r="A8836" s="182">
        <v>40000064</v>
      </c>
      <c r="B8836" s="182" t="s">
        <v>8657</v>
      </c>
      <c r="C8836" s="182" t="s">
        <v>224</v>
      </c>
      <c r="D8836" s="182" t="s">
        <v>342</v>
      </c>
      <c r="E8836" s="182" t="s">
        <v>343</v>
      </c>
      <c r="F8836" s="182" t="s">
        <v>343</v>
      </c>
    </row>
    <row r="8837" spans="1:6" x14ac:dyDescent="0.25">
      <c r="A8837" s="182">
        <v>40001373</v>
      </c>
      <c r="B8837" s="182" t="s">
        <v>8658</v>
      </c>
      <c r="C8837" s="182" t="s">
        <v>224</v>
      </c>
      <c r="D8837" s="182" t="s">
        <v>279</v>
      </c>
      <c r="E8837" s="182" t="s">
        <v>280</v>
      </c>
      <c r="F8837" s="182" t="s">
        <v>280</v>
      </c>
    </row>
    <row r="8838" spans="1:6" x14ac:dyDescent="0.25">
      <c r="A8838" s="182">
        <v>40000308</v>
      </c>
      <c r="B8838" s="182" t="s">
        <v>8659</v>
      </c>
      <c r="C8838" s="182" t="s">
        <v>224</v>
      </c>
      <c r="D8838" s="182" t="s">
        <v>279</v>
      </c>
      <c r="E8838" s="182" t="s">
        <v>280</v>
      </c>
      <c r="F8838" s="182" t="s">
        <v>280</v>
      </c>
    </row>
    <row r="8839" spans="1:6" x14ac:dyDescent="0.25">
      <c r="A8839" s="182">
        <v>40008823</v>
      </c>
      <c r="B8839" s="182" t="s">
        <v>8660</v>
      </c>
      <c r="C8839" s="182" t="s">
        <v>224</v>
      </c>
      <c r="D8839" s="182" t="s">
        <v>333</v>
      </c>
      <c r="E8839" s="182" t="s">
        <v>334</v>
      </c>
      <c r="F8839" s="182" t="s">
        <v>334</v>
      </c>
    </row>
    <row r="8840" spans="1:6" x14ac:dyDescent="0.25">
      <c r="A8840" s="182">
        <v>40003348</v>
      </c>
      <c r="B8840" s="182" t="s">
        <v>8661</v>
      </c>
      <c r="C8840" s="182" t="s">
        <v>224</v>
      </c>
      <c r="D8840" s="182" t="s">
        <v>363</v>
      </c>
      <c r="E8840" s="182" t="s">
        <v>364</v>
      </c>
      <c r="F8840" s="182" t="s">
        <v>364</v>
      </c>
    </row>
    <row r="8841" spans="1:6" x14ac:dyDescent="0.25">
      <c r="A8841" s="182">
        <v>40006859</v>
      </c>
      <c r="B8841" s="182" t="s">
        <v>8662</v>
      </c>
      <c r="C8841" s="182" t="s">
        <v>224</v>
      </c>
      <c r="D8841" s="182" t="s">
        <v>309</v>
      </c>
      <c r="E8841" s="182" t="s">
        <v>310</v>
      </c>
      <c r="F8841" s="182" t="s">
        <v>310</v>
      </c>
    </row>
    <row r="8842" spans="1:6" x14ac:dyDescent="0.25">
      <c r="A8842" s="182">
        <v>40000289</v>
      </c>
      <c r="B8842" s="182" t="s">
        <v>8663</v>
      </c>
      <c r="C8842" s="182" t="s">
        <v>224</v>
      </c>
      <c r="D8842" s="182" t="s">
        <v>363</v>
      </c>
      <c r="E8842" s="182" t="s">
        <v>364</v>
      </c>
      <c r="F8842" s="182" t="s">
        <v>364</v>
      </c>
    </row>
    <row r="8843" spans="1:6" x14ac:dyDescent="0.25">
      <c r="A8843" s="182">
        <v>40009039</v>
      </c>
      <c r="B8843" s="182" t="s">
        <v>8664</v>
      </c>
      <c r="C8843" s="182" t="s">
        <v>224</v>
      </c>
      <c r="D8843" s="182" t="s">
        <v>333</v>
      </c>
      <c r="E8843" s="182" t="s">
        <v>334</v>
      </c>
      <c r="F8843" s="182" t="s">
        <v>334</v>
      </c>
    </row>
    <row r="8844" spans="1:6" x14ac:dyDescent="0.25">
      <c r="A8844" s="182">
        <v>40420203</v>
      </c>
      <c r="B8844" s="182" t="s">
        <v>8665</v>
      </c>
      <c r="C8844" s="182" t="s">
        <v>231</v>
      </c>
      <c r="D8844" s="182" t="s">
        <v>236</v>
      </c>
      <c r="E8844" s="182" t="s">
        <v>237</v>
      </c>
      <c r="F8844" s="182" t="s">
        <v>237</v>
      </c>
    </row>
    <row r="8845" spans="1:6" x14ac:dyDescent="0.25">
      <c r="A8845" s="182">
        <v>40420241</v>
      </c>
      <c r="B8845" s="182" t="s">
        <v>8666</v>
      </c>
      <c r="C8845" s="182" t="s">
        <v>231</v>
      </c>
      <c r="D8845" s="182" t="s">
        <v>236</v>
      </c>
      <c r="E8845" s="182" t="s">
        <v>237</v>
      </c>
      <c r="F8845" s="182" t="s">
        <v>237</v>
      </c>
    </row>
    <row r="8846" spans="1:6" x14ac:dyDescent="0.25">
      <c r="A8846" s="182">
        <v>40420663</v>
      </c>
      <c r="B8846" s="182" t="s">
        <v>8667</v>
      </c>
      <c r="C8846" s="182" t="s">
        <v>231</v>
      </c>
      <c r="D8846" s="182" t="s">
        <v>232</v>
      </c>
      <c r="E8846" s="182" t="s">
        <v>233</v>
      </c>
      <c r="F8846" s="182" t="s">
        <v>233</v>
      </c>
    </row>
    <row r="8847" spans="1:6" x14ac:dyDescent="0.25">
      <c r="A8847" s="182">
        <v>40002678</v>
      </c>
      <c r="B8847" s="182" t="s">
        <v>8668</v>
      </c>
      <c r="C8847" s="182" t="s">
        <v>224</v>
      </c>
      <c r="D8847" s="182" t="s">
        <v>249</v>
      </c>
      <c r="E8847" s="182" t="s">
        <v>250</v>
      </c>
      <c r="F8847" s="182" t="s">
        <v>250</v>
      </c>
    </row>
    <row r="8848" spans="1:6" x14ac:dyDescent="0.25">
      <c r="A8848" s="182">
        <v>40008716</v>
      </c>
      <c r="B8848" s="182" t="s">
        <v>8669</v>
      </c>
      <c r="C8848" s="182" t="s">
        <v>224</v>
      </c>
      <c r="D8848" s="182" t="s">
        <v>249</v>
      </c>
      <c r="E8848" s="182" t="s">
        <v>250</v>
      </c>
      <c r="F8848" s="182" t="s">
        <v>250</v>
      </c>
    </row>
    <row r="8849" spans="1:6" x14ac:dyDescent="0.25">
      <c r="A8849" s="182">
        <v>40421421</v>
      </c>
      <c r="B8849" s="182" t="s">
        <v>8670</v>
      </c>
      <c r="C8849" s="182" t="s">
        <v>231</v>
      </c>
      <c r="D8849" s="182" t="s">
        <v>232</v>
      </c>
      <c r="E8849" s="182" t="s">
        <v>233</v>
      </c>
      <c r="F8849" s="182" t="s">
        <v>233</v>
      </c>
    </row>
    <row r="8850" spans="1:6" x14ac:dyDescent="0.25">
      <c r="A8850" s="182">
        <v>40421330</v>
      </c>
      <c r="B8850" s="182" t="s">
        <v>8671</v>
      </c>
      <c r="C8850" s="182" t="s">
        <v>231</v>
      </c>
      <c r="D8850" s="182" t="s">
        <v>285</v>
      </c>
      <c r="E8850" s="182" t="s">
        <v>286</v>
      </c>
      <c r="F8850" s="182" t="s">
        <v>286</v>
      </c>
    </row>
    <row r="8851" spans="1:6" x14ac:dyDescent="0.25">
      <c r="A8851" s="182">
        <v>40004440</v>
      </c>
      <c r="B8851" s="182" t="s">
        <v>8672</v>
      </c>
      <c r="C8851" s="182" t="s">
        <v>224</v>
      </c>
      <c r="D8851" s="182" t="s">
        <v>291</v>
      </c>
      <c r="E8851" s="182" t="s">
        <v>292</v>
      </c>
      <c r="F8851" s="182" t="s">
        <v>292</v>
      </c>
    </row>
    <row r="8852" spans="1:6" x14ac:dyDescent="0.25">
      <c r="A8852" s="182">
        <v>40424348</v>
      </c>
      <c r="B8852" s="182" t="s">
        <v>8673</v>
      </c>
      <c r="C8852" s="182" t="s">
        <v>231</v>
      </c>
      <c r="D8852" s="182" t="s">
        <v>232</v>
      </c>
      <c r="E8852" s="182" t="s">
        <v>233</v>
      </c>
      <c r="F8852" s="182" t="s">
        <v>233</v>
      </c>
    </row>
    <row r="8853" spans="1:6" x14ac:dyDescent="0.25">
      <c r="A8853" s="182">
        <v>40420735</v>
      </c>
      <c r="B8853" s="182" t="s">
        <v>8674</v>
      </c>
      <c r="C8853" s="182" t="s">
        <v>231</v>
      </c>
      <c r="D8853" s="182" t="s">
        <v>232</v>
      </c>
      <c r="E8853" s="182" t="s">
        <v>233</v>
      </c>
      <c r="F8853" s="182" t="s">
        <v>233</v>
      </c>
    </row>
    <row r="8854" spans="1:6" x14ac:dyDescent="0.25">
      <c r="A8854" s="182">
        <v>40000976</v>
      </c>
      <c r="B8854" s="182" t="s">
        <v>8675</v>
      </c>
      <c r="C8854" s="182" t="s">
        <v>224</v>
      </c>
      <c r="D8854" s="182" t="s">
        <v>225</v>
      </c>
      <c r="E8854" s="182" t="s">
        <v>226</v>
      </c>
      <c r="F8854" s="182" t="s">
        <v>226</v>
      </c>
    </row>
    <row r="8855" spans="1:6" x14ac:dyDescent="0.25">
      <c r="A8855" s="182">
        <v>40421115</v>
      </c>
      <c r="B8855" s="182" t="s">
        <v>8676</v>
      </c>
      <c r="C8855" s="182" t="s">
        <v>231</v>
      </c>
      <c r="D8855" s="182" t="s">
        <v>236</v>
      </c>
      <c r="E8855" s="182" t="s">
        <v>237</v>
      </c>
      <c r="F8855" s="182" t="s">
        <v>237</v>
      </c>
    </row>
    <row r="8856" spans="1:6" x14ac:dyDescent="0.25">
      <c r="A8856" s="182">
        <v>40003397</v>
      </c>
      <c r="B8856" s="182" t="s">
        <v>8677</v>
      </c>
      <c r="C8856" s="182" t="s">
        <v>224</v>
      </c>
      <c r="D8856" s="182" t="s">
        <v>322</v>
      </c>
      <c r="E8856" s="182" t="s">
        <v>323</v>
      </c>
      <c r="F8856" s="182" t="s">
        <v>323</v>
      </c>
    </row>
    <row r="8857" spans="1:6" x14ac:dyDescent="0.25">
      <c r="A8857" s="182">
        <v>40008546</v>
      </c>
      <c r="B8857" s="182" t="s">
        <v>8678</v>
      </c>
      <c r="C8857" s="182" t="s">
        <v>224</v>
      </c>
      <c r="D8857" s="182" t="s">
        <v>268</v>
      </c>
      <c r="E8857" s="182" t="s">
        <v>269</v>
      </c>
      <c r="F8857" s="182" t="s">
        <v>269</v>
      </c>
    </row>
    <row r="8858" spans="1:6" x14ac:dyDescent="0.25">
      <c r="A8858" s="182">
        <v>40007687</v>
      </c>
      <c r="B8858" s="182" t="s">
        <v>8679</v>
      </c>
      <c r="C8858" s="182" t="s">
        <v>224</v>
      </c>
      <c r="D8858" s="182" t="s">
        <v>449</v>
      </c>
      <c r="E8858" s="182" t="s">
        <v>450</v>
      </c>
      <c r="F8858" s="182" t="s">
        <v>450</v>
      </c>
    </row>
    <row r="8859" spans="1:6" x14ac:dyDescent="0.25">
      <c r="A8859" s="182">
        <v>40005924</v>
      </c>
      <c r="B8859" s="182" t="s">
        <v>8680</v>
      </c>
      <c r="C8859" s="182" t="s">
        <v>224</v>
      </c>
      <c r="D8859" s="182" t="s">
        <v>262</v>
      </c>
      <c r="E8859" s="182" t="s">
        <v>263</v>
      </c>
      <c r="F8859" s="182" t="s">
        <v>263</v>
      </c>
    </row>
    <row r="8860" spans="1:6" x14ac:dyDescent="0.25">
      <c r="A8860" s="182">
        <v>40001133</v>
      </c>
      <c r="B8860" s="182" t="s">
        <v>8681</v>
      </c>
      <c r="C8860" s="182" t="s">
        <v>224</v>
      </c>
      <c r="D8860" s="182" t="s">
        <v>271</v>
      </c>
      <c r="E8860" s="182" t="s">
        <v>272</v>
      </c>
      <c r="F8860" s="182" t="s">
        <v>272</v>
      </c>
    </row>
    <row r="8861" spans="1:6" x14ac:dyDescent="0.25">
      <c r="A8861" s="182">
        <v>40006734</v>
      </c>
      <c r="B8861" s="182" t="s">
        <v>8682</v>
      </c>
      <c r="C8861" s="182" t="s">
        <v>224</v>
      </c>
      <c r="D8861" s="182" t="s">
        <v>265</v>
      </c>
      <c r="E8861" s="182" t="s">
        <v>266</v>
      </c>
      <c r="F8861" s="182" t="s">
        <v>266</v>
      </c>
    </row>
    <row r="8862" spans="1:6" x14ac:dyDescent="0.25">
      <c r="A8862" s="182">
        <v>40420217</v>
      </c>
      <c r="B8862" s="182" t="s">
        <v>8683</v>
      </c>
      <c r="C8862" s="182" t="s">
        <v>231</v>
      </c>
      <c r="D8862" s="182" t="s">
        <v>236</v>
      </c>
      <c r="E8862" s="182" t="s">
        <v>237</v>
      </c>
      <c r="F8862" s="182" t="s">
        <v>237</v>
      </c>
    </row>
    <row r="8863" spans="1:6" x14ac:dyDescent="0.25">
      <c r="A8863" s="182">
        <v>40009084</v>
      </c>
      <c r="B8863" s="182" t="s">
        <v>8684</v>
      </c>
      <c r="C8863" s="182" t="s">
        <v>224</v>
      </c>
      <c r="D8863" s="182" t="s">
        <v>306</v>
      </c>
      <c r="E8863" s="182" t="s">
        <v>307</v>
      </c>
      <c r="F8863" s="182" t="s">
        <v>307</v>
      </c>
    </row>
    <row r="8864" spans="1:6" x14ac:dyDescent="0.25">
      <c r="A8864" s="182">
        <v>40005740</v>
      </c>
      <c r="B8864" s="182" t="s">
        <v>8685</v>
      </c>
      <c r="C8864" s="182" t="s">
        <v>224</v>
      </c>
      <c r="D8864" s="182" t="s">
        <v>404</v>
      </c>
      <c r="E8864" s="182" t="s">
        <v>405</v>
      </c>
      <c r="F8864" s="182" t="s">
        <v>405</v>
      </c>
    </row>
    <row r="8865" spans="1:6" x14ac:dyDescent="0.25">
      <c r="A8865" s="182">
        <v>40002399</v>
      </c>
      <c r="B8865" s="182" t="s">
        <v>8685</v>
      </c>
      <c r="C8865" s="182" t="s">
        <v>224</v>
      </c>
      <c r="D8865" s="182" t="s">
        <v>291</v>
      </c>
      <c r="E8865" s="182" t="s">
        <v>292</v>
      </c>
      <c r="F8865" s="182" t="s">
        <v>292</v>
      </c>
    </row>
    <row r="8866" spans="1:6" x14ac:dyDescent="0.25">
      <c r="A8866" s="182">
        <v>40003040</v>
      </c>
      <c r="B8866" s="182" t="s">
        <v>8686</v>
      </c>
      <c r="C8866" s="182" t="s">
        <v>224</v>
      </c>
      <c r="D8866" s="182" t="s">
        <v>262</v>
      </c>
      <c r="E8866" s="182" t="s">
        <v>263</v>
      </c>
      <c r="F8866" s="182" t="s">
        <v>263</v>
      </c>
    </row>
    <row r="8867" spans="1:6" x14ac:dyDescent="0.25">
      <c r="A8867" s="182">
        <v>40003086</v>
      </c>
      <c r="B8867" s="182" t="s">
        <v>8687</v>
      </c>
      <c r="C8867" s="182" t="s">
        <v>224</v>
      </c>
      <c r="D8867" s="182" t="s">
        <v>303</v>
      </c>
      <c r="E8867" s="182" t="s">
        <v>304</v>
      </c>
      <c r="F8867" s="182" t="s">
        <v>304</v>
      </c>
    </row>
    <row r="8868" spans="1:6" x14ac:dyDescent="0.25">
      <c r="A8868" s="182">
        <v>40009301</v>
      </c>
      <c r="B8868" s="182" t="s">
        <v>8688</v>
      </c>
      <c r="C8868" s="182" t="s">
        <v>224</v>
      </c>
      <c r="D8868" s="182" t="s">
        <v>368</v>
      </c>
      <c r="E8868" s="182" t="s">
        <v>369</v>
      </c>
      <c r="F8868" s="182" t="s">
        <v>369</v>
      </c>
    </row>
    <row r="8869" spans="1:6" x14ac:dyDescent="0.25">
      <c r="A8869" s="182">
        <v>40008067</v>
      </c>
      <c r="B8869" s="182" t="s">
        <v>8689</v>
      </c>
      <c r="C8869" s="182" t="s">
        <v>224</v>
      </c>
      <c r="D8869" s="182" t="s">
        <v>277</v>
      </c>
      <c r="E8869" s="182" t="s">
        <v>278</v>
      </c>
      <c r="F8869" s="182" t="s">
        <v>278</v>
      </c>
    </row>
    <row r="8870" spans="1:6" x14ac:dyDescent="0.25">
      <c r="A8870" s="182">
        <v>40424218</v>
      </c>
      <c r="B8870" s="182" t="s">
        <v>8690</v>
      </c>
      <c r="C8870" s="182" t="s">
        <v>231</v>
      </c>
      <c r="D8870" s="182" t="s">
        <v>236</v>
      </c>
      <c r="E8870" s="182" t="s">
        <v>237</v>
      </c>
      <c r="F8870" s="182" t="s">
        <v>237</v>
      </c>
    </row>
    <row r="8871" spans="1:6" x14ac:dyDescent="0.25">
      <c r="A8871" s="182">
        <v>40421110</v>
      </c>
      <c r="B8871" s="182" t="s">
        <v>8691</v>
      </c>
      <c r="C8871" s="182" t="s">
        <v>231</v>
      </c>
      <c r="D8871" s="182" t="s">
        <v>236</v>
      </c>
      <c r="E8871" s="182" t="s">
        <v>237</v>
      </c>
      <c r="F8871" s="182" t="s">
        <v>237</v>
      </c>
    </row>
    <row r="8872" spans="1:6" x14ac:dyDescent="0.25">
      <c r="A8872" s="182">
        <v>40002593</v>
      </c>
      <c r="B8872" s="182" t="s">
        <v>8692</v>
      </c>
      <c r="C8872" s="182" t="s">
        <v>224</v>
      </c>
      <c r="D8872" s="182" t="s">
        <v>249</v>
      </c>
      <c r="E8872" s="182" t="s">
        <v>250</v>
      </c>
      <c r="F8872" s="182" t="s">
        <v>250</v>
      </c>
    </row>
    <row r="8873" spans="1:6" x14ac:dyDescent="0.25">
      <c r="A8873" s="182">
        <v>40007220</v>
      </c>
      <c r="B8873" s="182" t="s">
        <v>8693</v>
      </c>
      <c r="C8873" s="182" t="s">
        <v>224</v>
      </c>
      <c r="D8873" s="182" t="s">
        <v>438</v>
      </c>
      <c r="E8873" s="182" t="s">
        <v>439</v>
      </c>
      <c r="F8873" s="182" t="s">
        <v>439</v>
      </c>
    </row>
    <row r="8874" spans="1:6" x14ac:dyDescent="0.25">
      <c r="A8874" s="182">
        <v>40003852</v>
      </c>
      <c r="B8874" s="182" t="s">
        <v>8694</v>
      </c>
      <c r="C8874" s="182" t="s">
        <v>224</v>
      </c>
      <c r="D8874" s="182" t="s">
        <v>322</v>
      </c>
      <c r="E8874" s="182" t="s">
        <v>323</v>
      </c>
      <c r="F8874" s="182" t="s">
        <v>323</v>
      </c>
    </row>
    <row r="8875" spans="1:6" x14ac:dyDescent="0.25">
      <c r="A8875" s="182">
        <v>40005291</v>
      </c>
      <c r="B8875" s="182" t="s">
        <v>8695</v>
      </c>
      <c r="C8875" s="182" t="s">
        <v>224</v>
      </c>
      <c r="D8875" s="182" t="s">
        <v>322</v>
      </c>
      <c r="E8875" s="182" t="s">
        <v>323</v>
      </c>
      <c r="F8875" s="182" t="s">
        <v>323</v>
      </c>
    </row>
    <row r="8876" spans="1:6" x14ac:dyDescent="0.25">
      <c r="A8876" s="182">
        <v>40000644</v>
      </c>
      <c r="B8876" s="182" t="s">
        <v>8696</v>
      </c>
      <c r="C8876" s="182" t="s">
        <v>224</v>
      </c>
      <c r="D8876" s="182" t="s">
        <v>322</v>
      </c>
      <c r="E8876" s="182" t="s">
        <v>323</v>
      </c>
      <c r="F8876" s="182" t="s">
        <v>323</v>
      </c>
    </row>
    <row r="8877" spans="1:6" x14ac:dyDescent="0.25">
      <c r="A8877" s="182">
        <v>40003875</v>
      </c>
      <c r="B8877" s="182" t="s">
        <v>8697</v>
      </c>
      <c r="C8877" s="182" t="s">
        <v>224</v>
      </c>
      <c r="D8877" s="182" t="s">
        <v>322</v>
      </c>
      <c r="E8877" s="182" t="s">
        <v>323</v>
      </c>
      <c r="F8877" s="182" t="s">
        <v>323</v>
      </c>
    </row>
    <row r="8878" spans="1:6" x14ac:dyDescent="0.25">
      <c r="A8878" s="182">
        <v>40005128</v>
      </c>
      <c r="B8878" s="182" t="s">
        <v>8698</v>
      </c>
      <c r="C8878" s="182" t="s">
        <v>224</v>
      </c>
      <c r="D8878" s="182" t="s">
        <v>322</v>
      </c>
      <c r="E8878" s="182" t="s">
        <v>323</v>
      </c>
      <c r="F8878" s="182" t="s">
        <v>323</v>
      </c>
    </row>
    <row r="8879" spans="1:6" x14ac:dyDescent="0.25">
      <c r="A8879" s="182">
        <v>40004058</v>
      </c>
      <c r="B8879" s="182" t="s">
        <v>8699</v>
      </c>
      <c r="C8879" s="182" t="s">
        <v>224</v>
      </c>
      <c r="D8879" s="182" t="s">
        <v>392</v>
      </c>
      <c r="E8879" s="182" t="s">
        <v>393</v>
      </c>
      <c r="F8879" s="182" t="s">
        <v>393</v>
      </c>
    </row>
    <row r="8880" spans="1:6" x14ac:dyDescent="0.25">
      <c r="A8880" s="182">
        <v>40007638</v>
      </c>
      <c r="B8880" s="182" t="s">
        <v>8700</v>
      </c>
      <c r="C8880" s="182" t="s">
        <v>224</v>
      </c>
      <c r="D8880" s="182" t="s">
        <v>279</v>
      </c>
      <c r="E8880" s="182" t="s">
        <v>280</v>
      </c>
      <c r="F8880" s="182" t="s">
        <v>280</v>
      </c>
    </row>
    <row r="8881" spans="1:6" x14ac:dyDescent="0.25">
      <c r="A8881" s="182">
        <v>40005891</v>
      </c>
      <c r="B8881" s="182" t="s">
        <v>8701</v>
      </c>
      <c r="C8881" s="182" t="s">
        <v>224</v>
      </c>
      <c r="D8881" s="182" t="s">
        <v>228</v>
      </c>
      <c r="E8881" s="182" t="s">
        <v>229</v>
      </c>
      <c r="F8881" s="182" t="s">
        <v>229</v>
      </c>
    </row>
    <row r="8882" spans="1:6" x14ac:dyDescent="0.25">
      <c r="A8882" s="182">
        <v>47200048</v>
      </c>
      <c r="B8882" s="182" t="s">
        <v>8702</v>
      </c>
      <c r="C8882" s="182" t="s">
        <v>224</v>
      </c>
      <c r="D8882" s="182" t="s">
        <v>303</v>
      </c>
      <c r="E8882" s="182" t="s">
        <v>304</v>
      </c>
      <c r="F8882" s="182" t="s">
        <v>304</v>
      </c>
    </row>
    <row r="8883" spans="1:6" x14ac:dyDescent="0.25">
      <c r="A8883" s="182">
        <v>40005050</v>
      </c>
      <c r="B8883" s="182" t="s">
        <v>8702</v>
      </c>
      <c r="C8883" s="182" t="s">
        <v>224</v>
      </c>
      <c r="D8883" s="182" t="s">
        <v>303</v>
      </c>
      <c r="E8883" s="182" t="s">
        <v>304</v>
      </c>
      <c r="F8883" s="182" t="s">
        <v>304</v>
      </c>
    </row>
    <row r="8884" spans="1:6" x14ac:dyDescent="0.25">
      <c r="A8884" s="182">
        <v>40006207</v>
      </c>
      <c r="B8884" s="182" t="s">
        <v>8703</v>
      </c>
      <c r="C8884" s="182" t="s">
        <v>224</v>
      </c>
      <c r="D8884" s="182" t="s">
        <v>1733</v>
      </c>
      <c r="E8884" s="182" t="s">
        <v>1734</v>
      </c>
      <c r="F8884" s="182" t="s">
        <v>1734</v>
      </c>
    </row>
    <row r="8885" spans="1:6" x14ac:dyDescent="0.25">
      <c r="A8885" s="182">
        <v>40420706</v>
      </c>
      <c r="B8885" s="182" t="s">
        <v>8704</v>
      </c>
      <c r="C8885" s="182" t="s">
        <v>231</v>
      </c>
      <c r="D8885" s="182" t="s">
        <v>236</v>
      </c>
      <c r="E8885" s="182" t="s">
        <v>237</v>
      </c>
      <c r="F8885" s="182" t="s">
        <v>237</v>
      </c>
    </row>
    <row r="8886" spans="1:6" x14ac:dyDescent="0.25">
      <c r="A8886" s="182">
        <v>40001580</v>
      </c>
      <c r="B8886" s="182" t="s">
        <v>8705</v>
      </c>
      <c r="C8886" s="182" t="s">
        <v>224</v>
      </c>
      <c r="D8886" s="182" t="s">
        <v>291</v>
      </c>
      <c r="E8886" s="182" t="s">
        <v>292</v>
      </c>
      <c r="F8886" s="182" t="s">
        <v>292</v>
      </c>
    </row>
    <row r="8887" spans="1:6" x14ac:dyDescent="0.25">
      <c r="A8887" s="182">
        <v>40002201</v>
      </c>
      <c r="B8887" s="182" t="s">
        <v>8706</v>
      </c>
      <c r="C8887" s="182" t="s">
        <v>224</v>
      </c>
      <c r="D8887" s="182" t="s">
        <v>249</v>
      </c>
      <c r="E8887" s="182" t="s">
        <v>250</v>
      </c>
      <c r="F8887" s="182" t="s">
        <v>250</v>
      </c>
    </row>
    <row r="8888" spans="1:6" x14ac:dyDescent="0.25">
      <c r="A8888" s="182">
        <v>40008221</v>
      </c>
      <c r="B8888" s="182" t="s">
        <v>8707</v>
      </c>
      <c r="C8888" s="182" t="s">
        <v>224</v>
      </c>
      <c r="D8888" s="182" t="s">
        <v>404</v>
      </c>
      <c r="E8888" s="182" t="s">
        <v>405</v>
      </c>
      <c r="F8888" s="182" t="s">
        <v>405</v>
      </c>
    </row>
    <row r="8889" spans="1:6" x14ac:dyDescent="0.25">
      <c r="A8889" s="182">
        <v>40005339</v>
      </c>
      <c r="B8889" s="182" t="s">
        <v>8708</v>
      </c>
      <c r="C8889" s="182" t="s">
        <v>224</v>
      </c>
      <c r="D8889" s="182" t="s">
        <v>265</v>
      </c>
      <c r="E8889" s="182" t="s">
        <v>266</v>
      </c>
      <c r="F8889" s="182" t="s">
        <v>266</v>
      </c>
    </row>
    <row r="8890" spans="1:6" x14ac:dyDescent="0.25">
      <c r="A8890" s="182">
        <v>40420266</v>
      </c>
      <c r="B8890" s="182" t="s">
        <v>8709</v>
      </c>
      <c r="C8890" s="182" t="s">
        <v>231</v>
      </c>
      <c r="D8890" s="182" t="s">
        <v>236</v>
      </c>
      <c r="E8890" s="182" t="s">
        <v>237</v>
      </c>
      <c r="F8890" s="182" t="s">
        <v>237</v>
      </c>
    </row>
    <row r="8891" spans="1:6" x14ac:dyDescent="0.25">
      <c r="A8891" s="182">
        <v>40005340</v>
      </c>
      <c r="B8891" s="182" t="s">
        <v>8710</v>
      </c>
      <c r="C8891" s="182" t="s">
        <v>224</v>
      </c>
      <c r="D8891" s="182" t="s">
        <v>265</v>
      </c>
      <c r="E8891" s="182" t="s">
        <v>266</v>
      </c>
      <c r="F8891" s="182" t="s">
        <v>266</v>
      </c>
    </row>
    <row r="8892" spans="1:6" x14ac:dyDescent="0.25">
      <c r="A8892" s="182">
        <v>40005290</v>
      </c>
      <c r="B8892" s="182" t="s">
        <v>8711</v>
      </c>
      <c r="C8892" s="182" t="s">
        <v>224</v>
      </c>
      <c r="D8892" s="182" t="s">
        <v>265</v>
      </c>
      <c r="E8892" s="182" t="s">
        <v>266</v>
      </c>
      <c r="F8892" s="182" t="s">
        <v>266</v>
      </c>
    </row>
    <row r="8893" spans="1:6" x14ac:dyDescent="0.25">
      <c r="A8893" s="182">
        <v>40008282</v>
      </c>
      <c r="B8893" s="182" t="s">
        <v>8712</v>
      </c>
      <c r="C8893" s="182" t="s">
        <v>224</v>
      </c>
      <c r="D8893" s="182" t="s">
        <v>265</v>
      </c>
      <c r="E8893" s="182" t="s">
        <v>266</v>
      </c>
      <c r="F8893" s="182" t="s">
        <v>266</v>
      </c>
    </row>
    <row r="8894" spans="1:6" x14ac:dyDescent="0.25">
      <c r="A8894" s="182">
        <v>40005247</v>
      </c>
      <c r="B8894" s="182" t="s">
        <v>8713</v>
      </c>
      <c r="C8894" s="182" t="s">
        <v>224</v>
      </c>
      <c r="D8894" s="182" t="s">
        <v>322</v>
      </c>
      <c r="E8894" s="182" t="s">
        <v>323</v>
      </c>
      <c r="F8894" s="182" t="s">
        <v>323</v>
      </c>
    </row>
    <row r="8895" spans="1:6" x14ac:dyDescent="0.25">
      <c r="A8895" s="182">
        <v>40002766</v>
      </c>
      <c r="B8895" s="182" t="s">
        <v>8714</v>
      </c>
      <c r="C8895" s="182" t="s">
        <v>224</v>
      </c>
      <c r="D8895" s="182" t="s">
        <v>225</v>
      </c>
      <c r="E8895" s="182" t="s">
        <v>226</v>
      </c>
      <c r="F8895" s="182" t="s">
        <v>226</v>
      </c>
    </row>
    <row r="8896" spans="1:6" x14ac:dyDescent="0.25">
      <c r="A8896" s="182">
        <v>40009109</v>
      </c>
      <c r="B8896" s="182" t="s">
        <v>8715</v>
      </c>
      <c r="C8896" s="182" t="s">
        <v>224</v>
      </c>
      <c r="D8896" s="182" t="s">
        <v>271</v>
      </c>
      <c r="E8896" s="182" t="s">
        <v>272</v>
      </c>
      <c r="F8896" s="182" t="s">
        <v>272</v>
      </c>
    </row>
    <row r="8897" spans="1:6" x14ac:dyDescent="0.25">
      <c r="A8897" s="182">
        <v>40004460</v>
      </c>
      <c r="B8897" s="182" t="s">
        <v>8716</v>
      </c>
      <c r="C8897" s="182" t="s">
        <v>224</v>
      </c>
      <c r="D8897" s="182" t="s">
        <v>228</v>
      </c>
      <c r="E8897" s="182" t="s">
        <v>229</v>
      </c>
      <c r="F8897" s="182" t="s">
        <v>229</v>
      </c>
    </row>
    <row r="8898" spans="1:6" x14ac:dyDescent="0.25">
      <c r="A8898" s="182">
        <v>40005263</v>
      </c>
      <c r="B8898" s="182" t="s">
        <v>8717</v>
      </c>
      <c r="C8898" s="182" t="s">
        <v>224</v>
      </c>
      <c r="D8898" s="182" t="s">
        <v>322</v>
      </c>
      <c r="E8898" s="182" t="s">
        <v>323</v>
      </c>
      <c r="F8898" s="182" t="s">
        <v>323</v>
      </c>
    </row>
    <row r="8899" spans="1:6" x14ac:dyDescent="0.25">
      <c r="A8899" s="182">
        <v>40421028</v>
      </c>
      <c r="B8899" s="182" t="s">
        <v>8718</v>
      </c>
      <c r="C8899" s="182" t="s">
        <v>231</v>
      </c>
      <c r="D8899" s="182" t="s">
        <v>285</v>
      </c>
      <c r="E8899" s="182" t="s">
        <v>286</v>
      </c>
      <c r="F8899" s="182" t="s">
        <v>286</v>
      </c>
    </row>
    <row r="8900" spans="1:6" x14ac:dyDescent="0.25">
      <c r="A8900" s="182">
        <v>40420738</v>
      </c>
      <c r="B8900" s="182" t="s">
        <v>8719</v>
      </c>
      <c r="C8900" s="182" t="s">
        <v>231</v>
      </c>
      <c r="D8900" s="182" t="s">
        <v>285</v>
      </c>
      <c r="E8900" s="182" t="s">
        <v>286</v>
      </c>
      <c r="F8900" s="182" t="s">
        <v>286</v>
      </c>
    </row>
    <row r="8901" spans="1:6" x14ac:dyDescent="0.25">
      <c r="A8901" s="182">
        <v>40006803</v>
      </c>
      <c r="B8901" s="182" t="s">
        <v>8719</v>
      </c>
      <c r="C8901" s="182" t="s">
        <v>224</v>
      </c>
      <c r="D8901" s="182" t="s">
        <v>438</v>
      </c>
      <c r="E8901" s="182" t="s">
        <v>439</v>
      </c>
      <c r="F8901" s="182" t="s">
        <v>439</v>
      </c>
    </row>
    <row r="8902" spans="1:6" x14ac:dyDescent="0.25">
      <c r="A8902" s="182">
        <v>40004622</v>
      </c>
      <c r="B8902" s="182" t="s">
        <v>8720</v>
      </c>
      <c r="C8902" s="182" t="s">
        <v>224</v>
      </c>
      <c r="D8902" s="182" t="s">
        <v>265</v>
      </c>
      <c r="E8902" s="182" t="s">
        <v>266</v>
      </c>
      <c r="F8902" s="182" t="s">
        <v>266</v>
      </c>
    </row>
    <row r="8903" spans="1:6" x14ac:dyDescent="0.25">
      <c r="A8903" s="182">
        <v>40002294</v>
      </c>
      <c r="B8903" s="182" t="s">
        <v>8721</v>
      </c>
      <c r="C8903" s="182" t="s">
        <v>224</v>
      </c>
      <c r="D8903" s="182" t="s">
        <v>322</v>
      </c>
      <c r="E8903" s="182" t="s">
        <v>323</v>
      </c>
      <c r="F8903" s="182" t="s">
        <v>323</v>
      </c>
    </row>
    <row r="8904" spans="1:6" x14ac:dyDescent="0.25">
      <c r="A8904" s="182">
        <v>40009146</v>
      </c>
      <c r="B8904" s="182" t="s">
        <v>8722</v>
      </c>
      <c r="C8904" s="182" t="s">
        <v>224</v>
      </c>
      <c r="D8904" s="182" t="s">
        <v>306</v>
      </c>
      <c r="E8904" s="182" t="s">
        <v>307</v>
      </c>
      <c r="F8904" s="182" t="s">
        <v>307</v>
      </c>
    </row>
    <row r="8905" spans="1:6" x14ac:dyDescent="0.25">
      <c r="A8905" s="182">
        <v>40424271</v>
      </c>
      <c r="B8905" s="182" t="s">
        <v>8723</v>
      </c>
      <c r="C8905" s="182" t="s">
        <v>231</v>
      </c>
      <c r="D8905" s="182" t="s">
        <v>232</v>
      </c>
      <c r="E8905" s="182" t="s">
        <v>233</v>
      </c>
      <c r="F8905" s="182" t="s">
        <v>233</v>
      </c>
    </row>
    <row r="8906" spans="1:6" x14ac:dyDescent="0.25">
      <c r="A8906" s="182">
        <v>40421451</v>
      </c>
      <c r="B8906" s="182" t="s">
        <v>8724</v>
      </c>
      <c r="C8906" s="182" t="s">
        <v>231</v>
      </c>
      <c r="D8906" s="182" t="s">
        <v>242</v>
      </c>
      <c r="E8906" s="182" t="s">
        <v>243</v>
      </c>
      <c r="F8906" s="182" t="s">
        <v>243</v>
      </c>
    </row>
    <row r="8907" spans="1:6" x14ac:dyDescent="0.25">
      <c r="A8907" s="182">
        <v>40005245</v>
      </c>
      <c r="B8907" s="182" t="s">
        <v>8725</v>
      </c>
      <c r="C8907" s="182" t="s">
        <v>224</v>
      </c>
      <c r="D8907" s="182" t="s">
        <v>303</v>
      </c>
      <c r="E8907" s="182" t="s">
        <v>304</v>
      </c>
      <c r="F8907" s="182" t="s">
        <v>304</v>
      </c>
    </row>
    <row r="8908" spans="1:6" x14ac:dyDescent="0.25">
      <c r="A8908" s="182">
        <v>40007022</v>
      </c>
      <c r="B8908" s="182" t="s">
        <v>8726</v>
      </c>
      <c r="C8908" s="182" t="s">
        <v>224</v>
      </c>
      <c r="D8908" s="182" t="s">
        <v>368</v>
      </c>
      <c r="E8908" s="182" t="s">
        <v>369</v>
      </c>
      <c r="F8908" s="182" t="s">
        <v>369</v>
      </c>
    </row>
    <row r="8909" spans="1:6" x14ac:dyDescent="0.25">
      <c r="A8909" s="182">
        <v>40421512</v>
      </c>
      <c r="B8909" s="182" t="s">
        <v>8727</v>
      </c>
      <c r="C8909" s="182" t="s">
        <v>231</v>
      </c>
      <c r="D8909" s="182" t="s">
        <v>285</v>
      </c>
      <c r="E8909" s="182" t="s">
        <v>286</v>
      </c>
      <c r="F8909" s="182" t="s">
        <v>286</v>
      </c>
    </row>
    <row r="8910" spans="1:6" x14ac:dyDescent="0.25">
      <c r="A8910" s="182">
        <v>40002669</v>
      </c>
      <c r="B8910" s="182" t="s">
        <v>8728</v>
      </c>
      <c r="C8910" s="182" t="s">
        <v>224</v>
      </c>
      <c r="D8910" s="182" t="s">
        <v>256</v>
      </c>
      <c r="E8910" s="182" t="s">
        <v>257</v>
      </c>
      <c r="F8910" s="182" t="s">
        <v>257</v>
      </c>
    </row>
    <row r="8911" spans="1:6" x14ac:dyDescent="0.25">
      <c r="A8911" s="182">
        <v>40002768</v>
      </c>
      <c r="B8911" s="182" t="s">
        <v>8729</v>
      </c>
      <c r="C8911" s="182" t="s">
        <v>224</v>
      </c>
      <c r="D8911" s="182" t="s">
        <v>342</v>
      </c>
      <c r="E8911" s="182" t="s">
        <v>343</v>
      </c>
      <c r="F8911" s="182" t="s">
        <v>343</v>
      </c>
    </row>
    <row r="8912" spans="1:6" x14ac:dyDescent="0.25">
      <c r="A8912" s="182">
        <v>40003427</v>
      </c>
      <c r="B8912" s="182" t="s">
        <v>8730</v>
      </c>
      <c r="C8912" s="182" t="s">
        <v>224</v>
      </c>
      <c r="D8912" s="182" t="s">
        <v>277</v>
      </c>
      <c r="E8912" s="182" t="s">
        <v>278</v>
      </c>
      <c r="F8912" s="182" t="s">
        <v>278</v>
      </c>
    </row>
    <row r="8913" spans="1:6" x14ac:dyDescent="0.25">
      <c r="A8913" s="182">
        <v>40007986</v>
      </c>
      <c r="B8913" s="182" t="s">
        <v>8731</v>
      </c>
      <c r="C8913" s="182" t="s">
        <v>224</v>
      </c>
      <c r="D8913" s="182" t="s">
        <v>265</v>
      </c>
      <c r="E8913" s="182" t="s">
        <v>266</v>
      </c>
      <c r="F8913" s="182" t="s">
        <v>266</v>
      </c>
    </row>
    <row r="8914" spans="1:6" x14ac:dyDescent="0.25">
      <c r="A8914" s="182">
        <v>40008187</v>
      </c>
      <c r="B8914" s="182" t="s">
        <v>8732</v>
      </c>
      <c r="C8914" s="182" t="s">
        <v>224</v>
      </c>
      <c r="D8914" s="182" t="s">
        <v>306</v>
      </c>
      <c r="E8914" s="182" t="s">
        <v>307</v>
      </c>
      <c r="F8914" s="182" t="s">
        <v>307</v>
      </c>
    </row>
    <row r="8915" spans="1:6" x14ac:dyDescent="0.25">
      <c r="A8915" s="182">
        <v>40004215</v>
      </c>
      <c r="B8915" s="182" t="s">
        <v>8733</v>
      </c>
      <c r="C8915" s="182" t="s">
        <v>224</v>
      </c>
      <c r="D8915" s="182" t="s">
        <v>309</v>
      </c>
      <c r="E8915" s="182" t="s">
        <v>310</v>
      </c>
      <c r="F8915" s="182" t="s">
        <v>310</v>
      </c>
    </row>
    <row r="8916" spans="1:6" x14ac:dyDescent="0.25">
      <c r="A8916" s="182">
        <v>40004439</v>
      </c>
      <c r="B8916" s="182" t="s">
        <v>8734</v>
      </c>
      <c r="C8916" s="182" t="s">
        <v>224</v>
      </c>
      <c r="D8916" s="182" t="s">
        <v>228</v>
      </c>
      <c r="E8916" s="182" t="s">
        <v>229</v>
      </c>
      <c r="F8916" s="182" t="s">
        <v>229</v>
      </c>
    </row>
    <row r="8917" spans="1:6" x14ac:dyDescent="0.25">
      <c r="A8917" s="182">
        <v>40001093</v>
      </c>
      <c r="B8917" s="182" t="s">
        <v>8735</v>
      </c>
      <c r="C8917" s="182" t="s">
        <v>224</v>
      </c>
      <c r="D8917" s="182" t="s">
        <v>322</v>
      </c>
      <c r="E8917" s="182" t="s">
        <v>323</v>
      </c>
      <c r="F8917" s="182" t="s">
        <v>323</v>
      </c>
    </row>
    <row r="8918" spans="1:6" x14ac:dyDescent="0.25">
      <c r="A8918" s="182">
        <v>40003094</v>
      </c>
      <c r="B8918" s="182" t="s">
        <v>8736</v>
      </c>
      <c r="C8918" s="182" t="s">
        <v>224</v>
      </c>
      <c r="D8918" s="182" t="s">
        <v>265</v>
      </c>
      <c r="E8918" s="182" t="s">
        <v>266</v>
      </c>
      <c r="F8918" s="182" t="s">
        <v>266</v>
      </c>
    </row>
    <row r="8919" spans="1:6" x14ac:dyDescent="0.25">
      <c r="A8919" s="182">
        <v>40007362</v>
      </c>
      <c r="B8919" s="182" t="s">
        <v>8737</v>
      </c>
      <c r="C8919" s="182" t="s">
        <v>224</v>
      </c>
      <c r="D8919" s="182" t="s">
        <v>291</v>
      </c>
      <c r="E8919" s="182" t="s">
        <v>292</v>
      </c>
      <c r="F8919" s="182" t="s">
        <v>292</v>
      </c>
    </row>
    <row r="8920" spans="1:6" x14ac:dyDescent="0.25">
      <c r="A8920" s="182">
        <v>40008326</v>
      </c>
      <c r="B8920" s="182" t="s">
        <v>8738</v>
      </c>
      <c r="C8920" s="182" t="s">
        <v>224</v>
      </c>
      <c r="D8920" s="182" t="s">
        <v>249</v>
      </c>
      <c r="E8920" s="182" t="s">
        <v>250</v>
      </c>
      <c r="F8920" s="182" t="s">
        <v>250</v>
      </c>
    </row>
    <row r="8921" spans="1:6" x14ac:dyDescent="0.25">
      <c r="A8921" s="182">
        <v>40008872</v>
      </c>
      <c r="B8921" s="182" t="s">
        <v>8739</v>
      </c>
      <c r="C8921" s="182" t="s">
        <v>224</v>
      </c>
      <c r="D8921" s="182" t="s">
        <v>228</v>
      </c>
      <c r="E8921" s="182" t="s">
        <v>229</v>
      </c>
      <c r="F8921" s="182" t="s">
        <v>229</v>
      </c>
    </row>
    <row r="8922" spans="1:6" x14ac:dyDescent="0.25">
      <c r="A8922" s="182">
        <v>40005805</v>
      </c>
      <c r="B8922" s="182" t="s">
        <v>8740</v>
      </c>
      <c r="C8922" s="182" t="s">
        <v>224</v>
      </c>
      <c r="D8922" s="182" t="s">
        <v>309</v>
      </c>
      <c r="E8922" s="182" t="s">
        <v>310</v>
      </c>
      <c r="F8922" s="182" t="s">
        <v>310</v>
      </c>
    </row>
    <row r="8923" spans="1:6" x14ac:dyDescent="0.25">
      <c r="A8923" s="182">
        <v>40006782</v>
      </c>
      <c r="B8923" s="182" t="s">
        <v>8741</v>
      </c>
      <c r="C8923" s="182" t="s">
        <v>224</v>
      </c>
      <c r="D8923" s="182" t="s">
        <v>333</v>
      </c>
      <c r="E8923" s="182" t="s">
        <v>334</v>
      </c>
      <c r="F8923" s="182" t="s">
        <v>334</v>
      </c>
    </row>
    <row r="8924" spans="1:6" x14ac:dyDescent="0.25">
      <c r="A8924" s="182">
        <v>40004344</v>
      </c>
      <c r="B8924" s="182" t="s">
        <v>8742</v>
      </c>
      <c r="C8924" s="182" t="s">
        <v>224</v>
      </c>
      <c r="D8924" s="182" t="s">
        <v>256</v>
      </c>
      <c r="E8924" s="182" t="s">
        <v>257</v>
      </c>
      <c r="F8924" s="182" t="s">
        <v>257</v>
      </c>
    </row>
    <row r="8925" spans="1:6" x14ac:dyDescent="0.25">
      <c r="A8925" s="182">
        <v>40000638</v>
      </c>
      <c r="B8925" s="182" t="s">
        <v>8743</v>
      </c>
      <c r="C8925" s="182" t="s">
        <v>224</v>
      </c>
      <c r="D8925" s="182" t="s">
        <v>271</v>
      </c>
      <c r="E8925" s="182" t="s">
        <v>272</v>
      </c>
      <c r="F8925" s="182" t="s">
        <v>272</v>
      </c>
    </row>
    <row r="8926" spans="1:6" x14ac:dyDescent="0.25">
      <c r="A8926" s="182">
        <v>40007650</v>
      </c>
      <c r="B8926" s="182" t="s">
        <v>8744</v>
      </c>
      <c r="C8926" s="182" t="s">
        <v>224</v>
      </c>
      <c r="D8926" s="182" t="s">
        <v>271</v>
      </c>
      <c r="E8926" s="182" t="s">
        <v>272</v>
      </c>
      <c r="F8926" s="182" t="s">
        <v>272</v>
      </c>
    </row>
    <row r="8927" spans="1:6" x14ac:dyDescent="0.25">
      <c r="A8927" s="182">
        <v>40008308</v>
      </c>
      <c r="B8927" s="182" t="s">
        <v>8745</v>
      </c>
      <c r="C8927" s="182" t="s">
        <v>224</v>
      </c>
      <c r="D8927" s="182" t="s">
        <v>368</v>
      </c>
      <c r="E8927" s="182" t="s">
        <v>369</v>
      </c>
      <c r="F8927" s="182" t="s">
        <v>369</v>
      </c>
    </row>
    <row r="8928" spans="1:6" x14ac:dyDescent="0.25">
      <c r="A8928" s="182">
        <v>40420777</v>
      </c>
      <c r="B8928" s="182" t="s">
        <v>8746</v>
      </c>
      <c r="C8928" s="182" t="s">
        <v>231</v>
      </c>
      <c r="D8928" s="182" t="s">
        <v>236</v>
      </c>
      <c r="E8928" s="182" t="s">
        <v>237</v>
      </c>
      <c r="F8928" s="182" t="s">
        <v>237</v>
      </c>
    </row>
    <row r="8929" spans="1:6" x14ac:dyDescent="0.25">
      <c r="A8929" s="182">
        <v>40002384</v>
      </c>
      <c r="B8929" s="182" t="s">
        <v>8747</v>
      </c>
      <c r="C8929" s="182" t="s">
        <v>224</v>
      </c>
      <c r="D8929" s="182" t="s">
        <v>322</v>
      </c>
      <c r="E8929" s="182" t="s">
        <v>323</v>
      </c>
      <c r="F8929" s="182" t="s">
        <v>323</v>
      </c>
    </row>
    <row r="8930" spans="1:6" x14ac:dyDescent="0.25">
      <c r="A8930" s="182">
        <v>40421060</v>
      </c>
      <c r="B8930" s="182" t="s">
        <v>8748</v>
      </c>
      <c r="C8930" s="182" t="s">
        <v>231</v>
      </c>
      <c r="D8930" s="182" t="s">
        <v>242</v>
      </c>
      <c r="E8930" s="182" t="s">
        <v>243</v>
      </c>
      <c r="F8930" s="182" t="s">
        <v>243</v>
      </c>
    </row>
    <row r="8931" spans="1:6" x14ac:dyDescent="0.25">
      <c r="A8931" s="182">
        <v>40005314</v>
      </c>
      <c r="B8931" s="182" t="s">
        <v>8749</v>
      </c>
      <c r="C8931" s="182" t="s">
        <v>224</v>
      </c>
      <c r="D8931" s="182" t="s">
        <v>303</v>
      </c>
      <c r="E8931" s="182" t="s">
        <v>304</v>
      </c>
      <c r="F8931" s="182" t="s">
        <v>304</v>
      </c>
    </row>
    <row r="8932" spans="1:6" x14ac:dyDescent="0.25">
      <c r="A8932" s="182">
        <v>40007208</v>
      </c>
      <c r="B8932" s="182" t="s">
        <v>8750</v>
      </c>
      <c r="C8932" s="182" t="s">
        <v>224</v>
      </c>
      <c r="D8932" s="182" t="s">
        <v>342</v>
      </c>
      <c r="E8932" s="182" t="s">
        <v>343</v>
      </c>
      <c r="F8932" s="182" t="s">
        <v>343</v>
      </c>
    </row>
    <row r="8933" spans="1:6" x14ac:dyDescent="0.25">
      <c r="A8933" s="182">
        <v>40002891</v>
      </c>
      <c r="B8933" s="182" t="s">
        <v>8751</v>
      </c>
      <c r="C8933" s="182" t="s">
        <v>224</v>
      </c>
      <c r="D8933" s="182" t="s">
        <v>277</v>
      </c>
      <c r="E8933" s="182" t="s">
        <v>278</v>
      </c>
      <c r="F8933" s="182" t="s">
        <v>278</v>
      </c>
    </row>
    <row r="8934" spans="1:6" x14ac:dyDescent="0.25">
      <c r="A8934" s="182">
        <v>40001382</v>
      </c>
      <c r="B8934" s="182" t="s">
        <v>8752</v>
      </c>
      <c r="C8934" s="182" t="s">
        <v>224</v>
      </c>
      <c r="D8934" s="182" t="s">
        <v>249</v>
      </c>
      <c r="E8934" s="182" t="s">
        <v>250</v>
      </c>
      <c r="F8934" s="182" t="s">
        <v>250</v>
      </c>
    </row>
    <row r="8935" spans="1:6" x14ac:dyDescent="0.25">
      <c r="A8935" s="182">
        <v>40007309</v>
      </c>
      <c r="B8935" s="182" t="s">
        <v>8753</v>
      </c>
      <c r="C8935" s="182" t="s">
        <v>224</v>
      </c>
      <c r="D8935" s="182" t="s">
        <v>228</v>
      </c>
      <c r="E8935" s="182" t="s">
        <v>229</v>
      </c>
      <c r="F8935" s="182" t="s">
        <v>229</v>
      </c>
    </row>
    <row r="8936" spans="1:6" x14ac:dyDescent="0.25">
      <c r="A8936" s="182">
        <v>40009429</v>
      </c>
      <c r="B8936" s="182" t="s">
        <v>8754</v>
      </c>
      <c r="C8936" s="182" t="s">
        <v>224</v>
      </c>
      <c r="D8936" s="182" t="s">
        <v>265</v>
      </c>
      <c r="E8936" s="182" t="s">
        <v>266</v>
      </c>
      <c r="F8936" s="182" t="s">
        <v>266</v>
      </c>
    </row>
    <row r="8937" spans="1:6" x14ac:dyDescent="0.25">
      <c r="A8937" s="182">
        <v>40003279</v>
      </c>
      <c r="B8937" s="182" t="s">
        <v>8755</v>
      </c>
      <c r="C8937" s="182" t="s">
        <v>224</v>
      </c>
      <c r="D8937" s="182" t="s">
        <v>225</v>
      </c>
      <c r="E8937" s="182" t="s">
        <v>226</v>
      </c>
      <c r="F8937" s="182" t="s">
        <v>226</v>
      </c>
    </row>
    <row r="8938" spans="1:6" x14ac:dyDescent="0.25">
      <c r="A8938" s="182">
        <v>40420970</v>
      </c>
      <c r="B8938" s="182" t="s">
        <v>8756</v>
      </c>
      <c r="C8938" s="182" t="s">
        <v>231</v>
      </c>
      <c r="D8938" s="182" t="s">
        <v>232</v>
      </c>
      <c r="E8938" s="182" t="s">
        <v>233</v>
      </c>
      <c r="F8938" s="182" t="s">
        <v>233</v>
      </c>
    </row>
    <row r="8939" spans="1:6" x14ac:dyDescent="0.25">
      <c r="A8939" s="182">
        <v>40420908</v>
      </c>
      <c r="B8939" s="182" t="s">
        <v>8757</v>
      </c>
      <c r="C8939" s="182" t="s">
        <v>231</v>
      </c>
      <c r="D8939" s="182" t="s">
        <v>236</v>
      </c>
      <c r="E8939" s="182" t="s">
        <v>237</v>
      </c>
      <c r="F8939" s="182" t="s">
        <v>237</v>
      </c>
    </row>
    <row r="8940" spans="1:6" x14ac:dyDescent="0.25">
      <c r="A8940" s="182">
        <v>40002451</v>
      </c>
      <c r="B8940" s="182" t="s">
        <v>8758</v>
      </c>
      <c r="C8940" s="182" t="s">
        <v>224</v>
      </c>
      <c r="D8940" s="182" t="s">
        <v>256</v>
      </c>
      <c r="E8940" s="182" t="s">
        <v>257</v>
      </c>
      <c r="F8940" s="182" t="s">
        <v>257</v>
      </c>
    </row>
    <row r="8941" spans="1:6" x14ac:dyDescent="0.25">
      <c r="A8941" s="182">
        <v>40007792</v>
      </c>
      <c r="B8941" s="182" t="s">
        <v>8759</v>
      </c>
      <c r="C8941" s="182" t="s">
        <v>224</v>
      </c>
      <c r="D8941" s="182" t="s">
        <v>438</v>
      </c>
      <c r="E8941" s="182" t="s">
        <v>439</v>
      </c>
      <c r="F8941" s="182" t="s">
        <v>439</v>
      </c>
    </row>
    <row r="8942" spans="1:6" x14ac:dyDescent="0.25">
      <c r="A8942" s="182">
        <v>40002752</v>
      </c>
      <c r="B8942" s="182" t="s">
        <v>8760</v>
      </c>
      <c r="C8942" s="182" t="s">
        <v>224</v>
      </c>
      <c r="D8942" s="182" t="s">
        <v>291</v>
      </c>
      <c r="E8942" s="182" t="s">
        <v>292</v>
      </c>
      <c r="F8942" s="182" t="s">
        <v>292</v>
      </c>
    </row>
    <row r="8943" spans="1:6" x14ac:dyDescent="0.25">
      <c r="A8943" s="182">
        <v>40420886</v>
      </c>
      <c r="B8943" s="182" t="s">
        <v>8761</v>
      </c>
      <c r="C8943" s="182" t="s">
        <v>231</v>
      </c>
      <c r="D8943" s="182" t="s">
        <v>232</v>
      </c>
      <c r="E8943" s="182" t="s">
        <v>233</v>
      </c>
      <c r="F8943" s="182" t="s">
        <v>233</v>
      </c>
    </row>
    <row r="8944" spans="1:6" x14ac:dyDescent="0.25">
      <c r="A8944" s="182">
        <v>40006891</v>
      </c>
      <c r="B8944" s="182" t="s">
        <v>8762</v>
      </c>
      <c r="C8944" s="182" t="s">
        <v>224</v>
      </c>
      <c r="D8944" s="182" t="s">
        <v>225</v>
      </c>
      <c r="E8944" s="182" t="s">
        <v>226</v>
      </c>
      <c r="F8944" s="182" t="s">
        <v>226</v>
      </c>
    </row>
    <row r="8945" spans="1:6" x14ac:dyDescent="0.25">
      <c r="A8945" s="182">
        <v>40420902</v>
      </c>
      <c r="B8945" s="182" t="s">
        <v>8763</v>
      </c>
      <c r="C8945" s="182" t="s">
        <v>231</v>
      </c>
      <c r="D8945" s="182" t="s">
        <v>236</v>
      </c>
      <c r="E8945" s="182" t="s">
        <v>237</v>
      </c>
      <c r="F8945" s="182" t="s">
        <v>237</v>
      </c>
    </row>
    <row r="8946" spans="1:6" x14ac:dyDescent="0.25">
      <c r="A8946" s="182">
        <v>40006037</v>
      </c>
      <c r="B8946" s="182" t="s">
        <v>8764</v>
      </c>
      <c r="C8946" s="182" t="s">
        <v>224</v>
      </c>
      <c r="D8946" s="182" t="s">
        <v>265</v>
      </c>
      <c r="E8946" s="182" t="s">
        <v>266</v>
      </c>
      <c r="F8946" s="182" t="s">
        <v>266</v>
      </c>
    </row>
    <row r="8947" spans="1:6" x14ac:dyDescent="0.25">
      <c r="A8947" s="182">
        <v>40420090</v>
      </c>
      <c r="B8947" s="182" t="s">
        <v>8765</v>
      </c>
      <c r="C8947" s="182" t="s">
        <v>231</v>
      </c>
      <c r="D8947" s="182" t="s">
        <v>236</v>
      </c>
      <c r="E8947" s="182" t="s">
        <v>237</v>
      </c>
      <c r="F8947" s="182" t="s">
        <v>237</v>
      </c>
    </row>
    <row r="8948" spans="1:6" x14ac:dyDescent="0.25">
      <c r="A8948" s="182">
        <v>40007470</v>
      </c>
      <c r="B8948" s="182" t="s">
        <v>8766</v>
      </c>
      <c r="C8948" s="182" t="s">
        <v>224</v>
      </c>
      <c r="D8948" s="182" t="s">
        <v>303</v>
      </c>
      <c r="E8948" s="182" t="s">
        <v>304</v>
      </c>
      <c r="F8948" s="182" t="s">
        <v>304</v>
      </c>
    </row>
    <row r="8949" spans="1:6" x14ac:dyDescent="0.25">
      <c r="A8949" s="182">
        <v>40009193</v>
      </c>
      <c r="B8949" s="182" t="s">
        <v>8767</v>
      </c>
      <c r="C8949" s="182" t="s">
        <v>224</v>
      </c>
      <c r="D8949" s="182" t="s">
        <v>404</v>
      </c>
      <c r="E8949" s="182" t="s">
        <v>405</v>
      </c>
      <c r="F8949" s="182" t="s">
        <v>405</v>
      </c>
    </row>
    <row r="8950" spans="1:6" x14ac:dyDescent="0.25">
      <c r="A8950" s="182">
        <v>40004160</v>
      </c>
      <c r="B8950" s="182" t="s">
        <v>8768</v>
      </c>
      <c r="C8950" s="182" t="s">
        <v>224</v>
      </c>
      <c r="D8950" s="182" t="s">
        <v>309</v>
      </c>
      <c r="E8950" s="182" t="s">
        <v>310</v>
      </c>
      <c r="F8950" s="182" t="s">
        <v>310</v>
      </c>
    </row>
    <row r="8951" spans="1:6" x14ac:dyDescent="0.25">
      <c r="A8951" s="182">
        <v>40007080</v>
      </c>
      <c r="B8951" s="182" t="s">
        <v>8769</v>
      </c>
      <c r="C8951" s="182" t="s">
        <v>224</v>
      </c>
      <c r="D8951" s="182" t="s">
        <v>309</v>
      </c>
      <c r="E8951" s="182" t="s">
        <v>310</v>
      </c>
      <c r="F8951" s="182" t="s">
        <v>310</v>
      </c>
    </row>
    <row r="8952" spans="1:6" x14ac:dyDescent="0.25">
      <c r="A8952" s="182">
        <v>40005921</v>
      </c>
      <c r="B8952" s="182" t="s">
        <v>8770</v>
      </c>
      <c r="C8952" s="182" t="s">
        <v>224</v>
      </c>
      <c r="D8952" s="182" t="s">
        <v>303</v>
      </c>
      <c r="E8952" s="182" t="s">
        <v>304</v>
      </c>
      <c r="F8952" s="182" t="s">
        <v>304</v>
      </c>
    </row>
    <row r="8953" spans="1:6" x14ac:dyDescent="0.25">
      <c r="A8953" s="182">
        <v>40007705</v>
      </c>
      <c r="B8953" s="182" t="s">
        <v>8771</v>
      </c>
      <c r="C8953" s="182" t="s">
        <v>224</v>
      </c>
      <c r="D8953" s="182" t="s">
        <v>306</v>
      </c>
      <c r="E8953" s="182" t="s">
        <v>307</v>
      </c>
      <c r="F8953" s="182" t="s">
        <v>307</v>
      </c>
    </row>
    <row r="8954" spans="1:6" x14ac:dyDescent="0.25">
      <c r="A8954" s="182">
        <v>40006433</v>
      </c>
      <c r="B8954" s="182" t="s">
        <v>8772</v>
      </c>
      <c r="C8954" s="182" t="s">
        <v>224</v>
      </c>
      <c r="D8954" s="182" t="s">
        <v>449</v>
      </c>
      <c r="E8954" s="182" t="s">
        <v>450</v>
      </c>
      <c r="F8954" s="182" t="s">
        <v>450</v>
      </c>
    </row>
    <row r="8955" spans="1:6" x14ac:dyDescent="0.25">
      <c r="A8955" s="182">
        <v>40006380</v>
      </c>
      <c r="B8955" s="182" t="s">
        <v>8773</v>
      </c>
      <c r="C8955" s="182" t="s">
        <v>224</v>
      </c>
      <c r="D8955" s="182" t="s">
        <v>309</v>
      </c>
      <c r="E8955" s="182" t="s">
        <v>310</v>
      </c>
      <c r="F8955" s="182" t="s">
        <v>310</v>
      </c>
    </row>
    <row r="8956" spans="1:6" x14ac:dyDescent="0.25">
      <c r="A8956" s="182">
        <v>40007583</v>
      </c>
      <c r="B8956" s="182" t="s">
        <v>8774</v>
      </c>
      <c r="C8956" s="182" t="s">
        <v>224</v>
      </c>
      <c r="D8956" s="182" t="s">
        <v>265</v>
      </c>
      <c r="E8956" s="182" t="s">
        <v>266</v>
      </c>
      <c r="F8956" s="182" t="s">
        <v>266</v>
      </c>
    </row>
    <row r="8957" spans="1:6" x14ac:dyDescent="0.25">
      <c r="A8957" s="182">
        <v>40009497</v>
      </c>
      <c r="B8957" s="182" t="s">
        <v>8775</v>
      </c>
      <c r="C8957" s="182" t="s">
        <v>224</v>
      </c>
      <c r="D8957" s="182" t="s">
        <v>265</v>
      </c>
      <c r="E8957" s="182" t="s">
        <v>266</v>
      </c>
      <c r="F8957" s="182" t="s">
        <v>266</v>
      </c>
    </row>
    <row r="8958" spans="1:6" x14ac:dyDescent="0.25">
      <c r="A8958" s="182">
        <v>40008245</v>
      </c>
      <c r="B8958" s="182" t="s">
        <v>8776</v>
      </c>
      <c r="C8958" s="182" t="s">
        <v>224</v>
      </c>
      <c r="D8958" s="182" t="s">
        <v>277</v>
      </c>
      <c r="E8958" s="182" t="s">
        <v>278</v>
      </c>
      <c r="F8958" s="182" t="s">
        <v>278</v>
      </c>
    </row>
    <row r="8959" spans="1:6" x14ac:dyDescent="0.25">
      <c r="A8959" s="182">
        <v>40005709</v>
      </c>
      <c r="B8959" s="182" t="s">
        <v>8777</v>
      </c>
      <c r="C8959" s="182" t="s">
        <v>224</v>
      </c>
      <c r="D8959" s="182" t="s">
        <v>363</v>
      </c>
      <c r="E8959" s="182" t="s">
        <v>364</v>
      </c>
      <c r="F8959" s="182" t="s">
        <v>364</v>
      </c>
    </row>
    <row r="8960" spans="1:6" x14ac:dyDescent="0.25">
      <c r="A8960" s="182">
        <v>40003050</v>
      </c>
      <c r="B8960" s="182" t="s">
        <v>8778</v>
      </c>
      <c r="C8960" s="182" t="s">
        <v>224</v>
      </c>
      <c r="D8960" s="182" t="s">
        <v>306</v>
      </c>
      <c r="E8960" s="182" t="s">
        <v>307</v>
      </c>
      <c r="F8960" s="182" t="s">
        <v>307</v>
      </c>
    </row>
    <row r="8961" spans="1:6" x14ac:dyDescent="0.25">
      <c r="A8961" s="182">
        <v>40006181</v>
      </c>
      <c r="B8961" s="182" t="s">
        <v>8779</v>
      </c>
      <c r="C8961" s="182" t="s">
        <v>224</v>
      </c>
      <c r="D8961" s="182" t="s">
        <v>315</v>
      </c>
      <c r="E8961" s="182" t="s">
        <v>316</v>
      </c>
      <c r="F8961" s="182" t="s">
        <v>316</v>
      </c>
    </row>
    <row r="8962" spans="1:6" x14ac:dyDescent="0.25">
      <c r="A8962" s="182">
        <v>40003211</v>
      </c>
      <c r="B8962" s="182" t="s">
        <v>8780</v>
      </c>
      <c r="C8962" s="182" t="s">
        <v>224</v>
      </c>
      <c r="D8962" s="182" t="s">
        <v>249</v>
      </c>
      <c r="E8962" s="182" t="s">
        <v>250</v>
      </c>
      <c r="F8962" s="182" t="s">
        <v>250</v>
      </c>
    </row>
    <row r="8963" spans="1:6" x14ac:dyDescent="0.25">
      <c r="A8963" s="182">
        <v>40002855</v>
      </c>
      <c r="B8963" s="182" t="s">
        <v>8781</v>
      </c>
      <c r="C8963" s="182" t="s">
        <v>224</v>
      </c>
      <c r="D8963" s="182" t="s">
        <v>404</v>
      </c>
      <c r="E8963" s="182" t="s">
        <v>405</v>
      </c>
      <c r="F8963" s="182" t="s">
        <v>405</v>
      </c>
    </row>
    <row r="8964" spans="1:6" x14ac:dyDescent="0.25">
      <c r="A8964" s="182">
        <v>40003475</v>
      </c>
      <c r="B8964" s="182" t="s">
        <v>8782</v>
      </c>
      <c r="C8964" s="182" t="s">
        <v>224</v>
      </c>
      <c r="D8964" s="182" t="s">
        <v>256</v>
      </c>
      <c r="E8964" s="182" t="s">
        <v>257</v>
      </c>
      <c r="F8964" s="182" t="s">
        <v>257</v>
      </c>
    </row>
    <row r="8965" spans="1:6" x14ac:dyDescent="0.25">
      <c r="A8965" s="182">
        <v>40001722</v>
      </c>
      <c r="B8965" s="182" t="s">
        <v>8783</v>
      </c>
      <c r="C8965" s="182" t="s">
        <v>224</v>
      </c>
      <c r="D8965" s="182" t="s">
        <v>228</v>
      </c>
      <c r="E8965" s="182" t="s">
        <v>229</v>
      </c>
      <c r="F8965" s="182" t="s">
        <v>229</v>
      </c>
    </row>
    <row r="8966" spans="1:6" x14ac:dyDescent="0.25">
      <c r="A8966" s="182">
        <v>40009896</v>
      </c>
      <c r="B8966" s="182" t="s">
        <v>8784</v>
      </c>
      <c r="C8966" s="182" t="s">
        <v>224</v>
      </c>
      <c r="D8966" s="182" t="s">
        <v>333</v>
      </c>
      <c r="E8966" s="182" t="s">
        <v>334</v>
      </c>
      <c r="F8966" s="182" t="s">
        <v>334</v>
      </c>
    </row>
    <row r="8967" spans="1:6" x14ac:dyDescent="0.25">
      <c r="A8967" s="182">
        <v>40420460</v>
      </c>
      <c r="B8967" s="182" t="s">
        <v>8785</v>
      </c>
      <c r="C8967" s="182" t="s">
        <v>231</v>
      </c>
      <c r="D8967" s="182" t="s">
        <v>232</v>
      </c>
      <c r="E8967" s="182" t="s">
        <v>233</v>
      </c>
      <c r="F8967" s="182" t="s">
        <v>233</v>
      </c>
    </row>
    <row r="8968" spans="1:6" x14ac:dyDescent="0.25">
      <c r="A8968" s="182">
        <v>40009606</v>
      </c>
      <c r="B8968" s="182" t="s">
        <v>8786</v>
      </c>
      <c r="C8968" s="182" t="s">
        <v>224</v>
      </c>
      <c r="D8968" s="182" t="s">
        <v>249</v>
      </c>
      <c r="E8968" s="182" t="s">
        <v>250</v>
      </c>
      <c r="F8968" s="182" t="s">
        <v>250</v>
      </c>
    </row>
    <row r="8969" spans="1:6" x14ac:dyDescent="0.25">
      <c r="A8969" s="182">
        <v>40007192</v>
      </c>
      <c r="B8969" s="182" t="s">
        <v>8787</v>
      </c>
      <c r="C8969" s="182" t="s">
        <v>224</v>
      </c>
      <c r="D8969" s="182" t="s">
        <v>249</v>
      </c>
      <c r="E8969" s="182" t="s">
        <v>250</v>
      </c>
      <c r="F8969" s="182" t="s">
        <v>250</v>
      </c>
    </row>
    <row r="8970" spans="1:6" x14ac:dyDescent="0.25">
      <c r="A8970" s="182">
        <v>40004310</v>
      </c>
      <c r="B8970" s="182" t="s">
        <v>8788</v>
      </c>
      <c r="C8970" s="182" t="s">
        <v>224</v>
      </c>
      <c r="D8970" s="182" t="s">
        <v>265</v>
      </c>
      <c r="E8970" s="182" t="s">
        <v>266</v>
      </c>
      <c r="F8970" s="182" t="s">
        <v>266</v>
      </c>
    </row>
    <row r="8971" spans="1:6" x14ac:dyDescent="0.25">
      <c r="A8971" s="182">
        <v>40007882</v>
      </c>
      <c r="B8971" s="182" t="s">
        <v>8789</v>
      </c>
      <c r="C8971" s="182" t="s">
        <v>224</v>
      </c>
      <c r="D8971" s="182" t="s">
        <v>392</v>
      </c>
      <c r="E8971" s="182" t="s">
        <v>393</v>
      </c>
      <c r="F8971" s="182" t="s">
        <v>393</v>
      </c>
    </row>
    <row r="8972" spans="1:6" x14ac:dyDescent="0.25">
      <c r="A8972" s="182">
        <v>40003702</v>
      </c>
      <c r="B8972" s="182" t="s">
        <v>8790</v>
      </c>
      <c r="C8972" s="182" t="s">
        <v>224</v>
      </c>
      <c r="D8972" s="182" t="s">
        <v>322</v>
      </c>
      <c r="E8972" s="182" t="s">
        <v>323</v>
      </c>
      <c r="F8972" s="182" t="s">
        <v>323</v>
      </c>
    </row>
    <row r="8973" spans="1:6" x14ac:dyDescent="0.25">
      <c r="A8973" s="182">
        <v>40002883</v>
      </c>
      <c r="B8973" s="182" t="s">
        <v>8791</v>
      </c>
      <c r="C8973" s="182" t="s">
        <v>224</v>
      </c>
      <c r="D8973" s="182" t="s">
        <v>322</v>
      </c>
      <c r="E8973" s="182" t="s">
        <v>323</v>
      </c>
      <c r="F8973" s="182" t="s">
        <v>323</v>
      </c>
    </row>
    <row r="8974" spans="1:6" x14ac:dyDescent="0.25">
      <c r="A8974" s="182">
        <v>40009361</v>
      </c>
      <c r="B8974" s="182" t="s">
        <v>8792</v>
      </c>
      <c r="C8974" s="182" t="s">
        <v>224</v>
      </c>
      <c r="D8974" s="182" t="s">
        <v>252</v>
      </c>
      <c r="E8974" s="182" t="s">
        <v>253</v>
      </c>
      <c r="F8974" s="182" t="s">
        <v>253</v>
      </c>
    </row>
    <row r="8975" spans="1:6" x14ac:dyDescent="0.25">
      <c r="A8975" s="182">
        <v>40007578</v>
      </c>
      <c r="B8975" s="182" t="s">
        <v>8793</v>
      </c>
      <c r="C8975" s="182" t="s">
        <v>224</v>
      </c>
      <c r="D8975" s="182" t="s">
        <v>303</v>
      </c>
      <c r="E8975" s="182" t="s">
        <v>304</v>
      </c>
      <c r="F8975" s="182" t="s">
        <v>304</v>
      </c>
    </row>
    <row r="8976" spans="1:6" x14ac:dyDescent="0.25">
      <c r="A8976" s="182">
        <v>40007412</v>
      </c>
      <c r="B8976" s="182" t="s">
        <v>8794</v>
      </c>
      <c r="C8976" s="182" t="s">
        <v>224</v>
      </c>
      <c r="D8976" s="182" t="s">
        <v>225</v>
      </c>
      <c r="E8976" s="182" t="s">
        <v>226</v>
      </c>
      <c r="F8976" s="182" t="s">
        <v>226</v>
      </c>
    </row>
    <row r="8977" spans="1:6" x14ac:dyDescent="0.25">
      <c r="A8977" s="182">
        <v>40000159</v>
      </c>
      <c r="B8977" s="182" t="s">
        <v>8795</v>
      </c>
      <c r="C8977" s="182" t="s">
        <v>224</v>
      </c>
      <c r="D8977" s="182" t="s">
        <v>279</v>
      </c>
      <c r="E8977" s="182" t="s">
        <v>280</v>
      </c>
      <c r="F8977" s="182" t="s">
        <v>280</v>
      </c>
    </row>
    <row r="8978" spans="1:6" x14ac:dyDescent="0.25">
      <c r="A8978" s="182">
        <v>40420351</v>
      </c>
      <c r="B8978" s="182" t="s">
        <v>8796</v>
      </c>
      <c r="C8978" s="182" t="s">
        <v>231</v>
      </c>
      <c r="D8978" s="182" t="s">
        <v>232</v>
      </c>
      <c r="E8978" s="182" t="s">
        <v>233</v>
      </c>
      <c r="F8978" s="182" t="s">
        <v>233</v>
      </c>
    </row>
    <row r="8979" spans="1:6" x14ac:dyDescent="0.25">
      <c r="A8979" s="182">
        <v>40003781</v>
      </c>
      <c r="B8979" s="182" t="s">
        <v>8797</v>
      </c>
      <c r="C8979" s="182" t="s">
        <v>224</v>
      </c>
      <c r="D8979" s="182" t="s">
        <v>322</v>
      </c>
      <c r="E8979" s="182" t="s">
        <v>323</v>
      </c>
      <c r="F8979" s="182" t="s">
        <v>323</v>
      </c>
    </row>
    <row r="8980" spans="1:6" x14ac:dyDescent="0.25">
      <c r="A8980" s="182">
        <v>40009069</v>
      </c>
      <c r="B8980" s="182" t="s">
        <v>8798</v>
      </c>
      <c r="C8980" s="182" t="s">
        <v>224</v>
      </c>
      <c r="D8980" s="182" t="s">
        <v>225</v>
      </c>
      <c r="E8980" s="182" t="s">
        <v>226</v>
      </c>
      <c r="F8980" s="182" t="s">
        <v>226</v>
      </c>
    </row>
    <row r="8981" spans="1:6" x14ac:dyDescent="0.25">
      <c r="A8981" s="182">
        <v>40007460</v>
      </c>
      <c r="B8981" s="182" t="s">
        <v>8799</v>
      </c>
      <c r="C8981" s="182" t="s">
        <v>224</v>
      </c>
      <c r="D8981" s="182" t="s">
        <v>277</v>
      </c>
      <c r="E8981" s="182" t="s">
        <v>278</v>
      </c>
      <c r="F8981" s="182" t="s">
        <v>278</v>
      </c>
    </row>
    <row r="8982" spans="1:6" x14ac:dyDescent="0.25">
      <c r="A8982" s="182">
        <v>40007702</v>
      </c>
      <c r="B8982" s="182" t="s">
        <v>8800</v>
      </c>
      <c r="C8982" s="182" t="s">
        <v>224</v>
      </c>
      <c r="D8982" s="182" t="s">
        <v>277</v>
      </c>
      <c r="E8982" s="182" t="s">
        <v>278</v>
      </c>
      <c r="F8982" s="182" t="s">
        <v>278</v>
      </c>
    </row>
    <row r="8983" spans="1:6" x14ac:dyDescent="0.25">
      <c r="A8983" s="182">
        <v>40008406</v>
      </c>
      <c r="B8983" s="182" t="s">
        <v>8801</v>
      </c>
      <c r="C8983" s="182" t="s">
        <v>224</v>
      </c>
      <c r="D8983" s="182" t="s">
        <v>249</v>
      </c>
      <c r="E8983" s="182" t="s">
        <v>250</v>
      </c>
      <c r="F8983" s="182" t="s">
        <v>250</v>
      </c>
    </row>
    <row r="8984" spans="1:6" x14ac:dyDescent="0.25">
      <c r="A8984" s="182">
        <v>40420793</v>
      </c>
      <c r="B8984" s="182" t="s">
        <v>8802</v>
      </c>
      <c r="C8984" s="182" t="s">
        <v>231</v>
      </c>
      <c r="D8984" s="182" t="s">
        <v>232</v>
      </c>
      <c r="E8984" s="182" t="s">
        <v>233</v>
      </c>
      <c r="F8984" s="182" t="s">
        <v>233</v>
      </c>
    </row>
    <row r="8985" spans="1:6" x14ac:dyDescent="0.25">
      <c r="A8985" s="182">
        <v>40420648</v>
      </c>
      <c r="B8985" s="182" t="s">
        <v>8803</v>
      </c>
      <c r="C8985" s="182" t="s">
        <v>231</v>
      </c>
      <c r="D8985" s="182" t="s">
        <v>232</v>
      </c>
      <c r="E8985" s="182" t="s">
        <v>233</v>
      </c>
      <c r="F8985" s="182" t="s">
        <v>233</v>
      </c>
    </row>
    <row r="8986" spans="1:6" x14ac:dyDescent="0.25">
      <c r="A8986" s="182">
        <v>40420503</v>
      </c>
      <c r="B8986" s="182" t="s">
        <v>8804</v>
      </c>
      <c r="C8986" s="182" t="s">
        <v>231</v>
      </c>
      <c r="D8986" s="182" t="s">
        <v>338</v>
      </c>
      <c r="E8986" s="182" t="s">
        <v>339</v>
      </c>
      <c r="F8986" s="182" t="s">
        <v>339</v>
      </c>
    </row>
    <row r="8987" spans="1:6" x14ac:dyDescent="0.25">
      <c r="A8987" s="182">
        <v>40007957</v>
      </c>
      <c r="B8987" s="182" t="s">
        <v>8805</v>
      </c>
      <c r="C8987" s="182" t="s">
        <v>224</v>
      </c>
      <c r="D8987" s="182" t="s">
        <v>309</v>
      </c>
      <c r="E8987" s="182" t="s">
        <v>310</v>
      </c>
      <c r="F8987" s="182" t="s">
        <v>310</v>
      </c>
    </row>
    <row r="8988" spans="1:6" x14ac:dyDescent="0.25">
      <c r="A8988" s="182">
        <v>40000857</v>
      </c>
      <c r="B8988" s="182" t="s">
        <v>8806</v>
      </c>
      <c r="C8988" s="182" t="s">
        <v>224</v>
      </c>
      <c r="D8988" s="182" t="s">
        <v>279</v>
      </c>
      <c r="E8988" s="182" t="s">
        <v>280</v>
      </c>
      <c r="F8988" s="182" t="s">
        <v>280</v>
      </c>
    </row>
    <row r="8989" spans="1:6" x14ac:dyDescent="0.25">
      <c r="A8989" s="182">
        <v>47200020</v>
      </c>
      <c r="B8989" s="182" t="s">
        <v>8807</v>
      </c>
      <c r="C8989" s="182" t="s">
        <v>224</v>
      </c>
      <c r="D8989" s="182" t="s">
        <v>271</v>
      </c>
      <c r="E8989" s="182" t="s">
        <v>272</v>
      </c>
      <c r="F8989" s="182" t="s">
        <v>272</v>
      </c>
    </row>
    <row r="8990" spans="1:6" x14ac:dyDescent="0.25">
      <c r="A8990" s="182">
        <v>40005022</v>
      </c>
      <c r="B8990" s="182" t="s">
        <v>8808</v>
      </c>
      <c r="C8990" s="182" t="s">
        <v>224</v>
      </c>
      <c r="D8990" s="182" t="s">
        <v>271</v>
      </c>
      <c r="E8990" s="182" t="s">
        <v>272</v>
      </c>
      <c r="F8990" s="182" t="s">
        <v>272</v>
      </c>
    </row>
    <row r="8991" spans="1:6" x14ac:dyDescent="0.25">
      <c r="A8991" s="182">
        <v>40005775</v>
      </c>
      <c r="B8991" s="182" t="s">
        <v>8809</v>
      </c>
      <c r="C8991" s="182" t="s">
        <v>224</v>
      </c>
      <c r="D8991" s="182" t="s">
        <v>268</v>
      </c>
      <c r="E8991" s="182" t="s">
        <v>269</v>
      </c>
      <c r="F8991" s="182" t="s">
        <v>269</v>
      </c>
    </row>
    <row r="8992" spans="1:6" x14ac:dyDescent="0.25">
      <c r="A8992" s="182">
        <v>40004504</v>
      </c>
      <c r="B8992" s="182" t="s">
        <v>8810</v>
      </c>
      <c r="C8992" s="182" t="s">
        <v>224</v>
      </c>
      <c r="D8992" s="182" t="s">
        <v>228</v>
      </c>
      <c r="E8992" s="182" t="s">
        <v>229</v>
      </c>
      <c r="F8992" s="182" t="s">
        <v>229</v>
      </c>
    </row>
    <row r="8993" spans="1:6" x14ac:dyDescent="0.25">
      <c r="A8993" s="182">
        <v>40009183</v>
      </c>
      <c r="B8993" s="182" t="s">
        <v>8811</v>
      </c>
      <c r="C8993" s="182" t="s">
        <v>224</v>
      </c>
      <c r="D8993" s="182" t="s">
        <v>392</v>
      </c>
      <c r="E8993" s="182" t="s">
        <v>393</v>
      </c>
      <c r="F8993" s="182" t="s">
        <v>393</v>
      </c>
    </row>
    <row r="8994" spans="1:6" x14ac:dyDescent="0.25">
      <c r="A8994" s="182">
        <v>40002467</v>
      </c>
      <c r="B8994" s="182" t="s">
        <v>8812</v>
      </c>
      <c r="C8994" s="182" t="s">
        <v>224</v>
      </c>
      <c r="D8994" s="182" t="s">
        <v>404</v>
      </c>
      <c r="E8994" s="182" t="s">
        <v>405</v>
      </c>
      <c r="F8994" s="182" t="s">
        <v>405</v>
      </c>
    </row>
    <row r="8995" spans="1:6" x14ac:dyDescent="0.25">
      <c r="A8995" s="182">
        <v>40008105</v>
      </c>
      <c r="B8995" s="182" t="s">
        <v>8813</v>
      </c>
      <c r="C8995" s="182" t="s">
        <v>224</v>
      </c>
      <c r="D8995" s="182" t="s">
        <v>277</v>
      </c>
      <c r="E8995" s="182" t="s">
        <v>278</v>
      </c>
      <c r="F8995" s="182" t="s">
        <v>278</v>
      </c>
    </row>
    <row r="8996" spans="1:6" x14ac:dyDescent="0.25">
      <c r="A8996" s="182">
        <v>40005015</v>
      </c>
      <c r="B8996" s="182" t="s">
        <v>8814</v>
      </c>
      <c r="C8996" s="182" t="s">
        <v>224</v>
      </c>
      <c r="D8996" s="182" t="s">
        <v>363</v>
      </c>
      <c r="E8996" s="182" t="s">
        <v>364</v>
      </c>
      <c r="F8996" s="182" t="s">
        <v>364</v>
      </c>
    </row>
    <row r="8997" spans="1:6" x14ac:dyDescent="0.25">
      <c r="A8997" s="182">
        <v>40007357</v>
      </c>
      <c r="B8997" s="182" t="s">
        <v>8815</v>
      </c>
      <c r="C8997" s="182" t="s">
        <v>224</v>
      </c>
      <c r="D8997" s="182" t="s">
        <v>262</v>
      </c>
      <c r="E8997" s="182" t="s">
        <v>263</v>
      </c>
      <c r="F8997" s="182" t="s">
        <v>263</v>
      </c>
    </row>
    <row r="8998" spans="1:6" x14ac:dyDescent="0.25">
      <c r="A8998" s="182">
        <v>40006729</v>
      </c>
      <c r="B8998" s="182" t="s">
        <v>8816</v>
      </c>
      <c r="C8998" s="182" t="s">
        <v>224</v>
      </c>
      <c r="D8998" s="182" t="s">
        <v>252</v>
      </c>
      <c r="E8998" s="182" t="s">
        <v>253</v>
      </c>
      <c r="F8998" s="182" t="s">
        <v>253</v>
      </c>
    </row>
    <row r="8999" spans="1:6" x14ac:dyDescent="0.25">
      <c r="A8999" s="182">
        <v>40007039</v>
      </c>
      <c r="B8999" s="182" t="s">
        <v>8817</v>
      </c>
      <c r="C8999" s="182" t="s">
        <v>224</v>
      </c>
      <c r="D8999" s="182" t="s">
        <v>277</v>
      </c>
      <c r="E8999" s="182" t="s">
        <v>278</v>
      </c>
      <c r="F8999" s="182" t="s">
        <v>278</v>
      </c>
    </row>
    <row r="9000" spans="1:6" x14ac:dyDescent="0.25">
      <c r="A9000" s="182">
        <v>40008177</v>
      </c>
      <c r="B9000" s="182" t="s">
        <v>8818</v>
      </c>
      <c r="C9000" s="182" t="s">
        <v>224</v>
      </c>
      <c r="D9000" s="182" t="s">
        <v>404</v>
      </c>
      <c r="E9000" s="182" t="s">
        <v>405</v>
      </c>
      <c r="F9000" s="182" t="s">
        <v>405</v>
      </c>
    </row>
    <row r="9001" spans="1:6" x14ac:dyDescent="0.25">
      <c r="A9001" s="182">
        <v>40001752</v>
      </c>
      <c r="B9001" s="182" t="s">
        <v>8819</v>
      </c>
      <c r="C9001" s="182" t="s">
        <v>224</v>
      </c>
      <c r="D9001" s="182" t="s">
        <v>262</v>
      </c>
      <c r="E9001" s="182" t="s">
        <v>263</v>
      </c>
      <c r="F9001" s="182" t="s">
        <v>263</v>
      </c>
    </row>
    <row r="9002" spans="1:6" x14ac:dyDescent="0.25">
      <c r="A9002" s="182">
        <v>40001073</v>
      </c>
      <c r="B9002" s="182" t="s">
        <v>8820</v>
      </c>
      <c r="C9002" s="182" t="s">
        <v>224</v>
      </c>
      <c r="D9002" s="182" t="s">
        <v>322</v>
      </c>
      <c r="E9002" s="182" t="s">
        <v>323</v>
      </c>
      <c r="F9002" s="182" t="s">
        <v>323</v>
      </c>
    </row>
    <row r="9003" spans="1:6" x14ac:dyDescent="0.25">
      <c r="A9003" s="182">
        <v>40424298</v>
      </c>
      <c r="B9003" s="182" t="s">
        <v>8821</v>
      </c>
      <c r="C9003" s="182" t="s">
        <v>231</v>
      </c>
      <c r="D9003" s="182" t="s">
        <v>232</v>
      </c>
      <c r="E9003" s="182" t="s">
        <v>233</v>
      </c>
      <c r="F9003" s="182" t="s">
        <v>233</v>
      </c>
    </row>
    <row r="9004" spans="1:6" x14ac:dyDescent="0.25">
      <c r="A9004" s="182">
        <v>40420403</v>
      </c>
      <c r="B9004" s="182" t="s">
        <v>8822</v>
      </c>
      <c r="C9004" s="182" t="s">
        <v>231</v>
      </c>
      <c r="D9004" s="182" t="s">
        <v>236</v>
      </c>
      <c r="E9004" s="182" t="s">
        <v>237</v>
      </c>
      <c r="F9004" s="182" t="s">
        <v>237</v>
      </c>
    </row>
    <row r="9005" spans="1:6" x14ac:dyDescent="0.25">
      <c r="A9005" s="182">
        <v>40008776</v>
      </c>
      <c r="B9005" s="182" t="s">
        <v>8823</v>
      </c>
      <c r="C9005" s="182" t="s">
        <v>224</v>
      </c>
      <c r="D9005" s="182" t="s">
        <v>228</v>
      </c>
      <c r="E9005" s="182" t="s">
        <v>229</v>
      </c>
      <c r="F9005" s="182" t="s">
        <v>229</v>
      </c>
    </row>
    <row r="9006" spans="1:6" x14ac:dyDescent="0.25">
      <c r="A9006" s="182">
        <v>40003357</v>
      </c>
      <c r="B9006" s="182" t="s">
        <v>8824</v>
      </c>
      <c r="C9006" s="182" t="s">
        <v>224</v>
      </c>
      <c r="D9006" s="182" t="s">
        <v>404</v>
      </c>
      <c r="E9006" s="182" t="s">
        <v>405</v>
      </c>
      <c r="F9006" s="182" t="s">
        <v>405</v>
      </c>
    </row>
    <row r="9007" spans="1:6" x14ac:dyDescent="0.25">
      <c r="A9007" s="182">
        <v>40005188</v>
      </c>
      <c r="B9007" s="182" t="s">
        <v>8825</v>
      </c>
      <c r="C9007" s="182" t="s">
        <v>224</v>
      </c>
      <c r="D9007" s="182" t="s">
        <v>225</v>
      </c>
      <c r="E9007" s="182" t="s">
        <v>226</v>
      </c>
      <c r="F9007" s="182" t="s">
        <v>226</v>
      </c>
    </row>
    <row r="9008" spans="1:6" x14ac:dyDescent="0.25">
      <c r="A9008" s="182">
        <v>40005852</v>
      </c>
      <c r="B9008" s="182" t="s">
        <v>8826</v>
      </c>
      <c r="C9008" s="182" t="s">
        <v>224</v>
      </c>
      <c r="D9008" s="182" t="s">
        <v>228</v>
      </c>
      <c r="E9008" s="182" t="s">
        <v>229</v>
      </c>
      <c r="F9008" s="182" t="s">
        <v>229</v>
      </c>
    </row>
    <row r="9009" spans="1:6" x14ac:dyDescent="0.25">
      <c r="A9009" s="182">
        <v>40003683</v>
      </c>
      <c r="B9009" s="182" t="s">
        <v>8827</v>
      </c>
      <c r="C9009" s="182" t="s">
        <v>224</v>
      </c>
      <c r="D9009" s="182" t="s">
        <v>322</v>
      </c>
      <c r="E9009" s="182" t="s">
        <v>323</v>
      </c>
      <c r="F9009" s="182" t="s">
        <v>323</v>
      </c>
    </row>
    <row r="9010" spans="1:6" x14ac:dyDescent="0.25">
      <c r="A9010" s="182">
        <v>40420787</v>
      </c>
      <c r="B9010" s="182" t="s">
        <v>8828</v>
      </c>
      <c r="C9010" s="182" t="s">
        <v>231</v>
      </c>
      <c r="D9010" s="182" t="s">
        <v>232</v>
      </c>
      <c r="E9010" s="182" t="s">
        <v>233</v>
      </c>
      <c r="F9010" s="182" t="s">
        <v>233</v>
      </c>
    </row>
    <row r="9011" spans="1:6" x14ac:dyDescent="0.25">
      <c r="A9011" s="182">
        <v>40424394</v>
      </c>
      <c r="B9011" s="182" t="s">
        <v>8829</v>
      </c>
      <c r="C9011" s="182" t="s">
        <v>231</v>
      </c>
      <c r="D9011" s="182" t="s">
        <v>236</v>
      </c>
      <c r="E9011" s="182" t="s">
        <v>237</v>
      </c>
      <c r="F9011" s="182" t="s">
        <v>237</v>
      </c>
    </row>
    <row r="9012" spans="1:6" x14ac:dyDescent="0.25">
      <c r="A9012" s="182">
        <v>40421061</v>
      </c>
      <c r="B9012" s="182" t="s">
        <v>8829</v>
      </c>
      <c r="C9012" s="182" t="s">
        <v>231</v>
      </c>
      <c r="D9012" s="182" t="s">
        <v>232</v>
      </c>
      <c r="E9012" s="182" t="s">
        <v>233</v>
      </c>
      <c r="F9012" s="182" t="s">
        <v>233</v>
      </c>
    </row>
    <row r="9013" spans="1:6" x14ac:dyDescent="0.25">
      <c r="A9013" s="182">
        <v>40009949</v>
      </c>
      <c r="B9013" s="182" t="s">
        <v>8830</v>
      </c>
      <c r="C9013" s="182" t="s">
        <v>224</v>
      </c>
      <c r="D9013" s="182" t="s">
        <v>265</v>
      </c>
      <c r="E9013" s="182" t="s">
        <v>266</v>
      </c>
      <c r="F9013" s="182" t="s">
        <v>266</v>
      </c>
    </row>
    <row r="9014" spans="1:6" x14ac:dyDescent="0.25">
      <c r="A9014" s="182">
        <v>40009499</v>
      </c>
      <c r="B9014" s="182" t="s">
        <v>8831</v>
      </c>
      <c r="C9014" s="182" t="s">
        <v>224</v>
      </c>
      <c r="D9014" s="182" t="s">
        <v>306</v>
      </c>
      <c r="E9014" s="182" t="s">
        <v>307</v>
      </c>
      <c r="F9014" s="182" t="s">
        <v>307</v>
      </c>
    </row>
    <row r="9015" spans="1:6" x14ac:dyDescent="0.25">
      <c r="A9015" s="182">
        <v>40000392</v>
      </c>
      <c r="B9015" s="182" t="s">
        <v>8832</v>
      </c>
      <c r="C9015" s="182" t="s">
        <v>224</v>
      </c>
      <c r="D9015" s="182" t="s">
        <v>252</v>
      </c>
      <c r="E9015" s="182" t="s">
        <v>253</v>
      </c>
      <c r="F9015" s="182" t="s">
        <v>253</v>
      </c>
    </row>
    <row r="9016" spans="1:6" x14ac:dyDescent="0.25">
      <c r="A9016" s="182">
        <v>40006038</v>
      </c>
      <c r="B9016" s="182" t="s">
        <v>8833</v>
      </c>
      <c r="C9016" s="182" t="s">
        <v>224</v>
      </c>
      <c r="D9016" s="182" t="s">
        <v>315</v>
      </c>
      <c r="E9016" s="182" t="s">
        <v>316</v>
      </c>
      <c r="F9016" s="182" t="s">
        <v>316</v>
      </c>
    </row>
    <row r="9017" spans="1:6" x14ac:dyDescent="0.25">
      <c r="A9017" s="182">
        <v>40002114</v>
      </c>
      <c r="B9017" s="182" t="s">
        <v>8834</v>
      </c>
      <c r="C9017" s="182" t="s">
        <v>224</v>
      </c>
      <c r="D9017" s="182" t="s">
        <v>303</v>
      </c>
      <c r="E9017" s="182" t="s">
        <v>304</v>
      </c>
      <c r="F9017" s="182" t="s">
        <v>304</v>
      </c>
    </row>
    <row r="9018" spans="1:6" x14ac:dyDescent="0.25">
      <c r="A9018" s="182">
        <v>40006878</v>
      </c>
      <c r="B9018" s="182" t="s">
        <v>8835</v>
      </c>
      <c r="C9018" s="182" t="s">
        <v>224</v>
      </c>
      <c r="D9018" s="182" t="s">
        <v>303</v>
      </c>
      <c r="E9018" s="182" t="s">
        <v>304</v>
      </c>
      <c r="F9018" s="182" t="s">
        <v>304</v>
      </c>
    </row>
    <row r="9019" spans="1:6" x14ac:dyDescent="0.25">
      <c r="A9019" s="182">
        <v>40007807</v>
      </c>
      <c r="B9019" s="182" t="s">
        <v>8836</v>
      </c>
      <c r="C9019" s="182" t="s">
        <v>224</v>
      </c>
      <c r="D9019" s="182" t="s">
        <v>268</v>
      </c>
      <c r="E9019" s="182" t="s">
        <v>269</v>
      </c>
      <c r="F9019" s="182" t="s">
        <v>269</v>
      </c>
    </row>
    <row r="9020" spans="1:6" x14ac:dyDescent="0.25">
      <c r="A9020" s="182">
        <v>40420762</v>
      </c>
      <c r="B9020" s="182" t="s">
        <v>8837</v>
      </c>
      <c r="C9020" s="182" t="s">
        <v>231</v>
      </c>
      <c r="D9020" s="182" t="s">
        <v>232</v>
      </c>
      <c r="E9020" s="182" t="s">
        <v>233</v>
      </c>
      <c r="F9020" s="182" t="s">
        <v>233</v>
      </c>
    </row>
    <row r="9021" spans="1:6" x14ac:dyDescent="0.25">
      <c r="A9021" s="182">
        <v>40009462</v>
      </c>
      <c r="B9021" s="182" t="s">
        <v>8838</v>
      </c>
      <c r="C9021" s="182" t="s">
        <v>224</v>
      </c>
      <c r="D9021" s="182" t="s">
        <v>449</v>
      </c>
      <c r="E9021" s="182" t="s">
        <v>450</v>
      </c>
      <c r="F9021" s="182" t="s">
        <v>450</v>
      </c>
    </row>
    <row r="9022" spans="1:6" x14ac:dyDescent="0.25">
      <c r="A9022" s="182">
        <v>40002921</v>
      </c>
      <c r="B9022" s="182" t="s">
        <v>8839</v>
      </c>
      <c r="C9022" s="182" t="s">
        <v>224</v>
      </c>
      <c r="D9022" s="182" t="s">
        <v>256</v>
      </c>
      <c r="E9022" s="182" t="s">
        <v>257</v>
      </c>
      <c r="F9022" s="182" t="s">
        <v>257</v>
      </c>
    </row>
    <row r="9023" spans="1:6" x14ac:dyDescent="0.25">
      <c r="A9023" s="182">
        <v>40004522</v>
      </c>
      <c r="B9023" s="182" t="s">
        <v>8840</v>
      </c>
      <c r="C9023" s="182" t="s">
        <v>224</v>
      </c>
      <c r="D9023" s="182" t="s">
        <v>228</v>
      </c>
      <c r="E9023" s="182" t="s">
        <v>229</v>
      </c>
      <c r="F9023" s="182" t="s">
        <v>229</v>
      </c>
    </row>
    <row r="9024" spans="1:6" x14ac:dyDescent="0.25">
      <c r="A9024" s="182">
        <v>40001352</v>
      </c>
      <c r="B9024" s="182" t="s">
        <v>8841</v>
      </c>
      <c r="C9024" s="182" t="s">
        <v>224</v>
      </c>
      <c r="D9024" s="182" t="s">
        <v>228</v>
      </c>
      <c r="E9024" s="182" t="s">
        <v>229</v>
      </c>
      <c r="F9024" s="182" t="s">
        <v>229</v>
      </c>
    </row>
    <row r="9025" spans="1:6" x14ac:dyDescent="0.25">
      <c r="A9025" s="182">
        <v>40000013</v>
      </c>
      <c r="B9025" s="182" t="s">
        <v>8842</v>
      </c>
      <c r="C9025" s="182" t="s">
        <v>224</v>
      </c>
      <c r="D9025" s="182" t="s">
        <v>363</v>
      </c>
      <c r="E9025" s="182" t="s">
        <v>364</v>
      </c>
      <c r="F9025" s="182" t="s">
        <v>364</v>
      </c>
    </row>
    <row r="9026" spans="1:6" x14ac:dyDescent="0.25">
      <c r="A9026" s="182">
        <v>40420982</v>
      </c>
      <c r="B9026" s="182" t="s">
        <v>8843</v>
      </c>
      <c r="C9026" s="182" t="s">
        <v>231</v>
      </c>
      <c r="D9026" s="182" t="s">
        <v>236</v>
      </c>
      <c r="E9026" s="182" t="s">
        <v>237</v>
      </c>
      <c r="F9026" s="182" t="s">
        <v>237</v>
      </c>
    </row>
    <row r="9027" spans="1:6" x14ac:dyDescent="0.25">
      <c r="A9027" s="182">
        <v>40000028</v>
      </c>
      <c r="B9027" s="182" t="s">
        <v>8844</v>
      </c>
      <c r="C9027" s="182" t="s">
        <v>224</v>
      </c>
      <c r="D9027" s="182" t="s">
        <v>228</v>
      </c>
      <c r="E9027" s="182" t="s">
        <v>229</v>
      </c>
      <c r="F9027" s="182" t="s">
        <v>229</v>
      </c>
    </row>
    <row r="9028" spans="1:6" x14ac:dyDescent="0.25">
      <c r="A9028" s="182">
        <v>40000091</v>
      </c>
      <c r="B9028" s="182" t="s">
        <v>8845</v>
      </c>
      <c r="C9028" s="182" t="s">
        <v>224</v>
      </c>
      <c r="D9028" s="182" t="s">
        <v>228</v>
      </c>
      <c r="E9028" s="182" t="s">
        <v>229</v>
      </c>
      <c r="F9028" s="182" t="s">
        <v>229</v>
      </c>
    </row>
    <row r="9029" spans="1:6" x14ac:dyDescent="0.25">
      <c r="A9029" s="182">
        <v>40006459</v>
      </c>
      <c r="B9029" s="182" t="s">
        <v>8846</v>
      </c>
      <c r="C9029" s="182" t="s">
        <v>224</v>
      </c>
      <c r="D9029" s="182" t="s">
        <v>404</v>
      </c>
      <c r="E9029" s="182" t="s">
        <v>405</v>
      </c>
      <c r="F9029" s="182" t="s">
        <v>405</v>
      </c>
    </row>
    <row r="9030" spans="1:6" x14ac:dyDescent="0.25">
      <c r="A9030" s="182">
        <v>40008856</v>
      </c>
      <c r="B9030" s="182" t="s">
        <v>8847</v>
      </c>
      <c r="C9030" s="182" t="s">
        <v>224</v>
      </c>
      <c r="D9030" s="182" t="s">
        <v>279</v>
      </c>
      <c r="E9030" s="182" t="s">
        <v>280</v>
      </c>
      <c r="F9030" s="182" t="s">
        <v>280</v>
      </c>
    </row>
    <row r="9031" spans="1:6" x14ac:dyDescent="0.25">
      <c r="A9031" s="182">
        <v>40006990</v>
      </c>
      <c r="B9031" s="182" t="s">
        <v>8848</v>
      </c>
      <c r="C9031" s="182" t="s">
        <v>224</v>
      </c>
      <c r="D9031" s="182" t="s">
        <v>279</v>
      </c>
      <c r="E9031" s="182" t="s">
        <v>280</v>
      </c>
      <c r="F9031" s="182" t="s">
        <v>280</v>
      </c>
    </row>
    <row r="9032" spans="1:6" x14ac:dyDescent="0.25">
      <c r="A9032" s="182">
        <v>40007390</v>
      </c>
      <c r="B9032" s="182" t="s">
        <v>8849</v>
      </c>
      <c r="C9032" s="182" t="s">
        <v>224</v>
      </c>
      <c r="D9032" s="182" t="s">
        <v>262</v>
      </c>
      <c r="E9032" s="182" t="s">
        <v>263</v>
      </c>
      <c r="F9032" s="182" t="s">
        <v>263</v>
      </c>
    </row>
    <row r="9033" spans="1:6" x14ac:dyDescent="0.25">
      <c r="A9033" s="182">
        <v>40009208</v>
      </c>
      <c r="B9033" s="182" t="s">
        <v>8850</v>
      </c>
      <c r="C9033" s="182" t="s">
        <v>224</v>
      </c>
      <c r="D9033" s="182" t="s">
        <v>438</v>
      </c>
      <c r="E9033" s="182" t="s">
        <v>439</v>
      </c>
      <c r="F9033" s="182" t="s">
        <v>439</v>
      </c>
    </row>
    <row r="9034" spans="1:6" x14ac:dyDescent="0.25">
      <c r="A9034" s="182">
        <v>40421526</v>
      </c>
      <c r="B9034" s="182" t="s">
        <v>8851</v>
      </c>
      <c r="C9034" s="182" t="s">
        <v>231</v>
      </c>
      <c r="D9034" s="182" t="s">
        <v>232</v>
      </c>
      <c r="E9034" s="182" t="s">
        <v>233</v>
      </c>
      <c r="F9034" s="182" t="s">
        <v>233</v>
      </c>
    </row>
    <row r="9035" spans="1:6" x14ac:dyDescent="0.25">
      <c r="A9035" s="182">
        <v>40420493</v>
      </c>
      <c r="B9035" s="182" t="s">
        <v>8852</v>
      </c>
      <c r="C9035" s="182" t="s">
        <v>231</v>
      </c>
      <c r="D9035" s="182" t="s">
        <v>236</v>
      </c>
      <c r="E9035" s="182" t="s">
        <v>237</v>
      </c>
      <c r="F9035" s="182" t="s">
        <v>237</v>
      </c>
    </row>
    <row r="9036" spans="1:6" x14ac:dyDescent="0.25">
      <c r="A9036" s="182">
        <v>40009211</v>
      </c>
      <c r="B9036" s="182" t="s">
        <v>8853</v>
      </c>
      <c r="C9036" s="182" t="s">
        <v>224</v>
      </c>
      <c r="D9036" s="182" t="s">
        <v>279</v>
      </c>
      <c r="E9036" s="182" t="s">
        <v>280</v>
      </c>
      <c r="F9036" s="182" t="s">
        <v>280</v>
      </c>
    </row>
    <row r="9037" spans="1:6" x14ac:dyDescent="0.25">
      <c r="A9037" s="182">
        <v>40009605</v>
      </c>
      <c r="B9037" s="182" t="s">
        <v>8854</v>
      </c>
      <c r="C9037" s="182" t="s">
        <v>224</v>
      </c>
      <c r="D9037" s="182" t="s">
        <v>333</v>
      </c>
      <c r="E9037" s="182" t="s">
        <v>334</v>
      </c>
      <c r="F9037" s="182" t="s">
        <v>334</v>
      </c>
    </row>
    <row r="9038" spans="1:6" x14ac:dyDescent="0.25">
      <c r="A9038" s="182">
        <v>40005994</v>
      </c>
      <c r="B9038" s="182" t="s">
        <v>8855</v>
      </c>
      <c r="C9038" s="182" t="s">
        <v>224</v>
      </c>
      <c r="D9038" s="182" t="s">
        <v>265</v>
      </c>
      <c r="E9038" s="182" t="s">
        <v>266</v>
      </c>
      <c r="F9038" s="182" t="s">
        <v>266</v>
      </c>
    </row>
    <row r="9039" spans="1:6" x14ac:dyDescent="0.25">
      <c r="A9039" s="182">
        <v>40003421</v>
      </c>
      <c r="B9039" s="182" t="s">
        <v>8856</v>
      </c>
      <c r="C9039" s="182" t="s">
        <v>224</v>
      </c>
      <c r="D9039" s="182" t="s">
        <v>322</v>
      </c>
      <c r="E9039" s="182" t="s">
        <v>323</v>
      </c>
      <c r="F9039" s="182" t="s">
        <v>323</v>
      </c>
    </row>
    <row r="9040" spans="1:6" x14ac:dyDescent="0.25">
      <c r="A9040" s="182">
        <v>40007971</v>
      </c>
      <c r="B9040" s="182" t="s">
        <v>8857</v>
      </c>
      <c r="C9040" s="182" t="s">
        <v>224</v>
      </c>
      <c r="D9040" s="182" t="s">
        <v>449</v>
      </c>
      <c r="E9040" s="182" t="s">
        <v>450</v>
      </c>
      <c r="F9040" s="182" t="s">
        <v>450</v>
      </c>
    </row>
    <row r="9041" spans="1:6" x14ac:dyDescent="0.25">
      <c r="A9041" s="182">
        <v>40000990</v>
      </c>
      <c r="B9041" s="182" t="s">
        <v>8858</v>
      </c>
      <c r="C9041" s="182" t="s">
        <v>224</v>
      </c>
      <c r="D9041" s="182" t="s">
        <v>265</v>
      </c>
      <c r="E9041" s="182" t="s">
        <v>266</v>
      </c>
      <c r="F9041" s="182" t="s">
        <v>266</v>
      </c>
    </row>
    <row r="9042" spans="1:6" x14ac:dyDescent="0.25">
      <c r="A9042" s="182">
        <v>40420183</v>
      </c>
      <c r="B9042" s="182" t="s">
        <v>8859</v>
      </c>
      <c r="C9042" s="182" t="s">
        <v>231</v>
      </c>
      <c r="D9042" s="182" t="s">
        <v>232</v>
      </c>
      <c r="E9042" s="182" t="s">
        <v>233</v>
      </c>
      <c r="F9042" s="182" t="s">
        <v>233</v>
      </c>
    </row>
    <row r="9043" spans="1:6" x14ac:dyDescent="0.25">
      <c r="A9043" s="182">
        <v>40008998</v>
      </c>
      <c r="B9043" s="182" t="s">
        <v>8860</v>
      </c>
      <c r="C9043" s="182" t="s">
        <v>224</v>
      </c>
      <c r="D9043" s="182" t="s">
        <v>438</v>
      </c>
      <c r="E9043" s="182" t="s">
        <v>439</v>
      </c>
      <c r="F9043" s="182" t="s">
        <v>439</v>
      </c>
    </row>
    <row r="9044" spans="1:6" x14ac:dyDescent="0.25">
      <c r="A9044" s="182">
        <v>40008679</v>
      </c>
      <c r="B9044" s="182" t="s">
        <v>8861</v>
      </c>
      <c r="C9044" s="182" t="s">
        <v>224</v>
      </c>
      <c r="D9044" s="182" t="s">
        <v>363</v>
      </c>
      <c r="E9044" s="182" t="s">
        <v>364</v>
      </c>
      <c r="F9044" s="182" t="s">
        <v>364</v>
      </c>
    </row>
    <row r="9045" spans="1:6" x14ac:dyDescent="0.25">
      <c r="A9045" s="182">
        <v>40008713</v>
      </c>
      <c r="B9045" s="182" t="s">
        <v>8862</v>
      </c>
      <c r="C9045" s="182" t="s">
        <v>224</v>
      </c>
      <c r="D9045" s="182" t="s">
        <v>333</v>
      </c>
      <c r="E9045" s="182" t="s">
        <v>334</v>
      </c>
      <c r="F9045" s="182" t="s">
        <v>334</v>
      </c>
    </row>
    <row r="9046" spans="1:6" x14ac:dyDescent="0.25">
      <c r="A9046" s="182">
        <v>40008078</v>
      </c>
      <c r="B9046" s="182" t="s">
        <v>8862</v>
      </c>
      <c r="C9046" s="182" t="s">
        <v>224</v>
      </c>
      <c r="D9046" s="182" t="s">
        <v>342</v>
      </c>
      <c r="E9046" s="182" t="s">
        <v>343</v>
      </c>
      <c r="F9046" s="182" t="s">
        <v>343</v>
      </c>
    </row>
    <row r="9047" spans="1:6" x14ac:dyDescent="0.25">
      <c r="A9047" s="182">
        <v>40007961</v>
      </c>
      <c r="B9047" s="182" t="s">
        <v>8862</v>
      </c>
      <c r="C9047" s="182" t="s">
        <v>224</v>
      </c>
      <c r="D9047" s="182" t="s">
        <v>256</v>
      </c>
      <c r="E9047" s="182" t="s">
        <v>257</v>
      </c>
      <c r="F9047" s="182" t="s">
        <v>257</v>
      </c>
    </row>
    <row r="9048" spans="1:6" x14ac:dyDescent="0.25">
      <c r="A9048" s="182">
        <v>40007938</v>
      </c>
      <c r="B9048" s="182" t="s">
        <v>8862</v>
      </c>
      <c r="C9048" s="182" t="s">
        <v>224</v>
      </c>
      <c r="D9048" s="182" t="s">
        <v>252</v>
      </c>
      <c r="E9048" s="182" t="s">
        <v>253</v>
      </c>
      <c r="F9048" s="182" t="s">
        <v>253</v>
      </c>
    </row>
    <row r="9049" spans="1:6" x14ac:dyDescent="0.25">
      <c r="A9049" s="182">
        <v>40007866</v>
      </c>
      <c r="B9049" s="182" t="s">
        <v>8862</v>
      </c>
      <c r="C9049" s="182" t="s">
        <v>224</v>
      </c>
      <c r="D9049" s="182" t="s">
        <v>279</v>
      </c>
      <c r="E9049" s="182" t="s">
        <v>280</v>
      </c>
      <c r="F9049" s="182" t="s">
        <v>280</v>
      </c>
    </row>
    <row r="9050" spans="1:6" x14ac:dyDescent="0.25">
      <c r="A9050" s="182">
        <v>40007328</v>
      </c>
      <c r="B9050" s="182" t="s">
        <v>8862</v>
      </c>
      <c r="C9050" s="182" t="s">
        <v>224</v>
      </c>
      <c r="D9050" s="182" t="s">
        <v>303</v>
      </c>
      <c r="E9050" s="182" t="s">
        <v>304</v>
      </c>
      <c r="F9050" s="182" t="s">
        <v>304</v>
      </c>
    </row>
    <row r="9051" spans="1:6" x14ac:dyDescent="0.25">
      <c r="A9051" s="182">
        <v>40001899</v>
      </c>
      <c r="B9051" s="182" t="s">
        <v>8862</v>
      </c>
      <c r="C9051" s="182" t="s">
        <v>224</v>
      </c>
      <c r="D9051" s="182" t="s">
        <v>322</v>
      </c>
      <c r="E9051" s="182" t="s">
        <v>323</v>
      </c>
      <c r="F9051" s="182" t="s">
        <v>323</v>
      </c>
    </row>
    <row r="9052" spans="1:6" x14ac:dyDescent="0.25">
      <c r="A9052" s="182">
        <v>40008250</v>
      </c>
      <c r="B9052" s="182" t="s">
        <v>8863</v>
      </c>
      <c r="C9052" s="182" t="s">
        <v>224</v>
      </c>
      <c r="D9052" s="182" t="s">
        <v>363</v>
      </c>
      <c r="E9052" s="182" t="s">
        <v>364</v>
      </c>
      <c r="F9052" s="182" t="s">
        <v>364</v>
      </c>
    </row>
    <row r="9053" spans="1:6" x14ac:dyDescent="0.25">
      <c r="A9053" s="182">
        <v>40009121</v>
      </c>
      <c r="B9053" s="182" t="s">
        <v>8864</v>
      </c>
      <c r="C9053" s="182" t="s">
        <v>224</v>
      </c>
      <c r="D9053" s="182" t="s">
        <v>249</v>
      </c>
      <c r="E9053" s="182" t="s">
        <v>250</v>
      </c>
      <c r="F9053" s="182" t="s">
        <v>250</v>
      </c>
    </row>
    <row r="9054" spans="1:6" x14ac:dyDescent="0.25">
      <c r="A9054" s="182">
        <v>40002346</v>
      </c>
      <c r="B9054" s="182" t="s">
        <v>8865</v>
      </c>
      <c r="C9054" s="182" t="s">
        <v>224</v>
      </c>
      <c r="D9054" s="182" t="s">
        <v>268</v>
      </c>
      <c r="E9054" s="182" t="s">
        <v>269</v>
      </c>
      <c r="F9054" s="182" t="s">
        <v>269</v>
      </c>
    </row>
    <row r="9055" spans="1:6" x14ac:dyDescent="0.25">
      <c r="A9055" s="182">
        <v>40421491</v>
      </c>
      <c r="B9055" s="182" t="s">
        <v>8866</v>
      </c>
      <c r="C9055" s="182" t="s">
        <v>231</v>
      </c>
      <c r="D9055" s="182" t="s">
        <v>242</v>
      </c>
      <c r="E9055" s="182" t="s">
        <v>243</v>
      </c>
      <c r="F9055" s="182" t="s">
        <v>243</v>
      </c>
    </row>
    <row r="9056" spans="1:6" x14ac:dyDescent="0.25">
      <c r="A9056" s="182">
        <v>40421204</v>
      </c>
      <c r="B9056" s="182" t="s">
        <v>8867</v>
      </c>
      <c r="C9056" s="182" t="s">
        <v>231</v>
      </c>
      <c r="D9056" s="182" t="s">
        <v>232</v>
      </c>
      <c r="E9056" s="182" t="s">
        <v>233</v>
      </c>
      <c r="F9056" s="182" t="s">
        <v>233</v>
      </c>
    </row>
    <row r="9057" spans="1:6" x14ac:dyDescent="0.25">
      <c r="A9057" s="182">
        <v>40420320</v>
      </c>
      <c r="B9057" s="182" t="s">
        <v>8868</v>
      </c>
      <c r="C9057" s="182" t="s">
        <v>231</v>
      </c>
      <c r="D9057" s="182" t="s">
        <v>232</v>
      </c>
      <c r="E9057" s="182" t="s">
        <v>233</v>
      </c>
      <c r="F9057" s="182" t="s">
        <v>233</v>
      </c>
    </row>
    <row r="9058" spans="1:6" x14ac:dyDescent="0.25">
      <c r="A9058" s="182">
        <v>40007393</v>
      </c>
      <c r="B9058" s="182" t="s">
        <v>8869</v>
      </c>
      <c r="C9058" s="182" t="s">
        <v>224</v>
      </c>
      <c r="D9058" s="182" t="s">
        <v>265</v>
      </c>
      <c r="E9058" s="182" t="s">
        <v>266</v>
      </c>
      <c r="F9058" s="182" t="s">
        <v>266</v>
      </c>
    </row>
    <row r="9059" spans="1:6" x14ac:dyDescent="0.25">
      <c r="A9059" s="182">
        <v>40008564</v>
      </c>
      <c r="B9059" s="182" t="s">
        <v>8870</v>
      </c>
      <c r="C9059" s="182" t="s">
        <v>224</v>
      </c>
      <c r="D9059" s="182" t="s">
        <v>404</v>
      </c>
      <c r="E9059" s="182" t="s">
        <v>405</v>
      </c>
      <c r="F9059" s="182" t="s">
        <v>405</v>
      </c>
    </row>
    <row r="9060" spans="1:6" x14ac:dyDescent="0.25">
      <c r="A9060" s="182">
        <v>40007736</v>
      </c>
      <c r="B9060" s="182" t="s">
        <v>8871</v>
      </c>
      <c r="C9060" s="182" t="s">
        <v>224</v>
      </c>
      <c r="D9060" s="182" t="s">
        <v>404</v>
      </c>
      <c r="E9060" s="182" t="s">
        <v>405</v>
      </c>
      <c r="F9060" s="182" t="s">
        <v>405</v>
      </c>
    </row>
    <row r="9061" spans="1:6" x14ac:dyDescent="0.25">
      <c r="A9061" s="182">
        <v>40421286</v>
      </c>
      <c r="B9061" s="182" t="s">
        <v>8872</v>
      </c>
      <c r="C9061" s="182" t="s">
        <v>231</v>
      </c>
      <c r="D9061" s="182" t="s">
        <v>236</v>
      </c>
      <c r="E9061" s="182" t="s">
        <v>237</v>
      </c>
      <c r="F9061" s="182" t="s">
        <v>237</v>
      </c>
    </row>
    <row r="9062" spans="1:6" x14ac:dyDescent="0.25">
      <c r="A9062" s="182">
        <v>40005640</v>
      </c>
      <c r="B9062" s="182" t="s">
        <v>8873</v>
      </c>
      <c r="C9062" s="182" t="s">
        <v>224</v>
      </c>
      <c r="D9062" s="182" t="s">
        <v>249</v>
      </c>
      <c r="E9062" s="182" t="s">
        <v>250</v>
      </c>
      <c r="F9062" s="182" t="s">
        <v>250</v>
      </c>
    </row>
    <row r="9063" spans="1:6" x14ac:dyDescent="0.25">
      <c r="A9063" s="182">
        <v>40008802</v>
      </c>
      <c r="B9063" s="182" t="s">
        <v>8874</v>
      </c>
      <c r="C9063" s="182" t="s">
        <v>224</v>
      </c>
      <c r="D9063" s="182" t="s">
        <v>291</v>
      </c>
      <c r="E9063" s="182" t="s">
        <v>292</v>
      </c>
      <c r="F9063" s="182" t="s">
        <v>292</v>
      </c>
    </row>
    <row r="9064" spans="1:6" x14ac:dyDescent="0.25">
      <c r="A9064" s="182">
        <v>40006534</v>
      </c>
      <c r="B9064" s="182" t="s">
        <v>8875</v>
      </c>
      <c r="C9064" s="182" t="s">
        <v>224</v>
      </c>
      <c r="D9064" s="182" t="s">
        <v>252</v>
      </c>
      <c r="E9064" s="182" t="s">
        <v>253</v>
      </c>
      <c r="F9064" s="182" t="s">
        <v>253</v>
      </c>
    </row>
    <row r="9065" spans="1:6" x14ac:dyDescent="0.25">
      <c r="A9065" s="182">
        <v>40009291</v>
      </c>
      <c r="B9065" s="182" t="s">
        <v>8876</v>
      </c>
      <c r="C9065" s="182" t="s">
        <v>224</v>
      </c>
      <c r="D9065" s="182" t="s">
        <v>438</v>
      </c>
      <c r="E9065" s="182" t="s">
        <v>439</v>
      </c>
      <c r="F9065" s="182" t="s">
        <v>439</v>
      </c>
    </row>
    <row r="9066" spans="1:6" x14ac:dyDescent="0.25">
      <c r="A9066" s="182">
        <v>40007522</v>
      </c>
      <c r="B9066" s="182" t="s">
        <v>8877</v>
      </c>
      <c r="C9066" s="182" t="s">
        <v>224</v>
      </c>
      <c r="D9066" s="182" t="s">
        <v>277</v>
      </c>
      <c r="E9066" s="182" t="s">
        <v>278</v>
      </c>
      <c r="F9066" s="182" t="s">
        <v>278</v>
      </c>
    </row>
    <row r="9067" spans="1:6" x14ac:dyDescent="0.25">
      <c r="A9067" s="182">
        <v>40005611</v>
      </c>
      <c r="B9067" s="182" t="s">
        <v>8878</v>
      </c>
      <c r="C9067" s="182" t="s">
        <v>224</v>
      </c>
      <c r="D9067" s="182" t="s">
        <v>279</v>
      </c>
      <c r="E9067" s="182" t="s">
        <v>280</v>
      </c>
      <c r="F9067" s="182" t="s">
        <v>280</v>
      </c>
    </row>
    <row r="9068" spans="1:6" x14ac:dyDescent="0.25">
      <c r="A9068" s="182">
        <v>40007594</v>
      </c>
      <c r="B9068" s="182" t="s">
        <v>8879</v>
      </c>
      <c r="C9068" s="182" t="s">
        <v>224</v>
      </c>
      <c r="D9068" s="182" t="s">
        <v>342</v>
      </c>
      <c r="E9068" s="182" t="s">
        <v>343</v>
      </c>
      <c r="F9068" s="182" t="s">
        <v>343</v>
      </c>
    </row>
    <row r="9069" spans="1:6" x14ac:dyDescent="0.25">
      <c r="A9069" s="182">
        <v>40003936</v>
      </c>
      <c r="B9069" s="182" t="s">
        <v>8880</v>
      </c>
      <c r="C9069" s="182" t="s">
        <v>224</v>
      </c>
      <c r="D9069" s="182" t="s">
        <v>249</v>
      </c>
      <c r="E9069" s="182" t="s">
        <v>250</v>
      </c>
      <c r="F9069" s="182" t="s">
        <v>250</v>
      </c>
    </row>
    <row r="9070" spans="1:6" x14ac:dyDescent="0.25">
      <c r="A9070" s="182">
        <v>40001077</v>
      </c>
      <c r="B9070" s="182" t="s">
        <v>8881</v>
      </c>
      <c r="C9070" s="182" t="s">
        <v>224</v>
      </c>
      <c r="D9070" s="182" t="s">
        <v>303</v>
      </c>
      <c r="E9070" s="182" t="s">
        <v>304</v>
      </c>
      <c r="F9070" s="182" t="s">
        <v>304</v>
      </c>
    </row>
    <row r="9071" spans="1:6" x14ac:dyDescent="0.25">
      <c r="A9071" s="182">
        <v>40421431</v>
      </c>
      <c r="B9071" s="182" t="s">
        <v>8882</v>
      </c>
      <c r="C9071" s="182" t="s">
        <v>231</v>
      </c>
      <c r="D9071" s="182" t="s">
        <v>236</v>
      </c>
      <c r="E9071" s="182" t="s">
        <v>237</v>
      </c>
      <c r="F9071" s="182" t="s">
        <v>237</v>
      </c>
    </row>
    <row r="9072" spans="1:6" x14ac:dyDescent="0.25">
      <c r="A9072" s="182">
        <v>40007256</v>
      </c>
      <c r="B9072" s="182" t="s">
        <v>8883</v>
      </c>
      <c r="C9072" s="182" t="s">
        <v>224</v>
      </c>
      <c r="D9072" s="182" t="s">
        <v>268</v>
      </c>
      <c r="E9072" s="182" t="s">
        <v>269</v>
      </c>
      <c r="F9072" s="182" t="s">
        <v>269</v>
      </c>
    </row>
    <row r="9073" spans="1:6" x14ac:dyDescent="0.25">
      <c r="A9073" s="182">
        <v>40003160</v>
      </c>
      <c r="B9073" s="182" t="s">
        <v>8884</v>
      </c>
      <c r="C9073" s="182" t="s">
        <v>224</v>
      </c>
      <c r="D9073" s="182" t="s">
        <v>309</v>
      </c>
      <c r="E9073" s="182" t="s">
        <v>310</v>
      </c>
      <c r="F9073" s="182" t="s">
        <v>310</v>
      </c>
    </row>
    <row r="9074" spans="1:6" x14ac:dyDescent="0.25">
      <c r="A9074" s="182">
        <v>40001280</v>
      </c>
      <c r="B9074" s="182" t="s">
        <v>8885</v>
      </c>
      <c r="C9074" s="182" t="s">
        <v>224</v>
      </c>
      <c r="D9074" s="182" t="s">
        <v>249</v>
      </c>
      <c r="E9074" s="182" t="s">
        <v>250</v>
      </c>
      <c r="F9074" s="182" t="s">
        <v>250</v>
      </c>
    </row>
    <row r="9075" spans="1:6" x14ac:dyDescent="0.25">
      <c r="A9075" s="182">
        <v>40420899</v>
      </c>
      <c r="B9075" s="182" t="s">
        <v>8886</v>
      </c>
      <c r="C9075" s="182" t="s">
        <v>231</v>
      </c>
      <c r="D9075" s="182" t="s">
        <v>232</v>
      </c>
      <c r="E9075" s="182" t="s">
        <v>233</v>
      </c>
      <c r="F9075" s="182" t="s">
        <v>233</v>
      </c>
    </row>
    <row r="9076" spans="1:6" x14ac:dyDescent="0.25">
      <c r="A9076" s="182">
        <v>40005603</v>
      </c>
      <c r="B9076" s="182" t="s">
        <v>8887</v>
      </c>
      <c r="C9076" s="182" t="s">
        <v>224</v>
      </c>
      <c r="D9076" s="182" t="s">
        <v>368</v>
      </c>
      <c r="E9076" s="182" t="s">
        <v>369</v>
      </c>
      <c r="F9076" s="182" t="s">
        <v>369</v>
      </c>
    </row>
    <row r="9077" spans="1:6" x14ac:dyDescent="0.25">
      <c r="A9077" s="182">
        <v>40002819</v>
      </c>
      <c r="B9077" s="182" t="s">
        <v>8888</v>
      </c>
      <c r="C9077" s="182" t="s">
        <v>224</v>
      </c>
      <c r="D9077" s="182" t="s">
        <v>303</v>
      </c>
      <c r="E9077" s="182" t="s">
        <v>304</v>
      </c>
      <c r="F9077" s="182" t="s">
        <v>304</v>
      </c>
    </row>
    <row r="9078" spans="1:6" x14ac:dyDescent="0.25">
      <c r="A9078" s="182">
        <v>40005136</v>
      </c>
      <c r="B9078" s="182" t="s">
        <v>8889</v>
      </c>
      <c r="C9078" s="182" t="s">
        <v>224</v>
      </c>
      <c r="D9078" s="182" t="s">
        <v>249</v>
      </c>
      <c r="E9078" s="182" t="s">
        <v>250</v>
      </c>
      <c r="F9078" s="182" t="s">
        <v>250</v>
      </c>
    </row>
    <row r="9079" spans="1:6" x14ac:dyDescent="0.25">
      <c r="A9079" s="182">
        <v>40006410</v>
      </c>
      <c r="B9079" s="182" t="s">
        <v>8890</v>
      </c>
      <c r="C9079" s="182" t="s">
        <v>224</v>
      </c>
      <c r="D9079" s="182" t="s">
        <v>309</v>
      </c>
      <c r="E9079" s="182" t="s">
        <v>310</v>
      </c>
      <c r="F9079" s="182" t="s">
        <v>310</v>
      </c>
    </row>
    <row r="9080" spans="1:6" x14ac:dyDescent="0.25">
      <c r="A9080" s="182">
        <v>40003729</v>
      </c>
      <c r="B9080" s="182" t="s">
        <v>8891</v>
      </c>
      <c r="C9080" s="182" t="s">
        <v>224</v>
      </c>
      <c r="D9080" s="182" t="s">
        <v>277</v>
      </c>
      <c r="E9080" s="182" t="s">
        <v>278</v>
      </c>
      <c r="F9080" s="182" t="s">
        <v>278</v>
      </c>
    </row>
    <row r="9081" spans="1:6" x14ac:dyDescent="0.25">
      <c r="A9081" s="182">
        <v>40003531</v>
      </c>
      <c r="B9081" s="182" t="s">
        <v>8892</v>
      </c>
      <c r="C9081" s="182" t="s">
        <v>224</v>
      </c>
      <c r="D9081" s="182" t="s">
        <v>279</v>
      </c>
      <c r="E9081" s="182" t="s">
        <v>280</v>
      </c>
      <c r="F9081" s="182" t="s">
        <v>280</v>
      </c>
    </row>
    <row r="9082" spans="1:6" x14ac:dyDescent="0.25">
      <c r="A9082" s="182">
        <v>40420263</v>
      </c>
      <c r="B9082" s="182" t="s">
        <v>8893</v>
      </c>
      <c r="C9082" s="182" t="s">
        <v>231</v>
      </c>
      <c r="D9082" s="182" t="s">
        <v>285</v>
      </c>
      <c r="E9082" s="182" t="s">
        <v>286</v>
      </c>
      <c r="F9082" s="182" t="s">
        <v>286</v>
      </c>
    </row>
    <row r="9083" spans="1:6" x14ac:dyDescent="0.25">
      <c r="A9083" s="182">
        <v>40000660</v>
      </c>
      <c r="B9083" s="182" t="s">
        <v>8894</v>
      </c>
      <c r="C9083" s="182" t="s">
        <v>224</v>
      </c>
      <c r="D9083" s="182" t="s">
        <v>262</v>
      </c>
      <c r="E9083" s="182" t="s">
        <v>263</v>
      </c>
      <c r="F9083" s="182" t="s">
        <v>263</v>
      </c>
    </row>
    <row r="9084" spans="1:6" x14ac:dyDescent="0.25">
      <c r="A9084" s="182">
        <v>40005512</v>
      </c>
      <c r="B9084" s="182" t="s">
        <v>8895</v>
      </c>
      <c r="C9084" s="182" t="s">
        <v>224</v>
      </c>
      <c r="D9084" s="182" t="s">
        <v>303</v>
      </c>
      <c r="E9084" s="182" t="s">
        <v>304</v>
      </c>
      <c r="F9084" s="182" t="s">
        <v>304</v>
      </c>
    </row>
    <row r="9085" spans="1:6" x14ac:dyDescent="0.25">
      <c r="A9085" s="182">
        <v>40009359</v>
      </c>
      <c r="B9085" s="182" t="s">
        <v>8896</v>
      </c>
      <c r="C9085" s="182" t="s">
        <v>224</v>
      </c>
      <c r="D9085" s="182" t="s">
        <v>404</v>
      </c>
      <c r="E9085" s="182" t="s">
        <v>405</v>
      </c>
      <c r="F9085" s="182" t="s">
        <v>405</v>
      </c>
    </row>
    <row r="9086" spans="1:6" x14ac:dyDescent="0.25">
      <c r="A9086" s="182">
        <v>40008983</v>
      </c>
      <c r="B9086" s="182" t="s">
        <v>8897</v>
      </c>
      <c r="C9086" s="182" t="s">
        <v>224</v>
      </c>
      <c r="D9086" s="182" t="s">
        <v>277</v>
      </c>
      <c r="E9086" s="182" t="s">
        <v>278</v>
      </c>
      <c r="F9086" s="182" t="s">
        <v>278</v>
      </c>
    </row>
    <row r="9087" spans="1:6" x14ac:dyDescent="0.25">
      <c r="A9087" s="182">
        <v>40008281</v>
      </c>
      <c r="B9087" s="182" t="s">
        <v>8898</v>
      </c>
      <c r="C9087" s="182" t="s">
        <v>224</v>
      </c>
      <c r="D9087" s="182" t="s">
        <v>392</v>
      </c>
      <c r="E9087" s="182" t="s">
        <v>393</v>
      </c>
      <c r="F9087" s="182" t="s">
        <v>393</v>
      </c>
    </row>
    <row r="9088" spans="1:6" x14ac:dyDescent="0.25">
      <c r="A9088" s="182">
        <v>40001245</v>
      </c>
      <c r="B9088" s="182" t="s">
        <v>8899</v>
      </c>
      <c r="C9088" s="182" t="s">
        <v>224</v>
      </c>
      <c r="D9088" s="182" t="s">
        <v>228</v>
      </c>
      <c r="E9088" s="182" t="s">
        <v>229</v>
      </c>
      <c r="F9088" s="182" t="s">
        <v>229</v>
      </c>
    </row>
    <row r="9089" spans="1:6" x14ac:dyDescent="0.25">
      <c r="A9089" s="182">
        <v>40005268</v>
      </c>
      <c r="B9089" s="182" t="s">
        <v>8900</v>
      </c>
      <c r="C9089" s="182" t="s">
        <v>224</v>
      </c>
      <c r="D9089" s="182" t="s">
        <v>228</v>
      </c>
      <c r="E9089" s="182" t="s">
        <v>229</v>
      </c>
      <c r="F9089" s="182" t="s">
        <v>229</v>
      </c>
    </row>
    <row r="9090" spans="1:6" x14ac:dyDescent="0.25">
      <c r="A9090" s="182">
        <v>40004025</v>
      </c>
      <c r="B9090" s="182" t="s">
        <v>8901</v>
      </c>
      <c r="C9090" s="182" t="s">
        <v>224</v>
      </c>
      <c r="D9090" s="182" t="s">
        <v>392</v>
      </c>
      <c r="E9090" s="182" t="s">
        <v>393</v>
      </c>
      <c r="F9090" s="182" t="s">
        <v>393</v>
      </c>
    </row>
    <row r="9091" spans="1:6" x14ac:dyDescent="0.25">
      <c r="A9091" s="182">
        <v>40420603</v>
      </c>
      <c r="B9091" s="182" t="s">
        <v>8902</v>
      </c>
      <c r="C9091" s="182" t="s">
        <v>231</v>
      </c>
      <c r="D9091" s="182" t="s">
        <v>236</v>
      </c>
      <c r="E9091" s="182" t="s">
        <v>237</v>
      </c>
      <c r="F9091" s="182" t="s">
        <v>237</v>
      </c>
    </row>
    <row r="9092" spans="1:6" x14ac:dyDescent="0.25">
      <c r="A9092" s="182">
        <v>40007137</v>
      </c>
      <c r="B9092" s="182" t="s">
        <v>8903</v>
      </c>
      <c r="C9092" s="182" t="s">
        <v>224</v>
      </c>
      <c r="D9092" s="182" t="s">
        <v>438</v>
      </c>
      <c r="E9092" s="182" t="s">
        <v>439</v>
      </c>
      <c r="F9092" s="182" t="s">
        <v>439</v>
      </c>
    </row>
    <row r="9093" spans="1:6" x14ac:dyDescent="0.25">
      <c r="A9093" s="182">
        <v>40420099</v>
      </c>
      <c r="B9093" s="182" t="s">
        <v>8904</v>
      </c>
      <c r="C9093" s="182" t="s">
        <v>231</v>
      </c>
      <c r="D9093" s="182" t="s">
        <v>236</v>
      </c>
      <c r="E9093" s="182" t="s">
        <v>237</v>
      </c>
      <c r="F9093" s="182" t="s">
        <v>237</v>
      </c>
    </row>
    <row r="9094" spans="1:6" x14ac:dyDescent="0.25">
      <c r="A9094" s="182">
        <v>40007346</v>
      </c>
      <c r="B9094" s="182" t="s">
        <v>8905</v>
      </c>
      <c r="C9094" s="182" t="s">
        <v>224</v>
      </c>
      <c r="D9094" s="182" t="s">
        <v>228</v>
      </c>
      <c r="E9094" s="182" t="s">
        <v>229</v>
      </c>
      <c r="F9094" s="182" t="s">
        <v>229</v>
      </c>
    </row>
    <row r="9095" spans="1:6" x14ac:dyDescent="0.25">
      <c r="A9095" s="182">
        <v>40002360</v>
      </c>
      <c r="B9095" s="182" t="s">
        <v>8906</v>
      </c>
      <c r="C9095" s="182" t="s">
        <v>224</v>
      </c>
      <c r="D9095" s="182" t="s">
        <v>322</v>
      </c>
      <c r="E9095" s="182" t="s">
        <v>323</v>
      </c>
      <c r="F9095" s="182" t="s">
        <v>323</v>
      </c>
    </row>
    <row r="9096" spans="1:6" x14ac:dyDescent="0.25">
      <c r="A9096" s="182">
        <v>40007333</v>
      </c>
      <c r="B9096" s="182" t="s">
        <v>8907</v>
      </c>
      <c r="C9096" s="182" t="s">
        <v>224</v>
      </c>
      <c r="D9096" s="182" t="s">
        <v>392</v>
      </c>
      <c r="E9096" s="182" t="s">
        <v>393</v>
      </c>
      <c r="F9096" s="182" t="s">
        <v>393</v>
      </c>
    </row>
    <row r="9097" spans="1:6" x14ac:dyDescent="0.25">
      <c r="A9097" s="182">
        <v>40005795</v>
      </c>
      <c r="B9097" s="182" t="s">
        <v>8908</v>
      </c>
      <c r="C9097" s="182" t="s">
        <v>224</v>
      </c>
      <c r="D9097" s="182" t="s">
        <v>262</v>
      </c>
      <c r="E9097" s="182" t="s">
        <v>263</v>
      </c>
      <c r="F9097" s="182" t="s">
        <v>263</v>
      </c>
    </row>
    <row r="9098" spans="1:6" x14ac:dyDescent="0.25">
      <c r="A9098" s="182">
        <v>40009397</v>
      </c>
      <c r="B9098" s="182" t="s">
        <v>8909</v>
      </c>
      <c r="C9098" s="182" t="s">
        <v>224</v>
      </c>
      <c r="D9098" s="182" t="s">
        <v>342</v>
      </c>
      <c r="E9098" s="182" t="s">
        <v>343</v>
      </c>
      <c r="F9098" s="182" t="s">
        <v>343</v>
      </c>
    </row>
    <row r="9099" spans="1:6" x14ac:dyDescent="0.25">
      <c r="A9099" s="182">
        <v>40005515</v>
      </c>
      <c r="B9099" s="182" t="s">
        <v>8910</v>
      </c>
      <c r="C9099" s="182" t="s">
        <v>224</v>
      </c>
      <c r="D9099" s="182" t="s">
        <v>333</v>
      </c>
      <c r="E9099" s="182" t="s">
        <v>334</v>
      </c>
      <c r="F9099" s="182" t="s">
        <v>334</v>
      </c>
    </row>
    <row r="9100" spans="1:6" x14ac:dyDescent="0.25">
      <c r="A9100" s="182">
        <v>40004486</v>
      </c>
      <c r="B9100" s="182" t="s">
        <v>8911</v>
      </c>
      <c r="C9100" s="182" t="s">
        <v>224</v>
      </c>
      <c r="D9100" s="182" t="s">
        <v>228</v>
      </c>
      <c r="E9100" s="182" t="s">
        <v>229</v>
      </c>
      <c r="F9100" s="182" t="s">
        <v>229</v>
      </c>
    </row>
    <row r="9101" spans="1:6" x14ac:dyDescent="0.25">
      <c r="A9101" s="182">
        <v>47200039</v>
      </c>
      <c r="B9101" s="182" t="s">
        <v>8912</v>
      </c>
      <c r="C9101" s="182" t="s">
        <v>224</v>
      </c>
      <c r="D9101" s="182" t="s">
        <v>322</v>
      </c>
      <c r="E9101" s="182" t="s">
        <v>323</v>
      </c>
      <c r="F9101" s="182" t="s">
        <v>323</v>
      </c>
    </row>
    <row r="9102" spans="1:6" x14ac:dyDescent="0.25">
      <c r="A9102" s="182">
        <v>40005041</v>
      </c>
      <c r="B9102" s="182" t="s">
        <v>8912</v>
      </c>
      <c r="C9102" s="182" t="s">
        <v>224</v>
      </c>
      <c r="D9102" s="182" t="s">
        <v>322</v>
      </c>
      <c r="E9102" s="182" t="s">
        <v>323</v>
      </c>
      <c r="F9102" s="182" t="s">
        <v>323</v>
      </c>
    </row>
    <row r="9103" spans="1:6" x14ac:dyDescent="0.25">
      <c r="A9103" s="182">
        <v>40006310</v>
      </c>
      <c r="B9103" s="182" t="s">
        <v>8913</v>
      </c>
      <c r="C9103" s="182" t="s">
        <v>224</v>
      </c>
      <c r="D9103" s="182" t="s">
        <v>228</v>
      </c>
      <c r="E9103" s="182" t="s">
        <v>229</v>
      </c>
      <c r="F9103" s="182" t="s">
        <v>229</v>
      </c>
    </row>
    <row r="9104" spans="1:6" x14ac:dyDescent="0.25">
      <c r="A9104" s="182">
        <v>40004514</v>
      </c>
      <c r="B9104" s="182" t="s">
        <v>8914</v>
      </c>
      <c r="C9104" s="182" t="s">
        <v>224</v>
      </c>
      <c r="D9104" s="182" t="s">
        <v>342</v>
      </c>
      <c r="E9104" s="182" t="s">
        <v>343</v>
      </c>
      <c r="F9104" s="182" t="s">
        <v>343</v>
      </c>
    </row>
    <row r="9105" spans="1:6" x14ac:dyDescent="0.25">
      <c r="A9105" s="182">
        <v>40006986</v>
      </c>
      <c r="B9105" s="182" t="s">
        <v>8915</v>
      </c>
      <c r="C9105" s="182" t="s">
        <v>224</v>
      </c>
      <c r="D9105" s="182" t="s">
        <v>309</v>
      </c>
      <c r="E9105" s="182" t="s">
        <v>310</v>
      </c>
      <c r="F9105" s="182" t="s">
        <v>310</v>
      </c>
    </row>
    <row r="9106" spans="1:6" x14ac:dyDescent="0.25">
      <c r="A9106" s="182">
        <v>40008774</v>
      </c>
      <c r="B9106" s="182" t="s">
        <v>8916</v>
      </c>
      <c r="C9106" s="182" t="s">
        <v>224</v>
      </c>
      <c r="D9106" s="182" t="s">
        <v>309</v>
      </c>
      <c r="E9106" s="182" t="s">
        <v>310</v>
      </c>
      <c r="F9106" s="182" t="s">
        <v>310</v>
      </c>
    </row>
    <row r="9107" spans="1:6" x14ac:dyDescent="0.25">
      <c r="A9107" s="182">
        <v>40002909</v>
      </c>
      <c r="B9107" s="182" t="s">
        <v>8917</v>
      </c>
      <c r="C9107" s="182" t="s">
        <v>224</v>
      </c>
      <c r="D9107" s="182" t="s">
        <v>322</v>
      </c>
      <c r="E9107" s="182" t="s">
        <v>323</v>
      </c>
      <c r="F9107" s="182" t="s">
        <v>323</v>
      </c>
    </row>
    <row r="9108" spans="1:6" x14ac:dyDescent="0.25">
      <c r="A9108" s="182">
        <v>40421294</v>
      </c>
      <c r="B9108" s="182" t="s">
        <v>8918</v>
      </c>
      <c r="C9108" s="182" t="s">
        <v>231</v>
      </c>
      <c r="D9108" s="182" t="s">
        <v>232</v>
      </c>
      <c r="E9108" s="182" t="s">
        <v>233</v>
      </c>
      <c r="F9108" s="182" t="s">
        <v>233</v>
      </c>
    </row>
    <row r="9109" spans="1:6" x14ac:dyDescent="0.25">
      <c r="A9109" s="182">
        <v>40009184</v>
      </c>
      <c r="B9109" s="182" t="s">
        <v>8919</v>
      </c>
      <c r="C9109" s="182" t="s">
        <v>224</v>
      </c>
      <c r="D9109" s="182" t="s">
        <v>404</v>
      </c>
      <c r="E9109" s="182" t="s">
        <v>405</v>
      </c>
      <c r="F9109" s="182" t="s">
        <v>405</v>
      </c>
    </row>
    <row r="9110" spans="1:6" x14ac:dyDescent="0.25">
      <c r="A9110" s="182">
        <v>40005917</v>
      </c>
      <c r="B9110" s="182" t="s">
        <v>8920</v>
      </c>
      <c r="C9110" s="182" t="s">
        <v>224</v>
      </c>
      <c r="D9110" s="182" t="s">
        <v>306</v>
      </c>
      <c r="E9110" s="182" t="s">
        <v>307</v>
      </c>
      <c r="F9110" s="182" t="s">
        <v>307</v>
      </c>
    </row>
    <row r="9111" spans="1:6" x14ac:dyDescent="0.25">
      <c r="A9111" s="182">
        <v>40421447</v>
      </c>
      <c r="B9111" s="182" t="s">
        <v>8921</v>
      </c>
      <c r="C9111" s="182" t="s">
        <v>231</v>
      </c>
      <c r="D9111" s="182" t="s">
        <v>232</v>
      </c>
      <c r="E9111" s="182" t="s">
        <v>233</v>
      </c>
      <c r="F9111" s="182" t="s">
        <v>233</v>
      </c>
    </row>
    <row r="9112" spans="1:6" x14ac:dyDescent="0.25">
      <c r="A9112" s="182">
        <v>40420754</v>
      </c>
      <c r="B9112" s="182" t="s">
        <v>8922</v>
      </c>
      <c r="C9112" s="182" t="s">
        <v>231</v>
      </c>
      <c r="D9112" s="182" t="s">
        <v>232</v>
      </c>
      <c r="E9112" s="182" t="s">
        <v>233</v>
      </c>
      <c r="F9112" s="182" t="s">
        <v>233</v>
      </c>
    </row>
    <row r="9113" spans="1:6" x14ac:dyDescent="0.25">
      <c r="A9113" s="182">
        <v>40009732</v>
      </c>
      <c r="B9113" s="182" t="s">
        <v>8923</v>
      </c>
      <c r="C9113" s="182" t="s">
        <v>224</v>
      </c>
      <c r="D9113" s="182" t="s">
        <v>228</v>
      </c>
      <c r="E9113" s="182" t="s">
        <v>229</v>
      </c>
      <c r="F9113" s="182" t="s">
        <v>229</v>
      </c>
    </row>
    <row r="9114" spans="1:6" x14ac:dyDescent="0.25">
      <c r="A9114" s="182">
        <v>40008896</v>
      </c>
      <c r="B9114" s="182" t="s">
        <v>8924</v>
      </c>
      <c r="C9114" s="182" t="s">
        <v>224</v>
      </c>
      <c r="D9114" s="182" t="s">
        <v>262</v>
      </c>
      <c r="E9114" s="182" t="s">
        <v>263</v>
      </c>
      <c r="F9114" s="182" t="s">
        <v>263</v>
      </c>
    </row>
    <row r="9115" spans="1:6" x14ac:dyDescent="0.25">
      <c r="A9115" s="182">
        <v>40007926</v>
      </c>
      <c r="B9115" s="182" t="s">
        <v>8925</v>
      </c>
      <c r="C9115" s="182" t="s">
        <v>224</v>
      </c>
      <c r="D9115" s="182" t="s">
        <v>252</v>
      </c>
      <c r="E9115" s="182" t="s">
        <v>253</v>
      </c>
      <c r="F9115" s="182" t="s">
        <v>253</v>
      </c>
    </row>
    <row r="9116" spans="1:6" x14ac:dyDescent="0.25">
      <c r="A9116" s="182">
        <v>40007655</v>
      </c>
      <c r="B9116" s="182" t="s">
        <v>8926</v>
      </c>
      <c r="C9116" s="182" t="s">
        <v>224</v>
      </c>
      <c r="D9116" s="182" t="s">
        <v>303</v>
      </c>
      <c r="E9116" s="182" t="s">
        <v>304</v>
      </c>
      <c r="F9116" s="182" t="s">
        <v>304</v>
      </c>
    </row>
    <row r="9117" spans="1:6" x14ac:dyDescent="0.25">
      <c r="A9117" s="182">
        <v>40008699</v>
      </c>
      <c r="B9117" s="182" t="s">
        <v>8927</v>
      </c>
      <c r="C9117" s="182" t="s">
        <v>224</v>
      </c>
      <c r="D9117" s="182" t="s">
        <v>306</v>
      </c>
      <c r="E9117" s="182" t="s">
        <v>307</v>
      </c>
      <c r="F9117" s="182" t="s">
        <v>307</v>
      </c>
    </row>
    <row r="9118" spans="1:6" x14ac:dyDescent="0.25">
      <c r="A9118" s="182">
        <v>40009104</v>
      </c>
      <c r="B9118" s="182" t="s">
        <v>8928</v>
      </c>
      <c r="C9118" s="182" t="s">
        <v>224</v>
      </c>
      <c r="D9118" s="182" t="s">
        <v>368</v>
      </c>
      <c r="E9118" s="182" t="s">
        <v>369</v>
      </c>
      <c r="F9118" s="182" t="s">
        <v>369</v>
      </c>
    </row>
    <row r="9119" spans="1:6" x14ac:dyDescent="0.25">
      <c r="A9119" s="182">
        <v>40006220</v>
      </c>
      <c r="B9119" s="182" t="s">
        <v>8929</v>
      </c>
      <c r="C9119" s="182" t="s">
        <v>224</v>
      </c>
      <c r="D9119" s="182" t="s">
        <v>315</v>
      </c>
      <c r="E9119" s="182" t="s">
        <v>316</v>
      </c>
      <c r="F9119" s="182" t="s">
        <v>316</v>
      </c>
    </row>
    <row r="9120" spans="1:6" x14ac:dyDescent="0.25">
      <c r="A9120" s="182">
        <v>40001738</v>
      </c>
      <c r="B9120" s="182" t="s">
        <v>8930</v>
      </c>
      <c r="C9120" s="182" t="s">
        <v>224</v>
      </c>
      <c r="D9120" s="182" t="s">
        <v>376</v>
      </c>
      <c r="E9120" s="182" t="s">
        <v>377</v>
      </c>
      <c r="F9120" s="182" t="s">
        <v>377</v>
      </c>
    </row>
    <row r="9121" spans="1:6" x14ac:dyDescent="0.25">
      <c r="A9121" s="182">
        <v>40420944</v>
      </c>
      <c r="B9121" s="182" t="s">
        <v>8931</v>
      </c>
      <c r="C9121" s="182" t="s">
        <v>231</v>
      </c>
      <c r="D9121" s="182" t="s">
        <v>236</v>
      </c>
      <c r="E9121" s="182" t="s">
        <v>237</v>
      </c>
      <c r="F9121" s="182" t="s">
        <v>237</v>
      </c>
    </row>
    <row r="9122" spans="1:6" x14ac:dyDescent="0.25">
      <c r="A9122" s="182">
        <v>40007121</v>
      </c>
      <c r="B9122" s="182" t="s">
        <v>8932</v>
      </c>
      <c r="C9122" s="182" t="s">
        <v>224</v>
      </c>
      <c r="D9122" s="182" t="s">
        <v>228</v>
      </c>
      <c r="E9122" s="182" t="s">
        <v>229</v>
      </c>
      <c r="F9122" s="182" t="s">
        <v>229</v>
      </c>
    </row>
    <row r="9123" spans="1:6" x14ac:dyDescent="0.25">
      <c r="A9123" s="182">
        <v>40005549</v>
      </c>
      <c r="B9123" s="182" t="s">
        <v>8933</v>
      </c>
      <c r="C9123" s="182" t="s">
        <v>224</v>
      </c>
      <c r="D9123" s="182" t="s">
        <v>303</v>
      </c>
      <c r="E9123" s="182" t="s">
        <v>304</v>
      </c>
      <c r="F9123" s="182" t="s">
        <v>304</v>
      </c>
    </row>
    <row r="9124" spans="1:6" x14ac:dyDescent="0.25">
      <c r="A9124" s="182">
        <v>40004026</v>
      </c>
      <c r="B9124" s="182" t="s">
        <v>8934</v>
      </c>
      <c r="C9124" s="182" t="s">
        <v>224</v>
      </c>
      <c r="D9124" s="182" t="s">
        <v>249</v>
      </c>
      <c r="E9124" s="182" t="s">
        <v>250</v>
      </c>
      <c r="F9124" s="182" t="s">
        <v>250</v>
      </c>
    </row>
    <row r="9125" spans="1:6" x14ac:dyDescent="0.25">
      <c r="A9125" s="182">
        <v>40005216</v>
      </c>
      <c r="B9125" s="182" t="s">
        <v>8935</v>
      </c>
      <c r="C9125" s="182" t="s">
        <v>224</v>
      </c>
      <c r="D9125" s="182" t="s">
        <v>376</v>
      </c>
      <c r="E9125" s="182" t="s">
        <v>377</v>
      </c>
      <c r="F9125" s="182" t="s">
        <v>377</v>
      </c>
    </row>
    <row r="9126" spans="1:6" x14ac:dyDescent="0.25">
      <c r="A9126" s="182">
        <v>40003743</v>
      </c>
      <c r="B9126" s="182" t="s">
        <v>8936</v>
      </c>
      <c r="C9126" s="182" t="s">
        <v>224</v>
      </c>
      <c r="D9126" s="182" t="s">
        <v>277</v>
      </c>
      <c r="E9126" s="182" t="s">
        <v>278</v>
      </c>
      <c r="F9126" s="182" t="s">
        <v>278</v>
      </c>
    </row>
    <row r="9127" spans="1:6" x14ac:dyDescent="0.25">
      <c r="A9127" s="182">
        <v>40009231</v>
      </c>
      <c r="B9127" s="182" t="s">
        <v>8937</v>
      </c>
      <c r="C9127" s="182" t="s">
        <v>224</v>
      </c>
      <c r="D9127" s="182" t="s">
        <v>322</v>
      </c>
      <c r="E9127" s="182" t="s">
        <v>323</v>
      </c>
      <c r="F9127" s="182" t="s">
        <v>323</v>
      </c>
    </row>
    <row r="9128" spans="1:6" x14ac:dyDescent="0.25">
      <c r="A9128" s="182">
        <v>40003919</v>
      </c>
      <c r="B9128" s="182" t="s">
        <v>8938</v>
      </c>
      <c r="C9128" s="182" t="s">
        <v>224</v>
      </c>
      <c r="D9128" s="182" t="s">
        <v>322</v>
      </c>
      <c r="E9128" s="182" t="s">
        <v>323</v>
      </c>
      <c r="F9128" s="182" t="s">
        <v>323</v>
      </c>
    </row>
    <row r="9129" spans="1:6" x14ac:dyDescent="0.25">
      <c r="A9129" s="182">
        <v>40008266</v>
      </c>
      <c r="B9129" s="182" t="s">
        <v>8939</v>
      </c>
      <c r="C9129" s="182" t="s">
        <v>224</v>
      </c>
      <c r="D9129" s="182" t="s">
        <v>252</v>
      </c>
      <c r="E9129" s="182" t="s">
        <v>253</v>
      </c>
      <c r="F9129" s="182" t="s">
        <v>253</v>
      </c>
    </row>
    <row r="9130" spans="1:6" x14ac:dyDescent="0.25">
      <c r="A9130" s="182">
        <v>40003297</v>
      </c>
      <c r="B9130" s="182" t="s">
        <v>8940</v>
      </c>
      <c r="C9130" s="182" t="s">
        <v>224</v>
      </c>
      <c r="D9130" s="182" t="s">
        <v>322</v>
      </c>
      <c r="E9130" s="182" t="s">
        <v>323</v>
      </c>
      <c r="F9130" s="182" t="s">
        <v>323</v>
      </c>
    </row>
    <row r="9131" spans="1:6" x14ac:dyDescent="0.25">
      <c r="A9131" s="182">
        <v>40421077</v>
      </c>
      <c r="B9131" s="182" t="s">
        <v>8941</v>
      </c>
      <c r="C9131" s="182" t="s">
        <v>231</v>
      </c>
      <c r="D9131" s="182" t="s">
        <v>242</v>
      </c>
      <c r="E9131" s="182" t="s">
        <v>243</v>
      </c>
      <c r="F9131" s="182" t="s">
        <v>243</v>
      </c>
    </row>
    <row r="9132" spans="1:6" x14ac:dyDescent="0.25">
      <c r="A9132" s="182">
        <v>40002566</v>
      </c>
      <c r="B9132" s="182" t="s">
        <v>8942</v>
      </c>
      <c r="C9132" s="182" t="s">
        <v>224</v>
      </c>
      <c r="D9132" s="182" t="s">
        <v>225</v>
      </c>
      <c r="E9132" s="182" t="s">
        <v>226</v>
      </c>
      <c r="F9132" s="182" t="s">
        <v>226</v>
      </c>
    </row>
    <row r="9133" spans="1:6" x14ac:dyDescent="0.25">
      <c r="A9133" s="182">
        <v>40008405</v>
      </c>
      <c r="B9133" s="182" t="s">
        <v>8943</v>
      </c>
      <c r="C9133" s="182" t="s">
        <v>224</v>
      </c>
      <c r="D9133" s="182" t="s">
        <v>291</v>
      </c>
      <c r="E9133" s="182" t="s">
        <v>292</v>
      </c>
      <c r="F9133" s="182" t="s">
        <v>292</v>
      </c>
    </row>
    <row r="9134" spans="1:6" x14ac:dyDescent="0.25">
      <c r="A9134" s="182">
        <v>40004041</v>
      </c>
      <c r="B9134" s="182" t="s">
        <v>8944</v>
      </c>
      <c r="C9134" s="182" t="s">
        <v>224</v>
      </c>
      <c r="D9134" s="182" t="s">
        <v>249</v>
      </c>
      <c r="E9134" s="182" t="s">
        <v>250</v>
      </c>
      <c r="F9134" s="182" t="s">
        <v>250</v>
      </c>
    </row>
    <row r="9135" spans="1:6" x14ac:dyDescent="0.25">
      <c r="A9135" s="182">
        <v>40005478</v>
      </c>
      <c r="B9135" s="182" t="s">
        <v>8945</v>
      </c>
      <c r="C9135" s="182" t="s">
        <v>224</v>
      </c>
      <c r="D9135" s="182" t="s">
        <v>333</v>
      </c>
      <c r="E9135" s="182" t="s">
        <v>334</v>
      </c>
      <c r="F9135" s="182" t="s">
        <v>334</v>
      </c>
    </row>
    <row r="9136" spans="1:6" x14ac:dyDescent="0.25">
      <c r="A9136" s="182">
        <v>40007167</v>
      </c>
      <c r="B9136" s="182" t="s">
        <v>8946</v>
      </c>
      <c r="C9136" s="182" t="s">
        <v>224</v>
      </c>
      <c r="D9136" s="182" t="s">
        <v>277</v>
      </c>
      <c r="E9136" s="182" t="s">
        <v>278</v>
      </c>
      <c r="F9136" s="182" t="s">
        <v>278</v>
      </c>
    </row>
    <row r="9137" spans="1:6" x14ac:dyDescent="0.25">
      <c r="A9137" s="182">
        <v>40005967</v>
      </c>
      <c r="B9137" s="182" t="s">
        <v>8947</v>
      </c>
      <c r="C9137" s="182" t="s">
        <v>224</v>
      </c>
      <c r="D9137" s="182" t="s">
        <v>262</v>
      </c>
      <c r="E9137" s="182" t="s">
        <v>263</v>
      </c>
      <c r="F9137" s="182" t="s">
        <v>263</v>
      </c>
    </row>
    <row r="9138" spans="1:6" x14ac:dyDescent="0.25">
      <c r="A9138" s="182">
        <v>40005543</v>
      </c>
      <c r="B9138" s="182" t="s">
        <v>8948</v>
      </c>
      <c r="C9138" s="182" t="s">
        <v>224</v>
      </c>
      <c r="D9138" s="182" t="s">
        <v>342</v>
      </c>
      <c r="E9138" s="182" t="s">
        <v>343</v>
      </c>
      <c r="F9138" s="182" t="s">
        <v>343</v>
      </c>
    </row>
    <row r="9139" spans="1:6" x14ac:dyDescent="0.25">
      <c r="A9139" s="182">
        <v>40420598</v>
      </c>
      <c r="B9139" s="182" t="s">
        <v>8949</v>
      </c>
      <c r="C9139" s="182" t="s">
        <v>231</v>
      </c>
      <c r="D9139" s="182" t="s">
        <v>242</v>
      </c>
      <c r="E9139" s="182" t="s">
        <v>243</v>
      </c>
      <c r="F9139" s="182" t="s">
        <v>243</v>
      </c>
    </row>
    <row r="9140" spans="1:6" x14ac:dyDescent="0.25">
      <c r="A9140" s="182">
        <v>40420353</v>
      </c>
      <c r="B9140" s="182" t="s">
        <v>8950</v>
      </c>
      <c r="C9140" s="182" t="s">
        <v>231</v>
      </c>
      <c r="D9140" s="182" t="s">
        <v>236</v>
      </c>
      <c r="E9140" s="182" t="s">
        <v>237</v>
      </c>
      <c r="F9140" s="182" t="s">
        <v>237</v>
      </c>
    </row>
    <row r="9141" spans="1:6" x14ac:dyDescent="0.25">
      <c r="A9141" s="182">
        <v>40003870</v>
      </c>
      <c r="B9141" s="182" t="s">
        <v>8951</v>
      </c>
      <c r="C9141" s="182" t="s">
        <v>224</v>
      </c>
      <c r="D9141" s="182" t="s">
        <v>277</v>
      </c>
      <c r="E9141" s="182" t="s">
        <v>278</v>
      </c>
      <c r="F9141" s="182" t="s">
        <v>278</v>
      </c>
    </row>
    <row r="9142" spans="1:6" x14ac:dyDescent="0.25">
      <c r="A9142" s="182">
        <v>40002553</v>
      </c>
      <c r="B9142" s="182" t="s">
        <v>8952</v>
      </c>
      <c r="C9142" s="182" t="s">
        <v>224</v>
      </c>
      <c r="D9142" s="182" t="s">
        <v>268</v>
      </c>
      <c r="E9142" s="182" t="s">
        <v>269</v>
      </c>
      <c r="F9142" s="182" t="s">
        <v>269</v>
      </c>
    </row>
    <row r="9143" spans="1:6" x14ac:dyDescent="0.25">
      <c r="A9143" s="182">
        <v>40009056</v>
      </c>
      <c r="B9143" s="182" t="s">
        <v>8953</v>
      </c>
      <c r="C9143" s="182" t="s">
        <v>224</v>
      </c>
      <c r="D9143" s="182" t="s">
        <v>309</v>
      </c>
      <c r="E9143" s="182" t="s">
        <v>310</v>
      </c>
      <c r="F9143" s="182" t="s">
        <v>310</v>
      </c>
    </row>
    <row r="9144" spans="1:6" x14ac:dyDescent="0.25">
      <c r="A9144" s="182">
        <v>40005904</v>
      </c>
      <c r="B9144" s="182" t="s">
        <v>8954</v>
      </c>
      <c r="C9144" s="182" t="s">
        <v>224</v>
      </c>
      <c r="D9144" s="182" t="s">
        <v>228</v>
      </c>
      <c r="E9144" s="182" t="s">
        <v>229</v>
      </c>
      <c r="F9144" s="182" t="s">
        <v>229</v>
      </c>
    </row>
    <row r="9145" spans="1:6" x14ac:dyDescent="0.25">
      <c r="A9145" s="182">
        <v>40006612</v>
      </c>
      <c r="B9145" s="182" t="s">
        <v>8955</v>
      </c>
      <c r="C9145" s="182" t="s">
        <v>224</v>
      </c>
      <c r="D9145" s="182" t="s">
        <v>262</v>
      </c>
      <c r="E9145" s="182" t="s">
        <v>263</v>
      </c>
      <c r="F9145" s="182" t="s">
        <v>263</v>
      </c>
    </row>
    <row r="9146" spans="1:6" x14ac:dyDescent="0.25">
      <c r="A9146" s="182">
        <v>40001213</v>
      </c>
      <c r="B9146" s="182" t="s">
        <v>8956</v>
      </c>
      <c r="C9146" s="182" t="s">
        <v>224</v>
      </c>
      <c r="D9146" s="182" t="s">
        <v>309</v>
      </c>
      <c r="E9146" s="182" t="s">
        <v>310</v>
      </c>
      <c r="F9146" s="182" t="s">
        <v>310</v>
      </c>
    </row>
    <row r="9147" spans="1:6" x14ac:dyDescent="0.25">
      <c r="A9147" s="182">
        <v>40002014</v>
      </c>
      <c r="B9147" s="182" t="s">
        <v>8957</v>
      </c>
      <c r="C9147" s="182" t="s">
        <v>224</v>
      </c>
      <c r="D9147" s="182" t="s">
        <v>249</v>
      </c>
      <c r="E9147" s="182" t="s">
        <v>250</v>
      </c>
      <c r="F9147" s="182" t="s">
        <v>250</v>
      </c>
    </row>
    <row r="9148" spans="1:6" x14ac:dyDescent="0.25">
      <c r="A9148" s="182">
        <v>40006851</v>
      </c>
      <c r="B9148" s="182" t="s">
        <v>8958</v>
      </c>
      <c r="C9148" s="182" t="s">
        <v>224</v>
      </c>
      <c r="D9148" s="182" t="s">
        <v>228</v>
      </c>
      <c r="E9148" s="182" t="s">
        <v>229</v>
      </c>
      <c r="F9148" s="182" t="s">
        <v>229</v>
      </c>
    </row>
    <row r="9149" spans="1:6" x14ac:dyDescent="0.25">
      <c r="A9149" s="182">
        <v>40420882</v>
      </c>
      <c r="B9149" s="182" t="s">
        <v>8959</v>
      </c>
      <c r="C9149" s="182" t="s">
        <v>231</v>
      </c>
      <c r="D9149" s="182" t="s">
        <v>236</v>
      </c>
      <c r="E9149" s="182" t="s">
        <v>237</v>
      </c>
      <c r="F9149" s="182" t="s">
        <v>237</v>
      </c>
    </row>
    <row r="9150" spans="1:6" x14ac:dyDescent="0.25">
      <c r="A9150" s="182">
        <v>40420905</v>
      </c>
      <c r="B9150" s="182" t="s">
        <v>8960</v>
      </c>
      <c r="C9150" s="182" t="s">
        <v>231</v>
      </c>
      <c r="D9150" s="182" t="s">
        <v>232</v>
      </c>
      <c r="E9150" s="182" t="s">
        <v>233</v>
      </c>
      <c r="F9150" s="182" t="s">
        <v>233</v>
      </c>
    </row>
    <row r="9151" spans="1:6" x14ac:dyDescent="0.25">
      <c r="A9151" s="182">
        <v>40421187</v>
      </c>
      <c r="B9151" s="182" t="s">
        <v>8961</v>
      </c>
      <c r="C9151" s="182" t="s">
        <v>231</v>
      </c>
      <c r="D9151" s="182" t="s">
        <v>232</v>
      </c>
      <c r="E9151" s="182" t="s">
        <v>233</v>
      </c>
      <c r="F9151" s="182" t="s">
        <v>233</v>
      </c>
    </row>
    <row r="9152" spans="1:6" x14ac:dyDescent="0.25">
      <c r="A9152" s="182">
        <v>40420306</v>
      </c>
      <c r="B9152" s="182" t="s">
        <v>8962</v>
      </c>
      <c r="C9152" s="182" t="s">
        <v>231</v>
      </c>
      <c r="D9152" s="182" t="s">
        <v>232</v>
      </c>
      <c r="E9152" s="182" t="s">
        <v>233</v>
      </c>
      <c r="F9152" s="182" t="s">
        <v>233</v>
      </c>
    </row>
    <row r="9153" spans="1:6" x14ac:dyDescent="0.25">
      <c r="A9153" s="182">
        <v>40001151</v>
      </c>
      <c r="B9153" s="182" t="s">
        <v>8963</v>
      </c>
      <c r="C9153" s="182" t="s">
        <v>224</v>
      </c>
      <c r="D9153" s="182" t="s">
        <v>303</v>
      </c>
      <c r="E9153" s="182" t="s">
        <v>304</v>
      </c>
      <c r="F9153" s="182" t="s">
        <v>304</v>
      </c>
    </row>
    <row r="9154" spans="1:6" x14ac:dyDescent="0.25">
      <c r="A9154" s="182">
        <v>40009437</v>
      </c>
      <c r="B9154" s="182" t="s">
        <v>8964</v>
      </c>
      <c r="C9154" s="182" t="s">
        <v>224</v>
      </c>
      <c r="D9154" s="182" t="s">
        <v>322</v>
      </c>
      <c r="E9154" s="182" t="s">
        <v>323</v>
      </c>
      <c r="F9154" s="182" t="s">
        <v>323</v>
      </c>
    </row>
    <row r="9155" spans="1:6" x14ac:dyDescent="0.25">
      <c r="A9155" s="182">
        <v>40003483</v>
      </c>
      <c r="B9155" s="182" t="s">
        <v>8965</v>
      </c>
      <c r="C9155" s="182" t="s">
        <v>224</v>
      </c>
      <c r="D9155" s="182" t="s">
        <v>342</v>
      </c>
      <c r="E9155" s="182" t="s">
        <v>343</v>
      </c>
      <c r="F9155" s="182" t="s">
        <v>343</v>
      </c>
    </row>
    <row r="9156" spans="1:6" x14ac:dyDescent="0.25">
      <c r="A9156" s="182">
        <v>40000281</v>
      </c>
      <c r="B9156" s="182" t="s">
        <v>8966</v>
      </c>
      <c r="C9156" s="182" t="s">
        <v>224</v>
      </c>
      <c r="D9156" s="182" t="s">
        <v>449</v>
      </c>
      <c r="E9156" s="182" t="s">
        <v>450</v>
      </c>
      <c r="F9156" s="182" t="s">
        <v>450</v>
      </c>
    </row>
    <row r="9157" spans="1:6" x14ac:dyDescent="0.25">
      <c r="A9157" s="182">
        <v>40420488</v>
      </c>
      <c r="B9157" s="182" t="s">
        <v>8967</v>
      </c>
      <c r="C9157" s="182" t="s">
        <v>231</v>
      </c>
      <c r="D9157" s="182" t="s">
        <v>236</v>
      </c>
      <c r="E9157" s="182" t="s">
        <v>237</v>
      </c>
      <c r="F9157" s="182" t="s">
        <v>237</v>
      </c>
    </row>
    <row r="9158" spans="1:6" x14ac:dyDescent="0.25">
      <c r="A9158" s="182">
        <v>40006060</v>
      </c>
      <c r="B9158" s="182" t="s">
        <v>8968</v>
      </c>
      <c r="C9158" s="182" t="s">
        <v>224</v>
      </c>
      <c r="D9158" s="182" t="s">
        <v>315</v>
      </c>
      <c r="E9158" s="182" t="s">
        <v>316</v>
      </c>
      <c r="F9158" s="182" t="s">
        <v>316</v>
      </c>
    </row>
    <row r="9159" spans="1:6" x14ac:dyDescent="0.25">
      <c r="A9159" s="182">
        <v>40009582</v>
      </c>
      <c r="B9159" s="182" t="s">
        <v>8969</v>
      </c>
      <c r="C9159" s="182" t="s">
        <v>224</v>
      </c>
      <c r="D9159" s="182" t="s">
        <v>569</v>
      </c>
      <c r="E9159" s="182" t="s">
        <v>570</v>
      </c>
      <c r="F9159" s="182" t="s">
        <v>570</v>
      </c>
    </row>
    <row r="9160" spans="1:6" x14ac:dyDescent="0.25">
      <c r="A9160" s="182">
        <v>40004441</v>
      </c>
      <c r="B9160" s="182" t="s">
        <v>8970</v>
      </c>
      <c r="C9160" s="182" t="s">
        <v>224</v>
      </c>
      <c r="D9160" s="182" t="s">
        <v>291</v>
      </c>
      <c r="E9160" s="182" t="s">
        <v>292</v>
      </c>
      <c r="F9160" s="182" t="s">
        <v>292</v>
      </c>
    </row>
    <row r="9161" spans="1:6" x14ac:dyDescent="0.25">
      <c r="A9161" s="182">
        <v>40007154</v>
      </c>
      <c r="B9161" s="182" t="s">
        <v>8971</v>
      </c>
      <c r="C9161" s="182" t="s">
        <v>224</v>
      </c>
      <c r="D9161" s="182" t="s">
        <v>333</v>
      </c>
      <c r="E9161" s="182" t="s">
        <v>334</v>
      </c>
      <c r="F9161" s="182" t="s">
        <v>334</v>
      </c>
    </row>
    <row r="9162" spans="1:6" x14ac:dyDescent="0.25">
      <c r="A9162" s="182">
        <v>40000367</v>
      </c>
      <c r="B9162" s="182" t="s">
        <v>8972</v>
      </c>
      <c r="C9162" s="182" t="s">
        <v>224</v>
      </c>
      <c r="D9162" s="182" t="s">
        <v>225</v>
      </c>
      <c r="E9162" s="182" t="s">
        <v>226</v>
      </c>
      <c r="F9162" s="182" t="s">
        <v>226</v>
      </c>
    </row>
    <row r="9163" spans="1:6" x14ac:dyDescent="0.25">
      <c r="A9163" s="182">
        <v>40008284</v>
      </c>
      <c r="B9163" s="182" t="s">
        <v>8973</v>
      </c>
      <c r="C9163" s="182" t="s">
        <v>224</v>
      </c>
      <c r="D9163" s="182" t="s">
        <v>333</v>
      </c>
      <c r="E9163" s="182" t="s">
        <v>334</v>
      </c>
      <c r="F9163" s="182" t="s">
        <v>334</v>
      </c>
    </row>
    <row r="9164" spans="1:6" x14ac:dyDescent="0.25">
      <c r="A9164" s="182">
        <v>40005119</v>
      </c>
      <c r="B9164" s="182" t="s">
        <v>8973</v>
      </c>
      <c r="C9164" s="182" t="s">
        <v>224</v>
      </c>
      <c r="D9164" s="182" t="s">
        <v>322</v>
      </c>
      <c r="E9164" s="182" t="s">
        <v>323</v>
      </c>
      <c r="F9164" s="182" t="s">
        <v>323</v>
      </c>
    </row>
    <row r="9165" spans="1:6" x14ac:dyDescent="0.25">
      <c r="A9165" s="182">
        <v>40004632</v>
      </c>
      <c r="B9165" s="182" t="s">
        <v>8973</v>
      </c>
      <c r="C9165" s="182" t="s">
        <v>224</v>
      </c>
      <c r="D9165" s="182" t="s">
        <v>306</v>
      </c>
      <c r="E9165" s="182" t="s">
        <v>307</v>
      </c>
      <c r="F9165" s="182" t="s">
        <v>307</v>
      </c>
    </row>
    <row r="9166" spans="1:6" x14ac:dyDescent="0.25">
      <c r="A9166" s="182">
        <v>40421016</v>
      </c>
      <c r="B9166" s="182" t="s">
        <v>8974</v>
      </c>
      <c r="C9166" s="182" t="s">
        <v>231</v>
      </c>
      <c r="D9166" s="182" t="s">
        <v>236</v>
      </c>
      <c r="E9166" s="182" t="s">
        <v>237</v>
      </c>
      <c r="F9166" s="182" t="s">
        <v>237</v>
      </c>
    </row>
    <row r="9167" spans="1:6" x14ac:dyDescent="0.25">
      <c r="A9167" s="182">
        <v>40008146</v>
      </c>
      <c r="B9167" s="182" t="s">
        <v>8975</v>
      </c>
      <c r="C9167" s="182" t="s">
        <v>224</v>
      </c>
      <c r="D9167" s="182" t="s">
        <v>322</v>
      </c>
      <c r="E9167" s="182" t="s">
        <v>323</v>
      </c>
      <c r="F9167" s="182" t="s">
        <v>323</v>
      </c>
    </row>
    <row r="9168" spans="1:6" x14ac:dyDescent="0.25">
      <c r="A9168" s="182">
        <v>40008145</v>
      </c>
      <c r="B9168" s="182" t="s">
        <v>8976</v>
      </c>
      <c r="C9168" s="182" t="s">
        <v>224</v>
      </c>
      <c r="D9168" s="182" t="s">
        <v>333</v>
      </c>
      <c r="E9168" s="182" t="s">
        <v>334</v>
      </c>
      <c r="F9168" s="182" t="s">
        <v>334</v>
      </c>
    </row>
    <row r="9169" spans="1:6" x14ac:dyDescent="0.25">
      <c r="A9169" s="182">
        <v>40008114</v>
      </c>
      <c r="B9169" s="182" t="s">
        <v>8977</v>
      </c>
      <c r="C9169" s="182" t="s">
        <v>224</v>
      </c>
      <c r="D9169" s="182" t="s">
        <v>252</v>
      </c>
      <c r="E9169" s="182" t="s">
        <v>253</v>
      </c>
      <c r="F9169" s="182" t="s">
        <v>253</v>
      </c>
    </row>
    <row r="9170" spans="1:6" x14ac:dyDescent="0.25">
      <c r="A9170" s="182">
        <v>40007400</v>
      </c>
      <c r="B9170" s="182" t="s">
        <v>8978</v>
      </c>
      <c r="C9170" s="182" t="s">
        <v>224</v>
      </c>
      <c r="D9170" s="182" t="s">
        <v>265</v>
      </c>
      <c r="E9170" s="182" t="s">
        <v>266</v>
      </c>
      <c r="F9170" s="182" t="s">
        <v>266</v>
      </c>
    </row>
    <row r="9171" spans="1:6" x14ac:dyDescent="0.25">
      <c r="A9171" s="182">
        <v>40002457</v>
      </c>
      <c r="B9171" s="182" t="s">
        <v>8979</v>
      </c>
      <c r="C9171" s="182" t="s">
        <v>224</v>
      </c>
      <c r="D9171" s="182" t="s">
        <v>322</v>
      </c>
      <c r="E9171" s="182" t="s">
        <v>323</v>
      </c>
      <c r="F9171" s="182" t="s">
        <v>323</v>
      </c>
    </row>
    <row r="9172" spans="1:6" x14ac:dyDescent="0.25">
      <c r="A9172" s="182">
        <v>40005286</v>
      </c>
      <c r="B9172" s="182" t="s">
        <v>8980</v>
      </c>
      <c r="C9172" s="182" t="s">
        <v>224</v>
      </c>
      <c r="D9172" s="182" t="s">
        <v>228</v>
      </c>
      <c r="E9172" s="182" t="s">
        <v>229</v>
      </c>
      <c r="F9172" s="182" t="s">
        <v>229</v>
      </c>
    </row>
    <row r="9173" spans="1:6" x14ac:dyDescent="0.25">
      <c r="A9173" s="182">
        <v>40007511</v>
      </c>
      <c r="B9173" s="182" t="s">
        <v>8981</v>
      </c>
      <c r="C9173" s="182" t="s">
        <v>224</v>
      </c>
      <c r="D9173" s="182" t="s">
        <v>256</v>
      </c>
      <c r="E9173" s="182" t="s">
        <v>257</v>
      </c>
      <c r="F9173" s="182" t="s">
        <v>257</v>
      </c>
    </row>
    <row r="9174" spans="1:6" x14ac:dyDescent="0.25">
      <c r="A9174" s="182">
        <v>40007991</v>
      </c>
      <c r="B9174" s="182" t="s">
        <v>8982</v>
      </c>
      <c r="C9174" s="182" t="s">
        <v>224</v>
      </c>
      <c r="D9174" s="182" t="s">
        <v>309</v>
      </c>
      <c r="E9174" s="182" t="s">
        <v>310</v>
      </c>
      <c r="F9174" s="182" t="s">
        <v>310</v>
      </c>
    </row>
    <row r="9175" spans="1:6" x14ac:dyDescent="0.25">
      <c r="A9175" s="182">
        <v>40009248</v>
      </c>
      <c r="B9175" s="182" t="s">
        <v>8983</v>
      </c>
      <c r="C9175" s="182" t="s">
        <v>224</v>
      </c>
      <c r="D9175" s="182" t="s">
        <v>303</v>
      </c>
      <c r="E9175" s="182" t="s">
        <v>304</v>
      </c>
      <c r="F9175" s="182" t="s">
        <v>304</v>
      </c>
    </row>
    <row r="9176" spans="1:6" x14ac:dyDescent="0.25">
      <c r="A9176" s="182">
        <v>40005573</v>
      </c>
      <c r="B9176" s="182" t="s">
        <v>8984</v>
      </c>
      <c r="C9176" s="182" t="s">
        <v>224</v>
      </c>
      <c r="D9176" s="182" t="s">
        <v>228</v>
      </c>
      <c r="E9176" s="182" t="s">
        <v>229</v>
      </c>
      <c r="F9176" s="182" t="s">
        <v>229</v>
      </c>
    </row>
    <row r="9177" spans="1:6" x14ac:dyDescent="0.25">
      <c r="A9177" s="182">
        <v>40008888</v>
      </c>
      <c r="B9177" s="182" t="s">
        <v>8985</v>
      </c>
      <c r="C9177" s="182" t="s">
        <v>224</v>
      </c>
      <c r="D9177" s="182" t="s">
        <v>438</v>
      </c>
      <c r="E9177" s="182" t="s">
        <v>439</v>
      </c>
      <c r="F9177" s="182" t="s">
        <v>439</v>
      </c>
    </row>
    <row r="9178" spans="1:6" x14ac:dyDescent="0.25">
      <c r="A9178" s="182">
        <v>40007490</v>
      </c>
      <c r="B9178" s="182" t="s">
        <v>8986</v>
      </c>
      <c r="C9178" s="182" t="s">
        <v>224</v>
      </c>
      <c r="D9178" s="182" t="s">
        <v>277</v>
      </c>
      <c r="E9178" s="182" t="s">
        <v>278</v>
      </c>
      <c r="F9178" s="182" t="s">
        <v>278</v>
      </c>
    </row>
    <row r="9179" spans="1:6" x14ac:dyDescent="0.25">
      <c r="A9179" s="182">
        <v>40007589</v>
      </c>
      <c r="B9179" s="182" t="s">
        <v>8987</v>
      </c>
      <c r="C9179" s="182" t="s">
        <v>224</v>
      </c>
      <c r="D9179" s="182" t="s">
        <v>306</v>
      </c>
      <c r="E9179" s="182" t="s">
        <v>307</v>
      </c>
      <c r="F9179" s="182" t="s">
        <v>307</v>
      </c>
    </row>
    <row r="9180" spans="1:6" x14ac:dyDescent="0.25">
      <c r="A9180" s="182">
        <v>40006809</v>
      </c>
      <c r="B9180" s="182" t="s">
        <v>8988</v>
      </c>
      <c r="C9180" s="182" t="s">
        <v>224</v>
      </c>
      <c r="D9180" s="182" t="s">
        <v>306</v>
      </c>
      <c r="E9180" s="182" t="s">
        <v>307</v>
      </c>
      <c r="F9180" s="182" t="s">
        <v>307</v>
      </c>
    </row>
    <row r="9181" spans="1:6" x14ac:dyDescent="0.25">
      <c r="A9181" s="182">
        <v>40008728</v>
      </c>
      <c r="B9181" s="182" t="s">
        <v>8989</v>
      </c>
      <c r="C9181" s="182" t="s">
        <v>224</v>
      </c>
      <c r="D9181" s="182" t="s">
        <v>306</v>
      </c>
      <c r="E9181" s="182" t="s">
        <v>307</v>
      </c>
      <c r="F9181" s="182" t="s">
        <v>307</v>
      </c>
    </row>
    <row r="9182" spans="1:6" x14ac:dyDescent="0.25">
      <c r="A9182" s="182">
        <v>40007052</v>
      </c>
      <c r="B9182" s="182" t="s">
        <v>8990</v>
      </c>
      <c r="C9182" s="182" t="s">
        <v>224</v>
      </c>
      <c r="D9182" s="182" t="s">
        <v>368</v>
      </c>
      <c r="E9182" s="182" t="s">
        <v>369</v>
      </c>
      <c r="F9182" s="182" t="s">
        <v>369</v>
      </c>
    </row>
    <row r="9183" spans="1:6" x14ac:dyDescent="0.25">
      <c r="A9183" s="182">
        <v>40420177</v>
      </c>
      <c r="B9183" s="182" t="s">
        <v>8991</v>
      </c>
      <c r="C9183" s="182" t="s">
        <v>231</v>
      </c>
      <c r="D9183" s="182" t="s">
        <v>285</v>
      </c>
      <c r="E9183" s="182" t="s">
        <v>286</v>
      </c>
      <c r="F9183" s="182" t="s">
        <v>286</v>
      </c>
    </row>
    <row r="9184" spans="1:6" x14ac:dyDescent="0.25">
      <c r="A9184" s="182">
        <v>40006307</v>
      </c>
      <c r="B9184" s="182" t="s">
        <v>8992</v>
      </c>
      <c r="C9184" s="182" t="s">
        <v>224</v>
      </c>
      <c r="D9184" s="182" t="s">
        <v>249</v>
      </c>
      <c r="E9184" s="182" t="s">
        <v>250</v>
      </c>
      <c r="F9184" s="182" t="s">
        <v>250</v>
      </c>
    </row>
    <row r="9185" spans="1:6" x14ac:dyDescent="0.25">
      <c r="A9185" s="182">
        <v>40000394</v>
      </c>
      <c r="B9185" s="182" t="s">
        <v>8993</v>
      </c>
      <c r="C9185" s="182" t="s">
        <v>224</v>
      </c>
      <c r="D9185" s="182" t="s">
        <v>279</v>
      </c>
      <c r="E9185" s="182" t="s">
        <v>280</v>
      </c>
      <c r="F9185" s="182" t="s">
        <v>280</v>
      </c>
    </row>
    <row r="9186" spans="1:6" x14ac:dyDescent="0.25">
      <c r="A9186" s="182">
        <v>40000115</v>
      </c>
      <c r="B9186" s="182" t="s">
        <v>8994</v>
      </c>
      <c r="C9186" s="182" t="s">
        <v>224</v>
      </c>
      <c r="D9186" s="182" t="s">
        <v>438</v>
      </c>
      <c r="E9186" s="182" t="s">
        <v>439</v>
      </c>
      <c r="F9186" s="182" t="s">
        <v>439</v>
      </c>
    </row>
    <row r="9187" spans="1:6" x14ac:dyDescent="0.25">
      <c r="A9187" s="182">
        <v>40008914</v>
      </c>
      <c r="B9187" s="182" t="s">
        <v>8995</v>
      </c>
      <c r="C9187" s="182" t="s">
        <v>224</v>
      </c>
      <c r="D9187" s="182" t="s">
        <v>271</v>
      </c>
      <c r="E9187" s="182" t="s">
        <v>272</v>
      </c>
      <c r="F9187" s="182" t="s">
        <v>272</v>
      </c>
    </row>
    <row r="9188" spans="1:6" x14ac:dyDescent="0.25">
      <c r="A9188" s="182">
        <v>40002618</v>
      </c>
      <c r="B9188" s="182" t="s">
        <v>8996</v>
      </c>
      <c r="C9188" s="182" t="s">
        <v>224</v>
      </c>
      <c r="D9188" s="182" t="s">
        <v>252</v>
      </c>
      <c r="E9188" s="182" t="s">
        <v>253</v>
      </c>
      <c r="F9188" s="182" t="s">
        <v>253</v>
      </c>
    </row>
    <row r="9189" spans="1:6" x14ac:dyDescent="0.25">
      <c r="A9189" s="182">
        <v>40009516</v>
      </c>
      <c r="B9189" s="182" t="s">
        <v>8997</v>
      </c>
      <c r="C9189" s="182" t="s">
        <v>224</v>
      </c>
      <c r="D9189" s="182" t="s">
        <v>438</v>
      </c>
      <c r="E9189" s="182" t="s">
        <v>439</v>
      </c>
      <c r="F9189" s="182" t="s">
        <v>439</v>
      </c>
    </row>
    <row r="9190" spans="1:6" x14ac:dyDescent="0.25">
      <c r="A9190" s="182">
        <v>40009506</v>
      </c>
      <c r="B9190" s="182" t="s">
        <v>8997</v>
      </c>
      <c r="C9190" s="182" t="s">
        <v>224</v>
      </c>
      <c r="D9190" s="182" t="s">
        <v>438</v>
      </c>
      <c r="E9190" s="182" t="s">
        <v>439</v>
      </c>
      <c r="F9190" s="182" t="s">
        <v>439</v>
      </c>
    </row>
    <row r="9191" spans="1:6" x14ac:dyDescent="0.25">
      <c r="A9191" s="182">
        <v>40009213</v>
      </c>
      <c r="B9191" s="182" t="s">
        <v>8997</v>
      </c>
      <c r="C9191" s="182" t="s">
        <v>224</v>
      </c>
      <c r="D9191" s="182" t="s">
        <v>228</v>
      </c>
      <c r="E9191" s="182" t="s">
        <v>229</v>
      </c>
      <c r="F9191" s="182" t="s">
        <v>229</v>
      </c>
    </row>
    <row r="9192" spans="1:6" x14ac:dyDescent="0.25">
      <c r="A9192" s="182">
        <v>40003435</v>
      </c>
      <c r="B9192" s="182" t="s">
        <v>8997</v>
      </c>
      <c r="C9192" s="182" t="s">
        <v>224</v>
      </c>
      <c r="D9192" s="182" t="s">
        <v>438</v>
      </c>
      <c r="E9192" s="182" t="s">
        <v>439</v>
      </c>
      <c r="F9192" s="182" t="s">
        <v>439</v>
      </c>
    </row>
    <row r="9193" spans="1:6" x14ac:dyDescent="0.25">
      <c r="A9193" s="182">
        <v>40007431</v>
      </c>
      <c r="B9193" s="182" t="s">
        <v>8998</v>
      </c>
      <c r="C9193" s="182" t="s">
        <v>224</v>
      </c>
      <c r="D9193" s="182" t="s">
        <v>404</v>
      </c>
      <c r="E9193" s="182" t="s">
        <v>405</v>
      </c>
      <c r="F9193" s="182" t="s">
        <v>405</v>
      </c>
    </row>
    <row r="9194" spans="1:6" x14ac:dyDescent="0.25">
      <c r="A9194" s="182">
        <v>40006055</v>
      </c>
      <c r="B9194" s="182" t="s">
        <v>8999</v>
      </c>
      <c r="C9194" s="182" t="s">
        <v>224</v>
      </c>
      <c r="D9194" s="182" t="s">
        <v>315</v>
      </c>
      <c r="E9194" s="182" t="s">
        <v>316</v>
      </c>
      <c r="F9194" s="182" t="s">
        <v>316</v>
      </c>
    </row>
    <row r="9195" spans="1:6" x14ac:dyDescent="0.25">
      <c r="A9195" s="182">
        <v>40001668</v>
      </c>
      <c r="B9195" s="182" t="s">
        <v>9000</v>
      </c>
      <c r="C9195" s="182" t="s">
        <v>224</v>
      </c>
      <c r="D9195" s="182" t="s">
        <v>279</v>
      </c>
      <c r="E9195" s="182" t="s">
        <v>280</v>
      </c>
      <c r="F9195" s="182" t="s">
        <v>280</v>
      </c>
    </row>
    <row r="9196" spans="1:6" x14ac:dyDescent="0.25">
      <c r="A9196" s="182">
        <v>40002923</v>
      </c>
      <c r="B9196" s="182" t="s">
        <v>9001</v>
      </c>
      <c r="C9196" s="182" t="s">
        <v>224</v>
      </c>
      <c r="D9196" s="182" t="s">
        <v>249</v>
      </c>
      <c r="E9196" s="182" t="s">
        <v>250</v>
      </c>
      <c r="F9196" s="182" t="s">
        <v>250</v>
      </c>
    </row>
    <row r="9197" spans="1:6" x14ac:dyDescent="0.25">
      <c r="A9197" s="182">
        <v>40003616</v>
      </c>
      <c r="B9197" s="182" t="s">
        <v>9002</v>
      </c>
      <c r="C9197" s="182" t="s">
        <v>224</v>
      </c>
      <c r="D9197" s="182" t="s">
        <v>228</v>
      </c>
      <c r="E9197" s="182" t="s">
        <v>229</v>
      </c>
      <c r="F9197" s="182" t="s">
        <v>229</v>
      </c>
    </row>
    <row r="9198" spans="1:6" x14ac:dyDescent="0.25">
      <c r="A9198" s="182">
        <v>40007410</v>
      </c>
      <c r="B9198" s="182" t="s">
        <v>9003</v>
      </c>
      <c r="C9198" s="182" t="s">
        <v>224</v>
      </c>
      <c r="D9198" s="182" t="s">
        <v>256</v>
      </c>
      <c r="E9198" s="182" t="s">
        <v>257</v>
      </c>
      <c r="F9198" s="182" t="s">
        <v>257</v>
      </c>
    </row>
    <row r="9199" spans="1:6" x14ac:dyDescent="0.25">
      <c r="A9199" s="182">
        <v>40009245</v>
      </c>
      <c r="B9199" s="182" t="s">
        <v>9004</v>
      </c>
      <c r="C9199" s="182" t="s">
        <v>224</v>
      </c>
      <c r="D9199" s="182" t="s">
        <v>404</v>
      </c>
      <c r="E9199" s="182" t="s">
        <v>405</v>
      </c>
      <c r="F9199" s="182" t="s">
        <v>405</v>
      </c>
    </row>
    <row r="9200" spans="1:6" x14ac:dyDescent="0.25">
      <c r="A9200" s="182">
        <v>40006449</v>
      </c>
      <c r="B9200" s="182" t="s">
        <v>9005</v>
      </c>
      <c r="C9200" s="182" t="s">
        <v>224</v>
      </c>
      <c r="D9200" s="182" t="s">
        <v>438</v>
      </c>
      <c r="E9200" s="182" t="s">
        <v>439</v>
      </c>
      <c r="F9200" s="182" t="s">
        <v>439</v>
      </c>
    </row>
    <row r="9201" spans="1:6" x14ac:dyDescent="0.25">
      <c r="A9201" s="182">
        <v>40420495</v>
      </c>
      <c r="B9201" s="182" t="s">
        <v>9006</v>
      </c>
      <c r="C9201" s="182" t="s">
        <v>231</v>
      </c>
      <c r="D9201" s="182" t="s">
        <v>338</v>
      </c>
      <c r="E9201" s="182" t="s">
        <v>339</v>
      </c>
      <c r="F9201" s="182" t="s">
        <v>339</v>
      </c>
    </row>
    <row r="9202" spans="1:6" x14ac:dyDescent="0.25">
      <c r="A9202" s="182">
        <v>40420291</v>
      </c>
      <c r="B9202" s="182" t="s">
        <v>9007</v>
      </c>
      <c r="C9202" s="182" t="s">
        <v>231</v>
      </c>
      <c r="D9202" s="182" t="s">
        <v>338</v>
      </c>
      <c r="E9202" s="182" t="s">
        <v>339</v>
      </c>
      <c r="F9202" s="182" t="s">
        <v>339</v>
      </c>
    </row>
    <row r="9203" spans="1:6" x14ac:dyDescent="0.25">
      <c r="A9203" s="182">
        <v>40009840</v>
      </c>
      <c r="B9203" s="182" t="s">
        <v>9008</v>
      </c>
      <c r="C9203" s="182" t="s">
        <v>224</v>
      </c>
      <c r="D9203" s="182" t="s">
        <v>376</v>
      </c>
      <c r="E9203" s="182" t="s">
        <v>377</v>
      </c>
      <c r="F9203" s="182" t="s">
        <v>377</v>
      </c>
    </row>
    <row r="9204" spans="1:6" x14ac:dyDescent="0.25">
      <c r="A9204" s="182">
        <v>40002881</v>
      </c>
      <c r="B9204" s="182" t="s">
        <v>9009</v>
      </c>
      <c r="C9204" s="182" t="s">
        <v>224</v>
      </c>
      <c r="D9204" s="182" t="s">
        <v>249</v>
      </c>
      <c r="E9204" s="182" t="s">
        <v>250</v>
      </c>
      <c r="F9204" s="182" t="s">
        <v>250</v>
      </c>
    </row>
    <row r="9205" spans="1:6" x14ac:dyDescent="0.25">
      <c r="A9205" s="182">
        <v>40006979</v>
      </c>
      <c r="B9205" s="182" t="s">
        <v>9010</v>
      </c>
      <c r="C9205" s="182" t="s">
        <v>224</v>
      </c>
      <c r="D9205" s="182" t="s">
        <v>249</v>
      </c>
      <c r="E9205" s="182" t="s">
        <v>250</v>
      </c>
      <c r="F9205" s="182" t="s">
        <v>250</v>
      </c>
    </row>
    <row r="9206" spans="1:6" x14ac:dyDescent="0.25">
      <c r="A9206" s="182">
        <v>40002013</v>
      </c>
      <c r="B9206" s="182" t="s">
        <v>9011</v>
      </c>
      <c r="C9206" s="182" t="s">
        <v>224</v>
      </c>
      <c r="D9206" s="182" t="s">
        <v>322</v>
      </c>
      <c r="E9206" s="182" t="s">
        <v>323</v>
      </c>
      <c r="F9206" s="182" t="s">
        <v>323</v>
      </c>
    </row>
    <row r="9207" spans="1:6" x14ac:dyDescent="0.25">
      <c r="A9207" s="182">
        <v>40420192</v>
      </c>
      <c r="B9207" s="182" t="s">
        <v>9012</v>
      </c>
      <c r="C9207" s="182" t="s">
        <v>231</v>
      </c>
      <c r="D9207" s="182" t="s">
        <v>232</v>
      </c>
      <c r="E9207" s="182" t="s">
        <v>233</v>
      </c>
      <c r="F9207" s="182" t="s">
        <v>233</v>
      </c>
    </row>
    <row r="9208" spans="1:6" x14ac:dyDescent="0.25">
      <c r="A9208" s="182">
        <v>40001835</v>
      </c>
      <c r="B9208" s="182" t="s">
        <v>9013</v>
      </c>
      <c r="C9208" s="182" t="s">
        <v>224</v>
      </c>
      <c r="D9208" s="182" t="s">
        <v>228</v>
      </c>
      <c r="E9208" s="182" t="s">
        <v>229</v>
      </c>
      <c r="F9208" s="182" t="s">
        <v>229</v>
      </c>
    </row>
    <row r="9209" spans="1:6" x14ac:dyDescent="0.25">
      <c r="A9209" s="182">
        <v>40008560</v>
      </c>
      <c r="B9209" s="182" t="s">
        <v>9014</v>
      </c>
      <c r="C9209" s="182" t="s">
        <v>224</v>
      </c>
      <c r="D9209" s="182" t="s">
        <v>569</v>
      </c>
      <c r="E9209" s="182" t="s">
        <v>570</v>
      </c>
      <c r="F9209" s="182" t="s">
        <v>570</v>
      </c>
    </row>
    <row r="9210" spans="1:6" x14ac:dyDescent="0.25">
      <c r="A9210" s="182">
        <v>40420223</v>
      </c>
      <c r="B9210" s="182" t="s">
        <v>9015</v>
      </c>
      <c r="C9210" s="182" t="s">
        <v>231</v>
      </c>
      <c r="D9210" s="182" t="s">
        <v>232</v>
      </c>
      <c r="E9210" s="182" t="s">
        <v>233</v>
      </c>
      <c r="F9210" s="182" t="s">
        <v>233</v>
      </c>
    </row>
    <row r="9211" spans="1:6" x14ac:dyDescent="0.25">
      <c r="A9211" s="182">
        <v>40007809</v>
      </c>
      <c r="B9211" s="182" t="s">
        <v>9016</v>
      </c>
      <c r="C9211" s="182" t="s">
        <v>224</v>
      </c>
      <c r="D9211" s="182" t="s">
        <v>249</v>
      </c>
      <c r="E9211" s="182" t="s">
        <v>250</v>
      </c>
      <c r="F9211" s="182" t="s">
        <v>250</v>
      </c>
    </row>
    <row r="9212" spans="1:6" x14ac:dyDescent="0.25">
      <c r="A9212" s="182">
        <v>40005283</v>
      </c>
      <c r="B9212" s="182" t="s">
        <v>9017</v>
      </c>
      <c r="C9212" s="182" t="s">
        <v>224</v>
      </c>
      <c r="D9212" s="182" t="s">
        <v>262</v>
      </c>
      <c r="E9212" s="182" t="s">
        <v>263</v>
      </c>
      <c r="F9212" s="182" t="s">
        <v>263</v>
      </c>
    </row>
    <row r="9213" spans="1:6" x14ac:dyDescent="0.25">
      <c r="A9213" s="182">
        <v>40005991</v>
      </c>
      <c r="B9213" s="182" t="s">
        <v>9018</v>
      </c>
      <c r="C9213" s="182" t="s">
        <v>224</v>
      </c>
      <c r="D9213" s="182" t="s">
        <v>228</v>
      </c>
      <c r="E9213" s="182" t="s">
        <v>229</v>
      </c>
      <c r="F9213" s="182" t="s">
        <v>229</v>
      </c>
    </row>
    <row r="9214" spans="1:6" x14ac:dyDescent="0.25">
      <c r="A9214" s="182">
        <v>40005875</v>
      </c>
      <c r="B9214" s="182" t="s">
        <v>9019</v>
      </c>
      <c r="C9214" s="182" t="s">
        <v>224</v>
      </c>
      <c r="D9214" s="182" t="s">
        <v>277</v>
      </c>
      <c r="E9214" s="182" t="s">
        <v>278</v>
      </c>
      <c r="F9214" s="182" t="s">
        <v>278</v>
      </c>
    </row>
    <row r="9215" spans="1:6" x14ac:dyDescent="0.25">
      <c r="A9215" s="182">
        <v>40421264</v>
      </c>
      <c r="B9215" s="182" t="s">
        <v>9020</v>
      </c>
      <c r="C9215" s="182" t="s">
        <v>231</v>
      </c>
      <c r="D9215" s="182" t="s">
        <v>236</v>
      </c>
      <c r="E9215" s="182" t="s">
        <v>237</v>
      </c>
      <c r="F9215" s="182" t="s">
        <v>237</v>
      </c>
    </row>
    <row r="9216" spans="1:6" x14ac:dyDescent="0.25">
      <c r="A9216" s="182">
        <v>40420197</v>
      </c>
      <c r="B9216" s="182" t="s">
        <v>9021</v>
      </c>
      <c r="C9216" s="182" t="s">
        <v>231</v>
      </c>
      <c r="D9216" s="182" t="s">
        <v>232</v>
      </c>
      <c r="E9216" s="182" t="s">
        <v>233</v>
      </c>
      <c r="F9216" s="182" t="s">
        <v>233</v>
      </c>
    </row>
    <row r="9217" spans="1:6" x14ac:dyDescent="0.25">
      <c r="A9217" s="182">
        <v>40009864</v>
      </c>
      <c r="B9217" s="182" t="s">
        <v>9022</v>
      </c>
      <c r="C9217" s="182" t="s">
        <v>224</v>
      </c>
      <c r="D9217" s="182" t="s">
        <v>309</v>
      </c>
      <c r="E9217" s="182" t="s">
        <v>310</v>
      </c>
      <c r="F9217" s="182" t="s">
        <v>310</v>
      </c>
    </row>
    <row r="9218" spans="1:6" x14ac:dyDescent="0.25">
      <c r="A9218" s="182">
        <v>40000804</v>
      </c>
      <c r="B9218" s="182" t="s">
        <v>9023</v>
      </c>
      <c r="C9218" s="182" t="s">
        <v>224</v>
      </c>
      <c r="D9218" s="182" t="s">
        <v>322</v>
      </c>
      <c r="E9218" s="182" t="s">
        <v>323</v>
      </c>
      <c r="F9218" s="182" t="s">
        <v>323</v>
      </c>
    </row>
    <row r="9219" spans="1:6" x14ac:dyDescent="0.25">
      <c r="A9219" s="182">
        <v>40008445</v>
      </c>
      <c r="B9219" s="182" t="s">
        <v>9024</v>
      </c>
      <c r="C9219" s="182" t="s">
        <v>224</v>
      </c>
      <c r="D9219" s="182" t="s">
        <v>303</v>
      </c>
      <c r="E9219" s="182" t="s">
        <v>304</v>
      </c>
      <c r="F9219" s="182" t="s">
        <v>304</v>
      </c>
    </row>
    <row r="9220" spans="1:6" x14ac:dyDescent="0.25">
      <c r="A9220" s="182">
        <v>40001883</v>
      </c>
      <c r="B9220" s="182" t="s">
        <v>9025</v>
      </c>
      <c r="C9220" s="182" t="s">
        <v>224</v>
      </c>
      <c r="D9220" s="182" t="s">
        <v>322</v>
      </c>
      <c r="E9220" s="182" t="s">
        <v>323</v>
      </c>
      <c r="F9220" s="182" t="s">
        <v>323</v>
      </c>
    </row>
    <row r="9221" spans="1:6" x14ac:dyDescent="0.25">
      <c r="A9221" s="182">
        <v>40000978</v>
      </c>
      <c r="B9221" s="182" t="s">
        <v>9026</v>
      </c>
      <c r="C9221" s="182" t="s">
        <v>224</v>
      </c>
      <c r="D9221" s="182" t="s">
        <v>277</v>
      </c>
      <c r="E9221" s="182" t="s">
        <v>278</v>
      </c>
      <c r="F9221" s="182" t="s">
        <v>278</v>
      </c>
    </row>
    <row r="9222" spans="1:6" x14ac:dyDescent="0.25">
      <c r="A9222" s="182">
        <v>40008523</v>
      </c>
      <c r="B9222" s="182" t="s">
        <v>9027</v>
      </c>
      <c r="C9222" s="182" t="s">
        <v>224</v>
      </c>
      <c r="D9222" s="182" t="s">
        <v>363</v>
      </c>
      <c r="E9222" s="182" t="s">
        <v>364</v>
      </c>
      <c r="F9222" s="182" t="s">
        <v>364</v>
      </c>
    </row>
    <row r="9223" spans="1:6" x14ac:dyDescent="0.25">
      <c r="A9223" s="182">
        <v>40420986</v>
      </c>
      <c r="B9223" s="182" t="s">
        <v>9028</v>
      </c>
      <c r="C9223" s="182" t="s">
        <v>231</v>
      </c>
      <c r="D9223" s="182" t="s">
        <v>232</v>
      </c>
      <c r="E9223" s="182" t="s">
        <v>233</v>
      </c>
      <c r="F9223" s="182" t="s">
        <v>233</v>
      </c>
    </row>
    <row r="9224" spans="1:6" x14ac:dyDescent="0.25">
      <c r="A9224" s="182">
        <v>40009782</v>
      </c>
      <c r="B9224" s="182" t="s">
        <v>9029</v>
      </c>
      <c r="C9224" s="182" t="s">
        <v>224</v>
      </c>
      <c r="D9224" s="182" t="s">
        <v>228</v>
      </c>
      <c r="E9224" s="182" t="s">
        <v>229</v>
      </c>
      <c r="F9224" s="182" t="s">
        <v>229</v>
      </c>
    </row>
    <row r="9225" spans="1:6" x14ac:dyDescent="0.25">
      <c r="A9225" s="182">
        <v>40002040</v>
      </c>
      <c r="B9225" s="182" t="s">
        <v>9030</v>
      </c>
      <c r="C9225" s="182" t="s">
        <v>224</v>
      </c>
      <c r="D9225" s="182" t="s">
        <v>306</v>
      </c>
      <c r="E9225" s="182" t="s">
        <v>307</v>
      </c>
      <c r="F9225" s="182" t="s">
        <v>307</v>
      </c>
    </row>
    <row r="9226" spans="1:6" x14ac:dyDescent="0.25">
      <c r="A9226" s="182">
        <v>40420426</v>
      </c>
      <c r="B9226" s="182" t="s">
        <v>9031</v>
      </c>
      <c r="C9226" s="182" t="s">
        <v>231</v>
      </c>
      <c r="D9226" s="182" t="s">
        <v>232</v>
      </c>
      <c r="E9226" s="182" t="s">
        <v>233</v>
      </c>
      <c r="F9226" s="182" t="s">
        <v>233</v>
      </c>
    </row>
    <row r="9227" spans="1:6" x14ac:dyDescent="0.25">
      <c r="A9227" s="182">
        <v>40008035</v>
      </c>
      <c r="B9227" s="182" t="s">
        <v>9032</v>
      </c>
      <c r="C9227" s="182" t="s">
        <v>231</v>
      </c>
      <c r="D9227" s="182" t="s">
        <v>242</v>
      </c>
      <c r="E9227" s="182" t="s">
        <v>243</v>
      </c>
      <c r="F9227" s="182" t="s">
        <v>243</v>
      </c>
    </row>
    <row r="9228" spans="1:6" x14ac:dyDescent="0.25">
      <c r="A9228" s="182">
        <v>40008000</v>
      </c>
      <c r="B9228" s="182" t="s">
        <v>9032</v>
      </c>
      <c r="C9228" s="182" t="s">
        <v>231</v>
      </c>
      <c r="D9228" s="182" t="s">
        <v>232</v>
      </c>
      <c r="E9228" s="182" t="s">
        <v>233</v>
      </c>
      <c r="F9228" s="182" t="s">
        <v>233</v>
      </c>
    </row>
    <row r="9229" spans="1:6" x14ac:dyDescent="0.25">
      <c r="A9229" s="182">
        <v>40007138</v>
      </c>
      <c r="B9229" s="182" t="s">
        <v>9032</v>
      </c>
      <c r="C9229" s="182" t="s">
        <v>224</v>
      </c>
      <c r="D9229" s="182" t="s">
        <v>262</v>
      </c>
      <c r="E9229" s="182" t="s">
        <v>263</v>
      </c>
      <c r="F9229" s="182" t="s">
        <v>263</v>
      </c>
    </row>
    <row r="9230" spans="1:6" x14ac:dyDescent="0.25">
      <c r="A9230" s="182">
        <v>40000140</v>
      </c>
      <c r="B9230" s="182" t="s">
        <v>9032</v>
      </c>
      <c r="C9230" s="182" t="s">
        <v>224</v>
      </c>
      <c r="D9230" s="182" t="s">
        <v>252</v>
      </c>
      <c r="E9230" s="182" t="s">
        <v>253</v>
      </c>
      <c r="F9230" s="182" t="s">
        <v>253</v>
      </c>
    </row>
    <row r="9231" spans="1:6" x14ac:dyDescent="0.25">
      <c r="A9231" s="182">
        <v>40005411</v>
      </c>
      <c r="B9231" s="182" t="s">
        <v>9033</v>
      </c>
      <c r="C9231" s="182" t="s">
        <v>224</v>
      </c>
      <c r="D9231" s="182" t="s">
        <v>271</v>
      </c>
      <c r="E9231" s="182" t="s">
        <v>272</v>
      </c>
      <c r="F9231" s="182" t="s">
        <v>272</v>
      </c>
    </row>
    <row r="9232" spans="1:6" x14ac:dyDescent="0.25">
      <c r="A9232" s="182">
        <v>40009723</v>
      </c>
      <c r="B9232" s="182" t="s">
        <v>9034</v>
      </c>
      <c r="C9232" s="182" t="s">
        <v>224</v>
      </c>
      <c r="D9232" s="182" t="s">
        <v>291</v>
      </c>
      <c r="E9232" s="182" t="s">
        <v>292</v>
      </c>
      <c r="F9232" s="182" t="s">
        <v>292</v>
      </c>
    </row>
    <row r="9233" spans="1:6" x14ac:dyDescent="0.25">
      <c r="A9233" s="182">
        <v>40005824</v>
      </c>
      <c r="B9233" s="182" t="s">
        <v>9035</v>
      </c>
      <c r="C9233" s="182" t="s">
        <v>224</v>
      </c>
      <c r="D9233" s="182" t="s">
        <v>277</v>
      </c>
      <c r="E9233" s="182" t="s">
        <v>278</v>
      </c>
      <c r="F9233" s="182" t="s">
        <v>278</v>
      </c>
    </row>
    <row r="9234" spans="1:6" x14ac:dyDescent="0.25">
      <c r="A9234" s="182">
        <v>40003538</v>
      </c>
      <c r="B9234" s="182" t="s">
        <v>9036</v>
      </c>
      <c r="C9234" s="182" t="s">
        <v>224</v>
      </c>
      <c r="D9234" s="182" t="s">
        <v>228</v>
      </c>
      <c r="E9234" s="182" t="s">
        <v>229</v>
      </c>
      <c r="F9234" s="182" t="s">
        <v>229</v>
      </c>
    </row>
    <row r="9235" spans="1:6" x14ac:dyDescent="0.25">
      <c r="A9235" s="182">
        <v>40002590</v>
      </c>
      <c r="B9235" s="182" t="s">
        <v>9037</v>
      </c>
      <c r="C9235" s="182" t="s">
        <v>224</v>
      </c>
      <c r="D9235" s="182" t="s">
        <v>249</v>
      </c>
      <c r="E9235" s="182" t="s">
        <v>250</v>
      </c>
      <c r="F9235" s="182" t="s">
        <v>250</v>
      </c>
    </row>
    <row r="9236" spans="1:6" x14ac:dyDescent="0.25">
      <c r="A9236" s="182">
        <v>40005667</v>
      </c>
      <c r="B9236" s="182" t="s">
        <v>9038</v>
      </c>
      <c r="C9236" s="182" t="s">
        <v>224</v>
      </c>
      <c r="D9236" s="182" t="s">
        <v>265</v>
      </c>
      <c r="E9236" s="182" t="s">
        <v>266</v>
      </c>
      <c r="F9236" s="182" t="s">
        <v>266</v>
      </c>
    </row>
    <row r="9237" spans="1:6" x14ac:dyDescent="0.25">
      <c r="A9237" s="182">
        <v>40006790</v>
      </c>
      <c r="B9237" s="182" t="s">
        <v>9039</v>
      </c>
      <c r="C9237" s="182" t="s">
        <v>224</v>
      </c>
      <c r="D9237" s="182" t="s">
        <v>225</v>
      </c>
      <c r="E9237" s="182" t="s">
        <v>226</v>
      </c>
      <c r="F9237" s="182" t="s">
        <v>226</v>
      </c>
    </row>
    <row r="9238" spans="1:6" x14ac:dyDescent="0.25">
      <c r="A9238" s="182">
        <v>40008341</v>
      </c>
      <c r="B9238" s="182" t="s">
        <v>9040</v>
      </c>
      <c r="C9238" s="182" t="s">
        <v>224</v>
      </c>
      <c r="D9238" s="182" t="s">
        <v>277</v>
      </c>
      <c r="E9238" s="182" t="s">
        <v>278</v>
      </c>
      <c r="F9238" s="182" t="s">
        <v>278</v>
      </c>
    </row>
    <row r="9239" spans="1:6" x14ac:dyDescent="0.25">
      <c r="A9239" s="182">
        <v>40005465</v>
      </c>
      <c r="B9239" s="182" t="s">
        <v>9041</v>
      </c>
      <c r="C9239" s="182" t="s">
        <v>224</v>
      </c>
      <c r="D9239" s="182" t="s">
        <v>291</v>
      </c>
      <c r="E9239" s="182" t="s">
        <v>292</v>
      </c>
      <c r="F9239" s="182" t="s">
        <v>292</v>
      </c>
    </row>
    <row r="9240" spans="1:6" x14ac:dyDescent="0.25">
      <c r="A9240" s="182">
        <v>40002555</v>
      </c>
      <c r="B9240" s="182" t="s">
        <v>9042</v>
      </c>
      <c r="C9240" s="182" t="s">
        <v>224</v>
      </c>
      <c r="D9240" s="182" t="s">
        <v>228</v>
      </c>
      <c r="E9240" s="182" t="s">
        <v>229</v>
      </c>
      <c r="F9240" s="182" t="s">
        <v>229</v>
      </c>
    </row>
    <row r="9241" spans="1:6" x14ac:dyDescent="0.25">
      <c r="A9241" s="182">
        <v>40005090</v>
      </c>
      <c r="B9241" s="182" t="s">
        <v>9043</v>
      </c>
      <c r="C9241" s="182" t="s">
        <v>224</v>
      </c>
      <c r="D9241" s="182" t="s">
        <v>333</v>
      </c>
      <c r="E9241" s="182" t="s">
        <v>334</v>
      </c>
      <c r="F9241" s="182" t="s">
        <v>334</v>
      </c>
    </row>
    <row r="9242" spans="1:6" x14ac:dyDescent="0.25">
      <c r="A9242" s="182">
        <v>40008115</v>
      </c>
      <c r="B9242" s="182" t="s">
        <v>9044</v>
      </c>
      <c r="C9242" s="182" t="s">
        <v>224</v>
      </c>
      <c r="D9242" s="182" t="s">
        <v>271</v>
      </c>
      <c r="E9242" s="182" t="s">
        <v>272</v>
      </c>
      <c r="F9242" s="182" t="s">
        <v>272</v>
      </c>
    </row>
    <row r="9243" spans="1:6" x14ac:dyDescent="0.25">
      <c r="A9243" s="182">
        <v>40003862</v>
      </c>
      <c r="B9243" s="182" t="s">
        <v>9045</v>
      </c>
      <c r="C9243" s="182" t="s">
        <v>224</v>
      </c>
      <c r="D9243" s="182" t="s">
        <v>322</v>
      </c>
      <c r="E9243" s="182" t="s">
        <v>323</v>
      </c>
      <c r="F9243" s="182" t="s">
        <v>323</v>
      </c>
    </row>
    <row r="9244" spans="1:6" x14ac:dyDescent="0.25">
      <c r="A9244" s="182">
        <v>40420828</v>
      </c>
      <c r="B9244" s="182" t="s">
        <v>9046</v>
      </c>
      <c r="C9244" s="182" t="s">
        <v>231</v>
      </c>
      <c r="D9244" s="182" t="s">
        <v>236</v>
      </c>
      <c r="E9244" s="182" t="s">
        <v>237</v>
      </c>
      <c r="F9244" s="182" t="s">
        <v>237</v>
      </c>
    </row>
    <row r="9245" spans="1:6" x14ac:dyDescent="0.25">
      <c r="A9245" s="182">
        <v>40008785</v>
      </c>
      <c r="B9245" s="182" t="s">
        <v>9047</v>
      </c>
      <c r="C9245" s="182" t="s">
        <v>224</v>
      </c>
      <c r="D9245" s="182" t="s">
        <v>279</v>
      </c>
      <c r="E9245" s="182" t="s">
        <v>280</v>
      </c>
      <c r="F9245" s="182" t="s">
        <v>280</v>
      </c>
    </row>
    <row r="9246" spans="1:6" x14ac:dyDescent="0.25">
      <c r="A9246" s="182">
        <v>40001884</v>
      </c>
      <c r="B9246" s="182" t="s">
        <v>9048</v>
      </c>
      <c r="C9246" s="182" t="s">
        <v>224</v>
      </c>
      <c r="D9246" s="182" t="s">
        <v>277</v>
      </c>
      <c r="E9246" s="182" t="s">
        <v>278</v>
      </c>
      <c r="F9246" s="182" t="s">
        <v>278</v>
      </c>
    </row>
    <row r="9247" spans="1:6" x14ac:dyDescent="0.25">
      <c r="A9247" s="182">
        <v>40009990</v>
      </c>
      <c r="B9247" s="182" t="s">
        <v>9049</v>
      </c>
      <c r="C9247" s="182" t="s">
        <v>224</v>
      </c>
      <c r="D9247" s="182" t="s">
        <v>277</v>
      </c>
      <c r="E9247" s="182" t="s">
        <v>278</v>
      </c>
      <c r="F9247" s="182" t="s">
        <v>278</v>
      </c>
    </row>
    <row r="9248" spans="1:6" x14ac:dyDescent="0.25">
      <c r="A9248" s="182">
        <v>40002716</v>
      </c>
      <c r="B9248" s="182" t="s">
        <v>9050</v>
      </c>
      <c r="C9248" s="182" t="s">
        <v>224</v>
      </c>
      <c r="D9248" s="182" t="s">
        <v>277</v>
      </c>
      <c r="E9248" s="182" t="s">
        <v>278</v>
      </c>
      <c r="F9248" s="182" t="s">
        <v>278</v>
      </c>
    </row>
    <row r="9249" spans="1:6" x14ac:dyDescent="0.25">
      <c r="A9249" s="182">
        <v>40000295</v>
      </c>
      <c r="B9249" s="182" t="s">
        <v>9051</v>
      </c>
      <c r="C9249" s="182" t="s">
        <v>224</v>
      </c>
      <c r="D9249" s="182" t="s">
        <v>279</v>
      </c>
      <c r="E9249" s="182" t="s">
        <v>280</v>
      </c>
      <c r="F9249" s="182" t="s">
        <v>280</v>
      </c>
    </row>
    <row r="9250" spans="1:6" x14ac:dyDescent="0.25">
      <c r="A9250" s="182">
        <v>40420987</v>
      </c>
      <c r="B9250" s="182" t="s">
        <v>9052</v>
      </c>
      <c r="C9250" s="182" t="s">
        <v>231</v>
      </c>
      <c r="D9250" s="182" t="s">
        <v>236</v>
      </c>
      <c r="E9250" s="182" t="s">
        <v>237</v>
      </c>
      <c r="F9250" s="182" t="s">
        <v>237</v>
      </c>
    </row>
    <row r="9251" spans="1:6" x14ac:dyDescent="0.25">
      <c r="A9251" s="182">
        <v>40002863</v>
      </c>
      <c r="B9251" s="182" t="s">
        <v>9053</v>
      </c>
      <c r="C9251" s="182" t="s">
        <v>224</v>
      </c>
      <c r="D9251" s="182" t="s">
        <v>333</v>
      </c>
      <c r="E9251" s="182" t="s">
        <v>334</v>
      </c>
      <c r="F9251" s="182" t="s">
        <v>334</v>
      </c>
    </row>
    <row r="9252" spans="1:6" x14ac:dyDescent="0.25">
      <c r="A9252" s="182">
        <v>40007141</v>
      </c>
      <c r="B9252" s="182" t="s">
        <v>9054</v>
      </c>
      <c r="C9252" s="182" t="s">
        <v>224</v>
      </c>
      <c r="D9252" s="182" t="s">
        <v>271</v>
      </c>
      <c r="E9252" s="182" t="s">
        <v>272</v>
      </c>
      <c r="F9252" s="182" t="s">
        <v>272</v>
      </c>
    </row>
    <row r="9253" spans="1:6" x14ac:dyDescent="0.25">
      <c r="A9253" s="182">
        <v>40002298</v>
      </c>
      <c r="B9253" s="182" t="s">
        <v>9055</v>
      </c>
      <c r="C9253" s="182" t="s">
        <v>224</v>
      </c>
      <c r="D9253" s="182" t="s">
        <v>333</v>
      </c>
      <c r="E9253" s="182" t="s">
        <v>334</v>
      </c>
      <c r="F9253" s="182" t="s">
        <v>334</v>
      </c>
    </row>
    <row r="9254" spans="1:6" x14ac:dyDescent="0.25">
      <c r="A9254" s="182">
        <v>40420813</v>
      </c>
      <c r="B9254" s="182" t="s">
        <v>9056</v>
      </c>
      <c r="C9254" s="182" t="s">
        <v>231</v>
      </c>
      <c r="D9254" s="182" t="s">
        <v>236</v>
      </c>
      <c r="E9254" s="182" t="s">
        <v>237</v>
      </c>
      <c r="F9254" s="182" t="s">
        <v>237</v>
      </c>
    </row>
    <row r="9255" spans="1:6" x14ac:dyDescent="0.25">
      <c r="A9255" s="182">
        <v>40008738</v>
      </c>
      <c r="B9255" s="182" t="s">
        <v>9057</v>
      </c>
      <c r="C9255" s="182" t="s">
        <v>224</v>
      </c>
      <c r="D9255" s="182" t="s">
        <v>404</v>
      </c>
      <c r="E9255" s="182" t="s">
        <v>405</v>
      </c>
      <c r="F9255" s="182" t="s">
        <v>405</v>
      </c>
    </row>
    <row r="9256" spans="1:6" x14ac:dyDescent="0.25">
      <c r="A9256" s="182">
        <v>40005414</v>
      </c>
      <c r="B9256" s="182" t="s">
        <v>9058</v>
      </c>
      <c r="C9256" s="182" t="s">
        <v>224</v>
      </c>
      <c r="D9256" s="182" t="s">
        <v>262</v>
      </c>
      <c r="E9256" s="182" t="s">
        <v>263</v>
      </c>
      <c r="F9256" s="182" t="s">
        <v>263</v>
      </c>
    </row>
    <row r="9257" spans="1:6" x14ac:dyDescent="0.25">
      <c r="A9257" s="182">
        <v>40424242</v>
      </c>
      <c r="B9257" s="182" t="s">
        <v>9059</v>
      </c>
      <c r="C9257" s="182" t="s">
        <v>231</v>
      </c>
      <c r="D9257" s="182" t="s">
        <v>232</v>
      </c>
      <c r="E9257" s="182" t="s">
        <v>233</v>
      </c>
      <c r="F9257" s="182" t="s">
        <v>233</v>
      </c>
    </row>
    <row r="9258" spans="1:6" x14ac:dyDescent="0.25">
      <c r="A9258" s="182">
        <v>40006861</v>
      </c>
      <c r="B9258" s="182" t="s">
        <v>9060</v>
      </c>
      <c r="C9258" s="182" t="s">
        <v>224</v>
      </c>
      <c r="D9258" s="182" t="s">
        <v>309</v>
      </c>
      <c r="E9258" s="182" t="s">
        <v>310</v>
      </c>
      <c r="F9258" s="182" t="s">
        <v>310</v>
      </c>
    </row>
    <row r="9259" spans="1:6" x14ac:dyDescent="0.25">
      <c r="A9259" s="182">
        <v>40006551</v>
      </c>
      <c r="B9259" s="182" t="s">
        <v>9061</v>
      </c>
      <c r="C9259" s="182" t="s">
        <v>224</v>
      </c>
      <c r="D9259" s="182" t="s">
        <v>277</v>
      </c>
      <c r="E9259" s="182" t="s">
        <v>278</v>
      </c>
      <c r="F9259" s="182" t="s">
        <v>278</v>
      </c>
    </row>
    <row r="9260" spans="1:6" x14ac:dyDescent="0.25">
      <c r="A9260" s="182">
        <v>40420395</v>
      </c>
      <c r="B9260" s="182" t="s">
        <v>9062</v>
      </c>
      <c r="C9260" s="182" t="s">
        <v>231</v>
      </c>
      <c r="D9260" s="182" t="s">
        <v>338</v>
      </c>
      <c r="E9260" s="182" t="s">
        <v>339</v>
      </c>
      <c r="F9260" s="182" t="s">
        <v>339</v>
      </c>
    </row>
    <row r="9261" spans="1:6" x14ac:dyDescent="0.25">
      <c r="A9261" s="182">
        <v>40009595</v>
      </c>
      <c r="B9261" s="182" t="s">
        <v>9063</v>
      </c>
      <c r="C9261" s="182" t="s">
        <v>224</v>
      </c>
      <c r="D9261" s="182" t="s">
        <v>225</v>
      </c>
      <c r="E9261" s="182" t="s">
        <v>226</v>
      </c>
      <c r="F9261" s="182" t="s">
        <v>226</v>
      </c>
    </row>
    <row r="9262" spans="1:6" x14ac:dyDescent="0.25">
      <c r="A9262" s="182">
        <v>40006076</v>
      </c>
      <c r="B9262" s="182" t="s">
        <v>9064</v>
      </c>
      <c r="C9262" s="182" t="s">
        <v>224</v>
      </c>
      <c r="D9262" s="182" t="s">
        <v>315</v>
      </c>
      <c r="E9262" s="182" t="s">
        <v>316</v>
      </c>
      <c r="F9262" s="182" t="s">
        <v>316</v>
      </c>
    </row>
    <row r="9263" spans="1:6" x14ac:dyDescent="0.25">
      <c r="A9263" s="182">
        <v>40005751</v>
      </c>
      <c r="B9263" s="182" t="s">
        <v>9065</v>
      </c>
      <c r="C9263" s="182" t="s">
        <v>224</v>
      </c>
      <c r="D9263" s="182" t="s">
        <v>315</v>
      </c>
      <c r="E9263" s="182" t="s">
        <v>316</v>
      </c>
      <c r="F9263" s="182" t="s">
        <v>316</v>
      </c>
    </row>
    <row r="9264" spans="1:6" x14ac:dyDescent="0.25">
      <c r="A9264" s="182">
        <v>40008325</v>
      </c>
      <c r="B9264" s="182" t="s">
        <v>9066</v>
      </c>
      <c r="C9264" s="182" t="s">
        <v>224</v>
      </c>
      <c r="D9264" s="182" t="s">
        <v>306</v>
      </c>
      <c r="E9264" s="182" t="s">
        <v>307</v>
      </c>
      <c r="F9264" s="182" t="s">
        <v>307</v>
      </c>
    </row>
    <row r="9265" spans="1:6" x14ac:dyDescent="0.25">
      <c r="A9265" s="182">
        <v>40007272</v>
      </c>
      <c r="B9265" s="182" t="s">
        <v>9067</v>
      </c>
      <c r="C9265" s="182" t="s">
        <v>224</v>
      </c>
      <c r="D9265" s="182" t="s">
        <v>306</v>
      </c>
      <c r="E9265" s="182" t="s">
        <v>307</v>
      </c>
      <c r="F9265" s="182" t="s">
        <v>307</v>
      </c>
    </row>
    <row r="9266" spans="1:6" x14ac:dyDescent="0.25">
      <c r="A9266" s="182">
        <v>40009833</v>
      </c>
      <c r="B9266" s="182" t="s">
        <v>9068</v>
      </c>
      <c r="C9266" s="182" t="s">
        <v>224</v>
      </c>
      <c r="D9266" s="182" t="s">
        <v>449</v>
      </c>
      <c r="E9266" s="182" t="s">
        <v>450</v>
      </c>
      <c r="F9266" s="182" t="s">
        <v>450</v>
      </c>
    </row>
    <row r="9267" spans="1:6" x14ac:dyDescent="0.25">
      <c r="A9267" s="182">
        <v>40007341</v>
      </c>
      <c r="B9267" s="182" t="s">
        <v>9069</v>
      </c>
      <c r="C9267" s="182" t="s">
        <v>224</v>
      </c>
      <c r="D9267" s="182" t="s">
        <v>306</v>
      </c>
      <c r="E9267" s="182" t="s">
        <v>307</v>
      </c>
      <c r="F9267" s="182" t="s">
        <v>307</v>
      </c>
    </row>
    <row r="9268" spans="1:6" x14ac:dyDescent="0.25">
      <c r="A9268" s="182">
        <v>40000220</v>
      </c>
      <c r="B9268" s="182" t="s">
        <v>9070</v>
      </c>
      <c r="C9268" s="182" t="s">
        <v>224</v>
      </c>
      <c r="D9268" s="182" t="s">
        <v>342</v>
      </c>
      <c r="E9268" s="182" t="s">
        <v>343</v>
      </c>
      <c r="F9268" s="182" t="s">
        <v>343</v>
      </c>
    </row>
    <row r="9269" spans="1:6" x14ac:dyDescent="0.25">
      <c r="A9269" s="182">
        <v>40004070</v>
      </c>
      <c r="B9269" s="182" t="s">
        <v>9071</v>
      </c>
      <c r="C9269" s="182" t="s">
        <v>224</v>
      </c>
      <c r="D9269" s="182" t="s">
        <v>249</v>
      </c>
      <c r="E9269" s="182" t="s">
        <v>250</v>
      </c>
      <c r="F9269" s="182" t="s">
        <v>250</v>
      </c>
    </row>
    <row r="9270" spans="1:6" x14ac:dyDescent="0.25">
      <c r="A9270" s="182">
        <v>40005356</v>
      </c>
      <c r="B9270" s="182" t="s">
        <v>9072</v>
      </c>
      <c r="C9270" s="182" t="s">
        <v>224</v>
      </c>
      <c r="D9270" s="182" t="s">
        <v>404</v>
      </c>
      <c r="E9270" s="182" t="s">
        <v>405</v>
      </c>
      <c r="F9270" s="182" t="s">
        <v>405</v>
      </c>
    </row>
    <row r="9271" spans="1:6" x14ac:dyDescent="0.25">
      <c r="A9271" s="182">
        <v>40003588</v>
      </c>
      <c r="B9271" s="182" t="s">
        <v>9073</v>
      </c>
      <c r="C9271" s="182" t="s">
        <v>224</v>
      </c>
      <c r="D9271" s="182" t="s">
        <v>277</v>
      </c>
      <c r="E9271" s="182" t="s">
        <v>278</v>
      </c>
      <c r="F9271" s="182" t="s">
        <v>278</v>
      </c>
    </row>
    <row r="9272" spans="1:6" x14ac:dyDescent="0.25">
      <c r="A9272" s="182">
        <v>40002534</v>
      </c>
      <c r="B9272" s="182" t="s">
        <v>9074</v>
      </c>
      <c r="C9272" s="182" t="s">
        <v>224</v>
      </c>
      <c r="D9272" s="182" t="s">
        <v>249</v>
      </c>
      <c r="E9272" s="182" t="s">
        <v>250</v>
      </c>
      <c r="F9272" s="182" t="s">
        <v>250</v>
      </c>
    </row>
    <row r="9273" spans="1:6" x14ac:dyDescent="0.25">
      <c r="A9273" s="182">
        <v>40006395</v>
      </c>
      <c r="B9273" s="182" t="s">
        <v>9075</v>
      </c>
      <c r="C9273" s="182" t="s">
        <v>224</v>
      </c>
      <c r="D9273" s="182" t="s">
        <v>306</v>
      </c>
      <c r="E9273" s="182" t="s">
        <v>307</v>
      </c>
      <c r="F9273" s="182" t="s">
        <v>307</v>
      </c>
    </row>
    <row r="9274" spans="1:6" x14ac:dyDescent="0.25">
      <c r="A9274" s="182">
        <v>40003547</v>
      </c>
      <c r="B9274" s="182" t="s">
        <v>9076</v>
      </c>
      <c r="C9274" s="182" t="s">
        <v>224</v>
      </c>
      <c r="D9274" s="182" t="s">
        <v>228</v>
      </c>
      <c r="E9274" s="182" t="s">
        <v>229</v>
      </c>
      <c r="F9274" s="182" t="s">
        <v>229</v>
      </c>
    </row>
    <row r="9275" spans="1:6" x14ac:dyDescent="0.25">
      <c r="A9275" s="182">
        <v>40002570</v>
      </c>
      <c r="B9275" s="182" t="s">
        <v>9077</v>
      </c>
      <c r="C9275" s="182" t="s">
        <v>224</v>
      </c>
      <c r="D9275" s="182" t="s">
        <v>265</v>
      </c>
      <c r="E9275" s="182" t="s">
        <v>266</v>
      </c>
      <c r="F9275" s="182" t="s">
        <v>266</v>
      </c>
    </row>
    <row r="9276" spans="1:6" x14ac:dyDescent="0.25">
      <c r="A9276" s="182">
        <v>40009508</v>
      </c>
      <c r="B9276" s="182" t="s">
        <v>9078</v>
      </c>
      <c r="C9276" s="182" t="s">
        <v>224</v>
      </c>
      <c r="D9276" s="182" t="s">
        <v>265</v>
      </c>
      <c r="E9276" s="182" t="s">
        <v>266</v>
      </c>
      <c r="F9276" s="182" t="s">
        <v>266</v>
      </c>
    </row>
    <row r="9277" spans="1:6" x14ac:dyDescent="0.25">
      <c r="A9277" s="182">
        <v>40420303</v>
      </c>
      <c r="B9277" s="182" t="s">
        <v>9079</v>
      </c>
      <c r="C9277" s="182" t="s">
        <v>231</v>
      </c>
      <c r="D9277" s="182" t="s">
        <v>236</v>
      </c>
      <c r="E9277" s="182" t="s">
        <v>237</v>
      </c>
      <c r="F9277" s="182" t="s">
        <v>237</v>
      </c>
    </row>
    <row r="9278" spans="1:6" x14ac:dyDescent="0.25">
      <c r="A9278" s="182">
        <v>40005124</v>
      </c>
      <c r="B9278" s="182" t="s">
        <v>9080</v>
      </c>
      <c r="C9278" s="182" t="s">
        <v>224</v>
      </c>
      <c r="D9278" s="182" t="s">
        <v>268</v>
      </c>
      <c r="E9278" s="182" t="s">
        <v>269</v>
      </c>
      <c r="F9278" s="182" t="s">
        <v>269</v>
      </c>
    </row>
    <row r="9279" spans="1:6" x14ac:dyDescent="0.25">
      <c r="A9279" s="182">
        <v>40002741</v>
      </c>
      <c r="B9279" s="182" t="s">
        <v>9081</v>
      </c>
      <c r="C9279" s="182" t="s">
        <v>224</v>
      </c>
      <c r="D9279" s="182" t="s">
        <v>262</v>
      </c>
      <c r="E9279" s="182" t="s">
        <v>263</v>
      </c>
      <c r="F9279" s="182" t="s">
        <v>263</v>
      </c>
    </row>
    <row r="9280" spans="1:6" x14ac:dyDescent="0.25">
      <c r="A9280" s="182">
        <v>40002739</v>
      </c>
      <c r="B9280" s="182" t="s">
        <v>9082</v>
      </c>
      <c r="C9280" s="182" t="s">
        <v>224</v>
      </c>
      <c r="D9280" s="182" t="s">
        <v>265</v>
      </c>
      <c r="E9280" s="182" t="s">
        <v>266</v>
      </c>
      <c r="F9280" s="182" t="s">
        <v>266</v>
      </c>
    </row>
    <row r="9281" spans="1:6" x14ac:dyDescent="0.25">
      <c r="A9281" s="182">
        <v>40420629</v>
      </c>
      <c r="B9281" s="182" t="s">
        <v>9083</v>
      </c>
      <c r="C9281" s="182" t="s">
        <v>231</v>
      </c>
      <c r="D9281" s="182" t="s">
        <v>242</v>
      </c>
      <c r="E9281" s="182" t="s">
        <v>243</v>
      </c>
      <c r="F9281" s="182" t="s">
        <v>243</v>
      </c>
    </row>
    <row r="9282" spans="1:6" x14ac:dyDescent="0.25">
      <c r="A9282" s="182">
        <v>40003238</v>
      </c>
      <c r="B9282" s="182" t="s">
        <v>9084</v>
      </c>
      <c r="C9282" s="182" t="s">
        <v>224</v>
      </c>
      <c r="D9282" s="182" t="s">
        <v>228</v>
      </c>
      <c r="E9282" s="182" t="s">
        <v>229</v>
      </c>
      <c r="F9282" s="182" t="s">
        <v>229</v>
      </c>
    </row>
    <row r="9283" spans="1:6" x14ac:dyDescent="0.25">
      <c r="A9283" s="182">
        <v>40006542</v>
      </c>
      <c r="B9283" s="182" t="s">
        <v>9085</v>
      </c>
      <c r="C9283" s="182" t="s">
        <v>224</v>
      </c>
      <c r="D9283" s="182" t="s">
        <v>268</v>
      </c>
      <c r="E9283" s="182" t="s">
        <v>269</v>
      </c>
      <c r="F9283" s="182" t="s">
        <v>269</v>
      </c>
    </row>
    <row r="9284" spans="1:6" x14ac:dyDescent="0.25">
      <c r="A9284" s="182">
        <v>40006714</v>
      </c>
      <c r="B9284" s="182" t="s">
        <v>9086</v>
      </c>
      <c r="C9284" s="182" t="s">
        <v>224</v>
      </c>
      <c r="D9284" s="182" t="s">
        <v>262</v>
      </c>
      <c r="E9284" s="182" t="s">
        <v>263</v>
      </c>
      <c r="F9284" s="182" t="s">
        <v>263</v>
      </c>
    </row>
    <row r="9285" spans="1:6" x14ac:dyDescent="0.25">
      <c r="A9285" s="182">
        <v>40002530</v>
      </c>
      <c r="B9285" s="182" t="s">
        <v>9087</v>
      </c>
      <c r="C9285" s="182" t="s">
        <v>224</v>
      </c>
      <c r="D9285" s="182" t="s">
        <v>306</v>
      </c>
      <c r="E9285" s="182" t="s">
        <v>307</v>
      </c>
      <c r="F9285" s="182" t="s">
        <v>307</v>
      </c>
    </row>
    <row r="9286" spans="1:6" x14ac:dyDescent="0.25">
      <c r="A9286" s="182">
        <v>40003205</v>
      </c>
      <c r="B9286" s="182" t="s">
        <v>9088</v>
      </c>
      <c r="C9286" s="182" t="s">
        <v>224</v>
      </c>
      <c r="D9286" s="182" t="s">
        <v>225</v>
      </c>
      <c r="E9286" s="182" t="s">
        <v>226</v>
      </c>
      <c r="F9286" s="182" t="s">
        <v>226</v>
      </c>
    </row>
    <row r="9287" spans="1:6" x14ac:dyDescent="0.25">
      <c r="A9287" s="182">
        <v>40001793</v>
      </c>
      <c r="B9287" s="182" t="s">
        <v>9089</v>
      </c>
      <c r="C9287" s="182" t="s">
        <v>224</v>
      </c>
      <c r="D9287" s="182" t="s">
        <v>265</v>
      </c>
      <c r="E9287" s="182" t="s">
        <v>266</v>
      </c>
      <c r="F9287" s="182" t="s">
        <v>266</v>
      </c>
    </row>
    <row r="9288" spans="1:6" x14ac:dyDescent="0.25">
      <c r="A9288" s="182">
        <v>40002869</v>
      </c>
      <c r="B9288" s="182" t="s">
        <v>9090</v>
      </c>
      <c r="C9288" s="182" t="s">
        <v>224</v>
      </c>
      <c r="D9288" s="182" t="s">
        <v>277</v>
      </c>
      <c r="E9288" s="182" t="s">
        <v>278</v>
      </c>
      <c r="F9288" s="182" t="s">
        <v>278</v>
      </c>
    </row>
    <row r="9289" spans="1:6" x14ac:dyDescent="0.25">
      <c r="A9289" s="182">
        <v>40002150</v>
      </c>
      <c r="B9289" s="182" t="s">
        <v>9091</v>
      </c>
      <c r="C9289" s="182" t="s">
        <v>224</v>
      </c>
      <c r="D9289" s="182" t="s">
        <v>262</v>
      </c>
      <c r="E9289" s="182" t="s">
        <v>263</v>
      </c>
      <c r="F9289" s="182" t="s">
        <v>263</v>
      </c>
    </row>
    <row r="9290" spans="1:6" x14ac:dyDescent="0.25">
      <c r="A9290" s="182">
        <v>40004060</v>
      </c>
      <c r="B9290" s="182" t="s">
        <v>9092</v>
      </c>
      <c r="C9290" s="182" t="s">
        <v>224</v>
      </c>
      <c r="D9290" s="182" t="s">
        <v>249</v>
      </c>
      <c r="E9290" s="182" t="s">
        <v>250</v>
      </c>
      <c r="F9290" s="182" t="s">
        <v>250</v>
      </c>
    </row>
    <row r="9291" spans="1:6" x14ac:dyDescent="0.25">
      <c r="A9291" s="182">
        <v>40001346</v>
      </c>
      <c r="B9291" s="182" t="s">
        <v>9093</v>
      </c>
      <c r="C9291" s="182" t="s">
        <v>224</v>
      </c>
      <c r="D9291" s="182" t="s">
        <v>392</v>
      </c>
      <c r="E9291" s="182" t="s">
        <v>393</v>
      </c>
      <c r="F9291" s="182" t="s">
        <v>393</v>
      </c>
    </row>
    <row r="9292" spans="1:6" x14ac:dyDescent="0.25">
      <c r="A9292" s="182">
        <v>40006344</v>
      </c>
      <c r="B9292" s="182" t="s">
        <v>9094</v>
      </c>
      <c r="C9292" s="182" t="s">
        <v>224</v>
      </c>
      <c r="D9292" s="182" t="s">
        <v>322</v>
      </c>
      <c r="E9292" s="182" t="s">
        <v>323</v>
      </c>
      <c r="F9292" s="182" t="s">
        <v>323</v>
      </c>
    </row>
    <row r="9293" spans="1:6" x14ac:dyDescent="0.25">
      <c r="A9293" s="182">
        <v>40421444</v>
      </c>
      <c r="B9293" s="182" t="s">
        <v>9095</v>
      </c>
      <c r="C9293" s="182" t="s">
        <v>231</v>
      </c>
      <c r="D9293" s="182" t="s">
        <v>236</v>
      </c>
      <c r="E9293" s="182" t="s">
        <v>237</v>
      </c>
      <c r="F9293" s="182" t="s">
        <v>237</v>
      </c>
    </row>
    <row r="9294" spans="1:6" x14ac:dyDescent="0.25">
      <c r="A9294" s="182">
        <v>40003975</v>
      </c>
      <c r="B9294" s="182" t="s">
        <v>9096</v>
      </c>
      <c r="C9294" s="182" t="s">
        <v>224</v>
      </c>
      <c r="D9294" s="182" t="s">
        <v>249</v>
      </c>
      <c r="E9294" s="182" t="s">
        <v>250</v>
      </c>
      <c r="F9294" s="182" t="s">
        <v>250</v>
      </c>
    </row>
    <row r="9295" spans="1:6" x14ac:dyDescent="0.25">
      <c r="A9295" s="182">
        <v>40001214</v>
      </c>
      <c r="B9295" s="182" t="s">
        <v>9097</v>
      </c>
      <c r="C9295" s="182" t="s">
        <v>224</v>
      </c>
      <c r="D9295" s="182" t="s">
        <v>249</v>
      </c>
      <c r="E9295" s="182" t="s">
        <v>250</v>
      </c>
      <c r="F9295" s="182" t="s">
        <v>250</v>
      </c>
    </row>
    <row r="9296" spans="1:6" x14ac:dyDescent="0.25">
      <c r="A9296" s="182">
        <v>40006624</v>
      </c>
      <c r="B9296" s="182" t="s">
        <v>9098</v>
      </c>
      <c r="C9296" s="182" t="s">
        <v>224</v>
      </c>
      <c r="D9296" s="182" t="s">
        <v>225</v>
      </c>
      <c r="E9296" s="182" t="s">
        <v>226</v>
      </c>
      <c r="F9296" s="182" t="s">
        <v>226</v>
      </c>
    </row>
    <row r="9297" spans="1:6" x14ac:dyDescent="0.25">
      <c r="A9297" s="182">
        <v>40002340</v>
      </c>
      <c r="B9297" s="182" t="s">
        <v>9099</v>
      </c>
      <c r="C9297" s="182" t="s">
        <v>224</v>
      </c>
      <c r="D9297" s="182" t="s">
        <v>342</v>
      </c>
      <c r="E9297" s="182" t="s">
        <v>343</v>
      </c>
      <c r="F9297" s="182" t="s">
        <v>343</v>
      </c>
    </row>
    <row r="9298" spans="1:6" x14ac:dyDescent="0.25">
      <c r="A9298" s="182">
        <v>40002449</v>
      </c>
      <c r="B9298" s="182" t="s">
        <v>9100</v>
      </c>
      <c r="C9298" s="182" t="s">
        <v>224</v>
      </c>
      <c r="D9298" s="182" t="s">
        <v>342</v>
      </c>
      <c r="E9298" s="182" t="s">
        <v>343</v>
      </c>
      <c r="F9298" s="182" t="s">
        <v>343</v>
      </c>
    </row>
    <row r="9299" spans="1:6" x14ac:dyDescent="0.25">
      <c r="A9299" s="182">
        <v>40005840</v>
      </c>
      <c r="B9299" s="182" t="s">
        <v>9101</v>
      </c>
      <c r="C9299" s="182" t="s">
        <v>224</v>
      </c>
      <c r="D9299" s="182" t="s">
        <v>438</v>
      </c>
      <c r="E9299" s="182" t="s">
        <v>439</v>
      </c>
      <c r="F9299" s="182" t="s">
        <v>439</v>
      </c>
    </row>
    <row r="9300" spans="1:6" x14ac:dyDescent="0.25">
      <c r="A9300" s="182">
        <v>40006486</v>
      </c>
      <c r="B9300" s="182" t="s">
        <v>9102</v>
      </c>
      <c r="C9300" s="182" t="s">
        <v>224</v>
      </c>
      <c r="D9300" s="182" t="s">
        <v>404</v>
      </c>
      <c r="E9300" s="182" t="s">
        <v>405</v>
      </c>
      <c r="F9300" s="182" t="s">
        <v>405</v>
      </c>
    </row>
    <row r="9301" spans="1:6" x14ac:dyDescent="0.25">
      <c r="A9301" s="182">
        <v>40003068</v>
      </c>
      <c r="B9301" s="182" t="s">
        <v>9103</v>
      </c>
      <c r="C9301" s="182" t="s">
        <v>224</v>
      </c>
      <c r="D9301" s="182" t="s">
        <v>271</v>
      </c>
      <c r="E9301" s="182" t="s">
        <v>272</v>
      </c>
      <c r="F9301" s="182" t="s">
        <v>272</v>
      </c>
    </row>
    <row r="9302" spans="1:6" x14ac:dyDescent="0.25">
      <c r="A9302" s="182">
        <v>40006574</v>
      </c>
      <c r="B9302" s="182" t="s">
        <v>9104</v>
      </c>
      <c r="C9302" s="182" t="s">
        <v>224</v>
      </c>
      <c r="D9302" s="182" t="s">
        <v>342</v>
      </c>
      <c r="E9302" s="182" t="s">
        <v>343</v>
      </c>
      <c r="F9302" s="182" t="s">
        <v>343</v>
      </c>
    </row>
    <row r="9303" spans="1:6" x14ac:dyDescent="0.25">
      <c r="A9303" s="182">
        <v>40007389</v>
      </c>
      <c r="B9303" s="182" t="s">
        <v>9105</v>
      </c>
      <c r="C9303" s="182" t="s">
        <v>224</v>
      </c>
      <c r="D9303" s="182" t="s">
        <v>449</v>
      </c>
      <c r="E9303" s="182" t="s">
        <v>450</v>
      </c>
      <c r="F9303" s="182" t="s">
        <v>450</v>
      </c>
    </row>
    <row r="9304" spans="1:6" x14ac:dyDescent="0.25">
      <c r="A9304" s="182">
        <v>40005569</v>
      </c>
      <c r="B9304" s="182" t="s">
        <v>9106</v>
      </c>
      <c r="C9304" s="182" t="s">
        <v>224</v>
      </c>
      <c r="D9304" s="182" t="s">
        <v>438</v>
      </c>
      <c r="E9304" s="182" t="s">
        <v>439</v>
      </c>
      <c r="F9304" s="182" t="s">
        <v>439</v>
      </c>
    </row>
    <row r="9305" spans="1:6" x14ac:dyDescent="0.25">
      <c r="A9305" s="182">
        <v>40424237</v>
      </c>
      <c r="B9305" s="182" t="s">
        <v>9107</v>
      </c>
      <c r="C9305" s="182" t="s">
        <v>231</v>
      </c>
      <c r="D9305" s="182" t="s">
        <v>232</v>
      </c>
      <c r="E9305" s="182" t="s">
        <v>233</v>
      </c>
      <c r="F9305" s="182" t="s">
        <v>233</v>
      </c>
    </row>
    <row r="9306" spans="1:6" x14ac:dyDescent="0.25">
      <c r="A9306" s="182">
        <v>40005585</v>
      </c>
      <c r="B9306" s="182" t="s">
        <v>9108</v>
      </c>
      <c r="C9306" s="182" t="s">
        <v>224</v>
      </c>
      <c r="D9306" s="182" t="s">
        <v>271</v>
      </c>
      <c r="E9306" s="182" t="s">
        <v>272</v>
      </c>
      <c r="F9306" s="182" t="s">
        <v>272</v>
      </c>
    </row>
    <row r="9307" spans="1:6" x14ac:dyDescent="0.25">
      <c r="A9307" s="182">
        <v>40000284</v>
      </c>
      <c r="B9307" s="182" t="s">
        <v>9109</v>
      </c>
      <c r="C9307" s="182" t="s">
        <v>224</v>
      </c>
      <c r="D9307" s="182" t="s">
        <v>449</v>
      </c>
      <c r="E9307" s="182" t="s">
        <v>450</v>
      </c>
      <c r="F9307" s="182" t="s">
        <v>450</v>
      </c>
    </row>
    <row r="9308" spans="1:6" x14ac:dyDescent="0.25">
      <c r="A9308" s="182">
        <v>40424221</v>
      </c>
      <c r="B9308" s="182" t="s">
        <v>9110</v>
      </c>
      <c r="C9308" s="182" t="s">
        <v>231</v>
      </c>
      <c r="D9308" s="182" t="s">
        <v>232</v>
      </c>
      <c r="E9308" s="182" t="s">
        <v>233</v>
      </c>
      <c r="F9308" s="182" t="s">
        <v>233</v>
      </c>
    </row>
    <row r="9309" spans="1:6" x14ac:dyDescent="0.25">
      <c r="A9309" s="182">
        <v>40007842</v>
      </c>
      <c r="B9309" s="182" t="s">
        <v>9111</v>
      </c>
      <c r="C9309" s="182" t="s">
        <v>224</v>
      </c>
      <c r="D9309" s="182" t="s">
        <v>265</v>
      </c>
      <c r="E9309" s="182" t="s">
        <v>266</v>
      </c>
      <c r="F9309" s="182" t="s">
        <v>266</v>
      </c>
    </row>
    <row r="9310" spans="1:6" x14ac:dyDescent="0.25">
      <c r="A9310" s="182">
        <v>40009554</v>
      </c>
      <c r="B9310" s="182" t="s">
        <v>9112</v>
      </c>
      <c r="C9310" s="182" t="s">
        <v>224</v>
      </c>
      <c r="D9310" s="182" t="s">
        <v>376</v>
      </c>
      <c r="E9310" s="182" t="s">
        <v>377</v>
      </c>
      <c r="F9310" s="182" t="s">
        <v>377</v>
      </c>
    </row>
    <row r="9311" spans="1:6" x14ac:dyDescent="0.25">
      <c r="A9311" s="182">
        <v>40002194</v>
      </c>
      <c r="B9311" s="182" t="s">
        <v>9113</v>
      </c>
      <c r="C9311" s="182" t="s">
        <v>224</v>
      </c>
      <c r="D9311" s="182" t="s">
        <v>303</v>
      </c>
      <c r="E9311" s="182" t="s">
        <v>304</v>
      </c>
      <c r="F9311" s="182" t="s">
        <v>304</v>
      </c>
    </row>
    <row r="9312" spans="1:6" x14ac:dyDescent="0.25">
      <c r="A9312" s="182">
        <v>40009388</v>
      </c>
      <c r="B9312" s="182" t="s">
        <v>9114</v>
      </c>
      <c r="C9312" s="182" t="s">
        <v>224</v>
      </c>
      <c r="D9312" s="182" t="s">
        <v>333</v>
      </c>
      <c r="E9312" s="182" t="s">
        <v>334</v>
      </c>
      <c r="F9312" s="182" t="s">
        <v>334</v>
      </c>
    </row>
    <row r="9313" spans="1:6" x14ac:dyDescent="0.25">
      <c r="A9313" s="182">
        <v>40001820</v>
      </c>
      <c r="B9313" s="182" t="s">
        <v>9114</v>
      </c>
      <c r="C9313" s="182" t="s">
        <v>224</v>
      </c>
      <c r="D9313" s="182" t="s">
        <v>333</v>
      </c>
      <c r="E9313" s="182" t="s">
        <v>334</v>
      </c>
      <c r="F9313" s="182" t="s">
        <v>334</v>
      </c>
    </row>
    <row r="9314" spans="1:6" x14ac:dyDescent="0.25">
      <c r="A9314" s="182">
        <v>40007338</v>
      </c>
      <c r="B9314" s="182" t="s">
        <v>9115</v>
      </c>
      <c r="C9314" s="182" t="s">
        <v>224</v>
      </c>
      <c r="D9314" s="182" t="s">
        <v>249</v>
      </c>
      <c r="E9314" s="182" t="s">
        <v>250</v>
      </c>
      <c r="F9314" s="182" t="s">
        <v>250</v>
      </c>
    </row>
    <row r="9315" spans="1:6" x14ac:dyDescent="0.25">
      <c r="A9315" s="182">
        <v>40421027</v>
      </c>
      <c r="B9315" s="182" t="s">
        <v>9116</v>
      </c>
      <c r="C9315" s="182" t="s">
        <v>231</v>
      </c>
      <c r="D9315" s="182" t="s">
        <v>232</v>
      </c>
      <c r="E9315" s="182" t="s">
        <v>233</v>
      </c>
      <c r="F9315" s="182" t="s">
        <v>233</v>
      </c>
    </row>
    <row r="9316" spans="1:6" x14ac:dyDescent="0.25">
      <c r="A9316" s="182">
        <v>40002123</v>
      </c>
      <c r="B9316" s="182" t="s">
        <v>9117</v>
      </c>
      <c r="C9316" s="182" t="s">
        <v>224</v>
      </c>
      <c r="D9316" s="182" t="s">
        <v>363</v>
      </c>
      <c r="E9316" s="182" t="s">
        <v>364</v>
      </c>
      <c r="F9316" s="182" t="s">
        <v>364</v>
      </c>
    </row>
    <row r="9317" spans="1:6" x14ac:dyDescent="0.25">
      <c r="A9317" s="182">
        <v>40003811</v>
      </c>
      <c r="B9317" s="182" t="s">
        <v>9118</v>
      </c>
      <c r="C9317" s="182" t="s">
        <v>224</v>
      </c>
      <c r="D9317" s="182" t="s">
        <v>333</v>
      </c>
      <c r="E9317" s="182" t="s">
        <v>334</v>
      </c>
      <c r="F9317" s="182" t="s">
        <v>334</v>
      </c>
    </row>
    <row r="9318" spans="1:6" x14ac:dyDescent="0.25">
      <c r="A9318" s="182">
        <v>40009041</v>
      </c>
      <c r="B9318" s="182" t="s">
        <v>9119</v>
      </c>
      <c r="C9318" s="182" t="s">
        <v>224</v>
      </c>
      <c r="D9318" s="182" t="s">
        <v>342</v>
      </c>
      <c r="E9318" s="182" t="s">
        <v>343</v>
      </c>
      <c r="F9318" s="182" t="s">
        <v>343</v>
      </c>
    </row>
    <row r="9319" spans="1:6" x14ac:dyDescent="0.25">
      <c r="A9319" s="182">
        <v>40009555</v>
      </c>
      <c r="B9319" s="182" t="s">
        <v>9120</v>
      </c>
      <c r="C9319" s="182" t="s">
        <v>224</v>
      </c>
      <c r="D9319" s="182" t="s">
        <v>277</v>
      </c>
      <c r="E9319" s="182" t="s">
        <v>278</v>
      </c>
      <c r="F9319" s="182" t="s">
        <v>278</v>
      </c>
    </row>
    <row r="9320" spans="1:6" x14ac:dyDescent="0.25">
      <c r="A9320" s="182">
        <v>40007482</v>
      </c>
      <c r="B9320" s="182" t="s">
        <v>9121</v>
      </c>
      <c r="C9320" s="182" t="s">
        <v>224</v>
      </c>
      <c r="D9320" s="182" t="s">
        <v>277</v>
      </c>
      <c r="E9320" s="182" t="s">
        <v>278</v>
      </c>
      <c r="F9320" s="182" t="s">
        <v>278</v>
      </c>
    </row>
    <row r="9321" spans="1:6" x14ac:dyDescent="0.25">
      <c r="A9321" s="182">
        <v>40003873</v>
      </c>
      <c r="B9321" s="182" t="s">
        <v>9122</v>
      </c>
      <c r="C9321" s="182" t="s">
        <v>224</v>
      </c>
      <c r="D9321" s="182" t="s">
        <v>322</v>
      </c>
      <c r="E9321" s="182" t="s">
        <v>323</v>
      </c>
      <c r="F9321" s="182" t="s">
        <v>323</v>
      </c>
    </row>
    <row r="9322" spans="1:6" x14ac:dyDescent="0.25">
      <c r="A9322" s="182">
        <v>40003334</v>
      </c>
      <c r="B9322" s="182" t="s">
        <v>9123</v>
      </c>
      <c r="C9322" s="182" t="s">
        <v>224</v>
      </c>
      <c r="D9322" s="182" t="s">
        <v>309</v>
      </c>
      <c r="E9322" s="182" t="s">
        <v>310</v>
      </c>
      <c r="F9322" s="182" t="s">
        <v>310</v>
      </c>
    </row>
    <row r="9323" spans="1:6" x14ac:dyDescent="0.25">
      <c r="A9323" s="182">
        <v>40001278</v>
      </c>
      <c r="B9323" s="182" t="s">
        <v>9124</v>
      </c>
      <c r="C9323" s="182" t="s">
        <v>224</v>
      </c>
      <c r="D9323" s="182" t="s">
        <v>309</v>
      </c>
      <c r="E9323" s="182" t="s">
        <v>310</v>
      </c>
      <c r="F9323" s="182" t="s">
        <v>310</v>
      </c>
    </row>
    <row r="9324" spans="1:6" x14ac:dyDescent="0.25">
      <c r="A9324" s="182">
        <v>40009710</v>
      </c>
      <c r="B9324" s="182" t="s">
        <v>9125</v>
      </c>
      <c r="C9324" s="182" t="s">
        <v>224</v>
      </c>
      <c r="D9324" s="182" t="s">
        <v>265</v>
      </c>
      <c r="E9324" s="182" t="s">
        <v>266</v>
      </c>
      <c r="F9324" s="182" t="s">
        <v>266</v>
      </c>
    </row>
    <row r="9325" spans="1:6" x14ac:dyDescent="0.25">
      <c r="A9325" s="182">
        <v>40424288</v>
      </c>
      <c r="B9325" s="182" t="s">
        <v>9126</v>
      </c>
      <c r="C9325" s="182" t="s">
        <v>231</v>
      </c>
      <c r="D9325" s="182" t="s">
        <v>338</v>
      </c>
      <c r="E9325" s="182" t="s">
        <v>339</v>
      </c>
      <c r="F9325" s="182" t="s">
        <v>339</v>
      </c>
    </row>
    <row r="9326" spans="1:6" x14ac:dyDescent="0.25">
      <c r="A9326" s="182">
        <v>40009624</v>
      </c>
      <c r="B9326" s="182" t="s">
        <v>9127</v>
      </c>
      <c r="C9326" s="182" t="s">
        <v>224</v>
      </c>
      <c r="D9326" s="182" t="s">
        <v>228</v>
      </c>
      <c r="E9326" s="182" t="s">
        <v>229</v>
      </c>
      <c r="F9326" s="182" t="s">
        <v>229</v>
      </c>
    </row>
    <row r="9327" spans="1:6" x14ac:dyDescent="0.25">
      <c r="A9327" s="182">
        <v>40421230</v>
      </c>
      <c r="B9327" s="182" t="s">
        <v>9128</v>
      </c>
      <c r="C9327" s="182" t="s">
        <v>231</v>
      </c>
      <c r="D9327" s="182" t="s">
        <v>232</v>
      </c>
      <c r="E9327" s="182" t="s">
        <v>233</v>
      </c>
      <c r="F9327" s="182" t="s">
        <v>233</v>
      </c>
    </row>
    <row r="9328" spans="1:6" x14ac:dyDescent="0.25">
      <c r="A9328" s="182">
        <v>40008760</v>
      </c>
      <c r="B9328" s="182" t="s">
        <v>9129</v>
      </c>
      <c r="C9328" s="182" t="s">
        <v>224</v>
      </c>
      <c r="D9328" s="182" t="s">
        <v>404</v>
      </c>
      <c r="E9328" s="182" t="s">
        <v>405</v>
      </c>
      <c r="F9328" s="182" t="s">
        <v>405</v>
      </c>
    </row>
    <row r="9329" spans="1:6" x14ac:dyDescent="0.25">
      <c r="A9329" s="182">
        <v>40006761</v>
      </c>
      <c r="B9329" s="182" t="s">
        <v>9130</v>
      </c>
      <c r="C9329" s="182" t="s">
        <v>224</v>
      </c>
      <c r="D9329" s="182" t="s">
        <v>249</v>
      </c>
      <c r="E9329" s="182" t="s">
        <v>250</v>
      </c>
      <c r="F9329" s="182" t="s">
        <v>250</v>
      </c>
    </row>
    <row r="9330" spans="1:6" x14ac:dyDescent="0.25">
      <c r="A9330" s="182">
        <v>40009938</v>
      </c>
      <c r="B9330" s="182" t="s">
        <v>9131</v>
      </c>
      <c r="C9330" s="182" t="s">
        <v>224</v>
      </c>
      <c r="D9330" s="182" t="s">
        <v>309</v>
      </c>
      <c r="E9330" s="182" t="s">
        <v>310</v>
      </c>
      <c r="F9330" s="182" t="s">
        <v>310</v>
      </c>
    </row>
    <row r="9331" spans="1:6" x14ac:dyDescent="0.25">
      <c r="A9331" s="182">
        <v>40420763</v>
      </c>
      <c r="B9331" s="182" t="s">
        <v>9132</v>
      </c>
      <c r="C9331" s="182" t="s">
        <v>231</v>
      </c>
      <c r="D9331" s="182" t="s">
        <v>236</v>
      </c>
      <c r="E9331" s="182" t="s">
        <v>237</v>
      </c>
      <c r="F9331" s="182" t="s">
        <v>237</v>
      </c>
    </row>
    <row r="9332" spans="1:6" x14ac:dyDescent="0.25">
      <c r="A9332" s="182">
        <v>40005730</v>
      </c>
      <c r="B9332" s="182" t="s">
        <v>9133</v>
      </c>
      <c r="C9332" s="182" t="s">
        <v>224</v>
      </c>
      <c r="D9332" s="182" t="s">
        <v>306</v>
      </c>
      <c r="E9332" s="182" t="s">
        <v>307</v>
      </c>
      <c r="F9332" s="182" t="s">
        <v>307</v>
      </c>
    </row>
    <row r="9333" spans="1:6" x14ac:dyDescent="0.25">
      <c r="A9333" s="182">
        <v>40424347</v>
      </c>
      <c r="B9333" s="182" t="s">
        <v>9134</v>
      </c>
      <c r="C9333" s="182" t="s">
        <v>231</v>
      </c>
      <c r="D9333" s="182" t="s">
        <v>338</v>
      </c>
      <c r="E9333" s="182" t="s">
        <v>339</v>
      </c>
      <c r="F9333" s="182" t="s">
        <v>339</v>
      </c>
    </row>
    <row r="9334" spans="1:6" x14ac:dyDescent="0.25">
      <c r="A9334" s="182">
        <v>40420766</v>
      </c>
      <c r="B9334" s="182" t="s">
        <v>9134</v>
      </c>
      <c r="C9334" s="182" t="s">
        <v>231</v>
      </c>
      <c r="D9334" s="182" t="s">
        <v>338</v>
      </c>
      <c r="E9334" s="182" t="s">
        <v>339</v>
      </c>
      <c r="F9334" s="182" t="s">
        <v>339</v>
      </c>
    </row>
    <row r="9335" spans="1:6" x14ac:dyDescent="0.25">
      <c r="A9335" s="182">
        <v>40006652</v>
      </c>
      <c r="B9335" s="182" t="s">
        <v>9135</v>
      </c>
      <c r="C9335" s="182" t="s">
        <v>224</v>
      </c>
      <c r="D9335" s="182" t="s">
        <v>228</v>
      </c>
      <c r="E9335" s="182" t="s">
        <v>229</v>
      </c>
      <c r="F9335" s="182" t="s">
        <v>229</v>
      </c>
    </row>
    <row r="9336" spans="1:6" x14ac:dyDescent="0.25">
      <c r="A9336" s="182">
        <v>40001493</v>
      </c>
      <c r="B9336" s="182" t="s">
        <v>9136</v>
      </c>
      <c r="C9336" s="182" t="s">
        <v>224</v>
      </c>
      <c r="D9336" s="182" t="s">
        <v>404</v>
      </c>
      <c r="E9336" s="182" t="s">
        <v>405</v>
      </c>
      <c r="F9336" s="182" t="s">
        <v>405</v>
      </c>
    </row>
    <row r="9337" spans="1:6" x14ac:dyDescent="0.25">
      <c r="A9337" s="182">
        <v>40006108</v>
      </c>
      <c r="B9337" s="182" t="s">
        <v>9137</v>
      </c>
      <c r="C9337" s="182" t="s">
        <v>224</v>
      </c>
      <c r="D9337" s="182" t="s">
        <v>315</v>
      </c>
      <c r="E9337" s="182" t="s">
        <v>316</v>
      </c>
      <c r="F9337" s="182" t="s">
        <v>316</v>
      </c>
    </row>
    <row r="9338" spans="1:6" x14ac:dyDescent="0.25">
      <c r="A9338" s="182">
        <v>40003422</v>
      </c>
      <c r="B9338" s="182" t="s">
        <v>9138</v>
      </c>
      <c r="C9338" s="182" t="s">
        <v>224</v>
      </c>
      <c r="D9338" s="182" t="s">
        <v>265</v>
      </c>
      <c r="E9338" s="182" t="s">
        <v>266</v>
      </c>
      <c r="F9338" s="182" t="s">
        <v>266</v>
      </c>
    </row>
    <row r="9339" spans="1:6" x14ac:dyDescent="0.25">
      <c r="A9339" s="182">
        <v>40002354</v>
      </c>
      <c r="B9339" s="182" t="s">
        <v>9139</v>
      </c>
      <c r="C9339" s="182" t="s">
        <v>224</v>
      </c>
      <c r="D9339" s="182" t="s">
        <v>249</v>
      </c>
      <c r="E9339" s="182" t="s">
        <v>250</v>
      </c>
      <c r="F9339" s="182" t="s">
        <v>250</v>
      </c>
    </row>
    <row r="9340" spans="1:6" x14ac:dyDescent="0.25">
      <c r="A9340" s="182">
        <v>40008675</v>
      </c>
      <c r="B9340" s="182" t="s">
        <v>9140</v>
      </c>
      <c r="C9340" s="182" t="s">
        <v>224</v>
      </c>
      <c r="D9340" s="182" t="s">
        <v>376</v>
      </c>
      <c r="E9340" s="182" t="s">
        <v>377</v>
      </c>
      <c r="F9340" s="182" t="s">
        <v>377</v>
      </c>
    </row>
    <row r="9341" spans="1:6" x14ac:dyDescent="0.25">
      <c r="A9341" s="182">
        <v>40008634</v>
      </c>
      <c r="B9341" s="182" t="s">
        <v>9141</v>
      </c>
      <c r="C9341" s="182" t="s">
        <v>224</v>
      </c>
      <c r="D9341" s="182" t="s">
        <v>322</v>
      </c>
      <c r="E9341" s="182" t="s">
        <v>323</v>
      </c>
      <c r="F9341" s="182" t="s">
        <v>323</v>
      </c>
    </row>
    <row r="9342" spans="1:6" x14ac:dyDescent="0.25">
      <c r="A9342" s="182">
        <v>40008072</v>
      </c>
      <c r="B9342" s="182" t="s">
        <v>9142</v>
      </c>
      <c r="C9342" s="182" t="s">
        <v>224</v>
      </c>
      <c r="D9342" s="182" t="s">
        <v>262</v>
      </c>
      <c r="E9342" s="182" t="s">
        <v>263</v>
      </c>
      <c r="F9342" s="182" t="s">
        <v>263</v>
      </c>
    </row>
    <row r="9343" spans="1:6" x14ac:dyDescent="0.25">
      <c r="A9343" s="182">
        <v>40002763</v>
      </c>
      <c r="B9343" s="182" t="s">
        <v>9143</v>
      </c>
      <c r="C9343" s="182" t="s">
        <v>224</v>
      </c>
      <c r="D9343" s="182" t="s">
        <v>249</v>
      </c>
      <c r="E9343" s="182" t="s">
        <v>250</v>
      </c>
      <c r="F9343" s="182" t="s">
        <v>250</v>
      </c>
    </row>
    <row r="9344" spans="1:6" x14ac:dyDescent="0.25">
      <c r="A9344" s="182">
        <v>40000341</v>
      </c>
      <c r="B9344" s="182" t="s">
        <v>9144</v>
      </c>
      <c r="C9344" s="182" t="s">
        <v>224</v>
      </c>
      <c r="D9344" s="182" t="s">
        <v>342</v>
      </c>
      <c r="E9344" s="182" t="s">
        <v>343</v>
      </c>
      <c r="F9344" s="182" t="s">
        <v>343</v>
      </c>
    </row>
    <row r="9345" spans="1:6" x14ac:dyDescent="0.25">
      <c r="A9345" s="182">
        <v>40006524</v>
      </c>
      <c r="B9345" s="182" t="s">
        <v>9145</v>
      </c>
      <c r="C9345" s="182" t="s">
        <v>224</v>
      </c>
      <c r="D9345" s="182" t="s">
        <v>392</v>
      </c>
      <c r="E9345" s="182" t="s">
        <v>393</v>
      </c>
      <c r="F9345" s="182" t="s">
        <v>393</v>
      </c>
    </row>
    <row r="9346" spans="1:6" x14ac:dyDescent="0.25">
      <c r="A9346" s="182">
        <v>40001912</v>
      </c>
      <c r="B9346" s="182" t="s">
        <v>9146</v>
      </c>
      <c r="C9346" s="182" t="s">
        <v>224</v>
      </c>
      <c r="D9346" s="182" t="s">
        <v>363</v>
      </c>
      <c r="E9346" s="182" t="s">
        <v>364</v>
      </c>
      <c r="F9346" s="182" t="s">
        <v>364</v>
      </c>
    </row>
    <row r="9347" spans="1:6" x14ac:dyDescent="0.25">
      <c r="A9347" s="182">
        <v>40424430</v>
      </c>
      <c r="B9347" s="182" t="s">
        <v>9147</v>
      </c>
      <c r="C9347" s="182" t="s">
        <v>231</v>
      </c>
      <c r="D9347" s="182" t="s">
        <v>285</v>
      </c>
      <c r="E9347" s="182" t="s">
        <v>286</v>
      </c>
      <c r="F9347" s="182" t="s">
        <v>286</v>
      </c>
    </row>
    <row r="9348" spans="1:6" x14ac:dyDescent="0.25">
      <c r="A9348" s="182">
        <v>40002476</v>
      </c>
      <c r="B9348" s="182" t="s">
        <v>9148</v>
      </c>
      <c r="C9348" s="182" t="s">
        <v>224</v>
      </c>
      <c r="D9348" s="182" t="s">
        <v>322</v>
      </c>
      <c r="E9348" s="182" t="s">
        <v>323</v>
      </c>
      <c r="F9348" s="182" t="s">
        <v>323</v>
      </c>
    </row>
    <row r="9349" spans="1:6" x14ac:dyDescent="0.25">
      <c r="A9349" s="182">
        <v>40002944</v>
      </c>
      <c r="B9349" s="182" t="s">
        <v>9149</v>
      </c>
      <c r="C9349" s="182" t="s">
        <v>224</v>
      </c>
      <c r="D9349" s="182" t="s">
        <v>342</v>
      </c>
      <c r="E9349" s="182" t="s">
        <v>343</v>
      </c>
      <c r="F9349" s="182" t="s">
        <v>343</v>
      </c>
    </row>
    <row r="9350" spans="1:6" x14ac:dyDescent="0.25">
      <c r="A9350" s="182">
        <v>40009998</v>
      </c>
      <c r="B9350" s="182" t="s">
        <v>9150</v>
      </c>
      <c r="C9350" s="182" t="s">
        <v>224</v>
      </c>
      <c r="D9350" s="182" t="s">
        <v>303</v>
      </c>
      <c r="E9350" s="182" t="s">
        <v>304</v>
      </c>
      <c r="F9350" s="182" t="s">
        <v>304</v>
      </c>
    </row>
    <row r="9351" spans="1:6" x14ac:dyDescent="0.25">
      <c r="A9351" s="182">
        <v>40009883</v>
      </c>
      <c r="B9351" s="182" t="s">
        <v>9151</v>
      </c>
      <c r="C9351" s="182" t="s">
        <v>224</v>
      </c>
      <c r="D9351" s="182" t="s">
        <v>228</v>
      </c>
      <c r="E9351" s="182" t="s">
        <v>229</v>
      </c>
      <c r="F9351" s="182" t="s">
        <v>229</v>
      </c>
    </row>
    <row r="9352" spans="1:6" x14ac:dyDescent="0.25">
      <c r="A9352" s="182">
        <v>40002896</v>
      </c>
      <c r="B9352" s="182" t="s">
        <v>9152</v>
      </c>
      <c r="C9352" s="182" t="s">
        <v>224</v>
      </c>
      <c r="D9352" s="182" t="s">
        <v>265</v>
      </c>
      <c r="E9352" s="182" t="s">
        <v>266</v>
      </c>
      <c r="F9352" s="182" t="s">
        <v>266</v>
      </c>
    </row>
    <row r="9353" spans="1:6" x14ac:dyDescent="0.25">
      <c r="A9353" s="182">
        <v>40008156</v>
      </c>
      <c r="B9353" s="182" t="s">
        <v>9153</v>
      </c>
      <c r="C9353" s="182" t="s">
        <v>224</v>
      </c>
      <c r="D9353" s="182" t="s">
        <v>249</v>
      </c>
      <c r="E9353" s="182" t="s">
        <v>250</v>
      </c>
      <c r="F9353" s="182" t="s">
        <v>250</v>
      </c>
    </row>
    <row r="9354" spans="1:6" x14ac:dyDescent="0.25">
      <c r="A9354" s="182">
        <v>40420852</v>
      </c>
      <c r="B9354" s="182" t="s">
        <v>9154</v>
      </c>
      <c r="C9354" s="182" t="s">
        <v>231</v>
      </c>
      <c r="D9354" s="182" t="s">
        <v>232</v>
      </c>
      <c r="E9354" s="182" t="s">
        <v>233</v>
      </c>
      <c r="F9354" s="182" t="s">
        <v>233</v>
      </c>
    </row>
    <row r="9355" spans="1:6" x14ac:dyDescent="0.25">
      <c r="A9355" s="182">
        <v>40004555</v>
      </c>
      <c r="B9355" s="182" t="s">
        <v>9155</v>
      </c>
      <c r="C9355" s="182" t="s">
        <v>224</v>
      </c>
      <c r="D9355" s="182" t="s">
        <v>277</v>
      </c>
      <c r="E9355" s="182" t="s">
        <v>278</v>
      </c>
      <c r="F9355" s="182" t="s">
        <v>278</v>
      </c>
    </row>
    <row r="9356" spans="1:6" x14ac:dyDescent="0.25">
      <c r="A9356" s="182">
        <v>40002128</v>
      </c>
      <c r="B9356" s="182" t="s">
        <v>9156</v>
      </c>
      <c r="C9356" s="182" t="s">
        <v>224</v>
      </c>
      <c r="D9356" s="182" t="s">
        <v>309</v>
      </c>
      <c r="E9356" s="182" t="s">
        <v>310</v>
      </c>
      <c r="F9356" s="182" t="s">
        <v>310</v>
      </c>
    </row>
    <row r="9357" spans="1:6" x14ac:dyDescent="0.25">
      <c r="A9357" s="182">
        <v>40003004</v>
      </c>
      <c r="B9357" s="182" t="s">
        <v>9157</v>
      </c>
      <c r="C9357" s="182" t="s">
        <v>224</v>
      </c>
      <c r="D9357" s="182" t="s">
        <v>249</v>
      </c>
      <c r="E9357" s="182" t="s">
        <v>250</v>
      </c>
      <c r="F9357" s="182" t="s">
        <v>250</v>
      </c>
    </row>
    <row r="9358" spans="1:6" x14ac:dyDescent="0.25">
      <c r="A9358" s="182">
        <v>40008949</v>
      </c>
      <c r="B9358" s="182" t="s">
        <v>9158</v>
      </c>
      <c r="C9358" s="182" t="s">
        <v>224</v>
      </c>
      <c r="D9358" s="182" t="s">
        <v>262</v>
      </c>
      <c r="E9358" s="182" t="s">
        <v>263</v>
      </c>
      <c r="F9358" s="182" t="s">
        <v>263</v>
      </c>
    </row>
    <row r="9359" spans="1:6" x14ac:dyDescent="0.25">
      <c r="A9359" s="182">
        <v>40420858</v>
      </c>
      <c r="B9359" s="182" t="s">
        <v>9159</v>
      </c>
      <c r="C9359" s="182" t="s">
        <v>231</v>
      </c>
      <c r="D9359" s="182" t="s">
        <v>338</v>
      </c>
      <c r="E9359" s="182" t="s">
        <v>339</v>
      </c>
      <c r="F9359" s="182" t="s">
        <v>339</v>
      </c>
    </row>
    <row r="9360" spans="1:6" x14ac:dyDescent="0.25">
      <c r="A9360" s="182">
        <v>40420752</v>
      </c>
      <c r="B9360" s="182" t="s">
        <v>9160</v>
      </c>
      <c r="C9360" s="182" t="s">
        <v>231</v>
      </c>
      <c r="D9360" s="182" t="s">
        <v>232</v>
      </c>
      <c r="E9360" s="182" t="s">
        <v>233</v>
      </c>
      <c r="F9360" s="182" t="s">
        <v>233</v>
      </c>
    </row>
    <row r="9361" spans="1:6" x14ac:dyDescent="0.25">
      <c r="A9361" s="182">
        <v>40002213</v>
      </c>
      <c r="B9361" s="182" t="s">
        <v>9161</v>
      </c>
      <c r="C9361" s="182" t="s">
        <v>224</v>
      </c>
      <c r="D9361" s="182" t="s">
        <v>322</v>
      </c>
      <c r="E9361" s="182" t="s">
        <v>323</v>
      </c>
      <c r="F9361" s="182" t="s">
        <v>323</v>
      </c>
    </row>
    <row r="9362" spans="1:6" x14ac:dyDescent="0.25">
      <c r="A9362" s="182">
        <v>40001890</v>
      </c>
      <c r="B9362" s="182" t="s">
        <v>9162</v>
      </c>
      <c r="C9362" s="182" t="s">
        <v>224</v>
      </c>
      <c r="D9362" s="182" t="s">
        <v>322</v>
      </c>
      <c r="E9362" s="182" t="s">
        <v>323</v>
      </c>
      <c r="F9362" s="182" t="s">
        <v>323</v>
      </c>
    </row>
    <row r="9363" spans="1:6" x14ac:dyDescent="0.25">
      <c r="A9363" s="182">
        <v>40008488</v>
      </c>
      <c r="B9363" s="182" t="s">
        <v>9163</v>
      </c>
      <c r="C9363" s="182" t="s">
        <v>224</v>
      </c>
      <c r="D9363" s="182" t="s">
        <v>342</v>
      </c>
      <c r="E9363" s="182" t="s">
        <v>343</v>
      </c>
      <c r="F9363" s="182" t="s">
        <v>343</v>
      </c>
    </row>
    <row r="9364" spans="1:6" x14ac:dyDescent="0.25">
      <c r="A9364" s="182">
        <v>40004558</v>
      </c>
      <c r="B9364" s="182" t="s">
        <v>9164</v>
      </c>
      <c r="C9364" s="182" t="s">
        <v>224</v>
      </c>
      <c r="D9364" s="182" t="s">
        <v>228</v>
      </c>
      <c r="E9364" s="182" t="s">
        <v>229</v>
      </c>
      <c r="F9364" s="182" t="s">
        <v>229</v>
      </c>
    </row>
    <row r="9365" spans="1:6" x14ac:dyDescent="0.25">
      <c r="A9365" s="182">
        <v>40001970</v>
      </c>
      <c r="B9365" s="182" t="s">
        <v>9165</v>
      </c>
      <c r="C9365" s="182" t="s">
        <v>224</v>
      </c>
      <c r="D9365" s="182" t="s">
        <v>322</v>
      </c>
      <c r="E9365" s="182" t="s">
        <v>323</v>
      </c>
      <c r="F9365" s="182" t="s">
        <v>323</v>
      </c>
    </row>
    <row r="9366" spans="1:6" x14ac:dyDescent="0.25">
      <c r="A9366" s="182">
        <v>40009694</v>
      </c>
      <c r="B9366" s="182" t="s">
        <v>9166</v>
      </c>
      <c r="C9366" s="182" t="s">
        <v>224</v>
      </c>
      <c r="D9366" s="182" t="s">
        <v>228</v>
      </c>
      <c r="E9366" s="182" t="s">
        <v>229</v>
      </c>
      <c r="F9366" s="182" t="s">
        <v>229</v>
      </c>
    </row>
    <row r="9367" spans="1:6" x14ac:dyDescent="0.25">
      <c r="A9367" s="182">
        <v>40001991</v>
      </c>
      <c r="B9367" s="182" t="s">
        <v>9167</v>
      </c>
      <c r="C9367" s="182" t="s">
        <v>224</v>
      </c>
      <c r="D9367" s="182" t="s">
        <v>252</v>
      </c>
      <c r="E9367" s="182" t="s">
        <v>253</v>
      </c>
      <c r="F9367" s="182" t="s">
        <v>253</v>
      </c>
    </row>
    <row r="9368" spans="1:6" x14ac:dyDescent="0.25">
      <c r="A9368" s="182">
        <v>40004436</v>
      </c>
      <c r="B9368" s="182" t="s">
        <v>9168</v>
      </c>
      <c r="C9368" s="182" t="s">
        <v>224</v>
      </c>
      <c r="D9368" s="182" t="s">
        <v>342</v>
      </c>
      <c r="E9368" s="182" t="s">
        <v>343</v>
      </c>
      <c r="F9368" s="182" t="s">
        <v>343</v>
      </c>
    </row>
    <row r="9369" spans="1:6" x14ac:dyDescent="0.25">
      <c r="A9369" s="182">
        <v>40420659</v>
      </c>
      <c r="B9369" s="182" t="s">
        <v>9169</v>
      </c>
      <c r="C9369" s="182" t="s">
        <v>231</v>
      </c>
      <c r="D9369" s="182" t="s">
        <v>232</v>
      </c>
      <c r="E9369" s="182" t="s">
        <v>233</v>
      </c>
      <c r="F9369" s="182" t="s">
        <v>233</v>
      </c>
    </row>
    <row r="9370" spans="1:6" x14ac:dyDescent="0.25">
      <c r="A9370" s="182">
        <v>40002218</v>
      </c>
      <c r="B9370" s="182" t="s">
        <v>9170</v>
      </c>
      <c r="C9370" s="182" t="s">
        <v>224</v>
      </c>
      <c r="D9370" s="182" t="s">
        <v>265</v>
      </c>
      <c r="E9370" s="182" t="s">
        <v>266</v>
      </c>
      <c r="F9370" s="182" t="s">
        <v>266</v>
      </c>
    </row>
    <row r="9371" spans="1:6" x14ac:dyDescent="0.25">
      <c r="A9371" s="182">
        <v>40005720</v>
      </c>
      <c r="B9371" s="182" t="s">
        <v>9171</v>
      </c>
      <c r="C9371" s="182" t="s">
        <v>224</v>
      </c>
      <c r="D9371" s="182" t="s">
        <v>277</v>
      </c>
      <c r="E9371" s="182" t="s">
        <v>278</v>
      </c>
      <c r="F9371" s="182" t="s">
        <v>278</v>
      </c>
    </row>
    <row r="9372" spans="1:6" x14ac:dyDescent="0.25">
      <c r="A9372" s="182">
        <v>40008791</v>
      </c>
      <c r="B9372" s="182" t="s">
        <v>9172</v>
      </c>
      <c r="C9372" s="182" t="s">
        <v>224</v>
      </c>
      <c r="D9372" s="182" t="s">
        <v>404</v>
      </c>
      <c r="E9372" s="182" t="s">
        <v>405</v>
      </c>
      <c r="F9372" s="182" t="s">
        <v>405</v>
      </c>
    </row>
    <row r="9373" spans="1:6" x14ac:dyDescent="0.25">
      <c r="A9373" s="182">
        <v>40420799</v>
      </c>
      <c r="B9373" s="182" t="s">
        <v>9173</v>
      </c>
      <c r="C9373" s="182" t="s">
        <v>231</v>
      </c>
      <c r="D9373" s="182" t="s">
        <v>236</v>
      </c>
      <c r="E9373" s="182" t="s">
        <v>237</v>
      </c>
      <c r="F9373" s="182" t="s">
        <v>237</v>
      </c>
    </row>
    <row r="9374" spans="1:6" x14ac:dyDescent="0.25">
      <c r="A9374" s="182">
        <v>40002098</v>
      </c>
      <c r="B9374" s="182" t="s">
        <v>9174</v>
      </c>
      <c r="C9374" s="182" t="s">
        <v>224</v>
      </c>
      <c r="D9374" s="182" t="s">
        <v>404</v>
      </c>
      <c r="E9374" s="182" t="s">
        <v>405</v>
      </c>
      <c r="F9374" s="182" t="s">
        <v>405</v>
      </c>
    </row>
    <row r="9375" spans="1:6" x14ac:dyDescent="0.25">
      <c r="A9375" s="182">
        <v>40420214</v>
      </c>
      <c r="B9375" s="182" t="s">
        <v>9175</v>
      </c>
      <c r="C9375" s="182" t="s">
        <v>231</v>
      </c>
      <c r="D9375" s="182" t="s">
        <v>236</v>
      </c>
      <c r="E9375" s="182" t="s">
        <v>237</v>
      </c>
      <c r="F9375" s="182" t="s">
        <v>237</v>
      </c>
    </row>
    <row r="9376" spans="1:6" x14ac:dyDescent="0.25">
      <c r="A9376" s="182">
        <v>40001486</v>
      </c>
      <c r="B9376" s="182" t="s">
        <v>9176</v>
      </c>
      <c r="C9376" s="182" t="s">
        <v>224</v>
      </c>
      <c r="D9376" s="182" t="s">
        <v>404</v>
      </c>
      <c r="E9376" s="182" t="s">
        <v>405</v>
      </c>
      <c r="F9376" s="182" t="s">
        <v>405</v>
      </c>
    </row>
    <row r="9377" spans="1:6" x14ac:dyDescent="0.25">
      <c r="A9377" s="182">
        <v>40420269</v>
      </c>
      <c r="B9377" s="182" t="s">
        <v>9177</v>
      </c>
      <c r="C9377" s="182" t="s">
        <v>231</v>
      </c>
      <c r="D9377" s="182" t="s">
        <v>236</v>
      </c>
      <c r="E9377" s="182" t="s">
        <v>237</v>
      </c>
      <c r="F9377" s="182" t="s">
        <v>237</v>
      </c>
    </row>
    <row r="9378" spans="1:6" x14ac:dyDescent="0.25">
      <c r="A9378" s="182">
        <v>40009617</v>
      </c>
      <c r="B9378" s="182" t="s">
        <v>9178</v>
      </c>
      <c r="C9378" s="182" t="s">
        <v>224</v>
      </c>
      <c r="D9378" s="182" t="s">
        <v>404</v>
      </c>
      <c r="E9378" s="182" t="s">
        <v>405</v>
      </c>
      <c r="F9378" s="182" t="s">
        <v>405</v>
      </c>
    </row>
    <row r="9379" spans="1:6" x14ac:dyDescent="0.25">
      <c r="A9379" s="182">
        <v>40420434</v>
      </c>
      <c r="B9379" s="182" t="s">
        <v>9179</v>
      </c>
      <c r="C9379" s="182" t="s">
        <v>231</v>
      </c>
      <c r="D9379" s="182" t="s">
        <v>232</v>
      </c>
      <c r="E9379" s="182" t="s">
        <v>233</v>
      </c>
      <c r="F9379" s="182" t="s">
        <v>233</v>
      </c>
    </row>
    <row r="9380" spans="1:6" x14ac:dyDescent="0.25">
      <c r="A9380" s="182">
        <v>40003813</v>
      </c>
      <c r="B9380" s="182" t="s">
        <v>9180</v>
      </c>
      <c r="C9380" s="182" t="s">
        <v>224</v>
      </c>
      <c r="D9380" s="182" t="s">
        <v>322</v>
      </c>
      <c r="E9380" s="182" t="s">
        <v>323</v>
      </c>
      <c r="F9380" s="182" t="s">
        <v>323</v>
      </c>
    </row>
    <row r="9381" spans="1:6" x14ac:dyDescent="0.25">
      <c r="A9381" s="182">
        <v>40006584</v>
      </c>
      <c r="B9381" s="182" t="s">
        <v>9181</v>
      </c>
      <c r="C9381" s="182" t="s">
        <v>224</v>
      </c>
      <c r="D9381" s="182" t="s">
        <v>249</v>
      </c>
      <c r="E9381" s="182" t="s">
        <v>250</v>
      </c>
      <c r="F9381" s="182" t="s">
        <v>250</v>
      </c>
    </row>
    <row r="9382" spans="1:6" x14ac:dyDescent="0.25">
      <c r="A9382" s="182">
        <v>47200015</v>
      </c>
      <c r="B9382" s="182" t="s">
        <v>9182</v>
      </c>
      <c r="C9382" s="182" t="s">
        <v>224</v>
      </c>
      <c r="D9382" s="182" t="s">
        <v>252</v>
      </c>
      <c r="E9382" s="182" t="s">
        <v>253</v>
      </c>
      <c r="F9382" s="182" t="s">
        <v>253</v>
      </c>
    </row>
    <row r="9383" spans="1:6" x14ac:dyDescent="0.25">
      <c r="A9383" s="182">
        <v>40005018</v>
      </c>
      <c r="B9383" s="182" t="s">
        <v>9182</v>
      </c>
      <c r="C9383" s="182" t="s">
        <v>224</v>
      </c>
      <c r="D9383" s="182" t="s">
        <v>252</v>
      </c>
      <c r="E9383" s="182" t="s">
        <v>253</v>
      </c>
      <c r="F9383" s="182" t="s">
        <v>253</v>
      </c>
    </row>
    <row r="9384" spans="1:6" x14ac:dyDescent="0.25">
      <c r="A9384" s="182">
        <v>47200053</v>
      </c>
      <c r="B9384" s="182" t="s">
        <v>9183</v>
      </c>
      <c r="C9384" s="182" t="s">
        <v>224</v>
      </c>
      <c r="D9384" s="182" t="s">
        <v>363</v>
      </c>
      <c r="E9384" s="182" t="s">
        <v>364</v>
      </c>
      <c r="F9384" s="182" t="s">
        <v>364</v>
      </c>
    </row>
    <row r="9385" spans="1:6" x14ac:dyDescent="0.25">
      <c r="A9385" s="182">
        <v>40005055</v>
      </c>
      <c r="B9385" s="182" t="s">
        <v>9183</v>
      </c>
      <c r="C9385" s="182" t="s">
        <v>224</v>
      </c>
      <c r="D9385" s="182" t="s">
        <v>363</v>
      </c>
      <c r="E9385" s="182" t="s">
        <v>364</v>
      </c>
      <c r="F9385" s="182" t="s">
        <v>364</v>
      </c>
    </row>
    <row r="9386" spans="1:6" x14ac:dyDescent="0.25">
      <c r="A9386" s="182">
        <v>40002085</v>
      </c>
      <c r="B9386" s="182" t="s">
        <v>9184</v>
      </c>
      <c r="C9386" s="182" t="s">
        <v>224</v>
      </c>
      <c r="D9386" s="182" t="s">
        <v>262</v>
      </c>
      <c r="E9386" s="182" t="s">
        <v>263</v>
      </c>
      <c r="F9386" s="182" t="s">
        <v>263</v>
      </c>
    </row>
    <row r="9387" spans="1:6" x14ac:dyDescent="0.25">
      <c r="A9387" s="182">
        <v>40421327</v>
      </c>
      <c r="B9387" s="182" t="s">
        <v>9185</v>
      </c>
      <c r="C9387" s="182" t="s">
        <v>231</v>
      </c>
      <c r="D9387" s="182" t="s">
        <v>232</v>
      </c>
      <c r="E9387" s="182" t="s">
        <v>233</v>
      </c>
      <c r="F9387" s="182" t="s">
        <v>233</v>
      </c>
    </row>
    <row r="9388" spans="1:6" x14ac:dyDescent="0.25">
      <c r="A9388" s="182">
        <v>40420626</v>
      </c>
      <c r="B9388" s="182" t="s">
        <v>9186</v>
      </c>
      <c r="C9388" s="182" t="s">
        <v>231</v>
      </c>
      <c r="D9388" s="182" t="s">
        <v>232</v>
      </c>
      <c r="E9388" s="182" t="s">
        <v>233</v>
      </c>
      <c r="F9388" s="182" t="s">
        <v>233</v>
      </c>
    </row>
    <row r="9389" spans="1:6" x14ac:dyDescent="0.25">
      <c r="A9389" s="182">
        <v>40421124</v>
      </c>
      <c r="B9389" s="182" t="s">
        <v>9187</v>
      </c>
      <c r="C9389" s="182" t="s">
        <v>231</v>
      </c>
      <c r="D9389" s="182" t="s">
        <v>232</v>
      </c>
      <c r="E9389" s="182" t="s">
        <v>233</v>
      </c>
      <c r="F9389" s="182" t="s">
        <v>233</v>
      </c>
    </row>
    <row r="9390" spans="1:6" x14ac:dyDescent="0.25">
      <c r="A9390" s="182">
        <v>40002452</v>
      </c>
      <c r="B9390" s="182" t="s">
        <v>9188</v>
      </c>
      <c r="C9390" s="182" t="s">
        <v>224</v>
      </c>
      <c r="D9390" s="182" t="s">
        <v>303</v>
      </c>
      <c r="E9390" s="182" t="s">
        <v>304</v>
      </c>
      <c r="F9390" s="182" t="s">
        <v>304</v>
      </c>
    </row>
    <row r="9391" spans="1:6" x14ac:dyDescent="0.25">
      <c r="A9391" s="182">
        <v>40420950</v>
      </c>
      <c r="B9391" s="182" t="s">
        <v>9189</v>
      </c>
      <c r="C9391" s="182" t="s">
        <v>231</v>
      </c>
      <c r="D9391" s="182" t="s">
        <v>236</v>
      </c>
      <c r="E9391" s="182" t="s">
        <v>237</v>
      </c>
      <c r="F9391" s="182" t="s">
        <v>237</v>
      </c>
    </row>
    <row r="9392" spans="1:6" x14ac:dyDescent="0.25">
      <c r="A9392" s="182">
        <v>40420711</v>
      </c>
      <c r="B9392" s="182" t="s">
        <v>9190</v>
      </c>
      <c r="C9392" s="182" t="s">
        <v>231</v>
      </c>
      <c r="D9392" s="182" t="s">
        <v>232</v>
      </c>
      <c r="E9392" s="182" t="s">
        <v>233</v>
      </c>
      <c r="F9392" s="182" t="s">
        <v>233</v>
      </c>
    </row>
    <row r="9393" spans="1:6" x14ac:dyDescent="0.25">
      <c r="A9393" s="182">
        <v>40003657</v>
      </c>
      <c r="B9393" s="182" t="s">
        <v>9191</v>
      </c>
      <c r="C9393" s="182" t="s">
        <v>224</v>
      </c>
      <c r="D9393" s="182" t="s">
        <v>228</v>
      </c>
      <c r="E9393" s="182" t="s">
        <v>229</v>
      </c>
      <c r="F9393" s="182" t="s">
        <v>229</v>
      </c>
    </row>
    <row r="9394" spans="1:6" x14ac:dyDescent="0.25">
      <c r="A9394" s="182">
        <v>40009311</v>
      </c>
      <c r="B9394" s="182" t="s">
        <v>9192</v>
      </c>
      <c r="C9394" s="182" t="s">
        <v>224</v>
      </c>
      <c r="D9394" s="182" t="s">
        <v>303</v>
      </c>
      <c r="E9394" s="182" t="s">
        <v>304</v>
      </c>
      <c r="F9394" s="182" t="s">
        <v>304</v>
      </c>
    </row>
    <row r="9395" spans="1:6" x14ac:dyDescent="0.25">
      <c r="A9395" s="182">
        <v>40421359</v>
      </c>
      <c r="B9395" s="182" t="s">
        <v>9193</v>
      </c>
      <c r="C9395" s="182" t="s">
        <v>231</v>
      </c>
      <c r="D9395" s="182" t="s">
        <v>242</v>
      </c>
      <c r="E9395" s="182" t="s">
        <v>243</v>
      </c>
      <c r="F9395" s="182" t="s">
        <v>243</v>
      </c>
    </row>
    <row r="9396" spans="1:6" x14ac:dyDescent="0.25">
      <c r="A9396" s="182">
        <v>40420050</v>
      </c>
      <c r="B9396" s="182" t="s">
        <v>9194</v>
      </c>
      <c r="C9396" s="182" t="s">
        <v>231</v>
      </c>
      <c r="D9396" s="182" t="s">
        <v>236</v>
      </c>
      <c r="E9396" s="182" t="s">
        <v>237</v>
      </c>
      <c r="F9396" s="182" t="s">
        <v>237</v>
      </c>
    </row>
    <row r="9397" spans="1:6" x14ac:dyDescent="0.25">
      <c r="A9397" s="182">
        <v>40006243</v>
      </c>
      <c r="B9397" s="182" t="s">
        <v>9195</v>
      </c>
      <c r="C9397" s="182" t="s">
        <v>224</v>
      </c>
      <c r="D9397" s="182" t="s">
        <v>445</v>
      </c>
      <c r="E9397" s="182" t="s">
        <v>446</v>
      </c>
      <c r="F9397" s="182" t="s">
        <v>446</v>
      </c>
    </row>
    <row r="9398" spans="1:6" x14ac:dyDescent="0.25">
      <c r="A9398" s="182">
        <v>40004006</v>
      </c>
      <c r="B9398" s="182" t="s">
        <v>9196</v>
      </c>
      <c r="C9398" s="182" t="s">
        <v>224</v>
      </c>
      <c r="D9398" s="182" t="s">
        <v>376</v>
      </c>
      <c r="E9398" s="182" t="s">
        <v>377</v>
      </c>
      <c r="F9398" s="182" t="s">
        <v>377</v>
      </c>
    </row>
    <row r="9399" spans="1:6" x14ac:dyDescent="0.25">
      <c r="A9399" s="182">
        <v>40004007</v>
      </c>
      <c r="B9399" s="182" t="s">
        <v>9197</v>
      </c>
      <c r="C9399" s="182" t="s">
        <v>224</v>
      </c>
      <c r="D9399" s="182" t="s">
        <v>376</v>
      </c>
      <c r="E9399" s="182" t="s">
        <v>377</v>
      </c>
      <c r="F9399" s="182" t="s">
        <v>377</v>
      </c>
    </row>
    <row r="9400" spans="1:6" x14ac:dyDescent="0.25">
      <c r="A9400" s="182">
        <v>40420428</v>
      </c>
      <c r="B9400" s="182" t="s">
        <v>9198</v>
      </c>
      <c r="C9400" s="182" t="s">
        <v>231</v>
      </c>
      <c r="D9400" s="182" t="s">
        <v>242</v>
      </c>
      <c r="E9400" s="182" t="s">
        <v>243</v>
      </c>
      <c r="F9400" s="182" t="s">
        <v>243</v>
      </c>
    </row>
    <row r="9401" spans="1:6" x14ac:dyDescent="0.25">
      <c r="A9401" s="182">
        <v>40421374</v>
      </c>
      <c r="B9401" s="182" t="s">
        <v>9199</v>
      </c>
      <c r="C9401" s="182" t="s">
        <v>231</v>
      </c>
      <c r="D9401" s="182" t="s">
        <v>338</v>
      </c>
      <c r="E9401" s="182" t="s">
        <v>339</v>
      </c>
      <c r="F9401" s="182" t="s">
        <v>339</v>
      </c>
    </row>
    <row r="9402" spans="1:6" x14ac:dyDescent="0.25">
      <c r="A9402" s="182">
        <v>40420862</v>
      </c>
      <c r="B9402" s="182" t="s">
        <v>9199</v>
      </c>
      <c r="C9402" s="182" t="s">
        <v>231</v>
      </c>
      <c r="D9402" s="182" t="s">
        <v>232</v>
      </c>
      <c r="E9402" s="182" t="s">
        <v>233</v>
      </c>
      <c r="F9402" s="182" t="s">
        <v>233</v>
      </c>
    </row>
    <row r="9403" spans="1:6" x14ac:dyDescent="0.25">
      <c r="A9403" s="182">
        <v>40420250</v>
      </c>
      <c r="B9403" s="182" t="s">
        <v>9199</v>
      </c>
      <c r="C9403" s="182" t="s">
        <v>231</v>
      </c>
      <c r="D9403" s="182" t="s">
        <v>242</v>
      </c>
      <c r="E9403" s="182" t="s">
        <v>243</v>
      </c>
      <c r="F9403" s="182" t="s">
        <v>243</v>
      </c>
    </row>
    <row r="9404" spans="1:6" x14ac:dyDescent="0.25">
      <c r="A9404" s="182">
        <v>40420430</v>
      </c>
      <c r="B9404" s="182" t="s">
        <v>9200</v>
      </c>
      <c r="C9404" s="182" t="s">
        <v>231</v>
      </c>
      <c r="D9404" s="182" t="s">
        <v>232</v>
      </c>
      <c r="E9404" s="182" t="s">
        <v>233</v>
      </c>
      <c r="F9404" s="182" t="s">
        <v>233</v>
      </c>
    </row>
    <row r="9405" spans="1:6" x14ac:dyDescent="0.25">
      <c r="A9405" s="182">
        <v>40420424</v>
      </c>
      <c r="B9405" s="182" t="s">
        <v>9200</v>
      </c>
      <c r="C9405" s="182" t="s">
        <v>231</v>
      </c>
      <c r="D9405" s="182" t="s">
        <v>236</v>
      </c>
      <c r="E9405" s="182" t="s">
        <v>237</v>
      </c>
      <c r="F9405" s="182" t="s">
        <v>237</v>
      </c>
    </row>
    <row r="9406" spans="1:6" x14ac:dyDescent="0.25">
      <c r="A9406" s="182">
        <v>40420133</v>
      </c>
      <c r="B9406" s="182" t="s">
        <v>9200</v>
      </c>
      <c r="C9406" s="182" t="s">
        <v>231</v>
      </c>
      <c r="D9406" s="182" t="s">
        <v>236</v>
      </c>
      <c r="E9406" s="182" t="s">
        <v>237</v>
      </c>
      <c r="F9406" s="182" t="s">
        <v>237</v>
      </c>
    </row>
    <row r="9407" spans="1:6" x14ac:dyDescent="0.25">
      <c r="A9407" s="182">
        <v>40421032</v>
      </c>
      <c r="B9407" s="182" t="s">
        <v>9201</v>
      </c>
      <c r="C9407" s="182" t="s">
        <v>231</v>
      </c>
      <c r="D9407" s="182" t="s">
        <v>242</v>
      </c>
      <c r="E9407" s="182" t="s">
        <v>243</v>
      </c>
      <c r="F9407" s="182" t="s">
        <v>243</v>
      </c>
    </row>
    <row r="9408" spans="1:6" x14ac:dyDescent="0.25">
      <c r="A9408" s="182">
        <v>40420478</v>
      </c>
      <c r="B9408" s="182" t="s">
        <v>9202</v>
      </c>
      <c r="C9408" s="182" t="s">
        <v>231</v>
      </c>
      <c r="D9408" s="182" t="s">
        <v>232</v>
      </c>
      <c r="E9408" s="182" t="s">
        <v>233</v>
      </c>
      <c r="F9408" s="182" t="s">
        <v>233</v>
      </c>
    </row>
    <row r="9409" spans="1:6" x14ac:dyDescent="0.25">
      <c r="A9409" s="182">
        <v>40420086</v>
      </c>
      <c r="B9409" s="182" t="s">
        <v>9203</v>
      </c>
      <c r="C9409" s="182" t="s">
        <v>231</v>
      </c>
      <c r="D9409" s="182" t="s">
        <v>232</v>
      </c>
      <c r="E9409" s="182" t="s">
        <v>233</v>
      </c>
      <c r="F9409" s="182" t="s">
        <v>233</v>
      </c>
    </row>
    <row r="9410" spans="1:6" x14ac:dyDescent="0.25">
      <c r="A9410" s="182">
        <v>40006004</v>
      </c>
      <c r="B9410" s="182" t="s">
        <v>9204</v>
      </c>
      <c r="C9410" s="182" t="s">
        <v>224</v>
      </c>
      <c r="D9410" s="182" t="s">
        <v>277</v>
      </c>
      <c r="E9410" s="182" t="s">
        <v>278</v>
      </c>
      <c r="F9410" s="182" t="s">
        <v>278</v>
      </c>
    </row>
    <row r="9411" spans="1:6" x14ac:dyDescent="0.25">
      <c r="A9411" s="182">
        <v>40424234</v>
      </c>
      <c r="B9411" s="182" t="s">
        <v>9205</v>
      </c>
      <c r="C9411" s="182" t="s">
        <v>231</v>
      </c>
      <c r="D9411" s="182" t="s">
        <v>285</v>
      </c>
      <c r="E9411" s="182" t="s">
        <v>286</v>
      </c>
      <c r="F9411" s="182" t="s">
        <v>286</v>
      </c>
    </row>
    <row r="9412" spans="1:6" x14ac:dyDescent="0.25">
      <c r="A9412" s="182">
        <v>40420129</v>
      </c>
      <c r="B9412" s="182" t="s">
        <v>9206</v>
      </c>
      <c r="C9412" s="182" t="s">
        <v>231</v>
      </c>
      <c r="D9412" s="182" t="s">
        <v>285</v>
      </c>
      <c r="E9412" s="182" t="s">
        <v>286</v>
      </c>
      <c r="F9412" s="182" t="s">
        <v>286</v>
      </c>
    </row>
    <row r="9413" spans="1:6" x14ac:dyDescent="0.25">
      <c r="A9413" s="182">
        <v>40006916</v>
      </c>
      <c r="B9413" s="182" t="s">
        <v>9207</v>
      </c>
      <c r="C9413" s="182" t="s">
        <v>224</v>
      </c>
      <c r="D9413" s="182" t="s">
        <v>265</v>
      </c>
      <c r="E9413" s="182" t="s">
        <v>266</v>
      </c>
      <c r="F9413" s="182" t="s">
        <v>266</v>
      </c>
    </row>
    <row r="9414" spans="1:6" x14ac:dyDescent="0.25">
      <c r="A9414" s="182">
        <v>40001429</v>
      </c>
      <c r="B9414" s="182" t="s">
        <v>9208</v>
      </c>
      <c r="C9414" s="182" t="s">
        <v>224</v>
      </c>
      <c r="D9414" s="182" t="s">
        <v>309</v>
      </c>
      <c r="E9414" s="182" t="s">
        <v>310</v>
      </c>
      <c r="F9414" s="182" t="s">
        <v>310</v>
      </c>
    </row>
    <row r="9415" spans="1:6" x14ac:dyDescent="0.25">
      <c r="A9415" s="182">
        <v>40001469</v>
      </c>
      <c r="B9415" s="182" t="s">
        <v>9209</v>
      </c>
      <c r="C9415" s="182" t="s">
        <v>224</v>
      </c>
      <c r="D9415" s="182" t="s">
        <v>438</v>
      </c>
      <c r="E9415" s="182" t="s">
        <v>439</v>
      </c>
      <c r="F9415" s="182" t="s">
        <v>439</v>
      </c>
    </row>
    <row r="9416" spans="1:6" x14ac:dyDescent="0.25">
      <c r="A9416" s="182">
        <v>40005218</v>
      </c>
      <c r="B9416" s="182" t="s">
        <v>9210</v>
      </c>
      <c r="C9416" s="182" t="s">
        <v>224</v>
      </c>
      <c r="D9416" s="182" t="s">
        <v>438</v>
      </c>
      <c r="E9416" s="182" t="s">
        <v>439</v>
      </c>
      <c r="F9416" s="182" t="s">
        <v>439</v>
      </c>
    </row>
    <row r="9417" spans="1:6" x14ac:dyDescent="0.25">
      <c r="A9417" s="182">
        <v>40002011</v>
      </c>
      <c r="B9417" s="182" t="s">
        <v>9211</v>
      </c>
      <c r="C9417" s="182" t="s">
        <v>224</v>
      </c>
      <c r="D9417" s="182" t="s">
        <v>438</v>
      </c>
      <c r="E9417" s="182" t="s">
        <v>439</v>
      </c>
      <c r="F9417" s="182" t="s">
        <v>439</v>
      </c>
    </row>
    <row r="9418" spans="1:6" x14ac:dyDescent="0.25">
      <c r="A9418" s="182">
        <v>40000313</v>
      </c>
      <c r="B9418" s="182" t="s">
        <v>9212</v>
      </c>
      <c r="C9418" s="182" t="s">
        <v>224</v>
      </c>
      <c r="D9418" s="182" t="s">
        <v>438</v>
      </c>
      <c r="E9418" s="182" t="s">
        <v>439</v>
      </c>
      <c r="F9418" s="182" t="s">
        <v>439</v>
      </c>
    </row>
    <row r="9419" spans="1:6" x14ac:dyDescent="0.25">
      <c r="A9419" s="182">
        <v>40007134</v>
      </c>
      <c r="B9419" s="182" t="s">
        <v>9213</v>
      </c>
      <c r="C9419" s="182" t="s">
        <v>224</v>
      </c>
      <c r="D9419" s="182" t="s">
        <v>333</v>
      </c>
      <c r="E9419" s="182" t="s">
        <v>334</v>
      </c>
      <c r="F9419" s="182" t="s">
        <v>334</v>
      </c>
    </row>
    <row r="9420" spans="1:6" x14ac:dyDescent="0.25">
      <c r="A9420" s="182">
        <v>40005357</v>
      </c>
      <c r="B9420" s="182" t="s">
        <v>9214</v>
      </c>
      <c r="C9420" s="182" t="s">
        <v>224</v>
      </c>
      <c r="D9420" s="182" t="s">
        <v>265</v>
      </c>
      <c r="E9420" s="182" t="s">
        <v>266</v>
      </c>
      <c r="F9420" s="182" t="s">
        <v>266</v>
      </c>
    </row>
    <row r="9421" spans="1:6" x14ac:dyDescent="0.25">
      <c r="A9421" s="182">
        <v>40421300</v>
      </c>
      <c r="B9421" s="182" t="s">
        <v>9215</v>
      </c>
      <c r="C9421" s="182" t="s">
        <v>231</v>
      </c>
      <c r="D9421" s="182" t="s">
        <v>232</v>
      </c>
      <c r="E9421" s="182" t="s">
        <v>233</v>
      </c>
      <c r="F9421" s="182" t="s">
        <v>233</v>
      </c>
    </row>
    <row r="9422" spans="1:6" x14ac:dyDescent="0.25">
      <c r="A9422" s="182">
        <v>40009646</v>
      </c>
      <c r="B9422" s="182" t="s">
        <v>9216</v>
      </c>
      <c r="C9422" s="182" t="s">
        <v>224</v>
      </c>
      <c r="D9422" s="182" t="s">
        <v>256</v>
      </c>
      <c r="E9422" s="182" t="s">
        <v>257</v>
      </c>
      <c r="F9422" s="182" t="s">
        <v>257</v>
      </c>
    </row>
    <row r="9423" spans="1:6" x14ac:dyDescent="0.25">
      <c r="A9423" s="182">
        <v>40001306</v>
      </c>
      <c r="B9423" s="182" t="s">
        <v>9217</v>
      </c>
      <c r="C9423" s="182" t="s">
        <v>224</v>
      </c>
      <c r="D9423" s="182" t="s">
        <v>268</v>
      </c>
      <c r="E9423" s="182" t="s">
        <v>269</v>
      </c>
      <c r="F9423" s="182" t="s">
        <v>269</v>
      </c>
    </row>
    <row r="9424" spans="1:6" x14ac:dyDescent="0.25">
      <c r="A9424" s="182">
        <v>40005710</v>
      </c>
      <c r="B9424" s="182" t="s">
        <v>9218</v>
      </c>
      <c r="C9424" s="182" t="s">
        <v>224</v>
      </c>
      <c r="D9424" s="182" t="s">
        <v>228</v>
      </c>
      <c r="E9424" s="182" t="s">
        <v>229</v>
      </c>
      <c r="F9424" s="182" t="s">
        <v>229</v>
      </c>
    </row>
    <row r="9425" spans="1:6" x14ac:dyDescent="0.25">
      <c r="A9425" s="182">
        <v>40002788</v>
      </c>
      <c r="B9425" s="182" t="s">
        <v>9219</v>
      </c>
      <c r="C9425" s="182" t="s">
        <v>224</v>
      </c>
      <c r="D9425" s="182" t="s">
        <v>392</v>
      </c>
      <c r="E9425" s="182" t="s">
        <v>393</v>
      </c>
      <c r="F9425" s="182" t="s">
        <v>393</v>
      </c>
    </row>
    <row r="9426" spans="1:6" x14ac:dyDescent="0.25">
      <c r="A9426" s="182">
        <v>40421250</v>
      </c>
      <c r="B9426" s="182" t="s">
        <v>9220</v>
      </c>
      <c r="C9426" s="182" t="s">
        <v>231</v>
      </c>
      <c r="D9426" s="182" t="s">
        <v>232</v>
      </c>
      <c r="E9426" s="182" t="s">
        <v>233</v>
      </c>
      <c r="F9426" s="182" t="s">
        <v>233</v>
      </c>
    </row>
    <row r="9427" spans="1:6" x14ac:dyDescent="0.25">
      <c r="A9427" s="182">
        <v>40420535</v>
      </c>
      <c r="B9427" s="182" t="s">
        <v>9221</v>
      </c>
      <c r="C9427" s="182" t="s">
        <v>231</v>
      </c>
      <c r="D9427" s="182" t="s">
        <v>236</v>
      </c>
      <c r="E9427" s="182" t="s">
        <v>237</v>
      </c>
      <c r="F9427" s="182" t="s">
        <v>237</v>
      </c>
    </row>
    <row r="9428" spans="1:6" x14ac:dyDescent="0.25">
      <c r="A9428" s="182">
        <v>40420547</v>
      </c>
      <c r="B9428" s="182" t="s">
        <v>9222</v>
      </c>
      <c r="C9428" s="182" t="s">
        <v>231</v>
      </c>
      <c r="D9428" s="182" t="s">
        <v>232</v>
      </c>
      <c r="E9428" s="182" t="s">
        <v>233</v>
      </c>
      <c r="F9428" s="182" t="s">
        <v>233</v>
      </c>
    </row>
    <row r="9429" spans="1:6" x14ac:dyDescent="0.25">
      <c r="A9429" s="182">
        <v>40009894</v>
      </c>
      <c r="B9429" s="182" t="s">
        <v>9223</v>
      </c>
      <c r="C9429" s="182" t="s">
        <v>224</v>
      </c>
      <c r="D9429" s="182" t="s">
        <v>438</v>
      </c>
      <c r="E9429" s="182" t="s">
        <v>439</v>
      </c>
      <c r="F9429" s="182" t="s">
        <v>439</v>
      </c>
    </row>
    <row r="9430" spans="1:6" x14ac:dyDescent="0.25">
      <c r="A9430" s="182">
        <v>40003112</v>
      </c>
      <c r="B9430" s="182" t="s">
        <v>9224</v>
      </c>
      <c r="C9430" s="182" t="s">
        <v>224</v>
      </c>
      <c r="D9430" s="182" t="s">
        <v>249</v>
      </c>
      <c r="E9430" s="182" t="s">
        <v>250</v>
      </c>
      <c r="F9430" s="182" t="s">
        <v>250</v>
      </c>
    </row>
    <row r="9431" spans="1:6" x14ac:dyDescent="0.25">
      <c r="A9431" s="182">
        <v>40007717</v>
      </c>
      <c r="B9431" s="182" t="s">
        <v>9225</v>
      </c>
      <c r="C9431" s="182" t="s">
        <v>224</v>
      </c>
      <c r="D9431" s="182" t="s">
        <v>333</v>
      </c>
      <c r="E9431" s="182" t="s">
        <v>334</v>
      </c>
      <c r="F9431" s="182" t="s">
        <v>334</v>
      </c>
    </row>
    <row r="9432" spans="1:6" x14ac:dyDescent="0.25">
      <c r="A9432" s="182">
        <v>40002795</v>
      </c>
      <c r="B9432" s="182" t="s">
        <v>9226</v>
      </c>
      <c r="C9432" s="182" t="s">
        <v>224</v>
      </c>
      <c r="D9432" s="182" t="s">
        <v>303</v>
      </c>
      <c r="E9432" s="182" t="s">
        <v>304</v>
      </c>
      <c r="F9432" s="182" t="s">
        <v>304</v>
      </c>
    </row>
    <row r="9433" spans="1:6" x14ac:dyDescent="0.25">
      <c r="A9433" s="182">
        <v>40005954</v>
      </c>
      <c r="B9433" s="182" t="s">
        <v>9227</v>
      </c>
      <c r="C9433" s="182" t="s">
        <v>224</v>
      </c>
      <c r="D9433" s="182" t="s">
        <v>342</v>
      </c>
      <c r="E9433" s="182" t="s">
        <v>343</v>
      </c>
      <c r="F9433" s="182" t="s">
        <v>343</v>
      </c>
    </row>
    <row r="9434" spans="1:6" x14ac:dyDescent="0.25">
      <c r="A9434" s="182">
        <v>40002545</v>
      </c>
      <c r="B9434" s="182" t="s">
        <v>9228</v>
      </c>
      <c r="C9434" s="182" t="s">
        <v>224</v>
      </c>
      <c r="D9434" s="182" t="s">
        <v>363</v>
      </c>
      <c r="E9434" s="182" t="s">
        <v>364</v>
      </c>
      <c r="F9434" s="182" t="s">
        <v>364</v>
      </c>
    </row>
    <row r="9435" spans="1:6" x14ac:dyDescent="0.25">
      <c r="A9435" s="182">
        <v>40003848</v>
      </c>
      <c r="B9435" s="182" t="s">
        <v>9229</v>
      </c>
      <c r="C9435" s="182" t="s">
        <v>224</v>
      </c>
      <c r="D9435" s="182" t="s">
        <v>333</v>
      </c>
      <c r="E9435" s="182" t="s">
        <v>334</v>
      </c>
      <c r="F9435" s="182" t="s">
        <v>334</v>
      </c>
    </row>
    <row r="9436" spans="1:6" x14ac:dyDescent="0.25">
      <c r="A9436" s="182">
        <v>40007374</v>
      </c>
      <c r="B9436" s="182" t="s">
        <v>9230</v>
      </c>
      <c r="C9436" s="182" t="s">
        <v>224</v>
      </c>
      <c r="D9436" s="182" t="s">
        <v>363</v>
      </c>
      <c r="E9436" s="182" t="s">
        <v>364</v>
      </c>
      <c r="F9436" s="182" t="s">
        <v>364</v>
      </c>
    </row>
    <row r="9437" spans="1:6" x14ac:dyDescent="0.25">
      <c r="A9437" s="182">
        <v>40008103</v>
      </c>
      <c r="B9437" s="182" t="s">
        <v>9231</v>
      </c>
      <c r="C9437" s="182" t="s">
        <v>224</v>
      </c>
      <c r="D9437" s="182" t="s">
        <v>262</v>
      </c>
      <c r="E9437" s="182" t="s">
        <v>263</v>
      </c>
      <c r="F9437" s="182" t="s">
        <v>263</v>
      </c>
    </row>
    <row r="9438" spans="1:6" x14ac:dyDescent="0.25">
      <c r="A9438" s="182">
        <v>40007351</v>
      </c>
      <c r="B9438" s="182" t="s">
        <v>9232</v>
      </c>
      <c r="C9438" s="182" t="s">
        <v>224</v>
      </c>
      <c r="D9438" s="182" t="s">
        <v>315</v>
      </c>
      <c r="E9438" s="182" t="s">
        <v>316</v>
      </c>
      <c r="F9438" s="182" t="s">
        <v>316</v>
      </c>
    </row>
    <row r="9439" spans="1:6" x14ac:dyDescent="0.25">
      <c r="A9439" s="182">
        <v>40007365</v>
      </c>
      <c r="B9439" s="182" t="s">
        <v>9233</v>
      </c>
      <c r="C9439" s="182" t="s">
        <v>224</v>
      </c>
      <c r="D9439" s="182" t="s">
        <v>262</v>
      </c>
      <c r="E9439" s="182" t="s">
        <v>263</v>
      </c>
      <c r="F9439" s="182" t="s">
        <v>263</v>
      </c>
    </row>
    <row r="9440" spans="1:6" x14ac:dyDescent="0.25">
      <c r="A9440" s="182">
        <v>40003240</v>
      </c>
      <c r="B9440" s="182" t="s">
        <v>9234</v>
      </c>
      <c r="C9440" s="182" t="s">
        <v>224</v>
      </c>
      <c r="D9440" s="182" t="s">
        <v>363</v>
      </c>
      <c r="E9440" s="182" t="s">
        <v>364</v>
      </c>
      <c r="F9440" s="182" t="s">
        <v>364</v>
      </c>
    </row>
    <row r="9441" spans="1:6" x14ac:dyDescent="0.25">
      <c r="A9441" s="182">
        <v>40006970</v>
      </c>
      <c r="B9441" s="182" t="s">
        <v>9235</v>
      </c>
      <c r="C9441" s="182" t="s">
        <v>224</v>
      </c>
      <c r="D9441" s="182" t="s">
        <v>271</v>
      </c>
      <c r="E9441" s="182" t="s">
        <v>272</v>
      </c>
      <c r="F9441" s="182" t="s">
        <v>272</v>
      </c>
    </row>
    <row r="9442" spans="1:6" x14ac:dyDescent="0.25">
      <c r="A9442" s="182">
        <v>40005311</v>
      </c>
      <c r="B9442" s="182" t="s">
        <v>9236</v>
      </c>
      <c r="C9442" s="182" t="s">
        <v>224</v>
      </c>
      <c r="D9442" s="182" t="s">
        <v>271</v>
      </c>
      <c r="E9442" s="182" t="s">
        <v>272</v>
      </c>
      <c r="F9442" s="182" t="s">
        <v>272</v>
      </c>
    </row>
    <row r="9443" spans="1:6" x14ac:dyDescent="0.25">
      <c r="A9443" s="182">
        <v>40006846</v>
      </c>
      <c r="B9443" s="182" t="s">
        <v>9237</v>
      </c>
      <c r="C9443" s="182" t="s">
        <v>224</v>
      </c>
      <c r="D9443" s="182" t="s">
        <v>363</v>
      </c>
      <c r="E9443" s="182" t="s">
        <v>364</v>
      </c>
      <c r="F9443" s="182" t="s">
        <v>364</v>
      </c>
    </row>
    <row r="9444" spans="1:6" x14ac:dyDescent="0.25">
      <c r="A9444" s="182">
        <v>40004456</v>
      </c>
      <c r="B9444" s="182" t="s">
        <v>9238</v>
      </c>
      <c r="C9444" s="182" t="s">
        <v>224</v>
      </c>
      <c r="D9444" s="182" t="s">
        <v>368</v>
      </c>
      <c r="E9444" s="182" t="s">
        <v>369</v>
      </c>
      <c r="F9444" s="182" t="s">
        <v>369</v>
      </c>
    </row>
    <row r="9445" spans="1:6" x14ac:dyDescent="0.25">
      <c r="A9445" s="182">
        <v>40003084</v>
      </c>
      <c r="B9445" s="182" t="s">
        <v>9239</v>
      </c>
      <c r="C9445" s="182" t="s">
        <v>224</v>
      </c>
      <c r="D9445" s="182" t="s">
        <v>342</v>
      </c>
      <c r="E9445" s="182" t="s">
        <v>343</v>
      </c>
      <c r="F9445" s="182" t="s">
        <v>343</v>
      </c>
    </row>
    <row r="9446" spans="1:6" x14ac:dyDescent="0.25">
      <c r="A9446" s="182">
        <v>40009818</v>
      </c>
      <c r="B9446" s="182" t="s">
        <v>9240</v>
      </c>
      <c r="C9446" s="182" t="s">
        <v>224</v>
      </c>
      <c r="D9446" s="182" t="s">
        <v>309</v>
      </c>
      <c r="E9446" s="182" t="s">
        <v>310</v>
      </c>
      <c r="F9446" s="182" t="s">
        <v>310</v>
      </c>
    </row>
    <row r="9447" spans="1:6" x14ac:dyDescent="0.25">
      <c r="A9447" s="182">
        <v>40420508</v>
      </c>
      <c r="B9447" s="182" t="s">
        <v>9241</v>
      </c>
      <c r="C9447" s="182" t="s">
        <v>231</v>
      </c>
      <c r="D9447" s="182" t="s">
        <v>236</v>
      </c>
      <c r="E9447" s="182" t="s">
        <v>237</v>
      </c>
      <c r="F9447" s="182" t="s">
        <v>237</v>
      </c>
    </row>
    <row r="9448" spans="1:6" x14ac:dyDescent="0.25">
      <c r="A9448" s="182">
        <v>40420832</v>
      </c>
      <c r="B9448" s="182" t="s">
        <v>9242</v>
      </c>
      <c r="C9448" s="182" t="s">
        <v>231</v>
      </c>
      <c r="D9448" s="182" t="s">
        <v>236</v>
      </c>
      <c r="E9448" s="182" t="s">
        <v>237</v>
      </c>
      <c r="F9448" s="182" t="s">
        <v>237</v>
      </c>
    </row>
    <row r="9449" spans="1:6" x14ac:dyDescent="0.25">
      <c r="A9449" s="182">
        <v>40421191</v>
      </c>
      <c r="B9449" s="182" t="s">
        <v>9243</v>
      </c>
      <c r="C9449" s="182" t="s">
        <v>231</v>
      </c>
      <c r="D9449" s="182" t="s">
        <v>236</v>
      </c>
      <c r="E9449" s="182" t="s">
        <v>237</v>
      </c>
      <c r="F9449" s="182" t="s">
        <v>237</v>
      </c>
    </row>
    <row r="9450" spans="1:6" x14ac:dyDescent="0.25">
      <c r="A9450" s="182">
        <v>40400004</v>
      </c>
      <c r="B9450" s="182" t="s">
        <v>9244</v>
      </c>
      <c r="C9450" s="182" t="s">
        <v>224</v>
      </c>
      <c r="D9450" s="182" t="s">
        <v>277</v>
      </c>
      <c r="E9450" s="182" t="s">
        <v>278</v>
      </c>
      <c r="F9450" s="182" t="s">
        <v>278</v>
      </c>
    </row>
    <row r="9451" spans="1:6" x14ac:dyDescent="0.25">
      <c r="A9451" s="182">
        <v>40000973</v>
      </c>
      <c r="B9451" s="182" t="s">
        <v>9245</v>
      </c>
      <c r="C9451" s="182" t="s">
        <v>224</v>
      </c>
      <c r="D9451" s="182" t="s">
        <v>228</v>
      </c>
      <c r="E9451" s="182" t="s">
        <v>229</v>
      </c>
      <c r="F9451" s="182" t="s">
        <v>229</v>
      </c>
    </row>
    <row r="9452" spans="1:6" x14ac:dyDescent="0.25">
      <c r="A9452" s="182">
        <v>40007053</v>
      </c>
      <c r="B9452" s="182" t="s">
        <v>9246</v>
      </c>
      <c r="C9452" s="182" t="s">
        <v>224</v>
      </c>
      <c r="D9452" s="182" t="s">
        <v>262</v>
      </c>
      <c r="E9452" s="182" t="s">
        <v>263</v>
      </c>
      <c r="F9452" s="182" t="s">
        <v>263</v>
      </c>
    </row>
    <row r="9453" spans="1:6" x14ac:dyDescent="0.25">
      <c r="A9453" s="182">
        <v>40420509</v>
      </c>
      <c r="B9453" s="182" t="s">
        <v>9247</v>
      </c>
      <c r="C9453" s="182" t="s">
        <v>231</v>
      </c>
      <c r="D9453" s="182" t="s">
        <v>232</v>
      </c>
      <c r="E9453" s="182" t="s">
        <v>233</v>
      </c>
      <c r="F9453" s="182" t="s">
        <v>233</v>
      </c>
    </row>
    <row r="9454" spans="1:6" x14ac:dyDescent="0.25">
      <c r="A9454" s="182">
        <v>40005809</v>
      </c>
      <c r="B9454" s="182" t="s">
        <v>9248</v>
      </c>
      <c r="C9454" s="182" t="s">
        <v>224</v>
      </c>
      <c r="D9454" s="182" t="s">
        <v>303</v>
      </c>
      <c r="E9454" s="182" t="s">
        <v>304</v>
      </c>
      <c r="F9454" s="182" t="s">
        <v>304</v>
      </c>
    </row>
    <row r="9455" spans="1:6" x14ac:dyDescent="0.25">
      <c r="A9455" s="182">
        <v>40007905</v>
      </c>
      <c r="B9455" s="182" t="s">
        <v>9249</v>
      </c>
      <c r="C9455" s="182" t="s">
        <v>224</v>
      </c>
      <c r="D9455" s="182" t="s">
        <v>262</v>
      </c>
      <c r="E9455" s="182" t="s">
        <v>263</v>
      </c>
      <c r="F9455" s="182" t="s">
        <v>263</v>
      </c>
    </row>
    <row r="9456" spans="1:6" x14ac:dyDescent="0.25">
      <c r="A9456" s="182">
        <v>40008528</v>
      </c>
      <c r="B9456" s="182" t="s">
        <v>9250</v>
      </c>
      <c r="C9456" s="182" t="s">
        <v>224</v>
      </c>
      <c r="D9456" s="182" t="s">
        <v>363</v>
      </c>
      <c r="E9456" s="182" t="s">
        <v>364</v>
      </c>
      <c r="F9456" s="182" t="s">
        <v>364</v>
      </c>
    </row>
    <row r="9457" spans="1:6" x14ac:dyDescent="0.25">
      <c r="A9457" s="182">
        <v>40007580</v>
      </c>
      <c r="B9457" s="182" t="s">
        <v>9251</v>
      </c>
      <c r="C9457" s="182" t="s">
        <v>224</v>
      </c>
      <c r="D9457" s="182" t="s">
        <v>322</v>
      </c>
      <c r="E9457" s="182" t="s">
        <v>323</v>
      </c>
      <c r="F9457" s="182" t="s">
        <v>323</v>
      </c>
    </row>
    <row r="9458" spans="1:6" x14ac:dyDescent="0.25">
      <c r="A9458" s="182">
        <v>40420304</v>
      </c>
      <c r="B9458" s="182" t="s">
        <v>9252</v>
      </c>
      <c r="C9458" s="182" t="s">
        <v>231</v>
      </c>
      <c r="D9458" s="182" t="s">
        <v>242</v>
      </c>
      <c r="E9458" s="182" t="s">
        <v>243</v>
      </c>
      <c r="F9458" s="182" t="s">
        <v>243</v>
      </c>
    </row>
    <row r="9459" spans="1:6" x14ac:dyDescent="0.25">
      <c r="A9459" s="182">
        <v>40001256</v>
      </c>
      <c r="B9459" s="182" t="s">
        <v>9253</v>
      </c>
      <c r="C9459" s="182" t="s">
        <v>224</v>
      </c>
      <c r="D9459" s="182" t="s">
        <v>342</v>
      </c>
      <c r="E9459" s="182" t="s">
        <v>343</v>
      </c>
      <c r="F9459" s="182" t="s">
        <v>343</v>
      </c>
    </row>
    <row r="9460" spans="1:6" x14ac:dyDescent="0.25">
      <c r="A9460" s="182">
        <v>40002357</v>
      </c>
      <c r="B9460" s="182" t="s">
        <v>9254</v>
      </c>
      <c r="C9460" s="182" t="s">
        <v>224</v>
      </c>
      <c r="D9460" s="182" t="s">
        <v>342</v>
      </c>
      <c r="E9460" s="182" t="s">
        <v>343</v>
      </c>
      <c r="F9460" s="182" t="s">
        <v>343</v>
      </c>
    </row>
    <row r="9461" spans="1:6" x14ac:dyDescent="0.25">
      <c r="A9461" s="182">
        <v>40001098</v>
      </c>
      <c r="B9461" s="182" t="s">
        <v>9255</v>
      </c>
      <c r="C9461" s="182" t="s">
        <v>224</v>
      </c>
      <c r="D9461" s="182" t="s">
        <v>265</v>
      </c>
      <c r="E9461" s="182" t="s">
        <v>266</v>
      </c>
      <c r="F9461" s="182" t="s">
        <v>266</v>
      </c>
    </row>
    <row r="9462" spans="1:6" x14ac:dyDescent="0.25">
      <c r="A9462" s="182">
        <v>40001337</v>
      </c>
      <c r="B9462" s="182" t="s">
        <v>9256</v>
      </c>
      <c r="C9462" s="182" t="s">
        <v>224</v>
      </c>
      <c r="D9462" s="182" t="s">
        <v>306</v>
      </c>
      <c r="E9462" s="182" t="s">
        <v>307</v>
      </c>
      <c r="F9462" s="182" t="s">
        <v>307</v>
      </c>
    </row>
    <row r="9463" spans="1:6" x14ac:dyDescent="0.25">
      <c r="A9463" s="182">
        <v>40001832</v>
      </c>
      <c r="B9463" s="182" t="s">
        <v>9257</v>
      </c>
      <c r="C9463" s="182" t="s">
        <v>224</v>
      </c>
      <c r="D9463" s="182" t="s">
        <v>363</v>
      </c>
      <c r="E9463" s="182" t="s">
        <v>364</v>
      </c>
      <c r="F9463" s="182" t="s">
        <v>364</v>
      </c>
    </row>
    <row r="9464" spans="1:6" x14ac:dyDescent="0.25">
      <c r="A9464" s="182">
        <v>40002494</v>
      </c>
      <c r="B9464" s="182" t="s">
        <v>9258</v>
      </c>
      <c r="C9464" s="182" t="s">
        <v>224</v>
      </c>
      <c r="D9464" s="182" t="s">
        <v>404</v>
      </c>
      <c r="E9464" s="182" t="s">
        <v>405</v>
      </c>
      <c r="F9464" s="182" t="s">
        <v>405</v>
      </c>
    </row>
    <row r="9465" spans="1:6" x14ac:dyDescent="0.25">
      <c r="A9465" s="182">
        <v>40006888</v>
      </c>
      <c r="B9465" s="182" t="s">
        <v>9259</v>
      </c>
      <c r="C9465" s="182" t="s">
        <v>224</v>
      </c>
      <c r="D9465" s="182" t="s">
        <v>322</v>
      </c>
      <c r="E9465" s="182" t="s">
        <v>323</v>
      </c>
      <c r="F9465" s="182" t="s">
        <v>323</v>
      </c>
    </row>
    <row r="9466" spans="1:6" x14ac:dyDescent="0.25">
      <c r="A9466" s="182">
        <v>40001300</v>
      </c>
      <c r="B9466" s="182" t="s">
        <v>9260</v>
      </c>
      <c r="C9466" s="182" t="s">
        <v>224</v>
      </c>
      <c r="D9466" s="182" t="s">
        <v>225</v>
      </c>
      <c r="E9466" s="182" t="s">
        <v>226</v>
      </c>
      <c r="F9466" s="182" t="s">
        <v>226</v>
      </c>
    </row>
    <row r="9467" spans="1:6" x14ac:dyDescent="0.25">
      <c r="A9467" s="182">
        <v>40005096</v>
      </c>
      <c r="B9467" s="182" t="s">
        <v>9261</v>
      </c>
      <c r="C9467" s="182" t="s">
        <v>224</v>
      </c>
      <c r="D9467" s="182" t="s">
        <v>306</v>
      </c>
      <c r="E9467" s="182" t="s">
        <v>307</v>
      </c>
      <c r="F9467" s="182" t="s">
        <v>307</v>
      </c>
    </row>
    <row r="9468" spans="1:6" x14ac:dyDescent="0.25">
      <c r="A9468" s="182">
        <v>40008267</v>
      </c>
      <c r="B9468" s="182" t="s">
        <v>9262</v>
      </c>
      <c r="C9468" s="182" t="s">
        <v>224</v>
      </c>
      <c r="D9468" s="182" t="s">
        <v>252</v>
      </c>
      <c r="E9468" s="182" t="s">
        <v>253</v>
      </c>
      <c r="F9468" s="182" t="s">
        <v>253</v>
      </c>
    </row>
    <row r="9469" spans="1:6" x14ac:dyDescent="0.25">
      <c r="A9469" s="182">
        <v>40008721</v>
      </c>
      <c r="B9469" s="182" t="s">
        <v>9263</v>
      </c>
      <c r="C9469" s="182" t="s">
        <v>224</v>
      </c>
      <c r="D9469" s="182" t="s">
        <v>569</v>
      </c>
      <c r="E9469" s="182" t="s">
        <v>570</v>
      </c>
      <c r="F9469" s="182" t="s">
        <v>570</v>
      </c>
    </row>
    <row r="9470" spans="1:6" x14ac:dyDescent="0.25">
      <c r="A9470" s="182">
        <v>40421211</v>
      </c>
      <c r="B9470" s="182" t="s">
        <v>9264</v>
      </c>
      <c r="C9470" s="182" t="s">
        <v>231</v>
      </c>
      <c r="D9470" s="182" t="s">
        <v>236</v>
      </c>
      <c r="E9470" s="182" t="s">
        <v>237</v>
      </c>
      <c r="F9470" s="182" t="s">
        <v>237</v>
      </c>
    </row>
    <row r="9471" spans="1:6" x14ac:dyDescent="0.25">
      <c r="A9471" s="182">
        <v>40003186</v>
      </c>
      <c r="B9471" s="182" t="s">
        <v>9265</v>
      </c>
      <c r="C9471" s="182" t="s">
        <v>224</v>
      </c>
      <c r="D9471" s="182" t="s">
        <v>279</v>
      </c>
      <c r="E9471" s="182" t="s">
        <v>280</v>
      </c>
      <c r="F9471" s="182" t="s">
        <v>280</v>
      </c>
    </row>
    <row r="9472" spans="1:6" x14ac:dyDescent="0.25">
      <c r="A9472" s="182">
        <v>40420701</v>
      </c>
      <c r="B9472" s="182" t="s">
        <v>9266</v>
      </c>
      <c r="C9472" s="182" t="s">
        <v>231</v>
      </c>
      <c r="D9472" s="182" t="s">
        <v>236</v>
      </c>
      <c r="E9472" s="182" t="s">
        <v>237</v>
      </c>
      <c r="F9472" s="182" t="s">
        <v>237</v>
      </c>
    </row>
    <row r="9473" spans="1:6" x14ac:dyDescent="0.25">
      <c r="A9473" s="182">
        <v>40004515</v>
      </c>
      <c r="B9473" s="182" t="s">
        <v>9267</v>
      </c>
      <c r="C9473" s="182" t="s">
        <v>224</v>
      </c>
      <c r="D9473" s="182" t="s">
        <v>228</v>
      </c>
      <c r="E9473" s="182" t="s">
        <v>229</v>
      </c>
      <c r="F9473" s="182" t="s">
        <v>229</v>
      </c>
    </row>
    <row r="9474" spans="1:6" x14ac:dyDescent="0.25">
      <c r="A9474" s="182">
        <v>40005435</v>
      </c>
      <c r="B9474" s="182" t="s">
        <v>9268</v>
      </c>
      <c r="C9474" s="182" t="s">
        <v>224</v>
      </c>
      <c r="D9474" s="182" t="s">
        <v>306</v>
      </c>
      <c r="E9474" s="182" t="s">
        <v>307</v>
      </c>
      <c r="F9474" s="182" t="s">
        <v>307</v>
      </c>
    </row>
    <row r="9475" spans="1:6" x14ac:dyDescent="0.25">
      <c r="A9475" s="182">
        <v>40003660</v>
      </c>
      <c r="B9475" s="182" t="s">
        <v>9269</v>
      </c>
      <c r="C9475" s="182" t="s">
        <v>224</v>
      </c>
      <c r="D9475" s="182" t="s">
        <v>333</v>
      </c>
      <c r="E9475" s="182" t="s">
        <v>334</v>
      </c>
      <c r="F9475" s="182" t="s">
        <v>334</v>
      </c>
    </row>
    <row r="9476" spans="1:6" x14ac:dyDescent="0.25">
      <c r="A9476" s="182">
        <v>40006205</v>
      </c>
      <c r="B9476" s="182" t="s">
        <v>9270</v>
      </c>
      <c r="C9476" s="182" t="s">
        <v>224</v>
      </c>
      <c r="D9476" s="182" t="s">
        <v>315</v>
      </c>
      <c r="E9476" s="182" t="s">
        <v>316</v>
      </c>
      <c r="F9476" s="182" t="s">
        <v>316</v>
      </c>
    </row>
    <row r="9477" spans="1:6" x14ac:dyDescent="0.25">
      <c r="A9477" s="182">
        <v>40002910</v>
      </c>
      <c r="B9477" s="182" t="s">
        <v>9271</v>
      </c>
      <c r="C9477" s="182" t="s">
        <v>224</v>
      </c>
      <c r="D9477" s="182" t="s">
        <v>249</v>
      </c>
      <c r="E9477" s="182" t="s">
        <v>250</v>
      </c>
      <c r="F9477" s="182" t="s">
        <v>250</v>
      </c>
    </row>
    <row r="9478" spans="1:6" x14ac:dyDescent="0.25">
      <c r="A9478" s="182">
        <v>40008834</v>
      </c>
      <c r="B9478" s="182" t="s">
        <v>9272</v>
      </c>
      <c r="C9478" s="182" t="s">
        <v>224</v>
      </c>
      <c r="D9478" s="182" t="s">
        <v>376</v>
      </c>
      <c r="E9478" s="182" t="s">
        <v>377</v>
      </c>
      <c r="F9478" s="182" t="s">
        <v>377</v>
      </c>
    </row>
    <row r="9479" spans="1:6" x14ac:dyDescent="0.25">
      <c r="A9479" s="182">
        <v>40424301</v>
      </c>
      <c r="B9479" s="182" t="s">
        <v>9273</v>
      </c>
      <c r="C9479" s="182" t="s">
        <v>231</v>
      </c>
      <c r="D9479" s="182" t="s">
        <v>236</v>
      </c>
      <c r="E9479" s="182" t="s">
        <v>237</v>
      </c>
      <c r="F9479" s="182" t="s">
        <v>237</v>
      </c>
    </row>
    <row r="9480" spans="1:6" x14ac:dyDescent="0.25">
      <c r="A9480" s="182">
        <v>40009944</v>
      </c>
      <c r="B9480" s="182" t="s">
        <v>9274</v>
      </c>
      <c r="C9480" s="182" t="s">
        <v>224</v>
      </c>
      <c r="D9480" s="182" t="s">
        <v>262</v>
      </c>
      <c r="E9480" s="182" t="s">
        <v>263</v>
      </c>
      <c r="F9480" s="182" t="s">
        <v>263</v>
      </c>
    </row>
    <row r="9481" spans="1:6" x14ac:dyDescent="0.25">
      <c r="A9481" s="182">
        <v>40000318</v>
      </c>
      <c r="B9481" s="182" t="s">
        <v>9275</v>
      </c>
      <c r="C9481" s="182" t="s">
        <v>224</v>
      </c>
      <c r="D9481" s="182" t="s">
        <v>271</v>
      </c>
      <c r="E9481" s="182" t="s">
        <v>272</v>
      </c>
      <c r="F9481" s="182" t="s">
        <v>272</v>
      </c>
    </row>
    <row r="9482" spans="1:6" x14ac:dyDescent="0.25">
      <c r="A9482" s="182">
        <v>40009515</v>
      </c>
      <c r="B9482" s="182" t="s">
        <v>9276</v>
      </c>
      <c r="C9482" s="182" t="s">
        <v>224</v>
      </c>
      <c r="D9482" s="182" t="s">
        <v>249</v>
      </c>
      <c r="E9482" s="182" t="s">
        <v>250</v>
      </c>
      <c r="F9482" s="182" t="s">
        <v>250</v>
      </c>
    </row>
    <row r="9483" spans="1:6" x14ac:dyDescent="0.25">
      <c r="A9483" s="182">
        <v>40007671</v>
      </c>
      <c r="B9483" s="182" t="s">
        <v>9277</v>
      </c>
      <c r="C9483" s="182" t="s">
        <v>224</v>
      </c>
      <c r="D9483" s="182" t="s">
        <v>256</v>
      </c>
      <c r="E9483" s="182" t="s">
        <v>257</v>
      </c>
      <c r="F9483" s="182" t="s">
        <v>257</v>
      </c>
    </row>
    <row r="9484" spans="1:6" x14ac:dyDescent="0.25">
      <c r="A9484" s="182">
        <v>40009699</v>
      </c>
      <c r="B9484" s="182" t="s">
        <v>9278</v>
      </c>
      <c r="C9484" s="182" t="s">
        <v>224</v>
      </c>
      <c r="D9484" s="182" t="s">
        <v>368</v>
      </c>
      <c r="E9484" s="182" t="s">
        <v>369</v>
      </c>
      <c r="F9484" s="182" t="s">
        <v>369</v>
      </c>
    </row>
    <row r="9485" spans="1:6" x14ac:dyDescent="0.25">
      <c r="A9485" s="182">
        <v>40007591</v>
      </c>
      <c r="B9485" s="182" t="s">
        <v>9279</v>
      </c>
      <c r="C9485" s="182" t="s">
        <v>224</v>
      </c>
      <c r="D9485" s="182" t="s">
        <v>306</v>
      </c>
      <c r="E9485" s="182" t="s">
        <v>307</v>
      </c>
      <c r="F9485" s="182" t="s">
        <v>307</v>
      </c>
    </row>
    <row r="9486" spans="1:6" x14ac:dyDescent="0.25">
      <c r="A9486" s="182">
        <v>40420364</v>
      </c>
      <c r="B9486" s="182" t="s">
        <v>9280</v>
      </c>
      <c r="C9486" s="182" t="s">
        <v>231</v>
      </c>
      <c r="D9486" s="182" t="s">
        <v>236</v>
      </c>
      <c r="E9486" s="182" t="s">
        <v>237</v>
      </c>
      <c r="F9486" s="182" t="s">
        <v>237</v>
      </c>
    </row>
    <row r="9487" spans="1:6" x14ac:dyDescent="0.25">
      <c r="A9487" s="182">
        <v>40004202</v>
      </c>
      <c r="B9487" s="182" t="s">
        <v>9281</v>
      </c>
      <c r="C9487" s="182" t="s">
        <v>224</v>
      </c>
      <c r="D9487" s="182" t="s">
        <v>268</v>
      </c>
      <c r="E9487" s="182" t="s">
        <v>269</v>
      </c>
      <c r="F9487" s="182" t="s">
        <v>269</v>
      </c>
    </row>
    <row r="9488" spans="1:6" x14ac:dyDescent="0.25">
      <c r="A9488" s="182">
        <v>40006644</v>
      </c>
      <c r="B9488" s="182" t="s">
        <v>9282</v>
      </c>
      <c r="C9488" s="182" t="s">
        <v>224</v>
      </c>
      <c r="D9488" s="182" t="s">
        <v>291</v>
      </c>
      <c r="E9488" s="182" t="s">
        <v>292</v>
      </c>
      <c r="F9488" s="182" t="s">
        <v>292</v>
      </c>
    </row>
    <row r="9489" spans="1:6" x14ac:dyDescent="0.25">
      <c r="A9489" s="182">
        <v>40421424</v>
      </c>
      <c r="B9489" s="182" t="s">
        <v>9283</v>
      </c>
      <c r="C9489" s="182" t="s">
        <v>231</v>
      </c>
      <c r="D9489" s="182" t="s">
        <v>232</v>
      </c>
      <c r="E9489" s="182" t="s">
        <v>233</v>
      </c>
      <c r="F9489" s="182" t="s">
        <v>233</v>
      </c>
    </row>
    <row r="9490" spans="1:6" x14ac:dyDescent="0.25">
      <c r="A9490" s="182">
        <v>40007252</v>
      </c>
      <c r="B9490" s="182" t="s">
        <v>9284</v>
      </c>
      <c r="C9490" s="182" t="s">
        <v>224</v>
      </c>
      <c r="D9490" s="182" t="s">
        <v>249</v>
      </c>
      <c r="E9490" s="182" t="s">
        <v>250</v>
      </c>
      <c r="F9490" s="182" t="s">
        <v>250</v>
      </c>
    </row>
    <row r="9491" spans="1:6" x14ac:dyDescent="0.25">
      <c r="A9491" s="182">
        <v>40007323</v>
      </c>
      <c r="B9491" s="182" t="s">
        <v>9285</v>
      </c>
      <c r="C9491" s="182" t="s">
        <v>224</v>
      </c>
      <c r="D9491" s="182" t="s">
        <v>256</v>
      </c>
      <c r="E9491" s="182" t="s">
        <v>257</v>
      </c>
      <c r="F9491" s="182" t="s">
        <v>257</v>
      </c>
    </row>
    <row r="9492" spans="1:6" x14ac:dyDescent="0.25">
      <c r="A9492" s="182">
        <v>40007608</v>
      </c>
      <c r="B9492" s="182" t="s">
        <v>9286</v>
      </c>
      <c r="C9492" s="182" t="s">
        <v>224</v>
      </c>
      <c r="D9492" s="182" t="s">
        <v>322</v>
      </c>
      <c r="E9492" s="182" t="s">
        <v>323</v>
      </c>
      <c r="F9492" s="182" t="s">
        <v>323</v>
      </c>
    </row>
    <row r="9493" spans="1:6" x14ac:dyDescent="0.25">
      <c r="A9493" s="182">
        <v>40008936</v>
      </c>
      <c r="B9493" s="182" t="s">
        <v>9287</v>
      </c>
      <c r="C9493" s="182" t="s">
        <v>224</v>
      </c>
      <c r="D9493" s="182" t="s">
        <v>306</v>
      </c>
      <c r="E9493" s="182" t="s">
        <v>307</v>
      </c>
      <c r="F9493" s="182" t="s">
        <v>307</v>
      </c>
    </row>
    <row r="9494" spans="1:6" x14ac:dyDescent="0.25">
      <c r="A9494" s="182">
        <v>40008558</v>
      </c>
      <c r="B9494" s="182" t="s">
        <v>9288</v>
      </c>
      <c r="C9494" s="182" t="s">
        <v>224</v>
      </c>
      <c r="D9494" s="182" t="s">
        <v>368</v>
      </c>
      <c r="E9494" s="182" t="s">
        <v>369</v>
      </c>
      <c r="F9494" s="182" t="s">
        <v>369</v>
      </c>
    </row>
    <row r="9495" spans="1:6" x14ac:dyDescent="0.25">
      <c r="A9495" s="182">
        <v>40005302</v>
      </c>
      <c r="B9495" s="182" t="s">
        <v>9289</v>
      </c>
      <c r="C9495" s="182" t="s">
        <v>224</v>
      </c>
      <c r="D9495" s="182" t="s">
        <v>249</v>
      </c>
      <c r="E9495" s="182" t="s">
        <v>250</v>
      </c>
      <c r="F9495" s="182" t="s">
        <v>250</v>
      </c>
    </row>
    <row r="9496" spans="1:6" x14ac:dyDescent="0.25">
      <c r="A9496" s="182">
        <v>40005691</v>
      </c>
      <c r="B9496" s="182" t="s">
        <v>9290</v>
      </c>
      <c r="C9496" s="182" t="s">
        <v>224</v>
      </c>
      <c r="D9496" s="182" t="s">
        <v>277</v>
      </c>
      <c r="E9496" s="182" t="s">
        <v>278</v>
      </c>
      <c r="F9496" s="182" t="s">
        <v>278</v>
      </c>
    </row>
    <row r="9497" spans="1:6" x14ac:dyDescent="0.25">
      <c r="A9497" s="182">
        <v>40003282</v>
      </c>
      <c r="B9497" s="182" t="s">
        <v>9290</v>
      </c>
      <c r="C9497" s="182" t="s">
        <v>224</v>
      </c>
      <c r="D9497" s="182" t="s">
        <v>249</v>
      </c>
      <c r="E9497" s="182" t="s">
        <v>250</v>
      </c>
      <c r="F9497" s="182" t="s">
        <v>250</v>
      </c>
    </row>
    <row r="9498" spans="1:6" x14ac:dyDescent="0.25">
      <c r="A9498" s="182">
        <v>40005384</v>
      </c>
      <c r="B9498" s="182" t="s">
        <v>9291</v>
      </c>
      <c r="C9498" s="182" t="s">
        <v>224</v>
      </c>
      <c r="D9498" s="182" t="s">
        <v>342</v>
      </c>
      <c r="E9498" s="182" t="s">
        <v>343</v>
      </c>
      <c r="F9498" s="182" t="s">
        <v>343</v>
      </c>
    </row>
    <row r="9499" spans="1:6" x14ac:dyDescent="0.25">
      <c r="A9499" s="182">
        <v>40003099</v>
      </c>
      <c r="B9499" s="182" t="s">
        <v>9292</v>
      </c>
      <c r="C9499" s="182" t="s">
        <v>224</v>
      </c>
      <c r="D9499" s="182" t="s">
        <v>225</v>
      </c>
      <c r="E9499" s="182" t="s">
        <v>226</v>
      </c>
      <c r="F9499" s="182" t="s">
        <v>226</v>
      </c>
    </row>
    <row r="9500" spans="1:6" x14ac:dyDescent="0.25">
      <c r="A9500" s="182">
        <v>40007965</v>
      </c>
      <c r="B9500" s="182" t="s">
        <v>9293</v>
      </c>
      <c r="C9500" s="182" t="s">
        <v>224</v>
      </c>
      <c r="D9500" s="182" t="s">
        <v>225</v>
      </c>
      <c r="E9500" s="182" t="s">
        <v>226</v>
      </c>
      <c r="F9500" s="182" t="s">
        <v>226</v>
      </c>
    </row>
    <row r="9501" spans="1:6" x14ac:dyDescent="0.25">
      <c r="A9501" s="182">
        <v>40005588</v>
      </c>
      <c r="B9501" s="182" t="s">
        <v>9294</v>
      </c>
      <c r="C9501" s="182" t="s">
        <v>224</v>
      </c>
      <c r="D9501" s="182" t="s">
        <v>249</v>
      </c>
      <c r="E9501" s="182" t="s">
        <v>250</v>
      </c>
      <c r="F9501" s="182" t="s">
        <v>250</v>
      </c>
    </row>
    <row r="9502" spans="1:6" x14ac:dyDescent="0.25">
      <c r="A9502" s="182">
        <v>40005507</v>
      </c>
      <c r="B9502" s="182" t="s">
        <v>9295</v>
      </c>
      <c r="C9502" s="182" t="s">
        <v>224</v>
      </c>
      <c r="D9502" s="182" t="s">
        <v>228</v>
      </c>
      <c r="E9502" s="182" t="s">
        <v>229</v>
      </c>
      <c r="F9502" s="182" t="s">
        <v>229</v>
      </c>
    </row>
    <row r="9503" spans="1:6" x14ac:dyDescent="0.25">
      <c r="A9503" s="182">
        <v>40420778</v>
      </c>
      <c r="B9503" s="182" t="s">
        <v>9296</v>
      </c>
      <c r="C9503" s="182" t="s">
        <v>231</v>
      </c>
      <c r="D9503" s="182" t="s">
        <v>232</v>
      </c>
      <c r="E9503" s="182" t="s">
        <v>233</v>
      </c>
      <c r="F9503" s="182" t="s">
        <v>233</v>
      </c>
    </row>
    <row r="9504" spans="1:6" x14ac:dyDescent="0.25">
      <c r="A9504" s="182">
        <v>40005449</v>
      </c>
      <c r="B9504" s="182" t="s">
        <v>9297</v>
      </c>
      <c r="C9504" s="182" t="s">
        <v>224</v>
      </c>
      <c r="D9504" s="182" t="s">
        <v>271</v>
      </c>
      <c r="E9504" s="182" t="s">
        <v>272</v>
      </c>
      <c r="F9504" s="182" t="s">
        <v>272</v>
      </c>
    </row>
    <row r="9505" spans="1:6" x14ac:dyDescent="0.25">
      <c r="A9505" s="182">
        <v>40005655</v>
      </c>
      <c r="B9505" s="182" t="s">
        <v>9298</v>
      </c>
      <c r="C9505" s="182" t="s">
        <v>224</v>
      </c>
      <c r="D9505" s="182" t="s">
        <v>271</v>
      </c>
      <c r="E9505" s="182" t="s">
        <v>272</v>
      </c>
      <c r="F9505" s="182" t="s">
        <v>272</v>
      </c>
    </row>
    <row r="9506" spans="1:6" x14ac:dyDescent="0.25">
      <c r="A9506" s="182">
        <v>40009034</v>
      </c>
      <c r="B9506" s="182" t="s">
        <v>9299</v>
      </c>
      <c r="C9506" s="182" t="s">
        <v>224</v>
      </c>
      <c r="D9506" s="182" t="s">
        <v>228</v>
      </c>
      <c r="E9506" s="182" t="s">
        <v>229</v>
      </c>
      <c r="F9506" s="182" t="s">
        <v>229</v>
      </c>
    </row>
    <row r="9507" spans="1:6" x14ac:dyDescent="0.25">
      <c r="A9507" s="182">
        <v>40007563</v>
      </c>
      <c r="B9507" s="182" t="s">
        <v>9300</v>
      </c>
      <c r="C9507" s="182" t="s">
        <v>224</v>
      </c>
      <c r="D9507" s="182" t="s">
        <v>342</v>
      </c>
      <c r="E9507" s="182" t="s">
        <v>343</v>
      </c>
      <c r="F9507" s="182" t="s">
        <v>343</v>
      </c>
    </row>
    <row r="9508" spans="1:6" x14ac:dyDescent="0.25">
      <c r="A9508" s="182">
        <v>40008710</v>
      </c>
      <c r="B9508" s="182" t="s">
        <v>9301</v>
      </c>
      <c r="C9508" s="182" t="s">
        <v>224</v>
      </c>
      <c r="D9508" s="182" t="s">
        <v>249</v>
      </c>
      <c r="E9508" s="182" t="s">
        <v>250</v>
      </c>
      <c r="F9508" s="182" t="s">
        <v>250</v>
      </c>
    </row>
    <row r="9509" spans="1:6" x14ac:dyDescent="0.25">
      <c r="A9509" s="182">
        <v>40001675</v>
      </c>
      <c r="B9509" s="182" t="s">
        <v>9302</v>
      </c>
      <c r="C9509" s="182" t="s">
        <v>224</v>
      </c>
      <c r="D9509" s="182" t="s">
        <v>252</v>
      </c>
      <c r="E9509" s="182" t="s">
        <v>253</v>
      </c>
      <c r="F9509" s="182" t="s">
        <v>253</v>
      </c>
    </row>
    <row r="9510" spans="1:6" x14ac:dyDescent="0.25">
      <c r="A9510" s="182">
        <v>40009730</v>
      </c>
      <c r="B9510" s="182" t="s">
        <v>9303</v>
      </c>
      <c r="C9510" s="182" t="s">
        <v>224</v>
      </c>
      <c r="D9510" s="182" t="s">
        <v>279</v>
      </c>
      <c r="E9510" s="182" t="s">
        <v>280</v>
      </c>
      <c r="F9510" s="182" t="s">
        <v>280</v>
      </c>
    </row>
    <row r="9511" spans="1:6" x14ac:dyDescent="0.25">
      <c r="A9511" s="182">
        <v>40009707</v>
      </c>
      <c r="B9511" s="182" t="s">
        <v>9304</v>
      </c>
      <c r="C9511" s="182" t="s">
        <v>224</v>
      </c>
      <c r="D9511" s="182" t="s">
        <v>291</v>
      </c>
      <c r="E9511" s="182" t="s">
        <v>292</v>
      </c>
      <c r="F9511" s="182" t="s">
        <v>292</v>
      </c>
    </row>
    <row r="9512" spans="1:6" x14ac:dyDescent="0.25">
      <c r="A9512" s="182">
        <v>40004491</v>
      </c>
      <c r="B9512" s="182" t="s">
        <v>9305</v>
      </c>
      <c r="C9512" s="182" t="s">
        <v>224</v>
      </c>
      <c r="D9512" s="182" t="s">
        <v>291</v>
      </c>
      <c r="E9512" s="182" t="s">
        <v>292</v>
      </c>
      <c r="F9512" s="182" t="s">
        <v>292</v>
      </c>
    </row>
    <row r="9513" spans="1:6" x14ac:dyDescent="0.25">
      <c r="A9513" s="182">
        <v>40003498</v>
      </c>
      <c r="B9513" s="182" t="s">
        <v>9306</v>
      </c>
      <c r="C9513" s="182" t="s">
        <v>224</v>
      </c>
      <c r="D9513" s="182" t="s">
        <v>249</v>
      </c>
      <c r="E9513" s="182" t="s">
        <v>250</v>
      </c>
      <c r="F9513" s="182" t="s">
        <v>250</v>
      </c>
    </row>
    <row r="9514" spans="1:6" x14ac:dyDescent="0.25">
      <c r="A9514" s="182">
        <v>40006182</v>
      </c>
      <c r="B9514" s="182" t="s">
        <v>9307</v>
      </c>
      <c r="C9514" s="182" t="s">
        <v>224</v>
      </c>
      <c r="D9514" s="182" t="s">
        <v>315</v>
      </c>
      <c r="E9514" s="182" t="s">
        <v>316</v>
      </c>
      <c r="F9514" s="182" t="s">
        <v>316</v>
      </c>
    </row>
    <row r="9515" spans="1:6" x14ac:dyDescent="0.25">
      <c r="A9515" s="182">
        <v>40004442</v>
      </c>
      <c r="B9515" s="182" t="s">
        <v>9307</v>
      </c>
      <c r="C9515" s="182" t="s">
        <v>224</v>
      </c>
      <c r="D9515" s="182" t="s">
        <v>342</v>
      </c>
      <c r="E9515" s="182" t="s">
        <v>343</v>
      </c>
      <c r="F9515" s="182" t="s">
        <v>343</v>
      </c>
    </row>
    <row r="9516" spans="1:6" x14ac:dyDescent="0.25">
      <c r="A9516" s="182">
        <v>40007679</v>
      </c>
      <c r="B9516" s="182" t="s">
        <v>9308</v>
      </c>
      <c r="C9516" s="182" t="s">
        <v>224</v>
      </c>
      <c r="D9516" s="182" t="s">
        <v>291</v>
      </c>
      <c r="E9516" s="182" t="s">
        <v>292</v>
      </c>
      <c r="F9516" s="182" t="s">
        <v>292</v>
      </c>
    </row>
    <row r="9517" spans="1:6" x14ac:dyDescent="0.25">
      <c r="A9517" s="182">
        <v>40002892</v>
      </c>
      <c r="B9517" s="182" t="s">
        <v>9309</v>
      </c>
      <c r="C9517" s="182" t="s">
        <v>224</v>
      </c>
      <c r="D9517" s="182" t="s">
        <v>368</v>
      </c>
      <c r="E9517" s="182" t="s">
        <v>369</v>
      </c>
      <c r="F9517" s="182" t="s">
        <v>369</v>
      </c>
    </row>
    <row r="9518" spans="1:6" x14ac:dyDescent="0.25">
      <c r="A9518" s="182">
        <v>40006427</v>
      </c>
      <c r="B9518" s="182" t="s">
        <v>9310</v>
      </c>
      <c r="C9518" s="182" t="s">
        <v>224</v>
      </c>
      <c r="D9518" s="182" t="s">
        <v>322</v>
      </c>
      <c r="E9518" s="182" t="s">
        <v>323</v>
      </c>
      <c r="F9518" s="182" t="s">
        <v>323</v>
      </c>
    </row>
    <row r="9519" spans="1:6" x14ac:dyDescent="0.25">
      <c r="A9519" s="182">
        <v>40005421</v>
      </c>
      <c r="B9519" s="182" t="s">
        <v>9311</v>
      </c>
      <c r="C9519" s="182" t="s">
        <v>224</v>
      </c>
      <c r="D9519" s="182" t="s">
        <v>228</v>
      </c>
      <c r="E9519" s="182" t="s">
        <v>229</v>
      </c>
      <c r="F9519" s="182" t="s">
        <v>229</v>
      </c>
    </row>
    <row r="9520" spans="1:6" x14ac:dyDescent="0.25">
      <c r="A9520" s="182">
        <v>40003619</v>
      </c>
      <c r="B9520" s="182" t="s">
        <v>9312</v>
      </c>
      <c r="C9520" s="182" t="s">
        <v>224</v>
      </c>
      <c r="D9520" s="182" t="s">
        <v>342</v>
      </c>
      <c r="E9520" s="182" t="s">
        <v>343</v>
      </c>
      <c r="F9520" s="182" t="s">
        <v>343</v>
      </c>
    </row>
    <row r="9521" spans="1:6" x14ac:dyDescent="0.25">
      <c r="A9521" s="182">
        <v>40000122</v>
      </c>
      <c r="B9521" s="182" t="s">
        <v>9313</v>
      </c>
      <c r="C9521" s="182" t="s">
        <v>224</v>
      </c>
      <c r="D9521" s="182" t="s">
        <v>363</v>
      </c>
      <c r="E9521" s="182" t="s">
        <v>364</v>
      </c>
      <c r="F9521" s="182" t="s">
        <v>364</v>
      </c>
    </row>
    <row r="9522" spans="1:6" x14ac:dyDescent="0.25">
      <c r="A9522" s="182">
        <v>40002722</v>
      </c>
      <c r="B9522" s="182" t="s">
        <v>9314</v>
      </c>
      <c r="C9522" s="182" t="s">
        <v>224</v>
      </c>
      <c r="D9522" s="182" t="s">
        <v>265</v>
      </c>
      <c r="E9522" s="182" t="s">
        <v>266</v>
      </c>
      <c r="F9522" s="182" t="s">
        <v>266</v>
      </c>
    </row>
    <row r="9523" spans="1:6" x14ac:dyDescent="0.25">
      <c r="A9523" s="182">
        <v>40002549</v>
      </c>
      <c r="B9523" s="182" t="s">
        <v>9315</v>
      </c>
      <c r="C9523" s="182" t="s">
        <v>224</v>
      </c>
      <c r="D9523" s="182" t="s">
        <v>306</v>
      </c>
      <c r="E9523" s="182" t="s">
        <v>307</v>
      </c>
      <c r="F9523" s="182" t="s">
        <v>307</v>
      </c>
    </row>
    <row r="9524" spans="1:6" x14ac:dyDescent="0.25">
      <c r="A9524" s="182">
        <v>40008556</v>
      </c>
      <c r="B9524" s="182" t="s">
        <v>9316</v>
      </c>
      <c r="C9524" s="182" t="s">
        <v>224</v>
      </c>
      <c r="D9524" s="182" t="s">
        <v>306</v>
      </c>
      <c r="E9524" s="182" t="s">
        <v>307</v>
      </c>
      <c r="F9524" s="182" t="s">
        <v>307</v>
      </c>
    </row>
    <row r="9525" spans="1:6" x14ac:dyDescent="0.25">
      <c r="A9525" s="182">
        <v>40007363</v>
      </c>
      <c r="B9525" s="182" t="s">
        <v>9317</v>
      </c>
      <c r="C9525" s="182" t="s">
        <v>224</v>
      </c>
      <c r="D9525" s="182" t="s">
        <v>485</v>
      </c>
      <c r="E9525" s="182" t="s">
        <v>486</v>
      </c>
      <c r="F9525" s="182" t="s">
        <v>486</v>
      </c>
    </row>
    <row r="9526" spans="1:6" x14ac:dyDescent="0.25">
      <c r="A9526" s="182">
        <v>40002589</v>
      </c>
      <c r="B9526" s="182" t="s">
        <v>9318</v>
      </c>
      <c r="C9526" s="182" t="s">
        <v>224</v>
      </c>
      <c r="D9526" s="182" t="s">
        <v>368</v>
      </c>
      <c r="E9526" s="182" t="s">
        <v>369</v>
      </c>
      <c r="F9526" s="182" t="s">
        <v>369</v>
      </c>
    </row>
    <row r="9527" spans="1:6" x14ac:dyDescent="0.25">
      <c r="A9527" s="182">
        <v>40000070</v>
      </c>
      <c r="B9527" s="182" t="s">
        <v>9318</v>
      </c>
      <c r="C9527" s="182" t="s">
        <v>224</v>
      </c>
      <c r="D9527" s="182" t="s">
        <v>225</v>
      </c>
      <c r="E9527" s="182" t="s">
        <v>226</v>
      </c>
      <c r="F9527" s="182" t="s">
        <v>226</v>
      </c>
    </row>
    <row r="9528" spans="1:6" x14ac:dyDescent="0.25">
      <c r="A9528" s="182">
        <v>40003261</v>
      </c>
      <c r="B9528" s="182" t="s">
        <v>9319</v>
      </c>
      <c r="C9528" s="182" t="s">
        <v>224</v>
      </c>
      <c r="D9528" s="182" t="s">
        <v>249</v>
      </c>
      <c r="E9528" s="182" t="s">
        <v>250</v>
      </c>
      <c r="F9528" s="182" t="s">
        <v>250</v>
      </c>
    </row>
    <row r="9529" spans="1:6" x14ac:dyDescent="0.25">
      <c r="A9529" s="182">
        <v>40000177</v>
      </c>
      <c r="B9529" s="182" t="s">
        <v>9320</v>
      </c>
      <c r="C9529" s="182" t="s">
        <v>224</v>
      </c>
      <c r="D9529" s="182" t="s">
        <v>342</v>
      </c>
      <c r="E9529" s="182" t="s">
        <v>343</v>
      </c>
      <c r="F9529" s="182" t="s">
        <v>343</v>
      </c>
    </row>
    <row r="9530" spans="1:6" x14ac:dyDescent="0.25">
      <c r="A9530" s="182">
        <v>40009484</v>
      </c>
      <c r="B9530" s="182" t="s">
        <v>9321</v>
      </c>
      <c r="C9530" s="182" t="s">
        <v>224</v>
      </c>
      <c r="D9530" s="182" t="s">
        <v>306</v>
      </c>
      <c r="E9530" s="182" t="s">
        <v>307</v>
      </c>
      <c r="F9530" s="182" t="s">
        <v>307</v>
      </c>
    </row>
    <row r="9531" spans="1:6" x14ac:dyDescent="0.25">
      <c r="A9531" s="182">
        <v>40002982</v>
      </c>
      <c r="B9531" s="182" t="s">
        <v>9321</v>
      </c>
      <c r="C9531" s="182" t="s">
        <v>224</v>
      </c>
      <c r="D9531" s="182" t="s">
        <v>271</v>
      </c>
      <c r="E9531" s="182" t="s">
        <v>272</v>
      </c>
      <c r="F9531" s="182" t="s">
        <v>272</v>
      </c>
    </row>
    <row r="9532" spans="1:6" x14ac:dyDescent="0.25">
      <c r="A9532" s="182">
        <v>40002430</v>
      </c>
      <c r="B9532" s="182" t="s">
        <v>9322</v>
      </c>
      <c r="C9532" s="182" t="s">
        <v>224</v>
      </c>
      <c r="D9532" s="182" t="s">
        <v>363</v>
      </c>
      <c r="E9532" s="182" t="s">
        <v>364</v>
      </c>
      <c r="F9532" s="182" t="s">
        <v>364</v>
      </c>
    </row>
    <row r="9533" spans="1:6" x14ac:dyDescent="0.25">
      <c r="A9533" s="182">
        <v>47200046</v>
      </c>
      <c r="B9533" s="182" t="s">
        <v>9323</v>
      </c>
      <c r="C9533" s="182" t="s">
        <v>224</v>
      </c>
      <c r="D9533" s="182" t="s">
        <v>256</v>
      </c>
      <c r="E9533" s="182" t="s">
        <v>257</v>
      </c>
      <c r="F9533" s="182" t="s">
        <v>257</v>
      </c>
    </row>
    <row r="9534" spans="1:6" x14ac:dyDescent="0.25">
      <c r="A9534" s="182">
        <v>40006189</v>
      </c>
      <c r="B9534" s="182" t="s">
        <v>9323</v>
      </c>
      <c r="C9534" s="182" t="s">
        <v>224</v>
      </c>
      <c r="D9534" s="182" t="s">
        <v>315</v>
      </c>
      <c r="E9534" s="182" t="s">
        <v>316</v>
      </c>
      <c r="F9534" s="182" t="s">
        <v>316</v>
      </c>
    </row>
    <row r="9535" spans="1:6" x14ac:dyDescent="0.25">
      <c r="A9535" s="182">
        <v>40006188</v>
      </c>
      <c r="B9535" s="182" t="s">
        <v>9323</v>
      </c>
      <c r="C9535" s="182" t="s">
        <v>224</v>
      </c>
      <c r="D9535" s="182" t="s">
        <v>315</v>
      </c>
      <c r="E9535" s="182" t="s">
        <v>316</v>
      </c>
      <c r="F9535" s="182" t="s">
        <v>316</v>
      </c>
    </row>
    <row r="9536" spans="1:6" x14ac:dyDescent="0.25">
      <c r="A9536" s="182">
        <v>40002581</v>
      </c>
      <c r="B9536" s="182" t="s">
        <v>9323</v>
      </c>
      <c r="C9536" s="182" t="s">
        <v>224</v>
      </c>
      <c r="D9536" s="182" t="s">
        <v>303</v>
      </c>
      <c r="E9536" s="182" t="s">
        <v>304</v>
      </c>
      <c r="F9536" s="182" t="s">
        <v>304</v>
      </c>
    </row>
    <row r="9537" spans="1:6" x14ac:dyDescent="0.25">
      <c r="A9537" s="182">
        <v>40002561</v>
      </c>
      <c r="B9537" s="182" t="s">
        <v>9323</v>
      </c>
      <c r="C9537" s="182" t="s">
        <v>224</v>
      </c>
      <c r="D9537" s="182" t="s">
        <v>303</v>
      </c>
      <c r="E9537" s="182" t="s">
        <v>304</v>
      </c>
      <c r="F9537" s="182" t="s">
        <v>304</v>
      </c>
    </row>
    <row r="9538" spans="1:6" x14ac:dyDescent="0.25">
      <c r="A9538" s="182">
        <v>40002257</v>
      </c>
      <c r="B9538" s="182" t="s">
        <v>9323</v>
      </c>
      <c r="C9538" s="182" t="s">
        <v>224</v>
      </c>
      <c r="D9538" s="182" t="s">
        <v>249</v>
      </c>
      <c r="E9538" s="182" t="s">
        <v>250</v>
      </c>
      <c r="F9538" s="182" t="s">
        <v>250</v>
      </c>
    </row>
    <row r="9539" spans="1:6" x14ac:dyDescent="0.25">
      <c r="A9539" s="182">
        <v>40000633</v>
      </c>
      <c r="B9539" s="182" t="s">
        <v>9323</v>
      </c>
      <c r="C9539" s="182" t="s">
        <v>224</v>
      </c>
      <c r="D9539" s="182" t="s">
        <v>376</v>
      </c>
      <c r="E9539" s="182" t="s">
        <v>377</v>
      </c>
      <c r="F9539" s="182" t="s">
        <v>377</v>
      </c>
    </row>
    <row r="9540" spans="1:6" x14ac:dyDescent="0.25">
      <c r="A9540" s="182">
        <v>40005940</v>
      </c>
      <c r="B9540" s="182" t="s">
        <v>9324</v>
      </c>
      <c r="C9540" s="182" t="s">
        <v>224</v>
      </c>
      <c r="D9540" s="182" t="s">
        <v>256</v>
      </c>
      <c r="E9540" s="182" t="s">
        <v>257</v>
      </c>
      <c r="F9540" s="182" t="s">
        <v>257</v>
      </c>
    </row>
    <row r="9541" spans="1:6" x14ac:dyDescent="0.25">
      <c r="A9541" s="182">
        <v>40005048</v>
      </c>
      <c r="B9541" s="182" t="s">
        <v>9325</v>
      </c>
      <c r="C9541" s="182" t="s">
        <v>224</v>
      </c>
      <c r="D9541" s="182" t="s">
        <v>256</v>
      </c>
      <c r="E9541" s="182" t="s">
        <v>257</v>
      </c>
      <c r="F9541" s="182" t="s">
        <v>257</v>
      </c>
    </row>
    <row r="9542" spans="1:6" x14ac:dyDescent="0.25">
      <c r="A9542" s="182">
        <v>40004086</v>
      </c>
      <c r="B9542" s="182" t="s">
        <v>9326</v>
      </c>
      <c r="C9542" s="182" t="s">
        <v>224</v>
      </c>
      <c r="D9542" s="182" t="s">
        <v>376</v>
      </c>
      <c r="E9542" s="182" t="s">
        <v>377</v>
      </c>
      <c r="F9542" s="182" t="s">
        <v>377</v>
      </c>
    </row>
    <row r="9543" spans="1:6" x14ac:dyDescent="0.25">
      <c r="A9543" s="182">
        <v>40006953</v>
      </c>
      <c r="B9543" s="182" t="s">
        <v>9327</v>
      </c>
      <c r="C9543" s="182" t="s">
        <v>224</v>
      </c>
      <c r="D9543" s="182" t="s">
        <v>225</v>
      </c>
      <c r="E9543" s="182" t="s">
        <v>226</v>
      </c>
      <c r="F9543" s="182" t="s">
        <v>226</v>
      </c>
    </row>
    <row r="9544" spans="1:6" x14ac:dyDescent="0.25">
      <c r="A9544" s="182">
        <v>40005872</v>
      </c>
      <c r="B9544" s="182" t="s">
        <v>9328</v>
      </c>
      <c r="C9544" s="182" t="s">
        <v>224</v>
      </c>
      <c r="D9544" s="182" t="s">
        <v>315</v>
      </c>
      <c r="E9544" s="182" t="s">
        <v>316</v>
      </c>
      <c r="F9544" s="182" t="s">
        <v>316</v>
      </c>
    </row>
    <row r="9545" spans="1:6" x14ac:dyDescent="0.25">
      <c r="A9545" s="182">
        <v>40005874</v>
      </c>
      <c r="B9545" s="182" t="s">
        <v>9329</v>
      </c>
      <c r="C9545" s="182" t="s">
        <v>224</v>
      </c>
      <c r="D9545" s="182" t="s">
        <v>7035</v>
      </c>
      <c r="E9545" s="182" t="s">
        <v>7036</v>
      </c>
      <c r="F9545" s="182" t="s">
        <v>7036</v>
      </c>
    </row>
    <row r="9546" spans="1:6" x14ac:dyDescent="0.25">
      <c r="A9546" s="182">
        <v>40006354</v>
      </c>
      <c r="B9546" s="182" t="s">
        <v>9330</v>
      </c>
      <c r="C9546" s="182" t="s">
        <v>224</v>
      </c>
      <c r="D9546" s="182" t="s">
        <v>7035</v>
      </c>
      <c r="E9546" s="182" t="s">
        <v>7036</v>
      </c>
      <c r="F9546" s="182" t="s">
        <v>7036</v>
      </c>
    </row>
    <row r="9547" spans="1:6" x14ac:dyDescent="0.25">
      <c r="A9547" s="182">
        <v>40009876</v>
      </c>
      <c r="B9547" s="182" t="s">
        <v>9331</v>
      </c>
      <c r="C9547" s="182" t="s">
        <v>224</v>
      </c>
      <c r="D9547" s="182" t="s">
        <v>7035</v>
      </c>
      <c r="E9547" s="182" t="s">
        <v>7036</v>
      </c>
      <c r="F9547" s="182" t="s">
        <v>7036</v>
      </c>
    </row>
    <row r="9548" spans="1:6" x14ac:dyDescent="0.25">
      <c r="A9548" s="182">
        <v>40005764</v>
      </c>
      <c r="B9548" s="182" t="s">
        <v>9332</v>
      </c>
      <c r="C9548" s="182" t="s">
        <v>224</v>
      </c>
      <c r="D9548" s="182" t="s">
        <v>7035</v>
      </c>
      <c r="E9548" s="182" t="s">
        <v>7036</v>
      </c>
      <c r="F9548" s="182" t="s">
        <v>7036</v>
      </c>
    </row>
    <row r="9549" spans="1:6" x14ac:dyDescent="0.25">
      <c r="A9549" s="182">
        <v>40007688</v>
      </c>
      <c r="B9549" s="182" t="s">
        <v>9333</v>
      </c>
      <c r="C9549" s="182" t="s">
        <v>224</v>
      </c>
      <c r="D9549" s="182" t="s">
        <v>7035</v>
      </c>
      <c r="E9549" s="182" t="s">
        <v>7036</v>
      </c>
      <c r="F9549" s="182" t="s">
        <v>7036</v>
      </c>
    </row>
    <row r="9550" spans="1:6" x14ac:dyDescent="0.25">
      <c r="A9550" s="182">
        <v>40005748</v>
      </c>
      <c r="B9550" s="182" t="s">
        <v>9334</v>
      </c>
      <c r="C9550" s="182" t="s">
        <v>224</v>
      </c>
      <c r="D9550" s="182" t="s">
        <v>7035</v>
      </c>
      <c r="E9550" s="182" t="s">
        <v>7036</v>
      </c>
      <c r="F9550" s="182" t="s">
        <v>7036</v>
      </c>
    </row>
    <row r="9551" spans="1:6" x14ac:dyDescent="0.25">
      <c r="A9551" s="182">
        <v>40005518</v>
      </c>
      <c r="B9551" s="182" t="s">
        <v>9335</v>
      </c>
      <c r="C9551" s="182" t="s">
        <v>224</v>
      </c>
      <c r="D9551" s="182" t="s">
        <v>7035</v>
      </c>
      <c r="E9551" s="182" t="s">
        <v>7036</v>
      </c>
      <c r="F9551" s="182" t="s">
        <v>7036</v>
      </c>
    </row>
    <row r="9552" spans="1:6" x14ac:dyDescent="0.25">
      <c r="A9552" s="182">
        <v>40006543</v>
      </c>
      <c r="B9552" s="182" t="s">
        <v>9336</v>
      </c>
      <c r="C9552" s="182" t="s">
        <v>224</v>
      </c>
      <c r="D9552" s="182" t="s">
        <v>279</v>
      </c>
      <c r="E9552" s="182" t="s">
        <v>280</v>
      </c>
      <c r="F9552" s="182" t="s">
        <v>280</v>
      </c>
    </row>
    <row r="9553" spans="1:6" x14ac:dyDescent="0.25">
      <c r="A9553" s="182">
        <v>40007004</v>
      </c>
      <c r="B9553" s="182" t="s">
        <v>9337</v>
      </c>
      <c r="C9553" s="182" t="s">
        <v>224</v>
      </c>
      <c r="D9553" s="182" t="s">
        <v>7035</v>
      </c>
      <c r="E9553" s="182" t="s">
        <v>7036</v>
      </c>
      <c r="F9553" s="182" t="s">
        <v>7036</v>
      </c>
    </row>
    <row r="9554" spans="1:6" x14ac:dyDescent="0.25">
      <c r="A9554" s="182">
        <v>40001564</v>
      </c>
      <c r="B9554" s="182" t="s">
        <v>9337</v>
      </c>
      <c r="C9554" s="182" t="s">
        <v>224</v>
      </c>
      <c r="D9554" s="182" t="s">
        <v>7035</v>
      </c>
      <c r="E9554" s="182" t="s">
        <v>7036</v>
      </c>
      <c r="F9554" s="182" t="s">
        <v>7036</v>
      </c>
    </row>
    <row r="9555" spans="1:6" x14ac:dyDescent="0.25">
      <c r="A9555" s="182">
        <v>40001762</v>
      </c>
      <c r="B9555" s="182" t="s">
        <v>9338</v>
      </c>
      <c r="C9555" s="182" t="s">
        <v>224</v>
      </c>
      <c r="D9555" s="182" t="s">
        <v>7035</v>
      </c>
      <c r="E9555" s="182" t="s">
        <v>7036</v>
      </c>
      <c r="F9555" s="182" t="s">
        <v>7036</v>
      </c>
    </row>
    <row r="9556" spans="1:6" x14ac:dyDescent="0.25">
      <c r="A9556" s="182">
        <v>40001263</v>
      </c>
      <c r="B9556" s="182" t="s">
        <v>9339</v>
      </c>
      <c r="C9556" s="182" t="s">
        <v>224</v>
      </c>
      <c r="D9556" s="182" t="s">
        <v>7035</v>
      </c>
      <c r="E9556" s="182" t="s">
        <v>7036</v>
      </c>
      <c r="F9556" s="182" t="s">
        <v>7036</v>
      </c>
    </row>
    <row r="9557" spans="1:6" x14ac:dyDescent="0.25">
      <c r="A9557" s="182">
        <v>40006046</v>
      </c>
      <c r="B9557" s="182" t="s">
        <v>9340</v>
      </c>
      <c r="C9557" s="182" t="s">
        <v>224</v>
      </c>
      <c r="D9557" s="182" t="s">
        <v>7035</v>
      </c>
      <c r="E9557" s="182" t="s">
        <v>7036</v>
      </c>
      <c r="F9557" s="182" t="s">
        <v>7036</v>
      </c>
    </row>
    <row r="9558" spans="1:6" x14ac:dyDescent="0.25">
      <c r="A9558" s="182">
        <v>40001679</v>
      </c>
      <c r="B9558" s="182" t="s">
        <v>9341</v>
      </c>
      <c r="C9558" s="182" t="s">
        <v>224</v>
      </c>
      <c r="D9558" s="182" t="s">
        <v>7035</v>
      </c>
      <c r="E9558" s="182" t="s">
        <v>7036</v>
      </c>
      <c r="F9558" s="182" t="s">
        <v>7036</v>
      </c>
    </row>
    <row r="9559" spans="1:6" x14ac:dyDescent="0.25">
      <c r="A9559" s="182">
        <v>40001534</v>
      </c>
      <c r="B9559" s="182" t="s">
        <v>9342</v>
      </c>
      <c r="C9559" s="182" t="s">
        <v>224</v>
      </c>
      <c r="D9559" s="182" t="s">
        <v>7035</v>
      </c>
      <c r="E9559" s="182" t="s">
        <v>7036</v>
      </c>
      <c r="F9559" s="182" t="s">
        <v>7036</v>
      </c>
    </row>
    <row r="9560" spans="1:6" x14ac:dyDescent="0.25">
      <c r="A9560" s="182">
        <v>40001433</v>
      </c>
      <c r="B9560" s="182" t="s">
        <v>9343</v>
      </c>
      <c r="C9560" s="182" t="s">
        <v>224</v>
      </c>
      <c r="D9560" s="182" t="s">
        <v>7035</v>
      </c>
      <c r="E9560" s="182" t="s">
        <v>7036</v>
      </c>
      <c r="F9560" s="182" t="s">
        <v>7036</v>
      </c>
    </row>
    <row r="9561" spans="1:6" x14ac:dyDescent="0.25">
      <c r="A9561" s="182">
        <v>40004040</v>
      </c>
      <c r="B9561" s="182" t="s">
        <v>9344</v>
      </c>
      <c r="C9561" s="182" t="s">
        <v>224</v>
      </c>
      <c r="D9561" s="182" t="s">
        <v>7035</v>
      </c>
      <c r="E9561" s="182" t="s">
        <v>7036</v>
      </c>
      <c r="F9561" s="182" t="s">
        <v>7036</v>
      </c>
    </row>
    <row r="9562" spans="1:6" x14ac:dyDescent="0.25">
      <c r="A9562" s="182">
        <v>40001758</v>
      </c>
      <c r="B9562" s="182" t="s">
        <v>9345</v>
      </c>
      <c r="C9562" s="182" t="s">
        <v>224</v>
      </c>
      <c r="D9562" s="182" t="s">
        <v>7035</v>
      </c>
      <c r="E9562" s="182" t="s">
        <v>7036</v>
      </c>
      <c r="F9562" s="182" t="s">
        <v>7036</v>
      </c>
    </row>
    <row r="9563" spans="1:6" x14ac:dyDescent="0.25">
      <c r="A9563" s="182">
        <v>40006066</v>
      </c>
      <c r="B9563" s="182" t="s">
        <v>9346</v>
      </c>
      <c r="C9563" s="182" t="s">
        <v>224</v>
      </c>
      <c r="D9563" s="182" t="s">
        <v>315</v>
      </c>
      <c r="E9563" s="182" t="s">
        <v>316</v>
      </c>
      <c r="F9563" s="182" t="s">
        <v>316</v>
      </c>
    </row>
    <row r="9564" spans="1:6" x14ac:dyDescent="0.25">
      <c r="A9564" s="182">
        <v>40001264</v>
      </c>
      <c r="B9564" s="182" t="s">
        <v>9347</v>
      </c>
      <c r="C9564" s="182" t="s">
        <v>224</v>
      </c>
      <c r="D9564" s="182" t="s">
        <v>7035</v>
      </c>
      <c r="E9564" s="182" t="s">
        <v>7036</v>
      </c>
      <c r="F9564" s="182" t="s">
        <v>7036</v>
      </c>
    </row>
    <row r="9565" spans="1:6" x14ac:dyDescent="0.25">
      <c r="A9565" s="182">
        <v>40001376</v>
      </c>
      <c r="B9565" s="182" t="s">
        <v>9348</v>
      </c>
      <c r="C9565" s="182" t="s">
        <v>224</v>
      </c>
      <c r="D9565" s="182" t="s">
        <v>7035</v>
      </c>
      <c r="E9565" s="182" t="s">
        <v>7036</v>
      </c>
      <c r="F9565" s="182" t="s">
        <v>7036</v>
      </c>
    </row>
    <row r="9566" spans="1:6" x14ac:dyDescent="0.25">
      <c r="A9566" s="182">
        <v>40005467</v>
      </c>
      <c r="B9566" s="182" t="s">
        <v>9349</v>
      </c>
      <c r="C9566" s="182" t="s">
        <v>224</v>
      </c>
      <c r="D9566" s="182" t="s">
        <v>7035</v>
      </c>
      <c r="E9566" s="182" t="s">
        <v>7036</v>
      </c>
      <c r="F9566" s="182" t="s">
        <v>7036</v>
      </c>
    </row>
    <row r="9567" spans="1:6" x14ac:dyDescent="0.25">
      <c r="A9567" s="182">
        <v>40000353</v>
      </c>
      <c r="B9567" s="182" t="s">
        <v>9350</v>
      </c>
      <c r="C9567" s="182" t="s">
        <v>224</v>
      </c>
      <c r="D9567" s="182" t="s">
        <v>7035</v>
      </c>
      <c r="E9567" s="182" t="s">
        <v>7036</v>
      </c>
      <c r="F9567" s="182" t="s">
        <v>7036</v>
      </c>
    </row>
    <row r="9568" spans="1:6" x14ac:dyDescent="0.25">
      <c r="A9568" s="182">
        <v>40001826</v>
      </c>
      <c r="B9568" s="182" t="s">
        <v>9351</v>
      </c>
      <c r="C9568" s="182" t="s">
        <v>224</v>
      </c>
      <c r="D9568" s="182" t="s">
        <v>7035</v>
      </c>
      <c r="E9568" s="182" t="s">
        <v>7036</v>
      </c>
      <c r="F9568" s="182" t="s">
        <v>7036</v>
      </c>
    </row>
    <row r="9569" spans="1:6" x14ac:dyDescent="0.25">
      <c r="A9569" s="182">
        <v>40000803</v>
      </c>
      <c r="B9569" s="182" t="s">
        <v>9351</v>
      </c>
      <c r="C9569" s="182" t="s">
        <v>224</v>
      </c>
      <c r="D9569" s="182" t="s">
        <v>7035</v>
      </c>
      <c r="E9569" s="182" t="s">
        <v>7036</v>
      </c>
      <c r="F9569" s="182" t="s">
        <v>7036</v>
      </c>
    </row>
    <row r="9570" spans="1:6" x14ac:dyDescent="0.25">
      <c r="A9570" s="182">
        <v>40000400</v>
      </c>
      <c r="B9570" s="182" t="s">
        <v>9352</v>
      </c>
      <c r="C9570" s="182" t="s">
        <v>224</v>
      </c>
      <c r="D9570" s="182" t="s">
        <v>7035</v>
      </c>
      <c r="E9570" s="182" t="s">
        <v>7036</v>
      </c>
      <c r="F9570" s="182" t="s">
        <v>7036</v>
      </c>
    </row>
    <row r="9571" spans="1:6" x14ac:dyDescent="0.25">
      <c r="A9571" s="182">
        <v>40001068</v>
      </c>
      <c r="B9571" s="182" t="s">
        <v>9353</v>
      </c>
      <c r="C9571" s="182" t="s">
        <v>224</v>
      </c>
      <c r="D9571" s="182" t="s">
        <v>7035</v>
      </c>
      <c r="E9571" s="182" t="s">
        <v>7036</v>
      </c>
      <c r="F9571" s="182" t="s">
        <v>7036</v>
      </c>
    </row>
    <row r="9572" spans="1:6" x14ac:dyDescent="0.25">
      <c r="A9572" s="182">
        <v>40000577</v>
      </c>
      <c r="B9572" s="182" t="s">
        <v>9354</v>
      </c>
      <c r="C9572" s="182" t="s">
        <v>224</v>
      </c>
      <c r="D9572" s="182" t="s">
        <v>7035</v>
      </c>
      <c r="E9572" s="182" t="s">
        <v>7036</v>
      </c>
      <c r="F9572" s="182" t="s">
        <v>7036</v>
      </c>
    </row>
    <row r="9573" spans="1:6" x14ac:dyDescent="0.25">
      <c r="A9573" s="182">
        <v>40006897</v>
      </c>
      <c r="B9573" s="182" t="s">
        <v>9355</v>
      </c>
      <c r="C9573" s="182" t="s">
        <v>224</v>
      </c>
      <c r="D9573" s="182" t="s">
        <v>7035</v>
      </c>
      <c r="E9573" s="182" t="s">
        <v>7036</v>
      </c>
      <c r="F9573" s="182" t="s">
        <v>7036</v>
      </c>
    </row>
    <row r="9574" spans="1:6" x14ac:dyDescent="0.25">
      <c r="A9574" s="182">
        <v>40001955</v>
      </c>
      <c r="B9574" s="182" t="s">
        <v>9356</v>
      </c>
      <c r="C9574" s="182" t="s">
        <v>224</v>
      </c>
      <c r="D9574" s="182" t="s">
        <v>7035</v>
      </c>
      <c r="E9574" s="182" t="s">
        <v>7036</v>
      </c>
      <c r="F9574" s="182" t="s">
        <v>7036</v>
      </c>
    </row>
    <row r="9575" spans="1:6" x14ac:dyDescent="0.25">
      <c r="A9575" s="182">
        <v>40007798</v>
      </c>
      <c r="B9575" s="182" t="s">
        <v>9357</v>
      </c>
      <c r="C9575" s="182" t="s">
        <v>224</v>
      </c>
      <c r="D9575" s="182" t="s">
        <v>7035</v>
      </c>
      <c r="E9575" s="182" t="s">
        <v>7036</v>
      </c>
      <c r="F9575" s="182" t="s">
        <v>7036</v>
      </c>
    </row>
    <row r="9576" spans="1:6" x14ac:dyDescent="0.25">
      <c r="A9576" s="182">
        <v>40000391</v>
      </c>
      <c r="B9576" s="182" t="s">
        <v>9358</v>
      </c>
      <c r="C9576" s="182" t="s">
        <v>224</v>
      </c>
      <c r="D9576" s="182" t="s">
        <v>7035</v>
      </c>
      <c r="E9576" s="182" t="s">
        <v>7036</v>
      </c>
      <c r="F9576" s="182" t="s">
        <v>7036</v>
      </c>
    </row>
    <row r="9577" spans="1:6" x14ac:dyDescent="0.25">
      <c r="A9577" s="182">
        <v>40004654</v>
      </c>
      <c r="B9577" s="182" t="s">
        <v>9359</v>
      </c>
      <c r="C9577" s="182" t="s">
        <v>224</v>
      </c>
      <c r="D9577" s="182" t="s">
        <v>7035</v>
      </c>
      <c r="E9577" s="182" t="s">
        <v>7036</v>
      </c>
      <c r="F9577" s="182" t="s">
        <v>7036</v>
      </c>
    </row>
    <row r="9578" spans="1:6" x14ac:dyDescent="0.25">
      <c r="A9578" s="182">
        <v>40001085</v>
      </c>
      <c r="B9578" s="182" t="s">
        <v>9359</v>
      </c>
      <c r="C9578" s="182" t="s">
        <v>224</v>
      </c>
      <c r="D9578" s="182" t="s">
        <v>7035</v>
      </c>
      <c r="E9578" s="182" t="s">
        <v>7036</v>
      </c>
      <c r="F9578" s="182" t="s">
        <v>7036</v>
      </c>
    </row>
    <row r="9579" spans="1:6" x14ac:dyDescent="0.25">
      <c r="A9579" s="182">
        <v>40000789</v>
      </c>
      <c r="B9579" s="182" t="s">
        <v>9360</v>
      </c>
      <c r="C9579" s="182" t="s">
        <v>224</v>
      </c>
      <c r="D9579" s="182" t="s">
        <v>7035</v>
      </c>
      <c r="E9579" s="182" t="s">
        <v>7036</v>
      </c>
      <c r="F9579" s="182" t="s">
        <v>7036</v>
      </c>
    </row>
    <row r="9580" spans="1:6" x14ac:dyDescent="0.25">
      <c r="A9580" s="182">
        <v>40000131</v>
      </c>
      <c r="B9580" s="182" t="s">
        <v>9361</v>
      </c>
      <c r="C9580" s="182" t="s">
        <v>224</v>
      </c>
      <c r="D9580" s="182" t="s">
        <v>7035</v>
      </c>
      <c r="E9580" s="182" t="s">
        <v>7036</v>
      </c>
      <c r="F9580" s="182" t="s">
        <v>7036</v>
      </c>
    </row>
    <row r="9581" spans="1:6" x14ac:dyDescent="0.25">
      <c r="A9581" s="182">
        <v>40008403</v>
      </c>
      <c r="B9581" s="182" t="s">
        <v>9362</v>
      </c>
      <c r="C9581" s="182" t="s">
        <v>224</v>
      </c>
      <c r="D9581" s="182" t="s">
        <v>7035</v>
      </c>
      <c r="E9581" s="182" t="s">
        <v>7036</v>
      </c>
      <c r="F9581" s="182" t="s">
        <v>7036</v>
      </c>
    </row>
    <row r="9582" spans="1:6" x14ac:dyDescent="0.25">
      <c r="A9582" s="182">
        <v>40000493</v>
      </c>
      <c r="B9582" s="182" t="s">
        <v>9363</v>
      </c>
      <c r="C9582" s="182" t="s">
        <v>224</v>
      </c>
      <c r="D9582" s="182" t="s">
        <v>7035</v>
      </c>
      <c r="E9582" s="182" t="s">
        <v>7036</v>
      </c>
      <c r="F9582" s="182" t="s">
        <v>7036</v>
      </c>
    </row>
    <row r="9583" spans="1:6" x14ac:dyDescent="0.25">
      <c r="A9583" s="182">
        <v>40000350</v>
      </c>
      <c r="B9583" s="182" t="s">
        <v>9364</v>
      </c>
      <c r="C9583" s="182" t="s">
        <v>224</v>
      </c>
      <c r="D9583" s="182" t="s">
        <v>7035</v>
      </c>
      <c r="E9583" s="182" t="s">
        <v>7036</v>
      </c>
      <c r="F9583" s="182" t="s">
        <v>7036</v>
      </c>
    </row>
    <row r="9584" spans="1:6" x14ac:dyDescent="0.25">
      <c r="A9584" s="182">
        <v>40001812</v>
      </c>
      <c r="B9584" s="182" t="s">
        <v>9365</v>
      </c>
      <c r="C9584" s="182" t="s">
        <v>224</v>
      </c>
      <c r="D9584" s="182" t="s">
        <v>7035</v>
      </c>
      <c r="E9584" s="182" t="s">
        <v>7036</v>
      </c>
      <c r="F9584" s="182" t="s">
        <v>7036</v>
      </c>
    </row>
    <row r="9585" spans="1:6" x14ac:dyDescent="0.25">
      <c r="A9585" s="182">
        <v>40006889</v>
      </c>
      <c r="B9585" s="182" t="s">
        <v>9366</v>
      </c>
      <c r="C9585" s="182" t="s">
        <v>224</v>
      </c>
      <c r="D9585" s="182" t="s">
        <v>7035</v>
      </c>
      <c r="E9585" s="182" t="s">
        <v>7036</v>
      </c>
      <c r="F9585" s="182" t="s">
        <v>7036</v>
      </c>
    </row>
    <row r="9586" spans="1:6" x14ac:dyDescent="0.25">
      <c r="A9586" s="182">
        <v>40000351</v>
      </c>
      <c r="B9586" s="182" t="s">
        <v>9367</v>
      </c>
      <c r="C9586" s="182" t="s">
        <v>224</v>
      </c>
      <c r="D9586" s="182" t="s">
        <v>7035</v>
      </c>
      <c r="E9586" s="182" t="s">
        <v>7036</v>
      </c>
      <c r="F9586" s="182" t="s">
        <v>7036</v>
      </c>
    </row>
    <row r="9587" spans="1:6" x14ac:dyDescent="0.25">
      <c r="A9587" s="182">
        <v>40005958</v>
      </c>
      <c r="B9587" s="182" t="s">
        <v>9368</v>
      </c>
      <c r="C9587" s="182" t="s">
        <v>224</v>
      </c>
      <c r="D9587" s="182" t="s">
        <v>7035</v>
      </c>
      <c r="E9587" s="182" t="s">
        <v>7036</v>
      </c>
      <c r="F9587" s="182" t="s">
        <v>7036</v>
      </c>
    </row>
    <row r="9588" spans="1:6" x14ac:dyDescent="0.25">
      <c r="A9588" s="182">
        <v>40000769</v>
      </c>
      <c r="B9588" s="182" t="s">
        <v>9369</v>
      </c>
      <c r="C9588" s="182" t="s">
        <v>224</v>
      </c>
      <c r="D9588" s="182" t="s">
        <v>7035</v>
      </c>
      <c r="E9588" s="182" t="s">
        <v>7036</v>
      </c>
      <c r="F9588" s="182" t="s">
        <v>7036</v>
      </c>
    </row>
    <row r="9589" spans="1:6" x14ac:dyDescent="0.25">
      <c r="A9589" s="182">
        <v>40000371</v>
      </c>
      <c r="B9589" s="182" t="s">
        <v>9370</v>
      </c>
      <c r="C9589" s="182" t="s">
        <v>224</v>
      </c>
      <c r="D9589" s="182" t="s">
        <v>7035</v>
      </c>
      <c r="E9589" s="182" t="s">
        <v>7036</v>
      </c>
      <c r="F9589" s="182" t="s">
        <v>7036</v>
      </c>
    </row>
    <row r="9590" spans="1:6" x14ac:dyDescent="0.25">
      <c r="A9590" s="182">
        <v>40000568</v>
      </c>
      <c r="B9590" s="182" t="s">
        <v>9371</v>
      </c>
      <c r="C9590" s="182" t="s">
        <v>224</v>
      </c>
      <c r="D9590" s="182" t="s">
        <v>7035</v>
      </c>
      <c r="E9590" s="182" t="s">
        <v>7036</v>
      </c>
      <c r="F9590" s="182" t="s">
        <v>7036</v>
      </c>
    </row>
    <row r="9591" spans="1:6" x14ac:dyDescent="0.25">
      <c r="A9591" s="182">
        <v>40000536</v>
      </c>
      <c r="B9591" s="182" t="s">
        <v>9372</v>
      </c>
      <c r="C9591" s="182" t="s">
        <v>224</v>
      </c>
      <c r="D9591" s="182" t="s">
        <v>7035</v>
      </c>
      <c r="E9591" s="182" t="s">
        <v>7036</v>
      </c>
      <c r="F9591" s="182" t="s">
        <v>7036</v>
      </c>
    </row>
    <row r="9592" spans="1:6" x14ac:dyDescent="0.25">
      <c r="A9592" s="182">
        <v>40006359</v>
      </c>
      <c r="B9592" s="182" t="s">
        <v>9373</v>
      </c>
      <c r="C9592" s="182" t="s">
        <v>224</v>
      </c>
      <c r="D9592" s="182" t="s">
        <v>7035</v>
      </c>
      <c r="E9592" s="182" t="s">
        <v>7036</v>
      </c>
      <c r="F9592" s="182" t="s">
        <v>7036</v>
      </c>
    </row>
    <row r="9593" spans="1:6" x14ac:dyDescent="0.25">
      <c r="A9593" s="182">
        <v>40001874</v>
      </c>
      <c r="B9593" s="182" t="s">
        <v>9374</v>
      </c>
      <c r="C9593" s="182" t="s">
        <v>224</v>
      </c>
      <c r="D9593" s="182" t="s">
        <v>7035</v>
      </c>
      <c r="E9593" s="182" t="s">
        <v>7036</v>
      </c>
      <c r="F9593" s="182" t="s">
        <v>7036</v>
      </c>
    </row>
    <row r="9594" spans="1:6" x14ac:dyDescent="0.25">
      <c r="A9594" s="182">
        <v>40006323</v>
      </c>
      <c r="B9594" s="182" t="s">
        <v>9375</v>
      </c>
      <c r="C9594" s="182" t="s">
        <v>224</v>
      </c>
      <c r="D9594" s="182" t="s">
        <v>7035</v>
      </c>
      <c r="E9594" s="182" t="s">
        <v>7036</v>
      </c>
      <c r="F9594" s="182" t="s">
        <v>7036</v>
      </c>
    </row>
    <row r="9595" spans="1:6" x14ac:dyDescent="0.25">
      <c r="A9595" s="182">
        <v>40007689</v>
      </c>
      <c r="B9595" s="182" t="s">
        <v>9376</v>
      </c>
      <c r="C9595" s="182" t="s">
        <v>224</v>
      </c>
      <c r="D9595" s="182" t="s">
        <v>7035</v>
      </c>
      <c r="E9595" s="182" t="s">
        <v>7036</v>
      </c>
      <c r="F9595" s="182" t="s">
        <v>7036</v>
      </c>
    </row>
    <row r="9596" spans="1:6" x14ac:dyDescent="0.25">
      <c r="A9596" s="182">
        <v>40007576</v>
      </c>
      <c r="B9596" s="182" t="s">
        <v>9377</v>
      </c>
      <c r="C9596" s="182" t="s">
        <v>224</v>
      </c>
      <c r="D9596" s="182" t="s">
        <v>7035</v>
      </c>
      <c r="E9596" s="182" t="s">
        <v>7036</v>
      </c>
      <c r="F9596" s="182" t="s">
        <v>7036</v>
      </c>
    </row>
    <row r="9597" spans="1:6" x14ac:dyDescent="0.25">
      <c r="A9597" s="182">
        <v>40001368</v>
      </c>
      <c r="B9597" s="182" t="s">
        <v>9378</v>
      </c>
      <c r="C9597" s="182" t="s">
        <v>224</v>
      </c>
      <c r="D9597" s="182" t="s">
        <v>7035</v>
      </c>
      <c r="E9597" s="182" t="s">
        <v>7036</v>
      </c>
      <c r="F9597" s="182" t="s">
        <v>7036</v>
      </c>
    </row>
    <row r="9598" spans="1:6" x14ac:dyDescent="0.25">
      <c r="A9598" s="182">
        <v>40000444</v>
      </c>
      <c r="B9598" s="182" t="s">
        <v>9379</v>
      </c>
      <c r="C9598" s="182" t="s">
        <v>224</v>
      </c>
      <c r="D9598" s="182" t="s">
        <v>7035</v>
      </c>
      <c r="E9598" s="182" t="s">
        <v>7036</v>
      </c>
      <c r="F9598" s="182" t="s">
        <v>7036</v>
      </c>
    </row>
    <row r="9599" spans="1:6" x14ac:dyDescent="0.25">
      <c r="A9599" s="182">
        <v>40000902</v>
      </c>
      <c r="B9599" s="182" t="s">
        <v>9380</v>
      </c>
      <c r="C9599" s="182" t="s">
        <v>224</v>
      </c>
      <c r="D9599" s="182" t="s">
        <v>7035</v>
      </c>
      <c r="E9599" s="182" t="s">
        <v>7036</v>
      </c>
      <c r="F9599" s="182" t="s">
        <v>7036</v>
      </c>
    </row>
    <row r="9600" spans="1:6" x14ac:dyDescent="0.25">
      <c r="A9600" s="182">
        <v>40006414</v>
      </c>
      <c r="B9600" s="182" t="s">
        <v>9381</v>
      </c>
      <c r="C9600" s="182" t="s">
        <v>224</v>
      </c>
      <c r="D9600" s="182" t="s">
        <v>7035</v>
      </c>
      <c r="E9600" s="182" t="s">
        <v>7036</v>
      </c>
      <c r="F9600" s="182" t="s">
        <v>7036</v>
      </c>
    </row>
    <row r="9601" spans="1:6" x14ac:dyDescent="0.25">
      <c r="A9601" s="182">
        <v>40001347</v>
      </c>
      <c r="B9601" s="182" t="s">
        <v>9382</v>
      </c>
      <c r="C9601" s="182" t="s">
        <v>224</v>
      </c>
      <c r="D9601" s="182" t="s">
        <v>7035</v>
      </c>
      <c r="E9601" s="182" t="s">
        <v>7036</v>
      </c>
      <c r="F9601" s="182" t="s">
        <v>7036</v>
      </c>
    </row>
    <row r="9602" spans="1:6" x14ac:dyDescent="0.25">
      <c r="A9602" s="182">
        <v>40000390</v>
      </c>
      <c r="B9602" s="182" t="s">
        <v>9383</v>
      </c>
      <c r="C9602" s="182" t="s">
        <v>224</v>
      </c>
      <c r="D9602" s="182" t="s">
        <v>7035</v>
      </c>
      <c r="E9602" s="182" t="s">
        <v>7036</v>
      </c>
      <c r="F9602" s="182" t="s">
        <v>7036</v>
      </c>
    </row>
    <row r="9603" spans="1:6" x14ac:dyDescent="0.25">
      <c r="A9603" s="182">
        <v>40000862</v>
      </c>
      <c r="B9603" s="182" t="s">
        <v>9384</v>
      </c>
      <c r="C9603" s="182" t="s">
        <v>224</v>
      </c>
      <c r="D9603" s="182" t="s">
        <v>7035</v>
      </c>
      <c r="E9603" s="182" t="s">
        <v>7036</v>
      </c>
      <c r="F9603" s="182" t="s">
        <v>7036</v>
      </c>
    </row>
    <row r="9604" spans="1:6" x14ac:dyDescent="0.25">
      <c r="A9604" s="182">
        <v>40001063</v>
      </c>
      <c r="B9604" s="182" t="s">
        <v>9385</v>
      </c>
      <c r="C9604" s="182" t="s">
        <v>224</v>
      </c>
      <c r="D9604" s="182" t="s">
        <v>7035</v>
      </c>
      <c r="E9604" s="182" t="s">
        <v>7036</v>
      </c>
      <c r="F9604" s="182" t="s">
        <v>7036</v>
      </c>
    </row>
    <row r="9605" spans="1:6" x14ac:dyDescent="0.25">
      <c r="A9605" s="182">
        <v>40005377</v>
      </c>
      <c r="B9605" s="182" t="s">
        <v>9386</v>
      </c>
      <c r="C9605" s="182" t="s">
        <v>224</v>
      </c>
      <c r="D9605" s="182" t="s">
        <v>7035</v>
      </c>
      <c r="E9605" s="182" t="s">
        <v>7036</v>
      </c>
      <c r="F9605" s="182" t="s">
        <v>7036</v>
      </c>
    </row>
    <row r="9606" spans="1:6" x14ac:dyDescent="0.25">
      <c r="A9606" s="182">
        <v>40005309</v>
      </c>
      <c r="B9606" s="182" t="s">
        <v>9387</v>
      </c>
      <c r="C9606" s="182" t="s">
        <v>224</v>
      </c>
      <c r="D9606" s="182" t="s">
        <v>7035</v>
      </c>
      <c r="E9606" s="182" t="s">
        <v>7036</v>
      </c>
      <c r="F9606" s="182" t="s">
        <v>7036</v>
      </c>
    </row>
    <row r="9607" spans="1:6" x14ac:dyDescent="0.25">
      <c r="A9607" s="182">
        <v>40005681</v>
      </c>
      <c r="B9607" s="182" t="s">
        <v>9388</v>
      </c>
      <c r="C9607" s="182" t="s">
        <v>224</v>
      </c>
      <c r="D9607" s="182" t="s">
        <v>7035</v>
      </c>
      <c r="E9607" s="182" t="s">
        <v>7036</v>
      </c>
      <c r="F9607" s="182" t="s">
        <v>7036</v>
      </c>
    </row>
    <row r="9608" spans="1:6" x14ac:dyDescent="0.25">
      <c r="A9608" s="182">
        <v>40001514</v>
      </c>
      <c r="B9608" s="182" t="s">
        <v>9389</v>
      </c>
      <c r="C9608" s="182" t="s">
        <v>224</v>
      </c>
      <c r="D9608" s="182" t="s">
        <v>7035</v>
      </c>
      <c r="E9608" s="182" t="s">
        <v>7036</v>
      </c>
      <c r="F9608" s="182" t="s">
        <v>7036</v>
      </c>
    </row>
    <row r="9609" spans="1:6" x14ac:dyDescent="0.25">
      <c r="A9609" s="182">
        <v>40001676</v>
      </c>
      <c r="B9609" s="182" t="s">
        <v>9390</v>
      </c>
      <c r="C9609" s="182" t="s">
        <v>224</v>
      </c>
      <c r="D9609" s="182" t="s">
        <v>7035</v>
      </c>
      <c r="E9609" s="182" t="s">
        <v>7036</v>
      </c>
      <c r="F9609" s="182" t="s">
        <v>7036</v>
      </c>
    </row>
    <row r="9610" spans="1:6" x14ac:dyDescent="0.25">
      <c r="A9610" s="182">
        <v>40007305</v>
      </c>
      <c r="B9610" s="182" t="s">
        <v>9391</v>
      </c>
      <c r="C9610" s="182" t="s">
        <v>224</v>
      </c>
      <c r="D9610" s="182" t="s">
        <v>7035</v>
      </c>
      <c r="E9610" s="182" t="s">
        <v>7036</v>
      </c>
      <c r="F9610" s="182" t="s">
        <v>7036</v>
      </c>
    </row>
    <row r="9611" spans="1:6" x14ac:dyDescent="0.25">
      <c r="A9611" s="182">
        <v>40003895</v>
      </c>
      <c r="B9611" s="182" t="s">
        <v>9392</v>
      </c>
      <c r="C9611" s="182" t="s">
        <v>224</v>
      </c>
      <c r="D9611" s="182" t="s">
        <v>7035</v>
      </c>
      <c r="E9611" s="182" t="s">
        <v>7036</v>
      </c>
      <c r="F9611" s="182" t="s">
        <v>7036</v>
      </c>
    </row>
    <row r="9612" spans="1:6" x14ac:dyDescent="0.25">
      <c r="A9612" s="182">
        <v>40005310</v>
      </c>
      <c r="B9612" s="182" t="s">
        <v>9393</v>
      </c>
      <c r="C9612" s="182" t="s">
        <v>224</v>
      </c>
      <c r="D9612" s="182" t="s">
        <v>7035</v>
      </c>
      <c r="E9612" s="182" t="s">
        <v>7036</v>
      </c>
      <c r="F9612" s="182" t="s">
        <v>7036</v>
      </c>
    </row>
    <row r="9613" spans="1:6" x14ac:dyDescent="0.25">
      <c r="A9613" s="182">
        <v>40000685</v>
      </c>
      <c r="B9613" s="182" t="s">
        <v>9394</v>
      </c>
      <c r="C9613" s="182" t="s">
        <v>224</v>
      </c>
      <c r="D9613" s="182" t="s">
        <v>7035</v>
      </c>
      <c r="E9613" s="182" t="s">
        <v>7036</v>
      </c>
      <c r="F9613" s="182" t="s">
        <v>7036</v>
      </c>
    </row>
    <row r="9614" spans="1:6" x14ac:dyDescent="0.25">
      <c r="A9614" s="182">
        <v>40000548</v>
      </c>
      <c r="B9614" s="182" t="s">
        <v>9395</v>
      </c>
      <c r="C9614" s="182" t="s">
        <v>224</v>
      </c>
      <c r="D9614" s="182" t="s">
        <v>7035</v>
      </c>
      <c r="E9614" s="182" t="s">
        <v>7036</v>
      </c>
      <c r="F9614" s="182" t="s">
        <v>7036</v>
      </c>
    </row>
    <row r="9615" spans="1:6" x14ac:dyDescent="0.25">
      <c r="A9615" s="182">
        <v>40001409</v>
      </c>
      <c r="B9615" s="182" t="s">
        <v>9396</v>
      </c>
      <c r="C9615" s="182" t="s">
        <v>224</v>
      </c>
      <c r="D9615" s="182" t="s">
        <v>7035</v>
      </c>
      <c r="E9615" s="182" t="s">
        <v>7036</v>
      </c>
      <c r="F9615" s="182" t="s">
        <v>7036</v>
      </c>
    </row>
    <row r="9616" spans="1:6" x14ac:dyDescent="0.25">
      <c r="A9616" s="182">
        <v>40004648</v>
      </c>
      <c r="B9616" s="182" t="s">
        <v>9397</v>
      </c>
      <c r="C9616" s="182" t="s">
        <v>224</v>
      </c>
      <c r="D9616" s="182" t="s">
        <v>7035</v>
      </c>
      <c r="E9616" s="182" t="s">
        <v>7036</v>
      </c>
      <c r="F9616" s="182" t="s">
        <v>7036</v>
      </c>
    </row>
    <row r="9617" spans="1:6" x14ac:dyDescent="0.25">
      <c r="A9617" s="182">
        <v>40008116</v>
      </c>
      <c r="B9617" s="182" t="s">
        <v>9398</v>
      </c>
      <c r="C9617" s="182" t="s">
        <v>224</v>
      </c>
      <c r="D9617" s="182" t="s">
        <v>7035</v>
      </c>
      <c r="E9617" s="182" t="s">
        <v>7036</v>
      </c>
      <c r="F9617" s="182" t="s">
        <v>7036</v>
      </c>
    </row>
    <row r="9618" spans="1:6" x14ac:dyDescent="0.25">
      <c r="A9618" s="182">
        <v>40007257</v>
      </c>
      <c r="B9618" s="182" t="s">
        <v>9399</v>
      </c>
      <c r="C9618" s="182" t="s">
        <v>224</v>
      </c>
      <c r="D9618" s="182" t="s">
        <v>7035</v>
      </c>
      <c r="E9618" s="182" t="s">
        <v>7036</v>
      </c>
      <c r="F9618" s="182" t="s">
        <v>7036</v>
      </c>
    </row>
    <row r="9619" spans="1:6" x14ac:dyDescent="0.25">
      <c r="A9619" s="182">
        <v>40000409</v>
      </c>
      <c r="B9619" s="182" t="s">
        <v>9400</v>
      </c>
      <c r="C9619" s="182" t="s">
        <v>224</v>
      </c>
      <c r="D9619" s="182" t="s">
        <v>7035</v>
      </c>
      <c r="E9619" s="182" t="s">
        <v>7036</v>
      </c>
      <c r="F9619" s="182" t="s">
        <v>7036</v>
      </c>
    </row>
    <row r="9620" spans="1:6" x14ac:dyDescent="0.25">
      <c r="A9620" s="182">
        <v>40000784</v>
      </c>
      <c r="B9620" s="182" t="s">
        <v>9401</v>
      </c>
      <c r="C9620" s="182" t="s">
        <v>224</v>
      </c>
      <c r="D9620" s="182" t="s">
        <v>7035</v>
      </c>
      <c r="E9620" s="182" t="s">
        <v>7036</v>
      </c>
      <c r="F9620" s="182" t="s">
        <v>7036</v>
      </c>
    </row>
    <row r="9621" spans="1:6" x14ac:dyDescent="0.25">
      <c r="A9621" s="182">
        <v>40001654</v>
      </c>
      <c r="B9621" s="182" t="s">
        <v>9402</v>
      </c>
      <c r="C9621" s="182" t="s">
        <v>224</v>
      </c>
      <c r="D9621" s="182" t="s">
        <v>7035</v>
      </c>
      <c r="E9621" s="182" t="s">
        <v>7036</v>
      </c>
      <c r="F9621" s="182" t="s">
        <v>7036</v>
      </c>
    </row>
    <row r="9622" spans="1:6" x14ac:dyDescent="0.25">
      <c r="A9622" s="182">
        <v>40001604</v>
      </c>
      <c r="B9622" s="182" t="s">
        <v>9403</v>
      </c>
      <c r="C9622" s="182" t="s">
        <v>224</v>
      </c>
      <c r="D9622" s="182" t="s">
        <v>7035</v>
      </c>
      <c r="E9622" s="182" t="s">
        <v>7036</v>
      </c>
      <c r="F9622" s="182" t="s">
        <v>7036</v>
      </c>
    </row>
    <row r="9623" spans="1:6" x14ac:dyDescent="0.25">
      <c r="A9623" s="182">
        <v>40001450</v>
      </c>
      <c r="B9623" s="182" t="s">
        <v>9404</v>
      </c>
      <c r="C9623" s="182" t="s">
        <v>224</v>
      </c>
      <c r="D9623" s="182" t="s">
        <v>7035</v>
      </c>
      <c r="E9623" s="182" t="s">
        <v>7036</v>
      </c>
      <c r="F9623" s="182" t="s">
        <v>7036</v>
      </c>
    </row>
    <row r="9624" spans="1:6" x14ac:dyDescent="0.25">
      <c r="A9624" s="182">
        <v>40000462</v>
      </c>
      <c r="B9624" s="182" t="s">
        <v>9405</v>
      </c>
      <c r="C9624" s="182" t="s">
        <v>224</v>
      </c>
      <c r="D9624" s="182" t="s">
        <v>7035</v>
      </c>
      <c r="E9624" s="182" t="s">
        <v>7036</v>
      </c>
      <c r="F9624" s="182" t="s">
        <v>7036</v>
      </c>
    </row>
    <row r="9625" spans="1:6" x14ac:dyDescent="0.25">
      <c r="A9625" s="182">
        <v>40006274</v>
      </c>
      <c r="B9625" s="182" t="s">
        <v>9406</v>
      </c>
      <c r="C9625" s="182" t="s">
        <v>224</v>
      </c>
      <c r="D9625" s="182" t="s">
        <v>7035</v>
      </c>
      <c r="E9625" s="182" t="s">
        <v>7036</v>
      </c>
      <c r="F9625" s="182" t="s">
        <v>7036</v>
      </c>
    </row>
    <row r="9626" spans="1:6" x14ac:dyDescent="0.25">
      <c r="A9626" s="182">
        <v>40006954</v>
      </c>
      <c r="B9626" s="182" t="s">
        <v>9407</v>
      </c>
      <c r="C9626" s="182" t="s">
        <v>224</v>
      </c>
      <c r="D9626" s="182" t="s">
        <v>7035</v>
      </c>
      <c r="E9626" s="182" t="s">
        <v>7036</v>
      </c>
      <c r="F9626" s="182" t="s">
        <v>7036</v>
      </c>
    </row>
    <row r="9627" spans="1:6" x14ac:dyDescent="0.25">
      <c r="A9627" s="182">
        <v>40001578</v>
      </c>
      <c r="B9627" s="182" t="s">
        <v>9408</v>
      </c>
      <c r="C9627" s="182" t="s">
        <v>224</v>
      </c>
      <c r="D9627" s="182" t="s">
        <v>7035</v>
      </c>
      <c r="E9627" s="182" t="s">
        <v>7036</v>
      </c>
      <c r="F9627" s="182" t="s">
        <v>7036</v>
      </c>
    </row>
    <row r="9628" spans="1:6" x14ac:dyDescent="0.25">
      <c r="A9628" s="182">
        <v>40000380</v>
      </c>
      <c r="B9628" s="182" t="s">
        <v>9409</v>
      </c>
      <c r="C9628" s="182" t="s">
        <v>224</v>
      </c>
      <c r="D9628" s="182" t="s">
        <v>7035</v>
      </c>
      <c r="E9628" s="182" t="s">
        <v>7036</v>
      </c>
      <c r="F9628" s="182" t="s">
        <v>7036</v>
      </c>
    </row>
    <row r="9629" spans="1:6" x14ac:dyDescent="0.25">
      <c r="A9629" s="182">
        <v>40001357</v>
      </c>
      <c r="B9629" s="182" t="s">
        <v>9410</v>
      </c>
      <c r="C9629" s="182" t="s">
        <v>224</v>
      </c>
      <c r="D9629" s="182" t="s">
        <v>7035</v>
      </c>
      <c r="E9629" s="182" t="s">
        <v>7036</v>
      </c>
      <c r="F9629" s="182" t="s">
        <v>7036</v>
      </c>
    </row>
    <row r="9630" spans="1:6" x14ac:dyDescent="0.25">
      <c r="A9630" s="182">
        <v>40005975</v>
      </c>
      <c r="B9630" s="182" t="s">
        <v>9411</v>
      </c>
      <c r="C9630" s="182" t="s">
        <v>224</v>
      </c>
      <c r="D9630" s="182" t="s">
        <v>7035</v>
      </c>
      <c r="E9630" s="182" t="s">
        <v>7036</v>
      </c>
      <c r="F9630" s="182" t="s">
        <v>7036</v>
      </c>
    </row>
    <row r="9631" spans="1:6" x14ac:dyDescent="0.25">
      <c r="A9631" s="182">
        <v>40001135</v>
      </c>
      <c r="B9631" s="182" t="s">
        <v>9412</v>
      </c>
      <c r="C9631" s="182" t="s">
        <v>224</v>
      </c>
      <c r="D9631" s="182" t="s">
        <v>7035</v>
      </c>
      <c r="E9631" s="182" t="s">
        <v>7036</v>
      </c>
      <c r="F9631" s="182" t="s">
        <v>7036</v>
      </c>
    </row>
    <row r="9632" spans="1:6" x14ac:dyDescent="0.25">
      <c r="A9632" s="182">
        <v>40000372</v>
      </c>
      <c r="B9632" s="182" t="s">
        <v>9413</v>
      </c>
      <c r="C9632" s="182" t="s">
        <v>224</v>
      </c>
      <c r="D9632" s="182" t="s">
        <v>7035</v>
      </c>
      <c r="E9632" s="182" t="s">
        <v>7036</v>
      </c>
      <c r="F9632" s="182" t="s">
        <v>7036</v>
      </c>
    </row>
    <row r="9633" spans="1:6" x14ac:dyDescent="0.25">
      <c r="A9633" s="182">
        <v>40001354</v>
      </c>
      <c r="B9633" s="182" t="s">
        <v>9414</v>
      </c>
      <c r="C9633" s="182" t="s">
        <v>224</v>
      </c>
      <c r="D9633" s="182" t="s">
        <v>7035</v>
      </c>
      <c r="E9633" s="182" t="s">
        <v>7036</v>
      </c>
      <c r="F9633" s="182" t="s">
        <v>7036</v>
      </c>
    </row>
    <row r="9634" spans="1:6" x14ac:dyDescent="0.25">
      <c r="A9634" s="182">
        <v>40007095</v>
      </c>
      <c r="B9634" s="182" t="s">
        <v>9415</v>
      </c>
      <c r="C9634" s="182" t="s">
        <v>224</v>
      </c>
      <c r="D9634" s="182" t="s">
        <v>7035</v>
      </c>
      <c r="E9634" s="182" t="s">
        <v>7036</v>
      </c>
      <c r="F9634" s="182" t="s">
        <v>7036</v>
      </c>
    </row>
    <row r="9635" spans="1:6" x14ac:dyDescent="0.25">
      <c r="A9635" s="182">
        <v>40007637</v>
      </c>
      <c r="B9635" s="182" t="s">
        <v>9416</v>
      </c>
      <c r="C9635" s="182" t="s">
        <v>224</v>
      </c>
      <c r="D9635" s="182" t="s">
        <v>7035</v>
      </c>
      <c r="E9635" s="182" t="s">
        <v>7036</v>
      </c>
      <c r="F9635" s="182" t="s">
        <v>7036</v>
      </c>
    </row>
    <row r="9636" spans="1:6" x14ac:dyDescent="0.25">
      <c r="A9636" s="182">
        <v>40007391</v>
      </c>
      <c r="B9636" s="182" t="s">
        <v>9417</v>
      </c>
      <c r="C9636" s="182" t="s">
        <v>224</v>
      </c>
      <c r="D9636" s="182" t="s">
        <v>7035</v>
      </c>
      <c r="E9636" s="182" t="s">
        <v>7036</v>
      </c>
      <c r="F9636" s="182" t="s">
        <v>7036</v>
      </c>
    </row>
    <row r="9637" spans="1:6" x14ac:dyDescent="0.25">
      <c r="A9637" s="182">
        <v>40009170</v>
      </c>
      <c r="B9637" s="182" t="s">
        <v>9418</v>
      </c>
      <c r="C9637" s="182" t="s">
        <v>224</v>
      </c>
      <c r="D9637" s="182" t="s">
        <v>7035</v>
      </c>
      <c r="E9637" s="182" t="s">
        <v>7036</v>
      </c>
      <c r="F9637" s="182" t="s">
        <v>7036</v>
      </c>
    </row>
    <row r="9638" spans="1:6" x14ac:dyDescent="0.25">
      <c r="A9638" s="182">
        <v>40000402</v>
      </c>
      <c r="B9638" s="182" t="s">
        <v>9419</v>
      </c>
      <c r="C9638" s="182" t="s">
        <v>224</v>
      </c>
      <c r="D9638" s="182" t="s">
        <v>7035</v>
      </c>
      <c r="E9638" s="182" t="s">
        <v>7036</v>
      </c>
      <c r="F9638" s="182" t="s">
        <v>7036</v>
      </c>
    </row>
    <row r="9639" spans="1:6" x14ac:dyDescent="0.25">
      <c r="A9639" s="182">
        <v>40006109</v>
      </c>
      <c r="B9639" s="182" t="s">
        <v>9420</v>
      </c>
      <c r="C9639" s="182" t="s">
        <v>224</v>
      </c>
      <c r="D9639" s="182" t="s">
        <v>7035</v>
      </c>
      <c r="E9639" s="182" t="s">
        <v>7036</v>
      </c>
      <c r="F9639" s="182" t="s">
        <v>7036</v>
      </c>
    </row>
    <row r="9640" spans="1:6" x14ac:dyDescent="0.25">
      <c r="A9640" s="182">
        <v>40000566</v>
      </c>
      <c r="B9640" s="182" t="s">
        <v>9421</v>
      </c>
      <c r="C9640" s="182" t="s">
        <v>224</v>
      </c>
      <c r="D9640" s="182" t="s">
        <v>7035</v>
      </c>
      <c r="E9640" s="182" t="s">
        <v>7036</v>
      </c>
      <c r="F9640" s="182" t="s">
        <v>7036</v>
      </c>
    </row>
    <row r="9641" spans="1:6" x14ac:dyDescent="0.25">
      <c r="A9641" s="182">
        <v>40001410</v>
      </c>
      <c r="B9641" s="182" t="s">
        <v>9422</v>
      </c>
      <c r="C9641" s="182" t="s">
        <v>224</v>
      </c>
      <c r="D9641" s="182" t="s">
        <v>7035</v>
      </c>
      <c r="E9641" s="182" t="s">
        <v>7036</v>
      </c>
      <c r="F9641" s="182" t="s">
        <v>7036</v>
      </c>
    </row>
    <row r="9642" spans="1:6" x14ac:dyDescent="0.25">
      <c r="A9642" s="182">
        <v>40008985</v>
      </c>
      <c r="B9642" s="182" t="s">
        <v>9423</v>
      </c>
      <c r="C9642" s="182" t="s">
        <v>224</v>
      </c>
      <c r="D9642" s="182" t="s">
        <v>7035</v>
      </c>
      <c r="E9642" s="182" t="s">
        <v>7036</v>
      </c>
      <c r="F9642" s="182" t="s">
        <v>7036</v>
      </c>
    </row>
    <row r="9643" spans="1:6" x14ac:dyDescent="0.25">
      <c r="A9643" s="182">
        <v>40000654</v>
      </c>
      <c r="B9643" s="182" t="s">
        <v>9424</v>
      </c>
      <c r="C9643" s="182" t="s">
        <v>224</v>
      </c>
      <c r="D9643" s="182" t="s">
        <v>7035</v>
      </c>
      <c r="E9643" s="182" t="s">
        <v>7036</v>
      </c>
      <c r="F9643" s="182" t="s">
        <v>7036</v>
      </c>
    </row>
    <row r="9644" spans="1:6" x14ac:dyDescent="0.25">
      <c r="A9644" s="182">
        <v>40001460</v>
      </c>
      <c r="B9644" s="182" t="s">
        <v>9425</v>
      </c>
      <c r="C9644" s="182" t="s">
        <v>224</v>
      </c>
      <c r="D9644" s="182" t="s">
        <v>7035</v>
      </c>
      <c r="E9644" s="182" t="s">
        <v>7036</v>
      </c>
      <c r="F9644" s="182" t="s">
        <v>7036</v>
      </c>
    </row>
    <row r="9645" spans="1:6" x14ac:dyDescent="0.25">
      <c r="A9645" s="182">
        <v>40006922</v>
      </c>
      <c r="B9645" s="182" t="s">
        <v>9426</v>
      </c>
      <c r="C9645" s="182" t="s">
        <v>224</v>
      </c>
      <c r="D9645" s="182" t="s">
        <v>7035</v>
      </c>
      <c r="E9645" s="182" t="s">
        <v>7036</v>
      </c>
      <c r="F9645" s="182" t="s">
        <v>7036</v>
      </c>
    </row>
    <row r="9646" spans="1:6" x14ac:dyDescent="0.25">
      <c r="A9646" s="182">
        <v>40007226</v>
      </c>
      <c r="B9646" s="182" t="s">
        <v>9427</v>
      </c>
      <c r="C9646" s="182" t="s">
        <v>224</v>
      </c>
      <c r="D9646" s="182" t="s">
        <v>7035</v>
      </c>
      <c r="E9646" s="182" t="s">
        <v>7036</v>
      </c>
      <c r="F9646" s="182" t="s">
        <v>7036</v>
      </c>
    </row>
    <row r="9647" spans="1:6" x14ac:dyDescent="0.25">
      <c r="A9647" s="182">
        <v>40001390</v>
      </c>
      <c r="B9647" s="182" t="s">
        <v>9428</v>
      </c>
      <c r="C9647" s="182" t="s">
        <v>224</v>
      </c>
      <c r="D9647" s="182" t="s">
        <v>7035</v>
      </c>
      <c r="E9647" s="182" t="s">
        <v>7036</v>
      </c>
      <c r="F9647" s="182" t="s">
        <v>7036</v>
      </c>
    </row>
    <row r="9648" spans="1:6" x14ac:dyDescent="0.25">
      <c r="A9648" s="182">
        <v>40006682</v>
      </c>
      <c r="B9648" s="182" t="s">
        <v>9429</v>
      </c>
      <c r="C9648" s="182" t="s">
        <v>224</v>
      </c>
      <c r="D9648" s="182" t="s">
        <v>7035</v>
      </c>
      <c r="E9648" s="182" t="s">
        <v>7036</v>
      </c>
      <c r="F9648" s="182" t="s">
        <v>7036</v>
      </c>
    </row>
    <row r="9649" spans="1:6" x14ac:dyDescent="0.25">
      <c r="A9649" s="182">
        <v>40001924</v>
      </c>
      <c r="B9649" s="182" t="s">
        <v>9430</v>
      </c>
      <c r="C9649" s="182" t="s">
        <v>224</v>
      </c>
      <c r="D9649" s="182" t="s">
        <v>7035</v>
      </c>
      <c r="E9649" s="182" t="s">
        <v>7036</v>
      </c>
      <c r="F9649" s="182" t="s">
        <v>7036</v>
      </c>
    </row>
    <row r="9650" spans="1:6" x14ac:dyDescent="0.25">
      <c r="A9650" s="182">
        <v>40003921</v>
      </c>
      <c r="B9650" s="182" t="s">
        <v>9431</v>
      </c>
      <c r="C9650" s="182" t="s">
        <v>224</v>
      </c>
      <c r="D9650" s="182" t="s">
        <v>7035</v>
      </c>
      <c r="E9650" s="182" t="s">
        <v>7036</v>
      </c>
      <c r="F9650" s="182" t="s">
        <v>7036</v>
      </c>
    </row>
    <row r="9651" spans="1:6" x14ac:dyDescent="0.25">
      <c r="A9651" s="182">
        <v>40008510</v>
      </c>
      <c r="B9651" s="182" t="s">
        <v>9432</v>
      </c>
      <c r="C9651" s="182" t="s">
        <v>224</v>
      </c>
      <c r="D9651" s="182" t="s">
        <v>7035</v>
      </c>
      <c r="E9651" s="182" t="s">
        <v>7036</v>
      </c>
      <c r="F9651" s="182" t="s">
        <v>7036</v>
      </c>
    </row>
    <row r="9652" spans="1:6" x14ac:dyDescent="0.25">
      <c r="A9652" s="182">
        <v>40006300</v>
      </c>
      <c r="B9652" s="182" t="s">
        <v>9433</v>
      </c>
      <c r="C9652" s="182" t="s">
        <v>224</v>
      </c>
      <c r="D9652" s="182" t="s">
        <v>7035</v>
      </c>
      <c r="E9652" s="182" t="s">
        <v>7036</v>
      </c>
      <c r="F9652" s="182" t="s">
        <v>7036</v>
      </c>
    </row>
    <row r="9653" spans="1:6" x14ac:dyDescent="0.25">
      <c r="A9653" s="182">
        <v>40000540</v>
      </c>
      <c r="B9653" s="182" t="s">
        <v>9434</v>
      </c>
      <c r="C9653" s="182" t="s">
        <v>224</v>
      </c>
      <c r="D9653" s="182" t="s">
        <v>7035</v>
      </c>
      <c r="E9653" s="182" t="s">
        <v>7036</v>
      </c>
      <c r="F9653" s="182" t="s">
        <v>7036</v>
      </c>
    </row>
    <row r="9654" spans="1:6" x14ac:dyDescent="0.25">
      <c r="A9654" s="182">
        <v>40001046</v>
      </c>
      <c r="B9654" s="182" t="s">
        <v>9435</v>
      </c>
      <c r="C9654" s="182" t="s">
        <v>224</v>
      </c>
      <c r="D9654" s="182" t="s">
        <v>7035</v>
      </c>
      <c r="E9654" s="182" t="s">
        <v>7036</v>
      </c>
      <c r="F9654" s="182" t="s">
        <v>7036</v>
      </c>
    </row>
    <row r="9655" spans="1:6" x14ac:dyDescent="0.25">
      <c r="A9655" s="182">
        <v>40006436</v>
      </c>
      <c r="B9655" s="182" t="s">
        <v>9436</v>
      </c>
      <c r="C9655" s="182" t="s">
        <v>224</v>
      </c>
      <c r="D9655" s="182" t="s">
        <v>7035</v>
      </c>
      <c r="E9655" s="182" t="s">
        <v>7036</v>
      </c>
      <c r="F9655" s="182" t="s">
        <v>7036</v>
      </c>
    </row>
    <row r="9656" spans="1:6" x14ac:dyDescent="0.25">
      <c r="A9656" s="182">
        <v>40000675</v>
      </c>
      <c r="B9656" s="182" t="s">
        <v>9436</v>
      </c>
      <c r="C9656" s="182" t="s">
        <v>224</v>
      </c>
      <c r="D9656" s="182" t="s">
        <v>7035</v>
      </c>
      <c r="E9656" s="182" t="s">
        <v>7036</v>
      </c>
      <c r="F9656" s="182" t="s">
        <v>7036</v>
      </c>
    </row>
    <row r="9657" spans="1:6" x14ac:dyDescent="0.25">
      <c r="A9657" s="182">
        <v>40000775</v>
      </c>
      <c r="B9657" s="182" t="s">
        <v>9437</v>
      </c>
      <c r="C9657" s="182" t="s">
        <v>224</v>
      </c>
      <c r="D9657" s="182" t="s">
        <v>7035</v>
      </c>
      <c r="E9657" s="182" t="s">
        <v>7036</v>
      </c>
      <c r="F9657" s="182" t="s">
        <v>7036</v>
      </c>
    </row>
    <row r="9658" spans="1:6" x14ac:dyDescent="0.25">
      <c r="A9658" s="182">
        <v>40005627</v>
      </c>
      <c r="B9658" s="182" t="s">
        <v>9438</v>
      </c>
      <c r="C9658" s="182" t="s">
        <v>224</v>
      </c>
      <c r="D9658" s="182" t="s">
        <v>7035</v>
      </c>
      <c r="E9658" s="182" t="s">
        <v>7036</v>
      </c>
      <c r="F9658" s="182" t="s">
        <v>7036</v>
      </c>
    </row>
    <row r="9659" spans="1:6" x14ac:dyDescent="0.25">
      <c r="A9659" s="182">
        <v>40000892</v>
      </c>
      <c r="B9659" s="182" t="s">
        <v>9439</v>
      </c>
      <c r="C9659" s="182" t="s">
        <v>224</v>
      </c>
      <c r="D9659" s="182" t="s">
        <v>7035</v>
      </c>
      <c r="E9659" s="182" t="s">
        <v>7036</v>
      </c>
      <c r="F9659" s="182" t="s">
        <v>7036</v>
      </c>
    </row>
    <row r="9660" spans="1:6" x14ac:dyDescent="0.25">
      <c r="A9660" s="182">
        <v>40009154</v>
      </c>
      <c r="B9660" s="182" t="s">
        <v>9440</v>
      </c>
      <c r="C9660" s="182" t="s">
        <v>224</v>
      </c>
      <c r="D9660" s="182" t="s">
        <v>7035</v>
      </c>
      <c r="E9660" s="182" t="s">
        <v>7036</v>
      </c>
      <c r="F9660" s="182" t="s">
        <v>7036</v>
      </c>
    </row>
    <row r="9661" spans="1:6" x14ac:dyDescent="0.25">
      <c r="A9661" s="182">
        <v>40001344</v>
      </c>
      <c r="B9661" s="182" t="s">
        <v>9441</v>
      </c>
      <c r="C9661" s="182" t="s">
        <v>224</v>
      </c>
      <c r="D9661" s="182" t="s">
        <v>7035</v>
      </c>
      <c r="E9661" s="182" t="s">
        <v>7036</v>
      </c>
      <c r="F9661" s="182" t="s">
        <v>7036</v>
      </c>
    </row>
    <row r="9662" spans="1:6" x14ac:dyDescent="0.25">
      <c r="A9662" s="182">
        <v>40009280</v>
      </c>
      <c r="B9662" s="182" t="s">
        <v>9442</v>
      </c>
      <c r="C9662" s="182" t="s">
        <v>224</v>
      </c>
      <c r="D9662" s="182" t="s">
        <v>7035</v>
      </c>
      <c r="E9662" s="182" t="s">
        <v>7036</v>
      </c>
      <c r="F9662" s="182" t="s">
        <v>7036</v>
      </c>
    </row>
    <row r="9663" spans="1:6" x14ac:dyDescent="0.25">
      <c r="A9663" s="182">
        <v>40000346</v>
      </c>
      <c r="B9663" s="182" t="s">
        <v>9443</v>
      </c>
      <c r="C9663" s="182" t="s">
        <v>224</v>
      </c>
      <c r="D9663" s="182" t="s">
        <v>7035</v>
      </c>
      <c r="E9663" s="182" t="s">
        <v>7036</v>
      </c>
      <c r="F9663" s="182" t="s">
        <v>7036</v>
      </c>
    </row>
    <row r="9664" spans="1:6" x14ac:dyDescent="0.25">
      <c r="A9664" s="182">
        <v>40005492</v>
      </c>
      <c r="B9664" s="182" t="s">
        <v>9444</v>
      </c>
      <c r="C9664" s="182" t="s">
        <v>224</v>
      </c>
      <c r="D9664" s="182" t="s">
        <v>7035</v>
      </c>
      <c r="E9664" s="182" t="s">
        <v>7036</v>
      </c>
      <c r="F9664" s="182" t="s">
        <v>7036</v>
      </c>
    </row>
    <row r="9665" spans="1:6" x14ac:dyDescent="0.25">
      <c r="A9665" s="182">
        <v>40007295</v>
      </c>
      <c r="B9665" s="182" t="s">
        <v>9445</v>
      </c>
      <c r="C9665" s="182" t="s">
        <v>224</v>
      </c>
      <c r="D9665" s="182" t="s">
        <v>7035</v>
      </c>
      <c r="E9665" s="182" t="s">
        <v>7036</v>
      </c>
      <c r="F9665" s="182" t="s">
        <v>7036</v>
      </c>
    </row>
    <row r="9666" spans="1:6" x14ac:dyDescent="0.25">
      <c r="A9666" s="182">
        <v>40005673</v>
      </c>
      <c r="B9666" s="182" t="s">
        <v>9446</v>
      </c>
      <c r="C9666" s="182" t="s">
        <v>224</v>
      </c>
      <c r="D9666" s="182" t="s">
        <v>7035</v>
      </c>
      <c r="E9666" s="182" t="s">
        <v>7036</v>
      </c>
      <c r="F9666" s="182" t="s">
        <v>7036</v>
      </c>
    </row>
    <row r="9667" spans="1:6" x14ac:dyDescent="0.25">
      <c r="A9667" s="182">
        <v>40006940</v>
      </c>
      <c r="B9667" s="182" t="s">
        <v>9447</v>
      </c>
      <c r="C9667" s="182" t="s">
        <v>224</v>
      </c>
      <c r="D9667" s="182" t="s">
        <v>7035</v>
      </c>
      <c r="E9667" s="182" t="s">
        <v>7036</v>
      </c>
      <c r="F9667" s="182" t="s">
        <v>7036</v>
      </c>
    </row>
    <row r="9668" spans="1:6" x14ac:dyDescent="0.25">
      <c r="A9668" s="182">
        <v>40001241</v>
      </c>
      <c r="B9668" s="182" t="s">
        <v>9448</v>
      </c>
      <c r="C9668" s="182" t="s">
        <v>224</v>
      </c>
      <c r="D9668" s="182" t="s">
        <v>7035</v>
      </c>
      <c r="E9668" s="182" t="s">
        <v>7036</v>
      </c>
      <c r="F9668" s="182" t="s">
        <v>7036</v>
      </c>
    </row>
    <row r="9669" spans="1:6" x14ac:dyDescent="0.25">
      <c r="A9669" s="182">
        <v>40006944</v>
      </c>
      <c r="B9669" s="182" t="s">
        <v>9449</v>
      </c>
      <c r="C9669" s="182" t="s">
        <v>224</v>
      </c>
      <c r="D9669" s="182" t="s">
        <v>7035</v>
      </c>
      <c r="E9669" s="182" t="s">
        <v>7036</v>
      </c>
      <c r="F9669" s="182" t="s">
        <v>7036</v>
      </c>
    </row>
    <row r="9670" spans="1:6" x14ac:dyDescent="0.25">
      <c r="A9670" s="182">
        <v>40001065</v>
      </c>
      <c r="B9670" s="182" t="s">
        <v>9449</v>
      </c>
      <c r="C9670" s="182" t="s">
        <v>224</v>
      </c>
      <c r="D9670" s="182" t="s">
        <v>7035</v>
      </c>
      <c r="E9670" s="182" t="s">
        <v>7036</v>
      </c>
      <c r="F9670" s="182" t="s">
        <v>7036</v>
      </c>
    </row>
    <row r="9671" spans="1:6" x14ac:dyDescent="0.25">
      <c r="A9671" s="182">
        <v>40000728</v>
      </c>
      <c r="B9671" s="182" t="s">
        <v>9450</v>
      </c>
      <c r="C9671" s="182" t="s">
        <v>224</v>
      </c>
      <c r="D9671" s="182" t="s">
        <v>7035</v>
      </c>
      <c r="E9671" s="182" t="s">
        <v>7036</v>
      </c>
      <c r="F9671" s="182" t="s">
        <v>7036</v>
      </c>
    </row>
    <row r="9672" spans="1:6" x14ac:dyDescent="0.25">
      <c r="A9672" s="182">
        <v>40006326</v>
      </c>
      <c r="B9672" s="182" t="s">
        <v>9451</v>
      </c>
      <c r="C9672" s="182" t="s">
        <v>224</v>
      </c>
      <c r="D9672" s="182" t="s">
        <v>7035</v>
      </c>
      <c r="E9672" s="182" t="s">
        <v>7036</v>
      </c>
      <c r="F9672" s="182" t="s">
        <v>7036</v>
      </c>
    </row>
    <row r="9673" spans="1:6" x14ac:dyDescent="0.25">
      <c r="A9673" s="182">
        <v>40006224</v>
      </c>
      <c r="B9673" s="182" t="s">
        <v>9452</v>
      </c>
      <c r="C9673" s="182" t="s">
        <v>224</v>
      </c>
      <c r="D9673" s="182" t="s">
        <v>7035</v>
      </c>
      <c r="E9673" s="182" t="s">
        <v>7036</v>
      </c>
      <c r="F9673" s="182" t="s">
        <v>7036</v>
      </c>
    </row>
    <row r="9674" spans="1:6" x14ac:dyDescent="0.25">
      <c r="A9674" s="182">
        <v>40008873</v>
      </c>
      <c r="B9674" s="182" t="s">
        <v>9453</v>
      </c>
      <c r="C9674" s="182" t="s">
        <v>224</v>
      </c>
      <c r="D9674" s="182" t="s">
        <v>7035</v>
      </c>
      <c r="E9674" s="182" t="s">
        <v>7036</v>
      </c>
      <c r="F9674" s="182" t="s">
        <v>7036</v>
      </c>
    </row>
    <row r="9675" spans="1:6" x14ac:dyDescent="0.25">
      <c r="A9675" s="182">
        <v>40007623</v>
      </c>
      <c r="B9675" s="182" t="s">
        <v>9454</v>
      </c>
      <c r="C9675" s="182" t="s">
        <v>224</v>
      </c>
      <c r="D9675" s="182" t="s">
        <v>7035</v>
      </c>
      <c r="E9675" s="182" t="s">
        <v>7036</v>
      </c>
      <c r="F9675" s="182" t="s">
        <v>7036</v>
      </c>
    </row>
    <row r="9676" spans="1:6" x14ac:dyDescent="0.25">
      <c r="A9676" s="182">
        <v>40006681</v>
      </c>
      <c r="B9676" s="182" t="s">
        <v>9455</v>
      </c>
      <c r="C9676" s="182" t="s">
        <v>224</v>
      </c>
      <c r="D9676" s="182" t="s">
        <v>7035</v>
      </c>
      <c r="E9676" s="182" t="s">
        <v>7036</v>
      </c>
      <c r="F9676" s="182" t="s">
        <v>7036</v>
      </c>
    </row>
    <row r="9677" spans="1:6" x14ac:dyDescent="0.25">
      <c r="A9677" s="182">
        <v>40009012</v>
      </c>
      <c r="B9677" s="182" t="s">
        <v>9456</v>
      </c>
      <c r="C9677" s="182" t="s">
        <v>224</v>
      </c>
      <c r="D9677" s="182" t="s">
        <v>7035</v>
      </c>
      <c r="E9677" s="182" t="s">
        <v>7036</v>
      </c>
      <c r="F9677" s="182" t="s">
        <v>7036</v>
      </c>
    </row>
    <row r="9678" spans="1:6" x14ac:dyDescent="0.25">
      <c r="A9678" s="182">
        <v>40000838</v>
      </c>
      <c r="B9678" s="182" t="s">
        <v>9457</v>
      </c>
      <c r="C9678" s="182" t="s">
        <v>224</v>
      </c>
      <c r="D9678" s="182" t="s">
        <v>7035</v>
      </c>
      <c r="E9678" s="182" t="s">
        <v>7036</v>
      </c>
      <c r="F9678" s="182" t="s">
        <v>7036</v>
      </c>
    </row>
    <row r="9679" spans="1:6" x14ac:dyDescent="0.25">
      <c r="A9679" s="182">
        <v>40000618</v>
      </c>
      <c r="B9679" s="182" t="s">
        <v>9458</v>
      </c>
      <c r="C9679" s="182" t="s">
        <v>224</v>
      </c>
      <c r="D9679" s="182" t="s">
        <v>7035</v>
      </c>
      <c r="E9679" s="182" t="s">
        <v>7036</v>
      </c>
      <c r="F9679" s="182" t="s">
        <v>7036</v>
      </c>
    </row>
    <row r="9680" spans="1:6" x14ac:dyDescent="0.25">
      <c r="A9680" s="182">
        <v>40000641</v>
      </c>
      <c r="B9680" s="182" t="s">
        <v>9459</v>
      </c>
      <c r="C9680" s="182" t="s">
        <v>224</v>
      </c>
      <c r="D9680" s="182" t="s">
        <v>7035</v>
      </c>
      <c r="E9680" s="182" t="s">
        <v>7036</v>
      </c>
      <c r="F9680" s="182" t="s">
        <v>7036</v>
      </c>
    </row>
    <row r="9681" spans="1:6" x14ac:dyDescent="0.25">
      <c r="A9681" s="182">
        <v>40000364</v>
      </c>
      <c r="B9681" s="182" t="s">
        <v>9460</v>
      </c>
      <c r="C9681" s="182" t="s">
        <v>224</v>
      </c>
      <c r="D9681" s="182" t="s">
        <v>7035</v>
      </c>
      <c r="E9681" s="182" t="s">
        <v>7036</v>
      </c>
      <c r="F9681" s="182" t="s">
        <v>7036</v>
      </c>
    </row>
    <row r="9682" spans="1:6" x14ac:dyDescent="0.25">
      <c r="A9682" s="182">
        <v>40006519</v>
      </c>
      <c r="B9682" s="182" t="s">
        <v>9461</v>
      </c>
      <c r="C9682" s="182" t="s">
        <v>224</v>
      </c>
      <c r="D9682" s="182" t="s">
        <v>7035</v>
      </c>
      <c r="E9682" s="182" t="s">
        <v>7036</v>
      </c>
      <c r="F9682" s="182" t="s">
        <v>7036</v>
      </c>
    </row>
    <row r="9683" spans="1:6" x14ac:dyDescent="0.25">
      <c r="A9683" s="182">
        <v>40005969</v>
      </c>
      <c r="B9683" s="182" t="s">
        <v>9461</v>
      </c>
      <c r="C9683" s="182" t="s">
        <v>224</v>
      </c>
      <c r="D9683" s="182" t="s">
        <v>7035</v>
      </c>
      <c r="E9683" s="182" t="s">
        <v>7036</v>
      </c>
      <c r="F9683" s="182" t="s">
        <v>7036</v>
      </c>
    </row>
    <row r="9684" spans="1:6" x14ac:dyDescent="0.25">
      <c r="A9684" s="182">
        <v>40006406</v>
      </c>
      <c r="B9684" s="182" t="s">
        <v>9462</v>
      </c>
      <c r="C9684" s="182" t="s">
        <v>224</v>
      </c>
      <c r="D9684" s="182" t="s">
        <v>7035</v>
      </c>
      <c r="E9684" s="182" t="s">
        <v>7036</v>
      </c>
      <c r="F9684" s="182" t="s">
        <v>7036</v>
      </c>
    </row>
    <row r="9685" spans="1:6" x14ac:dyDescent="0.25">
      <c r="A9685" s="182">
        <v>40000665</v>
      </c>
      <c r="B9685" s="182" t="s">
        <v>9463</v>
      </c>
      <c r="C9685" s="182" t="s">
        <v>224</v>
      </c>
      <c r="D9685" s="182" t="s">
        <v>7035</v>
      </c>
      <c r="E9685" s="182" t="s">
        <v>7036</v>
      </c>
      <c r="F9685" s="182" t="s">
        <v>7036</v>
      </c>
    </row>
    <row r="9686" spans="1:6" x14ac:dyDescent="0.25">
      <c r="A9686" s="182">
        <v>40002635</v>
      </c>
      <c r="B9686" s="182" t="s">
        <v>9464</v>
      </c>
      <c r="C9686" s="182" t="s">
        <v>224</v>
      </c>
      <c r="D9686" s="182" t="s">
        <v>7035</v>
      </c>
      <c r="E9686" s="182" t="s">
        <v>7036</v>
      </c>
      <c r="F9686" s="182" t="s">
        <v>7036</v>
      </c>
    </row>
    <row r="9687" spans="1:6" x14ac:dyDescent="0.25">
      <c r="A9687" s="182">
        <v>40004392</v>
      </c>
      <c r="B9687" s="182" t="s">
        <v>9465</v>
      </c>
      <c r="C9687" s="182" t="s">
        <v>224</v>
      </c>
      <c r="D9687" s="182" t="s">
        <v>7035</v>
      </c>
      <c r="E9687" s="182" t="s">
        <v>7036</v>
      </c>
      <c r="F9687" s="182" t="s">
        <v>7036</v>
      </c>
    </row>
    <row r="9688" spans="1:6" x14ac:dyDescent="0.25">
      <c r="A9688" s="182">
        <v>40002347</v>
      </c>
      <c r="B9688" s="182" t="s">
        <v>9466</v>
      </c>
      <c r="C9688" s="182" t="s">
        <v>224</v>
      </c>
      <c r="D9688" s="182" t="s">
        <v>7035</v>
      </c>
      <c r="E9688" s="182" t="s">
        <v>7036</v>
      </c>
      <c r="F9688" s="182" t="s">
        <v>7036</v>
      </c>
    </row>
    <row r="9689" spans="1:6" x14ac:dyDescent="0.25">
      <c r="A9689" s="182">
        <v>40003788</v>
      </c>
      <c r="B9689" s="182" t="s">
        <v>9467</v>
      </c>
      <c r="C9689" s="182" t="s">
        <v>224</v>
      </c>
      <c r="D9689" s="182" t="s">
        <v>7035</v>
      </c>
      <c r="E9689" s="182" t="s">
        <v>7036</v>
      </c>
      <c r="F9689" s="182" t="s">
        <v>7036</v>
      </c>
    </row>
    <row r="9690" spans="1:6" x14ac:dyDescent="0.25">
      <c r="A9690" s="182">
        <v>40004073</v>
      </c>
      <c r="B9690" s="182" t="s">
        <v>9468</v>
      </c>
      <c r="C9690" s="182" t="s">
        <v>224</v>
      </c>
      <c r="D9690" s="182" t="s">
        <v>7035</v>
      </c>
      <c r="E9690" s="182" t="s">
        <v>7036</v>
      </c>
      <c r="F9690" s="182" t="s">
        <v>7036</v>
      </c>
    </row>
    <row r="9691" spans="1:6" x14ac:dyDescent="0.25">
      <c r="A9691" s="182">
        <v>40004087</v>
      </c>
      <c r="B9691" s="182" t="s">
        <v>9469</v>
      </c>
      <c r="C9691" s="182" t="s">
        <v>224</v>
      </c>
      <c r="D9691" s="182" t="s">
        <v>7035</v>
      </c>
      <c r="E9691" s="182" t="s">
        <v>7036</v>
      </c>
      <c r="F9691" s="182" t="s">
        <v>7036</v>
      </c>
    </row>
    <row r="9692" spans="1:6" x14ac:dyDescent="0.25">
      <c r="A9692" s="182">
        <v>40000377</v>
      </c>
      <c r="B9692" s="182" t="s">
        <v>9470</v>
      </c>
      <c r="C9692" s="182" t="s">
        <v>224</v>
      </c>
      <c r="D9692" s="182" t="s">
        <v>7035</v>
      </c>
      <c r="E9692" s="182" t="s">
        <v>7036</v>
      </c>
      <c r="F9692" s="182" t="s">
        <v>7036</v>
      </c>
    </row>
    <row r="9693" spans="1:6" x14ac:dyDescent="0.25">
      <c r="A9693" s="182">
        <v>40004264</v>
      </c>
      <c r="B9693" s="182" t="s">
        <v>9471</v>
      </c>
      <c r="C9693" s="182" t="s">
        <v>224</v>
      </c>
      <c r="D9693" s="182" t="s">
        <v>7035</v>
      </c>
      <c r="E9693" s="182" t="s">
        <v>7036</v>
      </c>
      <c r="F9693" s="182" t="s">
        <v>7036</v>
      </c>
    </row>
    <row r="9694" spans="1:6" x14ac:dyDescent="0.25">
      <c r="A9694" s="182">
        <v>40003503</v>
      </c>
      <c r="B9694" s="182" t="s">
        <v>9472</v>
      </c>
      <c r="C9694" s="182" t="s">
        <v>224</v>
      </c>
      <c r="D9694" s="182" t="s">
        <v>7035</v>
      </c>
      <c r="E9694" s="182" t="s">
        <v>7036</v>
      </c>
      <c r="F9694" s="182" t="s">
        <v>7036</v>
      </c>
    </row>
    <row r="9695" spans="1:6" x14ac:dyDescent="0.25">
      <c r="A9695" s="182">
        <v>40003830</v>
      </c>
      <c r="B9695" s="182" t="s">
        <v>9473</v>
      </c>
      <c r="C9695" s="182" t="s">
        <v>224</v>
      </c>
      <c r="D9695" s="182" t="s">
        <v>7035</v>
      </c>
      <c r="E9695" s="182" t="s">
        <v>7036</v>
      </c>
      <c r="F9695" s="182" t="s">
        <v>7036</v>
      </c>
    </row>
    <row r="9696" spans="1:6" x14ac:dyDescent="0.25">
      <c r="A9696" s="182">
        <v>40004387</v>
      </c>
      <c r="B9696" s="182" t="s">
        <v>9474</v>
      </c>
      <c r="C9696" s="182" t="s">
        <v>224</v>
      </c>
      <c r="D9696" s="182" t="s">
        <v>7035</v>
      </c>
      <c r="E9696" s="182" t="s">
        <v>7036</v>
      </c>
      <c r="F9696" s="182" t="s">
        <v>7036</v>
      </c>
    </row>
    <row r="9697" spans="1:6" x14ac:dyDescent="0.25">
      <c r="A9697" s="182">
        <v>40003793</v>
      </c>
      <c r="B9697" s="182" t="s">
        <v>9475</v>
      </c>
      <c r="C9697" s="182" t="s">
        <v>224</v>
      </c>
      <c r="D9697" s="182" t="s">
        <v>7035</v>
      </c>
      <c r="E9697" s="182" t="s">
        <v>7036</v>
      </c>
      <c r="F9697" s="182" t="s">
        <v>7036</v>
      </c>
    </row>
    <row r="9698" spans="1:6" x14ac:dyDescent="0.25">
      <c r="A9698" s="182">
        <v>40004498</v>
      </c>
      <c r="B9698" s="182" t="s">
        <v>9476</v>
      </c>
      <c r="C9698" s="182" t="s">
        <v>224</v>
      </c>
      <c r="D9698" s="182" t="s">
        <v>7035</v>
      </c>
      <c r="E9698" s="182" t="s">
        <v>7036</v>
      </c>
      <c r="F9698" s="182" t="s">
        <v>7036</v>
      </c>
    </row>
    <row r="9699" spans="1:6" x14ac:dyDescent="0.25">
      <c r="A9699" s="182">
        <v>40004255</v>
      </c>
      <c r="B9699" s="182" t="s">
        <v>9477</v>
      </c>
      <c r="C9699" s="182" t="s">
        <v>224</v>
      </c>
      <c r="D9699" s="182" t="s">
        <v>7035</v>
      </c>
      <c r="E9699" s="182" t="s">
        <v>7036</v>
      </c>
      <c r="F9699" s="182" t="s">
        <v>7036</v>
      </c>
    </row>
    <row r="9700" spans="1:6" x14ac:dyDescent="0.25">
      <c r="A9700" s="182">
        <v>40004391</v>
      </c>
      <c r="B9700" s="182" t="s">
        <v>9478</v>
      </c>
      <c r="C9700" s="182" t="s">
        <v>224</v>
      </c>
      <c r="D9700" s="182" t="s">
        <v>7035</v>
      </c>
      <c r="E9700" s="182" t="s">
        <v>7036</v>
      </c>
      <c r="F9700" s="182" t="s">
        <v>7036</v>
      </c>
    </row>
    <row r="9701" spans="1:6" x14ac:dyDescent="0.25">
      <c r="A9701" s="182">
        <v>40003829</v>
      </c>
      <c r="B9701" s="182" t="s">
        <v>9479</v>
      </c>
      <c r="C9701" s="182" t="s">
        <v>224</v>
      </c>
      <c r="D9701" s="182" t="s">
        <v>7035</v>
      </c>
      <c r="E9701" s="182" t="s">
        <v>7036</v>
      </c>
      <c r="F9701" s="182" t="s">
        <v>7036</v>
      </c>
    </row>
    <row r="9702" spans="1:6" x14ac:dyDescent="0.25">
      <c r="A9702" s="182">
        <v>40003826</v>
      </c>
      <c r="B9702" s="182" t="s">
        <v>9480</v>
      </c>
      <c r="C9702" s="182" t="s">
        <v>224</v>
      </c>
      <c r="D9702" s="182" t="s">
        <v>7035</v>
      </c>
      <c r="E9702" s="182" t="s">
        <v>7036</v>
      </c>
      <c r="F9702" s="182" t="s">
        <v>7036</v>
      </c>
    </row>
    <row r="9703" spans="1:6" x14ac:dyDescent="0.25">
      <c r="A9703" s="182">
        <v>40003912</v>
      </c>
      <c r="B9703" s="182" t="s">
        <v>9481</v>
      </c>
      <c r="C9703" s="182" t="s">
        <v>224</v>
      </c>
      <c r="D9703" s="182" t="s">
        <v>7035</v>
      </c>
      <c r="E9703" s="182" t="s">
        <v>7036</v>
      </c>
      <c r="F9703" s="182" t="s">
        <v>7036</v>
      </c>
    </row>
    <row r="9704" spans="1:6" x14ac:dyDescent="0.25">
      <c r="A9704" s="182">
        <v>40003691</v>
      </c>
      <c r="B9704" s="182" t="s">
        <v>9482</v>
      </c>
      <c r="C9704" s="182" t="s">
        <v>224</v>
      </c>
      <c r="D9704" s="182" t="s">
        <v>7035</v>
      </c>
      <c r="E9704" s="182" t="s">
        <v>7036</v>
      </c>
      <c r="F9704" s="182" t="s">
        <v>7036</v>
      </c>
    </row>
    <row r="9705" spans="1:6" x14ac:dyDescent="0.25">
      <c r="A9705" s="182">
        <v>40002784</v>
      </c>
      <c r="B9705" s="182" t="s">
        <v>9483</v>
      </c>
      <c r="C9705" s="182" t="s">
        <v>224</v>
      </c>
      <c r="D9705" s="182" t="s">
        <v>7035</v>
      </c>
      <c r="E9705" s="182" t="s">
        <v>7036</v>
      </c>
      <c r="F9705" s="182" t="s">
        <v>7036</v>
      </c>
    </row>
    <row r="9706" spans="1:6" x14ac:dyDescent="0.25">
      <c r="A9706" s="182">
        <v>40004239</v>
      </c>
      <c r="B9706" s="182" t="s">
        <v>9484</v>
      </c>
      <c r="C9706" s="182" t="s">
        <v>224</v>
      </c>
      <c r="D9706" s="182" t="s">
        <v>7035</v>
      </c>
      <c r="E9706" s="182" t="s">
        <v>7036</v>
      </c>
      <c r="F9706" s="182" t="s">
        <v>7036</v>
      </c>
    </row>
    <row r="9707" spans="1:6" x14ac:dyDescent="0.25">
      <c r="A9707" s="182">
        <v>40004289</v>
      </c>
      <c r="B9707" s="182" t="s">
        <v>9485</v>
      </c>
      <c r="C9707" s="182" t="s">
        <v>224</v>
      </c>
      <c r="D9707" s="182" t="s">
        <v>7035</v>
      </c>
      <c r="E9707" s="182" t="s">
        <v>7036</v>
      </c>
      <c r="F9707" s="182" t="s">
        <v>7036</v>
      </c>
    </row>
    <row r="9708" spans="1:6" x14ac:dyDescent="0.25">
      <c r="A9708" s="182">
        <v>40004136</v>
      </c>
      <c r="B9708" s="182" t="s">
        <v>9486</v>
      </c>
      <c r="C9708" s="182" t="s">
        <v>224</v>
      </c>
      <c r="D9708" s="182" t="s">
        <v>7035</v>
      </c>
      <c r="E9708" s="182" t="s">
        <v>7036</v>
      </c>
      <c r="F9708" s="182" t="s">
        <v>7036</v>
      </c>
    </row>
    <row r="9709" spans="1:6" x14ac:dyDescent="0.25">
      <c r="A9709" s="182">
        <v>40004274</v>
      </c>
      <c r="B9709" s="182" t="s">
        <v>9487</v>
      </c>
      <c r="C9709" s="182" t="s">
        <v>224</v>
      </c>
      <c r="D9709" s="182" t="s">
        <v>7035</v>
      </c>
      <c r="E9709" s="182" t="s">
        <v>7036</v>
      </c>
      <c r="F9709" s="182" t="s">
        <v>7036</v>
      </c>
    </row>
    <row r="9710" spans="1:6" x14ac:dyDescent="0.25">
      <c r="A9710" s="182">
        <v>40002049</v>
      </c>
      <c r="B9710" s="182" t="s">
        <v>9488</v>
      </c>
      <c r="C9710" s="182" t="s">
        <v>224</v>
      </c>
      <c r="D9710" s="182" t="s">
        <v>7035</v>
      </c>
      <c r="E9710" s="182" t="s">
        <v>7036</v>
      </c>
      <c r="F9710" s="182" t="s">
        <v>7036</v>
      </c>
    </row>
    <row r="9711" spans="1:6" x14ac:dyDescent="0.25">
      <c r="A9711" s="182">
        <v>40002084</v>
      </c>
      <c r="B9711" s="182" t="s">
        <v>9489</v>
      </c>
      <c r="C9711" s="182" t="s">
        <v>224</v>
      </c>
      <c r="D9711" s="182" t="s">
        <v>7035</v>
      </c>
      <c r="E9711" s="182" t="s">
        <v>7036</v>
      </c>
      <c r="F9711" s="182" t="s">
        <v>7036</v>
      </c>
    </row>
    <row r="9712" spans="1:6" x14ac:dyDescent="0.25">
      <c r="A9712" s="182">
        <v>40004039</v>
      </c>
      <c r="B9712" s="182" t="s">
        <v>9490</v>
      </c>
      <c r="C9712" s="182" t="s">
        <v>224</v>
      </c>
      <c r="D9712" s="182" t="s">
        <v>7035</v>
      </c>
      <c r="E9712" s="182" t="s">
        <v>7036</v>
      </c>
      <c r="F9712" s="182" t="s">
        <v>7036</v>
      </c>
    </row>
    <row r="9713" spans="1:6" x14ac:dyDescent="0.25">
      <c r="A9713" s="182">
        <v>40004275</v>
      </c>
      <c r="B9713" s="182" t="s">
        <v>9491</v>
      </c>
      <c r="C9713" s="182" t="s">
        <v>224</v>
      </c>
      <c r="D9713" s="182" t="s">
        <v>7035</v>
      </c>
      <c r="E9713" s="182" t="s">
        <v>7036</v>
      </c>
      <c r="F9713" s="182" t="s">
        <v>7036</v>
      </c>
    </row>
    <row r="9714" spans="1:6" x14ac:dyDescent="0.25">
      <c r="A9714" s="182">
        <v>40005472</v>
      </c>
      <c r="B9714" s="182" t="s">
        <v>9492</v>
      </c>
      <c r="C9714" s="182" t="s">
        <v>224</v>
      </c>
      <c r="D9714" s="182" t="s">
        <v>7035</v>
      </c>
      <c r="E9714" s="182" t="s">
        <v>7036</v>
      </c>
      <c r="F9714" s="182" t="s">
        <v>7036</v>
      </c>
    </row>
    <row r="9715" spans="1:6" x14ac:dyDescent="0.25">
      <c r="A9715" s="182">
        <v>40004308</v>
      </c>
      <c r="B9715" s="182" t="s">
        <v>9493</v>
      </c>
      <c r="C9715" s="182" t="s">
        <v>224</v>
      </c>
      <c r="D9715" s="182" t="s">
        <v>7035</v>
      </c>
      <c r="E9715" s="182" t="s">
        <v>7036</v>
      </c>
      <c r="F9715" s="182" t="s">
        <v>7036</v>
      </c>
    </row>
    <row r="9716" spans="1:6" x14ac:dyDescent="0.25">
      <c r="A9716" s="182">
        <v>40004543</v>
      </c>
      <c r="B9716" s="182" t="s">
        <v>9494</v>
      </c>
      <c r="C9716" s="182" t="s">
        <v>224</v>
      </c>
      <c r="D9716" s="182" t="s">
        <v>7035</v>
      </c>
      <c r="E9716" s="182" t="s">
        <v>7036</v>
      </c>
      <c r="F9716" s="182" t="s">
        <v>7036</v>
      </c>
    </row>
    <row r="9717" spans="1:6" x14ac:dyDescent="0.25">
      <c r="A9717" s="182">
        <v>40004512</v>
      </c>
      <c r="B9717" s="182" t="s">
        <v>9495</v>
      </c>
      <c r="C9717" s="182" t="s">
        <v>224</v>
      </c>
      <c r="D9717" s="182" t="s">
        <v>7035</v>
      </c>
      <c r="E9717" s="182" t="s">
        <v>7036</v>
      </c>
      <c r="F9717" s="182" t="s">
        <v>7036</v>
      </c>
    </row>
    <row r="9718" spans="1:6" x14ac:dyDescent="0.25">
      <c r="A9718" s="182">
        <v>40002406</v>
      </c>
      <c r="B9718" s="182" t="s">
        <v>9496</v>
      </c>
      <c r="C9718" s="182" t="s">
        <v>224</v>
      </c>
      <c r="D9718" s="182" t="s">
        <v>7035</v>
      </c>
      <c r="E9718" s="182" t="s">
        <v>7036</v>
      </c>
      <c r="F9718" s="182" t="s">
        <v>7036</v>
      </c>
    </row>
    <row r="9719" spans="1:6" x14ac:dyDescent="0.25">
      <c r="A9719" s="182">
        <v>40004374</v>
      </c>
      <c r="B9719" s="182" t="s">
        <v>9497</v>
      </c>
      <c r="C9719" s="182" t="s">
        <v>224</v>
      </c>
      <c r="D9719" s="182" t="s">
        <v>7035</v>
      </c>
      <c r="E9719" s="182" t="s">
        <v>7036</v>
      </c>
      <c r="F9719" s="182" t="s">
        <v>7036</v>
      </c>
    </row>
    <row r="9720" spans="1:6" x14ac:dyDescent="0.25">
      <c r="A9720" s="182">
        <v>40003220</v>
      </c>
      <c r="B9720" s="182" t="s">
        <v>9497</v>
      </c>
      <c r="C9720" s="182" t="s">
        <v>224</v>
      </c>
      <c r="D9720" s="182" t="s">
        <v>7035</v>
      </c>
      <c r="E9720" s="182" t="s">
        <v>7036</v>
      </c>
      <c r="F9720" s="182" t="s">
        <v>7036</v>
      </c>
    </row>
    <row r="9721" spans="1:6" x14ac:dyDescent="0.25">
      <c r="A9721" s="182">
        <v>40004384</v>
      </c>
      <c r="B9721" s="182" t="s">
        <v>9498</v>
      </c>
      <c r="C9721" s="182" t="s">
        <v>224</v>
      </c>
      <c r="D9721" s="182" t="s">
        <v>7035</v>
      </c>
      <c r="E9721" s="182" t="s">
        <v>7036</v>
      </c>
      <c r="F9721" s="182" t="s">
        <v>7036</v>
      </c>
    </row>
    <row r="9722" spans="1:6" x14ac:dyDescent="0.25">
      <c r="A9722" s="182">
        <v>40002794</v>
      </c>
      <c r="B9722" s="182" t="s">
        <v>9499</v>
      </c>
      <c r="C9722" s="182" t="s">
        <v>224</v>
      </c>
      <c r="D9722" s="182" t="s">
        <v>7035</v>
      </c>
      <c r="E9722" s="182" t="s">
        <v>7036</v>
      </c>
      <c r="F9722" s="182" t="s">
        <v>7036</v>
      </c>
    </row>
    <row r="9723" spans="1:6" x14ac:dyDescent="0.25">
      <c r="A9723" s="182">
        <v>40002175</v>
      </c>
      <c r="B9723" s="182" t="s">
        <v>9500</v>
      </c>
      <c r="C9723" s="182" t="s">
        <v>224</v>
      </c>
      <c r="D9723" s="182" t="s">
        <v>7035</v>
      </c>
      <c r="E9723" s="182" t="s">
        <v>7036</v>
      </c>
      <c r="F9723" s="182" t="s">
        <v>7036</v>
      </c>
    </row>
    <row r="9724" spans="1:6" x14ac:dyDescent="0.25">
      <c r="A9724" s="182">
        <v>40003802</v>
      </c>
      <c r="B9724" s="182" t="s">
        <v>9501</v>
      </c>
      <c r="C9724" s="182" t="s">
        <v>224</v>
      </c>
      <c r="D9724" s="182" t="s">
        <v>7035</v>
      </c>
      <c r="E9724" s="182" t="s">
        <v>7036</v>
      </c>
      <c r="F9724" s="182" t="s">
        <v>7036</v>
      </c>
    </row>
    <row r="9725" spans="1:6" x14ac:dyDescent="0.25">
      <c r="A9725" s="182">
        <v>40005110</v>
      </c>
      <c r="B9725" s="182" t="s">
        <v>9502</v>
      </c>
      <c r="C9725" s="182" t="s">
        <v>224</v>
      </c>
      <c r="D9725" s="182" t="s">
        <v>7035</v>
      </c>
      <c r="E9725" s="182" t="s">
        <v>7036</v>
      </c>
      <c r="F9725" s="182" t="s">
        <v>7036</v>
      </c>
    </row>
    <row r="9726" spans="1:6" x14ac:dyDescent="0.25">
      <c r="A9726" s="182">
        <v>40003827</v>
      </c>
      <c r="B9726" s="182" t="s">
        <v>9503</v>
      </c>
      <c r="C9726" s="182" t="s">
        <v>224</v>
      </c>
      <c r="D9726" s="182" t="s">
        <v>7035</v>
      </c>
      <c r="E9726" s="182" t="s">
        <v>7036</v>
      </c>
      <c r="F9726" s="182" t="s">
        <v>7036</v>
      </c>
    </row>
    <row r="9727" spans="1:6" x14ac:dyDescent="0.25">
      <c r="A9727" s="182">
        <v>40003886</v>
      </c>
      <c r="B9727" s="182" t="s">
        <v>9504</v>
      </c>
      <c r="C9727" s="182" t="s">
        <v>224</v>
      </c>
      <c r="D9727" s="182" t="s">
        <v>7035</v>
      </c>
      <c r="E9727" s="182" t="s">
        <v>7036</v>
      </c>
      <c r="F9727" s="182" t="s">
        <v>7036</v>
      </c>
    </row>
    <row r="9728" spans="1:6" x14ac:dyDescent="0.25">
      <c r="A9728" s="182">
        <v>40004052</v>
      </c>
      <c r="B9728" s="182" t="s">
        <v>9505</v>
      </c>
      <c r="C9728" s="182" t="s">
        <v>224</v>
      </c>
      <c r="D9728" s="182" t="s">
        <v>7035</v>
      </c>
      <c r="E9728" s="182" t="s">
        <v>7036</v>
      </c>
      <c r="F9728" s="182" t="s">
        <v>7036</v>
      </c>
    </row>
    <row r="9729" spans="1:6" x14ac:dyDescent="0.25">
      <c r="A9729" s="182">
        <v>40004055</v>
      </c>
      <c r="B9729" s="182" t="s">
        <v>9506</v>
      </c>
      <c r="C9729" s="182" t="s">
        <v>224</v>
      </c>
      <c r="D9729" s="182" t="s">
        <v>7035</v>
      </c>
      <c r="E9729" s="182" t="s">
        <v>7036</v>
      </c>
      <c r="F9729" s="182" t="s">
        <v>7036</v>
      </c>
    </row>
    <row r="9730" spans="1:6" x14ac:dyDescent="0.25">
      <c r="A9730" s="182">
        <v>40003773</v>
      </c>
      <c r="B9730" s="182" t="s">
        <v>9507</v>
      </c>
      <c r="C9730" s="182" t="s">
        <v>224</v>
      </c>
      <c r="D9730" s="182" t="s">
        <v>7035</v>
      </c>
      <c r="E9730" s="182" t="s">
        <v>7036</v>
      </c>
      <c r="F9730" s="182" t="s">
        <v>7036</v>
      </c>
    </row>
    <row r="9731" spans="1:6" x14ac:dyDescent="0.25">
      <c r="A9731" s="182">
        <v>40004285</v>
      </c>
      <c r="B9731" s="182" t="s">
        <v>9508</v>
      </c>
      <c r="C9731" s="182" t="s">
        <v>224</v>
      </c>
      <c r="D9731" s="182" t="s">
        <v>7035</v>
      </c>
      <c r="E9731" s="182" t="s">
        <v>7036</v>
      </c>
      <c r="F9731" s="182" t="s">
        <v>7036</v>
      </c>
    </row>
    <row r="9732" spans="1:6" x14ac:dyDescent="0.25">
      <c r="A9732" s="182">
        <v>40004517</v>
      </c>
      <c r="B9732" s="182" t="s">
        <v>9509</v>
      </c>
      <c r="C9732" s="182" t="s">
        <v>224</v>
      </c>
      <c r="D9732" s="182" t="s">
        <v>7035</v>
      </c>
      <c r="E9732" s="182" t="s">
        <v>7036</v>
      </c>
      <c r="F9732" s="182" t="s">
        <v>7036</v>
      </c>
    </row>
    <row r="9733" spans="1:6" x14ac:dyDescent="0.25">
      <c r="A9733" s="182">
        <v>40004494</v>
      </c>
      <c r="B9733" s="182" t="s">
        <v>9510</v>
      </c>
      <c r="C9733" s="182" t="s">
        <v>224</v>
      </c>
      <c r="D9733" s="182" t="s">
        <v>7035</v>
      </c>
      <c r="E9733" s="182" t="s">
        <v>7036</v>
      </c>
      <c r="F9733" s="182" t="s">
        <v>7036</v>
      </c>
    </row>
    <row r="9734" spans="1:6" x14ac:dyDescent="0.25">
      <c r="A9734" s="182">
        <v>40004536</v>
      </c>
      <c r="B9734" s="182" t="s">
        <v>9511</v>
      </c>
      <c r="C9734" s="182" t="s">
        <v>224</v>
      </c>
      <c r="D9734" s="182" t="s">
        <v>7035</v>
      </c>
      <c r="E9734" s="182" t="s">
        <v>7036</v>
      </c>
      <c r="F9734" s="182" t="s">
        <v>7036</v>
      </c>
    </row>
    <row r="9735" spans="1:6" x14ac:dyDescent="0.25">
      <c r="A9735" s="182">
        <v>40003803</v>
      </c>
      <c r="B9735" s="182" t="s">
        <v>9512</v>
      </c>
      <c r="C9735" s="182" t="s">
        <v>224</v>
      </c>
      <c r="D9735" s="182" t="s">
        <v>7035</v>
      </c>
      <c r="E9735" s="182" t="s">
        <v>7036</v>
      </c>
      <c r="F9735" s="182" t="s">
        <v>7036</v>
      </c>
    </row>
    <row r="9736" spans="1:6" x14ac:dyDescent="0.25">
      <c r="A9736" s="182">
        <v>40004313</v>
      </c>
      <c r="B9736" s="182" t="s">
        <v>9513</v>
      </c>
      <c r="C9736" s="182" t="s">
        <v>224</v>
      </c>
      <c r="D9736" s="182" t="s">
        <v>7035</v>
      </c>
      <c r="E9736" s="182" t="s">
        <v>7036</v>
      </c>
      <c r="F9736" s="182" t="s">
        <v>7036</v>
      </c>
    </row>
    <row r="9737" spans="1:6" x14ac:dyDescent="0.25">
      <c r="A9737" s="182">
        <v>40004306</v>
      </c>
      <c r="B9737" s="182" t="s">
        <v>9514</v>
      </c>
      <c r="C9737" s="182" t="s">
        <v>224</v>
      </c>
      <c r="D9737" s="182" t="s">
        <v>7035</v>
      </c>
      <c r="E9737" s="182" t="s">
        <v>7036</v>
      </c>
      <c r="F9737" s="182" t="s">
        <v>7036</v>
      </c>
    </row>
    <row r="9738" spans="1:6" x14ac:dyDescent="0.25">
      <c r="A9738" s="182">
        <v>40007236</v>
      </c>
      <c r="B9738" s="182" t="s">
        <v>9515</v>
      </c>
      <c r="C9738" s="182" t="s">
        <v>224</v>
      </c>
      <c r="D9738" s="182" t="s">
        <v>315</v>
      </c>
      <c r="E9738" s="182" t="s">
        <v>316</v>
      </c>
      <c r="F9738" s="182" t="s">
        <v>316</v>
      </c>
    </row>
    <row r="9739" spans="1:6" x14ac:dyDescent="0.25">
      <c r="A9739" s="182">
        <v>40002978</v>
      </c>
      <c r="B9739" s="182" t="s">
        <v>9516</v>
      </c>
      <c r="C9739" s="182" t="s">
        <v>224</v>
      </c>
      <c r="D9739" s="182" t="s">
        <v>7035</v>
      </c>
      <c r="E9739" s="182" t="s">
        <v>7036</v>
      </c>
      <c r="F9739" s="182" t="s">
        <v>7036</v>
      </c>
    </row>
    <row r="9740" spans="1:6" x14ac:dyDescent="0.25">
      <c r="A9740" s="182">
        <v>40003705</v>
      </c>
      <c r="B9740" s="182" t="s">
        <v>9517</v>
      </c>
      <c r="C9740" s="182" t="s">
        <v>224</v>
      </c>
      <c r="D9740" s="182" t="s">
        <v>7035</v>
      </c>
      <c r="E9740" s="182" t="s">
        <v>7036</v>
      </c>
      <c r="F9740" s="182" t="s">
        <v>7036</v>
      </c>
    </row>
    <row r="9741" spans="1:6" x14ac:dyDescent="0.25">
      <c r="A9741" s="182">
        <v>40003727</v>
      </c>
      <c r="B9741" s="182" t="s">
        <v>9518</v>
      </c>
      <c r="C9741" s="182" t="s">
        <v>224</v>
      </c>
      <c r="D9741" s="182" t="s">
        <v>7035</v>
      </c>
      <c r="E9741" s="182" t="s">
        <v>7036</v>
      </c>
      <c r="F9741" s="182" t="s">
        <v>7036</v>
      </c>
    </row>
    <row r="9742" spans="1:6" x14ac:dyDescent="0.25">
      <c r="A9742" s="182">
        <v>40003016</v>
      </c>
      <c r="B9742" s="182" t="s">
        <v>9519</v>
      </c>
      <c r="C9742" s="182" t="s">
        <v>224</v>
      </c>
      <c r="D9742" s="182" t="s">
        <v>7035</v>
      </c>
      <c r="E9742" s="182" t="s">
        <v>7036</v>
      </c>
      <c r="F9742" s="182" t="s">
        <v>7036</v>
      </c>
    </row>
    <row r="9743" spans="1:6" x14ac:dyDescent="0.25">
      <c r="A9743" s="182">
        <v>40004064</v>
      </c>
      <c r="B9743" s="182" t="s">
        <v>9520</v>
      </c>
      <c r="C9743" s="182" t="s">
        <v>224</v>
      </c>
      <c r="D9743" s="182" t="s">
        <v>7035</v>
      </c>
      <c r="E9743" s="182" t="s">
        <v>7036</v>
      </c>
      <c r="F9743" s="182" t="s">
        <v>7036</v>
      </c>
    </row>
    <row r="9744" spans="1:6" x14ac:dyDescent="0.25">
      <c r="A9744" s="182">
        <v>40004521</v>
      </c>
      <c r="B9744" s="182" t="s">
        <v>9521</v>
      </c>
      <c r="C9744" s="182" t="s">
        <v>224</v>
      </c>
      <c r="D9744" s="182" t="s">
        <v>7035</v>
      </c>
      <c r="E9744" s="182" t="s">
        <v>7036</v>
      </c>
      <c r="F9744" s="182" t="s">
        <v>7036</v>
      </c>
    </row>
    <row r="9745" spans="1:6" x14ac:dyDescent="0.25">
      <c r="A9745" s="182">
        <v>40004249</v>
      </c>
      <c r="B9745" s="182" t="s">
        <v>9522</v>
      </c>
      <c r="C9745" s="182" t="s">
        <v>224</v>
      </c>
      <c r="D9745" s="182" t="s">
        <v>7035</v>
      </c>
      <c r="E9745" s="182" t="s">
        <v>7036</v>
      </c>
      <c r="F9745" s="182" t="s">
        <v>7036</v>
      </c>
    </row>
    <row r="9746" spans="1:6" x14ac:dyDescent="0.25">
      <c r="A9746" s="182">
        <v>40004079</v>
      </c>
      <c r="B9746" s="182" t="s">
        <v>9523</v>
      </c>
      <c r="C9746" s="182" t="s">
        <v>224</v>
      </c>
      <c r="D9746" s="182" t="s">
        <v>7035</v>
      </c>
      <c r="E9746" s="182" t="s">
        <v>7036</v>
      </c>
      <c r="F9746" s="182" t="s">
        <v>7036</v>
      </c>
    </row>
    <row r="9747" spans="1:6" x14ac:dyDescent="0.25">
      <c r="A9747" s="182">
        <v>40004529</v>
      </c>
      <c r="B9747" s="182" t="s">
        <v>9524</v>
      </c>
      <c r="C9747" s="182" t="s">
        <v>224</v>
      </c>
      <c r="D9747" s="182" t="s">
        <v>7035</v>
      </c>
      <c r="E9747" s="182" t="s">
        <v>7036</v>
      </c>
      <c r="F9747" s="182" t="s">
        <v>7036</v>
      </c>
    </row>
    <row r="9748" spans="1:6" x14ac:dyDescent="0.25">
      <c r="A9748" s="182">
        <v>40003699</v>
      </c>
      <c r="B9748" s="182" t="s">
        <v>9525</v>
      </c>
      <c r="C9748" s="182" t="s">
        <v>224</v>
      </c>
      <c r="D9748" s="182" t="s">
        <v>7035</v>
      </c>
      <c r="E9748" s="182" t="s">
        <v>7036</v>
      </c>
      <c r="F9748" s="182" t="s">
        <v>7036</v>
      </c>
    </row>
    <row r="9749" spans="1:6" x14ac:dyDescent="0.25">
      <c r="A9749" s="182">
        <v>40003805</v>
      </c>
      <c r="B9749" s="182" t="s">
        <v>9526</v>
      </c>
      <c r="C9749" s="182" t="s">
        <v>224</v>
      </c>
      <c r="D9749" s="182" t="s">
        <v>7035</v>
      </c>
      <c r="E9749" s="182" t="s">
        <v>7036</v>
      </c>
      <c r="F9749" s="182" t="s">
        <v>7036</v>
      </c>
    </row>
    <row r="9750" spans="1:6" x14ac:dyDescent="0.25">
      <c r="A9750" s="182">
        <v>40005580</v>
      </c>
      <c r="B9750" s="182" t="s">
        <v>9527</v>
      </c>
      <c r="C9750" s="182" t="s">
        <v>224</v>
      </c>
      <c r="D9750" s="182" t="s">
        <v>7035</v>
      </c>
      <c r="E9750" s="182" t="s">
        <v>7036</v>
      </c>
      <c r="F9750" s="182" t="s">
        <v>7036</v>
      </c>
    </row>
    <row r="9751" spans="1:6" x14ac:dyDescent="0.25">
      <c r="A9751" s="182">
        <v>40003910</v>
      </c>
      <c r="B9751" s="182" t="s">
        <v>9528</v>
      </c>
      <c r="C9751" s="182" t="s">
        <v>224</v>
      </c>
      <c r="D9751" s="182" t="s">
        <v>7035</v>
      </c>
      <c r="E9751" s="182" t="s">
        <v>7036</v>
      </c>
      <c r="F9751" s="182" t="s">
        <v>7036</v>
      </c>
    </row>
    <row r="9752" spans="1:6" x14ac:dyDescent="0.25">
      <c r="A9752" s="182">
        <v>40004292</v>
      </c>
      <c r="B9752" s="182" t="s">
        <v>9529</v>
      </c>
      <c r="C9752" s="182" t="s">
        <v>224</v>
      </c>
      <c r="D9752" s="182" t="s">
        <v>7035</v>
      </c>
      <c r="E9752" s="182" t="s">
        <v>7036</v>
      </c>
      <c r="F9752" s="182" t="s">
        <v>7036</v>
      </c>
    </row>
    <row r="9753" spans="1:6" x14ac:dyDescent="0.25">
      <c r="A9753" s="182">
        <v>40004375</v>
      </c>
      <c r="B9753" s="182" t="s">
        <v>9530</v>
      </c>
      <c r="C9753" s="182" t="s">
        <v>224</v>
      </c>
      <c r="D9753" s="182" t="s">
        <v>7035</v>
      </c>
      <c r="E9753" s="182" t="s">
        <v>7036</v>
      </c>
      <c r="F9753" s="182" t="s">
        <v>7036</v>
      </c>
    </row>
    <row r="9754" spans="1:6" x14ac:dyDescent="0.25">
      <c r="A9754" s="182">
        <v>40004363</v>
      </c>
      <c r="B9754" s="182" t="s">
        <v>9531</v>
      </c>
      <c r="C9754" s="182" t="s">
        <v>224</v>
      </c>
      <c r="D9754" s="182" t="s">
        <v>7035</v>
      </c>
      <c r="E9754" s="182" t="s">
        <v>7036</v>
      </c>
      <c r="F9754" s="182" t="s">
        <v>7036</v>
      </c>
    </row>
    <row r="9755" spans="1:6" x14ac:dyDescent="0.25">
      <c r="A9755" s="182">
        <v>40003674</v>
      </c>
      <c r="B9755" s="182" t="s">
        <v>9532</v>
      </c>
      <c r="C9755" s="182" t="s">
        <v>224</v>
      </c>
      <c r="D9755" s="182" t="s">
        <v>7035</v>
      </c>
      <c r="E9755" s="182" t="s">
        <v>7036</v>
      </c>
      <c r="F9755" s="182" t="s">
        <v>7036</v>
      </c>
    </row>
    <row r="9756" spans="1:6" x14ac:dyDescent="0.25">
      <c r="A9756" s="182">
        <v>40004527</v>
      </c>
      <c r="B9756" s="182" t="s">
        <v>9533</v>
      </c>
      <c r="C9756" s="182" t="s">
        <v>224</v>
      </c>
      <c r="D9756" s="182" t="s">
        <v>7035</v>
      </c>
      <c r="E9756" s="182" t="s">
        <v>7036</v>
      </c>
      <c r="F9756" s="182" t="s">
        <v>7036</v>
      </c>
    </row>
    <row r="9757" spans="1:6" x14ac:dyDescent="0.25">
      <c r="A9757" s="182">
        <v>40003911</v>
      </c>
      <c r="B9757" s="182" t="s">
        <v>9534</v>
      </c>
      <c r="C9757" s="182" t="s">
        <v>224</v>
      </c>
      <c r="D9757" s="182" t="s">
        <v>7035</v>
      </c>
      <c r="E9757" s="182" t="s">
        <v>7036</v>
      </c>
      <c r="F9757" s="182" t="s">
        <v>7036</v>
      </c>
    </row>
    <row r="9758" spans="1:6" x14ac:dyDescent="0.25">
      <c r="A9758" s="182">
        <v>40004243</v>
      </c>
      <c r="B9758" s="182" t="s">
        <v>9535</v>
      </c>
      <c r="C9758" s="182" t="s">
        <v>224</v>
      </c>
      <c r="D9758" s="182" t="s">
        <v>7035</v>
      </c>
      <c r="E9758" s="182" t="s">
        <v>7036</v>
      </c>
      <c r="F9758" s="182" t="s">
        <v>7036</v>
      </c>
    </row>
    <row r="9759" spans="1:6" x14ac:dyDescent="0.25">
      <c r="A9759" s="182">
        <v>40004053</v>
      </c>
      <c r="B9759" s="182" t="s">
        <v>9536</v>
      </c>
      <c r="C9759" s="182" t="s">
        <v>224</v>
      </c>
      <c r="D9759" s="182" t="s">
        <v>7035</v>
      </c>
      <c r="E9759" s="182" t="s">
        <v>7036</v>
      </c>
      <c r="F9759" s="182" t="s">
        <v>7036</v>
      </c>
    </row>
    <row r="9760" spans="1:6" x14ac:dyDescent="0.25">
      <c r="A9760" s="182">
        <v>40004226</v>
      </c>
      <c r="B9760" s="182" t="s">
        <v>9537</v>
      </c>
      <c r="C9760" s="182" t="s">
        <v>224</v>
      </c>
      <c r="D9760" s="182" t="s">
        <v>7035</v>
      </c>
      <c r="E9760" s="182" t="s">
        <v>7036</v>
      </c>
      <c r="F9760" s="182" t="s">
        <v>7036</v>
      </c>
    </row>
    <row r="9761" spans="1:6" x14ac:dyDescent="0.25">
      <c r="A9761" s="182">
        <v>40004395</v>
      </c>
      <c r="B9761" s="182" t="s">
        <v>9538</v>
      </c>
      <c r="C9761" s="182" t="s">
        <v>224</v>
      </c>
      <c r="D9761" s="182" t="s">
        <v>7035</v>
      </c>
      <c r="E9761" s="182" t="s">
        <v>7036</v>
      </c>
      <c r="F9761" s="182" t="s">
        <v>7036</v>
      </c>
    </row>
    <row r="9762" spans="1:6" x14ac:dyDescent="0.25">
      <c r="A9762" s="182">
        <v>40004539</v>
      </c>
      <c r="B9762" s="182" t="s">
        <v>9539</v>
      </c>
      <c r="C9762" s="182" t="s">
        <v>224</v>
      </c>
      <c r="D9762" s="182" t="s">
        <v>7035</v>
      </c>
      <c r="E9762" s="182" t="s">
        <v>7036</v>
      </c>
      <c r="F9762" s="182" t="s">
        <v>7036</v>
      </c>
    </row>
    <row r="9763" spans="1:6" x14ac:dyDescent="0.25">
      <c r="A9763" s="182">
        <v>40003260</v>
      </c>
      <c r="B9763" s="182" t="s">
        <v>9540</v>
      </c>
      <c r="C9763" s="182" t="s">
        <v>224</v>
      </c>
      <c r="D9763" s="182" t="s">
        <v>7035</v>
      </c>
      <c r="E9763" s="182" t="s">
        <v>7036</v>
      </c>
      <c r="F9763" s="182" t="s">
        <v>7036</v>
      </c>
    </row>
    <row r="9764" spans="1:6" x14ac:dyDescent="0.25">
      <c r="A9764" s="182">
        <v>40004234</v>
      </c>
      <c r="B9764" s="182" t="s">
        <v>9541</v>
      </c>
      <c r="C9764" s="182" t="s">
        <v>224</v>
      </c>
      <c r="D9764" s="182" t="s">
        <v>7035</v>
      </c>
      <c r="E9764" s="182" t="s">
        <v>7036</v>
      </c>
      <c r="F9764" s="182" t="s">
        <v>7036</v>
      </c>
    </row>
    <row r="9765" spans="1:6" x14ac:dyDescent="0.25">
      <c r="A9765" s="182">
        <v>40004250</v>
      </c>
      <c r="B9765" s="182" t="s">
        <v>9542</v>
      </c>
      <c r="C9765" s="182" t="s">
        <v>224</v>
      </c>
      <c r="D9765" s="182" t="s">
        <v>7035</v>
      </c>
      <c r="E9765" s="182" t="s">
        <v>7036</v>
      </c>
      <c r="F9765" s="182" t="s">
        <v>7036</v>
      </c>
    </row>
    <row r="9766" spans="1:6" x14ac:dyDescent="0.25">
      <c r="A9766" s="182">
        <v>40004518</v>
      </c>
      <c r="B9766" s="182" t="s">
        <v>9543</v>
      </c>
      <c r="C9766" s="182" t="s">
        <v>224</v>
      </c>
      <c r="D9766" s="182" t="s">
        <v>7035</v>
      </c>
      <c r="E9766" s="182" t="s">
        <v>7036</v>
      </c>
      <c r="F9766" s="182" t="s">
        <v>7036</v>
      </c>
    </row>
    <row r="9767" spans="1:6" x14ac:dyDescent="0.25">
      <c r="A9767" s="182">
        <v>40003754</v>
      </c>
      <c r="B9767" s="182" t="s">
        <v>9544</v>
      </c>
      <c r="C9767" s="182" t="s">
        <v>224</v>
      </c>
      <c r="D9767" s="182" t="s">
        <v>7035</v>
      </c>
      <c r="E9767" s="182" t="s">
        <v>7036</v>
      </c>
      <c r="F9767" s="182" t="s">
        <v>7036</v>
      </c>
    </row>
    <row r="9768" spans="1:6" x14ac:dyDescent="0.25">
      <c r="A9768" s="182">
        <v>40002989</v>
      </c>
      <c r="B9768" s="182" t="s">
        <v>9545</v>
      </c>
      <c r="C9768" s="182" t="s">
        <v>224</v>
      </c>
      <c r="D9768" s="182" t="s">
        <v>7035</v>
      </c>
      <c r="E9768" s="182" t="s">
        <v>7036</v>
      </c>
      <c r="F9768" s="182" t="s">
        <v>7036</v>
      </c>
    </row>
    <row r="9769" spans="1:6" x14ac:dyDescent="0.25">
      <c r="A9769" s="182">
        <v>40003448</v>
      </c>
      <c r="B9769" s="182" t="s">
        <v>9546</v>
      </c>
      <c r="C9769" s="182" t="s">
        <v>224</v>
      </c>
      <c r="D9769" s="182" t="s">
        <v>7035</v>
      </c>
      <c r="E9769" s="182" t="s">
        <v>7036</v>
      </c>
      <c r="F9769" s="182" t="s">
        <v>7036</v>
      </c>
    </row>
    <row r="9770" spans="1:6" x14ac:dyDescent="0.25">
      <c r="A9770" s="182">
        <v>40003787</v>
      </c>
      <c r="B9770" s="182" t="s">
        <v>9547</v>
      </c>
      <c r="C9770" s="182" t="s">
        <v>224</v>
      </c>
      <c r="D9770" s="182" t="s">
        <v>7035</v>
      </c>
      <c r="E9770" s="182" t="s">
        <v>7036</v>
      </c>
      <c r="F9770" s="182" t="s">
        <v>7036</v>
      </c>
    </row>
    <row r="9771" spans="1:6" x14ac:dyDescent="0.25">
      <c r="A9771" s="182">
        <v>40002611</v>
      </c>
      <c r="B9771" s="182" t="s">
        <v>9548</v>
      </c>
      <c r="C9771" s="182" t="s">
        <v>224</v>
      </c>
      <c r="D9771" s="182" t="s">
        <v>7035</v>
      </c>
      <c r="E9771" s="182" t="s">
        <v>7036</v>
      </c>
      <c r="F9771" s="182" t="s">
        <v>7036</v>
      </c>
    </row>
    <row r="9772" spans="1:6" x14ac:dyDescent="0.25">
      <c r="A9772" s="182">
        <v>40004256</v>
      </c>
      <c r="B9772" s="182" t="s">
        <v>9549</v>
      </c>
      <c r="C9772" s="182" t="s">
        <v>224</v>
      </c>
      <c r="D9772" s="182" t="s">
        <v>7035</v>
      </c>
      <c r="E9772" s="182" t="s">
        <v>7036</v>
      </c>
      <c r="F9772" s="182" t="s">
        <v>7036</v>
      </c>
    </row>
    <row r="9773" spans="1:6" x14ac:dyDescent="0.25">
      <c r="A9773" s="182">
        <v>40004248</v>
      </c>
      <c r="B9773" s="182" t="s">
        <v>9550</v>
      </c>
      <c r="C9773" s="182" t="s">
        <v>224</v>
      </c>
      <c r="D9773" s="182" t="s">
        <v>7035</v>
      </c>
      <c r="E9773" s="182" t="s">
        <v>7036</v>
      </c>
      <c r="F9773" s="182" t="s">
        <v>7036</v>
      </c>
    </row>
    <row r="9774" spans="1:6" x14ac:dyDescent="0.25">
      <c r="A9774" s="182">
        <v>40005938</v>
      </c>
      <c r="B9774" s="182" t="s">
        <v>9551</v>
      </c>
      <c r="C9774" s="182" t="s">
        <v>224</v>
      </c>
      <c r="D9774" s="182" t="s">
        <v>7035</v>
      </c>
      <c r="E9774" s="182" t="s">
        <v>7036</v>
      </c>
      <c r="F9774" s="182" t="s">
        <v>7036</v>
      </c>
    </row>
    <row r="9775" spans="1:6" x14ac:dyDescent="0.25">
      <c r="A9775" s="182">
        <v>40004499</v>
      </c>
      <c r="B9775" s="182" t="s">
        <v>9552</v>
      </c>
      <c r="C9775" s="182" t="s">
        <v>224</v>
      </c>
      <c r="D9775" s="182" t="s">
        <v>7035</v>
      </c>
      <c r="E9775" s="182" t="s">
        <v>7036</v>
      </c>
      <c r="F9775" s="182" t="s">
        <v>7036</v>
      </c>
    </row>
    <row r="9776" spans="1:6" x14ac:dyDescent="0.25">
      <c r="A9776" s="182">
        <v>40003776</v>
      </c>
      <c r="B9776" s="182" t="s">
        <v>9553</v>
      </c>
      <c r="C9776" s="182" t="s">
        <v>224</v>
      </c>
      <c r="D9776" s="182" t="s">
        <v>7035</v>
      </c>
      <c r="E9776" s="182" t="s">
        <v>7036</v>
      </c>
      <c r="F9776" s="182" t="s">
        <v>7036</v>
      </c>
    </row>
    <row r="9777" spans="1:6" x14ac:dyDescent="0.25">
      <c r="A9777" s="182">
        <v>40003143</v>
      </c>
      <c r="B9777" s="182" t="s">
        <v>9554</v>
      </c>
      <c r="C9777" s="182" t="s">
        <v>224</v>
      </c>
      <c r="D9777" s="182" t="s">
        <v>7035</v>
      </c>
      <c r="E9777" s="182" t="s">
        <v>7036</v>
      </c>
      <c r="F9777" s="182" t="s">
        <v>7036</v>
      </c>
    </row>
    <row r="9778" spans="1:6" x14ac:dyDescent="0.25">
      <c r="A9778" s="182">
        <v>40004557</v>
      </c>
      <c r="B9778" s="182" t="s">
        <v>9555</v>
      </c>
      <c r="C9778" s="182" t="s">
        <v>224</v>
      </c>
      <c r="D9778" s="182" t="s">
        <v>7035</v>
      </c>
      <c r="E9778" s="182" t="s">
        <v>7036</v>
      </c>
      <c r="F9778" s="182" t="s">
        <v>7036</v>
      </c>
    </row>
    <row r="9779" spans="1:6" x14ac:dyDescent="0.25">
      <c r="A9779" s="182">
        <v>40003174</v>
      </c>
      <c r="B9779" s="182" t="s">
        <v>9556</v>
      </c>
      <c r="C9779" s="182" t="s">
        <v>224</v>
      </c>
      <c r="D9779" s="182" t="s">
        <v>7035</v>
      </c>
      <c r="E9779" s="182" t="s">
        <v>7036</v>
      </c>
      <c r="F9779" s="182" t="s">
        <v>7036</v>
      </c>
    </row>
    <row r="9780" spans="1:6" x14ac:dyDescent="0.25">
      <c r="A9780" s="182">
        <v>40003831</v>
      </c>
      <c r="B9780" s="182" t="s">
        <v>9557</v>
      </c>
      <c r="C9780" s="182" t="s">
        <v>224</v>
      </c>
      <c r="D9780" s="182" t="s">
        <v>7035</v>
      </c>
      <c r="E9780" s="182" t="s">
        <v>7036</v>
      </c>
      <c r="F9780" s="182" t="s">
        <v>7036</v>
      </c>
    </row>
    <row r="9781" spans="1:6" x14ac:dyDescent="0.25">
      <c r="A9781" s="182">
        <v>40004524</v>
      </c>
      <c r="B9781" s="182" t="s">
        <v>9558</v>
      </c>
      <c r="C9781" s="182" t="s">
        <v>224</v>
      </c>
      <c r="D9781" s="182" t="s">
        <v>7035</v>
      </c>
      <c r="E9781" s="182" t="s">
        <v>7036</v>
      </c>
      <c r="F9781" s="182" t="s">
        <v>7036</v>
      </c>
    </row>
    <row r="9782" spans="1:6" x14ac:dyDescent="0.25">
      <c r="A9782" s="182">
        <v>40003926</v>
      </c>
      <c r="B9782" s="182" t="s">
        <v>9559</v>
      </c>
      <c r="C9782" s="182" t="s">
        <v>224</v>
      </c>
      <c r="D9782" s="182" t="s">
        <v>7035</v>
      </c>
      <c r="E9782" s="182" t="s">
        <v>7036</v>
      </c>
      <c r="F9782" s="182" t="s">
        <v>7036</v>
      </c>
    </row>
    <row r="9783" spans="1:6" x14ac:dyDescent="0.25">
      <c r="A9783" s="182">
        <v>40002580</v>
      </c>
      <c r="B9783" s="182" t="s">
        <v>9560</v>
      </c>
      <c r="C9783" s="182" t="s">
        <v>224</v>
      </c>
      <c r="D9783" s="182" t="s">
        <v>7035</v>
      </c>
      <c r="E9783" s="182" t="s">
        <v>7036</v>
      </c>
      <c r="F9783" s="182" t="s">
        <v>7036</v>
      </c>
    </row>
    <row r="9784" spans="1:6" x14ac:dyDescent="0.25">
      <c r="A9784" s="182">
        <v>40003865</v>
      </c>
      <c r="B9784" s="182" t="s">
        <v>9561</v>
      </c>
      <c r="C9784" s="182" t="s">
        <v>224</v>
      </c>
      <c r="D9784" s="182" t="s">
        <v>7035</v>
      </c>
      <c r="E9784" s="182" t="s">
        <v>7036</v>
      </c>
      <c r="F9784" s="182" t="s">
        <v>7036</v>
      </c>
    </row>
    <row r="9785" spans="1:6" x14ac:dyDescent="0.25">
      <c r="A9785" s="182">
        <v>40003828</v>
      </c>
      <c r="B9785" s="182" t="s">
        <v>9562</v>
      </c>
      <c r="C9785" s="182" t="s">
        <v>224</v>
      </c>
      <c r="D9785" s="182" t="s">
        <v>7035</v>
      </c>
      <c r="E9785" s="182" t="s">
        <v>7036</v>
      </c>
      <c r="F9785" s="182" t="s">
        <v>7036</v>
      </c>
    </row>
    <row r="9786" spans="1:6" x14ac:dyDescent="0.25">
      <c r="A9786" s="182">
        <v>40004071</v>
      </c>
      <c r="B9786" s="182" t="s">
        <v>9563</v>
      </c>
      <c r="C9786" s="182" t="s">
        <v>224</v>
      </c>
      <c r="D9786" s="182" t="s">
        <v>7035</v>
      </c>
      <c r="E9786" s="182" t="s">
        <v>7036</v>
      </c>
      <c r="F9786" s="182" t="s">
        <v>7036</v>
      </c>
    </row>
    <row r="9787" spans="1:6" x14ac:dyDescent="0.25">
      <c r="A9787" s="182">
        <v>40004377</v>
      </c>
      <c r="B9787" s="182" t="s">
        <v>9564</v>
      </c>
      <c r="C9787" s="182" t="s">
        <v>224</v>
      </c>
      <c r="D9787" s="182" t="s">
        <v>7035</v>
      </c>
      <c r="E9787" s="182" t="s">
        <v>7036</v>
      </c>
      <c r="F9787" s="182" t="s">
        <v>7036</v>
      </c>
    </row>
    <row r="9788" spans="1:6" x14ac:dyDescent="0.25">
      <c r="A9788" s="182">
        <v>40004525</v>
      </c>
      <c r="B9788" s="182" t="s">
        <v>9565</v>
      </c>
      <c r="C9788" s="182" t="s">
        <v>224</v>
      </c>
      <c r="D9788" s="182" t="s">
        <v>7035</v>
      </c>
      <c r="E9788" s="182" t="s">
        <v>7036</v>
      </c>
      <c r="F9788" s="182" t="s">
        <v>7036</v>
      </c>
    </row>
    <row r="9789" spans="1:6" x14ac:dyDescent="0.25">
      <c r="A9789" s="182">
        <v>40004065</v>
      </c>
      <c r="B9789" s="182" t="s">
        <v>9566</v>
      </c>
      <c r="C9789" s="182" t="s">
        <v>224</v>
      </c>
      <c r="D9789" s="182" t="s">
        <v>7035</v>
      </c>
      <c r="E9789" s="182" t="s">
        <v>7036</v>
      </c>
      <c r="F9789" s="182" t="s">
        <v>7036</v>
      </c>
    </row>
    <row r="9790" spans="1:6" x14ac:dyDescent="0.25">
      <c r="A9790" s="182">
        <v>40004254</v>
      </c>
      <c r="B9790" s="182" t="s">
        <v>9567</v>
      </c>
      <c r="C9790" s="182" t="s">
        <v>224</v>
      </c>
      <c r="D9790" s="182" t="s">
        <v>7035</v>
      </c>
      <c r="E9790" s="182" t="s">
        <v>7036</v>
      </c>
      <c r="F9790" s="182" t="s">
        <v>7036</v>
      </c>
    </row>
    <row r="9791" spans="1:6" x14ac:dyDescent="0.25">
      <c r="A9791" s="182">
        <v>40003994</v>
      </c>
      <c r="B9791" s="182" t="s">
        <v>9568</v>
      </c>
      <c r="C9791" s="182" t="s">
        <v>224</v>
      </c>
      <c r="D9791" s="182" t="s">
        <v>7035</v>
      </c>
      <c r="E9791" s="182" t="s">
        <v>7036</v>
      </c>
      <c r="F9791" s="182" t="s">
        <v>7036</v>
      </c>
    </row>
    <row r="9792" spans="1:6" x14ac:dyDescent="0.25">
      <c r="A9792" s="182">
        <v>40004503</v>
      </c>
      <c r="B9792" s="182" t="s">
        <v>9569</v>
      </c>
      <c r="C9792" s="182" t="s">
        <v>224</v>
      </c>
      <c r="D9792" s="182" t="s">
        <v>7035</v>
      </c>
      <c r="E9792" s="182" t="s">
        <v>7036</v>
      </c>
      <c r="F9792" s="182" t="s">
        <v>7036</v>
      </c>
    </row>
    <row r="9793" spans="1:6" x14ac:dyDescent="0.25">
      <c r="A9793" s="182">
        <v>40004246</v>
      </c>
      <c r="B9793" s="182" t="s">
        <v>9570</v>
      </c>
      <c r="C9793" s="182" t="s">
        <v>224</v>
      </c>
      <c r="D9793" s="182" t="s">
        <v>7035</v>
      </c>
      <c r="E9793" s="182" t="s">
        <v>7036</v>
      </c>
      <c r="F9793" s="182" t="s">
        <v>7036</v>
      </c>
    </row>
    <row r="9794" spans="1:6" x14ac:dyDescent="0.25">
      <c r="A9794" s="182">
        <v>40003655</v>
      </c>
      <c r="B9794" s="182" t="s">
        <v>9571</v>
      </c>
      <c r="C9794" s="182" t="s">
        <v>224</v>
      </c>
      <c r="D9794" s="182" t="s">
        <v>7035</v>
      </c>
      <c r="E9794" s="182" t="s">
        <v>7036</v>
      </c>
      <c r="F9794" s="182" t="s">
        <v>7036</v>
      </c>
    </row>
    <row r="9795" spans="1:6" x14ac:dyDescent="0.25">
      <c r="A9795" s="182">
        <v>40004077</v>
      </c>
      <c r="B9795" s="182" t="s">
        <v>9572</v>
      </c>
      <c r="C9795" s="182" t="s">
        <v>224</v>
      </c>
      <c r="D9795" s="182" t="s">
        <v>7035</v>
      </c>
      <c r="E9795" s="182" t="s">
        <v>7036</v>
      </c>
      <c r="F9795" s="182" t="s">
        <v>7036</v>
      </c>
    </row>
    <row r="9796" spans="1:6" x14ac:dyDescent="0.25">
      <c r="A9796" s="182">
        <v>40003755</v>
      </c>
      <c r="B9796" s="182" t="s">
        <v>9573</v>
      </c>
      <c r="C9796" s="182" t="s">
        <v>224</v>
      </c>
      <c r="D9796" s="182" t="s">
        <v>7035</v>
      </c>
      <c r="E9796" s="182" t="s">
        <v>7036</v>
      </c>
      <c r="F9796" s="182" t="s">
        <v>7036</v>
      </c>
    </row>
    <row r="9797" spans="1:6" x14ac:dyDescent="0.25">
      <c r="A9797" s="182">
        <v>40004295</v>
      </c>
      <c r="B9797" s="182" t="s">
        <v>9574</v>
      </c>
      <c r="C9797" s="182" t="s">
        <v>224</v>
      </c>
      <c r="D9797" s="182" t="s">
        <v>7035</v>
      </c>
      <c r="E9797" s="182" t="s">
        <v>7036</v>
      </c>
      <c r="F9797" s="182" t="s">
        <v>7036</v>
      </c>
    </row>
    <row r="9798" spans="1:6" x14ac:dyDescent="0.25">
      <c r="A9798" s="182">
        <v>40003771</v>
      </c>
      <c r="B9798" s="182" t="s">
        <v>9575</v>
      </c>
      <c r="C9798" s="182" t="s">
        <v>224</v>
      </c>
      <c r="D9798" s="182" t="s">
        <v>7035</v>
      </c>
      <c r="E9798" s="182" t="s">
        <v>7036</v>
      </c>
      <c r="F9798" s="182" t="s">
        <v>7036</v>
      </c>
    </row>
    <row r="9799" spans="1:6" x14ac:dyDescent="0.25">
      <c r="A9799" s="182">
        <v>40003792</v>
      </c>
      <c r="B9799" s="182" t="s">
        <v>9576</v>
      </c>
      <c r="C9799" s="182" t="s">
        <v>224</v>
      </c>
      <c r="D9799" s="182" t="s">
        <v>7035</v>
      </c>
      <c r="E9799" s="182" t="s">
        <v>7036</v>
      </c>
      <c r="F9799" s="182" t="s">
        <v>7036</v>
      </c>
    </row>
    <row r="9800" spans="1:6" x14ac:dyDescent="0.25">
      <c r="A9800" s="182">
        <v>40004078</v>
      </c>
      <c r="B9800" s="182" t="s">
        <v>9577</v>
      </c>
      <c r="C9800" s="182" t="s">
        <v>224</v>
      </c>
      <c r="D9800" s="182" t="s">
        <v>7035</v>
      </c>
      <c r="E9800" s="182" t="s">
        <v>7036</v>
      </c>
      <c r="F9800" s="182" t="s">
        <v>7036</v>
      </c>
    </row>
    <row r="9801" spans="1:6" x14ac:dyDescent="0.25">
      <c r="A9801" s="182">
        <v>40004056</v>
      </c>
      <c r="B9801" s="182" t="s">
        <v>9578</v>
      </c>
      <c r="C9801" s="182" t="s">
        <v>224</v>
      </c>
      <c r="D9801" s="182" t="s">
        <v>7035</v>
      </c>
      <c r="E9801" s="182" t="s">
        <v>7036</v>
      </c>
      <c r="F9801" s="182" t="s">
        <v>7036</v>
      </c>
    </row>
    <row r="9802" spans="1:6" x14ac:dyDescent="0.25">
      <c r="A9802" s="182">
        <v>40004089</v>
      </c>
      <c r="B9802" s="182" t="s">
        <v>9579</v>
      </c>
      <c r="C9802" s="182" t="s">
        <v>224</v>
      </c>
      <c r="D9802" s="182" t="s">
        <v>7035</v>
      </c>
      <c r="E9802" s="182" t="s">
        <v>7036</v>
      </c>
      <c r="F9802" s="182" t="s">
        <v>7036</v>
      </c>
    </row>
    <row r="9803" spans="1:6" x14ac:dyDescent="0.25">
      <c r="A9803" s="182">
        <v>40004233</v>
      </c>
      <c r="B9803" s="182" t="s">
        <v>9580</v>
      </c>
      <c r="C9803" s="182" t="s">
        <v>224</v>
      </c>
      <c r="D9803" s="182" t="s">
        <v>7035</v>
      </c>
      <c r="E9803" s="182" t="s">
        <v>7036</v>
      </c>
      <c r="F9803" s="182" t="s">
        <v>7036</v>
      </c>
    </row>
    <row r="9804" spans="1:6" x14ac:dyDescent="0.25">
      <c r="A9804" s="182">
        <v>40003581</v>
      </c>
      <c r="B9804" s="182" t="s">
        <v>9581</v>
      </c>
      <c r="C9804" s="182" t="s">
        <v>224</v>
      </c>
      <c r="D9804" s="182" t="s">
        <v>7035</v>
      </c>
      <c r="E9804" s="182" t="s">
        <v>7036</v>
      </c>
      <c r="F9804" s="182" t="s">
        <v>7036</v>
      </c>
    </row>
    <row r="9805" spans="1:6" x14ac:dyDescent="0.25">
      <c r="A9805" s="182">
        <v>40004528</v>
      </c>
      <c r="B9805" s="182" t="s">
        <v>9582</v>
      </c>
      <c r="C9805" s="182" t="s">
        <v>224</v>
      </c>
      <c r="D9805" s="182" t="s">
        <v>7035</v>
      </c>
      <c r="E9805" s="182" t="s">
        <v>7036</v>
      </c>
      <c r="F9805" s="182" t="s">
        <v>7036</v>
      </c>
    </row>
    <row r="9806" spans="1:6" x14ac:dyDescent="0.25">
      <c r="A9806" s="182">
        <v>40003998</v>
      </c>
      <c r="B9806" s="182" t="s">
        <v>9583</v>
      </c>
      <c r="C9806" s="182" t="s">
        <v>224</v>
      </c>
      <c r="D9806" s="182" t="s">
        <v>7035</v>
      </c>
      <c r="E9806" s="182" t="s">
        <v>7036</v>
      </c>
      <c r="F9806" s="182" t="s">
        <v>7036</v>
      </c>
    </row>
    <row r="9807" spans="1:6" x14ac:dyDescent="0.25">
      <c r="A9807" s="182">
        <v>40004050</v>
      </c>
      <c r="B9807" s="182" t="s">
        <v>9584</v>
      </c>
      <c r="C9807" s="182" t="s">
        <v>224</v>
      </c>
      <c r="D9807" s="182" t="s">
        <v>7035</v>
      </c>
      <c r="E9807" s="182" t="s">
        <v>7036</v>
      </c>
      <c r="F9807" s="182" t="s">
        <v>7036</v>
      </c>
    </row>
    <row r="9808" spans="1:6" x14ac:dyDescent="0.25">
      <c r="A9808" s="182">
        <v>40004549</v>
      </c>
      <c r="B9808" s="182" t="s">
        <v>9585</v>
      </c>
      <c r="C9808" s="182" t="s">
        <v>224</v>
      </c>
      <c r="D9808" s="182" t="s">
        <v>7035</v>
      </c>
      <c r="E9808" s="182" t="s">
        <v>7036</v>
      </c>
      <c r="F9808" s="182" t="s">
        <v>7036</v>
      </c>
    </row>
    <row r="9809" spans="1:6" x14ac:dyDescent="0.25">
      <c r="A9809" s="182">
        <v>40003988</v>
      </c>
      <c r="B9809" s="182" t="s">
        <v>9586</v>
      </c>
      <c r="C9809" s="182" t="s">
        <v>224</v>
      </c>
      <c r="D9809" s="182" t="s">
        <v>7035</v>
      </c>
      <c r="E9809" s="182" t="s">
        <v>7036</v>
      </c>
      <c r="F9809" s="182" t="s">
        <v>7036</v>
      </c>
    </row>
    <row r="9810" spans="1:6" x14ac:dyDescent="0.25">
      <c r="A9810" s="182">
        <v>40004017</v>
      </c>
      <c r="B9810" s="182" t="s">
        <v>9587</v>
      </c>
      <c r="C9810" s="182" t="s">
        <v>224</v>
      </c>
      <c r="D9810" s="182" t="s">
        <v>7035</v>
      </c>
      <c r="E9810" s="182" t="s">
        <v>7036</v>
      </c>
      <c r="F9810" s="182" t="s">
        <v>7036</v>
      </c>
    </row>
    <row r="9811" spans="1:6" x14ac:dyDescent="0.25">
      <c r="A9811" s="182">
        <v>40004049</v>
      </c>
      <c r="B9811" s="182" t="s">
        <v>9588</v>
      </c>
      <c r="C9811" s="182" t="s">
        <v>224</v>
      </c>
      <c r="D9811" s="182" t="s">
        <v>7035</v>
      </c>
      <c r="E9811" s="182" t="s">
        <v>7036</v>
      </c>
      <c r="F9811" s="182" t="s">
        <v>7036</v>
      </c>
    </row>
    <row r="9812" spans="1:6" x14ac:dyDescent="0.25">
      <c r="A9812" s="182">
        <v>40002465</v>
      </c>
      <c r="B9812" s="182" t="s">
        <v>9589</v>
      </c>
      <c r="C9812" s="182" t="s">
        <v>224</v>
      </c>
      <c r="D9812" s="182" t="s">
        <v>7035</v>
      </c>
      <c r="E9812" s="182" t="s">
        <v>7036</v>
      </c>
      <c r="F9812" s="182" t="s">
        <v>7036</v>
      </c>
    </row>
    <row r="9813" spans="1:6" x14ac:dyDescent="0.25">
      <c r="A9813" s="182">
        <v>40005342</v>
      </c>
      <c r="B9813" s="182" t="s">
        <v>9590</v>
      </c>
      <c r="C9813" s="182" t="s">
        <v>224</v>
      </c>
      <c r="D9813" s="182" t="s">
        <v>7035</v>
      </c>
      <c r="E9813" s="182" t="s">
        <v>7036</v>
      </c>
      <c r="F9813" s="182" t="s">
        <v>7036</v>
      </c>
    </row>
    <row r="9814" spans="1:6" x14ac:dyDescent="0.25">
      <c r="A9814" s="182">
        <v>40003020</v>
      </c>
      <c r="B9814" s="182" t="s">
        <v>9591</v>
      </c>
      <c r="C9814" s="182" t="s">
        <v>224</v>
      </c>
      <c r="D9814" s="182" t="s">
        <v>7035</v>
      </c>
      <c r="E9814" s="182" t="s">
        <v>7036</v>
      </c>
      <c r="F9814" s="182" t="s">
        <v>7036</v>
      </c>
    </row>
    <row r="9815" spans="1:6" x14ac:dyDescent="0.25">
      <c r="A9815" s="182">
        <v>40004042</v>
      </c>
      <c r="B9815" s="182" t="s">
        <v>9592</v>
      </c>
      <c r="C9815" s="182" t="s">
        <v>224</v>
      </c>
      <c r="D9815" s="182" t="s">
        <v>7035</v>
      </c>
      <c r="E9815" s="182" t="s">
        <v>7036</v>
      </c>
      <c r="F9815" s="182" t="s">
        <v>7036</v>
      </c>
    </row>
    <row r="9816" spans="1:6" x14ac:dyDescent="0.25">
      <c r="A9816" s="182">
        <v>40002186</v>
      </c>
      <c r="B9816" s="182" t="s">
        <v>9593</v>
      </c>
      <c r="C9816" s="182" t="s">
        <v>224</v>
      </c>
      <c r="D9816" s="182" t="s">
        <v>7035</v>
      </c>
      <c r="E9816" s="182" t="s">
        <v>7036</v>
      </c>
      <c r="F9816" s="182" t="s">
        <v>7036</v>
      </c>
    </row>
    <row r="9817" spans="1:6" x14ac:dyDescent="0.25">
      <c r="A9817" s="182">
        <v>40004497</v>
      </c>
      <c r="B9817" s="182" t="s">
        <v>9594</v>
      </c>
      <c r="C9817" s="182" t="s">
        <v>224</v>
      </c>
      <c r="D9817" s="182" t="s">
        <v>7035</v>
      </c>
      <c r="E9817" s="182" t="s">
        <v>7036</v>
      </c>
      <c r="F9817" s="182" t="s">
        <v>7036</v>
      </c>
    </row>
    <row r="9818" spans="1:6" x14ac:dyDescent="0.25">
      <c r="A9818" s="182">
        <v>40003877</v>
      </c>
      <c r="B9818" s="182" t="s">
        <v>9595</v>
      </c>
      <c r="C9818" s="182" t="s">
        <v>224</v>
      </c>
      <c r="D9818" s="182" t="s">
        <v>7035</v>
      </c>
      <c r="E9818" s="182" t="s">
        <v>7036</v>
      </c>
      <c r="F9818" s="182" t="s">
        <v>7036</v>
      </c>
    </row>
    <row r="9819" spans="1:6" x14ac:dyDescent="0.25">
      <c r="A9819" s="182">
        <v>40004381</v>
      </c>
      <c r="B9819" s="182" t="s">
        <v>9596</v>
      </c>
      <c r="C9819" s="182" t="s">
        <v>224</v>
      </c>
      <c r="D9819" s="182" t="s">
        <v>7035</v>
      </c>
      <c r="E9819" s="182" t="s">
        <v>7036</v>
      </c>
      <c r="F9819" s="182" t="s">
        <v>7036</v>
      </c>
    </row>
    <row r="9820" spans="1:6" x14ac:dyDescent="0.25">
      <c r="A9820" s="182">
        <v>40003762</v>
      </c>
      <c r="B9820" s="182" t="s">
        <v>9597</v>
      </c>
      <c r="C9820" s="182" t="s">
        <v>224</v>
      </c>
      <c r="D9820" s="182" t="s">
        <v>7035</v>
      </c>
      <c r="E9820" s="182" t="s">
        <v>7036</v>
      </c>
      <c r="F9820" s="182" t="s">
        <v>7036</v>
      </c>
    </row>
    <row r="9821" spans="1:6" x14ac:dyDescent="0.25">
      <c r="A9821" s="182">
        <v>40003809</v>
      </c>
      <c r="B9821" s="182" t="s">
        <v>9598</v>
      </c>
      <c r="C9821" s="182" t="s">
        <v>224</v>
      </c>
      <c r="D9821" s="182" t="s">
        <v>7035</v>
      </c>
      <c r="E9821" s="182" t="s">
        <v>7036</v>
      </c>
      <c r="F9821" s="182" t="s">
        <v>7036</v>
      </c>
    </row>
    <row r="9822" spans="1:6" x14ac:dyDescent="0.25">
      <c r="A9822" s="182">
        <v>40003187</v>
      </c>
      <c r="B9822" s="182" t="s">
        <v>9598</v>
      </c>
      <c r="C9822" s="182" t="s">
        <v>224</v>
      </c>
      <c r="D9822" s="182" t="s">
        <v>7035</v>
      </c>
      <c r="E9822" s="182" t="s">
        <v>7036</v>
      </c>
      <c r="F9822" s="182" t="s">
        <v>7036</v>
      </c>
    </row>
    <row r="9823" spans="1:6" x14ac:dyDescent="0.25">
      <c r="A9823" s="182">
        <v>40004378</v>
      </c>
      <c r="B9823" s="182" t="s">
        <v>9599</v>
      </c>
      <c r="C9823" s="182" t="s">
        <v>224</v>
      </c>
      <c r="D9823" s="182" t="s">
        <v>7035</v>
      </c>
      <c r="E9823" s="182" t="s">
        <v>7036</v>
      </c>
      <c r="F9823" s="182" t="s">
        <v>7036</v>
      </c>
    </row>
    <row r="9824" spans="1:6" x14ac:dyDescent="0.25">
      <c r="A9824" s="182">
        <v>40004172</v>
      </c>
      <c r="B9824" s="182" t="s">
        <v>9600</v>
      </c>
      <c r="C9824" s="182" t="s">
        <v>224</v>
      </c>
      <c r="D9824" s="182" t="s">
        <v>7035</v>
      </c>
      <c r="E9824" s="182" t="s">
        <v>7036</v>
      </c>
      <c r="F9824" s="182" t="s">
        <v>7036</v>
      </c>
    </row>
    <row r="9825" spans="1:6" x14ac:dyDescent="0.25">
      <c r="A9825" s="182">
        <v>40004261</v>
      </c>
      <c r="B9825" s="182" t="s">
        <v>9601</v>
      </c>
      <c r="C9825" s="182" t="s">
        <v>224</v>
      </c>
      <c r="D9825" s="182" t="s">
        <v>7035</v>
      </c>
      <c r="E9825" s="182" t="s">
        <v>7036</v>
      </c>
      <c r="F9825" s="182" t="s">
        <v>7036</v>
      </c>
    </row>
    <row r="9826" spans="1:6" x14ac:dyDescent="0.25">
      <c r="A9826" s="182">
        <v>40004507</v>
      </c>
      <c r="B9826" s="182" t="s">
        <v>9602</v>
      </c>
      <c r="C9826" s="182" t="s">
        <v>224</v>
      </c>
      <c r="D9826" s="182" t="s">
        <v>7035</v>
      </c>
      <c r="E9826" s="182" t="s">
        <v>7036</v>
      </c>
      <c r="F9826" s="182" t="s">
        <v>7036</v>
      </c>
    </row>
    <row r="9827" spans="1:6" x14ac:dyDescent="0.25">
      <c r="A9827" s="182">
        <v>40002237</v>
      </c>
      <c r="B9827" s="182" t="s">
        <v>9603</v>
      </c>
      <c r="C9827" s="182" t="s">
        <v>224</v>
      </c>
      <c r="D9827" s="182" t="s">
        <v>7035</v>
      </c>
      <c r="E9827" s="182" t="s">
        <v>7036</v>
      </c>
      <c r="F9827" s="182" t="s">
        <v>7036</v>
      </c>
    </row>
    <row r="9828" spans="1:6" x14ac:dyDescent="0.25">
      <c r="A9828" s="182">
        <v>40004024</v>
      </c>
      <c r="B9828" s="182" t="s">
        <v>9604</v>
      </c>
      <c r="C9828" s="182" t="s">
        <v>224</v>
      </c>
      <c r="D9828" s="182" t="s">
        <v>7035</v>
      </c>
      <c r="E9828" s="182" t="s">
        <v>7036</v>
      </c>
      <c r="F9828" s="182" t="s">
        <v>7036</v>
      </c>
    </row>
    <row r="9829" spans="1:6" x14ac:dyDescent="0.25">
      <c r="A9829" s="182">
        <v>40003726</v>
      </c>
      <c r="B9829" s="182" t="s">
        <v>9605</v>
      </c>
      <c r="C9829" s="182" t="s">
        <v>224</v>
      </c>
      <c r="D9829" s="182" t="s">
        <v>7035</v>
      </c>
      <c r="E9829" s="182" t="s">
        <v>7036</v>
      </c>
      <c r="F9829" s="182" t="s">
        <v>7036</v>
      </c>
    </row>
    <row r="9830" spans="1:6" x14ac:dyDescent="0.25">
      <c r="A9830" s="182">
        <v>40004544</v>
      </c>
      <c r="B9830" s="182" t="s">
        <v>9606</v>
      </c>
      <c r="C9830" s="182" t="s">
        <v>224</v>
      </c>
      <c r="D9830" s="182" t="s">
        <v>7035</v>
      </c>
      <c r="E9830" s="182" t="s">
        <v>7036</v>
      </c>
      <c r="F9830" s="182" t="s">
        <v>7036</v>
      </c>
    </row>
    <row r="9831" spans="1:6" x14ac:dyDescent="0.25">
      <c r="A9831" s="182">
        <v>40004279</v>
      </c>
      <c r="B9831" s="182" t="s">
        <v>9607</v>
      </c>
      <c r="C9831" s="182" t="s">
        <v>224</v>
      </c>
      <c r="D9831" s="182" t="s">
        <v>7035</v>
      </c>
      <c r="E9831" s="182" t="s">
        <v>7036</v>
      </c>
      <c r="F9831" s="182" t="s">
        <v>7036</v>
      </c>
    </row>
    <row r="9832" spans="1:6" x14ac:dyDescent="0.25">
      <c r="A9832" s="182">
        <v>40004396</v>
      </c>
      <c r="B9832" s="182" t="s">
        <v>9608</v>
      </c>
      <c r="C9832" s="182" t="s">
        <v>224</v>
      </c>
      <c r="D9832" s="182" t="s">
        <v>7035</v>
      </c>
      <c r="E9832" s="182" t="s">
        <v>7036</v>
      </c>
      <c r="F9832" s="182" t="s">
        <v>7036</v>
      </c>
    </row>
    <row r="9833" spans="1:6" x14ac:dyDescent="0.25">
      <c r="A9833" s="182">
        <v>40004373</v>
      </c>
      <c r="B9833" s="182" t="s">
        <v>9609</v>
      </c>
      <c r="C9833" s="182" t="s">
        <v>224</v>
      </c>
      <c r="D9833" s="182" t="s">
        <v>7035</v>
      </c>
      <c r="E9833" s="182" t="s">
        <v>7036</v>
      </c>
      <c r="F9833" s="182" t="s">
        <v>7036</v>
      </c>
    </row>
    <row r="9834" spans="1:6" x14ac:dyDescent="0.25">
      <c r="A9834" s="182">
        <v>40002144</v>
      </c>
      <c r="B9834" s="182" t="s">
        <v>9610</v>
      </c>
      <c r="C9834" s="182" t="s">
        <v>224</v>
      </c>
      <c r="D9834" s="182" t="s">
        <v>7035</v>
      </c>
      <c r="E9834" s="182" t="s">
        <v>7036</v>
      </c>
      <c r="F9834" s="182" t="s">
        <v>7036</v>
      </c>
    </row>
    <row r="9835" spans="1:6" x14ac:dyDescent="0.25">
      <c r="A9835" s="182">
        <v>40003789</v>
      </c>
      <c r="B9835" s="182" t="s">
        <v>9611</v>
      </c>
      <c r="C9835" s="182" t="s">
        <v>224</v>
      </c>
      <c r="D9835" s="182" t="s">
        <v>7035</v>
      </c>
      <c r="E9835" s="182" t="s">
        <v>7036</v>
      </c>
      <c r="F9835" s="182" t="s">
        <v>7036</v>
      </c>
    </row>
    <row r="9836" spans="1:6" x14ac:dyDescent="0.25">
      <c r="A9836" s="182">
        <v>40004022</v>
      </c>
      <c r="B9836" s="182" t="s">
        <v>9612</v>
      </c>
      <c r="C9836" s="182" t="s">
        <v>224</v>
      </c>
      <c r="D9836" s="182" t="s">
        <v>7035</v>
      </c>
      <c r="E9836" s="182" t="s">
        <v>7036</v>
      </c>
      <c r="F9836" s="182" t="s">
        <v>7036</v>
      </c>
    </row>
    <row r="9837" spans="1:6" x14ac:dyDescent="0.25">
      <c r="A9837" s="182">
        <v>40004388</v>
      </c>
      <c r="B9837" s="182" t="s">
        <v>9613</v>
      </c>
      <c r="C9837" s="182" t="s">
        <v>224</v>
      </c>
      <c r="D9837" s="182" t="s">
        <v>7035</v>
      </c>
      <c r="E9837" s="182" t="s">
        <v>7036</v>
      </c>
      <c r="F9837" s="182" t="s">
        <v>7036</v>
      </c>
    </row>
    <row r="9838" spans="1:6" x14ac:dyDescent="0.25">
      <c r="A9838" s="182">
        <v>40004043</v>
      </c>
      <c r="B9838" s="182" t="s">
        <v>9614</v>
      </c>
      <c r="C9838" s="182" t="s">
        <v>224</v>
      </c>
      <c r="D9838" s="182" t="s">
        <v>7035</v>
      </c>
      <c r="E9838" s="182" t="s">
        <v>7036</v>
      </c>
      <c r="F9838" s="182" t="s">
        <v>7036</v>
      </c>
    </row>
    <row r="9839" spans="1:6" x14ac:dyDescent="0.25">
      <c r="A9839" s="182">
        <v>40005191</v>
      </c>
      <c r="B9839" s="182" t="s">
        <v>9615</v>
      </c>
      <c r="C9839" s="182" t="s">
        <v>224</v>
      </c>
      <c r="D9839" s="182" t="s">
        <v>7035</v>
      </c>
      <c r="E9839" s="182" t="s">
        <v>7036</v>
      </c>
      <c r="F9839" s="182" t="s">
        <v>7036</v>
      </c>
    </row>
    <row r="9840" spans="1:6" x14ac:dyDescent="0.25">
      <c r="A9840" s="182">
        <v>40003923</v>
      </c>
      <c r="B9840" s="182" t="s">
        <v>9616</v>
      </c>
      <c r="C9840" s="182" t="s">
        <v>224</v>
      </c>
      <c r="D9840" s="182" t="s">
        <v>7035</v>
      </c>
      <c r="E9840" s="182" t="s">
        <v>7036</v>
      </c>
      <c r="F9840" s="182" t="s">
        <v>7036</v>
      </c>
    </row>
    <row r="9841" spans="1:6" x14ac:dyDescent="0.25">
      <c r="A9841" s="182">
        <v>40002653</v>
      </c>
      <c r="B9841" s="182" t="s">
        <v>9617</v>
      </c>
      <c r="C9841" s="182" t="s">
        <v>224</v>
      </c>
      <c r="D9841" s="182" t="s">
        <v>7035</v>
      </c>
      <c r="E9841" s="182" t="s">
        <v>7036</v>
      </c>
      <c r="F9841" s="182" t="s">
        <v>7036</v>
      </c>
    </row>
    <row r="9842" spans="1:6" x14ac:dyDescent="0.25">
      <c r="A9842" s="182">
        <v>40005352</v>
      </c>
      <c r="B9842" s="182" t="s">
        <v>9618</v>
      </c>
      <c r="C9842" s="182" t="s">
        <v>224</v>
      </c>
      <c r="D9842" s="182" t="s">
        <v>7035</v>
      </c>
      <c r="E9842" s="182" t="s">
        <v>7036</v>
      </c>
      <c r="F9842" s="182" t="s">
        <v>7036</v>
      </c>
    </row>
    <row r="9843" spans="1:6" x14ac:dyDescent="0.25">
      <c r="A9843" s="182">
        <v>40003916</v>
      </c>
      <c r="B9843" s="182" t="s">
        <v>9619</v>
      </c>
      <c r="C9843" s="182" t="s">
        <v>224</v>
      </c>
      <c r="D9843" s="182" t="s">
        <v>7035</v>
      </c>
      <c r="E9843" s="182" t="s">
        <v>7036</v>
      </c>
      <c r="F9843" s="182" t="s">
        <v>7036</v>
      </c>
    </row>
    <row r="9844" spans="1:6" x14ac:dyDescent="0.25">
      <c r="A9844" s="182">
        <v>40003780</v>
      </c>
      <c r="B9844" s="182" t="s">
        <v>9620</v>
      </c>
      <c r="C9844" s="182" t="s">
        <v>224</v>
      </c>
      <c r="D9844" s="182" t="s">
        <v>7035</v>
      </c>
      <c r="E9844" s="182" t="s">
        <v>7036</v>
      </c>
      <c r="F9844" s="182" t="s">
        <v>7036</v>
      </c>
    </row>
    <row r="9845" spans="1:6" x14ac:dyDescent="0.25">
      <c r="A9845" s="182">
        <v>40002041</v>
      </c>
      <c r="B9845" s="182" t="s">
        <v>9621</v>
      </c>
      <c r="C9845" s="182" t="s">
        <v>224</v>
      </c>
      <c r="D9845" s="182" t="s">
        <v>7035</v>
      </c>
      <c r="E9845" s="182" t="s">
        <v>7036</v>
      </c>
      <c r="F9845" s="182" t="s">
        <v>7036</v>
      </c>
    </row>
    <row r="9846" spans="1:6" x14ac:dyDescent="0.25">
      <c r="A9846" s="182">
        <v>40004386</v>
      </c>
      <c r="B9846" s="182" t="s">
        <v>9622</v>
      </c>
      <c r="C9846" s="182" t="s">
        <v>224</v>
      </c>
      <c r="D9846" s="182" t="s">
        <v>7035</v>
      </c>
      <c r="E9846" s="182" t="s">
        <v>7036</v>
      </c>
      <c r="F9846" s="182" t="s">
        <v>7036</v>
      </c>
    </row>
    <row r="9847" spans="1:6" x14ac:dyDescent="0.25">
      <c r="A9847" s="182">
        <v>40003799</v>
      </c>
      <c r="B9847" s="182" t="s">
        <v>9623</v>
      </c>
      <c r="C9847" s="182" t="s">
        <v>224</v>
      </c>
      <c r="D9847" s="182" t="s">
        <v>7035</v>
      </c>
      <c r="E9847" s="182" t="s">
        <v>7036</v>
      </c>
      <c r="F9847" s="182" t="s">
        <v>7036</v>
      </c>
    </row>
    <row r="9848" spans="1:6" x14ac:dyDescent="0.25">
      <c r="A9848" s="182">
        <v>40005325</v>
      </c>
      <c r="B9848" s="182" t="s">
        <v>9624</v>
      </c>
      <c r="C9848" s="182" t="s">
        <v>224</v>
      </c>
      <c r="D9848" s="182" t="s">
        <v>7035</v>
      </c>
      <c r="E9848" s="182" t="s">
        <v>7036</v>
      </c>
      <c r="F9848" s="182" t="s">
        <v>7036</v>
      </c>
    </row>
    <row r="9849" spans="1:6" x14ac:dyDescent="0.25">
      <c r="A9849" s="182">
        <v>40001741</v>
      </c>
      <c r="B9849" s="182" t="s">
        <v>9625</v>
      </c>
      <c r="C9849" s="182" t="s">
        <v>224</v>
      </c>
      <c r="D9849" s="182" t="s">
        <v>7035</v>
      </c>
      <c r="E9849" s="182" t="s">
        <v>7036</v>
      </c>
      <c r="F9849" s="182" t="s">
        <v>7036</v>
      </c>
    </row>
    <row r="9850" spans="1:6" x14ac:dyDescent="0.25">
      <c r="A9850" s="182">
        <v>40007656</v>
      </c>
      <c r="B9850" s="182" t="s">
        <v>9626</v>
      </c>
      <c r="C9850" s="182" t="s">
        <v>224</v>
      </c>
      <c r="D9850" s="182" t="s">
        <v>7035</v>
      </c>
      <c r="E9850" s="182" t="s">
        <v>7036</v>
      </c>
      <c r="F9850" s="182" t="s">
        <v>7036</v>
      </c>
    </row>
    <row r="9851" spans="1:6" x14ac:dyDescent="0.25">
      <c r="A9851" s="182">
        <v>40005187</v>
      </c>
      <c r="B9851" s="182" t="s">
        <v>9627</v>
      </c>
      <c r="C9851" s="182" t="s">
        <v>224</v>
      </c>
      <c r="D9851" s="182" t="s">
        <v>7035</v>
      </c>
      <c r="E9851" s="182" t="s">
        <v>7036</v>
      </c>
      <c r="F9851" s="182" t="s">
        <v>7036</v>
      </c>
    </row>
    <row r="9852" spans="1:6" x14ac:dyDescent="0.25">
      <c r="A9852" s="182">
        <v>40005273</v>
      </c>
      <c r="B9852" s="182" t="s">
        <v>9628</v>
      </c>
      <c r="C9852" s="182" t="s">
        <v>224</v>
      </c>
      <c r="D9852" s="182" t="s">
        <v>7035</v>
      </c>
      <c r="E9852" s="182" t="s">
        <v>7036</v>
      </c>
      <c r="F9852" s="182" t="s">
        <v>7036</v>
      </c>
    </row>
    <row r="9853" spans="1:6" x14ac:dyDescent="0.25">
      <c r="A9853" s="182">
        <v>40006717</v>
      </c>
      <c r="B9853" s="182" t="s">
        <v>9629</v>
      </c>
      <c r="C9853" s="182" t="s">
        <v>224</v>
      </c>
      <c r="D9853" s="182" t="s">
        <v>7035</v>
      </c>
      <c r="E9853" s="182" t="s">
        <v>7036</v>
      </c>
      <c r="F9853" s="182" t="s">
        <v>7036</v>
      </c>
    </row>
    <row r="9854" spans="1:6" x14ac:dyDescent="0.25">
      <c r="A9854" s="182">
        <v>40002412</v>
      </c>
      <c r="B9854" s="182" t="s">
        <v>9630</v>
      </c>
      <c r="C9854" s="182" t="s">
        <v>224</v>
      </c>
      <c r="D9854" s="182" t="s">
        <v>252</v>
      </c>
      <c r="E9854" s="182" t="s">
        <v>253</v>
      </c>
      <c r="F9854" s="182" t="s">
        <v>253</v>
      </c>
    </row>
    <row r="9855" spans="1:6" x14ac:dyDescent="0.25">
      <c r="A9855" s="182">
        <v>40420442</v>
      </c>
      <c r="B9855" s="182" t="s">
        <v>9631</v>
      </c>
      <c r="C9855" s="182" t="s">
        <v>231</v>
      </c>
      <c r="D9855" s="182" t="s">
        <v>232</v>
      </c>
      <c r="E9855" s="182" t="s">
        <v>233</v>
      </c>
      <c r="F9855" s="182" t="s">
        <v>233</v>
      </c>
    </row>
    <row r="9856" spans="1:6" x14ac:dyDescent="0.25">
      <c r="A9856" s="182">
        <v>40001106</v>
      </c>
      <c r="B9856" s="182" t="s">
        <v>9632</v>
      </c>
      <c r="C9856" s="182" t="s">
        <v>224</v>
      </c>
      <c r="D9856" s="182" t="s">
        <v>249</v>
      </c>
      <c r="E9856" s="182" t="s">
        <v>250</v>
      </c>
      <c r="F9856" s="182" t="s">
        <v>250</v>
      </c>
    </row>
    <row r="9857" spans="1:6" x14ac:dyDescent="0.25">
      <c r="A9857" s="182">
        <v>40003822</v>
      </c>
      <c r="B9857" s="182" t="s">
        <v>9633</v>
      </c>
      <c r="C9857" s="182" t="s">
        <v>224</v>
      </c>
      <c r="D9857" s="182" t="s">
        <v>322</v>
      </c>
      <c r="E9857" s="182" t="s">
        <v>323</v>
      </c>
      <c r="F9857" s="182" t="s">
        <v>323</v>
      </c>
    </row>
    <row r="9858" spans="1:6" x14ac:dyDescent="0.25">
      <c r="A9858" s="182">
        <v>40009610</v>
      </c>
      <c r="B9858" s="182" t="s">
        <v>9634</v>
      </c>
      <c r="C9858" s="182" t="s">
        <v>224</v>
      </c>
      <c r="D9858" s="182" t="s">
        <v>262</v>
      </c>
      <c r="E9858" s="182" t="s">
        <v>263</v>
      </c>
      <c r="F9858" s="182" t="s">
        <v>263</v>
      </c>
    </row>
    <row r="9859" spans="1:6" x14ac:dyDescent="0.25">
      <c r="A9859" s="182">
        <v>40008729</v>
      </c>
      <c r="B9859" s="182" t="s">
        <v>9635</v>
      </c>
      <c r="C9859" s="182" t="s">
        <v>224</v>
      </c>
      <c r="D9859" s="182" t="s">
        <v>265</v>
      </c>
      <c r="E9859" s="182" t="s">
        <v>266</v>
      </c>
      <c r="F9859" s="182" t="s">
        <v>266</v>
      </c>
    </row>
    <row r="9860" spans="1:6" x14ac:dyDescent="0.25">
      <c r="A9860" s="182">
        <v>40002913</v>
      </c>
      <c r="B9860" s="182" t="s">
        <v>9636</v>
      </c>
      <c r="C9860" s="182" t="s">
        <v>224</v>
      </c>
      <c r="D9860" s="182" t="s">
        <v>228</v>
      </c>
      <c r="E9860" s="182" t="s">
        <v>229</v>
      </c>
      <c r="F9860" s="182" t="s">
        <v>229</v>
      </c>
    </row>
    <row r="9861" spans="1:6" x14ac:dyDescent="0.25">
      <c r="A9861" s="182">
        <v>40008151</v>
      </c>
      <c r="B9861" s="182" t="s">
        <v>9637</v>
      </c>
      <c r="C9861" s="182" t="s">
        <v>224</v>
      </c>
      <c r="D9861" s="182" t="s">
        <v>265</v>
      </c>
      <c r="E9861" s="182" t="s">
        <v>266</v>
      </c>
      <c r="F9861" s="182" t="s">
        <v>266</v>
      </c>
    </row>
    <row r="9862" spans="1:6" x14ac:dyDescent="0.25">
      <c r="A9862" s="182">
        <v>40007111</v>
      </c>
      <c r="B9862" s="182" t="s">
        <v>9637</v>
      </c>
      <c r="C9862" s="182" t="s">
        <v>224</v>
      </c>
      <c r="D9862" s="182" t="s">
        <v>449</v>
      </c>
      <c r="E9862" s="182" t="s">
        <v>450</v>
      </c>
      <c r="F9862" s="182" t="s">
        <v>450</v>
      </c>
    </row>
    <row r="9863" spans="1:6" x14ac:dyDescent="0.25">
      <c r="A9863" s="182">
        <v>40003740</v>
      </c>
      <c r="B9863" s="182" t="s">
        <v>9638</v>
      </c>
      <c r="C9863" s="182" t="s">
        <v>224</v>
      </c>
      <c r="D9863" s="182" t="s">
        <v>333</v>
      </c>
      <c r="E9863" s="182" t="s">
        <v>334</v>
      </c>
      <c r="F9863" s="182" t="s">
        <v>334</v>
      </c>
    </row>
    <row r="9864" spans="1:6" x14ac:dyDescent="0.25">
      <c r="A9864" s="182">
        <v>40003125</v>
      </c>
      <c r="B9864" s="182" t="s">
        <v>9639</v>
      </c>
      <c r="C9864" s="182" t="s">
        <v>224</v>
      </c>
      <c r="D9864" s="182" t="s">
        <v>306</v>
      </c>
      <c r="E9864" s="182" t="s">
        <v>307</v>
      </c>
      <c r="F9864" s="182" t="s">
        <v>307</v>
      </c>
    </row>
    <row r="9865" spans="1:6" x14ac:dyDescent="0.25">
      <c r="A9865" s="182">
        <v>40420342</v>
      </c>
      <c r="B9865" s="182" t="s">
        <v>9640</v>
      </c>
      <c r="C9865" s="182" t="s">
        <v>231</v>
      </c>
      <c r="D9865" s="182" t="s">
        <v>232</v>
      </c>
      <c r="E9865" s="182" t="s">
        <v>233</v>
      </c>
      <c r="F9865" s="182" t="s">
        <v>233</v>
      </c>
    </row>
    <row r="9866" spans="1:6" x14ac:dyDescent="0.25">
      <c r="A9866" s="182">
        <v>40420094</v>
      </c>
      <c r="B9866" s="182" t="s">
        <v>9641</v>
      </c>
      <c r="C9866" s="182" t="s">
        <v>231</v>
      </c>
      <c r="D9866" s="182" t="s">
        <v>242</v>
      </c>
      <c r="E9866" s="182" t="s">
        <v>243</v>
      </c>
      <c r="F9866" s="182" t="s">
        <v>243</v>
      </c>
    </row>
    <row r="9867" spans="1:6" x14ac:dyDescent="0.25">
      <c r="A9867" s="182">
        <v>40421171</v>
      </c>
      <c r="B9867" s="182" t="s">
        <v>9642</v>
      </c>
      <c r="C9867" s="182" t="s">
        <v>231</v>
      </c>
      <c r="D9867" s="182" t="s">
        <v>242</v>
      </c>
      <c r="E9867" s="182" t="s">
        <v>243</v>
      </c>
      <c r="F9867" s="182" t="s">
        <v>243</v>
      </c>
    </row>
    <row r="9868" spans="1:6" x14ac:dyDescent="0.25">
      <c r="A9868" s="182">
        <v>40420055</v>
      </c>
      <c r="B9868" s="182" t="s">
        <v>9643</v>
      </c>
      <c r="C9868" s="182" t="s">
        <v>231</v>
      </c>
      <c r="D9868" s="182" t="s">
        <v>285</v>
      </c>
      <c r="E9868" s="182" t="s">
        <v>286</v>
      </c>
      <c r="F9868" s="182" t="s">
        <v>286</v>
      </c>
    </row>
    <row r="9869" spans="1:6" x14ac:dyDescent="0.25">
      <c r="A9869" s="182">
        <v>40420097</v>
      </c>
      <c r="B9869" s="182" t="s">
        <v>9644</v>
      </c>
      <c r="C9869" s="182" t="s">
        <v>231</v>
      </c>
      <c r="D9869" s="182" t="s">
        <v>242</v>
      </c>
      <c r="E9869" s="182" t="s">
        <v>243</v>
      </c>
      <c r="F9869" s="182" t="s">
        <v>243</v>
      </c>
    </row>
    <row r="9870" spans="1:6" x14ac:dyDescent="0.25">
      <c r="A9870" s="182">
        <v>40420006</v>
      </c>
      <c r="B9870" s="182" t="s">
        <v>9645</v>
      </c>
      <c r="C9870" s="182" t="s">
        <v>231</v>
      </c>
      <c r="D9870" s="182" t="s">
        <v>242</v>
      </c>
      <c r="E9870" s="182" t="s">
        <v>243</v>
      </c>
      <c r="F9870" s="182" t="s">
        <v>243</v>
      </c>
    </row>
    <row r="9871" spans="1:6" x14ac:dyDescent="0.25">
      <c r="A9871" s="182">
        <v>40005442</v>
      </c>
      <c r="B9871" s="182" t="s">
        <v>9646</v>
      </c>
      <c r="C9871" s="182" t="s">
        <v>224</v>
      </c>
      <c r="D9871" s="182" t="s">
        <v>303</v>
      </c>
      <c r="E9871" s="182" t="s">
        <v>304</v>
      </c>
      <c r="F9871" s="182" t="s">
        <v>304</v>
      </c>
    </row>
    <row r="9872" spans="1:6" x14ac:dyDescent="0.25">
      <c r="A9872" s="182">
        <v>40420565</v>
      </c>
      <c r="B9872" s="182" t="s">
        <v>9647</v>
      </c>
      <c r="C9872" s="182" t="s">
        <v>231</v>
      </c>
      <c r="D9872" s="182" t="s">
        <v>236</v>
      </c>
      <c r="E9872" s="182" t="s">
        <v>237</v>
      </c>
      <c r="F9872" s="182" t="s">
        <v>237</v>
      </c>
    </row>
    <row r="9873" spans="1:6" x14ac:dyDescent="0.25">
      <c r="A9873" s="182">
        <v>40001312</v>
      </c>
      <c r="B9873" s="182" t="s">
        <v>9648</v>
      </c>
      <c r="C9873" s="182" t="s">
        <v>224</v>
      </c>
      <c r="D9873" s="182" t="s">
        <v>438</v>
      </c>
      <c r="E9873" s="182" t="s">
        <v>439</v>
      </c>
      <c r="F9873" s="182" t="s">
        <v>439</v>
      </c>
    </row>
    <row r="9874" spans="1:6" x14ac:dyDescent="0.25">
      <c r="A9874" s="182">
        <v>40006971</v>
      </c>
      <c r="B9874" s="182" t="s">
        <v>9649</v>
      </c>
      <c r="C9874" s="182" t="s">
        <v>224</v>
      </c>
      <c r="D9874" s="182" t="s">
        <v>262</v>
      </c>
      <c r="E9874" s="182" t="s">
        <v>263</v>
      </c>
      <c r="F9874" s="182" t="s">
        <v>263</v>
      </c>
    </row>
    <row r="9875" spans="1:6" x14ac:dyDescent="0.25">
      <c r="A9875" s="182">
        <v>40421154</v>
      </c>
      <c r="B9875" s="182" t="s">
        <v>9650</v>
      </c>
      <c r="C9875" s="182" t="s">
        <v>231</v>
      </c>
      <c r="D9875" s="182" t="s">
        <v>338</v>
      </c>
      <c r="E9875" s="182" t="s">
        <v>339</v>
      </c>
      <c r="F9875" s="182" t="s">
        <v>339</v>
      </c>
    </row>
    <row r="9876" spans="1:6" x14ac:dyDescent="0.25">
      <c r="A9876" s="182">
        <v>40421406</v>
      </c>
      <c r="B9876" s="182" t="s">
        <v>9651</v>
      </c>
      <c r="C9876" s="182" t="s">
        <v>231</v>
      </c>
      <c r="D9876" s="182" t="s">
        <v>285</v>
      </c>
      <c r="E9876" s="182" t="s">
        <v>286</v>
      </c>
      <c r="F9876" s="182" t="s">
        <v>286</v>
      </c>
    </row>
    <row r="9877" spans="1:6" x14ac:dyDescent="0.25">
      <c r="A9877" s="182">
        <v>40006451</v>
      </c>
      <c r="B9877" s="182" t="s">
        <v>9652</v>
      </c>
      <c r="C9877" s="182" t="s">
        <v>224</v>
      </c>
      <c r="D9877" s="182" t="s">
        <v>9653</v>
      </c>
      <c r="E9877" s="182" t="s">
        <v>9654</v>
      </c>
      <c r="F9877" s="182" t="s">
        <v>9654</v>
      </c>
    </row>
    <row r="9878" spans="1:6" x14ac:dyDescent="0.25">
      <c r="A9878" s="182">
        <v>40421404</v>
      </c>
      <c r="B9878" s="182" t="s">
        <v>9655</v>
      </c>
      <c r="C9878" s="182" t="s">
        <v>231</v>
      </c>
      <c r="D9878" s="182" t="s">
        <v>242</v>
      </c>
      <c r="E9878" s="182" t="s">
        <v>243</v>
      </c>
      <c r="F9878" s="182" t="s">
        <v>243</v>
      </c>
    </row>
    <row r="9879" spans="1:6" x14ac:dyDescent="0.25">
      <c r="A9879" s="182">
        <v>40006959</v>
      </c>
      <c r="B9879" s="182" t="s">
        <v>9656</v>
      </c>
      <c r="C9879" s="182" t="s">
        <v>224</v>
      </c>
      <c r="D9879" s="182" t="s">
        <v>291</v>
      </c>
      <c r="E9879" s="182" t="s">
        <v>292</v>
      </c>
      <c r="F9879" s="182" t="s">
        <v>292</v>
      </c>
    </row>
    <row r="9880" spans="1:6" x14ac:dyDescent="0.25">
      <c r="A9880" s="182">
        <v>40004110</v>
      </c>
      <c r="B9880" s="182" t="s">
        <v>9656</v>
      </c>
      <c r="C9880" s="182" t="s">
        <v>224</v>
      </c>
      <c r="D9880" s="182" t="s">
        <v>265</v>
      </c>
      <c r="E9880" s="182" t="s">
        <v>266</v>
      </c>
      <c r="F9880" s="182" t="s">
        <v>266</v>
      </c>
    </row>
    <row r="9881" spans="1:6" x14ac:dyDescent="0.25">
      <c r="A9881" s="182">
        <v>40007003</v>
      </c>
      <c r="B9881" s="182" t="s">
        <v>9657</v>
      </c>
      <c r="C9881" s="182" t="s">
        <v>224</v>
      </c>
      <c r="D9881" s="182" t="s">
        <v>271</v>
      </c>
      <c r="E9881" s="182" t="s">
        <v>272</v>
      </c>
      <c r="F9881" s="182" t="s">
        <v>272</v>
      </c>
    </row>
    <row r="9882" spans="1:6" x14ac:dyDescent="0.25">
      <c r="A9882" s="182">
        <v>40420011</v>
      </c>
      <c r="B9882" s="182" t="s">
        <v>9658</v>
      </c>
      <c r="C9882" s="182" t="s">
        <v>231</v>
      </c>
      <c r="D9882" s="182" t="s">
        <v>236</v>
      </c>
      <c r="E9882" s="182" t="s">
        <v>237</v>
      </c>
      <c r="F9882" s="182" t="s">
        <v>237</v>
      </c>
    </row>
    <row r="9883" spans="1:6" x14ac:dyDescent="0.25">
      <c r="A9883" s="182">
        <v>40006697</v>
      </c>
      <c r="B9883" s="182" t="s">
        <v>9659</v>
      </c>
      <c r="C9883" s="182" t="s">
        <v>224</v>
      </c>
      <c r="D9883" s="182" t="s">
        <v>363</v>
      </c>
      <c r="E9883" s="182" t="s">
        <v>364</v>
      </c>
      <c r="F9883" s="182" t="s">
        <v>364</v>
      </c>
    </row>
    <row r="9884" spans="1:6" x14ac:dyDescent="0.25">
      <c r="A9884" s="182">
        <v>40005606</v>
      </c>
      <c r="B9884" s="182" t="s">
        <v>9660</v>
      </c>
      <c r="C9884" s="182" t="s">
        <v>224</v>
      </c>
      <c r="D9884" s="182" t="s">
        <v>363</v>
      </c>
      <c r="E9884" s="182" t="s">
        <v>364</v>
      </c>
      <c r="F9884" s="182" t="s">
        <v>364</v>
      </c>
    </row>
    <row r="9885" spans="1:6" x14ac:dyDescent="0.25">
      <c r="A9885" s="182">
        <v>40007728</v>
      </c>
      <c r="B9885" s="182" t="s">
        <v>9661</v>
      </c>
      <c r="C9885" s="182" t="s">
        <v>224</v>
      </c>
      <c r="D9885" s="182" t="s">
        <v>271</v>
      </c>
      <c r="E9885" s="182" t="s">
        <v>272</v>
      </c>
      <c r="F9885" s="182" t="s">
        <v>272</v>
      </c>
    </row>
    <row r="9886" spans="1:6" x14ac:dyDescent="0.25">
      <c r="A9886" s="182">
        <v>40001940</v>
      </c>
      <c r="B9886" s="182" t="s">
        <v>9662</v>
      </c>
      <c r="C9886" s="182" t="s">
        <v>224</v>
      </c>
      <c r="D9886" s="182" t="s">
        <v>225</v>
      </c>
      <c r="E9886" s="182" t="s">
        <v>226</v>
      </c>
      <c r="F9886" s="182" t="s">
        <v>226</v>
      </c>
    </row>
    <row r="9887" spans="1:6" x14ac:dyDescent="0.25">
      <c r="A9887" s="182">
        <v>40003189</v>
      </c>
      <c r="B9887" s="182" t="s">
        <v>9663</v>
      </c>
      <c r="C9887" s="182" t="s">
        <v>224</v>
      </c>
      <c r="D9887" s="182" t="s">
        <v>265</v>
      </c>
      <c r="E9887" s="182" t="s">
        <v>266</v>
      </c>
      <c r="F9887" s="182" t="s">
        <v>266</v>
      </c>
    </row>
    <row r="9888" spans="1:6" x14ac:dyDescent="0.25">
      <c r="A9888" s="182">
        <v>40003580</v>
      </c>
      <c r="B9888" s="182" t="s">
        <v>9664</v>
      </c>
      <c r="C9888" s="182" t="s">
        <v>224</v>
      </c>
      <c r="D9888" s="182" t="s">
        <v>279</v>
      </c>
      <c r="E9888" s="182" t="s">
        <v>280</v>
      </c>
      <c r="F9888" s="182" t="s">
        <v>280</v>
      </c>
    </row>
    <row r="9889" spans="1:6" x14ac:dyDescent="0.25">
      <c r="A9889" s="182">
        <v>40000664</v>
      </c>
      <c r="B9889" s="182" t="s">
        <v>9665</v>
      </c>
      <c r="C9889" s="182" t="s">
        <v>224</v>
      </c>
      <c r="D9889" s="182" t="s">
        <v>228</v>
      </c>
      <c r="E9889" s="182" t="s">
        <v>229</v>
      </c>
      <c r="F9889" s="182" t="s">
        <v>229</v>
      </c>
    </row>
    <row r="9890" spans="1:6" x14ac:dyDescent="0.25">
      <c r="A9890" s="182">
        <v>40008093</v>
      </c>
      <c r="B9890" s="182" t="s">
        <v>9666</v>
      </c>
      <c r="C9890" s="182" t="s">
        <v>224</v>
      </c>
      <c r="D9890" s="182" t="s">
        <v>342</v>
      </c>
      <c r="E9890" s="182" t="s">
        <v>343</v>
      </c>
      <c r="F9890" s="182" t="s">
        <v>343</v>
      </c>
    </row>
    <row r="9891" spans="1:6" x14ac:dyDescent="0.25">
      <c r="A9891" s="182">
        <v>40003568</v>
      </c>
      <c r="B9891" s="182" t="s">
        <v>9667</v>
      </c>
      <c r="C9891" s="182" t="s">
        <v>224</v>
      </c>
      <c r="D9891" s="182" t="s">
        <v>291</v>
      </c>
      <c r="E9891" s="182" t="s">
        <v>292</v>
      </c>
      <c r="F9891" s="182" t="s">
        <v>292</v>
      </c>
    </row>
    <row r="9892" spans="1:6" x14ac:dyDescent="0.25">
      <c r="A9892" s="182">
        <v>40007242</v>
      </c>
      <c r="B9892" s="182" t="s">
        <v>9668</v>
      </c>
      <c r="C9892" s="182" t="s">
        <v>224</v>
      </c>
      <c r="D9892" s="182" t="s">
        <v>225</v>
      </c>
      <c r="E9892" s="182" t="s">
        <v>226</v>
      </c>
      <c r="F9892" s="182" t="s">
        <v>226</v>
      </c>
    </row>
    <row r="9893" spans="1:6" x14ac:dyDescent="0.25">
      <c r="A9893" s="182">
        <v>40420650</v>
      </c>
      <c r="B9893" s="182" t="s">
        <v>9669</v>
      </c>
      <c r="C9893" s="182" t="s">
        <v>231</v>
      </c>
      <c r="D9893" s="182" t="s">
        <v>232</v>
      </c>
      <c r="E9893" s="182" t="s">
        <v>233</v>
      </c>
      <c r="F9893" s="182" t="s">
        <v>233</v>
      </c>
    </row>
    <row r="9894" spans="1:6" x14ac:dyDescent="0.25">
      <c r="A9894" s="182">
        <v>40007613</v>
      </c>
      <c r="B9894" s="182" t="s">
        <v>9670</v>
      </c>
      <c r="C9894" s="182" t="s">
        <v>224</v>
      </c>
      <c r="D9894" s="182" t="s">
        <v>342</v>
      </c>
      <c r="E9894" s="182" t="s">
        <v>343</v>
      </c>
      <c r="F9894" s="182" t="s">
        <v>343</v>
      </c>
    </row>
    <row r="9895" spans="1:6" x14ac:dyDescent="0.25">
      <c r="A9895" s="182">
        <v>40002173</v>
      </c>
      <c r="B9895" s="182" t="s">
        <v>9671</v>
      </c>
      <c r="C9895" s="182" t="s">
        <v>224</v>
      </c>
      <c r="D9895" s="182" t="s">
        <v>252</v>
      </c>
      <c r="E9895" s="182" t="s">
        <v>253</v>
      </c>
      <c r="F9895" s="182" t="s">
        <v>253</v>
      </c>
    </row>
    <row r="9896" spans="1:6" x14ac:dyDescent="0.25">
      <c r="A9896" s="182">
        <v>40002586</v>
      </c>
      <c r="B9896" s="182" t="s">
        <v>9672</v>
      </c>
      <c r="C9896" s="182" t="s">
        <v>224</v>
      </c>
      <c r="D9896" s="182" t="s">
        <v>322</v>
      </c>
      <c r="E9896" s="182" t="s">
        <v>323</v>
      </c>
      <c r="F9896" s="182" t="s">
        <v>323</v>
      </c>
    </row>
    <row r="9897" spans="1:6" x14ac:dyDescent="0.25">
      <c r="A9897" s="182">
        <v>40000317</v>
      </c>
      <c r="B9897" s="182" t="s">
        <v>9673</v>
      </c>
      <c r="C9897" s="182" t="s">
        <v>224</v>
      </c>
      <c r="D9897" s="182" t="s">
        <v>392</v>
      </c>
      <c r="E9897" s="182" t="s">
        <v>393</v>
      </c>
      <c r="F9897" s="182" t="s">
        <v>393</v>
      </c>
    </row>
    <row r="9898" spans="1:6" x14ac:dyDescent="0.25">
      <c r="A9898" s="182">
        <v>40421301</v>
      </c>
      <c r="B9898" s="182" t="s">
        <v>9674</v>
      </c>
      <c r="C9898" s="182" t="s">
        <v>231</v>
      </c>
      <c r="D9898" s="182" t="s">
        <v>242</v>
      </c>
      <c r="E9898" s="182" t="s">
        <v>243</v>
      </c>
      <c r="F9898" s="182" t="s">
        <v>243</v>
      </c>
    </row>
    <row r="9899" spans="1:6" x14ac:dyDescent="0.25">
      <c r="A9899" s="182">
        <v>40420636</v>
      </c>
      <c r="B9899" s="182" t="s">
        <v>9675</v>
      </c>
      <c r="C9899" s="182" t="s">
        <v>231</v>
      </c>
      <c r="D9899" s="182" t="s">
        <v>242</v>
      </c>
      <c r="E9899" s="182" t="s">
        <v>243</v>
      </c>
      <c r="F9899" s="182" t="s">
        <v>243</v>
      </c>
    </row>
    <row r="9900" spans="1:6" x14ac:dyDescent="0.25">
      <c r="A9900" s="182">
        <v>40005696</v>
      </c>
      <c r="B9900" s="182" t="s">
        <v>9676</v>
      </c>
      <c r="C9900" s="182" t="s">
        <v>224</v>
      </c>
      <c r="D9900" s="182" t="s">
        <v>322</v>
      </c>
      <c r="E9900" s="182" t="s">
        <v>323</v>
      </c>
      <c r="F9900" s="182" t="s">
        <v>323</v>
      </c>
    </row>
    <row r="9901" spans="1:6" x14ac:dyDescent="0.25">
      <c r="A9901" s="182">
        <v>40007372</v>
      </c>
      <c r="B9901" s="182" t="s">
        <v>9677</v>
      </c>
      <c r="C9901" s="182" t="s">
        <v>224</v>
      </c>
      <c r="D9901" s="182" t="s">
        <v>252</v>
      </c>
      <c r="E9901" s="182" t="s">
        <v>253</v>
      </c>
      <c r="F9901" s="182" t="s">
        <v>253</v>
      </c>
    </row>
    <row r="9902" spans="1:6" x14ac:dyDescent="0.25">
      <c r="A9902" s="182">
        <v>40005404</v>
      </c>
      <c r="B9902" s="182" t="s">
        <v>9677</v>
      </c>
      <c r="C9902" s="182" t="s">
        <v>224</v>
      </c>
      <c r="D9902" s="182" t="s">
        <v>249</v>
      </c>
      <c r="E9902" s="182" t="s">
        <v>250</v>
      </c>
      <c r="F9902" s="182" t="s">
        <v>250</v>
      </c>
    </row>
    <row r="9903" spans="1:6" x14ac:dyDescent="0.25">
      <c r="A9903" s="182">
        <v>40001683</v>
      </c>
      <c r="B9903" s="182" t="s">
        <v>9677</v>
      </c>
      <c r="C9903" s="182" t="s">
        <v>224</v>
      </c>
      <c r="D9903" s="182" t="s">
        <v>277</v>
      </c>
      <c r="E9903" s="182" t="s">
        <v>278</v>
      </c>
      <c r="F9903" s="182" t="s">
        <v>278</v>
      </c>
    </row>
    <row r="9904" spans="1:6" x14ac:dyDescent="0.25">
      <c r="A9904" s="182">
        <v>40004170</v>
      </c>
      <c r="B9904" s="182" t="s">
        <v>9678</v>
      </c>
      <c r="C9904" s="182" t="s">
        <v>224</v>
      </c>
      <c r="D9904" s="182" t="s">
        <v>262</v>
      </c>
      <c r="E9904" s="182" t="s">
        <v>263</v>
      </c>
      <c r="F9904" s="182" t="s">
        <v>263</v>
      </c>
    </row>
    <row r="9905" spans="1:6" x14ac:dyDescent="0.25">
      <c r="A9905" s="182">
        <v>40003482</v>
      </c>
      <c r="B9905" s="182" t="s">
        <v>9679</v>
      </c>
      <c r="C9905" s="182" t="s">
        <v>224</v>
      </c>
      <c r="D9905" s="182" t="s">
        <v>256</v>
      </c>
      <c r="E9905" s="182" t="s">
        <v>257</v>
      </c>
      <c r="F9905" s="182" t="s">
        <v>257</v>
      </c>
    </row>
    <row r="9906" spans="1:6" x14ac:dyDescent="0.25">
      <c r="A9906" s="182">
        <v>40009308</v>
      </c>
      <c r="B9906" s="182" t="s">
        <v>9680</v>
      </c>
      <c r="C9906" s="182" t="s">
        <v>224</v>
      </c>
      <c r="D9906" s="182" t="s">
        <v>303</v>
      </c>
      <c r="E9906" s="182" t="s">
        <v>304</v>
      </c>
      <c r="F9906" s="182" t="s">
        <v>304</v>
      </c>
    </row>
    <row r="9907" spans="1:6" x14ac:dyDescent="0.25">
      <c r="A9907" s="182">
        <v>40009002</v>
      </c>
      <c r="B9907" s="182" t="s">
        <v>9681</v>
      </c>
      <c r="C9907" s="182" t="s">
        <v>224</v>
      </c>
      <c r="D9907" s="182" t="s">
        <v>392</v>
      </c>
      <c r="E9907" s="182" t="s">
        <v>393</v>
      </c>
      <c r="F9907" s="182" t="s">
        <v>393</v>
      </c>
    </row>
    <row r="9908" spans="1:6" x14ac:dyDescent="0.25">
      <c r="A9908" s="182">
        <v>40006587</v>
      </c>
      <c r="B9908" s="182" t="s">
        <v>9682</v>
      </c>
      <c r="C9908" s="182" t="s">
        <v>224</v>
      </c>
      <c r="D9908" s="182" t="s">
        <v>315</v>
      </c>
      <c r="E9908" s="182" t="s">
        <v>316</v>
      </c>
      <c r="F9908" s="182" t="s">
        <v>316</v>
      </c>
    </row>
    <row r="9909" spans="1:6" x14ac:dyDescent="0.25">
      <c r="A9909" s="182">
        <v>40006606</v>
      </c>
      <c r="B9909" s="182" t="s">
        <v>9683</v>
      </c>
      <c r="C9909" s="182" t="s">
        <v>224</v>
      </c>
      <c r="D9909" s="182" t="s">
        <v>225</v>
      </c>
      <c r="E9909" s="182" t="s">
        <v>226</v>
      </c>
      <c r="F9909" s="182" t="s">
        <v>226</v>
      </c>
    </row>
    <row r="9910" spans="1:6" x14ac:dyDescent="0.25">
      <c r="A9910" s="182">
        <v>40006981</v>
      </c>
      <c r="B9910" s="182" t="s">
        <v>9684</v>
      </c>
      <c r="C9910" s="182" t="s">
        <v>224</v>
      </c>
      <c r="D9910" s="182" t="s">
        <v>333</v>
      </c>
      <c r="E9910" s="182" t="s">
        <v>334</v>
      </c>
      <c r="F9910" s="182" t="s">
        <v>334</v>
      </c>
    </row>
    <row r="9911" spans="1:6" x14ac:dyDescent="0.25">
      <c r="A9911" s="182">
        <v>40001876</v>
      </c>
      <c r="B9911" s="182" t="s">
        <v>9685</v>
      </c>
      <c r="C9911" s="182" t="s">
        <v>224</v>
      </c>
      <c r="D9911" s="182" t="s">
        <v>333</v>
      </c>
      <c r="E9911" s="182" t="s">
        <v>334</v>
      </c>
      <c r="F9911" s="182" t="s">
        <v>334</v>
      </c>
    </row>
    <row r="9912" spans="1:6" x14ac:dyDescent="0.25">
      <c r="A9912" s="182">
        <v>40006711</v>
      </c>
      <c r="B9912" s="182" t="s">
        <v>9686</v>
      </c>
      <c r="C9912" s="182" t="s">
        <v>224</v>
      </c>
      <c r="D9912" s="182" t="s">
        <v>322</v>
      </c>
      <c r="E9912" s="182" t="s">
        <v>323</v>
      </c>
      <c r="F9912" s="182" t="s">
        <v>323</v>
      </c>
    </row>
    <row r="9913" spans="1:6" x14ac:dyDescent="0.25">
      <c r="A9913" s="182">
        <v>40005199</v>
      </c>
      <c r="B9913" s="182" t="s">
        <v>9687</v>
      </c>
      <c r="C9913" s="182" t="s">
        <v>224</v>
      </c>
      <c r="D9913" s="182" t="s">
        <v>265</v>
      </c>
      <c r="E9913" s="182" t="s">
        <v>266</v>
      </c>
      <c r="F9913" s="182" t="s">
        <v>266</v>
      </c>
    </row>
    <row r="9914" spans="1:6" x14ac:dyDescent="0.25">
      <c r="A9914" s="182">
        <v>40003857</v>
      </c>
      <c r="B9914" s="182" t="s">
        <v>9688</v>
      </c>
      <c r="C9914" s="182" t="s">
        <v>224</v>
      </c>
      <c r="D9914" s="182" t="s">
        <v>277</v>
      </c>
      <c r="E9914" s="182" t="s">
        <v>278</v>
      </c>
      <c r="F9914" s="182" t="s">
        <v>278</v>
      </c>
    </row>
    <row r="9915" spans="1:6" x14ac:dyDescent="0.25">
      <c r="A9915" s="182">
        <v>40006288</v>
      </c>
      <c r="B9915" s="182" t="s">
        <v>9689</v>
      </c>
      <c r="C9915" s="182" t="s">
        <v>224</v>
      </c>
      <c r="D9915" s="182" t="s">
        <v>252</v>
      </c>
      <c r="E9915" s="182" t="s">
        <v>253</v>
      </c>
      <c r="F9915" s="182" t="s">
        <v>253</v>
      </c>
    </row>
    <row r="9916" spans="1:6" x14ac:dyDescent="0.25">
      <c r="A9916" s="182">
        <v>40005755</v>
      </c>
      <c r="B9916" s="182" t="s">
        <v>9690</v>
      </c>
      <c r="C9916" s="182" t="s">
        <v>224</v>
      </c>
      <c r="D9916" s="182" t="s">
        <v>9653</v>
      </c>
      <c r="E9916" s="182" t="s">
        <v>9654</v>
      </c>
      <c r="F9916" s="182" t="s">
        <v>9654</v>
      </c>
    </row>
    <row r="9917" spans="1:6" x14ac:dyDescent="0.25">
      <c r="A9917" s="182">
        <v>40420365</v>
      </c>
      <c r="B9917" s="182" t="s">
        <v>9691</v>
      </c>
      <c r="C9917" s="182" t="s">
        <v>231</v>
      </c>
      <c r="D9917" s="182" t="s">
        <v>232</v>
      </c>
      <c r="E9917" s="182" t="s">
        <v>233</v>
      </c>
      <c r="F9917" s="182" t="s">
        <v>233</v>
      </c>
    </row>
    <row r="9918" spans="1:6" x14ac:dyDescent="0.25">
      <c r="A9918" s="182">
        <v>40003234</v>
      </c>
      <c r="B9918" s="182" t="s">
        <v>9692</v>
      </c>
      <c r="C9918" s="182" t="s">
        <v>224</v>
      </c>
      <c r="D9918" s="182" t="s">
        <v>265</v>
      </c>
      <c r="E9918" s="182" t="s">
        <v>266</v>
      </c>
      <c r="F9918" s="182" t="s">
        <v>266</v>
      </c>
    </row>
    <row r="9919" spans="1:6" x14ac:dyDescent="0.25">
      <c r="A9919" s="182">
        <v>40004123</v>
      </c>
      <c r="B9919" s="182" t="s">
        <v>9693</v>
      </c>
      <c r="C9919" s="182" t="s">
        <v>224</v>
      </c>
      <c r="D9919" s="182" t="s">
        <v>262</v>
      </c>
      <c r="E9919" s="182" t="s">
        <v>263</v>
      </c>
      <c r="F9919" s="182" t="s">
        <v>263</v>
      </c>
    </row>
    <row r="9920" spans="1:6" x14ac:dyDescent="0.25">
      <c r="A9920" s="182">
        <v>40009762</v>
      </c>
      <c r="B9920" s="182" t="s">
        <v>9694</v>
      </c>
      <c r="C9920" s="182" t="s">
        <v>224</v>
      </c>
      <c r="D9920" s="182" t="s">
        <v>265</v>
      </c>
      <c r="E9920" s="182" t="s">
        <v>266</v>
      </c>
      <c r="F9920" s="182" t="s">
        <v>266</v>
      </c>
    </row>
    <row r="9921" spans="1:6" x14ac:dyDescent="0.25">
      <c r="A9921" s="182">
        <v>40421313</v>
      </c>
      <c r="B9921" s="182" t="s">
        <v>9695</v>
      </c>
      <c r="C9921" s="182" t="s">
        <v>231</v>
      </c>
      <c r="D9921" s="182" t="s">
        <v>921</v>
      </c>
      <c r="E9921" s="182" t="s">
        <v>922</v>
      </c>
      <c r="F9921" s="182" t="s">
        <v>922</v>
      </c>
    </row>
    <row r="9922" spans="1:6" x14ac:dyDescent="0.25">
      <c r="A9922" s="182">
        <v>40006374</v>
      </c>
      <c r="B9922" s="182" t="s">
        <v>9695</v>
      </c>
      <c r="C9922" s="182" t="s">
        <v>224</v>
      </c>
      <c r="D9922" s="182" t="s">
        <v>1733</v>
      </c>
      <c r="E9922" s="182" t="s">
        <v>1734</v>
      </c>
      <c r="F9922" s="182" t="s">
        <v>1734</v>
      </c>
    </row>
    <row r="9923" spans="1:6" x14ac:dyDescent="0.25">
      <c r="A9923" s="182">
        <v>40009844</v>
      </c>
      <c r="B9923" s="182" t="s">
        <v>9696</v>
      </c>
      <c r="C9923" s="182" t="s">
        <v>224</v>
      </c>
      <c r="D9923" s="182" t="s">
        <v>322</v>
      </c>
      <c r="E9923" s="182" t="s">
        <v>323</v>
      </c>
      <c r="F9923" s="182" t="s">
        <v>323</v>
      </c>
    </row>
    <row r="9924" spans="1:6" x14ac:dyDescent="0.25">
      <c r="A9924" s="182">
        <v>40003161</v>
      </c>
      <c r="B9924" s="182" t="s">
        <v>9697</v>
      </c>
      <c r="C9924" s="182" t="s">
        <v>224</v>
      </c>
      <c r="D9924" s="182" t="s">
        <v>306</v>
      </c>
      <c r="E9924" s="182" t="s">
        <v>307</v>
      </c>
      <c r="F9924" s="182" t="s">
        <v>307</v>
      </c>
    </row>
    <row r="9925" spans="1:6" x14ac:dyDescent="0.25">
      <c r="A9925" s="182">
        <v>40003376</v>
      </c>
      <c r="B9925" s="182" t="s">
        <v>9698</v>
      </c>
      <c r="C9925" s="182" t="s">
        <v>224</v>
      </c>
      <c r="D9925" s="182" t="s">
        <v>256</v>
      </c>
      <c r="E9925" s="182" t="s">
        <v>257</v>
      </c>
      <c r="F9925" s="182" t="s">
        <v>257</v>
      </c>
    </row>
    <row r="9926" spans="1:6" x14ac:dyDescent="0.25">
      <c r="A9926" s="182">
        <v>40003316</v>
      </c>
      <c r="B9926" s="182" t="s">
        <v>9699</v>
      </c>
      <c r="C9926" s="182" t="s">
        <v>224</v>
      </c>
      <c r="D9926" s="182" t="s">
        <v>262</v>
      </c>
      <c r="E9926" s="182" t="s">
        <v>263</v>
      </c>
      <c r="F9926" s="182" t="s">
        <v>263</v>
      </c>
    </row>
    <row r="9927" spans="1:6" x14ac:dyDescent="0.25">
      <c r="A9927" s="182">
        <v>40003005</v>
      </c>
      <c r="B9927" s="182" t="s">
        <v>9700</v>
      </c>
      <c r="C9927" s="182" t="s">
        <v>224</v>
      </c>
      <c r="D9927" s="182" t="s">
        <v>249</v>
      </c>
      <c r="E9927" s="182" t="s">
        <v>250</v>
      </c>
      <c r="F9927" s="182" t="s">
        <v>250</v>
      </c>
    </row>
    <row r="9928" spans="1:6" x14ac:dyDescent="0.25">
      <c r="A9928" s="182">
        <v>40008349</v>
      </c>
      <c r="B9928" s="182" t="s">
        <v>9701</v>
      </c>
      <c r="C9928" s="182" t="s">
        <v>224</v>
      </c>
      <c r="D9928" s="182" t="s">
        <v>225</v>
      </c>
      <c r="E9928" s="182" t="s">
        <v>226</v>
      </c>
      <c r="F9928" s="182" t="s">
        <v>226</v>
      </c>
    </row>
    <row r="9929" spans="1:6" x14ac:dyDescent="0.25">
      <c r="A9929" s="182">
        <v>40002177</v>
      </c>
      <c r="B9929" s="182" t="s">
        <v>9702</v>
      </c>
      <c r="C9929" s="182" t="s">
        <v>224</v>
      </c>
      <c r="D9929" s="182" t="s">
        <v>265</v>
      </c>
      <c r="E9929" s="182" t="s">
        <v>266</v>
      </c>
      <c r="F9929" s="182" t="s">
        <v>266</v>
      </c>
    </row>
    <row r="9930" spans="1:6" x14ac:dyDescent="0.25">
      <c r="A9930" s="182">
        <v>40005913</v>
      </c>
      <c r="B9930" s="182" t="s">
        <v>9703</v>
      </c>
      <c r="C9930" s="182" t="s">
        <v>224</v>
      </c>
      <c r="D9930" s="182" t="s">
        <v>342</v>
      </c>
      <c r="E9930" s="182" t="s">
        <v>343</v>
      </c>
      <c r="F9930" s="182" t="s">
        <v>343</v>
      </c>
    </row>
    <row r="9931" spans="1:6" x14ac:dyDescent="0.25">
      <c r="A9931" s="182">
        <v>40003430</v>
      </c>
      <c r="B9931" s="182" t="s">
        <v>9704</v>
      </c>
      <c r="C9931" s="182" t="s">
        <v>224</v>
      </c>
      <c r="D9931" s="182" t="s">
        <v>342</v>
      </c>
      <c r="E9931" s="182" t="s">
        <v>343</v>
      </c>
      <c r="F9931" s="182" t="s">
        <v>343</v>
      </c>
    </row>
    <row r="9932" spans="1:6" x14ac:dyDescent="0.25">
      <c r="A9932" s="182">
        <v>40420577</v>
      </c>
      <c r="B9932" s="182" t="s">
        <v>9705</v>
      </c>
      <c r="C9932" s="182" t="s">
        <v>231</v>
      </c>
      <c r="D9932" s="182" t="s">
        <v>232</v>
      </c>
      <c r="E9932" s="182" t="s">
        <v>233</v>
      </c>
      <c r="F9932" s="182" t="s">
        <v>233</v>
      </c>
    </row>
    <row r="9933" spans="1:6" x14ac:dyDescent="0.25">
      <c r="A9933" s="182">
        <v>40421111</v>
      </c>
      <c r="B9933" s="182" t="s">
        <v>9706</v>
      </c>
      <c r="C9933" s="182" t="s">
        <v>231</v>
      </c>
      <c r="D9933" s="182" t="s">
        <v>338</v>
      </c>
      <c r="E9933" s="182" t="s">
        <v>339</v>
      </c>
      <c r="F9933" s="182" t="s">
        <v>339</v>
      </c>
    </row>
    <row r="9934" spans="1:6" x14ac:dyDescent="0.25">
      <c r="A9934" s="182">
        <v>40007288</v>
      </c>
      <c r="B9934" s="182" t="s">
        <v>9707</v>
      </c>
      <c r="C9934" s="182" t="s">
        <v>224</v>
      </c>
      <c r="D9934" s="182" t="s">
        <v>249</v>
      </c>
      <c r="E9934" s="182" t="s">
        <v>250</v>
      </c>
      <c r="F9934" s="182" t="s">
        <v>250</v>
      </c>
    </row>
    <row r="9935" spans="1:6" x14ac:dyDescent="0.25">
      <c r="A9935" s="182">
        <v>40003603</v>
      </c>
      <c r="B9935" s="182" t="s">
        <v>9708</v>
      </c>
      <c r="C9935" s="182" t="s">
        <v>224</v>
      </c>
      <c r="D9935" s="182" t="s">
        <v>342</v>
      </c>
      <c r="E9935" s="182" t="s">
        <v>343</v>
      </c>
      <c r="F9935" s="182" t="s">
        <v>343</v>
      </c>
    </row>
    <row r="9936" spans="1:6" x14ac:dyDescent="0.25">
      <c r="A9936" s="182">
        <v>40005241</v>
      </c>
      <c r="B9936" s="182" t="s">
        <v>9709</v>
      </c>
      <c r="C9936" s="182" t="s">
        <v>224</v>
      </c>
      <c r="D9936" s="182" t="s">
        <v>268</v>
      </c>
      <c r="E9936" s="182" t="s">
        <v>269</v>
      </c>
      <c r="F9936" s="182" t="s">
        <v>269</v>
      </c>
    </row>
    <row r="9937" spans="1:6" x14ac:dyDescent="0.25">
      <c r="A9937" s="182">
        <v>40001153</v>
      </c>
      <c r="B9937" s="182" t="s">
        <v>9710</v>
      </c>
      <c r="C9937" s="182" t="s">
        <v>224</v>
      </c>
      <c r="D9937" s="182" t="s">
        <v>249</v>
      </c>
      <c r="E9937" s="182" t="s">
        <v>250</v>
      </c>
      <c r="F9937" s="182" t="s">
        <v>250</v>
      </c>
    </row>
    <row r="9938" spans="1:6" x14ac:dyDescent="0.25">
      <c r="A9938" s="182">
        <v>40009201</v>
      </c>
      <c r="B9938" s="182" t="s">
        <v>9711</v>
      </c>
      <c r="C9938" s="182" t="s">
        <v>224</v>
      </c>
      <c r="D9938" s="182" t="s">
        <v>303</v>
      </c>
      <c r="E9938" s="182" t="s">
        <v>304</v>
      </c>
      <c r="F9938" s="182" t="s">
        <v>304</v>
      </c>
    </row>
    <row r="9939" spans="1:6" x14ac:dyDescent="0.25">
      <c r="A9939" s="182">
        <v>40003878</v>
      </c>
      <c r="B9939" s="182" t="s">
        <v>9712</v>
      </c>
      <c r="C9939" s="182" t="s">
        <v>224</v>
      </c>
      <c r="D9939" s="182" t="s">
        <v>277</v>
      </c>
      <c r="E9939" s="182" t="s">
        <v>278</v>
      </c>
      <c r="F9939" s="182" t="s">
        <v>278</v>
      </c>
    </row>
    <row r="9940" spans="1:6" x14ac:dyDescent="0.25">
      <c r="A9940" s="182">
        <v>40001458</v>
      </c>
      <c r="B9940" s="182" t="s">
        <v>9654</v>
      </c>
      <c r="C9940" s="182" t="s">
        <v>224</v>
      </c>
      <c r="D9940" s="182" t="s">
        <v>9653</v>
      </c>
      <c r="E9940" s="182" t="s">
        <v>9654</v>
      </c>
      <c r="F9940" s="182" t="s">
        <v>9654</v>
      </c>
    </row>
    <row r="9941" spans="1:6" x14ac:dyDescent="0.25">
      <c r="A9941" s="182">
        <v>40000859</v>
      </c>
      <c r="B9941" s="182" t="s">
        <v>9654</v>
      </c>
      <c r="C9941" s="182" t="s">
        <v>224</v>
      </c>
      <c r="D9941" s="182" t="s">
        <v>9653</v>
      </c>
      <c r="E9941" s="182" t="s">
        <v>9654</v>
      </c>
      <c r="F9941" s="182" t="s">
        <v>9654</v>
      </c>
    </row>
    <row r="9942" spans="1:6" x14ac:dyDescent="0.25">
      <c r="A9942" s="182">
        <v>40000727</v>
      </c>
      <c r="B9942" s="182" t="s">
        <v>9654</v>
      </c>
      <c r="C9942" s="182" t="s">
        <v>224</v>
      </c>
      <c r="D9942" s="182" t="s">
        <v>9653</v>
      </c>
      <c r="E9942" s="182" t="s">
        <v>9654</v>
      </c>
      <c r="F9942" s="182" t="s">
        <v>9654</v>
      </c>
    </row>
    <row r="9943" spans="1:6" x14ac:dyDescent="0.25">
      <c r="A9943" s="182">
        <v>40008434</v>
      </c>
      <c r="B9943" s="182" t="s">
        <v>9713</v>
      </c>
      <c r="C9943" s="182" t="s">
        <v>224</v>
      </c>
      <c r="D9943" s="182" t="s">
        <v>9653</v>
      </c>
      <c r="E9943" s="182" t="s">
        <v>9654</v>
      </c>
      <c r="F9943" s="182" t="s">
        <v>9654</v>
      </c>
    </row>
    <row r="9944" spans="1:6" x14ac:dyDescent="0.25">
      <c r="A9944" s="182">
        <v>40008707</v>
      </c>
      <c r="B9944" s="182" t="s">
        <v>9714</v>
      </c>
      <c r="C9944" s="182" t="s">
        <v>224</v>
      </c>
      <c r="D9944" s="182" t="s">
        <v>9653</v>
      </c>
      <c r="E9944" s="182" t="s">
        <v>9654</v>
      </c>
      <c r="F9944" s="182" t="s">
        <v>9654</v>
      </c>
    </row>
    <row r="9945" spans="1:6" x14ac:dyDescent="0.25">
      <c r="A9945" s="182">
        <v>40006785</v>
      </c>
      <c r="B9945" s="182" t="s">
        <v>9715</v>
      </c>
      <c r="C9945" s="182" t="s">
        <v>224</v>
      </c>
      <c r="D9945" s="182" t="s">
        <v>9653</v>
      </c>
      <c r="E9945" s="182" t="s">
        <v>9654</v>
      </c>
      <c r="F9945" s="182" t="s">
        <v>9654</v>
      </c>
    </row>
    <row r="9946" spans="1:6" x14ac:dyDescent="0.25">
      <c r="A9946" s="182">
        <v>40005229</v>
      </c>
      <c r="B9946" s="182" t="s">
        <v>9716</v>
      </c>
      <c r="C9946" s="182" t="s">
        <v>224</v>
      </c>
      <c r="D9946" s="182" t="s">
        <v>9653</v>
      </c>
      <c r="E9946" s="182" t="s">
        <v>9654</v>
      </c>
      <c r="F9946" s="182" t="s">
        <v>9654</v>
      </c>
    </row>
    <row r="9947" spans="1:6" x14ac:dyDescent="0.25">
      <c r="A9947" s="182">
        <v>40007956</v>
      </c>
      <c r="B9947" s="182" t="s">
        <v>9717</v>
      </c>
      <c r="C9947" s="182" t="s">
        <v>224</v>
      </c>
      <c r="D9947" s="182" t="s">
        <v>9653</v>
      </c>
      <c r="E9947" s="182" t="s">
        <v>9654</v>
      </c>
      <c r="F9947" s="182" t="s">
        <v>9654</v>
      </c>
    </row>
    <row r="9948" spans="1:6" x14ac:dyDescent="0.25">
      <c r="A9948" s="182">
        <v>40009552</v>
      </c>
      <c r="B9948" s="182" t="s">
        <v>9718</v>
      </c>
      <c r="C9948" s="182" t="s">
        <v>224</v>
      </c>
      <c r="D9948" s="182" t="s">
        <v>9653</v>
      </c>
      <c r="E9948" s="182" t="s">
        <v>9654</v>
      </c>
      <c r="F9948" s="182" t="s">
        <v>9654</v>
      </c>
    </row>
    <row r="9949" spans="1:6" x14ac:dyDescent="0.25">
      <c r="A9949" s="182">
        <v>40007279</v>
      </c>
      <c r="B9949" s="182" t="s">
        <v>9719</v>
      </c>
      <c r="C9949" s="182" t="s">
        <v>224</v>
      </c>
      <c r="D9949" s="182" t="s">
        <v>9653</v>
      </c>
      <c r="E9949" s="182" t="s">
        <v>9654</v>
      </c>
      <c r="F9949" s="182" t="s">
        <v>9654</v>
      </c>
    </row>
    <row r="9950" spans="1:6" x14ac:dyDescent="0.25">
      <c r="A9950" s="182">
        <v>40009504</v>
      </c>
      <c r="B9950" s="182" t="s">
        <v>9720</v>
      </c>
      <c r="C9950" s="182" t="s">
        <v>224</v>
      </c>
      <c r="D9950" s="182" t="s">
        <v>9653</v>
      </c>
      <c r="E9950" s="182" t="s">
        <v>9654</v>
      </c>
      <c r="F9950" s="182" t="s">
        <v>9654</v>
      </c>
    </row>
    <row r="9951" spans="1:6" x14ac:dyDescent="0.25">
      <c r="A9951" s="182">
        <v>40006852</v>
      </c>
      <c r="B9951" s="182" t="s">
        <v>9721</v>
      </c>
      <c r="C9951" s="182" t="s">
        <v>224</v>
      </c>
      <c r="D9951" s="182" t="s">
        <v>9653</v>
      </c>
      <c r="E9951" s="182" t="s">
        <v>9654</v>
      </c>
      <c r="F9951" s="182" t="s">
        <v>9654</v>
      </c>
    </row>
    <row r="9952" spans="1:6" x14ac:dyDescent="0.25">
      <c r="A9952" s="182">
        <v>40008219</v>
      </c>
      <c r="B9952" s="182" t="s">
        <v>9722</v>
      </c>
      <c r="C9952" s="182" t="s">
        <v>224</v>
      </c>
      <c r="D9952" s="182" t="s">
        <v>9653</v>
      </c>
      <c r="E9952" s="182" t="s">
        <v>9654</v>
      </c>
      <c r="F9952" s="182" t="s">
        <v>9654</v>
      </c>
    </row>
    <row r="9953" spans="1:6" x14ac:dyDescent="0.25">
      <c r="A9953" s="182">
        <v>40008046</v>
      </c>
      <c r="B9953" s="182" t="s">
        <v>9723</v>
      </c>
      <c r="C9953" s="182" t="s">
        <v>224</v>
      </c>
      <c r="D9953" s="182" t="s">
        <v>9653</v>
      </c>
      <c r="E9953" s="182" t="s">
        <v>9654</v>
      </c>
      <c r="F9953" s="182" t="s">
        <v>9654</v>
      </c>
    </row>
    <row r="9954" spans="1:6" x14ac:dyDescent="0.25">
      <c r="A9954" s="182">
        <v>40424276</v>
      </c>
      <c r="B9954" s="182" t="s">
        <v>9724</v>
      </c>
      <c r="C9954" s="182" t="s">
        <v>231</v>
      </c>
      <c r="D9954" s="182" t="s">
        <v>232</v>
      </c>
      <c r="E9954" s="182" t="s">
        <v>233</v>
      </c>
      <c r="F9954" s="182" t="s">
        <v>233</v>
      </c>
    </row>
    <row r="9955" spans="1:6" x14ac:dyDescent="0.25">
      <c r="A9955" s="182">
        <v>40009567</v>
      </c>
      <c r="B9955" s="182" t="s">
        <v>9725</v>
      </c>
      <c r="C9955" s="182" t="s">
        <v>224</v>
      </c>
      <c r="D9955" s="182" t="s">
        <v>9653</v>
      </c>
      <c r="E9955" s="182" t="s">
        <v>9654</v>
      </c>
      <c r="F9955" s="182" t="s">
        <v>9654</v>
      </c>
    </row>
    <row r="9956" spans="1:6" x14ac:dyDescent="0.25">
      <c r="A9956" s="182">
        <v>40007731</v>
      </c>
      <c r="B9956" s="182" t="s">
        <v>9726</v>
      </c>
      <c r="C9956" s="182" t="s">
        <v>224</v>
      </c>
      <c r="D9956" s="182" t="s">
        <v>9653</v>
      </c>
      <c r="E9956" s="182" t="s">
        <v>9654</v>
      </c>
      <c r="F9956" s="182" t="s">
        <v>9654</v>
      </c>
    </row>
    <row r="9957" spans="1:6" x14ac:dyDescent="0.25">
      <c r="A9957" s="182">
        <v>40006468</v>
      </c>
      <c r="B9957" s="182" t="s">
        <v>9727</v>
      </c>
      <c r="C9957" s="182" t="s">
        <v>224</v>
      </c>
      <c r="D9957" s="182" t="s">
        <v>9653</v>
      </c>
      <c r="E9957" s="182" t="s">
        <v>9654</v>
      </c>
      <c r="F9957" s="182" t="s">
        <v>9654</v>
      </c>
    </row>
    <row r="9958" spans="1:6" x14ac:dyDescent="0.25">
      <c r="A9958" s="182">
        <v>40008214</v>
      </c>
      <c r="B9958" s="182" t="s">
        <v>9728</v>
      </c>
      <c r="C9958" s="182" t="s">
        <v>224</v>
      </c>
      <c r="D9958" s="182" t="s">
        <v>9653</v>
      </c>
      <c r="E9958" s="182" t="s">
        <v>9654</v>
      </c>
      <c r="F9958" s="182" t="s">
        <v>9654</v>
      </c>
    </row>
    <row r="9959" spans="1:6" x14ac:dyDescent="0.25">
      <c r="A9959" s="182">
        <v>40008661</v>
      </c>
      <c r="B9959" s="182" t="s">
        <v>9729</v>
      </c>
      <c r="C9959" s="182" t="s">
        <v>224</v>
      </c>
      <c r="D9959" s="182" t="s">
        <v>9653</v>
      </c>
      <c r="E9959" s="182" t="s">
        <v>9654</v>
      </c>
      <c r="F9959" s="182" t="s">
        <v>9654</v>
      </c>
    </row>
    <row r="9960" spans="1:6" x14ac:dyDescent="0.25">
      <c r="A9960" s="182">
        <v>40006653</v>
      </c>
      <c r="B9960" s="182" t="s">
        <v>9730</v>
      </c>
      <c r="C9960" s="182" t="s">
        <v>224</v>
      </c>
      <c r="D9960" s="182" t="s">
        <v>9653</v>
      </c>
      <c r="E9960" s="182" t="s">
        <v>9654</v>
      </c>
      <c r="F9960" s="182" t="s">
        <v>9654</v>
      </c>
    </row>
    <row r="9961" spans="1:6" x14ac:dyDescent="0.25">
      <c r="A9961" s="182">
        <v>40006696</v>
      </c>
      <c r="B9961" s="182" t="s">
        <v>9731</v>
      </c>
      <c r="C9961" s="182" t="s">
        <v>224</v>
      </c>
      <c r="D9961" s="182" t="s">
        <v>9653</v>
      </c>
      <c r="E9961" s="182" t="s">
        <v>9654</v>
      </c>
      <c r="F9961" s="182" t="s">
        <v>9654</v>
      </c>
    </row>
    <row r="9962" spans="1:6" x14ac:dyDescent="0.25">
      <c r="A9962" s="182">
        <v>40007467</v>
      </c>
      <c r="B9962" s="182" t="s">
        <v>9732</v>
      </c>
      <c r="C9962" s="182" t="s">
        <v>224</v>
      </c>
      <c r="D9962" s="182" t="s">
        <v>9653</v>
      </c>
      <c r="E9962" s="182" t="s">
        <v>9654</v>
      </c>
      <c r="F9962" s="182" t="s">
        <v>9654</v>
      </c>
    </row>
    <row r="9963" spans="1:6" x14ac:dyDescent="0.25">
      <c r="A9963" s="182">
        <v>40006571</v>
      </c>
      <c r="B9963" s="182" t="s">
        <v>9733</v>
      </c>
      <c r="C9963" s="182" t="s">
        <v>224</v>
      </c>
      <c r="D9963" s="182" t="s">
        <v>9653</v>
      </c>
      <c r="E9963" s="182" t="s">
        <v>9654</v>
      </c>
      <c r="F9963" s="182" t="s">
        <v>9654</v>
      </c>
    </row>
    <row r="9964" spans="1:6" x14ac:dyDescent="0.25">
      <c r="A9964" s="182">
        <v>40000873</v>
      </c>
      <c r="B9964" s="182" t="s">
        <v>9734</v>
      </c>
      <c r="C9964" s="182" t="s">
        <v>224</v>
      </c>
      <c r="D9964" s="182" t="s">
        <v>9653</v>
      </c>
      <c r="E9964" s="182" t="s">
        <v>9654</v>
      </c>
      <c r="F9964" s="182" t="s">
        <v>9654</v>
      </c>
    </row>
    <row r="9965" spans="1:6" x14ac:dyDescent="0.25">
      <c r="A9965" s="182">
        <v>40008987</v>
      </c>
      <c r="B9965" s="182" t="s">
        <v>9735</v>
      </c>
      <c r="C9965" s="182" t="s">
        <v>224</v>
      </c>
      <c r="D9965" s="182" t="s">
        <v>9653</v>
      </c>
      <c r="E9965" s="182" t="s">
        <v>9654</v>
      </c>
      <c r="F9965" s="182" t="s">
        <v>9654</v>
      </c>
    </row>
    <row r="9966" spans="1:6" x14ac:dyDescent="0.25">
      <c r="A9966" s="182">
        <v>40008407</v>
      </c>
      <c r="B9966" s="182" t="s">
        <v>9736</v>
      </c>
      <c r="C9966" s="182" t="s">
        <v>224</v>
      </c>
      <c r="D9966" s="182" t="s">
        <v>9653</v>
      </c>
      <c r="E9966" s="182" t="s">
        <v>9654</v>
      </c>
      <c r="F9966" s="182" t="s">
        <v>9654</v>
      </c>
    </row>
    <row r="9967" spans="1:6" x14ac:dyDescent="0.25">
      <c r="A9967" s="182">
        <v>40009117</v>
      </c>
      <c r="B9967" s="182" t="s">
        <v>9737</v>
      </c>
      <c r="C9967" s="182" t="s">
        <v>224</v>
      </c>
      <c r="D9967" s="182" t="s">
        <v>9653</v>
      </c>
      <c r="E9967" s="182" t="s">
        <v>9654</v>
      </c>
      <c r="F9967" s="182" t="s">
        <v>9654</v>
      </c>
    </row>
    <row r="9968" spans="1:6" x14ac:dyDescent="0.25">
      <c r="A9968" s="182">
        <v>40009316</v>
      </c>
      <c r="B9968" s="182" t="s">
        <v>9738</v>
      </c>
      <c r="C9968" s="182" t="s">
        <v>224</v>
      </c>
      <c r="D9968" s="182" t="s">
        <v>9653</v>
      </c>
      <c r="E9968" s="182" t="s">
        <v>9654</v>
      </c>
      <c r="F9968" s="182" t="s">
        <v>9654</v>
      </c>
    </row>
    <row r="9969" spans="1:6" x14ac:dyDescent="0.25">
      <c r="A9969" s="182">
        <v>40001463</v>
      </c>
      <c r="B9969" s="182" t="s">
        <v>9739</v>
      </c>
      <c r="C9969" s="182" t="s">
        <v>224</v>
      </c>
      <c r="D9969" s="182" t="s">
        <v>9653</v>
      </c>
      <c r="E9969" s="182" t="s">
        <v>9654</v>
      </c>
      <c r="F9969" s="182" t="s">
        <v>9654</v>
      </c>
    </row>
    <row r="9970" spans="1:6" x14ac:dyDescent="0.25">
      <c r="A9970" s="182">
        <v>40009173</v>
      </c>
      <c r="B9970" s="182" t="s">
        <v>9740</v>
      </c>
      <c r="C9970" s="182" t="s">
        <v>224</v>
      </c>
      <c r="D9970" s="182" t="s">
        <v>9653</v>
      </c>
      <c r="E9970" s="182" t="s">
        <v>9654</v>
      </c>
      <c r="F9970" s="182" t="s">
        <v>9654</v>
      </c>
    </row>
    <row r="9971" spans="1:6" x14ac:dyDescent="0.25">
      <c r="A9971" s="182">
        <v>40008846</v>
      </c>
      <c r="B9971" s="182" t="s">
        <v>9741</v>
      </c>
      <c r="C9971" s="182" t="s">
        <v>224</v>
      </c>
      <c r="D9971" s="182" t="s">
        <v>9653</v>
      </c>
      <c r="E9971" s="182" t="s">
        <v>9654</v>
      </c>
      <c r="F9971" s="182" t="s">
        <v>9654</v>
      </c>
    </row>
    <row r="9972" spans="1:6" x14ac:dyDescent="0.25">
      <c r="A9972" s="182">
        <v>40008215</v>
      </c>
      <c r="B9972" s="182" t="s">
        <v>9742</v>
      </c>
      <c r="C9972" s="182" t="s">
        <v>224</v>
      </c>
      <c r="D9972" s="182" t="s">
        <v>9653</v>
      </c>
      <c r="E9972" s="182" t="s">
        <v>9654</v>
      </c>
      <c r="F9972" s="182" t="s">
        <v>9654</v>
      </c>
    </row>
    <row r="9973" spans="1:6" x14ac:dyDescent="0.25">
      <c r="A9973" s="182">
        <v>40009509</v>
      </c>
      <c r="B9973" s="182" t="s">
        <v>9743</v>
      </c>
      <c r="C9973" s="182" t="s">
        <v>224</v>
      </c>
      <c r="D9973" s="182" t="s">
        <v>9653</v>
      </c>
      <c r="E9973" s="182" t="s">
        <v>9654</v>
      </c>
      <c r="F9973" s="182" t="s">
        <v>9654</v>
      </c>
    </row>
    <row r="9974" spans="1:6" x14ac:dyDescent="0.25">
      <c r="A9974" s="182">
        <v>40008868</v>
      </c>
      <c r="B9974" s="182" t="s">
        <v>9744</v>
      </c>
      <c r="C9974" s="182" t="s">
        <v>224</v>
      </c>
      <c r="D9974" s="182" t="s">
        <v>9653</v>
      </c>
      <c r="E9974" s="182" t="s">
        <v>9654</v>
      </c>
      <c r="F9974" s="182" t="s">
        <v>9654</v>
      </c>
    </row>
    <row r="9975" spans="1:6" x14ac:dyDescent="0.25">
      <c r="A9975" s="182">
        <v>40008448</v>
      </c>
      <c r="B9975" s="182" t="s">
        <v>9745</v>
      </c>
      <c r="C9975" s="182" t="s">
        <v>224</v>
      </c>
      <c r="D9975" s="182" t="s">
        <v>9653</v>
      </c>
      <c r="E9975" s="182" t="s">
        <v>9654</v>
      </c>
      <c r="F9975" s="182" t="s">
        <v>9654</v>
      </c>
    </row>
    <row r="9976" spans="1:6" x14ac:dyDescent="0.25">
      <c r="A9976" s="182">
        <v>40008232</v>
      </c>
      <c r="B9976" s="182" t="s">
        <v>9745</v>
      </c>
      <c r="C9976" s="182" t="s">
        <v>224</v>
      </c>
      <c r="D9976" s="182" t="s">
        <v>9653</v>
      </c>
      <c r="E9976" s="182" t="s">
        <v>9654</v>
      </c>
      <c r="F9976" s="182" t="s">
        <v>9654</v>
      </c>
    </row>
    <row r="9977" spans="1:6" x14ac:dyDescent="0.25">
      <c r="A9977" s="182">
        <v>40007709</v>
      </c>
      <c r="B9977" s="182" t="s">
        <v>9746</v>
      </c>
      <c r="C9977" s="182" t="s">
        <v>224</v>
      </c>
      <c r="D9977" s="182" t="s">
        <v>9653</v>
      </c>
      <c r="E9977" s="182" t="s">
        <v>9654</v>
      </c>
      <c r="F9977" s="182" t="s">
        <v>9654</v>
      </c>
    </row>
    <row r="9978" spans="1:6" x14ac:dyDescent="0.25">
      <c r="A9978" s="182">
        <v>40008952</v>
      </c>
      <c r="B9978" s="182" t="s">
        <v>9747</v>
      </c>
      <c r="C9978" s="182" t="s">
        <v>224</v>
      </c>
      <c r="D9978" s="182" t="s">
        <v>9653</v>
      </c>
      <c r="E9978" s="182" t="s">
        <v>9654</v>
      </c>
      <c r="F9978" s="182" t="s">
        <v>9654</v>
      </c>
    </row>
    <row r="9979" spans="1:6" x14ac:dyDescent="0.25">
      <c r="A9979" s="182">
        <v>40005873</v>
      </c>
      <c r="B9979" s="182" t="s">
        <v>9747</v>
      </c>
      <c r="C9979" s="182" t="s">
        <v>224</v>
      </c>
      <c r="D9979" s="182" t="s">
        <v>9653</v>
      </c>
      <c r="E9979" s="182" t="s">
        <v>9654</v>
      </c>
      <c r="F9979" s="182" t="s">
        <v>9654</v>
      </c>
    </row>
    <row r="9980" spans="1:6" x14ac:dyDescent="0.25">
      <c r="A9980" s="182">
        <v>40008272</v>
      </c>
      <c r="B9980" s="182" t="s">
        <v>9748</v>
      </c>
      <c r="C9980" s="182" t="s">
        <v>224</v>
      </c>
      <c r="D9980" s="182" t="s">
        <v>9653</v>
      </c>
      <c r="E9980" s="182" t="s">
        <v>9654</v>
      </c>
      <c r="F9980" s="182" t="s">
        <v>9654</v>
      </c>
    </row>
    <row r="9981" spans="1:6" x14ac:dyDescent="0.25">
      <c r="A9981" s="182">
        <v>40008643</v>
      </c>
      <c r="B9981" s="182" t="s">
        <v>9749</v>
      </c>
      <c r="C9981" s="182" t="s">
        <v>224</v>
      </c>
      <c r="D9981" s="182" t="s">
        <v>9653</v>
      </c>
      <c r="E9981" s="182" t="s">
        <v>9654</v>
      </c>
      <c r="F9981" s="182" t="s">
        <v>9654</v>
      </c>
    </row>
    <row r="9982" spans="1:6" x14ac:dyDescent="0.25">
      <c r="A9982" s="182">
        <v>40007284</v>
      </c>
      <c r="B9982" s="182" t="s">
        <v>9750</v>
      </c>
      <c r="C9982" s="182" t="s">
        <v>224</v>
      </c>
      <c r="D9982" s="182" t="s">
        <v>9653</v>
      </c>
      <c r="E9982" s="182" t="s">
        <v>9654</v>
      </c>
      <c r="F9982" s="182" t="s">
        <v>9654</v>
      </c>
    </row>
    <row r="9983" spans="1:6" x14ac:dyDescent="0.25">
      <c r="A9983" s="182">
        <v>40006686</v>
      </c>
      <c r="B9983" s="182" t="s">
        <v>9751</v>
      </c>
      <c r="C9983" s="182" t="s">
        <v>224</v>
      </c>
      <c r="D9983" s="182" t="s">
        <v>9653</v>
      </c>
      <c r="E9983" s="182" t="s">
        <v>9654</v>
      </c>
      <c r="F9983" s="182" t="s">
        <v>9654</v>
      </c>
    </row>
    <row r="9984" spans="1:6" x14ac:dyDescent="0.25">
      <c r="A9984" s="182">
        <v>40008512</v>
      </c>
      <c r="B9984" s="182" t="s">
        <v>9752</v>
      </c>
      <c r="C9984" s="182" t="s">
        <v>224</v>
      </c>
      <c r="D9984" s="182" t="s">
        <v>9653</v>
      </c>
      <c r="E9984" s="182" t="s">
        <v>9654</v>
      </c>
      <c r="F9984" s="182" t="s">
        <v>9654</v>
      </c>
    </row>
    <row r="9985" spans="1:6" x14ac:dyDescent="0.25">
      <c r="A9985" s="182">
        <v>40008928</v>
      </c>
      <c r="B9985" s="182" t="s">
        <v>9753</v>
      </c>
      <c r="C9985" s="182" t="s">
        <v>224</v>
      </c>
      <c r="D9985" s="182" t="s">
        <v>9653</v>
      </c>
      <c r="E9985" s="182" t="s">
        <v>9654</v>
      </c>
      <c r="F9985" s="182" t="s">
        <v>9654</v>
      </c>
    </row>
    <row r="9986" spans="1:6" x14ac:dyDescent="0.25">
      <c r="A9986" s="182">
        <v>40008166</v>
      </c>
      <c r="B9986" s="182" t="s">
        <v>9754</v>
      </c>
      <c r="C9986" s="182" t="s">
        <v>224</v>
      </c>
      <c r="D9986" s="182" t="s">
        <v>9653</v>
      </c>
      <c r="E9986" s="182" t="s">
        <v>9654</v>
      </c>
      <c r="F9986" s="182" t="s">
        <v>9654</v>
      </c>
    </row>
    <row r="9987" spans="1:6" x14ac:dyDescent="0.25">
      <c r="A9987" s="182">
        <v>40009022</v>
      </c>
      <c r="B9987" s="182" t="s">
        <v>9755</v>
      </c>
      <c r="C9987" s="182" t="s">
        <v>224</v>
      </c>
      <c r="D9987" s="182" t="s">
        <v>9653</v>
      </c>
      <c r="E9987" s="182" t="s">
        <v>9654</v>
      </c>
      <c r="F9987" s="182" t="s">
        <v>9654</v>
      </c>
    </row>
    <row r="9988" spans="1:6" x14ac:dyDescent="0.25">
      <c r="A9988" s="182">
        <v>40006705</v>
      </c>
      <c r="B9988" s="182" t="s">
        <v>9756</v>
      </c>
      <c r="C9988" s="182" t="s">
        <v>224</v>
      </c>
      <c r="D9988" s="182" t="s">
        <v>9653</v>
      </c>
      <c r="E9988" s="182" t="s">
        <v>9654</v>
      </c>
      <c r="F9988" s="182" t="s">
        <v>9654</v>
      </c>
    </row>
    <row r="9989" spans="1:6" x14ac:dyDescent="0.25">
      <c r="A9989" s="182">
        <v>40008421</v>
      </c>
      <c r="B9989" s="182" t="s">
        <v>9757</v>
      </c>
      <c r="C9989" s="182" t="s">
        <v>224</v>
      </c>
      <c r="D9989" s="182" t="s">
        <v>9653</v>
      </c>
      <c r="E9989" s="182" t="s">
        <v>9654</v>
      </c>
      <c r="F9989" s="182" t="s">
        <v>9654</v>
      </c>
    </row>
    <row r="9990" spans="1:6" x14ac:dyDescent="0.25">
      <c r="A9990" s="182">
        <v>40001533</v>
      </c>
      <c r="B9990" s="182" t="s">
        <v>9758</v>
      </c>
      <c r="C9990" s="182" t="s">
        <v>224</v>
      </c>
      <c r="D9990" s="182" t="s">
        <v>9653</v>
      </c>
      <c r="E9990" s="182" t="s">
        <v>9654</v>
      </c>
      <c r="F9990" s="182" t="s">
        <v>9654</v>
      </c>
    </row>
    <row r="9991" spans="1:6" x14ac:dyDescent="0.25">
      <c r="A9991" s="182">
        <v>40008924</v>
      </c>
      <c r="B9991" s="182" t="s">
        <v>9759</v>
      </c>
      <c r="C9991" s="182" t="s">
        <v>224</v>
      </c>
      <c r="D9991" s="182" t="s">
        <v>9653</v>
      </c>
      <c r="E9991" s="182" t="s">
        <v>9654</v>
      </c>
      <c r="F9991" s="182" t="s">
        <v>9654</v>
      </c>
    </row>
    <row r="9992" spans="1:6" x14ac:dyDescent="0.25">
      <c r="A9992" s="182">
        <v>40008746</v>
      </c>
      <c r="B9992" s="182" t="s">
        <v>9760</v>
      </c>
      <c r="C9992" s="182" t="s">
        <v>224</v>
      </c>
      <c r="D9992" s="182" t="s">
        <v>9653</v>
      </c>
      <c r="E9992" s="182" t="s">
        <v>9654</v>
      </c>
      <c r="F9992" s="182" t="s">
        <v>9654</v>
      </c>
    </row>
    <row r="9993" spans="1:6" x14ac:dyDescent="0.25">
      <c r="A9993" s="182">
        <v>40008525</v>
      </c>
      <c r="B9993" s="182" t="s">
        <v>9761</v>
      </c>
      <c r="C9993" s="182" t="s">
        <v>224</v>
      </c>
      <c r="D9993" s="182" t="s">
        <v>9653</v>
      </c>
      <c r="E9993" s="182" t="s">
        <v>9654</v>
      </c>
      <c r="F9993" s="182" t="s">
        <v>9654</v>
      </c>
    </row>
    <row r="9994" spans="1:6" x14ac:dyDescent="0.25">
      <c r="A9994" s="182">
        <v>40006649</v>
      </c>
      <c r="B9994" s="182" t="s">
        <v>9762</v>
      </c>
      <c r="C9994" s="182" t="s">
        <v>224</v>
      </c>
      <c r="D9994" s="182" t="s">
        <v>9653</v>
      </c>
      <c r="E9994" s="182" t="s">
        <v>9654</v>
      </c>
      <c r="F9994" s="182" t="s">
        <v>9654</v>
      </c>
    </row>
    <row r="9995" spans="1:6" x14ac:dyDescent="0.25">
      <c r="A9995" s="182">
        <v>40009207</v>
      </c>
      <c r="B9995" s="182" t="s">
        <v>9763</v>
      </c>
      <c r="C9995" s="182" t="s">
        <v>224</v>
      </c>
      <c r="D9995" s="182" t="s">
        <v>9653</v>
      </c>
      <c r="E9995" s="182" t="s">
        <v>9654</v>
      </c>
      <c r="F9995" s="182" t="s">
        <v>9654</v>
      </c>
    </row>
    <row r="9996" spans="1:6" x14ac:dyDescent="0.25">
      <c r="A9996" s="182">
        <v>40006683</v>
      </c>
      <c r="B9996" s="182" t="s">
        <v>9764</v>
      </c>
      <c r="C9996" s="182" t="s">
        <v>224</v>
      </c>
      <c r="D9996" s="182" t="s">
        <v>9653</v>
      </c>
      <c r="E9996" s="182" t="s">
        <v>9654</v>
      </c>
      <c r="F9996" s="182" t="s">
        <v>9654</v>
      </c>
    </row>
    <row r="9997" spans="1:6" x14ac:dyDescent="0.25">
      <c r="A9997" s="182">
        <v>40000865</v>
      </c>
      <c r="B9997" s="182" t="s">
        <v>9765</v>
      </c>
      <c r="C9997" s="182" t="s">
        <v>224</v>
      </c>
      <c r="D9997" s="182" t="s">
        <v>9653</v>
      </c>
      <c r="E9997" s="182" t="s">
        <v>9654</v>
      </c>
      <c r="F9997" s="182" t="s">
        <v>9654</v>
      </c>
    </row>
    <row r="9998" spans="1:6" x14ac:dyDescent="0.25">
      <c r="A9998" s="182">
        <v>40008172</v>
      </c>
      <c r="B9998" s="182" t="s">
        <v>9766</v>
      </c>
      <c r="C9998" s="182" t="s">
        <v>224</v>
      </c>
      <c r="D9998" s="182" t="s">
        <v>9653</v>
      </c>
      <c r="E9998" s="182" t="s">
        <v>9654</v>
      </c>
      <c r="F9998" s="182" t="s">
        <v>9654</v>
      </c>
    </row>
    <row r="9999" spans="1:6" x14ac:dyDescent="0.25">
      <c r="A9999" s="182">
        <v>40008965</v>
      </c>
      <c r="B9999" s="182" t="s">
        <v>9767</v>
      </c>
      <c r="C9999" s="182" t="s">
        <v>224</v>
      </c>
      <c r="D9999" s="182" t="s">
        <v>9653</v>
      </c>
      <c r="E9999" s="182" t="s">
        <v>9654</v>
      </c>
      <c r="F9999" s="182" t="s">
        <v>9654</v>
      </c>
    </row>
    <row r="10000" spans="1:6" x14ac:dyDescent="0.25">
      <c r="A10000" s="182">
        <v>40006600</v>
      </c>
      <c r="B10000" s="182" t="s">
        <v>9768</v>
      </c>
      <c r="C10000" s="182" t="s">
        <v>224</v>
      </c>
      <c r="D10000" s="182" t="s">
        <v>9653</v>
      </c>
      <c r="E10000" s="182" t="s">
        <v>9654</v>
      </c>
      <c r="F10000" s="182" t="s">
        <v>9654</v>
      </c>
    </row>
    <row r="10001" spans="1:6" x14ac:dyDescent="0.25">
      <c r="A10001" s="182">
        <v>40008970</v>
      </c>
      <c r="B10001" s="182" t="s">
        <v>9769</v>
      </c>
      <c r="C10001" s="182" t="s">
        <v>224</v>
      </c>
      <c r="D10001" s="182" t="s">
        <v>9653</v>
      </c>
      <c r="E10001" s="182" t="s">
        <v>9654</v>
      </c>
      <c r="F10001" s="182" t="s">
        <v>9654</v>
      </c>
    </row>
    <row r="10002" spans="1:6" x14ac:dyDescent="0.25">
      <c r="A10002" s="182">
        <v>40008118</v>
      </c>
      <c r="B10002" s="182" t="s">
        <v>9770</v>
      </c>
      <c r="C10002" s="182" t="s">
        <v>224</v>
      </c>
      <c r="D10002" s="182" t="s">
        <v>9653</v>
      </c>
      <c r="E10002" s="182" t="s">
        <v>9654</v>
      </c>
      <c r="F10002" s="182" t="s">
        <v>9654</v>
      </c>
    </row>
    <row r="10003" spans="1:6" x14ac:dyDescent="0.25">
      <c r="A10003" s="182">
        <v>40007488</v>
      </c>
      <c r="B10003" s="182" t="s">
        <v>9771</v>
      </c>
      <c r="C10003" s="182" t="s">
        <v>224</v>
      </c>
      <c r="D10003" s="182" t="s">
        <v>9653</v>
      </c>
      <c r="E10003" s="182" t="s">
        <v>9654</v>
      </c>
      <c r="F10003" s="182" t="s">
        <v>9654</v>
      </c>
    </row>
    <row r="10004" spans="1:6" x14ac:dyDescent="0.25">
      <c r="A10004" s="182">
        <v>40005607</v>
      </c>
      <c r="B10004" s="182" t="s">
        <v>9772</v>
      </c>
      <c r="C10004" s="182" t="s">
        <v>224</v>
      </c>
      <c r="D10004" s="182" t="s">
        <v>9653</v>
      </c>
      <c r="E10004" s="182" t="s">
        <v>9654</v>
      </c>
      <c r="F10004" s="182" t="s">
        <v>9654</v>
      </c>
    </row>
    <row r="10005" spans="1:6" x14ac:dyDescent="0.25">
      <c r="A10005" s="182">
        <v>40006399</v>
      </c>
      <c r="B10005" s="182" t="s">
        <v>9773</v>
      </c>
      <c r="C10005" s="182" t="s">
        <v>224</v>
      </c>
      <c r="D10005" s="182" t="s">
        <v>9653</v>
      </c>
      <c r="E10005" s="182" t="s">
        <v>9654</v>
      </c>
      <c r="F10005" s="182" t="s">
        <v>9654</v>
      </c>
    </row>
    <row r="10006" spans="1:6" x14ac:dyDescent="0.25">
      <c r="A10006" s="182">
        <v>40006876</v>
      </c>
      <c r="B10006" s="182" t="s">
        <v>9774</v>
      </c>
      <c r="C10006" s="182" t="s">
        <v>224</v>
      </c>
      <c r="D10006" s="182" t="s">
        <v>9653</v>
      </c>
      <c r="E10006" s="182" t="s">
        <v>9654</v>
      </c>
      <c r="F10006" s="182" t="s">
        <v>9654</v>
      </c>
    </row>
    <row r="10007" spans="1:6" x14ac:dyDescent="0.25">
      <c r="A10007" s="182">
        <v>40004800</v>
      </c>
      <c r="B10007" s="182" t="s">
        <v>9775</v>
      </c>
      <c r="C10007" s="182" t="s">
        <v>224</v>
      </c>
      <c r="D10007" s="182" t="s">
        <v>9653</v>
      </c>
      <c r="E10007" s="182" t="s">
        <v>9654</v>
      </c>
      <c r="F10007" s="182" t="s">
        <v>9654</v>
      </c>
    </row>
    <row r="10008" spans="1:6" x14ac:dyDescent="0.25">
      <c r="A10008" s="182">
        <v>40008415</v>
      </c>
      <c r="B10008" s="182" t="s">
        <v>9776</v>
      </c>
      <c r="C10008" s="182" t="s">
        <v>224</v>
      </c>
      <c r="D10008" s="182" t="s">
        <v>9653</v>
      </c>
      <c r="E10008" s="182" t="s">
        <v>9654</v>
      </c>
      <c r="F10008" s="182" t="s">
        <v>9654</v>
      </c>
    </row>
    <row r="10009" spans="1:6" x14ac:dyDescent="0.25">
      <c r="A10009" s="182">
        <v>40007486</v>
      </c>
      <c r="B10009" s="182" t="s">
        <v>9777</v>
      </c>
      <c r="C10009" s="182" t="s">
        <v>224</v>
      </c>
      <c r="D10009" s="182" t="s">
        <v>9653</v>
      </c>
      <c r="E10009" s="182" t="s">
        <v>9654</v>
      </c>
      <c r="F10009" s="182" t="s">
        <v>9654</v>
      </c>
    </row>
    <row r="10010" spans="1:6" x14ac:dyDescent="0.25">
      <c r="A10010" s="182">
        <v>40008703</v>
      </c>
      <c r="B10010" s="182" t="s">
        <v>9778</v>
      </c>
      <c r="C10010" s="182" t="s">
        <v>224</v>
      </c>
      <c r="D10010" s="182" t="s">
        <v>9653</v>
      </c>
      <c r="E10010" s="182" t="s">
        <v>9654</v>
      </c>
      <c r="F10010" s="182" t="s">
        <v>9654</v>
      </c>
    </row>
    <row r="10011" spans="1:6" x14ac:dyDescent="0.25">
      <c r="A10011" s="182">
        <v>40008829</v>
      </c>
      <c r="B10011" s="182" t="s">
        <v>9779</v>
      </c>
      <c r="C10011" s="182" t="s">
        <v>224</v>
      </c>
      <c r="D10011" s="182" t="s">
        <v>9653</v>
      </c>
      <c r="E10011" s="182" t="s">
        <v>9654</v>
      </c>
      <c r="F10011" s="182" t="s">
        <v>9654</v>
      </c>
    </row>
    <row r="10012" spans="1:6" x14ac:dyDescent="0.25">
      <c r="A10012" s="182">
        <v>40009177</v>
      </c>
      <c r="B10012" s="182" t="s">
        <v>9780</v>
      </c>
      <c r="C10012" s="182" t="s">
        <v>224</v>
      </c>
      <c r="D10012" s="182" t="s">
        <v>9653</v>
      </c>
      <c r="E10012" s="182" t="s">
        <v>9654</v>
      </c>
      <c r="F10012" s="182" t="s">
        <v>9654</v>
      </c>
    </row>
    <row r="10013" spans="1:6" x14ac:dyDescent="0.25">
      <c r="A10013" s="182">
        <v>40006346</v>
      </c>
      <c r="B10013" s="182" t="s">
        <v>9781</v>
      </c>
      <c r="C10013" s="182" t="s">
        <v>224</v>
      </c>
      <c r="D10013" s="182" t="s">
        <v>9653</v>
      </c>
      <c r="E10013" s="182" t="s">
        <v>9654</v>
      </c>
      <c r="F10013" s="182" t="s">
        <v>9654</v>
      </c>
    </row>
    <row r="10014" spans="1:6" x14ac:dyDescent="0.25">
      <c r="A10014" s="182">
        <v>40008505</v>
      </c>
      <c r="B10014" s="182" t="s">
        <v>9782</v>
      </c>
      <c r="C10014" s="182" t="s">
        <v>224</v>
      </c>
      <c r="D10014" s="182" t="s">
        <v>9653</v>
      </c>
      <c r="E10014" s="182" t="s">
        <v>9654</v>
      </c>
      <c r="F10014" s="182" t="s">
        <v>9654</v>
      </c>
    </row>
    <row r="10015" spans="1:6" x14ac:dyDescent="0.25">
      <c r="A10015" s="182">
        <v>40006731</v>
      </c>
      <c r="B10015" s="182" t="s">
        <v>9783</v>
      </c>
      <c r="C10015" s="182" t="s">
        <v>224</v>
      </c>
      <c r="D10015" s="182" t="s">
        <v>9653</v>
      </c>
      <c r="E10015" s="182" t="s">
        <v>9654</v>
      </c>
      <c r="F10015" s="182" t="s">
        <v>9654</v>
      </c>
    </row>
    <row r="10016" spans="1:6" x14ac:dyDescent="0.25">
      <c r="A10016" s="182">
        <v>40008797</v>
      </c>
      <c r="B10016" s="182" t="s">
        <v>9784</v>
      </c>
      <c r="C10016" s="182" t="s">
        <v>224</v>
      </c>
      <c r="D10016" s="182" t="s">
        <v>9653</v>
      </c>
      <c r="E10016" s="182" t="s">
        <v>9654</v>
      </c>
      <c r="F10016" s="182" t="s">
        <v>9654</v>
      </c>
    </row>
    <row r="10017" spans="1:6" x14ac:dyDescent="0.25">
      <c r="A10017" s="182">
        <v>40008460</v>
      </c>
      <c r="B10017" s="182" t="s">
        <v>9785</v>
      </c>
      <c r="C10017" s="182" t="s">
        <v>224</v>
      </c>
      <c r="D10017" s="182" t="s">
        <v>9653</v>
      </c>
      <c r="E10017" s="182" t="s">
        <v>9654</v>
      </c>
      <c r="F10017" s="182" t="s">
        <v>9654</v>
      </c>
    </row>
    <row r="10018" spans="1:6" x14ac:dyDescent="0.25">
      <c r="A10018" s="182">
        <v>40004860</v>
      </c>
      <c r="B10018" s="182" t="s">
        <v>9785</v>
      </c>
      <c r="C10018" s="182" t="s">
        <v>224</v>
      </c>
      <c r="D10018" s="182" t="s">
        <v>9653</v>
      </c>
      <c r="E10018" s="182" t="s">
        <v>9654</v>
      </c>
      <c r="F10018" s="182" t="s">
        <v>9654</v>
      </c>
    </row>
    <row r="10019" spans="1:6" x14ac:dyDescent="0.25">
      <c r="A10019" s="182">
        <v>40006623</v>
      </c>
      <c r="B10019" s="182" t="s">
        <v>9786</v>
      </c>
      <c r="C10019" s="182" t="s">
        <v>224</v>
      </c>
      <c r="D10019" s="182" t="s">
        <v>9653</v>
      </c>
      <c r="E10019" s="182" t="s">
        <v>9654</v>
      </c>
      <c r="F10019" s="182" t="s">
        <v>9654</v>
      </c>
    </row>
    <row r="10020" spans="1:6" x14ac:dyDescent="0.25">
      <c r="A10020" s="182">
        <v>40008418</v>
      </c>
      <c r="B10020" s="182" t="s">
        <v>9787</v>
      </c>
      <c r="C10020" s="182" t="s">
        <v>224</v>
      </c>
      <c r="D10020" s="182" t="s">
        <v>9653</v>
      </c>
      <c r="E10020" s="182" t="s">
        <v>9654</v>
      </c>
      <c r="F10020" s="182" t="s">
        <v>9654</v>
      </c>
    </row>
    <row r="10021" spans="1:6" x14ac:dyDescent="0.25">
      <c r="A10021" s="182">
        <v>40006576</v>
      </c>
      <c r="B10021" s="182" t="s">
        <v>9788</v>
      </c>
      <c r="C10021" s="182" t="s">
        <v>224</v>
      </c>
      <c r="D10021" s="182" t="s">
        <v>9653</v>
      </c>
      <c r="E10021" s="182" t="s">
        <v>9654</v>
      </c>
      <c r="F10021" s="182" t="s">
        <v>9654</v>
      </c>
    </row>
    <row r="10022" spans="1:6" x14ac:dyDescent="0.25">
      <c r="A10022" s="182">
        <v>40009385</v>
      </c>
      <c r="B10022" s="182" t="s">
        <v>9789</v>
      </c>
      <c r="C10022" s="182" t="s">
        <v>224</v>
      </c>
      <c r="D10022" s="182" t="s">
        <v>9653</v>
      </c>
      <c r="E10022" s="182" t="s">
        <v>9654</v>
      </c>
      <c r="F10022" s="182" t="s">
        <v>9654</v>
      </c>
    </row>
    <row r="10023" spans="1:6" x14ac:dyDescent="0.25">
      <c r="A10023" s="182">
        <v>40009585</v>
      </c>
      <c r="B10023" s="182" t="s">
        <v>9790</v>
      </c>
      <c r="C10023" s="182" t="s">
        <v>224</v>
      </c>
      <c r="D10023" s="182" t="s">
        <v>9653</v>
      </c>
      <c r="E10023" s="182" t="s">
        <v>9654</v>
      </c>
      <c r="F10023" s="182" t="s">
        <v>9654</v>
      </c>
    </row>
    <row r="10024" spans="1:6" x14ac:dyDescent="0.25">
      <c r="A10024" s="182">
        <v>40007560</v>
      </c>
      <c r="B10024" s="182" t="s">
        <v>9791</v>
      </c>
      <c r="C10024" s="182" t="s">
        <v>224</v>
      </c>
      <c r="D10024" s="182" t="s">
        <v>9653</v>
      </c>
      <c r="E10024" s="182" t="s">
        <v>9654</v>
      </c>
      <c r="F10024" s="182" t="s">
        <v>9654</v>
      </c>
    </row>
    <row r="10025" spans="1:6" x14ac:dyDescent="0.25">
      <c r="A10025" s="182">
        <v>40007152</v>
      </c>
      <c r="B10025" s="182" t="s">
        <v>9792</v>
      </c>
      <c r="C10025" s="182" t="s">
        <v>224</v>
      </c>
      <c r="D10025" s="182" t="s">
        <v>9653</v>
      </c>
      <c r="E10025" s="182" t="s">
        <v>9654</v>
      </c>
      <c r="F10025" s="182" t="s">
        <v>9654</v>
      </c>
    </row>
    <row r="10026" spans="1:6" x14ac:dyDescent="0.25">
      <c r="A10026" s="182">
        <v>40009018</v>
      </c>
      <c r="B10026" s="182" t="s">
        <v>9793</v>
      </c>
      <c r="C10026" s="182" t="s">
        <v>224</v>
      </c>
      <c r="D10026" s="182" t="s">
        <v>9653</v>
      </c>
      <c r="E10026" s="182" t="s">
        <v>9654</v>
      </c>
      <c r="F10026" s="182" t="s">
        <v>9654</v>
      </c>
    </row>
    <row r="10027" spans="1:6" x14ac:dyDescent="0.25">
      <c r="A10027" s="182">
        <v>40008489</v>
      </c>
      <c r="B10027" s="182" t="s">
        <v>9794</v>
      </c>
      <c r="C10027" s="182" t="s">
        <v>224</v>
      </c>
      <c r="D10027" s="182" t="s">
        <v>9653</v>
      </c>
      <c r="E10027" s="182" t="s">
        <v>9654</v>
      </c>
      <c r="F10027" s="182" t="s">
        <v>9654</v>
      </c>
    </row>
    <row r="10028" spans="1:6" x14ac:dyDescent="0.25">
      <c r="A10028" s="182">
        <v>40008969</v>
      </c>
      <c r="B10028" s="182" t="s">
        <v>9795</v>
      </c>
      <c r="C10028" s="182" t="s">
        <v>224</v>
      </c>
      <c r="D10028" s="182" t="s">
        <v>9653</v>
      </c>
      <c r="E10028" s="182" t="s">
        <v>9654</v>
      </c>
      <c r="F10028" s="182" t="s">
        <v>9654</v>
      </c>
    </row>
    <row r="10029" spans="1:6" x14ac:dyDescent="0.25">
      <c r="A10029" s="182">
        <v>40008930</v>
      </c>
      <c r="B10029" s="182" t="s">
        <v>9796</v>
      </c>
      <c r="C10029" s="182" t="s">
        <v>224</v>
      </c>
      <c r="D10029" s="182" t="s">
        <v>9653</v>
      </c>
      <c r="E10029" s="182" t="s">
        <v>9654</v>
      </c>
      <c r="F10029" s="182" t="s">
        <v>9654</v>
      </c>
    </row>
    <row r="10030" spans="1:6" x14ac:dyDescent="0.25">
      <c r="A10030" s="182">
        <v>40008905</v>
      </c>
      <c r="B10030" s="182" t="s">
        <v>9797</v>
      </c>
      <c r="C10030" s="182" t="s">
        <v>224</v>
      </c>
      <c r="D10030" s="182" t="s">
        <v>9653</v>
      </c>
      <c r="E10030" s="182" t="s">
        <v>9654</v>
      </c>
      <c r="F10030" s="182" t="s">
        <v>9654</v>
      </c>
    </row>
    <row r="10031" spans="1:6" x14ac:dyDescent="0.25">
      <c r="A10031" s="182">
        <v>40006471</v>
      </c>
      <c r="B10031" s="182" t="s">
        <v>9798</v>
      </c>
      <c r="C10031" s="182" t="s">
        <v>224</v>
      </c>
      <c r="D10031" s="182" t="s">
        <v>9653</v>
      </c>
      <c r="E10031" s="182" t="s">
        <v>9654</v>
      </c>
      <c r="F10031" s="182" t="s">
        <v>9654</v>
      </c>
    </row>
    <row r="10032" spans="1:6" x14ac:dyDescent="0.25">
      <c r="A10032" s="182">
        <v>40008502</v>
      </c>
      <c r="B10032" s="182" t="s">
        <v>9799</v>
      </c>
      <c r="C10032" s="182" t="s">
        <v>224</v>
      </c>
      <c r="D10032" s="182" t="s">
        <v>9653</v>
      </c>
      <c r="E10032" s="182" t="s">
        <v>9654</v>
      </c>
      <c r="F10032" s="182" t="s">
        <v>9654</v>
      </c>
    </row>
    <row r="10033" spans="1:6" x14ac:dyDescent="0.25">
      <c r="A10033" s="182">
        <v>40009586</v>
      </c>
      <c r="B10033" s="182" t="s">
        <v>9800</v>
      </c>
      <c r="C10033" s="182" t="s">
        <v>224</v>
      </c>
      <c r="D10033" s="182" t="s">
        <v>9653</v>
      </c>
      <c r="E10033" s="182" t="s">
        <v>9654</v>
      </c>
      <c r="F10033" s="182" t="s">
        <v>9654</v>
      </c>
    </row>
    <row r="10034" spans="1:6" x14ac:dyDescent="0.25">
      <c r="A10034" s="182">
        <v>40006569</v>
      </c>
      <c r="B10034" s="182" t="s">
        <v>9801</v>
      </c>
      <c r="C10034" s="182" t="s">
        <v>224</v>
      </c>
      <c r="D10034" s="182" t="s">
        <v>9653</v>
      </c>
      <c r="E10034" s="182" t="s">
        <v>9654</v>
      </c>
      <c r="F10034" s="182" t="s">
        <v>9654</v>
      </c>
    </row>
    <row r="10035" spans="1:6" x14ac:dyDescent="0.25">
      <c r="A10035" s="182">
        <v>40008923</v>
      </c>
      <c r="B10035" s="182" t="s">
        <v>9802</v>
      </c>
      <c r="C10035" s="182" t="s">
        <v>224</v>
      </c>
      <c r="D10035" s="182" t="s">
        <v>9653</v>
      </c>
      <c r="E10035" s="182" t="s">
        <v>9654</v>
      </c>
      <c r="F10035" s="182" t="s">
        <v>9654</v>
      </c>
    </row>
    <row r="10036" spans="1:6" x14ac:dyDescent="0.25">
      <c r="A10036" s="182">
        <v>40000746</v>
      </c>
      <c r="B10036" s="182" t="s">
        <v>9803</v>
      </c>
      <c r="C10036" s="182" t="s">
        <v>224</v>
      </c>
      <c r="D10036" s="182" t="s">
        <v>9653</v>
      </c>
      <c r="E10036" s="182" t="s">
        <v>9654</v>
      </c>
      <c r="F10036" s="182" t="s">
        <v>9654</v>
      </c>
    </row>
    <row r="10037" spans="1:6" x14ac:dyDescent="0.25">
      <c r="A10037" s="182">
        <v>40004276</v>
      </c>
      <c r="B10037" s="182" t="s">
        <v>9804</v>
      </c>
      <c r="C10037" s="182" t="s">
        <v>224</v>
      </c>
      <c r="D10037" s="182" t="s">
        <v>9653</v>
      </c>
      <c r="E10037" s="182" t="s">
        <v>9654</v>
      </c>
      <c r="F10037" s="182" t="s">
        <v>9654</v>
      </c>
    </row>
    <row r="10038" spans="1:6" x14ac:dyDescent="0.25">
      <c r="A10038" s="182">
        <v>40005746</v>
      </c>
      <c r="B10038" s="182" t="s">
        <v>9805</v>
      </c>
      <c r="C10038" s="182" t="s">
        <v>224</v>
      </c>
      <c r="D10038" s="182" t="s">
        <v>9653</v>
      </c>
      <c r="E10038" s="182" t="s">
        <v>9654</v>
      </c>
      <c r="F10038" s="182" t="s">
        <v>9654</v>
      </c>
    </row>
    <row r="10039" spans="1:6" x14ac:dyDescent="0.25">
      <c r="A10039" s="182">
        <v>40000767</v>
      </c>
      <c r="B10039" s="182" t="s">
        <v>9806</v>
      </c>
      <c r="C10039" s="182" t="s">
        <v>224</v>
      </c>
      <c r="D10039" s="182" t="s">
        <v>9653</v>
      </c>
      <c r="E10039" s="182" t="s">
        <v>9654</v>
      </c>
      <c r="F10039" s="182" t="s">
        <v>9654</v>
      </c>
    </row>
    <row r="10040" spans="1:6" x14ac:dyDescent="0.25">
      <c r="A10040" s="182">
        <v>40000712</v>
      </c>
      <c r="B10040" s="182" t="s">
        <v>9807</v>
      </c>
      <c r="C10040" s="182" t="s">
        <v>224</v>
      </c>
      <c r="D10040" s="182" t="s">
        <v>9653</v>
      </c>
      <c r="E10040" s="182" t="s">
        <v>9654</v>
      </c>
      <c r="F10040" s="182" t="s">
        <v>9654</v>
      </c>
    </row>
    <row r="10041" spans="1:6" x14ac:dyDescent="0.25">
      <c r="A10041" s="182">
        <v>40007529</v>
      </c>
      <c r="B10041" s="182" t="s">
        <v>9808</v>
      </c>
      <c r="C10041" s="182" t="s">
        <v>224</v>
      </c>
      <c r="D10041" s="182" t="s">
        <v>9653</v>
      </c>
      <c r="E10041" s="182" t="s">
        <v>9654</v>
      </c>
      <c r="F10041" s="182" t="s">
        <v>9654</v>
      </c>
    </row>
    <row r="10042" spans="1:6" x14ac:dyDescent="0.25">
      <c r="A10042" s="182">
        <v>40000977</v>
      </c>
      <c r="B10042" s="182" t="s">
        <v>9809</v>
      </c>
      <c r="C10042" s="182" t="s">
        <v>224</v>
      </c>
      <c r="D10042" s="182" t="s">
        <v>9653</v>
      </c>
      <c r="E10042" s="182" t="s">
        <v>9654</v>
      </c>
      <c r="F10042" s="182" t="s">
        <v>9654</v>
      </c>
    </row>
    <row r="10043" spans="1:6" x14ac:dyDescent="0.25">
      <c r="A10043" s="182">
        <v>40000805</v>
      </c>
      <c r="B10043" s="182" t="s">
        <v>9810</v>
      </c>
      <c r="C10043" s="182" t="s">
        <v>224</v>
      </c>
      <c r="D10043" s="182" t="s">
        <v>9653</v>
      </c>
      <c r="E10043" s="182" t="s">
        <v>9654</v>
      </c>
      <c r="F10043" s="182" t="s">
        <v>9654</v>
      </c>
    </row>
    <row r="10044" spans="1:6" x14ac:dyDescent="0.25">
      <c r="A10044" s="182">
        <v>40000745</v>
      </c>
      <c r="B10044" s="182" t="s">
        <v>9810</v>
      </c>
      <c r="C10044" s="182" t="s">
        <v>224</v>
      </c>
      <c r="D10044" s="182" t="s">
        <v>9653</v>
      </c>
      <c r="E10044" s="182" t="s">
        <v>9654</v>
      </c>
      <c r="F10044" s="182" t="s">
        <v>9654</v>
      </c>
    </row>
    <row r="10045" spans="1:6" x14ac:dyDescent="0.25">
      <c r="A10045" s="182">
        <v>40000729</v>
      </c>
      <c r="B10045" s="182" t="s">
        <v>9811</v>
      </c>
      <c r="C10045" s="182" t="s">
        <v>224</v>
      </c>
      <c r="D10045" s="182" t="s">
        <v>9653</v>
      </c>
      <c r="E10045" s="182" t="s">
        <v>9654</v>
      </c>
      <c r="F10045" s="182" t="s">
        <v>9654</v>
      </c>
    </row>
    <row r="10046" spans="1:6" x14ac:dyDescent="0.25">
      <c r="A10046" s="182">
        <v>40001262</v>
      </c>
      <c r="B10046" s="182" t="s">
        <v>9812</v>
      </c>
      <c r="C10046" s="182" t="s">
        <v>224</v>
      </c>
      <c r="D10046" s="182" t="s">
        <v>9653</v>
      </c>
      <c r="E10046" s="182" t="s">
        <v>9654</v>
      </c>
      <c r="F10046" s="182" t="s">
        <v>9654</v>
      </c>
    </row>
    <row r="10047" spans="1:6" x14ac:dyDescent="0.25">
      <c r="A10047" s="182">
        <v>40001215</v>
      </c>
      <c r="B10047" s="182" t="s">
        <v>9813</v>
      </c>
      <c r="C10047" s="182" t="s">
        <v>224</v>
      </c>
      <c r="D10047" s="182" t="s">
        <v>9653</v>
      </c>
      <c r="E10047" s="182" t="s">
        <v>9654</v>
      </c>
      <c r="F10047" s="182" t="s">
        <v>9654</v>
      </c>
    </row>
    <row r="10048" spans="1:6" x14ac:dyDescent="0.25">
      <c r="A10048" s="182">
        <v>40000709</v>
      </c>
      <c r="B10048" s="182" t="s">
        <v>9814</v>
      </c>
      <c r="C10048" s="182" t="s">
        <v>224</v>
      </c>
      <c r="D10048" s="182" t="s">
        <v>9653</v>
      </c>
      <c r="E10048" s="182" t="s">
        <v>9654</v>
      </c>
      <c r="F10048" s="182" t="s">
        <v>9654</v>
      </c>
    </row>
    <row r="10049" spans="1:6" x14ac:dyDescent="0.25">
      <c r="A10049" s="182">
        <v>40001324</v>
      </c>
      <c r="B10049" s="182" t="s">
        <v>9815</v>
      </c>
      <c r="C10049" s="182" t="s">
        <v>224</v>
      </c>
      <c r="D10049" s="182" t="s">
        <v>9653</v>
      </c>
      <c r="E10049" s="182" t="s">
        <v>9654</v>
      </c>
      <c r="F10049" s="182" t="s">
        <v>9654</v>
      </c>
    </row>
    <row r="10050" spans="1:6" x14ac:dyDescent="0.25">
      <c r="A10050" s="182">
        <v>40000851</v>
      </c>
      <c r="B10050" s="182" t="s">
        <v>9816</v>
      </c>
      <c r="C10050" s="182" t="s">
        <v>224</v>
      </c>
      <c r="D10050" s="182" t="s">
        <v>9653</v>
      </c>
      <c r="E10050" s="182" t="s">
        <v>9654</v>
      </c>
      <c r="F10050" s="182" t="s">
        <v>9654</v>
      </c>
    </row>
    <row r="10051" spans="1:6" x14ac:dyDescent="0.25">
      <c r="A10051" s="182">
        <v>40000673</v>
      </c>
      <c r="B10051" s="182" t="s">
        <v>9817</v>
      </c>
      <c r="C10051" s="182" t="s">
        <v>224</v>
      </c>
      <c r="D10051" s="182" t="s">
        <v>9653</v>
      </c>
      <c r="E10051" s="182" t="s">
        <v>9654</v>
      </c>
      <c r="F10051" s="182" t="s">
        <v>9654</v>
      </c>
    </row>
    <row r="10052" spans="1:6" x14ac:dyDescent="0.25">
      <c r="A10052" s="182">
        <v>40421319</v>
      </c>
      <c r="B10052" s="182" t="s">
        <v>9818</v>
      </c>
      <c r="C10052" s="182" t="s">
        <v>231</v>
      </c>
      <c r="D10052" s="182" t="s">
        <v>236</v>
      </c>
      <c r="E10052" s="182" t="s">
        <v>237</v>
      </c>
      <c r="F10052" s="182" t="s">
        <v>237</v>
      </c>
    </row>
    <row r="10053" spans="1:6" x14ac:dyDescent="0.25">
      <c r="A10053" s="182">
        <v>40421175</v>
      </c>
      <c r="B10053" s="182" t="s">
        <v>9819</v>
      </c>
      <c r="C10053" s="182" t="s">
        <v>231</v>
      </c>
      <c r="D10053" s="182" t="s">
        <v>338</v>
      </c>
      <c r="E10053" s="182" t="s">
        <v>339</v>
      </c>
      <c r="F10053" s="182" t="s">
        <v>339</v>
      </c>
    </row>
    <row r="10054" spans="1:6" x14ac:dyDescent="0.25">
      <c r="A10054" s="182">
        <v>40421493</v>
      </c>
      <c r="B10054" s="182" t="s">
        <v>9820</v>
      </c>
      <c r="C10054" s="182" t="s">
        <v>231</v>
      </c>
      <c r="D10054" s="182" t="s">
        <v>242</v>
      </c>
      <c r="E10054" s="182" t="s">
        <v>243</v>
      </c>
      <c r="F10054" s="182" t="s">
        <v>243</v>
      </c>
    </row>
    <row r="10055" spans="1:6" x14ac:dyDescent="0.25">
      <c r="A10055" s="182">
        <v>40421337</v>
      </c>
      <c r="B10055" s="182" t="s">
        <v>9821</v>
      </c>
      <c r="C10055" s="182" t="s">
        <v>231</v>
      </c>
      <c r="D10055" s="182" t="s">
        <v>236</v>
      </c>
      <c r="E10055" s="182" t="s">
        <v>237</v>
      </c>
      <c r="F10055" s="182" t="s">
        <v>237</v>
      </c>
    </row>
    <row r="10056" spans="1:6" x14ac:dyDescent="0.25">
      <c r="A10056" s="182">
        <v>40421416</v>
      </c>
      <c r="B10056" s="182" t="s">
        <v>9822</v>
      </c>
      <c r="C10056" s="182" t="s">
        <v>231</v>
      </c>
      <c r="D10056" s="182" t="s">
        <v>242</v>
      </c>
      <c r="E10056" s="182" t="s">
        <v>243</v>
      </c>
      <c r="F10056" s="182" t="s">
        <v>243</v>
      </c>
    </row>
    <row r="10057" spans="1:6" x14ac:dyDescent="0.25">
      <c r="A10057" s="182">
        <v>40421488</v>
      </c>
      <c r="B10057" s="182" t="s">
        <v>9823</v>
      </c>
      <c r="C10057" s="182" t="s">
        <v>231</v>
      </c>
      <c r="D10057" s="182" t="s">
        <v>236</v>
      </c>
      <c r="E10057" s="182" t="s">
        <v>237</v>
      </c>
      <c r="F10057" s="182" t="s">
        <v>237</v>
      </c>
    </row>
    <row r="10058" spans="1:6" x14ac:dyDescent="0.25">
      <c r="A10058" s="182">
        <v>40421485</v>
      </c>
      <c r="B10058" s="182" t="s">
        <v>9824</v>
      </c>
      <c r="C10058" s="182" t="s">
        <v>231</v>
      </c>
      <c r="D10058" s="182" t="s">
        <v>338</v>
      </c>
      <c r="E10058" s="182" t="s">
        <v>339</v>
      </c>
      <c r="F10058" s="182" t="s">
        <v>339</v>
      </c>
    </row>
    <row r="10059" spans="1:6" x14ac:dyDescent="0.25">
      <c r="A10059" s="182">
        <v>40424427</v>
      </c>
      <c r="B10059" s="182" t="s">
        <v>9825</v>
      </c>
      <c r="C10059" s="182" t="s">
        <v>231</v>
      </c>
      <c r="D10059" s="182" t="s">
        <v>338</v>
      </c>
      <c r="E10059" s="182" t="s">
        <v>339</v>
      </c>
      <c r="F10059" s="182" t="s">
        <v>339</v>
      </c>
    </row>
    <row r="10060" spans="1:6" x14ac:dyDescent="0.25">
      <c r="A10060" s="182">
        <v>40006420</v>
      </c>
      <c r="B10060" s="182" t="s">
        <v>9826</v>
      </c>
      <c r="C10060" s="182" t="s">
        <v>224</v>
      </c>
      <c r="D10060" s="182" t="s">
        <v>9653</v>
      </c>
      <c r="E10060" s="182" t="s">
        <v>9654</v>
      </c>
      <c r="F10060" s="182" t="s">
        <v>9654</v>
      </c>
    </row>
    <row r="10061" spans="1:6" x14ac:dyDescent="0.25">
      <c r="A10061" s="182">
        <v>40000884</v>
      </c>
      <c r="B10061" s="182" t="s">
        <v>9827</v>
      </c>
      <c r="C10061" s="182" t="s">
        <v>224</v>
      </c>
      <c r="D10061" s="182" t="s">
        <v>9653</v>
      </c>
      <c r="E10061" s="182" t="s">
        <v>9654</v>
      </c>
      <c r="F10061" s="182" t="s">
        <v>9654</v>
      </c>
    </row>
    <row r="10062" spans="1:6" x14ac:dyDescent="0.25">
      <c r="A10062" s="182">
        <v>40001446</v>
      </c>
      <c r="B10062" s="182" t="s">
        <v>9828</v>
      </c>
      <c r="C10062" s="182" t="s">
        <v>224</v>
      </c>
      <c r="D10062" s="182" t="s">
        <v>9653</v>
      </c>
      <c r="E10062" s="182" t="s">
        <v>9654</v>
      </c>
      <c r="F10062" s="182" t="s">
        <v>9654</v>
      </c>
    </row>
    <row r="10063" spans="1:6" x14ac:dyDescent="0.25">
      <c r="A10063" s="182">
        <v>40001288</v>
      </c>
      <c r="B10063" s="182" t="s">
        <v>9829</v>
      </c>
      <c r="C10063" s="182" t="s">
        <v>224</v>
      </c>
      <c r="D10063" s="182" t="s">
        <v>9653</v>
      </c>
      <c r="E10063" s="182" t="s">
        <v>9654</v>
      </c>
      <c r="F10063" s="182" t="s">
        <v>9654</v>
      </c>
    </row>
    <row r="10064" spans="1:6" x14ac:dyDescent="0.25">
      <c r="A10064" s="182">
        <v>40000702</v>
      </c>
      <c r="B10064" s="182" t="s">
        <v>9830</v>
      </c>
      <c r="C10064" s="182" t="s">
        <v>224</v>
      </c>
      <c r="D10064" s="182" t="s">
        <v>9653</v>
      </c>
      <c r="E10064" s="182" t="s">
        <v>9654</v>
      </c>
      <c r="F10064" s="182" t="s">
        <v>9654</v>
      </c>
    </row>
    <row r="10065" spans="1:6" x14ac:dyDescent="0.25">
      <c r="A10065" s="182">
        <v>40001284</v>
      </c>
      <c r="B10065" s="182" t="s">
        <v>9831</v>
      </c>
      <c r="C10065" s="182" t="s">
        <v>224</v>
      </c>
      <c r="D10065" s="182" t="s">
        <v>9653</v>
      </c>
      <c r="E10065" s="182" t="s">
        <v>9654</v>
      </c>
      <c r="F10065" s="182" t="s">
        <v>9654</v>
      </c>
    </row>
    <row r="10066" spans="1:6" x14ac:dyDescent="0.25">
      <c r="A10066" s="182">
        <v>40000720</v>
      </c>
      <c r="B10066" s="182" t="s">
        <v>9832</v>
      </c>
      <c r="C10066" s="182" t="s">
        <v>224</v>
      </c>
      <c r="D10066" s="182" t="s">
        <v>9653</v>
      </c>
      <c r="E10066" s="182" t="s">
        <v>9654</v>
      </c>
      <c r="F10066" s="182" t="s">
        <v>9654</v>
      </c>
    </row>
    <row r="10067" spans="1:6" x14ac:dyDescent="0.25">
      <c r="A10067" s="182">
        <v>40001212</v>
      </c>
      <c r="B10067" s="182" t="s">
        <v>9833</v>
      </c>
      <c r="C10067" s="182" t="s">
        <v>224</v>
      </c>
      <c r="D10067" s="182" t="s">
        <v>9653</v>
      </c>
      <c r="E10067" s="182" t="s">
        <v>9654</v>
      </c>
      <c r="F10067" s="182" t="s">
        <v>9654</v>
      </c>
    </row>
    <row r="10068" spans="1:6" x14ac:dyDescent="0.25">
      <c r="A10068" s="182">
        <v>40000830</v>
      </c>
      <c r="B10068" s="182" t="s">
        <v>9833</v>
      </c>
      <c r="C10068" s="182" t="s">
        <v>224</v>
      </c>
      <c r="D10068" s="182" t="s">
        <v>9653</v>
      </c>
      <c r="E10068" s="182" t="s">
        <v>9654</v>
      </c>
      <c r="F10068" s="182" t="s">
        <v>9654</v>
      </c>
    </row>
    <row r="10069" spans="1:6" x14ac:dyDescent="0.25">
      <c r="A10069" s="182">
        <v>40400003</v>
      </c>
      <c r="B10069" s="182" t="s">
        <v>9834</v>
      </c>
      <c r="C10069" s="182" t="s">
        <v>231</v>
      </c>
      <c r="D10069" s="182" t="s">
        <v>232</v>
      </c>
      <c r="E10069" s="182" t="s">
        <v>233</v>
      </c>
      <c r="F10069" s="182" t="s">
        <v>233</v>
      </c>
    </row>
    <row r="10070" spans="1:6" x14ac:dyDescent="0.25">
      <c r="A10070" s="182">
        <v>40003909</v>
      </c>
      <c r="B10070" s="182" t="s">
        <v>9835</v>
      </c>
      <c r="C10070" s="182" t="s">
        <v>224</v>
      </c>
      <c r="D10070" s="182" t="s">
        <v>9653</v>
      </c>
      <c r="E10070" s="182" t="s">
        <v>9654</v>
      </c>
      <c r="F10070" s="182" t="s">
        <v>9654</v>
      </c>
    </row>
    <row r="10071" spans="1:6" x14ac:dyDescent="0.25">
      <c r="A10071" s="182">
        <v>40001251</v>
      </c>
      <c r="B10071" s="182" t="s">
        <v>9836</v>
      </c>
      <c r="C10071" s="182" t="s">
        <v>224</v>
      </c>
      <c r="D10071" s="182" t="s">
        <v>9653</v>
      </c>
      <c r="E10071" s="182" t="s">
        <v>9654</v>
      </c>
      <c r="F10071" s="182" t="s">
        <v>9654</v>
      </c>
    </row>
    <row r="10072" spans="1:6" x14ac:dyDescent="0.25">
      <c r="A10072" s="182">
        <v>40000765</v>
      </c>
      <c r="B10072" s="182" t="s">
        <v>9836</v>
      </c>
      <c r="C10072" s="182" t="s">
        <v>224</v>
      </c>
      <c r="D10072" s="182" t="s">
        <v>9653</v>
      </c>
      <c r="E10072" s="182" t="s">
        <v>9654</v>
      </c>
      <c r="F10072" s="182" t="s">
        <v>9654</v>
      </c>
    </row>
    <row r="10073" spans="1:6" x14ac:dyDescent="0.25">
      <c r="A10073" s="182">
        <v>40000726</v>
      </c>
      <c r="B10073" s="182" t="s">
        <v>9837</v>
      </c>
      <c r="C10073" s="182" t="s">
        <v>224</v>
      </c>
      <c r="D10073" s="182" t="s">
        <v>9653</v>
      </c>
      <c r="E10073" s="182" t="s">
        <v>9654</v>
      </c>
      <c r="F10073" s="182" t="s">
        <v>9654</v>
      </c>
    </row>
    <row r="10074" spans="1:6" x14ac:dyDescent="0.25">
      <c r="A10074" s="182">
        <v>40001317</v>
      </c>
      <c r="B10074" s="182" t="s">
        <v>9838</v>
      </c>
      <c r="C10074" s="182" t="s">
        <v>224</v>
      </c>
      <c r="D10074" s="182" t="s">
        <v>9653</v>
      </c>
      <c r="E10074" s="182" t="s">
        <v>9654</v>
      </c>
      <c r="F10074" s="182" t="s">
        <v>9654</v>
      </c>
    </row>
    <row r="10075" spans="1:6" x14ac:dyDescent="0.25">
      <c r="A10075" s="182">
        <v>40000671</v>
      </c>
      <c r="B10075" s="182" t="s">
        <v>9839</v>
      </c>
      <c r="C10075" s="182" t="s">
        <v>224</v>
      </c>
      <c r="D10075" s="182" t="s">
        <v>9653</v>
      </c>
      <c r="E10075" s="182" t="s">
        <v>9654</v>
      </c>
      <c r="F10075" s="182" t="s">
        <v>9654</v>
      </c>
    </row>
    <row r="10076" spans="1:6" x14ac:dyDescent="0.25">
      <c r="A10076" s="182">
        <v>40001326</v>
      </c>
      <c r="B10076" s="182" t="s">
        <v>9840</v>
      </c>
      <c r="C10076" s="182" t="s">
        <v>224</v>
      </c>
      <c r="D10076" s="182" t="s">
        <v>9653</v>
      </c>
      <c r="E10076" s="182" t="s">
        <v>9654</v>
      </c>
      <c r="F10076" s="182" t="s">
        <v>9654</v>
      </c>
    </row>
    <row r="10077" spans="1:6" x14ac:dyDescent="0.25">
      <c r="A10077" s="182">
        <v>40001090</v>
      </c>
      <c r="B10077" s="182" t="s">
        <v>9841</v>
      </c>
      <c r="C10077" s="182" t="s">
        <v>224</v>
      </c>
      <c r="D10077" s="182" t="s">
        <v>9653</v>
      </c>
      <c r="E10077" s="182" t="s">
        <v>9654</v>
      </c>
      <c r="F10077" s="182" t="s">
        <v>9654</v>
      </c>
    </row>
    <row r="10078" spans="1:6" x14ac:dyDescent="0.25">
      <c r="A10078" s="182">
        <v>40000708</v>
      </c>
      <c r="B10078" s="182" t="s">
        <v>9842</v>
      </c>
      <c r="C10078" s="182" t="s">
        <v>224</v>
      </c>
      <c r="D10078" s="182" t="s">
        <v>9653</v>
      </c>
      <c r="E10078" s="182" t="s">
        <v>9654</v>
      </c>
      <c r="F10078" s="182" t="s">
        <v>9654</v>
      </c>
    </row>
    <row r="10079" spans="1:6" x14ac:dyDescent="0.25">
      <c r="A10079" s="182">
        <v>40000735</v>
      </c>
      <c r="B10079" s="182" t="s">
        <v>9843</v>
      </c>
      <c r="C10079" s="182" t="s">
        <v>224</v>
      </c>
      <c r="D10079" s="182" t="s">
        <v>9653</v>
      </c>
      <c r="E10079" s="182" t="s">
        <v>9654</v>
      </c>
      <c r="F10079" s="182" t="s">
        <v>9654</v>
      </c>
    </row>
    <row r="10080" spans="1:6" x14ac:dyDescent="0.25">
      <c r="A10080" s="182">
        <v>40000823</v>
      </c>
      <c r="B10080" s="182" t="s">
        <v>9844</v>
      </c>
      <c r="C10080" s="182" t="s">
        <v>224</v>
      </c>
      <c r="D10080" s="182" t="s">
        <v>9653</v>
      </c>
      <c r="E10080" s="182" t="s">
        <v>9654</v>
      </c>
      <c r="F10080" s="182" t="s">
        <v>9654</v>
      </c>
    </row>
    <row r="10081" spans="1:6" x14ac:dyDescent="0.25">
      <c r="A10081" s="182">
        <v>40000711</v>
      </c>
      <c r="B10081" s="182" t="s">
        <v>9845</v>
      </c>
      <c r="C10081" s="182" t="s">
        <v>224</v>
      </c>
      <c r="D10081" s="182" t="s">
        <v>9653</v>
      </c>
      <c r="E10081" s="182" t="s">
        <v>9654</v>
      </c>
      <c r="F10081" s="182" t="s">
        <v>9654</v>
      </c>
    </row>
    <row r="10082" spans="1:6" x14ac:dyDescent="0.25">
      <c r="A10082" s="182">
        <v>40005276</v>
      </c>
      <c r="B10082" s="182" t="s">
        <v>9846</v>
      </c>
      <c r="C10082" s="182" t="s">
        <v>224</v>
      </c>
      <c r="D10082" s="182" t="s">
        <v>9653</v>
      </c>
      <c r="E10082" s="182" t="s">
        <v>9654</v>
      </c>
      <c r="F10082" s="182" t="s">
        <v>9654</v>
      </c>
    </row>
    <row r="10083" spans="1:6" x14ac:dyDescent="0.25">
      <c r="A10083" s="182">
        <v>40000695</v>
      </c>
      <c r="B10083" s="182" t="s">
        <v>9847</v>
      </c>
      <c r="C10083" s="182" t="s">
        <v>224</v>
      </c>
      <c r="D10083" s="182" t="s">
        <v>9653</v>
      </c>
      <c r="E10083" s="182" t="s">
        <v>9654</v>
      </c>
      <c r="F10083" s="182" t="s">
        <v>9654</v>
      </c>
    </row>
    <row r="10084" spans="1:6" x14ac:dyDescent="0.25">
      <c r="A10084" s="182">
        <v>40001095</v>
      </c>
      <c r="B10084" s="182" t="s">
        <v>9848</v>
      </c>
      <c r="C10084" s="182" t="s">
        <v>224</v>
      </c>
      <c r="D10084" s="182" t="s">
        <v>9653</v>
      </c>
      <c r="E10084" s="182" t="s">
        <v>9654</v>
      </c>
      <c r="F10084" s="182" t="s">
        <v>9654</v>
      </c>
    </row>
    <row r="10085" spans="1:6" x14ac:dyDescent="0.25">
      <c r="A10085" s="182">
        <v>40000828</v>
      </c>
      <c r="B10085" s="182" t="s">
        <v>9849</v>
      </c>
      <c r="C10085" s="182" t="s">
        <v>224</v>
      </c>
      <c r="D10085" s="182" t="s">
        <v>9653</v>
      </c>
      <c r="E10085" s="182" t="s">
        <v>9654</v>
      </c>
      <c r="F10085" s="182" t="s">
        <v>9654</v>
      </c>
    </row>
    <row r="10086" spans="1:6" x14ac:dyDescent="0.25">
      <c r="A10086" s="182">
        <v>40000668</v>
      </c>
      <c r="B10086" s="182" t="s">
        <v>9850</v>
      </c>
      <c r="C10086" s="182" t="s">
        <v>224</v>
      </c>
      <c r="D10086" s="182" t="s">
        <v>9653</v>
      </c>
      <c r="E10086" s="182" t="s">
        <v>9654</v>
      </c>
      <c r="F10086" s="182" t="s">
        <v>9654</v>
      </c>
    </row>
    <row r="10087" spans="1:6" x14ac:dyDescent="0.25">
      <c r="A10087" s="182">
        <v>40000951</v>
      </c>
      <c r="B10087" s="182" t="s">
        <v>9851</v>
      </c>
      <c r="C10087" s="182" t="s">
        <v>224</v>
      </c>
      <c r="D10087" s="182" t="s">
        <v>9653</v>
      </c>
      <c r="E10087" s="182" t="s">
        <v>9654</v>
      </c>
      <c r="F10087" s="182" t="s">
        <v>9654</v>
      </c>
    </row>
    <row r="10088" spans="1:6" x14ac:dyDescent="0.25">
      <c r="A10088" s="182">
        <v>40000943</v>
      </c>
      <c r="B10088" s="182" t="s">
        <v>9852</v>
      </c>
      <c r="C10088" s="182" t="s">
        <v>224</v>
      </c>
      <c r="D10088" s="182" t="s">
        <v>9653</v>
      </c>
      <c r="E10088" s="182" t="s">
        <v>9654</v>
      </c>
      <c r="F10088" s="182" t="s">
        <v>9654</v>
      </c>
    </row>
    <row r="10089" spans="1:6" x14ac:dyDescent="0.25">
      <c r="A10089" s="182">
        <v>40000682</v>
      </c>
      <c r="B10089" s="182" t="s">
        <v>9853</v>
      </c>
      <c r="C10089" s="182" t="s">
        <v>224</v>
      </c>
      <c r="D10089" s="182" t="s">
        <v>9653</v>
      </c>
      <c r="E10089" s="182" t="s">
        <v>9654</v>
      </c>
      <c r="F10089" s="182" t="s">
        <v>9654</v>
      </c>
    </row>
    <row r="10090" spans="1:6" x14ac:dyDescent="0.25">
      <c r="A10090" s="182">
        <v>40000710</v>
      </c>
      <c r="B10090" s="182" t="s">
        <v>9854</v>
      </c>
      <c r="C10090" s="182" t="s">
        <v>224</v>
      </c>
      <c r="D10090" s="182" t="s">
        <v>9653</v>
      </c>
      <c r="E10090" s="182" t="s">
        <v>9654</v>
      </c>
      <c r="F10090" s="182" t="s">
        <v>9654</v>
      </c>
    </row>
    <row r="10091" spans="1:6" x14ac:dyDescent="0.25">
      <c r="A10091" s="182">
        <v>40000877</v>
      </c>
      <c r="B10091" s="182" t="s">
        <v>9855</v>
      </c>
      <c r="C10091" s="182" t="s">
        <v>224</v>
      </c>
      <c r="D10091" s="182" t="s">
        <v>9653</v>
      </c>
      <c r="E10091" s="182" t="s">
        <v>9654</v>
      </c>
      <c r="F10091" s="182" t="s">
        <v>9654</v>
      </c>
    </row>
    <row r="10092" spans="1:6" x14ac:dyDescent="0.25">
      <c r="A10092" s="182">
        <v>40000981</v>
      </c>
      <c r="B10092" s="182" t="s">
        <v>9856</v>
      </c>
      <c r="C10092" s="182" t="s">
        <v>224</v>
      </c>
      <c r="D10092" s="182" t="s">
        <v>9653</v>
      </c>
      <c r="E10092" s="182" t="s">
        <v>9654</v>
      </c>
      <c r="F10092" s="182" t="s">
        <v>9654</v>
      </c>
    </row>
    <row r="10093" spans="1:6" x14ac:dyDescent="0.25">
      <c r="A10093" s="182">
        <v>40001318</v>
      </c>
      <c r="B10093" s="182" t="s">
        <v>9857</v>
      </c>
      <c r="C10093" s="182" t="s">
        <v>224</v>
      </c>
      <c r="D10093" s="182" t="s">
        <v>9653</v>
      </c>
      <c r="E10093" s="182" t="s">
        <v>9654</v>
      </c>
      <c r="F10093" s="182" t="s">
        <v>9654</v>
      </c>
    </row>
    <row r="10094" spans="1:6" x14ac:dyDescent="0.25">
      <c r="A10094" s="182">
        <v>40000926</v>
      </c>
      <c r="B10094" s="182" t="s">
        <v>9858</v>
      </c>
      <c r="C10094" s="182" t="s">
        <v>224</v>
      </c>
      <c r="D10094" s="182" t="s">
        <v>9653</v>
      </c>
      <c r="E10094" s="182" t="s">
        <v>9654</v>
      </c>
      <c r="F10094" s="182" t="s">
        <v>9654</v>
      </c>
    </row>
    <row r="10095" spans="1:6" x14ac:dyDescent="0.25">
      <c r="A10095" s="182">
        <v>40000816</v>
      </c>
      <c r="B10095" s="182" t="s">
        <v>9858</v>
      </c>
      <c r="C10095" s="182" t="s">
        <v>224</v>
      </c>
      <c r="D10095" s="182" t="s">
        <v>9653</v>
      </c>
      <c r="E10095" s="182" t="s">
        <v>9654</v>
      </c>
      <c r="F10095" s="182" t="s">
        <v>9654</v>
      </c>
    </row>
    <row r="10096" spans="1:6" x14ac:dyDescent="0.25">
      <c r="A10096" s="182">
        <v>40000706</v>
      </c>
      <c r="B10096" s="182" t="s">
        <v>9858</v>
      </c>
      <c r="C10096" s="182" t="s">
        <v>224</v>
      </c>
      <c r="D10096" s="182" t="s">
        <v>9653</v>
      </c>
      <c r="E10096" s="182" t="s">
        <v>9654</v>
      </c>
      <c r="F10096" s="182" t="s">
        <v>9654</v>
      </c>
    </row>
    <row r="10097" spans="1:6" x14ac:dyDescent="0.25">
      <c r="A10097" s="182">
        <v>40000690</v>
      </c>
      <c r="B10097" s="182" t="s">
        <v>9859</v>
      </c>
      <c r="C10097" s="182" t="s">
        <v>224</v>
      </c>
      <c r="D10097" s="182" t="s">
        <v>9653</v>
      </c>
      <c r="E10097" s="182" t="s">
        <v>9654</v>
      </c>
      <c r="F10097" s="182" t="s">
        <v>9654</v>
      </c>
    </row>
    <row r="10098" spans="1:6" x14ac:dyDescent="0.25">
      <c r="A10098" s="182">
        <v>40001250</v>
      </c>
      <c r="B10098" s="182" t="s">
        <v>9860</v>
      </c>
      <c r="C10098" s="182" t="s">
        <v>224</v>
      </c>
      <c r="D10098" s="182" t="s">
        <v>9653</v>
      </c>
      <c r="E10098" s="182" t="s">
        <v>9654</v>
      </c>
      <c r="F10098" s="182" t="s">
        <v>9654</v>
      </c>
    </row>
    <row r="10099" spans="1:6" x14ac:dyDescent="0.25">
      <c r="A10099" s="182">
        <v>40000952</v>
      </c>
      <c r="B10099" s="182" t="s">
        <v>9861</v>
      </c>
      <c r="C10099" s="182" t="s">
        <v>224</v>
      </c>
      <c r="D10099" s="182" t="s">
        <v>9653</v>
      </c>
      <c r="E10099" s="182" t="s">
        <v>9654</v>
      </c>
      <c r="F10099" s="182" t="s">
        <v>9654</v>
      </c>
    </row>
    <row r="10100" spans="1:6" x14ac:dyDescent="0.25">
      <c r="A10100" s="182">
        <v>40400006</v>
      </c>
      <c r="B10100" s="182" t="s">
        <v>9862</v>
      </c>
      <c r="C10100" s="182" t="s">
        <v>224</v>
      </c>
      <c r="D10100" s="182" t="s">
        <v>9653</v>
      </c>
      <c r="E10100" s="182" t="s">
        <v>9654</v>
      </c>
      <c r="F10100" s="182" t="s">
        <v>9654</v>
      </c>
    </row>
    <row r="10101" spans="1:6" x14ac:dyDescent="0.25">
      <c r="A10101" s="182">
        <v>40000689</v>
      </c>
      <c r="B10101" s="182" t="s">
        <v>9863</v>
      </c>
      <c r="C10101" s="182" t="s">
        <v>224</v>
      </c>
      <c r="D10101" s="182" t="s">
        <v>9653</v>
      </c>
      <c r="E10101" s="182" t="s">
        <v>9654</v>
      </c>
      <c r="F10101" s="182" t="s">
        <v>9654</v>
      </c>
    </row>
    <row r="10102" spans="1:6" x14ac:dyDescent="0.25">
      <c r="A10102" s="182">
        <v>40000837</v>
      </c>
      <c r="B10102" s="182" t="s">
        <v>9864</v>
      </c>
      <c r="C10102" s="182" t="s">
        <v>224</v>
      </c>
      <c r="D10102" s="182" t="s">
        <v>9653</v>
      </c>
      <c r="E10102" s="182" t="s">
        <v>9654</v>
      </c>
      <c r="F10102" s="182" t="s">
        <v>9654</v>
      </c>
    </row>
    <row r="10103" spans="1:6" x14ac:dyDescent="0.25">
      <c r="A10103" s="182">
        <v>40000678</v>
      </c>
      <c r="B10103" s="182" t="s">
        <v>9865</v>
      </c>
      <c r="C10103" s="182" t="s">
        <v>224</v>
      </c>
      <c r="D10103" s="182" t="s">
        <v>9653</v>
      </c>
      <c r="E10103" s="182" t="s">
        <v>9654</v>
      </c>
      <c r="F10103" s="182" t="s">
        <v>9654</v>
      </c>
    </row>
    <row r="10104" spans="1:6" x14ac:dyDescent="0.25">
      <c r="A10104" s="182">
        <v>40001060</v>
      </c>
      <c r="B10104" s="182" t="s">
        <v>9866</v>
      </c>
      <c r="C10104" s="182" t="s">
        <v>224</v>
      </c>
      <c r="D10104" s="182" t="s">
        <v>9653</v>
      </c>
      <c r="E10104" s="182" t="s">
        <v>9654</v>
      </c>
      <c r="F10104" s="182" t="s">
        <v>9654</v>
      </c>
    </row>
    <row r="10105" spans="1:6" x14ac:dyDescent="0.25">
      <c r="A10105" s="182">
        <v>40000802</v>
      </c>
      <c r="B10105" s="182" t="s">
        <v>9867</v>
      </c>
      <c r="C10105" s="182" t="s">
        <v>224</v>
      </c>
      <c r="D10105" s="182" t="s">
        <v>9653</v>
      </c>
      <c r="E10105" s="182" t="s">
        <v>9654</v>
      </c>
      <c r="F10105" s="182" t="s">
        <v>9654</v>
      </c>
    </row>
    <row r="10106" spans="1:6" x14ac:dyDescent="0.25">
      <c r="A10106" s="182">
        <v>40001234</v>
      </c>
      <c r="B10106" s="182" t="s">
        <v>9868</v>
      </c>
      <c r="C10106" s="182" t="s">
        <v>224</v>
      </c>
      <c r="D10106" s="182" t="s">
        <v>9653</v>
      </c>
      <c r="E10106" s="182" t="s">
        <v>9654</v>
      </c>
      <c r="F10106" s="182" t="s">
        <v>9654</v>
      </c>
    </row>
    <row r="10107" spans="1:6" x14ac:dyDescent="0.25">
      <c r="A10107" s="182">
        <v>40000704</v>
      </c>
      <c r="B10107" s="182" t="s">
        <v>9868</v>
      </c>
      <c r="C10107" s="182" t="s">
        <v>224</v>
      </c>
      <c r="D10107" s="182" t="s">
        <v>9653</v>
      </c>
      <c r="E10107" s="182" t="s">
        <v>9654</v>
      </c>
      <c r="F10107" s="182" t="s">
        <v>9654</v>
      </c>
    </row>
    <row r="10108" spans="1:6" x14ac:dyDescent="0.25">
      <c r="A10108" s="182">
        <v>40007677</v>
      </c>
      <c r="B10108" s="182" t="s">
        <v>9869</v>
      </c>
      <c r="C10108" s="182" t="s">
        <v>224</v>
      </c>
      <c r="D10108" s="182" t="s">
        <v>9653</v>
      </c>
      <c r="E10108" s="182" t="s">
        <v>9654</v>
      </c>
      <c r="F10108" s="182" t="s">
        <v>9654</v>
      </c>
    </row>
    <row r="10109" spans="1:6" x14ac:dyDescent="0.25">
      <c r="A10109" s="182">
        <v>40007768</v>
      </c>
      <c r="B10109" s="182" t="s">
        <v>9870</v>
      </c>
      <c r="C10109" s="182" t="s">
        <v>224</v>
      </c>
      <c r="D10109" s="182" t="s">
        <v>9653</v>
      </c>
      <c r="E10109" s="182" t="s">
        <v>9654</v>
      </c>
      <c r="F10109" s="182" t="s">
        <v>9654</v>
      </c>
    </row>
    <row r="10110" spans="1:6" x14ac:dyDescent="0.25">
      <c r="A10110" s="182">
        <v>40008165</v>
      </c>
      <c r="B10110" s="182" t="s">
        <v>9871</v>
      </c>
      <c r="C10110" s="182" t="s">
        <v>224</v>
      </c>
      <c r="D10110" s="182" t="s">
        <v>9653</v>
      </c>
      <c r="E10110" s="182" t="s">
        <v>9654</v>
      </c>
      <c r="F10110" s="182" t="s">
        <v>9654</v>
      </c>
    </row>
    <row r="10111" spans="1:6" x14ac:dyDescent="0.25">
      <c r="A10111" s="182">
        <v>40007999</v>
      </c>
      <c r="B10111" s="182" t="s">
        <v>9872</v>
      </c>
      <c r="C10111" s="182" t="s">
        <v>224</v>
      </c>
      <c r="D10111" s="182" t="s">
        <v>9653</v>
      </c>
      <c r="E10111" s="182" t="s">
        <v>9654</v>
      </c>
      <c r="F10111" s="182" t="s">
        <v>9654</v>
      </c>
    </row>
    <row r="10112" spans="1:6" x14ac:dyDescent="0.25">
      <c r="A10112" s="182">
        <v>40007289</v>
      </c>
      <c r="B10112" s="182" t="s">
        <v>9873</v>
      </c>
      <c r="C10112" s="182" t="s">
        <v>224</v>
      </c>
      <c r="D10112" s="182" t="s">
        <v>9653</v>
      </c>
      <c r="E10112" s="182" t="s">
        <v>9654</v>
      </c>
      <c r="F10112" s="182" t="s">
        <v>9654</v>
      </c>
    </row>
    <row r="10113" spans="1:6" x14ac:dyDescent="0.25">
      <c r="A10113" s="182">
        <v>40001351</v>
      </c>
      <c r="B10113" s="182" t="s">
        <v>9874</v>
      </c>
      <c r="C10113" s="182" t="s">
        <v>224</v>
      </c>
      <c r="D10113" s="182" t="s">
        <v>9653</v>
      </c>
      <c r="E10113" s="182" t="s">
        <v>9654</v>
      </c>
      <c r="F10113" s="182" t="s">
        <v>9654</v>
      </c>
    </row>
    <row r="10114" spans="1:6" x14ac:dyDescent="0.25">
      <c r="A10114" s="182">
        <v>40001768</v>
      </c>
      <c r="B10114" s="182" t="s">
        <v>9875</v>
      </c>
      <c r="C10114" s="182" t="s">
        <v>224</v>
      </c>
      <c r="D10114" s="182" t="s">
        <v>9653</v>
      </c>
      <c r="E10114" s="182" t="s">
        <v>9654</v>
      </c>
      <c r="F10114" s="182" t="s">
        <v>9654</v>
      </c>
    </row>
    <row r="10115" spans="1:6" x14ac:dyDescent="0.25">
      <c r="A10115" s="182">
        <v>40000738</v>
      </c>
      <c r="B10115" s="182" t="s">
        <v>9876</v>
      </c>
      <c r="C10115" s="182" t="s">
        <v>224</v>
      </c>
      <c r="D10115" s="182" t="s">
        <v>9653</v>
      </c>
      <c r="E10115" s="182" t="s">
        <v>9654</v>
      </c>
      <c r="F10115" s="182" t="s">
        <v>9654</v>
      </c>
    </row>
    <row r="10116" spans="1:6" x14ac:dyDescent="0.25">
      <c r="A10116" s="182">
        <v>40000975</v>
      </c>
      <c r="B10116" s="182" t="s">
        <v>9877</v>
      </c>
      <c r="C10116" s="182" t="s">
        <v>224</v>
      </c>
      <c r="D10116" s="182" t="s">
        <v>9653</v>
      </c>
      <c r="E10116" s="182" t="s">
        <v>9654</v>
      </c>
      <c r="F10116" s="182" t="s">
        <v>9654</v>
      </c>
    </row>
    <row r="10117" spans="1:6" x14ac:dyDescent="0.25">
      <c r="A10117" s="182">
        <v>40000855</v>
      </c>
      <c r="B10117" s="182" t="s">
        <v>9877</v>
      </c>
      <c r="C10117" s="182" t="s">
        <v>224</v>
      </c>
      <c r="D10117" s="182" t="s">
        <v>9653</v>
      </c>
      <c r="E10117" s="182" t="s">
        <v>9654</v>
      </c>
      <c r="F10117" s="182" t="s">
        <v>9654</v>
      </c>
    </row>
    <row r="10118" spans="1:6" x14ac:dyDescent="0.25">
      <c r="A10118" s="182">
        <v>40000684</v>
      </c>
      <c r="B10118" s="182" t="s">
        <v>9878</v>
      </c>
      <c r="C10118" s="182" t="s">
        <v>224</v>
      </c>
      <c r="D10118" s="182" t="s">
        <v>9653</v>
      </c>
      <c r="E10118" s="182" t="s">
        <v>9654</v>
      </c>
      <c r="F10118" s="182" t="s">
        <v>9654</v>
      </c>
    </row>
    <row r="10119" spans="1:6" x14ac:dyDescent="0.25">
      <c r="A10119" s="182">
        <v>40001389</v>
      </c>
      <c r="B10119" s="182" t="s">
        <v>9879</v>
      </c>
      <c r="C10119" s="182" t="s">
        <v>224</v>
      </c>
      <c r="D10119" s="182" t="s">
        <v>9653</v>
      </c>
      <c r="E10119" s="182" t="s">
        <v>9654</v>
      </c>
      <c r="F10119" s="182" t="s">
        <v>9654</v>
      </c>
    </row>
    <row r="10120" spans="1:6" x14ac:dyDescent="0.25">
      <c r="A10120" s="182">
        <v>40000696</v>
      </c>
      <c r="B10120" s="182" t="s">
        <v>9880</v>
      </c>
      <c r="C10120" s="182" t="s">
        <v>224</v>
      </c>
      <c r="D10120" s="182" t="s">
        <v>9653</v>
      </c>
      <c r="E10120" s="182" t="s">
        <v>9654</v>
      </c>
      <c r="F10120" s="182" t="s">
        <v>9654</v>
      </c>
    </row>
    <row r="10121" spans="1:6" x14ac:dyDescent="0.25">
      <c r="A10121" s="182">
        <v>40000938</v>
      </c>
      <c r="B10121" s="182" t="s">
        <v>9881</v>
      </c>
      <c r="C10121" s="182" t="s">
        <v>224</v>
      </c>
      <c r="D10121" s="182" t="s">
        <v>9653</v>
      </c>
      <c r="E10121" s="182" t="s">
        <v>9654</v>
      </c>
      <c r="F10121" s="182" t="s">
        <v>9654</v>
      </c>
    </row>
    <row r="10122" spans="1:6" x14ac:dyDescent="0.25">
      <c r="A10122" s="182">
        <v>40000858</v>
      </c>
      <c r="B10122" s="182" t="s">
        <v>9882</v>
      </c>
      <c r="C10122" s="182" t="s">
        <v>224</v>
      </c>
      <c r="D10122" s="182" t="s">
        <v>9653</v>
      </c>
      <c r="E10122" s="182" t="s">
        <v>9654</v>
      </c>
      <c r="F10122" s="182" t="s">
        <v>9654</v>
      </c>
    </row>
    <row r="10123" spans="1:6" x14ac:dyDescent="0.25">
      <c r="A10123" s="182">
        <v>40000792</v>
      </c>
      <c r="B10123" s="182" t="s">
        <v>9883</v>
      </c>
      <c r="C10123" s="182" t="s">
        <v>224</v>
      </c>
      <c r="D10123" s="182" t="s">
        <v>9653</v>
      </c>
      <c r="E10123" s="182" t="s">
        <v>9654</v>
      </c>
      <c r="F10123" s="182" t="s">
        <v>9654</v>
      </c>
    </row>
    <row r="10124" spans="1:6" x14ac:dyDescent="0.25">
      <c r="A10124" s="182">
        <v>40000674</v>
      </c>
      <c r="B10124" s="182" t="s">
        <v>9884</v>
      </c>
      <c r="C10124" s="182" t="s">
        <v>224</v>
      </c>
      <c r="D10124" s="182" t="s">
        <v>9653</v>
      </c>
      <c r="E10124" s="182" t="s">
        <v>9654</v>
      </c>
      <c r="F10124" s="182" t="s">
        <v>9654</v>
      </c>
    </row>
    <row r="10125" spans="1:6" x14ac:dyDescent="0.25">
      <c r="A10125" s="182">
        <v>40005460</v>
      </c>
      <c r="B10125" s="182" t="s">
        <v>9885</v>
      </c>
      <c r="C10125" s="182" t="s">
        <v>224</v>
      </c>
      <c r="D10125" s="182" t="s">
        <v>9653</v>
      </c>
      <c r="E10125" s="182" t="s">
        <v>9654</v>
      </c>
      <c r="F10125" s="182" t="s">
        <v>9654</v>
      </c>
    </row>
    <row r="10126" spans="1:6" x14ac:dyDescent="0.25">
      <c r="A10126" s="182">
        <v>40000748</v>
      </c>
      <c r="B10126" s="182" t="s">
        <v>9886</v>
      </c>
      <c r="C10126" s="182" t="s">
        <v>224</v>
      </c>
      <c r="D10126" s="182" t="s">
        <v>9653</v>
      </c>
      <c r="E10126" s="182" t="s">
        <v>9654</v>
      </c>
      <c r="F10126" s="182" t="s">
        <v>9654</v>
      </c>
    </row>
    <row r="10127" spans="1:6" x14ac:dyDescent="0.25">
      <c r="A10127" s="182">
        <v>40000852</v>
      </c>
      <c r="B10127" s="182" t="s">
        <v>9887</v>
      </c>
      <c r="C10127" s="182" t="s">
        <v>224</v>
      </c>
      <c r="D10127" s="182" t="s">
        <v>9653</v>
      </c>
      <c r="E10127" s="182" t="s">
        <v>9654</v>
      </c>
      <c r="F10127" s="182" t="s">
        <v>9654</v>
      </c>
    </row>
    <row r="10128" spans="1:6" x14ac:dyDescent="0.25">
      <c r="A10128" s="182">
        <v>40000812</v>
      </c>
      <c r="B10128" s="182" t="s">
        <v>9888</v>
      </c>
      <c r="C10128" s="182" t="s">
        <v>224</v>
      </c>
      <c r="D10128" s="182" t="s">
        <v>9653</v>
      </c>
      <c r="E10128" s="182" t="s">
        <v>9654</v>
      </c>
      <c r="F10128" s="182" t="s">
        <v>9654</v>
      </c>
    </row>
    <row r="10129" spans="1:6" x14ac:dyDescent="0.25">
      <c r="A10129" s="182">
        <v>40008264</v>
      </c>
      <c r="B10129" s="182" t="s">
        <v>9889</v>
      </c>
      <c r="C10129" s="182" t="s">
        <v>224</v>
      </c>
      <c r="D10129" s="182" t="s">
        <v>9653</v>
      </c>
      <c r="E10129" s="182" t="s">
        <v>9654</v>
      </c>
      <c r="F10129" s="182" t="s">
        <v>9654</v>
      </c>
    </row>
    <row r="10130" spans="1:6" x14ac:dyDescent="0.25">
      <c r="A10130" s="182">
        <v>40000692</v>
      </c>
      <c r="B10130" s="182" t="s">
        <v>9890</v>
      </c>
      <c r="C10130" s="182" t="s">
        <v>224</v>
      </c>
      <c r="D10130" s="182" t="s">
        <v>9653</v>
      </c>
      <c r="E10130" s="182" t="s">
        <v>9654</v>
      </c>
      <c r="F10130" s="182" t="s">
        <v>9654</v>
      </c>
    </row>
    <row r="10131" spans="1:6" x14ac:dyDescent="0.25">
      <c r="A10131" s="182">
        <v>40001205</v>
      </c>
      <c r="B10131" s="182" t="s">
        <v>9891</v>
      </c>
      <c r="C10131" s="182" t="s">
        <v>224</v>
      </c>
      <c r="D10131" s="182" t="s">
        <v>9653</v>
      </c>
      <c r="E10131" s="182" t="s">
        <v>9654</v>
      </c>
      <c r="F10131" s="182" t="s">
        <v>9654</v>
      </c>
    </row>
    <row r="10132" spans="1:6" x14ac:dyDescent="0.25">
      <c r="A10132" s="182">
        <v>40000703</v>
      </c>
      <c r="B10132" s="182" t="s">
        <v>9892</v>
      </c>
      <c r="C10132" s="182" t="s">
        <v>224</v>
      </c>
      <c r="D10132" s="182" t="s">
        <v>9653</v>
      </c>
      <c r="E10132" s="182" t="s">
        <v>9654</v>
      </c>
      <c r="F10132" s="182" t="s">
        <v>9654</v>
      </c>
    </row>
    <row r="10133" spans="1:6" x14ac:dyDescent="0.25">
      <c r="A10133" s="182">
        <v>40000693</v>
      </c>
      <c r="B10133" s="182" t="s">
        <v>9893</v>
      </c>
      <c r="C10133" s="182" t="s">
        <v>224</v>
      </c>
      <c r="D10133" s="182" t="s">
        <v>9653</v>
      </c>
      <c r="E10133" s="182" t="s">
        <v>9654</v>
      </c>
      <c r="F10133" s="182" t="s">
        <v>9654</v>
      </c>
    </row>
    <row r="10134" spans="1:6" x14ac:dyDescent="0.25">
      <c r="A10134" s="182">
        <v>40001226</v>
      </c>
      <c r="B10134" s="182" t="s">
        <v>9894</v>
      </c>
      <c r="C10134" s="182" t="s">
        <v>224</v>
      </c>
      <c r="D10134" s="182" t="s">
        <v>9653</v>
      </c>
      <c r="E10134" s="182" t="s">
        <v>9654</v>
      </c>
      <c r="F10134" s="182" t="s">
        <v>9654</v>
      </c>
    </row>
    <row r="10135" spans="1:6" x14ac:dyDescent="0.25">
      <c r="A10135" s="182">
        <v>40005484</v>
      </c>
      <c r="B10135" s="182" t="s">
        <v>9895</v>
      </c>
      <c r="C10135" s="182" t="s">
        <v>224</v>
      </c>
      <c r="D10135" s="182" t="s">
        <v>9653</v>
      </c>
      <c r="E10135" s="182" t="s">
        <v>9654</v>
      </c>
      <c r="F10135" s="182" t="s">
        <v>9654</v>
      </c>
    </row>
    <row r="10136" spans="1:6" x14ac:dyDescent="0.25">
      <c r="A10136" s="182">
        <v>40001327</v>
      </c>
      <c r="B10136" s="182" t="s">
        <v>9896</v>
      </c>
      <c r="C10136" s="182" t="s">
        <v>224</v>
      </c>
      <c r="D10136" s="182" t="s">
        <v>9653</v>
      </c>
      <c r="E10136" s="182" t="s">
        <v>9654</v>
      </c>
      <c r="F10136" s="182" t="s">
        <v>9654</v>
      </c>
    </row>
    <row r="10137" spans="1:6" x14ac:dyDescent="0.25">
      <c r="A10137" s="182">
        <v>40000959</v>
      </c>
      <c r="B10137" s="182" t="s">
        <v>9897</v>
      </c>
      <c r="C10137" s="182" t="s">
        <v>224</v>
      </c>
      <c r="D10137" s="182" t="s">
        <v>9653</v>
      </c>
      <c r="E10137" s="182" t="s">
        <v>9654</v>
      </c>
      <c r="F10137" s="182" t="s">
        <v>9654</v>
      </c>
    </row>
    <row r="10138" spans="1:6" x14ac:dyDescent="0.25">
      <c r="A10138" s="182">
        <v>40000782</v>
      </c>
      <c r="B10138" s="182" t="s">
        <v>9898</v>
      </c>
      <c r="C10138" s="182" t="s">
        <v>224</v>
      </c>
      <c r="D10138" s="182" t="s">
        <v>9653</v>
      </c>
      <c r="E10138" s="182" t="s">
        <v>9654</v>
      </c>
      <c r="F10138" s="182" t="s">
        <v>9654</v>
      </c>
    </row>
    <row r="10139" spans="1:6" x14ac:dyDescent="0.25">
      <c r="A10139" s="182">
        <v>40000699</v>
      </c>
      <c r="B10139" s="182" t="s">
        <v>9898</v>
      </c>
      <c r="C10139" s="182" t="s">
        <v>224</v>
      </c>
      <c r="D10139" s="182" t="s">
        <v>9653</v>
      </c>
      <c r="E10139" s="182" t="s">
        <v>9654</v>
      </c>
      <c r="F10139" s="182" t="s">
        <v>9654</v>
      </c>
    </row>
    <row r="10140" spans="1:6" x14ac:dyDescent="0.25">
      <c r="A10140" s="182">
        <v>40001492</v>
      </c>
      <c r="B10140" s="182" t="s">
        <v>9899</v>
      </c>
      <c r="C10140" s="182" t="s">
        <v>224</v>
      </c>
      <c r="D10140" s="182" t="s">
        <v>9653</v>
      </c>
      <c r="E10140" s="182" t="s">
        <v>9654</v>
      </c>
      <c r="F10140" s="182" t="s">
        <v>9654</v>
      </c>
    </row>
    <row r="10141" spans="1:6" x14ac:dyDescent="0.25">
      <c r="A10141" s="182">
        <v>40000777</v>
      </c>
      <c r="B10141" s="182" t="s">
        <v>9900</v>
      </c>
      <c r="C10141" s="182" t="s">
        <v>224</v>
      </c>
      <c r="D10141" s="182" t="s">
        <v>9653</v>
      </c>
      <c r="E10141" s="182" t="s">
        <v>9654</v>
      </c>
      <c r="F10141" s="182" t="s">
        <v>9654</v>
      </c>
    </row>
    <row r="10142" spans="1:6" x14ac:dyDescent="0.25">
      <c r="A10142" s="182">
        <v>40001893</v>
      </c>
      <c r="B10142" s="182" t="s">
        <v>9901</v>
      </c>
      <c r="C10142" s="182" t="s">
        <v>224</v>
      </c>
      <c r="D10142" s="182" t="s">
        <v>9653</v>
      </c>
      <c r="E10142" s="182" t="s">
        <v>9654</v>
      </c>
      <c r="F10142" s="182" t="s">
        <v>9654</v>
      </c>
    </row>
    <row r="10143" spans="1:6" x14ac:dyDescent="0.25">
      <c r="A10143" s="182">
        <v>40000705</v>
      </c>
      <c r="B10143" s="182" t="s">
        <v>9902</v>
      </c>
      <c r="C10143" s="182" t="s">
        <v>224</v>
      </c>
      <c r="D10143" s="182" t="s">
        <v>9653</v>
      </c>
      <c r="E10143" s="182" t="s">
        <v>9654</v>
      </c>
      <c r="F10143" s="182" t="s">
        <v>9654</v>
      </c>
    </row>
    <row r="10144" spans="1:6" x14ac:dyDescent="0.25">
      <c r="A10144" s="182">
        <v>40000831</v>
      </c>
      <c r="B10144" s="182" t="s">
        <v>9903</v>
      </c>
      <c r="C10144" s="182" t="s">
        <v>224</v>
      </c>
      <c r="D10144" s="182" t="s">
        <v>9653</v>
      </c>
      <c r="E10144" s="182" t="s">
        <v>9654</v>
      </c>
      <c r="F10144" s="182" t="s">
        <v>9654</v>
      </c>
    </row>
    <row r="10145" spans="1:6" x14ac:dyDescent="0.25">
      <c r="A10145" s="182">
        <v>40000936</v>
      </c>
      <c r="B10145" s="182" t="s">
        <v>9904</v>
      </c>
      <c r="C10145" s="182" t="s">
        <v>224</v>
      </c>
      <c r="D10145" s="182" t="s">
        <v>9653</v>
      </c>
      <c r="E10145" s="182" t="s">
        <v>9654</v>
      </c>
      <c r="F10145" s="182" t="s">
        <v>9654</v>
      </c>
    </row>
    <row r="10146" spans="1:6" x14ac:dyDescent="0.25">
      <c r="A10146" s="182">
        <v>40000778</v>
      </c>
      <c r="B10146" s="182" t="s">
        <v>9905</v>
      </c>
      <c r="C10146" s="182" t="s">
        <v>224</v>
      </c>
      <c r="D10146" s="182" t="s">
        <v>9653</v>
      </c>
      <c r="E10146" s="182" t="s">
        <v>9654</v>
      </c>
      <c r="F10146" s="182" t="s">
        <v>9654</v>
      </c>
    </row>
    <row r="10147" spans="1:6" x14ac:dyDescent="0.25">
      <c r="A10147" s="182">
        <v>40001634</v>
      </c>
      <c r="B10147" s="182" t="s">
        <v>9906</v>
      </c>
      <c r="C10147" s="182" t="s">
        <v>224</v>
      </c>
      <c r="D10147" s="182" t="s">
        <v>9653</v>
      </c>
      <c r="E10147" s="182" t="s">
        <v>9654</v>
      </c>
      <c r="F10147" s="182" t="s">
        <v>9654</v>
      </c>
    </row>
    <row r="10148" spans="1:6" x14ac:dyDescent="0.25">
      <c r="A10148" s="182">
        <v>40005485</v>
      </c>
      <c r="B10148" s="182" t="s">
        <v>9907</v>
      </c>
      <c r="C10148" s="182" t="s">
        <v>224</v>
      </c>
      <c r="D10148" s="182" t="s">
        <v>9653</v>
      </c>
      <c r="E10148" s="182" t="s">
        <v>9654</v>
      </c>
      <c r="F10148" s="182" t="s">
        <v>9654</v>
      </c>
    </row>
    <row r="10149" spans="1:6" x14ac:dyDescent="0.25">
      <c r="A10149" s="182">
        <v>40000991</v>
      </c>
      <c r="B10149" s="182" t="s">
        <v>9908</v>
      </c>
      <c r="C10149" s="182" t="s">
        <v>224</v>
      </c>
      <c r="D10149" s="182" t="s">
        <v>9653</v>
      </c>
      <c r="E10149" s="182" t="s">
        <v>9654</v>
      </c>
      <c r="F10149" s="182" t="s">
        <v>9654</v>
      </c>
    </row>
    <row r="10150" spans="1:6" x14ac:dyDescent="0.25">
      <c r="A10150" s="182">
        <v>40000725</v>
      </c>
      <c r="B10150" s="182" t="s">
        <v>9909</v>
      </c>
      <c r="C10150" s="182" t="s">
        <v>224</v>
      </c>
      <c r="D10150" s="182" t="s">
        <v>9653</v>
      </c>
      <c r="E10150" s="182" t="s">
        <v>9654</v>
      </c>
      <c r="F10150" s="182" t="s">
        <v>9654</v>
      </c>
    </row>
    <row r="10151" spans="1:6" x14ac:dyDescent="0.25">
      <c r="A10151" s="182">
        <v>40001225</v>
      </c>
      <c r="B10151" s="182" t="s">
        <v>9910</v>
      </c>
      <c r="C10151" s="182" t="s">
        <v>224</v>
      </c>
      <c r="D10151" s="182" t="s">
        <v>9653</v>
      </c>
      <c r="E10151" s="182" t="s">
        <v>9654</v>
      </c>
      <c r="F10151" s="182" t="s">
        <v>9654</v>
      </c>
    </row>
    <row r="10152" spans="1:6" x14ac:dyDescent="0.25">
      <c r="A10152" s="182">
        <v>40000864</v>
      </c>
      <c r="B10152" s="182" t="s">
        <v>9911</v>
      </c>
      <c r="C10152" s="182" t="s">
        <v>224</v>
      </c>
      <c r="D10152" s="182" t="s">
        <v>9653</v>
      </c>
      <c r="E10152" s="182" t="s">
        <v>9654</v>
      </c>
      <c r="F10152" s="182" t="s">
        <v>9654</v>
      </c>
    </row>
    <row r="10153" spans="1:6" x14ac:dyDescent="0.25">
      <c r="A10153" s="182">
        <v>40000683</v>
      </c>
      <c r="B10153" s="182" t="s">
        <v>9912</v>
      </c>
      <c r="C10153" s="182" t="s">
        <v>224</v>
      </c>
      <c r="D10153" s="182" t="s">
        <v>9653</v>
      </c>
      <c r="E10153" s="182" t="s">
        <v>9654</v>
      </c>
      <c r="F10153" s="182" t="s">
        <v>9654</v>
      </c>
    </row>
    <row r="10154" spans="1:6" x14ac:dyDescent="0.25">
      <c r="A10154" s="182">
        <v>40000810</v>
      </c>
      <c r="B10154" s="182" t="s">
        <v>9913</v>
      </c>
      <c r="C10154" s="182" t="s">
        <v>224</v>
      </c>
      <c r="D10154" s="182" t="s">
        <v>9653</v>
      </c>
      <c r="E10154" s="182" t="s">
        <v>9654</v>
      </c>
      <c r="F10154" s="182" t="s">
        <v>9654</v>
      </c>
    </row>
    <row r="10155" spans="1:6" x14ac:dyDescent="0.25">
      <c r="A10155" s="182">
        <v>40000793</v>
      </c>
      <c r="B10155" s="182" t="s">
        <v>9914</v>
      </c>
      <c r="C10155" s="182" t="s">
        <v>224</v>
      </c>
      <c r="D10155" s="182" t="s">
        <v>9653</v>
      </c>
      <c r="E10155" s="182" t="s">
        <v>9654</v>
      </c>
      <c r="F10155" s="182" t="s">
        <v>9654</v>
      </c>
    </row>
    <row r="10156" spans="1:6" x14ac:dyDescent="0.25">
      <c r="A10156" s="182">
        <v>40000747</v>
      </c>
      <c r="B10156" s="182" t="s">
        <v>9915</v>
      </c>
      <c r="C10156" s="182" t="s">
        <v>224</v>
      </c>
      <c r="D10156" s="182" t="s">
        <v>9653</v>
      </c>
      <c r="E10156" s="182" t="s">
        <v>9654</v>
      </c>
      <c r="F10156" s="182" t="s">
        <v>9654</v>
      </c>
    </row>
    <row r="10157" spans="1:6" x14ac:dyDescent="0.25">
      <c r="A10157" s="182">
        <v>40008451</v>
      </c>
      <c r="B10157" s="182" t="s">
        <v>9916</v>
      </c>
      <c r="C10157" s="182" t="s">
        <v>224</v>
      </c>
      <c r="D10157" s="182" t="s">
        <v>9653</v>
      </c>
      <c r="E10157" s="182" t="s">
        <v>9654</v>
      </c>
      <c r="F10157" s="182" t="s">
        <v>9654</v>
      </c>
    </row>
    <row r="10158" spans="1:6" x14ac:dyDescent="0.25">
      <c r="A10158" s="182">
        <v>40003221</v>
      </c>
      <c r="B10158" s="182" t="s">
        <v>9916</v>
      </c>
      <c r="C10158" s="182" t="s">
        <v>224</v>
      </c>
      <c r="D10158" s="182" t="s">
        <v>9653</v>
      </c>
      <c r="E10158" s="182" t="s">
        <v>9654</v>
      </c>
      <c r="F10158" s="182" t="s">
        <v>9654</v>
      </c>
    </row>
    <row r="10159" spans="1:6" x14ac:dyDescent="0.25">
      <c r="A10159" s="182">
        <v>40001301</v>
      </c>
      <c r="B10159" s="182" t="s">
        <v>9917</v>
      </c>
      <c r="C10159" s="182" t="s">
        <v>224</v>
      </c>
      <c r="D10159" s="182" t="s">
        <v>9653</v>
      </c>
      <c r="E10159" s="182" t="s">
        <v>9654</v>
      </c>
      <c r="F10159" s="182" t="s">
        <v>9654</v>
      </c>
    </row>
    <row r="10160" spans="1:6" x14ac:dyDescent="0.25">
      <c r="A10160" s="182">
        <v>40000807</v>
      </c>
      <c r="B10160" s="182" t="s">
        <v>9918</v>
      </c>
      <c r="C10160" s="182" t="s">
        <v>224</v>
      </c>
      <c r="D10160" s="182" t="s">
        <v>9653</v>
      </c>
      <c r="E10160" s="182" t="s">
        <v>9654</v>
      </c>
      <c r="F10160" s="182" t="s">
        <v>9654</v>
      </c>
    </row>
    <row r="10161" spans="1:6" x14ac:dyDescent="0.25">
      <c r="A10161" s="182">
        <v>40001461</v>
      </c>
      <c r="B10161" s="182" t="s">
        <v>9919</v>
      </c>
      <c r="C10161" s="182" t="s">
        <v>224</v>
      </c>
      <c r="D10161" s="182" t="s">
        <v>9653</v>
      </c>
      <c r="E10161" s="182" t="s">
        <v>9654</v>
      </c>
      <c r="F10161" s="182" t="s">
        <v>9654</v>
      </c>
    </row>
    <row r="10162" spans="1:6" x14ac:dyDescent="0.25">
      <c r="A10162" s="182">
        <v>40000993</v>
      </c>
      <c r="B10162" s="182" t="s">
        <v>9920</v>
      </c>
      <c r="C10162" s="182" t="s">
        <v>224</v>
      </c>
      <c r="D10162" s="182" t="s">
        <v>9653</v>
      </c>
      <c r="E10162" s="182" t="s">
        <v>9654</v>
      </c>
      <c r="F10162" s="182" t="s">
        <v>9654</v>
      </c>
    </row>
    <row r="10163" spans="1:6" x14ac:dyDescent="0.25">
      <c r="A10163" s="182">
        <v>40001081</v>
      </c>
      <c r="B10163" s="182" t="s">
        <v>9921</v>
      </c>
      <c r="C10163" s="182" t="s">
        <v>224</v>
      </c>
      <c r="D10163" s="182" t="s">
        <v>9653</v>
      </c>
      <c r="E10163" s="182" t="s">
        <v>9654</v>
      </c>
      <c r="F10163" s="182" t="s">
        <v>9654</v>
      </c>
    </row>
    <row r="10164" spans="1:6" x14ac:dyDescent="0.25">
      <c r="A10164" s="182">
        <v>40000790</v>
      </c>
      <c r="B10164" s="182" t="s">
        <v>9922</v>
      </c>
      <c r="C10164" s="182" t="s">
        <v>224</v>
      </c>
      <c r="D10164" s="182" t="s">
        <v>9653</v>
      </c>
      <c r="E10164" s="182" t="s">
        <v>9654</v>
      </c>
      <c r="F10164" s="182" t="s">
        <v>9654</v>
      </c>
    </row>
    <row r="10165" spans="1:6" x14ac:dyDescent="0.25">
      <c r="A10165" s="182">
        <v>40000822</v>
      </c>
      <c r="B10165" s="182" t="s">
        <v>9923</v>
      </c>
      <c r="C10165" s="182" t="s">
        <v>224</v>
      </c>
      <c r="D10165" s="182" t="s">
        <v>9653</v>
      </c>
      <c r="E10165" s="182" t="s">
        <v>9654</v>
      </c>
      <c r="F10165" s="182" t="s">
        <v>9654</v>
      </c>
    </row>
    <row r="10166" spans="1:6" x14ac:dyDescent="0.25">
      <c r="A10166" s="182">
        <v>40000904</v>
      </c>
      <c r="B10166" s="182" t="s">
        <v>9924</v>
      </c>
      <c r="C10166" s="182" t="s">
        <v>224</v>
      </c>
      <c r="D10166" s="182" t="s">
        <v>9653</v>
      </c>
      <c r="E10166" s="182" t="s">
        <v>9654</v>
      </c>
      <c r="F10166" s="182" t="s">
        <v>9654</v>
      </c>
    </row>
    <row r="10167" spans="1:6" x14ac:dyDescent="0.25">
      <c r="A10167" s="182">
        <v>40000836</v>
      </c>
      <c r="B10167" s="182" t="s">
        <v>9925</v>
      </c>
      <c r="C10167" s="182" t="s">
        <v>224</v>
      </c>
      <c r="D10167" s="182" t="s">
        <v>9653</v>
      </c>
      <c r="E10167" s="182" t="s">
        <v>9654</v>
      </c>
      <c r="F10167" s="182" t="s">
        <v>9654</v>
      </c>
    </row>
    <row r="10168" spans="1:6" x14ac:dyDescent="0.25">
      <c r="A10168" s="182">
        <v>40000780</v>
      </c>
      <c r="B10168" s="182" t="s">
        <v>9926</v>
      </c>
      <c r="C10168" s="182" t="s">
        <v>224</v>
      </c>
      <c r="D10168" s="182" t="s">
        <v>9653</v>
      </c>
      <c r="E10168" s="182" t="s">
        <v>9654</v>
      </c>
      <c r="F10168" s="182" t="s">
        <v>9654</v>
      </c>
    </row>
    <row r="10169" spans="1:6" x14ac:dyDescent="0.25">
      <c r="A10169" s="182">
        <v>40000749</v>
      </c>
      <c r="B10169" s="182" t="s">
        <v>9927</v>
      </c>
      <c r="C10169" s="182" t="s">
        <v>224</v>
      </c>
      <c r="D10169" s="182" t="s">
        <v>9653</v>
      </c>
      <c r="E10169" s="182" t="s">
        <v>9654</v>
      </c>
      <c r="F10169" s="182" t="s">
        <v>9654</v>
      </c>
    </row>
    <row r="10170" spans="1:6" x14ac:dyDescent="0.25">
      <c r="A10170" s="182">
        <v>40000772</v>
      </c>
      <c r="B10170" s="182" t="s">
        <v>9928</v>
      </c>
      <c r="C10170" s="182" t="s">
        <v>224</v>
      </c>
      <c r="D10170" s="182" t="s">
        <v>9653</v>
      </c>
      <c r="E10170" s="182" t="s">
        <v>9654</v>
      </c>
      <c r="F10170" s="182" t="s">
        <v>9654</v>
      </c>
    </row>
    <row r="10171" spans="1:6" x14ac:dyDescent="0.25">
      <c r="A10171" s="182">
        <v>40006565</v>
      </c>
      <c r="B10171" s="182" t="s">
        <v>9929</v>
      </c>
      <c r="C10171" s="182" t="s">
        <v>224</v>
      </c>
      <c r="D10171" s="182" t="s">
        <v>9653</v>
      </c>
      <c r="E10171" s="182" t="s">
        <v>9654</v>
      </c>
      <c r="F10171" s="182" t="s">
        <v>9654</v>
      </c>
    </row>
    <row r="10172" spans="1:6" x14ac:dyDescent="0.25">
      <c r="A10172" s="182">
        <v>40006507</v>
      </c>
      <c r="B10172" s="182" t="s">
        <v>9930</v>
      </c>
      <c r="C10172" s="182" t="s">
        <v>224</v>
      </c>
      <c r="D10172" s="182" t="s">
        <v>9653</v>
      </c>
      <c r="E10172" s="182" t="s">
        <v>9654</v>
      </c>
      <c r="F10172" s="182" t="s">
        <v>9654</v>
      </c>
    </row>
    <row r="10173" spans="1:6" x14ac:dyDescent="0.25">
      <c r="A10173" s="182">
        <v>40002149</v>
      </c>
      <c r="B10173" s="182" t="s">
        <v>9931</v>
      </c>
      <c r="C10173" s="182" t="s">
        <v>224</v>
      </c>
      <c r="D10173" s="182" t="s">
        <v>9653</v>
      </c>
      <c r="E10173" s="182" t="s">
        <v>9654</v>
      </c>
      <c r="F10173" s="182" t="s">
        <v>9654</v>
      </c>
    </row>
    <row r="10174" spans="1:6" x14ac:dyDescent="0.25">
      <c r="A10174" s="182">
        <v>40006866</v>
      </c>
      <c r="B10174" s="182" t="s">
        <v>9932</v>
      </c>
      <c r="C10174" s="182" t="s">
        <v>224</v>
      </c>
      <c r="D10174" s="182" t="s">
        <v>279</v>
      </c>
      <c r="E10174" s="182" t="s">
        <v>280</v>
      </c>
      <c r="F10174" s="182" t="s">
        <v>280</v>
      </c>
    </row>
    <row r="10175" spans="1:6" x14ac:dyDescent="0.25">
      <c r="A10175" s="182">
        <v>40008782</v>
      </c>
      <c r="B10175" s="182" t="s">
        <v>9933</v>
      </c>
      <c r="C10175" s="182" t="s">
        <v>224</v>
      </c>
      <c r="D10175" s="182" t="s">
        <v>449</v>
      </c>
      <c r="E10175" s="182" t="s">
        <v>450</v>
      </c>
      <c r="F10175" s="182" t="s">
        <v>450</v>
      </c>
    </row>
    <row r="10176" spans="1:6" x14ac:dyDescent="0.25">
      <c r="A10176" s="182">
        <v>40005470</v>
      </c>
      <c r="B10176" s="182" t="s">
        <v>9934</v>
      </c>
      <c r="C10176" s="182" t="s">
        <v>224</v>
      </c>
      <c r="D10176" s="182" t="s">
        <v>9653</v>
      </c>
      <c r="E10176" s="182" t="s">
        <v>9654</v>
      </c>
      <c r="F10176" s="182" t="s">
        <v>9654</v>
      </c>
    </row>
    <row r="10177" spans="1:6" x14ac:dyDescent="0.25">
      <c r="A10177" s="182">
        <v>40420559</v>
      </c>
      <c r="B10177" s="182" t="s">
        <v>9935</v>
      </c>
      <c r="C10177" s="182" t="s">
        <v>231</v>
      </c>
      <c r="D10177" s="182" t="s">
        <v>236</v>
      </c>
      <c r="E10177" s="182" t="s">
        <v>237</v>
      </c>
      <c r="F10177" s="182" t="s">
        <v>237</v>
      </c>
    </row>
    <row r="10178" spans="1:6" x14ac:dyDescent="0.25">
      <c r="A10178" s="182">
        <v>40004124</v>
      </c>
      <c r="B10178" s="182" t="s">
        <v>9936</v>
      </c>
      <c r="C10178" s="182" t="s">
        <v>224</v>
      </c>
      <c r="D10178" s="182" t="s">
        <v>265</v>
      </c>
      <c r="E10178" s="182" t="s">
        <v>266</v>
      </c>
      <c r="F10178" s="182" t="s">
        <v>266</v>
      </c>
    </row>
    <row r="10179" spans="1:6" x14ac:dyDescent="0.25">
      <c r="A10179" s="182">
        <v>40009705</v>
      </c>
      <c r="B10179" s="182" t="s">
        <v>9937</v>
      </c>
      <c r="C10179" s="182" t="s">
        <v>224</v>
      </c>
      <c r="D10179" s="182" t="s">
        <v>228</v>
      </c>
      <c r="E10179" s="182" t="s">
        <v>229</v>
      </c>
      <c r="F10179" s="182" t="s">
        <v>229</v>
      </c>
    </row>
    <row r="10180" spans="1:6" x14ac:dyDescent="0.25">
      <c r="A10180" s="182">
        <v>40009192</v>
      </c>
      <c r="B10180" s="182" t="s">
        <v>9938</v>
      </c>
      <c r="C10180" s="182" t="s">
        <v>224</v>
      </c>
      <c r="D10180" s="182" t="s">
        <v>279</v>
      </c>
      <c r="E10180" s="182" t="s">
        <v>280</v>
      </c>
      <c r="F10180" s="182" t="s">
        <v>280</v>
      </c>
    </row>
    <row r="10181" spans="1:6" x14ac:dyDescent="0.25">
      <c r="A10181" s="182">
        <v>40005387</v>
      </c>
      <c r="B10181" s="182" t="s">
        <v>9939</v>
      </c>
      <c r="C10181" s="182" t="s">
        <v>224</v>
      </c>
      <c r="D10181" s="182" t="s">
        <v>363</v>
      </c>
      <c r="E10181" s="182" t="s">
        <v>364</v>
      </c>
      <c r="F10181" s="182" t="s">
        <v>364</v>
      </c>
    </row>
    <row r="10182" spans="1:6" x14ac:dyDescent="0.25">
      <c r="A10182" s="182">
        <v>40003644</v>
      </c>
      <c r="B10182" s="182" t="s">
        <v>9940</v>
      </c>
      <c r="C10182" s="182" t="s">
        <v>224</v>
      </c>
      <c r="D10182" s="182" t="s">
        <v>249</v>
      </c>
      <c r="E10182" s="182" t="s">
        <v>250</v>
      </c>
      <c r="F10182" s="182" t="s">
        <v>250</v>
      </c>
    </row>
    <row r="10183" spans="1:6" x14ac:dyDescent="0.25">
      <c r="A10183" s="182">
        <v>40007504</v>
      </c>
      <c r="B10183" s="182" t="s">
        <v>9941</v>
      </c>
      <c r="C10183" s="182" t="s">
        <v>224</v>
      </c>
      <c r="D10183" s="182" t="s">
        <v>252</v>
      </c>
      <c r="E10183" s="182" t="s">
        <v>253</v>
      </c>
      <c r="F10183" s="182" t="s">
        <v>253</v>
      </c>
    </row>
    <row r="10184" spans="1:6" x14ac:dyDescent="0.25">
      <c r="A10184" s="182">
        <v>40006212</v>
      </c>
      <c r="B10184" s="182" t="s">
        <v>9942</v>
      </c>
      <c r="C10184" s="182" t="s">
        <v>224</v>
      </c>
      <c r="D10184" s="182" t="s">
        <v>7035</v>
      </c>
      <c r="E10184" s="182" t="s">
        <v>7036</v>
      </c>
      <c r="F10184" s="182" t="s">
        <v>7036</v>
      </c>
    </row>
    <row r="10185" spans="1:6" x14ac:dyDescent="0.25">
      <c r="A10185" s="182">
        <v>40006203</v>
      </c>
      <c r="B10185" s="182" t="s">
        <v>9942</v>
      </c>
      <c r="C10185" s="182" t="s">
        <v>224</v>
      </c>
      <c r="D10185" s="182" t="s">
        <v>7035</v>
      </c>
      <c r="E10185" s="182" t="s">
        <v>7036</v>
      </c>
      <c r="F10185" s="182" t="s">
        <v>7036</v>
      </c>
    </row>
    <row r="10186" spans="1:6" x14ac:dyDescent="0.25">
      <c r="A10186" s="182">
        <v>40006201</v>
      </c>
      <c r="B10186" s="182" t="s">
        <v>9942</v>
      </c>
      <c r="C10186" s="182" t="s">
        <v>224</v>
      </c>
      <c r="D10186" s="182" t="s">
        <v>7035</v>
      </c>
      <c r="E10186" s="182" t="s">
        <v>7036</v>
      </c>
      <c r="F10186" s="182" t="s">
        <v>7036</v>
      </c>
    </row>
    <row r="10187" spans="1:6" x14ac:dyDescent="0.25">
      <c r="A10187" s="182">
        <v>40006190</v>
      </c>
      <c r="B10187" s="182" t="s">
        <v>9942</v>
      </c>
      <c r="C10187" s="182" t="s">
        <v>224</v>
      </c>
      <c r="D10187" s="182" t="s">
        <v>7035</v>
      </c>
      <c r="E10187" s="182" t="s">
        <v>7036</v>
      </c>
      <c r="F10187" s="182" t="s">
        <v>7036</v>
      </c>
    </row>
    <row r="10188" spans="1:6" x14ac:dyDescent="0.25">
      <c r="A10188" s="182">
        <v>40005738</v>
      </c>
      <c r="B10188" s="182" t="s">
        <v>9943</v>
      </c>
      <c r="C10188" s="182" t="s">
        <v>224</v>
      </c>
      <c r="D10188" s="182" t="s">
        <v>7035</v>
      </c>
      <c r="E10188" s="182" t="s">
        <v>7036</v>
      </c>
      <c r="F10188" s="182" t="s">
        <v>7036</v>
      </c>
    </row>
    <row r="10189" spans="1:6" x14ac:dyDescent="0.25">
      <c r="A10189" s="182">
        <v>40007753</v>
      </c>
      <c r="B10189" s="182" t="s">
        <v>9944</v>
      </c>
      <c r="C10189" s="182" t="s">
        <v>224</v>
      </c>
      <c r="D10189" s="182" t="s">
        <v>249</v>
      </c>
      <c r="E10189" s="182" t="s">
        <v>250</v>
      </c>
      <c r="F10189" s="182" t="s">
        <v>250</v>
      </c>
    </row>
    <row r="10190" spans="1:6" x14ac:dyDescent="0.25">
      <c r="A10190" s="182">
        <v>40008724</v>
      </c>
      <c r="B10190" s="182" t="s">
        <v>9945</v>
      </c>
      <c r="C10190" s="182" t="s">
        <v>224</v>
      </c>
      <c r="D10190" s="182" t="s">
        <v>322</v>
      </c>
      <c r="E10190" s="182" t="s">
        <v>323</v>
      </c>
      <c r="F10190" s="182" t="s">
        <v>323</v>
      </c>
    </row>
    <row r="10191" spans="1:6" x14ac:dyDescent="0.25">
      <c r="A10191" s="182">
        <v>40001328</v>
      </c>
      <c r="B10191" s="182" t="s">
        <v>9946</v>
      </c>
      <c r="C10191" s="182" t="s">
        <v>224</v>
      </c>
      <c r="D10191" s="182" t="s">
        <v>291</v>
      </c>
      <c r="E10191" s="182" t="s">
        <v>292</v>
      </c>
      <c r="F10191" s="182" t="s">
        <v>292</v>
      </c>
    </row>
    <row r="10192" spans="1:6" x14ac:dyDescent="0.25">
      <c r="A10192" s="182">
        <v>40005668</v>
      </c>
      <c r="B10192" s="182" t="s">
        <v>9947</v>
      </c>
      <c r="C10192" s="182" t="s">
        <v>224</v>
      </c>
      <c r="D10192" s="182" t="s">
        <v>249</v>
      </c>
      <c r="E10192" s="182" t="s">
        <v>250</v>
      </c>
      <c r="F10192" s="182" t="s">
        <v>250</v>
      </c>
    </row>
    <row r="10193" spans="1:6" x14ac:dyDescent="0.25">
      <c r="A10193" s="182">
        <v>40004501</v>
      </c>
      <c r="B10193" s="182" t="s">
        <v>9948</v>
      </c>
      <c r="C10193" s="182" t="s">
        <v>224</v>
      </c>
      <c r="D10193" s="182" t="s">
        <v>291</v>
      </c>
      <c r="E10193" s="182" t="s">
        <v>292</v>
      </c>
      <c r="F10193" s="182" t="s">
        <v>292</v>
      </c>
    </row>
    <row r="10194" spans="1:6" x14ac:dyDescent="0.25">
      <c r="A10194" s="182">
        <v>40421190</v>
      </c>
      <c r="B10194" s="182" t="s">
        <v>9949</v>
      </c>
      <c r="C10194" s="182" t="s">
        <v>231</v>
      </c>
      <c r="D10194" s="182" t="s">
        <v>285</v>
      </c>
      <c r="E10194" s="182" t="s">
        <v>286</v>
      </c>
      <c r="F10194" s="182" t="s">
        <v>286</v>
      </c>
    </row>
    <row r="10195" spans="1:6" x14ac:dyDescent="0.25">
      <c r="A10195" s="182">
        <v>40420610</v>
      </c>
      <c r="B10195" s="182" t="s">
        <v>9950</v>
      </c>
      <c r="C10195" s="182" t="s">
        <v>231</v>
      </c>
      <c r="D10195" s="182" t="s">
        <v>285</v>
      </c>
      <c r="E10195" s="182" t="s">
        <v>286</v>
      </c>
      <c r="F10195" s="182" t="s">
        <v>286</v>
      </c>
    </row>
    <row r="10196" spans="1:6" x14ac:dyDescent="0.25">
      <c r="A10196" s="182">
        <v>40420612</v>
      </c>
      <c r="B10196" s="182" t="s">
        <v>9951</v>
      </c>
      <c r="C10196" s="182" t="s">
        <v>231</v>
      </c>
      <c r="D10196" s="182" t="s">
        <v>285</v>
      </c>
      <c r="E10196" s="182" t="s">
        <v>286</v>
      </c>
      <c r="F10196" s="182" t="s">
        <v>286</v>
      </c>
    </row>
    <row r="10197" spans="1:6" x14ac:dyDescent="0.25">
      <c r="A10197" s="182">
        <v>40421347</v>
      </c>
      <c r="B10197" s="182" t="s">
        <v>9952</v>
      </c>
      <c r="C10197" s="182" t="s">
        <v>231</v>
      </c>
      <c r="D10197" s="182" t="s">
        <v>285</v>
      </c>
      <c r="E10197" s="182" t="s">
        <v>286</v>
      </c>
      <c r="F10197" s="182" t="s">
        <v>286</v>
      </c>
    </row>
    <row r="10198" spans="1:6" x14ac:dyDescent="0.25">
      <c r="A10198" s="182">
        <v>40420951</v>
      </c>
      <c r="B10198" s="182" t="s">
        <v>9953</v>
      </c>
      <c r="C10198" s="182" t="s">
        <v>231</v>
      </c>
      <c r="D10198" s="182" t="s">
        <v>285</v>
      </c>
      <c r="E10198" s="182" t="s">
        <v>286</v>
      </c>
      <c r="F10198" s="182" t="s">
        <v>286</v>
      </c>
    </row>
    <row r="10199" spans="1:6" x14ac:dyDescent="0.25">
      <c r="A10199" s="182">
        <v>40001427</v>
      </c>
      <c r="B10199" s="182" t="s">
        <v>9954</v>
      </c>
      <c r="C10199" s="182" t="s">
        <v>224</v>
      </c>
      <c r="D10199" s="182" t="s">
        <v>303</v>
      </c>
      <c r="E10199" s="182" t="s">
        <v>304</v>
      </c>
      <c r="F10199" s="182" t="s">
        <v>304</v>
      </c>
    </row>
    <row r="10200" spans="1:6" x14ac:dyDescent="0.25">
      <c r="A10200" s="182">
        <v>40420935</v>
      </c>
      <c r="B10200" s="182" t="s">
        <v>9955</v>
      </c>
      <c r="C10200" s="182" t="s">
        <v>231</v>
      </c>
      <c r="D10200" s="182" t="s">
        <v>285</v>
      </c>
      <c r="E10200" s="182" t="s">
        <v>286</v>
      </c>
      <c r="F10200" s="182" t="s">
        <v>286</v>
      </c>
    </row>
    <row r="10201" spans="1:6" x14ac:dyDescent="0.25">
      <c r="A10201" s="182">
        <v>40008473</v>
      </c>
      <c r="B10201" s="182" t="s">
        <v>9956</v>
      </c>
      <c r="C10201" s="182" t="s">
        <v>224</v>
      </c>
      <c r="D10201" s="182" t="s">
        <v>265</v>
      </c>
      <c r="E10201" s="182" t="s">
        <v>266</v>
      </c>
      <c r="F10201" s="182" t="s">
        <v>266</v>
      </c>
    </row>
    <row r="10202" spans="1:6" x14ac:dyDescent="0.25">
      <c r="A10202" s="182">
        <v>40005698</v>
      </c>
      <c r="B10202" s="182" t="s">
        <v>9957</v>
      </c>
      <c r="C10202" s="182" t="s">
        <v>224</v>
      </c>
      <c r="D10202" s="182" t="s">
        <v>7035</v>
      </c>
      <c r="E10202" s="182" t="s">
        <v>7036</v>
      </c>
      <c r="F10202" s="182" t="s">
        <v>7036</v>
      </c>
    </row>
    <row r="10203" spans="1:6" x14ac:dyDescent="0.25">
      <c r="A10203" s="182">
        <v>40005697</v>
      </c>
      <c r="B10203" s="182" t="s">
        <v>9958</v>
      </c>
      <c r="C10203" s="182" t="s">
        <v>224</v>
      </c>
      <c r="D10203" s="182" t="s">
        <v>7035</v>
      </c>
      <c r="E10203" s="182" t="s">
        <v>7036</v>
      </c>
      <c r="F10203" s="182" t="s">
        <v>7036</v>
      </c>
    </row>
    <row r="10204" spans="1:6" x14ac:dyDescent="0.25">
      <c r="A10204" s="182">
        <v>40005867</v>
      </c>
      <c r="B10204" s="182" t="s">
        <v>9959</v>
      </c>
      <c r="C10204" s="182" t="s">
        <v>224</v>
      </c>
      <c r="D10204" s="182" t="s">
        <v>7035</v>
      </c>
      <c r="E10204" s="182" t="s">
        <v>7036</v>
      </c>
      <c r="F10204" s="182" t="s">
        <v>7036</v>
      </c>
    </row>
    <row r="10205" spans="1:6" x14ac:dyDescent="0.25">
      <c r="A10205" s="182">
        <v>40005570</v>
      </c>
      <c r="B10205" s="182" t="s">
        <v>9960</v>
      </c>
      <c r="C10205" s="182" t="s">
        <v>224</v>
      </c>
      <c r="D10205" s="182" t="s">
        <v>7035</v>
      </c>
      <c r="E10205" s="182" t="s">
        <v>7036</v>
      </c>
      <c r="F10205" s="182" t="s">
        <v>7036</v>
      </c>
    </row>
    <row r="10206" spans="1:6" x14ac:dyDescent="0.25">
      <c r="A10206" s="182">
        <v>40006570</v>
      </c>
      <c r="B10206" s="182" t="s">
        <v>9961</v>
      </c>
      <c r="C10206" s="182" t="s">
        <v>224</v>
      </c>
      <c r="D10206" s="182" t="s">
        <v>7035</v>
      </c>
      <c r="E10206" s="182" t="s">
        <v>7036</v>
      </c>
      <c r="F10206" s="182" t="s">
        <v>7036</v>
      </c>
    </row>
    <row r="10207" spans="1:6" x14ac:dyDescent="0.25">
      <c r="A10207" s="182">
        <v>40005428</v>
      </c>
      <c r="B10207" s="182" t="s">
        <v>9962</v>
      </c>
      <c r="C10207" s="182" t="s">
        <v>224</v>
      </c>
      <c r="D10207" s="182" t="s">
        <v>7035</v>
      </c>
      <c r="E10207" s="182" t="s">
        <v>7036</v>
      </c>
      <c r="F10207" s="182" t="s">
        <v>7036</v>
      </c>
    </row>
    <row r="10208" spans="1:6" x14ac:dyDescent="0.25">
      <c r="A10208" s="182">
        <v>40005489</v>
      </c>
      <c r="B10208" s="182" t="s">
        <v>9963</v>
      </c>
      <c r="C10208" s="182" t="s">
        <v>224</v>
      </c>
      <c r="D10208" s="182" t="s">
        <v>7035</v>
      </c>
      <c r="E10208" s="182" t="s">
        <v>7036</v>
      </c>
      <c r="F10208" s="182" t="s">
        <v>7036</v>
      </c>
    </row>
    <row r="10209" spans="1:6" x14ac:dyDescent="0.25">
      <c r="A10209" s="182">
        <v>40000956</v>
      </c>
      <c r="B10209" s="182" t="s">
        <v>9964</v>
      </c>
      <c r="C10209" s="182" t="s">
        <v>224</v>
      </c>
      <c r="D10209" s="182" t="s">
        <v>7035</v>
      </c>
      <c r="E10209" s="182" t="s">
        <v>7036</v>
      </c>
      <c r="F10209" s="182" t="s">
        <v>7036</v>
      </c>
    </row>
    <row r="10210" spans="1:6" x14ac:dyDescent="0.25">
      <c r="A10210" s="182">
        <v>40001685</v>
      </c>
      <c r="B10210" s="182" t="s">
        <v>9965</v>
      </c>
      <c r="C10210" s="182" t="s">
        <v>224</v>
      </c>
      <c r="D10210" s="182" t="s">
        <v>7035</v>
      </c>
      <c r="E10210" s="182" t="s">
        <v>7036</v>
      </c>
      <c r="F10210" s="182" t="s">
        <v>7036</v>
      </c>
    </row>
    <row r="10211" spans="1:6" x14ac:dyDescent="0.25">
      <c r="A10211" s="182">
        <v>40003208</v>
      </c>
      <c r="B10211" s="182" t="s">
        <v>9966</v>
      </c>
      <c r="C10211" s="182" t="s">
        <v>224</v>
      </c>
      <c r="D10211" s="182" t="s">
        <v>7035</v>
      </c>
      <c r="E10211" s="182" t="s">
        <v>7036</v>
      </c>
      <c r="F10211" s="182" t="s">
        <v>7036</v>
      </c>
    </row>
    <row r="10212" spans="1:6" x14ac:dyDescent="0.25">
      <c r="A10212" s="182">
        <v>40000517</v>
      </c>
      <c r="B10212" s="182" t="s">
        <v>9967</v>
      </c>
      <c r="C10212" s="182" t="s">
        <v>224</v>
      </c>
      <c r="D10212" s="182" t="s">
        <v>7035</v>
      </c>
      <c r="E10212" s="182" t="s">
        <v>7036</v>
      </c>
      <c r="F10212" s="182" t="s">
        <v>7036</v>
      </c>
    </row>
    <row r="10213" spans="1:6" x14ac:dyDescent="0.25">
      <c r="A10213" s="182">
        <v>40001084</v>
      </c>
      <c r="B10213" s="182" t="s">
        <v>9968</v>
      </c>
      <c r="C10213" s="182" t="s">
        <v>224</v>
      </c>
      <c r="D10213" s="182" t="s">
        <v>7035</v>
      </c>
      <c r="E10213" s="182" t="s">
        <v>7036</v>
      </c>
      <c r="F10213" s="182" t="s">
        <v>7036</v>
      </c>
    </row>
    <row r="10214" spans="1:6" x14ac:dyDescent="0.25">
      <c r="A10214" s="182">
        <v>40000424</v>
      </c>
      <c r="B10214" s="182" t="s">
        <v>9969</v>
      </c>
      <c r="C10214" s="182" t="s">
        <v>224</v>
      </c>
      <c r="D10214" s="182" t="s">
        <v>7035</v>
      </c>
      <c r="E10214" s="182" t="s">
        <v>7036</v>
      </c>
      <c r="F10214" s="182" t="s">
        <v>7036</v>
      </c>
    </row>
    <row r="10215" spans="1:6" x14ac:dyDescent="0.25">
      <c r="A10215" s="182">
        <v>40000931</v>
      </c>
      <c r="B10215" s="182" t="s">
        <v>9970</v>
      </c>
      <c r="C10215" s="182" t="s">
        <v>224</v>
      </c>
      <c r="D10215" s="182" t="s">
        <v>7035</v>
      </c>
      <c r="E10215" s="182" t="s">
        <v>7036</v>
      </c>
      <c r="F10215" s="182" t="s">
        <v>7036</v>
      </c>
    </row>
    <row r="10216" spans="1:6" x14ac:dyDescent="0.25">
      <c r="A10216" s="182">
        <v>40000932</v>
      </c>
      <c r="B10216" s="182" t="s">
        <v>9971</v>
      </c>
      <c r="C10216" s="182" t="s">
        <v>224</v>
      </c>
      <c r="D10216" s="182" t="s">
        <v>7035</v>
      </c>
      <c r="E10216" s="182" t="s">
        <v>7036</v>
      </c>
      <c r="F10216" s="182" t="s">
        <v>7036</v>
      </c>
    </row>
    <row r="10217" spans="1:6" x14ac:dyDescent="0.25">
      <c r="A10217" s="182">
        <v>40000700</v>
      </c>
      <c r="B10217" s="182" t="s">
        <v>9972</v>
      </c>
      <c r="C10217" s="182" t="s">
        <v>224</v>
      </c>
      <c r="D10217" s="182" t="s">
        <v>7035</v>
      </c>
      <c r="E10217" s="182" t="s">
        <v>7036</v>
      </c>
      <c r="F10217" s="182" t="s">
        <v>7036</v>
      </c>
    </row>
    <row r="10218" spans="1:6" x14ac:dyDescent="0.25">
      <c r="A10218" s="182">
        <v>40001180</v>
      </c>
      <c r="B10218" s="182" t="s">
        <v>9973</v>
      </c>
      <c r="C10218" s="182" t="s">
        <v>224</v>
      </c>
      <c r="D10218" s="182" t="s">
        <v>7035</v>
      </c>
      <c r="E10218" s="182" t="s">
        <v>7036</v>
      </c>
      <c r="F10218" s="182" t="s">
        <v>7036</v>
      </c>
    </row>
    <row r="10219" spans="1:6" x14ac:dyDescent="0.25">
      <c r="A10219" s="182">
        <v>40001062</v>
      </c>
      <c r="B10219" s="182" t="s">
        <v>9974</v>
      </c>
      <c r="C10219" s="182" t="s">
        <v>224</v>
      </c>
      <c r="D10219" s="182" t="s">
        <v>7035</v>
      </c>
      <c r="E10219" s="182" t="s">
        <v>7036</v>
      </c>
      <c r="F10219" s="182" t="s">
        <v>7036</v>
      </c>
    </row>
    <row r="10220" spans="1:6" x14ac:dyDescent="0.25">
      <c r="A10220" s="182">
        <v>40002035</v>
      </c>
      <c r="B10220" s="182" t="s">
        <v>9975</v>
      </c>
      <c r="C10220" s="182" t="s">
        <v>224</v>
      </c>
      <c r="D10220" s="182" t="s">
        <v>7035</v>
      </c>
      <c r="E10220" s="182" t="s">
        <v>7036</v>
      </c>
      <c r="F10220" s="182" t="s">
        <v>7036</v>
      </c>
    </row>
    <row r="10221" spans="1:6" x14ac:dyDescent="0.25">
      <c r="A10221" s="182">
        <v>40002627</v>
      </c>
      <c r="B10221" s="182" t="s">
        <v>9976</v>
      </c>
      <c r="C10221" s="182" t="s">
        <v>224</v>
      </c>
      <c r="D10221" s="182" t="s">
        <v>7035</v>
      </c>
      <c r="E10221" s="182" t="s">
        <v>7036</v>
      </c>
      <c r="F10221" s="182" t="s">
        <v>7036</v>
      </c>
    </row>
    <row r="10222" spans="1:6" x14ac:dyDescent="0.25">
      <c r="A10222" s="182">
        <v>40000478</v>
      </c>
      <c r="B10222" s="182" t="s">
        <v>9977</v>
      </c>
      <c r="C10222" s="182" t="s">
        <v>224</v>
      </c>
      <c r="D10222" s="182" t="s">
        <v>7035</v>
      </c>
      <c r="E10222" s="182" t="s">
        <v>7036</v>
      </c>
      <c r="F10222" s="182" t="s">
        <v>7036</v>
      </c>
    </row>
    <row r="10223" spans="1:6" x14ac:dyDescent="0.25">
      <c r="A10223" s="182">
        <v>40000666</v>
      </c>
      <c r="B10223" s="182" t="s">
        <v>9978</v>
      </c>
      <c r="C10223" s="182" t="s">
        <v>224</v>
      </c>
      <c r="D10223" s="182" t="s">
        <v>7035</v>
      </c>
      <c r="E10223" s="182" t="s">
        <v>7036</v>
      </c>
      <c r="F10223" s="182" t="s">
        <v>7036</v>
      </c>
    </row>
    <row r="10224" spans="1:6" x14ac:dyDescent="0.25">
      <c r="A10224" s="182">
        <v>40000944</v>
      </c>
      <c r="B10224" s="182" t="s">
        <v>9979</v>
      </c>
      <c r="C10224" s="182" t="s">
        <v>224</v>
      </c>
      <c r="D10224" s="182" t="s">
        <v>7035</v>
      </c>
      <c r="E10224" s="182" t="s">
        <v>7036</v>
      </c>
      <c r="F10224" s="182" t="s">
        <v>7036</v>
      </c>
    </row>
    <row r="10225" spans="1:6" x14ac:dyDescent="0.25">
      <c r="A10225" s="182">
        <v>40000616</v>
      </c>
      <c r="B10225" s="182" t="s">
        <v>9980</v>
      </c>
      <c r="C10225" s="182" t="s">
        <v>224</v>
      </c>
      <c r="D10225" s="182" t="s">
        <v>7035</v>
      </c>
      <c r="E10225" s="182" t="s">
        <v>7036</v>
      </c>
      <c r="F10225" s="182" t="s">
        <v>7036</v>
      </c>
    </row>
    <row r="10226" spans="1:6" x14ac:dyDescent="0.25">
      <c r="A10226" s="182">
        <v>40000473</v>
      </c>
      <c r="B10226" s="182" t="s">
        <v>9981</v>
      </c>
      <c r="C10226" s="182" t="s">
        <v>224</v>
      </c>
      <c r="D10226" s="182" t="s">
        <v>7035</v>
      </c>
      <c r="E10226" s="182" t="s">
        <v>7036</v>
      </c>
      <c r="F10226" s="182" t="s">
        <v>7036</v>
      </c>
    </row>
    <row r="10227" spans="1:6" x14ac:dyDescent="0.25">
      <c r="A10227" s="182">
        <v>40001238</v>
      </c>
      <c r="B10227" s="182" t="s">
        <v>9982</v>
      </c>
      <c r="C10227" s="182" t="s">
        <v>224</v>
      </c>
      <c r="D10227" s="182" t="s">
        <v>7035</v>
      </c>
      <c r="E10227" s="182" t="s">
        <v>7036</v>
      </c>
      <c r="F10227" s="182" t="s">
        <v>7036</v>
      </c>
    </row>
    <row r="10228" spans="1:6" x14ac:dyDescent="0.25">
      <c r="A10228" s="182">
        <v>40000755</v>
      </c>
      <c r="B10228" s="182" t="s">
        <v>9983</v>
      </c>
      <c r="C10228" s="182" t="s">
        <v>224</v>
      </c>
      <c r="D10228" s="182" t="s">
        <v>7035</v>
      </c>
      <c r="E10228" s="182" t="s">
        <v>7036</v>
      </c>
      <c r="F10228" s="182" t="s">
        <v>7036</v>
      </c>
    </row>
    <row r="10229" spans="1:6" x14ac:dyDescent="0.25">
      <c r="A10229" s="182">
        <v>40000636</v>
      </c>
      <c r="B10229" s="182" t="s">
        <v>9984</v>
      </c>
      <c r="C10229" s="182" t="s">
        <v>224</v>
      </c>
      <c r="D10229" s="182" t="s">
        <v>7035</v>
      </c>
      <c r="E10229" s="182" t="s">
        <v>7036</v>
      </c>
      <c r="F10229" s="182" t="s">
        <v>7036</v>
      </c>
    </row>
    <row r="10230" spans="1:6" x14ac:dyDescent="0.25">
      <c r="A10230" s="182">
        <v>40001016</v>
      </c>
      <c r="B10230" s="182" t="s">
        <v>9985</v>
      </c>
      <c r="C10230" s="182" t="s">
        <v>224</v>
      </c>
      <c r="D10230" s="182" t="s">
        <v>7035</v>
      </c>
      <c r="E10230" s="182" t="s">
        <v>7036</v>
      </c>
      <c r="F10230" s="182" t="s">
        <v>7036</v>
      </c>
    </row>
    <row r="10231" spans="1:6" x14ac:dyDescent="0.25">
      <c r="A10231" s="182">
        <v>40000505</v>
      </c>
      <c r="B10231" s="182" t="s">
        <v>9986</v>
      </c>
      <c r="C10231" s="182" t="s">
        <v>224</v>
      </c>
      <c r="D10231" s="182" t="s">
        <v>7035</v>
      </c>
      <c r="E10231" s="182" t="s">
        <v>7036</v>
      </c>
      <c r="F10231" s="182" t="s">
        <v>7036</v>
      </c>
    </row>
    <row r="10232" spans="1:6" x14ac:dyDescent="0.25">
      <c r="A10232" s="182">
        <v>40004619</v>
      </c>
      <c r="B10232" s="182" t="s">
        <v>9987</v>
      </c>
      <c r="C10232" s="182" t="s">
        <v>224</v>
      </c>
      <c r="D10232" s="182" t="s">
        <v>7035</v>
      </c>
      <c r="E10232" s="182" t="s">
        <v>7036</v>
      </c>
      <c r="F10232" s="182" t="s">
        <v>7036</v>
      </c>
    </row>
    <row r="10233" spans="1:6" x14ac:dyDescent="0.25">
      <c r="A10233" s="182">
        <v>40005366</v>
      </c>
      <c r="B10233" s="182" t="s">
        <v>9988</v>
      </c>
      <c r="C10233" s="182" t="s">
        <v>224</v>
      </c>
      <c r="D10233" s="182" t="s">
        <v>7035</v>
      </c>
      <c r="E10233" s="182" t="s">
        <v>7036</v>
      </c>
      <c r="F10233" s="182" t="s">
        <v>7036</v>
      </c>
    </row>
    <row r="10234" spans="1:6" x14ac:dyDescent="0.25">
      <c r="A10234" s="182">
        <v>40000941</v>
      </c>
      <c r="B10234" s="182" t="s">
        <v>9989</v>
      </c>
      <c r="C10234" s="182" t="s">
        <v>224</v>
      </c>
      <c r="D10234" s="182" t="s">
        <v>7035</v>
      </c>
      <c r="E10234" s="182" t="s">
        <v>7036</v>
      </c>
      <c r="F10234" s="182" t="s">
        <v>7036</v>
      </c>
    </row>
    <row r="10235" spans="1:6" x14ac:dyDescent="0.25">
      <c r="A10235" s="182">
        <v>40000867</v>
      </c>
      <c r="B10235" s="182" t="s">
        <v>9990</v>
      </c>
      <c r="C10235" s="182" t="s">
        <v>224</v>
      </c>
      <c r="D10235" s="182" t="s">
        <v>7035</v>
      </c>
      <c r="E10235" s="182" t="s">
        <v>7036</v>
      </c>
      <c r="F10235" s="182" t="s">
        <v>7036</v>
      </c>
    </row>
    <row r="10236" spans="1:6" x14ac:dyDescent="0.25">
      <c r="A10236" s="182">
        <v>40001484</v>
      </c>
      <c r="B10236" s="182" t="s">
        <v>9991</v>
      </c>
      <c r="C10236" s="182" t="s">
        <v>224</v>
      </c>
      <c r="D10236" s="182" t="s">
        <v>7035</v>
      </c>
      <c r="E10236" s="182" t="s">
        <v>7036</v>
      </c>
      <c r="F10236" s="182" t="s">
        <v>7036</v>
      </c>
    </row>
    <row r="10237" spans="1:6" x14ac:dyDescent="0.25">
      <c r="A10237" s="182">
        <v>40000908</v>
      </c>
      <c r="B10237" s="182" t="s">
        <v>9992</v>
      </c>
      <c r="C10237" s="182" t="s">
        <v>224</v>
      </c>
      <c r="D10237" s="182" t="s">
        <v>7035</v>
      </c>
      <c r="E10237" s="182" t="s">
        <v>7036</v>
      </c>
      <c r="F10237" s="182" t="s">
        <v>7036</v>
      </c>
    </row>
    <row r="10238" spans="1:6" x14ac:dyDescent="0.25">
      <c r="A10238" s="182">
        <v>40002738</v>
      </c>
      <c r="B10238" s="182" t="s">
        <v>9993</v>
      </c>
      <c r="C10238" s="182" t="s">
        <v>224</v>
      </c>
      <c r="D10238" s="182" t="s">
        <v>7035</v>
      </c>
      <c r="E10238" s="182" t="s">
        <v>7036</v>
      </c>
      <c r="F10238" s="182" t="s">
        <v>7036</v>
      </c>
    </row>
    <row r="10239" spans="1:6" x14ac:dyDescent="0.25">
      <c r="A10239" s="182">
        <v>40001690</v>
      </c>
      <c r="B10239" s="182" t="s">
        <v>9994</v>
      </c>
      <c r="C10239" s="182" t="s">
        <v>224</v>
      </c>
      <c r="D10239" s="182" t="s">
        <v>7035</v>
      </c>
      <c r="E10239" s="182" t="s">
        <v>7036</v>
      </c>
      <c r="F10239" s="182" t="s">
        <v>7036</v>
      </c>
    </row>
    <row r="10240" spans="1:6" x14ac:dyDescent="0.25">
      <c r="A10240" s="182">
        <v>40000964</v>
      </c>
      <c r="B10240" s="182" t="s">
        <v>9995</v>
      </c>
      <c r="C10240" s="182" t="s">
        <v>224</v>
      </c>
      <c r="D10240" s="182" t="s">
        <v>7035</v>
      </c>
      <c r="E10240" s="182" t="s">
        <v>7036</v>
      </c>
      <c r="F10240" s="182" t="s">
        <v>7036</v>
      </c>
    </row>
    <row r="10241" spans="1:6" x14ac:dyDescent="0.25">
      <c r="A10241" s="182">
        <v>40000427</v>
      </c>
      <c r="B10241" s="182" t="s">
        <v>9996</v>
      </c>
      <c r="C10241" s="182" t="s">
        <v>224</v>
      </c>
      <c r="D10241" s="182" t="s">
        <v>7035</v>
      </c>
      <c r="E10241" s="182" t="s">
        <v>7036</v>
      </c>
      <c r="F10241" s="182" t="s">
        <v>7036</v>
      </c>
    </row>
    <row r="10242" spans="1:6" x14ac:dyDescent="0.25">
      <c r="A10242" s="182">
        <v>40000479</v>
      </c>
      <c r="B10242" s="182" t="s">
        <v>9997</v>
      </c>
      <c r="C10242" s="182" t="s">
        <v>224</v>
      </c>
      <c r="D10242" s="182" t="s">
        <v>7035</v>
      </c>
      <c r="E10242" s="182" t="s">
        <v>7036</v>
      </c>
      <c r="F10242" s="182" t="s">
        <v>7036</v>
      </c>
    </row>
    <row r="10243" spans="1:6" x14ac:dyDescent="0.25">
      <c r="A10243" s="182">
        <v>40000894</v>
      </c>
      <c r="B10243" s="182" t="s">
        <v>9998</v>
      </c>
      <c r="C10243" s="182" t="s">
        <v>224</v>
      </c>
      <c r="D10243" s="182" t="s">
        <v>7035</v>
      </c>
      <c r="E10243" s="182" t="s">
        <v>7036</v>
      </c>
      <c r="F10243" s="182" t="s">
        <v>7036</v>
      </c>
    </row>
    <row r="10244" spans="1:6" x14ac:dyDescent="0.25">
      <c r="A10244" s="182">
        <v>40000912</v>
      </c>
      <c r="B10244" s="182" t="s">
        <v>9999</v>
      </c>
      <c r="C10244" s="182" t="s">
        <v>224</v>
      </c>
      <c r="D10244" s="182" t="s">
        <v>7035</v>
      </c>
      <c r="E10244" s="182" t="s">
        <v>7036</v>
      </c>
      <c r="F10244" s="182" t="s">
        <v>7036</v>
      </c>
    </row>
    <row r="10245" spans="1:6" x14ac:dyDescent="0.25">
      <c r="A10245" s="182">
        <v>40000760</v>
      </c>
      <c r="B10245" s="182" t="s">
        <v>10000</v>
      </c>
      <c r="C10245" s="182" t="s">
        <v>224</v>
      </c>
      <c r="D10245" s="182" t="s">
        <v>7035</v>
      </c>
      <c r="E10245" s="182" t="s">
        <v>7036</v>
      </c>
      <c r="F10245" s="182" t="s">
        <v>7036</v>
      </c>
    </row>
    <row r="10246" spans="1:6" x14ac:dyDescent="0.25">
      <c r="A10246" s="182">
        <v>40000522</v>
      </c>
      <c r="B10246" s="182" t="s">
        <v>10001</v>
      </c>
      <c r="C10246" s="182" t="s">
        <v>224</v>
      </c>
      <c r="D10246" s="182" t="s">
        <v>7035</v>
      </c>
      <c r="E10246" s="182" t="s">
        <v>7036</v>
      </c>
      <c r="F10246" s="182" t="s">
        <v>7036</v>
      </c>
    </row>
    <row r="10247" spans="1:6" x14ac:dyDescent="0.25">
      <c r="A10247" s="182">
        <v>40000744</v>
      </c>
      <c r="B10247" s="182" t="s">
        <v>10002</v>
      </c>
      <c r="C10247" s="182" t="s">
        <v>224</v>
      </c>
      <c r="D10247" s="182" t="s">
        <v>7035</v>
      </c>
      <c r="E10247" s="182" t="s">
        <v>7036</v>
      </c>
      <c r="F10247" s="182" t="s">
        <v>7036</v>
      </c>
    </row>
    <row r="10248" spans="1:6" x14ac:dyDescent="0.25">
      <c r="A10248" s="182">
        <v>40000786</v>
      </c>
      <c r="B10248" s="182" t="s">
        <v>10003</v>
      </c>
      <c r="C10248" s="182" t="s">
        <v>224</v>
      </c>
      <c r="D10248" s="182" t="s">
        <v>7035</v>
      </c>
      <c r="E10248" s="182" t="s">
        <v>7036</v>
      </c>
      <c r="F10248" s="182" t="s">
        <v>7036</v>
      </c>
    </row>
    <row r="10249" spans="1:6" x14ac:dyDescent="0.25">
      <c r="A10249" s="182">
        <v>40003512</v>
      </c>
      <c r="B10249" s="182" t="s">
        <v>10004</v>
      </c>
      <c r="C10249" s="182" t="s">
        <v>224</v>
      </c>
      <c r="D10249" s="182" t="s">
        <v>7035</v>
      </c>
      <c r="E10249" s="182" t="s">
        <v>7036</v>
      </c>
      <c r="F10249" s="182" t="s">
        <v>7036</v>
      </c>
    </row>
    <row r="10250" spans="1:6" x14ac:dyDescent="0.25">
      <c r="A10250" s="182">
        <v>40003520</v>
      </c>
      <c r="B10250" s="182" t="s">
        <v>10005</v>
      </c>
      <c r="C10250" s="182" t="s">
        <v>224</v>
      </c>
      <c r="D10250" s="182" t="s">
        <v>7035</v>
      </c>
      <c r="E10250" s="182" t="s">
        <v>7036</v>
      </c>
      <c r="F10250" s="182" t="s">
        <v>7036</v>
      </c>
    </row>
    <row r="10251" spans="1:6" x14ac:dyDescent="0.25">
      <c r="A10251" s="182">
        <v>40000447</v>
      </c>
      <c r="B10251" s="182" t="s">
        <v>10006</v>
      </c>
      <c r="C10251" s="182" t="s">
        <v>224</v>
      </c>
      <c r="D10251" s="182" t="s">
        <v>7035</v>
      </c>
      <c r="E10251" s="182" t="s">
        <v>7036</v>
      </c>
      <c r="F10251" s="182" t="s">
        <v>7036</v>
      </c>
    </row>
    <row r="10252" spans="1:6" x14ac:dyDescent="0.25">
      <c r="A10252" s="182">
        <v>40000750</v>
      </c>
      <c r="B10252" s="182" t="s">
        <v>10007</v>
      </c>
      <c r="C10252" s="182" t="s">
        <v>224</v>
      </c>
      <c r="D10252" s="182" t="s">
        <v>7035</v>
      </c>
      <c r="E10252" s="182" t="s">
        <v>7036</v>
      </c>
      <c r="F10252" s="182" t="s">
        <v>7036</v>
      </c>
    </row>
    <row r="10253" spans="1:6" x14ac:dyDescent="0.25">
      <c r="A10253" s="182">
        <v>40003317</v>
      </c>
      <c r="B10253" s="182" t="s">
        <v>10008</v>
      </c>
      <c r="C10253" s="182" t="s">
        <v>224</v>
      </c>
      <c r="D10253" s="182" t="s">
        <v>7035</v>
      </c>
      <c r="E10253" s="182" t="s">
        <v>7036</v>
      </c>
      <c r="F10253" s="182" t="s">
        <v>7036</v>
      </c>
    </row>
    <row r="10254" spans="1:6" x14ac:dyDescent="0.25">
      <c r="A10254" s="182">
        <v>40000967</v>
      </c>
      <c r="B10254" s="182" t="s">
        <v>10009</v>
      </c>
      <c r="C10254" s="182" t="s">
        <v>224</v>
      </c>
      <c r="D10254" s="182" t="s">
        <v>7035</v>
      </c>
      <c r="E10254" s="182" t="s">
        <v>7036</v>
      </c>
      <c r="F10254" s="182" t="s">
        <v>7036</v>
      </c>
    </row>
    <row r="10255" spans="1:6" x14ac:dyDescent="0.25">
      <c r="A10255" s="182">
        <v>40000441</v>
      </c>
      <c r="B10255" s="182" t="s">
        <v>10010</v>
      </c>
      <c r="C10255" s="182" t="s">
        <v>224</v>
      </c>
      <c r="D10255" s="182" t="s">
        <v>7035</v>
      </c>
      <c r="E10255" s="182" t="s">
        <v>7036</v>
      </c>
      <c r="F10255" s="182" t="s">
        <v>7036</v>
      </c>
    </row>
    <row r="10256" spans="1:6" x14ac:dyDescent="0.25">
      <c r="A10256" s="182">
        <v>40000527</v>
      </c>
      <c r="B10256" s="182" t="s">
        <v>10011</v>
      </c>
      <c r="C10256" s="182" t="s">
        <v>224</v>
      </c>
      <c r="D10256" s="182" t="s">
        <v>7035</v>
      </c>
      <c r="E10256" s="182" t="s">
        <v>7036</v>
      </c>
      <c r="F10256" s="182" t="s">
        <v>7036</v>
      </c>
    </row>
    <row r="10257" spans="1:6" x14ac:dyDescent="0.25">
      <c r="A10257" s="182">
        <v>40001026</v>
      </c>
      <c r="B10257" s="182" t="s">
        <v>10012</v>
      </c>
      <c r="C10257" s="182" t="s">
        <v>224</v>
      </c>
      <c r="D10257" s="182" t="s">
        <v>7035</v>
      </c>
      <c r="E10257" s="182" t="s">
        <v>7036</v>
      </c>
      <c r="F10257" s="182" t="s">
        <v>7036</v>
      </c>
    </row>
    <row r="10258" spans="1:6" x14ac:dyDescent="0.25">
      <c r="A10258" s="182">
        <v>40000918</v>
      </c>
      <c r="B10258" s="182" t="s">
        <v>10013</v>
      </c>
      <c r="C10258" s="182" t="s">
        <v>224</v>
      </c>
      <c r="D10258" s="182" t="s">
        <v>7035</v>
      </c>
      <c r="E10258" s="182" t="s">
        <v>7036</v>
      </c>
      <c r="F10258" s="182" t="s">
        <v>7036</v>
      </c>
    </row>
    <row r="10259" spans="1:6" x14ac:dyDescent="0.25">
      <c r="A10259" s="182">
        <v>40000572</v>
      </c>
      <c r="B10259" s="182" t="s">
        <v>10014</v>
      </c>
      <c r="C10259" s="182" t="s">
        <v>224</v>
      </c>
      <c r="D10259" s="182" t="s">
        <v>7035</v>
      </c>
      <c r="E10259" s="182" t="s">
        <v>7036</v>
      </c>
      <c r="F10259" s="182" t="s">
        <v>7036</v>
      </c>
    </row>
    <row r="10260" spans="1:6" x14ac:dyDescent="0.25">
      <c r="A10260" s="182">
        <v>40001649</v>
      </c>
      <c r="B10260" s="182" t="s">
        <v>10015</v>
      </c>
      <c r="C10260" s="182" t="s">
        <v>224</v>
      </c>
      <c r="D10260" s="182" t="s">
        <v>7035</v>
      </c>
      <c r="E10260" s="182" t="s">
        <v>7036</v>
      </c>
      <c r="F10260" s="182" t="s">
        <v>7036</v>
      </c>
    </row>
    <row r="10261" spans="1:6" x14ac:dyDescent="0.25">
      <c r="A10261" s="182">
        <v>40003157</v>
      </c>
      <c r="B10261" s="182" t="s">
        <v>10016</v>
      </c>
      <c r="C10261" s="182" t="s">
        <v>224</v>
      </c>
      <c r="D10261" s="182" t="s">
        <v>7035</v>
      </c>
      <c r="E10261" s="182" t="s">
        <v>7036</v>
      </c>
      <c r="F10261" s="182" t="s">
        <v>7036</v>
      </c>
    </row>
    <row r="10262" spans="1:6" x14ac:dyDescent="0.25">
      <c r="A10262" s="182">
        <v>40000655</v>
      </c>
      <c r="B10262" s="182" t="s">
        <v>10017</v>
      </c>
      <c r="C10262" s="182" t="s">
        <v>224</v>
      </c>
      <c r="D10262" s="182" t="s">
        <v>7035</v>
      </c>
      <c r="E10262" s="182" t="s">
        <v>7036</v>
      </c>
      <c r="F10262" s="182" t="s">
        <v>7036</v>
      </c>
    </row>
    <row r="10263" spans="1:6" x14ac:dyDescent="0.25">
      <c r="A10263" s="182">
        <v>40000553</v>
      </c>
      <c r="B10263" s="182" t="s">
        <v>10018</v>
      </c>
      <c r="C10263" s="182" t="s">
        <v>224</v>
      </c>
      <c r="D10263" s="182" t="s">
        <v>7035</v>
      </c>
      <c r="E10263" s="182" t="s">
        <v>7036</v>
      </c>
      <c r="F10263" s="182" t="s">
        <v>7036</v>
      </c>
    </row>
    <row r="10264" spans="1:6" x14ac:dyDescent="0.25">
      <c r="A10264" s="182">
        <v>40003569</v>
      </c>
      <c r="B10264" s="182" t="s">
        <v>10019</v>
      </c>
      <c r="C10264" s="182" t="s">
        <v>224</v>
      </c>
      <c r="D10264" s="182" t="s">
        <v>7035</v>
      </c>
      <c r="E10264" s="182" t="s">
        <v>7036</v>
      </c>
      <c r="F10264" s="182" t="s">
        <v>7036</v>
      </c>
    </row>
    <row r="10265" spans="1:6" x14ac:dyDescent="0.25">
      <c r="A10265" s="182">
        <v>40000423</v>
      </c>
      <c r="B10265" s="182" t="s">
        <v>10020</v>
      </c>
      <c r="C10265" s="182" t="s">
        <v>224</v>
      </c>
      <c r="D10265" s="182" t="s">
        <v>7035</v>
      </c>
      <c r="E10265" s="182" t="s">
        <v>7036</v>
      </c>
      <c r="F10265" s="182" t="s">
        <v>7036</v>
      </c>
    </row>
    <row r="10266" spans="1:6" x14ac:dyDescent="0.25">
      <c r="A10266" s="182">
        <v>40000740</v>
      </c>
      <c r="B10266" s="182" t="s">
        <v>10021</v>
      </c>
      <c r="C10266" s="182" t="s">
        <v>224</v>
      </c>
      <c r="D10266" s="182" t="s">
        <v>7035</v>
      </c>
      <c r="E10266" s="182" t="s">
        <v>7036</v>
      </c>
      <c r="F10266" s="182" t="s">
        <v>7036</v>
      </c>
    </row>
    <row r="10267" spans="1:6" x14ac:dyDescent="0.25">
      <c r="A10267" s="182">
        <v>40000756</v>
      </c>
      <c r="B10267" s="182" t="s">
        <v>10022</v>
      </c>
      <c r="C10267" s="182" t="s">
        <v>224</v>
      </c>
      <c r="D10267" s="182" t="s">
        <v>7035</v>
      </c>
      <c r="E10267" s="182" t="s">
        <v>7036</v>
      </c>
      <c r="F10267" s="182" t="s">
        <v>7036</v>
      </c>
    </row>
    <row r="10268" spans="1:6" x14ac:dyDescent="0.25">
      <c r="A10268" s="182">
        <v>40000833</v>
      </c>
      <c r="B10268" s="182" t="s">
        <v>10023</v>
      </c>
      <c r="C10268" s="182" t="s">
        <v>224</v>
      </c>
      <c r="D10268" s="182" t="s">
        <v>7035</v>
      </c>
      <c r="E10268" s="182" t="s">
        <v>7036</v>
      </c>
      <c r="F10268" s="182" t="s">
        <v>7036</v>
      </c>
    </row>
    <row r="10269" spans="1:6" x14ac:dyDescent="0.25">
      <c r="A10269" s="182">
        <v>40000440</v>
      </c>
      <c r="B10269" s="182" t="s">
        <v>10024</v>
      </c>
      <c r="C10269" s="182" t="s">
        <v>224</v>
      </c>
      <c r="D10269" s="182" t="s">
        <v>7035</v>
      </c>
      <c r="E10269" s="182" t="s">
        <v>7036</v>
      </c>
      <c r="F10269" s="182" t="s">
        <v>7036</v>
      </c>
    </row>
    <row r="10270" spans="1:6" x14ac:dyDescent="0.25">
      <c r="A10270" s="182">
        <v>40000848</v>
      </c>
      <c r="B10270" s="182" t="s">
        <v>10025</v>
      </c>
      <c r="C10270" s="182" t="s">
        <v>224</v>
      </c>
      <c r="D10270" s="182" t="s">
        <v>7035</v>
      </c>
      <c r="E10270" s="182" t="s">
        <v>7036</v>
      </c>
      <c r="F10270" s="182" t="s">
        <v>7036</v>
      </c>
    </row>
    <row r="10271" spans="1:6" x14ac:dyDescent="0.25">
      <c r="A10271" s="182">
        <v>40000445</v>
      </c>
      <c r="B10271" s="182" t="s">
        <v>10026</v>
      </c>
      <c r="C10271" s="182" t="s">
        <v>224</v>
      </c>
      <c r="D10271" s="182" t="s">
        <v>7035</v>
      </c>
      <c r="E10271" s="182" t="s">
        <v>7036</v>
      </c>
      <c r="F10271" s="182" t="s">
        <v>7036</v>
      </c>
    </row>
    <row r="10272" spans="1:6" x14ac:dyDescent="0.25">
      <c r="A10272" s="182">
        <v>40001094</v>
      </c>
      <c r="B10272" s="182" t="s">
        <v>10027</v>
      </c>
      <c r="C10272" s="182" t="s">
        <v>224</v>
      </c>
      <c r="D10272" s="182" t="s">
        <v>7035</v>
      </c>
      <c r="E10272" s="182" t="s">
        <v>7036</v>
      </c>
      <c r="F10272" s="182" t="s">
        <v>7036</v>
      </c>
    </row>
    <row r="10273" spans="1:6" x14ac:dyDescent="0.25">
      <c r="A10273" s="182">
        <v>40000417</v>
      </c>
      <c r="B10273" s="182" t="s">
        <v>10028</v>
      </c>
      <c r="C10273" s="182" t="s">
        <v>224</v>
      </c>
      <c r="D10273" s="182" t="s">
        <v>7035</v>
      </c>
      <c r="E10273" s="182" t="s">
        <v>7036</v>
      </c>
      <c r="F10273" s="182" t="s">
        <v>7036</v>
      </c>
    </row>
    <row r="10274" spans="1:6" x14ac:dyDescent="0.25">
      <c r="A10274" s="182">
        <v>40000601</v>
      </c>
      <c r="B10274" s="182" t="s">
        <v>10029</v>
      </c>
      <c r="C10274" s="182" t="s">
        <v>224</v>
      </c>
      <c r="D10274" s="182" t="s">
        <v>7035</v>
      </c>
      <c r="E10274" s="182" t="s">
        <v>7036</v>
      </c>
      <c r="F10274" s="182" t="s">
        <v>7036</v>
      </c>
    </row>
    <row r="10275" spans="1:6" x14ac:dyDescent="0.25">
      <c r="A10275" s="182">
        <v>40000611</v>
      </c>
      <c r="B10275" s="182" t="s">
        <v>10030</v>
      </c>
      <c r="C10275" s="182" t="s">
        <v>224</v>
      </c>
      <c r="D10275" s="182" t="s">
        <v>7035</v>
      </c>
      <c r="E10275" s="182" t="s">
        <v>7036</v>
      </c>
      <c r="F10275" s="182" t="s">
        <v>7036</v>
      </c>
    </row>
    <row r="10276" spans="1:6" x14ac:dyDescent="0.25">
      <c r="A10276" s="182">
        <v>40000791</v>
      </c>
      <c r="B10276" s="182" t="s">
        <v>10031</v>
      </c>
      <c r="C10276" s="182" t="s">
        <v>224</v>
      </c>
      <c r="D10276" s="182" t="s">
        <v>7035</v>
      </c>
      <c r="E10276" s="182" t="s">
        <v>7036</v>
      </c>
      <c r="F10276" s="182" t="s">
        <v>7036</v>
      </c>
    </row>
    <row r="10277" spans="1:6" x14ac:dyDescent="0.25">
      <c r="A10277" s="182">
        <v>40000449</v>
      </c>
      <c r="B10277" s="182" t="s">
        <v>10032</v>
      </c>
      <c r="C10277" s="182" t="s">
        <v>224</v>
      </c>
      <c r="D10277" s="182" t="s">
        <v>7035</v>
      </c>
      <c r="E10277" s="182" t="s">
        <v>7036</v>
      </c>
      <c r="F10277" s="182" t="s">
        <v>7036</v>
      </c>
    </row>
    <row r="10278" spans="1:6" x14ac:dyDescent="0.25">
      <c r="A10278" s="182">
        <v>40001356</v>
      </c>
      <c r="B10278" s="182" t="s">
        <v>10033</v>
      </c>
      <c r="C10278" s="182" t="s">
        <v>224</v>
      </c>
      <c r="D10278" s="182" t="s">
        <v>7035</v>
      </c>
      <c r="E10278" s="182" t="s">
        <v>7036</v>
      </c>
      <c r="F10278" s="182" t="s">
        <v>7036</v>
      </c>
    </row>
    <row r="10279" spans="1:6" x14ac:dyDescent="0.25">
      <c r="A10279" s="182">
        <v>40002245</v>
      </c>
      <c r="B10279" s="182" t="s">
        <v>10034</v>
      </c>
      <c r="C10279" s="182" t="s">
        <v>224</v>
      </c>
      <c r="D10279" s="182" t="s">
        <v>7035</v>
      </c>
      <c r="E10279" s="182" t="s">
        <v>7036</v>
      </c>
      <c r="F10279" s="182" t="s">
        <v>7036</v>
      </c>
    </row>
    <row r="10280" spans="1:6" x14ac:dyDescent="0.25">
      <c r="A10280" s="182">
        <v>40002020</v>
      </c>
      <c r="B10280" s="182" t="s">
        <v>10035</v>
      </c>
      <c r="C10280" s="182" t="s">
        <v>224</v>
      </c>
      <c r="D10280" s="182" t="s">
        <v>7035</v>
      </c>
      <c r="E10280" s="182" t="s">
        <v>7036</v>
      </c>
      <c r="F10280" s="182" t="s">
        <v>7036</v>
      </c>
    </row>
    <row r="10281" spans="1:6" x14ac:dyDescent="0.25">
      <c r="A10281" s="182">
        <v>40000900</v>
      </c>
      <c r="B10281" s="182" t="s">
        <v>10036</v>
      </c>
      <c r="C10281" s="182" t="s">
        <v>224</v>
      </c>
      <c r="D10281" s="182" t="s">
        <v>7035</v>
      </c>
      <c r="E10281" s="182" t="s">
        <v>7036</v>
      </c>
      <c r="F10281" s="182" t="s">
        <v>7036</v>
      </c>
    </row>
    <row r="10282" spans="1:6" x14ac:dyDescent="0.25">
      <c r="A10282" s="182">
        <v>40001355</v>
      </c>
      <c r="B10282" s="182" t="s">
        <v>10037</v>
      </c>
      <c r="C10282" s="182" t="s">
        <v>224</v>
      </c>
      <c r="D10282" s="182" t="s">
        <v>7035</v>
      </c>
      <c r="E10282" s="182" t="s">
        <v>7036</v>
      </c>
      <c r="F10282" s="182" t="s">
        <v>7036</v>
      </c>
    </row>
    <row r="10283" spans="1:6" x14ac:dyDescent="0.25">
      <c r="A10283" s="182">
        <v>40000733</v>
      </c>
      <c r="B10283" s="182" t="s">
        <v>10038</v>
      </c>
      <c r="C10283" s="182" t="s">
        <v>224</v>
      </c>
      <c r="D10283" s="182" t="s">
        <v>7035</v>
      </c>
      <c r="E10283" s="182" t="s">
        <v>7036</v>
      </c>
      <c r="F10283" s="182" t="s">
        <v>7036</v>
      </c>
    </row>
    <row r="10284" spans="1:6" x14ac:dyDescent="0.25">
      <c r="A10284" s="182">
        <v>40002371</v>
      </c>
      <c r="B10284" s="182" t="s">
        <v>10039</v>
      </c>
      <c r="C10284" s="182" t="s">
        <v>224</v>
      </c>
      <c r="D10284" s="182" t="s">
        <v>7035</v>
      </c>
      <c r="E10284" s="182" t="s">
        <v>7036</v>
      </c>
      <c r="F10284" s="182" t="s">
        <v>7036</v>
      </c>
    </row>
    <row r="10285" spans="1:6" x14ac:dyDescent="0.25">
      <c r="A10285" s="182">
        <v>40004636</v>
      </c>
      <c r="B10285" s="182" t="s">
        <v>10040</v>
      </c>
      <c r="C10285" s="182" t="s">
        <v>224</v>
      </c>
      <c r="D10285" s="182" t="s">
        <v>7035</v>
      </c>
      <c r="E10285" s="182" t="s">
        <v>7036</v>
      </c>
      <c r="F10285" s="182" t="s">
        <v>7036</v>
      </c>
    </row>
    <row r="10286" spans="1:6" x14ac:dyDescent="0.25">
      <c r="A10286" s="182">
        <v>40002673</v>
      </c>
      <c r="B10286" s="182" t="s">
        <v>10041</v>
      </c>
      <c r="C10286" s="182" t="s">
        <v>224</v>
      </c>
      <c r="D10286" s="182" t="s">
        <v>7035</v>
      </c>
      <c r="E10286" s="182" t="s">
        <v>7036</v>
      </c>
      <c r="F10286" s="182" t="s">
        <v>7036</v>
      </c>
    </row>
    <row r="10287" spans="1:6" x14ac:dyDescent="0.25">
      <c r="A10287" s="182">
        <v>40000452</v>
      </c>
      <c r="B10287" s="182" t="s">
        <v>10042</v>
      </c>
      <c r="C10287" s="182" t="s">
        <v>224</v>
      </c>
      <c r="D10287" s="182" t="s">
        <v>7035</v>
      </c>
      <c r="E10287" s="182" t="s">
        <v>7036</v>
      </c>
      <c r="F10287" s="182" t="s">
        <v>7036</v>
      </c>
    </row>
    <row r="10288" spans="1:6" x14ac:dyDescent="0.25">
      <c r="A10288" s="182">
        <v>40000925</v>
      </c>
      <c r="B10288" s="182" t="s">
        <v>10043</v>
      </c>
      <c r="C10288" s="182" t="s">
        <v>224</v>
      </c>
      <c r="D10288" s="182" t="s">
        <v>7035</v>
      </c>
      <c r="E10288" s="182" t="s">
        <v>7036</v>
      </c>
      <c r="F10288" s="182" t="s">
        <v>7036</v>
      </c>
    </row>
    <row r="10289" spans="1:6" x14ac:dyDescent="0.25">
      <c r="A10289" s="182">
        <v>40000820</v>
      </c>
      <c r="B10289" s="182" t="s">
        <v>10044</v>
      </c>
      <c r="C10289" s="182" t="s">
        <v>224</v>
      </c>
      <c r="D10289" s="182" t="s">
        <v>7035</v>
      </c>
      <c r="E10289" s="182" t="s">
        <v>7036</v>
      </c>
      <c r="F10289" s="182" t="s">
        <v>7036</v>
      </c>
    </row>
    <row r="10290" spans="1:6" x14ac:dyDescent="0.25">
      <c r="A10290" s="182">
        <v>40000470</v>
      </c>
      <c r="B10290" s="182" t="s">
        <v>10045</v>
      </c>
      <c r="C10290" s="182" t="s">
        <v>224</v>
      </c>
      <c r="D10290" s="182" t="s">
        <v>7035</v>
      </c>
      <c r="E10290" s="182" t="s">
        <v>7036</v>
      </c>
      <c r="F10290" s="182" t="s">
        <v>7036</v>
      </c>
    </row>
    <row r="10291" spans="1:6" x14ac:dyDescent="0.25">
      <c r="A10291" s="182">
        <v>40000501</v>
      </c>
      <c r="B10291" s="182" t="s">
        <v>10046</v>
      </c>
      <c r="C10291" s="182" t="s">
        <v>224</v>
      </c>
      <c r="D10291" s="182" t="s">
        <v>7035</v>
      </c>
      <c r="E10291" s="182" t="s">
        <v>7036</v>
      </c>
      <c r="F10291" s="182" t="s">
        <v>7036</v>
      </c>
    </row>
    <row r="10292" spans="1:6" x14ac:dyDescent="0.25">
      <c r="A10292" s="182">
        <v>40002031</v>
      </c>
      <c r="B10292" s="182" t="s">
        <v>10047</v>
      </c>
      <c r="C10292" s="182" t="s">
        <v>224</v>
      </c>
      <c r="D10292" s="182" t="s">
        <v>7035</v>
      </c>
      <c r="E10292" s="182" t="s">
        <v>7036</v>
      </c>
      <c r="F10292" s="182" t="s">
        <v>7036</v>
      </c>
    </row>
    <row r="10293" spans="1:6" x14ac:dyDescent="0.25">
      <c r="A10293" s="182">
        <v>40000811</v>
      </c>
      <c r="B10293" s="182" t="s">
        <v>10048</v>
      </c>
      <c r="C10293" s="182" t="s">
        <v>224</v>
      </c>
      <c r="D10293" s="182" t="s">
        <v>7035</v>
      </c>
      <c r="E10293" s="182" t="s">
        <v>7036</v>
      </c>
      <c r="F10293" s="182" t="s">
        <v>7036</v>
      </c>
    </row>
    <row r="10294" spans="1:6" x14ac:dyDescent="0.25">
      <c r="A10294" s="182">
        <v>40000461</v>
      </c>
      <c r="B10294" s="182" t="s">
        <v>10049</v>
      </c>
      <c r="C10294" s="182" t="s">
        <v>224</v>
      </c>
      <c r="D10294" s="182" t="s">
        <v>7035</v>
      </c>
      <c r="E10294" s="182" t="s">
        <v>7036</v>
      </c>
      <c r="F10294" s="182" t="s">
        <v>7036</v>
      </c>
    </row>
    <row r="10295" spans="1:6" x14ac:dyDescent="0.25">
      <c r="A10295" s="182">
        <v>40000987</v>
      </c>
      <c r="B10295" s="182" t="s">
        <v>10050</v>
      </c>
      <c r="C10295" s="182" t="s">
        <v>224</v>
      </c>
      <c r="D10295" s="182" t="s">
        <v>7035</v>
      </c>
      <c r="E10295" s="182" t="s">
        <v>7036</v>
      </c>
      <c r="F10295" s="182" t="s">
        <v>7036</v>
      </c>
    </row>
    <row r="10296" spans="1:6" x14ac:dyDescent="0.25">
      <c r="A10296" s="182">
        <v>40000508</v>
      </c>
      <c r="B10296" s="182" t="s">
        <v>10051</v>
      </c>
      <c r="C10296" s="182" t="s">
        <v>224</v>
      </c>
      <c r="D10296" s="182" t="s">
        <v>7035</v>
      </c>
      <c r="E10296" s="182" t="s">
        <v>7036</v>
      </c>
      <c r="F10296" s="182" t="s">
        <v>7036</v>
      </c>
    </row>
    <row r="10297" spans="1:6" x14ac:dyDescent="0.25">
      <c r="A10297" s="182">
        <v>40000497</v>
      </c>
      <c r="B10297" s="182" t="s">
        <v>10052</v>
      </c>
      <c r="C10297" s="182" t="s">
        <v>224</v>
      </c>
      <c r="D10297" s="182" t="s">
        <v>7035</v>
      </c>
      <c r="E10297" s="182" t="s">
        <v>7036</v>
      </c>
      <c r="F10297" s="182" t="s">
        <v>7036</v>
      </c>
    </row>
    <row r="10298" spans="1:6" x14ac:dyDescent="0.25">
      <c r="A10298" s="182">
        <v>40000788</v>
      </c>
      <c r="B10298" s="182" t="s">
        <v>10053</v>
      </c>
      <c r="C10298" s="182" t="s">
        <v>224</v>
      </c>
      <c r="D10298" s="182" t="s">
        <v>7035</v>
      </c>
      <c r="E10298" s="182" t="s">
        <v>7036</v>
      </c>
      <c r="F10298" s="182" t="s">
        <v>7036</v>
      </c>
    </row>
    <row r="10299" spans="1:6" x14ac:dyDescent="0.25">
      <c r="A10299" s="182">
        <v>40001022</v>
      </c>
      <c r="B10299" s="182" t="s">
        <v>10054</v>
      </c>
      <c r="C10299" s="182" t="s">
        <v>224</v>
      </c>
      <c r="D10299" s="182" t="s">
        <v>7035</v>
      </c>
      <c r="E10299" s="182" t="s">
        <v>7036</v>
      </c>
      <c r="F10299" s="182" t="s">
        <v>7036</v>
      </c>
    </row>
    <row r="10300" spans="1:6" x14ac:dyDescent="0.25">
      <c r="A10300" s="182">
        <v>40000923</v>
      </c>
      <c r="B10300" s="182" t="s">
        <v>10055</v>
      </c>
      <c r="C10300" s="182" t="s">
        <v>224</v>
      </c>
      <c r="D10300" s="182" t="s">
        <v>7035</v>
      </c>
      <c r="E10300" s="182" t="s">
        <v>7036</v>
      </c>
      <c r="F10300" s="182" t="s">
        <v>7036</v>
      </c>
    </row>
    <row r="10301" spans="1:6" x14ac:dyDescent="0.25">
      <c r="A10301" s="182">
        <v>40000764</v>
      </c>
      <c r="B10301" s="182" t="s">
        <v>10056</v>
      </c>
      <c r="C10301" s="182" t="s">
        <v>224</v>
      </c>
      <c r="D10301" s="182" t="s">
        <v>7035</v>
      </c>
      <c r="E10301" s="182" t="s">
        <v>7036</v>
      </c>
      <c r="F10301" s="182" t="s">
        <v>7036</v>
      </c>
    </row>
    <row r="10302" spans="1:6" x14ac:dyDescent="0.25">
      <c r="A10302" s="182">
        <v>40000928</v>
      </c>
      <c r="B10302" s="182" t="s">
        <v>10057</v>
      </c>
      <c r="C10302" s="182" t="s">
        <v>224</v>
      </c>
      <c r="D10302" s="182" t="s">
        <v>7035</v>
      </c>
      <c r="E10302" s="182" t="s">
        <v>7036</v>
      </c>
      <c r="F10302" s="182" t="s">
        <v>7036</v>
      </c>
    </row>
    <row r="10303" spans="1:6" x14ac:dyDescent="0.25">
      <c r="A10303" s="182">
        <v>40000888</v>
      </c>
      <c r="B10303" s="182" t="s">
        <v>10058</v>
      </c>
      <c r="C10303" s="182" t="s">
        <v>224</v>
      </c>
      <c r="D10303" s="182" t="s">
        <v>7035</v>
      </c>
      <c r="E10303" s="182" t="s">
        <v>7036</v>
      </c>
      <c r="F10303" s="182" t="s">
        <v>7036</v>
      </c>
    </row>
    <row r="10304" spans="1:6" x14ac:dyDescent="0.25">
      <c r="A10304" s="182">
        <v>40005301</v>
      </c>
      <c r="B10304" s="182" t="s">
        <v>10059</v>
      </c>
      <c r="C10304" s="182" t="s">
        <v>224</v>
      </c>
      <c r="D10304" s="182" t="s">
        <v>7035</v>
      </c>
      <c r="E10304" s="182" t="s">
        <v>7036</v>
      </c>
      <c r="F10304" s="182" t="s">
        <v>7036</v>
      </c>
    </row>
    <row r="10305" spans="1:6" x14ac:dyDescent="0.25">
      <c r="A10305" s="182">
        <v>40000521</v>
      </c>
      <c r="B10305" s="182" t="s">
        <v>10060</v>
      </c>
      <c r="C10305" s="182" t="s">
        <v>224</v>
      </c>
      <c r="D10305" s="182" t="s">
        <v>7035</v>
      </c>
      <c r="E10305" s="182" t="s">
        <v>7036</v>
      </c>
      <c r="F10305" s="182" t="s">
        <v>7036</v>
      </c>
    </row>
    <row r="10306" spans="1:6" x14ac:dyDescent="0.25">
      <c r="A10306" s="182">
        <v>40000628</v>
      </c>
      <c r="B10306" s="182" t="s">
        <v>10061</v>
      </c>
      <c r="C10306" s="182" t="s">
        <v>224</v>
      </c>
      <c r="D10306" s="182" t="s">
        <v>7035</v>
      </c>
      <c r="E10306" s="182" t="s">
        <v>7036</v>
      </c>
      <c r="F10306" s="182" t="s">
        <v>7036</v>
      </c>
    </row>
    <row r="10307" spans="1:6" x14ac:dyDescent="0.25">
      <c r="A10307" s="182">
        <v>40003310</v>
      </c>
      <c r="B10307" s="182" t="s">
        <v>10062</v>
      </c>
      <c r="C10307" s="182" t="s">
        <v>224</v>
      </c>
      <c r="D10307" s="182" t="s">
        <v>7035</v>
      </c>
      <c r="E10307" s="182" t="s">
        <v>7036</v>
      </c>
      <c r="F10307" s="182" t="s">
        <v>7036</v>
      </c>
    </row>
    <row r="10308" spans="1:6" x14ac:dyDescent="0.25">
      <c r="A10308" s="182">
        <v>40002110</v>
      </c>
      <c r="B10308" s="182" t="s">
        <v>10063</v>
      </c>
      <c r="C10308" s="182" t="s">
        <v>224</v>
      </c>
      <c r="D10308" s="182" t="s">
        <v>7035</v>
      </c>
      <c r="E10308" s="182" t="s">
        <v>7036</v>
      </c>
      <c r="F10308" s="182" t="s">
        <v>7036</v>
      </c>
    </row>
    <row r="10309" spans="1:6" x14ac:dyDescent="0.25">
      <c r="A10309" s="182">
        <v>40000446</v>
      </c>
      <c r="B10309" s="182" t="s">
        <v>10064</v>
      </c>
      <c r="C10309" s="182" t="s">
        <v>224</v>
      </c>
      <c r="D10309" s="182" t="s">
        <v>7035</v>
      </c>
      <c r="E10309" s="182" t="s">
        <v>7036</v>
      </c>
      <c r="F10309" s="182" t="s">
        <v>7036</v>
      </c>
    </row>
    <row r="10310" spans="1:6" x14ac:dyDescent="0.25">
      <c r="A10310" s="182">
        <v>40000426</v>
      </c>
      <c r="B10310" s="182" t="s">
        <v>10065</v>
      </c>
      <c r="C10310" s="182" t="s">
        <v>224</v>
      </c>
      <c r="D10310" s="182" t="s">
        <v>7035</v>
      </c>
      <c r="E10310" s="182" t="s">
        <v>7036</v>
      </c>
      <c r="F10310" s="182" t="s">
        <v>7036</v>
      </c>
    </row>
    <row r="10311" spans="1:6" x14ac:dyDescent="0.25">
      <c r="A10311" s="182">
        <v>40000582</v>
      </c>
      <c r="B10311" s="182" t="s">
        <v>10066</v>
      </c>
      <c r="C10311" s="182" t="s">
        <v>224</v>
      </c>
      <c r="D10311" s="182" t="s">
        <v>7035</v>
      </c>
      <c r="E10311" s="182" t="s">
        <v>7036</v>
      </c>
      <c r="F10311" s="182" t="s">
        <v>7036</v>
      </c>
    </row>
    <row r="10312" spans="1:6" x14ac:dyDescent="0.25">
      <c r="A10312" s="182">
        <v>40000648</v>
      </c>
      <c r="B10312" s="182" t="s">
        <v>10067</v>
      </c>
      <c r="C10312" s="182" t="s">
        <v>224</v>
      </c>
      <c r="D10312" s="182" t="s">
        <v>7035</v>
      </c>
      <c r="E10312" s="182" t="s">
        <v>7036</v>
      </c>
      <c r="F10312" s="182" t="s">
        <v>7036</v>
      </c>
    </row>
    <row r="10313" spans="1:6" x14ac:dyDescent="0.25">
      <c r="A10313" s="182">
        <v>40000988</v>
      </c>
      <c r="B10313" s="182" t="s">
        <v>10068</v>
      </c>
      <c r="C10313" s="182" t="s">
        <v>224</v>
      </c>
      <c r="D10313" s="182" t="s">
        <v>7035</v>
      </c>
      <c r="E10313" s="182" t="s">
        <v>7036</v>
      </c>
      <c r="F10313" s="182" t="s">
        <v>7036</v>
      </c>
    </row>
    <row r="10314" spans="1:6" x14ac:dyDescent="0.25">
      <c r="A10314" s="182">
        <v>40000947</v>
      </c>
      <c r="B10314" s="182" t="s">
        <v>10069</v>
      </c>
      <c r="C10314" s="182" t="s">
        <v>224</v>
      </c>
      <c r="D10314" s="182" t="s">
        <v>7035</v>
      </c>
      <c r="E10314" s="182" t="s">
        <v>7036</v>
      </c>
      <c r="F10314" s="182" t="s">
        <v>7036</v>
      </c>
    </row>
    <row r="10315" spans="1:6" x14ac:dyDescent="0.25">
      <c r="A10315" s="182">
        <v>40000901</v>
      </c>
      <c r="B10315" s="182" t="s">
        <v>10070</v>
      </c>
      <c r="C10315" s="182" t="s">
        <v>224</v>
      </c>
      <c r="D10315" s="182" t="s">
        <v>7035</v>
      </c>
      <c r="E10315" s="182" t="s">
        <v>7036</v>
      </c>
      <c r="F10315" s="182" t="s">
        <v>7036</v>
      </c>
    </row>
    <row r="10316" spans="1:6" x14ac:dyDescent="0.25">
      <c r="A10316" s="182">
        <v>40000584</v>
      </c>
      <c r="B10316" s="182" t="s">
        <v>10071</v>
      </c>
      <c r="C10316" s="182" t="s">
        <v>224</v>
      </c>
      <c r="D10316" s="182" t="s">
        <v>7035</v>
      </c>
      <c r="E10316" s="182" t="s">
        <v>7036</v>
      </c>
      <c r="F10316" s="182" t="s">
        <v>7036</v>
      </c>
    </row>
    <row r="10317" spans="1:6" x14ac:dyDescent="0.25">
      <c r="A10317" s="182">
        <v>40000590</v>
      </c>
      <c r="B10317" s="182" t="s">
        <v>10072</v>
      </c>
      <c r="C10317" s="182" t="s">
        <v>224</v>
      </c>
      <c r="D10317" s="182" t="s">
        <v>7035</v>
      </c>
      <c r="E10317" s="182" t="s">
        <v>7036</v>
      </c>
      <c r="F10317" s="182" t="s">
        <v>7036</v>
      </c>
    </row>
    <row r="10318" spans="1:6" x14ac:dyDescent="0.25">
      <c r="A10318" s="182">
        <v>40003346</v>
      </c>
      <c r="B10318" s="182" t="s">
        <v>10073</v>
      </c>
      <c r="C10318" s="182" t="s">
        <v>224</v>
      </c>
      <c r="D10318" s="182" t="s">
        <v>7035</v>
      </c>
      <c r="E10318" s="182" t="s">
        <v>7036</v>
      </c>
      <c r="F10318" s="182" t="s">
        <v>7036</v>
      </c>
    </row>
    <row r="10319" spans="1:6" x14ac:dyDescent="0.25">
      <c r="A10319" s="182">
        <v>40002018</v>
      </c>
      <c r="B10319" s="182" t="s">
        <v>10074</v>
      </c>
      <c r="C10319" s="182" t="s">
        <v>224</v>
      </c>
      <c r="D10319" s="182" t="s">
        <v>7035</v>
      </c>
      <c r="E10319" s="182" t="s">
        <v>7036</v>
      </c>
      <c r="F10319" s="182" t="s">
        <v>7036</v>
      </c>
    </row>
    <row r="10320" spans="1:6" x14ac:dyDescent="0.25">
      <c r="A10320" s="182">
        <v>40000453</v>
      </c>
      <c r="B10320" s="182" t="s">
        <v>10075</v>
      </c>
      <c r="C10320" s="182" t="s">
        <v>224</v>
      </c>
      <c r="D10320" s="182" t="s">
        <v>7035</v>
      </c>
      <c r="E10320" s="182" t="s">
        <v>7036</v>
      </c>
      <c r="F10320" s="182" t="s">
        <v>7036</v>
      </c>
    </row>
    <row r="10321" spans="1:6" x14ac:dyDescent="0.25">
      <c r="A10321" s="182">
        <v>40000808</v>
      </c>
      <c r="B10321" s="182" t="s">
        <v>10076</v>
      </c>
      <c r="C10321" s="182" t="s">
        <v>224</v>
      </c>
      <c r="D10321" s="182" t="s">
        <v>7035</v>
      </c>
      <c r="E10321" s="182" t="s">
        <v>7036</v>
      </c>
      <c r="F10321" s="182" t="s">
        <v>7036</v>
      </c>
    </row>
    <row r="10322" spans="1:6" x14ac:dyDescent="0.25">
      <c r="A10322" s="182">
        <v>40001067</v>
      </c>
      <c r="B10322" s="182" t="s">
        <v>10077</v>
      </c>
      <c r="C10322" s="182" t="s">
        <v>224</v>
      </c>
      <c r="D10322" s="182" t="s">
        <v>7035</v>
      </c>
      <c r="E10322" s="182" t="s">
        <v>7036</v>
      </c>
      <c r="F10322" s="182" t="s">
        <v>7036</v>
      </c>
    </row>
    <row r="10323" spans="1:6" x14ac:dyDescent="0.25">
      <c r="A10323" s="182">
        <v>40000933</v>
      </c>
      <c r="B10323" s="182" t="s">
        <v>10078</v>
      </c>
      <c r="C10323" s="182" t="s">
        <v>224</v>
      </c>
      <c r="D10323" s="182" t="s">
        <v>7035</v>
      </c>
      <c r="E10323" s="182" t="s">
        <v>7036</v>
      </c>
      <c r="F10323" s="182" t="s">
        <v>7036</v>
      </c>
    </row>
    <row r="10324" spans="1:6" x14ac:dyDescent="0.25">
      <c r="A10324" s="182">
        <v>40000850</v>
      </c>
      <c r="B10324" s="182" t="s">
        <v>10079</v>
      </c>
      <c r="C10324" s="182" t="s">
        <v>224</v>
      </c>
      <c r="D10324" s="182" t="s">
        <v>7035</v>
      </c>
      <c r="E10324" s="182" t="s">
        <v>7036</v>
      </c>
      <c r="F10324" s="182" t="s">
        <v>7036</v>
      </c>
    </row>
    <row r="10325" spans="1:6" x14ac:dyDescent="0.25">
      <c r="A10325" s="182">
        <v>40000581</v>
      </c>
      <c r="B10325" s="182" t="s">
        <v>10080</v>
      </c>
      <c r="C10325" s="182" t="s">
        <v>224</v>
      </c>
      <c r="D10325" s="182" t="s">
        <v>7035</v>
      </c>
      <c r="E10325" s="182" t="s">
        <v>7036</v>
      </c>
      <c r="F10325" s="182" t="s">
        <v>7036</v>
      </c>
    </row>
    <row r="10326" spans="1:6" x14ac:dyDescent="0.25">
      <c r="A10326" s="182">
        <v>40000496</v>
      </c>
      <c r="B10326" s="182" t="s">
        <v>10081</v>
      </c>
      <c r="C10326" s="182" t="s">
        <v>224</v>
      </c>
      <c r="D10326" s="182" t="s">
        <v>7035</v>
      </c>
      <c r="E10326" s="182" t="s">
        <v>7036</v>
      </c>
      <c r="F10326" s="182" t="s">
        <v>7036</v>
      </c>
    </row>
    <row r="10327" spans="1:6" x14ac:dyDescent="0.25">
      <c r="A10327" s="182">
        <v>40000758</v>
      </c>
      <c r="B10327" s="182" t="s">
        <v>10082</v>
      </c>
      <c r="C10327" s="182" t="s">
        <v>224</v>
      </c>
      <c r="D10327" s="182" t="s">
        <v>7035</v>
      </c>
      <c r="E10327" s="182" t="s">
        <v>7036</v>
      </c>
      <c r="F10327" s="182" t="s">
        <v>7036</v>
      </c>
    </row>
    <row r="10328" spans="1:6" x14ac:dyDescent="0.25">
      <c r="A10328" s="182">
        <v>40000609</v>
      </c>
      <c r="B10328" s="182" t="s">
        <v>10083</v>
      </c>
      <c r="C10328" s="182" t="s">
        <v>224</v>
      </c>
      <c r="D10328" s="182" t="s">
        <v>7035</v>
      </c>
      <c r="E10328" s="182" t="s">
        <v>7036</v>
      </c>
      <c r="F10328" s="182" t="s">
        <v>7036</v>
      </c>
    </row>
    <row r="10329" spans="1:6" x14ac:dyDescent="0.25">
      <c r="A10329" s="182">
        <v>40000879</v>
      </c>
      <c r="B10329" s="182" t="s">
        <v>10084</v>
      </c>
      <c r="C10329" s="182" t="s">
        <v>224</v>
      </c>
      <c r="D10329" s="182" t="s">
        <v>7035</v>
      </c>
      <c r="E10329" s="182" t="s">
        <v>7036</v>
      </c>
      <c r="F10329" s="182" t="s">
        <v>7036</v>
      </c>
    </row>
    <row r="10330" spans="1:6" x14ac:dyDescent="0.25">
      <c r="A10330" s="182">
        <v>40001057</v>
      </c>
      <c r="B10330" s="182" t="s">
        <v>10085</v>
      </c>
      <c r="C10330" s="182" t="s">
        <v>224</v>
      </c>
      <c r="D10330" s="182" t="s">
        <v>7035</v>
      </c>
      <c r="E10330" s="182" t="s">
        <v>7036</v>
      </c>
      <c r="F10330" s="182" t="s">
        <v>7036</v>
      </c>
    </row>
    <row r="10331" spans="1:6" x14ac:dyDescent="0.25">
      <c r="A10331" s="182">
        <v>40001402</v>
      </c>
      <c r="B10331" s="182" t="s">
        <v>10086</v>
      </c>
      <c r="C10331" s="182" t="s">
        <v>224</v>
      </c>
      <c r="D10331" s="182" t="s">
        <v>7035</v>
      </c>
      <c r="E10331" s="182" t="s">
        <v>7036</v>
      </c>
      <c r="F10331" s="182" t="s">
        <v>7036</v>
      </c>
    </row>
    <row r="10332" spans="1:6" x14ac:dyDescent="0.25">
      <c r="A10332" s="182">
        <v>40003192</v>
      </c>
      <c r="B10332" s="182" t="s">
        <v>10087</v>
      </c>
      <c r="C10332" s="182" t="s">
        <v>224</v>
      </c>
      <c r="D10332" s="182" t="s">
        <v>7035</v>
      </c>
      <c r="E10332" s="182" t="s">
        <v>7036</v>
      </c>
      <c r="F10332" s="182" t="s">
        <v>7036</v>
      </c>
    </row>
    <row r="10333" spans="1:6" x14ac:dyDescent="0.25">
      <c r="A10333" s="182">
        <v>40003256</v>
      </c>
      <c r="B10333" s="182" t="s">
        <v>10088</v>
      </c>
      <c r="C10333" s="182" t="s">
        <v>224</v>
      </c>
      <c r="D10333" s="182" t="s">
        <v>7035</v>
      </c>
      <c r="E10333" s="182" t="s">
        <v>7036</v>
      </c>
      <c r="F10333" s="182" t="s">
        <v>7036</v>
      </c>
    </row>
    <row r="10334" spans="1:6" x14ac:dyDescent="0.25">
      <c r="A10334" s="182">
        <v>40003515</v>
      </c>
      <c r="B10334" s="182" t="s">
        <v>10089</v>
      </c>
      <c r="C10334" s="182" t="s">
        <v>224</v>
      </c>
      <c r="D10334" s="182" t="s">
        <v>7035</v>
      </c>
      <c r="E10334" s="182" t="s">
        <v>7036</v>
      </c>
      <c r="F10334" s="182" t="s">
        <v>7036</v>
      </c>
    </row>
    <row r="10335" spans="1:6" x14ac:dyDescent="0.25">
      <c r="A10335" s="182">
        <v>40003654</v>
      </c>
      <c r="B10335" s="182" t="s">
        <v>10090</v>
      </c>
      <c r="C10335" s="182" t="s">
        <v>224</v>
      </c>
      <c r="D10335" s="182" t="s">
        <v>7035</v>
      </c>
      <c r="E10335" s="182" t="s">
        <v>7036</v>
      </c>
      <c r="F10335" s="182" t="s">
        <v>7036</v>
      </c>
    </row>
    <row r="10336" spans="1:6" x14ac:dyDescent="0.25">
      <c r="A10336" s="182">
        <v>40000487</v>
      </c>
      <c r="B10336" s="182" t="s">
        <v>10091</v>
      </c>
      <c r="C10336" s="182" t="s">
        <v>224</v>
      </c>
      <c r="D10336" s="182" t="s">
        <v>7035</v>
      </c>
      <c r="E10336" s="182" t="s">
        <v>7036</v>
      </c>
      <c r="F10336" s="182" t="s">
        <v>7036</v>
      </c>
    </row>
    <row r="10337" spans="1:6" x14ac:dyDescent="0.25">
      <c r="A10337" s="182">
        <v>40000534</v>
      </c>
      <c r="B10337" s="182" t="s">
        <v>10092</v>
      </c>
      <c r="C10337" s="182" t="s">
        <v>224</v>
      </c>
      <c r="D10337" s="182" t="s">
        <v>7035</v>
      </c>
      <c r="E10337" s="182" t="s">
        <v>7036</v>
      </c>
      <c r="F10337" s="182" t="s">
        <v>7036</v>
      </c>
    </row>
    <row r="10338" spans="1:6" x14ac:dyDescent="0.25">
      <c r="A10338" s="182">
        <v>40000458</v>
      </c>
      <c r="B10338" s="182" t="s">
        <v>10093</v>
      </c>
      <c r="C10338" s="182" t="s">
        <v>224</v>
      </c>
      <c r="D10338" s="182" t="s">
        <v>7035</v>
      </c>
      <c r="E10338" s="182" t="s">
        <v>7036</v>
      </c>
      <c r="F10338" s="182" t="s">
        <v>7036</v>
      </c>
    </row>
    <row r="10339" spans="1:6" x14ac:dyDescent="0.25">
      <c r="A10339" s="182">
        <v>40000422</v>
      </c>
      <c r="B10339" s="182" t="s">
        <v>10094</v>
      </c>
      <c r="C10339" s="182" t="s">
        <v>224</v>
      </c>
      <c r="D10339" s="182" t="s">
        <v>7035</v>
      </c>
      <c r="E10339" s="182" t="s">
        <v>7036</v>
      </c>
      <c r="F10339" s="182" t="s">
        <v>7036</v>
      </c>
    </row>
    <row r="10340" spans="1:6" x14ac:dyDescent="0.25">
      <c r="A10340" s="182">
        <v>40000547</v>
      </c>
      <c r="B10340" s="182" t="s">
        <v>10095</v>
      </c>
      <c r="C10340" s="182" t="s">
        <v>224</v>
      </c>
      <c r="D10340" s="182" t="s">
        <v>7035</v>
      </c>
      <c r="E10340" s="182" t="s">
        <v>7036</v>
      </c>
      <c r="F10340" s="182" t="s">
        <v>7036</v>
      </c>
    </row>
    <row r="10341" spans="1:6" x14ac:dyDescent="0.25">
      <c r="A10341" s="182">
        <v>40000697</v>
      </c>
      <c r="B10341" s="182" t="s">
        <v>10096</v>
      </c>
      <c r="C10341" s="182" t="s">
        <v>224</v>
      </c>
      <c r="D10341" s="182" t="s">
        <v>7035</v>
      </c>
      <c r="E10341" s="182" t="s">
        <v>7036</v>
      </c>
      <c r="F10341" s="182" t="s">
        <v>7036</v>
      </c>
    </row>
    <row r="10342" spans="1:6" x14ac:dyDescent="0.25">
      <c r="A10342" s="182">
        <v>40001630</v>
      </c>
      <c r="B10342" s="182" t="s">
        <v>10097</v>
      </c>
      <c r="C10342" s="182" t="s">
        <v>224</v>
      </c>
      <c r="D10342" s="182" t="s">
        <v>7035</v>
      </c>
      <c r="E10342" s="182" t="s">
        <v>7036</v>
      </c>
      <c r="F10342" s="182" t="s">
        <v>7036</v>
      </c>
    </row>
    <row r="10343" spans="1:6" x14ac:dyDescent="0.25">
      <c r="A10343" s="182">
        <v>40001257</v>
      </c>
      <c r="B10343" s="182" t="s">
        <v>10098</v>
      </c>
      <c r="C10343" s="182" t="s">
        <v>224</v>
      </c>
      <c r="D10343" s="182" t="s">
        <v>7035</v>
      </c>
      <c r="E10343" s="182" t="s">
        <v>7036</v>
      </c>
      <c r="F10343" s="182" t="s">
        <v>7036</v>
      </c>
    </row>
    <row r="10344" spans="1:6" x14ac:dyDescent="0.25">
      <c r="A10344" s="182">
        <v>40000880</v>
      </c>
      <c r="B10344" s="182" t="s">
        <v>10099</v>
      </c>
      <c r="C10344" s="182" t="s">
        <v>224</v>
      </c>
      <c r="D10344" s="182" t="s">
        <v>7035</v>
      </c>
      <c r="E10344" s="182" t="s">
        <v>7036</v>
      </c>
      <c r="F10344" s="182" t="s">
        <v>7036</v>
      </c>
    </row>
    <row r="10345" spans="1:6" x14ac:dyDescent="0.25">
      <c r="A10345" s="182">
        <v>40003127</v>
      </c>
      <c r="B10345" s="182" t="s">
        <v>10100</v>
      </c>
      <c r="C10345" s="182" t="s">
        <v>224</v>
      </c>
      <c r="D10345" s="182" t="s">
        <v>7035</v>
      </c>
      <c r="E10345" s="182" t="s">
        <v>7036</v>
      </c>
      <c r="F10345" s="182" t="s">
        <v>7036</v>
      </c>
    </row>
    <row r="10346" spans="1:6" x14ac:dyDescent="0.25">
      <c r="A10346" s="182">
        <v>40002292</v>
      </c>
      <c r="B10346" s="182" t="s">
        <v>10101</v>
      </c>
      <c r="C10346" s="182" t="s">
        <v>224</v>
      </c>
      <c r="D10346" s="182" t="s">
        <v>7035</v>
      </c>
      <c r="E10346" s="182" t="s">
        <v>7036</v>
      </c>
      <c r="F10346" s="182" t="s">
        <v>7036</v>
      </c>
    </row>
    <row r="10347" spans="1:6" x14ac:dyDescent="0.25">
      <c r="A10347" s="182">
        <v>40002108</v>
      </c>
      <c r="B10347" s="182" t="s">
        <v>10102</v>
      </c>
      <c r="C10347" s="182" t="s">
        <v>224</v>
      </c>
      <c r="D10347" s="182" t="s">
        <v>7035</v>
      </c>
      <c r="E10347" s="182" t="s">
        <v>7036</v>
      </c>
      <c r="F10347" s="182" t="s">
        <v>7036</v>
      </c>
    </row>
    <row r="10348" spans="1:6" x14ac:dyDescent="0.25">
      <c r="A10348" s="182">
        <v>40001007</v>
      </c>
      <c r="B10348" s="182" t="s">
        <v>10103</v>
      </c>
      <c r="C10348" s="182" t="s">
        <v>224</v>
      </c>
      <c r="D10348" s="182" t="s">
        <v>7035</v>
      </c>
      <c r="E10348" s="182" t="s">
        <v>7036</v>
      </c>
      <c r="F10348" s="182" t="s">
        <v>7036</v>
      </c>
    </row>
    <row r="10349" spans="1:6" x14ac:dyDescent="0.25">
      <c r="A10349" s="182">
        <v>40000491</v>
      </c>
      <c r="B10349" s="182" t="s">
        <v>10104</v>
      </c>
      <c r="C10349" s="182" t="s">
        <v>224</v>
      </c>
      <c r="D10349" s="182" t="s">
        <v>7035</v>
      </c>
      <c r="E10349" s="182" t="s">
        <v>7036</v>
      </c>
      <c r="F10349" s="182" t="s">
        <v>7036</v>
      </c>
    </row>
    <row r="10350" spans="1:6" x14ac:dyDescent="0.25">
      <c r="A10350" s="182">
        <v>40001041</v>
      </c>
      <c r="B10350" s="182" t="s">
        <v>10105</v>
      </c>
      <c r="C10350" s="182" t="s">
        <v>224</v>
      </c>
      <c r="D10350" s="182" t="s">
        <v>7035</v>
      </c>
      <c r="E10350" s="182" t="s">
        <v>7036</v>
      </c>
      <c r="F10350" s="182" t="s">
        <v>7036</v>
      </c>
    </row>
    <row r="10351" spans="1:6" x14ac:dyDescent="0.25">
      <c r="A10351" s="182">
        <v>40000899</v>
      </c>
      <c r="B10351" s="182" t="s">
        <v>10106</v>
      </c>
      <c r="C10351" s="182" t="s">
        <v>224</v>
      </c>
      <c r="D10351" s="182" t="s">
        <v>7035</v>
      </c>
      <c r="E10351" s="182" t="s">
        <v>7036</v>
      </c>
      <c r="F10351" s="182" t="s">
        <v>7036</v>
      </c>
    </row>
    <row r="10352" spans="1:6" x14ac:dyDescent="0.25">
      <c r="A10352" s="182">
        <v>40000982</v>
      </c>
      <c r="B10352" s="182" t="s">
        <v>10107</v>
      </c>
      <c r="C10352" s="182" t="s">
        <v>224</v>
      </c>
      <c r="D10352" s="182" t="s">
        <v>7035</v>
      </c>
      <c r="E10352" s="182" t="s">
        <v>7036</v>
      </c>
      <c r="F10352" s="182" t="s">
        <v>7036</v>
      </c>
    </row>
    <row r="10353" spans="1:6" x14ac:dyDescent="0.25">
      <c r="A10353" s="182">
        <v>40000885</v>
      </c>
      <c r="B10353" s="182" t="s">
        <v>10108</v>
      </c>
      <c r="C10353" s="182" t="s">
        <v>224</v>
      </c>
      <c r="D10353" s="182" t="s">
        <v>7035</v>
      </c>
      <c r="E10353" s="182" t="s">
        <v>7036</v>
      </c>
      <c r="F10353" s="182" t="s">
        <v>7036</v>
      </c>
    </row>
    <row r="10354" spans="1:6" x14ac:dyDescent="0.25">
      <c r="A10354" s="182">
        <v>40001381</v>
      </c>
      <c r="B10354" s="182" t="s">
        <v>10109</v>
      </c>
      <c r="C10354" s="182" t="s">
        <v>224</v>
      </c>
      <c r="D10354" s="182" t="s">
        <v>7035</v>
      </c>
      <c r="E10354" s="182" t="s">
        <v>7036</v>
      </c>
      <c r="F10354" s="182" t="s">
        <v>7036</v>
      </c>
    </row>
    <row r="10355" spans="1:6" x14ac:dyDescent="0.25">
      <c r="A10355" s="182">
        <v>40005081</v>
      </c>
      <c r="B10355" s="182" t="s">
        <v>10110</v>
      </c>
      <c r="C10355" s="182" t="s">
        <v>224</v>
      </c>
      <c r="D10355" s="182" t="s">
        <v>7035</v>
      </c>
      <c r="E10355" s="182" t="s">
        <v>7036</v>
      </c>
      <c r="F10355" s="182" t="s">
        <v>7036</v>
      </c>
    </row>
    <row r="10356" spans="1:6" x14ac:dyDescent="0.25">
      <c r="A10356" s="182">
        <v>40002502</v>
      </c>
      <c r="B10356" s="182" t="s">
        <v>10111</v>
      </c>
      <c r="C10356" s="182" t="s">
        <v>224</v>
      </c>
      <c r="D10356" s="182" t="s">
        <v>7035</v>
      </c>
      <c r="E10356" s="182" t="s">
        <v>7036</v>
      </c>
      <c r="F10356" s="182" t="s">
        <v>7036</v>
      </c>
    </row>
    <row r="10357" spans="1:6" x14ac:dyDescent="0.25">
      <c r="A10357" s="182">
        <v>40000730</v>
      </c>
      <c r="B10357" s="182" t="s">
        <v>10112</v>
      </c>
      <c r="C10357" s="182" t="s">
        <v>224</v>
      </c>
      <c r="D10357" s="182" t="s">
        <v>7035</v>
      </c>
      <c r="E10357" s="182" t="s">
        <v>7036</v>
      </c>
      <c r="F10357" s="182" t="s">
        <v>7036</v>
      </c>
    </row>
    <row r="10358" spans="1:6" x14ac:dyDescent="0.25">
      <c r="A10358" s="182">
        <v>40001848</v>
      </c>
      <c r="B10358" s="182" t="s">
        <v>10113</v>
      </c>
      <c r="C10358" s="182" t="s">
        <v>224</v>
      </c>
      <c r="D10358" s="182" t="s">
        <v>7035</v>
      </c>
      <c r="E10358" s="182" t="s">
        <v>7036</v>
      </c>
      <c r="F10358" s="182" t="s">
        <v>7036</v>
      </c>
    </row>
    <row r="10359" spans="1:6" x14ac:dyDescent="0.25">
      <c r="A10359" s="182">
        <v>40003597</v>
      </c>
      <c r="B10359" s="182" t="s">
        <v>10114</v>
      </c>
      <c r="C10359" s="182" t="s">
        <v>224</v>
      </c>
      <c r="D10359" s="182" t="s">
        <v>7035</v>
      </c>
      <c r="E10359" s="182" t="s">
        <v>7036</v>
      </c>
      <c r="F10359" s="182" t="s">
        <v>7036</v>
      </c>
    </row>
    <row r="10360" spans="1:6" x14ac:dyDescent="0.25">
      <c r="A10360" s="182">
        <v>40005659</v>
      </c>
      <c r="B10360" s="182" t="s">
        <v>10115</v>
      </c>
      <c r="C10360" s="182" t="s">
        <v>224</v>
      </c>
      <c r="D10360" s="182" t="s">
        <v>7035</v>
      </c>
      <c r="E10360" s="182" t="s">
        <v>7036</v>
      </c>
      <c r="F10360" s="182" t="s">
        <v>7036</v>
      </c>
    </row>
    <row r="10361" spans="1:6" x14ac:dyDescent="0.25">
      <c r="A10361" s="182">
        <v>40001100</v>
      </c>
      <c r="B10361" s="182" t="s">
        <v>10116</v>
      </c>
      <c r="C10361" s="182" t="s">
        <v>224</v>
      </c>
      <c r="D10361" s="182" t="s">
        <v>7035</v>
      </c>
      <c r="E10361" s="182" t="s">
        <v>7036</v>
      </c>
      <c r="F10361" s="182" t="s">
        <v>7036</v>
      </c>
    </row>
    <row r="10362" spans="1:6" x14ac:dyDescent="0.25">
      <c r="A10362" s="182">
        <v>40000869</v>
      </c>
      <c r="B10362" s="182" t="s">
        <v>10117</v>
      </c>
      <c r="C10362" s="182" t="s">
        <v>224</v>
      </c>
      <c r="D10362" s="182" t="s">
        <v>7035</v>
      </c>
      <c r="E10362" s="182" t="s">
        <v>7036</v>
      </c>
      <c r="F10362" s="182" t="s">
        <v>7036</v>
      </c>
    </row>
    <row r="10363" spans="1:6" x14ac:dyDescent="0.25">
      <c r="A10363" s="182">
        <v>40000494</v>
      </c>
      <c r="B10363" s="182" t="s">
        <v>10118</v>
      </c>
      <c r="C10363" s="182" t="s">
        <v>224</v>
      </c>
      <c r="D10363" s="182" t="s">
        <v>7035</v>
      </c>
      <c r="E10363" s="182" t="s">
        <v>7036</v>
      </c>
      <c r="F10363" s="182" t="s">
        <v>7036</v>
      </c>
    </row>
    <row r="10364" spans="1:6" x14ac:dyDescent="0.25">
      <c r="A10364" s="182">
        <v>40000531</v>
      </c>
      <c r="B10364" s="182" t="s">
        <v>10119</v>
      </c>
      <c r="C10364" s="182" t="s">
        <v>224</v>
      </c>
      <c r="D10364" s="182" t="s">
        <v>7035</v>
      </c>
      <c r="E10364" s="182" t="s">
        <v>7036</v>
      </c>
      <c r="F10364" s="182" t="s">
        <v>7036</v>
      </c>
    </row>
    <row r="10365" spans="1:6" x14ac:dyDescent="0.25">
      <c r="A10365" s="182">
        <v>40001118</v>
      </c>
      <c r="B10365" s="182" t="s">
        <v>10120</v>
      </c>
      <c r="C10365" s="182" t="s">
        <v>224</v>
      </c>
      <c r="D10365" s="182" t="s">
        <v>7035</v>
      </c>
      <c r="E10365" s="182" t="s">
        <v>7036</v>
      </c>
      <c r="F10365" s="182" t="s">
        <v>7036</v>
      </c>
    </row>
    <row r="10366" spans="1:6" x14ac:dyDescent="0.25">
      <c r="A10366" s="182">
        <v>40001637</v>
      </c>
      <c r="B10366" s="182" t="s">
        <v>10121</v>
      </c>
      <c r="C10366" s="182" t="s">
        <v>224</v>
      </c>
      <c r="D10366" s="182" t="s">
        <v>7035</v>
      </c>
      <c r="E10366" s="182" t="s">
        <v>7036</v>
      </c>
      <c r="F10366" s="182" t="s">
        <v>7036</v>
      </c>
    </row>
    <row r="10367" spans="1:6" x14ac:dyDescent="0.25">
      <c r="A10367" s="182">
        <v>40001814</v>
      </c>
      <c r="B10367" s="182" t="s">
        <v>10122</v>
      </c>
      <c r="C10367" s="182" t="s">
        <v>224</v>
      </c>
      <c r="D10367" s="182" t="s">
        <v>7035</v>
      </c>
      <c r="E10367" s="182" t="s">
        <v>7036</v>
      </c>
      <c r="F10367" s="182" t="s">
        <v>7036</v>
      </c>
    </row>
    <row r="10368" spans="1:6" x14ac:dyDescent="0.25">
      <c r="A10368" s="182">
        <v>40003409</v>
      </c>
      <c r="B10368" s="182" t="s">
        <v>10123</v>
      </c>
      <c r="C10368" s="182" t="s">
        <v>224</v>
      </c>
      <c r="D10368" s="182" t="s">
        <v>7035</v>
      </c>
      <c r="E10368" s="182" t="s">
        <v>7036</v>
      </c>
      <c r="F10368" s="182" t="s">
        <v>7036</v>
      </c>
    </row>
    <row r="10369" spans="1:6" x14ac:dyDescent="0.25">
      <c r="A10369" s="182">
        <v>40005530</v>
      </c>
      <c r="B10369" s="182" t="s">
        <v>10124</v>
      </c>
      <c r="C10369" s="182" t="s">
        <v>224</v>
      </c>
      <c r="D10369" s="182" t="s">
        <v>7035</v>
      </c>
      <c r="E10369" s="182" t="s">
        <v>7036</v>
      </c>
      <c r="F10369" s="182" t="s">
        <v>7036</v>
      </c>
    </row>
    <row r="10370" spans="1:6" x14ac:dyDescent="0.25">
      <c r="A10370" s="182">
        <v>40001078</v>
      </c>
      <c r="B10370" s="182" t="s">
        <v>10125</v>
      </c>
      <c r="C10370" s="182" t="s">
        <v>224</v>
      </c>
      <c r="D10370" s="182" t="s">
        <v>7035</v>
      </c>
      <c r="E10370" s="182" t="s">
        <v>7036</v>
      </c>
      <c r="F10370" s="182" t="s">
        <v>7036</v>
      </c>
    </row>
    <row r="10371" spans="1:6" x14ac:dyDescent="0.25">
      <c r="A10371" s="182">
        <v>40000853</v>
      </c>
      <c r="B10371" s="182" t="s">
        <v>10126</v>
      </c>
      <c r="C10371" s="182" t="s">
        <v>224</v>
      </c>
      <c r="D10371" s="182" t="s">
        <v>7035</v>
      </c>
      <c r="E10371" s="182" t="s">
        <v>7036</v>
      </c>
      <c r="F10371" s="182" t="s">
        <v>7036</v>
      </c>
    </row>
    <row r="10372" spans="1:6" x14ac:dyDescent="0.25">
      <c r="A10372" s="182">
        <v>40000431</v>
      </c>
      <c r="B10372" s="182" t="s">
        <v>10127</v>
      </c>
      <c r="C10372" s="182" t="s">
        <v>224</v>
      </c>
      <c r="D10372" s="182" t="s">
        <v>7035</v>
      </c>
      <c r="E10372" s="182" t="s">
        <v>7036</v>
      </c>
      <c r="F10372" s="182" t="s">
        <v>7036</v>
      </c>
    </row>
    <row r="10373" spans="1:6" x14ac:dyDescent="0.25">
      <c r="A10373" s="182">
        <v>40000498</v>
      </c>
      <c r="B10373" s="182" t="s">
        <v>10128</v>
      </c>
      <c r="C10373" s="182" t="s">
        <v>224</v>
      </c>
      <c r="D10373" s="182" t="s">
        <v>7035</v>
      </c>
      <c r="E10373" s="182" t="s">
        <v>7036</v>
      </c>
      <c r="F10373" s="182" t="s">
        <v>7036</v>
      </c>
    </row>
    <row r="10374" spans="1:6" x14ac:dyDescent="0.25">
      <c r="A10374" s="182">
        <v>40001718</v>
      </c>
      <c r="B10374" s="182" t="s">
        <v>10129</v>
      </c>
      <c r="C10374" s="182" t="s">
        <v>224</v>
      </c>
      <c r="D10374" s="182" t="s">
        <v>7035</v>
      </c>
      <c r="E10374" s="182" t="s">
        <v>7036</v>
      </c>
      <c r="F10374" s="182" t="s">
        <v>7036</v>
      </c>
    </row>
    <row r="10375" spans="1:6" x14ac:dyDescent="0.25">
      <c r="A10375" s="182">
        <v>40001028</v>
      </c>
      <c r="B10375" s="182" t="s">
        <v>10130</v>
      </c>
      <c r="C10375" s="182" t="s">
        <v>224</v>
      </c>
      <c r="D10375" s="182" t="s">
        <v>7035</v>
      </c>
      <c r="E10375" s="182" t="s">
        <v>7036</v>
      </c>
      <c r="F10375" s="182" t="s">
        <v>7036</v>
      </c>
    </row>
    <row r="10376" spans="1:6" x14ac:dyDescent="0.25">
      <c r="A10376" s="182">
        <v>40000544</v>
      </c>
      <c r="B10376" s="182" t="s">
        <v>10131</v>
      </c>
      <c r="C10376" s="182" t="s">
        <v>224</v>
      </c>
      <c r="D10376" s="182" t="s">
        <v>7035</v>
      </c>
      <c r="E10376" s="182" t="s">
        <v>7036</v>
      </c>
      <c r="F10376" s="182" t="s">
        <v>7036</v>
      </c>
    </row>
    <row r="10377" spans="1:6" x14ac:dyDescent="0.25">
      <c r="A10377" s="182">
        <v>40001000</v>
      </c>
      <c r="B10377" s="182" t="s">
        <v>10132</v>
      </c>
      <c r="C10377" s="182" t="s">
        <v>224</v>
      </c>
      <c r="D10377" s="182" t="s">
        <v>7035</v>
      </c>
      <c r="E10377" s="182" t="s">
        <v>7036</v>
      </c>
      <c r="F10377" s="182" t="s">
        <v>7036</v>
      </c>
    </row>
    <row r="10378" spans="1:6" x14ac:dyDescent="0.25">
      <c r="A10378" s="182">
        <v>40000844</v>
      </c>
      <c r="B10378" s="182" t="s">
        <v>10133</v>
      </c>
      <c r="C10378" s="182" t="s">
        <v>224</v>
      </c>
      <c r="D10378" s="182" t="s">
        <v>7035</v>
      </c>
      <c r="E10378" s="182" t="s">
        <v>7036</v>
      </c>
      <c r="F10378" s="182" t="s">
        <v>7036</v>
      </c>
    </row>
    <row r="10379" spans="1:6" x14ac:dyDescent="0.25">
      <c r="A10379" s="182">
        <v>40000946</v>
      </c>
      <c r="B10379" s="182" t="s">
        <v>10134</v>
      </c>
      <c r="C10379" s="182" t="s">
        <v>224</v>
      </c>
      <c r="D10379" s="182" t="s">
        <v>7035</v>
      </c>
      <c r="E10379" s="182" t="s">
        <v>7036</v>
      </c>
      <c r="F10379" s="182" t="s">
        <v>7036</v>
      </c>
    </row>
    <row r="10380" spans="1:6" x14ac:dyDescent="0.25">
      <c r="A10380" s="182">
        <v>40000940</v>
      </c>
      <c r="B10380" s="182" t="s">
        <v>10135</v>
      </c>
      <c r="C10380" s="182" t="s">
        <v>224</v>
      </c>
      <c r="D10380" s="182" t="s">
        <v>7035</v>
      </c>
      <c r="E10380" s="182" t="s">
        <v>7036</v>
      </c>
      <c r="F10380" s="182" t="s">
        <v>7036</v>
      </c>
    </row>
    <row r="10381" spans="1:6" x14ac:dyDescent="0.25">
      <c r="A10381" s="182">
        <v>40001443</v>
      </c>
      <c r="B10381" s="182" t="s">
        <v>10136</v>
      </c>
      <c r="C10381" s="182" t="s">
        <v>224</v>
      </c>
      <c r="D10381" s="182" t="s">
        <v>7035</v>
      </c>
      <c r="E10381" s="182" t="s">
        <v>7036</v>
      </c>
      <c r="F10381" s="182" t="s">
        <v>7036</v>
      </c>
    </row>
    <row r="10382" spans="1:6" x14ac:dyDescent="0.25">
      <c r="A10382" s="182">
        <v>40002642</v>
      </c>
      <c r="B10382" s="182" t="s">
        <v>10137</v>
      </c>
      <c r="C10382" s="182" t="s">
        <v>224</v>
      </c>
      <c r="D10382" s="182" t="s">
        <v>7035</v>
      </c>
      <c r="E10382" s="182" t="s">
        <v>7036</v>
      </c>
      <c r="F10382" s="182" t="s">
        <v>7036</v>
      </c>
    </row>
    <row r="10383" spans="1:6" x14ac:dyDescent="0.25">
      <c r="A10383" s="182">
        <v>40000469</v>
      </c>
      <c r="B10383" s="182" t="s">
        <v>10138</v>
      </c>
      <c r="C10383" s="182" t="s">
        <v>224</v>
      </c>
      <c r="D10383" s="182" t="s">
        <v>7035</v>
      </c>
      <c r="E10383" s="182" t="s">
        <v>7036</v>
      </c>
      <c r="F10383" s="182" t="s">
        <v>7036</v>
      </c>
    </row>
    <row r="10384" spans="1:6" x14ac:dyDescent="0.25">
      <c r="A10384" s="182">
        <v>40000920</v>
      </c>
      <c r="B10384" s="182" t="s">
        <v>10139</v>
      </c>
      <c r="C10384" s="182" t="s">
        <v>224</v>
      </c>
      <c r="D10384" s="182" t="s">
        <v>7035</v>
      </c>
      <c r="E10384" s="182" t="s">
        <v>7036</v>
      </c>
      <c r="F10384" s="182" t="s">
        <v>7036</v>
      </c>
    </row>
    <row r="10385" spans="1:6" x14ac:dyDescent="0.25">
      <c r="A10385" s="182">
        <v>40000906</v>
      </c>
      <c r="B10385" s="182" t="s">
        <v>10140</v>
      </c>
      <c r="C10385" s="182" t="s">
        <v>224</v>
      </c>
      <c r="D10385" s="182" t="s">
        <v>7035</v>
      </c>
      <c r="E10385" s="182" t="s">
        <v>7036</v>
      </c>
      <c r="F10385" s="182" t="s">
        <v>7036</v>
      </c>
    </row>
    <row r="10386" spans="1:6" x14ac:dyDescent="0.25">
      <c r="A10386" s="182">
        <v>40000564</v>
      </c>
      <c r="B10386" s="182" t="s">
        <v>10141</v>
      </c>
      <c r="C10386" s="182" t="s">
        <v>224</v>
      </c>
      <c r="D10386" s="182" t="s">
        <v>7035</v>
      </c>
      <c r="E10386" s="182" t="s">
        <v>7036</v>
      </c>
      <c r="F10386" s="182" t="s">
        <v>7036</v>
      </c>
    </row>
    <row r="10387" spans="1:6" x14ac:dyDescent="0.25">
      <c r="A10387" s="182">
        <v>40001841</v>
      </c>
      <c r="B10387" s="182" t="s">
        <v>10142</v>
      </c>
      <c r="C10387" s="182" t="s">
        <v>224</v>
      </c>
      <c r="D10387" s="182" t="s">
        <v>7035</v>
      </c>
      <c r="E10387" s="182" t="s">
        <v>7036</v>
      </c>
      <c r="F10387" s="182" t="s">
        <v>7036</v>
      </c>
    </row>
    <row r="10388" spans="1:6" x14ac:dyDescent="0.25">
      <c r="A10388" s="182">
        <v>40003445</v>
      </c>
      <c r="B10388" s="182" t="s">
        <v>10143</v>
      </c>
      <c r="C10388" s="182" t="s">
        <v>224</v>
      </c>
      <c r="D10388" s="182" t="s">
        <v>7035</v>
      </c>
      <c r="E10388" s="182" t="s">
        <v>7036</v>
      </c>
      <c r="F10388" s="182" t="s">
        <v>7036</v>
      </c>
    </row>
    <row r="10389" spans="1:6" x14ac:dyDescent="0.25">
      <c r="A10389" s="182">
        <v>40000843</v>
      </c>
      <c r="B10389" s="182" t="s">
        <v>10144</v>
      </c>
      <c r="C10389" s="182" t="s">
        <v>224</v>
      </c>
      <c r="D10389" s="182" t="s">
        <v>7035</v>
      </c>
      <c r="E10389" s="182" t="s">
        <v>7036</v>
      </c>
      <c r="F10389" s="182" t="s">
        <v>7036</v>
      </c>
    </row>
    <row r="10390" spans="1:6" x14ac:dyDescent="0.25">
      <c r="A10390" s="182">
        <v>40000846</v>
      </c>
      <c r="B10390" s="182" t="s">
        <v>10145</v>
      </c>
      <c r="C10390" s="182" t="s">
        <v>224</v>
      </c>
      <c r="D10390" s="182" t="s">
        <v>7035</v>
      </c>
      <c r="E10390" s="182" t="s">
        <v>7036</v>
      </c>
      <c r="F10390" s="182" t="s">
        <v>7036</v>
      </c>
    </row>
    <row r="10391" spans="1:6" x14ac:dyDescent="0.25">
      <c r="A10391" s="182">
        <v>40000815</v>
      </c>
      <c r="B10391" s="182" t="s">
        <v>10146</v>
      </c>
      <c r="C10391" s="182" t="s">
        <v>224</v>
      </c>
      <c r="D10391" s="182" t="s">
        <v>7035</v>
      </c>
      <c r="E10391" s="182" t="s">
        <v>7036</v>
      </c>
      <c r="F10391" s="182" t="s">
        <v>7036</v>
      </c>
    </row>
    <row r="10392" spans="1:6" x14ac:dyDescent="0.25">
      <c r="A10392" s="182">
        <v>40003635</v>
      </c>
      <c r="B10392" s="182" t="s">
        <v>10147</v>
      </c>
      <c r="C10392" s="182" t="s">
        <v>224</v>
      </c>
      <c r="D10392" s="182" t="s">
        <v>7035</v>
      </c>
      <c r="E10392" s="182" t="s">
        <v>7036</v>
      </c>
      <c r="F10392" s="182" t="s">
        <v>7036</v>
      </c>
    </row>
    <row r="10393" spans="1:6" x14ac:dyDescent="0.25">
      <c r="A10393" s="182">
        <v>40000806</v>
      </c>
      <c r="B10393" s="182" t="s">
        <v>10148</v>
      </c>
      <c r="C10393" s="182" t="s">
        <v>224</v>
      </c>
      <c r="D10393" s="182" t="s">
        <v>7035</v>
      </c>
      <c r="E10393" s="182" t="s">
        <v>7036</v>
      </c>
      <c r="F10393" s="182" t="s">
        <v>7036</v>
      </c>
    </row>
    <row r="10394" spans="1:6" x14ac:dyDescent="0.25">
      <c r="A10394" s="182">
        <v>40000715</v>
      </c>
      <c r="B10394" s="182" t="s">
        <v>10149</v>
      </c>
      <c r="C10394" s="182" t="s">
        <v>224</v>
      </c>
      <c r="D10394" s="182" t="s">
        <v>7035</v>
      </c>
      <c r="E10394" s="182" t="s">
        <v>7036</v>
      </c>
      <c r="F10394" s="182" t="s">
        <v>7036</v>
      </c>
    </row>
    <row r="10395" spans="1:6" x14ac:dyDescent="0.25">
      <c r="A10395" s="182">
        <v>40003259</v>
      </c>
      <c r="B10395" s="182" t="s">
        <v>10150</v>
      </c>
      <c r="C10395" s="182" t="s">
        <v>224</v>
      </c>
      <c r="D10395" s="182" t="s">
        <v>7035</v>
      </c>
      <c r="E10395" s="182" t="s">
        <v>7036</v>
      </c>
      <c r="F10395" s="182" t="s">
        <v>7036</v>
      </c>
    </row>
    <row r="10396" spans="1:6" x14ac:dyDescent="0.25">
      <c r="A10396" s="182">
        <v>40003543</v>
      </c>
      <c r="B10396" s="182" t="s">
        <v>10151</v>
      </c>
      <c r="C10396" s="182" t="s">
        <v>224</v>
      </c>
      <c r="D10396" s="182" t="s">
        <v>7035</v>
      </c>
      <c r="E10396" s="182" t="s">
        <v>7036</v>
      </c>
      <c r="F10396" s="182" t="s">
        <v>7036</v>
      </c>
    </row>
    <row r="10397" spans="1:6" x14ac:dyDescent="0.25">
      <c r="A10397" s="182">
        <v>40003081</v>
      </c>
      <c r="B10397" s="182" t="s">
        <v>10152</v>
      </c>
      <c r="C10397" s="182" t="s">
        <v>224</v>
      </c>
      <c r="D10397" s="182" t="s">
        <v>7035</v>
      </c>
      <c r="E10397" s="182" t="s">
        <v>7036</v>
      </c>
      <c r="F10397" s="182" t="s">
        <v>7036</v>
      </c>
    </row>
    <row r="10398" spans="1:6" x14ac:dyDescent="0.25">
      <c r="A10398" s="182">
        <v>40001620</v>
      </c>
      <c r="B10398" s="182" t="s">
        <v>10153</v>
      </c>
      <c r="C10398" s="182" t="s">
        <v>224</v>
      </c>
      <c r="D10398" s="182" t="s">
        <v>7035</v>
      </c>
      <c r="E10398" s="182" t="s">
        <v>7036</v>
      </c>
      <c r="F10398" s="182" t="s">
        <v>7036</v>
      </c>
    </row>
    <row r="10399" spans="1:6" x14ac:dyDescent="0.25">
      <c r="A10399" s="182">
        <v>40000561</v>
      </c>
      <c r="B10399" s="182" t="s">
        <v>10154</v>
      </c>
      <c r="C10399" s="182" t="s">
        <v>224</v>
      </c>
      <c r="D10399" s="182" t="s">
        <v>7035</v>
      </c>
      <c r="E10399" s="182" t="s">
        <v>7036</v>
      </c>
      <c r="F10399" s="182" t="s">
        <v>7036</v>
      </c>
    </row>
    <row r="10400" spans="1:6" x14ac:dyDescent="0.25">
      <c r="A10400" s="182">
        <v>40000948</v>
      </c>
      <c r="B10400" s="182" t="s">
        <v>10155</v>
      </c>
      <c r="C10400" s="182" t="s">
        <v>224</v>
      </c>
      <c r="D10400" s="182" t="s">
        <v>7035</v>
      </c>
      <c r="E10400" s="182" t="s">
        <v>7036</v>
      </c>
      <c r="F10400" s="182" t="s">
        <v>7036</v>
      </c>
    </row>
    <row r="10401" spans="1:6" x14ac:dyDescent="0.25">
      <c r="A10401" s="182">
        <v>40000558</v>
      </c>
      <c r="B10401" s="182" t="s">
        <v>10156</v>
      </c>
      <c r="C10401" s="182" t="s">
        <v>224</v>
      </c>
      <c r="D10401" s="182" t="s">
        <v>7035</v>
      </c>
      <c r="E10401" s="182" t="s">
        <v>7036</v>
      </c>
      <c r="F10401" s="182" t="s">
        <v>7036</v>
      </c>
    </row>
    <row r="10402" spans="1:6" x14ac:dyDescent="0.25">
      <c r="A10402" s="182">
        <v>40000624</v>
      </c>
      <c r="B10402" s="182" t="s">
        <v>10157</v>
      </c>
      <c r="C10402" s="182" t="s">
        <v>224</v>
      </c>
      <c r="D10402" s="182" t="s">
        <v>7035</v>
      </c>
      <c r="E10402" s="182" t="s">
        <v>7036</v>
      </c>
      <c r="F10402" s="182" t="s">
        <v>7036</v>
      </c>
    </row>
    <row r="10403" spans="1:6" x14ac:dyDescent="0.25">
      <c r="A10403" s="182">
        <v>40000437</v>
      </c>
      <c r="B10403" s="182" t="s">
        <v>10158</v>
      </c>
      <c r="C10403" s="182" t="s">
        <v>224</v>
      </c>
      <c r="D10403" s="182" t="s">
        <v>7035</v>
      </c>
      <c r="E10403" s="182" t="s">
        <v>7036</v>
      </c>
      <c r="F10403" s="182" t="s">
        <v>7036</v>
      </c>
    </row>
    <row r="10404" spans="1:6" x14ac:dyDescent="0.25">
      <c r="A10404" s="182">
        <v>40001207</v>
      </c>
      <c r="B10404" s="182" t="s">
        <v>10159</v>
      </c>
      <c r="C10404" s="182" t="s">
        <v>224</v>
      </c>
      <c r="D10404" s="182" t="s">
        <v>7035</v>
      </c>
      <c r="E10404" s="182" t="s">
        <v>7036</v>
      </c>
      <c r="F10404" s="182" t="s">
        <v>7036</v>
      </c>
    </row>
    <row r="10405" spans="1:6" x14ac:dyDescent="0.25">
      <c r="A10405" s="182">
        <v>40000731</v>
      </c>
      <c r="B10405" s="182" t="s">
        <v>10160</v>
      </c>
      <c r="C10405" s="182" t="s">
        <v>224</v>
      </c>
      <c r="D10405" s="182" t="s">
        <v>7035</v>
      </c>
      <c r="E10405" s="182" t="s">
        <v>7036</v>
      </c>
      <c r="F10405" s="182" t="s">
        <v>7036</v>
      </c>
    </row>
    <row r="10406" spans="1:6" x14ac:dyDescent="0.25">
      <c r="A10406" s="182">
        <v>40000580</v>
      </c>
      <c r="B10406" s="182" t="s">
        <v>10161</v>
      </c>
      <c r="C10406" s="182" t="s">
        <v>224</v>
      </c>
      <c r="D10406" s="182" t="s">
        <v>7035</v>
      </c>
      <c r="E10406" s="182" t="s">
        <v>7036</v>
      </c>
      <c r="F10406" s="182" t="s">
        <v>7036</v>
      </c>
    </row>
    <row r="10407" spans="1:6" x14ac:dyDescent="0.25">
      <c r="A10407" s="182">
        <v>40000911</v>
      </c>
      <c r="B10407" s="182" t="s">
        <v>10162</v>
      </c>
      <c r="C10407" s="182" t="s">
        <v>224</v>
      </c>
      <c r="D10407" s="182" t="s">
        <v>7035</v>
      </c>
      <c r="E10407" s="182" t="s">
        <v>7036</v>
      </c>
      <c r="F10407" s="182" t="s">
        <v>7036</v>
      </c>
    </row>
    <row r="10408" spans="1:6" x14ac:dyDescent="0.25">
      <c r="A10408" s="182">
        <v>40000891</v>
      </c>
      <c r="B10408" s="182" t="s">
        <v>10163</v>
      </c>
      <c r="C10408" s="182" t="s">
        <v>224</v>
      </c>
      <c r="D10408" s="182" t="s">
        <v>7035</v>
      </c>
      <c r="E10408" s="182" t="s">
        <v>7036</v>
      </c>
      <c r="F10408" s="182" t="s">
        <v>7036</v>
      </c>
    </row>
    <row r="10409" spans="1:6" x14ac:dyDescent="0.25">
      <c r="A10409" s="182">
        <v>40000482</v>
      </c>
      <c r="B10409" s="182" t="s">
        <v>10164</v>
      </c>
      <c r="C10409" s="182" t="s">
        <v>224</v>
      </c>
      <c r="D10409" s="182" t="s">
        <v>7035</v>
      </c>
      <c r="E10409" s="182" t="s">
        <v>7036</v>
      </c>
      <c r="F10409" s="182" t="s">
        <v>7036</v>
      </c>
    </row>
    <row r="10410" spans="1:6" x14ac:dyDescent="0.25">
      <c r="A10410" s="182">
        <v>40000483</v>
      </c>
      <c r="B10410" s="182" t="s">
        <v>10165</v>
      </c>
      <c r="C10410" s="182" t="s">
        <v>224</v>
      </c>
      <c r="D10410" s="182" t="s">
        <v>7035</v>
      </c>
      <c r="E10410" s="182" t="s">
        <v>7036</v>
      </c>
      <c r="F10410" s="182" t="s">
        <v>7036</v>
      </c>
    </row>
    <row r="10411" spans="1:6" x14ac:dyDescent="0.25">
      <c r="A10411" s="182">
        <v>40001237</v>
      </c>
      <c r="B10411" s="182" t="s">
        <v>10166</v>
      </c>
      <c r="C10411" s="182" t="s">
        <v>224</v>
      </c>
      <c r="D10411" s="182" t="s">
        <v>7035</v>
      </c>
      <c r="E10411" s="182" t="s">
        <v>7036</v>
      </c>
      <c r="F10411" s="182" t="s">
        <v>7036</v>
      </c>
    </row>
    <row r="10412" spans="1:6" x14ac:dyDescent="0.25">
      <c r="A10412" s="182">
        <v>40000503</v>
      </c>
      <c r="B10412" s="182" t="s">
        <v>10167</v>
      </c>
      <c r="C10412" s="182" t="s">
        <v>224</v>
      </c>
      <c r="D10412" s="182" t="s">
        <v>7035</v>
      </c>
      <c r="E10412" s="182" t="s">
        <v>7036</v>
      </c>
      <c r="F10412" s="182" t="s">
        <v>7036</v>
      </c>
    </row>
    <row r="10413" spans="1:6" x14ac:dyDescent="0.25">
      <c r="A10413" s="182">
        <v>40000757</v>
      </c>
      <c r="B10413" s="182" t="s">
        <v>10168</v>
      </c>
      <c r="C10413" s="182" t="s">
        <v>224</v>
      </c>
      <c r="D10413" s="182" t="s">
        <v>7035</v>
      </c>
      <c r="E10413" s="182" t="s">
        <v>7036</v>
      </c>
      <c r="F10413" s="182" t="s">
        <v>7036</v>
      </c>
    </row>
    <row r="10414" spans="1:6" x14ac:dyDescent="0.25">
      <c r="A10414" s="182">
        <v>40000953</v>
      </c>
      <c r="B10414" s="182" t="s">
        <v>10169</v>
      </c>
      <c r="C10414" s="182" t="s">
        <v>224</v>
      </c>
      <c r="D10414" s="182" t="s">
        <v>7035</v>
      </c>
      <c r="E10414" s="182" t="s">
        <v>7036</v>
      </c>
      <c r="F10414" s="182" t="s">
        <v>7036</v>
      </c>
    </row>
    <row r="10415" spans="1:6" x14ac:dyDescent="0.25">
      <c r="A10415" s="182">
        <v>40001101</v>
      </c>
      <c r="B10415" s="182" t="s">
        <v>10170</v>
      </c>
      <c r="C10415" s="182" t="s">
        <v>224</v>
      </c>
      <c r="D10415" s="182" t="s">
        <v>7035</v>
      </c>
      <c r="E10415" s="182" t="s">
        <v>7036</v>
      </c>
      <c r="F10415" s="182" t="s">
        <v>7036</v>
      </c>
    </row>
    <row r="10416" spans="1:6" x14ac:dyDescent="0.25">
      <c r="A10416" s="182">
        <v>40000834</v>
      </c>
      <c r="B10416" s="182" t="s">
        <v>10171</v>
      </c>
      <c r="C10416" s="182" t="s">
        <v>224</v>
      </c>
      <c r="D10416" s="182" t="s">
        <v>7035</v>
      </c>
      <c r="E10416" s="182" t="s">
        <v>7036</v>
      </c>
      <c r="F10416" s="182" t="s">
        <v>7036</v>
      </c>
    </row>
    <row r="10417" spans="1:6" x14ac:dyDescent="0.25">
      <c r="A10417" s="182">
        <v>40000983</v>
      </c>
      <c r="B10417" s="182" t="s">
        <v>10172</v>
      </c>
      <c r="C10417" s="182" t="s">
        <v>224</v>
      </c>
      <c r="D10417" s="182" t="s">
        <v>7035</v>
      </c>
      <c r="E10417" s="182" t="s">
        <v>7036</v>
      </c>
      <c r="F10417" s="182" t="s">
        <v>7036</v>
      </c>
    </row>
    <row r="10418" spans="1:6" x14ac:dyDescent="0.25">
      <c r="A10418" s="182">
        <v>40001420</v>
      </c>
      <c r="B10418" s="182" t="s">
        <v>10173</v>
      </c>
      <c r="C10418" s="182" t="s">
        <v>224</v>
      </c>
      <c r="D10418" s="182" t="s">
        <v>7035</v>
      </c>
      <c r="E10418" s="182" t="s">
        <v>7036</v>
      </c>
      <c r="F10418" s="182" t="s">
        <v>7036</v>
      </c>
    </row>
    <row r="10419" spans="1:6" x14ac:dyDescent="0.25">
      <c r="A10419" s="182">
        <v>40000721</v>
      </c>
      <c r="B10419" s="182" t="s">
        <v>10174</v>
      </c>
      <c r="C10419" s="182" t="s">
        <v>224</v>
      </c>
      <c r="D10419" s="182" t="s">
        <v>7035</v>
      </c>
      <c r="E10419" s="182" t="s">
        <v>7036</v>
      </c>
      <c r="F10419" s="182" t="s">
        <v>7036</v>
      </c>
    </row>
    <row r="10420" spans="1:6" x14ac:dyDescent="0.25">
      <c r="A10420" s="182">
        <v>40001505</v>
      </c>
      <c r="B10420" s="182" t="s">
        <v>10175</v>
      </c>
      <c r="C10420" s="182" t="s">
        <v>224</v>
      </c>
      <c r="D10420" s="182" t="s">
        <v>7035</v>
      </c>
      <c r="E10420" s="182" t="s">
        <v>7036</v>
      </c>
      <c r="F10420" s="182" t="s">
        <v>7036</v>
      </c>
    </row>
    <row r="10421" spans="1:6" x14ac:dyDescent="0.25">
      <c r="A10421" s="182">
        <v>40001203</v>
      </c>
      <c r="B10421" s="182" t="s">
        <v>10176</v>
      </c>
      <c r="C10421" s="182" t="s">
        <v>224</v>
      </c>
      <c r="D10421" s="182" t="s">
        <v>7035</v>
      </c>
      <c r="E10421" s="182" t="s">
        <v>7036</v>
      </c>
      <c r="F10421" s="182" t="s">
        <v>7036</v>
      </c>
    </row>
    <row r="10422" spans="1:6" x14ac:dyDescent="0.25">
      <c r="A10422" s="182">
        <v>40001270</v>
      </c>
      <c r="B10422" s="182" t="s">
        <v>10177</v>
      </c>
      <c r="C10422" s="182" t="s">
        <v>224</v>
      </c>
      <c r="D10422" s="182" t="s">
        <v>7035</v>
      </c>
      <c r="E10422" s="182" t="s">
        <v>7036</v>
      </c>
      <c r="F10422" s="182" t="s">
        <v>7036</v>
      </c>
    </row>
    <row r="10423" spans="1:6" x14ac:dyDescent="0.25">
      <c r="A10423" s="182">
        <v>40000774</v>
      </c>
      <c r="B10423" s="182" t="s">
        <v>10178</v>
      </c>
      <c r="C10423" s="182" t="s">
        <v>224</v>
      </c>
      <c r="D10423" s="182" t="s">
        <v>7035</v>
      </c>
      <c r="E10423" s="182" t="s">
        <v>7036</v>
      </c>
      <c r="F10423" s="182" t="s">
        <v>7036</v>
      </c>
    </row>
    <row r="10424" spans="1:6" x14ac:dyDescent="0.25">
      <c r="A10424" s="182">
        <v>40000567</v>
      </c>
      <c r="B10424" s="182" t="s">
        <v>10179</v>
      </c>
      <c r="C10424" s="182" t="s">
        <v>224</v>
      </c>
      <c r="D10424" s="182" t="s">
        <v>7035</v>
      </c>
      <c r="E10424" s="182" t="s">
        <v>7036</v>
      </c>
      <c r="F10424" s="182" t="s">
        <v>7036</v>
      </c>
    </row>
    <row r="10425" spans="1:6" x14ac:dyDescent="0.25">
      <c r="A10425" s="182">
        <v>40000520</v>
      </c>
      <c r="B10425" s="182" t="s">
        <v>10180</v>
      </c>
      <c r="C10425" s="182" t="s">
        <v>224</v>
      </c>
      <c r="D10425" s="182" t="s">
        <v>7035</v>
      </c>
      <c r="E10425" s="182" t="s">
        <v>7036</v>
      </c>
      <c r="F10425" s="182" t="s">
        <v>7036</v>
      </c>
    </row>
    <row r="10426" spans="1:6" x14ac:dyDescent="0.25">
      <c r="A10426" s="182">
        <v>40001539</v>
      </c>
      <c r="B10426" s="182" t="s">
        <v>10181</v>
      </c>
      <c r="C10426" s="182" t="s">
        <v>224</v>
      </c>
      <c r="D10426" s="182" t="s">
        <v>7035</v>
      </c>
      <c r="E10426" s="182" t="s">
        <v>7036</v>
      </c>
      <c r="F10426" s="182" t="s">
        <v>7036</v>
      </c>
    </row>
    <row r="10427" spans="1:6" x14ac:dyDescent="0.25">
      <c r="A10427" s="182">
        <v>40000457</v>
      </c>
      <c r="B10427" s="182" t="s">
        <v>10182</v>
      </c>
      <c r="C10427" s="182" t="s">
        <v>224</v>
      </c>
      <c r="D10427" s="182" t="s">
        <v>7035</v>
      </c>
      <c r="E10427" s="182" t="s">
        <v>7036</v>
      </c>
      <c r="F10427" s="182" t="s">
        <v>7036</v>
      </c>
    </row>
    <row r="10428" spans="1:6" x14ac:dyDescent="0.25">
      <c r="A10428" s="182">
        <v>40000713</v>
      </c>
      <c r="B10428" s="182" t="s">
        <v>10183</v>
      </c>
      <c r="C10428" s="182" t="s">
        <v>224</v>
      </c>
      <c r="D10428" s="182" t="s">
        <v>7035</v>
      </c>
      <c r="E10428" s="182" t="s">
        <v>7036</v>
      </c>
      <c r="F10428" s="182" t="s">
        <v>7036</v>
      </c>
    </row>
    <row r="10429" spans="1:6" x14ac:dyDescent="0.25">
      <c r="A10429" s="182">
        <v>40000980</v>
      </c>
      <c r="B10429" s="182" t="s">
        <v>10184</v>
      </c>
      <c r="C10429" s="182" t="s">
        <v>224</v>
      </c>
      <c r="D10429" s="182" t="s">
        <v>7035</v>
      </c>
      <c r="E10429" s="182" t="s">
        <v>7036</v>
      </c>
      <c r="F10429" s="182" t="s">
        <v>7036</v>
      </c>
    </row>
    <row r="10430" spans="1:6" x14ac:dyDescent="0.25">
      <c r="A10430" s="182">
        <v>40005197</v>
      </c>
      <c r="B10430" s="182" t="s">
        <v>10185</v>
      </c>
      <c r="C10430" s="182" t="s">
        <v>224</v>
      </c>
      <c r="D10430" s="182" t="s">
        <v>7035</v>
      </c>
      <c r="E10430" s="182" t="s">
        <v>7036</v>
      </c>
      <c r="F10430" s="182" t="s">
        <v>7036</v>
      </c>
    </row>
    <row r="10431" spans="1:6" x14ac:dyDescent="0.25">
      <c r="A10431" s="182">
        <v>40002367</v>
      </c>
      <c r="B10431" s="182" t="s">
        <v>10186</v>
      </c>
      <c r="C10431" s="182" t="s">
        <v>224</v>
      </c>
      <c r="D10431" s="182" t="s">
        <v>7035</v>
      </c>
      <c r="E10431" s="182" t="s">
        <v>7036</v>
      </c>
      <c r="F10431" s="182" t="s">
        <v>7036</v>
      </c>
    </row>
    <row r="10432" spans="1:6" x14ac:dyDescent="0.25">
      <c r="A10432" s="182">
        <v>40000825</v>
      </c>
      <c r="B10432" s="182" t="s">
        <v>10187</v>
      </c>
      <c r="C10432" s="182" t="s">
        <v>224</v>
      </c>
      <c r="D10432" s="182" t="s">
        <v>7035</v>
      </c>
      <c r="E10432" s="182" t="s">
        <v>7036</v>
      </c>
      <c r="F10432" s="182" t="s">
        <v>7036</v>
      </c>
    </row>
    <row r="10433" spans="1:6" x14ac:dyDescent="0.25">
      <c r="A10433" s="182">
        <v>40001888</v>
      </c>
      <c r="B10433" s="182" t="s">
        <v>10188</v>
      </c>
      <c r="C10433" s="182" t="s">
        <v>224</v>
      </c>
      <c r="D10433" s="182" t="s">
        <v>7035</v>
      </c>
      <c r="E10433" s="182" t="s">
        <v>7036</v>
      </c>
      <c r="F10433" s="182" t="s">
        <v>7036</v>
      </c>
    </row>
    <row r="10434" spans="1:6" x14ac:dyDescent="0.25">
      <c r="A10434" s="182">
        <v>40001621</v>
      </c>
      <c r="B10434" s="182" t="s">
        <v>10189</v>
      </c>
      <c r="C10434" s="182" t="s">
        <v>224</v>
      </c>
      <c r="D10434" s="182" t="s">
        <v>7035</v>
      </c>
      <c r="E10434" s="182" t="s">
        <v>7036</v>
      </c>
      <c r="F10434" s="182" t="s">
        <v>7036</v>
      </c>
    </row>
    <row r="10435" spans="1:6" x14ac:dyDescent="0.25">
      <c r="A10435" s="182">
        <v>40001273</v>
      </c>
      <c r="B10435" s="182" t="s">
        <v>10190</v>
      </c>
      <c r="C10435" s="182" t="s">
        <v>224</v>
      </c>
      <c r="D10435" s="182" t="s">
        <v>7035</v>
      </c>
      <c r="E10435" s="182" t="s">
        <v>7036</v>
      </c>
      <c r="F10435" s="182" t="s">
        <v>7036</v>
      </c>
    </row>
    <row r="10436" spans="1:6" x14ac:dyDescent="0.25">
      <c r="A10436" s="182">
        <v>40001091</v>
      </c>
      <c r="B10436" s="182" t="s">
        <v>10191</v>
      </c>
      <c r="C10436" s="182" t="s">
        <v>224</v>
      </c>
      <c r="D10436" s="182" t="s">
        <v>7035</v>
      </c>
      <c r="E10436" s="182" t="s">
        <v>7036</v>
      </c>
      <c r="F10436" s="182" t="s">
        <v>7036</v>
      </c>
    </row>
    <row r="10437" spans="1:6" x14ac:dyDescent="0.25">
      <c r="A10437" s="182">
        <v>40000979</v>
      </c>
      <c r="B10437" s="182" t="s">
        <v>10192</v>
      </c>
      <c r="C10437" s="182" t="s">
        <v>224</v>
      </c>
      <c r="D10437" s="182" t="s">
        <v>7035</v>
      </c>
      <c r="E10437" s="182" t="s">
        <v>7036</v>
      </c>
      <c r="F10437" s="182" t="s">
        <v>7036</v>
      </c>
    </row>
    <row r="10438" spans="1:6" x14ac:dyDescent="0.25">
      <c r="A10438" s="182">
        <v>40000465</v>
      </c>
      <c r="B10438" s="182" t="s">
        <v>10193</v>
      </c>
      <c r="C10438" s="182" t="s">
        <v>224</v>
      </c>
      <c r="D10438" s="182" t="s">
        <v>7035</v>
      </c>
      <c r="E10438" s="182" t="s">
        <v>7036</v>
      </c>
      <c r="F10438" s="182" t="s">
        <v>7036</v>
      </c>
    </row>
    <row r="10439" spans="1:6" x14ac:dyDescent="0.25">
      <c r="A10439" s="182">
        <v>40000537</v>
      </c>
      <c r="B10439" s="182" t="s">
        <v>10194</v>
      </c>
      <c r="C10439" s="182" t="s">
        <v>224</v>
      </c>
      <c r="D10439" s="182" t="s">
        <v>7035</v>
      </c>
      <c r="E10439" s="182" t="s">
        <v>7036</v>
      </c>
      <c r="F10439" s="182" t="s">
        <v>7036</v>
      </c>
    </row>
    <row r="10440" spans="1:6" x14ac:dyDescent="0.25">
      <c r="A10440" s="182">
        <v>40001109</v>
      </c>
      <c r="B10440" s="182" t="s">
        <v>10195</v>
      </c>
      <c r="C10440" s="182" t="s">
        <v>224</v>
      </c>
      <c r="D10440" s="182" t="s">
        <v>7035</v>
      </c>
      <c r="E10440" s="182" t="s">
        <v>7036</v>
      </c>
      <c r="F10440" s="182" t="s">
        <v>7036</v>
      </c>
    </row>
    <row r="10441" spans="1:6" x14ac:dyDescent="0.25">
      <c r="A10441" s="182">
        <v>40001369</v>
      </c>
      <c r="B10441" s="182" t="s">
        <v>10196</v>
      </c>
      <c r="C10441" s="182" t="s">
        <v>224</v>
      </c>
      <c r="D10441" s="182" t="s">
        <v>7035</v>
      </c>
      <c r="E10441" s="182" t="s">
        <v>7036</v>
      </c>
      <c r="F10441" s="182" t="s">
        <v>7036</v>
      </c>
    </row>
    <row r="10442" spans="1:6" x14ac:dyDescent="0.25">
      <c r="A10442" s="182">
        <v>40001795</v>
      </c>
      <c r="B10442" s="182" t="s">
        <v>10197</v>
      </c>
      <c r="C10442" s="182" t="s">
        <v>224</v>
      </c>
      <c r="D10442" s="182" t="s">
        <v>7035</v>
      </c>
      <c r="E10442" s="182" t="s">
        <v>7036</v>
      </c>
      <c r="F10442" s="182" t="s">
        <v>7036</v>
      </c>
    </row>
    <row r="10443" spans="1:6" x14ac:dyDescent="0.25">
      <c r="A10443" s="182">
        <v>40001528</v>
      </c>
      <c r="B10443" s="182" t="s">
        <v>10198</v>
      </c>
      <c r="C10443" s="182" t="s">
        <v>224</v>
      </c>
      <c r="D10443" s="182" t="s">
        <v>7035</v>
      </c>
      <c r="E10443" s="182" t="s">
        <v>7036</v>
      </c>
      <c r="F10443" s="182" t="s">
        <v>7036</v>
      </c>
    </row>
    <row r="10444" spans="1:6" x14ac:dyDescent="0.25">
      <c r="A10444" s="182">
        <v>40004604</v>
      </c>
      <c r="B10444" s="182" t="s">
        <v>10199</v>
      </c>
      <c r="C10444" s="182" t="s">
        <v>224</v>
      </c>
      <c r="D10444" s="182" t="s">
        <v>7035</v>
      </c>
      <c r="E10444" s="182" t="s">
        <v>7036</v>
      </c>
      <c r="F10444" s="182" t="s">
        <v>7036</v>
      </c>
    </row>
    <row r="10445" spans="1:6" x14ac:dyDescent="0.25">
      <c r="A10445" s="182">
        <v>40003233</v>
      </c>
      <c r="B10445" s="182" t="s">
        <v>10200</v>
      </c>
      <c r="C10445" s="182" t="s">
        <v>224</v>
      </c>
      <c r="D10445" s="182" t="s">
        <v>7035</v>
      </c>
      <c r="E10445" s="182" t="s">
        <v>7036</v>
      </c>
      <c r="F10445" s="182" t="s">
        <v>7036</v>
      </c>
    </row>
    <row r="10446" spans="1:6" x14ac:dyDescent="0.25">
      <c r="A10446" s="182">
        <v>40000761</v>
      </c>
      <c r="B10446" s="182" t="s">
        <v>10201</v>
      </c>
      <c r="C10446" s="182" t="s">
        <v>224</v>
      </c>
      <c r="D10446" s="182" t="s">
        <v>7035</v>
      </c>
      <c r="E10446" s="182" t="s">
        <v>7036</v>
      </c>
      <c r="F10446" s="182" t="s">
        <v>7036</v>
      </c>
    </row>
    <row r="10447" spans="1:6" x14ac:dyDescent="0.25">
      <c r="A10447" s="182">
        <v>40003203</v>
      </c>
      <c r="B10447" s="182" t="s">
        <v>10202</v>
      </c>
      <c r="C10447" s="182" t="s">
        <v>224</v>
      </c>
      <c r="D10447" s="182" t="s">
        <v>7035</v>
      </c>
      <c r="E10447" s="182" t="s">
        <v>7036</v>
      </c>
      <c r="F10447" s="182" t="s">
        <v>7036</v>
      </c>
    </row>
    <row r="10448" spans="1:6" x14ac:dyDescent="0.25">
      <c r="A10448" s="182">
        <v>40000619</v>
      </c>
      <c r="B10448" s="182" t="s">
        <v>10203</v>
      </c>
      <c r="C10448" s="182" t="s">
        <v>224</v>
      </c>
      <c r="D10448" s="182" t="s">
        <v>7035</v>
      </c>
      <c r="E10448" s="182" t="s">
        <v>7036</v>
      </c>
      <c r="F10448" s="182" t="s">
        <v>7036</v>
      </c>
    </row>
    <row r="10449" spans="1:6" x14ac:dyDescent="0.25">
      <c r="A10449" s="182">
        <v>40003043</v>
      </c>
      <c r="B10449" s="182" t="s">
        <v>10204</v>
      </c>
      <c r="C10449" s="182" t="s">
        <v>224</v>
      </c>
      <c r="D10449" s="182" t="s">
        <v>7035</v>
      </c>
      <c r="E10449" s="182" t="s">
        <v>7036</v>
      </c>
      <c r="F10449" s="182" t="s">
        <v>7036</v>
      </c>
    </row>
    <row r="10450" spans="1:6" x14ac:dyDescent="0.25">
      <c r="A10450" s="182">
        <v>40000819</v>
      </c>
      <c r="B10450" s="182" t="s">
        <v>10205</v>
      </c>
      <c r="C10450" s="182" t="s">
        <v>224</v>
      </c>
      <c r="D10450" s="182" t="s">
        <v>7035</v>
      </c>
      <c r="E10450" s="182" t="s">
        <v>7036</v>
      </c>
      <c r="F10450" s="182" t="s">
        <v>7036</v>
      </c>
    </row>
    <row r="10451" spans="1:6" x14ac:dyDescent="0.25">
      <c r="A10451" s="182">
        <v>40005084</v>
      </c>
      <c r="B10451" s="182" t="s">
        <v>10206</v>
      </c>
      <c r="C10451" s="182" t="s">
        <v>224</v>
      </c>
      <c r="D10451" s="182" t="s">
        <v>7035</v>
      </c>
      <c r="E10451" s="182" t="s">
        <v>7036</v>
      </c>
      <c r="F10451" s="182" t="s">
        <v>7036</v>
      </c>
    </row>
    <row r="10452" spans="1:6" x14ac:dyDescent="0.25">
      <c r="A10452" s="182">
        <v>40000560</v>
      </c>
      <c r="B10452" s="182" t="s">
        <v>10207</v>
      </c>
      <c r="C10452" s="182" t="s">
        <v>224</v>
      </c>
      <c r="D10452" s="182" t="s">
        <v>7035</v>
      </c>
      <c r="E10452" s="182" t="s">
        <v>7036</v>
      </c>
      <c r="F10452" s="182" t="s">
        <v>7036</v>
      </c>
    </row>
    <row r="10453" spans="1:6" x14ac:dyDescent="0.25">
      <c r="A10453" s="182">
        <v>40000814</v>
      </c>
      <c r="B10453" s="182" t="s">
        <v>10208</v>
      </c>
      <c r="C10453" s="182" t="s">
        <v>224</v>
      </c>
      <c r="D10453" s="182" t="s">
        <v>7035</v>
      </c>
      <c r="E10453" s="182" t="s">
        <v>7036</v>
      </c>
      <c r="F10453" s="182" t="s">
        <v>7036</v>
      </c>
    </row>
    <row r="10454" spans="1:6" x14ac:dyDescent="0.25">
      <c r="A10454" s="182">
        <v>40000499</v>
      </c>
      <c r="B10454" s="182" t="s">
        <v>10209</v>
      </c>
      <c r="C10454" s="182" t="s">
        <v>224</v>
      </c>
      <c r="D10454" s="182" t="s">
        <v>7035</v>
      </c>
      <c r="E10454" s="182" t="s">
        <v>7036</v>
      </c>
      <c r="F10454" s="182" t="s">
        <v>7036</v>
      </c>
    </row>
    <row r="10455" spans="1:6" x14ac:dyDescent="0.25">
      <c r="A10455" s="182">
        <v>40005109</v>
      </c>
      <c r="B10455" s="182" t="s">
        <v>10210</v>
      </c>
      <c r="C10455" s="182" t="s">
        <v>224</v>
      </c>
      <c r="D10455" s="182" t="s">
        <v>7035</v>
      </c>
      <c r="E10455" s="182" t="s">
        <v>7036</v>
      </c>
      <c r="F10455" s="182" t="s">
        <v>7036</v>
      </c>
    </row>
    <row r="10456" spans="1:6" x14ac:dyDescent="0.25">
      <c r="A10456" s="182">
        <v>40003470</v>
      </c>
      <c r="B10456" s="182" t="s">
        <v>10211</v>
      </c>
      <c r="C10456" s="182" t="s">
        <v>224</v>
      </c>
      <c r="D10456" s="182" t="s">
        <v>7035</v>
      </c>
      <c r="E10456" s="182" t="s">
        <v>7036</v>
      </c>
      <c r="F10456" s="182" t="s">
        <v>7036</v>
      </c>
    </row>
    <row r="10457" spans="1:6" x14ac:dyDescent="0.25">
      <c r="A10457" s="182">
        <v>40000621</v>
      </c>
      <c r="B10457" s="182" t="s">
        <v>10212</v>
      </c>
      <c r="C10457" s="182" t="s">
        <v>224</v>
      </c>
      <c r="D10457" s="182" t="s">
        <v>7035</v>
      </c>
      <c r="E10457" s="182" t="s">
        <v>7036</v>
      </c>
      <c r="F10457" s="182" t="s">
        <v>7036</v>
      </c>
    </row>
    <row r="10458" spans="1:6" x14ac:dyDescent="0.25">
      <c r="A10458" s="182">
        <v>40000875</v>
      </c>
      <c r="B10458" s="182" t="s">
        <v>10213</v>
      </c>
      <c r="C10458" s="182" t="s">
        <v>224</v>
      </c>
      <c r="D10458" s="182" t="s">
        <v>7035</v>
      </c>
      <c r="E10458" s="182" t="s">
        <v>7036</v>
      </c>
      <c r="F10458" s="182" t="s">
        <v>7036</v>
      </c>
    </row>
    <row r="10459" spans="1:6" x14ac:dyDescent="0.25">
      <c r="A10459" s="182">
        <v>40001175</v>
      </c>
      <c r="B10459" s="182" t="s">
        <v>10214</v>
      </c>
      <c r="C10459" s="182" t="s">
        <v>224</v>
      </c>
      <c r="D10459" s="182" t="s">
        <v>7035</v>
      </c>
      <c r="E10459" s="182" t="s">
        <v>7036</v>
      </c>
      <c r="F10459" s="182" t="s">
        <v>7036</v>
      </c>
    </row>
    <row r="10460" spans="1:6" x14ac:dyDescent="0.25">
      <c r="A10460" s="182">
        <v>40000896</v>
      </c>
      <c r="B10460" s="182" t="s">
        <v>10215</v>
      </c>
      <c r="C10460" s="182" t="s">
        <v>224</v>
      </c>
      <c r="D10460" s="182" t="s">
        <v>7035</v>
      </c>
      <c r="E10460" s="182" t="s">
        <v>7036</v>
      </c>
      <c r="F10460" s="182" t="s">
        <v>7036</v>
      </c>
    </row>
    <row r="10461" spans="1:6" x14ac:dyDescent="0.25">
      <c r="A10461" s="182">
        <v>40000662</v>
      </c>
      <c r="B10461" s="182" t="s">
        <v>10216</v>
      </c>
      <c r="C10461" s="182" t="s">
        <v>224</v>
      </c>
      <c r="D10461" s="182" t="s">
        <v>7035</v>
      </c>
      <c r="E10461" s="182" t="s">
        <v>7036</v>
      </c>
      <c r="F10461" s="182" t="s">
        <v>7036</v>
      </c>
    </row>
    <row r="10462" spans="1:6" x14ac:dyDescent="0.25">
      <c r="A10462" s="182">
        <v>40003611</v>
      </c>
      <c r="B10462" s="182" t="s">
        <v>10217</v>
      </c>
      <c r="C10462" s="182" t="s">
        <v>224</v>
      </c>
      <c r="D10462" s="182" t="s">
        <v>7035</v>
      </c>
      <c r="E10462" s="182" t="s">
        <v>7036</v>
      </c>
      <c r="F10462" s="182" t="s">
        <v>7036</v>
      </c>
    </row>
    <row r="10463" spans="1:6" x14ac:dyDescent="0.25">
      <c r="A10463" s="182">
        <v>40000866</v>
      </c>
      <c r="B10463" s="182" t="s">
        <v>10218</v>
      </c>
      <c r="C10463" s="182" t="s">
        <v>224</v>
      </c>
      <c r="D10463" s="182" t="s">
        <v>7035</v>
      </c>
      <c r="E10463" s="182" t="s">
        <v>7036</v>
      </c>
      <c r="F10463" s="182" t="s">
        <v>7036</v>
      </c>
    </row>
    <row r="10464" spans="1:6" x14ac:dyDescent="0.25">
      <c r="A10464" s="182">
        <v>40000818</v>
      </c>
      <c r="B10464" s="182" t="s">
        <v>10219</v>
      </c>
      <c r="C10464" s="182" t="s">
        <v>224</v>
      </c>
      <c r="D10464" s="182" t="s">
        <v>7035</v>
      </c>
      <c r="E10464" s="182" t="s">
        <v>7036</v>
      </c>
      <c r="F10464" s="182" t="s">
        <v>7036</v>
      </c>
    </row>
    <row r="10465" spans="1:6" x14ac:dyDescent="0.25">
      <c r="A10465" s="182">
        <v>40000645</v>
      </c>
      <c r="B10465" s="182" t="s">
        <v>10220</v>
      </c>
      <c r="C10465" s="182" t="s">
        <v>224</v>
      </c>
      <c r="D10465" s="182" t="s">
        <v>7035</v>
      </c>
      <c r="E10465" s="182" t="s">
        <v>7036</v>
      </c>
      <c r="F10465" s="182" t="s">
        <v>7036</v>
      </c>
    </row>
    <row r="10466" spans="1:6" x14ac:dyDescent="0.25">
      <c r="A10466" s="182">
        <v>40000448</v>
      </c>
      <c r="B10466" s="182" t="s">
        <v>10221</v>
      </c>
      <c r="C10466" s="182" t="s">
        <v>224</v>
      </c>
      <c r="D10466" s="182" t="s">
        <v>7035</v>
      </c>
      <c r="E10466" s="182" t="s">
        <v>7036</v>
      </c>
      <c r="F10466" s="182" t="s">
        <v>7036</v>
      </c>
    </row>
    <row r="10467" spans="1:6" x14ac:dyDescent="0.25">
      <c r="A10467" s="182">
        <v>40000876</v>
      </c>
      <c r="B10467" s="182" t="s">
        <v>10222</v>
      </c>
      <c r="C10467" s="182" t="s">
        <v>224</v>
      </c>
      <c r="D10467" s="182" t="s">
        <v>7035</v>
      </c>
      <c r="E10467" s="182" t="s">
        <v>7036</v>
      </c>
      <c r="F10467" s="182" t="s">
        <v>7036</v>
      </c>
    </row>
    <row r="10468" spans="1:6" x14ac:dyDescent="0.25">
      <c r="A10468" s="182">
        <v>40000890</v>
      </c>
      <c r="B10468" s="182" t="s">
        <v>10223</v>
      </c>
      <c r="C10468" s="182" t="s">
        <v>224</v>
      </c>
      <c r="D10468" s="182" t="s">
        <v>7035</v>
      </c>
      <c r="E10468" s="182" t="s">
        <v>7036</v>
      </c>
      <c r="F10468" s="182" t="s">
        <v>7036</v>
      </c>
    </row>
    <row r="10469" spans="1:6" x14ac:dyDescent="0.25">
      <c r="A10469" s="182">
        <v>40000467</v>
      </c>
      <c r="B10469" s="182" t="s">
        <v>10224</v>
      </c>
      <c r="C10469" s="182" t="s">
        <v>224</v>
      </c>
      <c r="D10469" s="182" t="s">
        <v>7035</v>
      </c>
      <c r="E10469" s="182" t="s">
        <v>7036</v>
      </c>
      <c r="F10469" s="182" t="s">
        <v>7036</v>
      </c>
    </row>
    <row r="10470" spans="1:6" x14ac:dyDescent="0.25">
      <c r="A10470" s="182">
        <v>40000435</v>
      </c>
      <c r="B10470" s="182" t="s">
        <v>10225</v>
      </c>
      <c r="C10470" s="182" t="s">
        <v>224</v>
      </c>
      <c r="D10470" s="182" t="s">
        <v>7035</v>
      </c>
      <c r="E10470" s="182" t="s">
        <v>7036</v>
      </c>
      <c r="F10470" s="182" t="s">
        <v>7036</v>
      </c>
    </row>
    <row r="10471" spans="1:6" x14ac:dyDescent="0.25">
      <c r="A10471" s="182">
        <v>40000543</v>
      </c>
      <c r="B10471" s="182" t="s">
        <v>10226</v>
      </c>
      <c r="C10471" s="182" t="s">
        <v>224</v>
      </c>
      <c r="D10471" s="182" t="s">
        <v>7035</v>
      </c>
      <c r="E10471" s="182" t="s">
        <v>7036</v>
      </c>
      <c r="F10471" s="182" t="s">
        <v>7036</v>
      </c>
    </row>
    <row r="10472" spans="1:6" x14ac:dyDescent="0.25">
      <c r="A10472" s="182">
        <v>40001968</v>
      </c>
      <c r="B10472" s="182" t="s">
        <v>10227</v>
      </c>
      <c r="C10472" s="182" t="s">
        <v>224</v>
      </c>
      <c r="D10472" s="182" t="s">
        <v>7035</v>
      </c>
      <c r="E10472" s="182" t="s">
        <v>7036</v>
      </c>
      <c r="F10472" s="182" t="s">
        <v>7036</v>
      </c>
    </row>
    <row r="10473" spans="1:6" x14ac:dyDescent="0.25">
      <c r="A10473" s="182">
        <v>40001099</v>
      </c>
      <c r="B10473" s="182" t="s">
        <v>10228</v>
      </c>
      <c r="C10473" s="182" t="s">
        <v>224</v>
      </c>
      <c r="D10473" s="182" t="s">
        <v>7035</v>
      </c>
      <c r="E10473" s="182" t="s">
        <v>7036</v>
      </c>
      <c r="F10473" s="182" t="s">
        <v>7036</v>
      </c>
    </row>
    <row r="10474" spans="1:6" x14ac:dyDescent="0.25">
      <c r="A10474" s="182">
        <v>40000460</v>
      </c>
      <c r="B10474" s="182" t="s">
        <v>10229</v>
      </c>
      <c r="C10474" s="182" t="s">
        <v>224</v>
      </c>
      <c r="D10474" s="182" t="s">
        <v>7035</v>
      </c>
      <c r="E10474" s="182" t="s">
        <v>7036</v>
      </c>
      <c r="F10474" s="182" t="s">
        <v>7036</v>
      </c>
    </row>
    <row r="10475" spans="1:6" x14ac:dyDescent="0.25">
      <c r="A10475" s="182">
        <v>40000798</v>
      </c>
      <c r="B10475" s="182" t="s">
        <v>10230</v>
      </c>
      <c r="C10475" s="182" t="s">
        <v>224</v>
      </c>
      <c r="D10475" s="182" t="s">
        <v>7035</v>
      </c>
      <c r="E10475" s="182" t="s">
        <v>7036</v>
      </c>
      <c r="F10475" s="182" t="s">
        <v>7036</v>
      </c>
    </row>
    <row r="10476" spans="1:6" x14ac:dyDescent="0.25">
      <c r="A10476" s="182">
        <v>40000574</v>
      </c>
      <c r="B10476" s="182" t="s">
        <v>10231</v>
      </c>
      <c r="C10476" s="182" t="s">
        <v>224</v>
      </c>
      <c r="D10476" s="182" t="s">
        <v>7035</v>
      </c>
      <c r="E10476" s="182" t="s">
        <v>7036</v>
      </c>
      <c r="F10476" s="182" t="s">
        <v>7036</v>
      </c>
    </row>
    <row r="10477" spans="1:6" x14ac:dyDescent="0.25">
      <c r="A10477" s="182">
        <v>40001259</v>
      </c>
      <c r="B10477" s="182" t="s">
        <v>10232</v>
      </c>
      <c r="C10477" s="182" t="s">
        <v>224</v>
      </c>
      <c r="D10477" s="182" t="s">
        <v>7035</v>
      </c>
      <c r="E10477" s="182" t="s">
        <v>7036</v>
      </c>
      <c r="F10477" s="182" t="s">
        <v>7036</v>
      </c>
    </row>
    <row r="10478" spans="1:6" x14ac:dyDescent="0.25">
      <c r="A10478" s="182">
        <v>40001372</v>
      </c>
      <c r="B10478" s="182" t="s">
        <v>10233</v>
      </c>
      <c r="C10478" s="182" t="s">
        <v>224</v>
      </c>
      <c r="D10478" s="182" t="s">
        <v>7035</v>
      </c>
      <c r="E10478" s="182" t="s">
        <v>7036</v>
      </c>
      <c r="F10478" s="182" t="s">
        <v>7036</v>
      </c>
    </row>
    <row r="10479" spans="1:6" x14ac:dyDescent="0.25">
      <c r="A10479" s="182">
        <v>40000935</v>
      </c>
      <c r="B10479" s="182" t="s">
        <v>10234</v>
      </c>
      <c r="C10479" s="182" t="s">
        <v>224</v>
      </c>
      <c r="D10479" s="182" t="s">
        <v>7035</v>
      </c>
      <c r="E10479" s="182" t="s">
        <v>7036</v>
      </c>
      <c r="F10479" s="182" t="s">
        <v>7036</v>
      </c>
    </row>
    <row r="10480" spans="1:6" x14ac:dyDescent="0.25">
      <c r="A10480" s="182">
        <v>40001005</v>
      </c>
      <c r="B10480" s="182" t="s">
        <v>10235</v>
      </c>
      <c r="C10480" s="182" t="s">
        <v>224</v>
      </c>
      <c r="D10480" s="182" t="s">
        <v>7035</v>
      </c>
      <c r="E10480" s="182" t="s">
        <v>7036</v>
      </c>
      <c r="F10480" s="182" t="s">
        <v>7036</v>
      </c>
    </row>
    <row r="10481" spans="1:6" x14ac:dyDescent="0.25">
      <c r="A10481" s="182">
        <v>40001108</v>
      </c>
      <c r="B10481" s="182" t="s">
        <v>10236</v>
      </c>
      <c r="C10481" s="182" t="s">
        <v>224</v>
      </c>
      <c r="D10481" s="182" t="s">
        <v>7035</v>
      </c>
      <c r="E10481" s="182" t="s">
        <v>7036</v>
      </c>
      <c r="F10481" s="182" t="s">
        <v>7036</v>
      </c>
    </row>
    <row r="10482" spans="1:6" x14ac:dyDescent="0.25">
      <c r="A10482" s="182">
        <v>40003342</v>
      </c>
      <c r="B10482" s="182" t="s">
        <v>10237</v>
      </c>
      <c r="C10482" s="182" t="s">
        <v>224</v>
      </c>
      <c r="D10482" s="182" t="s">
        <v>7035</v>
      </c>
      <c r="E10482" s="182" t="s">
        <v>7036</v>
      </c>
      <c r="F10482" s="182" t="s">
        <v>7036</v>
      </c>
    </row>
    <row r="10483" spans="1:6" x14ac:dyDescent="0.25">
      <c r="A10483" s="182">
        <v>40003197</v>
      </c>
      <c r="B10483" s="182" t="s">
        <v>10238</v>
      </c>
      <c r="C10483" s="182" t="s">
        <v>224</v>
      </c>
      <c r="D10483" s="182" t="s">
        <v>7035</v>
      </c>
      <c r="E10483" s="182" t="s">
        <v>7036</v>
      </c>
      <c r="F10483" s="182" t="s">
        <v>7036</v>
      </c>
    </row>
    <row r="10484" spans="1:6" x14ac:dyDescent="0.25">
      <c r="A10484" s="182">
        <v>40003583</v>
      </c>
      <c r="B10484" s="182" t="s">
        <v>10239</v>
      </c>
      <c r="C10484" s="182" t="s">
        <v>224</v>
      </c>
      <c r="D10484" s="182" t="s">
        <v>7035</v>
      </c>
      <c r="E10484" s="182" t="s">
        <v>7036</v>
      </c>
      <c r="F10484" s="182" t="s">
        <v>7036</v>
      </c>
    </row>
    <row r="10485" spans="1:6" x14ac:dyDescent="0.25">
      <c r="A10485" s="182">
        <v>40003643</v>
      </c>
      <c r="B10485" s="182" t="s">
        <v>10240</v>
      </c>
      <c r="C10485" s="182" t="s">
        <v>224</v>
      </c>
      <c r="D10485" s="182" t="s">
        <v>7035</v>
      </c>
      <c r="E10485" s="182" t="s">
        <v>7036</v>
      </c>
      <c r="F10485" s="182" t="s">
        <v>7036</v>
      </c>
    </row>
    <row r="10486" spans="1:6" x14ac:dyDescent="0.25">
      <c r="A10486" s="182">
        <v>40005321</v>
      </c>
      <c r="B10486" s="182" t="s">
        <v>10241</v>
      </c>
      <c r="C10486" s="182" t="s">
        <v>224</v>
      </c>
      <c r="D10486" s="182" t="s">
        <v>7035</v>
      </c>
      <c r="E10486" s="182" t="s">
        <v>7036</v>
      </c>
      <c r="F10486" s="182" t="s">
        <v>7036</v>
      </c>
    </row>
    <row r="10487" spans="1:6" x14ac:dyDescent="0.25">
      <c r="A10487" s="182">
        <v>40000500</v>
      </c>
      <c r="B10487" s="182" t="s">
        <v>10242</v>
      </c>
      <c r="C10487" s="182" t="s">
        <v>224</v>
      </c>
      <c r="D10487" s="182" t="s">
        <v>7035</v>
      </c>
      <c r="E10487" s="182" t="s">
        <v>7036</v>
      </c>
      <c r="F10487" s="182" t="s">
        <v>7036</v>
      </c>
    </row>
    <row r="10488" spans="1:6" x14ac:dyDescent="0.25">
      <c r="A10488" s="182">
        <v>40000579</v>
      </c>
      <c r="B10488" s="182" t="s">
        <v>10243</v>
      </c>
      <c r="C10488" s="182" t="s">
        <v>224</v>
      </c>
      <c r="D10488" s="182" t="s">
        <v>7035</v>
      </c>
      <c r="E10488" s="182" t="s">
        <v>7036</v>
      </c>
      <c r="F10488" s="182" t="s">
        <v>7036</v>
      </c>
    </row>
    <row r="10489" spans="1:6" x14ac:dyDescent="0.25">
      <c r="A10489" s="182">
        <v>40000554</v>
      </c>
      <c r="B10489" s="182" t="s">
        <v>10244</v>
      </c>
      <c r="C10489" s="182" t="s">
        <v>224</v>
      </c>
      <c r="D10489" s="182" t="s">
        <v>7035</v>
      </c>
      <c r="E10489" s="182" t="s">
        <v>7036</v>
      </c>
      <c r="F10489" s="182" t="s">
        <v>7036</v>
      </c>
    </row>
    <row r="10490" spans="1:6" x14ac:dyDescent="0.25">
      <c r="A10490" s="182">
        <v>40000722</v>
      </c>
      <c r="B10490" s="182" t="s">
        <v>10245</v>
      </c>
      <c r="C10490" s="182" t="s">
        <v>224</v>
      </c>
      <c r="D10490" s="182" t="s">
        <v>7035</v>
      </c>
      <c r="E10490" s="182" t="s">
        <v>7036</v>
      </c>
      <c r="F10490" s="182" t="s">
        <v>7036</v>
      </c>
    </row>
    <row r="10491" spans="1:6" x14ac:dyDescent="0.25">
      <c r="A10491" s="182">
        <v>40002901</v>
      </c>
      <c r="B10491" s="182" t="s">
        <v>10246</v>
      </c>
      <c r="C10491" s="182" t="s">
        <v>224</v>
      </c>
      <c r="D10491" s="182" t="s">
        <v>7035</v>
      </c>
      <c r="E10491" s="182" t="s">
        <v>7036</v>
      </c>
      <c r="F10491" s="182" t="s">
        <v>7036</v>
      </c>
    </row>
    <row r="10492" spans="1:6" x14ac:dyDescent="0.25">
      <c r="A10492" s="182">
        <v>40000955</v>
      </c>
      <c r="B10492" s="182" t="s">
        <v>10247</v>
      </c>
      <c r="C10492" s="182" t="s">
        <v>224</v>
      </c>
      <c r="D10492" s="182" t="s">
        <v>7035</v>
      </c>
      <c r="E10492" s="182" t="s">
        <v>7036</v>
      </c>
      <c r="F10492" s="182" t="s">
        <v>7036</v>
      </c>
    </row>
    <row r="10493" spans="1:6" x14ac:dyDescent="0.25">
      <c r="A10493" s="182">
        <v>40000656</v>
      </c>
      <c r="B10493" s="182" t="s">
        <v>10248</v>
      </c>
      <c r="C10493" s="182" t="s">
        <v>224</v>
      </c>
      <c r="D10493" s="182" t="s">
        <v>7035</v>
      </c>
      <c r="E10493" s="182" t="s">
        <v>7036</v>
      </c>
      <c r="F10493" s="182" t="s">
        <v>7036</v>
      </c>
    </row>
    <row r="10494" spans="1:6" x14ac:dyDescent="0.25">
      <c r="A10494" s="182">
        <v>40000797</v>
      </c>
      <c r="B10494" s="182" t="s">
        <v>10249</v>
      </c>
      <c r="C10494" s="182" t="s">
        <v>224</v>
      </c>
      <c r="D10494" s="182" t="s">
        <v>7035</v>
      </c>
      <c r="E10494" s="182" t="s">
        <v>7036</v>
      </c>
      <c r="F10494" s="182" t="s">
        <v>7036</v>
      </c>
    </row>
    <row r="10495" spans="1:6" x14ac:dyDescent="0.25">
      <c r="A10495" s="182">
        <v>40000451</v>
      </c>
      <c r="B10495" s="182" t="s">
        <v>10250</v>
      </c>
      <c r="C10495" s="182" t="s">
        <v>224</v>
      </c>
      <c r="D10495" s="182" t="s">
        <v>7035</v>
      </c>
      <c r="E10495" s="182" t="s">
        <v>7036</v>
      </c>
      <c r="F10495" s="182" t="s">
        <v>7036</v>
      </c>
    </row>
    <row r="10496" spans="1:6" x14ac:dyDescent="0.25">
      <c r="A10496" s="182">
        <v>40004616</v>
      </c>
      <c r="B10496" s="182" t="s">
        <v>10251</v>
      </c>
      <c r="C10496" s="182" t="s">
        <v>224</v>
      </c>
      <c r="D10496" s="182" t="s">
        <v>7035</v>
      </c>
      <c r="E10496" s="182" t="s">
        <v>7036</v>
      </c>
      <c r="F10496" s="182" t="s">
        <v>7036</v>
      </c>
    </row>
    <row r="10497" spans="1:6" x14ac:dyDescent="0.25">
      <c r="A10497" s="182">
        <v>40005617</v>
      </c>
      <c r="B10497" s="182" t="s">
        <v>10252</v>
      </c>
      <c r="C10497" s="182" t="s">
        <v>224</v>
      </c>
      <c r="D10497" s="182" t="s">
        <v>7035</v>
      </c>
      <c r="E10497" s="182" t="s">
        <v>7036</v>
      </c>
      <c r="F10497" s="182" t="s">
        <v>7036</v>
      </c>
    </row>
    <row r="10498" spans="1:6" x14ac:dyDescent="0.25">
      <c r="A10498" s="182">
        <v>40000934</v>
      </c>
      <c r="B10498" s="182" t="s">
        <v>10253</v>
      </c>
      <c r="C10498" s="182" t="s">
        <v>224</v>
      </c>
      <c r="D10498" s="182" t="s">
        <v>7035</v>
      </c>
      <c r="E10498" s="182" t="s">
        <v>7036</v>
      </c>
      <c r="F10498" s="182" t="s">
        <v>7036</v>
      </c>
    </row>
    <row r="10499" spans="1:6" x14ac:dyDescent="0.25">
      <c r="A10499" s="182">
        <v>40000489</v>
      </c>
      <c r="B10499" s="182" t="s">
        <v>10254</v>
      </c>
      <c r="C10499" s="182" t="s">
        <v>224</v>
      </c>
      <c r="D10499" s="182" t="s">
        <v>7035</v>
      </c>
      <c r="E10499" s="182" t="s">
        <v>7036</v>
      </c>
      <c r="F10499" s="182" t="s">
        <v>7036</v>
      </c>
    </row>
    <row r="10500" spans="1:6" x14ac:dyDescent="0.25">
      <c r="A10500" s="182">
        <v>40003528</v>
      </c>
      <c r="B10500" s="182" t="s">
        <v>10255</v>
      </c>
      <c r="C10500" s="182" t="s">
        <v>224</v>
      </c>
      <c r="D10500" s="182" t="s">
        <v>7035</v>
      </c>
      <c r="E10500" s="182" t="s">
        <v>7036</v>
      </c>
      <c r="F10500" s="182" t="s">
        <v>7036</v>
      </c>
    </row>
    <row r="10501" spans="1:6" x14ac:dyDescent="0.25">
      <c r="A10501" s="182">
        <v>40000813</v>
      </c>
      <c r="B10501" s="182" t="s">
        <v>10256</v>
      </c>
      <c r="C10501" s="182" t="s">
        <v>224</v>
      </c>
      <c r="D10501" s="182" t="s">
        <v>7035</v>
      </c>
      <c r="E10501" s="182" t="s">
        <v>7036</v>
      </c>
      <c r="F10501" s="182" t="s">
        <v>7036</v>
      </c>
    </row>
    <row r="10502" spans="1:6" x14ac:dyDescent="0.25">
      <c r="A10502" s="182">
        <v>40000960</v>
      </c>
      <c r="B10502" s="182" t="s">
        <v>10257</v>
      </c>
      <c r="C10502" s="182" t="s">
        <v>224</v>
      </c>
      <c r="D10502" s="182" t="s">
        <v>7035</v>
      </c>
      <c r="E10502" s="182" t="s">
        <v>7036</v>
      </c>
      <c r="F10502" s="182" t="s">
        <v>7036</v>
      </c>
    </row>
    <row r="10503" spans="1:6" x14ac:dyDescent="0.25">
      <c r="A10503" s="182">
        <v>40004600</v>
      </c>
      <c r="B10503" s="182" t="s">
        <v>10258</v>
      </c>
      <c r="C10503" s="182" t="s">
        <v>224</v>
      </c>
      <c r="D10503" s="182" t="s">
        <v>7035</v>
      </c>
      <c r="E10503" s="182" t="s">
        <v>7036</v>
      </c>
      <c r="F10503" s="182" t="s">
        <v>7036</v>
      </c>
    </row>
    <row r="10504" spans="1:6" x14ac:dyDescent="0.25">
      <c r="A10504" s="182">
        <v>40003368</v>
      </c>
      <c r="B10504" s="182" t="s">
        <v>10259</v>
      </c>
      <c r="C10504" s="182" t="s">
        <v>224</v>
      </c>
      <c r="D10504" s="182" t="s">
        <v>7035</v>
      </c>
      <c r="E10504" s="182" t="s">
        <v>7036</v>
      </c>
      <c r="F10504" s="182" t="s">
        <v>7036</v>
      </c>
    </row>
    <row r="10505" spans="1:6" x14ac:dyDescent="0.25">
      <c r="A10505" s="182">
        <v>40000608</v>
      </c>
      <c r="B10505" s="182" t="s">
        <v>10260</v>
      </c>
      <c r="C10505" s="182" t="s">
        <v>224</v>
      </c>
      <c r="D10505" s="182" t="s">
        <v>7035</v>
      </c>
      <c r="E10505" s="182" t="s">
        <v>7036</v>
      </c>
      <c r="F10505" s="182" t="s">
        <v>7036</v>
      </c>
    </row>
    <row r="10506" spans="1:6" x14ac:dyDescent="0.25">
      <c r="A10506" s="182">
        <v>40003614</v>
      </c>
      <c r="B10506" s="182" t="s">
        <v>10261</v>
      </c>
      <c r="C10506" s="182" t="s">
        <v>224</v>
      </c>
      <c r="D10506" s="182" t="s">
        <v>7035</v>
      </c>
      <c r="E10506" s="182" t="s">
        <v>7036</v>
      </c>
      <c r="F10506" s="182" t="s">
        <v>7036</v>
      </c>
    </row>
    <row r="10507" spans="1:6" x14ac:dyDescent="0.25">
      <c r="A10507" s="182">
        <v>40003437</v>
      </c>
      <c r="B10507" s="182" t="s">
        <v>10262</v>
      </c>
      <c r="C10507" s="182" t="s">
        <v>224</v>
      </c>
      <c r="D10507" s="182" t="s">
        <v>7035</v>
      </c>
      <c r="E10507" s="182" t="s">
        <v>7036</v>
      </c>
      <c r="F10507" s="182" t="s">
        <v>7036</v>
      </c>
    </row>
    <row r="10508" spans="1:6" x14ac:dyDescent="0.25">
      <c r="A10508" s="182">
        <v>40001451</v>
      </c>
      <c r="B10508" s="182" t="s">
        <v>10263</v>
      </c>
      <c r="C10508" s="182" t="s">
        <v>224</v>
      </c>
      <c r="D10508" s="182" t="s">
        <v>7035</v>
      </c>
      <c r="E10508" s="182" t="s">
        <v>7036</v>
      </c>
      <c r="F10508" s="182" t="s">
        <v>7036</v>
      </c>
    </row>
    <row r="10509" spans="1:6" x14ac:dyDescent="0.25">
      <c r="A10509" s="182">
        <v>40003594</v>
      </c>
      <c r="B10509" s="182" t="s">
        <v>10264</v>
      </c>
      <c r="C10509" s="182" t="s">
        <v>224</v>
      </c>
      <c r="D10509" s="182" t="s">
        <v>7035</v>
      </c>
      <c r="E10509" s="182" t="s">
        <v>7036</v>
      </c>
      <c r="F10509" s="182" t="s">
        <v>7036</v>
      </c>
    </row>
    <row r="10510" spans="1:6" x14ac:dyDescent="0.25">
      <c r="A10510" s="182">
        <v>40000809</v>
      </c>
      <c r="B10510" s="182" t="s">
        <v>10265</v>
      </c>
      <c r="C10510" s="182" t="s">
        <v>224</v>
      </c>
      <c r="D10510" s="182" t="s">
        <v>7035</v>
      </c>
      <c r="E10510" s="182" t="s">
        <v>7036</v>
      </c>
      <c r="F10510" s="182" t="s">
        <v>7036</v>
      </c>
    </row>
    <row r="10511" spans="1:6" x14ac:dyDescent="0.25">
      <c r="A10511" s="182">
        <v>47200029</v>
      </c>
      <c r="B10511" s="182" t="s">
        <v>10266</v>
      </c>
      <c r="C10511" s="182" t="s">
        <v>224</v>
      </c>
      <c r="D10511" s="182" t="s">
        <v>7035</v>
      </c>
      <c r="E10511" s="182" t="s">
        <v>7036</v>
      </c>
      <c r="F10511" s="182" t="s">
        <v>7036</v>
      </c>
    </row>
    <row r="10512" spans="1:6" x14ac:dyDescent="0.25">
      <c r="A10512" s="182">
        <v>40005031</v>
      </c>
      <c r="B10512" s="182" t="s">
        <v>10266</v>
      </c>
      <c r="C10512" s="182" t="s">
        <v>224</v>
      </c>
      <c r="D10512" s="182" t="s">
        <v>7035</v>
      </c>
      <c r="E10512" s="182" t="s">
        <v>7036</v>
      </c>
      <c r="F10512" s="182" t="s">
        <v>7036</v>
      </c>
    </row>
    <row r="10513" spans="1:6" x14ac:dyDescent="0.25">
      <c r="A10513" s="182">
        <v>40001033</v>
      </c>
      <c r="B10513" s="182" t="s">
        <v>10267</v>
      </c>
      <c r="C10513" s="182" t="s">
        <v>224</v>
      </c>
      <c r="D10513" s="182" t="s">
        <v>7035</v>
      </c>
      <c r="E10513" s="182" t="s">
        <v>7036</v>
      </c>
      <c r="F10513" s="182" t="s">
        <v>7036</v>
      </c>
    </row>
    <row r="10514" spans="1:6" x14ac:dyDescent="0.25">
      <c r="A10514" s="182">
        <v>40000752</v>
      </c>
      <c r="B10514" s="182" t="s">
        <v>10268</v>
      </c>
      <c r="C10514" s="182" t="s">
        <v>224</v>
      </c>
      <c r="D10514" s="182" t="s">
        <v>7035</v>
      </c>
      <c r="E10514" s="182" t="s">
        <v>7036</v>
      </c>
      <c r="F10514" s="182" t="s">
        <v>7036</v>
      </c>
    </row>
    <row r="10515" spans="1:6" x14ac:dyDescent="0.25">
      <c r="A10515" s="182">
        <v>40000593</v>
      </c>
      <c r="B10515" s="182" t="s">
        <v>10269</v>
      </c>
      <c r="C10515" s="182" t="s">
        <v>224</v>
      </c>
      <c r="D10515" s="182" t="s">
        <v>7035</v>
      </c>
      <c r="E10515" s="182" t="s">
        <v>7036</v>
      </c>
      <c r="F10515" s="182" t="s">
        <v>7036</v>
      </c>
    </row>
    <row r="10516" spans="1:6" x14ac:dyDescent="0.25">
      <c r="A10516" s="182">
        <v>40003263</v>
      </c>
      <c r="B10516" s="182" t="s">
        <v>10270</v>
      </c>
      <c r="C10516" s="182" t="s">
        <v>224</v>
      </c>
      <c r="D10516" s="182" t="s">
        <v>7035</v>
      </c>
      <c r="E10516" s="182" t="s">
        <v>7036</v>
      </c>
      <c r="F10516" s="182" t="s">
        <v>7036</v>
      </c>
    </row>
    <row r="10517" spans="1:6" x14ac:dyDescent="0.25">
      <c r="A10517" s="182">
        <v>40000794</v>
      </c>
      <c r="B10517" s="182" t="s">
        <v>10271</v>
      </c>
      <c r="C10517" s="182" t="s">
        <v>224</v>
      </c>
      <c r="D10517" s="182" t="s">
        <v>7035</v>
      </c>
      <c r="E10517" s="182" t="s">
        <v>7036</v>
      </c>
      <c r="F10517" s="182" t="s">
        <v>7036</v>
      </c>
    </row>
    <row r="10518" spans="1:6" x14ac:dyDescent="0.25">
      <c r="A10518" s="182">
        <v>40000642</v>
      </c>
      <c r="B10518" s="182" t="s">
        <v>10272</v>
      </c>
      <c r="C10518" s="182" t="s">
        <v>224</v>
      </c>
      <c r="D10518" s="182" t="s">
        <v>7035</v>
      </c>
      <c r="E10518" s="182" t="s">
        <v>7036</v>
      </c>
      <c r="F10518" s="182" t="s">
        <v>7036</v>
      </c>
    </row>
    <row r="10519" spans="1:6" x14ac:dyDescent="0.25">
      <c r="A10519" s="182">
        <v>40003200</v>
      </c>
      <c r="B10519" s="182" t="s">
        <v>10273</v>
      </c>
      <c r="C10519" s="182" t="s">
        <v>224</v>
      </c>
      <c r="D10519" s="182" t="s">
        <v>7035</v>
      </c>
      <c r="E10519" s="182" t="s">
        <v>7036</v>
      </c>
      <c r="F10519" s="182" t="s">
        <v>7036</v>
      </c>
    </row>
    <row r="10520" spans="1:6" x14ac:dyDescent="0.25">
      <c r="A10520" s="182">
        <v>40001887</v>
      </c>
      <c r="B10520" s="182" t="s">
        <v>10274</v>
      </c>
      <c r="C10520" s="182" t="s">
        <v>224</v>
      </c>
      <c r="D10520" s="182" t="s">
        <v>7035</v>
      </c>
      <c r="E10520" s="182" t="s">
        <v>7036</v>
      </c>
      <c r="F10520" s="182" t="s">
        <v>7036</v>
      </c>
    </row>
    <row r="10521" spans="1:6" x14ac:dyDescent="0.25">
      <c r="A10521" s="182">
        <v>40001018</v>
      </c>
      <c r="B10521" s="182" t="s">
        <v>10275</v>
      </c>
      <c r="C10521" s="182" t="s">
        <v>224</v>
      </c>
      <c r="D10521" s="182" t="s">
        <v>7035</v>
      </c>
      <c r="E10521" s="182" t="s">
        <v>7036</v>
      </c>
      <c r="F10521" s="182" t="s">
        <v>7036</v>
      </c>
    </row>
    <row r="10522" spans="1:6" x14ac:dyDescent="0.25">
      <c r="A10522" s="182">
        <v>40000716</v>
      </c>
      <c r="B10522" s="182" t="s">
        <v>10276</v>
      </c>
      <c r="C10522" s="182" t="s">
        <v>224</v>
      </c>
      <c r="D10522" s="182" t="s">
        <v>7035</v>
      </c>
      <c r="E10522" s="182" t="s">
        <v>7036</v>
      </c>
      <c r="F10522" s="182" t="s">
        <v>7036</v>
      </c>
    </row>
    <row r="10523" spans="1:6" x14ac:dyDescent="0.25">
      <c r="A10523" s="182">
        <v>40044004</v>
      </c>
      <c r="B10523" s="182" t="s">
        <v>10277</v>
      </c>
      <c r="C10523" s="182" t="s">
        <v>224</v>
      </c>
      <c r="D10523" s="182" t="s">
        <v>7035</v>
      </c>
      <c r="E10523" s="182" t="s">
        <v>7036</v>
      </c>
      <c r="F10523" s="182" t="s">
        <v>7036</v>
      </c>
    </row>
    <row r="10524" spans="1:6" x14ac:dyDescent="0.25">
      <c r="A10524" s="182">
        <v>40003622</v>
      </c>
      <c r="B10524" s="182" t="s">
        <v>10278</v>
      </c>
      <c r="C10524" s="182" t="s">
        <v>224</v>
      </c>
      <c r="D10524" s="182" t="s">
        <v>7035</v>
      </c>
      <c r="E10524" s="182" t="s">
        <v>7036</v>
      </c>
      <c r="F10524" s="182" t="s">
        <v>7036</v>
      </c>
    </row>
    <row r="10525" spans="1:6" x14ac:dyDescent="0.25">
      <c r="A10525" s="182">
        <v>40000913</v>
      </c>
      <c r="B10525" s="182" t="s">
        <v>10279</v>
      </c>
      <c r="C10525" s="182" t="s">
        <v>224</v>
      </c>
      <c r="D10525" s="182" t="s">
        <v>7035</v>
      </c>
      <c r="E10525" s="182" t="s">
        <v>7036</v>
      </c>
      <c r="F10525" s="182" t="s">
        <v>7036</v>
      </c>
    </row>
    <row r="10526" spans="1:6" x14ac:dyDescent="0.25">
      <c r="A10526" s="182">
        <v>40000459</v>
      </c>
      <c r="B10526" s="182" t="s">
        <v>10280</v>
      </c>
      <c r="C10526" s="182" t="s">
        <v>224</v>
      </c>
      <c r="D10526" s="182" t="s">
        <v>7035</v>
      </c>
      <c r="E10526" s="182" t="s">
        <v>7036</v>
      </c>
      <c r="F10526" s="182" t="s">
        <v>7036</v>
      </c>
    </row>
    <row r="10527" spans="1:6" x14ac:dyDescent="0.25">
      <c r="A10527" s="182">
        <v>40001465</v>
      </c>
      <c r="B10527" s="182" t="s">
        <v>10281</v>
      </c>
      <c r="C10527" s="182" t="s">
        <v>224</v>
      </c>
      <c r="D10527" s="182" t="s">
        <v>7035</v>
      </c>
      <c r="E10527" s="182" t="s">
        <v>7036</v>
      </c>
      <c r="F10527" s="182" t="s">
        <v>7036</v>
      </c>
    </row>
    <row r="10528" spans="1:6" x14ac:dyDescent="0.25">
      <c r="A10528" s="182">
        <v>40000840</v>
      </c>
      <c r="B10528" s="182" t="s">
        <v>10282</v>
      </c>
      <c r="C10528" s="182" t="s">
        <v>224</v>
      </c>
      <c r="D10528" s="182" t="s">
        <v>7035</v>
      </c>
      <c r="E10528" s="182" t="s">
        <v>7036</v>
      </c>
      <c r="F10528" s="182" t="s">
        <v>7036</v>
      </c>
    </row>
    <row r="10529" spans="1:6" x14ac:dyDescent="0.25">
      <c r="A10529" s="182">
        <v>40002540</v>
      </c>
      <c r="B10529" s="182" t="s">
        <v>10283</v>
      </c>
      <c r="C10529" s="182" t="s">
        <v>224</v>
      </c>
      <c r="D10529" s="182" t="s">
        <v>7035</v>
      </c>
      <c r="E10529" s="182" t="s">
        <v>7036</v>
      </c>
      <c r="F10529" s="182" t="s">
        <v>7036</v>
      </c>
    </row>
    <row r="10530" spans="1:6" x14ac:dyDescent="0.25">
      <c r="A10530" s="182">
        <v>40000849</v>
      </c>
      <c r="B10530" s="182" t="s">
        <v>10284</v>
      </c>
      <c r="C10530" s="182" t="s">
        <v>224</v>
      </c>
      <c r="D10530" s="182" t="s">
        <v>7035</v>
      </c>
      <c r="E10530" s="182" t="s">
        <v>7036</v>
      </c>
      <c r="F10530" s="182" t="s">
        <v>7036</v>
      </c>
    </row>
    <row r="10531" spans="1:6" x14ac:dyDescent="0.25">
      <c r="A10531" s="182">
        <v>40000870</v>
      </c>
      <c r="B10531" s="182" t="s">
        <v>10285</v>
      </c>
      <c r="C10531" s="182" t="s">
        <v>224</v>
      </c>
      <c r="D10531" s="182" t="s">
        <v>7035</v>
      </c>
      <c r="E10531" s="182" t="s">
        <v>7036</v>
      </c>
      <c r="F10531" s="182" t="s">
        <v>7036</v>
      </c>
    </row>
    <row r="10532" spans="1:6" x14ac:dyDescent="0.25">
      <c r="A10532" s="182">
        <v>40001395</v>
      </c>
      <c r="B10532" s="182" t="s">
        <v>10286</v>
      </c>
      <c r="C10532" s="182" t="s">
        <v>224</v>
      </c>
      <c r="D10532" s="182" t="s">
        <v>7035</v>
      </c>
      <c r="E10532" s="182" t="s">
        <v>7036</v>
      </c>
      <c r="F10532" s="182" t="s">
        <v>7036</v>
      </c>
    </row>
    <row r="10533" spans="1:6" x14ac:dyDescent="0.25">
      <c r="A10533" s="182">
        <v>40001015</v>
      </c>
      <c r="B10533" s="182" t="s">
        <v>10287</v>
      </c>
      <c r="C10533" s="182" t="s">
        <v>224</v>
      </c>
      <c r="D10533" s="182" t="s">
        <v>7035</v>
      </c>
      <c r="E10533" s="182" t="s">
        <v>7036</v>
      </c>
      <c r="F10533" s="182" t="s">
        <v>7036</v>
      </c>
    </row>
    <row r="10534" spans="1:6" x14ac:dyDescent="0.25">
      <c r="A10534" s="182">
        <v>40000617</v>
      </c>
      <c r="B10534" s="182" t="s">
        <v>10288</v>
      </c>
      <c r="C10534" s="182" t="s">
        <v>224</v>
      </c>
      <c r="D10534" s="182" t="s">
        <v>7035</v>
      </c>
      <c r="E10534" s="182" t="s">
        <v>7036</v>
      </c>
      <c r="F10534" s="182" t="s">
        <v>7036</v>
      </c>
    </row>
    <row r="10535" spans="1:6" x14ac:dyDescent="0.25">
      <c r="A10535" s="182">
        <v>40000753</v>
      </c>
      <c r="B10535" s="182" t="s">
        <v>10289</v>
      </c>
      <c r="C10535" s="182" t="s">
        <v>224</v>
      </c>
      <c r="D10535" s="182" t="s">
        <v>7035</v>
      </c>
      <c r="E10535" s="182" t="s">
        <v>7036</v>
      </c>
      <c r="F10535" s="182" t="s">
        <v>7036</v>
      </c>
    </row>
    <row r="10536" spans="1:6" x14ac:dyDescent="0.25">
      <c r="A10536" s="182">
        <v>40000524</v>
      </c>
      <c r="B10536" s="182" t="s">
        <v>10290</v>
      </c>
      <c r="C10536" s="182" t="s">
        <v>224</v>
      </c>
      <c r="D10536" s="182" t="s">
        <v>7035</v>
      </c>
      <c r="E10536" s="182" t="s">
        <v>7036</v>
      </c>
      <c r="F10536" s="182" t="s">
        <v>7036</v>
      </c>
    </row>
    <row r="10537" spans="1:6" x14ac:dyDescent="0.25">
      <c r="A10537" s="182">
        <v>40001052</v>
      </c>
      <c r="B10537" s="182" t="s">
        <v>10291</v>
      </c>
      <c r="C10537" s="182" t="s">
        <v>224</v>
      </c>
      <c r="D10537" s="182" t="s">
        <v>7035</v>
      </c>
      <c r="E10537" s="182" t="s">
        <v>7036</v>
      </c>
      <c r="F10537" s="182" t="s">
        <v>7036</v>
      </c>
    </row>
    <row r="10538" spans="1:6" x14ac:dyDescent="0.25">
      <c r="A10538" s="182">
        <v>40000737</v>
      </c>
      <c r="B10538" s="182" t="s">
        <v>10292</v>
      </c>
      <c r="C10538" s="182" t="s">
        <v>224</v>
      </c>
      <c r="D10538" s="182" t="s">
        <v>7035</v>
      </c>
      <c r="E10538" s="182" t="s">
        <v>7036</v>
      </c>
      <c r="F10538" s="182" t="s">
        <v>7036</v>
      </c>
    </row>
    <row r="10539" spans="1:6" x14ac:dyDescent="0.25">
      <c r="A10539" s="182">
        <v>40000539</v>
      </c>
      <c r="B10539" s="182" t="s">
        <v>10293</v>
      </c>
      <c r="C10539" s="182" t="s">
        <v>224</v>
      </c>
      <c r="D10539" s="182" t="s">
        <v>7035</v>
      </c>
      <c r="E10539" s="182" t="s">
        <v>7036</v>
      </c>
      <c r="F10539" s="182" t="s">
        <v>7036</v>
      </c>
    </row>
    <row r="10540" spans="1:6" x14ac:dyDescent="0.25">
      <c r="A10540" s="182">
        <v>40001056</v>
      </c>
      <c r="B10540" s="182" t="s">
        <v>10294</v>
      </c>
      <c r="C10540" s="182" t="s">
        <v>224</v>
      </c>
      <c r="D10540" s="182" t="s">
        <v>7035</v>
      </c>
      <c r="E10540" s="182" t="s">
        <v>7036</v>
      </c>
      <c r="F10540" s="182" t="s">
        <v>7036</v>
      </c>
    </row>
    <row r="10541" spans="1:6" x14ac:dyDescent="0.25">
      <c r="A10541" s="182">
        <v>40000477</v>
      </c>
      <c r="B10541" s="182" t="s">
        <v>10295</v>
      </c>
      <c r="C10541" s="182" t="s">
        <v>224</v>
      </c>
      <c r="D10541" s="182" t="s">
        <v>7035</v>
      </c>
      <c r="E10541" s="182" t="s">
        <v>7036</v>
      </c>
      <c r="F10541" s="182" t="s">
        <v>7036</v>
      </c>
    </row>
    <row r="10542" spans="1:6" x14ac:dyDescent="0.25">
      <c r="A10542" s="182">
        <v>40001128</v>
      </c>
      <c r="B10542" s="182" t="s">
        <v>10296</v>
      </c>
      <c r="C10542" s="182" t="s">
        <v>224</v>
      </c>
      <c r="D10542" s="182" t="s">
        <v>7035</v>
      </c>
      <c r="E10542" s="182" t="s">
        <v>7036</v>
      </c>
      <c r="F10542" s="182" t="s">
        <v>7036</v>
      </c>
    </row>
    <row r="10543" spans="1:6" x14ac:dyDescent="0.25">
      <c r="A10543" s="182">
        <v>40005202</v>
      </c>
      <c r="B10543" s="182" t="s">
        <v>10297</v>
      </c>
      <c r="C10543" s="182" t="s">
        <v>224</v>
      </c>
      <c r="D10543" s="182" t="s">
        <v>7035</v>
      </c>
      <c r="E10543" s="182" t="s">
        <v>7036</v>
      </c>
      <c r="F10543" s="182" t="s">
        <v>7036</v>
      </c>
    </row>
    <row r="10544" spans="1:6" x14ac:dyDescent="0.25">
      <c r="A10544" s="182">
        <v>40000615</v>
      </c>
      <c r="B10544" s="182" t="s">
        <v>10298</v>
      </c>
      <c r="C10544" s="182" t="s">
        <v>224</v>
      </c>
      <c r="D10544" s="182" t="s">
        <v>7035</v>
      </c>
      <c r="E10544" s="182" t="s">
        <v>7036</v>
      </c>
      <c r="F10544" s="182" t="s">
        <v>7036</v>
      </c>
    </row>
    <row r="10545" spans="1:6" x14ac:dyDescent="0.25">
      <c r="A10545" s="182">
        <v>40005174</v>
      </c>
      <c r="B10545" s="182" t="s">
        <v>10299</v>
      </c>
      <c r="C10545" s="182" t="s">
        <v>224</v>
      </c>
      <c r="D10545" s="182" t="s">
        <v>7035</v>
      </c>
      <c r="E10545" s="182" t="s">
        <v>7036</v>
      </c>
      <c r="F10545" s="182" t="s">
        <v>7036</v>
      </c>
    </row>
    <row r="10546" spans="1:6" x14ac:dyDescent="0.25">
      <c r="A10546" s="182">
        <v>40003204</v>
      </c>
      <c r="B10546" s="182" t="s">
        <v>10300</v>
      </c>
      <c r="C10546" s="182" t="s">
        <v>224</v>
      </c>
      <c r="D10546" s="182" t="s">
        <v>7035</v>
      </c>
      <c r="E10546" s="182" t="s">
        <v>7036</v>
      </c>
      <c r="F10546" s="182" t="s">
        <v>7036</v>
      </c>
    </row>
    <row r="10547" spans="1:6" x14ac:dyDescent="0.25">
      <c r="A10547" s="182">
        <v>40000575</v>
      </c>
      <c r="B10547" s="182" t="s">
        <v>10301</v>
      </c>
      <c r="C10547" s="182" t="s">
        <v>224</v>
      </c>
      <c r="D10547" s="182" t="s">
        <v>7035</v>
      </c>
      <c r="E10547" s="182" t="s">
        <v>7036</v>
      </c>
      <c r="F10547" s="182" t="s">
        <v>7036</v>
      </c>
    </row>
    <row r="10548" spans="1:6" x14ac:dyDescent="0.25">
      <c r="A10548" s="182">
        <v>40005061</v>
      </c>
      <c r="B10548" s="182" t="s">
        <v>10302</v>
      </c>
      <c r="C10548" s="182" t="s">
        <v>224</v>
      </c>
      <c r="D10548" s="182" t="s">
        <v>7035</v>
      </c>
      <c r="E10548" s="182" t="s">
        <v>7036</v>
      </c>
      <c r="F10548" s="182" t="s">
        <v>7036</v>
      </c>
    </row>
    <row r="10549" spans="1:6" x14ac:dyDescent="0.25">
      <c r="A10549" s="182">
        <v>40000787</v>
      </c>
      <c r="B10549" s="182" t="s">
        <v>10303</v>
      </c>
      <c r="C10549" s="182" t="s">
        <v>224</v>
      </c>
      <c r="D10549" s="182" t="s">
        <v>7035</v>
      </c>
      <c r="E10549" s="182" t="s">
        <v>7036</v>
      </c>
      <c r="F10549" s="182" t="s">
        <v>7036</v>
      </c>
    </row>
    <row r="10550" spans="1:6" x14ac:dyDescent="0.25">
      <c r="A10550" s="182">
        <v>40003473</v>
      </c>
      <c r="B10550" s="182" t="s">
        <v>10304</v>
      </c>
      <c r="C10550" s="182" t="s">
        <v>224</v>
      </c>
      <c r="D10550" s="182" t="s">
        <v>7035</v>
      </c>
      <c r="E10550" s="182" t="s">
        <v>7036</v>
      </c>
      <c r="F10550" s="182" t="s">
        <v>7036</v>
      </c>
    </row>
    <row r="10551" spans="1:6" x14ac:dyDescent="0.25">
      <c r="A10551" s="182">
        <v>40000734</v>
      </c>
      <c r="B10551" s="182" t="s">
        <v>10305</v>
      </c>
      <c r="C10551" s="182" t="s">
        <v>224</v>
      </c>
      <c r="D10551" s="182" t="s">
        <v>7035</v>
      </c>
      <c r="E10551" s="182" t="s">
        <v>7036</v>
      </c>
      <c r="F10551" s="182" t="s">
        <v>7036</v>
      </c>
    </row>
    <row r="10552" spans="1:6" x14ac:dyDescent="0.25">
      <c r="A10552" s="182">
        <v>40000480</v>
      </c>
      <c r="B10552" s="182" t="s">
        <v>10306</v>
      </c>
      <c r="C10552" s="182" t="s">
        <v>224</v>
      </c>
      <c r="D10552" s="182" t="s">
        <v>7035</v>
      </c>
      <c r="E10552" s="182" t="s">
        <v>7036</v>
      </c>
      <c r="F10552" s="182" t="s">
        <v>7036</v>
      </c>
    </row>
    <row r="10553" spans="1:6" x14ac:dyDescent="0.25">
      <c r="A10553" s="182">
        <v>40000639</v>
      </c>
      <c r="B10553" s="182" t="s">
        <v>10307</v>
      </c>
      <c r="C10553" s="182" t="s">
        <v>224</v>
      </c>
      <c r="D10553" s="182" t="s">
        <v>7035</v>
      </c>
      <c r="E10553" s="182" t="s">
        <v>7036</v>
      </c>
      <c r="F10553" s="182" t="s">
        <v>7036</v>
      </c>
    </row>
    <row r="10554" spans="1:6" x14ac:dyDescent="0.25">
      <c r="A10554" s="182">
        <v>40000514</v>
      </c>
      <c r="B10554" s="182" t="s">
        <v>10308</v>
      </c>
      <c r="C10554" s="182" t="s">
        <v>224</v>
      </c>
      <c r="D10554" s="182" t="s">
        <v>7035</v>
      </c>
      <c r="E10554" s="182" t="s">
        <v>7036</v>
      </c>
      <c r="F10554" s="182" t="s">
        <v>7036</v>
      </c>
    </row>
    <row r="10555" spans="1:6" x14ac:dyDescent="0.25">
      <c r="A10555" s="182">
        <v>40003343</v>
      </c>
      <c r="B10555" s="182" t="s">
        <v>10309</v>
      </c>
      <c r="C10555" s="182" t="s">
        <v>224</v>
      </c>
      <c r="D10555" s="182" t="s">
        <v>7035</v>
      </c>
      <c r="E10555" s="182" t="s">
        <v>7036</v>
      </c>
      <c r="F10555" s="182" t="s">
        <v>7036</v>
      </c>
    </row>
    <row r="10556" spans="1:6" x14ac:dyDescent="0.25">
      <c r="A10556" s="182">
        <v>47200030</v>
      </c>
      <c r="B10556" s="182" t="s">
        <v>10310</v>
      </c>
      <c r="C10556" s="182" t="s">
        <v>224</v>
      </c>
      <c r="D10556" s="182" t="s">
        <v>7035</v>
      </c>
      <c r="E10556" s="182" t="s">
        <v>7036</v>
      </c>
      <c r="F10556" s="182" t="s">
        <v>7036</v>
      </c>
    </row>
    <row r="10557" spans="1:6" x14ac:dyDescent="0.25">
      <c r="A10557" s="182">
        <v>40005032</v>
      </c>
      <c r="B10557" s="182" t="s">
        <v>10310</v>
      </c>
      <c r="C10557" s="182" t="s">
        <v>224</v>
      </c>
      <c r="D10557" s="182" t="s">
        <v>7035</v>
      </c>
      <c r="E10557" s="182" t="s">
        <v>7036</v>
      </c>
      <c r="F10557" s="182" t="s">
        <v>7036</v>
      </c>
    </row>
    <row r="10558" spans="1:6" x14ac:dyDescent="0.25">
      <c r="A10558" s="182">
        <v>40001377</v>
      </c>
      <c r="B10558" s="182" t="s">
        <v>10311</v>
      </c>
      <c r="C10558" s="182" t="s">
        <v>224</v>
      </c>
      <c r="D10558" s="182" t="s">
        <v>7035</v>
      </c>
      <c r="E10558" s="182" t="s">
        <v>7036</v>
      </c>
      <c r="F10558" s="182" t="s">
        <v>7036</v>
      </c>
    </row>
    <row r="10559" spans="1:6" x14ac:dyDescent="0.25">
      <c r="A10559" s="182">
        <v>40000475</v>
      </c>
      <c r="B10559" s="182" t="s">
        <v>10312</v>
      </c>
      <c r="C10559" s="182" t="s">
        <v>224</v>
      </c>
      <c r="D10559" s="182" t="s">
        <v>7035</v>
      </c>
      <c r="E10559" s="182" t="s">
        <v>7036</v>
      </c>
      <c r="F10559" s="182" t="s">
        <v>7036</v>
      </c>
    </row>
    <row r="10560" spans="1:6" x14ac:dyDescent="0.25">
      <c r="A10560" s="182">
        <v>40003239</v>
      </c>
      <c r="B10560" s="182" t="s">
        <v>10313</v>
      </c>
      <c r="C10560" s="182" t="s">
        <v>224</v>
      </c>
      <c r="D10560" s="182" t="s">
        <v>7035</v>
      </c>
      <c r="E10560" s="182" t="s">
        <v>7036</v>
      </c>
      <c r="F10560" s="182" t="s">
        <v>7036</v>
      </c>
    </row>
    <row r="10561" spans="1:6" x14ac:dyDescent="0.25">
      <c r="A10561" s="182">
        <v>40000490</v>
      </c>
      <c r="B10561" s="182" t="s">
        <v>10314</v>
      </c>
      <c r="C10561" s="182" t="s">
        <v>224</v>
      </c>
      <c r="D10561" s="182" t="s">
        <v>7035</v>
      </c>
      <c r="E10561" s="182" t="s">
        <v>7036</v>
      </c>
      <c r="F10561" s="182" t="s">
        <v>7036</v>
      </c>
    </row>
    <row r="10562" spans="1:6" x14ac:dyDescent="0.25">
      <c r="A10562" s="182">
        <v>40000418</v>
      </c>
      <c r="B10562" s="182" t="s">
        <v>10315</v>
      </c>
      <c r="C10562" s="182" t="s">
        <v>224</v>
      </c>
      <c r="D10562" s="182" t="s">
        <v>7035</v>
      </c>
      <c r="E10562" s="182" t="s">
        <v>7036</v>
      </c>
      <c r="F10562" s="182" t="s">
        <v>7036</v>
      </c>
    </row>
    <row r="10563" spans="1:6" x14ac:dyDescent="0.25">
      <c r="A10563" s="182">
        <v>40000438</v>
      </c>
      <c r="B10563" s="182" t="s">
        <v>10316</v>
      </c>
      <c r="C10563" s="182" t="s">
        <v>224</v>
      </c>
      <c r="D10563" s="182" t="s">
        <v>7035</v>
      </c>
      <c r="E10563" s="182" t="s">
        <v>7036</v>
      </c>
      <c r="F10563" s="182" t="s">
        <v>7036</v>
      </c>
    </row>
    <row r="10564" spans="1:6" x14ac:dyDescent="0.25">
      <c r="A10564" s="182">
        <v>40004625</v>
      </c>
      <c r="B10564" s="182" t="s">
        <v>10317</v>
      </c>
      <c r="C10564" s="182" t="s">
        <v>224</v>
      </c>
      <c r="D10564" s="182" t="s">
        <v>7035</v>
      </c>
      <c r="E10564" s="182" t="s">
        <v>7036</v>
      </c>
      <c r="F10564" s="182" t="s">
        <v>7036</v>
      </c>
    </row>
    <row r="10565" spans="1:6" x14ac:dyDescent="0.25">
      <c r="A10565" s="182">
        <v>40005731</v>
      </c>
      <c r="B10565" s="182" t="s">
        <v>10318</v>
      </c>
      <c r="C10565" s="182" t="s">
        <v>224</v>
      </c>
      <c r="D10565" s="182" t="s">
        <v>7035</v>
      </c>
      <c r="E10565" s="182" t="s">
        <v>7036</v>
      </c>
      <c r="F10565" s="182" t="s">
        <v>7036</v>
      </c>
    </row>
    <row r="10566" spans="1:6" x14ac:dyDescent="0.25">
      <c r="A10566" s="182">
        <v>40000841</v>
      </c>
      <c r="B10566" s="182" t="s">
        <v>10319</v>
      </c>
      <c r="C10566" s="182" t="s">
        <v>224</v>
      </c>
      <c r="D10566" s="182" t="s">
        <v>7035</v>
      </c>
      <c r="E10566" s="182" t="s">
        <v>7036</v>
      </c>
      <c r="F10566" s="182" t="s">
        <v>7036</v>
      </c>
    </row>
    <row r="10567" spans="1:6" x14ac:dyDescent="0.25">
      <c r="A10567" s="182">
        <v>40001510</v>
      </c>
      <c r="B10567" s="182" t="s">
        <v>10320</v>
      </c>
      <c r="C10567" s="182" t="s">
        <v>224</v>
      </c>
      <c r="D10567" s="182" t="s">
        <v>7035</v>
      </c>
      <c r="E10567" s="182" t="s">
        <v>7036</v>
      </c>
      <c r="F10567" s="182" t="s">
        <v>7036</v>
      </c>
    </row>
    <row r="10568" spans="1:6" x14ac:dyDescent="0.25">
      <c r="A10568" s="182">
        <v>40001298</v>
      </c>
      <c r="B10568" s="182" t="s">
        <v>10321</v>
      </c>
      <c r="C10568" s="182" t="s">
        <v>224</v>
      </c>
      <c r="D10568" s="182" t="s">
        <v>7035</v>
      </c>
      <c r="E10568" s="182" t="s">
        <v>7036</v>
      </c>
      <c r="F10568" s="182" t="s">
        <v>7036</v>
      </c>
    </row>
    <row r="10569" spans="1:6" x14ac:dyDescent="0.25">
      <c r="A10569" s="182">
        <v>40002383</v>
      </c>
      <c r="B10569" s="182" t="s">
        <v>10322</v>
      </c>
      <c r="C10569" s="182" t="s">
        <v>224</v>
      </c>
      <c r="D10569" s="182" t="s">
        <v>7035</v>
      </c>
      <c r="E10569" s="182" t="s">
        <v>7036</v>
      </c>
      <c r="F10569" s="182" t="s">
        <v>7036</v>
      </c>
    </row>
    <row r="10570" spans="1:6" x14ac:dyDescent="0.25">
      <c r="A10570" s="182">
        <v>40001785</v>
      </c>
      <c r="B10570" s="182" t="s">
        <v>10323</v>
      </c>
      <c r="C10570" s="182" t="s">
        <v>224</v>
      </c>
      <c r="D10570" s="182" t="s">
        <v>7035</v>
      </c>
      <c r="E10570" s="182" t="s">
        <v>7036</v>
      </c>
      <c r="F10570" s="182" t="s">
        <v>7036</v>
      </c>
    </row>
    <row r="10571" spans="1:6" x14ac:dyDescent="0.25">
      <c r="A10571" s="182">
        <v>40004615</v>
      </c>
      <c r="B10571" s="182" t="s">
        <v>10324</v>
      </c>
      <c r="C10571" s="182" t="s">
        <v>224</v>
      </c>
      <c r="D10571" s="182" t="s">
        <v>7035</v>
      </c>
      <c r="E10571" s="182" t="s">
        <v>7036</v>
      </c>
      <c r="F10571" s="182" t="s">
        <v>7036</v>
      </c>
    </row>
    <row r="10572" spans="1:6" x14ac:dyDescent="0.25">
      <c r="A10572" s="182">
        <v>40005765</v>
      </c>
      <c r="B10572" s="182" t="s">
        <v>10325</v>
      </c>
      <c r="C10572" s="182" t="s">
        <v>224</v>
      </c>
      <c r="D10572" s="182" t="s">
        <v>7035</v>
      </c>
      <c r="E10572" s="182" t="s">
        <v>7036</v>
      </c>
      <c r="F10572" s="182" t="s">
        <v>7036</v>
      </c>
    </row>
    <row r="10573" spans="1:6" x14ac:dyDescent="0.25">
      <c r="A10573" s="182">
        <v>40001027</v>
      </c>
      <c r="B10573" s="182" t="s">
        <v>10326</v>
      </c>
      <c r="C10573" s="182" t="s">
        <v>224</v>
      </c>
      <c r="D10573" s="182" t="s">
        <v>7035</v>
      </c>
      <c r="E10573" s="182" t="s">
        <v>7036</v>
      </c>
      <c r="F10573" s="182" t="s">
        <v>7036</v>
      </c>
    </row>
    <row r="10574" spans="1:6" x14ac:dyDescent="0.25">
      <c r="A10574" s="182">
        <v>40000421</v>
      </c>
      <c r="B10574" s="182" t="s">
        <v>10327</v>
      </c>
      <c r="C10574" s="182" t="s">
        <v>224</v>
      </c>
      <c r="D10574" s="182" t="s">
        <v>7035</v>
      </c>
      <c r="E10574" s="182" t="s">
        <v>7036</v>
      </c>
      <c r="F10574" s="182" t="s">
        <v>7036</v>
      </c>
    </row>
    <row r="10575" spans="1:6" x14ac:dyDescent="0.25">
      <c r="A10575" s="182">
        <v>40001187</v>
      </c>
      <c r="B10575" s="182" t="s">
        <v>10328</v>
      </c>
      <c r="C10575" s="182" t="s">
        <v>224</v>
      </c>
      <c r="D10575" s="182" t="s">
        <v>7035</v>
      </c>
      <c r="E10575" s="182" t="s">
        <v>7036</v>
      </c>
      <c r="F10575" s="182" t="s">
        <v>7036</v>
      </c>
    </row>
    <row r="10576" spans="1:6" x14ac:dyDescent="0.25">
      <c r="A10576" s="182">
        <v>40000917</v>
      </c>
      <c r="B10576" s="182" t="s">
        <v>10329</v>
      </c>
      <c r="C10576" s="182" t="s">
        <v>224</v>
      </c>
      <c r="D10576" s="182" t="s">
        <v>7035</v>
      </c>
      <c r="E10576" s="182" t="s">
        <v>7036</v>
      </c>
      <c r="F10576" s="182" t="s">
        <v>7036</v>
      </c>
    </row>
    <row r="10577" spans="1:6" x14ac:dyDescent="0.25">
      <c r="A10577" s="182">
        <v>40000629</v>
      </c>
      <c r="B10577" s="182" t="s">
        <v>10330</v>
      </c>
      <c r="C10577" s="182" t="s">
        <v>224</v>
      </c>
      <c r="D10577" s="182" t="s">
        <v>7035</v>
      </c>
      <c r="E10577" s="182" t="s">
        <v>7036</v>
      </c>
      <c r="F10577" s="182" t="s">
        <v>7036</v>
      </c>
    </row>
    <row r="10578" spans="1:6" x14ac:dyDescent="0.25">
      <c r="A10578" s="182">
        <v>40000924</v>
      </c>
      <c r="B10578" s="182" t="s">
        <v>10331</v>
      </c>
      <c r="C10578" s="182" t="s">
        <v>224</v>
      </c>
      <c r="D10578" s="182" t="s">
        <v>7035</v>
      </c>
      <c r="E10578" s="182" t="s">
        <v>7036</v>
      </c>
      <c r="F10578" s="182" t="s">
        <v>7036</v>
      </c>
    </row>
    <row r="10579" spans="1:6" x14ac:dyDescent="0.25">
      <c r="A10579" s="182">
        <v>40000569</v>
      </c>
      <c r="B10579" s="182" t="s">
        <v>10332</v>
      </c>
      <c r="C10579" s="182" t="s">
        <v>224</v>
      </c>
      <c r="D10579" s="182" t="s">
        <v>7035</v>
      </c>
      <c r="E10579" s="182" t="s">
        <v>7036</v>
      </c>
      <c r="F10579" s="182" t="s">
        <v>7036</v>
      </c>
    </row>
    <row r="10580" spans="1:6" x14ac:dyDescent="0.25">
      <c r="A10580" s="182">
        <v>40000620</v>
      </c>
      <c r="B10580" s="182" t="s">
        <v>10333</v>
      </c>
      <c r="C10580" s="182" t="s">
        <v>224</v>
      </c>
      <c r="D10580" s="182" t="s">
        <v>7035</v>
      </c>
      <c r="E10580" s="182" t="s">
        <v>7036</v>
      </c>
      <c r="F10580" s="182" t="s">
        <v>7036</v>
      </c>
    </row>
    <row r="10581" spans="1:6" x14ac:dyDescent="0.25">
      <c r="A10581" s="182">
        <v>40000434</v>
      </c>
      <c r="B10581" s="182" t="s">
        <v>10334</v>
      </c>
      <c r="C10581" s="182" t="s">
        <v>224</v>
      </c>
      <c r="D10581" s="182" t="s">
        <v>7035</v>
      </c>
      <c r="E10581" s="182" t="s">
        <v>7036</v>
      </c>
      <c r="F10581" s="182" t="s">
        <v>7036</v>
      </c>
    </row>
    <row r="10582" spans="1:6" x14ac:dyDescent="0.25">
      <c r="A10582" s="182">
        <v>40000468</v>
      </c>
      <c r="B10582" s="182" t="s">
        <v>10335</v>
      </c>
      <c r="C10582" s="182" t="s">
        <v>224</v>
      </c>
      <c r="D10582" s="182" t="s">
        <v>7035</v>
      </c>
      <c r="E10582" s="182" t="s">
        <v>7036</v>
      </c>
      <c r="F10582" s="182" t="s">
        <v>7036</v>
      </c>
    </row>
    <row r="10583" spans="1:6" x14ac:dyDescent="0.25">
      <c r="A10583" s="182">
        <v>40000961</v>
      </c>
      <c r="B10583" s="182" t="s">
        <v>10336</v>
      </c>
      <c r="C10583" s="182" t="s">
        <v>224</v>
      </c>
      <c r="D10583" s="182" t="s">
        <v>7035</v>
      </c>
      <c r="E10583" s="182" t="s">
        <v>7036</v>
      </c>
      <c r="F10583" s="182" t="s">
        <v>7036</v>
      </c>
    </row>
    <row r="10584" spans="1:6" x14ac:dyDescent="0.25">
      <c r="A10584" s="182">
        <v>40000653</v>
      </c>
      <c r="B10584" s="182" t="s">
        <v>10337</v>
      </c>
      <c r="C10584" s="182" t="s">
        <v>224</v>
      </c>
      <c r="D10584" s="182" t="s">
        <v>7035</v>
      </c>
      <c r="E10584" s="182" t="s">
        <v>7036</v>
      </c>
      <c r="F10584" s="182" t="s">
        <v>7036</v>
      </c>
    </row>
    <row r="10585" spans="1:6" x14ac:dyDescent="0.25">
      <c r="A10585" s="182">
        <v>40000799</v>
      </c>
      <c r="B10585" s="182" t="s">
        <v>10338</v>
      </c>
      <c r="C10585" s="182" t="s">
        <v>224</v>
      </c>
      <c r="D10585" s="182" t="s">
        <v>7035</v>
      </c>
      <c r="E10585" s="182" t="s">
        <v>7036</v>
      </c>
      <c r="F10585" s="182" t="s">
        <v>7036</v>
      </c>
    </row>
    <row r="10586" spans="1:6" x14ac:dyDescent="0.25">
      <c r="A10586" s="182">
        <v>40000679</v>
      </c>
      <c r="B10586" s="182" t="s">
        <v>10339</v>
      </c>
      <c r="C10586" s="182" t="s">
        <v>224</v>
      </c>
      <c r="D10586" s="182" t="s">
        <v>7035</v>
      </c>
      <c r="E10586" s="182" t="s">
        <v>7036</v>
      </c>
      <c r="F10586" s="182" t="s">
        <v>7036</v>
      </c>
    </row>
    <row r="10587" spans="1:6" x14ac:dyDescent="0.25">
      <c r="A10587" s="182">
        <v>40000646</v>
      </c>
      <c r="B10587" s="182" t="s">
        <v>10340</v>
      </c>
      <c r="C10587" s="182" t="s">
        <v>224</v>
      </c>
      <c r="D10587" s="182" t="s">
        <v>7035</v>
      </c>
      <c r="E10587" s="182" t="s">
        <v>7036</v>
      </c>
      <c r="F10587" s="182" t="s">
        <v>7036</v>
      </c>
    </row>
    <row r="10588" spans="1:6" x14ac:dyDescent="0.25">
      <c r="A10588" s="182">
        <v>40000719</v>
      </c>
      <c r="B10588" s="182" t="s">
        <v>10341</v>
      </c>
      <c r="C10588" s="182" t="s">
        <v>224</v>
      </c>
      <c r="D10588" s="182" t="s">
        <v>7035</v>
      </c>
      <c r="E10588" s="182" t="s">
        <v>7036</v>
      </c>
      <c r="F10588" s="182" t="s">
        <v>7036</v>
      </c>
    </row>
    <row r="10589" spans="1:6" x14ac:dyDescent="0.25">
      <c r="A10589" s="182">
        <v>40000714</v>
      </c>
      <c r="B10589" s="182" t="s">
        <v>10342</v>
      </c>
      <c r="C10589" s="182" t="s">
        <v>224</v>
      </c>
      <c r="D10589" s="182" t="s">
        <v>7035</v>
      </c>
      <c r="E10589" s="182" t="s">
        <v>7036</v>
      </c>
      <c r="F10589" s="182" t="s">
        <v>7036</v>
      </c>
    </row>
    <row r="10590" spans="1:6" x14ac:dyDescent="0.25">
      <c r="A10590" s="182">
        <v>40000481</v>
      </c>
      <c r="B10590" s="182" t="s">
        <v>10343</v>
      </c>
      <c r="C10590" s="182" t="s">
        <v>224</v>
      </c>
      <c r="D10590" s="182" t="s">
        <v>7035</v>
      </c>
      <c r="E10590" s="182" t="s">
        <v>7036</v>
      </c>
      <c r="F10590" s="182" t="s">
        <v>7036</v>
      </c>
    </row>
    <row r="10591" spans="1:6" x14ac:dyDescent="0.25">
      <c r="A10591" s="182">
        <v>40000821</v>
      </c>
      <c r="B10591" s="182" t="s">
        <v>10344</v>
      </c>
      <c r="C10591" s="182" t="s">
        <v>224</v>
      </c>
      <c r="D10591" s="182" t="s">
        <v>7035</v>
      </c>
      <c r="E10591" s="182" t="s">
        <v>7036</v>
      </c>
      <c r="F10591" s="182" t="s">
        <v>7036</v>
      </c>
    </row>
    <row r="10592" spans="1:6" x14ac:dyDescent="0.25">
      <c r="A10592" s="182">
        <v>40000647</v>
      </c>
      <c r="B10592" s="182" t="s">
        <v>10345</v>
      </c>
      <c r="C10592" s="182" t="s">
        <v>224</v>
      </c>
      <c r="D10592" s="182" t="s">
        <v>7035</v>
      </c>
      <c r="E10592" s="182" t="s">
        <v>7036</v>
      </c>
      <c r="F10592" s="182" t="s">
        <v>7036</v>
      </c>
    </row>
    <row r="10593" spans="1:6" x14ac:dyDescent="0.25">
      <c r="A10593" s="182">
        <v>40001075</v>
      </c>
      <c r="B10593" s="182" t="s">
        <v>10346</v>
      </c>
      <c r="C10593" s="182" t="s">
        <v>224</v>
      </c>
      <c r="D10593" s="182" t="s">
        <v>7035</v>
      </c>
      <c r="E10593" s="182" t="s">
        <v>7036</v>
      </c>
      <c r="F10593" s="182" t="s">
        <v>7036</v>
      </c>
    </row>
    <row r="10594" spans="1:6" x14ac:dyDescent="0.25">
      <c r="A10594" s="182">
        <v>40001331</v>
      </c>
      <c r="B10594" s="182" t="s">
        <v>10347</v>
      </c>
      <c r="C10594" s="182" t="s">
        <v>224</v>
      </c>
      <c r="D10594" s="182" t="s">
        <v>7035</v>
      </c>
      <c r="E10594" s="182" t="s">
        <v>7036</v>
      </c>
      <c r="F10594" s="182" t="s">
        <v>7036</v>
      </c>
    </row>
    <row r="10595" spans="1:6" x14ac:dyDescent="0.25">
      <c r="A10595" s="182">
        <v>40001189</v>
      </c>
      <c r="B10595" s="182" t="s">
        <v>10348</v>
      </c>
      <c r="C10595" s="182" t="s">
        <v>224</v>
      </c>
      <c r="D10595" s="182" t="s">
        <v>271</v>
      </c>
      <c r="E10595" s="182" t="s">
        <v>272</v>
      </c>
      <c r="F10595" s="182" t="s">
        <v>272</v>
      </c>
    </row>
    <row r="10596" spans="1:6" x14ac:dyDescent="0.25">
      <c r="A10596" s="182">
        <v>40005157</v>
      </c>
      <c r="B10596" s="182" t="s">
        <v>10349</v>
      </c>
      <c r="C10596" s="182" t="s">
        <v>224</v>
      </c>
      <c r="D10596" s="182" t="s">
        <v>271</v>
      </c>
      <c r="E10596" s="182" t="s">
        <v>272</v>
      </c>
      <c r="F10596" s="182" t="s">
        <v>272</v>
      </c>
    </row>
    <row r="10597" spans="1:6" x14ac:dyDescent="0.25">
      <c r="A10597" s="182">
        <v>40000732</v>
      </c>
      <c r="B10597" s="182" t="s">
        <v>10350</v>
      </c>
      <c r="C10597" s="182" t="s">
        <v>224</v>
      </c>
      <c r="D10597" s="182" t="s">
        <v>271</v>
      </c>
      <c r="E10597" s="182" t="s">
        <v>272</v>
      </c>
      <c r="F10597" s="182" t="s">
        <v>272</v>
      </c>
    </row>
    <row r="10598" spans="1:6" x14ac:dyDescent="0.25">
      <c r="A10598" s="182">
        <v>40001190</v>
      </c>
      <c r="B10598" s="182" t="s">
        <v>10351</v>
      </c>
      <c r="C10598" s="182" t="s">
        <v>224</v>
      </c>
      <c r="D10598" s="182" t="s">
        <v>271</v>
      </c>
      <c r="E10598" s="182" t="s">
        <v>272</v>
      </c>
      <c r="F10598" s="182" t="s">
        <v>272</v>
      </c>
    </row>
    <row r="10599" spans="1:6" x14ac:dyDescent="0.25">
      <c r="A10599" s="182">
        <v>40000604</v>
      </c>
      <c r="B10599" s="182" t="s">
        <v>10352</v>
      </c>
      <c r="C10599" s="182" t="s">
        <v>224</v>
      </c>
      <c r="D10599" s="182" t="s">
        <v>7035</v>
      </c>
      <c r="E10599" s="182" t="s">
        <v>7036</v>
      </c>
      <c r="F10599" s="182" t="s">
        <v>7036</v>
      </c>
    </row>
    <row r="10600" spans="1:6" x14ac:dyDescent="0.25">
      <c r="A10600" s="182">
        <v>40000701</v>
      </c>
      <c r="B10600" s="182" t="s">
        <v>10353</v>
      </c>
      <c r="C10600" s="182" t="s">
        <v>224</v>
      </c>
      <c r="D10600" s="182" t="s">
        <v>271</v>
      </c>
      <c r="E10600" s="182" t="s">
        <v>272</v>
      </c>
      <c r="F10600" s="182" t="s">
        <v>272</v>
      </c>
    </row>
    <row r="10601" spans="1:6" x14ac:dyDescent="0.25">
      <c r="A10601" s="182">
        <v>40000968</v>
      </c>
      <c r="B10601" s="182" t="s">
        <v>10354</v>
      </c>
      <c r="C10601" s="182" t="s">
        <v>224</v>
      </c>
      <c r="D10601" s="182" t="s">
        <v>271</v>
      </c>
      <c r="E10601" s="182" t="s">
        <v>272</v>
      </c>
      <c r="F10601" s="182" t="s">
        <v>272</v>
      </c>
    </row>
    <row r="10602" spans="1:6" x14ac:dyDescent="0.25">
      <c r="A10602" s="182">
        <v>40000889</v>
      </c>
      <c r="B10602" s="182" t="s">
        <v>10355</v>
      </c>
      <c r="C10602" s="182" t="s">
        <v>224</v>
      </c>
      <c r="D10602" s="182" t="s">
        <v>271</v>
      </c>
      <c r="E10602" s="182" t="s">
        <v>272</v>
      </c>
      <c r="F10602" s="182" t="s">
        <v>272</v>
      </c>
    </row>
    <row r="10603" spans="1:6" x14ac:dyDescent="0.25">
      <c r="A10603" s="182">
        <v>40001989</v>
      </c>
      <c r="B10603" s="182" t="s">
        <v>10356</v>
      </c>
      <c r="C10603" s="182" t="s">
        <v>224</v>
      </c>
      <c r="D10603" s="182" t="s">
        <v>271</v>
      </c>
      <c r="E10603" s="182" t="s">
        <v>272</v>
      </c>
      <c r="F10603" s="182" t="s">
        <v>272</v>
      </c>
    </row>
    <row r="10604" spans="1:6" x14ac:dyDescent="0.25">
      <c r="A10604" s="182">
        <v>40002071</v>
      </c>
      <c r="B10604" s="182" t="s">
        <v>10357</v>
      </c>
      <c r="C10604" s="182" t="s">
        <v>224</v>
      </c>
      <c r="D10604" s="182" t="s">
        <v>7035</v>
      </c>
      <c r="E10604" s="182" t="s">
        <v>7036</v>
      </c>
      <c r="F10604" s="182" t="s">
        <v>7036</v>
      </c>
    </row>
    <row r="10605" spans="1:6" x14ac:dyDescent="0.25">
      <c r="A10605" s="182">
        <v>40003500</v>
      </c>
      <c r="B10605" s="182" t="s">
        <v>10358</v>
      </c>
      <c r="C10605" s="182" t="s">
        <v>224</v>
      </c>
      <c r="D10605" s="182" t="s">
        <v>7035</v>
      </c>
      <c r="E10605" s="182" t="s">
        <v>7036</v>
      </c>
      <c r="F10605" s="182" t="s">
        <v>7036</v>
      </c>
    </row>
    <row r="10606" spans="1:6" x14ac:dyDescent="0.25">
      <c r="A10606" s="182">
        <v>40000546</v>
      </c>
      <c r="B10606" s="182" t="s">
        <v>10359</v>
      </c>
      <c r="C10606" s="182" t="s">
        <v>224</v>
      </c>
      <c r="D10606" s="182" t="s">
        <v>7035</v>
      </c>
      <c r="E10606" s="182" t="s">
        <v>7036</v>
      </c>
      <c r="F10606" s="182" t="s">
        <v>7036</v>
      </c>
    </row>
    <row r="10607" spans="1:6" x14ac:dyDescent="0.25">
      <c r="A10607" s="182">
        <v>40001404</v>
      </c>
      <c r="B10607" s="182" t="s">
        <v>10360</v>
      </c>
      <c r="C10607" s="182" t="s">
        <v>224</v>
      </c>
      <c r="D10607" s="182" t="s">
        <v>7035</v>
      </c>
      <c r="E10607" s="182" t="s">
        <v>7036</v>
      </c>
      <c r="F10607" s="182" t="s">
        <v>7036</v>
      </c>
    </row>
    <row r="10608" spans="1:6" x14ac:dyDescent="0.25">
      <c r="A10608" s="182">
        <v>40001117</v>
      </c>
      <c r="B10608" s="182" t="s">
        <v>10361</v>
      </c>
      <c r="C10608" s="182" t="s">
        <v>224</v>
      </c>
      <c r="D10608" s="182" t="s">
        <v>7035</v>
      </c>
      <c r="E10608" s="182" t="s">
        <v>7036</v>
      </c>
      <c r="F10608" s="182" t="s">
        <v>7036</v>
      </c>
    </row>
    <row r="10609" spans="1:6" x14ac:dyDescent="0.25">
      <c r="A10609" s="182">
        <v>40005115</v>
      </c>
      <c r="B10609" s="182" t="s">
        <v>10362</v>
      </c>
      <c r="C10609" s="182" t="s">
        <v>224</v>
      </c>
      <c r="D10609" s="182" t="s">
        <v>7035</v>
      </c>
      <c r="E10609" s="182" t="s">
        <v>7036</v>
      </c>
      <c r="F10609" s="182" t="s">
        <v>7036</v>
      </c>
    </row>
    <row r="10610" spans="1:6" x14ac:dyDescent="0.25">
      <c r="A10610" s="182">
        <v>40001405</v>
      </c>
      <c r="B10610" s="182" t="s">
        <v>10363</v>
      </c>
      <c r="C10610" s="182" t="s">
        <v>224</v>
      </c>
      <c r="D10610" s="182" t="s">
        <v>7035</v>
      </c>
      <c r="E10610" s="182" t="s">
        <v>7036</v>
      </c>
      <c r="F10610" s="182" t="s">
        <v>7036</v>
      </c>
    </row>
    <row r="10611" spans="1:6" x14ac:dyDescent="0.25">
      <c r="A10611" s="182">
        <v>40001573</v>
      </c>
      <c r="B10611" s="182" t="s">
        <v>10364</v>
      </c>
      <c r="C10611" s="182" t="s">
        <v>224</v>
      </c>
      <c r="D10611" s="182" t="s">
        <v>7035</v>
      </c>
      <c r="E10611" s="182" t="s">
        <v>7036</v>
      </c>
      <c r="F10611" s="182" t="s">
        <v>7036</v>
      </c>
    </row>
    <row r="10612" spans="1:6" x14ac:dyDescent="0.25">
      <c r="A10612" s="182">
        <v>40000443</v>
      </c>
      <c r="B10612" s="182" t="s">
        <v>10365</v>
      </c>
      <c r="C10612" s="182" t="s">
        <v>224</v>
      </c>
      <c r="D10612" s="182" t="s">
        <v>7035</v>
      </c>
      <c r="E10612" s="182" t="s">
        <v>7036</v>
      </c>
      <c r="F10612" s="182" t="s">
        <v>7036</v>
      </c>
    </row>
    <row r="10613" spans="1:6" x14ac:dyDescent="0.25">
      <c r="A10613" s="182">
        <v>40000658</v>
      </c>
      <c r="B10613" s="182" t="s">
        <v>10366</v>
      </c>
      <c r="C10613" s="182" t="s">
        <v>224</v>
      </c>
      <c r="D10613" s="182" t="s">
        <v>7035</v>
      </c>
      <c r="E10613" s="182" t="s">
        <v>7036</v>
      </c>
      <c r="F10613" s="182" t="s">
        <v>7036</v>
      </c>
    </row>
    <row r="10614" spans="1:6" x14ac:dyDescent="0.25">
      <c r="A10614" s="182">
        <v>40000541</v>
      </c>
      <c r="B10614" s="182" t="s">
        <v>10367</v>
      </c>
      <c r="C10614" s="182" t="s">
        <v>224</v>
      </c>
      <c r="D10614" s="182" t="s">
        <v>7035</v>
      </c>
      <c r="E10614" s="182" t="s">
        <v>7036</v>
      </c>
      <c r="F10614" s="182" t="s">
        <v>7036</v>
      </c>
    </row>
    <row r="10615" spans="1:6" x14ac:dyDescent="0.25">
      <c r="A10615" s="182">
        <v>40001593</v>
      </c>
      <c r="B10615" s="182" t="s">
        <v>10368</v>
      </c>
      <c r="C10615" s="182" t="s">
        <v>224</v>
      </c>
      <c r="D10615" s="182" t="s">
        <v>7035</v>
      </c>
      <c r="E10615" s="182" t="s">
        <v>7036</v>
      </c>
      <c r="F10615" s="182" t="s">
        <v>7036</v>
      </c>
    </row>
    <row r="10616" spans="1:6" x14ac:dyDescent="0.25">
      <c r="A10616" s="182">
        <v>40003369</v>
      </c>
      <c r="B10616" s="182" t="s">
        <v>10369</v>
      </c>
      <c r="C10616" s="182" t="s">
        <v>224</v>
      </c>
      <c r="D10616" s="182" t="s">
        <v>7035</v>
      </c>
      <c r="E10616" s="182" t="s">
        <v>7036</v>
      </c>
      <c r="F10616" s="182" t="s">
        <v>7036</v>
      </c>
    </row>
    <row r="10617" spans="1:6" x14ac:dyDescent="0.25">
      <c r="A10617" s="182">
        <v>40000507</v>
      </c>
      <c r="B10617" s="182" t="s">
        <v>10370</v>
      </c>
      <c r="C10617" s="182" t="s">
        <v>224</v>
      </c>
      <c r="D10617" s="182" t="s">
        <v>7035</v>
      </c>
      <c r="E10617" s="182" t="s">
        <v>7036</v>
      </c>
      <c r="F10617" s="182" t="s">
        <v>7036</v>
      </c>
    </row>
    <row r="10618" spans="1:6" x14ac:dyDescent="0.25">
      <c r="A10618" s="182">
        <v>40001341</v>
      </c>
      <c r="B10618" s="182" t="s">
        <v>10371</v>
      </c>
      <c r="C10618" s="182" t="s">
        <v>224</v>
      </c>
      <c r="D10618" s="182" t="s">
        <v>7035</v>
      </c>
      <c r="E10618" s="182" t="s">
        <v>7036</v>
      </c>
      <c r="F10618" s="182" t="s">
        <v>7036</v>
      </c>
    </row>
    <row r="10619" spans="1:6" x14ac:dyDescent="0.25">
      <c r="A10619" s="182">
        <v>40000529</v>
      </c>
      <c r="B10619" s="182" t="s">
        <v>10372</v>
      </c>
      <c r="C10619" s="182" t="s">
        <v>224</v>
      </c>
      <c r="D10619" s="182" t="s">
        <v>7035</v>
      </c>
      <c r="E10619" s="182" t="s">
        <v>7036</v>
      </c>
      <c r="F10619" s="182" t="s">
        <v>7036</v>
      </c>
    </row>
    <row r="10620" spans="1:6" x14ac:dyDescent="0.25">
      <c r="A10620" s="182">
        <v>40000476</v>
      </c>
      <c r="B10620" s="182" t="s">
        <v>10373</v>
      </c>
      <c r="C10620" s="182" t="s">
        <v>224</v>
      </c>
      <c r="D10620" s="182" t="s">
        <v>7035</v>
      </c>
      <c r="E10620" s="182" t="s">
        <v>7036</v>
      </c>
      <c r="F10620" s="182" t="s">
        <v>7036</v>
      </c>
    </row>
    <row r="10621" spans="1:6" x14ac:dyDescent="0.25">
      <c r="A10621" s="182">
        <v>40002912</v>
      </c>
      <c r="B10621" s="182" t="s">
        <v>10374</v>
      </c>
      <c r="C10621" s="182" t="s">
        <v>224</v>
      </c>
      <c r="D10621" s="182" t="s">
        <v>7035</v>
      </c>
      <c r="E10621" s="182" t="s">
        <v>7036</v>
      </c>
      <c r="F10621" s="182" t="s">
        <v>7036</v>
      </c>
    </row>
    <row r="10622" spans="1:6" x14ac:dyDescent="0.25">
      <c r="A10622" s="182">
        <v>40000754</v>
      </c>
      <c r="B10622" s="182" t="s">
        <v>10375</v>
      </c>
      <c r="C10622" s="182" t="s">
        <v>224</v>
      </c>
      <c r="D10622" s="182" t="s">
        <v>7035</v>
      </c>
      <c r="E10622" s="182" t="s">
        <v>7036</v>
      </c>
      <c r="F10622" s="182" t="s">
        <v>7036</v>
      </c>
    </row>
    <row r="10623" spans="1:6" x14ac:dyDescent="0.25">
      <c r="A10623" s="182">
        <v>40000466</v>
      </c>
      <c r="B10623" s="182" t="s">
        <v>10376</v>
      </c>
      <c r="C10623" s="182" t="s">
        <v>224</v>
      </c>
      <c r="D10623" s="182" t="s">
        <v>7035</v>
      </c>
      <c r="E10623" s="182" t="s">
        <v>7036</v>
      </c>
      <c r="F10623" s="182" t="s">
        <v>7036</v>
      </c>
    </row>
    <row r="10624" spans="1:6" x14ac:dyDescent="0.25">
      <c r="A10624" s="182">
        <v>40000634</v>
      </c>
      <c r="B10624" s="182" t="s">
        <v>10377</v>
      </c>
      <c r="C10624" s="182" t="s">
        <v>224</v>
      </c>
      <c r="D10624" s="182" t="s">
        <v>7035</v>
      </c>
      <c r="E10624" s="182" t="s">
        <v>7036</v>
      </c>
      <c r="F10624" s="182" t="s">
        <v>7036</v>
      </c>
    </row>
    <row r="10625" spans="1:6" x14ac:dyDescent="0.25">
      <c r="A10625" s="182">
        <v>40001345</v>
      </c>
      <c r="B10625" s="182" t="s">
        <v>10378</v>
      </c>
      <c r="C10625" s="182" t="s">
        <v>224</v>
      </c>
      <c r="D10625" s="182" t="s">
        <v>7035</v>
      </c>
      <c r="E10625" s="182" t="s">
        <v>7036</v>
      </c>
      <c r="F10625" s="182" t="s">
        <v>7036</v>
      </c>
    </row>
    <row r="10626" spans="1:6" x14ac:dyDescent="0.25">
      <c r="A10626" s="182">
        <v>40001772</v>
      </c>
      <c r="B10626" s="182" t="s">
        <v>10379</v>
      </c>
      <c r="C10626" s="182" t="s">
        <v>224</v>
      </c>
      <c r="D10626" s="182" t="s">
        <v>7035</v>
      </c>
      <c r="E10626" s="182" t="s">
        <v>7036</v>
      </c>
      <c r="F10626" s="182" t="s">
        <v>7036</v>
      </c>
    </row>
    <row r="10627" spans="1:6" x14ac:dyDescent="0.25">
      <c r="A10627" s="182">
        <v>40002270</v>
      </c>
      <c r="B10627" s="182" t="s">
        <v>10380</v>
      </c>
      <c r="C10627" s="182" t="s">
        <v>224</v>
      </c>
      <c r="D10627" s="182" t="s">
        <v>7035</v>
      </c>
      <c r="E10627" s="182" t="s">
        <v>7036</v>
      </c>
      <c r="F10627" s="182" t="s">
        <v>7036</v>
      </c>
    </row>
    <row r="10628" spans="1:6" x14ac:dyDescent="0.25">
      <c r="A10628" s="182">
        <v>40003082</v>
      </c>
      <c r="B10628" s="182" t="s">
        <v>10381</v>
      </c>
      <c r="C10628" s="182" t="s">
        <v>224</v>
      </c>
      <c r="D10628" s="182" t="s">
        <v>7035</v>
      </c>
      <c r="E10628" s="182" t="s">
        <v>7036</v>
      </c>
      <c r="F10628" s="182" t="s">
        <v>7036</v>
      </c>
    </row>
    <row r="10629" spans="1:6" x14ac:dyDescent="0.25">
      <c r="A10629" s="182">
        <v>40000883</v>
      </c>
      <c r="B10629" s="182" t="s">
        <v>10382</v>
      </c>
      <c r="C10629" s="182" t="s">
        <v>224</v>
      </c>
      <c r="D10629" s="182" t="s">
        <v>7035</v>
      </c>
      <c r="E10629" s="182" t="s">
        <v>7036</v>
      </c>
      <c r="F10629" s="182" t="s">
        <v>7036</v>
      </c>
    </row>
    <row r="10630" spans="1:6" x14ac:dyDescent="0.25">
      <c r="A10630" s="182">
        <v>40000430</v>
      </c>
      <c r="B10630" s="182" t="s">
        <v>10383</v>
      </c>
      <c r="C10630" s="182" t="s">
        <v>224</v>
      </c>
      <c r="D10630" s="182" t="s">
        <v>7035</v>
      </c>
      <c r="E10630" s="182" t="s">
        <v>7036</v>
      </c>
      <c r="F10630" s="182" t="s">
        <v>7036</v>
      </c>
    </row>
    <row r="10631" spans="1:6" x14ac:dyDescent="0.25">
      <c r="A10631" s="182">
        <v>40000516</v>
      </c>
      <c r="B10631" s="182" t="s">
        <v>10384</v>
      </c>
      <c r="C10631" s="182" t="s">
        <v>224</v>
      </c>
      <c r="D10631" s="182" t="s">
        <v>7035</v>
      </c>
      <c r="E10631" s="182" t="s">
        <v>7036</v>
      </c>
      <c r="F10631" s="182" t="s">
        <v>7036</v>
      </c>
    </row>
    <row r="10632" spans="1:6" x14ac:dyDescent="0.25">
      <c r="A10632" s="182">
        <v>40000994</v>
      </c>
      <c r="B10632" s="182" t="s">
        <v>10385</v>
      </c>
      <c r="C10632" s="182" t="s">
        <v>224</v>
      </c>
      <c r="D10632" s="182" t="s">
        <v>7035</v>
      </c>
      <c r="E10632" s="182" t="s">
        <v>7036</v>
      </c>
      <c r="F10632" s="182" t="s">
        <v>7036</v>
      </c>
    </row>
    <row r="10633" spans="1:6" x14ac:dyDescent="0.25">
      <c r="A10633" s="182">
        <v>40000886</v>
      </c>
      <c r="B10633" s="182" t="s">
        <v>10386</v>
      </c>
      <c r="C10633" s="182" t="s">
        <v>224</v>
      </c>
      <c r="D10633" s="182" t="s">
        <v>7035</v>
      </c>
      <c r="E10633" s="182" t="s">
        <v>7036</v>
      </c>
      <c r="F10633" s="182" t="s">
        <v>7036</v>
      </c>
    </row>
    <row r="10634" spans="1:6" x14ac:dyDescent="0.25">
      <c r="A10634" s="182">
        <v>40000649</v>
      </c>
      <c r="B10634" s="182" t="s">
        <v>10387</v>
      </c>
      <c r="C10634" s="182" t="s">
        <v>224</v>
      </c>
      <c r="D10634" s="182" t="s">
        <v>7035</v>
      </c>
      <c r="E10634" s="182" t="s">
        <v>7036</v>
      </c>
      <c r="F10634" s="182" t="s">
        <v>7036</v>
      </c>
    </row>
    <row r="10635" spans="1:6" x14ac:dyDescent="0.25">
      <c r="A10635" s="182">
        <v>40000463</v>
      </c>
      <c r="B10635" s="182" t="s">
        <v>10388</v>
      </c>
      <c r="C10635" s="182" t="s">
        <v>224</v>
      </c>
      <c r="D10635" s="182" t="s">
        <v>7035</v>
      </c>
      <c r="E10635" s="182" t="s">
        <v>7036</v>
      </c>
      <c r="F10635" s="182" t="s">
        <v>7036</v>
      </c>
    </row>
    <row r="10636" spans="1:6" x14ac:dyDescent="0.25">
      <c r="A10636" s="182">
        <v>40000429</v>
      </c>
      <c r="B10636" s="182" t="s">
        <v>10389</v>
      </c>
      <c r="C10636" s="182" t="s">
        <v>224</v>
      </c>
      <c r="D10636" s="182" t="s">
        <v>7035</v>
      </c>
      <c r="E10636" s="182" t="s">
        <v>7036</v>
      </c>
      <c r="F10636" s="182" t="s">
        <v>7036</v>
      </c>
    </row>
    <row r="10637" spans="1:6" x14ac:dyDescent="0.25">
      <c r="A10637" s="182">
        <v>40000826</v>
      </c>
      <c r="B10637" s="182" t="s">
        <v>10390</v>
      </c>
      <c r="C10637" s="182" t="s">
        <v>224</v>
      </c>
      <c r="D10637" s="182" t="s">
        <v>7035</v>
      </c>
      <c r="E10637" s="182" t="s">
        <v>7036</v>
      </c>
      <c r="F10637" s="182" t="s">
        <v>7036</v>
      </c>
    </row>
    <row r="10638" spans="1:6" x14ac:dyDescent="0.25">
      <c r="A10638" s="182">
        <v>40000922</v>
      </c>
      <c r="B10638" s="182" t="s">
        <v>10391</v>
      </c>
      <c r="C10638" s="182" t="s">
        <v>224</v>
      </c>
      <c r="D10638" s="182" t="s">
        <v>7035</v>
      </c>
      <c r="E10638" s="182" t="s">
        <v>7036</v>
      </c>
      <c r="F10638" s="182" t="s">
        <v>7036</v>
      </c>
    </row>
    <row r="10639" spans="1:6" x14ac:dyDescent="0.25">
      <c r="A10639" s="182">
        <v>40000999</v>
      </c>
      <c r="B10639" s="182" t="s">
        <v>10392</v>
      </c>
      <c r="C10639" s="182" t="s">
        <v>224</v>
      </c>
      <c r="D10639" s="182" t="s">
        <v>7035</v>
      </c>
      <c r="E10639" s="182" t="s">
        <v>7036</v>
      </c>
      <c r="F10639" s="182" t="s">
        <v>7036</v>
      </c>
    </row>
    <row r="10640" spans="1:6" x14ac:dyDescent="0.25">
      <c r="A10640" s="182">
        <v>40002870</v>
      </c>
      <c r="B10640" s="182" t="s">
        <v>10393</v>
      </c>
      <c r="C10640" s="182" t="s">
        <v>224</v>
      </c>
      <c r="D10640" s="182" t="s">
        <v>7035</v>
      </c>
      <c r="E10640" s="182" t="s">
        <v>7036</v>
      </c>
      <c r="F10640" s="182" t="s">
        <v>7036</v>
      </c>
    </row>
    <row r="10641" spans="1:6" x14ac:dyDescent="0.25">
      <c r="A10641" s="182">
        <v>40001183</v>
      </c>
      <c r="B10641" s="182" t="s">
        <v>10394</v>
      </c>
      <c r="C10641" s="182" t="s">
        <v>224</v>
      </c>
      <c r="D10641" s="182" t="s">
        <v>7035</v>
      </c>
      <c r="E10641" s="182" t="s">
        <v>7036</v>
      </c>
      <c r="F10641" s="182" t="s">
        <v>7036</v>
      </c>
    </row>
    <row r="10642" spans="1:6" x14ac:dyDescent="0.25">
      <c r="A10642" s="182">
        <v>40002999</v>
      </c>
      <c r="B10642" s="182" t="s">
        <v>10395</v>
      </c>
      <c r="C10642" s="182" t="s">
        <v>224</v>
      </c>
      <c r="D10642" s="182" t="s">
        <v>7035</v>
      </c>
      <c r="E10642" s="182" t="s">
        <v>7036</v>
      </c>
      <c r="F10642" s="182" t="s">
        <v>7036</v>
      </c>
    </row>
    <row r="10643" spans="1:6" x14ac:dyDescent="0.25">
      <c r="A10643" s="182">
        <v>40003648</v>
      </c>
      <c r="B10643" s="182" t="s">
        <v>10396</v>
      </c>
      <c r="C10643" s="182" t="s">
        <v>224</v>
      </c>
      <c r="D10643" s="182" t="s">
        <v>7035</v>
      </c>
      <c r="E10643" s="182" t="s">
        <v>7036</v>
      </c>
      <c r="F10643" s="182" t="s">
        <v>7036</v>
      </c>
    </row>
    <row r="10644" spans="1:6" x14ac:dyDescent="0.25">
      <c r="A10644" s="182">
        <v>40000637</v>
      </c>
      <c r="B10644" s="182" t="s">
        <v>10397</v>
      </c>
      <c r="C10644" s="182" t="s">
        <v>224</v>
      </c>
      <c r="D10644" s="182" t="s">
        <v>7035</v>
      </c>
      <c r="E10644" s="182" t="s">
        <v>7036</v>
      </c>
      <c r="F10644" s="182" t="s">
        <v>7036</v>
      </c>
    </row>
    <row r="10645" spans="1:6" x14ac:dyDescent="0.25">
      <c r="A10645" s="182">
        <v>40003541</v>
      </c>
      <c r="B10645" s="182" t="s">
        <v>10398</v>
      </c>
      <c r="C10645" s="182" t="s">
        <v>224</v>
      </c>
      <c r="D10645" s="182" t="s">
        <v>7035</v>
      </c>
      <c r="E10645" s="182" t="s">
        <v>7036</v>
      </c>
      <c r="F10645" s="182" t="s">
        <v>7036</v>
      </c>
    </row>
    <row r="10646" spans="1:6" x14ac:dyDescent="0.25">
      <c r="A10646" s="182">
        <v>40001594</v>
      </c>
      <c r="B10646" s="182" t="s">
        <v>10399</v>
      </c>
      <c r="C10646" s="182" t="s">
        <v>224</v>
      </c>
      <c r="D10646" s="182" t="s">
        <v>7035</v>
      </c>
      <c r="E10646" s="182" t="s">
        <v>7036</v>
      </c>
      <c r="F10646" s="182" t="s">
        <v>7036</v>
      </c>
    </row>
    <row r="10647" spans="1:6" x14ac:dyDescent="0.25">
      <c r="A10647" s="182">
        <v>40000519</v>
      </c>
      <c r="B10647" s="182" t="s">
        <v>10400</v>
      </c>
      <c r="C10647" s="182" t="s">
        <v>224</v>
      </c>
      <c r="D10647" s="182" t="s">
        <v>7035</v>
      </c>
      <c r="E10647" s="182" t="s">
        <v>7036</v>
      </c>
      <c r="F10647" s="182" t="s">
        <v>7036</v>
      </c>
    </row>
    <row r="10648" spans="1:6" x14ac:dyDescent="0.25">
      <c r="A10648" s="182">
        <v>40005212</v>
      </c>
      <c r="B10648" s="182" t="s">
        <v>10401</v>
      </c>
      <c r="C10648" s="182" t="s">
        <v>224</v>
      </c>
      <c r="D10648" s="182" t="s">
        <v>7035</v>
      </c>
      <c r="E10648" s="182" t="s">
        <v>7036</v>
      </c>
      <c r="F10648" s="182" t="s">
        <v>7036</v>
      </c>
    </row>
    <row r="10649" spans="1:6" x14ac:dyDescent="0.25">
      <c r="A10649" s="182">
        <v>40003326</v>
      </c>
      <c r="B10649" s="182" t="s">
        <v>10402</v>
      </c>
      <c r="C10649" s="182" t="s">
        <v>224</v>
      </c>
      <c r="D10649" s="182" t="s">
        <v>7035</v>
      </c>
      <c r="E10649" s="182" t="s">
        <v>7036</v>
      </c>
      <c r="F10649" s="182" t="s">
        <v>7036</v>
      </c>
    </row>
    <row r="10650" spans="1:6" x14ac:dyDescent="0.25">
      <c r="A10650" s="182">
        <v>40003309</v>
      </c>
      <c r="B10650" s="182" t="s">
        <v>10403</v>
      </c>
      <c r="C10650" s="182" t="s">
        <v>224</v>
      </c>
      <c r="D10650" s="182" t="s">
        <v>7035</v>
      </c>
      <c r="E10650" s="182" t="s">
        <v>7036</v>
      </c>
      <c r="F10650" s="182" t="s">
        <v>7036</v>
      </c>
    </row>
    <row r="10651" spans="1:6" x14ac:dyDescent="0.25">
      <c r="A10651" s="182">
        <v>40001053</v>
      </c>
      <c r="B10651" s="182" t="s">
        <v>10404</v>
      </c>
      <c r="C10651" s="182" t="s">
        <v>224</v>
      </c>
      <c r="D10651" s="182" t="s">
        <v>7035</v>
      </c>
      <c r="E10651" s="182" t="s">
        <v>7036</v>
      </c>
      <c r="F10651" s="182" t="s">
        <v>7036</v>
      </c>
    </row>
    <row r="10652" spans="1:6" x14ac:dyDescent="0.25">
      <c r="A10652" s="182">
        <v>40000545</v>
      </c>
      <c r="B10652" s="182" t="s">
        <v>10405</v>
      </c>
      <c r="C10652" s="182" t="s">
        <v>224</v>
      </c>
      <c r="D10652" s="182" t="s">
        <v>7035</v>
      </c>
      <c r="E10652" s="182" t="s">
        <v>7036</v>
      </c>
      <c r="F10652" s="182" t="s">
        <v>7036</v>
      </c>
    </row>
    <row r="10653" spans="1:6" x14ac:dyDescent="0.25">
      <c r="A10653" s="182">
        <v>40001396</v>
      </c>
      <c r="B10653" s="182" t="s">
        <v>10406</v>
      </c>
      <c r="C10653" s="182" t="s">
        <v>224</v>
      </c>
      <c r="D10653" s="182" t="s">
        <v>7035</v>
      </c>
      <c r="E10653" s="182" t="s">
        <v>7036</v>
      </c>
      <c r="F10653" s="182" t="s">
        <v>7036</v>
      </c>
    </row>
    <row r="10654" spans="1:6" x14ac:dyDescent="0.25">
      <c r="A10654" s="182">
        <v>40000622</v>
      </c>
      <c r="B10654" s="182" t="s">
        <v>10407</v>
      </c>
      <c r="C10654" s="182" t="s">
        <v>224</v>
      </c>
      <c r="D10654" s="182" t="s">
        <v>7035</v>
      </c>
      <c r="E10654" s="182" t="s">
        <v>7036</v>
      </c>
      <c r="F10654" s="182" t="s">
        <v>7036</v>
      </c>
    </row>
    <row r="10655" spans="1:6" x14ac:dyDescent="0.25">
      <c r="A10655" s="182">
        <v>40002512</v>
      </c>
      <c r="B10655" s="182" t="s">
        <v>10408</v>
      </c>
      <c r="C10655" s="182" t="s">
        <v>224</v>
      </c>
      <c r="D10655" s="182" t="s">
        <v>7035</v>
      </c>
      <c r="E10655" s="182" t="s">
        <v>7036</v>
      </c>
      <c r="F10655" s="182" t="s">
        <v>7036</v>
      </c>
    </row>
    <row r="10656" spans="1:6" x14ac:dyDescent="0.25">
      <c r="A10656" s="182">
        <v>40000610</v>
      </c>
      <c r="B10656" s="182" t="s">
        <v>10409</v>
      </c>
      <c r="C10656" s="182" t="s">
        <v>224</v>
      </c>
      <c r="D10656" s="182" t="s">
        <v>7035</v>
      </c>
      <c r="E10656" s="182" t="s">
        <v>7036</v>
      </c>
      <c r="F10656" s="182" t="s">
        <v>7036</v>
      </c>
    </row>
    <row r="10657" spans="1:6" x14ac:dyDescent="0.25">
      <c r="A10657" s="182">
        <v>40003400</v>
      </c>
      <c r="B10657" s="182" t="s">
        <v>10410</v>
      </c>
      <c r="C10657" s="182" t="s">
        <v>224</v>
      </c>
      <c r="D10657" s="182" t="s">
        <v>7035</v>
      </c>
      <c r="E10657" s="182" t="s">
        <v>7036</v>
      </c>
      <c r="F10657" s="182" t="s">
        <v>7036</v>
      </c>
    </row>
    <row r="10658" spans="1:6" x14ac:dyDescent="0.25">
      <c r="A10658" s="182">
        <v>40001080</v>
      </c>
      <c r="B10658" s="182" t="s">
        <v>10411</v>
      </c>
      <c r="C10658" s="182" t="s">
        <v>224</v>
      </c>
      <c r="D10658" s="182" t="s">
        <v>7035</v>
      </c>
      <c r="E10658" s="182" t="s">
        <v>7036</v>
      </c>
      <c r="F10658" s="182" t="s">
        <v>7036</v>
      </c>
    </row>
    <row r="10659" spans="1:6" x14ac:dyDescent="0.25">
      <c r="A10659" s="182">
        <v>40000635</v>
      </c>
      <c r="B10659" s="182" t="s">
        <v>10412</v>
      </c>
      <c r="C10659" s="182" t="s">
        <v>224</v>
      </c>
      <c r="D10659" s="182" t="s">
        <v>7035</v>
      </c>
      <c r="E10659" s="182" t="s">
        <v>7036</v>
      </c>
      <c r="F10659" s="182" t="s">
        <v>7036</v>
      </c>
    </row>
    <row r="10660" spans="1:6" x14ac:dyDescent="0.25">
      <c r="A10660" s="182">
        <v>40002435</v>
      </c>
      <c r="B10660" s="182" t="s">
        <v>10413</v>
      </c>
      <c r="C10660" s="182" t="s">
        <v>224</v>
      </c>
      <c r="D10660" s="182" t="s">
        <v>7035</v>
      </c>
      <c r="E10660" s="182" t="s">
        <v>7036</v>
      </c>
      <c r="F10660" s="182" t="s">
        <v>7036</v>
      </c>
    </row>
    <row r="10661" spans="1:6" x14ac:dyDescent="0.25">
      <c r="A10661" s="182">
        <v>40003292</v>
      </c>
      <c r="B10661" s="182" t="s">
        <v>10414</v>
      </c>
      <c r="C10661" s="182" t="s">
        <v>224</v>
      </c>
      <c r="D10661" s="182" t="s">
        <v>7035</v>
      </c>
      <c r="E10661" s="182" t="s">
        <v>7036</v>
      </c>
      <c r="F10661" s="182" t="s">
        <v>7036</v>
      </c>
    </row>
    <row r="10662" spans="1:6" x14ac:dyDescent="0.25">
      <c r="A10662" s="182">
        <v>40000680</v>
      </c>
      <c r="B10662" s="182" t="s">
        <v>10415</v>
      </c>
      <c r="C10662" s="182" t="s">
        <v>224</v>
      </c>
      <c r="D10662" s="182" t="s">
        <v>7035</v>
      </c>
      <c r="E10662" s="182" t="s">
        <v>7036</v>
      </c>
      <c r="F10662" s="182" t="s">
        <v>7036</v>
      </c>
    </row>
    <row r="10663" spans="1:6" x14ac:dyDescent="0.25">
      <c r="A10663" s="182">
        <v>40002212</v>
      </c>
      <c r="B10663" s="182" t="s">
        <v>10416</v>
      </c>
      <c r="C10663" s="182" t="s">
        <v>224</v>
      </c>
      <c r="D10663" s="182" t="s">
        <v>7035</v>
      </c>
      <c r="E10663" s="182" t="s">
        <v>7036</v>
      </c>
      <c r="F10663" s="182" t="s">
        <v>7036</v>
      </c>
    </row>
    <row r="10664" spans="1:6" x14ac:dyDescent="0.25">
      <c r="A10664" s="182">
        <v>40001208</v>
      </c>
      <c r="B10664" s="182" t="s">
        <v>10417</v>
      </c>
      <c r="C10664" s="182" t="s">
        <v>224</v>
      </c>
      <c r="D10664" s="182" t="s">
        <v>7035</v>
      </c>
      <c r="E10664" s="182" t="s">
        <v>7036</v>
      </c>
      <c r="F10664" s="182" t="s">
        <v>7036</v>
      </c>
    </row>
    <row r="10665" spans="1:6" x14ac:dyDescent="0.25">
      <c r="A10665" s="182">
        <v>40005423</v>
      </c>
      <c r="B10665" s="182" t="s">
        <v>10418</v>
      </c>
      <c r="C10665" s="182" t="s">
        <v>224</v>
      </c>
      <c r="D10665" s="182" t="s">
        <v>7035</v>
      </c>
      <c r="E10665" s="182" t="s">
        <v>7036</v>
      </c>
      <c r="F10665" s="182" t="s">
        <v>7036</v>
      </c>
    </row>
    <row r="10666" spans="1:6" x14ac:dyDescent="0.25">
      <c r="A10666" s="182">
        <v>40000905</v>
      </c>
      <c r="B10666" s="182" t="s">
        <v>10419</v>
      </c>
      <c r="C10666" s="182" t="s">
        <v>224</v>
      </c>
      <c r="D10666" s="182" t="s">
        <v>7035</v>
      </c>
      <c r="E10666" s="182" t="s">
        <v>7036</v>
      </c>
      <c r="F10666" s="182" t="s">
        <v>7036</v>
      </c>
    </row>
    <row r="10667" spans="1:6" x14ac:dyDescent="0.25">
      <c r="A10667" s="182">
        <v>40001006</v>
      </c>
      <c r="B10667" s="182" t="s">
        <v>10420</v>
      </c>
      <c r="C10667" s="182" t="s">
        <v>224</v>
      </c>
      <c r="D10667" s="182" t="s">
        <v>7035</v>
      </c>
      <c r="E10667" s="182" t="s">
        <v>7036</v>
      </c>
      <c r="F10667" s="182" t="s">
        <v>7036</v>
      </c>
    </row>
    <row r="10668" spans="1:6" x14ac:dyDescent="0.25">
      <c r="A10668" s="182">
        <v>40000571</v>
      </c>
      <c r="B10668" s="182" t="s">
        <v>10421</v>
      </c>
      <c r="C10668" s="182" t="s">
        <v>224</v>
      </c>
      <c r="D10668" s="182" t="s">
        <v>7035</v>
      </c>
      <c r="E10668" s="182" t="s">
        <v>7036</v>
      </c>
      <c r="F10668" s="182" t="s">
        <v>7036</v>
      </c>
    </row>
    <row r="10669" spans="1:6" x14ac:dyDescent="0.25">
      <c r="A10669" s="182">
        <v>40000845</v>
      </c>
      <c r="B10669" s="182" t="s">
        <v>10422</v>
      </c>
      <c r="C10669" s="182" t="s">
        <v>224</v>
      </c>
      <c r="D10669" s="182" t="s">
        <v>7035</v>
      </c>
      <c r="E10669" s="182" t="s">
        <v>7036</v>
      </c>
      <c r="F10669" s="182" t="s">
        <v>7036</v>
      </c>
    </row>
    <row r="10670" spans="1:6" x14ac:dyDescent="0.25">
      <c r="A10670" s="182">
        <v>40000474</v>
      </c>
      <c r="B10670" s="182" t="s">
        <v>10423</v>
      </c>
      <c r="C10670" s="182" t="s">
        <v>224</v>
      </c>
      <c r="D10670" s="182" t="s">
        <v>7035</v>
      </c>
      <c r="E10670" s="182" t="s">
        <v>7036</v>
      </c>
      <c r="F10670" s="182" t="s">
        <v>7036</v>
      </c>
    </row>
    <row r="10671" spans="1:6" x14ac:dyDescent="0.25">
      <c r="A10671" s="182">
        <v>40000881</v>
      </c>
      <c r="B10671" s="182" t="s">
        <v>10424</v>
      </c>
      <c r="C10671" s="182" t="s">
        <v>224</v>
      </c>
      <c r="D10671" s="182" t="s">
        <v>7035</v>
      </c>
      <c r="E10671" s="182" t="s">
        <v>7036</v>
      </c>
      <c r="F10671" s="182" t="s">
        <v>7036</v>
      </c>
    </row>
    <row r="10672" spans="1:6" x14ac:dyDescent="0.25">
      <c r="A10672" s="182">
        <v>40000485</v>
      </c>
      <c r="B10672" s="182" t="s">
        <v>10425</v>
      </c>
      <c r="C10672" s="182" t="s">
        <v>224</v>
      </c>
      <c r="D10672" s="182" t="s">
        <v>7035</v>
      </c>
      <c r="E10672" s="182" t="s">
        <v>7036</v>
      </c>
      <c r="F10672" s="182" t="s">
        <v>7036</v>
      </c>
    </row>
    <row r="10673" spans="1:6" x14ac:dyDescent="0.25">
      <c r="A10673" s="182">
        <v>40000895</v>
      </c>
      <c r="B10673" s="182" t="s">
        <v>10426</v>
      </c>
      <c r="C10673" s="182" t="s">
        <v>224</v>
      </c>
      <c r="D10673" s="182" t="s">
        <v>7035</v>
      </c>
      <c r="E10673" s="182" t="s">
        <v>7036</v>
      </c>
      <c r="F10673" s="182" t="s">
        <v>7036</v>
      </c>
    </row>
    <row r="10674" spans="1:6" x14ac:dyDescent="0.25">
      <c r="A10674" s="182">
        <v>40001227</v>
      </c>
      <c r="B10674" s="182" t="s">
        <v>10427</v>
      </c>
      <c r="C10674" s="182" t="s">
        <v>224</v>
      </c>
      <c r="D10674" s="182" t="s">
        <v>7035</v>
      </c>
      <c r="E10674" s="182" t="s">
        <v>7036</v>
      </c>
      <c r="F10674" s="182" t="s">
        <v>7036</v>
      </c>
    </row>
    <row r="10675" spans="1:6" x14ac:dyDescent="0.25">
      <c r="A10675" s="182">
        <v>47200031</v>
      </c>
      <c r="B10675" s="182" t="s">
        <v>10428</v>
      </c>
      <c r="C10675" s="182" t="s">
        <v>224</v>
      </c>
      <c r="D10675" s="182" t="s">
        <v>7035</v>
      </c>
      <c r="E10675" s="182" t="s">
        <v>7036</v>
      </c>
      <c r="F10675" s="182" t="s">
        <v>7036</v>
      </c>
    </row>
    <row r="10676" spans="1:6" x14ac:dyDescent="0.25">
      <c r="A10676" s="182">
        <v>40005033</v>
      </c>
      <c r="B10676" s="182" t="s">
        <v>10428</v>
      </c>
      <c r="C10676" s="182" t="s">
        <v>224</v>
      </c>
      <c r="D10676" s="182" t="s">
        <v>7035</v>
      </c>
      <c r="E10676" s="182" t="s">
        <v>7036</v>
      </c>
      <c r="F10676" s="182" t="s">
        <v>7036</v>
      </c>
    </row>
    <row r="10677" spans="1:6" x14ac:dyDescent="0.25">
      <c r="A10677" s="182">
        <v>40004634</v>
      </c>
      <c r="B10677" s="182" t="s">
        <v>10428</v>
      </c>
      <c r="C10677" s="182" t="s">
        <v>224</v>
      </c>
      <c r="D10677" s="182" t="s">
        <v>7035</v>
      </c>
      <c r="E10677" s="182" t="s">
        <v>7036</v>
      </c>
      <c r="F10677" s="182" t="s">
        <v>7036</v>
      </c>
    </row>
    <row r="10678" spans="1:6" x14ac:dyDescent="0.25">
      <c r="A10678" s="182">
        <v>40001211</v>
      </c>
      <c r="B10678" s="182" t="s">
        <v>10429</v>
      </c>
      <c r="C10678" s="182" t="s">
        <v>224</v>
      </c>
      <c r="D10678" s="182" t="s">
        <v>7035</v>
      </c>
      <c r="E10678" s="182" t="s">
        <v>7036</v>
      </c>
      <c r="F10678" s="182" t="s">
        <v>7036</v>
      </c>
    </row>
    <row r="10679" spans="1:6" x14ac:dyDescent="0.25">
      <c r="A10679" s="182">
        <v>40003527</v>
      </c>
      <c r="B10679" s="182" t="s">
        <v>10430</v>
      </c>
      <c r="C10679" s="182" t="s">
        <v>224</v>
      </c>
      <c r="D10679" s="182" t="s">
        <v>7035</v>
      </c>
      <c r="E10679" s="182" t="s">
        <v>7036</v>
      </c>
      <c r="F10679" s="182" t="s">
        <v>7036</v>
      </c>
    </row>
    <row r="10680" spans="1:6" x14ac:dyDescent="0.25">
      <c r="A10680" s="182">
        <v>40001473</v>
      </c>
      <c r="B10680" s="182" t="s">
        <v>10431</v>
      </c>
      <c r="C10680" s="182" t="s">
        <v>224</v>
      </c>
      <c r="D10680" s="182" t="s">
        <v>7035</v>
      </c>
      <c r="E10680" s="182" t="s">
        <v>7036</v>
      </c>
      <c r="F10680" s="182" t="s">
        <v>7036</v>
      </c>
    </row>
    <row r="10681" spans="1:6" x14ac:dyDescent="0.25">
      <c r="A10681" s="182">
        <v>40003497</v>
      </c>
      <c r="B10681" s="182" t="s">
        <v>10432</v>
      </c>
      <c r="C10681" s="182" t="s">
        <v>224</v>
      </c>
      <c r="D10681" s="182" t="s">
        <v>7035</v>
      </c>
      <c r="E10681" s="182" t="s">
        <v>7036</v>
      </c>
      <c r="F10681" s="182" t="s">
        <v>7036</v>
      </c>
    </row>
    <row r="10682" spans="1:6" x14ac:dyDescent="0.25">
      <c r="A10682" s="182">
        <v>40000995</v>
      </c>
      <c r="B10682" s="182" t="s">
        <v>10433</v>
      </c>
      <c r="C10682" s="182" t="s">
        <v>224</v>
      </c>
      <c r="D10682" s="182" t="s">
        <v>7035</v>
      </c>
      <c r="E10682" s="182" t="s">
        <v>7036</v>
      </c>
      <c r="F10682" s="182" t="s">
        <v>7036</v>
      </c>
    </row>
    <row r="10683" spans="1:6" x14ac:dyDescent="0.25">
      <c r="A10683" s="182">
        <v>40000945</v>
      </c>
      <c r="B10683" s="182" t="s">
        <v>10434</v>
      </c>
      <c r="C10683" s="182" t="s">
        <v>224</v>
      </c>
      <c r="D10683" s="182" t="s">
        <v>7035</v>
      </c>
      <c r="E10683" s="182" t="s">
        <v>7036</v>
      </c>
      <c r="F10683" s="182" t="s">
        <v>7036</v>
      </c>
    </row>
    <row r="10684" spans="1:6" x14ac:dyDescent="0.25">
      <c r="A10684" s="182">
        <v>40000472</v>
      </c>
      <c r="B10684" s="182" t="s">
        <v>10435</v>
      </c>
      <c r="C10684" s="182" t="s">
        <v>224</v>
      </c>
      <c r="D10684" s="182" t="s">
        <v>7035</v>
      </c>
      <c r="E10684" s="182" t="s">
        <v>7036</v>
      </c>
      <c r="F10684" s="182" t="s">
        <v>7036</v>
      </c>
    </row>
    <row r="10685" spans="1:6" x14ac:dyDescent="0.25">
      <c r="A10685" s="182">
        <v>40000909</v>
      </c>
      <c r="B10685" s="182" t="s">
        <v>10436</v>
      </c>
      <c r="C10685" s="182" t="s">
        <v>224</v>
      </c>
      <c r="D10685" s="182" t="s">
        <v>7035</v>
      </c>
      <c r="E10685" s="182" t="s">
        <v>7036</v>
      </c>
      <c r="F10685" s="182" t="s">
        <v>7036</v>
      </c>
    </row>
    <row r="10686" spans="1:6" x14ac:dyDescent="0.25">
      <c r="A10686" s="182">
        <v>40000773</v>
      </c>
      <c r="B10686" s="182" t="s">
        <v>10437</v>
      </c>
      <c r="C10686" s="182" t="s">
        <v>224</v>
      </c>
      <c r="D10686" s="182" t="s">
        <v>7035</v>
      </c>
      <c r="E10686" s="182" t="s">
        <v>7036</v>
      </c>
      <c r="F10686" s="182" t="s">
        <v>7036</v>
      </c>
    </row>
    <row r="10687" spans="1:6" x14ac:dyDescent="0.25">
      <c r="A10687" s="182">
        <v>40000585</v>
      </c>
      <c r="B10687" s="182" t="s">
        <v>10438</v>
      </c>
      <c r="C10687" s="182" t="s">
        <v>224</v>
      </c>
      <c r="D10687" s="182" t="s">
        <v>7035</v>
      </c>
      <c r="E10687" s="182" t="s">
        <v>7036</v>
      </c>
      <c r="F10687" s="182" t="s">
        <v>7036</v>
      </c>
    </row>
    <row r="10688" spans="1:6" x14ac:dyDescent="0.25">
      <c r="A10688" s="182">
        <v>40000650</v>
      </c>
      <c r="B10688" s="182" t="s">
        <v>10439</v>
      </c>
      <c r="C10688" s="182" t="s">
        <v>224</v>
      </c>
      <c r="D10688" s="182" t="s">
        <v>7035</v>
      </c>
      <c r="E10688" s="182" t="s">
        <v>7036</v>
      </c>
      <c r="F10688" s="182" t="s">
        <v>7036</v>
      </c>
    </row>
    <row r="10689" spans="1:6" x14ac:dyDescent="0.25">
      <c r="A10689" s="182">
        <v>40000958</v>
      </c>
      <c r="B10689" s="182" t="s">
        <v>10440</v>
      </c>
      <c r="C10689" s="182" t="s">
        <v>224</v>
      </c>
      <c r="D10689" s="182" t="s">
        <v>7035</v>
      </c>
      <c r="E10689" s="182" t="s">
        <v>7036</v>
      </c>
      <c r="F10689" s="182" t="s">
        <v>7036</v>
      </c>
    </row>
    <row r="10690" spans="1:6" x14ac:dyDescent="0.25">
      <c r="A10690" s="182">
        <v>40000504</v>
      </c>
      <c r="B10690" s="182" t="s">
        <v>10441</v>
      </c>
      <c r="C10690" s="182" t="s">
        <v>224</v>
      </c>
      <c r="D10690" s="182" t="s">
        <v>7035</v>
      </c>
      <c r="E10690" s="182" t="s">
        <v>7036</v>
      </c>
      <c r="F10690" s="182" t="s">
        <v>7036</v>
      </c>
    </row>
    <row r="10691" spans="1:6" x14ac:dyDescent="0.25">
      <c r="A10691" s="182">
        <v>40001310</v>
      </c>
      <c r="B10691" s="182" t="s">
        <v>10442</v>
      </c>
      <c r="C10691" s="182" t="s">
        <v>224</v>
      </c>
      <c r="D10691" s="182" t="s">
        <v>7035</v>
      </c>
      <c r="E10691" s="182" t="s">
        <v>7036</v>
      </c>
      <c r="F10691" s="182" t="s">
        <v>7036</v>
      </c>
    </row>
    <row r="10692" spans="1:6" x14ac:dyDescent="0.25">
      <c r="A10692" s="182">
        <v>40000842</v>
      </c>
      <c r="B10692" s="182" t="s">
        <v>10443</v>
      </c>
      <c r="C10692" s="182" t="s">
        <v>224</v>
      </c>
      <c r="D10692" s="182" t="s">
        <v>7035</v>
      </c>
      <c r="E10692" s="182" t="s">
        <v>7036</v>
      </c>
      <c r="F10692" s="182" t="s">
        <v>7036</v>
      </c>
    </row>
    <row r="10693" spans="1:6" x14ac:dyDescent="0.25">
      <c r="A10693" s="182">
        <v>40000594</v>
      </c>
      <c r="B10693" s="182" t="s">
        <v>10444</v>
      </c>
      <c r="C10693" s="182" t="s">
        <v>224</v>
      </c>
      <c r="D10693" s="182" t="s">
        <v>7035</v>
      </c>
      <c r="E10693" s="182" t="s">
        <v>7036</v>
      </c>
      <c r="F10693" s="182" t="s">
        <v>7036</v>
      </c>
    </row>
    <row r="10694" spans="1:6" x14ac:dyDescent="0.25">
      <c r="A10694" s="182">
        <v>40000954</v>
      </c>
      <c r="B10694" s="182" t="s">
        <v>10445</v>
      </c>
      <c r="C10694" s="182" t="s">
        <v>224</v>
      </c>
      <c r="D10694" s="182" t="s">
        <v>7035</v>
      </c>
      <c r="E10694" s="182" t="s">
        <v>7036</v>
      </c>
      <c r="F10694" s="182" t="s">
        <v>7036</v>
      </c>
    </row>
    <row r="10695" spans="1:6" x14ac:dyDescent="0.25">
      <c r="A10695" s="182">
        <v>40001132</v>
      </c>
      <c r="B10695" s="182" t="s">
        <v>10446</v>
      </c>
      <c r="C10695" s="182" t="s">
        <v>224</v>
      </c>
      <c r="D10695" s="182" t="s">
        <v>7035</v>
      </c>
      <c r="E10695" s="182" t="s">
        <v>7036</v>
      </c>
      <c r="F10695" s="182" t="s">
        <v>7036</v>
      </c>
    </row>
    <row r="10696" spans="1:6" x14ac:dyDescent="0.25">
      <c r="A10696" s="182">
        <v>40000535</v>
      </c>
      <c r="B10696" s="182" t="s">
        <v>10447</v>
      </c>
      <c r="C10696" s="182" t="s">
        <v>224</v>
      </c>
      <c r="D10696" s="182" t="s">
        <v>7035</v>
      </c>
      <c r="E10696" s="182" t="s">
        <v>7036</v>
      </c>
      <c r="F10696" s="182" t="s">
        <v>7036</v>
      </c>
    </row>
    <row r="10697" spans="1:6" x14ac:dyDescent="0.25">
      <c r="A10697" s="182">
        <v>40000419</v>
      </c>
      <c r="B10697" s="182" t="s">
        <v>10448</v>
      </c>
      <c r="C10697" s="182" t="s">
        <v>224</v>
      </c>
      <c r="D10697" s="182" t="s">
        <v>7035</v>
      </c>
      <c r="E10697" s="182" t="s">
        <v>7036</v>
      </c>
      <c r="F10697" s="182" t="s">
        <v>7036</v>
      </c>
    </row>
    <row r="10698" spans="1:6" x14ac:dyDescent="0.25">
      <c r="A10698" s="182">
        <v>40000583</v>
      </c>
      <c r="B10698" s="182" t="s">
        <v>10449</v>
      </c>
      <c r="C10698" s="182" t="s">
        <v>224</v>
      </c>
      <c r="D10698" s="182" t="s">
        <v>7035</v>
      </c>
      <c r="E10698" s="182" t="s">
        <v>7036</v>
      </c>
      <c r="F10698" s="182" t="s">
        <v>7036</v>
      </c>
    </row>
    <row r="10699" spans="1:6" x14ac:dyDescent="0.25">
      <c r="A10699" s="182">
        <v>40000868</v>
      </c>
      <c r="B10699" s="182" t="s">
        <v>10450</v>
      </c>
      <c r="C10699" s="182" t="s">
        <v>224</v>
      </c>
      <c r="D10699" s="182" t="s">
        <v>7035</v>
      </c>
      <c r="E10699" s="182" t="s">
        <v>7036</v>
      </c>
      <c r="F10699" s="182" t="s">
        <v>7036</v>
      </c>
    </row>
    <row r="10700" spans="1:6" x14ac:dyDescent="0.25">
      <c r="A10700" s="182">
        <v>40003605</v>
      </c>
      <c r="B10700" s="182" t="s">
        <v>10451</v>
      </c>
      <c r="C10700" s="182" t="s">
        <v>224</v>
      </c>
      <c r="D10700" s="182" t="s">
        <v>7035</v>
      </c>
      <c r="E10700" s="182" t="s">
        <v>7036</v>
      </c>
      <c r="F10700" s="182" t="s">
        <v>7036</v>
      </c>
    </row>
    <row r="10701" spans="1:6" x14ac:dyDescent="0.25">
      <c r="A10701" s="182">
        <v>40000927</v>
      </c>
      <c r="B10701" s="182" t="s">
        <v>10452</v>
      </c>
      <c r="C10701" s="182" t="s">
        <v>224</v>
      </c>
      <c r="D10701" s="182" t="s">
        <v>7035</v>
      </c>
      <c r="E10701" s="182" t="s">
        <v>7036</v>
      </c>
      <c r="F10701" s="182" t="s">
        <v>7036</v>
      </c>
    </row>
    <row r="10702" spans="1:6" x14ac:dyDescent="0.25">
      <c r="A10702" s="182">
        <v>40000897</v>
      </c>
      <c r="B10702" s="182" t="s">
        <v>10453</v>
      </c>
      <c r="C10702" s="182" t="s">
        <v>224</v>
      </c>
      <c r="D10702" s="182" t="s">
        <v>7035</v>
      </c>
      <c r="E10702" s="182" t="s">
        <v>7036</v>
      </c>
      <c r="F10702" s="182" t="s">
        <v>7036</v>
      </c>
    </row>
    <row r="10703" spans="1:6" x14ac:dyDescent="0.25">
      <c r="A10703" s="182">
        <v>40002798</v>
      </c>
      <c r="B10703" s="182" t="s">
        <v>10454</v>
      </c>
      <c r="C10703" s="182" t="s">
        <v>224</v>
      </c>
      <c r="D10703" s="182" t="s">
        <v>7035</v>
      </c>
      <c r="E10703" s="182" t="s">
        <v>7036</v>
      </c>
      <c r="F10703" s="182" t="s">
        <v>7036</v>
      </c>
    </row>
    <row r="10704" spans="1:6" x14ac:dyDescent="0.25">
      <c r="A10704" s="182">
        <v>40000997</v>
      </c>
      <c r="B10704" s="182" t="s">
        <v>10455</v>
      </c>
      <c r="C10704" s="182" t="s">
        <v>224</v>
      </c>
      <c r="D10704" s="182" t="s">
        <v>7035</v>
      </c>
      <c r="E10704" s="182" t="s">
        <v>7036</v>
      </c>
      <c r="F10704" s="182" t="s">
        <v>7036</v>
      </c>
    </row>
    <row r="10705" spans="1:6" x14ac:dyDescent="0.25">
      <c r="A10705" s="182">
        <v>40000570</v>
      </c>
      <c r="B10705" s="182" t="s">
        <v>10456</v>
      </c>
      <c r="C10705" s="182" t="s">
        <v>224</v>
      </c>
      <c r="D10705" s="182" t="s">
        <v>7035</v>
      </c>
      <c r="E10705" s="182" t="s">
        <v>7036</v>
      </c>
      <c r="F10705" s="182" t="s">
        <v>7036</v>
      </c>
    </row>
    <row r="10706" spans="1:6" x14ac:dyDescent="0.25">
      <c r="A10706" s="182">
        <v>40000471</v>
      </c>
      <c r="B10706" s="182" t="s">
        <v>10457</v>
      </c>
      <c r="C10706" s="182" t="s">
        <v>224</v>
      </c>
      <c r="D10706" s="182" t="s">
        <v>7035</v>
      </c>
      <c r="E10706" s="182" t="s">
        <v>7036</v>
      </c>
      <c r="F10706" s="182" t="s">
        <v>7036</v>
      </c>
    </row>
    <row r="10707" spans="1:6" x14ac:dyDescent="0.25">
      <c r="A10707" s="182">
        <v>40000450</v>
      </c>
      <c r="B10707" s="182" t="s">
        <v>10458</v>
      </c>
      <c r="C10707" s="182" t="s">
        <v>224</v>
      </c>
      <c r="D10707" s="182" t="s">
        <v>7035</v>
      </c>
      <c r="E10707" s="182" t="s">
        <v>7036</v>
      </c>
      <c r="F10707" s="182" t="s">
        <v>7036</v>
      </c>
    </row>
    <row r="10708" spans="1:6" x14ac:dyDescent="0.25">
      <c r="A10708" s="182">
        <v>40001682</v>
      </c>
      <c r="B10708" s="182" t="s">
        <v>10459</v>
      </c>
      <c r="C10708" s="182" t="s">
        <v>224</v>
      </c>
      <c r="D10708" s="182" t="s">
        <v>7035</v>
      </c>
      <c r="E10708" s="182" t="s">
        <v>7036</v>
      </c>
      <c r="F10708" s="182" t="s">
        <v>7036</v>
      </c>
    </row>
    <row r="10709" spans="1:6" x14ac:dyDescent="0.25">
      <c r="A10709" s="182">
        <v>40005316</v>
      </c>
      <c r="B10709" s="182" t="s">
        <v>10460</v>
      </c>
      <c r="C10709" s="182" t="s">
        <v>224</v>
      </c>
      <c r="D10709" s="182" t="s">
        <v>7035</v>
      </c>
      <c r="E10709" s="182" t="s">
        <v>7036</v>
      </c>
      <c r="F10709" s="182" t="s">
        <v>7036</v>
      </c>
    </row>
    <row r="10710" spans="1:6" x14ac:dyDescent="0.25">
      <c r="A10710" s="182">
        <v>40002299</v>
      </c>
      <c r="B10710" s="182" t="s">
        <v>10461</v>
      </c>
      <c r="C10710" s="182" t="s">
        <v>224</v>
      </c>
      <c r="D10710" s="182" t="s">
        <v>7035</v>
      </c>
      <c r="E10710" s="182" t="s">
        <v>7036</v>
      </c>
      <c r="F10710" s="182" t="s">
        <v>7036</v>
      </c>
    </row>
    <row r="10711" spans="1:6" x14ac:dyDescent="0.25">
      <c r="A10711" s="182">
        <v>40000523</v>
      </c>
      <c r="B10711" s="182" t="s">
        <v>10462</v>
      </c>
      <c r="C10711" s="182" t="s">
        <v>224</v>
      </c>
      <c r="D10711" s="182" t="s">
        <v>7035</v>
      </c>
      <c r="E10711" s="182" t="s">
        <v>7036</v>
      </c>
      <c r="F10711" s="182" t="s">
        <v>7036</v>
      </c>
    </row>
    <row r="10712" spans="1:6" x14ac:dyDescent="0.25">
      <c r="A10712" s="182">
        <v>40003647</v>
      </c>
      <c r="B10712" s="182" t="s">
        <v>10463</v>
      </c>
      <c r="C10712" s="182" t="s">
        <v>224</v>
      </c>
      <c r="D10712" s="182" t="s">
        <v>7035</v>
      </c>
      <c r="E10712" s="182" t="s">
        <v>7036</v>
      </c>
      <c r="F10712" s="182" t="s">
        <v>7036</v>
      </c>
    </row>
    <row r="10713" spans="1:6" x14ac:dyDescent="0.25">
      <c r="A10713" s="182">
        <v>40001113</v>
      </c>
      <c r="B10713" s="182" t="s">
        <v>10464</v>
      </c>
      <c r="C10713" s="182" t="s">
        <v>224</v>
      </c>
      <c r="D10713" s="182" t="s">
        <v>7035</v>
      </c>
      <c r="E10713" s="182" t="s">
        <v>7036</v>
      </c>
      <c r="F10713" s="182" t="s">
        <v>7036</v>
      </c>
    </row>
    <row r="10714" spans="1:6" x14ac:dyDescent="0.25">
      <c r="A10714" s="182">
        <v>40003075</v>
      </c>
      <c r="B10714" s="182" t="s">
        <v>10465</v>
      </c>
      <c r="C10714" s="182" t="s">
        <v>224</v>
      </c>
      <c r="D10714" s="182" t="s">
        <v>7035</v>
      </c>
      <c r="E10714" s="182" t="s">
        <v>7036</v>
      </c>
      <c r="F10714" s="182" t="s">
        <v>7036</v>
      </c>
    </row>
    <row r="10715" spans="1:6" x14ac:dyDescent="0.25">
      <c r="A10715" s="182">
        <v>40001561</v>
      </c>
      <c r="B10715" s="182" t="s">
        <v>10466</v>
      </c>
      <c r="C10715" s="182" t="s">
        <v>224</v>
      </c>
      <c r="D10715" s="182" t="s">
        <v>7035</v>
      </c>
      <c r="E10715" s="182" t="s">
        <v>7036</v>
      </c>
      <c r="F10715" s="182" t="s">
        <v>7036</v>
      </c>
    </row>
    <row r="10716" spans="1:6" x14ac:dyDescent="0.25">
      <c r="A10716" s="182">
        <v>40003104</v>
      </c>
      <c r="B10716" s="182" t="s">
        <v>10467</v>
      </c>
      <c r="C10716" s="182" t="s">
        <v>224</v>
      </c>
      <c r="D10716" s="182" t="s">
        <v>7035</v>
      </c>
      <c r="E10716" s="182" t="s">
        <v>7036</v>
      </c>
      <c r="F10716" s="182" t="s">
        <v>7036</v>
      </c>
    </row>
    <row r="10717" spans="1:6" x14ac:dyDescent="0.25">
      <c r="A10717" s="182">
        <v>40001043</v>
      </c>
      <c r="B10717" s="182" t="s">
        <v>10468</v>
      </c>
      <c r="C10717" s="182" t="s">
        <v>224</v>
      </c>
      <c r="D10717" s="182" t="s">
        <v>7035</v>
      </c>
      <c r="E10717" s="182" t="s">
        <v>7036</v>
      </c>
      <c r="F10717" s="182" t="s">
        <v>7036</v>
      </c>
    </row>
    <row r="10718" spans="1:6" x14ac:dyDescent="0.25">
      <c r="A10718" s="182">
        <v>40002825</v>
      </c>
      <c r="B10718" s="182" t="s">
        <v>10469</v>
      </c>
      <c r="C10718" s="182" t="s">
        <v>224</v>
      </c>
      <c r="D10718" s="182" t="s">
        <v>7035</v>
      </c>
      <c r="E10718" s="182" t="s">
        <v>7036</v>
      </c>
      <c r="F10718" s="182" t="s">
        <v>7036</v>
      </c>
    </row>
    <row r="10719" spans="1:6" x14ac:dyDescent="0.25">
      <c r="A10719" s="182">
        <v>40001191</v>
      </c>
      <c r="B10719" s="182" t="s">
        <v>10470</v>
      </c>
      <c r="C10719" s="182" t="s">
        <v>224</v>
      </c>
      <c r="D10719" s="182" t="s">
        <v>7035</v>
      </c>
      <c r="E10719" s="182" t="s">
        <v>7036</v>
      </c>
      <c r="F10719" s="182" t="s">
        <v>7036</v>
      </c>
    </row>
    <row r="10720" spans="1:6" x14ac:dyDescent="0.25">
      <c r="A10720" s="182">
        <v>40004638</v>
      </c>
      <c r="B10720" s="182" t="s">
        <v>10471</v>
      </c>
      <c r="C10720" s="182" t="s">
        <v>224</v>
      </c>
      <c r="D10720" s="182" t="s">
        <v>7035</v>
      </c>
      <c r="E10720" s="182" t="s">
        <v>7036</v>
      </c>
      <c r="F10720" s="182" t="s">
        <v>7036</v>
      </c>
    </row>
    <row r="10721" spans="1:6" x14ac:dyDescent="0.25">
      <c r="A10721" s="182">
        <v>40002829</v>
      </c>
      <c r="B10721" s="182" t="s">
        <v>10472</v>
      </c>
      <c r="C10721" s="182" t="s">
        <v>224</v>
      </c>
      <c r="D10721" s="182" t="s">
        <v>7035</v>
      </c>
      <c r="E10721" s="182" t="s">
        <v>7036</v>
      </c>
      <c r="F10721" s="182" t="s">
        <v>7036</v>
      </c>
    </row>
    <row r="10722" spans="1:6" x14ac:dyDescent="0.25">
      <c r="A10722" s="182">
        <v>40002674</v>
      </c>
      <c r="B10722" s="182" t="s">
        <v>10473</v>
      </c>
      <c r="C10722" s="182" t="s">
        <v>224</v>
      </c>
      <c r="D10722" s="182" t="s">
        <v>7035</v>
      </c>
      <c r="E10722" s="182" t="s">
        <v>7036</v>
      </c>
      <c r="F10722" s="182" t="s">
        <v>7036</v>
      </c>
    </row>
    <row r="10723" spans="1:6" x14ac:dyDescent="0.25">
      <c r="A10723" s="182">
        <v>40001474</v>
      </c>
      <c r="B10723" s="182" t="s">
        <v>10474</v>
      </c>
      <c r="C10723" s="182" t="s">
        <v>224</v>
      </c>
      <c r="D10723" s="182" t="s">
        <v>7035</v>
      </c>
      <c r="E10723" s="182" t="s">
        <v>7036</v>
      </c>
      <c r="F10723" s="182" t="s">
        <v>7036</v>
      </c>
    </row>
    <row r="10724" spans="1:6" x14ac:dyDescent="0.25">
      <c r="A10724" s="182">
        <v>40001296</v>
      </c>
      <c r="B10724" s="182" t="s">
        <v>10475</v>
      </c>
      <c r="C10724" s="182" t="s">
        <v>224</v>
      </c>
      <c r="D10724" s="182" t="s">
        <v>7035</v>
      </c>
      <c r="E10724" s="182" t="s">
        <v>7036</v>
      </c>
      <c r="F10724" s="182" t="s">
        <v>7036</v>
      </c>
    </row>
    <row r="10725" spans="1:6" x14ac:dyDescent="0.25">
      <c r="A10725" s="182">
        <v>40003206</v>
      </c>
      <c r="B10725" s="182" t="s">
        <v>10476</v>
      </c>
      <c r="C10725" s="182" t="s">
        <v>224</v>
      </c>
      <c r="D10725" s="182" t="s">
        <v>7035</v>
      </c>
      <c r="E10725" s="182" t="s">
        <v>7036</v>
      </c>
      <c r="F10725" s="182" t="s">
        <v>7036</v>
      </c>
    </row>
    <row r="10726" spans="1:6" x14ac:dyDescent="0.25">
      <c r="A10726" s="182">
        <v>40000827</v>
      </c>
      <c r="B10726" s="182" t="s">
        <v>10477</v>
      </c>
      <c r="C10726" s="182" t="s">
        <v>224</v>
      </c>
      <c r="D10726" s="182" t="s">
        <v>7035</v>
      </c>
      <c r="E10726" s="182" t="s">
        <v>7036</v>
      </c>
      <c r="F10726" s="182" t="s">
        <v>7036</v>
      </c>
    </row>
    <row r="10727" spans="1:6" x14ac:dyDescent="0.25">
      <c r="A10727" s="182">
        <v>40000739</v>
      </c>
      <c r="B10727" s="182" t="s">
        <v>10478</v>
      </c>
      <c r="C10727" s="182" t="s">
        <v>224</v>
      </c>
      <c r="D10727" s="182" t="s">
        <v>7035</v>
      </c>
      <c r="E10727" s="182" t="s">
        <v>7036</v>
      </c>
      <c r="F10727" s="182" t="s">
        <v>7036</v>
      </c>
    </row>
    <row r="10728" spans="1:6" x14ac:dyDescent="0.25">
      <c r="A10728" s="182">
        <v>40000921</v>
      </c>
      <c r="B10728" s="182" t="s">
        <v>10479</v>
      </c>
      <c r="C10728" s="182" t="s">
        <v>224</v>
      </c>
      <c r="D10728" s="182" t="s">
        <v>7035</v>
      </c>
      <c r="E10728" s="182" t="s">
        <v>7036</v>
      </c>
      <c r="F10728" s="182" t="s">
        <v>7036</v>
      </c>
    </row>
    <row r="10729" spans="1:6" x14ac:dyDescent="0.25">
      <c r="A10729" s="182">
        <v>40000861</v>
      </c>
      <c r="B10729" s="182" t="s">
        <v>10480</v>
      </c>
      <c r="C10729" s="182" t="s">
        <v>224</v>
      </c>
      <c r="D10729" s="182" t="s">
        <v>7035</v>
      </c>
      <c r="E10729" s="182" t="s">
        <v>7036</v>
      </c>
      <c r="F10729" s="182" t="s">
        <v>7036</v>
      </c>
    </row>
    <row r="10730" spans="1:6" x14ac:dyDescent="0.25">
      <c r="A10730" s="182">
        <v>40001283</v>
      </c>
      <c r="B10730" s="182" t="s">
        <v>10481</v>
      </c>
      <c r="C10730" s="182" t="s">
        <v>224</v>
      </c>
      <c r="D10730" s="182" t="s">
        <v>7035</v>
      </c>
      <c r="E10730" s="182" t="s">
        <v>7036</v>
      </c>
      <c r="F10730" s="182" t="s">
        <v>7036</v>
      </c>
    </row>
    <row r="10731" spans="1:6" x14ac:dyDescent="0.25">
      <c r="A10731" s="182">
        <v>40003646</v>
      </c>
      <c r="B10731" s="182" t="s">
        <v>10482</v>
      </c>
      <c r="C10731" s="182" t="s">
        <v>224</v>
      </c>
      <c r="D10731" s="182" t="s">
        <v>7035</v>
      </c>
      <c r="E10731" s="182" t="s">
        <v>7036</v>
      </c>
      <c r="F10731" s="182" t="s">
        <v>7036</v>
      </c>
    </row>
    <row r="10732" spans="1:6" x14ac:dyDescent="0.25">
      <c r="A10732" s="182">
        <v>40000565</v>
      </c>
      <c r="B10732" s="182" t="s">
        <v>10483</v>
      </c>
      <c r="C10732" s="182" t="s">
        <v>224</v>
      </c>
      <c r="D10732" s="182" t="s">
        <v>7035</v>
      </c>
      <c r="E10732" s="182" t="s">
        <v>7036</v>
      </c>
      <c r="F10732" s="182" t="s">
        <v>7036</v>
      </c>
    </row>
    <row r="10733" spans="1:6" x14ac:dyDescent="0.25">
      <c r="A10733" s="182">
        <v>40000456</v>
      </c>
      <c r="B10733" s="182" t="s">
        <v>10484</v>
      </c>
      <c r="C10733" s="182" t="s">
        <v>224</v>
      </c>
      <c r="D10733" s="182" t="s">
        <v>7035</v>
      </c>
      <c r="E10733" s="182" t="s">
        <v>7036</v>
      </c>
      <c r="F10733" s="182" t="s">
        <v>7036</v>
      </c>
    </row>
    <row r="10734" spans="1:6" x14ac:dyDescent="0.25">
      <c r="A10734" s="182">
        <v>40000957</v>
      </c>
      <c r="B10734" s="182" t="s">
        <v>10485</v>
      </c>
      <c r="C10734" s="182" t="s">
        <v>224</v>
      </c>
      <c r="D10734" s="182" t="s">
        <v>7035</v>
      </c>
      <c r="E10734" s="182" t="s">
        <v>7036</v>
      </c>
      <c r="F10734" s="182" t="s">
        <v>7036</v>
      </c>
    </row>
    <row r="10735" spans="1:6" x14ac:dyDescent="0.25">
      <c r="A10735" s="182">
        <v>40000509</v>
      </c>
      <c r="B10735" s="182" t="s">
        <v>10486</v>
      </c>
      <c r="C10735" s="182" t="s">
        <v>224</v>
      </c>
      <c r="D10735" s="182" t="s">
        <v>7035</v>
      </c>
      <c r="E10735" s="182" t="s">
        <v>7036</v>
      </c>
      <c r="F10735" s="182" t="s">
        <v>7036</v>
      </c>
    </row>
    <row r="10736" spans="1:6" x14ac:dyDescent="0.25">
      <c r="A10736" s="182">
        <v>40000718</v>
      </c>
      <c r="B10736" s="182" t="s">
        <v>10487</v>
      </c>
      <c r="C10736" s="182" t="s">
        <v>224</v>
      </c>
      <c r="D10736" s="182" t="s">
        <v>7035</v>
      </c>
      <c r="E10736" s="182" t="s">
        <v>7036</v>
      </c>
      <c r="F10736" s="182" t="s">
        <v>7036</v>
      </c>
    </row>
    <row r="10737" spans="1:6" x14ac:dyDescent="0.25">
      <c r="A10737" s="182">
        <v>40000963</v>
      </c>
      <c r="B10737" s="182" t="s">
        <v>10488</v>
      </c>
      <c r="C10737" s="182" t="s">
        <v>224</v>
      </c>
      <c r="D10737" s="182" t="s">
        <v>7035</v>
      </c>
      <c r="E10737" s="182" t="s">
        <v>7036</v>
      </c>
      <c r="F10737" s="182" t="s">
        <v>7036</v>
      </c>
    </row>
    <row r="10738" spans="1:6" x14ac:dyDescent="0.25">
      <c r="A10738" s="182">
        <v>40000613</v>
      </c>
      <c r="B10738" s="182" t="s">
        <v>10489</v>
      </c>
      <c r="C10738" s="182" t="s">
        <v>224</v>
      </c>
      <c r="D10738" s="182" t="s">
        <v>7035</v>
      </c>
      <c r="E10738" s="182" t="s">
        <v>7036</v>
      </c>
      <c r="F10738" s="182" t="s">
        <v>7036</v>
      </c>
    </row>
    <row r="10739" spans="1:6" x14ac:dyDescent="0.25">
      <c r="A10739" s="182">
        <v>40001066</v>
      </c>
      <c r="B10739" s="182" t="s">
        <v>10490</v>
      </c>
      <c r="C10739" s="182" t="s">
        <v>224</v>
      </c>
      <c r="D10739" s="182" t="s">
        <v>7035</v>
      </c>
      <c r="E10739" s="182" t="s">
        <v>7036</v>
      </c>
      <c r="F10739" s="182" t="s">
        <v>7036</v>
      </c>
    </row>
    <row r="10740" spans="1:6" x14ac:dyDescent="0.25">
      <c r="A10740" s="182">
        <v>40001014</v>
      </c>
      <c r="B10740" s="182" t="s">
        <v>10491</v>
      </c>
      <c r="C10740" s="182" t="s">
        <v>224</v>
      </c>
      <c r="D10740" s="182" t="s">
        <v>7035</v>
      </c>
      <c r="E10740" s="182" t="s">
        <v>7036</v>
      </c>
      <c r="F10740" s="182" t="s">
        <v>7036</v>
      </c>
    </row>
    <row r="10741" spans="1:6" x14ac:dyDescent="0.25">
      <c r="A10741" s="182">
        <v>40001051</v>
      </c>
      <c r="B10741" s="182" t="s">
        <v>10492</v>
      </c>
      <c r="C10741" s="182" t="s">
        <v>224</v>
      </c>
      <c r="D10741" s="182" t="s">
        <v>7035</v>
      </c>
      <c r="E10741" s="182" t="s">
        <v>7036</v>
      </c>
      <c r="F10741" s="182" t="s">
        <v>7036</v>
      </c>
    </row>
    <row r="10742" spans="1:6" x14ac:dyDescent="0.25">
      <c r="A10742" s="182">
        <v>40000510</v>
      </c>
      <c r="B10742" s="182" t="s">
        <v>10493</v>
      </c>
      <c r="C10742" s="182" t="s">
        <v>224</v>
      </c>
      <c r="D10742" s="182" t="s">
        <v>7035</v>
      </c>
      <c r="E10742" s="182" t="s">
        <v>7036</v>
      </c>
      <c r="F10742" s="182" t="s">
        <v>7036</v>
      </c>
    </row>
    <row r="10743" spans="1:6" x14ac:dyDescent="0.25">
      <c r="A10743" s="182">
        <v>40001031</v>
      </c>
      <c r="B10743" s="182" t="s">
        <v>10494</v>
      </c>
      <c r="C10743" s="182" t="s">
        <v>224</v>
      </c>
      <c r="D10743" s="182" t="s">
        <v>7035</v>
      </c>
      <c r="E10743" s="182" t="s">
        <v>7036</v>
      </c>
      <c r="F10743" s="182" t="s">
        <v>7036</v>
      </c>
    </row>
    <row r="10744" spans="1:6" x14ac:dyDescent="0.25">
      <c r="A10744" s="182">
        <v>40000898</v>
      </c>
      <c r="B10744" s="182" t="s">
        <v>10495</v>
      </c>
      <c r="C10744" s="182" t="s">
        <v>224</v>
      </c>
      <c r="D10744" s="182" t="s">
        <v>7035</v>
      </c>
      <c r="E10744" s="182" t="s">
        <v>7036</v>
      </c>
      <c r="F10744" s="182" t="s">
        <v>7036</v>
      </c>
    </row>
    <row r="10745" spans="1:6" x14ac:dyDescent="0.25">
      <c r="A10745" s="182">
        <v>40000612</v>
      </c>
      <c r="B10745" s="182" t="s">
        <v>10496</v>
      </c>
      <c r="C10745" s="182" t="s">
        <v>224</v>
      </c>
      <c r="D10745" s="182" t="s">
        <v>7035</v>
      </c>
      <c r="E10745" s="182" t="s">
        <v>7036</v>
      </c>
      <c r="F10745" s="182" t="s">
        <v>7036</v>
      </c>
    </row>
    <row r="10746" spans="1:6" x14ac:dyDescent="0.25">
      <c r="A10746" s="182">
        <v>40000663</v>
      </c>
      <c r="B10746" s="182" t="s">
        <v>10497</v>
      </c>
      <c r="C10746" s="182" t="s">
        <v>224</v>
      </c>
      <c r="D10746" s="182" t="s">
        <v>7035</v>
      </c>
      <c r="E10746" s="182" t="s">
        <v>7036</v>
      </c>
      <c r="F10746" s="182" t="s">
        <v>7036</v>
      </c>
    </row>
    <row r="10747" spans="1:6" x14ac:dyDescent="0.25">
      <c r="A10747" s="182">
        <v>40000599</v>
      </c>
      <c r="B10747" s="182" t="s">
        <v>10498</v>
      </c>
      <c r="C10747" s="182" t="s">
        <v>224</v>
      </c>
      <c r="D10747" s="182" t="s">
        <v>7035</v>
      </c>
      <c r="E10747" s="182" t="s">
        <v>7036</v>
      </c>
      <c r="F10747" s="182" t="s">
        <v>7036</v>
      </c>
    </row>
    <row r="10748" spans="1:6" x14ac:dyDescent="0.25">
      <c r="A10748" s="182">
        <v>40000563</v>
      </c>
      <c r="B10748" s="182" t="s">
        <v>10499</v>
      </c>
      <c r="C10748" s="182" t="s">
        <v>224</v>
      </c>
      <c r="D10748" s="182" t="s">
        <v>7035</v>
      </c>
      <c r="E10748" s="182" t="s">
        <v>7036</v>
      </c>
      <c r="F10748" s="182" t="s">
        <v>7036</v>
      </c>
    </row>
    <row r="10749" spans="1:6" x14ac:dyDescent="0.25">
      <c r="A10749" s="182">
        <v>40000486</v>
      </c>
      <c r="B10749" s="182" t="s">
        <v>10500</v>
      </c>
      <c r="C10749" s="182" t="s">
        <v>224</v>
      </c>
      <c r="D10749" s="182" t="s">
        <v>7035</v>
      </c>
      <c r="E10749" s="182" t="s">
        <v>7036</v>
      </c>
      <c r="F10749" s="182" t="s">
        <v>7036</v>
      </c>
    </row>
    <row r="10750" spans="1:6" x14ac:dyDescent="0.25">
      <c r="A10750" s="182">
        <v>40001107</v>
      </c>
      <c r="B10750" s="182" t="s">
        <v>10501</v>
      </c>
      <c r="C10750" s="182" t="s">
        <v>224</v>
      </c>
      <c r="D10750" s="182" t="s">
        <v>7035</v>
      </c>
      <c r="E10750" s="182" t="s">
        <v>7036</v>
      </c>
      <c r="F10750" s="182" t="s">
        <v>7036</v>
      </c>
    </row>
    <row r="10751" spans="1:6" x14ac:dyDescent="0.25">
      <c r="A10751" s="182">
        <v>40000492</v>
      </c>
      <c r="B10751" s="182" t="s">
        <v>10502</v>
      </c>
      <c r="C10751" s="182" t="s">
        <v>224</v>
      </c>
      <c r="D10751" s="182" t="s">
        <v>7035</v>
      </c>
      <c r="E10751" s="182" t="s">
        <v>7036</v>
      </c>
      <c r="F10751" s="182" t="s">
        <v>7036</v>
      </c>
    </row>
    <row r="10752" spans="1:6" x14ac:dyDescent="0.25">
      <c r="A10752" s="182">
        <v>40000776</v>
      </c>
      <c r="B10752" s="182" t="s">
        <v>10503</v>
      </c>
      <c r="C10752" s="182" t="s">
        <v>224</v>
      </c>
      <c r="D10752" s="182" t="s">
        <v>7035</v>
      </c>
      <c r="E10752" s="182" t="s">
        <v>7036</v>
      </c>
      <c r="F10752" s="182" t="s">
        <v>7036</v>
      </c>
    </row>
    <row r="10753" spans="1:6" x14ac:dyDescent="0.25">
      <c r="A10753" s="182">
        <v>40003195</v>
      </c>
      <c r="B10753" s="182" t="s">
        <v>10504</v>
      </c>
      <c r="C10753" s="182" t="s">
        <v>224</v>
      </c>
      <c r="D10753" s="182" t="s">
        <v>7035</v>
      </c>
      <c r="E10753" s="182" t="s">
        <v>7036</v>
      </c>
      <c r="F10753" s="182" t="s">
        <v>7036</v>
      </c>
    </row>
    <row r="10754" spans="1:6" x14ac:dyDescent="0.25">
      <c r="A10754" s="182">
        <v>40000526</v>
      </c>
      <c r="B10754" s="182" t="s">
        <v>10505</v>
      </c>
      <c r="C10754" s="182" t="s">
        <v>224</v>
      </c>
      <c r="D10754" s="182" t="s">
        <v>7035</v>
      </c>
      <c r="E10754" s="182" t="s">
        <v>7036</v>
      </c>
      <c r="F10754" s="182" t="s">
        <v>7036</v>
      </c>
    </row>
    <row r="10755" spans="1:6" x14ac:dyDescent="0.25">
      <c r="A10755" s="182">
        <v>40000686</v>
      </c>
      <c r="B10755" s="182" t="s">
        <v>10506</v>
      </c>
      <c r="C10755" s="182" t="s">
        <v>224</v>
      </c>
      <c r="D10755" s="182" t="s">
        <v>7035</v>
      </c>
      <c r="E10755" s="182" t="s">
        <v>7036</v>
      </c>
      <c r="F10755" s="182" t="s">
        <v>7036</v>
      </c>
    </row>
    <row r="10756" spans="1:6" x14ac:dyDescent="0.25">
      <c r="A10756" s="182">
        <v>40002790</v>
      </c>
      <c r="B10756" s="182" t="s">
        <v>10507</v>
      </c>
      <c r="C10756" s="182" t="s">
        <v>224</v>
      </c>
      <c r="D10756" s="182" t="s">
        <v>7035</v>
      </c>
      <c r="E10756" s="182" t="s">
        <v>7036</v>
      </c>
      <c r="F10756" s="182" t="s">
        <v>7036</v>
      </c>
    </row>
    <row r="10757" spans="1:6" x14ac:dyDescent="0.25">
      <c r="A10757" s="182">
        <v>40001322</v>
      </c>
      <c r="B10757" s="182" t="s">
        <v>10508</v>
      </c>
      <c r="C10757" s="182" t="s">
        <v>224</v>
      </c>
      <c r="D10757" s="182" t="s">
        <v>7035</v>
      </c>
      <c r="E10757" s="182" t="s">
        <v>7036</v>
      </c>
      <c r="F10757" s="182" t="s">
        <v>7036</v>
      </c>
    </row>
    <row r="10758" spans="1:6" x14ac:dyDescent="0.25">
      <c r="A10758" s="182">
        <v>40001302</v>
      </c>
      <c r="B10758" s="182" t="s">
        <v>10509</v>
      </c>
      <c r="C10758" s="182" t="s">
        <v>224</v>
      </c>
      <c r="D10758" s="182" t="s">
        <v>7035</v>
      </c>
      <c r="E10758" s="182" t="s">
        <v>7036</v>
      </c>
      <c r="F10758" s="182" t="s">
        <v>7036</v>
      </c>
    </row>
    <row r="10759" spans="1:6" x14ac:dyDescent="0.25">
      <c r="A10759" s="182">
        <v>40001945</v>
      </c>
      <c r="B10759" s="182" t="s">
        <v>10510</v>
      </c>
      <c r="C10759" s="182" t="s">
        <v>224</v>
      </c>
      <c r="D10759" s="182" t="s">
        <v>7035</v>
      </c>
      <c r="E10759" s="182" t="s">
        <v>7036</v>
      </c>
      <c r="F10759" s="182" t="s">
        <v>7036</v>
      </c>
    </row>
    <row r="10760" spans="1:6" x14ac:dyDescent="0.25">
      <c r="A10760" s="182">
        <v>40001700</v>
      </c>
      <c r="B10760" s="182" t="s">
        <v>10511</v>
      </c>
      <c r="C10760" s="182" t="s">
        <v>224</v>
      </c>
      <c r="D10760" s="182" t="s">
        <v>7035</v>
      </c>
      <c r="E10760" s="182" t="s">
        <v>7036</v>
      </c>
      <c r="F10760" s="182" t="s">
        <v>7036</v>
      </c>
    </row>
    <row r="10761" spans="1:6" x14ac:dyDescent="0.25">
      <c r="A10761" s="182">
        <v>40000763</v>
      </c>
      <c r="B10761" s="182" t="s">
        <v>10512</v>
      </c>
      <c r="C10761" s="182" t="s">
        <v>224</v>
      </c>
      <c r="D10761" s="182" t="s">
        <v>7035</v>
      </c>
      <c r="E10761" s="182" t="s">
        <v>7036</v>
      </c>
      <c r="F10761" s="182" t="s">
        <v>7036</v>
      </c>
    </row>
    <row r="10762" spans="1:6" x14ac:dyDescent="0.25">
      <c r="A10762" s="182">
        <v>40000420</v>
      </c>
      <c r="B10762" s="182" t="s">
        <v>10513</v>
      </c>
      <c r="C10762" s="182" t="s">
        <v>224</v>
      </c>
      <c r="D10762" s="182" t="s">
        <v>7035</v>
      </c>
      <c r="E10762" s="182" t="s">
        <v>7036</v>
      </c>
      <c r="F10762" s="182" t="s">
        <v>7036</v>
      </c>
    </row>
    <row r="10763" spans="1:6" x14ac:dyDescent="0.25">
      <c r="A10763" s="182">
        <v>40001500</v>
      </c>
      <c r="B10763" s="182" t="s">
        <v>10514</v>
      </c>
      <c r="C10763" s="182" t="s">
        <v>224</v>
      </c>
      <c r="D10763" s="182" t="s">
        <v>7035</v>
      </c>
      <c r="E10763" s="182" t="s">
        <v>7036</v>
      </c>
      <c r="F10763" s="182" t="s">
        <v>7036</v>
      </c>
    </row>
    <row r="10764" spans="1:6" x14ac:dyDescent="0.25">
      <c r="A10764" s="182">
        <v>40001527</v>
      </c>
      <c r="B10764" s="182" t="s">
        <v>10515</v>
      </c>
      <c r="C10764" s="182" t="s">
        <v>224</v>
      </c>
      <c r="D10764" s="182" t="s">
        <v>7035</v>
      </c>
      <c r="E10764" s="182" t="s">
        <v>7036</v>
      </c>
      <c r="F10764" s="182" t="s">
        <v>7036</v>
      </c>
    </row>
    <row r="10765" spans="1:6" x14ac:dyDescent="0.25">
      <c r="A10765" s="182">
        <v>40000442</v>
      </c>
      <c r="B10765" s="182" t="s">
        <v>10516</v>
      </c>
      <c r="C10765" s="182" t="s">
        <v>224</v>
      </c>
      <c r="D10765" s="182" t="s">
        <v>7035</v>
      </c>
      <c r="E10765" s="182" t="s">
        <v>7036</v>
      </c>
      <c r="F10765" s="182" t="s">
        <v>7036</v>
      </c>
    </row>
    <row r="10766" spans="1:6" x14ac:dyDescent="0.25">
      <c r="A10766" s="182">
        <v>40001002</v>
      </c>
      <c r="B10766" s="182" t="s">
        <v>10517</v>
      </c>
      <c r="C10766" s="182" t="s">
        <v>224</v>
      </c>
      <c r="D10766" s="182" t="s">
        <v>7035</v>
      </c>
      <c r="E10766" s="182" t="s">
        <v>7036</v>
      </c>
      <c r="F10766" s="182" t="s">
        <v>7036</v>
      </c>
    </row>
    <row r="10767" spans="1:6" x14ac:dyDescent="0.25">
      <c r="A10767" s="182">
        <v>40001096</v>
      </c>
      <c r="B10767" s="182" t="s">
        <v>10518</v>
      </c>
      <c r="C10767" s="182" t="s">
        <v>224</v>
      </c>
      <c r="D10767" s="182" t="s">
        <v>7035</v>
      </c>
      <c r="E10767" s="182" t="s">
        <v>7036</v>
      </c>
      <c r="F10767" s="182" t="s">
        <v>7036</v>
      </c>
    </row>
    <row r="10768" spans="1:6" x14ac:dyDescent="0.25">
      <c r="A10768" s="182">
        <v>40000532</v>
      </c>
      <c r="B10768" s="182" t="s">
        <v>10519</v>
      </c>
      <c r="C10768" s="182" t="s">
        <v>224</v>
      </c>
      <c r="D10768" s="182" t="s">
        <v>7035</v>
      </c>
      <c r="E10768" s="182" t="s">
        <v>7036</v>
      </c>
      <c r="F10768" s="182" t="s">
        <v>7036</v>
      </c>
    </row>
    <row r="10769" spans="1:6" x14ac:dyDescent="0.25">
      <c r="A10769" s="182">
        <v>40000916</v>
      </c>
      <c r="B10769" s="182" t="s">
        <v>10520</v>
      </c>
      <c r="C10769" s="182" t="s">
        <v>224</v>
      </c>
      <c r="D10769" s="182" t="s">
        <v>7035</v>
      </c>
      <c r="E10769" s="182" t="s">
        <v>7036</v>
      </c>
      <c r="F10769" s="182" t="s">
        <v>7036</v>
      </c>
    </row>
    <row r="10770" spans="1:6" x14ac:dyDescent="0.25">
      <c r="A10770" s="182">
        <v>40000432</v>
      </c>
      <c r="B10770" s="182" t="s">
        <v>10521</v>
      </c>
      <c r="C10770" s="182" t="s">
        <v>224</v>
      </c>
      <c r="D10770" s="182" t="s">
        <v>7035</v>
      </c>
      <c r="E10770" s="182" t="s">
        <v>7036</v>
      </c>
      <c r="F10770" s="182" t="s">
        <v>7036</v>
      </c>
    </row>
    <row r="10771" spans="1:6" x14ac:dyDescent="0.25">
      <c r="A10771" s="182">
        <v>40000691</v>
      </c>
      <c r="B10771" s="182" t="s">
        <v>10522</v>
      </c>
      <c r="C10771" s="182" t="s">
        <v>224</v>
      </c>
      <c r="D10771" s="182" t="s">
        <v>7035</v>
      </c>
      <c r="E10771" s="182" t="s">
        <v>7036</v>
      </c>
      <c r="F10771" s="182" t="s">
        <v>7036</v>
      </c>
    </row>
    <row r="10772" spans="1:6" x14ac:dyDescent="0.25">
      <c r="A10772" s="182">
        <v>40004586</v>
      </c>
      <c r="B10772" s="182" t="s">
        <v>10523</v>
      </c>
      <c r="C10772" s="182" t="s">
        <v>224</v>
      </c>
      <c r="D10772" s="182" t="s">
        <v>7035</v>
      </c>
      <c r="E10772" s="182" t="s">
        <v>7036</v>
      </c>
      <c r="F10772" s="182" t="s">
        <v>7036</v>
      </c>
    </row>
    <row r="10773" spans="1:6" x14ac:dyDescent="0.25">
      <c r="A10773" s="182">
        <v>40005058</v>
      </c>
      <c r="B10773" s="182" t="s">
        <v>10524</v>
      </c>
      <c r="C10773" s="182" t="s">
        <v>224</v>
      </c>
      <c r="D10773" s="182" t="s">
        <v>7035</v>
      </c>
      <c r="E10773" s="182" t="s">
        <v>7036</v>
      </c>
      <c r="F10773" s="182" t="s">
        <v>7036</v>
      </c>
    </row>
    <row r="10774" spans="1:6" x14ac:dyDescent="0.25">
      <c r="A10774" s="182">
        <v>40000887</v>
      </c>
      <c r="B10774" s="182" t="s">
        <v>10525</v>
      </c>
      <c r="C10774" s="182" t="s">
        <v>224</v>
      </c>
      <c r="D10774" s="182" t="s">
        <v>7035</v>
      </c>
      <c r="E10774" s="182" t="s">
        <v>7036</v>
      </c>
      <c r="F10774" s="182" t="s">
        <v>7036</v>
      </c>
    </row>
    <row r="10775" spans="1:6" x14ac:dyDescent="0.25">
      <c r="A10775" s="182">
        <v>40000795</v>
      </c>
      <c r="B10775" s="182" t="s">
        <v>10526</v>
      </c>
      <c r="C10775" s="182" t="s">
        <v>224</v>
      </c>
      <c r="D10775" s="182" t="s">
        <v>7035</v>
      </c>
      <c r="E10775" s="182" t="s">
        <v>7036</v>
      </c>
      <c r="F10775" s="182" t="s">
        <v>7036</v>
      </c>
    </row>
    <row r="10776" spans="1:6" x14ac:dyDescent="0.25">
      <c r="A10776" s="182">
        <v>40002198</v>
      </c>
      <c r="B10776" s="182" t="s">
        <v>10527</v>
      </c>
      <c r="C10776" s="182" t="s">
        <v>224</v>
      </c>
      <c r="D10776" s="182" t="s">
        <v>7035</v>
      </c>
      <c r="E10776" s="182" t="s">
        <v>7036</v>
      </c>
      <c r="F10776" s="182" t="s">
        <v>7036</v>
      </c>
    </row>
    <row r="10777" spans="1:6" x14ac:dyDescent="0.25">
      <c r="A10777" s="182">
        <v>40001004</v>
      </c>
      <c r="B10777" s="182" t="s">
        <v>10528</v>
      </c>
      <c r="C10777" s="182" t="s">
        <v>224</v>
      </c>
      <c r="D10777" s="182" t="s">
        <v>7035</v>
      </c>
      <c r="E10777" s="182" t="s">
        <v>7036</v>
      </c>
      <c r="F10777" s="182" t="s">
        <v>7036</v>
      </c>
    </row>
    <row r="10778" spans="1:6" x14ac:dyDescent="0.25">
      <c r="A10778" s="182">
        <v>40000495</v>
      </c>
      <c r="B10778" s="182" t="s">
        <v>10529</v>
      </c>
      <c r="C10778" s="182" t="s">
        <v>224</v>
      </c>
      <c r="D10778" s="182" t="s">
        <v>7035</v>
      </c>
      <c r="E10778" s="182" t="s">
        <v>7036</v>
      </c>
      <c r="F10778" s="182" t="s">
        <v>7036</v>
      </c>
    </row>
    <row r="10779" spans="1:6" x14ac:dyDescent="0.25">
      <c r="A10779" s="182">
        <v>40000915</v>
      </c>
      <c r="B10779" s="182" t="s">
        <v>10530</v>
      </c>
      <c r="C10779" s="182" t="s">
        <v>224</v>
      </c>
      <c r="D10779" s="182" t="s">
        <v>7035</v>
      </c>
      <c r="E10779" s="182" t="s">
        <v>7036</v>
      </c>
      <c r="F10779" s="182" t="s">
        <v>7036</v>
      </c>
    </row>
    <row r="10780" spans="1:6" x14ac:dyDescent="0.25">
      <c r="A10780" s="182">
        <v>40000751</v>
      </c>
      <c r="B10780" s="182" t="s">
        <v>10531</v>
      </c>
      <c r="C10780" s="182" t="s">
        <v>224</v>
      </c>
      <c r="D10780" s="182" t="s">
        <v>7035</v>
      </c>
      <c r="E10780" s="182" t="s">
        <v>7036</v>
      </c>
      <c r="F10780" s="182" t="s">
        <v>7036</v>
      </c>
    </row>
    <row r="10781" spans="1:6" x14ac:dyDescent="0.25">
      <c r="A10781" s="182">
        <v>40000717</v>
      </c>
      <c r="B10781" s="182" t="s">
        <v>10532</v>
      </c>
      <c r="C10781" s="182" t="s">
        <v>224</v>
      </c>
      <c r="D10781" s="182" t="s">
        <v>7035</v>
      </c>
      <c r="E10781" s="182" t="s">
        <v>7036</v>
      </c>
      <c r="F10781" s="182" t="s">
        <v>7036</v>
      </c>
    </row>
    <row r="10782" spans="1:6" x14ac:dyDescent="0.25">
      <c r="A10782" s="182">
        <v>40001268</v>
      </c>
      <c r="B10782" s="182" t="s">
        <v>10533</v>
      </c>
      <c r="C10782" s="182" t="s">
        <v>224</v>
      </c>
      <c r="D10782" s="182" t="s">
        <v>7035</v>
      </c>
      <c r="E10782" s="182" t="s">
        <v>7036</v>
      </c>
      <c r="F10782" s="182" t="s">
        <v>7036</v>
      </c>
    </row>
    <row r="10783" spans="1:6" x14ac:dyDescent="0.25">
      <c r="A10783" s="182">
        <v>40001643</v>
      </c>
      <c r="B10783" s="182" t="s">
        <v>10534</v>
      </c>
      <c r="C10783" s="182" t="s">
        <v>224</v>
      </c>
      <c r="D10783" s="182" t="s">
        <v>7035</v>
      </c>
      <c r="E10783" s="182" t="s">
        <v>7036</v>
      </c>
      <c r="F10783" s="182" t="s">
        <v>7036</v>
      </c>
    </row>
    <row r="10784" spans="1:6" x14ac:dyDescent="0.25">
      <c r="A10784" s="182">
        <v>40000578</v>
      </c>
      <c r="B10784" s="182" t="s">
        <v>10535</v>
      </c>
      <c r="C10784" s="182" t="s">
        <v>224</v>
      </c>
      <c r="D10784" s="182" t="s">
        <v>7035</v>
      </c>
      <c r="E10784" s="182" t="s">
        <v>7036</v>
      </c>
      <c r="F10784" s="182" t="s">
        <v>7036</v>
      </c>
    </row>
    <row r="10785" spans="1:6" x14ac:dyDescent="0.25">
      <c r="A10785" s="182">
        <v>40000762</v>
      </c>
      <c r="B10785" s="182" t="s">
        <v>10536</v>
      </c>
      <c r="C10785" s="182" t="s">
        <v>224</v>
      </c>
      <c r="D10785" s="182" t="s">
        <v>7035</v>
      </c>
      <c r="E10785" s="182" t="s">
        <v>7036</v>
      </c>
      <c r="F10785" s="182" t="s">
        <v>7036</v>
      </c>
    </row>
    <row r="10786" spans="1:6" x14ac:dyDescent="0.25">
      <c r="A10786" s="182">
        <v>40000439</v>
      </c>
      <c r="B10786" s="182" t="s">
        <v>10537</v>
      </c>
      <c r="C10786" s="182" t="s">
        <v>224</v>
      </c>
      <c r="D10786" s="182" t="s">
        <v>7035</v>
      </c>
      <c r="E10786" s="182" t="s">
        <v>7036</v>
      </c>
      <c r="F10786" s="182" t="s">
        <v>7036</v>
      </c>
    </row>
    <row r="10787" spans="1:6" x14ac:dyDescent="0.25">
      <c r="A10787" s="182">
        <v>40000854</v>
      </c>
      <c r="B10787" s="182" t="s">
        <v>10538</v>
      </c>
      <c r="C10787" s="182" t="s">
        <v>224</v>
      </c>
      <c r="D10787" s="182" t="s">
        <v>7035</v>
      </c>
      <c r="E10787" s="182" t="s">
        <v>7036</v>
      </c>
      <c r="F10787" s="182" t="s">
        <v>7036</v>
      </c>
    </row>
    <row r="10788" spans="1:6" x14ac:dyDescent="0.25">
      <c r="A10788" s="182">
        <v>40000796</v>
      </c>
      <c r="B10788" s="182" t="s">
        <v>10539</v>
      </c>
      <c r="C10788" s="182" t="s">
        <v>224</v>
      </c>
      <c r="D10788" s="182" t="s">
        <v>7035</v>
      </c>
      <c r="E10788" s="182" t="s">
        <v>7036</v>
      </c>
      <c r="F10788" s="182" t="s">
        <v>7036</v>
      </c>
    </row>
    <row r="10789" spans="1:6" x14ac:dyDescent="0.25">
      <c r="A10789" s="182">
        <v>40005422</v>
      </c>
      <c r="B10789" s="182" t="s">
        <v>10540</v>
      </c>
      <c r="C10789" s="182" t="s">
        <v>224</v>
      </c>
      <c r="D10789" s="182" t="s">
        <v>7035</v>
      </c>
      <c r="E10789" s="182" t="s">
        <v>7036</v>
      </c>
      <c r="F10789" s="182" t="s">
        <v>7036</v>
      </c>
    </row>
    <row r="10790" spans="1:6" x14ac:dyDescent="0.25">
      <c r="A10790" s="182">
        <v>40000533</v>
      </c>
      <c r="B10790" s="182" t="s">
        <v>10541</v>
      </c>
      <c r="C10790" s="182" t="s">
        <v>224</v>
      </c>
      <c r="D10790" s="182" t="s">
        <v>7035</v>
      </c>
      <c r="E10790" s="182" t="s">
        <v>7036</v>
      </c>
      <c r="F10790" s="182" t="s">
        <v>7036</v>
      </c>
    </row>
    <row r="10791" spans="1:6" x14ac:dyDescent="0.25">
      <c r="A10791" s="182">
        <v>40000914</v>
      </c>
      <c r="B10791" s="182" t="s">
        <v>10542</v>
      </c>
      <c r="C10791" s="182" t="s">
        <v>224</v>
      </c>
      <c r="D10791" s="182" t="s">
        <v>7035</v>
      </c>
      <c r="E10791" s="182" t="s">
        <v>7036</v>
      </c>
      <c r="F10791" s="182" t="s">
        <v>7036</v>
      </c>
    </row>
    <row r="10792" spans="1:6" x14ac:dyDescent="0.25">
      <c r="A10792" s="182">
        <v>40000847</v>
      </c>
      <c r="B10792" s="182" t="s">
        <v>10543</v>
      </c>
      <c r="C10792" s="182" t="s">
        <v>224</v>
      </c>
      <c r="D10792" s="182" t="s">
        <v>7035</v>
      </c>
      <c r="E10792" s="182" t="s">
        <v>7036</v>
      </c>
      <c r="F10792" s="182" t="s">
        <v>7036</v>
      </c>
    </row>
    <row r="10793" spans="1:6" x14ac:dyDescent="0.25">
      <c r="A10793" s="182">
        <v>40000781</v>
      </c>
      <c r="B10793" s="182" t="s">
        <v>10544</v>
      </c>
      <c r="C10793" s="182" t="s">
        <v>224</v>
      </c>
      <c r="D10793" s="182" t="s">
        <v>7035</v>
      </c>
      <c r="E10793" s="182" t="s">
        <v>7036</v>
      </c>
      <c r="F10793" s="182" t="s">
        <v>7036</v>
      </c>
    </row>
    <row r="10794" spans="1:6" x14ac:dyDescent="0.25">
      <c r="A10794" s="182">
        <v>40000607</v>
      </c>
      <c r="B10794" s="182" t="s">
        <v>10545</v>
      </c>
      <c r="C10794" s="182" t="s">
        <v>224</v>
      </c>
      <c r="D10794" s="182" t="s">
        <v>7035</v>
      </c>
      <c r="E10794" s="182" t="s">
        <v>7036</v>
      </c>
      <c r="F10794" s="182" t="s">
        <v>7036</v>
      </c>
    </row>
    <row r="10795" spans="1:6" x14ac:dyDescent="0.25">
      <c r="A10795" s="182">
        <v>40003300</v>
      </c>
      <c r="B10795" s="182" t="s">
        <v>10546</v>
      </c>
      <c r="C10795" s="182" t="s">
        <v>224</v>
      </c>
      <c r="D10795" s="182" t="s">
        <v>7035</v>
      </c>
      <c r="E10795" s="182" t="s">
        <v>7036</v>
      </c>
      <c r="F10795" s="182" t="s">
        <v>7036</v>
      </c>
    </row>
    <row r="10796" spans="1:6" x14ac:dyDescent="0.25">
      <c r="A10796" s="182">
        <v>40002256</v>
      </c>
      <c r="B10796" s="182" t="s">
        <v>10547</v>
      </c>
      <c r="C10796" s="182" t="s">
        <v>224</v>
      </c>
      <c r="D10796" s="182" t="s">
        <v>7035</v>
      </c>
      <c r="E10796" s="182" t="s">
        <v>7036</v>
      </c>
      <c r="F10796" s="182" t="s">
        <v>7036</v>
      </c>
    </row>
    <row r="10797" spans="1:6" x14ac:dyDescent="0.25">
      <c r="A10797" s="182">
        <v>40000972</v>
      </c>
      <c r="B10797" s="182" t="s">
        <v>10548</v>
      </c>
      <c r="C10797" s="182" t="s">
        <v>224</v>
      </c>
      <c r="D10797" s="182" t="s">
        <v>7035</v>
      </c>
      <c r="E10797" s="182" t="s">
        <v>7036</v>
      </c>
      <c r="F10797" s="182" t="s">
        <v>7036</v>
      </c>
    </row>
    <row r="10798" spans="1:6" x14ac:dyDescent="0.25">
      <c r="A10798" s="182">
        <v>40001448</v>
      </c>
      <c r="B10798" s="182" t="s">
        <v>10549</v>
      </c>
      <c r="C10798" s="182" t="s">
        <v>224</v>
      </c>
      <c r="D10798" s="182" t="s">
        <v>333</v>
      </c>
      <c r="E10798" s="182" t="s">
        <v>334</v>
      </c>
      <c r="F10798" s="182" t="s">
        <v>334</v>
      </c>
    </row>
    <row r="10799" spans="1:6" x14ac:dyDescent="0.25">
      <c r="A10799" s="182">
        <v>40420483</v>
      </c>
      <c r="B10799" s="182" t="s">
        <v>10550</v>
      </c>
      <c r="C10799" s="182" t="s">
        <v>231</v>
      </c>
      <c r="D10799" s="182" t="s">
        <v>236</v>
      </c>
      <c r="E10799" s="182" t="s">
        <v>237</v>
      </c>
      <c r="F10799" s="182" t="s">
        <v>237</v>
      </c>
    </row>
    <row r="10800" spans="1:6" x14ac:dyDescent="0.25">
      <c r="A10800" s="182">
        <v>40007546</v>
      </c>
      <c r="B10800" s="182" t="s">
        <v>10551</v>
      </c>
      <c r="C10800" s="182" t="s">
        <v>224</v>
      </c>
      <c r="D10800" s="182" t="s">
        <v>279</v>
      </c>
      <c r="E10800" s="182" t="s">
        <v>280</v>
      </c>
      <c r="F10800" s="182" t="s">
        <v>280</v>
      </c>
    </row>
    <row r="10801" spans="1:6" x14ac:dyDescent="0.25">
      <c r="A10801" s="182">
        <v>40002577</v>
      </c>
      <c r="B10801" s="182" t="s">
        <v>10552</v>
      </c>
      <c r="C10801" s="182" t="s">
        <v>224</v>
      </c>
      <c r="D10801" s="182" t="s">
        <v>322</v>
      </c>
      <c r="E10801" s="182" t="s">
        <v>323</v>
      </c>
      <c r="F10801" s="182" t="s">
        <v>323</v>
      </c>
    </row>
    <row r="10802" spans="1:6" x14ac:dyDescent="0.25">
      <c r="A10802" s="182">
        <v>40002609</v>
      </c>
      <c r="B10802" s="182" t="s">
        <v>10553</v>
      </c>
      <c r="C10802" s="182" t="s">
        <v>224</v>
      </c>
      <c r="D10802" s="182" t="s">
        <v>363</v>
      </c>
      <c r="E10802" s="182" t="s">
        <v>364</v>
      </c>
      <c r="F10802" s="182" t="s">
        <v>364</v>
      </c>
    </row>
    <row r="10803" spans="1:6" x14ac:dyDescent="0.25">
      <c r="A10803" s="182">
        <v>40001778</v>
      </c>
      <c r="B10803" s="182" t="s">
        <v>10553</v>
      </c>
      <c r="C10803" s="182" t="s">
        <v>224</v>
      </c>
      <c r="D10803" s="182" t="s">
        <v>265</v>
      </c>
      <c r="E10803" s="182" t="s">
        <v>266</v>
      </c>
      <c r="F10803" s="182" t="s">
        <v>266</v>
      </c>
    </row>
    <row r="10804" spans="1:6" x14ac:dyDescent="0.25">
      <c r="A10804" s="182">
        <v>40000185</v>
      </c>
      <c r="B10804" s="182" t="s">
        <v>10554</v>
      </c>
      <c r="C10804" s="182" t="s">
        <v>224</v>
      </c>
      <c r="D10804" s="182" t="s">
        <v>225</v>
      </c>
      <c r="E10804" s="182" t="s">
        <v>226</v>
      </c>
      <c r="F10804" s="182" t="s">
        <v>226</v>
      </c>
    </row>
    <row r="10805" spans="1:6" x14ac:dyDescent="0.25">
      <c r="A10805" s="182">
        <v>40420948</v>
      </c>
      <c r="B10805" s="182" t="s">
        <v>10555</v>
      </c>
      <c r="C10805" s="182" t="s">
        <v>231</v>
      </c>
      <c r="D10805" s="182" t="s">
        <v>236</v>
      </c>
      <c r="E10805" s="182" t="s">
        <v>237</v>
      </c>
      <c r="F10805" s="182" t="s">
        <v>237</v>
      </c>
    </row>
    <row r="10806" spans="1:6" x14ac:dyDescent="0.25">
      <c r="A10806" s="182">
        <v>40424360</v>
      </c>
      <c r="B10806" s="182" t="s">
        <v>10556</v>
      </c>
      <c r="C10806" s="182" t="s">
        <v>231</v>
      </c>
      <c r="D10806" s="182" t="s">
        <v>242</v>
      </c>
      <c r="E10806" s="182" t="s">
        <v>243</v>
      </c>
      <c r="F10806" s="182" t="s">
        <v>243</v>
      </c>
    </row>
    <row r="10807" spans="1:6" x14ac:dyDescent="0.25">
      <c r="A10807" s="182">
        <v>40007698</v>
      </c>
      <c r="B10807" s="182" t="s">
        <v>10557</v>
      </c>
      <c r="C10807" s="182" t="s">
        <v>224</v>
      </c>
      <c r="D10807" s="182" t="s">
        <v>333</v>
      </c>
      <c r="E10807" s="182" t="s">
        <v>334</v>
      </c>
      <c r="F10807" s="182" t="s">
        <v>334</v>
      </c>
    </row>
    <row r="10808" spans="1:6" x14ac:dyDescent="0.25">
      <c r="A10808" s="182">
        <v>40007161</v>
      </c>
      <c r="B10808" s="182" t="s">
        <v>10558</v>
      </c>
      <c r="C10808" s="182" t="s">
        <v>224</v>
      </c>
      <c r="D10808" s="182" t="s">
        <v>291</v>
      </c>
      <c r="E10808" s="182" t="s">
        <v>292</v>
      </c>
      <c r="F10808" s="182" t="s">
        <v>292</v>
      </c>
    </row>
    <row r="10809" spans="1:6" x14ac:dyDescent="0.25">
      <c r="A10809" s="182">
        <v>40007140</v>
      </c>
      <c r="B10809" s="182" t="s">
        <v>10558</v>
      </c>
      <c r="C10809" s="182" t="s">
        <v>224</v>
      </c>
      <c r="D10809" s="182" t="s">
        <v>309</v>
      </c>
      <c r="E10809" s="182" t="s">
        <v>310</v>
      </c>
      <c r="F10809" s="182" t="s">
        <v>310</v>
      </c>
    </row>
    <row r="10810" spans="1:6" x14ac:dyDescent="0.25">
      <c r="A10810" s="182">
        <v>40006798</v>
      </c>
      <c r="B10810" s="182" t="s">
        <v>10558</v>
      </c>
      <c r="C10810" s="182" t="s">
        <v>224</v>
      </c>
      <c r="D10810" s="182" t="s">
        <v>342</v>
      </c>
      <c r="E10810" s="182" t="s">
        <v>343</v>
      </c>
      <c r="F10810" s="182" t="s">
        <v>343</v>
      </c>
    </row>
    <row r="10811" spans="1:6" x14ac:dyDescent="0.25">
      <c r="A10811" s="182">
        <v>40006174</v>
      </c>
      <c r="B10811" s="182" t="s">
        <v>10558</v>
      </c>
      <c r="C10811" s="182" t="s">
        <v>224</v>
      </c>
      <c r="D10811" s="182" t="s">
        <v>315</v>
      </c>
      <c r="E10811" s="182" t="s">
        <v>316</v>
      </c>
      <c r="F10811" s="182" t="s">
        <v>316</v>
      </c>
    </row>
    <row r="10812" spans="1:6" x14ac:dyDescent="0.25">
      <c r="A10812" s="182">
        <v>40002816</v>
      </c>
      <c r="B10812" s="182" t="s">
        <v>10558</v>
      </c>
      <c r="C10812" s="182" t="s">
        <v>224</v>
      </c>
      <c r="D10812" s="182" t="s">
        <v>322</v>
      </c>
      <c r="E10812" s="182" t="s">
        <v>323</v>
      </c>
      <c r="F10812" s="182" t="s">
        <v>323</v>
      </c>
    </row>
    <row r="10813" spans="1:6" x14ac:dyDescent="0.25">
      <c r="A10813" s="182">
        <v>40002813</v>
      </c>
      <c r="B10813" s="182" t="s">
        <v>10558</v>
      </c>
      <c r="C10813" s="182" t="s">
        <v>224</v>
      </c>
      <c r="D10813" s="182" t="s">
        <v>363</v>
      </c>
      <c r="E10813" s="182" t="s">
        <v>364</v>
      </c>
      <c r="F10813" s="182" t="s">
        <v>364</v>
      </c>
    </row>
    <row r="10814" spans="1:6" x14ac:dyDescent="0.25">
      <c r="A10814" s="182">
        <v>40002443</v>
      </c>
      <c r="B10814" s="182" t="s">
        <v>10558</v>
      </c>
      <c r="C10814" s="182" t="s">
        <v>224</v>
      </c>
      <c r="D10814" s="182" t="s">
        <v>291</v>
      </c>
      <c r="E10814" s="182" t="s">
        <v>292</v>
      </c>
      <c r="F10814" s="182" t="s">
        <v>292</v>
      </c>
    </row>
    <row r="10815" spans="1:6" x14ac:dyDescent="0.25">
      <c r="A10815" s="182">
        <v>40000170</v>
      </c>
      <c r="B10815" s="182" t="s">
        <v>10558</v>
      </c>
      <c r="C10815" s="182" t="s">
        <v>224</v>
      </c>
      <c r="D10815" s="182" t="s">
        <v>225</v>
      </c>
      <c r="E10815" s="182" t="s">
        <v>226</v>
      </c>
      <c r="F10815" s="182" t="s">
        <v>226</v>
      </c>
    </row>
    <row r="10816" spans="1:6" x14ac:dyDescent="0.25">
      <c r="A10816" s="182">
        <v>40001895</v>
      </c>
      <c r="B10816" s="182" t="s">
        <v>10559</v>
      </c>
      <c r="C10816" s="182" t="s">
        <v>224</v>
      </c>
      <c r="D10816" s="182" t="s">
        <v>309</v>
      </c>
      <c r="E10816" s="182" t="s">
        <v>310</v>
      </c>
      <c r="F10816" s="182" t="s">
        <v>310</v>
      </c>
    </row>
    <row r="10817" spans="1:6" x14ac:dyDescent="0.25">
      <c r="A10817" s="182">
        <v>40000576</v>
      </c>
      <c r="B10817" s="182" t="s">
        <v>10560</v>
      </c>
      <c r="C10817" s="182" t="s">
        <v>224</v>
      </c>
      <c r="D10817" s="182" t="s">
        <v>342</v>
      </c>
      <c r="E10817" s="182" t="s">
        <v>343</v>
      </c>
      <c r="F10817" s="182" t="s">
        <v>343</v>
      </c>
    </row>
    <row r="10818" spans="1:6" x14ac:dyDescent="0.25">
      <c r="A10818" s="182">
        <v>40002814</v>
      </c>
      <c r="B10818" s="182" t="s">
        <v>10561</v>
      </c>
      <c r="C10818" s="182" t="s">
        <v>224</v>
      </c>
      <c r="D10818" s="182" t="s">
        <v>569</v>
      </c>
      <c r="E10818" s="182" t="s">
        <v>570</v>
      </c>
      <c r="F10818" s="182" t="s">
        <v>570</v>
      </c>
    </row>
    <row r="10819" spans="1:6" x14ac:dyDescent="0.25">
      <c r="A10819" s="182">
        <v>40002886</v>
      </c>
      <c r="B10819" s="182" t="s">
        <v>10562</v>
      </c>
      <c r="C10819" s="182" t="s">
        <v>224</v>
      </c>
      <c r="D10819" s="182" t="s">
        <v>228</v>
      </c>
      <c r="E10819" s="182" t="s">
        <v>229</v>
      </c>
      <c r="F10819" s="182" t="s">
        <v>229</v>
      </c>
    </row>
    <row r="10820" spans="1:6" x14ac:dyDescent="0.25">
      <c r="A10820" s="182">
        <v>40001949</v>
      </c>
      <c r="B10820" s="182" t="s">
        <v>10563</v>
      </c>
      <c r="C10820" s="182" t="s">
        <v>224</v>
      </c>
      <c r="D10820" s="182" t="s">
        <v>279</v>
      </c>
      <c r="E10820" s="182" t="s">
        <v>280</v>
      </c>
      <c r="F10820" s="182" t="s">
        <v>280</v>
      </c>
    </row>
    <row r="10821" spans="1:6" x14ac:dyDescent="0.25">
      <c r="A10821" s="182">
        <v>40008409</v>
      </c>
      <c r="B10821" s="182" t="s">
        <v>10564</v>
      </c>
      <c r="C10821" s="182" t="s">
        <v>224</v>
      </c>
      <c r="D10821" s="182" t="s">
        <v>268</v>
      </c>
      <c r="E10821" s="182" t="s">
        <v>269</v>
      </c>
      <c r="F10821" s="182" t="s">
        <v>269</v>
      </c>
    </row>
    <row r="10822" spans="1:6" x14ac:dyDescent="0.25">
      <c r="A10822" s="182">
        <v>40009771</v>
      </c>
      <c r="B10822" s="182" t="s">
        <v>10565</v>
      </c>
      <c r="C10822" s="182" t="s">
        <v>224</v>
      </c>
      <c r="D10822" s="182" t="s">
        <v>368</v>
      </c>
      <c r="E10822" s="182" t="s">
        <v>369</v>
      </c>
      <c r="F10822" s="182" t="s">
        <v>369</v>
      </c>
    </row>
    <row r="10823" spans="1:6" x14ac:dyDescent="0.25">
      <c r="A10823" s="182">
        <v>40003785</v>
      </c>
      <c r="B10823" s="182" t="s">
        <v>10566</v>
      </c>
      <c r="C10823" s="182" t="s">
        <v>224</v>
      </c>
      <c r="D10823" s="182" t="s">
        <v>404</v>
      </c>
      <c r="E10823" s="182" t="s">
        <v>405</v>
      </c>
      <c r="F10823" s="182" t="s">
        <v>405</v>
      </c>
    </row>
    <row r="10824" spans="1:6" x14ac:dyDescent="0.25">
      <c r="A10824" s="182">
        <v>40001660</v>
      </c>
      <c r="B10824" s="182" t="s">
        <v>10567</v>
      </c>
      <c r="C10824" s="182" t="s">
        <v>224</v>
      </c>
      <c r="D10824" s="182" t="s">
        <v>249</v>
      </c>
      <c r="E10824" s="182" t="s">
        <v>250</v>
      </c>
      <c r="F10824" s="182" t="s">
        <v>250</v>
      </c>
    </row>
    <row r="10825" spans="1:6" x14ac:dyDescent="0.25">
      <c r="A10825" s="182">
        <v>40009042</v>
      </c>
      <c r="B10825" s="182" t="s">
        <v>10568</v>
      </c>
      <c r="C10825" s="182" t="s">
        <v>224</v>
      </c>
      <c r="D10825" s="182" t="s">
        <v>306</v>
      </c>
      <c r="E10825" s="182" t="s">
        <v>307</v>
      </c>
      <c r="F10825" s="182" t="s">
        <v>307</v>
      </c>
    </row>
    <row r="10826" spans="1:6" x14ac:dyDescent="0.25">
      <c r="A10826" s="182">
        <v>40001333</v>
      </c>
      <c r="B10826" s="182" t="s">
        <v>10569</v>
      </c>
      <c r="C10826" s="182" t="s">
        <v>224</v>
      </c>
      <c r="D10826" s="182" t="s">
        <v>342</v>
      </c>
      <c r="E10826" s="182" t="s">
        <v>343</v>
      </c>
      <c r="F10826" s="182" t="s">
        <v>343</v>
      </c>
    </row>
    <row r="10827" spans="1:6" x14ac:dyDescent="0.25">
      <c r="A10827" s="182">
        <v>40002707</v>
      </c>
      <c r="B10827" s="182" t="s">
        <v>10570</v>
      </c>
      <c r="C10827" s="182" t="s">
        <v>224</v>
      </c>
      <c r="D10827" s="182" t="s">
        <v>333</v>
      </c>
      <c r="E10827" s="182" t="s">
        <v>334</v>
      </c>
      <c r="F10827" s="182" t="s">
        <v>334</v>
      </c>
    </row>
    <row r="10828" spans="1:6" x14ac:dyDescent="0.25">
      <c r="A10828" s="182">
        <v>40006167</v>
      </c>
      <c r="B10828" s="182" t="s">
        <v>10571</v>
      </c>
      <c r="C10828" s="182" t="s">
        <v>224</v>
      </c>
      <c r="D10828" s="182" t="s">
        <v>315</v>
      </c>
      <c r="E10828" s="182" t="s">
        <v>316</v>
      </c>
      <c r="F10828" s="182" t="s">
        <v>316</v>
      </c>
    </row>
    <row r="10829" spans="1:6" x14ac:dyDescent="0.25">
      <c r="A10829" s="182">
        <v>40007525</v>
      </c>
      <c r="B10829" s="182" t="s">
        <v>10572</v>
      </c>
      <c r="C10829" s="182" t="s">
        <v>224</v>
      </c>
      <c r="D10829" s="182" t="s">
        <v>569</v>
      </c>
      <c r="E10829" s="182" t="s">
        <v>570</v>
      </c>
      <c r="F10829" s="182" t="s">
        <v>570</v>
      </c>
    </row>
    <row r="10830" spans="1:6" x14ac:dyDescent="0.25">
      <c r="A10830" s="182">
        <v>40005499</v>
      </c>
      <c r="B10830" s="182" t="s">
        <v>10573</v>
      </c>
      <c r="C10830" s="182" t="s">
        <v>224</v>
      </c>
      <c r="D10830" s="182" t="s">
        <v>376</v>
      </c>
      <c r="E10830" s="182" t="s">
        <v>377</v>
      </c>
      <c r="F10830" s="182" t="s">
        <v>377</v>
      </c>
    </row>
    <row r="10831" spans="1:6" x14ac:dyDescent="0.25">
      <c r="A10831" s="182">
        <v>40007672</v>
      </c>
      <c r="B10831" s="182" t="s">
        <v>10574</v>
      </c>
      <c r="C10831" s="182" t="s">
        <v>224</v>
      </c>
      <c r="D10831" s="182" t="s">
        <v>303</v>
      </c>
      <c r="E10831" s="182" t="s">
        <v>304</v>
      </c>
      <c r="F10831" s="182" t="s">
        <v>304</v>
      </c>
    </row>
    <row r="10832" spans="1:6" x14ac:dyDescent="0.25">
      <c r="A10832" s="182">
        <v>40002263</v>
      </c>
      <c r="B10832" s="182" t="s">
        <v>10575</v>
      </c>
      <c r="C10832" s="182" t="s">
        <v>224</v>
      </c>
      <c r="D10832" s="182" t="s">
        <v>309</v>
      </c>
      <c r="E10832" s="182" t="s">
        <v>310</v>
      </c>
      <c r="F10832" s="182" t="s">
        <v>310</v>
      </c>
    </row>
    <row r="10833" spans="1:6" x14ac:dyDescent="0.25">
      <c r="A10833" s="182">
        <v>40003667</v>
      </c>
      <c r="B10833" s="182" t="s">
        <v>10576</v>
      </c>
      <c r="C10833" s="182" t="s">
        <v>224</v>
      </c>
      <c r="D10833" s="182" t="s">
        <v>333</v>
      </c>
      <c r="E10833" s="182" t="s">
        <v>334</v>
      </c>
      <c r="F10833" s="182" t="s">
        <v>334</v>
      </c>
    </row>
    <row r="10834" spans="1:6" x14ac:dyDescent="0.25">
      <c r="A10834" s="182">
        <v>40009111</v>
      </c>
      <c r="B10834" s="182" t="s">
        <v>10577</v>
      </c>
      <c r="C10834" s="182" t="s">
        <v>224</v>
      </c>
      <c r="D10834" s="182" t="s">
        <v>268</v>
      </c>
      <c r="E10834" s="182" t="s">
        <v>269</v>
      </c>
      <c r="F10834" s="182" t="s">
        <v>269</v>
      </c>
    </row>
    <row r="10835" spans="1:6" x14ac:dyDescent="0.25">
      <c r="A10835" s="182">
        <v>40006249</v>
      </c>
      <c r="B10835" s="182" t="s">
        <v>10578</v>
      </c>
      <c r="C10835" s="182" t="s">
        <v>224</v>
      </c>
      <c r="D10835" s="182" t="s">
        <v>315</v>
      </c>
      <c r="E10835" s="182" t="s">
        <v>316</v>
      </c>
      <c r="F10835" s="182" t="s">
        <v>316</v>
      </c>
    </row>
    <row r="10836" spans="1:6" x14ac:dyDescent="0.25">
      <c r="A10836" s="182">
        <v>40424352</v>
      </c>
      <c r="B10836" s="182" t="s">
        <v>10579</v>
      </c>
      <c r="C10836" s="182" t="s">
        <v>231</v>
      </c>
      <c r="D10836" s="182" t="s">
        <v>285</v>
      </c>
      <c r="E10836" s="182" t="s">
        <v>286</v>
      </c>
      <c r="F10836" s="182" t="s">
        <v>286</v>
      </c>
    </row>
    <row r="10837" spans="1:6" x14ac:dyDescent="0.25">
      <c r="A10837" s="182">
        <v>40004570</v>
      </c>
      <c r="B10837" s="182" t="s">
        <v>10580</v>
      </c>
      <c r="C10837" s="182" t="s">
        <v>224</v>
      </c>
      <c r="D10837" s="182" t="s">
        <v>228</v>
      </c>
      <c r="E10837" s="182" t="s">
        <v>229</v>
      </c>
      <c r="F10837" s="182" t="s">
        <v>229</v>
      </c>
    </row>
    <row r="10838" spans="1:6" x14ac:dyDescent="0.25">
      <c r="A10838" s="182">
        <v>47200049</v>
      </c>
      <c r="B10838" s="182" t="s">
        <v>10581</v>
      </c>
      <c r="C10838" s="182" t="s">
        <v>224</v>
      </c>
      <c r="D10838" s="182" t="s">
        <v>228</v>
      </c>
      <c r="E10838" s="182" t="s">
        <v>229</v>
      </c>
      <c r="F10838" s="182" t="s">
        <v>229</v>
      </c>
    </row>
    <row r="10839" spans="1:6" x14ac:dyDescent="0.25">
      <c r="A10839" s="182">
        <v>40005051</v>
      </c>
      <c r="B10839" s="182" t="s">
        <v>10581</v>
      </c>
      <c r="C10839" s="182" t="s">
        <v>224</v>
      </c>
      <c r="D10839" s="182" t="s">
        <v>228</v>
      </c>
      <c r="E10839" s="182" t="s">
        <v>229</v>
      </c>
      <c r="F10839" s="182" t="s">
        <v>229</v>
      </c>
    </row>
    <row r="10840" spans="1:6" x14ac:dyDescent="0.25">
      <c r="A10840" s="182">
        <v>40420665</v>
      </c>
      <c r="B10840" s="182" t="s">
        <v>10582</v>
      </c>
      <c r="C10840" s="182" t="s">
        <v>231</v>
      </c>
      <c r="D10840" s="182" t="s">
        <v>285</v>
      </c>
      <c r="E10840" s="182" t="s">
        <v>286</v>
      </c>
      <c r="F10840" s="182" t="s">
        <v>286</v>
      </c>
    </row>
    <row r="10841" spans="1:6" x14ac:dyDescent="0.25">
      <c r="A10841" s="182">
        <v>40006754</v>
      </c>
      <c r="B10841" s="182" t="s">
        <v>10583</v>
      </c>
      <c r="C10841" s="182" t="s">
        <v>224</v>
      </c>
      <c r="D10841" s="182" t="s">
        <v>392</v>
      </c>
      <c r="E10841" s="182" t="s">
        <v>393</v>
      </c>
      <c r="F10841" s="182" t="s">
        <v>393</v>
      </c>
    </row>
    <row r="10842" spans="1:6" x14ac:dyDescent="0.25">
      <c r="A10842" s="182">
        <v>40007487</v>
      </c>
      <c r="B10842" s="182" t="s">
        <v>10584</v>
      </c>
      <c r="C10842" s="182" t="s">
        <v>224</v>
      </c>
      <c r="D10842" s="182" t="s">
        <v>569</v>
      </c>
      <c r="E10842" s="182" t="s">
        <v>570</v>
      </c>
      <c r="F10842" s="182" t="s">
        <v>570</v>
      </c>
    </row>
    <row r="10843" spans="1:6" x14ac:dyDescent="0.25">
      <c r="A10843" s="182">
        <v>40009477</v>
      </c>
      <c r="B10843" s="182" t="s">
        <v>10585</v>
      </c>
      <c r="C10843" s="182" t="s">
        <v>224</v>
      </c>
      <c r="D10843" s="182" t="s">
        <v>376</v>
      </c>
      <c r="E10843" s="182" t="s">
        <v>377</v>
      </c>
      <c r="F10843" s="182" t="s">
        <v>377</v>
      </c>
    </row>
    <row r="10844" spans="1:6" x14ac:dyDescent="0.25">
      <c r="A10844" s="182">
        <v>40006291</v>
      </c>
      <c r="B10844" s="182" t="s">
        <v>10586</v>
      </c>
      <c r="C10844" s="182" t="s">
        <v>224</v>
      </c>
      <c r="D10844" s="182" t="s">
        <v>277</v>
      </c>
      <c r="E10844" s="182" t="s">
        <v>278</v>
      </c>
      <c r="F10844" s="182" t="s">
        <v>278</v>
      </c>
    </row>
    <row r="10845" spans="1:6" x14ac:dyDescent="0.25">
      <c r="A10845" s="182">
        <v>40008513</v>
      </c>
      <c r="B10845" s="182" t="s">
        <v>10587</v>
      </c>
      <c r="C10845" s="182" t="s">
        <v>224</v>
      </c>
      <c r="D10845" s="182" t="s">
        <v>438</v>
      </c>
      <c r="E10845" s="182" t="s">
        <v>439</v>
      </c>
      <c r="F10845" s="182" t="s">
        <v>439</v>
      </c>
    </row>
    <row r="10846" spans="1:6" x14ac:dyDescent="0.25">
      <c r="A10846" s="182">
        <v>40420685</v>
      </c>
      <c r="B10846" s="182" t="s">
        <v>10588</v>
      </c>
      <c r="C10846" s="182" t="s">
        <v>231</v>
      </c>
      <c r="D10846" s="182" t="s">
        <v>232</v>
      </c>
      <c r="E10846" s="182" t="s">
        <v>233</v>
      </c>
      <c r="F10846" s="182" t="s">
        <v>233</v>
      </c>
    </row>
    <row r="10847" spans="1:6" x14ac:dyDescent="0.25">
      <c r="A10847" s="182">
        <v>40420621</v>
      </c>
      <c r="B10847" s="182" t="s">
        <v>10589</v>
      </c>
      <c r="C10847" s="182" t="s">
        <v>231</v>
      </c>
      <c r="D10847" s="182" t="s">
        <v>232</v>
      </c>
      <c r="E10847" s="182" t="s">
        <v>233</v>
      </c>
      <c r="F10847" s="182" t="s">
        <v>233</v>
      </c>
    </row>
    <row r="10848" spans="1:6" x14ac:dyDescent="0.25">
      <c r="A10848" s="182">
        <v>40006154</v>
      </c>
      <c r="B10848" s="182" t="s">
        <v>10590</v>
      </c>
      <c r="C10848" s="182" t="s">
        <v>224</v>
      </c>
      <c r="D10848" s="182" t="s">
        <v>315</v>
      </c>
      <c r="E10848" s="182" t="s">
        <v>316</v>
      </c>
      <c r="F10848" s="182" t="s">
        <v>316</v>
      </c>
    </row>
    <row r="10849" spans="1:6" x14ac:dyDescent="0.25">
      <c r="A10849" s="182">
        <v>40004195</v>
      </c>
      <c r="B10849" s="182" t="s">
        <v>10591</v>
      </c>
      <c r="C10849" s="182" t="s">
        <v>224</v>
      </c>
      <c r="D10849" s="182" t="s">
        <v>265</v>
      </c>
      <c r="E10849" s="182" t="s">
        <v>266</v>
      </c>
      <c r="F10849" s="182" t="s">
        <v>266</v>
      </c>
    </row>
    <row r="10850" spans="1:6" x14ac:dyDescent="0.25">
      <c r="A10850" s="182">
        <v>40009736</v>
      </c>
      <c r="B10850" s="182" t="s">
        <v>10592</v>
      </c>
      <c r="C10850" s="182" t="s">
        <v>224</v>
      </c>
      <c r="D10850" s="182" t="s">
        <v>268</v>
      </c>
      <c r="E10850" s="182" t="s">
        <v>269</v>
      </c>
      <c r="F10850" s="182" t="s">
        <v>269</v>
      </c>
    </row>
    <row r="10851" spans="1:6" x14ac:dyDescent="0.25">
      <c r="A10851" s="182">
        <v>40006845</v>
      </c>
      <c r="B10851" s="182" t="s">
        <v>10593</v>
      </c>
      <c r="C10851" s="182" t="s">
        <v>224</v>
      </c>
      <c r="D10851" s="182" t="s">
        <v>322</v>
      </c>
      <c r="E10851" s="182" t="s">
        <v>323</v>
      </c>
      <c r="F10851" s="182" t="s">
        <v>323</v>
      </c>
    </row>
    <row r="10852" spans="1:6" x14ac:dyDescent="0.25">
      <c r="A10852" s="182">
        <v>40008796</v>
      </c>
      <c r="B10852" s="182" t="s">
        <v>10594</v>
      </c>
      <c r="C10852" s="182" t="s">
        <v>224</v>
      </c>
      <c r="D10852" s="182" t="s">
        <v>438</v>
      </c>
      <c r="E10852" s="182" t="s">
        <v>439</v>
      </c>
      <c r="F10852" s="182" t="s">
        <v>439</v>
      </c>
    </row>
    <row r="10853" spans="1:6" x14ac:dyDescent="0.25">
      <c r="A10853" s="182">
        <v>40002979</v>
      </c>
      <c r="B10853" s="182" t="s">
        <v>10595</v>
      </c>
      <c r="C10853" s="182" t="s">
        <v>224</v>
      </c>
      <c r="D10853" s="182" t="s">
        <v>306</v>
      </c>
      <c r="E10853" s="182" t="s">
        <v>307</v>
      </c>
      <c r="F10853" s="182" t="s">
        <v>307</v>
      </c>
    </row>
    <row r="10854" spans="1:6" x14ac:dyDescent="0.25">
      <c r="A10854" s="182">
        <v>40009010</v>
      </c>
      <c r="B10854" s="182" t="s">
        <v>10596</v>
      </c>
      <c r="C10854" s="182" t="s">
        <v>224</v>
      </c>
      <c r="D10854" s="182" t="s">
        <v>438</v>
      </c>
      <c r="E10854" s="182" t="s">
        <v>439</v>
      </c>
      <c r="F10854" s="182" t="s">
        <v>439</v>
      </c>
    </row>
    <row r="10855" spans="1:6" x14ac:dyDescent="0.25">
      <c r="A10855" s="182">
        <v>40003101</v>
      </c>
      <c r="B10855" s="182" t="s">
        <v>10597</v>
      </c>
      <c r="C10855" s="182" t="s">
        <v>224</v>
      </c>
      <c r="D10855" s="182" t="s">
        <v>228</v>
      </c>
      <c r="E10855" s="182" t="s">
        <v>229</v>
      </c>
      <c r="F10855" s="182" t="s">
        <v>229</v>
      </c>
    </row>
    <row r="10856" spans="1:6" x14ac:dyDescent="0.25">
      <c r="A10856" s="182">
        <v>40424438</v>
      </c>
      <c r="B10856" s="182" t="s">
        <v>10598</v>
      </c>
      <c r="C10856" s="182" t="s">
        <v>231</v>
      </c>
      <c r="D10856" s="182" t="s">
        <v>232</v>
      </c>
      <c r="E10856" s="182" t="s">
        <v>233</v>
      </c>
      <c r="F10856" s="182" t="s">
        <v>233</v>
      </c>
    </row>
    <row r="10857" spans="1:6" x14ac:dyDescent="0.25">
      <c r="A10857" s="182">
        <v>40424318</v>
      </c>
      <c r="B10857" s="182" t="s">
        <v>10598</v>
      </c>
      <c r="C10857" s="182" t="s">
        <v>231</v>
      </c>
      <c r="D10857" s="182" t="s">
        <v>242</v>
      </c>
      <c r="E10857" s="182" t="s">
        <v>243</v>
      </c>
      <c r="F10857" s="182" t="s">
        <v>243</v>
      </c>
    </row>
    <row r="10858" spans="1:6" x14ac:dyDescent="0.25">
      <c r="A10858" s="182">
        <v>40008032</v>
      </c>
      <c r="B10858" s="182" t="s">
        <v>10599</v>
      </c>
      <c r="C10858" s="182" t="s">
        <v>231</v>
      </c>
      <c r="D10858" s="182" t="s">
        <v>338</v>
      </c>
      <c r="E10858" s="182" t="s">
        <v>339</v>
      </c>
      <c r="F10858" s="182" t="s">
        <v>339</v>
      </c>
    </row>
    <row r="10859" spans="1:6" x14ac:dyDescent="0.25">
      <c r="A10859" s="182">
        <v>40005345</v>
      </c>
      <c r="B10859" s="182" t="s">
        <v>10599</v>
      </c>
      <c r="C10859" s="182" t="s">
        <v>224</v>
      </c>
      <c r="D10859" s="182" t="s">
        <v>322</v>
      </c>
      <c r="E10859" s="182" t="s">
        <v>323</v>
      </c>
      <c r="F10859" s="182" t="s">
        <v>323</v>
      </c>
    </row>
    <row r="10860" spans="1:6" x14ac:dyDescent="0.25">
      <c r="A10860" s="182">
        <v>40001468</v>
      </c>
      <c r="B10860" s="182" t="s">
        <v>10599</v>
      </c>
      <c r="C10860" s="182" t="s">
        <v>224</v>
      </c>
      <c r="D10860" s="182" t="s">
        <v>228</v>
      </c>
      <c r="E10860" s="182" t="s">
        <v>229</v>
      </c>
      <c r="F10860" s="182" t="s">
        <v>229</v>
      </c>
    </row>
    <row r="10861" spans="1:6" x14ac:dyDescent="0.25">
      <c r="A10861" s="182">
        <v>40421228</v>
      </c>
      <c r="B10861" s="182" t="s">
        <v>10600</v>
      </c>
      <c r="C10861" s="182" t="s">
        <v>231</v>
      </c>
      <c r="D10861" s="182" t="s">
        <v>236</v>
      </c>
      <c r="E10861" s="182" t="s">
        <v>237</v>
      </c>
      <c r="F10861" s="182" t="s">
        <v>237</v>
      </c>
    </row>
    <row r="10862" spans="1:6" x14ac:dyDescent="0.25">
      <c r="A10862" s="182">
        <v>40008996</v>
      </c>
      <c r="B10862" s="182" t="s">
        <v>10601</v>
      </c>
      <c r="C10862" s="182" t="s">
        <v>224</v>
      </c>
      <c r="D10862" s="182" t="s">
        <v>438</v>
      </c>
      <c r="E10862" s="182" t="s">
        <v>439</v>
      </c>
      <c r="F10862" s="182" t="s">
        <v>439</v>
      </c>
    </row>
    <row r="10863" spans="1:6" x14ac:dyDescent="0.25">
      <c r="A10863" s="182">
        <v>40001439</v>
      </c>
      <c r="B10863" s="182" t="s">
        <v>10602</v>
      </c>
      <c r="C10863" s="182" t="s">
        <v>224</v>
      </c>
      <c r="D10863" s="182" t="s">
        <v>438</v>
      </c>
      <c r="E10863" s="182" t="s">
        <v>439</v>
      </c>
      <c r="F10863" s="182" t="s">
        <v>439</v>
      </c>
    </row>
    <row r="10864" spans="1:6" x14ac:dyDescent="0.25">
      <c r="A10864" s="182">
        <v>40006564</v>
      </c>
      <c r="B10864" s="182" t="s">
        <v>10603</v>
      </c>
      <c r="C10864" s="182" t="s">
        <v>224</v>
      </c>
      <c r="D10864" s="182" t="s">
        <v>438</v>
      </c>
      <c r="E10864" s="182" t="s">
        <v>439</v>
      </c>
      <c r="F10864" s="182" t="s">
        <v>439</v>
      </c>
    </row>
    <row r="10865" spans="1:6" x14ac:dyDescent="0.25">
      <c r="A10865" s="182">
        <v>40009253</v>
      </c>
      <c r="B10865" s="182" t="s">
        <v>10604</v>
      </c>
      <c r="C10865" s="182" t="s">
        <v>224</v>
      </c>
      <c r="D10865" s="182" t="s">
        <v>438</v>
      </c>
      <c r="E10865" s="182" t="s">
        <v>439</v>
      </c>
      <c r="F10865" s="182" t="s">
        <v>439</v>
      </c>
    </row>
    <row r="10866" spans="1:6" x14ac:dyDescent="0.25">
      <c r="A10866" s="182">
        <v>40009294</v>
      </c>
      <c r="B10866" s="182" t="s">
        <v>10605</v>
      </c>
      <c r="C10866" s="182" t="s">
        <v>224</v>
      </c>
      <c r="D10866" s="182" t="s">
        <v>271</v>
      </c>
      <c r="E10866" s="182" t="s">
        <v>272</v>
      </c>
      <c r="F10866" s="182" t="s">
        <v>272</v>
      </c>
    </row>
    <row r="10867" spans="1:6" x14ac:dyDescent="0.25">
      <c r="A10867" s="182">
        <v>40009862</v>
      </c>
      <c r="B10867" s="182" t="s">
        <v>10606</v>
      </c>
      <c r="C10867" s="182" t="s">
        <v>224</v>
      </c>
      <c r="D10867" s="182" t="s">
        <v>309</v>
      </c>
      <c r="E10867" s="182" t="s">
        <v>310</v>
      </c>
      <c r="F10867" s="182" t="s">
        <v>310</v>
      </c>
    </row>
    <row r="10868" spans="1:6" x14ac:dyDescent="0.25">
      <c r="A10868" s="182">
        <v>40421024</v>
      </c>
      <c r="B10868" s="182" t="s">
        <v>10607</v>
      </c>
      <c r="C10868" s="182" t="s">
        <v>231</v>
      </c>
      <c r="D10868" s="182" t="s">
        <v>232</v>
      </c>
      <c r="E10868" s="182" t="s">
        <v>233</v>
      </c>
      <c r="F10868" s="182" t="s">
        <v>233</v>
      </c>
    </row>
    <row r="10869" spans="1:6" x14ac:dyDescent="0.25">
      <c r="A10869" s="182">
        <v>40004085</v>
      </c>
      <c r="B10869" s="182" t="s">
        <v>10608</v>
      </c>
      <c r="C10869" s="182" t="s">
        <v>224</v>
      </c>
      <c r="D10869" s="182" t="s">
        <v>303</v>
      </c>
      <c r="E10869" s="182" t="s">
        <v>304</v>
      </c>
      <c r="F10869" s="182" t="s">
        <v>304</v>
      </c>
    </row>
    <row r="10870" spans="1:6" x14ac:dyDescent="0.25">
      <c r="A10870" s="182">
        <v>40420299</v>
      </c>
      <c r="B10870" s="182" t="s">
        <v>10609</v>
      </c>
      <c r="C10870" s="182" t="s">
        <v>231</v>
      </c>
      <c r="D10870" s="182" t="s">
        <v>338</v>
      </c>
      <c r="E10870" s="182" t="s">
        <v>339</v>
      </c>
      <c r="F10870" s="182" t="s">
        <v>339</v>
      </c>
    </row>
    <row r="10871" spans="1:6" x14ac:dyDescent="0.25">
      <c r="A10871" s="182">
        <v>40006465</v>
      </c>
      <c r="B10871" s="182" t="s">
        <v>10610</v>
      </c>
      <c r="C10871" s="182" t="s">
        <v>224</v>
      </c>
      <c r="D10871" s="182" t="s">
        <v>225</v>
      </c>
      <c r="E10871" s="182" t="s">
        <v>226</v>
      </c>
      <c r="F10871" s="182" t="s">
        <v>226</v>
      </c>
    </row>
    <row r="10872" spans="1:6" x14ac:dyDescent="0.25">
      <c r="A10872" s="182">
        <v>40006090</v>
      </c>
      <c r="B10872" s="182" t="s">
        <v>10611</v>
      </c>
      <c r="C10872" s="182" t="s">
        <v>224</v>
      </c>
      <c r="D10872" s="182" t="s">
        <v>449</v>
      </c>
      <c r="E10872" s="182" t="s">
        <v>450</v>
      </c>
      <c r="F10872" s="182" t="s">
        <v>450</v>
      </c>
    </row>
    <row r="10873" spans="1:6" x14ac:dyDescent="0.25">
      <c r="A10873" s="182">
        <v>40007764</v>
      </c>
      <c r="B10873" s="182" t="s">
        <v>10612</v>
      </c>
      <c r="C10873" s="182" t="s">
        <v>224</v>
      </c>
      <c r="D10873" s="182" t="s">
        <v>342</v>
      </c>
      <c r="E10873" s="182" t="s">
        <v>343</v>
      </c>
      <c r="F10873" s="182" t="s">
        <v>343</v>
      </c>
    </row>
    <row r="10874" spans="1:6" x14ac:dyDescent="0.25">
      <c r="A10874" s="182">
        <v>40003246</v>
      </c>
      <c r="B10874" s="182" t="s">
        <v>10612</v>
      </c>
      <c r="C10874" s="182" t="s">
        <v>224</v>
      </c>
      <c r="D10874" s="182" t="s">
        <v>449</v>
      </c>
      <c r="E10874" s="182" t="s">
        <v>450</v>
      </c>
      <c r="F10874" s="182" t="s">
        <v>450</v>
      </c>
    </row>
    <row r="10875" spans="1:6" x14ac:dyDescent="0.25">
      <c r="A10875" s="182">
        <v>40008955</v>
      </c>
      <c r="B10875" s="182" t="s">
        <v>10613</v>
      </c>
      <c r="C10875" s="182" t="s">
        <v>224</v>
      </c>
      <c r="D10875" s="182" t="s">
        <v>279</v>
      </c>
      <c r="E10875" s="182" t="s">
        <v>280</v>
      </c>
      <c r="F10875" s="182" t="s">
        <v>280</v>
      </c>
    </row>
    <row r="10876" spans="1:6" x14ac:dyDescent="0.25">
      <c r="A10876" s="182">
        <v>40007605</v>
      </c>
      <c r="B10876" s="182" t="s">
        <v>10614</v>
      </c>
      <c r="C10876" s="182" t="s">
        <v>224</v>
      </c>
      <c r="D10876" s="182" t="s">
        <v>249</v>
      </c>
      <c r="E10876" s="182" t="s">
        <v>250</v>
      </c>
      <c r="F10876" s="182" t="s">
        <v>250</v>
      </c>
    </row>
    <row r="10877" spans="1:6" x14ac:dyDescent="0.25">
      <c r="A10877" s="182">
        <v>40007732</v>
      </c>
      <c r="B10877" s="182" t="s">
        <v>10615</v>
      </c>
      <c r="C10877" s="182" t="s">
        <v>224</v>
      </c>
      <c r="D10877" s="182" t="s">
        <v>249</v>
      </c>
      <c r="E10877" s="182" t="s">
        <v>250</v>
      </c>
      <c r="F10877" s="182" t="s">
        <v>250</v>
      </c>
    </row>
    <row r="10878" spans="1:6" x14ac:dyDescent="0.25">
      <c r="A10878" s="182">
        <v>40002856</v>
      </c>
      <c r="B10878" s="182" t="s">
        <v>10616</v>
      </c>
      <c r="C10878" s="182" t="s">
        <v>224</v>
      </c>
      <c r="D10878" s="182" t="s">
        <v>277</v>
      </c>
      <c r="E10878" s="182" t="s">
        <v>278</v>
      </c>
      <c r="F10878" s="182" t="s">
        <v>278</v>
      </c>
    </row>
    <row r="10879" spans="1:6" x14ac:dyDescent="0.25">
      <c r="A10879" s="182">
        <v>40008855</v>
      </c>
      <c r="B10879" s="182" t="s">
        <v>10617</v>
      </c>
      <c r="C10879" s="182" t="s">
        <v>224</v>
      </c>
      <c r="D10879" s="182" t="s">
        <v>277</v>
      </c>
      <c r="E10879" s="182" t="s">
        <v>278</v>
      </c>
      <c r="F10879" s="182" t="s">
        <v>278</v>
      </c>
    </row>
    <row r="10880" spans="1:6" x14ac:dyDescent="0.25">
      <c r="A10880" s="182">
        <v>40007505</v>
      </c>
      <c r="B10880" s="182" t="s">
        <v>10617</v>
      </c>
      <c r="C10880" s="182" t="s">
        <v>224</v>
      </c>
      <c r="D10880" s="182" t="s">
        <v>277</v>
      </c>
      <c r="E10880" s="182" t="s">
        <v>278</v>
      </c>
      <c r="F10880" s="182" t="s">
        <v>278</v>
      </c>
    </row>
    <row r="10881" spans="1:6" x14ac:dyDescent="0.25">
      <c r="A10881" s="182">
        <v>40004801</v>
      </c>
      <c r="B10881" s="182" t="s">
        <v>10618</v>
      </c>
      <c r="C10881" s="182" t="s">
        <v>224</v>
      </c>
      <c r="D10881" s="182" t="s">
        <v>376</v>
      </c>
      <c r="E10881" s="182" t="s">
        <v>377</v>
      </c>
      <c r="F10881" s="182" t="s">
        <v>377</v>
      </c>
    </row>
    <row r="10882" spans="1:6" x14ac:dyDescent="0.25">
      <c r="A10882" s="182">
        <v>40003453</v>
      </c>
      <c r="B10882" s="182" t="s">
        <v>10619</v>
      </c>
      <c r="C10882" s="182" t="s">
        <v>224</v>
      </c>
      <c r="D10882" s="182" t="s">
        <v>404</v>
      </c>
      <c r="E10882" s="182" t="s">
        <v>405</v>
      </c>
      <c r="F10882" s="182" t="s">
        <v>405</v>
      </c>
    </row>
    <row r="10883" spans="1:6" x14ac:dyDescent="0.25">
      <c r="A10883" s="182">
        <v>40007464</v>
      </c>
      <c r="B10883" s="182" t="s">
        <v>10620</v>
      </c>
      <c r="C10883" s="182" t="s">
        <v>224</v>
      </c>
      <c r="D10883" s="182" t="s">
        <v>392</v>
      </c>
      <c r="E10883" s="182" t="s">
        <v>393</v>
      </c>
      <c r="F10883" s="182" t="s">
        <v>393</v>
      </c>
    </row>
    <row r="10884" spans="1:6" x14ac:dyDescent="0.25">
      <c r="A10884" s="182">
        <v>40420633</v>
      </c>
      <c r="B10884" s="182" t="s">
        <v>10621</v>
      </c>
      <c r="C10884" s="182" t="s">
        <v>231</v>
      </c>
      <c r="D10884" s="182" t="s">
        <v>232</v>
      </c>
      <c r="E10884" s="182" t="s">
        <v>233</v>
      </c>
      <c r="F10884" s="182" t="s">
        <v>233</v>
      </c>
    </row>
    <row r="10885" spans="1:6" x14ac:dyDescent="0.25">
      <c r="A10885" s="182">
        <v>40420260</v>
      </c>
      <c r="B10885" s="182" t="s">
        <v>10622</v>
      </c>
      <c r="C10885" s="182" t="s">
        <v>231</v>
      </c>
      <c r="D10885" s="182" t="s">
        <v>236</v>
      </c>
      <c r="E10885" s="182" t="s">
        <v>237</v>
      </c>
      <c r="F10885" s="182" t="s">
        <v>237</v>
      </c>
    </row>
    <row r="10886" spans="1:6" x14ac:dyDescent="0.25">
      <c r="A10886" s="182">
        <v>40001635</v>
      </c>
      <c r="B10886" s="182" t="s">
        <v>10623</v>
      </c>
      <c r="C10886" s="182" t="s">
        <v>224</v>
      </c>
      <c r="D10886" s="182" t="s">
        <v>249</v>
      </c>
      <c r="E10886" s="182" t="s">
        <v>250</v>
      </c>
      <c r="F10886" s="182" t="s">
        <v>250</v>
      </c>
    </row>
    <row r="10887" spans="1:6" x14ac:dyDescent="0.25">
      <c r="A10887" s="182">
        <v>40009947</v>
      </c>
      <c r="B10887" s="182" t="s">
        <v>10624</v>
      </c>
      <c r="C10887" s="182" t="s">
        <v>224</v>
      </c>
      <c r="D10887" s="182" t="s">
        <v>271</v>
      </c>
      <c r="E10887" s="182" t="s">
        <v>272</v>
      </c>
      <c r="F10887" s="182" t="s">
        <v>272</v>
      </c>
    </row>
    <row r="10888" spans="1:6" x14ac:dyDescent="0.25">
      <c r="A10888" s="182">
        <v>40420541</v>
      </c>
      <c r="B10888" s="182" t="s">
        <v>10625</v>
      </c>
      <c r="C10888" s="182" t="s">
        <v>231</v>
      </c>
      <c r="D10888" s="182" t="s">
        <v>232</v>
      </c>
      <c r="E10888" s="182" t="s">
        <v>233</v>
      </c>
      <c r="F10888" s="182" t="s">
        <v>233</v>
      </c>
    </row>
    <row r="10889" spans="1:6" x14ac:dyDescent="0.25">
      <c r="A10889" s="182">
        <v>40421480</v>
      </c>
      <c r="B10889" s="182" t="s">
        <v>10626</v>
      </c>
      <c r="C10889" s="182" t="s">
        <v>231</v>
      </c>
      <c r="D10889" s="182" t="s">
        <v>236</v>
      </c>
      <c r="E10889" s="182" t="s">
        <v>237</v>
      </c>
      <c r="F10889" s="182" t="s">
        <v>237</v>
      </c>
    </row>
    <row r="10890" spans="1:6" x14ac:dyDescent="0.25">
      <c r="A10890" s="182">
        <v>40003665</v>
      </c>
      <c r="B10890" s="182" t="s">
        <v>10627</v>
      </c>
      <c r="C10890" s="182" t="s">
        <v>224</v>
      </c>
      <c r="D10890" s="182" t="s">
        <v>277</v>
      </c>
      <c r="E10890" s="182" t="s">
        <v>278</v>
      </c>
      <c r="F10890" s="182" t="s">
        <v>278</v>
      </c>
    </row>
    <row r="10891" spans="1:6" x14ac:dyDescent="0.25">
      <c r="A10891" s="182">
        <v>40003991</v>
      </c>
      <c r="B10891" s="182" t="s">
        <v>10628</v>
      </c>
      <c r="C10891" s="182" t="s">
        <v>224</v>
      </c>
      <c r="D10891" s="182" t="s">
        <v>249</v>
      </c>
      <c r="E10891" s="182" t="s">
        <v>250</v>
      </c>
      <c r="F10891" s="182" t="s">
        <v>250</v>
      </c>
    </row>
    <row r="10892" spans="1:6" x14ac:dyDescent="0.25">
      <c r="A10892" s="182">
        <v>40420660</v>
      </c>
      <c r="B10892" s="182" t="s">
        <v>10629</v>
      </c>
      <c r="C10892" s="182" t="s">
        <v>231</v>
      </c>
      <c r="D10892" s="182" t="s">
        <v>285</v>
      </c>
      <c r="E10892" s="182" t="s">
        <v>286</v>
      </c>
      <c r="F10892" s="182" t="s">
        <v>286</v>
      </c>
    </row>
    <row r="10893" spans="1:6" x14ac:dyDescent="0.25">
      <c r="A10893" s="182">
        <v>40007475</v>
      </c>
      <c r="B10893" s="182" t="s">
        <v>10630</v>
      </c>
      <c r="C10893" s="182" t="s">
        <v>224</v>
      </c>
      <c r="D10893" s="182" t="s">
        <v>277</v>
      </c>
      <c r="E10893" s="182" t="s">
        <v>278</v>
      </c>
      <c r="F10893" s="182" t="s">
        <v>278</v>
      </c>
    </row>
    <row r="10894" spans="1:6" x14ac:dyDescent="0.25">
      <c r="A10894" s="182">
        <v>40009788</v>
      </c>
      <c r="B10894" s="182" t="s">
        <v>10631</v>
      </c>
      <c r="C10894" s="182" t="s">
        <v>224</v>
      </c>
      <c r="D10894" s="182" t="s">
        <v>322</v>
      </c>
      <c r="E10894" s="182" t="s">
        <v>323</v>
      </c>
      <c r="F10894" s="182" t="s">
        <v>323</v>
      </c>
    </row>
    <row r="10895" spans="1:6" x14ac:dyDescent="0.25">
      <c r="A10895" s="182">
        <v>40421360</v>
      </c>
      <c r="B10895" s="182" t="s">
        <v>10632</v>
      </c>
      <c r="C10895" s="182" t="s">
        <v>231</v>
      </c>
      <c r="D10895" s="182" t="s">
        <v>232</v>
      </c>
      <c r="E10895" s="182" t="s">
        <v>233</v>
      </c>
      <c r="F10895" s="182" t="s">
        <v>233</v>
      </c>
    </row>
    <row r="10896" spans="1:6" x14ac:dyDescent="0.25">
      <c r="A10896" s="182">
        <v>40420628</v>
      </c>
      <c r="B10896" s="182" t="s">
        <v>10633</v>
      </c>
      <c r="C10896" s="182" t="s">
        <v>231</v>
      </c>
      <c r="D10896" s="182" t="s">
        <v>236</v>
      </c>
      <c r="E10896" s="182" t="s">
        <v>237</v>
      </c>
      <c r="F10896" s="182" t="s">
        <v>237</v>
      </c>
    </row>
    <row r="10897" spans="1:6" x14ac:dyDescent="0.25">
      <c r="A10897" s="182">
        <v>40002996</v>
      </c>
      <c r="B10897" s="182" t="s">
        <v>10634</v>
      </c>
      <c r="C10897" s="182" t="s">
        <v>224</v>
      </c>
      <c r="D10897" s="182" t="s">
        <v>268</v>
      </c>
      <c r="E10897" s="182" t="s">
        <v>269</v>
      </c>
      <c r="F10897" s="182" t="s">
        <v>269</v>
      </c>
    </row>
    <row r="10898" spans="1:6" x14ac:dyDescent="0.25">
      <c r="A10898" s="182">
        <v>40002016</v>
      </c>
      <c r="B10898" s="182" t="s">
        <v>10635</v>
      </c>
      <c r="C10898" s="182" t="s">
        <v>224</v>
      </c>
      <c r="D10898" s="182" t="s">
        <v>225</v>
      </c>
      <c r="E10898" s="182" t="s">
        <v>226</v>
      </c>
      <c r="F10898" s="182" t="s">
        <v>226</v>
      </c>
    </row>
    <row r="10899" spans="1:6" x14ac:dyDescent="0.25">
      <c r="A10899" s="182">
        <v>40001583</v>
      </c>
      <c r="B10899" s="182" t="s">
        <v>10635</v>
      </c>
      <c r="C10899" s="182" t="s">
        <v>224</v>
      </c>
      <c r="D10899" s="182" t="s">
        <v>309</v>
      </c>
      <c r="E10899" s="182" t="s">
        <v>310</v>
      </c>
      <c r="F10899" s="182" t="s">
        <v>310</v>
      </c>
    </row>
    <row r="10900" spans="1:6" x14ac:dyDescent="0.25">
      <c r="A10900" s="182">
        <v>40002945</v>
      </c>
      <c r="B10900" s="182" t="s">
        <v>10636</v>
      </c>
      <c r="C10900" s="182" t="s">
        <v>224</v>
      </c>
      <c r="D10900" s="182" t="s">
        <v>322</v>
      </c>
      <c r="E10900" s="182" t="s">
        <v>323</v>
      </c>
      <c r="F10900" s="182" t="s">
        <v>323</v>
      </c>
    </row>
    <row r="10901" spans="1:6" x14ac:dyDescent="0.25">
      <c r="A10901" s="182">
        <v>40002258</v>
      </c>
      <c r="B10901" s="182" t="s">
        <v>10637</v>
      </c>
      <c r="C10901" s="182" t="s">
        <v>224</v>
      </c>
      <c r="D10901" s="182" t="s">
        <v>249</v>
      </c>
      <c r="E10901" s="182" t="s">
        <v>250</v>
      </c>
      <c r="F10901" s="182" t="s">
        <v>250</v>
      </c>
    </row>
    <row r="10902" spans="1:6" x14ac:dyDescent="0.25">
      <c r="A10902" s="182">
        <v>40001908</v>
      </c>
      <c r="B10902" s="182" t="s">
        <v>10638</v>
      </c>
      <c r="C10902" s="182" t="s">
        <v>224</v>
      </c>
      <c r="D10902" s="182" t="s">
        <v>271</v>
      </c>
      <c r="E10902" s="182" t="s">
        <v>272</v>
      </c>
      <c r="F10902" s="182" t="s">
        <v>272</v>
      </c>
    </row>
    <row r="10903" spans="1:6" x14ac:dyDescent="0.25">
      <c r="A10903" s="182">
        <v>40006444</v>
      </c>
      <c r="B10903" s="182" t="s">
        <v>10639</v>
      </c>
      <c r="C10903" s="182" t="s">
        <v>224</v>
      </c>
      <c r="D10903" s="182" t="s">
        <v>249</v>
      </c>
      <c r="E10903" s="182" t="s">
        <v>250</v>
      </c>
      <c r="F10903" s="182" t="s">
        <v>250</v>
      </c>
    </row>
    <row r="10904" spans="1:6" x14ac:dyDescent="0.25">
      <c r="A10904" s="182">
        <v>40005813</v>
      </c>
      <c r="B10904" s="182" t="s">
        <v>10640</v>
      </c>
      <c r="C10904" s="182" t="s">
        <v>224</v>
      </c>
      <c r="D10904" s="182" t="s">
        <v>249</v>
      </c>
      <c r="E10904" s="182" t="s">
        <v>250</v>
      </c>
      <c r="F10904" s="182" t="s">
        <v>250</v>
      </c>
    </row>
    <row r="10905" spans="1:6" x14ac:dyDescent="0.25">
      <c r="A10905" s="182">
        <v>40003194</v>
      </c>
      <c r="B10905" s="182" t="s">
        <v>10641</v>
      </c>
      <c r="C10905" s="182" t="s">
        <v>224</v>
      </c>
      <c r="D10905" s="182" t="s">
        <v>333</v>
      </c>
      <c r="E10905" s="182" t="s">
        <v>334</v>
      </c>
      <c r="F10905" s="182" t="s">
        <v>334</v>
      </c>
    </row>
    <row r="10906" spans="1:6" x14ac:dyDescent="0.25">
      <c r="A10906" s="182">
        <v>40424246</v>
      </c>
      <c r="B10906" s="182" t="s">
        <v>10642</v>
      </c>
      <c r="C10906" s="182" t="s">
        <v>231</v>
      </c>
      <c r="D10906" s="182" t="s">
        <v>232</v>
      </c>
      <c r="E10906" s="182" t="s">
        <v>233</v>
      </c>
      <c r="F10906" s="182" t="s">
        <v>233</v>
      </c>
    </row>
    <row r="10907" spans="1:6" x14ac:dyDescent="0.25">
      <c r="A10907" s="182">
        <v>40006293</v>
      </c>
      <c r="B10907" s="182" t="s">
        <v>10642</v>
      </c>
      <c r="C10907" s="182" t="s">
        <v>224</v>
      </c>
      <c r="D10907" s="182" t="s">
        <v>404</v>
      </c>
      <c r="E10907" s="182" t="s">
        <v>405</v>
      </c>
      <c r="F10907" s="182" t="s">
        <v>405</v>
      </c>
    </row>
    <row r="10908" spans="1:6" x14ac:dyDescent="0.25">
      <c r="A10908" s="182">
        <v>40006508</v>
      </c>
      <c r="B10908" s="182" t="s">
        <v>10643</v>
      </c>
      <c r="C10908" s="182" t="s">
        <v>224</v>
      </c>
      <c r="D10908" s="182" t="s">
        <v>438</v>
      </c>
      <c r="E10908" s="182" t="s">
        <v>439</v>
      </c>
      <c r="F10908" s="182" t="s">
        <v>439</v>
      </c>
    </row>
    <row r="10909" spans="1:6" x14ac:dyDescent="0.25">
      <c r="A10909" s="182">
        <v>40006721</v>
      </c>
      <c r="B10909" s="182" t="s">
        <v>10644</v>
      </c>
      <c r="C10909" s="182" t="s">
        <v>224</v>
      </c>
      <c r="D10909" s="182" t="s">
        <v>315</v>
      </c>
      <c r="E10909" s="182" t="s">
        <v>316</v>
      </c>
      <c r="F10909" s="182" t="s">
        <v>316</v>
      </c>
    </row>
    <row r="10910" spans="1:6" x14ac:dyDescent="0.25">
      <c r="A10910" s="182">
        <v>40006633</v>
      </c>
      <c r="B10910" s="182" t="s">
        <v>10644</v>
      </c>
      <c r="C10910" s="182" t="s">
        <v>224</v>
      </c>
      <c r="D10910" s="182" t="s">
        <v>315</v>
      </c>
      <c r="E10910" s="182" t="s">
        <v>316</v>
      </c>
      <c r="F10910" s="182" t="s">
        <v>316</v>
      </c>
    </row>
    <row r="10911" spans="1:6" x14ac:dyDescent="0.25">
      <c r="A10911" s="182">
        <v>40006558</v>
      </c>
      <c r="B10911" s="182" t="s">
        <v>10644</v>
      </c>
      <c r="C10911" s="182" t="s">
        <v>224</v>
      </c>
      <c r="D10911" s="182" t="s">
        <v>438</v>
      </c>
      <c r="E10911" s="182" t="s">
        <v>439</v>
      </c>
      <c r="F10911" s="182" t="s">
        <v>439</v>
      </c>
    </row>
    <row r="10912" spans="1:6" x14ac:dyDescent="0.25">
      <c r="A10912" s="182">
        <v>40006033</v>
      </c>
      <c r="B10912" s="182" t="s">
        <v>10644</v>
      </c>
      <c r="C10912" s="182" t="s">
        <v>224</v>
      </c>
      <c r="D10912" s="182" t="s">
        <v>569</v>
      </c>
      <c r="E10912" s="182" t="s">
        <v>570</v>
      </c>
      <c r="F10912" s="182" t="s">
        <v>570</v>
      </c>
    </row>
    <row r="10913" spans="1:6" x14ac:dyDescent="0.25">
      <c r="A10913" s="182">
        <v>40006003</v>
      </c>
      <c r="B10913" s="182" t="s">
        <v>10644</v>
      </c>
      <c r="C10913" s="182" t="s">
        <v>224</v>
      </c>
      <c r="D10913" s="182" t="s">
        <v>306</v>
      </c>
      <c r="E10913" s="182" t="s">
        <v>307</v>
      </c>
      <c r="F10913" s="182" t="s">
        <v>307</v>
      </c>
    </row>
    <row r="10914" spans="1:6" x14ac:dyDescent="0.25">
      <c r="A10914" s="182">
        <v>40006002</v>
      </c>
      <c r="B10914" s="182" t="s">
        <v>10644</v>
      </c>
      <c r="C10914" s="182" t="s">
        <v>224</v>
      </c>
      <c r="D10914" s="182" t="s">
        <v>225</v>
      </c>
      <c r="E10914" s="182" t="s">
        <v>226</v>
      </c>
      <c r="F10914" s="182" t="s">
        <v>226</v>
      </c>
    </row>
    <row r="10915" spans="1:6" x14ac:dyDescent="0.25">
      <c r="A10915" s="182">
        <v>40006001</v>
      </c>
      <c r="B10915" s="182" t="s">
        <v>10644</v>
      </c>
      <c r="C10915" s="182" t="s">
        <v>224</v>
      </c>
      <c r="D10915" s="182" t="s">
        <v>404</v>
      </c>
      <c r="E10915" s="182" t="s">
        <v>405</v>
      </c>
      <c r="F10915" s="182" t="s">
        <v>405</v>
      </c>
    </row>
    <row r="10916" spans="1:6" x14ac:dyDescent="0.25">
      <c r="A10916" s="182">
        <v>40424385</v>
      </c>
      <c r="B10916" s="182" t="s">
        <v>10645</v>
      </c>
      <c r="C10916" s="182" t="s">
        <v>231</v>
      </c>
      <c r="D10916" s="182" t="s">
        <v>285</v>
      </c>
      <c r="E10916" s="182" t="s">
        <v>286</v>
      </c>
      <c r="F10916" s="182" t="s">
        <v>286</v>
      </c>
    </row>
    <row r="10917" spans="1:6" x14ac:dyDescent="0.25">
      <c r="A10917" s="182">
        <v>40421090</v>
      </c>
      <c r="B10917" s="182" t="s">
        <v>10646</v>
      </c>
      <c r="C10917" s="182" t="s">
        <v>231</v>
      </c>
      <c r="D10917" s="182" t="s">
        <v>236</v>
      </c>
      <c r="E10917" s="182" t="s">
        <v>237</v>
      </c>
      <c r="F10917" s="182" t="s">
        <v>237</v>
      </c>
    </row>
    <row r="10918" spans="1:6" x14ac:dyDescent="0.25">
      <c r="A10918" s="182">
        <v>40424410</v>
      </c>
      <c r="B10918" s="182" t="s">
        <v>10647</v>
      </c>
      <c r="C10918" s="182" t="s">
        <v>231</v>
      </c>
      <c r="D10918" s="182" t="s">
        <v>338</v>
      </c>
      <c r="E10918" s="182" t="s">
        <v>339</v>
      </c>
      <c r="F10918" s="182" t="s">
        <v>339</v>
      </c>
    </row>
    <row r="10919" spans="1:6" x14ac:dyDescent="0.25">
      <c r="A10919" s="182">
        <v>40421290</v>
      </c>
      <c r="B10919" s="182" t="s">
        <v>10648</v>
      </c>
      <c r="C10919" s="182" t="s">
        <v>231</v>
      </c>
      <c r="D10919" s="182" t="s">
        <v>242</v>
      </c>
      <c r="E10919" s="182" t="s">
        <v>243</v>
      </c>
      <c r="F10919" s="182" t="s">
        <v>243</v>
      </c>
    </row>
    <row r="10920" spans="1:6" x14ac:dyDescent="0.25">
      <c r="A10920" s="182">
        <v>40420145</v>
      </c>
      <c r="B10920" s="182" t="s">
        <v>10649</v>
      </c>
      <c r="C10920" s="182" t="s">
        <v>231</v>
      </c>
      <c r="D10920" s="182" t="s">
        <v>232</v>
      </c>
      <c r="E10920" s="182" t="s">
        <v>233</v>
      </c>
      <c r="F10920" s="182" t="s">
        <v>233</v>
      </c>
    </row>
    <row r="10921" spans="1:6" x14ac:dyDescent="0.25">
      <c r="A10921" s="182">
        <v>40421046</v>
      </c>
      <c r="B10921" s="182" t="s">
        <v>10650</v>
      </c>
      <c r="C10921" s="182" t="s">
        <v>231</v>
      </c>
      <c r="D10921" s="182" t="s">
        <v>232</v>
      </c>
      <c r="E10921" s="182" t="s">
        <v>233</v>
      </c>
      <c r="F10921" s="182" t="s">
        <v>233</v>
      </c>
    </row>
    <row r="10922" spans="1:6" x14ac:dyDescent="0.25">
      <c r="A10922" s="182">
        <v>40421127</v>
      </c>
      <c r="B10922" s="182" t="s">
        <v>10651</v>
      </c>
      <c r="C10922" s="182" t="s">
        <v>231</v>
      </c>
      <c r="D10922" s="182" t="s">
        <v>338</v>
      </c>
      <c r="E10922" s="182" t="s">
        <v>339</v>
      </c>
      <c r="F10922" s="182" t="s">
        <v>339</v>
      </c>
    </row>
    <row r="10923" spans="1:6" x14ac:dyDescent="0.25">
      <c r="A10923" s="182">
        <v>40005825</v>
      </c>
      <c r="B10923" s="182" t="s">
        <v>10652</v>
      </c>
      <c r="C10923" s="182" t="s">
        <v>224</v>
      </c>
      <c r="D10923" s="182" t="s">
        <v>225</v>
      </c>
      <c r="E10923" s="182" t="s">
        <v>226</v>
      </c>
      <c r="F10923" s="182" t="s">
        <v>226</v>
      </c>
    </row>
    <row r="10924" spans="1:6" x14ac:dyDescent="0.25">
      <c r="A10924" s="182">
        <v>40421084</v>
      </c>
      <c r="B10924" s="182" t="s">
        <v>10653</v>
      </c>
      <c r="C10924" s="182" t="s">
        <v>231</v>
      </c>
      <c r="D10924" s="182" t="s">
        <v>338</v>
      </c>
      <c r="E10924" s="182" t="s">
        <v>339</v>
      </c>
      <c r="F10924" s="182" t="s">
        <v>339</v>
      </c>
    </row>
    <row r="10925" spans="1:6" x14ac:dyDescent="0.25">
      <c r="A10925" s="182">
        <v>40421346</v>
      </c>
      <c r="B10925" s="182" t="s">
        <v>10654</v>
      </c>
      <c r="C10925" s="182" t="s">
        <v>231</v>
      </c>
      <c r="D10925" s="182" t="s">
        <v>338</v>
      </c>
      <c r="E10925" s="182" t="s">
        <v>339</v>
      </c>
      <c r="F10925" s="182" t="s">
        <v>339</v>
      </c>
    </row>
    <row r="10926" spans="1:6" x14ac:dyDescent="0.25">
      <c r="A10926" s="182">
        <v>40008501</v>
      </c>
      <c r="B10926" s="182" t="s">
        <v>10655</v>
      </c>
      <c r="C10926" s="182" t="s">
        <v>224</v>
      </c>
      <c r="D10926" s="182" t="s">
        <v>262</v>
      </c>
      <c r="E10926" s="182" t="s">
        <v>263</v>
      </c>
      <c r="F10926" s="182" t="s">
        <v>263</v>
      </c>
    </row>
    <row r="10927" spans="1:6" x14ac:dyDescent="0.25">
      <c r="A10927" s="182">
        <v>40420926</v>
      </c>
      <c r="B10927" s="182" t="s">
        <v>10656</v>
      </c>
      <c r="C10927" s="182" t="s">
        <v>231</v>
      </c>
      <c r="D10927" s="182" t="s">
        <v>242</v>
      </c>
      <c r="E10927" s="182" t="s">
        <v>243</v>
      </c>
      <c r="F10927" s="182" t="s">
        <v>243</v>
      </c>
    </row>
    <row r="10928" spans="1:6" x14ac:dyDescent="0.25">
      <c r="A10928" s="182">
        <v>40002772</v>
      </c>
      <c r="B10928" s="182" t="s">
        <v>10657</v>
      </c>
      <c r="C10928" s="182" t="s">
        <v>224</v>
      </c>
      <c r="D10928" s="182" t="s">
        <v>265</v>
      </c>
      <c r="E10928" s="182" t="s">
        <v>266</v>
      </c>
      <c r="F10928" s="182" t="s">
        <v>266</v>
      </c>
    </row>
    <row r="10929" spans="1:6" x14ac:dyDescent="0.25">
      <c r="A10929" s="182">
        <v>40008491</v>
      </c>
      <c r="B10929" s="182" t="s">
        <v>10658</v>
      </c>
      <c r="C10929" s="182" t="s">
        <v>224</v>
      </c>
      <c r="D10929" s="182" t="s">
        <v>368</v>
      </c>
      <c r="E10929" s="182" t="s">
        <v>369</v>
      </c>
      <c r="F10929" s="182" t="s">
        <v>369</v>
      </c>
    </row>
    <row r="10930" spans="1:6" x14ac:dyDescent="0.25">
      <c r="A10930" s="182">
        <v>40003768</v>
      </c>
      <c r="B10930" s="182" t="s">
        <v>10659</v>
      </c>
      <c r="C10930" s="182" t="s">
        <v>224</v>
      </c>
      <c r="D10930" s="182" t="s">
        <v>333</v>
      </c>
      <c r="E10930" s="182" t="s">
        <v>334</v>
      </c>
      <c r="F10930" s="182" t="s">
        <v>334</v>
      </c>
    </row>
    <row r="10931" spans="1:6" x14ac:dyDescent="0.25">
      <c r="A10931" s="182">
        <v>40001588</v>
      </c>
      <c r="B10931" s="182" t="s">
        <v>10660</v>
      </c>
      <c r="C10931" s="182" t="s">
        <v>224</v>
      </c>
      <c r="D10931" s="182" t="s">
        <v>277</v>
      </c>
      <c r="E10931" s="182" t="s">
        <v>278</v>
      </c>
      <c r="F10931" s="182" t="s">
        <v>278</v>
      </c>
    </row>
    <row r="10932" spans="1:6" x14ac:dyDescent="0.25">
      <c r="A10932" s="182">
        <v>40006760</v>
      </c>
      <c r="B10932" s="182" t="s">
        <v>10661</v>
      </c>
      <c r="C10932" s="182" t="s">
        <v>224</v>
      </c>
      <c r="D10932" s="182" t="s">
        <v>322</v>
      </c>
      <c r="E10932" s="182" t="s">
        <v>323</v>
      </c>
      <c r="F10932" s="182" t="s">
        <v>323</v>
      </c>
    </row>
    <row r="10933" spans="1:6" x14ac:dyDescent="0.25">
      <c r="A10933" s="182">
        <v>40004125</v>
      </c>
      <c r="B10933" s="182" t="s">
        <v>10662</v>
      </c>
      <c r="C10933" s="182" t="s">
        <v>224</v>
      </c>
      <c r="D10933" s="182" t="s">
        <v>309</v>
      </c>
      <c r="E10933" s="182" t="s">
        <v>310</v>
      </c>
      <c r="F10933" s="182" t="s">
        <v>310</v>
      </c>
    </row>
    <row r="10934" spans="1:6" x14ac:dyDescent="0.25">
      <c r="A10934" s="182">
        <v>40007831</v>
      </c>
      <c r="B10934" s="182" t="s">
        <v>10663</v>
      </c>
      <c r="C10934" s="182" t="s">
        <v>224</v>
      </c>
      <c r="D10934" s="182" t="s">
        <v>249</v>
      </c>
      <c r="E10934" s="182" t="s">
        <v>250</v>
      </c>
      <c r="F10934" s="182" t="s">
        <v>250</v>
      </c>
    </row>
    <row r="10935" spans="1:6" x14ac:dyDescent="0.25">
      <c r="A10935" s="182">
        <v>40008503</v>
      </c>
      <c r="B10935" s="182" t="s">
        <v>10664</v>
      </c>
      <c r="C10935" s="182" t="s">
        <v>224</v>
      </c>
      <c r="D10935" s="182" t="s">
        <v>342</v>
      </c>
      <c r="E10935" s="182" t="s">
        <v>343</v>
      </c>
      <c r="F10935" s="182" t="s">
        <v>343</v>
      </c>
    </row>
    <row r="10936" spans="1:6" x14ac:dyDescent="0.25">
      <c r="A10936" s="182">
        <v>40002592</v>
      </c>
      <c r="B10936" s="182" t="s">
        <v>10665</v>
      </c>
      <c r="C10936" s="182" t="s">
        <v>224</v>
      </c>
      <c r="D10936" s="182" t="s">
        <v>262</v>
      </c>
      <c r="E10936" s="182" t="s">
        <v>263</v>
      </c>
      <c r="F10936" s="182" t="s">
        <v>263</v>
      </c>
    </row>
    <row r="10937" spans="1:6" x14ac:dyDescent="0.25">
      <c r="A10937" s="182">
        <v>40002033</v>
      </c>
      <c r="B10937" s="182" t="s">
        <v>10666</v>
      </c>
      <c r="C10937" s="182" t="s">
        <v>224</v>
      </c>
      <c r="D10937" s="182" t="s">
        <v>262</v>
      </c>
      <c r="E10937" s="182" t="s">
        <v>263</v>
      </c>
      <c r="F10937" s="182" t="s">
        <v>263</v>
      </c>
    </row>
    <row r="10938" spans="1:6" x14ac:dyDescent="0.25">
      <c r="A10938" s="182">
        <v>40003033</v>
      </c>
      <c r="B10938" s="182" t="s">
        <v>10667</v>
      </c>
      <c r="C10938" s="182" t="s">
        <v>224</v>
      </c>
      <c r="D10938" s="182" t="s">
        <v>249</v>
      </c>
      <c r="E10938" s="182" t="s">
        <v>250</v>
      </c>
      <c r="F10938" s="182" t="s">
        <v>250</v>
      </c>
    </row>
    <row r="10939" spans="1:6" x14ac:dyDescent="0.25">
      <c r="A10939" s="182">
        <v>40008986</v>
      </c>
      <c r="B10939" s="182" t="s">
        <v>10668</v>
      </c>
      <c r="C10939" s="182" t="s">
        <v>224</v>
      </c>
      <c r="D10939" s="182" t="s">
        <v>271</v>
      </c>
      <c r="E10939" s="182" t="s">
        <v>272</v>
      </c>
      <c r="F10939" s="182" t="s">
        <v>272</v>
      </c>
    </row>
    <row r="10940" spans="1:6" x14ac:dyDescent="0.25">
      <c r="A10940" s="182">
        <v>40002950</v>
      </c>
      <c r="B10940" s="182" t="s">
        <v>10669</v>
      </c>
      <c r="C10940" s="182" t="s">
        <v>224</v>
      </c>
      <c r="D10940" s="182" t="s">
        <v>322</v>
      </c>
      <c r="E10940" s="182" t="s">
        <v>323</v>
      </c>
      <c r="F10940" s="182" t="s">
        <v>323</v>
      </c>
    </row>
    <row r="10941" spans="1:6" x14ac:dyDescent="0.25">
      <c r="A10941" s="182">
        <v>40421207</v>
      </c>
      <c r="B10941" s="182" t="s">
        <v>10670</v>
      </c>
      <c r="C10941" s="182" t="s">
        <v>231</v>
      </c>
      <c r="D10941" s="182" t="s">
        <v>232</v>
      </c>
      <c r="E10941" s="182" t="s">
        <v>233</v>
      </c>
      <c r="F10941" s="182" t="s">
        <v>233</v>
      </c>
    </row>
    <row r="10942" spans="1:6" x14ac:dyDescent="0.25">
      <c r="A10942" s="182">
        <v>40006226</v>
      </c>
      <c r="B10942" s="182" t="s">
        <v>10671</v>
      </c>
      <c r="C10942" s="182" t="s">
        <v>224</v>
      </c>
      <c r="D10942" s="182" t="s">
        <v>445</v>
      </c>
      <c r="E10942" s="182" t="s">
        <v>446</v>
      </c>
      <c r="F10942" s="182" t="s">
        <v>446</v>
      </c>
    </row>
    <row r="10943" spans="1:6" x14ac:dyDescent="0.25">
      <c r="A10943" s="182">
        <v>40420656</v>
      </c>
      <c r="B10943" s="182" t="s">
        <v>10672</v>
      </c>
      <c r="C10943" s="182" t="s">
        <v>231</v>
      </c>
      <c r="D10943" s="182" t="s">
        <v>232</v>
      </c>
      <c r="E10943" s="182" t="s">
        <v>233</v>
      </c>
      <c r="F10943" s="182" t="s">
        <v>233</v>
      </c>
    </row>
    <row r="10944" spans="1:6" x14ac:dyDescent="0.25">
      <c r="A10944" s="182">
        <v>40010000</v>
      </c>
      <c r="B10944" s="182" t="s">
        <v>10673</v>
      </c>
      <c r="C10944" s="182" t="s">
        <v>224</v>
      </c>
      <c r="D10944" s="182" t="s">
        <v>228</v>
      </c>
      <c r="E10944" s="182" t="s">
        <v>229</v>
      </c>
      <c r="F10944" s="182" t="s">
        <v>229</v>
      </c>
    </row>
    <row r="10945" spans="1:6" x14ac:dyDescent="0.25">
      <c r="A10945" s="182">
        <v>40002167</v>
      </c>
      <c r="B10945" s="182" t="s">
        <v>10674</v>
      </c>
      <c r="C10945" s="182" t="s">
        <v>224</v>
      </c>
      <c r="D10945" s="182" t="s">
        <v>322</v>
      </c>
      <c r="E10945" s="182" t="s">
        <v>323</v>
      </c>
      <c r="F10945" s="182" t="s">
        <v>323</v>
      </c>
    </row>
    <row r="10946" spans="1:6" x14ac:dyDescent="0.25">
      <c r="A10946" s="182">
        <v>40421478</v>
      </c>
      <c r="B10946" s="182" t="s">
        <v>10675</v>
      </c>
      <c r="C10946" s="182" t="s">
        <v>231</v>
      </c>
      <c r="D10946" s="182" t="s">
        <v>236</v>
      </c>
      <c r="E10946" s="182" t="s">
        <v>237</v>
      </c>
      <c r="F10946" s="182" t="s">
        <v>237</v>
      </c>
    </row>
    <row r="10947" spans="1:6" x14ac:dyDescent="0.25">
      <c r="A10947" s="182">
        <v>40420873</v>
      </c>
      <c r="B10947" s="182" t="s">
        <v>10676</v>
      </c>
      <c r="C10947" s="182" t="s">
        <v>231</v>
      </c>
      <c r="D10947" s="182" t="s">
        <v>232</v>
      </c>
      <c r="E10947" s="182" t="s">
        <v>233</v>
      </c>
      <c r="F10947" s="182" t="s">
        <v>233</v>
      </c>
    </row>
    <row r="10948" spans="1:6" x14ac:dyDescent="0.25">
      <c r="A10948" s="182">
        <v>40421483</v>
      </c>
      <c r="B10948" s="182" t="s">
        <v>10677</v>
      </c>
      <c r="C10948" s="182" t="s">
        <v>231</v>
      </c>
      <c r="D10948" s="182" t="s">
        <v>236</v>
      </c>
      <c r="E10948" s="182" t="s">
        <v>237</v>
      </c>
      <c r="F10948" s="182" t="s">
        <v>237</v>
      </c>
    </row>
    <row r="10949" spans="1:6" x14ac:dyDescent="0.25">
      <c r="A10949" s="182">
        <v>40001242</v>
      </c>
      <c r="B10949" s="182" t="s">
        <v>10678</v>
      </c>
      <c r="C10949" s="182" t="s">
        <v>224</v>
      </c>
      <c r="D10949" s="182" t="s">
        <v>333</v>
      </c>
      <c r="E10949" s="182" t="s">
        <v>334</v>
      </c>
      <c r="F10949" s="182" t="s">
        <v>334</v>
      </c>
    </row>
    <row r="10950" spans="1:6" x14ac:dyDescent="0.25">
      <c r="A10950" s="182">
        <v>40001272</v>
      </c>
      <c r="B10950" s="182" t="s">
        <v>10679</v>
      </c>
      <c r="C10950" s="182" t="s">
        <v>224</v>
      </c>
      <c r="D10950" s="182" t="s">
        <v>268</v>
      </c>
      <c r="E10950" s="182" t="s">
        <v>269</v>
      </c>
      <c r="F10950" s="182" t="s">
        <v>269</v>
      </c>
    </row>
    <row r="10951" spans="1:6" x14ac:dyDescent="0.25">
      <c r="A10951" s="182">
        <v>40004663</v>
      </c>
      <c r="B10951" s="182" t="s">
        <v>10680</v>
      </c>
      <c r="C10951" s="182" t="s">
        <v>224</v>
      </c>
      <c r="D10951" s="182" t="s">
        <v>363</v>
      </c>
      <c r="E10951" s="182" t="s">
        <v>364</v>
      </c>
      <c r="F10951" s="182" t="s">
        <v>364</v>
      </c>
    </row>
    <row r="10952" spans="1:6" x14ac:dyDescent="0.25">
      <c r="A10952" s="182">
        <v>40003272</v>
      </c>
      <c r="B10952" s="182" t="s">
        <v>10681</v>
      </c>
      <c r="C10952" s="182" t="s">
        <v>224</v>
      </c>
      <c r="D10952" s="182" t="s">
        <v>252</v>
      </c>
      <c r="E10952" s="182" t="s">
        <v>253</v>
      </c>
      <c r="F10952" s="182" t="s">
        <v>253</v>
      </c>
    </row>
    <row r="10953" spans="1:6" x14ac:dyDescent="0.25">
      <c r="A10953" s="182">
        <v>40008693</v>
      </c>
      <c r="B10953" s="182" t="s">
        <v>10682</v>
      </c>
      <c r="C10953" s="182" t="s">
        <v>224</v>
      </c>
      <c r="D10953" s="182" t="s">
        <v>438</v>
      </c>
      <c r="E10953" s="182" t="s">
        <v>439</v>
      </c>
      <c r="F10953" s="182" t="s">
        <v>439</v>
      </c>
    </row>
    <row r="10954" spans="1:6" x14ac:dyDescent="0.25">
      <c r="A10954" s="182">
        <v>40008287</v>
      </c>
      <c r="B10954" s="182" t="s">
        <v>10683</v>
      </c>
      <c r="C10954" s="182" t="s">
        <v>224</v>
      </c>
      <c r="D10954" s="182" t="s">
        <v>496</v>
      </c>
      <c r="E10954" s="182" t="s">
        <v>497</v>
      </c>
      <c r="F10954" s="182" t="s">
        <v>497</v>
      </c>
    </row>
    <row r="10955" spans="1:6" x14ac:dyDescent="0.25">
      <c r="A10955" s="182">
        <v>40424333</v>
      </c>
      <c r="B10955" s="182" t="s">
        <v>10684</v>
      </c>
      <c r="C10955" s="182" t="s">
        <v>231</v>
      </c>
      <c r="D10955" s="182" t="s">
        <v>242</v>
      </c>
      <c r="E10955" s="182" t="s">
        <v>243</v>
      </c>
      <c r="F10955" s="182" t="s">
        <v>243</v>
      </c>
    </row>
    <row r="10956" spans="1:6" x14ac:dyDescent="0.25">
      <c r="A10956" s="182">
        <v>40003058</v>
      </c>
      <c r="B10956" s="182" t="s">
        <v>10685</v>
      </c>
      <c r="C10956" s="182" t="s">
        <v>224</v>
      </c>
      <c r="D10956" s="182" t="s">
        <v>392</v>
      </c>
      <c r="E10956" s="182" t="s">
        <v>393</v>
      </c>
      <c r="F10956" s="182" t="s">
        <v>393</v>
      </c>
    </row>
    <row r="10957" spans="1:6" x14ac:dyDescent="0.25">
      <c r="A10957" s="182">
        <v>40001625</v>
      </c>
      <c r="B10957" s="182" t="s">
        <v>10686</v>
      </c>
      <c r="C10957" s="182" t="s">
        <v>224</v>
      </c>
      <c r="D10957" s="182" t="s">
        <v>225</v>
      </c>
      <c r="E10957" s="182" t="s">
        <v>226</v>
      </c>
      <c r="F10957" s="182" t="s">
        <v>226</v>
      </c>
    </row>
    <row r="10958" spans="1:6" x14ac:dyDescent="0.25">
      <c r="A10958" s="182">
        <v>40008426</v>
      </c>
      <c r="B10958" s="182" t="s">
        <v>10687</v>
      </c>
      <c r="C10958" s="182" t="s">
        <v>224</v>
      </c>
      <c r="D10958" s="182" t="s">
        <v>392</v>
      </c>
      <c r="E10958" s="182" t="s">
        <v>393</v>
      </c>
      <c r="F10958" s="182" t="s">
        <v>393</v>
      </c>
    </row>
    <row r="10959" spans="1:6" x14ac:dyDescent="0.25">
      <c r="A10959" s="182">
        <v>40004443</v>
      </c>
      <c r="B10959" s="182" t="s">
        <v>10688</v>
      </c>
      <c r="C10959" s="182" t="s">
        <v>224</v>
      </c>
      <c r="D10959" s="182" t="s">
        <v>228</v>
      </c>
      <c r="E10959" s="182" t="s">
        <v>229</v>
      </c>
      <c r="F10959" s="182" t="s">
        <v>229</v>
      </c>
    </row>
    <row r="10960" spans="1:6" x14ac:dyDescent="0.25">
      <c r="A10960" s="182">
        <v>40003398</v>
      </c>
      <c r="B10960" s="182" t="s">
        <v>10689</v>
      </c>
      <c r="C10960" s="182" t="s">
        <v>224</v>
      </c>
      <c r="D10960" s="182" t="s">
        <v>228</v>
      </c>
      <c r="E10960" s="182" t="s">
        <v>229</v>
      </c>
      <c r="F10960" s="182" t="s">
        <v>229</v>
      </c>
    </row>
    <row r="10961" spans="1:6" x14ac:dyDescent="0.25">
      <c r="A10961" s="182">
        <v>40001618</v>
      </c>
      <c r="B10961" s="182" t="s">
        <v>10690</v>
      </c>
      <c r="C10961" s="182" t="s">
        <v>224</v>
      </c>
      <c r="D10961" s="182" t="s">
        <v>309</v>
      </c>
      <c r="E10961" s="182" t="s">
        <v>310</v>
      </c>
      <c r="F10961" s="182" t="s">
        <v>310</v>
      </c>
    </row>
    <row r="10962" spans="1:6" x14ac:dyDescent="0.25">
      <c r="A10962" s="182">
        <v>40009029</v>
      </c>
      <c r="B10962" s="182" t="s">
        <v>10691</v>
      </c>
      <c r="C10962" s="182" t="s">
        <v>224</v>
      </c>
      <c r="D10962" s="182" t="s">
        <v>306</v>
      </c>
      <c r="E10962" s="182" t="s">
        <v>307</v>
      </c>
      <c r="F10962" s="182" t="s">
        <v>307</v>
      </c>
    </row>
    <row r="10963" spans="1:6" x14ac:dyDescent="0.25">
      <c r="A10963" s="182">
        <v>40424319</v>
      </c>
      <c r="B10963" s="182" t="s">
        <v>10692</v>
      </c>
      <c r="C10963" s="182" t="s">
        <v>231</v>
      </c>
      <c r="D10963" s="182" t="s">
        <v>242</v>
      </c>
      <c r="E10963" s="182" t="s">
        <v>243</v>
      </c>
      <c r="F10963" s="182" t="s">
        <v>243</v>
      </c>
    </row>
    <row r="10964" spans="1:6" x14ac:dyDescent="0.25">
      <c r="A10964" s="182">
        <v>40009848</v>
      </c>
      <c r="B10964" s="182" t="s">
        <v>10693</v>
      </c>
      <c r="C10964" s="182" t="s">
        <v>224</v>
      </c>
      <c r="D10964" s="182" t="s">
        <v>228</v>
      </c>
      <c r="E10964" s="182" t="s">
        <v>229</v>
      </c>
      <c r="F10964" s="182" t="s">
        <v>229</v>
      </c>
    </row>
    <row r="10965" spans="1:6" x14ac:dyDescent="0.25">
      <c r="A10965" s="182">
        <v>40000349</v>
      </c>
      <c r="B10965" s="182" t="s">
        <v>10694</v>
      </c>
      <c r="C10965" s="182" t="s">
        <v>224</v>
      </c>
      <c r="D10965" s="182" t="s">
        <v>363</v>
      </c>
      <c r="E10965" s="182" t="s">
        <v>364</v>
      </c>
      <c r="F10965" s="182" t="s">
        <v>364</v>
      </c>
    </row>
    <row r="10966" spans="1:6" x14ac:dyDescent="0.25">
      <c r="A10966" s="182">
        <v>40424266</v>
      </c>
      <c r="B10966" s="182" t="s">
        <v>10695</v>
      </c>
      <c r="C10966" s="182" t="s">
        <v>231</v>
      </c>
      <c r="D10966" s="182" t="s">
        <v>232</v>
      </c>
      <c r="E10966" s="182" t="s">
        <v>233</v>
      </c>
      <c r="F10966" s="182" t="s">
        <v>233</v>
      </c>
    </row>
    <row r="10967" spans="1:6" x14ac:dyDescent="0.25">
      <c r="A10967" s="182">
        <v>40420551</v>
      </c>
      <c r="B10967" s="182" t="s">
        <v>10696</v>
      </c>
      <c r="C10967" s="182" t="s">
        <v>231</v>
      </c>
      <c r="D10967" s="182" t="s">
        <v>236</v>
      </c>
      <c r="E10967" s="182" t="s">
        <v>237</v>
      </c>
      <c r="F10967" s="182" t="s">
        <v>237</v>
      </c>
    </row>
    <row r="10968" spans="1:6" x14ac:dyDescent="0.25">
      <c r="A10968" s="182">
        <v>40424291</v>
      </c>
      <c r="B10968" s="182" t="s">
        <v>10697</v>
      </c>
      <c r="C10968" s="182" t="s">
        <v>231</v>
      </c>
      <c r="D10968" s="182" t="s">
        <v>232</v>
      </c>
      <c r="E10968" s="182" t="s">
        <v>233</v>
      </c>
      <c r="F10968" s="182" t="s">
        <v>233</v>
      </c>
    </row>
    <row r="10969" spans="1:6" x14ac:dyDescent="0.25">
      <c r="A10969" s="182">
        <v>40001840</v>
      </c>
      <c r="B10969" s="182" t="s">
        <v>10698</v>
      </c>
      <c r="C10969" s="182" t="s">
        <v>224</v>
      </c>
      <c r="D10969" s="182" t="s">
        <v>249</v>
      </c>
      <c r="E10969" s="182" t="s">
        <v>250</v>
      </c>
      <c r="F10969" s="182" t="s">
        <v>250</v>
      </c>
    </row>
    <row r="10970" spans="1:6" x14ac:dyDescent="0.25">
      <c r="A10970" s="182">
        <v>40003725</v>
      </c>
      <c r="B10970" s="182" t="s">
        <v>10699</v>
      </c>
      <c r="C10970" s="182" t="s">
        <v>224</v>
      </c>
      <c r="D10970" s="182" t="s">
        <v>322</v>
      </c>
      <c r="E10970" s="182" t="s">
        <v>323</v>
      </c>
      <c r="F10970" s="182" t="s">
        <v>323</v>
      </c>
    </row>
    <row r="10971" spans="1:6" x14ac:dyDescent="0.25">
      <c r="A10971" s="182">
        <v>40420132</v>
      </c>
      <c r="B10971" s="182" t="s">
        <v>10700</v>
      </c>
      <c r="C10971" s="182" t="s">
        <v>231</v>
      </c>
      <c r="D10971" s="182" t="s">
        <v>242</v>
      </c>
      <c r="E10971" s="182" t="s">
        <v>243</v>
      </c>
      <c r="F10971" s="182" t="s">
        <v>243</v>
      </c>
    </row>
    <row r="10972" spans="1:6" x14ac:dyDescent="0.25">
      <c r="A10972" s="182">
        <v>40007682</v>
      </c>
      <c r="B10972" s="182" t="s">
        <v>10701</v>
      </c>
      <c r="C10972" s="182" t="s">
        <v>224</v>
      </c>
      <c r="D10972" s="182" t="s">
        <v>309</v>
      </c>
      <c r="E10972" s="182" t="s">
        <v>310</v>
      </c>
      <c r="F10972" s="182" t="s">
        <v>310</v>
      </c>
    </row>
    <row r="10973" spans="1:6" x14ac:dyDescent="0.25">
      <c r="A10973" s="182">
        <v>40001530</v>
      </c>
      <c r="B10973" s="182" t="s">
        <v>10702</v>
      </c>
      <c r="C10973" s="182" t="s">
        <v>224</v>
      </c>
      <c r="D10973" s="182" t="s">
        <v>363</v>
      </c>
      <c r="E10973" s="182" t="s">
        <v>364</v>
      </c>
      <c r="F10973" s="182" t="s">
        <v>364</v>
      </c>
    </row>
    <row r="10974" spans="1:6" x14ac:dyDescent="0.25">
      <c r="A10974" s="182">
        <v>40420082</v>
      </c>
      <c r="B10974" s="182" t="s">
        <v>10703</v>
      </c>
      <c r="C10974" s="182" t="s">
        <v>231</v>
      </c>
      <c r="D10974" s="182" t="s">
        <v>236</v>
      </c>
      <c r="E10974" s="182" t="s">
        <v>237</v>
      </c>
      <c r="F10974" s="182" t="s">
        <v>237</v>
      </c>
    </row>
    <row r="10975" spans="1:6" x14ac:dyDescent="0.25">
      <c r="A10975" s="182">
        <v>40005454</v>
      </c>
      <c r="B10975" s="182" t="s">
        <v>10704</v>
      </c>
      <c r="C10975" s="182" t="s">
        <v>224</v>
      </c>
      <c r="D10975" s="182" t="s">
        <v>333</v>
      </c>
      <c r="E10975" s="182" t="s">
        <v>334</v>
      </c>
      <c r="F10975" s="182" t="s">
        <v>334</v>
      </c>
    </row>
    <row r="10976" spans="1:6" x14ac:dyDescent="0.25">
      <c r="A10976" s="182">
        <v>40003750</v>
      </c>
      <c r="B10976" s="182" t="s">
        <v>10705</v>
      </c>
      <c r="C10976" s="182" t="s">
        <v>224</v>
      </c>
      <c r="D10976" s="182" t="s">
        <v>277</v>
      </c>
      <c r="E10976" s="182" t="s">
        <v>278</v>
      </c>
      <c r="F10976" s="182" t="s">
        <v>278</v>
      </c>
    </row>
    <row r="10977" spans="1:6" x14ac:dyDescent="0.25">
      <c r="A10977" s="182">
        <v>40004152</v>
      </c>
      <c r="B10977" s="182" t="s">
        <v>10706</v>
      </c>
      <c r="C10977" s="182" t="s">
        <v>224</v>
      </c>
      <c r="D10977" s="182" t="s">
        <v>268</v>
      </c>
      <c r="E10977" s="182" t="s">
        <v>269</v>
      </c>
      <c r="F10977" s="182" t="s">
        <v>269</v>
      </c>
    </row>
    <row r="10978" spans="1:6" x14ac:dyDescent="0.25">
      <c r="A10978" s="182">
        <v>40005071</v>
      </c>
      <c r="B10978" s="182" t="s">
        <v>10707</v>
      </c>
      <c r="C10978" s="182" t="s">
        <v>224</v>
      </c>
      <c r="D10978" s="182" t="s">
        <v>268</v>
      </c>
      <c r="E10978" s="182" t="s">
        <v>269</v>
      </c>
      <c r="F10978" s="182" t="s">
        <v>269</v>
      </c>
    </row>
    <row r="10979" spans="1:6" x14ac:dyDescent="0.25">
      <c r="A10979" s="182">
        <v>40004212</v>
      </c>
      <c r="B10979" s="182" t="s">
        <v>10708</v>
      </c>
      <c r="C10979" s="182" t="s">
        <v>224</v>
      </c>
      <c r="D10979" s="182" t="s">
        <v>268</v>
      </c>
      <c r="E10979" s="182" t="s">
        <v>269</v>
      </c>
      <c r="F10979" s="182" t="s">
        <v>269</v>
      </c>
    </row>
    <row r="10980" spans="1:6" x14ac:dyDescent="0.25">
      <c r="A10980" s="182">
        <v>40006844</v>
      </c>
      <c r="B10980" s="182" t="s">
        <v>10709</v>
      </c>
      <c r="C10980" s="182" t="s">
        <v>224</v>
      </c>
      <c r="D10980" s="182" t="s">
        <v>303</v>
      </c>
      <c r="E10980" s="182" t="s">
        <v>304</v>
      </c>
      <c r="F10980" s="182" t="s">
        <v>304</v>
      </c>
    </row>
    <row r="10981" spans="1:6" x14ac:dyDescent="0.25">
      <c r="A10981" s="182">
        <v>40006171</v>
      </c>
      <c r="B10981" s="182" t="s">
        <v>10710</v>
      </c>
      <c r="C10981" s="182" t="s">
        <v>224</v>
      </c>
      <c r="D10981" s="182" t="s">
        <v>315</v>
      </c>
      <c r="E10981" s="182" t="s">
        <v>316</v>
      </c>
      <c r="F10981" s="182" t="s">
        <v>316</v>
      </c>
    </row>
    <row r="10982" spans="1:6" x14ac:dyDescent="0.25">
      <c r="A10982" s="182">
        <v>40000248</v>
      </c>
      <c r="B10982" s="182" t="s">
        <v>10711</v>
      </c>
      <c r="C10982" s="182" t="s">
        <v>224</v>
      </c>
      <c r="D10982" s="182" t="s">
        <v>342</v>
      </c>
      <c r="E10982" s="182" t="s">
        <v>343</v>
      </c>
      <c r="F10982" s="182" t="s">
        <v>343</v>
      </c>
    </row>
    <row r="10983" spans="1:6" x14ac:dyDescent="0.25">
      <c r="A10983" s="182">
        <v>40420035</v>
      </c>
      <c r="B10983" s="182" t="s">
        <v>10712</v>
      </c>
      <c r="C10983" s="182" t="s">
        <v>231</v>
      </c>
      <c r="D10983" s="182" t="s">
        <v>236</v>
      </c>
      <c r="E10983" s="182" t="s">
        <v>237</v>
      </c>
      <c r="F10983" s="182" t="s">
        <v>237</v>
      </c>
    </row>
    <row r="10984" spans="1:6" x14ac:dyDescent="0.25">
      <c r="A10984" s="182">
        <v>40005897</v>
      </c>
      <c r="B10984" s="182" t="s">
        <v>10713</v>
      </c>
      <c r="C10984" s="182" t="s">
        <v>224</v>
      </c>
      <c r="D10984" s="182" t="s">
        <v>309</v>
      </c>
      <c r="E10984" s="182" t="s">
        <v>310</v>
      </c>
      <c r="F10984" s="182" t="s">
        <v>310</v>
      </c>
    </row>
    <row r="10985" spans="1:6" x14ac:dyDescent="0.25">
      <c r="A10985" s="182">
        <v>40421356</v>
      </c>
      <c r="B10985" s="182" t="s">
        <v>10714</v>
      </c>
      <c r="C10985" s="182" t="s">
        <v>231</v>
      </c>
      <c r="D10985" s="182" t="s">
        <v>242</v>
      </c>
      <c r="E10985" s="182" t="s">
        <v>243</v>
      </c>
      <c r="F10985" s="182" t="s">
        <v>243</v>
      </c>
    </row>
    <row r="10986" spans="1:6" x14ac:dyDescent="0.25">
      <c r="A10986" s="182">
        <v>40421185</v>
      </c>
      <c r="B10986" s="182" t="s">
        <v>10715</v>
      </c>
      <c r="C10986" s="182" t="s">
        <v>231</v>
      </c>
      <c r="D10986" s="182" t="s">
        <v>236</v>
      </c>
      <c r="E10986" s="182" t="s">
        <v>237</v>
      </c>
      <c r="F10986" s="182" t="s">
        <v>237</v>
      </c>
    </row>
    <row r="10987" spans="1:6" x14ac:dyDescent="0.25">
      <c r="A10987" s="182">
        <v>40006924</v>
      </c>
      <c r="B10987" s="182" t="s">
        <v>10716</v>
      </c>
      <c r="C10987" s="182" t="s">
        <v>224</v>
      </c>
      <c r="D10987" s="182" t="s">
        <v>322</v>
      </c>
      <c r="E10987" s="182" t="s">
        <v>323</v>
      </c>
      <c r="F10987" s="182" t="s">
        <v>323</v>
      </c>
    </row>
    <row r="10988" spans="1:6" x14ac:dyDescent="0.25">
      <c r="A10988" s="182">
        <v>40002314</v>
      </c>
      <c r="B10988" s="182" t="s">
        <v>10717</v>
      </c>
      <c r="C10988" s="182" t="s">
        <v>224</v>
      </c>
      <c r="D10988" s="182" t="s">
        <v>279</v>
      </c>
      <c r="E10988" s="182" t="s">
        <v>280</v>
      </c>
      <c r="F10988" s="182" t="s">
        <v>280</v>
      </c>
    </row>
    <row r="10989" spans="1:6" x14ac:dyDescent="0.25">
      <c r="A10989" s="182">
        <v>40421505</v>
      </c>
      <c r="B10989" s="182" t="s">
        <v>10718</v>
      </c>
      <c r="C10989" s="182" t="s">
        <v>231</v>
      </c>
      <c r="D10989" s="182" t="s">
        <v>236</v>
      </c>
      <c r="E10989" s="182" t="s">
        <v>237</v>
      </c>
      <c r="F10989" s="182" t="s">
        <v>237</v>
      </c>
    </row>
    <row r="10990" spans="1:6" x14ac:dyDescent="0.25">
      <c r="A10990" s="182">
        <v>40009866</v>
      </c>
      <c r="B10990" s="182" t="s">
        <v>10719</v>
      </c>
      <c r="C10990" s="182" t="s">
        <v>224</v>
      </c>
      <c r="D10990" s="182" t="s">
        <v>306</v>
      </c>
      <c r="E10990" s="182" t="s">
        <v>307</v>
      </c>
      <c r="F10990" s="182" t="s">
        <v>307</v>
      </c>
    </row>
    <row r="10991" spans="1:6" x14ac:dyDescent="0.25">
      <c r="A10991" s="182">
        <v>40006345</v>
      </c>
      <c r="B10991" s="182" t="s">
        <v>10720</v>
      </c>
      <c r="C10991" s="182" t="s">
        <v>224</v>
      </c>
      <c r="D10991" s="182" t="s">
        <v>262</v>
      </c>
      <c r="E10991" s="182" t="s">
        <v>263</v>
      </c>
      <c r="F10991" s="182" t="s">
        <v>263</v>
      </c>
    </row>
    <row r="10992" spans="1:6" x14ac:dyDescent="0.25">
      <c r="A10992" s="182">
        <v>40006136</v>
      </c>
      <c r="B10992" s="182" t="s">
        <v>10721</v>
      </c>
      <c r="C10992" s="182" t="s">
        <v>224</v>
      </c>
      <c r="D10992" s="182" t="s">
        <v>309</v>
      </c>
      <c r="E10992" s="182" t="s">
        <v>310</v>
      </c>
      <c r="F10992" s="182" t="s">
        <v>310</v>
      </c>
    </row>
    <row r="10993" spans="1:6" x14ac:dyDescent="0.25">
      <c r="A10993" s="182">
        <v>40004347</v>
      </c>
      <c r="B10993" s="182" t="s">
        <v>10722</v>
      </c>
      <c r="C10993" s="182" t="s">
        <v>224</v>
      </c>
      <c r="D10993" s="182" t="s">
        <v>271</v>
      </c>
      <c r="E10993" s="182" t="s">
        <v>272</v>
      </c>
      <c r="F10993" s="182" t="s">
        <v>272</v>
      </c>
    </row>
    <row r="10994" spans="1:6" x14ac:dyDescent="0.25">
      <c r="A10994" s="182">
        <v>40001640</v>
      </c>
      <c r="B10994" s="182" t="s">
        <v>10723</v>
      </c>
      <c r="C10994" s="182" t="s">
        <v>224</v>
      </c>
      <c r="D10994" s="182" t="s">
        <v>265</v>
      </c>
      <c r="E10994" s="182" t="s">
        <v>266</v>
      </c>
      <c r="F10994" s="182" t="s">
        <v>266</v>
      </c>
    </row>
    <row r="10995" spans="1:6" x14ac:dyDescent="0.25">
      <c r="A10995" s="182">
        <v>40008660</v>
      </c>
      <c r="B10995" s="182" t="s">
        <v>10724</v>
      </c>
      <c r="C10995" s="182" t="s">
        <v>224</v>
      </c>
      <c r="D10995" s="182" t="s">
        <v>438</v>
      </c>
      <c r="E10995" s="182" t="s">
        <v>439</v>
      </c>
      <c r="F10995" s="182" t="s">
        <v>439</v>
      </c>
    </row>
    <row r="10996" spans="1:6" x14ac:dyDescent="0.25">
      <c r="A10996" s="182">
        <v>40009434</v>
      </c>
      <c r="B10996" s="182" t="s">
        <v>10725</v>
      </c>
      <c r="C10996" s="182" t="s">
        <v>224</v>
      </c>
      <c r="D10996" s="182" t="s">
        <v>438</v>
      </c>
      <c r="E10996" s="182" t="s">
        <v>439</v>
      </c>
      <c r="F10996" s="182" t="s">
        <v>439</v>
      </c>
    </row>
    <row r="10997" spans="1:6" x14ac:dyDescent="0.25">
      <c r="A10997" s="182">
        <v>40420277</v>
      </c>
      <c r="B10997" s="182" t="s">
        <v>10726</v>
      </c>
      <c r="C10997" s="182" t="s">
        <v>231</v>
      </c>
      <c r="D10997" s="182" t="s">
        <v>236</v>
      </c>
      <c r="E10997" s="182" t="s">
        <v>237</v>
      </c>
      <c r="F10997" s="182" t="s">
        <v>237</v>
      </c>
    </row>
    <row r="10998" spans="1:6" x14ac:dyDescent="0.25">
      <c r="A10998" s="182">
        <v>40008714</v>
      </c>
      <c r="B10998" s="182" t="s">
        <v>10727</v>
      </c>
      <c r="C10998" s="182" t="s">
        <v>224</v>
      </c>
      <c r="D10998" s="182" t="s">
        <v>265</v>
      </c>
      <c r="E10998" s="182" t="s">
        <v>266</v>
      </c>
      <c r="F10998" s="182" t="s">
        <v>266</v>
      </c>
    </row>
    <row r="10999" spans="1:6" x14ac:dyDescent="0.25">
      <c r="A10999" s="182">
        <v>40007197</v>
      </c>
      <c r="B10999" s="182" t="s">
        <v>10728</v>
      </c>
      <c r="C10999" s="182" t="s">
        <v>224</v>
      </c>
      <c r="D10999" s="182" t="s">
        <v>309</v>
      </c>
      <c r="E10999" s="182" t="s">
        <v>310</v>
      </c>
      <c r="F10999" s="182" t="s">
        <v>310</v>
      </c>
    </row>
    <row r="11000" spans="1:6" x14ac:dyDescent="0.25">
      <c r="A11000" s="182">
        <v>40008329</v>
      </c>
      <c r="B11000" s="182" t="s">
        <v>10729</v>
      </c>
      <c r="C11000" s="182" t="s">
        <v>224</v>
      </c>
      <c r="D11000" s="182" t="s">
        <v>322</v>
      </c>
      <c r="E11000" s="182" t="s">
        <v>323</v>
      </c>
      <c r="F11000" s="182" t="s">
        <v>323</v>
      </c>
    </row>
    <row r="11001" spans="1:6" x14ac:dyDescent="0.25">
      <c r="A11001" s="182">
        <v>40001616</v>
      </c>
      <c r="B11001" s="182" t="s">
        <v>10730</v>
      </c>
      <c r="C11001" s="182" t="s">
        <v>224</v>
      </c>
      <c r="D11001" s="182" t="s">
        <v>309</v>
      </c>
      <c r="E11001" s="182" t="s">
        <v>310</v>
      </c>
      <c r="F11001" s="182" t="s">
        <v>310</v>
      </c>
    </row>
    <row r="11002" spans="1:6" x14ac:dyDescent="0.25">
      <c r="A11002" s="182">
        <v>40002682</v>
      </c>
      <c r="B11002" s="182" t="s">
        <v>10731</v>
      </c>
      <c r="C11002" s="182" t="s">
        <v>224</v>
      </c>
      <c r="D11002" s="182" t="s">
        <v>228</v>
      </c>
      <c r="E11002" s="182" t="s">
        <v>229</v>
      </c>
      <c r="F11002" s="182" t="s">
        <v>229</v>
      </c>
    </row>
    <row r="11003" spans="1:6" x14ac:dyDescent="0.25">
      <c r="A11003" s="182">
        <v>40007846</v>
      </c>
      <c r="B11003" s="182" t="s">
        <v>10732</v>
      </c>
      <c r="C11003" s="182" t="s">
        <v>224</v>
      </c>
      <c r="D11003" s="182" t="s">
        <v>438</v>
      </c>
      <c r="E11003" s="182" t="s">
        <v>439</v>
      </c>
      <c r="F11003" s="182" t="s">
        <v>439</v>
      </c>
    </row>
    <row r="11004" spans="1:6" x14ac:dyDescent="0.25">
      <c r="A11004" s="182">
        <v>40420059</v>
      </c>
      <c r="B11004" s="182" t="s">
        <v>10733</v>
      </c>
      <c r="C11004" s="182" t="s">
        <v>231</v>
      </c>
      <c r="D11004" s="182" t="s">
        <v>232</v>
      </c>
      <c r="E11004" s="182" t="s">
        <v>233</v>
      </c>
      <c r="F11004" s="182" t="s">
        <v>233</v>
      </c>
    </row>
    <row r="11005" spans="1:6" x14ac:dyDescent="0.25">
      <c r="A11005" s="182">
        <v>40003396</v>
      </c>
      <c r="B11005" s="182" t="s">
        <v>10734</v>
      </c>
      <c r="C11005" s="182" t="s">
        <v>224</v>
      </c>
      <c r="D11005" s="182" t="s">
        <v>322</v>
      </c>
      <c r="E11005" s="182" t="s">
        <v>323</v>
      </c>
      <c r="F11005" s="182" t="s">
        <v>323</v>
      </c>
    </row>
    <row r="11006" spans="1:6" x14ac:dyDescent="0.25">
      <c r="A11006" s="182">
        <v>40009095</v>
      </c>
      <c r="B11006" s="182" t="s">
        <v>10735</v>
      </c>
      <c r="C11006" s="182" t="s">
        <v>224</v>
      </c>
      <c r="D11006" s="182" t="s">
        <v>265</v>
      </c>
      <c r="E11006" s="182" t="s">
        <v>266</v>
      </c>
      <c r="F11006" s="182" t="s">
        <v>266</v>
      </c>
    </row>
    <row r="11007" spans="1:6" x14ac:dyDescent="0.25">
      <c r="A11007" s="182">
        <v>40004597</v>
      </c>
      <c r="B11007" s="182" t="s">
        <v>10736</v>
      </c>
      <c r="C11007" s="182" t="s">
        <v>224</v>
      </c>
      <c r="D11007" s="182" t="s">
        <v>309</v>
      </c>
      <c r="E11007" s="182" t="s">
        <v>310</v>
      </c>
      <c r="F11007" s="182" t="s">
        <v>310</v>
      </c>
    </row>
    <row r="11008" spans="1:6" x14ac:dyDescent="0.25">
      <c r="A11008" s="182">
        <v>40420713</v>
      </c>
      <c r="B11008" s="182" t="s">
        <v>10737</v>
      </c>
      <c r="C11008" s="182" t="s">
        <v>231</v>
      </c>
      <c r="D11008" s="182" t="s">
        <v>232</v>
      </c>
      <c r="E11008" s="182" t="s">
        <v>233</v>
      </c>
      <c r="F11008" s="182" t="s">
        <v>233</v>
      </c>
    </row>
    <row r="11009" spans="1:6" x14ac:dyDescent="0.25">
      <c r="A11009" s="182">
        <v>40007641</v>
      </c>
      <c r="B11009" s="182" t="s">
        <v>10738</v>
      </c>
      <c r="C11009" s="182" t="s">
        <v>224</v>
      </c>
      <c r="D11009" s="182" t="s">
        <v>333</v>
      </c>
      <c r="E11009" s="182" t="s">
        <v>334</v>
      </c>
      <c r="F11009" s="182" t="s">
        <v>334</v>
      </c>
    </row>
    <row r="11010" spans="1:6" x14ac:dyDescent="0.25">
      <c r="A11010" s="182">
        <v>40000094</v>
      </c>
      <c r="B11010" s="182" t="s">
        <v>10739</v>
      </c>
      <c r="C11010" s="182" t="s">
        <v>224</v>
      </c>
      <c r="D11010" s="182" t="s">
        <v>363</v>
      </c>
      <c r="E11010" s="182" t="s">
        <v>364</v>
      </c>
      <c r="F11010" s="182" t="s">
        <v>364</v>
      </c>
    </row>
    <row r="11011" spans="1:6" x14ac:dyDescent="0.25">
      <c r="A11011" s="182">
        <v>40420680</v>
      </c>
      <c r="B11011" s="182" t="s">
        <v>10740</v>
      </c>
      <c r="C11011" s="182" t="s">
        <v>231</v>
      </c>
      <c r="D11011" s="182" t="s">
        <v>236</v>
      </c>
      <c r="E11011" s="182" t="s">
        <v>237</v>
      </c>
      <c r="F11011" s="182" t="s">
        <v>237</v>
      </c>
    </row>
    <row r="11012" spans="1:6" x14ac:dyDescent="0.25">
      <c r="A11012" s="182">
        <v>40003371</v>
      </c>
      <c r="B11012" s="182" t="s">
        <v>10741</v>
      </c>
      <c r="C11012" s="182" t="s">
        <v>224</v>
      </c>
      <c r="D11012" s="182" t="s">
        <v>363</v>
      </c>
      <c r="E11012" s="182" t="s">
        <v>364</v>
      </c>
      <c r="F11012" s="182" t="s">
        <v>364</v>
      </c>
    </row>
    <row r="11013" spans="1:6" x14ac:dyDescent="0.25">
      <c r="A11013" s="182">
        <v>40421208</v>
      </c>
      <c r="B11013" s="182" t="s">
        <v>10742</v>
      </c>
      <c r="C11013" s="182" t="s">
        <v>231</v>
      </c>
      <c r="D11013" s="182" t="s">
        <v>232</v>
      </c>
      <c r="E11013" s="182" t="s">
        <v>233</v>
      </c>
      <c r="F11013" s="182" t="s">
        <v>233</v>
      </c>
    </row>
    <row r="11014" spans="1:6" x14ac:dyDescent="0.25">
      <c r="A11014" s="182">
        <v>40421063</v>
      </c>
      <c r="B11014" s="182" t="s">
        <v>10743</v>
      </c>
      <c r="C11014" s="182" t="s">
        <v>231</v>
      </c>
      <c r="D11014" s="182" t="s">
        <v>236</v>
      </c>
      <c r="E11014" s="182" t="s">
        <v>237</v>
      </c>
      <c r="F11014" s="182" t="s">
        <v>237</v>
      </c>
    </row>
    <row r="11015" spans="1:6" x14ac:dyDescent="0.25">
      <c r="A11015" s="182">
        <v>40420995</v>
      </c>
      <c r="B11015" s="182" t="s">
        <v>10744</v>
      </c>
      <c r="C11015" s="182" t="s">
        <v>231</v>
      </c>
      <c r="D11015" s="182" t="s">
        <v>232</v>
      </c>
      <c r="E11015" s="182" t="s">
        <v>233</v>
      </c>
      <c r="F11015" s="182" t="s">
        <v>233</v>
      </c>
    </row>
    <row r="11016" spans="1:6" x14ac:dyDescent="0.25">
      <c r="A11016" s="182">
        <v>40420527</v>
      </c>
      <c r="B11016" s="182" t="s">
        <v>10745</v>
      </c>
      <c r="C11016" s="182" t="s">
        <v>231</v>
      </c>
      <c r="D11016" s="182" t="s">
        <v>236</v>
      </c>
      <c r="E11016" s="182" t="s">
        <v>237</v>
      </c>
      <c r="F11016" s="182" t="s">
        <v>237</v>
      </c>
    </row>
    <row r="11017" spans="1:6" x14ac:dyDescent="0.25">
      <c r="A11017" s="182">
        <v>40420374</v>
      </c>
      <c r="B11017" s="182" t="s">
        <v>10746</v>
      </c>
      <c r="C11017" s="182" t="s">
        <v>231</v>
      </c>
      <c r="D11017" s="182" t="s">
        <v>236</v>
      </c>
      <c r="E11017" s="182" t="s">
        <v>237</v>
      </c>
      <c r="F11017" s="182" t="s">
        <v>237</v>
      </c>
    </row>
    <row r="11018" spans="1:6" x14ac:dyDescent="0.25">
      <c r="A11018" s="182">
        <v>40420332</v>
      </c>
      <c r="B11018" s="182" t="s">
        <v>10747</v>
      </c>
      <c r="C11018" s="182" t="s">
        <v>231</v>
      </c>
      <c r="D11018" s="182" t="s">
        <v>285</v>
      </c>
      <c r="E11018" s="182" t="s">
        <v>286</v>
      </c>
      <c r="F11018" s="182" t="s">
        <v>286</v>
      </c>
    </row>
    <row r="11019" spans="1:6" x14ac:dyDescent="0.25">
      <c r="A11019" s="182">
        <v>40420154</v>
      </c>
      <c r="B11019" s="182" t="s">
        <v>10747</v>
      </c>
      <c r="C11019" s="182" t="s">
        <v>231</v>
      </c>
      <c r="D11019" s="182" t="s">
        <v>232</v>
      </c>
      <c r="E11019" s="182" t="s">
        <v>233</v>
      </c>
      <c r="F11019" s="182" t="s">
        <v>233</v>
      </c>
    </row>
    <row r="11020" spans="1:6" x14ac:dyDescent="0.25">
      <c r="A11020" s="182">
        <v>40420630</v>
      </c>
      <c r="B11020" s="182" t="s">
        <v>10748</v>
      </c>
      <c r="C11020" s="182" t="s">
        <v>231</v>
      </c>
      <c r="D11020" s="182" t="s">
        <v>285</v>
      </c>
      <c r="E11020" s="182" t="s">
        <v>286</v>
      </c>
      <c r="F11020" s="182" t="s">
        <v>286</v>
      </c>
    </row>
    <row r="11021" spans="1:6" x14ac:dyDescent="0.25">
      <c r="A11021" s="182">
        <v>40420167</v>
      </c>
      <c r="B11021" s="182" t="s">
        <v>10748</v>
      </c>
      <c r="C11021" s="182" t="s">
        <v>231</v>
      </c>
      <c r="D11021" s="182" t="s">
        <v>232</v>
      </c>
      <c r="E11021" s="182" t="s">
        <v>233</v>
      </c>
      <c r="F11021" s="182" t="s">
        <v>233</v>
      </c>
    </row>
    <row r="11022" spans="1:6" x14ac:dyDescent="0.25">
      <c r="A11022" s="182">
        <v>40420673</v>
      </c>
      <c r="B11022" s="182" t="s">
        <v>10749</v>
      </c>
      <c r="C11022" s="182" t="s">
        <v>231</v>
      </c>
      <c r="D11022" s="182" t="s">
        <v>285</v>
      </c>
      <c r="E11022" s="182" t="s">
        <v>286</v>
      </c>
      <c r="F11022" s="182" t="s">
        <v>286</v>
      </c>
    </row>
    <row r="11023" spans="1:6" x14ac:dyDescent="0.25">
      <c r="A11023" s="182">
        <v>40420235</v>
      </c>
      <c r="B11023" s="182" t="s">
        <v>10749</v>
      </c>
      <c r="C11023" s="182" t="s">
        <v>231</v>
      </c>
      <c r="D11023" s="182" t="s">
        <v>232</v>
      </c>
      <c r="E11023" s="182" t="s">
        <v>233</v>
      </c>
      <c r="F11023" s="182" t="s">
        <v>233</v>
      </c>
    </row>
    <row r="11024" spans="1:6" x14ac:dyDescent="0.25">
      <c r="A11024" s="182">
        <v>40420624</v>
      </c>
      <c r="B11024" s="182" t="s">
        <v>10750</v>
      </c>
      <c r="C11024" s="182" t="s">
        <v>231</v>
      </c>
      <c r="D11024" s="182" t="s">
        <v>285</v>
      </c>
      <c r="E11024" s="182" t="s">
        <v>286</v>
      </c>
      <c r="F11024" s="182" t="s">
        <v>286</v>
      </c>
    </row>
    <row r="11025" spans="1:6" x14ac:dyDescent="0.25">
      <c r="A11025" s="182">
        <v>40421004</v>
      </c>
      <c r="B11025" s="182" t="s">
        <v>10751</v>
      </c>
      <c r="C11025" s="182" t="s">
        <v>231</v>
      </c>
      <c r="D11025" s="182" t="s">
        <v>236</v>
      </c>
      <c r="E11025" s="182" t="s">
        <v>237</v>
      </c>
      <c r="F11025" s="182" t="s">
        <v>237</v>
      </c>
    </row>
    <row r="11026" spans="1:6" x14ac:dyDescent="0.25">
      <c r="A11026" s="182">
        <v>40421146</v>
      </c>
      <c r="B11026" s="182" t="s">
        <v>10752</v>
      </c>
      <c r="C11026" s="182" t="s">
        <v>231</v>
      </c>
      <c r="D11026" s="182" t="s">
        <v>242</v>
      </c>
      <c r="E11026" s="182" t="s">
        <v>243</v>
      </c>
      <c r="F11026" s="182" t="s">
        <v>243</v>
      </c>
    </row>
    <row r="11027" spans="1:6" x14ac:dyDescent="0.25">
      <c r="A11027" s="182">
        <v>40420085</v>
      </c>
      <c r="B11027" s="182" t="s">
        <v>10752</v>
      </c>
      <c r="C11027" s="182" t="s">
        <v>231</v>
      </c>
      <c r="D11027" s="182" t="s">
        <v>232</v>
      </c>
      <c r="E11027" s="182" t="s">
        <v>233</v>
      </c>
      <c r="F11027" s="182" t="s">
        <v>233</v>
      </c>
    </row>
    <row r="11028" spans="1:6" x14ac:dyDescent="0.25">
      <c r="A11028" s="182">
        <v>40424232</v>
      </c>
      <c r="B11028" s="182" t="s">
        <v>10753</v>
      </c>
      <c r="C11028" s="182" t="s">
        <v>231</v>
      </c>
      <c r="D11028" s="182" t="s">
        <v>242</v>
      </c>
      <c r="E11028" s="182" t="s">
        <v>243</v>
      </c>
      <c r="F11028" s="182" t="s">
        <v>243</v>
      </c>
    </row>
    <row r="11029" spans="1:6" x14ac:dyDescent="0.25">
      <c r="A11029" s="182">
        <v>40421417</v>
      </c>
      <c r="B11029" s="182" t="s">
        <v>10754</v>
      </c>
      <c r="C11029" s="182" t="s">
        <v>231</v>
      </c>
      <c r="D11029" s="182" t="s">
        <v>232</v>
      </c>
      <c r="E11029" s="182" t="s">
        <v>233</v>
      </c>
      <c r="F11029" s="182" t="s">
        <v>233</v>
      </c>
    </row>
    <row r="11030" spans="1:6" x14ac:dyDescent="0.25">
      <c r="A11030" s="182">
        <v>40420554</v>
      </c>
      <c r="B11030" s="182" t="s">
        <v>10755</v>
      </c>
      <c r="C11030" s="182" t="s">
        <v>231</v>
      </c>
      <c r="D11030" s="182" t="s">
        <v>232</v>
      </c>
      <c r="E11030" s="182" t="s">
        <v>233</v>
      </c>
      <c r="F11030" s="182" t="s">
        <v>233</v>
      </c>
    </row>
    <row r="11031" spans="1:6" x14ac:dyDescent="0.25">
      <c r="A11031" s="182">
        <v>40420425</v>
      </c>
      <c r="B11031" s="182" t="s">
        <v>10756</v>
      </c>
      <c r="C11031" s="182" t="s">
        <v>231</v>
      </c>
      <c r="D11031" s="182" t="s">
        <v>285</v>
      </c>
      <c r="E11031" s="182" t="s">
        <v>286</v>
      </c>
      <c r="F11031" s="182" t="s">
        <v>286</v>
      </c>
    </row>
    <row r="11032" spans="1:6" x14ac:dyDescent="0.25">
      <c r="A11032" s="182">
        <v>40420300</v>
      </c>
      <c r="B11032" s="182" t="s">
        <v>10757</v>
      </c>
      <c r="C11032" s="182" t="s">
        <v>231</v>
      </c>
      <c r="D11032" s="182" t="s">
        <v>285</v>
      </c>
      <c r="E11032" s="182" t="s">
        <v>286</v>
      </c>
      <c r="F11032" s="182" t="s">
        <v>286</v>
      </c>
    </row>
    <row r="11033" spans="1:6" x14ac:dyDescent="0.25">
      <c r="A11033" s="182">
        <v>40421325</v>
      </c>
      <c r="B11033" s="182" t="s">
        <v>10758</v>
      </c>
      <c r="C11033" s="182" t="s">
        <v>231</v>
      </c>
      <c r="D11033" s="182" t="s">
        <v>242</v>
      </c>
      <c r="E11033" s="182" t="s">
        <v>243</v>
      </c>
      <c r="F11033" s="182" t="s">
        <v>243</v>
      </c>
    </row>
    <row r="11034" spans="1:6" x14ac:dyDescent="0.25">
      <c r="A11034" s="182">
        <v>40420157</v>
      </c>
      <c r="B11034" s="182" t="s">
        <v>10759</v>
      </c>
      <c r="C11034" s="182" t="s">
        <v>231</v>
      </c>
      <c r="D11034" s="182" t="s">
        <v>242</v>
      </c>
      <c r="E11034" s="182" t="s">
        <v>243</v>
      </c>
      <c r="F11034" s="182" t="s">
        <v>243</v>
      </c>
    </row>
    <row r="11035" spans="1:6" x14ac:dyDescent="0.25">
      <c r="A11035" s="182">
        <v>40420224</v>
      </c>
      <c r="B11035" s="182" t="s">
        <v>10760</v>
      </c>
      <c r="C11035" s="182" t="s">
        <v>231</v>
      </c>
      <c r="D11035" s="182" t="s">
        <v>242</v>
      </c>
      <c r="E11035" s="182" t="s">
        <v>243</v>
      </c>
      <c r="F11035" s="182" t="s">
        <v>243</v>
      </c>
    </row>
    <row r="11036" spans="1:6" x14ac:dyDescent="0.25">
      <c r="A11036" s="182">
        <v>40421052</v>
      </c>
      <c r="B11036" s="182" t="s">
        <v>10761</v>
      </c>
      <c r="C11036" s="182" t="s">
        <v>231</v>
      </c>
      <c r="D11036" s="182" t="s">
        <v>285</v>
      </c>
      <c r="E11036" s="182" t="s">
        <v>286</v>
      </c>
      <c r="F11036" s="182" t="s">
        <v>286</v>
      </c>
    </row>
    <row r="11037" spans="1:6" x14ac:dyDescent="0.25">
      <c r="A11037" s="182">
        <v>40420083</v>
      </c>
      <c r="B11037" s="182" t="s">
        <v>10762</v>
      </c>
      <c r="C11037" s="182" t="s">
        <v>231</v>
      </c>
      <c r="D11037" s="182" t="s">
        <v>285</v>
      </c>
      <c r="E11037" s="182" t="s">
        <v>286</v>
      </c>
      <c r="F11037" s="182" t="s">
        <v>286</v>
      </c>
    </row>
    <row r="11038" spans="1:6" x14ac:dyDescent="0.25">
      <c r="A11038" s="182">
        <v>40421303</v>
      </c>
      <c r="B11038" s="182" t="s">
        <v>10763</v>
      </c>
      <c r="C11038" s="182" t="s">
        <v>231</v>
      </c>
      <c r="D11038" s="182" t="s">
        <v>338</v>
      </c>
      <c r="E11038" s="182" t="s">
        <v>339</v>
      </c>
      <c r="F11038" s="182" t="s">
        <v>339</v>
      </c>
    </row>
    <row r="11039" spans="1:6" x14ac:dyDescent="0.25">
      <c r="A11039" s="182">
        <v>40420623</v>
      </c>
      <c r="B11039" s="182" t="s">
        <v>10764</v>
      </c>
      <c r="C11039" s="182" t="s">
        <v>231</v>
      </c>
      <c r="D11039" s="182" t="s">
        <v>285</v>
      </c>
      <c r="E11039" s="182" t="s">
        <v>286</v>
      </c>
      <c r="F11039" s="182" t="s">
        <v>286</v>
      </c>
    </row>
    <row r="11040" spans="1:6" x14ac:dyDescent="0.25">
      <c r="A11040" s="182">
        <v>40420138</v>
      </c>
      <c r="B11040" s="182" t="s">
        <v>10765</v>
      </c>
      <c r="C11040" s="182" t="s">
        <v>231</v>
      </c>
      <c r="D11040" s="182" t="s">
        <v>232</v>
      </c>
      <c r="E11040" s="182" t="s">
        <v>233</v>
      </c>
      <c r="F11040" s="182" t="s">
        <v>233</v>
      </c>
    </row>
    <row r="11041" spans="1:6" x14ac:dyDescent="0.25">
      <c r="A11041" s="182">
        <v>40421304</v>
      </c>
      <c r="B11041" s="182" t="s">
        <v>10766</v>
      </c>
      <c r="C11041" s="182" t="s">
        <v>231</v>
      </c>
      <c r="D11041" s="182" t="s">
        <v>232</v>
      </c>
      <c r="E11041" s="182" t="s">
        <v>233</v>
      </c>
      <c r="F11041" s="182" t="s">
        <v>233</v>
      </c>
    </row>
    <row r="11042" spans="1:6" x14ac:dyDescent="0.25">
      <c r="A11042" s="182">
        <v>40421012</v>
      </c>
      <c r="B11042" s="182" t="s">
        <v>10767</v>
      </c>
      <c r="C11042" s="182" t="s">
        <v>231</v>
      </c>
      <c r="D11042" s="182" t="s">
        <v>236</v>
      </c>
      <c r="E11042" s="182" t="s">
        <v>237</v>
      </c>
      <c r="F11042" s="182" t="s">
        <v>237</v>
      </c>
    </row>
    <row r="11043" spans="1:6" x14ac:dyDescent="0.25">
      <c r="A11043" s="182">
        <v>40420301</v>
      </c>
      <c r="B11043" s="182" t="s">
        <v>10768</v>
      </c>
      <c r="C11043" s="182" t="s">
        <v>231</v>
      </c>
      <c r="D11043" s="182" t="s">
        <v>242</v>
      </c>
      <c r="E11043" s="182" t="s">
        <v>243</v>
      </c>
      <c r="F11043" s="182" t="s">
        <v>243</v>
      </c>
    </row>
    <row r="11044" spans="1:6" x14ac:dyDescent="0.25">
      <c r="A11044" s="182">
        <v>40420295</v>
      </c>
      <c r="B11044" s="182" t="s">
        <v>10769</v>
      </c>
      <c r="C11044" s="182" t="s">
        <v>231</v>
      </c>
      <c r="D11044" s="182" t="s">
        <v>285</v>
      </c>
      <c r="E11044" s="182" t="s">
        <v>286</v>
      </c>
      <c r="F11044" s="182" t="s">
        <v>286</v>
      </c>
    </row>
    <row r="11045" spans="1:6" x14ac:dyDescent="0.25">
      <c r="A11045" s="182">
        <v>40421164</v>
      </c>
      <c r="B11045" s="182" t="s">
        <v>10770</v>
      </c>
      <c r="C11045" s="182" t="s">
        <v>231</v>
      </c>
      <c r="D11045" s="182" t="s">
        <v>338</v>
      </c>
      <c r="E11045" s="182" t="s">
        <v>339</v>
      </c>
      <c r="F11045" s="182" t="s">
        <v>339</v>
      </c>
    </row>
    <row r="11046" spans="1:6" x14ac:dyDescent="0.25">
      <c r="A11046" s="182">
        <v>40420142</v>
      </c>
      <c r="B11046" s="182" t="s">
        <v>10771</v>
      </c>
      <c r="C11046" s="182" t="s">
        <v>231</v>
      </c>
      <c r="D11046" s="182" t="s">
        <v>232</v>
      </c>
      <c r="E11046" s="182" t="s">
        <v>233</v>
      </c>
      <c r="F11046" s="182" t="s">
        <v>233</v>
      </c>
    </row>
    <row r="11047" spans="1:6" x14ac:dyDescent="0.25">
      <c r="A11047" s="182">
        <v>40007690</v>
      </c>
      <c r="B11047" s="182" t="s">
        <v>10772</v>
      </c>
      <c r="C11047" s="182" t="s">
        <v>224</v>
      </c>
      <c r="D11047" s="182" t="s">
        <v>252</v>
      </c>
      <c r="E11047" s="182" t="s">
        <v>253</v>
      </c>
      <c r="F11047" s="182" t="s">
        <v>253</v>
      </c>
    </row>
    <row r="11048" spans="1:6" x14ac:dyDescent="0.25">
      <c r="A11048" s="182">
        <v>40009925</v>
      </c>
      <c r="B11048" s="182" t="s">
        <v>10773</v>
      </c>
      <c r="C11048" s="182" t="s">
        <v>224</v>
      </c>
      <c r="D11048" s="182" t="s">
        <v>333</v>
      </c>
      <c r="E11048" s="182" t="s">
        <v>334</v>
      </c>
      <c r="F11048" s="182" t="s">
        <v>334</v>
      </c>
    </row>
    <row r="11049" spans="1:6" x14ac:dyDescent="0.25">
      <c r="A11049" s="182">
        <v>40008073</v>
      </c>
      <c r="B11049" s="182" t="s">
        <v>10774</v>
      </c>
      <c r="C11049" s="182" t="s">
        <v>224</v>
      </c>
      <c r="D11049" s="182" t="s">
        <v>306</v>
      </c>
      <c r="E11049" s="182" t="s">
        <v>307</v>
      </c>
      <c r="F11049" s="182" t="s">
        <v>307</v>
      </c>
    </row>
    <row r="11050" spans="1:6" x14ac:dyDescent="0.25">
      <c r="A11050" s="182">
        <v>40006594</v>
      </c>
      <c r="B11050" s="182" t="s">
        <v>10775</v>
      </c>
      <c r="C11050" s="182" t="s">
        <v>224</v>
      </c>
      <c r="D11050" s="182" t="s">
        <v>277</v>
      </c>
      <c r="E11050" s="182" t="s">
        <v>278</v>
      </c>
      <c r="F11050" s="182" t="s">
        <v>278</v>
      </c>
    </row>
    <row r="11051" spans="1:6" x14ac:dyDescent="0.25">
      <c r="A11051" s="182">
        <v>40006695</v>
      </c>
      <c r="B11051" s="182" t="s">
        <v>10776</v>
      </c>
      <c r="C11051" s="182" t="s">
        <v>224</v>
      </c>
      <c r="D11051" s="182" t="s">
        <v>309</v>
      </c>
      <c r="E11051" s="182" t="s">
        <v>310</v>
      </c>
      <c r="F11051" s="182" t="s">
        <v>310</v>
      </c>
    </row>
    <row r="11052" spans="1:6" x14ac:dyDescent="0.25">
      <c r="A11052" s="182">
        <v>40004572</v>
      </c>
      <c r="B11052" s="182" t="s">
        <v>10777</v>
      </c>
      <c r="C11052" s="182" t="s">
        <v>224</v>
      </c>
      <c r="D11052" s="182" t="s">
        <v>449</v>
      </c>
      <c r="E11052" s="182" t="s">
        <v>450</v>
      </c>
      <c r="F11052" s="182" t="s">
        <v>450</v>
      </c>
    </row>
    <row r="11053" spans="1:6" x14ac:dyDescent="0.25">
      <c r="A11053" s="182">
        <v>40007710</v>
      </c>
      <c r="B11053" s="182" t="s">
        <v>10778</v>
      </c>
      <c r="C11053" s="182" t="s">
        <v>224</v>
      </c>
      <c r="D11053" s="182" t="s">
        <v>277</v>
      </c>
      <c r="E11053" s="182" t="s">
        <v>278</v>
      </c>
      <c r="F11053" s="182" t="s">
        <v>278</v>
      </c>
    </row>
    <row r="11054" spans="1:6" x14ac:dyDescent="0.25">
      <c r="A11054" s="182">
        <v>40003658</v>
      </c>
      <c r="B11054" s="182" t="s">
        <v>10779</v>
      </c>
      <c r="C11054" s="182" t="s">
        <v>224</v>
      </c>
      <c r="D11054" s="182" t="s">
        <v>1994</v>
      </c>
      <c r="E11054" s="182" t="s">
        <v>1995</v>
      </c>
      <c r="F11054" s="182" t="s">
        <v>1995</v>
      </c>
    </row>
    <row r="11055" spans="1:6" x14ac:dyDescent="0.25">
      <c r="A11055" s="182">
        <v>40004630</v>
      </c>
      <c r="B11055" s="182" t="s">
        <v>10780</v>
      </c>
      <c r="C11055" s="182" t="s">
        <v>224</v>
      </c>
      <c r="D11055" s="182" t="s">
        <v>303</v>
      </c>
      <c r="E11055" s="182" t="s">
        <v>304</v>
      </c>
      <c r="F11055" s="182" t="s">
        <v>304</v>
      </c>
    </row>
    <row r="11056" spans="1:6" x14ac:dyDescent="0.25">
      <c r="A11056" s="182">
        <v>40009755</v>
      </c>
      <c r="B11056" s="182" t="s">
        <v>10781</v>
      </c>
      <c r="C11056" s="182" t="s">
        <v>224</v>
      </c>
      <c r="D11056" s="182" t="s">
        <v>256</v>
      </c>
      <c r="E11056" s="182" t="s">
        <v>257</v>
      </c>
      <c r="F11056" s="182" t="s">
        <v>257</v>
      </c>
    </row>
    <row r="11057" spans="1:6" x14ac:dyDescent="0.25">
      <c r="A11057" s="182">
        <v>40008862</v>
      </c>
      <c r="B11057" s="182" t="s">
        <v>10782</v>
      </c>
      <c r="C11057" s="182" t="s">
        <v>224</v>
      </c>
      <c r="D11057" s="182" t="s">
        <v>265</v>
      </c>
      <c r="E11057" s="182" t="s">
        <v>266</v>
      </c>
      <c r="F11057" s="182" t="s">
        <v>266</v>
      </c>
    </row>
    <row r="11058" spans="1:6" x14ac:dyDescent="0.25">
      <c r="A11058" s="182">
        <v>40420791</v>
      </c>
      <c r="B11058" s="182" t="s">
        <v>10783</v>
      </c>
      <c r="C11058" s="182" t="s">
        <v>231</v>
      </c>
      <c r="D11058" s="182" t="s">
        <v>232</v>
      </c>
      <c r="E11058" s="182" t="s">
        <v>233</v>
      </c>
      <c r="F11058" s="182" t="s">
        <v>233</v>
      </c>
    </row>
    <row r="11059" spans="1:6" x14ac:dyDescent="0.25">
      <c r="A11059" s="182">
        <v>40420576</v>
      </c>
      <c r="B11059" s="182" t="s">
        <v>10784</v>
      </c>
      <c r="C11059" s="182" t="s">
        <v>231</v>
      </c>
      <c r="D11059" s="182" t="s">
        <v>242</v>
      </c>
      <c r="E11059" s="182" t="s">
        <v>243</v>
      </c>
      <c r="F11059" s="182" t="s">
        <v>243</v>
      </c>
    </row>
    <row r="11060" spans="1:6" x14ac:dyDescent="0.25">
      <c r="A11060" s="182">
        <v>40420507</v>
      </c>
      <c r="B11060" s="182" t="s">
        <v>10784</v>
      </c>
      <c r="C11060" s="182" t="s">
        <v>231</v>
      </c>
      <c r="D11060" s="182" t="s">
        <v>236</v>
      </c>
      <c r="E11060" s="182" t="s">
        <v>237</v>
      </c>
      <c r="F11060" s="182" t="s">
        <v>237</v>
      </c>
    </row>
    <row r="11061" spans="1:6" x14ac:dyDescent="0.25">
      <c r="A11061" s="182">
        <v>40005760</v>
      </c>
      <c r="B11061" s="182" t="s">
        <v>10785</v>
      </c>
      <c r="C11061" s="182" t="s">
        <v>224</v>
      </c>
      <c r="D11061" s="182" t="s">
        <v>279</v>
      </c>
      <c r="E11061" s="182" t="s">
        <v>280</v>
      </c>
      <c r="F11061" s="182" t="s">
        <v>280</v>
      </c>
    </row>
    <row r="11062" spans="1:6" x14ac:dyDescent="0.25">
      <c r="A11062" s="182">
        <v>40005392</v>
      </c>
      <c r="B11062" s="182" t="s">
        <v>10786</v>
      </c>
      <c r="C11062" s="182" t="s">
        <v>224</v>
      </c>
      <c r="D11062" s="182" t="s">
        <v>228</v>
      </c>
      <c r="E11062" s="182" t="s">
        <v>229</v>
      </c>
      <c r="F11062" s="182" t="s">
        <v>229</v>
      </c>
    </row>
    <row r="11063" spans="1:6" x14ac:dyDescent="0.25">
      <c r="A11063" s="182">
        <v>40006690</v>
      </c>
      <c r="B11063" s="182" t="s">
        <v>10787</v>
      </c>
      <c r="C11063" s="182" t="s">
        <v>224</v>
      </c>
      <c r="D11063" s="182" t="s">
        <v>228</v>
      </c>
      <c r="E11063" s="182" t="s">
        <v>229</v>
      </c>
      <c r="F11063" s="182" t="s">
        <v>229</v>
      </c>
    </row>
    <row r="11064" spans="1:6" x14ac:dyDescent="0.25">
      <c r="A11064" s="182">
        <v>40009609</v>
      </c>
      <c r="B11064" s="182" t="s">
        <v>10788</v>
      </c>
      <c r="C11064" s="182" t="s">
        <v>224</v>
      </c>
      <c r="D11064" s="182" t="s">
        <v>306</v>
      </c>
      <c r="E11064" s="182" t="s">
        <v>307</v>
      </c>
      <c r="F11064" s="182" t="s">
        <v>307</v>
      </c>
    </row>
    <row r="11065" spans="1:6" x14ac:dyDescent="0.25">
      <c r="A11065" s="182">
        <v>40009143</v>
      </c>
      <c r="B11065" s="182" t="s">
        <v>10789</v>
      </c>
      <c r="C11065" s="182" t="s">
        <v>224</v>
      </c>
      <c r="D11065" s="182" t="s">
        <v>342</v>
      </c>
      <c r="E11065" s="182" t="s">
        <v>343</v>
      </c>
      <c r="F11065" s="182" t="s">
        <v>343</v>
      </c>
    </row>
    <row r="11066" spans="1:6" x14ac:dyDescent="0.25">
      <c r="A11066" s="182">
        <v>40009375</v>
      </c>
      <c r="B11066" s="182" t="s">
        <v>10790</v>
      </c>
      <c r="C11066" s="182" t="s">
        <v>224</v>
      </c>
      <c r="D11066" s="182" t="s">
        <v>333</v>
      </c>
      <c r="E11066" s="182" t="s">
        <v>334</v>
      </c>
      <c r="F11066" s="182" t="s">
        <v>334</v>
      </c>
    </row>
    <row r="11067" spans="1:6" x14ac:dyDescent="0.25">
      <c r="A11067" s="182">
        <v>40007058</v>
      </c>
      <c r="B11067" s="182" t="s">
        <v>10791</v>
      </c>
      <c r="C11067" s="182" t="s">
        <v>224</v>
      </c>
      <c r="D11067" s="182" t="s">
        <v>271</v>
      </c>
      <c r="E11067" s="182" t="s">
        <v>272</v>
      </c>
      <c r="F11067" s="182" t="s">
        <v>272</v>
      </c>
    </row>
    <row r="11068" spans="1:6" x14ac:dyDescent="0.25">
      <c r="A11068" s="182">
        <v>40008814</v>
      </c>
      <c r="B11068" s="182" t="s">
        <v>10792</v>
      </c>
      <c r="C11068" s="182" t="s">
        <v>224</v>
      </c>
      <c r="D11068" s="182" t="s">
        <v>279</v>
      </c>
      <c r="E11068" s="182" t="s">
        <v>280</v>
      </c>
      <c r="F11068" s="182" t="s">
        <v>280</v>
      </c>
    </row>
    <row r="11069" spans="1:6" x14ac:dyDescent="0.25">
      <c r="A11069" s="182">
        <v>40009514</v>
      </c>
      <c r="B11069" s="182" t="s">
        <v>10793</v>
      </c>
      <c r="C11069" s="182" t="s">
        <v>224</v>
      </c>
      <c r="D11069" s="182" t="s">
        <v>271</v>
      </c>
      <c r="E11069" s="182" t="s">
        <v>272</v>
      </c>
      <c r="F11069" s="182" t="s">
        <v>272</v>
      </c>
    </row>
    <row r="11070" spans="1:6" x14ac:dyDescent="0.25">
      <c r="A11070" s="182">
        <v>40008751</v>
      </c>
      <c r="B11070" s="182" t="s">
        <v>10794</v>
      </c>
      <c r="C11070" s="182" t="s">
        <v>224</v>
      </c>
      <c r="D11070" s="182" t="s">
        <v>333</v>
      </c>
      <c r="E11070" s="182" t="s">
        <v>334</v>
      </c>
      <c r="F11070" s="182" t="s">
        <v>334</v>
      </c>
    </row>
    <row r="11071" spans="1:6" x14ac:dyDescent="0.25">
      <c r="A11071" s="182">
        <v>40005758</v>
      </c>
      <c r="B11071" s="182" t="s">
        <v>10795</v>
      </c>
      <c r="C11071" s="182" t="s">
        <v>224</v>
      </c>
      <c r="D11071" s="182" t="s">
        <v>445</v>
      </c>
      <c r="E11071" s="182" t="s">
        <v>446</v>
      </c>
      <c r="F11071" s="182" t="s">
        <v>446</v>
      </c>
    </row>
    <row r="11072" spans="1:6" x14ac:dyDescent="0.25">
      <c r="A11072" s="182">
        <v>40006251</v>
      </c>
      <c r="B11072" s="182" t="s">
        <v>10796</v>
      </c>
      <c r="C11072" s="182" t="s">
        <v>224</v>
      </c>
      <c r="D11072" s="182" t="s">
        <v>445</v>
      </c>
      <c r="E11072" s="182" t="s">
        <v>446</v>
      </c>
      <c r="F11072" s="182" t="s">
        <v>446</v>
      </c>
    </row>
    <row r="11073" spans="1:6" x14ac:dyDescent="0.25">
      <c r="A11073" s="182">
        <v>40001181</v>
      </c>
      <c r="B11073" s="182" t="s">
        <v>10797</v>
      </c>
      <c r="C11073" s="182" t="s">
        <v>224</v>
      </c>
      <c r="D11073" s="182" t="s">
        <v>228</v>
      </c>
      <c r="E11073" s="182" t="s">
        <v>229</v>
      </c>
      <c r="F11073" s="182" t="s">
        <v>229</v>
      </c>
    </row>
    <row r="11074" spans="1:6" x14ac:dyDescent="0.25">
      <c r="A11074" s="182">
        <v>40421141</v>
      </c>
      <c r="B11074" s="182" t="s">
        <v>10798</v>
      </c>
      <c r="C11074" s="182" t="s">
        <v>231</v>
      </c>
      <c r="D11074" s="182" t="s">
        <v>338</v>
      </c>
      <c r="E11074" s="182" t="s">
        <v>339</v>
      </c>
      <c r="F11074" s="182" t="s">
        <v>339</v>
      </c>
    </row>
    <row r="11075" spans="1:6" x14ac:dyDescent="0.25">
      <c r="A11075" s="182">
        <v>40006723</v>
      </c>
      <c r="B11075" s="182" t="s">
        <v>10799</v>
      </c>
      <c r="C11075" s="182" t="s">
        <v>224</v>
      </c>
      <c r="D11075" s="182" t="s">
        <v>256</v>
      </c>
      <c r="E11075" s="182" t="s">
        <v>257</v>
      </c>
      <c r="F11075" s="182" t="s">
        <v>257</v>
      </c>
    </row>
    <row r="11076" spans="1:6" x14ac:dyDescent="0.25">
      <c r="A11076" s="182">
        <v>40000348</v>
      </c>
      <c r="B11076" s="182" t="s">
        <v>10800</v>
      </c>
      <c r="C11076" s="182" t="s">
        <v>224</v>
      </c>
      <c r="D11076" s="182" t="s">
        <v>363</v>
      </c>
      <c r="E11076" s="182" t="s">
        <v>364</v>
      </c>
      <c r="F11076" s="182" t="s">
        <v>364</v>
      </c>
    </row>
    <row r="11077" spans="1:6" x14ac:dyDescent="0.25">
      <c r="A11077" s="182">
        <v>40001915</v>
      </c>
      <c r="B11077" s="182" t="s">
        <v>10801</v>
      </c>
      <c r="C11077" s="182" t="s">
        <v>224</v>
      </c>
      <c r="D11077" s="182" t="s">
        <v>342</v>
      </c>
      <c r="E11077" s="182" t="s">
        <v>343</v>
      </c>
      <c r="F11077" s="182" t="s">
        <v>343</v>
      </c>
    </row>
    <row r="11078" spans="1:6" x14ac:dyDescent="0.25">
      <c r="A11078" s="182">
        <v>40007524</v>
      </c>
      <c r="B11078" s="182" t="s">
        <v>10802</v>
      </c>
      <c r="C11078" s="182" t="s">
        <v>224</v>
      </c>
      <c r="D11078" s="182" t="s">
        <v>376</v>
      </c>
      <c r="E11078" s="182" t="s">
        <v>377</v>
      </c>
      <c r="F11078" s="182" t="s">
        <v>377</v>
      </c>
    </row>
    <row r="11079" spans="1:6" x14ac:dyDescent="0.25">
      <c r="A11079" s="182">
        <v>40004151</v>
      </c>
      <c r="B11079" s="182" t="s">
        <v>10803</v>
      </c>
      <c r="C11079" s="182" t="s">
        <v>224</v>
      </c>
      <c r="D11079" s="182" t="s">
        <v>271</v>
      </c>
      <c r="E11079" s="182" t="s">
        <v>272</v>
      </c>
      <c r="F11079" s="182" t="s">
        <v>272</v>
      </c>
    </row>
    <row r="11080" spans="1:6" x14ac:dyDescent="0.25">
      <c r="A11080" s="182">
        <v>40003662</v>
      </c>
      <c r="B11080" s="182" t="s">
        <v>10804</v>
      </c>
      <c r="C11080" s="182" t="s">
        <v>224</v>
      </c>
      <c r="D11080" s="182" t="s">
        <v>333</v>
      </c>
      <c r="E11080" s="182" t="s">
        <v>334</v>
      </c>
      <c r="F11080" s="182" t="s">
        <v>334</v>
      </c>
    </row>
    <row r="11081" spans="1:6" x14ac:dyDescent="0.25">
      <c r="A11081" s="182">
        <v>40001913</v>
      </c>
      <c r="B11081" s="182" t="s">
        <v>10805</v>
      </c>
      <c r="C11081" s="182" t="s">
        <v>224</v>
      </c>
      <c r="D11081" s="182" t="s">
        <v>277</v>
      </c>
      <c r="E11081" s="182" t="s">
        <v>278</v>
      </c>
      <c r="F11081" s="182" t="s">
        <v>278</v>
      </c>
    </row>
    <row r="11082" spans="1:6" x14ac:dyDescent="0.25">
      <c r="A11082" s="182">
        <v>40004298</v>
      </c>
      <c r="B11082" s="182" t="s">
        <v>10806</v>
      </c>
      <c r="C11082" s="182" t="s">
        <v>224</v>
      </c>
      <c r="D11082" s="182" t="s">
        <v>309</v>
      </c>
      <c r="E11082" s="182" t="s">
        <v>310</v>
      </c>
      <c r="F11082" s="182" t="s">
        <v>310</v>
      </c>
    </row>
    <row r="11083" spans="1:6" x14ac:dyDescent="0.25">
      <c r="A11083" s="182">
        <v>40004400</v>
      </c>
      <c r="B11083" s="182" t="s">
        <v>10807</v>
      </c>
      <c r="C11083" s="182" t="s">
        <v>224</v>
      </c>
      <c r="D11083" s="182" t="s">
        <v>256</v>
      </c>
      <c r="E11083" s="182" t="s">
        <v>257</v>
      </c>
      <c r="F11083" s="182" t="s">
        <v>257</v>
      </c>
    </row>
    <row r="11084" spans="1:6" x14ac:dyDescent="0.25">
      <c r="A11084" s="182">
        <v>40003992</v>
      </c>
      <c r="B11084" s="182" t="s">
        <v>10808</v>
      </c>
      <c r="C11084" s="182" t="s">
        <v>224</v>
      </c>
      <c r="D11084" s="182" t="s">
        <v>376</v>
      </c>
      <c r="E11084" s="182" t="s">
        <v>377</v>
      </c>
      <c r="F11084" s="182" t="s">
        <v>377</v>
      </c>
    </row>
    <row r="11085" spans="1:6" x14ac:dyDescent="0.25">
      <c r="A11085" s="182">
        <v>40007513</v>
      </c>
      <c r="B11085" s="182" t="s">
        <v>10809</v>
      </c>
      <c r="C11085" s="182" t="s">
        <v>224</v>
      </c>
      <c r="D11085" s="182" t="s">
        <v>376</v>
      </c>
      <c r="E11085" s="182" t="s">
        <v>377</v>
      </c>
      <c r="F11085" s="182" t="s">
        <v>377</v>
      </c>
    </row>
    <row r="11086" spans="1:6" x14ac:dyDescent="0.25">
      <c r="A11086" s="182">
        <v>40008249</v>
      </c>
      <c r="B11086" s="182" t="s">
        <v>10810</v>
      </c>
      <c r="C11086" s="182" t="s">
        <v>224</v>
      </c>
      <c r="D11086" s="182" t="s">
        <v>376</v>
      </c>
      <c r="E11086" s="182" t="s">
        <v>377</v>
      </c>
      <c r="F11086" s="182" t="s">
        <v>377</v>
      </c>
    </row>
    <row r="11087" spans="1:6" x14ac:dyDescent="0.25">
      <c r="A11087" s="182">
        <v>40002491</v>
      </c>
      <c r="B11087" s="182" t="s">
        <v>10811</v>
      </c>
      <c r="C11087" s="182" t="s">
        <v>224</v>
      </c>
      <c r="D11087" s="182" t="s">
        <v>376</v>
      </c>
      <c r="E11087" s="182" t="s">
        <v>377</v>
      </c>
      <c r="F11087" s="182" t="s">
        <v>377</v>
      </c>
    </row>
    <row r="11088" spans="1:6" x14ac:dyDescent="0.25">
      <c r="A11088" s="182">
        <v>40002895</v>
      </c>
      <c r="B11088" s="182" t="s">
        <v>10812</v>
      </c>
      <c r="C11088" s="182" t="s">
        <v>224</v>
      </c>
      <c r="D11088" s="182" t="s">
        <v>322</v>
      </c>
      <c r="E11088" s="182" t="s">
        <v>323</v>
      </c>
      <c r="F11088" s="182" t="s">
        <v>323</v>
      </c>
    </row>
    <row r="11089" spans="1:6" x14ac:dyDescent="0.25">
      <c r="A11089" s="182">
        <v>40006294</v>
      </c>
      <c r="B11089" s="182" t="s">
        <v>10813</v>
      </c>
      <c r="C11089" s="182" t="s">
        <v>224</v>
      </c>
      <c r="D11089" s="182" t="s">
        <v>256</v>
      </c>
      <c r="E11089" s="182" t="s">
        <v>257</v>
      </c>
      <c r="F11089" s="182" t="s">
        <v>257</v>
      </c>
    </row>
    <row r="11090" spans="1:6" x14ac:dyDescent="0.25">
      <c r="A11090" s="182">
        <v>40420186</v>
      </c>
      <c r="B11090" s="182" t="s">
        <v>10814</v>
      </c>
      <c r="C11090" s="182" t="s">
        <v>231</v>
      </c>
      <c r="D11090" s="182" t="s">
        <v>236</v>
      </c>
      <c r="E11090" s="182" t="s">
        <v>237</v>
      </c>
      <c r="F11090" s="182" t="s">
        <v>237</v>
      </c>
    </row>
    <row r="11091" spans="1:6" x14ac:dyDescent="0.25">
      <c r="A11091" s="182">
        <v>40002645</v>
      </c>
      <c r="B11091" s="182" t="s">
        <v>10815</v>
      </c>
      <c r="C11091" s="182" t="s">
        <v>224</v>
      </c>
      <c r="D11091" s="182" t="s">
        <v>333</v>
      </c>
      <c r="E11091" s="182" t="s">
        <v>334</v>
      </c>
      <c r="F11091" s="182" t="s">
        <v>334</v>
      </c>
    </row>
    <row r="11092" spans="1:6" x14ac:dyDescent="0.25">
      <c r="A11092" s="182">
        <v>40002952</v>
      </c>
      <c r="B11092" s="182" t="s">
        <v>10816</v>
      </c>
      <c r="C11092" s="182" t="s">
        <v>224</v>
      </c>
      <c r="D11092" s="182" t="s">
        <v>309</v>
      </c>
      <c r="E11092" s="182" t="s">
        <v>310</v>
      </c>
      <c r="F11092" s="182" t="s">
        <v>310</v>
      </c>
    </row>
    <row r="11093" spans="1:6" x14ac:dyDescent="0.25">
      <c r="A11093" s="182">
        <v>40005688</v>
      </c>
      <c r="B11093" s="182" t="s">
        <v>10817</v>
      </c>
      <c r="C11093" s="182" t="s">
        <v>224</v>
      </c>
      <c r="D11093" s="182" t="s">
        <v>268</v>
      </c>
      <c r="E11093" s="182" t="s">
        <v>269</v>
      </c>
      <c r="F11093" s="182" t="s">
        <v>269</v>
      </c>
    </row>
    <row r="11094" spans="1:6" x14ac:dyDescent="0.25">
      <c r="A11094" s="182">
        <v>40001236</v>
      </c>
      <c r="B11094" s="182" t="s">
        <v>10818</v>
      </c>
      <c r="C11094" s="182" t="s">
        <v>224</v>
      </c>
      <c r="D11094" s="182" t="s">
        <v>268</v>
      </c>
      <c r="E11094" s="182" t="s">
        <v>269</v>
      </c>
      <c r="F11094" s="182" t="s">
        <v>269</v>
      </c>
    </row>
    <row r="11095" spans="1:6" x14ac:dyDescent="0.25">
      <c r="A11095" s="182">
        <v>40000067</v>
      </c>
      <c r="B11095" s="182" t="s">
        <v>10819</v>
      </c>
      <c r="C11095" s="182" t="s">
        <v>224</v>
      </c>
      <c r="D11095" s="182" t="s">
        <v>363</v>
      </c>
      <c r="E11095" s="182" t="s">
        <v>364</v>
      </c>
      <c r="F11095" s="182" t="s">
        <v>364</v>
      </c>
    </row>
    <row r="11096" spans="1:6" x14ac:dyDescent="0.25">
      <c r="A11096" s="182">
        <v>40007083</v>
      </c>
      <c r="B11096" s="182" t="s">
        <v>10820</v>
      </c>
      <c r="C11096" s="182" t="s">
        <v>224</v>
      </c>
      <c r="D11096" s="182" t="s">
        <v>228</v>
      </c>
      <c r="E11096" s="182" t="s">
        <v>229</v>
      </c>
      <c r="F11096" s="182" t="s">
        <v>229</v>
      </c>
    </row>
    <row r="11097" spans="1:6" x14ac:dyDescent="0.25">
      <c r="A11097" s="182">
        <v>40001666</v>
      </c>
      <c r="B11097" s="182" t="s">
        <v>10821</v>
      </c>
      <c r="C11097" s="182" t="s">
        <v>224</v>
      </c>
      <c r="D11097" s="182" t="s">
        <v>342</v>
      </c>
      <c r="E11097" s="182" t="s">
        <v>343</v>
      </c>
      <c r="F11097" s="182" t="s">
        <v>343</v>
      </c>
    </row>
    <row r="11098" spans="1:6" x14ac:dyDescent="0.25">
      <c r="A11098" s="182">
        <v>40005985</v>
      </c>
      <c r="B11098" s="182" t="s">
        <v>10822</v>
      </c>
      <c r="C11098" s="182" t="s">
        <v>224</v>
      </c>
      <c r="D11098" s="182" t="s">
        <v>363</v>
      </c>
      <c r="E11098" s="182" t="s">
        <v>364</v>
      </c>
      <c r="F11098" s="182" t="s">
        <v>364</v>
      </c>
    </row>
    <row r="11099" spans="1:6" x14ac:dyDescent="0.25">
      <c r="A11099" s="182">
        <v>40003142</v>
      </c>
      <c r="B11099" s="182" t="s">
        <v>10823</v>
      </c>
      <c r="C11099" s="182" t="s">
        <v>224</v>
      </c>
      <c r="D11099" s="182" t="s">
        <v>225</v>
      </c>
      <c r="E11099" s="182" t="s">
        <v>226</v>
      </c>
      <c r="F11099" s="182" t="s">
        <v>226</v>
      </c>
    </row>
    <row r="11100" spans="1:6" x14ac:dyDescent="0.25">
      <c r="A11100" s="182">
        <v>40008344</v>
      </c>
      <c r="B11100" s="182" t="s">
        <v>10824</v>
      </c>
      <c r="C11100" s="182" t="s">
        <v>224</v>
      </c>
      <c r="D11100" s="182" t="s">
        <v>249</v>
      </c>
      <c r="E11100" s="182" t="s">
        <v>250</v>
      </c>
      <c r="F11100" s="182" t="s">
        <v>250</v>
      </c>
    </row>
    <row r="11101" spans="1:6" x14ac:dyDescent="0.25">
      <c r="A11101" s="182">
        <v>40009826</v>
      </c>
      <c r="B11101" s="182" t="s">
        <v>10825</v>
      </c>
      <c r="C11101" s="182" t="s">
        <v>224</v>
      </c>
      <c r="D11101" s="182" t="s">
        <v>309</v>
      </c>
      <c r="E11101" s="182" t="s">
        <v>310</v>
      </c>
      <c r="F11101" s="182" t="s">
        <v>310</v>
      </c>
    </row>
    <row r="11102" spans="1:6" x14ac:dyDescent="0.25">
      <c r="A11102" s="182">
        <v>40001010</v>
      </c>
      <c r="B11102" s="182" t="s">
        <v>10826</v>
      </c>
      <c r="C11102" s="182" t="s">
        <v>224</v>
      </c>
      <c r="D11102" s="182" t="s">
        <v>291</v>
      </c>
      <c r="E11102" s="182" t="s">
        <v>292</v>
      </c>
      <c r="F11102" s="182" t="s">
        <v>292</v>
      </c>
    </row>
    <row r="11103" spans="1:6" x14ac:dyDescent="0.25">
      <c r="A11103" s="182">
        <v>40000158</v>
      </c>
      <c r="B11103" s="182" t="s">
        <v>10826</v>
      </c>
      <c r="C11103" s="182" t="s">
        <v>224</v>
      </c>
      <c r="D11103" s="182" t="s">
        <v>252</v>
      </c>
      <c r="E11103" s="182" t="s">
        <v>253</v>
      </c>
      <c r="F11103" s="182" t="s">
        <v>253</v>
      </c>
    </row>
    <row r="11104" spans="1:6" x14ac:dyDescent="0.25">
      <c r="A11104" s="182">
        <v>40420625</v>
      </c>
      <c r="B11104" s="182" t="s">
        <v>10827</v>
      </c>
      <c r="C11104" s="182" t="s">
        <v>231</v>
      </c>
      <c r="D11104" s="182" t="s">
        <v>232</v>
      </c>
      <c r="E11104" s="182" t="s">
        <v>233</v>
      </c>
      <c r="F11104" s="182" t="s">
        <v>233</v>
      </c>
    </row>
    <row r="11105" spans="1:6" x14ac:dyDescent="0.25">
      <c r="A11105" s="182">
        <v>40002963</v>
      </c>
      <c r="B11105" s="182" t="s">
        <v>10828</v>
      </c>
      <c r="C11105" s="182" t="s">
        <v>224</v>
      </c>
      <c r="D11105" s="182" t="s">
        <v>404</v>
      </c>
      <c r="E11105" s="182" t="s">
        <v>405</v>
      </c>
      <c r="F11105" s="182" t="s">
        <v>405</v>
      </c>
    </row>
    <row r="11106" spans="1:6" x14ac:dyDescent="0.25">
      <c r="A11106" s="182">
        <v>40003746</v>
      </c>
      <c r="B11106" s="182" t="s">
        <v>10829</v>
      </c>
      <c r="C11106" s="182" t="s">
        <v>224</v>
      </c>
      <c r="D11106" s="182" t="s">
        <v>277</v>
      </c>
      <c r="E11106" s="182" t="s">
        <v>278</v>
      </c>
      <c r="F11106" s="182" t="s">
        <v>278</v>
      </c>
    </row>
    <row r="11107" spans="1:6" x14ac:dyDescent="0.25">
      <c r="A11107" s="182">
        <v>40420352</v>
      </c>
      <c r="B11107" s="182" t="s">
        <v>10830</v>
      </c>
      <c r="C11107" s="182" t="s">
        <v>231</v>
      </c>
      <c r="D11107" s="182" t="s">
        <v>236</v>
      </c>
      <c r="E11107" s="182" t="s">
        <v>237</v>
      </c>
      <c r="F11107" s="182" t="s">
        <v>237</v>
      </c>
    </row>
    <row r="11108" spans="1:6" x14ac:dyDescent="0.25">
      <c r="A11108" s="182">
        <v>40002931</v>
      </c>
      <c r="B11108" s="182" t="s">
        <v>10831</v>
      </c>
      <c r="C11108" s="182" t="s">
        <v>224</v>
      </c>
      <c r="D11108" s="182" t="s">
        <v>277</v>
      </c>
      <c r="E11108" s="182" t="s">
        <v>278</v>
      </c>
      <c r="F11108" s="182" t="s">
        <v>278</v>
      </c>
    </row>
    <row r="11109" spans="1:6" x14ac:dyDescent="0.25">
      <c r="A11109" s="182">
        <v>40004271</v>
      </c>
      <c r="B11109" s="182" t="s">
        <v>10832</v>
      </c>
      <c r="C11109" s="182" t="s">
        <v>224</v>
      </c>
      <c r="D11109" s="182" t="s">
        <v>309</v>
      </c>
      <c r="E11109" s="182" t="s">
        <v>310</v>
      </c>
      <c r="F11109" s="182" t="s">
        <v>310</v>
      </c>
    </row>
    <row r="11110" spans="1:6" x14ac:dyDescent="0.25">
      <c r="A11110" s="182">
        <v>40008201</v>
      </c>
      <c r="B11110" s="182" t="s">
        <v>10833</v>
      </c>
      <c r="C11110" s="182" t="s">
        <v>224</v>
      </c>
      <c r="D11110" s="182" t="s">
        <v>262</v>
      </c>
      <c r="E11110" s="182" t="s">
        <v>263</v>
      </c>
      <c r="F11110" s="182" t="s">
        <v>263</v>
      </c>
    </row>
    <row r="11111" spans="1:6" x14ac:dyDescent="0.25">
      <c r="A11111" s="182">
        <v>40003573</v>
      </c>
      <c r="B11111" s="182" t="s">
        <v>10834</v>
      </c>
      <c r="C11111" s="182" t="s">
        <v>224</v>
      </c>
      <c r="D11111" s="182" t="s">
        <v>271</v>
      </c>
      <c r="E11111" s="182" t="s">
        <v>272</v>
      </c>
      <c r="F11111" s="182" t="s">
        <v>272</v>
      </c>
    </row>
    <row r="11112" spans="1:6" x14ac:dyDescent="0.25">
      <c r="A11112" s="182">
        <v>40424379</v>
      </c>
      <c r="B11112" s="182" t="s">
        <v>10835</v>
      </c>
      <c r="C11112" s="182" t="s">
        <v>231</v>
      </c>
      <c r="D11112" s="182" t="s">
        <v>242</v>
      </c>
      <c r="E11112" s="182" t="s">
        <v>243</v>
      </c>
      <c r="F11112" s="182" t="s">
        <v>243</v>
      </c>
    </row>
    <row r="11113" spans="1:6" x14ac:dyDescent="0.25">
      <c r="A11113" s="182">
        <v>40420907</v>
      </c>
      <c r="B11113" s="182" t="s">
        <v>10836</v>
      </c>
      <c r="C11113" s="182" t="s">
        <v>231</v>
      </c>
      <c r="D11113" s="182" t="s">
        <v>242</v>
      </c>
      <c r="E11113" s="182" t="s">
        <v>243</v>
      </c>
      <c r="F11113" s="182" t="s">
        <v>243</v>
      </c>
    </row>
    <row r="11114" spans="1:6" x14ac:dyDescent="0.25">
      <c r="A11114" s="182">
        <v>40008673</v>
      </c>
      <c r="B11114" s="182" t="s">
        <v>10837</v>
      </c>
      <c r="C11114" s="182" t="s">
        <v>224</v>
      </c>
      <c r="D11114" s="182" t="s">
        <v>265</v>
      </c>
      <c r="E11114" s="182" t="s">
        <v>266</v>
      </c>
      <c r="F11114" s="182" t="s">
        <v>266</v>
      </c>
    </row>
    <row r="11115" spans="1:6" x14ac:dyDescent="0.25">
      <c r="A11115" s="182">
        <v>40007796</v>
      </c>
      <c r="B11115" s="182" t="s">
        <v>10838</v>
      </c>
      <c r="C11115" s="182" t="s">
        <v>224</v>
      </c>
      <c r="D11115" s="182" t="s">
        <v>265</v>
      </c>
      <c r="E11115" s="182" t="s">
        <v>266</v>
      </c>
      <c r="F11115" s="182" t="s">
        <v>266</v>
      </c>
    </row>
    <row r="11116" spans="1:6" x14ac:dyDescent="0.25">
      <c r="A11116" s="182">
        <v>40009928</v>
      </c>
      <c r="B11116" s="182" t="s">
        <v>10839</v>
      </c>
      <c r="C11116" s="182" t="s">
        <v>224</v>
      </c>
      <c r="D11116" s="182" t="s">
        <v>291</v>
      </c>
      <c r="E11116" s="182" t="s">
        <v>292</v>
      </c>
      <c r="F11116" s="182" t="s">
        <v>292</v>
      </c>
    </row>
    <row r="11117" spans="1:6" x14ac:dyDescent="0.25">
      <c r="A11117" s="182">
        <v>40001252</v>
      </c>
      <c r="B11117" s="182" t="s">
        <v>10840</v>
      </c>
      <c r="C11117" s="182" t="s">
        <v>224</v>
      </c>
      <c r="D11117" s="182" t="s">
        <v>268</v>
      </c>
      <c r="E11117" s="182" t="s">
        <v>269</v>
      </c>
      <c r="F11117" s="182" t="s">
        <v>269</v>
      </c>
    </row>
    <row r="11118" spans="1:6" x14ac:dyDescent="0.25">
      <c r="A11118" s="182">
        <v>40001134</v>
      </c>
      <c r="B11118" s="182" t="s">
        <v>10840</v>
      </c>
      <c r="C11118" s="182" t="s">
        <v>224</v>
      </c>
      <c r="D11118" s="182" t="s">
        <v>271</v>
      </c>
      <c r="E11118" s="182" t="s">
        <v>272</v>
      </c>
      <c r="F11118" s="182" t="s">
        <v>272</v>
      </c>
    </row>
    <row r="11119" spans="1:6" x14ac:dyDescent="0.25">
      <c r="A11119" s="182">
        <v>40009698</v>
      </c>
      <c r="B11119" s="182" t="s">
        <v>10841</v>
      </c>
      <c r="C11119" s="182" t="s">
        <v>224</v>
      </c>
      <c r="D11119" s="182" t="s">
        <v>309</v>
      </c>
      <c r="E11119" s="182" t="s">
        <v>310</v>
      </c>
      <c r="F11119" s="182" t="s">
        <v>310</v>
      </c>
    </row>
    <row r="11120" spans="1:6" x14ac:dyDescent="0.25">
      <c r="A11120" s="182">
        <v>40000942</v>
      </c>
      <c r="B11120" s="182" t="s">
        <v>10842</v>
      </c>
      <c r="C11120" s="182" t="s">
        <v>224</v>
      </c>
      <c r="D11120" s="182" t="s">
        <v>309</v>
      </c>
      <c r="E11120" s="182" t="s">
        <v>310</v>
      </c>
      <c r="F11120" s="182" t="s">
        <v>310</v>
      </c>
    </row>
    <row r="11121" spans="1:6" x14ac:dyDescent="0.25">
      <c r="A11121" s="182">
        <v>40005982</v>
      </c>
      <c r="B11121" s="182" t="s">
        <v>10843</v>
      </c>
      <c r="C11121" s="182" t="s">
        <v>224</v>
      </c>
      <c r="D11121" s="182" t="s">
        <v>309</v>
      </c>
      <c r="E11121" s="182" t="s">
        <v>310</v>
      </c>
      <c r="F11121" s="182" t="s">
        <v>310</v>
      </c>
    </row>
    <row r="11122" spans="1:6" x14ac:dyDescent="0.25">
      <c r="A11122" s="182">
        <v>40001206</v>
      </c>
      <c r="B11122" s="182" t="s">
        <v>10844</v>
      </c>
      <c r="C11122" s="182" t="s">
        <v>224</v>
      </c>
      <c r="D11122" s="182" t="s">
        <v>309</v>
      </c>
      <c r="E11122" s="182" t="s">
        <v>310</v>
      </c>
      <c r="F11122" s="182" t="s">
        <v>310</v>
      </c>
    </row>
    <row r="11123" spans="1:6" x14ac:dyDescent="0.25">
      <c r="A11123" s="182">
        <v>40007214</v>
      </c>
      <c r="B11123" s="182" t="s">
        <v>10845</v>
      </c>
      <c r="C11123" s="182" t="s">
        <v>224</v>
      </c>
      <c r="D11123" s="182" t="s">
        <v>309</v>
      </c>
      <c r="E11123" s="182" t="s">
        <v>310</v>
      </c>
      <c r="F11123" s="182" t="s">
        <v>310</v>
      </c>
    </row>
    <row r="11124" spans="1:6" x14ac:dyDescent="0.25">
      <c r="A11124" s="182">
        <v>40002708</v>
      </c>
      <c r="B11124" s="182" t="s">
        <v>10846</v>
      </c>
      <c r="C11124" s="182" t="s">
        <v>224</v>
      </c>
      <c r="D11124" s="182" t="s">
        <v>225</v>
      </c>
      <c r="E11124" s="182" t="s">
        <v>226</v>
      </c>
      <c r="F11124" s="182" t="s">
        <v>226</v>
      </c>
    </row>
    <row r="11125" spans="1:6" x14ac:dyDescent="0.25">
      <c r="A11125" s="182">
        <v>40005699</v>
      </c>
      <c r="B11125" s="182" t="s">
        <v>10847</v>
      </c>
      <c r="C11125" s="182" t="s">
        <v>224</v>
      </c>
      <c r="D11125" s="182" t="s">
        <v>449</v>
      </c>
      <c r="E11125" s="182" t="s">
        <v>450</v>
      </c>
      <c r="F11125" s="182" t="s">
        <v>450</v>
      </c>
    </row>
    <row r="11126" spans="1:6" x14ac:dyDescent="0.25">
      <c r="A11126" s="182">
        <v>40002598</v>
      </c>
      <c r="B11126" s="182" t="s">
        <v>10848</v>
      </c>
      <c r="C11126" s="182" t="s">
        <v>224</v>
      </c>
      <c r="D11126" s="182" t="s">
        <v>256</v>
      </c>
      <c r="E11126" s="182" t="s">
        <v>257</v>
      </c>
      <c r="F11126" s="182" t="s">
        <v>257</v>
      </c>
    </row>
    <row r="11127" spans="1:6" x14ac:dyDescent="0.25">
      <c r="A11127" s="182">
        <v>40003607</v>
      </c>
      <c r="B11127" s="182" t="s">
        <v>10849</v>
      </c>
      <c r="C11127" s="182" t="s">
        <v>224</v>
      </c>
      <c r="D11127" s="182" t="s">
        <v>291</v>
      </c>
      <c r="E11127" s="182" t="s">
        <v>292</v>
      </c>
      <c r="F11127" s="182" t="s">
        <v>292</v>
      </c>
    </row>
    <row r="11128" spans="1:6" x14ac:dyDescent="0.25">
      <c r="A11128" s="182">
        <v>40001818</v>
      </c>
      <c r="B11128" s="182" t="s">
        <v>10850</v>
      </c>
      <c r="C11128" s="182" t="s">
        <v>224</v>
      </c>
      <c r="D11128" s="182" t="s">
        <v>342</v>
      </c>
      <c r="E11128" s="182" t="s">
        <v>343</v>
      </c>
      <c r="F11128" s="182" t="s">
        <v>343</v>
      </c>
    </row>
    <row r="11129" spans="1:6" x14ac:dyDescent="0.25">
      <c r="A11129" s="182">
        <v>40421450</v>
      </c>
      <c r="B11129" s="182" t="s">
        <v>10851</v>
      </c>
      <c r="C11129" s="182" t="s">
        <v>231</v>
      </c>
      <c r="D11129" s="182" t="s">
        <v>232</v>
      </c>
      <c r="E11129" s="182" t="s">
        <v>233</v>
      </c>
      <c r="F11129" s="182" t="s">
        <v>233</v>
      </c>
    </row>
    <row r="11130" spans="1:6" x14ac:dyDescent="0.25">
      <c r="A11130" s="182">
        <v>40004127</v>
      </c>
      <c r="B11130" s="182" t="s">
        <v>10852</v>
      </c>
      <c r="C11130" s="182" t="s">
        <v>224</v>
      </c>
      <c r="D11130" s="182" t="s">
        <v>265</v>
      </c>
      <c r="E11130" s="182" t="s">
        <v>266</v>
      </c>
      <c r="F11130" s="182" t="s">
        <v>266</v>
      </c>
    </row>
    <row r="11131" spans="1:6" x14ac:dyDescent="0.25">
      <c r="A11131" s="182">
        <v>40001291</v>
      </c>
      <c r="B11131" s="182" t="s">
        <v>10853</v>
      </c>
      <c r="C11131" s="182" t="s">
        <v>224</v>
      </c>
      <c r="D11131" s="182" t="s">
        <v>363</v>
      </c>
      <c r="E11131" s="182" t="s">
        <v>364</v>
      </c>
      <c r="F11131" s="182" t="s">
        <v>364</v>
      </c>
    </row>
    <row r="11132" spans="1:6" x14ac:dyDescent="0.25">
      <c r="A11132" s="182">
        <v>40007454</v>
      </c>
      <c r="B11132" s="182" t="s">
        <v>10854</v>
      </c>
      <c r="C11132" s="182" t="s">
        <v>224</v>
      </c>
      <c r="D11132" s="182" t="s">
        <v>279</v>
      </c>
      <c r="E11132" s="182" t="s">
        <v>280</v>
      </c>
      <c r="F11132" s="182" t="s">
        <v>280</v>
      </c>
    </row>
    <row r="11133" spans="1:6" x14ac:dyDescent="0.25">
      <c r="A11133" s="182">
        <v>40006834</v>
      </c>
      <c r="B11133" s="182" t="s">
        <v>10855</v>
      </c>
      <c r="C11133" s="182" t="s">
        <v>224</v>
      </c>
      <c r="D11133" s="182" t="s">
        <v>265</v>
      </c>
      <c r="E11133" s="182" t="s">
        <v>266</v>
      </c>
      <c r="F11133" s="182" t="s">
        <v>266</v>
      </c>
    </row>
    <row r="11134" spans="1:6" x14ac:dyDescent="0.25">
      <c r="A11134" s="182">
        <v>40000168</v>
      </c>
      <c r="B11134" s="182" t="s">
        <v>10856</v>
      </c>
      <c r="C11134" s="182" t="s">
        <v>224</v>
      </c>
      <c r="D11134" s="182" t="s">
        <v>279</v>
      </c>
      <c r="E11134" s="182" t="s">
        <v>280</v>
      </c>
      <c r="F11134" s="182" t="s">
        <v>280</v>
      </c>
    </row>
    <row r="11135" spans="1:6" x14ac:dyDescent="0.25">
      <c r="A11135" s="182">
        <v>40000152</v>
      </c>
      <c r="B11135" s="182" t="s">
        <v>10857</v>
      </c>
      <c r="C11135" s="182" t="s">
        <v>224</v>
      </c>
      <c r="D11135" s="182" t="s">
        <v>228</v>
      </c>
      <c r="E11135" s="182" t="s">
        <v>229</v>
      </c>
      <c r="F11135" s="182" t="s">
        <v>229</v>
      </c>
    </row>
    <row r="11136" spans="1:6" x14ac:dyDescent="0.25">
      <c r="A11136" s="182">
        <v>40000262</v>
      </c>
      <c r="B11136" s="182" t="s">
        <v>10858</v>
      </c>
      <c r="C11136" s="182" t="s">
        <v>224</v>
      </c>
      <c r="D11136" s="182" t="s">
        <v>228</v>
      </c>
      <c r="E11136" s="182" t="s">
        <v>229</v>
      </c>
      <c r="F11136" s="182" t="s">
        <v>229</v>
      </c>
    </row>
    <row r="11137" spans="1:6" x14ac:dyDescent="0.25">
      <c r="A11137" s="182">
        <v>40007009</v>
      </c>
      <c r="B11137" s="182" t="s">
        <v>10859</v>
      </c>
      <c r="C11137" s="182" t="s">
        <v>224</v>
      </c>
      <c r="D11137" s="182" t="s">
        <v>322</v>
      </c>
      <c r="E11137" s="182" t="s">
        <v>323</v>
      </c>
      <c r="F11137" s="182" t="s">
        <v>323</v>
      </c>
    </row>
    <row r="11138" spans="1:6" x14ac:dyDescent="0.25">
      <c r="A11138" s="182">
        <v>40002215</v>
      </c>
      <c r="B11138" s="182" t="s">
        <v>10860</v>
      </c>
      <c r="C11138" s="182" t="s">
        <v>224</v>
      </c>
      <c r="D11138" s="182" t="s">
        <v>376</v>
      </c>
      <c r="E11138" s="182" t="s">
        <v>377</v>
      </c>
      <c r="F11138" s="182" t="s">
        <v>377</v>
      </c>
    </row>
    <row r="11139" spans="1:6" x14ac:dyDescent="0.25">
      <c r="A11139" s="182">
        <v>40421525</v>
      </c>
      <c r="B11139" s="182" t="s">
        <v>10861</v>
      </c>
      <c r="C11139" s="182" t="s">
        <v>231</v>
      </c>
      <c r="D11139" s="182" t="s">
        <v>232</v>
      </c>
      <c r="E11139" s="182" t="s">
        <v>233</v>
      </c>
      <c r="F11139" s="182" t="s">
        <v>233</v>
      </c>
    </row>
    <row r="11140" spans="1:6" x14ac:dyDescent="0.25">
      <c r="A11140" s="182">
        <v>40005332</v>
      </c>
      <c r="B11140" s="182" t="s">
        <v>10862</v>
      </c>
      <c r="C11140" s="182" t="s">
        <v>224</v>
      </c>
      <c r="D11140" s="182" t="s">
        <v>333</v>
      </c>
      <c r="E11140" s="182" t="s">
        <v>334</v>
      </c>
      <c r="F11140" s="182" t="s">
        <v>334</v>
      </c>
    </row>
    <row r="11141" spans="1:6" x14ac:dyDescent="0.25">
      <c r="A11141" s="182">
        <v>40008563</v>
      </c>
      <c r="B11141" s="182" t="s">
        <v>10863</v>
      </c>
      <c r="C11141" s="182" t="s">
        <v>224</v>
      </c>
      <c r="D11141" s="182" t="s">
        <v>333</v>
      </c>
      <c r="E11141" s="182" t="s">
        <v>334</v>
      </c>
      <c r="F11141" s="182" t="s">
        <v>334</v>
      </c>
    </row>
    <row r="11142" spans="1:6" x14ac:dyDescent="0.25">
      <c r="A11142" s="182">
        <v>40008036</v>
      </c>
      <c r="B11142" s="182" t="s">
        <v>10864</v>
      </c>
      <c r="C11142" s="182" t="s">
        <v>231</v>
      </c>
      <c r="D11142" s="182" t="s">
        <v>232</v>
      </c>
      <c r="E11142" s="182" t="s">
        <v>233</v>
      </c>
      <c r="F11142" s="182" t="s">
        <v>233</v>
      </c>
    </row>
    <row r="11143" spans="1:6" x14ac:dyDescent="0.25">
      <c r="A11143" s="182">
        <v>40002043</v>
      </c>
      <c r="B11143" s="182" t="s">
        <v>10865</v>
      </c>
      <c r="C11143" s="182" t="s">
        <v>224</v>
      </c>
      <c r="D11143" s="182" t="s">
        <v>256</v>
      </c>
      <c r="E11143" s="182" t="s">
        <v>257</v>
      </c>
      <c r="F11143" s="182" t="s">
        <v>257</v>
      </c>
    </row>
    <row r="11144" spans="1:6" x14ac:dyDescent="0.25">
      <c r="A11144" s="182">
        <v>40001804</v>
      </c>
      <c r="B11144" s="182" t="s">
        <v>10866</v>
      </c>
      <c r="C11144" s="182" t="s">
        <v>224</v>
      </c>
      <c r="D11144" s="182" t="s">
        <v>249</v>
      </c>
      <c r="E11144" s="182" t="s">
        <v>250</v>
      </c>
      <c r="F11144" s="182" t="s">
        <v>250</v>
      </c>
    </row>
    <row r="11145" spans="1:6" x14ac:dyDescent="0.25">
      <c r="A11145" s="182">
        <v>40007478</v>
      </c>
      <c r="B11145" s="182" t="s">
        <v>10867</v>
      </c>
      <c r="C11145" s="182" t="s">
        <v>224</v>
      </c>
      <c r="D11145" s="182" t="s">
        <v>303</v>
      </c>
      <c r="E11145" s="182" t="s">
        <v>304</v>
      </c>
      <c r="F11145" s="182" t="s">
        <v>304</v>
      </c>
    </row>
    <row r="11146" spans="1:6" x14ac:dyDescent="0.25">
      <c r="A11146" s="182">
        <v>40004068</v>
      </c>
      <c r="B11146" s="182" t="s">
        <v>10868</v>
      </c>
      <c r="C11146" s="182" t="s">
        <v>224</v>
      </c>
      <c r="D11146" s="182" t="s">
        <v>249</v>
      </c>
      <c r="E11146" s="182" t="s">
        <v>250</v>
      </c>
      <c r="F11146" s="182" t="s">
        <v>250</v>
      </c>
    </row>
    <row r="11147" spans="1:6" x14ac:dyDescent="0.25">
      <c r="A11147" s="182">
        <v>40004059</v>
      </c>
      <c r="B11147" s="182" t="s">
        <v>10869</v>
      </c>
      <c r="C11147" s="182" t="s">
        <v>224</v>
      </c>
      <c r="D11147" s="182" t="s">
        <v>249</v>
      </c>
      <c r="E11147" s="182" t="s">
        <v>250</v>
      </c>
      <c r="F11147" s="182" t="s">
        <v>250</v>
      </c>
    </row>
    <row r="11148" spans="1:6" x14ac:dyDescent="0.25">
      <c r="A11148" s="182">
        <v>40420314</v>
      </c>
      <c r="B11148" s="182" t="s">
        <v>10870</v>
      </c>
      <c r="C11148" s="182" t="s">
        <v>231</v>
      </c>
      <c r="D11148" s="182" t="s">
        <v>338</v>
      </c>
      <c r="E11148" s="182" t="s">
        <v>339</v>
      </c>
      <c r="F11148" s="182" t="s">
        <v>339</v>
      </c>
    </row>
    <row r="11149" spans="1:6" x14ac:dyDescent="0.25">
      <c r="A11149" s="182">
        <v>40008322</v>
      </c>
      <c r="B11149" s="182" t="s">
        <v>10871</v>
      </c>
      <c r="C11149" s="182" t="s">
        <v>224</v>
      </c>
      <c r="D11149" s="182" t="s">
        <v>262</v>
      </c>
      <c r="E11149" s="182" t="s">
        <v>263</v>
      </c>
      <c r="F11149" s="182" t="s">
        <v>263</v>
      </c>
    </row>
    <row r="11150" spans="1:6" x14ac:dyDescent="0.25">
      <c r="A11150" s="182">
        <v>40008945</v>
      </c>
      <c r="B11150" s="182" t="s">
        <v>10872</v>
      </c>
      <c r="C11150" s="182" t="s">
        <v>224</v>
      </c>
      <c r="D11150" s="182" t="s">
        <v>363</v>
      </c>
      <c r="E11150" s="182" t="s">
        <v>364</v>
      </c>
      <c r="F11150" s="182" t="s">
        <v>364</v>
      </c>
    </row>
    <row r="11151" spans="1:6" x14ac:dyDescent="0.25">
      <c r="A11151" s="182">
        <v>40007237</v>
      </c>
      <c r="B11151" s="182" t="s">
        <v>10872</v>
      </c>
      <c r="C11151" s="182" t="s">
        <v>224</v>
      </c>
      <c r="D11151" s="182" t="s">
        <v>333</v>
      </c>
      <c r="E11151" s="182" t="s">
        <v>334</v>
      </c>
      <c r="F11151" s="182" t="s">
        <v>334</v>
      </c>
    </row>
    <row r="11152" spans="1:6" x14ac:dyDescent="0.25">
      <c r="A11152" s="182">
        <v>40001871</v>
      </c>
      <c r="B11152" s="182" t="s">
        <v>10872</v>
      </c>
      <c r="C11152" s="182" t="s">
        <v>224</v>
      </c>
      <c r="D11152" s="182" t="s">
        <v>271</v>
      </c>
      <c r="E11152" s="182" t="s">
        <v>272</v>
      </c>
      <c r="F11152" s="182" t="s">
        <v>272</v>
      </c>
    </row>
    <row r="11153" spans="1:6" x14ac:dyDescent="0.25">
      <c r="A11153" s="182">
        <v>40006707</v>
      </c>
      <c r="B11153" s="182" t="s">
        <v>10873</v>
      </c>
      <c r="C11153" s="182" t="s">
        <v>224</v>
      </c>
      <c r="D11153" s="182" t="s">
        <v>322</v>
      </c>
      <c r="E11153" s="182" t="s">
        <v>323</v>
      </c>
      <c r="F11153" s="182" t="s">
        <v>323</v>
      </c>
    </row>
    <row r="11154" spans="1:6" x14ac:dyDescent="0.25">
      <c r="A11154" s="182">
        <v>40420468</v>
      </c>
      <c r="B11154" s="182" t="s">
        <v>10874</v>
      </c>
      <c r="C11154" s="182" t="s">
        <v>231</v>
      </c>
      <c r="D11154" s="182" t="s">
        <v>232</v>
      </c>
      <c r="E11154" s="182" t="s">
        <v>233</v>
      </c>
      <c r="F11154" s="182" t="s">
        <v>233</v>
      </c>
    </row>
    <row r="11155" spans="1:6" x14ac:dyDescent="0.25">
      <c r="A11155" s="182">
        <v>40009974</v>
      </c>
      <c r="B11155" s="182" t="s">
        <v>10875</v>
      </c>
      <c r="C11155" s="182" t="s">
        <v>224</v>
      </c>
      <c r="D11155" s="182" t="s">
        <v>376</v>
      </c>
      <c r="E11155" s="182" t="s">
        <v>377</v>
      </c>
      <c r="F11155" s="182" t="s">
        <v>377</v>
      </c>
    </row>
    <row r="11156" spans="1:6" x14ac:dyDescent="0.25">
      <c r="A11156" s="182">
        <v>40005776</v>
      </c>
      <c r="B11156" s="182" t="s">
        <v>10876</v>
      </c>
      <c r="C11156" s="182" t="s">
        <v>224</v>
      </c>
      <c r="D11156" s="182" t="s">
        <v>252</v>
      </c>
      <c r="E11156" s="182" t="s">
        <v>253</v>
      </c>
      <c r="F11156" s="182" t="s">
        <v>253</v>
      </c>
    </row>
    <row r="11157" spans="1:6" x14ac:dyDescent="0.25">
      <c r="A11157" s="182">
        <v>40005427</v>
      </c>
      <c r="B11157" s="182" t="s">
        <v>10877</v>
      </c>
      <c r="C11157" s="182" t="s">
        <v>224</v>
      </c>
      <c r="D11157" s="182" t="s">
        <v>342</v>
      </c>
      <c r="E11157" s="182" t="s">
        <v>343</v>
      </c>
      <c r="F11157" s="182" t="s">
        <v>343</v>
      </c>
    </row>
    <row r="11158" spans="1:6" x14ac:dyDescent="0.25">
      <c r="A11158" s="182">
        <v>40005846</v>
      </c>
      <c r="B11158" s="182" t="s">
        <v>10878</v>
      </c>
      <c r="C11158" s="182" t="s">
        <v>224</v>
      </c>
      <c r="D11158" s="182" t="s">
        <v>256</v>
      </c>
      <c r="E11158" s="182" t="s">
        <v>257</v>
      </c>
      <c r="F11158" s="182" t="s">
        <v>257</v>
      </c>
    </row>
    <row r="11159" spans="1:6" x14ac:dyDescent="0.25">
      <c r="A11159" s="182">
        <v>40003138</v>
      </c>
      <c r="B11159" s="182" t="s">
        <v>10879</v>
      </c>
      <c r="C11159" s="182" t="s">
        <v>224</v>
      </c>
      <c r="D11159" s="182" t="s">
        <v>249</v>
      </c>
      <c r="E11159" s="182" t="s">
        <v>250</v>
      </c>
      <c r="F11159" s="182" t="s">
        <v>250</v>
      </c>
    </row>
    <row r="11160" spans="1:6" x14ac:dyDescent="0.25">
      <c r="A11160" s="182">
        <v>40006015</v>
      </c>
      <c r="B11160" s="182" t="s">
        <v>10880</v>
      </c>
      <c r="C11160" s="182" t="s">
        <v>224</v>
      </c>
      <c r="D11160" s="182" t="s">
        <v>315</v>
      </c>
      <c r="E11160" s="182" t="s">
        <v>316</v>
      </c>
      <c r="F11160" s="182" t="s">
        <v>316</v>
      </c>
    </row>
    <row r="11161" spans="1:6" x14ac:dyDescent="0.25">
      <c r="A11161" s="182">
        <v>40420032</v>
      </c>
      <c r="B11161" s="182" t="s">
        <v>10881</v>
      </c>
      <c r="C11161" s="182" t="s">
        <v>231</v>
      </c>
      <c r="D11161" s="182" t="s">
        <v>338</v>
      </c>
      <c r="E11161" s="182" t="s">
        <v>339</v>
      </c>
      <c r="F11161" s="182" t="s">
        <v>339</v>
      </c>
    </row>
    <row r="11162" spans="1:6" x14ac:dyDescent="0.25">
      <c r="A11162" s="182">
        <v>40420811</v>
      </c>
      <c r="B11162" s="182" t="s">
        <v>10882</v>
      </c>
      <c r="C11162" s="182" t="s">
        <v>231</v>
      </c>
      <c r="D11162" s="182" t="s">
        <v>338</v>
      </c>
      <c r="E11162" s="182" t="s">
        <v>339</v>
      </c>
      <c r="F11162" s="182" t="s">
        <v>339</v>
      </c>
    </row>
    <row r="11163" spans="1:6" x14ac:dyDescent="0.25">
      <c r="A11163" s="182">
        <v>40420812</v>
      </c>
      <c r="B11163" s="182" t="s">
        <v>10883</v>
      </c>
      <c r="C11163" s="182" t="s">
        <v>231</v>
      </c>
      <c r="D11163" s="182" t="s">
        <v>338</v>
      </c>
      <c r="E11163" s="182" t="s">
        <v>339</v>
      </c>
      <c r="F11163" s="182" t="s">
        <v>339</v>
      </c>
    </row>
    <row r="11164" spans="1:6" x14ac:dyDescent="0.25">
      <c r="A11164" s="182">
        <v>40420810</v>
      </c>
      <c r="B11164" s="182" t="s">
        <v>10884</v>
      </c>
      <c r="C11164" s="182" t="s">
        <v>231</v>
      </c>
      <c r="D11164" s="182" t="s">
        <v>338</v>
      </c>
      <c r="E11164" s="182" t="s">
        <v>339</v>
      </c>
      <c r="F11164" s="182" t="s">
        <v>339</v>
      </c>
    </row>
    <row r="11165" spans="1:6" x14ac:dyDescent="0.25">
      <c r="A11165" s="182">
        <v>40421322</v>
      </c>
      <c r="B11165" s="182" t="s">
        <v>10885</v>
      </c>
      <c r="C11165" s="182" t="s">
        <v>231</v>
      </c>
      <c r="D11165" s="182" t="s">
        <v>338</v>
      </c>
      <c r="E11165" s="182" t="s">
        <v>339</v>
      </c>
      <c r="F11165" s="182" t="s">
        <v>339</v>
      </c>
    </row>
    <row r="11166" spans="1:6" x14ac:dyDescent="0.25">
      <c r="A11166" s="182">
        <v>40006111</v>
      </c>
      <c r="B11166" s="182" t="s">
        <v>10886</v>
      </c>
      <c r="C11166" s="182" t="s">
        <v>224</v>
      </c>
      <c r="D11166" s="182" t="s">
        <v>315</v>
      </c>
      <c r="E11166" s="182" t="s">
        <v>316</v>
      </c>
      <c r="F11166" s="182" t="s">
        <v>316</v>
      </c>
    </row>
    <row r="11167" spans="1:6" x14ac:dyDescent="0.25">
      <c r="A11167" s="182">
        <v>40007076</v>
      </c>
      <c r="B11167" s="182" t="s">
        <v>10887</v>
      </c>
      <c r="C11167" s="182" t="s">
        <v>224</v>
      </c>
      <c r="D11167" s="182" t="s">
        <v>249</v>
      </c>
      <c r="E11167" s="182" t="s">
        <v>250</v>
      </c>
      <c r="F11167" s="182" t="s">
        <v>250</v>
      </c>
    </row>
    <row r="11168" spans="1:6" x14ac:dyDescent="0.25">
      <c r="A11168" s="182">
        <v>40424381</v>
      </c>
      <c r="B11168" s="182" t="s">
        <v>10888</v>
      </c>
      <c r="C11168" s="182" t="s">
        <v>231</v>
      </c>
      <c r="D11168" s="182" t="s">
        <v>232</v>
      </c>
      <c r="E11168" s="182" t="s">
        <v>233</v>
      </c>
      <c r="F11168" s="182" t="s">
        <v>233</v>
      </c>
    </row>
    <row r="11169" spans="1:6" x14ac:dyDescent="0.25">
      <c r="A11169" s="182">
        <v>40004348</v>
      </c>
      <c r="B11169" s="182" t="s">
        <v>10889</v>
      </c>
      <c r="C11169" s="182" t="s">
        <v>224</v>
      </c>
      <c r="D11169" s="182" t="s">
        <v>271</v>
      </c>
      <c r="E11169" s="182" t="s">
        <v>272</v>
      </c>
      <c r="F11169" s="182" t="s">
        <v>272</v>
      </c>
    </row>
    <row r="11170" spans="1:6" x14ac:dyDescent="0.25">
      <c r="A11170" s="182">
        <v>40002336</v>
      </c>
      <c r="B11170" s="182" t="s">
        <v>10890</v>
      </c>
      <c r="C11170" s="182" t="s">
        <v>224</v>
      </c>
      <c r="D11170" s="182" t="s">
        <v>256</v>
      </c>
      <c r="E11170" s="182" t="s">
        <v>257</v>
      </c>
      <c r="F11170" s="182" t="s">
        <v>257</v>
      </c>
    </row>
    <row r="11171" spans="1:6" x14ac:dyDescent="0.25">
      <c r="A11171" s="182">
        <v>40004349</v>
      </c>
      <c r="B11171" s="182" t="s">
        <v>10891</v>
      </c>
      <c r="C11171" s="182" t="s">
        <v>224</v>
      </c>
      <c r="D11171" s="182" t="s">
        <v>271</v>
      </c>
      <c r="E11171" s="182" t="s">
        <v>272</v>
      </c>
      <c r="F11171" s="182" t="s">
        <v>272</v>
      </c>
    </row>
    <row r="11172" spans="1:6" x14ac:dyDescent="0.25">
      <c r="A11172" s="182">
        <v>40421288</v>
      </c>
      <c r="B11172" s="182" t="s">
        <v>10892</v>
      </c>
      <c r="C11172" s="182" t="s">
        <v>231</v>
      </c>
      <c r="D11172" s="182" t="s">
        <v>232</v>
      </c>
      <c r="E11172" s="182" t="s">
        <v>233</v>
      </c>
      <c r="F11172" s="182" t="s">
        <v>233</v>
      </c>
    </row>
    <row r="11173" spans="1:6" x14ac:dyDescent="0.25">
      <c r="A11173" s="182">
        <v>40003624</v>
      </c>
      <c r="B11173" s="182" t="s">
        <v>10893</v>
      </c>
      <c r="C11173" s="182" t="s">
        <v>224</v>
      </c>
      <c r="D11173" s="182" t="s">
        <v>228</v>
      </c>
      <c r="E11173" s="182" t="s">
        <v>229</v>
      </c>
      <c r="F11173" s="182" t="s">
        <v>229</v>
      </c>
    </row>
    <row r="11174" spans="1:6" x14ac:dyDescent="0.25">
      <c r="A11174" s="182">
        <v>40002372</v>
      </c>
      <c r="B11174" s="182" t="s">
        <v>10893</v>
      </c>
      <c r="C11174" s="182" t="s">
        <v>224</v>
      </c>
      <c r="D11174" s="182" t="s">
        <v>249</v>
      </c>
      <c r="E11174" s="182" t="s">
        <v>250</v>
      </c>
      <c r="F11174" s="182" t="s">
        <v>250</v>
      </c>
    </row>
    <row r="11175" spans="1:6" x14ac:dyDescent="0.25">
      <c r="A11175" s="182">
        <v>40002290</v>
      </c>
      <c r="B11175" s="182" t="s">
        <v>10894</v>
      </c>
      <c r="C11175" s="182" t="s">
        <v>224</v>
      </c>
      <c r="D11175" s="182" t="s">
        <v>249</v>
      </c>
      <c r="E11175" s="182" t="s">
        <v>250</v>
      </c>
      <c r="F11175" s="182" t="s">
        <v>250</v>
      </c>
    </row>
    <row r="11176" spans="1:6" x14ac:dyDescent="0.25">
      <c r="A11176" s="182">
        <v>40420201</v>
      </c>
      <c r="B11176" s="182" t="s">
        <v>10895</v>
      </c>
      <c r="C11176" s="182" t="s">
        <v>231</v>
      </c>
      <c r="D11176" s="182" t="s">
        <v>338</v>
      </c>
      <c r="E11176" s="182" t="s">
        <v>339</v>
      </c>
      <c r="F11176" s="182" t="s">
        <v>339</v>
      </c>
    </row>
    <row r="11177" spans="1:6" x14ac:dyDescent="0.25">
      <c r="A11177" s="182">
        <v>40002843</v>
      </c>
      <c r="B11177" s="182" t="s">
        <v>10896</v>
      </c>
      <c r="C11177" s="182" t="s">
        <v>224</v>
      </c>
      <c r="D11177" s="182" t="s">
        <v>309</v>
      </c>
      <c r="E11177" s="182" t="s">
        <v>310</v>
      </c>
      <c r="F11177" s="182" t="s">
        <v>310</v>
      </c>
    </row>
    <row r="11178" spans="1:6" x14ac:dyDescent="0.25">
      <c r="A11178" s="182">
        <v>40002313</v>
      </c>
      <c r="B11178" s="182" t="s">
        <v>10897</v>
      </c>
      <c r="C11178" s="182" t="s">
        <v>224</v>
      </c>
      <c r="D11178" s="182" t="s">
        <v>249</v>
      </c>
      <c r="E11178" s="182" t="s">
        <v>250</v>
      </c>
      <c r="F11178" s="182" t="s">
        <v>250</v>
      </c>
    </row>
    <row r="11179" spans="1:6" x14ac:dyDescent="0.25">
      <c r="A11179" s="182">
        <v>40003472</v>
      </c>
      <c r="B11179" s="182" t="s">
        <v>10898</v>
      </c>
      <c r="C11179" s="182" t="s">
        <v>224</v>
      </c>
      <c r="D11179" s="182" t="s">
        <v>333</v>
      </c>
      <c r="E11179" s="182" t="s">
        <v>334</v>
      </c>
      <c r="F11179" s="182" t="s">
        <v>334</v>
      </c>
    </row>
    <row r="11180" spans="1:6" x14ac:dyDescent="0.25">
      <c r="A11180" s="182">
        <v>40002401</v>
      </c>
      <c r="B11180" s="182" t="s">
        <v>10899</v>
      </c>
      <c r="C11180" s="182" t="s">
        <v>224</v>
      </c>
      <c r="D11180" s="182" t="s">
        <v>256</v>
      </c>
      <c r="E11180" s="182" t="s">
        <v>257</v>
      </c>
      <c r="F11180" s="182" t="s">
        <v>257</v>
      </c>
    </row>
    <row r="11181" spans="1:6" x14ac:dyDescent="0.25">
      <c r="A11181" s="182">
        <v>40003065</v>
      </c>
      <c r="B11181" s="182" t="s">
        <v>10900</v>
      </c>
      <c r="C11181" s="182" t="s">
        <v>224</v>
      </c>
      <c r="D11181" s="182" t="s">
        <v>249</v>
      </c>
      <c r="E11181" s="182" t="s">
        <v>250</v>
      </c>
      <c r="F11181" s="182" t="s">
        <v>250</v>
      </c>
    </row>
    <row r="11182" spans="1:6" x14ac:dyDescent="0.25">
      <c r="A11182" s="182">
        <v>40003274</v>
      </c>
      <c r="B11182" s="182" t="s">
        <v>10901</v>
      </c>
      <c r="C11182" s="182" t="s">
        <v>224</v>
      </c>
      <c r="D11182" s="182" t="s">
        <v>303</v>
      </c>
      <c r="E11182" s="182" t="s">
        <v>304</v>
      </c>
      <c r="F11182" s="182" t="s">
        <v>304</v>
      </c>
    </row>
    <row r="11183" spans="1:6" x14ac:dyDescent="0.25">
      <c r="A11183" s="182">
        <v>40003178</v>
      </c>
      <c r="B11183" s="182" t="s">
        <v>10902</v>
      </c>
      <c r="C11183" s="182" t="s">
        <v>224</v>
      </c>
      <c r="D11183" s="182" t="s">
        <v>249</v>
      </c>
      <c r="E11183" s="182" t="s">
        <v>250</v>
      </c>
      <c r="F11183" s="182" t="s">
        <v>250</v>
      </c>
    </row>
    <row r="11184" spans="1:6" x14ac:dyDescent="0.25">
      <c r="A11184" s="182">
        <v>40002691</v>
      </c>
      <c r="B11184" s="182" t="s">
        <v>10903</v>
      </c>
      <c r="C11184" s="182" t="s">
        <v>224</v>
      </c>
      <c r="D11184" s="182" t="s">
        <v>303</v>
      </c>
      <c r="E11184" s="182" t="s">
        <v>304</v>
      </c>
      <c r="F11184" s="182" t="s">
        <v>304</v>
      </c>
    </row>
    <row r="11185" spans="1:6" x14ac:dyDescent="0.25">
      <c r="A11185" s="182">
        <v>40420834</v>
      </c>
      <c r="B11185" s="182" t="s">
        <v>10904</v>
      </c>
      <c r="C11185" s="182" t="s">
        <v>231</v>
      </c>
      <c r="D11185" s="182" t="s">
        <v>232</v>
      </c>
      <c r="E11185" s="182" t="s">
        <v>233</v>
      </c>
      <c r="F11185" s="182" t="s">
        <v>233</v>
      </c>
    </row>
    <row r="11186" spans="1:6" x14ac:dyDescent="0.25">
      <c r="A11186" s="182">
        <v>40420947</v>
      </c>
      <c r="B11186" s="182" t="s">
        <v>10905</v>
      </c>
      <c r="C11186" s="182" t="s">
        <v>231</v>
      </c>
      <c r="D11186" s="182" t="s">
        <v>232</v>
      </c>
      <c r="E11186" s="182" t="s">
        <v>233</v>
      </c>
      <c r="F11186" s="182" t="s">
        <v>233</v>
      </c>
    </row>
    <row r="11187" spans="1:6" x14ac:dyDescent="0.25">
      <c r="A11187" s="182">
        <v>40420238</v>
      </c>
      <c r="B11187" s="182" t="s">
        <v>10906</v>
      </c>
      <c r="C11187" s="182" t="s">
        <v>231</v>
      </c>
      <c r="D11187" s="182" t="s">
        <v>338</v>
      </c>
      <c r="E11187" s="182" t="s">
        <v>339</v>
      </c>
      <c r="F11187" s="182" t="s">
        <v>339</v>
      </c>
    </row>
    <row r="11188" spans="1:6" x14ac:dyDescent="0.25">
      <c r="A11188" s="182">
        <v>40420748</v>
      </c>
      <c r="B11188" s="182" t="s">
        <v>10907</v>
      </c>
      <c r="C11188" s="182" t="s">
        <v>231</v>
      </c>
      <c r="D11188" s="182" t="s">
        <v>338</v>
      </c>
      <c r="E11188" s="182" t="s">
        <v>339</v>
      </c>
      <c r="F11188" s="182" t="s">
        <v>339</v>
      </c>
    </row>
    <row r="11189" spans="1:6" x14ac:dyDescent="0.25">
      <c r="A11189" s="182">
        <v>40420327</v>
      </c>
      <c r="B11189" s="182" t="s">
        <v>10908</v>
      </c>
      <c r="C11189" s="182" t="s">
        <v>231</v>
      </c>
      <c r="D11189" s="182" t="s">
        <v>236</v>
      </c>
      <c r="E11189" s="182" t="s">
        <v>237</v>
      </c>
      <c r="F11189" s="182" t="s">
        <v>237</v>
      </c>
    </row>
    <row r="11190" spans="1:6" x14ac:dyDescent="0.25">
      <c r="A11190" s="182">
        <v>40007282</v>
      </c>
      <c r="B11190" s="182" t="s">
        <v>10909</v>
      </c>
      <c r="C11190" s="182" t="s">
        <v>224</v>
      </c>
      <c r="D11190" s="182" t="s">
        <v>252</v>
      </c>
      <c r="E11190" s="182" t="s">
        <v>253</v>
      </c>
      <c r="F11190" s="182" t="s">
        <v>253</v>
      </c>
    </row>
    <row r="11191" spans="1:6" x14ac:dyDescent="0.25">
      <c r="A11191" s="182">
        <v>40000202</v>
      </c>
      <c r="B11191" s="182" t="s">
        <v>10910</v>
      </c>
      <c r="C11191" s="182" t="s">
        <v>224</v>
      </c>
      <c r="D11191" s="182" t="s">
        <v>363</v>
      </c>
      <c r="E11191" s="182" t="s">
        <v>364</v>
      </c>
      <c r="F11191" s="182" t="s">
        <v>364</v>
      </c>
    </row>
    <row r="11192" spans="1:6" x14ac:dyDescent="0.25">
      <c r="A11192" s="182">
        <v>40000083</v>
      </c>
      <c r="B11192" s="182" t="s">
        <v>10911</v>
      </c>
      <c r="C11192" s="182" t="s">
        <v>224</v>
      </c>
      <c r="D11192" s="182" t="s">
        <v>279</v>
      </c>
      <c r="E11192" s="182" t="s">
        <v>280</v>
      </c>
      <c r="F11192" s="182" t="s">
        <v>280</v>
      </c>
    </row>
    <row r="11193" spans="1:6" x14ac:dyDescent="0.25">
      <c r="A11193" s="182">
        <v>40000095</v>
      </c>
      <c r="B11193" s="182" t="s">
        <v>10912</v>
      </c>
      <c r="C11193" s="182" t="s">
        <v>224</v>
      </c>
      <c r="D11193" s="182" t="s">
        <v>228</v>
      </c>
      <c r="E11193" s="182" t="s">
        <v>229</v>
      </c>
      <c r="F11193" s="182" t="s">
        <v>229</v>
      </c>
    </row>
    <row r="11194" spans="1:6" x14ac:dyDescent="0.25">
      <c r="A11194" s="182">
        <v>40000971</v>
      </c>
      <c r="B11194" s="182" t="s">
        <v>10913</v>
      </c>
      <c r="C11194" s="182" t="s">
        <v>224</v>
      </c>
      <c r="D11194" s="182" t="s">
        <v>363</v>
      </c>
      <c r="E11194" s="182" t="s">
        <v>364</v>
      </c>
      <c r="F11194" s="182" t="s">
        <v>364</v>
      </c>
    </row>
    <row r="11195" spans="1:6" x14ac:dyDescent="0.25">
      <c r="A11195" s="182">
        <v>40421220</v>
      </c>
      <c r="B11195" s="182" t="s">
        <v>10914</v>
      </c>
      <c r="C11195" s="182" t="s">
        <v>231</v>
      </c>
      <c r="D11195" s="182" t="s">
        <v>338</v>
      </c>
      <c r="E11195" s="182" t="s">
        <v>339</v>
      </c>
      <c r="F11195" s="182" t="s">
        <v>339</v>
      </c>
    </row>
    <row r="11196" spans="1:6" x14ac:dyDescent="0.25">
      <c r="A11196" s="182">
        <v>40006788</v>
      </c>
      <c r="B11196" s="182" t="s">
        <v>10915</v>
      </c>
      <c r="C11196" s="182" t="s">
        <v>224</v>
      </c>
      <c r="D11196" s="182" t="s">
        <v>277</v>
      </c>
      <c r="E11196" s="182" t="s">
        <v>278</v>
      </c>
      <c r="F11196" s="182" t="s">
        <v>278</v>
      </c>
    </row>
    <row r="11197" spans="1:6" x14ac:dyDescent="0.25">
      <c r="A11197" s="182">
        <v>40001957</v>
      </c>
      <c r="B11197" s="182" t="s">
        <v>10915</v>
      </c>
      <c r="C11197" s="182" t="s">
        <v>224</v>
      </c>
      <c r="D11197" s="182" t="s">
        <v>262</v>
      </c>
      <c r="E11197" s="182" t="s">
        <v>263</v>
      </c>
      <c r="F11197" s="182" t="s">
        <v>263</v>
      </c>
    </row>
    <row r="11198" spans="1:6" x14ac:dyDescent="0.25">
      <c r="A11198" s="182">
        <v>40009571</v>
      </c>
      <c r="B11198" s="182" t="s">
        <v>10916</v>
      </c>
      <c r="C11198" s="182" t="s">
        <v>224</v>
      </c>
      <c r="D11198" s="182" t="s">
        <v>225</v>
      </c>
      <c r="E11198" s="182" t="s">
        <v>226</v>
      </c>
      <c r="F11198" s="182" t="s">
        <v>226</v>
      </c>
    </row>
    <row r="11199" spans="1:6" x14ac:dyDescent="0.25">
      <c r="A11199" s="182">
        <v>40003230</v>
      </c>
      <c r="B11199" s="182" t="s">
        <v>10917</v>
      </c>
      <c r="C11199" s="182" t="s">
        <v>224</v>
      </c>
      <c r="D11199" s="182" t="s">
        <v>342</v>
      </c>
      <c r="E11199" s="182" t="s">
        <v>343</v>
      </c>
      <c r="F11199" s="182" t="s">
        <v>343</v>
      </c>
    </row>
    <row r="11200" spans="1:6" x14ac:dyDescent="0.25">
      <c r="A11200" s="182">
        <v>40006837</v>
      </c>
      <c r="B11200" s="182" t="s">
        <v>10918</v>
      </c>
      <c r="C11200" s="182" t="s">
        <v>224</v>
      </c>
      <c r="D11200" s="182" t="s">
        <v>228</v>
      </c>
      <c r="E11200" s="182" t="s">
        <v>229</v>
      </c>
      <c r="F11200" s="182" t="s">
        <v>229</v>
      </c>
    </row>
    <row r="11201" spans="1:6" x14ac:dyDescent="0.25">
      <c r="A11201" s="182">
        <v>40007492</v>
      </c>
      <c r="B11201" s="182" t="s">
        <v>10919</v>
      </c>
      <c r="C11201" s="182" t="s">
        <v>224</v>
      </c>
      <c r="D11201" s="182" t="s">
        <v>569</v>
      </c>
      <c r="E11201" s="182" t="s">
        <v>570</v>
      </c>
      <c r="F11201" s="182" t="s">
        <v>570</v>
      </c>
    </row>
    <row r="11202" spans="1:6" x14ac:dyDescent="0.25">
      <c r="A11202" s="182">
        <v>40009683</v>
      </c>
      <c r="B11202" s="182" t="s">
        <v>10920</v>
      </c>
      <c r="C11202" s="182" t="s">
        <v>224</v>
      </c>
      <c r="D11202" s="182" t="s">
        <v>265</v>
      </c>
      <c r="E11202" s="182" t="s">
        <v>266</v>
      </c>
      <c r="F11202" s="182" t="s">
        <v>266</v>
      </c>
    </row>
    <row r="11203" spans="1:6" x14ac:dyDescent="0.25">
      <c r="A11203" s="182">
        <v>40009809</v>
      </c>
      <c r="B11203" s="182" t="s">
        <v>10921</v>
      </c>
      <c r="C11203" s="182" t="s">
        <v>224</v>
      </c>
      <c r="D11203" s="182" t="s">
        <v>322</v>
      </c>
      <c r="E11203" s="182" t="s">
        <v>323</v>
      </c>
      <c r="F11203" s="182" t="s">
        <v>323</v>
      </c>
    </row>
    <row r="11204" spans="1:6" x14ac:dyDescent="0.25">
      <c r="A11204" s="182">
        <v>40003295</v>
      </c>
      <c r="B11204" s="182" t="s">
        <v>10922</v>
      </c>
      <c r="C11204" s="182" t="s">
        <v>224</v>
      </c>
      <c r="D11204" s="182" t="s">
        <v>342</v>
      </c>
      <c r="E11204" s="182" t="s">
        <v>343</v>
      </c>
      <c r="F11204" s="182" t="s">
        <v>343</v>
      </c>
    </row>
    <row r="11205" spans="1:6" x14ac:dyDescent="0.25">
      <c r="A11205" s="182">
        <v>40420922</v>
      </c>
      <c r="B11205" s="182" t="s">
        <v>10923</v>
      </c>
      <c r="C11205" s="182" t="s">
        <v>231</v>
      </c>
      <c r="D11205" s="182" t="s">
        <v>232</v>
      </c>
      <c r="E11205" s="182" t="s">
        <v>233</v>
      </c>
      <c r="F11205" s="182" t="s">
        <v>233</v>
      </c>
    </row>
    <row r="11206" spans="1:6" x14ac:dyDescent="0.25">
      <c r="A11206" s="182">
        <v>40421094</v>
      </c>
      <c r="B11206" s="182" t="s">
        <v>10924</v>
      </c>
      <c r="C11206" s="182" t="s">
        <v>231</v>
      </c>
      <c r="D11206" s="182" t="s">
        <v>285</v>
      </c>
      <c r="E11206" s="182" t="s">
        <v>286</v>
      </c>
      <c r="F11206" s="182" t="s">
        <v>286</v>
      </c>
    </row>
    <row r="11207" spans="1:6" x14ac:dyDescent="0.25">
      <c r="A11207" s="182">
        <v>40424282</v>
      </c>
      <c r="B11207" s="182" t="s">
        <v>10925</v>
      </c>
      <c r="C11207" s="182" t="s">
        <v>231</v>
      </c>
      <c r="D11207" s="182" t="s">
        <v>285</v>
      </c>
      <c r="E11207" s="182" t="s">
        <v>286</v>
      </c>
      <c r="F11207" s="182" t="s">
        <v>286</v>
      </c>
    </row>
    <row r="11208" spans="1:6" x14ac:dyDescent="0.25">
      <c r="A11208" s="182">
        <v>40008014</v>
      </c>
      <c r="B11208" s="182" t="s">
        <v>10925</v>
      </c>
      <c r="C11208" s="182" t="s">
        <v>231</v>
      </c>
      <c r="D11208" s="182" t="s">
        <v>232</v>
      </c>
      <c r="E11208" s="182" t="s">
        <v>233</v>
      </c>
      <c r="F11208" s="182" t="s">
        <v>233</v>
      </c>
    </row>
    <row r="11209" spans="1:6" x14ac:dyDescent="0.25">
      <c r="A11209" s="182">
        <v>40002202</v>
      </c>
      <c r="B11209" s="182" t="s">
        <v>10926</v>
      </c>
      <c r="C11209" s="182" t="s">
        <v>224</v>
      </c>
      <c r="D11209" s="182" t="s">
        <v>569</v>
      </c>
      <c r="E11209" s="182" t="s">
        <v>570</v>
      </c>
      <c r="F11209" s="182" t="s">
        <v>570</v>
      </c>
    </row>
    <row r="11210" spans="1:6" x14ac:dyDescent="0.25">
      <c r="A11210" s="182">
        <v>40009811</v>
      </c>
      <c r="B11210" s="182" t="s">
        <v>10927</v>
      </c>
      <c r="C11210" s="182" t="s">
        <v>224</v>
      </c>
      <c r="D11210" s="182" t="s">
        <v>291</v>
      </c>
      <c r="E11210" s="182" t="s">
        <v>292</v>
      </c>
      <c r="F11210" s="182" t="s">
        <v>292</v>
      </c>
    </row>
    <row r="11211" spans="1:6" x14ac:dyDescent="0.25">
      <c r="A11211" s="182">
        <v>40007235</v>
      </c>
      <c r="B11211" s="182" t="s">
        <v>10928</v>
      </c>
      <c r="C11211" s="182" t="s">
        <v>224</v>
      </c>
      <c r="D11211" s="182" t="s">
        <v>392</v>
      </c>
      <c r="E11211" s="182" t="s">
        <v>393</v>
      </c>
      <c r="F11211" s="182" t="s">
        <v>393</v>
      </c>
    </row>
    <row r="11212" spans="1:6" x14ac:dyDescent="0.25">
      <c r="A11212" s="182">
        <v>40004128</v>
      </c>
      <c r="B11212" s="182" t="s">
        <v>10929</v>
      </c>
      <c r="C11212" s="182" t="s">
        <v>224</v>
      </c>
      <c r="D11212" s="182" t="s">
        <v>404</v>
      </c>
      <c r="E11212" s="182" t="s">
        <v>405</v>
      </c>
      <c r="F11212" s="182" t="s">
        <v>405</v>
      </c>
    </row>
    <row r="11213" spans="1:6" x14ac:dyDescent="0.25">
      <c r="A11213" s="182">
        <v>40421263</v>
      </c>
      <c r="B11213" s="182" t="s">
        <v>10930</v>
      </c>
      <c r="C11213" s="182" t="s">
        <v>231</v>
      </c>
      <c r="D11213" s="182" t="s">
        <v>338</v>
      </c>
      <c r="E11213" s="182" t="s">
        <v>339</v>
      </c>
      <c r="F11213" s="182" t="s">
        <v>339</v>
      </c>
    </row>
    <row r="11214" spans="1:6" x14ac:dyDescent="0.25">
      <c r="A11214" s="182">
        <v>40002857</v>
      </c>
      <c r="B11214" s="182" t="s">
        <v>10931</v>
      </c>
      <c r="C11214" s="182" t="s">
        <v>224</v>
      </c>
      <c r="D11214" s="182" t="s">
        <v>306</v>
      </c>
      <c r="E11214" s="182" t="s">
        <v>307</v>
      </c>
      <c r="F11214" s="182" t="s">
        <v>307</v>
      </c>
    </row>
    <row r="11215" spans="1:6" x14ac:dyDescent="0.25">
      <c r="A11215" s="182">
        <v>40005791</v>
      </c>
      <c r="B11215" s="182" t="s">
        <v>10932</v>
      </c>
      <c r="C11215" s="182" t="s">
        <v>224</v>
      </c>
      <c r="D11215" s="182" t="s">
        <v>309</v>
      </c>
      <c r="E11215" s="182" t="s">
        <v>310</v>
      </c>
      <c r="F11215" s="182" t="s">
        <v>310</v>
      </c>
    </row>
    <row r="11216" spans="1:6" x14ac:dyDescent="0.25">
      <c r="A11216" s="182">
        <v>40006640</v>
      </c>
      <c r="B11216" s="182" t="s">
        <v>10933</v>
      </c>
      <c r="C11216" s="182" t="s">
        <v>224</v>
      </c>
      <c r="D11216" s="182" t="s">
        <v>342</v>
      </c>
      <c r="E11216" s="182" t="s">
        <v>343</v>
      </c>
      <c r="F11216" s="182" t="s">
        <v>343</v>
      </c>
    </row>
    <row r="11217" spans="1:6" x14ac:dyDescent="0.25">
      <c r="A11217" s="182">
        <v>40004267</v>
      </c>
      <c r="B11217" s="182" t="s">
        <v>10933</v>
      </c>
      <c r="C11217" s="182" t="s">
        <v>224</v>
      </c>
      <c r="D11217" s="182" t="s">
        <v>404</v>
      </c>
      <c r="E11217" s="182" t="s">
        <v>405</v>
      </c>
      <c r="F11217" s="182" t="s">
        <v>405</v>
      </c>
    </row>
    <row r="11218" spans="1:6" x14ac:dyDescent="0.25">
      <c r="A11218" s="182">
        <v>40001320</v>
      </c>
      <c r="B11218" s="182" t="s">
        <v>10934</v>
      </c>
      <c r="C11218" s="182" t="s">
        <v>224</v>
      </c>
      <c r="D11218" s="182" t="s">
        <v>404</v>
      </c>
      <c r="E11218" s="182" t="s">
        <v>405</v>
      </c>
      <c r="F11218" s="182" t="s">
        <v>405</v>
      </c>
    </row>
    <row r="11219" spans="1:6" x14ac:dyDescent="0.25">
      <c r="A11219" s="182">
        <v>40008021</v>
      </c>
      <c r="B11219" s="182" t="s">
        <v>10935</v>
      </c>
      <c r="C11219" s="182" t="s">
        <v>231</v>
      </c>
      <c r="D11219" s="182" t="s">
        <v>232</v>
      </c>
      <c r="E11219" s="182" t="s">
        <v>233</v>
      </c>
      <c r="F11219" s="182" t="s">
        <v>233</v>
      </c>
    </row>
    <row r="11220" spans="1:6" x14ac:dyDescent="0.25">
      <c r="A11220" s="182">
        <v>40001246</v>
      </c>
      <c r="B11220" s="182" t="s">
        <v>10936</v>
      </c>
      <c r="C11220" s="182" t="s">
        <v>224</v>
      </c>
      <c r="D11220" s="182" t="s">
        <v>342</v>
      </c>
      <c r="E11220" s="182" t="s">
        <v>343</v>
      </c>
      <c r="F11220" s="182" t="s">
        <v>343</v>
      </c>
    </row>
    <row r="11221" spans="1:6" x14ac:dyDescent="0.25">
      <c r="A11221" s="182">
        <v>40004426</v>
      </c>
      <c r="B11221" s="182" t="s">
        <v>10937</v>
      </c>
      <c r="C11221" s="182" t="s">
        <v>224</v>
      </c>
      <c r="D11221" s="182" t="s">
        <v>342</v>
      </c>
      <c r="E11221" s="182" t="s">
        <v>343</v>
      </c>
      <c r="F11221" s="182" t="s">
        <v>343</v>
      </c>
    </row>
    <row r="11222" spans="1:6" x14ac:dyDescent="0.25">
      <c r="A11222" s="182">
        <v>40008033</v>
      </c>
      <c r="B11222" s="182" t="s">
        <v>10938</v>
      </c>
      <c r="C11222" s="182" t="s">
        <v>231</v>
      </c>
      <c r="D11222" s="182" t="s">
        <v>232</v>
      </c>
      <c r="E11222" s="182" t="s">
        <v>233</v>
      </c>
      <c r="F11222" s="182" t="s">
        <v>233</v>
      </c>
    </row>
    <row r="11223" spans="1:6" x14ac:dyDescent="0.25">
      <c r="A11223" s="182">
        <v>40424285</v>
      </c>
      <c r="B11223" s="182" t="s">
        <v>10939</v>
      </c>
      <c r="C11223" s="182" t="s">
        <v>231</v>
      </c>
      <c r="D11223" s="182" t="s">
        <v>236</v>
      </c>
      <c r="E11223" s="182" t="s">
        <v>237</v>
      </c>
      <c r="F11223" s="182" t="s">
        <v>237</v>
      </c>
    </row>
    <row r="11224" spans="1:6" x14ac:dyDescent="0.25">
      <c r="A11224" s="182">
        <v>40007495</v>
      </c>
      <c r="B11224" s="182" t="s">
        <v>10940</v>
      </c>
      <c r="C11224" s="182" t="s">
        <v>224</v>
      </c>
      <c r="D11224" s="182" t="s">
        <v>449</v>
      </c>
      <c r="E11224" s="182" t="s">
        <v>450</v>
      </c>
      <c r="F11224" s="182" t="s">
        <v>450</v>
      </c>
    </row>
    <row r="11225" spans="1:6" x14ac:dyDescent="0.25">
      <c r="A11225" s="182">
        <v>40421197</v>
      </c>
      <c r="B11225" s="182" t="s">
        <v>10941</v>
      </c>
      <c r="C11225" s="182" t="s">
        <v>231</v>
      </c>
      <c r="D11225" s="182" t="s">
        <v>236</v>
      </c>
      <c r="E11225" s="182" t="s">
        <v>237</v>
      </c>
      <c r="F11225" s="182" t="s">
        <v>237</v>
      </c>
    </row>
    <row r="11226" spans="1:6" x14ac:dyDescent="0.25">
      <c r="A11226" s="182">
        <v>40420611</v>
      </c>
      <c r="B11226" s="182" t="s">
        <v>10942</v>
      </c>
      <c r="C11226" s="182" t="s">
        <v>231</v>
      </c>
      <c r="D11226" s="182" t="s">
        <v>338</v>
      </c>
      <c r="E11226" s="182" t="s">
        <v>339</v>
      </c>
      <c r="F11226" s="182" t="s">
        <v>339</v>
      </c>
    </row>
    <row r="11227" spans="1:6" x14ac:dyDescent="0.25">
      <c r="A11227" s="182">
        <v>40004223</v>
      </c>
      <c r="B11227" s="182" t="s">
        <v>10943</v>
      </c>
      <c r="C11227" s="182" t="s">
        <v>224</v>
      </c>
      <c r="D11227" s="182" t="s">
        <v>265</v>
      </c>
      <c r="E11227" s="182" t="s">
        <v>266</v>
      </c>
      <c r="F11227" s="182" t="s">
        <v>266</v>
      </c>
    </row>
    <row r="11228" spans="1:6" x14ac:dyDescent="0.25">
      <c r="A11228" s="182">
        <v>40005338</v>
      </c>
      <c r="B11228" s="182" t="s">
        <v>10944</v>
      </c>
      <c r="C11228" s="182" t="s">
        <v>224</v>
      </c>
      <c r="D11228" s="182" t="s">
        <v>303</v>
      </c>
      <c r="E11228" s="182" t="s">
        <v>304</v>
      </c>
      <c r="F11228" s="182" t="s">
        <v>304</v>
      </c>
    </row>
    <row r="11229" spans="1:6" x14ac:dyDescent="0.25">
      <c r="A11229" s="182">
        <v>40008216</v>
      </c>
      <c r="B11229" s="182" t="s">
        <v>10945</v>
      </c>
      <c r="C11229" s="182" t="s">
        <v>224</v>
      </c>
      <c r="D11229" s="182" t="s">
        <v>404</v>
      </c>
      <c r="E11229" s="182" t="s">
        <v>405</v>
      </c>
      <c r="F11229" s="182" t="s">
        <v>405</v>
      </c>
    </row>
    <row r="11230" spans="1:6" x14ac:dyDescent="0.25">
      <c r="A11230" s="182">
        <v>40002633</v>
      </c>
      <c r="B11230" s="182" t="s">
        <v>10946</v>
      </c>
      <c r="C11230" s="182" t="s">
        <v>224</v>
      </c>
      <c r="D11230" s="182" t="s">
        <v>404</v>
      </c>
      <c r="E11230" s="182" t="s">
        <v>405</v>
      </c>
      <c r="F11230" s="182" t="s">
        <v>405</v>
      </c>
    </row>
    <row r="11231" spans="1:6" x14ac:dyDescent="0.25">
      <c r="A11231" s="182">
        <v>40007139</v>
      </c>
      <c r="B11231" s="182" t="s">
        <v>10947</v>
      </c>
      <c r="C11231" s="182" t="s">
        <v>224</v>
      </c>
      <c r="D11231" s="182" t="s">
        <v>363</v>
      </c>
      <c r="E11231" s="182" t="s">
        <v>364</v>
      </c>
      <c r="F11231" s="182" t="s">
        <v>364</v>
      </c>
    </row>
    <row r="11232" spans="1:6" x14ac:dyDescent="0.25">
      <c r="A11232" s="182">
        <v>40003168</v>
      </c>
      <c r="B11232" s="182" t="s">
        <v>10948</v>
      </c>
      <c r="C11232" s="182" t="s">
        <v>224</v>
      </c>
      <c r="D11232" s="182" t="s">
        <v>252</v>
      </c>
      <c r="E11232" s="182" t="s">
        <v>253</v>
      </c>
      <c r="F11232" s="182" t="s">
        <v>253</v>
      </c>
    </row>
    <row r="11233" spans="1:6" x14ac:dyDescent="0.25">
      <c r="A11233" s="182">
        <v>40001709</v>
      </c>
      <c r="B11233" s="182" t="s">
        <v>10949</v>
      </c>
      <c r="C11233" s="182" t="s">
        <v>224</v>
      </c>
      <c r="D11233" s="182" t="s">
        <v>225</v>
      </c>
      <c r="E11233" s="182" t="s">
        <v>226</v>
      </c>
      <c r="F11233" s="182" t="s">
        <v>226</v>
      </c>
    </row>
    <row r="11234" spans="1:6" x14ac:dyDescent="0.25">
      <c r="A11234" s="182">
        <v>40002705</v>
      </c>
      <c r="B11234" s="182" t="s">
        <v>10950</v>
      </c>
      <c r="C11234" s="182" t="s">
        <v>224</v>
      </c>
      <c r="D11234" s="182" t="s">
        <v>277</v>
      </c>
      <c r="E11234" s="182" t="s">
        <v>278</v>
      </c>
      <c r="F11234" s="182" t="s">
        <v>278</v>
      </c>
    </row>
    <row r="11235" spans="1:6" x14ac:dyDescent="0.25">
      <c r="A11235" s="182">
        <v>40008373</v>
      </c>
      <c r="B11235" s="182" t="s">
        <v>10951</v>
      </c>
      <c r="C11235" s="182" t="s">
        <v>224</v>
      </c>
      <c r="D11235" s="182" t="s">
        <v>404</v>
      </c>
      <c r="E11235" s="182" t="s">
        <v>405</v>
      </c>
      <c r="F11235" s="182" t="s">
        <v>405</v>
      </c>
    </row>
    <row r="11236" spans="1:6" x14ac:dyDescent="0.25">
      <c r="A11236" s="182">
        <v>40421509</v>
      </c>
      <c r="B11236" s="182" t="s">
        <v>10952</v>
      </c>
      <c r="C11236" s="182" t="s">
        <v>231</v>
      </c>
      <c r="D11236" s="182" t="s">
        <v>338</v>
      </c>
      <c r="E11236" s="182" t="s">
        <v>339</v>
      </c>
      <c r="F11236" s="182" t="s">
        <v>339</v>
      </c>
    </row>
    <row r="11237" spans="1:6" x14ac:dyDescent="0.25">
      <c r="A11237" s="182">
        <v>40008901</v>
      </c>
      <c r="B11237" s="182" t="s">
        <v>10953</v>
      </c>
      <c r="C11237" s="182" t="s">
        <v>224</v>
      </c>
      <c r="D11237" s="182" t="s">
        <v>279</v>
      </c>
      <c r="E11237" s="182" t="s">
        <v>280</v>
      </c>
      <c r="F11237" s="182" t="s">
        <v>280</v>
      </c>
    </row>
    <row r="11238" spans="1:6" x14ac:dyDescent="0.25">
      <c r="A11238" s="182">
        <v>40008144</v>
      </c>
      <c r="B11238" s="182" t="s">
        <v>10954</v>
      </c>
      <c r="C11238" s="182" t="s">
        <v>224</v>
      </c>
      <c r="D11238" s="182" t="s">
        <v>271</v>
      </c>
      <c r="E11238" s="182" t="s">
        <v>272</v>
      </c>
      <c r="F11238" s="182" t="s">
        <v>272</v>
      </c>
    </row>
    <row r="11239" spans="1:6" x14ac:dyDescent="0.25">
      <c r="A11239" s="182">
        <v>40007649</v>
      </c>
      <c r="B11239" s="182" t="s">
        <v>10955</v>
      </c>
      <c r="C11239" s="182" t="s">
        <v>224</v>
      </c>
      <c r="D11239" s="182" t="s">
        <v>262</v>
      </c>
      <c r="E11239" s="182" t="s">
        <v>263</v>
      </c>
      <c r="F11239" s="182" t="s">
        <v>263</v>
      </c>
    </row>
    <row r="11240" spans="1:6" x14ac:dyDescent="0.25">
      <c r="A11240" s="182">
        <v>40002692</v>
      </c>
      <c r="B11240" s="182" t="s">
        <v>10956</v>
      </c>
      <c r="C11240" s="182" t="s">
        <v>224</v>
      </c>
      <c r="D11240" s="182" t="s">
        <v>363</v>
      </c>
      <c r="E11240" s="182" t="s">
        <v>364</v>
      </c>
      <c r="F11240" s="182" t="s">
        <v>364</v>
      </c>
    </row>
    <row r="11241" spans="1:6" x14ac:dyDescent="0.25">
      <c r="A11241" s="182">
        <v>40420719</v>
      </c>
      <c r="B11241" s="182" t="s">
        <v>10957</v>
      </c>
      <c r="C11241" s="182" t="s">
        <v>231</v>
      </c>
      <c r="D11241" s="182" t="s">
        <v>236</v>
      </c>
      <c r="E11241" s="182" t="s">
        <v>237</v>
      </c>
      <c r="F11241" s="182" t="s">
        <v>237</v>
      </c>
    </row>
    <row r="11242" spans="1:6" x14ac:dyDescent="0.25">
      <c r="A11242" s="182">
        <v>40009570</v>
      </c>
      <c r="B11242" s="182" t="s">
        <v>10958</v>
      </c>
      <c r="C11242" s="182" t="s">
        <v>224</v>
      </c>
      <c r="D11242" s="182" t="s">
        <v>303</v>
      </c>
      <c r="E11242" s="182" t="s">
        <v>304</v>
      </c>
      <c r="F11242" s="182" t="s">
        <v>304</v>
      </c>
    </row>
    <row r="11243" spans="1:6" x14ac:dyDescent="0.25">
      <c r="A11243" s="182">
        <v>40008439</v>
      </c>
      <c r="B11243" s="182" t="s">
        <v>10959</v>
      </c>
      <c r="C11243" s="182" t="s">
        <v>224</v>
      </c>
      <c r="D11243" s="182" t="s">
        <v>363</v>
      </c>
      <c r="E11243" s="182" t="s">
        <v>364</v>
      </c>
      <c r="F11243" s="182" t="s">
        <v>364</v>
      </c>
    </row>
    <row r="11244" spans="1:6" x14ac:dyDescent="0.25">
      <c r="A11244" s="182">
        <v>40003976</v>
      </c>
      <c r="B11244" s="182" t="s">
        <v>10960</v>
      </c>
      <c r="C11244" s="182" t="s">
        <v>224</v>
      </c>
      <c r="D11244" s="182" t="s">
        <v>249</v>
      </c>
      <c r="E11244" s="182" t="s">
        <v>250</v>
      </c>
      <c r="F11244" s="182" t="s">
        <v>250</v>
      </c>
    </row>
    <row r="11245" spans="1:6" x14ac:dyDescent="0.25">
      <c r="A11245" s="182">
        <v>40001670</v>
      </c>
      <c r="B11245" s="182" t="s">
        <v>10961</v>
      </c>
      <c r="C11245" s="182" t="s">
        <v>224</v>
      </c>
      <c r="D11245" s="182" t="s">
        <v>322</v>
      </c>
      <c r="E11245" s="182" t="s">
        <v>323</v>
      </c>
      <c r="F11245" s="182" t="s">
        <v>323</v>
      </c>
    </row>
    <row r="11246" spans="1:6" x14ac:dyDescent="0.25">
      <c r="A11246" s="182">
        <v>40000198</v>
      </c>
      <c r="B11246" s="182" t="s">
        <v>10962</v>
      </c>
      <c r="C11246" s="182" t="s">
        <v>224</v>
      </c>
      <c r="D11246" s="182" t="s">
        <v>363</v>
      </c>
      <c r="E11246" s="182" t="s">
        <v>364</v>
      </c>
      <c r="F11246" s="182" t="s">
        <v>364</v>
      </c>
    </row>
    <row r="11247" spans="1:6" x14ac:dyDescent="0.25">
      <c r="A11247" s="182">
        <v>40001609</v>
      </c>
      <c r="B11247" s="182" t="s">
        <v>10963</v>
      </c>
      <c r="C11247" s="182" t="s">
        <v>224</v>
      </c>
      <c r="D11247" s="182" t="s">
        <v>306</v>
      </c>
      <c r="E11247" s="182" t="s">
        <v>307</v>
      </c>
      <c r="F11247" s="182" t="s">
        <v>307</v>
      </c>
    </row>
    <row r="11248" spans="1:6" x14ac:dyDescent="0.25">
      <c r="A11248" s="182">
        <v>40002531</v>
      </c>
      <c r="B11248" s="182" t="s">
        <v>10964</v>
      </c>
      <c r="C11248" s="182" t="s">
        <v>224</v>
      </c>
      <c r="D11248" s="182" t="s">
        <v>333</v>
      </c>
      <c r="E11248" s="182" t="s">
        <v>334</v>
      </c>
      <c r="F11248" s="182" t="s">
        <v>334</v>
      </c>
    </row>
    <row r="11249" spans="1:6" x14ac:dyDescent="0.25">
      <c r="A11249" s="182">
        <v>40002934</v>
      </c>
      <c r="B11249" s="182" t="s">
        <v>10965</v>
      </c>
      <c r="C11249" s="182" t="s">
        <v>224</v>
      </c>
      <c r="D11249" s="182" t="s">
        <v>228</v>
      </c>
      <c r="E11249" s="182" t="s">
        <v>229</v>
      </c>
      <c r="F11249" s="182" t="s">
        <v>229</v>
      </c>
    </row>
    <row r="11250" spans="1:6" x14ac:dyDescent="0.25">
      <c r="A11250" s="182">
        <v>40009596</v>
      </c>
      <c r="B11250" s="182" t="s">
        <v>10966</v>
      </c>
      <c r="C11250" s="182" t="s">
        <v>224</v>
      </c>
      <c r="D11250" s="182" t="s">
        <v>449</v>
      </c>
      <c r="E11250" s="182" t="s">
        <v>450</v>
      </c>
      <c r="F11250" s="182" t="s">
        <v>450</v>
      </c>
    </row>
    <row r="11251" spans="1:6" x14ac:dyDescent="0.25">
      <c r="A11251" s="182">
        <v>40005637</v>
      </c>
      <c r="B11251" s="182" t="s">
        <v>10967</v>
      </c>
      <c r="C11251" s="182" t="s">
        <v>224</v>
      </c>
      <c r="D11251" s="182" t="s">
        <v>306</v>
      </c>
      <c r="E11251" s="182" t="s">
        <v>307</v>
      </c>
      <c r="F11251" s="182" t="s">
        <v>307</v>
      </c>
    </row>
    <row r="11252" spans="1:6" x14ac:dyDescent="0.25">
      <c r="A11252" s="182">
        <v>40005455</v>
      </c>
      <c r="B11252" s="182" t="s">
        <v>10968</v>
      </c>
      <c r="C11252" s="182" t="s">
        <v>224</v>
      </c>
      <c r="D11252" s="182" t="s">
        <v>303</v>
      </c>
      <c r="E11252" s="182" t="s">
        <v>304</v>
      </c>
      <c r="F11252" s="182" t="s">
        <v>304</v>
      </c>
    </row>
    <row r="11253" spans="1:6" x14ac:dyDescent="0.25">
      <c r="A11253" s="182">
        <v>40005998</v>
      </c>
      <c r="B11253" s="182" t="s">
        <v>10969</v>
      </c>
      <c r="C11253" s="182" t="s">
        <v>224</v>
      </c>
      <c r="D11253" s="182" t="s">
        <v>225</v>
      </c>
      <c r="E11253" s="182" t="s">
        <v>226</v>
      </c>
      <c r="F11253" s="182" t="s">
        <v>226</v>
      </c>
    </row>
    <row r="11254" spans="1:6" x14ac:dyDescent="0.25">
      <c r="A11254" s="182">
        <v>40420997</v>
      </c>
      <c r="B11254" s="182" t="s">
        <v>10970</v>
      </c>
      <c r="C11254" s="182" t="s">
        <v>231</v>
      </c>
      <c r="D11254" s="182" t="s">
        <v>236</v>
      </c>
      <c r="E11254" s="182" t="s">
        <v>237</v>
      </c>
      <c r="F11254" s="182" t="s">
        <v>237</v>
      </c>
    </row>
    <row r="11255" spans="1:6" x14ac:dyDescent="0.25">
      <c r="A11255" s="182">
        <v>40003775</v>
      </c>
      <c r="B11255" s="182" t="s">
        <v>10971</v>
      </c>
      <c r="C11255" s="182" t="s">
        <v>224</v>
      </c>
      <c r="D11255" s="182" t="s">
        <v>277</v>
      </c>
      <c r="E11255" s="182" t="s">
        <v>278</v>
      </c>
      <c r="F11255" s="182" t="s">
        <v>278</v>
      </c>
    </row>
    <row r="11256" spans="1:6" x14ac:dyDescent="0.25">
      <c r="A11256" s="182">
        <v>40001361</v>
      </c>
      <c r="B11256" s="182" t="s">
        <v>10972</v>
      </c>
      <c r="C11256" s="182" t="s">
        <v>224</v>
      </c>
      <c r="D11256" s="182" t="s">
        <v>265</v>
      </c>
      <c r="E11256" s="182" t="s">
        <v>266</v>
      </c>
      <c r="F11256" s="182" t="s">
        <v>266</v>
      </c>
    </row>
    <row r="11257" spans="1:6" x14ac:dyDescent="0.25">
      <c r="A11257" s="182">
        <v>40007420</v>
      </c>
      <c r="B11257" s="182" t="s">
        <v>10973</v>
      </c>
      <c r="C11257" s="182" t="s">
        <v>224</v>
      </c>
      <c r="D11257" s="182" t="s">
        <v>368</v>
      </c>
      <c r="E11257" s="182" t="s">
        <v>369</v>
      </c>
      <c r="F11257" s="182" t="s">
        <v>369</v>
      </c>
    </row>
    <row r="11258" spans="1:6" x14ac:dyDescent="0.25">
      <c r="A11258" s="182">
        <v>40001024</v>
      </c>
      <c r="B11258" s="182" t="s">
        <v>10973</v>
      </c>
      <c r="C11258" s="182" t="s">
        <v>224</v>
      </c>
      <c r="D11258" s="182" t="s">
        <v>249</v>
      </c>
      <c r="E11258" s="182" t="s">
        <v>250</v>
      </c>
      <c r="F11258" s="182" t="s">
        <v>250</v>
      </c>
    </row>
    <row r="11259" spans="1:6" x14ac:dyDescent="0.25">
      <c r="A11259" s="182">
        <v>40009592</v>
      </c>
      <c r="B11259" s="182" t="s">
        <v>10974</v>
      </c>
      <c r="C11259" s="182" t="s">
        <v>224</v>
      </c>
      <c r="D11259" s="182" t="s">
        <v>342</v>
      </c>
      <c r="E11259" s="182" t="s">
        <v>343</v>
      </c>
      <c r="F11259" s="182" t="s">
        <v>343</v>
      </c>
    </row>
    <row r="11260" spans="1:6" x14ac:dyDescent="0.25">
      <c r="A11260" s="182">
        <v>40003832</v>
      </c>
      <c r="B11260" s="182" t="s">
        <v>10975</v>
      </c>
      <c r="C11260" s="182" t="s">
        <v>224</v>
      </c>
      <c r="D11260" s="182" t="s">
        <v>322</v>
      </c>
      <c r="E11260" s="182" t="s">
        <v>323</v>
      </c>
      <c r="F11260" s="182" t="s">
        <v>323</v>
      </c>
    </row>
    <row r="11261" spans="1:6" x14ac:dyDescent="0.25">
      <c r="A11261" s="182">
        <v>40420471</v>
      </c>
      <c r="B11261" s="182" t="s">
        <v>10976</v>
      </c>
      <c r="C11261" s="182" t="s">
        <v>231</v>
      </c>
      <c r="D11261" s="182" t="s">
        <v>232</v>
      </c>
      <c r="E11261" s="182" t="s">
        <v>233</v>
      </c>
      <c r="F11261" s="182" t="s">
        <v>233</v>
      </c>
    </row>
    <row r="11262" spans="1:6" x14ac:dyDescent="0.25">
      <c r="A11262" s="182">
        <v>40002780</v>
      </c>
      <c r="B11262" s="182" t="s">
        <v>10977</v>
      </c>
      <c r="C11262" s="182" t="s">
        <v>224</v>
      </c>
      <c r="D11262" s="182" t="s">
        <v>363</v>
      </c>
      <c r="E11262" s="182" t="s">
        <v>364</v>
      </c>
      <c r="F11262" s="182" t="s">
        <v>364</v>
      </c>
    </row>
    <row r="11263" spans="1:6" x14ac:dyDescent="0.25">
      <c r="A11263" s="182">
        <v>40007171</v>
      </c>
      <c r="B11263" s="182" t="s">
        <v>10978</v>
      </c>
      <c r="C11263" s="182" t="s">
        <v>224</v>
      </c>
      <c r="D11263" s="182" t="s">
        <v>306</v>
      </c>
      <c r="E11263" s="182" t="s">
        <v>307</v>
      </c>
      <c r="F11263" s="182" t="s">
        <v>307</v>
      </c>
    </row>
    <row r="11264" spans="1:6" x14ac:dyDescent="0.25">
      <c r="A11264" s="182">
        <v>40420966</v>
      </c>
      <c r="B11264" s="182" t="s">
        <v>10979</v>
      </c>
      <c r="C11264" s="182" t="s">
        <v>231</v>
      </c>
      <c r="D11264" s="182" t="s">
        <v>232</v>
      </c>
      <c r="E11264" s="182" t="s">
        <v>233</v>
      </c>
      <c r="F11264" s="182" t="s">
        <v>233</v>
      </c>
    </row>
    <row r="11265" spans="1:6" x14ac:dyDescent="0.25">
      <c r="A11265" s="182">
        <v>40008734</v>
      </c>
      <c r="B11265" s="182" t="s">
        <v>10980</v>
      </c>
      <c r="C11265" s="182" t="s">
        <v>224</v>
      </c>
      <c r="D11265" s="182" t="s">
        <v>228</v>
      </c>
      <c r="E11265" s="182" t="s">
        <v>229</v>
      </c>
      <c r="F11265" s="182" t="s">
        <v>229</v>
      </c>
    </row>
    <row r="11266" spans="1:6" x14ac:dyDescent="0.25">
      <c r="A11266" s="182">
        <v>40008900</v>
      </c>
      <c r="B11266" s="182" t="s">
        <v>10981</v>
      </c>
      <c r="C11266" s="182" t="s">
        <v>224</v>
      </c>
      <c r="D11266" s="182" t="s">
        <v>449</v>
      </c>
      <c r="E11266" s="182" t="s">
        <v>450</v>
      </c>
      <c r="F11266" s="182" t="s">
        <v>450</v>
      </c>
    </row>
    <row r="11267" spans="1:6" x14ac:dyDescent="0.25">
      <c r="A11267" s="182">
        <v>40007843</v>
      </c>
      <c r="B11267" s="182" t="s">
        <v>10982</v>
      </c>
      <c r="C11267" s="182" t="s">
        <v>224</v>
      </c>
      <c r="D11267" s="182" t="s">
        <v>309</v>
      </c>
      <c r="E11267" s="182" t="s">
        <v>310</v>
      </c>
      <c r="F11267" s="182" t="s">
        <v>310</v>
      </c>
    </row>
    <row r="11268" spans="1:6" x14ac:dyDescent="0.25">
      <c r="A11268" s="182">
        <v>40003377</v>
      </c>
      <c r="B11268" s="182" t="s">
        <v>10983</v>
      </c>
      <c r="C11268" s="182" t="s">
        <v>224</v>
      </c>
      <c r="D11268" s="182" t="s">
        <v>309</v>
      </c>
      <c r="E11268" s="182" t="s">
        <v>310</v>
      </c>
      <c r="F11268" s="182" t="s">
        <v>310</v>
      </c>
    </row>
    <row r="11269" spans="1:6" x14ac:dyDescent="0.25">
      <c r="A11269" s="182">
        <v>40421212</v>
      </c>
      <c r="B11269" s="182" t="s">
        <v>10984</v>
      </c>
      <c r="C11269" s="182" t="s">
        <v>231</v>
      </c>
      <c r="D11269" s="182" t="s">
        <v>242</v>
      </c>
      <c r="E11269" s="182" t="s">
        <v>243</v>
      </c>
      <c r="F11269" s="182" t="s">
        <v>243</v>
      </c>
    </row>
    <row r="11270" spans="1:6" x14ac:dyDescent="0.25">
      <c r="A11270" s="182">
        <v>40005863</v>
      </c>
      <c r="B11270" s="182" t="s">
        <v>10985</v>
      </c>
      <c r="C11270" s="182" t="s">
        <v>224</v>
      </c>
      <c r="D11270" s="182" t="s">
        <v>249</v>
      </c>
      <c r="E11270" s="182" t="s">
        <v>250</v>
      </c>
      <c r="F11270" s="182" t="s">
        <v>250</v>
      </c>
    </row>
    <row r="11271" spans="1:6" x14ac:dyDescent="0.25">
      <c r="A11271" s="182">
        <v>40008007</v>
      </c>
      <c r="B11271" s="182" t="s">
        <v>10986</v>
      </c>
      <c r="C11271" s="182" t="s">
        <v>231</v>
      </c>
      <c r="D11271" s="182" t="s">
        <v>232</v>
      </c>
      <c r="E11271" s="182" t="s">
        <v>233</v>
      </c>
      <c r="F11271" s="182" t="s">
        <v>233</v>
      </c>
    </row>
    <row r="11272" spans="1:6" x14ac:dyDescent="0.25">
      <c r="A11272" s="182">
        <v>40008060</v>
      </c>
      <c r="B11272" s="182" t="s">
        <v>10987</v>
      </c>
      <c r="C11272" s="182" t="s">
        <v>224</v>
      </c>
      <c r="D11272" s="182" t="s">
        <v>342</v>
      </c>
      <c r="E11272" s="182" t="s">
        <v>343</v>
      </c>
      <c r="F11272" s="182" t="s">
        <v>343</v>
      </c>
    </row>
    <row r="11273" spans="1:6" x14ac:dyDescent="0.25">
      <c r="A11273" s="182">
        <v>40000298</v>
      </c>
      <c r="B11273" s="182" t="s">
        <v>10988</v>
      </c>
      <c r="C11273" s="182" t="s">
        <v>224</v>
      </c>
      <c r="D11273" s="182" t="s">
        <v>1994</v>
      </c>
      <c r="E11273" s="182" t="s">
        <v>1995</v>
      </c>
      <c r="F11273" s="182" t="s">
        <v>1995</v>
      </c>
    </row>
    <row r="11274" spans="1:6" x14ac:dyDescent="0.25">
      <c r="A11274" s="182">
        <v>40009921</v>
      </c>
      <c r="B11274" s="182" t="s">
        <v>10989</v>
      </c>
      <c r="C11274" s="182" t="s">
        <v>224</v>
      </c>
      <c r="D11274" s="182" t="s">
        <v>438</v>
      </c>
      <c r="E11274" s="182" t="s">
        <v>439</v>
      </c>
      <c r="F11274" s="182" t="s">
        <v>439</v>
      </c>
    </row>
    <row r="11275" spans="1:6" x14ac:dyDescent="0.25">
      <c r="A11275" s="182">
        <v>40004131</v>
      </c>
      <c r="B11275" s="182" t="s">
        <v>10990</v>
      </c>
      <c r="C11275" s="182" t="s">
        <v>224</v>
      </c>
      <c r="D11275" s="182" t="s">
        <v>262</v>
      </c>
      <c r="E11275" s="182" t="s">
        <v>263</v>
      </c>
      <c r="F11275" s="182" t="s">
        <v>263</v>
      </c>
    </row>
    <row r="11276" spans="1:6" x14ac:dyDescent="0.25">
      <c r="A11276" s="182">
        <v>40005317</v>
      </c>
      <c r="B11276" s="182" t="s">
        <v>10991</v>
      </c>
      <c r="C11276" s="182" t="s">
        <v>224</v>
      </c>
      <c r="D11276" s="182" t="s">
        <v>249</v>
      </c>
      <c r="E11276" s="182" t="s">
        <v>250</v>
      </c>
      <c r="F11276" s="182" t="s">
        <v>250</v>
      </c>
    </row>
    <row r="11277" spans="1:6" x14ac:dyDescent="0.25">
      <c r="A11277" s="182">
        <v>40003209</v>
      </c>
      <c r="B11277" s="182" t="s">
        <v>10992</v>
      </c>
      <c r="C11277" s="182" t="s">
        <v>224</v>
      </c>
      <c r="D11277" s="182" t="s">
        <v>262</v>
      </c>
      <c r="E11277" s="182" t="s">
        <v>263</v>
      </c>
      <c r="F11277" s="182" t="s">
        <v>263</v>
      </c>
    </row>
    <row r="11278" spans="1:6" x14ac:dyDescent="0.25">
      <c r="A11278" s="182">
        <v>40001823</v>
      </c>
      <c r="B11278" s="182" t="s">
        <v>10993</v>
      </c>
      <c r="C11278" s="182" t="s">
        <v>224</v>
      </c>
      <c r="D11278" s="182" t="s">
        <v>225</v>
      </c>
      <c r="E11278" s="182" t="s">
        <v>226</v>
      </c>
      <c r="F11278" s="182" t="s">
        <v>226</v>
      </c>
    </row>
    <row r="11279" spans="1:6" x14ac:dyDescent="0.25">
      <c r="A11279" s="182">
        <v>40008795</v>
      </c>
      <c r="B11279" s="182" t="s">
        <v>10994</v>
      </c>
      <c r="C11279" s="182" t="s">
        <v>224</v>
      </c>
      <c r="D11279" s="182" t="s">
        <v>252</v>
      </c>
      <c r="E11279" s="182" t="s">
        <v>253</v>
      </c>
      <c r="F11279" s="182" t="s">
        <v>253</v>
      </c>
    </row>
    <row r="11280" spans="1:6" x14ac:dyDescent="0.25">
      <c r="A11280" s="182">
        <v>40008372</v>
      </c>
      <c r="B11280" s="182" t="s">
        <v>10995</v>
      </c>
      <c r="C11280" s="182" t="s">
        <v>224</v>
      </c>
      <c r="D11280" s="182" t="s">
        <v>265</v>
      </c>
      <c r="E11280" s="182" t="s">
        <v>266</v>
      </c>
      <c r="F11280" s="182" t="s">
        <v>266</v>
      </c>
    </row>
    <row r="11281" spans="1:6" x14ac:dyDescent="0.25">
      <c r="A11281" s="182">
        <v>40008429</v>
      </c>
      <c r="B11281" s="182" t="s">
        <v>10996</v>
      </c>
      <c r="C11281" s="182" t="s">
        <v>224</v>
      </c>
      <c r="D11281" s="182" t="s">
        <v>303</v>
      </c>
      <c r="E11281" s="182" t="s">
        <v>304</v>
      </c>
      <c r="F11281" s="182" t="s">
        <v>304</v>
      </c>
    </row>
    <row r="11282" spans="1:6" x14ac:dyDescent="0.25">
      <c r="A11282" s="182">
        <v>40006984</v>
      </c>
      <c r="B11282" s="182" t="s">
        <v>10997</v>
      </c>
      <c r="C11282" s="182" t="s">
        <v>224</v>
      </c>
      <c r="D11282" s="182" t="s">
        <v>303</v>
      </c>
      <c r="E11282" s="182" t="s">
        <v>304</v>
      </c>
      <c r="F11282" s="182" t="s">
        <v>304</v>
      </c>
    </row>
    <row r="11283" spans="1:6" x14ac:dyDescent="0.25">
      <c r="A11283" s="182">
        <v>40421232</v>
      </c>
      <c r="B11283" s="182" t="s">
        <v>10998</v>
      </c>
      <c r="C11283" s="182" t="s">
        <v>231</v>
      </c>
      <c r="D11283" s="182" t="s">
        <v>232</v>
      </c>
      <c r="E11283" s="182" t="s">
        <v>233</v>
      </c>
      <c r="F11283" s="182" t="s">
        <v>233</v>
      </c>
    </row>
    <row r="11284" spans="1:6" x14ac:dyDescent="0.25">
      <c r="A11284" s="182">
        <v>40007092</v>
      </c>
      <c r="B11284" s="182" t="s">
        <v>10999</v>
      </c>
      <c r="C11284" s="182" t="s">
        <v>224</v>
      </c>
      <c r="D11284" s="182" t="s">
        <v>277</v>
      </c>
      <c r="E11284" s="182" t="s">
        <v>278</v>
      </c>
      <c r="F11284" s="182" t="s">
        <v>278</v>
      </c>
    </row>
    <row r="11285" spans="1:6" x14ac:dyDescent="0.25">
      <c r="A11285" s="182">
        <v>40007402</v>
      </c>
      <c r="B11285" s="182" t="s">
        <v>11000</v>
      </c>
      <c r="C11285" s="182" t="s">
        <v>224</v>
      </c>
      <c r="D11285" s="182" t="s">
        <v>404</v>
      </c>
      <c r="E11285" s="182" t="s">
        <v>405</v>
      </c>
      <c r="F11285" s="182" t="s">
        <v>405</v>
      </c>
    </row>
    <row r="11286" spans="1:6" x14ac:dyDescent="0.25">
      <c r="A11286" s="182">
        <v>40000200</v>
      </c>
      <c r="B11286" s="182" t="s">
        <v>11001</v>
      </c>
      <c r="C11286" s="182" t="s">
        <v>224</v>
      </c>
      <c r="D11286" s="182" t="s">
        <v>363</v>
      </c>
      <c r="E11286" s="182" t="s">
        <v>364</v>
      </c>
      <c r="F11286" s="182" t="s">
        <v>364</v>
      </c>
    </row>
    <row r="11287" spans="1:6" x14ac:dyDescent="0.25">
      <c r="A11287" s="182">
        <v>40420563</v>
      </c>
      <c r="B11287" s="182" t="s">
        <v>11002</v>
      </c>
      <c r="C11287" s="182" t="s">
        <v>231</v>
      </c>
      <c r="D11287" s="182" t="s">
        <v>232</v>
      </c>
      <c r="E11287" s="182" t="s">
        <v>233</v>
      </c>
      <c r="F11287" s="182" t="s">
        <v>233</v>
      </c>
    </row>
    <row r="11288" spans="1:6" x14ac:dyDescent="0.25">
      <c r="A11288" s="182">
        <v>40420202</v>
      </c>
      <c r="B11288" s="182" t="s">
        <v>11002</v>
      </c>
      <c r="C11288" s="182" t="s">
        <v>231</v>
      </c>
      <c r="D11288" s="182" t="s">
        <v>236</v>
      </c>
      <c r="E11288" s="182" t="s">
        <v>237</v>
      </c>
      <c r="F11288" s="182" t="s">
        <v>237</v>
      </c>
    </row>
    <row r="11289" spans="1:6" x14ac:dyDescent="0.25">
      <c r="A11289" s="182">
        <v>40424419</v>
      </c>
      <c r="B11289" s="182" t="s">
        <v>11003</v>
      </c>
      <c r="C11289" s="182" t="s">
        <v>231</v>
      </c>
      <c r="D11289" s="182" t="s">
        <v>236</v>
      </c>
      <c r="E11289" s="182" t="s">
        <v>237</v>
      </c>
      <c r="F11289" s="182" t="s">
        <v>237</v>
      </c>
    </row>
    <row r="11290" spans="1:6" x14ac:dyDescent="0.25">
      <c r="A11290" s="182">
        <v>40421385</v>
      </c>
      <c r="B11290" s="182" t="s">
        <v>11004</v>
      </c>
      <c r="C11290" s="182" t="s">
        <v>231</v>
      </c>
      <c r="D11290" s="182" t="s">
        <v>242</v>
      </c>
      <c r="E11290" s="182" t="s">
        <v>243</v>
      </c>
      <c r="F11290" s="182" t="s">
        <v>243</v>
      </c>
    </row>
    <row r="11291" spans="1:6" x14ac:dyDescent="0.25">
      <c r="A11291" s="182">
        <v>40006794</v>
      </c>
      <c r="B11291" s="182" t="s">
        <v>11005</v>
      </c>
      <c r="C11291" s="182" t="s">
        <v>224</v>
      </c>
      <c r="D11291" s="182" t="s">
        <v>322</v>
      </c>
      <c r="E11291" s="182" t="s">
        <v>323</v>
      </c>
      <c r="F11291" s="182" t="s">
        <v>323</v>
      </c>
    </row>
    <row r="11292" spans="1:6" x14ac:dyDescent="0.25">
      <c r="A11292" s="182">
        <v>40005510</v>
      </c>
      <c r="B11292" s="182" t="s">
        <v>11006</v>
      </c>
      <c r="C11292" s="182" t="s">
        <v>224</v>
      </c>
      <c r="D11292" s="182" t="s">
        <v>249</v>
      </c>
      <c r="E11292" s="182" t="s">
        <v>250</v>
      </c>
      <c r="F11292" s="182" t="s">
        <v>250</v>
      </c>
    </row>
    <row r="11293" spans="1:6" x14ac:dyDescent="0.25">
      <c r="A11293" s="182">
        <v>40003383</v>
      </c>
      <c r="B11293" s="182" t="s">
        <v>11007</v>
      </c>
      <c r="C11293" s="182" t="s">
        <v>224</v>
      </c>
      <c r="D11293" s="182" t="s">
        <v>342</v>
      </c>
      <c r="E11293" s="182" t="s">
        <v>343</v>
      </c>
      <c r="F11293" s="182" t="s">
        <v>343</v>
      </c>
    </row>
    <row r="11294" spans="1:6" x14ac:dyDescent="0.25">
      <c r="A11294" s="182">
        <v>40001596</v>
      </c>
      <c r="B11294" s="182" t="s">
        <v>11008</v>
      </c>
      <c r="C11294" s="182" t="s">
        <v>224</v>
      </c>
      <c r="D11294" s="182" t="s">
        <v>225</v>
      </c>
      <c r="E11294" s="182" t="s">
        <v>226</v>
      </c>
      <c r="F11294" s="182" t="s">
        <v>226</v>
      </c>
    </row>
    <row r="11295" spans="1:6" x14ac:dyDescent="0.25">
      <c r="A11295" s="182">
        <v>40001979</v>
      </c>
      <c r="B11295" s="182" t="s">
        <v>11009</v>
      </c>
      <c r="C11295" s="182" t="s">
        <v>224</v>
      </c>
      <c r="D11295" s="182" t="s">
        <v>225</v>
      </c>
      <c r="E11295" s="182" t="s">
        <v>226</v>
      </c>
      <c r="F11295" s="182" t="s">
        <v>226</v>
      </c>
    </row>
    <row r="11296" spans="1:6" x14ac:dyDescent="0.25">
      <c r="A11296" s="182">
        <v>40000246</v>
      </c>
      <c r="B11296" s="182" t="s">
        <v>11010</v>
      </c>
      <c r="C11296" s="182" t="s">
        <v>224</v>
      </c>
      <c r="D11296" s="182" t="s">
        <v>342</v>
      </c>
      <c r="E11296" s="182" t="s">
        <v>343</v>
      </c>
      <c r="F11296" s="182" t="s">
        <v>343</v>
      </c>
    </row>
    <row r="11297" spans="1:6" x14ac:dyDescent="0.25">
      <c r="A11297" s="182">
        <v>40001803</v>
      </c>
      <c r="B11297" s="182" t="s">
        <v>11011</v>
      </c>
      <c r="C11297" s="182" t="s">
        <v>224</v>
      </c>
      <c r="D11297" s="182" t="s">
        <v>256</v>
      </c>
      <c r="E11297" s="182" t="s">
        <v>257</v>
      </c>
      <c r="F11297" s="182" t="s">
        <v>257</v>
      </c>
    </row>
    <row r="11298" spans="1:6" x14ac:dyDescent="0.25">
      <c r="A11298" s="182">
        <v>40002259</v>
      </c>
      <c r="B11298" s="182" t="s">
        <v>11012</v>
      </c>
      <c r="C11298" s="182" t="s">
        <v>224</v>
      </c>
      <c r="D11298" s="182" t="s">
        <v>249</v>
      </c>
      <c r="E11298" s="182" t="s">
        <v>250</v>
      </c>
      <c r="F11298" s="182" t="s">
        <v>250</v>
      </c>
    </row>
    <row r="11299" spans="1:6" x14ac:dyDescent="0.25">
      <c r="A11299" s="182">
        <v>40000413</v>
      </c>
      <c r="B11299" s="182" t="s">
        <v>11013</v>
      </c>
      <c r="C11299" s="182" t="s">
        <v>224</v>
      </c>
      <c r="D11299" s="182" t="s">
        <v>228</v>
      </c>
      <c r="E11299" s="182" t="s">
        <v>229</v>
      </c>
      <c r="F11299" s="182" t="s">
        <v>229</v>
      </c>
    </row>
    <row r="11300" spans="1:6" x14ac:dyDescent="0.25">
      <c r="A11300" s="182">
        <v>40420458</v>
      </c>
      <c r="B11300" s="182" t="s">
        <v>11014</v>
      </c>
      <c r="C11300" s="182" t="s">
        <v>231</v>
      </c>
      <c r="D11300" s="182" t="s">
        <v>232</v>
      </c>
      <c r="E11300" s="182" t="s">
        <v>233</v>
      </c>
      <c r="F11300" s="182" t="s">
        <v>233</v>
      </c>
    </row>
    <row r="11301" spans="1:6" x14ac:dyDescent="0.25">
      <c r="A11301" s="182">
        <v>40002876</v>
      </c>
      <c r="B11301" s="182" t="s">
        <v>11015</v>
      </c>
      <c r="C11301" s="182" t="s">
        <v>224</v>
      </c>
      <c r="D11301" s="182" t="s">
        <v>271</v>
      </c>
      <c r="E11301" s="182" t="s">
        <v>272</v>
      </c>
      <c r="F11301" s="182" t="s">
        <v>272</v>
      </c>
    </row>
    <row r="11302" spans="1:6" x14ac:dyDescent="0.25">
      <c r="A11302" s="182">
        <v>40002785</v>
      </c>
      <c r="B11302" s="182" t="s">
        <v>11016</v>
      </c>
      <c r="C11302" s="182" t="s">
        <v>224</v>
      </c>
      <c r="D11302" s="182" t="s">
        <v>256</v>
      </c>
      <c r="E11302" s="182" t="s">
        <v>257</v>
      </c>
      <c r="F11302" s="182" t="s">
        <v>257</v>
      </c>
    </row>
    <row r="11303" spans="1:6" x14ac:dyDescent="0.25">
      <c r="A11303" s="182">
        <v>40420498</v>
      </c>
      <c r="B11303" s="182" t="s">
        <v>11017</v>
      </c>
      <c r="C11303" s="182" t="s">
        <v>231</v>
      </c>
      <c r="D11303" s="182" t="s">
        <v>242</v>
      </c>
      <c r="E11303" s="182" t="s">
        <v>243</v>
      </c>
      <c r="F11303" s="182" t="s">
        <v>243</v>
      </c>
    </row>
    <row r="11304" spans="1:6" x14ac:dyDescent="0.25">
      <c r="A11304" s="182">
        <v>40003122</v>
      </c>
      <c r="B11304" s="182" t="s">
        <v>11018</v>
      </c>
      <c r="C11304" s="182" t="s">
        <v>224</v>
      </c>
      <c r="D11304" s="182" t="s">
        <v>309</v>
      </c>
      <c r="E11304" s="182" t="s">
        <v>310</v>
      </c>
      <c r="F11304" s="182" t="s">
        <v>310</v>
      </c>
    </row>
    <row r="11305" spans="1:6" x14ac:dyDescent="0.25">
      <c r="A11305" s="182">
        <v>40420530</v>
      </c>
      <c r="B11305" s="182" t="s">
        <v>11019</v>
      </c>
      <c r="C11305" s="182" t="s">
        <v>231</v>
      </c>
      <c r="D11305" s="182" t="s">
        <v>232</v>
      </c>
      <c r="E11305" s="182" t="s">
        <v>233</v>
      </c>
      <c r="F11305" s="182" t="s">
        <v>233</v>
      </c>
    </row>
    <row r="11306" spans="1:6" x14ac:dyDescent="0.25">
      <c r="A11306" s="182">
        <v>40002157</v>
      </c>
      <c r="B11306" s="182" t="s">
        <v>11020</v>
      </c>
      <c r="C11306" s="182" t="s">
        <v>224</v>
      </c>
      <c r="D11306" s="182" t="s">
        <v>249</v>
      </c>
      <c r="E11306" s="182" t="s">
        <v>250</v>
      </c>
      <c r="F11306" s="182" t="s">
        <v>250</v>
      </c>
    </row>
    <row r="11307" spans="1:6" x14ac:dyDescent="0.25">
      <c r="A11307" s="182">
        <v>40001064</v>
      </c>
      <c r="B11307" s="182" t="s">
        <v>11021</v>
      </c>
      <c r="C11307" s="182" t="s">
        <v>224</v>
      </c>
      <c r="D11307" s="182" t="s">
        <v>404</v>
      </c>
      <c r="E11307" s="182" t="s">
        <v>405</v>
      </c>
      <c r="F11307" s="182" t="s">
        <v>405</v>
      </c>
    </row>
    <row r="11308" spans="1:6" x14ac:dyDescent="0.25">
      <c r="A11308" s="182">
        <v>40006767</v>
      </c>
      <c r="B11308" s="182" t="s">
        <v>11022</v>
      </c>
      <c r="C11308" s="182" t="s">
        <v>224</v>
      </c>
      <c r="D11308" s="182" t="s">
        <v>342</v>
      </c>
      <c r="E11308" s="182" t="s">
        <v>343</v>
      </c>
      <c r="F11308" s="182" t="s">
        <v>343</v>
      </c>
    </row>
    <row r="11309" spans="1:6" x14ac:dyDescent="0.25">
      <c r="A11309" s="182">
        <v>40005473</v>
      </c>
      <c r="B11309" s="182" t="s">
        <v>11023</v>
      </c>
      <c r="C11309" s="182" t="s">
        <v>224</v>
      </c>
      <c r="D11309" s="182" t="s">
        <v>306</v>
      </c>
      <c r="E11309" s="182" t="s">
        <v>307</v>
      </c>
      <c r="F11309" s="182" t="s">
        <v>307</v>
      </c>
    </row>
    <row r="11310" spans="1:6" x14ac:dyDescent="0.25">
      <c r="A11310" s="182">
        <v>40002564</v>
      </c>
      <c r="B11310" s="182" t="s">
        <v>11024</v>
      </c>
      <c r="C11310" s="182" t="s">
        <v>224</v>
      </c>
      <c r="D11310" s="182" t="s">
        <v>249</v>
      </c>
      <c r="E11310" s="182" t="s">
        <v>250</v>
      </c>
      <c r="F11310" s="182" t="s">
        <v>250</v>
      </c>
    </row>
    <row r="11311" spans="1:6" x14ac:dyDescent="0.25">
      <c r="A11311" s="182">
        <v>40002118</v>
      </c>
      <c r="B11311" s="182" t="s">
        <v>11025</v>
      </c>
      <c r="C11311" s="182" t="s">
        <v>224</v>
      </c>
      <c r="D11311" s="182" t="s">
        <v>265</v>
      </c>
      <c r="E11311" s="182" t="s">
        <v>266</v>
      </c>
      <c r="F11311" s="182" t="s">
        <v>266</v>
      </c>
    </row>
    <row r="11312" spans="1:6" x14ac:dyDescent="0.25">
      <c r="A11312" s="182">
        <v>40007514</v>
      </c>
      <c r="B11312" s="182" t="s">
        <v>11026</v>
      </c>
      <c r="C11312" s="182" t="s">
        <v>224</v>
      </c>
      <c r="D11312" s="182" t="s">
        <v>265</v>
      </c>
      <c r="E11312" s="182" t="s">
        <v>266</v>
      </c>
      <c r="F11312" s="182" t="s">
        <v>266</v>
      </c>
    </row>
    <row r="11313" spans="1:6" x14ac:dyDescent="0.25">
      <c r="A11313" s="182">
        <v>40006664</v>
      </c>
      <c r="B11313" s="182" t="s">
        <v>11027</v>
      </c>
      <c r="C11313" s="182" t="s">
        <v>224</v>
      </c>
      <c r="D11313" s="182" t="s">
        <v>277</v>
      </c>
      <c r="E11313" s="182" t="s">
        <v>278</v>
      </c>
      <c r="F11313" s="182" t="s">
        <v>278</v>
      </c>
    </row>
    <row r="11314" spans="1:6" x14ac:dyDescent="0.25">
      <c r="A11314" s="182">
        <v>40006975</v>
      </c>
      <c r="B11314" s="182" t="s">
        <v>11028</v>
      </c>
      <c r="C11314" s="182" t="s">
        <v>224</v>
      </c>
      <c r="D11314" s="182" t="s">
        <v>376</v>
      </c>
      <c r="E11314" s="182" t="s">
        <v>377</v>
      </c>
      <c r="F11314" s="182" t="s">
        <v>377</v>
      </c>
    </row>
    <row r="11315" spans="1:6" x14ac:dyDescent="0.25">
      <c r="A11315" s="182">
        <v>40006965</v>
      </c>
      <c r="B11315" s="182" t="s">
        <v>11029</v>
      </c>
      <c r="C11315" s="182" t="s">
        <v>224</v>
      </c>
      <c r="D11315" s="182" t="s">
        <v>271</v>
      </c>
      <c r="E11315" s="182" t="s">
        <v>272</v>
      </c>
      <c r="F11315" s="182" t="s">
        <v>272</v>
      </c>
    </row>
    <row r="11316" spans="1:6" x14ac:dyDescent="0.25">
      <c r="A11316" s="182">
        <v>40006636</v>
      </c>
      <c r="B11316" s="182" t="s">
        <v>11030</v>
      </c>
      <c r="C11316" s="182" t="s">
        <v>224</v>
      </c>
      <c r="D11316" s="182" t="s">
        <v>225</v>
      </c>
      <c r="E11316" s="182" t="s">
        <v>226</v>
      </c>
      <c r="F11316" s="182" t="s">
        <v>226</v>
      </c>
    </row>
    <row r="11317" spans="1:6" x14ac:dyDescent="0.25">
      <c r="A11317" s="182">
        <v>40005966</v>
      </c>
      <c r="B11317" s="182" t="s">
        <v>11031</v>
      </c>
      <c r="C11317" s="182" t="s">
        <v>224</v>
      </c>
      <c r="D11317" s="182" t="s">
        <v>449</v>
      </c>
      <c r="E11317" s="182" t="s">
        <v>450</v>
      </c>
      <c r="F11317" s="182" t="s">
        <v>450</v>
      </c>
    </row>
    <row r="11318" spans="1:6" x14ac:dyDescent="0.25">
      <c r="A11318" s="182">
        <v>40421081</v>
      </c>
      <c r="B11318" s="182" t="s">
        <v>11032</v>
      </c>
      <c r="C11318" s="182" t="s">
        <v>231</v>
      </c>
      <c r="D11318" s="182" t="s">
        <v>232</v>
      </c>
      <c r="E11318" s="182" t="s">
        <v>233</v>
      </c>
      <c r="F11318" s="182" t="s">
        <v>233</v>
      </c>
    </row>
    <row r="11319" spans="1:6" x14ac:dyDescent="0.25">
      <c r="A11319" s="182">
        <v>40420887</v>
      </c>
      <c r="B11319" s="182" t="s">
        <v>11033</v>
      </c>
      <c r="C11319" s="182" t="s">
        <v>231</v>
      </c>
      <c r="D11319" s="182" t="s">
        <v>338</v>
      </c>
      <c r="E11319" s="182" t="s">
        <v>339</v>
      </c>
      <c r="F11319" s="182" t="s">
        <v>339</v>
      </c>
    </row>
    <row r="11320" spans="1:6" x14ac:dyDescent="0.25">
      <c r="A11320" s="182">
        <v>40004364</v>
      </c>
      <c r="B11320" s="182" t="s">
        <v>11034</v>
      </c>
      <c r="C11320" s="182" t="s">
        <v>224</v>
      </c>
      <c r="D11320" s="182" t="s">
        <v>256</v>
      </c>
      <c r="E11320" s="182" t="s">
        <v>257</v>
      </c>
      <c r="F11320" s="182" t="s">
        <v>257</v>
      </c>
    </row>
    <row r="11321" spans="1:6" x14ac:dyDescent="0.25">
      <c r="A11321" s="182">
        <v>40007819</v>
      </c>
      <c r="B11321" s="182" t="s">
        <v>11035</v>
      </c>
      <c r="C11321" s="182" t="s">
        <v>224</v>
      </c>
      <c r="D11321" s="182" t="s">
        <v>363</v>
      </c>
      <c r="E11321" s="182" t="s">
        <v>364</v>
      </c>
      <c r="F11321" s="182" t="s">
        <v>364</v>
      </c>
    </row>
    <row r="11322" spans="1:6" x14ac:dyDescent="0.25">
      <c r="A11322" s="182">
        <v>40424296</v>
      </c>
      <c r="B11322" s="182" t="s">
        <v>11036</v>
      </c>
      <c r="C11322" s="182" t="s">
        <v>231</v>
      </c>
      <c r="D11322" s="182" t="s">
        <v>285</v>
      </c>
      <c r="E11322" s="182" t="s">
        <v>286</v>
      </c>
      <c r="F11322" s="182" t="s">
        <v>286</v>
      </c>
    </row>
    <row r="11323" spans="1:6" x14ac:dyDescent="0.25">
      <c r="A11323" s="182">
        <v>40001192</v>
      </c>
      <c r="B11323" s="182" t="s">
        <v>11037</v>
      </c>
      <c r="C11323" s="182" t="s">
        <v>224</v>
      </c>
      <c r="D11323" s="182" t="s">
        <v>322</v>
      </c>
      <c r="E11323" s="182" t="s">
        <v>323</v>
      </c>
      <c r="F11323" s="182" t="s">
        <v>323</v>
      </c>
    </row>
    <row r="11324" spans="1:6" x14ac:dyDescent="0.25">
      <c r="A11324" s="182">
        <v>40005677</v>
      </c>
      <c r="B11324" s="182" t="s">
        <v>11038</v>
      </c>
      <c r="C11324" s="182" t="s">
        <v>224</v>
      </c>
      <c r="D11324" s="182" t="s">
        <v>228</v>
      </c>
      <c r="E11324" s="182" t="s">
        <v>229</v>
      </c>
      <c r="F11324" s="182" t="s">
        <v>229</v>
      </c>
    </row>
    <row r="11325" spans="1:6" x14ac:dyDescent="0.25">
      <c r="A11325" s="182">
        <v>40008756</v>
      </c>
      <c r="B11325" s="182" t="s">
        <v>11039</v>
      </c>
      <c r="C11325" s="182" t="s">
        <v>224</v>
      </c>
      <c r="D11325" s="182" t="s">
        <v>342</v>
      </c>
      <c r="E11325" s="182" t="s">
        <v>343</v>
      </c>
      <c r="F11325" s="182" t="s">
        <v>343</v>
      </c>
    </row>
    <row r="11326" spans="1:6" x14ac:dyDescent="0.25">
      <c r="A11326" s="182">
        <v>40004641</v>
      </c>
      <c r="B11326" s="182" t="s">
        <v>11040</v>
      </c>
      <c r="C11326" s="182" t="s">
        <v>224</v>
      </c>
      <c r="D11326" s="182" t="s">
        <v>252</v>
      </c>
      <c r="E11326" s="182" t="s">
        <v>253</v>
      </c>
      <c r="F11326" s="182" t="s">
        <v>253</v>
      </c>
    </row>
    <row r="11327" spans="1:6" x14ac:dyDescent="0.25">
      <c r="A11327" s="182">
        <v>40002823</v>
      </c>
      <c r="B11327" s="182" t="s">
        <v>11041</v>
      </c>
      <c r="C11327" s="182" t="s">
        <v>224</v>
      </c>
      <c r="D11327" s="182" t="s">
        <v>268</v>
      </c>
      <c r="E11327" s="182" t="s">
        <v>269</v>
      </c>
      <c r="F11327" s="182" t="s">
        <v>269</v>
      </c>
    </row>
    <row r="11328" spans="1:6" x14ac:dyDescent="0.25">
      <c r="A11328" s="182">
        <v>47200044</v>
      </c>
      <c r="B11328" s="182" t="s">
        <v>11042</v>
      </c>
      <c r="C11328" s="182" t="s">
        <v>224</v>
      </c>
      <c r="D11328" s="182" t="s">
        <v>249</v>
      </c>
      <c r="E11328" s="182" t="s">
        <v>250</v>
      </c>
      <c r="F11328" s="182" t="s">
        <v>250</v>
      </c>
    </row>
    <row r="11329" spans="1:6" x14ac:dyDescent="0.25">
      <c r="A11329" s="182">
        <v>40005046</v>
      </c>
      <c r="B11329" s="182" t="s">
        <v>11042</v>
      </c>
      <c r="C11329" s="182" t="s">
        <v>224</v>
      </c>
      <c r="D11329" s="182" t="s">
        <v>249</v>
      </c>
      <c r="E11329" s="182" t="s">
        <v>250</v>
      </c>
      <c r="F11329" s="182" t="s">
        <v>250</v>
      </c>
    </row>
    <row r="11330" spans="1:6" x14ac:dyDescent="0.25">
      <c r="A11330" s="182">
        <v>40005717</v>
      </c>
      <c r="B11330" s="182" t="s">
        <v>11043</v>
      </c>
      <c r="C11330" s="182" t="s">
        <v>224</v>
      </c>
      <c r="D11330" s="182" t="s">
        <v>265</v>
      </c>
      <c r="E11330" s="182" t="s">
        <v>266</v>
      </c>
      <c r="F11330" s="182" t="s">
        <v>266</v>
      </c>
    </row>
    <row r="11331" spans="1:6" x14ac:dyDescent="0.25">
      <c r="A11331" s="182">
        <v>40003742</v>
      </c>
      <c r="B11331" s="182" t="s">
        <v>11044</v>
      </c>
      <c r="C11331" s="182" t="s">
        <v>224</v>
      </c>
      <c r="D11331" s="182" t="s">
        <v>277</v>
      </c>
      <c r="E11331" s="182" t="s">
        <v>278</v>
      </c>
      <c r="F11331" s="182" t="s">
        <v>278</v>
      </c>
    </row>
    <row r="11332" spans="1:6" x14ac:dyDescent="0.25">
      <c r="A11332" s="182">
        <v>47200036</v>
      </c>
      <c r="B11332" s="182" t="s">
        <v>11045</v>
      </c>
      <c r="C11332" s="182" t="s">
        <v>224</v>
      </c>
      <c r="D11332" s="182" t="s">
        <v>322</v>
      </c>
      <c r="E11332" s="182" t="s">
        <v>323</v>
      </c>
      <c r="F11332" s="182" t="s">
        <v>323</v>
      </c>
    </row>
    <row r="11333" spans="1:6" x14ac:dyDescent="0.25">
      <c r="A11333" s="182">
        <v>40005038</v>
      </c>
      <c r="B11333" s="182" t="s">
        <v>11045</v>
      </c>
      <c r="C11333" s="182" t="s">
        <v>224</v>
      </c>
      <c r="D11333" s="182" t="s">
        <v>322</v>
      </c>
      <c r="E11333" s="182" t="s">
        <v>323</v>
      </c>
      <c r="F11333" s="182" t="s">
        <v>323</v>
      </c>
    </row>
    <row r="11334" spans="1:6" x14ac:dyDescent="0.25">
      <c r="A11334" s="182">
        <v>40009023</v>
      </c>
      <c r="B11334" s="182" t="s">
        <v>11046</v>
      </c>
      <c r="C11334" s="182" t="s">
        <v>224</v>
      </c>
      <c r="D11334" s="182" t="s">
        <v>265</v>
      </c>
      <c r="E11334" s="182" t="s">
        <v>266</v>
      </c>
      <c r="F11334" s="182" t="s">
        <v>266</v>
      </c>
    </row>
    <row r="11335" spans="1:6" x14ac:dyDescent="0.25">
      <c r="A11335" s="182">
        <v>40420188</v>
      </c>
      <c r="B11335" s="182" t="s">
        <v>11047</v>
      </c>
      <c r="C11335" s="182" t="s">
        <v>231</v>
      </c>
      <c r="D11335" s="182" t="s">
        <v>285</v>
      </c>
      <c r="E11335" s="182" t="s">
        <v>286</v>
      </c>
      <c r="F11335" s="182" t="s">
        <v>286</v>
      </c>
    </row>
    <row r="11336" spans="1:6" x14ac:dyDescent="0.25">
      <c r="A11336" s="182">
        <v>40420961</v>
      </c>
      <c r="B11336" s="182" t="s">
        <v>11048</v>
      </c>
      <c r="C11336" s="182" t="s">
        <v>231</v>
      </c>
      <c r="D11336" s="182" t="s">
        <v>242</v>
      </c>
      <c r="E11336" s="182" t="s">
        <v>243</v>
      </c>
      <c r="F11336" s="182" t="s">
        <v>243</v>
      </c>
    </row>
    <row r="11337" spans="1:6" x14ac:dyDescent="0.25">
      <c r="A11337" s="182">
        <v>40007227</v>
      </c>
      <c r="B11337" s="182" t="s">
        <v>11049</v>
      </c>
      <c r="C11337" s="182" t="s">
        <v>224</v>
      </c>
      <c r="D11337" s="182" t="s">
        <v>306</v>
      </c>
      <c r="E11337" s="182" t="s">
        <v>307</v>
      </c>
      <c r="F11337" s="182" t="s">
        <v>307</v>
      </c>
    </row>
    <row r="11338" spans="1:6" x14ac:dyDescent="0.25">
      <c r="A11338" s="182">
        <v>40003863</v>
      </c>
      <c r="B11338" s="182" t="s">
        <v>11050</v>
      </c>
      <c r="C11338" s="182" t="s">
        <v>224</v>
      </c>
      <c r="D11338" s="182" t="s">
        <v>322</v>
      </c>
      <c r="E11338" s="182" t="s">
        <v>323</v>
      </c>
      <c r="F11338" s="182" t="s">
        <v>323</v>
      </c>
    </row>
    <row r="11339" spans="1:6" x14ac:dyDescent="0.25">
      <c r="A11339" s="182">
        <v>40001669</v>
      </c>
      <c r="B11339" s="182" t="s">
        <v>11051</v>
      </c>
      <c r="C11339" s="182" t="s">
        <v>224</v>
      </c>
      <c r="D11339" s="182" t="s">
        <v>333</v>
      </c>
      <c r="E11339" s="182" t="s">
        <v>334</v>
      </c>
      <c r="F11339" s="182" t="s">
        <v>334</v>
      </c>
    </row>
    <row r="11340" spans="1:6" x14ac:dyDescent="0.25">
      <c r="A11340" s="182">
        <v>40003871</v>
      </c>
      <c r="B11340" s="182" t="s">
        <v>11052</v>
      </c>
      <c r="C11340" s="182" t="s">
        <v>224</v>
      </c>
      <c r="D11340" s="182" t="s">
        <v>333</v>
      </c>
      <c r="E11340" s="182" t="s">
        <v>334</v>
      </c>
      <c r="F11340" s="182" t="s">
        <v>334</v>
      </c>
    </row>
    <row r="11341" spans="1:6" x14ac:dyDescent="0.25">
      <c r="A11341" s="182">
        <v>40420252</v>
      </c>
      <c r="B11341" s="182" t="s">
        <v>11053</v>
      </c>
      <c r="C11341" s="182" t="s">
        <v>231</v>
      </c>
      <c r="D11341" s="182" t="s">
        <v>232</v>
      </c>
      <c r="E11341" s="182" t="s">
        <v>233</v>
      </c>
      <c r="F11341" s="182" t="s">
        <v>233</v>
      </c>
    </row>
    <row r="11342" spans="1:6" x14ac:dyDescent="0.25">
      <c r="A11342" s="182">
        <v>40006322</v>
      </c>
      <c r="B11342" s="182" t="s">
        <v>11054</v>
      </c>
      <c r="C11342" s="182" t="s">
        <v>224</v>
      </c>
      <c r="D11342" s="182" t="s">
        <v>363</v>
      </c>
      <c r="E11342" s="182" t="s">
        <v>364</v>
      </c>
      <c r="F11342" s="182" t="s">
        <v>364</v>
      </c>
    </row>
    <row r="11343" spans="1:6" x14ac:dyDescent="0.25">
      <c r="A11343" s="182">
        <v>40009398</v>
      </c>
      <c r="B11343" s="182" t="s">
        <v>11055</v>
      </c>
      <c r="C11343" s="182" t="s">
        <v>224</v>
      </c>
      <c r="D11343" s="182" t="s">
        <v>309</v>
      </c>
      <c r="E11343" s="182" t="s">
        <v>310</v>
      </c>
      <c r="F11343" s="182" t="s">
        <v>310</v>
      </c>
    </row>
    <row r="11344" spans="1:6" x14ac:dyDescent="0.25">
      <c r="A11344" s="182">
        <v>40000112</v>
      </c>
      <c r="B11344" s="182" t="s">
        <v>11056</v>
      </c>
      <c r="C11344" s="182" t="s">
        <v>224</v>
      </c>
      <c r="D11344" s="182" t="s">
        <v>342</v>
      </c>
      <c r="E11344" s="182" t="s">
        <v>343</v>
      </c>
      <c r="F11344" s="182" t="s">
        <v>343</v>
      </c>
    </row>
    <row r="11345" spans="1:6" x14ac:dyDescent="0.25">
      <c r="A11345" s="182">
        <v>40004493</v>
      </c>
      <c r="B11345" s="182" t="s">
        <v>11057</v>
      </c>
      <c r="C11345" s="182" t="s">
        <v>224</v>
      </c>
      <c r="D11345" s="182" t="s">
        <v>342</v>
      </c>
      <c r="E11345" s="182" t="s">
        <v>343</v>
      </c>
      <c r="F11345" s="182" t="s">
        <v>343</v>
      </c>
    </row>
    <row r="11346" spans="1:6" x14ac:dyDescent="0.25">
      <c r="A11346" s="182">
        <v>40000304</v>
      </c>
      <c r="B11346" s="182" t="s">
        <v>11058</v>
      </c>
      <c r="C11346" s="182" t="s">
        <v>224</v>
      </c>
      <c r="D11346" s="182" t="s">
        <v>252</v>
      </c>
      <c r="E11346" s="182" t="s">
        <v>253</v>
      </c>
      <c r="F11346" s="182" t="s">
        <v>253</v>
      </c>
    </row>
    <row r="11347" spans="1:6" x14ac:dyDescent="0.25">
      <c r="A11347" s="182">
        <v>40420848</v>
      </c>
      <c r="B11347" s="182" t="s">
        <v>11059</v>
      </c>
      <c r="C11347" s="182" t="s">
        <v>231</v>
      </c>
      <c r="D11347" s="182" t="s">
        <v>232</v>
      </c>
      <c r="E11347" s="182" t="s">
        <v>233</v>
      </c>
      <c r="F11347" s="182" t="s">
        <v>233</v>
      </c>
    </row>
    <row r="11348" spans="1:6" x14ac:dyDescent="0.25">
      <c r="A11348" s="182">
        <v>40006428</v>
      </c>
      <c r="B11348" s="182" t="s">
        <v>11060</v>
      </c>
      <c r="C11348" s="182" t="s">
        <v>224</v>
      </c>
      <c r="D11348" s="182" t="s">
        <v>279</v>
      </c>
      <c r="E11348" s="182" t="s">
        <v>280</v>
      </c>
      <c r="F11348" s="182" t="s">
        <v>280</v>
      </c>
    </row>
    <row r="11349" spans="1:6" x14ac:dyDescent="0.25">
      <c r="A11349" s="182">
        <v>40424337</v>
      </c>
      <c r="B11349" s="182" t="s">
        <v>11061</v>
      </c>
      <c r="C11349" s="182" t="s">
        <v>231</v>
      </c>
      <c r="D11349" s="182" t="s">
        <v>242</v>
      </c>
      <c r="E11349" s="182" t="s">
        <v>243</v>
      </c>
      <c r="F11349" s="182" t="s">
        <v>243</v>
      </c>
    </row>
    <row r="11350" spans="1:6" x14ac:dyDescent="0.25">
      <c r="A11350" s="182">
        <v>40008616</v>
      </c>
      <c r="B11350" s="182" t="s">
        <v>11062</v>
      </c>
      <c r="C11350" s="182" t="s">
        <v>224</v>
      </c>
      <c r="D11350" s="182" t="s">
        <v>265</v>
      </c>
      <c r="E11350" s="182" t="s">
        <v>266</v>
      </c>
      <c r="F11350" s="182" t="s">
        <v>266</v>
      </c>
    </row>
    <row r="11351" spans="1:6" x14ac:dyDescent="0.25">
      <c r="A11351" s="182">
        <v>40006836</v>
      </c>
      <c r="B11351" s="182" t="s">
        <v>11063</v>
      </c>
      <c r="C11351" s="182" t="s">
        <v>224</v>
      </c>
      <c r="D11351" s="182" t="s">
        <v>262</v>
      </c>
      <c r="E11351" s="182" t="s">
        <v>263</v>
      </c>
      <c r="F11351" s="182" t="s">
        <v>263</v>
      </c>
    </row>
    <row r="11352" spans="1:6" x14ac:dyDescent="0.25">
      <c r="A11352" s="182">
        <v>40005946</v>
      </c>
      <c r="B11352" s="182" t="s">
        <v>11064</v>
      </c>
      <c r="C11352" s="182" t="s">
        <v>224</v>
      </c>
      <c r="D11352" s="182" t="s">
        <v>291</v>
      </c>
      <c r="E11352" s="182" t="s">
        <v>292</v>
      </c>
      <c r="F11352" s="182" t="s">
        <v>292</v>
      </c>
    </row>
    <row r="11353" spans="1:6" x14ac:dyDescent="0.25">
      <c r="A11353" s="182">
        <v>40001605</v>
      </c>
      <c r="B11353" s="182" t="s">
        <v>11065</v>
      </c>
      <c r="C11353" s="182" t="s">
        <v>224</v>
      </c>
      <c r="D11353" s="182" t="s">
        <v>322</v>
      </c>
      <c r="E11353" s="182" t="s">
        <v>323</v>
      </c>
      <c r="F11353" s="182" t="s">
        <v>323</v>
      </c>
    </row>
    <row r="11354" spans="1:6" x14ac:dyDescent="0.25">
      <c r="A11354" s="182">
        <v>40002614</v>
      </c>
      <c r="B11354" s="182" t="s">
        <v>11066</v>
      </c>
      <c r="C11354" s="182" t="s">
        <v>224</v>
      </c>
      <c r="D11354" s="182" t="s">
        <v>252</v>
      </c>
      <c r="E11354" s="182" t="s">
        <v>253</v>
      </c>
      <c r="F11354" s="182" t="s">
        <v>253</v>
      </c>
    </row>
    <row r="11355" spans="1:6" x14ac:dyDescent="0.25">
      <c r="A11355" s="182">
        <v>40007787</v>
      </c>
      <c r="B11355" s="182" t="s">
        <v>11067</v>
      </c>
      <c r="C11355" s="182" t="s">
        <v>224</v>
      </c>
      <c r="D11355" s="182" t="s">
        <v>333</v>
      </c>
      <c r="E11355" s="182" t="s">
        <v>334</v>
      </c>
      <c r="F11355" s="182" t="s">
        <v>334</v>
      </c>
    </row>
    <row r="11356" spans="1:6" x14ac:dyDescent="0.25">
      <c r="A11356" s="182">
        <v>40002810</v>
      </c>
      <c r="B11356" s="182" t="s">
        <v>11068</v>
      </c>
      <c r="C11356" s="182" t="s">
        <v>224</v>
      </c>
      <c r="D11356" s="182" t="s">
        <v>291</v>
      </c>
      <c r="E11356" s="182" t="s">
        <v>292</v>
      </c>
      <c r="F11356" s="182" t="s">
        <v>292</v>
      </c>
    </row>
    <row r="11357" spans="1:6" x14ac:dyDescent="0.25">
      <c r="A11357" s="182">
        <v>40005261</v>
      </c>
      <c r="B11357" s="182" t="s">
        <v>11069</v>
      </c>
      <c r="C11357" s="182" t="s">
        <v>224</v>
      </c>
      <c r="D11357" s="182" t="s">
        <v>368</v>
      </c>
      <c r="E11357" s="182" t="s">
        <v>369</v>
      </c>
      <c r="F11357" s="182" t="s">
        <v>369</v>
      </c>
    </row>
    <row r="11358" spans="1:6" x14ac:dyDescent="0.25">
      <c r="A11358" s="182">
        <v>40006202</v>
      </c>
      <c r="B11358" s="182" t="s">
        <v>11070</v>
      </c>
      <c r="C11358" s="182" t="s">
        <v>224</v>
      </c>
      <c r="D11358" s="182" t="s">
        <v>315</v>
      </c>
      <c r="E11358" s="182" t="s">
        <v>316</v>
      </c>
      <c r="F11358" s="182" t="s">
        <v>316</v>
      </c>
    </row>
    <row r="11359" spans="1:6" x14ac:dyDescent="0.25">
      <c r="A11359" s="182">
        <v>40421058</v>
      </c>
      <c r="B11359" s="182" t="s">
        <v>11071</v>
      </c>
      <c r="C11359" s="182" t="s">
        <v>231</v>
      </c>
      <c r="D11359" s="182" t="s">
        <v>236</v>
      </c>
      <c r="E11359" s="182" t="s">
        <v>237</v>
      </c>
      <c r="F11359" s="182" t="s">
        <v>237</v>
      </c>
    </row>
    <row r="11360" spans="1:6" x14ac:dyDescent="0.25">
      <c r="A11360" s="182">
        <v>40002875</v>
      </c>
      <c r="B11360" s="182" t="s">
        <v>11072</v>
      </c>
      <c r="C11360" s="182" t="s">
        <v>224</v>
      </c>
      <c r="D11360" s="182" t="s">
        <v>249</v>
      </c>
      <c r="E11360" s="182" t="s">
        <v>250</v>
      </c>
      <c r="F11360" s="182" t="s">
        <v>250</v>
      </c>
    </row>
    <row r="11361" spans="1:6" x14ac:dyDescent="0.25">
      <c r="A11361" s="182">
        <v>40005766</v>
      </c>
      <c r="B11361" s="182" t="s">
        <v>11073</v>
      </c>
      <c r="C11361" s="182" t="s">
        <v>224</v>
      </c>
      <c r="D11361" s="182" t="s">
        <v>249</v>
      </c>
      <c r="E11361" s="182" t="s">
        <v>250</v>
      </c>
      <c r="F11361" s="182" t="s">
        <v>250</v>
      </c>
    </row>
    <row r="11362" spans="1:6" x14ac:dyDescent="0.25">
      <c r="A11362" s="182">
        <v>40001870</v>
      </c>
      <c r="B11362" s="182" t="s">
        <v>11074</v>
      </c>
      <c r="C11362" s="182" t="s">
        <v>224</v>
      </c>
      <c r="D11362" s="182" t="s">
        <v>404</v>
      </c>
      <c r="E11362" s="182" t="s">
        <v>405</v>
      </c>
      <c r="F11362" s="182" t="s">
        <v>405</v>
      </c>
    </row>
    <row r="11363" spans="1:6" x14ac:dyDescent="0.25">
      <c r="A11363" s="182">
        <v>40005926</v>
      </c>
      <c r="B11363" s="182" t="s">
        <v>11075</v>
      </c>
      <c r="C11363" s="182" t="s">
        <v>224</v>
      </c>
      <c r="D11363" s="182" t="s">
        <v>225</v>
      </c>
      <c r="E11363" s="182" t="s">
        <v>226</v>
      </c>
      <c r="F11363" s="182" t="s">
        <v>226</v>
      </c>
    </row>
    <row r="11364" spans="1:6" x14ac:dyDescent="0.25">
      <c r="A11364" s="182">
        <v>40009235</v>
      </c>
      <c r="B11364" s="182" t="s">
        <v>11076</v>
      </c>
      <c r="C11364" s="182" t="s">
        <v>224</v>
      </c>
      <c r="D11364" s="182" t="s">
        <v>249</v>
      </c>
      <c r="E11364" s="182" t="s">
        <v>250</v>
      </c>
      <c r="F11364" s="182" t="s">
        <v>250</v>
      </c>
    </row>
    <row r="11365" spans="1:6" x14ac:dyDescent="0.25">
      <c r="A11365" s="182">
        <v>40005671</v>
      </c>
      <c r="B11365" s="182" t="s">
        <v>11077</v>
      </c>
      <c r="C11365" s="182" t="s">
        <v>224</v>
      </c>
      <c r="D11365" s="182" t="s">
        <v>449</v>
      </c>
      <c r="E11365" s="182" t="s">
        <v>450</v>
      </c>
      <c r="F11365" s="182" t="s">
        <v>450</v>
      </c>
    </row>
    <row r="11366" spans="1:6" x14ac:dyDescent="0.25">
      <c r="A11366" s="182">
        <v>40002607</v>
      </c>
      <c r="B11366" s="182" t="s">
        <v>11078</v>
      </c>
      <c r="C11366" s="182" t="s">
        <v>224</v>
      </c>
      <c r="D11366" s="182" t="s">
        <v>309</v>
      </c>
      <c r="E11366" s="182" t="s">
        <v>310</v>
      </c>
      <c r="F11366" s="182" t="s">
        <v>310</v>
      </c>
    </row>
    <row r="11367" spans="1:6" x14ac:dyDescent="0.25">
      <c r="A11367" s="182">
        <v>40420367</v>
      </c>
      <c r="B11367" s="182" t="s">
        <v>11079</v>
      </c>
      <c r="C11367" s="182" t="s">
        <v>231</v>
      </c>
      <c r="D11367" s="182" t="s">
        <v>232</v>
      </c>
      <c r="E11367" s="182" t="s">
        <v>233</v>
      </c>
      <c r="F11367" s="182" t="s">
        <v>233</v>
      </c>
    </row>
    <row r="11368" spans="1:6" x14ac:dyDescent="0.25">
      <c r="A11368" s="182">
        <v>40003918</v>
      </c>
      <c r="B11368" s="182" t="s">
        <v>11080</v>
      </c>
      <c r="C11368" s="182" t="s">
        <v>224</v>
      </c>
      <c r="D11368" s="182" t="s">
        <v>333</v>
      </c>
      <c r="E11368" s="182" t="s">
        <v>334</v>
      </c>
      <c r="F11368" s="182" t="s">
        <v>334</v>
      </c>
    </row>
    <row r="11369" spans="1:6" x14ac:dyDescent="0.25">
      <c r="A11369" s="182">
        <v>40420347</v>
      </c>
      <c r="B11369" s="182" t="s">
        <v>11081</v>
      </c>
      <c r="C11369" s="182" t="s">
        <v>231</v>
      </c>
      <c r="D11369" s="182" t="s">
        <v>236</v>
      </c>
      <c r="E11369" s="182" t="s">
        <v>237</v>
      </c>
      <c r="F11369" s="182" t="s">
        <v>237</v>
      </c>
    </row>
    <row r="11370" spans="1:6" x14ac:dyDescent="0.25">
      <c r="A11370" s="182">
        <v>40007865</v>
      </c>
      <c r="B11370" s="182" t="s">
        <v>11082</v>
      </c>
      <c r="C11370" s="182" t="s">
        <v>224</v>
      </c>
      <c r="D11370" s="182" t="s">
        <v>363</v>
      </c>
      <c r="E11370" s="182" t="s">
        <v>364</v>
      </c>
      <c r="F11370" s="182" t="s">
        <v>364</v>
      </c>
    </row>
    <row r="11371" spans="1:6" x14ac:dyDescent="0.25">
      <c r="A11371" s="182">
        <v>40009748</v>
      </c>
      <c r="B11371" s="182" t="s">
        <v>11083</v>
      </c>
      <c r="C11371" s="182" t="s">
        <v>224</v>
      </c>
      <c r="D11371" s="182" t="s">
        <v>268</v>
      </c>
      <c r="E11371" s="182" t="s">
        <v>269</v>
      </c>
      <c r="F11371" s="182" t="s">
        <v>269</v>
      </c>
    </row>
    <row r="11372" spans="1:6" x14ac:dyDescent="0.25">
      <c r="A11372" s="182">
        <v>40003031</v>
      </c>
      <c r="B11372" s="182" t="s">
        <v>11084</v>
      </c>
      <c r="C11372" s="182" t="s">
        <v>224</v>
      </c>
      <c r="D11372" s="182" t="s">
        <v>303</v>
      </c>
      <c r="E11372" s="182" t="s">
        <v>304</v>
      </c>
      <c r="F11372" s="182" t="s">
        <v>304</v>
      </c>
    </row>
    <row r="11373" spans="1:6" x14ac:dyDescent="0.25">
      <c r="A11373" s="182">
        <v>40003382</v>
      </c>
      <c r="B11373" s="182" t="s">
        <v>11085</v>
      </c>
      <c r="C11373" s="182" t="s">
        <v>224</v>
      </c>
      <c r="D11373" s="182" t="s">
        <v>309</v>
      </c>
      <c r="E11373" s="182" t="s">
        <v>310</v>
      </c>
      <c r="F11373" s="182" t="s">
        <v>310</v>
      </c>
    </row>
    <row r="11374" spans="1:6" x14ac:dyDescent="0.25">
      <c r="A11374" s="182">
        <v>40009868</v>
      </c>
      <c r="B11374" s="182" t="s">
        <v>11086</v>
      </c>
      <c r="C11374" s="182" t="s">
        <v>224</v>
      </c>
      <c r="D11374" s="182" t="s">
        <v>228</v>
      </c>
      <c r="E11374" s="182" t="s">
        <v>229</v>
      </c>
      <c r="F11374" s="182" t="s">
        <v>229</v>
      </c>
    </row>
    <row r="11375" spans="1:6" x14ac:dyDescent="0.25">
      <c r="A11375" s="182">
        <v>40010044</v>
      </c>
      <c r="B11375" s="182" t="s">
        <v>11087</v>
      </c>
      <c r="C11375" s="182" t="s">
        <v>224</v>
      </c>
      <c r="D11375" s="182" t="s">
        <v>228</v>
      </c>
      <c r="E11375" s="182" t="s">
        <v>229</v>
      </c>
      <c r="F11375" s="182" t="s">
        <v>229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94FC-0921-404D-8AFE-524E7CC23F9B}">
  <sheetPr codeName="Sheet21"/>
  <dimension ref="A1:M105"/>
  <sheetViews>
    <sheetView workbookViewId="0">
      <selection activeCell="F8" sqref="F8"/>
    </sheetView>
  </sheetViews>
  <sheetFormatPr defaultRowHeight="15" x14ac:dyDescent="0.25"/>
  <cols>
    <col min="1" max="1" width="11" bestFit="1" customWidth="1"/>
    <col min="2" max="2" width="11.5703125" bestFit="1" customWidth="1"/>
    <col min="9" max="9" width="13.42578125" customWidth="1"/>
    <col min="10" max="10" width="40.28515625" bestFit="1" customWidth="1"/>
    <col min="12" max="12" width="13.42578125" bestFit="1" customWidth="1"/>
    <col min="13" max="13" width="33.5703125" customWidth="1"/>
  </cols>
  <sheetData>
    <row r="1" spans="1:13" x14ac:dyDescent="0.25">
      <c r="A1" s="307" t="s">
        <v>3</v>
      </c>
      <c r="B1" s="307" t="s">
        <v>5</v>
      </c>
      <c r="C1" s="307" t="s">
        <v>4</v>
      </c>
      <c r="D1" s="307" t="s">
        <v>11088</v>
      </c>
      <c r="E1" s="307" t="s">
        <v>11089</v>
      </c>
      <c r="F1" s="307" t="s">
        <v>11090</v>
      </c>
      <c r="G1" s="307" t="s">
        <v>8</v>
      </c>
      <c r="H1" s="307" t="s">
        <v>9</v>
      </c>
      <c r="I1" s="364" t="s">
        <v>11091</v>
      </c>
      <c r="J1" s="307" t="s">
        <v>10</v>
      </c>
      <c r="K1" s="307" t="s">
        <v>6</v>
      </c>
      <c r="L1" s="307" t="s">
        <v>11</v>
      </c>
      <c r="M1" s="364" t="s">
        <v>11092</v>
      </c>
    </row>
    <row r="2" spans="1:13" x14ac:dyDescent="0.25">
      <c r="A2" s="308">
        <v>6800019200</v>
      </c>
      <c r="B2" s="308">
        <v>3.9</v>
      </c>
      <c r="C2" s="308">
        <v>4</v>
      </c>
      <c r="D2" s="308" t="str">
        <f t="shared" ref="D2:D33" si="0">LEFT(K2, FIND(" ", K2)-1)</f>
        <v>1.5</v>
      </c>
      <c r="E2" s="308" t="str">
        <f t="shared" ref="E2:E33" si="1">RIGHT(K2,2)</f>
        <v>SQ</v>
      </c>
      <c r="F2" s="308">
        <v>6.5</v>
      </c>
      <c r="G2" s="308" t="s">
        <v>16</v>
      </c>
      <c r="H2" s="308"/>
      <c r="I2" s="311" t="s">
        <v>11093</v>
      </c>
      <c r="J2" s="308" t="s">
        <v>17</v>
      </c>
      <c r="K2" s="308" t="s">
        <v>15</v>
      </c>
      <c r="L2" s="308" t="s">
        <v>18</v>
      </c>
      <c r="M2" t="str">
        <f t="shared" ref="M2:M33" si="2">H2&amp;B2&amp;D2&amp;E2&amp;F2&amp;G2&amp;I2</f>
        <v>3.91.5SQ6.5TAILMachined</v>
      </c>
    </row>
    <row r="3" spans="1:13" x14ac:dyDescent="0.25">
      <c r="A3" s="308">
        <v>6800019206</v>
      </c>
      <c r="B3" s="308">
        <v>3.9</v>
      </c>
      <c r="C3" s="308">
        <v>4</v>
      </c>
      <c r="D3" s="308" t="str">
        <f t="shared" si="0"/>
        <v>1.5</v>
      </c>
      <c r="E3" s="308" t="str">
        <f t="shared" si="1"/>
        <v>SQ</v>
      </c>
      <c r="F3" s="308">
        <v>4</v>
      </c>
      <c r="G3" s="308" t="s">
        <v>26</v>
      </c>
      <c r="H3" s="308"/>
      <c r="I3" s="311" t="s">
        <v>11093</v>
      </c>
      <c r="J3" s="308" t="s">
        <v>27</v>
      </c>
      <c r="K3" s="308" t="s">
        <v>15</v>
      </c>
      <c r="L3" s="308" t="s">
        <v>18</v>
      </c>
      <c r="M3" t="str">
        <f t="shared" si="2"/>
        <v>3.91.5SQ4SUPPORTMachined</v>
      </c>
    </row>
    <row r="4" spans="1:13" x14ac:dyDescent="0.25">
      <c r="A4" s="308">
        <v>6800019207</v>
      </c>
      <c r="B4" s="308">
        <v>3.9</v>
      </c>
      <c r="C4" s="308">
        <v>4</v>
      </c>
      <c r="D4" s="308" t="str">
        <f t="shared" si="0"/>
        <v>1.5</v>
      </c>
      <c r="E4" s="308" t="str">
        <f t="shared" si="1"/>
        <v>SQ</v>
      </c>
      <c r="F4" s="308">
        <v>2</v>
      </c>
      <c r="G4" s="308" t="s">
        <v>26</v>
      </c>
      <c r="H4" s="308"/>
      <c r="I4" s="311" t="s">
        <v>11093</v>
      </c>
      <c r="J4" s="308" t="s">
        <v>31</v>
      </c>
      <c r="K4" s="308" t="s">
        <v>15</v>
      </c>
      <c r="L4" s="308" t="s">
        <v>18</v>
      </c>
      <c r="M4" t="str">
        <f t="shared" si="2"/>
        <v>3.91.5SQ2SUPPORTMachined</v>
      </c>
    </row>
    <row r="5" spans="1:13" x14ac:dyDescent="0.25">
      <c r="A5" s="308">
        <v>6800016050</v>
      </c>
      <c r="B5" s="308">
        <v>4</v>
      </c>
      <c r="C5" s="308">
        <v>4</v>
      </c>
      <c r="D5" s="308" t="str">
        <f t="shared" si="0"/>
        <v>1.5</v>
      </c>
      <c r="E5" s="308" t="str">
        <f t="shared" si="1"/>
        <v>SQ</v>
      </c>
      <c r="F5" s="308">
        <v>4</v>
      </c>
      <c r="G5" s="308" t="s">
        <v>26</v>
      </c>
      <c r="H5" s="308"/>
      <c r="I5" s="311" t="s">
        <v>11093</v>
      </c>
      <c r="J5" s="308" t="s">
        <v>36</v>
      </c>
      <c r="K5" s="308" t="s">
        <v>15</v>
      </c>
      <c r="L5" s="308" t="s">
        <v>18</v>
      </c>
      <c r="M5" t="str">
        <f t="shared" si="2"/>
        <v>41.5SQ4SUPPORTMachined</v>
      </c>
    </row>
    <row r="6" spans="1:13" x14ac:dyDescent="0.25">
      <c r="A6" s="308">
        <v>6800017065</v>
      </c>
      <c r="B6" s="308">
        <v>4</v>
      </c>
      <c r="C6" s="308">
        <v>4</v>
      </c>
      <c r="D6" s="308" t="str">
        <f t="shared" si="0"/>
        <v>1.5</v>
      </c>
      <c r="E6" s="308" t="str">
        <f t="shared" si="1"/>
        <v>SQ</v>
      </c>
      <c r="F6" s="308">
        <v>6.5</v>
      </c>
      <c r="G6" s="308" t="s">
        <v>41</v>
      </c>
      <c r="H6" s="308" t="s">
        <v>42</v>
      </c>
      <c r="I6" s="311" t="s">
        <v>11093</v>
      </c>
      <c r="J6" s="308" t="s">
        <v>43</v>
      </c>
      <c r="K6" s="308" t="s">
        <v>15</v>
      </c>
      <c r="L6" s="308" t="s">
        <v>18</v>
      </c>
      <c r="M6" t="str">
        <f t="shared" si="2"/>
        <v>ST41.5SQ6.5DRIVEMachined</v>
      </c>
    </row>
    <row r="7" spans="1:13" x14ac:dyDescent="0.25">
      <c r="A7" s="308">
        <v>6800017066</v>
      </c>
      <c r="B7" s="308">
        <v>4</v>
      </c>
      <c r="C7" s="308">
        <v>4</v>
      </c>
      <c r="D7" s="308" t="str">
        <f t="shared" si="0"/>
        <v>1.5</v>
      </c>
      <c r="E7" s="308" t="str">
        <f t="shared" si="1"/>
        <v>SQ</v>
      </c>
      <c r="F7" s="308">
        <v>4</v>
      </c>
      <c r="G7" s="308" t="s">
        <v>41</v>
      </c>
      <c r="H7" s="308" t="s">
        <v>47</v>
      </c>
      <c r="I7" s="311" t="s">
        <v>11093</v>
      </c>
      <c r="J7" s="308" t="s">
        <v>48</v>
      </c>
      <c r="K7" s="308" t="s">
        <v>15</v>
      </c>
      <c r="L7" s="308" t="s">
        <v>18</v>
      </c>
      <c r="M7" t="str">
        <f t="shared" si="2"/>
        <v>SC41.5SQ4DRIVEMachined</v>
      </c>
    </row>
    <row r="8" spans="1:13" x14ac:dyDescent="0.25">
      <c r="A8" s="308">
        <v>6800021170</v>
      </c>
      <c r="B8" s="308">
        <v>3.9</v>
      </c>
      <c r="C8" s="308">
        <v>4</v>
      </c>
      <c r="D8" s="308" t="str">
        <f t="shared" si="0"/>
        <v>1.0</v>
      </c>
      <c r="E8" s="308" t="str">
        <f t="shared" si="1"/>
        <v>RD</v>
      </c>
      <c r="F8" s="308">
        <v>6.5</v>
      </c>
      <c r="G8" s="308" t="s">
        <v>41</v>
      </c>
      <c r="H8" s="308" t="s">
        <v>42</v>
      </c>
      <c r="I8" s="311" t="s">
        <v>11093</v>
      </c>
      <c r="J8" s="308" t="s">
        <v>53</v>
      </c>
      <c r="K8" s="308" t="s">
        <v>20</v>
      </c>
      <c r="L8" s="308" t="s">
        <v>18</v>
      </c>
      <c r="M8" t="str">
        <f t="shared" si="2"/>
        <v>ST3.91.0RD6.5DRIVEMachined</v>
      </c>
    </row>
    <row r="9" spans="1:13" x14ac:dyDescent="0.25">
      <c r="A9" s="308">
        <v>6800021171</v>
      </c>
      <c r="B9" s="308">
        <v>3.9</v>
      </c>
      <c r="C9" s="308">
        <v>4</v>
      </c>
      <c r="D9" s="308" t="str">
        <f t="shared" si="0"/>
        <v>1.0</v>
      </c>
      <c r="E9" s="308" t="str">
        <f t="shared" si="1"/>
        <v>RD</v>
      </c>
      <c r="F9" s="308">
        <v>6.5</v>
      </c>
      <c r="G9" s="308" t="s">
        <v>16</v>
      </c>
      <c r="H9" s="308"/>
      <c r="I9" s="311" t="s">
        <v>11093</v>
      </c>
      <c r="J9" s="308" t="s">
        <v>57</v>
      </c>
      <c r="K9" s="308" t="s">
        <v>20</v>
      </c>
      <c r="L9" s="308" t="s">
        <v>18</v>
      </c>
      <c r="M9" t="str">
        <f t="shared" si="2"/>
        <v>3.91.0RD6.5TAILMachined</v>
      </c>
    </row>
    <row r="10" spans="1:13" x14ac:dyDescent="0.25">
      <c r="A10" s="308">
        <v>6800021172</v>
      </c>
      <c r="B10" s="308">
        <v>3.9</v>
      </c>
      <c r="C10" s="308">
        <v>4</v>
      </c>
      <c r="D10" s="308" t="str">
        <f t="shared" si="0"/>
        <v>1.0</v>
      </c>
      <c r="E10" s="308" t="str">
        <f t="shared" si="1"/>
        <v>RD</v>
      </c>
      <c r="F10" s="308">
        <v>4</v>
      </c>
      <c r="G10" s="308" t="s">
        <v>26</v>
      </c>
      <c r="H10" s="308"/>
      <c r="I10" s="311" t="s">
        <v>11093</v>
      </c>
      <c r="J10" s="308" t="s">
        <v>61</v>
      </c>
      <c r="K10" s="308" t="s">
        <v>20</v>
      </c>
      <c r="L10" s="308" t="s">
        <v>18</v>
      </c>
      <c r="M10" t="str">
        <f t="shared" si="2"/>
        <v>3.91.0RD4SUPPORTMachined</v>
      </c>
    </row>
    <row r="11" spans="1:13" x14ac:dyDescent="0.25">
      <c r="A11" s="308">
        <v>6800016544</v>
      </c>
      <c r="B11" s="308">
        <v>4</v>
      </c>
      <c r="C11" s="308">
        <v>4</v>
      </c>
      <c r="D11" s="308" t="str">
        <f t="shared" si="0"/>
        <v>1.0</v>
      </c>
      <c r="E11" s="308" t="str">
        <f t="shared" si="1"/>
        <v>RD</v>
      </c>
      <c r="F11" s="308"/>
      <c r="G11" s="308" t="s">
        <v>41</v>
      </c>
      <c r="H11" s="308" t="s">
        <v>64</v>
      </c>
      <c r="I11" s="311" t="s">
        <v>11093</v>
      </c>
      <c r="J11" s="308" t="s">
        <v>65</v>
      </c>
      <c r="K11" s="308" t="s">
        <v>20</v>
      </c>
      <c r="L11" s="308" t="s">
        <v>66</v>
      </c>
      <c r="M11" t="str">
        <f t="shared" si="2"/>
        <v>OE41.0RDDRIVEMachined</v>
      </c>
    </row>
    <row r="12" spans="1:13" x14ac:dyDescent="0.25">
      <c r="A12" s="308">
        <v>6800016545</v>
      </c>
      <c r="B12" s="308">
        <v>4</v>
      </c>
      <c r="C12" s="308">
        <v>4</v>
      </c>
      <c r="D12" s="308" t="str">
        <f t="shared" si="0"/>
        <v>1.0</v>
      </c>
      <c r="E12" s="308" t="str">
        <f t="shared" si="1"/>
        <v>RD</v>
      </c>
      <c r="F12" s="308"/>
      <c r="G12" s="308" t="s">
        <v>16</v>
      </c>
      <c r="H12" s="308"/>
      <c r="I12" s="311" t="s">
        <v>11093</v>
      </c>
      <c r="J12" s="308" t="s">
        <v>70</v>
      </c>
      <c r="K12" s="308" t="s">
        <v>20</v>
      </c>
      <c r="L12" s="308" t="s">
        <v>66</v>
      </c>
      <c r="M12" t="str">
        <f t="shared" si="2"/>
        <v>41.0RDTAILMachined</v>
      </c>
    </row>
    <row r="13" spans="1:13" x14ac:dyDescent="0.25">
      <c r="A13" s="308">
        <v>6800016746</v>
      </c>
      <c r="B13" s="308">
        <v>4</v>
      </c>
      <c r="C13" s="308">
        <v>4</v>
      </c>
      <c r="D13" s="308" t="str">
        <f t="shared" si="0"/>
        <v>1.25</v>
      </c>
      <c r="E13" s="308" t="str">
        <f t="shared" si="1"/>
        <v>RD</v>
      </c>
      <c r="F13" s="308"/>
      <c r="G13" s="308" t="s">
        <v>41</v>
      </c>
      <c r="H13" s="308" t="s">
        <v>64</v>
      </c>
      <c r="I13" s="311" t="s">
        <v>11093</v>
      </c>
      <c r="J13" s="308" t="s">
        <v>74</v>
      </c>
      <c r="K13" s="308" t="s">
        <v>51</v>
      </c>
      <c r="L13" s="308" t="s">
        <v>66</v>
      </c>
      <c r="M13" t="str">
        <f t="shared" si="2"/>
        <v>OE41.25RDDRIVEMachined</v>
      </c>
    </row>
    <row r="14" spans="1:13" x14ac:dyDescent="0.25">
      <c r="A14" s="308">
        <v>6800016747</v>
      </c>
      <c r="B14" s="308">
        <v>4</v>
      </c>
      <c r="C14" s="308">
        <v>4</v>
      </c>
      <c r="D14" s="308" t="str">
        <f t="shared" si="0"/>
        <v>1.25</v>
      </c>
      <c r="E14" s="308" t="str">
        <f t="shared" si="1"/>
        <v>RD</v>
      </c>
      <c r="F14" s="308"/>
      <c r="G14" s="308" t="s">
        <v>16</v>
      </c>
      <c r="H14" s="308"/>
      <c r="I14" s="311" t="s">
        <v>11093</v>
      </c>
      <c r="J14" s="308" t="s">
        <v>77</v>
      </c>
      <c r="K14" s="308" t="s">
        <v>51</v>
      </c>
      <c r="L14" s="308" t="s">
        <v>66</v>
      </c>
      <c r="M14" t="str">
        <f t="shared" si="2"/>
        <v>41.25RDTAILMachined</v>
      </c>
    </row>
    <row r="15" spans="1:13" x14ac:dyDescent="0.25">
      <c r="A15" s="308">
        <v>6800016748</v>
      </c>
      <c r="B15" s="308">
        <v>4</v>
      </c>
      <c r="C15" s="308">
        <v>4</v>
      </c>
      <c r="D15" s="308" t="str">
        <f t="shared" si="0"/>
        <v>1.25</v>
      </c>
      <c r="E15" s="308" t="str">
        <f t="shared" si="1"/>
        <v>RD</v>
      </c>
      <c r="F15" s="308">
        <v>4</v>
      </c>
      <c r="G15" s="308" t="s">
        <v>26</v>
      </c>
      <c r="H15" s="308"/>
      <c r="I15" s="311" t="s">
        <v>11093</v>
      </c>
      <c r="J15" s="308" t="s">
        <v>80</v>
      </c>
      <c r="K15" s="308" t="s">
        <v>51</v>
      </c>
      <c r="L15" s="308" t="s">
        <v>66</v>
      </c>
      <c r="M15" t="str">
        <f t="shared" si="2"/>
        <v>41.25RD4SUPPORTMachined</v>
      </c>
    </row>
    <row r="16" spans="1:13" x14ac:dyDescent="0.25">
      <c r="A16" s="308">
        <v>6800016046</v>
      </c>
      <c r="B16" s="308">
        <v>4</v>
      </c>
      <c r="C16" s="308">
        <v>4</v>
      </c>
      <c r="D16" s="308" t="str">
        <f t="shared" si="0"/>
        <v>1.5</v>
      </c>
      <c r="E16" s="308" t="str">
        <f t="shared" si="1"/>
        <v>SQ</v>
      </c>
      <c r="F16" s="308"/>
      <c r="G16" s="308" t="s">
        <v>41</v>
      </c>
      <c r="H16" s="308" t="s">
        <v>64</v>
      </c>
      <c r="I16" s="311" t="s">
        <v>11093</v>
      </c>
      <c r="J16" s="308" t="s">
        <v>84</v>
      </c>
      <c r="K16" s="308" t="s">
        <v>15</v>
      </c>
      <c r="L16" s="308" t="s">
        <v>66</v>
      </c>
      <c r="M16" t="str">
        <f t="shared" si="2"/>
        <v>OE41.5SQDRIVEMachined</v>
      </c>
    </row>
    <row r="17" spans="1:13" x14ac:dyDescent="0.25">
      <c r="A17" s="308">
        <v>6800022912</v>
      </c>
      <c r="B17" s="309">
        <v>3.9</v>
      </c>
      <c r="C17" s="308">
        <v>4</v>
      </c>
      <c r="D17" s="308" t="str">
        <f t="shared" si="0"/>
        <v>1.0</v>
      </c>
      <c r="E17" s="308" t="str">
        <f t="shared" si="1"/>
        <v>SQ</v>
      </c>
      <c r="F17" s="308">
        <v>6.5</v>
      </c>
      <c r="G17" s="308" t="s">
        <v>41</v>
      </c>
      <c r="H17" s="308" t="s">
        <v>42</v>
      </c>
      <c r="I17" s="311" t="s">
        <v>11093</v>
      </c>
      <c r="J17" s="308" t="s">
        <v>86</v>
      </c>
      <c r="K17" s="308" t="s">
        <v>44</v>
      </c>
      <c r="L17" s="308" t="s">
        <v>18</v>
      </c>
      <c r="M17" t="str">
        <f t="shared" si="2"/>
        <v>ST3.91.0SQ6.5DRIVEMachined</v>
      </c>
    </row>
    <row r="18" spans="1:13" x14ac:dyDescent="0.25">
      <c r="A18" s="308">
        <v>6800022913</v>
      </c>
      <c r="B18" s="309">
        <v>3.9</v>
      </c>
      <c r="C18" s="308">
        <v>4</v>
      </c>
      <c r="D18" s="308" t="str">
        <f t="shared" si="0"/>
        <v>1.0</v>
      </c>
      <c r="E18" s="308" t="str">
        <f t="shared" si="1"/>
        <v>SQ</v>
      </c>
      <c r="F18" s="308">
        <v>6.5</v>
      </c>
      <c r="G18" s="308" t="s">
        <v>16</v>
      </c>
      <c r="H18" s="308"/>
      <c r="I18" s="311" t="s">
        <v>11093</v>
      </c>
      <c r="J18" s="308" t="s">
        <v>91</v>
      </c>
      <c r="K18" s="308" t="s">
        <v>44</v>
      </c>
      <c r="L18" s="308" t="s">
        <v>18</v>
      </c>
      <c r="M18" t="str">
        <f t="shared" si="2"/>
        <v>3.91.0SQ6.5TAILMachined</v>
      </c>
    </row>
    <row r="19" spans="1:13" x14ac:dyDescent="0.25">
      <c r="A19" s="308">
        <v>6800022914</v>
      </c>
      <c r="B19" s="309">
        <v>3.9</v>
      </c>
      <c r="C19" s="308">
        <v>4</v>
      </c>
      <c r="D19" s="308" t="str">
        <f t="shared" si="0"/>
        <v>1.0</v>
      </c>
      <c r="E19" s="308" t="str">
        <f t="shared" si="1"/>
        <v>SQ</v>
      </c>
      <c r="F19" s="308">
        <v>2</v>
      </c>
      <c r="G19" s="308" t="s">
        <v>26</v>
      </c>
      <c r="H19" s="308"/>
      <c r="I19" s="311" t="s">
        <v>11093</v>
      </c>
      <c r="J19" s="308" t="s">
        <v>94</v>
      </c>
      <c r="K19" s="308" t="s">
        <v>44</v>
      </c>
      <c r="L19" s="308" t="s">
        <v>18</v>
      </c>
      <c r="M19" t="str">
        <f t="shared" si="2"/>
        <v>3.91.0SQ2SUPPORTMachined</v>
      </c>
    </row>
    <row r="20" spans="1:13" x14ac:dyDescent="0.25">
      <c r="A20" s="308">
        <v>6800022915</v>
      </c>
      <c r="B20" s="309">
        <v>3.9</v>
      </c>
      <c r="C20" s="308">
        <v>4</v>
      </c>
      <c r="D20" s="308" t="str">
        <f t="shared" si="0"/>
        <v>1.0</v>
      </c>
      <c r="E20" s="308" t="str">
        <f t="shared" si="1"/>
        <v>SQ</v>
      </c>
      <c r="F20" s="308">
        <v>4</v>
      </c>
      <c r="G20" s="308" t="s">
        <v>26</v>
      </c>
      <c r="H20" s="308"/>
      <c r="I20" s="311" t="s">
        <v>11093</v>
      </c>
      <c r="J20" s="308" t="s">
        <v>98</v>
      </c>
      <c r="K20" s="308" t="s">
        <v>44</v>
      </c>
      <c r="L20" s="308" t="s">
        <v>18</v>
      </c>
      <c r="M20" t="str">
        <f t="shared" si="2"/>
        <v>3.91.0SQ4SUPPORTMachined</v>
      </c>
    </row>
    <row r="21" spans="1:13" x14ac:dyDescent="0.25">
      <c r="A21" s="317">
        <v>648008</v>
      </c>
      <c r="B21" s="318">
        <v>3.94</v>
      </c>
      <c r="C21" s="317">
        <v>4</v>
      </c>
      <c r="D21" s="308" t="str">
        <f t="shared" si="0"/>
        <v>1.5</v>
      </c>
      <c r="E21" s="308" t="str">
        <f t="shared" si="1"/>
        <v>SQ</v>
      </c>
      <c r="F21" s="317">
        <v>3.9</v>
      </c>
      <c r="G21" s="317" t="s">
        <v>41</v>
      </c>
      <c r="H21" s="317" t="s">
        <v>42</v>
      </c>
      <c r="I21" s="311" t="s">
        <v>11094</v>
      </c>
      <c r="J21" s="317" t="s">
        <v>103</v>
      </c>
      <c r="K21" s="317" t="s">
        <v>15</v>
      </c>
      <c r="L21" s="317" t="s">
        <v>63</v>
      </c>
      <c r="M21" t="str">
        <f t="shared" si="2"/>
        <v>ST3.941.5SQ3.9DRIVEMolded</v>
      </c>
    </row>
    <row r="22" spans="1:13" x14ac:dyDescent="0.25">
      <c r="A22" s="317">
        <v>648007</v>
      </c>
      <c r="B22" s="318">
        <v>3.94</v>
      </c>
      <c r="C22" s="317">
        <v>4</v>
      </c>
      <c r="D22" s="308" t="str">
        <f t="shared" si="0"/>
        <v>40</v>
      </c>
      <c r="E22" s="308" t="str">
        <f t="shared" si="1"/>
        <v>SQ</v>
      </c>
      <c r="F22" s="317">
        <v>3.9</v>
      </c>
      <c r="G22" s="317" t="s">
        <v>41</v>
      </c>
      <c r="H22" s="317" t="s">
        <v>42</v>
      </c>
      <c r="I22" s="311" t="s">
        <v>11094</v>
      </c>
      <c r="J22" s="317" t="s">
        <v>108</v>
      </c>
      <c r="K22" s="317" t="s">
        <v>107</v>
      </c>
      <c r="L22" s="317" t="s">
        <v>63</v>
      </c>
      <c r="M22" t="str">
        <f t="shared" si="2"/>
        <v>ST3.9440SQ3.9DRIVEMolded</v>
      </c>
    </row>
    <row r="23" spans="1:13" x14ac:dyDescent="0.25">
      <c r="A23" s="308">
        <v>6800022655</v>
      </c>
      <c r="B23" s="308">
        <v>4.4000000000000004</v>
      </c>
      <c r="C23" s="308">
        <v>4.4000000000000004</v>
      </c>
      <c r="D23" s="308" t="str">
        <f t="shared" si="0"/>
        <v>1.5</v>
      </c>
      <c r="E23" s="308" t="str">
        <f t="shared" si="1"/>
        <v>SQ</v>
      </c>
      <c r="F23" s="308">
        <v>6.5</v>
      </c>
      <c r="G23" s="308" t="s">
        <v>41</v>
      </c>
      <c r="H23" s="308" t="s">
        <v>42</v>
      </c>
      <c r="I23" s="311" t="s">
        <v>11093</v>
      </c>
      <c r="J23" s="308" t="s">
        <v>111</v>
      </c>
      <c r="K23" s="308" t="s">
        <v>15</v>
      </c>
      <c r="L23" s="308" t="s">
        <v>18</v>
      </c>
      <c r="M23" t="str">
        <f t="shared" si="2"/>
        <v>ST4.41.5SQ6.5DRIVEMachined</v>
      </c>
    </row>
    <row r="24" spans="1:13" x14ac:dyDescent="0.25">
      <c r="A24" s="308">
        <v>6800022656</v>
      </c>
      <c r="B24" s="308">
        <v>4.4000000000000004</v>
      </c>
      <c r="C24" s="308">
        <v>4.4000000000000004</v>
      </c>
      <c r="D24" s="308" t="str">
        <f t="shared" si="0"/>
        <v>1.5</v>
      </c>
      <c r="E24" s="308" t="str">
        <f t="shared" si="1"/>
        <v>SQ</v>
      </c>
      <c r="F24" s="308">
        <v>6.5</v>
      </c>
      <c r="G24" s="308" t="s">
        <v>16</v>
      </c>
      <c r="H24" s="308"/>
      <c r="I24" s="311" t="s">
        <v>11093</v>
      </c>
      <c r="J24" s="308" t="s">
        <v>113</v>
      </c>
      <c r="K24" s="308" t="s">
        <v>15</v>
      </c>
      <c r="L24" s="308" t="s">
        <v>18</v>
      </c>
      <c r="M24" t="str">
        <f t="shared" si="2"/>
        <v>4.41.5SQ6.5TAILMachined</v>
      </c>
    </row>
    <row r="25" spans="1:13" x14ac:dyDescent="0.25">
      <c r="A25" s="308">
        <v>6800022657</v>
      </c>
      <c r="B25" s="308">
        <v>4.4000000000000004</v>
      </c>
      <c r="C25" s="308">
        <v>4.4000000000000004</v>
      </c>
      <c r="D25" s="308" t="str">
        <f t="shared" si="0"/>
        <v>1.5</v>
      </c>
      <c r="E25" s="308" t="str">
        <f t="shared" si="1"/>
        <v>SQ</v>
      </c>
      <c r="F25" s="308">
        <v>2</v>
      </c>
      <c r="G25" s="308" t="s">
        <v>26</v>
      </c>
      <c r="H25" s="308"/>
      <c r="I25" s="311" t="s">
        <v>11093</v>
      </c>
      <c r="J25" s="308" t="s">
        <v>116</v>
      </c>
      <c r="K25" s="308" t="s">
        <v>15</v>
      </c>
      <c r="L25" s="308" t="s">
        <v>18</v>
      </c>
      <c r="M25" t="str">
        <f t="shared" si="2"/>
        <v>4.41.5SQ2SUPPORTMachined</v>
      </c>
    </row>
    <row r="26" spans="1:13" x14ac:dyDescent="0.25">
      <c r="A26" s="308">
        <v>6800018850</v>
      </c>
      <c r="B26" s="308">
        <v>4.9000000000000004</v>
      </c>
      <c r="C26" s="308">
        <v>5</v>
      </c>
      <c r="D26" s="308" t="str">
        <f t="shared" si="0"/>
        <v>1.0</v>
      </c>
      <c r="E26" s="308" t="str">
        <f t="shared" si="1"/>
        <v>RD</v>
      </c>
      <c r="F26" s="308">
        <v>6.5</v>
      </c>
      <c r="G26" s="308" t="s">
        <v>41</v>
      </c>
      <c r="H26" s="308" t="s">
        <v>47</v>
      </c>
      <c r="I26" s="311" t="s">
        <v>11093</v>
      </c>
      <c r="J26" s="308" t="s">
        <v>118</v>
      </c>
      <c r="K26" s="308" t="s">
        <v>20</v>
      </c>
      <c r="L26" s="308" t="s">
        <v>18</v>
      </c>
      <c r="M26" t="str">
        <f t="shared" si="2"/>
        <v>SC4.91.0RD6.5DRIVEMachined</v>
      </c>
    </row>
    <row r="27" spans="1:13" x14ac:dyDescent="0.25">
      <c r="A27" s="308">
        <v>6800018851</v>
      </c>
      <c r="B27" s="308">
        <v>4.9000000000000004</v>
      </c>
      <c r="C27" s="308">
        <v>5</v>
      </c>
      <c r="D27" s="308" t="str">
        <f t="shared" si="0"/>
        <v>1.0</v>
      </c>
      <c r="E27" s="308" t="str">
        <f t="shared" si="1"/>
        <v>RD</v>
      </c>
      <c r="F27" s="308">
        <v>6.5</v>
      </c>
      <c r="G27" s="308" t="s">
        <v>16</v>
      </c>
      <c r="H27" s="308"/>
      <c r="I27" s="311" t="s">
        <v>11093</v>
      </c>
      <c r="J27" s="308" t="s">
        <v>120</v>
      </c>
      <c r="K27" s="308" t="s">
        <v>20</v>
      </c>
      <c r="L27" s="308" t="s">
        <v>18</v>
      </c>
      <c r="M27" t="str">
        <f t="shared" si="2"/>
        <v>4.91.0RD6.5TAILMachined</v>
      </c>
    </row>
    <row r="28" spans="1:13" x14ac:dyDescent="0.25">
      <c r="A28" s="308">
        <v>6800018852</v>
      </c>
      <c r="B28" s="308">
        <v>4.9000000000000004</v>
      </c>
      <c r="C28" s="308">
        <v>5</v>
      </c>
      <c r="D28" s="308" t="str">
        <f t="shared" si="0"/>
        <v>1.0</v>
      </c>
      <c r="E28" s="308" t="str">
        <f t="shared" si="1"/>
        <v>RD</v>
      </c>
      <c r="F28" s="308">
        <v>4</v>
      </c>
      <c r="G28" s="308" t="s">
        <v>26</v>
      </c>
      <c r="H28" s="308"/>
      <c r="I28" s="311" t="s">
        <v>11093</v>
      </c>
      <c r="J28" s="308" t="s">
        <v>121</v>
      </c>
      <c r="K28" s="308" t="s">
        <v>20</v>
      </c>
      <c r="L28" s="308" t="s">
        <v>18</v>
      </c>
      <c r="M28" t="str">
        <f t="shared" si="2"/>
        <v>4.91.0RD4SUPPORTMachined</v>
      </c>
    </row>
    <row r="29" spans="1:13" x14ac:dyDescent="0.25">
      <c r="A29" s="308">
        <v>6800022658</v>
      </c>
      <c r="B29" s="308">
        <v>4.9000000000000004</v>
      </c>
      <c r="C29" s="308">
        <v>5</v>
      </c>
      <c r="D29" s="308" t="str">
        <f t="shared" si="0"/>
        <v>1.5</v>
      </c>
      <c r="E29" s="308" t="str">
        <f t="shared" si="1"/>
        <v>SQ</v>
      </c>
      <c r="F29" s="308">
        <v>4</v>
      </c>
      <c r="G29" s="308" t="s">
        <v>26</v>
      </c>
      <c r="H29" s="308"/>
      <c r="I29" s="311" t="s">
        <v>11093</v>
      </c>
      <c r="J29" s="308" t="s">
        <v>122</v>
      </c>
      <c r="K29" s="308" t="s">
        <v>15</v>
      </c>
      <c r="L29" s="308" t="s">
        <v>18</v>
      </c>
      <c r="M29" t="str">
        <f t="shared" si="2"/>
        <v>4.91.5SQ4SUPPORTMachined</v>
      </c>
    </row>
    <row r="30" spans="1:13" x14ac:dyDescent="0.25">
      <c r="A30" s="308">
        <v>6800022659</v>
      </c>
      <c r="B30" s="308">
        <v>4.9000000000000004</v>
      </c>
      <c r="C30" s="308">
        <v>5</v>
      </c>
      <c r="D30" s="308" t="str">
        <f t="shared" si="0"/>
        <v>1.5</v>
      </c>
      <c r="E30" s="308" t="str">
        <f t="shared" si="1"/>
        <v>SQ</v>
      </c>
      <c r="F30" s="308">
        <v>6.5</v>
      </c>
      <c r="G30" s="308" t="s">
        <v>41</v>
      </c>
      <c r="H30" s="308" t="s">
        <v>42</v>
      </c>
      <c r="I30" s="311" t="s">
        <v>11093</v>
      </c>
      <c r="J30" s="308" t="s">
        <v>123</v>
      </c>
      <c r="K30" s="308" t="s">
        <v>15</v>
      </c>
      <c r="L30" s="308" t="s">
        <v>18</v>
      </c>
      <c r="M30" t="str">
        <f t="shared" si="2"/>
        <v>ST4.91.5SQ6.5DRIVEMachined</v>
      </c>
    </row>
    <row r="31" spans="1:13" x14ac:dyDescent="0.25">
      <c r="A31" s="308">
        <v>6800022660</v>
      </c>
      <c r="B31" s="308">
        <v>4.9000000000000004</v>
      </c>
      <c r="C31" s="308">
        <v>5</v>
      </c>
      <c r="D31" s="308" t="str">
        <f t="shared" si="0"/>
        <v>1.5</v>
      </c>
      <c r="E31" s="308" t="str">
        <f t="shared" si="1"/>
        <v>SQ</v>
      </c>
      <c r="F31" s="308">
        <v>6.5</v>
      </c>
      <c r="G31" s="308" t="s">
        <v>16</v>
      </c>
      <c r="H31" s="308"/>
      <c r="I31" s="311" t="s">
        <v>11093</v>
      </c>
      <c r="J31" s="308" t="s">
        <v>124</v>
      </c>
      <c r="K31" s="308" t="s">
        <v>15</v>
      </c>
      <c r="L31" s="308" t="s">
        <v>18</v>
      </c>
      <c r="M31" t="str">
        <f t="shared" si="2"/>
        <v>4.91.5SQ6.5TAILMachined</v>
      </c>
    </row>
    <row r="32" spans="1:13" x14ac:dyDescent="0.25">
      <c r="A32" s="308">
        <v>6800022661</v>
      </c>
      <c r="B32" s="308">
        <v>4.9000000000000004</v>
      </c>
      <c r="C32" s="308">
        <v>5</v>
      </c>
      <c r="D32" s="308" t="str">
        <f t="shared" si="0"/>
        <v>1.5</v>
      </c>
      <c r="E32" s="308" t="str">
        <f t="shared" si="1"/>
        <v>SQ</v>
      </c>
      <c r="F32" s="308">
        <v>2</v>
      </c>
      <c r="G32" s="308" t="s">
        <v>26</v>
      </c>
      <c r="H32" s="308"/>
      <c r="I32" s="311" t="s">
        <v>11093</v>
      </c>
      <c r="J32" s="308" t="s">
        <v>125</v>
      </c>
      <c r="K32" s="308" t="s">
        <v>15</v>
      </c>
      <c r="L32" s="308" t="s">
        <v>18</v>
      </c>
      <c r="M32" t="str">
        <f t="shared" si="2"/>
        <v>4.91.5SQ2SUPPORTMachined</v>
      </c>
    </row>
    <row r="33" spans="1:13" x14ac:dyDescent="0.25">
      <c r="A33" s="308">
        <v>6800022662</v>
      </c>
      <c r="B33" s="308">
        <v>4.9000000000000004</v>
      </c>
      <c r="C33" s="308">
        <v>5</v>
      </c>
      <c r="D33" s="308" t="str">
        <f t="shared" si="0"/>
        <v>1.5</v>
      </c>
      <c r="E33" s="308" t="str">
        <f t="shared" si="1"/>
        <v>SQ</v>
      </c>
      <c r="F33" s="308">
        <v>4</v>
      </c>
      <c r="G33" s="308" t="s">
        <v>26</v>
      </c>
      <c r="H33" s="308"/>
      <c r="I33" s="311" t="s">
        <v>11093</v>
      </c>
      <c r="J33" s="308" t="s">
        <v>126</v>
      </c>
      <c r="K33" s="308" t="s">
        <v>15</v>
      </c>
      <c r="L33" s="308" t="s">
        <v>18</v>
      </c>
      <c r="M33" t="str">
        <f t="shared" si="2"/>
        <v>4.91.5SQ4SUPPORTMachined</v>
      </c>
    </row>
    <row r="34" spans="1:13" x14ac:dyDescent="0.25">
      <c r="A34" s="317">
        <v>648009</v>
      </c>
      <c r="B34" s="317">
        <v>5</v>
      </c>
      <c r="C34" s="317">
        <v>5</v>
      </c>
      <c r="D34" s="308" t="str">
        <f t="shared" ref="D34:D65" si="3">LEFT(K34, FIND(" ", K34)-1)</f>
        <v>40</v>
      </c>
      <c r="E34" s="308" t="str">
        <f t="shared" ref="E34:E65" si="4">RIGHT(K34,2)</f>
        <v>SQ</v>
      </c>
      <c r="F34" s="317">
        <v>3.9</v>
      </c>
      <c r="G34" s="317" t="s">
        <v>41</v>
      </c>
      <c r="H34" s="317" t="s">
        <v>42</v>
      </c>
      <c r="I34" s="311" t="s">
        <v>11094</v>
      </c>
      <c r="J34" s="317" t="s">
        <v>127</v>
      </c>
      <c r="K34" s="317" t="s">
        <v>107</v>
      </c>
      <c r="L34" s="317" t="s">
        <v>63</v>
      </c>
      <c r="M34" t="str">
        <f t="shared" ref="M34:M65" si="5">H34&amp;B34&amp;D34&amp;E34&amp;F34&amp;G34&amp;I34</f>
        <v>ST540SQ3.9DRIVEMolded</v>
      </c>
    </row>
    <row r="35" spans="1:13" x14ac:dyDescent="0.25">
      <c r="A35" s="317">
        <v>648010</v>
      </c>
      <c r="B35" s="317">
        <v>5</v>
      </c>
      <c r="C35" s="317">
        <v>5</v>
      </c>
      <c r="D35" s="308" t="str">
        <f t="shared" si="3"/>
        <v>1.5</v>
      </c>
      <c r="E35" s="308" t="str">
        <f t="shared" si="4"/>
        <v>SQ</v>
      </c>
      <c r="F35" s="317">
        <v>3.9</v>
      </c>
      <c r="G35" s="317" t="s">
        <v>41</v>
      </c>
      <c r="H35" s="317" t="s">
        <v>42</v>
      </c>
      <c r="I35" s="311" t="s">
        <v>11094</v>
      </c>
      <c r="J35" s="317" t="s">
        <v>128</v>
      </c>
      <c r="K35" s="317" t="s">
        <v>15</v>
      </c>
      <c r="L35" s="317" t="s">
        <v>63</v>
      </c>
      <c r="M35" t="str">
        <f t="shared" si="5"/>
        <v>ST51.5SQ3.9DRIVEMolded</v>
      </c>
    </row>
    <row r="36" spans="1:13" x14ac:dyDescent="0.25">
      <c r="A36" s="308">
        <v>6800022121</v>
      </c>
      <c r="B36" s="308">
        <v>5.9</v>
      </c>
      <c r="C36" s="308">
        <v>6</v>
      </c>
      <c r="D36" s="308" t="str">
        <f t="shared" si="3"/>
        <v>2.5</v>
      </c>
      <c r="E36" s="308" t="str">
        <f t="shared" si="4"/>
        <v>SQ</v>
      </c>
      <c r="F36" s="308">
        <v>2</v>
      </c>
      <c r="G36" s="308" t="s">
        <v>26</v>
      </c>
      <c r="H36" s="308"/>
      <c r="I36" s="311" t="s">
        <v>11093</v>
      </c>
      <c r="J36" s="308" t="s">
        <v>129</v>
      </c>
      <c r="K36" s="308" t="s">
        <v>105</v>
      </c>
      <c r="L36" s="308" t="s">
        <v>18</v>
      </c>
      <c r="M36" t="str">
        <f t="shared" si="5"/>
        <v>5.92.5SQ2SUPPORTMachined</v>
      </c>
    </row>
    <row r="37" spans="1:13" x14ac:dyDescent="0.25">
      <c r="A37" s="308">
        <v>6800017150</v>
      </c>
      <c r="B37" s="308">
        <v>6</v>
      </c>
      <c r="C37" s="308">
        <v>6</v>
      </c>
      <c r="D37" s="308" t="str">
        <f t="shared" si="3"/>
        <v>2.0</v>
      </c>
      <c r="E37" s="308" t="str">
        <f t="shared" si="4"/>
        <v>SQ</v>
      </c>
      <c r="F37" s="308">
        <v>6.5</v>
      </c>
      <c r="G37" s="308" t="s">
        <v>41</v>
      </c>
      <c r="H37" s="308" t="s">
        <v>64</v>
      </c>
      <c r="I37" s="311" t="s">
        <v>11093</v>
      </c>
      <c r="J37" s="308" t="s">
        <v>131</v>
      </c>
      <c r="K37" s="308" t="s">
        <v>130</v>
      </c>
      <c r="L37" s="308" t="s">
        <v>18</v>
      </c>
      <c r="M37" t="str">
        <f t="shared" si="5"/>
        <v>OE62.0SQ6.5DRIVEMachined</v>
      </c>
    </row>
    <row r="38" spans="1:13" x14ac:dyDescent="0.25">
      <c r="A38" s="308">
        <v>6800017151</v>
      </c>
      <c r="B38" s="308">
        <v>6</v>
      </c>
      <c r="C38" s="308">
        <v>6</v>
      </c>
      <c r="D38" s="308" t="str">
        <f t="shared" si="3"/>
        <v>2.0</v>
      </c>
      <c r="E38" s="308" t="str">
        <f t="shared" si="4"/>
        <v>SQ</v>
      </c>
      <c r="F38" s="308">
        <v>6.5</v>
      </c>
      <c r="G38" s="308" t="s">
        <v>16</v>
      </c>
      <c r="H38" s="308"/>
      <c r="I38" s="311" t="s">
        <v>11093</v>
      </c>
      <c r="J38" s="308" t="s">
        <v>132</v>
      </c>
      <c r="K38" s="308" t="s">
        <v>130</v>
      </c>
      <c r="L38" s="308" t="s">
        <v>18</v>
      </c>
      <c r="M38" t="str">
        <f t="shared" si="5"/>
        <v>62.0SQ6.5TAILMachined</v>
      </c>
    </row>
    <row r="39" spans="1:13" x14ac:dyDescent="0.25">
      <c r="A39" s="308">
        <v>6800017152</v>
      </c>
      <c r="B39" s="308">
        <v>6</v>
      </c>
      <c r="C39" s="308">
        <v>6</v>
      </c>
      <c r="D39" s="308" t="str">
        <f t="shared" si="3"/>
        <v>2.0</v>
      </c>
      <c r="E39" s="308" t="str">
        <f t="shared" si="4"/>
        <v>SQ</v>
      </c>
      <c r="F39" s="308">
        <v>4</v>
      </c>
      <c r="G39" s="308" t="s">
        <v>26</v>
      </c>
      <c r="H39" s="308"/>
      <c r="I39" s="311" t="s">
        <v>11093</v>
      </c>
      <c r="J39" s="308" t="s">
        <v>133</v>
      </c>
      <c r="K39" s="308" t="s">
        <v>130</v>
      </c>
      <c r="L39" s="308" t="s">
        <v>18</v>
      </c>
      <c r="M39" t="str">
        <f t="shared" si="5"/>
        <v>62.0SQ4SUPPORTMachined</v>
      </c>
    </row>
    <row r="40" spans="1:13" x14ac:dyDescent="0.25">
      <c r="A40" s="308">
        <v>6800017067</v>
      </c>
      <c r="B40" s="308">
        <v>5.9</v>
      </c>
      <c r="C40" s="308">
        <v>6</v>
      </c>
      <c r="D40" s="308" t="str">
        <f t="shared" si="3"/>
        <v>1.5</v>
      </c>
      <c r="E40" s="308" t="str">
        <f t="shared" si="4"/>
        <v>SQ</v>
      </c>
      <c r="F40" s="308">
        <v>6.5</v>
      </c>
      <c r="G40" s="308" t="s">
        <v>41</v>
      </c>
      <c r="H40" s="116" t="s">
        <v>42</v>
      </c>
      <c r="I40" s="311" t="s">
        <v>11093</v>
      </c>
      <c r="J40" s="308" t="s">
        <v>134</v>
      </c>
      <c r="K40" s="308" t="s">
        <v>15</v>
      </c>
      <c r="L40" s="308" t="s">
        <v>18</v>
      </c>
      <c r="M40" t="str">
        <f t="shared" si="5"/>
        <v>ST5.91.5SQ6.5DRIVEMachined</v>
      </c>
    </row>
    <row r="41" spans="1:13" x14ac:dyDescent="0.25">
      <c r="A41" s="308">
        <v>6800017068</v>
      </c>
      <c r="B41" s="308">
        <v>5.9</v>
      </c>
      <c r="C41" s="308">
        <v>6</v>
      </c>
      <c r="D41" s="308" t="str">
        <f t="shared" si="3"/>
        <v>1.5</v>
      </c>
      <c r="E41" s="308" t="str">
        <f t="shared" si="4"/>
        <v>SQ</v>
      </c>
      <c r="F41" s="308">
        <v>6.5</v>
      </c>
      <c r="G41" s="308" t="s">
        <v>41</v>
      </c>
      <c r="H41" s="308" t="s">
        <v>47</v>
      </c>
      <c r="I41" s="311" t="s">
        <v>11093</v>
      </c>
      <c r="J41" s="308" t="s">
        <v>135</v>
      </c>
      <c r="K41" s="308" t="s">
        <v>15</v>
      </c>
      <c r="L41" s="308" t="s">
        <v>18</v>
      </c>
      <c r="M41" t="str">
        <f t="shared" si="5"/>
        <v>SC5.91.5SQ6.5DRIVEMachined</v>
      </c>
    </row>
    <row r="42" spans="1:13" x14ac:dyDescent="0.25">
      <c r="A42" s="308">
        <v>6800021401</v>
      </c>
      <c r="B42" s="308">
        <v>5.9</v>
      </c>
      <c r="C42" s="308">
        <v>6</v>
      </c>
      <c r="D42" s="308" t="str">
        <f t="shared" si="3"/>
        <v>1.5</v>
      </c>
      <c r="E42" s="308" t="str">
        <f t="shared" si="4"/>
        <v>SQ</v>
      </c>
      <c r="F42" s="308">
        <v>6.5</v>
      </c>
      <c r="G42" s="308" t="s">
        <v>16</v>
      </c>
      <c r="H42" s="308"/>
      <c r="I42" s="311" t="s">
        <v>11093</v>
      </c>
      <c r="J42" s="308" t="s">
        <v>136</v>
      </c>
      <c r="K42" s="308" t="s">
        <v>15</v>
      </c>
      <c r="L42" s="308" t="s">
        <v>18</v>
      </c>
      <c r="M42" t="str">
        <f t="shared" si="5"/>
        <v>5.91.5SQ6.5TAILMachined</v>
      </c>
    </row>
    <row r="43" spans="1:13" x14ac:dyDescent="0.25">
      <c r="A43" s="308">
        <v>6800021404</v>
      </c>
      <c r="B43" s="308">
        <v>5.9</v>
      </c>
      <c r="C43" s="308">
        <v>6</v>
      </c>
      <c r="D43" s="308" t="str">
        <f t="shared" si="3"/>
        <v>1.5</v>
      </c>
      <c r="E43" s="308" t="str">
        <f t="shared" si="4"/>
        <v>SQ</v>
      </c>
      <c r="F43" s="308">
        <v>4</v>
      </c>
      <c r="G43" s="308" t="s">
        <v>26</v>
      </c>
      <c r="H43" s="308"/>
      <c r="I43" s="311" t="s">
        <v>11093</v>
      </c>
      <c r="J43" s="308" t="s">
        <v>137</v>
      </c>
      <c r="K43" s="308" t="s">
        <v>15</v>
      </c>
      <c r="L43" s="308" t="s">
        <v>18</v>
      </c>
      <c r="M43" t="str">
        <f t="shared" si="5"/>
        <v>5.91.5SQ4SUPPORTMachined</v>
      </c>
    </row>
    <row r="44" spans="1:13" x14ac:dyDescent="0.25">
      <c r="A44" s="308">
        <v>6800021406</v>
      </c>
      <c r="B44" s="308">
        <v>5.9</v>
      </c>
      <c r="C44" s="308">
        <v>6</v>
      </c>
      <c r="D44" s="308" t="str">
        <f t="shared" si="3"/>
        <v>1.5</v>
      </c>
      <c r="E44" s="308" t="str">
        <f t="shared" si="4"/>
        <v>SQ</v>
      </c>
      <c r="F44" s="308">
        <v>2</v>
      </c>
      <c r="G44" s="308" t="s">
        <v>26</v>
      </c>
      <c r="H44" s="308"/>
      <c r="I44" s="311" t="s">
        <v>11093</v>
      </c>
      <c r="J44" s="308" t="s">
        <v>138</v>
      </c>
      <c r="K44" s="308" t="s">
        <v>15</v>
      </c>
      <c r="L44" s="308" t="s">
        <v>18</v>
      </c>
      <c r="M44" t="str">
        <f t="shared" si="5"/>
        <v>5.91.5SQ2SUPPORTMachined</v>
      </c>
    </row>
    <row r="45" spans="1:13" x14ac:dyDescent="0.25">
      <c r="A45" s="308">
        <v>6800021469</v>
      </c>
      <c r="B45" s="308">
        <v>5.9</v>
      </c>
      <c r="C45" s="308">
        <v>6</v>
      </c>
      <c r="D45" s="308" t="str">
        <f t="shared" si="3"/>
        <v>2.5</v>
      </c>
      <c r="E45" s="308" t="str">
        <f t="shared" si="4"/>
        <v>SQ</v>
      </c>
      <c r="F45" s="308">
        <v>6.5</v>
      </c>
      <c r="G45" s="308" t="s">
        <v>41</v>
      </c>
      <c r="H45" s="308"/>
      <c r="I45" s="311" t="s">
        <v>11093</v>
      </c>
      <c r="J45" s="308" t="s">
        <v>139</v>
      </c>
      <c r="K45" s="308" t="s">
        <v>105</v>
      </c>
      <c r="L45" s="308" t="s">
        <v>18</v>
      </c>
      <c r="M45" t="str">
        <f t="shared" si="5"/>
        <v>5.92.5SQ6.5DRIVEMachined</v>
      </c>
    </row>
    <row r="46" spans="1:13" x14ac:dyDescent="0.25">
      <c r="A46" s="308">
        <v>6800021766</v>
      </c>
      <c r="B46" s="308">
        <v>5.9</v>
      </c>
      <c r="C46" s="308">
        <v>6</v>
      </c>
      <c r="D46" s="308" t="str">
        <f t="shared" si="3"/>
        <v>2.5</v>
      </c>
      <c r="E46" s="308" t="str">
        <f t="shared" si="4"/>
        <v>SQ</v>
      </c>
      <c r="F46" s="308">
        <v>4</v>
      </c>
      <c r="G46" s="308" t="s">
        <v>26</v>
      </c>
      <c r="H46" s="308"/>
      <c r="I46" s="311" t="s">
        <v>11093</v>
      </c>
      <c r="J46" s="308" t="s">
        <v>140</v>
      </c>
      <c r="K46" s="308" t="s">
        <v>105</v>
      </c>
      <c r="L46" s="308" t="s">
        <v>18</v>
      </c>
      <c r="M46" t="str">
        <f t="shared" si="5"/>
        <v>5.92.5SQ4SUPPORTMachined</v>
      </c>
    </row>
    <row r="47" spans="1:13" x14ac:dyDescent="0.25">
      <c r="A47" s="308">
        <v>6800022105</v>
      </c>
      <c r="B47" s="308">
        <v>5.9</v>
      </c>
      <c r="C47" s="308">
        <v>6</v>
      </c>
      <c r="D47" s="308" t="str">
        <f t="shared" si="3"/>
        <v>2.5</v>
      </c>
      <c r="E47" s="308" t="str">
        <f t="shared" si="4"/>
        <v>SQ</v>
      </c>
      <c r="F47" s="308">
        <v>6.5</v>
      </c>
      <c r="G47" s="308" t="s">
        <v>16</v>
      </c>
      <c r="H47" s="308"/>
      <c r="I47" s="311" t="s">
        <v>11093</v>
      </c>
      <c r="J47" s="308" t="s">
        <v>141</v>
      </c>
      <c r="K47" s="308" t="s">
        <v>105</v>
      </c>
      <c r="L47" s="308" t="s">
        <v>18</v>
      </c>
      <c r="M47" t="str">
        <f t="shared" si="5"/>
        <v>5.92.5SQ6.5TAILMachined</v>
      </c>
    </row>
    <row r="48" spans="1:13" x14ac:dyDescent="0.25">
      <c r="A48" s="308">
        <v>6800021280</v>
      </c>
      <c r="B48" s="308">
        <v>6</v>
      </c>
      <c r="C48" s="308">
        <v>6</v>
      </c>
      <c r="D48" s="308" t="str">
        <f t="shared" si="3"/>
        <v>1.25</v>
      </c>
      <c r="E48" s="308" t="str">
        <f t="shared" si="4"/>
        <v>RD</v>
      </c>
      <c r="F48" s="308"/>
      <c r="G48" s="308" t="s">
        <v>26</v>
      </c>
      <c r="H48" s="308"/>
      <c r="I48" s="311" t="s">
        <v>11093</v>
      </c>
      <c r="J48" s="308" t="s">
        <v>142</v>
      </c>
      <c r="K48" s="308" t="s">
        <v>51</v>
      </c>
      <c r="L48" s="308" t="s">
        <v>66</v>
      </c>
      <c r="M48" t="str">
        <f t="shared" si="5"/>
        <v>61.25RDSUPPORTMachined</v>
      </c>
    </row>
    <row r="49" spans="1:13" x14ac:dyDescent="0.25">
      <c r="A49" s="308">
        <v>6800017082</v>
      </c>
      <c r="B49" s="308">
        <v>4</v>
      </c>
      <c r="C49" s="308">
        <v>4</v>
      </c>
      <c r="D49" s="308" t="str">
        <f t="shared" si="3"/>
        <v>1.5</v>
      </c>
      <c r="E49" s="308" t="str">
        <f t="shared" si="4"/>
        <v>SQ</v>
      </c>
      <c r="F49" s="308">
        <v>2</v>
      </c>
      <c r="G49" s="308" t="s">
        <v>26</v>
      </c>
      <c r="H49" s="308"/>
      <c r="I49" s="311" t="s">
        <v>11093</v>
      </c>
      <c r="J49" s="308" t="s">
        <v>143</v>
      </c>
      <c r="K49" s="308" t="s">
        <v>15</v>
      </c>
      <c r="L49" s="308" t="s">
        <v>66</v>
      </c>
      <c r="M49" t="str">
        <f t="shared" si="5"/>
        <v>41.5SQ2SUPPORTMachined</v>
      </c>
    </row>
    <row r="50" spans="1:13" x14ac:dyDescent="0.25">
      <c r="A50" s="308">
        <v>6800017083</v>
      </c>
      <c r="B50" s="308">
        <v>6</v>
      </c>
      <c r="C50" s="308">
        <v>6</v>
      </c>
      <c r="D50" s="308" t="str">
        <f t="shared" si="3"/>
        <v>1.5</v>
      </c>
      <c r="E50" s="308" t="str">
        <f t="shared" si="4"/>
        <v>SQ</v>
      </c>
      <c r="F50" s="308">
        <v>2</v>
      </c>
      <c r="G50" s="308" t="s">
        <v>26</v>
      </c>
      <c r="H50" s="308"/>
      <c r="I50" s="311" t="s">
        <v>11093</v>
      </c>
      <c r="J50" s="308" t="s">
        <v>144</v>
      </c>
      <c r="K50" s="308" t="s">
        <v>15</v>
      </c>
      <c r="L50" s="308" t="s">
        <v>66</v>
      </c>
      <c r="M50" t="str">
        <f t="shared" si="5"/>
        <v>61.5SQ2SUPPORTMachined</v>
      </c>
    </row>
    <row r="51" spans="1:13" x14ac:dyDescent="0.25">
      <c r="A51" s="308">
        <v>6800020071</v>
      </c>
      <c r="B51" s="308">
        <v>6</v>
      </c>
      <c r="C51" s="308">
        <v>6</v>
      </c>
      <c r="D51" s="308" t="str">
        <f t="shared" si="3"/>
        <v>1.25</v>
      </c>
      <c r="E51" s="308" t="str">
        <f t="shared" si="4"/>
        <v>RD</v>
      </c>
      <c r="F51" s="308"/>
      <c r="G51" s="308" t="s">
        <v>41</v>
      </c>
      <c r="H51" s="308" t="s">
        <v>64</v>
      </c>
      <c r="I51" s="311" t="s">
        <v>11093</v>
      </c>
      <c r="J51" s="308" t="s">
        <v>145</v>
      </c>
      <c r="K51" s="308" t="s">
        <v>51</v>
      </c>
      <c r="L51" s="308" t="s">
        <v>66</v>
      </c>
      <c r="M51" t="str">
        <f t="shared" si="5"/>
        <v>OE61.25RDDRIVEMachined</v>
      </c>
    </row>
    <row r="52" spans="1:13" x14ac:dyDescent="0.25">
      <c r="A52" s="308">
        <v>6800020072</v>
      </c>
      <c r="B52" s="308">
        <v>6</v>
      </c>
      <c r="C52" s="308">
        <v>6</v>
      </c>
      <c r="D52" s="308" t="str">
        <f t="shared" si="3"/>
        <v>1.25</v>
      </c>
      <c r="E52" s="308" t="str">
        <f t="shared" si="4"/>
        <v>RD</v>
      </c>
      <c r="F52" s="308"/>
      <c r="G52" s="308" t="s">
        <v>16</v>
      </c>
      <c r="H52" s="308"/>
      <c r="I52" s="311" t="s">
        <v>11093</v>
      </c>
      <c r="J52" s="308" t="s">
        <v>146</v>
      </c>
      <c r="K52" s="308" t="s">
        <v>51</v>
      </c>
      <c r="L52" s="308" t="s">
        <v>66</v>
      </c>
      <c r="M52" t="str">
        <f t="shared" si="5"/>
        <v>61.25RDTAILMachined</v>
      </c>
    </row>
    <row r="53" spans="1:13" x14ac:dyDescent="0.25">
      <c r="A53" s="308">
        <v>6800016044</v>
      </c>
      <c r="B53" s="308">
        <v>6</v>
      </c>
      <c r="C53" s="308">
        <v>6</v>
      </c>
      <c r="D53" s="308" t="str">
        <f t="shared" si="3"/>
        <v>1.5</v>
      </c>
      <c r="E53" s="308" t="str">
        <f t="shared" si="4"/>
        <v>SQ</v>
      </c>
      <c r="F53" s="308"/>
      <c r="G53" s="308" t="s">
        <v>41</v>
      </c>
      <c r="H53" s="308" t="s">
        <v>64</v>
      </c>
      <c r="I53" s="311" t="s">
        <v>11093</v>
      </c>
      <c r="J53" s="308" t="s">
        <v>147</v>
      </c>
      <c r="K53" s="308" t="s">
        <v>15</v>
      </c>
      <c r="L53" s="308" t="s">
        <v>66</v>
      </c>
      <c r="M53" t="str">
        <f t="shared" si="5"/>
        <v>OE61.5SQDRIVEMachined</v>
      </c>
    </row>
    <row r="54" spans="1:13" x14ac:dyDescent="0.25">
      <c r="A54" s="308">
        <v>6800022766</v>
      </c>
      <c r="B54" s="308">
        <v>5.9</v>
      </c>
      <c r="C54" s="308">
        <v>6</v>
      </c>
      <c r="D54" s="308" t="str">
        <f t="shared" si="3"/>
        <v>1.0</v>
      </c>
      <c r="E54" s="308" t="str">
        <f t="shared" si="4"/>
        <v>RD</v>
      </c>
      <c r="F54" s="308">
        <v>6.5</v>
      </c>
      <c r="G54" s="308" t="s">
        <v>41</v>
      </c>
      <c r="H54" s="308" t="s">
        <v>42</v>
      </c>
      <c r="I54" s="311" t="s">
        <v>11093</v>
      </c>
      <c r="J54" s="308" t="s">
        <v>148</v>
      </c>
      <c r="K54" s="308" t="s">
        <v>20</v>
      </c>
      <c r="L54" s="308" t="s">
        <v>18</v>
      </c>
      <c r="M54" t="str">
        <f t="shared" si="5"/>
        <v>ST5.91.0RD6.5DRIVEMachined</v>
      </c>
    </row>
    <row r="55" spans="1:13" x14ac:dyDescent="0.25">
      <c r="A55" s="308">
        <v>6800022765</v>
      </c>
      <c r="B55" s="308">
        <v>5.9</v>
      </c>
      <c r="C55" s="308">
        <v>6</v>
      </c>
      <c r="D55" s="308" t="str">
        <f t="shared" si="3"/>
        <v>1.0</v>
      </c>
      <c r="E55" s="308" t="str">
        <f t="shared" si="4"/>
        <v>RD</v>
      </c>
      <c r="F55" s="308">
        <v>6.5</v>
      </c>
      <c r="G55" s="308" t="s">
        <v>16</v>
      </c>
      <c r="H55" s="308"/>
      <c r="I55" s="311" t="s">
        <v>11093</v>
      </c>
      <c r="J55" s="308" t="s">
        <v>149</v>
      </c>
      <c r="K55" s="308" t="s">
        <v>20</v>
      </c>
      <c r="L55" s="308" t="s">
        <v>18</v>
      </c>
      <c r="M55" t="str">
        <f t="shared" si="5"/>
        <v>5.91.0RD6.5TAILMachined</v>
      </c>
    </row>
    <row r="56" spans="1:13" x14ac:dyDescent="0.25">
      <c r="A56" s="308">
        <v>6800022764</v>
      </c>
      <c r="B56" s="308">
        <v>5.9</v>
      </c>
      <c r="C56" s="308">
        <v>6</v>
      </c>
      <c r="D56" s="308" t="str">
        <f t="shared" si="3"/>
        <v>1.0</v>
      </c>
      <c r="E56" s="308" t="str">
        <f t="shared" si="4"/>
        <v>RD</v>
      </c>
      <c r="F56" s="308">
        <v>2</v>
      </c>
      <c r="G56" s="308" t="s">
        <v>26</v>
      </c>
      <c r="H56" s="308"/>
      <c r="I56" s="311" t="s">
        <v>11093</v>
      </c>
      <c r="J56" s="308" t="s">
        <v>150</v>
      </c>
      <c r="K56" s="308" t="s">
        <v>20</v>
      </c>
      <c r="L56" s="308" t="s">
        <v>18</v>
      </c>
      <c r="M56" t="str">
        <f t="shared" si="5"/>
        <v>5.91.0RD2SUPPORTMachined</v>
      </c>
    </row>
    <row r="57" spans="1:13" x14ac:dyDescent="0.25">
      <c r="A57" s="308">
        <v>6800022763</v>
      </c>
      <c r="B57" s="308">
        <v>5.9</v>
      </c>
      <c r="C57" s="308">
        <v>6</v>
      </c>
      <c r="D57" s="308" t="str">
        <f t="shared" si="3"/>
        <v>1.0</v>
      </c>
      <c r="E57" s="308" t="str">
        <f t="shared" si="4"/>
        <v>RD</v>
      </c>
      <c r="F57" s="308">
        <v>4</v>
      </c>
      <c r="G57" s="308" t="s">
        <v>26</v>
      </c>
      <c r="H57" s="308"/>
      <c r="I57" s="311" t="s">
        <v>11093</v>
      </c>
      <c r="J57" s="308" t="s">
        <v>151</v>
      </c>
      <c r="K57" s="308" t="s">
        <v>20</v>
      </c>
      <c r="L57" s="308" t="s">
        <v>18</v>
      </c>
      <c r="M57" t="str">
        <f t="shared" si="5"/>
        <v>5.91.0RD4SUPPORTMachined</v>
      </c>
    </row>
    <row r="58" spans="1:13" x14ac:dyDescent="0.25">
      <c r="A58" s="317">
        <v>648011</v>
      </c>
      <c r="B58" s="317">
        <v>5.97</v>
      </c>
      <c r="C58" s="317">
        <v>6</v>
      </c>
      <c r="D58" s="308" t="str">
        <f t="shared" si="3"/>
        <v>40</v>
      </c>
      <c r="E58" s="308" t="str">
        <f t="shared" si="4"/>
        <v>SQ</v>
      </c>
      <c r="F58" s="317">
        <v>3.9</v>
      </c>
      <c r="G58" s="317" t="s">
        <v>41</v>
      </c>
      <c r="H58" s="317" t="s">
        <v>42</v>
      </c>
      <c r="I58" s="311" t="s">
        <v>11094</v>
      </c>
      <c r="J58" s="317" t="s">
        <v>152</v>
      </c>
      <c r="K58" s="317" t="s">
        <v>107</v>
      </c>
      <c r="L58" s="317" t="s">
        <v>63</v>
      </c>
      <c r="M58" t="str">
        <f t="shared" si="5"/>
        <v>ST5.9740SQ3.9DRIVEMolded</v>
      </c>
    </row>
    <row r="59" spans="1:13" x14ac:dyDescent="0.25">
      <c r="A59" s="317">
        <v>648012</v>
      </c>
      <c r="B59" s="317">
        <v>5.97</v>
      </c>
      <c r="C59" s="317">
        <v>6</v>
      </c>
      <c r="D59" s="308" t="str">
        <f t="shared" si="3"/>
        <v>1.5</v>
      </c>
      <c r="E59" s="308" t="str">
        <f t="shared" si="4"/>
        <v>SQ</v>
      </c>
      <c r="F59" s="317">
        <v>3.9</v>
      </c>
      <c r="G59" s="317" t="s">
        <v>41</v>
      </c>
      <c r="H59" s="317" t="s">
        <v>42</v>
      </c>
      <c r="I59" s="311" t="s">
        <v>11094</v>
      </c>
      <c r="J59" s="317" t="s">
        <v>153</v>
      </c>
      <c r="K59" s="317" t="s">
        <v>15</v>
      </c>
      <c r="L59" s="317" t="s">
        <v>63</v>
      </c>
      <c r="M59" t="str">
        <f t="shared" si="5"/>
        <v>ST5.971.5SQ3.9DRIVEMolded</v>
      </c>
    </row>
    <row r="60" spans="1:13" x14ac:dyDescent="0.25">
      <c r="A60" s="308">
        <v>6800017933</v>
      </c>
      <c r="B60" s="308">
        <v>6.4</v>
      </c>
      <c r="C60" s="308">
        <v>6.4</v>
      </c>
      <c r="D60" s="308" t="str">
        <f t="shared" si="3"/>
        <v>2.0</v>
      </c>
      <c r="E60" s="308" t="str">
        <f t="shared" si="4"/>
        <v>SQ</v>
      </c>
      <c r="F60" s="308">
        <v>6.5</v>
      </c>
      <c r="G60" s="308" t="s">
        <v>41</v>
      </c>
      <c r="H60" s="308" t="s">
        <v>47</v>
      </c>
      <c r="I60" s="311" t="s">
        <v>11093</v>
      </c>
      <c r="J60" s="308" t="s">
        <v>154</v>
      </c>
      <c r="K60" s="308" t="s">
        <v>130</v>
      </c>
      <c r="L60" s="308" t="s">
        <v>18</v>
      </c>
      <c r="M60" t="str">
        <f t="shared" si="5"/>
        <v>SC6.42.0SQ6.5DRIVEMachined</v>
      </c>
    </row>
    <row r="61" spans="1:13" x14ac:dyDescent="0.25">
      <c r="A61" s="308">
        <v>6800017934</v>
      </c>
      <c r="B61" s="308">
        <v>6.4</v>
      </c>
      <c r="C61" s="308">
        <v>6.4</v>
      </c>
      <c r="D61" s="308" t="str">
        <f t="shared" si="3"/>
        <v>2.0</v>
      </c>
      <c r="E61" s="308" t="str">
        <f t="shared" si="4"/>
        <v>SQ</v>
      </c>
      <c r="F61" s="308">
        <v>4</v>
      </c>
      <c r="G61" s="308" t="s">
        <v>26</v>
      </c>
      <c r="H61" s="308"/>
      <c r="I61" s="311" t="s">
        <v>11093</v>
      </c>
      <c r="J61" s="308" t="s">
        <v>155</v>
      </c>
      <c r="K61" s="308" t="s">
        <v>130</v>
      </c>
      <c r="L61" s="308" t="s">
        <v>18</v>
      </c>
      <c r="M61" t="str">
        <f t="shared" si="5"/>
        <v>6.42.0SQ4SUPPORTMachined</v>
      </c>
    </row>
    <row r="62" spans="1:13" x14ac:dyDescent="0.25">
      <c r="A62" s="308">
        <v>6800017935</v>
      </c>
      <c r="B62" s="308">
        <v>6.4</v>
      </c>
      <c r="C62" s="308">
        <v>6.4</v>
      </c>
      <c r="D62" s="308" t="str">
        <f t="shared" si="3"/>
        <v>2.0</v>
      </c>
      <c r="E62" s="308" t="str">
        <f t="shared" si="4"/>
        <v>SQ</v>
      </c>
      <c r="F62" s="308">
        <v>6.5</v>
      </c>
      <c r="G62" s="308" t="s">
        <v>16</v>
      </c>
      <c r="H62" s="308"/>
      <c r="I62" s="311" t="s">
        <v>11093</v>
      </c>
      <c r="J62" s="308" t="s">
        <v>156</v>
      </c>
      <c r="K62" s="308" t="s">
        <v>130</v>
      </c>
      <c r="L62" s="308" t="s">
        <v>18</v>
      </c>
      <c r="M62" t="str">
        <f t="shared" si="5"/>
        <v>6.42.0SQ6.5TAILMachined</v>
      </c>
    </row>
    <row r="63" spans="1:13" x14ac:dyDescent="0.25">
      <c r="A63" s="308">
        <v>6800016048</v>
      </c>
      <c r="B63" s="308">
        <v>6.4</v>
      </c>
      <c r="C63" s="308">
        <v>6.4</v>
      </c>
      <c r="D63" s="308" t="str">
        <f t="shared" si="3"/>
        <v>1.5</v>
      </c>
      <c r="E63" s="308" t="str">
        <f t="shared" si="4"/>
        <v>SQ</v>
      </c>
      <c r="F63" s="308">
        <v>6.5</v>
      </c>
      <c r="G63" s="308" t="s">
        <v>16</v>
      </c>
      <c r="H63" s="308"/>
      <c r="I63" s="311" t="s">
        <v>11093</v>
      </c>
      <c r="J63" s="308" t="s">
        <v>157</v>
      </c>
      <c r="K63" s="308" t="s">
        <v>15</v>
      </c>
      <c r="L63" s="308" t="s">
        <v>18</v>
      </c>
      <c r="M63" t="str">
        <f t="shared" si="5"/>
        <v>6.41.5SQ6.5TAILMachined</v>
      </c>
    </row>
    <row r="64" spans="1:13" x14ac:dyDescent="0.25">
      <c r="A64" s="308">
        <v>6800019198</v>
      </c>
      <c r="B64" s="308">
        <v>6.4</v>
      </c>
      <c r="C64" s="308">
        <v>6.4</v>
      </c>
      <c r="D64" s="308" t="str">
        <f t="shared" si="3"/>
        <v>1.5</v>
      </c>
      <c r="E64" s="308" t="str">
        <f t="shared" si="4"/>
        <v>SQ</v>
      </c>
      <c r="F64" s="308">
        <v>6.5</v>
      </c>
      <c r="G64" s="308" t="s">
        <v>41</v>
      </c>
      <c r="H64" s="308" t="s">
        <v>47</v>
      </c>
      <c r="I64" s="311" t="s">
        <v>11093</v>
      </c>
      <c r="J64" s="308" t="s">
        <v>158</v>
      </c>
      <c r="K64" s="308" t="s">
        <v>15</v>
      </c>
      <c r="L64" s="308" t="s">
        <v>18</v>
      </c>
      <c r="M64" t="str">
        <f t="shared" si="5"/>
        <v>SC6.41.5SQ6.5DRIVEMachined</v>
      </c>
    </row>
    <row r="65" spans="1:13" x14ac:dyDescent="0.25">
      <c r="A65" s="308">
        <v>6800019204</v>
      </c>
      <c r="B65" s="308">
        <v>6.4</v>
      </c>
      <c r="C65" s="308">
        <v>6.4</v>
      </c>
      <c r="D65" s="308" t="str">
        <f t="shared" si="3"/>
        <v>1.5</v>
      </c>
      <c r="E65" s="308" t="str">
        <f t="shared" si="4"/>
        <v>SQ</v>
      </c>
      <c r="F65" s="308">
        <v>4</v>
      </c>
      <c r="G65" s="308" t="s">
        <v>26</v>
      </c>
      <c r="H65" s="308"/>
      <c r="I65" s="311" t="s">
        <v>11093</v>
      </c>
      <c r="J65" s="308" t="s">
        <v>159</v>
      </c>
      <c r="K65" s="308" t="s">
        <v>15</v>
      </c>
      <c r="L65" s="308" t="s">
        <v>18</v>
      </c>
      <c r="M65" t="str">
        <f t="shared" si="5"/>
        <v>6.41.5SQ4SUPPORTMachined</v>
      </c>
    </row>
    <row r="66" spans="1:13" x14ac:dyDescent="0.25">
      <c r="A66" s="308">
        <v>6800019205</v>
      </c>
      <c r="B66" s="308">
        <v>6.4</v>
      </c>
      <c r="C66" s="308">
        <v>6.4</v>
      </c>
      <c r="D66" s="308" t="str">
        <f t="shared" ref="D66:D97" si="6">LEFT(K66, FIND(" ", K66)-1)</f>
        <v>1.5</v>
      </c>
      <c r="E66" s="308" t="str">
        <f t="shared" ref="E66:E97" si="7">RIGHT(K66,2)</f>
        <v>SQ</v>
      </c>
      <c r="F66" s="308">
        <v>2</v>
      </c>
      <c r="G66" s="308" t="s">
        <v>26</v>
      </c>
      <c r="H66" s="308"/>
      <c r="I66" s="311" t="s">
        <v>11093</v>
      </c>
      <c r="J66" s="308" t="s">
        <v>160</v>
      </c>
      <c r="K66" s="308" t="s">
        <v>15</v>
      </c>
      <c r="L66" s="308" t="s">
        <v>18</v>
      </c>
      <c r="M66" t="str">
        <f t="shared" ref="M66:M97" si="8">H66&amp;B66&amp;D66&amp;E66&amp;F66&amp;G66&amp;I66</f>
        <v>6.41.5SQ2SUPPORTMachined</v>
      </c>
    </row>
    <row r="67" spans="1:13" x14ac:dyDescent="0.25">
      <c r="A67" s="308">
        <v>6800022470</v>
      </c>
      <c r="B67" s="308">
        <v>6.4</v>
      </c>
      <c r="C67" s="308">
        <v>6.4</v>
      </c>
      <c r="D67" s="308" t="str">
        <f t="shared" si="6"/>
        <v>1.5</v>
      </c>
      <c r="E67" s="308" t="str">
        <f t="shared" si="7"/>
        <v>SQ</v>
      </c>
      <c r="F67" s="308">
        <v>16</v>
      </c>
      <c r="G67" s="308" t="s">
        <v>41</v>
      </c>
      <c r="H67" s="308" t="s">
        <v>161</v>
      </c>
      <c r="I67" s="311" t="s">
        <v>11093</v>
      </c>
      <c r="J67" s="308" t="s">
        <v>162</v>
      </c>
      <c r="K67" s="308" t="s">
        <v>15</v>
      </c>
      <c r="L67" s="308" t="s">
        <v>18</v>
      </c>
      <c r="M67" t="str">
        <f t="shared" si="8"/>
        <v>CUSTOM6.41.5SQ16DRIVEMachined</v>
      </c>
    </row>
    <row r="68" spans="1:13" x14ac:dyDescent="0.25">
      <c r="A68" s="308">
        <v>6800022607</v>
      </c>
      <c r="B68" s="308">
        <v>6.4</v>
      </c>
      <c r="C68" s="308">
        <v>6.4</v>
      </c>
      <c r="D68" s="308" t="str">
        <f t="shared" si="6"/>
        <v>1.5</v>
      </c>
      <c r="E68" s="308" t="str">
        <f t="shared" si="7"/>
        <v>SQ</v>
      </c>
      <c r="F68" s="308">
        <v>6.5</v>
      </c>
      <c r="G68" s="308" t="s">
        <v>41</v>
      </c>
      <c r="H68" s="308" t="s">
        <v>42</v>
      </c>
      <c r="I68" s="311" t="s">
        <v>11093</v>
      </c>
      <c r="J68" s="308" t="s">
        <v>163</v>
      </c>
      <c r="K68" s="308" t="s">
        <v>15</v>
      </c>
      <c r="L68" s="308" t="s">
        <v>18</v>
      </c>
      <c r="M68" t="str">
        <f t="shared" si="8"/>
        <v>ST6.41.5SQ6.5DRIVEMachined</v>
      </c>
    </row>
    <row r="69" spans="1:13" x14ac:dyDescent="0.25">
      <c r="A69" s="308">
        <v>6800018152</v>
      </c>
      <c r="B69" s="308">
        <v>8</v>
      </c>
      <c r="C69" s="308">
        <v>8</v>
      </c>
      <c r="D69" s="308" t="str">
        <f t="shared" si="6"/>
        <v>2.5</v>
      </c>
      <c r="E69" s="308" t="str">
        <f t="shared" si="7"/>
        <v>SQ</v>
      </c>
      <c r="F69" s="308">
        <v>6.5</v>
      </c>
      <c r="G69" s="308" t="s">
        <v>41</v>
      </c>
      <c r="H69" s="308" t="s">
        <v>47</v>
      </c>
      <c r="I69" s="311" t="s">
        <v>11093</v>
      </c>
      <c r="J69" s="308" t="s">
        <v>164</v>
      </c>
      <c r="K69" s="308" t="s">
        <v>105</v>
      </c>
      <c r="L69" s="308" t="s">
        <v>18</v>
      </c>
      <c r="M69" t="str">
        <f t="shared" si="8"/>
        <v>SC82.5SQ6.5DRIVEMachined</v>
      </c>
    </row>
    <row r="70" spans="1:13" x14ac:dyDescent="0.25">
      <c r="A70" s="308">
        <v>6800018153</v>
      </c>
      <c r="B70" s="308">
        <v>8</v>
      </c>
      <c r="C70" s="308">
        <v>8</v>
      </c>
      <c r="D70" s="308" t="str">
        <f t="shared" si="6"/>
        <v>2.5</v>
      </c>
      <c r="E70" s="308" t="str">
        <f t="shared" si="7"/>
        <v>SQ</v>
      </c>
      <c r="F70" s="308">
        <v>6.5</v>
      </c>
      <c r="G70" s="308" t="s">
        <v>16</v>
      </c>
      <c r="H70" s="308"/>
      <c r="I70" s="311" t="s">
        <v>11093</v>
      </c>
      <c r="J70" s="308" t="s">
        <v>165</v>
      </c>
      <c r="K70" s="308" t="s">
        <v>105</v>
      </c>
      <c r="L70" s="308" t="s">
        <v>18</v>
      </c>
      <c r="M70" t="str">
        <f t="shared" si="8"/>
        <v>82.5SQ6.5TAILMachined</v>
      </c>
    </row>
    <row r="71" spans="1:13" x14ac:dyDescent="0.25">
      <c r="A71" s="308">
        <v>6800018154</v>
      </c>
      <c r="B71" s="308">
        <v>8</v>
      </c>
      <c r="C71" s="308">
        <v>8</v>
      </c>
      <c r="D71" s="308" t="str">
        <f t="shared" si="6"/>
        <v>2.5</v>
      </c>
      <c r="E71" s="308" t="str">
        <f t="shared" si="7"/>
        <v>SQ</v>
      </c>
      <c r="F71" s="308">
        <v>2</v>
      </c>
      <c r="G71" s="308" t="s">
        <v>26</v>
      </c>
      <c r="H71" s="308"/>
      <c r="I71" s="311" t="s">
        <v>11093</v>
      </c>
      <c r="J71" s="308" t="s">
        <v>166</v>
      </c>
      <c r="K71" s="308" t="s">
        <v>105</v>
      </c>
      <c r="L71" s="308" t="s">
        <v>18</v>
      </c>
      <c r="M71" t="str">
        <f t="shared" si="8"/>
        <v>82.5SQ2SUPPORTMachined</v>
      </c>
    </row>
    <row r="72" spans="1:13" x14ac:dyDescent="0.25">
      <c r="A72" s="308">
        <v>6800018155</v>
      </c>
      <c r="B72" s="308">
        <v>8</v>
      </c>
      <c r="C72" s="308">
        <v>8</v>
      </c>
      <c r="D72" s="308" t="str">
        <f t="shared" si="6"/>
        <v>2.5</v>
      </c>
      <c r="E72" s="308" t="str">
        <f t="shared" si="7"/>
        <v>SQ</v>
      </c>
      <c r="F72" s="308">
        <v>4</v>
      </c>
      <c r="G72" s="308" t="s">
        <v>26</v>
      </c>
      <c r="H72" s="308"/>
      <c r="I72" s="311" t="s">
        <v>11093</v>
      </c>
      <c r="J72" s="308" t="s">
        <v>167</v>
      </c>
      <c r="K72" s="308" t="s">
        <v>105</v>
      </c>
      <c r="L72" s="308" t="s">
        <v>18</v>
      </c>
      <c r="M72" t="str">
        <f t="shared" si="8"/>
        <v>82.5SQ4SUPPORTMachined</v>
      </c>
    </row>
    <row r="73" spans="1:13" x14ac:dyDescent="0.25">
      <c r="A73" s="308">
        <v>6800019712</v>
      </c>
      <c r="B73" s="308">
        <v>7.9</v>
      </c>
      <c r="C73" s="308">
        <v>8</v>
      </c>
      <c r="D73" s="308" t="str">
        <f t="shared" si="6"/>
        <v>2.25</v>
      </c>
      <c r="E73" s="308" t="str">
        <f t="shared" si="7"/>
        <v>RD</v>
      </c>
      <c r="F73" s="308">
        <v>6.5</v>
      </c>
      <c r="G73" s="308" t="s">
        <v>41</v>
      </c>
      <c r="H73" s="308" t="s">
        <v>47</v>
      </c>
      <c r="I73" s="311" t="s">
        <v>11093</v>
      </c>
      <c r="J73" s="308" t="s">
        <v>169</v>
      </c>
      <c r="K73" s="308" t="s">
        <v>168</v>
      </c>
      <c r="L73" s="308" t="s">
        <v>18</v>
      </c>
      <c r="M73" t="str">
        <f t="shared" si="8"/>
        <v>SC7.92.25RD6.5DRIVEMachined</v>
      </c>
    </row>
    <row r="74" spans="1:13" x14ac:dyDescent="0.25">
      <c r="A74" s="308">
        <v>6800019713</v>
      </c>
      <c r="B74" s="308">
        <v>7.9</v>
      </c>
      <c r="C74" s="308">
        <v>8</v>
      </c>
      <c r="D74" s="308" t="str">
        <f t="shared" si="6"/>
        <v>2.25</v>
      </c>
      <c r="E74" s="308" t="str">
        <f t="shared" si="7"/>
        <v>RD</v>
      </c>
      <c r="F74" s="308">
        <v>6.5</v>
      </c>
      <c r="G74" s="308" t="s">
        <v>16</v>
      </c>
      <c r="H74" s="308"/>
      <c r="I74" s="311" t="s">
        <v>11093</v>
      </c>
      <c r="J74" s="308" t="s">
        <v>170</v>
      </c>
      <c r="K74" s="308" t="s">
        <v>168</v>
      </c>
      <c r="L74" s="308" t="s">
        <v>18</v>
      </c>
      <c r="M74" t="str">
        <f t="shared" si="8"/>
        <v>7.92.25RD6.5TAILMachined</v>
      </c>
    </row>
    <row r="75" spans="1:13" x14ac:dyDescent="0.25">
      <c r="A75" s="308">
        <v>6800019714</v>
      </c>
      <c r="B75" s="308">
        <v>7.9</v>
      </c>
      <c r="C75" s="308">
        <v>8</v>
      </c>
      <c r="D75" s="308" t="str">
        <f t="shared" si="6"/>
        <v>2.25</v>
      </c>
      <c r="E75" s="308" t="str">
        <f t="shared" si="7"/>
        <v>RD</v>
      </c>
      <c r="F75" s="308">
        <v>2</v>
      </c>
      <c r="G75" s="308" t="s">
        <v>26</v>
      </c>
      <c r="H75" s="308"/>
      <c r="I75" s="311" t="s">
        <v>11093</v>
      </c>
      <c r="J75" s="308" t="s">
        <v>171</v>
      </c>
      <c r="K75" s="308" t="s">
        <v>168</v>
      </c>
      <c r="L75" s="308" t="s">
        <v>18</v>
      </c>
      <c r="M75" t="str">
        <f t="shared" si="8"/>
        <v>7.92.25RD2SUPPORTMachined</v>
      </c>
    </row>
    <row r="76" spans="1:13" x14ac:dyDescent="0.25">
      <c r="A76" s="308">
        <v>6800021275</v>
      </c>
      <c r="B76" s="308">
        <v>8</v>
      </c>
      <c r="C76" s="308">
        <v>8</v>
      </c>
      <c r="D76" s="308" t="str">
        <f t="shared" si="6"/>
        <v>2.0</v>
      </c>
      <c r="E76" s="308" t="str">
        <f t="shared" si="7"/>
        <v>SQ</v>
      </c>
      <c r="F76" s="308">
        <v>6.5</v>
      </c>
      <c r="G76" s="308" t="s">
        <v>41</v>
      </c>
      <c r="H76" s="308" t="s">
        <v>42</v>
      </c>
      <c r="I76" s="311" t="s">
        <v>11093</v>
      </c>
      <c r="J76" s="308" t="s">
        <v>172</v>
      </c>
      <c r="K76" s="308" t="s">
        <v>130</v>
      </c>
      <c r="L76" s="308" t="s">
        <v>18</v>
      </c>
      <c r="M76" t="str">
        <f t="shared" si="8"/>
        <v>ST82.0SQ6.5DRIVEMachined</v>
      </c>
    </row>
    <row r="77" spans="1:13" x14ac:dyDescent="0.25">
      <c r="A77" s="308">
        <v>6800021277</v>
      </c>
      <c r="B77" s="308">
        <v>8</v>
      </c>
      <c r="C77" s="308">
        <v>8</v>
      </c>
      <c r="D77" s="308" t="str">
        <f t="shared" si="6"/>
        <v>2.0</v>
      </c>
      <c r="E77" s="308" t="str">
        <f t="shared" si="7"/>
        <v>SQ</v>
      </c>
      <c r="F77" s="308">
        <v>6.5</v>
      </c>
      <c r="G77" s="308" t="s">
        <v>16</v>
      </c>
      <c r="H77" s="308"/>
      <c r="I77" s="311" t="s">
        <v>11093</v>
      </c>
      <c r="J77" s="308" t="s">
        <v>173</v>
      </c>
      <c r="K77" s="308" t="s">
        <v>130</v>
      </c>
      <c r="L77" s="308" t="s">
        <v>18</v>
      </c>
      <c r="M77" t="str">
        <f t="shared" si="8"/>
        <v>82.0SQ6.5TAILMachined</v>
      </c>
    </row>
    <row r="78" spans="1:13" x14ac:dyDescent="0.25">
      <c r="A78" s="308">
        <v>6800021278</v>
      </c>
      <c r="B78" s="308">
        <v>8</v>
      </c>
      <c r="C78" s="308">
        <v>8</v>
      </c>
      <c r="D78" s="308" t="str">
        <f t="shared" si="6"/>
        <v>2.0</v>
      </c>
      <c r="E78" s="308" t="str">
        <f t="shared" si="7"/>
        <v>SQ</v>
      </c>
      <c r="F78" s="308">
        <v>4</v>
      </c>
      <c r="G78" s="308" t="s">
        <v>26</v>
      </c>
      <c r="H78" s="308"/>
      <c r="I78" s="311" t="s">
        <v>11093</v>
      </c>
      <c r="J78" s="308" t="s">
        <v>174</v>
      </c>
      <c r="K78" s="308" t="s">
        <v>130</v>
      </c>
      <c r="L78" s="308" t="s">
        <v>18</v>
      </c>
      <c r="M78" t="str">
        <f t="shared" si="8"/>
        <v>82.0SQ4SUPPORTMachined</v>
      </c>
    </row>
    <row r="79" spans="1:13" x14ac:dyDescent="0.25">
      <c r="A79" s="308">
        <v>6800021470</v>
      </c>
      <c r="B79" s="308">
        <v>7.9</v>
      </c>
      <c r="C79" s="308">
        <v>8</v>
      </c>
      <c r="D79" s="308" t="str">
        <f t="shared" si="6"/>
        <v>2.5</v>
      </c>
      <c r="E79" s="308" t="str">
        <f t="shared" si="7"/>
        <v>SQ</v>
      </c>
      <c r="F79" s="308">
        <v>4</v>
      </c>
      <c r="G79" s="308" t="s">
        <v>26</v>
      </c>
      <c r="H79" s="308"/>
      <c r="I79" s="311" t="s">
        <v>11093</v>
      </c>
      <c r="J79" s="308" t="s">
        <v>175</v>
      </c>
      <c r="K79" s="308" t="s">
        <v>105</v>
      </c>
      <c r="L79" s="308" t="s">
        <v>18</v>
      </c>
      <c r="M79" t="str">
        <f t="shared" si="8"/>
        <v>7.92.5SQ4SUPPORTMachined</v>
      </c>
    </row>
    <row r="80" spans="1:13" x14ac:dyDescent="0.25">
      <c r="A80" s="308">
        <v>6800019374</v>
      </c>
      <c r="B80" s="308">
        <v>8</v>
      </c>
      <c r="C80" s="308">
        <v>8</v>
      </c>
      <c r="D80" s="308" t="str">
        <f t="shared" si="6"/>
        <v>2.5</v>
      </c>
      <c r="E80" s="308" t="str">
        <f t="shared" si="7"/>
        <v>SQ</v>
      </c>
      <c r="F80" s="308"/>
      <c r="G80" s="308"/>
      <c r="H80" s="308" t="s">
        <v>64</v>
      </c>
      <c r="I80" s="311" t="s">
        <v>11093</v>
      </c>
      <c r="J80" s="308" t="s">
        <v>176</v>
      </c>
      <c r="K80" s="308" t="s">
        <v>105</v>
      </c>
      <c r="L80" s="308" t="s">
        <v>66</v>
      </c>
      <c r="M80" t="str">
        <f t="shared" si="8"/>
        <v>OE82.5SQMachined</v>
      </c>
    </row>
    <row r="81" spans="1:13" x14ac:dyDescent="0.25">
      <c r="A81" s="308">
        <v>6800019375</v>
      </c>
      <c r="B81" s="308">
        <v>8</v>
      </c>
      <c r="C81" s="308">
        <v>8</v>
      </c>
      <c r="D81" s="308" t="str">
        <f t="shared" si="6"/>
        <v>2.5</v>
      </c>
      <c r="E81" s="308" t="str">
        <f t="shared" si="7"/>
        <v>SQ</v>
      </c>
      <c r="F81" s="308"/>
      <c r="G81" s="308"/>
      <c r="H81" s="308"/>
      <c r="I81" s="311" t="s">
        <v>11093</v>
      </c>
      <c r="J81" s="308" t="s">
        <v>165</v>
      </c>
      <c r="K81" s="308" t="s">
        <v>105</v>
      </c>
      <c r="L81" s="308" t="s">
        <v>66</v>
      </c>
      <c r="M81" t="str">
        <f t="shared" si="8"/>
        <v>82.5SQMachined</v>
      </c>
    </row>
    <row r="82" spans="1:13" x14ac:dyDescent="0.25">
      <c r="A82" s="308">
        <v>6800019376</v>
      </c>
      <c r="B82" s="308">
        <v>8</v>
      </c>
      <c r="C82" s="308">
        <v>8</v>
      </c>
      <c r="D82" s="308" t="str">
        <f t="shared" si="6"/>
        <v>2.5</v>
      </c>
      <c r="E82" s="308" t="str">
        <f t="shared" si="7"/>
        <v>SQ</v>
      </c>
      <c r="F82" s="308">
        <v>4</v>
      </c>
      <c r="G82" s="308"/>
      <c r="H82" s="308"/>
      <c r="I82" s="311" t="s">
        <v>11093</v>
      </c>
      <c r="J82" s="308" t="s">
        <v>177</v>
      </c>
      <c r="K82" s="308" t="s">
        <v>105</v>
      </c>
      <c r="L82" s="308" t="s">
        <v>66</v>
      </c>
      <c r="M82" t="str">
        <f t="shared" si="8"/>
        <v>82.5SQ4Machined</v>
      </c>
    </row>
    <row r="83" spans="1:13" x14ac:dyDescent="0.25">
      <c r="A83" s="308">
        <v>6800019619</v>
      </c>
      <c r="B83" s="308">
        <v>8</v>
      </c>
      <c r="C83" s="308">
        <v>8</v>
      </c>
      <c r="D83" s="308" t="str">
        <f t="shared" si="6"/>
        <v>40</v>
      </c>
      <c r="E83" s="308" t="str">
        <f t="shared" si="7"/>
        <v>SQ</v>
      </c>
      <c r="F83" s="308"/>
      <c r="G83" s="308"/>
      <c r="H83" s="308" t="s">
        <v>64</v>
      </c>
      <c r="I83" s="311" t="s">
        <v>11093</v>
      </c>
      <c r="J83" s="308" t="s">
        <v>178</v>
      </c>
      <c r="K83" s="308" t="s">
        <v>39</v>
      </c>
      <c r="L83" s="308" t="s">
        <v>66</v>
      </c>
      <c r="M83" t="str">
        <f t="shared" si="8"/>
        <v>OE840SQMachined</v>
      </c>
    </row>
    <row r="84" spans="1:13" x14ac:dyDescent="0.25">
      <c r="A84" s="308">
        <v>6800019620</v>
      </c>
      <c r="B84" s="308">
        <v>8</v>
      </c>
      <c r="C84" s="308">
        <v>8</v>
      </c>
      <c r="D84" s="308" t="str">
        <f t="shared" si="6"/>
        <v>40</v>
      </c>
      <c r="E84" s="308" t="str">
        <f t="shared" si="7"/>
        <v>SQ</v>
      </c>
      <c r="F84" s="308"/>
      <c r="G84" s="308"/>
      <c r="H84" s="308" t="s">
        <v>64</v>
      </c>
      <c r="I84" s="311" t="s">
        <v>11093</v>
      </c>
      <c r="J84" s="308" t="s">
        <v>179</v>
      </c>
      <c r="K84" s="308" t="s">
        <v>39</v>
      </c>
      <c r="L84" s="308" t="s">
        <v>66</v>
      </c>
      <c r="M84" t="str">
        <f t="shared" si="8"/>
        <v>OE840SQMachined</v>
      </c>
    </row>
    <row r="85" spans="1:13" x14ac:dyDescent="0.25">
      <c r="A85" s="308">
        <v>6800021764</v>
      </c>
      <c r="B85" s="308">
        <v>7.9</v>
      </c>
      <c r="C85" s="308">
        <v>8</v>
      </c>
      <c r="D85" s="308" t="str">
        <f t="shared" si="6"/>
        <v>2.5</v>
      </c>
      <c r="E85" s="308" t="str">
        <f t="shared" si="7"/>
        <v>SQ</v>
      </c>
      <c r="F85" s="308">
        <v>6.5</v>
      </c>
      <c r="G85" s="308" t="s">
        <v>41</v>
      </c>
      <c r="H85" s="308"/>
      <c r="I85" s="311" t="s">
        <v>11093</v>
      </c>
      <c r="J85" s="308" t="s">
        <v>180</v>
      </c>
      <c r="K85" s="308" t="s">
        <v>105</v>
      </c>
      <c r="L85" s="308" t="s">
        <v>18</v>
      </c>
      <c r="M85" t="str">
        <f t="shared" si="8"/>
        <v>7.92.5SQ6.5DRIVEMachined</v>
      </c>
    </row>
    <row r="86" spans="1:13" x14ac:dyDescent="0.25">
      <c r="A86" s="308">
        <v>6800021765</v>
      </c>
      <c r="B86" s="308">
        <v>7.9</v>
      </c>
      <c r="C86" s="308">
        <v>8</v>
      </c>
      <c r="D86" s="308" t="str">
        <f t="shared" si="6"/>
        <v>2.5</v>
      </c>
      <c r="E86" s="308" t="str">
        <f t="shared" si="7"/>
        <v>SQ</v>
      </c>
      <c r="F86" s="308">
        <v>6.5</v>
      </c>
      <c r="G86" s="308" t="s">
        <v>16</v>
      </c>
      <c r="H86" s="308"/>
      <c r="I86" s="311" t="s">
        <v>11093</v>
      </c>
      <c r="J86" s="308" t="s">
        <v>181</v>
      </c>
      <c r="K86" s="308" t="s">
        <v>105</v>
      </c>
      <c r="L86" s="308" t="s">
        <v>18</v>
      </c>
      <c r="M86" t="str">
        <f t="shared" si="8"/>
        <v>7.92.5SQ6.5TAILMachined</v>
      </c>
    </row>
    <row r="87" spans="1:13" x14ac:dyDescent="0.25">
      <c r="A87" s="308">
        <v>6800017069</v>
      </c>
      <c r="B87" s="308">
        <v>7.9</v>
      </c>
      <c r="C87" s="308">
        <v>8</v>
      </c>
      <c r="D87" s="308" t="str">
        <f t="shared" si="6"/>
        <v>1.5</v>
      </c>
      <c r="E87" s="308" t="str">
        <f t="shared" si="7"/>
        <v>SQ</v>
      </c>
      <c r="F87" s="308">
        <v>6.5</v>
      </c>
      <c r="G87" s="308" t="s">
        <v>41</v>
      </c>
      <c r="H87" s="308" t="s">
        <v>42</v>
      </c>
      <c r="I87" s="311" t="s">
        <v>11093</v>
      </c>
      <c r="J87" s="308" t="s">
        <v>182</v>
      </c>
      <c r="K87" s="308" t="s">
        <v>15</v>
      </c>
      <c r="L87" s="308" t="s">
        <v>18</v>
      </c>
      <c r="M87" t="str">
        <f t="shared" si="8"/>
        <v>ST7.91.5SQ6.5DRIVEMachined</v>
      </c>
    </row>
    <row r="88" spans="1:13" x14ac:dyDescent="0.25">
      <c r="A88" s="308">
        <v>6800017084</v>
      </c>
      <c r="B88" s="308">
        <v>7.9</v>
      </c>
      <c r="C88" s="308">
        <v>8</v>
      </c>
      <c r="D88" s="308" t="str">
        <f t="shared" si="6"/>
        <v>1.5</v>
      </c>
      <c r="E88" s="308" t="str">
        <f t="shared" si="7"/>
        <v>SQ</v>
      </c>
      <c r="F88" s="308">
        <v>2</v>
      </c>
      <c r="G88" s="308" t="s">
        <v>26</v>
      </c>
      <c r="H88" s="308"/>
      <c r="I88" s="311" t="s">
        <v>11093</v>
      </c>
      <c r="J88" s="308" t="s">
        <v>183</v>
      </c>
      <c r="K88" s="308" t="s">
        <v>15</v>
      </c>
      <c r="L88" s="308" t="s">
        <v>18</v>
      </c>
      <c r="M88" t="str">
        <f t="shared" si="8"/>
        <v>7.91.5SQ2SUPPORTMachined</v>
      </c>
    </row>
    <row r="89" spans="1:13" x14ac:dyDescent="0.25">
      <c r="A89" s="308">
        <v>6800020604</v>
      </c>
      <c r="B89" s="308">
        <v>7.9</v>
      </c>
      <c r="C89" s="308">
        <v>8</v>
      </c>
      <c r="D89" s="308" t="str">
        <f t="shared" si="6"/>
        <v>1.5</v>
      </c>
      <c r="E89" s="308" t="str">
        <f t="shared" si="7"/>
        <v>SQ</v>
      </c>
      <c r="F89" s="308">
        <v>4</v>
      </c>
      <c r="G89" s="308" t="s">
        <v>26</v>
      </c>
      <c r="H89" s="308"/>
      <c r="I89" s="311" t="s">
        <v>11093</v>
      </c>
      <c r="J89" s="308" t="s">
        <v>184</v>
      </c>
      <c r="K89" s="308" t="s">
        <v>15</v>
      </c>
      <c r="L89" s="308" t="s">
        <v>18</v>
      </c>
      <c r="M89" t="str">
        <f t="shared" si="8"/>
        <v>7.91.5SQ4SUPPORTMachined</v>
      </c>
    </row>
    <row r="90" spans="1:13" x14ac:dyDescent="0.25">
      <c r="A90" s="308">
        <v>6800020605</v>
      </c>
      <c r="B90" s="308">
        <v>7.9</v>
      </c>
      <c r="C90" s="308">
        <v>8</v>
      </c>
      <c r="D90" s="308" t="str">
        <f t="shared" si="6"/>
        <v>1.5</v>
      </c>
      <c r="E90" s="308" t="str">
        <f t="shared" si="7"/>
        <v>SQ</v>
      </c>
      <c r="F90" s="308">
        <v>6.5</v>
      </c>
      <c r="G90" s="308" t="s">
        <v>16</v>
      </c>
      <c r="H90" s="308"/>
      <c r="I90" s="311" t="s">
        <v>11093</v>
      </c>
      <c r="J90" s="308" t="s">
        <v>185</v>
      </c>
      <c r="K90" s="308" t="s">
        <v>15</v>
      </c>
      <c r="L90" s="308" t="s">
        <v>18</v>
      </c>
      <c r="M90" t="str">
        <f t="shared" si="8"/>
        <v>7.91.5SQ6.5TAILMachined</v>
      </c>
    </row>
    <row r="91" spans="1:13" x14ac:dyDescent="0.25">
      <c r="A91" s="308">
        <v>6800017070</v>
      </c>
      <c r="B91" s="308">
        <v>8</v>
      </c>
      <c r="C91" s="308">
        <v>8</v>
      </c>
      <c r="D91" s="308" t="str">
        <f t="shared" si="6"/>
        <v>1.5</v>
      </c>
      <c r="E91" s="308" t="str">
        <f t="shared" si="7"/>
        <v>SQ</v>
      </c>
      <c r="F91" s="308">
        <v>6.5</v>
      </c>
      <c r="G91" s="308" t="s">
        <v>41</v>
      </c>
      <c r="H91" s="308" t="s">
        <v>47</v>
      </c>
      <c r="I91" s="311" t="s">
        <v>11093</v>
      </c>
      <c r="J91" s="308" t="s">
        <v>186</v>
      </c>
      <c r="K91" s="308" t="s">
        <v>15</v>
      </c>
      <c r="L91" s="308" t="s">
        <v>18</v>
      </c>
      <c r="M91" t="str">
        <f t="shared" si="8"/>
        <v>SC81.5SQ6.5DRIVEMachined</v>
      </c>
    </row>
    <row r="92" spans="1:13" x14ac:dyDescent="0.25">
      <c r="A92" s="308">
        <v>6800016051</v>
      </c>
      <c r="B92" s="308">
        <v>8</v>
      </c>
      <c r="C92" s="308">
        <v>8</v>
      </c>
      <c r="D92" s="308" t="str">
        <f t="shared" si="6"/>
        <v>1.5</v>
      </c>
      <c r="E92" s="308" t="str">
        <f t="shared" si="7"/>
        <v>SQ</v>
      </c>
      <c r="F92" s="308">
        <v>4</v>
      </c>
      <c r="G92" s="308" t="s">
        <v>26</v>
      </c>
      <c r="H92" s="308"/>
      <c r="I92" s="311" t="s">
        <v>11093</v>
      </c>
      <c r="J92" s="308" t="s">
        <v>187</v>
      </c>
      <c r="K92" s="308" t="s">
        <v>15</v>
      </c>
      <c r="L92" s="308" t="s">
        <v>66</v>
      </c>
      <c r="M92" t="str">
        <f t="shared" si="8"/>
        <v>81.5SQ4SUPPORTMachined</v>
      </c>
    </row>
    <row r="93" spans="1:13" x14ac:dyDescent="0.25">
      <c r="A93" s="308">
        <v>6800016052</v>
      </c>
      <c r="B93" s="308">
        <v>8</v>
      </c>
      <c r="C93" s="308">
        <v>8</v>
      </c>
      <c r="D93" s="308" t="str">
        <f t="shared" si="6"/>
        <v>1.5</v>
      </c>
      <c r="E93" s="308" t="str">
        <f t="shared" si="7"/>
        <v>SQ</v>
      </c>
      <c r="F93" s="308">
        <v>4</v>
      </c>
      <c r="G93" s="308" t="s">
        <v>26</v>
      </c>
      <c r="H93" s="308"/>
      <c r="I93" s="311" t="s">
        <v>11093</v>
      </c>
      <c r="J93" s="308" t="s">
        <v>188</v>
      </c>
      <c r="K93" s="308" t="s">
        <v>15</v>
      </c>
      <c r="L93" s="308" t="s">
        <v>66</v>
      </c>
      <c r="M93" t="str">
        <f t="shared" si="8"/>
        <v>81.5SQ4SUPPORTMachined</v>
      </c>
    </row>
    <row r="94" spans="1:13" x14ac:dyDescent="0.25">
      <c r="A94" s="308">
        <v>6800020073</v>
      </c>
      <c r="B94" s="308">
        <v>8</v>
      </c>
      <c r="C94" s="308">
        <v>8</v>
      </c>
      <c r="D94" s="308" t="str">
        <f t="shared" si="6"/>
        <v>1.25</v>
      </c>
      <c r="E94" s="308" t="str">
        <f t="shared" si="7"/>
        <v>RD</v>
      </c>
      <c r="F94" s="308">
        <v>4</v>
      </c>
      <c r="G94" s="308" t="s">
        <v>26</v>
      </c>
      <c r="H94" s="308"/>
      <c r="I94" s="311" t="s">
        <v>11093</v>
      </c>
      <c r="J94" s="308" t="s">
        <v>189</v>
      </c>
      <c r="K94" s="308" t="s">
        <v>51</v>
      </c>
      <c r="L94" s="308" t="s">
        <v>66</v>
      </c>
      <c r="M94" t="str">
        <f t="shared" si="8"/>
        <v>81.25RD4SUPPORTMachined</v>
      </c>
    </row>
    <row r="95" spans="1:13" x14ac:dyDescent="0.25">
      <c r="A95" s="308">
        <v>6800016045</v>
      </c>
      <c r="B95" s="308">
        <v>8</v>
      </c>
      <c r="C95" s="308">
        <v>8</v>
      </c>
      <c r="D95" s="308" t="str">
        <f t="shared" si="6"/>
        <v>1.5</v>
      </c>
      <c r="E95" s="308" t="str">
        <f t="shared" si="7"/>
        <v>SQ</v>
      </c>
      <c r="F95" s="308"/>
      <c r="G95" s="308" t="s">
        <v>41</v>
      </c>
      <c r="H95" s="308" t="s">
        <v>64</v>
      </c>
      <c r="I95" s="311" t="s">
        <v>11093</v>
      </c>
      <c r="J95" s="308" t="s">
        <v>190</v>
      </c>
      <c r="K95" s="308" t="s">
        <v>15</v>
      </c>
      <c r="L95" s="308" t="s">
        <v>66</v>
      </c>
      <c r="M95" t="str">
        <f t="shared" si="8"/>
        <v>OE81.5SQDRIVEMachined</v>
      </c>
    </row>
    <row r="96" spans="1:13" x14ac:dyDescent="0.25">
      <c r="A96" s="308">
        <v>6800016047</v>
      </c>
      <c r="B96" s="308">
        <v>8</v>
      </c>
      <c r="C96" s="308">
        <v>8</v>
      </c>
      <c r="D96" s="308" t="str">
        <f t="shared" si="6"/>
        <v>1.5</v>
      </c>
      <c r="E96" s="308" t="str">
        <f t="shared" si="7"/>
        <v>SQ</v>
      </c>
      <c r="F96" s="308"/>
      <c r="G96" s="308" t="s">
        <v>16</v>
      </c>
      <c r="H96" s="308"/>
      <c r="I96" s="311" t="s">
        <v>11093</v>
      </c>
      <c r="J96" s="308" t="s">
        <v>191</v>
      </c>
      <c r="K96" s="308" t="s">
        <v>15</v>
      </c>
      <c r="L96" s="308" t="s">
        <v>66</v>
      </c>
      <c r="M96" t="str">
        <f t="shared" si="8"/>
        <v>81.5SQTAILMachined</v>
      </c>
    </row>
    <row r="97" spans="1:13" x14ac:dyDescent="0.25">
      <c r="A97" s="308">
        <v>6800016049</v>
      </c>
      <c r="B97" s="308">
        <v>8</v>
      </c>
      <c r="C97" s="308">
        <v>8</v>
      </c>
      <c r="D97" s="308" t="str">
        <f t="shared" si="6"/>
        <v>1.5</v>
      </c>
      <c r="E97" s="308" t="str">
        <f t="shared" si="7"/>
        <v>SQ</v>
      </c>
      <c r="F97" s="308"/>
      <c r="G97" s="308" t="s">
        <v>16</v>
      </c>
      <c r="H97" s="308"/>
      <c r="I97" s="311" t="s">
        <v>11093</v>
      </c>
      <c r="J97" s="308" t="s">
        <v>192</v>
      </c>
      <c r="K97" s="308" t="s">
        <v>15</v>
      </c>
      <c r="L97" s="308" t="s">
        <v>66</v>
      </c>
      <c r="M97" t="str">
        <f t="shared" si="8"/>
        <v>81.5SQTAILMachined</v>
      </c>
    </row>
    <row r="98" spans="1:13" x14ac:dyDescent="0.25">
      <c r="A98" s="308">
        <v>6800022968</v>
      </c>
      <c r="B98" s="309">
        <v>7.9</v>
      </c>
      <c r="C98" s="308">
        <v>8</v>
      </c>
      <c r="D98" s="308" t="str">
        <f t="shared" ref="D98:D105" si="9">LEFT(K98, FIND(" ", K98)-1)</f>
        <v>40</v>
      </c>
      <c r="E98" s="308" t="str">
        <f t="shared" ref="E98:E105" si="10">RIGHT(K98,2)</f>
        <v>SQ</v>
      </c>
      <c r="F98" s="308">
        <v>6.5</v>
      </c>
      <c r="G98" s="308" t="s">
        <v>41</v>
      </c>
      <c r="H98" s="308"/>
      <c r="I98" s="311" t="s">
        <v>11093</v>
      </c>
      <c r="J98" s="308" t="s">
        <v>193</v>
      </c>
      <c r="K98" s="308" t="s">
        <v>39</v>
      </c>
      <c r="L98" s="308" t="s">
        <v>18</v>
      </c>
      <c r="M98" t="str">
        <f t="shared" ref="M98:M105" si="11">H98&amp;B98&amp;D98&amp;E98&amp;F98&amp;G98&amp;I98</f>
        <v>7.940SQ6.5DRIVEMachined</v>
      </c>
    </row>
    <row r="99" spans="1:13" x14ac:dyDescent="0.25">
      <c r="A99" s="308">
        <v>6800019342</v>
      </c>
      <c r="B99" s="308">
        <v>10</v>
      </c>
      <c r="C99" s="308">
        <v>10</v>
      </c>
      <c r="D99" s="308" t="str">
        <f t="shared" si="9"/>
        <v>1.5</v>
      </c>
      <c r="E99" s="308" t="str">
        <f t="shared" si="10"/>
        <v>SQ</v>
      </c>
      <c r="F99" s="308"/>
      <c r="G99" s="308"/>
      <c r="H99" s="308" t="s">
        <v>64</v>
      </c>
      <c r="I99" s="311" t="s">
        <v>11093</v>
      </c>
      <c r="J99" s="308" t="s">
        <v>194</v>
      </c>
      <c r="K99" s="308" t="s">
        <v>15</v>
      </c>
      <c r="L99" s="308" t="s">
        <v>66</v>
      </c>
      <c r="M99" t="str">
        <f t="shared" si="11"/>
        <v>OE101.5SQMachined</v>
      </c>
    </row>
    <row r="100" spans="1:13" x14ac:dyDescent="0.25">
      <c r="A100" s="308">
        <v>6800019343</v>
      </c>
      <c r="B100" s="308">
        <v>10</v>
      </c>
      <c r="C100" s="308">
        <v>10</v>
      </c>
      <c r="D100" s="308" t="str">
        <f t="shared" si="9"/>
        <v>1.5</v>
      </c>
      <c r="E100" s="308" t="str">
        <f t="shared" si="10"/>
        <v>SQ</v>
      </c>
      <c r="F100" s="308"/>
      <c r="G100" s="308"/>
      <c r="H100" s="308"/>
      <c r="I100" s="311" t="s">
        <v>11093</v>
      </c>
      <c r="J100" s="308" t="s">
        <v>195</v>
      </c>
      <c r="K100" s="308" t="s">
        <v>15</v>
      </c>
      <c r="L100" s="308" t="s">
        <v>66</v>
      </c>
      <c r="M100" t="str">
        <f t="shared" si="11"/>
        <v>101.5SQMachined</v>
      </c>
    </row>
    <row r="101" spans="1:13" x14ac:dyDescent="0.25">
      <c r="A101" s="308">
        <v>6800019344</v>
      </c>
      <c r="B101" s="308">
        <v>10</v>
      </c>
      <c r="C101" s="308">
        <v>10</v>
      </c>
      <c r="D101" s="308" t="str">
        <f t="shared" si="9"/>
        <v>1.5</v>
      </c>
      <c r="E101" s="308" t="str">
        <f t="shared" si="10"/>
        <v>SQ</v>
      </c>
      <c r="F101" s="308">
        <v>4</v>
      </c>
      <c r="G101" s="308"/>
      <c r="H101" s="308"/>
      <c r="I101" s="311" t="s">
        <v>11093</v>
      </c>
      <c r="J101" s="308" t="s">
        <v>196</v>
      </c>
      <c r="K101" s="308" t="s">
        <v>15</v>
      </c>
      <c r="L101" s="308" t="s">
        <v>66</v>
      </c>
      <c r="M101" t="str">
        <f t="shared" si="11"/>
        <v>101.5SQ4Machined</v>
      </c>
    </row>
    <row r="102" spans="1:13" x14ac:dyDescent="0.25">
      <c r="A102" s="310">
        <v>6800026631</v>
      </c>
      <c r="B102" s="310">
        <v>9.9</v>
      </c>
      <c r="C102" s="310">
        <v>10</v>
      </c>
      <c r="D102" s="308" t="str">
        <f t="shared" si="9"/>
        <v>2.5</v>
      </c>
      <c r="E102" s="308" t="str">
        <f t="shared" si="10"/>
        <v>SQ</v>
      </c>
      <c r="F102" s="310">
        <v>6.5</v>
      </c>
      <c r="G102" s="311" t="s">
        <v>16</v>
      </c>
      <c r="H102" s="311"/>
      <c r="I102" s="311" t="s">
        <v>11093</v>
      </c>
      <c r="J102" s="310" t="s">
        <v>197</v>
      </c>
      <c r="K102" s="310" t="s">
        <v>105</v>
      </c>
      <c r="L102" s="308" t="s">
        <v>18</v>
      </c>
      <c r="M102" t="str">
        <f t="shared" si="11"/>
        <v>9.92.5SQ6.5TAILMachined</v>
      </c>
    </row>
    <row r="103" spans="1:13" x14ac:dyDescent="0.25">
      <c r="A103" s="310">
        <v>6800026633</v>
      </c>
      <c r="B103" s="310">
        <v>9.9</v>
      </c>
      <c r="C103" s="310">
        <v>10</v>
      </c>
      <c r="D103" s="308" t="str">
        <f t="shared" si="9"/>
        <v>2.5</v>
      </c>
      <c r="E103" s="308" t="str">
        <f t="shared" si="10"/>
        <v>SQ</v>
      </c>
      <c r="F103" s="310">
        <v>2</v>
      </c>
      <c r="G103" s="311" t="s">
        <v>26</v>
      </c>
      <c r="H103" s="311"/>
      <c r="I103" s="311" t="s">
        <v>11093</v>
      </c>
      <c r="J103" s="310" t="s">
        <v>198</v>
      </c>
      <c r="K103" s="310" t="s">
        <v>105</v>
      </c>
      <c r="L103" s="308" t="s">
        <v>18</v>
      </c>
      <c r="M103" t="str">
        <f t="shared" si="11"/>
        <v>9.92.5SQ2SUPPORTMachined</v>
      </c>
    </row>
    <row r="104" spans="1:13" x14ac:dyDescent="0.25">
      <c r="A104" s="310">
        <v>6800026632</v>
      </c>
      <c r="B104" s="310">
        <v>9.9</v>
      </c>
      <c r="C104" s="310">
        <v>10</v>
      </c>
      <c r="D104" s="308" t="str">
        <f t="shared" si="9"/>
        <v>2.5</v>
      </c>
      <c r="E104" s="308" t="str">
        <f t="shared" si="10"/>
        <v>SQ</v>
      </c>
      <c r="F104" s="310">
        <v>4</v>
      </c>
      <c r="G104" s="311" t="s">
        <v>26</v>
      </c>
      <c r="H104" s="311"/>
      <c r="I104" s="311" t="s">
        <v>11093</v>
      </c>
      <c r="J104" s="310" t="s">
        <v>199</v>
      </c>
      <c r="K104" s="310" t="s">
        <v>105</v>
      </c>
      <c r="L104" s="308" t="s">
        <v>18</v>
      </c>
      <c r="M104" t="str">
        <f t="shared" si="11"/>
        <v>9.92.5SQ4SUPPORTMachined</v>
      </c>
    </row>
    <row r="105" spans="1:13" x14ac:dyDescent="0.25">
      <c r="A105" s="310">
        <v>6800026630</v>
      </c>
      <c r="B105" s="310">
        <v>9.9</v>
      </c>
      <c r="C105" s="310">
        <v>10</v>
      </c>
      <c r="D105" s="308" t="str">
        <f t="shared" si="9"/>
        <v>2.5</v>
      </c>
      <c r="E105" s="308" t="str">
        <f t="shared" si="10"/>
        <v>SQ</v>
      </c>
      <c r="F105" s="310">
        <v>6.5</v>
      </c>
      <c r="G105" t="s">
        <v>41</v>
      </c>
      <c r="H105" t="s">
        <v>42</v>
      </c>
      <c r="I105" s="311" t="s">
        <v>11093</v>
      </c>
      <c r="J105" s="310" t="s">
        <v>200</v>
      </c>
      <c r="K105" s="310" t="s">
        <v>105</v>
      </c>
      <c r="L105" s="308" t="s">
        <v>18</v>
      </c>
      <c r="M105" t="str">
        <f t="shared" si="11"/>
        <v>ST9.92.5SQ6.5DRIVEMachined</v>
      </c>
    </row>
  </sheetData>
  <autoFilter ref="A1:L105" xr:uid="{EC7994FC-0921-404D-8AFE-524E7CC23F9B}"/>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B2099-454F-4EB3-9318-3D157D5EE787}">
  <sheetPr codeName="Sheet18"/>
  <dimension ref="A1:L179"/>
  <sheetViews>
    <sheetView topLeftCell="A172" workbookViewId="0">
      <selection activeCell="J16" sqref="J16"/>
    </sheetView>
  </sheetViews>
  <sheetFormatPr defaultRowHeight="15" x14ac:dyDescent="0.25"/>
  <cols>
    <col min="1" max="1" width="36.28515625" customWidth="1"/>
    <col min="2" max="2" width="10.5703125" customWidth="1"/>
    <col min="3" max="3" width="12.7109375" customWidth="1"/>
    <col min="5" max="5" width="10.5703125" customWidth="1"/>
    <col min="6" max="6" width="10.85546875" customWidth="1"/>
    <col min="11" max="11" width="9.85546875" bestFit="1" customWidth="1"/>
  </cols>
  <sheetData>
    <row r="1" spans="1:12" x14ac:dyDescent="0.25">
      <c r="B1" s="380" t="s">
        <v>11095</v>
      </c>
      <c r="C1" s="380"/>
      <c r="E1" s="380" t="s">
        <v>0</v>
      </c>
      <c r="F1" s="380"/>
      <c r="H1" s="380" t="s">
        <v>2</v>
      </c>
      <c r="I1" s="380"/>
      <c r="K1" s="380" t="s">
        <v>1</v>
      </c>
      <c r="L1" s="380"/>
    </row>
    <row r="2" spans="1:12" x14ac:dyDescent="0.25">
      <c r="A2" t="s">
        <v>11096</v>
      </c>
      <c r="B2" t="s">
        <v>11097</v>
      </c>
      <c r="C2" t="s">
        <v>11098</v>
      </c>
      <c r="E2" t="s">
        <v>11097</v>
      </c>
      <c r="F2" t="s">
        <v>11098</v>
      </c>
      <c r="H2" t="s">
        <v>11097</v>
      </c>
      <c r="I2" t="s">
        <v>11098</v>
      </c>
      <c r="K2" t="s">
        <v>11097</v>
      </c>
      <c r="L2" t="s">
        <v>11098</v>
      </c>
    </row>
    <row r="3" spans="1:12" x14ac:dyDescent="0.25">
      <c r="A3" t="s">
        <v>11099</v>
      </c>
      <c r="B3">
        <v>40</v>
      </c>
      <c r="C3">
        <v>40</v>
      </c>
      <c r="E3">
        <v>80</v>
      </c>
      <c r="F3">
        <v>100</v>
      </c>
      <c r="H3">
        <v>80</v>
      </c>
      <c r="I3">
        <v>100</v>
      </c>
      <c r="K3">
        <v>48</v>
      </c>
      <c r="L3">
        <v>65</v>
      </c>
    </row>
    <row r="4" spans="1:12" x14ac:dyDescent="0.25">
      <c r="A4" s="321" t="s">
        <v>11100</v>
      </c>
      <c r="B4">
        <v>70</v>
      </c>
      <c r="C4">
        <v>70</v>
      </c>
      <c r="E4">
        <v>100</v>
      </c>
      <c r="F4">
        <v>110</v>
      </c>
      <c r="H4">
        <v>100</v>
      </c>
      <c r="I4">
        <v>110</v>
      </c>
      <c r="K4">
        <v>80</v>
      </c>
      <c r="L4">
        <v>90</v>
      </c>
    </row>
    <row r="5" spans="1:12" x14ac:dyDescent="0.25">
      <c r="A5" s="322" t="s">
        <v>11101</v>
      </c>
      <c r="B5">
        <v>55</v>
      </c>
      <c r="C5">
        <v>55</v>
      </c>
      <c r="E5">
        <v>90</v>
      </c>
      <c r="F5">
        <v>100</v>
      </c>
      <c r="H5">
        <v>90</v>
      </c>
      <c r="I5">
        <v>100</v>
      </c>
      <c r="K5">
        <v>55</v>
      </c>
      <c r="L5">
        <v>65</v>
      </c>
    </row>
    <row r="6" spans="1:12" x14ac:dyDescent="0.25">
      <c r="A6" s="322" t="s">
        <v>11102</v>
      </c>
      <c r="B6">
        <v>80</v>
      </c>
      <c r="C6">
        <v>80</v>
      </c>
      <c r="E6">
        <v>120</v>
      </c>
      <c r="F6">
        <v>130</v>
      </c>
      <c r="H6">
        <v>120</v>
      </c>
      <c r="I6">
        <v>130</v>
      </c>
      <c r="K6">
        <v>100</v>
      </c>
      <c r="L6">
        <v>105</v>
      </c>
    </row>
    <row r="7" spans="1:12" x14ac:dyDescent="0.25">
      <c r="A7" s="322" t="s">
        <v>11103</v>
      </c>
      <c r="B7">
        <v>65</v>
      </c>
      <c r="C7">
        <v>65</v>
      </c>
      <c r="E7">
        <v>100</v>
      </c>
      <c r="F7">
        <v>110</v>
      </c>
      <c r="H7">
        <v>100</v>
      </c>
      <c r="I7">
        <v>110</v>
      </c>
      <c r="K7">
        <v>77</v>
      </c>
      <c r="L7">
        <v>85</v>
      </c>
    </row>
    <row r="8" spans="1:12" x14ac:dyDescent="0.25">
      <c r="A8" s="322" t="s">
        <v>11104</v>
      </c>
      <c r="B8">
        <v>85</v>
      </c>
      <c r="C8">
        <v>85</v>
      </c>
      <c r="E8">
        <v>130</v>
      </c>
      <c r="F8">
        <v>140</v>
      </c>
      <c r="H8">
        <v>130</v>
      </c>
      <c r="I8">
        <v>140</v>
      </c>
      <c r="K8">
        <v>106</v>
      </c>
      <c r="L8">
        <v>110</v>
      </c>
    </row>
    <row r="9" spans="1:12" x14ac:dyDescent="0.25">
      <c r="A9" s="322" t="s">
        <v>11105</v>
      </c>
      <c r="B9">
        <v>75</v>
      </c>
      <c r="C9">
        <v>75</v>
      </c>
      <c r="E9">
        <v>110</v>
      </c>
      <c r="F9">
        <v>125</v>
      </c>
      <c r="H9">
        <v>110</v>
      </c>
      <c r="I9">
        <v>125</v>
      </c>
      <c r="K9">
        <v>80</v>
      </c>
      <c r="L9">
        <v>90</v>
      </c>
    </row>
    <row r="10" spans="1:12" x14ac:dyDescent="0.25">
      <c r="A10" s="321" t="s">
        <v>11106</v>
      </c>
      <c r="B10">
        <v>90</v>
      </c>
      <c r="C10">
        <v>90</v>
      </c>
      <c r="E10">
        <v>145</v>
      </c>
      <c r="F10">
        <v>150</v>
      </c>
      <c r="H10">
        <v>152</v>
      </c>
      <c r="I10">
        <v>157</v>
      </c>
      <c r="K10">
        <v>113</v>
      </c>
      <c r="L10">
        <v>115</v>
      </c>
    </row>
    <row r="11" spans="1:12" x14ac:dyDescent="0.25">
      <c r="A11" s="322" t="s">
        <v>11107</v>
      </c>
      <c r="B11">
        <v>80</v>
      </c>
      <c r="C11">
        <v>80</v>
      </c>
      <c r="E11">
        <v>124</v>
      </c>
      <c r="F11">
        <v>140</v>
      </c>
      <c r="H11">
        <v>130</v>
      </c>
      <c r="I11">
        <v>147</v>
      </c>
      <c r="K11">
        <v>87</v>
      </c>
      <c r="L11">
        <v>100</v>
      </c>
    </row>
    <row r="12" spans="1:12" x14ac:dyDescent="0.25">
      <c r="A12" s="323" t="s">
        <v>11108</v>
      </c>
      <c r="B12">
        <v>115</v>
      </c>
      <c r="C12">
        <v>115</v>
      </c>
      <c r="E12">
        <v>175</v>
      </c>
      <c r="F12">
        <v>177.5</v>
      </c>
      <c r="H12">
        <v>175</v>
      </c>
      <c r="I12">
        <v>178</v>
      </c>
      <c r="K12">
        <v>175</v>
      </c>
      <c r="L12">
        <v>178</v>
      </c>
    </row>
    <row r="13" spans="1:12" x14ac:dyDescent="0.25">
      <c r="A13" s="323" t="s">
        <v>11109</v>
      </c>
      <c r="B13">
        <v>100</v>
      </c>
      <c r="C13">
        <v>100</v>
      </c>
      <c r="E13">
        <v>146</v>
      </c>
      <c r="F13">
        <v>160</v>
      </c>
      <c r="H13">
        <v>145</v>
      </c>
      <c r="I13">
        <v>150</v>
      </c>
      <c r="K13">
        <v>92</v>
      </c>
      <c r="L13">
        <v>105</v>
      </c>
    </row>
    <row r="14" spans="1:12" x14ac:dyDescent="0.25">
      <c r="A14" s="324" t="s">
        <v>11110</v>
      </c>
      <c r="B14">
        <v>90</v>
      </c>
      <c r="C14">
        <f>IF(RIGHT(LEFT(A14,11),2)&lt;76, RIGHT(LEFT(A14,12),3), 90)</f>
        <v>90</v>
      </c>
      <c r="E14">
        <v>101</v>
      </c>
      <c r="H14">
        <v>101</v>
      </c>
    </row>
    <row r="15" spans="1:12" x14ac:dyDescent="0.25">
      <c r="A15" s="324" t="s">
        <v>11111</v>
      </c>
      <c r="B15">
        <v>90</v>
      </c>
      <c r="C15">
        <f t="shared" ref="C15:C26" si="0">IF(RIGHT(LEFT(A15,11),2)&lt;76, RIGHT(LEFT(A15,12),3), 90)</f>
        <v>90</v>
      </c>
      <c r="E15">
        <v>101</v>
      </c>
      <c r="H15">
        <v>101</v>
      </c>
    </row>
    <row r="16" spans="1:12" x14ac:dyDescent="0.25">
      <c r="A16" s="324" t="s">
        <v>11112</v>
      </c>
      <c r="B16">
        <v>90</v>
      </c>
      <c r="C16">
        <f t="shared" si="0"/>
        <v>90</v>
      </c>
      <c r="E16">
        <v>101</v>
      </c>
      <c r="H16">
        <v>101</v>
      </c>
    </row>
    <row r="17" spans="1:8" x14ac:dyDescent="0.25">
      <c r="A17" s="324" t="s">
        <v>11113</v>
      </c>
      <c r="B17">
        <v>90</v>
      </c>
      <c r="C17">
        <f t="shared" si="0"/>
        <v>90</v>
      </c>
      <c r="E17">
        <v>101</v>
      </c>
      <c r="H17">
        <v>101</v>
      </c>
    </row>
    <row r="18" spans="1:8" x14ac:dyDescent="0.25">
      <c r="A18" s="325" t="s">
        <v>11114</v>
      </c>
      <c r="B18">
        <v>90</v>
      </c>
      <c r="C18">
        <f t="shared" si="0"/>
        <v>90</v>
      </c>
      <c r="E18">
        <v>101</v>
      </c>
      <c r="H18">
        <v>101</v>
      </c>
    </row>
    <row r="19" spans="1:8" x14ac:dyDescent="0.25">
      <c r="A19" s="325" t="s">
        <v>11115</v>
      </c>
      <c r="B19">
        <v>90</v>
      </c>
      <c r="C19">
        <v>102</v>
      </c>
      <c r="E19">
        <v>101</v>
      </c>
      <c r="H19">
        <v>101</v>
      </c>
    </row>
    <row r="20" spans="1:8" x14ac:dyDescent="0.25">
      <c r="A20" s="325" t="s">
        <v>11116</v>
      </c>
      <c r="B20">
        <v>90</v>
      </c>
      <c r="C20">
        <v>127</v>
      </c>
      <c r="E20">
        <v>101</v>
      </c>
      <c r="H20">
        <v>101</v>
      </c>
    </row>
    <row r="21" spans="1:8" x14ac:dyDescent="0.25">
      <c r="A21" s="325" t="s">
        <v>11117</v>
      </c>
      <c r="B21">
        <v>90</v>
      </c>
      <c r="C21">
        <v>152</v>
      </c>
      <c r="E21">
        <v>101</v>
      </c>
      <c r="H21">
        <v>101</v>
      </c>
    </row>
    <row r="22" spans="1:8" x14ac:dyDescent="0.25">
      <c r="A22" s="325" t="s">
        <v>11118</v>
      </c>
      <c r="B22">
        <v>90</v>
      </c>
      <c r="C22">
        <f>IF(RIGHT(LEFT(A22,11),2)&lt;76, RIGHT(LEFT(A22,12),3), 90)</f>
        <v>90</v>
      </c>
      <c r="E22">
        <v>101</v>
      </c>
      <c r="H22">
        <v>101</v>
      </c>
    </row>
    <row r="23" spans="1:8" x14ac:dyDescent="0.25">
      <c r="A23" s="325" t="s">
        <v>11119</v>
      </c>
      <c r="B23">
        <v>90</v>
      </c>
      <c r="C23">
        <f t="shared" si="0"/>
        <v>90</v>
      </c>
      <c r="E23">
        <v>101</v>
      </c>
      <c r="H23">
        <v>101</v>
      </c>
    </row>
    <row r="24" spans="1:8" x14ac:dyDescent="0.25">
      <c r="A24" s="325" t="s">
        <v>11120</v>
      </c>
      <c r="B24">
        <v>90</v>
      </c>
      <c r="C24">
        <f t="shared" si="0"/>
        <v>90</v>
      </c>
      <c r="E24">
        <v>101</v>
      </c>
      <c r="H24">
        <v>101</v>
      </c>
    </row>
    <row r="25" spans="1:8" x14ac:dyDescent="0.25">
      <c r="A25" s="325" t="s">
        <v>11121</v>
      </c>
      <c r="B25">
        <v>90</v>
      </c>
      <c r="C25">
        <f t="shared" si="0"/>
        <v>90</v>
      </c>
      <c r="E25">
        <v>101</v>
      </c>
      <c r="H25">
        <v>101</v>
      </c>
    </row>
    <row r="26" spans="1:8" x14ac:dyDescent="0.25">
      <c r="A26" s="325" t="s">
        <v>11122</v>
      </c>
      <c r="B26">
        <v>90</v>
      </c>
      <c r="C26">
        <f t="shared" si="0"/>
        <v>90</v>
      </c>
      <c r="E26">
        <v>101</v>
      </c>
      <c r="H26">
        <v>101</v>
      </c>
    </row>
    <row r="27" spans="1:8" x14ac:dyDescent="0.25">
      <c r="A27" s="325" t="s">
        <v>11123</v>
      </c>
      <c r="B27">
        <v>90</v>
      </c>
      <c r="C27">
        <v>102</v>
      </c>
      <c r="E27">
        <v>101</v>
      </c>
      <c r="H27">
        <v>101</v>
      </c>
    </row>
    <row r="28" spans="1:8" x14ac:dyDescent="0.25">
      <c r="A28" s="325" t="s">
        <v>11124</v>
      </c>
      <c r="B28">
        <v>90</v>
      </c>
      <c r="C28">
        <v>127</v>
      </c>
      <c r="E28">
        <v>101</v>
      </c>
      <c r="H28">
        <v>101</v>
      </c>
    </row>
    <row r="29" spans="1:8" x14ac:dyDescent="0.25">
      <c r="A29" s="325" t="s">
        <v>11125</v>
      </c>
      <c r="B29">
        <v>90</v>
      </c>
      <c r="C29">
        <v>152</v>
      </c>
      <c r="E29">
        <v>101</v>
      </c>
      <c r="H29">
        <v>101</v>
      </c>
    </row>
    <row r="30" spans="1:8" x14ac:dyDescent="0.25">
      <c r="A30" s="325" t="s">
        <v>11126</v>
      </c>
      <c r="B30">
        <v>90</v>
      </c>
      <c r="C30">
        <f>IF(RIGHT(LEFT(A30,11),2)&lt;76, RIGHT(LEFT(A30,12),3), 90)</f>
        <v>90</v>
      </c>
      <c r="E30">
        <v>128</v>
      </c>
      <c r="H30">
        <v>128</v>
      </c>
    </row>
    <row r="31" spans="1:8" x14ac:dyDescent="0.25">
      <c r="A31" s="325" t="s">
        <v>11127</v>
      </c>
      <c r="B31">
        <v>90</v>
      </c>
      <c r="C31">
        <f>IF(RIGHT(LEFT(A31,11),2)&lt;76, RIGHT(LEFT(A31,12),3), 90)</f>
        <v>90</v>
      </c>
      <c r="E31">
        <v>128</v>
      </c>
      <c r="H31">
        <v>128</v>
      </c>
    </row>
    <row r="32" spans="1:8" x14ac:dyDescent="0.25">
      <c r="A32" s="325" t="s">
        <v>11128</v>
      </c>
      <c r="B32">
        <v>90</v>
      </c>
      <c r="C32">
        <f>IF(RIGHT(LEFT(A32,11),2)&lt;76, RIGHT(LEFT(A32,12),3), 90)</f>
        <v>90</v>
      </c>
      <c r="E32">
        <v>128</v>
      </c>
      <c r="H32">
        <v>128</v>
      </c>
    </row>
    <row r="33" spans="1:8" x14ac:dyDescent="0.25">
      <c r="A33" s="325" t="s">
        <v>11129</v>
      </c>
      <c r="B33">
        <v>90</v>
      </c>
      <c r="C33">
        <f>IF(RIGHT(LEFT(A33,11),2)&lt;76, RIGHT(LEFT(A33,12),3), 90)</f>
        <v>90</v>
      </c>
      <c r="E33">
        <v>128</v>
      </c>
      <c r="H33">
        <v>128</v>
      </c>
    </row>
    <row r="34" spans="1:8" x14ac:dyDescent="0.25">
      <c r="A34" s="325" t="s">
        <v>11130</v>
      </c>
      <c r="B34">
        <v>90</v>
      </c>
      <c r="C34">
        <f>IF(RIGHT(LEFT(A34,11),2)&lt;76, RIGHT(LEFT(A34,12),3), 90)</f>
        <v>90</v>
      </c>
      <c r="E34">
        <v>128</v>
      </c>
      <c r="H34">
        <v>128</v>
      </c>
    </row>
    <row r="35" spans="1:8" x14ac:dyDescent="0.25">
      <c r="A35" s="325" t="s">
        <v>11131</v>
      </c>
      <c r="B35">
        <v>90</v>
      </c>
      <c r="C35">
        <v>102</v>
      </c>
      <c r="E35">
        <v>128</v>
      </c>
      <c r="H35">
        <v>128</v>
      </c>
    </row>
    <row r="36" spans="1:8" x14ac:dyDescent="0.25">
      <c r="A36" s="325" t="s">
        <v>11132</v>
      </c>
      <c r="B36">
        <v>90</v>
      </c>
      <c r="C36">
        <v>127</v>
      </c>
      <c r="E36">
        <v>128</v>
      </c>
      <c r="H36">
        <v>128</v>
      </c>
    </row>
    <row r="37" spans="1:8" x14ac:dyDescent="0.25">
      <c r="A37" s="325" t="s">
        <v>11133</v>
      </c>
      <c r="B37">
        <v>90</v>
      </c>
      <c r="C37">
        <v>152</v>
      </c>
      <c r="E37">
        <v>128</v>
      </c>
      <c r="H37">
        <v>128</v>
      </c>
    </row>
    <row r="38" spans="1:8" x14ac:dyDescent="0.25">
      <c r="A38" s="325" t="s">
        <v>11134</v>
      </c>
      <c r="B38">
        <v>90</v>
      </c>
      <c r="C38">
        <f>IF(RIGHT(LEFT(A38,11),2)&lt;76, RIGHT(LEFT(A38,12),3), 90)</f>
        <v>90</v>
      </c>
      <c r="E38">
        <v>128</v>
      </c>
      <c r="H38">
        <v>128</v>
      </c>
    </row>
    <row r="39" spans="1:8" x14ac:dyDescent="0.25">
      <c r="A39" s="325" t="s">
        <v>11135</v>
      </c>
      <c r="B39">
        <v>90</v>
      </c>
      <c r="C39">
        <f>IF(RIGHT(LEFT(A39,11),2)&lt;76, RIGHT(LEFT(A39,12),3), 90)</f>
        <v>90</v>
      </c>
      <c r="E39">
        <v>128</v>
      </c>
      <c r="H39">
        <v>128</v>
      </c>
    </row>
    <row r="40" spans="1:8" x14ac:dyDescent="0.25">
      <c r="A40" s="325" t="s">
        <v>11136</v>
      </c>
      <c r="B40">
        <v>90</v>
      </c>
      <c r="C40">
        <f>IF(RIGHT(LEFT(A40,11),2)&lt;76, RIGHT(LEFT(A40,12),3), 90)</f>
        <v>90</v>
      </c>
      <c r="E40">
        <v>128</v>
      </c>
      <c r="H40">
        <v>128</v>
      </c>
    </row>
    <row r="41" spans="1:8" x14ac:dyDescent="0.25">
      <c r="A41" s="325" t="s">
        <v>11137</v>
      </c>
      <c r="B41">
        <v>90</v>
      </c>
      <c r="C41">
        <f>IF(RIGHT(LEFT(A41,11),2)&lt;76, RIGHT(LEFT(A41,12),3), 90)</f>
        <v>90</v>
      </c>
      <c r="E41">
        <v>128</v>
      </c>
      <c r="H41">
        <v>128</v>
      </c>
    </row>
    <row r="42" spans="1:8" x14ac:dyDescent="0.25">
      <c r="A42" s="325" t="s">
        <v>11138</v>
      </c>
      <c r="B42">
        <v>90</v>
      </c>
      <c r="C42">
        <f>IF(RIGHT(LEFT(A42,11),2)&lt;76, RIGHT(LEFT(A42,12),3), 90)</f>
        <v>90</v>
      </c>
      <c r="E42">
        <v>128</v>
      </c>
      <c r="H42">
        <v>128</v>
      </c>
    </row>
    <row r="43" spans="1:8" x14ac:dyDescent="0.25">
      <c r="A43" s="325" t="s">
        <v>11139</v>
      </c>
      <c r="B43">
        <v>90</v>
      </c>
      <c r="C43">
        <v>102</v>
      </c>
      <c r="E43">
        <v>128</v>
      </c>
      <c r="H43">
        <v>128</v>
      </c>
    </row>
    <row r="44" spans="1:8" x14ac:dyDescent="0.25">
      <c r="A44" s="325" t="s">
        <v>11140</v>
      </c>
      <c r="B44">
        <v>90</v>
      </c>
      <c r="C44">
        <v>127</v>
      </c>
      <c r="E44">
        <v>128</v>
      </c>
      <c r="H44">
        <v>128</v>
      </c>
    </row>
    <row r="45" spans="1:8" x14ac:dyDescent="0.25">
      <c r="A45" s="325" t="s">
        <v>11141</v>
      </c>
      <c r="B45">
        <v>90</v>
      </c>
      <c r="C45">
        <v>152</v>
      </c>
      <c r="E45">
        <v>128</v>
      </c>
      <c r="H45">
        <v>128</v>
      </c>
    </row>
    <row r="46" spans="1:8" x14ac:dyDescent="0.25">
      <c r="A46" s="325" t="s">
        <v>11142</v>
      </c>
      <c r="B46">
        <v>90</v>
      </c>
      <c r="C46">
        <f>IF(RIGHT(LEFT(A46,11),2)&lt;76, RIGHT(LEFT(A46,12),3), 90)</f>
        <v>90</v>
      </c>
      <c r="E46">
        <v>101</v>
      </c>
      <c r="H46">
        <v>101</v>
      </c>
    </row>
    <row r="47" spans="1:8" x14ac:dyDescent="0.25">
      <c r="A47" s="325" t="s">
        <v>11143</v>
      </c>
      <c r="B47">
        <v>90</v>
      </c>
      <c r="C47">
        <f>IF(RIGHT(LEFT(A47,11),2)&lt;76, RIGHT(LEFT(A47,12),3), 90)</f>
        <v>90</v>
      </c>
      <c r="E47">
        <v>101</v>
      </c>
      <c r="H47">
        <v>101</v>
      </c>
    </row>
    <row r="48" spans="1:8" x14ac:dyDescent="0.25">
      <c r="A48" s="325" t="s">
        <v>11144</v>
      </c>
      <c r="B48">
        <v>90</v>
      </c>
      <c r="C48">
        <f>IF(RIGHT(LEFT(A48,11),2)&lt;76, RIGHT(LEFT(A48,12),3), 90)</f>
        <v>90</v>
      </c>
      <c r="E48">
        <v>101</v>
      </c>
      <c r="H48">
        <v>101</v>
      </c>
    </row>
    <row r="49" spans="1:8" x14ac:dyDescent="0.25">
      <c r="A49" s="325" t="s">
        <v>11145</v>
      </c>
      <c r="B49">
        <v>90</v>
      </c>
      <c r="C49">
        <f>IF(RIGHT(LEFT(A49,11),2)&lt;76, RIGHT(LEFT(A49,12),3), 90)</f>
        <v>90</v>
      </c>
      <c r="E49">
        <v>101</v>
      </c>
      <c r="H49">
        <v>101</v>
      </c>
    </row>
    <row r="50" spans="1:8" x14ac:dyDescent="0.25">
      <c r="A50" s="325" t="s">
        <v>11146</v>
      </c>
      <c r="B50">
        <v>90</v>
      </c>
      <c r="C50">
        <f>IF(RIGHT(LEFT(A50,11),2)&lt;76, RIGHT(LEFT(A50,12),3), 90)</f>
        <v>90</v>
      </c>
      <c r="E50">
        <v>101</v>
      </c>
      <c r="H50">
        <v>101</v>
      </c>
    </row>
    <row r="51" spans="1:8" x14ac:dyDescent="0.25">
      <c r="A51" s="325" t="s">
        <v>11147</v>
      </c>
      <c r="B51">
        <v>90</v>
      </c>
      <c r="C51">
        <v>102</v>
      </c>
      <c r="E51">
        <v>101</v>
      </c>
      <c r="H51">
        <v>101</v>
      </c>
    </row>
    <row r="52" spans="1:8" x14ac:dyDescent="0.25">
      <c r="A52" s="325" t="s">
        <v>11148</v>
      </c>
      <c r="B52">
        <v>90</v>
      </c>
      <c r="C52">
        <v>127</v>
      </c>
      <c r="E52">
        <v>101</v>
      </c>
      <c r="H52">
        <v>101</v>
      </c>
    </row>
    <row r="53" spans="1:8" x14ac:dyDescent="0.25">
      <c r="A53" s="325" t="s">
        <v>11149</v>
      </c>
      <c r="B53">
        <v>90</v>
      </c>
      <c r="C53">
        <v>152</v>
      </c>
      <c r="E53">
        <v>101</v>
      </c>
      <c r="H53">
        <v>101</v>
      </c>
    </row>
    <row r="54" spans="1:8" x14ac:dyDescent="0.25">
      <c r="A54" s="325" t="s">
        <v>11150</v>
      </c>
      <c r="B54">
        <v>90</v>
      </c>
      <c r="C54">
        <f>IF(RIGHT(LEFT(A54,11),2)&lt;76, RIGHT(LEFT(A54,12),3), 90)</f>
        <v>90</v>
      </c>
      <c r="E54">
        <v>101</v>
      </c>
      <c r="H54">
        <v>101</v>
      </c>
    </row>
    <row r="55" spans="1:8" x14ac:dyDescent="0.25">
      <c r="A55" s="325" t="s">
        <v>11151</v>
      </c>
      <c r="B55">
        <v>90</v>
      </c>
      <c r="C55">
        <f>IF(RIGHT(LEFT(A55,11),2)&lt;76, RIGHT(LEFT(A55,12),3), 90)</f>
        <v>90</v>
      </c>
      <c r="E55">
        <v>101</v>
      </c>
      <c r="H55">
        <v>101</v>
      </c>
    </row>
    <row r="56" spans="1:8" x14ac:dyDescent="0.25">
      <c r="A56" s="325" t="s">
        <v>11152</v>
      </c>
      <c r="B56">
        <v>90</v>
      </c>
      <c r="C56">
        <f>IF(RIGHT(LEFT(A56,11),2)&lt;76, RIGHT(LEFT(A56,12),3), 90)</f>
        <v>90</v>
      </c>
      <c r="E56">
        <v>101</v>
      </c>
      <c r="H56">
        <v>101</v>
      </c>
    </row>
    <row r="57" spans="1:8" x14ac:dyDescent="0.25">
      <c r="A57" s="325" t="s">
        <v>11153</v>
      </c>
      <c r="B57">
        <v>90</v>
      </c>
      <c r="C57">
        <f>IF(RIGHT(LEFT(A57,11),2)&lt;76, RIGHT(LEFT(A57,12),3), 90)</f>
        <v>90</v>
      </c>
      <c r="E57">
        <v>101</v>
      </c>
      <c r="H57">
        <v>101</v>
      </c>
    </row>
    <row r="58" spans="1:8" x14ac:dyDescent="0.25">
      <c r="A58" s="325" t="s">
        <v>11154</v>
      </c>
      <c r="B58">
        <v>90</v>
      </c>
      <c r="C58">
        <f>IF(RIGHT(LEFT(A58,11),2)&lt;76, RIGHT(LEFT(A58,12),3), 90)</f>
        <v>90</v>
      </c>
      <c r="E58">
        <v>101</v>
      </c>
      <c r="H58">
        <v>101</v>
      </c>
    </row>
    <row r="59" spans="1:8" x14ac:dyDescent="0.25">
      <c r="A59" s="325" t="s">
        <v>11155</v>
      </c>
      <c r="B59">
        <v>90</v>
      </c>
      <c r="C59">
        <v>102</v>
      </c>
      <c r="E59">
        <v>101</v>
      </c>
      <c r="H59">
        <v>101</v>
      </c>
    </row>
    <row r="60" spans="1:8" x14ac:dyDescent="0.25">
      <c r="A60" s="325" t="s">
        <v>11156</v>
      </c>
      <c r="B60">
        <v>90</v>
      </c>
      <c r="C60">
        <v>127</v>
      </c>
      <c r="E60">
        <v>101</v>
      </c>
      <c r="H60">
        <v>101</v>
      </c>
    </row>
    <row r="61" spans="1:8" x14ac:dyDescent="0.25">
      <c r="A61" s="325" t="s">
        <v>11157</v>
      </c>
      <c r="B61">
        <v>90</v>
      </c>
      <c r="C61">
        <v>152</v>
      </c>
      <c r="E61">
        <v>101</v>
      </c>
      <c r="H61">
        <v>101</v>
      </c>
    </row>
    <row r="62" spans="1:8" x14ac:dyDescent="0.25">
      <c r="A62" s="325" t="s">
        <v>11158</v>
      </c>
      <c r="B62">
        <v>90</v>
      </c>
      <c r="C62">
        <f>IF(RIGHT(LEFT(A62,11),2)&lt;76, RIGHT(LEFT(A62,12),3), 90)</f>
        <v>90</v>
      </c>
      <c r="E62">
        <v>128</v>
      </c>
      <c r="H62">
        <v>128</v>
      </c>
    </row>
    <row r="63" spans="1:8" x14ac:dyDescent="0.25">
      <c r="A63" s="325" t="s">
        <v>11159</v>
      </c>
      <c r="B63">
        <v>90</v>
      </c>
      <c r="C63">
        <f>IF(RIGHT(LEFT(A63,11),2)&lt;76, RIGHT(LEFT(A63,12),3), 90)</f>
        <v>90</v>
      </c>
      <c r="E63">
        <v>128</v>
      </c>
      <c r="H63">
        <v>128</v>
      </c>
    </row>
    <row r="64" spans="1:8" x14ac:dyDescent="0.25">
      <c r="A64" s="325" t="s">
        <v>11160</v>
      </c>
      <c r="B64">
        <v>90</v>
      </c>
      <c r="C64">
        <f>IF(RIGHT(LEFT(A64,11),2)&lt;76, RIGHT(LEFT(A64,12),3), 90)</f>
        <v>90</v>
      </c>
      <c r="E64">
        <v>128</v>
      </c>
      <c r="H64">
        <v>128</v>
      </c>
    </row>
    <row r="65" spans="1:8" x14ac:dyDescent="0.25">
      <c r="A65" s="325" t="s">
        <v>11161</v>
      </c>
      <c r="B65">
        <v>90</v>
      </c>
      <c r="C65">
        <f>IF(RIGHT(LEFT(A65,11),2)&lt;76, RIGHT(LEFT(A65,12),3), 90)</f>
        <v>90</v>
      </c>
      <c r="E65">
        <v>128</v>
      </c>
      <c r="H65">
        <v>128</v>
      </c>
    </row>
    <row r="66" spans="1:8" x14ac:dyDescent="0.25">
      <c r="A66" s="325" t="s">
        <v>11162</v>
      </c>
      <c r="B66">
        <v>90</v>
      </c>
      <c r="C66">
        <f>IF(RIGHT(LEFT(A66,11),2)&lt;76, RIGHT(LEFT(A66,12),3), 90)</f>
        <v>90</v>
      </c>
      <c r="E66">
        <v>128</v>
      </c>
      <c r="H66">
        <v>128</v>
      </c>
    </row>
    <row r="67" spans="1:8" x14ac:dyDescent="0.25">
      <c r="A67" s="325" t="s">
        <v>11163</v>
      </c>
      <c r="B67">
        <v>90</v>
      </c>
      <c r="C67">
        <v>102</v>
      </c>
      <c r="E67">
        <v>128</v>
      </c>
      <c r="H67">
        <v>128</v>
      </c>
    </row>
    <row r="68" spans="1:8" x14ac:dyDescent="0.25">
      <c r="A68" s="325" t="s">
        <v>11164</v>
      </c>
      <c r="B68">
        <v>90</v>
      </c>
      <c r="C68">
        <v>127</v>
      </c>
      <c r="E68">
        <v>128</v>
      </c>
      <c r="H68">
        <v>128</v>
      </c>
    </row>
    <row r="69" spans="1:8" x14ac:dyDescent="0.25">
      <c r="A69" s="325" t="s">
        <v>11165</v>
      </c>
      <c r="B69">
        <v>90</v>
      </c>
      <c r="C69">
        <v>152</v>
      </c>
      <c r="E69">
        <v>128</v>
      </c>
      <c r="H69">
        <v>128</v>
      </c>
    </row>
    <row r="70" spans="1:8" x14ac:dyDescent="0.25">
      <c r="A70" s="325" t="s">
        <v>11166</v>
      </c>
      <c r="B70">
        <v>90</v>
      </c>
      <c r="C70">
        <f>IF(RIGHT(LEFT(A70,11),2)&lt;76, RIGHT(LEFT(A70,12),3), 90)</f>
        <v>90</v>
      </c>
      <c r="E70">
        <v>128</v>
      </c>
      <c r="H70">
        <v>128</v>
      </c>
    </row>
    <row r="71" spans="1:8" x14ac:dyDescent="0.25">
      <c r="A71" s="325" t="s">
        <v>11167</v>
      </c>
      <c r="B71">
        <v>90</v>
      </c>
      <c r="C71">
        <f>IF(RIGHT(LEFT(A71,11),2)&lt;76, RIGHT(LEFT(A71,12),3), 90)</f>
        <v>90</v>
      </c>
      <c r="E71">
        <v>128</v>
      </c>
      <c r="H71">
        <v>128</v>
      </c>
    </row>
    <row r="72" spans="1:8" x14ac:dyDescent="0.25">
      <c r="A72" s="325" t="s">
        <v>11168</v>
      </c>
      <c r="B72">
        <v>90</v>
      </c>
      <c r="C72">
        <f>IF(RIGHT(LEFT(A72,11),2)&lt;76, RIGHT(LEFT(A72,12),3), 90)</f>
        <v>90</v>
      </c>
      <c r="E72">
        <v>128</v>
      </c>
      <c r="H72">
        <v>128</v>
      </c>
    </row>
    <row r="73" spans="1:8" x14ac:dyDescent="0.25">
      <c r="A73" s="325" t="s">
        <v>11169</v>
      </c>
      <c r="B73">
        <v>90</v>
      </c>
      <c r="C73">
        <f>IF(RIGHT(LEFT(A73,11),2)&lt;76, RIGHT(LEFT(A73,12),3), 90)</f>
        <v>90</v>
      </c>
      <c r="E73">
        <v>128</v>
      </c>
      <c r="H73">
        <v>128</v>
      </c>
    </row>
    <row r="74" spans="1:8" x14ac:dyDescent="0.25">
      <c r="A74" s="325" t="s">
        <v>11170</v>
      </c>
      <c r="B74">
        <v>90</v>
      </c>
      <c r="C74">
        <f>IF(RIGHT(LEFT(A74,11),2)&lt;76, RIGHT(LEFT(A74,12),3), 90)</f>
        <v>90</v>
      </c>
      <c r="E74">
        <v>128</v>
      </c>
      <c r="H74">
        <v>128</v>
      </c>
    </row>
    <row r="75" spans="1:8" x14ac:dyDescent="0.25">
      <c r="A75" s="325" t="s">
        <v>11171</v>
      </c>
      <c r="B75">
        <v>90</v>
      </c>
      <c r="C75">
        <v>102</v>
      </c>
      <c r="E75">
        <v>128</v>
      </c>
      <c r="H75">
        <v>128</v>
      </c>
    </row>
    <row r="76" spans="1:8" x14ac:dyDescent="0.25">
      <c r="A76" s="325" t="s">
        <v>11172</v>
      </c>
      <c r="B76">
        <v>90</v>
      </c>
      <c r="C76">
        <v>127</v>
      </c>
      <c r="E76">
        <v>128</v>
      </c>
      <c r="H76">
        <v>128</v>
      </c>
    </row>
    <row r="77" spans="1:8" x14ac:dyDescent="0.25">
      <c r="A77" s="325" t="s">
        <v>11173</v>
      </c>
      <c r="B77">
        <v>90</v>
      </c>
      <c r="C77">
        <v>152</v>
      </c>
      <c r="E77">
        <v>128</v>
      </c>
      <c r="H77">
        <v>128</v>
      </c>
    </row>
    <row r="78" spans="1:8" x14ac:dyDescent="0.25">
      <c r="A78" s="325" t="s">
        <v>11174</v>
      </c>
      <c r="B78">
        <v>90</v>
      </c>
      <c r="C78">
        <f>IF(RIGHT(LEFT(A78,11),2)&lt;76, RIGHT(LEFT(A78,12),3), 90)</f>
        <v>90</v>
      </c>
      <c r="E78">
        <v>101</v>
      </c>
      <c r="H78">
        <v>101</v>
      </c>
    </row>
    <row r="79" spans="1:8" x14ac:dyDescent="0.25">
      <c r="A79" s="325" t="s">
        <v>11175</v>
      </c>
      <c r="B79">
        <v>90</v>
      </c>
      <c r="C79">
        <f>IF(RIGHT(LEFT(A79,11),2)&lt;76, RIGHT(LEFT(A79,12),3), 90)</f>
        <v>90</v>
      </c>
      <c r="E79">
        <v>101</v>
      </c>
      <c r="H79">
        <v>101</v>
      </c>
    </row>
    <row r="80" spans="1:8" x14ac:dyDescent="0.25">
      <c r="A80" s="325" t="s">
        <v>11176</v>
      </c>
      <c r="B80">
        <v>90</v>
      </c>
      <c r="C80">
        <v>102</v>
      </c>
      <c r="E80">
        <v>101</v>
      </c>
      <c r="H80">
        <v>101</v>
      </c>
    </row>
    <row r="81" spans="1:8" x14ac:dyDescent="0.25">
      <c r="A81" s="325" t="s">
        <v>11177</v>
      </c>
      <c r="B81">
        <v>90</v>
      </c>
      <c r="C81">
        <v>127</v>
      </c>
      <c r="E81">
        <v>101</v>
      </c>
      <c r="H81">
        <v>101</v>
      </c>
    </row>
    <row r="82" spans="1:8" x14ac:dyDescent="0.25">
      <c r="A82" s="325" t="s">
        <v>11178</v>
      </c>
      <c r="B82">
        <v>90</v>
      </c>
      <c r="C82">
        <v>152</v>
      </c>
      <c r="E82">
        <v>101</v>
      </c>
      <c r="H82">
        <v>101</v>
      </c>
    </row>
    <row r="83" spans="1:8" x14ac:dyDescent="0.25">
      <c r="A83" s="325" t="s">
        <v>11179</v>
      </c>
      <c r="B83">
        <v>90</v>
      </c>
      <c r="C83">
        <v>90</v>
      </c>
      <c r="E83">
        <v>101</v>
      </c>
      <c r="H83">
        <v>101</v>
      </c>
    </row>
    <row r="84" spans="1:8" x14ac:dyDescent="0.25">
      <c r="A84" s="325" t="s">
        <v>11180</v>
      </c>
      <c r="B84">
        <v>90</v>
      </c>
      <c r="C84">
        <v>90</v>
      </c>
      <c r="E84">
        <v>101</v>
      </c>
      <c r="H84">
        <v>101</v>
      </c>
    </row>
    <row r="85" spans="1:8" x14ac:dyDescent="0.25">
      <c r="A85" s="325" t="s">
        <v>11181</v>
      </c>
      <c r="B85">
        <v>90</v>
      </c>
      <c r="C85">
        <v>102</v>
      </c>
      <c r="E85">
        <v>101</v>
      </c>
      <c r="H85">
        <v>101</v>
      </c>
    </row>
    <row r="86" spans="1:8" x14ac:dyDescent="0.25">
      <c r="A86" s="325" t="s">
        <v>11182</v>
      </c>
      <c r="B86">
        <v>90</v>
      </c>
      <c r="C86">
        <v>127</v>
      </c>
      <c r="E86">
        <v>101</v>
      </c>
      <c r="H86">
        <v>101</v>
      </c>
    </row>
    <row r="87" spans="1:8" x14ac:dyDescent="0.25">
      <c r="A87" s="325" t="s">
        <v>11183</v>
      </c>
      <c r="B87">
        <v>90</v>
      </c>
      <c r="C87">
        <v>152</v>
      </c>
      <c r="E87">
        <v>101</v>
      </c>
      <c r="H87">
        <v>101</v>
      </c>
    </row>
    <row r="88" spans="1:8" x14ac:dyDescent="0.25">
      <c r="A88" s="325" t="s">
        <v>11184</v>
      </c>
      <c r="B88">
        <v>90</v>
      </c>
      <c r="E88">
        <v>128</v>
      </c>
      <c r="H88">
        <v>128</v>
      </c>
    </row>
    <row r="89" spans="1:8" x14ac:dyDescent="0.25">
      <c r="A89" s="325" t="s">
        <v>11185</v>
      </c>
      <c r="B89">
        <v>90</v>
      </c>
      <c r="E89">
        <v>128</v>
      </c>
      <c r="H89">
        <v>128</v>
      </c>
    </row>
    <row r="90" spans="1:8" x14ac:dyDescent="0.25">
      <c r="A90" s="325" t="s">
        <v>11186</v>
      </c>
      <c r="B90">
        <v>90</v>
      </c>
      <c r="E90">
        <v>128</v>
      </c>
      <c r="H90">
        <v>128</v>
      </c>
    </row>
    <row r="91" spans="1:8" x14ac:dyDescent="0.25">
      <c r="A91" s="325" t="s">
        <v>11187</v>
      </c>
      <c r="B91">
        <v>90</v>
      </c>
      <c r="E91">
        <v>128</v>
      </c>
      <c r="H91">
        <v>128</v>
      </c>
    </row>
    <row r="92" spans="1:8" x14ac:dyDescent="0.25">
      <c r="A92" s="325" t="s">
        <v>11188</v>
      </c>
      <c r="B92">
        <v>90</v>
      </c>
      <c r="E92">
        <v>128</v>
      </c>
      <c r="H92">
        <v>128</v>
      </c>
    </row>
    <row r="93" spans="1:8" x14ac:dyDescent="0.25">
      <c r="A93" s="325" t="s">
        <v>11189</v>
      </c>
      <c r="B93">
        <v>90</v>
      </c>
      <c r="E93">
        <v>128</v>
      </c>
      <c r="H93">
        <v>128</v>
      </c>
    </row>
    <row r="94" spans="1:8" x14ac:dyDescent="0.25">
      <c r="A94" s="325" t="s">
        <v>11190</v>
      </c>
      <c r="B94">
        <v>90</v>
      </c>
      <c r="E94">
        <v>128</v>
      </c>
      <c r="H94">
        <v>128</v>
      </c>
    </row>
    <row r="95" spans="1:8" x14ac:dyDescent="0.25">
      <c r="A95" s="325" t="s">
        <v>11191</v>
      </c>
      <c r="B95">
        <v>90</v>
      </c>
      <c r="E95">
        <v>128</v>
      </c>
      <c r="H95">
        <v>128</v>
      </c>
    </row>
    <row r="96" spans="1:8" x14ac:dyDescent="0.25">
      <c r="A96" s="325" t="s">
        <v>11192</v>
      </c>
      <c r="B96">
        <v>90</v>
      </c>
      <c r="E96">
        <v>128</v>
      </c>
      <c r="H96">
        <v>128</v>
      </c>
    </row>
    <row r="97" spans="1:8" x14ac:dyDescent="0.25">
      <c r="A97" s="325" t="s">
        <v>11193</v>
      </c>
      <c r="B97">
        <v>90</v>
      </c>
      <c r="E97">
        <v>128</v>
      </c>
      <c r="H97">
        <v>128</v>
      </c>
    </row>
    <row r="98" spans="1:8" x14ac:dyDescent="0.25">
      <c r="A98" s="325" t="s">
        <v>11194</v>
      </c>
      <c r="B98">
        <v>90</v>
      </c>
      <c r="E98">
        <v>101</v>
      </c>
      <c r="H98">
        <v>101</v>
      </c>
    </row>
    <row r="99" spans="1:8" x14ac:dyDescent="0.25">
      <c r="A99" s="325" t="s">
        <v>11195</v>
      </c>
      <c r="B99">
        <v>90</v>
      </c>
      <c r="E99">
        <v>101</v>
      </c>
      <c r="H99">
        <v>101</v>
      </c>
    </row>
    <row r="100" spans="1:8" x14ac:dyDescent="0.25">
      <c r="A100" s="325" t="s">
        <v>11196</v>
      </c>
      <c r="B100">
        <v>90</v>
      </c>
      <c r="E100">
        <v>101</v>
      </c>
      <c r="H100">
        <v>101</v>
      </c>
    </row>
    <row r="101" spans="1:8" x14ac:dyDescent="0.25">
      <c r="A101" s="325" t="s">
        <v>11197</v>
      </c>
      <c r="B101">
        <v>90</v>
      </c>
      <c r="E101">
        <v>101</v>
      </c>
      <c r="H101">
        <v>101</v>
      </c>
    </row>
    <row r="102" spans="1:8" x14ac:dyDescent="0.25">
      <c r="A102" s="325" t="s">
        <v>11198</v>
      </c>
      <c r="B102">
        <v>90</v>
      </c>
      <c r="E102">
        <v>101</v>
      </c>
      <c r="H102">
        <v>101</v>
      </c>
    </row>
    <row r="103" spans="1:8" x14ac:dyDescent="0.25">
      <c r="A103" s="325" t="s">
        <v>11199</v>
      </c>
      <c r="B103">
        <v>90</v>
      </c>
      <c r="E103">
        <v>101</v>
      </c>
      <c r="H103">
        <v>101</v>
      </c>
    </row>
    <row r="104" spans="1:8" x14ac:dyDescent="0.25">
      <c r="A104" s="325" t="s">
        <v>11200</v>
      </c>
      <c r="B104">
        <v>90</v>
      </c>
      <c r="E104">
        <v>128</v>
      </c>
      <c r="H104">
        <v>128</v>
      </c>
    </row>
    <row r="105" spans="1:8" x14ac:dyDescent="0.25">
      <c r="A105" s="325" t="s">
        <v>11201</v>
      </c>
      <c r="B105">
        <v>90</v>
      </c>
      <c r="E105">
        <v>128</v>
      </c>
      <c r="H105">
        <v>128</v>
      </c>
    </row>
    <row r="106" spans="1:8" x14ac:dyDescent="0.25">
      <c r="A106" s="325" t="s">
        <v>11202</v>
      </c>
      <c r="B106">
        <v>90</v>
      </c>
      <c r="E106">
        <v>128</v>
      </c>
      <c r="H106">
        <v>128</v>
      </c>
    </row>
    <row r="107" spans="1:8" x14ac:dyDescent="0.25">
      <c r="A107" s="325" t="s">
        <v>11203</v>
      </c>
      <c r="B107">
        <v>90</v>
      </c>
      <c r="E107">
        <v>128</v>
      </c>
      <c r="H107">
        <v>128</v>
      </c>
    </row>
    <row r="108" spans="1:8" x14ac:dyDescent="0.25">
      <c r="A108" s="325" t="s">
        <v>11204</v>
      </c>
      <c r="B108">
        <v>90</v>
      </c>
      <c r="E108">
        <v>128</v>
      </c>
      <c r="H108">
        <v>128</v>
      </c>
    </row>
    <row r="109" spans="1:8" x14ac:dyDescent="0.25">
      <c r="A109" s="325" t="s">
        <v>11205</v>
      </c>
      <c r="B109">
        <v>90</v>
      </c>
      <c r="E109">
        <v>128</v>
      </c>
      <c r="H109">
        <v>128</v>
      </c>
    </row>
    <row r="110" spans="1:8" x14ac:dyDescent="0.25">
      <c r="A110" s="325" t="s">
        <v>11206</v>
      </c>
      <c r="B110">
        <v>90</v>
      </c>
      <c r="E110">
        <v>101</v>
      </c>
      <c r="H110">
        <v>101</v>
      </c>
    </row>
    <row r="111" spans="1:8" x14ac:dyDescent="0.25">
      <c r="A111" s="325" t="s">
        <v>11207</v>
      </c>
      <c r="B111">
        <v>90</v>
      </c>
      <c r="E111">
        <v>101</v>
      </c>
      <c r="H111">
        <v>101</v>
      </c>
    </row>
    <row r="112" spans="1:8" x14ac:dyDescent="0.25">
      <c r="A112" s="325" t="s">
        <v>11208</v>
      </c>
      <c r="B112">
        <v>90</v>
      </c>
      <c r="E112">
        <v>101</v>
      </c>
      <c r="H112">
        <v>101</v>
      </c>
    </row>
    <row r="113" spans="1:8" x14ac:dyDescent="0.25">
      <c r="A113" s="325" t="s">
        <v>11209</v>
      </c>
      <c r="B113">
        <v>90</v>
      </c>
      <c r="E113">
        <v>101</v>
      </c>
      <c r="H113">
        <v>101</v>
      </c>
    </row>
    <row r="114" spans="1:8" x14ac:dyDescent="0.25">
      <c r="A114" s="325" t="s">
        <v>11210</v>
      </c>
      <c r="B114">
        <v>90</v>
      </c>
      <c r="E114">
        <v>101</v>
      </c>
      <c r="H114">
        <v>101</v>
      </c>
    </row>
    <row r="115" spans="1:8" x14ac:dyDescent="0.25">
      <c r="A115" s="325" t="s">
        <v>11211</v>
      </c>
      <c r="B115">
        <v>90</v>
      </c>
      <c r="E115">
        <v>101</v>
      </c>
      <c r="H115">
        <v>101</v>
      </c>
    </row>
    <row r="116" spans="1:8" x14ac:dyDescent="0.25">
      <c r="A116" s="325" t="s">
        <v>11212</v>
      </c>
      <c r="B116">
        <v>90</v>
      </c>
      <c r="E116">
        <v>101</v>
      </c>
      <c r="H116">
        <v>101</v>
      </c>
    </row>
    <row r="117" spans="1:8" x14ac:dyDescent="0.25">
      <c r="A117" s="325" t="s">
        <v>11213</v>
      </c>
      <c r="B117">
        <v>90</v>
      </c>
      <c r="E117">
        <v>101</v>
      </c>
      <c r="H117">
        <v>101</v>
      </c>
    </row>
    <row r="118" spans="1:8" x14ac:dyDescent="0.25">
      <c r="A118" s="325" t="s">
        <v>11214</v>
      </c>
      <c r="B118">
        <v>90</v>
      </c>
      <c r="E118">
        <v>101</v>
      </c>
      <c r="H118">
        <v>101</v>
      </c>
    </row>
    <row r="119" spans="1:8" x14ac:dyDescent="0.25">
      <c r="A119" s="325" t="s">
        <v>11215</v>
      </c>
      <c r="B119">
        <v>90</v>
      </c>
      <c r="E119">
        <v>101</v>
      </c>
      <c r="H119">
        <v>101</v>
      </c>
    </row>
    <row r="120" spans="1:8" x14ac:dyDescent="0.25">
      <c r="A120" s="325" t="s">
        <v>11216</v>
      </c>
      <c r="B120">
        <v>90</v>
      </c>
      <c r="E120">
        <v>101</v>
      </c>
      <c r="H120">
        <v>101</v>
      </c>
    </row>
    <row r="121" spans="1:8" x14ac:dyDescent="0.25">
      <c r="A121" s="325" t="s">
        <v>11217</v>
      </c>
      <c r="B121">
        <v>90</v>
      </c>
      <c r="E121">
        <v>101</v>
      </c>
      <c r="H121">
        <v>101</v>
      </c>
    </row>
    <row r="122" spans="1:8" x14ac:dyDescent="0.25">
      <c r="A122" s="325" t="s">
        <v>11218</v>
      </c>
      <c r="B122">
        <v>90</v>
      </c>
      <c r="E122">
        <v>128</v>
      </c>
      <c r="H122">
        <v>128</v>
      </c>
    </row>
    <row r="123" spans="1:8" x14ac:dyDescent="0.25">
      <c r="A123" s="325" t="s">
        <v>11219</v>
      </c>
      <c r="B123">
        <v>90</v>
      </c>
      <c r="E123">
        <v>128</v>
      </c>
      <c r="H123">
        <v>128</v>
      </c>
    </row>
    <row r="124" spans="1:8" x14ac:dyDescent="0.25">
      <c r="A124" s="325" t="s">
        <v>11220</v>
      </c>
      <c r="B124">
        <v>90</v>
      </c>
      <c r="E124">
        <v>128</v>
      </c>
      <c r="H124">
        <v>128</v>
      </c>
    </row>
    <row r="125" spans="1:8" x14ac:dyDescent="0.25">
      <c r="A125" s="325" t="s">
        <v>11221</v>
      </c>
      <c r="B125">
        <v>90</v>
      </c>
      <c r="E125">
        <v>128</v>
      </c>
      <c r="H125">
        <v>128</v>
      </c>
    </row>
    <row r="126" spans="1:8" x14ac:dyDescent="0.25">
      <c r="A126" s="325" t="s">
        <v>11222</v>
      </c>
      <c r="B126">
        <v>90</v>
      </c>
      <c r="E126">
        <v>128</v>
      </c>
      <c r="H126">
        <v>128</v>
      </c>
    </row>
    <row r="127" spans="1:8" x14ac:dyDescent="0.25">
      <c r="A127" s="325" t="s">
        <v>11223</v>
      </c>
      <c r="B127">
        <v>90</v>
      </c>
      <c r="E127">
        <v>128</v>
      </c>
      <c r="H127">
        <v>128</v>
      </c>
    </row>
    <row r="128" spans="1:8" x14ac:dyDescent="0.25">
      <c r="A128" s="325" t="s">
        <v>11224</v>
      </c>
      <c r="B128">
        <v>90</v>
      </c>
      <c r="E128">
        <v>128</v>
      </c>
      <c r="H128">
        <v>128</v>
      </c>
    </row>
    <row r="129" spans="1:9" x14ac:dyDescent="0.25">
      <c r="A129" s="325" t="s">
        <v>11225</v>
      </c>
      <c r="B129">
        <v>90</v>
      </c>
      <c r="E129">
        <v>128</v>
      </c>
      <c r="H129">
        <v>128</v>
      </c>
    </row>
    <row r="130" spans="1:9" x14ac:dyDescent="0.25">
      <c r="A130" s="325" t="s">
        <v>11226</v>
      </c>
      <c r="B130">
        <v>90</v>
      </c>
      <c r="E130">
        <v>128</v>
      </c>
      <c r="H130">
        <v>128</v>
      </c>
    </row>
    <row r="131" spans="1:9" x14ac:dyDescent="0.25">
      <c r="A131" s="325" t="s">
        <v>11227</v>
      </c>
      <c r="B131">
        <v>90</v>
      </c>
      <c r="E131">
        <v>128</v>
      </c>
      <c r="H131">
        <v>128</v>
      </c>
    </row>
    <row r="132" spans="1:9" x14ac:dyDescent="0.25">
      <c r="A132" s="325" t="s">
        <v>11228</v>
      </c>
      <c r="B132">
        <v>90</v>
      </c>
      <c r="E132">
        <v>128</v>
      </c>
      <c r="H132">
        <v>128</v>
      </c>
    </row>
    <row r="133" spans="1:9" x14ac:dyDescent="0.25">
      <c r="A133" s="325" t="s">
        <v>11229</v>
      </c>
      <c r="B133">
        <v>90</v>
      </c>
      <c r="E133">
        <v>128</v>
      </c>
      <c r="H133">
        <v>128</v>
      </c>
    </row>
    <row r="134" spans="1:9" x14ac:dyDescent="0.25">
      <c r="A134" s="325" t="s">
        <v>11100</v>
      </c>
      <c r="B134">
        <v>70</v>
      </c>
      <c r="E134">
        <v>100</v>
      </c>
      <c r="H134">
        <v>100</v>
      </c>
    </row>
    <row r="135" spans="1:9" x14ac:dyDescent="0.25">
      <c r="A135" s="325" t="s">
        <v>11102</v>
      </c>
      <c r="B135">
        <v>80</v>
      </c>
      <c r="E135">
        <v>120</v>
      </c>
      <c r="H135">
        <v>120</v>
      </c>
    </row>
    <row r="136" spans="1:9" x14ac:dyDescent="0.25">
      <c r="A136" s="325" t="s">
        <v>11104</v>
      </c>
      <c r="B136">
        <v>90</v>
      </c>
      <c r="E136">
        <v>130</v>
      </c>
      <c r="H136">
        <v>130</v>
      </c>
    </row>
    <row r="137" spans="1:9" x14ac:dyDescent="0.25">
      <c r="A137" s="325" t="s">
        <v>11106</v>
      </c>
      <c r="B137">
        <v>100</v>
      </c>
      <c r="E137">
        <v>140</v>
      </c>
      <c r="H137">
        <v>140</v>
      </c>
    </row>
    <row r="138" spans="1:9" x14ac:dyDescent="0.25">
      <c r="A138" s="325" t="s">
        <v>11108</v>
      </c>
      <c r="B138">
        <v>125</v>
      </c>
      <c r="E138">
        <v>155</v>
      </c>
      <c r="H138">
        <v>155</v>
      </c>
    </row>
    <row r="139" spans="1:9" x14ac:dyDescent="0.25">
      <c r="A139" s="326" t="s">
        <v>11230</v>
      </c>
      <c r="B139">
        <v>80</v>
      </c>
      <c r="C139">
        <v>110</v>
      </c>
      <c r="E139">
        <v>80</v>
      </c>
      <c r="F139">
        <v>110</v>
      </c>
      <c r="H139">
        <v>80</v>
      </c>
      <c r="I139">
        <v>110</v>
      </c>
    </row>
    <row r="140" spans="1:9" x14ac:dyDescent="0.25">
      <c r="A140" s="326" t="s">
        <v>11231</v>
      </c>
      <c r="B140">
        <v>90</v>
      </c>
      <c r="C140">
        <v>120</v>
      </c>
      <c r="E140">
        <v>90</v>
      </c>
      <c r="F140">
        <v>120</v>
      </c>
      <c r="H140">
        <v>90</v>
      </c>
      <c r="I140">
        <v>120</v>
      </c>
    </row>
    <row r="141" spans="1:9" x14ac:dyDescent="0.25">
      <c r="A141" s="326" t="s">
        <v>11232</v>
      </c>
      <c r="B141">
        <v>100</v>
      </c>
      <c r="C141">
        <v>150</v>
      </c>
      <c r="E141">
        <v>100</v>
      </c>
      <c r="F141">
        <v>150</v>
      </c>
      <c r="H141">
        <v>100</v>
      </c>
      <c r="I141">
        <v>150</v>
      </c>
    </row>
    <row r="142" spans="1:9" x14ac:dyDescent="0.25">
      <c r="A142" s="326" t="s">
        <v>11233</v>
      </c>
      <c r="B142">
        <v>110</v>
      </c>
      <c r="C142">
        <v>180</v>
      </c>
      <c r="E142">
        <v>110</v>
      </c>
      <c r="F142">
        <v>180</v>
      </c>
      <c r="H142">
        <v>110</v>
      </c>
      <c r="I142">
        <v>180</v>
      </c>
    </row>
    <row r="143" spans="1:9" x14ac:dyDescent="0.25">
      <c r="A143" s="326" t="s">
        <v>11234</v>
      </c>
      <c r="B143">
        <v>130</v>
      </c>
      <c r="C143">
        <v>230</v>
      </c>
      <c r="E143">
        <v>130</v>
      </c>
      <c r="F143">
        <v>230</v>
      </c>
      <c r="H143">
        <v>130</v>
      </c>
      <c r="I143">
        <v>230</v>
      </c>
    </row>
    <row r="144" spans="1:9" x14ac:dyDescent="0.25">
      <c r="A144" s="326" t="s">
        <v>11235</v>
      </c>
      <c r="B144">
        <v>80</v>
      </c>
      <c r="C144">
        <v>110</v>
      </c>
      <c r="E144">
        <v>80</v>
      </c>
      <c r="F144">
        <v>110</v>
      </c>
      <c r="H144">
        <v>80</v>
      </c>
      <c r="I144">
        <v>110</v>
      </c>
    </row>
    <row r="145" spans="1:9" x14ac:dyDescent="0.25">
      <c r="A145" s="326" t="s">
        <v>11236</v>
      </c>
      <c r="B145">
        <v>90</v>
      </c>
      <c r="C145">
        <v>120</v>
      </c>
      <c r="E145">
        <v>90</v>
      </c>
      <c r="F145">
        <v>120</v>
      </c>
      <c r="H145">
        <v>90</v>
      </c>
      <c r="I145">
        <v>120</v>
      </c>
    </row>
    <row r="146" spans="1:9" x14ac:dyDescent="0.25">
      <c r="A146" s="326" t="s">
        <v>11237</v>
      </c>
      <c r="B146">
        <v>100</v>
      </c>
      <c r="C146">
        <v>150</v>
      </c>
      <c r="E146">
        <v>100</v>
      </c>
      <c r="F146">
        <v>150</v>
      </c>
      <c r="H146">
        <v>100</v>
      </c>
      <c r="I146">
        <v>150</v>
      </c>
    </row>
    <row r="147" spans="1:9" x14ac:dyDescent="0.25">
      <c r="A147" s="326" t="s">
        <v>11238</v>
      </c>
      <c r="B147">
        <v>110</v>
      </c>
      <c r="C147">
        <v>180</v>
      </c>
      <c r="E147">
        <v>110</v>
      </c>
      <c r="F147">
        <v>180</v>
      </c>
      <c r="H147">
        <v>110</v>
      </c>
      <c r="I147">
        <v>180</v>
      </c>
    </row>
    <row r="148" spans="1:9" x14ac:dyDescent="0.25">
      <c r="A148" s="326" t="s">
        <v>11239</v>
      </c>
      <c r="B148">
        <v>130</v>
      </c>
      <c r="C148">
        <v>230</v>
      </c>
      <c r="E148">
        <v>130</v>
      </c>
      <c r="F148">
        <v>230</v>
      </c>
      <c r="H148">
        <v>130</v>
      </c>
      <c r="I148">
        <v>230</v>
      </c>
    </row>
    <row r="149" spans="1:9" x14ac:dyDescent="0.25">
      <c r="A149" s="326" t="s">
        <v>11240</v>
      </c>
      <c r="B149">
        <v>160</v>
      </c>
      <c r="C149">
        <v>300</v>
      </c>
      <c r="E149">
        <v>160</v>
      </c>
      <c r="F149">
        <v>300</v>
      </c>
      <c r="H149">
        <v>160</v>
      </c>
      <c r="I149">
        <v>300</v>
      </c>
    </row>
    <row r="150" spans="1:9" x14ac:dyDescent="0.25">
      <c r="A150" s="326" t="s">
        <v>11241</v>
      </c>
      <c r="B150">
        <v>210</v>
      </c>
      <c r="C150">
        <v>400</v>
      </c>
      <c r="E150">
        <v>210</v>
      </c>
      <c r="F150">
        <v>400</v>
      </c>
      <c r="H150">
        <v>210</v>
      </c>
      <c r="I150">
        <v>400</v>
      </c>
    </row>
    <row r="151" spans="1:9" x14ac:dyDescent="0.25">
      <c r="A151" s="326" t="s">
        <v>11242</v>
      </c>
      <c r="B151">
        <v>250</v>
      </c>
      <c r="C151">
        <v>450</v>
      </c>
      <c r="E151">
        <v>250</v>
      </c>
      <c r="F151">
        <v>450</v>
      </c>
      <c r="H151">
        <v>250</v>
      </c>
      <c r="I151">
        <v>450</v>
      </c>
    </row>
    <row r="152" spans="1:9" x14ac:dyDescent="0.25">
      <c r="A152" s="326" t="s">
        <v>11243</v>
      </c>
      <c r="B152">
        <v>80</v>
      </c>
      <c r="C152">
        <v>110</v>
      </c>
      <c r="E152">
        <v>80</v>
      </c>
      <c r="F152">
        <v>110</v>
      </c>
      <c r="H152">
        <v>80</v>
      </c>
      <c r="I152">
        <v>110</v>
      </c>
    </row>
    <row r="153" spans="1:9" x14ac:dyDescent="0.25">
      <c r="A153" s="326" t="s">
        <v>11244</v>
      </c>
      <c r="B153">
        <v>90</v>
      </c>
      <c r="C153">
        <v>120</v>
      </c>
      <c r="E153">
        <v>90</v>
      </c>
      <c r="F153">
        <v>120</v>
      </c>
      <c r="H153">
        <v>90</v>
      </c>
      <c r="I153">
        <v>120</v>
      </c>
    </row>
    <row r="154" spans="1:9" x14ac:dyDescent="0.25">
      <c r="A154" s="326" t="s">
        <v>11245</v>
      </c>
      <c r="B154">
        <v>100</v>
      </c>
      <c r="C154">
        <v>150</v>
      </c>
      <c r="E154">
        <v>100</v>
      </c>
      <c r="F154">
        <v>150</v>
      </c>
      <c r="H154">
        <v>100</v>
      </c>
      <c r="I154">
        <v>150</v>
      </c>
    </row>
    <row r="155" spans="1:9" x14ac:dyDescent="0.25">
      <c r="A155" s="326" t="s">
        <v>11246</v>
      </c>
      <c r="B155">
        <v>130</v>
      </c>
      <c r="C155">
        <v>230</v>
      </c>
      <c r="E155">
        <v>130</v>
      </c>
      <c r="F155">
        <v>230</v>
      </c>
      <c r="H155">
        <v>130</v>
      </c>
      <c r="I155">
        <v>230</v>
      </c>
    </row>
    <row r="156" spans="1:9" x14ac:dyDescent="0.25">
      <c r="A156" s="326" t="s">
        <v>11247</v>
      </c>
      <c r="B156">
        <v>160</v>
      </c>
      <c r="C156">
        <v>300</v>
      </c>
      <c r="E156">
        <v>160</v>
      </c>
      <c r="F156">
        <v>300</v>
      </c>
      <c r="H156">
        <v>160</v>
      </c>
      <c r="I156">
        <v>300</v>
      </c>
    </row>
    <row r="157" spans="1:9" x14ac:dyDescent="0.25">
      <c r="A157" s="326" t="s">
        <v>11248</v>
      </c>
      <c r="B157">
        <v>210</v>
      </c>
      <c r="C157">
        <v>400</v>
      </c>
      <c r="E157">
        <v>210</v>
      </c>
      <c r="F157">
        <v>400</v>
      </c>
      <c r="H157">
        <v>210</v>
      </c>
      <c r="I157">
        <v>400</v>
      </c>
    </row>
    <row r="158" spans="1:9" x14ac:dyDescent="0.25">
      <c r="A158" s="326" t="s">
        <v>11249</v>
      </c>
      <c r="B158">
        <v>250</v>
      </c>
      <c r="C158">
        <v>450</v>
      </c>
      <c r="E158">
        <v>250</v>
      </c>
      <c r="F158">
        <v>450</v>
      </c>
      <c r="H158">
        <v>250</v>
      </c>
      <c r="I158">
        <v>450</v>
      </c>
    </row>
    <row r="159" spans="1:9" x14ac:dyDescent="0.25">
      <c r="A159" s="326" t="s">
        <v>11250</v>
      </c>
      <c r="B159">
        <v>80</v>
      </c>
      <c r="C159">
        <v>110</v>
      </c>
      <c r="E159">
        <v>80</v>
      </c>
      <c r="F159">
        <v>110</v>
      </c>
      <c r="H159">
        <v>80</v>
      </c>
      <c r="I159">
        <v>110</v>
      </c>
    </row>
    <row r="160" spans="1:9" x14ac:dyDescent="0.25">
      <c r="A160" s="326" t="s">
        <v>11251</v>
      </c>
      <c r="B160">
        <v>90</v>
      </c>
      <c r="C160">
        <v>120</v>
      </c>
      <c r="E160">
        <v>90</v>
      </c>
      <c r="F160">
        <v>120</v>
      </c>
      <c r="H160">
        <v>90</v>
      </c>
      <c r="I160">
        <v>120</v>
      </c>
    </row>
    <row r="161" spans="1:9" x14ac:dyDescent="0.25">
      <c r="A161" s="326" t="s">
        <v>11252</v>
      </c>
      <c r="B161">
        <v>100</v>
      </c>
      <c r="C161">
        <v>150</v>
      </c>
      <c r="E161">
        <v>100</v>
      </c>
      <c r="F161">
        <v>150</v>
      </c>
      <c r="H161">
        <v>100</v>
      </c>
      <c r="I161">
        <v>150</v>
      </c>
    </row>
    <row r="162" spans="1:9" x14ac:dyDescent="0.25">
      <c r="A162" s="326" t="s">
        <v>11253</v>
      </c>
      <c r="B162">
        <v>110</v>
      </c>
      <c r="C162">
        <v>180</v>
      </c>
      <c r="E162">
        <v>110</v>
      </c>
      <c r="F162">
        <v>180</v>
      </c>
      <c r="H162">
        <v>110</v>
      </c>
      <c r="I162">
        <v>180</v>
      </c>
    </row>
    <row r="163" spans="1:9" x14ac:dyDescent="0.25">
      <c r="A163" s="326" t="s">
        <v>11254</v>
      </c>
      <c r="B163">
        <v>130</v>
      </c>
      <c r="C163">
        <v>230</v>
      </c>
      <c r="E163">
        <v>130</v>
      </c>
      <c r="F163">
        <v>230</v>
      </c>
      <c r="H163">
        <v>130</v>
      </c>
      <c r="I163">
        <v>230</v>
      </c>
    </row>
    <row r="164" spans="1:9" x14ac:dyDescent="0.25">
      <c r="A164" s="326" t="s">
        <v>11255</v>
      </c>
      <c r="B164">
        <v>80</v>
      </c>
      <c r="C164">
        <v>110</v>
      </c>
      <c r="E164">
        <v>80</v>
      </c>
      <c r="F164">
        <v>110</v>
      </c>
      <c r="H164">
        <v>80</v>
      </c>
      <c r="I164">
        <v>110</v>
      </c>
    </row>
    <row r="165" spans="1:9" x14ac:dyDescent="0.25">
      <c r="A165" s="326" t="s">
        <v>11256</v>
      </c>
      <c r="B165">
        <v>90</v>
      </c>
      <c r="C165">
        <v>120</v>
      </c>
      <c r="E165">
        <v>90</v>
      </c>
      <c r="F165">
        <v>120</v>
      </c>
      <c r="H165">
        <v>90</v>
      </c>
      <c r="I165">
        <v>120</v>
      </c>
    </row>
    <row r="166" spans="1:9" x14ac:dyDescent="0.25">
      <c r="A166" s="326" t="s">
        <v>11257</v>
      </c>
      <c r="B166">
        <v>100</v>
      </c>
      <c r="C166">
        <v>150</v>
      </c>
      <c r="E166">
        <v>100</v>
      </c>
      <c r="F166">
        <v>150</v>
      </c>
      <c r="H166">
        <v>100</v>
      </c>
      <c r="I166">
        <v>150</v>
      </c>
    </row>
    <row r="167" spans="1:9" x14ac:dyDescent="0.25">
      <c r="A167" s="326" t="s">
        <v>11258</v>
      </c>
      <c r="B167">
        <v>110</v>
      </c>
      <c r="C167">
        <v>180</v>
      </c>
      <c r="E167">
        <v>110</v>
      </c>
      <c r="F167">
        <v>180</v>
      </c>
      <c r="H167">
        <v>110</v>
      </c>
      <c r="I167">
        <v>180</v>
      </c>
    </row>
    <row r="168" spans="1:9" x14ac:dyDescent="0.25">
      <c r="A168" s="326" t="s">
        <v>11259</v>
      </c>
      <c r="B168">
        <v>130</v>
      </c>
      <c r="C168">
        <v>230</v>
      </c>
      <c r="E168">
        <v>130</v>
      </c>
      <c r="F168">
        <v>230</v>
      </c>
      <c r="H168">
        <v>130</v>
      </c>
      <c r="I168">
        <v>230</v>
      </c>
    </row>
    <row r="169" spans="1:9" x14ac:dyDescent="0.25">
      <c r="A169" s="326" t="s">
        <v>11260</v>
      </c>
      <c r="B169">
        <v>160</v>
      </c>
      <c r="C169">
        <v>300</v>
      </c>
      <c r="E169">
        <v>160</v>
      </c>
      <c r="F169">
        <v>300</v>
      </c>
      <c r="H169">
        <v>160</v>
      </c>
      <c r="I169">
        <v>300</v>
      </c>
    </row>
    <row r="170" spans="1:9" x14ac:dyDescent="0.25">
      <c r="A170" s="326" t="s">
        <v>11261</v>
      </c>
      <c r="B170">
        <v>210</v>
      </c>
      <c r="C170">
        <v>400</v>
      </c>
      <c r="E170">
        <v>210</v>
      </c>
      <c r="F170">
        <v>400</v>
      </c>
      <c r="H170">
        <v>210</v>
      </c>
      <c r="I170">
        <v>400</v>
      </c>
    </row>
    <row r="171" spans="1:9" x14ac:dyDescent="0.25">
      <c r="A171" s="326" t="s">
        <v>11262</v>
      </c>
      <c r="B171">
        <v>250</v>
      </c>
      <c r="C171">
        <v>450</v>
      </c>
      <c r="E171">
        <v>250</v>
      </c>
      <c r="F171">
        <v>450</v>
      </c>
      <c r="H171">
        <v>250</v>
      </c>
      <c r="I171">
        <v>450</v>
      </c>
    </row>
    <row r="172" spans="1:9" x14ac:dyDescent="0.25">
      <c r="A172" s="326" t="s">
        <v>11263</v>
      </c>
      <c r="B172">
        <v>80</v>
      </c>
      <c r="C172">
        <v>110</v>
      </c>
      <c r="E172">
        <v>80</v>
      </c>
      <c r="F172">
        <v>110</v>
      </c>
      <c r="H172">
        <v>80</v>
      </c>
      <c r="I172">
        <v>110</v>
      </c>
    </row>
    <row r="173" spans="1:9" x14ac:dyDescent="0.25">
      <c r="A173" s="326" t="s">
        <v>11264</v>
      </c>
      <c r="B173">
        <v>90</v>
      </c>
      <c r="C173">
        <v>120</v>
      </c>
      <c r="E173">
        <v>90</v>
      </c>
      <c r="F173">
        <v>120</v>
      </c>
      <c r="H173">
        <v>90</v>
      </c>
      <c r="I173">
        <v>120</v>
      </c>
    </row>
    <row r="174" spans="1:9" x14ac:dyDescent="0.25">
      <c r="A174" s="326" t="s">
        <v>11265</v>
      </c>
      <c r="B174">
        <v>100</v>
      </c>
      <c r="C174">
        <v>150</v>
      </c>
      <c r="E174">
        <v>100</v>
      </c>
      <c r="F174">
        <v>150</v>
      </c>
      <c r="H174">
        <v>100</v>
      </c>
      <c r="I174">
        <v>150</v>
      </c>
    </row>
    <row r="175" spans="1:9" x14ac:dyDescent="0.25">
      <c r="A175" s="326" t="s">
        <v>11266</v>
      </c>
      <c r="B175">
        <v>110</v>
      </c>
      <c r="C175">
        <v>180</v>
      </c>
      <c r="E175">
        <v>110</v>
      </c>
      <c r="F175">
        <v>180</v>
      </c>
      <c r="H175">
        <v>110</v>
      </c>
      <c r="I175">
        <v>180</v>
      </c>
    </row>
    <row r="176" spans="1:9" x14ac:dyDescent="0.25">
      <c r="A176" s="326" t="s">
        <v>11267</v>
      </c>
      <c r="B176">
        <v>130</v>
      </c>
      <c r="C176">
        <v>230</v>
      </c>
      <c r="E176">
        <v>130</v>
      </c>
      <c r="F176">
        <v>230</v>
      </c>
      <c r="H176">
        <v>130</v>
      </c>
      <c r="I176">
        <v>230</v>
      </c>
    </row>
    <row r="177" spans="1:9" x14ac:dyDescent="0.25">
      <c r="A177" s="326" t="s">
        <v>11268</v>
      </c>
      <c r="B177">
        <v>160</v>
      </c>
      <c r="C177">
        <v>300</v>
      </c>
      <c r="E177">
        <v>160</v>
      </c>
      <c r="F177">
        <v>300</v>
      </c>
      <c r="H177">
        <v>160</v>
      </c>
      <c r="I177">
        <v>300</v>
      </c>
    </row>
    <row r="178" spans="1:9" x14ac:dyDescent="0.25">
      <c r="A178" s="326" t="s">
        <v>11269</v>
      </c>
      <c r="B178">
        <v>210</v>
      </c>
      <c r="C178">
        <v>400</v>
      </c>
      <c r="E178">
        <v>210</v>
      </c>
      <c r="F178">
        <v>400</v>
      </c>
      <c r="H178">
        <v>210</v>
      </c>
      <c r="I178">
        <v>400</v>
      </c>
    </row>
    <row r="179" spans="1:9" x14ac:dyDescent="0.25">
      <c r="A179" s="326" t="s">
        <v>11270</v>
      </c>
      <c r="B179">
        <v>250</v>
      </c>
      <c r="C179">
        <v>450</v>
      </c>
      <c r="E179">
        <v>250</v>
      </c>
      <c r="F179">
        <v>450</v>
      </c>
      <c r="H179">
        <v>250</v>
      </c>
      <c r="I179">
        <v>450</v>
      </c>
    </row>
  </sheetData>
  <mergeCells count="4">
    <mergeCell ref="B1:C1"/>
    <mergeCell ref="E1:F1"/>
    <mergeCell ref="H1:I1"/>
    <mergeCell ref="K1:L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38AF5-E059-432C-A7CF-3BD9138B0694}">
  <sheetPr codeName="Sheet16"/>
  <dimension ref="B1:X90"/>
  <sheetViews>
    <sheetView workbookViewId="0">
      <selection activeCell="K35" sqref="K35:M38"/>
    </sheetView>
  </sheetViews>
  <sheetFormatPr defaultRowHeight="15" x14ac:dyDescent="0.25"/>
  <cols>
    <col min="1" max="1" width="2.42578125" customWidth="1"/>
    <col min="2" max="2" width="3.140625" customWidth="1"/>
    <col min="3" max="3" width="10.7109375" customWidth="1"/>
    <col min="4" max="4" width="11" bestFit="1" customWidth="1"/>
    <col min="7" max="7" width="3.85546875" customWidth="1"/>
    <col min="8" max="8" width="8.7109375" customWidth="1"/>
    <col min="9" max="9" width="8.42578125" customWidth="1"/>
    <col min="10" max="10" width="4.5703125" customWidth="1"/>
    <col min="11" max="11" width="12.5703125" customWidth="1"/>
    <col min="12" max="12" width="0" hidden="1" customWidth="1"/>
    <col min="14" max="14" width="13.42578125" customWidth="1"/>
    <col min="15" max="15" width="9.140625" customWidth="1"/>
    <col min="16" max="16" width="2.42578125" customWidth="1"/>
    <col min="17" max="17" width="10.7109375" customWidth="1"/>
    <col min="18" max="18" width="16.85546875" customWidth="1"/>
    <col min="19" max="19" width="16.7109375" customWidth="1"/>
    <col min="20" max="23" width="9.140625" customWidth="1"/>
    <col min="24" max="24" width="8.85546875" customWidth="1"/>
    <col min="257" max="257" width="2.42578125" customWidth="1"/>
    <col min="258" max="258" width="3.140625" customWidth="1"/>
    <col min="260" max="260" width="11" bestFit="1" customWidth="1"/>
    <col min="263" max="263" width="3.85546875" customWidth="1"/>
    <col min="264" max="264" width="8.7109375" customWidth="1"/>
    <col min="265" max="265" width="8.42578125" customWidth="1"/>
    <col min="266" max="266" width="4.5703125" customWidth="1"/>
    <col min="267" max="267" width="12.5703125" customWidth="1"/>
    <col min="270" max="270" width="13.42578125" customWidth="1"/>
    <col min="271" max="280" width="0" hidden="1" customWidth="1"/>
    <col min="513" max="513" width="2.42578125" customWidth="1"/>
    <col min="514" max="514" width="3.140625" customWidth="1"/>
    <col min="516" max="516" width="11" bestFit="1" customWidth="1"/>
    <col min="519" max="519" width="3.85546875" customWidth="1"/>
    <col min="520" max="520" width="8.7109375" customWidth="1"/>
    <col min="521" max="521" width="8.42578125" customWidth="1"/>
    <col min="522" max="522" width="4.5703125" customWidth="1"/>
    <col min="523" max="523" width="12.5703125" customWidth="1"/>
    <col min="526" max="526" width="13.42578125" customWidth="1"/>
    <col min="527" max="536" width="0" hidden="1" customWidth="1"/>
    <col min="769" max="769" width="2.42578125" customWidth="1"/>
    <col min="770" max="770" width="3.140625" customWidth="1"/>
    <col min="772" max="772" width="11" bestFit="1" customWidth="1"/>
    <col min="775" max="775" width="3.85546875" customWidth="1"/>
    <col min="776" max="776" width="8.7109375" customWidth="1"/>
    <col min="777" max="777" width="8.42578125" customWidth="1"/>
    <col min="778" max="778" width="4.5703125" customWidth="1"/>
    <col min="779" max="779" width="12.5703125" customWidth="1"/>
    <col min="782" max="782" width="13.42578125" customWidth="1"/>
    <col min="783" max="792" width="0" hidden="1" customWidth="1"/>
    <col min="1025" max="1025" width="2.42578125" customWidth="1"/>
    <col min="1026" max="1026" width="3.140625" customWidth="1"/>
    <col min="1028" max="1028" width="11" bestFit="1" customWidth="1"/>
    <col min="1031" max="1031" width="3.85546875" customWidth="1"/>
    <col min="1032" max="1032" width="8.7109375" customWidth="1"/>
    <col min="1033" max="1033" width="8.42578125" customWidth="1"/>
    <col min="1034" max="1034" width="4.5703125" customWidth="1"/>
    <col min="1035" max="1035" width="12.5703125" customWidth="1"/>
    <col min="1038" max="1038" width="13.42578125" customWidth="1"/>
    <col min="1039" max="1048" width="0" hidden="1" customWidth="1"/>
    <col min="1281" max="1281" width="2.42578125" customWidth="1"/>
    <col min="1282" max="1282" width="3.140625" customWidth="1"/>
    <col min="1284" max="1284" width="11" bestFit="1" customWidth="1"/>
    <col min="1287" max="1287" width="3.85546875" customWidth="1"/>
    <col min="1288" max="1288" width="8.7109375" customWidth="1"/>
    <col min="1289" max="1289" width="8.42578125" customWidth="1"/>
    <col min="1290" max="1290" width="4.5703125" customWidth="1"/>
    <col min="1291" max="1291" width="12.5703125" customWidth="1"/>
    <col min="1294" max="1294" width="13.42578125" customWidth="1"/>
    <col min="1295" max="1304" width="0" hidden="1" customWidth="1"/>
    <col min="1537" max="1537" width="2.42578125" customWidth="1"/>
    <col min="1538" max="1538" width="3.140625" customWidth="1"/>
    <col min="1540" max="1540" width="11" bestFit="1" customWidth="1"/>
    <col min="1543" max="1543" width="3.85546875" customWidth="1"/>
    <col min="1544" max="1544" width="8.7109375" customWidth="1"/>
    <col min="1545" max="1545" width="8.42578125" customWidth="1"/>
    <col min="1546" max="1546" width="4.5703125" customWidth="1"/>
    <col min="1547" max="1547" width="12.5703125" customWidth="1"/>
    <col min="1550" max="1550" width="13.42578125" customWidth="1"/>
    <col min="1551" max="1560" width="0" hidden="1" customWidth="1"/>
    <col min="1793" max="1793" width="2.42578125" customWidth="1"/>
    <col min="1794" max="1794" width="3.140625" customWidth="1"/>
    <col min="1796" max="1796" width="11" bestFit="1" customWidth="1"/>
    <col min="1799" max="1799" width="3.85546875" customWidth="1"/>
    <col min="1800" max="1800" width="8.7109375" customWidth="1"/>
    <col min="1801" max="1801" width="8.42578125" customWidth="1"/>
    <col min="1802" max="1802" width="4.5703125" customWidth="1"/>
    <col min="1803" max="1803" width="12.5703125" customWidth="1"/>
    <col min="1806" max="1806" width="13.42578125" customWidth="1"/>
    <col min="1807" max="1816" width="0" hidden="1" customWidth="1"/>
    <col min="2049" max="2049" width="2.42578125" customWidth="1"/>
    <col min="2050" max="2050" width="3.140625" customWidth="1"/>
    <col min="2052" max="2052" width="11" bestFit="1" customWidth="1"/>
    <col min="2055" max="2055" width="3.85546875" customWidth="1"/>
    <col min="2056" max="2056" width="8.7109375" customWidth="1"/>
    <col min="2057" max="2057" width="8.42578125" customWidth="1"/>
    <col min="2058" max="2058" width="4.5703125" customWidth="1"/>
    <col min="2059" max="2059" width="12.5703125" customWidth="1"/>
    <col min="2062" max="2062" width="13.42578125" customWidth="1"/>
    <col min="2063" max="2072" width="0" hidden="1" customWidth="1"/>
    <col min="2305" max="2305" width="2.42578125" customWidth="1"/>
    <col min="2306" max="2306" width="3.140625" customWidth="1"/>
    <col min="2308" max="2308" width="11" bestFit="1" customWidth="1"/>
    <col min="2311" max="2311" width="3.85546875" customWidth="1"/>
    <col min="2312" max="2312" width="8.7109375" customWidth="1"/>
    <col min="2313" max="2313" width="8.42578125" customWidth="1"/>
    <col min="2314" max="2314" width="4.5703125" customWidth="1"/>
    <col min="2315" max="2315" width="12.5703125" customWidth="1"/>
    <col min="2318" max="2318" width="13.42578125" customWidth="1"/>
    <col min="2319" max="2328" width="0" hidden="1" customWidth="1"/>
    <col min="2561" max="2561" width="2.42578125" customWidth="1"/>
    <col min="2562" max="2562" width="3.140625" customWidth="1"/>
    <col min="2564" max="2564" width="11" bestFit="1" customWidth="1"/>
    <col min="2567" max="2567" width="3.85546875" customWidth="1"/>
    <col min="2568" max="2568" width="8.7109375" customWidth="1"/>
    <col min="2569" max="2569" width="8.42578125" customWidth="1"/>
    <col min="2570" max="2570" width="4.5703125" customWidth="1"/>
    <col min="2571" max="2571" width="12.5703125" customWidth="1"/>
    <col min="2574" max="2574" width="13.42578125" customWidth="1"/>
    <col min="2575" max="2584" width="0" hidden="1" customWidth="1"/>
    <col min="2817" max="2817" width="2.42578125" customWidth="1"/>
    <col min="2818" max="2818" width="3.140625" customWidth="1"/>
    <col min="2820" max="2820" width="11" bestFit="1" customWidth="1"/>
    <col min="2823" max="2823" width="3.85546875" customWidth="1"/>
    <col min="2824" max="2824" width="8.7109375" customWidth="1"/>
    <col min="2825" max="2825" width="8.42578125" customWidth="1"/>
    <col min="2826" max="2826" width="4.5703125" customWidth="1"/>
    <col min="2827" max="2827" width="12.5703125" customWidth="1"/>
    <col min="2830" max="2830" width="13.42578125" customWidth="1"/>
    <col min="2831" max="2840" width="0" hidden="1" customWidth="1"/>
    <col min="3073" max="3073" width="2.42578125" customWidth="1"/>
    <col min="3074" max="3074" width="3.140625" customWidth="1"/>
    <col min="3076" max="3076" width="11" bestFit="1" customWidth="1"/>
    <col min="3079" max="3079" width="3.85546875" customWidth="1"/>
    <col min="3080" max="3080" width="8.7109375" customWidth="1"/>
    <col min="3081" max="3081" width="8.42578125" customWidth="1"/>
    <col min="3082" max="3082" width="4.5703125" customWidth="1"/>
    <col min="3083" max="3083" width="12.5703125" customWidth="1"/>
    <col min="3086" max="3086" width="13.42578125" customWidth="1"/>
    <col min="3087" max="3096" width="0" hidden="1" customWidth="1"/>
    <col min="3329" max="3329" width="2.42578125" customWidth="1"/>
    <col min="3330" max="3330" width="3.140625" customWidth="1"/>
    <col min="3332" max="3332" width="11" bestFit="1" customWidth="1"/>
    <col min="3335" max="3335" width="3.85546875" customWidth="1"/>
    <col min="3336" max="3336" width="8.7109375" customWidth="1"/>
    <col min="3337" max="3337" width="8.42578125" customWidth="1"/>
    <col min="3338" max="3338" width="4.5703125" customWidth="1"/>
    <col min="3339" max="3339" width="12.5703125" customWidth="1"/>
    <col min="3342" max="3342" width="13.42578125" customWidth="1"/>
    <col min="3343" max="3352" width="0" hidden="1" customWidth="1"/>
    <col min="3585" max="3585" width="2.42578125" customWidth="1"/>
    <col min="3586" max="3586" width="3.140625" customWidth="1"/>
    <col min="3588" max="3588" width="11" bestFit="1" customWidth="1"/>
    <col min="3591" max="3591" width="3.85546875" customWidth="1"/>
    <col min="3592" max="3592" width="8.7109375" customWidth="1"/>
    <col min="3593" max="3593" width="8.42578125" customWidth="1"/>
    <col min="3594" max="3594" width="4.5703125" customWidth="1"/>
    <col min="3595" max="3595" width="12.5703125" customWidth="1"/>
    <col min="3598" max="3598" width="13.42578125" customWidth="1"/>
    <col min="3599" max="3608" width="0" hidden="1" customWidth="1"/>
    <col min="3841" max="3841" width="2.42578125" customWidth="1"/>
    <col min="3842" max="3842" width="3.140625" customWidth="1"/>
    <col min="3844" max="3844" width="11" bestFit="1" customWidth="1"/>
    <col min="3847" max="3847" width="3.85546875" customWidth="1"/>
    <col min="3848" max="3848" width="8.7109375" customWidth="1"/>
    <col min="3849" max="3849" width="8.42578125" customWidth="1"/>
    <col min="3850" max="3850" width="4.5703125" customWidth="1"/>
    <col min="3851" max="3851" width="12.5703125" customWidth="1"/>
    <col min="3854" max="3854" width="13.42578125" customWidth="1"/>
    <col min="3855" max="3864" width="0" hidden="1" customWidth="1"/>
    <col min="4097" max="4097" width="2.42578125" customWidth="1"/>
    <col min="4098" max="4098" width="3.140625" customWidth="1"/>
    <col min="4100" max="4100" width="11" bestFit="1" customWidth="1"/>
    <col min="4103" max="4103" width="3.85546875" customWidth="1"/>
    <col min="4104" max="4104" width="8.7109375" customWidth="1"/>
    <col min="4105" max="4105" width="8.42578125" customWidth="1"/>
    <col min="4106" max="4106" width="4.5703125" customWidth="1"/>
    <col min="4107" max="4107" width="12.5703125" customWidth="1"/>
    <col min="4110" max="4110" width="13.42578125" customWidth="1"/>
    <col min="4111" max="4120" width="0" hidden="1" customWidth="1"/>
    <col min="4353" max="4353" width="2.42578125" customWidth="1"/>
    <col min="4354" max="4354" width="3.140625" customWidth="1"/>
    <col min="4356" max="4356" width="11" bestFit="1" customWidth="1"/>
    <col min="4359" max="4359" width="3.85546875" customWidth="1"/>
    <col min="4360" max="4360" width="8.7109375" customWidth="1"/>
    <col min="4361" max="4361" width="8.42578125" customWidth="1"/>
    <col min="4362" max="4362" width="4.5703125" customWidth="1"/>
    <col min="4363" max="4363" width="12.5703125" customWidth="1"/>
    <col min="4366" max="4366" width="13.42578125" customWidth="1"/>
    <col min="4367" max="4376" width="0" hidden="1" customWidth="1"/>
    <col min="4609" max="4609" width="2.42578125" customWidth="1"/>
    <col min="4610" max="4610" width="3.140625" customWidth="1"/>
    <col min="4612" max="4612" width="11" bestFit="1" customWidth="1"/>
    <col min="4615" max="4615" width="3.85546875" customWidth="1"/>
    <col min="4616" max="4616" width="8.7109375" customWidth="1"/>
    <col min="4617" max="4617" width="8.42578125" customWidth="1"/>
    <col min="4618" max="4618" width="4.5703125" customWidth="1"/>
    <col min="4619" max="4619" width="12.5703125" customWidth="1"/>
    <col min="4622" max="4622" width="13.42578125" customWidth="1"/>
    <col min="4623" max="4632" width="0" hidden="1" customWidth="1"/>
    <col min="4865" max="4865" width="2.42578125" customWidth="1"/>
    <col min="4866" max="4866" width="3.140625" customWidth="1"/>
    <col min="4868" max="4868" width="11" bestFit="1" customWidth="1"/>
    <col min="4871" max="4871" width="3.85546875" customWidth="1"/>
    <col min="4872" max="4872" width="8.7109375" customWidth="1"/>
    <col min="4873" max="4873" width="8.42578125" customWidth="1"/>
    <col min="4874" max="4874" width="4.5703125" customWidth="1"/>
    <col min="4875" max="4875" width="12.5703125" customWidth="1"/>
    <col min="4878" max="4878" width="13.42578125" customWidth="1"/>
    <col min="4879" max="4888" width="0" hidden="1" customWidth="1"/>
    <col min="5121" max="5121" width="2.42578125" customWidth="1"/>
    <col min="5122" max="5122" width="3.140625" customWidth="1"/>
    <col min="5124" max="5124" width="11" bestFit="1" customWidth="1"/>
    <col min="5127" max="5127" width="3.85546875" customWidth="1"/>
    <col min="5128" max="5128" width="8.7109375" customWidth="1"/>
    <col min="5129" max="5129" width="8.42578125" customWidth="1"/>
    <col min="5130" max="5130" width="4.5703125" customWidth="1"/>
    <col min="5131" max="5131" width="12.5703125" customWidth="1"/>
    <col min="5134" max="5134" width="13.42578125" customWidth="1"/>
    <col min="5135" max="5144" width="0" hidden="1" customWidth="1"/>
    <col min="5377" max="5377" width="2.42578125" customWidth="1"/>
    <col min="5378" max="5378" width="3.140625" customWidth="1"/>
    <col min="5380" max="5380" width="11" bestFit="1" customWidth="1"/>
    <col min="5383" max="5383" width="3.85546875" customWidth="1"/>
    <col min="5384" max="5384" width="8.7109375" customWidth="1"/>
    <col min="5385" max="5385" width="8.42578125" customWidth="1"/>
    <col min="5386" max="5386" width="4.5703125" customWidth="1"/>
    <col min="5387" max="5387" width="12.5703125" customWidth="1"/>
    <col min="5390" max="5390" width="13.42578125" customWidth="1"/>
    <col min="5391" max="5400" width="0" hidden="1" customWidth="1"/>
    <col min="5633" max="5633" width="2.42578125" customWidth="1"/>
    <col min="5634" max="5634" width="3.140625" customWidth="1"/>
    <col min="5636" max="5636" width="11" bestFit="1" customWidth="1"/>
    <col min="5639" max="5639" width="3.85546875" customWidth="1"/>
    <col min="5640" max="5640" width="8.7109375" customWidth="1"/>
    <col min="5641" max="5641" width="8.42578125" customWidth="1"/>
    <col min="5642" max="5642" width="4.5703125" customWidth="1"/>
    <col min="5643" max="5643" width="12.5703125" customWidth="1"/>
    <col min="5646" max="5646" width="13.42578125" customWidth="1"/>
    <col min="5647" max="5656" width="0" hidden="1" customWidth="1"/>
    <col min="5889" max="5889" width="2.42578125" customWidth="1"/>
    <col min="5890" max="5890" width="3.140625" customWidth="1"/>
    <col min="5892" max="5892" width="11" bestFit="1" customWidth="1"/>
    <col min="5895" max="5895" width="3.85546875" customWidth="1"/>
    <col min="5896" max="5896" width="8.7109375" customWidth="1"/>
    <col min="5897" max="5897" width="8.42578125" customWidth="1"/>
    <col min="5898" max="5898" width="4.5703125" customWidth="1"/>
    <col min="5899" max="5899" width="12.5703125" customWidth="1"/>
    <col min="5902" max="5902" width="13.42578125" customWidth="1"/>
    <col min="5903" max="5912" width="0" hidden="1" customWidth="1"/>
    <col min="6145" max="6145" width="2.42578125" customWidth="1"/>
    <col min="6146" max="6146" width="3.140625" customWidth="1"/>
    <col min="6148" max="6148" width="11" bestFit="1" customWidth="1"/>
    <col min="6151" max="6151" width="3.85546875" customWidth="1"/>
    <col min="6152" max="6152" width="8.7109375" customWidth="1"/>
    <col min="6153" max="6153" width="8.42578125" customWidth="1"/>
    <col min="6154" max="6154" width="4.5703125" customWidth="1"/>
    <col min="6155" max="6155" width="12.5703125" customWidth="1"/>
    <col min="6158" max="6158" width="13.42578125" customWidth="1"/>
    <col min="6159" max="6168" width="0" hidden="1" customWidth="1"/>
    <col min="6401" max="6401" width="2.42578125" customWidth="1"/>
    <col min="6402" max="6402" width="3.140625" customWidth="1"/>
    <col min="6404" max="6404" width="11" bestFit="1" customWidth="1"/>
    <col min="6407" max="6407" width="3.85546875" customWidth="1"/>
    <col min="6408" max="6408" width="8.7109375" customWidth="1"/>
    <col min="6409" max="6409" width="8.42578125" customWidth="1"/>
    <col min="6410" max="6410" width="4.5703125" customWidth="1"/>
    <col min="6411" max="6411" width="12.5703125" customWidth="1"/>
    <col min="6414" max="6414" width="13.42578125" customWidth="1"/>
    <col min="6415" max="6424" width="0" hidden="1" customWidth="1"/>
    <col min="6657" max="6657" width="2.42578125" customWidth="1"/>
    <col min="6658" max="6658" width="3.140625" customWidth="1"/>
    <col min="6660" max="6660" width="11" bestFit="1" customWidth="1"/>
    <col min="6663" max="6663" width="3.85546875" customWidth="1"/>
    <col min="6664" max="6664" width="8.7109375" customWidth="1"/>
    <col min="6665" max="6665" width="8.42578125" customWidth="1"/>
    <col min="6666" max="6666" width="4.5703125" customWidth="1"/>
    <col min="6667" max="6667" width="12.5703125" customWidth="1"/>
    <col min="6670" max="6670" width="13.42578125" customWidth="1"/>
    <col min="6671" max="6680" width="0" hidden="1" customWidth="1"/>
    <col min="6913" max="6913" width="2.42578125" customWidth="1"/>
    <col min="6914" max="6914" width="3.140625" customWidth="1"/>
    <col min="6916" max="6916" width="11" bestFit="1" customWidth="1"/>
    <col min="6919" max="6919" width="3.85546875" customWidth="1"/>
    <col min="6920" max="6920" width="8.7109375" customWidth="1"/>
    <col min="6921" max="6921" width="8.42578125" customWidth="1"/>
    <col min="6922" max="6922" width="4.5703125" customWidth="1"/>
    <col min="6923" max="6923" width="12.5703125" customWidth="1"/>
    <col min="6926" max="6926" width="13.42578125" customWidth="1"/>
    <col min="6927" max="6936" width="0" hidden="1" customWidth="1"/>
    <col min="7169" max="7169" width="2.42578125" customWidth="1"/>
    <col min="7170" max="7170" width="3.140625" customWidth="1"/>
    <col min="7172" max="7172" width="11" bestFit="1" customWidth="1"/>
    <col min="7175" max="7175" width="3.85546875" customWidth="1"/>
    <col min="7176" max="7176" width="8.7109375" customWidth="1"/>
    <col min="7177" max="7177" width="8.42578125" customWidth="1"/>
    <col min="7178" max="7178" width="4.5703125" customWidth="1"/>
    <col min="7179" max="7179" width="12.5703125" customWidth="1"/>
    <col min="7182" max="7182" width="13.42578125" customWidth="1"/>
    <col min="7183" max="7192" width="0" hidden="1" customWidth="1"/>
    <col min="7425" max="7425" width="2.42578125" customWidth="1"/>
    <col min="7426" max="7426" width="3.140625" customWidth="1"/>
    <col min="7428" max="7428" width="11" bestFit="1" customWidth="1"/>
    <col min="7431" max="7431" width="3.85546875" customWidth="1"/>
    <col min="7432" max="7432" width="8.7109375" customWidth="1"/>
    <col min="7433" max="7433" width="8.42578125" customWidth="1"/>
    <col min="7434" max="7434" width="4.5703125" customWidth="1"/>
    <col min="7435" max="7435" width="12.5703125" customWidth="1"/>
    <col min="7438" max="7438" width="13.42578125" customWidth="1"/>
    <col min="7439" max="7448" width="0" hidden="1" customWidth="1"/>
    <col min="7681" max="7681" width="2.42578125" customWidth="1"/>
    <col min="7682" max="7682" width="3.140625" customWidth="1"/>
    <col min="7684" max="7684" width="11" bestFit="1" customWidth="1"/>
    <col min="7687" max="7687" width="3.85546875" customWidth="1"/>
    <col min="7688" max="7688" width="8.7109375" customWidth="1"/>
    <col min="7689" max="7689" width="8.42578125" customWidth="1"/>
    <col min="7690" max="7690" width="4.5703125" customWidth="1"/>
    <col min="7691" max="7691" width="12.5703125" customWidth="1"/>
    <col min="7694" max="7694" width="13.42578125" customWidth="1"/>
    <col min="7695" max="7704" width="0" hidden="1" customWidth="1"/>
    <col min="7937" max="7937" width="2.42578125" customWidth="1"/>
    <col min="7938" max="7938" width="3.140625" customWidth="1"/>
    <col min="7940" max="7940" width="11" bestFit="1" customWidth="1"/>
    <col min="7943" max="7943" width="3.85546875" customWidth="1"/>
    <col min="7944" max="7944" width="8.7109375" customWidth="1"/>
    <col min="7945" max="7945" width="8.42578125" customWidth="1"/>
    <col min="7946" max="7946" width="4.5703125" customWidth="1"/>
    <col min="7947" max="7947" width="12.5703125" customWidth="1"/>
    <col min="7950" max="7950" width="13.42578125" customWidth="1"/>
    <col min="7951" max="7960" width="0" hidden="1" customWidth="1"/>
    <col min="8193" max="8193" width="2.42578125" customWidth="1"/>
    <col min="8194" max="8194" width="3.140625" customWidth="1"/>
    <col min="8196" max="8196" width="11" bestFit="1" customWidth="1"/>
    <col min="8199" max="8199" width="3.85546875" customWidth="1"/>
    <col min="8200" max="8200" width="8.7109375" customWidth="1"/>
    <col min="8201" max="8201" width="8.42578125" customWidth="1"/>
    <col min="8202" max="8202" width="4.5703125" customWidth="1"/>
    <col min="8203" max="8203" width="12.5703125" customWidth="1"/>
    <col min="8206" max="8206" width="13.42578125" customWidth="1"/>
    <col min="8207" max="8216" width="0" hidden="1" customWidth="1"/>
    <col min="8449" max="8449" width="2.42578125" customWidth="1"/>
    <col min="8450" max="8450" width="3.140625" customWidth="1"/>
    <col min="8452" max="8452" width="11" bestFit="1" customWidth="1"/>
    <col min="8455" max="8455" width="3.85546875" customWidth="1"/>
    <col min="8456" max="8456" width="8.7109375" customWidth="1"/>
    <col min="8457" max="8457" width="8.42578125" customWidth="1"/>
    <col min="8458" max="8458" width="4.5703125" customWidth="1"/>
    <col min="8459" max="8459" width="12.5703125" customWidth="1"/>
    <col min="8462" max="8462" width="13.42578125" customWidth="1"/>
    <col min="8463" max="8472" width="0" hidden="1" customWidth="1"/>
    <col min="8705" max="8705" width="2.42578125" customWidth="1"/>
    <col min="8706" max="8706" width="3.140625" customWidth="1"/>
    <col min="8708" max="8708" width="11" bestFit="1" customWidth="1"/>
    <col min="8711" max="8711" width="3.85546875" customWidth="1"/>
    <col min="8712" max="8712" width="8.7109375" customWidth="1"/>
    <col min="8713" max="8713" width="8.42578125" customWidth="1"/>
    <col min="8714" max="8714" width="4.5703125" customWidth="1"/>
    <col min="8715" max="8715" width="12.5703125" customWidth="1"/>
    <col min="8718" max="8718" width="13.42578125" customWidth="1"/>
    <col min="8719" max="8728" width="0" hidden="1" customWidth="1"/>
    <col min="8961" max="8961" width="2.42578125" customWidth="1"/>
    <col min="8962" max="8962" width="3.140625" customWidth="1"/>
    <col min="8964" max="8964" width="11" bestFit="1" customWidth="1"/>
    <col min="8967" max="8967" width="3.85546875" customWidth="1"/>
    <col min="8968" max="8968" width="8.7109375" customWidth="1"/>
    <col min="8969" max="8969" width="8.42578125" customWidth="1"/>
    <col min="8970" max="8970" width="4.5703125" customWidth="1"/>
    <col min="8971" max="8971" width="12.5703125" customWidth="1"/>
    <col min="8974" max="8974" width="13.42578125" customWidth="1"/>
    <col min="8975" max="8984" width="0" hidden="1" customWidth="1"/>
    <col min="9217" max="9217" width="2.42578125" customWidth="1"/>
    <col min="9218" max="9218" width="3.140625" customWidth="1"/>
    <col min="9220" max="9220" width="11" bestFit="1" customWidth="1"/>
    <col min="9223" max="9223" width="3.85546875" customWidth="1"/>
    <col min="9224" max="9224" width="8.7109375" customWidth="1"/>
    <col min="9225" max="9225" width="8.42578125" customWidth="1"/>
    <col min="9226" max="9226" width="4.5703125" customWidth="1"/>
    <col min="9227" max="9227" width="12.5703125" customWidth="1"/>
    <col min="9230" max="9230" width="13.42578125" customWidth="1"/>
    <col min="9231" max="9240" width="0" hidden="1" customWidth="1"/>
    <col min="9473" max="9473" width="2.42578125" customWidth="1"/>
    <col min="9474" max="9474" width="3.140625" customWidth="1"/>
    <col min="9476" max="9476" width="11" bestFit="1" customWidth="1"/>
    <col min="9479" max="9479" width="3.85546875" customWidth="1"/>
    <col min="9480" max="9480" width="8.7109375" customWidth="1"/>
    <col min="9481" max="9481" width="8.42578125" customWidth="1"/>
    <col min="9482" max="9482" width="4.5703125" customWidth="1"/>
    <col min="9483" max="9483" width="12.5703125" customWidth="1"/>
    <col min="9486" max="9486" width="13.42578125" customWidth="1"/>
    <col min="9487" max="9496" width="0" hidden="1" customWidth="1"/>
    <col min="9729" max="9729" width="2.42578125" customWidth="1"/>
    <col min="9730" max="9730" width="3.140625" customWidth="1"/>
    <col min="9732" max="9732" width="11" bestFit="1" customWidth="1"/>
    <col min="9735" max="9735" width="3.85546875" customWidth="1"/>
    <col min="9736" max="9736" width="8.7109375" customWidth="1"/>
    <col min="9737" max="9737" width="8.42578125" customWidth="1"/>
    <col min="9738" max="9738" width="4.5703125" customWidth="1"/>
    <col min="9739" max="9739" width="12.5703125" customWidth="1"/>
    <col min="9742" max="9742" width="13.42578125" customWidth="1"/>
    <col min="9743" max="9752" width="0" hidden="1" customWidth="1"/>
    <col min="9985" max="9985" width="2.42578125" customWidth="1"/>
    <col min="9986" max="9986" width="3.140625" customWidth="1"/>
    <col min="9988" max="9988" width="11" bestFit="1" customWidth="1"/>
    <col min="9991" max="9991" width="3.85546875" customWidth="1"/>
    <col min="9992" max="9992" width="8.7109375" customWidth="1"/>
    <col min="9993" max="9993" width="8.42578125" customWidth="1"/>
    <col min="9994" max="9994" width="4.5703125" customWidth="1"/>
    <col min="9995" max="9995" width="12.5703125" customWidth="1"/>
    <col min="9998" max="9998" width="13.42578125" customWidth="1"/>
    <col min="9999" max="10008" width="0" hidden="1" customWidth="1"/>
    <col min="10241" max="10241" width="2.42578125" customWidth="1"/>
    <col min="10242" max="10242" width="3.140625" customWidth="1"/>
    <col min="10244" max="10244" width="11" bestFit="1" customWidth="1"/>
    <col min="10247" max="10247" width="3.85546875" customWidth="1"/>
    <col min="10248" max="10248" width="8.7109375" customWidth="1"/>
    <col min="10249" max="10249" width="8.42578125" customWidth="1"/>
    <col min="10250" max="10250" width="4.5703125" customWidth="1"/>
    <col min="10251" max="10251" width="12.5703125" customWidth="1"/>
    <col min="10254" max="10254" width="13.42578125" customWidth="1"/>
    <col min="10255" max="10264" width="0" hidden="1" customWidth="1"/>
    <col min="10497" max="10497" width="2.42578125" customWidth="1"/>
    <col min="10498" max="10498" width="3.140625" customWidth="1"/>
    <col min="10500" max="10500" width="11" bestFit="1" customWidth="1"/>
    <col min="10503" max="10503" width="3.85546875" customWidth="1"/>
    <col min="10504" max="10504" width="8.7109375" customWidth="1"/>
    <col min="10505" max="10505" width="8.42578125" customWidth="1"/>
    <col min="10506" max="10506" width="4.5703125" customWidth="1"/>
    <col min="10507" max="10507" width="12.5703125" customWidth="1"/>
    <col min="10510" max="10510" width="13.42578125" customWidth="1"/>
    <col min="10511" max="10520" width="0" hidden="1" customWidth="1"/>
    <col min="10753" max="10753" width="2.42578125" customWidth="1"/>
    <col min="10754" max="10754" width="3.140625" customWidth="1"/>
    <col min="10756" max="10756" width="11" bestFit="1" customWidth="1"/>
    <col min="10759" max="10759" width="3.85546875" customWidth="1"/>
    <col min="10760" max="10760" width="8.7109375" customWidth="1"/>
    <col min="10761" max="10761" width="8.42578125" customWidth="1"/>
    <col min="10762" max="10762" width="4.5703125" customWidth="1"/>
    <col min="10763" max="10763" width="12.5703125" customWidth="1"/>
    <col min="10766" max="10766" width="13.42578125" customWidth="1"/>
    <col min="10767" max="10776" width="0" hidden="1" customWidth="1"/>
    <col min="11009" max="11009" width="2.42578125" customWidth="1"/>
    <col min="11010" max="11010" width="3.140625" customWidth="1"/>
    <col min="11012" max="11012" width="11" bestFit="1" customWidth="1"/>
    <col min="11015" max="11015" width="3.85546875" customWidth="1"/>
    <col min="11016" max="11016" width="8.7109375" customWidth="1"/>
    <col min="11017" max="11017" width="8.42578125" customWidth="1"/>
    <col min="11018" max="11018" width="4.5703125" customWidth="1"/>
    <col min="11019" max="11019" width="12.5703125" customWidth="1"/>
    <col min="11022" max="11022" width="13.42578125" customWidth="1"/>
    <col min="11023" max="11032" width="0" hidden="1" customWidth="1"/>
    <col min="11265" max="11265" width="2.42578125" customWidth="1"/>
    <col min="11266" max="11266" width="3.140625" customWidth="1"/>
    <col min="11268" max="11268" width="11" bestFit="1" customWidth="1"/>
    <col min="11271" max="11271" width="3.85546875" customWidth="1"/>
    <col min="11272" max="11272" width="8.7109375" customWidth="1"/>
    <col min="11273" max="11273" width="8.42578125" customWidth="1"/>
    <col min="11274" max="11274" width="4.5703125" customWidth="1"/>
    <col min="11275" max="11275" width="12.5703125" customWidth="1"/>
    <col min="11278" max="11278" width="13.42578125" customWidth="1"/>
    <col min="11279" max="11288" width="0" hidden="1" customWidth="1"/>
    <col min="11521" max="11521" width="2.42578125" customWidth="1"/>
    <col min="11522" max="11522" width="3.140625" customWidth="1"/>
    <col min="11524" max="11524" width="11" bestFit="1" customWidth="1"/>
    <col min="11527" max="11527" width="3.85546875" customWidth="1"/>
    <col min="11528" max="11528" width="8.7109375" customWidth="1"/>
    <col min="11529" max="11529" width="8.42578125" customWidth="1"/>
    <col min="11530" max="11530" width="4.5703125" customWidth="1"/>
    <col min="11531" max="11531" width="12.5703125" customWidth="1"/>
    <col min="11534" max="11534" width="13.42578125" customWidth="1"/>
    <col min="11535" max="11544" width="0" hidden="1" customWidth="1"/>
    <col min="11777" max="11777" width="2.42578125" customWidth="1"/>
    <col min="11778" max="11778" width="3.140625" customWidth="1"/>
    <col min="11780" max="11780" width="11" bestFit="1" customWidth="1"/>
    <col min="11783" max="11783" width="3.85546875" customWidth="1"/>
    <col min="11784" max="11784" width="8.7109375" customWidth="1"/>
    <col min="11785" max="11785" width="8.42578125" customWidth="1"/>
    <col min="11786" max="11786" width="4.5703125" customWidth="1"/>
    <col min="11787" max="11787" width="12.5703125" customWidth="1"/>
    <col min="11790" max="11790" width="13.42578125" customWidth="1"/>
    <col min="11791" max="11800" width="0" hidden="1" customWidth="1"/>
    <col min="12033" max="12033" width="2.42578125" customWidth="1"/>
    <col min="12034" max="12034" width="3.140625" customWidth="1"/>
    <col min="12036" max="12036" width="11" bestFit="1" customWidth="1"/>
    <col min="12039" max="12039" width="3.85546875" customWidth="1"/>
    <col min="12040" max="12040" width="8.7109375" customWidth="1"/>
    <col min="12041" max="12041" width="8.42578125" customWidth="1"/>
    <col min="12042" max="12042" width="4.5703125" customWidth="1"/>
    <col min="12043" max="12043" width="12.5703125" customWidth="1"/>
    <col min="12046" max="12046" width="13.42578125" customWidth="1"/>
    <col min="12047" max="12056" width="0" hidden="1" customWidth="1"/>
    <col min="12289" max="12289" width="2.42578125" customWidth="1"/>
    <col min="12290" max="12290" width="3.140625" customWidth="1"/>
    <col min="12292" max="12292" width="11" bestFit="1" customWidth="1"/>
    <col min="12295" max="12295" width="3.85546875" customWidth="1"/>
    <col min="12296" max="12296" width="8.7109375" customWidth="1"/>
    <col min="12297" max="12297" width="8.42578125" customWidth="1"/>
    <col min="12298" max="12298" width="4.5703125" customWidth="1"/>
    <col min="12299" max="12299" width="12.5703125" customWidth="1"/>
    <col min="12302" max="12302" width="13.42578125" customWidth="1"/>
    <col min="12303" max="12312" width="0" hidden="1" customWidth="1"/>
    <col min="12545" max="12545" width="2.42578125" customWidth="1"/>
    <col min="12546" max="12546" width="3.140625" customWidth="1"/>
    <col min="12548" max="12548" width="11" bestFit="1" customWidth="1"/>
    <col min="12551" max="12551" width="3.85546875" customWidth="1"/>
    <col min="12552" max="12552" width="8.7109375" customWidth="1"/>
    <col min="12553" max="12553" width="8.42578125" customWidth="1"/>
    <col min="12554" max="12554" width="4.5703125" customWidth="1"/>
    <col min="12555" max="12555" width="12.5703125" customWidth="1"/>
    <col min="12558" max="12558" width="13.42578125" customWidth="1"/>
    <col min="12559" max="12568" width="0" hidden="1" customWidth="1"/>
    <col min="12801" max="12801" width="2.42578125" customWidth="1"/>
    <col min="12802" max="12802" width="3.140625" customWidth="1"/>
    <col min="12804" max="12804" width="11" bestFit="1" customWidth="1"/>
    <col min="12807" max="12807" width="3.85546875" customWidth="1"/>
    <col min="12808" max="12808" width="8.7109375" customWidth="1"/>
    <col min="12809" max="12809" width="8.42578125" customWidth="1"/>
    <col min="12810" max="12810" width="4.5703125" customWidth="1"/>
    <col min="12811" max="12811" width="12.5703125" customWidth="1"/>
    <col min="12814" max="12814" width="13.42578125" customWidth="1"/>
    <col min="12815" max="12824" width="0" hidden="1" customWidth="1"/>
    <col min="13057" max="13057" width="2.42578125" customWidth="1"/>
    <col min="13058" max="13058" width="3.140625" customWidth="1"/>
    <col min="13060" max="13060" width="11" bestFit="1" customWidth="1"/>
    <col min="13063" max="13063" width="3.85546875" customWidth="1"/>
    <col min="13064" max="13064" width="8.7109375" customWidth="1"/>
    <col min="13065" max="13065" width="8.42578125" customWidth="1"/>
    <col min="13066" max="13066" width="4.5703125" customWidth="1"/>
    <col min="13067" max="13067" width="12.5703125" customWidth="1"/>
    <col min="13070" max="13070" width="13.42578125" customWidth="1"/>
    <col min="13071" max="13080" width="0" hidden="1" customWidth="1"/>
    <col min="13313" max="13313" width="2.42578125" customWidth="1"/>
    <col min="13314" max="13314" width="3.140625" customWidth="1"/>
    <col min="13316" max="13316" width="11" bestFit="1" customWidth="1"/>
    <col min="13319" max="13319" width="3.85546875" customWidth="1"/>
    <col min="13320" max="13320" width="8.7109375" customWidth="1"/>
    <col min="13321" max="13321" width="8.42578125" customWidth="1"/>
    <col min="13322" max="13322" width="4.5703125" customWidth="1"/>
    <col min="13323" max="13323" width="12.5703125" customWidth="1"/>
    <col min="13326" max="13326" width="13.42578125" customWidth="1"/>
    <col min="13327" max="13336" width="0" hidden="1" customWidth="1"/>
    <col min="13569" max="13569" width="2.42578125" customWidth="1"/>
    <col min="13570" max="13570" width="3.140625" customWidth="1"/>
    <col min="13572" max="13572" width="11" bestFit="1" customWidth="1"/>
    <col min="13575" max="13575" width="3.85546875" customWidth="1"/>
    <col min="13576" max="13576" width="8.7109375" customWidth="1"/>
    <col min="13577" max="13577" width="8.42578125" customWidth="1"/>
    <col min="13578" max="13578" width="4.5703125" customWidth="1"/>
    <col min="13579" max="13579" width="12.5703125" customWidth="1"/>
    <col min="13582" max="13582" width="13.42578125" customWidth="1"/>
    <col min="13583" max="13592" width="0" hidden="1" customWidth="1"/>
    <col min="13825" max="13825" width="2.42578125" customWidth="1"/>
    <col min="13826" max="13826" width="3.140625" customWidth="1"/>
    <col min="13828" max="13828" width="11" bestFit="1" customWidth="1"/>
    <col min="13831" max="13831" width="3.85546875" customWidth="1"/>
    <col min="13832" max="13832" width="8.7109375" customWidth="1"/>
    <col min="13833" max="13833" width="8.42578125" customWidth="1"/>
    <col min="13834" max="13834" width="4.5703125" customWidth="1"/>
    <col min="13835" max="13835" width="12.5703125" customWidth="1"/>
    <col min="13838" max="13838" width="13.42578125" customWidth="1"/>
    <col min="13839" max="13848" width="0" hidden="1" customWidth="1"/>
    <col min="14081" max="14081" width="2.42578125" customWidth="1"/>
    <col min="14082" max="14082" width="3.140625" customWidth="1"/>
    <col min="14084" max="14084" width="11" bestFit="1" customWidth="1"/>
    <col min="14087" max="14087" width="3.85546875" customWidth="1"/>
    <col min="14088" max="14088" width="8.7109375" customWidth="1"/>
    <col min="14089" max="14089" width="8.42578125" customWidth="1"/>
    <col min="14090" max="14090" width="4.5703125" customWidth="1"/>
    <col min="14091" max="14091" width="12.5703125" customWidth="1"/>
    <col min="14094" max="14094" width="13.42578125" customWidth="1"/>
    <col min="14095" max="14104" width="0" hidden="1" customWidth="1"/>
    <col min="14337" max="14337" width="2.42578125" customWidth="1"/>
    <col min="14338" max="14338" width="3.140625" customWidth="1"/>
    <col min="14340" max="14340" width="11" bestFit="1" customWidth="1"/>
    <col min="14343" max="14343" width="3.85546875" customWidth="1"/>
    <col min="14344" max="14344" width="8.7109375" customWidth="1"/>
    <col min="14345" max="14345" width="8.42578125" customWidth="1"/>
    <col min="14346" max="14346" width="4.5703125" customWidth="1"/>
    <col min="14347" max="14347" width="12.5703125" customWidth="1"/>
    <col min="14350" max="14350" width="13.42578125" customWidth="1"/>
    <col min="14351" max="14360" width="0" hidden="1" customWidth="1"/>
    <col min="14593" max="14593" width="2.42578125" customWidth="1"/>
    <col min="14594" max="14594" width="3.140625" customWidth="1"/>
    <col min="14596" max="14596" width="11" bestFit="1" customWidth="1"/>
    <col min="14599" max="14599" width="3.85546875" customWidth="1"/>
    <col min="14600" max="14600" width="8.7109375" customWidth="1"/>
    <col min="14601" max="14601" width="8.42578125" customWidth="1"/>
    <col min="14602" max="14602" width="4.5703125" customWidth="1"/>
    <col min="14603" max="14603" width="12.5703125" customWidth="1"/>
    <col min="14606" max="14606" width="13.42578125" customWidth="1"/>
    <col min="14607" max="14616" width="0" hidden="1" customWidth="1"/>
    <col min="14849" max="14849" width="2.42578125" customWidth="1"/>
    <col min="14850" max="14850" width="3.140625" customWidth="1"/>
    <col min="14852" max="14852" width="11" bestFit="1" customWidth="1"/>
    <col min="14855" max="14855" width="3.85546875" customWidth="1"/>
    <col min="14856" max="14856" width="8.7109375" customWidth="1"/>
    <col min="14857" max="14857" width="8.42578125" customWidth="1"/>
    <col min="14858" max="14858" width="4.5703125" customWidth="1"/>
    <col min="14859" max="14859" width="12.5703125" customWidth="1"/>
    <col min="14862" max="14862" width="13.42578125" customWidth="1"/>
    <col min="14863" max="14872" width="0" hidden="1" customWidth="1"/>
    <col min="15105" max="15105" width="2.42578125" customWidth="1"/>
    <col min="15106" max="15106" width="3.140625" customWidth="1"/>
    <col min="15108" max="15108" width="11" bestFit="1" customWidth="1"/>
    <col min="15111" max="15111" width="3.85546875" customWidth="1"/>
    <col min="15112" max="15112" width="8.7109375" customWidth="1"/>
    <col min="15113" max="15113" width="8.42578125" customWidth="1"/>
    <col min="15114" max="15114" width="4.5703125" customWidth="1"/>
    <col min="15115" max="15115" width="12.5703125" customWidth="1"/>
    <col min="15118" max="15118" width="13.42578125" customWidth="1"/>
    <col min="15119" max="15128" width="0" hidden="1" customWidth="1"/>
    <col min="15361" max="15361" width="2.42578125" customWidth="1"/>
    <col min="15362" max="15362" width="3.140625" customWidth="1"/>
    <col min="15364" max="15364" width="11" bestFit="1" customWidth="1"/>
    <col min="15367" max="15367" width="3.85546875" customWidth="1"/>
    <col min="15368" max="15368" width="8.7109375" customWidth="1"/>
    <col min="15369" max="15369" width="8.42578125" customWidth="1"/>
    <col min="15370" max="15370" width="4.5703125" customWidth="1"/>
    <col min="15371" max="15371" width="12.5703125" customWidth="1"/>
    <col min="15374" max="15374" width="13.42578125" customWidth="1"/>
    <col min="15375" max="15384" width="0" hidden="1" customWidth="1"/>
    <col min="15617" max="15617" width="2.42578125" customWidth="1"/>
    <col min="15618" max="15618" width="3.140625" customWidth="1"/>
    <col min="15620" max="15620" width="11" bestFit="1" customWidth="1"/>
    <col min="15623" max="15623" width="3.85546875" customWidth="1"/>
    <col min="15624" max="15624" width="8.7109375" customWidth="1"/>
    <col min="15625" max="15625" width="8.42578125" customWidth="1"/>
    <col min="15626" max="15626" width="4.5703125" customWidth="1"/>
    <col min="15627" max="15627" width="12.5703125" customWidth="1"/>
    <col min="15630" max="15630" width="13.42578125" customWidth="1"/>
    <col min="15631" max="15640" width="0" hidden="1" customWidth="1"/>
    <col min="15873" max="15873" width="2.42578125" customWidth="1"/>
    <col min="15874" max="15874" width="3.140625" customWidth="1"/>
    <col min="15876" max="15876" width="11" bestFit="1" customWidth="1"/>
    <col min="15879" max="15879" width="3.85546875" customWidth="1"/>
    <col min="15880" max="15880" width="8.7109375" customWidth="1"/>
    <col min="15881" max="15881" width="8.42578125" customWidth="1"/>
    <col min="15882" max="15882" width="4.5703125" customWidth="1"/>
    <col min="15883" max="15883" width="12.5703125" customWidth="1"/>
    <col min="15886" max="15886" width="13.42578125" customWidth="1"/>
    <col min="15887" max="15896" width="0" hidden="1" customWidth="1"/>
    <col min="16129" max="16129" width="2.42578125" customWidth="1"/>
    <col min="16130" max="16130" width="3.140625" customWidth="1"/>
    <col min="16132" max="16132" width="11" bestFit="1" customWidth="1"/>
    <col min="16135" max="16135" width="3.85546875" customWidth="1"/>
    <col min="16136" max="16136" width="8.7109375" customWidth="1"/>
    <col min="16137" max="16137" width="8.42578125" customWidth="1"/>
    <col min="16138" max="16138" width="4.5703125" customWidth="1"/>
    <col min="16139" max="16139" width="12.5703125" customWidth="1"/>
    <col min="16142" max="16142" width="13.42578125" customWidth="1"/>
    <col min="16143" max="16152" width="0" hidden="1" customWidth="1"/>
  </cols>
  <sheetData>
    <row r="1" spans="2:23" ht="27.75" customHeight="1" x14ac:dyDescent="0.35">
      <c r="B1" s="303" t="s">
        <v>11271</v>
      </c>
      <c r="C1" s="302" t="s">
        <v>11272</v>
      </c>
    </row>
    <row r="2" spans="2:23" ht="3.75" customHeight="1" x14ac:dyDescent="0.25">
      <c r="B2" s="276"/>
      <c r="D2" s="301"/>
    </row>
    <row r="3" spans="2:23" x14ac:dyDescent="0.25">
      <c r="B3" s="300" t="s">
        <v>11273</v>
      </c>
      <c r="C3" s="299" t="s">
        <v>11274</v>
      </c>
    </row>
    <row r="4" spans="2:23" x14ac:dyDescent="0.25">
      <c r="B4" s="300" t="s">
        <v>11273</v>
      </c>
      <c r="C4" s="299" t="s">
        <v>11275</v>
      </c>
    </row>
    <row r="5" spans="2:23" ht="5.25" customHeight="1" x14ac:dyDescent="0.25">
      <c r="B5" s="300"/>
      <c r="C5" s="299"/>
    </row>
    <row r="6" spans="2:23" ht="18" x14ac:dyDescent="0.25">
      <c r="B6" s="273" t="s">
        <v>11276</v>
      </c>
      <c r="Q6" s="298" t="s">
        <v>11277</v>
      </c>
      <c r="R6" s="298" t="s">
        <v>11278</v>
      </c>
      <c r="S6" s="298" t="s">
        <v>11279</v>
      </c>
      <c r="T6" s="298" t="s">
        <v>11280</v>
      </c>
      <c r="U6" s="298" t="s">
        <v>11281</v>
      </c>
      <c r="V6" s="298" t="s">
        <v>11282</v>
      </c>
    </row>
    <row r="7" spans="2:23" x14ac:dyDescent="0.25">
      <c r="B7" s="269" t="s">
        <v>11283</v>
      </c>
      <c r="C7" s="269" t="s">
        <v>11284</v>
      </c>
      <c r="D7" s="269"/>
      <c r="E7" s="269"/>
      <c r="F7" s="269"/>
      <c r="G7" s="269"/>
      <c r="H7" s="269"/>
      <c r="I7" s="275"/>
      <c r="J7" t="s">
        <v>11285</v>
      </c>
      <c r="K7" s="274" t="str">
        <f>IF(I7&lt;0,"Enter the load","")</f>
        <v/>
      </c>
      <c r="Q7" s="297" t="e">
        <f>(Q22=0)*0+((Q22=1)+(Q22=-1))*(I7*I27/(I27+I28+I29))</f>
        <v>#N/A</v>
      </c>
      <c r="R7" s="297" t="e">
        <f>(Q22=0)*I7+((Q22=1)+(Q22=-1))*(I7*(I28+I29)/(I27+I28+I29))</f>
        <v>#N/A</v>
      </c>
      <c r="S7" s="297" t="e">
        <f>(Q22=0)*0+((Q22=1)+(Q22=-1))*(I8*I27/(I27+I28+I29))</f>
        <v>#N/A</v>
      </c>
      <c r="T7" s="296" t="e">
        <f>(Q22=0)*I8+((Q22=1)+(Q22=-1))*(I8*(I28+I29)/(I27+I28+I29))</f>
        <v>#N/A</v>
      </c>
      <c r="U7" s="296" t="e">
        <f>(Q22=0)*0+((Q22=1)+(Q22=-1))*(I9*I27/(I27+I28+I29))</f>
        <v>#N/A</v>
      </c>
      <c r="V7" s="296" t="e">
        <f>(Q22=0)*I9+((Q22=1)+(Q22=-1))*(I9*(I28+I29)/(I27+I28+I29))</f>
        <v>#N/A</v>
      </c>
    </row>
    <row r="8" spans="2:23" x14ac:dyDescent="0.25">
      <c r="B8" s="268" t="s">
        <v>11286</v>
      </c>
      <c r="C8" s="268" t="s">
        <v>11287</v>
      </c>
      <c r="D8" s="268"/>
      <c r="E8" s="268"/>
      <c r="F8" s="268"/>
      <c r="G8" s="268"/>
      <c r="H8" s="268"/>
      <c r="I8" s="268"/>
      <c r="J8" t="s">
        <v>11285</v>
      </c>
    </row>
    <row r="9" spans="2:23" x14ac:dyDescent="0.25">
      <c r="B9" s="268" t="s">
        <v>11288</v>
      </c>
      <c r="C9" s="268" t="s">
        <v>11289</v>
      </c>
      <c r="D9" s="268"/>
      <c r="E9" s="268"/>
      <c r="F9" s="268"/>
      <c r="G9" s="268"/>
      <c r="H9" s="268"/>
      <c r="I9" s="283"/>
      <c r="J9" t="s">
        <v>11285</v>
      </c>
      <c r="K9" s="274" t="str">
        <f>IF(I9&lt;0,"Fix the Value","")</f>
        <v/>
      </c>
      <c r="Q9" s="278"/>
      <c r="R9" s="286"/>
      <c r="S9" s="295" t="s">
        <v>11290</v>
      </c>
      <c r="T9" s="286">
        <v>1</v>
      </c>
      <c r="U9" s="279">
        <f>1.05*(I27+I28+I29+3.1315*150/1000/2)*I17/1000* 3.6 +(I27+I28+I29+3.1315*150/1000/2)*0.18*I18</f>
        <v>0.94232024999999986</v>
      </c>
      <c r="V9" s="293">
        <v>7</v>
      </c>
      <c r="W9" s="293">
        <f>V9*$O$46</f>
        <v>7</v>
      </c>
    </row>
    <row r="10" spans="2:23" x14ac:dyDescent="0.25">
      <c r="B10" s="269" t="s">
        <v>11291</v>
      </c>
      <c r="C10" s="269" t="s">
        <v>11292</v>
      </c>
      <c r="D10" s="269"/>
      <c r="E10" s="269"/>
      <c r="F10" s="269"/>
      <c r="G10" s="269"/>
      <c r="H10" s="269"/>
      <c r="I10" s="275"/>
      <c r="J10" t="s">
        <v>11285</v>
      </c>
      <c r="K10" s="274" t="str">
        <f>IF(I10&lt;0,"Fix the Value","")</f>
        <v/>
      </c>
      <c r="L10" s="270"/>
      <c r="Q10" s="291"/>
      <c r="S10" t="s">
        <v>11293</v>
      </c>
      <c r="T10">
        <v>2</v>
      </c>
      <c r="U10" s="277">
        <f>U9</f>
        <v>0.94232024999999986</v>
      </c>
      <c r="V10" s="294">
        <v>6.25</v>
      </c>
      <c r="W10" s="294">
        <f>V10*$O$46</f>
        <v>6.25</v>
      </c>
    </row>
    <row r="11" spans="2:23" x14ac:dyDescent="0.25">
      <c r="Q11" s="291"/>
      <c r="S11" t="s">
        <v>11294</v>
      </c>
      <c r="T11">
        <v>5</v>
      </c>
      <c r="U11" s="277" t="e">
        <f>1.05*(I25+I26+I27+3.1315*150/1000/2)*I15/1000* 4.15</f>
        <v>#VALUE!</v>
      </c>
      <c r="V11" s="294">
        <v>6</v>
      </c>
      <c r="W11" s="294">
        <f>V11*$O$46</f>
        <v>6</v>
      </c>
    </row>
    <row r="12" spans="2:23" x14ac:dyDescent="0.25">
      <c r="Q12" s="291"/>
      <c r="S12" t="s">
        <v>11295</v>
      </c>
      <c r="T12">
        <v>6</v>
      </c>
      <c r="U12" s="277" t="e">
        <f>1*(I25+I26+I27+3.1315*150/1000/2)*I15/1000*4.34</f>
        <v>#VALUE!</v>
      </c>
      <c r="V12" s="294">
        <v>4.5</v>
      </c>
      <c r="W12" s="294">
        <f>V12*$O$46</f>
        <v>4.5</v>
      </c>
    </row>
    <row r="13" spans="2:23" x14ac:dyDescent="0.25">
      <c r="Q13" s="291"/>
      <c r="U13" s="277"/>
      <c r="V13" s="294"/>
      <c r="W13" s="294"/>
    </row>
    <row r="14" spans="2:23" x14ac:dyDescent="0.25">
      <c r="Q14" s="291"/>
      <c r="U14" s="277"/>
      <c r="V14" s="294"/>
      <c r="W14" s="294"/>
    </row>
    <row r="15" spans="2:23" x14ac:dyDescent="0.25">
      <c r="Q15" s="291"/>
      <c r="S15" t="s">
        <v>11296</v>
      </c>
      <c r="T15">
        <v>7</v>
      </c>
      <c r="U15" s="277">
        <f>1.05*(I27+I28+I29+3.1315*150/1000/2)*I17/1000* 2.4</f>
        <v>0</v>
      </c>
      <c r="V15" s="290" t="s">
        <v>11297</v>
      </c>
      <c r="W15" s="290" t="s">
        <v>11297</v>
      </c>
    </row>
    <row r="16" spans="2:23" ht="18" x14ac:dyDescent="0.25">
      <c r="B16" s="273" t="s">
        <v>11298</v>
      </c>
      <c r="D16" s="269"/>
      <c r="E16" s="269"/>
      <c r="F16" s="269"/>
      <c r="G16" s="269"/>
      <c r="H16" s="382" t="s">
        <v>11294</v>
      </c>
      <c r="I16" s="382"/>
      <c r="J16" s="187"/>
      <c r="Q16" s="291"/>
      <c r="S16" t="s">
        <v>11299</v>
      </c>
      <c r="T16">
        <v>8</v>
      </c>
      <c r="U16" s="277">
        <f>1.05*(I27+I28+I29+3.1315*150/1000/2)*I17/1000* 3.6</f>
        <v>0</v>
      </c>
      <c r="V16" s="290" t="s">
        <v>11297</v>
      </c>
      <c r="W16" s="290" t="s">
        <v>11297</v>
      </c>
    </row>
    <row r="17" spans="2:23" x14ac:dyDescent="0.25">
      <c r="B17" t="s">
        <v>11300</v>
      </c>
      <c r="C17" s="269" t="s">
        <v>11301</v>
      </c>
      <c r="D17" s="269"/>
      <c r="E17" s="269"/>
      <c r="F17" s="269"/>
      <c r="G17" s="269"/>
      <c r="H17" s="269"/>
      <c r="I17" s="275"/>
      <c r="J17" t="s">
        <v>11302</v>
      </c>
      <c r="O17" s="293">
        <v>1</v>
      </c>
      <c r="Q17" s="288">
        <f>VLOOKUP(H16,S9:T19,2,0)</f>
        <v>5</v>
      </c>
      <c r="S17" s="186" t="s">
        <v>11303</v>
      </c>
      <c r="T17">
        <v>9</v>
      </c>
      <c r="U17" s="277">
        <f>1.05*(I27+I28+I29+3.1315*150/1000/2)*I17/1000* 4.8</f>
        <v>0</v>
      </c>
      <c r="V17" s="290" t="s">
        <v>11297</v>
      </c>
      <c r="W17" s="290" t="s">
        <v>11297</v>
      </c>
    </row>
    <row r="18" spans="2:23" x14ac:dyDescent="0.25">
      <c r="C18" s="268" t="s">
        <v>11304</v>
      </c>
      <c r="D18" s="268"/>
      <c r="E18" s="268"/>
      <c r="F18" s="268"/>
      <c r="G18" s="268"/>
      <c r="H18" s="283">
        <v>2</v>
      </c>
      <c r="I18" s="268">
        <f>(I17&gt;900)*2+(I17&lt;715)*1+(I17&lt;=900)*(I17&gt;=715)*H18</f>
        <v>1</v>
      </c>
      <c r="K18" s="270" t="str">
        <f>IF(Q17&gt;4,"Not relevent","")</f>
        <v>Not relevent</v>
      </c>
      <c r="O18" s="292">
        <v>2</v>
      </c>
      <c r="Q18" s="291"/>
      <c r="S18" s="186" t="s">
        <v>11305</v>
      </c>
      <c r="T18">
        <v>10</v>
      </c>
      <c r="U18" s="277">
        <f>1.05*(I27+I28+I29+3.1315*150/1000/2)*I17/1000* 6</f>
        <v>0</v>
      </c>
      <c r="V18" s="290" t="s">
        <v>11297</v>
      </c>
      <c r="W18" s="290" t="s">
        <v>11297</v>
      </c>
    </row>
    <row r="19" spans="2:23" x14ac:dyDescent="0.25">
      <c r="Q19" s="285"/>
      <c r="R19" s="269"/>
      <c r="S19" s="289" t="s">
        <v>11306</v>
      </c>
      <c r="T19" s="269">
        <v>11</v>
      </c>
      <c r="U19" s="284">
        <f>1.05*(I27+I28+I29+3.1315*150/1000/2)*I17/1000* 7.2</f>
        <v>0</v>
      </c>
      <c r="V19" s="267" t="s">
        <v>11297</v>
      </c>
      <c r="W19" s="267" t="s">
        <v>11297</v>
      </c>
    </row>
    <row r="21" spans="2:23" x14ac:dyDescent="0.25">
      <c r="H21" s="171" t="s">
        <v>11307</v>
      </c>
      <c r="Q21" s="278"/>
      <c r="R21" s="286"/>
      <c r="S21" s="286" t="s">
        <v>11307</v>
      </c>
      <c r="T21" s="279">
        <v>1</v>
      </c>
    </row>
    <row r="22" spans="2:23" ht="18" x14ac:dyDescent="0.25">
      <c r="B22" s="273" t="s">
        <v>11308</v>
      </c>
      <c r="H22" s="365" t="s">
        <v>11309</v>
      </c>
      <c r="I22" s="305"/>
      <c r="J22" s="246"/>
      <c r="Q22" s="288" t="e">
        <f>VLOOKUP(I22,S21:T23,2,0)</f>
        <v>#N/A</v>
      </c>
      <c r="S22" s="246" t="s">
        <v>11309</v>
      </c>
      <c r="T22" s="277">
        <v>0</v>
      </c>
    </row>
    <row r="23" spans="2:23" x14ac:dyDescent="0.25">
      <c r="H23" s="171" t="s">
        <v>11310</v>
      </c>
      <c r="Q23" s="285"/>
      <c r="R23" s="269"/>
      <c r="S23" s="269" t="s">
        <v>11310</v>
      </c>
      <c r="T23" s="284">
        <v>-1</v>
      </c>
    </row>
    <row r="25" spans="2:23" ht="18" x14ac:dyDescent="0.25">
      <c r="B25" s="273" t="s">
        <v>11311</v>
      </c>
    </row>
    <row r="26" spans="2:23" x14ac:dyDescent="0.25">
      <c r="C26" s="269" t="s">
        <v>11312</v>
      </c>
      <c r="D26" s="269"/>
      <c r="E26" s="269"/>
      <c r="F26" s="269"/>
      <c r="G26" s="269"/>
      <c r="H26" s="269"/>
      <c r="I26" s="275" t="s">
        <v>11313</v>
      </c>
      <c r="J26" t="s">
        <v>11314</v>
      </c>
      <c r="Q26" s="287">
        <f>VLOOKUP(I26,S26:T27,2,0)</f>
        <v>0</v>
      </c>
      <c r="R26" s="286"/>
      <c r="S26" s="286" t="s">
        <v>11313</v>
      </c>
      <c r="T26" s="279">
        <v>0</v>
      </c>
    </row>
    <row r="27" spans="2:23" x14ac:dyDescent="0.25">
      <c r="B27" s="269" t="s">
        <v>11315</v>
      </c>
      <c r="C27" s="269" t="s">
        <v>11316</v>
      </c>
      <c r="D27" s="269"/>
      <c r="E27" s="269"/>
      <c r="F27" s="269"/>
      <c r="G27" s="269"/>
      <c r="H27" s="268"/>
      <c r="I27" s="275">
        <v>3.9999899999999999</v>
      </c>
      <c r="J27" t="s">
        <v>11314</v>
      </c>
      <c r="N27" s="274" t="str">
        <f>IF((I27&lt;=0),"Enter the belt length","")</f>
        <v/>
      </c>
      <c r="Q27" s="285"/>
      <c r="R27" s="269"/>
      <c r="S27" s="269" t="s">
        <v>11317</v>
      </c>
      <c r="T27" s="284">
        <v>1</v>
      </c>
    </row>
    <row r="28" spans="2:23" x14ac:dyDescent="0.25">
      <c r="B28" s="304" t="s">
        <v>11318</v>
      </c>
      <c r="C28" s="304" t="s">
        <v>11319</v>
      </c>
      <c r="D28" s="304"/>
      <c r="E28" s="304"/>
      <c r="F28" s="304"/>
      <c r="G28" s="304"/>
      <c r="H28" s="304"/>
      <c r="I28" s="283">
        <v>0.50012999999999996</v>
      </c>
      <c r="J28" t="s">
        <v>11314</v>
      </c>
      <c r="N28" s="274" t="e">
        <f>IF((I28&lt;0),"Enter the belt length",IF((Q22=0)*(I28&lt;&gt;0),"Fix the length",""))</f>
        <v>#N/A</v>
      </c>
    </row>
    <row r="29" spans="2:23" x14ac:dyDescent="0.25">
      <c r="B29" s="304" t="s">
        <v>11320</v>
      </c>
      <c r="C29" s="304" t="s">
        <v>11321</v>
      </c>
      <c r="D29" s="304"/>
      <c r="E29" s="304"/>
      <c r="F29" s="304"/>
      <c r="G29" s="304"/>
      <c r="H29" s="304"/>
      <c r="I29" s="283">
        <v>0.50012999999999996</v>
      </c>
      <c r="J29" t="s">
        <v>11314</v>
      </c>
      <c r="N29" s="274" t="e">
        <f>IF((I29&lt;0),"Enter the belt length",IF((Q22=0)*(I29&lt;&gt;0),"Fix the length",""))</f>
        <v>#N/A</v>
      </c>
    </row>
    <row r="30" spans="2:23" x14ac:dyDescent="0.25">
      <c r="B30" s="268" t="s">
        <v>11322</v>
      </c>
      <c r="C30" s="268" t="s">
        <v>11323</v>
      </c>
      <c r="D30" s="268"/>
      <c r="E30" s="268"/>
      <c r="F30" s="268"/>
      <c r="G30" s="268"/>
      <c r="H30" s="268"/>
      <c r="I30" s="282"/>
      <c r="J30" t="s">
        <v>11314</v>
      </c>
      <c r="N30" s="274" t="e">
        <f>IF((Q26=0)*(I30="")+(Q26=0)*(I30&lt;0)+((Q22=0)*(Q26=0)*(I30&lt;&gt;0))+(Q26=0)*(Q22&lt;&gt;0)*(I30=0),"Fix the height","")</f>
        <v>#N/A</v>
      </c>
      <c r="O30" s="171" t="e">
        <f>((Q22=1)+(Q22=-1))*(Q26=0)*I30+((Q22=1)+(Q22=-1))*(Q26=1)*(I27*SIN(I32*PI()/180))+(Q22=0)*0</f>
        <v>#N/A</v>
      </c>
    </row>
    <row r="31" spans="2:23" x14ac:dyDescent="0.25">
      <c r="B31" s="268" t="s">
        <v>11324</v>
      </c>
      <c r="C31" s="268" t="s">
        <v>11325</v>
      </c>
      <c r="D31" s="268"/>
      <c r="E31" s="268"/>
      <c r="F31" s="268"/>
      <c r="G31" s="268"/>
      <c r="H31" s="268"/>
      <c r="I31" s="268" t="e">
        <f>((Q22=1)+(Q22=-1))*(Q26=0)*(I27^2-I30^2)^0.5+((Q22=1)+(Q22=-1))*(Q26=1)*(I27*COS(I32*PI()/180))+(Q22=0)*I27</f>
        <v>#N/A</v>
      </c>
      <c r="J31" t="s">
        <v>11314</v>
      </c>
    </row>
    <row r="32" spans="2:23" x14ac:dyDescent="0.25">
      <c r="B32" s="269" t="s">
        <v>11326</v>
      </c>
      <c r="C32" s="269" t="s">
        <v>11327</v>
      </c>
      <c r="D32" s="269"/>
      <c r="E32" s="269"/>
      <c r="F32" s="269"/>
      <c r="G32" s="269"/>
      <c r="H32" s="268"/>
      <c r="I32" s="281"/>
      <c r="N32" s="274" t="e">
        <f>IF((Q26=1)*(I32="")+(Q26=1)*(I32&lt;0)+(Q26=1)*(I32&gt;90)+((Q26=1)*(Q22=0)*(I32&lt;&gt;0))+(Q26=1)*(Q22&lt;&gt;0)*(I32=0),"Fix the angle","")</f>
        <v>#N/A</v>
      </c>
    </row>
    <row r="33" spans="2:19" x14ac:dyDescent="0.25">
      <c r="I33" t="s">
        <v>11328</v>
      </c>
    </row>
    <row r="34" spans="2:19" ht="18" x14ac:dyDescent="0.25">
      <c r="B34" s="273" t="s">
        <v>11329</v>
      </c>
      <c r="K34" s="383" t="s">
        <v>11330</v>
      </c>
      <c r="L34" s="383"/>
      <c r="M34" s="383"/>
    </row>
    <row r="35" spans="2:19" ht="26.25" x14ac:dyDescent="0.25">
      <c r="B35" s="366" t="s">
        <v>11331</v>
      </c>
      <c r="C35" s="384" t="s">
        <v>11332</v>
      </c>
      <c r="D35" s="384"/>
      <c r="E35" s="384"/>
      <c r="F35" s="384"/>
      <c r="G35" s="384"/>
      <c r="H35" s="384"/>
      <c r="I35" s="275">
        <v>0.5</v>
      </c>
      <c r="K35" s="367" t="s">
        <v>11333</v>
      </c>
      <c r="L35" s="280" t="s">
        <v>11334</v>
      </c>
      <c r="M35" s="280" t="s">
        <v>11335</v>
      </c>
      <c r="N35" s="274" t="str">
        <f>IF((I35&lt;0.03)+(I35&gt;1),"Fix the value","")</f>
        <v/>
      </c>
    </row>
    <row r="36" spans="2:19" x14ac:dyDescent="0.25">
      <c r="B36" s="279"/>
      <c r="C36" s="384"/>
      <c r="D36" s="384"/>
      <c r="E36" s="384"/>
      <c r="F36" s="384"/>
      <c r="G36" s="384"/>
      <c r="H36" s="384"/>
      <c r="I36" s="278"/>
      <c r="K36" s="171" t="s">
        <v>11336</v>
      </c>
      <c r="L36" s="221">
        <v>0.4</v>
      </c>
      <c r="M36" s="221">
        <v>0.5</v>
      </c>
    </row>
    <row r="37" spans="2:19" x14ac:dyDescent="0.25">
      <c r="B37" s="277"/>
      <c r="C37" s="384"/>
      <c r="D37" s="384"/>
      <c r="E37" s="384"/>
      <c r="F37" s="384"/>
      <c r="G37" s="384"/>
      <c r="H37" s="385"/>
      <c r="K37" s="171" t="s">
        <v>11337</v>
      </c>
      <c r="L37" s="221">
        <v>0.4</v>
      </c>
      <c r="M37" s="221">
        <v>0.5</v>
      </c>
    </row>
    <row r="38" spans="2:19" x14ac:dyDescent="0.25">
      <c r="B38" s="277"/>
      <c r="C38" s="386"/>
      <c r="D38" s="386"/>
      <c r="E38" s="386"/>
      <c r="F38" s="386"/>
      <c r="G38" s="386"/>
      <c r="H38" s="387"/>
      <c r="K38" s="171" t="s">
        <v>11338</v>
      </c>
      <c r="L38" s="221">
        <v>0.2</v>
      </c>
      <c r="M38" s="221">
        <v>0.28000000000000003</v>
      </c>
    </row>
    <row r="39" spans="2:19" x14ac:dyDescent="0.25">
      <c r="C39" s="276"/>
      <c r="D39" s="276"/>
    </row>
    <row r="40" spans="2:19" x14ac:dyDescent="0.25">
      <c r="B40" s="269" t="s">
        <v>11339</v>
      </c>
      <c r="C40" s="269" t="s">
        <v>11340</v>
      </c>
      <c r="D40" s="269"/>
      <c r="E40" s="269"/>
      <c r="F40" s="269"/>
      <c r="G40" s="269"/>
      <c r="H40" s="171" t="s">
        <v>11341</v>
      </c>
      <c r="I40" s="275">
        <v>0.1</v>
      </c>
      <c r="K40" s="171" t="s">
        <v>11341</v>
      </c>
      <c r="L40" s="171" t="s">
        <v>11342</v>
      </c>
      <c r="N40" s="274" t="str">
        <f>IF((I40&lt;0.03)+(I40&gt;1),"Fix the value","")</f>
        <v/>
      </c>
    </row>
    <row r="41" spans="2:19" x14ac:dyDescent="0.25">
      <c r="C41" t="s">
        <v>11343</v>
      </c>
      <c r="H41" s="171" t="s">
        <v>11342</v>
      </c>
      <c r="K41" s="221">
        <v>0.03</v>
      </c>
      <c r="L41" s="221">
        <v>0.1</v>
      </c>
    </row>
    <row r="43" spans="2:19" x14ac:dyDescent="0.25">
      <c r="B43" s="269" t="s">
        <v>11344</v>
      </c>
      <c r="C43" s="269" t="s">
        <v>11345</v>
      </c>
      <c r="D43" s="269"/>
      <c r="E43" s="269"/>
      <c r="F43" s="269"/>
      <c r="G43" s="269"/>
      <c r="H43" s="269"/>
      <c r="I43" s="275">
        <v>0.1</v>
      </c>
      <c r="K43" s="171" t="s">
        <v>11346</v>
      </c>
      <c r="L43" s="171">
        <v>0.25</v>
      </c>
      <c r="N43" s="274" t="str">
        <f>IF((I43&lt;0.1)+(I43&gt;1),"Fix the value","")</f>
        <v/>
      </c>
    </row>
    <row r="44" spans="2:19" x14ac:dyDescent="0.25">
      <c r="C44" t="s">
        <v>11347</v>
      </c>
    </row>
    <row r="46" spans="2:19" ht="30" x14ac:dyDescent="0.25">
      <c r="B46" s="273" t="s">
        <v>11348</v>
      </c>
      <c r="H46" s="272" t="s">
        <v>11349</v>
      </c>
      <c r="I46" s="271" t="s">
        <v>11350</v>
      </c>
      <c r="K46" s="270" t="str">
        <f>IF(Q17&gt;6,"Not relevent","")</f>
        <v/>
      </c>
      <c r="O46" s="171">
        <f>(I46=4)*0.6+(I46=5)*0.8+(I46&gt;=6)*1</f>
        <v>1</v>
      </c>
      <c r="Q46" s="221">
        <v>4</v>
      </c>
      <c r="R46" s="221">
        <v>5</v>
      </c>
      <c r="S46" s="221" t="s">
        <v>11350</v>
      </c>
    </row>
    <row r="47" spans="2:19" x14ac:dyDescent="0.25">
      <c r="C47" s="368" t="s">
        <v>11351</v>
      </c>
      <c r="D47" s="269"/>
      <c r="E47" s="269"/>
      <c r="F47" s="269"/>
      <c r="G47" s="269"/>
      <c r="H47" s="221">
        <v>6</v>
      </c>
    </row>
    <row r="48" spans="2:19" x14ac:dyDescent="0.25">
      <c r="C48" s="369" t="s">
        <v>11352</v>
      </c>
      <c r="D48" s="268"/>
      <c r="E48" s="268"/>
      <c r="F48" s="268"/>
      <c r="G48" s="268"/>
      <c r="H48" s="267">
        <v>4</v>
      </c>
    </row>
    <row r="50" spans="3:19" ht="15.75" thickBot="1" x14ac:dyDescent="0.3"/>
    <row r="51" spans="3:19" ht="24" customHeight="1" thickBot="1" x14ac:dyDescent="0.4">
      <c r="D51" s="388" t="s">
        <v>11353</v>
      </c>
      <c r="E51" s="388"/>
      <c r="F51" s="388"/>
      <c r="G51" s="388"/>
      <c r="H51" s="389" t="e">
        <f>I35*(Q7+S7)*I31/I27+I40*S7*I31/I27+I40*U7+Q22*Q7*O30/I27+I35*(R7+T7)+I40*T7+I40*V7+I43*I10</f>
        <v>#N/A</v>
      </c>
      <c r="I51" s="390"/>
      <c r="J51" s="266" t="s">
        <v>11285</v>
      </c>
    </row>
    <row r="52" spans="3:19" ht="18" x14ac:dyDescent="0.25">
      <c r="E52" s="263"/>
      <c r="F52" s="263"/>
      <c r="G52" s="263"/>
      <c r="H52" s="262"/>
      <c r="I52" s="262"/>
      <c r="J52" s="224"/>
      <c r="N52" s="265"/>
      <c r="S52" s="187"/>
    </row>
    <row r="53" spans="3:19" ht="18" x14ac:dyDescent="0.25">
      <c r="E53" s="263"/>
      <c r="F53" s="263"/>
      <c r="G53" s="263"/>
      <c r="H53" s="262"/>
      <c r="I53" s="262"/>
      <c r="J53" s="224"/>
      <c r="N53" s="265"/>
      <c r="S53" s="187"/>
    </row>
    <row r="54" spans="3:19" ht="18" x14ac:dyDescent="0.25">
      <c r="E54" s="263"/>
      <c r="F54" s="263"/>
      <c r="G54" s="263"/>
      <c r="H54" s="262"/>
      <c r="I54" s="262"/>
      <c r="J54" s="224"/>
      <c r="N54" s="265"/>
      <c r="S54" s="187"/>
    </row>
    <row r="55" spans="3:19" ht="18" x14ac:dyDescent="0.25">
      <c r="E55" s="263"/>
      <c r="F55" s="263"/>
      <c r="G55" s="263"/>
      <c r="H55" s="262"/>
      <c r="I55" s="262"/>
      <c r="J55" s="224"/>
      <c r="N55" s="265"/>
      <c r="S55" s="187"/>
    </row>
    <row r="56" spans="3:19" ht="18" x14ac:dyDescent="0.25">
      <c r="E56" s="263"/>
      <c r="F56" s="263"/>
      <c r="G56" s="263"/>
      <c r="H56" s="262"/>
      <c r="I56" s="262"/>
      <c r="J56" s="224"/>
      <c r="N56" s="265"/>
      <c r="S56" s="187"/>
    </row>
    <row r="57" spans="3:19" ht="40.15" customHeight="1" x14ac:dyDescent="0.25">
      <c r="E57" s="263"/>
      <c r="F57" s="263"/>
      <c r="G57" s="263"/>
      <c r="H57" s="262"/>
      <c r="I57" s="262"/>
      <c r="J57" s="224"/>
      <c r="S57" s="187"/>
    </row>
    <row r="58" spans="3:19" ht="20.25" x14ac:dyDescent="0.3">
      <c r="C58" s="264" t="s">
        <v>11354</v>
      </c>
      <c r="E58" s="263"/>
      <c r="F58" s="263"/>
      <c r="G58" s="263"/>
      <c r="H58" s="262"/>
      <c r="I58" s="262"/>
      <c r="J58" s="224"/>
    </row>
    <row r="59" spans="3:19" ht="20.25" x14ac:dyDescent="0.3">
      <c r="C59" s="264"/>
      <c r="E59" s="263"/>
      <c r="F59" s="263"/>
      <c r="G59" s="263"/>
      <c r="H59" s="262"/>
      <c r="I59" s="262"/>
      <c r="J59" s="224"/>
      <c r="Q59" s="171" t="s">
        <v>11355</v>
      </c>
      <c r="R59" s="171">
        <v>1</v>
      </c>
      <c r="S59" s="221">
        <f>G64</f>
        <v>6</v>
      </c>
    </row>
    <row r="60" spans="3:19" x14ac:dyDescent="0.25">
      <c r="Q60" s="171" t="s">
        <v>11356</v>
      </c>
      <c r="R60" s="171">
        <v>2</v>
      </c>
      <c r="S60" s="171">
        <v>3</v>
      </c>
    </row>
    <row r="61" spans="3:19" ht="15.75" x14ac:dyDescent="0.25">
      <c r="C61" s="391" t="s">
        <v>11357</v>
      </c>
      <c r="D61" s="391"/>
      <c r="E61" s="391"/>
      <c r="F61" s="391"/>
      <c r="H61" s="392" t="s">
        <v>11355</v>
      </c>
      <c r="I61" s="392"/>
      <c r="J61" s="370"/>
      <c r="K61" s="228" t="str">
        <f>IF((O61=2)*((Q17=6)+(Q17=5)+(Q17=11)+(Q17=1)+(Q17=3))+(O61=3)*((Q17&lt;=4)+(Q17&gt;=6))+(O61=4)*(Q17&lt;&gt;6),"This lace is not suitable for the belt","")</f>
        <v/>
      </c>
      <c r="O61">
        <f>VLOOKUP(H61,Q52:R62,2,0)</f>
        <v>1</v>
      </c>
      <c r="Q61" s="171" t="s">
        <v>11358</v>
      </c>
      <c r="R61" s="171">
        <v>3</v>
      </c>
      <c r="S61" s="171">
        <v>3.8</v>
      </c>
    </row>
    <row r="62" spans="3:19" ht="16.5" thickBot="1" x14ac:dyDescent="0.3">
      <c r="E62" s="246"/>
      <c r="G62" s="371"/>
      <c r="H62" s="371"/>
      <c r="I62" s="233"/>
      <c r="J62" s="370"/>
      <c r="K62" s="233"/>
      <c r="Q62" s="171" t="s">
        <v>11359</v>
      </c>
      <c r="R62" s="171">
        <v>4</v>
      </c>
      <c r="S62" s="171">
        <v>2.85</v>
      </c>
    </row>
    <row r="63" spans="3:19" ht="79.5" customHeight="1" thickTop="1" x14ac:dyDescent="0.25">
      <c r="C63" s="261" t="s">
        <v>11360</v>
      </c>
      <c r="D63" s="395" t="s">
        <v>11361</v>
      </c>
      <c r="E63" s="396"/>
      <c r="F63" s="397"/>
      <c r="G63" s="398" t="s">
        <v>11362</v>
      </c>
      <c r="H63" s="398"/>
      <c r="I63" s="399" t="s">
        <v>11363</v>
      </c>
      <c r="J63" s="399"/>
      <c r="K63" s="399" t="s">
        <v>11364</v>
      </c>
      <c r="L63" s="399"/>
      <c r="M63" s="398" t="s">
        <v>11365</v>
      </c>
      <c r="N63" s="400"/>
      <c r="Q63" s="381"/>
      <c r="R63" s="381"/>
    </row>
    <row r="64" spans="3:19" ht="27.75" customHeight="1" x14ac:dyDescent="0.25">
      <c r="C64" s="260" t="e">
        <f>ROUND(10*H51/I17,2)</f>
        <v>#N/A</v>
      </c>
      <c r="D64" s="401" t="str">
        <f>H16</f>
        <v>PD2 3.4mm</v>
      </c>
      <c r="E64" s="402"/>
      <c r="F64" s="403"/>
      <c r="G64" s="404">
        <f>VLOOKUP(H16,S9:W19,4,0)</f>
        <v>6</v>
      </c>
      <c r="H64" s="404"/>
      <c r="I64" s="405">
        <f>VLOOKUP(H16,S9:W19,5,0)</f>
        <v>6</v>
      </c>
      <c r="J64" s="405"/>
      <c r="K64" s="405">
        <f>VLOOKUP(H61,Q59:S62,3,0)</f>
        <v>6</v>
      </c>
      <c r="L64" s="405"/>
      <c r="M64" s="406">
        <f>IF(Q17&gt;6,"No Data",ROUND(((K64&lt;=I64)*K64+(I64&lt;K64)*I64)*N90,2))</f>
        <v>6</v>
      </c>
      <c r="N64" s="407"/>
    </row>
    <row r="65" spans="3:22" ht="27.75" customHeight="1" thickBot="1" x14ac:dyDescent="0.3">
      <c r="C65" s="259"/>
      <c r="D65" s="258" t="s">
        <v>11366</v>
      </c>
      <c r="E65" s="257">
        <f>I17</f>
        <v>0</v>
      </c>
      <c r="F65" s="256" t="s">
        <v>11367</v>
      </c>
      <c r="G65" s="255"/>
      <c r="H65" s="254"/>
      <c r="I65" s="253"/>
      <c r="J65" s="252"/>
      <c r="K65" s="253"/>
      <c r="L65" s="252"/>
      <c r="M65" s="393" t="str">
        <f>IF(Q17&gt;6,"Look in the technical data of the belt","")</f>
        <v/>
      </c>
      <c r="N65" s="394"/>
    </row>
    <row r="66" spans="3:22" ht="16.5" thickTop="1" x14ac:dyDescent="0.25">
      <c r="E66" s="246"/>
      <c r="F66" s="233"/>
      <c r="G66" s="371"/>
      <c r="H66" s="371"/>
      <c r="I66" s="233"/>
      <c r="J66" s="370"/>
      <c r="K66" s="233"/>
      <c r="R66" s="251"/>
      <c r="S66" s="250"/>
    </row>
    <row r="67" spans="3:22" ht="15.75" x14ac:dyDescent="0.25">
      <c r="C67" s="224" t="s">
        <v>11273</v>
      </c>
      <c r="D67" s="250" t="e">
        <f>IF(Q17&gt;6,"",IF((M64&lt;C64)*(Q17&lt;=6),"The Pull Force is too high, change one or more of the following:",""))</f>
        <v>#N/A</v>
      </c>
      <c r="E67" s="246"/>
      <c r="F67" s="233"/>
      <c r="G67" s="371"/>
      <c r="H67" s="371"/>
      <c r="I67" s="233"/>
      <c r="J67" s="370"/>
      <c r="K67" s="233"/>
      <c r="S67" s="372"/>
    </row>
    <row r="68" spans="3:22" ht="15.75" x14ac:dyDescent="0.25">
      <c r="C68" s="224" t="s">
        <v>11273</v>
      </c>
      <c r="D68" s="372" t="e">
        <f>IF(Q17&gt;6,"",IF((M64&lt;C64)*((Q17=1)+(Q17=3))*(I35&gt;0.2)+(M64&lt;C64)*((Q17=2)+(Q17=4)+(Q17=5)+(Q17=6))*(I35&gt;0.28),"Change slidebed to strips with a lower coefficient of friction",""))</f>
        <v>#N/A</v>
      </c>
      <c r="E68" s="246"/>
      <c r="F68" s="233"/>
      <c r="G68" s="371"/>
      <c r="H68" s="371"/>
      <c r="I68" s="233"/>
      <c r="J68" s="370"/>
      <c r="K68" s="233"/>
      <c r="S68" s="372"/>
    </row>
    <row r="69" spans="3:22" ht="15.75" x14ac:dyDescent="0.25">
      <c r="C69" s="224" t="s">
        <v>11273</v>
      </c>
      <c r="D69" s="372" t="e">
        <f>IF(Q17&gt;6,"",IF((M64&lt;C64),"Select a wider belt",""))</f>
        <v>#N/A</v>
      </c>
      <c r="E69" s="246"/>
      <c r="F69" s="233"/>
      <c r="G69" s="371"/>
      <c r="H69" s="371"/>
      <c r="I69" s="233"/>
      <c r="J69" s="370"/>
      <c r="K69" s="233"/>
      <c r="S69" s="372"/>
    </row>
    <row r="70" spans="3:22" ht="15.75" x14ac:dyDescent="0.25">
      <c r="C70" s="224" t="s">
        <v>11273</v>
      </c>
      <c r="D70" s="228" t="e">
        <f>IF(Q17&gt;6,"",IF((M64&lt;C64),"Reduce the load on the conveyor (G1)",""))</f>
        <v>#N/A</v>
      </c>
      <c r="E70" s="246"/>
      <c r="F70" s="233"/>
      <c r="G70" s="371"/>
      <c r="H70" s="371"/>
      <c r="I70" s="233"/>
      <c r="J70" s="370"/>
      <c r="K70" s="233"/>
      <c r="S70" s="372"/>
    </row>
    <row r="71" spans="3:22" ht="15.75" x14ac:dyDescent="0.25">
      <c r="C71" s="224" t="s">
        <v>11273</v>
      </c>
      <c r="D71" s="228" t="e">
        <f>IF(Q17&gt;6,"",IF((C64&gt;M64)*(I46&lt;6),"Increase number of meshed teeth",""))</f>
        <v>#N/A</v>
      </c>
      <c r="E71" s="246"/>
      <c r="F71" s="233"/>
      <c r="G71" s="371"/>
      <c r="H71" s="371"/>
      <c r="I71" s="233"/>
      <c r="J71" s="370"/>
      <c r="K71" s="233"/>
      <c r="S71" s="372"/>
    </row>
    <row r="72" spans="3:22" ht="15.75" x14ac:dyDescent="0.25">
      <c r="C72" s="224" t="s">
        <v>11273</v>
      </c>
      <c r="D72" s="228" t="e">
        <f>IF(Q17&gt;6,"",IF((M64&lt;C64)*(O61&gt;1),"Choose a different closing type for the belt",""))</f>
        <v>#N/A</v>
      </c>
      <c r="E72" s="246"/>
      <c r="F72" s="233"/>
      <c r="G72" s="371"/>
      <c r="H72" s="371"/>
      <c r="I72" s="233"/>
      <c r="J72" s="370"/>
      <c r="K72" s="233"/>
      <c r="R72" s="249"/>
      <c r="S72" s="372"/>
    </row>
    <row r="73" spans="3:22" ht="15.75" x14ac:dyDescent="0.25">
      <c r="E73" s="246"/>
      <c r="F73" s="233"/>
      <c r="G73" s="371"/>
      <c r="H73" s="371"/>
      <c r="I73" s="233"/>
      <c r="J73" s="370"/>
      <c r="K73" s="233"/>
    </row>
    <row r="74" spans="3:22" ht="18" x14ac:dyDescent="0.25">
      <c r="C74" s="248" t="s">
        <v>11368</v>
      </c>
      <c r="E74" s="247"/>
      <c r="F74" s="233"/>
      <c r="G74" s="371"/>
      <c r="H74" s="371"/>
      <c r="I74" s="233"/>
      <c r="J74" s="370"/>
      <c r="K74" s="233"/>
    </row>
    <row r="75" spans="3:22" ht="16.5" thickBot="1" x14ac:dyDescent="0.3">
      <c r="D75" s="246"/>
      <c r="E75" s="246"/>
      <c r="F75" s="245"/>
    </row>
    <row r="76" spans="3:22" ht="63.75" customHeight="1" thickTop="1" thickBot="1" x14ac:dyDescent="0.3">
      <c r="C76" s="244"/>
      <c r="D76" s="243" t="s">
        <v>11369</v>
      </c>
      <c r="E76" s="242"/>
      <c r="F76" s="408" t="s">
        <v>11304</v>
      </c>
      <c r="G76" s="408"/>
      <c r="H76" s="409" t="s">
        <v>11370</v>
      </c>
      <c r="I76" s="410"/>
      <c r="J76" s="411" t="s">
        <v>11371</v>
      </c>
      <c r="K76" s="412"/>
      <c r="L76" s="412"/>
      <c r="M76" s="413"/>
    </row>
    <row r="77" spans="3:22" ht="45" customHeight="1" thickTop="1" x14ac:dyDescent="0.25">
      <c r="C77" s="414" t="str">
        <f>H16</f>
        <v>PD2 3.4mm</v>
      </c>
      <c r="D77" s="415"/>
      <c r="E77" s="416"/>
      <c r="F77" s="417" t="str">
        <f>IF(Q17&lt;=4,I18,"Not Relevant")</f>
        <v>Not Relevant</v>
      </c>
      <c r="G77" s="417"/>
      <c r="H77" s="418" t="str">
        <f>IF(Q17&lt;=4,I18,IF(Q17&lt;7,"Every 100 - 150mm","Not Relevant"))</f>
        <v>Every 100 - 150mm</v>
      </c>
      <c r="I77" s="419"/>
      <c r="J77" s="420" t="str">
        <f>IF(Q17&gt;6,"Not Relevent",IF(((Q17=5)+(Q17=6)),"Every 100 - 150mm",Q80))</f>
        <v>Every 100 - 150mm</v>
      </c>
      <c r="K77" s="420"/>
      <c r="L77" s="420"/>
      <c r="M77" s="421"/>
      <c r="S77" s="221" t="s">
        <v>11372</v>
      </c>
      <c r="T77" s="221" t="s">
        <v>11373</v>
      </c>
      <c r="U77" s="171">
        <v>1</v>
      </c>
      <c r="V77" s="171">
        <v>2</v>
      </c>
    </row>
    <row r="78" spans="3:22" ht="15.75" thickBot="1" x14ac:dyDescent="0.3">
      <c r="C78" s="241" t="s">
        <v>11301</v>
      </c>
      <c r="D78" s="238">
        <f>I17</f>
        <v>0</v>
      </c>
      <c r="E78" s="240" t="s">
        <v>11367</v>
      </c>
      <c r="F78" s="239"/>
      <c r="G78" s="240"/>
      <c r="H78" s="239"/>
      <c r="I78" s="240"/>
      <c r="J78" s="239"/>
      <c r="K78" s="238"/>
      <c r="L78" s="238"/>
      <c r="M78" s="237"/>
      <c r="Q78" t="e">
        <f>VLOOKUP(C77,R77:V81,I18+1,0)</f>
        <v>#N/A</v>
      </c>
      <c r="R78" s="171" t="s">
        <v>11290</v>
      </c>
      <c r="S78" s="236" t="e">
        <f>IF(Q17&gt;6,"Flat belt",IF(H51&gt;623,"Call Volta",U78))</f>
        <v>#N/A</v>
      </c>
      <c r="T78" s="235" t="e">
        <f>IF(Q17&gt;6,"Flat belt",IF(V78&gt;10,"Call Volta",V78))</f>
        <v>#N/A</v>
      </c>
      <c r="U78" s="235" t="e">
        <f>(H51&lt;=203)*0+(H51&gt;203)*(H51&lt;=343)*2+(H51&gt;343)*(H51&lt;=483)*4+(H51&gt;483)*(H51&lt;=623)*6</f>
        <v>#N/A</v>
      </c>
      <c r="V78" s="234" t="e">
        <f>(H51&lt;=406)*0+(H51&gt;406)*ROUNDUP((H51-406)/70,0)</f>
        <v>#N/A</v>
      </c>
    </row>
    <row r="79" spans="3:22" ht="15.75" thickTop="1" x14ac:dyDescent="0.25">
      <c r="Q79">
        <f>(I18=1)*(I17&gt;600)*2+(I18=2)*(I17&lt;=1200)*1+(I18=2)*(I17&gt;1200)*3</f>
        <v>0</v>
      </c>
      <c r="R79" s="171" t="s">
        <v>11374</v>
      </c>
      <c r="S79" s="231" t="e">
        <f>IF(Q17&gt;6,"Flat belt",IF(H51&gt;513,"Call Volta",U79))</f>
        <v>#N/A</v>
      </c>
      <c r="T79" s="230" t="e">
        <f>IF(Q17&gt;6,"Flat belt",IF(V79&gt;10,"Call Volta",V79))</f>
        <v>#N/A</v>
      </c>
      <c r="U79" s="230" t="e">
        <f>(H51&lt;=138)*0+(H51&gt;138)*(H51&lt;=263)*2+(H51&gt;263)*(H51&lt;=388)*4+(H51&gt;388)*(H51&lt;=513)*6</f>
        <v>#N/A</v>
      </c>
      <c r="V79" s="229" t="e">
        <f>(H51&lt;=276)*0+(H51&gt;276)*ROUNDUP((H51-276)/62,0)</f>
        <v>#N/A</v>
      </c>
    </row>
    <row r="80" spans="3:22" ht="15.75" x14ac:dyDescent="0.25">
      <c r="C80" s="224" t="s">
        <v>11273</v>
      </c>
      <c r="D80" s="233" t="str">
        <f>IF(F77=2,"We recommend using at least one support pulley between the rows of teeth","")</f>
        <v/>
      </c>
      <c r="Q80" s="232" t="e">
        <f>IF(Q79&gt;Q78,Q79,Q78)</f>
        <v>#N/A</v>
      </c>
      <c r="R80" s="171" t="s">
        <v>11375</v>
      </c>
      <c r="S80" s="231" t="e">
        <f>IF(Q17&gt;6,"Flat belt",IF(H51&gt;801,"Call Volta",U80))</f>
        <v>#N/A</v>
      </c>
      <c r="T80" s="230" t="e">
        <f>IF(Q17&gt;6,"Flat belt",IF(V80&gt;10,"Call Volta",V80))</f>
        <v>#N/A</v>
      </c>
      <c r="U80" s="230" t="e">
        <f>(H51&lt;=261)*0+(H51&gt;261)*(H51&lt;=441)*2+(H51&gt;441)*(H51&lt;=621)*4+(H51&gt;621)*(H51&lt;=801)*6</f>
        <v>#N/A</v>
      </c>
      <c r="V80" s="229" t="e">
        <f>(H51&lt;=522)*0+(H51&gt;522)*ROUNDUP((H51-522)/90,0)</f>
        <v>#N/A</v>
      </c>
    </row>
    <row r="81" spans="3:24" ht="15.75" x14ac:dyDescent="0.25">
      <c r="C81" s="224" t="s">
        <v>11273</v>
      </c>
      <c r="D81" s="228" t="str">
        <f>IF((Q17&gt;4),"",IF((Q17&lt;=4)*(Q83=1),"",IF((Q17&lt;=4)*(Q83=0)*((H77*200+J77*100)&gt;=I17),"Drive and Support pulley lengths exceed belt width","")))</f>
        <v/>
      </c>
      <c r="R81" s="171" t="s">
        <v>11376</v>
      </c>
      <c r="S81" s="227" t="e">
        <f>IF(Q17&gt;6,"Flat belt",IF(H51&gt;656,"Call Volta",U81))</f>
        <v>#N/A</v>
      </c>
      <c r="T81" s="226" t="e">
        <f>IF(Q17&gt;6,"Flat belt",IF(V81&gt;10,"Call Volta",V81))</f>
        <v>#N/A</v>
      </c>
      <c r="U81" s="226" t="e">
        <f>(H51&lt;=176)*0+(H51&gt;176)*(H51&lt;=336)*2+(H51&gt;336)*(H51&lt;=496)*4+(H51&gt;496)*(H51&lt;=656)*6</f>
        <v>#N/A</v>
      </c>
      <c r="V81" s="225" t="e">
        <f>(H51&lt;=352)*0+(H51&gt;352)*ROUNDUP((H51-352)/80,0)</f>
        <v>#N/A</v>
      </c>
    </row>
    <row r="82" spans="3:24" ht="18" x14ac:dyDescent="0.25">
      <c r="C82" s="224" t="s">
        <v>11273</v>
      </c>
      <c r="D82" s="223" t="str">
        <f>IF(O61=2,"You have to support the entire face length of the belt when using UNL Lace","")</f>
        <v/>
      </c>
    </row>
    <row r="83" spans="3:24" x14ac:dyDescent="0.25">
      <c r="H83" s="222"/>
      <c r="Q83" s="171">
        <f>IF(J77="Call Volta",1,0)</f>
        <v>0</v>
      </c>
    </row>
    <row r="84" spans="3:24" x14ac:dyDescent="0.25">
      <c r="I84" s="246"/>
    </row>
    <row r="86" spans="3:24" x14ac:dyDescent="0.25">
      <c r="R86" t="s">
        <v>11377</v>
      </c>
    </row>
    <row r="87" spans="3:24" ht="15.75" thickBot="1" x14ac:dyDescent="0.3">
      <c r="N87" t="s">
        <v>11378</v>
      </c>
      <c r="Q87" t="s">
        <v>11379</v>
      </c>
      <c r="R87">
        <v>40</v>
      </c>
      <c r="S87">
        <v>45</v>
      </c>
      <c r="T87">
        <v>50</v>
      </c>
      <c r="U87">
        <v>55</v>
      </c>
      <c r="V87">
        <v>60</v>
      </c>
      <c r="W87">
        <v>65</v>
      </c>
      <c r="X87">
        <v>70</v>
      </c>
    </row>
    <row r="88" spans="3:24" ht="15.75" thickBot="1" x14ac:dyDescent="0.3">
      <c r="N88" s="306">
        <v>23</v>
      </c>
      <c r="Q88" t="s">
        <v>11380</v>
      </c>
      <c r="R88">
        <v>0.87</v>
      </c>
      <c r="S88">
        <v>0.82</v>
      </c>
      <c r="T88">
        <v>0.78</v>
      </c>
      <c r="U88">
        <v>0.7</v>
      </c>
      <c r="V88">
        <v>0.6</v>
      </c>
      <c r="W88">
        <v>0.55000000000000004</v>
      </c>
      <c r="X88">
        <v>0.48</v>
      </c>
    </row>
    <row r="89" spans="3:24" x14ac:dyDescent="0.25">
      <c r="M89" t="s">
        <v>11381</v>
      </c>
      <c r="N89">
        <f>-0.0135*N88+1.4282</f>
        <v>1.1176999999999999</v>
      </c>
    </row>
    <row r="90" spans="3:24" x14ac:dyDescent="0.25">
      <c r="M90" t="s">
        <v>11382</v>
      </c>
      <c r="N90">
        <f>IF(N89&gt;1, 1,N89)</f>
        <v>1</v>
      </c>
    </row>
  </sheetData>
  <mergeCells count="26">
    <mergeCell ref="F76:G76"/>
    <mergeCell ref="H76:I76"/>
    <mergeCell ref="J76:M76"/>
    <mergeCell ref="C77:E77"/>
    <mergeCell ref="F77:G77"/>
    <mergeCell ref="H77:I77"/>
    <mergeCell ref="J77:M77"/>
    <mergeCell ref="M65:N65"/>
    <mergeCell ref="D63:F63"/>
    <mergeCell ref="G63:H63"/>
    <mergeCell ref="I63:J63"/>
    <mergeCell ref="K63:L63"/>
    <mergeCell ref="M63:N63"/>
    <mergeCell ref="D64:F64"/>
    <mergeCell ref="G64:H64"/>
    <mergeCell ref="I64:J64"/>
    <mergeCell ref="K64:L64"/>
    <mergeCell ref="M64:N64"/>
    <mergeCell ref="Q63:R63"/>
    <mergeCell ref="H16:I16"/>
    <mergeCell ref="K34:M34"/>
    <mergeCell ref="C35:H38"/>
    <mergeCell ref="D51:G51"/>
    <mergeCell ref="H51:I51"/>
    <mergeCell ref="C61:F61"/>
    <mergeCell ref="H61:I61"/>
  </mergeCells>
  <conditionalFormatting sqref="C64:F65 M64:M65 N64">
    <cfRule type="expression" dxfId="194" priority="1" stopIfTrue="1">
      <formula>($M$64&gt;=$C$64)</formula>
    </cfRule>
    <cfRule type="expression" dxfId="193" priority="2" stopIfTrue="1">
      <formula>($M$64&lt;$C$64)</formula>
    </cfRule>
  </conditionalFormatting>
  <conditionalFormatting sqref="I32">
    <cfRule type="expression" dxfId="192" priority="3" stopIfTrue="1">
      <formula>($Q$26=1)</formula>
    </cfRule>
    <cfRule type="expression" dxfId="191" priority="4" stopIfTrue="1">
      <formula>($Q$26=0)</formula>
    </cfRule>
  </conditionalFormatting>
  <conditionalFormatting sqref="I30">
    <cfRule type="expression" dxfId="190" priority="5" stopIfTrue="1">
      <formula>($Q$26=0)</formula>
    </cfRule>
    <cfRule type="expression" dxfId="189" priority="6" stopIfTrue="1">
      <formula>($Q$26=1)</formula>
    </cfRule>
  </conditionalFormatting>
  <conditionalFormatting sqref="H18">
    <cfRule type="expression" dxfId="188" priority="7" stopIfTrue="1">
      <formula>($I$17&gt;900)+($I$17&lt;715)</formula>
    </cfRule>
  </conditionalFormatting>
  <dataValidations count="14">
    <dataValidation type="list" allowBlank="1" showInputMessage="1" showErrorMessage="1" sqref="H61:I61" xr:uid="{2FB6F933-E43D-4B18-A242-CA65D8FDBA8D}">
      <formula1>$Q$59:$Q$60</formula1>
    </dataValidation>
    <dataValidation type="list" allowBlank="1" showInputMessage="1" showErrorMessage="1" sqref="I26 JE26 TA26 ACW26 AMS26 AWO26 BGK26 BQG26 CAC26 CJY26 CTU26 DDQ26 DNM26 DXI26 EHE26 ERA26 FAW26 FKS26 FUO26 GEK26 GOG26 GYC26 HHY26 HRU26 IBQ26 ILM26 IVI26 JFE26 JPA26 JYW26 KIS26 KSO26 LCK26 LMG26 LWC26 MFY26 MPU26 MZQ26 NJM26 NTI26 ODE26 ONA26 OWW26 PGS26 PQO26 QAK26 QKG26 QUC26 RDY26 RNU26 RXQ26 SHM26 SRI26 TBE26 TLA26 TUW26 UES26 UOO26 UYK26 VIG26 VSC26 WBY26 WLU26 WVQ26 I65562 JE65562 TA65562 ACW65562 AMS65562 AWO65562 BGK65562 BQG65562 CAC65562 CJY65562 CTU65562 DDQ65562 DNM65562 DXI65562 EHE65562 ERA65562 FAW65562 FKS65562 FUO65562 GEK65562 GOG65562 GYC65562 HHY65562 HRU65562 IBQ65562 ILM65562 IVI65562 JFE65562 JPA65562 JYW65562 KIS65562 KSO65562 LCK65562 LMG65562 LWC65562 MFY65562 MPU65562 MZQ65562 NJM65562 NTI65562 ODE65562 ONA65562 OWW65562 PGS65562 PQO65562 QAK65562 QKG65562 QUC65562 RDY65562 RNU65562 RXQ65562 SHM65562 SRI65562 TBE65562 TLA65562 TUW65562 UES65562 UOO65562 UYK65562 VIG65562 VSC65562 WBY65562 WLU65562 WVQ65562 I131098 JE131098 TA131098 ACW131098 AMS131098 AWO131098 BGK131098 BQG131098 CAC131098 CJY131098 CTU131098 DDQ131098 DNM131098 DXI131098 EHE131098 ERA131098 FAW131098 FKS131098 FUO131098 GEK131098 GOG131098 GYC131098 HHY131098 HRU131098 IBQ131098 ILM131098 IVI131098 JFE131098 JPA131098 JYW131098 KIS131098 KSO131098 LCK131098 LMG131098 LWC131098 MFY131098 MPU131098 MZQ131098 NJM131098 NTI131098 ODE131098 ONA131098 OWW131098 PGS131098 PQO131098 QAK131098 QKG131098 QUC131098 RDY131098 RNU131098 RXQ131098 SHM131098 SRI131098 TBE131098 TLA131098 TUW131098 UES131098 UOO131098 UYK131098 VIG131098 VSC131098 WBY131098 WLU131098 WVQ131098 I196634 JE196634 TA196634 ACW196634 AMS196634 AWO196634 BGK196634 BQG196634 CAC196634 CJY196634 CTU196634 DDQ196634 DNM196634 DXI196634 EHE196634 ERA196634 FAW196634 FKS196634 FUO196634 GEK196634 GOG196634 GYC196634 HHY196634 HRU196634 IBQ196634 ILM196634 IVI196634 JFE196634 JPA196634 JYW196634 KIS196634 KSO196634 LCK196634 LMG196634 LWC196634 MFY196634 MPU196634 MZQ196634 NJM196634 NTI196634 ODE196634 ONA196634 OWW196634 PGS196634 PQO196634 QAK196634 QKG196634 QUC196634 RDY196634 RNU196634 RXQ196634 SHM196634 SRI196634 TBE196634 TLA196634 TUW196634 UES196634 UOO196634 UYK196634 VIG196634 VSC196634 WBY196634 WLU196634 WVQ196634 I262170 JE262170 TA262170 ACW262170 AMS262170 AWO262170 BGK262170 BQG262170 CAC262170 CJY262170 CTU262170 DDQ262170 DNM262170 DXI262170 EHE262170 ERA262170 FAW262170 FKS262170 FUO262170 GEK262170 GOG262170 GYC262170 HHY262170 HRU262170 IBQ262170 ILM262170 IVI262170 JFE262170 JPA262170 JYW262170 KIS262170 KSO262170 LCK262170 LMG262170 LWC262170 MFY262170 MPU262170 MZQ262170 NJM262170 NTI262170 ODE262170 ONA262170 OWW262170 PGS262170 PQO262170 QAK262170 QKG262170 QUC262170 RDY262170 RNU262170 RXQ262170 SHM262170 SRI262170 TBE262170 TLA262170 TUW262170 UES262170 UOO262170 UYK262170 VIG262170 VSC262170 WBY262170 WLU262170 WVQ262170 I327706 JE327706 TA327706 ACW327706 AMS327706 AWO327706 BGK327706 BQG327706 CAC327706 CJY327706 CTU327706 DDQ327706 DNM327706 DXI327706 EHE327706 ERA327706 FAW327706 FKS327706 FUO327706 GEK327706 GOG327706 GYC327706 HHY327706 HRU327706 IBQ327706 ILM327706 IVI327706 JFE327706 JPA327706 JYW327706 KIS327706 KSO327706 LCK327706 LMG327706 LWC327706 MFY327706 MPU327706 MZQ327706 NJM327706 NTI327706 ODE327706 ONA327706 OWW327706 PGS327706 PQO327706 QAK327706 QKG327706 QUC327706 RDY327706 RNU327706 RXQ327706 SHM327706 SRI327706 TBE327706 TLA327706 TUW327706 UES327706 UOO327706 UYK327706 VIG327706 VSC327706 WBY327706 WLU327706 WVQ327706 I393242 JE393242 TA393242 ACW393242 AMS393242 AWO393242 BGK393242 BQG393242 CAC393242 CJY393242 CTU393242 DDQ393242 DNM393242 DXI393242 EHE393242 ERA393242 FAW393242 FKS393242 FUO393242 GEK393242 GOG393242 GYC393242 HHY393242 HRU393242 IBQ393242 ILM393242 IVI393242 JFE393242 JPA393242 JYW393242 KIS393242 KSO393242 LCK393242 LMG393242 LWC393242 MFY393242 MPU393242 MZQ393242 NJM393242 NTI393242 ODE393242 ONA393242 OWW393242 PGS393242 PQO393242 QAK393242 QKG393242 QUC393242 RDY393242 RNU393242 RXQ393242 SHM393242 SRI393242 TBE393242 TLA393242 TUW393242 UES393242 UOO393242 UYK393242 VIG393242 VSC393242 WBY393242 WLU393242 WVQ393242 I458778 JE458778 TA458778 ACW458778 AMS458778 AWO458778 BGK458778 BQG458778 CAC458778 CJY458778 CTU458778 DDQ458778 DNM458778 DXI458778 EHE458778 ERA458778 FAW458778 FKS458778 FUO458778 GEK458778 GOG458778 GYC458778 HHY458778 HRU458778 IBQ458778 ILM458778 IVI458778 JFE458778 JPA458778 JYW458778 KIS458778 KSO458778 LCK458778 LMG458778 LWC458778 MFY458778 MPU458778 MZQ458778 NJM458778 NTI458778 ODE458778 ONA458778 OWW458778 PGS458778 PQO458778 QAK458778 QKG458778 QUC458778 RDY458778 RNU458778 RXQ458778 SHM458778 SRI458778 TBE458778 TLA458778 TUW458778 UES458778 UOO458778 UYK458778 VIG458778 VSC458778 WBY458778 WLU458778 WVQ458778 I524314 JE524314 TA524314 ACW524314 AMS524314 AWO524314 BGK524314 BQG524314 CAC524314 CJY524314 CTU524314 DDQ524314 DNM524314 DXI524314 EHE524314 ERA524314 FAW524314 FKS524314 FUO524314 GEK524314 GOG524314 GYC524314 HHY524314 HRU524314 IBQ524314 ILM524314 IVI524314 JFE524314 JPA524314 JYW524314 KIS524314 KSO524314 LCK524314 LMG524314 LWC524314 MFY524314 MPU524314 MZQ524314 NJM524314 NTI524314 ODE524314 ONA524314 OWW524314 PGS524314 PQO524314 QAK524314 QKG524314 QUC524314 RDY524314 RNU524314 RXQ524314 SHM524314 SRI524314 TBE524314 TLA524314 TUW524314 UES524314 UOO524314 UYK524314 VIG524314 VSC524314 WBY524314 WLU524314 WVQ524314 I589850 JE589850 TA589850 ACW589850 AMS589850 AWO589850 BGK589850 BQG589850 CAC589850 CJY589850 CTU589850 DDQ589850 DNM589850 DXI589850 EHE589850 ERA589850 FAW589850 FKS589850 FUO589850 GEK589850 GOG589850 GYC589850 HHY589850 HRU589850 IBQ589850 ILM589850 IVI589850 JFE589850 JPA589850 JYW589850 KIS589850 KSO589850 LCK589850 LMG589850 LWC589850 MFY589850 MPU589850 MZQ589850 NJM589850 NTI589850 ODE589850 ONA589850 OWW589850 PGS589850 PQO589850 QAK589850 QKG589850 QUC589850 RDY589850 RNU589850 RXQ589850 SHM589850 SRI589850 TBE589850 TLA589850 TUW589850 UES589850 UOO589850 UYK589850 VIG589850 VSC589850 WBY589850 WLU589850 WVQ589850 I655386 JE655386 TA655386 ACW655386 AMS655386 AWO655386 BGK655386 BQG655386 CAC655386 CJY655386 CTU655386 DDQ655386 DNM655386 DXI655386 EHE655386 ERA655386 FAW655386 FKS655386 FUO655386 GEK655386 GOG655386 GYC655386 HHY655386 HRU655386 IBQ655386 ILM655386 IVI655386 JFE655386 JPA655386 JYW655386 KIS655386 KSO655386 LCK655386 LMG655386 LWC655386 MFY655386 MPU655386 MZQ655386 NJM655386 NTI655386 ODE655386 ONA655386 OWW655386 PGS655386 PQO655386 QAK655386 QKG655386 QUC655386 RDY655386 RNU655386 RXQ655386 SHM655386 SRI655386 TBE655386 TLA655386 TUW655386 UES655386 UOO655386 UYK655386 VIG655386 VSC655386 WBY655386 WLU655386 WVQ655386 I720922 JE720922 TA720922 ACW720922 AMS720922 AWO720922 BGK720922 BQG720922 CAC720922 CJY720922 CTU720922 DDQ720922 DNM720922 DXI720922 EHE720922 ERA720922 FAW720922 FKS720922 FUO720922 GEK720922 GOG720922 GYC720922 HHY720922 HRU720922 IBQ720922 ILM720922 IVI720922 JFE720922 JPA720922 JYW720922 KIS720922 KSO720922 LCK720922 LMG720922 LWC720922 MFY720922 MPU720922 MZQ720922 NJM720922 NTI720922 ODE720922 ONA720922 OWW720922 PGS720922 PQO720922 QAK720922 QKG720922 QUC720922 RDY720922 RNU720922 RXQ720922 SHM720922 SRI720922 TBE720922 TLA720922 TUW720922 UES720922 UOO720922 UYK720922 VIG720922 VSC720922 WBY720922 WLU720922 WVQ720922 I786458 JE786458 TA786458 ACW786458 AMS786458 AWO786458 BGK786458 BQG786458 CAC786458 CJY786458 CTU786458 DDQ786458 DNM786458 DXI786458 EHE786458 ERA786458 FAW786458 FKS786458 FUO786458 GEK786458 GOG786458 GYC786458 HHY786458 HRU786458 IBQ786458 ILM786458 IVI786458 JFE786458 JPA786458 JYW786458 KIS786458 KSO786458 LCK786458 LMG786458 LWC786458 MFY786458 MPU786458 MZQ786458 NJM786458 NTI786458 ODE786458 ONA786458 OWW786458 PGS786458 PQO786458 QAK786458 QKG786458 QUC786458 RDY786458 RNU786458 RXQ786458 SHM786458 SRI786458 TBE786458 TLA786458 TUW786458 UES786458 UOO786458 UYK786458 VIG786458 VSC786458 WBY786458 WLU786458 WVQ786458 I851994 JE851994 TA851994 ACW851994 AMS851994 AWO851994 BGK851994 BQG851994 CAC851994 CJY851994 CTU851994 DDQ851994 DNM851994 DXI851994 EHE851994 ERA851994 FAW851994 FKS851994 FUO851994 GEK851994 GOG851994 GYC851994 HHY851994 HRU851994 IBQ851994 ILM851994 IVI851994 JFE851994 JPA851994 JYW851994 KIS851994 KSO851994 LCK851994 LMG851994 LWC851994 MFY851994 MPU851994 MZQ851994 NJM851994 NTI851994 ODE851994 ONA851994 OWW851994 PGS851994 PQO851994 QAK851994 QKG851994 QUC851994 RDY851994 RNU851994 RXQ851994 SHM851994 SRI851994 TBE851994 TLA851994 TUW851994 UES851994 UOO851994 UYK851994 VIG851994 VSC851994 WBY851994 WLU851994 WVQ851994 I917530 JE917530 TA917530 ACW917530 AMS917530 AWO917530 BGK917530 BQG917530 CAC917530 CJY917530 CTU917530 DDQ917530 DNM917530 DXI917530 EHE917530 ERA917530 FAW917530 FKS917530 FUO917530 GEK917530 GOG917530 GYC917530 HHY917530 HRU917530 IBQ917530 ILM917530 IVI917530 JFE917530 JPA917530 JYW917530 KIS917530 KSO917530 LCK917530 LMG917530 LWC917530 MFY917530 MPU917530 MZQ917530 NJM917530 NTI917530 ODE917530 ONA917530 OWW917530 PGS917530 PQO917530 QAK917530 QKG917530 QUC917530 RDY917530 RNU917530 RXQ917530 SHM917530 SRI917530 TBE917530 TLA917530 TUW917530 UES917530 UOO917530 UYK917530 VIG917530 VSC917530 WBY917530 WLU917530 WVQ917530 I983066 JE983066 TA983066 ACW983066 AMS983066 AWO983066 BGK983066 BQG983066 CAC983066 CJY983066 CTU983066 DDQ983066 DNM983066 DXI983066 EHE983066 ERA983066 FAW983066 FKS983066 FUO983066 GEK983066 GOG983066 GYC983066 HHY983066 HRU983066 IBQ983066 ILM983066 IVI983066 JFE983066 JPA983066 JYW983066 KIS983066 KSO983066 LCK983066 LMG983066 LWC983066 MFY983066 MPU983066 MZQ983066 NJM983066 NTI983066 ODE983066 ONA983066 OWW983066 PGS983066 PQO983066 QAK983066 QKG983066 QUC983066 RDY983066 RNU983066 RXQ983066 SHM983066 SRI983066 TBE983066 TLA983066 TUW983066 UES983066 UOO983066 UYK983066 VIG983066 VSC983066 WBY983066 WLU983066 WVQ983066" xr:uid="{7E07FB30-1DC4-49DA-AA20-C53DD9CFD148}">
      <formula1>$S$26:$S$27</formula1>
    </dataValidation>
    <dataValidation type="custom" allowBlank="1" showInputMessage="1" showErrorMessage="1" errorTitle="Faulty value" error="The value must be positive" sqref="I31 JE31 TA31 ACW31 AMS31 AWO31 BGK31 BQG31 CAC31 CJY31 CTU31 DDQ31 DNM31 DXI31 EHE31 ERA31 FAW31 FKS31 FUO31 GEK31 GOG31 GYC31 HHY31 HRU31 IBQ31 ILM31 IVI31 JFE31 JPA31 JYW31 KIS31 KSO31 LCK31 LMG31 LWC31 MFY31 MPU31 MZQ31 NJM31 NTI31 ODE31 ONA31 OWW31 PGS31 PQO31 QAK31 QKG31 QUC31 RDY31 RNU31 RXQ31 SHM31 SRI31 TBE31 TLA31 TUW31 UES31 UOO31 UYK31 VIG31 VSC31 WBY31 WLU31 WVQ31 I65567 JE65567 TA65567 ACW65567 AMS65567 AWO65567 BGK65567 BQG65567 CAC65567 CJY65567 CTU65567 DDQ65567 DNM65567 DXI65567 EHE65567 ERA65567 FAW65567 FKS65567 FUO65567 GEK65567 GOG65567 GYC65567 HHY65567 HRU65567 IBQ65567 ILM65567 IVI65567 JFE65567 JPA65567 JYW65567 KIS65567 KSO65567 LCK65567 LMG65567 LWC65567 MFY65567 MPU65567 MZQ65567 NJM65567 NTI65567 ODE65567 ONA65567 OWW65567 PGS65567 PQO65567 QAK65567 QKG65567 QUC65567 RDY65567 RNU65567 RXQ65567 SHM65567 SRI65567 TBE65567 TLA65567 TUW65567 UES65567 UOO65567 UYK65567 VIG65567 VSC65567 WBY65567 WLU65567 WVQ65567 I131103 JE131103 TA131103 ACW131103 AMS131103 AWO131103 BGK131103 BQG131103 CAC131103 CJY131103 CTU131103 DDQ131103 DNM131103 DXI131103 EHE131103 ERA131103 FAW131103 FKS131103 FUO131103 GEK131103 GOG131103 GYC131103 HHY131103 HRU131103 IBQ131103 ILM131103 IVI131103 JFE131103 JPA131103 JYW131103 KIS131103 KSO131103 LCK131103 LMG131103 LWC131103 MFY131103 MPU131103 MZQ131103 NJM131103 NTI131103 ODE131103 ONA131103 OWW131103 PGS131103 PQO131103 QAK131103 QKG131103 QUC131103 RDY131103 RNU131103 RXQ131103 SHM131103 SRI131103 TBE131103 TLA131103 TUW131103 UES131103 UOO131103 UYK131103 VIG131103 VSC131103 WBY131103 WLU131103 WVQ131103 I196639 JE196639 TA196639 ACW196639 AMS196639 AWO196639 BGK196639 BQG196639 CAC196639 CJY196639 CTU196639 DDQ196639 DNM196639 DXI196639 EHE196639 ERA196639 FAW196639 FKS196639 FUO196639 GEK196639 GOG196639 GYC196639 HHY196639 HRU196639 IBQ196639 ILM196639 IVI196639 JFE196639 JPA196639 JYW196639 KIS196639 KSO196639 LCK196639 LMG196639 LWC196639 MFY196639 MPU196639 MZQ196639 NJM196639 NTI196639 ODE196639 ONA196639 OWW196639 PGS196639 PQO196639 QAK196639 QKG196639 QUC196639 RDY196639 RNU196639 RXQ196639 SHM196639 SRI196639 TBE196639 TLA196639 TUW196639 UES196639 UOO196639 UYK196639 VIG196639 VSC196639 WBY196639 WLU196639 WVQ196639 I262175 JE262175 TA262175 ACW262175 AMS262175 AWO262175 BGK262175 BQG262175 CAC262175 CJY262175 CTU262175 DDQ262175 DNM262175 DXI262175 EHE262175 ERA262175 FAW262175 FKS262175 FUO262175 GEK262175 GOG262175 GYC262175 HHY262175 HRU262175 IBQ262175 ILM262175 IVI262175 JFE262175 JPA262175 JYW262175 KIS262175 KSO262175 LCK262175 LMG262175 LWC262175 MFY262175 MPU262175 MZQ262175 NJM262175 NTI262175 ODE262175 ONA262175 OWW262175 PGS262175 PQO262175 QAK262175 QKG262175 QUC262175 RDY262175 RNU262175 RXQ262175 SHM262175 SRI262175 TBE262175 TLA262175 TUW262175 UES262175 UOO262175 UYK262175 VIG262175 VSC262175 WBY262175 WLU262175 WVQ262175 I327711 JE327711 TA327711 ACW327711 AMS327711 AWO327711 BGK327711 BQG327711 CAC327711 CJY327711 CTU327711 DDQ327711 DNM327711 DXI327711 EHE327711 ERA327711 FAW327711 FKS327711 FUO327711 GEK327711 GOG327711 GYC327711 HHY327711 HRU327711 IBQ327711 ILM327711 IVI327711 JFE327711 JPA327711 JYW327711 KIS327711 KSO327711 LCK327711 LMG327711 LWC327711 MFY327711 MPU327711 MZQ327711 NJM327711 NTI327711 ODE327711 ONA327711 OWW327711 PGS327711 PQO327711 QAK327711 QKG327711 QUC327711 RDY327711 RNU327711 RXQ327711 SHM327711 SRI327711 TBE327711 TLA327711 TUW327711 UES327711 UOO327711 UYK327711 VIG327711 VSC327711 WBY327711 WLU327711 WVQ327711 I393247 JE393247 TA393247 ACW393247 AMS393247 AWO393247 BGK393247 BQG393247 CAC393247 CJY393247 CTU393247 DDQ393247 DNM393247 DXI393247 EHE393247 ERA393247 FAW393247 FKS393247 FUO393247 GEK393247 GOG393247 GYC393247 HHY393247 HRU393247 IBQ393247 ILM393247 IVI393247 JFE393247 JPA393247 JYW393247 KIS393247 KSO393247 LCK393247 LMG393247 LWC393247 MFY393247 MPU393247 MZQ393247 NJM393247 NTI393247 ODE393247 ONA393247 OWW393247 PGS393247 PQO393247 QAK393247 QKG393247 QUC393247 RDY393247 RNU393247 RXQ393247 SHM393247 SRI393247 TBE393247 TLA393247 TUW393247 UES393247 UOO393247 UYK393247 VIG393247 VSC393247 WBY393247 WLU393247 WVQ393247 I458783 JE458783 TA458783 ACW458783 AMS458783 AWO458783 BGK458783 BQG458783 CAC458783 CJY458783 CTU458783 DDQ458783 DNM458783 DXI458783 EHE458783 ERA458783 FAW458783 FKS458783 FUO458783 GEK458783 GOG458783 GYC458783 HHY458783 HRU458783 IBQ458783 ILM458783 IVI458783 JFE458783 JPA458783 JYW458783 KIS458783 KSO458783 LCK458783 LMG458783 LWC458783 MFY458783 MPU458783 MZQ458783 NJM458783 NTI458783 ODE458783 ONA458783 OWW458783 PGS458783 PQO458783 QAK458783 QKG458783 QUC458783 RDY458783 RNU458783 RXQ458783 SHM458783 SRI458783 TBE458783 TLA458783 TUW458783 UES458783 UOO458783 UYK458783 VIG458783 VSC458783 WBY458783 WLU458783 WVQ458783 I524319 JE524319 TA524319 ACW524319 AMS524319 AWO524319 BGK524319 BQG524319 CAC524319 CJY524319 CTU524319 DDQ524319 DNM524319 DXI524319 EHE524319 ERA524319 FAW524319 FKS524319 FUO524319 GEK524319 GOG524319 GYC524319 HHY524319 HRU524319 IBQ524319 ILM524319 IVI524319 JFE524319 JPA524319 JYW524319 KIS524319 KSO524319 LCK524319 LMG524319 LWC524319 MFY524319 MPU524319 MZQ524319 NJM524319 NTI524319 ODE524319 ONA524319 OWW524319 PGS524319 PQO524319 QAK524319 QKG524319 QUC524319 RDY524319 RNU524319 RXQ524319 SHM524319 SRI524319 TBE524319 TLA524319 TUW524319 UES524319 UOO524319 UYK524319 VIG524319 VSC524319 WBY524319 WLU524319 WVQ524319 I589855 JE589855 TA589855 ACW589855 AMS589855 AWO589855 BGK589855 BQG589855 CAC589855 CJY589855 CTU589855 DDQ589855 DNM589855 DXI589855 EHE589855 ERA589855 FAW589855 FKS589855 FUO589855 GEK589855 GOG589855 GYC589855 HHY589855 HRU589855 IBQ589855 ILM589855 IVI589855 JFE589855 JPA589855 JYW589855 KIS589855 KSO589855 LCK589855 LMG589855 LWC589855 MFY589855 MPU589855 MZQ589855 NJM589855 NTI589855 ODE589855 ONA589855 OWW589855 PGS589855 PQO589855 QAK589855 QKG589855 QUC589855 RDY589855 RNU589855 RXQ589855 SHM589855 SRI589855 TBE589855 TLA589855 TUW589855 UES589855 UOO589855 UYK589855 VIG589855 VSC589855 WBY589855 WLU589855 WVQ589855 I655391 JE655391 TA655391 ACW655391 AMS655391 AWO655391 BGK655391 BQG655391 CAC655391 CJY655391 CTU655391 DDQ655391 DNM655391 DXI655391 EHE655391 ERA655391 FAW655391 FKS655391 FUO655391 GEK655391 GOG655391 GYC655391 HHY655391 HRU655391 IBQ655391 ILM655391 IVI655391 JFE655391 JPA655391 JYW655391 KIS655391 KSO655391 LCK655391 LMG655391 LWC655391 MFY655391 MPU655391 MZQ655391 NJM655391 NTI655391 ODE655391 ONA655391 OWW655391 PGS655391 PQO655391 QAK655391 QKG655391 QUC655391 RDY655391 RNU655391 RXQ655391 SHM655391 SRI655391 TBE655391 TLA655391 TUW655391 UES655391 UOO655391 UYK655391 VIG655391 VSC655391 WBY655391 WLU655391 WVQ655391 I720927 JE720927 TA720927 ACW720927 AMS720927 AWO720927 BGK720927 BQG720927 CAC720927 CJY720927 CTU720927 DDQ720927 DNM720927 DXI720927 EHE720927 ERA720927 FAW720927 FKS720927 FUO720927 GEK720927 GOG720927 GYC720927 HHY720927 HRU720927 IBQ720927 ILM720927 IVI720927 JFE720927 JPA720927 JYW720927 KIS720927 KSO720927 LCK720927 LMG720927 LWC720927 MFY720927 MPU720927 MZQ720927 NJM720927 NTI720927 ODE720927 ONA720927 OWW720927 PGS720927 PQO720927 QAK720927 QKG720927 QUC720927 RDY720927 RNU720927 RXQ720927 SHM720927 SRI720927 TBE720927 TLA720927 TUW720927 UES720927 UOO720927 UYK720927 VIG720927 VSC720927 WBY720927 WLU720927 WVQ720927 I786463 JE786463 TA786463 ACW786463 AMS786463 AWO786463 BGK786463 BQG786463 CAC786463 CJY786463 CTU786463 DDQ786463 DNM786463 DXI786463 EHE786463 ERA786463 FAW786463 FKS786463 FUO786463 GEK786463 GOG786463 GYC786463 HHY786463 HRU786463 IBQ786463 ILM786463 IVI786463 JFE786463 JPA786463 JYW786463 KIS786463 KSO786463 LCK786463 LMG786463 LWC786463 MFY786463 MPU786463 MZQ786463 NJM786463 NTI786463 ODE786463 ONA786463 OWW786463 PGS786463 PQO786463 QAK786463 QKG786463 QUC786463 RDY786463 RNU786463 RXQ786463 SHM786463 SRI786463 TBE786463 TLA786463 TUW786463 UES786463 UOO786463 UYK786463 VIG786463 VSC786463 WBY786463 WLU786463 WVQ786463 I851999 JE851999 TA851999 ACW851999 AMS851999 AWO851999 BGK851999 BQG851999 CAC851999 CJY851999 CTU851999 DDQ851999 DNM851999 DXI851999 EHE851999 ERA851999 FAW851999 FKS851999 FUO851999 GEK851999 GOG851999 GYC851999 HHY851999 HRU851999 IBQ851999 ILM851999 IVI851999 JFE851999 JPA851999 JYW851999 KIS851999 KSO851999 LCK851999 LMG851999 LWC851999 MFY851999 MPU851999 MZQ851999 NJM851999 NTI851999 ODE851999 ONA851999 OWW851999 PGS851999 PQO851999 QAK851999 QKG851999 QUC851999 RDY851999 RNU851999 RXQ851999 SHM851999 SRI851999 TBE851999 TLA851999 TUW851999 UES851999 UOO851999 UYK851999 VIG851999 VSC851999 WBY851999 WLU851999 WVQ851999 I917535 JE917535 TA917535 ACW917535 AMS917535 AWO917535 BGK917535 BQG917535 CAC917535 CJY917535 CTU917535 DDQ917535 DNM917535 DXI917535 EHE917535 ERA917535 FAW917535 FKS917535 FUO917535 GEK917535 GOG917535 GYC917535 HHY917535 HRU917535 IBQ917535 ILM917535 IVI917535 JFE917535 JPA917535 JYW917535 KIS917535 KSO917535 LCK917535 LMG917535 LWC917535 MFY917535 MPU917535 MZQ917535 NJM917535 NTI917535 ODE917535 ONA917535 OWW917535 PGS917535 PQO917535 QAK917535 QKG917535 QUC917535 RDY917535 RNU917535 RXQ917535 SHM917535 SRI917535 TBE917535 TLA917535 TUW917535 UES917535 UOO917535 UYK917535 VIG917535 VSC917535 WBY917535 WLU917535 WVQ917535 I983071 JE983071 TA983071 ACW983071 AMS983071 AWO983071 BGK983071 BQG983071 CAC983071 CJY983071 CTU983071 DDQ983071 DNM983071 DXI983071 EHE983071 ERA983071 FAW983071 FKS983071 FUO983071 GEK983071 GOG983071 GYC983071 HHY983071 HRU983071 IBQ983071 ILM983071 IVI983071 JFE983071 JPA983071 JYW983071 KIS983071 KSO983071 LCK983071 LMG983071 LWC983071 MFY983071 MPU983071 MZQ983071 NJM983071 NTI983071 ODE983071 ONA983071 OWW983071 PGS983071 PQO983071 QAK983071 QKG983071 QUC983071 RDY983071 RNU983071 RXQ983071 SHM983071 SRI983071 TBE983071 TLA983071 TUW983071 UES983071 UOO983071 UYK983071 VIG983071 VSC983071 WBY983071 WLU983071 WVQ983071" xr:uid="{696AC577-CD3B-4BD0-BAF1-3B05A3786A1F}">
      <formula1>"&gt;0"</formula1>
    </dataValidation>
    <dataValidation type="custom" errorStyle="information" showInputMessage="1" showErrorMessage="1" errorTitle="Faulty value" error="The value must be positive" sqref="I27:I30 JE27:JE30 TA27:TA30 ACW27:ACW30 AMS27:AMS30 AWO27:AWO30 BGK27:BGK30 BQG27:BQG30 CAC27:CAC30 CJY27:CJY30 CTU27:CTU30 DDQ27:DDQ30 DNM27:DNM30 DXI27:DXI30 EHE27:EHE30 ERA27:ERA30 FAW27:FAW30 FKS27:FKS30 FUO27:FUO30 GEK27:GEK30 GOG27:GOG30 GYC27:GYC30 HHY27:HHY30 HRU27:HRU30 IBQ27:IBQ30 ILM27:ILM30 IVI27:IVI30 JFE27:JFE30 JPA27:JPA30 JYW27:JYW30 KIS27:KIS30 KSO27:KSO30 LCK27:LCK30 LMG27:LMG30 LWC27:LWC30 MFY27:MFY30 MPU27:MPU30 MZQ27:MZQ30 NJM27:NJM30 NTI27:NTI30 ODE27:ODE30 ONA27:ONA30 OWW27:OWW30 PGS27:PGS30 PQO27:PQO30 QAK27:QAK30 QKG27:QKG30 QUC27:QUC30 RDY27:RDY30 RNU27:RNU30 RXQ27:RXQ30 SHM27:SHM30 SRI27:SRI30 TBE27:TBE30 TLA27:TLA30 TUW27:TUW30 UES27:UES30 UOO27:UOO30 UYK27:UYK30 VIG27:VIG30 VSC27:VSC30 WBY27:WBY30 WLU27:WLU30 WVQ27:WVQ30 I65563:I65566 JE65563:JE65566 TA65563:TA65566 ACW65563:ACW65566 AMS65563:AMS65566 AWO65563:AWO65566 BGK65563:BGK65566 BQG65563:BQG65566 CAC65563:CAC65566 CJY65563:CJY65566 CTU65563:CTU65566 DDQ65563:DDQ65566 DNM65563:DNM65566 DXI65563:DXI65566 EHE65563:EHE65566 ERA65563:ERA65566 FAW65563:FAW65566 FKS65563:FKS65566 FUO65563:FUO65566 GEK65563:GEK65566 GOG65563:GOG65566 GYC65563:GYC65566 HHY65563:HHY65566 HRU65563:HRU65566 IBQ65563:IBQ65566 ILM65563:ILM65566 IVI65563:IVI65566 JFE65563:JFE65566 JPA65563:JPA65566 JYW65563:JYW65566 KIS65563:KIS65566 KSO65563:KSO65566 LCK65563:LCK65566 LMG65563:LMG65566 LWC65563:LWC65566 MFY65563:MFY65566 MPU65563:MPU65566 MZQ65563:MZQ65566 NJM65563:NJM65566 NTI65563:NTI65566 ODE65563:ODE65566 ONA65563:ONA65566 OWW65563:OWW65566 PGS65563:PGS65566 PQO65563:PQO65566 QAK65563:QAK65566 QKG65563:QKG65566 QUC65563:QUC65566 RDY65563:RDY65566 RNU65563:RNU65566 RXQ65563:RXQ65566 SHM65563:SHM65566 SRI65563:SRI65566 TBE65563:TBE65566 TLA65563:TLA65566 TUW65563:TUW65566 UES65563:UES65566 UOO65563:UOO65566 UYK65563:UYK65566 VIG65563:VIG65566 VSC65563:VSC65566 WBY65563:WBY65566 WLU65563:WLU65566 WVQ65563:WVQ65566 I131099:I131102 JE131099:JE131102 TA131099:TA131102 ACW131099:ACW131102 AMS131099:AMS131102 AWO131099:AWO131102 BGK131099:BGK131102 BQG131099:BQG131102 CAC131099:CAC131102 CJY131099:CJY131102 CTU131099:CTU131102 DDQ131099:DDQ131102 DNM131099:DNM131102 DXI131099:DXI131102 EHE131099:EHE131102 ERA131099:ERA131102 FAW131099:FAW131102 FKS131099:FKS131102 FUO131099:FUO131102 GEK131099:GEK131102 GOG131099:GOG131102 GYC131099:GYC131102 HHY131099:HHY131102 HRU131099:HRU131102 IBQ131099:IBQ131102 ILM131099:ILM131102 IVI131099:IVI131102 JFE131099:JFE131102 JPA131099:JPA131102 JYW131099:JYW131102 KIS131099:KIS131102 KSO131099:KSO131102 LCK131099:LCK131102 LMG131099:LMG131102 LWC131099:LWC131102 MFY131099:MFY131102 MPU131099:MPU131102 MZQ131099:MZQ131102 NJM131099:NJM131102 NTI131099:NTI131102 ODE131099:ODE131102 ONA131099:ONA131102 OWW131099:OWW131102 PGS131099:PGS131102 PQO131099:PQO131102 QAK131099:QAK131102 QKG131099:QKG131102 QUC131099:QUC131102 RDY131099:RDY131102 RNU131099:RNU131102 RXQ131099:RXQ131102 SHM131099:SHM131102 SRI131099:SRI131102 TBE131099:TBE131102 TLA131099:TLA131102 TUW131099:TUW131102 UES131099:UES131102 UOO131099:UOO131102 UYK131099:UYK131102 VIG131099:VIG131102 VSC131099:VSC131102 WBY131099:WBY131102 WLU131099:WLU131102 WVQ131099:WVQ131102 I196635:I196638 JE196635:JE196638 TA196635:TA196638 ACW196635:ACW196638 AMS196635:AMS196638 AWO196635:AWO196638 BGK196635:BGK196638 BQG196635:BQG196638 CAC196635:CAC196638 CJY196635:CJY196638 CTU196635:CTU196638 DDQ196635:DDQ196638 DNM196635:DNM196638 DXI196635:DXI196638 EHE196635:EHE196638 ERA196635:ERA196638 FAW196635:FAW196638 FKS196635:FKS196638 FUO196635:FUO196638 GEK196635:GEK196638 GOG196635:GOG196638 GYC196635:GYC196638 HHY196635:HHY196638 HRU196635:HRU196638 IBQ196635:IBQ196638 ILM196635:ILM196638 IVI196635:IVI196638 JFE196635:JFE196638 JPA196635:JPA196638 JYW196635:JYW196638 KIS196635:KIS196638 KSO196635:KSO196638 LCK196635:LCK196638 LMG196635:LMG196638 LWC196635:LWC196638 MFY196635:MFY196638 MPU196635:MPU196638 MZQ196635:MZQ196638 NJM196635:NJM196638 NTI196635:NTI196638 ODE196635:ODE196638 ONA196635:ONA196638 OWW196635:OWW196638 PGS196635:PGS196638 PQO196635:PQO196638 QAK196635:QAK196638 QKG196635:QKG196638 QUC196635:QUC196638 RDY196635:RDY196638 RNU196635:RNU196638 RXQ196635:RXQ196638 SHM196635:SHM196638 SRI196635:SRI196638 TBE196635:TBE196638 TLA196635:TLA196638 TUW196635:TUW196638 UES196635:UES196638 UOO196635:UOO196638 UYK196635:UYK196638 VIG196635:VIG196638 VSC196635:VSC196638 WBY196635:WBY196638 WLU196635:WLU196638 WVQ196635:WVQ196638 I262171:I262174 JE262171:JE262174 TA262171:TA262174 ACW262171:ACW262174 AMS262171:AMS262174 AWO262171:AWO262174 BGK262171:BGK262174 BQG262171:BQG262174 CAC262171:CAC262174 CJY262171:CJY262174 CTU262171:CTU262174 DDQ262171:DDQ262174 DNM262171:DNM262174 DXI262171:DXI262174 EHE262171:EHE262174 ERA262171:ERA262174 FAW262171:FAW262174 FKS262171:FKS262174 FUO262171:FUO262174 GEK262171:GEK262174 GOG262171:GOG262174 GYC262171:GYC262174 HHY262171:HHY262174 HRU262171:HRU262174 IBQ262171:IBQ262174 ILM262171:ILM262174 IVI262171:IVI262174 JFE262171:JFE262174 JPA262171:JPA262174 JYW262171:JYW262174 KIS262171:KIS262174 KSO262171:KSO262174 LCK262171:LCK262174 LMG262171:LMG262174 LWC262171:LWC262174 MFY262171:MFY262174 MPU262171:MPU262174 MZQ262171:MZQ262174 NJM262171:NJM262174 NTI262171:NTI262174 ODE262171:ODE262174 ONA262171:ONA262174 OWW262171:OWW262174 PGS262171:PGS262174 PQO262171:PQO262174 QAK262171:QAK262174 QKG262171:QKG262174 QUC262171:QUC262174 RDY262171:RDY262174 RNU262171:RNU262174 RXQ262171:RXQ262174 SHM262171:SHM262174 SRI262171:SRI262174 TBE262171:TBE262174 TLA262171:TLA262174 TUW262171:TUW262174 UES262171:UES262174 UOO262171:UOO262174 UYK262171:UYK262174 VIG262171:VIG262174 VSC262171:VSC262174 WBY262171:WBY262174 WLU262171:WLU262174 WVQ262171:WVQ262174 I327707:I327710 JE327707:JE327710 TA327707:TA327710 ACW327707:ACW327710 AMS327707:AMS327710 AWO327707:AWO327710 BGK327707:BGK327710 BQG327707:BQG327710 CAC327707:CAC327710 CJY327707:CJY327710 CTU327707:CTU327710 DDQ327707:DDQ327710 DNM327707:DNM327710 DXI327707:DXI327710 EHE327707:EHE327710 ERA327707:ERA327710 FAW327707:FAW327710 FKS327707:FKS327710 FUO327707:FUO327710 GEK327707:GEK327710 GOG327707:GOG327710 GYC327707:GYC327710 HHY327707:HHY327710 HRU327707:HRU327710 IBQ327707:IBQ327710 ILM327707:ILM327710 IVI327707:IVI327710 JFE327707:JFE327710 JPA327707:JPA327710 JYW327707:JYW327710 KIS327707:KIS327710 KSO327707:KSO327710 LCK327707:LCK327710 LMG327707:LMG327710 LWC327707:LWC327710 MFY327707:MFY327710 MPU327707:MPU327710 MZQ327707:MZQ327710 NJM327707:NJM327710 NTI327707:NTI327710 ODE327707:ODE327710 ONA327707:ONA327710 OWW327707:OWW327710 PGS327707:PGS327710 PQO327707:PQO327710 QAK327707:QAK327710 QKG327707:QKG327710 QUC327707:QUC327710 RDY327707:RDY327710 RNU327707:RNU327710 RXQ327707:RXQ327710 SHM327707:SHM327710 SRI327707:SRI327710 TBE327707:TBE327710 TLA327707:TLA327710 TUW327707:TUW327710 UES327707:UES327710 UOO327707:UOO327710 UYK327707:UYK327710 VIG327707:VIG327710 VSC327707:VSC327710 WBY327707:WBY327710 WLU327707:WLU327710 WVQ327707:WVQ327710 I393243:I393246 JE393243:JE393246 TA393243:TA393246 ACW393243:ACW393246 AMS393243:AMS393246 AWO393243:AWO393246 BGK393243:BGK393246 BQG393243:BQG393246 CAC393243:CAC393246 CJY393243:CJY393246 CTU393243:CTU393246 DDQ393243:DDQ393246 DNM393243:DNM393246 DXI393243:DXI393246 EHE393243:EHE393246 ERA393243:ERA393246 FAW393243:FAW393246 FKS393243:FKS393246 FUO393243:FUO393246 GEK393243:GEK393246 GOG393243:GOG393246 GYC393243:GYC393246 HHY393243:HHY393246 HRU393243:HRU393246 IBQ393243:IBQ393246 ILM393243:ILM393246 IVI393243:IVI393246 JFE393243:JFE393246 JPA393243:JPA393246 JYW393243:JYW393246 KIS393243:KIS393246 KSO393243:KSO393246 LCK393243:LCK393246 LMG393243:LMG393246 LWC393243:LWC393246 MFY393243:MFY393246 MPU393243:MPU393246 MZQ393243:MZQ393246 NJM393243:NJM393246 NTI393243:NTI393246 ODE393243:ODE393246 ONA393243:ONA393246 OWW393243:OWW393246 PGS393243:PGS393246 PQO393243:PQO393246 QAK393243:QAK393246 QKG393243:QKG393246 QUC393243:QUC393246 RDY393243:RDY393246 RNU393243:RNU393246 RXQ393243:RXQ393246 SHM393243:SHM393246 SRI393243:SRI393246 TBE393243:TBE393246 TLA393243:TLA393246 TUW393243:TUW393246 UES393243:UES393246 UOO393243:UOO393246 UYK393243:UYK393246 VIG393243:VIG393246 VSC393243:VSC393246 WBY393243:WBY393246 WLU393243:WLU393246 WVQ393243:WVQ393246 I458779:I458782 JE458779:JE458782 TA458779:TA458782 ACW458779:ACW458782 AMS458779:AMS458782 AWO458779:AWO458782 BGK458779:BGK458782 BQG458779:BQG458782 CAC458779:CAC458782 CJY458779:CJY458782 CTU458779:CTU458782 DDQ458779:DDQ458782 DNM458779:DNM458782 DXI458779:DXI458782 EHE458779:EHE458782 ERA458779:ERA458782 FAW458779:FAW458782 FKS458779:FKS458782 FUO458779:FUO458782 GEK458779:GEK458782 GOG458779:GOG458782 GYC458779:GYC458782 HHY458779:HHY458782 HRU458779:HRU458782 IBQ458779:IBQ458782 ILM458779:ILM458782 IVI458779:IVI458782 JFE458779:JFE458782 JPA458779:JPA458782 JYW458779:JYW458782 KIS458779:KIS458782 KSO458779:KSO458782 LCK458779:LCK458782 LMG458779:LMG458782 LWC458779:LWC458782 MFY458779:MFY458782 MPU458779:MPU458782 MZQ458779:MZQ458782 NJM458779:NJM458782 NTI458779:NTI458782 ODE458779:ODE458782 ONA458779:ONA458782 OWW458779:OWW458782 PGS458779:PGS458782 PQO458779:PQO458782 QAK458779:QAK458782 QKG458779:QKG458782 QUC458779:QUC458782 RDY458779:RDY458782 RNU458779:RNU458782 RXQ458779:RXQ458782 SHM458779:SHM458782 SRI458779:SRI458782 TBE458779:TBE458782 TLA458779:TLA458782 TUW458779:TUW458782 UES458779:UES458782 UOO458779:UOO458782 UYK458779:UYK458782 VIG458779:VIG458782 VSC458779:VSC458782 WBY458779:WBY458782 WLU458779:WLU458782 WVQ458779:WVQ458782 I524315:I524318 JE524315:JE524318 TA524315:TA524318 ACW524315:ACW524318 AMS524315:AMS524318 AWO524315:AWO524318 BGK524315:BGK524318 BQG524315:BQG524318 CAC524315:CAC524318 CJY524315:CJY524318 CTU524315:CTU524318 DDQ524315:DDQ524318 DNM524315:DNM524318 DXI524315:DXI524318 EHE524315:EHE524318 ERA524315:ERA524318 FAW524315:FAW524318 FKS524315:FKS524318 FUO524315:FUO524318 GEK524315:GEK524318 GOG524315:GOG524318 GYC524315:GYC524318 HHY524315:HHY524318 HRU524315:HRU524318 IBQ524315:IBQ524318 ILM524315:ILM524318 IVI524315:IVI524318 JFE524315:JFE524318 JPA524315:JPA524318 JYW524315:JYW524318 KIS524315:KIS524318 KSO524315:KSO524318 LCK524315:LCK524318 LMG524315:LMG524318 LWC524315:LWC524318 MFY524315:MFY524318 MPU524315:MPU524318 MZQ524315:MZQ524318 NJM524315:NJM524318 NTI524315:NTI524318 ODE524315:ODE524318 ONA524315:ONA524318 OWW524315:OWW524318 PGS524315:PGS524318 PQO524315:PQO524318 QAK524315:QAK524318 QKG524315:QKG524318 QUC524315:QUC524318 RDY524315:RDY524318 RNU524315:RNU524318 RXQ524315:RXQ524318 SHM524315:SHM524318 SRI524315:SRI524318 TBE524315:TBE524318 TLA524315:TLA524318 TUW524315:TUW524318 UES524315:UES524318 UOO524315:UOO524318 UYK524315:UYK524318 VIG524315:VIG524318 VSC524315:VSC524318 WBY524315:WBY524318 WLU524315:WLU524318 WVQ524315:WVQ524318 I589851:I589854 JE589851:JE589854 TA589851:TA589854 ACW589851:ACW589854 AMS589851:AMS589854 AWO589851:AWO589854 BGK589851:BGK589854 BQG589851:BQG589854 CAC589851:CAC589854 CJY589851:CJY589854 CTU589851:CTU589854 DDQ589851:DDQ589854 DNM589851:DNM589854 DXI589851:DXI589854 EHE589851:EHE589854 ERA589851:ERA589854 FAW589851:FAW589854 FKS589851:FKS589854 FUO589851:FUO589854 GEK589851:GEK589854 GOG589851:GOG589854 GYC589851:GYC589854 HHY589851:HHY589854 HRU589851:HRU589854 IBQ589851:IBQ589854 ILM589851:ILM589854 IVI589851:IVI589854 JFE589851:JFE589854 JPA589851:JPA589854 JYW589851:JYW589854 KIS589851:KIS589854 KSO589851:KSO589854 LCK589851:LCK589854 LMG589851:LMG589854 LWC589851:LWC589854 MFY589851:MFY589854 MPU589851:MPU589854 MZQ589851:MZQ589854 NJM589851:NJM589854 NTI589851:NTI589854 ODE589851:ODE589854 ONA589851:ONA589854 OWW589851:OWW589854 PGS589851:PGS589854 PQO589851:PQO589854 QAK589851:QAK589854 QKG589851:QKG589854 QUC589851:QUC589854 RDY589851:RDY589854 RNU589851:RNU589854 RXQ589851:RXQ589854 SHM589851:SHM589854 SRI589851:SRI589854 TBE589851:TBE589854 TLA589851:TLA589854 TUW589851:TUW589854 UES589851:UES589854 UOO589851:UOO589854 UYK589851:UYK589854 VIG589851:VIG589854 VSC589851:VSC589854 WBY589851:WBY589854 WLU589851:WLU589854 WVQ589851:WVQ589854 I655387:I655390 JE655387:JE655390 TA655387:TA655390 ACW655387:ACW655390 AMS655387:AMS655390 AWO655387:AWO655390 BGK655387:BGK655390 BQG655387:BQG655390 CAC655387:CAC655390 CJY655387:CJY655390 CTU655387:CTU655390 DDQ655387:DDQ655390 DNM655387:DNM655390 DXI655387:DXI655390 EHE655387:EHE655390 ERA655387:ERA655390 FAW655387:FAW655390 FKS655387:FKS655390 FUO655387:FUO655390 GEK655387:GEK655390 GOG655387:GOG655390 GYC655387:GYC655390 HHY655387:HHY655390 HRU655387:HRU655390 IBQ655387:IBQ655390 ILM655387:ILM655390 IVI655387:IVI655390 JFE655387:JFE655390 JPA655387:JPA655390 JYW655387:JYW655390 KIS655387:KIS655390 KSO655387:KSO655390 LCK655387:LCK655390 LMG655387:LMG655390 LWC655387:LWC655390 MFY655387:MFY655390 MPU655387:MPU655390 MZQ655387:MZQ655390 NJM655387:NJM655390 NTI655387:NTI655390 ODE655387:ODE655390 ONA655387:ONA655390 OWW655387:OWW655390 PGS655387:PGS655390 PQO655387:PQO655390 QAK655387:QAK655390 QKG655387:QKG655390 QUC655387:QUC655390 RDY655387:RDY655390 RNU655387:RNU655390 RXQ655387:RXQ655390 SHM655387:SHM655390 SRI655387:SRI655390 TBE655387:TBE655390 TLA655387:TLA655390 TUW655387:TUW655390 UES655387:UES655390 UOO655387:UOO655390 UYK655387:UYK655390 VIG655387:VIG655390 VSC655387:VSC655390 WBY655387:WBY655390 WLU655387:WLU655390 WVQ655387:WVQ655390 I720923:I720926 JE720923:JE720926 TA720923:TA720926 ACW720923:ACW720926 AMS720923:AMS720926 AWO720923:AWO720926 BGK720923:BGK720926 BQG720923:BQG720926 CAC720923:CAC720926 CJY720923:CJY720926 CTU720923:CTU720926 DDQ720923:DDQ720926 DNM720923:DNM720926 DXI720923:DXI720926 EHE720923:EHE720926 ERA720923:ERA720926 FAW720923:FAW720926 FKS720923:FKS720926 FUO720923:FUO720926 GEK720923:GEK720926 GOG720923:GOG720926 GYC720923:GYC720926 HHY720923:HHY720926 HRU720923:HRU720926 IBQ720923:IBQ720926 ILM720923:ILM720926 IVI720923:IVI720926 JFE720923:JFE720926 JPA720923:JPA720926 JYW720923:JYW720926 KIS720923:KIS720926 KSO720923:KSO720926 LCK720923:LCK720926 LMG720923:LMG720926 LWC720923:LWC720926 MFY720923:MFY720926 MPU720923:MPU720926 MZQ720923:MZQ720926 NJM720923:NJM720926 NTI720923:NTI720926 ODE720923:ODE720926 ONA720923:ONA720926 OWW720923:OWW720926 PGS720923:PGS720926 PQO720923:PQO720926 QAK720923:QAK720926 QKG720923:QKG720926 QUC720923:QUC720926 RDY720923:RDY720926 RNU720923:RNU720926 RXQ720923:RXQ720926 SHM720923:SHM720926 SRI720923:SRI720926 TBE720923:TBE720926 TLA720923:TLA720926 TUW720923:TUW720926 UES720923:UES720926 UOO720923:UOO720926 UYK720923:UYK720926 VIG720923:VIG720926 VSC720923:VSC720926 WBY720923:WBY720926 WLU720923:WLU720926 WVQ720923:WVQ720926 I786459:I786462 JE786459:JE786462 TA786459:TA786462 ACW786459:ACW786462 AMS786459:AMS786462 AWO786459:AWO786462 BGK786459:BGK786462 BQG786459:BQG786462 CAC786459:CAC786462 CJY786459:CJY786462 CTU786459:CTU786462 DDQ786459:DDQ786462 DNM786459:DNM786462 DXI786459:DXI786462 EHE786459:EHE786462 ERA786459:ERA786462 FAW786459:FAW786462 FKS786459:FKS786462 FUO786459:FUO786462 GEK786459:GEK786462 GOG786459:GOG786462 GYC786459:GYC786462 HHY786459:HHY786462 HRU786459:HRU786462 IBQ786459:IBQ786462 ILM786459:ILM786462 IVI786459:IVI786462 JFE786459:JFE786462 JPA786459:JPA786462 JYW786459:JYW786462 KIS786459:KIS786462 KSO786459:KSO786462 LCK786459:LCK786462 LMG786459:LMG786462 LWC786459:LWC786462 MFY786459:MFY786462 MPU786459:MPU786462 MZQ786459:MZQ786462 NJM786459:NJM786462 NTI786459:NTI786462 ODE786459:ODE786462 ONA786459:ONA786462 OWW786459:OWW786462 PGS786459:PGS786462 PQO786459:PQO786462 QAK786459:QAK786462 QKG786459:QKG786462 QUC786459:QUC786462 RDY786459:RDY786462 RNU786459:RNU786462 RXQ786459:RXQ786462 SHM786459:SHM786462 SRI786459:SRI786462 TBE786459:TBE786462 TLA786459:TLA786462 TUW786459:TUW786462 UES786459:UES786462 UOO786459:UOO786462 UYK786459:UYK786462 VIG786459:VIG786462 VSC786459:VSC786462 WBY786459:WBY786462 WLU786459:WLU786462 WVQ786459:WVQ786462 I851995:I851998 JE851995:JE851998 TA851995:TA851998 ACW851995:ACW851998 AMS851995:AMS851998 AWO851995:AWO851998 BGK851995:BGK851998 BQG851995:BQG851998 CAC851995:CAC851998 CJY851995:CJY851998 CTU851995:CTU851998 DDQ851995:DDQ851998 DNM851995:DNM851998 DXI851995:DXI851998 EHE851995:EHE851998 ERA851995:ERA851998 FAW851995:FAW851998 FKS851995:FKS851998 FUO851995:FUO851998 GEK851995:GEK851998 GOG851995:GOG851998 GYC851995:GYC851998 HHY851995:HHY851998 HRU851995:HRU851998 IBQ851995:IBQ851998 ILM851995:ILM851998 IVI851995:IVI851998 JFE851995:JFE851998 JPA851995:JPA851998 JYW851995:JYW851998 KIS851995:KIS851998 KSO851995:KSO851998 LCK851995:LCK851998 LMG851995:LMG851998 LWC851995:LWC851998 MFY851995:MFY851998 MPU851995:MPU851998 MZQ851995:MZQ851998 NJM851995:NJM851998 NTI851995:NTI851998 ODE851995:ODE851998 ONA851995:ONA851998 OWW851995:OWW851998 PGS851995:PGS851998 PQO851995:PQO851998 QAK851995:QAK851998 QKG851995:QKG851998 QUC851995:QUC851998 RDY851995:RDY851998 RNU851995:RNU851998 RXQ851995:RXQ851998 SHM851995:SHM851998 SRI851995:SRI851998 TBE851995:TBE851998 TLA851995:TLA851998 TUW851995:TUW851998 UES851995:UES851998 UOO851995:UOO851998 UYK851995:UYK851998 VIG851995:VIG851998 VSC851995:VSC851998 WBY851995:WBY851998 WLU851995:WLU851998 WVQ851995:WVQ851998 I917531:I917534 JE917531:JE917534 TA917531:TA917534 ACW917531:ACW917534 AMS917531:AMS917534 AWO917531:AWO917534 BGK917531:BGK917534 BQG917531:BQG917534 CAC917531:CAC917534 CJY917531:CJY917534 CTU917531:CTU917534 DDQ917531:DDQ917534 DNM917531:DNM917534 DXI917531:DXI917534 EHE917531:EHE917534 ERA917531:ERA917534 FAW917531:FAW917534 FKS917531:FKS917534 FUO917531:FUO917534 GEK917531:GEK917534 GOG917531:GOG917534 GYC917531:GYC917534 HHY917531:HHY917534 HRU917531:HRU917534 IBQ917531:IBQ917534 ILM917531:ILM917534 IVI917531:IVI917534 JFE917531:JFE917534 JPA917531:JPA917534 JYW917531:JYW917534 KIS917531:KIS917534 KSO917531:KSO917534 LCK917531:LCK917534 LMG917531:LMG917534 LWC917531:LWC917534 MFY917531:MFY917534 MPU917531:MPU917534 MZQ917531:MZQ917534 NJM917531:NJM917534 NTI917531:NTI917534 ODE917531:ODE917534 ONA917531:ONA917534 OWW917531:OWW917534 PGS917531:PGS917534 PQO917531:PQO917534 QAK917531:QAK917534 QKG917531:QKG917534 QUC917531:QUC917534 RDY917531:RDY917534 RNU917531:RNU917534 RXQ917531:RXQ917534 SHM917531:SHM917534 SRI917531:SRI917534 TBE917531:TBE917534 TLA917531:TLA917534 TUW917531:TUW917534 UES917531:UES917534 UOO917531:UOO917534 UYK917531:UYK917534 VIG917531:VIG917534 VSC917531:VSC917534 WBY917531:WBY917534 WLU917531:WLU917534 WVQ917531:WVQ917534 I983067:I983070 JE983067:JE983070 TA983067:TA983070 ACW983067:ACW983070 AMS983067:AMS983070 AWO983067:AWO983070 BGK983067:BGK983070 BQG983067:BQG983070 CAC983067:CAC983070 CJY983067:CJY983070 CTU983067:CTU983070 DDQ983067:DDQ983070 DNM983067:DNM983070 DXI983067:DXI983070 EHE983067:EHE983070 ERA983067:ERA983070 FAW983067:FAW983070 FKS983067:FKS983070 FUO983067:FUO983070 GEK983067:GEK983070 GOG983067:GOG983070 GYC983067:GYC983070 HHY983067:HHY983070 HRU983067:HRU983070 IBQ983067:IBQ983070 ILM983067:ILM983070 IVI983067:IVI983070 JFE983067:JFE983070 JPA983067:JPA983070 JYW983067:JYW983070 KIS983067:KIS983070 KSO983067:KSO983070 LCK983067:LCK983070 LMG983067:LMG983070 LWC983067:LWC983070 MFY983067:MFY983070 MPU983067:MPU983070 MZQ983067:MZQ983070 NJM983067:NJM983070 NTI983067:NTI983070 ODE983067:ODE983070 ONA983067:ONA983070 OWW983067:OWW983070 PGS983067:PGS983070 PQO983067:PQO983070 QAK983067:QAK983070 QKG983067:QKG983070 QUC983067:QUC983070 RDY983067:RDY983070 RNU983067:RNU983070 RXQ983067:RXQ983070 SHM983067:SHM983070 SRI983067:SRI983070 TBE983067:TBE983070 TLA983067:TLA983070 TUW983067:TUW983070 UES983067:UES983070 UOO983067:UOO983070 UYK983067:UYK983070 VIG983067:VIG983070 VSC983067:VSC983070 WBY983067:WBY983070 WLU983067:WLU983070 WVQ983067:WVQ983070 I7 JE7 TA7 ACW7 AMS7 AWO7 BGK7 BQG7 CAC7 CJY7 CTU7 DDQ7 DNM7 DXI7 EHE7 ERA7 FAW7 FKS7 FUO7 GEK7 GOG7 GYC7 HHY7 HRU7 IBQ7 ILM7 IVI7 JFE7 JPA7 JYW7 KIS7 KSO7 LCK7 LMG7 LWC7 MFY7 MPU7 MZQ7 NJM7 NTI7 ODE7 ONA7 OWW7 PGS7 PQO7 QAK7 QKG7 QUC7 RDY7 RNU7 RXQ7 SHM7 SRI7 TBE7 TLA7 TUW7 UES7 UOO7 UYK7 VIG7 VSC7 WBY7 WLU7 WVQ7 I65543 JE65543 TA65543 ACW65543 AMS65543 AWO65543 BGK65543 BQG65543 CAC65543 CJY65543 CTU65543 DDQ65543 DNM65543 DXI65543 EHE65543 ERA65543 FAW65543 FKS65543 FUO65543 GEK65543 GOG65543 GYC65543 HHY65543 HRU65543 IBQ65543 ILM65543 IVI65543 JFE65543 JPA65543 JYW65543 KIS65543 KSO65543 LCK65543 LMG65543 LWC65543 MFY65543 MPU65543 MZQ65543 NJM65543 NTI65543 ODE65543 ONA65543 OWW65543 PGS65543 PQO65543 QAK65543 QKG65543 QUC65543 RDY65543 RNU65543 RXQ65543 SHM65543 SRI65543 TBE65543 TLA65543 TUW65543 UES65543 UOO65543 UYK65543 VIG65543 VSC65543 WBY65543 WLU65543 WVQ65543 I131079 JE131079 TA131079 ACW131079 AMS131079 AWO131079 BGK131079 BQG131079 CAC131079 CJY131079 CTU131079 DDQ131079 DNM131079 DXI131079 EHE131079 ERA131079 FAW131079 FKS131079 FUO131079 GEK131079 GOG131079 GYC131079 HHY131079 HRU131079 IBQ131079 ILM131079 IVI131079 JFE131079 JPA131079 JYW131079 KIS131079 KSO131079 LCK131079 LMG131079 LWC131079 MFY131079 MPU131079 MZQ131079 NJM131079 NTI131079 ODE131079 ONA131079 OWW131079 PGS131079 PQO131079 QAK131079 QKG131079 QUC131079 RDY131079 RNU131079 RXQ131079 SHM131079 SRI131079 TBE131079 TLA131079 TUW131079 UES131079 UOO131079 UYK131079 VIG131079 VSC131079 WBY131079 WLU131079 WVQ131079 I196615 JE196615 TA196615 ACW196615 AMS196615 AWO196615 BGK196615 BQG196615 CAC196615 CJY196615 CTU196615 DDQ196615 DNM196615 DXI196615 EHE196615 ERA196615 FAW196615 FKS196615 FUO196615 GEK196615 GOG196615 GYC196615 HHY196615 HRU196615 IBQ196615 ILM196615 IVI196615 JFE196615 JPA196615 JYW196615 KIS196615 KSO196615 LCK196615 LMG196615 LWC196615 MFY196615 MPU196615 MZQ196615 NJM196615 NTI196615 ODE196615 ONA196615 OWW196615 PGS196615 PQO196615 QAK196615 QKG196615 QUC196615 RDY196615 RNU196615 RXQ196615 SHM196615 SRI196615 TBE196615 TLA196615 TUW196615 UES196615 UOO196615 UYK196615 VIG196615 VSC196615 WBY196615 WLU196615 WVQ196615 I262151 JE262151 TA262151 ACW262151 AMS262151 AWO262151 BGK262151 BQG262151 CAC262151 CJY262151 CTU262151 DDQ262151 DNM262151 DXI262151 EHE262151 ERA262151 FAW262151 FKS262151 FUO262151 GEK262151 GOG262151 GYC262151 HHY262151 HRU262151 IBQ262151 ILM262151 IVI262151 JFE262151 JPA262151 JYW262151 KIS262151 KSO262151 LCK262151 LMG262151 LWC262151 MFY262151 MPU262151 MZQ262151 NJM262151 NTI262151 ODE262151 ONA262151 OWW262151 PGS262151 PQO262151 QAK262151 QKG262151 QUC262151 RDY262151 RNU262151 RXQ262151 SHM262151 SRI262151 TBE262151 TLA262151 TUW262151 UES262151 UOO262151 UYK262151 VIG262151 VSC262151 WBY262151 WLU262151 WVQ262151 I327687 JE327687 TA327687 ACW327687 AMS327687 AWO327687 BGK327687 BQG327687 CAC327687 CJY327687 CTU327687 DDQ327687 DNM327687 DXI327687 EHE327687 ERA327687 FAW327687 FKS327687 FUO327687 GEK327687 GOG327687 GYC327687 HHY327687 HRU327687 IBQ327687 ILM327687 IVI327687 JFE327687 JPA327687 JYW327687 KIS327687 KSO327687 LCK327687 LMG327687 LWC327687 MFY327687 MPU327687 MZQ327687 NJM327687 NTI327687 ODE327687 ONA327687 OWW327687 PGS327687 PQO327687 QAK327687 QKG327687 QUC327687 RDY327687 RNU327687 RXQ327687 SHM327687 SRI327687 TBE327687 TLA327687 TUW327687 UES327687 UOO327687 UYK327687 VIG327687 VSC327687 WBY327687 WLU327687 WVQ327687 I393223 JE393223 TA393223 ACW393223 AMS393223 AWO393223 BGK393223 BQG393223 CAC393223 CJY393223 CTU393223 DDQ393223 DNM393223 DXI393223 EHE393223 ERA393223 FAW393223 FKS393223 FUO393223 GEK393223 GOG393223 GYC393223 HHY393223 HRU393223 IBQ393223 ILM393223 IVI393223 JFE393223 JPA393223 JYW393223 KIS393223 KSO393223 LCK393223 LMG393223 LWC393223 MFY393223 MPU393223 MZQ393223 NJM393223 NTI393223 ODE393223 ONA393223 OWW393223 PGS393223 PQO393223 QAK393223 QKG393223 QUC393223 RDY393223 RNU393223 RXQ393223 SHM393223 SRI393223 TBE393223 TLA393223 TUW393223 UES393223 UOO393223 UYK393223 VIG393223 VSC393223 WBY393223 WLU393223 WVQ393223 I458759 JE458759 TA458759 ACW458759 AMS458759 AWO458759 BGK458759 BQG458759 CAC458759 CJY458759 CTU458759 DDQ458759 DNM458759 DXI458759 EHE458759 ERA458759 FAW458759 FKS458759 FUO458759 GEK458759 GOG458759 GYC458759 HHY458759 HRU458759 IBQ458759 ILM458759 IVI458759 JFE458759 JPA458759 JYW458759 KIS458759 KSO458759 LCK458759 LMG458759 LWC458759 MFY458759 MPU458759 MZQ458759 NJM458759 NTI458759 ODE458759 ONA458759 OWW458759 PGS458759 PQO458759 QAK458759 QKG458759 QUC458759 RDY458759 RNU458759 RXQ458759 SHM458759 SRI458759 TBE458759 TLA458759 TUW458759 UES458759 UOO458759 UYK458759 VIG458759 VSC458759 WBY458759 WLU458759 WVQ458759 I524295 JE524295 TA524295 ACW524295 AMS524295 AWO524295 BGK524295 BQG524295 CAC524295 CJY524295 CTU524295 DDQ524295 DNM524295 DXI524295 EHE524295 ERA524295 FAW524295 FKS524295 FUO524295 GEK524295 GOG524295 GYC524295 HHY524295 HRU524295 IBQ524295 ILM524295 IVI524295 JFE524295 JPA524295 JYW524295 KIS524295 KSO524295 LCK524295 LMG524295 LWC524295 MFY524295 MPU524295 MZQ524295 NJM524295 NTI524295 ODE524295 ONA524295 OWW524295 PGS524295 PQO524295 QAK524295 QKG524295 QUC524295 RDY524295 RNU524295 RXQ524295 SHM524295 SRI524295 TBE524295 TLA524295 TUW524295 UES524295 UOO524295 UYK524295 VIG524295 VSC524295 WBY524295 WLU524295 WVQ524295 I589831 JE589831 TA589831 ACW589831 AMS589831 AWO589831 BGK589831 BQG589831 CAC589831 CJY589831 CTU589831 DDQ589831 DNM589831 DXI589831 EHE589831 ERA589831 FAW589831 FKS589831 FUO589831 GEK589831 GOG589831 GYC589831 HHY589831 HRU589831 IBQ589831 ILM589831 IVI589831 JFE589831 JPA589831 JYW589831 KIS589831 KSO589831 LCK589831 LMG589831 LWC589831 MFY589831 MPU589831 MZQ589831 NJM589831 NTI589831 ODE589831 ONA589831 OWW589831 PGS589831 PQO589831 QAK589831 QKG589831 QUC589831 RDY589831 RNU589831 RXQ589831 SHM589831 SRI589831 TBE589831 TLA589831 TUW589831 UES589831 UOO589831 UYK589831 VIG589831 VSC589831 WBY589831 WLU589831 WVQ589831 I655367 JE655367 TA655367 ACW655367 AMS655367 AWO655367 BGK655367 BQG655367 CAC655367 CJY655367 CTU655367 DDQ655367 DNM655367 DXI655367 EHE655367 ERA655367 FAW655367 FKS655367 FUO655367 GEK655367 GOG655367 GYC655367 HHY655367 HRU655367 IBQ655367 ILM655367 IVI655367 JFE655367 JPA655367 JYW655367 KIS655367 KSO655367 LCK655367 LMG655367 LWC655367 MFY655367 MPU655367 MZQ655367 NJM655367 NTI655367 ODE655367 ONA655367 OWW655367 PGS655367 PQO655367 QAK655367 QKG655367 QUC655367 RDY655367 RNU655367 RXQ655367 SHM655367 SRI655367 TBE655367 TLA655367 TUW655367 UES655367 UOO655367 UYK655367 VIG655367 VSC655367 WBY655367 WLU655367 WVQ655367 I720903 JE720903 TA720903 ACW720903 AMS720903 AWO720903 BGK720903 BQG720903 CAC720903 CJY720903 CTU720903 DDQ720903 DNM720903 DXI720903 EHE720903 ERA720903 FAW720903 FKS720903 FUO720903 GEK720903 GOG720903 GYC720903 HHY720903 HRU720903 IBQ720903 ILM720903 IVI720903 JFE720903 JPA720903 JYW720903 KIS720903 KSO720903 LCK720903 LMG720903 LWC720903 MFY720903 MPU720903 MZQ720903 NJM720903 NTI720903 ODE720903 ONA720903 OWW720903 PGS720903 PQO720903 QAK720903 QKG720903 QUC720903 RDY720903 RNU720903 RXQ720903 SHM720903 SRI720903 TBE720903 TLA720903 TUW720903 UES720903 UOO720903 UYK720903 VIG720903 VSC720903 WBY720903 WLU720903 WVQ720903 I786439 JE786439 TA786439 ACW786439 AMS786439 AWO786439 BGK786439 BQG786439 CAC786439 CJY786439 CTU786439 DDQ786439 DNM786439 DXI786439 EHE786439 ERA786439 FAW786439 FKS786439 FUO786439 GEK786439 GOG786439 GYC786439 HHY786439 HRU786439 IBQ786439 ILM786439 IVI786439 JFE786439 JPA786439 JYW786439 KIS786439 KSO786439 LCK786439 LMG786439 LWC786439 MFY786439 MPU786439 MZQ786439 NJM786439 NTI786439 ODE786439 ONA786439 OWW786439 PGS786439 PQO786439 QAK786439 QKG786439 QUC786439 RDY786439 RNU786439 RXQ786439 SHM786439 SRI786439 TBE786439 TLA786439 TUW786439 UES786439 UOO786439 UYK786439 VIG786439 VSC786439 WBY786439 WLU786439 WVQ786439 I851975 JE851975 TA851975 ACW851975 AMS851975 AWO851975 BGK851975 BQG851975 CAC851975 CJY851975 CTU851975 DDQ851975 DNM851975 DXI851975 EHE851975 ERA851975 FAW851975 FKS851975 FUO851975 GEK851975 GOG851975 GYC851975 HHY851975 HRU851975 IBQ851975 ILM851975 IVI851975 JFE851975 JPA851975 JYW851975 KIS851975 KSO851975 LCK851975 LMG851975 LWC851975 MFY851975 MPU851975 MZQ851975 NJM851975 NTI851975 ODE851975 ONA851975 OWW851975 PGS851975 PQO851975 QAK851975 QKG851975 QUC851975 RDY851975 RNU851975 RXQ851975 SHM851975 SRI851975 TBE851975 TLA851975 TUW851975 UES851975 UOO851975 UYK851975 VIG851975 VSC851975 WBY851975 WLU851975 WVQ851975 I917511 JE917511 TA917511 ACW917511 AMS917511 AWO917511 BGK917511 BQG917511 CAC917511 CJY917511 CTU917511 DDQ917511 DNM917511 DXI917511 EHE917511 ERA917511 FAW917511 FKS917511 FUO917511 GEK917511 GOG917511 GYC917511 HHY917511 HRU917511 IBQ917511 ILM917511 IVI917511 JFE917511 JPA917511 JYW917511 KIS917511 KSO917511 LCK917511 LMG917511 LWC917511 MFY917511 MPU917511 MZQ917511 NJM917511 NTI917511 ODE917511 ONA917511 OWW917511 PGS917511 PQO917511 QAK917511 QKG917511 QUC917511 RDY917511 RNU917511 RXQ917511 SHM917511 SRI917511 TBE917511 TLA917511 TUW917511 UES917511 UOO917511 UYK917511 VIG917511 VSC917511 WBY917511 WLU917511 WVQ917511 I983047 JE983047 TA983047 ACW983047 AMS983047 AWO983047 BGK983047 BQG983047 CAC983047 CJY983047 CTU983047 DDQ983047 DNM983047 DXI983047 EHE983047 ERA983047 FAW983047 FKS983047 FUO983047 GEK983047 GOG983047 GYC983047 HHY983047 HRU983047 IBQ983047 ILM983047 IVI983047 JFE983047 JPA983047 JYW983047 KIS983047 KSO983047 LCK983047 LMG983047 LWC983047 MFY983047 MPU983047 MZQ983047 NJM983047 NTI983047 ODE983047 ONA983047 OWW983047 PGS983047 PQO983047 QAK983047 QKG983047 QUC983047 RDY983047 RNU983047 RXQ983047 SHM983047 SRI983047 TBE983047 TLA983047 TUW983047 UES983047 UOO983047 UYK983047 VIG983047 VSC983047 WBY983047 WLU983047 WVQ983047 I9:I10 JE9:JE10 TA9:TA10 ACW9:ACW10 AMS9:AMS10 AWO9:AWO10 BGK9:BGK10 BQG9:BQG10 CAC9:CAC10 CJY9:CJY10 CTU9:CTU10 DDQ9:DDQ10 DNM9:DNM10 DXI9:DXI10 EHE9:EHE10 ERA9:ERA10 FAW9:FAW10 FKS9:FKS10 FUO9:FUO10 GEK9:GEK10 GOG9:GOG10 GYC9:GYC10 HHY9:HHY10 HRU9:HRU10 IBQ9:IBQ10 ILM9:ILM10 IVI9:IVI10 JFE9:JFE10 JPA9:JPA10 JYW9:JYW10 KIS9:KIS10 KSO9:KSO10 LCK9:LCK10 LMG9:LMG10 LWC9:LWC10 MFY9:MFY10 MPU9:MPU10 MZQ9:MZQ10 NJM9:NJM10 NTI9:NTI10 ODE9:ODE10 ONA9:ONA10 OWW9:OWW10 PGS9:PGS10 PQO9:PQO10 QAK9:QAK10 QKG9:QKG10 QUC9:QUC10 RDY9:RDY10 RNU9:RNU10 RXQ9:RXQ10 SHM9:SHM10 SRI9:SRI10 TBE9:TBE10 TLA9:TLA10 TUW9:TUW10 UES9:UES10 UOO9:UOO10 UYK9:UYK10 VIG9:VIG10 VSC9:VSC10 WBY9:WBY10 WLU9:WLU10 WVQ9:WVQ10 I65545:I65546 JE65545:JE65546 TA65545:TA65546 ACW65545:ACW65546 AMS65545:AMS65546 AWO65545:AWO65546 BGK65545:BGK65546 BQG65545:BQG65546 CAC65545:CAC65546 CJY65545:CJY65546 CTU65545:CTU65546 DDQ65545:DDQ65546 DNM65545:DNM65546 DXI65545:DXI65546 EHE65545:EHE65546 ERA65545:ERA65546 FAW65545:FAW65546 FKS65545:FKS65546 FUO65545:FUO65546 GEK65545:GEK65546 GOG65545:GOG65546 GYC65545:GYC65546 HHY65545:HHY65546 HRU65545:HRU65546 IBQ65545:IBQ65546 ILM65545:ILM65546 IVI65545:IVI65546 JFE65545:JFE65546 JPA65545:JPA65546 JYW65545:JYW65546 KIS65545:KIS65546 KSO65545:KSO65546 LCK65545:LCK65546 LMG65545:LMG65546 LWC65545:LWC65546 MFY65545:MFY65546 MPU65545:MPU65546 MZQ65545:MZQ65546 NJM65545:NJM65546 NTI65545:NTI65546 ODE65545:ODE65546 ONA65545:ONA65546 OWW65545:OWW65546 PGS65545:PGS65546 PQO65545:PQO65546 QAK65545:QAK65546 QKG65545:QKG65546 QUC65545:QUC65546 RDY65545:RDY65546 RNU65545:RNU65546 RXQ65545:RXQ65546 SHM65545:SHM65546 SRI65545:SRI65546 TBE65545:TBE65546 TLA65545:TLA65546 TUW65545:TUW65546 UES65545:UES65546 UOO65545:UOO65546 UYK65545:UYK65546 VIG65545:VIG65546 VSC65545:VSC65546 WBY65545:WBY65546 WLU65545:WLU65546 WVQ65545:WVQ65546 I131081:I131082 JE131081:JE131082 TA131081:TA131082 ACW131081:ACW131082 AMS131081:AMS131082 AWO131081:AWO131082 BGK131081:BGK131082 BQG131081:BQG131082 CAC131081:CAC131082 CJY131081:CJY131082 CTU131081:CTU131082 DDQ131081:DDQ131082 DNM131081:DNM131082 DXI131081:DXI131082 EHE131081:EHE131082 ERA131081:ERA131082 FAW131081:FAW131082 FKS131081:FKS131082 FUO131081:FUO131082 GEK131081:GEK131082 GOG131081:GOG131082 GYC131081:GYC131082 HHY131081:HHY131082 HRU131081:HRU131082 IBQ131081:IBQ131082 ILM131081:ILM131082 IVI131081:IVI131082 JFE131081:JFE131082 JPA131081:JPA131082 JYW131081:JYW131082 KIS131081:KIS131082 KSO131081:KSO131082 LCK131081:LCK131082 LMG131081:LMG131082 LWC131081:LWC131082 MFY131081:MFY131082 MPU131081:MPU131082 MZQ131081:MZQ131082 NJM131081:NJM131082 NTI131081:NTI131082 ODE131081:ODE131082 ONA131081:ONA131082 OWW131081:OWW131082 PGS131081:PGS131082 PQO131081:PQO131082 QAK131081:QAK131082 QKG131081:QKG131082 QUC131081:QUC131082 RDY131081:RDY131082 RNU131081:RNU131082 RXQ131081:RXQ131082 SHM131081:SHM131082 SRI131081:SRI131082 TBE131081:TBE131082 TLA131081:TLA131082 TUW131081:TUW131082 UES131081:UES131082 UOO131081:UOO131082 UYK131081:UYK131082 VIG131081:VIG131082 VSC131081:VSC131082 WBY131081:WBY131082 WLU131081:WLU131082 WVQ131081:WVQ131082 I196617:I196618 JE196617:JE196618 TA196617:TA196618 ACW196617:ACW196618 AMS196617:AMS196618 AWO196617:AWO196618 BGK196617:BGK196618 BQG196617:BQG196618 CAC196617:CAC196618 CJY196617:CJY196618 CTU196617:CTU196618 DDQ196617:DDQ196618 DNM196617:DNM196618 DXI196617:DXI196618 EHE196617:EHE196618 ERA196617:ERA196618 FAW196617:FAW196618 FKS196617:FKS196618 FUO196617:FUO196618 GEK196617:GEK196618 GOG196617:GOG196618 GYC196617:GYC196618 HHY196617:HHY196618 HRU196617:HRU196618 IBQ196617:IBQ196618 ILM196617:ILM196618 IVI196617:IVI196618 JFE196617:JFE196618 JPA196617:JPA196618 JYW196617:JYW196618 KIS196617:KIS196618 KSO196617:KSO196618 LCK196617:LCK196618 LMG196617:LMG196618 LWC196617:LWC196618 MFY196617:MFY196618 MPU196617:MPU196618 MZQ196617:MZQ196618 NJM196617:NJM196618 NTI196617:NTI196618 ODE196617:ODE196618 ONA196617:ONA196618 OWW196617:OWW196618 PGS196617:PGS196618 PQO196617:PQO196618 QAK196617:QAK196618 QKG196617:QKG196618 QUC196617:QUC196618 RDY196617:RDY196618 RNU196617:RNU196618 RXQ196617:RXQ196618 SHM196617:SHM196618 SRI196617:SRI196618 TBE196617:TBE196618 TLA196617:TLA196618 TUW196617:TUW196618 UES196617:UES196618 UOO196617:UOO196618 UYK196617:UYK196618 VIG196617:VIG196618 VSC196617:VSC196618 WBY196617:WBY196618 WLU196617:WLU196618 WVQ196617:WVQ196618 I262153:I262154 JE262153:JE262154 TA262153:TA262154 ACW262153:ACW262154 AMS262153:AMS262154 AWO262153:AWO262154 BGK262153:BGK262154 BQG262153:BQG262154 CAC262153:CAC262154 CJY262153:CJY262154 CTU262153:CTU262154 DDQ262153:DDQ262154 DNM262153:DNM262154 DXI262153:DXI262154 EHE262153:EHE262154 ERA262153:ERA262154 FAW262153:FAW262154 FKS262153:FKS262154 FUO262153:FUO262154 GEK262153:GEK262154 GOG262153:GOG262154 GYC262153:GYC262154 HHY262153:HHY262154 HRU262153:HRU262154 IBQ262153:IBQ262154 ILM262153:ILM262154 IVI262153:IVI262154 JFE262153:JFE262154 JPA262153:JPA262154 JYW262153:JYW262154 KIS262153:KIS262154 KSO262153:KSO262154 LCK262153:LCK262154 LMG262153:LMG262154 LWC262153:LWC262154 MFY262153:MFY262154 MPU262153:MPU262154 MZQ262153:MZQ262154 NJM262153:NJM262154 NTI262153:NTI262154 ODE262153:ODE262154 ONA262153:ONA262154 OWW262153:OWW262154 PGS262153:PGS262154 PQO262153:PQO262154 QAK262153:QAK262154 QKG262153:QKG262154 QUC262153:QUC262154 RDY262153:RDY262154 RNU262153:RNU262154 RXQ262153:RXQ262154 SHM262153:SHM262154 SRI262153:SRI262154 TBE262153:TBE262154 TLA262153:TLA262154 TUW262153:TUW262154 UES262153:UES262154 UOO262153:UOO262154 UYK262153:UYK262154 VIG262153:VIG262154 VSC262153:VSC262154 WBY262153:WBY262154 WLU262153:WLU262154 WVQ262153:WVQ262154 I327689:I327690 JE327689:JE327690 TA327689:TA327690 ACW327689:ACW327690 AMS327689:AMS327690 AWO327689:AWO327690 BGK327689:BGK327690 BQG327689:BQG327690 CAC327689:CAC327690 CJY327689:CJY327690 CTU327689:CTU327690 DDQ327689:DDQ327690 DNM327689:DNM327690 DXI327689:DXI327690 EHE327689:EHE327690 ERA327689:ERA327690 FAW327689:FAW327690 FKS327689:FKS327690 FUO327689:FUO327690 GEK327689:GEK327690 GOG327689:GOG327690 GYC327689:GYC327690 HHY327689:HHY327690 HRU327689:HRU327690 IBQ327689:IBQ327690 ILM327689:ILM327690 IVI327689:IVI327690 JFE327689:JFE327690 JPA327689:JPA327690 JYW327689:JYW327690 KIS327689:KIS327690 KSO327689:KSO327690 LCK327689:LCK327690 LMG327689:LMG327690 LWC327689:LWC327690 MFY327689:MFY327690 MPU327689:MPU327690 MZQ327689:MZQ327690 NJM327689:NJM327690 NTI327689:NTI327690 ODE327689:ODE327690 ONA327689:ONA327690 OWW327689:OWW327690 PGS327689:PGS327690 PQO327689:PQO327690 QAK327689:QAK327690 QKG327689:QKG327690 QUC327689:QUC327690 RDY327689:RDY327690 RNU327689:RNU327690 RXQ327689:RXQ327690 SHM327689:SHM327690 SRI327689:SRI327690 TBE327689:TBE327690 TLA327689:TLA327690 TUW327689:TUW327690 UES327689:UES327690 UOO327689:UOO327690 UYK327689:UYK327690 VIG327689:VIG327690 VSC327689:VSC327690 WBY327689:WBY327690 WLU327689:WLU327690 WVQ327689:WVQ327690 I393225:I393226 JE393225:JE393226 TA393225:TA393226 ACW393225:ACW393226 AMS393225:AMS393226 AWO393225:AWO393226 BGK393225:BGK393226 BQG393225:BQG393226 CAC393225:CAC393226 CJY393225:CJY393226 CTU393225:CTU393226 DDQ393225:DDQ393226 DNM393225:DNM393226 DXI393225:DXI393226 EHE393225:EHE393226 ERA393225:ERA393226 FAW393225:FAW393226 FKS393225:FKS393226 FUO393225:FUO393226 GEK393225:GEK393226 GOG393225:GOG393226 GYC393225:GYC393226 HHY393225:HHY393226 HRU393225:HRU393226 IBQ393225:IBQ393226 ILM393225:ILM393226 IVI393225:IVI393226 JFE393225:JFE393226 JPA393225:JPA393226 JYW393225:JYW393226 KIS393225:KIS393226 KSO393225:KSO393226 LCK393225:LCK393226 LMG393225:LMG393226 LWC393225:LWC393226 MFY393225:MFY393226 MPU393225:MPU393226 MZQ393225:MZQ393226 NJM393225:NJM393226 NTI393225:NTI393226 ODE393225:ODE393226 ONA393225:ONA393226 OWW393225:OWW393226 PGS393225:PGS393226 PQO393225:PQO393226 QAK393225:QAK393226 QKG393225:QKG393226 QUC393225:QUC393226 RDY393225:RDY393226 RNU393225:RNU393226 RXQ393225:RXQ393226 SHM393225:SHM393226 SRI393225:SRI393226 TBE393225:TBE393226 TLA393225:TLA393226 TUW393225:TUW393226 UES393225:UES393226 UOO393225:UOO393226 UYK393225:UYK393226 VIG393225:VIG393226 VSC393225:VSC393226 WBY393225:WBY393226 WLU393225:WLU393226 WVQ393225:WVQ393226 I458761:I458762 JE458761:JE458762 TA458761:TA458762 ACW458761:ACW458762 AMS458761:AMS458762 AWO458761:AWO458762 BGK458761:BGK458762 BQG458761:BQG458762 CAC458761:CAC458762 CJY458761:CJY458762 CTU458761:CTU458762 DDQ458761:DDQ458762 DNM458761:DNM458762 DXI458761:DXI458762 EHE458761:EHE458762 ERA458761:ERA458762 FAW458761:FAW458762 FKS458761:FKS458762 FUO458761:FUO458762 GEK458761:GEK458762 GOG458761:GOG458762 GYC458761:GYC458762 HHY458761:HHY458762 HRU458761:HRU458762 IBQ458761:IBQ458762 ILM458761:ILM458762 IVI458761:IVI458762 JFE458761:JFE458762 JPA458761:JPA458762 JYW458761:JYW458762 KIS458761:KIS458762 KSO458761:KSO458762 LCK458761:LCK458762 LMG458761:LMG458762 LWC458761:LWC458762 MFY458761:MFY458762 MPU458761:MPU458762 MZQ458761:MZQ458762 NJM458761:NJM458762 NTI458761:NTI458762 ODE458761:ODE458762 ONA458761:ONA458762 OWW458761:OWW458762 PGS458761:PGS458762 PQO458761:PQO458762 QAK458761:QAK458762 QKG458761:QKG458762 QUC458761:QUC458762 RDY458761:RDY458762 RNU458761:RNU458762 RXQ458761:RXQ458762 SHM458761:SHM458762 SRI458761:SRI458762 TBE458761:TBE458762 TLA458761:TLA458762 TUW458761:TUW458762 UES458761:UES458762 UOO458761:UOO458762 UYK458761:UYK458762 VIG458761:VIG458762 VSC458761:VSC458762 WBY458761:WBY458762 WLU458761:WLU458762 WVQ458761:WVQ458762 I524297:I524298 JE524297:JE524298 TA524297:TA524298 ACW524297:ACW524298 AMS524297:AMS524298 AWO524297:AWO524298 BGK524297:BGK524298 BQG524297:BQG524298 CAC524297:CAC524298 CJY524297:CJY524298 CTU524297:CTU524298 DDQ524297:DDQ524298 DNM524297:DNM524298 DXI524297:DXI524298 EHE524297:EHE524298 ERA524297:ERA524298 FAW524297:FAW524298 FKS524297:FKS524298 FUO524297:FUO524298 GEK524297:GEK524298 GOG524297:GOG524298 GYC524297:GYC524298 HHY524297:HHY524298 HRU524297:HRU524298 IBQ524297:IBQ524298 ILM524297:ILM524298 IVI524297:IVI524298 JFE524297:JFE524298 JPA524297:JPA524298 JYW524297:JYW524298 KIS524297:KIS524298 KSO524297:KSO524298 LCK524297:LCK524298 LMG524297:LMG524298 LWC524297:LWC524298 MFY524297:MFY524298 MPU524297:MPU524298 MZQ524297:MZQ524298 NJM524297:NJM524298 NTI524297:NTI524298 ODE524297:ODE524298 ONA524297:ONA524298 OWW524297:OWW524298 PGS524297:PGS524298 PQO524297:PQO524298 QAK524297:QAK524298 QKG524297:QKG524298 QUC524297:QUC524298 RDY524297:RDY524298 RNU524297:RNU524298 RXQ524297:RXQ524298 SHM524297:SHM524298 SRI524297:SRI524298 TBE524297:TBE524298 TLA524297:TLA524298 TUW524297:TUW524298 UES524297:UES524298 UOO524297:UOO524298 UYK524297:UYK524298 VIG524297:VIG524298 VSC524297:VSC524298 WBY524297:WBY524298 WLU524297:WLU524298 WVQ524297:WVQ524298 I589833:I589834 JE589833:JE589834 TA589833:TA589834 ACW589833:ACW589834 AMS589833:AMS589834 AWO589833:AWO589834 BGK589833:BGK589834 BQG589833:BQG589834 CAC589833:CAC589834 CJY589833:CJY589834 CTU589833:CTU589834 DDQ589833:DDQ589834 DNM589833:DNM589834 DXI589833:DXI589834 EHE589833:EHE589834 ERA589833:ERA589834 FAW589833:FAW589834 FKS589833:FKS589834 FUO589833:FUO589834 GEK589833:GEK589834 GOG589833:GOG589834 GYC589833:GYC589834 HHY589833:HHY589834 HRU589833:HRU589834 IBQ589833:IBQ589834 ILM589833:ILM589834 IVI589833:IVI589834 JFE589833:JFE589834 JPA589833:JPA589834 JYW589833:JYW589834 KIS589833:KIS589834 KSO589833:KSO589834 LCK589833:LCK589834 LMG589833:LMG589834 LWC589833:LWC589834 MFY589833:MFY589834 MPU589833:MPU589834 MZQ589833:MZQ589834 NJM589833:NJM589834 NTI589833:NTI589834 ODE589833:ODE589834 ONA589833:ONA589834 OWW589833:OWW589834 PGS589833:PGS589834 PQO589833:PQO589834 QAK589833:QAK589834 QKG589833:QKG589834 QUC589833:QUC589834 RDY589833:RDY589834 RNU589833:RNU589834 RXQ589833:RXQ589834 SHM589833:SHM589834 SRI589833:SRI589834 TBE589833:TBE589834 TLA589833:TLA589834 TUW589833:TUW589834 UES589833:UES589834 UOO589833:UOO589834 UYK589833:UYK589834 VIG589833:VIG589834 VSC589833:VSC589834 WBY589833:WBY589834 WLU589833:WLU589834 WVQ589833:WVQ589834 I655369:I655370 JE655369:JE655370 TA655369:TA655370 ACW655369:ACW655370 AMS655369:AMS655370 AWO655369:AWO655370 BGK655369:BGK655370 BQG655369:BQG655370 CAC655369:CAC655370 CJY655369:CJY655370 CTU655369:CTU655370 DDQ655369:DDQ655370 DNM655369:DNM655370 DXI655369:DXI655370 EHE655369:EHE655370 ERA655369:ERA655370 FAW655369:FAW655370 FKS655369:FKS655370 FUO655369:FUO655370 GEK655369:GEK655370 GOG655369:GOG655370 GYC655369:GYC655370 HHY655369:HHY655370 HRU655369:HRU655370 IBQ655369:IBQ655370 ILM655369:ILM655370 IVI655369:IVI655370 JFE655369:JFE655370 JPA655369:JPA655370 JYW655369:JYW655370 KIS655369:KIS655370 KSO655369:KSO655370 LCK655369:LCK655370 LMG655369:LMG655370 LWC655369:LWC655370 MFY655369:MFY655370 MPU655369:MPU655370 MZQ655369:MZQ655370 NJM655369:NJM655370 NTI655369:NTI655370 ODE655369:ODE655370 ONA655369:ONA655370 OWW655369:OWW655370 PGS655369:PGS655370 PQO655369:PQO655370 QAK655369:QAK655370 QKG655369:QKG655370 QUC655369:QUC655370 RDY655369:RDY655370 RNU655369:RNU655370 RXQ655369:RXQ655370 SHM655369:SHM655370 SRI655369:SRI655370 TBE655369:TBE655370 TLA655369:TLA655370 TUW655369:TUW655370 UES655369:UES655370 UOO655369:UOO655370 UYK655369:UYK655370 VIG655369:VIG655370 VSC655369:VSC655370 WBY655369:WBY655370 WLU655369:WLU655370 WVQ655369:WVQ655370 I720905:I720906 JE720905:JE720906 TA720905:TA720906 ACW720905:ACW720906 AMS720905:AMS720906 AWO720905:AWO720906 BGK720905:BGK720906 BQG720905:BQG720906 CAC720905:CAC720906 CJY720905:CJY720906 CTU720905:CTU720906 DDQ720905:DDQ720906 DNM720905:DNM720906 DXI720905:DXI720906 EHE720905:EHE720906 ERA720905:ERA720906 FAW720905:FAW720906 FKS720905:FKS720906 FUO720905:FUO720906 GEK720905:GEK720906 GOG720905:GOG720906 GYC720905:GYC720906 HHY720905:HHY720906 HRU720905:HRU720906 IBQ720905:IBQ720906 ILM720905:ILM720906 IVI720905:IVI720906 JFE720905:JFE720906 JPA720905:JPA720906 JYW720905:JYW720906 KIS720905:KIS720906 KSO720905:KSO720906 LCK720905:LCK720906 LMG720905:LMG720906 LWC720905:LWC720906 MFY720905:MFY720906 MPU720905:MPU720906 MZQ720905:MZQ720906 NJM720905:NJM720906 NTI720905:NTI720906 ODE720905:ODE720906 ONA720905:ONA720906 OWW720905:OWW720906 PGS720905:PGS720906 PQO720905:PQO720906 QAK720905:QAK720906 QKG720905:QKG720906 QUC720905:QUC720906 RDY720905:RDY720906 RNU720905:RNU720906 RXQ720905:RXQ720906 SHM720905:SHM720906 SRI720905:SRI720906 TBE720905:TBE720906 TLA720905:TLA720906 TUW720905:TUW720906 UES720905:UES720906 UOO720905:UOO720906 UYK720905:UYK720906 VIG720905:VIG720906 VSC720905:VSC720906 WBY720905:WBY720906 WLU720905:WLU720906 WVQ720905:WVQ720906 I786441:I786442 JE786441:JE786442 TA786441:TA786442 ACW786441:ACW786442 AMS786441:AMS786442 AWO786441:AWO786442 BGK786441:BGK786442 BQG786441:BQG786442 CAC786441:CAC786442 CJY786441:CJY786442 CTU786441:CTU786442 DDQ786441:DDQ786442 DNM786441:DNM786442 DXI786441:DXI786442 EHE786441:EHE786442 ERA786441:ERA786442 FAW786441:FAW786442 FKS786441:FKS786442 FUO786441:FUO786442 GEK786441:GEK786442 GOG786441:GOG786442 GYC786441:GYC786442 HHY786441:HHY786442 HRU786441:HRU786442 IBQ786441:IBQ786442 ILM786441:ILM786442 IVI786441:IVI786442 JFE786441:JFE786442 JPA786441:JPA786442 JYW786441:JYW786442 KIS786441:KIS786442 KSO786441:KSO786442 LCK786441:LCK786442 LMG786441:LMG786442 LWC786441:LWC786442 MFY786441:MFY786442 MPU786441:MPU786442 MZQ786441:MZQ786442 NJM786441:NJM786442 NTI786441:NTI786442 ODE786441:ODE786442 ONA786441:ONA786442 OWW786441:OWW786442 PGS786441:PGS786442 PQO786441:PQO786442 QAK786441:QAK786442 QKG786441:QKG786442 QUC786441:QUC786442 RDY786441:RDY786442 RNU786441:RNU786442 RXQ786441:RXQ786442 SHM786441:SHM786442 SRI786441:SRI786442 TBE786441:TBE786442 TLA786441:TLA786442 TUW786441:TUW786442 UES786441:UES786442 UOO786441:UOO786442 UYK786441:UYK786442 VIG786441:VIG786442 VSC786441:VSC786442 WBY786441:WBY786442 WLU786441:WLU786442 WVQ786441:WVQ786442 I851977:I851978 JE851977:JE851978 TA851977:TA851978 ACW851977:ACW851978 AMS851977:AMS851978 AWO851977:AWO851978 BGK851977:BGK851978 BQG851977:BQG851978 CAC851977:CAC851978 CJY851977:CJY851978 CTU851977:CTU851978 DDQ851977:DDQ851978 DNM851977:DNM851978 DXI851977:DXI851978 EHE851977:EHE851978 ERA851977:ERA851978 FAW851977:FAW851978 FKS851977:FKS851978 FUO851977:FUO851978 GEK851977:GEK851978 GOG851977:GOG851978 GYC851977:GYC851978 HHY851977:HHY851978 HRU851977:HRU851978 IBQ851977:IBQ851978 ILM851977:ILM851978 IVI851977:IVI851978 JFE851977:JFE851978 JPA851977:JPA851978 JYW851977:JYW851978 KIS851977:KIS851978 KSO851977:KSO851978 LCK851977:LCK851978 LMG851977:LMG851978 LWC851977:LWC851978 MFY851977:MFY851978 MPU851977:MPU851978 MZQ851977:MZQ851978 NJM851977:NJM851978 NTI851977:NTI851978 ODE851977:ODE851978 ONA851977:ONA851978 OWW851977:OWW851978 PGS851977:PGS851978 PQO851977:PQO851978 QAK851977:QAK851978 QKG851977:QKG851978 QUC851977:QUC851978 RDY851977:RDY851978 RNU851977:RNU851978 RXQ851977:RXQ851978 SHM851977:SHM851978 SRI851977:SRI851978 TBE851977:TBE851978 TLA851977:TLA851978 TUW851977:TUW851978 UES851977:UES851978 UOO851977:UOO851978 UYK851977:UYK851978 VIG851977:VIG851978 VSC851977:VSC851978 WBY851977:WBY851978 WLU851977:WLU851978 WVQ851977:WVQ851978 I917513:I917514 JE917513:JE917514 TA917513:TA917514 ACW917513:ACW917514 AMS917513:AMS917514 AWO917513:AWO917514 BGK917513:BGK917514 BQG917513:BQG917514 CAC917513:CAC917514 CJY917513:CJY917514 CTU917513:CTU917514 DDQ917513:DDQ917514 DNM917513:DNM917514 DXI917513:DXI917514 EHE917513:EHE917514 ERA917513:ERA917514 FAW917513:FAW917514 FKS917513:FKS917514 FUO917513:FUO917514 GEK917513:GEK917514 GOG917513:GOG917514 GYC917513:GYC917514 HHY917513:HHY917514 HRU917513:HRU917514 IBQ917513:IBQ917514 ILM917513:ILM917514 IVI917513:IVI917514 JFE917513:JFE917514 JPA917513:JPA917514 JYW917513:JYW917514 KIS917513:KIS917514 KSO917513:KSO917514 LCK917513:LCK917514 LMG917513:LMG917514 LWC917513:LWC917514 MFY917513:MFY917514 MPU917513:MPU917514 MZQ917513:MZQ917514 NJM917513:NJM917514 NTI917513:NTI917514 ODE917513:ODE917514 ONA917513:ONA917514 OWW917513:OWW917514 PGS917513:PGS917514 PQO917513:PQO917514 QAK917513:QAK917514 QKG917513:QKG917514 QUC917513:QUC917514 RDY917513:RDY917514 RNU917513:RNU917514 RXQ917513:RXQ917514 SHM917513:SHM917514 SRI917513:SRI917514 TBE917513:TBE917514 TLA917513:TLA917514 TUW917513:TUW917514 UES917513:UES917514 UOO917513:UOO917514 UYK917513:UYK917514 VIG917513:VIG917514 VSC917513:VSC917514 WBY917513:WBY917514 WLU917513:WLU917514 WVQ917513:WVQ917514 I983049:I983050 JE983049:JE983050 TA983049:TA983050 ACW983049:ACW983050 AMS983049:AMS983050 AWO983049:AWO983050 BGK983049:BGK983050 BQG983049:BQG983050 CAC983049:CAC983050 CJY983049:CJY983050 CTU983049:CTU983050 DDQ983049:DDQ983050 DNM983049:DNM983050 DXI983049:DXI983050 EHE983049:EHE983050 ERA983049:ERA983050 FAW983049:FAW983050 FKS983049:FKS983050 FUO983049:FUO983050 GEK983049:GEK983050 GOG983049:GOG983050 GYC983049:GYC983050 HHY983049:HHY983050 HRU983049:HRU983050 IBQ983049:IBQ983050 ILM983049:ILM983050 IVI983049:IVI983050 JFE983049:JFE983050 JPA983049:JPA983050 JYW983049:JYW983050 KIS983049:KIS983050 KSO983049:KSO983050 LCK983049:LCK983050 LMG983049:LMG983050 LWC983049:LWC983050 MFY983049:MFY983050 MPU983049:MPU983050 MZQ983049:MZQ983050 NJM983049:NJM983050 NTI983049:NTI983050 ODE983049:ODE983050 ONA983049:ONA983050 OWW983049:OWW983050 PGS983049:PGS983050 PQO983049:PQO983050 QAK983049:QAK983050 QKG983049:QKG983050 QUC983049:QUC983050 RDY983049:RDY983050 RNU983049:RNU983050 RXQ983049:RXQ983050 SHM983049:SHM983050 SRI983049:SRI983050 TBE983049:TBE983050 TLA983049:TLA983050 TUW983049:TUW983050 UES983049:UES983050 UOO983049:UOO983050 UYK983049:UYK983050 VIG983049:VIG983050 VSC983049:VSC983050 WBY983049:WBY983050 WLU983049:WLU983050 WVQ983049:WVQ983050 I17 JE17 TA17 ACW17 AMS17 AWO17 BGK17 BQG17 CAC17 CJY17 CTU17 DDQ17 DNM17 DXI17 EHE17 ERA17 FAW17 FKS17 FUO17 GEK17 GOG17 GYC17 HHY17 HRU17 IBQ17 ILM17 IVI17 JFE17 JPA17 JYW17 KIS17 KSO17 LCK17 LMG17 LWC17 MFY17 MPU17 MZQ17 NJM17 NTI17 ODE17 ONA17 OWW17 PGS17 PQO17 QAK17 QKG17 QUC17 RDY17 RNU17 RXQ17 SHM17 SRI17 TBE17 TLA17 TUW17 UES17 UOO17 UYK17 VIG17 VSC17 WBY17 WLU17 WVQ17 I65553 JE65553 TA65553 ACW65553 AMS65553 AWO65553 BGK65553 BQG65553 CAC65553 CJY65553 CTU65553 DDQ65553 DNM65553 DXI65553 EHE65553 ERA65553 FAW65553 FKS65553 FUO65553 GEK65553 GOG65553 GYC65553 HHY65553 HRU65553 IBQ65553 ILM65553 IVI65553 JFE65553 JPA65553 JYW65553 KIS65553 KSO65553 LCK65553 LMG65553 LWC65553 MFY65553 MPU65553 MZQ65553 NJM65553 NTI65553 ODE65553 ONA65553 OWW65553 PGS65553 PQO65553 QAK65553 QKG65553 QUC65553 RDY65553 RNU65553 RXQ65553 SHM65553 SRI65553 TBE65553 TLA65553 TUW65553 UES65553 UOO65553 UYK65553 VIG65553 VSC65553 WBY65553 WLU65553 WVQ65553 I131089 JE131089 TA131089 ACW131089 AMS131089 AWO131089 BGK131089 BQG131089 CAC131089 CJY131089 CTU131089 DDQ131089 DNM131089 DXI131089 EHE131089 ERA131089 FAW131089 FKS131089 FUO131089 GEK131089 GOG131089 GYC131089 HHY131089 HRU131089 IBQ131089 ILM131089 IVI131089 JFE131089 JPA131089 JYW131089 KIS131089 KSO131089 LCK131089 LMG131089 LWC131089 MFY131089 MPU131089 MZQ131089 NJM131089 NTI131089 ODE131089 ONA131089 OWW131089 PGS131089 PQO131089 QAK131089 QKG131089 QUC131089 RDY131089 RNU131089 RXQ131089 SHM131089 SRI131089 TBE131089 TLA131089 TUW131089 UES131089 UOO131089 UYK131089 VIG131089 VSC131089 WBY131089 WLU131089 WVQ131089 I196625 JE196625 TA196625 ACW196625 AMS196625 AWO196625 BGK196625 BQG196625 CAC196625 CJY196625 CTU196625 DDQ196625 DNM196625 DXI196625 EHE196625 ERA196625 FAW196625 FKS196625 FUO196625 GEK196625 GOG196625 GYC196625 HHY196625 HRU196625 IBQ196625 ILM196625 IVI196625 JFE196625 JPA196625 JYW196625 KIS196625 KSO196625 LCK196625 LMG196625 LWC196625 MFY196625 MPU196625 MZQ196625 NJM196625 NTI196625 ODE196625 ONA196625 OWW196625 PGS196625 PQO196625 QAK196625 QKG196625 QUC196625 RDY196625 RNU196625 RXQ196625 SHM196625 SRI196625 TBE196625 TLA196625 TUW196625 UES196625 UOO196625 UYK196625 VIG196625 VSC196625 WBY196625 WLU196625 WVQ196625 I262161 JE262161 TA262161 ACW262161 AMS262161 AWO262161 BGK262161 BQG262161 CAC262161 CJY262161 CTU262161 DDQ262161 DNM262161 DXI262161 EHE262161 ERA262161 FAW262161 FKS262161 FUO262161 GEK262161 GOG262161 GYC262161 HHY262161 HRU262161 IBQ262161 ILM262161 IVI262161 JFE262161 JPA262161 JYW262161 KIS262161 KSO262161 LCK262161 LMG262161 LWC262161 MFY262161 MPU262161 MZQ262161 NJM262161 NTI262161 ODE262161 ONA262161 OWW262161 PGS262161 PQO262161 QAK262161 QKG262161 QUC262161 RDY262161 RNU262161 RXQ262161 SHM262161 SRI262161 TBE262161 TLA262161 TUW262161 UES262161 UOO262161 UYK262161 VIG262161 VSC262161 WBY262161 WLU262161 WVQ262161 I327697 JE327697 TA327697 ACW327697 AMS327697 AWO327697 BGK327697 BQG327697 CAC327697 CJY327697 CTU327697 DDQ327697 DNM327697 DXI327697 EHE327697 ERA327697 FAW327697 FKS327697 FUO327697 GEK327697 GOG327697 GYC327697 HHY327697 HRU327697 IBQ327697 ILM327697 IVI327697 JFE327697 JPA327697 JYW327697 KIS327697 KSO327697 LCK327697 LMG327697 LWC327697 MFY327697 MPU327697 MZQ327697 NJM327697 NTI327697 ODE327697 ONA327697 OWW327697 PGS327697 PQO327697 QAK327697 QKG327697 QUC327697 RDY327697 RNU327697 RXQ327697 SHM327697 SRI327697 TBE327697 TLA327697 TUW327697 UES327697 UOO327697 UYK327697 VIG327697 VSC327697 WBY327697 WLU327697 WVQ327697 I393233 JE393233 TA393233 ACW393233 AMS393233 AWO393233 BGK393233 BQG393233 CAC393233 CJY393233 CTU393233 DDQ393233 DNM393233 DXI393233 EHE393233 ERA393233 FAW393233 FKS393233 FUO393233 GEK393233 GOG393233 GYC393233 HHY393233 HRU393233 IBQ393233 ILM393233 IVI393233 JFE393233 JPA393233 JYW393233 KIS393233 KSO393233 LCK393233 LMG393233 LWC393233 MFY393233 MPU393233 MZQ393233 NJM393233 NTI393233 ODE393233 ONA393233 OWW393233 PGS393233 PQO393233 QAK393233 QKG393233 QUC393233 RDY393233 RNU393233 RXQ393233 SHM393233 SRI393233 TBE393233 TLA393233 TUW393233 UES393233 UOO393233 UYK393233 VIG393233 VSC393233 WBY393233 WLU393233 WVQ393233 I458769 JE458769 TA458769 ACW458769 AMS458769 AWO458769 BGK458769 BQG458769 CAC458769 CJY458769 CTU458769 DDQ458769 DNM458769 DXI458769 EHE458769 ERA458769 FAW458769 FKS458769 FUO458769 GEK458769 GOG458769 GYC458769 HHY458769 HRU458769 IBQ458769 ILM458769 IVI458769 JFE458769 JPA458769 JYW458769 KIS458769 KSO458769 LCK458769 LMG458769 LWC458769 MFY458769 MPU458769 MZQ458769 NJM458769 NTI458769 ODE458769 ONA458769 OWW458769 PGS458769 PQO458769 QAK458769 QKG458769 QUC458769 RDY458769 RNU458769 RXQ458769 SHM458769 SRI458769 TBE458769 TLA458769 TUW458769 UES458769 UOO458769 UYK458769 VIG458769 VSC458769 WBY458769 WLU458769 WVQ458769 I524305 JE524305 TA524305 ACW524305 AMS524305 AWO524305 BGK524305 BQG524305 CAC524305 CJY524305 CTU524305 DDQ524305 DNM524305 DXI524305 EHE524305 ERA524305 FAW524305 FKS524305 FUO524305 GEK524305 GOG524305 GYC524305 HHY524305 HRU524305 IBQ524305 ILM524305 IVI524305 JFE524305 JPA524305 JYW524305 KIS524305 KSO524305 LCK524305 LMG524305 LWC524305 MFY524305 MPU524305 MZQ524305 NJM524305 NTI524305 ODE524305 ONA524305 OWW524305 PGS524305 PQO524305 QAK524305 QKG524305 QUC524305 RDY524305 RNU524305 RXQ524305 SHM524305 SRI524305 TBE524305 TLA524305 TUW524305 UES524305 UOO524305 UYK524305 VIG524305 VSC524305 WBY524305 WLU524305 WVQ524305 I589841 JE589841 TA589841 ACW589841 AMS589841 AWO589841 BGK589841 BQG589841 CAC589841 CJY589841 CTU589841 DDQ589841 DNM589841 DXI589841 EHE589841 ERA589841 FAW589841 FKS589841 FUO589841 GEK589841 GOG589841 GYC589841 HHY589841 HRU589841 IBQ589841 ILM589841 IVI589841 JFE589841 JPA589841 JYW589841 KIS589841 KSO589841 LCK589841 LMG589841 LWC589841 MFY589841 MPU589841 MZQ589841 NJM589841 NTI589841 ODE589841 ONA589841 OWW589841 PGS589841 PQO589841 QAK589841 QKG589841 QUC589841 RDY589841 RNU589841 RXQ589841 SHM589841 SRI589841 TBE589841 TLA589841 TUW589841 UES589841 UOO589841 UYK589841 VIG589841 VSC589841 WBY589841 WLU589841 WVQ589841 I655377 JE655377 TA655377 ACW655377 AMS655377 AWO655377 BGK655377 BQG655377 CAC655377 CJY655377 CTU655377 DDQ655377 DNM655377 DXI655377 EHE655377 ERA655377 FAW655377 FKS655377 FUO655377 GEK655377 GOG655377 GYC655377 HHY655377 HRU655377 IBQ655377 ILM655377 IVI655377 JFE655377 JPA655377 JYW655377 KIS655377 KSO655377 LCK655377 LMG655377 LWC655377 MFY655377 MPU655377 MZQ655377 NJM655377 NTI655377 ODE655377 ONA655377 OWW655377 PGS655377 PQO655377 QAK655377 QKG655377 QUC655377 RDY655377 RNU655377 RXQ655377 SHM655377 SRI655377 TBE655377 TLA655377 TUW655377 UES655377 UOO655377 UYK655377 VIG655377 VSC655377 WBY655377 WLU655377 WVQ655377 I720913 JE720913 TA720913 ACW720913 AMS720913 AWO720913 BGK720913 BQG720913 CAC720913 CJY720913 CTU720913 DDQ720913 DNM720913 DXI720913 EHE720913 ERA720913 FAW720913 FKS720913 FUO720913 GEK720913 GOG720913 GYC720913 HHY720913 HRU720913 IBQ720913 ILM720913 IVI720913 JFE720913 JPA720913 JYW720913 KIS720913 KSO720913 LCK720913 LMG720913 LWC720913 MFY720913 MPU720913 MZQ720913 NJM720913 NTI720913 ODE720913 ONA720913 OWW720913 PGS720913 PQO720913 QAK720913 QKG720913 QUC720913 RDY720913 RNU720913 RXQ720913 SHM720913 SRI720913 TBE720913 TLA720913 TUW720913 UES720913 UOO720913 UYK720913 VIG720913 VSC720913 WBY720913 WLU720913 WVQ720913 I786449 JE786449 TA786449 ACW786449 AMS786449 AWO786449 BGK786449 BQG786449 CAC786449 CJY786449 CTU786449 DDQ786449 DNM786449 DXI786449 EHE786449 ERA786449 FAW786449 FKS786449 FUO786449 GEK786449 GOG786449 GYC786449 HHY786449 HRU786449 IBQ786449 ILM786449 IVI786449 JFE786449 JPA786449 JYW786449 KIS786449 KSO786449 LCK786449 LMG786449 LWC786449 MFY786449 MPU786449 MZQ786449 NJM786449 NTI786449 ODE786449 ONA786449 OWW786449 PGS786449 PQO786449 QAK786449 QKG786449 QUC786449 RDY786449 RNU786449 RXQ786449 SHM786449 SRI786449 TBE786449 TLA786449 TUW786449 UES786449 UOO786449 UYK786449 VIG786449 VSC786449 WBY786449 WLU786449 WVQ786449 I851985 JE851985 TA851985 ACW851985 AMS851985 AWO851985 BGK851985 BQG851985 CAC851985 CJY851985 CTU851985 DDQ851985 DNM851985 DXI851985 EHE851985 ERA851985 FAW851985 FKS851985 FUO851985 GEK851985 GOG851985 GYC851985 HHY851985 HRU851985 IBQ851985 ILM851985 IVI851985 JFE851985 JPA851985 JYW851985 KIS851985 KSO851985 LCK851985 LMG851985 LWC851985 MFY851985 MPU851985 MZQ851985 NJM851985 NTI851985 ODE851985 ONA851985 OWW851985 PGS851985 PQO851985 QAK851985 QKG851985 QUC851985 RDY851985 RNU851985 RXQ851985 SHM851985 SRI851985 TBE851985 TLA851985 TUW851985 UES851985 UOO851985 UYK851985 VIG851985 VSC851985 WBY851985 WLU851985 WVQ851985 I917521 JE917521 TA917521 ACW917521 AMS917521 AWO917521 BGK917521 BQG917521 CAC917521 CJY917521 CTU917521 DDQ917521 DNM917521 DXI917521 EHE917521 ERA917521 FAW917521 FKS917521 FUO917521 GEK917521 GOG917521 GYC917521 HHY917521 HRU917521 IBQ917521 ILM917521 IVI917521 JFE917521 JPA917521 JYW917521 KIS917521 KSO917521 LCK917521 LMG917521 LWC917521 MFY917521 MPU917521 MZQ917521 NJM917521 NTI917521 ODE917521 ONA917521 OWW917521 PGS917521 PQO917521 QAK917521 QKG917521 QUC917521 RDY917521 RNU917521 RXQ917521 SHM917521 SRI917521 TBE917521 TLA917521 TUW917521 UES917521 UOO917521 UYK917521 VIG917521 VSC917521 WBY917521 WLU917521 WVQ917521 I983057 JE983057 TA983057 ACW983057 AMS983057 AWO983057 BGK983057 BQG983057 CAC983057 CJY983057 CTU983057 DDQ983057 DNM983057 DXI983057 EHE983057 ERA983057 FAW983057 FKS983057 FUO983057 GEK983057 GOG983057 GYC983057 HHY983057 HRU983057 IBQ983057 ILM983057 IVI983057 JFE983057 JPA983057 JYW983057 KIS983057 KSO983057 LCK983057 LMG983057 LWC983057 MFY983057 MPU983057 MZQ983057 NJM983057 NTI983057 ODE983057 ONA983057 OWW983057 PGS983057 PQO983057 QAK983057 QKG983057 QUC983057 RDY983057 RNU983057 RXQ983057 SHM983057 SRI983057 TBE983057 TLA983057 TUW983057 UES983057 UOO983057 UYK983057 VIG983057 VSC983057 WBY983057 WLU983057 WVQ983057" xr:uid="{E6EE1DE2-79E4-4752-B4F7-1898CC2945A4}">
      <formula1>(I7&gt;=0)</formula1>
    </dataValidation>
    <dataValidation type="list" allowBlank="1" showInputMessage="1" showErrorMessage="1" sqref="C45 IY45 SU45 ACQ45 AMM45 AWI45 BGE45 BQA45 BZW45 CJS45 CTO45 DDK45 DNG45 DXC45 EGY45 EQU45 FAQ45 FKM45 FUI45 GEE45 GOA45 GXW45 HHS45 HRO45 IBK45 ILG45 IVC45 JEY45 JOU45 JYQ45 KIM45 KSI45 LCE45 LMA45 LVW45 MFS45 MPO45 MZK45 NJG45 NTC45 OCY45 OMU45 OWQ45 PGM45 PQI45 QAE45 QKA45 QTW45 RDS45 RNO45 RXK45 SHG45 SRC45 TAY45 TKU45 TUQ45 UEM45 UOI45 UYE45 VIA45 VRW45 WBS45 WLO45 WVK45 C65581 IY65581 SU65581 ACQ65581 AMM65581 AWI65581 BGE65581 BQA65581 BZW65581 CJS65581 CTO65581 DDK65581 DNG65581 DXC65581 EGY65581 EQU65581 FAQ65581 FKM65581 FUI65581 GEE65581 GOA65581 GXW65581 HHS65581 HRO65581 IBK65581 ILG65581 IVC65581 JEY65581 JOU65581 JYQ65581 KIM65581 KSI65581 LCE65581 LMA65581 LVW65581 MFS65581 MPO65581 MZK65581 NJG65581 NTC65581 OCY65581 OMU65581 OWQ65581 PGM65581 PQI65581 QAE65581 QKA65581 QTW65581 RDS65581 RNO65581 RXK65581 SHG65581 SRC65581 TAY65581 TKU65581 TUQ65581 UEM65581 UOI65581 UYE65581 VIA65581 VRW65581 WBS65581 WLO65581 WVK65581 C131117 IY131117 SU131117 ACQ131117 AMM131117 AWI131117 BGE131117 BQA131117 BZW131117 CJS131117 CTO131117 DDK131117 DNG131117 DXC131117 EGY131117 EQU131117 FAQ131117 FKM131117 FUI131117 GEE131117 GOA131117 GXW131117 HHS131117 HRO131117 IBK131117 ILG131117 IVC131117 JEY131117 JOU131117 JYQ131117 KIM131117 KSI131117 LCE131117 LMA131117 LVW131117 MFS131117 MPO131117 MZK131117 NJG131117 NTC131117 OCY131117 OMU131117 OWQ131117 PGM131117 PQI131117 QAE131117 QKA131117 QTW131117 RDS131117 RNO131117 RXK131117 SHG131117 SRC131117 TAY131117 TKU131117 TUQ131117 UEM131117 UOI131117 UYE131117 VIA131117 VRW131117 WBS131117 WLO131117 WVK131117 C196653 IY196653 SU196653 ACQ196653 AMM196653 AWI196653 BGE196653 BQA196653 BZW196653 CJS196653 CTO196653 DDK196653 DNG196653 DXC196653 EGY196653 EQU196653 FAQ196653 FKM196653 FUI196653 GEE196653 GOA196653 GXW196653 HHS196653 HRO196653 IBK196653 ILG196653 IVC196653 JEY196653 JOU196653 JYQ196653 KIM196653 KSI196653 LCE196653 LMA196653 LVW196653 MFS196653 MPO196653 MZK196653 NJG196653 NTC196653 OCY196653 OMU196653 OWQ196653 PGM196653 PQI196653 QAE196653 QKA196653 QTW196653 RDS196653 RNO196653 RXK196653 SHG196653 SRC196653 TAY196653 TKU196653 TUQ196653 UEM196653 UOI196653 UYE196653 VIA196653 VRW196653 WBS196653 WLO196653 WVK196653 C262189 IY262189 SU262189 ACQ262189 AMM262189 AWI262189 BGE262189 BQA262189 BZW262189 CJS262189 CTO262189 DDK262189 DNG262189 DXC262189 EGY262189 EQU262189 FAQ262189 FKM262189 FUI262189 GEE262189 GOA262189 GXW262189 HHS262189 HRO262189 IBK262189 ILG262189 IVC262189 JEY262189 JOU262189 JYQ262189 KIM262189 KSI262189 LCE262189 LMA262189 LVW262189 MFS262189 MPO262189 MZK262189 NJG262189 NTC262189 OCY262189 OMU262189 OWQ262189 PGM262189 PQI262189 QAE262189 QKA262189 QTW262189 RDS262189 RNO262189 RXK262189 SHG262189 SRC262189 TAY262189 TKU262189 TUQ262189 UEM262189 UOI262189 UYE262189 VIA262189 VRW262189 WBS262189 WLO262189 WVK262189 C327725 IY327725 SU327725 ACQ327725 AMM327725 AWI327725 BGE327725 BQA327725 BZW327725 CJS327725 CTO327725 DDK327725 DNG327725 DXC327725 EGY327725 EQU327725 FAQ327725 FKM327725 FUI327725 GEE327725 GOA327725 GXW327725 HHS327725 HRO327725 IBK327725 ILG327725 IVC327725 JEY327725 JOU327725 JYQ327725 KIM327725 KSI327725 LCE327725 LMA327725 LVW327725 MFS327725 MPO327725 MZK327725 NJG327725 NTC327725 OCY327725 OMU327725 OWQ327725 PGM327725 PQI327725 QAE327725 QKA327725 QTW327725 RDS327725 RNO327725 RXK327725 SHG327725 SRC327725 TAY327725 TKU327725 TUQ327725 UEM327725 UOI327725 UYE327725 VIA327725 VRW327725 WBS327725 WLO327725 WVK327725 C393261 IY393261 SU393261 ACQ393261 AMM393261 AWI393261 BGE393261 BQA393261 BZW393261 CJS393261 CTO393261 DDK393261 DNG393261 DXC393261 EGY393261 EQU393261 FAQ393261 FKM393261 FUI393261 GEE393261 GOA393261 GXW393261 HHS393261 HRO393261 IBK393261 ILG393261 IVC393261 JEY393261 JOU393261 JYQ393261 KIM393261 KSI393261 LCE393261 LMA393261 LVW393261 MFS393261 MPO393261 MZK393261 NJG393261 NTC393261 OCY393261 OMU393261 OWQ393261 PGM393261 PQI393261 QAE393261 QKA393261 QTW393261 RDS393261 RNO393261 RXK393261 SHG393261 SRC393261 TAY393261 TKU393261 TUQ393261 UEM393261 UOI393261 UYE393261 VIA393261 VRW393261 WBS393261 WLO393261 WVK393261 C458797 IY458797 SU458797 ACQ458797 AMM458797 AWI458797 BGE458797 BQA458797 BZW458797 CJS458797 CTO458797 DDK458797 DNG458797 DXC458797 EGY458797 EQU458797 FAQ458797 FKM458797 FUI458797 GEE458797 GOA458797 GXW458797 HHS458797 HRO458797 IBK458797 ILG458797 IVC458797 JEY458797 JOU458797 JYQ458797 KIM458797 KSI458797 LCE458797 LMA458797 LVW458797 MFS458797 MPO458797 MZK458797 NJG458797 NTC458797 OCY458797 OMU458797 OWQ458797 PGM458797 PQI458797 QAE458797 QKA458797 QTW458797 RDS458797 RNO458797 RXK458797 SHG458797 SRC458797 TAY458797 TKU458797 TUQ458797 UEM458797 UOI458797 UYE458797 VIA458797 VRW458797 WBS458797 WLO458797 WVK458797 C524333 IY524333 SU524333 ACQ524333 AMM524333 AWI524333 BGE524333 BQA524333 BZW524333 CJS524333 CTO524333 DDK524333 DNG524333 DXC524333 EGY524333 EQU524333 FAQ524333 FKM524333 FUI524333 GEE524333 GOA524333 GXW524333 HHS524333 HRO524333 IBK524333 ILG524333 IVC524333 JEY524333 JOU524333 JYQ524333 KIM524333 KSI524333 LCE524333 LMA524333 LVW524333 MFS524333 MPO524333 MZK524333 NJG524333 NTC524333 OCY524333 OMU524333 OWQ524333 PGM524333 PQI524333 QAE524333 QKA524333 QTW524333 RDS524333 RNO524333 RXK524333 SHG524333 SRC524333 TAY524333 TKU524333 TUQ524333 UEM524333 UOI524333 UYE524333 VIA524333 VRW524333 WBS524333 WLO524333 WVK524333 C589869 IY589869 SU589869 ACQ589869 AMM589869 AWI589869 BGE589869 BQA589869 BZW589869 CJS589869 CTO589869 DDK589869 DNG589869 DXC589869 EGY589869 EQU589869 FAQ589869 FKM589869 FUI589869 GEE589869 GOA589869 GXW589869 HHS589869 HRO589869 IBK589869 ILG589869 IVC589869 JEY589869 JOU589869 JYQ589869 KIM589869 KSI589869 LCE589869 LMA589869 LVW589869 MFS589869 MPO589869 MZK589869 NJG589869 NTC589869 OCY589869 OMU589869 OWQ589869 PGM589869 PQI589869 QAE589869 QKA589869 QTW589869 RDS589869 RNO589869 RXK589869 SHG589869 SRC589869 TAY589869 TKU589869 TUQ589869 UEM589869 UOI589869 UYE589869 VIA589869 VRW589869 WBS589869 WLO589869 WVK589869 C655405 IY655405 SU655405 ACQ655405 AMM655405 AWI655405 BGE655405 BQA655405 BZW655405 CJS655405 CTO655405 DDK655405 DNG655405 DXC655405 EGY655405 EQU655405 FAQ655405 FKM655405 FUI655405 GEE655405 GOA655405 GXW655405 HHS655405 HRO655405 IBK655405 ILG655405 IVC655405 JEY655405 JOU655405 JYQ655405 KIM655405 KSI655405 LCE655405 LMA655405 LVW655405 MFS655405 MPO655405 MZK655405 NJG655405 NTC655405 OCY655405 OMU655405 OWQ655405 PGM655405 PQI655405 QAE655405 QKA655405 QTW655405 RDS655405 RNO655405 RXK655405 SHG655405 SRC655405 TAY655405 TKU655405 TUQ655405 UEM655405 UOI655405 UYE655405 VIA655405 VRW655405 WBS655405 WLO655405 WVK655405 C720941 IY720941 SU720941 ACQ720941 AMM720941 AWI720941 BGE720941 BQA720941 BZW720941 CJS720941 CTO720941 DDK720941 DNG720941 DXC720941 EGY720941 EQU720941 FAQ720941 FKM720941 FUI720941 GEE720941 GOA720941 GXW720941 HHS720941 HRO720941 IBK720941 ILG720941 IVC720941 JEY720941 JOU720941 JYQ720941 KIM720941 KSI720941 LCE720941 LMA720941 LVW720941 MFS720941 MPO720941 MZK720941 NJG720941 NTC720941 OCY720941 OMU720941 OWQ720941 PGM720941 PQI720941 QAE720941 QKA720941 QTW720941 RDS720941 RNO720941 RXK720941 SHG720941 SRC720941 TAY720941 TKU720941 TUQ720941 UEM720941 UOI720941 UYE720941 VIA720941 VRW720941 WBS720941 WLO720941 WVK720941 C786477 IY786477 SU786477 ACQ786477 AMM786477 AWI786477 BGE786477 BQA786477 BZW786477 CJS786477 CTO786477 DDK786477 DNG786477 DXC786477 EGY786477 EQU786477 FAQ786477 FKM786477 FUI786477 GEE786477 GOA786477 GXW786477 HHS786477 HRO786477 IBK786477 ILG786477 IVC786477 JEY786477 JOU786477 JYQ786477 KIM786477 KSI786477 LCE786477 LMA786477 LVW786477 MFS786477 MPO786477 MZK786477 NJG786477 NTC786477 OCY786477 OMU786477 OWQ786477 PGM786477 PQI786477 QAE786477 QKA786477 QTW786477 RDS786477 RNO786477 RXK786477 SHG786477 SRC786477 TAY786477 TKU786477 TUQ786477 UEM786477 UOI786477 UYE786477 VIA786477 VRW786477 WBS786477 WLO786477 WVK786477 C852013 IY852013 SU852013 ACQ852013 AMM852013 AWI852013 BGE852013 BQA852013 BZW852013 CJS852013 CTO852013 DDK852013 DNG852013 DXC852013 EGY852013 EQU852013 FAQ852013 FKM852013 FUI852013 GEE852013 GOA852013 GXW852013 HHS852013 HRO852013 IBK852013 ILG852013 IVC852013 JEY852013 JOU852013 JYQ852013 KIM852013 KSI852013 LCE852013 LMA852013 LVW852013 MFS852013 MPO852013 MZK852013 NJG852013 NTC852013 OCY852013 OMU852013 OWQ852013 PGM852013 PQI852013 QAE852013 QKA852013 QTW852013 RDS852013 RNO852013 RXK852013 SHG852013 SRC852013 TAY852013 TKU852013 TUQ852013 UEM852013 UOI852013 UYE852013 VIA852013 VRW852013 WBS852013 WLO852013 WVK852013 C917549 IY917549 SU917549 ACQ917549 AMM917549 AWI917549 BGE917549 BQA917549 BZW917549 CJS917549 CTO917549 DDK917549 DNG917549 DXC917549 EGY917549 EQU917549 FAQ917549 FKM917549 FUI917549 GEE917549 GOA917549 GXW917549 HHS917549 HRO917549 IBK917549 ILG917549 IVC917549 JEY917549 JOU917549 JYQ917549 KIM917549 KSI917549 LCE917549 LMA917549 LVW917549 MFS917549 MPO917549 MZK917549 NJG917549 NTC917549 OCY917549 OMU917549 OWQ917549 PGM917549 PQI917549 QAE917549 QKA917549 QTW917549 RDS917549 RNO917549 RXK917549 SHG917549 SRC917549 TAY917549 TKU917549 TUQ917549 UEM917549 UOI917549 UYE917549 VIA917549 VRW917549 WBS917549 WLO917549 WVK917549 C983085 IY983085 SU983085 ACQ983085 AMM983085 AWI983085 BGE983085 BQA983085 BZW983085 CJS983085 CTO983085 DDK983085 DNG983085 DXC983085 EGY983085 EQU983085 FAQ983085 FKM983085 FUI983085 GEE983085 GOA983085 GXW983085 HHS983085 HRO983085 IBK983085 ILG983085 IVC983085 JEY983085 JOU983085 JYQ983085 KIM983085 KSI983085 LCE983085 LMA983085 LVW983085 MFS983085 MPO983085 MZK983085 NJG983085 NTC983085 OCY983085 OMU983085 OWQ983085 PGM983085 PQI983085 QAE983085 QKA983085 QTW983085 RDS983085 RNO983085 RXK983085 SHG983085 SRC983085 TAY983085 TKU983085 TUQ983085 UEM983085 UOI983085 UYE983085 VIA983085 VRW983085 WBS983085 WLO983085 WVK983085" xr:uid="{D6CBC3DC-8BAF-4180-9FFB-80BB5FE59427}">
      <formula1>$C$46:$C$49</formula1>
    </dataValidation>
    <dataValidation type="list" allowBlank="1" showInputMessage="1" showErrorMessage="1" sqref="H16:I16 JD16:JE16 SZ16:TA16 ACV16:ACW16 AMR16:AMS16 AWN16:AWO16 BGJ16:BGK16 BQF16:BQG16 CAB16:CAC16 CJX16:CJY16 CTT16:CTU16 DDP16:DDQ16 DNL16:DNM16 DXH16:DXI16 EHD16:EHE16 EQZ16:ERA16 FAV16:FAW16 FKR16:FKS16 FUN16:FUO16 GEJ16:GEK16 GOF16:GOG16 GYB16:GYC16 HHX16:HHY16 HRT16:HRU16 IBP16:IBQ16 ILL16:ILM16 IVH16:IVI16 JFD16:JFE16 JOZ16:JPA16 JYV16:JYW16 KIR16:KIS16 KSN16:KSO16 LCJ16:LCK16 LMF16:LMG16 LWB16:LWC16 MFX16:MFY16 MPT16:MPU16 MZP16:MZQ16 NJL16:NJM16 NTH16:NTI16 ODD16:ODE16 OMZ16:ONA16 OWV16:OWW16 PGR16:PGS16 PQN16:PQO16 QAJ16:QAK16 QKF16:QKG16 QUB16:QUC16 RDX16:RDY16 RNT16:RNU16 RXP16:RXQ16 SHL16:SHM16 SRH16:SRI16 TBD16:TBE16 TKZ16:TLA16 TUV16:TUW16 UER16:UES16 UON16:UOO16 UYJ16:UYK16 VIF16:VIG16 VSB16:VSC16 WBX16:WBY16 WLT16:WLU16 WVP16:WVQ16 H65552:I65552 JD65552:JE65552 SZ65552:TA65552 ACV65552:ACW65552 AMR65552:AMS65552 AWN65552:AWO65552 BGJ65552:BGK65552 BQF65552:BQG65552 CAB65552:CAC65552 CJX65552:CJY65552 CTT65552:CTU65552 DDP65552:DDQ65552 DNL65552:DNM65552 DXH65552:DXI65552 EHD65552:EHE65552 EQZ65552:ERA65552 FAV65552:FAW65552 FKR65552:FKS65552 FUN65552:FUO65552 GEJ65552:GEK65552 GOF65552:GOG65552 GYB65552:GYC65552 HHX65552:HHY65552 HRT65552:HRU65552 IBP65552:IBQ65552 ILL65552:ILM65552 IVH65552:IVI65552 JFD65552:JFE65552 JOZ65552:JPA65552 JYV65552:JYW65552 KIR65552:KIS65552 KSN65552:KSO65552 LCJ65552:LCK65552 LMF65552:LMG65552 LWB65552:LWC65552 MFX65552:MFY65552 MPT65552:MPU65552 MZP65552:MZQ65552 NJL65552:NJM65552 NTH65552:NTI65552 ODD65552:ODE65552 OMZ65552:ONA65552 OWV65552:OWW65552 PGR65552:PGS65552 PQN65552:PQO65552 QAJ65552:QAK65552 QKF65552:QKG65552 QUB65552:QUC65552 RDX65552:RDY65552 RNT65552:RNU65552 RXP65552:RXQ65552 SHL65552:SHM65552 SRH65552:SRI65552 TBD65552:TBE65552 TKZ65552:TLA65552 TUV65552:TUW65552 UER65552:UES65552 UON65552:UOO65552 UYJ65552:UYK65552 VIF65552:VIG65552 VSB65552:VSC65552 WBX65552:WBY65552 WLT65552:WLU65552 WVP65552:WVQ65552 H131088:I131088 JD131088:JE131088 SZ131088:TA131088 ACV131088:ACW131088 AMR131088:AMS131088 AWN131088:AWO131088 BGJ131088:BGK131088 BQF131088:BQG131088 CAB131088:CAC131088 CJX131088:CJY131088 CTT131088:CTU131088 DDP131088:DDQ131088 DNL131088:DNM131088 DXH131088:DXI131088 EHD131088:EHE131088 EQZ131088:ERA131088 FAV131088:FAW131088 FKR131088:FKS131088 FUN131088:FUO131088 GEJ131088:GEK131088 GOF131088:GOG131088 GYB131088:GYC131088 HHX131088:HHY131088 HRT131088:HRU131088 IBP131088:IBQ131088 ILL131088:ILM131088 IVH131088:IVI131088 JFD131088:JFE131088 JOZ131088:JPA131088 JYV131088:JYW131088 KIR131088:KIS131088 KSN131088:KSO131088 LCJ131088:LCK131088 LMF131088:LMG131088 LWB131088:LWC131088 MFX131088:MFY131088 MPT131088:MPU131088 MZP131088:MZQ131088 NJL131088:NJM131088 NTH131088:NTI131088 ODD131088:ODE131088 OMZ131088:ONA131088 OWV131088:OWW131088 PGR131088:PGS131088 PQN131088:PQO131088 QAJ131088:QAK131088 QKF131088:QKG131088 QUB131088:QUC131088 RDX131088:RDY131088 RNT131088:RNU131088 RXP131088:RXQ131088 SHL131088:SHM131088 SRH131088:SRI131088 TBD131088:TBE131088 TKZ131088:TLA131088 TUV131088:TUW131088 UER131088:UES131088 UON131088:UOO131088 UYJ131088:UYK131088 VIF131088:VIG131088 VSB131088:VSC131088 WBX131088:WBY131088 WLT131088:WLU131088 WVP131088:WVQ131088 H196624:I196624 JD196624:JE196624 SZ196624:TA196624 ACV196624:ACW196624 AMR196624:AMS196624 AWN196624:AWO196624 BGJ196624:BGK196624 BQF196624:BQG196624 CAB196624:CAC196624 CJX196624:CJY196624 CTT196624:CTU196624 DDP196624:DDQ196624 DNL196624:DNM196624 DXH196624:DXI196624 EHD196624:EHE196624 EQZ196624:ERA196624 FAV196624:FAW196624 FKR196624:FKS196624 FUN196624:FUO196624 GEJ196624:GEK196624 GOF196624:GOG196624 GYB196624:GYC196624 HHX196624:HHY196624 HRT196624:HRU196624 IBP196624:IBQ196624 ILL196624:ILM196624 IVH196624:IVI196624 JFD196624:JFE196624 JOZ196624:JPA196624 JYV196624:JYW196624 KIR196624:KIS196624 KSN196624:KSO196624 LCJ196624:LCK196624 LMF196624:LMG196624 LWB196624:LWC196624 MFX196624:MFY196624 MPT196624:MPU196624 MZP196624:MZQ196624 NJL196624:NJM196624 NTH196624:NTI196624 ODD196624:ODE196624 OMZ196624:ONA196624 OWV196624:OWW196624 PGR196624:PGS196624 PQN196624:PQO196624 QAJ196624:QAK196624 QKF196624:QKG196624 QUB196624:QUC196624 RDX196624:RDY196624 RNT196624:RNU196624 RXP196624:RXQ196624 SHL196624:SHM196624 SRH196624:SRI196624 TBD196624:TBE196624 TKZ196624:TLA196624 TUV196624:TUW196624 UER196624:UES196624 UON196624:UOO196624 UYJ196624:UYK196624 VIF196624:VIG196624 VSB196624:VSC196624 WBX196624:WBY196624 WLT196624:WLU196624 WVP196624:WVQ196624 H262160:I262160 JD262160:JE262160 SZ262160:TA262160 ACV262160:ACW262160 AMR262160:AMS262160 AWN262160:AWO262160 BGJ262160:BGK262160 BQF262160:BQG262160 CAB262160:CAC262160 CJX262160:CJY262160 CTT262160:CTU262160 DDP262160:DDQ262160 DNL262160:DNM262160 DXH262160:DXI262160 EHD262160:EHE262160 EQZ262160:ERA262160 FAV262160:FAW262160 FKR262160:FKS262160 FUN262160:FUO262160 GEJ262160:GEK262160 GOF262160:GOG262160 GYB262160:GYC262160 HHX262160:HHY262160 HRT262160:HRU262160 IBP262160:IBQ262160 ILL262160:ILM262160 IVH262160:IVI262160 JFD262160:JFE262160 JOZ262160:JPA262160 JYV262160:JYW262160 KIR262160:KIS262160 KSN262160:KSO262160 LCJ262160:LCK262160 LMF262160:LMG262160 LWB262160:LWC262160 MFX262160:MFY262160 MPT262160:MPU262160 MZP262160:MZQ262160 NJL262160:NJM262160 NTH262160:NTI262160 ODD262160:ODE262160 OMZ262160:ONA262160 OWV262160:OWW262160 PGR262160:PGS262160 PQN262160:PQO262160 QAJ262160:QAK262160 QKF262160:QKG262160 QUB262160:QUC262160 RDX262160:RDY262160 RNT262160:RNU262160 RXP262160:RXQ262160 SHL262160:SHM262160 SRH262160:SRI262160 TBD262160:TBE262160 TKZ262160:TLA262160 TUV262160:TUW262160 UER262160:UES262160 UON262160:UOO262160 UYJ262160:UYK262160 VIF262160:VIG262160 VSB262160:VSC262160 WBX262160:WBY262160 WLT262160:WLU262160 WVP262160:WVQ262160 H327696:I327696 JD327696:JE327696 SZ327696:TA327696 ACV327696:ACW327696 AMR327696:AMS327696 AWN327696:AWO327696 BGJ327696:BGK327696 BQF327696:BQG327696 CAB327696:CAC327696 CJX327696:CJY327696 CTT327696:CTU327696 DDP327696:DDQ327696 DNL327696:DNM327696 DXH327696:DXI327696 EHD327696:EHE327696 EQZ327696:ERA327696 FAV327696:FAW327696 FKR327696:FKS327696 FUN327696:FUO327696 GEJ327696:GEK327696 GOF327696:GOG327696 GYB327696:GYC327696 HHX327696:HHY327696 HRT327696:HRU327696 IBP327696:IBQ327696 ILL327696:ILM327696 IVH327696:IVI327696 JFD327696:JFE327696 JOZ327696:JPA327696 JYV327696:JYW327696 KIR327696:KIS327696 KSN327696:KSO327696 LCJ327696:LCK327696 LMF327696:LMG327696 LWB327696:LWC327696 MFX327696:MFY327696 MPT327696:MPU327696 MZP327696:MZQ327696 NJL327696:NJM327696 NTH327696:NTI327696 ODD327696:ODE327696 OMZ327696:ONA327696 OWV327696:OWW327696 PGR327696:PGS327696 PQN327696:PQO327696 QAJ327696:QAK327696 QKF327696:QKG327696 QUB327696:QUC327696 RDX327696:RDY327696 RNT327696:RNU327696 RXP327696:RXQ327696 SHL327696:SHM327696 SRH327696:SRI327696 TBD327696:TBE327696 TKZ327696:TLA327696 TUV327696:TUW327696 UER327696:UES327696 UON327696:UOO327696 UYJ327696:UYK327696 VIF327696:VIG327696 VSB327696:VSC327696 WBX327696:WBY327696 WLT327696:WLU327696 WVP327696:WVQ327696 H393232:I393232 JD393232:JE393232 SZ393232:TA393232 ACV393232:ACW393232 AMR393232:AMS393232 AWN393232:AWO393232 BGJ393232:BGK393232 BQF393232:BQG393232 CAB393232:CAC393232 CJX393232:CJY393232 CTT393232:CTU393232 DDP393232:DDQ393232 DNL393232:DNM393232 DXH393232:DXI393232 EHD393232:EHE393232 EQZ393232:ERA393232 FAV393232:FAW393232 FKR393232:FKS393232 FUN393232:FUO393232 GEJ393232:GEK393232 GOF393232:GOG393232 GYB393232:GYC393232 HHX393232:HHY393232 HRT393232:HRU393232 IBP393232:IBQ393232 ILL393232:ILM393232 IVH393232:IVI393232 JFD393232:JFE393232 JOZ393232:JPA393232 JYV393232:JYW393232 KIR393232:KIS393232 KSN393232:KSO393232 LCJ393232:LCK393232 LMF393232:LMG393232 LWB393232:LWC393232 MFX393232:MFY393232 MPT393232:MPU393232 MZP393232:MZQ393232 NJL393232:NJM393232 NTH393232:NTI393232 ODD393232:ODE393232 OMZ393232:ONA393232 OWV393232:OWW393232 PGR393232:PGS393232 PQN393232:PQO393232 QAJ393232:QAK393232 QKF393232:QKG393232 QUB393232:QUC393232 RDX393232:RDY393232 RNT393232:RNU393232 RXP393232:RXQ393232 SHL393232:SHM393232 SRH393232:SRI393232 TBD393232:TBE393232 TKZ393232:TLA393232 TUV393232:TUW393232 UER393232:UES393232 UON393232:UOO393232 UYJ393232:UYK393232 VIF393232:VIG393232 VSB393232:VSC393232 WBX393232:WBY393232 WLT393232:WLU393232 WVP393232:WVQ393232 H458768:I458768 JD458768:JE458768 SZ458768:TA458768 ACV458768:ACW458768 AMR458768:AMS458768 AWN458768:AWO458768 BGJ458768:BGK458768 BQF458768:BQG458768 CAB458768:CAC458768 CJX458768:CJY458768 CTT458768:CTU458768 DDP458768:DDQ458768 DNL458768:DNM458768 DXH458768:DXI458768 EHD458768:EHE458768 EQZ458768:ERA458768 FAV458768:FAW458768 FKR458768:FKS458768 FUN458768:FUO458768 GEJ458768:GEK458768 GOF458768:GOG458768 GYB458768:GYC458768 HHX458768:HHY458768 HRT458768:HRU458768 IBP458768:IBQ458768 ILL458768:ILM458768 IVH458768:IVI458768 JFD458768:JFE458768 JOZ458768:JPA458768 JYV458768:JYW458768 KIR458768:KIS458768 KSN458768:KSO458768 LCJ458768:LCK458768 LMF458768:LMG458768 LWB458768:LWC458768 MFX458768:MFY458768 MPT458768:MPU458768 MZP458768:MZQ458768 NJL458768:NJM458768 NTH458768:NTI458768 ODD458768:ODE458768 OMZ458768:ONA458768 OWV458768:OWW458768 PGR458768:PGS458768 PQN458768:PQO458768 QAJ458768:QAK458768 QKF458768:QKG458768 QUB458768:QUC458768 RDX458768:RDY458768 RNT458768:RNU458768 RXP458768:RXQ458768 SHL458768:SHM458768 SRH458768:SRI458768 TBD458768:TBE458768 TKZ458768:TLA458768 TUV458768:TUW458768 UER458768:UES458768 UON458768:UOO458768 UYJ458768:UYK458768 VIF458768:VIG458768 VSB458768:VSC458768 WBX458768:WBY458768 WLT458768:WLU458768 WVP458768:WVQ458768 H524304:I524304 JD524304:JE524304 SZ524304:TA524304 ACV524304:ACW524304 AMR524304:AMS524304 AWN524304:AWO524304 BGJ524304:BGK524304 BQF524304:BQG524304 CAB524304:CAC524304 CJX524304:CJY524304 CTT524304:CTU524304 DDP524304:DDQ524304 DNL524304:DNM524304 DXH524304:DXI524304 EHD524304:EHE524304 EQZ524304:ERA524304 FAV524304:FAW524304 FKR524304:FKS524304 FUN524304:FUO524304 GEJ524304:GEK524304 GOF524304:GOG524304 GYB524304:GYC524304 HHX524304:HHY524304 HRT524304:HRU524304 IBP524304:IBQ524304 ILL524304:ILM524304 IVH524304:IVI524304 JFD524304:JFE524304 JOZ524304:JPA524304 JYV524304:JYW524304 KIR524304:KIS524304 KSN524304:KSO524304 LCJ524304:LCK524304 LMF524304:LMG524304 LWB524304:LWC524304 MFX524304:MFY524304 MPT524304:MPU524304 MZP524304:MZQ524304 NJL524304:NJM524304 NTH524304:NTI524304 ODD524304:ODE524304 OMZ524304:ONA524304 OWV524304:OWW524304 PGR524304:PGS524304 PQN524304:PQO524304 QAJ524304:QAK524304 QKF524304:QKG524304 QUB524304:QUC524304 RDX524304:RDY524304 RNT524304:RNU524304 RXP524304:RXQ524304 SHL524304:SHM524304 SRH524304:SRI524304 TBD524304:TBE524304 TKZ524304:TLA524304 TUV524304:TUW524304 UER524304:UES524304 UON524304:UOO524304 UYJ524304:UYK524304 VIF524304:VIG524304 VSB524304:VSC524304 WBX524304:WBY524304 WLT524304:WLU524304 WVP524304:WVQ524304 H589840:I589840 JD589840:JE589840 SZ589840:TA589840 ACV589840:ACW589840 AMR589840:AMS589840 AWN589840:AWO589840 BGJ589840:BGK589840 BQF589840:BQG589840 CAB589840:CAC589840 CJX589840:CJY589840 CTT589840:CTU589840 DDP589840:DDQ589840 DNL589840:DNM589840 DXH589840:DXI589840 EHD589840:EHE589840 EQZ589840:ERA589840 FAV589840:FAW589840 FKR589840:FKS589840 FUN589840:FUO589840 GEJ589840:GEK589840 GOF589840:GOG589840 GYB589840:GYC589840 HHX589840:HHY589840 HRT589840:HRU589840 IBP589840:IBQ589840 ILL589840:ILM589840 IVH589840:IVI589840 JFD589840:JFE589840 JOZ589840:JPA589840 JYV589840:JYW589840 KIR589840:KIS589840 KSN589840:KSO589840 LCJ589840:LCK589840 LMF589840:LMG589840 LWB589840:LWC589840 MFX589840:MFY589840 MPT589840:MPU589840 MZP589840:MZQ589840 NJL589840:NJM589840 NTH589840:NTI589840 ODD589840:ODE589840 OMZ589840:ONA589840 OWV589840:OWW589840 PGR589840:PGS589840 PQN589840:PQO589840 QAJ589840:QAK589840 QKF589840:QKG589840 QUB589840:QUC589840 RDX589840:RDY589840 RNT589840:RNU589840 RXP589840:RXQ589840 SHL589840:SHM589840 SRH589840:SRI589840 TBD589840:TBE589840 TKZ589840:TLA589840 TUV589840:TUW589840 UER589840:UES589840 UON589840:UOO589840 UYJ589840:UYK589840 VIF589840:VIG589840 VSB589840:VSC589840 WBX589840:WBY589840 WLT589840:WLU589840 WVP589840:WVQ589840 H655376:I655376 JD655376:JE655376 SZ655376:TA655376 ACV655376:ACW655376 AMR655376:AMS655376 AWN655376:AWO655376 BGJ655376:BGK655376 BQF655376:BQG655376 CAB655376:CAC655376 CJX655376:CJY655376 CTT655376:CTU655376 DDP655376:DDQ655376 DNL655376:DNM655376 DXH655376:DXI655376 EHD655376:EHE655376 EQZ655376:ERA655376 FAV655376:FAW655376 FKR655376:FKS655376 FUN655376:FUO655376 GEJ655376:GEK655376 GOF655376:GOG655376 GYB655376:GYC655376 HHX655376:HHY655376 HRT655376:HRU655376 IBP655376:IBQ655376 ILL655376:ILM655376 IVH655376:IVI655376 JFD655376:JFE655376 JOZ655376:JPA655376 JYV655376:JYW655376 KIR655376:KIS655376 KSN655376:KSO655376 LCJ655376:LCK655376 LMF655376:LMG655376 LWB655376:LWC655376 MFX655376:MFY655376 MPT655376:MPU655376 MZP655376:MZQ655376 NJL655376:NJM655376 NTH655376:NTI655376 ODD655376:ODE655376 OMZ655376:ONA655376 OWV655376:OWW655376 PGR655376:PGS655376 PQN655376:PQO655376 QAJ655376:QAK655376 QKF655376:QKG655376 QUB655376:QUC655376 RDX655376:RDY655376 RNT655376:RNU655376 RXP655376:RXQ655376 SHL655376:SHM655376 SRH655376:SRI655376 TBD655376:TBE655376 TKZ655376:TLA655376 TUV655376:TUW655376 UER655376:UES655376 UON655376:UOO655376 UYJ655376:UYK655376 VIF655376:VIG655376 VSB655376:VSC655376 WBX655376:WBY655376 WLT655376:WLU655376 WVP655376:WVQ655376 H720912:I720912 JD720912:JE720912 SZ720912:TA720912 ACV720912:ACW720912 AMR720912:AMS720912 AWN720912:AWO720912 BGJ720912:BGK720912 BQF720912:BQG720912 CAB720912:CAC720912 CJX720912:CJY720912 CTT720912:CTU720912 DDP720912:DDQ720912 DNL720912:DNM720912 DXH720912:DXI720912 EHD720912:EHE720912 EQZ720912:ERA720912 FAV720912:FAW720912 FKR720912:FKS720912 FUN720912:FUO720912 GEJ720912:GEK720912 GOF720912:GOG720912 GYB720912:GYC720912 HHX720912:HHY720912 HRT720912:HRU720912 IBP720912:IBQ720912 ILL720912:ILM720912 IVH720912:IVI720912 JFD720912:JFE720912 JOZ720912:JPA720912 JYV720912:JYW720912 KIR720912:KIS720912 KSN720912:KSO720912 LCJ720912:LCK720912 LMF720912:LMG720912 LWB720912:LWC720912 MFX720912:MFY720912 MPT720912:MPU720912 MZP720912:MZQ720912 NJL720912:NJM720912 NTH720912:NTI720912 ODD720912:ODE720912 OMZ720912:ONA720912 OWV720912:OWW720912 PGR720912:PGS720912 PQN720912:PQO720912 QAJ720912:QAK720912 QKF720912:QKG720912 QUB720912:QUC720912 RDX720912:RDY720912 RNT720912:RNU720912 RXP720912:RXQ720912 SHL720912:SHM720912 SRH720912:SRI720912 TBD720912:TBE720912 TKZ720912:TLA720912 TUV720912:TUW720912 UER720912:UES720912 UON720912:UOO720912 UYJ720912:UYK720912 VIF720912:VIG720912 VSB720912:VSC720912 WBX720912:WBY720912 WLT720912:WLU720912 WVP720912:WVQ720912 H786448:I786448 JD786448:JE786448 SZ786448:TA786448 ACV786448:ACW786448 AMR786448:AMS786448 AWN786448:AWO786448 BGJ786448:BGK786448 BQF786448:BQG786448 CAB786448:CAC786448 CJX786448:CJY786448 CTT786448:CTU786448 DDP786448:DDQ786448 DNL786448:DNM786448 DXH786448:DXI786448 EHD786448:EHE786448 EQZ786448:ERA786448 FAV786448:FAW786448 FKR786448:FKS786448 FUN786448:FUO786448 GEJ786448:GEK786448 GOF786448:GOG786448 GYB786448:GYC786448 HHX786448:HHY786448 HRT786448:HRU786448 IBP786448:IBQ786448 ILL786448:ILM786448 IVH786448:IVI786448 JFD786448:JFE786448 JOZ786448:JPA786448 JYV786448:JYW786448 KIR786448:KIS786448 KSN786448:KSO786448 LCJ786448:LCK786448 LMF786448:LMG786448 LWB786448:LWC786448 MFX786448:MFY786448 MPT786448:MPU786448 MZP786448:MZQ786448 NJL786448:NJM786448 NTH786448:NTI786448 ODD786448:ODE786448 OMZ786448:ONA786448 OWV786448:OWW786448 PGR786448:PGS786448 PQN786448:PQO786448 QAJ786448:QAK786448 QKF786448:QKG786448 QUB786448:QUC786448 RDX786448:RDY786448 RNT786448:RNU786448 RXP786448:RXQ786448 SHL786448:SHM786448 SRH786448:SRI786448 TBD786448:TBE786448 TKZ786448:TLA786448 TUV786448:TUW786448 UER786448:UES786448 UON786448:UOO786448 UYJ786448:UYK786448 VIF786448:VIG786448 VSB786448:VSC786448 WBX786448:WBY786448 WLT786448:WLU786448 WVP786448:WVQ786448 H851984:I851984 JD851984:JE851984 SZ851984:TA851984 ACV851984:ACW851984 AMR851984:AMS851984 AWN851984:AWO851984 BGJ851984:BGK851984 BQF851984:BQG851984 CAB851984:CAC851984 CJX851984:CJY851984 CTT851984:CTU851984 DDP851984:DDQ851984 DNL851984:DNM851984 DXH851984:DXI851984 EHD851984:EHE851984 EQZ851984:ERA851984 FAV851984:FAW851984 FKR851984:FKS851984 FUN851984:FUO851984 GEJ851984:GEK851984 GOF851984:GOG851984 GYB851984:GYC851984 HHX851984:HHY851984 HRT851984:HRU851984 IBP851984:IBQ851984 ILL851984:ILM851984 IVH851984:IVI851984 JFD851984:JFE851984 JOZ851984:JPA851984 JYV851984:JYW851984 KIR851984:KIS851984 KSN851984:KSO851984 LCJ851984:LCK851984 LMF851984:LMG851984 LWB851984:LWC851984 MFX851984:MFY851984 MPT851984:MPU851984 MZP851984:MZQ851984 NJL851984:NJM851984 NTH851984:NTI851984 ODD851984:ODE851984 OMZ851984:ONA851984 OWV851984:OWW851984 PGR851984:PGS851984 PQN851984:PQO851984 QAJ851984:QAK851984 QKF851984:QKG851984 QUB851984:QUC851984 RDX851984:RDY851984 RNT851984:RNU851984 RXP851984:RXQ851984 SHL851984:SHM851984 SRH851984:SRI851984 TBD851984:TBE851984 TKZ851984:TLA851984 TUV851984:TUW851984 UER851984:UES851984 UON851984:UOO851984 UYJ851984:UYK851984 VIF851984:VIG851984 VSB851984:VSC851984 WBX851984:WBY851984 WLT851984:WLU851984 WVP851984:WVQ851984 H917520:I917520 JD917520:JE917520 SZ917520:TA917520 ACV917520:ACW917520 AMR917520:AMS917520 AWN917520:AWO917520 BGJ917520:BGK917520 BQF917520:BQG917520 CAB917520:CAC917520 CJX917520:CJY917520 CTT917520:CTU917520 DDP917520:DDQ917520 DNL917520:DNM917520 DXH917520:DXI917520 EHD917520:EHE917520 EQZ917520:ERA917520 FAV917520:FAW917520 FKR917520:FKS917520 FUN917520:FUO917520 GEJ917520:GEK917520 GOF917520:GOG917520 GYB917520:GYC917520 HHX917520:HHY917520 HRT917520:HRU917520 IBP917520:IBQ917520 ILL917520:ILM917520 IVH917520:IVI917520 JFD917520:JFE917520 JOZ917520:JPA917520 JYV917520:JYW917520 KIR917520:KIS917520 KSN917520:KSO917520 LCJ917520:LCK917520 LMF917520:LMG917520 LWB917520:LWC917520 MFX917520:MFY917520 MPT917520:MPU917520 MZP917520:MZQ917520 NJL917520:NJM917520 NTH917520:NTI917520 ODD917520:ODE917520 OMZ917520:ONA917520 OWV917520:OWW917520 PGR917520:PGS917520 PQN917520:PQO917520 QAJ917520:QAK917520 QKF917520:QKG917520 QUB917520:QUC917520 RDX917520:RDY917520 RNT917520:RNU917520 RXP917520:RXQ917520 SHL917520:SHM917520 SRH917520:SRI917520 TBD917520:TBE917520 TKZ917520:TLA917520 TUV917520:TUW917520 UER917520:UES917520 UON917520:UOO917520 UYJ917520:UYK917520 VIF917520:VIG917520 VSB917520:VSC917520 WBX917520:WBY917520 WLT917520:WLU917520 WVP917520:WVQ917520 H983056:I983056 JD983056:JE983056 SZ983056:TA983056 ACV983056:ACW983056 AMR983056:AMS983056 AWN983056:AWO983056 BGJ983056:BGK983056 BQF983056:BQG983056 CAB983056:CAC983056 CJX983056:CJY983056 CTT983056:CTU983056 DDP983056:DDQ983056 DNL983056:DNM983056 DXH983056:DXI983056 EHD983056:EHE983056 EQZ983056:ERA983056 FAV983056:FAW983056 FKR983056:FKS983056 FUN983056:FUO983056 GEJ983056:GEK983056 GOF983056:GOG983056 GYB983056:GYC983056 HHX983056:HHY983056 HRT983056:HRU983056 IBP983056:IBQ983056 ILL983056:ILM983056 IVH983056:IVI983056 JFD983056:JFE983056 JOZ983056:JPA983056 JYV983056:JYW983056 KIR983056:KIS983056 KSN983056:KSO983056 LCJ983056:LCK983056 LMF983056:LMG983056 LWB983056:LWC983056 MFX983056:MFY983056 MPT983056:MPU983056 MZP983056:MZQ983056 NJL983056:NJM983056 NTH983056:NTI983056 ODD983056:ODE983056 OMZ983056:ONA983056 OWV983056:OWW983056 PGR983056:PGS983056 PQN983056:PQO983056 QAJ983056:QAK983056 QKF983056:QKG983056 QUB983056:QUC983056 RDX983056:RDY983056 RNT983056:RNU983056 RXP983056:RXQ983056 SHL983056:SHM983056 SRH983056:SRI983056 TBD983056:TBE983056 TKZ983056:TLA983056 TUV983056:TUW983056 UER983056:UES983056 UON983056:UOO983056 UYJ983056:UYK983056 VIF983056:VIG983056 VSB983056:VSC983056 WBX983056:WBY983056 WLT983056:WLU983056 WVP983056:WVQ983056" xr:uid="{0DBC3173-A61F-4D4B-9DAB-D261514E020B}">
      <formula1>$S$9:$S$19</formula1>
    </dataValidation>
    <dataValidation type="list" allowBlank="1" showInputMessage="1" showErrorMessage="1" sqref="I22:J22 JE22:JF22 TA22:TB22 ACW22:ACX22 AMS22:AMT22 AWO22:AWP22 BGK22:BGL22 BQG22:BQH22 CAC22:CAD22 CJY22:CJZ22 CTU22:CTV22 DDQ22:DDR22 DNM22:DNN22 DXI22:DXJ22 EHE22:EHF22 ERA22:ERB22 FAW22:FAX22 FKS22:FKT22 FUO22:FUP22 GEK22:GEL22 GOG22:GOH22 GYC22:GYD22 HHY22:HHZ22 HRU22:HRV22 IBQ22:IBR22 ILM22:ILN22 IVI22:IVJ22 JFE22:JFF22 JPA22:JPB22 JYW22:JYX22 KIS22:KIT22 KSO22:KSP22 LCK22:LCL22 LMG22:LMH22 LWC22:LWD22 MFY22:MFZ22 MPU22:MPV22 MZQ22:MZR22 NJM22:NJN22 NTI22:NTJ22 ODE22:ODF22 ONA22:ONB22 OWW22:OWX22 PGS22:PGT22 PQO22:PQP22 QAK22:QAL22 QKG22:QKH22 QUC22:QUD22 RDY22:RDZ22 RNU22:RNV22 RXQ22:RXR22 SHM22:SHN22 SRI22:SRJ22 TBE22:TBF22 TLA22:TLB22 TUW22:TUX22 UES22:UET22 UOO22:UOP22 UYK22:UYL22 VIG22:VIH22 VSC22:VSD22 WBY22:WBZ22 WLU22:WLV22 WVQ22:WVR22 I65558:J65558 JE65558:JF65558 TA65558:TB65558 ACW65558:ACX65558 AMS65558:AMT65558 AWO65558:AWP65558 BGK65558:BGL65558 BQG65558:BQH65558 CAC65558:CAD65558 CJY65558:CJZ65558 CTU65558:CTV65558 DDQ65558:DDR65558 DNM65558:DNN65558 DXI65558:DXJ65558 EHE65558:EHF65558 ERA65558:ERB65558 FAW65558:FAX65558 FKS65558:FKT65558 FUO65558:FUP65558 GEK65558:GEL65558 GOG65558:GOH65558 GYC65558:GYD65558 HHY65558:HHZ65558 HRU65558:HRV65558 IBQ65558:IBR65558 ILM65558:ILN65558 IVI65558:IVJ65558 JFE65558:JFF65558 JPA65558:JPB65558 JYW65558:JYX65558 KIS65558:KIT65558 KSO65558:KSP65558 LCK65558:LCL65558 LMG65558:LMH65558 LWC65558:LWD65558 MFY65558:MFZ65558 MPU65558:MPV65558 MZQ65558:MZR65558 NJM65558:NJN65558 NTI65558:NTJ65558 ODE65558:ODF65558 ONA65558:ONB65558 OWW65558:OWX65558 PGS65558:PGT65558 PQO65558:PQP65558 QAK65558:QAL65558 QKG65558:QKH65558 QUC65558:QUD65558 RDY65558:RDZ65558 RNU65558:RNV65558 RXQ65558:RXR65558 SHM65558:SHN65558 SRI65558:SRJ65558 TBE65558:TBF65558 TLA65558:TLB65558 TUW65558:TUX65558 UES65558:UET65558 UOO65558:UOP65558 UYK65558:UYL65558 VIG65558:VIH65558 VSC65558:VSD65558 WBY65558:WBZ65558 WLU65558:WLV65558 WVQ65558:WVR65558 I131094:J131094 JE131094:JF131094 TA131094:TB131094 ACW131094:ACX131094 AMS131094:AMT131094 AWO131094:AWP131094 BGK131094:BGL131094 BQG131094:BQH131094 CAC131094:CAD131094 CJY131094:CJZ131094 CTU131094:CTV131094 DDQ131094:DDR131094 DNM131094:DNN131094 DXI131094:DXJ131094 EHE131094:EHF131094 ERA131094:ERB131094 FAW131094:FAX131094 FKS131094:FKT131094 FUO131094:FUP131094 GEK131094:GEL131094 GOG131094:GOH131094 GYC131094:GYD131094 HHY131094:HHZ131094 HRU131094:HRV131094 IBQ131094:IBR131094 ILM131094:ILN131094 IVI131094:IVJ131094 JFE131094:JFF131094 JPA131094:JPB131094 JYW131094:JYX131094 KIS131094:KIT131094 KSO131094:KSP131094 LCK131094:LCL131094 LMG131094:LMH131094 LWC131094:LWD131094 MFY131094:MFZ131094 MPU131094:MPV131094 MZQ131094:MZR131094 NJM131094:NJN131094 NTI131094:NTJ131094 ODE131094:ODF131094 ONA131094:ONB131094 OWW131094:OWX131094 PGS131094:PGT131094 PQO131094:PQP131094 QAK131094:QAL131094 QKG131094:QKH131094 QUC131094:QUD131094 RDY131094:RDZ131094 RNU131094:RNV131094 RXQ131094:RXR131094 SHM131094:SHN131094 SRI131094:SRJ131094 TBE131094:TBF131094 TLA131094:TLB131094 TUW131094:TUX131094 UES131094:UET131094 UOO131094:UOP131094 UYK131094:UYL131094 VIG131094:VIH131094 VSC131094:VSD131094 WBY131094:WBZ131094 WLU131094:WLV131094 WVQ131094:WVR131094 I196630:J196630 JE196630:JF196630 TA196630:TB196630 ACW196630:ACX196630 AMS196630:AMT196630 AWO196630:AWP196630 BGK196630:BGL196630 BQG196630:BQH196630 CAC196630:CAD196630 CJY196630:CJZ196630 CTU196630:CTV196630 DDQ196630:DDR196630 DNM196630:DNN196630 DXI196630:DXJ196630 EHE196630:EHF196630 ERA196630:ERB196630 FAW196630:FAX196630 FKS196630:FKT196630 FUO196630:FUP196630 GEK196630:GEL196630 GOG196630:GOH196630 GYC196630:GYD196630 HHY196630:HHZ196630 HRU196630:HRV196630 IBQ196630:IBR196630 ILM196630:ILN196630 IVI196630:IVJ196630 JFE196630:JFF196630 JPA196630:JPB196630 JYW196630:JYX196630 KIS196630:KIT196630 KSO196630:KSP196630 LCK196630:LCL196630 LMG196630:LMH196630 LWC196630:LWD196630 MFY196630:MFZ196630 MPU196630:MPV196630 MZQ196630:MZR196630 NJM196630:NJN196630 NTI196630:NTJ196630 ODE196630:ODF196630 ONA196630:ONB196630 OWW196630:OWX196630 PGS196630:PGT196630 PQO196630:PQP196630 QAK196630:QAL196630 QKG196630:QKH196630 QUC196630:QUD196630 RDY196630:RDZ196630 RNU196630:RNV196630 RXQ196630:RXR196630 SHM196630:SHN196630 SRI196630:SRJ196630 TBE196630:TBF196630 TLA196630:TLB196630 TUW196630:TUX196630 UES196630:UET196630 UOO196630:UOP196630 UYK196630:UYL196630 VIG196630:VIH196630 VSC196630:VSD196630 WBY196630:WBZ196630 WLU196630:WLV196630 WVQ196630:WVR196630 I262166:J262166 JE262166:JF262166 TA262166:TB262166 ACW262166:ACX262166 AMS262166:AMT262166 AWO262166:AWP262166 BGK262166:BGL262166 BQG262166:BQH262166 CAC262166:CAD262166 CJY262166:CJZ262166 CTU262166:CTV262166 DDQ262166:DDR262166 DNM262166:DNN262166 DXI262166:DXJ262166 EHE262166:EHF262166 ERA262166:ERB262166 FAW262166:FAX262166 FKS262166:FKT262166 FUO262166:FUP262166 GEK262166:GEL262166 GOG262166:GOH262166 GYC262166:GYD262166 HHY262166:HHZ262166 HRU262166:HRV262166 IBQ262166:IBR262166 ILM262166:ILN262166 IVI262166:IVJ262166 JFE262166:JFF262166 JPA262166:JPB262166 JYW262166:JYX262166 KIS262166:KIT262166 KSO262166:KSP262166 LCK262166:LCL262166 LMG262166:LMH262166 LWC262166:LWD262166 MFY262166:MFZ262166 MPU262166:MPV262166 MZQ262166:MZR262166 NJM262166:NJN262166 NTI262166:NTJ262166 ODE262166:ODF262166 ONA262166:ONB262166 OWW262166:OWX262166 PGS262166:PGT262166 PQO262166:PQP262166 QAK262166:QAL262166 QKG262166:QKH262166 QUC262166:QUD262166 RDY262166:RDZ262166 RNU262166:RNV262166 RXQ262166:RXR262166 SHM262166:SHN262166 SRI262166:SRJ262166 TBE262166:TBF262166 TLA262166:TLB262166 TUW262166:TUX262166 UES262166:UET262166 UOO262166:UOP262166 UYK262166:UYL262166 VIG262166:VIH262166 VSC262166:VSD262166 WBY262166:WBZ262166 WLU262166:WLV262166 WVQ262166:WVR262166 I327702:J327702 JE327702:JF327702 TA327702:TB327702 ACW327702:ACX327702 AMS327702:AMT327702 AWO327702:AWP327702 BGK327702:BGL327702 BQG327702:BQH327702 CAC327702:CAD327702 CJY327702:CJZ327702 CTU327702:CTV327702 DDQ327702:DDR327702 DNM327702:DNN327702 DXI327702:DXJ327702 EHE327702:EHF327702 ERA327702:ERB327702 FAW327702:FAX327702 FKS327702:FKT327702 FUO327702:FUP327702 GEK327702:GEL327702 GOG327702:GOH327702 GYC327702:GYD327702 HHY327702:HHZ327702 HRU327702:HRV327702 IBQ327702:IBR327702 ILM327702:ILN327702 IVI327702:IVJ327702 JFE327702:JFF327702 JPA327702:JPB327702 JYW327702:JYX327702 KIS327702:KIT327702 KSO327702:KSP327702 LCK327702:LCL327702 LMG327702:LMH327702 LWC327702:LWD327702 MFY327702:MFZ327702 MPU327702:MPV327702 MZQ327702:MZR327702 NJM327702:NJN327702 NTI327702:NTJ327702 ODE327702:ODF327702 ONA327702:ONB327702 OWW327702:OWX327702 PGS327702:PGT327702 PQO327702:PQP327702 QAK327702:QAL327702 QKG327702:QKH327702 QUC327702:QUD327702 RDY327702:RDZ327702 RNU327702:RNV327702 RXQ327702:RXR327702 SHM327702:SHN327702 SRI327702:SRJ327702 TBE327702:TBF327702 TLA327702:TLB327702 TUW327702:TUX327702 UES327702:UET327702 UOO327702:UOP327702 UYK327702:UYL327702 VIG327702:VIH327702 VSC327702:VSD327702 WBY327702:WBZ327702 WLU327702:WLV327702 WVQ327702:WVR327702 I393238:J393238 JE393238:JF393238 TA393238:TB393238 ACW393238:ACX393238 AMS393238:AMT393238 AWO393238:AWP393238 BGK393238:BGL393238 BQG393238:BQH393238 CAC393238:CAD393238 CJY393238:CJZ393238 CTU393238:CTV393238 DDQ393238:DDR393238 DNM393238:DNN393238 DXI393238:DXJ393238 EHE393238:EHF393238 ERA393238:ERB393238 FAW393238:FAX393238 FKS393238:FKT393238 FUO393238:FUP393238 GEK393238:GEL393238 GOG393238:GOH393238 GYC393238:GYD393238 HHY393238:HHZ393238 HRU393238:HRV393238 IBQ393238:IBR393238 ILM393238:ILN393238 IVI393238:IVJ393238 JFE393238:JFF393238 JPA393238:JPB393238 JYW393238:JYX393238 KIS393238:KIT393238 KSO393238:KSP393238 LCK393238:LCL393238 LMG393238:LMH393238 LWC393238:LWD393238 MFY393238:MFZ393238 MPU393238:MPV393238 MZQ393238:MZR393238 NJM393238:NJN393238 NTI393238:NTJ393238 ODE393238:ODF393238 ONA393238:ONB393238 OWW393238:OWX393238 PGS393238:PGT393238 PQO393238:PQP393238 QAK393238:QAL393238 QKG393238:QKH393238 QUC393238:QUD393238 RDY393238:RDZ393238 RNU393238:RNV393238 RXQ393238:RXR393238 SHM393238:SHN393238 SRI393238:SRJ393238 TBE393238:TBF393238 TLA393238:TLB393238 TUW393238:TUX393238 UES393238:UET393238 UOO393238:UOP393238 UYK393238:UYL393238 VIG393238:VIH393238 VSC393238:VSD393238 WBY393238:WBZ393238 WLU393238:WLV393238 WVQ393238:WVR393238 I458774:J458774 JE458774:JF458774 TA458774:TB458774 ACW458774:ACX458774 AMS458774:AMT458774 AWO458774:AWP458774 BGK458774:BGL458774 BQG458774:BQH458774 CAC458774:CAD458774 CJY458774:CJZ458774 CTU458774:CTV458774 DDQ458774:DDR458774 DNM458774:DNN458774 DXI458774:DXJ458774 EHE458774:EHF458774 ERA458774:ERB458774 FAW458774:FAX458774 FKS458774:FKT458774 FUO458774:FUP458774 GEK458774:GEL458774 GOG458774:GOH458774 GYC458774:GYD458774 HHY458774:HHZ458774 HRU458774:HRV458774 IBQ458774:IBR458774 ILM458774:ILN458774 IVI458774:IVJ458774 JFE458774:JFF458774 JPA458774:JPB458774 JYW458774:JYX458774 KIS458774:KIT458774 KSO458774:KSP458774 LCK458774:LCL458774 LMG458774:LMH458774 LWC458774:LWD458774 MFY458774:MFZ458774 MPU458774:MPV458774 MZQ458774:MZR458774 NJM458774:NJN458774 NTI458774:NTJ458774 ODE458774:ODF458774 ONA458774:ONB458774 OWW458774:OWX458774 PGS458774:PGT458774 PQO458774:PQP458774 QAK458774:QAL458774 QKG458774:QKH458774 QUC458774:QUD458774 RDY458774:RDZ458774 RNU458774:RNV458774 RXQ458774:RXR458774 SHM458774:SHN458774 SRI458774:SRJ458774 TBE458774:TBF458774 TLA458774:TLB458774 TUW458774:TUX458774 UES458774:UET458774 UOO458774:UOP458774 UYK458774:UYL458774 VIG458774:VIH458774 VSC458774:VSD458774 WBY458774:WBZ458774 WLU458774:WLV458774 WVQ458774:WVR458774 I524310:J524310 JE524310:JF524310 TA524310:TB524310 ACW524310:ACX524310 AMS524310:AMT524310 AWO524310:AWP524310 BGK524310:BGL524310 BQG524310:BQH524310 CAC524310:CAD524310 CJY524310:CJZ524310 CTU524310:CTV524310 DDQ524310:DDR524310 DNM524310:DNN524310 DXI524310:DXJ524310 EHE524310:EHF524310 ERA524310:ERB524310 FAW524310:FAX524310 FKS524310:FKT524310 FUO524310:FUP524310 GEK524310:GEL524310 GOG524310:GOH524310 GYC524310:GYD524310 HHY524310:HHZ524310 HRU524310:HRV524310 IBQ524310:IBR524310 ILM524310:ILN524310 IVI524310:IVJ524310 JFE524310:JFF524310 JPA524310:JPB524310 JYW524310:JYX524310 KIS524310:KIT524310 KSO524310:KSP524310 LCK524310:LCL524310 LMG524310:LMH524310 LWC524310:LWD524310 MFY524310:MFZ524310 MPU524310:MPV524310 MZQ524310:MZR524310 NJM524310:NJN524310 NTI524310:NTJ524310 ODE524310:ODF524310 ONA524310:ONB524310 OWW524310:OWX524310 PGS524310:PGT524310 PQO524310:PQP524310 QAK524310:QAL524310 QKG524310:QKH524310 QUC524310:QUD524310 RDY524310:RDZ524310 RNU524310:RNV524310 RXQ524310:RXR524310 SHM524310:SHN524310 SRI524310:SRJ524310 TBE524310:TBF524310 TLA524310:TLB524310 TUW524310:TUX524310 UES524310:UET524310 UOO524310:UOP524310 UYK524310:UYL524310 VIG524310:VIH524310 VSC524310:VSD524310 WBY524310:WBZ524310 WLU524310:WLV524310 WVQ524310:WVR524310 I589846:J589846 JE589846:JF589846 TA589846:TB589846 ACW589846:ACX589846 AMS589846:AMT589846 AWO589846:AWP589846 BGK589846:BGL589846 BQG589846:BQH589846 CAC589846:CAD589846 CJY589846:CJZ589846 CTU589846:CTV589846 DDQ589846:DDR589846 DNM589846:DNN589846 DXI589846:DXJ589846 EHE589846:EHF589846 ERA589846:ERB589846 FAW589846:FAX589846 FKS589846:FKT589846 FUO589846:FUP589846 GEK589846:GEL589846 GOG589846:GOH589846 GYC589846:GYD589846 HHY589846:HHZ589846 HRU589846:HRV589846 IBQ589846:IBR589846 ILM589846:ILN589846 IVI589846:IVJ589846 JFE589846:JFF589846 JPA589846:JPB589846 JYW589846:JYX589846 KIS589846:KIT589846 KSO589846:KSP589846 LCK589846:LCL589846 LMG589846:LMH589846 LWC589846:LWD589846 MFY589846:MFZ589846 MPU589846:MPV589846 MZQ589846:MZR589846 NJM589846:NJN589846 NTI589846:NTJ589846 ODE589846:ODF589846 ONA589846:ONB589846 OWW589846:OWX589846 PGS589846:PGT589846 PQO589846:PQP589846 QAK589846:QAL589846 QKG589846:QKH589846 QUC589846:QUD589846 RDY589846:RDZ589846 RNU589846:RNV589846 RXQ589846:RXR589846 SHM589846:SHN589846 SRI589846:SRJ589846 TBE589846:TBF589846 TLA589846:TLB589846 TUW589846:TUX589846 UES589846:UET589846 UOO589846:UOP589846 UYK589846:UYL589846 VIG589846:VIH589846 VSC589846:VSD589846 WBY589846:WBZ589846 WLU589846:WLV589846 WVQ589846:WVR589846 I655382:J655382 JE655382:JF655382 TA655382:TB655382 ACW655382:ACX655382 AMS655382:AMT655382 AWO655382:AWP655382 BGK655382:BGL655382 BQG655382:BQH655382 CAC655382:CAD655382 CJY655382:CJZ655382 CTU655382:CTV655382 DDQ655382:DDR655382 DNM655382:DNN655382 DXI655382:DXJ655382 EHE655382:EHF655382 ERA655382:ERB655382 FAW655382:FAX655382 FKS655382:FKT655382 FUO655382:FUP655382 GEK655382:GEL655382 GOG655382:GOH655382 GYC655382:GYD655382 HHY655382:HHZ655382 HRU655382:HRV655382 IBQ655382:IBR655382 ILM655382:ILN655382 IVI655382:IVJ655382 JFE655382:JFF655382 JPA655382:JPB655382 JYW655382:JYX655382 KIS655382:KIT655382 KSO655382:KSP655382 LCK655382:LCL655382 LMG655382:LMH655382 LWC655382:LWD655382 MFY655382:MFZ655382 MPU655382:MPV655382 MZQ655382:MZR655382 NJM655382:NJN655382 NTI655382:NTJ655382 ODE655382:ODF655382 ONA655382:ONB655382 OWW655382:OWX655382 PGS655382:PGT655382 PQO655382:PQP655382 QAK655382:QAL655382 QKG655382:QKH655382 QUC655382:QUD655382 RDY655382:RDZ655382 RNU655382:RNV655382 RXQ655382:RXR655382 SHM655382:SHN655382 SRI655382:SRJ655382 TBE655382:TBF655382 TLA655382:TLB655382 TUW655382:TUX655382 UES655382:UET655382 UOO655382:UOP655382 UYK655382:UYL655382 VIG655382:VIH655382 VSC655382:VSD655382 WBY655382:WBZ655382 WLU655382:WLV655382 WVQ655382:WVR655382 I720918:J720918 JE720918:JF720918 TA720918:TB720918 ACW720918:ACX720918 AMS720918:AMT720918 AWO720918:AWP720918 BGK720918:BGL720918 BQG720918:BQH720918 CAC720918:CAD720918 CJY720918:CJZ720918 CTU720918:CTV720918 DDQ720918:DDR720918 DNM720918:DNN720918 DXI720918:DXJ720918 EHE720918:EHF720918 ERA720918:ERB720918 FAW720918:FAX720918 FKS720918:FKT720918 FUO720918:FUP720918 GEK720918:GEL720918 GOG720918:GOH720918 GYC720918:GYD720918 HHY720918:HHZ720918 HRU720918:HRV720918 IBQ720918:IBR720918 ILM720918:ILN720918 IVI720918:IVJ720918 JFE720918:JFF720918 JPA720918:JPB720918 JYW720918:JYX720918 KIS720918:KIT720918 KSO720918:KSP720918 LCK720918:LCL720918 LMG720918:LMH720918 LWC720918:LWD720918 MFY720918:MFZ720918 MPU720918:MPV720918 MZQ720918:MZR720918 NJM720918:NJN720918 NTI720918:NTJ720918 ODE720918:ODF720918 ONA720918:ONB720918 OWW720918:OWX720918 PGS720918:PGT720918 PQO720918:PQP720918 QAK720918:QAL720918 QKG720918:QKH720918 QUC720918:QUD720918 RDY720918:RDZ720918 RNU720918:RNV720918 RXQ720918:RXR720918 SHM720918:SHN720918 SRI720918:SRJ720918 TBE720918:TBF720918 TLA720918:TLB720918 TUW720918:TUX720918 UES720918:UET720918 UOO720918:UOP720918 UYK720918:UYL720918 VIG720918:VIH720918 VSC720918:VSD720918 WBY720918:WBZ720918 WLU720918:WLV720918 WVQ720918:WVR720918 I786454:J786454 JE786454:JF786454 TA786454:TB786454 ACW786454:ACX786454 AMS786454:AMT786454 AWO786454:AWP786454 BGK786454:BGL786454 BQG786454:BQH786454 CAC786454:CAD786454 CJY786454:CJZ786454 CTU786454:CTV786454 DDQ786454:DDR786454 DNM786454:DNN786454 DXI786454:DXJ786454 EHE786454:EHF786454 ERA786454:ERB786454 FAW786454:FAX786454 FKS786454:FKT786454 FUO786454:FUP786454 GEK786454:GEL786454 GOG786454:GOH786454 GYC786454:GYD786454 HHY786454:HHZ786454 HRU786454:HRV786454 IBQ786454:IBR786454 ILM786454:ILN786454 IVI786454:IVJ786454 JFE786454:JFF786454 JPA786454:JPB786454 JYW786454:JYX786454 KIS786454:KIT786454 KSO786454:KSP786454 LCK786454:LCL786454 LMG786454:LMH786454 LWC786454:LWD786454 MFY786454:MFZ786454 MPU786454:MPV786454 MZQ786454:MZR786454 NJM786454:NJN786454 NTI786454:NTJ786454 ODE786454:ODF786454 ONA786454:ONB786454 OWW786454:OWX786454 PGS786454:PGT786454 PQO786454:PQP786454 QAK786454:QAL786454 QKG786454:QKH786454 QUC786454:QUD786454 RDY786454:RDZ786454 RNU786454:RNV786454 RXQ786454:RXR786454 SHM786454:SHN786454 SRI786454:SRJ786454 TBE786454:TBF786454 TLA786454:TLB786454 TUW786454:TUX786454 UES786454:UET786454 UOO786454:UOP786454 UYK786454:UYL786454 VIG786454:VIH786454 VSC786454:VSD786454 WBY786454:WBZ786454 WLU786454:WLV786454 WVQ786454:WVR786454 I851990:J851990 JE851990:JF851990 TA851990:TB851990 ACW851990:ACX851990 AMS851990:AMT851990 AWO851990:AWP851990 BGK851990:BGL851990 BQG851990:BQH851990 CAC851990:CAD851990 CJY851990:CJZ851990 CTU851990:CTV851990 DDQ851990:DDR851990 DNM851990:DNN851990 DXI851990:DXJ851990 EHE851990:EHF851990 ERA851990:ERB851990 FAW851990:FAX851990 FKS851990:FKT851990 FUO851990:FUP851990 GEK851990:GEL851990 GOG851990:GOH851990 GYC851990:GYD851990 HHY851990:HHZ851990 HRU851990:HRV851990 IBQ851990:IBR851990 ILM851990:ILN851990 IVI851990:IVJ851990 JFE851990:JFF851990 JPA851990:JPB851990 JYW851990:JYX851990 KIS851990:KIT851990 KSO851990:KSP851990 LCK851990:LCL851990 LMG851990:LMH851990 LWC851990:LWD851990 MFY851990:MFZ851990 MPU851990:MPV851990 MZQ851990:MZR851990 NJM851990:NJN851990 NTI851990:NTJ851990 ODE851990:ODF851990 ONA851990:ONB851990 OWW851990:OWX851990 PGS851990:PGT851990 PQO851990:PQP851990 QAK851990:QAL851990 QKG851990:QKH851990 QUC851990:QUD851990 RDY851990:RDZ851990 RNU851990:RNV851990 RXQ851990:RXR851990 SHM851990:SHN851990 SRI851990:SRJ851990 TBE851990:TBF851990 TLA851990:TLB851990 TUW851990:TUX851990 UES851990:UET851990 UOO851990:UOP851990 UYK851990:UYL851990 VIG851990:VIH851990 VSC851990:VSD851990 WBY851990:WBZ851990 WLU851990:WLV851990 WVQ851990:WVR851990 I917526:J917526 JE917526:JF917526 TA917526:TB917526 ACW917526:ACX917526 AMS917526:AMT917526 AWO917526:AWP917526 BGK917526:BGL917526 BQG917526:BQH917526 CAC917526:CAD917526 CJY917526:CJZ917526 CTU917526:CTV917526 DDQ917526:DDR917526 DNM917526:DNN917526 DXI917526:DXJ917526 EHE917526:EHF917526 ERA917526:ERB917526 FAW917526:FAX917526 FKS917526:FKT917526 FUO917526:FUP917526 GEK917526:GEL917526 GOG917526:GOH917526 GYC917526:GYD917526 HHY917526:HHZ917526 HRU917526:HRV917526 IBQ917526:IBR917526 ILM917526:ILN917526 IVI917526:IVJ917526 JFE917526:JFF917526 JPA917526:JPB917526 JYW917526:JYX917526 KIS917526:KIT917526 KSO917526:KSP917526 LCK917526:LCL917526 LMG917526:LMH917526 LWC917526:LWD917526 MFY917526:MFZ917526 MPU917526:MPV917526 MZQ917526:MZR917526 NJM917526:NJN917526 NTI917526:NTJ917526 ODE917526:ODF917526 ONA917526:ONB917526 OWW917526:OWX917526 PGS917526:PGT917526 PQO917526:PQP917526 QAK917526:QAL917526 QKG917526:QKH917526 QUC917526:QUD917526 RDY917526:RDZ917526 RNU917526:RNV917526 RXQ917526:RXR917526 SHM917526:SHN917526 SRI917526:SRJ917526 TBE917526:TBF917526 TLA917526:TLB917526 TUW917526:TUX917526 UES917526:UET917526 UOO917526:UOP917526 UYK917526:UYL917526 VIG917526:VIH917526 VSC917526:VSD917526 WBY917526:WBZ917526 WLU917526:WLV917526 WVQ917526:WVR917526 I983062:J983062 JE983062:JF983062 TA983062:TB983062 ACW983062:ACX983062 AMS983062:AMT983062 AWO983062:AWP983062 BGK983062:BGL983062 BQG983062:BQH983062 CAC983062:CAD983062 CJY983062:CJZ983062 CTU983062:CTV983062 DDQ983062:DDR983062 DNM983062:DNN983062 DXI983062:DXJ983062 EHE983062:EHF983062 ERA983062:ERB983062 FAW983062:FAX983062 FKS983062:FKT983062 FUO983062:FUP983062 GEK983062:GEL983062 GOG983062:GOH983062 GYC983062:GYD983062 HHY983062:HHZ983062 HRU983062:HRV983062 IBQ983062:IBR983062 ILM983062:ILN983062 IVI983062:IVJ983062 JFE983062:JFF983062 JPA983062:JPB983062 JYW983062:JYX983062 KIS983062:KIT983062 KSO983062:KSP983062 LCK983062:LCL983062 LMG983062:LMH983062 LWC983062:LWD983062 MFY983062:MFZ983062 MPU983062:MPV983062 MZQ983062:MZR983062 NJM983062:NJN983062 NTI983062:NTJ983062 ODE983062:ODF983062 ONA983062:ONB983062 OWW983062:OWX983062 PGS983062:PGT983062 PQO983062:PQP983062 QAK983062:QAL983062 QKG983062:QKH983062 QUC983062:QUD983062 RDY983062:RDZ983062 RNU983062:RNV983062 RXQ983062:RXR983062 SHM983062:SHN983062 SRI983062:SRJ983062 TBE983062:TBF983062 TLA983062:TLB983062 TUW983062:TUX983062 UES983062:UET983062 UOO983062:UOP983062 UYK983062:UYL983062 VIG983062:VIH983062 VSC983062:VSD983062 WBY983062:WBZ983062 WLU983062:WLV983062 WVQ983062:WVR983062" xr:uid="{C29B7031-C2F7-49C8-BFCE-5A3569709A14}">
      <formula1>$S$21:$S$23</formula1>
    </dataValidation>
    <dataValidation type="list" allowBlank="1" showInputMessage="1" showErrorMessage="1" sqref="J40 JF40 TB40 ACX40 AMT40 AWP40 BGL40 BQH40 CAD40 CJZ40 CTV40 DDR40 DNN40 DXJ40 EHF40 ERB40 FAX40 FKT40 FUP40 GEL40 GOH40 GYD40 HHZ40 HRV40 IBR40 ILN40 IVJ40 JFF40 JPB40 JYX40 KIT40 KSP40 LCL40 LMH40 LWD40 MFZ40 MPV40 MZR40 NJN40 NTJ40 ODF40 ONB40 OWX40 PGT40 PQP40 QAL40 QKH40 QUD40 RDZ40 RNV40 RXR40 SHN40 SRJ40 TBF40 TLB40 TUX40 UET40 UOP40 UYL40 VIH40 VSD40 WBZ40 WLV40 WVR40 J65576 JF65576 TB65576 ACX65576 AMT65576 AWP65576 BGL65576 BQH65576 CAD65576 CJZ65576 CTV65576 DDR65576 DNN65576 DXJ65576 EHF65576 ERB65576 FAX65576 FKT65576 FUP65576 GEL65576 GOH65576 GYD65576 HHZ65576 HRV65576 IBR65576 ILN65576 IVJ65576 JFF65576 JPB65576 JYX65576 KIT65576 KSP65576 LCL65576 LMH65576 LWD65576 MFZ65576 MPV65576 MZR65576 NJN65576 NTJ65576 ODF65576 ONB65576 OWX65576 PGT65576 PQP65576 QAL65576 QKH65576 QUD65576 RDZ65576 RNV65576 RXR65576 SHN65576 SRJ65576 TBF65576 TLB65576 TUX65576 UET65576 UOP65576 UYL65576 VIH65576 VSD65576 WBZ65576 WLV65576 WVR65576 J131112 JF131112 TB131112 ACX131112 AMT131112 AWP131112 BGL131112 BQH131112 CAD131112 CJZ131112 CTV131112 DDR131112 DNN131112 DXJ131112 EHF131112 ERB131112 FAX131112 FKT131112 FUP131112 GEL131112 GOH131112 GYD131112 HHZ131112 HRV131112 IBR131112 ILN131112 IVJ131112 JFF131112 JPB131112 JYX131112 KIT131112 KSP131112 LCL131112 LMH131112 LWD131112 MFZ131112 MPV131112 MZR131112 NJN131112 NTJ131112 ODF131112 ONB131112 OWX131112 PGT131112 PQP131112 QAL131112 QKH131112 QUD131112 RDZ131112 RNV131112 RXR131112 SHN131112 SRJ131112 TBF131112 TLB131112 TUX131112 UET131112 UOP131112 UYL131112 VIH131112 VSD131112 WBZ131112 WLV131112 WVR131112 J196648 JF196648 TB196648 ACX196648 AMT196648 AWP196648 BGL196648 BQH196648 CAD196648 CJZ196648 CTV196648 DDR196648 DNN196648 DXJ196648 EHF196648 ERB196648 FAX196648 FKT196648 FUP196648 GEL196648 GOH196648 GYD196648 HHZ196648 HRV196648 IBR196648 ILN196648 IVJ196648 JFF196648 JPB196648 JYX196648 KIT196648 KSP196648 LCL196648 LMH196648 LWD196648 MFZ196648 MPV196648 MZR196648 NJN196648 NTJ196648 ODF196648 ONB196648 OWX196648 PGT196648 PQP196648 QAL196648 QKH196648 QUD196648 RDZ196648 RNV196648 RXR196648 SHN196648 SRJ196648 TBF196648 TLB196648 TUX196648 UET196648 UOP196648 UYL196648 VIH196648 VSD196648 WBZ196648 WLV196648 WVR196648 J262184 JF262184 TB262184 ACX262184 AMT262184 AWP262184 BGL262184 BQH262184 CAD262184 CJZ262184 CTV262184 DDR262184 DNN262184 DXJ262184 EHF262184 ERB262184 FAX262184 FKT262184 FUP262184 GEL262184 GOH262184 GYD262184 HHZ262184 HRV262184 IBR262184 ILN262184 IVJ262184 JFF262184 JPB262184 JYX262184 KIT262184 KSP262184 LCL262184 LMH262184 LWD262184 MFZ262184 MPV262184 MZR262184 NJN262184 NTJ262184 ODF262184 ONB262184 OWX262184 PGT262184 PQP262184 QAL262184 QKH262184 QUD262184 RDZ262184 RNV262184 RXR262184 SHN262184 SRJ262184 TBF262184 TLB262184 TUX262184 UET262184 UOP262184 UYL262184 VIH262184 VSD262184 WBZ262184 WLV262184 WVR262184 J327720 JF327720 TB327720 ACX327720 AMT327720 AWP327720 BGL327720 BQH327720 CAD327720 CJZ327720 CTV327720 DDR327720 DNN327720 DXJ327720 EHF327720 ERB327720 FAX327720 FKT327720 FUP327720 GEL327720 GOH327720 GYD327720 HHZ327720 HRV327720 IBR327720 ILN327720 IVJ327720 JFF327720 JPB327720 JYX327720 KIT327720 KSP327720 LCL327720 LMH327720 LWD327720 MFZ327720 MPV327720 MZR327720 NJN327720 NTJ327720 ODF327720 ONB327720 OWX327720 PGT327720 PQP327720 QAL327720 QKH327720 QUD327720 RDZ327720 RNV327720 RXR327720 SHN327720 SRJ327720 TBF327720 TLB327720 TUX327720 UET327720 UOP327720 UYL327720 VIH327720 VSD327720 WBZ327720 WLV327720 WVR327720 J393256 JF393256 TB393256 ACX393256 AMT393256 AWP393256 BGL393256 BQH393256 CAD393256 CJZ393256 CTV393256 DDR393256 DNN393256 DXJ393256 EHF393256 ERB393256 FAX393256 FKT393256 FUP393256 GEL393256 GOH393256 GYD393256 HHZ393256 HRV393256 IBR393256 ILN393256 IVJ393256 JFF393256 JPB393256 JYX393256 KIT393256 KSP393256 LCL393256 LMH393256 LWD393256 MFZ393256 MPV393256 MZR393256 NJN393256 NTJ393256 ODF393256 ONB393256 OWX393256 PGT393256 PQP393256 QAL393256 QKH393256 QUD393256 RDZ393256 RNV393256 RXR393256 SHN393256 SRJ393256 TBF393256 TLB393256 TUX393256 UET393256 UOP393256 UYL393256 VIH393256 VSD393256 WBZ393256 WLV393256 WVR393256 J458792 JF458792 TB458792 ACX458792 AMT458792 AWP458792 BGL458792 BQH458792 CAD458792 CJZ458792 CTV458792 DDR458792 DNN458792 DXJ458792 EHF458792 ERB458792 FAX458792 FKT458792 FUP458792 GEL458792 GOH458792 GYD458792 HHZ458792 HRV458792 IBR458792 ILN458792 IVJ458792 JFF458792 JPB458792 JYX458792 KIT458792 KSP458792 LCL458792 LMH458792 LWD458792 MFZ458792 MPV458792 MZR458792 NJN458792 NTJ458792 ODF458792 ONB458792 OWX458792 PGT458792 PQP458792 QAL458792 QKH458792 QUD458792 RDZ458792 RNV458792 RXR458792 SHN458792 SRJ458792 TBF458792 TLB458792 TUX458792 UET458792 UOP458792 UYL458792 VIH458792 VSD458792 WBZ458792 WLV458792 WVR458792 J524328 JF524328 TB524328 ACX524328 AMT524328 AWP524328 BGL524328 BQH524328 CAD524328 CJZ524328 CTV524328 DDR524328 DNN524328 DXJ524328 EHF524328 ERB524328 FAX524328 FKT524328 FUP524328 GEL524328 GOH524328 GYD524328 HHZ524328 HRV524328 IBR524328 ILN524328 IVJ524328 JFF524328 JPB524328 JYX524328 KIT524328 KSP524328 LCL524328 LMH524328 LWD524328 MFZ524328 MPV524328 MZR524328 NJN524328 NTJ524328 ODF524328 ONB524328 OWX524328 PGT524328 PQP524328 QAL524328 QKH524328 QUD524328 RDZ524328 RNV524328 RXR524328 SHN524328 SRJ524328 TBF524328 TLB524328 TUX524328 UET524328 UOP524328 UYL524328 VIH524328 VSD524328 WBZ524328 WLV524328 WVR524328 J589864 JF589864 TB589864 ACX589864 AMT589864 AWP589864 BGL589864 BQH589864 CAD589864 CJZ589864 CTV589864 DDR589864 DNN589864 DXJ589864 EHF589864 ERB589864 FAX589864 FKT589864 FUP589864 GEL589864 GOH589864 GYD589864 HHZ589864 HRV589864 IBR589864 ILN589864 IVJ589864 JFF589864 JPB589864 JYX589864 KIT589864 KSP589864 LCL589864 LMH589864 LWD589864 MFZ589864 MPV589864 MZR589864 NJN589864 NTJ589864 ODF589864 ONB589864 OWX589864 PGT589864 PQP589864 QAL589864 QKH589864 QUD589864 RDZ589864 RNV589864 RXR589864 SHN589864 SRJ589864 TBF589864 TLB589864 TUX589864 UET589864 UOP589864 UYL589864 VIH589864 VSD589864 WBZ589864 WLV589864 WVR589864 J655400 JF655400 TB655400 ACX655400 AMT655400 AWP655400 BGL655400 BQH655400 CAD655400 CJZ655400 CTV655400 DDR655400 DNN655400 DXJ655400 EHF655400 ERB655400 FAX655400 FKT655400 FUP655400 GEL655400 GOH655400 GYD655400 HHZ655400 HRV655400 IBR655400 ILN655400 IVJ655400 JFF655400 JPB655400 JYX655400 KIT655400 KSP655400 LCL655400 LMH655400 LWD655400 MFZ655400 MPV655400 MZR655400 NJN655400 NTJ655400 ODF655400 ONB655400 OWX655400 PGT655400 PQP655400 QAL655400 QKH655400 QUD655400 RDZ655400 RNV655400 RXR655400 SHN655400 SRJ655400 TBF655400 TLB655400 TUX655400 UET655400 UOP655400 UYL655400 VIH655400 VSD655400 WBZ655400 WLV655400 WVR655400 J720936 JF720936 TB720936 ACX720936 AMT720936 AWP720936 BGL720936 BQH720936 CAD720936 CJZ720936 CTV720936 DDR720936 DNN720936 DXJ720936 EHF720936 ERB720936 FAX720936 FKT720936 FUP720936 GEL720936 GOH720936 GYD720936 HHZ720936 HRV720936 IBR720936 ILN720936 IVJ720936 JFF720936 JPB720936 JYX720936 KIT720936 KSP720936 LCL720936 LMH720936 LWD720936 MFZ720936 MPV720936 MZR720936 NJN720936 NTJ720936 ODF720936 ONB720936 OWX720936 PGT720936 PQP720936 QAL720936 QKH720936 QUD720936 RDZ720936 RNV720936 RXR720936 SHN720936 SRJ720936 TBF720936 TLB720936 TUX720936 UET720936 UOP720936 UYL720936 VIH720936 VSD720936 WBZ720936 WLV720936 WVR720936 J786472 JF786472 TB786472 ACX786472 AMT786472 AWP786472 BGL786472 BQH786472 CAD786472 CJZ786472 CTV786472 DDR786472 DNN786472 DXJ786472 EHF786472 ERB786472 FAX786472 FKT786472 FUP786472 GEL786472 GOH786472 GYD786472 HHZ786472 HRV786472 IBR786472 ILN786472 IVJ786472 JFF786472 JPB786472 JYX786472 KIT786472 KSP786472 LCL786472 LMH786472 LWD786472 MFZ786472 MPV786472 MZR786472 NJN786472 NTJ786472 ODF786472 ONB786472 OWX786472 PGT786472 PQP786472 QAL786472 QKH786472 QUD786472 RDZ786472 RNV786472 RXR786472 SHN786472 SRJ786472 TBF786472 TLB786472 TUX786472 UET786472 UOP786472 UYL786472 VIH786472 VSD786472 WBZ786472 WLV786472 WVR786472 J852008 JF852008 TB852008 ACX852008 AMT852008 AWP852008 BGL852008 BQH852008 CAD852008 CJZ852008 CTV852008 DDR852008 DNN852008 DXJ852008 EHF852008 ERB852008 FAX852008 FKT852008 FUP852008 GEL852008 GOH852008 GYD852008 HHZ852008 HRV852008 IBR852008 ILN852008 IVJ852008 JFF852008 JPB852008 JYX852008 KIT852008 KSP852008 LCL852008 LMH852008 LWD852008 MFZ852008 MPV852008 MZR852008 NJN852008 NTJ852008 ODF852008 ONB852008 OWX852008 PGT852008 PQP852008 QAL852008 QKH852008 QUD852008 RDZ852008 RNV852008 RXR852008 SHN852008 SRJ852008 TBF852008 TLB852008 TUX852008 UET852008 UOP852008 UYL852008 VIH852008 VSD852008 WBZ852008 WLV852008 WVR852008 J917544 JF917544 TB917544 ACX917544 AMT917544 AWP917544 BGL917544 BQH917544 CAD917544 CJZ917544 CTV917544 DDR917544 DNN917544 DXJ917544 EHF917544 ERB917544 FAX917544 FKT917544 FUP917544 GEL917544 GOH917544 GYD917544 HHZ917544 HRV917544 IBR917544 ILN917544 IVJ917544 JFF917544 JPB917544 JYX917544 KIT917544 KSP917544 LCL917544 LMH917544 LWD917544 MFZ917544 MPV917544 MZR917544 NJN917544 NTJ917544 ODF917544 ONB917544 OWX917544 PGT917544 PQP917544 QAL917544 QKH917544 QUD917544 RDZ917544 RNV917544 RXR917544 SHN917544 SRJ917544 TBF917544 TLB917544 TUX917544 UET917544 UOP917544 UYL917544 VIH917544 VSD917544 WBZ917544 WLV917544 WVR917544 J983080 JF983080 TB983080 ACX983080 AMT983080 AWP983080 BGL983080 BQH983080 CAD983080 CJZ983080 CTV983080 DDR983080 DNN983080 DXJ983080 EHF983080 ERB983080 FAX983080 FKT983080 FUP983080 GEL983080 GOH983080 GYD983080 HHZ983080 HRV983080 IBR983080 ILN983080 IVJ983080 JFF983080 JPB983080 JYX983080 KIT983080 KSP983080 LCL983080 LMH983080 LWD983080 MFZ983080 MPV983080 MZR983080 NJN983080 NTJ983080 ODF983080 ONB983080 OWX983080 PGT983080 PQP983080 QAL983080 QKH983080 QUD983080 RDZ983080 RNV983080 RXR983080 SHN983080 SRJ983080 TBF983080 TLB983080 TUX983080 UET983080 UOP983080 UYL983080 VIH983080 VSD983080 WBZ983080 WLV983080 WVR983080" xr:uid="{7273929C-1AD7-498C-AA7D-2E43963DE0AA}">
      <formula1>$S$40:$S$41</formula1>
    </dataValidation>
    <dataValidation type="list" allowBlank="1" showInputMessage="1" showErrorMessage="1" sqref="H18 JD18 SZ18 ACV18 AMR18 AWN18 BGJ18 BQF18 CAB18 CJX18 CTT18 DDP18 DNL18 DXH18 EHD18 EQZ18 FAV18 FKR18 FUN18 GEJ18 GOF18 GYB18 HHX18 HRT18 IBP18 ILL18 IVH18 JFD18 JOZ18 JYV18 KIR18 KSN18 LCJ18 LMF18 LWB18 MFX18 MPT18 MZP18 NJL18 NTH18 ODD18 OMZ18 OWV18 PGR18 PQN18 QAJ18 QKF18 QUB18 RDX18 RNT18 RXP18 SHL18 SRH18 TBD18 TKZ18 TUV18 UER18 UON18 UYJ18 VIF18 VSB18 WBX18 WLT18 WVP18 H65554 JD65554 SZ65554 ACV65554 AMR65554 AWN65554 BGJ65554 BQF65554 CAB65554 CJX65554 CTT65554 DDP65554 DNL65554 DXH65554 EHD65554 EQZ65554 FAV65554 FKR65554 FUN65554 GEJ65554 GOF65554 GYB65554 HHX65554 HRT65554 IBP65554 ILL65554 IVH65554 JFD65554 JOZ65554 JYV65554 KIR65554 KSN65554 LCJ65554 LMF65554 LWB65554 MFX65554 MPT65554 MZP65554 NJL65554 NTH65554 ODD65554 OMZ65554 OWV65554 PGR65554 PQN65554 QAJ65554 QKF65554 QUB65554 RDX65554 RNT65554 RXP65554 SHL65554 SRH65554 TBD65554 TKZ65554 TUV65554 UER65554 UON65554 UYJ65554 VIF65554 VSB65554 WBX65554 WLT65554 WVP65554 H131090 JD131090 SZ131090 ACV131090 AMR131090 AWN131090 BGJ131090 BQF131090 CAB131090 CJX131090 CTT131090 DDP131090 DNL131090 DXH131090 EHD131090 EQZ131090 FAV131090 FKR131090 FUN131090 GEJ131090 GOF131090 GYB131090 HHX131090 HRT131090 IBP131090 ILL131090 IVH131090 JFD131090 JOZ131090 JYV131090 KIR131090 KSN131090 LCJ131090 LMF131090 LWB131090 MFX131090 MPT131090 MZP131090 NJL131090 NTH131090 ODD131090 OMZ131090 OWV131090 PGR131090 PQN131090 QAJ131090 QKF131090 QUB131090 RDX131090 RNT131090 RXP131090 SHL131090 SRH131090 TBD131090 TKZ131090 TUV131090 UER131090 UON131090 UYJ131090 VIF131090 VSB131090 WBX131090 WLT131090 WVP131090 H196626 JD196626 SZ196626 ACV196626 AMR196626 AWN196626 BGJ196626 BQF196626 CAB196626 CJX196626 CTT196626 DDP196626 DNL196626 DXH196626 EHD196626 EQZ196626 FAV196626 FKR196626 FUN196626 GEJ196626 GOF196626 GYB196626 HHX196626 HRT196626 IBP196626 ILL196626 IVH196626 JFD196626 JOZ196626 JYV196626 KIR196626 KSN196626 LCJ196626 LMF196626 LWB196626 MFX196626 MPT196626 MZP196626 NJL196626 NTH196626 ODD196626 OMZ196626 OWV196626 PGR196626 PQN196626 QAJ196626 QKF196626 QUB196626 RDX196626 RNT196626 RXP196626 SHL196626 SRH196626 TBD196626 TKZ196626 TUV196626 UER196626 UON196626 UYJ196626 VIF196626 VSB196626 WBX196626 WLT196626 WVP196626 H262162 JD262162 SZ262162 ACV262162 AMR262162 AWN262162 BGJ262162 BQF262162 CAB262162 CJX262162 CTT262162 DDP262162 DNL262162 DXH262162 EHD262162 EQZ262162 FAV262162 FKR262162 FUN262162 GEJ262162 GOF262162 GYB262162 HHX262162 HRT262162 IBP262162 ILL262162 IVH262162 JFD262162 JOZ262162 JYV262162 KIR262162 KSN262162 LCJ262162 LMF262162 LWB262162 MFX262162 MPT262162 MZP262162 NJL262162 NTH262162 ODD262162 OMZ262162 OWV262162 PGR262162 PQN262162 QAJ262162 QKF262162 QUB262162 RDX262162 RNT262162 RXP262162 SHL262162 SRH262162 TBD262162 TKZ262162 TUV262162 UER262162 UON262162 UYJ262162 VIF262162 VSB262162 WBX262162 WLT262162 WVP262162 H327698 JD327698 SZ327698 ACV327698 AMR327698 AWN327698 BGJ327698 BQF327698 CAB327698 CJX327698 CTT327698 DDP327698 DNL327698 DXH327698 EHD327698 EQZ327698 FAV327698 FKR327698 FUN327698 GEJ327698 GOF327698 GYB327698 HHX327698 HRT327698 IBP327698 ILL327698 IVH327698 JFD327698 JOZ327698 JYV327698 KIR327698 KSN327698 LCJ327698 LMF327698 LWB327698 MFX327698 MPT327698 MZP327698 NJL327698 NTH327698 ODD327698 OMZ327698 OWV327698 PGR327698 PQN327698 QAJ327698 QKF327698 QUB327698 RDX327698 RNT327698 RXP327698 SHL327698 SRH327698 TBD327698 TKZ327698 TUV327698 UER327698 UON327698 UYJ327698 VIF327698 VSB327698 WBX327698 WLT327698 WVP327698 H393234 JD393234 SZ393234 ACV393234 AMR393234 AWN393234 BGJ393234 BQF393234 CAB393234 CJX393234 CTT393234 DDP393234 DNL393234 DXH393234 EHD393234 EQZ393234 FAV393234 FKR393234 FUN393234 GEJ393234 GOF393234 GYB393234 HHX393234 HRT393234 IBP393234 ILL393234 IVH393234 JFD393234 JOZ393234 JYV393234 KIR393234 KSN393234 LCJ393234 LMF393234 LWB393234 MFX393234 MPT393234 MZP393234 NJL393234 NTH393234 ODD393234 OMZ393234 OWV393234 PGR393234 PQN393234 QAJ393234 QKF393234 QUB393234 RDX393234 RNT393234 RXP393234 SHL393234 SRH393234 TBD393234 TKZ393234 TUV393234 UER393234 UON393234 UYJ393234 VIF393234 VSB393234 WBX393234 WLT393234 WVP393234 H458770 JD458770 SZ458770 ACV458770 AMR458770 AWN458770 BGJ458770 BQF458770 CAB458770 CJX458770 CTT458770 DDP458770 DNL458770 DXH458770 EHD458770 EQZ458770 FAV458770 FKR458770 FUN458770 GEJ458770 GOF458770 GYB458770 HHX458770 HRT458770 IBP458770 ILL458770 IVH458770 JFD458770 JOZ458770 JYV458770 KIR458770 KSN458770 LCJ458770 LMF458770 LWB458770 MFX458770 MPT458770 MZP458770 NJL458770 NTH458770 ODD458770 OMZ458770 OWV458770 PGR458770 PQN458770 QAJ458770 QKF458770 QUB458770 RDX458770 RNT458770 RXP458770 SHL458770 SRH458770 TBD458770 TKZ458770 TUV458770 UER458770 UON458770 UYJ458770 VIF458770 VSB458770 WBX458770 WLT458770 WVP458770 H524306 JD524306 SZ524306 ACV524306 AMR524306 AWN524306 BGJ524306 BQF524306 CAB524306 CJX524306 CTT524306 DDP524306 DNL524306 DXH524306 EHD524306 EQZ524306 FAV524306 FKR524306 FUN524306 GEJ524306 GOF524306 GYB524306 HHX524306 HRT524306 IBP524306 ILL524306 IVH524306 JFD524306 JOZ524306 JYV524306 KIR524306 KSN524306 LCJ524306 LMF524306 LWB524306 MFX524306 MPT524306 MZP524306 NJL524306 NTH524306 ODD524306 OMZ524306 OWV524306 PGR524306 PQN524306 QAJ524306 QKF524306 QUB524306 RDX524306 RNT524306 RXP524306 SHL524306 SRH524306 TBD524306 TKZ524306 TUV524306 UER524306 UON524306 UYJ524306 VIF524306 VSB524306 WBX524306 WLT524306 WVP524306 H589842 JD589842 SZ589842 ACV589842 AMR589842 AWN589842 BGJ589842 BQF589842 CAB589842 CJX589842 CTT589842 DDP589842 DNL589842 DXH589842 EHD589842 EQZ589842 FAV589842 FKR589842 FUN589842 GEJ589842 GOF589842 GYB589842 HHX589842 HRT589842 IBP589842 ILL589842 IVH589842 JFD589842 JOZ589842 JYV589842 KIR589842 KSN589842 LCJ589842 LMF589842 LWB589842 MFX589842 MPT589842 MZP589842 NJL589842 NTH589842 ODD589842 OMZ589842 OWV589842 PGR589842 PQN589842 QAJ589842 QKF589842 QUB589842 RDX589842 RNT589842 RXP589842 SHL589842 SRH589842 TBD589842 TKZ589842 TUV589842 UER589842 UON589842 UYJ589842 VIF589842 VSB589842 WBX589842 WLT589842 WVP589842 H655378 JD655378 SZ655378 ACV655378 AMR655378 AWN655378 BGJ655378 BQF655378 CAB655378 CJX655378 CTT655378 DDP655378 DNL655378 DXH655378 EHD655378 EQZ655378 FAV655378 FKR655378 FUN655378 GEJ655378 GOF655378 GYB655378 HHX655378 HRT655378 IBP655378 ILL655378 IVH655378 JFD655378 JOZ655378 JYV655378 KIR655378 KSN655378 LCJ655378 LMF655378 LWB655378 MFX655378 MPT655378 MZP655378 NJL655378 NTH655378 ODD655378 OMZ655378 OWV655378 PGR655378 PQN655378 QAJ655378 QKF655378 QUB655378 RDX655378 RNT655378 RXP655378 SHL655378 SRH655378 TBD655378 TKZ655378 TUV655378 UER655378 UON655378 UYJ655378 VIF655378 VSB655378 WBX655378 WLT655378 WVP655378 H720914 JD720914 SZ720914 ACV720914 AMR720914 AWN720914 BGJ720914 BQF720914 CAB720914 CJX720914 CTT720914 DDP720914 DNL720914 DXH720914 EHD720914 EQZ720914 FAV720914 FKR720914 FUN720914 GEJ720914 GOF720914 GYB720914 HHX720914 HRT720914 IBP720914 ILL720914 IVH720914 JFD720914 JOZ720914 JYV720914 KIR720914 KSN720914 LCJ720914 LMF720914 LWB720914 MFX720914 MPT720914 MZP720914 NJL720914 NTH720914 ODD720914 OMZ720914 OWV720914 PGR720914 PQN720914 QAJ720914 QKF720914 QUB720914 RDX720914 RNT720914 RXP720914 SHL720914 SRH720914 TBD720914 TKZ720914 TUV720914 UER720914 UON720914 UYJ720914 VIF720914 VSB720914 WBX720914 WLT720914 WVP720914 H786450 JD786450 SZ786450 ACV786450 AMR786450 AWN786450 BGJ786450 BQF786450 CAB786450 CJX786450 CTT786450 DDP786450 DNL786450 DXH786450 EHD786450 EQZ786450 FAV786450 FKR786450 FUN786450 GEJ786450 GOF786450 GYB786450 HHX786450 HRT786450 IBP786450 ILL786450 IVH786450 JFD786450 JOZ786450 JYV786450 KIR786450 KSN786450 LCJ786450 LMF786450 LWB786450 MFX786450 MPT786450 MZP786450 NJL786450 NTH786450 ODD786450 OMZ786450 OWV786450 PGR786450 PQN786450 QAJ786450 QKF786450 QUB786450 RDX786450 RNT786450 RXP786450 SHL786450 SRH786450 TBD786450 TKZ786450 TUV786450 UER786450 UON786450 UYJ786450 VIF786450 VSB786450 WBX786450 WLT786450 WVP786450 H851986 JD851986 SZ851986 ACV851986 AMR851986 AWN851986 BGJ851986 BQF851986 CAB851986 CJX851986 CTT851986 DDP851986 DNL851986 DXH851986 EHD851986 EQZ851986 FAV851986 FKR851986 FUN851986 GEJ851986 GOF851986 GYB851986 HHX851986 HRT851986 IBP851986 ILL851986 IVH851986 JFD851986 JOZ851986 JYV851986 KIR851986 KSN851986 LCJ851986 LMF851986 LWB851986 MFX851986 MPT851986 MZP851986 NJL851986 NTH851986 ODD851986 OMZ851986 OWV851986 PGR851986 PQN851986 QAJ851986 QKF851986 QUB851986 RDX851986 RNT851986 RXP851986 SHL851986 SRH851986 TBD851986 TKZ851986 TUV851986 UER851986 UON851986 UYJ851986 VIF851986 VSB851986 WBX851986 WLT851986 WVP851986 H917522 JD917522 SZ917522 ACV917522 AMR917522 AWN917522 BGJ917522 BQF917522 CAB917522 CJX917522 CTT917522 DDP917522 DNL917522 DXH917522 EHD917522 EQZ917522 FAV917522 FKR917522 FUN917522 GEJ917522 GOF917522 GYB917522 HHX917522 HRT917522 IBP917522 ILL917522 IVH917522 JFD917522 JOZ917522 JYV917522 KIR917522 KSN917522 LCJ917522 LMF917522 LWB917522 MFX917522 MPT917522 MZP917522 NJL917522 NTH917522 ODD917522 OMZ917522 OWV917522 PGR917522 PQN917522 QAJ917522 QKF917522 QUB917522 RDX917522 RNT917522 RXP917522 SHL917522 SRH917522 TBD917522 TKZ917522 TUV917522 UER917522 UON917522 UYJ917522 VIF917522 VSB917522 WBX917522 WLT917522 WVP917522 H983058 JD983058 SZ983058 ACV983058 AMR983058 AWN983058 BGJ983058 BQF983058 CAB983058 CJX983058 CTT983058 DDP983058 DNL983058 DXH983058 EHD983058 EQZ983058 FAV983058 FKR983058 FUN983058 GEJ983058 GOF983058 GYB983058 HHX983058 HRT983058 IBP983058 ILL983058 IVH983058 JFD983058 JOZ983058 JYV983058 KIR983058 KSN983058 LCJ983058 LMF983058 LWB983058 MFX983058 MPT983058 MZP983058 NJL983058 NTH983058 ODD983058 OMZ983058 OWV983058 PGR983058 PQN983058 QAJ983058 QKF983058 QUB983058 RDX983058 RNT983058 RXP983058 SHL983058 SRH983058 TBD983058 TKZ983058 TUV983058 UER983058 UON983058 UYJ983058 VIF983058 VSB983058 WBX983058 WLT983058 WVP983058" xr:uid="{43836D37-7008-402C-BC65-5A81FFFEAC78}">
      <formula1>$O$17:$O$18</formula1>
    </dataValidation>
    <dataValidation type="list" allowBlank="1" showInputMessage="1" showErrorMessage="1" sqref="I46 JE46 TA46 ACW46 AMS46 AWO46 BGK46 BQG46 CAC46 CJY46 CTU46 DDQ46 DNM46 DXI46 EHE46 ERA46 FAW46 FKS46 FUO46 GEK46 GOG46 GYC46 HHY46 HRU46 IBQ46 ILM46 IVI46 JFE46 JPA46 JYW46 KIS46 KSO46 LCK46 LMG46 LWC46 MFY46 MPU46 MZQ46 NJM46 NTI46 ODE46 ONA46 OWW46 PGS46 PQO46 QAK46 QKG46 QUC46 RDY46 RNU46 RXQ46 SHM46 SRI46 TBE46 TLA46 TUW46 UES46 UOO46 UYK46 VIG46 VSC46 WBY46 WLU46 WVQ46 I65582 JE65582 TA65582 ACW65582 AMS65582 AWO65582 BGK65582 BQG65582 CAC65582 CJY65582 CTU65582 DDQ65582 DNM65582 DXI65582 EHE65582 ERA65582 FAW65582 FKS65582 FUO65582 GEK65582 GOG65582 GYC65582 HHY65582 HRU65582 IBQ65582 ILM65582 IVI65582 JFE65582 JPA65582 JYW65582 KIS65582 KSO65582 LCK65582 LMG65582 LWC65582 MFY65582 MPU65582 MZQ65582 NJM65582 NTI65582 ODE65582 ONA65582 OWW65582 PGS65582 PQO65582 QAK65582 QKG65582 QUC65582 RDY65582 RNU65582 RXQ65582 SHM65582 SRI65582 TBE65582 TLA65582 TUW65582 UES65582 UOO65582 UYK65582 VIG65582 VSC65582 WBY65582 WLU65582 WVQ65582 I131118 JE131118 TA131118 ACW131118 AMS131118 AWO131118 BGK131118 BQG131118 CAC131118 CJY131118 CTU131118 DDQ131118 DNM131118 DXI131118 EHE131118 ERA131118 FAW131118 FKS131118 FUO131118 GEK131118 GOG131118 GYC131118 HHY131118 HRU131118 IBQ131118 ILM131118 IVI131118 JFE131118 JPA131118 JYW131118 KIS131118 KSO131118 LCK131118 LMG131118 LWC131118 MFY131118 MPU131118 MZQ131118 NJM131118 NTI131118 ODE131118 ONA131118 OWW131118 PGS131118 PQO131118 QAK131118 QKG131118 QUC131118 RDY131118 RNU131118 RXQ131118 SHM131118 SRI131118 TBE131118 TLA131118 TUW131118 UES131118 UOO131118 UYK131118 VIG131118 VSC131118 WBY131118 WLU131118 WVQ131118 I196654 JE196654 TA196654 ACW196654 AMS196654 AWO196654 BGK196654 BQG196654 CAC196654 CJY196654 CTU196654 DDQ196654 DNM196654 DXI196654 EHE196654 ERA196654 FAW196654 FKS196654 FUO196654 GEK196654 GOG196654 GYC196654 HHY196654 HRU196654 IBQ196654 ILM196654 IVI196654 JFE196654 JPA196654 JYW196654 KIS196654 KSO196654 LCK196654 LMG196654 LWC196654 MFY196654 MPU196654 MZQ196654 NJM196654 NTI196654 ODE196654 ONA196654 OWW196654 PGS196654 PQO196654 QAK196654 QKG196654 QUC196654 RDY196654 RNU196654 RXQ196654 SHM196654 SRI196654 TBE196654 TLA196654 TUW196654 UES196654 UOO196654 UYK196654 VIG196654 VSC196654 WBY196654 WLU196654 WVQ196654 I262190 JE262190 TA262190 ACW262190 AMS262190 AWO262190 BGK262190 BQG262190 CAC262190 CJY262190 CTU262190 DDQ262190 DNM262190 DXI262190 EHE262190 ERA262190 FAW262190 FKS262190 FUO262190 GEK262190 GOG262190 GYC262190 HHY262190 HRU262190 IBQ262190 ILM262190 IVI262190 JFE262190 JPA262190 JYW262190 KIS262190 KSO262190 LCK262190 LMG262190 LWC262190 MFY262190 MPU262190 MZQ262190 NJM262190 NTI262190 ODE262190 ONA262190 OWW262190 PGS262190 PQO262190 QAK262190 QKG262190 QUC262190 RDY262190 RNU262190 RXQ262190 SHM262190 SRI262190 TBE262190 TLA262190 TUW262190 UES262190 UOO262190 UYK262190 VIG262190 VSC262190 WBY262190 WLU262190 WVQ262190 I327726 JE327726 TA327726 ACW327726 AMS327726 AWO327726 BGK327726 BQG327726 CAC327726 CJY327726 CTU327726 DDQ327726 DNM327726 DXI327726 EHE327726 ERA327726 FAW327726 FKS327726 FUO327726 GEK327726 GOG327726 GYC327726 HHY327726 HRU327726 IBQ327726 ILM327726 IVI327726 JFE327726 JPA327726 JYW327726 KIS327726 KSO327726 LCK327726 LMG327726 LWC327726 MFY327726 MPU327726 MZQ327726 NJM327726 NTI327726 ODE327726 ONA327726 OWW327726 PGS327726 PQO327726 QAK327726 QKG327726 QUC327726 RDY327726 RNU327726 RXQ327726 SHM327726 SRI327726 TBE327726 TLA327726 TUW327726 UES327726 UOO327726 UYK327726 VIG327726 VSC327726 WBY327726 WLU327726 WVQ327726 I393262 JE393262 TA393262 ACW393262 AMS393262 AWO393262 BGK393262 BQG393262 CAC393262 CJY393262 CTU393262 DDQ393262 DNM393262 DXI393262 EHE393262 ERA393262 FAW393262 FKS393262 FUO393262 GEK393262 GOG393262 GYC393262 HHY393262 HRU393262 IBQ393262 ILM393262 IVI393262 JFE393262 JPA393262 JYW393262 KIS393262 KSO393262 LCK393262 LMG393262 LWC393262 MFY393262 MPU393262 MZQ393262 NJM393262 NTI393262 ODE393262 ONA393262 OWW393262 PGS393262 PQO393262 QAK393262 QKG393262 QUC393262 RDY393262 RNU393262 RXQ393262 SHM393262 SRI393262 TBE393262 TLA393262 TUW393262 UES393262 UOO393262 UYK393262 VIG393262 VSC393262 WBY393262 WLU393262 WVQ393262 I458798 JE458798 TA458798 ACW458798 AMS458798 AWO458798 BGK458798 BQG458798 CAC458798 CJY458798 CTU458798 DDQ458798 DNM458798 DXI458798 EHE458798 ERA458798 FAW458798 FKS458798 FUO458798 GEK458798 GOG458798 GYC458798 HHY458798 HRU458798 IBQ458798 ILM458798 IVI458798 JFE458798 JPA458798 JYW458798 KIS458798 KSO458798 LCK458798 LMG458798 LWC458798 MFY458798 MPU458798 MZQ458798 NJM458798 NTI458798 ODE458798 ONA458798 OWW458798 PGS458798 PQO458798 QAK458798 QKG458798 QUC458798 RDY458798 RNU458798 RXQ458798 SHM458798 SRI458798 TBE458798 TLA458798 TUW458798 UES458798 UOO458798 UYK458798 VIG458798 VSC458798 WBY458798 WLU458798 WVQ458798 I524334 JE524334 TA524334 ACW524334 AMS524334 AWO524334 BGK524334 BQG524334 CAC524334 CJY524334 CTU524334 DDQ524334 DNM524334 DXI524334 EHE524334 ERA524334 FAW524334 FKS524334 FUO524334 GEK524334 GOG524334 GYC524334 HHY524334 HRU524334 IBQ524334 ILM524334 IVI524334 JFE524334 JPA524334 JYW524334 KIS524334 KSO524334 LCK524334 LMG524334 LWC524334 MFY524334 MPU524334 MZQ524334 NJM524334 NTI524334 ODE524334 ONA524334 OWW524334 PGS524334 PQO524334 QAK524334 QKG524334 QUC524334 RDY524334 RNU524334 RXQ524334 SHM524334 SRI524334 TBE524334 TLA524334 TUW524334 UES524334 UOO524334 UYK524334 VIG524334 VSC524334 WBY524334 WLU524334 WVQ524334 I589870 JE589870 TA589870 ACW589870 AMS589870 AWO589870 BGK589870 BQG589870 CAC589870 CJY589870 CTU589870 DDQ589870 DNM589870 DXI589870 EHE589870 ERA589870 FAW589870 FKS589870 FUO589870 GEK589870 GOG589870 GYC589870 HHY589870 HRU589870 IBQ589870 ILM589870 IVI589870 JFE589870 JPA589870 JYW589870 KIS589870 KSO589870 LCK589870 LMG589870 LWC589870 MFY589870 MPU589870 MZQ589870 NJM589870 NTI589870 ODE589870 ONA589870 OWW589870 PGS589870 PQO589870 QAK589870 QKG589870 QUC589870 RDY589870 RNU589870 RXQ589870 SHM589870 SRI589870 TBE589870 TLA589870 TUW589870 UES589870 UOO589870 UYK589870 VIG589870 VSC589870 WBY589870 WLU589870 WVQ589870 I655406 JE655406 TA655406 ACW655406 AMS655406 AWO655406 BGK655406 BQG655406 CAC655406 CJY655406 CTU655406 DDQ655406 DNM655406 DXI655406 EHE655406 ERA655406 FAW655406 FKS655406 FUO655406 GEK655406 GOG655406 GYC655406 HHY655406 HRU655406 IBQ655406 ILM655406 IVI655406 JFE655406 JPA655406 JYW655406 KIS655406 KSO655406 LCK655406 LMG655406 LWC655406 MFY655406 MPU655406 MZQ655406 NJM655406 NTI655406 ODE655406 ONA655406 OWW655406 PGS655406 PQO655406 QAK655406 QKG655406 QUC655406 RDY655406 RNU655406 RXQ655406 SHM655406 SRI655406 TBE655406 TLA655406 TUW655406 UES655406 UOO655406 UYK655406 VIG655406 VSC655406 WBY655406 WLU655406 WVQ655406 I720942 JE720942 TA720942 ACW720942 AMS720942 AWO720942 BGK720942 BQG720942 CAC720942 CJY720942 CTU720942 DDQ720942 DNM720942 DXI720942 EHE720942 ERA720942 FAW720942 FKS720942 FUO720942 GEK720942 GOG720942 GYC720942 HHY720942 HRU720942 IBQ720942 ILM720942 IVI720942 JFE720942 JPA720942 JYW720942 KIS720942 KSO720942 LCK720942 LMG720942 LWC720942 MFY720942 MPU720942 MZQ720942 NJM720942 NTI720942 ODE720942 ONA720942 OWW720942 PGS720942 PQO720942 QAK720942 QKG720942 QUC720942 RDY720942 RNU720942 RXQ720942 SHM720942 SRI720942 TBE720942 TLA720942 TUW720942 UES720942 UOO720942 UYK720942 VIG720942 VSC720942 WBY720942 WLU720942 WVQ720942 I786478 JE786478 TA786478 ACW786478 AMS786478 AWO786478 BGK786478 BQG786478 CAC786478 CJY786478 CTU786478 DDQ786478 DNM786478 DXI786478 EHE786478 ERA786478 FAW786478 FKS786478 FUO786478 GEK786478 GOG786478 GYC786478 HHY786478 HRU786478 IBQ786478 ILM786478 IVI786478 JFE786478 JPA786478 JYW786478 KIS786478 KSO786478 LCK786478 LMG786478 LWC786478 MFY786478 MPU786478 MZQ786478 NJM786478 NTI786478 ODE786478 ONA786478 OWW786478 PGS786478 PQO786478 QAK786478 QKG786478 QUC786478 RDY786478 RNU786478 RXQ786478 SHM786478 SRI786478 TBE786478 TLA786478 TUW786478 UES786478 UOO786478 UYK786478 VIG786478 VSC786478 WBY786478 WLU786478 WVQ786478 I852014 JE852014 TA852014 ACW852014 AMS852014 AWO852014 BGK852014 BQG852014 CAC852014 CJY852014 CTU852014 DDQ852014 DNM852014 DXI852014 EHE852014 ERA852014 FAW852014 FKS852014 FUO852014 GEK852014 GOG852014 GYC852014 HHY852014 HRU852014 IBQ852014 ILM852014 IVI852014 JFE852014 JPA852014 JYW852014 KIS852014 KSO852014 LCK852014 LMG852014 LWC852014 MFY852014 MPU852014 MZQ852014 NJM852014 NTI852014 ODE852014 ONA852014 OWW852014 PGS852014 PQO852014 QAK852014 QKG852014 QUC852014 RDY852014 RNU852014 RXQ852014 SHM852014 SRI852014 TBE852014 TLA852014 TUW852014 UES852014 UOO852014 UYK852014 VIG852014 VSC852014 WBY852014 WLU852014 WVQ852014 I917550 JE917550 TA917550 ACW917550 AMS917550 AWO917550 BGK917550 BQG917550 CAC917550 CJY917550 CTU917550 DDQ917550 DNM917550 DXI917550 EHE917550 ERA917550 FAW917550 FKS917550 FUO917550 GEK917550 GOG917550 GYC917550 HHY917550 HRU917550 IBQ917550 ILM917550 IVI917550 JFE917550 JPA917550 JYW917550 KIS917550 KSO917550 LCK917550 LMG917550 LWC917550 MFY917550 MPU917550 MZQ917550 NJM917550 NTI917550 ODE917550 ONA917550 OWW917550 PGS917550 PQO917550 QAK917550 QKG917550 QUC917550 RDY917550 RNU917550 RXQ917550 SHM917550 SRI917550 TBE917550 TLA917550 TUW917550 UES917550 UOO917550 UYK917550 VIG917550 VSC917550 WBY917550 WLU917550 WVQ917550 I983086 JE983086 TA983086 ACW983086 AMS983086 AWO983086 BGK983086 BQG983086 CAC983086 CJY983086 CTU983086 DDQ983086 DNM983086 DXI983086 EHE983086 ERA983086 FAW983086 FKS983086 FUO983086 GEK983086 GOG983086 GYC983086 HHY983086 HRU983086 IBQ983086 ILM983086 IVI983086 JFE983086 JPA983086 JYW983086 KIS983086 KSO983086 LCK983086 LMG983086 LWC983086 MFY983086 MPU983086 MZQ983086 NJM983086 NTI983086 ODE983086 ONA983086 OWW983086 PGS983086 PQO983086 QAK983086 QKG983086 QUC983086 RDY983086 RNU983086 RXQ983086 SHM983086 SRI983086 TBE983086 TLA983086 TUW983086 UES983086 UOO983086 UYK983086 VIG983086 VSC983086 WBY983086 WLU983086 WVQ983086" xr:uid="{182DD10B-113B-4D78-9BC0-2FCCF2A0F2BC}">
      <formula1>$Q$46:$S$46</formula1>
    </dataValidation>
    <dataValidation type="list" allowBlank="1" showInputMessage="1" showErrorMessage="1" sqref="WVP983101:WVQ983101 JD61:JE61 SZ61:TA61 ACV61:ACW61 AMR61:AMS61 AWN61:AWO61 BGJ61:BGK61 BQF61:BQG61 CAB61:CAC61 CJX61:CJY61 CTT61:CTU61 DDP61:DDQ61 DNL61:DNM61 DXH61:DXI61 EHD61:EHE61 EQZ61:ERA61 FAV61:FAW61 FKR61:FKS61 FUN61:FUO61 GEJ61:GEK61 GOF61:GOG61 GYB61:GYC61 HHX61:HHY61 HRT61:HRU61 IBP61:IBQ61 ILL61:ILM61 IVH61:IVI61 JFD61:JFE61 JOZ61:JPA61 JYV61:JYW61 KIR61:KIS61 KSN61:KSO61 LCJ61:LCK61 LMF61:LMG61 LWB61:LWC61 MFX61:MFY61 MPT61:MPU61 MZP61:MZQ61 NJL61:NJM61 NTH61:NTI61 ODD61:ODE61 OMZ61:ONA61 OWV61:OWW61 PGR61:PGS61 PQN61:PQO61 QAJ61:QAK61 QKF61:QKG61 QUB61:QUC61 RDX61:RDY61 RNT61:RNU61 RXP61:RXQ61 SHL61:SHM61 SRH61:SRI61 TBD61:TBE61 TKZ61:TLA61 TUV61:TUW61 UER61:UES61 UON61:UOO61 UYJ61:UYK61 VIF61:VIG61 VSB61:VSC61 WBX61:WBY61 WLT61:WLU61 WVP61:WVQ61 H65597:I65597 JD65597:JE65597 SZ65597:TA65597 ACV65597:ACW65597 AMR65597:AMS65597 AWN65597:AWO65597 BGJ65597:BGK65597 BQF65597:BQG65597 CAB65597:CAC65597 CJX65597:CJY65597 CTT65597:CTU65597 DDP65597:DDQ65597 DNL65597:DNM65597 DXH65597:DXI65597 EHD65597:EHE65597 EQZ65597:ERA65597 FAV65597:FAW65597 FKR65597:FKS65597 FUN65597:FUO65597 GEJ65597:GEK65597 GOF65597:GOG65597 GYB65597:GYC65597 HHX65597:HHY65597 HRT65597:HRU65597 IBP65597:IBQ65597 ILL65597:ILM65597 IVH65597:IVI65597 JFD65597:JFE65597 JOZ65597:JPA65597 JYV65597:JYW65597 KIR65597:KIS65597 KSN65597:KSO65597 LCJ65597:LCK65597 LMF65597:LMG65597 LWB65597:LWC65597 MFX65597:MFY65597 MPT65597:MPU65597 MZP65597:MZQ65597 NJL65597:NJM65597 NTH65597:NTI65597 ODD65597:ODE65597 OMZ65597:ONA65597 OWV65597:OWW65597 PGR65597:PGS65597 PQN65597:PQO65597 QAJ65597:QAK65597 QKF65597:QKG65597 QUB65597:QUC65597 RDX65597:RDY65597 RNT65597:RNU65597 RXP65597:RXQ65597 SHL65597:SHM65597 SRH65597:SRI65597 TBD65597:TBE65597 TKZ65597:TLA65597 TUV65597:TUW65597 UER65597:UES65597 UON65597:UOO65597 UYJ65597:UYK65597 VIF65597:VIG65597 VSB65597:VSC65597 WBX65597:WBY65597 WLT65597:WLU65597 WVP65597:WVQ65597 H131133:I131133 JD131133:JE131133 SZ131133:TA131133 ACV131133:ACW131133 AMR131133:AMS131133 AWN131133:AWO131133 BGJ131133:BGK131133 BQF131133:BQG131133 CAB131133:CAC131133 CJX131133:CJY131133 CTT131133:CTU131133 DDP131133:DDQ131133 DNL131133:DNM131133 DXH131133:DXI131133 EHD131133:EHE131133 EQZ131133:ERA131133 FAV131133:FAW131133 FKR131133:FKS131133 FUN131133:FUO131133 GEJ131133:GEK131133 GOF131133:GOG131133 GYB131133:GYC131133 HHX131133:HHY131133 HRT131133:HRU131133 IBP131133:IBQ131133 ILL131133:ILM131133 IVH131133:IVI131133 JFD131133:JFE131133 JOZ131133:JPA131133 JYV131133:JYW131133 KIR131133:KIS131133 KSN131133:KSO131133 LCJ131133:LCK131133 LMF131133:LMG131133 LWB131133:LWC131133 MFX131133:MFY131133 MPT131133:MPU131133 MZP131133:MZQ131133 NJL131133:NJM131133 NTH131133:NTI131133 ODD131133:ODE131133 OMZ131133:ONA131133 OWV131133:OWW131133 PGR131133:PGS131133 PQN131133:PQO131133 QAJ131133:QAK131133 QKF131133:QKG131133 QUB131133:QUC131133 RDX131133:RDY131133 RNT131133:RNU131133 RXP131133:RXQ131133 SHL131133:SHM131133 SRH131133:SRI131133 TBD131133:TBE131133 TKZ131133:TLA131133 TUV131133:TUW131133 UER131133:UES131133 UON131133:UOO131133 UYJ131133:UYK131133 VIF131133:VIG131133 VSB131133:VSC131133 WBX131133:WBY131133 WLT131133:WLU131133 WVP131133:WVQ131133 H196669:I196669 JD196669:JE196669 SZ196669:TA196669 ACV196669:ACW196669 AMR196669:AMS196669 AWN196669:AWO196669 BGJ196669:BGK196669 BQF196669:BQG196669 CAB196669:CAC196669 CJX196669:CJY196669 CTT196669:CTU196669 DDP196669:DDQ196669 DNL196669:DNM196669 DXH196669:DXI196669 EHD196669:EHE196669 EQZ196669:ERA196669 FAV196669:FAW196669 FKR196669:FKS196669 FUN196669:FUO196669 GEJ196669:GEK196669 GOF196669:GOG196669 GYB196669:GYC196669 HHX196669:HHY196669 HRT196669:HRU196669 IBP196669:IBQ196669 ILL196669:ILM196669 IVH196669:IVI196669 JFD196669:JFE196669 JOZ196669:JPA196669 JYV196669:JYW196669 KIR196669:KIS196669 KSN196669:KSO196669 LCJ196669:LCK196669 LMF196669:LMG196669 LWB196669:LWC196669 MFX196669:MFY196669 MPT196669:MPU196669 MZP196669:MZQ196669 NJL196669:NJM196669 NTH196669:NTI196669 ODD196669:ODE196669 OMZ196669:ONA196669 OWV196669:OWW196669 PGR196669:PGS196669 PQN196669:PQO196669 QAJ196669:QAK196669 QKF196669:QKG196669 QUB196669:QUC196669 RDX196669:RDY196669 RNT196669:RNU196669 RXP196669:RXQ196669 SHL196669:SHM196669 SRH196669:SRI196669 TBD196669:TBE196669 TKZ196669:TLA196669 TUV196669:TUW196669 UER196669:UES196669 UON196669:UOO196669 UYJ196669:UYK196669 VIF196669:VIG196669 VSB196669:VSC196669 WBX196669:WBY196669 WLT196669:WLU196669 WVP196669:WVQ196669 H262205:I262205 JD262205:JE262205 SZ262205:TA262205 ACV262205:ACW262205 AMR262205:AMS262205 AWN262205:AWO262205 BGJ262205:BGK262205 BQF262205:BQG262205 CAB262205:CAC262205 CJX262205:CJY262205 CTT262205:CTU262205 DDP262205:DDQ262205 DNL262205:DNM262205 DXH262205:DXI262205 EHD262205:EHE262205 EQZ262205:ERA262205 FAV262205:FAW262205 FKR262205:FKS262205 FUN262205:FUO262205 GEJ262205:GEK262205 GOF262205:GOG262205 GYB262205:GYC262205 HHX262205:HHY262205 HRT262205:HRU262205 IBP262205:IBQ262205 ILL262205:ILM262205 IVH262205:IVI262205 JFD262205:JFE262205 JOZ262205:JPA262205 JYV262205:JYW262205 KIR262205:KIS262205 KSN262205:KSO262205 LCJ262205:LCK262205 LMF262205:LMG262205 LWB262205:LWC262205 MFX262205:MFY262205 MPT262205:MPU262205 MZP262205:MZQ262205 NJL262205:NJM262205 NTH262205:NTI262205 ODD262205:ODE262205 OMZ262205:ONA262205 OWV262205:OWW262205 PGR262205:PGS262205 PQN262205:PQO262205 QAJ262205:QAK262205 QKF262205:QKG262205 QUB262205:QUC262205 RDX262205:RDY262205 RNT262205:RNU262205 RXP262205:RXQ262205 SHL262205:SHM262205 SRH262205:SRI262205 TBD262205:TBE262205 TKZ262205:TLA262205 TUV262205:TUW262205 UER262205:UES262205 UON262205:UOO262205 UYJ262205:UYK262205 VIF262205:VIG262205 VSB262205:VSC262205 WBX262205:WBY262205 WLT262205:WLU262205 WVP262205:WVQ262205 H327741:I327741 JD327741:JE327741 SZ327741:TA327741 ACV327741:ACW327741 AMR327741:AMS327741 AWN327741:AWO327741 BGJ327741:BGK327741 BQF327741:BQG327741 CAB327741:CAC327741 CJX327741:CJY327741 CTT327741:CTU327741 DDP327741:DDQ327741 DNL327741:DNM327741 DXH327741:DXI327741 EHD327741:EHE327741 EQZ327741:ERA327741 FAV327741:FAW327741 FKR327741:FKS327741 FUN327741:FUO327741 GEJ327741:GEK327741 GOF327741:GOG327741 GYB327741:GYC327741 HHX327741:HHY327741 HRT327741:HRU327741 IBP327741:IBQ327741 ILL327741:ILM327741 IVH327741:IVI327741 JFD327741:JFE327741 JOZ327741:JPA327741 JYV327741:JYW327741 KIR327741:KIS327741 KSN327741:KSO327741 LCJ327741:LCK327741 LMF327741:LMG327741 LWB327741:LWC327741 MFX327741:MFY327741 MPT327741:MPU327741 MZP327741:MZQ327741 NJL327741:NJM327741 NTH327741:NTI327741 ODD327741:ODE327741 OMZ327741:ONA327741 OWV327741:OWW327741 PGR327741:PGS327741 PQN327741:PQO327741 QAJ327741:QAK327741 QKF327741:QKG327741 QUB327741:QUC327741 RDX327741:RDY327741 RNT327741:RNU327741 RXP327741:RXQ327741 SHL327741:SHM327741 SRH327741:SRI327741 TBD327741:TBE327741 TKZ327741:TLA327741 TUV327741:TUW327741 UER327741:UES327741 UON327741:UOO327741 UYJ327741:UYK327741 VIF327741:VIG327741 VSB327741:VSC327741 WBX327741:WBY327741 WLT327741:WLU327741 WVP327741:WVQ327741 H393277:I393277 JD393277:JE393277 SZ393277:TA393277 ACV393277:ACW393277 AMR393277:AMS393277 AWN393277:AWO393277 BGJ393277:BGK393277 BQF393277:BQG393277 CAB393277:CAC393277 CJX393277:CJY393277 CTT393277:CTU393277 DDP393277:DDQ393277 DNL393277:DNM393277 DXH393277:DXI393277 EHD393277:EHE393277 EQZ393277:ERA393277 FAV393277:FAW393277 FKR393277:FKS393277 FUN393277:FUO393277 GEJ393277:GEK393277 GOF393277:GOG393277 GYB393277:GYC393277 HHX393277:HHY393277 HRT393277:HRU393277 IBP393277:IBQ393277 ILL393277:ILM393277 IVH393277:IVI393277 JFD393277:JFE393277 JOZ393277:JPA393277 JYV393277:JYW393277 KIR393277:KIS393277 KSN393277:KSO393277 LCJ393277:LCK393277 LMF393277:LMG393277 LWB393277:LWC393277 MFX393277:MFY393277 MPT393277:MPU393277 MZP393277:MZQ393277 NJL393277:NJM393277 NTH393277:NTI393277 ODD393277:ODE393277 OMZ393277:ONA393277 OWV393277:OWW393277 PGR393277:PGS393277 PQN393277:PQO393277 QAJ393277:QAK393277 QKF393277:QKG393277 QUB393277:QUC393277 RDX393277:RDY393277 RNT393277:RNU393277 RXP393277:RXQ393277 SHL393277:SHM393277 SRH393277:SRI393277 TBD393277:TBE393277 TKZ393277:TLA393277 TUV393277:TUW393277 UER393277:UES393277 UON393277:UOO393277 UYJ393277:UYK393277 VIF393277:VIG393277 VSB393277:VSC393277 WBX393277:WBY393277 WLT393277:WLU393277 WVP393277:WVQ393277 H458813:I458813 JD458813:JE458813 SZ458813:TA458813 ACV458813:ACW458813 AMR458813:AMS458813 AWN458813:AWO458813 BGJ458813:BGK458813 BQF458813:BQG458813 CAB458813:CAC458813 CJX458813:CJY458813 CTT458813:CTU458813 DDP458813:DDQ458813 DNL458813:DNM458813 DXH458813:DXI458813 EHD458813:EHE458813 EQZ458813:ERA458813 FAV458813:FAW458813 FKR458813:FKS458813 FUN458813:FUO458813 GEJ458813:GEK458813 GOF458813:GOG458813 GYB458813:GYC458813 HHX458813:HHY458813 HRT458813:HRU458813 IBP458813:IBQ458813 ILL458813:ILM458813 IVH458813:IVI458813 JFD458813:JFE458813 JOZ458813:JPA458813 JYV458813:JYW458813 KIR458813:KIS458813 KSN458813:KSO458813 LCJ458813:LCK458813 LMF458813:LMG458813 LWB458813:LWC458813 MFX458813:MFY458813 MPT458813:MPU458813 MZP458813:MZQ458813 NJL458813:NJM458813 NTH458813:NTI458813 ODD458813:ODE458813 OMZ458813:ONA458813 OWV458813:OWW458813 PGR458813:PGS458813 PQN458813:PQO458813 QAJ458813:QAK458813 QKF458813:QKG458813 QUB458813:QUC458813 RDX458813:RDY458813 RNT458813:RNU458813 RXP458813:RXQ458813 SHL458813:SHM458813 SRH458813:SRI458813 TBD458813:TBE458813 TKZ458813:TLA458813 TUV458813:TUW458813 UER458813:UES458813 UON458813:UOO458813 UYJ458813:UYK458813 VIF458813:VIG458813 VSB458813:VSC458813 WBX458813:WBY458813 WLT458813:WLU458813 WVP458813:WVQ458813 H524349:I524349 JD524349:JE524349 SZ524349:TA524349 ACV524349:ACW524349 AMR524349:AMS524349 AWN524349:AWO524349 BGJ524349:BGK524349 BQF524349:BQG524349 CAB524349:CAC524349 CJX524349:CJY524349 CTT524349:CTU524349 DDP524349:DDQ524349 DNL524349:DNM524349 DXH524349:DXI524349 EHD524349:EHE524349 EQZ524349:ERA524349 FAV524349:FAW524349 FKR524349:FKS524349 FUN524349:FUO524349 GEJ524349:GEK524349 GOF524349:GOG524349 GYB524349:GYC524349 HHX524349:HHY524349 HRT524349:HRU524349 IBP524349:IBQ524349 ILL524349:ILM524349 IVH524349:IVI524349 JFD524349:JFE524349 JOZ524349:JPA524349 JYV524349:JYW524349 KIR524349:KIS524349 KSN524349:KSO524349 LCJ524349:LCK524349 LMF524349:LMG524349 LWB524349:LWC524349 MFX524349:MFY524349 MPT524349:MPU524349 MZP524349:MZQ524349 NJL524349:NJM524349 NTH524349:NTI524349 ODD524349:ODE524349 OMZ524349:ONA524349 OWV524349:OWW524349 PGR524349:PGS524349 PQN524349:PQO524349 QAJ524349:QAK524349 QKF524349:QKG524349 QUB524349:QUC524349 RDX524349:RDY524349 RNT524349:RNU524349 RXP524349:RXQ524349 SHL524349:SHM524349 SRH524349:SRI524349 TBD524349:TBE524349 TKZ524349:TLA524349 TUV524349:TUW524349 UER524349:UES524349 UON524349:UOO524349 UYJ524349:UYK524349 VIF524349:VIG524349 VSB524349:VSC524349 WBX524349:WBY524349 WLT524349:WLU524349 WVP524349:WVQ524349 H589885:I589885 JD589885:JE589885 SZ589885:TA589885 ACV589885:ACW589885 AMR589885:AMS589885 AWN589885:AWO589885 BGJ589885:BGK589885 BQF589885:BQG589885 CAB589885:CAC589885 CJX589885:CJY589885 CTT589885:CTU589885 DDP589885:DDQ589885 DNL589885:DNM589885 DXH589885:DXI589885 EHD589885:EHE589885 EQZ589885:ERA589885 FAV589885:FAW589885 FKR589885:FKS589885 FUN589885:FUO589885 GEJ589885:GEK589885 GOF589885:GOG589885 GYB589885:GYC589885 HHX589885:HHY589885 HRT589885:HRU589885 IBP589885:IBQ589885 ILL589885:ILM589885 IVH589885:IVI589885 JFD589885:JFE589885 JOZ589885:JPA589885 JYV589885:JYW589885 KIR589885:KIS589885 KSN589885:KSO589885 LCJ589885:LCK589885 LMF589885:LMG589885 LWB589885:LWC589885 MFX589885:MFY589885 MPT589885:MPU589885 MZP589885:MZQ589885 NJL589885:NJM589885 NTH589885:NTI589885 ODD589885:ODE589885 OMZ589885:ONA589885 OWV589885:OWW589885 PGR589885:PGS589885 PQN589885:PQO589885 QAJ589885:QAK589885 QKF589885:QKG589885 QUB589885:QUC589885 RDX589885:RDY589885 RNT589885:RNU589885 RXP589885:RXQ589885 SHL589885:SHM589885 SRH589885:SRI589885 TBD589885:TBE589885 TKZ589885:TLA589885 TUV589885:TUW589885 UER589885:UES589885 UON589885:UOO589885 UYJ589885:UYK589885 VIF589885:VIG589885 VSB589885:VSC589885 WBX589885:WBY589885 WLT589885:WLU589885 WVP589885:WVQ589885 H655421:I655421 JD655421:JE655421 SZ655421:TA655421 ACV655421:ACW655421 AMR655421:AMS655421 AWN655421:AWO655421 BGJ655421:BGK655421 BQF655421:BQG655421 CAB655421:CAC655421 CJX655421:CJY655421 CTT655421:CTU655421 DDP655421:DDQ655421 DNL655421:DNM655421 DXH655421:DXI655421 EHD655421:EHE655421 EQZ655421:ERA655421 FAV655421:FAW655421 FKR655421:FKS655421 FUN655421:FUO655421 GEJ655421:GEK655421 GOF655421:GOG655421 GYB655421:GYC655421 HHX655421:HHY655421 HRT655421:HRU655421 IBP655421:IBQ655421 ILL655421:ILM655421 IVH655421:IVI655421 JFD655421:JFE655421 JOZ655421:JPA655421 JYV655421:JYW655421 KIR655421:KIS655421 KSN655421:KSO655421 LCJ655421:LCK655421 LMF655421:LMG655421 LWB655421:LWC655421 MFX655421:MFY655421 MPT655421:MPU655421 MZP655421:MZQ655421 NJL655421:NJM655421 NTH655421:NTI655421 ODD655421:ODE655421 OMZ655421:ONA655421 OWV655421:OWW655421 PGR655421:PGS655421 PQN655421:PQO655421 QAJ655421:QAK655421 QKF655421:QKG655421 QUB655421:QUC655421 RDX655421:RDY655421 RNT655421:RNU655421 RXP655421:RXQ655421 SHL655421:SHM655421 SRH655421:SRI655421 TBD655421:TBE655421 TKZ655421:TLA655421 TUV655421:TUW655421 UER655421:UES655421 UON655421:UOO655421 UYJ655421:UYK655421 VIF655421:VIG655421 VSB655421:VSC655421 WBX655421:WBY655421 WLT655421:WLU655421 WVP655421:WVQ655421 H720957:I720957 JD720957:JE720957 SZ720957:TA720957 ACV720957:ACW720957 AMR720957:AMS720957 AWN720957:AWO720957 BGJ720957:BGK720957 BQF720957:BQG720957 CAB720957:CAC720957 CJX720957:CJY720957 CTT720957:CTU720957 DDP720957:DDQ720957 DNL720957:DNM720957 DXH720957:DXI720957 EHD720957:EHE720957 EQZ720957:ERA720957 FAV720957:FAW720957 FKR720957:FKS720957 FUN720957:FUO720957 GEJ720957:GEK720957 GOF720957:GOG720957 GYB720957:GYC720957 HHX720957:HHY720957 HRT720957:HRU720957 IBP720957:IBQ720957 ILL720957:ILM720957 IVH720957:IVI720957 JFD720957:JFE720957 JOZ720957:JPA720957 JYV720957:JYW720957 KIR720957:KIS720957 KSN720957:KSO720957 LCJ720957:LCK720957 LMF720957:LMG720957 LWB720957:LWC720957 MFX720957:MFY720957 MPT720957:MPU720957 MZP720957:MZQ720957 NJL720957:NJM720957 NTH720957:NTI720957 ODD720957:ODE720957 OMZ720957:ONA720957 OWV720957:OWW720957 PGR720957:PGS720957 PQN720957:PQO720957 QAJ720957:QAK720957 QKF720957:QKG720957 QUB720957:QUC720957 RDX720957:RDY720957 RNT720957:RNU720957 RXP720957:RXQ720957 SHL720957:SHM720957 SRH720957:SRI720957 TBD720957:TBE720957 TKZ720957:TLA720957 TUV720957:TUW720957 UER720957:UES720957 UON720957:UOO720957 UYJ720957:UYK720957 VIF720957:VIG720957 VSB720957:VSC720957 WBX720957:WBY720957 WLT720957:WLU720957 WVP720957:WVQ720957 H786493:I786493 JD786493:JE786493 SZ786493:TA786493 ACV786493:ACW786493 AMR786493:AMS786493 AWN786493:AWO786493 BGJ786493:BGK786493 BQF786493:BQG786493 CAB786493:CAC786493 CJX786493:CJY786493 CTT786493:CTU786493 DDP786493:DDQ786493 DNL786493:DNM786493 DXH786493:DXI786493 EHD786493:EHE786493 EQZ786493:ERA786493 FAV786493:FAW786493 FKR786493:FKS786493 FUN786493:FUO786493 GEJ786493:GEK786493 GOF786493:GOG786493 GYB786493:GYC786493 HHX786493:HHY786493 HRT786493:HRU786493 IBP786493:IBQ786493 ILL786493:ILM786493 IVH786493:IVI786493 JFD786493:JFE786493 JOZ786493:JPA786493 JYV786493:JYW786493 KIR786493:KIS786493 KSN786493:KSO786493 LCJ786493:LCK786493 LMF786493:LMG786493 LWB786493:LWC786493 MFX786493:MFY786493 MPT786493:MPU786493 MZP786493:MZQ786493 NJL786493:NJM786493 NTH786493:NTI786493 ODD786493:ODE786493 OMZ786493:ONA786493 OWV786493:OWW786493 PGR786493:PGS786493 PQN786493:PQO786493 QAJ786493:QAK786493 QKF786493:QKG786493 QUB786493:QUC786493 RDX786493:RDY786493 RNT786493:RNU786493 RXP786493:RXQ786493 SHL786493:SHM786493 SRH786493:SRI786493 TBD786493:TBE786493 TKZ786493:TLA786493 TUV786493:TUW786493 UER786493:UES786493 UON786493:UOO786493 UYJ786493:UYK786493 VIF786493:VIG786493 VSB786493:VSC786493 WBX786493:WBY786493 WLT786493:WLU786493 WVP786493:WVQ786493 H852029:I852029 JD852029:JE852029 SZ852029:TA852029 ACV852029:ACW852029 AMR852029:AMS852029 AWN852029:AWO852029 BGJ852029:BGK852029 BQF852029:BQG852029 CAB852029:CAC852029 CJX852029:CJY852029 CTT852029:CTU852029 DDP852029:DDQ852029 DNL852029:DNM852029 DXH852029:DXI852029 EHD852029:EHE852029 EQZ852029:ERA852029 FAV852029:FAW852029 FKR852029:FKS852029 FUN852029:FUO852029 GEJ852029:GEK852029 GOF852029:GOG852029 GYB852029:GYC852029 HHX852029:HHY852029 HRT852029:HRU852029 IBP852029:IBQ852029 ILL852029:ILM852029 IVH852029:IVI852029 JFD852029:JFE852029 JOZ852029:JPA852029 JYV852029:JYW852029 KIR852029:KIS852029 KSN852029:KSO852029 LCJ852029:LCK852029 LMF852029:LMG852029 LWB852029:LWC852029 MFX852029:MFY852029 MPT852029:MPU852029 MZP852029:MZQ852029 NJL852029:NJM852029 NTH852029:NTI852029 ODD852029:ODE852029 OMZ852029:ONA852029 OWV852029:OWW852029 PGR852029:PGS852029 PQN852029:PQO852029 QAJ852029:QAK852029 QKF852029:QKG852029 QUB852029:QUC852029 RDX852029:RDY852029 RNT852029:RNU852029 RXP852029:RXQ852029 SHL852029:SHM852029 SRH852029:SRI852029 TBD852029:TBE852029 TKZ852029:TLA852029 TUV852029:TUW852029 UER852029:UES852029 UON852029:UOO852029 UYJ852029:UYK852029 VIF852029:VIG852029 VSB852029:VSC852029 WBX852029:WBY852029 WLT852029:WLU852029 WVP852029:WVQ852029 H917565:I917565 JD917565:JE917565 SZ917565:TA917565 ACV917565:ACW917565 AMR917565:AMS917565 AWN917565:AWO917565 BGJ917565:BGK917565 BQF917565:BQG917565 CAB917565:CAC917565 CJX917565:CJY917565 CTT917565:CTU917565 DDP917565:DDQ917565 DNL917565:DNM917565 DXH917565:DXI917565 EHD917565:EHE917565 EQZ917565:ERA917565 FAV917565:FAW917565 FKR917565:FKS917565 FUN917565:FUO917565 GEJ917565:GEK917565 GOF917565:GOG917565 GYB917565:GYC917565 HHX917565:HHY917565 HRT917565:HRU917565 IBP917565:IBQ917565 ILL917565:ILM917565 IVH917565:IVI917565 JFD917565:JFE917565 JOZ917565:JPA917565 JYV917565:JYW917565 KIR917565:KIS917565 KSN917565:KSO917565 LCJ917565:LCK917565 LMF917565:LMG917565 LWB917565:LWC917565 MFX917565:MFY917565 MPT917565:MPU917565 MZP917565:MZQ917565 NJL917565:NJM917565 NTH917565:NTI917565 ODD917565:ODE917565 OMZ917565:ONA917565 OWV917565:OWW917565 PGR917565:PGS917565 PQN917565:PQO917565 QAJ917565:QAK917565 QKF917565:QKG917565 QUB917565:QUC917565 RDX917565:RDY917565 RNT917565:RNU917565 RXP917565:RXQ917565 SHL917565:SHM917565 SRH917565:SRI917565 TBD917565:TBE917565 TKZ917565:TLA917565 TUV917565:TUW917565 UER917565:UES917565 UON917565:UOO917565 UYJ917565:UYK917565 VIF917565:VIG917565 VSB917565:VSC917565 WBX917565:WBY917565 WLT917565:WLU917565 WVP917565:WVQ917565 H983101:I983101 JD983101:JE983101 SZ983101:TA983101 ACV983101:ACW983101 AMR983101:AMS983101 AWN983101:AWO983101 BGJ983101:BGK983101 BQF983101:BQG983101 CAB983101:CAC983101 CJX983101:CJY983101 CTT983101:CTU983101 DDP983101:DDQ983101 DNL983101:DNM983101 DXH983101:DXI983101 EHD983101:EHE983101 EQZ983101:ERA983101 FAV983101:FAW983101 FKR983101:FKS983101 FUN983101:FUO983101 GEJ983101:GEK983101 GOF983101:GOG983101 GYB983101:GYC983101 HHX983101:HHY983101 HRT983101:HRU983101 IBP983101:IBQ983101 ILL983101:ILM983101 IVH983101:IVI983101 JFD983101:JFE983101 JOZ983101:JPA983101 JYV983101:JYW983101 KIR983101:KIS983101 KSN983101:KSO983101 LCJ983101:LCK983101 LMF983101:LMG983101 LWB983101:LWC983101 MFX983101:MFY983101 MPT983101:MPU983101 MZP983101:MZQ983101 NJL983101:NJM983101 NTH983101:NTI983101 ODD983101:ODE983101 OMZ983101:ONA983101 OWV983101:OWW983101 PGR983101:PGS983101 PQN983101:PQO983101 QAJ983101:QAK983101 QKF983101:QKG983101 QUB983101:QUC983101 RDX983101:RDY983101 RNT983101:RNU983101 RXP983101:RXQ983101 SHL983101:SHM983101 SRH983101:SRI983101 TBD983101:TBE983101 TKZ983101:TLA983101 TUV983101:TUW983101 UER983101:UES983101 UON983101:UOO983101 UYJ983101:UYK983101 VIF983101:VIG983101 VSB983101:VSC983101 WBX983101:WBY983101 WLT983101:WLU983101" xr:uid="{DC271C44-0631-4B5B-9CA1-C5C384BAE503}">
      <formula1>$Q$59:$Q$62</formula1>
    </dataValidation>
    <dataValidation type="decimal" errorStyle="information" allowBlank="1" showInputMessage="1" showErrorMessage="1" errorTitle="Faulty Value" error="The Value can be from 0.03 up to 1 " promptTitle=" " prompt=" The value can be from 0.03 up to 1 " sqref="I35 JE35 TA35 ACW35 AMS35 AWO35 BGK35 BQG35 CAC35 CJY35 CTU35 DDQ35 DNM35 DXI35 EHE35 ERA35 FAW35 FKS35 FUO35 GEK35 GOG35 GYC35 HHY35 HRU35 IBQ35 ILM35 IVI35 JFE35 JPA35 JYW35 KIS35 KSO35 LCK35 LMG35 LWC35 MFY35 MPU35 MZQ35 NJM35 NTI35 ODE35 ONA35 OWW35 PGS35 PQO35 QAK35 QKG35 QUC35 RDY35 RNU35 RXQ35 SHM35 SRI35 TBE35 TLA35 TUW35 UES35 UOO35 UYK35 VIG35 VSC35 WBY35 WLU35 WVQ35 I65571 JE65571 TA65571 ACW65571 AMS65571 AWO65571 BGK65571 BQG65571 CAC65571 CJY65571 CTU65571 DDQ65571 DNM65571 DXI65571 EHE65571 ERA65571 FAW65571 FKS65571 FUO65571 GEK65571 GOG65571 GYC65571 HHY65571 HRU65571 IBQ65571 ILM65571 IVI65571 JFE65571 JPA65571 JYW65571 KIS65571 KSO65571 LCK65571 LMG65571 LWC65571 MFY65571 MPU65571 MZQ65571 NJM65571 NTI65571 ODE65571 ONA65571 OWW65571 PGS65571 PQO65571 QAK65571 QKG65571 QUC65571 RDY65571 RNU65571 RXQ65571 SHM65571 SRI65571 TBE65571 TLA65571 TUW65571 UES65571 UOO65571 UYK65571 VIG65571 VSC65571 WBY65571 WLU65571 WVQ65571 I131107 JE131107 TA131107 ACW131107 AMS131107 AWO131107 BGK131107 BQG131107 CAC131107 CJY131107 CTU131107 DDQ131107 DNM131107 DXI131107 EHE131107 ERA131107 FAW131107 FKS131107 FUO131107 GEK131107 GOG131107 GYC131107 HHY131107 HRU131107 IBQ131107 ILM131107 IVI131107 JFE131107 JPA131107 JYW131107 KIS131107 KSO131107 LCK131107 LMG131107 LWC131107 MFY131107 MPU131107 MZQ131107 NJM131107 NTI131107 ODE131107 ONA131107 OWW131107 PGS131107 PQO131107 QAK131107 QKG131107 QUC131107 RDY131107 RNU131107 RXQ131107 SHM131107 SRI131107 TBE131107 TLA131107 TUW131107 UES131107 UOO131107 UYK131107 VIG131107 VSC131107 WBY131107 WLU131107 WVQ131107 I196643 JE196643 TA196643 ACW196643 AMS196643 AWO196643 BGK196643 BQG196643 CAC196643 CJY196643 CTU196643 DDQ196643 DNM196643 DXI196643 EHE196643 ERA196643 FAW196643 FKS196643 FUO196643 GEK196643 GOG196643 GYC196643 HHY196643 HRU196643 IBQ196643 ILM196643 IVI196643 JFE196643 JPA196643 JYW196643 KIS196643 KSO196643 LCK196643 LMG196643 LWC196643 MFY196643 MPU196643 MZQ196643 NJM196643 NTI196643 ODE196643 ONA196643 OWW196643 PGS196643 PQO196643 QAK196643 QKG196643 QUC196643 RDY196643 RNU196643 RXQ196643 SHM196643 SRI196643 TBE196643 TLA196643 TUW196643 UES196643 UOO196643 UYK196643 VIG196643 VSC196643 WBY196643 WLU196643 WVQ196643 I262179 JE262179 TA262179 ACW262179 AMS262179 AWO262179 BGK262179 BQG262179 CAC262179 CJY262179 CTU262179 DDQ262179 DNM262179 DXI262179 EHE262179 ERA262179 FAW262179 FKS262179 FUO262179 GEK262179 GOG262179 GYC262179 HHY262179 HRU262179 IBQ262179 ILM262179 IVI262179 JFE262179 JPA262179 JYW262179 KIS262179 KSO262179 LCK262179 LMG262179 LWC262179 MFY262179 MPU262179 MZQ262179 NJM262179 NTI262179 ODE262179 ONA262179 OWW262179 PGS262179 PQO262179 QAK262179 QKG262179 QUC262179 RDY262179 RNU262179 RXQ262179 SHM262179 SRI262179 TBE262179 TLA262179 TUW262179 UES262179 UOO262179 UYK262179 VIG262179 VSC262179 WBY262179 WLU262179 WVQ262179 I327715 JE327715 TA327715 ACW327715 AMS327715 AWO327715 BGK327715 BQG327715 CAC327715 CJY327715 CTU327715 DDQ327715 DNM327715 DXI327715 EHE327715 ERA327715 FAW327715 FKS327715 FUO327715 GEK327715 GOG327715 GYC327715 HHY327715 HRU327715 IBQ327715 ILM327715 IVI327715 JFE327715 JPA327715 JYW327715 KIS327715 KSO327715 LCK327715 LMG327715 LWC327715 MFY327715 MPU327715 MZQ327715 NJM327715 NTI327715 ODE327715 ONA327715 OWW327715 PGS327715 PQO327715 QAK327715 QKG327715 QUC327715 RDY327715 RNU327715 RXQ327715 SHM327715 SRI327715 TBE327715 TLA327715 TUW327715 UES327715 UOO327715 UYK327715 VIG327715 VSC327715 WBY327715 WLU327715 WVQ327715 I393251 JE393251 TA393251 ACW393251 AMS393251 AWO393251 BGK393251 BQG393251 CAC393251 CJY393251 CTU393251 DDQ393251 DNM393251 DXI393251 EHE393251 ERA393251 FAW393251 FKS393251 FUO393251 GEK393251 GOG393251 GYC393251 HHY393251 HRU393251 IBQ393251 ILM393251 IVI393251 JFE393251 JPA393251 JYW393251 KIS393251 KSO393251 LCK393251 LMG393251 LWC393251 MFY393251 MPU393251 MZQ393251 NJM393251 NTI393251 ODE393251 ONA393251 OWW393251 PGS393251 PQO393251 QAK393251 QKG393251 QUC393251 RDY393251 RNU393251 RXQ393251 SHM393251 SRI393251 TBE393251 TLA393251 TUW393251 UES393251 UOO393251 UYK393251 VIG393251 VSC393251 WBY393251 WLU393251 WVQ393251 I458787 JE458787 TA458787 ACW458787 AMS458787 AWO458787 BGK458787 BQG458787 CAC458787 CJY458787 CTU458787 DDQ458787 DNM458787 DXI458787 EHE458787 ERA458787 FAW458787 FKS458787 FUO458787 GEK458787 GOG458787 GYC458787 HHY458787 HRU458787 IBQ458787 ILM458787 IVI458787 JFE458787 JPA458787 JYW458787 KIS458787 KSO458787 LCK458787 LMG458787 LWC458787 MFY458787 MPU458787 MZQ458787 NJM458787 NTI458787 ODE458787 ONA458787 OWW458787 PGS458787 PQO458787 QAK458787 QKG458787 QUC458787 RDY458787 RNU458787 RXQ458787 SHM458787 SRI458787 TBE458787 TLA458787 TUW458787 UES458787 UOO458787 UYK458787 VIG458787 VSC458787 WBY458787 WLU458787 WVQ458787 I524323 JE524323 TA524323 ACW524323 AMS524323 AWO524323 BGK524323 BQG524323 CAC524323 CJY524323 CTU524323 DDQ524323 DNM524323 DXI524323 EHE524323 ERA524323 FAW524323 FKS524323 FUO524323 GEK524323 GOG524323 GYC524323 HHY524323 HRU524323 IBQ524323 ILM524323 IVI524323 JFE524323 JPA524323 JYW524323 KIS524323 KSO524323 LCK524323 LMG524323 LWC524323 MFY524323 MPU524323 MZQ524323 NJM524323 NTI524323 ODE524323 ONA524323 OWW524323 PGS524323 PQO524323 QAK524323 QKG524323 QUC524323 RDY524323 RNU524323 RXQ524323 SHM524323 SRI524323 TBE524323 TLA524323 TUW524323 UES524323 UOO524323 UYK524323 VIG524323 VSC524323 WBY524323 WLU524323 WVQ524323 I589859 JE589859 TA589859 ACW589859 AMS589859 AWO589859 BGK589859 BQG589859 CAC589859 CJY589859 CTU589859 DDQ589859 DNM589859 DXI589859 EHE589859 ERA589859 FAW589859 FKS589859 FUO589859 GEK589859 GOG589859 GYC589859 HHY589859 HRU589859 IBQ589859 ILM589859 IVI589859 JFE589859 JPA589859 JYW589859 KIS589859 KSO589859 LCK589859 LMG589859 LWC589859 MFY589859 MPU589859 MZQ589859 NJM589859 NTI589859 ODE589859 ONA589859 OWW589859 PGS589859 PQO589859 QAK589859 QKG589859 QUC589859 RDY589859 RNU589859 RXQ589859 SHM589859 SRI589859 TBE589859 TLA589859 TUW589859 UES589859 UOO589859 UYK589859 VIG589859 VSC589859 WBY589859 WLU589859 WVQ589859 I655395 JE655395 TA655395 ACW655395 AMS655395 AWO655395 BGK655395 BQG655395 CAC655395 CJY655395 CTU655395 DDQ655395 DNM655395 DXI655395 EHE655395 ERA655395 FAW655395 FKS655395 FUO655395 GEK655395 GOG655395 GYC655395 HHY655395 HRU655395 IBQ655395 ILM655395 IVI655395 JFE655395 JPA655395 JYW655395 KIS655395 KSO655395 LCK655395 LMG655395 LWC655395 MFY655395 MPU655395 MZQ655395 NJM655395 NTI655395 ODE655395 ONA655395 OWW655395 PGS655395 PQO655395 QAK655395 QKG655395 QUC655395 RDY655395 RNU655395 RXQ655395 SHM655395 SRI655395 TBE655395 TLA655395 TUW655395 UES655395 UOO655395 UYK655395 VIG655395 VSC655395 WBY655395 WLU655395 WVQ655395 I720931 JE720931 TA720931 ACW720931 AMS720931 AWO720931 BGK720931 BQG720931 CAC720931 CJY720931 CTU720931 DDQ720931 DNM720931 DXI720931 EHE720931 ERA720931 FAW720931 FKS720931 FUO720931 GEK720931 GOG720931 GYC720931 HHY720931 HRU720931 IBQ720931 ILM720931 IVI720931 JFE720931 JPA720931 JYW720931 KIS720931 KSO720931 LCK720931 LMG720931 LWC720931 MFY720931 MPU720931 MZQ720931 NJM720931 NTI720931 ODE720931 ONA720931 OWW720931 PGS720931 PQO720931 QAK720931 QKG720931 QUC720931 RDY720931 RNU720931 RXQ720931 SHM720931 SRI720931 TBE720931 TLA720931 TUW720931 UES720931 UOO720931 UYK720931 VIG720931 VSC720931 WBY720931 WLU720931 WVQ720931 I786467 JE786467 TA786467 ACW786467 AMS786467 AWO786467 BGK786467 BQG786467 CAC786467 CJY786467 CTU786467 DDQ786467 DNM786467 DXI786467 EHE786467 ERA786467 FAW786467 FKS786467 FUO786467 GEK786467 GOG786467 GYC786467 HHY786467 HRU786467 IBQ786467 ILM786467 IVI786467 JFE786467 JPA786467 JYW786467 KIS786467 KSO786467 LCK786467 LMG786467 LWC786467 MFY786467 MPU786467 MZQ786467 NJM786467 NTI786467 ODE786467 ONA786467 OWW786467 PGS786467 PQO786467 QAK786467 QKG786467 QUC786467 RDY786467 RNU786467 RXQ786467 SHM786467 SRI786467 TBE786467 TLA786467 TUW786467 UES786467 UOO786467 UYK786467 VIG786467 VSC786467 WBY786467 WLU786467 WVQ786467 I852003 JE852003 TA852003 ACW852003 AMS852003 AWO852003 BGK852003 BQG852003 CAC852003 CJY852003 CTU852003 DDQ852003 DNM852003 DXI852003 EHE852003 ERA852003 FAW852003 FKS852003 FUO852003 GEK852003 GOG852003 GYC852003 HHY852003 HRU852003 IBQ852003 ILM852003 IVI852003 JFE852003 JPA852003 JYW852003 KIS852003 KSO852003 LCK852003 LMG852003 LWC852003 MFY852003 MPU852003 MZQ852003 NJM852003 NTI852003 ODE852003 ONA852003 OWW852003 PGS852003 PQO852003 QAK852003 QKG852003 QUC852003 RDY852003 RNU852003 RXQ852003 SHM852003 SRI852003 TBE852003 TLA852003 TUW852003 UES852003 UOO852003 UYK852003 VIG852003 VSC852003 WBY852003 WLU852003 WVQ852003 I917539 JE917539 TA917539 ACW917539 AMS917539 AWO917539 BGK917539 BQG917539 CAC917539 CJY917539 CTU917539 DDQ917539 DNM917539 DXI917539 EHE917539 ERA917539 FAW917539 FKS917539 FUO917539 GEK917539 GOG917539 GYC917539 HHY917539 HRU917539 IBQ917539 ILM917539 IVI917539 JFE917539 JPA917539 JYW917539 KIS917539 KSO917539 LCK917539 LMG917539 LWC917539 MFY917539 MPU917539 MZQ917539 NJM917539 NTI917539 ODE917539 ONA917539 OWW917539 PGS917539 PQO917539 QAK917539 QKG917539 QUC917539 RDY917539 RNU917539 RXQ917539 SHM917539 SRI917539 TBE917539 TLA917539 TUW917539 UES917539 UOO917539 UYK917539 VIG917539 VSC917539 WBY917539 WLU917539 WVQ917539 I983075 JE983075 TA983075 ACW983075 AMS983075 AWO983075 BGK983075 BQG983075 CAC983075 CJY983075 CTU983075 DDQ983075 DNM983075 DXI983075 EHE983075 ERA983075 FAW983075 FKS983075 FUO983075 GEK983075 GOG983075 GYC983075 HHY983075 HRU983075 IBQ983075 ILM983075 IVI983075 JFE983075 JPA983075 JYW983075 KIS983075 KSO983075 LCK983075 LMG983075 LWC983075 MFY983075 MPU983075 MZQ983075 NJM983075 NTI983075 ODE983075 ONA983075 OWW983075 PGS983075 PQO983075 QAK983075 QKG983075 QUC983075 RDY983075 RNU983075 RXQ983075 SHM983075 SRI983075 TBE983075 TLA983075 TUW983075 UES983075 UOO983075 UYK983075 VIG983075 VSC983075 WBY983075 WLU983075 WVQ983075 I40 JE40 TA40 ACW40 AMS40 AWO40 BGK40 BQG40 CAC40 CJY40 CTU40 DDQ40 DNM40 DXI40 EHE40 ERA40 FAW40 FKS40 FUO40 GEK40 GOG40 GYC40 HHY40 HRU40 IBQ40 ILM40 IVI40 JFE40 JPA40 JYW40 KIS40 KSO40 LCK40 LMG40 LWC40 MFY40 MPU40 MZQ40 NJM40 NTI40 ODE40 ONA40 OWW40 PGS40 PQO40 QAK40 QKG40 QUC40 RDY40 RNU40 RXQ40 SHM40 SRI40 TBE40 TLA40 TUW40 UES40 UOO40 UYK40 VIG40 VSC40 WBY40 WLU40 WVQ40 I65576 JE65576 TA65576 ACW65576 AMS65576 AWO65576 BGK65576 BQG65576 CAC65576 CJY65576 CTU65576 DDQ65576 DNM65576 DXI65576 EHE65576 ERA65576 FAW65576 FKS65576 FUO65576 GEK65576 GOG65576 GYC65576 HHY65576 HRU65576 IBQ65576 ILM65576 IVI65576 JFE65576 JPA65576 JYW65576 KIS65576 KSO65576 LCK65576 LMG65576 LWC65576 MFY65576 MPU65576 MZQ65576 NJM65576 NTI65576 ODE65576 ONA65576 OWW65576 PGS65576 PQO65576 QAK65576 QKG65576 QUC65576 RDY65576 RNU65576 RXQ65576 SHM65576 SRI65576 TBE65576 TLA65576 TUW65576 UES65576 UOO65576 UYK65576 VIG65576 VSC65576 WBY65576 WLU65576 WVQ65576 I131112 JE131112 TA131112 ACW131112 AMS131112 AWO131112 BGK131112 BQG131112 CAC131112 CJY131112 CTU131112 DDQ131112 DNM131112 DXI131112 EHE131112 ERA131112 FAW131112 FKS131112 FUO131112 GEK131112 GOG131112 GYC131112 HHY131112 HRU131112 IBQ131112 ILM131112 IVI131112 JFE131112 JPA131112 JYW131112 KIS131112 KSO131112 LCK131112 LMG131112 LWC131112 MFY131112 MPU131112 MZQ131112 NJM131112 NTI131112 ODE131112 ONA131112 OWW131112 PGS131112 PQO131112 QAK131112 QKG131112 QUC131112 RDY131112 RNU131112 RXQ131112 SHM131112 SRI131112 TBE131112 TLA131112 TUW131112 UES131112 UOO131112 UYK131112 VIG131112 VSC131112 WBY131112 WLU131112 WVQ131112 I196648 JE196648 TA196648 ACW196648 AMS196648 AWO196648 BGK196648 BQG196648 CAC196648 CJY196648 CTU196648 DDQ196648 DNM196648 DXI196648 EHE196648 ERA196648 FAW196648 FKS196648 FUO196648 GEK196648 GOG196648 GYC196648 HHY196648 HRU196648 IBQ196648 ILM196648 IVI196648 JFE196648 JPA196648 JYW196648 KIS196648 KSO196648 LCK196648 LMG196648 LWC196648 MFY196648 MPU196648 MZQ196648 NJM196648 NTI196648 ODE196648 ONA196648 OWW196648 PGS196648 PQO196648 QAK196648 QKG196648 QUC196648 RDY196648 RNU196648 RXQ196648 SHM196648 SRI196648 TBE196648 TLA196648 TUW196648 UES196648 UOO196648 UYK196648 VIG196648 VSC196648 WBY196648 WLU196648 WVQ196648 I262184 JE262184 TA262184 ACW262184 AMS262184 AWO262184 BGK262184 BQG262184 CAC262184 CJY262184 CTU262184 DDQ262184 DNM262184 DXI262184 EHE262184 ERA262184 FAW262184 FKS262184 FUO262184 GEK262184 GOG262184 GYC262184 HHY262184 HRU262184 IBQ262184 ILM262184 IVI262184 JFE262184 JPA262184 JYW262184 KIS262184 KSO262184 LCK262184 LMG262184 LWC262184 MFY262184 MPU262184 MZQ262184 NJM262184 NTI262184 ODE262184 ONA262184 OWW262184 PGS262184 PQO262184 QAK262184 QKG262184 QUC262184 RDY262184 RNU262184 RXQ262184 SHM262184 SRI262184 TBE262184 TLA262184 TUW262184 UES262184 UOO262184 UYK262184 VIG262184 VSC262184 WBY262184 WLU262184 WVQ262184 I327720 JE327720 TA327720 ACW327720 AMS327720 AWO327720 BGK327720 BQG327720 CAC327720 CJY327720 CTU327720 DDQ327720 DNM327720 DXI327720 EHE327720 ERA327720 FAW327720 FKS327720 FUO327720 GEK327720 GOG327720 GYC327720 HHY327720 HRU327720 IBQ327720 ILM327720 IVI327720 JFE327720 JPA327720 JYW327720 KIS327720 KSO327720 LCK327720 LMG327720 LWC327720 MFY327720 MPU327720 MZQ327720 NJM327720 NTI327720 ODE327720 ONA327720 OWW327720 PGS327720 PQO327720 QAK327720 QKG327720 QUC327720 RDY327720 RNU327720 RXQ327720 SHM327720 SRI327720 TBE327720 TLA327720 TUW327720 UES327720 UOO327720 UYK327720 VIG327720 VSC327720 WBY327720 WLU327720 WVQ327720 I393256 JE393256 TA393256 ACW393256 AMS393256 AWO393256 BGK393256 BQG393256 CAC393256 CJY393256 CTU393256 DDQ393256 DNM393256 DXI393256 EHE393256 ERA393256 FAW393256 FKS393256 FUO393256 GEK393256 GOG393256 GYC393256 HHY393256 HRU393256 IBQ393256 ILM393256 IVI393256 JFE393256 JPA393256 JYW393256 KIS393256 KSO393256 LCK393256 LMG393256 LWC393256 MFY393256 MPU393256 MZQ393256 NJM393256 NTI393256 ODE393256 ONA393256 OWW393256 PGS393256 PQO393256 QAK393256 QKG393256 QUC393256 RDY393256 RNU393256 RXQ393256 SHM393256 SRI393256 TBE393256 TLA393256 TUW393256 UES393256 UOO393256 UYK393256 VIG393256 VSC393256 WBY393256 WLU393256 WVQ393256 I458792 JE458792 TA458792 ACW458792 AMS458792 AWO458792 BGK458792 BQG458792 CAC458792 CJY458792 CTU458792 DDQ458792 DNM458792 DXI458792 EHE458792 ERA458792 FAW458792 FKS458792 FUO458792 GEK458792 GOG458792 GYC458792 HHY458792 HRU458792 IBQ458792 ILM458792 IVI458792 JFE458792 JPA458792 JYW458792 KIS458792 KSO458792 LCK458792 LMG458792 LWC458792 MFY458792 MPU458792 MZQ458792 NJM458792 NTI458792 ODE458792 ONA458792 OWW458792 PGS458792 PQO458792 QAK458792 QKG458792 QUC458792 RDY458792 RNU458792 RXQ458792 SHM458792 SRI458792 TBE458792 TLA458792 TUW458792 UES458792 UOO458792 UYK458792 VIG458792 VSC458792 WBY458792 WLU458792 WVQ458792 I524328 JE524328 TA524328 ACW524328 AMS524328 AWO524328 BGK524328 BQG524328 CAC524328 CJY524328 CTU524328 DDQ524328 DNM524328 DXI524328 EHE524328 ERA524328 FAW524328 FKS524328 FUO524328 GEK524328 GOG524328 GYC524328 HHY524328 HRU524328 IBQ524328 ILM524328 IVI524328 JFE524328 JPA524328 JYW524328 KIS524328 KSO524328 LCK524328 LMG524328 LWC524328 MFY524328 MPU524328 MZQ524328 NJM524328 NTI524328 ODE524328 ONA524328 OWW524328 PGS524328 PQO524328 QAK524328 QKG524328 QUC524328 RDY524328 RNU524328 RXQ524328 SHM524328 SRI524328 TBE524328 TLA524328 TUW524328 UES524328 UOO524328 UYK524328 VIG524328 VSC524328 WBY524328 WLU524328 WVQ524328 I589864 JE589864 TA589864 ACW589864 AMS589864 AWO589864 BGK589864 BQG589864 CAC589864 CJY589864 CTU589864 DDQ589864 DNM589864 DXI589864 EHE589864 ERA589864 FAW589864 FKS589864 FUO589864 GEK589864 GOG589864 GYC589864 HHY589864 HRU589864 IBQ589864 ILM589864 IVI589864 JFE589864 JPA589864 JYW589864 KIS589864 KSO589864 LCK589864 LMG589864 LWC589864 MFY589864 MPU589864 MZQ589864 NJM589864 NTI589864 ODE589864 ONA589864 OWW589864 PGS589864 PQO589864 QAK589864 QKG589864 QUC589864 RDY589864 RNU589864 RXQ589864 SHM589864 SRI589864 TBE589864 TLA589864 TUW589864 UES589864 UOO589864 UYK589864 VIG589864 VSC589864 WBY589864 WLU589864 WVQ589864 I655400 JE655400 TA655400 ACW655400 AMS655400 AWO655400 BGK655400 BQG655400 CAC655400 CJY655400 CTU655400 DDQ655400 DNM655400 DXI655400 EHE655400 ERA655400 FAW655400 FKS655400 FUO655400 GEK655400 GOG655400 GYC655400 HHY655400 HRU655400 IBQ655400 ILM655400 IVI655400 JFE655400 JPA655400 JYW655400 KIS655400 KSO655400 LCK655400 LMG655400 LWC655400 MFY655400 MPU655400 MZQ655400 NJM655400 NTI655400 ODE655400 ONA655400 OWW655400 PGS655400 PQO655400 QAK655400 QKG655400 QUC655400 RDY655400 RNU655400 RXQ655400 SHM655400 SRI655400 TBE655400 TLA655400 TUW655400 UES655400 UOO655400 UYK655400 VIG655400 VSC655400 WBY655400 WLU655400 WVQ655400 I720936 JE720936 TA720936 ACW720936 AMS720936 AWO720936 BGK720936 BQG720936 CAC720936 CJY720936 CTU720936 DDQ720936 DNM720936 DXI720936 EHE720936 ERA720936 FAW720936 FKS720936 FUO720936 GEK720936 GOG720936 GYC720936 HHY720936 HRU720936 IBQ720936 ILM720936 IVI720936 JFE720936 JPA720936 JYW720936 KIS720936 KSO720936 LCK720936 LMG720936 LWC720936 MFY720936 MPU720936 MZQ720936 NJM720936 NTI720936 ODE720936 ONA720936 OWW720936 PGS720936 PQO720936 QAK720936 QKG720936 QUC720936 RDY720936 RNU720936 RXQ720936 SHM720936 SRI720936 TBE720936 TLA720936 TUW720936 UES720936 UOO720936 UYK720936 VIG720936 VSC720936 WBY720936 WLU720936 WVQ720936 I786472 JE786472 TA786472 ACW786472 AMS786472 AWO786472 BGK786472 BQG786472 CAC786472 CJY786472 CTU786472 DDQ786472 DNM786472 DXI786472 EHE786472 ERA786472 FAW786472 FKS786472 FUO786472 GEK786472 GOG786472 GYC786472 HHY786472 HRU786472 IBQ786472 ILM786472 IVI786472 JFE786472 JPA786472 JYW786472 KIS786472 KSO786472 LCK786472 LMG786472 LWC786472 MFY786472 MPU786472 MZQ786472 NJM786472 NTI786472 ODE786472 ONA786472 OWW786472 PGS786472 PQO786472 QAK786472 QKG786472 QUC786472 RDY786472 RNU786472 RXQ786472 SHM786472 SRI786472 TBE786472 TLA786472 TUW786472 UES786472 UOO786472 UYK786472 VIG786472 VSC786472 WBY786472 WLU786472 WVQ786472 I852008 JE852008 TA852008 ACW852008 AMS852008 AWO852008 BGK852008 BQG852008 CAC852008 CJY852008 CTU852008 DDQ852008 DNM852008 DXI852008 EHE852008 ERA852008 FAW852008 FKS852008 FUO852008 GEK852008 GOG852008 GYC852008 HHY852008 HRU852008 IBQ852008 ILM852008 IVI852008 JFE852008 JPA852008 JYW852008 KIS852008 KSO852008 LCK852008 LMG852008 LWC852008 MFY852008 MPU852008 MZQ852008 NJM852008 NTI852008 ODE852008 ONA852008 OWW852008 PGS852008 PQO852008 QAK852008 QKG852008 QUC852008 RDY852008 RNU852008 RXQ852008 SHM852008 SRI852008 TBE852008 TLA852008 TUW852008 UES852008 UOO852008 UYK852008 VIG852008 VSC852008 WBY852008 WLU852008 WVQ852008 I917544 JE917544 TA917544 ACW917544 AMS917544 AWO917544 BGK917544 BQG917544 CAC917544 CJY917544 CTU917544 DDQ917544 DNM917544 DXI917544 EHE917544 ERA917544 FAW917544 FKS917544 FUO917544 GEK917544 GOG917544 GYC917544 HHY917544 HRU917544 IBQ917544 ILM917544 IVI917544 JFE917544 JPA917544 JYW917544 KIS917544 KSO917544 LCK917544 LMG917544 LWC917544 MFY917544 MPU917544 MZQ917544 NJM917544 NTI917544 ODE917544 ONA917544 OWW917544 PGS917544 PQO917544 QAK917544 QKG917544 QUC917544 RDY917544 RNU917544 RXQ917544 SHM917544 SRI917544 TBE917544 TLA917544 TUW917544 UES917544 UOO917544 UYK917544 VIG917544 VSC917544 WBY917544 WLU917544 WVQ917544 I983080 JE983080 TA983080 ACW983080 AMS983080 AWO983080 BGK983080 BQG983080 CAC983080 CJY983080 CTU983080 DDQ983080 DNM983080 DXI983080 EHE983080 ERA983080 FAW983080 FKS983080 FUO983080 GEK983080 GOG983080 GYC983080 HHY983080 HRU983080 IBQ983080 ILM983080 IVI983080 JFE983080 JPA983080 JYW983080 KIS983080 KSO983080 LCK983080 LMG983080 LWC983080 MFY983080 MPU983080 MZQ983080 NJM983080 NTI983080 ODE983080 ONA983080 OWW983080 PGS983080 PQO983080 QAK983080 QKG983080 QUC983080 RDY983080 RNU983080 RXQ983080 SHM983080 SRI983080 TBE983080 TLA983080 TUW983080 UES983080 UOO983080 UYK983080 VIG983080 VSC983080 WBY983080 WLU983080 WVQ983080" xr:uid="{EB82D38C-7AAF-4808-9C7E-17083A61654B}">
      <formula1>0.03</formula1>
      <formula2>1</formula2>
    </dataValidation>
    <dataValidation type="decimal" errorStyle="information" showInputMessage="1" showErrorMessage="1" errorTitle="Faulty value" error="The value can vary from 0 to 90 " sqref="I32 JE32 TA32 ACW32 AMS32 AWO32 BGK32 BQG32 CAC32 CJY32 CTU32 DDQ32 DNM32 DXI32 EHE32 ERA32 FAW32 FKS32 FUO32 GEK32 GOG32 GYC32 HHY32 HRU32 IBQ32 ILM32 IVI32 JFE32 JPA32 JYW32 KIS32 KSO32 LCK32 LMG32 LWC32 MFY32 MPU32 MZQ32 NJM32 NTI32 ODE32 ONA32 OWW32 PGS32 PQO32 QAK32 QKG32 QUC32 RDY32 RNU32 RXQ32 SHM32 SRI32 TBE32 TLA32 TUW32 UES32 UOO32 UYK32 VIG32 VSC32 WBY32 WLU32 WVQ32 I65568 JE65568 TA65568 ACW65568 AMS65568 AWO65568 BGK65568 BQG65568 CAC65568 CJY65568 CTU65568 DDQ65568 DNM65568 DXI65568 EHE65568 ERA65568 FAW65568 FKS65568 FUO65568 GEK65568 GOG65568 GYC65568 HHY65568 HRU65568 IBQ65568 ILM65568 IVI65568 JFE65568 JPA65568 JYW65568 KIS65568 KSO65568 LCK65568 LMG65568 LWC65568 MFY65568 MPU65568 MZQ65568 NJM65568 NTI65568 ODE65568 ONA65568 OWW65568 PGS65568 PQO65568 QAK65568 QKG65568 QUC65568 RDY65568 RNU65568 RXQ65568 SHM65568 SRI65568 TBE65568 TLA65568 TUW65568 UES65568 UOO65568 UYK65568 VIG65568 VSC65568 WBY65568 WLU65568 WVQ65568 I131104 JE131104 TA131104 ACW131104 AMS131104 AWO131104 BGK131104 BQG131104 CAC131104 CJY131104 CTU131104 DDQ131104 DNM131104 DXI131104 EHE131104 ERA131104 FAW131104 FKS131104 FUO131104 GEK131104 GOG131104 GYC131104 HHY131104 HRU131104 IBQ131104 ILM131104 IVI131104 JFE131104 JPA131104 JYW131104 KIS131104 KSO131104 LCK131104 LMG131104 LWC131104 MFY131104 MPU131104 MZQ131104 NJM131104 NTI131104 ODE131104 ONA131104 OWW131104 PGS131104 PQO131104 QAK131104 QKG131104 QUC131104 RDY131104 RNU131104 RXQ131104 SHM131104 SRI131104 TBE131104 TLA131104 TUW131104 UES131104 UOO131104 UYK131104 VIG131104 VSC131104 WBY131104 WLU131104 WVQ131104 I196640 JE196640 TA196640 ACW196640 AMS196640 AWO196640 BGK196640 BQG196640 CAC196640 CJY196640 CTU196640 DDQ196640 DNM196640 DXI196640 EHE196640 ERA196640 FAW196640 FKS196640 FUO196640 GEK196640 GOG196640 GYC196640 HHY196640 HRU196640 IBQ196640 ILM196640 IVI196640 JFE196640 JPA196640 JYW196640 KIS196640 KSO196640 LCK196640 LMG196640 LWC196640 MFY196640 MPU196640 MZQ196640 NJM196640 NTI196640 ODE196640 ONA196640 OWW196640 PGS196640 PQO196640 QAK196640 QKG196640 QUC196640 RDY196640 RNU196640 RXQ196640 SHM196640 SRI196640 TBE196640 TLA196640 TUW196640 UES196640 UOO196640 UYK196640 VIG196640 VSC196640 WBY196640 WLU196640 WVQ196640 I262176 JE262176 TA262176 ACW262176 AMS262176 AWO262176 BGK262176 BQG262176 CAC262176 CJY262176 CTU262176 DDQ262176 DNM262176 DXI262176 EHE262176 ERA262176 FAW262176 FKS262176 FUO262176 GEK262176 GOG262176 GYC262176 HHY262176 HRU262176 IBQ262176 ILM262176 IVI262176 JFE262176 JPA262176 JYW262176 KIS262176 KSO262176 LCK262176 LMG262176 LWC262176 MFY262176 MPU262176 MZQ262176 NJM262176 NTI262176 ODE262176 ONA262176 OWW262176 PGS262176 PQO262176 QAK262176 QKG262176 QUC262176 RDY262176 RNU262176 RXQ262176 SHM262176 SRI262176 TBE262176 TLA262176 TUW262176 UES262176 UOO262176 UYK262176 VIG262176 VSC262176 WBY262176 WLU262176 WVQ262176 I327712 JE327712 TA327712 ACW327712 AMS327712 AWO327712 BGK327712 BQG327712 CAC327712 CJY327712 CTU327712 DDQ327712 DNM327712 DXI327712 EHE327712 ERA327712 FAW327712 FKS327712 FUO327712 GEK327712 GOG327712 GYC327712 HHY327712 HRU327712 IBQ327712 ILM327712 IVI327712 JFE327712 JPA327712 JYW327712 KIS327712 KSO327712 LCK327712 LMG327712 LWC327712 MFY327712 MPU327712 MZQ327712 NJM327712 NTI327712 ODE327712 ONA327712 OWW327712 PGS327712 PQO327712 QAK327712 QKG327712 QUC327712 RDY327712 RNU327712 RXQ327712 SHM327712 SRI327712 TBE327712 TLA327712 TUW327712 UES327712 UOO327712 UYK327712 VIG327712 VSC327712 WBY327712 WLU327712 WVQ327712 I393248 JE393248 TA393248 ACW393248 AMS393248 AWO393248 BGK393248 BQG393248 CAC393248 CJY393248 CTU393248 DDQ393248 DNM393248 DXI393248 EHE393248 ERA393248 FAW393248 FKS393248 FUO393248 GEK393248 GOG393248 GYC393248 HHY393248 HRU393248 IBQ393248 ILM393248 IVI393248 JFE393248 JPA393248 JYW393248 KIS393248 KSO393248 LCK393248 LMG393248 LWC393248 MFY393248 MPU393248 MZQ393248 NJM393248 NTI393248 ODE393248 ONA393248 OWW393248 PGS393248 PQO393248 QAK393248 QKG393248 QUC393248 RDY393248 RNU393248 RXQ393248 SHM393248 SRI393248 TBE393248 TLA393248 TUW393248 UES393248 UOO393248 UYK393248 VIG393248 VSC393248 WBY393248 WLU393248 WVQ393248 I458784 JE458784 TA458784 ACW458784 AMS458784 AWO458784 BGK458784 BQG458784 CAC458784 CJY458784 CTU458784 DDQ458784 DNM458784 DXI458784 EHE458784 ERA458784 FAW458784 FKS458784 FUO458784 GEK458784 GOG458784 GYC458784 HHY458784 HRU458784 IBQ458784 ILM458784 IVI458784 JFE458784 JPA458784 JYW458784 KIS458784 KSO458784 LCK458784 LMG458784 LWC458784 MFY458784 MPU458784 MZQ458784 NJM458784 NTI458784 ODE458784 ONA458784 OWW458784 PGS458784 PQO458784 QAK458784 QKG458784 QUC458784 RDY458784 RNU458784 RXQ458784 SHM458784 SRI458784 TBE458784 TLA458784 TUW458784 UES458784 UOO458784 UYK458784 VIG458784 VSC458784 WBY458784 WLU458784 WVQ458784 I524320 JE524320 TA524320 ACW524320 AMS524320 AWO524320 BGK524320 BQG524320 CAC524320 CJY524320 CTU524320 DDQ524320 DNM524320 DXI524320 EHE524320 ERA524320 FAW524320 FKS524320 FUO524320 GEK524320 GOG524320 GYC524320 HHY524320 HRU524320 IBQ524320 ILM524320 IVI524320 JFE524320 JPA524320 JYW524320 KIS524320 KSO524320 LCK524320 LMG524320 LWC524320 MFY524320 MPU524320 MZQ524320 NJM524320 NTI524320 ODE524320 ONA524320 OWW524320 PGS524320 PQO524320 QAK524320 QKG524320 QUC524320 RDY524320 RNU524320 RXQ524320 SHM524320 SRI524320 TBE524320 TLA524320 TUW524320 UES524320 UOO524320 UYK524320 VIG524320 VSC524320 WBY524320 WLU524320 WVQ524320 I589856 JE589856 TA589856 ACW589856 AMS589856 AWO589856 BGK589856 BQG589856 CAC589856 CJY589856 CTU589856 DDQ589856 DNM589856 DXI589856 EHE589856 ERA589856 FAW589856 FKS589856 FUO589856 GEK589856 GOG589856 GYC589856 HHY589856 HRU589856 IBQ589856 ILM589856 IVI589856 JFE589856 JPA589856 JYW589856 KIS589856 KSO589856 LCK589856 LMG589856 LWC589856 MFY589856 MPU589856 MZQ589856 NJM589856 NTI589856 ODE589856 ONA589856 OWW589856 PGS589856 PQO589856 QAK589856 QKG589856 QUC589856 RDY589856 RNU589856 RXQ589856 SHM589856 SRI589856 TBE589856 TLA589856 TUW589856 UES589856 UOO589856 UYK589856 VIG589856 VSC589856 WBY589856 WLU589856 WVQ589856 I655392 JE655392 TA655392 ACW655392 AMS655392 AWO655392 BGK655392 BQG655392 CAC655392 CJY655392 CTU655392 DDQ655392 DNM655392 DXI655392 EHE655392 ERA655392 FAW655392 FKS655392 FUO655392 GEK655392 GOG655392 GYC655392 HHY655392 HRU655392 IBQ655392 ILM655392 IVI655392 JFE655392 JPA655392 JYW655392 KIS655392 KSO655392 LCK655392 LMG655392 LWC655392 MFY655392 MPU655392 MZQ655392 NJM655392 NTI655392 ODE655392 ONA655392 OWW655392 PGS655392 PQO655392 QAK655392 QKG655392 QUC655392 RDY655392 RNU655392 RXQ655392 SHM655392 SRI655392 TBE655392 TLA655392 TUW655392 UES655392 UOO655392 UYK655392 VIG655392 VSC655392 WBY655392 WLU655392 WVQ655392 I720928 JE720928 TA720928 ACW720928 AMS720928 AWO720928 BGK720928 BQG720928 CAC720928 CJY720928 CTU720928 DDQ720928 DNM720928 DXI720928 EHE720928 ERA720928 FAW720928 FKS720928 FUO720928 GEK720928 GOG720928 GYC720928 HHY720928 HRU720928 IBQ720928 ILM720928 IVI720928 JFE720928 JPA720928 JYW720928 KIS720928 KSO720928 LCK720928 LMG720928 LWC720928 MFY720928 MPU720928 MZQ720928 NJM720928 NTI720928 ODE720928 ONA720928 OWW720928 PGS720928 PQO720928 QAK720928 QKG720928 QUC720928 RDY720928 RNU720928 RXQ720928 SHM720928 SRI720928 TBE720928 TLA720928 TUW720928 UES720928 UOO720928 UYK720928 VIG720928 VSC720928 WBY720928 WLU720928 WVQ720928 I786464 JE786464 TA786464 ACW786464 AMS786464 AWO786464 BGK786464 BQG786464 CAC786464 CJY786464 CTU786464 DDQ786464 DNM786464 DXI786464 EHE786464 ERA786464 FAW786464 FKS786464 FUO786464 GEK786464 GOG786464 GYC786464 HHY786464 HRU786464 IBQ786464 ILM786464 IVI786464 JFE786464 JPA786464 JYW786464 KIS786464 KSO786464 LCK786464 LMG786464 LWC786464 MFY786464 MPU786464 MZQ786464 NJM786464 NTI786464 ODE786464 ONA786464 OWW786464 PGS786464 PQO786464 QAK786464 QKG786464 QUC786464 RDY786464 RNU786464 RXQ786464 SHM786464 SRI786464 TBE786464 TLA786464 TUW786464 UES786464 UOO786464 UYK786464 VIG786464 VSC786464 WBY786464 WLU786464 WVQ786464 I852000 JE852000 TA852000 ACW852000 AMS852000 AWO852000 BGK852000 BQG852000 CAC852000 CJY852000 CTU852000 DDQ852000 DNM852000 DXI852000 EHE852000 ERA852000 FAW852000 FKS852000 FUO852000 GEK852000 GOG852000 GYC852000 HHY852000 HRU852000 IBQ852000 ILM852000 IVI852000 JFE852000 JPA852000 JYW852000 KIS852000 KSO852000 LCK852000 LMG852000 LWC852000 MFY852000 MPU852000 MZQ852000 NJM852000 NTI852000 ODE852000 ONA852000 OWW852000 PGS852000 PQO852000 QAK852000 QKG852000 QUC852000 RDY852000 RNU852000 RXQ852000 SHM852000 SRI852000 TBE852000 TLA852000 TUW852000 UES852000 UOO852000 UYK852000 VIG852000 VSC852000 WBY852000 WLU852000 WVQ852000 I917536 JE917536 TA917536 ACW917536 AMS917536 AWO917536 BGK917536 BQG917536 CAC917536 CJY917536 CTU917536 DDQ917536 DNM917536 DXI917536 EHE917536 ERA917536 FAW917536 FKS917536 FUO917536 GEK917536 GOG917536 GYC917536 HHY917536 HRU917536 IBQ917536 ILM917536 IVI917536 JFE917536 JPA917536 JYW917536 KIS917536 KSO917536 LCK917536 LMG917536 LWC917536 MFY917536 MPU917536 MZQ917536 NJM917536 NTI917536 ODE917536 ONA917536 OWW917536 PGS917536 PQO917536 QAK917536 QKG917536 QUC917536 RDY917536 RNU917536 RXQ917536 SHM917536 SRI917536 TBE917536 TLA917536 TUW917536 UES917536 UOO917536 UYK917536 VIG917536 VSC917536 WBY917536 WLU917536 WVQ917536 I983072 JE983072 TA983072 ACW983072 AMS983072 AWO983072 BGK983072 BQG983072 CAC983072 CJY983072 CTU983072 DDQ983072 DNM983072 DXI983072 EHE983072 ERA983072 FAW983072 FKS983072 FUO983072 GEK983072 GOG983072 GYC983072 HHY983072 HRU983072 IBQ983072 ILM983072 IVI983072 JFE983072 JPA983072 JYW983072 KIS983072 KSO983072 LCK983072 LMG983072 LWC983072 MFY983072 MPU983072 MZQ983072 NJM983072 NTI983072 ODE983072 ONA983072 OWW983072 PGS983072 PQO983072 QAK983072 QKG983072 QUC983072 RDY983072 RNU983072 RXQ983072 SHM983072 SRI983072 TBE983072 TLA983072 TUW983072 UES983072 UOO983072 UYK983072 VIG983072 VSC983072 WBY983072 WLU983072 WVQ983072" xr:uid="{63784426-3347-46F8-9802-B45091A080BE}">
      <formula1>0</formula1>
      <formula2>90</formula2>
    </dataValidation>
    <dataValidation type="decimal" errorStyle="information" allowBlank="1" showInputMessage="1" showErrorMessage="1" errorTitle="Faulty Value" error="The Value can be from 0.1 up to 1 " promptTitle=" " prompt=" The value can be from 0.1 up to 1 " sqref="I43 JE43 TA43 ACW43 AMS43 AWO43 BGK43 BQG43 CAC43 CJY43 CTU43 DDQ43 DNM43 DXI43 EHE43 ERA43 FAW43 FKS43 FUO43 GEK43 GOG43 GYC43 HHY43 HRU43 IBQ43 ILM43 IVI43 JFE43 JPA43 JYW43 KIS43 KSO43 LCK43 LMG43 LWC43 MFY43 MPU43 MZQ43 NJM43 NTI43 ODE43 ONA43 OWW43 PGS43 PQO43 QAK43 QKG43 QUC43 RDY43 RNU43 RXQ43 SHM43 SRI43 TBE43 TLA43 TUW43 UES43 UOO43 UYK43 VIG43 VSC43 WBY43 WLU43 WVQ43 I65579 JE65579 TA65579 ACW65579 AMS65579 AWO65579 BGK65579 BQG65579 CAC65579 CJY65579 CTU65579 DDQ65579 DNM65579 DXI65579 EHE65579 ERA65579 FAW65579 FKS65579 FUO65579 GEK65579 GOG65579 GYC65579 HHY65579 HRU65579 IBQ65579 ILM65579 IVI65579 JFE65579 JPA65579 JYW65579 KIS65579 KSO65579 LCK65579 LMG65579 LWC65579 MFY65579 MPU65579 MZQ65579 NJM65579 NTI65579 ODE65579 ONA65579 OWW65579 PGS65579 PQO65579 QAK65579 QKG65579 QUC65579 RDY65579 RNU65579 RXQ65579 SHM65579 SRI65579 TBE65579 TLA65579 TUW65579 UES65579 UOO65579 UYK65579 VIG65579 VSC65579 WBY65579 WLU65579 WVQ65579 I131115 JE131115 TA131115 ACW131115 AMS131115 AWO131115 BGK131115 BQG131115 CAC131115 CJY131115 CTU131115 DDQ131115 DNM131115 DXI131115 EHE131115 ERA131115 FAW131115 FKS131115 FUO131115 GEK131115 GOG131115 GYC131115 HHY131115 HRU131115 IBQ131115 ILM131115 IVI131115 JFE131115 JPA131115 JYW131115 KIS131115 KSO131115 LCK131115 LMG131115 LWC131115 MFY131115 MPU131115 MZQ131115 NJM131115 NTI131115 ODE131115 ONA131115 OWW131115 PGS131115 PQO131115 QAK131115 QKG131115 QUC131115 RDY131115 RNU131115 RXQ131115 SHM131115 SRI131115 TBE131115 TLA131115 TUW131115 UES131115 UOO131115 UYK131115 VIG131115 VSC131115 WBY131115 WLU131115 WVQ131115 I196651 JE196651 TA196651 ACW196651 AMS196651 AWO196651 BGK196651 BQG196651 CAC196651 CJY196651 CTU196651 DDQ196651 DNM196651 DXI196651 EHE196651 ERA196651 FAW196651 FKS196651 FUO196651 GEK196651 GOG196651 GYC196651 HHY196651 HRU196651 IBQ196651 ILM196651 IVI196651 JFE196651 JPA196651 JYW196651 KIS196651 KSO196651 LCK196651 LMG196651 LWC196651 MFY196651 MPU196651 MZQ196651 NJM196651 NTI196651 ODE196651 ONA196651 OWW196651 PGS196651 PQO196651 QAK196651 QKG196651 QUC196651 RDY196651 RNU196651 RXQ196651 SHM196651 SRI196651 TBE196651 TLA196651 TUW196651 UES196651 UOO196651 UYK196651 VIG196651 VSC196651 WBY196651 WLU196651 WVQ196651 I262187 JE262187 TA262187 ACW262187 AMS262187 AWO262187 BGK262187 BQG262187 CAC262187 CJY262187 CTU262187 DDQ262187 DNM262187 DXI262187 EHE262187 ERA262187 FAW262187 FKS262187 FUO262187 GEK262187 GOG262187 GYC262187 HHY262187 HRU262187 IBQ262187 ILM262187 IVI262187 JFE262187 JPA262187 JYW262187 KIS262187 KSO262187 LCK262187 LMG262187 LWC262187 MFY262187 MPU262187 MZQ262187 NJM262187 NTI262187 ODE262187 ONA262187 OWW262187 PGS262187 PQO262187 QAK262187 QKG262187 QUC262187 RDY262187 RNU262187 RXQ262187 SHM262187 SRI262187 TBE262187 TLA262187 TUW262187 UES262187 UOO262187 UYK262187 VIG262187 VSC262187 WBY262187 WLU262187 WVQ262187 I327723 JE327723 TA327723 ACW327723 AMS327723 AWO327723 BGK327723 BQG327723 CAC327723 CJY327723 CTU327723 DDQ327723 DNM327723 DXI327723 EHE327723 ERA327723 FAW327723 FKS327723 FUO327723 GEK327723 GOG327723 GYC327723 HHY327723 HRU327723 IBQ327723 ILM327723 IVI327723 JFE327723 JPA327723 JYW327723 KIS327723 KSO327723 LCK327723 LMG327723 LWC327723 MFY327723 MPU327723 MZQ327723 NJM327723 NTI327723 ODE327723 ONA327723 OWW327723 PGS327723 PQO327723 QAK327723 QKG327723 QUC327723 RDY327723 RNU327723 RXQ327723 SHM327723 SRI327723 TBE327723 TLA327723 TUW327723 UES327723 UOO327723 UYK327723 VIG327723 VSC327723 WBY327723 WLU327723 WVQ327723 I393259 JE393259 TA393259 ACW393259 AMS393259 AWO393259 BGK393259 BQG393259 CAC393259 CJY393259 CTU393259 DDQ393259 DNM393259 DXI393259 EHE393259 ERA393259 FAW393259 FKS393259 FUO393259 GEK393259 GOG393259 GYC393259 HHY393259 HRU393259 IBQ393259 ILM393259 IVI393259 JFE393259 JPA393259 JYW393259 KIS393259 KSO393259 LCK393259 LMG393259 LWC393259 MFY393259 MPU393259 MZQ393259 NJM393259 NTI393259 ODE393259 ONA393259 OWW393259 PGS393259 PQO393259 QAK393259 QKG393259 QUC393259 RDY393259 RNU393259 RXQ393259 SHM393259 SRI393259 TBE393259 TLA393259 TUW393259 UES393259 UOO393259 UYK393259 VIG393259 VSC393259 WBY393259 WLU393259 WVQ393259 I458795 JE458795 TA458795 ACW458795 AMS458795 AWO458795 BGK458795 BQG458795 CAC458795 CJY458795 CTU458795 DDQ458795 DNM458795 DXI458795 EHE458795 ERA458795 FAW458795 FKS458795 FUO458795 GEK458795 GOG458795 GYC458795 HHY458795 HRU458795 IBQ458795 ILM458795 IVI458795 JFE458795 JPA458795 JYW458795 KIS458795 KSO458795 LCK458795 LMG458795 LWC458795 MFY458795 MPU458795 MZQ458795 NJM458795 NTI458795 ODE458795 ONA458795 OWW458795 PGS458795 PQO458795 QAK458795 QKG458795 QUC458795 RDY458795 RNU458795 RXQ458795 SHM458795 SRI458795 TBE458795 TLA458795 TUW458795 UES458795 UOO458795 UYK458795 VIG458795 VSC458795 WBY458795 WLU458795 WVQ458795 I524331 JE524331 TA524331 ACW524331 AMS524331 AWO524331 BGK524331 BQG524331 CAC524331 CJY524331 CTU524331 DDQ524331 DNM524331 DXI524331 EHE524331 ERA524331 FAW524331 FKS524331 FUO524331 GEK524331 GOG524331 GYC524331 HHY524331 HRU524331 IBQ524331 ILM524331 IVI524331 JFE524331 JPA524331 JYW524331 KIS524331 KSO524331 LCK524331 LMG524331 LWC524331 MFY524331 MPU524331 MZQ524331 NJM524331 NTI524331 ODE524331 ONA524331 OWW524331 PGS524331 PQO524331 QAK524331 QKG524331 QUC524331 RDY524331 RNU524331 RXQ524331 SHM524331 SRI524331 TBE524331 TLA524331 TUW524331 UES524331 UOO524331 UYK524331 VIG524331 VSC524331 WBY524331 WLU524331 WVQ524331 I589867 JE589867 TA589867 ACW589867 AMS589867 AWO589867 BGK589867 BQG589867 CAC589867 CJY589867 CTU589867 DDQ589867 DNM589867 DXI589867 EHE589867 ERA589867 FAW589867 FKS589867 FUO589867 GEK589867 GOG589867 GYC589867 HHY589867 HRU589867 IBQ589867 ILM589867 IVI589867 JFE589867 JPA589867 JYW589867 KIS589867 KSO589867 LCK589867 LMG589867 LWC589867 MFY589867 MPU589867 MZQ589867 NJM589867 NTI589867 ODE589867 ONA589867 OWW589867 PGS589867 PQO589867 QAK589867 QKG589867 QUC589867 RDY589867 RNU589867 RXQ589867 SHM589867 SRI589867 TBE589867 TLA589867 TUW589867 UES589867 UOO589867 UYK589867 VIG589867 VSC589867 WBY589867 WLU589867 WVQ589867 I655403 JE655403 TA655403 ACW655403 AMS655403 AWO655403 BGK655403 BQG655403 CAC655403 CJY655403 CTU655403 DDQ655403 DNM655403 DXI655403 EHE655403 ERA655403 FAW655403 FKS655403 FUO655403 GEK655403 GOG655403 GYC655403 HHY655403 HRU655403 IBQ655403 ILM655403 IVI655403 JFE655403 JPA655403 JYW655403 KIS655403 KSO655403 LCK655403 LMG655403 LWC655403 MFY655403 MPU655403 MZQ655403 NJM655403 NTI655403 ODE655403 ONA655403 OWW655403 PGS655403 PQO655403 QAK655403 QKG655403 QUC655403 RDY655403 RNU655403 RXQ655403 SHM655403 SRI655403 TBE655403 TLA655403 TUW655403 UES655403 UOO655403 UYK655403 VIG655403 VSC655403 WBY655403 WLU655403 WVQ655403 I720939 JE720939 TA720939 ACW720939 AMS720939 AWO720939 BGK720939 BQG720939 CAC720939 CJY720939 CTU720939 DDQ720939 DNM720939 DXI720939 EHE720939 ERA720939 FAW720939 FKS720939 FUO720939 GEK720939 GOG720939 GYC720939 HHY720939 HRU720939 IBQ720939 ILM720939 IVI720939 JFE720939 JPA720939 JYW720939 KIS720939 KSO720939 LCK720939 LMG720939 LWC720939 MFY720939 MPU720939 MZQ720939 NJM720939 NTI720939 ODE720939 ONA720939 OWW720939 PGS720939 PQO720939 QAK720939 QKG720939 QUC720939 RDY720939 RNU720939 RXQ720939 SHM720939 SRI720939 TBE720939 TLA720939 TUW720939 UES720939 UOO720939 UYK720939 VIG720939 VSC720939 WBY720939 WLU720939 WVQ720939 I786475 JE786475 TA786475 ACW786475 AMS786475 AWO786475 BGK786475 BQG786475 CAC786475 CJY786475 CTU786475 DDQ786475 DNM786475 DXI786475 EHE786475 ERA786475 FAW786475 FKS786475 FUO786475 GEK786475 GOG786475 GYC786475 HHY786475 HRU786475 IBQ786475 ILM786475 IVI786475 JFE786475 JPA786475 JYW786475 KIS786475 KSO786475 LCK786475 LMG786475 LWC786475 MFY786475 MPU786475 MZQ786475 NJM786475 NTI786475 ODE786475 ONA786475 OWW786475 PGS786475 PQO786475 QAK786475 QKG786475 QUC786475 RDY786475 RNU786475 RXQ786475 SHM786475 SRI786475 TBE786475 TLA786475 TUW786475 UES786475 UOO786475 UYK786475 VIG786475 VSC786475 WBY786475 WLU786475 WVQ786475 I852011 JE852011 TA852011 ACW852011 AMS852011 AWO852011 BGK852011 BQG852011 CAC852011 CJY852011 CTU852011 DDQ852011 DNM852011 DXI852011 EHE852011 ERA852011 FAW852011 FKS852011 FUO852011 GEK852011 GOG852011 GYC852011 HHY852011 HRU852011 IBQ852011 ILM852011 IVI852011 JFE852011 JPA852011 JYW852011 KIS852011 KSO852011 LCK852011 LMG852011 LWC852011 MFY852011 MPU852011 MZQ852011 NJM852011 NTI852011 ODE852011 ONA852011 OWW852011 PGS852011 PQO852011 QAK852011 QKG852011 QUC852011 RDY852011 RNU852011 RXQ852011 SHM852011 SRI852011 TBE852011 TLA852011 TUW852011 UES852011 UOO852011 UYK852011 VIG852011 VSC852011 WBY852011 WLU852011 WVQ852011 I917547 JE917547 TA917547 ACW917547 AMS917547 AWO917547 BGK917547 BQG917547 CAC917547 CJY917547 CTU917547 DDQ917547 DNM917547 DXI917547 EHE917547 ERA917547 FAW917547 FKS917547 FUO917547 GEK917547 GOG917547 GYC917547 HHY917547 HRU917547 IBQ917547 ILM917547 IVI917547 JFE917547 JPA917547 JYW917547 KIS917547 KSO917547 LCK917547 LMG917547 LWC917547 MFY917547 MPU917547 MZQ917547 NJM917547 NTI917547 ODE917547 ONA917547 OWW917547 PGS917547 PQO917547 QAK917547 QKG917547 QUC917547 RDY917547 RNU917547 RXQ917547 SHM917547 SRI917547 TBE917547 TLA917547 TUW917547 UES917547 UOO917547 UYK917547 VIG917547 VSC917547 WBY917547 WLU917547 WVQ917547 I983083 JE983083 TA983083 ACW983083 AMS983083 AWO983083 BGK983083 BQG983083 CAC983083 CJY983083 CTU983083 DDQ983083 DNM983083 DXI983083 EHE983083 ERA983083 FAW983083 FKS983083 FUO983083 GEK983083 GOG983083 GYC983083 HHY983083 HRU983083 IBQ983083 ILM983083 IVI983083 JFE983083 JPA983083 JYW983083 KIS983083 KSO983083 LCK983083 LMG983083 LWC983083 MFY983083 MPU983083 MZQ983083 NJM983083 NTI983083 ODE983083 ONA983083 OWW983083 PGS983083 PQO983083 QAK983083 QKG983083 QUC983083 RDY983083 RNU983083 RXQ983083 SHM983083 SRI983083 TBE983083 TLA983083 TUW983083 UES983083 UOO983083 UYK983083 VIG983083 VSC983083 WBY983083 WLU983083 WVQ983083" xr:uid="{22DDC381-3271-4500-A8C2-AA4D8F95E2F2}">
      <formula1>0.1</formula1>
      <formula2>1</formula2>
    </dataValidation>
  </dataValidations>
  <hyperlinks>
    <hyperlink ref="B1" location="'S.D metric'!A1" display="kg , meter" xr:uid="{826B1566-AC10-4252-9E6E-223446924B23}"/>
  </hyperlinks>
  <pageMargins left="0.7" right="0.7" top="0.75" bottom="0.75" header="0.3" footer="0.3"/>
  <pageSetup orientation="portrait" r:id="rId1"/>
  <drawing r:id="rId2"/>
  <legacyDrawing r:id="rId3"/>
  <oleObjects>
    <mc:AlternateContent xmlns:mc="http://schemas.openxmlformats.org/markup-compatibility/2006">
      <mc:Choice Requires="x14">
        <oleObject progId="MSPhotoEd.3" shapeId="16406" r:id="rId4">
          <objectPr defaultSize="0" autoPict="0" r:id="rId5">
            <anchor moveWithCells="1">
              <from>
                <xdr:col>16</xdr:col>
                <xdr:colOff>561975</xdr:colOff>
                <xdr:row>28</xdr:row>
                <xdr:rowOff>47625</xdr:rowOff>
              </from>
              <to>
                <xdr:col>22</xdr:col>
                <xdr:colOff>133350</xdr:colOff>
                <xdr:row>36</xdr:row>
                <xdr:rowOff>0</xdr:rowOff>
              </to>
            </anchor>
          </objectPr>
        </oleObject>
      </mc:Choice>
      <mc:Fallback>
        <oleObject progId="MSPhotoEd.3" shapeId="16406" r:id="rId4"/>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D1B8-188C-48DD-A953-10EF9D5C510D}">
  <sheetPr codeName="Sheet14"/>
  <dimension ref="A1:L55"/>
  <sheetViews>
    <sheetView topLeftCell="A64" zoomScale="130" zoomScaleNormal="130" workbookViewId="0">
      <selection activeCell="F10" sqref="F10"/>
    </sheetView>
  </sheetViews>
  <sheetFormatPr defaultRowHeight="15" x14ac:dyDescent="0.25"/>
  <cols>
    <col min="2" max="2" width="11" style="149" bestFit="1" customWidth="1"/>
  </cols>
  <sheetData>
    <row r="1" spans="1:12" x14ac:dyDescent="0.25">
      <c r="A1">
        <v>6</v>
      </c>
      <c r="B1" s="149" t="s">
        <v>11383</v>
      </c>
      <c r="C1" s="149">
        <f>B1*100</f>
        <v>200</v>
      </c>
      <c r="K1" s="190"/>
    </row>
    <row r="2" spans="1:12" x14ac:dyDescent="0.25">
      <c r="A2">
        <v>7</v>
      </c>
      <c r="B2" s="149" t="s">
        <v>11384</v>
      </c>
      <c r="C2" s="149">
        <f t="shared" ref="C2:C54" si="0">B2*100</f>
        <v>157</v>
      </c>
      <c r="K2" s="190"/>
    </row>
    <row r="3" spans="1:12" x14ac:dyDescent="0.25">
      <c r="A3">
        <v>8</v>
      </c>
      <c r="B3" s="149" t="s">
        <v>11385</v>
      </c>
      <c r="C3" s="149">
        <f t="shared" si="0"/>
        <v>125</v>
      </c>
      <c r="K3" s="190"/>
    </row>
    <row r="4" spans="1:12" x14ac:dyDescent="0.25">
      <c r="A4">
        <v>9</v>
      </c>
      <c r="B4" s="149" t="s">
        <v>11386</v>
      </c>
      <c r="C4" s="149">
        <f t="shared" si="0"/>
        <v>100</v>
      </c>
      <c r="K4" s="190"/>
    </row>
    <row r="5" spans="1:12" x14ac:dyDescent="0.25">
      <c r="A5">
        <v>10</v>
      </c>
      <c r="B5" s="149" t="s">
        <v>11387</v>
      </c>
      <c r="C5" s="149">
        <f t="shared" si="0"/>
        <v>80</v>
      </c>
      <c r="K5" s="190"/>
    </row>
    <row r="6" spans="1:12" x14ac:dyDescent="0.25">
      <c r="A6">
        <v>11</v>
      </c>
      <c r="B6" s="149" t="s">
        <v>11388</v>
      </c>
      <c r="C6" s="149">
        <f t="shared" si="0"/>
        <v>63</v>
      </c>
      <c r="K6" s="190"/>
    </row>
    <row r="7" spans="1:12" x14ac:dyDescent="0.25">
      <c r="A7" s="186">
        <v>12</v>
      </c>
      <c r="B7" s="149" t="s">
        <v>11389</v>
      </c>
      <c r="C7" s="149">
        <f t="shared" si="0"/>
        <v>50</v>
      </c>
      <c r="K7" s="190"/>
    </row>
    <row r="8" spans="1:12" x14ac:dyDescent="0.25">
      <c r="A8">
        <v>13</v>
      </c>
      <c r="B8" s="149">
        <v>0.38462000000000002</v>
      </c>
      <c r="C8" s="149">
        <f t="shared" si="0"/>
        <v>38.462000000000003</v>
      </c>
      <c r="J8">
        <f>CalcSheet!E33/25.4</f>
        <v>177.16535433070868</v>
      </c>
      <c r="K8" s="190" t="s">
        <v>11390</v>
      </c>
    </row>
    <row r="9" spans="1:12" x14ac:dyDescent="0.25">
      <c r="A9">
        <v>14</v>
      </c>
      <c r="B9" s="149">
        <v>0.28571000000000002</v>
      </c>
      <c r="C9" s="149">
        <f t="shared" si="0"/>
        <v>28.571000000000002</v>
      </c>
      <c r="F9" s="193" t="s">
        <v>11391</v>
      </c>
      <c r="G9" s="193"/>
      <c r="H9" s="193"/>
      <c r="J9">
        <f>ROUND(CalcSheet!E33/25.4,0)</f>
        <v>177</v>
      </c>
      <c r="K9" s="190" t="s">
        <v>11392</v>
      </c>
    </row>
    <row r="10" spans="1:12" x14ac:dyDescent="0.25">
      <c r="A10">
        <v>15</v>
      </c>
      <c r="B10" s="149">
        <v>0.2</v>
      </c>
      <c r="C10" s="149">
        <f t="shared" si="0"/>
        <v>20</v>
      </c>
      <c r="F10" s="192" t="e">
        <f>IF(CalcSheet!D18="CD", IF(OR(ROUNDDOWN(CalcSheet!E33/25.4,0)=12,ROUNDDOWN(CalcSheet!E33/25.4,0)=18,ROUNDDOWN(CalcSheet!E33/25.4,0)=24,ROUNDDOWN(CalcSheet!E33/25.4,0)=30,ROUNDDOWN(CalcSheet!E33/25.4,0)=36,ROUNDDOWN(CalcSheet!E33/25.4,0)=48,ROUNDDOWN(CalcSheet!E33/25.4,0)=60),IF((CalcSheet!E33/25.4)-ROUNDDOWN(CalcSheet!E33/25.4,0)&gt;0.0787402,VLOOKUP(ROUNDUP(CalcSheet!E33/25.4,0),ZSTX!A1:C55,3,FALSE),"none"),IF(ROUNDUP(CalcSheet!E33/25.4,0)-(CalcSheet!E33/25.4)&gt;0.0787402,VLOOKUP(ROUNDDOWN(CalcSheet!E33/25.4,0),ZSTX!A1:C55,3,FALSE),VLOOKUP(ROUND(CalcSheet!E33/25.4,0),ZSTX!A1:C55,3,FALSE))), "none")</f>
        <v>#N/A</v>
      </c>
      <c r="J10">
        <f>ROUNDDOWN(CalcSheet!E33/25.4,0)</f>
        <v>177</v>
      </c>
      <c r="K10" s="190" t="s">
        <v>11393</v>
      </c>
    </row>
    <row r="11" spans="1:12" x14ac:dyDescent="0.25">
      <c r="A11">
        <v>16</v>
      </c>
      <c r="B11" s="149">
        <v>0.125</v>
      </c>
      <c r="C11" s="149">
        <f t="shared" si="0"/>
        <v>12.5</v>
      </c>
      <c r="J11">
        <f>ROUNDUP(CalcSheet!E33/25.4,0)</f>
        <v>178</v>
      </c>
      <c r="K11" s="190" t="s">
        <v>11394</v>
      </c>
    </row>
    <row r="12" spans="1:12" x14ac:dyDescent="0.25">
      <c r="A12">
        <v>17</v>
      </c>
      <c r="B12" s="149">
        <v>5.8819999999999997E-2</v>
      </c>
      <c r="C12" s="149">
        <f t="shared" si="0"/>
        <v>5.8819999999999997</v>
      </c>
      <c r="F12" s="192"/>
      <c r="K12" s="190"/>
    </row>
    <row r="13" spans="1:12" x14ac:dyDescent="0.25">
      <c r="A13" s="191">
        <v>18</v>
      </c>
      <c r="B13" s="149" t="s">
        <v>11395</v>
      </c>
      <c r="C13" s="149" t="s">
        <v>11396</v>
      </c>
      <c r="G13" t="s">
        <v>11397</v>
      </c>
      <c r="K13" s="190"/>
    </row>
    <row r="14" spans="1:12" x14ac:dyDescent="0.25">
      <c r="A14">
        <v>19</v>
      </c>
      <c r="B14" s="149">
        <v>0.26316000000000001</v>
      </c>
      <c r="C14" s="149">
        <f t="shared" si="0"/>
        <v>26.315999999999999</v>
      </c>
      <c r="G14" s="422" t="s">
        <v>11398</v>
      </c>
      <c r="H14" s="422"/>
      <c r="I14" s="422"/>
      <c r="J14" s="422"/>
      <c r="K14" s="422"/>
      <c r="L14" s="422"/>
    </row>
    <row r="15" spans="1:12" x14ac:dyDescent="0.25">
      <c r="A15">
        <v>20</v>
      </c>
      <c r="B15" s="149">
        <v>0.2</v>
      </c>
      <c r="C15" s="149">
        <f t="shared" si="0"/>
        <v>20</v>
      </c>
      <c r="G15" s="422"/>
      <c r="H15" s="422"/>
      <c r="I15" s="422"/>
      <c r="J15" s="422"/>
      <c r="K15" s="422"/>
      <c r="L15" s="422"/>
    </row>
    <row r="16" spans="1:12" x14ac:dyDescent="0.25">
      <c r="A16">
        <v>21</v>
      </c>
      <c r="B16" s="149">
        <v>0.14571000000000001</v>
      </c>
      <c r="C16" s="149">
        <f t="shared" si="0"/>
        <v>14.571000000000002</v>
      </c>
      <c r="G16" s="422"/>
      <c r="H16" s="422"/>
      <c r="I16" s="422"/>
      <c r="J16" s="422"/>
      <c r="K16" s="422"/>
      <c r="L16" s="422"/>
    </row>
    <row r="17" spans="1:12" x14ac:dyDescent="0.25">
      <c r="A17">
        <v>22</v>
      </c>
      <c r="B17" s="149">
        <v>9.0910000000000005E-2</v>
      </c>
      <c r="C17" s="149">
        <f t="shared" si="0"/>
        <v>9.0910000000000011</v>
      </c>
      <c r="G17" s="422"/>
      <c r="H17" s="422"/>
      <c r="I17" s="422"/>
      <c r="J17" s="422"/>
      <c r="K17" s="422"/>
      <c r="L17" s="422"/>
    </row>
    <row r="18" spans="1:12" x14ac:dyDescent="0.25">
      <c r="A18">
        <v>23</v>
      </c>
      <c r="B18" s="149">
        <v>4.3479999999999998E-2</v>
      </c>
      <c r="C18" s="149">
        <f t="shared" si="0"/>
        <v>4.3479999999999999</v>
      </c>
      <c r="G18" s="422"/>
      <c r="H18" s="422"/>
      <c r="I18" s="422"/>
      <c r="J18" s="422"/>
      <c r="K18" s="422"/>
      <c r="L18" s="422"/>
    </row>
    <row r="19" spans="1:12" x14ac:dyDescent="0.25">
      <c r="A19" s="191">
        <v>24</v>
      </c>
      <c r="B19" s="149" t="s">
        <v>11395</v>
      </c>
      <c r="C19" s="149" t="s">
        <v>11396</v>
      </c>
      <c r="G19" s="422"/>
      <c r="H19" s="422"/>
      <c r="I19" s="422"/>
      <c r="J19" s="422"/>
      <c r="K19" s="422"/>
      <c r="L19" s="422"/>
    </row>
    <row r="20" spans="1:12" x14ac:dyDescent="0.25">
      <c r="A20">
        <v>25</v>
      </c>
      <c r="B20" s="149">
        <v>0.2</v>
      </c>
      <c r="C20" s="149">
        <f t="shared" si="0"/>
        <v>20</v>
      </c>
      <c r="G20" s="422"/>
      <c r="H20" s="422"/>
      <c r="I20" s="422"/>
      <c r="J20" s="422"/>
      <c r="K20" s="422"/>
      <c r="L20" s="422"/>
    </row>
    <row r="21" spans="1:12" x14ac:dyDescent="0.25">
      <c r="A21">
        <v>26</v>
      </c>
      <c r="B21" s="149">
        <v>0.15384999999999999</v>
      </c>
      <c r="C21" s="149">
        <f t="shared" si="0"/>
        <v>15.384999999999998</v>
      </c>
      <c r="G21" s="422"/>
      <c r="H21" s="422"/>
      <c r="I21" s="422"/>
      <c r="J21" s="422"/>
      <c r="K21" s="422"/>
      <c r="L21" s="422"/>
    </row>
    <row r="22" spans="1:12" x14ac:dyDescent="0.25">
      <c r="A22">
        <v>27</v>
      </c>
      <c r="B22" s="149">
        <v>0.11111</v>
      </c>
      <c r="C22" s="149">
        <f t="shared" si="0"/>
        <v>11.111000000000001</v>
      </c>
      <c r="G22" s="422"/>
      <c r="H22" s="422"/>
      <c r="I22" s="422"/>
      <c r="J22" s="422"/>
      <c r="K22" s="422"/>
      <c r="L22" s="422"/>
    </row>
    <row r="23" spans="1:12" x14ac:dyDescent="0.25">
      <c r="A23">
        <v>28</v>
      </c>
      <c r="B23" s="149">
        <v>7.1429999999999993E-2</v>
      </c>
      <c r="C23" s="149">
        <f t="shared" si="0"/>
        <v>7.1429999999999989</v>
      </c>
      <c r="G23" s="422"/>
      <c r="H23" s="422"/>
      <c r="I23" s="422"/>
      <c r="J23" s="422"/>
      <c r="K23" s="422"/>
      <c r="L23" s="422"/>
    </row>
    <row r="24" spans="1:12" x14ac:dyDescent="0.25">
      <c r="A24">
        <v>29</v>
      </c>
      <c r="B24" s="149">
        <v>3.4479999999999997E-2</v>
      </c>
      <c r="C24" s="149">
        <f t="shared" si="0"/>
        <v>3.4479999999999995</v>
      </c>
      <c r="G24" s="422"/>
      <c r="H24" s="422"/>
      <c r="I24" s="422"/>
      <c r="J24" s="422"/>
      <c r="K24" s="422"/>
      <c r="L24" s="422"/>
    </row>
    <row r="25" spans="1:12" x14ac:dyDescent="0.25">
      <c r="A25" s="191">
        <v>30</v>
      </c>
      <c r="B25" s="149" t="s">
        <v>11395</v>
      </c>
      <c r="C25" s="149" t="s">
        <v>11396</v>
      </c>
      <c r="G25" s="422"/>
      <c r="H25" s="422"/>
      <c r="I25" s="422"/>
      <c r="J25" s="422"/>
      <c r="K25" s="422"/>
      <c r="L25" s="422"/>
    </row>
    <row r="26" spans="1:12" x14ac:dyDescent="0.25">
      <c r="A26">
        <v>31</v>
      </c>
      <c r="B26" s="204">
        <f>(36/A26)-1</f>
        <v>0.16129032258064524</v>
      </c>
      <c r="C26" s="204">
        <f>B26*100</f>
        <v>16.129032258064523</v>
      </c>
      <c r="K26" s="190"/>
    </row>
    <row r="27" spans="1:12" x14ac:dyDescent="0.25">
      <c r="A27">
        <v>32</v>
      </c>
      <c r="B27" s="204">
        <f>(36/A27)-1</f>
        <v>0.125</v>
      </c>
      <c r="C27" s="204">
        <f>B27*100</f>
        <v>12.5</v>
      </c>
      <c r="K27" s="190"/>
    </row>
    <row r="28" spans="1:12" x14ac:dyDescent="0.25">
      <c r="A28">
        <v>33</v>
      </c>
      <c r="B28" s="204">
        <f>(36/A28)-1</f>
        <v>9.0909090909090828E-2</v>
      </c>
      <c r="C28" s="204">
        <f>B28*100</f>
        <v>9.0909090909090828</v>
      </c>
      <c r="K28" s="190"/>
    </row>
    <row r="29" spans="1:12" x14ac:dyDescent="0.25">
      <c r="A29">
        <v>34</v>
      </c>
      <c r="B29" s="204">
        <f>(36/A29)-1</f>
        <v>5.8823529411764719E-2</v>
      </c>
      <c r="C29" s="204">
        <f>B29*100</f>
        <v>5.8823529411764719</v>
      </c>
      <c r="K29" s="190"/>
    </row>
    <row r="30" spans="1:12" x14ac:dyDescent="0.25">
      <c r="A30">
        <v>35</v>
      </c>
      <c r="B30" s="204">
        <f>(36/A30)-1</f>
        <v>2.857142857142847E-2</v>
      </c>
      <c r="C30" s="204">
        <f>B30*100</f>
        <v>2.857142857142847</v>
      </c>
      <c r="K30" s="190"/>
    </row>
    <row r="31" spans="1:12" x14ac:dyDescent="0.25">
      <c r="A31" s="191">
        <v>36</v>
      </c>
      <c r="B31" s="149" t="s">
        <v>11395</v>
      </c>
      <c r="C31" s="149" t="s">
        <v>11396</v>
      </c>
      <c r="K31" s="190"/>
    </row>
    <row r="32" spans="1:12" x14ac:dyDescent="0.25">
      <c r="A32">
        <v>37</v>
      </c>
      <c r="B32" s="149">
        <v>0.29730000000000001</v>
      </c>
      <c r="C32" s="149">
        <f t="shared" si="0"/>
        <v>29.73</v>
      </c>
      <c r="K32" s="190"/>
    </row>
    <row r="33" spans="1:11" x14ac:dyDescent="0.25">
      <c r="A33">
        <v>38</v>
      </c>
      <c r="B33" s="149">
        <v>0.26316000000000001</v>
      </c>
      <c r="C33" s="149">
        <f t="shared" si="0"/>
        <v>26.315999999999999</v>
      </c>
      <c r="K33" s="190"/>
    </row>
    <row r="34" spans="1:11" x14ac:dyDescent="0.25">
      <c r="A34">
        <v>39</v>
      </c>
      <c r="B34" s="149">
        <v>0.23077</v>
      </c>
      <c r="C34" s="149">
        <f t="shared" si="0"/>
        <v>23.077000000000002</v>
      </c>
      <c r="K34" s="190"/>
    </row>
    <row r="35" spans="1:11" x14ac:dyDescent="0.25">
      <c r="A35">
        <v>40</v>
      </c>
      <c r="B35" s="149">
        <v>0.2</v>
      </c>
      <c r="C35" s="149">
        <f t="shared" si="0"/>
        <v>20</v>
      </c>
      <c r="K35" s="190"/>
    </row>
    <row r="36" spans="1:11" x14ac:dyDescent="0.25">
      <c r="A36">
        <v>41</v>
      </c>
      <c r="B36" s="149">
        <v>0.17072999999999999</v>
      </c>
      <c r="C36" s="149">
        <f t="shared" si="0"/>
        <v>17.073</v>
      </c>
      <c r="K36" s="190"/>
    </row>
    <row r="37" spans="1:11" x14ac:dyDescent="0.25">
      <c r="A37">
        <v>42</v>
      </c>
      <c r="B37" s="149">
        <v>0.14285999999999999</v>
      </c>
      <c r="C37" s="149">
        <f t="shared" si="0"/>
        <v>14.285999999999998</v>
      </c>
      <c r="K37" s="190"/>
    </row>
    <row r="38" spans="1:11" x14ac:dyDescent="0.25">
      <c r="A38">
        <v>43</v>
      </c>
      <c r="B38" s="149">
        <v>0.11627999999999999</v>
      </c>
      <c r="C38" s="149">
        <f t="shared" si="0"/>
        <v>11.628</v>
      </c>
      <c r="K38" s="190"/>
    </row>
    <row r="39" spans="1:11" x14ac:dyDescent="0.25">
      <c r="A39">
        <v>44</v>
      </c>
      <c r="B39" s="149">
        <v>9.0910000000000005E-2</v>
      </c>
      <c r="C39" s="149">
        <f t="shared" si="0"/>
        <v>9.0910000000000011</v>
      </c>
      <c r="K39" s="190"/>
    </row>
    <row r="40" spans="1:11" x14ac:dyDescent="0.25">
      <c r="A40">
        <v>45</v>
      </c>
      <c r="B40" s="149">
        <v>6.6669999999999993E-2</v>
      </c>
      <c r="C40" s="149">
        <f t="shared" si="0"/>
        <v>6.6669999999999989</v>
      </c>
      <c r="K40" s="190"/>
    </row>
    <row r="41" spans="1:11" x14ac:dyDescent="0.25">
      <c r="A41">
        <v>46</v>
      </c>
      <c r="B41" s="149">
        <v>4.3479999999999998E-2</v>
      </c>
      <c r="C41" s="149">
        <f t="shared" si="0"/>
        <v>4.3479999999999999</v>
      </c>
      <c r="K41" s="190"/>
    </row>
    <row r="42" spans="1:11" x14ac:dyDescent="0.25">
      <c r="A42">
        <v>47</v>
      </c>
      <c r="B42" s="149">
        <v>2.128E-2</v>
      </c>
      <c r="C42" s="149">
        <f t="shared" si="0"/>
        <v>2.1280000000000001</v>
      </c>
      <c r="K42" s="190"/>
    </row>
    <row r="43" spans="1:11" x14ac:dyDescent="0.25">
      <c r="A43" s="191">
        <v>48</v>
      </c>
      <c r="B43" s="149" t="s">
        <v>11395</v>
      </c>
      <c r="C43" s="149" t="s">
        <v>11396</v>
      </c>
      <c r="K43" s="190"/>
    </row>
    <row r="44" spans="1:11" x14ac:dyDescent="0.25">
      <c r="A44">
        <v>49</v>
      </c>
      <c r="B44" s="149">
        <v>0.22449</v>
      </c>
      <c r="C44" s="149">
        <f t="shared" si="0"/>
        <v>22.448999999999998</v>
      </c>
      <c r="K44" s="190"/>
    </row>
    <row r="45" spans="1:11" x14ac:dyDescent="0.25">
      <c r="A45">
        <v>50</v>
      </c>
      <c r="B45" s="149">
        <v>0.2</v>
      </c>
      <c r="C45" s="149">
        <f t="shared" si="0"/>
        <v>20</v>
      </c>
      <c r="K45" s="190"/>
    </row>
    <row r="46" spans="1:11" x14ac:dyDescent="0.25">
      <c r="A46">
        <v>51</v>
      </c>
      <c r="B46" s="149">
        <v>0.17646999999999999</v>
      </c>
      <c r="C46" s="149">
        <f t="shared" si="0"/>
        <v>17.646999999999998</v>
      </c>
      <c r="K46" s="190"/>
    </row>
    <row r="47" spans="1:11" x14ac:dyDescent="0.25">
      <c r="A47">
        <v>52</v>
      </c>
      <c r="B47" s="149">
        <v>0.15384999999999999</v>
      </c>
      <c r="C47" s="149">
        <f t="shared" si="0"/>
        <v>15.384999999999998</v>
      </c>
      <c r="K47" s="190"/>
    </row>
    <row r="48" spans="1:11" x14ac:dyDescent="0.25">
      <c r="A48">
        <v>53</v>
      </c>
      <c r="B48" s="149">
        <v>0.13208</v>
      </c>
      <c r="C48" s="149">
        <f t="shared" si="0"/>
        <v>13.208</v>
      </c>
      <c r="K48" s="190"/>
    </row>
    <row r="49" spans="1:11" x14ac:dyDescent="0.25">
      <c r="A49">
        <v>54</v>
      </c>
      <c r="B49" s="149">
        <v>0.11111</v>
      </c>
      <c r="C49" s="149">
        <f t="shared" si="0"/>
        <v>11.111000000000001</v>
      </c>
      <c r="K49" s="190"/>
    </row>
    <row r="50" spans="1:11" x14ac:dyDescent="0.25">
      <c r="A50">
        <v>55</v>
      </c>
      <c r="B50" s="149">
        <v>9.0910000000000005E-2</v>
      </c>
      <c r="C50" s="149">
        <f t="shared" si="0"/>
        <v>9.0910000000000011</v>
      </c>
      <c r="K50" s="190"/>
    </row>
    <row r="51" spans="1:11" x14ac:dyDescent="0.25">
      <c r="A51">
        <v>56</v>
      </c>
      <c r="B51" s="149">
        <v>7.1429999999999993E-2</v>
      </c>
      <c r="C51" s="149">
        <f t="shared" si="0"/>
        <v>7.1429999999999989</v>
      </c>
      <c r="K51" s="190"/>
    </row>
    <row r="52" spans="1:11" x14ac:dyDescent="0.25">
      <c r="A52">
        <v>57</v>
      </c>
      <c r="B52" s="149">
        <v>5.2630000000000003E-2</v>
      </c>
      <c r="C52" s="149">
        <f t="shared" si="0"/>
        <v>5.2629999999999999</v>
      </c>
      <c r="K52" s="190"/>
    </row>
    <row r="53" spans="1:11" x14ac:dyDescent="0.25">
      <c r="A53">
        <v>58</v>
      </c>
      <c r="B53" s="149">
        <v>3.4479999999999997E-2</v>
      </c>
      <c r="C53" s="149">
        <f t="shared" si="0"/>
        <v>3.4479999999999995</v>
      </c>
      <c r="K53" s="190"/>
    </row>
    <row r="54" spans="1:11" x14ac:dyDescent="0.25">
      <c r="A54">
        <v>59</v>
      </c>
      <c r="B54" s="149">
        <v>1.695E-2</v>
      </c>
      <c r="C54" s="149">
        <f t="shared" si="0"/>
        <v>1.6950000000000001</v>
      </c>
      <c r="K54" s="190"/>
    </row>
    <row r="55" spans="1:11" x14ac:dyDescent="0.25">
      <c r="A55" s="191">
        <v>60</v>
      </c>
      <c r="B55" s="149" t="s">
        <v>11395</v>
      </c>
      <c r="C55" s="149" t="s">
        <v>11396</v>
      </c>
      <c r="K55" s="190"/>
    </row>
  </sheetData>
  <mergeCells count="1">
    <mergeCell ref="G14:L2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BD77D-F7A6-4FCC-B81E-B59F351DD67E}">
  <sheetPr codeName="Sheet20"/>
  <dimension ref="A1:M291"/>
  <sheetViews>
    <sheetView topLeftCell="A77" zoomScaleNormal="100" workbookViewId="0">
      <selection activeCell="N19" sqref="N19"/>
    </sheetView>
  </sheetViews>
  <sheetFormatPr defaultRowHeight="15" x14ac:dyDescent="0.25"/>
  <cols>
    <col min="2" max="2" width="9.42578125" customWidth="1"/>
    <col min="3" max="3" width="5.7109375" customWidth="1"/>
    <col min="4" max="4" width="14.28515625" customWidth="1"/>
    <col min="5" max="5" width="13.85546875" customWidth="1"/>
    <col min="6" max="6" width="1.85546875" customWidth="1"/>
    <col min="7" max="7" width="6.28515625" customWidth="1"/>
    <col min="8" max="8" width="7.7109375" customWidth="1"/>
    <col min="9" max="9" width="14.7109375" customWidth="1"/>
    <col min="10" max="10" width="7.28515625" customWidth="1"/>
    <col min="11" max="12" width="9.140625" style="112"/>
    <col min="13" max="13" width="4.140625" style="112" customWidth="1"/>
    <col min="14" max="14" width="13.7109375" customWidth="1"/>
  </cols>
  <sheetData>
    <row r="1" spans="1:10" x14ac:dyDescent="0.25">
      <c r="A1" s="112"/>
      <c r="B1" s="112"/>
      <c r="C1" s="112"/>
      <c r="D1" s="112"/>
      <c r="E1" s="112"/>
      <c r="F1" s="112"/>
      <c r="G1" s="112"/>
      <c r="H1" s="112"/>
      <c r="I1" s="112"/>
      <c r="J1" s="112"/>
    </row>
    <row r="2" spans="1:10" x14ac:dyDescent="0.25">
      <c r="A2" s="112"/>
      <c r="B2" s="112"/>
      <c r="C2" s="112"/>
      <c r="D2" s="112"/>
      <c r="E2" s="112"/>
      <c r="F2" s="112"/>
      <c r="G2" s="112"/>
      <c r="H2" s="112"/>
      <c r="I2" s="112"/>
      <c r="J2" s="112"/>
    </row>
    <row r="3" spans="1:10" x14ac:dyDescent="0.25">
      <c r="A3" s="112"/>
      <c r="B3" s="112"/>
      <c r="C3" s="112"/>
      <c r="D3" s="112"/>
      <c r="E3" s="112"/>
      <c r="F3" s="112"/>
      <c r="G3" s="112"/>
      <c r="H3" s="112"/>
      <c r="I3" s="112"/>
      <c r="J3" s="112"/>
    </row>
    <row r="4" spans="1:10" x14ac:dyDescent="0.25">
      <c r="A4" s="112"/>
      <c r="B4" s="112"/>
      <c r="C4" s="112"/>
      <c r="D4" s="112"/>
      <c r="E4" s="112"/>
      <c r="F4" s="112"/>
      <c r="G4" s="112"/>
      <c r="H4" s="112"/>
      <c r="I4" s="112"/>
      <c r="J4" s="112"/>
    </row>
    <row r="5" spans="1:10" x14ac:dyDescent="0.25">
      <c r="A5" s="112"/>
      <c r="B5" s="112"/>
      <c r="C5" s="112"/>
      <c r="D5" s="112"/>
      <c r="E5" s="112"/>
      <c r="F5" s="112"/>
      <c r="G5" s="112"/>
      <c r="H5" s="112"/>
      <c r="I5" s="112"/>
      <c r="J5" s="112"/>
    </row>
    <row r="6" spans="1:10" x14ac:dyDescent="0.25">
      <c r="A6" s="112"/>
      <c r="B6" s="112"/>
      <c r="C6" s="112"/>
      <c r="D6" s="112"/>
      <c r="E6" s="112"/>
      <c r="F6" s="112"/>
      <c r="G6" s="112"/>
      <c r="H6" s="112"/>
      <c r="I6" s="112"/>
      <c r="J6" s="112"/>
    </row>
    <row r="7" spans="1:10" ht="20.25" customHeight="1" x14ac:dyDescent="0.35">
      <c r="A7" s="112"/>
      <c r="B7" s="112"/>
      <c r="C7" s="344" t="s">
        <v>11399</v>
      </c>
      <c r="D7" s="342"/>
      <c r="E7" s="342"/>
      <c r="F7" s="342"/>
      <c r="G7" s="342"/>
      <c r="H7" s="342"/>
      <c r="I7" s="342"/>
      <c r="J7" s="342"/>
    </row>
    <row r="8" spans="1:10" x14ac:dyDescent="0.25">
      <c r="A8" s="112"/>
      <c r="B8" s="112"/>
      <c r="C8" s="112"/>
      <c r="D8" s="112"/>
      <c r="E8" s="112"/>
      <c r="F8" s="112"/>
      <c r="G8" s="112"/>
      <c r="H8" s="112"/>
      <c r="I8" s="112"/>
      <c r="J8" s="112"/>
    </row>
    <row r="9" spans="1:10" x14ac:dyDescent="0.25">
      <c r="A9" s="112"/>
      <c r="B9" s="112"/>
      <c r="C9" s="363" t="s">
        <v>219</v>
      </c>
      <c r="D9" s="342"/>
      <c r="E9" s="361"/>
      <c r="F9" s="112"/>
      <c r="G9" s="112" t="s">
        <v>11400</v>
      </c>
      <c r="H9" s="343"/>
      <c r="I9" s="343">
        <f ca="1">TODAY()</f>
        <v>46169</v>
      </c>
      <c r="J9" s="112"/>
    </row>
    <row r="10" spans="1:10" x14ac:dyDescent="0.25">
      <c r="A10" s="112"/>
      <c r="B10" s="112"/>
      <c r="C10" s="360"/>
      <c r="D10" s="360"/>
      <c r="E10" s="360"/>
      <c r="F10" s="362"/>
      <c r="G10" s="342"/>
      <c r="H10" s="342"/>
      <c r="I10" s="342"/>
      <c r="J10" s="342"/>
    </row>
    <row r="11" spans="1:10" x14ac:dyDescent="0.25">
      <c r="A11" s="112"/>
      <c r="B11" s="112"/>
      <c r="C11" s="363" t="s">
        <v>11401</v>
      </c>
      <c r="D11" s="342"/>
      <c r="E11" s="342"/>
      <c r="F11" s="362"/>
      <c r="G11" s="342"/>
      <c r="H11" s="342"/>
      <c r="I11" s="342"/>
      <c r="J11" s="342"/>
    </row>
    <row r="12" spans="1:10" x14ac:dyDescent="0.25">
      <c r="A12" s="112"/>
      <c r="B12" s="112"/>
      <c r="C12" s="360"/>
      <c r="D12" s="342"/>
      <c r="E12" s="342"/>
      <c r="F12" s="362"/>
      <c r="G12" s="342"/>
      <c r="H12" s="342"/>
      <c r="I12" s="342"/>
      <c r="J12" s="342"/>
    </row>
    <row r="13" spans="1:10" x14ac:dyDescent="0.25">
      <c r="A13" s="112"/>
      <c r="B13" s="112"/>
      <c r="C13" s="112"/>
      <c r="D13" s="112"/>
      <c r="E13" s="112"/>
      <c r="F13" s="112"/>
      <c r="G13" s="112"/>
      <c r="H13" s="112"/>
      <c r="I13" s="112"/>
      <c r="J13" s="112"/>
    </row>
    <row r="14" spans="1:10" x14ac:dyDescent="0.25">
      <c r="A14" s="112"/>
      <c r="B14" s="112"/>
      <c r="C14" s="345" t="s">
        <v>11402</v>
      </c>
      <c r="D14" s="112"/>
      <c r="E14" s="112"/>
      <c r="F14" s="112"/>
      <c r="G14" s="112"/>
      <c r="H14" s="112"/>
      <c r="I14" s="112"/>
      <c r="J14" s="112"/>
    </row>
    <row r="15" spans="1:10" x14ac:dyDescent="0.25">
      <c r="A15" s="112"/>
      <c r="B15" s="112"/>
      <c r="C15" s="424"/>
      <c r="D15" s="425"/>
      <c r="E15" s="425"/>
      <c r="F15" s="425"/>
      <c r="G15" s="425"/>
      <c r="H15" s="425"/>
      <c r="I15" s="425"/>
      <c r="J15" s="426"/>
    </row>
    <row r="16" spans="1:10" ht="29.1" customHeight="1" x14ac:dyDescent="0.25">
      <c r="A16" s="112"/>
      <c r="B16" s="112"/>
      <c r="C16" s="427"/>
      <c r="D16" s="428"/>
      <c r="E16" s="428"/>
      <c r="F16" s="428"/>
      <c r="G16" s="428"/>
      <c r="H16" s="428"/>
      <c r="I16" s="428"/>
      <c r="J16" s="429"/>
    </row>
    <row r="17" spans="1:10" x14ac:dyDescent="0.25">
      <c r="A17" s="112"/>
      <c r="B17" s="112"/>
      <c r="C17" s="332"/>
      <c r="D17" s="332" t="s">
        <v>11369</v>
      </c>
      <c r="E17" s="332"/>
      <c r="F17" s="332"/>
      <c r="G17" s="339" t="str">
        <f>PFcalc!H16</f>
        <v>PD2 3.4mm</v>
      </c>
      <c r="H17" s="338"/>
      <c r="I17" s="332"/>
      <c r="J17" s="332"/>
    </row>
    <row r="18" spans="1:10" x14ac:dyDescent="0.25">
      <c r="A18" s="112"/>
      <c r="B18" s="112"/>
      <c r="C18" s="349"/>
      <c r="D18" s="349" t="s">
        <v>11403</v>
      </c>
      <c r="E18" s="349"/>
      <c r="F18" s="349"/>
      <c r="G18" s="350" t="str">
        <f>ROUND(PFcalc!I17,0)&amp;" mm  ("&amp;ROUND(PFcalc!I17/25.4,2) &amp;" in)"</f>
        <v>0 mm  (0 in)</v>
      </c>
      <c r="H18" s="349"/>
      <c r="I18" s="349"/>
      <c r="J18" s="349"/>
    </row>
    <row r="19" spans="1:10" x14ac:dyDescent="0.25">
      <c r="A19" s="112"/>
      <c r="B19" s="112"/>
      <c r="C19" s="349"/>
      <c r="D19" s="349"/>
      <c r="E19" s="349"/>
      <c r="F19" s="349"/>
      <c r="G19" s="350"/>
      <c r="H19" s="349"/>
      <c r="I19" s="349"/>
      <c r="J19" s="349"/>
    </row>
    <row r="20" spans="1:10" ht="34.35" customHeight="1" x14ac:dyDescent="0.25">
      <c r="A20" s="112"/>
      <c r="B20" s="112"/>
      <c r="C20" s="351"/>
      <c r="D20" s="346" t="s">
        <v>11404</v>
      </c>
      <c r="E20" s="346"/>
      <c r="F20" s="346"/>
      <c r="G20" s="341"/>
      <c r="H20" s="346"/>
      <c r="I20" s="346"/>
      <c r="J20" s="346"/>
    </row>
    <row r="21" spans="1:10" x14ac:dyDescent="0.25">
      <c r="A21" s="112"/>
      <c r="B21" s="112"/>
      <c r="C21" s="338" t="s">
        <v>11405</v>
      </c>
      <c r="D21" s="332" t="s">
        <v>11406</v>
      </c>
      <c r="E21" s="332"/>
      <c r="F21" s="332"/>
      <c r="G21" s="339"/>
      <c r="H21" s="332" t="str">
        <f>PFcalc!I27&amp;" m"</f>
        <v>3.99999 m</v>
      </c>
      <c r="I21" s="332"/>
      <c r="J21" s="332"/>
    </row>
    <row r="22" spans="1:10" x14ac:dyDescent="0.25">
      <c r="A22" s="112"/>
      <c r="B22" s="112"/>
      <c r="C22" s="354"/>
      <c r="D22" s="355"/>
      <c r="E22" s="355"/>
      <c r="F22" s="355"/>
      <c r="G22" s="356"/>
      <c r="H22" s="355" t="str">
        <f>"     "&amp;ROUND(1000*PFcalc!I27/25.4,2) &amp;" in"</f>
        <v xml:space="preserve">     157.48 in</v>
      </c>
      <c r="I22" s="355"/>
      <c r="J22" s="355"/>
    </row>
    <row r="23" spans="1:10" x14ac:dyDescent="0.25">
      <c r="A23" s="112"/>
      <c r="B23" s="112"/>
      <c r="C23" s="338" t="s">
        <v>11324</v>
      </c>
      <c r="D23" s="332" t="s">
        <v>11407</v>
      </c>
      <c r="E23" s="332"/>
      <c r="F23" s="332"/>
      <c r="G23" s="339"/>
      <c r="H23" s="338" t="e">
        <f>ROUND(PFcalc!I31,2)&amp;" m"</f>
        <v>#N/A</v>
      </c>
      <c r="I23" s="332"/>
      <c r="J23" s="332"/>
    </row>
    <row r="24" spans="1:10" x14ac:dyDescent="0.25">
      <c r="A24" s="112"/>
      <c r="B24" s="112"/>
      <c r="C24" s="354"/>
      <c r="D24" s="355"/>
      <c r="E24" s="355"/>
      <c r="F24" s="355"/>
      <c r="G24" s="356"/>
      <c r="H24" s="354" t="e">
        <f>"     "&amp;ROUND(PFcalc!I31*1000/25.4,2)&amp;" in"</f>
        <v>#N/A</v>
      </c>
      <c r="I24" s="355"/>
      <c r="J24" s="355"/>
    </row>
    <row r="25" spans="1:10" x14ac:dyDescent="0.25">
      <c r="A25" s="112"/>
      <c r="B25" s="112"/>
      <c r="C25" s="338" t="s">
        <v>11408</v>
      </c>
      <c r="D25" s="332" t="s">
        <v>11409</v>
      </c>
      <c r="E25" s="332"/>
      <c r="F25" s="332"/>
      <c r="G25" s="339"/>
      <c r="H25" s="353" t="str">
        <f>IF(PFcalc!I26="L ; Q", PFcalc!I27*SIN(PFcalc!I32),PFcalc!I30)&amp;" m"</f>
        <v xml:space="preserve"> m</v>
      </c>
      <c r="I25" s="332"/>
      <c r="J25" s="332"/>
    </row>
    <row r="26" spans="1:10" x14ac:dyDescent="0.25">
      <c r="A26" s="112"/>
      <c r="B26" s="112"/>
      <c r="C26" s="354"/>
      <c r="D26" s="355"/>
      <c r="E26" s="355"/>
      <c r="F26" s="355"/>
      <c r="G26" s="356"/>
      <c r="H26" s="354" t="str">
        <f>"     "&amp;ROUND(IF(PFcalc!I26="L ; Q", PFcalc!I27*SIN(PFcalc!I32)*1000/25.4,PFcalc!I30*1000/25.4),2) &amp;" in"</f>
        <v xml:space="preserve">     0 in</v>
      </c>
      <c r="I26" s="355"/>
      <c r="J26" s="355"/>
    </row>
    <row r="27" spans="1:10" x14ac:dyDescent="0.25">
      <c r="A27" s="112"/>
      <c r="B27" s="112"/>
      <c r="C27" s="338" t="s">
        <v>11410</v>
      </c>
      <c r="D27" s="332" t="s">
        <v>11411</v>
      </c>
      <c r="E27" s="332"/>
      <c r="F27" s="332"/>
      <c r="G27" s="339"/>
      <c r="H27" s="353">
        <f>IF(PFcalc!I26="L ; Q",PFcalc!I32,ROUND((ASIN(PFcalc!I30/PFcalc!I27))*180/PI(),1))</f>
        <v>0</v>
      </c>
      <c r="I27" s="332" t="s">
        <v>11412</v>
      </c>
      <c r="J27" s="332"/>
    </row>
    <row r="28" spans="1:10" x14ac:dyDescent="0.25">
      <c r="A28" s="112"/>
      <c r="B28" s="112"/>
      <c r="C28" s="338" t="s">
        <v>11413</v>
      </c>
      <c r="D28" s="332" t="s">
        <v>11414</v>
      </c>
      <c r="E28" s="332"/>
      <c r="F28" s="332"/>
      <c r="G28" s="339"/>
      <c r="H28" s="359" t="str">
        <f>ROUND(PFcalc!I28,2)&amp;" m"</f>
        <v>0.5 m</v>
      </c>
      <c r="I28" s="332"/>
      <c r="J28" s="332"/>
    </row>
    <row r="29" spans="1:10" x14ac:dyDescent="0.25">
      <c r="A29" s="112"/>
      <c r="B29" s="112"/>
      <c r="C29" s="354"/>
      <c r="D29" s="355"/>
      <c r="E29" s="355"/>
      <c r="F29" s="355"/>
      <c r="G29" s="356"/>
      <c r="H29" s="357" t="str">
        <f>"     "&amp;ROUND(PFcalc!I28*1000/25.4,2)&amp;" in"</f>
        <v xml:space="preserve">     19.69 in</v>
      </c>
      <c r="I29" s="355"/>
      <c r="J29" s="355"/>
    </row>
    <row r="30" spans="1:10" x14ac:dyDescent="0.25">
      <c r="A30" s="112"/>
      <c r="B30" s="112"/>
      <c r="C30" s="338" t="s">
        <v>11415</v>
      </c>
      <c r="D30" s="332" t="s">
        <v>11416</v>
      </c>
      <c r="E30" s="332"/>
      <c r="F30" s="332"/>
      <c r="G30" s="339"/>
      <c r="H30" s="340" t="str">
        <f>ROUND(PFcalc!I29,2)&amp;" m"</f>
        <v>0.5 m</v>
      </c>
      <c r="I30" s="332"/>
      <c r="J30" s="332"/>
    </row>
    <row r="31" spans="1:10" x14ac:dyDescent="0.25">
      <c r="A31" s="112"/>
      <c r="B31" s="112"/>
      <c r="C31" s="354"/>
      <c r="D31" s="355"/>
      <c r="E31" s="355"/>
      <c r="F31" s="355"/>
      <c r="G31" s="356"/>
      <c r="H31" s="357" t="str">
        <f>"     "&amp;ROUND(PFcalc!I29*1000/25.4,2)&amp;" in"</f>
        <v xml:space="preserve">     19.69 in</v>
      </c>
      <c r="I31" s="355"/>
      <c r="J31" s="355"/>
    </row>
    <row r="32" spans="1:10" x14ac:dyDescent="0.25">
      <c r="A32" s="112"/>
      <c r="B32" s="112"/>
      <c r="C32" s="338"/>
      <c r="D32" s="332" t="s">
        <v>11417</v>
      </c>
      <c r="E32" s="332"/>
      <c r="F32" s="332"/>
      <c r="G32" s="339"/>
      <c r="H32" s="332" t="str">
        <f>ROUND(PFcalc!I7,2)&amp;" kg"</f>
        <v>0 kg</v>
      </c>
      <c r="I32" s="332"/>
      <c r="J32" s="332"/>
    </row>
    <row r="33" spans="1:10" x14ac:dyDescent="0.25">
      <c r="A33" s="112"/>
      <c r="B33" s="112"/>
      <c r="C33" s="354"/>
      <c r="D33" s="355"/>
      <c r="E33" s="355"/>
      <c r="F33" s="355"/>
      <c r="G33" s="356"/>
      <c r="H33" s="355" t="str">
        <f>"     "&amp;ROUND(PFcalc!I7*2.20462,2)&amp;" lbs"</f>
        <v xml:space="preserve">     0 lbs</v>
      </c>
      <c r="I33" s="355"/>
      <c r="J33" s="355"/>
    </row>
    <row r="34" spans="1:10" x14ac:dyDescent="0.25">
      <c r="A34" s="112"/>
      <c r="B34" s="112"/>
      <c r="C34" s="338"/>
      <c r="D34" s="332" t="s">
        <v>11418</v>
      </c>
      <c r="E34" s="332"/>
      <c r="F34" s="332"/>
      <c r="G34" s="268"/>
      <c r="H34" s="332" t="str">
        <f>ROUND(PFcalc!I8,2)&amp;" kg"</f>
        <v>0 kg</v>
      </c>
      <c r="I34" s="332"/>
      <c r="J34" s="332"/>
    </row>
    <row r="35" spans="1:10" x14ac:dyDescent="0.25">
      <c r="A35" s="112"/>
      <c r="B35" s="112"/>
      <c r="C35" s="354"/>
      <c r="D35" s="355"/>
      <c r="E35" s="355"/>
      <c r="F35" s="355"/>
      <c r="G35" s="356"/>
      <c r="H35" s="355" t="str">
        <f>"     "&amp;ROUND(PFcalc!I8*2.20462,2)&amp;" lbs"</f>
        <v xml:space="preserve">     0 lbs</v>
      </c>
      <c r="I35" s="355"/>
      <c r="J35" s="355"/>
    </row>
    <row r="36" spans="1:10" x14ac:dyDescent="0.25">
      <c r="A36" s="112"/>
      <c r="B36" s="112"/>
      <c r="C36" s="338"/>
      <c r="D36" s="332" t="s">
        <v>11419</v>
      </c>
      <c r="E36" s="332"/>
      <c r="F36" s="332"/>
      <c r="G36" s="332"/>
      <c r="H36" s="332" t="str">
        <f>ROUND(PFcalc!I9,2)&amp;" kg"</f>
        <v>0 kg</v>
      </c>
      <c r="I36" s="332"/>
      <c r="J36" s="332"/>
    </row>
    <row r="37" spans="1:10" x14ac:dyDescent="0.25">
      <c r="A37" s="112"/>
      <c r="B37" s="112"/>
      <c r="C37" s="354"/>
      <c r="D37" s="355"/>
      <c r="E37" s="355"/>
      <c r="F37" s="355"/>
      <c r="G37" s="355"/>
      <c r="H37" s="355" t="str">
        <f>"     "&amp;ROUND(PFcalc!I9*2.20462,2)&amp;" lbs"</f>
        <v xml:space="preserve">     0 lbs</v>
      </c>
      <c r="I37" s="355"/>
      <c r="J37" s="355"/>
    </row>
    <row r="38" spans="1:10" ht="22.9" customHeight="1" x14ac:dyDescent="0.25">
      <c r="A38" s="112"/>
      <c r="B38" s="112"/>
      <c r="C38" s="338"/>
      <c r="D38" s="332" t="s">
        <v>11420</v>
      </c>
      <c r="E38" s="332"/>
      <c r="F38" s="332"/>
      <c r="G38" s="332"/>
      <c r="H38" s="337" t="str">
        <f>ROUND(PFcalc!I10,2)&amp;" kg"</f>
        <v>0 kg</v>
      </c>
      <c r="I38" s="332"/>
      <c r="J38" s="332"/>
    </row>
    <row r="39" spans="1:10" x14ac:dyDescent="0.25">
      <c r="A39" s="112"/>
      <c r="B39" s="112"/>
      <c r="C39" s="354"/>
      <c r="D39" s="355"/>
      <c r="E39" s="355"/>
      <c r="F39" s="355"/>
      <c r="G39" s="355"/>
      <c r="H39" s="358" t="str">
        <f>"     "&amp;ROUND(PFcalc!I10*2.20462,2)&amp;" lbs"</f>
        <v xml:space="preserve">     0 lbs</v>
      </c>
      <c r="I39" s="355"/>
      <c r="J39" s="355"/>
    </row>
    <row r="40" spans="1:10" x14ac:dyDescent="0.25">
      <c r="A40" s="112"/>
      <c r="B40" s="112"/>
      <c r="C40" s="338"/>
      <c r="D40" s="332" t="s">
        <v>11421</v>
      </c>
      <c r="E40" s="332"/>
      <c r="F40" s="332"/>
      <c r="G40" s="332"/>
      <c r="H40" s="337" t="str">
        <f>IF(PFcalc!I35=0.2, "UHMW", "Stainless steel")</f>
        <v>Stainless steel</v>
      </c>
      <c r="I40" s="332"/>
      <c r="J40" s="332"/>
    </row>
    <row r="41" spans="1:10" x14ac:dyDescent="0.25">
      <c r="A41" s="112"/>
      <c r="B41" s="112"/>
      <c r="C41" s="338"/>
      <c r="D41" s="332" t="s">
        <v>11422</v>
      </c>
      <c r="E41" s="332"/>
      <c r="F41" s="332"/>
      <c r="G41" s="332"/>
      <c r="H41" s="337" t="str">
        <f>PFcalc!N88&amp;" °C  ["&amp;(PFcalc!N88)*(9/5)+32&amp;" °F]"</f>
        <v>23 °C  [73.4 °F]</v>
      </c>
      <c r="I41" s="332"/>
      <c r="J41" s="332"/>
    </row>
    <row r="42" spans="1:10" x14ac:dyDescent="0.25">
      <c r="A42" s="112"/>
      <c r="B42" s="112"/>
      <c r="C42" s="347"/>
      <c r="D42" s="348"/>
      <c r="E42" s="348"/>
      <c r="F42" s="348"/>
      <c r="G42" s="348"/>
      <c r="H42" s="352"/>
      <c r="I42" s="348"/>
      <c r="J42" s="348"/>
    </row>
    <row r="43" spans="1:10" ht="25.9" customHeight="1" thickBot="1" x14ac:dyDescent="0.3">
      <c r="A43" s="112"/>
      <c r="B43" s="112"/>
      <c r="C43" s="336" t="s">
        <v>11423</v>
      </c>
      <c r="D43" s="335"/>
      <c r="E43" s="335"/>
      <c r="F43" s="335"/>
      <c r="G43" s="335"/>
      <c r="H43" s="335"/>
      <c r="I43" s="335"/>
      <c r="J43" s="335"/>
    </row>
    <row r="44" spans="1:10" ht="12" customHeight="1" x14ac:dyDescent="0.25">
      <c r="A44" s="112"/>
      <c r="B44" s="112"/>
      <c r="C44" s="333"/>
      <c r="D44" s="333"/>
      <c r="E44" s="334" t="s">
        <v>11424</v>
      </c>
      <c r="F44" s="334"/>
      <c r="G44" s="334"/>
      <c r="H44" s="334"/>
      <c r="I44" s="334" t="s">
        <v>11425</v>
      </c>
      <c r="J44" s="333"/>
    </row>
    <row r="45" spans="1:10" x14ac:dyDescent="0.25">
      <c r="A45" s="112"/>
      <c r="B45" s="112"/>
      <c r="C45" s="332" t="s">
        <v>11426</v>
      </c>
      <c r="D45" s="332"/>
      <c r="E45" s="332" t="e">
        <f>PFcalc!C64</f>
        <v>#N/A</v>
      </c>
      <c r="F45" s="332"/>
      <c r="G45" s="332" t="s">
        <v>11427</v>
      </c>
      <c r="H45" s="332"/>
      <c r="I45" s="332">
        <f>PFcalc!M64</f>
        <v>6</v>
      </c>
      <c r="J45" s="332" t="s">
        <v>11427</v>
      </c>
    </row>
    <row r="46" spans="1:10" x14ac:dyDescent="0.25">
      <c r="A46" s="112"/>
      <c r="B46" s="112"/>
      <c r="C46" s="332" t="s">
        <v>11428</v>
      </c>
      <c r="D46" s="332"/>
      <c r="E46" s="332" t="e">
        <f>E45*5.6</f>
        <v>#N/A</v>
      </c>
      <c r="F46" s="332"/>
      <c r="G46" s="332" t="s">
        <v>11429</v>
      </c>
      <c r="H46" s="332"/>
      <c r="I46" s="332">
        <f>I45*5.6</f>
        <v>33.599999999999994</v>
      </c>
      <c r="J46" s="332" t="s">
        <v>11429</v>
      </c>
    </row>
    <row r="47" spans="1:10" x14ac:dyDescent="0.25">
      <c r="A47" s="112"/>
      <c r="B47" s="112"/>
      <c r="C47" s="112"/>
      <c r="D47" s="112"/>
      <c r="E47" s="112"/>
      <c r="F47" s="112"/>
      <c r="G47" s="112"/>
      <c r="H47" s="112"/>
      <c r="I47" s="112"/>
      <c r="J47" s="112"/>
    </row>
    <row r="48" spans="1:10" x14ac:dyDescent="0.25">
      <c r="A48" s="112"/>
      <c r="B48" s="112"/>
      <c r="C48" s="112"/>
      <c r="D48" s="112"/>
      <c r="E48" s="112"/>
      <c r="F48" s="112"/>
      <c r="G48" s="112"/>
      <c r="H48" s="112"/>
      <c r="I48" s="112"/>
      <c r="J48" s="112"/>
    </row>
    <row r="49" spans="1:10" ht="29.1" customHeight="1" x14ac:dyDescent="0.25">
      <c r="A49" s="112"/>
      <c r="B49" s="112"/>
      <c r="C49" s="112"/>
      <c r="D49" s="112"/>
      <c r="E49" s="112"/>
      <c r="F49" s="112"/>
      <c r="G49" s="112"/>
      <c r="H49" s="112"/>
      <c r="I49" s="112"/>
      <c r="J49" s="112"/>
    </row>
    <row r="50" spans="1:10" x14ac:dyDescent="0.25">
      <c r="A50" s="112"/>
      <c r="B50" s="112"/>
      <c r="C50" s="112"/>
      <c r="D50" s="112"/>
      <c r="E50" s="112"/>
      <c r="F50" s="112"/>
      <c r="G50" s="112"/>
      <c r="H50" s="112"/>
      <c r="I50" s="112"/>
      <c r="J50" s="112"/>
    </row>
    <row r="51" spans="1:10" x14ac:dyDescent="0.25">
      <c r="A51" s="112"/>
      <c r="B51" s="112"/>
      <c r="C51" s="112"/>
      <c r="D51" s="112"/>
      <c r="E51" s="112"/>
      <c r="F51" s="112"/>
      <c r="G51" s="112"/>
      <c r="H51" s="112"/>
      <c r="I51" s="112"/>
      <c r="J51" s="112"/>
    </row>
    <row r="52" spans="1:10" x14ac:dyDescent="0.25">
      <c r="A52" s="112"/>
      <c r="B52" s="112"/>
      <c r="C52" s="112"/>
      <c r="D52" s="112"/>
      <c r="E52" s="112"/>
      <c r="F52" s="112"/>
      <c r="G52" s="112"/>
      <c r="H52" s="112"/>
      <c r="I52" s="112"/>
      <c r="J52" s="112"/>
    </row>
    <row r="53" spans="1:10" x14ac:dyDescent="0.25">
      <c r="A53" s="112"/>
      <c r="B53" s="112"/>
      <c r="C53" s="112"/>
      <c r="D53" s="112"/>
      <c r="E53" s="112"/>
      <c r="F53" s="112"/>
      <c r="G53" s="112"/>
      <c r="H53" s="112"/>
      <c r="I53" s="112"/>
      <c r="J53" s="112"/>
    </row>
    <row r="54" spans="1:10" x14ac:dyDescent="0.25">
      <c r="A54" s="112"/>
      <c r="B54" s="112"/>
      <c r="C54" s="112"/>
      <c r="D54" s="112"/>
      <c r="E54" s="112"/>
      <c r="F54" s="112"/>
      <c r="G54" s="112"/>
      <c r="H54" s="112"/>
      <c r="I54" s="112"/>
      <c r="J54" s="112"/>
    </row>
    <row r="55" spans="1:10" x14ac:dyDescent="0.25">
      <c r="A55" s="112"/>
      <c r="B55" s="112"/>
      <c r="C55" s="112"/>
      <c r="D55" s="112"/>
      <c r="E55" s="112"/>
      <c r="F55" s="112"/>
      <c r="G55" s="112"/>
      <c r="H55" s="112"/>
      <c r="I55" s="112"/>
      <c r="J55" s="112"/>
    </row>
    <row r="56" spans="1:10" x14ac:dyDescent="0.25">
      <c r="A56" s="112"/>
      <c r="B56" s="112"/>
      <c r="C56" s="112"/>
      <c r="D56" s="112"/>
      <c r="E56" s="112"/>
      <c r="F56" s="112"/>
      <c r="G56" s="112"/>
      <c r="H56" s="112"/>
      <c r="I56" s="112"/>
      <c r="J56" s="112"/>
    </row>
    <row r="57" spans="1:10" x14ac:dyDescent="0.25">
      <c r="A57" s="112"/>
      <c r="B57" s="112"/>
      <c r="C57" s="112"/>
      <c r="D57" s="112"/>
      <c r="E57" s="112"/>
      <c r="F57" s="112"/>
      <c r="G57" s="112"/>
      <c r="H57" s="112"/>
      <c r="I57" s="112"/>
      <c r="J57" s="112"/>
    </row>
    <row r="58" spans="1:10" x14ac:dyDescent="0.25">
      <c r="A58" s="112"/>
      <c r="B58" s="112"/>
      <c r="C58" s="112"/>
      <c r="D58" s="112"/>
      <c r="E58" s="112"/>
      <c r="F58" s="112"/>
      <c r="G58" s="112"/>
      <c r="H58" s="112"/>
      <c r="I58" s="112"/>
      <c r="J58" s="112"/>
    </row>
    <row r="59" spans="1:10" x14ac:dyDescent="0.25">
      <c r="A59" s="112"/>
      <c r="B59" s="112"/>
      <c r="C59" s="112"/>
      <c r="D59" s="112"/>
      <c r="E59" s="112"/>
      <c r="F59" s="112"/>
      <c r="G59" s="112"/>
      <c r="H59" s="112"/>
      <c r="I59" s="112"/>
      <c r="J59" s="112"/>
    </row>
    <row r="60" spans="1:10" x14ac:dyDescent="0.25">
      <c r="A60" s="112"/>
      <c r="B60" s="112"/>
      <c r="C60" s="112"/>
      <c r="D60" s="112"/>
      <c r="E60" s="112"/>
      <c r="F60" s="112"/>
      <c r="G60" s="112"/>
      <c r="H60" s="112"/>
      <c r="I60" s="112"/>
      <c r="J60" s="112"/>
    </row>
    <row r="61" spans="1:10" x14ac:dyDescent="0.25">
      <c r="A61" s="112"/>
      <c r="B61" s="112"/>
      <c r="C61" s="112"/>
      <c r="D61" s="112"/>
      <c r="E61" s="112"/>
      <c r="F61" s="112"/>
      <c r="G61" s="112"/>
      <c r="H61" s="112"/>
      <c r="I61" s="112"/>
      <c r="J61" s="112"/>
    </row>
    <row r="62" spans="1:10" x14ac:dyDescent="0.25">
      <c r="A62" s="112"/>
      <c r="B62" s="112"/>
      <c r="C62" s="112"/>
      <c r="D62" s="112"/>
      <c r="E62" s="112"/>
      <c r="F62" s="112"/>
      <c r="G62" s="112"/>
      <c r="H62" s="112"/>
      <c r="I62" s="112"/>
      <c r="J62" s="112"/>
    </row>
    <row r="63" spans="1:10" x14ac:dyDescent="0.25">
      <c r="A63" s="112"/>
      <c r="B63" s="112"/>
      <c r="C63" s="112"/>
      <c r="D63" s="112"/>
      <c r="E63" s="112"/>
      <c r="F63" s="112"/>
      <c r="G63" s="112"/>
      <c r="H63" s="112"/>
      <c r="I63" s="112"/>
      <c r="J63" s="112"/>
    </row>
    <row r="64" spans="1:10" x14ac:dyDescent="0.25">
      <c r="A64" s="112"/>
      <c r="B64" s="112"/>
      <c r="C64" s="112"/>
      <c r="D64" s="112"/>
      <c r="E64" s="112"/>
      <c r="F64" s="112"/>
      <c r="G64" s="112"/>
      <c r="H64" s="112"/>
      <c r="I64" s="112"/>
      <c r="J64" s="112"/>
    </row>
    <row r="65" spans="1:10" x14ac:dyDescent="0.25">
      <c r="A65" s="112"/>
      <c r="B65" s="112"/>
      <c r="C65" s="112"/>
      <c r="D65" s="112"/>
      <c r="E65" s="112"/>
      <c r="F65" s="112"/>
      <c r="G65" s="112"/>
      <c r="H65" s="112"/>
      <c r="I65" s="112"/>
      <c r="J65" s="112"/>
    </row>
    <row r="66" spans="1:10" x14ac:dyDescent="0.25">
      <c r="A66" s="112"/>
      <c r="B66" s="112"/>
      <c r="C66" s="112"/>
      <c r="D66" s="112"/>
      <c r="E66" s="112"/>
      <c r="F66" s="112"/>
      <c r="G66" s="112"/>
      <c r="H66" s="112"/>
      <c r="I66" s="112"/>
      <c r="J66" s="112"/>
    </row>
    <row r="67" spans="1:10" x14ac:dyDescent="0.25">
      <c r="A67" s="112"/>
      <c r="B67" s="112"/>
      <c r="C67" s="112"/>
      <c r="D67" s="112"/>
      <c r="E67" s="112"/>
      <c r="F67" s="112"/>
      <c r="G67" s="112"/>
      <c r="H67" s="112"/>
      <c r="I67" s="112"/>
      <c r="J67" s="112"/>
    </row>
    <row r="68" spans="1:10" x14ac:dyDescent="0.25">
      <c r="A68" s="112"/>
      <c r="B68" s="112"/>
      <c r="C68" s="112"/>
      <c r="D68" s="112"/>
      <c r="E68" s="112"/>
      <c r="F68" s="112"/>
      <c r="G68" s="112"/>
      <c r="H68" s="112"/>
      <c r="I68" s="112"/>
      <c r="J68" s="112"/>
    </row>
    <row r="69" spans="1:10" x14ac:dyDescent="0.25">
      <c r="A69" s="112"/>
      <c r="B69" s="112"/>
      <c r="C69" s="112"/>
      <c r="D69" s="112"/>
      <c r="E69" s="112"/>
      <c r="F69" s="112"/>
      <c r="G69" s="112"/>
      <c r="H69" s="112"/>
      <c r="I69" s="112"/>
      <c r="J69" s="112"/>
    </row>
    <row r="70" spans="1:10" x14ac:dyDescent="0.25">
      <c r="A70" s="112"/>
      <c r="B70" s="112"/>
      <c r="C70" s="112"/>
      <c r="D70" s="112"/>
      <c r="E70" s="112"/>
      <c r="F70" s="112"/>
      <c r="G70" s="112"/>
      <c r="H70" s="112"/>
      <c r="I70" s="112"/>
      <c r="J70" s="112"/>
    </row>
    <row r="71" spans="1:10" x14ac:dyDescent="0.25">
      <c r="A71" s="112"/>
      <c r="B71" s="112"/>
      <c r="C71" s="112"/>
      <c r="D71" s="112"/>
      <c r="E71" s="112"/>
      <c r="F71" s="112"/>
      <c r="G71" s="112"/>
      <c r="H71" s="112"/>
      <c r="I71" s="112"/>
      <c r="J71" s="112"/>
    </row>
    <row r="72" spans="1:10" x14ac:dyDescent="0.25">
      <c r="A72" s="112"/>
      <c r="B72" s="112"/>
      <c r="C72" s="112"/>
      <c r="D72" s="112"/>
      <c r="E72" s="112"/>
      <c r="F72" s="112"/>
      <c r="G72" s="112"/>
      <c r="H72" s="112"/>
      <c r="I72" s="112"/>
      <c r="J72" s="112"/>
    </row>
    <row r="73" spans="1:10" x14ac:dyDescent="0.25">
      <c r="A73" s="112"/>
      <c r="B73" s="112"/>
      <c r="C73" s="112"/>
      <c r="D73" s="112"/>
      <c r="E73" s="112"/>
      <c r="F73" s="112"/>
      <c r="G73" s="112"/>
      <c r="H73" s="112"/>
      <c r="I73" s="112"/>
      <c r="J73" s="112"/>
    </row>
    <row r="74" spans="1:10" x14ac:dyDescent="0.25">
      <c r="A74" s="112"/>
      <c r="B74" s="112"/>
      <c r="C74" s="112"/>
      <c r="D74" s="112"/>
      <c r="E74" s="112"/>
      <c r="F74" s="112"/>
      <c r="G74" s="112"/>
      <c r="H74" s="112"/>
      <c r="I74" s="112"/>
      <c r="J74" s="112"/>
    </row>
    <row r="75" spans="1:10" x14ac:dyDescent="0.25">
      <c r="A75" s="112"/>
      <c r="B75" s="112"/>
      <c r="C75" s="112"/>
      <c r="D75" s="112"/>
      <c r="E75" s="112"/>
      <c r="F75" s="112"/>
      <c r="G75" s="112"/>
      <c r="H75" s="112"/>
      <c r="I75" s="112"/>
      <c r="J75" s="112"/>
    </row>
    <row r="76" spans="1:10" x14ac:dyDescent="0.25">
      <c r="A76" s="112"/>
      <c r="B76" s="112"/>
      <c r="C76" s="112"/>
      <c r="D76" s="112"/>
      <c r="E76" s="112"/>
      <c r="F76" s="112"/>
      <c r="G76" s="112"/>
      <c r="H76" s="112"/>
      <c r="I76" s="112"/>
      <c r="J76" s="112"/>
    </row>
    <row r="77" spans="1:10" x14ac:dyDescent="0.25">
      <c r="A77" s="112"/>
      <c r="B77" s="112"/>
      <c r="C77" s="112"/>
      <c r="D77" s="112"/>
      <c r="E77" s="112"/>
      <c r="F77" s="112"/>
      <c r="G77" s="112"/>
      <c r="H77" s="112"/>
      <c r="I77" s="112"/>
      <c r="J77" s="112"/>
    </row>
    <row r="78" spans="1:10" x14ac:dyDescent="0.25">
      <c r="A78" s="112"/>
      <c r="B78" s="112"/>
      <c r="C78" s="112"/>
      <c r="D78" s="112"/>
      <c r="E78" s="112"/>
      <c r="F78" s="112"/>
      <c r="G78" s="112"/>
      <c r="H78" s="112"/>
      <c r="I78" s="112"/>
      <c r="J78" s="112"/>
    </row>
    <row r="79" spans="1:10" x14ac:dyDescent="0.25">
      <c r="A79" s="112"/>
      <c r="B79" s="112"/>
      <c r="C79" s="112"/>
      <c r="D79" s="112"/>
      <c r="E79" s="112"/>
      <c r="F79" s="112"/>
      <c r="G79" s="112"/>
      <c r="H79" s="112"/>
      <c r="I79" s="112"/>
      <c r="J79" s="112"/>
    </row>
    <row r="80" spans="1:10" x14ac:dyDescent="0.25">
      <c r="A80" s="112"/>
      <c r="B80" s="112"/>
      <c r="C80" s="112"/>
      <c r="D80" s="112"/>
      <c r="E80" s="112"/>
      <c r="F80" s="112"/>
      <c r="G80" s="112"/>
      <c r="H80" s="112"/>
      <c r="I80" s="112"/>
      <c r="J80" s="112"/>
    </row>
    <row r="81" spans="1:10" x14ac:dyDescent="0.25">
      <c r="A81" s="112"/>
      <c r="B81" s="112"/>
      <c r="C81" s="112"/>
      <c r="D81" s="112"/>
      <c r="E81" s="112"/>
      <c r="F81" s="112"/>
      <c r="G81" s="112"/>
      <c r="H81" s="112"/>
      <c r="I81" s="112"/>
      <c r="J81" s="112"/>
    </row>
    <row r="82" spans="1:10" x14ac:dyDescent="0.25">
      <c r="A82" s="112"/>
      <c r="B82" s="112"/>
      <c r="C82" s="112"/>
      <c r="D82" s="112"/>
      <c r="E82" s="112"/>
      <c r="F82" s="112"/>
      <c r="G82" s="112"/>
      <c r="H82" s="112"/>
      <c r="I82" s="112"/>
      <c r="J82" s="112"/>
    </row>
    <row r="83" spans="1:10" x14ac:dyDescent="0.25">
      <c r="A83" s="112"/>
      <c r="B83" s="112"/>
      <c r="C83" s="112"/>
      <c r="D83" s="112"/>
      <c r="E83" s="112"/>
      <c r="F83" s="112"/>
      <c r="G83" s="112"/>
      <c r="H83" s="112"/>
      <c r="I83" s="112"/>
      <c r="J83" s="112"/>
    </row>
    <row r="84" spans="1:10" x14ac:dyDescent="0.25">
      <c r="A84" s="112"/>
      <c r="B84" s="112"/>
      <c r="C84" s="112"/>
      <c r="D84" s="112"/>
      <c r="E84" s="112"/>
      <c r="F84" s="112"/>
      <c r="G84" s="112"/>
      <c r="H84" s="112"/>
      <c r="I84" s="112"/>
      <c r="J84" s="112"/>
    </row>
    <row r="85" spans="1:10" x14ac:dyDescent="0.25">
      <c r="A85" s="112"/>
      <c r="B85" s="112"/>
      <c r="C85" s="112"/>
      <c r="D85" s="112"/>
      <c r="E85" s="112"/>
      <c r="F85" s="112"/>
      <c r="G85" s="112"/>
      <c r="H85" s="112"/>
      <c r="I85" s="112"/>
      <c r="J85" s="112"/>
    </row>
    <row r="86" spans="1:10" x14ac:dyDescent="0.25">
      <c r="A86" s="112"/>
      <c r="B86" s="112"/>
      <c r="C86" s="112"/>
      <c r="D86" s="112"/>
      <c r="E86" s="112"/>
      <c r="F86" s="112"/>
      <c r="G86" s="112"/>
      <c r="H86" s="112"/>
      <c r="I86" s="112"/>
      <c r="J86" s="112"/>
    </row>
    <row r="87" spans="1:10" x14ac:dyDescent="0.25">
      <c r="A87" s="112"/>
      <c r="B87" s="112"/>
      <c r="C87" s="112"/>
      <c r="D87" s="112"/>
      <c r="E87" s="112"/>
      <c r="F87" s="112"/>
      <c r="G87" s="112"/>
      <c r="H87" s="112"/>
      <c r="I87" s="112"/>
      <c r="J87" s="112"/>
    </row>
    <row r="88" spans="1:10" x14ac:dyDescent="0.25">
      <c r="A88" s="112"/>
      <c r="B88" s="112"/>
      <c r="C88" s="112"/>
      <c r="D88" s="112"/>
      <c r="E88" s="112"/>
      <c r="F88" s="112"/>
      <c r="G88" s="112"/>
      <c r="H88" s="112"/>
      <c r="I88" s="112"/>
      <c r="J88" s="112"/>
    </row>
    <row r="89" spans="1:10" x14ac:dyDescent="0.25">
      <c r="A89" s="112"/>
      <c r="B89" s="112"/>
      <c r="C89" s="112"/>
      <c r="D89" s="112"/>
      <c r="E89" s="112"/>
      <c r="F89" s="112"/>
      <c r="G89" s="112"/>
      <c r="H89" s="112"/>
      <c r="I89" s="112"/>
      <c r="J89" s="112"/>
    </row>
    <row r="90" spans="1:10" x14ac:dyDescent="0.25">
      <c r="A90" s="112"/>
      <c r="B90" s="112"/>
      <c r="C90" s="112"/>
      <c r="D90" s="112"/>
      <c r="E90" s="112"/>
      <c r="F90" s="112"/>
      <c r="G90" s="112"/>
      <c r="H90" s="112"/>
      <c r="I90" s="112"/>
      <c r="J90" s="112"/>
    </row>
    <row r="91" spans="1:10" x14ac:dyDescent="0.25">
      <c r="A91" s="112"/>
      <c r="B91" s="112"/>
      <c r="C91" s="112"/>
      <c r="D91" s="112"/>
      <c r="E91" s="112"/>
      <c r="F91" s="112"/>
      <c r="G91" s="112"/>
      <c r="H91" s="112"/>
      <c r="I91" s="112"/>
      <c r="J91" s="112"/>
    </row>
    <row r="92" spans="1:10" x14ac:dyDescent="0.25">
      <c r="A92" s="112"/>
      <c r="B92" s="112"/>
      <c r="C92" s="112"/>
      <c r="D92" s="112"/>
      <c r="E92" s="112"/>
      <c r="F92" s="112"/>
      <c r="G92" s="112"/>
      <c r="H92" s="112"/>
      <c r="I92" s="112"/>
      <c r="J92" s="112"/>
    </row>
    <row r="93" spans="1:10" x14ac:dyDescent="0.25">
      <c r="A93" s="112"/>
      <c r="B93" s="112"/>
      <c r="C93" s="112"/>
      <c r="D93" s="112"/>
      <c r="E93" s="112"/>
      <c r="F93" s="112"/>
      <c r="G93" s="112"/>
      <c r="H93" s="112"/>
      <c r="I93" s="112"/>
      <c r="J93" s="112"/>
    </row>
    <row r="94" spans="1:10" x14ac:dyDescent="0.25">
      <c r="A94" s="112"/>
      <c r="B94" s="112"/>
      <c r="C94" s="112"/>
      <c r="D94" s="112"/>
      <c r="E94" s="112"/>
      <c r="F94" s="112"/>
      <c r="G94" s="112"/>
      <c r="H94" s="112"/>
      <c r="I94" s="112"/>
      <c r="J94" s="112"/>
    </row>
    <row r="95" spans="1:10" x14ac:dyDescent="0.25">
      <c r="A95" s="112"/>
      <c r="B95" s="112"/>
      <c r="C95" s="112"/>
      <c r="D95" s="112"/>
      <c r="E95" s="112"/>
      <c r="F95" s="112"/>
      <c r="G95" s="112"/>
      <c r="H95" s="112"/>
      <c r="I95" s="112"/>
      <c r="J95" s="112"/>
    </row>
    <row r="96" spans="1:10" x14ac:dyDescent="0.25">
      <c r="A96" s="423"/>
      <c r="B96" s="423"/>
      <c r="C96" s="423"/>
      <c r="D96" s="423"/>
      <c r="E96" s="423"/>
      <c r="F96" s="423"/>
      <c r="G96" s="423"/>
      <c r="H96" s="423"/>
      <c r="I96" s="423"/>
      <c r="J96" s="423"/>
    </row>
    <row r="97" spans="1:10" x14ac:dyDescent="0.25">
      <c r="A97" s="423"/>
      <c r="B97" s="423"/>
      <c r="C97" s="423"/>
      <c r="D97" s="423"/>
      <c r="E97" s="423"/>
      <c r="F97" s="423"/>
      <c r="G97" s="423"/>
      <c r="H97" s="423"/>
      <c r="I97" s="423"/>
      <c r="J97" s="423"/>
    </row>
    <row r="98" spans="1:10" x14ac:dyDescent="0.25">
      <c r="A98" s="423"/>
      <c r="B98" s="423"/>
      <c r="C98" s="423"/>
      <c r="D98" s="423"/>
      <c r="E98" s="423"/>
      <c r="F98" s="423"/>
      <c r="G98" s="423"/>
      <c r="H98" s="423"/>
      <c r="I98" s="423"/>
      <c r="J98" s="423"/>
    </row>
    <row r="99" spans="1:10" x14ac:dyDescent="0.25">
      <c r="A99" s="112"/>
      <c r="B99" s="112"/>
      <c r="C99" s="112"/>
      <c r="D99" s="112"/>
      <c r="E99" s="112"/>
      <c r="F99" s="112"/>
      <c r="G99" s="112"/>
      <c r="H99" s="112"/>
      <c r="I99" s="112"/>
      <c r="J99" s="112"/>
    </row>
    <row r="100" spans="1:10" x14ac:dyDescent="0.25">
      <c r="A100" s="112"/>
      <c r="B100" s="112"/>
      <c r="C100" s="112"/>
      <c r="D100" s="112"/>
      <c r="E100" s="112"/>
      <c r="F100" s="112"/>
      <c r="G100" s="112"/>
      <c r="H100" s="112"/>
      <c r="I100" s="112"/>
      <c r="J100" s="112"/>
    </row>
    <row r="101" spans="1:10" x14ac:dyDescent="0.25">
      <c r="A101" s="112"/>
      <c r="B101" s="112"/>
      <c r="C101" s="112"/>
      <c r="D101" s="112"/>
      <c r="E101" s="112"/>
      <c r="F101" s="112"/>
      <c r="G101" s="112"/>
      <c r="H101" s="112"/>
      <c r="I101" s="112"/>
      <c r="J101" s="112"/>
    </row>
    <row r="102" spans="1:10" x14ac:dyDescent="0.25">
      <c r="A102" s="112"/>
      <c r="B102" s="112"/>
      <c r="C102" s="112"/>
      <c r="D102" s="112"/>
      <c r="E102" s="112"/>
      <c r="F102" s="112"/>
      <c r="G102" s="112"/>
      <c r="H102" s="112"/>
      <c r="I102" s="112"/>
      <c r="J102" s="112"/>
    </row>
    <row r="103" spans="1:10" x14ac:dyDescent="0.25">
      <c r="A103" s="112"/>
      <c r="B103" s="112"/>
      <c r="C103" s="112"/>
      <c r="D103" s="112"/>
      <c r="E103" s="112"/>
      <c r="F103" s="112"/>
      <c r="G103" s="112"/>
      <c r="H103" s="112"/>
      <c r="I103" s="112"/>
      <c r="J103" s="112"/>
    </row>
    <row r="104" spans="1:10" x14ac:dyDescent="0.25">
      <c r="A104" s="112"/>
      <c r="B104" s="112"/>
      <c r="C104" s="112"/>
      <c r="D104" s="112"/>
      <c r="E104" s="112"/>
      <c r="F104" s="112"/>
      <c r="G104" s="112"/>
      <c r="H104" s="112"/>
      <c r="I104" s="112"/>
      <c r="J104" s="112"/>
    </row>
    <row r="105" spans="1:10" x14ac:dyDescent="0.25">
      <c r="A105" s="112"/>
      <c r="B105" s="112"/>
      <c r="C105" s="112"/>
      <c r="D105" s="112"/>
      <c r="E105" s="112"/>
      <c r="F105" s="112"/>
      <c r="G105" s="112"/>
      <c r="H105" s="112"/>
      <c r="I105" s="112"/>
      <c r="J105" s="112"/>
    </row>
    <row r="106" spans="1:10" x14ac:dyDescent="0.25">
      <c r="A106" s="112"/>
      <c r="B106" s="112"/>
      <c r="C106" s="112"/>
      <c r="D106" s="112"/>
      <c r="E106" s="112"/>
      <c r="F106" s="112"/>
      <c r="G106" s="112"/>
      <c r="H106" s="112"/>
      <c r="I106" s="112"/>
      <c r="J106" s="112"/>
    </row>
    <row r="107" spans="1:10" x14ac:dyDescent="0.25">
      <c r="A107" s="112"/>
      <c r="B107" s="112"/>
      <c r="C107" s="112"/>
      <c r="D107" s="112"/>
      <c r="E107" s="112"/>
      <c r="F107" s="112"/>
      <c r="G107" s="112"/>
      <c r="H107" s="112"/>
      <c r="I107" s="112"/>
      <c r="J107" s="112"/>
    </row>
    <row r="108" spans="1:10" x14ac:dyDescent="0.25">
      <c r="A108" s="112"/>
      <c r="B108" s="112"/>
      <c r="C108" s="112"/>
      <c r="D108" s="112"/>
      <c r="E108" s="112"/>
      <c r="F108" s="112"/>
      <c r="G108" s="112"/>
      <c r="H108" s="112"/>
      <c r="I108" s="112"/>
      <c r="J108" s="112"/>
    </row>
    <row r="109" spans="1:10" x14ac:dyDescent="0.25">
      <c r="A109" s="112"/>
      <c r="B109" s="112"/>
      <c r="C109" s="112"/>
      <c r="D109" s="112"/>
      <c r="E109" s="112"/>
      <c r="F109" s="112"/>
      <c r="G109" s="112"/>
      <c r="H109" s="112"/>
      <c r="I109" s="112"/>
      <c r="J109" s="112"/>
    </row>
    <row r="110" spans="1:10" x14ac:dyDescent="0.25">
      <c r="A110" s="112"/>
      <c r="B110" s="112"/>
      <c r="C110" s="112"/>
      <c r="D110" s="112"/>
      <c r="E110" s="112"/>
      <c r="F110" s="112"/>
      <c r="G110" s="112"/>
      <c r="H110" s="112"/>
      <c r="I110" s="112"/>
      <c r="J110" s="112"/>
    </row>
    <row r="111" spans="1:10" x14ac:dyDescent="0.25">
      <c r="A111" s="112"/>
      <c r="B111" s="112"/>
      <c r="C111" s="112"/>
      <c r="D111" s="112"/>
      <c r="E111" s="112"/>
      <c r="F111" s="112"/>
      <c r="G111" s="112"/>
      <c r="H111" s="112"/>
      <c r="I111" s="112"/>
      <c r="J111" s="112"/>
    </row>
    <row r="112" spans="1:10" x14ac:dyDescent="0.25">
      <c r="A112" s="112"/>
      <c r="B112" s="112"/>
      <c r="C112" s="112"/>
      <c r="D112" s="112"/>
      <c r="E112" s="112"/>
      <c r="F112" s="112"/>
      <c r="G112" s="112"/>
      <c r="H112" s="112"/>
      <c r="I112" s="112"/>
      <c r="J112" s="112"/>
    </row>
    <row r="113" spans="1:10" x14ac:dyDescent="0.25">
      <c r="A113" s="112"/>
      <c r="B113" s="112"/>
      <c r="C113" s="112"/>
      <c r="D113" s="112"/>
      <c r="E113" s="112"/>
      <c r="F113" s="112"/>
      <c r="G113" s="112"/>
      <c r="H113" s="112"/>
      <c r="I113" s="112"/>
      <c r="J113" s="112"/>
    </row>
    <row r="114" spans="1:10" x14ac:dyDescent="0.25">
      <c r="A114" s="112"/>
      <c r="B114" s="112"/>
      <c r="C114" s="112"/>
      <c r="D114" s="112"/>
      <c r="E114" s="112"/>
      <c r="F114" s="112"/>
      <c r="G114" s="112"/>
      <c r="H114" s="112"/>
      <c r="I114" s="112"/>
      <c r="J114" s="112"/>
    </row>
    <row r="115" spans="1:10" x14ac:dyDescent="0.25">
      <c r="A115" s="112"/>
      <c r="B115" s="112"/>
      <c r="C115" s="112"/>
      <c r="D115" s="112"/>
      <c r="E115" s="112"/>
      <c r="F115" s="112"/>
      <c r="G115" s="112"/>
      <c r="H115" s="112"/>
      <c r="I115" s="112"/>
      <c r="J115" s="112"/>
    </row>
    <row r="116" spans="1:10" x14ac:dyDescent="0.25">
      <c r="A116" s="112"/>
      <c r="B116" s="112"/>
      <c r="C116" s="112"/>
      <c r="D116" s="112"/>
      <c r="E116" s="112"/>
      <c r="F116" s="112"/>
      <c r="G116" s="112"/>
      <c r="H116" s="112"/>
      <c r="I116" s="112"/>
      <c r="J116" s="112"/>
    </row>
    <row r="117" spans="1:10" x14ac:dyDescent="0.25">
      <c r="A117" s="112"/>
      <c r="B117" s="112"/>
      <c r="C117" s="112"/>
      <c r="D117" s="112"/>
      <c r="E117" s="112"/>
      <c r="F117" s="112"/>
      <c r="G117" s="112"/>
      <c r="H117" s="112"/>
      <c r="I117" s="112"/>
      <c r="J117" s="112"/>
    </row>
    <row r="118" spans="1:10" x14ac:dyDescent="0.25">
      <c r="A118" s="112"/>
      <c r="B118" s="112"/>
      <c r="C118" s="112"/>
      <c r="D118" s="112"/>
      <c r="E118" s="112"/>
      <c r="F118" s="112"/>
      <c r="G118" s="112"/>
      <c r="H118" s="112"/>
      <c r="I118" s="112"/>
      <c r="J118" s="112"/>
    </row>
    <row r="119" spans="1:10" x14ac:dyDescent="0.25">
      <c r="A119" s="112"/>
      <c r="B119" s="112"/>
      <c r="C119" s="112"/>
      <c r="D119" s="112"/>
      <c r="E119" s="112"/>
      <c r="F119" s="112"/>
      <c r="G119" s="112"/>
      <c r="H119" s="112"/>
      <c r="I119" s="112"/>
      <c r="J119" s="112"/>
    </row>
    <row r="120" spans="1:10" x14ac:dyDescent="0.25">
      <c r="A120" s="112"/>
      <c r="B120" s="112"/>
      <c r="C120" s="112"/>
      <c r="D120" s="112"/>
      <c r="E120" s="112"/>
      <c r="F120" s="112"/>
      <c r="G120" s="112"/>
      <c r="H120" s="112"/>
      <c r="I120" s="112"/>
      <c r="J120" s="112"/>
    </row>
    <row r="121" spans="1:10" x14ac:dyDescent="0.25">
      <c r="A121" s="112"/>
      <c r="B121" s="112"/>
      <c r="C121" s="112"/>
      <c r="D121" s="112"/>
      <c r="E121" s="112"/>
      <c r="F121" s="112"/>
      <c r="G121" s="112"/>
      <c r="H121" s="112"/>
      <c r="I121" s="112"/>
      <c r="J121" s="112"/>
    </row>
    <row r="122" spans="1:10" x14ac:dyDescent="0.25">
      <c r="A122" s="112"/>
      <c r="B122" s="112"/>
      <c r="C122" s="112"/>
      <c r="D122" s="112"/>
      <c r="E122" s="112"/>
      <c r="F122" s="112"/>
      <c r="G122" s="112"/>
      <c r="H122" s="112"/>
      <c r="I122" s="112"/>
      <c r="J122" s="112"/>
    </row>
    <row r="123" spans="1:10" x14ac:dyDescent="0.25">
      <c r="A123" s="112"/>
      <c r="B123" s="112"/>
      <c r="C123" s="112"/>
      <c r="D123" s="112"/>
      <c r="E123" s="112"/>
      <c r="F123" s="112"/>
      <c r="G123" s="112"/>
      <c r="H123" s="112"/>
      <c r="I123" s="112"/>
      <c r="J123" s="112"/>
    </row>
    <row r="124" spans="1:10" x14ac:dyDescent="0.25">
      <c r="A124" s="112"/>
      <c r="B124" s="112"/>
      <c r="C124" s="112"/>
      <c r="D124" s="112"/>
      <c r="E124" s="112"/>
      <c r="F124" s="112"/>
      <c r="G124" s="112"/>
      <c r="H124" s="112"/>
      <c r="I124" s="112"/>
      <c r="J124" s="112"/>
    </row>
    <row r="125" spans="1:10" x14ac:dyDescent="0.25">
      <c r="A125" s="112"/>
      <c r="B125" s="112"/>
      <c r="C125" s="112"/>
      <c r="D125" s="112"/>
      <c r="E125" s="112"/>
      <c r="F125" s="112"/>
      <c r="G125" s="112"/>
      <c r="H125" s="112"/>
      <c r="I125" s="112"/>
      <c r="J125" s="112"/>
    </row>
    <row r="126" spans="1:10" x14ac:dyDescent="0.25">
      <c r="A126" s="112"/>
      <c r="B126" s="112"/>
      <c r="C126" s="112"/>
      <c r="D126" s="112"/>
      <c r="E126" s="112"/>
      <c r="F126" s="112"/>
      <c r="G126" s="112"/>
      <c r="H126" s="112"/>
      <c r="I126" s="112"/>
      <c r="J126" s="112"/>
    </row>
    <row r="127" spans="1:10" x14ac:dyDescent="0.25">
      <c r="A127" s="112"/>
      <c r="B127" s="112"/>
      <c r="C127" s="112"/>
      <c r="D127" s="112"/>
      <c r="E127" s="112"/>
      <c r="F127" s="112"/>
      <c r="G127" s="112"/>
      <c r="H127" s="112"/>
      <c r="I127" s="112"/>
      <c r="J127" s="112"/>
    </row>
    <row r="128" spans="1:10" x14ac:dyDescent="0.25">
      <c r="A128" s="112"/>
      <c r="B128" s="112"/>
      <c r="C128" s="112"/>
      <c r="D128" s="112"/>
      <c r="E128" s="112"/>
      <c r="F128" s="112"/>
      <c r="G128" s="112"/>
      <c r="H128" s="112"/>
      <c r="I128" s="112"/>
      <c r="J128" s="112"/>
    </row>
    <row r="129" spans="1:10" x14ac:dyDescent="0.25">
      <c r="A129" s="112"/>
      <c r="B129" s="112"/>
      <c r="C129" s="112"/>
      <c r="D129" s="112"/>
      <c r="E129" s="112"/>
      <c r="F129" s="112"/>
      <c r="G129" s="112"/>
      <c r="H129" s="112"/>
      <c r="I129" s="112"/>
      <c r="J129" s="112"/>
    </row>
    <row r="130" spans="1:10" x14ac:dyDescent="0.25">
      <c r="A130" s="112"/>
      <c r="B130" s="112"/>
      <c r="C130" s="112"/>
      <c r="D130" s="112"/>
      <c r="E130" s="112"/>
      <c r="F130" s="112"/>
      <c r="G130" s="112"/>
      <c r="H130" s="112"/>
      <c r="I130" s="112"/>
      <c r="J130" s="112"/>
    </row>
    <row r="131" spans="1:10" x14ac:dyDescent="0.25">
      <c r="A131" s="112"/>
      <c r="B131" s="112"/>
      <c r="C131" s="112"/>
      <c r="D131" s="112"/>
      <c r="E131" s="112"/>
      <c r="F131" s="112"/>
      <c r="G131" s="112"/>
      <c r="H131" s="112"/>
      <c r="I131" s="112"/>
      <c r="J131" s="112"/>
    </row>
    <row r="132" spans="1:10" x14ac:dyDescent="0.25">
      <c r="A132" s="112"/>
      <c r="B132" s="112"/>
      <c r="C132" s="112"/>
      <c r="D132" s="112"/>
      <c r="E132" s="112"/>
      <c r="F132" s="112"/>
      <c r="G132" s="112"/>
      <c r="H132" s="112"/>
      <c r="I132" s="112"/>
      <c r="J132" s="112"/>
    </row>
    <row r="133" spans="1:10" x14ac:dyDescent="0.25">
      <c r="A133" s="112"/>
      <c r="B133" s="112"/>
      <c r="C133" s="112"/>
      <c r="D133" s="112"/>
      <c r="E133" s="112"/>
      <c r="F133" s="112"/>
      <c r="G133" s="112"/>
      <c r="H133" s="112"/>
      <c r="I133" s="112"/>
      <c r="J133" s="112"/>
    </row>
    <row r="134" spans="1:10" x14ac:dyDescent="0.25">
      <c r="A134" s="112"/>
      <c r="B134" s="112"/>
      <c r="C134" s="112"/>
      <c r="D134" s="112"/>
      <c r="E134" s="112"/>
      <c r="F134" s="112"/>
      <c r="G134" s="112"/>
      <c r="H134" s="112"/>
      <c r="I134" s="112"/>
      <c r="J134" s="112"/>
    </row>
    <row r="135" spans="1:10" x14ac:dyDescent="0.25">
      <c r="A135" s="112"/>
      <c r="B135" s="112"/>
      <c r="C135" s="112"/>
      <c r="D135" s="112"/>
      <c r="E135" s="112"/>
      <c r="F135" s="112"/>
      <c r="G135" s="112"/>
      <c r="H135" s="112"/>
      <c r="I135" s="112"/>
      <c r="J135" s="112"/>
    </row>
    <row r="136" spans="1:10" x14ac:dyDescent="0.25">
      <c r="A136" s="112"/>
      <c r="B136" s="112"/>
      <c r="C136" s="112"/>
      <c r="D136" s="112"/>
      <c r="E136" s="112"/>
      <c r="F136" s="112"/>
      <c r="G136" s="112"/>
      <c r="H136" s="112"/>
      <c r="I136" s="112"/>
      <c r="J136" s="112"/>
    </row>
    <row r="137" spans="1:10" x14ac:dyDescent="0.25">
      <c r="A137" s="112"/>
      <c r="B137" s="112"/>
      <c r="C137" s="112"/>
      <c r="D137" s="112"/>
      <c r="E137" s="112"/>
      <c r="F137" s="112"/>
      <c r="G137" s="112"/>
      <c r="H137" s="112"/>
      <c r="I137" s="112"/>
      <c r="J137" s="112"/>
    </row>
    <row r="138" spans="1:10" x14ac:dyDescent="0.25">
      <c r="A138" s="112"/>
      <c r="B138" s="112"/>
      <c r="C138" s="112"/>
      <c r="D138" s="112"/>
      <c r="E138" s="112"/>
      <c r="F138" s="112"/>
      <c r="G138" s="112"/>
      <c r="H138" s="112"/>
      <c r="I138" s="112"/>
      <c r="J138" s="112"/>
    </row>
    <row r="139" spans="1:10" x14ac:dyDescent="0.25">
      <c r="A139" s="112"/>
      <c r="B139" s="112"/>
      <c r="C139" s="112"/>
      <c r="D139" s="112"/>
      <c r="E139" s="112"/>
      <c r="F139" s="112"/>
      <c r="G139" s="112"/>
      <c r="H139" s="112"/>
      <c r="I139" s="112"/>
      <c r="J139" s="112"/>
    </row>
    <row r="140" spans="1:10" x14ac:dyDescent="0.25">
      <c r="A140" s="112"/>
      <c r="B140" s="112"/>
      <c r="C140" s="112"/>
      <c r="D140" s="112"/>
      <c r="E140" s="112"/>
      <c r="F140" s="112"/>
      <c r="G140" s="112"/>
      <c r="H140" s="112"/>
      <c r="I140" s="112"/>
      <c r="J140" s="112"/>
    </row>
    <row r="141" spans="1:10" x14ac:dyDescent="0.25">
      <c r="A141" s="112"/>
      <c r="B141" s="112"/>
      <c r="C141" s="112"/>
      <c r="D141" s="112"/>
      <c r="E141" s="112"/>
      <c r="F141" s="112"/>
      <c r="G141" s="112"/>
      <c r="H141" s="112"/>
      <c r="I141" s="112"/>
      <c r="J141" s="112"/>
    </row>
    <row r="142" spans="1:10" x14ac:dyDescent="0.25">
      <c r="A142" s="112"/>
      <c r="B142" s="112"/>
      <c r="C142" s="112"/>
      <c r="D142" s="112"/>
      <c r="E142" s="112"/>
      <c r="F142" s="112"/>
      <c r="G142" s="112"/>
      <c r="H142" s="112"/>
      <c r="I142" s="112"/>
      <c r="J142" s="112"/>
    </row>
    <row r="143" spans="1:10" x14ac:dyDescent="0.25">
      <c r="A143" s="112"/>
      <c r="B143" s="112"/>
      <c r="C143" s="112"/>
      <c r="D143" s="112"/>
      <c r="E143" s="112"/>
      <c r="F143" s="112"/>
      <c r="G143" s="112"/>
      <c r="H143" s="112"/>
      <c r="I143" s="112"/>
      <c r="J143" s="112"/>
    </row>
    <row r="144" spans="1:10" x14ac:dyDescent="0.25">
      <c r="A144" s="112"/>
      <c r="B144" s="112"/>
      <c r="C144" s="112"/>
      <c r="D144" s="112"/>
      <c r="E144" s="112"/>
      <c r="F144" s="112"/>
      <c r="G144" s="112"/>
      <c r="H144" s="112"/>
      <c r="I144" s="112"/>
      <c r="J144" s="112"/>
    </row>
    <row r="145" spans="1:10" x14ac:dyDescent="0.25">
      <c r="A145" s="112"/>
      <c r="B145" s="112"/>
      <c r="C145" s="112"/>
      <c r="D145" s="112"/>
      <c r="E145" s="112"/>
      <c r="F145" s="112"/>
      <c r="G145" s="112"/>
      <c r="H145" s="112"/>
      <c r="I145" s="112"/>
      <c r="J145" s="112"/>
    </row>
    <row r="146" spans="1:10" x14ac:dyDescent="0.25">
      <c r="A146" s="112"/>
      <c r="B146" s="112"/>
      <c r="C146" s="112"/>
      <c r="D146" s="112"/>
      <c r="E146" s="112"/>
      <c r="F146" s="112"/>
      <c r="G146" s="112"/>
      <c r="H146" s="112"/>
      <c r="I146" s="112"/>
      <c r="J146" s="112"/>
    </row>
    <row r="147" spans="1:10" x14ac:dyDescent="0.25">
      <c r="A147" s="112"/>
      <c r="B147" s="112"/>
      <c r="C147" s="112"/>
      <c r="D147" s="112"/>
      <c r="E147" s="112"/>
      <c r="F147" s="112"/>
      <c r="G147" s="112"/>
      <c r="H147" s="112"/>
      <c r="I147" s="112"/>
      <c r="J147" s="112"/>
    </row>
    <row r="148" spans="1:10" x14ac:dyDescent="0.25">
      <c r="A148" s="112"/>
      <c r="B148" s="112"/>
      <c r="C148" s="112"/>
      <c r="D148" s="112"/>
      <c r="E148" s="112"/>
      <c r="F148" s="112"/>
      <c r="G148" s="112"/>
      <c r="H148" s="112"/>
      <c r="I148" s="112"/>
      <c r="J148" s="112"/>
    </row>
    <row r="149" spans="1:10" x14ac:dyDescent="0.25">
      <c r="A149" s="112"/>
      <c r="B149" s="112"/>
      <c r="C149" s="112"/>
      <c r="D149" s="112"/>
      <c r="E149" s="112"/>
      <c r="F149" s="112"/>
      <c r="G149" s="112"/>
      <c r="H149" s="112"/>
      <c r="I149" s="112"/>
      <c r="J149" s="112"/>
    </row>
    <row r="150" spans="1:10" x14ac:dyDescent="0.25">
      <c r="A150" s="112"/>
      <c r="B150" s="112"/>
      <c r="C150" s="112"/>
      <c r="D150" s="112"/>
      <c r="E150" s="112"/>
      <c r="F150" s="112"/>
      <c r="G150" s="112"/>
      <c r="H150" s="112"/>
      <c r="I150" s="112"/>
      <c r="J150" s="112"/>
    </row>
    <row r="151" spans="1:10" x14ac:dyDescent="0.25">
      <c r="A151" s="112"/>
      <c r="B151" s="112"/>
      <c r="C151" s="112"/>
      <c r="D151" s="112"/>
      <c r="E151" s="112"/>
      <c r="F151" s="112"/>
      <c r="G151" s="112"/>
      <c r="H151" s="112"/>
      <c r="I151" s="112"/>
      <c r="J151" s="112"/>
    </row>
    <row r="152" spans="1:10" x14ac:dyDescent="0.25">
      <c r="A152" s="112"/>
      <c r="B152" s="112"/>
      <c r="C152" s="112"/>
      <c r="D152" s="112"/>
      <c r="E152" s="112"/>
      <c r="F152" s="112"/>
      <c r="G152" s="112"/>
      <c r="H152" s="112"/>
      <c r="I152" s="112"/>
      <c r="J152" s="112"/>
    </row>
    <row r="153" spans="1:10" x14ac:dyDescent="0.25">
      <c r="A153" s="112"/>
      <c r="B153" s="112"/>
      <c r="C153" s="112"/>
      <c r="D153" s="112"/>
      <c r="E153" s="112"/>
      <c r="F153" s="112"/>
      <c r="G153" s="112"/>
      <c r="H153" s="112"/>
      <c r="I153" s="112"/>
      <c r="J153" s="112"/>
    </row>
    <row r="154" spans="1:10" x14ac:dyDescent="0.25">
      <c r="A154" s="112"/>
      <c r="B154" s="112"/>
      <c r="C154" s="112"/>
      <c r="D154" s="112"/>
      <c r="E154" s="112"/>
      <c r="F154" s="112"/>
      <c r="G154" s="112"/>
      <c r="H154" s="112"/>
      <c r="I154" s="112"/>
      <c r="J154" s="112"/>
    </row>
    <row r="155" spans="1:10" x14ac:dyDescent="0.25">
      <c r="A155" s="112"/>
      <c r="B155" s="112"/>
      <c r="C155" s="112"/>
      <c r="D155" s="112"/>
      <c r="E155" s="112"/>
      <c r="F155" s="112"/>
      <c r="G155" s="112"/>
      <c r="H155" s="112"/>
      <c r="I155" s="112"/>
      <c r="J155" s="112"/>
    </row>
    <row r="156" spans="1:10" x14ac:dyDescent="0.25">
      <c r="A156" s="112"/>
      <c r="B156" s="112"/>
      <c r="C156" s="112"/>
      <c r="D156" s="112"/>
      <c r="E156" s="112"/>
      <c r="F156" s="112"/>
      <c r="G156" s="112"/>
      <c r="H156" s="112"/>
      <c r="I156" s="112"/>
      <c r="J156" s="112"/>
    </row>
    <row r="157" spans="1:10" x14ac:dyDescent="0.25">
      <c r="A157" s="112"/>
      <c r="B157" s="112"/>
      <c r="C157" s="112"/>
      <c r="D157" s="112"/>
      <c r="E157" s="112"/>
      <c r="F157" s="112"/>
      <c r="G157" s="112"/>
      <c r="H157" s="112"/>
      <c r="I157" s="112"/>
      <c r="J157" s="112"/>
    </row>
    <row r="158" spans="1:10" x14ac:dyDescent="0.25">
      <c r="A158" s="112"/>
      <c r="B158" s="112"/>
      <c r="C158" s="112"/>
      <c r="D158" s="112"/>
      <c r="E158" s="112"/>
      <c r="F158" s="112"/>
      <c r="G158" s="112"/>
      <c r="H158" s="112"/>
      <c r="I158" s="112"/>
      <c r="J158" s="112"/>
    </row>
    <row r="159" spans="1:10" x14ac:dyDescent="0.25">
      <c r="A159" s="112"/>
      <c r="B159" s="112"/>
      <c r="C159" s="112"/>
      <c r="D159" s="112"/>
      <c r="E159" s="112"/>
      <c r="F159" s="112"/>
      <c r="G159" s="112"/>
      <c r="H159" s="112"/>
      <c r="I159" s="112"/>
      <c r="J159" s="112"/>
    </row>
    <row r="160" spans="1:10" x14ac:dyDescent="0.25">
      <c r="A160" s="112"/>
      <c r="B160" s="112"/>
      <c r="C160" s="112"/>
      <c r="D160" s="112"/>
      <c r="E160" s="112"/>
      <c r="F160" s="112"/>
      <c r="G160" s="112"/>
      <c r="H160" s="112"/>
      <c r="I160" s="112"/>
      <c r="J160" s="112"/>
    </row>
    <row r="161" spans="1:10" x14ac:dyDescent="0.25">
      <c r="A161" s="112"/>
      <c r="B161" s="112"/>
      <c r="C161" s="112"/>
      <c r="D161" s="112"/>
      <c r="E161" s="112"/>
      <c r="F161" s="112"/>
      <c r="G161" s="112"/>
      <c r="H161" s="112"/>
      <c r="I161" s="112"/>
      <c r="J161" s="112"/>
    </row>
    <row r="162" spans="1:10" x14ac:dyDescent="0.25">
      <c r="A162" s="112"/>
      <c r="B162" s="112"/>
      <c r="C162" s="112"/>
      <c r="D162" s="112"/>
      <c r="E162" s="112"/>
      <c r="F162" s="112"/>
      <c r="G162" s="112"/>
      <c r="H162" s="112"/>
      <c r="I162" s="112"/>
      <c r="J162" s="112"/>
    </row>
    <row r="163" spans="1:10" x14ac:dyDescent="0.25">
      <c r="A163" s="112"/>
      <c r="B163" s="112"/>
      <c r="C163" s="112"/>
      <c r="D163" s="112"/>
      <c r="E163" s="112"/>
      <c r="F163" s="112"/>
      <c r="G163" s="112"/>
      <c r="H163" s="112"/>
      <c r="I163" s="112"/>
      <c r="J163" s="112"/>
    </row>
    <row r="164" spans="1:10" x14ac:dyDescent="0.25">
      <c r="A164" s="112"/>
      <c r="B164" s="112"/>
      <c r="C164" s="112"/>
      <c r="D164" s="112"/>
      <c r="E164" s="112"/>
      <c r="F164" s="112"/>
      <c r="G164" s="112"/>
      <c r="H164" s="112"/>
      <c r="I164" s="112"/>
      <c r="J164" s="112"/>
    </row>
    <row r="165" spans="1:10" x14ac:dyDescent="0.25">
      <c r="A165" s="112"/>
      <c r="B165" s="112"/>
      <c r="C165" s="112"/>
      <c r="D165" s="112"/>
      <c r="E165" s="112"/>
      <c r="F165" s="112"/>
      <c r="G165" s="112"/>
      <c r="H165" s="112"/>
      <c r="I165" s="112"/>
      <c r="J165" s="112"/>
    </row>
    <row r="166" spans="1:10" x14ac:dyDescent="0.25">
      <c r="A166" s="112"/>
      <c r="B166" s="112"/>
      <c r="C166" s="112"/>
      <c r="D166" s="112"/>
      <c r="E166" s="112"/>
      <c r="F166" s="112"/>
      <c r="G166" s="112"/>
      <c r="H166" s="112"/>
      <c r="I166" s="112"/>
      <c r="J166" s="112"/>
    </row>
    <row r="167" spans="1:10" x14ac:dyDescent="0.25">
      <c r="A167" s="112"/>
      <c r="B167" s="112"/>
      <c r="C167" s="112"/>
      <c r="D167" s="112"/>
      <c r="E167" s="112"/>
      <c r="F167" s="112"/>
      <c r="G167" s="112"/>
      <c r="H167" s="112"/>
      <c r="I167" s="112"/>
      <c r="J167" s="112"/>
    </row>
    <row r="168" spans="1:10" x14ac:dyDescent="0.25">
      <c r="A168" s="112"/>
      <c r="B168" s="112"/>
      <c r="C168" s="112"/>
      <c r="D168" s="112"/>
      <c r="E168" s="112"/>
      <c r="F168" s="112"/>
      <c r="G168" s="112"/>
      <c r="H168" s="112"/>
      <c r="I168" s="112"/>
      <c r="J168" s="112"/>
    </row>
    <row r="169" spans="1:10" x14ac:dyDescent="0.25">
      <c r="A169" s="112"/>
      <c r="B169" s="112"/>
      <c r="C169" s="112"/>
      <c r="D169" s="112"/>
      <c r="E169" s="112"/>
      <c r="F169" s="112"/>
      <c r="G169" s="112"/>
      <c r="H169" s="112"/>
      <c r="I169" s="112"/>
      <c r="J169" s="112"/>
    </row>
    <row r="170" spans="1:10" x14ac:dyDescent="0.25">
      <c r="A170" s="112"/>
      <c r="B170" s="112"/>
      <c r="C170" s="112"/>
      <c r="D170" s="112"/>
      <c r="E170" s="112"/>
      <c r="F170" s="112"/>
      <c r="G170" s="112"/>
      <c r="H170" s="112"/>
      <c r="I170" s="112"/>
      <c r="J170" s="112"/>
    </row>
    <row r="171" spans="1:10" x14ac:dyDescent="0.25">
      <c r="A171" s="112"/>
      <c r="B171" s="112"/>
      <c r="C171" s="112"/>
      <c r="D171" s="112"/>
      <c r="E171" s="112"/>
      <c r="F171" s="112"/>
      <c r="G171" s="112"/>
      <c r="H171" s="112"/>
      <c r="I171" s="112"/>
      <c r="J171" s="112"/>
    </row>
    <row r="172" spans="1:10" x14ac:dyDescent="0.25">
      <c r="A172" s="112"/>
      <c r="B172" s="112"/>
      <c r="C172" s="112"/>
      <c r="D172" s="112"/>
      <c r="E172" s="112"/>
      <c r="F172" s="112"/>
      <c r="G172" s="112"/>
      <c r="H172" s="112"/>
      <c r="I172" s="112"/>
      <c r="J172" s="112"/>
    </row>
    <row r="173" spans="1:10" x14ac:dyDescent="0.25">
      <c r="A173" s="112"/>
      <c r="B173" s="112"/>
      <c r="C173" s="112"/>
      <c r="D173" s="112"/>
      <c r="E173" s="112"/>
      <c r="F173" s="112"/>
      <c r="G173" s="112"/>
      <c r="H173" s="112"/>
      <c r="I173" s="112"/>
      <c r="J173" s="112"/>
    </row>
    <row r="174" spans="1:10" x14ac:dyDescent="0.25">
      <c r="A174" s="112"/>
      <c r="B174" s="112"/>
      <c r="C174" s="112"/>
      <c r="D174" s="112"/>
      <c r="E174" s="112"/>
      <c r="F174" s="112"/>
      <c r="G174" s="112"/>
      <c r="H174" s="112"/>
      <c r="I174" s="112"/>
      <c r="J174" s="112"/>
    </row>
    <row r="175" spans="1:10" x14ac:dyDescent="0.25">
      <c r="A175" s="112"/>
      <c r="B175" s="112"/>
      <c r="C175" s="112"/>
      <c r="D175" s="112"/>
      <c r="E175" s="112"/>
      <c r="F175" s="112"/>
      <c r="G175" s="112"/>
      <c r="H175" s="112"/>
      <c r="I175" s="112"/>
      <c r="J175" s="112"/>
    </row>
    <row r="176" spans="1:10" x14ac:dyDescent="0.25">
      <c r="A176" s="112"/>
      <c r="B176" s="112"/>
      <c r="C176" s="112"/>
      <c r="D176" s="112"/>
      <c r="E176" s="112"/>
      <c r="F176" s="112"/>
      <c r="G176" s="112"/>
      <c r="H176" s="112"/>
      <c r="I176" s="112"/>
      <c r="J176" s="112"/>
    </row>
    <row r="177" spans="1:10" x14ac:dyDescent="0.25">
      <c r="A177" s="112"/>
      <c r="B177" s="112"/>
      <c r="C177" s="112"/>
      <c r="D177" s="112"/>
      <c r="E177" s="112"/>
      <c r="F177" s="112"/>
      <c r="G177" s="112"/>
      <c r="H177" s="112"/>
      <c r="I177" s="112"/>
      <c r="J177" s="112"/>
    </row>
    <row r="178" spans="1:10" x14ac:dyDescent="0.25">
      <c r="A178" s="112"/>
      <c r="B178" s="112"/>
      <c r="C178" s="112"/>
      <c r="D178" s="112"/>
      <c r="E178" s="112"/>
      <c r="F178" s="112"/>
      <c r="G178" s="112"/>
      <c r="H178" s="112"/>
      <c r="I178" s="112"/>
      <c r="J178" s="112"/>
    </row>
    <row r="179" spans="1:10" x14ac:dyDescent="0.25">
      <c r="A179" s="112"/>
      <c r="B179" s="112"/>
      <c r="C179" s="112"/>
      <c r="D179" s="112"/>
      <c r="E179" s="112"/>
      <c r="F179" s="112"/>
      <c r="G179" s="112"/>
      <c r="H179" s="112"/>
      <c r="I179" s="112"/>
      <c r="J179" s="112"/>
    </row>
    <row r="180" spans="1:10" x14ac:dyDescent="0.25">
      <c r="A180" s="112"/>
      <c r="B180" s="112"/>
      <c r="C180" s="112"/>
      <c r="D180" s="112"/>
      <c r="E180" s="112"/>
      <c r="F180" s="112"/>
      <c r="G180" s="112"/>
      <c r="H180" s="112"/>
      <c r="I180" s="112"/>
      <c r="J180" s="112"/>
    </row>
    <row r="181" spans="1:10" x14ac:dyDescent="0.25">
      <c r="A181" s="112"/>
      <c r="B181" s="112"/>
      <c r="C181" s="112"/>
      <c r="D181" s="112"/>
      <c r="E181" s="112"/>
      <c r="F181" s="112"/>
      <c r="G181" s="112"/>
      <c r="H181" s="112"/>
      <c r="I181" s="112"/>
      <c r="J181" s="112"/>
    </row>
    <row r="182" spans="1:10" x14ac:dyDescent="0.25">
      <c r="A182" s="112"/>
      <c r="B182" s="112"/>
      <c r="C182" s="112"/>
      <c r="D182" s="112"/>
      <c r="E182" s="112"/>
      <c r="F182" s="112"/>
      <c r="G182" s="112"/>
      <c r="H182" s="112"/>
      <c r="I182" s="112"/>
      <c r="J182" s="112"/>
    </row>
    <row r="183" spans="1:10" x14ac:dyDescent="0.25">
      <c r="A183" s="112"/>
      <c r="B183" s="112"/>
      <c r="C183" s="112"/>
      <c r="D183" s="112"/>
      <c r="E183" s="112"/>
      <c r="F183" s="112"/>
      <c r="G183" s="112"/>
      <c r="H183" s="112"/>
      <c r="I183" s="112"/>
      <c r="J183" s="112"/>
    </row>
    <row r="184" spans="1:10" x14ac:dyDescent="0.25">
      <c r="A184" s="112"/>
      <c r="B184" s="112"/>
      <c r="C184" s="112"/>
      <c r="D184" s="112"/>
      <c r="E184" s="112"/>
      <c r="F184" s="112"/>
      <c r="G184" s="112"/>
      <c r="H184" s="112"/>
      <c r="I184" s="112"/>
      <c r="J184" s="112"/>
    </row>
    <row r="185" spans="1:10" x14ac:dyDescent="0.25">
      <c r="A185" s="112"/>
      <c r="B185" s="112"/>
      <c r="C185" s="112"/>
      <c r="D185" s="112"/>
      <c r="E185" s="112"/>
      <c r="F185" s="112"/>
      <c r="G185" s="112"/>
      <c r="H185" s="112"/>
      <c r="I185" s="112"/>
      <c r="J185" s="112"/>
    </row>
    <row r="186" spans="1:10" x14ac:dyDescent="0.25">
      <c r="A186" s="112"/>
      <c r="B186" s="112"/>
      <c r="C186" s="112"/>
      <c r="D186" s="112"/>
      <c r="E186" s="112"/>
      <c r="F186" s="112"/>
      <c r="G186" s="112"/>
      <c r="H186" s="112"/>
      <c r="I186" s="112"/>
      <c r="J186" s="112"/>
    </row>
    <row r="187" spans="1:10" x14ac:dyDescent="0.25">
      <c r="A187" s="112"/>
      <c r="B187" s="112"/>
      <c r="C187" s="112"/>
      <c r="D187" s="112"/>
      <c r="E187" s="112"/>
      <c r="F187" s="112"/>
      <c r="G187" s="112"/>
      <c r="H187" s="112"/>
      <c r="I187" s="112"/>
      <c r="J187" s="112"/>
    </row>
    <row r="188" spans="1:10" x14ac:dyDescent="0.25">
      <c r="A188" s="112"/>
      <c r="B188" s="112"/>
      <c r="C188" s="112"/>
      <c r="D188" s="112"/>
      <c r="E188" s="112"/>
      <c r="F188" s="112"/>
      <c r="G188" s="112"/>
      <c r="H188" s="112"/>
      <c r="I188" s="112"/>
      <c r="J188" s="112"/>
    </row>
    <row r="189" spans="1:10" x14ac:dyDescent="0.25">
      <c r="A189" s="112"/>
      <c r="B189" s="112"/>
      <c r="C189" s="112"/>
      <c r="D189" s="112"/>
      <c r="E189" s="112"/>
      <c r="F189" s="112"/>
      <c r="G189" s="112"/>
      <c r="H189" s="112"/>
      <c r="I189" s="112"/>
      <c r="J189" s="112"/>
    </row>
    <row r="190" spans="1:10" x14ac:dyDescent="0.25">
      <c r="A190" s="112"/>
      <c r="B190" s="112"/>
      <c r="C190" s="112"/>
      <c r="D190" s="112"/>
      <c r="E190" s="112"/>
      <c r="F190" s="112"/>
      <c r="G190" s="112"/>
      <c r="H190" s="112"/>
      <c r="I190" s="112"/>
      <c r="J190" s="112"/>
    </row>
    <row r="191" spans="1:10" x14ac:dyDescent="0.25">
      <c r="A191" s="112"/>
      <c r="B191" s="112"/>
      <c r="C191" s="112"/>
      <c r="D191" s="112"/>
      <c r="E191" s="112"/>
      <c r="F191" s="112"/>
      <c r="G191" s="112"/>
      <c r="H191" s="112"/>
      <c r="I191" s="112"/>
      <c r="J191" s="112"/>
    </row>
    <row r="192" spans="1:10" x14ac:dyDescent="0.25">
      <c r="A192" s="112"/>
      <c r="B192" s="112"/>
      <c r="C192" s="112"/>
      <c r="D192" s="112"/>
      <c r="E192" s="112"/>
      <c r="F192" s="112"/>
      <c r="G192" s="112"/>
      <c r="H192" s="112"/>
      <c r="I192" s="112"/>
      <c r="J192" s="112"/>
    </row>
    <row r="193" spans="1:10" x14ac:dyDescent="0.25">
      <c r="A193" s="112"/>
      <c r="B193" s="112"/>
      <c r="C193" s="112"/>
      <c r="D193" s="112"/>
      <c r="E193" s="112"/>
      <c r="F193" s="112"/>
      <c r="G193" s="112"/>
      <c r="H193" s="112"/>
      <c r="I193" s="112"/>
      <c r="J193" s="112"/>
    </row>
    <row r="194" spans="1:10" x14ac:dyDescent="0.25">
      <c r="A194" s="112"/>
      <c r="B194" s="112"/>
      <c r="C194" s="112"/>
      <c r="D194" s="112"/>
      <c r="E194" s="112"/>
      <c r="F194" s="112"/>
      <c r="G194" s="112"/>
      <c r="H194" s="112"/>
      <c r="I194" s="112"/>
      <c r="J194" s="112"/>
    </row>
    <row r="195" spans="1:10" x14ac:dyDescent="0.25">
      <c r="A195" s="112"/>
      <c r="B195" s="112"/>
      <c r="C195" s="112"/>
      <c r="D195" s="112"/>
      <c r="E195" s="112"/>
      <c r="F195" s="112"/>
      <c r="G195" s="112"/>
      <c r="H195" s="112"/>
      <c r="I195" s="112"/>
      <c r="J195" s="112"/>
    </row>
    <row r="196" spans="1:10" x14ac:dyDescent="0.25">
      <c r="A196" s="112"/>
      <c r="B196" s="112"/>
      <c r="C196" s="112"/>
      <c r="D196" s="112"/>
      <c r="E196" s="112"/>
      <c r="F196" s="112"/>
      <c r="G196" s="112"/>
      <c r="H196" s="112"/>
      <c r="I196" s="112"/>
      <c r="J196" s="112"/>
    </row>
    <row r="197" spans="1:10" x14ac:dyDescent="0.25">
      <c r="A197" s="112"/>
      <c r="B197" s="112"/>
      <c r="C197" s="112"/>
      <c r="D197" s="112"/>
      <c r="E197" s="112"/>
      <c r="F197" s="112"/>
      <c r="G197" s="112"/>
      <c r="H197" s="112"/>
      <c r="I197" s="112"/>
      <c r="J197" s="112"/>
    </row>
    <row r="198" spans="1:10" x14ac:dyDescent="0.25">
      <c r="A198" s="112"/>
      <c r="B198" s="112"/>
      <c r="C198" s="112"/>
      <c r="D198" s="112"/>
      <c r="E198" s="112"/>
      <c r="F198" s="112"/>
      <c r="G198" s="112"/>
      <c r="H198" s="112"/>
      <c r="I198" s="112"/>
      <c r="J198" s="112"/>
    </row>
    <row r="199" spans="1:10" x14ac:dyDescent="0.25">
      <c r="A199" s="112"/>
      <c r="B199" s="112"/>
      <c r="C199" s="112"/>
      <c r="D199" s="112"/>
      <c r="E199" s="112"/>
      <c r="F199" s="112"/>
      <c r="G199" s="112"/>
      <c r="H199" s="112"/>
      <c r="I199" s="112"/>
      <c r="J199" s="112"/>
    </row>
    <row r="200" spans="1:10" x14ac:dyDescent="0.25">
      <c r="A200" s="112"/>
      <c r="B200" s="112"/>
      <c r="C200" s="112"/>
      <c r="D200" s="112"/>
      <c r="E200" s="112"/>
      <c r="F200" s="112"/>
      <c r="G200" s="112"/>
      <c r="H200" s="112"/>
      <c r="I200" s="112"/>
      <c r="J200" s="112"/>
    </row>
    <row r="201" spans="1:10" x14ac:dyDescent="0.25">
      <c r="A201" s="112"/>
      <c r="B201" s="112"/>
      <c r="C201" s="112"/>
      <c r="D201" s="112"/>
      <c r="E201" s="112"/>
      <c r="F201" s="112"/>
      <c r="G201" s="112"/>
      <c r="H201" s="112"/>
      <c r="I201" s="112"/>
      <c r="J201" s="112"/>
    </row>
    <row r="202" spans="1:10" x14ac:dyDescent="0.25">
      <c r="A202" s="112"/>
      <c r="B202" s="112"/>
      <c r="C202" s="112"/>
      <c r="D202" s="112"/>
      <c r="E202" s="112"/>
      <c r="F202" s="112"/>
      <c r="G202" s="112"/>
      <c r="H202" s="112"/>
      <c r="I202" s="112"/>
      <c r="J202" s="112"/>
    </row>
    <row r="203" spans="1:10" x14ac:dyDescent="0.25">
      <c r="A203" s="112"/>
      <c r="B203" s="112"/>
      <c r="C203" s="112"/>
      <c r="D203" s="112"/>
      <c r="E203" s="112"/>
      <c r="F203" s="112"/>
      <c r="G203" s="112"/>
      <c r="H203" s="112"/>
      <c r="I203" s="112"/>
      <c r="J203" s="112"/>
    </row>
    <row r="204" spans="1:10" x14ac:dyDescent="0.25">
      <c r="A204" s="112"/>
      <c r="B204" s="112"/>
      <c r="C204" s="112"/>
      <c r="D204" s="112"/>
      <c r="E204" s="112"/>
      <c r="F204" s="112"/>
      <c r="G204" s="112"/>
      <c r="H204" s="112"/>
      <c r="I204" s="112"/>
      <c r="J204" s="112"/>
    </row>
    <row r="205" spans="1:10" x14ac:dyDescent="0.25">
      <c r="A205" s="112"/>
      <c r="B205" s="112"/>
      <c r="C205" s="112"/>
      <c r="D205" s="112"/>
      <c r="E205" s="112"/>
      <c r="F205" s="112"/>
      <c r="G205" s="112"/>
      <c r="H205" s="112"/>
      <c r="I205" s="112"/>
      <c r="J205" s="112"/>
    </row>
    <row r="206" spans="1:10" x14ac:dyDescent="0.25">
      <c r="A206" s="112"/>
      <c r="B206" s="112"/>
      <c r="C206" s="112"/>
      <c r="D206" s="112"/>
      <c r="E206" s="112"/>
      <c r="F206" s="112"/>
      <c r="G206" s="112"/>
      <c r="H206" s="112"/>
      <c r="I206" s="112"/>
      <c r="J206" s="112"/>
    </row>
    <row r="207" spans="1:10" x14ac:dyDescent="0.25">
      <c r="A207" s="112"/>
      <c r="B207" s="112"/>
      <c r="C207" s="112"/>
      <c r="D207" s="112"/>
      <c r="E207" s="112"/>
      <c r="F207" s="112"/>
      <c r="G207" s="112"/>
      <c r="H207" s="112"/>
      <c r="I207" s="112"/>
      <c r="J207" s="112"/>
    </row>
    <row r="208" spans="1:10" x14ac:dyDescent="0.25">
      <c r="A208" s="112"/>
      <c r="B208" s="112"/>
      <c r="C208" s="112"/>
      <c r="D208" s="112"/>
      <c r="E208" s="112"/>
      <c r="F208" s="112"/>
      <c r="G208" s="112"/>
      <c r="H208" s="112"/>
      <c r="I208" s="112"/>
      <c r="J208" s="112"/>
    </row>
    <row r="209" spans="1:10" x14ac:dyDescent="0.25">
      <c r="A209" s="112"/>
      <c r="B209" s="112"/>
      <c r="C209" s="112"/>
      <c r="D209" s="112"/>
      <c r="E209" s="112"/>
      <c r="F209" s="112"/>
      <c r="G209" s="112"/>
      <c r="H209" s="112"/>
      <c r="I209" s="112"/>
      <c r="J209" s="112"/>
    </row>
    <row r="210" spans="1:10" x14ac:dyDescent="0.25">
      <c r="A210" s="112"/>
      <c r="B210" s="112"/>
      <c r="C210" s="112"/>
      <c r="D210" s="112"/>
      <c r="E210" s="112"/>
      <c r="F210" s="112"/>
      <c r="G210" s="112"/>
      <c r="H210" s="112"/>
      <c r="I210" s="112"/>
      <c r="J210" s="112"/>
    </row>
    <row r="211" spans="1:10" x14ac:dyDescent="0.25">
      <c r="A211" s="112"/>
      <c r="B211" s="112"/>
      <c r="C211" s="112"/>
      <c r="D211" s="112"/>
      <c r="E211" s="112"/>
      <c r="F211" s="112"/>
      <c r="G211" s="112"/>
      <c r="H211" s="112"/>
      <c r="I211" s="112"/>
      <c r="J211" s="112"/>
    </row>
    <row r="212" spans="1:10" x14ac:dyDescent="0.25">
      <c r="A212" s="112"/>
      <c r="B212" s="112"/>
      <c r="C212" s="112"/>
      <c r="D212" s="112"/>
      <c r="E212" s="112"/>
      <c r="F212" s="112"/>
      <c r="G212" s="112"/>
      <c r="H212" s="112"/>
      <c r="I212" s="112"/>
      <c r="J212" s="112"/>
    </row>
    <row r="213" spans="1:10" x14ac:dyDescent="0.25">
      <c r="A213" s="112"/>
      <c r="B213" s="112"/>
      <c r="C213" s="112"/>
      <c r="D213" s="112"/>
      <c r="E213" s="112"/>
      <c r="F213" s="112"/>
      <c r="G213" s="112"/>
      <c r="H213" s="112"/>
      <c r="I213" s="112"/>
      <c r="J213" s="112"/>
    </row>
    <row r="214" spans="1:10" x14ac:dyDescent="0.25">
      <c r="A214" s="112"/>
      <c r="B214" s="112"/>
      <c r="C214" s="112"/>
      <c r="D214" s="112"/>
      <c r="E214" s="112"/>
      <c r="F214" s="112"/>
      <c r="G214" s="112"/>
      <c r="H214" s="112"/>
      <c r="I214" s="112"/>
      <c r="J214" s="112"/>
    </row>
    <row r="215" spans="1:10" x14ac:dyDescent="0.25">
      <c r="A215" s="112"/>
      <c r="B215" s="112"/>
      <c r="C215" s="112"/>
      <c r="D215" s="112"/>
      <c r="E215" s="112"/>
      <c r="F215" s="112"/>
      <c r="G215" s="112"/>
      <c r="H215" s="112"/>
      <c r="I215" s="112"/>
      <c r="J215" s="112"/>
    </row>
    <row r="216" spans="1:10" x14ac:dyDescent="0.25">
      <c r="A216" s="112"/>
      <c r="B216" s="112"/>
      <c r="C216" s="112"/>
      <c r="D216" s="112"/>
      <c r="E216" s="112"/>
      <c r="F216" s="112"/>
      <c r="G216" s="112"/>
      <c r="H216" s="112"/>
      <c r="I216" s="112"/>
      <c r="J216" s="112"/>
    </row>
    <row r="217" spans="1:10" x14ac:dyDescent="0.25">
      <c r="A217" s="112"/>
      <c r="B217" s="112"/>
      <c r="C217" s="112"/>
      <c r="D217" s="112"/>
      <c r="E217" s="112"/>
      <c r="F217" s="112"/>
      <c r="G217" s="112"/>
      <c r="H217" s="112"/>
      <c r="I217" s="112"/>
      <c r="J217" s="112"/>
    </row>
    <row r="218" spans="1:10" x14ac:dyDescent="0.25">
      <c r="A218" s="112"/>
      <c r="B218" s="112"/>
      <c r="C218" s="112"/>
      <c r="D218" s="112"/>
      <c r="E218" s="112"/>
      <c r="F218" s="112"/>
      <c r="G218" s="112"/>
      <c r="H218" s="112"/>
      <c r="I218" s="112"/>
      <c r="J218" s="112"/>
    </row>
    <row r="219" spans="1:10" x14ac:dyDescent="0.25">
      <c r="A219" s="112"/>
      <c r="B219" s="112"/>
      <c r="C219" s="112"/>
      <c r="D219" s="112"/>
      <c r="E219" s="112"/>
      <c r="F219" s="112"/>
      <c r="G219" s="112"/>
      <c r="H219" s="112"/>
      <c r="I219" s="112"/>
      <c r="J219" s="112"/>
    </row>
    <row r="220" spans="1:10" x14ac:dyDescent="0.25">
      <c r="A220" s="112"/>
      <c r="B220" s="112"/>
      <c r="C220" s="112"/>
      <c r="D220" s="112"/>
      <c r="E220" s="112"/>
      <c r="F220" s="112"/>
      <c r="G220" s="112"/>
      <c r="H220" s="112"/>
      <c r="I220" s="112"/>
      <c r="J220" s="112"/>
    </row>
    <row r="221" spans="1:10" x14ac:dyDescent="0.25">
      <c r="A221" s="112"/>
      <c r="B221" s="112"/>
      <c r="C221" s="112"/>
      <c r="D221" s="112"/>
      <c r="E221" s="112"/>
      <c r="F221" s="112"/>
      <c r="G221" s="112"/>
      <c r="H221" s="112"/>
      <c r="I221" s="112"/>
      <c r="J221" s="112"/>
    </row>
    <row r="222" spans="1:10" x14ac:dyDescent="0.25">
      <c r="A222" s="112"/>
      <c r="B222" s="112"/>
      <c r="C222" s="112"/>
      <c r="D222" s="112"/>
      <c r="E222" s="112"/>
      <c r="F222" s="112"/>
      <c r="G222" s="112"/>
      <c r="H222" s="112"/>
      <c r="I222" s="112"/>
      <c r="J222" s="112"/>
    </row>
    <row r="223" spans="1:10" x14ac:dyDescent="0.25">
      <c r="A223" s="112"/>
      <c r="B223" s="112"/>
      <c r="C223" s="112"/>
      <c r="D223" s="112"/>
      <c r="E223" s="112"/>
      <c r="F223" s="112"/>
      <c r="G223" s="112"/>
      <c r="H223" s="112"/>
      <c r="I223" s="112"/>
      <c r="J223" s="112"/>
    </row>
    <row r="224" spans="1:10" x14ac:dyDescent="0.25">
      <c r="A224" s="112"/>
      <c r="B224" s="112"/>
      <c r="C224" s="112"/>
      <c r="D224" s="112"/>
      <c r="E224" s="112"/>
      <c r="F224" s="112"/>
      <c r="G224" s="112"/>
      <c r="H224" s="112"/>
      <c r="I224" s="112"/>
      <c r="J224" s="112"/>
    </row>
    <row r="225" spans="1:10" x14ac:dyDescent="0.25">
      <c r="A225" s="112"/>
      <c r="B225" s="112"/>
      <c r="C225" s="112"/>
      <c r="D225" s="112"/>
      <c r="E225" s="112"/>
      <c r="F225" s="112"/>
      <c r="G225" s="112"/>
      <c r="H225" s="112"/>
      <c r="I225" s="112"/>
      <c r="J225" s="112"/>
    </row>
    <row r="226" spans="1:10" x14ac:dyDescent="0.25">
      <c r="A226" s="112"/>
      <c r="B226" s="112"/>
      <c r="C226" s="112"/>
      <c r="D226" s="112"/>
      <c r="E226" s="112"/>
      <c r="F226" s="112"/>
      <c r="G226" s="112"/>
      <c r="H226" s="112"/>
      <c r="I226" s="112"/>
      <c r="J226" s="112"/>
    </row>
    <row r="227" spans="1:10" x14ac:dyDescent="0.25">
      <c r="A227" s="112"/>
      <c r="B227" s="112"/>
      <c r="C227" s="112"/>
      <c r="D227" s="112"/>
      <c r="E227" s="112"/>
      <c r="F227" s="112"/>
      <c r="G227" s="112"/>
      <c r="H227" s="112"/>
      <c r="I227" s="112"/>
      <c r="J227" s="112"/>
    </row>
    <row r="228" spans="1:10" x14ac:dyDescent="0.25">
      <c r="A228" s="112"/>
      <c r="B228" s="112"/>
      <c r="C228" s="112"/>
      <c r="D228" s="112"/>
      <c r="E228" s="112"/>
      <c r="F228" s="112"/>
      <c r="G228" s="112"/>
      <c r="H228" s="112"/>
      <c r="I228" s="112"/>
      <c r="J228" s="112"/>
    </row>
    <row r="229" spans="1:10" x14ac:dyDescent="0.25">
      <c r="A229" s="112"/>
      <c r="B229" s="112"/>
      <c r="C229" s="112"/>
      <c r="D229" s="112"/>
      <c r="E229" s="112"/>
      <c r="F229" s="112"/>
      <c r="G229" s="112"/>
      <c r="H229" s="112"/>
      <c r="I229" s="112"/>
      <c r="J229" s="112"/>
    </row>
    <row r="230" spans="1:10" x14ac:dyDescent="0.25">
      <c r="A230" s="112"/>
      <c r="B230" s="112"/>
      <c r="C230" s="112"/>
      <c r="D230" s="112"/>
      <c r="E230" s="112"/>
      <c r="F230" s="112"/>
      <c r="G230" s="112"/>
      <c r="H230" s="112"/>
      <c r="I230" s="112"/>
      <c r="J230" s="112"/>
    </row>
    <row r="231" spans="1:10" x14ac:dyDescent="0.25">
      <c r="A231" s="112"/>
      <c r="B231" s="112"/>
      <c r="C231" s="112"/>
      <c r="D231" s="112"/>
      <c r="E231" s="112"/>
      <c r="F231" s="112"/>
      <c r="G231" s="112"/>
      <c r="H231" s="112"/>
      <c r="I231" s="112"/>
      <c r="J231" s="112"/>
    </row>
    <row r="232" spans="1:10" x14ac:dyDescent="0.25">
      <c r="A232" s="112"/>
      <c r="B232" s="112"/>
      <c r="C232" s="112"/>
      <c r="D232" s="112"/>
      <c r="E232" s="112"/>
      <c r="F232" s="112"/>
      <c r="G232" s="112"/>
      <c r="H232" s="112"/>
      <c r="I232" s="112"/>
      <c r="J232" s="112"/>
    </row>
    <row r="233" spans="1:10" x14ac:dyDescent="0.25">
      <c r="A233" s="112"/>
      <c r="B233" s="112"/>
      <c r="C233" s="112"/>
      <c r="D233" s="112"/>
      <c r="E233" s="112"/>
      <c r="F233" s="112"/>
      <c r="G233" s="112"/>
      <c r="H233" s="112"/>
      <c r="I233" s="112"/>
      <c r="J233" s="112"/>
    </row>
    <row r="234" spans="1:10" x14ac:dyDescent="0.25">
      <c r="A234" s="112"/>
      <c r="B234" s="112"/>
      <c r="C234" s="112"/>
      <c r="D234" s="112"/>
      <c r="E234" s="112"/>
      <c r="F234" s="112"/>
      <c r="G234" s="112"/>
      <c r="H234" s="112"/>
      <c r="I234" s="112"/>
      <c r="J234" s="112"/>
    </row>
    <row r="235" spans="1:10" x14ac:dyDescent="0.25">
      <c r="A235" s="112"/>
      <c r="B235" s="112"/>
      <c r="C235" s="112"/>
      <c r="D235" s="112"/>
      <c r="E235" s="112"/>
      <c r="F235" s="112"/>
      <c r="G235" s="112"/>
      <c r="H235" s="112"/>
      <c r="I235" s="112"/>
      <c r="J235" s="112"/>
    </row>
    <row r="236" spans="1:10" x14ac:dyDescent="0.25">
      <c r="A236" s="112"/>
      <c r="B236" s="112"/>
      <c r="C236" s="112"/>
      <c r="D236" s="112"/>
      <c r="E236" s="112"/>
      <c r="F236" s="112"/>
      <c r="G236" s="112"/>
      <c r="H236" s="112"/>
      <c r="I236" s="112"/>
      <c r="J236" s="112"/>
    </row>
    <row r="237" spans="1:10" x14ac:dyDescent="0.25">
      <c r="A237" s="112"/>
      <c r="B237" s="112"/>
      <c r="C237" s="112"/>
      <c r="D237" s="112"/>
      <c r="E237" s="112"/>
      <c r="F237" s="112"/>
      <c r="G237" s="112"/>
      <c r="H237" s="112"/>
      <c r="I237" s="112"/>
      <c r="J237" s="112"/>
    </row>
    <row r="238" spans="1:10" x14ac:dyDescent="0.25">
      <c r="A238" s="112"/>
      <c r="B238" s="112"/>
      <c r="C238" s="112"/>
      <c r="D238" s="112"/>
      <c r="E238" s="112"/>
      <c r="F238" s="112"/>
      <c r="G238" s="112"/>
      <c r="H238" s="112"/>
      <c r="I238" s="112"/>
      <c r="J238" s="112"/>
    </row>
    <row r="239" spans="1:10" x14ac:dyDescent="0.25">
      <c r="A239" s="112"/>
      <c r="B239" s="112"/>
      <c r="C239" s="112"/>
      <c r="D239" s="112"/>
      <c r="E239" s="112"/>
      <c r="F239" s="112"/>
      <c r="G239" s="112"/>
      <c r="H239" s="112"/>
      <c r="I239" s="112"/>
      <c r="J239" s="112"/>
    </row>
    <row r="240" spans="1:10" x14ac:dyDescent="0.25">
      <c r="A240" s="112"/>
      <c r="B240" s="112"/>
      <c r="C240" s="112"/>
      <c r="D240" s="112"/>
      <c r="E240" s="112"/>
      <c r="F240" s="112"/>
      <c r="G240" s="112"/>
      <c r="H240" s="112"/>
      <c r="I240" s="112"/>
      <c r="J240" s="112"/>
    </row>
    <row r="241" spans="1:10" x14ac:dyDescent="0.25">
      <c r="A241" s="112"/>
      <c r="B241" s="112"/>
      <c r="C241" s="112"/>
      <c r="D241" s="112"/>
      <c r="E241" s="112"/>
      <c r="F241" s="112"/>
      <c r="G241" s="112"/>
      <c r="H241" s="112"/>
      <c r="I241" s="112"/>
      <c r="J241" s="112"/>
    </row>
    <row r="242" spans="1:10" x14ac:dyDescent="0.25">
      <c r="A242" s="112"/>
      <c r="B242" s="112"/>
      <c r="C242" s="112"/>
      <c r="D242" s="112"/>
      <c r="E242" s="112"/>
      <c r="F242" s="112"/>
      <c r="G242" s="112"/>
      <c r="H242" s="112"/>
      <c r="I242" s="112"/>
      <c r="J242" s="112"/>
    </row>
    <row r="243" spans="1:10" x14ac:dyDescent="0.25">
      <c r="A243" s="112"/>
      <c r="B243" s="112"/>
      <c r="C243" s="112"/>
      <c r="D243" s="112"/>
      <c r="E243" s="112"/>
      <c r="F243" s="112"/>
      <c r="G243" s="112"/>
      <c r="H243" s="112"/>
      <c r="I243" s="112"/>
      <c r="J243" s="112"/>
    </row>
    <row r="244" spans="1:10" x14ac:dyDescent="0.25">
      <c r="A244" s="112"/>
      <c r="B244" s="112"/>
      <c r="C244" s="112"/>
      <c r="D244" s="112"/>
      <c r="E244" s="112"/>
      <c r="F244" s="112"/>
      <c r="G244" s="112"/>
      <c r="H244" s="112"/>
      <c r="I244" s="112"/>
      <c r="J244" s="112"/>
    </row>
    <row r="245" spans="1:10" x14ac:dyDescent="0.25">
      <c r="A245" s="112"/>
      <c r="B245" s="112"/>
      <c r="C245" s="112"/>
      <c r="D245" s="112"/>
      <c r="E245" s="112"/>
      <c r="F245" s="112"/>
      <c r="G245" s="112"/>
      <c r="H245" s="112"/>
      <c r="I245" s="112"/>
      <c r="J245" s="112"/>
    </row>
    <row r="246" spans="1:10" x14ac:dyDescent="0.25">
      <c r="A246" s="112"/>
      <c r="B246" s="112"/>
      <c r="C246" s="112"/>
      <c r="D246" s="112"/>
      <c r="E246" s="112"/>
      <c r="F246" s="112"/>
      <c r="G246" s="112"/>
      <c r="H246" s="112"/>
      <c r="I246" s="112"/>
      <c r="J246" s="112"/>
    </row>
    <row r="247" spans="1:10" x14ac:dyDescent="0.25">
      <c r="A247" s="112"/>
      <c r="B247" s="112"/>
      <c r="C247" s="112"/>
      <c r="D247" s="112"/>
      <c r="E247" s="112"/>
      <c r="F247" s="112"/>
      <c r="G247" s="112"/>
      <c r="H247" s="112"/>
      <c r="I247" s="112"/>
      <c r="J247" s="112"/>
    </row>
    <row r="248" spans="1:10" x14ac:dyDescent="0.25">
      <c r="A248" s="112"/>
      <c r="B248" s="112"/>
      <c r="C248" s="112"/>
      <c r="D248" s="112"/>
      <c r="E248" s="112"/>
      <c r="F248" s="112"/>
      <c r="G248" s="112"/>
      <c r="H248" s="112"/>
      <c r="I248" s="112"/>
      <c r="J248" s="112"/>
    </row>
    <row r="249" spans="1:10" x14ac:dyDescent="0.25">
      <c r="A249" s="112"/>
      <c r="B249" s="112"/>
      <c r="C249" s="112"/>
      <c r="D249" s="112"/>
      <c r="E249" s="112"/>
      <c r="F249" s="112"/>
      <c r="G249" s="112"/>
      <c r="H249" s="112"/>
      <c r="I249" s="112"/>
      <c r="J249" s="112"/>
    </row>
    <row r="250" spans="1:10" x14ac:dyDescent="0.25">
      <c r="A250" s="112"/>
      <c r="B250" s="112"/>
      <c r="C250" s="112"/>
      <c r="D250" s="112"/>
      <c r="E250" s="112"/>
      <c r="F250" s="112"/>
      <c r="G250" s="112"/>
      <c r="H250" s="112"/>
      <c r="I250" s="112"/>
      <c r="J250" s="112"/>
    </row>
    <row r="251" spans="1:10" x14ac:dyDescent="0.25">
      <c r="A251" s="112"/>
      <c r="B251" s="112"/>
      <c r="C251" s="112"/>
      <c r="D251" s="112"/>
      <c r="E251" s="112"/>
      <c r="F251" s="112"/>
      <c r="G251" s="112"/>
      <c r="H251" s="112"/>
      <c r="I251" s="112"/>
      <c r="J251" s="112"/>
    </row>
    <row r="252" spans="1:10" x14ac:dyDescent="0.25">
      <c r="A252" s="112"/>
      <c r="B252" s="112"/>
      <c r="C252" s="112"/>
      <c r="D252" s="112"/>
      <c r="E252" s="112"/>
      <c r="F252" s="112"/>
      <c r="G252" s="112"/>
      <c r="H252" s="112"/>
      <c r="I252" s="112"/>
      <c r="J252" s="112"/>
    </row>
    <row r="253" spans="1:10" x14ac:dyDescent="0.25">
      <c r="A253" s="112"/>
      <c r="B253" s="112"/>
      <c r="C253" s="112"/>
      <c r="D253" s="112"/>
      <c r="E253" s="112"/>
      <c r="F253" s="112"/>
      <c r="G253" s="112"/>
      <c r="H253" s="112"/>
      <c r="I253" s="112"/>
      <c r="J253" s="112"/>
    </row>
    <row r="254" spans="1:10" x14ac:dyDescent="0.25">
      <c r="A254" s="112"/>
      <c r="B254" s="112"/>
      <c r="C254" s="112"/>
      <c r="D254" s="112"/>
      <c r="E254" s="112"/>
      <c r="F254" s="112"/>
      <c r="G254" s="112"/>
      <c r="H254" s="112"/>
      <c r="I254" s="112"/>
      <c r="J254" s="112"/>
    </row>
    <row r="255" spans="1:10" x14ac:dyDescent="0.25">
      <c r="A255" s="112"/>
      <c r="B255" s="112"/>
      <c r="C255" s="112"/>
      <c r="D255" s="112"/>
      <c r="E255" s="112"/>
      <c r="F255" s="112"/>
      <c r="G255" s="112"/>
      <c r="H255" s="112"/>
      <c r="I255" s="112"/>
      <c r="J255" s="112"/>
    </row>
    <row r="256" spans="1:10" x14ac:dyDescent="0.25">
      <c r="A256" s="112"/>
      <c r="B256" s="112"/>
      <c r="C256" s="112"/>
      <c r="D256" s="112"/>
      <c r="E256" s="112"/>
      <c r="F256" s="112"/>
      <c r="G256" s="112"/>
      <c r="H256" s="112"/>
      <c r="I256" s="112"/>
      <c r="J256" s="112"/>
    </row>
    <row r="257" spans="1:10" x14ac:dyDescent="0.25">
      <c r="A257" s="112"/>
      <c r="B257" s="112"/>
      <c r="C257" s="112"/>
      <c r="D257" s="112"/>
      <c r="E257" s="112"/>
      <c r="F257" s="112"/>
      <c r="G257" s="112"/>
      <c r="H257" s="112"/>
      <c r="I257" s="112"/>
      <c r="J257" s="112"/>
    </row>
    <row r="258" spans="1:10" x14ac:dyDescent="0.25">
      <c r="A258" s="112"/>
      <c r="B258" s="112"/>
      <c r="C258" s="112"/>
      <c r="D258" s="112"/>
      <c r="E258" s="112"/>
      <c r="F258" s="112"/>
      <c r="G258" s="112"/>
      <c r="H258" s="112"/>
      <c r="I258" s="112"/>
      <c r="J258" s="112"/>
    </row>
    <row r="259" spans="1:10" x14ac:dyDescent="0.25">
      <c r="A259" s="112"/>
      <c r="B259" s="112"/>
      <c r="C259" s="112"/>
      <c r="D259" s="112"/>
      <c r="E259" s="112"/>
      <c r="F259" s="112"/>
      <c r="G259" s="112"/>
      <c r="H259" s="112"/>
      <c r="I259" s="112"/>
      <c r="J259" s="112"/>
    </row>
    <row r="260" spans="1:10" x14ac:dyDescent="0.25">
      <c r="A260" s="112"/>
      <c r="B260" s="112"/>
      <c r="C260" s="112"/>
      <c r="D260" s="112"/>
      <c r="E260" s="112"/>
      <c r="F260" s="112"/>
      <c r="G260" s="112"/>
      <c r="H260" s="112"/>
      <c r="I260" s="112"/>
      <c r="J260" s="112"/>
    </row>
    <row r="261" spans="1:10" x14ac:dyDescent="0.25">
      <c r="A261" s="112"/>
      <c r="B261" s="112"/>
      <c r="C261" s="112"/>
      <c r="D261" s="112"/>
      <c r="E261" s="112"/>
      <c r="F261" s="112"/>
      <c r="G261" s="112"/>
      <c r="H261" s="112"/>
      <c r="I261" s="112"/>
      <c r="J261" s="112"/>
    </row>
    <row r="262" spans="1:10" x14ac:dyDescent="0.25">
      <c r="A262" s="112"/>
      <c r="B262" s="112"/>
      <c r="C262" s="112"/>
      <c r="D262" s="112"/>
      <c r="E262" s="112"/>
      <c r="F262" s="112"/>
      <c r="G262" s="112"/>
      <c r="H262" s="112"/>
      <c r="I262" s="112"/>
      <c r="J262" s="112"/>
    </row>
    <row r="263" spans="1:10" x14ac:dyDescent="0.25">
      <c r="A263" s="112"/>
      <c r="B263" s="112"/>
      <c r="C263" s="112"/>
      <c r="D263" s="112"/>
      <c r="E263" s="112"/>
      <c r="F263" s="112"/>
      <c r="G263" s="112"/>
      <c r="H263" s="112"/>
      <c r="I263" s="112"/>
      <c r="J263" s="112"/>
    </row>
    <row r="264" spans="1:10" x14ac:dyDescent="0.25">
      <c r="A264" s="112"/>
      <c r="B264" s="112"/>
      <c r="C264" s="112"/>
      <c r="D264" s="112"/>
      <c r="E264" s="112"/>
      <c r="F264" s="112"/>
      <c r="G264" s="112"/>
      <c r="H264" s="112"/>
      <c r="I264" s="112"/>
      <c r="J264" s="112"/>
    </row>
    <row r="265" spans="1:10" x14ac:dyDescent="0.25">
      <c r="A265" s="112"/>
      <c r="B265" s="112"/>
      <c r="C265" s="112"/>
      <c r="D265" s="112"/>
      <c r="E265" s="112"/>
      <c r="F265" s="112"/>
      <c r="G265" s="112"/>
      <c r="H265" s="112"/>
      <c r="I265" s="112"/>
      <c r="J265" s="112"/>
    </row>
    <row r="266" spans="1:10" x14ac:dyDescent="0.25">
      <c r="A266" s="112"/>
      <c r="B266" s="112"/>
      <c r="C266" s="112"/>
      <c r="D266" s="112"/>
      <c r="E266" s="112"/>
      <c r="F266" s="112"/>
      <c r="G266" s="112"/>
      <c r="H266" s="112"/>
      <c r="I266" s="112"/>
      <c r="J266" s="112"/>
    </row>
    <row r="267" spans="1:10" x14ac:dyDescent="0.25">
      <c r="A267" s="112"/>
      <c r="B267" s="112"/>
      <c r="C267" s="112"/>
      <c r="D267" s="112"/>
      <c r="E267" s="112"/>
      <c r="F267" s="112"/>
      <c r="G267" s="112"/>
      <c r="H267" s="112"/>
      <c r="I267" s="112"/>
      <c r="J267" s="112"/>
    </row>
    <row r="268" spans="1:10" x14ac:dyDescent="0.25">
      <c r="A268" s="112"/>
      <c r="B268" s="112"/>
      <c r="C268" s="112"/>
      <c r="D268" s="112"/>
      <c r="E268" s="112"/>
      <c r="F268" s="112"/>
      <c r="G268" s="112"/>
      <c r="H268" s="112"/>
      <c r="I268" s="112"/>
      <c r="J268" s="112"/>
    </row>
    <row r="269" spans="1:10" x14ac:dyDescent="0.25">
      <c r="A269" s="112"/>
      <c r="B269" s="112"/>
      <c r="C269" s="112"/>
      <c r="D269" s="112"/>
      <c r="E269" s="112"/>
      <c r="F269" s="112"/>
      <c r="G269" s="112"/>
      <c r="H269" s="112"/>
      <c r="I269" s="112"/>
      <c r="J269" s="112"/>
    </row>
    <row r="270" spans="1:10" x14ac:dyDescent="0.25">
      <c r="A270" s="112"/>
      <c r="B270" s="112"/>
      <c r="C270" s="112"/>
      <c r="D270" s="112"/>
      <c r="E270" s="112"/>
      <c r="F270" s="112"/>
      <c r="G270" s="112"/>
      <c r="H270" s="112"/>
      <c r="I270" s="112"/>
      <c r="J270" s="112"/>
    </row>
    <row r="271" spans="1:10" x14ac:dyDescent="0.25">
      <c r="A271" s="112"/>
      <c r="B271" s="112"/>
      <c r="C271" s="112"/>
      <c r="D271" s="112"/>
      <c r="E271" s="112"/>
      <c r="F271" s="112"/>
      <c r="G271" s="112"/>
      <c r="H271" s="112"/>
      <c r="I271" s="112"/>
      <c r="J271" s="112"/>
    </row>
    <row r="272" spans="1:10" x14ac:dyDescent="0.25">
      <c r="A272" s="112"/>
      <c r="B272" s="112"/>
      <c r="C272" s="112"/>
      <c r="D272" s="112"/>
      <c r="E272" s="112"/>
      <c r="F272" s="112"/>
      <c r="G272" s="112"/>
      <c r="H272" s="112"/>
      <c r="I272" s="112"/>
      <c r="J272" s="112"/>
    </row>
    <row r="273" spans="1:10" x14ac:dyDescent="0.25">
      <c r="A273" s="112"/>
      <c r="B273" s="112"/>
      <c r="C273" s="112"/>
      <c r="D273" s="112"/>
      <c r="E273" s="112"/>
      <c r="F273" s="112"/>
      <c r="G273" s="112"/>
      <c r="H273" s="112"/>
      <c r="I273" s="112"/>
      <c r="J273" s="112"/>
    </row>
    <row r="274" spans="1:10" x14ac:dyDescent="0.25">
      <c r="A274" s="112"/>
      <c r="B274" s="112"/>
      <c r="C274" s="112"/>
      <c r="D274" s="112"/>
      <c r="E274" s="112"/>
      <c r="F274" s="112"/>
      <c r="G274" s="112"/>
      <c r="H274" s="112"/>
      <c r="I274" s="112"/>
      <c r="J274" s="112"/>
    </row>
    <row r="275" spans="1:10" x14ac:dyDescent="0.25">
      <c r="A275" s="112"/>
      <c r="B275" s="112"/>
      <c r="C275" s="112"/>
      <c r="D275" s="112"/>
      <c r="E275" s="112"/>
      <c r="F275" s="112"/>
      <c r="G275" s="112"/>
      <c r="H275" s="112"/>
      <c r="I275" s="112"/>
      <c r="J275" s="112"/>
    </row>
    <row r="276" spans="1:10" x14ac:dyDescent="0.25">
      <c r="A276" s="112"/>
      <c r="B276" s="112"/>
      <c r="C276" s="112"/>
      <c r="D276" s="112"/>
      <c r="E276" s="112"/>
      <c r="F276" s="112"/>
      <c r="G276" s="112"/>
      <c r="H276" s="112"/>
      <c r="I276" s="112"/>
      <c r="J276" s="112"/>
    </row>
    <row r="277" spans="1:10" x14ac:dyDescent="0.25">
      <c r="A277" s="112"/>
      <c r="B277" s="112"/>
      <c r="C277" s="112"/>
      <c r="D277" s="112"/>
      <c r="E277" s="112"/>
      <c r="F277" s="112"/>
      <c r="G277" s="112"/>
      <c r="H277" s="112"/>
      <c r="I277" s="112"/>
      <c r="J277" s="112"/>
    </row>
    <row r="278" spans="1:10" x14ac:dyDescent="0.25">
      <c r="A278" s="112"/>
      <c r="B278" s="112"/>
      <c r="C278" s="112"/>
      <c r="D278" s="112"/>
      <c r="E278" s="112"/>
      <c r="F278" s="112"/>
      <c r="G278" s="112"/>
      <c r="H278" s="112"/>
      <c r="I278" s="112"/>
      <c r="J278" s="112"/>
    </row>
    <row r="279" spans="1:10" x14ac:dyDescent="0.25">
      <c r="A279" s="112"/>
      <c r="B279" s="112"/>
      <c r="C279" s="112"/>
      <c r="D279" s="112"/>
      <c r="E279" s="112"/>
      <c r="F279" s="112"/>
      <c r="G279" s="112"/>
      <c r="H279" s="112"/>
      <c r="I279" s="112"/>
      <c r="J279" s="112"/>
    </row>
    <row r="280" spans="1:10" x14ac:dyDescent="0.25">
      <c r="A280" s="112"/>
      <c r="B280" s="112"/>
      <c r="C280" s="112"/>
      <c r="D280" s="112"/>
      <c r="E280" s="112"/>
      <c r="F280" s="112"/>
      <c r="G280" s="112"/>
      <c r="H280" s="112"/>
      <c r="I280" s="112"/>
      <c r="J280" s="112"/>
    </row>
    <row r="281" spans="1:10" x14ac:dyDescent="0.25">
      <c r="A281" s="112"/>
      <c r="B281" s="112"/>
      <c r="C281" s="112"/>
      <c r="D281" s="112"/>
      <c r="E281" s="112"/>
      <c r="F281" s="112"/>
      <c r="G281" s="112"/>
      <c r="H281" s="112"/>
      <c r="I281" s="112"/>
      <c r="J281" s="112"/>
    </row>
    <row r="282" spans="1:10" x14ac:dyDescent="0.25">
      <c r="A282" s="112"/>
      <c r="B282" s="112"/>
      <c r="C282" s="112"/>
      <c r="D282" s="112"/>
      <c r="E282" s="112"/>
      <c r="F282" s="112"/>
      <c r="G282" s="112"/>
      <c r="H282" s="112"/>
      <c r="I282" s="112"/>
      <c r="J282" s="112"/>
    </row>
    <row r="283" spans="1:10" x14ac:dyDescent="0.25">
      <c r="A283" s="112"/>
      <c r="B283" s="112"/>
      <c r="C283" s="112"/>
      <c r="D283" s="112"/>
      <c r="E283" s="112"/>
      <c r="F283" s="112"/>
      <c r="G283" s="112"/>
      <c r="H283" s="112"/>
      <c r="I283" s="112"/>
      <c r="J283" s="112"/>
    </row>
    <row r="284" spans="1:10" x14ac:dyDescent="0.25">
      <c r="A284" s="112"/>
      <c r="B284" s="112"/>
      <c r="C284" s="112"/>
      <c r="D284" s="112"/>
      <c r="E284" s="112"/>
      <c r="F284" s="112"/>
      <c r="G284" s="112"/>
      <c r="H284" s="112"/>
      <c r="I284" s="112"/>
      <c r="J284" s="112"/>
    </row>
    <row r="285" spans="1:10" x14ac:dyDescent="0.25">
      <c r="A285" s="112"/>
      <c r="B285" s="112"/>
      <c r="C285" s="112"/>
      <c r="D285" s="112"/>
      <c r="E285" s="112"/>
      <c r="F285" s="112"/>
      <c r="G285" s="112"/>
      <c r="H285" s="112"/>
      <c r="I285" s="112"/>
      <c r="J285" s="112"/>
    </row>
    <row r="286" spans="1:10" x14ac:dyDescent="0.25">
      <c r="A286" s="112"/>
      <c r="B286" s="112"/>
      <c r="C286" s="112"/>
      <c r="D286" s="112"/>
      <c r="E286" s="112"/>
      <c r="F286" s="112"/>
      <c r="G286" s="112"/>
      <c r="H286" s="112"/>
      <c r="I286" s="112"/>
      <c r="J286" s="112"/>
    </row>
    <row r="287" spans="1:10" x14ac:dyDescent="0.25">
      <c r="A287" s="112"/>
      <c r="B287" s="112"/>
      <c r="C287" s="112"/>
      <c r="D287" s="112"/>
      <c r="E287" s="112"/>
      <c r="F287" s="112"/>
      <c r="G287" s="112"/>
      <c r="H287" s="112"/>
      <c r="I287" s="112"/>
      <c r="J287" s="112"/>
    </row>
    <row r="288" spans="1:10" x14ac:dyDescent="0.25">
      <c r="A288" s="112"/>
      <c r="B288" s="112"/>
      <c r="C288" s="112"/>
      <c r="D288" s="112"/>
      <c r="E288" s="112"/>
      <c r="F288" s="112"/>
      <c r="G288" s="112"/>
      <c r="H288" s="112"/>
      <c r="I288" s="112"/>
      <c r="J288" s="112"/>
    </row>
    <row r="289" spans="1:10" x14ac:dyDescent="0.25">
      <c r="A289" s="112"/>
      <c r="B289" s="112"/>
      <c r="C289" s="112"/>
      <c r="D289" s="112"/>
      <c r="E289" s="112"/>
      <c r="F289" s="112"/>
      <c r="G289" s="112"/>
      <c r="H289" s="112"/>
      <c r="I289" s="112"/>
      <c r="J289" s="112"/>
    </row>
    <row r="290" spans="1:10" x14ac:dyDescent="0.25">
      <c r="A290" s="112"/>
      <c r="B290" s="112"/>
      <c r="C290" s="112"/>
      <c r="D290" s="112"/>
      <c r="E290" s="112"/>
      <c r="F290" s="112"/>
      <c r="G290" s="112"/>
      <c r="H290" s="112"/>
      <c r="I290" s="112"/>
      <c r="J290" s="112"/>
    </row>
    <row r="291" spans="1:10" x14ac:dyDescent="0.25">
      <c r="J291" s="112"/>
    </row>
  </sheetData>
  <sheetProtection algorithmName="SHA-512" hashValue="4N/vR1T+SJFiJ7xyD292/Ow/oW9lwhSv0mYiXvsi9UGHoAWXxiGIZKMOEtxCxjFkRgL2DF5iUMoSDcU54pPR8Q==" saltValue="PvkR5wFiQyBVcDEYBFSrag==" spinCount="100000" sheet="1" objects="1" scenarios="1"/>
  <mergeCells count="2">
    <mergeCell ref="A96:J98"/>
    <mergeCell ref="C15:J16"/>
  </mergeCells>
  <conditionalFormatting sqref="E45:E46">
    <cfRule type="expression" dxfId="187" priority="1">
      <formula>$E$45&gt;$I$45</formula>
    </cfRule>
  </conditionalFormatting>
  <pageMargins left="1.9166666666666665E-2" right="2.8750000000000001E-2" top="0.17708333333333334" bottom="0.75" header="0.3" footer="0.3"/>
  <pageSetup scale="92"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EF422-8D2E-4608-AE28-69DBCB4194FD}">
  <sheetPr codeName="Sheet2"/>
  <dimension ref="A1:BH119"/>
  <sheetViews>
    <sheetView workbookViewId="0">
      <selection activeCell="E89" sqref="E89"/>
    </sheetView>
  </sheetViews>
  <sheetFormatPr defaultColWidth="15.7109375" defaultRowHeight="12.75" x14ac:dyDescent="0.2"/>
  <cols>
    <col min="1" max="1" width="10.7109375" style="3" customWidth="1"/>
    <col min="2" max="2" width="46.7109375" style="19" customWidth="1"/>
    <col min="3" max="3" width="32.7109375" style="7" customWidth="1"/>
    <col min="4" max="4" width="70.7109375" style="2" customWidth="1"/>
    <col min="5" max="6" width="25.7109375" style="16" customWidth="1"/>
    <col min="7" max="7" width="2.7109375" style="2" customWidth="1"/>
    <col min="8" max="8" width="26.28515625" style="24" customWidth="1"/>
    <col min="9" max="13" width="25.7109375" style="3" customWidth="1"/>
    <col min="14" max="14" width="15.7109375" style="3"/>
    <col min="15" max="15" width="15.7109375" style="7"/>
    <col min="16" max="19" width="15.7109375" style="3"/>
    <col min="20" max="27" width="15.7109375" style="8"/>
    <col min="28" max="29" width="15.7109375" style="47"/>
    <col min="30" max="32" width="15.7109375" style="8"/>
    <col min="33" max="33" width="29.7109375" style="8" customWidth="1"/>
    <col min="34" max="34" width="35.5703125" style="8" customWidth="1"/>
    <col min="35" max="16384" width="15.7109375" style="8"/>
  </cols>
  <sheetData>
    <row r="1" spans="1:34" customFormat="1" ht="15" customHeight="1" x14ac:dyDescent="0.25">
      <c r="A1" s="92" t="s">
        <v>11430</v>
      </c>
      <c r="B1" s="93" t="s">
        <v>11431</v>
      </c>
      <c r="C1" s="453" t="s">
        <v>11432</v>
      </c>
      <c r="D1" s="453"/>
      <c r="E1" s="453"/>
      <c r="F1" s="453"/>
      <c r="G1" s="1"/>
      <c r="H1" s="43"/>
      <c r="I1" s="5"/>
      <c r="J1" s="5"/>
      <c r="K1" s="5"/>
      <c r="L1" s="5"/>
      <c r="M1" s="5"/>
      <c r="N1" s="5"/>
      <c r="O1" s="26"/>
      <c r="P1" s="5"/>
      <c r="Q1" s="5"/>
      <c r="R1" s="5"/>
      <c r="S1" s="5"/>
      <c r="AA1" s="109"/>
      <c r="AB1" s="109"/>
      <c r="AC1" s="109"/>
      <c r="AD1" s="109"/>
      <c r="AE1" s="109"/>
      <c r="AF1" s="109"/>
      <c r="AG1" s="109"/>
      <c r="AH1" s="109"/>
    </row>
    <row r="2" spans="1:34" ht="15" customHeight="1" x14ac:dyDescent="0.2">
      <c r="A2" s="440">
        <v>1</v>
      </c>
      <c r="B2" s="19" t="s">
        <v>11433</v>
      </c>
      <c r="C2" s="15" t="s">
        <v>11434</v>
      </c>
      <c r="D2" s="220" t="s">
        <v>11438</v>
      </c>
      <c r="E2" s="220"/>
      <c r="F2" s="220"/>
      <c r="H2" s="154" t="s">
        <v>11435</v>
      </c>
      <c r="AA2" s="20"/>
      <c r="AB2" s="2"/>
      <c r="AC2" s="15"/>
      <c r="AD2" s="2"/>
      <c r="AE2" s="20"/>
      <c r="AF2" s="2"/>
      <c r="AG2" s="15"/>
      <c r="AH2" s="20"/>
    </row>
    <row r="3" spans="1:34" ht="15" customHeight="1" x14ac:dyDescent="0.2">
      <c r="A3" s="440"/>
      <c r="B3" s="19" t="s">
        <v>11436</v>
      </c>
      <c r="C3" s="15" t="s">
        <v>11437</v>
      </c>
      <c r="D3" s="220" t="s">
        <v>11438</v>
      </c>
      <c r="E3" s="220"/>
      <c r="F3" s="220"/>
      <c r="H3" s="154"/>
      <c r="R3" s="35"/>
      <c r="S3" s="35"/>
      <c r="T3" s="35"/>
      <c r="U3" s="35"/>
      <c r="AA3" s="20"/>
      <c r="AB3" s="2"/>
      <c r="AC3" s="15"/>
      <c r="AD3" s="2"/>
      <c r="AE3" s="20"/>
      <c r="AF3" s="2"/>
      <c r="AG3" s="15"/>
      <c r="AH3" s="20"/>
    </row>
    <row r="4" spans="1:34" ht="15" customHeight="1" x14ac:dyDescent="0.2">
      <c r="A4" s="440"/>
      <c r="B4" s="19" t="s">
        <v>11400</v>
      </c>
      <c r="C4" s="15" t="s">
        <v>11400</v>
      </c>
      <c r="D4" s="454">
        <f ca="1">TODAY()</f>
        <v>46169</v>
      </c>
      <c r="E4" s="433"/>
      <c r="F4" s="433"/>
      <c r="AA4" s="20"/>
      <c r="AB4" s="2"/>
      <c r="AC4" s="15"/>
      <c r="AD4" s="2"/>
      <c r="AE4" s="20"/>
      <c r="AF4" s="2"/>
      <c r="AG4" s="15"/>
      <c r="AH4" s="20"/>
    </row>
    <row r="5" spans="1:34" ht="15" customHeight="1" x14ac:dyDescent="0.2">
      <c r="A5" s="440"/>
      <c r="B5" s="440" t="s">
        <v>11439</v>
      </c>
      <c r="C5" s="440" t="s">
        <v>11440</v>
      </c>
      <c r="D5" s="432" t="e">
        <f>_xlfn.CONCAT(D20," ",E30,"mm x ",E33,"mm wide ",IF(D18="CD","(" &amp;H12&amp; " Lug Row(s))",""),"",E36)</f>
        <v>#N/A</v>
      </c>
      <c r="E5" s="432"/>
      <c r="F5" s="432"/>
      <c r="H5" s="24" t="e" cm="1">
        <f t="array" ref="H5">_xlfn.IFNA(INDEX(#REF!,MATCH(1,(CalcSheet!D2=#REF!)*(CalcSheet!D3=#REF!),0)),LEFT(VLOOKUP(D3,#REF!,10,FALSE),8))</f>
        <v>#REF!</v>
      </c>
      <c r="AA5" s="20"/>
      <c r="AB5" s="2"/>
      <c r="AC5" s="15"/>
      <c r="AD5" s="2"/>
      <c r="AE5" s="20"/>
      <c r="AF5" s="2"/>
      <c r="AG5" s="15"/>
      <c r="AH5" s="20"/>
    </row>
    <row r="6" spans="1:34" ht="15" customHeight="1" x14ac:dyDescent="0.2">
      <c r="A6" s="440"/>
      <c r="B6" s="440"/>
      <c r="C6" s="440"/>
      <c r="D6" s="432"/>
      <c r="E6" s="432"/>
      <c r="F6" s="432"/>
      <c r="AA6" s="20"/>
      <c r="AB6" s="2"/>
      <c r="AC6" s="15"/>
      <c r="AD6" s="2"/>
      <c r="AE6" s="20"/>
      <c r="AF6" s="2"/>
      <c r="AG6" s="15"/>
      <c r="AH6" s="20"/>
    </row>
    <row r="7" spans="1:34" ht="15" customHeight="1" x14ac:dyDescent="0.2">
      <c r="A7" s="440"/>
      <c r="B7" s="440"/>
      <c r="C7" s="432" t="s">
        <v>11441</v>
      </c>
      <c r="D7" s="432" t="str">
        <f>IF(D39="Yes",_xlfn.CONCAT(D41," ",D40," ",D42," ",IF(OR(D42="Single guide - Center pulley side",D42="Single guide - Flushed to edge"),"",IF(D42="Single guide - Indent from edge to center"," indented "&amp;E43&amp;" mm",E43&amp;" mm centers"))),"  ")</f>
        <v xml:space="preserve">  </v>
      </c>
      <c r="E7" s="432"/>
      <c r="F7" s="432"/>
      <c r="AA7" s="20"/>
      <c r="AB7" s="2"/>
      <c r="AC7" s="15"/>
      <c r="AD7" s="2"/>
      <c r="AE7" s="20"/>
      <c r="AF7" s="2"/>
      <c r="AG7" s="15"/>
      <c r="AH7" s="20"/>
    </row>
    <row r="8" spans="1:34" ht="15" customHeight="1" x14ac:dyDescent="0.2">
      <c r="A8" s="440"/>
      <c r="B8" s="440"/>
      <c r="C8" s="432"/>
      <c r="D8" s="432" t="str">
        <f>_xlfn.CONCAT(D44)</f>
        <v/>
      </c>
      <c r="E8" s="432"/>
      <c r="F8" s="432"/>
      <c r="AA8" s="20"/>
      <c r="AB8" s="2"/>
      <c r="AC8" s="15"/>
      <c r="AD8" s="2"/>
      <c r="AE8" s="20"/>
      <c r="AF8" s="2"/>
      <c r="AG8" s="15"/>
      <c r="AH8" s="20"/>
    </row>
    <row r="9" spans="1:34" ht="15" customHeight="1" x14ac:dyDescent="0.2">
      <c r="A9" s="440"/>
      <c r="B9" s="440"/>
      <c r="C9" s="440" t="s">
        <v>11442</v>
      </c>
      <c r="D9" s="432" t="str">
        <f>IF(D46="Yes",_xlfn.CONCAT(D48, " ", D47, " ", D49, " ",IF(OR(D49="Single guide - Center top side",D49="Single guide - Flushed to edge"),"",IF(D49="Single guide - Indent from edge to center"," indented "&amp;E50&amp;" mm",E50&amp;" mm centers"))), " ")</f>
        <v xml:space="preserve"> </v>
      </c>
      <c r="E9" s="432"/>
      <c r="F9" s="432"/>
      <c r="AA9" s="20"/>
      <c r="AB9" s="2"/>
      <c r="AC9" s="15"/>
      <c r="AD9" s="2"/>
      <c r="AE9" s="20"/>
      <c r="AF9" s="2"/>
      <c r="AG9" s="15"/>
      <c r="AH9" s="20"/>
    </row>
    <row r="10" spans="1:34" ht="15" customHeight="1" x14ac:dyDescent="0.2">
      <c r="A10" s="440"/>
      <c r="B10" s="440"/>
      <c r="C10" s="440"/>
      <c r="D10" s="432" t="str">
        <f>_xlfn.CONCAT(D51)</f>
        <v/>
      </c>
      <c r="E10" s="432"/>
      <c r="F10" s="432"/>
      <c r="AA10" s="20"/>
      <c r="AB10" s="2"/>
      <c r="AC10" s="15"/>
      <c r="AD10" s="2"/>
      <c r="AE10" s="20"/>
      <c r="AF10" s="2"/>
      <c r="AG10" s="15"/>
      <c r="AH10" s="20"/>
    </row>
    <row r="11" spans="1:34" ht="15" customHeight="1" x14ac:dyDescent="0.2">
      <c r="A11" s="440"/>
      <c r="B11" s="440"/>
      <c r="C11" s="440" t="s">
        <v>11443</v>
      </c>
      <c r="D11" s="432" t="str">
        <f>IF(D67="Yes",_xlfn.CONCAT(E74," rows , ",D81,D82,D83,D84,D85," , ",E86,"mm wide, ",,D87," ",F87, "mm, on ",E71,"mm centers",", every ", F70," lugs")," ")</f>
        <v xml:space="preserve"> </v>
      </c>
      <c r="E11" s="432"/>
      <c r="F11" s="432"/>
      <c r="H11" s="206" t="s">
        <v>11444</v>
      </c>
      <c r="AA11" s="20"/>
      <c r="AB11" s="2"/>
      <c r="AC11" s="15"/>
      <c r="AD11" s="2"/>
      <c r="AE11" s="20"/>
      <c r="AF11" s="2"/>
      <c r="AG11" s="15"/>
      <c r="AH11" s="20"/>
    </row>
    <row r="12" spans="1:34" ht="15" customHeight="1" x14ac:dyDescent="0.2">
      <c r="A12" s="440"/>
      <c r="B12" s="440"/>
      <c r="C12" s="440"/>
      <c r="D12" s="432" t="str">
        <f>_xlfn.CONCAT(D88)</f>
        <v/>
      </c>
      <c r="E12" s="432"/>
      <c r="F12" s="432"/>
      <c r="H12" s="206"/>
      <c r="AA12" s="20"/>
      <c r="AB12" s="2"/>
      <c r="AC12" s="15"/>
      <c r="AD12" s="2"/>
      <c r="AE12" s="20"/>
      <c r="AF12" s="2"/>
      <c r="AG12" s="15"/>
      <c r="AH12" s="20"/>
    </row>
    <row r="13" spans="1:34" ht="15" customHeight="1" x14ac:dyDescent="0.2">
      <c r="A13" s="440"/>
      <c r="B13" s="440"/>
      <c r="C13" s="440" t="s">
        <v>11445</v>
      </c>
      <c r="D13" s="432" t="str">
        <f>IF(D53="Yes",_xlfn.CONCAT(D57," ",D61, " indented ", E62, "mm from belt edge to outside edge"), " ")</f>
        <v xml:space="preserve"> </v>
      </c>
      <c r="E13" s="432"/>
      <c r="F13" s="432"/>
      <c r="AA13" s="20"/>
      <c r="AB13" s="2"/>
      <c r="AC13" s="15"/>
      <c r="AD13" s="2"/>
      <c r="AE13" s="20"/>
      <c r="AF13" s="2"/>
      <c r="AG13" s="15"/>
      <c r="AH13" s="20"/>
    </row>
    <row r="14" spans="1:34" ht="15" customHeight="1" x14ac:dyDescent="0.2">
      <c r="A14" s="440"/>
      <c r="B14" s="440"/>
      <c r="C14" s="440"/>
      <c r="D14" s="432" t="str">
        <f>_xlfn.CONCAT(D65)</f>
        <v/>
      </c>
      <c r="E14" s="432"/>
      <c r="F14" s="432"/>
      <c r="AA14" s="20"/>
      <c r="AB14" s="2"/>
      <c r="AC14" s="15"/>
      <c r="AD14" s="2"/>
      <c r="AE14" s="20"/>
      <c r="AF14" s="2"/>
      <c r="AG14" s="15"/>
      <c r="AH14" s="20"/>
    </row>
    <row r="15" spans="1:34" ht="15" customHeight="1" x14ac:dyDescent="0.2">
      <c r="A15" s="440"/>
      <c r="B15" s="440"/>
      <c r="C15" s="2" t="s">
        <v>11446</v>
      </c>
      <c r="D15" s="432" t="str">
        <f>D21</f>
        <v xml:space="preserve"> </v>
      </c>
      <c r="E15" s="432"/>
      <c r="F15" s="432"/>
      <c r="AA15" s="20"/>
      <c r="AB15" s="2"/>
      <c r="AC15" s="15"/>
      <c r="AD15" s="2"/>
      <c r="AE15" s="20"/>
      <c r="AF15" s="2"/>
      <c r="AG15" s="15"/>
      <c r="AH15" s="20"/>
    </row>
    <row r="16" spans="1:34" ht="15" customHeight="1" x14ac:dyDescent="0.2">
      <c r="A16" s="440"/>
      <c r="B16" s="440"/>
      <c r="C16" s="2" t="s">
        <v>11447</v>
      </c>
      <c r="D16" s="432" t="str">
        <f>IF(D22="","", D22)</f>
        <v/>
      </c>
      <c r="E16" s="432"/>
      <c r="F16" s="432"/>
      <c r="AA16" s="20"/>
      <c r="AB16" s="2"/>
      <c r="AC16" s="15"/>
      <c r="AD16" s="2"/>
      <c r="AE16" s="20"/>
      <c r="AF16" s="2"/>
      <c r="AG16" s="15"/>
      <c r="AH16" s="20"/>
    </row>
    <row r="17" spans="1:34" ht="15" customHeight="1" x14ac:dyDescent="0.2">
      <c r="A17" s="450" t="s">
        <v>11448</v>
      </c>
      <c r="B17" s="450"/>
      <c r="C17" s="450"/>
      <c r="D17" s="450"/>
      <c r="E17" s="450"/>
      <c r="F17" s="450"/>
      <c r="AA17" s="20"/>
      <c r="AB17" s="2"/>
      <c r="AC17" s="15"/>
      <c r="AD17" s="2"/>
      <c r="AE17" s="20"/>
      <c r="AF17" s="2"/>
      <c r="AG17" s="15"/>
      <c r="AH17" s="20"/>
    </row>
    <row r="18" spans="1:34" ht="15" customHeight="1" x14ac:dyDescent="0.2">
      <c r="A18" s="440">
        <v>2</v>
      </c>
      <c r="B18" s="19" t="s">
        <v>11449</v>
      </c>
      <c r="C18" s="7" t="s">
        <v>11361</v>
      </c>
      <c r="D18" s="94" t="s">
        <v>11456</v>
      </c>
      <c r="E18" s="17" t="s">
        <v>11450</v>
      </c>
      <c r="F18" s="17" t="s">
        <v>11451</v>
      </c>
      <c r="G18" s="27"/>
      <c r="H18" s="44"/>
      <c r="R18" s="8"/>
      <c r="S18" s="8"/>
      <c r="AA18" s="20"/>
      <c r="AB18" s="2"/>
      <c r="AC18" s="15"/>
      <c r="AD18" s="2"/>
      <c r="AE18" s="20"/>
      <c r="AF18" s="2"/>
      <c r="AG18" s="15"/>
      <c r="AH18" s="20"/>
    </row>
    <row r="19" spans="1:34" ht="15" customHeight="1" x14ac:dyDescent="0.2">
      <c r="A19" s="440"/>
      <c r="B19" s="20" t="s">
        <v>11452</v>
      </c>
      <c r="C19" s="13" t="s">
        <v>11453</v>
      </c>
      <c r="D19" s="13"/>
      <c r="E19" s="57">
        <f>HLOOKUP(D18,R20:U21,2,FALSE)</f>
        <v>39.700000000000003</v>
      </c>
      <c r="F19" s="57">
        <f>E19/25.4</f>
        <v>1.5629921259842521</v>
      </c>
      <c r="G19" s="9"/>
      <c r="H19" s="44"/>
      <c r="Q19" s="21"/>
      <c r="R19" s="35"/>
      <c r="S19" s="35"/>
      <c r="T19" s="35"/>
      <c r="U19" s="11"/>
      <c r="AA19" s="20"/>
      <c r="AB19" s="2"/>
      <c r="AC19" s="15"/>
      <c r="AD19" s="2"/>
      <c r="AE19" s="20"/>
      <c r="AF19" s="2"/>
      <c r="AG19" s="15"/>
      <c r="AH19" s="20"/>
    </row>
    <row r="20" spans="1:34" ht="15" customHeight="1" x14ac:dyDescent="0.2">
      <c r="A20" s="2">
        <v>3</v>
      </c>
      <c r="B20" s="19" t="s">
        <v>11454</v>
      </c>
      <c r="C20" s="7" t="s">
        <v>11455</v>
      </c>
      <c r="D20" s="433" t="s">
        <v>11438</v>
      </c>
      <c r="E20" s="433"/>
      <c r="F20" s="433"/>
      <c r="G20" s="15"/>
      <c r="Q20" s="21"/>
      <c r="R20" s="35" t="s">
        <v>11456</v>
      </c>
      <c r="S20" s="35" t="s">
        <v>2</v>
      </c>
      <c r="T20" s="35" t="s">
        <v>1</v>
      </c>
      <c r="U20" s="35" t="s">
        <v>11457</v>
      </c>
      <c r="AA20" s="20"/>
      <c r="AB20" s="2"/>
      <c r="AC20" s="15"/>
      <c r="AD20" s="2"/>
      <c r="AE20" s="20"/>
      <c r="AF20" s="2"/>
      <c r="AG20" s="15"/>
      <c r="AH20" s="20"/>
    </row>
    <row r="21" spans="1:34" ht="15" customHeight="1" x14ac:dyDescent="0.2">
      <c r="A21" s="2">
        <v>4</v>
      </c>
      <c r="B21" s="19" t="s">
        <v>11458</v>
      </c>
      <c r="C21" s="7" t="s">
        <v>11446</v>
      </c>
      <c r="D21" s="443" t="s">
        <v>11438</v>
      </c>
      <c r="E21" s="443"/>
      <c r="F21" s="443"/>
      <c r="G21" s="15"/>
      <c r="Q21" s="21" t="s">
        <v>11459</v>
      </c>
      <c r="R21" s="36">
        <v>39.700000000000003</v>
      </c>
      <c r="S21" s="36">
        <v>49.933999999999997</v>
      </c>
      <c r="T21" s="36">
        <v>25.908000000000001</v>
      </c>
      <c r="U21" s="36">
        <v>1</v>
      </c>
      <c r="AA21" s="20"/>
      <c r="AB21" s="2"/>
      <c r="AC21" s="15"/>
      <c r="AD21" s="2"/>
      <c r="AE21" s="20"/>
      <c r="AF21" s="2"/>
      <c r="AG21" s="15"/>
      <c r="AH21" s="20"/>
    </row>
    <row r="22" spans="1:34" ht="15" customHeight="1" x14ac:dyDescent="0.2">
      <c r="A22" s="2">
        <v>5</v>
      </c>
      <c r="B22" s="19" t="s">
        <v>11460</v>
      </c>
      <c r="C22" s="7" t="s">
        <v>11447</v>
      </c>
      <c r="D22" s="433"/>
      <c r="E22" s="433"/>
      <c r="F22" s="433"/>
      <c r="Q22" s="21"/>
      <c r="R22" s="21"/>
      <c r="S22" s="21"/>
      <c r="T22" s="11"/>
      <c r="U22" s="11"/>
      <c r="AA22" s="20"/>
      <c r="AB22" s="2"/>
      <c r="AC22" s="15"/>
      <c r="AD22" s="2"/>
      <c r="AE22" s="20"/>
      <c r="AF22" s="2"/>
      <c r="AG22" s="15"/>
      <c r="AH22" s="20"/>
    </row>
    <row r="23" spans="1:34" ht="15" customHeight="1" x14ac:dyDescent="0.2">
      <c r="A23" s="440">
        <v>6</v>
      </c>
      <c r="B23" s="440" t="s">
        <v>11461</v>
      </c>
      <c r="C23" s="442" t="s">
        <v>11462</v>
      </c>
      <c r="E23" s="2" t="s">
        <v>11463</v>
      </c>
      <c r="F23" s="2" t="s">
        <v>11464</v>
      </c>
      <c r="Q23" s="21"/>
      <c r="R23" s="21"/>
      <c r="S23" s="21"/>
      <c r="T23" s="11"/>
      <c r="U23" s="11"/>
      <c r="AA23" s="20"/>
      <c r="AB23" s="2"/>
      <c r="AC23" s="15"/>
      <c r="AD23" s="2"/>
      <c r="AE23" s="20"/>
      <c r="AF23" s="2"/>
      <c r="AG23" s="15"/>
      <c r="AH23" s="20"/>
    </row>
    <row r="24" spans="1:34" ht="15" customHeight="1" x14ac:dyDescent="0.2">
      <c r="A24" s="440"/>
      <c r="B24" s="440"/>
      <c r="C24" s="442"/>
      <c r="E24" s="99">
        <v>25</v>
      </c>
      <c r="F24" s="99"/>
      <c r="Q24" s="21"/>
      <c r="R24" s="21"/>
      <c r="S24" s="21"/>
      <c r="T24" s="11"/>
      <c r="U24" s="11"/>
      <c r="AA24" s="20"/>
      <c r="AB24" s="2"/>
      <c r="AC24" s="15"/>
      <c r="AD24" s="2"/>
      <c r="AE24" s="20"/>
      <c r="AF24" s="2"/>
      <c r="AG24" s="15"/>
      <c r="AH24" s="20"/>
    </row>
    <row r="25" spans="1:34" ht="15" customHeight="1" x14ac:dyDescent="0.2">
      <c r="A25" s="440"/>
      <c r="B25" s="440"/>
      <c r="C25" s="442"/>
      <c r="D25" s="13" t="s">
        <v>11465</v>
      </c>
      <c r="E25" s="16">
        <v>45</v>
      </c>
      <c r="F25" s="57">
        <f>E25/25.4</f>
        <v>1.7716535433070868</v>
      </c>
      <c r="G25" s="9"/>
      <c r="H25" s="45"/>
      <c r="M25" s="28"/>
      <c r="N25" s="28"/>
      <c r="Q25" s="21"/>
      <c r="R25" s="35" t="s">
        <v>11456</v>
      </c>
      <c r="S25" s="35" t="s">
        <v>1</v>
      </c>
      <c r="T25" s="35" t="s">
        <v>2</v>
      </c>
      <c r="U25" s="35" t="s">
        <v>11457</v>
      </c>
      <c r="AA25" s="20"/>
      <c r="AB25" s="2"/>
      <c r="AC25" s="15"/>
      <c r="AD25" s="2"/>
      <c r="AE25" s="20"/>
      <c r="AF25" s="2"/>
      <c r="AG25" s="15"/>
      <c r="AH25" s="20"/>
    </row>
    <row r="26" spans="1:34" ht="15" customHeight="1" x14ac:dyDescent="0.2">
      <c r="A26" s="440"/>
      <c r="B26" s="440"/>
      <c r="C26" s="7" t="s">
        <v>11466</v>
      </c>
      <c r="D26" s="444" t="s">
        <v>11467</v>
      </c>
      <c r="E26" s="444"/>
      <c r="F26" s="18">
        <f>(E25/R35)</f>
        <v>1.1335012594458438</v>
      </c>
      <c r="G26" s="3"/>
      <c r="H26" s="46"/>
      <c r="M26" s="28"/>
      <c r="N26" s="28"/>
      <c r="Q26" s="21" t="s">
        <v>11468</v>
      </c>
      <c r="R26" s="21">
        <v>50</v>
      </c>
      <c r="S26" s="21">
        <v>50</v>
      </c>
      <c r="T26" s="11">
        <v>25</v>
      </c>
      <c r="U26" s="11">
        <v>50</v>
      </c>
      <c r="AA26" s="20"/>
      <c r="AB26" s="2"/>
      <c r="AC26" s="15"/>
      <c r="AD26" s="2"/>
      <c r="AE26" s="20"/>
      <c r="AF26" s="2"/>
      <c r="AG26" s="15"/>
      <c r="AH26" s="20"/>
    </row>
    <row r="27" spans="1:34" ht="15" customHeight="1" x14ac:dyDescent="0.2">
      <c r="A27" s="440">
        <v>7</v>
      </c>
      <c r="B27" s="445" t="s">
        <v>11469</v>
      </c>
      <c r="C27" s="442" t="s">
        <v>11470</v>
      </c>
      <c r="D27" s="3"/>
      <c r="E27" s="18" t="s">
        <v>11471</v>
      </c>
      <c r="F27" s="18" t="s">
        <v>11472</v>
      </c>
      <c r="G27" s="3"/>
      <c r="H27" s="46"/>
      <c r="M27" s="28"/>
      <c r="N27" s="28"/>
      <c r="Q27" s="21"/>
      <c r="R27" s="21"/>
      <c r="S27" s="21"/>
      <c r="T27" s="11"/>
      <c r="U27" s="11"/>
      <c r="AA27" s="20"/>
      <c r="AB27" s="2"/>
      <c r="AC27" s="15"/>
      <c r="AD27" s="2"/>
      <c r="AE27" s="20"/>
      <c r="AF27" s="2"/>
      <c r="AG27" s="15"/>
      <c r="AH27" s="20"/>
    </row>
    <row r="28" spans="1:34" ht="15" customHeight="1" x14ac:dyDescent="0.2">
      <c r="A28" s="440"/>
      <c r="B28" s="445"/>
      <c r="C28" s="442"/>
      <c r="D28" s="2" t="s">
        <v>11473</v>
      </c>
      <c r="E28" s="2">
        <f>ROUNDDOWN(E25/R35,0)</f>
        <v>1</v>
      </c>
      <c r="F28" s="58">
        <f>ROUND(E28*R35,0)</f>
        <v>40</v>
      </c>
      <c r="G28" s="3"/>
      <c r="H28" s="153" t="str">
        <f>INT(ROUND(F28*0.03937,0)/12)&amp;"' "&amp;MOD(ROUND(F28*0.03937,0),12)&amp;""""</f>
        <v>0' 2"</v>
      </c>
      <c r="M28" s="28"/>
      <c r="N28" s="28"/>
      <c r="Q28" s="21"/>
      <c r="R28" s="21"/>
      <c r="S28" s="21"/>
      <c r="T28" s="11"/>
      <c r="U28" s="11"/>
      <c r="AA28" s="20"/>
      <c r="AB28" s="2"/>
      <c r="AC28" s="15"/>
      <c r="AD28" s="2"/>
      <c r="AE28" s="20"/>
      <c r="AF28" s="2"/>
      <c r="AG28" s="15"/>
      <c r="AH28" s="20"/>
    </row>
    <row r="29" spans="1:34" ht="15" customHeight="1" x14ac:dyDescent="0.2">
      <c r="A29" s="440"/>
      <c r="B29" s="445"/>
      <c r="C29" s="442"/>
      <c r="D29" s="2" t="s">
        <v>11474</v>
      </c>
      <c r="E29" s="2">
        <f>ROUNDUP(E25/R35,0)</f>
        <v>2</v>
      </c>
      <c r="F29" s="58">
        <f>ROUND(E29*R35,0)</f>
        <v>79</v>
      </c>
      <c r="G29" s="3"/>
      <c r="H29" s="153" t="str">
        <f>INT(ROUND(F29*0.03937,0)/12)&amp;"' "&amp;MOD(ROUND(F29*0.03937,0),12)&amp;""""</f>
        <v>0' 3"</v>
      </c>
      <c r="M29" s="28"/>
      <c r="N29" s="28"/>
      <c r="Q29" s="21"/>
      <c r="R29" s="21"/>
      <c r="S29" s="21"/>
      <c r="T29" s="11"/>
      <c r="U29" s="11"/>
      <c r="AA29" s="20"/>
      <c r="AB29" s="2"/>
      <c r="AC29" s="15"/>
      <c r="AD29" s="2"/>
      <c r="AE29" s="20"/>
      <c r="AF29" s="2"/>
      <c r="AG29" s="15"/>
      <c r="AH29" s="20"/>
    </row>
    <row r="30" spans="1:34" ht="15" customHeight="1" x14ac:dyDescent="0.2">
      <c r="A30" s="440"/>
      <c r="B30" s="445"/>
      <c r="C30" s="442"/>
      <c r="D30" s="103" t="s">
        <v>11475</v>
      </c>
      <c r="E30" s="59">
        <v>40</v>
      </c>
      <c r="F30" s="29">
        <f>(E30/25.4)/12</f>
        <v>0.13123359580052493</v>
      </c>
      <c r="G30" s="3"/>
      <c r="M30" s="28"/>
      <c r="N30" s="28"/>
      <c r="Q30" s="21"/>
      <c r="R30" s="21"/>
      <c r="S30" s="21"/>
      <c r="T30" s="11"/>
      <c r="U30" s="11"/>
      <c r="AA30" s="20"/>
      <c r="AB30" s="2"/>
      <c r="AC30" s="15"/>
      <c r="AD30" s="2"/>
      <c r="AE30" s="20"/>
      <c r="AF30" s="2"/>
      <c r="AG30" s="15"/>
      <c r="AH30" s="20"/>
    </row>
    <row r="31" spans="1:34" ht="15" customHeight="1" x14ac:dyDescent="0.2">
      <c r="A31" s="67"/>
      <c r="B31" s="74"/>
      <c r="C31" s="70"/>
      <c r="D31" s="68"/>
      <c r="E31" s="75"/>
      <c r="F31" s="76"/>
      <c r="G31" s="12" t="s">
        <v>11476</v>
      </c>
      <c r="H31" s="47"/>
      <c r="I31" s="8"/>
      <c r="J31" s="8"/>
      <c r="K31" s="8"/>
      <c r="M31" s="28"/>
      <c r="N31" s="28"/>
      <c r="Q31" s="21"/>
      <c r="R31" s="36"/>
      <c r="S31" s="36"/>
      <c r="T31" s="36"/>
      <c r="U31" s="11"/>
      <c r="AA31" s="20"/>
      <c r="AB31" s="2"/>
      <c r="AC31" s="15"/>
      <c r="AD31" s="2"/>
      <c r="AE31" s="20"/>
      <c r="AF31" s="2"/>
      <c r="AG31" s="15"/>
      <c r="AH31" s="20"/>
    </row>
    <row r="32" spans="1:34" ht="15" customHeight="1" x14ac:dyDescent="0.2">
      <c r="A32" s="440">
        <v>8</v>
      </c>
      <c r="B32" s="440" t="s">
        <v>11477</v>
      </c>
      <c r="C32" s="442" t="s">
        <v>11478</v>
      </c>
      <c r="D32" s="3"/>
      <c r="E32" s="3" t="s">
        <v>11367</v>
      </c>
      <c r="F32" s="3" t="s">
        <v>11464</v>
      </c>
      <c r="G32" s="12"/>
      <c r="H32" s="47"/>
      <c r="I32" s="8"/>
      <c r="J32" s="8"/>
      <c r="K32" s="8"/>
      <c r="M32" s="28"/>
      <c r="N32" s="28"/>
      <c r="Q32" s="21"/>
      <c r="R32" s="36"/>
      <c r="S32" s="36"/>
      <c r="T32" s="36"/>
      <c r="U32" s="11"/>
      <c r="AA32" s="20"/>
      <c r="AB32" s="2"/>
      <c r="AC32" s="15"/>
      <c r="AD32" s="2"/>
      <c r="AE32" s="20"/>
      <c r="AF32" s="2"/>
      <c r="AG32" s="15"/>
      <c r="AH32" s="20"/>
    </row>
    <row r="33" spans="1:34" s="3" customFormat="1" ht="15" customHeight="1" x14ac:dyDescent="0.2">
      <c r="A33" s="440"/>
      <c r="B33" s="440"/>
      <c r="C33" s="442"/>
      <c r="D33" s="3" t="s">
        <v>11479</v>
      </c>
      <c r="E33" s="60">
        <v>4500</v>
      </c>
      <c r="F33" s="100"/>
      <c r="G33" s="12"/>
      <c r="H33" s="7"/>
      <c r="M33" s="33"/>
      <c r="N33" s="33"/>
      <c r="Q33" s="21"/>
      <c r="R33" s="37"/>
      <c r="S33" s="37"/>
      <c r="T33" s="37"/>
      <c r="U33" s="21"/>
      <c r="AA33" s="20"/>
      <c r="AB33" s="2"/>
      <c r="AC33" s="15"/>
      <c r="AD33" s="2"/>
      <c r="AE33" s="20"/>
      <c r="AF33" s="2"/>
      <c r="AG33" s="15"/>
      <c r="AH33" s="20"/>
    </row>
    <row r="34" spans="1:34" s="3" customFormat="1" ht="15" customHeight="1" x14ac:dyDescent="0.2">
      <c r="A34" s="440"/>
      <c r="B34" s="440"/>
      <c r="C34" s="442"/>
      <c r="D34" s="106" t="s">
        <v>11480</v>
      </c>
      <c r="E34" s="10"/>
      <c r="F34" s="10"/>
      <c r="G34" s="12"/>
      <c r="H34" s="48"/>
      <c r="M34" s="33"/>
      <c r="N34" s="33"/>
      <c r="Q34" s="21"/>
      <c r="R34" s="37"/>
      <c r="S34" s="37"/>
      <c r="T34" s="37"/>
      <c r="U34" s="21"/>
      <c r="AA34" s="20"/>
      <c r="AB34" s="2"/>
      <c r="AC34" s="15"/>
      <c r="AD34" s="2"/>
      <c r="AE34" s="20"/>
      <c r="AF34" s="2"/>
      <c r="AG34" s="15"/>
      <c r="AH34" s="20"/>
    </row>
    <row r="35" spans="1:34" s="3" customFormat="1" ht="15" customHeight="1" x14ac:dyDescent="0.2">
      <c r="A35" s="67"/>
      <c r="B35" s="69"/>
      <c r="C35" s="70"/>
      <c r="D35" s="68"/>
      <c r="E35" s="71"/>
      <c r="F35" s="71"/>
      <c r="G35" s="34"/>
      <c r="H35" s="152" t="s">
        <v>11403</v>
      </c>
      <c r="I35" s="155">
        <f>E33</f>
        <v>4500</v>
      </c>
      <c r="M35" s="33"/>
      <c r="N35" s="33"/>
      <c r="Q35" s="21"/>
      <c r="R35" s="21">
        <f>HLOOKUP(D18,R20:U22,2,FALSE)</f>
        <v>39.700000000000003</v>
      </c>
      <c r="S35" s="21"/>
      <c r="T35" s="21"/>
      <c r="U35" s="21"/>
      <c r="AA35" s="20"/>
      <c r="AB35" s="2"/>
      <c r="AC35" s="15"/>
      <c r="AD35" s="2"/>
      <c r="AE35" s="20"/>
      <c r="AF35" s="2"/>
      <c r="AG35" s="15"/>
      <c r="AH35" s="20"/>
    </row>
    <row r="36" spans="1:34" ht="15" customHeight="1" x14ac:dyDescent="0.2">
      <c r="A36" s="440">
        <v>9</v>
      </c>
      <c r="B36" s="440" t="s">
        <v>11481</v>
      </c>
      <c r="C36" s="442" t="s">
        <v>11482</v>
      </c>
      <c r="D36" s="95" t="s">
        <v>11438</v>
      </c>
      <c r="E36" s="447" t="e">
        <f>IF(AND(ISNUMBER(SEARCH("Beige",D20)),D36="Hinge Lace"),"ADV05CS - MECHANICAL FASTENERS, 888200 - 3MM BEIGE LOOSE HINGE LACE",HLOOKUP(D36,R37:X38,2,FALSE))</f>
        <v>#N/A</v>
      </c>
      <c r="F36" s="447"/>
      <c r="G36" s="8"/>
      <c r="H36" s="152" t="s">
        <v>11483</v>
      </c>
      <c r="I36" s="155">
        <f>IF(D46="Yes",E50-2*VLOOKUP(I50,H45:I49,2,0)-24,I35)</f>
        <v>4500</v>
      </c>
      <c r="Q36" s="21"/>
      <c r="R36" s="21"/>
      <c r="S36" s="21"/>
      <c r="T36" s="11"/>
      <c r="U36" s="11"/>
      <c r="AA36" s="20"/>
      <c r="AB36" s="2"/>
      <c r="AC36" s="15"/>
      <c r="AD36" s="2"/>
      <c r="AE36" s="20"/>
      <c r="AF36" s="2"/>
      <c r="AG36" s="15"/>
      <c r="AH36" s="20"/>
    </row>
    <row r="37" spans="1:34" ht="15" customHeight="1" x14ac:dyDescent="0.2">
      <c r="A37" s="440"/>
      <c r="B37" s="440"/>
      <c r="C37" s="442"/>
      <c r="D37" s="444" t="s">
        <v>11484</v>
      </c>
      <c r="E37" s="444"/>
      <c r="F37" s="444"/>
      <c r="G37" s="3"/>
      <c r="H37" s="156" t="s">
        <v>11485</v>
      </c>
      <c r="I37" s="155">
        <f>IF(D39="Yes",I35-E43,I35)</f>
        <v>4500</v>
      </c>
      <c r="L37" s="10"/>
      <c r="M37" s="10"/>
      <c r="N37" s="10"/>
      <c r="Q37" s="21" t="s">
        <v>11486</v>
      </c>
      <c r="R37" s="21" t="s">
        <v>11487</v>
      </c>
      <c r="S37" s="21" t="s">
        <v>11488</v>
      </c>
      <c r="T37" s="11" t="s">
        <v>11489</v>
      </c>
      <c r="U37" s="11" t="s">
        <v>11490</v>
      </c>
      <c r="V37" s="11" t="s">
        <v>11491</v>
      </c>
      <c r="W37" s="11" t="s">
        <v>11492</v>
      </c>
      <c r="X37" s="11" t="s">
        <v>11493</v>
      </c>
      <c r="Y37" s="11"/>
      <c r="AA37" s="20"/>
      <c r="AB37" s="2"/>
      <c r="AC37" s="15"/>
      <c r="AD37" s="2"/>
      <c r="AE37" s="20"/>
      <c r="AF37" s="2"/>
      <c r="AG37" s="15"/>
      <c r="AH37" s="20"/>
    </row>
    <row r="38" spans="1:34" ht="15" customHeight="1" x14ac:dyDescent="0.2">
      <c r="A38" s="451" t="s">
        <v>11494</v>
      </c>
      <c r="B38" s="451"/>
      <c r="C38" s="451"/>
      <c r="D38" s="451"/>
      <c r="E38" s="451"/>
      <c r="F38" s="451"/>
      <c r="G38" s="11"/>
      <c r="H38" s="152" t="s">
        <v>11495</v>
      </c>
      <c r="I38" s="155">
        <f>IF(D53="Yes",I35-2*E62-10-IF(OR(D18="PD1",D18="FLT"), 50,100),I36)</f>
        <v>4500</v>
      </c>
      <c r="L38" s="10"/>
      <c r="M38" s="10"/>
      <c r="N38" s="10"/>
      <c r="Q38" s="39" t="s">
        <v>11496</v>
      </c>
      <c r="R38" s="21" t="s">
        <v>11497</v>
      </c>
      <c r="S38" s="25" t="s">
        <v>11498</v>
      </c>
      <c r="T38" s="25" t="s">
        <v>11499</v>
      </c>
      <c r="U38" s="25" t="s">
        <v>11500</v>
      </c>
      <c r="V38" s="25" t="s">
        <v>11501</v>
      </c>
      <c r="W38" s="11" t="s">
        <v>11502</v>
      </c>
      <c r="X38" s="25" t="s">
        <v>11503</v>
      </c>
      <c r="Y38" s="11"/>
      <c r="AA38" s="20"/>
      <c r="AB38" s="2"/>
      <c r="AC38" s="15"/>
      <c r="AD38" s="2"/>
      <c r="AE38" s="20"/>
      <c r="AF38" s="2"/>
      <c r="AG38" s="15"/>
      <c r="AH38" s="20"/>
    </row>
    <row r="39" spans="1:34" ht="15" customHeight="1" x14ac:dyDescent="0.2">
      <c r="A39" s="440">
        <v>10</v>
      </c>
      <c r="B39" s="19" t="s">
        <v>11504</v>
      </c>
      <c r="C39" s="7" t="s">
        <v>11505</v>
      </c>
      <c r="D39" s="95" t="s">
        <v>11506</v>
      </c>
      <c r="E39" s="441" t="s">
        <v>11507</v>
      </c>
      <c r="F39" s="441"/>
      <c r="G39" s="11"/>
      <c r="H39" s="152"/>
      <c r="I39" s="155"/>
      <c r="L39" s="10"/>
      <c r="M39" s="10"/>
      <c r="N39" s="10"/>
      <c r="R39" s="5"/>
      <c r="AA39" s="20"/>
      <c r="AB39" s="2"/>
      <c r="AC39" s="15"/>
      <c r="AD39" s="2"/>
      <c r="AE39" s="20"/>
      <c r="AF39" s="2"/>
      <c r="AG39" s="15"/>
      <c r="AH39" s="20"/>
    </row>
    <row r="40" spans="1:34" ht="15" customHeight="1" x14ac:dyDescent="0.2">
      <c r="A40" s="440"/>
      <c r="B40" s="19" t="s">
        <v>11508</v>
      </c>
      <c r="C40" s="7" t="s">
        <v>11509</v>
      </c>
      <c r="D40" s="431" t="s">
        <v>11438</v>
      </c>
      <c r="E40" s="431"/>
      <c r="F40" s="431"/>
      <c r="G40" s="3"/>
      <c r="H40" s="22"/>
      <c r="I40" s="8"/>
      <c r="L40" s="10"/>
      <c r="M40" s="10"/>
      <c r="N40" s="10"/>
      <c r="AA40" s="20"/>
      <c r="AB40" s="2"/>
      <c r="AC40" s="15"/>
      <c r="AD40" s="2"/>
      <c r="AE40" s="20"/>
      <c r="AF40" s="2"/>
      <c r="AG40" s="15"/>
      <c r="AH40" s="20"/>
    </row>
    <row r="41" spans="1:34" ht="15" customHeight="1" x14ac:dyDescent="0.2">
      <c r="A41" s="440"/>
      <c r="B41" s="19" t="s">
        <v>11510</v>
      </c>
      <c r="C41" s="7" t="s">
        <v>11511</v>
      </c>
      <c r="D41" s="433" t="s">
        <v>11438</v>
      </c>
      <c r="E41" s="433"/>
      <c r="F41" s="433"/>
      <c r="G41" s="3"/>
      <c r="H41" s="22" t="s">
        <v>11512</v>
      </c>
      <c r="I41" s="3" t="e">
        <f>IF((E50+I52)&gt;E33,TRUE,FALSE)</f>
        <v>#VALUE!</v>
      </c>
      <c r="J41" s="22"/>
      <c r="K41" s="438"/>
      <c r="L41" s="438"/>
      <c r="M41" s="23"/>
      <c r="N41" s="23"/>
      <c r="Q41" s="4"/>
      <c r="AA41" s="20"/>
      <c r="AB41" s="2"/>
      <c r="AC41" s="15"/>
      <c r="AD41" s="2"/>
      <c r="AE41" s="20"/>
      <c r="AF41" s="2"/>
      <c r="AG41" s="15"/>
      <c r="AH41" s="20"/>
    </row>
    <row r="42" spans="1:34" ht="15" customHeight="1" x14ac:dyDescent="0.2">
      <c r="A42" s="440"/>
      <c r="B42" s="19" t="s">
        <v>11513</v>
      </c>
      <c r="C42" s="442" t="s">
        <v>11514</v>
      </c>
      <c r="D42" s="96" t="s">
        <v>11438</v>
      </c>
      <c r="E42" s="2" t="s">
        <v>11367</v>
      </c>
      <c r="F42" s="2" t="s">
        <v>11464</v>
      </c>
      <c r="G42" s="3"/>
      <c r="H42" s="22" t="s">
        <v>11515</v>
      </c>
      <c r="I42" s="10" t="e">
        <f>IF((E43+I53)&gt;E33,TRUE,FALSE)</f>
        <v>#VALUE!</v>
      </c>
      <c r="J42" s="19"/>
      <c r="K42" s="7"/>
      <c r="L42" s="2"/>
      <c r="M42" s="16"/>
      <c r="N42" s="16"/>
      <c r="Q42" s="5" t="s">
        <v>11456</v>
      </c>
      <c r="R42" s="3" t="str">
        <f>PFcalc!S10</f>
        <v>CD40 3.4mm</v>
      </c>
      <c r="S42" s="26"/>
      <c r="T42" s="38"/>
      <c r="AA42" s="20"/>
      <c r="AB42" s="2"/>
      <c r="AC42" s="15"/>
      <c r="AD42" s="2"/>
      <c r="AE42" s="20"/>
      <c r="AF42" s="2"/>
      <c r="AG42" s="15"/>
      <c r="AH42" s="20"/>
    </row>
    <row r="43" spans="1:34" ht="15" customHeight="1" x14ac:dyDescent="0.2">
      <c r="A43" s="440"/>
      <c r="B43" s="19" t="s">
        <v>11516</v>
      </c>
      <c r="C43" s="442"/>
      <c r="D43" s="107" t="s">
        <v>11517</v>
      </c>
      <c r="E43" s="105" t="s">
        <v>11438</v>
      </c>
      <c r="F43" s="61" t="e">
        <f>(E43/25.4)</f>
        <v>#VALUE!</v>
      </c>
      <c r="G43" s="3"/>
      <c r="H43" s="22"/>
      <c r="I43" s="10"/>
      <c r="J43" s="19"/>
      <c r="K43" s="7"/>
      <c r="M43" s="18"/>
      <c r="N43" s="16"/>
      <c r="P43" s="3" t="str">
        <f>VLOOKUP(D18,Q42:R44,2,FALSE)</f>
        <v>CD40 3.4mm</v>
      </c>
      <c r="Q43" s="5" t="s">
        <v>2</v>
      </c>
      <c r="R43" s="3" t="str">
        <f>PFcalc!S11</f>
        <v>PD2 3.4mm</v>
      </c>
      <c r="S43" s="26"/>
      <c r="T43" s="38"/>
      <c r="AB43" s="8"/>
      <c r="AC43" s="8"/>
    </row>
    <row r="44" spans="1:34" ht="15" customHeight="1" x14ac:dyDescent="0.2">
      <c r="A44" s="440"/>
      <c r="B44" s="19" t="s">
        <v>11518</v>
      </c>
      <c r="C44" s="15" t="s">
        <v>11519</v>
      </c>
      <c r="D44" s="433"/>
      <c r="E44" s="433"/>
      <c r="F44" s="433"/>
      <c r="G44" s="3"/>
      <c r="I44" s="10"/>
      <c r="J44" s="19"/>
      <c r="K44" s="7"/>
      <c r="L44" s="2"/>
      <c r="M44" s="16"/>
      <c r="N44" s="16"/>
      <c r="Q44" s="5" t="s">
        <v>1</v>
      </c>
      <c r="R44" s="3" t="str">
        <f>PFcalc!S12</f>
        <v>PD1 3 mm</v>
      </c>
      <c r="S44" s="26"/>
      <c r="T44" s="38"/>
      <c r="AB44" s="8"/>
      <c r="AC44" s="8"/>
    </row>
    <row r="45" spans="1:34" ht="15" customHeight="1" x14ac:dyDescent="0.2">
      <c r="A45" s="439" t="s">
        <v>11520</v>
      </c>
      <c r="B45" s="439"/>
      <c r="C45" s="439"/>
      <c r="D45" s="439"/>
      <c r="E45" s="439"/>
      <c r="F45" s="439"/>
      <c r="G45" s="3"/>
      <c r="H45" s="157" t="s">
        <v>11521</v>
      </c>
      <c r="I45" s="161">
        <v>3</v>
      </c>
      <c r="J45" s="19"/>
      <c r="K45" s="18"/>
      <c r="L45" s="2"/>
      <c r="M45" s="16"/>
      <c r="N45" s="16"/>
      <c r="Q45" s="5"/>
      <c r="S45" s="26"/>
      <c r="T45" s="38"/>
      <c r="AB45" s="8"/>
      <c r="AC45" s="8"/>
    </row>
    <row r="46" spans="1:34" ht="15" customHeight="1" x14ac:dyDescent="0.2">
      <c r="A46" s="440">
        <v>11</v>
      </c>
      <c r="B46" s="19" t="s">
        <v>11522</v>
      </c>
      <c r="C46" s="7" t="s">
        <v>11523</v>
      </c>
      <c r="D46" s="95" t="s">
        <v>11506</v>
      </c>
      <c r="E46" s="448" t="s">
        <v>11507</v>
      </c>
      <c r="F46" s="448"/>
      <c r="G46" s="21"/>
      <c r="H46" s="157" t="s">
        <v>11524</v>
      </c>
      <c r="I46" s="161">
        <v>4</v>
      </c>
      <c r="J46" s="19"/>
      <c r="K46" s="7"/>
      <c r="L46" s="2"/>
      <c r="M46" s="16"/>
      <c r="N46" s="16"/>
      <c r="AB46" s="8"/>
      <c r="AC46" s="8"/>
    </row>
    <row r="47" spans="1:34" ht="15" customHeight="1" x14ac:dyDescent="0.2">
      <c r="A47" s="440"/>
      <c r="B47" s="19" t="s">
        <v>11525</v>
      </c>
      <c r="C47" s="7" t="s">
        <v>11509</v>
      </c>
      <c r="D47" s="431" t="s">
        <v>11438</v>
      </c>
      <c r="E47" s="431"/>
      <c r="F47" s="431"/>
      <c r="G47" s="3"/>
      <c r="H47" s="157" t="s">
        <v>11526</v>
      </c>
      <c r="I47" s="161">
        <v>5</v>
      </c>
      <c r="J47" s="19"/>
      <c r="K47" s="7"/>
      <c r="L47" s="2"/>
      <c r="M47" s="16"/>
      <c r="N47" s="16"/>
      <c r="AB47" s="8"/>
      <c r="AC47" s="8"/>
    </row>
    <row r="48" spans="1:34" ht="15" customHeight="1" x14ac:dyDescent="0.2">
      <c r="A48" s="440"/>
      <c r="B48" s="19" t="s">
        <v>11510</v>
      </c>
      <c r="C48" s="7" t="s">
        <v>11527</v>
      </c>
      <c r="D48" s="97" t="s">
        <v>11438</v>
      </c>
      <c r="E48" s="2"/>
      <c r="F48" s="2"/>
      <c r="G48" s="3"/>
      <c r="H48" s="159" t="s">
        <v>11528</v>
      </c>
      <c r="I48" s="161">
        <v>6.5</v>
      </c>
      <c r="J48" s="24"/>
      <c r="K48" s="13"/>
      <c r="L48" s="13"/>
      <c r="M48" s="13"/>
      <c r="N48" s="13"/>
    </row>
    <row r="49" spans="1:60" ht="15" customHeight="1" x14ac:dyDescent="0.2">
      <c r="A49" s="440"/>
      <c r="B49" s="19" t="s">
        <v>11513</v>
      </c>
      <c r="C49" s="13" t="s">
        <v>11529</v>
      </c>
      <c r="D49" s="97" t="s">
        <v>11438</v>
      </c>
      <c r="E49" s="2" t="s">
        <v>11367</v>
      </c>
      <c r="F49" s="2" t="s">
        <v>11464</v>
      </c>
      <c r="G49" s="3"/>
      <c r="H49" s="159" t="s">
        <v>11530</v>
      </c>
      <c r="I49" s="161">
        <v>8.5</v>
      </c>
      <c r="J49" s="24"/>
      <c r="K49" s="13"/>
      <c r="L49" s="13"/>
      <c r="M49" s="13"/>
      <c r="N49" s="13"/>
    </row>
    <row r="50" spans="1:60" ht="15" customHeight="1" x14ac:dyDescent="0.2">
      <c r="A50" s="440"/>
      <c r="B50" s="19" t="s">
        <v>11531</v>
      </c>
      <c r="C50" s="13"/>
      <c r="D50" s="107" t="s">
        <v>11517</v>
      </c>
      <c r="E50" s="99" t="s">
        <v>11438</v>
      </c>
      <c r="F50" s="61" t="e">
        <f>E50/25.4</f>
        <v>#VALUE!</v>
      </c>
      <c r="G50" s="3"/>
      <c r="H50" s="159" t="s">
        <v>11532</v>
      </c>
      <c r="I50" s="158" t="str">
        <f>LEFT(D47,4)</f>
        <v xml:space="preserve"> </v>
      </c>
      <c r="J50" s="24"/>
      <c r="K50" s="13"/>
      <c r="L50" s="13"/>
      <c r="M50" s="13"/>
      <c r="N50" s="13"/>
    </row>
    <row r="51" spans="1:60" ht="15" customHeight="1" x14ac:dyDescent="0.2">
      <c r="A51" s="440"/>
      <c r="B51" s="19" t="s">
        <v>11518</v>
      </c>
      <c r="C51" s="15" t="s">
        <v>11519</v>
      </c>
      <c r="D51" s="431"/>
      <c r="E51" s="431"/>
      <c r="F51" s="431"/>
      <c r="G51" s="3"/>
      <c r="H51" s="159" t="s">
        <v>11533</v>
      </c>
      <c r="I51" s="159" t="str">
        <f>LEFT(D40,4)</f>
        <v xml:space="preserve"> </v>
      </c>
      <c r="J51" s="49"/>
      <c r="K51" s="13"/>
      <c r="L51" s="13"/>
      <c r="M51" s="13"/>
      <c r="N51" s="13"/>
      <c r="Q51" s="5"/>
      <c r="R51" s="5"/>
      <c r="S51" s="5"/>
      <c r="T51" s="5"/>
      <c r="U51" s="5"/>
      <c r="V51" s="5"/>
      <c r="W51" s="5"/>
      <c r="X51" s="5"/>
      <c r="Y51" s="5"/>
      <c r="Z51" s="5"/>
      <c r="AA51" s="5"/>
      <c r="AB51" s="26"/>
      <c r="AC51" s="26"/>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row>
    <row r="52" spans="1:60" ht="15" customHeight="1" x14ac:dyDescent="0.2">
      <c r="A52" s="446" t="s">
        <v>11534</v>
      </c>
      <c r="B52" s="446"/>
      <c r="C52" s="446"/>
      <c r="D52" s="446"/>
      <c r="E52" s="446"/>
      <c r="F52" s="446"/>
      <c r="G52" s="3"/>
      <c r="H52" s="157" t="s">
        <v>11535</v>
      </c>
      <c r="I52" s="7" t="str">
        <f>IF(D46="Yes",2*VLOOKUP(I50,H45:I49,2,0), " ")</f>
        <v xml:space="preserve"> </v>
      </c>
      <c r="J52" s="13"/>
      <c r="K52" s="13"/>
      <c r="L52" s="13"/>
      <c r="M52" s="13"/>
      <c r="N52" s="13"/>
      <c r="Q52" s="5"/>
      <c r="R52" s="5"/>
      <c r="S52" s="5"/>
      <c r="T52" s="5"/>
      <c r="U52" s="5"/>
      <c r="V52" s="5"/>
      <c r="W52" s="5"/>
      <c r="X52" s="5"/>
      <c r="Y52" s="5"/>
      <c r="Z52" s="5"/>
      <c r="AA52" s="5"/>
      <c r="AB52" s="26"/>
      <c r="AC52" s="26"/>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row>
    <row r="53" spans="1:60" ht="15" customHeight="1" x14ac:dyDescent="0.2">
      <c r="A53" s="430">
        <v>12</v>
      </c>
      <c r="B53" s="20" t="s">
        <v>11522</v>
      </c>
      <c r="C53" s="7" t="s">
        <v>11536</v>
      </c>
      <c r="D53" s="98" t="s">
        <v>11506</v>
      </c>
      <c r="E53" s="435" t="s">
        <v>11507</v>
      </c>
      <c r="F53" s="435"/>
      <c r="G53" s="3"/>
      <c r="H53" s="157" t="s">
        <v>11537</v>
      </c>
      <c r="I53" s="160" t="str">
        <f>IF(D39="Yes",2*VLOOKUP(I51,H45:I49,2,0), " ")</f>
        <v xml:space="preserve"> </v>
      </c>
      <c r="J53" s="13"/>
      <c r="K53" s="13"/>
      <c r="L53" s="13"/>
      <c r="M53" s="13"/>
      <c r="N53" s="13"/>
      <c r="Q53" s="4"/>
      <c r="R53" s="5"/>
      <c r="S53" s="5"/>
      <c r="T53" s="5"/>
      <c r="U53" s="5"/>
      <c r="V53" s="5"/>
      <c r="W53" s="5"/>
      <c r="X53" s="5"/>
      <c r="Y53" s="5"/>
      <c r="Z53" s="5"/>
      <c r="AA53" s="5"/>
      <c r="AB53" s="26"/>
      <c r="AC53" s="26"/>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row>
    <row r="54" spans="1:60" ht="15" customHeight="1" x14ac:dyDescent="0.2">
      <c r="A54" s="430"/>
      <c r="B54" s="20" t="s">
        <v>11522</v>
      </c>
      <c r="C54" s="7" t="s">
        <v>11538</v>
      </c>
      <c r="D54" s="98" t="s">
        <v>11539</v>
      </c>
      <c r="E54" s="62" t="s">
        <v>11540</v>
      </c>
      <c r="F54" s="62"/>
      <c r="G54" s="3"/>
      <c r="I54" s="13"/>
      <c r="J54" s="13"/>
      <c r="K54" s="13"/>
      <c r="L54" s="13"/>
      <c r="M54" s="13"/>
      <c r="N54" s="13"/>
      <c r="Q54" s="5"/>
    </row>
    <row r="55" spans="1:60" ht="15" customHeight="1" x14ac:dyDescent="0.2">
      <c r="A55" s="430"/>
      <c r="B55" s="62" t="s">
        <v>11541</v>
      </c>
      <c r="C55" s="62"/>
      <c r="D55" s="62"/>
      <c r="E55" s="62"/>
      <c r="F55" s="62"/>
      <c r="G55" s="3"/>
      <c r="M55" s="13"/>
      <c r="N55" s="13"/>
    </row>
    <row r="56" spans="1:60" ht="15" customHeight="1" x14ac:dyDescent="0.2">
      <c r="A56" s="430"/>
      <c r="B56" s="19" t="s">
        <v>11513</v>
      </c>
      <c r="C56" s="63" t="s">
        <v>11542</v>
      </c>
      <c r="D56" s="111">
        <v>2</v>
      </c>
      <c r="E56" s="96"/>
      <c r="F56" s="96"/>
      <c r="G56" s="3"/>
      <c r="H56" s="110" t="s">
        <v>11543</v>
      </c>
      <c r="M56" s="13"/>
      <c r="N56" s="13"/>
    </row>
    <row r="57" spans="1:60" ht="15" customHeight="1" x14ac:dyDescent="0.2">
      <c r="A57" s="430"/>
      <c r="C57" s="7" t="s">
        <v>11527</v>
      </c>
      <c r="D57" s="102" t="s">
        <v>11383</v>
      </c>
      <c r="E57" s="101"/>
      <c r="F57" s="101"/>
      <c r="G57" s="3"/>
      <c r="H57" s="110" t="s">
        <v>11544</v>
      </c>
      <c r="M57" s="13"/>
      <c r="N57" s="13"/>
    </row>
    <row r="58" spans="1:60" ht="15" customHeight="1" x14ac:dyDescent="0.2">
      <c r="A58" s="430"/>
      <c r="B58" s="49" t="s">
        <v>11545</v>
      </c>
      <c r="C58" s="7" t="s">
        <v>11369</v>
      </c>
      <c r="D58" s="104" t="str">
        <f>D18</f>
        <v>CD</v>
      </c>
      <c r="E58" s="104"/>
      <c r="F58" s="104"/>
      <c r="G58" s="3"/>
      <c r="M58" s="13"/>
      <c r="N58" s="13"/>
    </row>
    <row r="59" spans="1:60" ht="15" customHeight="1" x14ac:dyDescent="0.2">
      <c r="A59" s="430"/>
      <c r="B59" s="49" t="s">
        <v>11546</v>
      </c>
      <c r="C59" s="7" t="s">
        <v>11547</v>
      </c>
      <c r="D59" s="97" t="s">
        <v>11438</v>
      </c>
      <c r="E59" s="96"/>
      <c r="F59" s="96"/>
      <c r="G59" s="3"/>
      <c r="M59" s="13"/>
      <c r="N59" s="13"/>
    </row>
    <row r="60" spans="1:60" ht="15" customHeight="1" x14ac:dyDescent="0.2">
      <c r="A60" s="430"/>
      <c r="C60" s="7" t="s">
        <v>11548</v>
      </c>
      <c r="D60" s="96" t="s">
        <v>11438</v>
      </c>
      <c r="E60" s="96"/>
      <c r="F60" s="96"/>
      <c r="G60" s="3"/>
      <c r="M60" s="13"/>
      <c r="N60" s="13"/>
    </row>
    <row r="61" spans="1:60" ht="15" customHeight="1" x14ac:dyDescent="0.2">
      <c r="A61" s="430"/>
      <c r="B61" s="64"/>
      <c r="C61" s="7" t="s">
        <v>11549</v>
      </c>
      <c r="D61" s="5" t="s">
        <v>11438</v>
      </c>
      <c r="E61" s="5"/>
      <c r="F61" s="5"/>
      <c r="G61" s="3"/>
      <c r="M61" s="13"/>
      <c r="N61" s="13"/>
    </row>
    <row r="62" spans="1:60" ht="15" customHeight="1" x14ac:dyDescent="0.2">
      <c r="A62" s="430"/>
      <c r="B62" s="20" t="s">
        <v>11550</v>
      </c>
      <c r="C62" s="13" t="s">
        <v>11551</v>
      </c>
      <c r="D62" s="13"/>
      <c r="E62" s="65" t="s">
        <v>11438</v>
      </c>
      <c r="F62" s="18" t="e">
        <f>E62/25.4</f>
        <v>#VALUE!</v>
      </c>
      <c r="G62" s="5"/>
      <c r="H62" s="24" t="s">
        <v>11552</v>
      </c>
      <c r="I62" s="3" t="e">
        <f>IF(D46="No",IF((E64+E63)&gt;I35,"TRUE","FALSE"),IF(((I35-I36)/2)&gt;E62,"TRUE","FALSE"))</f>
        <v>#VALUE!</v>
      </c>
      <c r="M62" s="13"/>
      <c r="N62" s="13"/>
    </row>
    <row r="63" spans="1:60" ht="15" customHeight="1" x14ac:dyDescent="0.2">
      <c r="A63" s="430"/>
      <c r="B63" s="20" t="s">
        <v>11553</v>
      </c>
      <c r="C63" s="13" t="s">
        <v>11468</v>
      </c>
      <c r="D63" s="13"/>
      <c r="E63" s="18">
        <f>HLOOKUP(D18,R25:U26,2,FALSE)</f>
        <v>50</v>
      </c>
      <c r="F63" s="18">
        <f>E63/25.4</f>
        <v>1.9685039370078741</v>
      </c>
      <c r="G63" s="3"/>
      <c r="H63" s="24" t="s">
        <v>11554</v>
      </c>
      <c r="I63" s="3" t="e">
        <f>IF((I35-E62*2)&gt;914.4,"TRUE","FALSE")</f>
        <v>#VALUE!</v>
      </c>
      <c r="M63" s="13"/>
      <c r="N63" s="13"/>
    </row>
    <row r="64" spans="1:60" ht="15" customHeight="1" x14ac:dyDescent="0.2">
      <c r="A64" s="430"/>
      <c r="B64" s="20" t="s">
        <v>11555</v>
      </c>
      <c r="C64" s="13" t="s">
        <v>11556</v>
      </c>
      <c r="D64" s="13"/>
      <c r="E64" s="58" t="e">
        <f>ROUND((E33)-(E62*2)-(E63),0)</f>
        <v>#VALUE!</v>
      </c>
      <c r="F64" s="18" t="e">
        <f>E64/25.4</f>
        <v>#VALUE!</v>
      </c>
      <c r="G64" s="3"/>
      <c r="M64" s="13"/>
      <c r="N64" s="13"/>
    </row>
    <row r="65" spans="1:19" ht="15" customHeight="1" x14ac:dyDescent="0.2">
      <c r="A65" s="430"/>
      <c r="B65" s="20" t="s">
        <v>11518</v>
      </c>
      <c r="C65" s="7" t="s">
        <v>11557</v>
      </c>
      <c r="D65" s="431"/>
      <c r="E65" s="431"/>
      <c r="F65" s="431"/>
      <c r="G65" s="3"/>
      <c r="I65" s="13"/>
      <c r="J65" s="13"/>
      <c r="K65" s="13"/>
      <c r="L65" s="13"/>
      <c r="M65" s="13"/>
      <c r="N65" s="13"/>
    </row>
    <row r="66" spans="1:19" ht="15" customHeight="1" x14ac:dyDescent="0.2">
      <c r="A66" s="455" t="s">
        <v>11558</v>
      </c>
      <c r="B66" s="455"/>
      <c r="C66" s="455"/>
      <c r="D66" s="455"/>
      <c r="E66" s="455"/>
      <c r="F66" s="455"/>
      <c r="G66" s="3"/>
      <c r="I66" s="13"/>
      <c r="J66" s="13"/>
      <c r="K66" s="13"/>
      <c r="L66" s="13"/>
      <c r="M66" s="13"/>
      <c r="N66" s="13"/>
    </row>
    <row r="67" spans="1:19" ht="15" customHeight="1" x14ac:dyDescent="0.2">
      <c r="A67" s="430">
        <v>13</v>
      </c>
      <c r="B67" s="19" t="s">
        <v>11522</v>
      </c>
      <c r="C67" s="7" t="s">
        <v>11559</v>
      </c>
      <c r="D67" s="95" t="s">
        <v>11506</v>
      </c>
      <c r="E67" s="435" t="s">
        <v>11507</v>
      </c>
      <c r="F67" s="435"/>
      <c r="G67" s="3"/>
      <c r="H67" s="110" t="s">
        <v>11560</v>
      </c>
      <c r="I67" s="13"/>
      <c r="J67" s="13"/>
      <c r="K67" s="13"/>
      <c r="L67" s="13"/>
      <c r="M67" s="13"/>
      <c r="N67" s="13"/>
    </row>
    <row r="68" spans="1:19" ht="15" customHeight="1" x14ac:dyDescent="0.2">
      <c r="A68" s="430"/>
      <c r="B68" s="19" t="s">
        <v>11522</v>
      </c>
      <c r="C68" s="7" t="s">
        <v>11561</v>
      </c>
      <c r="D68" s="95" t="s">
        <v>11506</v>
      </c>
      <c r="E68" s="435" t="s">
        <v>11562</v>
      </c>
      <c r="F68" s="435"/>
      <c r="G68" s="3"/>
      <c r="I68" s="13"/>
      <c r="J68" s="13"/>
      <c r="K68" s="13"/>
      <c r="L68" s="13"/>
      <c r="M68" s="13"/>
      <c r="N68" s="13"/>
    </row>
    <row r="69" spans="1:19" ht="15" customHeight="1" x14ac:dyDescent="0.2">
      <c r="A69" s="430"/>
      <c r="B69" s="20" t="s">
        <v>11563</v>
      </c>
      <c r="C69" s="13" t="s">
        <v>11564</v>
      </c>
      <c r="D69" s="13"/>
      <c r="E69" s="65" t="s">
        <v>11438</v>
      </c>
      <c r="F69" s="3" t="e">
        <f>E69/25.4</f>
        <v>#VALUE!</v>
      </c>
      <c r="G69" s="3"/>
      <c r="I69" s="13"/>
      <c r="J69" s="13"/>
      <c r="K69" s="13"/>
      <c r="L69" s="13"/>
      <c r="M69" s="13"/>
      <c r="N69" s="13"/>
    </row>
    <row r="70" spans="1:19" ht="15" customHeight="1" x14ac:dyDescent="0.2">
      <c r="A70" s="430"/>
      <c r="B70" s="20" t="s">
        <v>11565</v>
      </c>
      <c r="C70" s="10"/>
      <c r="D70" s="106" t="s">
        <v>11566</v>
      </c>
      <c r="E70" s="18" t="e">
        <f>E69/E19</f>
        <v>#VALUE!</v>
      </c>
      <c r="F70" s="3" t="e">
        <f>IF(E30=0,"",ROUND(E70,0))</f>
        <v>#VALUE!</v>
      </c>
      <c r="G70" s="3"/>
      <c r="H70" s="24" t="s">
        <v>11567</v>
      </c>
      <c r="I70" s="13" t="str">
        <f>IF(AND(D53="No",D46="No"),IF(E86&gt;I35,"TRUE","FALSE"),IF(E86&gt;I38,"TRUE","FALSE"))</f>
        <v>TRUE</v>
      </c>
      <c r="J70" s="13"/>
      <c r="K70" s="13"/>
      <c r="L70" s="13"/>
      <c r="M70" s="13"/>
      <c r="N70" s="13"/>
    </row>
    <row r="71" spans="1:19" ht="15" customHeight="1" x14ac:dyDescent="0.2">
      <c r="A71" s="430"/>
      <c r="B71" s="20" t="s">
        <v>11568</v>
      </c>
      <c r="C71" s="13" t="s">
        <v>11569</v>
      </c>
      <c r="D71" s="13"/>
      <c r="E71" s="18" t="e">
        <f>ROUND(F70*E19,2)</f>
        <v>#VALUE!</v>
      </c>
      <c r="F71" s="18" t="e">
        <f>E71/25.4</f>
        <v>#VALUE!</v>
      </c>
      <c r="G71" s="3"/>
      <c r="I71" s="13"/>
      <c r="J71" s="13"/>
      <c r="K71" s="13"/>
      <c r="L71" s="13"/>
      <c r="M71" s="13"/>
      <c r="N71" s="13"/>
    </row>
    <row r="72" spans="1:19" ht="15" customHeight="1" x14ac:dyDescent="0.2">
      <c r="A72" s="430"/>
      <c r="B72" s="432" t="s">
        <v>11570</v>
      </c>
      <c r="D72" s="3" t="s">
        <v>11571</v>
      </c>
      <c r="E72" s="18" t="e">
        <f>E30/E71</f>
        <v>#VALUE!</v>
      </c>
      <c r="F72" s="18"/>
      <c r="H72" s="51"/>
      <c r="I72" s="30"/>
      <c r="J72" s="30"/>
      <c r="K72" s="30"/>
      <c r="L72" s="31"/>
      <c r="M72" s="31"/>
      <c r="N72" s="31"/>
      <c r="O72" s="8"/>
      <c r="P72" s="8"/>
      <c r="Q72" s="8"/>
      <c r="R72" s="8"/>
      <c r="S72" s="8"/>
    </row>
    <row r="73" spans="1:19" ht="15" customHeight="1" x14ac:dyDescent="0.2">
      <c r="A73" s="430"/>
      <c r="B73" s="432"/>
      <c r="C73" s="20"/>
      <c r="D73" s="103" t="s">
        <v>11572</v>
      </c>
      <c r="E73" s="18" t="s">
        <v>11573</v>
      </c>
      <c r="F73" s="18" t="s">
        <v>11574</v>
      </c>
      <c r="H73" s="51"/>
      <c r="I73" s="30"/>
      <c r="J73" s="30"/>
      <c r="K73" s="30"/>
      <c r="L73" s="31"/>
      <c r="M73" s="31"/>
      <c r="N73" s="31"/>
      <c r="O73" s="8"/>
      <c r="P73" s="8"/>
      <c r="Q73" s="8"/>
      <c r="R73" s="8"/>
      <c r="S73" s="8"/>
    </row>
    <row r="74" spans="1:19" ht="15" customHeight="1" x14ac:dyDescent="0.2">
      <c r="A74" s="430"/>
      <c r="B74" s="432"/>
      <c r="D74" s="12" t="s">
        <v>11575</v>
      </c>
      <c r="E74" s="65" t="e">
        <f>IF(E30=0,"",ROUND(E72,0))</f>
        <v>#VALUE!</v>
      </c>
      <c r="F74" s="65" t="e">
        <f>E30-(E74*E71)</f>
        <v>#VALUE!</v>
      </c>
      <c r="H74" s="51"/>
      <c r="I74" s="30"/>
      <c r="J74" s="30"/>
      <c r="K74" s="30"/>
      <c r="L74" s="31"/>
      <c r="M74" s="31"/>
      <c r="N74" s="31"/>
      <c r="O74" s="8"/>
      <c r="P74" s="8"/>
      <c r="Q74" s="8"/>
      <c r="R74" s="8"/>
      <c r="S74" s="8"/>
    </row>
    <row r="75" spans="1:19" ht="15" customHeight="1" x14ac:dyDescent="0.2">
      <c r="A75" s="430"/>
      <c r="B75" s="432"/>
      <c r="D75" s="12" t="s">
        <v>11576</v>
      </c>
      <c r="E75" s="18"/>
      <c r="F75" s="18"/>
      <c r="H75" s="51"/>
      <c r="I75" s="30"/>
      <c r="J75" s="30"/>
      <c r="K75" s="30"/>
      <c r="L75" s="31"/>
      <c r="M75" s="31"/>
      <c r="N75" s="31"/>
      <c r="O75" s="8"/>
      <c r="P75" s="8"/>
      <c r="Q75" s="8"/>
      <c r="R75" s="8"/>
      <c r="S75" s="8"/>
    </row>
    <row r="76" spans="1:19" ht="15" customHeight="1" x14ac:dyDescent="0.2">
      <c r="A76" s="430"/>
      <c r="B76" s="436" t="s">
        <v>11577</v>
      </c>
      <c r="C76" s="436"/>
      <c r="D76" s="103" t="s">
        <v>11578</v>
      </c>
      <c r="E76" s="437">
        <v>23</v>
      </c>
      <c r="F76" s="437"/>
      <c r="H76" s="51"/>
      <c r="I76" s="30"/>
      <c r="J76" s="30"/>
      <c r="K76" s="30"/>
      <c r="L76" s="31"/>
      <c r="M76" s="31"/>
      <c r="N76" s="31"/>
      <c r="O76" s="8"/>
      <c r="P76" s="8"/>
      <c r="Q76" s="8"/>
      <c r="R76" s="8"/>
      <c r="S76" s="8"/>
    </row>
    <row r="77" spans="1:19" ht="15" customHeight="1" x14ac:dyDescent="0.2">
      <c r="A77" s="430"/>
      <c r="B77" s="19" t="s">
        <v>11579</v>
      </c>
      <c r="C77" s="7" t="s">
        <v>11509</v>
      </c>
      <c r="D77" s="431" t="s">
        <v>11438</v>
      </c>
      <c r="E77" s="431"/>
      <c r="F77" s="431"/>
      <c r="H77" s="51"/>
      <c r="I77" s="30"/>
      <c r="J77" s="30"/>
      <c r="K77" s="30"/>
      <c r="L77" s="31"/>
      <c r="M77" s="31"/>
      <c r="N77" s="31"/>
      <c r="O77" s="8"/>
      <c r="P77" s="8"/>
      <c r="Q77" s="8"/>
      <c r="R77" s="8"/>
      <c r="S77" s="8"/>
    </row>
    <row r="78" spans="1:19" ht="15" customHeight="1" x14ac:dyDescent="0.2">
      <c r="A78" s="430"/>
      <c r="B78" s="19" t="s">
        <v>11580</v>
      </c>
      <c r="C78" s="7" t="s">
        <v>11581</v>
      </c>
      <c r="D78" s="431" t="s">
        <v>11438</v>
      </c>
      <c r="E78" s="431"/>
      <c r="F78" s="431"/>
      <c r="H78" s="51"/>
      <c r="I78" s="30"/>
      <c r="J78" s="30"/>
      <c r="K78" s="30"/>
      <c r="L78" s="31"/>
      <c r="M78" s="31"/>
      <c r="N78" s="31"/>
      <c r="O78" s="8"/>
      <c r="P78" s="8"/>
      <c r="Q78" s="8"/>
      <c r="R78" s="8"/>
      <c r="S78" s="8"/>
    </row>
    <row r="79" spans="1:19" ht="15" customHeight="1" x14ac:dyDescent="0.2">
      <c r="A79" s="430"/>
      <c r="B79" s="19" t="s">
        <v>11582</v>
      </c>
      <c r="C79" s="7" t="s">
        <v>11548</v>
      </c>
      <c r="D79" s="431" t="s">
        <v>11438</v>
      </c>
      <c r="E79" s="431"/>
      <c r="F79" s="431"/>
      <c r="G79" s="9"/>
      <c r="H79" s="47"/>
      <c r="I79" s="8"/>
      <c r="J79" s="8"/>
      <c r="K79" s="32"/>
      <c r="L79" s="32"/>
      <c r="M79" s="32"/>
      <c r="N79" s="32"/>
      <c r="O79" s="6"/>
      <c r="P79" s="6"/>
      <c r="Q79" s="6"/>
      <c r="R79" s="6"/>
      <c r="S79" s="6"/>
    </row>
    <row r="80" spans="1:19" ht="15" customHeight="1" x14ac:dyDescent="0.2">
      <c r="A80" s="430"/>
      <c r="B80" s="19" t="s">
        <v>11583</v>
      </c>
      <c r="C80" s="7" t="s">
        <v>11547</v>
      </c>
      <c r="D80" s="431" t="s">
        <v>11584</v>
      </c>
      <c r="E80" s="431"/>
      <c r="F80" s="431"/>
      <c r="G80" s="9"/>
      <c r="H80" s="47"/>
      <c r="I80" s="8"/>
      <c r="J80" s="8"/>
      <c r="K80" s="32"/>
      <c r="L80" s="32"/>
      <c r="M80" s="32"/>
      <c r="N80" s="32"/>
      <c r="O80" s="6"/>
      <c r="P80" s="6"/>
      <c r="Q80" s="6"/>
      <c r="R80" s="6"/>
      <c r="S80" s="6"/>
    </row>
    <row r="81" spans="1:29" ht="15" customHeight="1" x14ac:dyDescent="0.2">
      <c r="A81" s="430"/>
      <c r="B81" s="432" t="s">
        <v>11585</v>
      </c>
      <c r="C81" s="15" t="s">
        <v>11586</v>
      </c>
      <c r="D81" s="433" t="s">
        <v>11438</v>
      </c>
      <c r="E81" s="433"/>
      <c r="F81" s="433"/>
      <c r="G81" s="3"/>
      <c r="I81" s="13"/>
      <c r="J81" s="13"/>
      <c r="K81" s="13"/>
      <c r="L81" s="13"/>
      <c r="M81" s="13"/>
      <c r="N81" s="13"/>
    </row>
    <row r="82" spans="1:29" ht="15" customHeight="1" x14ac:dyDescent="0.2">
      <c r="A82" s="430"/>
      <c r="B82" s="432"/>
      <c r="C82" s="130" t="s">
        <v>11587</v>
      </c>
      <c r="D82" s="434"/>
      <c r="E82" s="434"/>
      <c r="F82" s="434"/>
      <c r="G82" s="3"/>
      <c r="I82" s="13"/>
      <c r="J82" s="13"/>
      <c r="K82" s="13"/>
      <c r="L82" s="13"/>
      <c r="M82" s="13"/>
      <c r="N82" s="13"/>
    </row>
    <row r="83" spans="1:29" ht="15" customHeight="1" x14ac:dyDescent="0.2">
      <c r="A83" s="430"/>
      <c r="B83" s="432"/>
      <c r="C83" s="130" t="s">
        <v>11588</v>
      </c>
      <c r="D83" s="434"/>
      <c r="E83" s="434"/>
      <c r="F83" s="434"/>
      <c r="G83" s="3"/>
    </row>
    <row r="84" spans="1:29" ht="15" customHeight="1" x14ac:dyDescent="0.2">
      <c r="A84" s="430"/>
      <c r="B84" s="432"/>
      <c r="C84" s="130" t="s">
        <v>11589</v>
      </c>
      <c r="D84" s="434"/>
      <c r="E84" s="434"/>
      <c r="F84" s="434"/>
      <c r="G84" s="3"/>
    </row>
    <row r="85" spans="1:29" ht="15" customHeight="1" x14ac:dyDescent="0.2">
      <c r="A85" s="430"/>
      <c r="B85" s="432"/>
      <c r="C85" s="130" t="s">
        <v>11590</v>
      </c>
      <c r="D85" s="434"/>
      <c r="E85" s="434"/>
      <c r="F85" s="434"/>
      <c r="H85" s="22"/>
    </row>
    <row r="86" spans="1:29" ht="15" customHeight="1" x14ac:dyDescent="0.2">
      <c r="A86" s="430"/>
      <c r="B86" s="15" t="s">
        <v>11591</v>
      </c>
      <c r="C86" s="15" t="s">
        <v>11592</v>
      </c>
      <c r="D86" s="103" t="s">
        <v>11593</v>
      </c>
      <c r="E86" s="66" t="s">
        <v>11438</v>
      </c>
      <c r="F86" s="16" t="e">
        <f>E86/25.4</f>
        <v>#VALUE!</v>
      </c>
      <c r="H86" s="22"/>
    </row>
    <row r="87" spans="1:29" ht="15" customHeight="1" x14ac:dyDescent="0.2">
      <c r="A87" s="430"/>
      <c r="B87" s="19" t="s">
        <v>11513</v>
      </c>
      <c r="C87" s="7" t="s">
        <v>11594</v>
      </c>
      <c r="D87" s="96" t="s">
        <v>11595</v>
      </c>
      <c r="E87" s="104" t="s">
        <v>11596</v>
      </c>
      <c r="F87" s="99" t="s">
        <v>11438</v>
      </c>
      <c r="H87" s="22"/>
    </row>
    <row r="88" spans="1:29" ht="15" customHeight="1" x14ac:dyDescent="0.2">
      <c r="A88" s="430"/>
      <c r="B88" s="15" t="s">
        <v>11518</v>
      </c>
      <c r="C88" s="15" t="s">
        <v>11597</v>
      </c>
      <c r="D88" s="433"/>
      <c r="E88" s="433"/>
      <c r="F88" s="433"/>
      <c r="H88" s="22"/>
    </row>
    <row r="89" spans="1:29" ht="15" customHeight="1" x14ac:dyDescent="0.2">
      <c r="B89" s="8"/>
      <c r="C89" s="8" t="s">
        <v>11598</v>
      </c>
      <c r="D89" s="3" t="str">
        <f>IF(E89="","","(modified to "&amp;E89&amp;"mm)")</f>
        <v/>
      </c>
      <c r="E89" s="3"/>
      <c r="F89" s="3"/>
      <c r="H89" s="22"/>
    </row>
    <row r="90" spans="1:29" ht="15" customHeight="1" x14ac:dyDescent="0.2">
      <c r="B90" s="20"/>
      <c r="D90" s="127" t="e">
        <f>E69/E19</f>
        <v>#VALUE!</v>
      </c>
      <c r="E90" s="128" t="e">
        <f>ROUNDUP(D90,0)</f>
        <v>#VALUE!</v>
      </c>
      <c r="F90" s="128" t="e">
        <f>E90*E19</f>
        <v>#VALUE!</v>
      </c>
      <c r="G90" s="14"/>
      <c r="I90" s="8"/>
      <c r="J90" s="8"/>
    </row>
    <row r="91" spans="1:29" ht="15" customHeight="1" x14ac:dyDescent="0.2">
      <c r="A91" s="21"/>
      <c r="B91" s="11"/>
      <c r="C91" s="11"/>
      <c r="D91" s="11"/>
      <c r="E91" s="128" t="e">
        <f>ROUNDDOWN(D90,0)</f>
        <v>#VALUE!</v>
      </c>
      <c r="F91" s="128" t="e">
        <f>E91*E19</f>
        <v>#VALUE!</v>
      </c>
      <c r="G91" s="14"/>
      <c r="I91" s="8"/>
      <c r="J91" s="8"/>
    </row>
    <row r="92" spans="1:29" ht="15" customHeight="1" x14ac:dyDescent="0.2">
      <c r="A92" s="449" t="s">
        <v>11599</v>
      </c>
      <c r="B92" s="449"/>
      <c r="C92" s="449"/>
      <c r="D92" s="449"/>
      <c r="E92" s="449"/>
      <c r="F92" s="449"/>
      <c r="G92" s="14"/>
      <c r="I92" s="8"/>
      <c r="J92" s="8"/>
    </row>
    <row r="93" spans="1:29" ht="15" customHeight="1" x14ac:dyDescent="0.3">
      <c r="B93" s="8"/>
      <c r="C93" s="169" t="s">
        <v>11600</v>
      </c>
      <c r="D93" s="170">
        <f>Tables!R7</f>
        <v>0</v>
      </c>
      <c r="E93" s="8"/>
      <c r="F93" s="8"/>
      <c r="G93" s="14"/>
      <c r="I93" s="8"/>
      <c r="J93" s="8"/>
    </row>
    <row r="94" spans="1:29" ht="15" customHeight="1" x14ac:dyDescent="0.3">
      <c r="B94" s="8"/>
      <c r="C94" s="169" t="s">
        <v>11601</v>
      </c>
      <c r="D94" s="170">
        <f>Tables!U12</f>
        <v>0</v>
      </c>
      <c r="E94" s="8"/>
      <c r="F94" s="8"/>
      <c r="G94" s="8"/>
      <c r="H94" s="47"/>
    </row>
    <row r="95" spans="1:29" s="11" customFormat="1" ht="15" customHeight="1" x14ac:dyDescent="0.3">
      <c r="A95" s="3"/>
      <c r="B95" s="8"/>
      <c r="C95" s="169" t="s">
        <v>11602</v>
      </c>
      <c r="D95" s="170">
        <f>Tables!X12</f>
        <v>0</v>
      </c>
      <c r="E95" s="8"/>
      <c r="F95" s="8"/>
      <c r="G95" s="21"/>
      <c r="H95" s="24"/>
      <c r="I95" s="21"/>
      <c r="J95" s="21"/>
      <c r="K95" s="21"/>
      <c r="L95" s="21"/>
      <c r="M95" s="21"/>
      <c r="N95" s="21"/>
      <c r="O95" s="24"/>
      <c r="P95" s="21"/>
      <c r="Q95" s="21"/>
      <c r="R95" s="21"/>
      <c r="S95" s="21"/>
      <c r="AB95" s="22"/>
      <c r="AC95" s="22"/>
    </row>
    <row r="96" spans="1:29" ht="18.75" x14ac:dyDescent="0.3">
      <c r="B96" s="8"/>
      <c r="C96" s="169" t="s">
        <v>11603</v>
      </c>
      <c r="D96" s="170">
        <f>Tables!AA12</f>
        <v>0</v>
      </c>
      <c r="E96" s="8"/>
      <c r="F96" s="8"/>
    </row>
    <row r="97" spans="1:8" ht="15" customHeight="1" x14ac:dyDescent="0.2">
      <c r="B97" s="8"/>
      <c r="C97" s="8" t="s">
        <v>11604</v>
      </c>
      <c r="D97" s="8"/>
      <c r="E97" s="8"/>
      <c r="F97" s="8"/>
      <c r="G97" s="8"/>
      <c r="H97" s="47"/>
    </row>
    <row r="98" spans="1:8" ht="15" customHeight="1" x14ac:dyDescent="0.2">
      <c r="B98" s="8"/>
      <c r="C98" s="8"/>
      <c r="D98" s="8"/>
      <c r="E98" s="8"/>
      <c r="F98" s="8"/>
    </row>
    <row r="99" spans="1:8" ht="15" customHeight="1" x14ac:dyDescent="0.2">
      <c r="A99" s="3" t="s">
        <v>11605</v>
      </c>
      <c r="B99" s="188"/>
    </row>
    <row r="100" spans="1:8" ht="15" customHeight="1" x14ac:dyDescent="0.2">
      <c r="A100" s="3" t="s">
        <v>11606</v>
      </c>
      <c r="B100" s="188"/>
    </row>
    <row r="101" spans="1:8" ht="15" customHeight="1" x14ac:dyDescent="0.2"/>
    <row r="102" spans="1:8" ht="15" customHeight="1" x14ac:dyDescent="0.2">
      <c r="A102" s="3" t="s">
        <v>11607</v>
      </c>
      <c r="B102" s="188"/>
    </row>
    <row r="103" spans="1:8" x14ac:dyDescent="0.2">
      <c r="A103" s="3" t="s">
        <v>11608</v>
      </c>
      <c r="B103" s="188"/>
    </row>
    <row r="108" spans="1:8" x14ac:dyDescent="0.2">
      <c r="B108" s="452" t="s">
        <v>11609</v>
      </c>
      <c r="C108" s="452"/>
      <c r="D108" s="14"/>
    </row>
    <row r="109" spans="1:8" x14ac:dyDescent="0.2">
      <c r="B109" s="19" t="s">
        <v>11610</v>
      </c>
      <c r="C109" s="7">
        <f>IF(D18="PD2", 4.5*(E33/1000)*(E30/1000), IF(D18="PD1",3.7*(E33/1000)*(E30/1000),3.6*(E33/1000)*(E30/1000) ))</f>
        <v>0.64800000000000002</v>
      </c>
      <c r="D109" s="2" t="s">
        <v>11611</v>
      </c>
    </row>
    <row r="110" spans="1:8" x14ac:dyDescent="0.2">
      <c r="B110" s="19" t="s">
        <v>11612</v>
      </c>
      <c r="C110" s="7">
        <f>IF(D46="Yes",0.104*D48*(E30/1000),0)</f>
        <v>0</v>
      </c>
      <c r="D110" s="2" t="s">
        <v>11611</v>
      </c>
    </row>
    <row r="111" spans="1:8" x14ac:dyDescent="0.2">
      <c r="B111" s="19" t="s">
        <v>11613</v>
      </c>
      <c r="C111" s="7">
        <f>IF(D39="Yes",0.104*D41*(E31/1000),0)</f>
        <v>0</v>
      </c>
      <c r="D111" s="2" t="s">
        <v>11611</v>
      </c>
    </row>
    <row r="112" spans="1:8" x14ac:dyDescent="0.2">
      <c r="B112" s="19" t="s">
        <v>11614</v>
      </c>
      <c r="C112" s="7">
        <f>IF(D67="Yes", (D79/1000)*((E86/1000)*E74)*IF(B102="Yes",B103,1),0)</f>
        <v>0</v>
      </c>
      <c r="D112" s="2" t="s">
        <v>11611</v>
      </c>
    </row>
    <row r="113" spans="2:4" x14ac:dyDescent="0.2">
      <c r="B113" s="19" t="s">
        <v>11615</v>
      </c>
      <c r="C113" s="7">
        <f>IF(D53="Yes", 3*2*(D60/1000)*((E30/(1000*E63))*PI()*(E63/2)),0)</f>
        <v>0</v>
      </c>
      <c r="D113" s="2" t="s">
        <v>11611</v>
      </c>
    </row>
    <row r="114" spans="2:4" x14ac:dyDescent="0.2">
      <c r="B114" s="19" t="s">
        <v>11616</v>
      </c>
      <c r="C114" s="7">
        <f>SUM(C109:C113)</f>
        <v>0.64800000000000002</v>
      </c>
      <c r="D114" s="2" t="s">
        <v>11611</v>
      </c>
    </row>
    <row r="119" spans="2:4" x14ac:dyDescent="0.2">
      <c r="B119" s="19" t="s">
        <v>11617</v>
      </c>
    </row>
  </sheetData>
  <mergeCells count="77">
    <mergeCell ref="B108:C108"/>
    <mergeCell ref="D10:F10"/>
    <mergeCell ref="D88:F88"/>
    <mergeCell ref="C1:F1"/>
    <mergeCell ref="D4:F4"/>
    <mergeCell ref="C5:C6"/>
    <mergeCell ref="D5:F6"/>
    <mergeCell ref="E68:F68"/>
    <mergeCell ref="C7:C8"/>
    <mergeCell ref="D7:F7"/>
    <mergeCell ref="D8:F8"/>
    <mergeCell ref="C9:C10"/>
    <mergeCell ref="D37:F37"/>
    <mergeCell ref="D20:F20"/>
    <mergeCell ref="C27:C30"/>
    <mergeCell ref="A66:F66"/>
    <mergeCell ref="A92:F92"/>
    <mergeCell ref="C11:C12"/>
    <mergeCell ref="D11:F11"/>
    <mergeCell ref="D12:F12"/>
    <mergeCell ref="C13:C14"/>
    <mergeCell ref="D13:F13"/>
    <mergeCell ref="D14:F14"/>
    <mergeCell ref="A17:F17"/>
    <mergeCell ref="A38:F38"/>
    <mergeCell ref="A23:A26"/>
    <mergeCell ref="A18:A19"/>
    <mergeCell ref="D15:F15"/>
    <mergeCell ref="D16:F16"/>
    <mergeCell ref="B5:B16"/>
    <mergeCell ref="A2:A16"/>
    <mergeCell ref="D9:F9"/>
    <mergeCell ref="B27:B30"/>
    <mergeCell ref="D51:F51"/>
    <mergeCell ref="A52:F52"/>
    <mergeCell ref="A27:A30"/>
    <mergeCell ref="D65:F65"/>
    <mergeCell ref="B32:B34"/>
    <mergeCell ref="C32:C34"/>
    <mergeCell ref="A32:A34"/>
    <mergeCell ref="E36:F36"/>
    <mergeCell ref="A36:A37"/>
    <mergeCell ref="C36:C37"/>
    <mergeCell ref="B36:B37"/>
    <mergeCell ref="A46:A51"/>
    <mergeCell ref="E46:F46"/>
    <mergeCell ref="D47:F47"/>
    <mergeCell ref="E53:F53"/>
    <mergeCell ref="D21:F21"/>
    <mergeCell ref="D22:F22"/>
    <mergeCell ref="D26:E26"/>
    <mergeCell ref="C23:C25"/>
    <mergeCell ref="B23:B26"/>
    <mergeCell ref="K41:L41"/>
    <mergeCell ref="A45:F45"/>
    <mergeCell ref="A39:A44"/>
    <mergeCell ref="E39:F39"/>
    <mergeCell ref="D40:F40"/>
    <mergeCell ref="D41:F41"/>
    <mergeCell ref="C42:C43"/>
    <mergeCell ref="D44:F44"/>
    <mergeCell ref="A53:A65"/>
    <mergeCell ref="D77:F77"/>
    <mergeCell ref="D78:F78"/>
    <mergeCell ref="D80:F80"/>
    <mergeCell ref="D79:F79"/>
    <mergeCell ref="A67:A88"/>
    <mergeCell ref="B81:B85"/>
    <mergeCell ref="D81:F81"/>
    <mergeCell ref="D82:F82"/>
    <mergeCell ref="D83:F83"/>
    <mergeCell ref="D84:F84"/>
    <mergeCell ref="D85:F85"/>
    <mergeCell ref="E67:F67"/>
    <mergeCell ref="B72:B75"/>
    <mergeCell ref="B76:C76"/>
    <mergeCell ref="E76:F76"/>
  </mergeCells>
  <conditionalFormatting sqref="F26">
    <cfRule type="expression" dxfId="186" priority="72">
      <formula>IF(LEN(F26),MOD(F26,1)&gt;0,"")</formula>
    </cfRule>
  </conditionalFormatting>
  <conditionalFormatting sqref="E30:E31">
    <cfRule type="expression" dxfId="185" priority="70">
      <formula>D68="Yes"</formula>
    </cfRule>
  </conditionalFormatting>
  <conditionalFormatting sqref="F71:F73">
    <cfRule type="expression" dxfId="184" priority="61">
      <formula>D68="Yes"</formula>
    </cfRule>
    <cfRule type="expression" dxfId="183" priority="69">
      <formula>#REF!="No"</formula>
    </cfRule>
  </conditionalFormatting>
  <conditionalFormatting sqref="E70">
    <cfRule type="expression" dxfId="182" priority="68">
      <formula>IF(LEN(E70),MOD(E70,1)&gt;0,"")</formula>
    </cfRule>
  </conditionalFormatting>
  <conditionalFormatting sqref="C69:C70">
    <cfRule type="expression" dxfId="181" priority="67">
      <formula>D68="Yes"</formula>
    </cfRule>
  </conditionalFormatting>
  <conditionalFormatting sqref="E69">
    <cfRule type="expression" dxfId="180" priority="66">
      <formula>D68="Yes"</formula>
    </cfRule>
  </conditionalFormatting>
  <conditionalFormatting sqref="F69">
    <cfRule type="expression" dxfId="179" priority="65">
      <formula>D68="Yes"</formula>
    </cfRule>
  </conditionalFormatting>
  <conditionalFormatting sqref="C70">
    <cfRule type="expression" dxfId="178" priority="13">
      <formula>$D67="No"</formula>
    </cfRule>
    <cfRule type="expression" dxfId="177" priority="64">
      <formula>D68="Yes"</formula>
    </cfRule>
  </conditionalFormatting>
  <conditionalFormatting sqref="F70">
    <cfRule type="expression" dxfId="176" priority="63">
      <formula>D68="Yes"</formula>
    </cfRule>
  </conditionalFormatting>
  <conditionalFormatting sqref="C71:C72">
    <cfRule type="expression" dxfId="175" priority="62">
      <formula>D68="Yes"</formula>
    </cfRule>
  </conditionalFormatting>
  <conditionalFormatting sqref="E74">
    <cfRule type="expression" dxfId="174" priority="51">
      <formula>F73&lt;0</formula>
    </cfRule>
    <cfRule type="expression" dxfId="173" priority="53">
      <formula>F74&gt;0</formula>
    </cfRule>
  </conditionalFormatting>
  <conditionalFormatting sqref="F74">
    <cfRule type="cellIs" dxfId="172" priority="56" operator="greaterThan">
      <formula>0</formula>
    </cfRule>
    <cfRule type="cellIs" dxfId="171" priority="57" operator="lessThan">
      <formula>0</formula>
    </cfRule>
  </conditionalFormatting>
  <conditionalFormatting sqref="D72">
    <cfRule type="expression" dxfId="170" priority="73">
      <formula>#REF!="No"</formula>
    </cfRule>
  </conditionalFormatting>
  <conditionalFormatting sqref="C27">
    <cfRule type="expression" dxfId="169" priority="74">
      <formula>#REF!="Yes"</formula>
    </cfRule>
  </conditionalFormatting>
  <conditionalFormatting sqref="C71:C72 C74:C75">
    <cfRule type="expression" dxfId="168" priority="75">
      <formula>#REF!="No"</formula>
    </cfRule>
  </conditionalFormatting>
  <conditionalFormatting sqref="C69:C70">
    <cfRule type="expression" dxfId="167" priority="76">
      <formula>#REF!="No"</formula>
    </cfRule>
  </conditionalFormatting>
  <conditionalFormatting sqref="E75">
    <cfRule type="expression" dxfId="166" priority="50">
      <formula>F75&gt;0</formula>
    </cfRule>
    <cfRule type="expression" dxfId="165" priority="52">
      <formula>F75&lt;0</formula>
    </cfRule>
  </conditionalFormatting>
  <conditionalFormatting sqref="F75">
    <cfRule type="cellIs" dxfId="164" priority="55" operator="greaterThan">
      <formula>0</formula>
    </cfRule>
    <cfRule type="cellIs" dxfId="163" priority="58" operator="lessThan">
      <formula>0</formula>
    </cfRule>
  </conditionalFormatting>
  <conditionalFormatting sqref="E72:E73">
    <cfRule type="expression" dxfId="162" priority="59">
      <formula>IF(LEN(E72),MOD(E72,1)&gt;0,"")</formula>
    </cfRule>
  </conditionalFormatting>
  <conditionalFormatting sqref="C75">
    <cfRule type="expression" dxfId="161" priority="77">
      <formula>D69="Yes"</formula>
    </cfRule>
  </conditionalFormatting>
  <conditionalFormatting sqref="C74">
    <cfRule type="expression" dxfId="160" priority="78">
      <formula>D69="Yes"</formula>
    </cfRule>
  </conditionalFormatting>
  <conditionalFormatting sqref="E86">
    <cfRule type="cellIs" dxfId="159" priority="259" operator="greaterThan">
      <formula>$E$33</formula>
    </cfRule>
  </conditionalFormatting>
  <conditionalFormatting sqref="E43">
    <cfRule type="expression" dxfId="158" priority="39">
      <formula>$D39="No"</formula>
    </cfRule>
    <cfRule type="cellIs" dxfId="157" priority="48" operator="greaterThanOrEqual">
      <formula>$E$33</formula>
    </cfRule>
  </conditionalFormatting>
  <conditionalFormatting sqref="E50">
    <cfRule type="cellIs" dxfId="156" priority="47" operator="greaterThanOrEqual">
      <formula>$E$33</formula>
    </cfRule>
  </conditionalFormatting>
  <conditionalFormatting sqref="D40:F44">
    <cfRule type="expression" dxfId="155" priority="45">
      <formula>$D39="No"</formula>
    </cfRule>
  </conditionalFormatting>
  <conditionalFormatting sqref="D41:F41">
    <cfRule type="expression" dxfId="154" priority="44">
      <formula>$D39="No"</formula>
    </cfRule>
  </conditionalFormatting>
  <conditionalFormatting sqref="D42">
    <cfRule type="expression" dxfId="153" priority="43">
      <formula>$D39="No"</formula>
    </cfRule>
  </conditionalFormatting>
  <conditionalFormatting sqref="E42">
    <cfRule type="expression" dxfId="152" priority="42">
      <formula>$D39="No"</formula>
    </cfRule>
  </conditionalFormatting>
  <conditionalFormatting sqref="F42">
    <cfRule type="expression" dxfId="151" priority="41">
      <formula>$D39="No"</formula>
    </cfRule>
  </conditionalFormatting>
  <conditionalFormatting sqref="D43">
    <cfRule type="expression" dxfId="150" priority="36">
      <formula>$D39="No"</formula>
    </cfRule>
    <cfRule type="expression" dxfId="149" priority="40">
      <formula>$D39="No"</formula>
    </cfRule>
  </conditionalFormatting>
  <conditionalFormatting sqref="F43">
    <cfRule type="expression" dxfId="148" priority="38">
      <formula>$D39="No"</formula>
    </cfRule>
  </conditionalFormatting>
  <conditionalFormatting sqref="D44:F44">
    <cfRule type="expression" dxfId="147" priority="37">
      <formula>$D39="No"</formula>
    </cfRule>
  </conditionalFormatting>
  <conditionalFormatting sqref="D47:F47">
    <cfRule type="expression" dxfId="146" priority="35">
      <formula>$D46="No"</formula>
    </cfRule>
  </conditionalFormatting>
  <conditionalFormatting sqref="D48:F48">
    <cfRule type="expression" dxfId="145" priority="34">
      <formula>$D46="No"</formula>
    </cfRule>
  </conditionalFormatting>
  <conditionalFormatting sqref="D49:F49">
    <cfRule type="expression" dxfId="144" priority="33">
      <formula>$D46="No"</formula>
    </cfRule>
  </conditionalFormatting>
  <conditionalFormatting sqref="D50:F50">
    <cfRule type="expression" dxfId="143" priority="32">
      <formula>$D46="No"</formula>
    </cfRule>
  </conditionalFormatting>
  <conditionalFormatting sqref="D50">
    <cfRule type="expression" dxfId="142" priority="31">
      <formula>$D46="No"</formula>
    </cfRule>
  </conditionalFormatting>
  <conditionalFormatting sqref="D51">
    <cfRule type="expression" dxfId="141" priority="30">
      <formula>$D46="No"</formula>
    </cfRule>
  </conditionalFormatting>
  <conditionalFormatting sqref="E39:F39">
    <cfRule type="expression" dxfId="140" priority="29">
      <formula>$D39="No"</formula>
    </cfRule>
  </conditionalFormatting>
  <conditionalFormatting sqref="E46:F46">
    <cfRule type="expression" dxfId="139" priority="28">
      <formula>$D46="No"</formula>
    </cfRule>
  </conditionalFormatting>
  <conditionalFormatting sqref="D54:F54">
    <cfRule type="expression" dxfId="138" priority="27">
      <formula>$D53="No"</formula>
    </cfRule>
  </conditionalFormatting>
  <conditionalFormatting sqref="B55">
    <cfRule type="expression" dxfId="137" priority="26">
      <formula>$D53="No"</formula>
    </cfRule>
  </conditionalFormatting>
  <conditionalFormatting sqref="D56">
    <cfRule type="expression" dxfId="136" priority="1">
      <formula>$D53="Yes"</formula>
    </cfRule>
    <cfRule type="expression" dxfId="135" priority="25">
      <formula>$D53="Yes"</formula>
    </cfRule>
  </conditionalFormatting>
  <conditionalFormatting sqref="D68:F68">
    <cfRule type="expression" dxfId="134" priority="24">
      <formula>$D67="No"</formula>
    </cfRule>
  </conditionalFormatting>
  <conditionalFormatting sqref="D69:F69">
    <cfRule type="expression" dxfId="133" priority="23">
      <formula>$D67="No"</formula>
    </cfRule>
  </conditionalFormatting>
  <conditionalFormatting sqref="D70:F70">
    <cfRule type="expression" dxfId="132" priority="22">
      <formula>$D67="No"</formula>
    </cfRule>
  </conditionalFormatting>
  <conditionalFormatting sqref="D71:F71">
    <cfRule type="expression" dxfId="131" priority="21">
      <formula>$D67="No"</formula>
    </cfRule>
  </conditionalFormatting>
  <conditionalFormatting sqref="D72:F72">
    <cfRule type="expression" dxfId="130" priority="20">
      <formula>$D67="No"</formula>
    </cfRule>
  </conditionalFormatting>
  <conditionalFormatting sqref="D73:F73">
    <cfRule type="expression" dxfId="129" priority="19">
      <formula>$D67="No"</formula>
    </cfRule>
  </conditionalFormatting>
  <conditionalFormatting sqref="D74:F74">
    <cfRule type="expression" dxfId="128" priority="18">
      <formula>$D67="No"</formula>
    </cfRule>
  </conditionalFormatting>
  <conditionalFormatting sqref="D75:F75">
    <cfRule type="expression" dxfId="127" priority="17">
      <formula>$D67="No"</formula>
    </cfRule>
  </conditionalFormatting>
  <conditionalFormatting sqref="D76:F76">
    <cfRule type="expression" dxfId="126" priority="16">
      <formula>$D67="No"</formula>
    </cfRule>
  </conditionalFormatting>
  <conditionalFormatting sqref="E68:F68">
    <cfRule type="expression" dxfId="125" priority="14">
      <formula>$D67="No"</formula>
    </cfRule>
  </conditionalFormatting>
  <conditionalFormatting sqref="D70">
    <cfRule type="expression" dxfId="124" priority="12">
      <formula>$D67="No"</formula>
    </cfRule>
  </conditionalFormatting>
  <conditionalFormatting sqref="D76">
    <cfRule type="expression" dxfId="123" priority="6">
      <formula>$D67="No"</formula>
    </cfRule>
  </conditionalFormatting>
  <conditionalFormatting sqref="D75">
    <cfRule type="expression" dxfId="122" priority="5">
      <formula>$D67="No"</formula>
    </cfRule>
  </conditionalFormatting>
  <conditionalFormatting sqref="D74">
    <cfRule type="expression" dxfId="121" priority="4">
      <formula>$D67="No"</formula>
    </cfRule>
  </conditionalFormatting>
  <conditionalFormatting sqref="E54">
    <cfRule type="expression" dxfId="120" priority="3">
      <formula>$D53="No"</formula>
    </cfRule>
  </conditionalFormatting>
  <conditionalFormatting sqref="D73">
    <cfRule type="expression" dxfId="119" priority="260">
      <formula>$D67="No"</formula>
    </cfRule>
    <cfRule type="expression" dxfId="118" priority="261">
      <formula>D49="Yes"</formula>
    </cfRule>
  </conditionalFormatting>
  <conditionalFormatting sqref="D57">
    <cfRule type="expression" dxfId="117" priority="2">
      <formula>$D53="Yes"</formula>
    </cfRule>
  </conditionalFormatting>
  <dataValidations count="5">
    <dataValidation type="list" allowBlank="1" showInputMessage="1" showErrorMessage="1" sqref="E76" xr:uid="{044C59A7-131F-4D38-852C-E16B5BB1D005}">
      <formula1>$E$74:$E$75</formula1>
    </dataValidation>
    <dataValidation type="list" allowBlank="1" showInputMessage="1" showErrorMessage="1" sqref="D18" xr:uid="{3B29A203-10E6-4781-8164-55BEF46C52E0}">
      <formula1>$R$20:$U$20</formula1>
    </dataValidation>
    <dataValidation type="list" allowBlank="1" showInputMessage="1" showErrorMessage="1" sqref="E30:E31" xr:uid="{52A684DC-99AC-4943-BCA4-C389CC7EB473}">
      <formula1>$F$28:$F$29</formula1>
    </dataValidation>
    <dataValidation type="list" allowBlank="1" showInputMessage="1" showErrorMessage="1" sqref="D36" xr:uid="{7E5752E7-EF8D-4CF3-98CF-F0539B2C95B4}">
      <formula1>$R$37:$X$37</formula1>
    </dataValidation>
    <dataValidation type="list" allowBlank="1" showInputMessage="1" showErrorMessage="1" sqref="D20" xr:uid="{901B51C9-B8BD-4723-AEBD-DC06AEB600B4}">
      <formula1>INDIRECT($D$18)</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r:uid="{0B0243C9-01D2-4323-91A7-2F8010B46953}">
          <x14:formula1>
            <xm:f>DRAWING_DATA!$E$29:$E$32</xm:f>
          </x14:formula1>
          <xm:sqref>D87</xm:sqref>
        </x14:dataValidation>
        <x14:dataValidation type="list" allowBlank="1" showInputMessage="1" showErrorMessage="1" xr:uid="{058E967C-40A9-4D21-B2F3-4D51D4CEAAE9}">
          <x14:formula1>
            <xm:f>DRAWING_DATA!$H$27:$H$28</xm:f>
          </x14:formula1>
          <xm:sqref>D59</xm:sqref>
        </x14:dataValidation>
        <x14:dataValidation type="list" allowBlank="1" showInputMessage="1" showErrorMessage="1" xr:uid="{6EE6EDBD-EA3D-4079-818E-10C6D84D90B3}">
          <x14:formula1>
            <xm:f>DRAWING_DATA!$H$12:$H$19</xm:f>
          </x14:formula1>
          <xm:sqref>D60</xm:sqref>
        </x14:dataValidation>
        <x14:dataValidation type="list" allowBlank="1" showInputMessage="1" showErrorMessage="1" xr:uid="{0921C95C-9236-4BC0-9648-35CE89448A85}">
          <x14:formula1>
            <xm:f>DRAWING_DATA!$A$39:$A$40</xm:f>
          </x14:formula1>
          <xm:sqref>D80</xm:sqref>
        </x14:dataValidation>
        <x14:dataValidation type="list" allowBlank="1" showInputMessage="1" showErrorMessage="1" xr:uid="{EC368758-8FD2-42D8-B933-721592285048}">
          <x14:formula1>
            <xm:f>DRAWING_DATA!$B$2:$B$7</xm:f>
          </x14:formula1>
          <xm:sqref>D41</xm:sqref>
        </x14:dataValidation>
        <x14:dataValidation type="list" allowBlank="1" showInputMessage="1" showErrorMessage="1" xr:uid="{4B8F6BA5-5AC5-456F-B5C8-1500EC2DFB25}">
          <x14:formula1>
            <xm:f>DRAWING_DATA!$D$2:$D$5</xm:f>
          </x14:formula1>
          <xm:sqref>G40:G41 G37</xm:sqref>
        </x14:dataValidation>
        <x14:dataValidation type="list" allowBlank="1" showInputMessage="1" showErrorMessage="1" xr:uid="{B5255D30-3E8C-4113-AA87-8F74C08BDAA2}">
          <x14:formula1>
            <xm:f>DRAWING_DATA!$B$2:$B$21</xm:f>
          </x14:formula1>
          <xm:sqref>D21 D48</xm:sqref>
        </x14:dataValidation>
        <x14:dataValidation type="list" allowBlank="1" showInputMessage="1" showErrorMessage="1" xr:uid="{58D32D45-C826-421B-9535-9FA2836FDD61}">
          <x14:formula1>
            <xm:f>DRAWING_DATA!$H$2:$H$3</xm:f>
          </x14:formula1>
          <xm:sqref>D46 D53:D54 D39 D67:D68</xm:sqref>
        </x14:dataValidation>
        <x14:dataValidation type="list" allowBlank="1" showInputMessage="1" showErrorMessage="1" xr:uid="{AE8E6CD9-F837-4BC8-BCE4-B4AA1FDB426B}">
          <x14:formula1>
            <xm:f>DRAWING_DATA!$B$24:$B$28</xm:f>
          </x14:formula1>
          <xm:sqref>G81</xm:sqref>
        </x14:dataValidation>
        <x14:dataValidation type="list" allowBlank="1" showInputMessage="1" showErrorMessage="1" xr:uid="{F82EB42D-3BDD-4BAE-93F9-BC0C887D69F1}">
          <x14:formula1>
            <xm:f>DRAWING_DATA!$I$103:$I$126</xm:f>
          </x14:formula1>
          <xm:sqref>D85</xm:sqref>
        </x14:dataValidation>
        <x14:dataValidation type="list" allowBlank="1" showInputMessage="1" showErrorMessage="1" xr:uid="{4D503A3F-C88F-44CB-BC39-2B4A86B40AA5}">
          <x14:formula1>
            <xm:f>DRAWING_DATA!$I$90:$I$101</xm:f>
          </x14:formula1>
          <xm:sqref>D84</xm:sqref>
        </x14:dataValidation>
        <x14:dataValidation type="list" allowBlank="1" showInputMessage="1" showErrorMessage="1" xr:uid="{F1CF4078-CB54-4827-8DA2-8AE9AD9375C6}">
          <x14:formula1>
            <xm:f>DRAWING_DATA!$I$69:$I$88</xm:f>
          </x14:formula1>
          <xm:sqref>D83</xm:sqref>
        </x14:dataValidation>
        <x14:dataValidation type="list" allowBlank="1" showInputMessage="1" showErrorMessage="1" xr:uid="{ACF111CE-37E5-4626-9721-20DCF4267CDC}">
          <x14:formula1>
            <xm:f>DRAWING_DATA!$I$36:$I$67</xm:f>
          </x14:formula1>
          <xm:sqref>D82</xm:sqref>
        </x14:dataValidation>
        <x14:dataValidation type="list" allowBlank="1" showInputMessage="1" showErrorMessage="1" xr:uid="{C3DB7893-B334-4F2A-9AFD-B03269676974}">
          <x14:formula1>
            <xm:f>DRAWING_DATA!$E$13:$E$17</xm:f>
          </x14:formula1>
          <xm:sqref>D42</xm:sqref>
        </x14:dataValidation>
        <x14:dataValidation type="list" allowBlank="1" showInputMessage="1" showErrorMessage="1" xr:uid="{BBD25DB9-3C53-465C-878A-D8D03DF756C1}">
          <x14:formula1>
            <xm:f>DRAWING_DATA!$E$21:$E$25</xm:f>
          </x14:formula1>
          <xm:sqref>D49</xm:sqref>
        </x14:dataValidation>
        <x14:dataValidation type="list" allowBlank="1" showInputMessage="1" showErrorMessage="1" xr:uid="{D87D048A-5CF6-4D3F-B096-40E1AF06393C}">
          <x14:formula1>
            <xm:f>DRAWING_DATA!$C$128:$L$128</xm:f>
          </x14:formula1>
          <xm:sqref>D40:F40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DB528-AA1B-482B-B0AA-5BE43EE7241E}">
  <sheetPr codeName="Sheet3"/>
  <dimension ref="A1:AA76"/>
  <sheetViews>
    <sheetView zoomScaleNormal="100" workbookViewId="0">
      <selection activeCell="B14" sqref="B14"/>
    </sheetView>
  </sheetViews>
  <sheetFormatPr defaultColWidth="9.28515625" defaultRowHeight="30" customHeight="1" x14ac:dyDescent="0.25"/>
  <cols>
    <col min="1" max="1" width="30.7109375" style="41" customWidth="1"/>
    <col min="2" max="2" width="75.7109375" style="42" customWidth="1"/>
    <col min="3" max="3" width="5.7109375" style="42" customWidth="1"/>
    <col min="4" max="6" width="9.28515625" style="42"/>
    <col min="7" max="7" width="23.7109375" style="42" customWidth="1"/>
    <col min="8" max="23" width="9.28515625" style="42"/>
    <col min="24" max="24" width="16.5703125" style="42" customWidth="1"/>
    <col min="25" max="25" width="9.28515625" style="42"/>
    <col min="26" max="26" width="37.7109375" style="42" hidden="1" customWidth="1"/>
    <col min="27" max="27" width="17.28515625" style="42" hidden="1" customWidth="1"/>
    <col min="28" max="16384" width="9.28515625" style="42"/>
  </cols>
  <sheetData>
    <row r="1" spans="1:27" ht="30" customHeight="1" x14ac:dyDescent="0.25">
      <c r="A1" s="40" t="s">
        <v>11618</v>
      </c>
      <c r="B1" s="207" t="str">
        <f>CalcSheet!D2</f>
        <v xml:space="preserve"> </v>
      </c>
      <c r="C1" s="72"/>
      <c r="D1" s="138"/>
      <c r="E1" s="139"/>
      <c r="F1" s="139"/>
      <c r="G1" s="139"/>
      <c r="H1" s="139"/>
      <c r="I1" s="140"/>
      <c r="Z1" s="133" t="s">
        <v>11619</v>
      </c>
      <c r="AA1" s="134"/>
    </row>
    <row r="2" spans="1:27" ht="30" customHeight="1" thickBot="1" x14ac:dyDescent="0.3">
      <c r="A2" s="40" t="s">
        <v>11437</v>
      </c>
      <c r="B2" s="166" t="str">
        <f>CalcSheet!D3&amp;" "&amp;CalcSheet!H3</f>
        <v xml:space="preserve">  </v>
      </c>
      <c r="C2" s="72"/>
      <c r="D2" s="141"/>
      <c r="E2" s="142"/>
      <c r="F2" s="142"/>
      <c r="G2" s="142"/>
      <c r="H2" s="142"/>
      <c r="I2" s="143"/>
      <c r="Z2" s="165">
        <v>46156.471064814818</v>
      </c>
      <c r="AA2" s="136" t="str">
        <f>TEXT(Z2,"MMDDYYYYhhmmss")</f>
        <v>05142026111820</v>
      </c>
    </row>
    <row r="3" spans="1:27" ht="30" customHeight="1" thickBot="1" x14ac:dyDescent="0.3">
      <c r="A3" s="40" t="str">
        <f>CalcSheet!C4</f>
        <v>Date</v>
      </c>
      <c r="B3" s="172">
        <f ca="1">CalcSheet!$D$4</f>
        <v>46169</v>
      </c>
      <c r="C3" s="73"/>
      <c r="D3" s="141"/>
      <c r="E3" s="142"/>
      <c r="F3" s="142"/>
      <c r="G3" s="142"/>
      <c r="H3" s="142"/>
      <c r="I3" s="143"/>
      <c r="Z3" s="135"/>
      <c r="AA3" s="136"/>
    </row>
    <row r="4" spans="1:27" ht="30" customHeight="1" x14ac:dyDescent="0.25">
      <c r="A4" s="129" t="s">
        <v>11446</v>
      </c>
      <c r="B4" s="166" t="str">
        <f>CalcSheet!D21</f>
        <v xml:space="preserve"> </v>
      </c>
      <c r="C4" s="73"/>
      <c r="D4" s="141"/>
      <c r="E4" s="142"/>
      <c r="F4" s="142"/>
      <c r="G4" s="142"/>
      <c r="H4" s="142"/>
      <c r="I4" s="143"/>
      <c r="Z4" s="148"/>
    </row>
    <row r="5" spans="1:27" ht="30" customHeight="1" x14ac:dyDescent="0.25">
      <c r="A5" s="129" t="s">
        <v>11447</v>
      </c>
      <c r="B5" s="166">
        <f>CalcSheet!D22</f>
        <v>0</v>
      </c>
      <c r="C5" s="73"/>
      <c r="D5" s="141"/>
      <c r="E5" s="142"/>
      <c r="F5" s="142"/>
      <c r="G5" s="142"/>
      <c r="H5" s="142"/>
      <c r="I5" s="143"/>
      <c r="Z5" s="148"/>
    </row>
    <row r="6" spans="1:27" ht="30" customHeight="1" x14ac:dyDescent="0.25">
      <c r="A6" s="458" t="s">
        <v>11440</v>
      </c>
      <c r="B6" s="459" t="e">
        <f>CalcSheet!D5</f>
        <v>#N/A</v>
      </c>
      <c r="C6" s="137"/>
      <c r="D6" s="141"/>
      <c r="E6" s="142"/>
      <c r="F6" s="142"/>
      <c r="G6" s="142"/>
      <c r="H6" s="142"/>
      <c r="I6" s="143"/>
    </row>
    <row r="7" spans="1:27" ht="30" customHeight="1" x14ac:dyDescent="0.25">
      <c r="A7" s="458"/>
      <c r="B7" s="459"/>
      <c r="C7" s="137"/>
      <c r="D7" s="141"/>
      <c r="E7" s="142"/>
      <c r="F7" s="142"/>
      <c r="G7" s="142"/>
      <c r="H7" s="142"/>
      <c r="I7" s="143"/>
    </row>
    <row r="8" spans="1:27" ht="30" customHeight="1" x14ac:dyDescent="0.25">
      <c r="A8" s="458"/>
      <c r="B8" s="459"/>
      <c r="C8" s="137"/>
      <c r="D8" s="141"/>
      <c r="E8" s="142"/>
      <c r="F8" s="142"/>
      <c r="G8" s="142"/>
      <c r="H8" s="142"/>
      <c r="I8" s="143"/>
    </row>
    <row r="9" spans="1:27" ht="30" customHeight="1" x14ac:dyDescent="0.25">
      <c r="A9" s="458" t="s">
        <v>11620</v>
      </c>
      <c r="B9" s="166" t="str">
        <f>CalcSheet!D7</f>
        <v xml:space="preserve">  </v>
      </c>
      <c r="C9" s="72"/>
      <c r="D9" s="141"/>
      <c r="E9" s="142"/>
      <c r="F9" s="142"/>
      <c r="G9" s="142"/>
      <c r="H9" s="142"/>
      <c r="I9" s="143"/>
    </row>
    <row r="10" spans="1:27" ht="30" customHeight="1" x14ac:dyDescent="0.25">
      <c r="A10" s="458"/>
      <c r="B10" s="166" t="str">
        <f>CalcSheet!D8</f>
        <v/>
      </c>
      <c r="C10" s="72"/>
      <c r="D10" s="141"/>
      <c r="E10" s="142"/>
      <c r="F10" s="142"/>
      <c r="G10" s="142"/>
      <c r="H10" s="142"/>
      <c r="I10" s="143"/>
    </row>
    <row r="11" spans="1:27" ht="30" customHeight="1" x14ac:dyDescent="0.25">
      <c r="A11" s="458" t="s">
        <v>11621</v>
      </c>
      <c r="B11" s="166" t="str">
        <f>CalcSheet!D9</f>
        <v xml:space="preserve"> </v>
      </c>
      <c r="C11" s="72"/>
      <c r="D11" s="141"/>
      <c r="E11" s="142"/>
      <c r="F11" s="142"/>
      <c r="G11" s="144"/>
      <c r="H11" s="142"/>
      <c r="I11" s="143"/>
    </row>
    <row r="12" spans="1:27" ht="30" customHeight="1" x14ac:dyDescent="0.25">
      <c r="A12" s="458"/>
      <c r="B12" s="166" t="str">
        <f>CalcSheet!D10</f>
        <v/>
      </c>
      <c r="C12" s="72"/>
      <c r="D12" s="141"/>
      <c r="E12" s="142"/>
      <c r="F12" s="142"/>
      <c r="G12" s="142"/>
      <c r="H12" s="142"/>
      <c r="I12" s="143"/>
    </row>
    <row r="13" spans="1:27" ht="30" customHeight="1" x14ac:dyDescent="0.25">
      <c r="A13" s="458" t="s">
        <v>11622</v>
      </c>
      <c r="B13" s="166" t="str">
        <f>CalcSheet!D11</f>
        <v xml:space="preserve"> </v>
      </c>
      <c r="C13" s="72"/>
      <c r="D13" s="141"/>
      <c r="E13" s="142"/>
      <c r="F13" s="142"/>
      <c r="G13" s="142"/>
      <c r="H13" s="142"/>
      <c r="I13" s="143"/>
    </row>
    <row r="14" spans="1:27" ht="30" customHeight="1" x14ac:dyDescent="0.25">
      <c r="A14" s="458"/>
      <c r="B14" s="166" t="str">
        <f>CalcSheet!D12</f>
        <v/>
      </c>
      <c r="C14" s="72"/>
      <c r="D14" s="141"/>
      <c r="E14" s="142"/>
      <c r="F14" s="142"/>
      <c r="G14" s="142"/>
      <c r="H14" s="142"/>
      <c r="I14" s="143"/>
    </row>
    <row r="15" spans="1:27" ht="30" customHeight="1" x14ac:dyDescent="0.25">
      <c r="A15" s="458" t="s">
        <v>11623</v>
      </c>
      <c r="B15" s="166" t="str">
        <f>CalcSheet!D13</f>
        <v xml:space="preserve"> </v>
      </c>
      <c r="C15" s="72"/>
      <c r="D15" s="141"/>
      <c r="E15" s="142"/>
      <c r="F15" s="142"/>
      <c r="G15" s="142"/>
      <c r="H15" s="142"/>
      <c r="I15" s="143"/>
    </row>
    <row r="16" spans="1:27" ht="51" customHeight="1" thickBot="1" x14ac:dyDescent="0.3">
      <c r="A16" s="458"/>
      <c r="B16" s="166" t="str">
        <f>CalcSheet!D14</f>
        <v/>
      </c>
      <c r="C16" s="72"/>
      <c r="D16" s="145"/>
      <c r="E16" s="146"/>
      <c r="F16" s="146"/>
      <c r="G16" s="146"/>
      <c r="H16" s="146"/>
      <c r="I16" s="147"/>
    </row>
    <row r="17" spans="1:3" ht="63" customHeight="1" x14ac:dyDescent="0.25">
      <c r="A17" s="40" t="s">
        <v>11624</v>
      </c>
      <c r="B17" s="163"/>
      <c r="C17" s="72"/>
    </row>
    <row r="18" spans="1:3" ht="30" customHeight="1" thickBot="1" x14ac:dyDescent="0.3"/>
    <row r="19" spans="1:3" ht="30" customHeight="1" thickBot="1" x14ac:dyDescent="0.3">
      <c r="A19" s="456" t="s">
        <v>11625</v>
      </c>
      <c r="B19" s="457"/>
    </row>
    <row r="20" spans="1:3" ht="47.25" customHeight="1" x14ac:dyDescent="0.25">
      <c r="A20" s="174" t="s">
        <v>11547</v>
      </c>
      <c r="B20" s="175" t="e">
        <f>RIGHT(CalcSheet!D20,6)&amp;IF(LEFT(RIGHT(CalcSheet!D20,6),4)="6499",CHAR(10)&amp;"***Please contact the pricing and sales controlling specialist for discounts to this material",IF(CalcSheet!D18="CD",CHAR(10)&amp;"ZSTX:  +"&amp;ZSTX!F10&amp;"%",""))</f>
        <v>#N/A</v>
      </c>
    </row>
    <row r="21" spans="1:3" ht="30" customHeight="1" x14ac:dyDescent="0.25">
      <c r="A21" s="176" t="s">
        <v>11626</v>
      </c>
      <c r="B21" s="177" t="s">
        <v>11627</v>
      </c>
    </row>
    <row r="22" spans="1:3" ht="30" customHeight="1" x14ac:dyDescent="0.25">
      <c r="A22" s="131" t="s">
        <v>11628</v>
      </c>
      <c r="B22" s="163" t="s">
        <v>11438</v>
      </c>
    </row>
    <row r="23" spans="1:3" ht="30" customHeight="1" x14ac:dyDescent="0.25">
      <c r="A23" s="131" t="s">
        <v>11629</v>
      </c>
      <c r="B23" s="163" t="s">
        <v>11438</v>
      </c>
    </row>
    <row r="24" spans="1:3" ht="30" customHeight="1" x14ac:dyDescent="0.25">
      <c r="A24" s="131" t="s">
        <v>11630</v>
      </c>
      <c r="B24" s="163" t="s">
        <v>11438</v>
      </c>
    </row>
    <row r="25" spans="1:3" ht="30" customHeight="1" x14ac:dyDescent="0.25">
      <c r="A25" s="131" t="s">
        <v>11631</v>
      </c>
      <c r="B25" s="178">
        <f>CalcSheet!E30</f>
        <v>40</v>
      </c>
    </row>
    <row r="26" spans="1:3" ht="30" customHeight="1" x14ac:dyDescent="0.25">
      <c r="A26" s="131" t="s">
        <v>11592</v>
      </c>
      <c r="B26" s="178">
        <f>CalcSheet!E33</f>
        <v>4500</v>
      </c>
    </row>
    <row r="27" spans="1:3" ht="30" customHeight="1" x14ac:dyDescent="0.25">
      <c r="A27" s="131" t="s">
        <v>11632</v>
      </c>
      <c r="B27" s="164" t="e">
        <f>VLOOKUP(CalcSheet!D36,Tables!E13:G20,2,FALSE)</f>
        <v>#N/A</v>
      </c>
    </row>
    <row r="28" spans="1:3" ht="30" customHeight="1" x14ac:dyDescent="0.25">
      <c r="A28" s="131" t="s">
        <v>11633</v>
      </c>
      <c r="B28" s="166"/>
    </row>
    <row r="29" spans="1:3" ht="30" customHeight="1" x14ac:dyDescent="0.25">
      <c r="A29" s="131" t="s">
        <v>11634</v>
      </c>
      <c r="B29" s="166" t="e">
        <f>VLOOKUP(B27,Tables!F13:H20,3,0)</f>
        <v>#N/A</v>
      </c>
    </row>
    <row r="30" spans="1:3" ht="30" customHeight="1" x14ac:dyDescent="0.25">
      <c r="A30" s="131" t="s">
        <v>11635</v>
      </c>
      <c r="B30" s="166"/>
    </row>
    <row r="31" spans="1:3" ht="30" customHeight="1" x14ac:dyDescent="0.25">
      <c r="A31" s="131" t="s">
        <v>11636</v>
      </c>
      <c r="B31" s="166"/>
    </row>
    <row r="32" spans="1:3" ht="30" customHeight="1" x14ac:dyDescent="0.25">
      <c r="A32" s="179" t="s">
        <v>11637</v>
      </c>
      <c r="B32" s="163">
        <v>90</v>
      </c>
    </row>
    <row r="33" spans="1:2" ht="30" customHeight="1" x14ac:dyDescent="0.25">
      <c r="A33" s="131" t="s">
        <v>11638</v>
      </c>
      <c r="B33" s="166" t="e">
        <f>ROUND(VLOOKUP(B25,Tables!M13:O17,3,1)*B25,0)</f>
        <v>#N/A</v>
      </c>
    </row>
    <row r="34" spans="1:2" ht="30" customHeight="1" x14ac:dyDescent="0.25">
      <c r="A34" s="131" t="s">
        <v>11639</v>
      </c>
      <c r="B34" s="166" t="e">
        <f>ROUND(VLOOKUP(B25,Tables!M13:O17,3,1)*B25,0)</f>
        <v>#N/A</v>
      </c>
    </row>
    <row r="35" spans="1:2" ht="30" customHeight="1" x14ac:dyDescent="0.25">
      <c r="A35" s="131" t="s">
        <v>11640</v>
      </c>
      <c r="B35" s="166">
        <f>VLOOKUP(B26,Tables!M4:O9,3,1)</f>
        <v>18</v>
      </c>
    </row>
    <row r="36" spans="1:2" ht="30" customHeight="1" x14ac:dyDescent="0.25">
      <c r="A36" s="131" t="s">
        <v>11641</v>
      </c>
      <c r="B36" s="166">
        <f>VLOOKUP(B26,Tables!M4:O9,3,1)</f>
        <v>18</v>
      </c>
    </row>
    <row r="37" spans="1:2" ht="30" customHeight="1" x14ac:dyDescent="0.25">
      <c r="A37" s="131" t="s">
        <v>11642</v>
      </c>
      <c r="B37" s="163"/>
    </row>
    <row r="38" spans="1:2" ht="30" customHeight="1" x14ac:dyDescent="0.25">
      <c r="A38" s="131" t="s">
        <v>11643</v>
      </c>
      <c r="B38" s="166" t="e">
        <f>IF(AND(ISNUMBER(SEARCH("Beige",B6)),CalcSheet!D36="Hinge Lace"),"888200",IF(VLOOKUP(CalcSheet!D20,DRAWING_DATA!A54:B96,2,0)&gt;2,IF(VLOOKUP(CalcSheet!D20,DRAWING_DATA!A54:B96,2,0)&gt;3.4,VLOOKUP(CalcSheet!D36,Tables!E13:J20,6,0),VLOOKUP(CalcSheet!D36,Tables!E13:J20,3,0)),VLOOKUP(CalcSheet!D36,Tables!E13:J20,5,0)))</f>
        <v>#N/A</v>
      </c>
    </row>
    <row r="39" spans="1:2" ht="30" customHeight="1" x14ac:dyDescent="0.25">
      <c r="A39" s="131" t="s">
        <v>11644</v>
      </c>
      <c r="B39" s="166" t="str">
        <f>IF(CalcSheet!D39="Yes", RIGHT(CalcSheet!D40,6)," ")</f>
        <v xml:space="preserve"> </v>
      </c>
    </row>
    <row r="40" spans="1:2" ht="30" customHeight="1" x14ac:dyDescent="0.25">
      <c r="A40" s="131" t="s">
        <v>11645</v>
      </c>
      <c r="B40" s="166" t="str">
        <f>IF(CalcSheet!D39="Yes", CalcSheet!D41," ")</f>
        <v xml:space="preserve"> </v>
      </c>
    </row>
    <row r="41" spans="1:2" ht="30" customHeight="1" x14ac:dyDescent="0.25">
      <c r="A41" s="131" t="s">
        <v>11646</v>
      </c>
      <c r="B41" s="166" t="str">
        <f>IF(CalcSheet!D46="Yes", RIGHT(CalcSheet!D47,6)," ")</f>
        <v xml:space="preserve"> </v>
      </c>
    </row>
    <row r="42" spans="1:2" ht="30" customHeight="1" x14ac:dyDescent="0.25">
      <c r="A42" s="131" t="s">
        <v>11647</v>
      </c>
      <c r="B42" s="166" t="str">
        <f>IF(CalcSheet!D46="Yes", CalcSheet!D48," ")</f>
        <v xml:space="preserve"> </v>
      </c>
    </row>
    <row r="43" spans="1:2" ht="30" customHeight="1" x14ac:dyDescent="0.25">
      <c r="A43" s="131" t="s">
        <v>11648</v>
      </c>
      <c r="B43" s="166" t="str">
        <f>IF(CalcSheet!D67="Yes",RIGHT(CalcSheet!D81,6)," ")</f>
        <v xml:space="preserve"> </v>
      </c>
    </row>
    <row r="44" spans="1:2" ht="30" customHeight="1" x14ac:dyDescent="0.25">
      <c r="A44" s="131" t="s">
        <v>11649</v>
      </c>
      <c r="B44" s="166" t="str">
        <f>IF(CalcSheet!D67="Yes",CalcSheet!E86," ")</f>
        <v xml:space="preserve"> </v>
      </c>
    </row>
    <row r="45" spans="1:2" ht="30" customHeight="1" x14ac:dyDescent="0.25">
      <c r="A45" s="131" t="s">
        <v>11650</v>
      </c>
      <c r="B45" s="166" t="str">
        <f>IF(CalcSheet!D67="Yes",IF(CalcSheet!B102="Yes",CalcSheet!B103,1)," ")</f>
        <v xml:space="preserve"> </v>
      </c>
    </row>
    <row r="46" spans="1:2" ht="30" customHeight="1" x14ac:dyDescent="0.25">
      <c r="A46" s="131" t="s">
        <v>11651</v>
      </c>
      <c r="B46" s="166" t="str">
        <f>IF(CalcSheet!D67="Yes",CalcSheet!E74," ")</f>
        <v xml:space="preserve"> </v>
      </c>
    </row>
    <row r="47" spans="1:2" ht="30" customHeight="1" x14ac:dyDescent="0.25">
      <c r="A47" s="131" t="s">
        <v>11652</v>
      </c>
      <c r="B47" s="166" t="str">
        <f>IF(CalcSheet!D53="Yes",VLOOKUP(CalcSheet!D61,DRAWING_DATA!O3:P43,2,FALSE), " ")</f>
        <v xml:space="preserve"> </v>
      </c>
    </row>
    <row r="48" spans="1:2" ht="30" customHeight="1" x14ac:dyDescent="0.25">
      <c r="A48" s="131" t="s">
        <v>11653</v>
      </c>
      <c r="B48" s="166" t="str">
        <f>IF(CalcSheet!D53="Yes",CalcSheet!D57," ")</f>
        <v xml:space="preserve"> </v>
      </c>
    </row>
    <row r="49" spans="1:2" ht="30" customHeight="1" x14ac:dyDescent="0.25">
      <c r="A49" s="131" t="s">
        <v>11654</v>
      </c>
      <c r="B49" s="166"/>
    </row>
    <row r="50" spans="1:2" s="181" customFormat="1" ht="30" hidden="1" customHeight="1" x14ac:dyDescent="0.25">
      <c r="A50" s="173" t="s">
        <v>11655</v>
      </c>
      <c r="B50" s="163"/>
    </row>
    <row r="51" spans="1:2" s="181" customFormat="1" ht="30" hidden="1" customHeight="1" x14ac:dyDescent="0.25">
      <c r="A51" s="173" t="s">
        <v>11656</v>
      </c>
      <c r="B51" s="163"/>
    </row>
    <row r="52" spans="1:2" s="181" customFormat="1" ht="30" hidden="1" customHeight="1" x14ac:dyDescent="0.25">
      <c r="A52" s="173" t="s">
        <v>11657</v>
      </c>
      <c r="B52" s="163"/>
    </row>
    <row r="53" spans="1:2" s="181" customFormat="1" ht="30" hidden="1" customHeight="1" x14ac:dyDescent="0.25">
      <c r="A53" s="173" t="s">
        <v>11658</v>
      </c>
      <c r="B53" s="163"/>
    </row>
    <row r="54" spans="1:2" s="181" customFormat="1" ht="30" hidden="1" customHeight="1" x14ac:dyDescent="0.25">
      <c r="A54" s="173" t="s">
        <v>11659</v>
      </c>
      <c r="B54" s="163"/>
    </row>
    <row r="55" spans="1:2" s="181" customFormat="1" ht="30" hidden="1" customHeight="1" x14ac:dyDescent="0.25">
      <c r="A55" s="173" t="s">
        <v>11660</v>
      </c>
      <c r="B55" s="163"/>
    </row>
    <row r="56" spans="1:2" s="181" customFormat="1" ht="30" hidden="1" customHeight="1" x14ac:dyDescent="0.25">
      <c r="A56" s="173" t="s">
        <v>11661</v>
      </c>
      <c r="B56" s="163"/>
    </row>
    <row r="57" spans="1:2" s="181" customFormat="1" ht="30" hidden="1" customHeight="1" x14ac:dyDescent="0.25">
      <c r="A57" s="173" t="s">
        <v>11662</v>
      </c>
      <c r="B57" s="163"/>
    </row>
    <row r="58" spans="1:2" ht="30" customHeight="1" x14ac:dyDescent="0.25">
      <c r="A58" s="131" t="s">
        <v>11663</v>
      </c>
      <c r="B58" s="166" t="str">
        <f>IF(OR(Tables!R7="",Tables!R7=" "), " ",Tables!R8)</f>
        <v xml:space="preserve"> </v>
      </c>
    </row>
    <row r="59" spans="1:2" ht="30" hidden="1" customHeight="1" x14ac:dyDescent="0.25">
      <c r="A59" s="173" t="s">
        <v>11664</v>
      </c>
      <c r="B59" s="163"/>
    </row>
    <row r="60" spans="1:2" ht="30" customHeight="1" x14ac:dyDescent="0.25">
      <c r="A60" s="131" t="s">
        <v>11665</v>
      </c>
      <c r="B60" s="168" t="str">
        <f>IF(OR(Tables!U12="",Tables!U12=" "), " ",Tables!U13)</f>
        <v xml:space="preserve"> </v>
      </c>
    </row>
    <row r="61" spans="1:2" ht="30" hidden="1" customHeight="1" x14ac:dyDescent="0.25">
      <c r="A61" s="173" t="s">
        <v>11666</v>
      </c>
      <c r="B61" s="180"/>
    </row>
    <row r="62" spans="1:2" ht="30" customHeight="1" x14ac:dyDescent="0.25">
      <c r="A62" s="131" t="s">
        <v>11667</v>
      </c>
      <c r="B62" s="168" t="str">
        <f>IF(OR(Tables!X12="",Tables!X12=" "), " ",Tables!X13)</f>
        <v xml:space="preserve"> </v>
      </c>
    </row>
    <row r="63" spans="1:2" ht="30" hidden="1" customHeight="1" x14ac:dyDescent="0.25">
      <c r="A63" s="173" t="s">
        <v>11668</v>
      </c>
      <c r="B63" s="180"/>
    </row>
    <row r="64" spans="1:2" ht="30" customHeight="1" x14ac:dyDescent="0.25">
      <c r="A64" s="131" t="s">
        <v>11669</v>
      </c>
      <c r="B64" s="168"/>
    </row>
    <row r="65" spans="1:2" ht="30" hidden="1" customHeight="1" x14ac:dyDescent="0.25">
      <c r="A65" s="173" t="s">
        <v>11670</v>
      </c>
      <c r="B65" s="180"/>
    </row>
    <row r="71" spans="1:2" ht="219" customHeight="1" x14ac:dyDescent="0.25">
      <c r="A71" s="184" t="s">
        <v>11671</v>
      </c>
      <c r="B71" s="183" t="str">
        <f>_xlfn.CONCAT(CalcSheet!D18," (",RIGHT(CalcSheet!D20,6),") ",IF(CalcSheet!D18="CD"," ("&amp;CalcSheet!H12&amp;" Lug Rows) ",""),QUOTE_CSR!B26,"x",QUOTE_CSR!B25," mm ",CalcSheet!D36,IF(OR(CalcSheet!D36="Open Roll Material",CalcSheet!D36="Cut to size"),"","d"),IF(CalcSheet!D39="Yes",CHAR(10)&amp;"with "&amp;CalcSheet!D41&amp;" "&amp;CalcSheet!I51&amp;" Bottom Guides "&amp;CalcSheet!D42&amp;IF(OR(CalcSheet!D42="Multiple guides - Center to center", CalcSheet!D42="Multiple guides - Flushed to edge")," "&amp;CalcSheet!E43&amp;" mm Centers",""),""),IF(CalcSheet!D46="Yes",CHAR(10)&amp;"with "&amp;CalcSheet!D48&amp;" " &amp;CalcSheet!I50&amp;" Top Guides "&amp;CalcSheet!D49&amp;IF(OR(CalcSheet!D49="Multiple guides - Center to center", CalcSheet!D49="Multiple guides - Flushed to edge")," "&amp;CalcSheet!E50&amp;" mm Centers",""), ""), IF(CalcSheet!D53="Yes",CHAR(10)&amp;"with "&amp;CalcSheet!D57&amp;" "&amp;CalcSheet!D59&amp;" "&amp;CalcSheet!D60&amp;" mm Tall Currogated Sidewall indented "&amp;CalcSheet!E62&amp;" mm from edge",""), IF(CalcSheet!D67="Yes",CHAR(10)&amp;"with "&amp;CalcSheet!E74&amp;" "&amp;CalcSheet!D80&amp;" "&amp;CalcSheet!D77&amp;" Flights "&amp;CalcSheet!D79&amp;" mm tall"&amp;IF(CalcSheet!E89="","",CalcSheet!D89)&amp;" and "&amp;CalcSheet!E86&amp;" wide on "&amp;CalcSheet!E71&amp;" mm centers",""),CHAR(10),CHAR(10),IF(AND(CalcSheet!D39="No",CalcSheet!D46="No",CalcSheet!D53="No",CalcSheet!D67="No",QUOTE_CSR!B17=""),"","NOTES:"&amp;IF(CalcSheet!D39="Yes", CHAR(10)&amp;CalcSheet!D44,"")&amp;IF(CalcSheet!D46="Yes",CHAR(10)&amp;CalcSheet!D51,"")&amp;IF(CalcSheet!D53="Yes",CHAR(10)&amp;CalcSheet!D65,"")&amp;IF(CalcSheet!D67="Yes",CHAR(10)&amp;CalcSheet!D88,"")&amp;IF(OR(QUOTE_CSR!B59&gt;0,QUOTE_CSR!B61&gt;0,QUOTE_CSR!B63&gt;0,QUOTE_CSR!B65&gt;0),CHAR(10)&amp;CalcSheet!D97,"")),CHAR(10),B17)</f>
        <v xml:space="preserve">CD ( )  ( Lug Rows) 4500x40 mm  d
</v>
      </c>
    </row>
    <row r="72" spans="1:2" ht="225" hidden="1" customHeight="1" x14ac:dyDescent="0.25">
      <c r="A72" s="184" t="s">
        <v>11671</v>
      </c>
      <c r="B72" s="183" t="str">
        <f>_xlfn.CONCAT(CalcSheet!D18," (",RIGHT(CalcSheet!D20,6),") ", IF(CalcSheet!D18="CD"," ("&amp;CalcSheet!H12&amp;" Lug Rows) ",""),ROUND(QUOTE_CSR!B26/25.4,2),"'' ","x",ROUND(QUOTE_CSR!B25/304.8,3)," ft ",CalcSheet!D36,IF(OR(CalcSheet!D36="Open Roll Material",CalcSheet!D36="Cut to size"),"","d"),IF(CalcSheet!D39="Yes",CHAR(10)&amp;"with "&amp;CalcSheet!D41&amp;" "&amp;CalcSheet!I51&amp;" Bottom Guides "&amp;CalcSheet!D42&amp;IF(OR(CalcSheet!D42="Multiple guides - Center to center", CalcSheet!D42="Multiple guides - Flushed to edge")," "&amp;ROUND(CalcSheet!E43/25.4,2)&amp;" '' Centers",""),""),IF(CalcSheet!D46="Yes",CHAR(10)&amp;"with "&amp;CalcSheet!D48&amp;" " &amp;CalcSheet!I50&amp;" Top Guides "&amp;CalcSheet!D49&amp;IF(OR(CalcSheet!D49="Multiple guides - Center to center", CalcSheet!D49="Multiple guides - Flushed to edge")," "&amp;ROUND(CalcSheet!E50/25.4,2)&amp;" '' Centers",""), ""), IF(CalcSheet!D53="Yes",CHAR(10)&amp;"with "&amp;CalcSheet!D57&amp;" "&amp;CalcSheet!D59&amp;" "&amp;ROUND(CalcSheet!D60/25.4,2)&amp;" '' Tall Currogated Sidewall indented "&amp;ROUND(CalcSheet!E62/25.4,2)&amp;" '' from edge",""), IF(CalcSheet!D67="Yes",CHAR(10)&amp;"with "&amp;CalcSheet!E74&amp;" "&amp;CalcSheet!D80&amp;" "&amp;CalcSheet!D77&amp;" Flights "&amp;ROUND(CalcSheet!D79/25.4,2)&amp;" '' tall and "&amp;ROUND(CalcSheet!E86/25.4,2)&amp;"'' wide on "&amp;ROUND(CalcSheet!E71/25.4,2)&amp;" '' centers",""),CHAR(10),CHAR(10),IF(AND(CalcSheet!D39="No",CalcSheet!D46="No",CalcSheet!D53="No",CalcSheet!D67="No",QUOTE_CSR!B17=""),"","NOTES:"&amp;IF(CalcSheet!D39="Yes", CHAR(10)&amp;CalcSheet!D44,"")&amp;IF(CalcSheet!D46="Yes",CHAR(10)&amp;CalcSheet!D51,"")&amp;IF(CalcSheet!D53="Yes",CHAR(10)&amp;CalcSheet!D65,"")&amp;IF(CalcSheet!D67="Yes",CHAR(10)&amp;CalcSheet!D88,"")&amp;IF(OR(QUOTE_CSR!B59&gt;0,QUOTE_CSR!B61&gt;0,QUOTE_CSR!B63&gt;0,QUOTE_CSR!B65&gt;0),CHAR(10)&amp;CalcSheet!D97,"")),CHAR(10),B17)</f>
        <v xml:space="preserve">CD ( )  ( Lug Rows) 177.17'' x0.131 ft  d
</v>
      </c>
    </row>
    <row r="76" spans="1:2" ht="30" customHeight="1" x14ac:dyDescent="0.25">
      <c r="A76" s="41" t="str">
        <f>IF(CalcSheet!B99="Yes","Reminder:  Additional line Item","")</f>
        <v/>
      </c>
      <c r="B76" s="42" t="str">
        <f>IF(CalcSheet!B99="Yes", QUOTE_CSR!B43&amp;"  ,  "&amp;CalcSheet!B100&amp;" M","")</f>
        <v/>
      </c>
    </row>
  </sheetData>
  <sheetProtection algorithmName="SHA-512" hashValue="GTzrE/yFFPxiwYsRQQlvzX9WtqFOPSXhrNgmLE+epdvT5605XvTq4lyqjBwJWFZkDNCPEwfiPx30QgwLe3/fWg==" saltValue="ipdMd1SUum1LSYKJu27HfQ==" spinCount="100000" sheet="1" objects="1" scenarios="1"/>
  <protectedRanges>
    <protectedRange sqref="A49:XFD64" name="Special Fab"/>
  </protectedRanges>
  <mergeCells count="7">
    <mergeCell ref="A19:B19"/>
    <mergeCell ref="A15:A16"/>
    <mergeCell ref="B6:B8"/>
    <mergeCell ref="A6:A8"/>
    <mergeCell ref="A9:A10"/>
    <mergeCell ref="A11:A12"/>
    <mergeCell ref="A13:A14"/>
  </mergeCells>
  <phoneticPr fontId="29" type="noConversion"/>
  <pageMargins left="0.7" right="0.7" top="0.75" bottom="0.75" header="0.3" footer="0.3"/>
  <pageSetup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EEF93-9D2F-4110-A0F1-31F5842A0421}">
  <sheetPr codeName="Sheet4">
    <pageSetUpPr fitToPage="1"/>
  </sheetPr>
  <dimension ref="A1:H43"/>
  <sheetViews>
    <sheetView topLeftCell="A43" workbookViewId="0">
      <selection activeCell="G21" sqref="G21"/>
    </sheetView>
  </sheetViews>
  <sheetFormatPr defaultColWidth="88.5703125" defaultRowHeight="25.35" customHeight="1" x14ac:dyDescent="0.2"/>
  <cols>
    <col min="1" max="2" width="50.7109375" style="82" customWidth="1"/>
    <col min="3" max="3" width="5.7109375" style="81" customWidth="1"/>
    <col min="4" max="5" width="20.7109375" style="78" customWidth="1"/>
    <col min="6" max="6" width="5.7109375" style="78" customWidth="1"/>
    <col min="7" max="7" width="20.7109375" style="78" customWidth="1"/>
    <col min="8" max="8" width="5.7109375" style="78" customWidth="1"/>
    <col min="9" max="16384" width="88.5703125" style="82"/>
  </cols>
  <sheetData>
    <row r="1" spans="1:8" ht="25.35" customHeight="1" x14ac:dyDescent="0.2">
      <c r="A1" s="79" t="s">
        <v>11672</v>
      </c>
      <c r="B1" s="80" t="str">
        <f>CalcSheet!$D$2</f>
        <v xml:space="preserve"> </v>
      </c>
      <c r="C1" s="461" t="s">
        <v>11673</v>
      </c>
      <c r="D1" s="461"/>
      <c r="E1" s="461"/>
      <c r="F1" s="461"/>
      <c r="G1" s="461"/>
      <c r="H1" s="461"/>
    </row>
    <row r="2" spans="1:8" ht="25.35" customHeight="1" x14ac:dyDescent="0.2">
      <c r="A2" s="83" t="s">
        <v>11674</v>
      </c>
      <c r="B2" s="83" t="str">
        <f>CalcSheet!$D$3</f>
        <v xml:space="preserve"> </v>
      </c>
      <c r="D2" s="90" t="s">
        <v>11675</v>
      </c>
      <c r="E2" s="463" t="str">
        <f>CalcSheet!$D$20</f>
        <v xml:space="preserve"> </v>
      </c>
      <c r="F2" s="463"/>
      <c r="G2" s="463"/>
      <c r="H2" s="463"/>
    </row>
    <row r="3" spans="1:8" ht="25.35" customHeight="1" x14ac:dyDescent="0.2">
      <c r="A3" s="84" t="s">
        <v>11676</v>
      </c>
      <c r="B3" s="83">
        <f>CalcSheet!$D$22</f>
        <v>0</v>
      </c>
      <c r="D3" s="90" t="s">
        <v>11677</v>
      </c>
      <c r="E3" s="462" t="e">
        <f>CalcSheet!$E$36</f>
        <v>#N/A</v>
      </c>
      <c r="F3" s="462"/>
      <c r="G3" s="462"/>
      <c r="H3" s="462"/>
    </row>
    <row r="4" spans="1:8" ht="25.35" customHeight="1" x14ac:dyDescent="0.2">
      <c r="C4" s="81" t="s">
        <v>11410</v>
      </c>
      <c r="D4" s="90" t="s">
        <v>11301</v>
      </c>
      <c r="E4" s="85">
        <f>CalcSheet!$E$33</f>
        <v>4500</v>
      </c>
      <c r="F4" s="85" t="s">
        <v>11367</v>
      </c>
      <c r="G4" s="87">
        <f>E4/25.4</f>
        <v>177.16535433070868</v>
      </c>
      <c r="H4" s="87" t="s">
        <v>11464</v>
      </c>
    </row>
    <row r="5" spans="1:8" ht="25.35" customHeight="1" x14ac:dyDescent="0.2">
      <c r="C5" s="81" t="s">
        <v>11678</v>
      </c>
      <c r="D5" s="90" t="s">
        <v>11679</v>
      </c>
      <c r="E5" s="85" t="str">
        <f>CalcSheet!$E$86</f>
        <v xml:space="preserve"> </v>
      </c>
      <c r="F5" s="85" t="s">
        <v>11367</v>
      </c>
      <c r="G5" s="87" t="e">
        <f>E5/25.4</f>
        <v>#VALUE!</v>
      </c>
      <c r="H5" s="87" t="s">
        <v>11464</v>
      </c>
    </row>
    <row r="6" spans="1:8" ht="25.35" customHeight="1" x14ac:dyDescent="0.2">
      <c r="D6" s="90" t="s">
        <v>11680</v>
      </c>
      <c r="F6" s="86"/>
    </row>
    <row r="7" spans="1:8" ht="25.35" customHeight="1" x14ac:dyDescent="0.2">
      <c r="D7" s="91" t="s">
        <v>11681</v>
      </c>
      <c r="F7" s="86"/>
    </row>
    <row r="8" spans="1:8" ht="25.35" customHeight="1" x14ac:dyDescent="0.2">
      <c r="D8" s="90" t="s">
        <v>11682</v>
      </c>
      <c r="E8" s="460">
        <f>CalcSheet!$E$76</f>
        <v>23</v>
      </c>
      <c r="F8" s="460"/>
      <c r="G8" s="460"/>
      <c r="H8" s="460"/>
    </row>
    <row r="9" spans="1:8" ht="25.35" customHeight="1" x14ac:dyDescent="0.2">
      <c r="C9" s="81" t="s">
        <v>11379</v>
      </c>
      <c r="D9" s="90" t="s">
        <v>11683</v>
      </c>
      <c r="E9" s="87" t="str">
        <f>CalcSheet!$D$79</f>
        <v xml:space="preserve"> </v>
      </c>
      <c r="F9" s="85" t="s">
        <v>11367</v>
      </c>
      <c r="G9" s="87" t="e">
        <f>E9/25.4</f>
        <v>#VALUE!</v>
      </c>
      <c r="H9" s="87" t="s">
        <v>11464</v>
      </c>
    </row>
    <row r="10" spans="1:8" ht="25.35" customHeight="1" x14ac:dyDescent="0.2">
      <c r="D10" s="90" t="s">
        <v>11684</v>
      </c>
      <c r="E10" s="87" t="e">
        <f>(E4-E5)/2</f>
        <v>#VALUE!</v>
      </c>
      <c r="F10" s="85" t="s">
        <v>11367</v>
      </c>
      <c r="G10" s="87" t="e">
        <f>E10/25.4</f>
        <v>#VALUE!</v>
      </c>
      <c r="H10" s="87" t="s">
        <v>11464</v>
      </c>
    </row>
    <row r="11" spans="1:8" ht="25.35" customHeight="1" x14ac:dyDescent="0.2">
      <c r="D11" s="90" t="s">
        <v>11685</v>
      </c>
      <c r="E11" s="88" t="e">
        <f>CalcSheet!$E$71</f>
        <v>#VALUE!</v>
      </c>
      <c r="F11" s="85" t="s">
        <v>11367</v>
      </c>
      <c r="G11" s="87" t="e">
        <f>E11/25.4</f>
        <v>#VALUE!</v>
      </c>
      <c r="H11" s="87" t="s">
        <v>11464</v>
      </c>
    </row>
    <row r="12" spans="1:8" ht="25.35" customHeight="1" x14ac:dyDescent="0.2">
      <c r="D12" s="90" t="s">
        <v>11686</v>
      </c>
      <c r="F12" s="86"/>
    </row>
    <row r="13" spans="1:8" ht="25.35" customHeight="1" x14ac:dyDescent="0.2">
      <c r="C13" s="81" t="s">
        <v>11687</v>
      </c>
      <c r="D13" s="90" t="s">
        <v>11688</v>
      </c>
      <c r="F13" s="85" t="s">
        <v>11367</v>
      </c>
      <c r="G13" s="87">
        <f>E13/25.4</f>
        <v>0</v>
      </c>
      <c r="H13" s="87" t="s">
        <v>11464</v>
      </c>
    </row>
    <row r="14" spans="1:8" ht="25.35" customHeight="1" x14ac:dyDescent="0.2">
      <c r="C14" s="81" t="s">
        <v>11689</v>
      </c>
      <c r="D14" s="90" t="s">
        <v>11690</v>
      </c>
      <c r="E14" s="88">
        <f>CalcSheet!$E$63</f>
        <v>50</v>
      </c>
      <c r="F14" s="85" t="s">
        <v>11367</v>
      </c>
      <c r="G14" s="87">
        <f>E14/25.4</f>
        <v>1.9685039370078741</v>
      </c>
      <c r="H14" s="87" t="s">
        <v>11464</v>
      </c>
    </row>
    <row r="15" spans="1:8" ht="25.35" customHeight="1" x14ac:dyDescent="0.2">
      <c r="C15" s="81" t="s">
        <v>11691</v>
      </c>
      <c r="D15" s="90" t="s">
        <v>11692</v>
      </c>
      <c r="E15" s="85" t="e">
        <f>(E4)-(E14*2)-E16</f>
        <v>#VALUE!</v>
      </c>
      <c r="F15" s="85" t="s">
        <v>11367</v>
      </c>
      <c r="G15" s="87" t="e">
        <f>E15/25.4</f>
        <v>#VALUE!</v>
      </c>
      <c r="H15" s="87" t="s">
        <v>11464</v>
      </c>
    </row>
    <row r="16" spans="1:8" ht="25.35" customHeight="1" x14ac:dyDescent="0.2">
      <c r="D16" s="90" t="s">
        <v>11693</v>
      </c>
      <c r="E16" s="77" t="str">
        <f>CalcSheet!$E$62</f>
        <v xml:space="preserve"> </v>
      </c>
      <c r="F16" s="85" t="s">
        <v>11367</v>
      </c>
      <c r="G16" s="87" t="e">
        <f>E16/25.4</f>
        <v>#VALUE!</v>
      </c>
      <c r="H16" s="87" t="s">
        <v>11464</v>
      </c>
    </row>
    <row r="17" spans="3:8" ht="25.35" customHeight="1" x14ac:dyDescent="0.2">
      <c r="C17" s="81" t="s">
        <v>11694</v>
      </c>
      <c r="D17" s="90" t="s">
        <v>11695</v>
      </c>
      <c r="E17" s="78">
        <v>5</v>
      </c>
      <c r="F17" s="85" t="s">
        <v>11367</v>
      </c>
      <c r="G17" s="87">
        <f>E17/25.4</f>
        <v>0.19685039370078741</v>
      </c>
      <c r="H17" s="87" t="s">
        <v>11464</v>
      </c>
    </row>
    <row r="18" spans="3:8" ht="25.35" customHeight="1" x14ac:dyDescent="0.2">
      <c r="C18" s="81" t="s">
        <v>11322</v>
      </c>
      <c r="D18" s="90" t="s">
        <v>11696</v>
      </c>
      <c r="E18" s="460" t="str">
        <f>CalcSheet!$D$47</f>
        <v xml:space="preserve"> </v>
      </c>
      <c r="F18" s="460"/>
      <c r="G18" s="460"/>
      <c r="H18" s="460"/>
    </row>
    <row r="19" spans="3:8" ht="25.35" customHeight="1" x14ac:dyDescent="0.2">
      <c r="C19" s="81" t="s">
        <v>11697</v>
      </c>
      <c r="D19" s="90" t="s">
        <v>11698</v>
      </c>
      <c r="F19" s="85" t="s">
        <v>11367</v>
      </c>
      <c r="G19" s="87">
        <f>E19/25.4</f>
        <v>0</v>
      </c>
      <c r="H19" s="87" t="s">
        <v>11464</v>
      </c>
    </row>
    <row r="20" spans="3:8" ht="25.35" customHeight="1" x14ac:dyDescent="0.2">
      <c r="C20" s="81" t="s">
        <v>11699</v>
      </c>
      <c r="D20" s="90" t="s">
        <v>11700</v>
      </c>
      <c r="F20" s="85" t="s">
        <v>11367</v>
      </c>
      <c r="G20" s="87">
        <f>E20/25.4</f>
        <v>0</v>
      </c>
      <c r="H20" s="87" t="s">
        <v>11464</v>
      </c>
    </row>
    <row r="21" spans="3:8" ht="25.35" customHeight="1" x14ac:dyDescent="0.2">
      <c r="C21" s="81" t="s">
        <v>11701</v>
      </c>
      <c r="D21" s="90" t="s">
        <v>11702</v>
      </c>
      <c r="E21" s="78">
        <v>12</v>
      </c>
      <c r="F21" s="85" t="s">
        <v>11367</v>
      </c>
      <c r="G21" s="87">
        <f>E21/25.4</f>
        <v>0.47244094488188981</v>
      </c>
      <c r="H21" s="87" t="s">
        <v>11464</v>
      </c>
    </row>
    <row r="22" spans="3:8" ht="25.35" customHeight="1" x14ac:dyDescent="0.2">
      <c r="D22" s="81" t="s">
        <v>11703</v>
      </c>
    </row>
    <row r="23" spans="3:8" ht="25.35" customHeight="1" x14ac:dyDescent="0.2">
      <c r="C23" s="78"/>
    </row>
    <row r="24" spans="3:8" ht="25.35" customHeight="1" x14ac:dyDescent="0.2">
      <c r="C24" s="78"/>
    </row>
    <row r="39" spans="2:2" ht="25.35" customHeight="1" x14ac:dyDescent="0.2">
      <c r="B39" s="89"/>
    </row>
    <row r="43" spans="2:2" ht="25.35" customHeight="1" x14ac:dyDescent="0.2">
      <c r="B43" s="89"/>
    </row>
  </sheetData>
  <mergeCells count="5">
    <mergeCell ref="E18:H18"/>
    <mergeCell ref="C1:H1"/>
    <mergeCell ref="E8:H8"/>
    <mergeCell ref="E3:H3"/>
    <mergeCell ref="E2:H2"/>
  </mergeCells>
  <dataValidations count="1">
    <dataValidation type="list" allowBlank="1" showInputMessage="1" showErrorMessage="1" sqref="E2" xr:uid="{C9FD54F8-2F22-4EA5-A114-21F78EE7C80D}">
      <formula1>INDIRECT($D$16)</formula1>
    </dataValidation>
  </dataValidations>
  <pageMargins left="0.7" right="0.7" top="0.75" bottom="0.75" header="0.3" footer="0.3"/>
  <pageSetup scale="67"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83ECE-4F24-4D47-9CCE-AA8780213263}">
  <sheetPr codeName="Sheet5"/>
  <dimension ref="A1"/>
  <sheetViews>
    <sheetView topLeftCell="A22" workbookViewId="0">
      <selection activeCell="AD37" sqref="AD37"/>
    </sheetView>
  </sheetViews>
  <sheetFormatPr defaultRowHeight="15" x14ac:dyDescent="0.25"/>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211A2-F3BE-4002-9A66-A66430317030}">
  <sheetPr codeName="Sheet6"/>
  <dimension ref="A1:AN307"/>
  <sheetViews>
    <sheetView topLeftCell="A48" workbookViewId="0">
      <selection activeCell="C62" sqref="C62"/>
    </sheetView>
  </sheetViews>
  <sheetFormatPr defaultColWidth="20.7109375" defaultRowHeight="15" x14ac:dyDescent="0.25"/>
  <cols>
    <col min="1" max="4" width="42.5703125" style="5" customWidth="1"/>
    <col min="5" max="6" width="46.42578125" style="5" customWidth="1"/>
    <col min="7" max="7" width="42.5703125" style="5" customWidth="1"/>
    <col min="8" max="8" width="20.7109375" style="5" customWidth="1"/>
    <col min="9" max="9" width="43" style="5" customWidth="1"/>
    <col min="10" max="10" width="20.7109375" style="5" customWidth="1"/>
    <col min="11" max="14" width="10.7109375" style="5" customWidth="1"/>
    <col min="15" max="15" width="40.7109375" style="5" customWidth="1"/>
    <col min="16" max="16" width="10.7109375" style="5" customWidth="1"/>
    <col min="17" max="17" width="30.7109375" style="5" customWidth="1"/>
    <col min="18" max="18" width="10.7109375" style="5" customWidth="1"/>
    <col min="19" max="19" width="11.5703125" style="5" customWidth="1"/>
    <col min="20" max="20" width="5.7109375" style="5" customWidth="1"/>
    <col min="21" max="21" width="12.28515625" style="5" customWidth="1"/>
    <col min="22" max="22" width="18.7109375" style="5" customWidth="1"/>
    <col min="23" max="25" width="12.28515625" style="5" customWidth="1"/>
    <col min="26" max="26" width="23.7109375" style="5" customWidth="1"/>
    <col min="27" max="27" width="13.5703125" style="5" customWidth="1"/>
    <col min="28" max="28" width="23.7109375" style="5" customWidth="1"/>
    <col min="29" max="30" width="13.42578125" style="5" customWidth="1"/>
    <col min="31" max="31" width="11.28515625" style="5" customWidth="1"/>
    <col min="32" max="32" width="11.7109375" style="5" customWidth="1"/>
    <col min="33" max="34" width="13.42578125" style="5" customWidth="1"/>
    <col min="35" max="36" width="36.5703125" style="5" customWidth="1"/>
    <col min="37" max="37" width="33.28515625" style="5" customWidth="1"/>
    <col min="38" max="38" width="8.42578125" style="5" customWidth="1"/>
    <col min="39" max="39" width="13.7109375" style="5" customWidth="1"/>
    <col min="40" max="40" width="9.7109375" style="5" customWidth="1"/>
    <col min="41" max="41" width="11.42578125" style="5" customWidth="1"/>
    <col min="42" max="65" width="5.7109375" style="5" customWidth="1"/>
    <col min="66" max="16384" width="20.7109375" style="5"/>
  </cols>
  <sheetData>
    <row r="1" spans="1:40" s="4" customFormat="1" x14ac:dyDescent="0.25">
      <c r="A1" s="4" t="s">
        <v>11361</v>
      </c>
      <c r="B1" s="4" t="s">
        <v>11446</v>
      </c>
      <c r="C1" s="4" t="s">
        <v>11496</v>
      </c>
      <c r="D1" s="4" t="s">
        <v>11704</v>
      </c>
      <c r="E1" s="4" t="s">
        <v>11705</v>
      </c>
      <c r="F1" s="4" t="s">
        <v>11706</v>
      </c>
      <c r="H1" s="4" t="s">
        <v>11707</v>
      </c>
      <c r="I1" s="208" t="s">
        <v>11708</v>
      </c>
      <c r="K1" s="464" t="s">
        <v>11709</v>
      </c>
      <c r="L1" s="464"/>
      <c r="M1" s="464"/>
      <c r="N1" s="464"/>
      <c r="O1" s="464"/>
      <c r="P1" s="464"/>
      <c r="Q1" s="464"/>
      <c r="S1" s="4" t="s">
        <v>11710</v>
      </c>
      <c r="U1" s="4" t="s">
        <v>11711</v>
      </c>
      <c r="W1" s="4" t="s">
        <v>11712</v>
      </c>
      <c r="Y1" s="122" t="s">
        <v>11713</v>
      </c>
      <c r="Z1" s="122"/>
      <c r="AA1" s="4" t="s">
        <v>11714</v>
      </c>
      <c r="AC1" s="4" t="s">
        <v>11715</v>
      </c>
      <c r="AE1" s="4" t="s">
        <v>11716</v>
      </c>
      <c r="AH1" s="4" t="s">
        <v>11717</v>
      </c>
      <c r="AJ1" s="4" t="s">
        <v>11718</v>
      </c>
      <c r="AN1" s="4" t="s">
        <v>11444</v>
      </c>
    </row>
    <row r="2" spans="1:40" x14ac:dyDescent="0.25">
      <c r="A2" s="209" t="s">
        <v>11719</v>
      </c>
      <c r="B2" s="210" t="s">
        <v>11386</v>
      </c>
      <c r="C2" s="5" t="s">
        <v>11497</v>
      </c>
      <c r="D2" s="5" t="s">
        <v>11720</v>
      </c>
      <c r="E2" s="5" t="s">
        <v>11721</v>
      </c>
      <c r="F2" s="5" t="s">
        <v>11367</v>
      </c>
      <c r="H2" s="5" t="s">
        <v>11539</v>
      </c>
      <c r="I2" s="4"/>
      <c r="J2" s="5" t="s">
        <v>11722</v>
      </c>
      <c r="K2" s="108" t="s">
        <v>11369</v>
      </c>
      <c r="L2" s="108" t="s">
        <v>11723</v>
      </c>
      <c r="M2" s="108" t="s">
        <v>11547</v>
      </c>
      <c r="N2" s="108" t="s">
        <v>11548</v>
      </c>
      <c r="O2" s="108" t="s">
        <v>11724</v>
      </c>
      <c r="P2" s="108" t="s">
        <v>11725</v>
      </c>
      <c r="Q2" s="108" t="s">
        <v>11726</v>
      </c>
      <c r="S2" s="26" t="s">
        <v>11584</v>
      </c>
      <c r="U2" s="108">
        <v>25</v>
      </c>
      <c r="V2" s="108" t="s">
        <v>11235</v>
      </c>
      <c r="W2" s="108">
        <v>25</v>
      </c>
      <c r="X2" s="108" t="s">
        <v>11255</v>
      </c>
      <c r="Y2" s="108">
        <v>25</v>
      </c>
      <c r="Z2" s="108" t="s">
        <v>11243</v>
      </c>
      <c r="AA2" s="108">
        <v>25</v>
      </c>
      <c r="AB2" s="108" t="s">
        <v>11263</v>
      </c>
      <c r="AC2" s="108">
        <v>25</v>
      </c>
      <c r="AD2" s="108" t="s">
        <v>11230</v>
      </c>
      <c r="AE2" s="108">
        <v>25</v>
      </c>
      <c r="AF2" s="108" t="s">
        <v>11250</v>
      </c>
      <c r="AH2" s="108">
        <v>25</v>
      </c>
      <c r="AI2" s="108" t="s">
        <v>11230</v>
      </c>
      <c r="AJ2" s="108">
        <v>25</v>
      </c>
      <c r="AK2" s="108" t="s">
        <v>11250</v>
      </c>
      <c r="AN2" s="5">
        <v>1</v>
      </c>
    </row>
    <row r="3" spans="1:40" x14ac:dyDescent="0.25">
      <c r="A3" s="209" t="s">
        <v>11727</v>
      </c>
      <c r="B3" s="210" t="s">
        <v>11383</v>
      </c>
      <c r="C3" s="5" t="s">
        <v>11728</v>
      </c>
      <c r="D3" s="5" t="s">
        <v>11729</v>
      </c>
      <c r="E3" s="5" t="s">
        <v>11367</v>
      </c>
      <c r="F3" s="5" t="s">
        <v>11464</v>
      </c>
      <c r="H3" s="5" t="s">
        <v>11506</v>
      </c>
      <c r="I3" s="187" t="s">
        <v>11110</v>
      </c>
      <c r="J3" s="5">
        <v>25</v>
      </c>
      <c r="K3" s="108" t="s">
        <v>11730</v>
      </c>
      <c r="L3" s="108">
        <v>26</v>
      </c>
      <c r="M3" s="108" t="s">
        <v>11584</v>
      </c>
      <c r="N3" s="108">
        <v>25</v>
      </c>
      <c r="O3" s="108" t="s">
        <v>11230</v>
      </c>
      <c r="P3" s="108">
        <v>888345</v>
      </c>
      <c r="Q3" s="108" t="s">
        <v>11731</v>
      </c>
      <c r="S3" s="26" t="s">
        <v>11732</v>
      </c>
      <c r="U3" s="108">
        <v>38</v>
      </c>
      <c r="V3" s="108" t="s">
        <v>11236</v>
      </c>
      <c r="W3" s="108">
        <v>38</v>
      </c>
      <c r="X3" s="108" t="s">
        <v>11256</v>
      </c>
      <c r="Y3" s="108">
        <v>38</v>
      </c>
      <c r="Z3" s="108" t="s">
        <v>11244</v>
      </c>
      <c r="AA3" s="108">
        <v>38</v>
      </c>
      <c r="AB3" s="108" t="s">
        <v>11264</v>
      </c>
      <c r="AC3" s="108">
        <v>38</v>
      </c>
      <c r="AD3" s="108" t="s">
        <v>11231</v>
      </c>
      <c r="AE3" s="108">
        <v>38</v>
      </c>
      <c r="AF3" s="108" t="s">
        <v>11251</v>
      </c>
      <c r="AH3" s="108">
        <v>38</v>
      </c>
      <c r="AI3" s="108" t="s">
        <v>11231</v>
      </c>
      <c r="AJ3" s="108">
        <v>38</v>
      </c>
      <c r="AK3" s="108" t="s">
        <v>11251</v>
      </c>
      <c r="AN3" s="5">
        <v>2</v>
      </c>
    </row>
    <row r="4" spans="1:40" x14ac:dyDescent="0.25">
      <c r="A4" s="209" t="s">
        <v>11733</v>
      </c>
      <c r="B4" s="210" t="s">
        <v>11734</v>
      </c>
      <c r="C4" s="5" t="s">
        <v>11735</v>
      </c>
      <c r="D4" s="5" t="s">
        <v>11736</v>
      </c>
      <c r="I4" s="187" t="s">
        <v>11111</v>
      </c>
      <c r="J4" s="5">
        <v>38</v>
      </c>
      <c r="K4" s="108" t="s">
        <v>11730</v>
      </c>
      <c r="L4" s="108">
        <v>26</v>
      </c>
      <c r="M4" s="108" t="s">
        <v>11584</v>
      </c>
      <c r="N4" s="108">
        <v>38</v>
      </c>
      <c r="O4" s="108" t="s">
        <v>11231</v>
      </c>
      <c r="P4" s="108">
        <v>888346</v>
      </c>
      <c r="Q4" s="108" t="s">
        <v>11737</v>
      </c>
      <c r="U4" s="108">
        <v>51</v>
      </c>
      <c r="V4" s="108" t="s">
        <v>11237</v>
      </c>
      <c r="W4" s="108">
        <v>51</v>
      </c>
      <c r="X4" s="108" t="s">
        <v>11257</v>
      </c>
      <c r="Y4" s="108">
        <v>51</v>
      </c>
      <c r="Z4" s="108" t="s">
        <v>11245</v>
      </c>
      <c r="AA4" s="108">
        <v>51</v>
      </c>
      <c r="AB4" s="108" t="s">
        <v>11265</v>
      </c>
      <c r="AC4" s="108">
        <v>51</v>
      </c>
      <c r="AD4" s="108" t="s">
        <v>11232</v>
      </c>
      <c r="AE4" s="108">
        <v>51</v>
      </c>
      <c r="AF4" s="108" t="s">
        <v>11252</v>
      </c>
      <c r="AH4" s="108">
        <v>51</v>
      </c>
      <c r="AI4" s="108" t="s">
        <v>11232</v>
      </c>
      <c r="AJ4" s="108">
        <v>51</v>
      </c>
      <c r="AK4" s="108" t="s">
        <v>11252</v>
      </c>
      <c r="AN4" s="5">
        <v>3</v>
      </c>
    </row>
    <row r="5" spans="1:40" x14ac:dyDescent="0.25">
      <c r="A5" s="211" t="s">
        <v>11738</v>
      </c>
      <c r="B5" s="210" t="s">
        <v>11739</v>
      </c>
      <c r="C5" s="5" t="s">
        <v>11502</v>
      </c>
      <c r="D5" s="5" t="s">
        <v>11740</v>
      </c>
      <c r="H5" s="4" t="s">
        <v>11549</v>
      </c>
      <c r="I5" s="187" t="s">
        <v>11112</v>
      </c>
      <c r="J5" s="4">
        <v>51</v>
      </c>
      <c r="K5" s="108" t="s">
        <v>11730</v>
      </c>
      <c r="L5" s="108">
        <v>26</v>
      </c>
      <c r="M5" s="108" t="s">
        <v>11584</v>
      </c>
      <c r="N5" s="108">
        <v>51</v>
      </c>
      <c r="O5" s="108" t="s">
        <v>11232</v>
      </c>
      <c r="P5" s="108">
        <v>888347</v>
      </c>
      <c r="Q5" s="108" t="s">
        <v>11741</v>
      </c>
      <c r="U5" s="108">
        <v>64</v>
      </c>
      <c r="V5" s="108" t="s">
        <v>11238</v>
      </c>
      <c r="W5" s="108">
        <v>64</v>
      </c>
      <c r="X5" s="108" t="s">
        <v>11258</v>
      </c>
      <c r="Y5" s="108">
        <v>76</v>
      </c>
      <c r="Z5" s="108" t="s">
        <v>11246</v>
      </c>
      <c r="AA5" s="108">
        <v>64</v>
      </c>
      <c r="AB5" s="108" t="s">
        <v>11266</v>
      </c>
      <c r="AC5" s="108">
        <v>64</v>
      </c>
      <c r="AD5" s="108" t="s">
        <v>11233</v>
      </c>
      <c r="AE5" s="108">
        <v>64</v>
      </c>
      <c r="AF5" s="108" t="s">
        <v>11253</v>
      </c>
      <c r="AH5" s="108">
        <v>64</v>
      </c>
      <c r="AI5" s="108" t="s">
        <v>11233</v>
      </c>
      <c r="AJ5" s="108">
        <v>64</v>
      </c>
      <c r="AK5" s="108" t="s">
        <v>11253</v>
      </c>
    </row>
    <row r="6" spans="1:40" x14ac:dyDescent="0.25">
      <c r="A6" s="209" t="s">
        <v>11742</v>
      </c>
      <c r="B6" s="210" t="s">
        <v>11743</v>
      </c>
      <c r="C6" s="5" t="s">
        <v>11503</v>
      </c>
      <c r="H6" s="5" t="s">
        <v>7</v>
      </c>
      <c r="I6" s="187" t="s">
        <v>11113</v>
      </c>
      <c r="J6" s="5">
        <v>64</v>
      </c>
      <c r="K6" s="108" t="s">
        <v>11730</v>
      </c>
      <c r="L6" s="108">
        <v>26</v>
      </c>
      <c r="M6" s="108" t="s">
        <v>11584</v>
      </c>
      <c r="N6" s="108">
        <v>64</v>
      </c>
      <c r="O6" s="108" t="s">
        <v>11233</v>
      </c>
      <c r="P6" s="108">
        <v>888348</v>
      </c>
      <c r="Q6" s="108" t="s">
        <v>11744</v>
      </c>
      <c r="S6" s="5" t="s">
        <v>11745</v>
      </c>
      <c r="U6" s="108">
        <v>76</v>
      </c>
      <c r="V6" s="108" t="s">
        <v>11239</v>
      </c>
      <c r="W6" s="108">
        <v>76</v>
      </c>
      <c r="X6" s="108" t="s">
        <v>11259</v>
      </c>
      <c r="Y6" s="108">
        <v>102</v>
      </c>
      <c r="Z6" s="108" t="s">
        <v>11247</v>
      </c>
      <c r="AA6" s="108">
        <v>76</v>
      </c>
      <c r="AB6" s="108" t="s">
        <v>11267</v>
      </c>
      <c r="AC6" s="108">
        <v>76</v>
      </c>
      <c r="AD6" s="108" t="s">
        <v>11234</v>
      </c>
      <c r="AE6" s="108">
        <v>76</v>
      </c>
      <c r="AF6" s="108" t="s">
        <v>11254</v>
      </c>
      <c r="AH6" s="108">
        <v>76</v>
      </c>
      <c r="AI6" s="108" t="s">
        <v>11234</v>
      </c>
      <c r="AJ6" s="108">
        <v>76</v>
      </c>
      <c r="AK6" s="108" t="s">
        <v>11254</v>
      </c>
    </row>
    <row r="7" spans="1:40" x14ac:dyDescent="0.25">
      <c r="A7" s="209" t="s">
        <v>11746</v>
      </c>
      <c r="B7" s="210" t="s">
        <v>11747</v>
      </c>
      <c r="I7" s="5" t="s">
        <v>11114</v>
      </c>
      <c r="J7" s="5">
        <v>76</v>
      </c>
      <c r="K7" s="108" t="s">
        <v>11730</v>
      </c>
      <c r="L7" s="108">
        <v>26</v>
      </c>
      <c r="M7" s="108" t="s">
        <v>11584</v>
      </c>
      <c r="N7" s="108">
        <v>76</v>
      </c>
      <c r="O7" s="108" t="s">
        <v>11234</v>
      </c>
      <c r="P7" s="108">
        <v>888349</v>
      </c>
      <c r="Q7" s="108" t="s">
        <v>11748</v>
      </c>
      <c r="S7" s="5">
        <v>26</v>
      </c>
      <c r="U7" s="108">
        <v>102</v>
      </c>
      <c r="V7" s="108" t="s">
        <v>11240</v>
      </c>
      <c r="W7" s="108">
        <v>102</v>
      </c>
      <c r="X7" s="108" t="s">
        <v>11260</v>
      </c>
      <c r="Y7" s="108">
        <v>127</v>
      </c>
      <c r="Z7" s="108" t="s">
        <v>11248</v>
      </c>
      <c r="AA7" s="108">
        <v>102</v>
      </c>
      <c r="AB7" s="5" t="s">
        <v>11268</v>
      </c>
      <c r="AC7" s="5" t="s">
        <v>11438</v>
      </c>
      <c r="AH7" s="108">
        <v>25</v>
      </c>
      <c r="AI7" s="108" t="s">
        <v>11235</v>
      </c>
      <c r="AJ7" s="108">
        <v>25</v>
      </c>
      <c r="AK7" s="108" t="s">
        <v>11255</v>
      </c>
    </row>
    <row r="8" spans="1:40" x14ac:dyDescent="0.25">
      <c r="A8" s="209" t="s">
        <v>11749</v>
      </c>
      <c r="B8" s="210" t="s">
        <v>11750</v>
      </c>
      <c r="H8" s="4" t="s">
        <v>11751</v>
      </c>
      <c r="I8" s="5" t="s">
        <v>11115</v>
      </c>
      <c r="J8" s="4">
        <v>102</v>
      </c>
      <c r="K8" s="108" t="s">
        <v>11456</v>
      </c>
      <c r="L8" s="108">
        <v>40</v>
      </c>
      <c r="M8" s="108" t="s">
        <v>11584</v>
      </c>
      <c r="N8" s="108">
        <v>25</v>
      </c>
      <c r="O8" s="108" t="s">
        <v>11235</v>
      </c>
      <c r="P8" s="108">
        <v>888350</v>
      </c>
      <c r="Q8" s="108" t="s">
        <v>11752</v>
      </c>
      <c r="S8" s="5">
        <v>40</v>
      </c>
      <c r="U8" s="108">
        <v>127</v>
      </c>
      <c r="V8" s="108" t="s">
        <v>11241</v>
      </c>
      <c r="W8" s="108">
        <v>127</v>
      </c>
      <c r="X8" s="108" t="s">
        <v>11261</v>
      </c>
      <c r="Y8" s="108">
        <v>152</v>
      </c>
      <c r="Z8" s="108" t="s">
        <v>11249</v>
      </c>
      <c r="AA8" s="108">
        <v>127</v>
      </c>
      <c r="AB8" s="5" t="s">
        <v>11269</v>
      </c>
      <c r="AC8" s="5" t="s">
        <v>11438</v>
      </c>
      <c r="AH8" s="108">
        <v>38</v>
      </c>
      <c r="AI8" s="108" t="s">
        <v>11236</v>
      </c>
      <c r="AJ8" s="108">
        <v>38</v>
      </c>
      <c r="AK8" s="108" t="s">
        <v>11256</v>
      </c>
    </row>
    <row r="9" spans="1:40" x14ac:dyDescent="0.25">
      <c r="A9" s="209" t="s">
        <v>11753</v>
      </c>
      <c r="B9" s="210" t="s">
        <v>11754</v>
      </c>
      <c r="H9" s="5">
        <v>2</v>
      </c>
      <c r="I9" s="5" t="s">
        <v>11116</v>
      </c>
      <c r="J9" s="5">
        <v>107</v>
      </c>
      <c r="K9" s="108" t="s">
        <v>11456</v>
      </c>
      <c r="L9" s="108">
        <v>40</v>
      </c>
      <c r="M9" s="108" t="s">
        <v>11584</v>
      </c>
      <c r="N9" s="108">
        <v>38</v>
      </c>
      <c r="O9" s="108" t="s">
        <v>11236</v>
      </c>
      <c r="P9" s="108">
        <v>888351</v>
      </c>
      <c r="Q9" s="108" t="s">
        <v>11755</v>
      </c>
      <c r="S9" s="5">
        <v>50</v>
      </c>
      <c r="U9" s="108">
        <v>152</v>
      </c>
      <c r="V9" s="108" t="s">
        <v>11242</v>
      </c>
      <c r="W9" s="108">
        <v>152</v>
      </c>
      <c r="X9" s="108" t="s">
        <v>11262</v>
      </c>
      <c r="Y9" s="108" t="s">
        <v>11438</v>
      </c>
      <c r="Z9" s="108"/>
      <c r="AA9" s="108">
        <v>152</v>
      </c>
      <c r="AB9" s="5" t="s">
        <v>11270</v>
      </c>
      <c r="AC9" s="5" t="s">
        <v>11438</v>
      </c>
      <c r="AH9" s="108">
        <v>51</v>
      </c>
      <c r="AI9" s="108" t="s">
        <v>11237</v>
      </c>
      <c r="AJ9" s="108">
        <v>51</v>
      </c>
      <c r="AK9" s="108" t="s">
        <v>11257</v>
      </c>
    </row>
    <row r="10" spans="1:40" x14ac:dyDescent="0.25">
      <c r="A10" s="209" t="s">
        <v>11756</v>
      </c>
      <c r="B10" s="210" t="s">
        <v>11757</v>
      </c>
      <c r="I10" s="5" t="s">
        <v>11117</v>
      </c>
      <c r="J10" s="5">
        <v>152</v>
      </c>
      <c r="K10" s="108" t="s">
        <v>11456</v>
      </c>
      <c r="L10" s="108">
        <v>40</v>
      </c>
      <c r="M10" s="108" t="s">
        <v>11584</v>
      </c>
      <c r="N10" s="108">
        <v>51</v>
      </c>
      <c r="O10" s="108" t="s">
        <v>11237</v>
      </c>
      <c r="P10" s="108">
        <v>888352</v>
      </c>
      <c r="Q10" s="108" t="s">
        <v>11758</v>
      </c>
      <c r="AH10" s="108">
        <v>64</v>
      </c>
      <c r="AI10" s="108" t="s">
        <v>11238</v>
      </c>
      <c r="AJ10" s="108">
        <v>64</v>
      </c>
      <c r="AK10" s="108" t="s">
        <v>11258</v>
      </c>
    </row>
    <row r="11" spans="1:40" x14ac:dyDescent="0.25">
      <c r="A11" s="209" t="s">
        <v>11759</v>
      </c>
      <c r="B11" s="210" t="s">
        <v>11760</v>
      </c>
      <c r="H11" s="4" t="s">
        <v>11761</v>
      </c>
      <c r="I11" s="5" t="s">
        <v>11118</v>
      </c>
      <c r="J11" s="4">
        <v>25</v>
      </c>
      <c r="K11" s="108" t="s">
        <v>11456</v>
      </c>
      <c r="L11" s="108">
        <v>40</v>
      </c>
      <c r="M11" s="108" t="s">
        <v>11584</v>
      </c>
      <c r="N11" s="108">
        <v>64</v>
      </c>
      <c r="O11" s="108" t="s">
        <v>11238</v>
      </c>
      <c r="P11" s="108">
        <v>888353</v>
      </c>
      <c r="Q11" s="108" t="s">
        <v>11762</v>
      </c>
      <c r="AH11" s="108">
        <v>76</v>
      </c>
      <c r="AI11" s="108" t="s">
        <v>11239</v>
      </c>
      <c r="AJ11" s="108">
        <v>76</v>
      </c>
      <c r="AK11" s="108" t="s">
        <v>11259</v>
      </c>
    </row>
    <row r="12" spans="1:40" x14ac:dyDescent="0.25">
      <c r="A12" s="209" t="s">
        <v>11763</v>
      </c>
      <c r="B12" s="210" t="s">
        <v>11764</v>
      </c>
      <c r="E12" s="4" t="s">
        <v>11514</v>
      </c>
      <c r="H12" s="5">
        <v>25</v>
      </c>
      <c r="I12" s="5" t="s">
        <v>11119</v>
      </c>
      <c r="J12" s="5">
        <v>38</v>
      </c>
      <c r="K12" s="108" t="s">
        <v>11456</v>
      </c>
      <c r="L12" s="108">
        <v>40</v>
      </c>
      <c r="M12" s="108" t="s">
        <v>11584</v>
      </c>
      <c r="N12" s="108">
        <v>76</v>
      </c>
      <c r="O12" s="108" t="s">
        <v>11239</v>
      </c>
      <c r="P12" s="108">
        <v>888354</v>
      </c>
      <c r="Q12" s="108" t="s">
        <v>11765</v>
      </c>
      <c r="V12" s="212" t="e">
        <f>VLOOKUP(CalcSheet!D60,DRAWING_DATA!U2:V9,2,FALSE)</f>
        <v>#N/A</v>
      </c>
      <c r="X12" s="213" t="e">
        <f>VLOOKUP(CalcSheet!$D$60,DRAWING_DATA!W2:X9,2,FALSE)</f>
        <v>#N/A</v>
      </c>
      <c r="Y12" s="42"/>
      <c r="Z12" s="213">
        <f>VLOOKUP(CalcSheet!$D$60,DRAWING_DATA!Y2:Z9,2,FALSE)</f>
        <v>0</v>
      </c>
      <c r="AA12" s="42"/>
      <c r="AB12" s="213" t="e">
        <f>VLOOKUP(CalcSheet!$D$60,DRAWING_DATA!AA2:AB9,2,FALSE)</f>
        <v>#N/A</v>
      </c>
      <c r="AC12" s="42"/>
      <c r="AD12" s="213">
        <f>VLOOKUP(CalcSheet!$D$60,DRAWING_DATA!AC2:AD9,2,FALSE)</f>
        <v>0</v>
      </c>
      <c r="AE12" s="42"/>
      <c r="AF12" s="213" t="e">
        <f>VLOOKUP(CalcSheet!$D$60,DRAWING_DATA!AE2:AF9,2,FALSE)</f>
        <v>#N/A</v>
      </c>
      <c r="AH12" s="108">
        <v>102</v>
      </c>
      <c r="AI12" s="108" t="s">
        <v>11240</v>
      </c>
      <c r="AJ12" s="108">
        <v>102</v>
      </c>
      <c r="AK12" s="108" t="s">
        <v>11260</v>
      </c>
    </row>
    <row r="13" spans="1:40" x14ac:dyDescent="0.25">
      <c r="A13" s="209" t="s">
        <v>11766</v>
      </c>
      <c r="B13" s="210" t="s">
        <v>11767</v>
      </c>
      <c r="E13" s="5" t="s">
        <v>11768</v>
      </c>
      <c r="H13" s="5">
        <v>38</v>
      </c>
      <c r="I13" s="5" t="s">
        <v>11120</v>
      </c>
      <c r="J13" s="5">
        <v>51</v>
      </c>
      <c r="K13" s="108" t="s">
        <v>11456</v>
      </c>
      <c r="L13" s="108">
        <v>40</v>
      </c>
      <c r="M13" s="108" t="s">
        <v>11584</v>
      </c>
      <c r="N13" s="108">
        <v>102</v>
      </c>
      <c r="O13" s="108" t="s">
        <v>11240</v>
      </c>
      <c r="P13" s="108">
        <v>888355</v>
      </c>
      <c r="Q13" s="108" t="s">
        <v>11769</v>
      </c>
      <c r="AH13" s="108">
        <v>127</v>
      </c>
      <c r="AI13" s="108" t="s">
        <v>11241</v>
      </c>
      <c r="AJ13" s="108">
        <v>127</v>
      </c>
      <c r="AK13" s="108" t="s">
        <v>11261</v>
      </c>
    </row>
    <row r="14" spans="1:40" x14ac:dyDescent="0.25">
      <c r="A14" s="209" t="s">
        <v>11770</v>
      </c>
      <c r="B14" s="210" t="s">
        <v>11771</v>
      </c>
      <c r="E14" s="5" t="s">
        <v>11772</v>
      </c>
      <c r="H14" s="5">
        <v>51</v>
      </c>
      <c r="I14" s="5" t="s">
        <v>11121</v>
      </c>
      <c r="J14" s="5">
        <v>64</v>
      </c>
      <c r="K14" s="108" t="s">
        <v>11456</v>
      </c>
      <c r="L14" s="108">
        <v>40</v>
      </c>
      <c r="M14" s="108" t="s">
        <v>11584</v>
      </c>
      <c r="N14" s="108">
        <v>127</v>
      </c>
      <c r="O14" s="108" t="s">
        <v>11241</v>
      </c>
      <c r="P14" s="108">
        <v>888356</v>
      </c>
      <c r="Q14" s="108" t="s">
        <v>11773</v>
      </c>
      <c r="AH14" s="108">
        <v>152</v>
      </c>
      <c r="AI14" s="108" t="s">
        <v>11242</v>
      </c>
      <c r="AJ14" s="108">
        <v>152</v>
      </c>
      <c r="AK14" s="108" t="s">
        <v>11262</v>
      </c>
    </row>
    <row r="15" spans="1:40" x14ac:dyDescent="0.25">
      <c r="A15" s="209" t="s">
        <v>11774</v>
      </c>
      <c r="B15" s="210" t="s">
        <v>11775</v>
      </c>
      <c r="E15" s="5" t="s">
        <v>11776</v>
      </c>
      <c r="H15" s="5">
        <v>64</v>
      </c>
      <c r="I15" s="5" t="s">
        <v>11122</v>
      </c>
      <c r="J15" s="5">
        <v>76</v>
      </c>
      <c r="K15" s="108" t="s">
        <v>11456</v>
      </c>
      <c r="L15" s="108">
        <v>40</v>
      </c>
      <c r="M15" s="108" t="s">
        <v>11584</v>
      </c>
      <c r="N15" s="108">
        <v>152</v>
      </c>
      <c r="O15" s="108" t="s">
        <v>11242</v>
      </c>
      <c r="P15" s="108">
        <v>888357</v>
      </c>
      <c r="Q15" s="108" t="s">
        <v>11777</v>
      </c>
      <c r="AH15" s="108">
        <v>25</v>
      </c>
      <c r="AI15" s="108" t="s">
        <v>11243</v>
      </c>
      <c r="AJ15" s="108">
        <v>25</v>
      </c>
      <c r="AK15" s="108" t="s">
        <v>11263</v>
      </c>
    </row>
    <row r="16" spans="1:40" x14ac:dyDescent="0.25">
      <c r="A16" s="209" t="s">
        <v>11778</v>
      </c>
      <c r="B16" s="210" t="s">
        <v>11779</v>
      </c>
      <c r="E16" s="5" t="s">
        <v>11780</v>
      </c>
      <c r="H16" s="5">
        <v>76</v>
      </c>
      <c r="I16" s="5" t="s">
        <v>11123</v>
      </c>
      <c r="J16" s="5">
        <v>102</v>
      </c>
      <c r="K16" s="108" t="s">
        <v>11781</v>
      </c>
      <c r="L16" s="108">
        <v>50</v>
      </c>
      <c r="M16" s="108" t="s">
        <v>11584</v>
      </c>
      <c r="N16" s="108">
        <v>25</v>
      </c>
      <c r="O16" s="108" t="s">
        <v>11243</v>
      </c>
      <c r="P16" s="108">
        <v>888358</v>
      </c>
      <c r="Q16" s="108" t="s">
        <v>11782</v>
      </c>
      <c r="U16" s="5" t="s">
        <v>11783</v>
      </c>
      <c r="W16" s="5" t="s">
        <v>11784</v>
      </c>
      <c r="Y16" s="5" t="s">
        <v>11785</v>
      </c>
      <c r="AA16" s="5" t="s">
        <v>11786</v>
      </c>
      <c r="AH16" s="108">
        <v>38</v>
      </c>
      <c r="AI16" s="108" t="s">
        <v>11244</v>
      </c>
      <c r="AJ16" s="108">
        <v>38</v>
      </c>
      <c r="AK16" s="108" t="s">
        <v>11264</v>
      </c>
    </row>
    <row r="17" spans="1:37" x14ac:dyDescent="0.25">
      <c r="A17" s="209" t="s">
        <v>11787</v>
      </c>
      <c r="B17" s="210" t="s">
        <v>11788</v>
      </c>
      <c r="E17" s="5" t="s">
        <v>11789</v>
      </c>
      <c r="H17" s="5">
        <v>102</v>
      </c>
      <c r="I17" s="5" t="s">
        <v>11124</v>
      </c>
      <c r="J17" s="5">
        <v>127</v>
      </c>
      <c r="K17" s="108" t="s">
        <v>11781</v>
      </c>
      <c r="L17" s="108">
        <v>50</v>
      </c>
      <c r="M17" s="108" t="s">
        <v>11584</v>
      </c>
      <c r="N17" s="108">
        <v>38</v>
      </c>
      <c r="O17" s="108" t="s">
        <v>11244</v>
      </c>
      <c r="P17" s="108">
        <v>888359</v>
      </c>
      <c r="Q17" s="108" t="s">
        <v>11790</v>
      </c>
      <c r="AH17" s="108">
        <v>51</v>
      </c>
      <c r="AI17" s="108" t="s">
        <v>11245</v>
      </c>
      <c r="AJ17" s="108">
        <v>51</v>
      </c>
      <c r="AK17" s="108" t="s">
        <v>11265</v>
      </c>
    </row>
    <row r="18" spans="1:37" x14ac:dyDescent="0.25">
      <c r="A18" s="209" t="s">
        <v>11791</v>
      </c>
      <c r="B18" s="210" t="s">
        <v>11792</v>
      </c>
      <c r="H18" s="5">
        <v>127</v>
      </c>
      <c r="I18" s="5" t="s">
        <v>11125</v>
      </c>
      <c r="J18" s="5">
        <v>152</v>
      </c>
      <c r="K18" s="108" t="s">
        <v>11781</v>
      </c>
      <c r="L18" s="108">
        <v>50</v>
      </c>
      <c r="M18" s="108" t="s">
        <v>11584</v>
      </c>
      <c r="N18" s="108">
        <v>51</v>
      </c>
      <c r="O18" s="108" t="s">
        <v>11245</v>
      </c>
      <c r="P18" s="108">
        <v>888360</v>
      </c>
      <c r="Q18" s="108" t="s">
        <v>11793</v>
      </c>
      <c r="S18" s="5" t="s">
        <v>11794</v>
      </c>
      <c r="U18" s="5">
        <v>25</v>
      </c>
      <c r="V18" s="187" t="s">
        <v>11110</v>
      </c>
      <c r="W18" s="4">
        <v>25</v>
      </c>
      <c r="X18" s="5" t="s">
        <v>11795</v>
      </c>
      <c r="Y18" s="5">
        <v>25</v>
      </c>
      <c r="Z18" s="5" t="s">
        <v>11796</v>
      </c>
      <c r="AA18" s="5">
        <v>25</v>
      </c>
      <c r="AB18" s="5" t="s">
        <v>11797</v>
      </c>
      <c r="AH18" s="108">
        <v>76</v>
      </c>
      <c r="AI18" s="108" t="s">
        <v>11246</v>
      </c>
      <c r="AJ18" s="108">
        <v>64</v>
      </c>
      <c r="AK18" s="108" t="s">
        <v>11266</v>
      </c>
    </row>
    <row r="19" spans="1:37" x14ac:dyDescent="0.25">
      <c r="A19" s="209" t="s">
        <v>11798</v>
      </c>
      <c r="B19" s="210" t="s">
        <v>11799</v>
      </c>
      <c r="H19" s="5">
        <v>152</v>
      </c>
      <c r="I19" s="5" t="s">
        <v>11126</v>
      </c>
      <c r="J19" s="5">
        <v>25</v>
      </c>
      <c r="K19" s="108" t="s">
        <v>11781</v>
      </c>
      <c r="L19" s="108">
        <v>50</v>
      </c>
      <c r="M19" s="108" t="s">
        <v>11584</v>
      </c>
      <c r="N19" s="108">
        <v>76</v>
      </c>
      <c r="O19" s="108" t="s">
        <v>11246</v>
      </c>
      <c r="P19" s="108">
        <v>888362</v>
      </c>
      <c r="Q19" s="108" t="s">
        <v>11800</v>
      </c>
      <c r="U19" s="5">
        <v>38</v>
      </c>
      <c r="V19" s="187" t="s">
        <v>11111</v>
      </c>
      <c r="W19" s="5">
        <v>38</v>
      </c>
      <c r="X19" s="5" t="s">
        <v>11801</v>
      </c>
      <c r="Y19" s="5">
        <v>38</v>
      </c>
      <c r="Z19" s="5" t="s">
        <v>11802</v>
      </c>
      <c r="AA19" s="5">
        <v>38</v>
      </c>
      <c r="AB19" s="5" t="s">
        <v>11803</v>
      </c>
      <c r="AH19" s="108">
        <v>102</v>
      </c>
      <c r="AI19" s="108" t="s">
        <v>11247</v>
      </c>
      <c r="AJ19" s="108">
        <v>76</v>
      </c>
      <c r="AK19" s="108" t="s">
        <v>11267</v>
      </c>
    </row>
    <row r="20" spans="1:37" x14ac:dyDescent="0.25">
      <c r="A20" s="209" t="s">
        <v>11804</v>
      </c>
      <c r="B20" s="210" t="s">
        <v>11805</v>
      </c>
      <c r="E20" s="4" t="s">
        <v>11529</v>
      </c>
      <c r="F20" s="4"/>
      <c r="I20" s="5" t="s">
        <v>11127</v>
      </c>
      <c r="J20" s="5">
        <v>38</v>
      </c>
      <c r="K20" s="108" t="s">
        <v>11781</v>
      </c>
      <c r="L20" s="108">
        <v>50</v>
      </c>
      <c r="M20" s="108" t="s">
        <v>11584</v>
      </c>
      <c r="N20" s="108">
        <v>102</v>
      </c>
      <c r="O20" s="108" t="s">
        <v>11247</v>
      </c>
      <c r="P20" s="108">
        <v>888363</v>
      </c>
      <c r="Q20" s="108" t="s">
        <v>11806</v>
      </c>
      <c r="U20" s="4">
        <v>51</v>
      </c>
      <c r="V20" s="187" t="s">
        <v>11112</v>
      </c>
      <c r="W20" s="5">
        <v>51</v>
      </c>
      <c r="X20" s="5" t="s">
        <v>11807</v>
      </c>
      <c r="Y20" s="4">
        <v>51</v>
      </c>
      <c r="Z20" s="5" t="s">
        <v>11808</v>
      </c>
      <c r="AA20" s="5">
        <v>51</v>
      </c>
      <c r="AB20" s="5" t="s">
        <v>11136</v>
      </c>
      <c r="AH20" s="108">
        <v>127</v>
      </c>
      <c r="AI20" s="108" t="s">
        <v>11248</v>
      </c>
      <c r="AJ20" s="108">
        <v>102</v>
      </c>
      <c r="AK20" s="5" t="s">
        <v>11268</v>
      </c>
    </row>
    <row r="21" spans="1:37" x14ac:dyDescent="0.25">
      <c r="B21" s="210" t="s">
        <v>11809</v>
      </c>
      <c r="E21" s="5" t="s">
        <v>11810</v>
      </c>
      <c r="H21" s="4" t="s">
        <v>11811</v>
      </c>
      <c r="I21" s="5" t="s">
        <v>11128</v>
      </c>
      <c r="J21" s="4">
        <v>51</v>
      </c>
      <c r="K21" s="108" t="s">
        <v>11781</v>
      </c>
      <c r="L21" s="108">
        <v>50</v>
      </c>
      <c r="M21" s="108" t="s">
        <v>11584</v>
      </c>
      <c r="N21" s="108">
        <v>127</v>
      </c>
      <c r="O21" s="108" t="s">
        <v>11248</v>
      </c>
      <c r="P21" s="108">
        <v>888364</v>
      </c>
      <c r="Q21" s="108" t="s">
        <v>11812</v>
      </c>
      <c r="U21" s="5">
        <v>64</v>
      </c>
      <c r="V21" s="187" t="s">
        <v>11113</v>
      </c>
      <c r="W21" s="5">
        <v>64</v>
      </c>
      <c r="X21" s="5" t="s">
        <v>11813</v>
      </c>
      <c r="Y21" s="5">
        <v>64</v>
      </c>
      <c r="Z21" s="5" t="s">
        <v>11814</v>
      </c>
      <c r="AA21" s="5">
        <v>64</v>
      </c>
      <c r="AB21" s="5" t="s">
        <v>11137</v>
      </c>
      <c r="AH21" s="108">
        <v>152</v>
      </c>
      <c r="AI21" s="108" t="s">
        <v>11249</v>
      </c>
      <c r="AJ21" s="108">
        <v>127</v>
      </c>
      <c r="AK21" s="5" t="s">
        <v>11269</v>
      </c>
    </row>
    <row r="22" spans="1:37" x14ac:dyDescent="0.25">
      <c r="A22" s="4" t="s">
        <v>11815</v>
      </c>
      <c r="E22" s="5" t="s">
        <v>11772</v>
      </c>
      <c r="H22" s="5">
        <v>26</v>
      </c>
      <c r="I22" s="5" t="s">
        <v>11129</v>
      </c>
      <c r="J22" s="5">
        <v>64</v>
      </c>
      <c r="K22" s="108" t="s">
        <v>11781</v>
      </c>
      <c r="L22" s="108">
        <v>50</v>
      </c>
      <c r="M22" s="108" t="s">
        <v>11584</v>
      </c>
      <c r="N22" s="108">
        <v>152</v>
      </c>
      <c r="O22" s="108" t="s">
        <v>11249</v>
      </c>
      <c r="P22" s="108">
        <v>888365</v>
      </c>
      <c r="Q22" s="108" t="s">
        <v>11816</v>
      </c>
      <c r="U22" s="5">
        <v>76</v>
      </c>
      <c r="V22" s="5" t="s">
        <v>11114</v>
      </c>
      <c r="W22" s="5">
        <v>76</v>
      </c>
      <c r="X22" s="5" t="s">
        <v>11817</v>
      </c>
      <c r="Y22" s="5">
        <v>76</v>
      </c>
      <c r="Z22" s="5" t="s">
        <v>11818</v>
      </c>
      <c r="AA22" s="5">
        <v>76</v>
      </c>
      <c r="AB22" s="5" t="s">
        <v>11138</v>
      </c>
      <c r="AJ22" s="108">
        <v>152</v>
      </c>
      <c r="AK22" s="5" t="s">
        <v>11270</v>
      </c>
    </row>
    <row r="23" spans="1:37" x14ac:dyDescent="0.25">
      <c r="A23" s="5">
        <v>3.4</v>
      </c>
      <c r="B23" s="4" t="s">
        <v>11819</v>
      </c>
      <c r="C23" s="4"/>
      <c r="D23" s="4"/>
      <c r="E23" s="5" t="s">
        <v>11776</v>
      </c>
      <c r="H23" s="5">
        <v>40</v>
      </c>
      <c r="I23" s="5" t="s">
        <v>11130</v>
      </c>
      <c r="J23" s="5">
        <v>76</v>
      </c>
      <c r="K23" s="108" t="s">
        <v>11730</v>
      </c>
      <c r="L23" s="108">
        <v>26</v>
      </c>
      <c r="M23" s="108" t="s">
        <v>11820</v>
      </c>
      <c r="N23" s="108">
        <v>25</v>
      </c>
      <c r="O23" s="108" t="s">
        <v>11250</v>
      </c>
      <c r="P23" s="108">
        <v>888366</v>
      </c>
      <c r="Q23" s="108" t="s">
        <v>11821</v>
      </c>
      <c r="U23" s="4">
        <v>102</v>
      </c>
      <c r="V23" s="5" t="s">
        <v>11115</v>
      </c>
      <c r="W23" s="5">
        <v>102</v>
      </c>
      <c r="X23" s="5" t="s">
        <v>11123</v>
      </c>
      <c r="Y23" s="5">
        <v>102</v>
      </c>
      <c r="Z23" s="5" t="s">
        <v>11131</v>
      </c>
      <c r="AA23" s="5">
        <v>102</v>
      </c>
      <c r="AB23" s="5" t="s">
        <v>11139</v>
      </c>
    </row>
    <row r="24" spans="1:37" x14ac:dyDescent="0.25">
      <c r="A24" s="5">
        <v>4</v>
      </c>
      <c r="B24" s="5" t="s">
        <v>11822</v>
      </c>
      <c r="E24" s="5" t="s">
        <v>11780</v>
      </c>
      <c r="H24" s="5">
        <v>50</v>
      </c>
      <c r="I24" s="5" t="s">
        <v>11131</v>
      </c>
      <c r="J24" s="5">
        <v>102</v>
      </c>
      <c r="K24" s="108" t="s">
        <v>11730</v>
      </c>
      <c r="L24" s="108">
        <v>26</v>
      </c>
      <c r="M24" s="108" t="s">
        <v>11820</v>
      </c>
      <c r="N24" s="108">
        <v>38</v>
      </c>
      <c r="O24" s="108" t="s">
        <v>11251</v>
      </c>
      <c r="P24" s="108">
        <v>888367</v>
      </c>
      <c r="Q24" s="108" t="s">
        <v>11823</v>
      </c>
      <c r="U24" s="5">
        <v>107</v>
      </c>
      <c r="V24" s="5" t="s">
        <v>11116</v>
      </c>
      <c r="W24" s="5">
        <v>127</v>
      </c>
      <c r="X24" s="5" t="s">
        <v>11124</v>
      </c>
      <c r="Y24" s="5">
        <v>127</v>
      </c>
      <c r="Z24" s="5" t="s">
        <v>11132</v>
      </c>
      <c r="AA24" s="5">
        <v>127</v>
      </c>
      <c r="AB24" s="5" t="s">
        <v>11140</v>
      </c>
    </row>
    <row r="25" spans="1:37" x14ac:dyDescent="0.25">
      <c r="A25" s="5">
        <v>6</v>
      </c>
      <c r="B25" s="5" t="s">
        <v>11824</v>
      </c>
      <c r="E25" s="5" t="s">
        <v>11789</v>
      </c>
      <c r="I25" s="5" t="s">
        <v>11132</v>
      </c>
      <c r="J25" s="5">
        <v>127</v>
      </c>
      <c r="K25" s="108" t="s">
        <v>11730</v>
      </c>
      <c r="L25" s="108">
        <v>26</v>
      </c>
      <c r="M25" s="108" t="s">
        <v>11820</v>
      </c>
      <c r="N25" s="108">
        <v>51</v>
      </c>
      <c r="O25" s="108" t="s">
        <v>11252</v>
      </c>
      <c r="P25" s="108">
        <v>888368</v>
      </c>
      <c r="Q25" s="108" t="s">
        <v>11825</v>
      </c>
      <c r="U25" s="5">
        <v>152</v>
      </c>
      <c r="V25" s="5" t="s">
        <v>11117</v>
      </c>
      <c r="W25" s="5">
        <v>152</v>
      </c>
      <c r="X25" s="5" t="s">
        <v>11125</v>
      </c>
      <c r="Y25" s="4">
        <v>152</v>
      </c>
      <c r="Z25" s="5" t="s">
        <v>11133</v>
      </c>
      <c r="AA25" s="5">
        <v>152</v>
      </c>
      <c r="AB25" s="5" t="s">
        <v>11141</v>
      </c>
    </row>
    <row r="26" spans="1:37" x14ac:dyDescent="0.25">
      <c r="A26" s="5">
        <v>7</v>
      </c>
      <c r="B26" s="5" t="s">
        <v>11826</v>
      </c>
      <c r="H26" s="4" t="s">
        <v>11827</v>
      </c>
      <c r="I26" s="5" t="s">
        <v>11133</v>
      </c>
      <c r="J26" s="4">
        <v>152</v>
      </c>
      <c r="K26" s="108" t="s">
        <v>11730</v>
      </c>
      <c r="L26" s="108">
        <v>26</v>
      </c>
      <c r="M26" s="108" t="s">
        <v>11820</v>
      </c>
      <c r="N26" s="108">
        <v>64</v>
      </c>
      <c r="O26" s="108" t="s">
        <v>11253</v>
      </c>
      <c r="P26" s="108">
        <v>888369</v>
      </c>
      <c r="Q26" s="108" t="s">
        <v>11828</v>
      </c>
    </row>
    <row r="27" spans="1:37" x14ac:dyDescent="0.25">
      <c r="B27" s="5" t="s">
        <v>11829</v>
      </c>
      <c r="H27" s="5" t="s">
        <v>11584</v>
      </c>
      <c r="I27" s="5" t="s">
        <v>11134</v>
      </c>
      <c r="J27" s="5">
        <v>25</v>
      </c>
      <c r="K27" s="108" t="s">
        <v>11730</v>
      </c>
      <c r="L27" s="108">
        <v>26</v>
      </c>
      <c r="M27" s="108" t="s">
        <v>11820</v>
      </c>
      <c r="N27" s="108">
        <v>76</v>
      </c>
      <c r="O27" s="108" t="s">
        <v>11254</v>
      </c>
      <c r="P27" s="108">
        <v>888370</v>
      </c>
      <c r="Q27" s="108" t="s">
        <v>11830</v>
      </c>
      <c r="S27" s="5" t="s">
        <v>11831</v>
      </c>
      <c r="U27" s="5">
        <v>25</v>
      </c>
      <c r="V27" s="5" t="s">
        <v>11142</v>
      </c>
      <c r="W27" s="5">
        <v>25</v>
      </c>
      <c r="X27" s="5" t="s">
        <v>11150</v>
      </c>
      <c r="Y27" s="5">
        <v>25</v>
      </c>
      <c r="Z27" s="5" t="s">
        <v>11158</v>
      </c>
      <c r="AA27" s="5">
        <v>25</v>
      </c>
      <c r="AB27" s="5" t="s">
        <v>11166</v>
      </c>
    </row>
    <row r="28" spans="1:37" x14ac:dyDescent="0.25">
      <c r="A28" s="4" t="s">
        <v>11832</v>
      </c>
      <c r="B28" s="5" t="s">
        <v>11833</v>
      </c>
      <c r="E28" s="5" t="s">
        <v>11834</v>
      </c>
      <c r="H28" s="5" t="s">
        <v>11820</v>
      </c>
      <c r="I28" s="5" t="s">
        <v>11135</v>
      </c>
      <c r="J28" s="5">
        <v>38</v>
      </c>
      <c r="K28" s="108" t="s">
        <v>11456</v>
      </c>
      <c r="L28" s="108">
        <v>40</v>
      </c>
      <c r="M28" s="108" t="s">
        <v>11820</v>
      </c>
      <c r="N28" s="108">
        <v>25</v>
      </c>
      <c r="O28" s="108" t="s">
        <v>11255</v>
      </c>
      <c r="P28" s="108">
        <v>888371</v>
      </c>
      <c r="Q28" s="108" t="s">
        <v>11835</v>
      </c>
      <c r="U28" s="5">
        <v>38</v>
      </c>
      <c r="V28" s="5" t="s">
        <v>11143</v>
      </c>
      <c r="W28" s="5">
        <v>38</v>
      </c>
      <c r="X28" s="5" t="s">
        <v>11151</v>
      </c>
      <c r="Y28" s="5">
        <v>38</v>
      </c>
      <c r="Z28" s="5" t="s">
        <v>11159</v>
      </c>
      <c r="AA28" s="5">
        <v>38</v>
      </c>
      <c r="AB28" s="5" t="s">
        <v>11167</v>
      </c>
    </row>
    <row r="29" spans="1:37" x14ac:dyDescent="0.25">
      <c r="A29" s="5">
        <v>25</v>
      </c>
      <c r="D29" s="4"/>
      <c r="E29" s="5" t="s">
        <v>11836</v>
      </c>
      <c r="I29" s="5" t="s">
        <v>11136</v>
      </c>
      <c r="J29" s="5">
        <v>51</v>
      </c>
      <c r="K29" s="108" t="s">
        <v>11456</v>
      </c>
      <c r="L29" s="108">
        <v>40</v>
      </c>
      <c r="M29" s="108" t="s">
        <v>11820</v>
      </c>
      <c r="N29" s="108">
        <v>38</v>
      </c>
      <c r="O29" s="108" t="s">
        <v>11256</v>
      </c>
      <c r="P29" s="108">
        <v>888372</v>
      </c>
      <c r="Q29" s="108" t="s">
        <v>11837</v>
      </c>
      <c r="U29" s="5">
        <v>51</v>
      </c>
      <c r="V29" s="5" t="s">
        <v>11144</v>
      </c>
      <c r="W29" s="5">
        <v>51</v>
      </c>
      <c r="X29" s="5" t="s">
        <v>11152</v>
      </c>
      <c r="Y29" s="5">
        <v>51</v>
      </c>
      <c r="Z29" s="5" t="s">
        <v>11160</v>
      </c>
      <c r="AA29" s="5">
        <v>51</v>
      </c>
      <c r="AB29" s="5" t="s">
        <v>11168</v>
      </c>
    </row>
    <row r="30" spans="1:37" x14ac:dyDescent="0.25">
      <c r="A30" s="5">
        <v>38</v>
      </c>
      <c r="E30" s="5" t="s">
        <v>11838</v>
      </c>
      <c r="I30" s="5" t="s">
        <v>11137</v>
      </c>
      <c r="J30" s="5">
        <v>64</v>
      </c>
      <c r="K30" s="108" t="s">
        <v>11456</v>
      </c>
      <c r="L30" s="108">
        <v>40</v>
      </c>
      <c r="M30" s="108" t="s">
        <v>11820</v>
      </c>
      <c r="N30" s="108">
        <v>51</v>
      </c>
      <c r="O30" s="108" t="s">
        <v>11257</v>
      </c>
      <c r="P30" s="108">
        <v>888373</v>
      </c>
      <c r="Q30" s="108" t="s">
        <v>11839</v>
      </c>
      <c r="U30" s="5">
        <v>64</v>
      </c>
      <c r="V30" s="5" t="s">
        <v>11145</v>
      </c>
      <c r="W30" s="5">
        <v>64</v>
      </c>
      <c r="X30" s="5" t="s">
        <v>11153</v>
      </c>
      <c r="Y30" s="5">
        <v>64</v>
      </c>
      <c r="Z30" s="5" t="s">
        <v>11161</v>
      </c>
      <c r="AA30" s="5">
        <v>64</v>
      </c>
      <c r="AB30" s="5" t="s">
        <v>11169</v>
      </c>
    </row>
    <row r="31" spans="1:37" x14ac:dyDescent="0.25">
      <c r="A31" s="5">
        <v>51</v>
      </c>
      <c r="E31" s="5" t="s">
        <v>11840</v>
      </c>
      <c r="I31" s="5" t="s">
        <v>11138</v>
      </c>
      <c r="J31" s="5">
        <v>76</v>
      </c>
      <c r="K31" s="108" t="s">
        <v>11456</v>
      </c>
      <c r="L31" s="108">
        <v>40</v>
      </c>
      <c r="M31" s="108" t="s">
        <v>11820</v>
      </c>
      <c r="N31" s="108">
        <v>64</v>
      </c>
      <c r="O31" s="108" t="s">
        <v>11258</v>
      </c>
      <c r="P31" s="108">
        <v>888374</v>
      </c>
      <c r="Q31" s="108" t="s">
        <v>11841</v>
      </c>
      <c r="U31" s="5">
        <v>76</v>
      </c>
      <c r="V31" s="5" t="s">
        <v>11146</v>
      </c>
      <c r="W31" s="5">
        <v>76</v>
      </c>
      <c r="X31" s="5" t="s">
        <v>11154</v>
      </c>
      <c r="Y31" s="5">
        <v>76</v>
      </c>
      <c r="Z31" s="5" t="s">
        <v>11162</v>
      </c>
      <c r="AA31" s="5">
        <v>76</v>
      </c>
      <c r="AB31" s="5" t="s">
        <v>11170</v>
      </c>
    </row>
    <row r="32" spans="1:37" x14ac:dyDescent="0.25">
      <c r="A32" s="5">
        <v>64</v>
      </c>
      <c r="E32" s="5" t="s">
        <v>11842</v>
      </c>
      <c r="I32" s="5" t="s">
        <v>11139</v>
      </c>
      <c r="J32" s="5">
        <v>102</v>
      </c>
      <c r="K32" s="108" t="s">
        <v>11456</v>
      </c>
      <c r="L32" s="108">
        <v>40</v>
      </c>
      <c r="M32" s="108" t="s">
        <v>11820</v>
      </c>
      <c r="N32" s="108">
        <v>76</v>
      </c>
      <c r="O32" s="108" t="s">
        <v>11259</v>
      </c>
      <c r="P32" s="108">
        <v>888375</v>
      </c>
      <c r="Q32" s="108" t="s">
        <v>11843</v>
      </c>
      <c r="U32" s="5">
        <v>102</v>
      </c>
      <c r="V32" s="5" t="s">
        <v>11147</v>
      </c>
      <c r="W32" s="5">
        <v>102</v>
      </c>
      <c r="X32" s="5" t="s">
        <v>11155</v>
      </c>
      <c r="Y32" s="5">
        <v>102</v>
      </c>
      <c r="Z32" s="5" t="s">
        <v>11163</v>
      </c>
      <c r="AA32" s="5">
        <v>102</v>
      </c>
      <c r="AB32" s="5" t="s">
        <v>11171</v>
      </c>
    </row>
    <row r="33" spans="1:29" x14ac:dyDescent="0.25">
      <c r="A33" s="5">
        <v>76</v>
      </c>
      <c r="I33" s="5" t="s">
        <v>11140</v>
      </c>
      <c r="J33" s="5">
        <v>127</v>
      </c>
      <c r="K33" s="108" t="s">
        <v>11456</v>
      </c>
      <c r="L33" s="108">
        <v>40</v>
      </c>
      <c r="M33" s="108" t="s">
        <v>11820</v>
      </c>
      <c r="N33" s="108">
        <v>102</v>
      </c>
      <c r="O33" s="108" t="s">
        <v>11260</v>
      </c>
      <c r="P33" s="108">
        <v>888376</v>
      </c>
      <c r="Q33" s="108" t="s">
        <v>11844</v>
      </c>
      <c r="U33" s="5">
        <v>127</v>
      </c>
      <c r="V33" s="5" t="s">
        <v>11148</v>
      </c>
      <c r="W33" s="5">
        <v>127</v>
      </c>
      <c r="X33" s="5" t="s">
        <v>11156</v>
      </c>
      <c r="Y33" s="5">
        <v>127</v>
      </c>
      <c r="Z33" s="5" t="s">
        <v>11164</v>
      </c>
      <c r="AA33" s="5">
        <v>127</v>
      </c>
      <c r="AB33" s="5" t="s">
        <v>11172</v>
      </c>
    </row>
    <row r="34" spans="1:29" x14ac:dyDescent="0.25">
      <c r="A34" s="5">
        <v>102</v>
      </c>
      <c r="I34" s="5" t="s">
        <v>11141</v>
      </c>
      <c r="J34" s="5">
        <v>152</v>
      </c>
      <c r="K34" s="108" t="s">
        <v>11456</v>
      </c>
      <c r="L34" s="108">
        <v>40</v>
      </c>
      <c r="M34" s="108" t="s">
        <v>11820</v>
      </c>
      <c r="N34" s="108">
        <v>127</v>
      </c>
      <c r="O34" s="108" t="s">
        <v>11261</v>
      </c>
      <c r="P34" s="108">
        <v>888377</v>
      </c>
      <c r="Q34" s="108" t="s">
        <v>11845</v>
      </c>
      <c r="U34" s="5">
        <v>152</v>
      </c>
      <c r="V34" s="5" t="s">
        <v>11149</v>
      </c>
      <c r="W34" s="5">
        <v>152</v>
      </c>
      <c r="X34" s="5" t="s">
        <v>11157</v>
      </c>
      <c r="Y34" s="5">
        <v>152</v>
      </c>
      <c r="Z34" s="5" t="s">
        <v>11165</v>
      </c>
      <c r="AA34" s="5">
        <v>152</v>
      </c>
      <c r="AB34" s="5" t="s">
        <v>11173</v>
      </c>
    </row>
    <row r="35" spans="1:29" x14ac:dyDescent="0.25">
      <c r="A35" s="5">
        <v>127</v>
      </c>
      <c r="I35" s="4"/>
      <c r="K35" s="108" t="s">
        <v>11456</v>
      </c>
      <c r="L35" s="108">
        <v>40</v>
      </c>
      <c r="M35" s="108" t="s">
        <v>11820</v>
      </c>
      <c r="N35" s="108">
        <v>152</v>
      </c>
      <c r="O35" s="108" t="s">
        <v>11262</v>
      </c>
      <c r="P35" s="108">
        <v>888378</v>
      </c>
      <c r="Q35" s="108" t="s">
        <v>11846</v>
      </c>
    </row>
    <row r="36" spans="1:29" x14ac:dyDescent="0.25">
      <c r="A36" s="5">
        <v>152</v>
      </c>
      <c r="I36" s="5" t="s">
        <v>11142</v>
      </c>
      <c r="J36" s="5">
        <v>25</v>
      </c>
      <c r="K36" s="108" t="s">
        <v>11781</v>
      </c>
      <c r="L36" s="108">
        <v>50</v>
      </c>
      <c r="M36" s="108" t="s">
        <v>11820</v>
      </c>
      <c r="N36" s="108">
        <v>25</v>
      </c>
      <c r="O36" s="108" t="s">
        <v>11263</v>
      </c>
      <c r="P36" s="108">
        <v>888379</v>
      </c>
      <c r="Q36" s="108" t="s">
        <v>11847</v>
      </c>
      <c r="S36" s="5" t="s">
        <v>11848</v>
      </c>
      <c r="U36" s="5">
        <v>64</v>
      </c>
      <c r="V36" s="5" t="s">
        <v>11174</v>
      </c>
      <c r="W36" s="5">
        <v>64</v>
      </c>
      <c r="X36" s="5" t="s">
        <v>11179</v>
      </c>
      <c r="Y36" s="5">
        <v>64</v>
      </c>
      <c r="Z36" s="5" t="s">
        <v>11184</v>
      </c>
      <c r="AA36" s="5">
        <v>64</v>
      </c>
      <c r="AC36" s="5" t="s">
        <v>11189</v>
      </c>
    </row>
    <row r="37" spans="1:29" x14ac:dyDescent="0.25">
      <c r="I37" s="5" t="s">
        <v>11143</v>
      </c>
      <c r="J37" s="5">
        <v>38</v>
      </c>
      <c r="K37" s="108" t="s">
        <v>11781</v>
      </c>
      <c r="L37" s="108">
        <v>50</v>
      </c>
      <c r="M37" s="108" t="s">
        <v>11820</v>
      </c>
      <c r="N37" s="108">
        <v>38</v>
      </c>
      <c r="O37" s="108" t="s">
        <v>11264</v>
      </c>
      <c r="P37" s="108">
        <v>888380</v>
      </c>
      <c r="Q37" s="108" t="s">
        <v>11849</v>
      </c>
      <c r="U37" s="5">
        <v>76</v>
      </c>
      <c r="V37" s="5" t="s">
        <v>11175</v>
      </c>
      <c r="W37" s="5">
        <v>76</v>
      </c>
      <c r="X37" s="5" t="s">
        <v>11180</v>
      </c>
      <c r="Y37" s="5">
        <v>76</v>
      </c>
      <c r="Z37" s="5" t="s">
        <v>11185</v>
      </c>
      <c r="AA37" s="5">
        <v>76</v>
      </c>
      <c r="AC37" s="5" t="s">
        <v>11190</v>
      </c>
    </row>
    <row r="38" spans="1:29" x14ac:dyDescent="0.25">
      <c r="A38" s="4" t="s">
        <v>11850</v>
      </c>
      <c r="I38" s="5" t="s">
        <v>11144</v>
      </c>
      <c r="J38" s="5">
        <v>51</v>
      </c>
      <c r="K38" s="108" t="s">
        <v>11781</v>
      </c>
      <c r="L38" s="108">
        <v>50</v>
      </c>
      <c r="M38" s="108" t="s">
        <v>11820</v>
      </c>
      <c r="N38" s="108">
        <v>51</v>
      </c>
      <c r="O38" s="108" t="s">
        <v>11265</v>
      </c>
      <c r="P38" s="108">
        <v>888381</v>
      </c>
      <c r="Q38" s="108" t="s">
        <v>11851</v>
      </c>
      <c r="U38" s="5">
        <v>102</v>
      </c>
      <c r="V38" s="5" t="s">
        <v>11176</v>
      </c>
      <c r="W38" s="5">
        <v>102</v>
      </c>
      <c r="X38" s="5" t="s">
        <v>11181</v>
      </c>
      <c r="Y38" s="5">
        <v>102</v>
      </c>
      <c r="Z38" s="5" t="s">
        <v>11186</v>
      </c>
      <c r="AA38" s="5">
        <v>102</v>
      </c>
      <c r="AC38" s="5" t="s">
        <v>11191</v>
      </c>
    </row>
    <row r="39" spans="1:29" x14ac:dyDescent="0.25">
      <c r="A39" s="5" t="s">
        <v>11584</v>
      </c>
      <c r="I39" s="5" t="s">
        <v>11145</v>
      </c>
      <c r="J39" s="5">
        <v>64</v>
      </c>
      <c r="K39" s="108" t="s">
        <v>11781</v>
      </c>
      <c r="L39" s="108">
        <v>50</v>
      </c>
      <c r="M39" s="108" t="s">
        <v>11820</v>
      </c>
      <c r="N39" s="108">
        <v>64</v>
      </c>
      <c r="O39" s="108" t="s">
        <v>11266</v>
      </c>
      <c r="P39" s="108">
        <v>888382</v>
      </c>
      <c r="Q39" s="108" t="s">
        <v>11852</v>
      </c>
      <c r="U39" s="5">
        <v>127</v>
      </c>
      <c r="V39" s="5" t="s">
        <v>11177</v>
      </c>
      <c r="W39" s="5">
        <v>127</v>
      </c>
      <c r="X39" s="5" t="s">
        <v>11182</v>
      </c>
      <c r="Y39" s="5">
        <v>127</v>
      </c>
      <c r="Z39" s="5" t="s">
        <v>11187</v>
      </c>
      <c r="AA39" s="5">
        <v>127</v>
      </c>
      <c r="AC39" s="5" t="s">
        <v>11192</v>
      </c>
    </row>
    <row r="40" spans="1:29" x14ac:dyDescent="0.25">
      <c r="A40" s="5" t="s">
        <v>11732</v>
      </c>
      <c r="I40" s="5" t="s">
        <v>11146</v>
      </c>
      <c r="J40" s="5">
        <v>76</v>
      </c>
      <c r="K40" s="108" t="s">
        <v>11781</v>
      </c>
      <c r="L40" s="108">
        <v>50</v>
      </c>
      <c r="M40" s="108" t="s">
        <v>11820</v>
      </c>
      <c r="N40" s="108">
        <v>76</v>
      </c>
      <c r="O40" s="108" t="s">
        <v>11267</v>
      </c>
      <c r="P40" s="108">
        <v>888383</v>
      </c>
      <c r="Q40" s="108" t="s">
        <v>11853</v>
      </c>
      <c r="U40" s="5">
        <v>152</v>
      </c>
      <c r="V40" s="5" t="s">
        <v>11178</v>
      </c>
      <c r="W40" s="5">
        <v>152</v>
      </c>
      <c r="X40" s="5" t="s">
        <v>11183</v>
      </c>
      <c r="Y40" s="5">
        <v>152</v>
      </c>
      <c r="Z40" s="5" t="s">
        <v>11188</v>
      </c>
      <c r="AA40" s="5">
        <v>152</v>
      </c>
      <c r="AC40" s="5" t="s">
        <v>11193</v>
      </c>
    </row>
    <row r="41" spans="1:29" x14ac:dyDescent="0.25">
      <c r="I41" s="5" t="s">
        <v>11147</v>
      </c>
      <c r="J41" s="5">
        <v>102</v>
      </c>
      <c r="K41" s="108" t="s">
        <v>11781</v>
      </c>
      <c r="L41" s="108">
        <v>50</v>
      </c>
      <c r="M41" s="108" t="s">
        <v>11820</v>
      </c>
      <c r="N41" s="108">
        <v>102</v>
      </c>
      <c r="O41" s="108" t="s">
        <v>11268</v>
      </c>
      <c r="P41" s="108">
        <v>888384</v>
      </c>
      <c r="Q41" s="108" t="s">
        <v>11854</v>
      </c>
    </row>
    <row r="42" spans="1:29" x14ac:dyDescent="0.25">
      <c r="I42" s="5" t="s">
        <v>11148</v>
      </c>
      <c r="J42" s="5">
        <v>127</v>
      </c>
      <c r="K42" s="108" t="s">
        <v>11781</v>
      </c>
      <c r="L42" s="108">
        <v>50</v>
      </c>
      <c r="M42" s="108" t="s">
        <v>11820</v>
      </c>
      <c r="N42" s="108">
        <v>127</v>
      </c>
      <c r="O42" s="108" t="s">
        <v>11269</v>
      </c>
      <c r="P42" s="108">
        <v>888385</v>
      </c>
      <c r="Q42" s="108" t="s">
        <v>11855</v>
      </c>
      <c r="S42" s="5" t="s">
        <v>11856</v>
      </c>
      <c r="U42" s="5">
        <v>102</v>
      </c>
      <c r="V42" s="5" t="s">
        <v>11194</v>
      </c>
      <c r="W42" s="5">
        <v>102</v>
      </c>
      <c r="X42" s="5" t="s">
        <v>11197</v>
      </c>
      <c r="Y42" s="5">
        <v>102</v>
      </c>
      <c r="Z42" s="5" t="s">
        <v>11200</v>
      </c>
      <c r="AA42" s="5">
        <v>102</v>
      </c>
      <c r="AB42" s="5" t="s">
        <v>11203</v>
      </c>
    </row>
    <row r="43" spans="1:29" x14ac:dyDescent="0.25">
      <c r="I43" s="5" t="s">
        <v>11149</v>
      </c>
      <c r="J43" s="5">
        <v>152</v>
      </c>
      <c r="K43" s="108" t="s">
        <v>11781</v>
      </c>
      <c r="L43" s="108">
        <v>50</v>
      </c>
      <c r="M43" s="108" t="s">
        <v>11820</v>
      </c>
      <c r="N43" s="108">
        <v>152</v>
      </c>
      <c r="O43" s="108" t="s">
        <v>11270</v>
      </c>
      <c r="P43" s="108">
        <v>888386</v>
      </c>
      <c r="Q43" s="108" t="s">
        <v>11857</v>
      </c>
      <c r="U43" s="5">
        <v>127</v>
      </c>
      <c r="V43" s="5" t="s">
        <v>11195</v>
      </c>
      <c r="W43" s="5">
        <v>127</v>
      </c>
      <c r="X43" s="5" t="s">
        <v>11198</v>
      </c>
      <c r="Y43" s="5">
        <v>127</v>
      </c>
      <c r="Z43" s="5" t="s">
        <v>11201</v>
      </c>
      <c r="AA43" s="5">
        <v>127</v>
      </c>
      <c r="AB43" s="5" t="s">
        <v>11204</v>
      </c>
    </row>
    <row r="44" spans="1:29" x14ac:dyDescent="0.25">
      <c r="I44" s="5" t="s">
        <v>11150</v>
      </c>
      <c r="J44" s="5">
        <v>25</v>
      </c>
      <c r="U44" s="5">
        <v>152</v>
      </c>
      <c r="V44" s="5" t="s">
        <v>11196</v>
      </c>
      <c r="W44" s="5">
        <v>152</v>
      </c>
      <c r="X44" s="5" t="s">
        <v>11199</v>
      </c>
      <c r="Y44" s="5">
        <v>152</v>
      </c>
      <c r="Z44" s="5" t="s">
        <v>11202</v>
      </c>
      <c r="AA44" s="5">
        <v>152</v>
      </c>
      <c r="AB44" s="5" t="s">
        <v>11205</v>
      </c>
    </row>
    <row r="45" spans="1:29" x14ac:dyDescent="0.25">
      <c r="I45" s="5" t="s">
        <v>11151</v>
      </c>
      <c r="J45" s="5">
        <v>38</v>
      </c>
    </row>
    <row r="46" spans="1:29" x14ac:dyDescent="0.25">
      <c r="I46" s="5" t="s">
        <v>11152</v>
      </c>
      <c r="J46" s="5">
        <v>51</v>
      </c>
      <c r="S46" s="5" t="s">
        <v>11858</v>
      </c>
      <c r="U46" s="5">
        <v>51</v>
      </c>
      <c r="V46" s="5" t="s">
        <v>11206</v>
      </c>
      <c r="W46" s="5">
        <v>51</v>
      </c>
      <c r="X46" s="5" t="s">
        <v>11212</v>
      </c>
      <c r="Y46" s="5">
        <v>51</v>
      </c>
      <c r="Z46" s="5" t="s">
        <v>11218</v>
      </c>
      <c r="AA46" s="5">
        <v>51</v>
      </c>
      <c r="AB46" s="5" t="s">
        <v>11224</v>
      </c>
    </row>
    <row r="47" spans="1:29" x14ac:dyDescent="0.25">
      <c r="I47" s="5" t="s">
        <v>11153</v>
      </c>
      <c r="J47" s="5">
        <v>64</v>
      </c>
      <c r="U47" s="5">
        <v>64</v>
      </c>
      <c r="V47" s="5" t="s">
        <v>11207</v>
      </c>
      <c r="W47" s="5">
        <v>64</v>
      </c>
      <c r="X47" s="5" t="s">
        <v>11213</v>
      </c>
      <c r="Y47" s="5">
        <v>64</v>
      </c>
      <c r="Z47" s="5" t="s">
        <v>11219</v>
      </c>
      <c r="AA47" s="5">
        <v>64</v>
      </c>
      <c r="AB47" s="5" t="s">
        <v>11225</v>
      </c>
    </row>
    <row r="48" spans="1:29" x14ac:dyDescent="0.25">
      <c r="I48" s="5" t="s">
        <v>11154</v>
      </c>
      <c r="J48" s="5">
        <v>76</v>
      </c>
      <c r="U48" s="5">
        <v>76</v>
      </c>
      <c r="V48" s="5" t="s">
        <v>11208</v>
      </c>
      <c r="W48" s="5">
        <v>76</v>
      </c>
      <c r="X48" s="5" t="s">
        <v>11214</v>
      </c>
      <c r="Y48" s="5">
        <v>76</v>
      </c>
      <c r="Z48" s="5" t="s">
        <v>11220</v>
      </c>
      <c r="AA48" s="5">
        <v>76</v>
      </c>
      <c r="AB48" s="5" t="s">
        <v>11226</v>
      </c>
    </row>
    <row r="49" spans="1:28" x14ac:dyDescent="0.25">
      <c r="I49" s="5" t="s">
        <v>11155</v>
      </c>
      <c r="J49" s="5">
        <v>102</v>
      </c>
      <c r="U49" s="5">
        <v>102</v>
      </c>
      <c r="V49" s="5" t="s">
        <v>11209</v>
      </c>
      <c r="W49" s="5">
        <v>102</v>
      </c>
      <c r="X49" s="5" t="s">
        <v>11215</v>
      </c>
      <c r="Y49" s="5">
        <v>102</v>
      </c>
      <c r="Z49" s="5" t="s">
        <v>11221</v>
      </c>
      <c r="AA49" s="5">
        <v>102</v>
      </c>
      <c r="AB49" s="5" t="s">
        <v>11227</v>
      </c>
    </row>
    <row r="50" spans="1:28" x14ac:dyDescent="0.25">
      <c r="I50" s="5" t="s">
        <v>11156</v>
      </c>
      <c r="J50" s="5">
        <v>127</v>
      </c>
      <c r="U50" s="5">
        <v>127</v>
      </c>
      <c r="V50" s="5" t="s">
        <v>11210</v>
      </c>
      <c r="W50" s="5">
        <v>127</v>
      </c>
      <c r="X50" s="5" t="s">
        <v>11216</v>
      </c>
      <c r="Y50" s="5">
        <v>127</v>
      </c>
      <c r="Z50" s="5" t="s">
        <v>11222</v>
      </c>
      <c r="AA50" s="5">
        <v>127</v>
      </c>
      <c r="AB50" s="5" t="s">
        <v>11228</v>
      </c>
    </row>
    <row r="51" spans="1:28" x14ac:dyDescent="0.25">
      <c r="I51" s="5" t="s">
        <v>11157</v>
      </c>
      <c r="J51" s="5">
        <v>152</v>
      </c>
      <c r="U51" s="5">
        <v>152</v>
      </c>
      <c r="V51" s="5" t="s">
        <v>11211</v>
      </c>
      <c r="W51" s="5">
        <v>152</v>
      </c>
      <c r="X51" s="5" t="s">
        <v>11217</v>
      </c>
      <c r="Y51" s="5">
        <v>152</v>
      </c>
      <c r="Z51" s="5" t="s">
        <v>11223</v>
      </c>
      <c r="AA51" s="5">
        <v>152</v>
      </c>
      <c r="AB51" s="5" t="s">
        <v>11229</v>
      </c>
    </row>
    <row r="52" spans="1:28" x14ac:dyDescent="0.25">
      <c r="I52" s="5" t="s">
        <v>11158</v>
      </c>
      <c r="J52" s="5">
        <v>25</v>
      </c>
    </row>
    <row r="53" spans="1:28" x14ac:dyDescent="0.25">
      <c r="A53" s="5" t="s">
        <v>11547</v>
      </c>
      <c r="B53" s="5" t="s">
        <v>11581</v>
      </c>
      <c r="I53" s="5" t="s">
        <v>11159</v>
      </c>
      <c r="J53" s="5">
        <v>38</v>
      </c>
    </row>
    <row r="54" spans="1:28" x14ac:dyDescent="0.25">
      <c r="A54" s="209" t="s">
        <v>11719</v>
      </c>
      <c r="B54" s="5">
        <v>3.4</v>
      </c>
      <c r="I54" s="5" t="s">
        <v>11160</v>
      </c>
      <c r="J54" s="5">
        <v>51</v>
      </c>
    </row>
    <row r="55" spans="1:28" x14ac:dyDescent="0.25">
      <c r="A55" s="209" t="s">
        <v>11727</v>
      </c>
      <c r="B55" s="5">
        <v>3.4</v>
      </c>
      <c r="I55" s="5" t="s">
        <v>11161</v>
      </c>
      <c r="J55" s="5">
        <v>64</v>
      </c>
    </row>
    <row r="56" spans="1:28" x14ac:dyDescent="0.25">
      <c r="A56" s="209" t="s">
        <v>11733</v>
      </c>
      <c r="B56" s="5">
        <v>3.4</v>
      </c>
      <c r="I56" s="5" t="s">
        <v>11162</v>
      </c>
      <c r="J56" s="5">
        <v>76</v>
      </c>
    </row>
    <row r="57" spans="1:28" x14ac:dyDescent="0.25">
      <c r="A57" s="5" t="s">
        <v>11859</v>
      </c>
      <c r="B57" s="5">
        <v>3</v>
      </c>
      <c r="C57" s="25" t="s">
        <v>11860</v>
      </c>
      <c r="I57" s="5" t="s">
        <v>11163</v>
      </c>
      <c r="J57" s="5">
        <v>102</v>
      </c>
    </row>
    <row r="58" spans="1:28" x14ac:dyDescent="0.25">
      <c r="A58" s="5" t="s">
        <v>11861</v>
      </c>
      <c r="B58" s="5">
        <v>3</v>
      </c>
      <c r="C58" s="5" t="s">
        <v>11859</v>
      </c>
      <c r="I58" s="5" t="s">
        <v>11164</v>
      </c>
      <c r="J58" s="5">
        <v>127</v>
      </c>
    </row>
    <row r="59" spans="1:28" x14ac:dyDescent="0.25">
      <c r="A59" s="5" t="s">
        <v>11862</v>
      </c>
      <c r="B59" s="5">
        <v>3</v>
      </c>
      <c r="C59" s="25" t="s">
        <v>11863</v>
      </c>
      <c r="I59" s="5" t="s">
        <v>11165</v>
      </c>
      <c r="J59" s="5">
        <v>152</v>
      </c>
    </row>
    <row r="60" spans="1:28" x14ac:dyDescent="0.25">
      <c r="A60" s="5" t="s">
        <v>11864</v>
      </c>
      <c r="B60" s="5">
        <v>3</v>
      </c>
      <c r="C60" s="5" t="s">
        <v>11861</v>
      </c>
      <c r="I60" s="5" t="s">
        <v>11166</v>
      </c>
      <c r="J60" s="5">
        <v>25</v>
      </c>
    </row>
    <row r="61" spans="1:28" x14ac:dyDescent="0.25">
      <c r="A61" s="5" t="s">
        <v>11865</v>
      </c>
      <c r="B61" s="5">
        <v>3</v>
      </c>
      <c r="C61" s="5" t="s">
        <v>11862</v>
      </c>
      <c r="I61" s="5" t="s">
        <v>11167</v>
      </c>
      <c r="J61" s="5">
        <v>38</v>
      </c>
    </row>
    <row r="62" spans="1:28" x14ac:dyDescent="0.25">
      <c r="A62" s="5" t="s">
        <v>11866</v>
      </c>
      <c r="B62" s="5">
        <v>3</v>
      </c>
      <c r="I62" s="5" t="s">
        <v>11168</v>
      </c>
      <c r="J62" s="5">
        <v>51</v>
      </c>
    </row>
    <row r="63" spans="1:28" x14ac:dyDescent="0.25">
      <c r="A63" s="5" t="s">
        <v>29313</v>
      </c>
      <c r="B63" s="5">
        <v>3</v>
      </c>
      <c r="I63" s="5" t="s">
        <v>11169</v>
      </c>
      <c r="J63" s="5">
        <v>64</v>
      </c>
    </row>
    <row r="64" spans="1:28" x14ac:dyDescent="0.25">
      <c r="A64" s="5" t="s">
        <v>29314</v>
      </c>
      <c r="B64" s="5">
        <v>3</v>
      </c>
      <c r="I64" s="5" t="s">
        <v>11170</v>
      </c>
      <c r="J64" s="5">
        <v>76</v>
      </c>
    </row>
    <row r="65" spans="1:10" x14ac:dyDescent="0.25">
      <c r="A65" s="5" t="s">
        <v>11867</v>
      </c>
      <c r="B65" s="5">
        <v>3</v>
      </c>
      <c r="I65" s="5" t="s">
        <v>11171</v>
      </c>
      <c r="J65" s="5">
        <v>102</v>
      </c>
    </row>
    <row r="66" spans="1:10" x14ac:dyDescent="0.25">
      <c r="A66" s="5" t="s">
        <v>11868</v>
      </c>
      <c r="B66" s="5">
        <v>3</v>
      </c>
      <c r="I66" s="5" t="s">
        <v>11172</v>
      </c>
      <c r="J66" s="5">
        <v>127</v>
      </c>
    </row>
    <row r="67" spans="1:10" x14ac:dyDescent="0.25">
      <c r="A67" s="5" t="s">
        <v>11869</v>
      </c>
      <c r="B67" s="5">
        <v>3</v>
      </c>
      <c r="I67" s="5" t="s">
        <v>11173</v>
      </c>
      <c r="J67" s="5">
        <v>152</v>
      </c>
    </row>
    <row r="68" spans="1:10" x14ac:dyDescent="0.25">
      <c r="A68" s="5" t="s">
        <v>11870</v>
      </c>
      <c r="B68" s="5">
        <v>3</v>
      </c>
      <c r="I68" s="4"/>
    </row>
    <row r="69" spans="1:10" x14ac:dyDescent="0.25">
      <c r="A69" s="211" t="s">
        <v>11738</v>
      </c>
      <c r="B69" s="5">
        <v>3</v>
      </c>
      <c r="I69" s="5" t="s">
        <v>11174</v>
      </c>
      <c r="J69" s="5">
        <v>64</v>
      </c>
    </row>
    <row r="70" spans="1:10" x14ac:dyDescent="0.25">
      <c r="A70" s="209" t="s">
        <v>11742</v>
      </c>
      <c r="B70" s="5">
        <v>4.8</v>
      </c>
      <c r="I70" s="5" t="s">
        <v>11175</v>
      </c>
      <c r="J70" s="5">
        <v>76</v>
      </c>
    </row>
    <row r="71" spans="1:10" x14ac:dyDescent="0.25">
      <c r="A71" s="209" t="s">
        <v>11746</v>
      </c>
      <c r="B71" s="5">
        <v>3.4</v>
      </c>
      <c r="I71" s="5" t="s">
        <v>11176</v>
      </c>
      <c r="J71" s="5">
        <v>102</v>
      </c>
    </row>
    <row r="72" spans="1:10" x14ac:dyDescent="0.25">
      <c r="A72" s="209" t="s">
        <v>11749</v>
      </c>
      <c r="B72" s="5">
        <v>3.4</v>
      </c>
      <c r="I72" s="5" t="s">
        <v>11177</v>
      </c>
      <c r="J72" s="5">
        <v>127</v>
      </c>
    </row>
    <row r="73" spans="1:10" x14ac:dyDescent="0.25">
      <c r="A73" s="209" t="s">
        <v>11753</v>
      </c>
      <c r="B73" s="5">
        <v>3.4</v>
      </c>
      <c r="I73" s="5" t="s">
        <v>11178</v>
      </c>
      <c r="J73" s="5">
        <v>152</v>
      </c>
    </row>
    <row r="74" spans="1:10" x14ac:dyDescent="0.25">
      <c r="A74" s="209" t="s">
        <v>11871</v>
      </c>
      <c r="B74" s="5">
        <v>3.4</v>
      </c>
      <c r="I74" s="5" t="s">
        <v>11179</v>
      </c>
      <c r="J74" s="5">
        <v>64</v>
      </c>
    </row>
    <row r="75" spans="1:10" x14ac:dyDescent="0.25">
      <c r="A75" s="209" t="s">
        <v>11872</v>
      </c>
      <c r="B75" s="5">
        <v>3.4</v>
      </c>
      <c r="C75" s="209"/>
      <c r="I75" s="5" t="s">
        <v>11180</v>
      </c>
      <c r="J75" s="5">
        <v>76</v>
      </c>
    </row>
    <row r="76" spans="1:10" x14ac:dyDescent="0.25">
      <c r="A76" s="5" t="s">
        <v>11873</v>
      </c>
      <c r="B76" s="5">
        <v>3</v>
      </c>
      <c r="C76" s="209"/>
      <c r="I76" s="5" t="s">
        <v>11181</v>
      </c>
      <c r="J76" s="5">
        <v>102</v>
      </c>
    </row>
    <row r="77" spans="1:10" x14ac:dyDescent="0.25">
      <c r="A77" s="5" t="s">
        <v>11874</v>
      </c>
      <c r="B77" s="5">
        <v>3</v>
      </c>
      <c r="I77" s="5" t="s">
        <v>11182</v>
      </c>
      <c r="J77" s="5">
        <v>127</v>
      </c>
    </row>
    <row r="78" spans="1:10" x14ac:dyDescent="0.25">
      <c r="A78" s="209" t="s">
        <v>11756</v>
      </c>
      <c r="B78" s="5">
        <v>2</v>
      </c>
      <c r="I78" s="5" t="s">
        <v>11183</v>
      </c>
      <c r="J78" s="5">
        <v>152</v>
      </c>
    </row>
    <row r="79" spans="1:10" x14ac:dyDescent="0.25">
      <c r="A79" s="209" t="s">
        <v>11759</v>
      </c>
      <c r="B79" s="5">
        <v>2</v>
      </c>
      <c r="C79" s="209"/>
      <c r="I79" s="5" t="s">
        <v>11184</v>
      </c>
      <c r="J79" s="5">
        <v>64</v>
      </c>
    </row>
    <row r="80" spans="1:10" x14ac:dyDescent="0.25">
      <c r="A80" s="209" t="s">
        <v>11763</v>
      </c>
      <c r="B80" s="5">
        <v>3</v>
      </c>
      <c r="I80" s="5" t="s">
        <v>11185</v>
      </c>
      <c r="J80" s="5">
        <v>76</v>
      </c>
    </row>
    <row r="81" spans="1:10" x14ac:dyDescent="0.25">
      <c r="A81" s="209" t="s">
        <v>11766</v>
      </c>
      <c r="B81" s="5">
        <v>2</v>
      </c>
      <c r="I81" s="5" t="s">
        <v>11186</v>
      </c>
      <c r="J81" s="5">
        <v>102</v>
      </c>
    </row>
    <row r="82" spans="1:10" x14ac:dyDescent="0.25">
      <c r="A82" s="209" t="s">
        <v>11770</v>
      </c>
      <c r="B82" s="5">
        <v>3</v>
      </c>
      <c r="I82" s="5" t="s">
        <v>11187</v>
      </c>
      <c r="J82" s="5">
        <v>127</v>
      </c>
    </row>
    <row r="83" spans="1:10" x14ac:dyDescent="0.25">
      <c r="A83" s="209" t="s">
        <v>11774</v>
      </c>
      <c r="B83" s="5">
        <v>3</v>
      </c>
      <c r="I83" s="5" t="s">
        <v>11188</v>
      </c>
      <c r="J83" s="5">
        <v>152</v>
      </c>
    </row>
    <row r="84" spans="1:10" x14ac:dyDescent="0.25">
      <c r="A84" s="209" t="s">
        <v>11778</v>
      </c>
      <c r="B84" s="5">
        <v>3</v>
      </c>
      <c r="I84" s="5" t="s">
        <v>11189</v>
      </c>
      <c r="J84" s="5">
        <v>64</v>
      </c>
    </row>
    <row r="85" spans="1:10" x14ac:dyDescent="0.25">
      <c r="A85" s="209" t="s">
        <v>11875</v>
      </c>
      <c r="B85" s="5">
        <v>3</v>
      </c>
      <c r="I85" s="5" t="s">
        <v>11190</v>
      </c>
      <c r="J85" s="5">
        <v>76</v>
      </c>
    </row>
    <row r="86" spans="1:10" x14ac:dyDescent="0.25">
      <c r="A86" s="209" t="s">
        <v>11791</v>
      </c>
      <c r="B86" s="5">
        <v>3</v>
      </c>
      <c r="I86" s="5" t="s">
        <v>11191</v>
      </c>
      <c r="J86" s="5">
        <v>102</v>
      </c>
    </row>
    <row r="87" spans="1:10" x14ac:dyDescent="0.25">
      <c r="A87" s="209" t="s">
        <v>11798</v>
      </c>
      <c r="B87" s="5">
        <v>5</v>
      </c>
      <c r="I87" s="5" t="s">
        <v>11192</v>
      </c>
      <c r="J87" s="5">
        <v>127</v>
      </c>
    </row>
    <row r="88" spans="1:10" x14ac:dyDescent="0.25">
      <c r="A88" s="209" t="s">
        <v>11804</v>
      </c>
      <c r="B88" s="5">
        <v>2</v>
      </c>
      <c r="I88" s="5" t="s">
        <v>11193</v>
      </c>
      <c r="J88" s="5">
        <v>152</v>
      </c>
    </row>
    <row r="89" spans="1:10" x14ac:dyDescent="0.25">
      <c r="A89" s="209" t="s">
        <v>11876</v>
      </c>
      <c r="B89" s="5">
        <v>3</v>
      </c>
      <c r="I89" s="4"/>
    </row>
    <row r="90" spans="1:10" x14ac:dyDescent="0.25">
      <c r="A90" s="5" t="s">
        <v>11877</v>
      </c>
      <c r="B90" s="5">
        <v>3</v>
      </c>
      <c r="I90" s="5" t="s">
        <v>11194</v>
      </c>
      <c r="J90" s="5">
        <v>102</v>
      </c>
    </row>
    <row r="91" spans="1:10" x14ac:dyDescent="0.25">
      <c r="A91" s="5" t="s">
        <v>11878</v>
      </c>
      <c r="B91" s="5">
        <v>3</v>
      </c>
      <c r="I91" s="5" t="s">
        <v>11195</v>
      </c>
      <c r="J91" s="5">
        <v>127</v>
      </c>
    </row>
    <row r="92" spans="1:10" x14ac:dyDescent="0.25">
      <c r="A92" s="5" t="s">
        <v>11879</v>
      </c>
      <c r="B92" s="5">
        <v>3</v>
      </c>
      <c r="I92" s="5" t="s">
        <v>11196</v>
      </c>
      <c r="J92" s="5">
        <v>152</v>
      </c>
    </row>
    <row r="93" spans="1:10" x14ac:dyDescent="0.25">
      <c r="A93" s="5" t="s">
        <v>11880</v>
      </c>
      <c r="B93" s="5">
        <v>3</v>
      </c>
      <c r="I93" s="5" t="s">
        <v>11197</v>
      </c>
      <c r="J93" s="5">
        <v>102</v>
      </c>
    </row>
    <row r="94" spans="1:10" x14ac:dyDescent="0.25">
      <c r="A94" s="5" t="s">
        <v>11881</v>
      </c>
      <c r="B94" s="5">
        <v>3</v>
      </c>
      <c r="I94" s="5" t="s">
        <v>11198</v>
      </c>
      <c r="J94" s="5">
        <v>127</v>
      </c>
    </row>
    <row r="95" spans="1:10" x14ac:dyDescent="0.25">
      <c r="A95" s="5" t="s">
        <v>11882</v>
      </c>
      <c r="B95" s="5">
        <v>3</v>
      </c>
      <c r="I95" s="5" t="s">
        <v>11199</v>
      </c>
      <c r="J95" s="5">
        <v>152</v>
      </c>
    </row>
    <row r="96" spans="1:10" x14ac:dyDescent="0.25">
      <c r="A96" s="5" t="s">
        <v>11883</v>
      </c>
      <c r="B96" s="5">
        <v>3</v>
      </c>
      <c r="I96" s="5" t="s">
        <v>11200</v>
      </c>
      <c r="J96" s="5">
        <v>102</v>
      </c>
    </row>
    <row r="97" spans="1:10" x14ac:dyDescent="0.25">
      <c r="I97" s="5" t="s">
        <v>11201</v>
      </c>
      <c r="J97" s="5">
        <v>127</v>
      </c>
    </row>
    <row r="98" spans="1:10" x14ac:dyDescent="0.25">
      <c r="A98" s="5" t="s">
        <v>11884</v>
      </c>
      <c r="I98" s="5" t="s">
        <v>11202</v>
      </c>
      <c r="J98" s="5">
        <v>152</v>
      </c>
    </row>
    <row r="99" spans="1:10" x14ac:dyDescent="0.25">
      <c r="A99" s="209" t="s">
        <v>11885</v>
      </c>
      <c r="I99" s="5" t="s">
        <v>11203</v>
      </c>
      <c r="J99" s="5">
        <v>102</v>
      </c>
    </row>
    <row r="100" spans="1:10" x14ac:dyDescent="0.25">
      <c r="A100" s="5" t="s">
        <v>11886</v>
      </c>
      <c r="I100" s="5" t="s">
        <v>11204</v>
      </c>
      <c r="J100" s="5">
        <v>127</v>
      </c>
    </row>
    <row r="101" spans="1:10" x14ac:dyDescent="0.25">
      <c r="A101" s="209" t="s">
        <v>11887</v>
      </c>
      <c r="I101" s="5" t="s">
        <v>11205</v>
      </c>
      <c r="J101" s="5">
        <v>152</v>
      </c>
    </row>
    <row r="102" spans="1:10" x14ac:dyDescent="0.25">
      <c r="A102" s="5" t="s">
        <v>11888</v>
      </c>
      <c r="I102" s="4"/>
    </row>
    <row r="103" spans="1:10" x14ac:dyDescent="0.25">
      <c r="A103" s="5" t="s">
        <v>11889</v>
      </c>
      <c r="I103" s="5" t="s">
        <v>11206</v>
      </c>
      <c r="J103" s="5">
        <v>51</v>
      </c>
    </row>
    <row r="104" spans="1:10" x14ac:dyDescent="0.25">
      <c r="A104" s="5" t="s">
        <v>11890</v>
      </c>
      <c r="I104" s="5" t="s">
        <v>11207</v>
      </c>
      <c r="J104" s="5">
        <v>64</v>
      </c>
    </row>
    <row r="105" spans="1:10" x14ac:dyDescent="0.25">
      <c r="I105" s="5" t="s">
        <v>11208</v>
      </c>
      <c r="J105" s="5">
        <v>76</v>
      </c>
    </row>
    <row r="106" spans="1:10" x14ac:dyDescent="0.25">
      <c r="I106" s="5" t="s">
        <v>11209</v>
      </c>
      <c r="J106" s="5">
        <v>102</v>
      </c>
    </row>
    <row r="107" spans="1:10" x14ac:dyDescent="0.25">
      <c r="I107" s="5" t="s">
        <v>11210</v>
      </c>
      <c r="J107" s="5">
        <v>127</v>
      </c>
    </row>
    <row r="108" spans="1:10" x14ac:dyDescent="0.25">
      <c r="I108" s="5" t="s">
        <v>11211</v>
      </c>
      <c r="J108" s="5">
        <v>152</v>
      </c>
    </row>
    <row r="109" spans="1:10" x14ac:dyDescent="0.25">
      <c r="I109" s="5" t="s">
        <v>11212</v>
      </c>
      <c r="J109" s="5">
        <v>51</v>
      </c>
    </row>
    <row r="110" spans="1:10" x14ac:dyDescent="0.25">
      <c r="I110" s="5" t="s">
        <v>11213</v>
      </c>
      <c r="J110" s="5">
        <v>64</v>
      </c>
    </row>
    <row r="111" spans="1:10" x14ac:dyDescent="0.25">
      <c r="I111" s="5" t="s">
        <v>11214</v>
      </c>
      <c r="J111" s="5">
        <v>76</v>
      </c>
    </row>
    <row r="112" spans="1:10" x14ac:dyDescent="0.25">
      <c r="I112" s="5" t="s">
        <v>11215</v>
      </c>
      <c r="J112" s="5">
        <v>102</v>
      </c>
    </row>
    <row r="113" spans="1:12" x14ac:dyDescent="0.25">
      <c r="I113" s="5" t="s">
        <v>11216</v>
      </c>
      <c r="J113" s="5">
        <v>127</v>
      </c>
    </row>
    <row r="114" spans="1:12" x14ac:dyDescent="0.25">
      <c r="I114" s="5" t="s">
        <v>11217</v>
      </c>
      <c r="J114" s="5">
        <v>152</v>
      </c>
    </row>
    <row r="115" spans="1:12" x14ac:dyDescent="0.25">
      <c r="I115" s="5" t="s">
        <v>11218</v>
      </c>
      <c r="J115" s="5">
        <v>51</v>
      </c>
    </row>
    <row r="116" spans="1:12" x14ac:dyDescent="0.25">
      <c r="I116" s="5" t="s">
        <v>11219</v>
      </c>
      <c r="J116" s="5">
        <v>64</v>
      </c>
    </row>
    <row r="117" spans="1:12" x14ac:dyDescent="0.25">
      <c r="I117" s="5" t="s">
        <v>11220</v>
      </c>
      <c r="J117" s="5">
        <v>76</v>
      </c>
    </row>
    <row r="118" spans="1:12" x14ac:dyDescent="0.25">
      <c r="I118" s="5" t="s">
        <v>11221</v>
      </c>
      <c r="J118" s="5">
        <v>102</v>
      </c>
    </row>
    <row r="119" spans="1:12" x14ac:dyDescent="0.25">
      <c r="I119" s="5" t="s">
        <v>11222</v>
      </c>
      <c r="J119" s="5">
        <v>127</v>
      </c>
    </row>
    <row r="120" spans="1:12" x14ac:dyDescent="0.25">
      <c r="I120" s="5" t="s">
        <v>11223</v>
      </c>
      <c r="J120" s="5">
        <v>152</v>
      </c>
    </row>
    <row r="121" spans="1:12" x14ac:dyDescent="0.25">
      <c r="I121" s="5" t="s">
        <v>11224</v>
      </c>
      <c r="J121" s="5">
        <v>51</v>
      </c>
    </row>
    <row r="122" spans="1:12" x14ac:dyDescent="0.25">
      <c r="I122" s="5" t="s">
        <v>11225</v>
      </c>
      <c r="J122" s="5">
        <v>64</v>
      </c>
    </row>
    <row r="123" spans="1:12" x14ac:dyDescent="0.25">
      <c r="I123" s="5" t="s">
        <v>11226</v>
      </c>
      <c r="J123" s="5">
        <v>76</v>
      </c>
    </row>
    <row r="124" spans="1:12" x14ac:dyDescent="0.25">
      <c r="I124" s="5" t="s">
        <v>11227</v>
      </c>
      <c r="J124" s="5">
        <v>102</v>
      </c>
    </row>
    <row r="125" spans="1:12" x14ac:dyDescent="0.25">
      <c r="I125" s="5" t="s">
        <v>11228</v>
      </c>
      <c r="J125" s="5">
        <v>127</v>
      </c>
    </row>
    <row r="126" spans="1:12" x14ac:dyDescent="0.25">
      <c r="I126" s="5" t="s">
        <v>11229</v>
      </c>
      <c r="J126" s="5">
        <v>152</v>
      </c>
    </row>
    <row r="127" spans="1:12" x14ac:dyDescent="0.25">
      <c r="A127" s="52" t="s">
        <v>11891</v>
      </c>
      <c r="B127" s="53"/>
      <c r="C127" s="53"/>
      <c r="D127" s="53"/>
      <c r="E127" s="53"/>
      <c r="F127" s="53"/>
      <c r="H127" s="53"/>
      <c r="I127" s="25"/>
      <c r="J127" s="25"/>
    </row>
    <row r="128" spans="1:12" x14ac:dyDescent="0.25">
      <c r="A128" s="52" t="s">
        <v>11892</v>
      </c>
      <c r="B128" s="54" t="s">
        <v>11893</v>
      </c>
      <c r="C128" s="54" t="s">
        <v>11894</v>
      </c>
      <c r="D128" s="54" t="s">
        <v>11895</v>
      </c>
      <c r="E128" s="54" t="s">
        <v>11896</v>
      </c>
      <c r="F128" s="54" t="s">
        <v>11897</v>
      </c>
      <c r="G128" s="55" t="s">
        <v>11898</v>
      </c>
      <c r="H128" s="54" t="s">
        <v>11899</v>
      </c>
      <c r="I128" s="54"/>
      <c r="J128" s="54"/>
      <c r="K128" s="56" t="s">
        <v>11900</v>
      </c>
      <c r="L128" s="56" t="s">
        <v>11901</v>
      </c>
    </row>
    <row r="129" spans="1:12" x14ac:dyDescent="0.25">
      <c r="A129" s="53"/>
      <c r="B129" s="53">
        <v>6</v>
      </c>
      <c r="C129" s="53">
        <v>6</v>
      </c>
      <c r="D129" s="53">
        <v>8</v>
      </c>
      <c r="E129" s="53">
        <v>10</v>
      </c>
      <c r="F129" s="53">
        <v>10</v>
      </c>
      <c r="G129" s="53">
        <v>13</v>
      </c>
      <c r="H129" s="53">
        <v>13</v>
      </c>
      <c r="I129" s="53"/>
      <c r="J129" s="53"/>
      <c r="K129" s="53">
        <v>17</v>
      </c>
      <c r="L129" s="53">
        <v>17</v>
      </c>
    </row>
    <row r="132" spans="1:12" x14ac:dyDescent="0.25">
      <c r="A132" s="4" t="s">
        <v>11902</v>
      </c>
      <c r="B132" s="5" t="s">
        <v>11903</v>
      </c>
      <c r="C132" s="5" t="s">
        <v>11904</v>
      </c>
      <c r="D132" s="5" t="s">
        <v>11905</v>
      </c>
      <c r="E132" s="5" t="s">
        <v>11856</v>
      </c>
      <c r="F132" s="5" t="s">
        <v>11858</v>
      </c>
    </row>
    <row r="133" spans="1:12" x14ac:dyDescent="0.25">
      <c r="B133" s="5" t="s">
        <v>11110</v>
      </c>
      <c r="C133" s="5" t="s">
        <v>11142</v>
      </c>
      <c r="D133" s="5" t="s">
        <v>11174</v>
      </c>
      <c r="E133" s="5" t="s">
        <v>11194</v>
      </c>
      <c r="F133" s="5" t="s">
        <v>11206</v>
      </c>
    </row>
    <row r="134" spans="1:12" x14ac:dyDescent="0.25">
      <c r="B134" s="5" t="s">
        <v>11111</v>
      </c>
      <c r="C134" s="5" t="s">
        <v>11143</v>
      </c>
      <c r="D134" s="5" t="s">
        <v>11175</v>
      </c>
      <c r="E134" s="5" t="s">
        <v>11195</v>
      </c>
      <c r="F134" s="5" t="s">
        <v>11207</v>
      </c>
    </row>
    <row r="135" spans="1:12" x14ac:dyDescent="0.25">
      <c r="B135" s="5" t="s">
        <v>11112</v>
      </c>
      <c r="C135" s="5" t="s">
        <v>11144</v>
      </c>
      <c r="D135" s="5" t="s">
        <v>11176</v>
      </c>
      <c r="E135" s="5" t="s">
        <v>11196</v>
      </c>
      <c r="F135" s="5" t="s">
        <v>11208</v>
      </c>
    </row>
    <row r="136" spans="1:12" x14ac:dyDescent="0.25">
      <c r="B136" s="5" t="s">
        <v>11113</v>
      </c>
      <c r="C136" s="5" t="s">
        <v>11145</v>
      </c>
      <c r="D136" s="5" t="s">
        <v>11177</v>
      </c>
      <c r="E136" s="5" t="s">
        <v>11197</v>
      </c>
      <c r="F136" s="5" t="s">
        <v>11209</v>
      </c>
    </row>
    <row r="137" spans="1:12" x14ac:dyDescent="0.25">
      <c r="B137" s="5" t="s">
        <v>11114</v>
      </c>
      <c r="C137" s="5" t="s">
        <v>11146</v>
      </c>
      <c r="D137" s="5" t="s">
        <v>11178</v>
      </c>
      <c r="E137" s="5" t="s">
        <v>11198</v>
      </c>
      <c r="F137" s="5" t="s">
        <v>11210</v>
      </c>
    </row>
    <row r="138" spans="1:12" x14ac:dyDescent="0.25">
      <c r="B138" s="5" t="s">
        <v>11115</v>
      </c>
      <c r="C138" s="5" t="s">
        <v>11147</v>
      </c>
      <c r="D138" s="5" t="s">
        <v>11179</v>
      </c>
      <c r="E138" s="5" t="s">
        <v>11199</v>
      </c>
      <c r="F138" s="5" t="s">
        <v>11211</v>
      </c>
    </row>
    <row r="139" spans="1:12" x14ac:dyDescent="0.25">
      <c r="B139" s="5" t="s">
        <v>11116</v>
      </c>
      <c r="C139" s="5" t="s">
        <v>11148</v>
      </c>
      <c r="D139" s="5" t="s">
        <v>11180</v>
      </c>
      <c r="E139" s="5" t="s">
        <v>11200</v>
      </c>
      <c r="F139" s="5" t="s">
        <v>11212</v>
      </c>
    </row>
    <row r="140" spans="1:12" x14ac:dyDescent="0.25">
      <c r="B140" s="5" t="s">
        <v>11117</v>
      </c>
      <c r="C140" s="5" t="s">
        <v>11149</v>
      </c>
      <c r="D140" s="5" t="s">
        <v>11181</v>
      </c>
      <c r="E140" s="5" t="s">
        <v>11201</v>
      </c>
      <c r="F140" s="5" t="s">
        <v>11213</v>
      </c>
    </row>
    <row r="141" spans="1:12" x14ac:dyDescent="0.25">
      <c r="D141" s="5" t="s">
        <v>11182</v>
      </c>
      <c r="E141" s="5" t="s">
        <v>11202</v>
      </c>
      <c r="F141" s="5" t="s">
        <v>11214</v>
      </c>
    </row>
    <row r="142" spans="1:12" x14ac:dyDescent="0.25">
      <c r="A142" s="5" t="s">
        <v>11906</v>
      </c>
      <c r="B142" s="5" t="s">
        <v>11795</v>
      </c>
      <c r="C142" s="5" t="s">
        <v>11150</v>
      </c>
      <c r="D142" s="5" t="s">
        <v>11183</v>
      </c>
      <c r="E142" s="5" t="s">
        <v>11203</v>
      </c>
      <c r="F142" s="5" t="s">
        <v>11215</v>
      </c>
    </row>
    <row r="143" spans="1:12" x14ac:dyDescent="0.25">
      <c r="A143" s="214" t="s">
        <v>11907</v>
      </c>
      <c r="B143" s="5" t="s">
        <v>11801</v>
      </c>
      <c r="C143" s="5" t="s">
        <v>11151</v>
      </c>
      <c r="D143" s="5" t="s">
        <v>11184</v>
      </c>
      <c r="E143" s="5" t="s">
        <v>11204</v>
      </c>
      <c r="F143" s="5" t="s">
        <v>11216</v>
      </c>
    </row>
    <row r="144" spans="1:12" x14ac:dyDescent="0.25">
      <c r="A144" s="215" t="str">
        <f>VLOOKUP(A143,A183:B307,2,0)</f>
        <v>FL-B  4X102-U95-MT/MT BL FDA 888312</v>
      </c>
      <c r="B144" s="5" t="s">
        <v>11807</v>
      </c>
      <c r="C144" s="5" t="s">
        <v>11152</v>
      </c>
      <c r="D144" s="5" t="s">
        <v>11185</v>
      </c>
      <c r="E144" s="5" t="s">
        <v>11205</v>
      </c>
      <c r="F144" s="5" t="s">
        <v>11217</v>
      </c>
    </row>
    <row r="145" spans="2:6" x14ac:dyDescent="0.25">
      <c r="B145" s="5" t="s">
        <v>11813</v>
      </c>
      <c r="C145" s="5" t="s">
        <v>11153</v>
      </c>
      <c r="D145" s="5" t="s">
        <v>11186</v>
      </c>
      <c r="E145" s="4"/>
      <c r="F145" s="5" t="s">
        <v>11218</v>
      </c>
    </row>
    <row r="146" spans="2:6" x14ac:dyDescent="0.25">
      <c r="B146" s="5" t="s">
        <v>11817</v>
      </c>
      <c r="C146" s="5" t="s">
        <v>11154</v>
      </c>
      <c r="D146" s="5" t="s">
        <v>11187</v>
      </c>
      <c r="F146" s="5" t="s">
        <v>11219</v>
      </c>
    </row>
    <row r="147" spans="2:6" x14ac:dyDescent="0.25">
      <c r="B147" s="5" t="s">
        <v>11123</v>
      </c>
      <c r="C147" s="5" t="s">
        <v>11155</v>
      </c>
      <c r="D147" s="5" t="s">
        <v>11188</v>
      </c>
      <c r="F147" s="5" t="s">
        <v>11220</v>
      </c>
    </row>
    <row r="148" spans="2:6" x14ac:dyDescent="0.25">
      <c r="B148" s="5" t="s">
        <v>11124</v>
      </c>
      <c r="C148" s="5" t="s">
        <v>11156</v>
      </c>
      <c r="D148" s="5" t="s">
        <v>11189</v>
      </c>
      <c r="F148" s="5" t="s">
        <v>11221</v>
      </c>
    </row>
    <row r="149" spans="2:6" x14ac:dyDescent="0.25">
      <c r="B149" s="5" t="s">
        <v>11125</v>
      </c>
      <c r="C149" s="5" t="s">
        <v>11157</v>
      </c>
      <c r="D149" s="5" t="s">
        <v>11190</v>
      </c>
      <c r="F149" s="5" t="s">
        <v>11222</v>
      </c>
    </row>
    <row r="150" spans="2:6" x14ac:dyDescent="0.25">
      <c r="C150" s="5" t="s">
        <v>11158</v>
      </c>
      <c r="D150" s="5" t="s">
        <v>11191</v>
      </c>
      <c r="F150" s="5" t="s">
        <v>11223</v>
      </c>
    </row>
    <row r="151" spans="2:6" x14ac:dyDescent="0.25">
      <c r="B151" s="5" t="s">
        <v>11796</v>
      </c>
      <c r="C151" s="5" t="s">
        <v>11159</v>
      </c>
      <c r="D151" s="5" t="s">
        <v>11192</v>
      </c>
      <c r="F151" s="5" t="s">
        <v>11224</v>
      </c>
    </row>
    <row r="152" spans="2:6" x14ac:dyDescent="0.25">
      <c r="B152" s="5" t="s">
        <v>11802</v>
      </c>
      <c r="C152" s="5" t="s">
        <v>11160</v>
      </c>
      <c r="D152" s="5" t="s">
        <v>11193</v>
      </c>
      <c r="F152" s="5" t="s">
        <v>11225</v>
      </c>
    </row>
    <row r="153" spans="2:6" x14ac:dyDescent="0.25">
      <c r="B153" s="5" t="s">
        <v>11808</v>
      </c>
      <c r="C153" s="5" t="s">
        <v>11161</v>
      </c>
      <c r="F153" s="5" t="s">
        <v>11226</v>
      </c>
    </row>
    <row r="154" spans="2:6" x14ac:dyDescent="0.25">
      <c r="B154" s="5" t="s">
        <v>11814</v>
      </c>
      <c r="C154" s="5" t="s">
        <v>11162</v>
      </c>
      <c r="F154" s="5" t="s">
        <v>11227</v>
      </c>
    </row>
    <row r="155" spans="2:6" x14ac:dyDescent="0.25">
      <c r="B155" s="5" t="s">
        <v>11818</v>
      </c>
      <c r="C155" s="5" t="s">
        <v>11163</v>
      </c>
      <c r="F155" s="5" t="s">
        <v>11228</v>
      </c>
    </row>
    <row r="156" spans="2:6" x14ac:dyDescent="0.25">
      <c r="B156" s="5" t="s">
        <v>11131</v>
      </c>
      <c r="C156" s="5" t="s">
        <v>11164</v>
      </c>
      <c r="F156" s="5" t="s">
        <v>11229</v>
      </c>
    </row>
    <row r="157" spans="2:6" x14ac:dyDescent="0.25">
      <c r="B157" s="5" t="s">
        <v>11132</v>
      </c>
      <c r="C157" s="5" t="s">
        <v>11165</v>
      </c>
    </row>
    <row r="158" spans="2:6" x14ac:dyDescent="0.25">
      <c r="B158" s="5" t="s">
        <v>11133</v>
      </c>
      <c r="C158" s="5" t="s">
        <v>11166</v>
      </c>
    </row>
    <row r="159" spans="2:6" x14ac:dyDescent="0.25">
      <c r="C159" s="5" t="s">
        <v>11167</v>
      </c>
    </row>
    <row r="160" spans="2:6" x14ac:dyDescent="0.25">
      <c r="B160" s="5" t="s">
        <v>11797</v>
      </c>
      <c r="C160" s="5" t="s">
        <v>11168</v>
      </c>
    </row>
    <row r="161" spans="1:8" x14ac:dyDescent="0.25">
      <c r="B161" s="5" t="s">
        <v>11803</v>
      </c>
      <c r="C161" s="5" t="s">
        <v>11169</v>
      </c>
    </row>
    <row r="162" spans="1:8" x14ac:dyDescent="0.25">
      <c r="B162" s="5" t="s">
        <v>11136</v>
      </c>
      <c r="C162" s="5" t="s">
        <v>11170</v>
      </c>
    </row>
    <row r="163" spans="1:8" x14ac:dyDescent="0.25">
      <c r="B163" s="5" t="s">
        <v>11137</v>
      </c>
      <c r="C163" s="5" t="s">
        <v>11171</v>
      </c>
    </row>
    <row r="164" spans="1:8" x14ac:dyDescent="0.25">
      <c r="B164" s="5" t="s">
        <v>11138</v>
      </c>
      <c r="C164" s="5" t="s">
        <v>11172</v>
      </c>
    </row>
    <row r="165" spans="1:8" x14ac:dyDescent="0.25">
      <c r="A165" s="4"/>
      <c r="B165" s="5" t="s">
        <v>11139</v>
      </c>
      <c r="C165" s="5" t="s">
        <v>11173</v>
      </c>
    </row>
    <row r="166" spans="1:8" x14ac:dyDescent="0.25">
      <c r="B166" s="5" t="s">
        <v>11140</v>
      </c>
    </row>
    <row r="167" spans="1:8" x14ac:dyDescent="0.25">
      <c r="B167" s="5" t="s">
        <v>11141</v>
      </c>
    </row>
    <row r="171" spans="1:8" x14ac:dyDescent="0.25">
      <c r="B171" s="5" t="s">
        <v>11908</v>
      </c>
      <c r="C171" s="5" t="s">
        <v>11909</v>
      </c>
      <c r="D171" s="5" t="s">
        <v>11910</v>
      </c>
      <c r="E171" s="5" t="s">
        <v>11584</v>
      </c>
      <c r="F171" s="5" t="s">
        <v>11732</v>
      </c>
      <c r="G171" s="5" t="s">
        <v>11911</v>
      </c>
      <c r="H171" s="5" t="s">
        <v>11912</v>
      </c>
    </row>
    <row r="172" spans="1:8" x14ac:dyDescent="0.25">
      <c r="B172" s="108" t="s">
        <v>11100</v>
      </c>
      <c r="C172" s="5" t="s">
        <v>11913</v>
      </c>
      <c r="D172" s="5" t="s">
        <v>11822</v>
      </c>
      <c r="E172" s="5">
        <v>4</v>
      </c>
      <c r="F172" s="5">
        <v>3.4</v>
      </c>
      <c r="G172" s="5">
        <v>6</v>
      </c>
      <c r="H172" s="5">
        <v>4</v>
      </c>
    </row>
    <row r="173" spans="1:8" x14ac:dyDescent="0.25">
      <c r="A173" s="216"/>
      <c r="B173" s="54" t="s">
        <v>11101</v>
      </c>
      <c r="C173" s="5" t="s">
        <v>11914</v>
      </c>
      <c r="D173" s="5" t="s">
        <v>11824</v>
      </c>
      <c r="E173" s="5">
        <v>6</v>
      </c>
      <c r="F173" s="5">
        <v>7</v>
      </c>
      <c r="G173" s="5">
        <v>8</v>
      </c>
      <c r="H173" s="5">
        <v>5</v>
      </c>
    </row>
    <row r="174" spans="1:8" x14ac:dyDescent="0.25">
      <c r="A174" s="216"/>
      <c r="B174" s="54" t="s">
        <v>11102</v>
      </c>
      <c r="C174" s="5" t="s">
        <v>11905</v>
      </c>
      <c r="D174" s="5" t="s">
        <v>11826</v>
      </c>
      <c r="G174" s="5">
        <v>10</v>
      </c>
      <c r="H174" s="5">
        <v>6</v>
      </c>
    </row>
    <row r="175" spans="1:8" x14ac:dyDescent="0.25">
      <c r="A175" s="216"/>
      <c r="B175" s="54" t="s">
        <v>11103</v>
      </c>
      <c r="C175" s="5" t="s">
        <v>11856</v>
      </c>
      <c r="D175" s="5" t="s">
        <v>11829</v>
      </c>
      <c r="G175" s="5">
        <v>13</v>
      </c>
      <c r="H175" s="5">
        <v>8</v>
      </c>
    </row>
    <row r="176" spans="1:8" x14ac:dyDescent="0.25">
      <c r="A176" s="216"/>
      <c r="B176" s="54" t="s">
        <v>11104</v>
      </c>
      <c r="C176" s="5" t="s">
        <v>11858</v>
      </c>
      <c r="D176" s="5" t="s">
        <v>11833</v>
      </c>
      <c r="G176" s="5">
        <v>17</v>
      </c>
      <c r="H176" s="5">
        <v>11</v>
      </c>
    </row>
    <row r="177" spans="1:5" x14ac:dyDescent="0.25">
      <c r="A177" s="216"/>
      <c r="B177" s="54" t="s">
        <v>11105</v>
      </c>
      <c r="C177" s="5" t="s">
        <v>11915</v>
      </c>
    </row>
    <row r="178" spans="1:5" x14ac:dyDescent="0.25">
      <c r="A178" s="217"/>
      <c r="B178" s="108" t="s">
        <v>11106</v>
      </c>
    </row>
    <row r="179" spans="1:5" x14ac:dyDescent="0.25">
      <c r="A179" s="216"/>
      <c r="B179" s="54" t="s">
        <v>11107</v>
      </c>
    </row>
    <row r="180" spans="1:5" x14ac:dyDescent="0.25">
      <c r="A180" s="218"/>
      <c r="B180" s="56" t="s">
        <v>11108</v>
      </c>
    </row>
    <row r="181" spans="1:5" x14ac:dyDescent="0.25">
      <c r="A181" s="218"/>
      <c r="B181" s="56" t="s">
        <v>11109</v>
      </c>
    </row>
    <row r="183" spans="1:5" x14ac:dyDescent="0.25">
      <c r="A183" s="219" t="s">
        <v>11916</v>
      </c>
      <c r="B183" s="187" t="s">
        <v>11110</v>
      </c>
      <c r="C183" s="5">
        <v>25</v>
      </c>
      <c r="D183" s="5" t="s">
        <v>11913</v>
      </c>
      <c r="E183" s="5">
        <v>3.4</v>
      </c>
    </row>
    <row r="184" spans="1:5" x14ac:dyDescent="0.25">
      <c r="A184" s="219" t="s">
        <v>11917</v>
      </c>
      <c r="B184" s="187" t="s">
        <v>11111</v>
      </c>
      <c r="C184" s="5">
        <v>38</v>
      </c>
      <c r="D184" s="5" t="s">
        <v>11913</v>
      </c>
      <c r="E184" s="5">
        <v>3.4</v>
      </c>
    </row>
    <row r="185" spans="1:5" x14ac:dyDescent="0.25">
      <c r="A185" s="219" t="s">
        <v>11918</v>
      </c>
      <c r="B185" s="187" t="s">
        <v>11112</v>
      </c>
      <c r="C185" s="4">
        <v>51</v>
      </c>
      <c r="D185" s="5" t="s">
        <v>11913</v>
      </c>
      <c r="E185" s="5">
        <v>3.4</v>
      </c>
    </row>
    <row r="186" spans="1:5" x14ac:dyDescent="0.25">
      <c r="A186" s="219" t="s">
        <v>11919</v>
      </c>
      <c r="B186" s="187" t="s">
        <v>11113</v>
      </c>
      <c r="C186" s="5">
        <v>64</v>
      </c>
      <c r="D186" s="5" t="s">
        <v>11913</v>
      </c>
      <c r="E186" s="5">
        <v>3.4</v>
      </c>
    </row>
    <row r="187" spans="1:5" x14ac:dyDescent="0.25">
      <c r="A187" s="219" t="s">
        <v>11920</v>
      </c>
      <c r="B187" s="5" t="s">
        <v>11114</v>
      </c>
      <c r="C187" s="5">
        <v>76</v>
      </c>
      <c r="D187" s="5" t="s">
        <v>11913</v>
      </c>
      <c r="E187" s="5">
        <v>3.4</v>
      </c>
    </row>
    <row r="188" spans="1:5" x14ac:dyDescent="0.25">
      <c r="A188" s="219" t="s">
        <v>11921</v>
      </c>
      <c r="B188" s="5" t="s">
        <v>11115</v>
      </c>
      <c r="C188" s="4">
        <v>102</v>
      </c>
      <c r="D188" s="5" t="s">
        <v>11913</v>
      </c>
      <c r="E188" s="5">
        <v>3.4</v>
      </c>
    </row>
    <row r="189" spans="1:5" x14ac:dyDescent="0.25">
      <c r="A189" s="219" t="s">
        <v>11922</v>
      </c>
      <c r="B189" s="5" t="s">
        <v>11116</v>
      </c>
      <c r="C189" s="5">
        <v>107</v>
      </c>
      <c r="D189" s="5" t="s">
        <v>11913</v>
      </c>
      <c r="E189" s="5">
        <v>3.4</v>
      </c>
    </row>
    <row r="190" spans="1:5" x14ac:dyDescent="0.25">
      <c r="A190" s="219" t="s">
        <v>11923</v>
      </c>
      <c r="B190" s="5" t="s">
        <v>11117</v>
      </c>
      <c r="C190" s="5">
        <v>152</v>
      </c>
      <c r="D190" s="5" t="s">
        <v>11913</v>
      </c>
      <c r="E190" s="5">
        <v>3.4</v>
      </c>
    </row>
    <row r="191" spans="1:5" x14ac:dyDescent="0.25">
      <c r="A191" s="219" t="s">
        <v>11924</v>
      </c>
      <c r="B191" s="5" t="s">
        <v>11118</v>
      </c>
      <c r="C191" s="4">
        <v>25</v>
      </c>
      <c r="D191" s="5" t="s">
        <v>11913</v>
      </c>
      <c r="E191" s="5">
        <v>4</v>
      </c>
    </row>
    <row r="192" spans="1:5" x14ac:dyDescent="0.25">
      <c r="A192" s="219" t="s">
        <v>11925</v>
      </c>
      <c r="B192" s="5" t="s">
        <v>11119</v>
      </c>
      <c r="C192" s="5">
        <v>38</v>
      </c>
      <c r="D192" s="5" t="s">
        <v>11913</v>
      </c>
      <c r="E192" s="5">
        <v>4</v>
      </c>
    </row>
    <row r="193" spans="1:5" x14ac:dyDescent="0.25">
      <c r="A193" s="219" t="s">
        <v>11926</v>
      </c>
      <c r="B193" s="5" t="s">
        <v>11120</v>
      </c>
      <c r="C193" s="5">
        <v>51</v>
      </c>
      <c r="D193" s="5" t="s">
        <v>11913</v>
      </c>
      <c r="E193" s="5">
        <v>4</v>
      </c>
    </row>
    <row r="194" spans="1:5" x14ac:dyDescent="0.25">
      <c r="A194" s="219" t="s">
        <v>11927</v>
      </c>
      <c r="B194" s="5" t="s">
        <v>11121</v>
      </c>
      <c r="C194" s="5">
        <v>64</v>
      </c>
      <c r="D194" s="5" t="s">
        <v>11913</v>
      </c>
      <c r="E194" s="5">
        <v>4</v>
      </c>
    </row>
    <row r="195" spans="1:5" x14ac:dyDescent="0.25">
      <c r="A195" s="219" t="s">
        <v>11928</v>
      </c>
      <c r="B195" s="5" t="s">
        <v>11122</v>
      </c>
      <c r="C195" s="5">
        <v>76</v>
      </c>
      <c r="D195" s="5" t="s">
        <v>11913</v>
      </c>
      <c r="E195" s="5">
        <v>4</v>
      </c>
    </row>
    <row r="196" spans="1:5" x14ac:dyDescent="0.25">
      <c r="A196" s="219" t="s">
        <v>11929</v>
      </c>
      <c r="B196" s="5" t="s">
        <v>11123</v>
      </c>
      <c r="C196" s="5">
        <v>102</v>
      </c>
      <c r="D196" s="5" t="s">
        <v>11913</v>
      </c>
      <c r="E196" s="5">
        <v>4</v>
      </c>
    </row>
    <row r="197" spans="1:5" x14ac:dyDescent="0.25">
      <c r="A197" s="219" t="s">
        <v>11930</v>
      </c>
      <c r="B197" s="5" t="s">
        <v>11124</v>
      </c>
      <c r="C197" s="5">
        <v>127</v>
      </c>
      <c r="D197" s="5" t="s">
        <v>11913</v>
      </c>
      <c r="E197" s="5">
        <v>4</v>
      </c>
    </row>
    <row r="198" spans="1:5" x14ac:dyDescent="0.25">
      <c r="A198" s="219" t="s">
        <v>11931</v>
      </c>
      <c r="B198" s="5" t="s">
        <v>11125</v>
      </c>
      <c r="C198" s="5">
        <v>152</v>
      </c>
      <c r="D198" s="5" t="s">
        <v>11913</v>
      </c>
      <c r="E198" s="5">
        <v>4</v>
      </c>
    </row>
    <row r="199" spans="1:5" x14ac:dyDescent="0.25">
      <c r="A199" s="219" t="s">
        <v>11932</v>
      </c>
      <c r="B199" s="5" t="s">
        <v>11126</v>
      </c>
      <c r="C199" s="5">
        <v>25</v>
      </c>
      <c r="D199" s="5" t="s">
        <v>11913</v>
      </c>
      <c r="E199" s="5">
        <v>6</v>
      </c>
    </row>
    <row r="200" spans="1:5" x14ac:dyDescent="0.25">
      <c r="A200" s="219" t="s">
        <v>11933</v>
      </c>
      <c r="B200" s="5" t="s">
        <v>11127</v>
      </c>
      <c r="C200" s="5">
        <v>38</v>
      </c>
      <c r="D200" s="5" t="s">
        <v>11913</v>
      </c>
      <c r="E200" s="5">
        <v>6</v>
      </c>
    </row>
    <row r="201" spans="1:5" x14ac:dyDescent="0.25">
      <c r="A201" s="219" t="s">
        <v>11934</v>
      </c>
      <c r="B201" s="5" t="s">
        <v>11128</v>
      </c>
      <c r="C201" s="4">
        <v>51</v>
      </c>
      <c r="D201" s="5" t="s">
        <v>11913</v>
      </c>
      <c r="E201" s="5">
        <v>6</v>
      </c>
    </row>
    <row r="202" spans="1:5" x14ac:dyDescent="0.25">
      <c r="A202" s="219" t="s">
        <v>11935</v>
      </c>
      <c r="B202" s="5" t="s">
        <v>11129</v>
      </c>
      <c r="C202" s="5">
        <v>64</v>
      </c>
      <c r="D202" s="5" t="s">
        <v>11913</v>
      </c>
      <c r="E202" s="5">
        <v>6</v>
      </c>
    </row>
    <row r="203" spans="1:5" x14ac:dyDescent="0.25">
      <c r="A203" s="219" t="s">
        <v>11936</v>
      </c>
      <c r="B203" s="5" t="s">
        <v>11130</v>
      </c>
      <c r="C203" s="5">
        <v>76</v>
      </c>
      <c r="D203" s="5" t="s">
        <v>11913</v>
      </c>
      <c r="E203" s="5">
        <v>6</v>
      </c>
    </row>
    <row r="204" spans="1:5" x14ac:dyDescent="0.25">
      <c r="A204" s="219" t="s">
        <v>11937</v>
      </c>
      <c r="B204" s="5" t="s">
        <v>11131</v>
      </c>
      <c r="C204" s="5">
        <v>102</v>
      </c>
      <c r="D204" s="5" t="s">
        <v>11913</v>
      </c>
      <c r="E204" s="5">
        <v>6</v>
      </c>
    </row>
    <row r="205" spans="1:5" x14ac:dyDescent="0.25">
      <c r="A205" s="219" t="s">
        <v>11938</v>
      </c>
      <c r="B205" s="5" t="s">
        <v>11132</v>
      </c>
      <c r="C205" s="5">
        <v>127</v>
      </c>
      <c r="D205" s="5" t="s">
        <v>11913</v>
      </c>
      <c r="E205" s="5">
        <v>6</v>
      </c>
    </row>
    <row r="206" spans="1:5" x14ac:dyDescent="0.25">
      <c r="A206" s="219" t="s">
        <v>11939</v>
      </c>
      <c r="B206" s="5" t="s">
        <v>11133</v>
      </c>
      <c r="C206" s="4">
        <v>152</v>
      </c>
      <c r="D206" s="5" t="s">
        <v>11913</v>
      </c>
      <c r="E206" s="5">
        <v>6</v>
      </c>
    </row>
    <row r="207" spans="1:5" x14ac:dyDescent="0.25">
      <c r="A207" s="219" t="s">
        <v>11940</v>
      </c>
      <c r="B207" s="5" t="s">
        <v>11134</v>
      </c>
      <c r="C207" s="5">
        <v>25</v>
      </c>
      <c r="D207" s="5" t="s">
        <v>11913</v>
      </c>
      <c r="E207" s="5">
        <v>7</v>
      </c>
    </row>
    <row r="208" spans="1:5" x14ac:dyDescent="0.25">
      <c r="A208" s="219" t="s">
        <v>11941</v>
      </c>
      <c r="B208" s="5" t="s">
        <v>11135</v>
      </c>
      <c r="C208" s="5">
        <v>38</v>
      </c>
      <c r="D208" s="5" t="s">
        <v>11913</v>
      </c>
      <c r="E208" s="5">
        <v>7</v>
      </c>
    </row>
    <row r="209" spans="1:5" x14ac:dyDescent="0.25">
      <c r="A209" s="219" t="s">
        <v>11942</v>
      </c>
      <c r="B209" s="5" t="s">
        <v>11136</v>
      </c>
      <c r="C209" s="5">
        <v>51</v>
      </c>
      <c r="D209" s="5" t="s">
        <v>11913</v>
      </c>
      <c r="E209" s="5">
        <v>7</v>
      </c>
    </row>
    <row r="210" spans="1:5" x14ac:dyDescent="0.25">
      <c r="A210" s="219" t="s">
        <v>11943</v>
      </c>
      <c r="B210" s="5" t="s">
        <v>11137</v>
      </c>
      <c r="C210" s="5">
        <v>64</v>
      </c>
      <c r="D210" s="5" t="s">
        <v>11913</v>
      </c>
      <c r="E210" s="5">
        <v>7</v>
      </c>
    </row>
    <row r="211" spans="1:5" x14ac:dyDescent="0.25">
      <c r="A211" s="219" t="s">
        <v>11944</v>
      </c>
      <c r="B211" s="5" t="s">
        <v>11138</v>
      </c>
      <c r="C211" s="5">
        <v>76</v>
      </c>
      <c r="D211" s="5" t="s">
        <v>11913</v>
      </c>
      <c r="E211" s="5">
        <v>7</v>
      </c>
    </row>
    <row r="212" spans="1:5" x14ac:dyDescent="0.25">
      <c r="A212" s="219" t="s">
        <v>11945</v>
      </c>
      <c r="B212" s="5" t="s">
        <v>11139</v>
      </c>
      <c r="C212" s="5">
        <v>102</v>
      </c>
      <c r="D212" s="5" t="s">
        <v>11913</v>
      </c>
      <c r="E212" s="5">
        <v>7</v>
      </c>
    </row>
    <row r="213" spans="1:5" x14ac:dyDescent="0.25">
      <c r="A213" s="219" t="s">
        <v>11946</v>
      </c>
      <c r="B213" s="5" t="s">
        <v>11140</v>
      </c>
      <c r="C213" s="5">
        <v>127</v>
      </c>
      <c r="D213" s="5" t="s">
        <v>11913</v>
      </c>
      <c r="E213" s="5">
        <v>7</v>
      </c>
    </row>
    <row r="214" spans="1:5" x14ac:dyDescent="0.25">
      <c r="A214" s="219" t="s">
        <v>11947</v>
      </c>
      <c r="B214" s="5" t="s">
        <v>11141</v>
      </c>
      <c r="C214" s="5">
        <v>152</v>
      </c>
      <c r="D214" s="5" t="s">
        <v>11913</v>
      </c>
      <c r="E214" s="5">
        <v>7</v>
      </c>
    </row>
    <row r="215" spans="1:5" x14ac:dyDescent="0.25">
      <c r="A215" s="219" t="s">
        <v>11948</v>
      </c>
      <c r="B215" s="5" t="s">
        <v>11142</v>
      </c>
      <c r="C215" s="5">
        <v>25</v>
      </c>
      <c r="D215" s="5" t="s">
        <v>11914</v>
      </c>
      <c r="E215" s="5">
        <v>3.4</v>
      </c>
    </row>
    <row r="216" spans="1:5" x14ac:dyDescent="0.25">
      <c r="A216" s="219" t="s">
        <v>11949</v>
      </c>
      <c r="B216" s="5" t="s">
        <v>11143</v>
      </c>
      <c r="C216" s="5">
        <v>38</v>
      </c>
      <c r="D216" s="5" t="s">
        <v>11914</v>
      </c>
      <c r="E216" s="5">
        <v>3.4</v>
      </c>
    </row>
    <row r="217" spans="1:5" x14ac:dyDescent="0.25">
      <c r="A217" s="219" t="s">
        <v>11950</v>
      </c>
      <c r="B217" s="5" t="s">
        <v>11144</v>
      </c>
      <c r="C217" s="5">
        <v>51</v>
      </c>
      <c r="D217" s="5" t="s">
        <v>11914</v>
      </c>
      <c r="E217" s="5">
        <v>3.4</v>
      </c>
    </row>
    <row r="218" spans="1:5" x14ac:dyDescent="0.25">
      <c r="A218" s="219" t="s">
        <v>11951</v>
      </c>
      <c r="B218" s="5" t="s">
        <v>11145</v>
      </c>
      <c r="C218" s="5">
        <v>64</v>
      </c>
      <c r="D218" s="5" t="s">
        <v>11914</v>
      </c>
      <c r="E218" s="5">
        <v>3.4</v>
      </c>
    </row>
    <row r="219" spans="1:5" x14ac:dyDescent="0.25">
      <c r="A219" s="219" t="s">
        <v>11952</v>
      </c>
      <c r="B219" s="5" t="s">
        <v>11146</v>
      </c>
      <c r="C219" s="5">
        <v>76</v>
      </c>
      <c r="D219" s="5" t="s">
        <v>11914</v>
      </c>
      <c r="E219" s="5">
        <v>3.4</v>
      </c>
    </row>
    <row r="220" spans="1:5" x14ac:dyDescent="0.25">
      <c r="A220" s="219" t="s">
        <v>11953</v>
      </c>
      <c r="B220" s="5" t="s">
        <v>11147</v>
      </c>
      <c r="C220" s="5">
        <v>102</v>
      </c>
      <c r="D220" s="5" t="s">
        <v>11914</v>
      </c>
      <c r="E220" s="5">
        <v>3.4</v>
      </c>
    </row>
    <row r="221" spans="1:5" x14ac:dyDescent="0.25">
      <c r="A221" s="219" t="s">
        <v>11954</v>
      </c>
      <c r="B221" s="5" t="s">
        <v>11148</v>
      </c>
      <c r="C221" s="5">
        <v>127</v>
      </c>
      <c r="D221" s="5" t="s">
        <v>11914</v>
      </c>
      <c r="E221" s="5">
        <v>3.4</v>
      </c>
    </row>
    <row r="222" spans="1:5" x14ac:dyDescent="0.25">
      <c r="A222" s="219" t="s">
        <v>11955</v>
      </c>
      <c r="B222" s="5" t="s">
        <v>11149</v>
      </c>
      <c r="C222" s="5">
        <v>152</v>
      </c>
      <c r="D222" s="5" t="s">
        <v>11914</v>
      </c>
      <c r="E222" s="5">
        <v>3.4</v>
      </c>
    </row>
    <row r="223" spans="1:5" x14ac:dyDescent="0.25">
      <c r="A223" s="219" t="s">
        <v>11956</v>
      </c>
      <c r="B223" s="5" t="s">
        <v>11150</v>
      </c>
      <c r="C223" s="5">
        <v>25</v>
      </c>
      <c r="D223" s="5" t="s">
        <v>11914</v>
      </c>
      <c r="E223" s="5">
        <v>4</v>
      </c>
    </row>
    <row r="224" spans="1:5" x14ac:dyDescent="0.25">
      <c r="A224" s="219" t="s">
        <v>11957</v>
      </c>
      <c r="B224" s="5" t="s">
        <v>11151</v>
      </c>
      <c r="C224" s="5">
        <v>38</v>
      </c>
      <c r="D224" s="5" t="s">
        <v>11914</v>
      </c>
      <c r="E224" s="5">
        <v>4</v>
      </c>
    </row>
    <row r="225" spans="1:5" x14ac:dyDescent="0.25">
      <c r="A225" s="219" t="s">
        <v>11958</v>
      </c>
      <c r="B225" s="5" t="s">
        <v>11152</v>
      </c>
      <c r="C225" s="5">
        <v>51</v>
      </c>
      <c r="D225" s="5" t="s">
        <v>11914</v>
      </c>
      <c r="E225" s="5">
        <v>4</v>
      </c>
    </row>
    <row r="226" spans="1:5" x14ac:dyDescent="0.25">
      <c r="A226" s="219" t="s">
        <v>11959</v>
      </c>
      <c r="B226" s="5" t="s">
        <v>11153</v>
      </c>
      <c r="C226" s="5">
        <v>64</v>
      </c>
      <c r="D226" s="5" t="s">
        <v>11914</v>
      </c>
      <c r="E226" s="5">
        <v>4</v>
      </c>
    </row>
    <row r="227" spans="1:5" x14ac:dyDescent="0.25">
      <c r="A227" s="219" t="s">
        <v>11960</v>
      </c>
      <c r="B227" s="5" t="s">
        <v>11154</v>
      </c>
      <c r="C227" s="5">
        <v>76</v>
      </c>
      <c r="D227" s="5" t="s">
        <v>11914</v>
      </c>
      <c r="E227" s="5">
        <v>4</v>
      </c>
    </row>
    <row r="228" spans="1:5" x14ac:dyDescent="0.25">
      <c r="A228" s="219" t="s">
        <v>11961</v>
      </c>
      <c r="B228" s="5" t="s">
        <v>11155</v>
      </c>
      <c r="C228" s="5">
        <v>102</v>
      </c>
      <c r="D228" s="5" t="s">
        <v>11914</v>
      </c>
      <c r="E228" s="5">
        <v>4</v>
      </c>
    </row>
    <row r="229" spans="1:5" x14ac:dyDescent="0.25">
      <c r="A229" s="219" t="s">
        <v>11962</v>
      </c>
      <c r="B229" s="5" t="s">
        <v>11156</v>
      </c>
      <c r="C229" s="5">
        <v>127</v>
      </c>
      <c r="D229" s="5" t="s">
        <v>11914</v>
      </c>
      <c r="E229" s="5">
        <v>4</v>
      </c>
    </row>
    <row r="230" spans="1:5" x14ac:dyDescent="0.25">
      <c r="A230" s="219" t="s">
        <v>11963</v>
      </c>
      <c r="B230" s="5" t="s">
        <v>11157</v>
      </c>
      <c r="C230" s="5">
        <v>152</v>
      </c>
      <c r="D230" s="5" t="s">
        <v>11914</v>
      </c>
      <c r="E230" s="5">
        <v>4</v>
      </c>
    </row>
    <row r="231" spans="1:5" x14ac:dyDescent="0.25">
      <c r="A231" s="219" t="s">
        <v>11964</v>
      </c>
      <c r="B231" s="5" t="s">
        <v>11158</v>
      </c>
      <c r="C231" s="5">
        <v>25</v>
      </c>
      <c r="D231" s="5" t="s">
        <v>11914</v>
      </c>
      <c r="E231" s="5">
        <v>6</v>
      </c>
    </row>
    <row r="232" spans="1:5" x14ac:dyDescent="0.25">
      <c r="A232" s="219" t="s">
        <v>11965</v>
      </c>
      <c r="B232" s="5" t="s">
        <v>11159</v>
      </c>
      <c r="C232" s="5">
        <v>38</v>
      </c>
      <c r="D232" s="5" t="s">
        <v>11914</v>
      </c>
      <c r="E232" s="5">
        <v>6</v>
      </c>
    </row>
    <row r="233" spans="1:5" x14ac:dyDescent="0.25">
      <c r="A233" s="219" t="s">
        <v>11966</v>
      </c>
      <c r="B233" s="5" t="s">
        <v>11160</v>
      </c>
      <c r="C233" s="5">
        <v>51</v>
      </c>
      <c r="D233" s="5" t="s">
        <v>11914</v>
      </c>
      <c r="E233" s="5">
        <v>6</v>
      </c>
    </row>
    <row r="234" spans="1:5" x14ac:dyDescent="0.25">
      <c r="A234" s="219" t="s">
        <v>11967</v>
      </c>
      <c r="B234" s="5" t="s">
        <v>11161</v>
      </c>
      <c r="C234" s="5">
        <v>64</v>
      </c>
      <c r="D234" s="5" t="s">
        <v>11914</v>
      </c>
      <c r="E234" s="5">
        <v>6</v>
      </c>
    </row>
    <row r="235" spans="1:5" x14ac:dyDescent="0.25">
      <c r="A235" s="219" t="s">
        <v>11968</v>
      </c>
      <c r="B235" s="5" t="s">
        <v>11162</v>
      </c>
      <c r="C235" s="5">
        <v>76</v>
      </c>
      <c r="D235" s="5" t="s">
        <v>11914</v>
      </c>
      <c r="E235" s="5">
        <v>6</v>
      </c>
    </row>
    <row r="236" spans="1:5" x14ac:dyDescent="0.25">
      <c r="A236" s="219" t="s">
        <v>11969</v>
      </c>
      <c r="B236" s="5" t="s">
        <v>11163</v>
      </c>
      <c r="C236" s="5">
        <v>102</v>
      </c>
      <c r="D236" s="5" t="s">
        <v>11914</v>
      </c>
      <c r="E236" s="5">
        <v>6</v>
      </c>
    </row>
    <row r="237" spans="1:5" x14ac:dyDescent="0.25">
      <c r="A237" s="219" t="s">
        <v>11970</v>
      </c>
      <c r="B237" s="5" t="s">
        <v>11164</v>
      </c>
      <c r="C237" s="5">
        <v>127</v>
      </c>
      <c r="D237" s="5" t="s">
        <v>11914</v>
      </c>
      <c r="E237" s="5">
        <v>6</v>
      </c>
    </row>
    <row r="238" spans="1:5" x14ac:dyDescent="0.25">
      <c r="A238" s="219" t="s">
        <v>11971</v>
      </c>
      <c r="B238" s="5" t="s">
        <v>11165</v>
      </c>
      <c r="C238" s="5">
        <v>152</v>
      </c>
      <c r="D238" s="5" t="s">
        <v>11914</v>
      </c>
      <c r="E238" s="5">
        <v>6</v>
      </c>
    </row>
    <row r="239" spans="1:5" x14ac:dyDescent="0.25">
      <c r="A239" s="219" t="s">
        <v>11972</v>
      </c>
      <c r="B239" s="5" t="s">
        <v>11166</v>
      </c>
      <c r="C239" s="5">
        <v>25</v>
      </c>
      <c r="D239" s="5" t="s">
        <v>11914</v>
      </c>
      <c r="E239" s="5">
        <v>7</v>
      </c>
    </row>
    <row r="240" spans="1:5" x14ac:dyDescent="0.25">
      <c r="A240" s="219" t="s">
        <v>11973</v>
      </c>
      <c r="B240" s="5" t="s">
        <v>11167</v>
      </c>
      <c r="C240" s="5">
        <v>38</v>
      </c>
      <c r="D240" s="5" t="s">
        <v>11914</v>
      </c>
      <c r="E240" s="5">
        <v>7</v>
      </c>
    </row>
    <row r="241" spans="1:5" x14ac:dyDescent="0.25">
      <c r="A241" s="219" t="s">
        <v>11974</v>
      </c>
      <c r="B241" s="5" t="s">
        <v>11168</v>
      </c>
      <c r="C241" s="5">
        <v>51</v>
      </c>
      <c r="D241" s="5" t="s">
        <v>11914</v>
      </c>
      <c r="E241" s="5">
        <v>7</v>
      </c>
    </row>
    <row r="242" spans="1:5" x14ac:dyDescent="0.25">
      <c r="A242" s="219" t="s">
        <v>11975</v>
      </c>
      <c r="B242" s="5" t="s">
        <v>11169</v>
      </c>
      <c r="C242" s="5">
        <v>64</v>
      </c>
      <c r="D242" s="5" t="s">
        <v>11914</v>
      </c>
      <c r="E242" s="5">
        <v>7</v>
      </c>
    </row>
    <row r="243" spans="1:5" x14ac:dyDescent="0.25">
      <c r="A243" s="219" t="s">
        <v>11976</v>
      </c>
      <c r="B243" s="5" t="s">
        <v>11170</v>
      </c>
      <c r="C243" s="5">
        <v>76</v>
      </c>
      <c r="D243" s="5" t="s">
        <v>11914</v>
      </c>
      <c r="E243" s="5">
        <v>7</v>
      </c>
    </row>
    <row r="244" spans="1:5" x14ac:dyDescent="0.25">
      <c r="A244" s="219" t="s">
        <v>11977</v>
      </c>
      <c r="B244" s="5" t="s">
        <v>11171</v>
      </c>
      <c r="C244" s="5">
        <v>102</v>
      </c>
      <c r="D244" s="5" t="s">
        <v>11914</v>
      </c>
      <c r="E244" s="5">
        <v>7</v>
      </c>
    </row>
    <row r="245" spans="1:5" x14ac:dyDescent="0.25">
      <c r="A245" s="219" t="s">
        <v>11978</v>
      </c>
      <c r="B245" s="5" t="s">
        <v>11172</v>
      </c>
      <c r="C245" s="5">
        <v>127</v>
      </c>
      <c r="D245" s="5" t="s">
        <v>11914</v>
      </c>
      <c r="E245" s="5">
        <v>7</v>
      </c>
    </row>
    <row r="246" spans="1:5" x14ac:dyDescent="0.25">
      <c r="A246" s="219" t="s">
        <v>11979</v>
      </c>
      <c r="B246" s="5" t="s">
        <v>11173</v>
      </c>
      <c r="C246" s="5">
        <v>152</v>
      </c>
      <c r="D246" s="5" t="s">
        <v>11914</v>
      </c>
      <c r="E246" s="5">
        <v>7</v>
      </c>
    </row>
    <row r="247" spans="1:5" x14ac:dyDescent="0.25">
      <c r="A247" s="219" t="s">
        <v>11980</v>
      </c>
      <c r="B247" s="5" t="s">
        <v>11174</v>
      </c>
      <c r="C247" s="5">
        <v>64</v>
      </c>
      <c r="D247" s="5" t="s">
        <v>11905</v>
      </c>
      <c r="E247" s="5">
        <v>3.4</v>
      </c>
    </row>
    <row r="248" spans="1:5" x14ac:dyDescent="0.25">
      <c r="A248" s="219" t="s">
        <v>11981</v>
      </c>
      <c r="B248" s="5" t="s">
        <v>11175</v>
      </c>
      <c r="C248" s="5">
        <v>76</v>
      </c>
      <c r="D248" s="5" t="s">
        <v>11905</v>
      </c>
      <c r="E248" s="5">
        <v>3.4</v>
      </c>
    </row>
    <row r="249" spans="1:5" x14ac:dyDescent="0.25">
      <c r="A249" s="219" t="s">
        <v>11982</v>
      </c>
      <c r="B249" s="5" t="s">
        <v>11176</v>
      </c>
      <c r="C249" s="5">
        <v>102</v>
      </c>
      <c r="D249" s="5" t="s">
        <v>11905</v>
      </c>
      <c r="E249" s="5">
        <v>3.4</v>
      </c>
    </row>
    <row r="250" spans="1:5" x14ac:dyDescent="0.25">
      <c r="A250" s="219" t="s">
        <v>11983</v>
      </c>
      <c r="B250" s="5" t="s">
        <v>11177</v>
      </c>
      <c r="C250" s="5">
        <v>127</v>
      </c>
      <c r="D250" s="5" t="s">
        <v>11905</v>
      </c>
      <c r="E250" s="5">
        <v>3.4</v>
      </c>
    </row>
    <row r="251" spans="1:5" x14ac:dyDescent="0.25">
      <c r="A251" s="219" t="s">
        <v>11984</v>
      </c>
      <c r="B251" s="5" t="s">
        <v>11178</v>
      </c>
      <c r="C251" s="5">
        <v>152</v>
      </c>
      <c r="D251" s="5" t="s">
        <v>11905</v>
      </c>
      <c r="E251" s="5">
        <v>3.4</v>
      </c>
    </row>
    <row r="252" spans="1:5" x14ac:dyDescent="0.25">
      <c r="A252" s="219" t="s">
        <v>11985</v>
      </c>
      <c r="B252" s="5" t="s">
        <v>11179</v>
      </c>
      <c r="C252" s="5">
        <v>64</v>
      </c>
      <c r="D252" s="5" t="s">
        <v>11905</v>
      </c>
      <c r="E252" s="5">
        <v>4</v>
      </c>
    </row>
    <row r="253" spans="1:5" x14ac:dyDescent="0.25">
      <c r="A253" s="219" t="s">
        <v>11986</v>
      </c>
      <c r="B253" s="5" t="s">
        <v>11180</v>
      </c>
      <c r="C253" s="5">
        <v>76</v>
      </c>
      <c r="D253" s="5" t="s">
        <v>11905</v>
      </c>
      <c r="E253" s="5">
        <v>4</v>
      </c>
    </row>
    <row r="254" spans="1:5" x14ac:dyDescent="0.25">
      <c r="A254" s="219" t="s">
        <v>11987</v>
      </c>
      <c r="B254" s="5" t="s">
        <v>11181</v>
      </c>
      <c r="C254" s="5">
        <v>102</v>
      </c>
      <c r="D254" s="5" t="s">
        <v>11905</v>
      </c>
      <c r="E254" s="5">
        <v>4</v>
      </c>
    </row>
    <row r="255" spans="1:5" x14ac:dyDescent="0.25">
      <c r="A255" s="219" t="s">
        <v>11988</v>
      </c>
      <c r="B255" s="5" t="s">
        <v>11182</v>
      </c>
      <c r="C255" s="5">
        <v>127</v>
      </c>
      <c r="D255" s="5" t="s">
        <v>11905</v>
      </c>
      <c r="E255" s="5">
        <v>4</v>
      </c>
    </row>
    <row r="256" spans="1:5" x14ac:dyDescent="0.25">
      <c r="A256" s="219" t="s">
        <v>11989</v>
      </c>
      <c r="B256" s="5" t="s">
        <v>11183</v>
      </c>
      <c r="C256" s="5">
        <v>152</v>
      </c>
      <c r="D256" s="5" t="s">
        <v>11905</v>
      </c>
      <c r="E256" s="5">
        <v>4</v>
      </c>
    </row>
    <row r="257" spans="1:5" x14ac:dyDescent="0.25">
      <c r="A257" s="219" t="s">
        <v>11990</v>
      </c>
      <c r="B257" s="5" t="s">
        <v>11184</v>
      </c>
      <c r="C257" s="5">
        <v>64</v>
      </c>
      <c r="D257" s="5" t="s">
        <v>11905</v>
      </c>
      <c r="E257" s="5">
        <v>6</v>
      </c>
    </row>
    <row r="258" spans="1:5" x14ac:dyDescent="0.25">
      <c r="A258" s="219" t="s">
        <v>11991</v>
      </c>
      <c r="B258" s="5" t="s">
        <v>11185</v>
      </c>
      <c r="C258" s="5">
        <v>76</v>
      </c>
      <c r="D258" s="5" t="s">
        <v>11905</v>
      </c>
      <c r="E258" s="5">
        <v>6</v>
      </c>
    </row>
    <row r="259" spans="1:5" x14ac:dyDescent="0.25">
      <c r="A259" s="219" t="s">
        <v>11992</v>
      </c>
      <c r="B259" s="5" t="s">
        <v>11186</v>
      </c>
      <c r="C259" s="5">
        <v>102</v>
      </c>
      <c r="D259" s="5" t="s">
        <v>11905</v>
      </c>
      <c r="E259" s="5">
        <v>6</v>
      </c>
    </row>
    <row r="260" spans="1:5" x14ac:dyDescent="0.25">
      <c r="A260" s="219" t="s">
        <v>11993</v>
      </c>
      <c r="B260" s="5" t="s">
        <v>11187</v>
      </c>
      <c r="C260" s="5">
        <v>127</v>
      </c>
      <c r="D260" s="5" t="s">
        <v>11905</v>
      </c>
      <c r="E260" s="5">
        <v>6</v>
      </c>
    </row>
    <row r="261" spans="1:5" x14ac:dyDescent="0.25">
      <c r="A261" s="219" t="s">
        <v>11994</v>
      </c>
      <c r="B261" s="5" t="s">
        <v>11188</v>
      </c>
      <c r="C261" s="5">
        <v>152</v>
      </c>
      <c r="D261" s="5" t="s">
        <v>11905</v>
      </c>
      <c r="E261" s="5">
        <v>6</v>
      </c>
    </row>
    <row r="262" spans="1:5" x14ac:dyDescent="0.25">
      <c r="A262" s="219" t="s">
        <v>11995</v>
      </c>
      <c r="B262" s="5" t="s">
        <v>11189</v>
      </c>
      <c r="C262" s="5">
        <v>64</v>
      </c>
      <c r="D262" s="5" t="s">
        <v>11905</v>
      </c>
      <c r="E262" s="5">
        <v>7</v>
      </c>
    </row>
    <row r="263" spans="1:5" x14ac:dyDescent="0.25">
      <c r="A263" s="219" t="s">
        <v>11996</v>
      </c>
      <c r="B263" s="5" t="s">
        <v>11190</v>
      </c>
      <c r="C263" s="5">
        <v>76</v>
      </c>
      <c r="D263" s="5" t="s">
        <v>11905</v>
      </c>
      <c r="E263" s="5">
        <v>7</v>
      </c>
    </row>
    <row r="264" spans="1:5" x14ac:dyDescent="0.25">
      <c r="A264" s="219" t="s">
        <v>11997</v>
      </c>
      <c r="B264" s="5" t="s">
        <v>11191</v>
      </c>
      <c r="C264" s="5">
        <v>102</v>
      </c>
      <c r="D264" s="5" t="s">
        <v>11905</v>
      </c>
      <c r="E264" s="5">
        <v>7</v>
      </c>
    </row>
    <row r="265" spans="1:5" x14ac:dyDescent="0.25">
      <c r="A265" s="219" t="s">
        <v>11998</v>
      </c>
      <c r="B265" s="5" t="s">
        <v>11192</v>
      </c>
      <c r="C265" s="5">
        <v>127</v>
      </c>
      <c r="D265" s="5" t="s">
        <v>11905</v>
      </c>
      <c r="E265" s="5">
        <v>7</v>
      </c>
    </row>
    <row r="266" spans="1:5" x14ac:dyDescent="0.25">
      <c r="A266" s="219" t="s">
        <v>11999</v>
      </c>
      <c r="B266" s="5" t="s">
        <v>11193</v>
      </c>
      <c r="C266" s="5">
        <v>152</v>
      </c>
      <c r="D266" s="5" t="s">
        <v>11905</v>
      </c>
      <c r="E266" s="5">
        <v>7</v>
      </c>
    </row>
    <row r="267" spans="1:5" x14ac:dyDescent="0.25">
      <c r="A267" s="219" t="s">
        <v>12000</v>
      </c>
      <c r="B267" s="5" t="s">
        <v>11194</v>
      </c>
      <c r="C267" s="5">
        <v>102</v>
      </c>
      <c r="D267" s="5" t="s">
        <v>11856</v>
      </c>
      <c r="E267" s="5">
        <v>3.4</v>
      </c>
    </row>
    <row r="268" spans="1:5" x14ac:dyDescent="0.25">
      <c r="A268" s="219" t="s">
        <v>12001</v>
      </c>
      <c r="B268" s="5" t="s">
        <v>11195</v>
      </c>
      <c r="C268" s="5">
        <v>127</v>
      </c>
      <c r="D268" s="5" t="s">
        <v>11856</v>
      </c>
      <c r="E268" s="5">
        <v>3.4</v>
      </c>
    </row>
    <row r="269" spans="1:5" x14ac:dyDescent="0.25">
      <c r="A269" s="219" t="s">
        <v>12002</v>
      </c>
      <c r="B269" s="5" t="s">
        <v>11196</v>
      </c>
      <c r="C269" s="5">
        <v>152</v>
      </c>
      <c r="D269" s="5" t="s">
        <v>11856</v>
      </c>
      <c r="E269" s="5">
        <v>3.4</v>
      </c>
    </row>
    <row r="270" spans="1:5" x14ac:dyDescent="0.25">
      <c r="A270" s="219" t="s">
        <v>11907</v>
      </c>
      <c r="B270" s="5" t="s">
        <v>11197</v>
      </c>
      <c r="C270" s="5">
        <v>102</v>
      </c>
      <c r="D270" s="5" t="s">
        <v>11856</v>
      </c>
      <c r="E270" s="5">
        <v>4</v>
      </c>
    </row>
    <row r="271" spans="1:5" x14ac:dyDescent="0.25">
      <c r="A271" s="219" t="s">
        <v>12003</v>
      </c>
      <c r="B271" s="5" t="s">
        <v>11198</v>
      </c>
      <c r="C271" s="5">
        <v>127</v>
      </c>
      <c r="D271" s="5" t="s">
        <v>11856</v>
      </c>
      <c r="E271" s="5">
        <v>4</v>
      </c>
    </row>
    <row r="272" spans="1:5" x14ac:dyDescent="0.25">
      <c r="A272" s="219" t="s">
        <v>12004</v>
      </c>
      <c r="B272" s="5" t="s">
        <v>11199</v>
      </c>
      <c r="C272" s="5">
        <v>152</v>
      </c>
      <c r="D272" s="5" t="s">
        <v>11856</v>
      </c>
      <c r="E272" s="5">
        <v>4</v>
      </c>
    </row>
    <row r="273" spans="1:5" x14ac:dyDescent="0.25">
      <c r="A273" s="219" t="s">
        <v>12005</v>
      </c>
      <c r="B273" s="5" t="s">
        <v>11200</v>
      </c>
      <c r="C273" s="5">
        <v>102</v>
      </c>
      <c r="D273" s="5" t="s">
        <v>11856</v>
      </c>
      <c r="E273" s="5">
        <v>6</v>
      </c>
    </row>
    <row r="274" spans="1:5" x14ac:dyDescent="0.25">
      <c r="A274" s="219" t="s">
        <v>12006</v>
      </c>
      <c r="B274" s="5" t="s">
        <v>11201</v>
      </c>
      <c r="C274" s="5">
        <v>127</v>
      </c>
      <c r="D274" s="5" t="s">
        <v>11856</v>
      </c>
      <c r="E274" s="5">
        <v>6</v>
      </c>
    </row>
    <row r="275" spans="1:5" x14ac:dyDescent="0.25">
      <c r="A275" s="219" t="s">
        <v>12007</v>
      </c>
      <c r="B275" s="5" t="s">
        <v>11202</v>
      </c>
      <c r="C275" s="5">
        <v>152</v>
      </c>
      <c r="D275" s="5" t="s">
        <v>11856</v>
      </c>
      <c r="E275" s="5">
        <v>6</v>
      </c>
    </row>
    <row r="276" spans="1:5" x14ac:dyDescent="0.25">
      <c r="A276" s="219" t="s">
        <v>12008</v>
      </c>
      <c r="B276" s="5" t="s">
        <v>11203</v>
      </c>
      <c r="C276" s="5">
        <v>102</v>
      </c>
      <c r="D276" s="5" t="s">
        <v>11856</v>
      </c>
      <c r="E276" s="5">
        <v>7</v>
      </c>
    </row>
    <row r="277" spans="1:5" x14ac:dyDescent="0.25">
      <c r="A277" s="219" t="s">
        <v>12009</v>
      </c>
      <c r="B277" s="5" t="s">
        <v>11204</v>
      </c>
      <c r="C277" s="5">
        <v>127</v>
      </c>
      <c r="D277" s="5" t="s">
        <v>11856</v>
      </c>
      <c r="E277" s="5">
        <v>7</v>
      </c>
    </row>
    <row r="278" spans="1:5" x14ac:dyDescent="0.25">
      <c r="A278" s="219" t="s">
        <v>12010</v>
      </c>
      <c r="B278" s="5" t="s">
        <v>11205</v>
      </c>
      <c r="C278" s="5">
        <v>152</v>
      </c>
      <c r="D278" s="5" t="s">
        <v>11856</v>
      </c>
      <c r="E278" s="5">
        <v>7</v>
      </c>
    </row>
    <row r="279" spans="1:5" x14ac:dyDescent="0.25">
      <c r="A279" s="219" t="s">
        <v>12011</v>
      </c>
      <c r="B279" s="5" t="s">
        <v>11206</v>
      </c>
      <c r="C279" s="5">
        <v>51</v>
      </c>
      <c r="D279" s="5" t="s">
        <v>11858</v>
      </c>
      <c r="E279" s="5">
        <v>3.4</v>
      </c>
    </row>
    <row r="280" spans="1:5" x14ac:dyDescent="0.25">
      <c r="A280" s="219" t="s">
        <v>12012</v>
      </c>
      <c r="B280" s="5" t="s">
        <v>11207</v>
      </c>
      <c r="C280" s="5">
        <v>64</v>
      </c>
      <c r="D280" s="5" t="s">
        <v>11858</v>
      </c>
      <c r="E280" s="5">
        <v>3.4</v>
      </c>
    </row>
    <row r="281" spans="1:5" x14ac:dyDescent="0.25">
      <c r="A281" s="219" t="s">
        <v>12013</v>
      </c>
      <c r="B281" s="5" t="s">
        <v>11208</v>
      </c>
      <c r="C281" s="5">
        <v>76</v>
      </c>
      <c r="D281" s="5" t="s">
        <v>11858</v>
      </c>
      <c r="E281" s="5">
        <v>3.4</v>
      </c>
    </row>
    <row r="282" spans="1:5" x14ac:dyDescent="0.25">
      <c r="A282" s="219" t="s">
        <v>12014</v>
      </c>
      <c r="B282" s="5" t="s">
        <v>11209</v>
      </c>
      <c r="C282" s="5">
        <v>102</v>
      </c>
      <c r="D282" s="5" t="s">
        <v>11858</v>
      </c>
      <c r="E282" s="5">
        <v>3.4</v>
      </c>
    </row>
    <row r="283" spans="1:5" x14ac:dyDescent="0.25">
      <c r="A283" s="219" t="s">
        <v>12015</v>
      </c>
      <c r="B283" s="5" t="s">
        <v>11210</v>
      </c>
      <c r="C283" s="5">
        <v>127</v>
      </c>
      <c r="D283" s="5" t="s">
        <v>11858</v>
      </c>
      <c r="E283" s="5">
        <v>3.4</v>
      </c>
    </row>
    <row r="284" spans="1:5" x14ac:dyDescent="0.25">
      <c r="A284" s="219" t="s">
        <v>12016</v>
      </c>
      <c r="B284" s="5" t="s">
        <v>11211</v>
      </c>
      <c r="C284" s="5">
        <v>152</v>
      </c>
      <c r="D284" s="5" t="s">
        <v>11858</v>
      </c>
      <c r="E284" s="5">
        <v>3.4</v>
      </c>
    </row>
    <row r="285" spans="1:5" x14ac:dyDescent="0.25">
      <c r="A285" s="219" t="s">
        <v>12017</v>
      </c>
      <c r="B285" s="5" t="s">
        <v>11212</v>
      </c>
      <c r="C285" s="5">
        <v>51</v>
      </c>
      <c r="D285" s="5" t="s">
        <v>11858</v>
      </c>
      <c r="E285" s="5">
        <v>4</v>
      </c>
    </row>
    <row r="286" spans="1:5" x14ac:dyDescent="0.25">
      <c r="A286" s="219" t="s">
        <v>12018</v>
      </c>
      <c r="B286" s="5" t="s">
        <v>11213</v>
      </c>
      <c r="C286" s="5">
        <v>64</v>
      </c>
      <c r="D286" s="5" t="s">
        <v>11858</v>
      </c>
      <c r="E286" s="5">
        <v>4</v>
      </c>
    </row>
    <row r="287" spans="1:5" x14ac:dyDescent="0.25">
      <c r="A287" s="219" t="s">
        <v>12019</v>
      </c>
      <c r="B287" s="5" t="s">
        <v>11214</v>
      </c>
      <c r="C287" s="5">
        <v>76</v>
      </c>
      <c r="D287" s="5" t="s">
        <v>11858</v>
      </c>
      <c r="E287" s="5">
        <v>4</v>
      </c>
    </row>
    <row r="288" spans="1:5" x14ac:dyDescent="0.25">
      <c r="A288" s="219" t="s">
        <v>12020</v>
      </c>
      <c r="B288" s="5" t="s">
        <v>11215</v>
      </c>
      <c r="C288" s="5">
        <v>102</v>
      </c>
      <c r="D288" s="5" t="s">
        <v>11858</v>
      </c>
      <c r="E288" s="5">
        <v>4</v>
      </c>
    </row>
    <row r="289" spans="1:5" x14ac:dyDescent="0.25">
      <c r="A289" s="219" t="s">
        <v>12021</v>
      </c>
      <c r="B289" s="5" t="s">
        <v>11216</v>
      </c>
      <c r="C289" s="5">
        <v>127</v>
      </c>
      <c r="D289" s="5" t="s">
        <v>11858</v>
      </c>
      <c r="E289" s="5">
        <v>4</v>
      </c>
    </row>
    <row r="290" spans="1:5" x14ac:dyDescent="0.25">
      <c r="A290" s="219" t="s">
        <v>12022</v>
      </c>
      <c r="B290" s="5" t="s">
        <v>11217</v>
      </c>
      <c r="C290" s="5">
        <v>152</v>
      </c>
      <c r="D290" s="5" t="s">
        <v>11858</v>
      </c>
      <c r="E290" s="5">
        <v>4</v>
      </c>
    </row>
    <row r="291" spans="1:5" x14ac:dyDescent="0.25">
      <c r="A291" s="219" t="s">
        <v>12023</v>
      </c>
      <c r="B291" s="5" t="s">
        <v>11218</v>
      </c>
      <c r="C291" s="5">
        <v>51</v>
      </c>
      <c r="D291" s="5" t="s">
        <v>11858</v>
      </c>
      <c r="E291" s="5">
        <v>6</v>
      </c>
    </row>
    <row r="292" spans="1:5" x14ac:dyDescent="0.25">
      <c r="A292" s="219" t="s">
        <v>12024</v>
      </c>
      <c r="B292" s="5" t="s">
        <v>11219</v>
      </c>
      <c r="C292" s="5">
        <v>64</v>
      </c>
      <c r="D292" s="5" t="s">
        <v>11858</v>
      </c>
      <c r="E292" s="5">
        <v>6</v>
      </c>
    </row>
    <row r="293" spans="1:5" x14ac:dyDescent="0.25">
      <c r="A293" s="219" t="s">
        <v>12025</v>
      </c>
      <c r="B293" s="5" t="s">
        <v>11220</v>
      </c>
      <c r="C293" s="5">
        <v>76</v>
      </c>
      <c r="D293" s="5" t="s">
        <v>11858</v>
      </c>
      <c r="E293" s="5">
        <v>6</v>
      </c>
    </row>
    <row r="294" spans="1:5" x14ac:dyDescent="0.25">
      <c r="A294" s="219" t="s">
        <v>12026</v>
      </c>
      <c r="B294" s="5" t="s">
        <v>11221</v>
      </c>
      <c r="C294" s="5">
        <v>102</v>
      </c>
      <c r="D294" s="5" t="s">
        <v>11858</v>
      </c>
      <c r="E294" s="5">
        <v>6</v>
      </c>
    </row>
    <row r="295" spans="1:5" x14ac:dyDescent="0.25">
      <c r="A295" s="219" t="s">
        <v>12027</v>
      </c>
      <c r="B295" s="5" t="s">
        <v>11222</v>
      </c>
      <c r="C295" s="5">
        <v>127</v>
      </c>
      <c r="D295" s="5" t="s">
        <v>11858</v>
      </c>
      <c r="E295" s="5">
        <v>6</v>
      </c>
    </row>
    <row r="296" spans="1:5" x14ac:dyDescent="0.25">
      <c r="A296" s="219" t="s">
        <v>12028</v>
      </c>
      <c r="B296" s="5" t="s">
        <v>11223</v>
      </c>
      <c r="C296" s="5">
        <v>152</v>
      </c>
      <c r="D296" s="5" t="s">
        <v>11858</v>
      </c>
      <c r="E296" s="5">
        <v>6</v>
      </c>
    </row>
    <row r="297" spans="1:5" x14ac:dyDescent="0.25">
      <c r="A297" s="219" t="s">
        <v>12029</v>
      </c>
      <c r="B297" s="5" t="s">
        <v>11224</v>
      </c>
      <c r="C297" s="5">
        <v>51</v>
      </c>
      <c r="D297" s="5" t="s">
        <v>11858</v>
      </c>
      <c r="E297" s="5">
        <v>7</v>
      </c>
    </row>
    <row r="298" spans="1:5" x14ac:dyDescent="0.25">
      <c r="A298" s="219" t="s">
        <v>12030</v>
      </c>
      <c r="B298" s="5" t="s">
        <v>11225</v>
      </c>
      <c r="C298" s="5">
        <v>64</v>
      </c>
      <c r="D298" s="5" t="s">
        <v>11858</v>
      </c>
      <c r="E298" s="5">
        <v>7</v>
      </c>
    </row>
    <row r="299" spans="1:5" x14ac:dyDescent="0.25">
      <c r="A299" s="219" t="s">
        <v>12031</v>
      </c>
      <c r="B299" s="5" t="s">
        <v>11226</v>
      </c>
      <c r="C299" s="5">
        <v>76</v>
      </c>
      <c r="D299" s="5" t="s">
        <v>11858</v>
      </c>
      <c r="E299" s="5">
        <v>7</v>
      </c>
    </row>
    <row r="300" spans="1:5" x14ac:dyDescent="0.25">
      <c r="A300" s="219" t="s">
        <v>12032</v>
      </c>
      <c r="B300" s="5" t="s">
        <v>11227</v>
      </c>
      <c r="C300" s="5">
        <v>102</v>
      </c>
      <c r="D300" s="5" t="s">
        <v>11858</v>
      </c>
      <c r="E300" s="5">
        <v>7</v>
      </c>
    </row>
    <row r="301" spans="1:5" x14ac:dyDescent="0.25">
      <c r="A301" s="219" t="s">
        <v>12033</v>
      </c>
      <c r="B301" s="5" t="s">
        <v>11228</v>
      </c>
      <c r="C301" s="5">
        <v>127</v>
      </c>
      <c r="D301" s="5" t="s">
        <v>11858</v>
      </c>
      <c r="E301" s="5">
        <v>7</v>
      </c>
    </row>
    <row r="302" spans="1:5" x14ac:dyDescent="0.25">
      <c r="A302" s="219" t="s">
        <v>12034</v>
      </c>
      <c r="B302" s="5" t="s">
        <v>11229</v>
      </c>
      <c r="C302" s="5">
        <v>152</v>
      </c>
      <c r="D302" s="5" t="s">
        <v>11858</v>
      </c>
      <c r="E302" s="5">
        <v>7</v>
      </c>
    </row>
    <row r="303" spans="1:5" x14ac:dyDescent="0.25">
      <c r="A303" s="26" t="s">
        <v>12035</v>
      </c>
      <c r="B303" s="5" t="s">
        <v>11100</v>
      </c>
    </row>
    <row r="304" spans="1:5" x14ac:dyDescent="0.25">
      <c r="A304" s="26" t="s">
        <v>12036</v>
      </c>
      <c r="B304" s="5" t="s">
        <v>11102</v>
      </c>
    </row>
    <row r="305" spans="1:2" x14ac:dyDescent="0.25">
      <c r="A305" s="26" t="s">
        <v>12037</v>
      </c>
      <c r="B305" s="5" t="s">
        <v>11104</v>
      </c>
    </row>
    <row r="306" spans="1:2" x14ac:dyDescent="0.25">
      <c r="A306" s="26" t="s">
        <v>12038</v>
      </c>
      <c r="B306" s="5" t="s">
        <v>11106</v>
      </c>
    </row>
    <row r="307" spans="1:2" x14ac:dyDescent="0.25">
      <c r="A307" s="26" t="s">
        <v>12039</v>
      </c>
      <c r="B307" s="5" t="s">
        <v>11108</v>
      </c>
    </row>
  </sheetData>
  <mergeCells count="1">
    <mergeCell ref="K1:Q1"/>
  </mergeCells>
  <phoneticPr fontId="29" type="noConversion"/>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AC95B-3AD7-4D62-9C5F-532A6246CEBE}">
  <sheetPr codeName="Sheet19"/>
  <dimension ref="D5:F15"/>
  <sheetViews>
    <sheetView topLeftCell="C1" workbookViewId="0">
      <selection activeCell="D19" sqref="D19:F19"/>
    </sheetView>
  </sheetViews>
  <sheetFormatPr defaultRowHeight="15" x14ac:dyDescent="0.25"/>
  <cols>
    <col min="4" max="4" width="28.42578125" customWidth="1"/>
    <col min="5" max="5" width="12.85546875" customWidth="1"/>
    <col min="6" max="6" width="11.7109375" customWidth="1"/>
  </cols>
  <sheetData>
    <row r="5" spans="4:6" x14ac:dyDescent="0.25">
      <c r="D5" s="330" t="s">
        <v>11406</v>
      </c>
      <c r="E5" s="330" t="s">
        <v>12040</v>
      </c>
      <c r="F5" s="329">
        <v>6286.5</v>
      </c>
    </row>
    <row r="6" spans="4:6" x14ac:dyDescent="0.25">
      <c r="D6" s="330" t="s">
        <v>12041</v>
      </c>
      <c r="E6" s="330" t="s">
        <v>12042</v>
      </c>
      <c r="F6" s="329">
        <v>152.4</v>
      </c>
    </row>
    <row r="7" spans="4:6" x14ac:dyDescent="0.25">
      <c r="D7" s="330" t="s">
        <v>12043</v>
      </c>
      <c r="E7" s="331" t="s">
        <v>12044</v>
      </c>
      <c r="F7" s="329">
        <v>180</v>
      </c>
    </row>
    <row r="8" spans="4:6" x14ac:dyDescent="0.25">
      <c r="D8" s="330" t="s">
        <v>12045</v>
      </c>
      <c r="E8" s="330" t="s">
        <v>12046</v>
      </c>
      <c r="F8" s="329">
        <v>76.2</v>
      </c>
    </row>
    <row r="9" spans="4:6" x14ac:dyDescent="0.25">
      <c r="D9" s="330" t="s">
        <v>12047</v>
      </c>
      <c r="E9" s="330" t="s">
        <v>12048</v>
      </c>
      <c r="F9" s="329">
        <v>50.8</v>
      </c>
    </row>
    <row r="11" spans="4:6" x14ac:dyDescent="0.25">
      <c r="D11" s="330" t="s">
        <v>12049</v>
      </c>
      <c r="E11" s="330" t="s">
        <v>12050</v>
      </c>
      <c r="F11" s="329">
        <v>914.4</v>
      </c>
    </row>
    <row r="12" spans="4:6" x14ac:dyDescent="0.25">
      <c r="D12" s="330" t="s">
        <v>12051</v>
      </c>
      <c r="E12" s="330" t="s">
        <v>12052</v>
      </c>
      <c r="F12" s="329">
        <v>609.6</v>
      </c>
    </row>
    <row r="14" spans="4:6" x14ac:dyDescent="0.25">
      <c r="D14" s="328" t="s">
        <v>12053</v>
      </c>
      <c r="E14" s="328" t="s">
        <v>12054</v>
      </c>
      <c r="F14" s="327">
        <f>ROUND((F5-F11)/F12,1)</f>
        <v>8.8000000000000007</v>
      </c>
    </row>
    <row r="15" spans="4:6" x14ac:dyDescent="0.25">
      <c r="D15" s="328" t="s">
        <v>12055</v>
      </c>
      <c r="E15" s="328" t="s">
        <v>12056</v>
      </c>
      <c r="F15" s="327">
        <f>2*F5+4*PI()*F6*F7/350 +((2.66*F8^2)/F11)+F14*((2.66*F9^2)/F12)</f>
        <v>13673.901091504096</v>
      </c>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00BA3-0D29-4099-989F-52EDC4C42694}">
  <sheetPr codeName="Sheet12"/>
  <dimension ref="A1:A464"/>
  <sheetViews>
    <sheetView topLeftCell="A202" workbookViewId="0">
      <selection activeCell="D316" sqref="D316"/>
    </sheetView>
  </sheetViews>
  <sheetFormatPr defaultRowHeight="15" x14ac:dyDescent="0.25"/>
  <cols>
    <col min="1" max="1" width="67.7109375" customWidth="1"/>
  </cols>
  <sheetData>
    <row r="1" spans="1:1" x14ac:dyDescent="0.25">
      <c r="A1" s="185" t="s">
        <v>12057</v>
      </c>
    </row>
    <row r="2" spans="1:1" x14ac:dyDescent="0.25">
      <c r="A2" s="185" t="s">
        <v>12058</v>
      </c>
    </row>
    <row r="3" spans="1:1" x14ac:dyDescent="0.25">
      <c r="A3" s="185" t="s">
        <v>12059</v>
      </c>
    </row>
    <row r="4" spans="1:1" x14ac:dyDescent="0.25">
      <c r="A4" s="185" t="s">
        <v>12060</v>
      </c>
    </row>
    <row r="5" spans="1:1" x14ac:dyDescent="0.25">
      <c r="A5" s="185" t="s">
        <v>12061</v>
      </c>
    </row>
    <row r="6" spans="1:1" x14ac:dyDescent="0.25">
      <c r="A6" s="185" t="s">
        <v>12062</v>
      </c>
    </row>
    <row r="7" spans="1:1" x14ac:dyDescent="0.25">
      <c r="A7" s="185" t="s">
        <v>12063</v>
      </c>
    </row>
    <row r="8" spans="1:1" x14ac:dyDescent="0.25">
      <c r="A8" s="185" t="s">
        <v>12064</v>
      </c>
    </row>
    <row r="9" spans="1:1" x14ac:dyDescent="0.25">
      <c r="A9" s="185" t="s">
        <v>12065</v>
      </c>
    </row>
    <row r="10" spans="1:1" x14ac:dyDescent="0.25">
      <c r="A10" s="185" t="s">
        <v>12066</v>
      </c>
    </row>
    <row r="11" spans="1:1" x14ac:dyDescent="0.25">
      <c r="A11" s="185" t="s">
        <v>12067</v>
      </c>
    </row>
    <row r="12" spans="1:1" x14ac:dyDescent="0.25">
      <c r="A12" s="185" t="s">
        <v>12068</v>
      </c>
    </row>
    <row r="13" spans="1:1" x14ac:dyDescent="0.25">
      <c r="A13" s="185" t="s">
        <v>12069</v>
      </c>
    </row>
    <row r="14" spans="1:1" x14ac:dyDescent="0.25">
      <c r="A14" s="185" t="s">
        <v>12070</v>
      </c>
    </row>
    <row r="15" spans="1:1" x14ac:dyDescent="0.25">
      <c r="A15" s="185" t="s">
        <v>12071</v>
      </c>
    </row>
    <row r="16" spans="1:1" x14ac:dyDescent="0.25">
      <c r="A16" s="185" t="s">
        <v>12072</v>
      </c>
    </row>
    <row r="17" spans="1:1" x14ac:dyDescent="0.25">
      <c r="A17" s="185" t="s">
        <v>12073</v>
      </c>
    </row>
    <row r="18" spans="1:1" x14ac:dyDescent="0.25">
      <c r="A18" s="185" t="s">
        <v>12074</v>
      </c>
    </row>
    <row r="19" spans="1:1" x14ac:dyDescent="0.25">
      <c r="A19" s="185" t="s">
        <v>12075</v>
      </c>
    </row>
    <row r="20" spans="1:1" x14ac:dyDescent="0.25">
      <c r="A20" s="185" t="s">
        <v>12076</v>
      </c>
    </row>
    <row r="21" spans="1:1" x14ac:dyDescent="0.25">
      <c r="A21" s="185" t="s">
        <v>12077</v>
      </c>
    </row>
    <row r="22" spans="1:1" x14ac:dyDescent="0.25">
      <c r="A22" s="185" t="s">
        <v>12078</v>
      </c>
    </row>
    <row r="23" spans="1:1" x14ac:dyDescent="0.25">
      <c r="A23" s="185" t="s">
        <v>12079</v>
      </c>
    </row>
    <row r="24" spans="1:1" x14ac:dyDescent="0.25">
      <c r="A24" s="185" t="s">
        <v>12080</v>
      </c>
    </row>
    <row r="25" spans="1:1" x14ac:dyDescent="0.25">
      <c r="A25" s="185" t="s">
        <v>12080</v>
      </c>
    </row>
    <row r="26" spans="1:1" x14ac:dyDescent="0.25">
      <c r="A26" s="185" t="s">
        <v>12081</v>
      </c>
    </row>
    <row r="27" spans="1:1" x14ac:dyDescent="0.25">
      <c r="A27" s="185" t="s">
        <v>12082</v>
      </c>
    </row>
    <row r="28" spans="1:1" x14ac:dyDescent="0.25">
      <c r="A28" s="185" t="s">
        <v>12082</v>
      </c>
    </row>
    <row r="29" spans="1:1" x14ac:dyDescent="0.25">
      <c r="A29" s="185" t="s">
        <v>12082</v>
      </c>
    </row>
    <row r="30" spans="1:1" x14ac:dyDescent="0.25">
      <c r="A30" s="185" t="s">
        <v>12083</v>
      </c>
    </row>
    <row r="31" spans="1:1" x14ac:dyDescent="0.25">
      <c r="A31" s="185" t="s">
        <v>12083</v>
      </c>
    </row>
    <row r="32" spans="1:1" x14ac:dyDescent="0.25">
      <c r="A32" s="185" t="s">
        <v>12084</v>
      </c>
    </row>
    <row r="33" spans="1:1" x14ac:dyDescent="0.25">
      <c r="A33" s="185" t="s">
        <v>12085</v>
      </c>
    </row>
    <row r="34" spans="1:1" x14ac:dyDescent="0.25">
      <c r="A34" s="185" t="s">
        <v>12086</v>
      </c>
    </row>
    <row r="35" spans="1:1" x14ac:dyDescent="0.25">
      <c r="A35" s="185" t="s">
        <v>12087</v>
      </c>
    </row>
    <row r="36" spans="1:1" x14ac:dyDescent="0.25">
      <c r="A36" s="185" t="s">
        <v>12088</v>
      </c>
    </row>
    <row r="37" spans="1:1" x14ac:dyDescent="0.25">
      <c r="A37" s="185" t="s">
        <v>12089</v>
      </c>
    </row>
    <row r="38" spans="1:1" x14ac:dyDescent="0.25">
      <c r="A38" s="185" t="s">
        <v>12090</v>
      </c>
    </row>
    <row r="39" spans="1:1" x14ac:dyDescent="0.25">
      <c r="A39" s="185" t="s">
        <v>12091</v>
      </c>
    </row>
    <row r="40" spans="1:1" x14ac:dyDescent="0.25">
      <c r="A40" s="185" t="s">
        <v>12092</v>
      </c>
    </row>
    <row r="41" spans="1:1" x14ac:dyDescent="0.25">
      <c r="A41" s="185" t="s">
        <v>12093</v>
      </c>
    </row>
    <row r="42" spans="1:1" x14ac:dyDescent="0.25">
      <c r="A42" s="185" t="s">
        <v>12094</v>
      </c>
    </row>
    <row r="43" spans="1:1" x14ac:dyDescent="0.25">
      <c r="A43" s="185" t="s">
        <v>12095</v>
      </c>
    </row>
    <row r="44" spans="1:1" x14ac:dyDescent="0.25">
      <c r="A44" s="185" t="s">
        <v>12096</v>
      </c>
    </row>
    <row r="45" spans="1:1" x14ac:dyDescent="0.25">
      <c r="A45" s="185" t="s">
        <v>12097</v>
      </c>
    </row>
    <row r="46" spans="1:1" x14ac:dyDescent="0.25">
      <c r="A46" s="185" t="s">
        <v>12098</v>
      </c>
    </row>
    <row r="47" spans="1:1" x14ac:dyDescent="0.25">
      <c r="A47" s="185" t="s">
        <v>12099</v>
      </c>
    </row>
    <row r="48" spans="1:1" x14ac:dyDescent="0.25">
      <c r="A48" s="185" t="s">
        <v>12100</v>
      </c>
    </row>
    <row r="49" spans="1:1" x14ac:dyDescent="0.25">
      <c r="A49" s="185" t="s">
        <v>12101</v>
      </c>
    </row>
    <row r="50" spans="1:1" x14ac:dyDescent="0.25">
      <c r="A50" s="185" t="s">
        <v>12102</v>
      </c>
    </row>
    <row r="51" spans="1:1" x14ac:dyDescent="0.25">
      <c r="A51" s="185" t="s">
        <v>12103</v>
      </c>
    </row>
    <row r="52" spans="1:1" x14ac:dyDescent="0.25">
      <c r="A52" s="185" t="s">
        <v>12099</v>
      </c>
    </row>
    <row r="53" spans="1:1" x14ac:dyDescent="0.25">
      <c r="A53" s="185" t="s">
        <v>12104</v>
      </c>
    </row>
    <row r="54" spans="1:1" x14ac:dyDescent="0.25">
      <c r="A54" s="185" t="s">
        <v>12099</v>
      </c>
    </row>
    <row r="55" spans="1:1" x14ac:dyDescent="0.25">
      <c r="A55" s="185" t="s">
        <v>12105</v>
      </c>
    </row>
    <row r="56" spans="1:1" x14ac:dyDescent="0.25">
      <c r="A56" s="185" t="s">
        <v>12106</v>
      </c>
    </row>
    <row r="57" spans="1:1" x14ac:dyDescent="0.25">
      <c r="A57" s="185" t="s">
        <v>12107</v>
      </c>
    </row>
    <row r="58" spans="1:1" x14ac:dyDescent="0.25">
      <c r="A58" s="185" t="s">
        <v>12108</v>
      </c>
    </row>
    <row r="59" spans="1:1" x14ac:dyDescent="0.25">
      <c r="A59" s="185" t="s">
        <v>12099</v>
      </c>
    </row>
    <row r="60" spans="1:1" x14ac:dyDescent="0.25">
      <c r="A60" s="185" t="s">
        <v>12109</v>
      </c>
    </row>
    <row r="61" spans="1:1" x14ac:dyDescent="0.25">
      <c r="A61" s="185" t="s">
        <v>12110</v>
      </c>
    </row>
    <row r="62" spans="1:1" x14ac:dyDescent="0.25">
      <c r="A62" s="185" t="s">
        <v>12111</v>
      </c>
    </row>
    <row r="63" spans="1:1" x14ac:dyDescent="0.25">
      <c r="A63" s="185" t="s">
        <v>12112</v>
      </c>
    </row>
    <row r="64" spans="1:1" x14ac:dyDescent="0.25">
      <c r="A64" s="185" t="s">
        <v>12113</v>
      </c>
    </row>
    <row r="65" spans="1:1" x14ac:dyDescent="0.25">
      <c r="A65" s="185" t="s">
        <v>12113</v>
      </c>
    </row>
    <row r="66" spans="1:1" x14ac:dyDescent="0.25">
      <c r="A66" s="185" t="s">
        <v>12114</v>
      </c>
    </row>
    <row r="67" spans="1:1" x14ac:dyDescent="0.25">
      <c r="A67" s="185" t="s">
        <v>12099</v>
      </c>
    </row>
    <row r="68" spans="1:1" x14ac:dyDescent="0.25">
      <c r="A68" s="185" t="s">
        <v>12099</v>
      </c>
    </row>
    <row r="69" spans="1:1" x14ac:dyDescent="0.25">
      <c r="A69" s="185" t="s">
        <v>12115</v>
      </c>
    </row>
    <row r="70" spans="1:1" x14ac:dyDescent="0.25">
      <c r="A70" s="185" t="s">
        <v>12116</v>
      </c>
    </row>
    <row r="71" spans="1:1" x14ac:dyDescent="0.25">
      <c r="A71" s="185" t="s">
        <v>12117</v>
      </c>
    </row>
    <row r="72" spans="1:1" x14ac:dyDescent="0.25">
      <c r="A72" s="185" t="s">
        <v>12103</v>
      </c>
    </row>
    <row r="73" spans="1:1" x14ac:dyDescent="0.25">
      <c r="A73" s="185" t="s">
        <v>12118</v>
      </c>
    </row>
    <row r="74" spans="1:1" x14ac:dyDescent="0.25">
      <c r="A74" s="185" t="s">
        <v>12119</v>
      </c>
    </row>
    <row r="75" spans="1:1" x14ac:dyDescent="0.25">
      <c r="A75" s="185" t="s">
        <v>12099</v>
      </c>
    </row>
    <row r="76" spans="1:1" x14ac:dyDescent="0.25">
      <c r="A76" s="185" t="s">
        <v>12120</v>
      </c>
    </row>
    <row r="77" spans="1:1" x14ac:dyDescent="0.25">
      <c r="A77" s="185" t="s">
        <v>12121</v>
      </c>
    </row>
    <row r="78" spans="1:1" x14ac:dyDescent="0.25">
      <c r="A78" s="185" t="s">
        <v>12117</v>
      </c>
    </row>
    <row r="79" spans="1:1" x14ac:dyDescent="0.25">
      <c r="A79" s="185" t="s">
        <v>12111</v>
      </c>
    </row>
    <row r="80" spans="1:1" x14ac:dyDescent="0.25">
      <c r="A80" s="185" t="s">
        <v>12122</v>
      </c>
    </row>
    <row r="81" spans="1:1" x14ac:dyDescent="0.25">
      <c r="A81" s="185" t="s">
        <v>12123</v>
      </c>
    </row>
    <row r="82" spans="1:1" x14ac:dyDescent="0.25">
      <c r="A82" s="185" t="s">
        <v>12124</v>
      </c>
    </row>
    <row r="83" spans="1:1" x14ac:dyDescent="0.25">
      <c r="A83" s="185" t="s">
        <v>12125</v>
      </c>
    </row>
    <row r="84" spans="1:1" x14ac:dyDescent="0.25">
      <c r="A84" s="185" t="s">
        <v>12116</v>
      </c>
    </row>
    <row r="85" spans="1:1" x14ac:dyDescent="0.25">
      <c r="A85" s="185" t="s">
        <v>12111</v>
      </c>
    </row>
    <row r="86" spans="1:1" x14ac:dyDescent="0.25">
      <c r="A86" s="185" t="s">
        <v>12126</v>
      </c>
    </row>
    <row r="87" spans="1:1" x14ac:dyDescent="0.25">
      <c r="A87" s="185" t="s">
        <v>12099</v>
      </c>
    </row>
    <row r="88" spans="1:1" x14ac:dyDescent="0.25">
      <c r="A88" s="185" t="s">
        <v>12127</v>
      </c>
    </row>
    <row r="89" spans="1:1" x14ac:dyDescent="0.25">
      <c r="A89" s="185" t="s">
        <v>12128</v>
      </c>
    </row>
    <row r="90" spans="1:1" x14ac:dyDescent="0.25">
      <c r="A90" s="185" t="s">
        <v>12111</v>
      </c>
    </row>
    <row r="91" spans="1:1" x14ac:dyDescent="0.25">
      <c r="A91" s="185" t="s">
        <v>12129</v>
      </c>
    </row>
    <row r="92" spans="1:1" x14ac:dyDescent="0.25">
      <c r="A92" s="185" t="s">
        <v>12130</v>
      </c>
    </row>
    <row r="93" spans="1:1" x14ac:dyDescent="0.25">
      <c r="A93" s="185" t="s">
        <v>12108</v>
      </c>
    </row>
    <row r="94" spans="1:1" x14ac:dyDescent="0.25">
      <c r="A94" s="185" t="s">
        <v>12109</v>
      </c>
    </row>
    <row r="95" spans="1:1" x14ac:dyDescent="0.25">
      <c r="A95" s="185" t="s">
        <v>12113</v>
      </c>
    </row>
    <row r="96" spans="1:1" x14ac:dyDescent="0.25">
      <c r="A96" s="185" t="s">
        <v>12099</v>
      </c>
    </row>
    <row r="97" spans="1:1" x14ac:dyDescent="0.25">
      <c r="A97" s="185" t="s">
        <v>12131</v>
      </c>
    </row>
    <row r="98" spans="1:1" x14ac:dyDescent="0.25">
      <c r="A98" s="185" t="s">
        <v>12099</v>
      </c>
    </row>
    <row r="99" spans="1:1" x14ac:dyDescent="0.25">
      <c r="A99" s="185" t="s">
        <v>12132</v>
      </c>
    </row>
    <row r="100" spans="1:1" x14ac:dyDescent="0.25">
      <c r="A100" s="185" t="s">
        <v>12122</v>
      </c>
    </row>
    <row r="101" spans="1:1" x14ac:dyDescent="0.25">
      <c r="A101" s="185" t="s">
        <v>12125</v>
      </c>
    </row>
    <row r="102" spans="1:1" x14ac:dyDescent="0.25">
      <c r="A102" s="185" t="s">
        <v>12103</v>
      </c>
    </row>
    <row r="103" spans="1:1" x14ac:dyDescent="0.25">
      <c r="A103" s="185" t="s">
        <v>12113</v>
      </c>
    </row>
    <row r="104" spans="1:1" x14ac:dyDescent="0.25">
      <c r="A104" s="185" t="s">
        <v>12124</v>
      </c>
    </row>
    <row r="105" spans="1:1" x14ac:dyDescent="0.25">
      <c r="A105" s="185" t="s">
        <v>12109</v>
      </c>
    </row>
    <row r="106" spans="1:1" x14ac:dyDescent="0.25">
      <c r="A106" s="185" t="s">
        <v>12116</v>
      </c>
    </row>
    <row r="107" spans="1:1" x14ac:dyDescent="0.25">
      <c r="A107" s="185" t="s">
        <v>12133</v>
      </c>
    </row>
    <row r="108" spans="1:1" x14ac:dyDescent="0.25">
      <c r="A108" s="185" t="s">
        <v>12134</v>
      </c>
    </row>
    <row r="109" spans="1:1" x14ac:dyDescent="0.25">
      <c r="A109" s="185" t="s">
        <v>12135</v>
      </c>
    </row>
    <row r="110" spans="1:1" x14ac:dyDescent="0.25">
      <c r="A110" s="185" t="s">
        <v>12136</v>
      </c>
    </row>
    <row r="111" spans="1:1" x14ac:dyDescent="0.25">
      <c r="A111" s="185" t="s">
        <v>12114</v>
      </c>
    </row>
    <row r="112" spans="1:1" x14ac:dyDescent="0.25">
      <c r="A112" s="185" t="s">
        <v>12137</v>
      </c>
    </row>
    <row r="113" spans="1:1" x14ac:dyDescent="0.25">
      <c r="A113" s="185" t="s">
        <v>12117</v>
      </c>
    </row>
    <row r="114" spans="1:1" x14ac:dyDescent="0.25">
      <c r="A114" s="185" t="s">
        <v>12138</v>
      </c>
    </row>
    <row r="115" spans="1:1" x14ac:dyDescent="0.25">
      <c r="A115" s="185" t="s">
        <v>12139</v>
      </c>
    </row>
    <row r="116" spans="1:1" x14ac:dyDescent="0.25">
      <c r="A116" s="185" t="s">
        <v>12140</v>
      </c>
    </row>
    <row r="117" spans="1:1" x14ac:dyDescent="0.25">
      <c r="A117" s="185" t="s">
        <v>12099</v>
      </c>
    </row>
    <row r="118" spans="1:1" x14ac:dyDescent="0.25">
      <c r="A118" s="185" t="s">
        <v>12109</v>
      </c>
    </row>
    <row r="119" spans="1:1" x14ac:dyDescent="0.25">
      <c r="A119" s="185" t="s">
        <v>12117</v>
      </c>
    </row>
    <row r="120" spans="1:1" x14ac:dyDescent="0.25">
      <c r="A120" s="185" t="s">
        <v>12141</v>
      </c>
    </row>
    <row r="121" spans="1:1" x14ac:dyDescent="0.25">
      <c r="A121" s="185" t="s">
        <v>12142</v>
      </c>
    </row>
    <row r="122" spans="1:1" x14ac:dyDescent="0.25">
      <c r="A122" s="185" t="s">
        <v>12141</v>
      </c>
    </row>
    <row r="123" spans="1:1" x14ac:dyDescent="0.25">
      <c r="A123" s="185" t="s">
        <v>12143</v>
      </c>
    </row>
    <row r="124" spans="1:1" x14ac:dyDescent="0.25">
      <c r="A124" s="185" t="s">
        <v>12099</v>
      </c>
    </row>
    <row r="125" spans="1:1" x14ac:dyDescent="0.25">
      <c r="A125" s="185" t="s">
        <v>12144</v>
      </c>
    </row>
    <row r="126" spans="1:1" x14ac:dyDescent="0.25">
      <c r="A126" s="185" t="s">
        <v>12145</v>
      </c>
    </row>
    <row r="127" spans="1:1" x14ac:dyDescent="0.25">
      <c r="A127" s="185" t="s">
        <v>12146</v>
      </c>
    </row>
    <row r="128" spans="1:1" x14ac:dyDescent="0.25">
      <c r="A128" s="185" t="s">
        <v>12147</v>
      </c>
    </row>
    <row r="129" spans="1:1" x14ac:dyDescent="0.25">
      <c r="A129" s="185" t="s">
        <v>12103</v>
      </c>
    </row>
    <row r="130" spans="1:1" x14ac:dyDescent="0.25">
      <c r="A130" s="185" t="s">
        <v>12146</v>
      </c>
    </row>
    <row r="131" spans="1:1" x14ac:dyDescent="0.25">
      <c r="A131" s="185" t="s">
        <v>12099</v>
      </c>
    </row>
    <row r="132" spans="1:1" x14ac:dyDescent="0.25">
      <c r="A132" s="185" t="s">
        <v>12148</v>
      </c>
    </row>
    <row r="133" spans="1:1" x14ac:dyDescent="0.25">
      <c r="A133" s="185" t="s">
        <v>12109</v>
      </c>
    </row>
    <row r="134" spans="1:1" x14ac:dyDescent="0.25">
      <c r="A134" s="185" t="s">
        <v>12149</v>
      </c>
    </row>
    <row r="135" spans="1:1" x14ac:dyDescent="0.25">
      <c r="A135" s="185" t="s">
        <v>12125</v>
      </c>
    </row>
    <row r="136" spans="1:1" x14ac:dyDescent="0.25">
      <c r="A136" s="185" t="s">
        <v>12123</v>
      </c>
    </row>
    <row r="137" spans="1:1" x14ac:dyDescent="0.25">
      <c r="A137" s="185" t="s">
        <v>12102</v>
      </c>
    </row>
    <row r="138" spans="1:1" x14ac:dyDescent="0.25">
      <c r="A138" s="185" t="s">
        <v>12150</v>
      </c>
    </row>
    <row r="139" spans="1:1" x14ac:dyDescent="0.25">
      <c r="A139" s="185" t="s">
        <v>12099</v>
      </c>
    </row>
    <row r="140" spans="1:1" x14ac:dyDescent="0.25">
      <c r="A140" s="185" t="s">
        <v>12151</v>
      </c>
    </row>
    <row r="141" spans="1:1" x14ac:dyDescent="0.25">
      <c r="A141" s="185" t="s">
        <v>12152</v>
      </c>
    </row>
    <row r="142" spans="1:1" x14ac:dyDescent="0.25">
      <c r="A142" s="185" t="s">
        <v>12153</v>
      </c>
    </row>
    <row r="143" spans="1:1" x14ac:dyDescent="0.25">
      <c r="A143" s="185" t="s">
        <v>12154</v>
      </c>
    </row>
    <row r="144" spans="1:1" x14ac:dyDescent="0.25">
      <c r="A144" s="185" t="s">
        <v>12155</v>
      </c>
    </row>
    <row r="145" spans="1:1" x14ac:dyDescent="0.25">
      <c r="A145" s="185" t="s">
        <v>12156</v>
      </c>
    </row>
    <row r="146" spans="1:1" x14ac:dyDescent="0.25">
      <c r="A146" s="185" t="s">
        <v>12157</v>
      </c>
    </row>
    <row r="147" spans="1:1" x14ac:dyDescent="0.25">
      <c r="A147" s="185" t="s">
        <v>12157</v>
      </c>
    </row>
    <row r="148" spans="1:1" x14ac:dyDescent="0.25">
      <c r="A148" s="185" t="s">
        <v>12158</v>
      </c>
    </row>
    <row r="149" spans="1:1" x14ac:dyDescent="0.25">
      <c r="A149" s="185" t="s">
        <v>12159</v>
      </c>
    </row>
    <row r="150" spans="1:1" x14ac:dyDescent="0.25">
      <c r="A150" s="185" t="s">
        <v>12160</v>
      </c>
    </row>
    <row r="151" spans="1:1" x14ac:dyDescent="0.25">
      <c r="A151" s="185" t="s">
        <v>12161</v>
      </c>
    </row>
    <row r="152" spans="1:1" x14ac:dyDescent="0.25">
      <c r="A152" s="185" t="s">
        <v>12162</v>
      </c>
    </row>
    <row r="153" spans="1:1" x14ac:dyDescent="0.25">
      <c r="A153" s="185" t="s">
        <v>12163</v>
      </c>
    </row>
    <row r="154" spans="1:1" x14ac:dyDescent="0.25">
      <c r="A154" s="185" t="s">
        <v>12116</v>
      </c>
    </row>
    <row r="155" spans="1:1" x14ac:dyDescent="0.25">
      <c r="A155" s="185" t="s">
        <v>12164</v>
      </c>
    </row>
    <row r="156" spans="1:1" x14ac:dyDescent="0.25">
      <c r="A156" s="185" t="s">
        <v>12165</v>
      </c>
    </row>
    <row r="157" spans="1:1" x14ac:dyDescent="0.25">
      <c r="A157" s="185" t="s">
        <v>12109</v>
      </c>
    </row>
    <row r="158" spans="1:1" x14ac:dyDescent="0.25">
      <c r="A158" s="185" t="s">
        <v>12166</v>
      </c>
    </row>
    <row r="159" spans="1:1" x14ac:dyDescent="0.25">
      <c r="A159" s="185" t="s">
        <v>12125</v>
      </c>
    </row>
    <row r="160" spans="1:1" x14ac:dyDescent="0.25">
      <c r="A160" s="185" t="s">
        <v>12167</v>
      </c>
    </row>
    <row r="161" spans="1:1" x14ac:dyDescent="0.25">
      <c r="A161" s="185" t="s">
        <v>12168</v>
      </c>
    </row>
    <row r="162" spans="1:1" x14ac:dyDescent="0.25">
      <c r="A162" s="185" t="s">
        <v>12122</v>
      </c>
    </row>
    <row r="163" spans="1:1" x14ac:dyDescent="0.25">
      <c r="A163" s="185" t="s">
        <v>12169</v>
      </c>
    </row>
    <row r="164" spans="1:1" x14ac:dyDescent="0.25">
      <c r="A164" s="185" t="s">
        <v>12170</v>
      </c>
    </row>
    <row r="165" spans="1:1" x14ac:dyDescent="0.25">
      <c r="A165" s="185" t="s">
        <v>12171</v>
      </c>
    </row>
    <row r="166" spans="1:1" x14ac:dyDescent="0.25">
      <c r="A166" s="185" t="s">
        <v>12111</v>
      </c>
    </row>
    <row r="167" spans="1:1" x14ac:dyDescent="0.25">
      <c r="A167" s="185" t="s">
        <v>12165</v>
      </c>
    </row>
    <row r="168" spans="1:1" x14ac:dyDescent="0.25">
      <c r="A168" s="185" t="s">
        <v>12103</v>
      </c>
    </row>
    <row r="169" spans="1:1" x14ac:dyDescent="0.25">
      <c r="A169" s="185" t="s">
        <v>12172</v>
      </c>
    </row>
    <row r="170" spans="1:1" x14ac:dyDescent="0.25">
      <c r="A170" s="185" t="s">
        <v>12099</v>
      </c>
    </row>
    <row r="171" spans="1:1" x14ac:dyDescent="0.25">
      <c r="A171" s="185" t="s">
        <v>12099</v>
      </c>
    </row>
    <row r="172" spans="1:1" x14ac:dyDescent="0.25">
      <c r="A172" s="185" t="s">
        <v>12173</v>
      </c>
    </row>
    <row r="173" spans="1:1" x14ac:dyDescent="0.25">
      <c r="A173" s="185" t="s">
        <v>12174</v>
      </c>
    </row>
    <row r="174" spans="1:1" x14ac:dyDescent="0.25">
      <c r="A174" s="185" t="s">
        <v>12175</v>
      </c>
    </row>
    <row r="175" spans="1:1" x14ac:dyDescent="0.25">
      <c r="A175" s="185" t="s">
        <v>12176</v>
      </c>
    </row>
    <row r="176" spans="1:1" x14ac:dyDescent="0.25">
      <c r="A176" s="185" t="s">
        <v>12177</v>
      </c>
    </row>
    <row r="177" spans="1:1" x14ac:dyDescent="0.25">
      <c r="A177" s="185" t="s">
        <v>12178</v>
      </c>
    </row>
    <row r="178" spans="1:1" x14ac:dyDescent="0.25">
      <c r="A178" s="185" t="s">
        <v>12179</v>
      </c>
    </row>
    <row r="179" spans="1:1" x14ac:dyDescent="0.25">
      <c r="A179" s="185" t="s">
        <v>12180</v>
      </c>
    </row>
    <row r="180" spans="1:1" x14ac:dyDescent="0.25">
      <c r="A180" s="185" t="s">
        <v>12181</v>
      </c>
    </row>
    <row r="181" spans="1:1" x14ac:dyDescent="0.25">
      <c r="A181" s="185" t="s">
        <v>12182</v>
      </c>
    </row>
    <row r="182" spans="1:1" x14ac:dyDescent="0.25">
      <c r="A182" s="185" t="s">
        <v>12099</v>
      </c>
    </row>
    <row r="183" spans="1:1" x14ac:dyDescent="0.25">
      <c r="A183" s="185" t="s">
        <v>12183</v>
      </c>
    </row>
    <row r="184" spans="1:1" x14ac:dyDescent="0.25">
      <c r="A184" s="185" t="s">
        <v>12173</v>
      </c>
    </row>
    <row r="185" spans="1:1" x14ac:dyDescent="0.25">
      <c r="A185" s="185" t="s">
        <v>12184</v>
      </c>
    </row>
    <row r="186" spans="1:1" x14ac:dyDescent="0.25">
      <c r="A186" s="185" t="s">
        <v>12185</v>
      </c>
    </row>
    <row r="187" spans="1:1" x14ac:dyDescent="0.25">
      <c r="A187" s="185" t="s">
        <v>12109</v>
      </c>
    </row>
    <row r="188" spans="1:1" x14ac:dyDescent="0.25">
      <c r="A188" s="185" t="s">
        <v>12186</v>
      </c>
    </row>
    <row r="189" spans="1:1" x14ac:dyDescent="0.25">
      <c r="A189" s="185" t="s">
        <v>12176</v>
      </c>
    </row>
    <row r="190" spans="1:1" x14ac:dyDescent="0.25">
      <c r="A190" s="185" t="s">
        <v>12187</v>
      </c>
    </row>
    <row r="191" spans="1:1" x14ac:dyDescent="0.25">
      <c r="A191" s="185" t="s">
        <v>12188</v>
      </c>
    </row>
    <row r="192" spans="1:1" x14ac:dyDescent="0.25">
      <c r="A192" s="185" t="s">
        <v>12189</v>
      </c>
    </row>
    <row r="193" spans="1:1" x14ac:dyDescent="0.25">
      <c r="A193" s="185" t="s">
        <v>12190</v>
      </c>
    </row>
    <row r="194" spans="1:1" x14ac:dyDescent="0.25">
      <c r="A194" s="185" t="s">
        <v>12191</v>
      </c>
    </row>
    <row r="195" spans="1:1" x14ac:dyDescent="0.25">
      <c r="A195" s="185" t="s">
        <v>12192</v>
      </c>
    </row>
    <row r="196" spans="1:1" x14ac:dyDescent="0.25">
      <c r="A196" s="185" t="s">
        <v>12193</v>
      </c>
    </row>
    <row r="197" spans="1:1" x14ac:dyDescent="0.25">
      <c r="A197" s="185" t="s">
        <v>12111</v>
      </c>
    </row>
    <row r="198" spans="1:1" x14ac:dyDescent="0.25">
      <c r="A198" s="185" t="s">
        <v>12194</v>
      </c>
    </row>
    <row r="199" spans="1:1" x14ac:dyDescent="0.25">
      <c r="A199" s="185" t="s">
        <v>12195</v>
      </c>
    </row>
    <row r="200" spans="1:1" x14ac:dyDescent="0.25">
      <c r="A200" s="185" t="s">
        <v>12195</v>
      </c>
    </row>
    <row r="201" spans="1:1" x14ac:dyDescent="0.25">
      <c r="A201" s="185" t="s">
        <v>12196</v>
      </c>
    </row>
    <row r="202" spans="1:1" x14ac:dyDescent="0.25">
      <c r="A202" s="185" t="s">
        <v>12197</v>
      </c>
    </row>
    <row r="203" spans="1:1" x14ac:dyDescent="0.25">
      <c r="A203" s="185" t="s">
        <v>12099</v>
      </c>
    </row>
    <row r="204" spans="1:1" x14ac:dyDescent="0.25">
      <c r="A204" s="185" t="s">
        <v>12097</v>
      </c>
    </row>
    <row r="205" spans="1:1" x14ac:dyDescent="0.25">
      <c r="A205" s="185" t="s">
        <v>12198</v>
      </c>
    </row>
    <row r="206" spans="1:1" x14ac:dyDescent="0.25">
      <c r="A206" s="185" t="s">
        <v>12199</v>
      </c>
    </row>
    <row r="207" spans="1:1" x14ac:dyDescent="0.25">
      <c r="A207" s="185" t="s">
        <v>12200</v>
      </c>
    </row>
    <row r="208" spans="1:1" x14ac:dyDescent="0.25">
      <c r="A208" s="185" t="s">
        <v>12201</v>
      </c>
    </row>
    <row r="209" spans="1:1" x14ac:dyDescent="0.25">
      <c r="A209" s="185" t="s">
        <v>12202</v>
      </c>
    </row>
    <row r="210" spans="1:1" x14ac:dyDescent="0.25">
      <c r="A210" s="185" t="s">
        <v>12099</v>
      </c>
    </row>
    <row r="211" spans="1:1" x14ac:dyDescent="0.25">
      <c r="A211" s="185" t="s">
        <v>12203</v>
      </c>
    </row>
    <row r="212" spans="1:1" x14ac:dyDescent="0.25">
      <c r="A212" s="185" t="s">
        <v>12203</v>
      </c>
    </row>
    <row r="213" spans="1:1" x14ac:dyDescent="0.25">
      <c r="A213" s="185" t="s">
        <v>12203</v>
      </c>
    </row>
    <row r="214" spans="1:1" x14ac:dyDescent="0.25">
      <c r="A214" s="185" t="s">
        <v>12204</v>
      </c>
    </row>
    <row r="215" spans="1:1" x14ac:dyDescent="0.25">
      <c r="A215" s="185" t="s">
        <v>12205</v>
      </c>
    </row>
    <row r="216" spans="1:1" x14ac:dyDescent="0.25">
      <c r="A216" s="185" t="s">
        <v>12196</v>
      </c>
    </row>
    <row r="217" spans="1:1" x14ac:dyDescent="0.25">
      <c r="A217" s="185" t="s">
        <v>12109</v>
      </c>
    </row>
    <row r="218" spans="1:1" x14ac:dyDescent="0.25">
      <c r="A218" s="185" t="s">
        <v>12173</v>
      </c>
    </row>
    <row r="219" spans="1:1" x14ac:dyDescent="0.25">
      <c r="A219" s="185" t="s">
        <v>12184</v>
      </c>
    </row>
    <row r="220" spans="1:1" x14ac:dyDescent="0.25">
      <c r="A220" s="185" t="s">
        <v>12185</v>
      </c>
    </row>
    <row r="221" spans="1:1" x14ac:dyDescent="0.25">
      <c r="A221" s="185" t="s">
        <v>12206</v>
      </c>
    </row>
    <row r="222" spans="1:1" x14ac:dyDescent="0.25">
      <c r="A222" s="185" t="s">
        <v>12207</v>
      </c>
    </row>
    <row r="223" spans="1:1" x14ac:dyDescent="0.25">
      <c r="A223" s="185" t="s">
        <v>12208</v>
      </c>
    </row>
    <row r="224" spans="1:1" x14ac:dyDescent="0.25">
      <c r="A224" s="185" t="s">
        <v>12209</v>
      </c>
    </row>
    <row r="225" spans="1:1" x14ac:dyDescent="0.25">
      <c r="A225" s="185" t="s">
        <v>12210</v>
      </c>
    </row>
    <row r="226" spans="1:1" x14ac:dyDescent="0.25">
      <c r="A226" s="185" t="s">
        <v>12211</v>
      </c>
    </row>
    <row r="227" spans="1:1" x14ac:dyDescent="0.25">
      <c r="A227" s="185" t="s">
        <v>12212</v>
      </c>
    </row>
    <row r="228" spans="1:1" x14ac:dyDescent="0.25">
      <c r="A228" s="185" t="s">
        <v>12213</v>
      </c>
    </row>
    <row r="229" spans="1:1" x14ac:dyDescent="0.25">
      <c r="A229" s="185" t="s">
        <v>12176</v>
      </c>
    </row>
    <row r="230" spans="1:1" x14ac:dyDescent="0.25">
      <c r="A230" s="185" t="s">
        <v>12195</v>
      </c>
    </row>
    <row r="231" spans="1:1" x14ac:dyDescent="0.25">
      <c r="A231" s="185" t="s">
        <v>12214</v>
      </c>
    </row>
    <row r="232" spans="1:1" x14ac:dyDescent="0.25">
      <c r="A232" s="185" t="s">
        <v>12215</v>
      </c>
    </row>
    <row r="233" spans="1:1" x14ac:dyDescent="0.25">
      <c r="A233" s="185" t="s">
        <v>12215</v>
      </c>
    </row>
    <row r="234" spans="1:1" x14ac:dyDescent="0.25">
      <c r="A234" s="185" t="s">
        <v>12109</v>
      </c>
    </row>
    <row r="235" spans="1:1" x14ac:dyDescent="0.25">
      <c r="A235" s="185" t="s">
        <v>12186</v>
      </c>
    </row>
    <row r="236" spans="1:1" x14ac:dyDescent="0.25">
      <c r="A236" s="185" t="s">
        <v>12099</v>
      </c>
    </row>
    <row r="237" spans="1:1" x14ac:dyDescent="0.25">
      <c r="A237" s="185" t="s">
        <v>12176</v>
      </c>
    </row>
    <row r="238" spans="1:1" x14ac:dyDescent="0.25">
      <c r="A238" s="185" t="s">
        <v>12216</v>
      </c>
    </row>
    <row r="239" spans="1:1" x14ac:dyDescent="0.25">
      <c r="A239" s="185" t="s">
        <v>12109</v>
      </c>
    </row>
    <row r="240" spans="1:1" x14ac:dyDescent="0.25">
      <c r="A240" s="185" t="s">
        <v>12217</v>
      </c>
    </row>
    <row r="241" spans="1:1" x14ac:dyDescent="0.25">
      <c r="A241" s="185" t="s">
        <v>12218</v>
      </c>
    </row>
    <row r="242" spans="1:1" x14ac:dyDescent="0.25">
      <c r="A242" s="185" t="s">
        <v>12113</v>
      </c>
    </row>
    <row r="243" spans="1:1" x14ac:dyDescent="0.25">
      <c r="A243" s="185" t="s">
        <v>12219</v>
      </c>
    </row>
    <row r="244" spans="1:1" x14ac:dyDescent="0.25">
      <c r="A244" s="185" t="s">
        <v>12099</v>
      </c>
    </row>
    <row r="245" spans="1:1" x14ac:dyDescent="0.25">
      <c r="A245" s="185" t="s">
        <v>12220</v>
      </c>
    </row>
    <row r="246" spans="1:1" x14ac:dyDescent="0.25">
      <c r="A246" s="185" t="s">
        <v>12221</v>
      </c>
    </row>
    <row r="247" spans="1:1" x14ac:dyDescent="0.25">
      <c r="A247" s="185" t="s">
        <v>12222</v>
      </c>
    </row>
    <row r="248" spans="1:1" x14ac:dyDescent="0.25">
      <c r="A248" s="185" t="s">
        <v>12223</v>
      </c>
    </row>
    <row r="249" spans="1:1" x14ac:dyDescent="0.25">
      <c r="A249" s="185" t="s">
        <v>12224</v>
      </c>
    </row>
    <row r="250" spans="1:1" x14ac:dyDescent="0.25">
      <c r="A250" s="185" t="s">
        <v>12225</v>
      </c>
    </row>
    <row r="251" spans="1:1" x14ac:dyDescent="0.25">
      <c r="A251" s="185" t="s">
        <v>12226</v>
      </c>
    </row>
    <row r="252" spans="1:1" x14ac:dyDescent="0.25">
      <c r="A252" s="185" t="s">
        <v>12227</v>
      </c>
    </row>
    <row r="253" spans="1:1" x14ac:dyDescent="0.25">
      <c r="A253" s="185" t="s">
        <v>12228</v>
      </c>
    </row>
    <row r="254" spans="1:1" x14ac:dyDescent="0.25">
      <c r="A254" s="185" t="s">
        <v>12229</v>
      </c>
    </row>
    <row r="255" spans="1:1" x14ac:dyDescent="0.25">
      <c r="A255" s="185" t="s">
        <v>12230</v>
      </c>
    </row>
    <row r="256" spans="1:1" x14ac:dyDescent="0.25">
      <c r="A256" s="185" t="s">
        <v>12217</v>
      </c>
    </row>
    <row r="257" spans="1:1" x14ac:dyDescent="0.25">
      <c r="A257" s="185" t="s">
        <v>12111</v>
      </c>
    </row>
    <row r="258" spans="1:1" x14ac:dyDescent="0.25">
      <c r="A258" s="185" t="s">
        <v>12113</v>
      </c>
    </row>
    <row r="259" spans="1:1" x14ac:dyDescent="0.25">
      <c r="A259" s="185" t="s">
        <v>12109</v>
      </c>
    </row>
    <row r="260" spans="1:1" x14ac:dyDescent="0.25">
      <c r="A260" s="185" t="s">
        <v>12231</v>
      </c>
    </row>
    <row r="261" spans="1:1" x14ac:dyDescent="0.25">
      <c r="A261" s="185" t="s">
        <v>12232</v>
      </c>
    </row>
    <row r="262" spans="1:1" x14ac:dyDescent="0.25">
      <c r="A262" s="185" t="s">
        <v>12233</v>
      </c>
    </row>
    <row r="263" spans="1:1" x14ac:dyDescent="0.25">
      <c r="A263" s="185" t="s">
        <v>12163</v>
      </c>
    </row>
    <row r="264" spans="1:1" x14ac:dyDescent="0.25">
      <c r="A264" s="185" t="s">
        <v>12234</v>
      </c>
    </row>
    <row r="265" spans="1:1" x14ac:dyDescent="0.25">
      <c r="A265" s="185" t="s">
        <v>12235</v>
      </c>
    </row>
    <row r="266" spans="1:1" x14ac:dyDescent="0.25">
      <c r="A266" s="185" t="s">
        <v>12168</v>
      </c>
    </row>
    <row r="267" spans="1:1" x14ac:dyDescent="0.25">
      <c r="A267" s="185" t="s">
        <v>12148</v>
      </c>
    </row>
    <row r="268" spans="1:1" x14ac:dyDescent="0.25">
      <c r="A268" s="185" t="s">
        <v>12236</v>
      </c>
    </row>
    <row r="269" spans="1:1" x14ac:dyDescent="0.25">
      <c r="A269" s="185" t="s">
        <v>12219</v>
      </c>
    </row>
    <row r="270" spans="1:1" x14ac:dyDescent="0.25">
      <c r="A270" s="185" t="s">
        <v>12099</v>
      </c>
    </row>
    <row r="271" spans="1:1" x14ac:dyDescent="0.25">
      <c r="A271" s="185" t="s">
        <v>12186</v>
      </c>
    </row>
    <row r="272" spans="1:1" x14ac:dyDescent="0.25">
      <c r="A272" s="185" t="s">
        <v>12237</v>
      </c>
    </row>
    <row r="273" spans="1:1" x14ac:dyDescent="0.25">
      <c r="A273" s="185" t="s">
        <v>12217</v>
      </c>
    </row>
    <row r="274" spans="1:1" x14ac:dyDescent="0.25">
      <c r="A274" s="185" t="s">
        <v>12109</v>
      </c>
    </row>
    <row r="275" spans="1:1" x14ac:dyDescent="0.25">
      <c r="A275" s="185" t="s">
        <v>12238</v>
      </c>
    </row>
    <row r="276" spans="1:1" x14ac:dyDescent="0.25">
      <c r="A276" s="185" t="s">
        <v>12188</v>
      </c>
    </row>
    <row r="277" spans="1:1" x14ac:dyDescent="0.25">
      <c r="A277" s="185" t="s">
        <v>12239</v>
      </c>
    </row>
    <row r="278" spans="1:1" x14ac:dyDescent="0.25">
      <c r="A278" s="185" t="s">
        <v>12240</v>
      </c>
    </row>
    <row r="279" spans="1:1" x14ac:dyDescent="0.25">
      <c r="A279" s="185" t="s">
        <v>12241</v>
      </c>
    </row>
    <row r="280" spans="1:1" x14ac:dyDescent="0.25">
      <c r="A280" s="185" t="s">
        <v>12188</v>
      </c>
    </row>
    <row r="281" spans="1:1" x14ac:dyDescent="0.25">
      <c r="A281" s="185" t="s">
        <v>12242</v>
      </c>
    </row>
    <row r="282" spans="1:1" x14ac:dyDescent="0.25">
      <c r="A282" s="185" t="s">
        <v>12243</v>
      </c>
    </row>
    <row r="283" spans="1:1" x14ac:dyDescent="0.25">
      <c r="A283" s="185" t="s">
        <v>12244</v>
      </c>
    </row>
    <row r="284" spans="1:1" x14ac:dyDescent="0.25">
      <c r="A284" s="185" t="s">
        <v>12099</v>
      </c>
    </row>
    <row r="285" spans="1:1" x14ac:dyDescent="0.25">
      <c r="A285" s="185" t="s">
        <v>12245</v>
      </c>
    </row>
    <row r="286" spans="1:1" x14ac:dyDescent="0.25">
      <c r="A286" s="185" t="s">
        <v>12246</v>
      </c>
    </row>
    <row r="287" spans="1:1" x14ac:dyDescent="0.25">
      <c r="A287" s="185" t="s">
        <v>12157</v>
      </c>
    </row>
    <row r="288" spans="1:1" x14ac:dyDescent="0.25">
      <c r="A288" s="185" t="s">
        <v>12247</v>
      </c>
    </row>
    <row r="289" spans="1:1" x14ac:dyDescent="0.25">
      <c r="A289" s="185" t="s">
        <v>12248</v>
      </c>
    </row>
    <row r="290" spans="1:1" x14ac:dyDescent="0.25">
      <c r="A290" s="185" t="s">
        <v>12249</v>
      </c>
    </row>
    <row r="291" spans="1:1" x14ac:dyDescent="0.25">
      <c r="A291" s="185" t="s">
        <v>12109</v>
      </c>
    </row>
    <row r="292" spans="1:1" x14ac:dyDescent="0.25">
      <c r="A292" s="185" t="s">
        <v>12155</v>
      </c>
    </row>
    <row r="293" spans="1:1" x14ac:dyDescent="0.25">
      <c r="A293" s="185" t="s">
        <v>12124</v>
      </c>
    </row>
    <row r="294" spans="1:1" x14ac:dyDescent="0.25">
      <c r="A294" s="185" t="s">
        <v>12111</v>
      </c>
    </row>
    <row r="295" spans="1:1" x14ac:dyDescent="0.25">
      <c r="A295" s="185" t="s">
        <v>12250</v>
      </c>
    </row>
    <row r="296" spans="1:1" x14ac:dyDescent="0.25">
      <c r="A296" s="185" t="s">
        <v>12251</v>
      </c>
    </row>
    <row r="297" spans="1:1" x14ac:dyDescent="0.25">
      <c r="A297" s="185" t="s">
        <v>12252</v>
      </c>
    </row>
    <row r="298" spans="1:1" x14ac:dyDescent="0.25">
      <c r="A298" s="185" t="s">
        <v>12109</v>
      </c>
    </row>
    <row r="299" spans="1:1" x14ac:dyDescent="0.25">
      <c r="A299" s="185" t="s">
        <v>12253</v>
      </c>
    </row>
    <row r="300" spans="1:1" x14ac:dyDescent="0.25">
      <c r="A300" s="185" t="s">
        <v>12254</v>
      </c>
    </row>
    <row r="301" spans="1:1" x14ac:dyDescent="0.25">
      <c r="A301" s="185" t="s">
        <v>12103</v>
      </c>
    </row>
    <row r="302" spans="1:1" x14ac:dyDescent="0.25">
      <c r="A302" s="185" t="s">
        <v>12113</v>
      </c>
    </row>
    <row r="303" spans="1:1" x14ac:dyDescent="0.25">
      <c r="A303" s="185" t="s">
        <v>12099</v>
      </c>
    </row>
    <row r="304" spans="1:1" x14ac:dyDescent="0.25">
      <c r="A304" s="185" t="s">
        <v>12229</v>
      </c>
    </row>
    <row r="305" spans="1:1" x14ac:dyDescent="0.25">
      <c r="A305" s="185" t="s">
        <v>12255</v>
      </c>
    </row>
    <row r="306" spans="1:1" x14ac:dyDescent="0.25">
      <c r="A306" s="185" t="s">
        <v>12256</v>
      </c>
    </row>
    <row r="307" spans="1:1" x14ac:dyDescent="0.25">
      <c r="A307" s="185" t="s">
        <v>12257</v>
      </c>
    </row>
    <row r="308" spans="1:1" x14ac:dyDescent="0.25">
      <c r="A308" s="185" t="s">
        <v>12258</v>
      </c>
    </row>
    <row r="309" spans="1:1" x14ac:dyDescent="0.25">
      <c r="A309" s="185" t="s">
        <v>12099</v>
      </c>
    </row>
    <row r="310" spans="1:1" x14ac:dyDescent="0.25">
      <c r="A310" s="185" t="s">
        <v>12259</v>
      </c>
    </row>
    <row r="311" spans="1:1" x14ac:dyDescent="0.25">
      <c r="A311" s="185" t="s">
        <v>12260</v>
      </c>
    </row>
    <row r="312" spans="1:1" x14ac:dyDescent="0.25">
      <c r="A312" s="185" t="s">
        <v>12261</v>
      </c>
    </row>
    <row r="313" spans="1:1" x14ac:dyDescent="0.25">
      <c r="A313" s="185" t="s">
        <v>12262</v>
      </c>
    </row>
    <row r="314" spans="1:1" x14ac:dyDescent="0.25">
      <c r="A314" s="185" t="s">
        <v>12263</v>
      </c>
    </row>
    <row r="315" spans="1:1" x14ac:dyDescent="0.25">
      <c r="A315" s="185" t="s">
        <v>12264</v>
      </c>
    </row>
    <row r="316" spans="1:1" x14ac:dyDescent="0.25">
      <c r="A316" s="185" t="s">
        <v>12265</v>
      </c>
    </row>
    <row r="317" spans="1:1" x14ac:dyDescent="0.25">
      <c r="A317" s="185" t="s">
        <v>12266</v>
      </c>
    </row>
    <row r="318" spans="1:1" x14ac:dyDescent="0.25">
      <c r="A318" s="185" t="s">
        <v>12267</v>
      </c>
    </row>
    <row r="319" spans="1:1" x14ac:dyDescent="0.25">
      <c r="A319" s="185" t="s">
        <v>12268</v>
      </c>
    </row>
    <row r="320" spans="1:1" x14ac:dyDescent="0.25">
      <c r="A320" s="185" t="s">
        <v>12269</v>
      </c>
    </row>
    <row r="321" spans="1:1" x14ac:dyDescent="0.25">
      <c r="A321" s="185" t="s">
        <v>12270</v>
      </c>
    </row>
    <row r="322" spans="1:1" x14ac:dyDescent="0.25">
      <c r="A322" s="185" t="s">
        <v>12271</v>
      </c>
    </row>
    <row r="323" spans="1:1" x14ac:dyDescent="0.25">
      <c r="A323" s="185" t="s">
        <v>12272</v>
      </c>
    </row>
    <row r="324" spans="1:1" x14ac:dyDescent="0.25">
      <c r="A324" s="185" t="s">
        <v>12273</v>
      </c>
    </row>
    <row r="325" spans="1:1" x14ac:dyDescent="0.25">
      <c r="A325" s="185" t="s">
        <v>12274</v>
      </c>
    </row>
    <row r="326" spans="1:1" x14ac:dyDescent="0.25">
      <c r="A326" s="185" t="s">
        <v>12275</v>
      </c>
    </row>
    <row r="327" spans="1:1" x14ac:dyDescent="0.25">
      <c r="A327" s="185" t="s">
        <v>12276</v>
      </c>
    </row>
    <row r="328" spans="1:1" x14ac:dyDescent="0.25">
      <c r="A328" s="185" t="s">
        <v>12277</v>
      </c>
    </row>
    <row r="329" spans="1:1" x14ac:dyDescent="0.25">
      <c r="A329" s="185" t="s">
        <v>12278</v>
      </c>
    </row>
    <row r="330" spans="1:1" x14ac:dyDescent="0.25">
      <c r="A330" s="185" t="s">
        <v>12279</v>
      </c>
    </row>
    <row r="331" spans="1:1" x14ac:dyDescent="0.25">
      <c r="A331" s="185" t="s">
        <v>12280</v>
      </c>
    </row>
    <row r="332" spans="1:1" x14ac:dyDescent="0.25">
      <c r="A332" s="185" t="s">
        <v>12127</v>
      </c>
    </row>
    <row r="333" spans="1:1" x14ac:dyDescent="0.25">
      <c r="A333" s="185" t="s">
        <v>12281</v>
      </c>
    </row>
    <row r="334" spans="1:1" x14ac:dyDescent="0.25">
      <c r="A334" s="185" t="s">
        <v>12282</v>
      </c>
    </row>
    <row r="335" spans="1:1" x14ac:dyDescent="0.25">
      <c r="A335" s="185" t="s">
        <v>12283</v>
      </c>
    </row>
    <row r="336" spans="1:1" x14ac:dyDescent="0.25">
      <c r="A336" s="185" t="s">
        <v>12284</v>
      </c>
    </row>
    <row r="337" spans="1:1" x14ac:dyDescent="0.25">
      <c r="A337" s="185" t="s">
        <v>12285</v>
      </c>
    </row>
    <row r="338" spans="1:1" x14ac:dyDescent="0.25">
      <c r="A338" s="185" t="s">
        <v>12286</v>
      </c>
    </row>
    <row r="339" spans="1:1" x14ac:dyDescent="0.25">
      <c r="A339" s="185" t="s">
        <v>12287</v>
      </c>
    </row>
    <row r="340" spans="1:1" x14ac:dyDescent="0.25">
      <c r="A340" s="185" t="s">
        <v>12288</v>
      </c>
    </row>
    <row r="341" spans="1:1" x14ac:dyDescent="0.25">
      <c r="A341" s="185" t="s">
        <v>12289</v>
      </c>
    </row>
    <row r="342" spans="1:1" x14ac:dyDescent="0.25">
      <c r="A342" s="185" t="s">
        <v>12290</v>
      </c>
    </row>
    <row r="343" spans="1:1" x14ac:dyDescent="0.25">
      <c r="A343" s="185" t="s">
        <v>12291</v>
      </c>
    </row>
    <row r="344" spans="1:1" x14ac:dyDescent="0.25">
      <c r="A344" s="185" t="s">
        <v>12292</v>
      </c>
    </row>
    <row r="345" spans="1:1" x14ac:dyDescent="0.25">
      <c r="A345" s="185" t="s">
        <v>12293</v>
      </c>
    </row>
    <row r="346" spans="1:1" x14ac:dyDescent="0.25">
      <c r="A346" s="185" t="s">
        <v>12294</v>
      </c>
    </row>
    <row r="347" spans="1:1" x14ac:dyDescent="0.25">
      <c r="A347" s="185" t="s">
        <v>12295</v>
      </c>
    </row>
    <row r="348" spans="1:1" x14ac:dyDescent="0.25">
      <c r="A348" s="185" t="s">
        <v>12291</v>
      </c>
    </row>
    <row r="349" spans="1:1" x14ac:dyDescent="0.25">
      <c r="A349" s="185" t="s">
        <v>12296</v>
      </c>
    </row>
    <row r="350" spans="1:1" x14ac:dyDescent="0.25">
      <c r="A350" s="185" t="s">
        <v>12297</v>
      </c>
    </row>
    <row r="351" spans="1:1" x14ac:dyDescent="0.25">
      <c r="A351" s="185" t="s">
        <v>12298</v>
      </c>
    </row>
    <row r="352" spans="1:1" x14ac:dyDescent="0.25">
      <c r="A352" s="185" t="s">
        <v>12105</v>
      </c>
    </row>
    <row r="353" spans="1:1" x14ac:dyDescent="0.25">
      <c r="A353" s="185" t="s">
        <v>12220</v>
      </c>
    </row>
    <row r="354" spans="1:1" x14ac:dyDescent="0.25">
      <c r="A354" s="185" t="s">
        <v>12299</v>
      </c>
    </row>
    <row r="355" spans="1:1" x14ac:dyDescent="0.25">
      <c r="A355" s="185" t="s">
        <v>12300</v>
      </c>
    </row>
    <row r="356" spans="1:1" x14ac:dyDescent="0.25">
      <c r="A356" s="185" t="s">
        <v>12301</v>
      </c>
    </row>
    <row r="357" spans="1:1" x14ac:dyDescent="0.25">
      <c r="A357" s="185" t="s">
        <v>12302</v>
      </c>
    </row>
    <row r="358" spans="1:1" x14ac:dyDescent="0.25">
      <c r="A358" s="185" t="s">
        <v>12303</v>
      </c>
    </row>
    <row r="359" spans="1:1" x14ac:dyDescent="0.25">
      <c r="A359" s="185" t="s">
        <v>12304</v>
      </c>
    </row>
    <row r="360" spans="1:1" x14ac:dyDescent="0.25">
      <c r="A360" s="185" t="s">
        <v>12305</v>
      </c>
    </row>
    <row r="361" spans="1:1" x14ac:dyDescent="0.25">
      <c r="A361" s="185" t="s">
        <v>12306</v>
      </c>
    </row>
    <row r="362" spans="1:1" x14ac:dyDescent="0.25">
      <c r="A362" s="185" t="s">
        <v>12307</v>
      </c>
    </row>
    <row r="363" spans="1:1" x14ac:dyDescent="0.25">
      <c r="A363" s="185" t="s">
        <v>12308</v>
      </c>
    </row>
    <row r="364" spans="1:1" x14ac:dyDescent="0.25">
      <c r="A364" s="185" t="s">
        <v>12309</v>
      </c>
    </row>
    <row r="365" spans="1:1" x14ac:dyDescent="0.25">
      <c r="A365" s="185" t="s">
        <v>12310</v>
      </c>
    </row>
    <row r="366" spans="1:1" x14ac:dyDescent="0.25">
      <c r="A366" s="185" t="s">
        <v>12311</v>
      </c>
    </row>
    <row r="367" spans="1:1" x14ac:dyDescent="0.25">
      <c r="A367" s="185" t="s">
        <v>12099</v>
      </c>
    </row>
    <row r="368" spans="1:1" x14ac:dyDescent="0.25">
      <c r="A368" s="185" t="s">
        <v>12312</v>
      </c>
    </row>
    <row r="369" spans="1:1" x14ac:dyDescent="0.25">
      <c r="A369" s="185" t="s">
        <v>12313</v>
      </c>
    </row>
    <row r="370" spans="1:1" x14ac:dyDescent="0.25">
      <c r="A370" s="185" t="s">
        <v>12314</v>
      </c>
    </row>
    <row r="371" spans="1:1" x14ac:dyDescent="0.25">
      <c r="A371" s="185" t="s">
        <v>12270</v>
      </c>
    </row>
    <row r="372" spans="1:1" x14ac:dyDescent="0.25">
      <c r="A372" s="185" t="s">
        <v>12315</v>
      </c>
    </row>
    <row r="373" spans="1:1" x14ac:dyDescent="0.25">
      <c r="A373" s="185" t="s">
        <v>12316</v>
      </c>
    </row>
    <row r="374" spans="1:1" x14ac:dyDescent="0.25">
      <c r="A374" s="185" t="s">
        <v>12317</v>
      </c>
    </row>
    <row r="375" spans="1:1" x14ac:dyDescent="0.25">
      <c r="A375" s="185" t="s">
        <v>12215</v>
      </c>
    </row>
    <row r="376" spans="1:1" x14ac:dyDescent="0.25">
      <c r="A376" s="185" t="s">
        <v>12318</v>
      </c>
    </row>
    <row r="377" spans="1:1" x14ac:dyDescent="0.25">
      <c r="A377" s="185" t="s">
        <v>12319</v>
      </c>
    </row>
    <row r="378" spans="1:1" x14ac:dyDescent="0.25">
      <c r="A378" s="185" t="s">
        <v>12320</v>
      </c>
    </row>
    <row r="379" spans="1:1" x14ac:dyDescent="0.25">
      <c r="A379" s="185" t="s">
        <v>12321</v>
      </c>
    </row>
    <row r="380" spans="1:1" x14ac:dyDescent="0.25">
      <c r="A380" s="185" t="s">
        <v>12322</v>
      </c>
    </row>
    <row r="381" spans="1:1" x14ac:dyDescent="0.25">
      <c r="A381" s="185" t="s">
        <v>12323</v>
      </c>
    </row>
    <row r="382" spans="1:1" x14ac:dyDescent="0.25">
      <c r="A382" s="185" t="s">
        <v>12324</v>
      </c>
    </row>
    <row r="383" spans="1:1" x14ac:dyDescent="0.25">
      <c r="A383" s="185" t="s">
        <v>12325</v>
      </c>
    </row>
    <row r="384" spans="1:1" x14ac:dyDescent="0.25">
      <c r="A384" s="185" t="s">
        <v>12142</v>
      </c>
    </row>
    <row r="385" spans="1:1" x14ac:dyDescent="0.25">
      <c r="A385" s="185" t="s">
        <v>12326</v>
      </c>
    </row>
    <row r="386" spans="1:1" x14ac:dyDescent="0.25">
      <c r="A386" s="185" t="s">
        <v>12216</v>
      </c>
    </row>
    <row r="387" spans="1:1" x14ac:dyDescent="0.25">
      <c r="A387" s="185" t="s">
        <v>12099</v>
      </c>
    </row>
    <row r="388" spans="1:1" x14ac:dyDescent="0.25">
      <c r="A388" s="185" t="s">
        <v>12327</v>
      </c>
    </row>
    <row r="389" spans="1:1" x14ac:dyDescent="0.25">
      <c r="A389" s="185" t="s">
        <v>12328</v>
      </c>
    </row>
    <row r="390" spans="1:1" x14ac:dyDescent="0.25">
      <c r="A390" s="185" t="s">
        <v>12329</v>
      </c>
    </row>
    <row r="391" spans="1:1" x14ac:dyDescent="0.25">
      <c r="A391" s="185" t="s">
        <v>12330</v>
      </c>
    </row>
    <row r="392" spans="1:1" x14ac:dyDescent="0.25">
      <c r="A392" s="185" t="s">
        <v>12331</v>
      </c>
    </row>
    <row r="393" spans="1:1" x14ac:dyDescent="0.25">
      <c r="A393" s="185" t="s">
        <v>12332</v>
      </c>
    </row>
    <row r="394" spans="1:1" x14ac:dyDescent="0.25">
      <c r="A394" s="185" t="s">
        <v>12331</v>
      </c>
    </row>
    <row r="395" spans="1:1" x14ac:dyDescent="0.25">
      <c r="A395" s="185" t="s">
        <v>12333</v>
      </c>
    </row>
    <row r="396" spans="1:1" x14ac:dyDescent="0.25">
      <c r="A396" s="185" t="s">
        <v>12334</v>
      </c>
    </row>
    <row r="397" spans="1:1" x14ac:dyDescent="0.25">
      <c r="A397" s="185" t="s">
        <v>12335</v>
      </c>
    </row>
    <row r="398" spans="1:1" x14ac:dyDescent="0.25">
      <c r="A398" s="185" t="s">
        <v>12336</v>
      </c>
    </row>
    <row r="399" spans="1:1" x14ac:dyDescent="0.25">
      <c r="A399" s="185" t="s">
        <v>12337</v>
      </c>
    </row>
    <row r="400" spans="1:1" x14ac:dyDescent="0.25">
      <c r="A400" s="185" t="s">
        <v>12338</v>
      </c>
    </row>
    <row r="401" spans="1:1" x14ac:dyDescent="0.25">
      <c r="A401" s="185" t="s">
        <v>12339</v>
      </c>
    </row>
    <row r="402" spans="1:1" x14ac:dyDescent="0.25">
      <c r="A402" s="185" t="s">
        <v>12340</v>
      </c>
    </row>
    <row r="403" spans="1:1" x14ac:dyDescent="0.25">
      <c r="A403" s="185" t="s">
        <v>12341</v>
      </c>
    </row>
    <row r="404" spans="1:1" x14ac:dyDescent="0.25">
      <c r="A404" s="185" t="s">
        <v>12342</v>
      </c>
    </row>
    <row r="405" spans="1:1" x14ac:dyDescent="0.25">
      <c r="A405" s="185" t="s">
        <v>12343</v>
      </c>
    </row>
    <row r="406" spans="1:1" x14ac:dyDescent="0.25">
      <c r="A406" s="185" t="s">
        <v>12344</v>
      </c>
    </row>
    <row r="407" spans="1:1" x14ac:dyDescent="0.25">
      <c r="A407" s="185" t="s">
        <v>12345</v>
      </c>
    </row>
    <row r="408" spans="1:1" x14ac:dyDescent="0.25">
      <c r="A408" s="185" t="s">
        <v>12346</v>
      </c>
    </row>
    <row r="409" spans="1:1" x14ac:dyDescent="0.25">
      <c r="A409" s="185" t="s">
        <v>12343</v>
      </c>
    </row>
    <row r="410" spans="1:1" x14ac:dyDescent="0.25">
      <c r="A410" s="185" t="s">
        <v>12347</v>
      </c>
    </row>
    <row r="411" spans="1:1" x14ac:dyDescent="0.25">
      <c r="A411" s="185" t="s">
        <v>12348</v>
      </c>
    </row>
    <row r="412" spans="1:1" x14ac:dyDescent="0.25">
      <c r="A412" s="185" t="s">
        <v>12340</v>
      </c>
    </row>
    <row r="413" spans="1:1" x14ac:dyDescent="0.25">
      <c r="A413" s="185" t="s">
        <v>12349</v>
      </c>
    </row>
    <row r="414" spans="1:1" x14ac:dyDescent="0.25">
      <c r="A414" s="185" t="s">
        <v>12350</v>
      </c>
    </row>
    <row r="415" spans="1:1" x14ac:dyDescent="0.25">
      <c r="A415" s="185" t="s">
        <v>12351</v>
      </c>
    </row>
    <row r="416" spans="1:1" x14ac:dyDescent="0.25">
      <c r="A416" s="185" t="s">
        <v>12099</v>
      </c>
    </row>
    <row r="417" spans="1:1" x14ac:dyDescent="0.25">
      <c r="A417" s="185" t="s">
        <v>12099</v>
      </c>
    </row>
    <row r="418" spans="1:1" x14ac:dyDescent="0.25">
      <c r="A418" s="185" t="s">
        <v>12105</v>
      </c>
    </row>
    <row r="419" spans="1:1" x14ac:dyDescent="0.25">
      <c r="A419" s="185" t="s">
        <v>12352</v>
      </c>
    </row>
    <row r="420" spans="1:1" x14ac:dyDescent="0.25">
      <c r="A420" s="185" t="s">
        <v>12353</v>
      </c>
    </row>
    <row r="421" spans="1:1" x14ac:dyDescent="0.25">
      <c r="A421" s="185" t="s">
        <v>12317</v>
      </c>
    </row>
    <row r="422" spans="1:1" x14ac:dyDescent="0.25">
      <c r="A422" s="185" t="s">
        <v>12354</v>
      </c>
    </row>
    <row r="423" spans="1:1" x14ac:dyDescent="0.25">
      <c r="A423" s="185" t="s">
        <v>12220</v>
      </c>
    </row>
    <row r="424" spans="1:1" x14ac:dyDescent="0.25">
      <c r="A424" s="185" t="s">
        <v>12355</v>
      </c>
    </row>
    <row r="425" spans="1:1" x14ac:dyDescent="0.25">
      <c r="A425" s="185" t="s">
        <v>12323</v>
      </c>
    </row>
    <row r="426" spans="1:1" x14ac:dyDescent="0.25">
      <c r="A426" s="185" t="s">
        <v>12356</v>
      </c>
    </row>
    <row r="427" spans="1:1" x14ac:dyDescent="0.25">
      <c r="A427" s="185" t="s">
        <v>12357</v>
      </c>
    </row>
    <row r="428" spans="1:1" x14ac:dyDescent="0.25">
      <c r="A428" s="185" t="s">
        <v>12358</v>
      </c>
    </row>
    <row r="429" spans="1:1" x14ac:dyDescent="0.25">
      <c r="A429" s="185" t="s">
        <v>12359</v>
      </c>
    </row>
    <row r="430" spans="1:1" x14ac:dyDescent="0.25">
      <c r="A430" s="185" t="s">
        <v>12360</v>
      </c>
    </row>
    <row r="431" spans="1:1" x14ac:dyDescent="0.25">
      <c r="A431" s="185" t="s">
        <v>12359</v>
      </c>
    </row>
    <row r="432" spans="1:1" x14ac:dyDescent="0.25">
      <c r="A432" s="185" t="s">
        <v>12361</v>
      </c>
    </row>
    <row r="433" spans="1:1" x14ac:dyDescent="0.25">
      <c r="A433" s="185" t="s">
        <v>12362</v>
      </c>
    </row>
    <row r="434" spans="1:1" x14ac:dyDescent="0.25">
      <c r="A434" s="185" t="s">
        <v>12099</v>
      </c>
    </row>
    <row r="435" spans="1:1" x14ac:dyDescent="0.25">
      <c r="A435" s="185" t="s">
        <v>12363</v>
      </c>
    </row>
    <row r="436" spans="1:1" x14ac:dyDescent="0.25">
      <c r="A436" s="185" t="s">
        <v>12364</v>
      </c>
    </row>
    <row r="437" spans="1:1" x14ac:dyDescent="0.25">
      <c r="A437" s="185" t="s">
        <v>12362</v>
      </c>
    </row>
    <row r="438" spans="1:1" x14ac:dyDescent="0.25">
      <c r="A438" s="185" t="s">
        <v>12344</v>
      </c>
    </row>
    <row r="439" spans="1:1" x14ac:dyDescent="0.25">
      <c r="A439" s="185" t="s">
        <v>12365</v>
      </c>
    </row>
    <row r="440" spans="1:1" x14ac:dyDescent="0.25">
      <c r="A440" s="185" t="s">
        <v>12120</v>
      </c>
    </row>
    <row r="441" spans="1:1" x14ac:dyDescent="0.25">
      <c r="A441" s="185" t="s">
        <v>12366</v>
      </c>
    </row>
    <row r="442" spans="1:1" x14ac:dyDescent="0.25">
      <c r="A442" s="185" t="s">
        <v>12367</v>
      </c>
    </row>
    <row r="443" spans="1:1" x14ac:dyDescent="0.25">
      <c r="A443" s="185" t="s">
        <v>12368</v>
      </c>
    </row>
    <row r="444" spans="1:1" x14ac:dyDescent="0.25">
      <c r="A444" s="185" t="s">
        <v>12369</v>
      </c>
    </row>
    <row r="445" spans="1:1" x14ac:dyDescent="0.25">
      <c r="A445" s="185" t="s">
        <v>12370</v>
      </c>
    </row>
    <row r="446" spans="1:1" x14ac:dyDescent="0.25">
      <c r="A446" s="185" t="s">
        <v>12371</v>
      </c>
    </row>
    <row r="447" spans="1:1" x14ac:dyDescent="0.25">
      <c r="A447" s="185" t="s">
        <v>12372</v>
      </c>
    </row>
    <row r="448" spans="1:1" x14ac:dyDescent="0.25">
      <c r="A448" s="185" t="s">
        <v>12342</v>
      </c>
    </row>
    <row r="449" spans="1:1" x14ac:dyDescent="0.25">
      <c r="A449" s="185" t="s">
        <v>12215</v>
      </c>
    </row>
    <row r="450" spans="1:1" x14ac:dyDescent="0.25">
      <c r="A450" s="185" t="s">
        <v>12099</v>
      </c>
    </row>
    <row r="451" spans="1:1" x14ac:dyDescent="0.25">
      <c r="A451" s="185" t="s">
        <v>12303</v>
      </c>
    </row>
    <row r="452" spans="1:1" x14ac:dyDescent="0.25">
      <c r="A452" s="185" t="s">
        <v>12304</v>
      </c>
    </row>
    <row r="453" spans="1:1" x14ac:dyDescent="0.25">
      <c r="A453" s="185" t="s">
        <v>12305</v>
      </c>
    </row>
    <row r="454" spans="1:1" x14ac:dyDescent="0.25">
      <c r="A454" s="185" t="s">
        <v>12306</v>
      </c>
    </row>
    <row r="455" spans="1:1" x14ac:dyDescent="0.25">
      <c r="A455" s="185" t="s">
        <v>12307</v>
      </c>
    </row>
    <row r="456" spans="1:1" x14ac:dyDescent="0.25">
      <c r="A456" s="185" t="s">
        <v>12308</v>
      </c>
    </row>
    <row r="457" spans="1:1" x14ac:dyDescent="0.25">
      <c r="A457" s="185" t="s">
        <v>12309</v>
      </c>
    </row>
    <row r="458" spans="1:1" x14ac:dyDescent="0.25">
      <c r="A458" s="185" t="s">
        <v>12310</v>
      </c>
    </row>
    <row r="459" spans="1:1" x14ac:dyDescent="0.25">
      <c r="A459" s="185" t="s">
        <v>12311</v>
      </c>
    </row>
    <row r="460" spans="1:1" x14ac:dyDescent="0.25">
      <c r="A460" s="185" t="s">
        <v>12099</v>
      </c>
    </row>
    <row r="461" spans="1:1" x14ac:dyDescent="0.25">
      <c r="A461" s="185" t="s">
        <v>12312</v>
      </c>
    </row>
    <row r="462" spans="1:1" x14ac:dyDescent="0.25">
      <c r="A462" s="185" t="s">
        <v>12313</v>
      </c>
    </row>
    <row r="463" spans="1:1" x14ac:dyDescent="0.25">
      <c r="A463" s="185" t="s">
        <v>12314</v>
      </c>
    </row>
    <row r="464" spans="1:1" x14ac:dyDescent="0.25">
      <c r="A464" s="185" t="s">
        <v>12270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491DA-36B7-4E0F-A219-8532AADFBEB0}">
  <sheetPr codeName="Sheet9"/>
  <dimension ref="A1:AW14859"/>
  <sheetViews>
    <sheetView workbookViewId="0">
      <selection activeCell="F13986" sqref="F13986"/>
    </sheetView>
  </sheetViews>
  <sheetFormatPr defaultRowHeight="15" x14ac:dyDescent="0.25"/>
  <cols>
    <col min="1" max="1" width="7.5703125" customWidth="1"/>
    <col min="2" max="2" width="12.28515625" customWidth="1"/>
    <col min="3" max="3" width="7.7109375" customWidth="1"/>
    <col min="4" max="4" width="8.7109375" customWidth="1"/>
    <col min="5" max="5" width="21.42578125" bestFit="1" customWidth="1"/>
    <col min="6" max="6" width="41.28515625" customWidth="1"/>
    <col min="7" max="7" width="21.28515625" style="149" customWidth="1"/>
    <col min="8" max="8" width="40.7109375" style="149" bestFit="1" customWidth="1"/>
    <col min="9" max="9" width="12.5703125" customWidth="1"/>
    <col min="10" max="10" width="39.7109375" customWidth="1"/>
    <col min="11" max="11" width="37.42578125" customWidth="1"/>
    <col min="12" max="12" width="32.42578125" customWidth="1"/>
    <col min="13" max="13" width="5.28515625" bestFit="1" customWidth="1"/>
    <col min="14" max="14" width="12.42578125" hidden="1" customWidth="1"/>
    <col min="15" max="15" width="10.5703125" hidden="1" customWidth="1"/>
    <col min="16" max="16" width="12.42578125" hidden="1" customWidth="1"/>
    <col min="17" max="17" width="5.7109375" bestFit="1" customWidth="1"/>
    <col min="18" max="18" width="10.7109375" hidden="1" customWidth="1"/>
    <col min="19" max="19" width="16.7109375" hidden="1" customWidth="1"/>
    <col min="20" max="20" width="11.42578125" hidden="1" customWidth="1"/>
    <col min="21" max="21" width="7.5703125" hidden="1" customWidth="1"/>
    <col min="22" max="22" width="8.42578125" hidden="1" customWidth="1"/>
    <col min="23" max="24" width="7.28515625" hidden="1" customWidth="1"/>
    <col min="25" max="25" width="5.28515625" hidden="1" customWidth="1"/>
    <col min="26" max="26" width="7.5703125" hidden="1" customWidth="1"/>
    <col min="27" max="27" width="16.5703125" hidden="1" customWidth="1"/>
    <col min="28" max="28" width="7" hidden="1" customWidth="1"/>
    <col min="29" max="29" width="7.7109375" hidden="1" customWidth="1"/>
    <col min="30" max="30" width="10.42578125" bestFit="1" customWidth="1"/>
    <col min="31" max="31" width="12.28515625" hidden="1" customWidth="1"/>
    <col min="32" max="32" width="4.5703125" hidden="1" customWidth="1"/>
    <col min="33" max="33" width="11.28515625" bestFit="1" customWidth="1"/>
    <col min="34" max="36" width="6.7109375" bestFit="1" customWidth="1"/>
    <col min="37" max="37" width="4.42578125" bestFit="1" customWidth="1"/>
    <col min="38" max="38" width="7" bestFit="1" customWidth="1"/>
    <col min="40" max="40" width="10.7109375" bestFit="1" customWidth="1"/>
    <col min="41" max="41" width="5.42578125" bestFit="1" customWidth="1"/>
    <col min="42" max="43" width="7.28515625" bestFit="1" customWidth="1"/>
    <col min="44" max="44" width="7.42578125" bestFit="1" customWidth="1"/>
    <col min="45" max="45" width="7.5703125" bestFit="1" customWidth="1"/>
    <col min="46" max="46" width="5.5703125" bestFit="1" customWidth="1"/>
    <col min="47" max="47" width="12" bestFit="1" customWidth="1"/>
    <col min="48" max="48" width="14.28515625" bestFit="1" customWidth="1"/>
    <col min="49" max="49" width="12" bestFit="1" customWidth="1"/>
  </cols>
  <sheetData>
    <row r="1" spans="1:49" x14ac:dyDescent="0.25">
      <c r="A1" t="s">
        <v>221</v>
      </c>
      <c r="B1" t="s">
        <v>12373</v>
      </c>
      <c r="C1" t="s">
        <v>12374</v>
      </c>
      <c r="D1" t="s">
        <v>12375</v>
      </c>
      <c r="E1" t="s">
        <v>12376</v>
      </c>
      <c r="G1" s="149" t="s">
        <v>11434</v>
      </c>
      <c r="H1" s="149" t="s">
        <v>11437</v>
      </c>
      <c r="I1" t="s">
        <v>219</v>
      </c>
      <c r="J1" t="s">
        <v>12377</v>
      </c>
      <c r="K1" t="s">
        <v>12378</v>
      </c>
      <c r="L1" t="s">
        <v>12379</v>
      </c>
      <c r="M1" t="s">
        <v>12380</v>
      </c>
      <c r="N1" t="s">
        <v>12381</v>
      </c>
      <c r="O1" t="s">
        <v>12382</v>
      </c>
      <c r="P1" t="s">
        <v>12383</v>
      </c>
      <c r="Q1" t="s">
        <v>12384</v>
      </c>
      <c r="R1" t="s">
        <v>12385</v>
      </c>
      <c r="S1" t="s">
        <v>12386</v>
      </c>
      <c r="T1" t="s">
        <v>12387</v>
      </c>
      <c r="U1" t="s">
        <v>12388</v>
      </c>
      <c r="V1" t="s">
        <v>12389</v>
      </c>
      <c r="W1" t="s">
        <v>12390</v>
      </c>
      <c r="X1" t="s">
        <v>12391</v>
      </c>
      <c r="Y1" t="s">
        <v>47</v>
      </c>
      <c r="Z1" t="s">
        <v>12392</v>
      </c>
      <c r="AA1" t="s">
        <v>12393</v>
      </c>
      <c r="AB1" t="s">
        <v>12394</v>
      </c>
      <c r="AC1" t="s">
        <v>12395</v>
      </c>
      <c r="AD1" t="s">
        <v>11400</v>
      </c>
      <c r="AE1" t="s">
        <v>12396</v>
      </c>
      <c r="AF1" t="s">
        <v>12397</v>
      </c>
      <c r="AG1" t="s">
        <v>219</v>
      </c>
      <c r="AH1" t="s">
        <v>12398</v>
      </c>
      <c r="AI1" t="s">
        <v>12398</v>
      </c>
      <c r="AJ1" t="s">
        <v>12399</v>
      </c>
      <c r="AK1" t="s">
        <v>11687</v>
      </c>
      <c r="AL1" t="s">
        <v>12394</v>
      </c>
      <c r="AM1" t="s">
        <v>12400</v>
      </c>
      <c r="AN1" t="s">
        <v>12401</v>
      </c>
      <c r="AO1" t="s">
        <v>12402</v>
      </c>
      <c r="AP1" t="s">
        <v>12403</v>
      </c>
      <c r="AQ1" t="s">
        <v>12404</v>
      </c>
      <c r="AR1" t="s">
        <v>12405</v>
      </c>
      <c r="AS1" t="s">
        <v>12406</v>
      </c>
      <c r="AT1" t="s">
        <v>12407</v>
      </c>
      <c r="AU1" t="s">
        <v>12408</v>
      </c>
      <c r="AV1" t="s">
        <v>12409</v>
      </c>
      <c r="AW1" t="s">
        <v>12410</v>
      </c>
    </row>
    <row r="2" spans="1:49" x14ac:dyDescent="0.25">
      <c r="A2">
        <v>4100</v>
      </c>
      <c r="B2">
        <v>30005</v>
      </c>
      <c r="C2">
        <v>4007</v>
      </c>
      <c r="D2">
        <v>416</v>
      </c>
      <c r="E2" s="124" t="s">
        <v>322</v>
      </c>
      <c r="F2" t="str">
        <f t="shared" ref="F2:F65" si="0">CONCATENATE(G2, H2)</f>
        <v>Adriana JorgeA. ZEREGA'S SONS INC</v>
      </c>
      <c r="G2" s="150" t="str">
        <f t="shared" ref="G2:G65" si="1">RIGHT(E2,LEN(E2)-3)</f>
        <v>Adriana Jorge</v>
      </c>
      <c r="H2" s="149" t="s">
        <v>321</v>
      </c>
      <c r="I2">
        <v>40003816</v>
      </c>
      <c r="K2" t="s">
        <v>12411</v>
      </c>
      <c r="L2" t="s">
        <v>12412</v>
      </c>
      <c r="M2" t="s">
        <v>12413</v>
      </c>
      <c r="N2" t="s">
        <v>12414</v>
      </c>
      <c r="Q2" t="s">
        <v>12415</v>
      </c>
      <c r="R2" t="s">
        <v>12416</v>
      </c>
      <c r="S2" t="s">
        <v>12417</v>
      </c>
      <c r="U2" t="s">
        <v>12418</v>
      </c>
      <c r="W2">
        <v>11</v>
      </c>
      <c r="X2">
        <v>1</v>
      </c>
      <c r="Y2" t="s">
        <v>12419</v>
      </c>
      <c r="Z2" t="s">
        <v>12420</v>
      </c>
      <c r="AA2" t="s">
        <v>12421</v>
      </c>
      <c r="AB2" t="s">
        <v>12422</v>
      </c>
      <c r="AC2">
        <v>2</v>
      </c>
      <c r="AD2" s="123">
        <v>39111</v>
      </c>
      <c r="AE2" t="s">
        <v>12423</v>
      </c>
      <c r="AG2">
        <v>40003816</v>
      </c>
      <c r="AL2" t="s">
        <v>12422</v>
      </c>
      <c r="AN2">
        <v>3100306601</v>
      </c>
      <c r="AO2">
        <v>16</v>
      </c>
      <c r="AP2" t="s">
        <v>12424</v>
      </c>
      <c r="AQ2" t="s">
        <v>11408</v>
      </c>
      <c r="AR2">
        <v>4100</v>
      </c>
      <c r="AT2">
        <v>2005</v>
      </c>
      <c r="AV2" t="s">
        <v>12425</v>
      </c>
      <c r="AW2">
        <v>116100</v>
      </c>
    </row>
    <row r="3" spans="1:49" x14ac:dyDescent="0.25">
      <c r="A3">
        <v>4100</v>
      </c>
      <c r="B3">
        <v>30005</v>
      </c>
      <c r="C3">
        <v>4007</v>
      </c>
      <c r="D3">
        <v>416</v>
      </c>
      <c r="E3" s="124" t="s">
        <v>322</v>
      </c>
      <c r="F3" t="str">
        <f t="shared" si="0"/>
        <v>Adriana JorgeA.K. STAMPING CO. INC</v>
      </c>
      <c r="G3" s="150" t="str">
        <f t="shared" si="1"/>
        <v>Adriana Jorge</v>
      </c>
      <c r="H3" s="149" t="s">
        <v>329</v>
      </c>
      <c r="I3">
        <v>40008333</v>
      </c>
      <c r="K3" t="s">
        <v>12426</v>
      </c>
      <c r="L3" t="s">
        <v>12427</v>
      </c>
      <c r="M3" t="s">
        <v>12413</v>
      </c>
      <c r="N3">
        <v>7092</v>
      </c>
      <c r="Q3" t="s">
        <v>12415</v>
      </c>
      <c r="R3" t="s">
        <v>12416</v>
      </c>
      <c r="S3" t="s">
        <v>12428</v>
      </c>
      <c r="U3" t="s">
        <v>12418</v>
      </c>
      <c r="W3">
        <v>11</v>
      </c>
      <c r="X3">
        <v>0</v>
      </c>
      <c r="Y3" t="s">
        <v>12419</v>
      </c>
      <c r="Z3" t="s">
        <v>12420</v>
      </c>
      <c r="AA3" t="s">
        <v>12429</v>
      </c>
      <c r="AB3" t="s">
        <v>12430</v>
      </c>
      <c r="AC3">
        <v>2</v>
      </c>
      <c r="AD3" s="123">
        <v>43171</v>
      </c>
      <c r="AE3" t="s">
        <v>12431</v>
      </c>
      <c r="AG3">
        <v>40008333</v>
      </c>
      <c r="AL3" t="s">
        <v>12430</v>
      </c>
      <c r="AN3">
        <v>3103915601</v>
      </c>
      <c r="AO3">
        <v>16</v>
      </c>
      <c r="AP3" t="s">
        <v>12424</v>
      </c>
      <c r="AQ3" t="s">
        <v>11408</v>
      </c>
      <c r="AR3">
        <v>4100</v>
      </c>
      <c r="AT3">
        <v>0</v>
      </c>
      <c r="AV3" t="s">
        <v>12432</v>
      </c>
      <c r="AW3">
        <v>116100</v>
      </c>
    </row>
    <row r="4" spans="1:49" x14ac:dyDescent="0.25">
      <c r="A4">
        <v>4100</v>
      </c>
      <c r="B4">
        <v>30005</v>
      </c>
      <c r="C4">
        <v>4007</v>
      </c>
      <c r="D4">
        <v>416</v>
      </c>
      <c r="E4" s="124" t="s">
        <v>322</v>
      </c>
      <c r="F4" t="str">
        <f t="shared" si="0"/>
        <v>Adriana JorgeAARUBCO RUBBER CO., INC.</v>
      </c>
      <c r="G4" s="150" t="str">
        <f t="shared" si="1"/>
        <v>Adriana Jorge</v>
      </c>
      <c r="H4" s="149" t="s">
        <v>348</v>
      </c>
      <c r="I4">
        <v>40002408</v>
      </c>
      <c r="K4" t="s">
        <v>12433</v>
      </c>
      <c r="L4" t="s">
        <v>12434</v>
      </c>
      <c r="M4" t="s">
        <v>12413</v>
      </c>
      <c r="N4" t="s">
        <v>12435</v>
      </c>
      <c r="Q4" t="s">
        <v>12415</v>
      </c>
      <c r="R4" t="s">
        <v>12416</v>
      </c>
      <c r="S4" t="s">
        <v>12436</v>
      </c>
      <c r="U4" t="s">
        <v>12418</v>
      </c>
      <c r="W4">
        <v>11</v>
      </c>
      <c r="X4">
        <v>2</v>
      </c>
      <c r="Y4" t="s">
        <v>12419</v>
      </c>
      <c r="Z4" t="s">
        <v>12420</v>
      </c>
      <c r="AA4" t="s">
        <v>12421</v>
      </c>
      <c r="AB4" t="s">
        <v>12422</v>
      </c>
      <c r="AC4">
        <v>2</v>
      </c>
      <c r="AD4" s="123">
        <v>39111</v>
      </c>
      <c r="AE4" t="s">
        <v>12423</v>
      </c>
      <c r="AG4">
        <v>40002408</v>
      </c>
      <c r="AL4" t="s">
        <v>12422</v>
      </c>
      <c r="AN4">
        <v>3100322801</v>
      </c>
      <c r="AO4">
        <v>16</v>
      </c>
      <c r="AP4" t="s">
        <v>12424</v>
      </c>
      <c r="AQ4" t="s">
        <v>11408</v>
      </c>
      <c r="AR4">
        <v>4100</v>
      </c>
      <c r="AT4">
        <v>0</v>
      </c>
      <c r="AV4">
        <v>307950</v>
      </c>
      <c r="AW4">
        <v>116100</v>
      </c>
    </row>
    <row r="5" spans="1:49" x14ac:dyDescent="0.25">
      <c r="A5">
        <v>4100</v>
      </c>
      <c r="B5">
        <v>30005</v>
      </c>
      <c r="C5">
        <v>4007</v>
      </c>
      <c r="D5">
        <v>416</v>
      </c>
      <c r="E5" s="124" t="s">
        <v>322</v>
      </c>
      <c r="F5" t="str">
        <f t="shared" si="0"/>
        <v>Adriana JorgeABBY BINDERY LLC</v>
      </c>
      <c r="G5" s="150" t="str">
        <f t="shared" si="1"/>
        <v>Adriana Jorge</v>
      </c>
      <c r="H5" s="149" t="s">
        <v>359</v>
      </c>
      <c r="I5">
        <v>40007595</v>
      </c>
      <c r="J5" t="s">
        <v>12437</v>
      </c>
      <c r="K5" t="s">
        <v>12438</v>
      </c>
      <c r="L5" t="s">
        <v>12439</v>
      </c>
      <c r="M5" t="s">
        <v>12413</v>
      </c>
      <c r="N5">
        <v>7105</v>
      </c>
      <c r="Q5" t="s">
        <v>12415</v>
      </c>
      <c r="R5" t="s">
        <v>12416</v>
      </c>
      <c r="S5" t="s">
        <v>12440</v>
      </c>
      <c r="U5" t="s">
        <v>12418</v>
      </c>
      <c r="W5">
        <v>11</v>
      </c>
      <c r="X5">
        <v>1</v>
      </c>
      <c r="Y5" t="s">
        <v>12419</v>
      </c>
      <c r="Z5" t="s">
        <v>12420</v>
      </c>
      <c r="AA5" t="s">
        <v>12429</v>
      </c>
      <c r="AB5" t="s">
        <v>12422</v>
      </c>
      <c r="AC5">
        <v>2</v>
      </c>
      <c r="AD5" s="123">
        <v>42151</v>
      </c>
      <c r="AE5" t="s">
        <v>12431</v>
      </c>
      <c r="AG5">
        <v>40007595</v>
      </c>
      <c r="AL5" t="s">
        <v>12422</v>
      </c>
      <c r="AN5">
        <v>3101316601</v>
      </c>
      <c r="AO5">
        <v>16</v>
      </c>
      <c r="AP5" t="s">
        <v>12424</v>
      </c>
      <c r="AQ5" t="s">
        <v>11408</v>
      </c>
      <c r="AR5">
        <v>4100</v>
      </c>
      <c r="AT5">
        <v>0</v>
      </c>
      <c r="AV5" t="s">
        <v>12441</v>
      </c>
      <c r="AW5">
        <v>116100</v>
      </c>
    </row>
    <row r="6" spans="1:49" x14ac:dyDescent="0.25">
      <c r="A6">
        <v>4100</v>
      </c>
      <c r="B6">
        <v>30005</v>
      </c>
      <c r="C6">
        <v>4007</v>
      </c>
      <c r="D6">
        <v>416</v>
      </c>
      <c r="E6" s="124" t="s">
        <v>322</v>
      </c>
      <c r="F6" t="str">
        <f t="shared" si="0"/>
        <v>Adriana JorgeABM FACILITY SERVICES</v>
      </c>
      <c r="G6" s="150" t="str">
        <f t="shared" si="1"/>
        <v>Adriana Jorge</v>
      </c>
      <c r="H6" s="149" t="s">
        <v>379</v>
      </c>
      <c r="I6">
        <v>40002282</v>
      </c>
      <c r="J6" t="s">
        <v>12442</v>
      </c>
      <c r="K6" t="s">
        <v>12443</v>
      </c>
      <c r="L6" t="s">
        <v>12444</v>
      </c>
      <c r="M6" t="s">
        <v>12445</v>
      </c>
      <c r="N6" t="s">
        <v>12446</v>
      </c>
      <c r="Q6" t="s">
        <v>12415</v>
      </c>
      <c r="R6" t="s">
        <v>12416</v>
      </c>
      <c r="S6" t="s">
        <v>12447</v>
      </c>
      <c r="U6" t="s">
        <v>12418</v>
      </c>
      <c r="W6">
        <v>11</v>
      </c>
      <c r="X6">
        <v>1</v>
      </c>
      <c r="Y6" t="s">
        <v>12419</v>
      </c>
      <c r="Z6" t="s">
        <v>12420</v>
      </c>
      <c r="AA6" t="s">
        <v>12421</v>
      </c>
      <c r="AB6" t="s">
        <v>12422</v>
      </c>
      <c r="AC6">
        <v>2</v>
      </c>
      <c r="AD6" s="123">
        <v>39111</v>
      </c>
      <c r="AE6" t="s">
        <v>12423</v>
      </c>
      <c r="AG6">
        <v>40002282</v>
      </c>
      <c r="AL6" t="s">
        <v>12422</v>
      </c>
      <c r="AN6">
        <v>3308120101</v>
      </c>
      <c r="AO6">
        <v>16</v>
      </c>
      <c r="AP6" t="s">
        <v>12424</v>
      </c>
      <c r="AQ6" t="s">
        <v>11408</v>
      </c>
      <c r="AR6">
        <v>4100</v>
      </c>
      <c r="AT6">
        <v>2005</v>
      </c>
      <c r="AV6" t="s">
        <v>12448</v>
      </c>
      <c r="AW6">
        <v>116100</v>
      </c>
    </row>
    <row r="7" spans="1:49" x14ac:dyDescent="0.25">
      <c r="A7">
        <v>4100</v>
      </c>
      <c r="B7">
        <v>30005</v>
      </c>
      <c r="C7">
        <v>4007</v>
      </c>
      <c r="D7">
        <v>416</v>
      </c>
      <c r="E7" s="124" t="s">
        <v>322</v>
      </c>
      <c r="F7" t="str">
        <f t="shared" si="0"/>
        <v>Adriana JorgeABM FEDEX JFK</v>
      </c>
      <c r="G7" s="150" t="str">
        <f t="shared" si="1"/>
        <v>Adriana Jorge</v>
      </c>
      <c r="H7" s="149" t="s">
        <v>380</v>
      </c>
      <c r="I7">
        <v>40006839</v>
      </c>
      <c r="K7" t="s">
        <v>12449</v>
      </c>
      <c r="L7" t="s">
        <v>12444</v>
      </c>
      <c r="M7" t="s">
        <v>12445</v>
      </c>
      <c r="N7">
        <v>11430</v>
      </c>
      <c r="Q7" t="s">
        <v>12415</v>
      </c>
      <c r="R7" t="s">
        <v>12416</v>
      </c>
      <c r="S7" t="s">
        <v>12450</v>
      </c>
      <c r="U7" t="s">
        <v>12418</v>
      </c>
      <c r="W7">
        <v>11</v>
      </c>
      <c r="X7">
        <v>1</v>
      </c>
      <c r="Y7" t="s">
        <v>12419</v>
      </c>
      <c r="Z7" t="s">
        <v>12420</v>
      </c>
      <c r="AA7" t="s">
        <v>12429</v>
      </c>
      <c r="AB7" t="s">
        <v>12422</v>
      </c>
      <c r="AC7">
        <v>2</v>
      </c>
      <c r="AD7" s="123">
        <v>41079</v>
      </c>
      <c r="AE7" t="s">
        <v>12431</v>
      </c>
      <c r="AG7">
        <v>40006839</v>
      </c>
      <c r="AL7" t="s">
        <v>12422</v>
      </c>
      <c r="AN7">
        <v>3308120101</v>
      </c>
      <c r="AO7">
        <v>16</v>
      </c>
      <c r="AP7" t="s">
        <v>12424</v>
      </c>
      <c r="AQ7" t="s">
        <v>11408</v>
      </c>
      <c r="AR7">
        <v>4100</v>
      </c>
      <c r="AT7">
        <v>0</v>
      </c>
      <c r="AV7" t="s">
        <v>12448</v>
      </c>
      <c r="AW7">
        <v>116100</v>
      </c>
    </row>
    <row r="8" spans="1:49" x14ac:dyDescent="0.25">
      <c r="A8">
        <v>4100</v>
      </c>
      <c r="B8">
        <v>30005</v>
      </c>
      <c r="C8">
        <v>4007</v>
      </c>
      <c r="D8">
        <v>416</v>
      </c>
      <c r="E8" s="124" t="s">
        <v>322</v>
      </c>
      <c r="F8" t="str">
        <f t="shared" si="0"/>
        <v>Adriana JorgeABM/TERMINAL 4 JFK</v>
      </c>
      <c r="G8" s="150" t="str">
        <f t="shared" si="1"/>
        <v>Adriana Jorge</v>
      </c>
      <c r="H8" s="149" t="s">
        <v>381</v>
      </c>
      <c r="I8">
        <v>40001948</v>
      </c>
      <c r="J8" t="s">
        <v>12451</v>
      </c>
      <c r="K8" t="s">
        <v>12452</v>
      </c>
      <c r="L8" t="s">
        <v>12444</v>
      </c>
      <c r="M8" t="s">
        <v>12445</v>
      </c>
      <c r="N8" t="s">
        <v>12446</v>
      </c>
      <c r="Q8" t="s">
        <v>12415</v>
      </c>
      <c r="R8" t="s">
        <v>12416</v>
      </c>
      <c r="S8" t="s">
        <v>12453</v>
      </c>
      <c r="U8" t="s">
        <v>12418</v>
      </c>
      <c r="W8">
        <v>11</v>
      </c>
      <c r="X8">
        <v>1</v>
      </c>
      <c r="Y8" t="s">
        <v>12419</v>
      </c>
      <c r="Z8" t="s">
        <v>12420</v>
      </c>
      <c r="AA8" t="s">
        <v>12421</v>
      </c>
      <c r="AB8" t="s">
        <v>12422</v>
      </c>
      <c r="AC8">
        <v>2</v>
      </c>
      <c r="AD8" s="123">
        <v>39111</v>
      </c>
      <c r="AE8" t="s">
        <v>12423</v>
      </c>
      <c r="AG8">
        <v>40001948</v>
      </c>
      <c r="AL8" t="s">
        <v>12422</v>
      </c>
      <c r="AN8">
        <v>3308120101</v>
      </c>
      <c r="AO8">
        <v>16</v>
      </c>
      <c r="AP8" t="s">
        <v>12424</v>
      </c>
      <c r="AQ8" t="s">
        <v>11408</v>
      </c>
      <c r="AR8">
        <v>4100</v>
      </c>
      <c r="AT8">
        <v>2005</v>
      </c>
      <c r="AV8" t="s">
        <v>12448</v>
      </c>
      <c r="AW8">
        <v>116100</v>
      </c>
    </row>
    <row r="9" spans="1:49" x14ac:dyDescent="0.25">
      <c r="A9">
        <v>4100</v>
      </c>
      <c r="B9">
        <v>30005</v>
      </c>
      <c r="C9">
        <v>4007</v>
      </c>
      <c r="D9">
        <v>416</v>
      </c>
      <c r="E9" s="124" t="s">
        <v>322</v>
      </c>
      <c r="F9" t="str">
        <f t="shared" si="0"/>
        <v>Adriana JorgeACCURATE BOX CO., INC.</v>
      </c>
      <c r="G9" s="150" t="str">
        <f t="shared" si="1"/>
        <v>Adriana Jorge</v>
      </c>
      <c r="H9" s="149" t="s">
        <v>402</v>
      </c>
      <c r="I9">
        <v>40005639</v>
      </c>
      <c r="K9" t="s">
        <v>12454</v>
      </c>
      <c r="L9" t="s">
        <v>12455</v>
      </c>
      <c r="M9" t="s">
        <v>12413</v>
      </c>
      <c r="N9">
        <v>7524</v>
      </c>
      <c r="Q9" t="s">
        <v>12415</v>
      </c>
      <c r="R9" t="s">
        <v>12416</v>
      </c>
      <c r="S9" t="s">
        <v>12456</v>
      </c>
      <c r="U9" t="s">
        <v>12418</v>
      </c>
      <c r="W9">
        <v>11</v>
      </c>
      <c r="X9">
        <v>1</v>
      </c>
      <c r="Y9" t="s">
        <v>12419</v>
      </c>
      <c r="Z9" t="s">
        <v>12420</v>
      </c>
      <c r="AA9" t="s">
        <v>12429</v>
      </c>
      <c r="AB9" t="s">
        <v>12422</v>
      </c>
      <c r="AC9">
        <v>2</v>
      </c>
      <c r="AD9" s="123">
        <v>39833</v>
      </c>
      <c r="AE9" t="s">
        <v>12431</v>
      </c>
      <c r="AG9">
        <v>40005639</v>
      </c>
      <c r="AL9" t="s">
        <v>12422</v>
      </c>
      <c r="AN9">
        <v>3103119201</v>
      </c>
      <c r="AO9">
        <v>16</v>
      </c>
      <c r="AP9" t="s">
        <v>12424</v>
      </c>
      <c r="AQ9" t="s">
        <v>11408</v>
      </c>
      <c r="AR9">
        <v>4100</v>
      </c>
      <c r="AT9">
        <v>0</v>
      </c>
      <c r="AV9" t="s">
        <v>12457</v>
      </c>
      <c r="AW9">
        <v>116100</v>
      </c>
    </row>
    <row r="10" spans="1:49" x14ac:dyDescent="0.25">
      <c r="A10">
        <v>4100</v>
      </c>
      <c r="B10">
        <v>30005</v>
      </c>
      <c r="C10">
        <v>4007</v>
      </c>
      <c r="D10">
        <v>416</v>
      </c>
      <c r="E10" s="124" t="s">
        <v>322</v>
      </c>
      <c r="F10" t="str">
        <f t="shared" si="0"/>
        <v>Adriana JorgeADVANCED FIBER TECHNOLOGIES CORP.</v>
      </c>
      <c r="G10" s="150" t="str">
        <f t="shared" si="1"/>
        <v>Adriana Jorge</v>
      </c>
      <c r="H10" s="149" t="s">
        <v>474</v>
      </c>
      <c r="I10">
        <v>40001719</v>
      </c>
      <c r="K10" t="s">
        <v>12458</v>
      </c>
      <c r="L10" t="s">
        <v>12459</v>
      </c>
      <c r="M10" t="s">
        <v>12413</v>
      </c>
      <c r="N10" t="s">
        <v>12460</v>
      </c>
      <c r="Q10" t="s">
        <v>12415</v>
      </c>
      <c r="R10" t="s">
        <v>12416</v>
      </c>
      <c r="S10" t="s">
        <v>12461</v>
      </c>
      <c r="U10" t="s">
        <v>12418</v>
      </c>
      <c r="W10">
        <v>11</v>
      </c>
      <c r="X10">
        <v>1</v>
      </c>
      <c r="Y10" t="s">
        <v>12419</v>
      </c>
      <c r="Z10" t="s">
        <v>12420</v>
      </c>
      <c r="AA10" t="s">
        <v>12421</v>
      </c>
      <c r="AB10" t="s">
        <v>12422</v>
      </c>
      <c r="AC10">
        <v>2</v>
      </c>
      <c r="AD10" s="123">
        <v>39111</v>
      </c>
      <c r="AE10" t="s">
        <v>12423</v>
      </c>
      <c r="AG10">
        <v>40001719</v>
      </c>
      <c r="AL10" t="s">
        <v>12422</v>
      </c>
      <c r="AN10">
        <v>3100308401</v>
      </c>
      <c r="AO10">
        <v>16</v>
      </c>
      <c r="AP10" t="s">
        <v>12424</v>
      </c>
      <c r="AQ10" t="s">
        <v>11408</v>
      </c>
      <c r="AR10">
        <v>4100</v>
      </c>
      <c r="AT10">
        <v>2005</v>
      </c>
      <c r="AV10" t="s">
        <v>12462</v>
      </c>
      <c r="AW10">
        <v>116100</v>
      </c>
    </row>
    <row r="11" spans="1:49" x14ac:dyDescent="0.25">
      <c r="A11">
        <v>4100</v>
      </c>
      <c r="B11">
        <v>30005</v>
      </c>
      <c r="C11">
        <v>4007</v>
      </c>
      <c r="D11">
        <v>416</v>
      </c>
      <c r="E11" s="124" t="s">
        <v>322</v>
      </c>
      <c r="F11" t="str">
        <f t="shared" si="0"/>
        <v>Adriana JorgeA-G MART PRODUCE</v>
      </c>
      <c r="G11" s="150" t="str">
        <f t="shared" si="1"/>
        <v>Adriana Jorge</v>
      </c>
      <c r="H11" s="149" t="s">
        <v>506</v>
      </c>
      <c r="I11">
        <v>40007502</v>
      </c>
      <c r="K11" t="s">
        <v>12463</v>
      </c>
      <c r="L11" t="s">
        <v>12464</v>
      </c>
      <c r="M11" t="s">
        <v>12413</v>
      </c>
      <c r="N11">
        <v>8311</v>
      </c>
      <c r="Q11" t="s">
        <v>12415</v>
      </c>
      <c r="R11" t="s">
        <v>12416</v>
      </c>
      <c r="S11" t="s">
        <v>12465</v>
      </c>
      <c r="U11" t="s">
        <v>12418</v>
      </c>
      <c r="W11">
        <v>11</v>
      </c>
      <c r="X11">
        <v>1</v>
      </c>
      <c r="Y11" t="s">
        <v>12419</v>
      </c>
      <c r="Z11" t="s">
        <v>12420</v>
      </c>
      <c r="AA11" t="s">
        <v>12429</v>
      </c>
      <c r="AB11" t="s">
        <v>12422</v>
      </c>
      <c r="AC11">
        <v>2</v>
      </c>
      <c r="AD11" s="123">
        <v>42038</v>
      </c>
      <c r="AE11" t="s">
        <v>12431</v>
      </c>
      <c r="AG11">
        <v>40007502</v>
      </c>
      <c r="AL11" t="s">
        <v>12422</v>
      </c>
      <c r="AN11">
        <v>3101153541</v>
      </c>
      <c r="AO11">
        <v>16</v>
      </c>
      <c r="AP11" t="s">
        <v>12424</v>
      </c>
      <c r="AQ11" t="s">
        <v>11408</v>
      </c>
      <c r="AR11">
        <v>4100</v>
      </c>
      <c r="AT11">
        <v>0</v>
      </c>
      <c r="AV11" t="s">
        <v>12466</v>
      </c>
      <c r="AW11">
        <v>116100</v>
      </c>
    </row>
    <row r="12" spans="1:49" x14ac:dyDescent="0.25">
      <c r="A12">
        <v>4100</v>
      </c>
      <c r="B12">
        <v>30005</v>
      </c>
      <c r="C12">
        <v>4007</v>
      </c>
      <c r="D12">
        <v>416</v>
      </c>
      <c r="E12" s="124" t="s">
        <v>322</v>
      </c>
      <c r="F12" t="str">
        <f t="shared" si="0"/>
        <v>Adriana JorgeALBEA</v>
      </c>
      <c r="G12" s="150" t="str">
        <f t="shared" si="1"/>
        <v>Adriana Jorge</v>
      </c>
      <c r="H12" s="149" t="s">
        <v>567</v>
      </c>
      <c r="I12">
        <v>40003693</v>
      </c>
      <c r="J12" t="s">
        <v>12467</v>
      </c>
      <c r="K12" t="s">
        <v>12468</v>
      </c>
      <c r="L12" t="s">
        <v>12469</v>
      </c>
      <c r="M12" t="s">
        <v>12413</v>
      </c>
      <c r="N12" t="s">
        <v>12470</v>
      </c>
      <c r="Q12" t="s">
        <v>12415</v>
      </c>
      <c r="R12" t="s">
        <v>12416</v>
      </c>
      <c r="S12" t="s">
        <v>12471</v>
      </c>
      <c r="U12" t="s">
        <v>12418</v>
      </c>
      <c r="V12">
        <v>136</v>
      </c>
      <c r="W12">
        <v>11</v>
      </c>
      <c r="X12">
        <v>1</v>
      </c>
      <c r="Y12" t="s">
        <v>12472</v>
      </c>
      <c r="Z12" t="s">
        <v>12420</v>
      </c>
      <c r="AA12" t="s">
        <v>12421</v>
      </c>
      <c r="AB12" t="s">
        <v>12473</v>
      </c>
      <c r="AC12">
        <v>2</v>
      </c>
      <c r="AD12" s="123">
        <v>39111</v>
      </c>
      <c r="AE12" t="s">
        <v>12423</v>
      </c>
      <c r="AG12">
        <v>40003693</v>
      </c>
      <c r="AL12" t="s">
        <v>12473</v>
      </c>
      <c r="AN12">
        <v>3104126401</v>
      </c>
      <c r="AO12">
        <v>16</v>
      </c>
      <c r="AP12" t="s">
        <v>12424</v>
      </c>
      <c r="AQ12" t="s">
        <v>11408</v>
      </c>
      <c r="AR12">
        <v>4100</v>
      </c>
      <c r="AT12">
        <v>2005</v>
      </c>
      <c r="AV12" t="s">
        <v>567</v>
      </c>
      <c r="AW12">
        <v>116100</v>
      </c>
    </row>
    <row r="13" spans="1:49" x14ac:dyDescent="0.25">
      <c r="A13">
        <v>4100</v>
      </c>
      <c r="B13">
        <v>30005</v>
      </c>
      <c r="C13">
        <v>4007</v>
      </c>
      <c r="D13">
        <v>416</v>
      </c>
      <c r="E13" s="124" t="s">
        <v>322</v>
      </c>
      <c r="F13" t="str">
        <f t="shared" si="0"/>
        <v>Adriana JorgeALLEN MACHINE PRODUCTS, INC.</v>
      </c>
      <c r="G13" s="150" t="str">
        <f t="shared" si="1"/>
        <v>Adriana Jorge</v>
      </c>
      <c r="H13" s="149" t="s">
        <v>612</v>
      </c>
      <c r="I13">
        <v>40002799</v>
      </c>
      <c r="K13" t="s">
        <v>12474</v>
      </c>
      <c r="L13" t="s">
        <v>12475</v>
      </c>
      <c r="M13" t="s">
        <v>12445</v>
      </c>
      <c r="N13" t="s">
        <v>12476</v>
      </c>
      <c r="Q13" t="s">
        <v>12415</v>
      </c>
      <c r="R13" t="s">
        <v>12416</v>
      </c>
      <c r="S13" t="s">
        <v>12477</v>
      </c>
      <c r="U13" t="s">
        <v>12418</v>
      </c>
      <c r="W13">
        <v>11</v>
      </c>
      <c r="X13">
        <v>0</v>
      </c>
      <c r="Y13" t="s">
        <v>12472</v>
      </c>
      <c r="Z13" t="s">
        <v>12420</v>
      </c>
      <c r="AA13" t="s">
        <v>12421</v>
      </c>
      <c r="AB13" t="s">
        <v>12478</v>
      </c>
      <c r="AC13">
        <v>2</v>
      </c>
      <c r="AD13" s="123">
        <v>39111</v>
      </c>
      <c r="AE13" t="s">
        <v>12423</v>
      </c>
      <c r="AG13">
        <v>40002799</v>
      </c>
      <c r="AL13" t="s">
        <v>12478</v>
      </c>
      <c r="AN13">
        <v>3310333701</v>
      </c>
      <c r="AO13">
        <v>16</v>
      </c>
      <c r="AP13" t="s">
        <v>12424</v>
      </c>
      <c r="AQ13" t="s">
        <v>11408</v>
      </c>
      <c r="AR13">
        <v>4100</v>
      </c>
      <c r="AT13">
        <v>2005</v>
      </c>
      <c r="AV13" t="s">
        <v>12479</v>
      </c>
      <c r="AW13">
        <v>116100</v>
      </c>
    </row>
    <row r="14" spans="1:49" x14ac:dyDescent="0.25">
      <c r="A14">
        <v>4100</v>
      </c>
      <c r="B14">
        <v>30005</v>
      </c>
      <c r="C14">
        <v>4007</v>
      </c>
      <c r="D14">
        <v>416</v>
      </c>
      <c r="E14" s="124" t="s">
        <v>322</v>
      </c>
      <c r="F14" t="str">
        <f t="shared" si="0"/>
        <v>Adriana JorgeAMAZON - LGA9 (EDISON, NJ)</v>
      </c>
      <c r="G14" s="150" t="str">
        <f t="shared" si="1"/>
        <v>Adriana Jorge</v>
      </c>
      <c r="H14" s="149" t="s">
        <v>12480</v>
      </c>
      <c r="I14">
        <v>40008893</v>
      </c>
      <c r="J14" t="s">
        <v>12481</v>
      </c>
      <c r="K14" t="s">
        <v>12482</v>
      </c>
      <c r="L14" t="s">
        <v>12483</v>
      </c>
      <c r="M14" t="s">
        <v>12484</v>
      </c>
      <c r="N14">
        <v>98109</v>
      </c>
      <c r="Q14" t="s">
        <v>12415</v>
      </c>
      <c r="R14" t="s">
        <v>12416</v>
      </c>
      <c r="S14">
        <v>2014703726</v>
      </c>
      <c r="U14" t="s">
        <v>12418</v>
      </c>
      <c r="V14">
        <v>14</v>
      </c>
      <c r="W14">
        <v>11</v>
      </c>
      <c r="X14">
        <v>1</v>
      </c>
      <c r="Y14" t="s">
        <v>12419</v>
      </c>
      <c r="Z14" t="s">
        <v>12420</v>
      </c>
      <c r="AA14" t="s">
        <v>12485</v>
      </c>
      <c r="AB14" t="s">
        <v>12473</v>
      </c>
      <c r="AC14">
        <v>2</v>
      </c>
      <c r="AD14" s="123">
        <v>44020</v>
      </c>
      <c r="AE14" t="s">
        <v>12486</v>
      </c>
      <c r="AG14">
        <v>40008893</v>
      </c>
      <c r="AL14" t="s">
        <v>12473</v>
      </c>
      <c r="AN14">
        <v>4803306501</v>
      </c>
      <c r="AO14">
        <v>16</v>
      </c>
      <c r="AP14" t="s">
        <v>12424</v>
      </c>
      <c r="AQ14" t="s">
        <v>11408</v>
      </c>
      <c r="AR14">
        <v>4100</v>
      </c>
      <c r="AT14">
        <v>0</v>
      </c>
      <c r="AV14" t="s">
        <v>12487</v>
      </c>
      <c r="AW14">
        <v>116100</v>
      </c>
    </row>
    <row r="15" spans="1:49" x14ac:dyDescent="0.25">
      <c r="A15">
        <v>4100</v>
      </c>
      <c r="B15">
        <v>30005</v>
      </c>
      <c r="C15">
        <v>4007</v>
      </c>
      <c r="D15">
        <v>416</v>
      </c>
      <c r="E15" s="124" t="s">
        <v>322</v>
      </c>
      <c r="F15" t="str">
        <f t="shared" si="0"/>
        <v>Adriana JorgeAMECAN INC</v>
      </c>
      <c r="G15" s="150" t="str">
        <f t="shared" si="1"/>
        <v>Adriana Jorge</v>
      </c>
      <c r="H15" s="149" t="s">
        <v>803</v>
      </c>
      <c r="I15">
        <v>40008537</v>
      </c>
      <c r="K15" t="s">
        <v>12488</v>
      </c>
      <c r="L15" t="s">
        <v>12489</v>
      </c>
      <c r="M15" t="s">
        <v>12445</v>
      </c>
      <c r="N15">
        <v>11590</v>
      </c>
      <c r="Q15" t="s">
        <v>12415</v>
      </c>
      <c r="R15" t="s">
        <v>12416</v>
      </c>
      <c r="S15" t="s">
        <v>12490</v>
      </c>
      <c r="U15" t="s">
        <v>12418</v>
      </c>
      <c r="W15">
        <v>11</v>
      </c>
      <c r="X15">
        <v>2</v>
      </c>
      <c r="Y15" t="s">
        <v>12419</v>
      </c>
      <c r="Z15" t="s">
        <v>12420</v>
      </c>
      <c r="AA15" t="s">
        <v>12429</v>
      </c>
      <c r="AB15" t="s">
        <v>12422</v>
      </c>
      <c r="AC15">
        <v>2</v>
      </c>
      <c r="AD15" s="123">
        <v>43448</v>
      </c>
      <c r="AE15" t="s">
        <v>12431</v>
      </c>
      <c r="AG15">
        <v>40008537</v>
      </c>
      <c r="AL15" t="s">
        <v>12422</v>
      </c>
      <c r="AN15">
        <v>3305931501</v>
      </c>
      <c r="AO15">
        <v>16</v>
      </c>
      <c r="AP15" t="s">
        <v>12424</v>
      </c>
      <c r="AQ15" t="s">
        <v>11408</v>
      </c>
      <c r="AR15">
        <v>4100</v>
      </c>
      <c r="AS15" t="s">
        <v>12491</v>
      </c>
      <c r="AT15">
        <v>0</v>
      </c>
      <c r="AV15" t="s">
        <v>803</v>
      </c>
      <c r="AW15">
        <v>116100</v>
      </c>
    </row>
    <row r="16" spans="1:49" x14ac:dyDescent="0.25">
      <c r="A16">
        <v>4100</v>
      </c>
      <c r="B16">
        <v>30005</v>
      </c>
      <c r="C16">
        <v>4007</v>
      </c>
      <c r="D16">
        <v>416</v>
      </c>
      <c r="E16" s="124" t="s">
        <v>322</v>
      </c>
      <c r="F16" t="str">
        <f t="shared" si="0"/>
        <v>Adriana JorgeAMERICAN AIRLINES INC / DFW AIRPORT</v>
      </c>
      <c r="G16" s="150" t="str">
        <f t="shared" si="1"/>
        <v>Adriana Jorge</v>
      </c>
      <c r="H16" s="149" t="s">
        <v>815</v>
      </c>
      <c r="I16">
        <v>40003359</v>
      </c>
      <c r="J16" t="s">
        <v>12492</v>
      </c>
      <c r="L16" t="s">
        <v>12493</v>
      </c>
      <c r="M16" t="s">
        <v>12494</v>
      </c>
      <c r="N16">
        <v>75261</v>
      </c>
      <c r="O16">
        <v>619914</v>
      </c>
      <c r="P16">
        <v>75261</v>
      </c>
      <c r="Q16" t="s">
        <v>12415</v>
      </c>
      <c r="R16" t="s">
        <v>12416</v>
      </c>
      <c r="S16" t="s">
        <v>12495</v>
      </c>
      <c r="U16" t="s">
        <v>12418</v>
      </c>
      <c r="W16">
        <v>11</v>
      </c>
      <c r="X16">
        <v>1</v>
      </c>
      <c r="Y16" t="s">
        <v>12419</v>
      </c>
      <c r="Z16" t="s">
        <v>12420</v>
      </c>
      <c r="AA16" t="s">
        <v>12421</v>
      </c>
      <c r="AB16" t="s">
        <v>12422</v>
      </c>
      <c r="AC16">
        <v>2</v>
      </c>
      <c r="AD16" s="123">
        <v>39111</v>
      </c>
      <c r="AE16" t="s">
        <v>12423</v>
      </c>
      <c r="AG16">
        <v>40003359</v>
      </c>
      <c r="AL16" t="s">
        <v>12422</v>
      </c>
      <c r="AN16">
        <v>4411307601</v>
      </c>
      <c r="AO16">
        <v>16</v>
      </c>
      <c r="AP16" t="s">
        <v>12424</v>
      </c>
      <c r="AQ16" t="s">
        <v>11408</v>
      </c>
      <c r="AR16">
        <v>4100</v>
      </c>
      <c r="AT16">
        <v>0</v>
      </c>
      <c r="AV16" t="s">
        <v>12496</v>
      </c>
      <c r="AW16">
        <v>116100</v>
      </c>
    </row>
    <row r="17" spans="1:49" x14ac:dyDescent="0.25">
      <c r="A17">
        <v>4100</v>
      </c>
      <c r="B17">
        <v>30005</v>
      </c>
      <c r="C17">
        <v>4007</v>
      </c>
      <c r="D17">
        <v>416</v>
      </c>
      <c r="E17" s="124" t="s">
        <v>322</v>
      </c>
      <c r="F17" t="str">
        <f t="shared" si="0"/>
        <v>Adriana JorgeAMERICAN FELT &amp; FILTER CO LLC</v>
      </c>
      <c r="G17" s="150" t="str">
        <f t="shared" si="1"/>
        <v>Adriana Jorge</v>
      </c>
      <c r="H17" s="149" t="s">
        <v>825</v>
      </c>
      <c r="I17">
        <v>40006702</v>
      </c>
      <c r="K17" t="s">
        <v>12497</v>
      </c>
      <c r="L17" t="s">
        <v>12498</v>
      </c>
      <c r="M17" t="s">
        <v>12445</v>
      </c>
      <c r="N17">
        <v>12553</v>
      </c>
      <c r="Q17" t="s">
        <v>12415</v>
      </c>
      <c r="R17" t="s">
        <v>12416</v>
      </c>
      <c r="S17" t="s">
        <v>12499</v>
      </c>
      <c r="U17" t="s">
        <v>12418</v>
      </c>
      <c r="W17">
        <v>11</v>
      </c>
      <c r="X17">
        <v>1</v>
      </c>
      <c r="Y17" t="s">
        <v>12419</v>
      </c>
      <c r="Z17" t="s">
        <v>12420</v>
      </c>
      <c r="AA17" t="s">
        <v>12429</v>
      </c>
      <c r="AB17" t="s">
        <v>12422</v>
      </c>
      <c r="AC17">
        <v>2</v>
      </c>
      <c r="AD17" s="123">
        <v>40889</v>
      </c>
      <c r="AE17" t="s">
        <v>12431</v>
      </c>
      <c r="AG17">
        <v>40006702</v>
      </c>
      <c r="AL17" t="s">
        <v>12422</v>
      </c>
      <c r="AN17">
        <v>3307199651</v>
      </c>
      <c r="AO17">
        <v>16</v>
      </c>
      <c r="AP17" t="s">
        <v>12424</v>
      </c>
      <c r="AQ17" t="s">
        <v>11408</v>
      </c>
      <c r="AR17">
        <v>4100</v>
      </c>
      <c r="AT17">
        <v>0</v>
      </c>
      <c r="AV17" t="s">
        <v>12500</v>
      </c>
      <c r="AW17">
        <v>116100</v>
      </c>
    </row>
    <row r="18" spans="1:49" x14ac:dyDescent="0.25">
      <c r="A18">
        <v>4100</v>
      </c>
      <c r="B18">
        <v>30005</v>
      </c>
      <c r="C18">
        <v>4007</v>
      </c>
      <c r="D18">
        <v>416</v>
      </c>
      <c r="E18" s="124" t="s">
        <v>322</v>
      </c>
      <c r="F18" t="str">
        <f t="shared" si="0"/>
        <v>Adriana JorgeAMNEAL PHARMACEUTICALS</v>
      </c>
      <c r="G18" s="150" t="str">
        <f t="shared" si="1"/>
        <v>Adriana Jorge</v>
      </c>
      <c r="H18" s="149" t="s">
        <v>878</v>
      </c>
      <c r="I18">
        <v>40007776</v>
      </c>
      <c r="K18" t="s">
        <v>12501</v>
      </c>
      <c r="L18" t="s">
        <v>12502</v>
      </c>
      <c r="M18" t="s">
        <v>12413</v>
      </c>
      <c r="N18">
        <v>8807</v>
      </c>
      <c r="Q18" t="s">
        <v>12415</v>
      </c>
      <c r="R18" t="s">
        <v>12416</v>
      </c>
      <c r="S18" t="s">
        <v>12503</v>
      </c>
      <c r="U18" t="s">
        <v>12418</v>
      </c>
      <c r="W18">
        <v>11</v>
      </c>
      <c r="X18">
        <v>0</v>
      </c>
      <c r="Y18" t="s">
        <v>12419</v>
      </c>
      <c r="Z18" t="s">
        <v>12420</v>
      </c>
      <c r="AA18" t="s">
        <v>12429</v>
      </c>
      <c r="AB18" t="s">
        <v>12422</v>
      </c>
      <c r="AC18">
        <v>2</v>
      </c>
      <c r="AD18" s="123">
        <v>42405</v>
      </c>
      <c r="AE18" t="s">
        <v>12431</v>
      </c>
      <c r="AG18">
        <v>40007776</v>
      </c>
      <c r="AL18" t="s">
        <v>12422</v>
      </c>
      <c r="AN18">
        <v>3103564461</v>
      </c>
      <c r="AO18">
        <v>16</v>
      </c>
      <c r="AP18" t="s">
        <v>12424</v>
      </c>
      <c r="AQ18" t="s">
        <v>11408</v>
      </c>
      <c r="AR18">
        <v>4100</v>
      </c>
      <c r="AT18">
        <v>0</v>
      </c>
      <c r="AV18" t="s">
        <v>12504</v>
      </c>
      <c r="AW18">
        <v>116100</v>
      </c>
    </row>
    <row r="19" spans="1:49" x14ac:dyDescent="0.25">
      <c r="A19">
        <v>4100</v>
      </c>
      <c r="B19">
        <v>30005</v>
      </c>
      <c r="C19">
        <v>4007</v>
      </c>
      <c r="D19">
        <v>416</v>
      </c>
      <c r="E19" s="124" t="s">
        <v>322</v>
      </c>
      <c r="F19" t="str">
        <f t="shared" si="0"/>
        <v>Adriana JorgeAMPAC SOLUTIONS</v>
      </c>
      <c r="G19" s="150" t="str">
        <f t="shared" si="1"/>
        <v>Adriana Jorge</v>
      </c>
      <c r="H19" s="149" t="s">
        <v>881</v>
      </c>
      <c r="I19">
        <v>40007549</v>
      </c>
      <c r="K19" t="s">
        <v>12505</v>
      </c>
      <c r="L19" t="s">
        <v>12506</v>
      </c>
      <c r="M19" t="s">
        <v>12413</v>
      </c>
      <c r="N19">
        <v>8736</v>
      </c>
      <c r="Q19" t="s">
        <v>12415</v>
      </c>
      <c r="R19" t="s">
        <v>12416</v>
      </c>
      <c r="S19" t="s">
        <v>12507</v>
      </c>
      <c r="U19" t="s">
        <v>12418</v>
      </c>
      <c r="W19">
        <v>11</v>
      </c>
      <c r="X19">
        <v>1</v>
      </c>
      <c r="Y19">
        <v>1</v>
      </c>
      <c r="Z19" t="s">
        <v>12420</v>
      </c>
      <c r="AA19" t="s">
        <v>12429</v>
      </c>
      <c r="AB19" t="s">
        <v>12430</v>
      </c>
      <c r="AC19">
        <v>2</v>
      </c>
      <c r="AD19" s="123">
        <v>42088</v>
      </c>
      <c r="AE19" t="s">
        <v>12431</v>
      </c>
      <c r="AG19">
        <v>40007549</v>
      </c>
      <c r="AL19" t="s">
        <v>12430</v>
      </c>
      <c r="AN19">
        <v>3102513201</v>
      </c>
      <c r="AO19">
        <v>16</v>
      </c>
      <c r="AP19" t="s">
        <v>12424</v>
      </c>
      <c r="AQ19" t="s">
        <v>11408</v>
      </c>
      <c r="AR19">
        <v>4100</v>
      </c>
      <c r="AT19">
        <v>0</v>
      </c>
      <c r="AV19" t="s">
        <v>12508</v>
      </c>
      <c r="AW19">
        <v>116100</v>
      </c>
    </row>
    <row r="20" spans="1:49" x14ac:dyDescent="0.25">
      <c r="A20">
        <v>4100</v>
      </c>
      <c r="B20">
        <v>30005</v>
      </c>
      <c r="C20">
        <v>4007</v>
      </c>
      <c r="D20">
        <v>416</v>
      </c>
      <c r="E20" s="124" t="s">
        <v>322</v>
      </c>
      <c r="F20" t="str">
        <f t="shared" si="0"/>
        <v>Adriana JorgeANTHONY &amp; SONS BAKERY</v>
      </c>
      <c r="G20" s="150" t="str">
        <f t="shared" si="1"/>
        <v>Adriana Jorge</v>
      </c>
      <c r="H20" s="149" t="s">
        <v>928</v>
      </c>
      <c r="I20">
        <v>40002156</v>
      </c>
      <c r="K20" t="s">
        <v>12509</v>
      </c>
      <c r="L20" t="s">
        <v>12510</v>
      </c>
      <c r="M20" t="s">
        <v>12413</v>
      </c>
      <c r="N20" t="s">
        <v>12511</v>
      </c>
      <c r="Q20" t="s">
        <v>12415</v>
      </c>
      <c r="R20" t="s">
        <v>12416</v>
      </c>
      <c r="S20" t="s">
        <v>12512</v>
      </c>
      <c r="U20" t="s">
        <v>12418</v>
      </c>
      <c r="W20">
        <v>11</v>
      </c>
      <c r="X20">
        <v>1</v>
      </c>
      <c r="Y20" t="s">
        <v>12419</v>
      </c>
      <c r="Z20" t="s">
        <v>12420</v>
      </c>
      <c r="AA20" t="s">
        <v>12421</v>
      </c>
      <c r="AB20" t="s">
        <v>12422</v>
      </c>
      <c r="AC20">
        <v>2</v>
      </c>
      <c r="AD20" s="123">
        <v>39111</v>
      </c>
      <c r="AE20" t="s">
        <v>12423</v>
      </c>
      <c r="AG20">
        <v>40002156</v>
      </c>
      <c r="AL20" t="s">
        <v>12422</v>
      </c>
      <c r="AN20">
        <v>3102729701</v>
      </c>
      <c r="AO20">
        <v>16</v>
      </c>
      <c r="AP20" t="s">
        <v>12424</v>
      </c>
      <c r="AQ20" t="s">
        <v>11408</v>
      </c>
      <c r="AR20">
        <v>4100</v>
      </c>
      <c r="AT20">
        <v>2005</v>
      </c>
      <c r="AV20" t="s">
        <v>12513</v>
      </c>
      <c r="AW20">
        <v>116100</v>
      </c>
    </row>
    <row r="21" spans="1:49" x14ac:dyDescent="0.25">
      <c r="A21">
        <v>4100</v>
      </c>
      <c r="B21">
        <v>30005</v>
      </c>
      <c r="C21">
        <v>4007</v>
      </c>
      <c r="D21">
        <v>416</v>
      </c>
      <c r="E21" s="124" t="s">
        <v>322</v>
      </c>
      <c r="F21" t="str">
        <f t="shared" si="0"/>
        <v>Adriana JorgeANTONIO MOZZARELLA FACTORY</v>
      </c>
      <c r="G21" s="150" t="str">
        <f t="shared" si="1"/>
        <v>Adriana Jorge</v>
      </c>
      <c r="H21" s="149" t="s">
        <v>929</v>
      </c>
      <c r="I21">
        <v>40007749</v>
      </c>
      <c r="K21" t="s">
        <v>12514</v>
      </c>
      <c r="L21" t="s">
        <v>12439</v>
      </c>
      <c r="M21" t="s">
        <v>12413</v>
      </c>
      <c r="N21">
        <v>7114</v>
      </c>
      <c r="Q21" t="s">
        <v>12415</v>
      </c>
      <c r="R21" t="s">
        <v>12416</v>
      </c>
      <c r="S21" t="s">
        <v>12515</v>
      </c>
      <c r="U21" t="s">
        <v>12418</v>
      </c>
      <c r="W21">
        <v>11</v>
      </c>
      <c r="X21">
        <v>1</v>
      </c>
      <c r="Y21" t="s">
        <v>12419</v>
      </c>
      <c r="Z21" t="s">
        <v>12420</v>
      </c>
      <c r="AA21" t="s">
        <v>12429</v>
      </c>
      <c r="AB21" t="s">
        <v>12422</v>
      </c>
      <c r="AC21">
        <v>2</v>
      </c>
      <c r="AD21" s="123">
        <v>42360</v>
      </c>
      <c r="AE21" t="s">
        <v>12431</v>
      </c>
      <c r="AG21">
        <v>40007749</v>
      </c>
      <c r="AL21" t="s">
        <v>12422</v>
      </c>
      <c r="AN21">
        <v>3101316601</v>
      </c>
      <c r="AO21">
        <v>16</v>
      </c>
      <c r="AP21" t="s">
        <v>12424</v>
      </c>
      <c r="AQ21" t="s">
        <v>11408</v>
      </c>
      <c r="AR21">
        <v>4100</v>
      </c>
      <c r="AT21">
        <v>0</v>
      </c>
      <c r="AV21" t="s">
        <v>12516</v>
      </c>
      <c r="AW21">
        <v>116100</v>
      </c>
    </row>
    <row r="22" spans="1:49" x14ac:dyDescent="0.25">
      <c r="A22">
        <v>4100</v>
      </c>
      <c r="B22">
        <v>30005</v>
      </c>
      <c r="C22">
        <v>4007</v>
      </c>
      <c r="D22">
        <v>416</v>
      </c>
      <c r="E22" s="124" t="s">
        <v>322</v>
      </c>
      <c r="F22" t="str">
        <f t="shared" si="0"/>
        <v>Adriana JorgeAPEX MEDIA</v>
      </c>
      <c r="G22" s="150" t="str">
        <f t="shared" si="1"/>
        <v>Adriana Jorge</v>
      </c>
      <c r="H22" s="149" t="s">
        <v>943</v>
      </c>
      <c r="I22">
        <v>40007069</v>
      </c>
      <c r="K22" t="s">
        <v>12517</v>
      </c>
      <c r="L22" t="s">
        <v>12502</v>
      </c>
      <c r="M22" t="s">
        <v>12413</v>
      </c>
      <c r="N22">
        <v>8807</v>
      </c>
      <c r="Q22" t="s">
        <v>12415</v>
      </c>
      <c r="R22" t="s">
        <v>12416</v>
      </c>
      <c r="S22" t="s">
        <v>12518</v>
      </c>
      <c r="U22" t="s">
        <v>12418</v>
      </c>
      <c r="W22">
        <v>11</v>
      </c>
      <c r="X22">
        <v>1</v>
      </c>
      <c r="Y22" t="s">
        <v>12419</v>
      </c>
      <c r="Z22" t="s">
        <v>12420</v>
      </c>
      <c r="AA22" t="s">
        <v>12429</v>
      </c>
      <c r="AB22" t="s">
        <v>12422</v>
      </c>
      <c r="AC22">
        <v>2</v>
      </c>
      <c r="AD22" s="123">
        <v>41389</v>
      </c>
      <c r="AE22" t="s">
        <v>12431</v>
      </c>
      <c r="AG22">
        <v>40007069</v>
      </c>
      <c r="AL22" t="s">
        <v>12422</v>
      </c>
      <c r="AN22">
        <v>3103564461</v>
      </c>
      <c r="AO22">
        <v>16</v>
      </c>
      <c r="AP22" t="s">
        <v>12424</v>
      </c>
      <c r="AQ22" t="s">
        <v>11408</v>
      </c>
      <c r="AR22">
        <v>4100</v>
      </c>
      <c r="AT22">
        <v>0</v>
      </c>
      <c r="AV22" t="s">
        <v>943</v>
      </c>
      <c r="AW22">
        <v>116100</v>
      </c>
    </row>
    <row r="23" spans="1:49" x14ac:dyDescent="0.25">
      <c r="A23">
        <v>4100</v>
      </c>
      <c r="B23">
        <v>30005</v>
      </c>
      <c r="C23">
        <v>4007</v>
      </c>
      <c r="D23">
        <v>416</v>
      </c>
      <c r="E23" s="124" t="s">
        <v>322</v>
      </c>
      <c r="F23" t="str">
        <f t="shared" si="0"/>
        <v>Adriana JorgeAPPLIED IND - LYNBROOK</v>
      </c>
      <c r="G23" s="150" t="str">
        <f t="shared" si="1"/>
        <v>Adriana Jorge</v>
      </c>
      <c r="H23" s="149" t="s">
        <v>956</v>
      </c>
      <c r="I23">
        <v>40007934</v>
      </c>
      <c r="J23" t="s">
        <v>12519</v>
      </c>
      <c r="L23" t="s">
        <v>12520</v>
      </c>
      <c r="M23" t="s">
        <v>12521</v>
      </c>
      <c r="O23">
        <v>93018</v>
      </c>
      <c r="P23" t="s">
        <v>12522</v>
      </c>
      <c r="Q23" t="s">
        <v>12415</v>
      </c>
      <c r="R23" t="s">
        <v>12416</v>
      </c>
      <c r="S23" t="s">
        <v>12523</v>
      </c>
      <c r="U23" t="s">
        <v>12418</v>
      </c>
      <c r="V23">
        <v>202</v>
      </c>
      <c r="W23">
        <v>11</v>
      </c>
      <c r="X23">
        <v>2</v>
      </c>
      <c r="Y23" t="s">
        <v>12472</v>
      </c>
      <c r="Z23" t="s">
        <v>12420</v>
      </c>
      <c r="AA23" t="s">
        <v>12429</v>
      </c>
      <c r="AB23" t="s">
        <v>12422</v>
      </c>
      <c r="AC23">
        <v>2</v>
      </c>
      <c r="AD23" s="123">
        <v>42653</v>
      </c>
      <c r="AE23" t="s">
        <v>12431</v>
      </c>
      <c r="AG23">
        <v>40007934</v>
      </c>
      <c r="AL23" t="s">
        <v>12422</v>
      </c>
      <c r="AN23">
        <v>3603505101</v>
      </c>
      <c r="AO23">
        <v>16</v>
      </c>
      <c r="AP23" t="s">
        <v>12424</v>
      </c>
      <c r="AQ23" t="s">
        <v>11408</v>
      </c>
      <c r="AR23">
        <v>4100</v>
      </c>
      <c r="AT23">
        <v>0</v>
      </c>
      <c r="AV23" t="s">
        <v>12524</v>
      </c>
      <c r="AW23">
        <v>116100</v>
      </c>
    </row>
    <row r="24" spans="1:49" x14ac:dyDescent="0.25">
      <c r="A24">
        <v>4100</v>
      </c>
      <c r="B24">
        <v>30005</v>
      </c>
      <c r="C24">
        <v>4007</v>
      </c>
      <c r="D24">
        <v>416</v>
      </c>
      <c r="E24" s="124" t="s">
        <v>322</v>
      </c>
      <c r="F24" t="str">
        <f t="shared" si="0"/>
        <v>Adriana JorgeAPPLIED INDUSTRIAL TECH - RUNNEMEDE</v>
      </c>
      <c r="G24" s="150" t="str">
        <f t="shared" si="1"/>
        <v>Adriana Jorge</v>
      </c>
      <c r="H24" s="149" t="s">
        <v>1112</v>
      </c>
      <c r="I24">
        <v>40008662</v>
      </c>
      <c r="L24" t="s">
        <v>12520</v>
      </c>
      <c r="M24" t="s">
        <v>12521</v>
      </c>
      <c r="O24">
        <v>93018</v>
      </c>
      <c r="P24" t="s">
        <v>12522</v>
      </c>
      <c r="Q24" t="s">
        <v>12415</v>
      </c>
      <c r="R24" t="s">
        <v>12416</v>
      </c>
      <c r="U24" t="s">
        <v>12418</v>
      </c>
      <c r="V24">
        <v>202</v>
      </c>
      <c r="W24">
        <v>11</v>
      </c>
      <c r="X24">
        <v>2</v>
      </c>
      <c r="Y24" t="s">
        <v>12472</v>
      </c>
      <c r="Z24" t="s">
        <v>12420</v>
      </c>
      <c r="AA24" t="s">
        <v>12429</v>
      </c>
      <c r="AB24" t="s">
        <v>12422</v>
      </c>
      <c r="AC24">
        <v>2</v>
      </c>
      <c r="AD24" s="123">
        <v>43669</v>
      </c>
      <c r="AE24" t="s">
        <v>12431</v>
      </c>
      <c r="AG24">
        <v>40008662</v>
      </c>
      <c r="AL24" t="s">
        <v>12422</v>
      </c>
      <c r="AN24">
        <v>3603505101</v>
      </c>
      <c r="AO24">
        <v>16</v>
      </c>
      <c r="AP24" t="s">
        <v>12424</v>
      </c>
      <c r="AQ24" t="s">
        <v>11408</v>
      </c>
      <c r="AR24">
        <v>4100</v>
      </c>
      <c r="AT24">
        <v>0</v>
      </c>
      <c r="AV24" t="s">
        <v>12525</v>
      </c>
      <c r="AW24">
        <v>116100</v>
      </c>
    </row>
    <row r="25" spans="1:49" x14ac:dyDescent="0.25">
      <c r="A25">
        <v>4100</v>
      </c>
      <c r="B25">
        <v>30005</v>
      </c>
      <c r="C25">
        <v>4007</v>
      </c>
      <c r="D25">
        <v>416</v>
      </c>
      <c r="E25" s="124" t="s">
        <v>322</v>
      </c>
      <c r="F25" t="str">
        <f t="shared" si="0"/>
        <v>Adriana JorgeAROD CUSTOM METAL, INC</v>
      </c>
      <c r="G25" s="150" t="str">
        <f t="shared" si="1"/>
        <v>Adriana Jorge</v>
      </c>
      <c r="H25" s="149" t="s">
        <v>1175</v>
      </c>
      <c r="I25">
        <v>40008929</v>
      </c>
      <c r="K25" t="s">
        <v>12526</v>
      </c>
      <c r="L25" t="s">
        <v>12527</v>
      </c>
      <c r="M25" t="s">
        <v>12413</v>
      </c>
      <c r="N25">
        <v>7606</v>
      </c>
      <c r="Q25" t="s">
        <v>12415</v>
      </c>
      <c r="R25" t="s">
        <v>12416</v>
      </c>
      <c r="S25">
        <v>2019899875</v>
      </c>
      <c r="U25" t="s">
        <v>12418</v>
      </c>
      <c r="W25">
        <v>11</v>
      </c>
      <c r="X25">
        <v>1</v>
      </c>
      <c r="Y25" t="s">
        <v>12419</v>
      </c>
      <c r="Z25" t="s">
        <v>12420</v>
      </c>
      <c r="AA25" t="s">
        <v>12485</v>
      </c>
      <c r="AB25" t="s">
        <v>12430</v>
      </c>
      <c r="AC25">
        <v>2</v>
      </c>
      <c r="AD25" s="123">
        <v>44070</v>
      </c>
      <c r="AE25" t="s">
        <v>12528</v>
      </c>
      <c r="AG25">
        <v>40008929</v>
      </c>
      <c r="AL25" t="s">
        <v>12430</v>
      </c>
      <c r="AN25">
        <v>3100329401</v>
      </c>
      <c r="AP25" t="s">
        <v>12424</v>
      </c>
      <c r="AQ25" t="s">
        <v>11408</v>
      </c>
      <c r="AR25">
        <v>4100</v>
      </c>
      <c r="AT25">
        <v>0</v>
      </c>
      <c r="AV25" t="s">
        <v>12529</v>
      </c>
      <c r="AW25">
        <v>116100</v>
      </c>
    </row>
    <row r="26" spans="1:49" x14ac:dyDescent="0.25">
      <c r="A26">
        <v>4100</v>
      </c>
      <c r="B26">
        <v>30005</v>
      </c>
      <c r="C26">
        <v>4007</v>
      </c>
      <c r="D26">
        <v>416</v>
      </c>
      <c r="E26" s="124" t="s">
        <v>322</v>
      </c>
      <c r="F26" t="str">
        <f t="shared" si="0"/>
        <v>Adriana JorgeARTHUR SCHUMAN INC.</v>
      </c>
      <c r="G26" s="150" t="str">
        <f t="shared" si="1"/>
        <v>Adriana Jorge</v>
      </c>
      <c r="H26" s="149" t="s">
        <v>1185</v>
      </c>
      <c r="I26">
        <v>40007930</v>
      </c>
      <c r="K26" t="s">
        <v>12530</v>
      </c>
      <c r="L26" t="s">
        <v>12531</v>
      </c>
      <c r="M26" t="s">
        <v>12413</v>
      </c>
      <c r="N26">
        <v>7004</v>
      </c>
      <c r="Q26" t="s">
        <v>12415</v>
      </c>
      <c r="R26" t="s">
        <v>12416</v>
      </c>
      <c r="S26" t="s">
        <v>12532</v>
      </c>
      <c r="U26" t="s">
        <v>12418</v>
      </c>
      <c r="W26">
        <v>11</v>
      </c>
      <c r="X26">
        <v>1</v>
      </c>
      <c r="Y26" t="s">
        <v>12419</v>
      </c>
      <c r="Z26" t="s">
        <v>12420</v>
      </c>
      <c r="AA26" t="s">
        <v>12429</v>
      </c>
      <c r="AB26" t="s">
        <v>12422</v>
      </c>
      <c r="AC26">
        <v>2</v>
      </c>
      <c r="AD26" s="123">
        <v>42642</v>
      </c>
      <c r="AE26" t="s">
        <v>12431</v>
      </c>
      <c r="AG26">
        <v>40007930</v>
      </c>
      <c r="AL26" t="s">
        <v>12422</v>
      </c>
      <c r="AN26">
        <v>3101339101</v>
      </c>
      <c r="AO26">
        <v>16</v>
      </c>
      <c r="AP26" t="s">
        <v>12424</v>
      </c>
      <c r="AQ26" t="s">
        <v>11408</v>
      </c>
      <c r="AR26">
        <v>4100</v>
      </c>
      <c r="AT26">
        <v>0</v>
      </c>
      <c r="AV26" t="s">
        <v>12533</v>
      </c>
      <c r="AW26">
        <v>116100</v>
      </c>
    </row>
    <row r="27" spans="1:49" x14ac:dyDescent="0.25">
      <c r="A27">
        <v>4100</v>
      </c>
      <c r="B27">
        <v>30005</v>
      </c>
      <c r="C27">
        <v>4007</v>
      </c>
      <c r="D27">
        <v>416</v>
      </c>
      <c r="E27" s="124" t="s">
        <v>322</v>
      </c>
      <c r="F27" t="str">
        <f t="shared" si="0"/>
        <v>Adriana JorgeATLANTIC BELT &amp; INDUSTRIAL SUPPLY</v>
      </c>
      <c r="G27" s="150" t="str">
        <f t="shared" si="1"/>
        <v>Adriana Jorge</v>
      </c>
      <c r="H27" s="149" t="s">
        <v>1251</v>
      </c>
      <c r="I27">
        <v>40005120</v>
      </c>
      <c r="J27" t="s">
        <v>12534</v>
      </c>
      <c r="K27" t="s">
        <v>12535</v>
      </c>
      <c r="L27" t="s">
        <v>12536</v>
      </c>
      <c r="M27" t="s">
        <v>12413</v>
      </c>
      <c r="N27">
        <v>8859</v>
      </c>
      <c r="Q27" t="s">
        <v>12415</v>
      </c>
      <c r="R27" t="s">
        <v>12416</v>
      </c>
      <c r="S27" t="s">
        <v>12537</v>
      </c>
      <c r="U27" t="s">
        <v>12418</v>
      </c>
      <c r="W27">
        <v>11</v>
      </c>
      <c r="X27">
        <v>2</v>
      </c>
      <c r="Y27" t="s">
        <v>12419</v>
      </c>
      <c r="Z27" t="s">
        <v>12420</v>
      </c>
      <c r="AA27" t="s">
        <v>12429</v>
      </c>
      <c r="AB27" t="s">
        <v>12422</v>
      </c>
      <c r="AC27">
        <v>2</v>
      </c>
      <c r="AD27" s="123">
        <v>39260</v>
      </c>
      <c r="AE27" t="s">
        <v>12538</v>
      </c>
      <c r="AG27">
        <v>40005120</v>
      </c>
      <c r="AL27" t="s">
        <v>12422</v>
      </c>
      <c r="AN27">
        <v>3102300791</v>
      </c>
      <c r="AO27">
        <v>16</v>
      </c>
      <c r="AP27" t="s">
        <v>12424</v>
      </c>
      <c r="AQ27" t="s">
        <v>11408</v>
      </c>
      <c r="AR27">
        <v>4100</v>
      </c>
      <c r="AT27">
        <v>0</v>
      </c>
      <c r="AV27" t="s">
        <v>12539</v>
      </c>
      <c r="AW27">
        <v>116100</v>
      </c>
    </row>
    <row r="28" spans="1:49" x14ac:dyDescent="0.25">
      <c r="A28">
        <v>4100</v>
      </c>
      <c r="B28">
        <v>30005</v>
      </c>
      <c r="C28">
        <v>4007</v>
      </c>
      <c r="D28">
        <v>416</v>
      </c>
      <c r="E28" s="124" t="s">
        <v>322</v>
      </c>
      <c r="F28" t="str">
        <f t="shared" si="0"/>
        <v>Adriana JorgeBABBITT MFG</v>
      </c>
      <c r="G28" s="150" t="str">
        <f t="shared" si="1"/>
        <v>Adriana Jorge</v>
      </c>
      <c r="H28" s="149" t="s">
        <v>1361</v>
      </c>
      <c r="I28">
        <v>40007743</v>
      </c>
      <c r="K28" t="s">
        <v>12540</v>
      </c>
      <c r="L28" t="s">
        <v>12541</v>
      </c>
      <c r="M28" t="s">
        <v>12413</v>
      </c>
      <c r="N28">
        <v>8360</v>
      </c>
      <c r="Q28" t="s">
        <v>12415</v>
      </c>
      <c r="R28" t="s">
        <v>12416</v>
      </c>
      <c r="S28" t="s">
        <v>12542</v>
      </c>
      <c r="U28" t="s">
        <v>12418</v>
      </c>
      <c r="W28">
        <v>11</v>
      </c>
      <c r="X28">
        <v>1</v>
      </c>
      <c r="Y28" t="s">
        <v>12419</v>
      </c>
      <c r="Z28" t="s">
        <v>12420</v>
      </c>
      <c r="AA28" t="s">
        <v>12429</v>
      </c>
      <c r="AB28" t="s">
        <v>12422</v>
      </c>
      <c r="AC28">
        <v>2</v>
      </c>
      <c r="AD28" s="123">
        <v>42353</v>
      </c>
      <c r="AE28" t="s">
        <v>12431</v>
      </c>
      <c r="AG28">
        <v>40007743</v>
      </c>
      <c r="AL28" t="s">
        <v>12422</v>
      </c>
      <c r="AN28">
        <v>3101125901</v>
      </c>
      <c r="AO28">
        <v>16</v>
      </c>
      <c r="AP28" t="s">
        <v>12424</v>
      </c>
      <c r="AQ28" t="s">
        <v>11408</v>
      </c>
      <c r="AR28">
        <v>4100</v>
      </c>
      <c r="AT28">
        <v>0</v>
      </c>
      <c r="AV28" t="s">
        <v>12543</v>
      </c>
      <c r="AW28">
        <v>116100</v>
      </c>
    </row>
    <row r="29" spans="1:49" x14ac:dyDescent="0.25">
      <c r="A29">
        <v>4100</v>
      </c>
      <c r="B29">
        <v>30005</v>
      </c>
      <c r="C29">
        <v>4007</v>
      </c>
      <c r="D29">
        <v>416</v>
      </c>
      <c r="E29" s="124" t="s">
        <v>322</v>
      </c>
      <c r="F29" t="str">
        <f t="shared" si="0"/>
        <v>Adriana JorgeBARRY CALLEBAUT U.S.A., INC</v>
      </c>
      <c r="G29" s="150" t="str">
        <f t="shared" si="1"/>
        <v>Adriana Jorge</v>
      </c>
      <c r="H29" s="149" t="s">
        <v>1413</v>
      </c>
      <c r="I29">
        <v>40005624</v>
      </c>
      <c r="K29" t="s">
        <v>12544</v>
      </c>
      <c r="L29" t="s">
        <v>12545</v>
      </c>
      <c r="M29" t="s">
        <v>12546</v>
      </c>
      <c r="N29">
        <v>60654</v>
      </c>
      <c r="Q29" t="s">
        <v>12415</v>
      </c>
      <c r="R29" t="s">
        <v>12416</v>
      </c>
      <c r="S29" t="s">
        <v>12547</v>
      </c>
      <c r="U29" t="s">
        <v>12418</v>
      </c>
      <c r="V29">
        <v>147</v>
      </c>
      <c r="W29">
        <v>11</v>
      </c>
      <c r="X29">
        <v>1</v>
      </c>
      <c r="Y29" t="s">
        <v>12419</v>
      </c>
      <c r="Z29" t="s">
        <v>12420</v>
      </c>
      <c r="AA29" t="s">
        <v>12429</v>
      </c>
      <c r="AB29" t="s">
        <v>12422</v>
      </c>
      <c r="AC29">
        <v>2</v>
      </c>
      <c r="AD29" s="123">
        <v>39805</v>
      </c>
      <c r="AE29" t="s">
        <v>12431</v>
      </c>
      <c r="AG29">
        <v>40005624</v>
      </c>
      <c r="AL29" t="s">
        <v>12422</v>
      </c>
      <c r="AN29">
        <v>1403105101</v>
      </c>
      <c r="AO29">
        <v>16</v>
      </c>
      <c r="AP29" t="s">
        <v>12424</v>
      </c>
      <c r="AQ29" t="s">
        <v>11408</v>
      </c>
      <c r="AR29">
        <v>4100</v>
      </c>
      <c r="AT29">
        <v>0</v>
      </c>
      <c r="AV29" t="s">
        <v>12548</v>
      </c>
      <c r="AW29">
        <v>116100</v>
      </c>
    </row>
    <row r="30" spans="1:49" x14ac:dyDescent="0.25">
      <c r="A30">
        <v>4100</v>
      </c>
      <c r="B30">
        <v>30005</v>
      </c>
      <c r="C30">
        <v>4007</v>
      </c>
      <c r="D30">
        <v>416</v>
      </c>
      <c r="E30" s="124" t="s">
        <v>322</v>
      </c>
      <c r="F30" t="str">
        <f t="shared" si="0"/>
        <v>Adriana JorgeBAUMER OF AMERICA, INC</v>
      </c>
      <c r="G30" s="150" t="str">
        <f t="shared" si="1"/>
        <v>Adriana Jorge</v>
      </c>
      <c r="H30" s="149" t="s">
        <v>1435</v>
      </c>
      <c r="I30">
        <v>40001334</v>
      </c>
      <c r="K30" t="s">
        <v>12549</v>
      </c>
      <c r="L30" t="s">
        <v>12550</v>
      </c>
      <c r="M30" t="s">
        <v>12413</v>
      </c>
      <c r="N30" t="s">
        <v>12551</v>
      </c>
      <c r="Q30" t="s">
        <v>12415</v>
      </c>
      <c r="R30" t="s">
        <v>12416</v>
      </c>
      <c r="S30" t="s">
        <v>12552</v>
      </c>
      <c r="U30" t="s">
        <v>12418</v>
      </c>
      <c r="W30">
        <v>11</v>
      </c>
      <c r="X30">
        <v>2</v>
      </c>
      <c r="Y30" t="s">
        <v>12419</v>
      </c>
      <c r="Z30" t="s">
        <v>12420</v>
      </c>
      <c r="AA30" t="s">
        <v>12421</v>
      </c>
      <c r="AB30" t="s">
        <v>12422</v>
      </c>
      <c r="AC30">
        <v>2</v>
      </c>
      <c r="AD30" s="123">
        <v>39111</v>
      </c>
      <c r="AE30" t="s">
        <v>12423</v>
      </c>
      <c r="AG30">
        <v>40001334</v>
      </c>
      <c r="AL30" t="s">
        <v>12422</v>
      </c>
      <c r="AN30">
        <v>3102744161</v>
      </c>
      <c r="AO30">
        <v>16</v>
      </c>
      <c r="AP30" t="s">
        <v>12424</v>
      </c>
      <c r="AQ30" t="s">
        <v>11408</v>
      </c>
      <c r="AR30">
        <v>4100</v>
      </c>
      <c r="AT30">
        <v>0</v>
      </c>
      <c r="AV30" t="s">
        <v>12553</v>
      </c>
      <c r="AW30">
        <v>116100</v>
      </c>
    </row>
    <row r="31" spans="1:49" x14ac:dyDescent="0.25">
      <c r="A31">
        <v>4100</v>
      </c>
      <c r="B31">
        <v>30005</v>
      </c>
      <c r="C31">
        <v>4007</v>
      </c>
      <c r="D31">
        <v>416</v>
      </c>
      <c r="E31" s="124" t="s">
        <v>322</v>
      </c>
      <c r="F31" t="str">
        <f t="shared" si="0"/>
        <v>Adriana JorgeBCI ENGINEERING GROUP</v>
      </c>
      <c r="G31" s="150" t="str">
        <f t="shared" si="1"/>
        <v>Adriana Jorge</v>
      </c>
      <c r="H31" s="149" t="s">
        <v>1461</v>
      </c>
      <c r="I31">
        <v>40003055</v>
      </c>
      <c r="K31" t="s">
        <v>12554</v>
      </c>
      <c r="L31" t="s">
        <v>12439</v>
      </c>
      <c r="M31" t="s">
        <v>12413</v>
      </c>
      <c r="N31" t="s">
        <v>12555</v>
      </c>
      <c r="Q31" t="s">
        <v>12415</v>
      </c>
      <c r="R31" t="s">
        <v>12416</v>
      </c>
      <c r="S31" t="s">
        <v>12556</v>
      </c>
      <c r="U31" t="s">
        <v>12418</v>
      </c>
      <c r="W31">
        <v>11</v>
      </c>
      <c r="X31">
        <v>1</v>
      </c>
      <c r="Y31" t="s">
        <v>12419</v>
      </c>
      <c r="Z31" t="s">
        <v>12420</v>
      </c>
      <c r="AA31" t="s">
        <v>12421</v>
      </c>
      <c r="AB31" t="s">
        <v>12422</v>
      </c>
      <c r="AC31">
        <v>2</v>
      </c>
      <c r="AD31" s="123">
        <v>39111</v>
      </c>
      <c r="AE31" t="s">
        <v>12423</v>
      </c>
      <c r="AG31">
        <v>40003055</v>
      </c>
      <c r="AL31" t="s">
        <v>12422</v>
      </c>
      <c r="AN31">
        <v>3101316601</v>
      </c>
      <c r="AO31">
        <v>16</v>
      </c>
      <c r="AP31" t="s">
        <v>12424</v>
      </c>
      <c r="AQ31" t="s">
        <v>11408</v>
      </c>
      <c r="AR31">
        <v>4100</v>
      </c>
      <c r="AS31" t="s">
        <v>12491</v>
      </c>
      <c r="AT31">
        <v>2005</v>
      </c>
      <c r="AV31" t="s">
        <v>12557</v>
      </c>
      <c r="AW31">
        <v>116100</v>
      </c>
    </row>
    <row r="32" spans="1:49" x14ac:dyDescent="0.25">
      <c r="A32">
        <v>4100</v>
      </c>
      <c r="B32">
        <v>30005</v>
      </c>
      <c r="C32">
        <v>4007</v>
      </c>
      <c r="D32">
        <v>416</v>
      </c>
      <c r="E32" s="124" t="s">
        <v>322</v>
      </c>
      <c r="F32" t="str">
        <f t="shared" si="0"/>
        <v>Adriana JorgeBDS - CAMDEN</v>
      </c>
      <c r="G32" s="150" t="str">
        <f t="shared" si="1"/>
        <v>Adriana Jorge</v>
      </c>
      <c r="H32" s="149" t="s">
        <v>1532</v>
      </c>
      <c r="I32">
        <v>40007916</v>
      </c>
      <c r="K32" t="s">
        <v>12558</v>
      </c>
      <c r="L32" t="s">
        <v>12559</v>
      </c>
      <c r="M32" t="s">
        <v>12560</v>
      </c>
      <c r="N32">
        <v>18964</v>
      </c>
      <c r="Q32" t="s">
        <v>12415</v>
      </c>
      <c r="R32" t="s">
        <v>12416</v>
      </c>
      <c r="S32" t="s">
        <v>12561</v>
      </c>
      <c r="U32" t="s">
        <v>12418</v>
      </c>
      <c r="W32">
        <v>11</v>
      </c>
      <c r="X32">
        <v>2</v>
      </c>
      <c r="Y32" t="s">
        <v>12419</v>
      </c>
      <c r="Z32" t="s">
        <v>12420</v>
      </c>
      <c r="AA32" t="s">
        <v>12429</v>
      </c>
      <c r="AB32" t="s">
        <v>12422</v>
      </c>
      <c r="AC32">
        <v>2</v>
      </c>
      <c r="AD32" s="123">
        <v>42625</v>
      </c>
      <c r="AE32" t="s">
        <v>12431</v>
      </c>
      <c r="AG32">
        <v>40007916</v>
      </c>
      <c r="AL32" t="s">
        <v>12422</v>
      </c>
      <c r="AN32">
        <v>3909135401</v>
      </c>
      <c r="AO32">
        <v>16</v>
      </c>
      <c r="AP32" t="s">
        <v>12424</v>
      </c>
      <c r="AQ32" t="s">
        <v>11408</v>
      </c>
      <c r="AR32">
        <v>4100</v>
      </c>
      <c r="AT32">
        <v>0</v>
      </c>
      <c r="AV32" t="s">
        <v>12562</v>
      </c>
      <c r="AW32">
        <v>116100</v>
      </c>
    </row>
    <row r="33" spans="1:49" x14ac:dyDescent="0.25">
      <c r="A33">
        <v>4100</v>
      </c>
      <c r="B33">
        <v>30005</v>
      </c>
      <c r="C33">
        <v>4007</v>
      </c>
      <c r="D33">
        <v>416</v>
      </c>
      <c r="E33" s="124" t="s">
        <v>322</v>
      </c>
      <c r="F33" t="str">
        <f t="shared" si="0"/>
        <v>Adriana JorgeBDS - CINNAMINSON</v>
      </c>
      <c r="G33" s="150" t="str">
        <f t="shared" si="1"/>
        <v>Adriana Jorge</v>
      </c>
      <c r="H33" s="149" t="s">
        <v>1533</v>
      </c>
      <c r="I33">
        <v>40008842</v>
      </c>
      <c r="K33" t="s">
        <v>12558</v>
      </c>
      <c r="L33" t="s">
        <v>12559</v>
      </c>
      <c r="M33" t="s">
        <v>12560</v>
      </c>
      <c r="N33">
        <v>18964</v>
      </c>
      <c r="Q33" t="s">
        <v>12415</v>
      </c>
      <c r="R33" t="s">
        <v>12416</v>
      </c>
      <c r="S33" t="s">
        <v>12563</v>
      </c>
      <c r="U33" t="s">
        <v>12418</v>
      </c>
      <c r="W33">
        <v>11</v>
      </c>
      <c r="X33">
        <v>2</v>
      </c>
      <c r="Y33" t="s">
        <v>12419</v>
      </c>
      <c r="Z33" t="s">
        <v>12420</v>
      </c>
      <c r="AA33" t="s">
        <v>12485</v>
      </c>
      <c r="AB33" t="s">
        <v>12422</v>
      </c>
      <c r="AC33">
        <v>2</v>
      </c>
      <c r="AD33" s="123">
        <v>43924</v>
      </c>
      <c r="AE33" t="s">
        <v>12486</v>
      </c>
      <c r="AG33">
        <v>40008842</v>
      </c>
      <c r="AL33" t="s">
        <v>12422</v>
      </c>
      <c r="AN33">
        <v>3909135401</v>
      </c>
      <c r="AO33">
        <v>16</v>
      </c>
      <c r="AP33" t="s">
        <v>12424</v>
      </c>
      <c r="AQ33" t="s">
        <v>11408</v>
      </c>
      <c r="AR33">
        <v>4100</v>
      </c>
      <c r="AT33">
        <v>0</v>
      </c>
      <c r="AV33" t="s">
        <v>12564</v>
      </c>
      <c r="AW33">
        <v>116100</v>
      </c>
    </row>
    <row r="34" spans="1:49" x14ac:dyDescent="0.25">
      <c r="A34">
        <v>4100</v>
      </c>
      <c r="B34">
        <v>30005</v>
      </c>
      <c r="C34">
        <v>4007</v>
      </c>
      <c r="D34">
        <v>416</v>
      </c>
      <c r="E34" s="124" t="s">
        <v>322</v>
      </c>
      <c r="F34" t="str">
        <f t="shared" si="0"/>
        <v>Adriana JorgeBELTING INDUSTRIES GROUP, LLC</v>
      </c>
      <c r="G34" s="150" t="str">
        <f t="shared" si="1"/>
        <v>Adriana Jorge</v>
      </c>
      <c r="H34" s="149" t="s">
        <v>1618</v>
      </c>
      <c r="I34">
        <v>40003698</v>
      </c>
      <c r="K34" t="s">
        <v>12565</v>
      </c>
      <c r="L34" t="s">
        <v>12566</v>
      </c>
      <c r="M34" t="s">
        <v>12413</v>
      </c>
      <c r="N34">
        <v>7083</v>
      </c>
      <c r="Q34" t="s">
        <v>12415</v>
      </c>
      <c r="R34" t="s">
        <v>12416</v>
      </c>
      <c r="S34" t="s">
        <v>12567</v>
      </c>
      <c r="U34" t="s">
        <v>12418</v>
      </c>
      <c r="W34">
        <v>11</v>
      </c>
      <c r="X34">
        <v>2</v>
      </c>
      <c r="Y34" t="s">
        <v>12419</v>
      </c>
      <c r="Z34" t="s">
        <v>12420</v>
      </c>
      <c r="AA34" t="s">
        <v>12421</v>
      </c>
      <c r="AB34" t="s">
        <v>12422</v>
      </c>
      <c r="AC34">
        <v>2</v>
      </c>
      <c r="AD34" s="123">
        <v>39111</v>
      </c>
      <c r="AE34" t="s">
        <v>12423</v>
      </c>
      <c r="AG34">
        <v>40003698</v>
      </c>
      <c r="AL34" t="s">
        <v>12422</v>
      </c>
      <c r="AN34">
        <v>3103925301</v>
      </c>
      <c r="AO34">
        <v>16</v>
      </c>
      <c r="AP34" t="s">
        <v>12424</v>
      </c>
      <c r="AQ34" t="s">
        <v>11408</v>
      </c>
      <c r="AR34">
        <v>4100</v>
      </c>
      <c r="AT34">
        <v>2005</v>
      </c>
      <c r="AV34" t="s">
        <v>12568</v>
      </c>
      <c r="AW34">
        <v>116100</v>
      </c>
    </row>
    <row r="35" spans="1:49" x14ac:dyDescent="0.25">
      <c r="A35">
        <v>4100</v>
      </c>
      <c r="B35">
        <v>30005</v>
      </c>
      <c r="C35">
        <v>4007</v>
      </c>
      <c r="D35">
        <v>416</v>
      </c>
      <c r="E35" s="124" t="s">
        <v>322</v>
      </c>
      <c r="F35" t="str">
        <f t="shared" si="0"/>
        <v>Adriana JorgeBEUMER CORPORATION</v>
      </c>
      <c r="G35" s="150" t="str">
        <f t="shared" si="1"/>
        <v>Adriana Jorge</v>
      </c>
      <c r="H35" s="149" t="s">
        <v>1674</v>
      </c>
      <c r="I35">
        <v>40003908</v>
      </c>
      <c r="K35" t="s">
        <v>12569</v>
      </c>
      <c r="L35" t="s">
        <v>12570</v>
      </c>
      <c r="M35" t="s">
        <v>12413</v>
      </c>
      <c r="N35">
        <v>8873</v>
      </c>
      <c r="Q35" t="s">
        <v>12415</v>
      </c>
      <c r="R35" t="s">
        <v>12416</v>
      </c>
      <c r="S35" t="s">
        <v>12571</v>
      </c>
      <c r="U35" t="s">
        <v>12418</v>
      </c>
      <c r="V35">
        <v>30</v>
      </c>
      <c r="W35">
        <v>11</v>
      </c>
      <c r="X35">
        <v>0</v>
      </c>
      <c r="Y35" t="s">
        <v>12472</v>
      </c>
      <c r="Z35" t="s">
        <v>12420</v>
      </c>
      <c r="AA35" t="s">
        <v>12421</v>
      </c>
      <c r="AB35" t="s">
        <v>12422</v>
      </c>
      <c r="AC35">
        <v>2</v>
      </c>
      <c r="AD35" s="123">
        <v>39111</v>
      </c>
      <c r="AE35" t="s">
        <v>12423</v>
      </c>
      <c r="AG35">
        <v>40003908</v>
      </c>
      <c r="AL35" t="s">
        <v>12422</v>
      </c>
      <c r="AN35">
        <v>3103532101</v>
      </c>
      <c r="AO35">
        <v>16</v>
      </c>
      <c r="AP35" t="s">
        <v>12424</v>
      </c>
      <c r="AQ35" t="s">
        <v>11408</v>
      </c>
      <c r="AR35">
        <v>4100</v>
      </c>
      <c r="AT35">
        <v>2005</v>
      </c>
      <c r="AV35" t="s">
        <v>12572</v>
      </c>
      <c r="AW35">
        <v>116100</v>
      </c>
    </row>
    <row r="36" spans="1:49" x14ac:dyDescent="0.25">
      <c r="A36">
        <v>4100</v>
      </c>
      <c r="B36">
        <v>30005</v>
      </c>
      <c r="C36">
        <v>4007</v>
      </c>
      <c r="D36">
        <v>416</v>
      </c>
      <c r="E36" s="124" t="s">
        <v>322</v>
      </c>
      <c r="F36" t="str">
        <f t="shared" si="0"/>
        <v>Adriana JorgeBEUMER GROUP CANADA</v>
      </c>
      <c r="G36" s="150" t="str">
        <f t="shared" si="1"/>
        <v>Adriana Jorge</v>
      </c>
      <c r="H36" s="149" t="s">
        <v>1676</v>
      </c>
      <c r="I36">
        <v>40008092</v>
      </c>
      <c r="K36" t="s">
        <v>12569</v>
      </c>
      <c r="L36" t="s">
        <v>12570</v>
      </c>
      <c r="M36" t="s">
        <v>12413</v>
      </c>
      <c r="N36">
        <v>8873</v>
      </c>
      <c r="Q36" t="s">
        <v>12415</v>
      </c>
      <c r="R36" t="s">
        <v>12416</v>
      </c>
      <c r="S36" t="s">
        <v>12573</v>
      </c>
      <c r="U36" t="s">
        <v>12418</v>
      </c>
      <c r="V36">
        <v>30</v>
      </c>
      <c r="W36">
        <v>11</v>
      </c>
      <c r="X36">
        <v>0</v>
      </c>
      <c r="Y36" t="s">
        <v>12419</v>
      </c>
      <c r="Z36" t="s">
        <v>12420</v>
      </c>
      <c r="AA36" t="s">
        <v>12429</v>
      </c>
      <c r="AB36" t="s">
        <v>12422</v>
      </c>
      <c r="AC36">
        <v>2</v>
      </c>
      <c r="AD36" s="123">
        <v>42830</v>
      </c>
      <c r="AE36" t="s">
        <v>12431</v>
      </c>
      <c r="AG36">
        <v>40008092</v>
      </c>
      <c r="AL36" t="s">
        <v>12422</v>
      </c>
      <c r="AN36">
        <v>3103532101</v>
      </c>
      <c r="AO36">
        <v>16</v>
      </c>
      <c r="AP36" t="s">
        <v>12424</v>
      </c>
      <c r="AQ36" t="s">
        <v>11408</v>
      </c>
      <c r="AR36">
        <v>4100</v>
      </c>
      <c r="AT36">
        <v>0</v>
      </c>
      <c r="AV36" t="s">
        <v>12572</v>
      </c>
      <c r="AW36">
        <v>116100</v>
      </c>
    </row>
    <row r="37" spans="1:49" x14ac:dyDescent="0.25">
      <c r="A37">
        <v>4100</v>
      </c>
      <c r="B37">
        <v>30005</v>
      </c>
      <c r="C37">
        <v>4007</v>
      </c>
      <c r="D37">
        <v>416</v>
      </c>
      <c r="E37" s="124" t="s">
        <v>322</v>
      </c>
      <c r="F37" t="str">
        <f t="shared" si="0"/>
        <v>Adriana JorgeBIG NAME COMMERCE DBA ENEVLOPES.COM</v>
      </c>
      <c r="G37" s="150" t="str">
        <f t="shared" si="1"/>
        <v>Adriana Jorge</v>
      </c>
      <c r="H37" s="149" t="s">
        <v>1688</v>
      </c>
      <c r="I37">
        <v>40008323</v>
      </c>
      <c r="K37" t="s">
        <v>12574</v>
      </c>
      <c r="L37" t="s">
        <v>12575</v>
      </c>
      <c r="M37" t="s">
        <v>12445</v>
      </c>
      <c r="N37">
        <v>11701</v>
      </c>
      <c r="Q37" t="s">
        <v>12415</v>
      </c>
      <c r="R37" t="s">
        <v>12416</v>
      </c>
      <c r="S37" t="s">
        <v>12576</v>
      </c>
      <c r="U37" t="s">
        <v>12418</v>
      </c>
      <c r="W37">
        <v>11</v>
      </c>
      <c r="X37">
        <v>1</v>
      </c>
      <c r="Y37" t="s">
        <v>12419</v>
      </c>
      <c r="Z37" t="s">
        <v>12420</v>
      </c>
      <c r="AA37" t="s">
        <v>12429</v>
      </c>
      <c r="AB37" t="s">
        <v>12422</v>
      </c>
      <c r="AC37">
        <v>2</v>
      </c>
      <c r="AD37" s="123">
        <v>43165</v>
      </c>
      <c r="AE37" t="s">
        <v>12431</v>
      </c>
      <c r="AG37">
        <v>40008323</v>
      </c>
      <c r="AL37" t="s">
        <v>12422</v>
      </c>
      <c r="AN37">
        <v>3310300501</v>
      </c>
      <c r="AO37">
        <v>16</v>
      </c>
      <c r="AP37" t="s">
        <v>12424</v>
      </c>
      <c r="AQ37" t="s">
        <v>11408</v>
      </c>
      <c r="AR37">
        <v>4100</v>
      </c>
      <c r="AT37">
        <v>0</v>
      </c>
      <c r="AV37" t="s">
        <v>12577</v>
      </c>
      <c r="AW37">
        <v>116100</v>
      </c>
    </row>
    <row r="38" spans="1:49" x14ac:dyDescent="0.25">
      <c r="A38">
        <v>4100</v>
      </c>
      <c r="B38">
        <v>30005</v>
      </c>
      <c r="C38">
        <v>4007</v>
      </c>
      <c r="D38">
        <v>416</v>
      </c>
      <c r="E38" s="124" t="s">
        <v>322</v>
      </c>
      <c r="F38" t="str">
        <f t="shared" si="0"/>
        <v>Adriana JorgeBIND-RITE - SOUTH HACKENSACK</v>
      </c>
      <c r="G38" s="150" t="str">
        <f t="shared" si="1"/>
        <v>Adriana Jorge</v>
      </c>
      <c r="H38" s="149" t="s">
        <v>1710</v>
      </c>
      <c r="I38">
        <v>40005769</v>
      </c>
      <c r="K38" t="s">
        <v>12578</v>
      </c>
      <c r="L38" t="s">
        <v>12527</v>
      </c>
      <c r="M38" t="s">
        <v>12413</v>
      </c>
      <c r="N38">
        <v>7606</v>
      </c>
      <c r="Q38" t="s">
        <v>12415</v>
      </c>
      <c r="R38" t="s">
        <v>12416</v>
      </c>
      <c r="S38" t="s">
        <v>12579</v>
      </c>
      <c r="U38" t="s">
        <v>12418</v>
      </c>
      <c r="W38">
        <v>11</v>
      </c>
      <c r="X38">
        <v>1</v>
      </c>
      <c r="Y38" t="s">
        <v>12419</v>
      </c>
      <c r="Z38" t="s">
        <v>12420</v>
      </c>
      <c r="AA38" t="s">
        <v>12429</v>
      </c>
      <c r="AB38" t="s">
        <v>12422</v>
      </c>
      <c r="AC38">
        <v>2</v>
      </c>
      <c r="AD38" s="123">
        <v>39952</v>
      </c>
      <c r="AE38" t="s">
        <v>12431</v>
      </c>
      <c r="AG38">
        <v>40005769</v>
      </c>
      <c r="AL38" t="s">
        <v>12422</v>
      </c>
      <c r="AN38">
        <v>3100329401</v>
      </c>
      <c r="AO38">
        <v>16</v>
      </c>
      <c r="AP38" t="s">
        <v>12424</v>
      </c>
      <c r="AQ38" t="s">
        <v>11408</v>
      </c>
      <c r="AR38">
        <v>4100</v>
      </c>
      <c r="AT38">
        <v>0</v>
      </c>
      <c r="AV38" t="s">
        <v>12580</v>
      </c>
      <c r="AW38">
        <v>116100</v>
      </c>
    </row>
    <row r="39" spans="1:49" x14ac:dyDescent="0.25">
      <c r="A39">
        <v>4100</v>
      </c>
      <c r="B39">
        <v>30005</v>
      </c>
      <c r="C39">
        <v>4007</v>
      </c>
      <c r="D39">
        <v>416</v>
      </c>
      <c r="E39" s="124" t="s">
        <v>322</v>
      </c>
      <c r="F39" t="str">
        <f t="shared" si="0"/>
        <v>Adriana JorgeBOBST NORTH AMERICA INC.</v>
      </c>
      <c r="G39" s="150" t="str">
        <f t="shared" si="1"/>
        <v>Adriana Jorge</v>
      </c>
      <c r="H39" s="149" t="s">
        <v>1757</v>
      </c>
      <c r="I39">
        <v>40003738</v>
      </c>
      <c r="J39" t="s">
        <v>12581</v>
      </c>
      <c r="K39" t="s">
        <v>12582</v>
      </c>
      <c r="L39" t="s">
        <v>12583</v>
      </c>
      <c r="M39" t="s">
        <v>12413</v>
      </c>
      <c r="N39">
        <v>7054</v>
      </c>
      <c r="Q39" t="s">
        <v>12415</v>
      </c>
      <c r="R39" t="s">
        <v>12416</v>
      </c>
      <c r="S39" t="s">
        <v>12584</v>
      </c>
      <c r="U39" t="s">
        <v>12418</v>
      </c>
      <c r="V39">
        <v>124</v>
      </c>
      <c r="W39">
        <v>11</v>
      </c>
      <c r="X39">
        <v>0</v>
      </c>
      <c r="Y39" t="s">
        <v>12472</v>
      </c>
      <c r="Z39" t="s">
        <v>12420</v>
      </c>
      <c r="AA39" t="s">
        <v>12421</v>
      </c>
      <c r="AB39" t="s">
        <v>12422</v>
      </c>
      <c r="AC39">
        <v>2</v>
      </c>
      <c r="AD39" s="123">
        <v>39111</v>
      </c>
      <c r="AE39" t="s">
        <v>12423</v>
      </c>
      <c r="AG39">
        <v>40003738</v>
      </c>
      <c r="AL39" t="s">
        <v>12422</v>
      </c>
      <c r="AN39">
        <v>3102738301</v>
      </c>
      <c r="AO39">
        <v>16</v>
      </c>
      <c r="AP39" t="s">
        <v>12424</v>
      </c>
      <c r="AQ39" t="s">
        <v>11408</v>
      </c>
      <c r="AR39">
        <v>4100</v>
      </c>
      <c r="AT39">
        <v>2005</v>
      </c>
      <c r="AV39" t="s">
        <v>12585</v>
      </c>
      <c r="AW39">
        <v>116100</v>
      </c>
    </row>
    <row r="40" spans="1:49" x14ac:dyDescent="0.25">
      <c r="A40">
        <v>4100</v>
      </c>
      <c r="B40">
        <v>30005</v>
      </c>
      <c r="C40">
        <v>4007</v>
      </c>
      <c r="D40">
        <v>416</v>
      </c>
      <c r="E40" s="124" t="s">
        <v>322</v>
      </c>
      <c r="F40" t="str">
        <f t="shared" si="0"/>
        <v>Adriana JorgeBURTON PACKAGING CO. INC</v>
      </c>
      <c r="G40" s="150" t="str">
        <f t="shared" si="1"/>
        <v>Adriana Jorge</v>
      </c>
      <c r="H40" s="149" t="s">
        <v>1927</v>
      </c>
      <c r="I40">
        <v>40005144</v>
      </c>
      <c r="K40" t="s">
        <v>12586</v>
      </c>
      <c r="L40" t="s">
        <v>12587</v>
      </c>
      <c r="M40" t="s">
        <v>12445</v>
      </c>
      <c r="N40" t="s">
        <v>12588</v>
      </c>
      <c r="Q40" t="s">
        <v>12415</v>
      </c>
      <c r="R40" t="s">
        <v>12416</v>
      </c>
      <c r="S40" t="s">
        <v>12589</v>
      </c>
      <c r="U40" t="s">
        <v>12418</v>
      </c>
      <c r="W40">
        <v>11</v>
      </c>
      <c r="X40">
        <v>1</v>
      </c>
      <c r="Y40" t="s">
        <v>12419</v>
      </c>
      <c r="Z40" t="s">
        <v>12420</v>
      </c>
      <c r="AA40" t="s">
        <v>12429</v>
      </c>
      <c r="AB40" t="s">
        <v>12478</v>
      </c>
      <c r="AC40">
        <v>2</v>
      </c>
      <c r="AD40" s="123">
        <v>39275</v>
      </c>
      <c r="AE40" t="s">
        <v>12538</v>
      </c>
      <c r="AG40">
        <v>40005144</v>
      </c>
      <c r="AL40" t="s">
        <v>12478</v>
      </c>
      <c r="AN40">
        <v>3308120101</v>
      </c>
      <c r="AO40">
        <v>16</v>
      </c>
      <c r="AP40" t="s">
        <v>12424</v>
      </c>
      <c r="AQ40" t="s">
        <v>11408</v>
      </c>
      <c r="AR40">
        <v>4100</v>
      </c>
      <c r="AT40">
        <v>0</v>
      </c>
      <c r="AV40" t="s">
        <v>12590</v>
      </c>
      <c r="AW40">
        <v>116100</v>
      </c>
    </row>
    <row r="41" spans="1:49" x14ac:dyDescent="0.25">
      <c r="A41">
        <v>4100</v>
      </c>
      <c r="B41">
        <v>30005</v>
      </c>
      <c r="C41">
        <v>4007</v>
      </c>
      <c r="D41">
        <v>416</v>
      </c>
      <c r="E41" s="124" t="s">
        <v>322</v>
      </c>
      <c r="F41" t="str">
        <f t="shared" si="0"/>
        <v>Adriana JorgeBYLADA FOODS</v>
      </c>
      <c r="G41" s="150" t="str">
        <f t="shared" si="1"/>
        <v>Adriana Jorge</v>
      </c>
      <c r="H41" s="149" t="s">
        <v>1939</v>
      </c>
      <c r="I41">
        <v>40005770</v>
      </c>
      <c r="K41" t="s">
        <v>12591</v>
      </c>
      <c r="L41" t="s">
        <v>12592</v>
      </c>
      <c r="M41" t="s">
        <v>12413</v>
      </c>
      <c r="N41">
        <v>7074</v>
      </c>
      <c r="Q41" t="s">
        <v>12415</v>
      </c>
      <c r="R41" t="s">
        <v>12416</v>
      </c>
      <c r="S41" t="s">
        <v>12593</v>
      </c>
      <c r="U41" t="s">
        <v>12418</v>
      </c>
      <c r="W41">
        <v>11</v>
      </c>
      <c r="X41">
        <v>1</v>
      </c>
      <c r="Y41" t="s">
        <v>12419</v>
      </c>
      <c r="Z41" t="s">
        <v>12420</v>
      </c>
      <c r="AA41" t="s">
        <v>12429</v>
      </c>
      <c r="AB41" t="s">
        <v>12422</v>
      </c>
      <c r="AC41">
        <v>2</v>
      </c>
      <c r="AD41" s="123">
        <v>39952</v>
      </c>
      <c r="AE41" t="s">
        <v>12431</v>
      </c>
      <c r="AG41">
        <v>40005770</v>
      </c>
      <c r="AL41" t="s">
        <v>12422</v>
      </c>
      <c r="AN41">
        <v>3100315001</v>
      </c>
      <c r="AO41">
        <v>16</v>
      </c>
      <c r="AP41" t="s">
        <v>12424</v>
      </c>
      <c r="AQ41" t="s">
        <v>11408</v>
      </c>
      <c r="AR41">
        <v>4100</v>
      </c>
      <c r="AT41">
        <v>0</v>
      </c>
      <c r="AV41" t="s">
        <v>12594</v>
      </c>
      <c r="AW41">
        <v>116100</v>
      </c>
    </row>
    <row r="42" spans="1:49" x14ac:dyDescent="0.25">
      <c r="A42">
        <v>4100</v>
      </c>
      <c r="B42">
        <v>30005</v>
      </c>
      <c r="C42">
        <v>4007</v>
      </c>
      <c r="D42">
        <v>416</v>
      </c>
      <c r="E42" s="124" t="s">
        <v>322</v>
      </c>
      <c r="F42" t="str">
        <f t="shared" si="0"/>
        <v>Adriana JorgeC &amp; S BUILDING SERVICES INC.</v>
      </c>
      <c r="G42" s="150" t="str">
        <f t="shared" si="1"/>
        <v>Adriana Jorge</v>
      </c>
      <c r="H42" s="149" t="s">
        <v>1948</v>
      </c>
      <c r="I42">
        <v>40007043</v>
      </c>
      <c r="K42" t="s">
        <v>12595</v>
      </c>
      <c r="L42" t="s">
        <v>12596</v>
      </c>
      <c r="M42" t="s">
        <v>12445</v>
      </c>
      <c r="N42">
        <v>11735</v>
      </c>
      <c r="Q42" t="s">
        <v>12415</v>
      </c>
      <c r="R42" t="s">
        <v>12416</v>
      </c>
      <c r="S42" t="s">
        <v>12597</v>
      </c>
      <c r="U42" t="s">
        <v>12418</v>
      </c>
      <c r="W42">
        <v>11</v>
      </c>
      <c r="X42">
        <v>1</v>
      </c>
      <c r="Y42" t="s">
        <v>12419</v>
      </c>
      <c r="Z42" t="s">
        <v>12420</v>
      </c>
      <c r="AA42" t="s">
        <v>12429</v>
      </c>
      <c r="AB42" t="s">
        <v>12422</v>
      </c>
      <c r="AC42">
        <v>2</v>
      </c>
      <c r="AD42" s="123">
        <v>41361</v>
      </c>
      <c r="AE42" t="s">
        <v>12431</v>
      </c>
      <c r="AG42">
        <v>40007043</v>
      </c>
      <c r="AL42" t="s">
        <v>12422</v>
      </c>
      <c r="AN42">
        <v>3305908901</v>
      </c>
      <c r="AO42">
        <v>16</v>
      </c>
      <c r="AP42" t="s">
        <v>12424</v>
      </c>
      <c r="AQ42" t="s">
        <v>11408</v>
      </c>
      <c r="AR42">
        <v>4100</v>
      </c>
      <c r="AT42">
        <v>0</v>
      </c>
      <c r="AV42" t="s">
        <v>12598</v>
      </c>
      <c r="AW42">
        <v>116100</v>
      </c>
    </row>
    <row r="43" spans="1:49" x14ac:dyDescent="0.25">
      <c r="A43">
        <v>4100</v>
      </c>
      <c r="B43">
        <v>30005</v>
      </c>
      <c r="C43">
        <v>4007</v>
      </c>
      <c r="E43" s="124" t="s">
        <v>322</v>
      </c>
      <c r="F43" t="str">
        <f t="shared" si="0"/>
        <v>Adriana JorgeCAI HONG ENTERPRISES INC.</v>
      </c>
      <c r="G43" s="150" t="str">
        <f t="shared" si="1"/>
        <v>Adriana Jorge</v>
      </c>
      <c r="H43" s="149" t="s">
        <v>1969</v>
      </c>
      <c r="I43">
        <v>40008903</v>
      </c>
      <c r="K43" t="s">
        <v>12599</v>
      </c>
      <c r="L43" t="s">
        <v>12600</v>
      </c>
      <c r="M43" t="s">
        <v>12413</v>
      </c>
      <c r="N43">
        <v>7512</v>
      </c>
      <c r="Q43" t="s">
        <v>12415</v>
      </c>
      <c r="R43" t="s">
        <v>12416</v>
      </c>
      <c r="S43" t="s">
        <v>12601</v>
      </c>
      <c r="U43" t="s">
        <v>12418</v>
      </c>
      <c r="W43">
        <v>11</v>
      </c>
      <c r="X43">
        <v>1</v>
      </c>
      <c r="Y43" t="s">
        <v>12419</v>
      </c>
      <c r="Z43" t="s">
        <v>12420</v>
      </c>
      <c r="AA43" t="s">
        <v>12485</v>
      </c>
      <c r="AB43" t="s">
        <v>12430</v>
      </c>
      <c r="AC43">
        <v>2</v>
      </c>
      <c r="AD43" s="123">
        <v>44036</v>
      </c>
      <c r="AE43" t="s">
        <v>12528</v>
      </c>
      <c r="AG43">
        <v>40008903</v>
      </c>
      <c r="AL43" t="s">
        <v>12430</v>
      </c>
      <c r="AN43">
        <v>3103125101</v>
      </c>
      <c r="AP43" t="s">
        <v>12424</v>
      </c>
      <c r="AQ43" t="s">
        <v>11408</v>
      </c>
      <c r="AR43">
        <v>4100</v>
      </c>
      <c r="AT43">
        <v>0</v>
      </c>
      <c r="AV43" t="s">
        <v>12602</v>
      </c>
      <c r="AW43">
        <v>116100</v>
      </c>
    </row>
    <row r="44" spans="1:49" x14ac:dyDescent="0.25">
      <c r="A44">
        <v>4100</v>
      </c>
      <c r="B44">
        <v>30005</v>
      </c>
      <c r="C44">
        <v>4007</v>
      </c>
      <c r="D44">
        <v>416</v>
      </c>
      <c r="E44" s="124" t="s">
        <v>322</v>
      </c>
      <c r="F44" t="str">
        <f t="shared" si="0"/>
        <v>Adriana JorgeCANGRO INDUSTRIES, INC.</v>
      </c>
      <c r="G44" s="150" t="str">
        <f t="shared" si="1"/>
        <v>Adriana Jorge</v>
      </c>
      <c r="H44" s="149" t="s">
        <v>12603</v>
      </c>
      <c r="I44">
        <v>40007953</v>
      </c>
      <c r="K44" t="s">
        <v>12604</v>
      </c>
      <c r="L44" t="s">
        <v>12596</v>
      </c>
      <c r="M44" t="s">
        <v>12445</v>
      </c>
      <c r="N44">
        <v>11735</v>
      </c>
      <c r="Q44" t="s">
        <v>12415</v>
      </c>
      <c r="R44" t="s">
        <v>12416</v>
      </c>
      <c r="S44" t="s">
        <v>12605</v>
      </c>
      <c r="U44" t="s">
        <v>12418</v>
      </c>
      <c r="W44">
        <v>11</v>
      </c>
      <c r="X44">
        <v>2</v>
      </c>
      <c r="Y44" t="s">
        <v>12472</v>
      </c>
      <c r="Z44" t="s">
        <v>12420</v>
      </c>
      <c r="AA44" t="s">
        <v>12429</v>
      </c>
      <c r="AB44" t="s">
        <v>12422</v>
      </c>
      <c r="AC44">
        <v>2</v>
      </c>
      <c r="AD44" s="123">
        <v>42677</v>
      </c>
      <c r="AE44" t="s">
        <v>12431</v>
      </c>
      <c r="AG44">
        <v>40007953</v>
      </c>
      <c r="AL44" t="s">
        <v>12422</v>
      </c>
      <c r="AN44">
        <v>3305908901</v>
      </c>
      <c r="AO44">
        <v>16</v>
      </c>
      <c r="AP44" t="s">
        <v>12424</v>
      </c>
      <c r="AQ44" t="s">
        <v>11408</v>
      </c>
      <c r="AR44">
        <v>4100</v>
      </c>
      <c r="AT44">
        <v>0</v>
      </c>
      <c r="AV44" t="s">
        <v>12606</v>
      </c>
      <c r="AW44">
        <v>116100</v>
      </c>
    </row>
    <row r="45" spans="1:49" x14ac:dyDescent="0.25">
      <c r="A45">
        <v>4100</v>
      </c>
      <c r="B45">
        <v>30005</v>
      </c>
      <c r="C45">
        <v>4007</v>
      </c>
      <c r="D45">
        <v>416</v>
      </c>
      <c r="E45" s="124" t="s">
        <v>322</v>
      </c>
      <c r="F45" t="str">
        <f t="shared" si="0"/>
        <v>Adriana JorgeCANON USA INC</v>
      </c>
      <c r="G45" s="150" t="str">
        <f t="shared" si="1"/>
        <v>Adriana Jorge</v>
      </c>
      <c r="H45" s="149" t="s">
        <v>2047</v>
      </c>
      <c r="I45">
        <v>40008380</v>
      </c>
      <c r="K45" t="s">
        <v>12607</v>
      </c>
      <c r="L45" t="s">
        <v>12608</v>
      </c>
      <c r="M45" t="s">
        <v>12445</v>
      </c>
      <c r="N45">
        <v>11747</v>
      </c>
      <c r="Q45" t="s">
        <v>12415</v>
      </c>
      <c r="R45" t="s">
        <v>12416</v>
      </c>
      <c r="S45" t="s">
        <v>12609</v>
      </c>
      <c r="U45" t="s">
        <v>12418</v>
      </c>
      <c r="W45">
        <v>11</v>
      </c>
      <c r="X45">
        <v>1</v>
      </c>
      <c r="Y45" t="s">
        <v>12419</v>
      </c>
      <c r="Z45" t="s">
        <v>12420</v>
      </c>
      <c r="AA45" t="s">
        <v>12429</v>
      </c>
      <c r="AB45" t="s">
        <v>12430</v>
      </c>
      <c r="AC45">
        <v>2</v>
      </c>
      <c r="AD45" s="123">
        <v>43229</v>
      </c>
      <c r="AE45" t="s">
        <v>12431</v>
      </c>
      <c r="AG45">
        <v>40008380</v>
      </c>
      <c r="AL45" t="s">
        <v>12430</v>
      </c>
      <c r="AN45">
        <v>3310333901</v>
      </c>
      <c r="AO45">
        <v>16</v>
      </c>
      <c r="AP45" t="s">
        <v>12424</v>
      </c>
      <c r="AQ45" t="s">
        <v>11408</v>
      </c>
      <c r="AR45">
        <v>4100</v>
      </c>
      <c r="AT45">
        <v>0</v>
      </c>
      <c r="AV45" t="s">
        <v>12610</v>
      </c>
      <c r="AW45">
        <v>116100</v>
      </c>
    </row>
    <row r="46" spans="1:49" x14ac:dyDescent="0.25">
      <c r="A46">
        <v>4100</v>
      </c>
      <c r="B46">
        <v>30005</v>
      </c>
      <c r="C46">
        <v>4007</v>
      </c>
      <c r="D46">
        <v>416</v>
      </c>
      <c r="E46" s="124" t="s">
        <v>322</v>
      </c>
      <c r="F46" t="str">
        <f t="shared" si="0"/>
        <v>Adriana JorgeCARDINAL HEALTH</v>
      </c>
      <c r="G46" s="150" t="str">
        <f t="shared" si="1"/>
        <v>Adriana Jorge</v>
      </c>
      <c r="H46" s="149" t="s">
        <v>2077</v>
      </c>
      <c r="I46">
        <v>40002010</v>
      </c>
      <c r="K46" t="s">
        <v>12611</v>
      </c>
      <c r="L46" t="s">
        <v>12612</v>
      </c>
      <c r="M46" t="s">
        <v>12445</v>
      </c>
      <c r="N46" t="s">
        <v>12613</v>
      </c>
      <c r="Q46" t="s">
        <v>12415</v>
      </c>
      <c r="R46" t="s">
        <v>12416</v>
      </c>
      <c r="S46" t="s">
        <v>12614</v>
      </c>
      <c r="U46" t="s">
        <v>12418</v>
      </c>
      <c r="W46">
        <v>11</v>
      </c>
      <c r="X46">
        <v>1</v>
      </c>
      <c r="Y46" t="s">
        <v>12419</v>
      </c>
      <c r="Z46" t="s">
        <v>12420</v>
      </c>
      <c r="AA46" t="s">
        <v>12421</v>
      </c>
      <c r="AB46" t="s">
        <v>12422</v>
      </c>
      <c r="AC46">
        <v>2</v>
      </c>
      <c r="AD46" s="123">
        <v>39111</v>
      </c>
      <c r="AE46" t="s">
        <v>12423</v>
      </c>
      <c r="AG46">
        <v>40002010</v>
      </c>
      <c r="AL46" t="s">
        <v>12422</v>
      </c>
      <c r="AN46">
        <v>3307162391</v>
      </c>
      <c r="AO46">
        <v>16</v>
      </c>
      <c r="AP46" t="s">
        <v>12424</v>
      </c>
      <c r="AQ46" t="s">
        <v>11408</v>
      </c>
      <c r="AR46">
        <v>4100</v>
      </c>
      <c r="AT46">
        <v>2005</v>
      </c>
      <c r="AV46" t="s">
        <v>12615</v>
      </c>
      <c r="AW46">
        <v>116100</v>
      </c>
    </row>
    <row r="47" spans="1:49" x14ac:dyDescent="0.25">
      <c r="A47">
        <v>4100</v>
      </c>
      <c r="B47">
        <v>30005</v>
      </c>
      <c r="C47">
        <v>4007</v>
      </c>
      <c r="D47">
        <v>416</v>
      </c>
      <c r="E47" s="124" t="s">
        <v>322</v>
      </c>
      <c r="F47" t="str">
        <f t="shared" si="0"/>
        <v>Adriana JorgeCATBRIDGE MACHINERY, LLC</v>
      </c>
      <c r="G47" s="150" t="str">
        <f t="shared" si="1"/>
        <v>Adriana Jorge</v>
      </c>
      <c r="H47" s="149" t="s">
        <v>2149</v>
      </c>
      <c r="I47">
        <v>40008127</v>
      </c>
      <c r="K47" t="s">
        <v>12616</v>
      </c>
      <c r="L47" t="s">
        <v>12617</v>
      </c>
      <c r="M47" t="s">
        <v>12413</v>
      </c>
      <c r="N47">
        <v>7045</v>
      </c>
      <c r="Q47" t="s">
        <v>12415</v>
      </c>
      <c r="R47" t="s">
        <v>12416</v>
      </c>
      <c r="S47" t="s">
        <v>12618</v>
      </c>
      <c r="U47" t="s">
        <v>12418</v>
      </c>
      <c r="W47">
        <v>11</v>
      </c>
      <c r="X47">
        <v>1</v>
      </c>
      <c r="Y47" t="s">
        <v>12419</v>
      </c>
      <c r="Z47" t="s">
        <v>12420</v>
      </c>
      <c r="AA47" t="s">
        <v>12429</v>
      </c>
      <c r="AB47" t="s">
        <v>12422</v>
      </c>
      <c r="AC47">
        <v>2</v>
      </c>
      <c r="AD47" s="123">
        <v>42872</v>
      </c>
      <c r="AE47" t="s">
        <v>12431</v>
      </c>
      <c r="AG47">
        <v>40008127</v>
      </c>
      <c r="AL47" t="s">
        <v>12422</v>
      </c>
      <c r="AN47">
        <v>3102762161</v>
      </c>
      <c r="AO47">
        <v>16</v>
      </c>
      <c r="AP47" t="s">
        <v>12424</v>
      </c>
      <c r="AQ47" t="s">
        <v>11408</v>
      </c>
      <c r="AR47">
        <v>4100</v>
      </c>
      <c r="AT47">
        <v>0</v>
      </c>
      <c r="AV47" t="s">
        <v>12619</v>
      </c>
      <c r="AW47">
        <v>116100</v>
      </c>
    </row>
    <row r="48" spans="1:49" x14ac:dyDescent="0.25">
      <c r="A48">
        <v>4100</v>
      </c>
      <c r="B48">
        <v>30005</v>
      </c>
      <c r="C48">
        <v>4007</v>
      </c>
      <c r="D48">
        <v>416</v>
      </c>
      <c r="E48" s="124" t="s">
        <v>322</v>
      </c>
      <c r="F48" t="str">
        <f t="shared" si="0"/>
        <v>Adriana JorgeCEDAR GRAPHICS INC</v>
      </c>
      <c r="G48" s="150" t="str">
        <f t="shared" si="1"/>
        <v>Adriana Jorge</v>
      </c>
      <c r="H48" s="149" t="s">
        <v>2165</v>
      </c>
      <c r="I48">
        <v>40005134</v>
      </c>
      <c r="J48" t="s">
        <v>12620</v>
      </c>
      <c r="K48" t="s">
        <v>12621</v>
      </c>
      <c r="L48" t="s">
        <v>12622</v>
      </c>
      <c r="M48" t="s">
        <v>12445</v>
      </c>
      <c r="N48">
        <v>11779</v>
      </c>
      <c r="Q48" t="s">
        <v>12415</v>
      </c>
      <c r="R48" t="s">
        <v>12416</v>
      </c>
      <c r="S48" t="s">
        <v>12623</v>
      </c>
      <c r="U48" t="s">
        <v>12418</v>
      </c>
      <c r="W48">
        <v>11</v>
      </c>
      <c r="X48">
        <v>1</v>
      </c>
      <c r="Y48" t="s">
        <v>12419</v>
      </c>
      <c r="Z48" t="s">
        <v>12420</v>
      </c>
      <c r="AA48" t="s">
        <v>12429</v>
      </c>
      <c r="AB48" t="s">
        <v>12422</v>
      </c>
      <c r="AC48">
        <v>2</v>
      </c>
      <c r="AD48" s="123">
        <v>39269</v>
      </c>
      <c r="AE48" t="s">
        <v>12538</v>
      </c>
      <c r="AG48">
        <v>40005134</v>
      </c>
      <c r="AL48" t="s">
        <v>12422</v>
      </c>
      <c r="AN48">
        <v>3310324801</v>
      </c>
      <c r="AO48">
        <v>16</v>
      </c>
      <c r="AP48" t="s">
        <v>12424</v>
      </c>
      <c r="AQ48" t="s">
        <v>11408</v>
      </c>
      <c r="AR48">
        <v>4100</v>
      </c>
      <c r="AT48">
        <v>0</v>
      </c>
      <c r="AV48" t="s">
        <v>12624</v>
      </c>
      <c r="AW48">
        <v>116100</v>
      </c>
    </row>
    <row r="49" spans="1:49" x14ac:dyDescent="0.25">
      <c r="A49">
        <v>4100</v>
      </c>
      <c r="B49">
        <v>30005</v>
      </c>
      <c r="C49">
        <v>4007</v>
      </c>
      <c r="D49">
        <v>416</v>
      </c>
      <c r="E49" s="124" t="s">
        <v>322</v>
      </c>
      <c r="F49" t="str">
        <f t="shared" si="0"/>
        <v>Adriana JorgeCENTURY CONVEYOR SERVICE</v>
      </c>
      <c r="G49" s="150" t="str">
        <f t="shared" si="1"/>
        <v>Adriana Jorge</v>
      </c>
      <c r="H49" s="149" t="s">
        <v>2190</v>
      </c>
      <c r="I49">
        <v>40006786</v>
      </c>
      <c r="K49" t="s">
        <v>12625</v>
      </c>
      <c r="L49" t="s">
        <v>12626</v>
      </c>
      <c r="M49" t="s">
        <v>12413</v>
      </c>
      <c r="N49">
        <v>8817</v>
      </c>
      <c r="Q49" t="s">
        <v>12415</v>
      </c>
      <c r="R49" t="s">
        <v>12416</v>
      </c>
      <c r="S49" t="s">
        <v>12627</v>
      </c>
      <c r="U49" t="s">
        <v>12418</v>
      </c>
      <c r="W49">
        <v>11</v>
      </c>
      <c r="X49">
        <v>2</v>
      </c>
      <c r="Y49" t="s">
        <v>12472</v>
      </c>
      <c r="Z49" t="s">
        <v>12420</v>
      </c>
      <c r="AA49" t="s">
        <v>12429</v>
      </c>
      <c r="AB49" t="s">
        <v>12422</v>
      </c>
      <c r="AC49">
        <v>2</v>
      </c>
      <c r="AD49" s="123">
        <v>41002</v>
      </c>
      <c r="AE49" t="s">
        <v>12431</v>
      </c>
      <c r="AG49">
        <v>40006786</v>
      </c>
      <c r="AL49" t="s">
        <v>12422</v>
      </c>
      <c r="AN49">
        <v>3102305801</v>
      </c>
      <c r="AO49">
        <v>16</v>
      </c>
      <c r="AP49" t="s">
        <v>12424</v>
      </c>
      <c r="AQ49" t="s">
        <v>11408</v>
      </c>
      <c r="AR49">
        <v>4100</v>
      </c>
      <c r="AS49" t="s">
        <v>12491</v>
      </c>
      <c r="AT49">
        <v>0</v>
      </c>
      <c r="AV49" t="s">
        <v>12628</v>
      </c>
      <c r="AW49">
        <v>116100</v>
      </c>
    </row>
    <row r="50" spans="1:49" x14ac:dyDescent="0.25">
      <c r="A50">
        <v>4100</v>
      </c>
      <c r="B50">
        <v>30005</v>
      </c>
      <c r="C50">
        <v>4007</v>
      </c>
      <c r="D50">
        <v>416</v>
      </c>
      <c r="E50" s="124" t="s">
        <v>322</v>
      </c>
      <c r="F50" t="str">
        <f t="shared" si="0"/>
        <v>Adriana JorgeCENTURY PACKAGING, INC</v>
      </c>
      <c r="G50" s="150" t="str">
        <f t="shared" si="1"/>
        <v>Adriana Jorge</v>
      </c>
      <c r="H50" s="149" t="s">
        <v>2192</v>
      </c>
      <c r="I50">
        <v>40005429</v>
      </c>
      <c r="K50" t="s">
        <v>12629</v>
      </c>
      <c r="L50" t="s">
        <v>12630</v>
      </c>
      <c r="M50" t="s">
        <v>12413</v>
      </c>
      <c r="N50">
        <v>8816</v>
      </c>
      <c r="Q50" t="s">
        <v>12415</v>
      </c>
      <c r="R50" t="s">
        <v>12416</v>
      </c>
      <c r="S50" t="s">
        <v>12631</v>
      </c>
      <c r="U50" t="s">
        <v>12418</v>
      </c>
      <c r="W50">
        <v>11</v>
      </c>
      <c r="X50">
        <v>1</v>
      </c>
      <c r="Y50" t="s">
        <v>12419</v>
      </c>
      <c r="Z50" t="s">
        <v>12420</v>
      </c>
      <c r="AA50" t="s">
        <v>12632</v>
      </c>
      <c r="AB50" t="s">
        <v>12422</v>
      </c>
      <c r="AC50">
        <v>2</v>
      </c>
      <c r="AD50" s="123">
        <v>39556</v>
      </c>
      <c r="AE50" t="s">
        <v>12633</v>
      </c>
      <c r="AG50">
        <v>40005429</v>
      </c>
      <c r="AL50" t="s">
        <v>12422</v>
      </c>
      <c r="AN50">
        <v>3102330801</v>
      </c>
      <c r="AO50">
        <v>16</v>
      </c>
      <c r="AP50" t="s">
        <v>12424</v>
      </c>
      <c r="AQ50" t="s">
        <v>11408</v>
      </c>
      <c r="AR50">
        <v>4100</v>
      </c>
      <c r="AT50">
        <v>0</v>
      </c>
      <c r="AV50" t="s">
        <v>12634</v>
      </c>
      <c r="AW50">
        <v>116100</v>
      </c>
    </row>
    <row r="51" spans="1:49" x14ac:dyDescent="0.25">
      <c r="A51">
        <v>4100</v>
      </c>
      <c r="B51">
        <v>30005</v>
      </c>
      <c r="C51">
        <v>4007</v>
      </c>
      <c r="D51">
        <v>416</v>
      </c>
      <c r="E51" s="124" t="s">
        <v>322</v>
      </c>
      <c r="F51" t="str">
        <f t="shared" si="0"/>
        <v>Adriana JorgeCENVEO</v>
      </c>
      <c r="G51" s="150" t="str">
        <f t="shared" si="1"/>
        <v>Adriana Jorge</v>
      </c>
      <c r="H51" s="149" t="s">
        <v>2193</v>
      </c>
      <c r="I51">
        <v>40001274</v>
      </c>
      <c r="K51" t="s">
        <v>12635</v>
      </c>
      <c r="L51" t="s">
        <v>12636</v>
      </c>
      <c r="M51" t="s">
        <v>12413</v>
      </c>
      <c r="N51">
        <v>7305</v>
      </c>
      <c r="Q51" t="s">
        <v>12415</v>
      </c>
      <c r="R51" t="s">
        <v>12416</v>
      </c>
      <c r="S51" t="s">
        <v>12637</v>
      </c>
      <c r="U51" t="s">
        <v>12418</v>
      </c>
      <c r="W51">
        <v>11</v>
      </c>
      <c r="X51">
        <v>1</v>
      </c>
      <c r="Y51" t="s">
        <v>12419</v>
      </c>
      <c r="Z51" t="s">
        <v>12420</v>
      </c>
      <c r="AA51" t="s">
        <v>12421</v>
      </c>
      <c r="AB51" t="s">
        <v>12430</v>
      </c>
      <c r="AC51">
        <v>2</v>
      </c>
      <c r="AD51" s="123">
        <v>39111</v>
      </c>
      <c r="AE51" t="s">
        <v>12423</v>
      </c>
      <c r="AG51">
        <v>40001274</v>
      </c>
      <c r="AL51" t="s">
        <v>12430</v>
      </c>
      <c r="AN51">
        <v>3101710701</v>
      </c>
      <c r="AO51">
        <v>16</v>
      </c>
      <c r="AP51" t="s">
        <v>12424</v>
      </c>
      <c r="AQ51" t="s">
        <v>11408</v>
      </c>
      <c r="AR51">
        <v>4100</v>
      </c>
      <c r="AT51">
        <v>2005</v>
      </c>
      <c r="AV51" t="s">
        <v>2193</v>
      </c>
      <c r="AW51">
        <v>116100</v>
      </c>
    </row>
    <row r="52" spans="1:49" x14ac:dyDescent="0.25">
      <c r="A52">
        <v>4100</v>
      </c>
      <c r="B52">
        <v>30005</v>
      </c>
      <c r="C52">
        <v>4007</v>
      </c>
      <c r="D52">
        <v>416</v>
      </c>
      <c r="E52" s="124" t="s">
        <v>322</v>
      </c>
      <c r="F52" t="str">
        <f t="shared" si="0"/>
        <v>Adriana JorgeCHRISTIAN DIOR PERFUMES, LLC</v>
      </c>
      <c r="G52" s="150" t="str">
        <f t="shared" si="1"/>
        <v>Adriana Jorge</v>
      </c>
      <c r="H52" s="149" t="s">
        <v>2264</v>
      </c>
      <c r="I52">
        <v>40006791</v>
      </c>
      <c r="K52" t="s">
        <v>12638</v>
      </c>
      <c r="L52" t="s">
        <v>12630</v>
      </c>
      <c r="M52" t="s">
        <v>12413</v>
      </c>
      <c r="N52">
        <v>8816</v>
      </c>
      <c r="Q52" t="s">
        <v>12415</v>
      </c>
      <c r="R52" t="s">
        <v>12416</v>
      </c>
      <c r="S52" t="s">
        <v>12639</v>
      </c>
      <c r="U52" t="s">
        <v>12418</v>
      </c>
      <c r="W52">
        <v>11</v>
      </c>
      <c r="X52">
        <v>1</v>
      </c>
      <c r="Y52" t="s">
        <v>12419</v>
      </c>
      <c r="Z52" t="s">
        <v>12420</v>
      </c>
      <c r="AA52" t="s">
        <v>12429</v>
      </c>
      <c r="AB52" t="s">
        <v>12422</v>
      </c>
      <c r="AC52">
        <v>2</v>
      </c>
      <c r="AD52" s="123">
        <v>41008</v>
      </c>
      <c r="AE52" t="s">
        <v>12431</v>
      </c>
      <c r="AG52">
        <v>40006791</v>
      </c>
      <c r="AL52" t="s">
        <v>12422</v>
      </c>
      <c r="AN52">
        <v>3102330801</v>
      </c>
      <c r="AO52">
        <v>16</v>
      </c>
      <c r="AP52" t="s">
        <v>12424</v>
      </c>
      <c r="AQ52" t="s">
        <v>11408</v>
      </c>
      <c r="AR52">
        <v>4100</v>
      </c>
      <c r="AT52">
        <v>0</v>
      </c>
      <c r="AV52" t="s">
        <v>12640</v>
      </c>
      <c r="AW52">
        <v>116100</v>
      </c>
    </row>
    <row r="53" spans="1:49" x14ac:dyDescent="0.25">
      <c r="A53">
        <v>4100</v>
      </c>
      <c r="B53">
        <v>30005</v>
      </c>
      <c r="C53">
        <v>4007</v>
      </c>
      <c r="D53">
        <v>416</v>
      </c>
      <c r="E53" s="124" t="s">
        <v>322</v>
      </c>
      <c r="F53" t="str">
        <f t="shared" si="0"/>
        <v>Adriana JorgeCLARK TRANSMISSION COMPANY</v>
      </c>
      <c r="G53" s="150" t="str">
        <f t="shared" si="1"/>
        <v>Adriana Jorge</v>
      </c>
      <c r="H53" s="149" t="s">
        <v>2304</v>
      </c>
      <c r="I53">
        <v>40008933</v>
      </c>
      <c r="K53" t="s">
        <v>12641</v>
      </c>
      <c r="L53" t="s">
        <v>12531</v>
      </c>
      <c r="M53" t="s">
        <v>12413</v>
      </c>
      <c r="N53">
        <v>7004</v>
      </c>
      <c r="Q53" t="s">
        <v>12415</v>
      </c>
      <c r="R53" t="s">
        <v>12416</v>
      </c>
      <c r="S53" t="s">
        <v>12642</v>
      </c>
      <c r="U53" t="s">
        <v>12418</v>
      </c>
      <c r="W53">
        <v>11</v>
      </c>
      <c r="X53">
        <v>2</v>
      </c>
      <c r="Y53" t="s">
        <v>12419</v>
      </c>
      <c r="Z53" t="s">
        <v>12420</v>
      </c>
      <c r="AA53" t="s">
        <v>12485</v>
      </c>
      <c r="AB53" t="s">
        <v>12422</v>
      </c>
      <c r="AC53">
        <v>2</v>
      </c>
      <c r="AD53" s="123">
        <v>44075</v>
      </c>
      <c r="AE53" t="s">
        <v>12528</v>
      </c>
      <c r="AG53">
        <v>40008933</v>
      </c>
      <c r="AL53" t="s">
        <v>12422</v>
      </c>
      <c r="AN53">
        <v>3101339101</v>
      </c>
      <c r="AP53" t="s">
        <v>12424</v>
      </c>
      <c r="AQ53" t="s">
        <v>11408</v>
      </c>
      <c r="AR53">
        <v>4100</v>
      </c>
      <c r="AT53">
        <v>0</v>
      </c>
      <c r="AV53" t="s">
        <v>12643</v>
      </c>
      <c r="AW53">
        <v>116100</v>
      </c>
    </row>
    <row r="54" spans="1:49" x14ac:dyDescent="0.25">
      <c r="A54">
        <v>4100</v>
      </c>
      <c r="B54">
        <v>30005</v>
      </c>
      <c r="C54">
        <v>4007</v>
      </c>
      <c r="D54">
        <v>416</v>
      </c>
      <c r="E54" s="124" t="s">
        <v>322</v>
      </c>
      <c r="F54" t="str">
        <f t="shared" si="0"/>
        <v>Adriana JorgeCNS CONFECTIONERY PRODUCTS LLC</v>
      </c>
      <c r="G54" s="150" t="str">
        <f t="shared" si="1"/>
        <v>Adriana Jorge</v>
      </c>
      <c r="H54" s="149" t="s">
        <v>2330</v>
      </c>
      <c r="I54">
        <v>40001221</v>
      </c>
      <c r="K54" t="s">
        <v>12644</v>
      </c>
      <c r="L54" t="s">
        <v>12645</v>
      </c>
      <c r="M54" t="s">
        <v>12413</v>
      </c>
      <c r="N54" t="s">
        <v>12646</v>
      </c>
      <c r="Q54" t="s">
        <v>12415</v>
      </c>
      <c r="R54" t="s">
        <v>12416</v>
      </c>
      <c r="S54" t="s">
        <v>12647</v>
      </c>
      <c r="U54" t="s">
        <v>12418</v>
      </c>
      <c r="W54">
        <v>11</v>
      </c>
      <c r="X54">
        <v>1</v>
      </c>
      <c r="Y54" t="s">
        <v>12419</v>
      </c>
      <c r="Z54" t="s">
        <v>12420</v>
      </c>
      <c r="AA54" t="s">
        <v>12421</v>
      </c>
      <c r="AB54" t="s">
        <v>12422</v>
      </c>
      <c r="AC54">
        <v>2</v>
      </c>
      <c r="AD54" s="123">
        <v>39111</v>
      </c>
      <c r="AE54" t="s">
        <v>12423</v>
      </c>
      <c r="AG54">
        <v>40001221</v>
      </c>
      <c r="AL54" t="s">
        <v>12422</v>
      </c>
      <c r="AN54">
        <v>3101700801</v>
      </c>
      <c r="AO54">
        <v>16</v>
      </c>
      <c r="AP54" t="s">
        <v>12424</v>
      </c>
      <c r="AQ54" t="s">
        <v>11408</v>
      </c>
      <c r="AR54">
        <v>4100</v>
      </c>
      <c r="AT54">
        <v>2005</v>
      </c>
      <c r="AV54" t="s">
        <v>12648</v>
      </c>
      <c r="AW54">
        <v>116100</v>
      </c>
    </row>
    <row r="55" spans="1:49" x14ac:dyDescent="0.25">
      <c r="A55">
        <v>4100</v>
      </c>
      <c r="B55">
        <v>30005</v>
      </c>
      <c r="C55">
        <v>4007</v>
      </c>
      <c r="D55">
        <v>416</v>
      </c>
      <c r="E55" s="124" t="s">
        <v>322</v>
      </c>
      <c r="F55" t="str">
        <f t="shared" si="0"/>
        <v>Adriana JorgeCOGNATI CHEESE</v>
      </c>
      <c r="G55" s="150" t="str">
        <f t="shared" si="1"/>
        <v>Adriana Jorge</v>
      </c>
      <c r="H55" s="149" t="s">
        <v>2347</v>
      </c>
      <c r="I55">
        <v>40005169</v>
      </c>
      <c r="K55" t="s">
        <v>12649</v>
      </c>
      <c r="L55" t="s">
        <v>12592</v>
      </c>
      <c r="M55" t="s">
        <v>12413</v>
      </c>
      <c r="N55">
        <v>7074</v>
      </c>
      <c r="Q55" t="s">
        <v>12415</v>
      </c>
      <c r="R55" t="s">
        <v>12416</v>
      </c>
      <c r="S55" t="s">
        <v>12650</v>
      </c>
      <c r="U55" t="s">
        <v>12418</v>
      </c>
      <c r="W55">
        <v>11</v>
      </c>
      <c r="X55">
        <v>1</v>
      </c>
      <c r="Y55" t="s">
        <v>12419</v>
      </c>
      <c r="Z55" t="s">
        <v>12420</v>
      </c>
      <c r="AA55" t="s">
        <v>12429</v>
      </c>
      <c r="AB55" t="s">
        <v>12422</v>
      </c>
      <c r="AC55">
        <v>2</v>
      </c>
      <c r="AD55" s="123">
        <v>39295</v>
      </c>
      <c r="AE55" t="s">
        <v>12538</v>
      </c>
      <c r="AG55">
        <v>40005169</v>
      </c>
      <c r="AL55" t="s">
        <v>12422</v>
      </c>
      <c r="AN55">
        <v>3100315001</v>
      </c>
      <c r="AO55">
        <v>16</v>
      </c>
      <c r="AP55" t="s">
        <v>12424</v>
      </c>
      <c r="AQ55" t="s">
        <v>11408</v>
      </c>
      <c r="AR55">
        <v>4100</v>
      </c>
      <c r="AS55" t="s">
        <v>12491</v>
      </c>
      <c r="AT55">
        <v>0</v>
      </c>
      <c r="AV55" t="s">
        <v>12651</v>
      </c>
      <c r="AW55">
        <v>116100</v>
      </c>
    </row>
    <row r="56" spans="1:49" x14ac:dyDescent="0.25">
      <c r="A56">
        <v>4100</v>
      </c>
      <c r="B56">
        <v>30005</v>
      </c>
      <c r="C56">
        <v>4007</v>
      </c>
      <c r="D56">
        <v>416</v>
      </c>
      <c r="E56" s="124" t="s">
        <v>322</v>
      </c>
      <c r="F56" t="str">
        <f t="shared" si="0"/>
        <v>Adriana JorgeCOLGATE PALMOLIVE COMPANY</v>
      </c>
      <c r="G56" s="150" t="str">
        <f t="shared" si="1"/>
        <v>Adriana Jorge</v>
      </c>
      <c r="H56" s="149" t="s">
        <v>2357</v>
      </c>
      <c r="I56">
        <v>40003664</v>
      </c>
      <c r="J56" t="s">
        <v>12652</v>
      </c>
      <c r="K56" t="s">
        <v>12653</v>
      </c>
      <c r="L56" t="s">
        <v>12654</v>
      </c>
      <c r="M56" t="s">
        <v>12445</v>
      </c>
      <c r="N56" t="s">
        <v>12655</v>
      </c>
      <c r="Q56" t="s">
        <v>12415</v>
      </c>
      <c r="R56" t="s">
        <v>12416</v>
      </c>
      <c r="S56" t="s">
        <v>12656</v>
      </c>
      <c r="U56" t="s">
        <v>12418</v>
      </c>
      <c r="W56">
        <v>11</v>
      </c>
      <c r="X56">
        <v>1</v>
      </c>
      <c r="Y56" t="s">
        <v>12419</v>
      </c>
      <c r="Z56" t="s">
        <v>12420</v>
      </c>
      <c r="AA56" t="s">
        <v>12421</v>
      </c>
      <c r="AB56" t="s">
        <v>12422</v>
      </c>
      <c r="AC56">
        <v>2</v>
      </c>
      <c r="AD56" s="123">
        <v>39111</v>
      </c>
      <c r="AE56" t="s">
        <v>12423</v>
      </c>
      <c r="AG56">
        <v>40003664</v>
      </c>
      <c r="AL56" t="s">
        <v>12422</v>
      </c>
      <c r="AN56">
        <v>3300708501</v>
      </c>
      <c r="AO56">
        <v>16</v>
      </c>
      <c r="AP56" t="s">
        <v>12424</v>
      </c>
      <c r="AQ56" t="s">
        <v>11408</v>
      </c>
      <c r="AR56">
        <v>4100</v>
      </c>
      <c r="AT56">
        <v>2005</v>
      </c>
      <c r="AV56" t="s">
        <v>12657</v>
      </c>
      <c r="AW56">
        <v>116100</v>
      </c>
    </row>
    <row r="57" spans="1:49" x14ac:dyDescent="0.25">
      <c r="A57">
        <v>4100</v>
      </c>
      <c r="B57">
        <v>30005</v>
      </c>
      <c r="C57">
        <v>4007</v>
      </c>
      <c r="D57">
        <v>416</v>
      </c>
      <c r="E57" s="124" t="s">
        <v>322</v>
      </c>
      <c r="F57" t="str">
        <f t="shared" si="0"/>
        <v>Adriana JorgeCOLONIAL LABEL SYSTEMS</v>
      </c>
      <c r="G57" s="150" t="str">
        <f t="shared" si="1"/>
        <v>Adriana Jorge</v>
      </c>
      <c r="H57" s="149" t="s">
        <v>2363</v>
      </c>
      <c r="I57">
        <v>40006611</v>
      </c>
      <c r="L57" t="s">
        <v>12658</v>
      </c>
      <c r="M57" t="s">
        <v>12445</v>
      </c>
      <c r="O57">
        <v>812</v>
      </c>
      <c r="P57">
        <v>11729</v>
      </c>
      <c r="Q57" t="s">
        <v>12415</v>
      </c>
      <c r="R57" t="s">
        <v>12416</v>
      </c>
      <c r="S57" t="s">
        <v>12659</v>
      </c>
      <c r="U57" t="s">
        <v>12418</v>
      </c>
      <c r="W57">
        <v>11</v>
      </c>
      <c r="X57">
        <v>1</v>
      </c>
      <c r="Y57" t="s">
        <v>12419</v>
      </c>
      <c r="Z57" t="s">
        <v>12420</v>
      </c>
      <c r="AA57" t="s">
        <v>12429</v>
      </c>
      <c r="AB57" t="s">
        <v>12430</v>
      </c>
      <c r="AC57">
        <v>2</v>
      </c>
      <c r="AD57" s="123">
        <v>40735</v>
      </c>
      <c r="AE57" t="s">
        <v>12431</v>
      </c>
      <c r="AG57">
        <v>40006611</v>
      </c>
      <c r="AL57" t="s">
        <v>12430</v>
      </c>
      <c r="AN57">
        <v>3310306301</v>
      </c>
      <c r="AO57">
        <v>16</v>
      </c>
      <c r="AP57" t="s">
        <v>12424</v>
      </c>
      <c r="AQ57" t="s">
        <v>11408</v>
      </c>
      <c r="AR57">
        <v>4100</v>
      </c>
      <c r="AT57">
        <v>0</v>
      </c>
      <c r="AV57" t="s">
        <v>12660</v>
      </c>
      <c r="AW57">
        <v>116100</v>
      </c>
    </row>
    <row r="58" spans="1:49" x14ac:dyDescent="0.25">
      <c r="A58">
        <v>4100</v>
      </c>
      <c r="B58">
        <v>30005</v>
      </c>
      <c r="C58">
        <v>4007</v>
      </c>
      <c r="D58">
        <v>416</v>
      </c>
      <c r="E58" s="124" t="s">
        <v>322</v>
      </c>
      <c r="F58" t="str">
        <f t="shared" si="0"/>
        <v>Adriana JorgeCOLONIAL WIRE CABLE CO. INC</v>
      </c>
      <c r="G58" s="150" t="str">
        <f t="shared" si="1"/>
        <v>Adriana Jorge</v>
      </c>
      <c r="H58" s="149" t="s">
        <v>2364</v>
      </c>
      <c r="I58">
        <v>40005179</v>
      </c>
      <c r="K58" t="s">
        <v>12661</v>
      </c>
      <c r="L58" t="s">
        <v>12475</v>
      </c>
      <c r="M58" t="s">
        <v>12445</v>
      </c>
      <c r="N58">
        <v>11788</v>
      </c>
      <c r="Q58" t="s">
        <v>12415</v>
      </c>
      <c r="R58" t="s">
        <v>12416</v>
      </c>
      <c r="S58" t="s">
        <v>12662</v>
      </c>
      <c r="U58" t="s">
        <v>12418</v>
      </c>
      <c r="W58">
        <v>11</v>
      </c>
      <c r="X58">
        <v>1</v>
      </c>
      <c r="Y58" t="s">
        <v>12419</v>
      </c>
      <c r="Z58" t="s">
        <v>12420</v>
      </c>
      <c r="AA58" t="s">
        <v>12429</v>
      </c>
      <c r="AB58" t="s">
        <v>12422</v>
      </c>
      <c r="AC58">
        <v>2</v>
      </c>
      <c r="AD58" s="123">
        <v>39302</v>
      </c>
      <c r="AE58" t="s">
        <v>12538</v>
      </c>
      <c r="AG58">
        <v>40005179</v>
      </c>
      <c r="AL58" t="s">
        <v>12422</v>
      </c>
      <c r="AN58">
        <v>3310333701</v>
      </c>
      <c r="AO58">
        <v>16</v>
      </c>
      <c r="AP58" t="s">
        <v>12424</v>
      </c>
      <c r="AQ58" t="s">
        <v>11408</v>
      </c>
      <c r="AR58">
        <v>4100</v>
      </c>
      <c r="AT58">
        <v>0</v>
      </c>
      <c r="AV58" t="s">
        <v>12663</v>
      </c>
      <c r="AW58">
        <v>116100</v>
      </c>
    </row>
    <row r="59" spans="1:49" x14ac:dyDescent="0.25">
      <c r="A59">
        <v>4100</v>
      </c>
      <c r="B59">
        <v>30005</v>
      </c>
      <c r="C59">
        <v>4007</v>
      </c>
      <c r="D59">
        <v>416</v>
      </c>
      <c r="E59" s="124" t="s">
        <v>322</v>
      </c>
      <c r="F59" t="str">
        <f t="shared" si="0"/>
        <v>Adriana JorgeCOUNTRY METALS, LLC</v>
      </c>
      <c r="G59" s="150" t="str">
        <f t="shared" si="1"/>
        <v>Adriana Jorge</v>
      </c>
      <c r="H59" s="149" t="s">
        <v>2527</v>
      </c>
      <c r="I59">
        <v>40008592</v>
      </c>
      <c r="K59" t="s">
        <v>12664</v>
      </c>
      <c r="L59" t="s">
        <v>12665</v>
      </c>
      <c r="M59" t="s">
        <v>12413</v>
      </c>
      <c r="N59">
        <v>8302</v>
      </c>
      <c r="Q59" t="s">
        <v>12415</v>
      </c>
      <c r="R59" t="s">
        <v>12416</v>
      </c>
      <c r="S59" t="s">
        <v>12666</v>
      </c>
      <c r="U59" t="s">
        <v>12418</v>
      </c>
      <c r="W59">
        <v>11</v>
      </c>
      <c r="X59">
        <v>0</v>
      </c>
      <c r="Y59" t="s">
        <v>12419</v>
      </c>
      <c r="Z59" t="s">
        <v>12420</v>
      </c>
      <c r="AA59" t="s">
        <v>12429</v>
      </c>
      <c r="AB59" t="s">
        <v>12422</v>
      </c>
      <c r="AC59">
        <v>2</v>
      </c>
      <c r="AD59" s="123">
        <v>43535</v>
      </c>
      <c r="AE59" t="s">
        <v>12431</v>
      </c>
      <c r="AG59">
        <v>40008592</v>
      </c>
      <c r="AL59" t="s">
        <v>12422</v>
      </c>
      <c r="AN59">
        <v>3101102501</v>
      </c>
      <c r="AO59">
        <v>16</v>
      </c>
      <c r="AP59" t="s">
        <v>12424</v>
      </c>
      <c r="AQ59" t="s">
        <v>11408</v>
      </c>
      <c r="AR59">
        <v>4100</v>
      </c>
      <c r="AT59">
        <v>0</v>
      </c>
      <c r="AV59" t="s">
        <v>12667</v>
      </c>
      <c r="AW59">
        <v>116100</v>
      </c>
    </row>
    <row r="60" spans="1:49" x14ac:dyDescent="0.25">
      <c r="A60">
        <v>4100</v>
      </c>
      <c r="B60">
        <v>30005</v>
      </c>
      <c r="C60">
        <v>4007</v>
      </c>
      <c r="D60">
        <v>416</v>
      </c>
      <c r="E60" s="124" t="s">
        <v>322</v>
      </c>
      <c r="F60" t="str">
        <f t="shared" si="0"/>
        <v>Adriana JorgeCUISINE INNOVATIONS</v>
      </c>
      <c r="G60" s="150" t="str">
        <f t="shared" si="1"/>
        <v>Adriana Jorge</v>
      </c>
      <c r="H60" s="149" t="s">
        <v>2600</v>
      </c>
      <c r="I60">
        <v>40008757</v>
      </c>
      <c r="K60" t="s">
        <v>12668</v>
      </c>
      <c r="L60" t="s">
        <v>12669</v>
      </c>
      <c r="M60" t="s">
        <v>12413</v>
      </c>
      <c r="N60">
        <v>8701</v>
      </c>
      <c r="Q60" t="s">
        <v>12415</v>
      </c>
      <c r="R60" t="s">
        <v>12416</v>
      </c>
      <c r="S60">
        <v>7328145704</v>
      </c>
      <c r="U60" t="s">
        <v>12418</v>
      </c>
      <c r="W60">
        <v>11</v>
      </c>
      <c r="X60">
        <v>1</v>
      </c>
      <c r="Y60">
        <v>1</v>
      </c>
      <c r="Z60" t="s">
        <v>12420</v>
      </c>
      <c r="AA60" t="s">
        <v>12429</v>
      </c>
      <c r="AB60" t="s">
        <v>12422</v>
      </c>
      <c r="AC60">
        <v>2</v>
      </c>
      <c r="AD60" s="123">
        <v>43808</v>
      </c>
      <c r="AE60" t="s">
        <v>12486</v>
      </c>
      <c r="AG60">
        <v>40008757</v>
      </c>
      <c r="AL60" t="s">
        <v>12422</v>
      </c>
      <c r="AN60">
        <v>3102911501</v>
      </c>
      <c r="AO60">
        <v>16</v>
      </c>
      <c r="AP60" t="s">
        <v>12424</v>
      </c>
      <c r="AQ60" t="s">
        <v>11408</v>
      </c>
      <c r="AR60">
        <v>4100</v>
      </c>
      <c r="AT60">
        <v>0</v>
      </c>
      <c r="AV60" t="s">
        <v>12670</v>
      </c>
      <c r="AW60">
        <v>116100</v>
      </c>
    </row>
    <row r="61" spans="1:49" x14ac:dyDescent="0.25">
      <c r="A61">
        <v>4100</v>
      </c>
      <c r="B61">
        <v>30005</v>
      </c>
      <c r="C61">
        <v>4007</v>
      </c>
      <c r="D61">
        <v>416</v>
      </c>
      <c r="E61" s="124" t="s">
        <v>322</v>
      </c>
      <c r="F61" t="str">
        <f t="shared" si="0"/>
        <v>Adriana JorgeDAILY NEWS L.P.</v>
      </c>
      <c r="G61" s="150" t="str">
        <f t="shared" si="1"/>
        <v>Adriana Jorge</v>
      </c>
      <c r="H61" s="149" t="s">
        <v>2692</v>
      </c>
      <c r="I61">
        <v>40007086</v>
      </c>
      <c r="J61" t="s">
        <v>12671</v>
      </c>
      <c r="K61" t="s">
        <v>12672</v>
      </c>
      <c r="L61" t="s">
        <v>12636</v>
      </c>
      <c r="M61" t="s">
        <v>12413</v>
      </c>
      <c r="N61">
        <v>7305</v>
      </c>
      <c r="Q61" t="s">
        <v>12415</v>
      </c>
      <c r="R61" t="s">
        <v>12416</v>
      </c>
      <c r="S61" t="s">
        <v>12673</v>
      </c>
      <c r="U61" t="s">
        <v>12418</v>
      </c>
      <c r="W61">
        <v>11</v>
      </c>
      <c r="X61">
        <v>1</v>
      </c>
      <c r="Y61" t="s">
        <v>12419</v>
      </c>
      <c r="Z61" t="s">
        <v>12420</v>
      </c>
      <c r="AA61" t="s">
        <v>12429</v>
      </c>
      <c r="AB61" t="s">
        <v>12422</v>
      </c>
      <c r="AC61">
        <v>2</v>
      </c>
      <c r="AD61" s="123">
        <v>41410</v>
      </c>
      <c r="AE61" t="s">
        <v>12431</v>
      </c>
      <c r="AG61">
        <v>40007086</v>
      </c>
      <c r="AL61" t="s">
        <v>12422</v>
      </c>
      <c r="AN61">
        <v>3101710701</v>
      </c>
      <c r="AO61">
        <v>16</v>
      </c>
      <c r="AP61" t="s">
        <v>12424</v>
      </c>
      <c r="AQ61" t="s">
        <v>11408</v>
      </c>
      <c r="AR61">
        <v>4100</v>
      </c>
      <c r="AT61">
        <v>0</v>
      </c>
      <c r="AV61" t="s">
        <v>12674</v>
      </c>
      <c r="AW61">
        <v>116100</v>
      </c>
    </row>
    <row r="62" spans="1:49" x14ac:dyDescent="0.25">
      <c r="A62">
        <v>4100</v>
      </c>
      <c r="B62">
        <v>30005</v>
      </c>
      <c r="C62">
        <v>4007</v>
      </c>
      <c r="D62">
        <v>416</v>
      </c>
      <c r="E62" s="124" t="s">
        <v>322</v>
      </c>
      <c r="F62" t="str">
        <f t="shared" si="0"/>
        <v>Adriana JorgeDAMASCUS BAKERY, INC.</v>
      </c>
      <c r="G62" s="150" t="str">
        <f t="shared" si="1"/>
        <v>Adriana Jorge</v>
      </c>
      <c r="H62" s="149" t="s">
        <v>12675</v>
      </c>
      <c r="I62">
        <v>40007165</v>
      </c>
      <c r="K62" t="s">
        <v>12676</v>
      </c>
      <c r="L62" t="s">
        <v>12439</v>
      </c>
      <c r="M62" t="s">
        <v>12413</v>
      </c>
      <c r="N62">
        <v>7114</v>
      </c>
      <c r="Q62" t="s">
        <v>12415</v>
      </c>
      <c r="R62" t="s">
        <v>12416</v>
      </c>
      <c r="S62" t="s">
        <v>12677</v>
      </c>
      <c r="U62" t="s">
        <v>12418</v>
      </c>
      <c r="W62">
        <v>11</v>
      </c>
      <c r="X62">
        <v>1</v>
      </c>
      <c r="Y62" t="s">
        <v>12419</v>
      </c>
      <c r="Z62" t="s">
        <v>12420</v>
      </c>
      <c r="AA62" t="s">
        <v>12429</v>
      </c>
      <c r="AB62" t="s">
        <v>12422</v>
      </c>
      <c r="AC62">
        <v>2</v>
      </c>
      <c r="AD62" s="123">
        <v>41508</v>
      </c>
      <c r="AE62" t="s">
        <v>12431</v>
      </c>
      <c r="AG62">
        <v>40007165</v>
      </c>
      <c r="AL62" t="s">
        <v>12422</v>
      </c>
      <c r="AN62">
        <v>3101316601</v>
      </c>
      <c r="AO62">
        <v>16</v>
      </c>
      <c r="AP62" t="s">
        <v>12424</v>
      </c>
      <c r="AQ62" t="s">
        <v>11408</v>
      </c>
      <c r="AR62">
        <v>4100</v>
      </c>
      <c r="AT62">
        <v>0</v>
      </c>
      <c r="AV62" t="s">
        <v>12678</v>
      </c>
      <c r="AW62">
        <v>116100</v>
      </c>
    </row>
    <row r="63" spans="1:49" x14ac:dyDescent="0.25">
      <c r="A63">
        <v>4100</v>
      </c>
      <c r="B63">
        <v>30005</v>
      </c>
      <c r="C63">
        <v>4007</v>
      </c>
      <c r="D63">
        <v>416</v>
      </c>
      <c r="E63" s="124" t="s">
        <v>322</v>
      </c>
      <c r="F63" t="str">
        <f t="shared" si="0"/>
        <v>Adriana JorgeDAS INSTALLATIONS INC</v>
      </c>
      <c r="G63" s="150" t="str">
        <f t="shared" si="1"/>
        <v>Adriana Jorge</v>
      </c>
      <c r="H63" s="149" t="s">
        <v>2728</v>
      </c>
      <c r="I63">
        <v>40007700</v>
      </c>
      <c r="K63" t="s">
        <v>12679</v>
      </c>
      <c r="L63" t="s">
        <v>12527</v>
      </c>
      <c r="M63" t="s">
        <v>12413</v>
      </c>
      <c r="N63">
        <v>7606</v>
      </c>
      <c r="Q63" t="s">
        <v>12415</v>
      </c>
      <c r="R63" t="s">
        <v>12416</v>
      </c>
      <c r="S63" t="s">
        <v>12680</v>
      </c>
      <c r="U63" t="s">
        <v>12418</v>
      </c>
      <c r="W63">
        <v>11</v>
      </c>
      <c r="X63">
        <v>0</v>
      </c>
      <c r="Y63" t="s">
        <v>12419</v>
      </c>
      <c r="Z63" t="s">
        <v>12420</v>
      </c>
      <c r="AA63" t="s">
        <v>12429</v>
      </c>
      <c r="AB63" t="s">
        <v>12422</v>
      </c>
      <c r="AC63">
        <v>2</v>
      </c>
      <c r="AD63" s="123">
        <v>42292</v>
      </c>
      <c r="AE63" t="s">
        <v>12431</v>
      </c>
      <c r="AG63">
        <v>40007700</v>
      </c>
      <c r="AL63" t="s">
        <v>12422</v>
      </c>
      <c r="AN63">
        <v>3100329401</v>
      </c>
      <c r="AO63">
        <v>16</v>
      </c>
      <c r="AP63" t="s">
        <v>12424</v>
      </c>
      <c r="AQ63" t="s">
        <v>11408</v>
      </c>
      <c r="AR63">
        <v>4100</v>
      </c>
      <c r="AT63">
        <v>0</v>
      </c>
      <c r="AV63" t="s">
        <v>12681</v>
      </c>
      <c r="AW63">
        <v>116100</v>
      </c>
    </row>
    <row r="64" spans="1:49" x14ac:dyDescent="0.25">
      <c r="A64">
        <v>4100</v>
      </c>
      <c r="B64">
        <v>30005</v>
      </c>
      <c r="C64">
        <v>4007</v>
      </c>
      <c r="D64">
        <v>416</v>
      </c>
      <c r="E64" s="124" t="s">
        <v>322</v>
      </c>
      <c r="F64" t="str">
        <f t="shared" si="0"/>
        <v>Adriana JorgeDEARBORN MID-WEST COMPANY LLC</v>
      </c>
      <c r="G64" s="150" t="str">
        <f t="shared" si="1"/>
        <v>Adriana Jorge</v>
      </c>
      <c r="H64" s="149" t="s">
        <v>2759</v>
      </c>
      <c r="I64">
        <v>40007943</v>
      </c>
      <c r="J64" t="s">
        <v>12492</v>
      </c>
      <c r="K64" t="s">
        <v>12682</v>
      </c>
      <c r="L64" t="s">
        <v>12683</v>
      </c>
      <c r="M64" t="s">
        <v>12684</v>
      </c>
      <c r="N64">
        <v>48180</v>
      </c>
      <c r="Q64" t="s">
        <v>12415</v>
      </c>
      <c r="R64" t="s">
        <v>12416</v>
      </c>
      <c r="S64" t="s">
        <v>12685</v>
      </c>
      <c r="U64" t="s">
        <v>12418</v>
      </c>
      <c r="W64">
        <v>11</v>
      </c>
      <c r="X64">
        <v>0</v>
      </c>
      <c r="Y64" t="s">
        <v>12419</v>
      </c>
      <c r="Z64" t="s">
        <v>12420</v>
      </c>
      <c r="AA64" t="s">
        <v>12429</v>
      </c>
      <c r="AB64" t="s">
        <v>12422</v>
      </c>
      <c r="AC64">
        <v>2</v>
      </c>
      <c r="AD64" s="123">
        <v>42661</v>
      </c>
      <c r="AE64" t="s">
        <v>12431</v>
      </c>
      <c r="AG64">
        <v>40007943</v>
      </c>
      <c r="AL64" t="s">
        <v>12422</v>
      </c>
      <c r="AN64">
        <v>2316322101</v>
      </c>
      <c r="AO64">
        <v>16</v>
      </c>
      <c r="AP64" t="s">
        <v>12424</v>
      </c>
      <c r="AQ64" t="s">
        <v>11408</v>
      </c>
      <c r="AR64">
        <v>4100</v>
      </c>
      <c r="AT64">
        <v>0</v>
      </c>
      <c r="AV64" t="s">
        <v>12686</v>
      </c>
      <c r="AW64">
        <v>116100</v>
      </c>
    </row>
    <row r="65" spans="1:49" x14ac:dyDescent="0.25">
      <c r="A65">
        <v>4100</v>
      </c>
      <c r="B65">
        <v>30005</v>
      </c>
      <c r="C65">
        <v>4007</v>
      </c>
      <c r="D65">
        <v>416</v>
      </c>
      <c r="E65" s="124" t="s">
        <v>322</v>
      </c>
      <c r="F65" t="str">
        <f t="shared" si="0"/>
        <v>Adriana JorgeDECORATION DESIGN SOLUTIONS INC.</v>
      </c>
      <c r="G65" s="150" t="str">
        <f t="shared" si="1"/>
        <v>Adriana Jorge</v>
      </c>
      <c r="H65" s="149" t="s">
        <v>2769</v>
      </c>
      <c r="I65">
        <v>40006706</v>
      </c>
      <c r="K65" t="s">
        <v>12687</v>
      </c>
      <c r="L65" t="s">
        <v>12541</v>
      </c>
      <c r="M65" t="s">
        <v>12413</v>
      </c>
      <c r="N65">
        <v>8360</v>
      </c>
      <c r="Q65" t="s">
        <v>12415</v>
      </c>
      <c r="R65" t="s">
        <v>12416</v>
      </c>
      <c r="S65" t="s">
        <v>12688</v>
      </c>
      <c r="U65" t="s">
        <v>12418</v>
      </c>
      <c r="W65">
        <v>11</v>
      </c>
      <c r="X65">
        <v>1</v>
      </c>
      <c r="Y65" t="s">
        <v>12419</v>
      </c>
      <c r="Z65" t="s">
        <v>12420</v>
      </c>
      <c r="AA65" t="s">
        <v>12429</v>
      </c>
      <c r="AB65" t="s">
        <v>12422</v>
      </c>
      <c r="AC65">
        <v>2</v>
      </c>
      <c r="AD65" s="123">
        <v>40893</v>
      </c>
      <c r="AE65" t="s">
        <v>12431</v>
      </c>
      <c r="AG65">
        <v>40006706</v>
      </c>
      <c r="AL65" t="s">
        <v>12422</v>
      </c>
      <c r="AN65">
        <v>3101125901</v>
      </c>
      <c r="AO65">
        <v>16</v>
      </c>
      <c r="AP65" t="s">
        <v>12424</v>
      </c>
      <c r="AQ65" t="s">
        <v>11408</v>
      </c>
      <c r="AR65">
        <v>4100</v>
      </c>
      <c r="AT65">
        <v>0</v>
      </c>
      <c r="AV65" t="s">
        <v>12689</v>
      </c>
      <c r="AW65">
        <v>116100</v>
      </c>
    </row>
    <row r="66" spans="1:49" x14ac:dyDescent="0.25">
      <c r="A66">
        <v>4100</v>
      </c>
      <c r="B66">
        <v>30005</v>
      </c>
      <c r="C66">
        <v>4007</v>
      </c>
      <c r="D66">
        <v>416</v>
      </c>
      <c r="E66" s="124" t="s">
        <v>322</v>
      </c>
      <c r="F66" t="str">
        <f t="shared" ref="F66:F129" si="2">CONCATENATE(G66, H66)</f>
        <v>Adriana JorgeDELTA AIRLINES INC</v>
      </c>
      <c r="G66" s="150" t="str">
        <f t="shared" ref="G66:G129" si="3">RIGHT(E66,LEN(E66)-3)</f>
        <v>Adriana Jorge</v>
      </c>
      <c r="H66" s="149" t="s">
        <v>2792</v>
      </c>
      <c r="I66">
        <v>40007215</v>
      </c>
      <c r="J66" t="s">
        <v>12690</v>
      </c>
      <c r="L66" t="s">
        <v>12691</v>
      </c>
      <c r="M66" t="s">
        <v>12692</v>
      </c>
      <c r="O66">
        <v>20536</v>
      </c>
      <c r="P66">
        <v>30354</v>
      </c>
      <c r="Q66" t="s">
        <v>12415</v>
      </c>
      <c r="R66" t="s">
        <v>12416</v>
      </c>
      <c r="S66" t="s">
        <v>12693</v>
      </c>
      <c r="U66" t="s">
        <v>12418</v>
      </c>
      <c r="W66">
        <v>11</v>
      </c>
      <c r="X66">
        <v>1</v>
      </c>
      <c r="Y66" t="s">
        <v>12472</v>
      </c>
      <c r="Z66" t="s">
        <v>12420</v>
      </c>
      <c r="AA66" t="s">
        <v>12429</v>
      </c>
      <c r="AB66" t="s">
        <v>12422</v>
      </c>
      <c r="AC66">
        <v>2</v>
      </c>
      <c r="AD66" s="123">
        <v>41579</v>
      </c>
      <c r="AE66" t="s">
        <v>12431</v>
      </c>
      <c r="AG66">
        <v>40007215</v>
      </c>
      <c r="AL66" t="s">
        <v>12422</v>
      </c>
      <c r="AN66">
        <v>1112100801</v>
      </c>
      <c r="AO66">
        <v>16</v>
      </c>
      <c r="AP66" t="s">
        <v>12424</v>
      </c>
      <c r="AQ66" t="s">
        <v>11408</v>
      </c>
      <c r="AR66">
        <v>4100</v>
      </c>
      <c r="AT66">
        <v>0</v>
      </c>
      <c r="AV66" t="s">
        <v>12694</v>
      </c>
      <c r="AW66">
        <v>116100</v>
      </c>
    </row>
    <row r="67" spans="1:49" x14ac:dyDescent="0.25">
      <c r="A67">
        <v>4100</v>
      </c>
      <c r="B67">
        <v>30005</v>
      </c>
      <c r="C67">
        <v>4007</v>
      </c>
      <c r="D67">
        <v>416</v>
      </c>
      <c r="E67" s="124" t="s">
        <v>322</v>
      </c>
      <c r="F67" t="str">
        <f t="shared" si="2"/>
        <v>Adriana JorgeDIRECT BOTTLE INC</v>
      </c>
      <c r="G67" s="150" t="str">
        <f t="shared" si="3"/>
        <v>Adriana Jorge</v>
      </c>
      <c r="H67" s="149" t="s">
        <v>2880</v>
      </c>
      <c r="I67">
        <v>40007874</v>
      </c>
      <c r="K67" t="s">
        <v>12695</v>
      </c>
      <c r="L67" t="s">
        <v>12696</v>
      </c>
      <c r="M67" t="s">
        <v>12445</v>
      </c>
      <c r="N67">
        <v>11580</v>
      </c>
      <c r="Q67" t="s">
        <v>12415</v>
      </c>
      <c r="R67" t="s">
        <v>12416</v>
      </c>
      <c r="S67" t="s">
        <v>12697</v>
      </c>
      <c r="U67" t="s">
        <v>12418</v>
      </c>
      <c r="W67">
        <v>11</v>
      </c>
      <c r="X67">
        <v>1</v>
      </c>
      <c r="Y67" t="s">
        <v>12419</v>
      </c>
      <c r="Z67" t="s">
        <v>12420</v>
      </c>
      <c r="AA67" t="s">
        <v>12429</v>
      </c>
      <c r="AB67" t="s">
        <v>12422</v>
      </c>
      <c r="AC67">
        <v>2</v>
      </c>
      <c r="AD67" s="123">
        <v>42542</v>
      </c>
      <c r="AE67" t="s">
        <v>12431</v>
      </c>
      <c r="AG67">
        <v>40007874</v>
      </c>
      <c r="AL67" t="s">
        <v>12422</v>
      </c>
      <c r="AN67">
        <v>3305929301</v>
      </c>
      <c r="AO67">
        <v>16</v>
      </c>
      <c r="AP67" t="s">
        <v>12424</v>
      </c>
      <c r="AQ67" t="s">
        <v>11408</v>
      </c>
      <c r="AR67">
        <v>4100</v>
      </c>
      <c r="AT67">
        <v>0</v>
      </c>
      <c r="AV67" t="s">
        <v>12698</v>
      </c>
      <c r="AW67">
        <v>116100</v>
      </c>
    </row>
    <row r="68" spans="1:49" x14ac:dyDescent="0.25">
      <c r="A68">
        <v>4100</v>
      </c>
      <c r="B68">
        <v>30005</v>
      </c>
      <c r="C68">
        <v>4007</v>
      </c>
      <c r="D68">
        <v>416</v>
      </c>
      <c r="E68" s="124" t="s">
        <v>322</v>
      </c>
      <c r="F68" t="str">
        <f t="shared" si="2"/>
        <v>Adriana JorgeDONNELLEY FINANCIAL SOLUTIONS</v>
      </c>
      <c r="G68" s="150" t="str">
        <f t="shared" si="3"/>
        <v>Adriana Jorge</v>
      </c>
      <c r="H68" s="149" t="s">
        <v>2953</v>
      </c>
      <c r="I68">
        <v>40008950</v>
      </c>
      <c r="K68" t="s">
        <v>12699</v>
      </c>
      <c r="L68" t="s">
        <v>12700</v>
      </c>
      <c r="M68" t="s">
        <v>12413</v>
      </c>
      <c r="N68">
        <v>7094</v>
      </c>
      <c r="Q68" t="s">
        <v>12415</v>
      </c>
      <c r="R68" t="s">
        <v>12416</v>
      </c>
      <c r="S68">
        <v>3123268000</v>
      </c>
      <c r="U68" t="s">
        <v>12418</v>
      </c>
      <c r="W68">
        <v>11</v>
      </c>
      <c r="X68">
        <v>1</v>
      </c>
      <c r="Y68" t="s">
        <v>12419</v>
      </c>
      <c r="Z68" t="s">
        <v>12420</v>
      </c>
      <c r="AA68" t="s">
        <v>12485</v>
      </c>
      <c r="AB68" t="s">
        <v>12422</v>
      </c>
      <c r="AC68">
        <v>2</v>
      </c>
      <c r="AD68" s="123">
        <v>44097</v>
      </c>
      <c r="AE68" t="s">
        <v>12486</v>
      </c>
      <c r="AG68">
        <v>40008950</v>
      </c>
      <c r="AL68" t="s">
        <v>12422</v>
      </c>
      <c r="AN68">
        <v>3101723201</v>
      </c>
      <c r="AO68">
        <v>16</v>
      </c>
      <c r="AP68" t="s">
        <v>12424</v>
      </c>
      <c r="AQ68" t="s">
        <v>11408</v>
      </c>
      <c r="AR68">
        <v>4100</v>
      </c>
      <c r="AT68">
        <v>0</v>
      </c>
      <c r="AV68" t="s">
        <v>12701</v>
      </c>
      <c r="AW68">
        <v>116100</v>
      </c>
    </row>
    <row r="69" spans="1:49" x14ac:dyDescent="0.25">
      <c r="A69">
        <v>4100</v>
      </c>
      <c r="B69">
        <v>30005</v>
      </c>
      <c r="C69">
        <v>4007</v>
      </c>
      <c r="D69">
        <v>416</v>
      </c>
      <c r="E69" s="124" t="s">
        <v>322</v>
      </c>
      <c r="F69" t="str">
        <f t="shared" si="2"/>
        <v>Adriana JorgeDONNELLEY FINANCIAL SOLUTIONS - SEC</v>
      </c>
      <c r="G69" s="150" t="str">
        <f t="shared" si="3"/>
        <v>Adriana Jorge</v>
      </c>
      <c r="H69" s="149" t="s">
        <v>2954</v>
      </c>
      <c r="I69">
        <v>40007904</v>
      </c>
      <c r="L69" t="s">
        <v>12702</v>
      </c>
      <c r="M69" t="s">
        <v>12703</v>
      </c>
      <c r="O69">
        <v>282009</v>
      </c>
      <c r="P69">
        <v>37228</v>
      </c>
      <c r="Q69" t="s">
        <v>12415</v>
      </c>
      <c r="R69" t="s">
        <v>12416</v>
      </c>
      <c r="S69" t="s">
        <v>12704</v>
      </c>
      <c r="U69" t="s">
        <v>12418</v>
      </c>
      <c r="V69">
        <v>212</v>
      </c>
      <c r="W69">
        <v>11</v>
      </c>
      <c r="X69">
        <v>1</v>
      </c>
      <c r="Y69" t="s">
        <v>12419</v>
      </c>
      <c r="Z69" t="s">
        <v>12420</v>
      </c>
      <c r="AA69" t="s">
        <v>12429</v>
      </c>
      <c r="AB69" t="s">
        <v>12422</v>
      </c>
      <c r="AC69">
        <v>2</v>
      </c>
      <c r="AD69" s="123">
        <v>42601</v>
      </c>
      <c r="AE69" t="s">
        <v>12431</v>
      </c>
      <c r="AG69">
        <v>40007904</v>
      </c>
      <c r="AL69" t="s">
        <v>12422</v>
      </c>
      <c r="AN69">
        <v>4303706201</v>
      </c>
      <c r="AO69">
        <v>16</v>
      </c>
      <c r="AP69" t="s">
        <v>12424</v>
      </c>
      <c r="AQ69" t="s">
        <v>11408</v>
      </c>
      <c r="AR69">
        <v>4100</v>
      </c>
      <c r="AT69">
        <v>0</v>
      </c>
      <c r="AV69" t="s">
        <v>12701</v>
      </c>
      <c r="AW69">
        <v>116100</v>
      </c>
    </row>
    <row r="70" spans="1:49" x14ac:dyDescent="0.25">
      <c r="A70">
        <v>4100</v>
      </c>
      <c r="B70">
        <v>30005</v>
      </c>
      <c r="C70">
        <v>4007</v>
      </c>
      <c r="D70">
        <v>416</v>
      </c>
      <c r="E70" s="124" t="s">
        <v>322</v>
      </c>
      <c r="F70" t="str">
        <f t="shared" si="2"/>
        <v>Adriana JorgeDR PRAEGER'S SENSIBLE FOODS INC</v>
      </c>
      <c r="G70" s="150" t="str">
        <f t="shared" si="3"/>
        <v>Adriana Jorge</v>
      </c>
      <c r="H70" s="149" t="s">
        <v>2983</v>
      </c>
      <c r="I70">
        <v>40008515</v>
      </c>
      <c r="K70" t="s">
        <v>12705</v>
      </c>
      <c r="L70" t="s">
        <v>12706</v>
      </c>
      <c r="M70" t="s">
        <v>12413</v>
      </c>
      <c r="N70">
        <v>7407</v>
      </c>
      <c r="Q70" t="s">
        <v>12415</v>
      </c>
      <c r="R70" t="s">
        <v>12416</v>
      </c>
      <c r="S70" t="s">
        <v>12707</v>
      </c>
      <c r="U70" t="s">
        <v>12418</v>
      </c>
      <c r="W70">
        <v>11</v>
      </c>
      <c r="X70">
        <v>1</v>
      </c>
      <c r="Y70" t="s">
        <v>12419</v>
      </c>
      <c r="Z70" t="s">
        <v>12420</v>
      </c>
      <c r="AA70" t="s">
        <v>12429</v>
      </c>
      <c r="AB70" t="s">
        <v>12422</v>
      </c>
      <c r="AC70">
        <v>2</v>
      </c>
      <c r="AD70" s="123">
        <v>43406</v>
      </c>
      <c r="AE70" t="s">
        <v>12431</v>
      </c>
      <c r="AG70">
        <v>40008515</v>
      </c>
      <c r="AL70" t="s">
        <v>12422</v>
      </c>
      <c r="AN70">
        <v>3100339701</v>
      </c>
      <c r="AO70">
        <v>16</v>
      </c>
      <c r="AP70" t="s">
        <v>12424</v>
      </c>
      <c r="AQ70" t="s">
        <v>11408</v>
      </c>
      <c r="AR70">
        <v>4100</v>
      </c>
      <c r="AT70">
        <v>0</v>
      </c>
      <c r="AV70" t="s">
        <v>12708</v>
      </c>
      <c r="AW70">
        <v>116100</v>
      </c>
    </row>
    <row r="71" spans="1:49" x14ac:dyDescent="0.25">
      <c r="A71">
        <v>4100</v>
      </c>
      <c r="B71">
        <v>30005</v>
      </c>
      <c r="C71">
        <v>4007</v>
      </c>
      <c r="D71">
        <v>416</v>
      </c>
      <c r="E71" s="124" t="s">
        <v>322</v>
      </c>
      <c r="F71" t="str">
        <f t="shared" si="2"/>
        <v>Adriana JorgeDWS ASSOCIATES INC</v>
      </c>
      <c r="G71" s="150" t="str">
        <f t="shared" si="3"/>
        <v>Adriana Jorge</v>
      </c>
      <c r="H71" s="149" t="s">
        <v>3033</v>
      </c>
      <c r="I71">
        <v>40008208</v>
      </c>
      <c r="K71" t="s">
        <v>12709</v>
      </c>
      <c r="L71" t="s">
        <v>12658</v>
      </c>
      <c r="M71" t="s">
        <v>12445</v>
      </c>
      <c r="N71">
        <v>11729</v>
      </c>
      <c r="Q71" t="s">
        <v>12415</v>
      </c>
      <c r="R71" t="s">
        <v>12416</v>
      </c>
      <c r="S71" t="s">
        <v>12710</v>
      </c>
      <c r="U71" t="s">
        <v>12418</v>
      </c>
      <c r="W71">
        <v>11</v>
      </c>
      <c r="X71">
        <v>1</v>
      </c>
      <c r="Y71" t="s">
        <v>12419</v>
      </c>
      <c r="Z71" t="s">
        <v>12420</v>
      </c>
      <c r="AA71" t="s">
        <v>12429</v>
      </c>
      <c r="AB71" t="s">
        <v>12422</v>
      </c>
      <c r="AC71">
        <v>2</v>
      </c>
      <c r="AD71" s="123">
        <v>42972</v>
      </c>
      <c r="AE71" t="s">
        <v>12431</v>
      </c>
      <c r="AG71">
        <v>40008208</v>
      </c>
      <c r="AL71" t="s">
        <v>12422</v>
      </c>
      <c r="AN71">
        <v>3310306301</v>
      </c>
      <c r="AO71">
        <v>16</v>
      </c>
      <c r="AP71" t="s">
        <v>12424</v>
      </c>
      <c r="AQ71" t="s">
        <v>11408</v>
      </c>
      <c r="AR71">
        <v>4100</v>
      </c>
      <c r="AT71">
        <v>0</v>
      </c>
      <c r="AV71" t="s">
        <v>12711</v>
      </c>
      <c r="AW71">
        <v>116100</v>
      </c>
    </row>
    <row r="72" spans="1:49" x14ac:dyDescent="0.25">
      <c r="A72">
        <v>4100</v>
      </c>
      <c r="B72">
        <v>30005</v>
      </c>
      <c r="C72">
        <v>4007</v>
      </c>
      <c r="D72">
        <v>416</v>
      </c>
      <c r="E72" s="124" t="s">
        <v>322</v>
      </c>
      <c r="F72" t="str">
        <f t="shared" si="2"/>
        <v>Adriana JorgeEARTH THEBAULT CO.</v>
      </c>
      <c r="G72" s="150" t="str">
        <f t="shared" si="3"/>
        <v>Adriana Jorge</v>
      </c>
      <c r="H72" s="149" t="s">
        <v>3075</v>
      </c>
      <c r="I72">
        <v>40002871</v>
      </c>
      <c r="K72" t="s">
        <v>12712</v>
      </c>
      <c r="L72" t="s">
        <v>12583</v>
      </c>
      <c r="M72" t="s">
        <v>12413</v>
      </c>
      <c r="N72" t="s">
        <v>12713</v>
      </c>
      <c r="Q72" t="s">
        <v>12415</v>
      </c>
      <c r="R72" t="s">
        <v>12416</v>
      </c>
      <c r="S72" t="s">
        <v>12714</v>
      </c>
      <c r="U72" t="s">
        <v>12418</v>
      </c>
      <c r="W72">
        <v>11</v>
      </c>
      <c r="X72">
        <v>1</v>
      </c>
      <c r="Y72" t="s">
        <v>12419</v>
      </c>
      <c r="Z72" t="s">
        <v>12420</v>
      </c>
      <c r="AA72" t="s">
        <v>12421</v>
      </c>
      <c r="AB72" t="s">
        <v>12422</v>
      </c>
      <c r="AC72">
        <v>2</v>
      </c>
      <c r="AD72" s="123">
        <v>39111</v>
      </c>
      <c r="AE72" t="s">
        <v>12423</v>
      </c>
      <c r="AG72">
        <v>40002871</v>
      </c>
      <c r="AL72" t="s">
        <v>12422</v>
      </c>
      <c r="AN72">
        <v>3102738301</v>
      </c>
      <c r="AO72">
        <v>16</v>
      </c>
      <c r="AP72" t="s">
        <v>12424</v>
      </c>
      <c r="AQ72" t="s">
        <v>11408</v>
      </c>
      <c r="AR72">
        <v>4100</v>
      </c>
      <c r="AT72">
        <v>0</v>
      </c>
      <c r="AV72" t="s">
        <v>12715</v>
      </c>
      <c r="AW72">
        <v>116100</v>
      </c>
    </row>
    <row r="73" spans="1:49" x14ac:dyDescent="0.25">
      <c r="A73">
        <v>4100</v>
      </c>
      <c r="B73">
        <v>30005</v>
      </c>
      <c r="C73">
        <v>4007</v>
      </c>
      <c r="D73">
        <v>416</v>
      </c>
      <c r="E73" s="124" t="s">
        <v>322</v>
      </c>
      <c r="F73" t="str">
        <f t="shared" si="2"/>
        <v>Adriana JorgeEASTERN BEARINGS INC DBA 268</v>
      </c>
      <c r="G73" s="150" t="str">
        <f t="shared" si="3"/>
        <v>Adriana Jorge</v>
      </c>
      <c r="H73" s="149" t="s">
        <v>12716</v>
      </c>
      <c r="I73">
        <v>40008268</v>
      </c>
      <c r="J73" t="s">
        <v>3089</v>
      </c>
      <c r="L73" t="s">
        <v>12717</v>
      </c>
      <c r="M73" t="s">
        <v>12718</v>
      </c>
      <c r="O73">
        <v>540559</v>
      </c>
      <c r="P73" t="s">
        <v>12719</v>
      </c>
      <c r="Q73" t="s">
        <v>12415</v>
      </c>
      <c r="R73" t="s">
        <v>12416</v>
      </c>
      <c r="U73" t="s">
        <v>12418</v>
      </c>
      <c r="W73">
        <v>11</v>
      </c>
      <c r="X73">
        <v>2</v>
      </c>
      <c r="Y73" t="s">
        <v>12472</v>
      </c>
      <c r="Z73" t="s">
        <v>12420</v>
      </c>
      <c r="AA73" t="s">
        <v>12429</v>
      </c>
      <c r="AB73" t="s">
        <v>12422</v>
      </c>
      <c r="AC73">
        <v>2</v>
      </c>
      <c r="AD73" s="123">
        <v>43088</v>
      </c>
      <c r="AE73" t="s">
        <v>12431</v>
      </c>
      <c r="AG73">
        <v>40008268</v>
      </c>
      <c r="AL73" t="s">
        <v>12422</v>
      </c>
      <c r="AN73">
        <v>2201710401</v>
      </c>
      <c r="AO73">
        <v>16</v>
      </c>
      <c r="AP73" t="s">
        <v>12424</v>
      </c>
      <c r="AQ73" t="s">
        <v>11408</v>
      </c>
      <c r="AR73">
        <v>4100</v>
      </c>
      <c r="AT73">
        <v>0</v>
      </c>
      <c r="AV73" t="s">
        <v>12720</v>
      </c>
      <c r="AW73">
        <v>116100</v>
      </c>
    </row>
    <row r="74" spans="1:49" x14ac:dyDescent="0.25">
      <c r="A74">
        <v>4100</v>
      </c>
      <c r="B74">
        <v>30005</v>
      </c>
      <c r="C74">
        <v>4007</v>
      </c>
      <c r="D74">
        <v>416</v>
      </c>
      <c r="E74" s="124" t="s">
        <v>322</v>
      </c>
      <c r="F74" t="str">
        <f t="shared" si="2"/>
        <v>Adriana JorgeEASTERN BEARINGS INC DBA 572</v>
      </c>
      <c r="G74" s="150" t="str">
        <f t="shared" si="3"/>
        <v>Adriana Jorge</v>
      </c>
      <c r="H74" s="149" t="s">
        <v>12721</v>
      </c>
      <c r="I74">
        <v>40008572</v>
      </c>
      <c r="J74" t="s">
        <v>3089</v>
      </c>
      <c r="L74" t="s">
        <v>12717</v>
      </c>
      <c r="M74" t="s">
        <v>12718</v>
      </c>
      <c r="O74">
        <v>540559</v>
      </c>
      <c r="P74" t="s">
        <v>12719</v>
      </c>
      <c r="Q74" t="s">
        <v>12415</v>
      </c>
      <c r="R74" t="s">
        <v>12416</v>
      </c>
      <c r="S74" t="s">
        <v>12722</v>
      </c>
      <c r="U74" t="s">
        <v>12418</v>
      </c>
      <c r="W74">
        <v>11</v>
      </c>
      <c r="X74">
        <v>2</v>
      </c>
      <c r="Y74" t="s">
        <v>12419</v>
      </c>
      <c r="Z74" t="s">
        <v>12420</v>
      </c>
      <c r="AA74" t="s">
        <v>12429</v>
      </c>
      <c r="AB74" t="s">
        <v>12422</v>
      </c>
      <c r="AC74">
        <v>2</v>
      </c>
      <c r="AD74" s="123">
        <v>43502</v>
      </c>
      <c r="AE74" t="s">
        <v>12431</v>
      </c>
      <c r="AG74">
        <v>40008572</v>
      </c>
      <c r="AL74" t="s">
        <v>12422</v>
      </c>
      <c r="AN74">
        <v>2201710401</v>
      </c>
      <c r="AO74">
        <v>16</v>
      </c>
      <c r="AP74" t="s">
        <v>12424</v>
      </c>
      <c r="AQ74" t="s">
        <v>11408</v>
      </c>
      <c r="AR74">
        <v>4100</v>
      </c>
      <c r="AT74">
        <v>0</v>
      </c>
      <c r="AV74" t="s">
        <v>12720</v>
      </c>
      <c r="AW74">
        <v>116100</v>
      </c>
    </row>
    <row r="75" spans="1:49" x14ac:dyDescent="0.25">
      <c r="A75">
        <v>4100</v>
      </c>
      <c r="B75">
        <v>30005</v>
      </c>
      <c r="C75">
        <v>4007</v>
      </c>
      <c r="D75">
        <v>416</v>
      </c>
      <c r="E75" s="124" t="s">
        <v>322</v>
      </c>
      <c r="F75" t="str">
        <f t="shared" si="2"/>
        <v>Adriana JorgeEASTERN WHOLESALE FENCE CO., INC</v>
      </c>
      <c r="G75" s="150" t="str">
        <f t="shared" si="3"/>
        <v>Adriana Jorge</v>
      </c>
      <c r="H75" s="149" t="s">
        <v>3093</v>
      </c>
      <c r="I75">
        <v>40006651</v>
      </c>
      <c r="K75" t="s">
        <v>12723</v>
      </c>
      <c r="L75" t="s">
        <v>12724</v>
      </c>
      <c r="M75" t="s">
        <v>12445</v>
      </c>
      <c r="N75">
        <v>11763</v>
      </c>
      <c r="Q75" t="s">
        <v>12415</v>
      </c>
      <c r="R75" t="s">
        <v>12416</v>
      </c>
      <c r="S75" t="s">
        <v>12725</v>
      </c>
      <c r="U75" t="s">
        <v>12418</v>
      </c>
      <c r="W75">
        <v>11</v>
      </c>
      <c r="X75">
        <v>1</v>
      </c>
      <c r="Y75" t="s">
        <v>12419</v>
      </c>
      <c r="Z75" t="s">
        <v>12420</v>
      </c>
      <c r="AA75" t="s">
        <v>12429</v>
      </c>
      <c r="AB75" t="s">
        <v>12422</v>
      </c>
      <c r="AC75">
        <v>2</v>
      </c>
      <c r="AD75" s="123">
        <v>40814</v>
      </c>
      <c r="AE75" t="s">
        <v>12431</v>
      </c>
      <c r="AG75">
        <v>40006651</v>
      </c>
      <c r="AL75" t="s">
        <v>12422</v>
      </c>
      <c r="AN75">
        <v>3310365871</v>
      </c>
      <c r="AO75">
        <v>16</v>
      </c>
      <c r="AP75" t="s">
        <v>12424</v>
      </c>
      <c r="AQ75" t="s">
        <v>11408</v>
      </c>
      <c r="AR75">
        <v>4100</v>
      </c>
      <c r="AT75">
        <v>0</v>
      </c>
      <c r="AV75" t="s">
        <v>12726</v>
      </c>
      <c r="AW75">
        <v>116100</v>
      </c>
    </row>
    <row r="76" spans="1:49" x14ac:dyDescent="0.25">
      <c r="A76">
        <v>4100</v>
      </c>
      <c r="B76">
        <v>30005</v>
      </c>
      <c r="C76">
        <v>4007</v>
      </c>
      <c r="D76">
        <v>416</v>
      </c>
      <c r="E76" s="124" t="s">
        <v>322</v>
      </c>
      <c r="F76" t="str">
        <f t="shared" si="2"/>
        <v>Adriana JorgeECT TECHNOLOGY (ROTEC TOOLS LTD)</v>
      </c>
      <c r="G76" s="150" t="str">
        <f t="shared" si="3"/>
        <v>Adriana Jorge</v>
      </c>
      <c r="H76" s="149" t="s">
        <v>3108</v>
      </c>
      <c r="I76">
        <v>40003052</v>
      </c>
      <c r="J76" t="s">
        <v>12727</v>
      </c>
      <c r="K76" t="s">
        <v>12728</v>
      </c>
      <c r="L76" t="s">
        <v>12729</v>
      </c>
      <c r="M76" t="s">
        <v>12445</v>
      </c>
      <c r="N76">
        <v>10541</v>
      </c>
      <c r="Q76" t="s">
        <v>12415</v>
      </c>
      <c r="R76" t="s">
        <v>12416</v>
      </c>
      <c r="S76" t="s">
        <v>12730</v>
      </c>
      <c r="U76" t="s">
        <v>12418</v>
      </c>
      <c r="W76">
        <v>11</v>
      </c>
      <c r="X76">
        <v>2</v>
      </c>
      <c r="Y76" t="s">
        <v>12419</v>
      </c>
      <c r="Z76" t="s">
        <v>12420</v>
      </c>
      <c r="AA76" t="s">
        <v>12421</v>
      </c>
      <c r="AB76" t="s">
        <v>12422</v>
      </c>
      <c r="AC76">
        <v>2</v>
      </c>
      <c r="AD76" s="123">
        <v>39111</v>
      </c>
      <c r="AE76" t="s">
        <v>12423</v>
      </c>
      <c r="AG76">
        <v>40003052</v>
      </c>
      <c r="AL76" t="s">
        <v>12422</v>
      </c>
      <c r="AN76">
        <v>3307934451</v>
      </c>
      <c r="AO76">
        <v>16</v>
      </c>
      <c r="AP76" t="s">
        <v>12424</v>
      </c>
      <c r="AQ76" t="s">
        <v>11408</v>
      </c>
      <c r="AR76">
        <v>4100</v>
      </c>
      <c r="AT76">
        <v>2005</v>
      </c>
      <c r="AV76" t="s">
        <v>12731</v>
      </c>
      <c r="AW76">
        <v>116100</v>
      </c>
    </row>
    <row r="77" spans="1:49" x14ac:dyDescent="0.25">
      <c r="A77">
        <v>4100</v>
      </c>
      <c r="B77">
        <v>30005</v>
      </c>
      <c r="C77">
        <v>4007</v>
      </c>
      <c r="D77">
        <v>416</v>
      </c>
      <c r="E77" s="124" t="s">
        <v>322</v>
      </c>
      <c r="F77" t="str">
        <f t="shared" si="2"/>
        <v>Adriana JorgeENGINEERED COMPONENTS INC.</v>
      </c>
      <c r="G77" s="150" t="str">
        <f t="shared" si="3"/>
        <v>Adriana Jorge</v>
      </c>
      <c r="H77" s="149" t="s">
        <v>12732</v>
      </c>
      <c r="I77">
        <v>40007188</v>
      </c>
      <c r="K77" t="s">
        <v>12733</v>
      </c>
      <c r="L77" t="s">
        <v>12734</v>
      </c>
      <c r="M77" t="s">
        <v>12735</v>
      </c>
      <c r="N77">
        <v>32174</v>
      </c>
      <c r="Q77" t="s">
        <v>12415</v>
      </c>
      <c r="R77" t="s">
        <v>12416</v>
      </c>
      <c r="S77" t="s">
        <v>12736</v>
      </c>
      <c r="U77" t="s">
        <v>12418</v>
      </c>
      <c r="W77">
        <v>11</v>
      </c>
      <c r="X77">
        <v>2</v>
      </c>
      <c r="Y77" t="s">
        <v>12419</v>
      </c>
      <c r="Z77" t="s">
        <v>12420</v>
      </c>
      <c r="AA77" t="s">
        <v>12485</v>
      </c>
      <c r="AB77" t="s">
        <v>12422</v>
      </c>
      <c r="AC77">
        <v>2</v>
      </c>
      <c r="AD77" s="123">
        <v>41540</v>
      </c>
      <c r="AE77" t="s">
        <v>12528</v>
      </c>
      <c r="AG77">
        <v>40007188</v>
      </c>
      <c r="AL77" t="s">
        <v>12422</v>
      </c>
      <c r="AN77">
        <v>1012711701</v>
      </c>
      <c r="AO77">
        <v>16</v>
      </c>
      <c r="AP77" t="s">
        <v>12424</v>
      </c>
      <c r="AQ77" t="s">
        <v>11408</v>
      </c>
      <c r="AR77">
        <v>4100</v>
      </c>
      <c r="AT77">
        <v>0</v>
      </c>
      <c r="AV77" t="s">
        <v>12737</v>
      </c>
      <c r="AW77">
        <v>116100</v>
      </c>
    </row>
    <row r="78" spans="1:49" x14ac:dyDescent="0.25">
      <c r="A78">
        <v>4100</v>
      </c>
      <c r="B78">
        <v>30005</v>
      </c>
      <c r="C78">
        <v>4007</v>
      </c>
      <c r="D78">
        <v>416</v>
      </c>
      <c r="E78" s="124" t="s">
        <v>322</v>
      </c>
      <c r="F78" t="str">
        <f t="shared" si="2"/>
        <v>Adriana JorgeENTENMANN'S BAKERY</v>
      </c>
      <c r="G78" s="150" t="str">
        <f t="shared" si="3"/>
        <v>Adriana Jorge</v>
      </c>
      <c r="H78" s="149" t="s">
        <v>3217</v>
      </c>
      <c r="I78">
        <v>40003713</v>
      </c>
      <c r="J78" t="s">
        <v>12738</v>
      </c>
      <c r="L78" t="s">
        <v>12739</v>
      </c>
      <c r="M78" t="s">
        <v>12494</v>
      </c>
      <c r="O78">
        <v>901027</v>
      </c>
      <c r="P78" t="s">
        <v>12740</v>
      </c>
      <c r="Q78" t="s">
        <v>12415</v>
      </c>
      <c r="R78" t="s">
        <v>12416</v>
      </c>
      <c r="S78" t="s">
        <v>12741</v>
      </c>
      <c r="U78" t="s">
        <v>12418</v>
      </c>
      <c r="W78">
        <v>11</v>
      </c>
      <c r="X78">
        <v>1</v>
      </c>
      <c r="Y78" t="s">
        <v>12472</v>
      </c>
      <c r="Z78" t="s">
        <v>12420</v>
      </c>
      <c r="AA78" t="s">
        <v>12421</v>
      </c>
      <c r="AB78" t="s">
        <v>12422</v>
      </c>
      <c r="AC78">
        <v>2</v>
      </c>
      <c r="AD78" s="123">
        <v>39111</v>
      </c>
      <c r="AE78" t="s">
        <v>12423</v>
      </c>
      <c r="AG78">
        <v>40003713</v>
      </c>
      <c r="AL78" t="s">
        <v>12422</v>
      </c>
      <c r="AN78">
        <v>4443910901</v>
      </c>
      <c r="AO78">
        <v>16</v>
      </c>
      <c r="AP78" t="s">
        <v>12424</v>
      </c>
      <c r="AQ78" t="s">
        <v>11408</v>
      </c>
      <c r="AR78">
        <v>4100</v>
      </c>
      <c r="AT78">
        <v>2005</v>
      </c>
      <c r="AV78" t="s">
        <v>12742</v>
      </c>
      <c r="AW78">
        <v>116100</v>
      </c>
    </row>
    <row r="79" spans="1:49" x14ac:dyDescent="0.25">
      <c r="A79">
        <v>4100</v>
      </c>
      <c r="B79">
        <v>30005</v>
      </c>
      <c r="C79">
        <v>4007</v>
      </c>
      <c r="D79">
        <v>416</v>
      </c>
      <c r="E79" s="124" t="s">
        <v>322</v>
      </c>
      <c r="F79" t="str">
        <f t="shared" si="2"/>
        <v>Adriana JorgeENTERTAINMENT ONE US LP</v>
      </c>
      <c r="G79" s="150" t="str">
        <f t="shared" si="3"/>
        <v>Adriana Jorge</v>
      </c>
      <c r="H79" s="149" t="s">
        <v>3220</v>
      </c>
      <c r="I79">
        <v>40007462</v>
      </c>
      <c r="K79" t="s">
        <v>12743</v>
      </c>
      <c r="L79" t="s">
        <v>12744</v>
      </c>
      <c r="M79" t="s">
        <v>12445</v>
      </c>
      <c r="N79">
        <v>11050</v>
      </c>
      <c r="Q79" t="s">
        <v>12415</v>
      </c>
      <c r="R79" t="s">
        <v>12416</v>
      </c>
      <c r="S79" t="s">
        <v>12745</v>
      </c>
      <c r="U79" t="s">
        <v>12418</v>
      </c>
      <c r="W79">
        <v>11</v>
      </c>
      <c r="X79">
        <v>1</v>
      </c>
      <c r="Y79" t="s">
        <v>12419</v>
      </c>
      <c r="Z79" t="s">
        <v>12420</v>
      </c>
      <c r="AA79" t="s">
        <v>12429</v>
      </c>
      <c r="AB79" t="s">
        <v>12422</v>
      </c>
      <c r="AC79">
        <v>2</v>
      </c>
      <c r="AD79" s="123">
        <v>41976</v>
      </c>
      <c r="AE79" t="s">
        <v>12431</v>
      </c>
      <c r="AG79">
        <v>40007462</v>
      </c>
      <c r="AL79" t="s">
        <v>12422</v>
      </c>
      <c r="AN79">
        <v>3305924001</v>
      </c>
      <c r="AO79">
        <v>16</v>
      </c>
      <c r="AP79" t="s">
        <v>12424</v>
      </c>
      <c r="AQ79" t="s">
        <v>11408</v>
      </c>
      <c r="AR79">
        <v>4100</v>
      </c>
      <c r="AT79">
        <v>0</v>
      </c>
      <c r="AV79" t="s">
        <v>12746</v>
      </c>
      <c r="AW79">
        <v>116100</v>
      </c>
    </row>
    <row r="80" spans="1:49" x14ac:dyDescent="0.25">
      <c r="A80">
        <v>4100</v>
      </c>
      <c r="B80">
        <v>30005</v>
      </c>
      <c r="C80">
        <v>4007</v>
      </c>
      <c r="D80">
        <v>416</v>
      </c>
      <c r="E80" s="124" t="s">
        <v>322</v>
      </c>
      <c r="F80" t="str">
        <f t="shared" si="2"/>
        <v>Adriana JorgeEPOCH PRESS. INC</v>
      </c>
      <c r="G80" s="150" t="str">
        <f t="shared" si="3"/>
        <v>Adriana Jorge</v>
      </c>
      <c r="H80" s="149" t="s">
        <v>3227</v>
      </c>
      <c r="I80">
        <v>40005458</v>
      </c>
      <c r="K80" t="s">
        <v>12747</v>
      </c>
      <c r="L80" t="s">
        <v>12748</v>
      </c>
      <c r="M80" t="s">
        <v>12413</v>
      </c>
      <c r="N80">
        <v>7470</v>
      </c>
      <c r="Q80" t="s">
        <v>12415</v>
      </c>
      <c r="R80" t="s">
        <v>12416</v>
      </c>
      <c r="S80" t="s">
        <v>12601</v>
      </c>
      <c r="U80" t="s">
        <v>12418</v>
      </c>
      <c r="W80">
        <v>11</v>
      </c>
      <c r="X80">
        <v>1</v>
      </c>
      <c r="Y80" t="s">
        <v>12419</v>
      </c>
      <c r="Z80" t="s">
        <v>12420</v>
      </c>
      <c r="AA80" t="s">
        <v>12429</v>
      </c>
      <c r="AB80" t="s">
        <v>12422</v>
      </c>
      <c r="AC80">
        <v>2</v>
      </c>
      <c r="AD80" s="123">
        <v>39580</v>
      </c>
      <c r="AE80" t="s">
        <v>12633</v>
      </c>
      <c r="AG80">
        <v>40005458</v>
      </c>
      <c r="AL80" t="s">
        <v>12422</v>
      </c>
      <c r="AN80">
        <v>3103126601</v>
      </c>
      <c r="AO80">
        <v>16</v>
      </c>
      <c r="AP80" t="s">
        <v>12424</v>
      </c>
      <c r="AQ80" t="s">
        <v>11408</v>
      </c>
      <c r="AR80">
        <v>4100</v>
      </c>
      <c r="AT80">
        <v>0</v>
      </c>
      <c r="AV80" t="s">
        <v>12749</v>
      </c>
      <c r="AW80">
        <v>116100</v>
      </c>
    </row>
    <row r="81" spans="1:49" x14ac:dyDescent="0.25">
      <c r="A81">
        <v>4100</v>
      </c>
      <c r="B81">
        <v>30005</v>
      </c>
      <c r="C81">
        <v>4007</v>
      </c>
      <c r="D81">
        <v>416</v>
      </c>
      <c r="E81" s="124" t="s">
        <v>322</v>
      </c>
      <c r="F81" t="str">
        <f t="shared" si="2"/>
        <v>Adriana JorgeEQUIPMENT ERECTORS INC</v>
      </c>
      <c r="G81" s="150" t="str">
        <f t="shared" si="3"/>
        <v>Adriana Jorge</v>
      </c>
      <c r="H81" s="149" t="s">
        <v>3235</v>
      </c>
      <c r="I81">
        <v>40003814</v>
      </c>
      <c r="K81" t="s">
        <v>12750</v>
      </c>
      <c r="L81" t="s">
        <v>12570</v>
      </c>
      <c r="M81" t="s">
        <v>12413</v>
      </c>
      <c r="N81" t="s">
        <v>12751</v>
      </c>
      <c r="Q81" t="s">
        <v>12415</v>
      </c>
      <c r="R81" t="s">
        <v>12416</v>
      </c>
      <c r="S81" t="s">
        <v>12752</v>
      </c>
      <c r="U81" t="s">
        <v>12418</v>
      </c>
      <c r="W81">
        <v>11</v>
      </c>
      <c r="X81">
        <v>0</v>
      </c>
      <c r="Y81" t="s">
        <v>12419</v>
      </c>
      <c r="Z81" t="s">
        <v>12420</v>
      </c>
      <c r="AA81" t="s">
        <v>12421</v>
      </c>
      <c r="AB81" t="s">
        <v>12422</v>
      </c>
      <c r="AC81">
        <v>2</v>
      </c>
      <c r="AD81" s="123">
        <v>39111</v>
      </c>
      <c r="AE81" t="s">
        <v>12423</v>
      </c>
      <c r="AG81">
        <v>40003814</v>
      </c>
      <c r="AL81" t="s">
        <v>12422</v>
      </c>
      <c r="AN81">
        <v>3103532101</v>
      </c>
      <c r="AO81">
        <v>16</v>
      </c>
      <c r="AP81" t="s">
        <v>12424</v>
      </c>
      <c r="AQ81" t="s">
        <v>11408</v>
      </c>
      <c r="AR81">
        <v>4100</v>
      </c>
      <c r="AT81">
        <v>0</v>
      </c>
      <c r="AV81" t="s">
        <v>12753</v>
      </c>
      <c r="AW81">
        <v>116100</v>
      </c>
    </row>
    <row r="82" spans="1:49" x14ac:dyDescent="0.25">
      <c r="A82">
        <v>4100</v>
      </c>
      <c r="B82">
        <v>30005</v>
      </c>
      <c r="C82">
        <v>4007</v>
      </c>
      <c r="D82">
        <v>416</v>
      </c>
      <c r="E82" s="124" t="s">
        <v>322</v>
      </c>
      <c r="F82" t="str">
        <f t="shared" si="2"/>
        <v>Adriana JorgeESSENTRA PACKAGING US INC</v>
      </c>
      <c r="G82" s="150" t="str">
        <f t="shared" si="3"/>
        <v>Adriana Jorge</v>
      </c>
      <c r="H82" s="149" t="s">
        <v>3257</v>
      </c>
      <c r="I82">
        <v>40004661</v>
      </c>
      <c r="K82" t="s">
        <v>12754</v>
      </c>
      <c r="L82" t="s">
        <v>12755</v>
      </c>
      <c r="M82" t="s">
        <v>12413</v>
      </c>
      <c r="N82">
        <v>8057</v>
      </c>
      <c r="Q82" t="s">
        <v>12415</v>
      </c>
      <c r="R82" t="s">
        <v>12416</v>
      </c>
      <c r="S82" t="s">
        <v>12756</v>
      </c>
      <c r="U82" t="s">
        <v>12418</v>
      </c>
      <c r="W82">
        <v>11</v>
      </c>
      <c r="X82">
        <v>1</v>
      </c>
      <c r="Y82" t="s">
        <v>12419</v>
      </c>
      <c r="Z82" t="s">
        <v>12420</v>
      </c>
      <c r="AA82" t="s">
        <v>12485</v>
      </c>
      <c r="AB82" t="s">
        <v>12757</v>
      </c>
      <c r="AC82">
        <v>2</v>
      </c>
      <c r="AD82" s="123">
        <v>43032</v>
      </c>
      <c r="AE82" t="s">
        <v>12528</v>
      </c>
      <c r="AG82">
        <v>40004661</v>
      </c>
      <c r="AL82" t="s">
        <v>12757</v>
      </c>
      <c r="AN82">
        <v>3100531801</v>
      </c>
      <c r="AO82">
        <v>16</v>
      </c>
      <c r="AP82" t="s">
        <v>12424</v>
      </c>
      <c r="AQ82" t="s">
        <v>11408</v>
      </c>
      <c r="AR82">
        <v>4100</v>
      </c>
      <c r="AT82">
        <v>0</v>
      </c>
      <c r="AV82" t="s">
        <v>12758</v>
      </c>
      <c r="AW82">
        <v>116100</v>
      </c>
    </row>
    <row r="83" spans="1:49" x14ac:dyDescent="0.25">
      <c r="A83">
        <v>4100</v>
      </c>
      <c r="B83">
        <v>30005</v>
      </c>
      <c r="C83">
        <v>4007</v>
      </c>
      <c r="D83">
        <v>416</v>
      </c>
      <c r="E83" s="124" t="s">
        <v>322</v>
      </c>
      <c r="F83" t="str">
        <f t="shared" si="2"/>
        <v>Adriana JorgeEUROPEAN BREAD, INC.</v>
      </c>
      <c r="G83" s="150" t="str">
        <f t="shared" si="3"/>
        <v>Adriana Jorge</v>
      </c>
      <c r="H83" s="149" t="s">
        <v>3272</v>
      </c>
      <c r="I83">
        <v>40007427</v>
      </c>
      <c r="K83" t="s">
        <v>12759</v>
      </c>
      <c r="L83" t="s">
        <v>12760</v>
      </c>
      <c r="M83" t="s">
        <v>12413</v>
      </c>
      <c r="N83">
        <v>7047</v>
      </c>
      <c r="Q83" t="s">
        <v>12415</v>
      </c>
      <c r="R83" t="s">
        <v>12416</v>
      </c>
      <c r="S83" t="s">
        <v>12761</v>
      </c>
      <c r="U83" t="s">
        <v>12418</v>
      </c>
      <c r="W83">
        <v>11</v>
      </c>
      <c r="X83">
        <v>1</v>
      </c>
      <c r="Y83" t="s">
        <v>12419</v>
      </c>
      <c r="Z83" t="s">
        <v>12420</v>
      </c>
      <c r="AA83" t="s">
        <v>12429</v>
      </c>
      <c r="AB83" t="s">
        <v>12422</v>
      </c>
      <c r="AC83">
        <v>2</v>
      </c>
      <c r="AD83" s="123">
        <v>41907</v>
      </c>
      <c r="AE83" t="s">
        <v>12431</v>
      </c>
      <c r="AG83">
        <v>40007427</v>
      </c>
      <c r="AL83" t="s">
        <v>12422</v>
      </c>
      <c r="AN83">
        <v>3101716901</v>
      </c>
      <c r="AO83">
        <v>16</v>
      </c>
      <c r="AP83" t="s">
        <v>12424</v>
      </c>
      <c r="AQ83" t="s">
        <v>11408</v>
      </c>
      <c r="AR83">
        <v>4100</v>
      </c>
      <c r="AT83">
        <v>0</v>
      </c>
      <c r="AV83" t="s">
        <v>12762</v>
      </c>
      <c r="AW83">
        <v>116100</v>
      </c>
    </row>
    <row r="84" spans="1:49" x14ac:dyDescent="0.25">
      <c r="A84">
        <v>4100</v>
      </c>
      <c r="B84">
        <v>30005</v>
      </c>
      <c r="C84">
        <v>4007</v>
      </c>
      <c r="D84">
        <v>416</v>
      </c>
      <c r="E84" s="124" t="s">
        <v>322</v>
      </c>
      <c r="F84" t="str">
        <f t="shared" si="2"/>
        <v>Adriana JorgeEXCALIBUR BAGEL &amp; BAKERY</v>
      </c>
      <c r="G84" s="150" t="str">
        <f t="shared" si="3"/>
        <v>Adriana Jorge</v>
      </c>
      <c r="H84" s="149" t="s">
        <v>3294</v>
      </c>
      <c r="I84">
        <v>40001218</v>
      </c>
      <c r="K84" t="s">
        <v>12763</v>
      </c>
      <c r="L84" t="s">
        <v>12412</v>
      </c>
      <c r="M84" t="s">
        <v>12413</v>
      </c>
      <c r="N84">
        <v>7410</v>
      </c>
      <c r="Q84" t="s">
        <v>12415</v>
      </c>
      <c r="R84" t="s">
        <v>12416</v>
      </c>
      <c r="S84" t="s">
        <v>12764</v>
      </c>
      <c r="U84" t="s">
        <v>12418</v>
      </c>
      <c r="W84">
        <v>11</v>
      </c>
      <c r="X84">
        <v>0</v>
      </c>
      <c r="Y84" t="s">
        <v>12765</v>
      </c>
      <c r="Z84" t="s">
        <v>12420</v>
      </c>
      <c r="AA84" t="s">
        <v>12421</v>
      </c>
      <c r="AB84" t="s">
        <v>12422</v>
      </c>
      <c r="AC84">
        <v>2</v>
      </c>
      <c r="AD84" s="123">
        <v>39111</v>
      </c>
      <c r="AE84" t="s">
        <v>12423</v>
      </c>
      <c r="AG84">
        <v>40001218</v>
      </c>
      <c r="AL84" t="s">
        <v>12422</v>
      </c>
      <c r="AN84">
        <v>3100306601</v>
      </c>
      <c r="AO84">
        <v>16</v>
      </c>
      <c r="AP84" t="s">
        <v>12424</v>
      </c>
      <c r="AQ84" t="s">
        <v>11408</v>
      </c>
      <c r="AR84">
        <v>4100</v>
      </c>
      <c r="AT84">
        <v>2005</v>
      </c>
      <c r="AV84" t="s">
        <v>12766</v>
      </c>
      <c r="AW84">
        <v>116100</v>
      </c>
    </row>
    <row r="85" spans="1:49" x14ac:dyDescent="0.25">
      <c r="A85">
        <v>4100</v>
      </c>
      <c r="B85">
        <v>30005</v>
      </c>
      <c r="C85">
        <v>4007</v>
      </c>
      <c r="D85">
        <v>416</v>
      </c>
      <c r="E85" s="124" t="s">
        <v>322</v>
      </c>
      <c r="F85" t="str">
        <f t="shared" si="2"/>
        <v>Adriana JorgeEXCEL CONVEYOR LLC</v>
      </c>
      <c r="G85" s="150" t="str">
        <f t="shared" si="3"/>
        <v>Adriana Jorge</v>
      </c>
      <c r="H85" s="149" t="s">
        <v>3295</v>
      </c>
      <c r="I85">
        <v>40007405</v>
      </c>
      <c r="K85" t="s">
        <v>12767</v>
      </c>
      <c r="L85" t="s">
        <v>12768</v>
      </c>
      <c r="M85" t="s">
        <v>12445</v>
      </c>
      <c r="N85">
        <v>11693</v>
      </c>
      <c r="Q85" t="s">
        <v>12415</v>
      </c>
      <c r="R85" t="s">
        <v>12416</v>
      </c>
      <c r="S85" t="s">
        <v>12769</v>
      </c>
      <c r="U85" t="s">
        <v>12418</v>
      </c>
      <c r="W85">
        <v>11</v>
      </c>
      <c r="X85">
        <v>0</v>
      </c>
      <c r="Y85" t="s">
        <v>12419</v>
      </c>
      <c r="Z85" t="s">
        <v>12420</v>
      </c>
      <c r="AA85" t="s">
        <v>12429</v>
      </c>
      <c r="AB85" t="s">
        <v>12422</v>
      </c>
      <c r="AC85">
        <v>2</v>
      </c>
      <c r="AD85" s="123">
        <v>41859</v>
      </c>
      <c r="AE85" t="s">
        <v>12431</v>
      </c>
      <c r="AG85">
        <v>40007405</v>
      </c>
      <c r="AL85" t="s">
        <v>12422</v>
      </c>
      <c r="AN85">
        <v>3308120101</v>
      </c>
      <c r="AO85">
        <v>16</v>
      </c>
      <c r="AP85" t="s">
        <v>12424</v>
      </c>
      <c r="AQ85" t="s">
        <v>11408</v>
      </c>
      <c r="AR85">
        <v>4100</v>
      </c>
      <c r="AT85">
        <v>0</v>
      </c>
      <c r="AV85" t="s">
        <v>12770</v>
      </c>
      <c r="AW85">
        <v>116100</v>
      </c>
    </row>
    <row r="86" spans="1:49" x14ac:dyDescent="0.25">
      <c r="A86">
        <v>4100</v>
      </c>
      <c r="B86">
        <v>30005</v>
      </c>
      <c r="C86">
        <v>4007</v>
      </c>
      <c r="D86">
        <v>416</v>
      </c>
      <c r="E86" s="124" t="s">
        <v>322</v>
      </c>
      <c r="F86" t="str">
        <f t="shared" si="2"/>
        <v>Adriana JorgeF &amp; L MACHINERY DESIGN</v>
      </c>
      <c r="G86" s="150" t="str">
        <f t="shared" si="3"/>
        <v>Adriana Jorge</v>
      </c>
      <c r="H86" s="149" t="s">
        <v>3314</v>
      </c>
      <c r="I86">
        <v>40005139</v>
      </c>
      <c r="K86" t="s">
        <v>12771</v>
      </c>
      <c r="L86" t="s">
        <v>12772</v>
      </c>
      <c r="M86" t="s">
        <v>12413</v>
      </c>
      <c r="N86">
        <v>7081</v>
      </c>
      <c r="Q86" t="s">
        <v>12415</v>
      </c>
      <c r="R86" t="s">
        <v>12416</v>
      </c>
      <c r="S86" t="s">
        <v>12773</v>
      </c>
      <c r="U86" t="s">
        <v>12418</v>
      </c>
      <c r="W86">
        <v>11</v>
      </c>
      <c r="X86">
        <v>1</v>
      </c>
      <c r="Y86" t="s">
        <v>12419</v>
      </c>
      <c r="Z86" t="s">
        <v>12420</v>
      </c>
      <c r="AA86" t="s">
        <v>12429</v>
      </c>
      <c r="AB86" t="s">
        <v>12478</v>
      </c>
      <c r="AC86">
        <v>2</v>
      </c>
      <c r="AD86" s="123">
        <v>39272</v>
      </c>
      <c r="AE86" t="s">
        <v>12538</v>
      </c>
      <c r="AG86">
        <v>40005139</v>
      </c>
      <c r="AL86" t="s">
        <v>12478</v>
      </c>
      <c r="AN86">
        <v>3103924501</v>
      </c>
      <c r="AO86">
        <v>16</v>
      </c>
      <c r="AP86" t="s">
        <v>12424</v>
      </c>
      <c r="AQ86" t="s">
        <v>11408</v>
      </c>
      <c r="AR86">
        <v>4100</v>
      </c>
      <c r="AT86">
        <v>0</v>
      </c>
      <c r="AV86" t="s">
        <v>12774</v>
      </c>
      <c r="AW86">
        <v>116100</v>
      </c>
    </row>
    <row r="87" spans="1:49" x14ac:dyDescent="0.25">
      <c r="A87">
        <v>4100</v>
      </c>
      <c r="B87">
        <v>30005</v>
      </c>
      <c r="C87">
        <v>4007</v>
      </c>
      <c r="D87">
        <v>416</v>
      </c>
      <c r="E87" s="124" t="s">
        <v>322</v>
      </c>
      <c r="F87" t="str">
        <f t="shared" si="2"/>
        <v>Adriana JorgeF.P. DEVELOPEMENT</v>
      </c>
      <c r="G87" s="150" t="str">
        <f t="shared" si="3"/>
        <v>Adriana Jorge</v>
      </c>
      <c r="H87" s="149" t="s">
        <v>3330</v>
      </c>
      <c r="I87">
        <v>40003759</v>
      </c>
      <c r="K87" t="s">
        <v>12775</v>
      </c>
      <c r="L87" t="s">
        <v>12776</v>
      </c>
      <c r="M87" t="s">
        <v>12413</v>
      </c>
      <c r="N87" t="s">
        <v>12777</v>
      </c>
      <c r="Q87" t="s">
        <v>12415</v>
      </c>
      <c r="R87" t="s">
        <v>12416</v>
      </c>
      <c r="S87" t="s">
        <v>12778</v>
      </c>
      <c r="U87" t="s">
        <v>12418</v>
      </c>
      <c r="W87">
        <v>11</v>
      </c>
      <c r="X87">
        <v>0</v>
      </c>
      <c r="Y87" t="s">
        <v>12419</v>
      </c>
      <c r="Z87" t="s">
        <v>12420</v>
      </c>
      <c r="AA87" t="s">
        <v>12421</v>
      </c>
      <c r="AB87" t="s">
        <v>12422</v>
      </c>
      <c r="AC87">
        <v>2</v>
      </c>
      <c r="AD87" s="123">
        <v>39111</v>
      </c>
      <c r="AE87" t="s">
        <v>12423</v>
      </c>
      <c r="AG87">
        <v>40003759</v>
      </c>
      <c r="AL87" t="s">
        <v>12422</v>
      </c>
      <c r="AN87">
        <v>3101528001</v>
      </c>
      <c r="AO87">
        <v>16</v>
      </c>
      <c r="AP87" t="s">
        <v>12424</v>
      </c>
      <c r="AQ87" t="s">
        <v>11408</v>
      </c>
      <c r="AR87">
        <v>4100</v>
      </c>
      <c r="AT87">
        <v>2005</v>
      </c>
      <c r="AV87" t="s">
        <v>12779</v>
      </c>
      <c r="AW87">
        <v>116100</v>
      </c>
    </row>
    <row r="88" spans="1:49" x14ac:dyDescent="0.25">
      <c r="A88">
        <v>4100</v>
      </c>
      <c r="B88">
        <v>30005</v>
      </c>
      <c r="C88">
        <v>4007</v>
      </c>
      <c r="D88">
        <v>416</v>
      </c>
      <c r="E88" s="124" t="s">
        <v>322</v>
      </c>
      <c r="F88" t="str">
        <f t="shared" si="2"/>
        <v>Adriana JorgeFAMES CHOCOLATE</v>
      </c>
      <c r="G88" s="150" t="str">
        <f t="shared" si="3"/>
        <v>Adriana Jorge</v>
      </c>
      <c r="H88" s="149" t="s">
        <v>3349</v>
      </c>
      <c r="I88">
        <v>40007660</v>
      </c>
      <c r="K88" t="s">
        <v>12780</v>
      </c>
      <c r="L88" t="s">
        <v>12781</v>
      </c>
      <c r="M88" t="s">
        <v>12445</v>
      </c>
      <c r="N88">
        <v>11206</v>
      </c>
      <c r="Q88" t="s">
        <v>12415</v>
      </c>
      <c r="R88" t="s">
        <v>12416</v>
      </c>
      <c r="S88" t="s">
        <v>12782</v>
      </c>
      <c r="U88" t="s">
        <v>12418</v>
      </c>
      <c r="W88">
        <v>11</v>
      </c>
      <c r="X88">
        <v>1</v>
      </c>
      <c r="Y88" t="s">
        <v>12419</v>
      </c>
      <c r="Z88" t="s">
        <v>12420</v>
      </c>
      <c r="AA88" t="s">
        <v>12429</v>
      </c>
      <c r="AB88" t="s">
        <v>12430</v>
      </c>
      <c r="AC88">
        <v>2</v>
      </c>
      <c r="AD88" s="123">
        <v>42233</v>
      </c>
      <c r="AE88" t="s">
        <v>12431</v>
      </c>
      <c r="AG88">
        <v>40007660</v>
      </c>
      <c r="AL88" t="s">
        <v>12430</v>
      </c>
      <c r="AN88">
        <v>3304720101</v>
      </c>
      <c r="AO88">
        <v>16</v>
      </c>
      <c r="AP88" t="s">
        <v>12424</v>
      </c>
      <c r="AQ88" t="s">
        <v>11408</v>
      </c>
      <c r="AR88">
        <v>4100</v>
      </c>
      <c r="AT88">
        <v>0</v>
      </c>
      <c r="AV88" t="s">
        <v>12783</v>
      </c>
      <c r="AW88">
        <v>116100</v>
      </c>
    </row>
    <row r="89" spans="1:49" x14ac:dyDescent="0.25">
      <c r="A89">
        <v>4100</v>
      </c>
      <c r="B89">
        <v>30005</v>
      </c>
      <c r="C89">
        <v>4007</v>
      </c>
      <c r="D89">
        <v>416</v>
      </c>
      <c r="E89" s="124" t="s">
        <v>322</v>
      </c>
      <c r="F89" t="str">
        <f t="shared" si="2"/>
        <v>Adriana JorgeFELBER METAL</v>
      </c>
      <c r="G89" s="150" t="str">
        <f t="shared" si="3"/>
        <v>Adriana Jorge</v>
      </c>
      <c r="H89" s="149" t="s">
        <v>3499</v>
      </c>
      <c r="I89">
        <v>40007754</v>
      </c>
      <c r="K89" t="s">
        <v>12784</v>
      </c>
      <c r="L89" t="s">
        <v>12785</v>
      </c>
      <c r="M89" t="s">
        <v>12445</v>
      </c>
      <c r="N89">
        <v>11741</v>
      </c>
      <c r="Q89" t="s">
        <v>12415</v>
      </c>
      <c r="R89" t="s">
        <v>12416</v>
      </c>
      <c r="S89" t="s">
        <v>12786</v>
      </c>
      <c r="U89" t="s">
        <v>12418</v>
      </c>
      <c r="W89">
        <v>11</v>
      </c>
      <c r="X89">
        <v>0</v>
      </c>
      <c r="Y89" t="s">
        <v>12419</v>
      </c>
      <c r="Z89" t="s">
        <v>12420</v>
      </c>
      <c r="AA89" t="s">
        <v>12429</v>
      </c>
      <c r="AB89" t="s">
        <v>12430</v>
      </c>
      <c r="AC89">
        <v>2</v>
      </c>
      <c r="AD89" s="123">
        <v>42374</v>
      </c>
      <c r="AE89" t="s">
        <v>12431</v>
      </c>
      <c r="AG89">
        <v>40007754</v>
      </c>
      <c r="AL89" t="s">
        <v>12430</v>
      </c>
      <c r="AN89">
        <v>3310313001</v>
      </c>
      <c r="AO89">
        <v>16</v>
      </c>
      <c r="AP89" t="s">
        <v>12424</v>
      </c>
      <c r="AQ89" t="s">
        <v>11408</v>
      </c>
      <c r="AR89">
        <v>4100</v>
      </c>
      <c r="AT89">
        <v>0</v>
      </c>
      <c r="AV89" t="s">
        <v>12787</v>
      </c>
      <c r="AW89">
        <v>116100</v>
      </c>
    </row>
    <row r="90" spans="1:49" x14ac:dyDescent="0.25">
      <c r="A90">
        <v>4100</v>
      </c>
      <c r="B90">
        <v>30005</v>
      </c>
      <c r="C90">
        <v>4007</v>
      </c>
      <c r="D90">
        <v>416</v>
      </c>
      <c r="E90" s="124" t="s">
        <v>322</v>
      </c>
      <c r="F90" t="str">
        <f t="shared" si="2"/>
        <v>Adriana JorgeFERAG AMERICA INC</v>
      </c>
      <c r="G90" s="150" t="str">
        <f t="shared" si="3"/>
        <v>Adriana Jorge</v>
      </c>
      <c r="H90" s="149" t="s">
        <v>3512</v>
      </c>
      <c r="I90">
        <v>40003692</v>
      </c>
      <c r="J90" t="s">
        <v>12788</v>
      </c>
      <c r="K90" t="s">
        <v>12789</v>
      </c>
      <c r="L90" t="s">
        <v>12570</v>
      </c>
      <c r="M90" t="s">
        <v>12413</v>
      </c>
      <c r="N90">
        <v>8873</v>
      </c>
      <c r="Q90" t="s">
        <v>12415</v>
      </c>
      <c r="R90" t="s">
        <v>12416</v>
      </c>
      <c r="S90" t="s">
        <v>12790</v>
      </c>
      <c r="U90" t="s">
        <v>12418</v>
      </c>
      <c r="W90">
        <v>11</v>
      </c>
      <c r="X90">
        <v>0</v>
      </c>
      <c r="Y90" t="s">
        <v>12419</v>
      </c>
      <c r="Z90" t="s">
        <v>12420</v>
      </c>
      <c r="AA90" t="s">
        <v>12421</v>
      </c>
      <c r="AB90" t="s">
        <v>12430</v>
      </c>
      <c r="AC90">
        <v>2</v>
      </c>
      <c r="AD90" s="123">
        <v>39111</v>
      </c>
      <c r="AE90" t="s">
        <v>12423</v>
      </c>
      <c r="AG90">
        <v>40003692</v>
      </c>
      <c r="AL90" t="s">
        <v>12430</v>
      </c>
      <c r="AN90">
        <v>3103532101</v>
      </c>
      <c r="AO90">
        <v>16</v>
      </c>
      <c r="AP90" t="s">
        <v>12424</v>
      </c>
      <c r="AQ90" t="s">
        <v>11408</v>
      </c>
      <c r="AR90">
        <v>4100</v>
      </c>
      <c r="AT90">
        <v>2005</v>
      </c>
      <c r="AV90" t="s">
        <v>12791</v>
      </c>
      <c r="AW90">
        <v>116100</v>
      </c>
    </row>
    <row r="91" spans="1:49" x14ac:dyDescent="0.25">
      <c r="A91">
        <v>4100</v>
      </c>
      <c r="B91">
        <v>30005</v>
      </c>
      <c r="C91">
        <v>4007</v>
      </c>
      <c r="D91">
        <v>416</v>
      </c>
      <c r="E91" s="124" t="s">
        <v>322</v>
      </c>
      <c r="F91" t="str">
        <f t="shared" si="2"/>
        <v>Adriana JorgeFLOW-TURN, INC</v>
      </c>
      <c r="G91" s="150" t="str">
        <f t="shared" si="3"/>
        <v>Adriana Jorge</v>
      </c>
      <c r="H91" s="149" t="s">
        <v>3621</v>
      </c>
      <c r="I91">
        <v>40003682</v>
      </c>
      <c r="K91" t="s">
        <v>12792</v>
      </c>
      <c r="L91" t="s">
        <v>12566</v>
      </c>
      <c r="M91" t="s">
        <v>12413</v>
      </c>
      <c r="N91" t="s">
        <v>12793</v>
      </c>
      <c r="Q91" t="s">
        <v>12415</v>
      </c>
      <c r="R91" t="s">
        <v>12416</v>
      </c>
      <c r="S91" t="s">
        <v>12794</v>
      </c>
      <c r="U91" t="s">
        <v>12418</v>
      </c>
      <c r="W91">
        <v>11</v>
      </c>
      <c r="X91">
        <v>0</v>
      </c>
      <c r="Y91" t="s">
        <v>12419</v>
      </c>
      <c r="Z91" t="s">
        <v>12420</v>
      </c>
      <c r="AA91" t="s">
        <v>12421</v>
      </c>
      <c r="AB91" t="s">
        <v>12422</v>
      </c>
      <c r="AC91">
        <v>2</v>
      </c>
      <c r="AD91" s="123">
        <v>39111</v>
      </c>
      <c r="AE91" t="s">
        <v>12423</v>
      </c>
      <c r="AG91">
        <v>40003682</v>
      </c>
      <c r="AL91" t="s">
        <v>12422</v>
      </c>
      <c r="AN91">
        <v>3103925301</v>
      </c>
      <c r="AO91">
        <v>16</v>
      </c>
      <c r="AP91" t="s">
        <v>12424</v>
      </c>
      <c r="AQ91" t="s">
        <v>11408</v>
      </c>
      <c r="AR91">
        <v>4100</v>
      </c>
      <c r="AT91">
        <v>2005</v>
      </c>
      <c r="AV91" t="s">
        <v>12795</v>
      </c>
      <c r="AW91">
        <v>116100</v>
      </c>
    </row>
    <row r="92" spans="1:49" x14ac:dyDescent="0.25">
      <c r="A92">
        <v>4100</v>
      </c>
      <c r="B92">
        <v>30005</v>
      </c>
      <c r="C92">
        <v>4007</v>
      </c>
      <c r="D92">
        <v>416</v>
      </c>
      <c r="E92" s="124" t="s">
        <v>322</v>
      </c>
      <c r="F92" t="str">
        <f t="shared" si="2"/>
        <v>Adriana JorgeFLYNN BURNER CORP.</v>
      </c>
      <c r="G92" s="150" t="str">
        <f t="shared" si="3"/>
        <v>Adriana Jorge</v>
      </c>
      <c r="H92" s="149" t="s">
        <v>3624</v>
      </c>
      <c r="I92">
        <v>40003688</v>
      </c>
      <c r="J92" t="s">
        <v>12796</v>
      </c>
      <c r="K92" t="s">
        <v>12797</v>
      </c>
      <c r="L92" t="s">
        <v>12798</v>
      </c>
      <c r="M92" t="s">
        <v>12445</v>
      </c>
      <c r="N92" t="s">
        <v>12799</v>
      </c>
      <c r="Q92" t="s">
        <v>12415</v>
      </c>
      <c r="R92" t="s">
        <v>12416</v>
      </c>
      <c r="S92" t="s">
        <v>12800</v>
      </c>
      <c r="U92" t="s">
        <v>12418</v>
      </c>
      <c r="W92">
        <v>11</v>
      </c>
      <c r="X92">
        <v>0</v>
      </c>
      <c r="Y92" t="s">
        <v>12419</v>
      </c>
      <c r="Z92" t="s">
        <v>12420</v>
      </c>
      <c r="AA92" t="s">
        <v>12421</v>
      </c>
      <c r="AB92" t="s">
        <v>12422</v>
      </c>
      <c r="AC92">
        <v>2</v>
      </c>
      <c r="AD92" s="123">
        <v>39111</v>
      </c>
      <c r="AE92" t="s">
        <v>12423</v>
      </c>
      <c r="AG92">
        <v>40003688</v>
      </c>
      <c r="AL92" t="s">
        <v>12422</v>
      </c>
      <c r="AN92">
        <v>3311919901</v>
      </c>
      <c r="AO92">
        <v>16</v>
      </c>
      <c r="AP92" t="s">
        <v>12424</v>
      </c>
      <c r="AQ92" t="s">
        <v>11408</v>
      </c>
      <c r="AR92">
        <v>4100</v>
      </c>
      <c r="AT92">
        <v>2005</v>
      </c>
      <c r="AV92" t="s">
        <v>12801</v>
      </c>
      <c r="AW92">
        <v>116100</v>
      </c>
    </row>
    <row r="93" spans="1:49" x14ac:dyDescent="0.25">
      <c r="A93">
        <v>4100</v>
      </c>
      <c r="B93">
        <v>30005</v>
      </c>
      <c r="C93">
        <v>4007</v>
      </c>
      <c r="D93">
        <v>416</v>
      </c>
      <c r="E93" s="124" t="s">
        <v>322</v>
      </c>
      <c r="F93" t="str">
        <f t="shared" si="2"/>
        <v>Adriana JorgeFRATELLI BERETTA USA, INC</v>
      </c>
      <c r="G93" s="150" t="str">
        <f t="shared" si="3"/>
        <v>Adriana Jorge</v>
      </c>
      <c r="H93" s="149" t="s">
        <v>3715</v>
      </c>
      <c r="I93">
        <v>40008740</v>
      </c>
      <c r="K93" t="s">
        <v>12802</v>
      </c>
      <c r="L93" t="s">
        <v>12803</v>
      </c>
      <c r="M93" t="s">
        <v>12413</v>
      </c>
      <c r="N93">
        <v>7828</v>
      </c>
      <c r="Q93" t="s">
        <v>12415</v>
      </c>
      <c r="R93" t="s">
        <v>12416</v>
      </c>
      <c r="S93">
        <v>2014380723</v>
      </c>
      <c r="U93" t="s">
        <v>12418</v>
      </c>
      <c r="W93">
        <v>11</v>
      </c>
      <c r="X93">
        <v>1</v>
      </c>
      <c r="Y93" t="s">
        <v>12419</v>
      </c>
      <c r="Z93" t="s">
        <v>12420</v>
      </c>
      <c r="AA93" t="s">
        <v>12429</v>
      </c>
      <c r="AB93" t="s">
        <v>12422</v>
      </c>
      <c r="AC93">
        <v>2</v>
      </c>
      <c r="AD93" s="123">
        <v>43784</v>
      </c>
      <c r="AE93" t="s">
        <v>12486</v>
      </c>
      <c r="AG93">
        <v>40008740</v>
      </c>
      <c r="AL93" t="s">
        <v>12422</v>
      </c>
      <c r="AN93">
        <v>3102739901</v>
      </c>
      <c r="AO93">
        <v>16</v>
      </c>
      <c r="AP93" t="s">
        <v>12424</v>
      </c>
      <c r="AQ93" t="s">
        <v>11408</v>
      </c>
      <c r="AR93">
        <v>4100</v>
      </c>
      <c r="AT93">
        <v>0</v>
      </c>
      <c r="AV93" t="s">
        <v>12804</v>
      </c>
      <c r="AW93">
        <v>116100</v>
      </c>
    </row>
    <row r="94" spans="1:49" x14ac:dyDescent="0.25">
      <c r="A94">
        <v>4100</v>
      </c>
      <c r="B94">
        <v>30005</v>
      </c>
      <c r="C94">
        <v>4007</v>
      </c>
      <c r="D94">
        <v>416</v>
      </c>
      <c r="E94" s="124" t="s">
        <v>322</v>
      </c>
      <c r="F94" t="str">
        <f t="shared" si="2"/>
        <v>Adriana JorgeG&amp;F SYSTEMS, INC</v>
      </c>
      <c r="G94" s="150" t="str">
        <f t="shared" si="3"/>
        <v>Adriana Jorge</v>
      </c>
      <c r="H94" s="149" t="s">
        <v>3797</v>
      </c>
      <c r="I94">
        <v>40008768</v>
      </c>
      <c r="K94" t="s">
        <v>12805</v>
      </c>
      <c r="L94" t="s">
        <v>12806</v>
      </c>
      <c r="M94" t="s">
        <v>12445</v>
      </c>
      <c r="N94">
        <v>11575</v>
      </c>
      <c r="Q94" t="s">
        <v>12415</v>
      </c>
      <c r="R94" t="s">
        <v>12416</v>
      </c>
      <c r="S94" t="s">
        <v>12807</v>
      </c>
      <c r="U94" t="s">
        <v>12418</v>
      </c>
      <c r="W94">
        <v>11</v>
      </c>
      <c r="X94">
        <v>0</v>
      </c>
      <c r="Y94" t="s">
        <v>12419</v>
      </c>
      <c r="Z94" t="s">
        <v>12420</v>
      </c>
      <c r="AA94" t="s">
        <v>12429</v>
      </c>
      <c r="AB94" t="s">
        <v>12422</v>
      </c>
      <c r="AC94">
        <v>2</v>
      </c>
      <c r="AD94" s="123">
        <v>43829</v>
      </c>
      <c r="AE94" t="s">
        <v>12486</v>
      </c>
      <c r="AG94">
        <v>40008768</v>
      </c>
      <c r="AL94" t="s">
        <v>12422</v>
      </c>
      <c r="AN94">
        <v>3305924901</v>
      </c>
      <c r="AO94">
        <v>16</v>
      </c>
      <c r="AP94" t="s">
        <v>12424</v>
      </c>
      <c r="AQ94" t="s">
        <v>11408</v>
      </c>
      <c r="AR94">
        <v>4100</v>
      </c>
      <c r="AT94">
        <v>0</v>
      </c>
      <c r="AV94" t="s">
        <v>12808</v>
      </c>
      <c r="AW94">
        <v>116100</v>
      </c>
    </row>
    <row r="95" spans="1:49" x14ac:dyDescent="0.25">
      <c r="A95">
        <v>4100</v>
      </c>
      <c r="B95">
        <v>30005</v>
      </c>
      <c r="C95">
        <v>4007</v>
      </c>
      <c r="D95">
        <v>416</v>
      </c>
      <c r="E95" s="124" t="s">
        <v>322</v>
      </c>
      <c r="F95" t="str">
        <f t="shared" si="2"/>
        <v>Adriana JorgeGEORGE A. MATHEWSON COMPANY</v>
      </c>
      <c r="G95" s="150" t="str">
        <f t="shared" si="3"/>
        <v>Adriana Jorge</v>
      </c>
      <c r="H95" s="149" t="s">
        <v>3900</v>
      </c>
      <c r="I95">
        <v>40008200</v>
      </c>
      <c r="K95" t="s">
        <v>12809</v>
      </c>
      <c r="L95" t="s">
        <v>12439</v>
      </c>
      <c r="M95" t="s">
        <v>12413</v>
      </c>
      <c r="N95">
        <v>7105</v>
      </c>
      <c r="Q95" t="s">
        <v>12415</v>
      </c>
      <c r="R95" t="s">
        <v>12416</v>
      </c>
      <c r="S95" t="s">
        <v>12810</v>
      </c>
      <c r="U95" t="s">
        <v>12418</v>
      </c>
      <c r="W95">
        <v>11</v>
      </c>
      <c r="X95">
        <v>2</v>
      </c>
      <c r="Y95" t="s">
        <v>12419</v>
      </c>
      <c r="Z95" t="s">
        <v>12420</v>
      </c>
      <c r="AA95" t="s">
        <v>12429</v>
      </c>
      <c r="AB95" t="s">
        <v>12430</v>
      </c>
      <c r="AC95">
        <v>2</v>
      </c>
      <c r="AD95" s="123">
        <v>42964</v>
      </c>
      <c r="AE95" t="s">
        <v>12431</v>
      </c>
      <c r="AG95">
        <v>40008200</v>
      </c>
      <c r="AL95" t="s">
        <v>12430</v>
      </c>
      <c r="AN95">
        <v>3101316601</v>
      </c>
      <c r="AO95">
        <v>16</v>
      </c>
      <c r="AP95" t="s">
        <v>12424</v>
      </c>
      <c r="AQ95" t="s">
        <v>11408</v>
      </c>
      <c r="AR95">
        <v>4100</v>
      </c>
      <c r="AT95">
        <v>0</v>
      </c>
      <c r="AV95" t="s">
        <v>12811</v>
      </c>
      <c r="AW95">
        <v>116100</v>
      </c>
    </row>
    <row r="96" spans="1:49" x14ac:dyDescent="0.25">
      <c r="A96">
        <v>4100</v>
      </c>
      <c r="B96">
        <v>30005</v>
      </c>
      <c r="C96">
        <v>4007</v>
      </c>
      <c r="D96">
        <v>416</v>
      </c>
      <c r="E96" s="124" t="s">
        <v>322</v>
      </c>
      <c r="F96" t="str">
        <f t="shared" si="2"/>
        <v>Adriana JorgeGERBER METAL SUPPLY CO.</v>
      </c>
      <c r="G96" s="150" t="str">
        <f t="shared" si="3"/>
        <v>Adriana Jorge</v>
      </c>
      <c r="H96" s="149" t="s">
        <v>3938</v>
      </c>
      <c r="I96">
        <v>40005402</v>
      </c>
      <c r="K96" t="s">
        <v>12812</v>
      </c>
      <c r="L96" t="s">
        <v>12813</v>
      </c>
      <c r="M96" t="s">
        <v>12413</v>
      </c>
      <c r="N96">
        <v>8876</v>
      </c>
      <c r="Q96" t="s">
        <v>12415</v>
      </c>
      <c r="R96" t="s">
        <v>12416</v>
      </c>
      <c r="S96" t="s">
        <v>12814</v>
      </c>
      <c r="U96" t="s">
        <v>12418</v>
      </c>
      <c r="W96">
        <v>11</v>
      </c>
      <c r="X96">
        <v>1</v>
      </c>
      <c r="Y96" t="s">
        <v>12419</v>
      </c>
      <c r="Z96" t="s">
        <v>12420</v>
      </c>
      <c r="AA96" t="s">
        <v>12429</v>
      </c>
      <c r="AB96" t="s">
        <v>12422</v>
      </c>
      <c r="AC96">
        <v>2</v>
      </c>
      <c r="AD96" s="123">
        <v>39519</v>
      </c>
      <c r="AE96" t="s">
        <v>12633</v>
      </c>
      <c r="AG96">
        <v>40005402</v>
      </c>
      <c r="AL96" t="s">
        <v>12422</v>
      </c>
      <c r="AN96">
        <v>3103523601</v>
      </c>
      <c r="AO96">
        <v>16</v>
      </c>
      <c r="AP96" t="s">
        <v>12424</v>
      </c>
      <c r="AQ96" t="s">
        <v>11408</v>
      </c>
      <c r="AR96">
        <v>4100</v>
      </c>
      <c r="AT96">
        <v>0</v>
      </c>
      <c r="AV96" t="s">
        <v>12815</v>
      </c>
      <c r="AW96">
        <v>116100</v>
      </c>
    </row>
    <row r="97" spans="1:49" x14ac:dyDescent="0.25">
      <c r="A97">
        <v>4100</v>
      </c>
      <c r="B97">
        <v>30005</v>
      </c>
      <c r="C97">
        <v>4007</v>
      </c>
      <c r="D97">
        <v>416</v>
      </c>
      <c r="E97" s="124" t="s">
        <v>322</v>
      </c>
      <c r="F97" t="str">
        <f t="shared" si="2"/>
        <v>Adriana JorgeGLOBAL TISSUE GROUP,INC</v>
      </c>
      <c r="G97" s="150" t="str">
        <f t="shared" si="3"/>
        <v>Adriana Jorge</v>
      </c>
      <c r="H97" s="149" t="s">
        <v>3998</v>
      </c>
      <c r="I97">
        <v>40003014</v>
      </c>
      <c r="K97" t="s">
        <v>12816</v>
      </c>
      <c r="L97" t="s">
        <v>12724</v>
      </c>
      <c r="M97" t="s">
        <v>12445</v>
      </c>
      <c r="N97">
        <v>11763</v>
      </c>
      <c r="Q97" t="s">
        <v>12415</v>
      </c>
      <c r="R97" t="s">
        <v>12416</v>
      </c>
      <c r="S97" t="s">
        <v>12817</v>
      </c>
      <c r="U97" t="s">
        <v>12418</v>
      </c>
      <c r="W97">
        <v>11</v>
      </c>
      <c r="X97">
        <v>1</v>
      </c>
      <c r="Y97" t="s">
        <v>12472</v>
      </c>
      <c r="Z97" t="s">
        <v>12420</v>
      </c>
      <c r="AA97" t="s">
        <v>12421</v>
      </c>
      <c r="AB97" t="s">
        <v>12422</v>
      </c>
      <c r="AC97">
        <v>2</v>
      </c>
      <c r="AD97" s="123">
        <v>39111</v>
      </c>
      <c r="AE97" t="s">
        <v>12423</v>
      </c>
      <c r="AG97">
        <v>40003014</v>
      </c>
      <c r="AL97" t="s">
        <v>12422</v>
      </c>
      <c r="AN97">
        <v>3310365871</v>
      </c>
      <c r="AO97">
        <v>16</v>
      </c>
      <c r="AP97" t="s">
        <v>12424</v>
      </c>
      <c r="AQ97" t="s">
        <v>11408</v>
      </c>
      <c r="AR97">
        <v>4100</v>
      </c>
      <c r="AT97">
        <v>2005</v>
      </c>
      <c r="AV97" t="s">
        <v>12818</v>
      </c>
      <c r="AW97">
        <v>116100</v>
      </c>
    </row>
    <row r="98" spans="1:49" x14ac:dyDescent="0.25">
      <c r="A98">
        <v>4100</v>
      </c>
      <c r="B98">
        <v>30005</v>
      </c>
      <c r="C98">
        <v>4007</v>
      </c>
      <c r="D98">
        <v>416</v>
      </c>
      <c r="E98" s="124" t="s">
        <v>322</v>
      </c>
      <c r="F98" t="str">
        <f t="shared" si="2"/>
        <v>Adriana JorgeGRAINGER 939</v>
      </c>
      <c r="G98" s="150" t="str">
        <f t="shared" si="3"/>
        <v>Adriana Jorge</v>
      </c>
      <c r="H98" s="149" t="s">
        <v>4101</v>
      </c>
      <c r="I98">
        <v>40003083</v>
      </c>
      <c r="J98" t="s">
        <v>12819</v>
      </c>
      <c r="K98" t="s">
        <v>12820</v>
      </c>
      <c r="L98" t="s">
        <v>12821</v>
      </c>
      <c r="M98" t="s">
        <v>12546</v>
      </c>
      <c r="N98">
        <v>60038</v>
      </c>
      <c r="Q98" t="s">
        <v>12415</v>
      </c>
      <c r="R98" t="s">
        <v>12416</v>
      </c>
      <c r="S98" t="s">
        <v>12822</v>
      </c>
      <c r="U98" t="s">
        <v>12418</v>
      </c>
      <c r="W98">
        <v>11</v>
      </c>
      <c r="X98">
        <v>1</v>
      </c>
      <c r="Y98" t="s">
        <v>12419</v>
      </c>
      <c r="Z98" t="s">
        <v>12420</v>
      </c>
      <c r="AA98" t="s">
        <v>12421</v>
      </c>
      <c r="AB98" t="s">
        <v>12422</v>
      </c>
      <c r="AC98">
        <v>2</v>
      </c>
      <c r="AD98" s="123">
        <v>39111</v>
      </c>
      <c r="AE98" t="s">
        <v>12423</v>
      </c>
      <c r="AG98">
        <v>40003083</v>
      </c>
      <c r="AL98" t="s">
        <v>12422</v>
      </c>
      <c r="AN98">
        <v>1403122301</v>
      </c>
      <c r="AO98">
        <v>16</v>
      </c>
      <c r="AP98" t="s">
        <v>12424</v>
      </c>
      <c r="AQ98" t="s">
        <v>11408</v>
      </c>
      <c r="AR98">
        <v>4100</v>
      </c>
      <c r="AT98">
        <v>2005</v>
      </c>
      <c r="AV98" t="s">
        <v>4098</v>
      </c>
      <c r="AW98">
        <v>116100</v>
      </c>
    </row>
    <row r="99" spans="1:49" x14ac:dyDescent="0.25">
      <c r="A99">
        <v>4100</v>
      </c>
      <c r="B99">
        <v>30005</v>
      </c>
      <c r="C99">
        <v>4007</v>
      </c>
      <c r="D99">
        <v>416</v>
      </c>
      <c r="E99" s="124" t="s">
        <v>322</v>
      </c>
      <c r="F99" t="str">
        <f t="shared" si="2"/>
        <v>Adriana JorgeGRAM EQUIPMENT OF AMERICA IN</v>
      </c>
      <c r="G99" s="150" t="str">
        <f t="shared" si="3"/>
        <v>Adriana Jorge</v>
      </c>
      <c r="H99" s="149" t="s">
        <v>4107</v>
      </c>
      <c r="I99">
        <v>40002694</v>
      </c>
      <c r="K99" t="s">
        <v>12823</v>
      </c>
      <c r="L99" t="s">
        <v>12824</v>
      </c>
      <c r="M99" t="s">
        <v>12413</v>
      </c>
      <c r="N99">
        <v>8691</v>
      </c>
      <c r="Q99" t="s">
        <v>12415</v>
      </c>
      <c r="R99" t="s">
        <v>12416</v>
      </c>
      <c r="S99" t="s">
        <v>12825</v>
      </c>
      <c r="U99" t="s">
        <v>12418</v>
      </c>
      <c r="W99">
        <v>11</v>
      </c>
      <c r="X99">
        <v>0</v>
      </c>
      <c r="Y99" t="s">
        <v>12472</v>
      </c>
      <c r="Z99" t="s">
        <v>12420</v>
      </c>
      <c r="AA99" t="s">
        <v>12421</v>
      </c>
      <c r="AB99" t="s">
        <v>12422</v>
      </c>
      <c r="AC99">
        <v>2</v>
      </c>
      <c r="AD99" s="123">
        <v>39111</v>
      </c>
      <c r="AE99" t="s">
        <v>12423</v>
      </c>
      <c r="AG99">
        <v>40002694</v>
      </c>
      <c r="AL99" t="s">
        <v>12422</v>
      </c>
      <c r="AN99">
        <v>3102125201</v>
      </c>
      <c r="AO99">
        <v>16</v>
      </c>
      <c r="AP99" t="s">
        <v>12424</v>
      </c>
      <c r="AQ99" t="s">
        <v>11408</v>
      </c>
      <c r="AR99">
        <v>4100</v>
      </c>
      <c r="AT99">
        <v>2005</v>
      </c>
      <c r="AV99" t="s">
        <v>12826</v>
      </c>
      <c r="AW99">
        <v>116100</v>
      </c>
    </row>
    <row r="100" spans="1:49" x14ac:dyDescent="0.25">
      <c r="A100">
        <v>4100</v>
      </c>
      <c r="B100">
        <v>30005</v>
      </c>
      <c r="C100">
        <v>4007</v>
      </c>
      <c r="D100">
        <v>416</v>
      </c>
      <c r="E100" s="124" t="s">
        <v>322</v>
      </c>
      <c r="F100" t="str">
        <f t="shared" si="2"/>
        <v>Adriana JorgeGRAPHIC PACKAGING INTERNATIONAL</v>
      </c>
      <c r="G100" s="150" t="str">
        <f t="shared" si="3"/>
        <v>Adriana Jorge</v>
      </c>
      <c r="H100" s="149" t="s">
        <v>4122</v>
      </c>
      <c r="I100">
        <v>40005118</v>
      </c>
      <c r="J100" t="s">
        <v>12492</v>
      </c>
      <c r="K100" t="s">
        <v>12827</v>
      </c>
      <c r="L100" t="s">
        <v>12828</v>
      </c>
      <c r="M100" t="s">
        <v>12413</v>
      </c>
      <c r="N100">
        <v>8854</v>
      </c>
      <c r="Q100" t="s">
        <v>12415</v>
      </c>
      <c r="R100" t="s">
        <v>12416</v>
      </c>
      <c r="S100" t="s">
        <v>12829</v>
      </c>
      <c r="U100" t="s">
        <v>12418</v>
      </c>
      <c r="V100">
        <v>245</v>
      </c>
      <c r="W100">
        <v>11</v>
      </c>
      <c r="X100">
        <v>1</v>
      </c>
      <c r="Y100" t="s">
        <v>12419</v>
      </c>
      <c r="Z100" t="s">
        <v>12420</v>
      </c>
      <c r="AA100" t="s">
        <v>12429</v>
      </c>
      <c r="AB100" t="s">
        <v>12830</v>
      </c>
      <c r="AC100">
        <v>2</v>
      </c>
      <c r="AD100" s="123">
        <v>39259</v>
      </c>
      <c r="AE100" t="s">
        <v>12538</v>
      </c>
      <c r="AG100">
        <v>40005118</v>
      </c>
      <c r="AL100" t="s">
        <v>12830</v>
      </c>
      <c r="AN100">
        <v>3102329801</v>
      </c>
      <c r="AO100">
        <v>16</v>
      </c>
      <c r="AP100" t="s">
        <v>12424</v>
      </c>
      <c r="AQ100" t="s">
        <v>11408</v>
      </c>
      <c r="AR100">
        <v>4100</v>
      </c>
      <c r="AT100">
        <v>0</v>
      </c>
      <c r="AV100" t="s">
        <v>12831</v>
      </c>
      <c r="AW100">
        <v>116100</v>
      </c>
    </row>
    <row r="101" spans="1:49" x14ac:dyDescent="0.25">
      <c r="A101">
        <v>4100</v>
      </c>
      <c r="B101">
        <v>30005</v>
      </c>
      <c r="C101">
        <v>4007</v>
      </c>
      <c r="D101">
        <v>416</v>
      </c>
      <c r="E101" s="124" t="s">
        <v>322</v>
      </c>
      <c r="F101" t="str">
        <f t="shared" si="2"/>
        <v>Adriana JorgeGREYSTON BAKERY INC.</v>
      </c>
      <c r="G101" s="150" t="str">
        <f t="shared" si="3"/>
        <v>Adriana Jorge</v>
      </c>
      <c r="H101" s="149" t="s">
        <v>4169</v>
      </c>
      <c r="I101">
        <v>40009019</v>
      </c>
      <c r="K101" t="s">
        <v>12832</v>
      </c>
      <c r="L101" t="s">
        <v>12833</v>
      </c>
      <c r="M101" t="s">
        <v>12445</v>
      </c>
      <c r="N101">
        <v>10701</v>
      </c>
      <c r="Q101" t="s">
        <v>12415</v>
      </c>
      <c r="R101" t="s">
        <v>12416</v>
      </c>
      <c r="S101" t="s">
        <v>12834</v>
      </c>
      <c r="U101" t="s">
        <v>12418</v>
      </c>
      <c r="W101">
        <v>11</v>
      </c>
      <c r="X101">
        <v>1</v>
      </c>
      <c r="Y101" t="s">
        <v>12419</v>
      </c>
      <c r="Z101" t="s">
        <v>12420</v>
      </c>
      <c r="AA101" t="s">
        <v>12485</v>
      </c>
      <c r="AB101" t="s">
        <v>12422</v>
      </c>
      <c r="AC101">
        <v>2</v>
      </c>
      <c r="AD101" s="123">
        <v>44217</v>
      </c>
      <c r="AE101" t="s">
        <v>12528</v>
      </c>
      <c r="AG101">
        <v>40009019</v>
      </c>
      <c r="AL101" t="s">
        <v>12422</v>
      </c>
      <c r="AN101">
        <v>3311932301</v>
      </c>
      <c r="AO101">
        <v>16</v>
      </c>
      <c r="AP101" t="s">
        <v>12424</v>
      </c>
      <c r="AQ101" t="s">
        <v>11408</v>
      </c>
      <c r="AR101">
        <v>4100</v>
      </c>
      <c r="AT101">
        <v>0</v>
      </c>
      <c r="AV101" t="s">
        <v>12835</v>
      </c>
      <c r="AW101">
        <v>116100</v>
      </c>
    </row>
    <row r="102" spans="1:49" x14ac:dyDescent="0.25">
      <c r="A102">
        <v>4100</v>
      </c>
      <c r="B102">
        <v>30005</v>
      </c>
      <c r="C102">
        <v>4007</v>
      </c>
      <c r="D102">
        <v>416</v>
      </c>
      <c r="E102" s="124" t="s">
        <v>322</v>
      </c>
      <c r="F102" t="str">
        <f t="shared" si="2"/>
        <v>Adriana JorgeGUTTENPLAN'S FROZEN DOUGH, INC</v>
      </c>
      <c r="G102" s="150" t="str">
        <f t="shared" si="3"/>
        <v>Adriana Jorge</v>
      </c>
      <c r="H102" s="149" t="s">
        <v>4217</v>
      </c>
      <c r="I102">
        <v>40008769</v>
      </c>
      <c r="K102" t="s">
        <v>12836</v>
      </c>
      <c r="L102" t="s">
        <v>12837</v>
      </c>
      <c r="M102" t="s">
        <v>12413</v>
      </c>
      <c r="N102">
        <v>7748</v>
      </c>
      <c r="Q102" t="s">
        <v>12415</v>
      </c>
      <c r="R102" t="s">
        <v>12416</v>
      </c>
      <c r="S102" t="s">
        <v>12838</v>
      </c>
      <c r="U102" t="s">
        <v>12418</v>
      </c>
      <c r="W102">
        <v>11</v>
      </c>
      <c r="X102">
        <v>1</v>
      </c>
      <c r="Y102" t="s">
        <v>12419</v>
      </c>
      <c r="Z102" t="s">
        <v>12420</v>
      </c>
      <c r="AA102" t="s">
        <v>12485</v>
      </c>
      <c r="AB102" t="s">
        <v>12422</v>
      </c>
      <c r="AC102">
        <v>2</v>
      </c>
      <c r="AD102" s="123">
        <v>43830</v>
      </c>
      <c r="AE102" t="s">
        <v>12486</v>
      </c>
      <c r="AG102">
        <v>40008769</v>
      </c>
      <c r="AL102" t="s">
        <v>12422</v>
      </c>
      <c r="AN102">
        <v>3102514301</v>
      </c>
      <c r="AO102">
        <v>16</v>
      </c>
      <c r="AP102" t="s">
        <v>12424</v>
      </c>
      <c r="AQ102" t="s">
        <v>11408</v>
      </c>
      <c r="AR102">
        <v>4100</v>
      </c>
      <c r="AT102">
        <v>0</v>
      </c>
      <c r="AV102" t="s">
        <v>12839</v>
      </c>
      <c r="AW102">
        <v>116100</v>
      </c>
    </row>
    <row r="103" spans="1:49" x14ac:dyDescent="0.25">
      <c r="A103">
        <v>4100</v>
      </c>
      <c r="B103">
        <v>30005</v>
      </c>
      <c r="C103">
        <v>4007</v>
      </c>
      <c r="D103">
        <v>416</v>
      </c>
      <c r="E103" s="124" t="s">
        <v>322</v>
      </c>
      <c r="F103" t="str">
        <f t="shared" si="2"/>
        <v>Adriana JorgeHERMANOS BAKERY</v>
      </c>
      <c r="G103" s="150" t="str">
        <f t="shared" si="3"/>
        <v>Adriana Jorge</v>
      </c>
      <c r="H103" s="149" t="s">
        <v>4347</v>
      </c>
      <c r="I103">
        <v>40003320</v>
      </c>
      <c r="K103" t="s">
        <v>12840</v>
      </c>
      <c r="L103" t="s">
        <v>12841</v>
      </c>
      <c r="M103" t="s">
        <v>12413</v>
      </c>
      <c r="N103" t="s">
        <v>12842</v>
      </c>
      <c r="Q103" t="s">
        <v>12415</v>
      </c>
      <c r="R103" t="s">
        <v>12416</v>
      </c>
      <c r="S103" t="s">
        <v>12843</v>
      </c>
      <c r="U103" t="s">
        <v>12418</v>
      </c>
      <c r="W103">
        <v>11</v>
      </c>
      <c r="X103">
        <v>1</v>
      </c>
      <c r="Y103" t="s">
        <v>12419</v>
      </c>
      <c r="Z103" t="s">
        <v>12420</v>
      </c>
      <c r="AA103" t="s">
        <v>12421</v>
      </c>
      <c r="AB103" t="s">
        <v>12422</v>
      </c>
      <c r="AC103">
        <v>2</v>
      </c>
      <c r="AD103" s="123">
        <v>39111</v>
      </c>
      <c r="AE103" t="s">
        <v>12423</v>
      </c>
      <c r="AG103">
        <v>40003320</v>
      </c>
      <c r="AL103" t="s">
        <v>12422</v>
      </c>
      <c r="AN103">
        <v>3103119101</v>
      </c>
      <c r="AO103">
        <v>16</v>
      </c>
      <c r="AP103" t="s">
        <v>12424</v>
      </c>
      <c r="AQ103" t="s">
        <v>11408</v>
      </c>
      <c r="AR103">
        <v>4100</v>
      </c>
      <c r="AT103">
        <v>2005</v>
      </c>
      <c r="AV103" t="s">
        <v>12844</v>
      </c>
      <c r="AW103">
        <v>116100</v>
      </c>
    </row>
    <row r="104" spans="1:49" x14ac:dyDescent="0.25">
      <c r="A104">
        <v>4100</v>
      </c>
      <c r="B104">
        <v>30005</v>
      </c>
      <c r="C104">
        <v>4007</v>
      </c>
      <c r="D104">
        <v>416</v>
      </c>
      <c r="E104" s="124" t="s">
        <v>322</v>
      </c>
      <c r="F104" t="str">
        <f t="shared" si="2"/>
        <v>Adriana JorgeHK METAL CRAFT MFG CORP</v>
      </c>
      <c r="G104" s="150" t="str">
        <f t="shared" si="3"/>
        <v>Adriana Jorge</v>
      </c>
      <c r="H104" s="149" t="s">
        <v>4379</v>
      </c>
      <c r="I104">
        <v>40007681</v>
      </c>
      <c r="K104" t="s">
        <v>12845</v>
      </c>
      <c r="L104" t="s">
        <v>12846</v>
      </c>
      <c r="M104" t="s">
        <v>12413</v>
      </c>
      <c r="N104">
        <v>7644</v>
      </c>
      <c r="Q104" t="s">
        <v>12415</v>
      </c>
      <c r="R104" t="s">
        <v>12416</v>
      </c>
      <c r="S104" t="s">
        <v>12847</v>
      </c>
      <c r="U104" t="s">
        <v>12418</v>
      </c>
      <c r="W104">
        <v>11</v>
      </c>
      <c r="X104">
        <v>1</v>
      </c>
      <c r="Y104" t="s">
        <v>12419</v>
      </c>
      <c r="Z104" t="s">
        <v>12420</v>
      </c>
      <c r="AA104" t="s">
        <v>12429</v>
      </c>
      <c r="AB104" t="s">
        <v>12422</v>
      </c>
      <c r="AC104">
        <v>2</v>
      </c>
      <c r="AD104" s="123">
        <v>42268</v>
      </c>
      <c r="AE104" t="s">
        <v>12431</v>
      </c>
      <c r="AG104">
        <v>40007681</v>
      </c>
      <c r="AL104" t="s">
        <v>12422</v>
      </c>
      <c r="AN104">
        <v>3100312701</v>
      </c>
      <c r="AO104">
        <v>16</v>
      </c>
      <c r="AP104" t="s">
        <v>12424</v>
      </c>
      <c r="AQ104" t="s">
        <v>11408</v>
      </c>
      <c r="AR104">
        <v>4100</v>
      </c>
      <c r="AT104">
        <v>0</v>
      </c>
      <c r="AV104" t="s">
        <v>12848</v>
      </c>
      <c r="AW104">
        <v>116100</v>
      </c>
    </row>
    <row r="105" spans="1:49" x14ac:dyDescent="0.25">
      <c r="A105">
        <v>4100</v>
      </c>
      <c r="B105">
        <v>30005</v>
      </c>
      <c r="C105">
        <v>4007</v>
      </c>
      <c r="D105">
        <v>416</v>
      </c>
      <c r="E105" s="124" t="s">
        <v>322</v>
      </c>
      <c r="F105" t="str">
        <f t="shared" si="2"/>
        <v>Adriana JorgeHOLLAND MFG CO INC</v>
      </c>
      <c r="G105" s="150" t="str">
        <f t="shared" si="3"/>
        <v>Adriana Jorge</v>
      </c>
      <c r="H105" s="149" t="s">
        <v>4394</v>
      </c>
      <c r="I105">
        <v>40005436</v>
      </c>
      <c r="K105" t="s">
        <v>12849</v>
      </c>
      <c r="L105" t="s">
        <v>12850</v>
      </c>
      <c r="M105" t="s">
        <v>12413</v>
      </c>
      <c r="N105">
        <v>7876</v>
      </c>
      <c r="Q105" t="s">
        <v>12415</v>
      </c>
      <c r="R105" t="s">
        <v>12416</v>
      </c>
      <c r="S105" t="s">
        <v>12851</v>
      </c>
      <c r="U105" t="s">
        <v>12418</v>
      </c>
      <c r="W105">
        <v>11</v>
      </c>
      <c r="X105">
        <v>1</v>
      </c>
      <c r="Y105" t="s">
        <v>12419</v>
      </c>
      <c r="Z105" t="s">
        <v>12420</v>
      </c>
      <c r="AA105" t="s">
        <v>12429</v>
      </c>
      <c r="AB105" t="s">
        <v>12422</v>
      </c>
      <c r="AC105">
        <v>2</v>
      </c>
      <c r="AD105" s="123">
        <v>39566</v>
      </c>
      <c r="AE105" t="s">
        <v>12633</v>
      </c>
      <c r="AG105">
        <v>40005436</v>
      </c>
      <c r="AL105" t="s">
        <v>12422</v>
      </c>
      <c r="AN105">
        <v>3102736601</v>
      </c>
      <c r="AO105">
        <v>16</v>
      </c>
      <c r="AP105" t="s">
        <v>12424</v>
      </c>
      <c r="AQ105" t="s">
        <v>11408</v>
      </c>
      <c r="AR105">
        <v>4100</v>
      </c>
      <c r="AT105">
        <v>0</v>
      </c>
      <c r="AV105" t="s">
        <v>12852</v>
      </c>
      <c r="AW105">
        <v>116100</v>
      </c>
    </row>
    <row r="106" spans="1:49" x14ac:dyDescent="0.25">
      <c r="A106">
        <v>4100</v>
      </c>
      <c r="B106">
        <v>30005</v>
      </c>
      <c r="C106">
        <v>4007</v>
      </c>
      <c r="D106">
        <v>415</v>
      </c>
      <c r="E106" s="124" t="s">
        <v>322</v>
      </c>
      <c r="F106" t="str">
        <f t="shared" si="2"/>
        <v>Adriana JorgeI.J. WHITE CORP.</v>
      </c>
      <c r="G106" s="150" t="str">
        <f t="shared" si="3"/>
        <v>Adriana Jorge</v>
      </c>
      <c r="H106" s="149" t="s">
        <v>4480</v>
      </c>
      <c r="I106">
        <v>40006893</v>
      </c>
      <c r="K106" t="s">
        <v>12853</v>
      </c>
      <c r="L106" t="s">
        <v>12596</v>
      </c>
      <c r="M106" t="s">
        <v>12445</v>
      </c>
      <c r="N106">
        <v>11735</v>
      </c>
      <c r="Q106" t="s">
        <v>12415</v>
      </c>
      <c r="R106" t="s">
        <v>12416</v>
      </c>
      <c r="S106" t="s">
        <v>12854</v>
      </c>
      <c r="U106" t="s">
        <v>12418</v>
      </c>
      <c r="W106">
        <v>11</v>
      </c>
      <c r="X106">
        <v>1</v>
      </c>
      <c r="Y106" t="s">
        <v>12419</v>
      </c>
      <c r="Z106" t="s">
        <v>12420</v>
      </c>
      <c r="AA106" t="s">
        <v>12429</v>
      </c>
      <c r="AB106" t="s">
        <v>12422</v>
      </c>
      <c r="AC106">
        <v>2</v>
      </c>
      <c r="AD106" s="123">
        <v>41159</v>
      </c>
      <c r="AE106" t="s">
        <v>12431</v>
      </c>
      <c r="AG106">
        <v>40006893</v>
      </c>
      <c r="AL106" t="s">
        <v>12422</v>
      </c>
      <c r="AN106">
        <v>3305908901</v>
      </c>
      <c r="AO106">
        <v>16</v>
      </c>
      <c r="AP106" t="s">
        <v>12424</v>
      </c>
      <c r="AQ106" t="s">
        <v>11408</v>
      </c>
      <c r="AR106">
        <v>4100</v>
      </c>
      <c r="AT106">
        <v>0</v>
      </c>
      <c r="AV106" t="s">
        <v>12855</v>
      </c>
      <c r="AW106">
        <v>116100</v>
      </c>
    </row>
    <row r="107" spans="1:49" x14ac:dyDescent="0.25">
      <c r="A107">
        <v>4100</v>
      </c>
      <c r="B107">
        <v>30005</v>
      </c>
      <c r="C107">
        <v>4007</v>
      </c>
      <c r="D107">
        <v>416</v>
      </c>
      <c r="E107" s="124" t="s">
        <v>322</v>
      </c>
      <c r="F107" t="str">
        <f t="shared" si="2"/>
        <v>Adriana JorgeICF MERCANTILE LLC</v>
      </c>
      <c r="G107" s="150" t="str">
        <f t="shared" si="3"/>
        <v>Adriana Jorge</v>
      </c>
      <c r="H107" s="149" t="s">
        <v>4491</v>
      </c>
      <c r="I107">
        <v>40008147</v>
      </c>
      <c r="K107" t="s">
        <v>12856</v>
      </c>
      <c r="L107" t="s">
        <v>12857</v>
      </c>
      <c r="M107" t="s">
        <v>12413</v>
      </c>
      <c r="N107">
        <v>7059</v>
      </c>
      <c r="Q107" t="s">
        <v>12415</v>
      </c>
      <c r="R107" t="s">
        <v>12416</v>
      </c>
      <c r="S107" t="s">
        <v>12858</v>
      </c>
      <c r="U107" t="s">
        <v>12418</v>
      </c>
      <c r="W107">
        <v>11</v>
      </c>
      <c r="X107">
        <v>1</v>
      </c>
      <c r="Y107" t="s">
        <v>12419</v>
      </c>
      <c r="Z107" t="s">
        <v>12420</v>
      </c>
      <c r="AA107" t="s">
        <v>12429</v>
      </c>
      <c r="AB107" t="s">
        <v>12422</v>
      </c>
      <c r="AC107">
        <v>2</v>
      </c>
      <c r="AD107" s="123">
        <v>42888</v>
      </c>
      <c r="AE107" t="s">
        <v>12431</v>
      </c>
      <c r="AG107">
        <v>40008147</v>
      </c>
      <c r="AL107" t="s">
        <v>12422</v>
      </c>
      <c r="AN107">
        <v>3103563871</v>
      </c>
      <c r="AO107">
        <v>16</v>
      </c>
      <c r="AP107" t="s">
        <v>12424</v>
      </c>
      <c r="AQ107" t="s">
        <v>11408</v>
      </c>
      <c r="AR107">
        <v>4100</v>
      </c>
      <c r="AT107">
        <v>0</v>
      </c>
      <c r="AV107" t="s">
        <v>12859</v>
      </c>
      <c r="AW107">
        <v>116100</v>
      </c>
    </row>
    <row r="108" spans="1:49" x14ac:dyDescent="0.25">
      <c r="A108">
        <v>4100</v>
      </c>
      <c r="B108">
        <v>30005</v>
      </c>
      <c r="C108">
        <v>4007</v>
      </c>
      <c r="D108">
        <v>416</v>
      </c>
      <c r="E108" s="124" t="s">
        <v>322</v>
      </c>
      <c r="F108" t="str">
        <f t="shared" si="2"/>
        <v>Adriana JorgeINDEPENDENT MACHINE CO.</v>
      </c>
      <c r="G108" s="150" t="str">
        <f t="shared" si="3"/>
        <v>Adriana Jorge</v>
      </c>
      <c r="H108" s="149" t="s">
        <v>4554</v>
      </c>
      <c r="I108">
        <v>40001170</v>
      </c>
      <c r="K108" t="s">
        <v>12860</v>
      </c>
      <c r="L108" t="s">
        <v>12531</v>
      </c>
      <c r="M108" t="s">
        <v>12413</v>
      </c>
      <c r="N108" t="s">
        <v>12861</v>
      </c>
      <c r="Q108" t="s">
        <v>12415</v>
      </c>
      <c r="R108" t="s">
        <v>12416</v>
      </c>
      <c r="S108" t="s">
        <v>12862</v>
      </c>
      <c r="U108" t="s">
        <v>12418</v>
      </c>
      <c r="W108">
        <v>11</v>
      </c>
      <c r="X108">
        <v>0</v>
      </c>
      <c r="Y108" t="s">
        <v>12419</v>
      </c>
      <c r="Z108" t="s">
        <v>12420</v>
      </c>
      <c r="AA108" t="s">
        <v>12421</v>
      </c>
      <c r="AB108" t="s">
        <v>12422</v>
      </c>
      <c r="AC108">
        <v>2</v>
      </c>
      <c r="AD108" s="123">
        <v>39111</v>
      </c>
      <c r="AE108" t="s">
        <v>12423</v>
      </c>
      <c r="AG108">
        <v>40001170</v>
      </c>
      <c r="AL108" t="s">
        <v>12422</v>
      </c>
      <c r="AN108">
        <v>3101339101</v>
      </c>
      <c r="AO108">
        <v>16</v>
      </c>
      <c r="AP108" t="s">
        <v>12424</v>
      </c>
      <c r="AQ108" t="s">
        <v>11408</v>
      </c>
      <c r="AR108">
        <v>4100</v>
      </c>
      <c r="AT108">
        <v>0</v>
      </c>
      <c r="AV108" t="s">
        <v>12863</v>
      </c>
      <c r="AW108">
        <v>116100</v>
      </c>
    </row>
    <row r="109" spans="1:49" x14ac:dyDescent="0.25">
      <c r="A109">
        <v>4100</v>
      </c>
      <c r="B109">
        <v>30005</v>
      </c>
      <c r="C109">
        <v>4007</v>
      </c>
      <c r="D109">
        <v>416</v>
      </c>
      <c r="E109" s="124" t="s">
        <v>322</v>
      </c>
      <c r="F109" t="str">
        <f t="shared" si="2"/>
        <v>Adriana JorgeINDEPENDENT PRESS SUPPLY INC</v>
      </c>
      <c r="G109" s="150" t="str">
        <f t="shared" si="3"/>
        <v>Adriana Jorge</v>
      </c>
      <c r="H109" s="149" t="s">
        <v>4557</v>
      </c>
      <c r="I109">
        <v>40005497</v>
      </c>
      <c r="K109" t="s">
        <v>12864</v>
      </c>
      <c r="L109" t="s">
        <v>12865</v>
      </c>
      <c r="M109" t="s">
        <v>12445</v>
      </c>
      <c r="N109">
        <v>11704</v>
      </c>
      <c r="Q109" t="s">
        <v>12415</v>
      </c>
      <c r="R109" t="s">
        <v>12416</v>
      </c>
      <c r="S109" t="s">
        <v>12866</v>
      </c>
      <c r="U109" t="s">
        <v>12418</v>
      </c>
      <c r="W109">
        <v>11</v>
      </c>
      <c r="X109">
        <v>2</v>
      </c>
      <c r="Y109" t="s">
        <v>12419</v>
      </c>
      <c r="Z109" t="s">
        <v>12420</v>
      </c>
      <c r="AA109" t="s">
        <v>12429</v>
      </c>
      <c r="AB109" t="s">
        <v>12422</v>
      </c>
      <c r="AC109">
        <v>2</v>
      </c>
      <c r="AD109" s="123">
        <v>39617</v>
      </c>
      <c r="AE109" t="s">
        <v>12633</v>
      </c>
      <c r="AG109">
        <v>40005497</v>
      </c>
      <c r="AL109" t="s">
        <v>12422</v>
      </c>
      <c r="AN109">
        <v>3310351801</v>
      </c>
      <c r="AO109">
        <v>16</v>
      </c>
      <c r="AP109" t="s">
        <v>12424</v>
      </c>
      <c r="AQ109" t="s">
        <v>11408</v>
      </c>
      <c r="AR109">
        <v>4100</v>
      </c>
      <c r="AT109">
        <v>0</v>
      </c>
      <c r="AV109" t="s">
        <v>12863</v>
      </c>
      <c r="AW109">
        <v>116100</v>
      </c>
    </row>
    <row r="110" spans="1:49" x14ac:dyDescent="0.25">
      <c r="A110">
        <v>4100</v>
      </c>
      <c r="B110">
        <v>30005</v>
      </c>
      <c r="C110">
        <v>4007</v>
      </c>
      <c r="D110">
        <v>416</v>
      </c>
      <c r="E110" s="124" t="s">
        <v>322</v>
      </c>
      <c r="F110" t="str">
        <f t="shared" si="2"/>
        <v>Adriana JorgeINNOVATIVE CONVEYOR SOLUTIONS</v>
      </c>
      <c r="G110" s="150" t="str">
        <f t="shared" si="3"/>
        <v>Adriana Jorge</v>
      </c>
      <c r="H110" s="149" t="s">
        <v>4673</v>
      </c>
      <c r="I110">
        <v>40007581</v>
      </c>
      <c r="K110" t="s">
        <v>12867</v>
      </c>
      <c r="L110" t="s">
        <v>12566</v>
      </c>
      <c r="M110" t="s">
        <v>12413</v>
      </c>
      <c r="N110">
        <v>7083</v>
      </c>
      <c r="Q110" t="s">
        <v>12415</v>
      </c>
      <c r="R110" t="s">
        <v>12416</v>
      </c>
      <c r="S110" t="s">
        <v>12868</v>
      </c>
      <c r="U110" t="s">
        <v>12418</v>
      </c>
      <c r="W110">
        <v>11</v>
      </c>
      <c r="X110">
        <v>0</v>
      </c>
      <c r="Y110" t="s">
        <v>12419</v>
      </c>
      <c r="Z110" t="s">
        <v>12420</v>
      </c>
      <c r="AA110" t="s">
        <v>12429</v>
      </c>
      <c r="AB110" t="s">
        <v>12430</v>
      </c>
      <c r="AC110">
        <v>2</v>
      </c>
      <c r="AD110" s="123">
        <v>42130</v>
      </c>
      <c r="AE110" t="s">
        <v>12431</v>
      </c>
      <c r="AG110">
        <v>40007581</v>
      </c>
      <c r="AL110" t="s">
        <v>12430</v>
      </c>
      <c r="AN110">
        <v>3103925301</v>
      </c>
      <c r="AO110">
        <v>16</v>
      </c>
      <c r="AP110" t="s">
        <v>12424</v>
      </c>
      <c r="AQ110" t="s">
        <v>11408</v>
      </c>
      <c r="AR110">
        <v>4100</v>
      </c>
      <c r="AT110">
        <v>0</v>
      </c>
      <c r="AV110" t="s">
        <v>12869</v>
      </c>
      <c r="AW110">
        <v>116100</v>
      </c>
    </row>
    <row r="111" spans="1:49" x14ac:dyDescent="0.25">
      <c r="A111">
        <v>4100</v>
      </c>
      <c r="B111">
        <v>30005</v>
      </c>
      <c r="C111">
        <v>4007</v>
      </c>
      <c r="D111">
        <v>416</v>
      </c>
      <c r="E111" s="124" t="s">
        <v>322</v>
      </c>
      <c r="F111" t="str">
        <f t="shared" si="2"/>
        <v>Adriana JorgeINTERSTATE CONTAINER - BRUNSWICK</v>
      </c>
      <c r="G111" s="150" t="str">
        <f t="shared" si="3"/>
        <v>Adriana Jorge</v>
      </c>
      <c r="H111" s="149" t="s">
        <v>4754</v>
      </c>
      <c r="I111">
        <v>40002466</v>
      </c>
      <c r="K111" t="s">
        <v>12870</v>
      </c>
      <c r="L111" t="s">
        <v>12871</v>
      </c>
      <c r="M111" t="s">
        <v>12413</v>
      </c>
      <c r="N111" t="s">
        <v>12872</v>
      </c>
      <c r="Q111" t="s">
        <v>12415</v>
      </c>
      <c r="R111" t="s">
        <v>12416</v>
      </c>
      <c r="S111" t="s">
        <v>12873</v>
      </c>
      <c r="U111" t="s">
        <v>12418</v>
      </c>
      <c r="W111">
        <v>11</v>
      </c>
      <c r="X111">
        <v>1</v>
      </c>
      <c r="Y111" t="s">
        <v>12419</v>
      </c>
      <c r="Z111" t="s">
        <v>12420</v>
      </c>
      <c r="AA111" t="s">
        <v>12421</v>
      </c>
      <c r="AB111" t="s">
        <v>12422</v>
      </c>
      <c r="AC111">
        <v>2</v>
      </c>
      <c r="AD111" s="123">
        <v>39111</v>
      </c>
      <c r="AE111" t="s">
        <v>12423</v>
      </c>
      <c r="AG111">
        <v>40002466</v>
      </c>
      <c r="AL111" t="s">
        <v>12422</v>
      </c>
      <c r="AN111">
        <v>3102300671</v>
      </c>
      <c r="AO111">
        <v>16</v>
      </c>
      <c r="AP111" t="s">
        <v>12424</v>
      </c>
      <c r="AQ111" t="s">
        <v>11408</v>
      </c>
      <c r="AR111">
        <v>4100</v>
      </c>
      <c r="AT111">
        <v>2005</v>
      </c>
      <c r="AV111" t="s">
        <v>12874</v>
      </c>
      <c r="AW111">
        <v>116100</v>
      </c>
    </row>
    <row r="112" spans="1:49" x14ac:dyDescent="0.25">
      <c r="A112">
        <v>4100</v>
      </c>
      <c r="B112">
        <v>30005</v>
      </c>
      <c r="C112">
        <v>4007</v>
      </c>
      <c r="D112">
        <v>416</v>
      </c>
      <c r="E112" s="124" t="s">
        <v>322</v>
      </c>
      <c r="F112" t="str">
        <f t="shared" si="2"/>
        <v>Adriana JorgeISLAND PAPER CONVERTING, INC.</v>
      </c>
      <c r="G112" s="150" t="str">
        <f t="shared" si="3"/>
        <v>Adriana Jorge</v>
      </c>
      <c r="H112" s="149" t="s">
        <v>4789</v>
      </c>
      <c r="I112">
        <v>40002268</v>
      </c>
      <c r="K112" t="s">
        <v>12875</v>
      </c>
      <c r="L112" t="s">
        <v>12876</v>
      </c>
      <c r="M112" t="s">
        <v>12445</v>
      </c>
      <c r="N112" t="s">
        <v>12877</v>
      </c>
      <c r="Q112" t="s">
        <v>12415</v>
      </c>
      <c r="R112" t="s">
        <v>12416</v>
      </c>
      <c r="S112" t="s">
        <v>12878</v>
      </c>
      <c r="U112" t="s">
        <v>12418</v>
      </c>
      <c r="W112">
        <v>11</v>
      </c>
      <c r="X112">
        <v>1</v>
      </c>
      <c r="Y112" t="s">
        <v>12419</v>
      </c>
      <c r="Z112" t="s">
        <v>12420</v>
      </c>
      <c r="AA112" t="s">
        <v>12421</v>
      </c>
      <c r="AB112" t="s">
        <v>12422</v>
      </c>
      <c r="AC112">
        <v>2</v>
      </c>
      <c r="AD112" s="123">
        <v>39111</v>
      </c>
      <c r="AE112" t="s">
        <v>12423</v>
      </c>
      <c r="AG112">
        <v>40002268</v>
      </c>
      <c r="AL112" t="s">
        <v>12422</v>
      </c>
      <c r="AN112">
        <v>3310336201</v>
      </c>
      <c r="AO112">
        <v>16</v>
      </c>
      <c r="AP112" t="s">
        <v>12424</v>
      </c>
      <c r="AQ112" t="s">
        <v>11408</v>
      </c>
      <c r="AR112">
        <v>4100</v>
      </c>
      <c r="AT112">
        <v>2005</v>
      </c>
      <c r="AV112" t="s">
        <v>12879</v>
      </c>
      <c r="AW112">
        <v>116100</v>
      </c>
    </row>
    <row r="113" spans="1:49" x14ac:dyDescent="0.25">
      <c r="A113">
        <v>4100</v>
      </c>
      <c r="B113">
        <v>30005</v>
      </c>
      <c r="C113">
        <v>4007</v>
      </c>
      <c r="D113">
        <v>416</v>
      </c>
      <c r="E113" s="124" t="s">
        <v>322</v>
      </c>
      <c r="F113" t="str">
        <f t="shared" si="2"/>
        <v>Adriana JorgeJOHNS MANVILLE CORP  BERLIN</v>
      </c>
      <c r="G113" s="150" t="str">
        <f t="shared" si="3"/>
        <v>Adriana Jorge</v>
      </c>
      <c r="H113" s="149" t="s">
        <v>4961</v>
      </c>
      <c r="I113">
        <v>40002122</v>
      </c>
      <c r="J113" t="s">
        <v>12880</v>
      </c>
      <c r="L113" t="s">
        <v>12881</v>
      </c>
      <c r="M113" t="s">
        <v>12882</v>
      </c>
      <c r="N113" t="s">
        <v>12883</v>
      </c>
      <c r="O113">
        <v>5108</v>
      </c>
      <c r="Q113" t="s">
        <v>12415</v>
      </c>
      <c r="R113" t="s">
        <v>12416</v>
      </c>
      <c r="S113" t="s">
        <v>12884</v>
      </c>
      <c r="U113" t="s">
        <v>12418</v>
      </c>
      <c r="V113">
        <v>214</v>
      </c>
      <c r="W113">
        <v>11</v>
      </c>
      <c r="X113">
        <v>1</v>
      </c>
      <c r="Y113" t="s">
        <v>12765</v>
      </c>
      <c r="Z113" t="s">
        <v>12420</v>
      </c>
      <c r="AA113" t="s">
        <v>12421</v>
      </c>
      <c r="AB113" t="s">
        <v>12473</v>
      </c>
      <c r="AC113">
        <v>2</v>
      </c>
      <c r="AD113" s="123">
        <v>39111</v>
      </c>
      <c r="AE113" t="s">
        <v>12423</v>
      </c>
      <c r="AG113">
        <v>40002122</v>
      </c>
      <c r="AL113" t="s">
        <v>12473</v>
      </c>
      <c r="AN113">
        <v>603101401</v>
      </c>
      <c r="AO113">
        <v>16</v>
      </c>
      <c r="AP113" t="s">
        <v>12424</v>
      </c>
      <c r="AQ113" t="s">
        <v>11408</v>
      </c>
      <c r="AR113">
        <v>4100</v>
      </c>
      <c r="AT113">
        <v>2005</v>
      </c>
      <c r="AV113" t="s">
        <v>12885</v>
      </c>
      <c r="AW113">
        <v>116100</v>
      </c>
    </row>
    <row r="114" spans="1:49" x14ac:dyDescent="0.25">
      <c r="A114">
        <v>4100</v>
      </c>
      <c r="B114">
        <v>30005</v>
      </c>
      <c r="C114">
        <v>4007</v>
      </c>
      <c r="D114">
        <v>416</v>
      </c>
      <c r="E114" s="124" t="s">
        <v>322</v>
      </c>
      <c r="F114" t="str">
        <f t="shared" si="2"/>
        <v>Adriana JorgeJOM PHARMACEUTICAL</v>
      </c>
      <c r="G114" s="150" t="str">
        <f t="shared" si="3"/>
        <v>Adriana Jorge</v>
      </c>
      <c r="H114" s="149" t="s">
        <v>4989</v>
      </c>
      <c r="I114">
        <v>40007423</v>
      </c>
      <c r="K114" t="s">
        <v>12886</v>
      </c>
      <c r="L114" t="s">
        <v>12887</v>
      </c>
      <c r="M114" t="s">
        <v>12413</v>
      </c>
      <c r="N114">
        <v>8753</v>
      </c>
      <c r="Q114" t="s">
        <v>12415</v>
      </c>
      <c r="R114" t="s">
        <v>12416</v>
      </c>
      <c r="S114" t="s">
        <v>12888</v>
      </c>
      <c r="U114" t="s">
        <v>12418</v>
      </c>
      <c r="W114">
        <v>11</v>
      </c>
      <c r="X114">
        <v>0</v>
      </c>
      <c r="Y114" t="s">
        <v>12419</v>
      </c>
      <c r="Z114" t="s">
        <v>12420</v>
      </c>
      <c r="AA114" t="s">
        <v>12429</v>
      </c>
      <c r="AB114" t="s">
        <v>12430</v>
      </c>
      <c r="AC114">
        <v>2</v>
      </c>
      <c r="AD114" s="123">
        <v>41897</v>
      </c>
      <c r="AE114" t="s">
        <v>12431</v>
      </c>
      <c r="AG114">
        <v>40007423</v>
      </c>
      <c r="AL114" t="s">
        <v>12430</v>
      </c>
      <c r="AN114">
        <v>3102925001</v>
      </c>
      <c r="AO114">
        <v>16</v>
      </c>
      <c r="AP114" t="s">
        <v>12424</v>
      </c>
      <c r="AQ114" t="s">
        <v>11408</v>
      </c>
      <c r="AR114">
        <v>4100</v>
      </c>
      <c r="AT114">
        <v>0</v>
      </c>
      <c r="AV114" t="s">
        <v>12889</v>
      </c>
      <c r="AW114">
        <v>116100</v>
      </c>
    </row>
    <row r="115" spans="1:49" x14ac:dyDescent="0.25">
      <c r="A115">
        <v>4100</v>
      </c>
      <c r="B115">
        <v>30005</v>
      </c>
      <c r="C115">
        <v>4007</v>
      </c>
      <c r="D115">
        <v>416</v>
      </c>
      <c r="E115" s="124" t="s">
        <v>322</v>
      </c>
      <c r="F115" t="str">
        <f t="shared" si="2"/>
        <v>Adriana JorgeJOYVA</v>
      </c>
      <c r="G115" s="150" t="str">
        <f t="shared" si="3"/>
        <v>Adriana Jorge</v>
      </c>
      <c r="H115" s="149" t="s">
        <v>5006</v>
      </c>
      <c r="I115">
        <v>40003677</v>
      </c>
      <c r="K115" t="s">
        <v>12890</v>
      </c>
      <c r="L115" t="s">
        <v>12781</v>
      </c>
      <c r="M115" t="s">
        <v>12445</v>
      </c>
      <c r="N115" t="s">
        <v>12891</v>
      </c>
      <c r="Q115" t="s">
        <v>12415</v>
      </c>
      <c r="R115" t="s">
        <v>12416</v>
      </c>
      <c r="S115" t="s">
        <v>12892</v>
      </c>
      <c r="U115" t="s">
        <v>12418</v>
      </c>
      <c r="W115">
        <v>11</v>
      </c>
      <c r="X115">
        <v>1</v>
      </c>
      <c r="Y115" t="s">
        <v>12419</v>
      </c>
      <c r="Z115" t="s">
        <v>12420</v>
      </c>
      <c r="AA115" t="s">
        <v>12421</v>
      </c>
      <c r="AB115" t="s">
        <v>12422</v>
      </c>
      <c r="AC115">
        <v>2</v>
      </c>
      <c r="AD115" s="123">
        <v>39111</v>
      </c>
      <c r="AE115" t="s">
        <v>12423</v>
      </c>
      <c r="AG115">
        <v>40003677</v>
      </c>
      <c r="AL115" t="s">
        <v>12422</v>
      </c>
      <c r="AN115">
        <v>3304720101</v>
      </c>
      <c r="AO115">
        <v>16</v>
      </c>
      <c r="AP115" t="s">
        <v>12424</v>
      </c>
      <c r="AQ115" t="s">
        <v>11408</v>
      </c>
      <c r="AR115">
        <v>4100</v>
      </c>
      <c r="AT115">
        <v>2005</v>
      </c>
      <c r="AV115" t="s">
        <v>5006</v>
      </c>
      <c r="AW115">
        <v>116100</v>
      </c>
    </row>
    <row r="116" spans="1:49" x14ac:dyDescent="0.25">
      <c r="A116">
        <v>4100</v>
      </c>
      <c r="B116">
        <v>30005</v>
      </c>
      <c r="C116">
        <v>4007</v>
      </c>
      <c r="D116">
        <v>416</v>
      </c>
      <c r="E116" s="124" t="s">
        <v>322</v>
      </c>
      <c r="F116" t="str">
        <f t="shared" si="2"/>
        <v>Adriana JorgeKAMAN IND'L - HAUPPAUGE</v>
      </c>
      <c r="G116" s="150" t="str">
        <f t="shared" si="3"/>
        <v>Adriana Jorge</v>
      </c>
      <c r="H116" s="149" t="s">
        <v>12893</v>
      </c>
      <c r="I116">
        <v>40008154</v>
      </c>
      <c r="K116" t="s">
        <v>12894</v>
      </c>
      <c r="L116" t="s">
        <v>12895</v>
      </c>
      <c r="M116" t="s">
        <v>12896</v>
      </c>
      <c r="N116">
        <v>46802</v>
      </c>
      <c r="Q116" t="s">
        <v>12415</v>
      </c>
      <c r="R116" t="s">
        <v>12416</v>
      </c>
      <c r="S116" t="s">
        <v>12897</v>
      </c>
      <c r="U116" t="s">
        <v>12418</v>
      </c>
      <c r="V116">
        <v>207</v>
      </c>
      <c r="W116">
        <v>11</v>
      </c>
      <c r="X116">
        <v>2</v>
      </c>
      <c r="Y116" t="s">
        <v>12472</v>
      </c>
      <c r="Z116" t="s">
        <v>12420</v>
      </c>
      <c r="AA116" t="s">
        <v>12429</v>
      </c>
      <c r="AB116" t="s">
        <v>12422</v>
      </c>
      <c r="AC116">
        <v>2</v>
      </c>
      <c r="AD116" s="123">
        <v>42900</v>
      </c>
      <c r="AE116" t="s">
        <v>12431</v>
      </c>
      <c r="AG116">
        <v>40008154</v>
      </c>
      <c r="AL116" t="s">
        <v>12422</v>
      </c>
      <c r="AN116">
        <v>1500304701</v>
      </c>
      <c r="AO116">
        <v>16</v>
      </c>
      <c r="AP116" t="s">
        <v>12424</v>
      </c>
      <c r="AQ116" t="s">
        <v>11408</v>
      </c>
      <c r="AR116">
        <v>4100</v>
      </c>
      <c r="AT116">
        <v>0</v>
      </c>
      <c r="AV116" t="s">
        <v>5036</v>
      </c>
      <c r="AW116">
        <v>116100</v>
      </c>
    </row>
    <row r="117" spans="1:49" x14ac:dyDescent="0.25">
      <c r="A117">
        <v>4100</v>
      </c>
      <c r="B117">
        <v>30005</v>
      </c>
      <c r="C117">
        <v>4007</v>
      </c>
      <c r="D117">
        <v>416</v>
      </c>
      <c r="E117" s="124" t="s">
        <v>322</v>
      </c>
      <c r="F117" t="str">
        <f t="shared" si="2"/>
        <v>Adriana JorgeKEY HANDLING SYSTEMS</v>
      </c>
      <c r="G117" s="150" t="str">
        <f t="shared" si="3"/>
        <v>Adriana Jorge</v>
      </c>
      <c r="H117" s="149" t="s">
        <v>5196</v>
      </c>
      <c r="I117">
        <v>40006559</v>
      </c>
      <c r="K117" t="s">
        <v>12898</v>
      </c>
      <c r="L117" t="s">
        <v>12592</v>
      </c>
      <c r="M117" t="s">
        <v>12413</v>
      </c>
      <c r="N117">
        <v>7074</v>
      </c>
      <c r="Q117" t="s">
        <v>12415</v>
      </c>
      <c r="R117" t="s">
        <v>12416</v>
      </c>
      <c r="S117" t="s">
        <v>12899</v>
      </c>
      <c r="U117" t="s">
        <v>12418</v>
      </c>
      <c r="W117">
        <v>11</v>
      </c>
      <c r="X117">
        <v>0</v>
      </c>
      <c r="Y117" t="s">
        <v>12419</v>
      </c>
      <c r="Z117" t="s">
        <v>12420</v>
      </c>
      <c r="AA117" t="s">
        <v>12429</v>
      </c>
      <c r="AB117" t="s">
        <v>12422</v>
      </c>
      <c r="AC117">
        <v>2</v>
      </c>
      <c r="AD117" s="123">
        <v>40675</v>
      </c>
      <c r="AE117" t="s">
        <v>12431</v>
      </c>
      <c r="AG117">
        <v>40006559</v>
      </c>
      <c r="AL117" t="s">
        <v>12422</v>
      </c>
      <c r="AN117">
        <v>3100315001</v>
      </c>
      <c r="AO117">
        <v>16</v>
      </c>
      <c r="AP117" t="s">
        <v>12424</v>
      </c>
      <c r="AQ117" t="s">
        <v>11408</v>
      </c>
      <c r="AR117">
        <v>4100</v>
      </c>
      <c r="AS117" t="s">
        <v>12491</v>
      </c>
      <c r="AT117">
        <v>0</v>
      </c>
      <c r="AV117" t="s">
        <v>12900</v>
      </c>
      <c r="AW117">
        <v>116100</v>
      </c>
    </row>
    <row r="118" spans="1:49" x14ac:dyDescent="0.25">
      <c r="A118">
        <v>4100</v>
      </c>
      <c r="B118">
        <v>30005</v>
      </c>
      <c r="C118">
        <v>4007</v>
      </c>
      <c r="D118">
        <v>416</v>
      </c>
      <c r="E118" s="124" t="s">
        <v>322</v>
      </c>
      <c r="F118" t="str">
        <f t="shared" si="2"/>
        <v>Adriana JorgeKINRAY INCORPORATED</v>
      </c>
      <c r="G118" s="150" t="str">
        <f t="shared" si="3"/>
        <v>Adriana Jorge</v>
      </c>
      <c r="H118" s="149" t="s">
        <v>12901</v>
      </c>
      <c r="I118">
        <v>40001724</v>
      </c>
      <c r="K118" t="s">
        <v>12902</v>
      </c>
      <c r="L118" t="s">
        <v>12903</v>
      </c>
      <c r="M118" t="s">
        <v>12445</v>
      </c>
      <c r="N118" t="s">
        <v>12904</v>
      </c>
      <c r="Q118" t="s">
        <v>12415</v>
      </c>
      <c r="R118" t="s">
        <v>12416</v>
      </c>
      <c r="S118" t="s">
        <v>12905</v>
      </c>
      <c r="U118" t="s">
        <v>12418</v>
      </c>
      <c r="W118">
        <v>11</v>
      </c>
      <c r="X118">
        <v>1</v>
      </c>
      <c r="Y118" t="s">
        <v>12419</v>
      </c>
      <c r="Z118" t="s">
        <v>12420</v>
      </c>
      <c r="AA118" t="s">
        <v>12421</v>
      </c>
      <c r="AB118" t="s">
        <v>12422</v>
      </c>
      <c r="AC118">
        <v>2</v>
      </c>
      <c r="AD118" s="123">
        <v>39111</v>
      </c>
      <c r="AE118" t="s">
        <v>12423</v>
      </c>
      <c r="AG118">
        <v>40001724</v>
      </c>
      <c r="AL118" t="s">
        <v>12422</v>
      </c>
      <c r="AN118">
        <v>3308120101</v>
      </c>
      <c r="AO118">
        <v>16</v>
      </c>
      <c r="AP118" t="s">
        <v>12424</v>
      </c>
      <c r="AQ118" t="s">
        <v>11408</v>
      </c>
      <c r="AR118">
        <v>4100</v>
      </c>
      <c r="AT118">
        <v>2005</v>
      </c>
      <c r="AV118" t="s">
        <v>12906</v>
      </c>
      <c r="AW118">
        <v>116100</v>
      </c>
    </row>
    <row r="119" spans="1:49" x14ac:dyDescent="0.25">
      <c r="A119">
        <v>4100</v>
      </c>
      <c r="B119">
        <v>30005</v>
      </c>
      <c r="C119">
        <v>4007</v>
      </c>
      <c r="D119">
        <v>416</v>
      </c>
      <c r="E119" s="124" t="s">
        <v>322</v>
      </c>
      <c r="F119" t="str">
        <f t="shared" si="2"/>
        <v>Adriana JorgeKLINGELHOFFER CORP</v>
      </c>
      <c r="G119" s="150" t="str">
        <f t="shared" si="3"/>
        <v>Adriana Jorge</v>
      </c>
      <c r="H119" s="149" t="s">
        <v>5250</v>
      </c>
      <c r="I119">
        <v>40005178</v>
      </c>
      <c r="K119" t="s">
        <v>12907</v>
      </c>
      <c r="L119" t="s">
        <v>12427</v>
      </c>
      <c r="M119" t="s">
        <v>12413</v>
      </c>
      <c r="N119">
        <v>7092</v>
      </c>
      <c r="Q119" t="s">
        <v>12415</v>
      </c>
      <c r="R119" t="s">
        <v>12416</v>
      </c>
      <c r="S119" t="s">
        <v>12908</v>
      </c>
      <c r="U119" t="s">
        <v>12418</v>
      </c>
      <c r="W119">
        <v>11</v>
      </c>
      <c r="X119">
        <v>1</v>
      </c>
      <c r="Y119" t="s">
        <v>12472</v>
      </c>
      <c r="Z119" t="s">
        <v>12420</v>
      </c>
      <c r="AA119" t="s">
        <v>12429</v>
      </c>
      <c r="AB119" t="s">
        <v>12422</v>
      </c>
      <c r="AC119">
        <v>2</v>
      </c>
      <c r="AD119" s="123">
        <v>39302</v>
      </c>
      <c r="AE119" t="s">
        <v>12538</v>
      </c>
      <c r="AG119">
        <v>40005178</v>
      </c>
      <c r="AL119" t="s">
        <v>12422</v>
      </c>
      <c r="AN119">
        <v>3103915601</v>
      </c>
      <c r="AO119">
        <v>16</v>
      </c>
      <c r="AP119" t="s">
        <v>12424</v>
      </c>
      <c r="AQ119" t="s">
        <v>11408</v>
      </c>
      <c r="AR119">
        <v>4100</v>
      </c>
      <c r="AT119">
        <v>0</v>
      </c>
      <c r="AV119" t="s">
        <v>12909</v>
      </c>
      <c r="AW119">
        <v>116100</v>
      </c>
    </row>
    <row r="120" spans="1:49" x14ac:dyDescent="0.25">
      <c r="A120">
        <v>4100</v>
      </c>
      <c r="B120">
        <v>30005</v>
      </c>
      <c r="C120">
        <v>4007</v>
      </c>
      <c r="E120" s="124" t="s">
        <v>322</v>
      </c>
      <c r="F120" t="str">
        <f t="shared" si="2"/>
        <v>Adriana JorgeKUHL CORPORATION</v>
      </c>
      <c r="G120" s="150" t="str">
        <f t="shared" si="3"/>
        <v>Adriana Jorge</v>
      </c>
      <c r="H120" s="149" t="s">
        <v>5348</v>
      </c>
      <c r="I120">
        <v>40008975</v>
      </c>
      <c r="L120" t="s">
        <v>12910</v>
      </c>
      <c r="M120" t="s">
        <v>12413</v>
      </c>
      <c r="N120">
        <v>8822</v>
      </c>
      <c r="O120">
        <v>26</v>
      </c>
      <c r="Q120" t="s">
        <v>12415</v>
      </c>
      <c r="R120" t="s">
        <v>12416</v>
      </c>
      <c r="S120" t="s">
        <v>12911</v>
      </c>
      <c r="U120" t="s">
        <v>12418</v>
      </c>
      <c r="W120">
        <v>11</v>
      </c>
      <c r="X120">
        <v>0</v>
      </c>
      <c r="Y120" t="s">
        <v>12419</v>
      </c>
      <c r="Z120" t="s">
        <v>12420</v>
      </c>
      <c r="AA120" t="s">
        <v>12485</v>
      </c>
      <c r="AB120" t="s">
        <v>12422</v>
      </c>
      <c r="AC120">
        <v>2</v>
      </c>
      <c r="AD120" s="123">
        <v>44133</v>
      </c>
      <c r="AE120" t="s">
        <v>12528</v>
      </c>
      <c r="AG120">
        <v>40008975</v>
      </c>
      <c r="AL120" t="s">
        <v>12422</v>
      </c>
      <c r="AN120">
        <v>3101906901</v>
      </c>
      <c r="AO120">
        <v>16</v>
      </c>
      <c r="AP120" t="s">
        <v>12424</v>
      </c>
      <c r="AQ120" t="s">
        <v>11408</v>
      </c>
      <c r="AR120">
        <v>4100</v>
      </c>
      <c r="AT120">
        <v>0</v>
      </c>
      <c r="AV120" t="s">
        <v>12912</v>
      </c>
      <c r="AW120">
        <v>116100</v>
      </c>
    </row>
    <row r="121" spans="1:49" x14ac:dyDescent="0.25">
      <c r="A121">
        <v>4100</v>
      </c>
      <c r="B121">
        <v>30005</v>
      </c>
      <c r="C121">
        <v>4007</v>
      </c>
      <c r="D121">
        <v>416</v>
      </c>
      <c r="E121" s="124" t="s">
        <v>322</v>
      </c>
      <c r="F121" t="str">
        <f t="shared" si="2"/>
        <v>Adriana JorgeL M ROBBINS CO - SLATINGTON</v>
      </c>
      <c r="G121" s="150" t="str">
        <f t="shared" si="3"/>
        <v>Adriana Jorge</v>
      </c>
      <c r="H121" s="149" t="s">
        <v>12913</v>
      </c>
      <c r="I121">
        <v>40008466</v>
      </c>
      <c r="L121" t="s">
        <v>12914</v>
      </c>
      <c r="M121" t="s">
        <v>12560</v>
      </c>
      <c r="O121">
        <v>217</v>
      </c>
      <c r="P121">
        <v>18065</v>
      </c>
      <c r="Q121" t="s">
        <v>12415</v>
      </c>
      <c r="R121" t="s">
        <v>12416</v>
      </c>
      <c r="S121" t="s">
        <v>12915</v>
      </c>
      <c r="U121" t="s">
        <v>12418</v>
      </c>
      <c r="W121">
        <v>11</v>
      </c>
      <c r="X121">
        <v>2</v>
      </c>
      <c r="Y121" t="s">
        <v>12472</v>
      </c>
      <c r="Z121" t="s">
        <v>12420</v>
      </c>
      <c r="AA121" t="s">
        <v>12429</v>
      </c>
      <c r="AB121" t="s">
        <v>12473</v>
      </c>
      <c r="AC121">
        <v>2</v>
      </c>
      <c r="AD121" s="123">
        <v>43348</v>
      </c>
      <c r="AE121" t="s">
        <v>12431</v>
      </c>
      <c r="AG121">
        <v>40008466</v>
      </c>
      <c r="AL121" t="s">
        <v>12473</v>
      </c>
      <c r="AN121">
        <v>3907783411</v>
      </c>
      <c r="AO121">
        <v>16</v>
      </c>
      <c r="AP121" t="s">
        <v>12424</v>
      </c>
      <c r="AQ121" t="s">
        <v>11408</v>
      </c>
      <c r="AR121">
        <v>4100</v>
      </c>
      <c r="AT121">
        <v>0</v>
      </c>
      <c r="AV121" t="s">
        <v>12916</v>
      </c>
      <c r="AW121">
        <v>116100</v>
      </c>
    </row>
    <row r="122" spans="1:49" x14ac:dyDescent="0.25">
      <c r="A122">
        <v>4100</v>
      </c>
      <c r="B122">
        <v>30005</v>
      </c>
      <c r="C122">
        <v>4007</v>
      </c>
      <c r="D122">
        <v>416</v>
      </c>
      <c r="E122" s="124" t="s">
        <v>322</v>
      </c>
      <c r="F122" t="str">
        <f t="shared" si="2"/>
        <v>Adriana JorgeLAMINATIONS LLC</v>
      </c>
      <c r="G122" s="150" t="str">
        <f t="shared" si="3"/>
        <v>Adriana Jorge</v>
      </c>
      <c r="H122" s="149" t="s">
        <v>5410</v>
      </c>
      <c r="I122">
        <v>40003480</v>
      </c>
      <c r="L122" t="s">
        <v>12917</v>
      </c>
      <c r="M122" t="s">
        <v>12413</v>
      </c>
      <c r="O122">
        <v>271</v>
      </c>
      <c r="P122">
        <v>7074</v>
      </c>
      <c r="Q122" t="s">
        <v>12415</v>
      </c>
      <c r="R122" t="s">
        <v>12416</v>
      </c>
      <c r="S122" t="s">
        <v>12918</v>
      </c>
      <c r="U122" t="s">
        <v>12418</v>
      </c>
      <c r="W122">
        <v>11</v>
      </c>
      <c r="X122">
        <v>1</v>
      </c>
      <c r="Y122" t="s">
        <v>12419</v>
      </c>
      <c r="Z122" t="s">
        <v>12420</v>
      </c>
      <c r="AA122" t="s">
        <v>12421</v>
      </c>
      <c r="AB122" t="s">
        <v>12422</v>
      </c>
      <c r="AC122">
        <v>2</v>
      </c>
      <c r="AD122" s="123">
        <v>39111</v>
      </c>
      <c r="AE122" t="s">
        <v>12423</v>
      </c>
      <c r="AG122">
        <v>40003480</v>
      </c>
      <c r="AL122" t="s">
        <v>12422</v>
      </c>
      <c r="AN122">
        <v>3100328201</v>
      </c>
      <c r="AO122">
        <v>16</v>
      </c>
      <c r="AP122" t="s">
        <v>12424</v>
      </c>
      <c r="AQ122" t="s">
        <v>11408</v>
      </c>
      <c r="AR122">
        <v>4100</v>
      </c>
      <c r="AT122">
        <v>0</v>
      </c>
      <c r="AV122" t="s">
        <v>12919</v>
      </c>
      <c r="AW122">
        <v>116100</v>
      </c>
    </row>
    <row r="123" spans="1:49" x14ac:dyDescent="0.25">
      <c r="A123">
        <v>4100</v>
      </c>
      <c r="B123">
        <v>30005</v>
      </c>
      <c r="C123">
        <v>4007</v>
      </c>
      <c r="D123">
        <v>416</v>
      </c>
      <c r="E123" s="124" t="s">
        <v>322</v>
      </c>
      <c r="F123" t="str">
        <f t="shared" si="2"/>
        <v>Adriana JorgeLANCO CORP.</v>
      </c>
      <c r="G123" s="150" t="str">
        <f t="shared" si="3"/>
        <v>Adriana Jorge</v>
      </c>
      <c r="H123" s="149" t="s">
        <v>5413</v>
      </c>
      <c r="I123">
        <v>40003892</v>
      </c>
      <c r="K123" t="s">
        <v>12920</v>
      </c>
      <c r="L123" t="s">
        <v>12475</v>
      </c>
      <c r="M123" t="s">
        <v>12445</v>
      </c>
      <c r="N123" t="s">
        <v>12476</v>
      </c>
      <c r="Q123" t="s">
        <v>12415</v>
      </c>
      <c r="R123" t="s">
        <v>12416</v>
      </c>
      <c r="S123" t="s">
        <v>12921</v>
      </c>
      <c r="U123" t="s">
        <v>12418</v>
      </c>
      <c r="W123">
        <v>11</v>
      </c>
      <c r="X123">
        <v>1</v>
      </c>
      <c r="Y123" t="s">
        <v>12419</v>
      </c>
      <c r="Z123" t="s">
        <v>12420</v>
      </c>
      <c r="AA123" t="s">
        <v>12421</v>
      </c>
      <c r="AB123" t="s">
        <v>12422</v>
      </c>
      <c r="AC123">
        <v>2</v>
      </c>
      <c r="AD123" s="123">
        <v>39111</v>
      </c>
      <c r="AE123" t="s">
        <v>12423</v>
      </c>
      <c r="AG123">
        <v>40003892</v>
      </c>
      <c r="AL123" t="s">
        <v>12422</v>
      </c>
      <c r="AN123">
        <v>3310333701</v>
      </c>
      <c r="AO123">
        <v>16</v>
      </c>
      <c r="AP123" t="s">
        <v>12424</v>
      </c>
      <c r="AQ123" t="s">
        <v>11408</v>
      </c>
      <c r="AR123">
        <v>4100</v>
      </c>
      <c r="AT123">
        <v>2005</v>
      </c>
      <c r="AV123" t="s">
        <v>12922</v>
      </c>
      <c r="AW123">
        <v>116100</v>
      </c>
    </row>
    <row r="124" spans="1:49" x14ac:dyDescent="0.25">
      <c r="A124">
        <v>4100</v>
      </c>
      <c r="B124">
        <v>30005</v>
      </c>
      <c r="C124">
        <v>4007</v>
      </c>
      <c r="D124">
        <v>410</v>
      </c>
      <c r="E124" s="124" t="s">
        <v>322</v>
      </c>
      <c r="F124" t="str">
        <f t="shared" si="2"/>
        <v>Adriana JorgeLANDICE, INC.</v>
      </c>
      <c r="G124" s="150" t="str">
        <f t="shared" si="3"/>
        <v>Adriana Jorge</v>
      </c>
      <c r="H124" s="149" t="s">
        <v>5422</v>
      </c>
      <c r="I124">
        <v>40000382</v>
      </c>
      <c r="K124" t="s">
        <v>12923</v>
      </c>
      <c r="L124" t="s">
        <v>12924</v>
      </c>
      <c r="M124" t="s">
        <v>12413</v>
      </c>
      <c r="N124" t="s">
        <v>12925</v>
      </c>
      <c r="Q124" t="s">
        <v>12415</v>
      </c>
      <c r="R124" t="s">
        <v>12416</v>
      </c>
      <c r="S124" t="s">
        <v>12926</v>
      </c>
      <c r="U124" t="s">
        <v>12418</v>
      </c>
      <c r="W124">
        <v>11</v>
      </c>
      <c r="X124">
        <v>0</v>
      </c>
      <c r="Y124" t="s">
        <v>12419</v>
      </c>
      <c r="Z124" t="s">
        <v>12420</v>
      </c>
      <c r="AA124" t="s">
        <v>12421</v>
      </c>
      <c r="AB124" t="s">
        <v>12422</v>
      </c>
      <c r="AC124">
        <v>2</v>
      </c>
      <c r="AD124" s="123">
        <v>39111</v>
      </c>
      <c r="AE124" t="s">
        <v>12423</v>
      </c>
      <c r="AG124">
        <v>40000382</v>
      </c>
      <c r="AL124" t="s">
        <v>12422</v>
      </c>
      <c r="AN124">
        <v>3102762281</v>
      </c>
      <c r="AO124">
        <v>16</v>
      </c>
      <c r="AP124" t="s">
        <v>12424</v>
      </c>
      <c r="AQ124" t="s">
        <v>11408</v>
      </c>
      <c r="AR124">
        <v>4100</v>
      </c>
      <c r="AT124">
        <v>2005</v>
      </c>
      <c r="AV124" t="s">
        <v>12927</v>
      </c>
      <c r="AW124">
        <v>116100</v>
      </c>
    </row>
    <row r="125" spans="1:49" x14ac:dyDescent="0.25">
      <c r="A125">
        <v>4100</v>
      </c>
      <c r="B125">
        <v>30005</v>
      </c>
      <c r="C125">
        <v>4007</v>
      </c>
      <c r="D125">
        <v>416</v>
      </c>
      <c r="E125" s="124" t="s">
        <v>322</v>
      </c>
      <c r="F125" t="str">
        <f t="shared" si="2"/>
        <v>Adriana JorgeLIGHTNING SOURCE INC</v>
      </c>
      <c r="G125" s="150" t="str">
        <f t="shared" si="3"/>
        <v>Adriana Jorge</v>
      </c>
      <c r="H125" s="149" t="s">
        <v>5539</v>
      </c>
      <c r="I125">
        <v>40006795</v>
      </c>
      <c r="K125" t="s">
        <v>12928</v>
      </c>
      <c r="L125" t="s">
        <v>12929</v>
      </c>
      <c r="M125" t="s">
        <v>12703</v>
      </c>
      <c r="N125">
        <v>37086</v>
      </c>
      <c r="Q125" t="s">
        <v>12415</v>
      </c>
      <c r="R125" t="s">
        <v>12416</v>
      </c>
      <c r="S125" t="s">
        <v>12930</v>
      </c>
      <c r="U125" t="s">
        <v>12418</v>
      </c>
      <c r="W125">
        <v>11</v>
      </c>
      <c r="X125">
        <v>1</v>
      </c>
      <c r="Y125" t="s">
        <v>12419</v>
      </c>
      <c r="Z125" t="s">
        <v>12420</v>
      </c>
      <c r="AA125" t="s">
        <v>12429</v>
      </c>
      <c r="AB125" t="s">
        <v>12422</v>
      </c>
      <c r="AC125">
        <v>2</v>
      </c>
      <c r="AD125" s="123">
        <v>41010</v>
      </c>
      <c r="AE125" t="s">
        <v>12431</v>
      </c>
      <c r="AG125">
        <v>40006795</v>
      </c>
      <c r="AL125" t="s">
        <v>12422</v>
      </c>
      <c r="AN125">
        <v>4314915001</v>
      </c>
      <c r="AO125">
        <v>16</v>
      </c>
      <c r="AP125" t="s">
        <v>12424</v>
      </c>
      <c r="AQ125" t="s">
        <v>11408</v>
      </c>
      <c r="AR125">
        <v>4100</v>
      </c>
      <c r="AT125">
        <v>0</v>
      </c>
      <c r="AV125" t="s">
        <v>12931</v>
      </c>
      <c r="AW125">
        <v>116100</v>
      </c>
    </row>
    <row r="126" spans="1:49" x14ac:dyDescent="0.25">
      <c r="A126">
        <v>4100</v>
      </c>
      <c r="B126">
        <v>30005</v>
      </c>
      <c r="C126">
        <v>4007</v>
      </c>
      <c r="D126">
        <v>416</v>
      </c>
      <c r="E126" s="124" t="s">
        <v>322</v>
      </c>
      <c r="F126" t="str">
        <f t="shared" si="2"/>
        <v>Adriana JorgeLITHO EXPORT, LLC.</v>
      </c>
      <c r="G126" s="150" t="str">
        <f t="shared" si="3"/>
        <v>Adriana Jorge</v>
      </c>
      <c r="H126" s="149" t="s">
        <v>5561</v>
      </c>
      <c r="I126">
        <v>40005806</v>
      </c>
      <c r="K126" t="s">
        <v>12932</v>
      </c>
      <c r="L126" t="s">
        <v>12636</v>
      </c>
      <c r="M126" t="s">
        <v>12413</v>
      </c>
      <c r="N126">
        <v>7302</v>
      </c>
      <c r="Q126" t="s">
        <v>12415</v>
      </c>
      <c r="R126" t="s">
        <v>12416</v>
      </c>
      <c r="S126" t="s">
        <v>12933</v>
      </c>
      <c r="U126" t="s">
        <v>12418</v>
      </c>
      <c r="W126">
        <v>11</v>
      </c>
      <c r="X126">
        <v>1</v>
      </c>
      <c r="Y126" t="s">
        <v>12419</v>
      </c>
      <c r="Z126" t="s">
        <v>12420</v>
      </c>
      <c r="AA126" t="s">
        <v>12934</v>
      </c>
      <c r="AB126" t="s">
        <v>12430</v>
      </c>
      <c r="AC126">
        <v>2</v>
      </c>
      <c r="AD126" s="123">
        <v>39987</v>
      </c>
      <c r="AE126" t="s">
        <v>12528</v>
      </c>
      <c r="AG126">
        <v>40005806</v>
      </c>
      <c r="AL126" t="s">
        <v>12430</v>
      </c>
      <c r="AN126">
        <v>3101710701</v>
      </c>
      <c r="AO126">
        <v>16</v>
      </c>
      <c r="AP126" t="s">
        <v>12424</v>
      </c>
      <c r="AQ126" t="s">
        <v>11408</v>
      </c>
      <c r="AR126">
        <v>4100</v>
      </c>
      <c r="AT126">
        <v>0</v>
      </c>
      <c r="AV126" t="s">
        <v>12935</v>
      </c>
      <c r="AW126">
        <v>116100</v>
      </c>
    </row>
    <row r="127" spans="1:49" x14ac:dyDescent="0.25">
      <c r="A127">
        <v>4100</v>
      </c>
      <c r="B127">
        <v>30005</v>
      </c>
      <c r="C127">
        <v>4007</v>
      </c>
      <c r="D127">
        <v>416</v>
      </c>
      <c r="E127" s="124" t="s">
        <v>322</v>
      </c>
      <c r="F127" t="str">
        <f t="shared" si="2"/>
        <v>Adriana JorgeLLOYD MACHINERY LTD</v>
      </c>
      <c r="G127" s="150" t="str">
        <f t="shared" si="3"/>
        <v>Adriana Jorge</v>
      </c>
      <c r="H127" s="149" t="s">
        <v>5569</v>
      </c>
      <c r="I127">
        <v>40005167</v>
      </c>
      <c r="K127" t="s">
        <v>12936</v>
      </c>
      <c r="L127" t="s">
        <v>12798</v>
      </c>
      <c r="M127" t="s">
        <v>12445</v>
      </c>
      <c r="N127" t="s">
        <v>12937</v>
      </c>
      <c r="Q127" t="s">
        <v>12415</v>
      </c>
      <c r="R127" t="s">
        <v>12416</v>
      </c>
      <c r="S127" t="s">
        <v>12938</v>
      </c>
      <c r="U127" t="s">
        <v>12418</v>
      </c>
      <c r="W127">
        <v>11</v>
      </c>
      <c r="X127">
        <v>2</v>
      </c>
      <c r="Y127" t="s">
        <v>12472</v>
      </c>
      <c r="Z127" t="s">
        <v>12420</v>
      </c>
      <c r="AA127" t="s">
        <v>12429</v>
      </c>
      <c r="AB127" t="s">
        <v>12430</v>
      </c>
      <c r="AC127">
        <v>2</v>
      </c>
      <c r="AD127" s="123">
        <v>39294</v>
      </c>
      <c r="AE127" t="s">
        <v>12538</v>
      </c>
      <c r="AG127">
        <v>40005167</v>
      </c>
      <c r="AL127" t="s">
        <v>12430</v>
      </c>
      <c r="AN127">
        <v>3311919901</v>
      </c>
      <c r="AO127">
        <v>16</v>
      </c>
      <c r="AP127" t="s">
        <v>12424</v>
      </c>
      <c r="AQ127" t="s">
        <v>11408</v>
      </c>
      <c r="AR127">
        <v>4100</v>
      </c>
      <c r="AT127">
        <v>0</v>
      </c>
      <c r="AV127" t="s">
        <v>12939</v>
      </c>
      <c r="AW127">
        <v>116100</v>
      </c>
    </row>
    <row r="128" spans="1:49" x14ac:dyDescent="0.25">
      <c r="A128">
        <v>4100</v>
      </c>
      <c r="B128">
        <v>30005</v>
      </c>
      <c r="C128">
        <v>4007</v>
      </c>
      <c r="D128">
        <v>416</v>
      </c>
      <c r="E128" s="124" t="s">
        <v>322</v>
      </c>
      <c r="F128" t="str">
        <f t="shared" si="2"/>
        <v>Adriana JorgeLTS CORP. LOHMANN THERAPY SYSTEMS</v>
      </c>
      <c r="G128" s="150" t="str">
        <f t="shared" si="3"/>
        <v>Adriana Jorge</v>
      </c>
      <c r="H128" s="149" t="s">
        <v>5623</v>
      </c>
      <c r="I128">
        <v>40002364</v>
      </c>
      <c r="J128" t="s">
        <v>12940</v>
      </c>
      <c r="K128" t="s">
        <v>12941</v>
      </c>
      <c r="L128" t="s">
        <v>12942</v>
      </c>
      <c r="M128" t="s">
        <v>12413</v>
      </c>
      <c r="N128" t="s">
        <v>12943</v>
      </c>
      <c r="Q128" t="s">
        <v>12415</v>
      </c>
      <c r="R128" t="s">
        <v>12416</v>
      </c>
      <c r="S128" t="s">
        <v>12944</v>
      </c>
      <c r="U128" t="s">
        <v>12418</v>
      </c>
      <c r="W128">
        <v>11</v>
      </c>
      <c r="X128">
        <v>1</v>
      </c>
      <c r="Y128" t="s">
        <v>12419</v>
      </c>
      <c r="Z128" t="s">
        <v>12420</v>
      </c>
      <c r="AA128" t="s">
        <v>12421</v>
      </c>
      <c r="AB128" t="s">
        <v>12422</v>
      </c>
      <c r="AC128">
        <v>2</v>
      </c>
      <c r="AD128" s="123">
        <v>39111</v>
      </c>
      <c r="AE128" t="s">
        <v>12423</v>
      </c>
      <c r="AG128">
        <v>40002364</v>
      </c>
      <c r="AL128" t="s">
        <v>12422</v>
      </c>
      <c r="AN128">
        <v>3101326901</v>
      </c>
      <c r="AO128">
        <v>16</v>
      </c>
      <c r="AP128" t="s">
        <v>12424</v>
      </c>
      <c r="AQ128" t="s">
        <v>11408</v>
      </c>
      <c r="AR128">
        <v>4100</v>
      </c>
      <c r="AT128">
        <v>2005</v>
      </c>
      <c r="AV128">
        <v>307855</v>
      </c>
      <c r="AW128">
        <v>116100</v>
      </c>
    </row>
    <row r="129" spans="1:49" x14ac:dyDescent="0.25">
      <c r="A129">
        <v>4100</v>
      </c>
      <c r="B129">
        <v>30005</v>
      </c>
      <c r="C129">
        <v>4007</v>
      </c>
      <c r="D129">
        <v>416</v>
      </c>
      <c r="E129" s="124" t="s">
        <v>322</v>
      </c>
      <c r="F129" t="str">
        <f t="shared" si="2"/>
        <v>Adriana JorgeMADELAINE CHOCOLATE</v>
      </c>
      <c r="G129" s="150" t="str">
        <f t="shared" si="3"/>
        <v>Adriana Jorge</v>
      </c>
      <c r="H129" s="149" t="s">
        <v>12945</v>
      </c>
      <c r="I129">
        <v>40005127</v>
      </c>
      <c r="K129" t="s">
        <v>12946</v>
      </c>
      <c r="L129" t="s">
        <v>12947</v>
      </c>
      <c r="M129" t="s">
        <v>12445</v>
      </c>
      <c r="N129" t="s">
        <v>12948</v>
      </c>
      <c r="O129">
        <v>930166</v>
      </c>
      <c r="P129" t="s">
        <v>12948</v>
      </c>
      <c r="Q129" t="s">
        <v>12415</v>
      </c>
      <c r="R129" t="s">
        <v>12416</v>
      </c>
      <c r="S129" t="s">
        <v>12949</v>
      </c>
      <c r="U129" t="s">
        <v>12418</v>
      </c>
      <c r="W129">
        <v>11</v>
      </c>
      <c r="X129">
        <v>1</v>
      </c>
      <c r="Y129" t="s">
        <v>12419</v>
      </c>
      <c r="Z129" t="s">
        <v>12420</v>
      </c>
      <c r="AA129" t="s">
        <v>12429</v>
      </c>
      <c r="AB129" t="s">
        <v>12422</v>
      </c>
      <c r="AC129">
        <v>2</v>
      </c>
      <c r="AD129" s="123">
        <v>39262</v>
      </c>
      <c r="AE129" t="s">
        <v>12538</v>
      </c>
      <c r="AG129">
        <v>40005127</v>
      </c>
      <c r="AL129" t="s">
        <v>12422</v>
      </c>
      <c r="AN129">
        <v>3308120101</v>
      </c>
      <c r="AO129">
        <v>16</v>
      </c>
      <c r="AP129" t="s">
        <v>12424</v>
      </c>
      <c r="AQ129" t="s">
        <v>11408</v>
      </c>
      <c r="AR129">
        <v>4100</v>
      </c>
      <c r="AT129">
        <v>0</v>
      </c>
      <c r="AV129" t="s">
        <v>12950</v>
      </c>
      <c r="AW129">
        <v>116100</v>
      </c>
    </row>
    <row r="130" spans="1:49" x14ac:dyDescent="0.25">
      <c r="A130">
        <v>4100</v>
      </c>
      <c r="B130">
        <v>30005</v>
      </c>
      <c r="C130">
        <v>4007</v>
      </c>
      <c r="D130">
        <v>416</v>
      </c>
      <c r="E130" s="124" t="s">
        <v>322</v>
      </c>
      <c r="F130" t="str">
        <f t="shared" ref="F130:F193" si="4">CONCATENATE(G130, H130)</f>
        <v>Adriana JorgeMADSEN &amp; HOWELL CORP</v>
      </c>
      <c r="G130" s="150" t="str">
        <f t="shared" ref="G130:G193" si="5">RIGHT(E130,LEN(E130)-3)</f>
        <v>Adriana Jorge</v>
      </c>
      <c r="H130" s="149" t="s">
        <v>5672</v>
      </c>
      <c r="I130">
        <v>40007694</v>
      </c>
      <c r="J130" t="s">
        <v>12951</v>
      </c>
      <c r="L130" t="s">
        <v>12952</v>
      </c>
      <c r="M130" t="s">
        <v>12413</v>
      </c>
      <c r="N130">
        <v>8862</v>
      </c>
      <c r="O130">
        <v>391</v>
      </c>
      <c r="P130">
        <v>8862</v>
      </c>
      <c r="Q130" t="s">
        <v>12415</v>
      </c>
      <c r="R130" t="s">
        <v>12416</v>
      </c>
      <c r="S130" t="s">
        <v>12953</v>
      </c>
      <c r="U130" t="s">
        <v>12418</v>
      </c>
      <c r="W130">
        <v>11</v>
      </c>
      <c r="X130">
        <v>2</v>
      </c>
      <c r="Y130" t="s">
        <v>12419</v>
      </c>
      <c r="Z130" t="s">
        <v>12420</v>
      </c>
      <c r="AA130" t="s">
        <v>12429</v>
      </c>
      <c r="AB130" t="s">
        <v>12422</v>
      </c>
      <c r="AC130">
        <v>2</v>
      </c>
      <c r="AD130" s="123">
        <v>42283</v>
      </c>
      <c r="AE130" t="s">
        <v>12431</v>
      </c>
      <c r="AG130">
        <v>40007694</v>
      </c>
      <c r="AL130" t="s">
        <v>12422</v>
      </c>
      <c r="AN130">
        <v>3102319601</v>
      </c>
      <c r="AO130">
        <v>16</v>
      </c>
      <c r="AP130" t="s">
        <v>12424</v>
      </c>
      <c r="AQ130" t="s">
        <v>11408</v>
      </c>
      <c r="AR130">
        <v>4100</v>
      </c>
      <c r="AT130">
        <v>0</v>
      </c>
      <c r="AV130" t="s">
        <v>12954</v>
      </c>
      <c r="AW130">
        <v>116100</v>
      </c>
    </row>
    <row r="131" spans="1:49" x14ac:dyDescent="0.25">
      <c r="A131">
        <v>4100</v>
      </c>
      <c r="B131">
        <v>30005</v>
      </c>
      <c r="C131">
        <v>4007</v>
      </c>
      <c r="D131">
        <v>416</v>
      </c>
      <c r="E131" s="124" t="s">
        <v>322</v>
      </c>
      <c r="F131" t="str">
        <f t="shared" si="4"/>
        <v>Adriana JorgeMANHATTAN CHOCOLATES</v>
      </c>
      <c r="G131" s="150" t="str">
        <f t="shared" si="5"/>
        <v>Adriana Jorge</v>
      </c>
      <c r="H131" s="149" t="s">
        <v>5708</v>
      </c>
      <c r="I131">
        <v>40006262</v>
      </c>
      <c r="K131" t="s">
        <v>12955</v>
      </c>
      <c r="L131" t="s">
        <v>12645</v>
      </c>
      <c r="M131" t="s">
        <v>12413</v>
      </c>
      <c r="N131">
        <v>7002</v>
      </c>
      <c r="Q131" t="s">
        <v>12415</v>
      </c>
      <c r="R131" t="s">
        <v>12416</v>
      </c>
      <c r="S131" t="s">
        <v>12956</v>
      </c>
      <c r="U131" t="s">
        <v>12418</v>
      </c>
      <c r="W131">
        <v>11</v>
      </c>
      <c r="X131">
        <v>2</v>
      </c>
      <c r="Y131" t="s">
        <v>12419</v>
      </c>
      <c r="Z131" t="s">
        <v>12420</v>
      </c>
      <c r="AA131" t="s">
        <v>12485</v>
      </c>
      <c r="AB131" t="s">
        <v>12478</v>
      </c>
      <c r="AC131">
        <v>2</v>
      </c>
      <c r="AD131" s="123">
        <v>40232</v>
      </c>
      <c r="AE131" t="s">
        <v>12528</v>
      </c>
      <c r="AG131">
        <v>40006262</v>
      </c>
      <c r="AL131" t="s">
        <v>12478</v>
      </c>
      <c r="AN131">
        <v>3101700801</v>
      </c>
      <c r="AO131">
        <v>16</v>
      </c>
      <c r="AP131" t="s">
        <v>12424</v>
      </c>
      <c r="AQ131" t="s">
        <v>11408</v>
      </c>
      <c r="AR131">
        <v>4100</v>
      </c>
      <c r="AS131" t="s">
        <v>12491</v>
      </c>
      <c r="AT131">
        <v>0</v>
      </c>
      <c r="AV131" t="s">
        <v>12957</v>
      </c>
      <c r="AW131">
        <v>116100</v>
      </c>
    </row>
    <row r="132" spans="1:49" x14ac:dyDescent="0.25">
      <c r="A132">
        <v>4100</v>
      </c>
      <c r="B132">
        <v>30005</v>
      </c>
      <c r="C132">
        <v>4007</v>
      </c>
      <c r="D132">
        <v>416</v>
      </c>
      <c r="E132" s="124" t="s">
        <v>322</v>
      </c>
      <c r="F132" t="str">
        <f t="shared" si="4"/>
        <v>Adriana JorgeMARLOW CANDY AND NUT COMPANY</v>
      </c>
      <c r="G132" s="150" t="str">
        <f t="shared" si="5"/>
        <v>Adriana Jorge</v>
      </c>
      <c r="H132" s="149" t="s">
        <v>5747</v>
      </c>
      <c r="I132">
        <v>40004581</v>
      </c>
      <c r="K132" t="s">
        <v>12958</v>
      </c>
      <c r="L132" t="s">
        <v>12959</v>
      </c>
      <c r="M132" t="s">
        <v>12413</v>
      </c>
      <c r="N132">
        <v>7631</v>
      </c>
      <c r="Q132" t="s">
        <v>12415</v>
      </c>
      <c r="R132" t="s">
        <v>12416</v>
      </c>
      <c r="S132" t="s">
        <v>12960</v>
      </c>
      <c r="T132">
        <v>310829</v>
      </c>
      <c r="U132" t="s">
        <v>12418</v>
      </c>
      <c r="W132">
        <v>11</v>
      </c>
      <c r="X132">
        <v>0</v>
      </c>
      <c r="Y132" t="s">
        <v>12419</v>
      </c>
      <c r="Z132" t="s">
        <v>12420</v>
      </c>
      <c r="AA132" t="s">
        <v>12429</v>
      </c>
      <c r="AB132" t="s">
        <v>12422</v>
      </c>
      <c r="AC132">
        <v>2</v>
      </c>
      <c r="AD132" s="123">
        <v>39142</v>
      </c>
      <c r="AE132" t="s">
        <v>12431</v>
      </c>
      <c r="AG132">
        <v>40004581</v>
      </c>
      <c r="AL132" t="s">
        <v>12422</v>
      </c>
      <c r="AN132">
        <v>3100306201</v>
      </c>
      <c r="AO132">
        <v>16</v>
      </c>
      <c r="AP132" t="s">
        <v>12424</v>
      </c>
      <c r="AQ132" t="s">
        <v>11408</v>
      </c>
      <c r="AR132">
        <v>4100</v>
      </c>
      <c r="AT132">
        <v>0</v>
      </c>
      <c r="AV132" t="s">
        <v>12961</v>
      </c>
      <c r="AW132">
        <v>116100</v>
      </c>
    </row>
    <row r="133" spans="1:49" x14ac:dyDescent="0.25">
      <c r="A133">
        <v>4100</v>
      </c>
      <c r="B133">
        <v>30005</v>
      </c>
      <c r="C133">
        <v>4007</v>
      </c>
      <c r="D133">
        <v>416</v>
      </c>
      <c r="E133" s="124" t="s">
        <v>322</v>
      </c>
      <c r="F133" t="str">
        <f t="shared" si="4"/>
        <v>Adriana JorgeMARS SNACKFOOD US</v>
      </c>
      <c r="G133" s="150" t="str">
        <f t="shared" si="5"/>
        <v>Adriana Jorge</v>
      </c>
      <c r="H133" s="149" t="s">
        <v>5759</v>
      </c>
      <c r="I133">
        <v>40007849</v>
      </c>
      <c r="J133" t="s">
        <v>12962</v>
      </c>
      <c r="L133" t="s">
        <v>12963</v>
      </c>
      <c r="M133" t="s">
        <v>12494</v>
      </c>
      <c r="O133">
        <v>696517</v>
      </c>
      <c r="P133">
        <v>78269</v>
      </c>
      <c r="Q133" t="s">
        <v>12415</v>
      </c>
      <c r="R133" t="s">
        <v>12416</v>
      </c>
      <c r="S133" t="s">
        <v>12964</v>
      </c>
      <c r="U133" t="s">
        <v>12418</v>
      </c>
      <c r="V133">
        <v>37</v>
      </c>
      <c r="W133">
        <v>11</v>
      </c>
      <c r="X133">
        <v>1</v>
      </c>
      <c r="Y133" t="s">
        <v>12765</v>
      </c>
      <c r="Z133" t="s">
        <v>12420</v>
      </c>
      <c r="AA133" t="s">
        <v>12429</v>
      </c>
      <c r="AB133" t="s">
        <v>12830</v>
      </c>
      <c r="AC133">
        <v>2</v>
      </c>
      <c r="AD133" s="123">
        <v>42506</v>
      </c>
      <c r="AE133" t="s">
        <v>12431</v>
      </c>
      <c r="AG133">
        <v>40007849</v>
      </c>
      <c r="AL133" t="s">
        <v>12830</v>
      </c>
      <c r="AN133">
        <v>4402925701</v>
      </c>
      <c r="AO133">
        <v>16</v>
      </c>
      <c r="AP133" t="s">
        <v>12424</v>
      </c>
      <c r="AQ133" t="s">
        <v>11408</v>
      </c>
      <c r="AR133">
        <v>4100</v>
      </c>
      <c r="AT133">
        <v>0</v>
      </c>
      <c r="AV133" t="s">
        <v>12965</v>
      </c>
      <c r="AW133">
        <v>116100</v>
      </c>
    </row>
    <row r="134" spans="1:49" x14ac:dyDescent="0.25">
      <c r="A134">
        <v>4100</v>
      </c>
      <c r="B134">
        <v>30005</v>
      </c>
      <c r="C134">
        <v>4007</v>
      </c>
      <c r="D134">
        <v>416</v>
      </c>
      <c r="E134" s="124" t="s">
        <v>322</v>
      </c>
      <c r="F134" t="str">
        <f t="shared" si="4"/>
        <v>Adriana JorgeMD INTERNATIONAL WHOLESALE</v>
      </c>
      <c r="G134" s="150" t="str">
        <f t="shared" si="5"/>
        <v>Adriana Jorge</v>
      </c>
      <c r="H134" s="149" t="s">
        <v>5888</v>
      </c>
      <c r="I134">
        <v>40006974</v>
      </c>
      <c r="K134" t="s">
        <v>12966</v>
      </c>
      <c r="L134" t="s">
        <v>12967</v>
      </c>
      <c r="M134" t="s">
        <v>12445</v>
      </c>
      <c r="N134">
        <v>10034</v>
      </c>
      <c r="Q134" t="s">
        <v>12415</v>
      </c>
      <c r="R134" t="s">
        <v>12416</v>
      </c>
      <c r="S134" t="s">
        <v>12968</v>
      </c>
      <c r="U134" t="s">
        <v>12418</v>
      </c>
      <c r="W134">
        <v>11</v>
      </c>
      <c r="X134">
        <v>1</v>
      </c>
      <c r="Y134" t="s">
        <v>12419</v>
      </c>
      <c r="Z134" t="s">
        <v>12420</v>
      </c>
      <c r="AA134" t="s">
        <v>12485</v>
      </c>
      <c r="AB134" t="s">
        <v>12430</v>
      </c>
      <c r="AC134">
        <v>2</v>
      </c>
      <c r="AD134" s="123">
        <v>41292</v>
      </c>
      <c r="AE134" t="s">
        <v>12528</v>
      </c>
      <c r="AG134">
        <v>40006974</v>
      </c>
      <c r="AL134" t="s">
        <v>12430</v>
      </c>
      <c r="AN134">
        <v>3306120101</v>
      </c>
      <c r="AO134">
        <v>16</v>
      </c>
      <c r="AP134" t="s">
        <v>12424</v>
      </c>
      <c r="AQ134" t="s">
        <v>11408</v>
      </c>
      <c r="AR134">
        <v>4100</v>
      </c>
      <c r="AT134">
        <v>0</v>
      </c>
      <c r="AV134" t="s">
        <v>12969</v>
      </c>
      <c r="AW134">
        <v>116100</v>
      </c>
    </row>
    <row r="135" spans="1:49" x14ac:dyDescent="0.25">
      <c r="A135">
        <v>4100</v>
      </c>
      <c r="B135">
        <v>30005</v>
      </c>
      <c r="C135">
        <v>4007</v>
      </c>
      <c r="D135">
        <v>416</v>
      </c>
      <c r="E135" s="124" t="s">
        <v>322</v>
      </c>
      <c r="F135" t="str">
        <f t="shared" si="4"/>
        <v>Adriana JorgeMETROPOLITAN RUBBER CO.</v>
      </c>
      <c r="G135" s="150" t="str">
        <f t="shared" si="5"/>
        <v>Adriana Jorge</v>
      </c>
      <c r="H135" s="149" t="s">
        <v>5973</v>
      </c>
      <c r="I135">
        <v>40004575</v>
      </c>
      <c r="K135" t="s">
        <v>12970</v>
      </c>
      <c r="L135" t="s">
        <v>12459</v>
      </c>
      <c r="M135" t="s">
        <v>12413</v>
      </c>
      <c r="N135">
        <v>7601</v>
      </c>
      <c r="Q135" t="s">
        <v>12415</v>
      </c>
      <c r="R135" t="s">
        <v>12416</v>
      </c>
      <c r="S135" t="s">
        <v>12971</v>
      </c>
      <c r="T135">
        <v>310103</v>
      </c>
      <c r="U135" t="s">
        <v>12418</v>
      </c>
      <c r="W135">
        <v>11</v>
      </c>
      <c r="X135">
        <v>2</v>
      </c>
      <c r="Y135" t="s">
        <v>12419</v>
      </c>
      <c r="Z135" t="s">
        <v>12420</v>
      </c>
      <c r="AA135" t="s">
        <v>12429</v>
      </c>
      <c r="AB135" t="s">
        <v>12422</v>
      </c>
      <c r="AC135">
        <v>2</v>
      </c>
      <c r="AD135" s="123">
        <v>39141</v>
      </c>
      <c r="AE135" t="s">
        <v>12431</v>
      </c>
      <c r="AG135">
        <v>40004575</v>
      </c>
      <c r="AL135" t="s">
        <v>12422</v>
      </c>
      <c r="AN135">
        <v>3100308401</v>
      </c>
      <c r="AO135">
        <v>16</v>
      </c>
      <c r="AP135" t="s">
        <v>12424</v>
      </c>
      <c r="AQ135" t="s">
        <v>11408</v>
      </c>
      <c r="AR135">
        <v>4100</v>
      </c>
      <c r="AT135">
        <v>0</v>
      </c>
      <c r="AV135" t="s">
        <v>12972</v>
      </c>
      <c r="AW135">
        <v>116100</v>
      </c>
    </row>
    <row r="136" spans="1:49" x14ac:dyDescent="0.25">
      <c r="A136">
        <v>4100</v>
      </c>
      <c r="B136">
        <v>30005</v>
      </c>
      <c r="C136">
        <v>4007</v>
      </c>
      <c r="D136">
        <v>416</v>
      </c>
      <c r="E136" s="124" t="s">
        <v>322</v>
      </c>
      <c r="F136" t="str">
        <f t="shared" si="4"/>
        <v>Adriana JorgeMICHAEL FOODS, INC</v>
      </c>
      <c r="G136" s="150" t="str">
        <f t="shared" si="5"/>
        <v>Adriana Jorge</v>
      </c>
      <c r="H136" s="149" t="s">
        <v>5993</v>
      </c>
      <c r="I136">
        <v>40008995</v>
      </c>
      <c r="J136" t="s">
        <v>12973</v>
      </c>
      <c r="K136" t="s">
        <v>12974</v>
      </c>
      <c r="L136" t="s">
        <v>12975</v>
      </c>
      <c r="M136" t="s">
        <v>12976</v>
      </c>
      <c r="N136">
        <v>55305</v>
      </c>
      <c r="Q136" t="s">
        <v>12415</v>
      </c>
      <c r="R136" t="s">
        <v>12416</v>
      </c>
      <c r="S136" t="s">
        <v>12977</v>
      </c>
      <c r="U136" t="s">
        <v>12418</v>
      </c>
      <c r="W136">
        <v>11</v>
      </c>
      <c r="X136">
        <v>1</v>
      </c>
      <c r="Y136" t="s">
        <v>12419</v>
      </c>
      <c r="Z136" t="s">
        <v>12420</v>
      </c>
      <c r="AA136" t="s">
        <v>12485</v>
      </c>
      <c r="AB136" t="s">
        <v>12422</v>
      </c>
      <c r="AC136">
        <v>2</v>
      </c>
      <c r="AD136" s="123">
        <v>44186</v>
      </c>
      <c r="AE136" t="s">
        <v>12528</v>
      </c>
      <c r="AG136">
        <v>40008995</v>
      </c>
      <c r="AL136" t="s">
        <v>12422</v>
      </c>
      <c r="AN136">
        <v>2405306601</v>
      </c>
      <c r="AP136" t="s">
        <v>12424</v>
      </c>
      <c r="AQ136" t="s">
        <v>11408</v>
      </c>
      <c r="AR136">
        <v>4100</v>
      </c>
      <c r="AT136">
        <v>0</v>
      </c>
      <c r="AV136" t="s">
        <v>12978</v>
      </c>
      <c r="AW136">
        <v>116100</v>
      </c>
    </row>
    <row r="137" spans="1:49" x14ac:dyDescent="0.25">
      <c r="A137">
        <v>4100</v>
      </c>
      <c r="B137">
        <v>30005</v>
      </c>
      <c r="C137">
        <v>4007</v>
      </c>
      <c r="D137">
        <v>416</v>
      </c>
      <c r="E137" s="124" t="s">
        <v>322</v>
      </c>
      <c r="F137" t="str">
        <f t="shared" si="4"/>
        <v>Adriana JorgeMITTERA GROUP / MITTERA NEW YORK</v>
      </c>
      <c r="G137" s="150" t="str">
        <f t="shared" si="5"/>
        <v>Adriana Jorge</v>
      </c>
      <c r="H137" s="149" t="s">
        <v>6128</v>
      </c>
      <c r="I137">
        <v>40008759</v>
      </c>
      <c r="K137" t="s">
        <v>12979</v>
      </c>
      <c r="L137" t="s">
        <v>12980</v>
      </c>
      <c r="M137" t="s">
        <v>12981</v>
      </c>
      <c r="N137">
        <v>50309</v>
      </c>
      <c r="Q137" t="s">
        <v>12415</v>
      </c>
      <c r="R137" t="s">
        <v>12416</v>
      </c>
      <c r="S137">
        <v>6314671444</v>
      </c>
      <c r="U137" t="s">
        <v>12418</v>
      </c>
      <c r="W137">
        <v>11</v>
      </c>
      <c r="X137">
        <v>1</v>
      </c>
      <c r="Y137">
        <v>1</v>
      </c>
      <c r="Z137" t="s">
        <v>12420</v>
      </c>
      <c r="AA137" t="s">
        <v>12429</v>
      </c>
      <c r="AB137" t="s">
        <v>12422</v>
      </c>
      <c r="AC137">
        <v>2</v>
      </c>
      <c r="AD137" s="123">
        <v>43811</v>
      </c>
      <c r="AE137" t="s">
        <v>12486</v>
      </c>
      <c r="AG137">
        <v>40008759</v>
      </c>
      <c r="AL137" t="s">
        <v>12422</v>
      </c>
      <c r="AN137">
        <v>1615303201</v>
      </c>
      <c r="AO137">
        <v>16</v>
      </c>
      <c r="AP137" t="s">
        <v>12424</v>
      </c>
      <c r="AQ137" t="s">
        <v>11408</v>
      </c>
      <c r="AR137">
        <v>4100</v>
      </c>
      <c r="AT137">
        <v>0</v>
      </c>
      <c r="AV137" t="s">
        <v>12982</v>
      </c>
      <c r="AW137">
        <v>116100</v>
      </c>
    </row>
    <row r="138" spans="1:49" x14ac:dyDescent="0.25">
      <c r="A138">
        <v>4100</v>
      </c>
      <c r="B138">
        <v>30005</v>
      </c>
      <c r="C138">
        <v>4007</v>
      </c>
      <c r="D138">
        <v>416</v>
      </c>
      <c r="E138" s="124" t="s">
        <v>322</v>
      </c>
      <c r="F138" t="str">
        <f t="shared" si="4"/>
        <v>Adriana JorgeMONDELEZ GLOBAL LLC - FAIR LAWN</v>
      </c>
      <c r="G138" s="150" t="str">
        <f t="shared" si="5"/>
        <v>Adriana Jorge</v>
      </c>
      <c r="H138" s="149" t="s">
        <v>6183</v>
      </c>
      <c r="I138">
        <v>40003680</v>
      </c>
      <c r="J138" t="s">
        <v>12983</v>
      </c>
      <c r="L138" t="s">
        <v>12963</v>
      </c>
      <c r="M138" t="s">
        <v>12494</v>
      </c>
      <c r="O138">
        <v>469014</v>
      </c>
      <c r="P138" t="s">
        <v>12984</v>
      </c>
      <c r="Q138" t="s">
        <v>12415</v>
      </c>
      <c r="R138" t="s">
        <v>12416</v>
      </c>
      <c r="S138" t="s">
        <v>12985</v>
      </c>
      <c r="U138" t="s">
        <v>12418</v>
      </c>
      <c r="V138">
        <v>176</v>
      </c>
      <c r="W138">
        <v>13</v>
      </c>
      <c r="X138">
        <v>1</v>
      </c>
      <c r="Y138" t="s">
        <v>12419</v>
      </c>
      <c r="Z138" t="s">
        <v>12420</v>
      </c>
      <c r="AA138" t="s">
        <v>12421</v>
      </c>
      <c r="AB138" t="s">
        <v>12986</v>
      </c>
      <c r="AC138">
        <v>2</v>
      </c>
      <c r="AD138" s="123">
        <v>39111</v>
      </c>
      <c r="AE138" t="s">
        <v>12423</v>
      </c>
      <c r="AG138">
        <v>40003680</v>
      </c>
      <c r="AL138" t="s">
        <v>12986</v>
      </c>
      <c r="AN138">
        <v>4402925701</v>
      </c>
      <c r="AO138">
        <v>16</v>
      </c>
      <c r="AP138" t="s">
        <v>12424</v>
      </c>
      <c r="AQ138" t="s">
        <v>11408</v>
      </c>
      <c r="AR138">
        <v>4100</v>
      </c>
      <c r="AT138">
        <v>2005</v>
      </c>
      <c r="AV138" t="s">
        <v>12987</v>
      </c>
      <c r="AW138">
        <v>116100</v>
      </c>
    </row>
    <row r="139" spans="1:49" x14ac:dyDescent="0.25">
      <c r="A139">
        <v>4100</v>
      </c>
      <c r="B139">
        <v>30005</v>
      </c>
      <c r="C139">
        <v>4007</v>
      </c>
      <c r="D139">
        <v>416</v>
      </c>
      <c r="E139" s="124" t="s">
        <v>322</v>
      </c>
      <c r="F139" t="str">
        <f t="shared" si="4"/>
        <v>Adriana JorgeMONZA CORPORATION</v>
      </c>
      <c r="G139" s="150" t="str">
        <f t="shared" si="5"/>
        <v>Adriana Jorge</v>
      </c>
      <c r="H139" s="149" t="s">
        <v>6201</v>
      </c>
      <c r="I139">
        <v>40008940</v>
      </c>
      <c r="J139" t="s">
        <v>12988</v>
      </c>
      <c r="K139" t="s">
        <v>12989</v>
      </c>
      <c r="L139" t="s">
        <v>12990</v>
      </c>
      <c r="M139" t="s">
        <v>12413</v>
      </c>
      <c r="N139">
        <v>7058</v>
      </c>
      <c r="Q139" t="s">
        <v>12415</v>
      </c>
      <c r="R139" t="s">
        <v>12416</v>
      </c>
      <c r="S139" t="s">
        <v>12991</v>
      </c>
      <c r="U139" t="s">
        <v>12418</v>
      </c>
      <c r="W139">
        <v>11</v>
      </c>
      <c r="X139">
        <v>0</v>
      </c>
      <c r="Y139" t="s">
        <v>12419</v>
      </c>
      <c r="Z139" t="s">
        <v>12420</v>
      </c>
      <c r="AA139" t="s">
        <v>12485</v>
      </c>
      <c r="AB139" t="s">
        <v>12430</v>
      </c>
      <c r="AC139">
        <v>2</v>
      </c>
      <c r="AD139" s="123">
        <v>44084</v>
      </c>
      <c r="AE139" t="s">
        <v>12528</v>
      </c>
      <c r="AG139">
        <v>40008940</v>
      </c>
      <c r="AL139" t="s">
        <v>12430</v>
      </c>
      <c r="AN139">
        <v>3102737401</v>
      </c>
      <c r="AP139" t="s">
        <v>12424</v>
      </c>
      <c r="AQ139" t="s">
        <v>11408</v>
      </c>
      <c r="AR139">
        <v>4100</v>
      </c>
      <c r="AT139">
        <v>0</v>
      </c>
      <c r="AV139" t="s">
        <v>12992</v>
      </c>
      <c r="AW139">
        <v>116100</v>
      </c>
    </row>
    <row r="140" spans="1:49" x14ac:dyDescent="0.25">
      <c r="A140">
        <v>4100</v>
      </c>
      <c r="B140">
        <v>30005</v>
      </c>
      <c r="C140">
        <v>4007</v>
      </c>
      <c r="D140">
        <v>416</v>
      </c>
      <c r="E140" s="124" t="s">
        <v>322</v>
      </c>
      <c r="F140" t="str">
        <f t="shared" si="4"/>
        <v>Adriana JorgeMOTION INDUSTRIES - NEW BRUNSWICK</v>
      </c>
      <c r="G140" s="150" t="str">
        <f t="shared" si="5"/>
        <v>Adriana Jorge</v>
      </c>
      <c r="H140" s="149" t="s">
        <v>6447</v>
      </c>
      <c r="I140">
        <v>40005849</v>
      </c>
      <c r="K140" t="s">
        <v>12993</v>
      </c>
      <c r="L140" t="s">
        <v>12994</v>
      </c>
      <c r="M140" t="s">
        <v>12995</v>
      </c>
      <c r="N140">
        <v>35210</v>
      </c>
      <c r="Q140" t="s">
        <v>12415</v>
      </c>
      <c r="R140" t="s">
        <v>12416</v>
      </c>
      <c r="S140" t="s">
        <v>12996</v>
      </c>
      <c r="U140" t="s">
        <v>12418</v>
      </c>
      <c r="V140">
        <v>209</v>
      </c>
      <c r="W140">
        <v>11</v>
      </c>
      <c r="X140">
        <v>2</v>
      </c>
      <c r="Y140" t="s">
        <v>12419</v>
      </c>
      <c r="Z140" t="s">
        <v>12420</v>
      </c>
      <c r="AA140" t="s">
        <v>12429</v>
      </c>
      <c r="AB140" t="s">
        <v>12997</v>
      </c>
      <c r="AC140">
        <v>2</v>
      </c>
      <c r="AD140" s="123">
        <v>40057</v>
      </c>
      <c r="AE140" t="s">
        <v>12431</v>
      </c>
      <c r="AG140">
        <v>40005849</v>
      </c>
      <c r="AL140" t="s">
        <v>12997</v>
      </c>
      <c r="AN140">
        <v>107301501</v>
      </c>
      <c r="AO140">
        <v>16</v>
      </c>
      <c r="AP140" t="s">
        <v>12424</v>
      </c>
      <c r="AQ140" t="s">
        <v>11408</v>
      </c>
      <c r="AR140">
        <v>4100</v>
      </c>
      <c r="AT140">
        <v>0</v>
      </c>
      <c r="AV140" t="s">
        <v>12998</v>
      </c>
      <c r="AW140">
        <v>116100</v>
      </c>
    </row>
    <row r="141" spans="1:49" x14ac:dyDescent="0.25">
      <c r="A141">
        <v>4100</v>
      </c>
      <c r="B141">
        <v>30005</v>
      </c>
      <c r="C141">
        <v>4007</v>
      </c>
      <c r="D141">
        <v>416</v>
      </c>
      <c r="E141" s="124" t="s">
        <v>322</v>
      </c>
      <c r="F141" t="str">
        <f t="shared" si="4"/>
        <v>Adriana JorgeMULHEARN BELTING</v>
      </c>
      <c r="G141" s="150" t="str">
        <f t="shared" si="5"/>
        <v>Adriana Jorge</v>
      </c>
      <c r="H141" s="149" t="s">
        <v>6626</v>
      </c>
      <c r="I141">
        <v>40002711</v>
      </c>
      <c r="K141" t="s">
        <v>12999</v>
      </c>
      <c r="L141" t="s">
        <v>13000</v>
      </c>
      <c r="M141" t="s">
        <v>12413</v>
      </c>
      <c r="N141">
        <v>7436</v>
      </c>
      <c r="Q141" t="s">
        <v>12415</v>
      </c>
      <c r="R141" t="s">
        <v>12416</v>
      </c>
      <c r="S141" t="s">
        <v>13001</v>
      </c>
      <c r="U141" t="s">
        <v>12418</v>
      </c>
      <c r="W141">
        <v>11</v>
      </c>
      <c r="X141">
        <v>2</v>
      </c>
      <c r="Y141" t="s">
        <v>12419</v>
      </c>
      <c r="Z141" t="s">
        <v>12420</v>
      </c>
      <c r="AA141" t="s">
        <v>12421</v>
      </c>
      <c r="AB141" t="s">
        <v>12473</v>
      </c>
      <c r="AC141">
        <v>2</v>
      </c>
      <c r="AD141" s="123">
        <v>39111</v>
      </c>
      <c r="AE141" t="s">
        <v>12423</v>
      </c>
      <c r="AG141">
        <v>40002711</v>
      </c>
      <c r="AL141" t="s">
        <v>12473</v>
      </c>
      <c r="AN141">
        <v>3100318001</v>
      </c>
      <c r="AO141">
        <v>16</v>
      </c>
      <c r="AP141" t="s">
        <v>12424</v>
      </c>
      <c r="AQ141" t="s">
        <v>11408</v>
      </c>
      <c r="AR141">
        <v>4100</v>
      </c>
      <c r="AT141">
        <v>0</v>
      </c>
      <c r="AV141" t="s">
        <v>13002</v>
      </c>
      <c r="AW141">
        <v>116100</v>
      </c>
    </row>
    <row r="142" spans="1:49" x14ac:dyDescent="0.25">
      <c r="A142">
        <v>4100</v>
      </c>
      <c r="B142">
        <v>30005</v>
      </c>
      <c r="C142">
        <v>4007</v>
      </c>
      <c r="D142">
        <v>416</v>
      </c>
      <c r="E142" s="124" t="s">
        <v>322</v>
      </c>
      <c r="F142" t="str">
        <f t="shared" si="4"/>
        <v>Adriana JorgeMULTI PACKAGING SOLUTIONS INC</v>
      </c>
      <c r="G142" s="150" t="str">
        <f t="shared" si="5"/>
        <v>Adriana Jorge</v>
      </c>
      <c r="H142" s="149" t="s">
        <v>6638</v>
      </c>
      <c r="I142">
        <v>40006982</v>
      </c>
      <c r="J142" t="s">
        <v>13003</v>
      </c>
      <c r="L142" t="s">
        <v>13004</v>
      </c>
      <c r="M142" t="s">
        <v>12684</v>
      </c>
      <c r="O142">
        <v>26127</v>
      </c>
      <c r="P142">
        <v>48909</v>
      </c>
      <c r="Q142" t="s">
        <v>12415</v>
      </c>
      <c r="R142" t="s">
        <v>12416</v>
      </c>
      <c r="S142" t="s">
        <v>13005</v>
      </c>
      <c r="U142" t="s">
        <v>12418</v>
      </c>
      <c r="W142">
        <v>11</v>
      </c>
      <c r="X142">
        <v>1</v>
      </c>
      <c r="Y142" t="s">
        <v>12419</v>
      </c>
      <c r="Z142" t="s">
        <v>12420</v>
      </c>
      <c r="AA142" t="s">
        <v>12429</v>
      </c>
      <c r="AB142" t="s">
        <v>12757</v>
      </c>
      <c r="AC142">
        <v>2</v>
      </c>
      <c r="AD142" s="123">
        <v>41304</v>
      </c>
      <c r="AE142" t="s">
        <v>12431</v>
      </c>
      <c r="AG142">
        <v>40006982</v>
      </c>
      <c r="AL142" t="s">
        <v>12757</v>
      </c>
      <c r="AN142">
        <v>2306509901</v>
      </c>
      <c r="AO142">
        <v>16</v>
      </c>
      <c r="AP142" t="s">
        <v>12424</v>
      </c>
      <c r="AQ142" t="s">
        <v>11408</v>
      </c>
      <c r="AR142">
        <v>4100</v>
      </c>
      <c r="AT142">
        <v>0</v>
      </c>
      <c r="AV142" t="s">
        <v>13006</v>
      </c>
      <c r="AW142">
        <v>116100</v>
      </c>
    </row>
    <row r="143" spans="1:49" x14ac:dyDescent="0.25">
      <c r="A143">
        <v>4100</v>
      </c>
      <c r="B143">
        <v>30005</v>
      </c>
      <c r="C143">
        <v>4007</v>
      </c>
      <c r="D143">
        <v>416</v>
      </c>
      <c r="E143" s="124" t="s">
        <v>322</v>
      </c>
      <c r="F143" t="str">
        <f t="shared" si="4"/>
        <v>Adriana JorgeMYRON MFG</v>
      </c>
      <c r="G143" s="150" t="str">
        <f t="shared" si="5"/>
        <v>Adriana Jorge</v>
      </c>
      <c r="H143" s="149" t="s">
        <v>6661</v>
      </c>
      <c r="I143">
        <v>40005284</v>
      </c>
      <c r="K143" t="s">
        <v>13007</v>
      </c>
      <c r="L143" t="s">
        <v>13008</v>
      </c>
      <c r="M143" t="s">
        <v>12413</v>
      </c>
      <c r="N143">
        <v>7607</v>
      </c>
      <c r="Q143" t="s">
        <v>12415</v>
      </c>
      <c r="R143" t="s">
        <v>12416</v>
      </c>
      <c r="S143" t="s">
        <v>13009</v>
      </c>
      <c r="U143" t="s">
        <v>12418</v>
      </c>
      <c r="W143">
        <v>11</v>
      </c>
      <c r="X143">
        <v>1</v>
      </c>
      <c r="Y143" t="s">
        <v>12419</v>
      </c>
      <c r="Z143" t="s">
        <v>12420</v>
      </c>
      <c r="AA143" t="s">
        <v>12429</v>
      </c>
      <c r="AB143" t="s">
        <v>12422</v>
      </c>
      <c r="AC143">
        <v>2</v>
      </c>
      <c r="AD143" s="123">
        <v>39398</v>
      </c>
      <c r="AE143" t="s">
        <v>13010</v>
      </c>
      <c r="AG143">
        <v>40005284</v>
      </c>
      <c r="AL143" t="s">
        <v>12422</v>
      </c>
      <c r="AN143">
        <v>3100313801</v>
      </c>
      <c r="AO143">
        <v>16</v>
      </c>
      <c r="AP143" t="s">
        <v>12424</v>
      </c>
      <c r="AQ143" t="s">
        <v>11408</v>
      </c>
      <c r="AR143">
        <v>4100</v>
      </c>
      <c r="AT143">
        <v>0</v>
      </c>
      <c r="AV143" t="s">
        <v>6661</v>
      </c>
      <c r="AW143">
        <v>116100</v>
      </c>
    </row>
    <row r="144" spans="1:49" x14ac:dyDescent="0.25">
      <c r="A144">
        <v>4100</v>
      </c>
      <c r="B144">
        <v>30005</v>
      </c>
      <c r="C144">
        <v>4007</v>
      </c>
      <c r="D144">
        <v>416</v>
      </c>
      <c r="E144" s="124" t="s">
        <v>322</v>
      </c>
      <c r="F144" t="str">
        <f t="shared" si="4"/>
        <v>Adriana JorgeN.J. BUSINESS FORMS</v>
      </c>
      <c r="G144" s="150" t="str">
        <f t="shared" si="5"/>
        <v>Adriana Jorge</v>
      </c>
      <c r="H144" s="149" t="s">
        <v>6664</v>
      </c>
      <c r="I144">
        <v>40003917</v>
      </c>
      <c r="K144" t="s">
        <v>13011</v>
      </c>
      <c r="L144" t="s">
        <v>12959</v>
      </c>
      <c r="M144" t="s">
        <v>12413</v>
      </c>
      <c r="N144" t="s">
        <v>13012</v>
      </c>
      <c r="Q144" t="s">
        <v>12415</v>
      </c>
      <c r="R144" t="s">
        <v>12416</v>
      </c>
      <c r="S144" t="s">
        <v>13013</v>
      </c>
      <c r="U144" t="s">
        <v>12418</v>
      </c>
      <c r="W144">
        <v>11</v>
      </c>
      <c r="X144">
        <v>1</v>
      </c>
      <c r="Y144" t="s">
        <v>12419</v>
      </c>
      <c r="Z144" t="s">
        <v>12420</v>
      </c>
      <c r="AA144" t="s">
        <v>12421</v>
      </c>
      <c r="AB144" t="s">
        <v>12422</v>
      </c>
      <c r="AC144">
        <v>2</v>
      </c>
      <c r="AD144" s="123">
        <v>39111</v>
      </c>
      <c r="AE144" t="s">
        <v>12423</v>
      </c>
      <c r="AG144">
        <v>40003917</v>
      </c>
      <c r="AL144" t="s">
        <v>12422</v>
      </c>
      <c r="AN144">
        <v>3100306201</v>
      </c>
      <c r="AO144">
        <v>16</v>
      </c>
      <c r="AP144" t="s">
        <v>12424</v>
      </c>
      <c r="AQ144" t="s">
        <v>11408</v>
      </c>
      <c r="AR144">
        <v>4100</v>
      </c>
      <c r="AT144">
        <v>2005</v>
      </c>
      <c r="AV144" t="s">
        <v>13014</v>
      </c>
      <c r="AW144">
        <v>116100</v>
      </c>
    </row>
    <row r="145" spans="1:49" x14ac:dyDescent="0.25">
      <c r="A145">
        <v>4100</v>
      </c>
      <c r="B145">
        <v>30005</v>
      </c>
      <c r="C145">
        <v>4007</v>
      </c>
      <c r="D145">
        <v>416</v>
      </c>
      <c r="E145" s="124" t="s">
        <v>322</v>
      </c>
      <c r="F145" t="str">
        <f t="shared" si="4"/>
        <v>Adriana JorgeNASSAU CANDY</v>
      </c>
      <c r="G145" s="150" t="str">
        <f t="shared" si="5"/>
        <v>Adriana Jorge</v>
      </c>
      <c r="H145" s="149" t="s">
        <v>6681</v>
      </c>
      <c r="I145">
        <v>40003345</v>
      </c>
      <c r="K145" t="s">
        <v>13015</v>
      </c>
      <c r="L145" t="s">
        <v>13016</v>
      </c>
      <c r="M145" t="s">
        <v>12445</v>
      </c>
      <c r="N145" t="s">
        <v>13017</v>
      </c>
      <c r="Q145" t="s">
        <v>12415</v>
      </c>
      <c r="R145" t="s">
        <v>12416</v>
      </c>
      <c r="S145" t="s">
        <v>13018</v>
      </c>
      <c r="U145" t="s">
        <v>12418</v>
      </c>
      <c r="W145">
        <v>11</v>
      </c>
      <c r="X145">
        <v>1</v>
      </c>
      <c r="Y145" t="s">
        <v>12419</v>
      </c>
      <c r="Z145" t="s">
        <v>12420</v>
      </c>
      <c r="AA145" t="s">
        <v>12421</v>
      </c>
      <c r="AB145" t="s">
        <v>12422</v>
      </c>
      <c r="AC145">
        <v>2</v>
      </c>
      <c r="AD145" s="123">
        <v>39111</v>
      </c>
      <c r="AE145" t="s">
        <v>12423</v>
      </c>
      <c r="AG145">
        <v>40003345</v>
      </c>
      <c r="AL145" t="s">
        <v>12422</v>
      </c>
      <c r="AN145">
        <v>3305912701</v>
      </c>
      <c r="AO145">
        <v>16</v>
      </c>
      <c r="AP145" t="s">
        <v>12424</v>
      </c>
      <c r="AQ145" t="s">
        <v>11408</v>
      </c>
      <c r="AR145">
        <v>4100</v>
      </c>
      <c r="AT145">
        <v>0</v>
      </c>
      <c r="AV145" t="s">
        <v>13019</v>
      </c>
      <c r="AW145">
        <v>116100</v>
      </c>
    </row>
    <row r="146" spans="1:49" x14ac:dyDescent="0.25">
      <c r="A146">
        <v>4100</v>
      </c>
      <c r="B146">
        <v>30005</v>
      </c>
      <c r="C146">
        <v>4007</v>
      </c>
      <c r="D146">
        <v>416</v>
      </c>
      <c r="E146" s="124" t="s">
        <v>322</v>
      </c>
      <c r="F146" t="str">
        <f t="shared" si="4"/>
        <v>Adriana JorgeNC CHOCOLATE MFG., LLC</v>
      </c>
      <c r="G146" s="150" t="str">
        <f t="shared" si="5"/>
        <v>Adriana Jorge</v>
      </c>
      <c r="H146" s="149" t="s">
        <v>6727</v>
      </c>
      <c r="I146">
        <v>40007198</v>
      </c>
      <c r="J146" t="s">
        <v>13020</v>
      </c>
      <c r="K146" t="s">
        <v>13021</v>
      </c>
      <c r="L146" t="s">
        <v>13022</v>
      </c>
      <c r="M146" t="s">
        <v>12445</v>
      </c>
      <c r="N146">
        <v>11520</v>
      </c>
      <c r="Q146" t="s">
        <v>12415</v>
      </c>
      <c r="R146" t="s">
        <v>12416</v>
      </c>
      <c r="S146" t="s">
        <v>13018</v>
      </c>
      <c r="U146" t="s">
        <v>12418</v>
      </c>
      <c r="W146">
        <v>11</v>
      </c>
      <c r="X146">
        <v>1</v>
      </c>
      <c r="Y146" t="s">
        <v>12419</v>
      </c>
      <c r="Z146" t="s">
        <v>12420</v>
      </c>
      <c r="AA146" t="s">
        <v>12429</v>
      </c>
      <c r="AB146" t="s">
        <v>12422</v>
      </c>
      <c r="AC146">
        <v>2</v>
      </c>
      <c r="AD146" s="123">
        <v>41563</v>
      </c>
      <c r="AE146" t="s">
        <v>12431</v>
      </c>
      <c r="AG146">
        <v>40007198</v>
      </c>
      <c r="AL146" t="s">
        <v>12422</v>
      </c>
      <c r="AN146">
        <v>3305909801</v>
      </c>
      <c r="AO146">
        <v>16</v>
      </c>
      <c r="AP146" t="s">
        <v>12424</v>
      </c>
      <c r="AQ146" t="s">
        <v>11408</v>
      </c>
      <c r="AR146">
        <v>4100</v>
      </c>
      <c r="AT146">
        <v>0</v>
      </c>
      <c r="AV146" t="s">
        <v>13023</v>
      </c>
      <c r="AW146">
        <v>116100</v>
      </c>
    </row>
    <row r="147" spans="1:49" x14ac:dyDescent="0.25">
      <c r="A147">
        <v>4100</v>
      </c>
      <c r="B147">
        <v>30005</v>
      </c>
      <c r="C147">
        <v>4007</v>
      </c>
      <c r="D147">
        <v>416</v>
      </c>
      <c r="E147" s="124" t="s">
        <v>322</v>
      </c>
      <c r="F147" t="str">
        <f t="shared" si="4"/>
        <v>Adriana JorgeNEDCO</v>
      </c>
      <c r="G147" s="150" t="str">
        <f t="shared" si="5"/>
        <v>Adriana Jorge</v>
      </c>
      <c r="H147" s="149" t="s">
        <v>6736</v>
      </c>
      <c r="I147">
        <v>40003710</v>
      </c>
      <c r="K147" t="s">
        <v>13024</v>
      </c>
      <c r="L147" t="s">
        <v>12566</v>
      </c>
      <c r="M147" t="s">
        <v>12413</v>
      </c>
      <c r="N147" t="s">
        <v>12793</v>
      </c>
      <c r="Q147" t="s">
        <v>12415</v>
      </c>
      <c r="R147" t="s">
        <v>12416</v>
      </c>
      <c r="S147" t="s">
        <v>13025</v>
      </c>
      <c r="U147" t="s">
        <v>12418</v>
      </c>
      <c r="W147">
        <v>11</v>
      </c>
      <c r="X147">
        <v>0</v>
      </c>
      <c r="Y147" t="s">
        <v>12472</v>
      </c>
      <c r="Z147" t="s">
        <v>12420</v>
      </c>
      <c r="AA147" t="s">
        <v>12421</v>
      </c>
      <c r="AB147" t="s">
        <v>12422</v>
      </c>
      <c r="AC147">
        <v>2</v>
      </c>
      <c r="AD147" s="123">
        <v>39111</v>
      </c>
      <c r="AE147" t="s">
        <v>12423</v>
      </c>
      <c r="AG147">
        <v>40003710</v>
      </c>
      <c r="AL147" t="s">
        <v>12422</v>
      </c>
      <c r="AN147">
        <v>3103925301</v>
      </c>
      <c r="AO147">
        <v>16</v>
      </c>
      <c r="AP147" t="s">
        <v>12424</v>
      </c>
      <c r="AQ147" t="s">
        <v>11408</v>
      </c>
      <c r="AR147">
        <v>4100</v>
      </c>
      <c r="AT147">
        <v>2005</v>
      </c>
      <c r="AV147" t="s">
        <v>6736</v>
      </c>
      <c r="AW147">
        <v>116100</v>
      </c>
    </row>
    <row r="148" spans="1:49" x14ac:dyDescent="0.25">
      <c r="A148">
        <v>4100</v>
      </c>
      <c r="B148">
        <v>30005</v>
      </c>
      <c r="C148">
        <v>4007</v>
      </c>
      <c r="D148">
        <v>416</v>
      </c>
      <c r="E148" s="124" t="s">
        <v>322</v>
      </c>
      <c r="F148" t="str">
        <f t="shared" si="4"/>
        <v>Adriana JorgeNED-CONVEYOR DESIGN LLC</v>
      </c>
      <c r="G148" s="150" t="str">
        <f t="shared" si="5"/>
        <v>Adriana Jorge</v>
      </c>
      <c r="H148" s="149" t="s">
        <v>6737</v>
      </c>
      <c r="I148">
        <v>40008749</v>
      </c>
      <c r="K148" t="s">
        <v>13026</v>
      </c>
      <c r="L148" t="s">
        <v>12439</v>
      </c>
      <c r="M148" t="s">
        <v>12413</v>
      </c>
      <c r="N148">
        <v>7105</v>
      </c>
      <c r="Q148" t="s">
        <v>12415</v>
      </c>
      <c r="R148" t="s">
        <v>12416</v>
      </c>
      <c r="S148" t="s">
        <v>13027</v>
      </c>
      <c r="U148" t="s">
        <v>12418</v>
      </c>
      <c r="W148">
        <v>11</v>
      </c>
      <c r="X148">
        <v>0</v>
      </c>
      <c r="Y148" t="s">
        <v>12419</v>
      </c>
      <c r="Z148" t="s">
        <v>12420</v>
      </c>
      <c r="AA148" t="s">
        <v>12429</v>
      </c>
      <c r="AB148" t="s">
        <v>12430</v>
      </c>
      <c r="AC148">
        <v>2</v>
      </c>
      <c r="AD148" s="123">
        <v>43796</v>
      </c>
      <c r="AE148" t="s">
        <v>12486</v>
      </c>
      <c r="AG148">
        <v>40008749</v>
      </c>
      <c r="AL148" t="s">
        <v>12430</v>
      </c>
      <c r="AN148">
        <v>3101316601</v>
      </c>
      <c r="AO148">
        <v>16</v>
      </c>
      <c r="AP148" t="s">
        <v>12424</v>
      </c>
      <c r="AQ148" t="s">
        <v>11408</v>
      </c>
      <c r="AR148">
        <v>4100</v>
      </c>
      <c r="AT148">
        <v>0</v>
      </c>
      <c r="AV148" t="s">
        <v>13028</v>
      </c>
      <c r="AW148">
        <v>116100</v>
      </c>
    </row>
    <row r="149" spans="1:49" x14ac:dyDescent="0.25">
      <c r="A149">
        <v>4100</v>
      </c>
      <c r="B149">
        <v>30005</v>
      </c>
      <c r="C149">
        <v>4007</v>
      </c>
      <c r="D149">
        <v>416</v>
      </c>
      <c r="E149" s="124" t="s">
        <v>322</v>
      </c>
      <c r="F149" t="str">
        <f t="shared" si="4"/>
        <v>Adriana JorgeNEIHOFF ENDEX NORTH AMERICA</v>
      </c>
      <c r="G149" s="150" t="str">
        <f t="shared" si="5"/>
        <v>Adriana Jorge</v>
      </c>
      <c r="H149" s="149" t="s">
        <v>6741</v>
      </c>
      <c r="I149">
        <v>40003791</v>
      </c>
      <c r="K149" t="s">
        <v>13029</v>
      </c>
      <c r="L149" t="s">
        <v>13030</v>
      </c>
      <c r="M149" t="s">
        <v>12413</v>
      </c>
      <c r="N149" t="s">
        <v>13031</v>
      </c>
      <c r="Q149" t="s">
        <v>12415</v>
      </c>
      <c r="R149" t="s">
        <v>12416</v>
      </c>
      <c r="S149" t="s">
        <v>13032</v>
      </c>
      <c r="U149" t="s">
        <v>12418</v>
      </c>
      <c r="W149">
        <v>11</v>
      </c>
      <c r="X149">
        <v>0</v>
      </c>
      <c r="Y149" t="s">
        <v>12419</v>
      </c>
      <c r="Z149" t="s">
        <v>12420</v>
      </c>
      <c r="AA149" t="s">
        <v>12421</v>
      </c>
      <c r="AB149" t="s">
        <v>12422</v>
      </c>
      <c r="AC149">
        <v>2</v>
      </c>
      <c r="AD149" s="123">
        <v>39111</v>
      </c>
      <c r="AE149" t="s">
        <v>12423</v>
      </c>
      <c r="AG149">
        <v>40003791</v>
      </c>
      <c r="AL149" t="s">
        <v>12422</v>
      </c>
      <c r="AN149">
        <v>3101553941</v>
      </c>
      <c r="AO149">
        <v>16</v>
      </c>
      <c r="AP149" t="s">
        <v>12424</v>
      </c>
      <c r="AQ149" t="s">
        <v>11408</v>
      </c>
      <c r="AR149">
        <v>4100</v>
      </c>
      <c r="AT149">
        <v>2005</v>
      </c>
      <c r="AV149" t="s">
        <v>13033</v>
      </c>
      <c r="AW149">
        <v>116100</v>
      </c>
    </row>
    <row r="150" spans="1:49" x14ac:dyDescent="0.25">
      <c r="A150">
        <v>4100</v>
      </c>
      <c r="B150">
        <v>30005</v>
      </c>
      <c r="C150">
        <v>4007</v>
      </c>
      <c r="D150">
        <v>416</v>
      </c>
      <c r="E150" s="124" t="s">
        <v>322</v>
      </c>
      <c r="F150" t="str">
        <f t="shared" si="4"/>
        <v>Adriana JorgeNERAK SYSTEMS</v>
      </c>
      <c r="G150" s="150" t="str">
        <f t="shared" si="5"/>
        <v>Adriana Jorge</v>
      </c>
      <c r="H150" s="149" t="s">
        <v>6750</v>
      </c>
      <c r="I150">
        <v>40007271</v>
      </c>
      <c r="K150" t="s">
        <v>13034</v>
      </c>
      <c r="L150" t="s">
        <v>13035</v>
      </c>
      <c r="M150" t="s">
        <v>12445</v>
      </c>
      <c r="N150">
        <v>12524</v>
      </c>
      <c r="Q150" t="s">
        <v>12415</v>
      </c>
      <c r="R150" t="s">
        <v>12416</v>
      </c>
      <c r="S150" t="s">
        <v>13036</v>
      </c>
      <c r="U150" t="s">
        <v>12418</v>
      </c>
      <c r="W150">
        <v>11</v>
      </c>
      <c r="X150">
        <v>0</v>
      </c>
      <c r="Y150" t="s">
        <v>12472</v>
      </c>
      <c r="Z150" t="s">
        <v>12420</v>
      </c>
      <c r="AA150" t="s">
        <v>12429</v>
      </c>
      <c r="AB150" t="s">
        <v>12422</v>
      </c>
      <c r="AC150">
        <v>2</v>
      </c>
      <c r="AD150" s="123">
        <v>41676</v>
      </c>
      <c r="AE150" t="s">
        <v>12431</v>
      </c>
      <c r="AG150">
        <v>40007271</v>
      </c>
      <c r="AL150" t="s">
        <v>12422</v>
      </c>
      <c r="AN150">
        <v>3302753461</v>
      </c>
      <c r="AO150">
        <v>16</v>
      </c>
      <c r="AP150" t="s">
        <v>12424</v>
      </c>
      <c r="AQ150" t="s">
        <v>11408</v>
      </c>
      <c r="AR150">
        <v>4100</v>
      </c>
      <c r="AT150">
        <v>0</v>
      </c>
      <c r="AV150" t="s">
        <v>13037</v>
      </c>
      <c r="AW150">
        <v>116100</v>
      </c>
    </row>
    <row r="151" spans="1:49" x14ac:dyDescent="0.25">
      <c r="A151">
        <v>4100</v>
      </c>
      <c r="B151">
        <v>30005</v>
      </c>
      <c r="C151">
        <v>4007</v>
      </c>
      <c r="D151">
        <v>416</v>
      </c>
      <c r="E151" s="124" t="s">
        <v>322</v>
      </c>
      <c r="F151" t="str">
        <f t="shared" si="4"/>
        <v>Adriana JorgeNEW BRUNSWICK INTERNATIONAL</v>
      </c>
      <c r="G151" s="150" t="str">
        <f t="shared" si="5"/>
        <v>Adriana Jorge</v>
      </c>
      <c r="H151" s="149" t="s">
        <v>6782</v>
      </c>
      <c r="I151">
        <v>40002777</v>
      </c>
      <c r="K151" t="s">
        <v>13038</v>
      </c>
      <c r="L151" t="s">
        <v>12570</v>
      </c>
      <c r="M151" t="s">
        <v>12413</v>
      </c>
      <c r="N151" t="s">
        <v>13039</v>
      </c>
      <c r="Q151" t="s">
        <v>12415</v>
      </c>
      <c r="R151" t="s">
        <v>12416</v>
      </c>
      <c r="S151" t="s">
        <v>13040</v>
      </c>
      <c r="U151" t="s">
        <v>12418</v>
      </c>
      <c r="W151">
        <v>11</v>
      </c>
      <c r="X151">
        <v>0</v>
      </c>
      <c r="Y151" t="s">
        <v>12419</v>
      </c>
      <c r="Z151" t="s">
        <v>12420</v>
      </c>
      <c r="AA151" t="s">
        <v>12421</v>
      </c>
      <c r="AB151" t="s">
        <v>12422</v>
      </c>
      <c r="AC151">
        <v>2</v>
      </c>
      <c r="AD151" s="123">
        <v>39111</v>
      </c>
      <c r="AE151" t="s">
        <v>12423</v>
      </c>
      <c r="AG151">
        <v>40002777</v>
      </c>
      <c r="AL151" t="s">
        <v>12422</v>
      </c>
      <c r="AN151">
        <v>3103566191</v>
      </c>
      <c r="AO151">
        <v>13</v>
      </c>
      <c r="AP151" t="s">
        <v>12424</v>
      </c>
      <c r="AQ151" t="s">
        <v>11408</v>
      </c>
      <c r="AR151">
        <v>4100</v>
      </c>
      <c r="AT151">
        <v>2005</v>
      </c>
      <c r="AV151" t="s">
        <v>13041</v>
      </c>
      <c r="AW151">
        <v>116100</v>
      </c>
    </row>
    <row r="152" spans="1:49" x14ac:dyDescent="0.25">
      <c r="A152">
        <v>4100</v>
      </c>
      <c r="B152">
        <v>30005</v>
      </c>
      <c r="C152">
        <v>4007</v>
      </c>
      <c r="D152">
        <v>416</v>
      </c>
      <c r="E152" s="124" t="s">
        <v>322</v>
      </c>
      <c r="F152" t="str">
        <f t="shared" si="4"/>
        <v>Adriana JorgeNEW CLASSIC COOKING LLC</v>
      </c>
      <c r="G152" s="150" t="str">
        <f t="shared" si="5"/>
        <v>Adriana Jorge</v>
      </c>
      <c r="H152" s="149" t="s">
        <v>6784</v>
      </c>
      <c r="I152">
        <v>40008880</v>
      </c>
      <c r="K152" t="s">
        <v>13042</v>
      </c>
      <c r="L152" t="s">
        <v>13043</v>
      </c>
      <c r="M152" t="s">
        <v>12413</v>
      </c>
      <c r="N152">
        <v>7065</v>
      </c>
      <c r="Q152" t="s">
        <v>12415</v>
      </c>
      <c r="R152" t="s">
        <v>12416</v>
      </c>
      <c r="S152" t="s">
        <v>13044</v>
      </c>
      <c r="U152" t="s">
        <v>12418</v>
      </c>
      <c r="W152">
        <v>11</v>
      </c>
      <c r="X152">
        <v>1</v>
      </c>
      <c r="Y152" t="s">
        <v>12419</v>
      </c>
      <c r="Z152" t="s">
        <v>12420</v>
      </c>
      <c r="AA152" t="s">
        <v>12485</v>
      </c>
      <c r="AB152" t="s">
        <v>12422</v>
      </c>
      <c r="AC152">
        <v>2</v>
      </c>
      <c r="AD152" s="123">
        <v>43993</v>
      </c>
      <c r="AE152" t="s">
        <v>12486</v>
      </c>
      <c r="AG152">
        <v>40008880</v>
      </c>
      <c r="AL152" t="s">
        <v>12422</v>
      </c>
      <c r="AN152">
        <v>3103920701</v>
      </c>
      <c r="AO152">
        <v>16</v>
      </c>
      <c r="AP152" t="s">
        <v>12424</v>
      </c>
      <c r="AQ152" t="s">
        <v>11408</v>
      </c>
      <c r="AR152">
        <v>4100</v>
      </c>
      <c r="AT152">
        <v>0</v>
      </c>
      <c r="AV152" t="s">
        <v>13045</v>
      </c>
      <c r="AW152">
        <v>116100</v>
      </c>
    </row>
    <row r="153" spans="1:49" x14ac:dyDescent="0.25">
      <c r="A153">
        <v>4100</v>
      </c>
      <c r="B153">
        <v>30005</v>
      </c>
      <c r="C153">
        <v>4007</v>
      </c>
      <c r="D153">
        <v>416</v>
      </c>
      <c r="E153" s="124" t="s">
        <v>322</v>
      </c>
      <c r="F153" t="str">
        <f t="shared" si="4"/>
        <v>Adriana JorgeNEWSDAY MEDIA GROUP</v>
      </c>
      <c r="G153" s="150" t="str">
        <f t="shared" si="5"/>
        <v>Adriana Jorge</v>
      </c>
      <c r="H153" s="149" t="s">
        <v>6819</v>
      </c>
      <c r="I153">
        <v>40003772</v>
      </c>
      <c r="K153" t="s">
        <v>13046</v>
      </c>
      <c r="L153" t="s">
        <v>12608</v>
      </c>
      <c r="M153" t="s">
        <v>12445</v>
      </c>
      <c r="N153">
        <v>11747</v>
      </c>
      <c r="Q153" t="s">
        <v>12415</v>
      </c>
      <c r="R153" t="s">
        <v>12416</v>
      </c>
      <c r="S153" t="s">
        <v>13047</v>
      </c>
      <c r="U153" t="s">
        <v>12418</v>
      </c>
      <c r="W153">
        <v>11</v>
      </c>
      <c r="X153">
        <v>1</v>
      </c>
      <c r="Y153" t="s">
        <v>12419</v>
      </c>
      <c r="Z153" t="s">
        <v>12420</v>
      </c>
      <c r="AA153" t="s">
        <v>12421</v>
      </c>
      <c r="AB153" t="s">
        <v>12430</v>
      </c>
      <c r="AC153">
        <v>2</v>
      </c>
      <c r="AD153" s="123">
        <v>39111</v>
      </c>
      <c r="AE153" t="s">
        <v>12423</v>
      </c>
      <c r="AG153">
        <v>40003772</v>
      </c>
      <c r="AL153" t="s">
        <v>12430</v>
      </c>
      <c r="AN153">
        <v>3310333901</v>
      </c>
      <c r="AO153">
        <v>16</v>
      </c>
      <c r="AP153" t="s">
        <v>12424</v>
      </c>
      <c r="AQ153" t="s">
        <v>11408</v>
      </c>
      <c r="AR153">
        <v>4100</v>
      </c>
      <c r="AT153">
        <v>2005</v>
      </c>
      <c r="AV153" t="s">
        <v>13048</v>
      </c>
      <c r="AW153">
        <v>116100</v>
      </c>
    </row>
    <row r="154" spans="1:49" x14ac:dyDescent="0.25">
      <c r="A154">
        <v>4100</v>
      </c>
      <c r="B154">
        <v>30005</v>
      </c>
      <c r="C154">
        <v>4007</v>
      </c>
      <c r="D154">
        <v>416</v>
      </c>
      <c r="E154" s="124" t="s">
        <v>322</v>
      </c>
      <c r="F154" t="str">
        <f t="shared" si="4"/>
        <v>Adriana JorgeNEXANS ENERGY USA INC.</v>
      </c>
      <c r="G154" s="150" t="str">
        <f t="shared" si="5"/>
        <v>Adriana Jorge</v>
      </c>
      <c r="H154" s="149" t="s">
        <v>6825</v>
      </c>
      <c r="I154">
        <v>40007176</v>
      </c>
      <c r="K154" t="s">
        <v>13049</v>
      </c>
      <c r="L154" t="s">
        <v>13050</v>
      </c>
      <c r="M154" t="s">
        <v>12445</v>
      </c>
      <c r="N154">
        <v>10918</v>
      </c>
      <c r="Q154" t="s">
        <v>12415</v>
      </c>
      <c r="R154" t="s">
        <v>12416</v>
      </c>
      <c r="S154" t="s">
        <v>13051</v>
      </c>
      <c r="U154" t="s">
        <v>12418</v>
      </c>
      <c r="W154">
        <v>11</v>
      </c>
      <c r="X154">
        <v>1</v>
      </c>
      <c r="Y154" t="s">
        <v>12419</v>
      </c>
      <c r="Z154" t="s">
        <v>12420</v>
      </c>
      <c r="AA154" t="s">
        <v>12429</v>
      </c>
      <c r="AB154" t="s">
        <v>12422</v>
      </c>
      <c r="AC154">
        <v>2</v>
      </c>
      <c r="AD154" s="123">
        <v>41521</v>
      </c>
      <c r="AE154" t="s">
        <v>12431</v>
      </c>
      <c r="AG154">
        <v>40007176</v>
      </c>
      <c r="AL154" t="s">
        <v>12422</v>
      </c>
      <c r="AN154">
        <v>3307162251</v>
      </c>
      <c r="AO154">
        <v>16</v>
      </c>
      <c r="AP154" t="s">
        <v>12424</v>
      </c>
      <c r="AQ154" t="s">
        <v>11408</v>
      </c>
      <c r="AR154">
        <v>4100</v>
      </c>
      <c r="AT154">
        <v>0</v>
      </c>
      <c r="AV154" t="s">
        <v>13052</v>
      </c>
      <c r="AW154">
        <v>116100</v>
      </c>
    </row>
    <row r="155" spans="1:49" x14ac:dyDescent="0.25">
      <c r="A155">
        <v>4100</v>
      </c>
      <c r="B155">
        <v>30005</v>
      </c>
      <c r="C155">
        <v>4007</v>
      </c>
      <c r="D155">
        <v>416</v>
      </c>
      <c r="E155" s="124" t="s">
        <v>322</v>
      </c>
      <c r="F155" t="str">
        <f t="shared" si="4"/>
        <v>Adriana JorgeNITTO DENKO AUTOMOTIVE, NJ, INC.</v>
      </c>
      <c r="G155" s="150" t="str">
        <f t="shared" si="5"/>
        <v>Adriana Jorge</v>
      </c>
      <c r="H155" s="149" t="s">
        <v>6850</v>
      </c>
      <c r="I155">
        <v>40004656</v>
      </c>
      <c r="J155" t="s">
        <v>12492</v>
      </c>
      <c r="K155" t="s">
        <v>13053</v>
      </c>
      <c r="L155" t="s">
        <v>12669</v>
      </c>
      <c r="M155" t="s">
        <v>12413</v>
      </c>
      <c r="N155">
        <v>8701</v>
      </c>
      <c r="Q155" t="s">
        <v>12415</v>
      </c>
      <c r="R155" t="s">
        <v>12416</v>
      </c>
      <c r="S155" t="s">
        <v>13054</v>
      </c>
      <c r="U155" t="s">
        <v>12418</v>
      </c>
      <c r="W155">
        <v>11</v>
      </c>
      <c r="X155">
        <v>1</v>
      </c>
      <c r="Y155" t="s">
        <v>12419</v>
      </c>
      <c r="Z155" t="s">
        <v>12420</v>
      </c>
      <c r="AA155" t="s">
        <v>12485</v>
      </c>
      <c r="AB155" t="s">
        <v>12422</v>
      </c>
      <c r="AC155">
        <v>2</v>
      </c>
      <c r="AD155" s="123">
        <v>39206</v>
      </c>
      <c r="AE155" t="s">
        <v>12538</v>
      </c>
      <c r="AG155">
        <v>40004656</v>
      </c>
      <c r="AL155" t="s">
        <v>12422</v>
      </c>
      <c r="AN155">
        <v>3102911501</v>
      </c>
      <c r="AO155">
        <v>16</v>
      </c>
      <c r="AP155" t="s">
        <v>12424</v>
      </c>
      <c r="AQ155" t="s">
        <v>11408</v>
      </c>
      <c r="AR155">
        <v>4100</v>
      </c>
      <c r="AT155">
        <v>0</v>
      </c>
      <c r="AV155" t="s">
        <v>13055</v>
      </c>
      <c r="AW155">
        <v>116100</v>
      </c>
    </row>
    <row r="156" spans="1:49" x14ac:dyDescent="0.25">
      <c r="A156">
        <v>4100</v>
      </c>
      <c r="B156">
        <v>30005</v>
      </c>
      <c r="C156">
        <v>4007</v>
      </c>
      <c r="D156">
        <v>416</v>
      </c>
      <c r="E156" s="124" t="s">
        <v>322</v>
      </c>
      <c r="F156" t="str">
        <f t="shared" si="4"/>
        <v>Adriana JorgeNORPAK CORPORATION</v>
      </c>
      <c r="G156" s="150" t="str">
        <f t="shared" si="5"/>
        <v>Adriana Jorge</v>
      </c>
      <c r="H156" s="149" t="s">
        <v>6887</v>
      </c>
      <c r="I156">
        <v>40002422</v>
      </c>
      <c r="K156" t="s">
        <v>13056</v>
      </c>
      <c r="L156" t="s">
        <v>12439</v>
      </c>
      <c r="M156" t="s">
        <v>12413</v>
      </c>
      <c r="N156" t="s">
        <v>13057</v>
      </c>
      <c r="Q156" t="s">
        <v>12415</v>
      </c>
      <c r="R156" t="s">
        <v>12416</v>
      </c>
      <c r="S156" t="s">
        <v>13058</v>
      </c>
      <c r="U156" t="s">
        <v>12418</v>
      </c>
      <c r="W156">
        <v>11</v>
      </c>
      <c r="X156">
        <v>1</v>
      </c>
      <c r="Y156" t="s">
        <v>12419</v>
      </c>
      <c r="Z156" t="s">
        <v>12420</v>
      </c>
      <c r="AA156" t="s">
        <v>12421</v>
      </c>
      <c r="AB156" t="s">
        <v>12422</v>
      </c>
      <c r="AC156">
        <v>2</v>
      </c>
      <c r="AD156" s="123">
        <v>39111</v>
      </c>
      <c r="AE156" t="s">
        <v>12423</v>
      </c>
      <c r="AG156">
        <v>40002422</v>
      </c>
      <c r="AL156" t="s">
        <v>12422</v>
      </c>
      <c r="AN156">
        <v>3101316601</v>
      </c>
      <c r="AO156">
        <v>16</v>
      </c>
      <c r="AP156" t="s">
        <v>12424</v>
      </c>
      <c r="AQ156" t="s">
        <v>11408</v>
      </c>
      <c r="AR156">
        <v>4100</v>
      </c>
      <c r="AT156">
        <v>0</v>
      </c>
      <c r="AV156" t="s">
        <v>13059</v>
      </c>
      <c r="AW156">
        <v>116100</v>
      </c>
    </row>
    <row r="157" spans="1:49" x14ac:dyDescent="0.25">
      <c r="A157">
        <v>4100</v>
      </c>
      <c r="B157">
        <v>30005</v>
      </c>
      <c r="C157">
        <v>4007</v>
      </c>
      <c r="D157">
        <v>416</v>
      </c>
      <c r="E157" s="124" t="s">
        <v>322</v>
      </c>
      <c r="F157" t="str">
        <f t="shared" si="4"/>
        <v>Adriana JorgeNORTH JERSEY MEDIA GROUP</v>
      </c>
      <c r="G157" s="150" t="str">
        <f t="shared" si="5"/>
        <v>Adriana Jorge</v>
      </c>
      <c r="H157" s="149" t="s">
        <v>6898</v>
      </c>
      <c r="I157">
        <v>40003783</v>
      </c>
      <c r="J157" t="s">
        <v>13060</v>
      </c>
      <c r="L157" t="s">
        <v>13061</v>
      </c>
      <c r="M157" t="s">
        <v>13062</v>
      </c>
      <c r="O157">
        <v>6035</v>
      </c>
      <c r="P157" t="s">
        <v>13063</v>
      </c>
      <c r="Q157" t="s">
        <v>12415</v>
      </c>
      <c r="R157" t="s">
        <v>12416</v>
      </c>
      <c r="S157" t="s">
        <v>13064</v>
      </c>
      <c r="U157" t="s">
        <v>12418</v>
      </c>
      <c r="W157">
        <v>11</v>
      </c>
      <c r="X157">
        <v>1</v>
      </c>
      <c r="Y157" t="s">
        <v>12419</v>
      </c>
      <c r="Z157" t="s">
        <v>12420</v>
      </c>
      <c r="AA157" t="s">
        <v>12421</v>
      </c>
      <c r="AB157" t="s">
        <v>12422</v>
      </c>
      <c r="AC157">
        <v>2</v>
      </c>
      <c r="AD157" s="123">
        <v>39111</v>
      </c>
      <c r="AE157" t="s">
        <v>12423</v>
      </c>
      <c r="AG157">
        <v>40003783</v>
      </c>
      <c r="AL157" t="s">
        <v>12422</v>
      </c>
      <c r="AN157">
        <v>3805104601</v>
      </c>
      <c r="AO157">
        <v>16</v>
      </c>
      <c r="AP157" t="s">
        <v>12424</v>
      </c>
      <c r="AQ157" t="s">
        <v>11408</v>
      </c>
      <c r="AR157">
        <v>4100</v>
      </c>
      <c r="AT157">
        <v>2005</v>
      </c>
      <c r="AV157" t="s">
        <v>13065</v>
      </c>
      <c r="AW157">
        <v>116100</v>
      </c>
    </row>
    <row r="158" spans="1:49" x14ac:dyDescent="0.25">
      <c r="A158">
        <v>4100</v>
      </c>
      <c r="B158">
        <v>30005</v>
      </c>
      <c r="C158">
        <v>4007</v>
      </c>
      <c r="D158">
        <v>416</v>
      </c>
      <c r="E158" s="124" t="s">
        <v>322</v>
      </c>
      <c r="F158" t="str">
        <f t="shared" si="4"/>
        <v>Adriana JorgeNORTH SIDE POWER TRANSMISSION CORP</v>
      </c>
      <c r="G158" s="150" t="str">
        <f t="shared" si="5"/>
        <v>Adriana Jorge</v>
      </c>
      <c r="H158" s="149" t="s">
        <v>6899</v>
      </c>
      <c r="I158">
        <v>40008428</v>
      </c>
      <c r="K158" t="s">
        <v>13066</v>
      </c>
      <c r="L158" t="s">
        <v>12781</v>
      </c>
      <c r="M158" t="s">
        <v>12445</v>
      </c>
      <c r="N158">
        <v>11211</v>
      </c>
      <c r="Q158" t="s">
        <v>12415</v>
      </c>
      <c r="R158" t="s">
        <v>12416</v>
      </c>
      <c r="S158" t="s">
        <v>13067</v>
      </c>
      <c r="U158" t="s">
        <v>12418</v>
      </c>
      <c r="W158">
        <v>11</v>
      </c>
      <c r="X158">
        <v>2</v>
      </c>
      <c r="Y158" t="s">
        <v>12419</v>
      </c>
      <c r="Z158" t="s">
        <v>12420</v>
      </c>
      <c r="AA158" t="s">
        <v>12429</v>
      </c>
      <c r="AB158" t="s">
        <v>12422</v>
      </c>
      <c r="AC158">
        <v>2</v>
      </c>
      <c r="AD158" s="123">
        <v>43304</v>
      </c>
      <c r="AE158" t="s">
        <v>12431</v>
      </c>
      <c r="AG158">
        <v>40008428</v>
      </c>
      <c r="AL158" t="s">
        <v>12422</v>
      </c>
      <c r="AN158">
        <v>3304720101</v>
      </c>
      <c r="AO158">
        <v>16</v>
      </c>
      <c r="AP158" t="s">
        <v>12424</v>
      </c>
      <c r="AQ158" t="s">
        <v>11408</v>
      </c>
      <c r="AR158">
        <v>4100</v>
      </c>
      <c r="AT158">
        <v>0</v>
      </c>
      <c r="AV158" t="s">
        <v>13068</v>
      </c>
      <c r="AW158">
        <v>116100</v>
      </c>
    </row>
    <row r="159" spans="1:49" x14ac:dyDescent="0.25">
      <c r="A159">
        <v>4100</v>
      </c>
      <c r="B159">
        <v>30005</v>
      </c>
      <c r="C159">
        <v>4007</v>
      </c>
      <c r="D159">
        <v>416</v>
      </c>
      <c r="E159" s="124" t="s">
        <v>322</v>
      </c>
      <c r="F159" t="str">
        <f t="shared" si="4"/>
        <v>Adriana JorgeNORTHEAST INDUSTRIAL TECH - NJ DENV</v>
      </c>
      <c r="G159" s="150" t="str">
        <f t="shared" si="5"/>
        <v>Adriana Jorge</v>
      </c>
      <c r="H159" s="149" t="s">
        <v>6901</v>
      </c>
      <c r="I159">
        <v>40003185</v>
      </c>
      <c r="K159" t="s">
        <v>13069</v>
      </c>
      <c r="L159" t="s">
        <v>13070</v>
      </c>
      <c r="M159" t="s">
        <v>12445</v>
      </c>
      <c r="N159" t="s">
        <v>13071</v>
      </c>
      <c r="Q159" t="s">
        <v>12415</v>
      </c>
      <c r="R159" t="s">
        <v>12416</v>
      </c>
      <c r="S159" t="s">
        <v>13072</v>
      </c>
      <c r="T159">
        <v>309684</v>
      </c>
      <c r="U159" t="s">
        <v>12418</v>
      </c>
      <c r="W159">
        <v>11</v>
      </c>
      <c r="X159">
        <v>2</v>
      </c>
      <c r="Y159" t="s">
        <v>12419</v>
      </c>
      <c r="Z159" t="s">
        <v>12420</v>
      </c>
      <c r="AA159" t="s">
        <v>12421</v>
      </c>
      <c r="AB159" t="s">
        <v>12422</v>
      </c>
      <c r="AC159">
        <v>2</v>
      </c>
      <c r="AD159" s="123">
        <v>39111</v>
      </c>
      <c r="AE159" t="s">
        <v>12423</v>
      </c>
      <c r="AG159">
        <v>40003185</v>
      </c>
      <c r="AL159" t="s">
        <v>12422</v>
      </c>
      <c r="AN159">
        <v>3303716101</v>
      </c>
      <c r="AO159">
        <v>16</v>
      </c>
      <c r="AP159" t="s">
        <v>12424</v>
      </c>
      <c r="AQ159" t="s">
        <v>11408</v>
      </c>
      <c r="AR159">
        <v>4100</v>
      </c>
      <c r="AT159">
        <v>2005</v>
      </c>
      <c r="AV159" t="s">
        <v>13073</v>
      </c>
      <c r="AW159">
        <v>116100</v>
      </c>
    </row>
    <row r="160" spans="1:49" x14ac:dyDescent="0.25">
      <c r="A160">
        <v>4100</v>
      </c>
      <c r="B160">
        <v>30005</v>
      </c>
      <c r="C160">
        <v>4007</v>
      </c>
      <c r="D160">
        <v>416</v>
      </c>
      <c r="E160" s="124" t="s">
        <v>322</v>
      </c>
      <c r="F160" t="str">
        <f t="shared" si="4"/>
        <v>Adriana JorgeOPEX CORP.</v>
      </c>
      <c r="G160" s="150" t="str">
        <f t="shared" si="5"/>
        <v>Adriana Jorge</v>
      </c>
      <c r="H160" s="149" t="s">
        <v>7054</v>
      </c>
      <c r="I160">
        <v>40000365</v>
      </c>
      <c r="J160" t="s">
        <v>12492</v>
      </c>
      <c r="K160" t="s">
        <v>13074</v>
      </c>
      <c r="L160" t="s">
        <v>12755</v>
      </c>
      <c r="M160" t="s">
        <v>12413</v>
      </c>
      <c r="N160" t="s">
        <v>13075</v>
      </c>
      <c r="Q160" t="s">
        <v>12415</v>
      </c>
      <c r="R160" t="s">
        <v>12416</v>
      </c>
      <c r="S160" t="s">
        <v>13076</v>
      </c>
      <c r="U160" t="s">
        <v>12418</v>
      </c>
      <c r="W160">
        <v>11</v>
      </c>
      <c r="X160">
        <v>0</v>
      </c>
      <c r="Y160" t="s">
        <v>12472</v>
      </c>
      <c r="Z160" t="s">
        <v>12420</v>
      </c>
      <c r="AA160" t="s">
        <v>12421</v>
      </c>
      <c r="AB160" t="s">
        <v>12422</v>
      </c>
      <c r="AC160">
        <v>2</v>
      </c>
      <c r="AD160" s="123">
        <v>39111</v>
      </c>
      <c r="AE160" t="s">
        <v>12423</v>
      </c>
      <c r="AG160">
        <v>40000365</v>
      </c>
      <c r="AL160" t="s">
        <v>12422</v>
      </c>
      <c r="AN160">
        <v>3100531801</v>
      </c>
      <c r="AO160">
        <v>13</v>
      </c>
      <c r="AP160" t="s">
        <v>12424</v>
      </c>
      <c r="AQ160" t="s">
        <v>11408</v>
      </c>
      <c r="AR160">
        <v>4100</v>
      </c>
      <c r="AT160">
        <v>2005</v>
      </c>
      <c r="AV160" t="s">
        <v>7054</v>
      </c>
      <c r="AW160">
        <v>116100</v>
      </c>
    </row>
    <row r="161" spans="1:49" x14ac:dyDescent="0.25">
      <c r="A161">
        <v>4100</v>
      </c>
      <c r="B161">
        <v>30005</v>
      </c>
      <c r="C161">
        <v>4007</v>
      </c>
      <c r="D161">
        <v>416</v>
      </c>
      <c r="E161" s="124" t="s">
        <v>322</v>
      </c>
      <c r="F161" t="str">
        <f t="shared" si="4"/>
        <v>Adriana JorgeORION MANUFACTURING CORP</v>
      </c>
      <c r="G161" s="150" t="str">
        <f t="shared" si="5"/>
        <v>Adriana Jorge</v>
      </c>
      <c r="H161" s="149" t="s">
        <v>7068</v>
      </c>
      <c r="I161">
        <v>40005593</v>
      </c>
      <c r="L161" t="s">
        <v>13077</v>
      </c>
      <c r="M161" t="s">
        <v>12413</v>
      </c>
      <c r="O161">
        <v>519</v>
      </c>
      <c r="P161">
        <v>7207</v>
      </c>
      <c r="Q161" t="s">
        <v>12415</v>
      </c>
      <c r="R161" t="s">
        <v>12416</v>
      </c>
      <c r="S161" t="s">
        <v>13078</v>
      </c>
      <c r="U161" t="s">
        <v>12418</v>
      </c>
      <c r="W161">
        <v>11</v>
      </c>
      <c r="X161">
        <v>2</v>
      </c>
      <c r="Y161" t="s">
        <v>12419</v>
      </c>
      <c r="Z161" t="s">
        <v>12420</v>
      </c>
      <c r="AA161" t="s">
        <v>12429</v>
      </c>
      <c r="AB161" t="s">
        <v>12422</v>
      </c>
      <c r="AC161">
        <v>2</v>
      </c>
      <c r="AD161" s="123">
        <v>39752</v>
      </c>
      <c r="AE161" t="s">
        <v>12431</v>
      </c>
      <c r="AG161">
        <v>40005593</v>
      </c>
      <c r="AL161" t="s">
        <v>12422</v>
      </c>
      <c r="AN161">
        <v>3103906001</v>
      </c>
      <c r="AO161">
        <v>16</v>
      </c>
      <c r="AP161" t="s">
        <v>12424</v>
      </c>
      <c r="AQ161" t="s">
        <v>11408</v>
      </c>
      <c r="AR161">
        <v>4100</v>
      </c>
      <c r="AT161">
        <v>0</v>
      </c>
      <c r="AV161" t="s">
        <v>13079</v>
      </c>
      <c r="AW161">
        <v>116100</v>
      </c>
    </row>
    <row r="162" spans="1:49" x14ac:dyDescent="0.25">
      <c r="A162">
        <v>4100</v>
      </c>
      <c r="B162">
        <v>30005</v>
      </c>
      <c r="C162">
        <v>4007</v>
      </c>
      <c r="D162">
        <v>416</v>
      </c>
      <c r="E162" s="124" t="s">
        <v>322</v>
      </c>
      <c r="F162" t="str">
        <f t="shared" si="4"/>
        <v>Adriana JorgeORLANDI INC</v>
      </c>
      <c r="G162" s="150" t="str">
        <f t="shared" si="5"/>
        <v>Adriana Jorge</v>
      </c>
      <c r="H162" s="149" t="s">
        <v>7071</v>
      </c>
      <c r="I162">
        <v>40003183</v>
      </c>
      <c r="K162" t="s">
        <v>13080</v>
      </c>
      <c r="L162" t="s">
        <v>12596</v>
      </c>
      <c r="M162" t="s">
        <v>12445</v>
      </c>
      <c r="N162" t="s">
        <v>13081</v>
      </c>
      <c r="Q162" t="s">
        <v>12415</v>
      </c>
      <c r="R162" t="s">
        <v>12416</v>
      </c>
      <c r="S162" t="s">
        <v>13082</v>
      </c>
      <c r="U162" t="s">
        <v>12418</v>
      </c>
      <c r="W162">
        <v>11</v>
      </c>
      <c r="X162">
        <v>1</v>
      </c>
      <c r="Y162" t="s">
        <v>12472</v>
      </c>
      <c r="Z162" t="s">
        <v>12420</v>
      </c>
      <c r="AA162" t="s">
        <v>12421</v>
      </c>
      <c r="AB162" t="s">
        <v>12422</v>
      </c>
      <c r="AC162">
        <v>2</v>
      </c>
      <c r="AD162" s="123">
        <v>39111</v>
      </c>
      <c r="AE162" t="s">
        <v>12423</v>
      </c>
      <c r="AG162">
        <v>40003183</v>
      </c>
      <c r="AL162" t="s">
        <v>12422</v>
      </c>
      <c r="AN162">
        <v>3310308901</v>
      </c>
      <c r="AO162">
        <v>16</v>
      </c>
      <c r="AP162" t="s">
        <v>12424</v>
      </c>
      <c r="AQ162" t="s">
        <v>11408</v>
      </c>
      <c r="AR162">
        <v>4100</v>
      </c>
      <c r="AT162">
        <v>2005</v>
      </c>
      <c r="AV162" t="s">
        <v>13083</v>
      </c>
      <c r="AW162">
        <v>116100</v>
      </c>
    </row>
    <row r="163" spans="1:49" x14ac:dyDescent="0.25">
      <c r="A163">
        <v>4100</v>
      </c>
      <c r="B163">
        <v>30005</v>
      </c>
      <c r="C163">
        <v>4007</v>
      </c>
      <c r="D163">
        <v>416</v>
      </c>
      <c r="E163" s="124" t="s">
        <v>322</v>
      </c>
      <c r="F163" t="str">
        <f t="shared" si="4"/>
        <v>Adriana JorgeOXFORD AIRPORT TECHNOLOGIES</v>
      </c>
      <c r="G163" s="150" t="str">
        <f t="shared" si="5"/>
        <v>Adriana Jorge</v>
      </c>
      <c r="H163" s="149" t="s">
        <v>7103</v>
      </c>
      <c r="I163">
        <v>40005797</v>
      </c>
      <c r="K163" t="s">
        <v>13084</v>
      </c>
      <c r="L163" t="s">
        <v>13085</v>
      </c>
      <c r="M163" t="s">
        <v>12445</v>
      </c>
      <c r="N163">
        <v>11003</v>
      </c>
      <c r="Q163" t="s">
        <v>12415</v>
      </c>
      <c r="R163" t="s">
        <v>12416</v>
      </c>
      <c r="S163" t="s">
        <v>13086</v>
      </c>
      <c r="U163" t="s">
        <v>12418</v>
      </c>
      <c r="W163">
        <v>11</v>
      </c>
      <c r="X163">
        <v>1</v>
      </c>
      <c r="Y163" t="s">
        <v>12419</v>
      </c>
      <c r="Z163" t="s">
        <v>12420</v>
      </c>
      <c r="AA163" t="s">
        <v>12429</v>
      </c>
      <c r="AB163" t="s">
        <v>12422</v>
      </c>
      <c r="AC163">
        <v>2</v>
      </c>
      <c r="AD163" s="123">
        <v>39979</v>
      </c>
      <c r="AE163" t="s">
        <v>12431</v>
      </c>
      <c r="AG163">
        <v>40005797</v>
      </c>
      <c r="AL163" t="s">
        <v>12422</v>
      </c>
      <c r="AN163">
        <v>3305908301</v>
      </c>
      <c r="AO163">
        <v>16</v>
      </c>
      <c r="AP163" t="s">
        <v>12424</v>
      </c>
      <c r="AQ163" t="s">
        <v>11408</v>
      </c>
      <c r="AR163">
        <v>4100</v>
      </c>
      <c r="AT163">
        <v>0</v>
      </c>
      <c r="AV163" t="s">
        <v>13087</v>
      </c>
      <c r="AW163">
        <v>116100</v>
      </c>
    </row>
    <row r="164" spans="1:49" x14ac:dyDescent="0.25">
      <c r="A164">
        <v>4100</v>
      </c>
      <c r="B164">
        <v>30005</v>
      </c>
      <c r="C164">
        <v>4007</v>
      </c>
      <c r="D164">
        <v>416</v>
      </c>
      <c r="E164" s="124" t="s">
        <v>322</v>
      </c>
      <c r="F164" t="str">
        <f t="shared" si="4"/>
        <v>Adriana JorgeOXFORD ELECTRONICS</v>
      </c>
      <c r="G164" s="150" t="str">
        <f t="shared" si="5"/>
        <v>Adriana Jorge</v>
      </c>
      <c r="H164" s="149" t="s">
        <v>7104</v>
      </c>
      <c r="I164">
        <v>40001042</v>
      </c>
      <c r="J164" t="s">
        <v>13088</v>
      </c>
      <c r="K164" t="s">
        <v>13089</v>
      </c>
      <c r="L164" t="s">
        <v>13085</v>
      </c>
      <c r="M164" t="s">
        <v>12445</v>
      </c>
      <c r="N164" t="s">
        <v>13090</v>
      </c>
      <c r="Q164" t="s">
        <v>12415</v>
      </c>
      <c r="R164" t="s">
        <v>12416</v>
      </c>
      <c r="S164" t="s">
        <v>13091</v>
      </c>
      <c r="U164" t="s">
        <v>12418</v>
      </c>
      <c r="W164">
        <v>11</v>
      </c>
      <c r="X164">
        <v>1</v>
      </c>
      <c r="Y164" t="s">
        <v>12419</v>
      </c>
      <c r="Z164" t="s">
        <v>12420</v>
      </c>
      <c r="AA164" t="s">
        <v>12421</v>
      </c>
      <c r="AB164" t="s">
        <v>12422</v>
      </c>
      <c r="AC164">
        <v>2</v>
      </c>
      <c r="AD164" s="123">
        <v>39111</v>
      </c>
      <c r="AE164" t="s">
        <v>12423</v>
      </c>
      <c r="AG164">
        <v>40001042</v>
      </c>
      <c r="AL164" t="s">
        <v>12422</v>
      </c>
      <c r="AN164">
        <v>3305908301</v>
      </c>
      <c r="AO164">
        <v>16</v>
      </c>
      <c r="AP164" t="s">
        <v>12424</v>
      </c>
      <c r="AQ164" t="s">
        <v>11408</v>
      </c>
      <c r="AR164">
        <v>4100</v>
      </c>
      <c r="AS164" t="s">
        <v>12491</v>
      </c>
      <c r="AT164">
        <v>0</v>
      </c>
      <c r="AV164" t="s">
        <v>13092</v>
      </c>
      <c r="AW164">
        <v>116100</v>
      </c>
    </row>
    <row r="165" spans="1:49" x14ac:dyDescent="0.25">
      <c r="A165">
        <v>4100</v>
      </c>
      <c r="B165">
        <v>30005</v>
      </c>
      <c r="C165">
        <v>4007</v>
      </c>
      <c r="D165">
        <v>416</v>
      </c>
      <c r="E165" s="124" t="s">
        <v>322</v>
      </c>
      <c r="F165" t="str">
        <f t="shared" si="4"/>
        <v>Adriana JorgeP &amp; P DISTRIBUTORS INC</v>
      </c>
      <c r="G165" s="150" t="str">
        <f t="shared" si="5"/>
        <v>Adriana Jorge</v>
      </c>
      <c r="H165" s="149" t="s">
        <v>7108</v>
      </c>
      <c r="I165">
        <v>40006890</v>
      </c>
      <c r="K165" t="s">
        <v>13093</v>
      </c>
      <c r="L165" t="s">
        <v>12903</v>
      </c>
      <c r="M165" t="s">
        <v>12445</v>
      </c>
      <c r="N165">
        <v>11357</v>
      </c>
      <c r="Q165" t="s">
        <v>12415</v>
      </c>
      <c r="R165" t="s">
        <v>12416</v>
      </c>
      <c r="S165" t="s">
        <v>13094</v>
      </c>
      <c r="U165" t="s">
        <v>12418</v>
      </c>
      <c r="W165">
        <v>11</v>
      </c>
      <c r="X165">
        <v>2</v>
      </c>
      <c r="Y165" t="s">
        <v>12419</v>
      </c>
      <c r="Z165" t="s">
        <v>12420</v>
      </c>
      <c r="AA165" t="s">
        <v>12429</v>
      </c>
      <c r="AB165" t="s">
        <v>12422</v>
      </c>
      <c r="AC165">
        <v>2</v>
      </c>
      <c r="AD165" s="123">
        <v>41159</v>
      </c>
      <c r="AE165" t="s">
        <v>12431</v>
      </c>
      <c r="AG165">
        <v>40006890</v>
      </c>
      <c r="AL165" t="s">
        <v>12422</v>
      </c>
      <c r="AN165">
        <v>3308120101</v>
      </c>
      <c r="AO165">
        <v>16</v>
      </c>
      <c r="AP165" t="s">
        <v>12424</v>
      </c>
      <c r="AQ165" t="s">
        <v>11408</v>
      </c>
      <c r="AR165">
        <v>4100</v>
      </c>
      <c r="AT165">
        <v>0</v>
      </c>
      <c r="AV165" t="s">
        <v>13095</v>
      </c>
      <c r="AW165">
        <v>116100</v>
      </c>
    </row>
    <row r="166" spans="1:49" x14ac:dyDescent="0.25">
      <c r="A166">
        <v>4100</v>
      </c>
      <c r="B166">
        <v>30005</v>
      </c>
      <c r="C166">
        <v>4007</v>
      </c>
      <c r="D166">
        <v>416</v>
      </c>
      <c r="E166" s="124" t="s">
        <v>322</v>
      </c>
      <c r="F166" t="str">
        <f t="shared" si="4"/>
        <v>Adriana JorgePARIS CORPORATION OF NJ</v>
      </c>
      <c r="G166" s="150" t="str">
        <f t="shared" si="5"/>
        <v>Adriana Jorge</v>
      </c>
      <c r="H166" s="149" t="s">
        <v>7190</v>
      </c>
      <c r="I166">
        <v>40008355</v>
      </c>
      <c r="K166" t="s">
        <v>13096</v>
      </c>
      <c r="L166" t="s">
        <v>13097</v>
      </c>
      <c r="M166" t="s">
        <v>12413</v>
      </c>
      <c r="N166">
        <v>8060</v>
      </c>
      <c r="Q166" t="s">
        <v>12415</v>
      </c>
      <c r="R166" t="s">
        <v>12416</v>
      </c>
      <c r="S166" t="s">
        <v>13098</v>
      </c>
      <c r="U166" t="s">
        <v>12418</v>
      </c>
      <c r="W166">
        <v>11</v>
      </c>
      <c r="X166">
        <v>1</v>
      </c>
      <c r="Y166" t="s">
        <v>12419</v>
      </c>
      <c r="Z166" t="s">
        <v>12420</v>
      </c>
      <c r="AA166" t="s">
        <v>12429</v>
      </c>
      <c r="AB166" t="s">
        <v>12422</v>
      </c>
      <c r="AC166">
        <v>2</v>
      </c>
      <c r="AD166" s="123">
        <v>43195</v>
      </c>
      <c r="AE166" t="s">
        <v>12431</v>
      </c>
      <c r="AG166">
        <v>40008355</v>
      </c>
      <c r="AL166" t="s">
        <v>12422</v>
      </c>
      <c r="AN166">
        <v>3100564911</v>
      </c>
      <c r="AO166">
        <v>16</v>
      </c>
      <c r="AP166" t="s">
        <v>12424</v>
      </c>
      <c r="AQ166" t="s">
        <v>11408</v>
      </c>
      <c r="AR166">
        <v>4100</v>
      </c>
      <c r="AT166">
        <v>0</v>
      </c>
      <c r="AV166" t="s">
        <v>13099</v>
      </c>
      <c r="AW166">
        <v>116100</v>
      </c>
    </row>
    <row r="167" spans="1:49" x14ac:dyDescent="0.25">
      <c r="A167">
        <v>4100</v>
      </c>
      <c r="B167">
        <v>30005</v>
      </c>
      <c r="C167">
        <v>4007</v>
      </c>
      <c r="D167">
        <v>416</v>
      </c>
      <c r="E167" s="124" t="s">
        <v>322</v>
      </c>
      <c r="F167" t="str">
        <f t="shared" si="4"/>
        <v>Adriana JorgePARTS CONNECTION</v>
      </c>
      <c r="G167" s="150" t="str">
        <f t="shared" si="5"/>
        <v>Adriana Jorge</v>
      </c>
      <c r="H167" s="149" t="s">
        <v>7240</v>
      </c>
      <c r="I167">
        <v>40003894</v>
      </c>
      <c r="J167" t="s">
        <v>13100</v>
      </c>
      <c r="K167" t="s">
        <v>13101</v>
      </c>
      <c r="L167" t="s">
        <v>13102</v>
      </c>
      <c r="M167" t="s">
        <v>12445</v>
      </c>
      <c r="N167" t="s">
        <v>13103</v>
      </c>
      <c r="Q167" t="s">
        <v>12415</v>
      </c>
      <c r="R167" t="s">
        <v>12416</v>
      </c>
      <c r="S167" t="s">
        <v>13104</v>
      </c>
      <c r="U167" t="s">
        <v>12418</v>
      </c>
      <c r="W167">
        <v>11</v>
      </c>
      <c r="X167">
        <v>2</v>
      </c>
      <c r="Y167" t="s">
        <v>12419</v>
      </c>
      <c r="Z167" t="s">
        <v>12420</v>
      </c>
      <c r="AA167" t="s">
        <v>12421</v>
      </c>
      <c r="AB167" t="s">
        <v>12422</v>
      </c>
      <c r="AC167">
        <v>2</v>
      </c>
      <c r="AD167" s="123">
        <v>39111</v>
      </c>
      <c r="AE167" t="s">
        <v>12423</v>
      </c>
      <c r="AG167">
        <v>40003894</v>
      </c>
      <c r="AL167" t="s">
        <v>12422</v>
      </c>
      <c r="AN167">
        <v>3310341501</v>
      </c>
      <c r="AO167">
        <v>16</v>
      </c>
      <c r="AP167" t="s">
        <v>12424</v>
      </c>
      <c r="AQ167" t="s">
        <v>11408</v>
      </c>
      <c r="AR167">
        <v>4100</v>
      </c>
      <c r="AT167">
        <v>2005</v>
      </c>
      <c r="AV167" t="s">
        <v>13105</v>
      </c>
      <c r="AW167">
        <v>116100</v>
      </c>
    </row>
    <row r="168" spans="1:49" x14ac:dyDescent="0.25">
      <c r="A168">
        <v>4100</v>
      </c>
      <c r="B168">
        <v>30005</v>
      </c>
      <c r="C168">
        <v>4007</v>
      </c>
      <c r="D168">
        <v>416</v>
      </c>
      <c r="E168" s="124" t="s">
        <v>322</v>
      </c>
      <c r="F168" t="str">
        <f t="shared" si="4"/>
        <v>Adriana JorgePASTRY HOUSE INC</v>
      </c>
      <c r="G168" s="150" t="str">
        <f t="shared" si="5"/>
        <v>Adriana Jorge</v>
      </c>
      <c r="H168" s="149" t="s">
        <v>7248</v>
      </c>
      <c r="I168">
        <v>40003821</v>
      </c>
      <c r="K168" t="s">
        <v>13106</v>
      </c>
      <c r="L168" t="s">
        <v>13107</v>
      </c>
      <c r="M168" t="s">
        <v>12445</v>
      </c>
      <c r="N168">
        <v>11798</v>
      </c>
      <c r="Q168" t="s">
        <v>12415</v>
      </c>
      <c r="R168" t="s">
        <v>12416</v>
      </c>
      <c r="S168" t="s">
        <v>13108</v>
      </c>
      <c r="U168" t="s">
        <v>12418</v>
      </c>
      <c r="W168">
        <v>11</v>
      </c>
      <c r="X168">
        <v>1</v>
      </c>
      <c r="Y168" t="s">
        <v>12419</v>
      </c>
      <c r="Z168" t="s">
        <v>12420</v>
      </c>
      <c r="AA168" t="s">
        <v>12421</v>
      </c>
      <c r="AB168" t="s">
        <v>12430</v>
      </c>
      <c r="AC168">
        <v>2</v>
      </c>
      <c r="AD168" s="123">
        <v>39111</v>
      </c>
      <c r="AE168" t="s">
        <v>12423</v>
      </c>
      <c r="AG168">
        <v>40003821</v>
      </c>
      <c r="AL168" t="s">
        <v>12430</v>
      </c>
      <c r="AN168">
        <v>3310352301</v>
      </c>
      <c r="AO168">
        <v>16</v>
      </c>
      <c r="AP168" t="s">
        <v>12424</v>
      </c>
      <c r="AQ168" t="s">
        <v>11408</v>
      </c>
      <c r="AR168">
        <v>4100</v>
      </c>
      <c r="AS168" t="s">
        <v>12491</v>
      </c>
      <c r="AT168">
        <v>0</v>
      </c>
      <c r="AV168" t="s">
        <v>13109</v>
      </c>
      <c r="AW168">
        <v>116100</v>
      </c>
    </row>
    <row r="169" spans="1:49" x14ac:dyDescent="0.25">
      <c r="A169">
        <v>4100</v>
      </c>
      <c r="B169">
        <v>30005</v>
      </c>
      <c r="C169">
        <v>4007</v>
      </c>
      <c r="D169">
        <v>416</v>
      </c>
      <c r="E169" s="124" t="s">
        <v>322</v>
      </c>
      <c r="F169" t="str">
        <f t="shared" si="4"/>
        <v>Adriana JorgePEARL RIVER PASTRY LLC</v>
      </c>
      <c r="G169" s="150" t="str">
        <f t="shared" si="5"/>
        <v>Adriana Jorge</v>
      </c>
      <c r="H169" s="149" t="s">
        <v>13110</v>
      </c>
      <c r="I169">
        <v>40009035</v>
      </c>
      <c r="K169" t="s">
        <v>13111</v>
      </c>
      <c r="L169" t="s">
        <v>13112</v>
      </c>
      <c r="M169" t="s">
        <v>12445</v>
      </c>
      <c r="N169">
        <v>10994</v>
      </c>
      <c r="Q169" t="s">
        <v>12415</v>
      </c>
      <c r="R169" t="s">
        <v>12416</v>
      </c>
      <c r="S169" t="s">
        <v>13113</v>
      </c>
      <c r="U169" t="s">
        <v>12418</v>
      </c>
      <c r="W169">
        <v>11</v>
      </c>
      <c r="X169">
        <v>1</v>
      </c>
      <c r="Y169" t="s">
        <v>12419</v>
      </c>
      <c r="Z169" t="s">
        <v>12420</v>
      </c>
      <c r="AA169" t="s">
        <v>12485</v>
      </c>
      <c r="AB169" t="s">
        <v>12422</v>
      </c>
      <c r="AC169">
        <v>2</v>
      </c>
      <c r="AD169" s="123">
        <v>44244</v>
      </c>
      <c r="AE169" t="s">
        <v>12528</v>
      </c>
      <c r="AG169">
        <v>40009035</v>
      </c>
      <c r="AL169" t="s">
        <v>12422</v>
      </c>
      <c r="AN169">
        <v>3308752001</v>
      </c>
      <c r="AO169">
        <v>16</v>
      </c>
      <c r="AP169" t="s">
        <v>12424</v>
      </c>
      <c r="AQ169" t="s">
        <v>11408</v>
      </c>
      <c r="AR169">
        <v>4100</v>
      </c>
      <c r="AT169">
        <v>0</v>
      </c>
      <c r="AV169" t="s">
        <v>13114</v>
      </c>
      <c r="AW169">
        <v>116100</v>
      </c>
    </row>
    <row r="170" spans="1:49" x14ac:dyDescent="0.25">
      <c r="A170">
        <v>4100</v>
      </c>
      <c r="B170">
        <v>30005</v>
      </c>
      <c r="C170">
        <v>4007</v>
      </c>
      <c r="D170">
        <v>416</v>
      </c>
      <c r="E170" s="124" t="s">
        <v>322</v>
      </c>
      <c r="F170" t="str">
        <f t="shared" si="4"/>
        <v>Adriana JorgePECO INC.</v>
      </c>
      <c r="G170" s="150" t="str">
        <f t="shared" si="5"/>
        <v>Adriana Jorge</v>
      </c>
      <c r="H170" s="149" t="s">
        <v>7271</v>
      </c>
      <c r="I170">
        <v>40003825</v>
      </c>
      <c r="L170" t="s">
        <v>12942</v>
      </c>
      <c r="M170" t="s">
        <v>12413</v>
      </c>
      <c r="N170">
        <v>7007</v>
      </c>
      <c r="O170">
        <v>1346</v>
      </c>
      <c r="P170">
        <v>7007</v>
      </c>
      <c r="Q170" t="s">
        <v>12415</v>
      </c>
      <c r="R170" t="s">
        <v>12416</v>
      </c>
      <c r="S170" t="s">
        <v>13115</v>
      </c>
      <c r="U170" t="s">
        <v>12418</v>
      </c>
      <c r="W170">
        <v>11</v>
      </c>
      <c r="X170">
        <v>0</v>
      </c>
      <c r="Y170" t="s">
        <v>12419</v>
      </c>
      <c r="Z170" t="s">
        <v>12420</v>
      </c>
      <c r="AA170" t="s">
        <v>12421</v>
      </c>
      <c r="AB170" t="s">
        <v>12422</v>
      </c>
      <c r="AC170">
        <v>2</v>
      </c>
      <c r="AD170" s="123">
        <v>39111</v>
      </c>
      <c r="AE170" t="s">
        <v>12423</v>
      </c>
      <c r="AG170">
        <v>40003825</v>
      </c>
      <c r="AL170" t="s">
        <v>12422</v>
      </c>
      <c r="AN170">
        <v>3101326901</v>
      </c>
      <c r="AO170">
        <v>16</v>
      </c>
      <c r="AP170" t="s">
        <v>12424</v>
      </c>
      <c r="AQ170" t="s">
        <v>11408</v>
      </c>
      <c r="AR170">
        <v>4100</v>
      </c>
      <c r="AT170">
        <v>2005</v>
      </c>
      <c r="AV170">
        <v>10245800</v>
      </c>
      <c r="AW170">
        <v>116100</v>
      </c>
    </row>
    <row r="171" spans="1:49" x14ac:dyDescent="0.25">
      <c r="A171">
        <v>4100</v>
      </c>
      <c r="B171">
        <v>30005</v>
      </c>
      <c r="C171">
        <v>4007</v>
      </c>
      <c r="D171">
        <v>416</v>
      </c>
      <c r="E171" s="124" t="s">
        <v>322</v>
      </c>
      <c r="F171" t="str">
        <f t="shared" si="4"/>
        <v>Adriana JorgePEREGRINE MACHINE &amp; MFG BOHEMIA</v>
      </c>
      <c r="G171" s="150" t="str">
        <f t="shared" si="5"/>
        <v>Adriana Jorge</v>
      </c>
      <c r="H171" s="149" t="s">
        <v>7303</v>
      </c>
      <c r="I171">
        <v>40001247</v>
      </c>
      <c r="K171" t="s">
        <v>13116</v>
      </c>
      <c r="L171" t="s">
        <v>12596</v>
      </c>
      <c r="M171" t="s">
        <v>12445</v>
      </c>
      <c r="N171">
        <v>11735</v>
      </c>
      <c r="Q171" t="s">
        <v>12415</v>
      </c>
      <c r="R171" t="s">
        <v>12416</v>
      </c>
      <c r="S171" t="s">
        <v>13117</v>
      </c>
      <c r="U171" t="s">
        <v>12418</v>
      </c>
      <c r="W171">
        <v>11</v>
      </c>
      <c r="X171">
        <v>1</v>
      </c>
      <c r="Y171" t="s">
        <v>12419</v>
      </c>
      <c r="Z171" t="s">
        <v>12420</v>
      </c>
      <c r="AA171" t="s">
        <v>12421</v>
      </c>
      <c r="AB171" t="s">
        <v>12422</v>
      </c>
      <c r="AC171">
        <v>2</v>
      </c>
      <c r="AD171" s="123">
        <v>39111</v>
      </c>
      <c r="AE171" t="s">
        <v>12423</v>
      </c>
      <c r="AG171">
        <v>40001247</v>
      </c>
      <c r="AL171" t="s">
        <v>12422</v>
      </c>
      <c r="AN171">
        <v>3305908901</v>
      </c>
      <c r="AO171">
        <v>16</v>
      </c>
      <c r="AP171" t="s">
        <v>12424</v>
      </c>
      <c r="AQ171" t="s">
        <v>11408</v>
      </c>
      <c r="AR171">
        <v>4100</v>
      </c>
      <c r="AT171">
        <v>2005</v>
      </c>
      <c r="AV171" t="s">
        <v>13118</v>
      </c>
      <c r="AW171">
        <v>116100</v>
      </c>
    </row>
    <row r="172" spans="1:49" x14ac:dyDescent="0.25">
      <c r="A172">
        <v>4100</v>
      </c>
      <c r="B172">
        <v>30005</v>
      </c>
      <c r="C172">
        <v>4007</v>
      </c>
      <c r="D172">
        <v>416</v>
      </c>
      <c r="E172" s="124" t="s">
        <v>322</v>
      </c>
      <c r="F172" t="str">
        <f t="shared" si="4"/>
        <v>Adriana JorgePESTER USA INC</v>
      </c>
      <c r="G172" s="150" t="str">
        <f t="shared" si="5"/>
        <v>Adriana Jorge</v>
      </c>
      <c r="H172" s="149" t="s">
        <v>7325</v>
      </c>
      <c r="I172">
        <v>40002402</v>
      </c>
      <c r="K172" t="s">
        <v>13119</v>
      </c>
      <c r="L172" t="s">
        <v>13120</v>
      </c>
      <c r="M172" t="s">
        <v>12413</v>
      </c>
      <c r="N172">
        <v>7401</v>
      </c>
      <c r="Q172" t="s">
        <v>12415</v>
      </c>
      <c r="R172" t="s">
        <v>12416</v>
      </c>
      <c r="S172" t="s">
        <v>13121</v>
      </c>
      <c r="U172" t="s">
        <v>12418</v>
      </c>
      <c r="W172">
        <v>11</v>
      </c>
      <c r="X172">
        <v>1</v>
      </c>
      <c r="Y172" t="s">
        <v>12472</v>
      </c>
      <c r="Z172" t="s">
        <v>12420</v>
      </c>
      <c r="AA172" t="s">
        <v>12421</v>
      </c>
      <c r="AB172" t="s">
        <v>12422</v>
      </c>
      <c r="AC172">
        <v>2</v>
      </c>
      <c r="AD172" s="123">
        <v>39111</v>
      </c>
      <c r="AE172" t="s">
        <v>12423</v>
      </c>
      <c r="AG172">
        <v>40002402</v>
      </c>
      <c r="AL172" t="s">
        <v>12422</v>
      </c>
      <c r="AN172">
        <v>3100300201</v>
      </c>
      <c r="AO172">
        <v>16</v>
      </c>
      <c r="AP172" t="s">
        <v>12424</v>
      </c>
      <c r="AQ172" t="s">
        <v>11408</v>
      </c>
      <c r="AR172">
        <v>4100</v>
      </c>
      <c r="AT172">
        <v>2005</v>
      </c>
      <c r="AV172" t="s">
        <v>13122</v>
      </c>
      <c r="AW172">
        <v>116100</v>
      </c>
    </row>
    <row r="173" spans="1:49" x14ac:dyDescent="0.25">
      <c r="A173">
        <v>4100</v>
      </c>
      <c r="B173">
        <v>30005</v>
      </c>
      <c r="C173">
        <v>4007</v>
      </c>
      <c r="D173">
        <v>416</v>
      </c>
      <c r="E173" s="124" t="s">
        <v>322</v>
      </c>
      <c r="F173" t="str">
        <f t="shared" si="4"/>
        <v>Adriana JorgePHOENIX COLOR OPTICS</v>
      </c>
      <c r="G173" s="150" t="str">
        <f t="shared" si="5"/>
        <v>Adriana Jorge</v>
      </c>
      <c r="H173" s="149" t="s">
        <v>7348</v>
      </c>
      <c r="I173">
        <v>40005138</v>
      </c>
      <c r="K173" t="s">
        <v>13123</v>
      </c>
      <c r="L173" t="s">
        <v>13124</v>
      </c>
      <c r="M173" t="s">
        <v>13125</v>
      </c>
      <c r="N173">
        <v>21742</v>
      </c>
      <c r="Q173" t="s">
        <v>12415</v>
      </c>
      <c r="R173" t="s">
        <v>12416</v>
      </c>
      <c r="S173" t="s">
        <v>13126</v>
      </c>
      <c r="U173" t="s">
        <v>12418</v>
      </c>
      <c r="W173">
        <v>11</v>
      </c>
      <c r="X173">
        <v>1</v>
      </c>
      <c r="Y173" t="s">
        <v>12419</v>
      </c>
      <c r="Z173" t="s">
        <v>12420</v>
      </c>
      <c r="AA173" t="s">
        <v>12429</v>
      </c>
      <c r="AB173" t="s">
        <v>12473</v>
      </c>
      <c r="AC173">
        <v>2</v>
      </c>
      <c r="AD173" s="123">
        <v>39272</v>
      </c>
      <c r="AE173" t="s">
        <v>12538</v>
      </c>
      <c r="AG173">
        <v>40005138</v>
      </c>
      <c r="AL173" t="s">
        <v>12473</v>
      </c>
      <c r="AN173">
        <v>2104303101</v>
      </c>
      <c r="AO173">
        <v>16</v>
      </c>
      <c r="AP173" t="s">
        <v>12424</v>
      </c>
      <c r="AQ173" t="s">
        <v>11408</v>
      </c>
      <c r="AR173">
        <v>4100</v>
      </c>
      <c r="AT173">
        <v>0</v>
      </c>
      <c r="AV173" t="s">
        <v>13127</v>
      </c>
      <c r="AW173">
        <v>116100</v>
      </c>
    </row>
    <row r="174" spans="1:49" x14ac:dyDescent="0.25">
      <c r="A174">
        <v>4100</v>
      </c>
      <c r="B174">
        <v>30005</v>
      </c>
      <c r="C174">
        <v>4007</v>
      </c>
      <c r="D174">
        <v>416</v>
      </c>
      <c r="E174" s="124" t="s">
        <v>322</v>
      </c>
      <c r="F174" t="str">
        <f t="shared" si="4"/>
        <v>Adriana JorgePHOENIX MACHINES SERVICE LLC</v>
      </c>
      <c r="G174" s="150" t="str">
        <f t="shared" si="5"/>
        <v>Adriana Jorge</v>
      </c>
      <c r="H174" s="149" t="s">
        <v>7352</v>
      </c>
      <c r="I174">
        <v>40008217</v>
      </c>
      <c r="K174" t="s">
        <v>13128</v>
      </c>
      <c r="L174" t="s">
        <v>13129</v>
      </c>
      <c r="M174" t="s">
        <v>12413</v>
      </c>
      <c r="N174">
        <v>7031</v>
      </c>
      <c r="Q174" t="s">
        <v>12415</v>
      </c>
      <c r="R174" t="s">
        <v>12416</v>
      </c>
      <c r="S174" t="s">
        <v>13130</v>
      </c>
      <c r="U174" t="s">
        <v>12418</v>
      </c>
      <c r="W174">
        <v>11</v>
      </c>
      <c r="X174">
        <v>0</v>
      </c>
      <c r="Y174" t="s">
        <v>12419</v>
      </c>
      <c r="Z174" t="s">
        <v>12420</v>
      </c>
      <c r="AA174" t="s">
        <v>12429</v>
      </c>
      <c r="AB174" t="s">
        <v>12422</v>
      </c>
      <c r="AC174">
        <v>2</v>
      </c>
      <c r="AD174" s="123">
        <v>42996</v>
      </c>
      <c r="AE174" t="s">
        <v>12431</v>
      </c>
      <c r="AG174">
        <v>40008217</v>
      </c>
      <c r="AL174" t="s">
        <v>12422</v>
      </c>
      <c r="AN174">
        <v>3100316801</v>
      </c>
      <c r="AO174">
        <v>16</v>
      </c>
      <c r="AP174" t="s">
        <v>12424</v>
      </c>
      <c r="AQ174" t="s">
        <v>11408</v>
      </c>
      <c r="AR174">
        <v>4100</v>
      </c>
      <c r="AT174">
        <v>0</v>
      </c>
      <c r="AV174" t="s">
        <v>13131</v>
      </c>
      <c r="AW174">
        <v>116100</v>
      </c>
    </row>
    <row r="175" spans="1:49" x14ac:dyDescent="0.25">
      <c r="A175">
        <v>4100</v>
      </c>
      <c r="B175">
        <v>30005</v>
      </c>
      <c r="C175">
        <v>4007</v>
      </c>
      <c r="D175">
        <v>416</v>
      </c>
      <c r="E175" s="124" t="s">
        <v>322</v>
      </c>
      <c r="F175" t="str">
        <f t="shared" si="4"/>
        <v>Adriana JorgePIONEER PACKAGING INC</v>
      </c>
      <c r="G175" s="150" t="str">
        <f t="shared" si="5"/>
        <v>Adriana Jorge</v>
      </c>
      <c r="H175" s="149" t="s">
        <v>7372</v>
      </c>
      <c r="I175">
        <v>40005289</v>
      </c>
      <c r="J175" t="s">
        <v>13132</v>
      </c>
      <c r="K175" t="s">
        <v>13133</v>
      </c>
      <c r="L175" t="s">
        <v>13134</v>
      </c>
      <c r="M175" t="s">
        <v>12413</v>
      </c>
      <c r="N175">
        <v>7871</v>
      </c>
      <c r="Q175" t="s">
        <v>12415</v>
      </c>
      <c r="R175" t="s">
        <v>12416</v>
      </c>
      <c r="S175" t="s">
        <v>13135</v>
      </c>
      <c r="U175" t="s">
        <v>12418</v>
      </c>
      <c r="W175">
        <v>11</v>
      </c>
      <c r="X175">
        <v>1</v>
      </c>
      <c r="Y175" t="s">
        <v>12419</v>
      </c>
      <c r="Z175" t="s">
        <v>12420</v>
      </c>
      <c r="AA175" t="s">
        <v>12429</v>
      </c>
      <c r="AB175" t="s">
        <v>12478</v>
      </c>
      <c r="AC175">
        <v>2</v>
      </c>
      <c r="AD175" s="123">
        <v>39401</v>
      </c>
      <c r="AE175" t="s">
        <v>12538</v>
      </c>
      <c r="AG175">
        <v>40005289</v>
      </c>
      <c r="AL175" t="s">
        <v>12478</v>
      </c>
      <c r="AN175">
        <v>3103724151</v>
      </c>
      <c r="AO175">
        <v>16</v>
      </c>
      <c r="AP175" t="s">
        <v>12424</v>
      </c>
      <c r="AQ175" t="s">
        <v>11408</v>
      </c>
      <c r="AR175">
        <v>4100</v>
      </c>
      <c r="AT175">
        <v>0</v>
      </c>
      <c r="AV175" t="s">
        <v>13136</v>
      </c>
      <c r="AW175">
        <v>116100</v>
      </c>
    </row>
    <row r="176" spans="1:49" x14ac:dyDescent="0.25">
      <c r="A176">
        <v>4100</v>
      </c>
      <c r="B176">
        <v>30005</v>
      </c>
      <c r="C176">
        <v>4007</v>
      </c>
      <c r="D176">
        <v>416</v>
      </c>
      <c r="E176" s="124" t="s">
        <v>322</v>
      </c>
      <c r="F176" t="str">
        <f t="shared" si="4"/>
        <v>Adriana JorgePORTUGUESE BAKING CO./</v>
      </c>
      <c r="G176" s="150" t="str">
        <f t="shared" si="5"/>
        <v>Adriana Jorge</v>
      </c>
      <c r="H176" s="149" t="s">
        <v>7431</v>
      </c>
      <c r="I176">
        <v>40005097</v>
      </c>
      <c r="J176" t="s">
        <v>13137</v>
      </c>
      <c r="K176" t="s">
        <v>13138</v>
      </c>
      <c r="L176" t="s">
        <v>12439</v>
      </c>
      <c r="M176" t="s">
        <v>12413</v>
      </c>
      <c r="N176">
        <v>7105</v>
      </c>
      <c r="Q176" t="s">
        <v>12415</v>
      </c>
      <c r="R176" t="s">
        <v>12416</v>
      </c>
      <c r="S176" t="s">
        <v>13139</v>
      </c>
      <c r="U176" t="s">
        <v>12418</v>
      </c>
      <c r="W176">
        <v>11</v>
      </c>
      <c r="X176">
        <v>1</v>
      </c>
      <c r="Y176" t="s">
        <v>12419</v>
      </c>
      <c r="Z176" t="s">
        <v>12420</v>
      </c>
      <c r="AA176" t="s">
        <v>12429</v>
      </c>
      <c r="AB176" t="s">
        <v>12422</v>
      </c>
      <c r="AC176">
        <v>2</v>
      </c>
      <c r="AD176" s="123">
        <v>39246</v>
      </c>
      <c r="AE176" t="s">
        <v>13010</v>
      </c>
      <c r="AG176">
        <v>40005097</v>
      </c>
      <c r="AL176" t="s">
        <v>12422</v>
      </c>
      <c r="AN176">
        <v>3101316601</v>
      </c>
      <c r="AO176">
        <v>16</v>
      </c>
      <c r="AP176" t="s">
        <v>12424</v>
      </c>
      <c r="AQ176" t="s">
        <v>11408</v>
      </c>
      <c r="AR176">
        <v>4100</v>
      </c>
      <c r="AT176">
        <v>0</v>
      </c>
      <c r="AV176" t="s">
        <v>13140</v>
      </c>
      <c r="AW176">
        <v>116100</v>
      </c>
    </row>
    <row r="177" spans="1:49" x14ac:dyDescent="0.25">
      <c r="A177">
        <v>4100</v>
      </c>
      <c r="B177">
        <v>30005</v>
      </c>
      <c r="C177">
        <v>4007</v>
      </c>
      <c r="D177">
        <v>416</v>
      </c>
      <c r="E177" s="124" t="s">
        <v>322</v>
      </c>
      <c r="F177" t="str">
        <f t="shared" si="4"/>
        <v>Adriana JorgePOWER LINES INC DBA</v>
      </c>
      <c r="G177" s="150" t="str">
        <f t="shared" si="5"/>
        <v>Adriana Jorge</v>
      </c>
      <c r="H177" s="149" t="s">
        <v>7445</v>
      </c>
      <c r="I177">
        <v>40005059</v>
      </c>
      <c r="J177" t="s">
        <v>13141</v>
      </c>
      <c r="K177" t="s">
        <v>13142</v>
      </c>
      <c r="L177" t="s">
        <v>13143</v>
      </c>
      <c r="M177" t="s">
        <v>12413</v>
      </c>
      <c r="N177">
        <v>7057</v>
      </c>
      <c r="Q177" t="s">
        <v>12415</v>
      </c>
      <c r="R177" t="s">
        <v>12416</v>
      </c>
      <c r="S177" t="s">
        <v>13144</v>
      </c>
      <c r="U177" t="s">
        <v>12418</v>
      </c>
      <c r="W177">
        <v>11</v>
      </c>
      <c r="X177">
        <v>2</v>
      </c>
      <c r="Y177" t="s">
        <v>12765</v>
      </c>
      <c r="Z177" t="s">
        <v>12420</v>
      </c>
      <c r="AA177" t="s">
        <v>12429</v>
      </c>
      <c r="AB177" t="s">
        <v>12422</v>
      </c>
      <c r="AC177">
        <v>2</v>
      </c>
      <c r="AD177" s="123">
        <v>39210</v>
      </c>
      <c r="AE177" t="s">
        <v>12538</v>
      </c>
      <c r="AG177">
        <v>40005059</v>
      </c>
      <c r="AL177" t="s">
        <v>12422</v>
      </c>
      <c r="AN177">
        <v>3100326101</v>
      </c>
      <c r="AO177">
        <v>16</v>
      </c>
      <c r="AP177" t="s">
        <v>12424</v>
      </c>
      <c r="AQ177" t="s">
        <v>11408</v>
      </c>
      <c r="AR177">
        <v>4100</v>
      </c>
      <c r="AT177">
        <v>0</v>
      </c>
      <c r="AV177" t="s">
        <v>13145</v>
      </c>
      <c r="AW177">
        <v>116100</v>
      </c>
    </row>
    <row r="178" spans="1:49" x14ac:dyDescent="0.25">
      <c r="A178">
        <v>4100</v>
      </c>
      <c r="B178">
        <v>30005</v>
      </c>
      <c r="C178">
        <v>4007</v>
      </c>
      <c r="D178">
        <v>416</v>
      </c>
      <c r="E178" s="124" t="s">
        <v>322</v>
      </c>
      <c r="F178" t="str">
        <f t="shared" si="4"/>
        <v>Adriana JorgePRECISION EQUIPMENT &amp; SUPPLY</v>
      </c>
      <c r="G178" s="150" t="str">
        <f t="shared" si="5"/>
        <v>Adriana Jorge</v>
      </c>
      <c r="H178" s="149" t="s">
        <v>7478</v>
      </c>
      <c r="I178">
        <v>40001330</v>
      </c>
      <c r="J178" t="s">
        <v>13146</v>
      </c>
      <c r="K178" t="s">
        <v>13147</v>
      </c>
      <c r="L178" t="s">
        <v>13148</v>
      </c>
      <c r="M178" t="s">
        <v>12445</v>
      </c>
      <c r="N178">
        <v>11716</v>
      </c>
      <c r="Q178" t="s">
        <v>12415</v>
      </c>
      <c r="R178" t="s">
        <v>12416</v>
      </c>
      <c r="S178" t="s">
        <v>13149</v>
      </c>
      <c r="U178" t="s">
        <v>12418</v>
      </c>
      <c r="V178">
        <v>210</v>
      </c>
      <c r="W178">
        <v>11</v>
      </c>
      <c r="X178">
        <v>0</v>
      </c>
      <c r="Y178" t="s">
        <v>12419</v>
      </c>
      <c r="Z178" t="s">
        <v>12420</v>
      </c>
      <c r="AA178" t="s">
        <v>12421</v>
      </c>
      <c r="AB178" t="s">
        <v>12478</v>
      </c>
      <c r="AC178">
        <v>2</v>
      </c>
      <c r="AD178" s="123">
        <v>39111</v>
      </c>
      <c r="AE178" t="s">
        <v>12423</v>
      </c>
      <c r="AG178">
        <v>40001330</v>
      </c>
      <c r="AL178" t="s">
        <v>12478</v>
      </c>
      <c r="AN178">
        <v>3310338101</v>
      </c>
      <c r="AO178">
        <v>16</v>
      </c>
      <c r="AP178" t="s">
        <v>12424</v>
      </c>
      <c r="AQ178" t="s">
        <v>11408</v>
      </c>
      <c r="AR178">
        <v>4100</v>
      </c>
      <c r="AT178">
        <v>2005</v>
      </c>
      <c r="AV178" t="s">
        <v>13150</v>
      </c>
      <c r="AW178">
        <v>116100</v>
      </c>
    </row>
    <row r="179" spans="1:49" x14ac:dyDescent="0.25">
      <c r="A179">
        <v>4100</v>
      </c>
      <c r="B179">
        <v>30005</v>
      </c>
      <c r="C179">
        <v>4007</v>
      </c>
      <c r="D179">
        <v>416</v>
      </c>
      <c r="E179" s="124" t="s">
        <v>322</v>
      </c>
      <c r="F179" t="str">
        <f t="shared" si="4"/>
        <v>Adriana JorgePRECISION MACHINE DESIGN, INC</v>
      </c>
      <c r="G179" s="150" t="str">
        <f t="shared" si="5"/>
        <v>Adriana Jorge</v>
      </c>
      <c r="H179" s="149" t="s">
        <v>7518</v>
      </c>
      <c r="I179">
        <v>40008474</v>
      </c>
      <c r="K179" t="s">
        <v>13151</v>
      </c>
      <c r="L179" t="s">
        <v>13152</v>
      </c>
      <c r="M179" t="s">
        <v>12413</v>
      </c>
      <c r="N179">
        <v>8037</v>
      </c>
      <c r="Q179" t="s">
        <v>12415</v>
      </c>
      <c r="R179" t="s">
        <v>12416</v>
      </c>
      <c r="S179" t="s">
        <v>13153</v>
      </c>
      <c r="U179" t="s">
        <v>12418</v>
      </c>
      <c r="V179">
        <v>210</v>
      </c>
      <c r="W179">
        <v>11</v>
      </c>
      <c r="X179">
        <v>0</v>
      </c>
      <c r="Y179" t="s">
        <v>12419</v>
      </c>
      <c r="Z179" t="s">
        <v>12420</v>
      </c>
      <c r="AA179" t="s">
        <v>12429</v>
      </c>
      <c r="AB179" t="s">
        <v>12430</v>
      </c>
      <c r="AC179">
        <v>2</v>
      </c>
      <c r="AD179" s="123">
        <v>43360</v>
      </c>
      <c r="AE179" t="s">
        <v>12431</v>
      </c>
      <c r="AG179">
        <v>40008474</v>
      </c>
      <c r="AL179" t="s">
        <v>12430</v>
      </c>
      <c r="AN179">
        <v>3100109101</v>
      </c>
      <c r="AO179">
        <v>16</v>
      </c>
      <c r="AP179" t="s">
        <v>12424</v>
      </c>
      <c r="AQ179" t="s">
        <v>11408</v>
      </c>
      <c r="AR179">
        <v>4100</v>
      </c>
      <c r="AT179">
        <v>0</v>
      </c>
      <c r="AV179" t="s">
        <v>13150</v>
      </c>
      <c r="AW179">
        <v>116100</v>
      </c>
    </row>
    <row r="180" spans="1:49" x14ac:dyDescent="0.25">
      <c r="A180">
        <v>4100</v>
      </c>
      <c r="B180">
        <v>30005</v>
      </c>
      <c r="C180">
        <v>4007</v>
      </c>
      <c r="D180">
        <v>416</v>
      </c>
      <c r="E180" s="124" t="s">
        <v>322</v>
      </c>
      <c r="F180" t="str">
        <f t="shared" si="4"/>
        <v>Adriana JorgePRECISION TEXTILES LLC</v>
      </c>
      <c r="G180" s="150" t="str">
        <f t="shared" si="5"/>
        <v>Adriana Jorge</v>
      </c>
      <c r="H180" s="149" t="s">
        <v>7525</v>
      </c>
      <c r="I180">
        <v>40003808</v>
      </c>
      <c r="K180" t="s">
        <v>13154</v>
      </c>
      <c r="L180" t="s">
        <v>12600</v>
      </c>
      <c r="M180" t="s">
        <v>12413</v>
      </c>
      <c r="N180" t="s">
        <v>13155</v>
      </c>
      <c r="Q180" t="s">
        <v>12415</v>
      </c>
      <c r="R180" t="s">
        <v>12416</v>
      </c>
      <c r="S180" t="s">
        <v>13156</v>
      </c>
      <c r="U180" t="s">
        <v>12418</v>
      </c>
      <c r="W180">
        <v>11</v>
      </c>
      <c r="X180">
        <v>1</v>
      </c>
      <c r="Y180" t="s">
        <v>12419</v>
      </c>
      <c r="Z180" t="s">
        <v>12420</v>
      </c>
      <c r="AA180" t="s">
        <v>12421</v>
      </c>
      <c r="AB180" t="s">
        <v>12422</v>
      </c>
      <c r="AC180">
        <v>2</v>
      </c>
      <c r="AD180" s="123">
        <v>39111</v>
      </c>
      <c r="AE180" t="s">
        <v>12423</v>
      </c>
      <c r="AG180">
        <v>40003808</v>
      </c>
      <c r="AL180" t="s">
        <v>12422</v>
      </c>
      <c r="AN180">
        <v>3103125101</v>
      </c>
      <c r="AO180">
        <v>16</v>
      </c>
      <c r="AP180" t="s">
        <v>12424</v>
      </c>
      <c r="AQ180" t="s">
        <v>11408</v>
      </c>
      <c r="AR180">
        <v>4100</v>
      </c>
      <c r="AT180">
        <v>2005</v>
      </c>
      <c r="AV180" t="s">
        <v>13150</v>
      </c>
      <c r="AW180">
        <v>116100</v>
      </c>
    </row>
    <row r="181" spans="1:49" x14ac:dyDescent="0.25">
      <c r="A181">
        <v>4100</v>
      </c>
      <c r="B181">
        <v>30005</v>
      </c>
      <c r="C181">
        <v>4007</v>
      </c>
      <c r="D181">
        <v>416</v>
      </c>
      <c r="E181" s="124" t="s">
        <v>322</v>
      </c>
      <c r="F181" t="str">
        <f t="shared" si="4"/>
        <v>Adriana JorgePRESTIGE BREAD CO. OF J.C. INC.</v>
      </c>
      <c r="G181" s="150" t="str">
        <f t="shared" si="5"/>
        <v>Adriana Jorge</v>
      </c>
      <c r="H181" s="149" t="s">
        <v>7553</v>
      </c>
      <c r="I181">
        <v>40007441</v>
      </c>
      <c r="K181" t="s">
        <v>13157</v>
      </c>
      <c r="L181" t="s">
        <v>12760</v>
      </c>
      <c r="M181" t="s">
        <v>12413</v>
      </c>
      <c r="N181">
        <v>7047</v>
      </c>
      <c r="Q181" t="s">
        <v>12415</v>
      </c>
      <c r="R181" t="s">
        <v>12416</v>
      </c>
      <c r="S181" t="s">
        <v>13158</v>
      </c>
      <c r="U181" t="s">
        <v>12418</v>
      </c>
      <c r="W181">
        <v>11</v>
      </c>
      <c r="X181">
        <v>1</v>
      </c>
      <c r="Y181" t="s">
        <v>12419</v>
      </c>
      <c r="Z181" t="s">
        <v>12420</v>
      </c>
      <c r="AA181" t="s">
        <v>12429</v>
      </c>
      <c r="AB181" t="s">
        <v>12422</v>
      </c>
      <c r="AC181">
        <v>2</v>
      </c>
      <c r="AD181" s="123">
        <v>41925</v>
      </c>
      <c r="AE181" t="s">
        <v>12431</v>
      </c>
      <c r="AG181">
        <v>40007441</v>
      </c>
      <c r="AL181" t="s">
        <v>12422</v>
      </c>
      <c r="AN181">
        <v>3101716901</v>
      </c>
      <c r="AO181">
        <v>16</v>
      </c>
      <c r="AP181" t="s">
        <v>12424</v>
      </c>
      <c r="AQ181" t="s">
        <v>11408</v>
      </c>
      <c r="AR181">
        <v>4100</v>
      </c>
      <c r="AT181">
        <v>0</v>
      </c>
      <c r="AV181" t="s">
        <v>13159</v>
      </c>
      <c r="AW181">
        <v>116100</v>
      </c>
    </row>
    <row r="182" spans="1:49" x14ac:dyDescent="0.25">
      <c r="A182">
        <v>4100</v>
      </c>
      <c r="B182">
        <v>30005</v>
      </c>
      <c r="C182">
        <v>4007</v>
      </c>
      <c r="D182">
        <v>416</v>
      </c>
      <c r="E182" s="124" t="s">
        <v>322</v>
      </c>
      <c r="F182" t="str">
        <f t="shared" si="4"/>
        <v>Adriana JorgePRINCIPE AMERICA, LLC</v>
      </c>
      <c r="G182" s="150" t="str">
        <f t="shared" si="5"/>
        <v>Adriana Jorge</v>
      </c>
      <c r="H182" s="149" t="s">
        <v>7566</v>
      </c>
      <c r="I182">
        <v>40008540</v>
      </c>
      <c r="K182" t="s">
        <v>13160</v>
      </c>
      <c r="L182" t="s">
        <v>12781</v>
      </c>
      <c r="M182" t="s">
        <v>12445</v>
      </c>
      <c r="N182">
        <v>11249</v>
      </c>
      <c r="Q182" t="s">
        <v>12415</v>
      </c>
      <c r="R182" t="s">
        <v>12416</v>
      </c>
      <c r="S182" t="s">
        <v>13161</v>
      </c>
      <c r="U182" t="s">
        <v>12418</v>
      </c>
      <c r="W182">
        <v>11</v>
      </c>
      <c r="X182">
        <v>1</v>
      </c>
      <c r="Y182" t="s">
        <v>12419</v>
      </c>
      <c r="Z182" t="s">
        <v>12420</v>
      </c>
      <c r="AA182" t="s">
        <v>12429</v>
      </c>
      <c r="AB182" t="s">
        <v>12422</v>
      </c>
      <c r="AC182">
        <v>2</v>
      </c>
      <c r="AD182" s="123">
        <v>43453</v>
      </c>
      <c r="AE182" t="s">
        <v>12431</v>
      </c>
      <c r="AG182">
        <v>40008540</v>
      </c>
      <c r="AL182" t="s">
        <v>12422</v>
      </c>
      <c r="AN182">
        <v>3304720101</v>
      </c>
      <c r="AO182">
        <v>16</v>
      </c>
      <c r="AP182" t="s">
        <v>12424</v>
      </c>
      <c r="AQ182" t="s">
        <v>11408</v>
      </c>
      <c r="AR182">
        <v>4100</v>
      </c>
      <c r="AT182">
        <v>0</v>
      </c>
      <c r="AV182" t="s">
        <v>13162</v>
      </c>
      <c r="AW182">
        <v>116100</v>
      </c>
    </row>
    <row r="183" spans="1:49" x14ac:dyDescent="0.25">
      <c r="A183">
        <v>4100</v>
      </c>
      <c r="B183">
        <v>30005</v>
      </c>
      <c r="C183">
        <v>4007</v>
      </c>
      <c r="D183">
        <v>416</v>
      </c>
      <c r="E183" s="124" t="s">
        <v>322</v>
      </c>
      <c r="F183" t="str">
        <f t="shared" si="4"/>
        <v>Adriana JorgePROPPER MANUFACTURING CO</v>
      </c>
      <c r="G183" s="150" t="str">
        <f t="shared" si="5"/>
        <v>Adriana Jorge</v>
      </c>
      <c r="H183" s="149" t="s">
        <v>7644</v>
      </c>
      <c r="I183">
        <v>40005333</v>
      </c>
      <c r="K183" t="s">
        <v>13163</v>
      </c>
      <c r="L183" t="s">
        <v>13164</v>
      </c>
      <c r="M183" t="s">
        <v>12445</v>
      </c>
      <c r="N183">
        <v>11101</v>
      </c>
      <c r="Q183" t="s">
        <v>12415</v>
      </c>
      <c r="R183" t="s">
        <v>12416</v>
      </c>
      <c r="S183" t="s">
        <v>13165</v>
      </c>
      <c r="U183" t="s">
        <v>12418</v>
      </c>
      <c r="W183">
        <v>11</v>
      </c>
      <c r="X183">
        <v>0</v>
      </c>
      <c r="Y183" t="s">
        <v>12472</v>
      </c>
      <c r="Z183" t="s">
        <v>12420</v>
      </c>
      <c r="AA183" t="s">
        <v>12429</v>
      </c>
      <c r="AB183" t="s">
        <v>12422</v>
      </c>
      <c r="AC183">
        <v>2</v>
      </c>
      <c r="AD183" s="123">
        <v>39454</v>
      </c>
      <c r="AE183" t="s">
        <v>12538</v>
      </c>
      <c r="AG183">
        <v>40005333</v>
      </c>
      <c r="AL183" t="s">
        <v>12422</v>
      </c>
      <c r="AN183">
        <v>3308120101</v>
      </c>
      <c r="AO183">
        <v>16</v>
      </c>
      <c r="AP183" t="s">
        <v>12424</v>
      </c>
      <c r="AQ183" t="s">
        <v>11408</v>
      </c>
      <c r="AR183">
        <v>4100</v>
      </c>
      <c r="AT183">
        <v>0</v>
      </c>
      <c r="AV183" t="s">
        <v>13166</v>
      </c>
      <c r="AW183">
        <v>116100</v>
      </c>
    </row>
    <row r="184" spans="1:49" x14ac:dyDescent="0.25">
      <c r="A184">
        <v>4100</v>
      </c>
      <c r="B184">
        <v>30005</v>
      </c>
      <c r="C184">
        <v>4007</v>
      </c>
      <c r="D184">
        <v>416</v>
      </c>
      <c r="E184" s="124" t="s">
        <v>322</v>
      </c>
      <c r="F184" t="str">
        <f t="shared" si="4"/>
        <v>Adriana JorgePROSPECT QUOTE AND N/C TEST</v>
      </c>
      <c r="G184" s="150" t="str">
        <f t="shared" si="5"/>
        <v>Adriana Jorge</v>
      </c>
      <c r="H184" s="149" t="s">
        <v>7645</v>
      </c>
      <c r="I184">
        <v>40404007</v>
      </c>
      <c r="K184" t="s">
        <v>13167</v>
      </c>
      <c r="L184" t="s">
        <v>13168</v>
      </c>
      <c r="M184" t="s">
        <v>13169</v>
      </c>
      <c r="N184">
        <v>28078</v>
      </c>
      <c r="Q184" t="s">
        <v>12415</v>
      </c>
      <c r="R184" t="s">
        <v>12416</v>
      </c>
      <c r="S184" t="s">
        <v>13170</v>
      </c>
      <c r="U184" t="s">
        <v>12418</v>
      </c>
      <c r="W184">
        <v>11</v>
      </c>
      <c r="X184">
        <v>1</v>
      </c>
      <c r="Y184" t="s">
        <v>12419</v>
      </c>
      <c r="Z184" t="s">
        <v>12420</v>
      </c>
      <c r="AA184" t="s">
        <v>12429</v>
      </c>
      <c r="AB184" t="s">
        <v>12422</v>
      </c>
      <c r="AC184">
        <v>2</v>
      </c>
      <c r="AD184" s="123">
        <v>41578</v>
      </c>
      <c r="AE184" t="s">
        <v>12431</v>
      </c>
      <c r="AG184">
        <v>40404007</v>
      </c>
      <c r="AL184" t="s">
        <v>12422</v>
      </c>
      <c r="AN184">
        <v>3411915001</v>
      </c>
      <c r="AO184">
        <v>16</v>
      </c>
      <c r="AP184" t="s">
        <v>12424</v>
      </c>
      <c r="AQ184" t="s">
        <v>11408</v>
      </c>
      <c r="AR184">
        <v>4100</v>
      </c>
      <c r="AT184">
        <v>0</v>
      </c>
      <c r="AV184" t="s">
        <v>13171</v>
      </c>
      <c r="AW184">
        <v>116100</v>
      </c>
    </row>
    <row r="185" spans="1:49" x14ac:dyDescent="0.25">
      <c r="A185">
        <v>4100</v>
      </c>
      <c r="B185">
        <v>30005</v>
      </c>
      <c r="C185">
        <v>4007</v>
      </c>
      <c r="D185">
        <v>416</v>
      </c>
      <c r="E185" s="124" t="s">
        <v>322</v>
      </c>
      <c r="F185" t="str">
        <f t="shared" si="4"/>
        <v>Adriana JorgePRUDENT PUBLISHING</v>
      </c>
      <c r="G185" s="150" t="str">
        <f t="shared" si="5"/>
        <v>Adriana Jorge</v>
      </c>
      <c r="H185" s="149" t="s">
        <v>7653</v>
      </c>
      <c r="I185">
        <v>40005083</v>
      </c>
      <c r="K185" t="s">
        <v>13172</v>
      </c>
      <c r="L185" t="s">
        <v>13173</v>
      </c>
      <c r="M185" t="s">
        <v>12413</v>
      </c>
      <c r="N185">
        <v>7660</v>
      </c>
      <c r="Q185" t="s">
        <v>12415</v>
      </c>
      <c r="R185" t="s">
        <v>12416</v>
      </c>
      <c r="S185" t="s">
        <v>13174</v>
      </c>
      <c r="U185" t="s">
        <v>12418</v>
      </c>
      <c r="W185">
        <v>11</v>
      </c>
      <c r="X185">
        <v>1</v>
      </c>
      <c r="Y185" t="s">
        <v>12419</v>
      </c>
      <c r="Z185" t="s">
        <v>12420</v>
      </c>
      <c r="AA185" t="s">
        <v>12429</v>
      </c>
      <c r="AB185" t="s">
        <v>12422</v>
      </c>
      <c r="AC185">
        <v>2</v>
      </c>
      <c r="AD185" s="123">
        <v>39231</v>
      </c>
      <c r="AE185" t="s">
        <v>12538</v>
      </c>
      <c r="AG185">
        <v>40005083</v>
      </c>
      <c r="AL185" t="s">
        <v>12422</v>
      </c>
      <c r="AN185">
        <v>3100321201</v>
      </c>
      <c r="AO185">
        <v>16</v>
      </c>
      <c r="AP185" t="s">
        <v>12424</v>
      </c>
      <c r="AQ185" t="s">
        <v>11408</v>
      </c>
      <c r="AR185">
        <v>4100</v>
      </c>
      <c r="AT185">
        <v>0</v>
      </c>
      <c r="AV185" t="s">
        <v>13175</v>
      </c>
      <c r="AW185">
        <v>116100</v>
      </c>
    </row>
    <row r="186" spans="1:49" x14ac:dyDescent="0.25">
      <c r="A186">
        <v>4100</v>
      </c>
      <c r="B186">
        <v>30005</v>
      </c>
      <c r="C186">
        <v>4007</v>
      </c>
      <c r="D186">
        <v>416</v>
      </c>
      <c r="E186" s="124" t="s">
        <v>322</v>
      </c>
      <c r="F186" t="str">
        <f t="shared" si="4"/>
        <v>Adriana JorgePUGLISI EGG FARMS</v>
      </c>
      <c r="G186" s="150" t="str">
        <f t="shared" si="5"/>
        <v>Adriana Jorge</v>
      </c>
      <c r="H186" s="149" t="s">
        <v>7667</v>
      </c>
      <c r="I186">
        <v>40007173</v>
      </c>
      <c r="K186" t="s">
        <v>13176</v>
      </c>
      <c r="L186" t="s">
        <v>13177</v>
      </c>
      <c r="M186" t="s">
        <v>12413</v>
      </c>
      <c r="N186">
        <v>7731</v>
      </c>
      <c r="Q186" t="s">
        <v>12415</v>
      </c>
      <c r="R186" t="s">
        <v>12416</v>
      </c>
      <c r="S186" t="s">
        <v>13178</v>
      </c>
      <c r="U186" t="s">
        <v>12418</v>
      </c>
      <c r="W186">
        <v>11</v>
      </c>
      <c r="X186">
        <v>1</v>
      </c>
      <c r="Y186" t="s">
        <v>12419</v>
      </c>
      <c r="Z186" t="s">
        <v>12420</v>
      </c>
      <c r="AA186" t="s">
        <v>12485</v>
      </c>
      <c r="AB186" t="s">
        <v>12422</v>
      </c>
      <c r="AC186">
        <v>2</v>
      </c>
      <c r="AD186" s="123">
        <v>41515</v>
      </c>
      <c r="AE186" t="s">
        <v>12528</v>
      </c>
      <c r="AG186">
        <v>40007173</v>
      </c>
      <c r="AL186" t="s">
        <v>12422</v>
      </c>
      <c r="AN186">
        <v>3102557011</v>
      </c>
      <c r="AO186">
        <v>16</v>
      </c>
      <c r="AP186" t="s">
        <v>12424</v>
      </c>
      <c r="AQ186" t="s">
        <v>11408</v>
      </c>
      <c r="AR186">
        <v>4100</v>
      </c>
      <c r="AT186">
        <v>0</v>
      </c>
      <c r="AV186" t="s">
        <v>13179</v>
      </c>
      <c r="AW186">
        <v>116100</v>
      </c>
    </row>
    <row r="187" spans="1:49" x14ac:dyDescent="0.25">
      <c r="A187">
        <v>4100</v>
      </c>
      <c r="B187">
        <v>30005</v>
      </c>
      <c r="C187">
        <v>4007</v>
      </c>
      <c r="D187">
        <v>416</v>
      </c>
      <c r="E187" s="124" t="s">
        <v>322</v>
      </c>
      <c r="F187" t="str">
        <f t="shared" si="4"/>
        <v>Adriana JorgeRECOGNITION SYSTEMS INC.</v>
      </c>
      <c r="G187" s="150" t="str">
        <f t="shared" si="5"/>
        <v>Adriana Jorge</v>
      </c>
      <c r="H187" s="149" t="s">
        <v>7856</v>
      </c>
      <c r="I187">
        <v>40007491</v>
      </c>
      <c r="J187" t="s">
        <v>13180</v>
      </c>
      <c r="K187" t="s">
        <v>13181</v>
      </c>
      <c r="L187" t="s">
        <v>12744</v>
      </c>
      <c r="M187" t="s">
        <v>12445</v>
      </c>
      <c r="N187">
        <v>11050</v>
      </c>
      <c r="Q187" t="s">
        <v>12415</v>
      </c>
      <c r="R187" t="s">
        <v>12416</v>
      </c>
      <c r="S187" t="s">
        <v>13182</v>
      </c>
      <c r="U187" t="s">
        <v>12418</v>
      </c>
      <c r="W187">
        <v>11</v>
      </c>
      <c r="X187">
        <v>2</v>
      </c>
      <c r="Y187" t="s">
        <v>12419</v>
      </c>
      <c r="Z187" t="s">
        <v>12420</v>
      </c>
      <c r="AA187" t="s">
        <v>12429</v>
      </c>
      <c r="AB187" t="s">
        <v>12430</v>
      </c>
      <c r="AC187">
        <v>2</v>
      </c>
      <c r="AD187" s="123">
        <v>42030</v>
      </c>
      <c r="AE187" t="s">
        <v>12431</v>
      </c>
      <c r="AG187">
        <v>40007491</v>
      </c>
      <c r="AL187" t="s">
        <v>12430</v>
      </c>
      <c r="AN187">
        <v>3305924001</v>
      </c>
      <c r="AO187">
        <v>16</v>
      </c>
      <c r="AP187" t="s">
        <v>12424</v>
      </c>
      <c r="AQ187" t="s">
        <v>11408</v>
      </c>
      <c r="AR187">
        <v>4100</v>
      </c>
      <c r="AT187">
        <v>0</v>
      </c>
      <c r="AV187" t="s">
        <v>13183</v>
      </c>
      <c r="AW187">
        <v>116100</v>
      </c>
    </row>
    <row r="188" spans="1:49" x14ac:dyDescent="0.25">
      <c r="A188">
        <v>4100</v>
      </c>
      <c r="B188">
        <v>30005</v>
      </c>
      <c r="C188">
        <v>4007</v>
      </c>
      <c r="D188">
        <v>416</v>
      </c>
      <c r="E188" s="124" t="s">
        <v>322</v>
      </c>
      <c r="F188" t="str">
        <f t="shared" si="4"/>
        <v>Adriana JorgeREMEE PRODUCTS CORP</v>
      </c>
      <c r="G188" s="150" t="str">
        <f t="shared" si="5"/>
        <v>Adriana Jorge</v>
      </c>
      <c r="H188" s="149" t="s">
        <v>7894</v>
      </c>
      <c r="I188">
        <v>40000950</v>
      </c>
      <c r="K188" t="s">
        <v>13184</v>
      </c>
      <c r="L188" t="s">
        <v>13185</v>
      </c>
      <c r="M188" t="s">
        <v>12445</v>
      </c>
      <c r="N188" t="s">
        <v>13186</v>
      </c>
      <c r="Q188" t="s">
        <v>12415</v>
      </c>
      <c r="R188" t="s">
        <v>12416</v>
      </c>
      <c r="S188" t="s">
        <v>13187</v>
      </c>
      <c r="U188" t="s">
        <v>12418</v>
      </c>
      <c r="W188">
        <v>11</v>
      </c>
      <c r="X188">
        <v>1</v>
      </c>
      <c r="Y188" t="s">
        <v>12419</v>
      </c>
      <c r="Z188" t="s">
        <v>12420</v>
      </c>
      <c r="AA188" t="s">
        <v>12421</v>
      </c>
      <c r="AB188" t="s">
        <v>12422</v>
      </c>
      <c r="AC188">
        <v>2</v>
      </c>
      <c r="AD188" s="123">
        <v>39111</v>
      </c>
      <c r="AE188" t="s">
        <v>12423</v>
      </c>
      <c r="AG188">
        <v>40000950</v>
      </c>
      <c r="AL188" t="s">
        <v>12422</v>
      </c>
      <c r="AN188">
        <v>3307162281</v>
      </c>
      <c r="AO188">
        <v>16</v>
      </c>
      <c r="AP188" t="s">
        <v>12424</v>
      </c>
      <c r="AQ188" t="s">
        <v>11408</v>
      </c>
      <c r="AR188">
        <v>4100</v>
      </c>
      <c r="AT188">
        <v>2005</v>
      </c>
      <c r="AV188" t="s">
        <v>13188</v>
      </c>
      <c r="AW188">
        <v>116100</v>
      </c>
    </row>
    <row r="189" spans="1:49" x14ac:dyDescent="0.25">
      <c r="A189">
        <v>4100</v>
      </c>
      <c r="B189">
        <v>30005</v>
      </c>
      <c r="C189">
        <v>4007</v>
      </c>
      <c r="D189">
        <v>416</v>
      </c>
      <c r="E189" s="124" t="s">
        <v>322</v>
      </c>
      <c r="F189" t="str">
        <f t="shared" si="4"/>
        <v>Adriana JorgeRNR FABRICATION</v>
      </c>
      <c r="G189" s="150" t="str">
        <f t="shared" si="5"/>
        <v>Adriana Jorge</v>
      </c>
      <c r="H189" s="149" t="s">
        <v>7988</v>
      </c>
      <c r="I189">
        <v>40007859</v>
      </c>
      <c r="K189" t="s">
        <v>13189</v>
      </c>
      <c r="L189" t="s">
        <v>12541</v>
      </c>
      <c r="M189" t="s">
        <v>12413</v>
      </c>
      <c r="N189">
        <v>8360</v>
      </c>
      <c r="Q189" t="s">
        <v>12415</v>
      </c>
      <c r="R189" t="s">
        <v>12416</v>
      </c>
      <c r="S189" t="s">
        <v>13190</v>
      </c>
      <c r="U189" t="s">
        <v>12418</v>
      </c>
      <c r="W189">
        <v>11</v>
      </c>
      <c r="X189">
        <v>0</v>
      </c>
      <c r="Y189" t="s">
        <v>12419</v>
      </c>
      <c r="Z189" t="s">
        <v>12420</v>
      </c>
      <c r="AA189" t="s">
        <v>12429</v>
      </c>
      <c r="AB189" t="s">
        <v>12430</v>
      </c>
      <c r="AC189">
        <v>2</v>
      </c>
      <c r="AD189" s="123">
        <v>42513</v>
      </c>
      <c r="AE189" t="s">
        <v>12431</v>
      </c>
      <c r="AG189">
        <v>40007859</v>
      </c>
      <c r="AL189" t="s">
        <v>12430</v>
      </c>
      <c r="AN189">
        <v>3101125901</v>
      </c>
      <c r="AO189">
        <v>16</v>
      </c>
      <c r="AP189" t="s">
        <v>12424</v>
      </c>
      <c r="AQ189" t="s">
        <v>11408</v>
      </c>
      <c r="AR189">
        <v>4100</v>
      </c>
      <c r="AT189">
        <v>0</v>
      </c>
      <c r="AV189" t="s">
        <v>13191</v>
      </c>
      <c r="AW189">
        <v>116100</v>
      </c>
    </row>
    <row r="190" spans="1:49" x14ac:dyDescent="0.25">
      <c r="A190">
        <v>4100</v>
      </c>
      <c r="B190">
        <v>30005</v>
      </c>
      <c r="C190">
        <v>4007</v>
      </c>
      <c r="D190">
        <v>416</v>
      </c>
      <c r="E190" s="124" t="s">
        <v>322</v>
      </c>
      <c r="F190" t="str">
        <f t="shared" si="4"/>
        <v>Adriana JorgeROBOTUNITS</v>
      </c>
      <c r="G190" s="150" t="str">
        <f t="shared" si="5"/>
        <v>Adriana Jorge</v>
      </c>
      <c r="H190" s="149" t="s">
        <v>8006</v>
      </c>
      <c r="I190">
        <v>40007313</v>
      </c>
      <c r="K190" t="s">
        <v>13192</v>
      </c>
      <c r="L190" t="s">
        <v>13193</v>
      </c>
      <c r="M190" t="s">
        <v>12413</v>
      </c>
      <c r="N190">
        <v>8512</v>
      </c>
      <c r="Q190" t="s">
        <v>12415</v>
      </c>
      <c r="R190" t="s">
        <v>12416</v>
      </c>
      <c r="S190" t="s">
        <v>13194</v>
      </c>
      <c r="U190" t="s">
        <v>12418</v>
      </c>
      <c r="W190">
        <v>11</v>
      </c>
      <c r="X190">
        <v>0</v>
      </c>
      <c r="Y190" t="s">
        <v>12419</v>
      </c>
      <c r="Z190" t="s">
        <v>12420</v>
      </c>
      <c r="AA190" t="s">
        <v>12429</v>
      </c>
      <c r="AB190" t="s">
        <v>12422</v>
      </c>
      <c r="AC190">
        <v>2</v>
      </c>
      <c r="AD190" s="123">
        <v>41719</v>
      </c>
      <c r="AE190" t="s">
        <v>12431</v>
      </c>
      <c r="AG190">
        <v>40007313</v>
      </c>
      <c r="AL190" t="s">
        <v>12422</v>
      </c>
      <c r="AN190">
        <v>3102329201</v>
      </c>
      <c r="AO190">
        <v>16</v>
      </c>
      <c r="AP190" t="s">
        <v>12424</v>
      </c>
      <c r="AQ190" t="s">
        <v>11408</v>
      </c>
      <c r="AR190">
        <v>4100</v>
      </c>
      <c r="AT190">
        <v>0</v>
      </c>
      <c r="AV190" t="s">
        <v>8006</v>
      </c>
      <c r="AW190">
        <v>116100</v>
      </c>
    </row>
    <row r="191" spans="1:49" x14ac:dyDescent="0.25">
      <c r="A191">
        <v>4100</v>
      </c>
      <c r="B191">
        <v>30005</v>
      </c>
      <c r="C191">
        <v>4007</v>
      </c>
      <c r="D191">
        <v>416</v>
      </c>
      <c r="E191" s="124" t="s">
        <v>322</v>
      </c>
      <c r="F191" t="str">
        <f t="shared" si="4"/>
        <v>Adriana JorgeROMACO</v>
      </c>
      <c r="G191" s="150" t="str">
        <f t="shared" si="5"/>
        <v>Adriana Jorge</v>
      </c>
      <c r="H191" s="149" t="s">
        <v>8030</v>
      </c>
      <c r="I191">
        <v>40008992</v>
      </c>
      <c r="K191" t="s">
        <v>13195</v>
      </c>
      <c r="L191" t="s">
        <v>12824</v>
      </c>
      <c r="M191" t="s">
        <v>12413</v>
      </c>
      <c r="N191">
        <v>8691</v>
      </c>
      <c r="Q191" t="s">
        <v>12415</v>
      </c>
      <c r="R191" t="s">
        <v>12416</v>
      </c>
      <c r="S191" t="s">
        <v>13196</v>
      </c>
      <c r="U191" t="s">
        <v>12418</v>
      </c>
      <c r="W191">
        <v>11</v>
      </c>
      <c r="X191">
        <v>0</v>
      </c>
      <c r="Y191" t="s">
        <v>12419</v>
      </c>
      <c r="Z191" t="s">
        <v>12420</v>
      </c>
      <c r="AA191" t="s">
        <v>12485</v>
      </c>
      <c r="AB191" t="s">
        <v>12430</v>
      </c>
      <c r="AC191">
        <v>2</v>
      </c>
      <c r="AD191" s="123">
        <v>44180</v>
      </c>
      <c r="AE191" t="s">
        <v>12486</v>
      </c>
      <c r="AG191">
        <v>40008992</v>
      </c>
      <c r="AL191" t="s">
        <v>12430</v>
      </c>
      <c r="AN191">
        <v>3102125201</v>
      </c>
      <c r="AO191">
        <v>16</v>
      </c>
      <c r="AP191" t="s">
        <v>12424</v>
      </c>
      <c r="AQ191" t="s">
        <v>11408</v>
      </c>
      <c r="AR191">
        <v>4100</v>
      </c>
      <c r="AT191">
        <v>0</v>
      </c>
      <c r="AV191" t="s">
        <v>8030</v>
      </c>
      <c r="AW191">
        <v>116100</v>
      </c>
    </row>
    <row r="192" spans="1:49" x14ac:dyDescent="0.25">
      <c r="A192">
        <v>4100</v>
      </c>
      <c r="B192">
        <v>30005</v>
      </c>
      <c r="C192">
        <v>4007</v>
      </c>
      <c r="D192">
        <v>416</v>
      </c>
      <c r="E192" s="124" t="s">
        <v>322</v>
      </c>
      <c r="F192" t="str">
        <f t="shared" si="4"/>
        <v>Adriana JorgeRONDO INC</v>
      </c>
      <c r="G192" s="150" t="str">
        <f t="shared" si="5"/>
        <v>Adriana Jorge</v>
      </c>
      <c r="H192" s="149" t="s">
        <v>8034</v>
      </c>
      <c r="I192">
        <v>40007364</v>
      </c>
      <c r="K192" t="s">
        <v>13197</v>
      </c>
      <c r="L192" t="s">
        <v>12592</v>
      </c>
      <c r="M192" t="s">
        <v>12413</v>
      </c>
      <c r="N192">
        <v>7074</v>
      </c>
      <c r="Q192" t="s">
        <v>12415</v>
      </c>
      <c r="R192" t="s">
        <v>12416</v>
      </c>
      <c r="S192" t="s">
        <v>13198</v>
      </c>
      <c r="U192" t="s">
        <v>12418</v>
      </c>
      <c r="W192">
        <v>11</v>
      </c>
      <c r="X192">
        <v>0</v>
      </c>
      <c r="Y192" t="s">
        <v>12419</v>
      </c>
      <c r="Z192" t="s">
        <v>12420</v>
      </c>
      <c r="AA192" t="s">
        <v>12429</v>
      </c>
      <c r="AB192" t="s">
        <v>12422</v>
      </c>
      <c r="AC192">
        <v>2</v>
      </c>
      <c r="AD192" s="123">
        <v>41792</v>
      </c>
      <c r="AE192" t="s">
        <v>12431</v>
      </c>
      <c r="AG192">
        <v>40007364</v>
      </c>
      <c r="AL192" t="s">
        <v>12422</v>
      </c>
      <c r="AN192">
        <v>3100315001</v>
      </c>
      <c r="AO192">
        <v>16</v>
      </c>
      <c r="AP192" t="s">
        <v>12424</v>
      </c>
      <c r="AQ192" t="s">
        <v>11408</v>
      </c>
      <c r="AR192">
        <v>4100</v>
      </c>
      <c r="AT192">
        <v>0</v>
      </c>
      <c r="AV192" t="s">
        <v>8034</v>
      </c>
      <c r="AW192">
        <v>116100</v>
      </c>
    </row>
    <row r="193" spans="1:49" x14ac:dyDescent="0.25">
      <c r="A193">
        <v>4100</v>
      </c>
      <c r="B193">
        <v>30005</v>
      </c>
      <c r="C193">
        <v>4007</v>
      </c>
      <c r="D193">
        <v>416</v>
      </c>
      <c r="E193" s="124" t="s">
        <v>322</v>
      </c>
      <c r="F193" t="str">
        <f t="shared" si="4"/>
        <v>Adriana JorgeRONPAK</v>
      </c>
      <c r="G193" s="150" t="str">
        <f t="shared" si="5"/>
        <v>Adriana Jorge</v>
      </c>
      <c r="H193" s="149" t="s">
        <v>8035</v>
      </c>
      <c r="I193">
        <v>40005972</v>
      </c>
      <c r="J193" t="s">
        <v>12492</v>
      </c>
      <c r="K193" t="s">
        <v>13199</v>
      </c>
      <c r="L193" t="s">
        <v>13200</v>
      </c>
      <c r="M193" t="s">
        <v>13201</v>
      </c>
      <c r="N193" t="s">
        <v>13202</v>
      </c>
      <c r="Q193" t="s">
        <v>12415</v>
      </c>
      <c r="R193" t="s">
        <v>12416</v>
      </c>
      <c r="S193" t="s">
        <v>13203</v>
      </c>
      <c r="U193" t="s">
        <v>12418</v>
      </c>
      <c r="W193">
        <v>11</v>
      </c>
      <c r="X193">
        <v>2</v>
      </c>
      <c r="Y193" t="s">
        <v>12419</v>
      </c>
      <c r="Z193" t="s">
        <v>12420</v>
      </c>
      <c r="AA193" t="s">
        <v>12429</v>
      </c>
      <c r="AB193" t="s">
        <v>12422</v>
      </c>
      <c r="AC193">
        <v>2</v>
      </c>
      <c r="AD193" s="123">
        <v>40221</v>
      </c>
      <c r="AE193" t="s">
        <v>12431</v>
      </c>
      <c r="AG193">
        <v>40005972</v>
      </c>
      <c r="AL193" t="s">
        <v>12422</v>
      </c>
      <c r="AN193">
        <v>1901708401</v>
      </c>
      <c r="AO193">
        <v>16</v>
      </c>
      <c r="AP193" t="s">
        <v>12424</v>
      </c>
      <c r="AQ193" t="s">
        <v>11408</v>
      </c>
      <c r="AR193">
        <v>4100</v>
      </c>
      <c r="AT193">
        <v>0</v>
      </c>
      <c r="AV193" t="s">
        <v>8035</v>
      </c>
      <c r="AW193">
        <v>116100</v>
      </c>
    </row>
    <row r="194" spans="1:49" x14ac:dyDescent="0.25">
      <c r="A194">
        <v>4100</v>
      </c>
      <c r="B194">
        <v>30005</v>
      </c>
      <c r="C194">
        <v>4007</v>
      </c>
      <c r="D194">
        <v>416</v>
      </c>
      <c r="E194" s="124" t="s">
        <v>322</v>
      </c>
      <c r="F194" t="str">
        <f t="shared" ref="F194:F258" si="6">CONCATENATE(G194, H194)</f>
        <v>Adriana JorgeROTOR CLIP CO.</v>
      </c>
      <c r="G194" s="150" t="str">
        <f t="shared" ref="G194:G249" si="7">RIGHT(E194,LEN(E194)-3)</f>
        <v>Adriana Jorge</v>
      </c>
      <c r="H194" s="149" t="s">
        <v>8051</v>
      </c>
      <c r="I194">
        <v>40003672</v>
      </c>
      <c r="K194" t="s">
        <v>13204</v>
      </c>
      <c r="L194" t="s">
        <v>12570</v>
      </c>
      <c r="M194" t="s">
        <v>12413</v>
      </c>
      <c r="N194" t="s">
        <v>12751</v>
      </c>
      <c r="Q194" t="s">
        <v>12415</v>
      </c>
      <c r="R194" t="s">
        <v>12416</v>
      </c>
      <c r="S194" t="s">
        <v>13205</v>
      </c>
      <c r="U194" t="s">
        <v>12418</v>
      </c>
      <c r="W194">
        <v>11</v>
      </c>
      <c r="X194">
        <v>1</v>
      </c>
      <c r="Y194" t="s">
        <v>12419</v>
      </c>
      <c r="Z194" t="s">
        <v>12420</v>
      </c>
      <c r="AA194" t="s">
        <v>12421</v>
      </c>
      <c r="AB194" t="s">
        <v>12422</v>
      </c>
      <c r="AC194">
        <v>2</v>
      </c>
      <c r="AD194" s="123">
        <v>39111</v>
      </c>
      <c r="AE194" t="s">
        <v>12423</v>
      </c>
      <c r="AG194">
        <v>40003672</v>
      </c>
      <c r="AL194" t="s">
        <v>12422</v>
      </c>
      <c r="AN194">
        <v>3103532101</v>
      </c>
      <c r="AO194">
        <v>16</v>
      </c>
      <c r="AP194" t="s">
        <v>12424</v>
      </c>
      <c r="AQ194" t="s">
        <v>11408</v>
      </c>
      <c r="AR194">
        <v>4100</v>
      </c>
      <c r="AT194">
        <v>2005</v>
      </c>
      <c r="AV194" t="s">
        <v>13206</v>
      </c>
      <c r="AW194">
        <v>116100</v>
      </c>
    </row>
    <row r="195" spans="1:49" x14ac:dyDescent="0.25">
      <c r="A195">
        <v>4100</v>
      </c>
      <c r="B195">
        <v>30005</v>
      </c>
      <c r="C195">
        <v>4007</v>
      </c>
      <c r="D195">
        <v>416</v>
      </c>
      <c r="E195" s="124" t="s">
        <v>322</v>
      </c>
      <c r="F195" t="str">
        <f t="shared" si="6"/>
        <v>Adriana JorgeRR DONNELLEY &amp; SONS - SECAUCUS</v>
      </c>
      <c r="G195" s="150" t="str">
        <f t="shared" si="7"/>
        <v>Adriana Jorge</v>
      </c>
      <c r="H195" s="149" t="s">
        <v>8080</v>
      </c>
      <c r="I195">
        <v>40007520</v>
      </c>
      <c r="L195" t="s">
        <v>12702</v>
      </c>
      <c r="M195" t="s">
        <v>12703</v>
      </c>
      <c r="O195">
        <v>282448</v>
      </c>
      <c r="P195">
        <v>37228</v>
      </c>
      <c r="Q195" t="s">
        <v>12415</v>
      </c>
      <c r="R195" t="s">
        <v>12416</v>
      </c>
      <c r="S195" t="s">
        <v>13207</v>
      </c>
      <c r="U195" t="s">
        <v>12418</v>
      </c>
      <c r="V195">
        <v>212</v>
      </c>
      <c r="W195">
        <v>11</v>
      </c>
      <c r="X195">
        <v>1</v>
      </c>
      <c r="Y195" t="s">
        <v>12419</v>
      </c>
      <c r="Z195" t="s">
        <v>12420</v>
      </c>
      <c r="AA195" t="s">
        <v>12429</v>
      </c>
      <c r="AB195" t="s">
        <v>13208</v>
      </c>
      <c r="AC195">
        <v>2</v>
      </c>
      <c r="AD195" s="123">
        <v>42066</v>
      </c>
      <c r="AE195" t="s">
        <v>12431</v>
      </c>
      <c r="AG195">
        <v>40007520</v>
      </c>
      <c r="AL195" t="s">
        <v>13208</v>
      </c>
      <c r="AN195">
        <v>4303706201</v>
      </c>
      <c r="AO195">
        <v>16</v>
      </c>
      <c r="AP195" t="s">
        <v>12424</v>
      </c>
      <c r="AQ195" t="s">
        <v>11408</v>
      </c>
      <c r="AR195">
        <v>4100</v>
      </c>
      <c r="AT195">
        <v>0</v>
      </c>
      <c r="AV195" t="s">
        <v>13209</v>
      </c>
      <c r="AW195">
        <v>116100</v>
      </c>
    </row>
    <row r="196" spans="1:49" x14ac:dyDescent="0.25">
      <c r="A196">
        <v>4100</v>
      </c>
      <c r="B196">
        <v>30005</v>
      </c>
      <c r="C196">
        <v>4007</v>
      </c>
      <c r="D196">
        <v>416</v>
      </c>
      <c r="E196" s="124" t="s">
        <v>322</v>
      </c>
      <c r="F196" t="str">
        <f t="shared" si="6"/>
        <v>Adriana JorgeRS RUBBER CORP.</v>
      </c>
      <c r="G196" s="150" t="str">
        <f t="shared" si="7"/>
        <v>Adriana Jorge</v>
      </c>
      <c r="H196" s="149" t="s">
        <v>8087</v>
      </c>
      <c r="I196">
        <v>40003656</v>
      </c>
      <c r="K196" t="s">
        <v>13210</v>
      </c>
      <c r="L196" t="s">
        <v>13143</v>
      </c>
      <c r="M196" t="s">
        <v>12413</v>
      </c>
      <c r="N196" t="s">
        <v>13211</v>
      </c>
      <c r="O196">
        <v>3400</v>
      </c>
      <c r="Q196" t="s">
        <v>12415</v>
      </c>
      <c r="R196" t="s">
        <v>12416</v>
      </c>
      <c r="S196" t="s">
        <v>13212</v>
      </c>
      <c r="U196" t="s">
        <v>12418</v>
      </c>
      <c r="W196">
        <v>11</v>
      </c>
      <c r="X196">
        <v>2</v>
      </c>
      <c r="Y196" t="s">
        <v>12419</v>
      </c>
      <c r="Z196" t="s">
        <v>12420</v>
      </c>
      <c r="AA196" t="s">
        <v>12421</v>
      </c>
      <c r="AB196" t="s">
        <v>12430</v>
      </c>
      <c r="AC196">
        <v>2</v>
      </c>
      <c r="AD196" s="123">
        <v>39111</v>
      </c>
      <c r="AE196" t="s">
        <v>12423</v>
      </c>
      <c r="AG196">
        <v>40003656</v>
      </c>
      <c r="AL196" t="s">
        <v>12430</v>
      </c>
      <c r="AN196">
        <v>3100326101</v>
      </c>
      <c r="AO196">
        <v>16</v>
      </c>
      <c r="AP196" t="s">
        <v>12424</v>
      </c>
      <c r="AQ196" t="s">
        <v>11408</v>
      </c>
      <c r="AR196">
        <v>4100</v>
      </c>
      <c r="AT196">
        <v>0</v>
      </c>
      <c r="AV196" t="s">
        <v>13213</v>
      </c>
      <c r="AW196">
        <v>116100</v>
      </c>
    </row>
    <row r="197" spans="1:49" x14ac:dyDescent="0.25">
      <c r="A197">
        <v>4100</v>
      </c>
      <c r="B197">
        <v>30005</v>
      </c>
      <c r="C197">
        <v>4007</v>
      </c>
      <c r="D197">
        <v>416</v>
      </c>
      <c r="E197" s="124" t="s">
        <v>322</v>
      </c>
      <c r="F197" t="str">
        <f t="shared" si="6"/>
        <v>Adriana JorgeRUFFINO PACKAGING INC</v>
      </c>
      <c r="G197" s="150" t="str">
        <f t="shared" si="7"/>
        <v>Adriana Jorge</v>
      </c>
      <c r="H197" s="149" t="s">
        <v>8115</v>
      </c>
      <c r="I197">
        <v>40005117</v>
      </c>
      <c r="K197" t="s">
        <v>13214</v>
      </c>
      <c r="L197" t="s">
        <v>12459</v>
      </c>
      <c r="M197" t="s">
        <v>12413</v>
      </c>
      <c r="N197">
        <v>7601</v>
      </c>
      <c r="Q197" t="s">
        <v>12415</v>
      </c>
      <c r="R197" t="s">
        <v>12416</v>
      </c>
      <c r="S197" t="s">
        <v>13215</v>
      </c>
      <c r="U197" t="s">
        <v>12418</v>
      </c>
      <c r="W197">
        <v>11</v>
      </c>
      <c r="X197">
        <v>0</v>
      </c>
      <c r="Y197" t="s">
        <v>12419</v>
      </c>
      <c r="Z197" t="s">
        <v>12420</v>
      </c>
      <c r="AA197" t="s">
        <v>12429</v>
      </c>
      <c r="AB197" t="s">
        <v>12430</v>
      </c>
      <c r="AC197">
        <v>2</v>
      </c>
      <c r="AD197" s="123">
        <v>39255</v>
      </c>
      <c r="AE197" t="s">
        <v>12538</v>
      </c>
      <c r="AG197">
        <v>40005117</v>
      </c>
      <c r="AL197" t="s">
        <v>12430</v>
      </c>
      <c r="AN197">
        <v>3100308401</v>
      </c>
      <c r="AO197">
        <v>16</v>
      </c>
      <c r="AP197" t="s">
        <v>12424</v>
      </c>
      <c r="AQ197" t="s">
        <v>11408</v>
      </c>
      <c r="AR197">
        <v>4100</v>
      </c>
      <c r="AT197">
        <v>0</v>
      </c>
      <c r="AV197" t="s">
        <v>13216</v>
      </c>
      <c r="AW197">
        <v>116100</v>
      </c>
    </row>
    <row r="198" spans="1:49" x14ac:dyDescent="0.25">
      <c r="A198">
        <v>4100</v>
      </c>
      <c r="B198">
        <v>30005</v>
      </c>
      <c r="C198">
        <v>4007</v>
      </c>
      <c r="D198">
        <v>416</v>
      </c>
      <c r="E198" s="124" t="s">
        <v>322</v>
      </c>
      <c r="F198" t="str">
        <f t="shared" si="6"/>
        <v>Adriana JorgeSAFETVEYR LLC</v>
      </c>
      <c r="G198" s="150" t="str">
        <f t="shared" si="7"/>
        <v>Adriana Jorge</v>
      </c>
      <c r="H198" s="149" t="s">
        <v>8150</v>
      </c>
      <c r="I198">
        <v>40007090</v>
      </c>
      <c r="K198" t="s">
        <v>13217</v>
      </c>
      <c r="L198" t="s">
        <v>13218</v>
      </c>
      <c r="M198" t="s">
        <v>12445</v>
      </c>
      <c r="N198">
        <v>11021</v>
      </c>
      <c r="Q198" t="s">
        <v>12415</v>
      </c>
      <c r="R198" t="s">
        <v>12416</v>
      </c>
      <c r="S198" t="s">
        <v>13219</v>
      </c>
      <c r="U198" t="s">
        <v>12418</v>
      </c>
      <c r="W198">
        <v>11</v>
      </c>
      <c r="X198">
        <v>1</v>
      </c>
      <c r="Y198">
        <v>2</v>
      </c>
      <c r="Z198" t="s">
        <v>12420</v>
      </c>
      <c r="AA198" t="s">
        <v>12429</v>
      </c>
      <c r="AB198" t="s">
        <v>12478</v>
      </c>
      <c r="AC198">
        <v>2</v>
      </c>
      <c r="AD198" s="123">
        <v>41414</v>
      </c>
      <c r="AE198" t="s">
        <v>12431</v>
      </c>
      <c r="AG198">
        <v>40007090</v>
      </c>
      <c r="AL198" t="s">
        <v>12478</v>
      </c>
      <c r="AN198">
        <v>3305911101</v>
      </c>
      <c r="AO198">
        <v>16</v>
      </c>
      <c r="AP198" t="s">
        <v>12424</v>
      </c>
      <c r="AQ198" t="s">
        <v>11408</v>
      </c>
      <c r="AR198">
        <v>4100</v>
      </c>
      <c r="AT198">
        <v>0</v>
      </c>
      <c r="AV198" t="s">
        <v>13220</v>
      </c>
      <c r="AW198">
        <v>116100</v>
      </c>
    </row>
    <row r="199" spans="1:49" x14ac:dyDescent="0.25">
      <c r="A199">
        <v>4100</v>
      </c>
      <c r="B199">
        <v>30005</v>
      </c>
      <c r="C199">
        <v>4007</v>
      </c>
      <c r="D199">
        <v>416</v>
      </c>
      <c r="E199" s="124" t="s">
        <v>322</v>
      </c>
      <c r="F199" t="str">
        <f t="shared" si="6"/>
        <v>Adriana JorgeSANDY ALEXANDER</v>
      </c>
      <c r="G199" s="150" t="str">
        <f t="shared" si="7"/>
        <v>Adriana Jorge</v>
      </c>
      <c r="H199" s="149" t="s">
        <v>8188</v>
      </c>
      <c r="I199">
        <v>40003769</v>
      </c>
      <c r="K199" t="s">
        <v>13221</v>
      </c>
      <c r="L199" t="s">
        <v>13222</v>
      </c>
      <c r="M199" t="s">
        <v>12413</v>
      </c>
      <c r="N199" t="s">
        <v>13223</v>
      </c>
      <c r="Q199" t="s">
        <v>12415</v>
      </c>
      <c r="R199" t="s">
        <v>12416</v>
      </c>
      <c r="S199" t="s">
        <v>13224</v>
      </c>
      <c r="U199" t="s">
        <v>12418</v>
      </c>
      <c r="W199">
        <v>11</v>
      </c>
      <c r="X199">
        <v>1</v>
      </c>
      <c r="Y199" t="s">
        <v>12419</v>
      </c>
      <c r="Z199" t="s">
        <v>12420</v>
      </c>
      <c r="AA199" t="s">
        <v>12421</v>
      </c>
      <c r="AB199" t="s">
        <v>12422</v>
      </c>
      <c r="AC199">
        <v>2</v>
      </c>
      <c r="AD199" s="123">
        <v>39111</v>
      </c>
      <c r="AE199" t="s">
        <v>12423</v>
      </c>
      <c r="AG199">
        <v>40003769</v>
      </c>
      <c r="AL199" t="s">
        <v>12422</v>
      </c>
      <c r="AN199">
        <v>3103104301</v>
      </c>
      <c r="AO199">
        <v>16</v>
      </c>
      <c r="AP199" t="s">
        <v>12424</v>
      </c>
      <c r="AQ199" t="s">
        <v>11408</v>
      </c>
      <c r="AR199">
        <v>4100</v>
      </c>
      <c r="AT199">
        <v>2005</v>
      </c>
      <c r="AV199" t="s">
        <v>13225</v>
      </c>
      <c r="AW199">
        <v>116100</v>
      </c>
    </row>
    <row r="200" spans="1:49" x14ac:dyDescent="0.25">
      <c r="A200">
        <v>4100</v>
      </c>
      <c r="B200">
        <v>30005</v>
      </c>
      <c r="C200">
        <v>4007</v>
      </c>
      <c r="D200">
        <v>416</v>
      </c>
      <c r="E200" s="124" t="s">
        <v>322</v>
      </c>
      <c r="F200" t="str">
        <f t="shared" si="6"/>
        <v>Adriana JorgeSATUR FARMS, LLC</v>
      </c>
      <c r="G200" s="150" t="str">
        <f t="shared" si="7"/>
        <v>Adriana Jorge</v>
      </c>
      <c r="H200" s="149" t="s">
        <v>8216</v>
      </c>
      <c r="I200">
        <v>40007382</v>
      </c>
      <c r="J200" t="s">
        <v>13226</v>
      </c>
      <c r="K200" t="s">
        <v>13227</v>
      </c>
      <c r="L200" t="s">
        <v>13228</v>
      </c>
      <c r="M200" t="s">
        <v>12445</v>
      </c>
      <c r="N200">
        <v>11935</v>
      </c>
      <c r="Q200" t="s">
        <v>12415</v>
      </c>
      <c r="R200" t="s">
        <v>12416</v>
      </c>
      <c r="S200" t="s">
        <v>13229</v>
      </c>
      <c r="U200" t="s">
        <v>12418</v>
      </c>
      <c r="W200">
        <v>11</v>
      </c>
      <c r="X200">
        <v>1</v>
      </c>
      <c r="Y200" t="s">
        <v>12419</v>
      </c>
      <c r="Z200" t="s">
        <v>12420</v>
      </c>
      <c r="AA200" t="s">
        <v>12429</v>
      </c>
      <c r="AB200" t="s">
        <v>12478</v>
      </c>
      <c r="AC200">
        <v>2</v>
      </c>
      <c r="AD200" s="123">
        <v>41809</v>
      </c>
      <c r="AE200" t="s">
        <v>12431</v>
      </c>
      <c r="AG200">
        <v>40007382</v>
      </c>
      <c r="AL200" t="s">
        <v>12478</v>
      </c>
      <c r="AN200">
        <v>3310365651</v>
      </c>
      <c r="AO200">
        <v>16</v>
      </c>
      <c r="AP200" t="s">
        <v>12424</v>
      </c>
      <c r="AQ200" t="s">
        <v>11408</v>
      </c>
      <c r="AR200">
        <v>4100</v>
      </c>
      <c r="AT200">
        <v>0</v>
      </c>
      <c r="AV200" t="s">
        <v>13230</v>
      </c>
      <c r="AW200">
        <v>116100</v>
      </c>
    </row>
    <row r="201" spans="1:49" x14ac:dyDescent="0.25">
      <c r="A201">
        <v>4100</v>
      </c>
      <c r="B201">
        <v>30005</v>
      </c>
      <c r="C201">
        <v>4007</v>
      </c>
      <c r="D201">
        <v>416</v>
      </c>
      <c r="E201" s="124" t="s">
        <v>322</v>
      </c>
      <c r="F201" t="str">
        <f t="shared" si="6"/>
        <v>Adriana JorgeSCHWEITZER-MAUDUIT INTERNATIONAL IN</v>
      </c>
      <c r="G201" s="150" t="str">
        <f t="shared" si="7"/>
        <v>Adriana Jorge</v>
      </c>
      <c r="H201" s="149" t="s">
        <v>8257</v>
      </c>
      <c r="I201">
        <v>40007082</v>
      </c>
      <c r="K201" t="s">
        <v>13231</v>
      </c>
      <c r="L201" t="s">
        <v>13232</v>
      </c>
      <c r="M201" t="s">
        <v>12692</v>
      </c>
      <c r="N201">
        <v>30022</v>
      </c>
      <c r="Q201" t="s">
        <v>12415</v>
      </c>
      <c r="R201" t="s">
        <v>12416</v>
      </c>
      <c r="S201" t="s">
        <v>13233</v>
      </c>
      <c r="U201" t="s">
        <v>12418</v>
      </c>
      <c r="W201">
        <v>11</v>
      </c>
      <c r="X201">
        <v>1</v>
      </c>
      <c r="Y201" t="s">
        <v>12419</v>
      </c>
      <c r="Z201" t="s">
        <v>12420</v>
      </c>
      <c r="AA201" t="s">
        <v>12429</v>
      </c>
      <c r="AB201" t="s">
        <v>12422</v>
      </c>
      <c r="AC201">
        <v>2</v>
      </c>
      <c r="AD201" s="123">
        <v>41407</v>
      </c>
      <c r="AE201" t="s">
        <v>12431</v>
      </c>
      <c r="AG201">
        <v>40007082</v>
      </c>
      <c r="AL201" t="s">
        <v>12422</v>
      </c>
      <c r="AN201">
        <v>1112114701</v>
      </c>
      <c r="AO201">
        <v>16</v>
      </c>
      <c r="AP201" t="s">
        <v>12424</v>
      </c>
      <c r="AQ201" t="s">
        <v>11408</v>
      </c>
      <c r="AR201">
        <v>4100</v>
      </c>
      <c r="AT201">
        <v>0</v>
      </c>
      <c r="AV201" t="s">
        <v>13234</v>
      </c>
      <c r="AW201">
        <v>116100</v>
      </c>
    </row>
    <row r="202" spans="1:49" x14ac:dyDescent="0.25">
      <c r="A202">
        <v>4100</v>
      </c>
      <c r="B202">
        <v>30005</v>
      </c>
      <c r="C202">
        <v>4007</v>
      </c>
      <c r="D202">
        <v>416</v>
      </c>
      <c r="E202" s="124" t="s">
        <v>322</v>
      </c>
      <c r="F202" t="str">
        <f t="shared" si="6"/>
        <v>Adriana JorgeSDI INDUSTRIES INC</v>
      </c>
      <c r="G202" s="150" t="str">
        <f t="shared" si="7"/>
        <v>Adriana Jorge</v>
      </c>
      <c r="H202" s="149" t="s">
        <v>8280</v>
      </c>
      <c r="I202">
        <v>40008206</v>
      </c>
      <c r="K202" t="s">
        <v>13235</v>
      </c>
      <c r="L202" t="s">
        <v>13236</v>
      </c>
      <c r="M202" t="s">
        <v>13237</v>
      </c>
      <c r="N202">
        <v>91331</v>
      </c>
      <c r="Q202" t="s">
        <v>12415</v>
      </c>
      <c r="R202" t="s">
        <v>12416</v>
      </c>
      <c r="S202" t="s">
        <v>13238</v>
      </c>
      <c r="U202" t="s">
        <v>12418</v>
      </c>
      <c r="W202">
        <v>11</v>
      </c>
      <c r="X202">
        <v>0</v>
      </c>
      <c r="Y202" t="s">
        <v>12419</v>
      </c>
      <c r="Z202" t="s">
        <v>12420</v>
      </c>
      <c r="AA202" t="s">
        <v>12429</v>
      </c>
      <c r="AB202" t="s">
        <v>12422</v>
      </c>
      <c r="AC202">
        <v>2</v>
      </c>
      <c r="AD202" s="123">
        <v>42969</v>
      </c>
      <c r="AE202" t="s">
        <v>12431</v>
      </c>
      <c r="AG202">
        <v>40008206</v>
      </c>
      <c r="AL202" t="s">
        <v>12422</v>
      </c>
      <c r="AN202">
        <v>503719001</v>
      </c>
      <c r="AO202">
        <v>16</v>
      </c>
      <c r="AP202" t="s">
        <v>12424</v>
      </c>
      <c r="AQ202" t="s">
        <v>11408</v>
      </c>
      <c r="AR202">
        <v>4100</v>
      </c>
      <c r="AT202">
        <v>0</v>
      </c>
      <c r="AV202" t="s">
        <v>13239</v>
      </c>
      <c r="AW202">
        <v>116100</v>
      </c>
    </row>
    <row r="203" spans="1:49" x14ac:dyDescent="0.25">
      <c r="A203">
        <v>4100</v>
      </c>
      <c r="B203">
        <v>30005</v>
      </c>
      <c r="C203">
        <v>4007</v>
      </c>
      <c r="D203">
        <v>416</v>
      </c>
      <c r="E203" s="124" t="s">
        <v>322</v>
      </c>
      <c r="F203" t="str">
        <f t="shared" si="6"/>
        <v>Adriana JorgeSELECT PRODUCTS HOLDINGS</v>
      </c>
      <c r="G203" s="150" t="str">
        <f t="shared" si="7"/>
        <v>Adriana Jorge</v>
      </c>
      <c r="H203" s="149" t="s">
        <v>8310</v>
      </c>
      <c r="I203">
        <v>40008587</v>
      </c>
      <c r="K203" t="s">
        <v>13240</v>
      </c>
      <c r="L203" t="s">
        <v>13241</v>
      </c>
      <c r="M203" t="s">
        <v>12445</v>
      </c>
      <c r="N203">
        <v>11743</v>
      </c>
      <c r="Q203" t="s">
        <v>12415</v>
      </c>
      <c r="R203" t="s">
        <v>12416</v>
      </c>
      <c r="S203" t="s">
        <v>13242</v>
      </c>
      <c r="U203" t="s">
        <v>12418</v>
      </c>
      <c r="W203">
        <v>11</v>
      </c>
      <c r="X203">
        <v>1</v>
      </c>
      <c r="Y203" t="s">
        <v>12419</v>
      </c>
      <c r="Z203" t="s">
        <v>12420</v>
      </c>
      <c r="AA203" t="s">
        <v>12429</v>
      </c>
      <c r="AB203" t="s">
        <v>12430</v>
      </c>
      <c r="AC203">
        <v>2</v>
      </c>
      <c r="AD203" s="123">
        <v>43519</v>
      </c>
      <c r="AE203" t="s">
        <v>12431</v>
      </c>
      <c r="AG203">
        <v>40008587</v>
      </c>
      <c r="AL203" t="s">
        <v>12430</v>
      </c>
      <c r="AN203">
        <v>3310313701</v>
      </c>
      <c r="AO203">
        <v>16</v>
      </c>
      <c r="AP203" t="s">
        <v>12424</v>
      </c>
      <c r="AQ203" t="s">
        <v>11408</v>
      </c>
      <c r="AR203">
        <v>4100</v>
      </c>
      <c r="AT203">
        <v>0</v>
      </c>
      <c r="AV203" t="s">
        <v>13243</v>
      </c>
      <c r="AW203">
        <v>116100</v>
      </c>
    </row>
    <row r="204" spans="1:49" x14ac:dyDescent="0.25">
      <c r="A204">
        <v>4100</v>
      </c>
      <c r="B204">
        <v>30005</v>
      </c>
      <c r="C204">
        <v>4007</v>
      </c>
      <c r="D204">
        <v>416</v>
      </c>
      <c r="E204" s="124" t="s">
        <v>322</v>
      </c>
      <c r="F204" t="str">
        <f t="shared" si="6"/>
        <v>Adriana JorgeSHINGLE &amp; GIBB</v>
      </c>
      <c r="G204" s="150" t="str">
        <f t="shared" si="7"/>
        <v>Adriana Jorge</v>
      </c>
      <c r="H204" s="149" t="s">
        <v>8376</v>
      </c>
      <c r="I204">
        <v>40003477</v>
      </c>
      <c r="K204" t="s">
        <v>13244</v>
      </c>
      <c r="L204" t="s">
        <v>12755</v>
      </c>
      <c r="M204" t="s">
        <v>12413</v>
      </c>
      <c r="N204" t="s">
        <v>13075</v>
      </c>
      <c r="Q204" t="s">
        <v>12415</v>
      </c>
      <c r="R204" t="s">
        <v>12416</v>
      </c>
      <c r="S204" t="s">
        <v>13245</v>
      </c>
      <c r="U204" t="s">
        <v>12418</v>
      </c>
      <c r="W204">
        <v>11</v>
      </c>
      <c r="X204">
        <v>2</v>
      </c>
      <c r="Y204" t="s">
        <v>12419</v>
      </c>
      <c r="Z204" t="s">
        <v>12420</v>
      </c>
      <c r="AA204" t="s">
        <v>12421</v>
      </c>
      <c r="AB204" t="s">
        <v>12422</v>
      </c>
      <c r="AC204">
        <v>2</v>
      </c>
      <c r="AD204" s="123">
        <v>39111</v>
      </c>
      <c r="AE204" t="s">
        <v>12423</v>
      </c>
      <c r="AG204">
        <v>40003477</v>
      </c>
      <c r="AL204" t="s">
        <v>12422</v>
      </c>
      <c r="AN204">
        <v>3100531801</v>
      </c>
      <c r="AO204">
        <v>16</v>
      </c>
      <c r="AP204" t="s">
        <v>12424</v>
      </c>
      <c r="AQ204" t="s">
        <v>11408</v>
      </c>
      <c r="AR204">
        <v>4100</v>
      </c>
      <c r="AT204">
        <v>0</v>
      </c>
      <c r="AV204" t="s">
        <v>13246</v>
      </c>
      <c r="AW204">
        <v>116100</v>
      </c>
    </row>
    <row r="205" spans="1:49" x14ac:dyDescent="0.25">
      <c r="A205">
        <v>4100</v>
      </c>
      <c r="B205">
        <v>30005</v>
      </c>
      <c r="C205">
        <v>4007</v>
      </c>
      <c r="D205">
        <v>416</v>
      </c>
      <c r="E205" s="124" t="s">
        <v>322</v>
      </c>
      <c r="F205" t="str">
        <f t="shared" si="6"/>
        <v>Adriana JorgeSILK CITY MACHINE, INC</v>
      </c>
      <c r="G205" s="150" t="str">
        <f t="shared" si="7"/>
        <v>Adriana Jorge</v>
      </c>
      <c r="H205" s="149" t="s">
        <v>8458</v>
      </c>
      <c r="I205">
        <v>40006394</v>
      </c>
      <c r="L205" t="s">
        <v>13247</v>
      </c>
      <c r="M205" t="s">
        <v>12445</v>
      </c>
      <c r="O205">
        <v>387</v>
      </c>
      <c r="P205">
        <v>12584</v>
      </c>
      <c r="Q205" t="s">
        <v>12415</v>
      </c>
      <c r="R205" t="s">
        <v>12416</v>
      </c>
      <c r="S205" t="s">
        <v>13248</v>
      </c>
      <c r="U205" t="s">
        <v>12418</v>
      </c>
      <c r="W205">
        <v>11</v>
      </c>
      <c r="X205">
        <v>0</v>
      </c>
      <c r="Y205" t="s">
        <v>12419</v>
      </c>
      <c r="Z205" t="s">
        <v>12420</v>
      </c>
      <c r="AA205" t="s">
        <v>12429</v>
      </c>
      <c r="AB205" t="s">
        <v>12422</v>
      </c>
      <c r="AC205">
        <v>2</v>
      </c>
      <c r="AD205" s="123">
        <v>40459</v>
      </c>
      <c r="AE205" t="s">
        <v>12431</v>
      </c>
      <c r="AG205">
        <v>40006394</v>
      </c>
      <c r="AL205" t="s">
        <v>12422</v>
      </c>
      <c r="AN205">
        <v>3307162611</v>
      </c>
      <c r="AO205">
        <v>16</v>
      </c>
      <c r="AP205" t="s">
        <v>12424</v>
      </c>
      <c r="AQ205" t="s">
        <v>11408</v>
      </c>
      <c r="AR205">
        <v>4100</v>
      </c>
      <c r="AT205">
        <v>0</v>
      </c>
      <c r="AV205" t="s">
        <v>13249</v>
      </c>
      <c r="AW205">
        <v>116100</v>
      </c>
    </row>
    <row r="206" spans="1:49" x14ac:dyDescent="0.25">
      <c r="A206">
        <v>4100</v>
      </c>
      <c r="B206">
        <v>30005</v>
      </c>
      <c r="C206">
        <v>4007</v>
      </c>
      <c r="D206">
        <v>416</v>
      </c>
      <c r="E206" s="124" t="s">
        <v>322</v>
      </c>
      <c r="F206" t="str">
        <f t="shared" si="6"/>
        <v>Adriana JorgeSOLATA FOODS</v>
      </c>
      <c r="G206" s="150" t="str">
        <f t="shared" si="7"/>
        <v>Adriana Jorge</v>
      </c>
      <c r="H206" s="149" t="s">
        <v>8529</v>
      </c>
      <c r="I206">
        <v>40008736</v>
      </c>
      <c r="K206" t="s">
        <v>13250</v>
      </c>
      <c r="L206" t="s">
        <v>13251</v>
      </c>
      <c r="M206" t="s">
        <v>12445</v>
      </c>
      <c r="N206">
        <v>12550</v>
      </c>
      <c r="Q206" t="s">
        <v>12415</v>
      </c>
      <c r="R206" t="s">
        <v>12416</v>
      </c>
      <c r="S206" t="s">
        <v>13252</v>
      </c>
      <c r="U206" t="s">
        <v>12418</v>
      </c>
      <c r="W206">
        <v>11</v>
      </c>
      <c r="X206">
        <v>1</v>
      </c>
      <c r="Y206" t="s">
        <v>12419</v>
      </c>
      <c r="Z206" t="s">
        <v>12420</v>
      </c>
      <c r="AA206" t="s">
        <v>12429</v>
      </c>
      <c r="AB206" t="s">
        <v>12422</v>
      </c>
      <c r="AC206">
        <v>2</v>
      </c>
      <c r="AD206" s="123">
        <v>43780</v>
      </c>
      <c r="AE206" t="s">
        <v>12486</v>
      </c>
      <c r="AG206">
        <v>40008736</v>
      </c>
      <c r="AL206" t="s">
        <v>12422</v>
      </c>
      <c r="AN206">
        <v>3307120401</v>
      </c>
      <c r="AO206">
        <v>16</v>
      </c>
      <c r="AP206" t="s">
        <v>12424</v>
      </c>
      <c r="AQ206" t="s">
        <v>11408</v>
      </c>
      <c r="AR206">
        <v>4100</v>
      </c>
      <c r="AT206">
        <v>0</v>
      </c>
      <c r="AV206" t="s">
        <v>13253</v>
      </c>
      <c r="AW206">
        <v>116100</v>
      </c>
    </row>
    <row r="207" spans="1:49" x14ac:dyDescent="0.25">
      <c r="A207">
        <v>4100</v>
      </c>
      <c r="B207">
        <v>30005</v>
      </c>
      <c r="C207">
        <v>4007</v>
      </c>
      <c r="D207">
        <v>416</v>
      </c>
      <c r="E207" s="124" t="s">
        <v>322</v>
      </c>
      <c r="F207" t="str">
        <f t="shared" si="6"/>
        <v>Adriana JorgeSOUDRONIC LTD</v>
      </c>
      <c r="G207" s="150" t="str">
        <f t="shared" si="7"/>
        <v>Adriana Jorge</v>
      </c>
      <c r="H207" s="149" t="s">
        <v>8560</v>
      </c>
      <c r="I207">
        <v>40005222</v>
      </c>
      <c r="K207" t="s">
        <v>13254</v>
      </c>
      <c r="L207" t="s">
        <v>13255</v>
      </c>
      <c r="M207" t="s">
        <v>12445</v>
      </c>
      <c r="N207">
        <v>10510</v>
      </c>
      <c r="Q207" t="s">
        <v>12415</v>
      </c>
      <c r="R207" t="s">
        <v>12416</v>
      </c>
      <c r="S207" t="s">
        <v>13256</v>
      </c>
      <c r="U207" t="s">
        <v>12418</v>
      </c>
      <c r="W207">
        <v>11</v>
      </c>
      <c r="X207">
        <v>2</v>
      </c>
      <c r="Y207" t="s">
        <v>12419</v>
      </c>
      <c r="Z207" t="s">
        <v>12420</v>
      </c>
      <c r="AA207" t="s">
        <v>12429</v>
      </c>
      <c r="AB207" t="s">
        <v>12422</v>
      </c>
      <c r="AC207">
        <v>2</v>
      </c>
      <c r="AD207" s="123">
        <v>39349</v>
      </c>
      <c r="AE207" t="s">
        <v>12538</v>
      </c>
      <c r="AG207">
        <v>40005222</v>
      </c>
      <c r="AL207" t="s">
        <v>12422</v>
      </c>
      <c r="AN207">
        <v>3311902501</v>
      </c>
      <c r="AO207">
        <v>16</v>
      </c>
      <c r="AP207" t="s">
        <v>12424</v>
      </c>
      <c r="AQ207" t="s">
        <v>11408</v>
      </c>
      <c r="AR207">
        <v>4100</v>
      </c>
      <c r="AT207">
        <v>0</v>
      </c>
      <c r="AV207" t="s">
        <v>13257</v>
      </c>
      <c r="AW207">
        <v>116100</v>
      </c>
    </row>
    <row r="208" spans="1:49" x14ac:dyDescent="0.25">
      <c r="A208">
        <v>4100</v>
      </c>
      <c r="B208">
        <v>30005</v>
      </c>
      <c r="C208">
        <v>4007</v>
      </c>
      <c r="D208">
        <v>416</v>
      </c>
      <c r="E208" s="124" t="s">
        <v>322</v>
      </c>
      <c r="F208" t="str">
        <f t="shared" si="6"/>
        <v>Adriana JorgeSOUNDVIEW PAPER COMPANY, LLC</v>
      </c>
      <c r="G208" s="150" t="str">
        <f t="shared" si="7"/>
        <v>Adriana Jorge</v>
      </c>
      <c r="H208" s="149" t="s">
        <v>8564</v>
      </c>
      <c r="I208">
        <v>40003679</v>
      </c>
      <c r="J208" t="s">
        <v>13258</v>
      </c>
      <c r="K208" t="s">
        <v>13259</v>
      </c>
      <c r="L208" t="s">
        <v>12706</v>
      </c>
      <c r="M208" t="s">
        <v>12413</v>
      </c>
      <c r="N208" t="s">
        <v>13260</v>
      </c>
      <c r="Q208" t="s">
        <v>12415</v>
      </c>
      <c r="R208" t="s">
        <v>12416</v>
      </c>
      <c r="S208" t="s">
        <v>13261</v>
      </c>
      <c r="T208">
        <v>10055800</v>
      </c>
      <c r="U208" t="s">
        <v>12418</v>
      </c>
      <c r="W208">
        <v>11</v>
      </c>
      <c r="X208">
        <v>1</v>
      </c>
      <c r="Y208" t="s">
        <v>12419</v>
      </c>
      <c r="Z208" t="s">
        <v>12420</v>
      </c>
      <c r="AA208" t="s">
        <v>12421</v>
      </c>
      <c r="AB208" t="s">
        <v>12422</v>
      </c>
      <c r="AC208">
        <v>2</v>
      </c>
      <c r="AD208" s="123">
        <v>39111</v>
      </c>
      <c r="AE208" t="s">
        <v>12423</v>
      </c>
      <c r="AG208">
        <v>40003679</v>
      </c>
      <c r="AL208" t="s">
        <v>12422</v>
      </c>
      <c r="AN208">
        <v>3100339701</v>
      </c>
      <c r="AO208">
        <v>16</v>
      </c>
      <c r="AP208" t="s">
        <v>12424</v>
      </c>
      <c r="AQ208" t="s">
        <v>11408</v>
      </c>
      <c r="AR208">
        <v>4100</v>
      </c>
      <c r="AT208">
        <v>2005</v>
      </c>
      <c r="AV208" t="s">
        <v>13262</v>
      </c>
      <c r="AW208">
        <v>116100</v>
      </c>
    </row>
    <row r="209" spans="1:49" x14ac:dyDescent="0.25">
      <c r="A209">
        <v>4100</v>
      </c>
      <c r="B209">
        <v>30005</v>
      </c>
      <c r="C209">
        <v>4007</v>
      </c>
      <c r="D209">
        <v>416</v>
      </c>
      <c r="E209" s="124" t="s">
        <v>322</v>
      </c>
      <c r="F209" t="str">
        <f t="shared" si="6"/>
        <v>Adriana JorgeSPARKS BELTING (FAIRFIELD)</v>
      </c>
      <c r="G209" s="150" t="str">
        <f t="shared" si="7"/>
        <v>Adriana Jorge</v>
      </c>
      <c r="H209" s="149" t="s">
        <v>8610</v>
      </c>
      <c r="I209">
        <v>40002662</v>
      </c>
      <c r="J209" t="s">
        <v>13263</v>
      </c>
      <c r="K209" t="s">
        <v>13264</v>
      </c>
      <c r="L209" t="s">
        <v>13265</v>
      </c>
      <c r="M209" t="s">
        <v>12684</v>
      </c>
      <c r="N209">
        <v>49546</v>
      </c>
      <c r="Q209" t="s">
        <v>12415</v>
      </c>
      <c r="R209" t="s">
        <v>12416</v>
      </c>
      <c r="S209" t="s">
        <v>13266</v>
      </c>
      <c r="U209" t="s">
        <v>12418</v>
      </c>
      <c r="V209">
        <v>279</v>
      </c>
      <c r="W209">
        <v>11</v>
      </c>
      <c r="X209">
        <v>2</v>
      </c>
      <c r="Y209" t="s">
        <v>12472</v>
      </c>
      <c r="Z209" t="s">
        <v>12420</v>
      </c>
      <c r="AA209" t="s">
        <v>12421</v>
      </c>
      <c r="AB209" t="s">
        <v>13208</v>
      </c>
      <c r="AC209">
        <v>2</v>
      </c>
      <c r="AD209" s="123">
        <v>39111</v>
      </c>
      <c r="AE209" t="s">
        <v>12423</v>
      </c>
      <c r="AG209">
        <v>40002662</v>
      </c>
      <c r="AL209" t="s">
        <v>13208</v>
      </c>
      <c r="AN209">
        <v>2308106401</v>
      </c>
      <c r="AO209">
        <v>16</v>
      </c>
      <c r="AP209" t="s">
        <v>12424</v>
      </c>
      <c r="AQ209" t="s">
        <v>11408</v>
      </c>
      <c r="AR209">
        <v>4100</v>
      </c>
      <c r="AT209">
        <v>2005</v>
      </c>
      <c r="AV209" t="s">
        <v>13267</v>
      </c>
      <c r="AW209">
        <v>116100</v>
      </c>
    </row>
    <row r="210" spans="1:49" x14ac:dyDescent="0.25">
      <c r="A210">
        <v>4100</v>
      </c>
      <c r="B210">
        <v>30005</v>
      </c>
      <c r="C210">
        <v>4007</v>
      </c>
      <c r="D210">
        <v>416</v>
      </c>
      <c r="E210" s="124" t="s">
        <v>322</v>
      </c>
      <c r="F210" t="str">
        <f t="shared" si="6"/>
        <v>Adriana JorgeSTAR KAY WHITE, INC.</v>
      </c>
      <c r="G210" s="150" t="str">
        <f t="shared" si="7"/>
        <v>Adriana Jorge</v>
      </c>
      <c r="H210" s="149" t="s">
        <v>8694</v>
      </c>
      <c r="I210">
        <v>40003852</v>
      </c>
      <c r="K210" t="s">
        <v>13268</v>
      </c>
      <c r="L210" t="s">
        <v>13269</v>
      </c>
      <c r="M210" t="s">
        <v>12445</v>
      </c>
      <c r="N210" t="s">
        <v>13270</v>
      </c>
      <c r="Q210" t="s">
        <v>12415</v>
      </c>
      <c r="R210" t="s">
        <v>12416</v>
      </c>
      <c r="S210" t="s">
        <v>13271</v>
      </c>
      <c r="U210" t="s">
        <v>12418</v>
      </c>
      <c r="W210">
        <v>11</v>
      </c>
      <c r="X210">
        <v>1</v>
      </c>
      <c r="Y210" t="s">
        <v>12419</v>
      </c>
      <c r="Z210" t="s">
        <v>12420</v>
      </c>
      <c r="AA210" t="s">
        <v>12421</v>
      </c>
      <c r="AB210" t="s">
        <v>12422</v>
      </c>
      <c r="AC210">
        <v>2</v>
      </c>
      <c r="AD210" s="123">
        <v>39111</v>
      </c>
      <c r="AE210" t="s">
        <v>12423</v>
      </c>
      <c r="AG210">
        <v>40003852</v>
      </c>
      <c r="AL210" t="s">
        <v>12422</v>
      </c>
      <c r="AN210">
        <v>3308742701</v>
      </c>
      <c r="AO210">
        <v>16</v>
      </c>
      <c r="AP210" t="s">
        <v>12424</v>
      </c>
      <c r="AQ210" t="s">
        <v>11408</v>
      </c>
      <c r="AR210">
        <v>4100</v>
      </c>
      <c r="AT210">
        <v>2005</v>
      </c>
      <c r="AV210" t="s">
        <v>13272</v>
      </c>
      <c r="AW210">
        <v>116100</v>
      </c>
    </row>
    <row r="211" spans="1:49" x14ac:dyDescent="0.25">
      <c r="A211">
        <v>4100</v>
      </c>
      <c r="B211">
        <v>30005</v>
      </c>
      <c r="C211">
        <v>4007</v>
      </c>
      <c r="D211">
        <v>416</v>
      </c>
      <c r="E211" s="124" t="s">
        <v>322</v>
      </c>
      <c r="F211" t="str">
        <f t="shared" si="6"/>
        <v>Adriana JorgeSTAR LEDGER - PINEBROOK</v>
      </c>
      <c r="G211" s="150" t="str">
        <f t="shared" si="7"/>
        <v>Adriana Jorge</v>
      </c>
      <c r="H211" s="149" t="s">
        <v>8696</v>
      </c>
      <c r="I211">
        <v>40000644</v>
      </c>
      <c r="K211" t="s">
        <v>13273</v>
      </c>
      <c r="L211" t="s">
        <v>12990</v>
      </c>
      <c r="M211" t="s">
        <v>12413</v>
      </c>
      <c r="N211">
        <v>7058</v>
      </c>
      <c r="O211">
        <v>8825</v>
      </c>
      <c r="P211" t="s">
        <v>13274</v>
      </c>
      <c r="Q211" t="s">
        <v>12415</v>
      </c>
      <c r="R211" t="s">
        <v>12416</v>
      </c>
      <c r="S211" t="s">
        <v>13275</v>
      </c>
      <c r="U211" t="s">
        <v>12418</v>
      </c>
      <c r="W211">
        <v>11</v>
      </c>
      <c r="X211">
        <v>1</v>
      </c>
      <c r="Y211" t="s">
        <v>12419</v>
      </c>
      <c r="Z211" t="s">
        <v>12420</v>
      </c>
      <c r="AA211" t="s">
        <v>12421</v>
      </c>
      <c r="AB211" t="s">
        <v>12430</v>
      </c>
      <c r="AC211">
        <v>2</v>
      </c>
      <c r="AD211" s="123">
        <v>39111</v>
      </c>
      <c r="AE211" t="s">
        <v>12423</v>
      </c>
      <c r="AG211">
        <v>40000644</v>
      </c>
      <c r="AL211" t="s">
        <v>12430</v>
      </c>
      <c r="AN211">
        <v>3102737401</v>
      </c>
      <c r="AO211">
        <v>16</v>
      </c>
      <c r="AP211" t="s">
        <v>12424</v>
      </c>
      <c r="AQ211" t="s">
        <v>11408</v>
      </c>
      <c r="AR211">
        <v>4100</v>
      </c>
      <c r="AT211">
        <v>2005</v>
      </c>
      <c r="AV211" t="s">
        <v>13276</v>
      </c>
      <c r="AW211">
        <v>116100</v>
      </c>
    </row>
    <row r="212" spans="1:49" x14ac:dyDescent="0.25">
      <c r="A212">
        <v>4100</v>
      </c>
      <c r="B212">
        <v>30005</v>
      </c>
      <c r="C212">
        <v>4007</v>
      </c>
      <c r="D212">
        <v>416</v>
      </c>
      <c r="E212" s="124" t="s">
        <v>322</v>
      </c>
      <c r="F212" t="str">
        <f t="shared" si="6"/>
        <v>Adriana JorgeSTAR SNACKS</v>
      </c>
      <c r="G212" s="150" t="str">
        <f t="shared" si="7"/>
        <v>Adriana Jorge</v>
      </c>
      <c r="H212" s="149" t="s">
        <v>8698</v>
      </c>
      <c r="I212">
        <v>40005128</v>
      </c>
      <c r="J212" t="s">
        <v>12492</v>
      </c>
      <c r="K212" t="s">
        <v>13277</v>
      </c>
      <c r="L212" t="s">
        <v>12636</v>
      </c>
      <c r="M212" t="s">
        <v>12413</v>
      </c>
      <c r="N212">
        <v>7305</v>
      </c>
      <c r="Q212" t="s">
        <v>12415</v>
      </c>
      <c r="R212" t="s">
        <v>12416</v>
      </c>
      <c r="S212" t="s">
        <v>13278</v>
      </c>
      <c r="U212" t="s">
        <v>12418</v>
      </c>
      <c r="W212">
        <v>11</v>
      </c>
      <c r="X212">
        <v>1</v>
      </c>
      <c r="Y212" t="s">
        <v>12419</v>
      </c>
      <c r="Z212" t="s">
        <v>12420</v>
      </c>
      <c r="AA212" t="s">
        <v>12429</v>
      </c>
      <c r="AB212" t="s">
        <v>12422</v>
      </c>
      <c r="AC212">
        <v>2</v>
      </c>
      <c r="AD212" s="123">
        <v>39265</v>
      </c>
      <c r="AE212" t="s">
        <v>12538</v>
      </c>
      <c r="AG212">
        <v>40005128</v>
      </c>
      <c r="AL212" t="s">
        <v>12422</v>
      </c>
      <c r="AN212">
        <v>3101710701</v>
      </c>
      <c r="AO212">
        <v>16</v>
      </c>
      <c r="AP212" t="s">
        <v>12424</v>
      </c>
      <c r="AQ212" t="s">
        <v>11408</v>
      </c>
      <c r="AR212">
        <v>4100</v>
      </c>
      <c r="AT212">
        <v>0</v>
      </c>
      <c r="AV212" t="s">
        <v>13279</v>
      </c>
      <c r="AW212">
        <v>116100</v>
      </c>
    </row>
    <row r="213" spans="1:49" x14ac:dyDescent="0.25">
      <c r="A213">
        <v>4100</v>
      </c>
      <c r="B213">
        <v>30005</v>
      </c>
      <c r="C213">
        <v>4007</v>
      </c>
      <c r="D213">
        <v>416</v>
      </c>
      <c r="E213" s="124" t="s">
        <v>322</v>
      </c>
      <c r="F213" t="str">
        <f t="shared" si="6"/>
        <v>Adriana JorgeSTELLER PRINTING, INC.</v>
      </c>
      <c r="G213" s="150" t="str">
        <f t="shared" si="7"/>
        <v>Adriana Jorge</v>
      </c>
      <c r="H213" s="149" t="s">
        <v>8721</v>
      </c>
      <c r="I213">
        <v>40002294</v>
      </c>
      <c r="J213" t="s">
        <v>13280</v>
      </c>
      <c r="K213" t="s">
        <v>13281</v>
      </c>
      <c r="L213" t="s">
        <v>13164</v>
      </c>
      <c r="M213" t="s">
        <v>12445</v>
      </c>
      <c r="N213" t="s">
        <v>13282</v>
      </c>
      <c r="Q213" t="s">
        <v>12415</v>
      </c>
      <c r="R213" t="s">
        <v>12416</v>
      </c>
      <c r="S213" t="s">
        <v>13283</v>
      </c>
      <c r="U213" t="s">
        <v>12418</v>
      </c>
      <c r="W213">
        <v>11</v>
      </c>
      <c r="X213">
        <v>1</v>
      </c>
      <c r="Y213" t="s">
        <v>12419</v>
      </c>
      <c r="Z213" t="s">
        <v>12420</v>
      </c>
      <c r="AA213" t="s">
        <v>12421</v>
      </c>
      <c r="AB213" t="s">
        <v>12422</v>
      </c>
      <c r="AC213">
        <v>2</v>
      </c>
      <c r="AD213" s="123">
        <v>39111</v>
      </c>
      <c r="AE213" t="s">
        <v>12423</v>
      </c>
      <c r="AG213">
        <v>40002294</v>
      </c>
      <c r="AL213" t="s">
        <v>12422</v>
      </c>
      <c r="AN213">
        <v>3308120101</v>
      </c>
      <c r="AO213">
        <v>16</v>
      </c>
      <c r="AP213" t="s">
        <v>12424</v>
      </c>
      <c r="AQ213" t="s">
        <v>11408</v>
      </c>
      <c r="AR213">
        <v>4100</v>
      </c>
      <c r="AT213">
        <v>0</v>
      </c>
      <c r="AV213" t="s">
        <v>13284</v>
      </c>
      <c r="AW213">
        <v>116100</v>
      </c>
    </row>
    <row r="214" spans="1:49" x14ac:dyDescent="0.25">
      <c r="A214">
        <v>4100</v>
      </c>
      <c r="B214">
        <v>30005</v>
      </c>
      <c r="C214">
        <v>4007</v>
      </c>
      <c r="D214">
        <v>416</v>
      </c>
      <c r="E214" s="124" t="s">
        <v>322</v>
      </c>
      <c r="F214" t="str">
        <f t="shared" si="6"/>
        <v>Adriana JorgeSTILES ENTERPRISES, INC.</v>
      </c>
      <c r="G214" s="150" t="str">
        <f t="shared" si="7"/>
        <v>Adriana Jorge</v>
      </c>
      <c r="H214" s="149" t="s">
        <v>8735</v>
      </c>
      <c r="I214">
        <v>40001093</v>
      </c>
      <c r="L214" t="s">
        <v>13285</v>
      </c>
      <c r="M214" t="s">
        <v>12413</v>
      </c>
      <c r="N214" t="s">
        <v>13286</v>
      </c>
      <c r="O214">
        <v>92</v>
      </c>
      <c r="Q214" t="s">
        <v>12415</v>
      </c>
      <c r="R214" t="s">
        <v>12416</v>
      </c>
      <c r="S214" t="s">
        <v>13287</v>
      </c>
      <c r="U214" t="s">
        <v>12418</v>
      </c>
      <c r="W214">
        <v>11</v>
      </c>
      <c r="X214">
        <v>2</v>
      </c>
      <c r="Y214" t="s">
        <v>12472</v>
      </c>
      <c r="Z214" t="s">
        <v>12420</v>
      </c>
      <c r="AA214" t="s">
        <v>12421</v>
      </c>
      <c r="AB214" t="s">
        <v>12422</v>
      </c>
      <c r="AC214">
        <v>2</v>
      </c>
      <c r="AD214" s="123">
        <v>39111</v>
      </c>
      <c r="AE214" t="s">
        <v>12423</v>
      </c>
      <c r="AG214">
        <v>40001093</v>
      </c>
      <c r="AL214" t="s">
        <v>12422</v>
      </c>
      <c r="AN214">
        <v>3102722001</v>
      </c>
      <c r="AO214">
        <v>16</v>
      </c>
      <c r="AP214" t="s">
        <v>12424</v>
      </c>
      <c r="AQ214" t="s">
        <v>11408</v>
      </c>
      <c r="AR214">
        <v>4100</v>
      </c>
      <c r="AT214">
        <v>2005</v>
      </c>
      <c r="AV214" t="s">
        <v>13288</v>
      </c>
      <c r="AW214">
        <v>116100</v>
      </c>
    </row>
    <row r="215" spans="1:49" x14ac:dyDescent="0.25">
      <c r="A215">
        <v>4100</v>
      </c>
      <c r="B215">
        <v>30005</v>
      </c>
      <c r="C215">
        <v>4007</v>
      </c>
      <c r="D215">
        <v>416</v>
      </c>
      <c r="E215" s="124" t="s">
        <v>322</v>
      </c>
      <c r="F215" t="str">
        <f t="shared" si="6"/>
        <v>Adriana JorgeSUNSHINE MFG INC</v>
      </c>
      <c r="G215" s="150" t="str">
        <f t="shared" si="7"/>
        <v>Adriana Jorge</v>
      </c>
      <c r="H215" s="149" t="s">
        <v>8791</v>
      </c>
      <c r="I215">
        <v>40002883</v>
      </c>
      <c r="J215" t="s">
        <v>13289</v>
      </c>
      <c r="K215" t="s">
        <v>13290</v>
      </c>
      <c r="L215" t="s">
        <v>13148</v>
      </c>
      <c r="M215" t="s">
        <v>12445</v>
      </c>
      <c r="N215" t="s">
        <v>13291</v>
      </c>
      <c r="Q215" t="s">
        <v>12415</v>
      </c>
      <c r="R215" t="s">
        <v>12416</v>
      </c>
      <c r="S215" t="s">
        <v>13292</v>
      </c>
      <c r="U215" t="s">
        <v>12418</v>
      </c>
      <c r="W215">
        <v>11</v>
      </c>
      <c r="X215">
        <v>0</v>
      </c>
      <c r="Y215" t="s">
        <v>12419</v>
      </c>
      <c r="Z215" t="s">
        <v>12420</v>
      </c>
      <c r="AA215" t="s">
        <v>12421</v>
      </c>
      <c r="AB215" t="s">
        <v>12422</v>
      </c>
      <c r="AC215">
        <v>2</v>
      </c>
      <c r="AD215" s="123">
        <v>39111</v>
      </c>
      <c r="AE215" t="s">
        <v>12423</v>
      </c>
      <c r="AG215">
        <v>40002883</v>
      </c>
      <c r="AL215" t="s">
        <v>12422</v>
      </c>
      <c r="AN215">
        <v>3310338101</v>
      </c>
      <c r="AO215">
        <v>16</v>
      </c>
      <c r="AP215" t="s">
        <v>12424</v>
      </c>
      <c r="AQ215" t="s">
        <v>11408</v>
      </c>
      <c r="AR215">
        <v>4100</v>
      </c>
      <c r="AT215">
        <v>2005</v>
      </c>
      <c r="AV215" t="s">
        <v>13293</v>
      </c>
      <c r="AW215">
        <v>116100</v>
      </c>
    </row>
    <row r="216" spans="1:49" x14ac:dyDescent="0.25">
      <c r="A216">
        <v>4100</v>
      </c>
      <c r="B216">
        <v>30005</v>
      </c>
      <c r="C216">
        <v>4007</v>
      </c>
      <c r="D216">
        <v>416</v>
      </c>
      <c r="E216" s="124" t="s">
        <v>322</v>
      </c>
      <c r="F216" t="str">
        <f t="shared" si="6"/>
        <v>Adriana JorgeSUPER WEB</v>
      </c>
      <c r="G216" s="150" t="str">
        <f t="shared" si="7"/>
        <v>Adriana Jorge</v>
      </c>
      <c r="H216" s="149" t="s">
        <v>8797</v>
      </c>
      <c r="I216">
        <v>40003781</v>
      </c>
      <c r="K216" t="s">
        <v>13294</v>
      </c>
      <c r="L216" t="s">
        <v>12865</v>
      </c>
      <c r="M216" t="s">
        <v>12445</v>
      </c>
      <c r="N216" t="s">
        <v>13295</v>
      </c>
      <c r="Q216" t="s">
        <v>12415</v>
      </c>
      <c r="R216" t="s">
        <v>12416</v>
      </c>
      <c r="S216" t="s">
        <v>13296</v>
      </c>
      <c r="U216" t="s">
        <v>12418</v>
      </c>
      <c r="W216">
        <v>11</v>
      </c>
      <c r="X216">
        <v>0</v>
      </c>
      <c r="Y216" t="s">
        <v>12472</v>
      </c>
      <c r="Z216" t="s">
        <v>12420</v>
      </c>
      <c r="AA216" t="s">
        <v>12421</v>
      </c>
      <c r="AB216" t="s">
        <v>12478</v>
      </c>
      <c r="AC216">
        <v>2</v>
      </c>
      <c r="AD216" s="123">
        <v>39111</v>
      </c>
      <c r="AE216" t="s">
        <v>12423</v>
      </c>
      <c r="AG216">
        <v>40003781</v>
      </c>
      <c r="AL216" t="s">
        <v>12478</v>
      </c>
      <c r="AN216">
        <v>3310351801</v>
      </c>
      <c r="AO216">
        <v>16</v>
      </c>
      <c r="AP216" t="s">
        <v>12424</v>
      </c>
      <c r="AQ216" t="s">
        <v>11408</v>
      </c>
      <c r="AR216">
        <v>4100</v>
      </c>
      <c r="AT216">
        <v>2005</v>
      </c>
      <c r="AV216" t="s">
        <v>8797</v>
      </c>
      <c r="AW216">
        <v>116100</v>
      </c>
    </row>
    <row r="217" spans="1:49" x14ac:dyDescent="0.25">
      <c r="A217">
        <v>4100</v>
      </c>
      <c r="B217">
        <v>30005</v>
      </c>
      <c r="C217">
        <v>4007</v>
      </c>
      <c r="D217">
        <v>416</v>
      </c>
      <c r="E217" s="124" t="s">
        <v>322</v>
      </c>
      <c r="F217" t="str">
        <f t="shared" si="6"/>
        <v>Adriana JorgeSUPERMARKET CHECKOUT AND</v>
      </c>
      <c r="G217" s="150" t="str">
        <f t="shared" si="7"/>
        <v>Adriana Jorge</v>
      </c>
      <c r="H217" s="149" t="s">
        <v>8820</v>
      </c>
      <c r="I217">
        <v>40001073</v>
      </c>
      <c r="J217" t="s">
        <v>13297</v>
      </c>
      <c r="K217" t="s">
        <v>13298</v>
      </c>
      <c r="L217" t="s">
        <v>12833</v>
      </c>
      <c r="M217" t="s">
        <v>12445</v>
      </c>
      <c r="N217" t="s">
        <v>13299</v>
      </c>
      <c r="Q217" t="s">
        <v>12415</v>
      </c>
      <c r="R217" t="s">
        <v>12416</v>
      </c>
      <c r="S217" t="s">
        <v>13300</v>
      </c>
      <c r="U217" t="s">
        <v>12418</v>
      </c>
      <c r="W217">
        <v>11</v>
      </c>
      <c r="X217">
        <v>1</v>
      </c>
      <c r="Y217" t="s">
        <v>12419</v>
      </c>
      <c r="Z217" t="s">
        <v>12420</v>
      </c>
      <c r="AA217" t="s">
        <v>12421</v>
      </c>
      <c r="AB217" t="s">
        <v>12422</v>
      </c>
      <c r="AC217">
        <v>2</v>
      </c>
      <c r="AD217" s="123">
        <v>39111</v>
      </c>
      <c r="AE217" t="s">
        <v>12423</v>
      </c>
      <c r="AG217">
        <v>40001073</v>
      </c>
      <c r="AL217" t="s">
        <v>12422</v>
      </c>
      <c r="AN217">
        <v>3311932301</v>
      </c>
      <c r="AO217">
        <v>16</v>
      </c>
      <c r="AP217" t="s">
        <v>12424</v>
      </c>
      <c r="AQ217" t="s">
        <v>11408</v>
      </c>
      <c r="AR217">
        <v>4100</v>
      </c>
      <c r="AS217" t="s">
        <v>12491</v>
      </c>
      <c r="AT217">
        <v>2005</v>
      </c>
      <c r="AV217" t="s">
        <v>13301</v>
      </c>
      <c r="AW217">
        <v>116100</v>
      </c>
    </row>
    <row r="218" spans="1:49" x14ac:dyDescent="0.25">
      <c r="A218">
        <v>4100</v>
      </c>
      <c r="B218">
        <v>30005</v>
      </c>
      <c r="C218">
        <v>4007</v>
      </c>
      <c r="D218">
        <v>416</v>
      </c>
      <c r="E218" s="124" t="s">
        <v>322</v>
      </c>
      <c r="F218" t="str">
        <f t="shared" si="6"/>
        <v>Adriana JorgeSUPREME CHOCOLATIERS</v>
      </c>
      <c r="G218" s="150" t="str">
        <f t="shared" si="7"/>
        <v>Adriana Jorge</v>
      </c>
      <c r="H218" s="149" t="s">
        <v>8827</v>
      </c>
      <c r="I218">
        <v>40003683</v>
      </c>
      <c r="J218" t="s">
        <v>13302</v>
      </c>
      <c r="K218" t="s">
        <v>13303</v>
      </c>
      <c r="L218" t="s">
        <v>13304</v>
      </c>
      <c r="M218" t="s">
        <v>12445</v>
      </c>
      <c r="N218">
        <v>10314</v>
      </c>
      <c r="Q218" t="s">
        <v>12415</v>
      </c>
      <c r="R218" t="s">
        <v>12416</v>
      </c>
      <c r="S218" t="s">
        <v>13305</v>
      </c>
      <c r="U218" t="s">
        <v>12418</v>
      </c>
      <c r="W218">
        <v>11</v>
      </c>
      <c r="X218">
        <v>1</v>
      </c>
      <c r="Y218" t="s">
        <v>12419</v>
      </c>
      <c r="Z218" t="s">
        <v>12420</v>
      </c>
      <c r="AA218" t="s">
        <v>12421</v>
      </c>
      <c r="AB218" t="s">
        <v>12422</v>
      </c>
      <c r="AC218">
        <v>2</v>
      </c>
      <c r="AD218" s="123">
        <v>39111</v>
      </c>
      <c r="AE218" t="s">
        <v>12423</v>
      </c>
      <c r="AG218">
        <v>40003683</v>
      </c>
      <c r="AL218" t="s">
        <v>12422</v>
      </c>
      <c r="AN218">
        <v>3308520101</v>
      </c>
      <c r="AO218">
        <v>16</v>
      </c>
      <c r="AP218" t="s">
        <v>12424</v>
      </c>
      <c r="AQ218" t="s">
        <v>11408</v>
      </c>
      <c r="AR218">
        <v>4100</v>
      </c>
      <c r="AT218">
        <v>2005</v>
      </c>
      <c r="AV218" t="s">
        <v>13306</v>
      </c>
      <c r="AW218">
        <v>116100</v>
      </c>
    </row>
    <row r="219" spans="1:49" x14ac:dyDescent="0.25">
      <c r="A219">
        <v>4100</v>
      </c>
      <c r="B219">
        <v>30005</v>
      </c>
      <c r="C219">
        <v>4007</v>
      </c>
      <c r="D219">
        <v>416</v>
      </c>
      <c r="E219" s="124" t="s">
        <v>322</v>
      </c>
      <c r="F219" t="str">
        <f t="shared" si="6"/>
        <v>Adriana JorgeSYMRISE INC.</v>
      </c>
      <c r="G219" s="150" t="str">
        <f t="shared" si="7"/>
        <v>Adriana Jorge</v>
      </c>
      <c r="H219" s="149" t="s">
        <v>8856</v>
      </c>
      <c r="I219">
        <v>40003421</v>
      </c>
      <c r="K219" t="s">
        <v>13307</v>
      </c>
      <c r="L219" t="s">
        <v>13308</v>
      </c>
      <c r="M219" t="s">
        <v>12413</v>
      </c>
      <c r="N219" t="s">
        <v>13309</v>
      </c>
      <c r="Q219" t="s">
        <v>12415</v>
      </c>
      <c r="R219" t="s">
        <v>12416</v>
      </c>
      <c r="S219" t="s">
        <v>13310</v>
      </c>
      <c r="U219" t="s">
        <v>12418</v>
      </c>
      <c r="W219">
        <v>11</v>
      </c>
      <c r="X219">
        <v>1</v>
      </c>
      <c r="Y219" t="s">
        <v>12419</v>
      </c>
      <c r="Z219" t="s">
        <v>12420</v>
      </c>
      <c r="AA219" t="s">
        <v>12421</v>
      </c>
      <c r="AB219" t="s">
        <v>12422</v>
      </c>
      <c r="AC219">
        <v>2</v>
      </c>
      <c r="AD219" s="123">
        <v>39111</v>
      </c>
      <c r="AE219" t="s">
        <v>12423</v>
      </c>
      <c r="AG219">
        <v>40003421</v>
      </c>
      <c r="AL219" t="s">
        <v>12422</v>
      </c>
      <c r="AN219">
        <v>3100330001</v>
      </c>
      <c r="AO219">
        <v>16</v>
      </c>
      <c r="AP219" t="s">
        <v>12424</v>
      </c>
      <c r="AQ219" t="s">
        <v>11408</v>
      </c>
      <c r="AR219">
        <v>4100</v>
      </c>
      <c r="AT219">
        <v>0</v>
      </c>
      <c r="AV219" t="s">
        <v>13311</v>
      </c>
      <c r="AW219">
        <v>116100</v>
      </c>
    </row>
    <row r="220" spans="1:49" x14ac:dyDescent="0.25">
      <c r="A220">
        <v>4100</v>
      </c>
      <c r="B220">
        <v>30005</v>
      </c>
      <c r="C220">
        <v>4007</v>
      </c>
      <c r="D220">
        <v>416</v>
      </c>
      <c r="E220" s="124" t="s">
        <v>322</v>
      </c>
      <c r="F220" t="str">
        <f t="shared" si="6"/>
        <v>Adriana JorgeSYNOVOS BILLING PO BOX</v>
      </c>
      <c r="G220" s="150" t="str">
        <f t="shared" si="7"/>
        <v>Adriana Jorge</v>
      </c>
      <c r="H220" s="149" t="s">
        <v>8862</v>
      </c>
      <c r="I220">
        <v>40001899</v>
      </c>
      <c r="L220" t="s">
        <v>13312</v>
      </c>
      <c r="M220" t="s">
        <v>12494</v>
      </c>
      <c r="O220">
        <v>982478</v>
      </c>
      <c r="P220" t="s">
        <v>13313</v>
      </c>
      <c r="Q220" t="s">
        <v>12415</v>
      </c>
      <c r="R220" t="s">
        <v>12416</v>
      </c>
      <c r="S220" t="s">
        <v>13314</v>
      </c>
      <c r="U220" t="s">
        <v>12418</v>
      </c>
      <c r="W220">
        <v>11</v>
      </c>
      <c r="X220">
        <v>1</v>
      </c>
      <c r="Y220" t="s">
        <v>12419</v>
      </c>
      <c r="Z220" t="s">
        <v>12420</v>
      </c>
      <c r="AA220" t="s">
        <v>12421</v>
      </c>
      <c r="AB220" t="s">
        <v>12757</v>
      </c>
      <c r="AC220">
        <v>2</v>
      </c>
      <c r="AD220" s="123">
        <v>39111</v>
      </c>
      <c r="AE220" t="s">
        <v>12423</v>
      </c>
      <c r="AG220">
        <v>40001899</v>
      </c>
      <c r="AL220" t="s">
        <v>12757</v>
      </c>
      <c r="AN220">
        <v>4414109801</v>
      </c>
      <c r="AO220">
        <v>16</v>
      </c>
      <c r="AP220" t="s">
        <v>12424</v>
      </c>
      <c r="AQ220" t="s">
        <v>11408</v>
      </c>
      <c r="AR220">
        <v>4100</v>
      </c>
      <c r="AT220">
        <v>2005</v>
      </c>
      <c r="AV220" t="s">
        <v>8861</v>
      </c>
      <c r="AW220">
        <v>116100</v>
      </c>
    </row>
    <row r="221" spans="1:49" x14ac:dyDescent="0.25">
      <c r="A221">
        <v>4100</v>
      </c>
      <c r="B221">
        <v>30005</v>
      </c>
      <c r="C221">
        <v>4007</v>
      </c>
      <c r="D221">
        <v>416</v>
      </c>
      <c r="E221" s="124" t="s">
        <v>322</v>
      </c>
      <c r="F221" t="str">
        <f t="shared" si="6"/>
        <v>Adriana JorgeTECH CONVEYOR INC</v>
      </c>
      <c r="G221" s="150" t="str">
        <f t="shared" si="7"/>
        <v>Adriana Jorge</v>
      </c>
      <c r="H221" s="149" t="s">
        <v>8938</v>
      </c>
      <c r="I221">
        <v>40003919</v>
      </c>
      <c r="J221" t="s">
        <v>13315</v>
      </c>
      <c r="K221" t="s">
        <v>13316</v>
      </c>
      <c r="L221" t="s">
        <v>13317</v>
      </c>
      <c r="M221" t="s">
        <v>12413</v>
      </c>
      <c r="N221" t="s">
        <v>13318</v>
      </c>
      <c r="Q221" t="s">
        <v>12415</v>
      </c>
      <c r="R221" t="s">
        <v>12416</v>
      </c>
      <c r="S221" t="s">
        <v>13319</v>
      </c>
      <c r="U221" t="s">
        <v>12418</v>
      </c>
      <c r="W221">
        <v>11</v>
      </c>
      <c r="X221">
        <v>0</v>
      </c>
      <c r="Y221" t="s">
        <v>12419</v>
      </c>
      <c r="Z221" t="s">
        <v>12420</v>
      </c>
      <c r="AA221" t="s">
        <v>12421</v>
      </c>
      <c r="AB221" t="s">
        <v>12422</v>
      </c>
      <c r="AC221">
        <v>2</v>
      </c>
      <c r="AD221" s="123">
        <v>39111</v>
      </c>
      <c r="AE221" t="s">
        <v>12423</v>
      </c>
      <c r="AG221">
        <v>40003919</v>
      </c>
      <c r="AL221" t="s">
        <v>12422</v>
      </c>
      <c r="AN221">
        <v>3104119701</v>
      </c>
      <c r="AO221">
        <v>16</v>
      </c>
      <c r="AP221" t="s">
        <v>12424</v>
      </c>
      <c r="AQ221" t="s">
        <v>11408</v>
      </c>
      <c r="AR221">
        <v>4100</v>
      </c>
      <c r="AT221">
        <v>2005</v>
      </c>
      <c r="AV221" t="s">
        <v>13320</v>
      </c>
      <c r="AW221">
        <v>116100</v>
      </c>
    </row>
    <row r="222" spans="1:49" x14ac:dyDescent="0.25">
      <c r="A222">
        <v>4100</v>
      </c>
      <c r="B222">
        <v>30005</v>
      </c>
      <c r="C222">
        <v>4007</v>
      </c>
      <c r="D222">
        <v>416</v>
      </c>
      <c r="E222" s="124" t="s">
        <v>322</v>
      </c>
      <c r="F222" t="str">
        <f t="shared" si="6"/>
        <v>Adriana JorgeTECH PRECISION MACHINERY, INC.</v>
      </c>
      <c r="G222" s="150" t="str">
        <f t="shared" si="7"/>
        <v>Adriana Jorge</v>
      </c>
      <c r="H222" s="149" t="s">
        <v>8940</v>
      </c>
      <c r="I222">
        <v>40003297</v>
      </c>
      <c r="K222" t="s">
        <v>13321</v>
      </c>
      <c r="L222" t="s">
        <v>13322</v>
      </c>
      <c r="M222" t="s">
        <v>12445</v>
      </c>
      <c r="N222">
        <v>11726</v>
      </c>
      <c r="Q222" t="s">
        <v>12415</v>
      </c>
      <c r="R222" t="s">
        <v>12416</v>
      </c>
      <c r="S222" t="s">
        <v>13323</v>
      </c>
      <c r="U222" t="s">
        <v>12418</v>
      </c>
      <c r="W222">
        <v>11</v>
      </c>
      <c r="X222">
        <v>0</v>
      </c>
      <c r="Y222" t="s">
        <v>12419</v>
      </c>
      <c r="Z222" t="s">
        <v>12420</v>
      </c>
      <c r="AA222" t="s">
        <v>12421</v>
      </c>
      <c r="AB222" t="s">
        <v>12430</v>
      </c>
      <c r="AC222">
        <v>2</v>
      </c>
      <c r="AD222" s="123">
        <v>39111</v>
      </c>
      <c r="AE222" t="s">
        <v>12423</v>
      </c>
      <c r="AG222">
        <v>40003297</v>
      </c>
      <c r="AL222" t="s">
        <v>12430</v>
      </c>
      <c r="AN222">
        <v>3310305301</v>
      </c>
      <c r="AO222">
        <v>16</v>
      </c>
      <c r="AP222" t="s">
        <v>12424</v>
      </c>
      <c r="AQ222" t="s">
        <v>11408</v>
      </c>
      <c r="AR222">
        <v>4100</v>
      </c>
      <c r="AT222">
        <v>2005</v>
      </c>
      <c r="AV222" t="s">
        <v>13324</v>
      </c>
      <c r="AW222">
        <v>116100</v>
      </c>
    </row>
    <row r="223" spans="1:49" x14ac:dyDescent="0.25">
      <c r="A223">
        <v>4100</v>
      </c>
      <c r="B223">
        <v>30005</v>
      </c>
      <c r="C223">
        <v>4007</v>
      </c>
      <c r="D223">
        <v>416</v>
      </c>
      <c r="E223" s="124" t="s">
        <v>322</v>
      </c>
      <c r="F223" t="str">
        <f t="shared" si="6"/>
        <v>Adriana JorgeTENSION ENVELOPE CORPORATION</v>
      </c>
      <c r="G223" s="150" t="str">
        <f t="shared" si="7"/>
        <v>Adriana Jorge</v>
      </c>
      <c r="H223" s="149" t="s">
        <v>8973</v>
      </c>
      <c r="I223">
        <v>40005119</v>
      </c>
      <c r="K223" t="s">
        <v>13325</v>
      </c>
      <c r="L223" t="s">
        <v>13326</v>
      </c>
      <c r="M223" t="s">
        <v>13327</v>
      </c>
      <c r="N223">
        <v>64108</v>
      </c>
      <c r="Q223" t="s">
        <v>12415</v>
      </c>
      <c r="R223" t="s">
        <v>12416</v>
      </c>
      <c r="S223" t="s">
        <v>13328</v>
      </c>
      <c r="U223" t="s">
        <v>12418</v>
      </c>
      <c r="W223">
        <v>11</v>
      </c>
      <c r="X223">
        <v>1</v>
      </c>
      <c r="Y223" t="s">
        <v>12419</v>
      </c>
      <c r="Z223" t="s">
        <v>12420</v>
      </c>
      <c r="AA223" t="s">
        <v>12429</v>
      </c>
      <c r="AB223" t="s">
        <v>12430</v>
      </c>
      <c r="AC223">
        <v>2</v>
      </c>
      <c r="AD223" s="123">
        <v>39259</v>
      </c>
      <c r="AE223" t="s">
        <v>12538</v>
      </c>
      <c r="AG223">
        <v>40005119</v>
      </c>
      <c r="AL223" t="s">
        <v>12430</v>
      </c>
      <c r="AN223">
        <v>2609506901</v>
      </c>
      <c r="AO223">
        <v>16</v>
      </c>
      <c r="AP223" t="s">
        <v>12424</v>
      </c>
      <c r="AQ223" t="s">
        <v>11408</v>
      </c>
      <c r="AR223">
        <v>4100</v>
      </c>
      <c r="AT223">
        <v>0</v>
      </c>
      <c r="AV223" t="s">
        <v>13329</v>
      </c>
      <c r="AW223">
        <v>116100</v>
      </c>
    </row>
    <row r="224" spans="1:49" x14ac:dyDescent="0.25">
      <c r="A224">
        <v>4100</v>
      </c>
      <c r="B224">
        <v>30005</v>
      </c>
      <c r="C224">
        <v>4007</v>
      </c>
      <c r="D224">
        <v>416</v>
      </c>
      <c r="E224" s="124" t="s">
        <v>322</v>
      </c>
      <c r="F224" t="str">
        <f t="shared" si="6"/>
        <v>Adriana JorgeTERPCO - NEW JERSEY</v>
      </c>
      <c r="G224" s="150" t="str">
        <f t="shared" si="7"/>
        <v>Adriana Jorge</v>
      </c>
      <c r="H224" s="149" t="s">
        <v>8975</v>
      </c>
      <c r="I224">
        <v>40008146</v>
      </c>
      <c r="K224" t="s">
        <v>13330</v>
      </c>
      <c r="L224" t="s">
        <v>13331</v>
      </c>
      <c r="M224" t="s">
        <v>12521</v>
      </c>
      <c r="N224">
        <v>44203</v>
      </c>
      <c r="Q224" t="s">
        <v>12415</v>
      </c>
      <c r="R224" t="s">
        <v>12416</v>
      </c>
      <c r="S224" t="s">
        <v>13332</v>
      </c>
      <c r="U224" t="s">
        <v>12418</v>
      </c>
      <c r="W224">
        <v>11</v>
      </c>
      <c r="X224">
        <v>2</v>
      </c>
      <c r="Y224" t="s">
        <v>12419</v>
      </c>
      <c r="Z224" t="s">
        <v>12420</v>
      </c>
      <c r="AA224" t="s">
        <v>12429</v>
      </c>
      <c r="AB224" t="s">
        <v>12422</v>
      </c>
      <c r="AC224">
        <v>2</v>
      </c>
      <c r="AD224" s="123">
        <v>42887</v>
      </c>
      <c r="AE224" t="s">
        <v>12431</v>
      </c>
      <c r="AG224">
        <v>40008146</v>
      </c>
      <c r="AL224" t="s">
        <v>12422</v>
      </c>
      <c r="AN224">
        <v>3615301101</v>
      </c>
      <c r="AO224">
        <v>16</v>
      </c>
      <c r="AP224" t="s">
        <v>12424</v>
      </c>
      <c r="AQ224" t="s">
        <v>11408</v>
      </c>
      <c r="AR224">
        <v>4100</v>
      </c>
      <c r="AT224">
        <v>0</v>
      </c>
      <c r="AV224" t="s">
        <v>13333</v>
      </c>
      <c r="AW224">
        <v>116100</v>
      </c>
    </row>
    <row r="225" spans="1:49" x14ac:dyDescent="0.25">
      <c r="A225">
        <v>4100</v>
      </c>
      <c r="B225">
        <v>30005</v>
      </c>
      <c r="C225">
        <v>4007</v>
      </c>
      <c r="D225">
        <v>416</v>
      </c>
      <c r="E225" s="124" t="s">
        <v>322</v>
      </c>
      <c r="F225" t="str">
        <f t="shared" si="6"/>
        <v>Adriana JorgeTHE FILLO FACTORY</v>
      </c>
      <c r="G225" s="150" t="str">
        <f t="shared" si="7"/>
        <v>Adriana Jorge</v>
      </c>
      <c r="H225" s="149" t="s">
        <v>9023</v>
      </c>
      <c r="I225">
        <v>40000804</v>
      </c>
      <c r="K225" t="s">
        <v>13334</v>
      </c>
      <c r="L225" t="s">
        <v>13335</v>
      </c>
      <c r="M225" t="s">
        <v>12413</v>
      </c>
      <c r="N225">
        <v>7647</v>
      </c>
      <c r="Q225" t="s">
        <v>12415</v>
      </c>
      <c r="R225" t="s">
        <v>12416</v>
      </c>
      <c r="S225" t="s">
        <v>13336</v>
      </c>
      <c r="U225" t="s">
        <v>12418</v>
      </c>
      <c r="W225">
        <v>11</v>
      </c>
      <c r="X225">
        <v>1</v>
      </c>
      <c r="Y225" t="s">
        <v>12419</v>
      </c>
      <c r="Z225" t="s">
        <v>12420</v>
      </c>
      <c r="AA225" t="s">
        <v>12421</v>
      </c>
      <c r="AB225" t="s">
        <v>12422</v>
      </c>
      <c r="AC225">
        <v>2</v>
      </c>
      <c r="AD225" s="123">
        <v>39111</v>
      </c>
      <c r="AE225" t="s">
        <v>12423</v>
      </c>
      <c r="AG225">
        <v>40000804</v>
      </c>
      <c r="AL225" t="s">
        <v>12422</v>
      </c>
      <c r="AN225">
        <v>3100317601</v>
      </c>
      <c r="AO225">
        <v>16</v>
      </c>
      <c r="AP225" t="s">
        <v>12424</v>
      </c>
      <c r="AQ225" t="s">
        <v>11408</v>
      </c>
      <c r="AR225">
        <v>4100</v>
      </c>
      <c r="AT225">
        <v>2005</v>
      </c>
      <c r="AV225" t="s">
        <v>13337</v>
      </c>
      <c r="AW225">
        <v>116100</v>
      </c>
    </row>
    <row r="226" spans="1:49" x14ac:dyDescent="0.25">
      <c r="A226">
        <v>4100</v>
      </c>
      <c r="B226">
        <v>30005</v>
      </c>
      <c r="C226">
        <v>4007</v>
      </c>
      <c r="D226">
        <v>416</v>
      </c>
      <c r="E226" s="124" t="s">
        <v>322</v>
      </c>
      <c r="F226" t="str">
        <f t="shared" si="6"/>
        <v>Adriana JorgeTISHCON CORP</v>
      </c>
      <c r="G226" s="150" t="str">
        <f t="shared" si="7"/>
        <v>Adriana Jorge</v>
      </c>
      <c r="H226" s="149" t="s">
        <v>9122</v>
      </c>
      <c r="I226">
        <v>40003873</v>
      </c>
      <c r="K226" t="s">
        <v>13338</v>
      </c>
      <c r="L226" t="s">
        <v>13339</v>
      </c>
      <c r="M226" t="s">
        <v>13125</v>
      </c>
      <c r="N226">
        <v>21801</v>
      </c>
      <c r="Q226" t="s">
        <v>12415</v>
      </c>
      <c r="R226" t="s">
        <v>12416</v>
      </c>
      <c r="S226" t="s">
        <v>13340</v>
      </c>
      <c r="U226" t="s">
        <v>12418</v>
      </c>
      <c r="W226">
        <v>11</v>
      </c>
      <c r="X226">
        <v>1</v>
      </c>
      <c r="Y226" t="s">
        <v>12419</v>
      </c>
      <c r="Z226" t="s">
        <v>12420</v>
      </c>
      <c r="AA226" t="s">
        <v>12421</v>
      </c>
      <c r="AB226" t="s">
        <v>12422</v>
      </c>
      <c r="AC226">
        <v>2</v>
      </c>
      <c r="AD226" s="123">
        <v>39111</v>
      </c>
      <c r="AE226" t="s">
        <v>12423</v>
      </c>
      <c r="AG226">
        <v>40003873</v>
      </c>
      <c r="AL226" t="s">
        <v>12422</v>
      </c>
      <c r="AN226">
        <v>2104505201</v>
      </c>
      <c r="AO226">
        <v>16</v>
      </c>
      <c r="AP226" t="s">
        <v>12424</v>
      </c>
      <c r="AQ226" t="s">
        <v>11408</v>
      </c>
      <c r="AR226">
        <v>4100</v>
      </c>
      <c r="AT226">
        <v>2005</v>
      </c>
      <c r="AV226" t="s">
        <v>13341</v>
      </c>
      <c r="AW226">
        <v>116100</v>
      </c>
    </row>
    <row r="227" spans="1:49" x14ac:dyDescent="0.25">
      <c r="A227">
        <v>4100</v>
      </c>
      <c r="B227">
        <v>30005</v>
      </c>
      <c r="C227">
        <v>4007</v>
      </c>
      <c r="D227">
        <v>416</v>
      </c>
      <c r="E227" s="124" t="s">
        <v>322</v>
      </c>
      <c r="F227" t="str">
        <f t="shared" si="6"/>
        <v>Adriana JorgeTOOLS FOR INDUSTRY CORP</v>
      </c>
      <c r="G227" s="150" t="str">
        <f t="shared" si="7"/>
        <v>Adriana Jorge</v>
      </c>
      <c r="H227" s="149" t="s">
        <v>9141</v>
      </c>
      <c r="I227">
        <v>40008634</v>
      </c>
      <c r="K227" t="s">
        <v>13342</v>
      </c>
      <c r="L227" t="s">
        <v>13343</v>
      </c>
      <c r="M227" t="s">
        <v>12445</v>
      </c>
      <c r="N227">
        <v>11755</v>
      </c>
      <c r="Q227" t="s">
        <v>12415</v>
      </c>
      <c r="R227" t="s">
        <v>12416</v>
      </c>
      <c r="S227" t="s">
        <v>13344</v>
      </c>
      <c r="U227" t="s">
        <v>12418</v>
      </c>
      <c r="W227">
        <v>11</v>
      </c>
      <c r="X227">
        <v>2</v>
      </c>
      <c r="Y227" t="s">
        <v>12419</v>
      </c>
      <c r="Z227" t="s">
        <v>12420</v>
      </c>
      <c r="AA227" t="s">
        <v>12429</v>
      </c>
      <c r="AB227" t="s">
        <v>12430</v>
      </c>
      <c r="AC227">
        <v>2</v>
      </c>
      <c r="AD227" s="123">
        <v>43606</v>
      </c>
      <c r="AE227" t="s">
        <v>12431</v>
      </c>
      <c r="AG227">
        <v>40008634</v>
      </c>
      <c r="AL227" t="s">
        <v>12430</v>
      </c>
      <c r="AN227">
        <v>3310347101</v>
      </c>
      <c r="AO227">
        <v>16</v>
      </c>
      <c r="AP227" t="s">
        <v>12424</v>
      </c>
      <c r="AQ227" t="s">
        <v>11408</v>
      </c>
      <c r="AR227">
        <v>4100</v>
      </c>
      <c r="AT227">
        <v>0</v>
      </c>
      <c r="AV227" t="s">
        <v>13345</v>
      </c>
      <c r="AW227">
        <v>116100</v>
      </c>
    </row>
    <row r="228" spans="1:49" x14ac:dyDescent="0.25">
      <c r="A228">
        <v>4100</v>
      </c>
      <c r="B228">
        <v>30005</v>
      </c>
      <c r="C228">
        <v>4007</v>
      </c>
      <c r="D228">
        <v>416</v>
      </c>
      <c r="E228" s="124" t="s">
        <v>322</v>
      </c>
      <c r="F228" t="str">
        <f t="shared" si="6"/>
        <v>Adriana JorgeTOTAL MACHINE SOLUTIONS</v>
      </c>
      <c r="G228" s="150" t="str">
        <f t="shared" si="7"/>
        <v>Adriana Jorge</v>
      </c>
      <c r="H228" s="149" t="s">
        <v>9162</v>
      </c>
      <c r="I228">
        <v>40001890</v>
      </c>
      <c r="K228" t="s">
        <v>13346</v>
      </c>
      <c r="L228" t="s">
        <v>13347</v>
      </c>
      <c r="M228" t="s">
        <v>12445</v>
      </c>
      <c r="N228" t="s">
        <v>13348</v>
      </c>
      <c r="Q228" t="s">
        <v>12415</v>
      </c>
      <c r="R228" t="s">
        <v>12416</v>
      </c>
      <c r="S228" t="s">
        <v>13349</v>
      </c>
      <c r="U228" t="s">
        <v>12418</v>
      </c>
      <c r="W228">
        <v>11</v>
      </c>
      <c r="X228">
        <v>2</v>
      </c>
      <c r="Y228" t="s">
        <v>12419</v>
      </c>
      <c r="Z228" t="s">
        <v>12420</v>
      </c>
      <c r="AA228" t="s">
        <v>12421</v>
      </c>
      <c r="AB228" t="s">
        <v>12430</v>
      </c>
      <c r="AC228">
        <v>2</v>
      </c>
      <c r="AD228" s="123">
        <v>39111</v>
      </c>
      <c r="AE228" t="s">
        <v>12423</v>
      </c>
      <c r="AG228">
        <v>40001890</v>
      </c>
      <c r="AL228" t="s">
        <v>12430</v>
      </c>
      <c r="AN228">
        <v>3305923401</v>
      </c>
      <c r="AO228">
        <v>16</v>
      </c>
      <c r="AP228" t="s">
        <v>12424</v>
      </c>
      <c r="AQ228" t="s">
        <v>11408</v>
      </c>
      <c r="AR228">
        <v>4100</v>
      </c>
      <c r="AT228">
        <v>0</v>
      </c>
      <c r="AV228" t="s">
        <v>13350</v>
      </c>
      <c r="AW228">
        <v>116100</v>
      </c>
    </row>
    <row r="229" spans="1:49" x14ac:dyDescent="0.25">
      <c r="A229">
        <v>4100</v>
      </c>
      <c r="B229">
        <v>30005</v>
      </c>
      <c r="C229">
        <v>4007</v>
      </c>
      <c r="D229">
        <v>416</v>
      </c>
      <c r="E229" s="124" t="s">
        <v>322</v>
      </c>
      <c r="F229" t="str">
        <f t="shared" si="6"/>
        <v>Adriana JorgeTOUFAYAN BAKERY INC</v>
      </c>
      <c r="G229" s="150" t="str">
        <f t="shared" si="7"/>
        <v>Adriana Jorge</v>
      </c>
      <c r="H229" s="149" t="s">
        <v>9165</v>
      </c>
      <c r="I229">
        <v>40001970</v>
      </c>
      <c r="K229" t="s">
        <v>13351</v>
      </c>
      <c r="L229" t="s">
        <v>13352</v>
      </c>
      <c r="M229" t="s">
        <v>12413</v>
      </c>
      <c r="N229" t="s">
        <v>13353</v>
      </c>
      <c r="Q229" t="s">
        <v>12415</v>
      </c>
      <c r="R229" t="s">
        <v>12416</v>
      </c>
      <c r="S229" t="s">
        <v>13354</v>
      </c>
      <c r="U229" t="s">
        <v>12418</v>
      </c>
      <c r="W229">
        <v>11</v>
      </c>
      <c r="X229">
        <v>1</v>
      </c>
      <c r="Y229" t="s">
        <v>12419</v>
      </c>
      <c r="Z229" t="s">
        <v>12420</v>
      </c>
      <c r="AA229" t="s">
        <v>12421</v>
      </c>
      <c r="AB229" t="s">
        <v>12422</v>
      </c>
      <c r="AC229">
        <v>2</v>
      </c>
      <c r="AD229" s="123">
        <v>39111</v>
      </c>
      <c r="AE229" t="s">
        <v>12423</v>
      </c>
      <c r="AG229">
        <v>40001970</v>
      </c>
      <c r="AL229" t="s">
        <v>12422</v>
      </c>
      <c r="AN229">
        <v>3100321101</v>
      </c>
      <c r="AO229">
        <v>16</v>
      </c>
      <c r="AP229" t="s">
        <v>12424</v>
      </c>
      <c r="AQ229" t="s">
        <v>11408</v>
      </c>
      <c r="AR229">
        <v>4100</v>
      </c>
      <c r="AT229">
        <v>0</v>
      </c>
      <c r="AV229" t="s">
        <v>13355</v>
      </c>
      <c r="AW229">
        <v>116100</v>
      </c>
    </row>
    <row r="230" spans="1:49" x14ac:dyDescent="0.25">
      <c r="A230">
        <v>4100</v>
      </c>
      <c r="B230">
        <v>30005</v>
      </c>
      <c r="C230">
        <v>4007</v>
      </c>
      <c r="D230">
        <v>416</v>
      </c>
      <c r="E230" s="124" t="s">
        <v>322</v>
      </c>
      <c r="F230" t="str">
        <f t="shared" si="6"/>
        <v>Adriana JorgeTRINITY LASER, INC.</v>
      </c>
      <c r="G230" s="150" t="str">
        <f t="shared" si="7"/>
        <v>Adriana Jorge</v>
      </c>
      <c r="H230" s="149" t="s">
        <v>9251</v>
      </c>
      <c r="I230">
        <v>40007580</v>
      </c>
      <c r="K230" t="s">
        <v>13356</v>
      </c>
      <c r="L230" t="s">
        <v>13357</v>
      </c>
      <c r="M230" t="s">
        <v>12413</v>
      </c>
      <c r="N230">
        <v>7072</v>
      </c>
      <c r="Q230" t="s">
        <v>12415</v>
      </c>
      <c r="R230" t="s">
        <v>12416</v>
      </c>
      <c r="S230" t="s">
        <v>13358</v>
      </c>
      <c r="U230" t="s">
        <v>12418</v>
      </c>
      <c r="W230">
        <v>11</v>
      </c>
      <c r="X230">
        <v>1</v>
      </c>
      <c r="Y230" t="s">
        <v>12419</v>
      </c>
      <c r="Z230" t="s">
        <v>12420</v>
      </c>
      <c r="AA230" t="s">
        <v>12429</v>
      </c>
      <c r="AB230" t="s">
        <v>12422</v>
      </c>
      <c r="AC230">
        <v>2</v>
      </c>
      <c r="AD230" s="123">
        <v>42130</v>
      </c>
      <c r="AE230" t="s">
        <v>12431</v>
      </c>
      <c r="AG230">
        <v>40007580</v>
      </c>
      <c r="AL230" t="s">
        <v>12422</v>
      </c>
      <c r="AN230">
        <v>3100303501</v>
      </c>
      <c r="AO230">
        <v>16</v>
      </c>
      <c r="AP230" t="s">
        <v>12424</v>
      </c>
      <c r="AQ230" t="s">
        <v>11408</v>
      </c>
      <c r="AR230">
        <v>4100</v>
      </c>
      <c r="AT230">
        <v>0</v>
      </c>
      <c r="AV230" t="s">
        <v>13359</v>
      </c>
      <c r="AW230">
        <v>116100</v>
      </c>
    </row>
    <row r="231" spans="1:49" x14ac:dyDescent="0.25">
      <c r="A231">
        <v>4100</v>
      </c>
      <c r="B231">
        <v>30005</v>
      </c>
      <c r="C231">
        <v>4007</v>
      </c>
      <c r="D231">
        <v>416</v>
      </c>
      <c r="E231" s="124" t="s">
        <v>322</v>
      </c>
      <c r="F231" t="str">
        <f t="shared" si="6"/>
        <v>Adriana JorgeTS TRADE TECH INC.</v>
      </c>
      <c r="G231" s="150" t="str">
        <f t="shared" si="7"/>
        <v>Adriana Jorge</v>
      </c>
      <c r="H231" s="149" t="s">
        <v>9286</v>
      </c>
      <c r="I231">
        <v>40007608</v>
      </c>
      <c r="K231" t="s">
        <v>13360</v>
      </c>
      <c r="L231" t="s">
        <v>13361</v>
      </c>
      <c r="M231" t="s">
        <v>12413</v>
      </c>
      <c r="N231">
        <v>7624</v>
      </c>
      <c r="Q231" t="s">
        <v>12415</v>
      </c>
      <c r="R231" t="s">
        <v>12416</v>
      </c>
      <c r="S231" t="s">
        <v>13362</v>
      </c>
      <c r="U231" t="s">
        <v>12418</v>
      </c>
      <c r="W231">
        <v>11</v>
      </c>
      <c r="X231">
        <v>2</v>
      </c>
      <c r="Y231" t="s">
        <v>12419</v>
      </c>
      <c r="Z231" t="s">
        <v>12420</v>
      </c>
      <c r="AA231" t="s">
        <v>12485</v>
      </c>
      <c r="AB231" t="s">
        <v>12422</v>
      </c>
      <c r="AC231">
        <v>2</v>
      </c>
      <c r="AD231" s="123">
        <v>42166</v>
      </c>
      <c r="AE231" t="s">
        <v>12528</v>
      </c>
      <c r="AG231">
        <v>40007608</v>
      </c>
      <c r="AL231" t="s">
        <v>12422</v>
      </c>
      <c r="AN231">
        <v>3100304401</v>
      </c>
      <c r="AO231">
        <v>16</v>
      </c>
      <c r="AP231" t="s">
        <v>12424</v>
      </c>
      <c r="AQ231" t="s">
        <v>11408</v>
      </c>
      <c r="AR231">
        <v>4100</v>
      </c>
      <c r="AT231">
        <v>0</v>
      </c>
      <c r="AV231" t="s">
        <v>13363</v>
      </c>
      <c r="AW231">
        <v>116100</v>
      </c>
    </row>
    <row r="232" spans="1:49" x14ac:dyDescent="0.25">
      <c r="A232">
        <v>4100</v>
      </c>
      <c r="B232">
        <v>30005</v>
      </c>
      <c r="C232">
        <v>4007</v>
      </c>
      <c r="D232">
        <v>416</v>
      </c>
      <c r="E232" s="124" t="s">
        <v>322</v>
      </c>
      <c r="F232" t="str">
        <f t="shared" si="6"/>
        <v>Adriana JorgeTURTLE &amp; HUGHES</v>
      </c>
      <c r="G232" s="150" t="str">
        <f t="shared" si="7"/>
        <v>Adriana Jorge</v>
      </c>
      <c r="H232" s="149" t="s">
        <v>9310</v>
      </c>
      <c r="I232">
        <v>40006427</v>
      </c>
      <c r="K232" t="s">
        <v>13364</v>
      </c>
      <c r="L232" t="s">
        <v>13365</v>
      </c>
      <c r="M232" t="s">
        <v>12413</v>
      </c>
      <c r="N232">
        <v>7036</v>
      </c>
      <c r="Q232" t="s">
        <v>12415</v>
      </c>
      <c r="R232" t="s">
        <v>12416</v>
      </c>
      <c r="S232" t="s">
        <v>13366</v>
      </c>
      <c r="U232" t="s">
        <v>12418</v>
      </c>
      <c r="W232">
        <v>11</v>
      </c>
      <c r="X232">
        <v>1</v>
      </c>
      <c r="Y232" t="s">
        <v>12419</v>
      </c>
      <c r="Z232" t="s">
        <v>12420</v>
      </c>
      <c r="AA232" t="s">
        <v>12429</v>
      </c>
      <c r="AB232" t="s">
        <v>12422</v>
      </c>
      <c r="AC232">
        <v>2</v>
      </c>
      <c r="AD232" s="123">
        <v>40506</v>
      </c>
      <c r="AE232" t="s">
        <v>12431</v>
      </c>
      <c r="AG232">
        <v>40006427</v>
      </c>
      <c r="AL232" t="s">
        <v>12422</v>
      </c>
      <c r="AN232">
        <v>3103912001</v>
      </c>
      <c r="AO232">
        <v>16</v>
      </c>
      <c r="AP232" t="s">
        <v>12424</v>
      </c>
      <c r="AQ232" t="s">
        <v>11408</v>
      </c>
      <c r="AR232">
        <v>4100</v>
      </c>
      <c r="AT232">
        <v>0</v>
      </c>
      <c r="AV232" t="s">
        <v>13367</v>
      </c>
      <c r="AW232">
        <v>116100</v>
      </c>
    </row>
    <row r="233" spans="1:49" x14ac:dyDescent="0.25">
      <c r="A233">
        <v>4100</v>
      </c>
      <c r="B233">
        <v>30005</v>
      </c>
      <c r="C233">
        <v>4007</v>
      </c>
      <c r="D233">
        <v>416</v>
      </c>
      <c r="E233" s="124" t="s">
        <v>322</v>
      </c>
      <c r="F233" t="str">
        <f t="shared" si="6"/>
        <v>Adriana JorgeU.S. NONWOVENS CORP</v>
      </c>
      <c r="G233" s="150" t="str">
        <f t="shared" si="7"/>
        <v>Adriana Jorge</v>
      </c>
      <c r="H233" s="149" t="s">
        <v>13368</v>
      </c>
      <c r="I233">
        <v>40005961</v>
      </c>
      <c r="J233" t="s">
        <v>13369</v>
      </c>
      <c r="K233" t="s">
        <v>13370</v>
      </c>
      <c r="L233" t="s">
        <v>13371</v>
      </c>
      <c r="M233" t="s">
        <v>12445</v>
      </c>
      <c r="N233">
        <v>11717</v>
      </c>
      <c r="Q233" t="s">
        <v>12415</v>
      </c>
      <c r="R233" t="s">
        <v>12416</v>
      </c>
      <c r="S233" t="s">
        <v>13372</v>
      </c>
      <c r="U233" t="s">
        <v>12418</v>
      </c>
      <c r="W233">
        <v>11</v>
      </c>
      <c r="X233">
        <v>1</v>
      </c>
      <c r="Y233" t="s">
        <v>12419</v>
      </c>
      <c r="Z233" t="s">
        <v>12420</v>
      </c>
      <c r="AA233" t="s">
        <v>12429</v>
      </c>
      <c r="AB233" t="s">
        <v>12757</v>
      </c>
      <c r="AC233">
        <v>2</v>
      </c>
      <c r="AD233" s="123">
        <v>40210</v>
      </c>
      <c r="AE233" t="s">
        <v>12431</v>
      </c>
      <c r="AG233">
        <v>40005961</v>
      </c>
      <c r="AL233" t="s">
        <v>12757</v>
      </c>
      <c r="AN233">
        <v>3310302401</v>
      </c>
      <c r="AO233">
        <v>16</v>
      </c>
      <c r="AP233" t="s">
        <v>12424</v>
      </c>
      <c r="AQ233" t="s">
        <v>11408</v>
      </c>
      <c r="AR233">
        <v>4100</v>
      </c>
      <c r="AT233">
        <v>0</v>
      </c>
      <c r="AV233" t="s">
        <v>13373</v>
      </c>
      <c r="AW233">
        <v>116100</v>
      </c>
    </row>
    <row r="234" spans="1:49" x14ac:dyDescent="0.25">
      <c r="A234">
        <v>4100</v>
      </c>
      <c r="B234">
        <v>30005</v>
      </c>
      <c r="C234">
        <v>4007</v>
      </c>
      <c r="D234">
        <v>416</v>
      </c>
      <c r="E234" s="124" t="s">
        <v>322</v>
      </c>
      <c r="F234" t="str">
        <f t="shared" si="6"/>
        <v>Adriana JorgeUHLMANN PACKAGING SYSTEMS, L.P.</v>
      </c>
      <c r="G234" s="150" t="str">
        <f t="shared" si="7"/>
        <v>Adriana Jorge</v>
      </c>
      <c r="H234" s="149" t="s">
        <v>9633</v>
      </c>
      <c r="I234">
        <v>40003822</v>
      </c>
      <c r="K234" t="s">
        <v>13374</v>
      </c>
      <c r="L234" t="s">
        <v>12550</v>
      </c>
      <c r="M234" t="s">
        <v>12413</v>
      </c>
      <c r="N234" t="s">
        <v>12551</v>
      </c>
      <c r="Q234" t="s">
        <v>12415</v>
      </c>
      <c r="R234" t="s">
        <v>12416</v>
      </c>
      <c r="S234" t="s">
        <v>13375</v>
      </c>
      <c r="U234" t="s">
        <v>12418</v>
      </c>
      <c r="W234">
        <v>11</v>
      </c>
      <c r="X234">
        <v>0</v>
      </c>
      <c r="Y234" t="s">
        <v>12419</v>
      </c>
      <c r="Z234" t="s">
        <v>12420</v>
      </c>
      <c r="AA234" t="s">
        <v>12421</v>
      </c>
      <c r="AB234" t="s">
        <v>12422</v>
      </c>
      <c r="AC234">
        <v>2</v>
      </c>
      <c r="AD234" s="123">
        <v>39111</v>
      </c>
      <c r="AE234" t="s">
        <v>12423</v>
      </c>
      <c r="AG234">
        <v>40003822</v>
      </c>
      <c r="AL234" t="s">
        <v>12422</v>
      </c>
      <c r="AN234">
        <v>3102744161</v>
      </c>
      <c r="AO234">
        <v>16</v>
      </c>
      <c r="AP234" t="s">
        <v>12424</v>
      </c>
      <c r="AQ234" t="s">
        <v>11408</v>
      </c>
      <c r="AR234">
        <v>4100</v>
      </c>
      <c r="AT234">
        <v>2005</v>
      </c>
      <c r="AV234" t="s">
        <v>13376</v>
      </c>
      <c r="AW234">
        <v>116100</v>
      </c>
    </row>
    <row r="235" spans="1:49" x14ac:dyDescent="0.25">
      <c r="A235">
        <v>4100</v>
      </c>
      <c r="B235">
        <v>30005</v>
      </c>
      <c r="C235">
        <v>4007</v>
      </c>
      <c r="D235">
        <v>416</v>
      </c>
      <c r="E235" s="124" t="s">
        <v>322</v>
      </c>
      <c r="F235" t="str">
        <f t="shared" si="6"/>
        <v>Adriana JorgeUNITED</v>
      </c>
      <c r="G235" s="150" t="str">
        <f t="shared" si="7"/>
        <v>Adriana Jorge</v>
      </c>
      <c r="H235" s="149" t="s">
        <v>9676</v>
      </c>
      <c r="I235">
        <v>40005696</v>
      </c>
      <c r="J235" t="s">
        <v>13377</v>
      </c>
      <c r="K235" t="s">
        <v>13378</v>
      </c>
      <c r="L235" t="s">
        <v>12439</v>
      </c>
      <c r="M235" t="s">
        <v>12413</v>
      </c>
      <c r="N235">
        <v>7114</v>
      </c>
      <c r="Q235" t="s">
        <v>12415</v>
      </c>
      <c r="R235" t="s">
        <v>12416</v>
      </c>
      <c r="S235" t="s">
        <v>13379</v>
      </c>
      <c r="U235" t="s">
        <v>12418</v>
      </c>
      <c r="W235">
        <v>11</v>
      </c>
      <c r="X235">
        <v>1</v>
      </c>
      <c r="Y235" t="s">
        <v>12419</v>
      </c>
      <c r="Z235" t="s">
        <v>12420</v>
      </c>
      <c r="AA235" t="s">
        <v>12429</v>
      </c>
      <c r="AB235" t="s">
        <v>12422</v>
      </c>
      <c r="AC235">
        <v>2</v>
      </c>
      <c r="AD235" s="123">
        <v>39895</v>
      </c>
      <c r="AE235" t="s">
        <v>12431</v>
      </c>
      <c r="AG235">
        <v>40005696</v>
      </c>
      <c r="AL235" t="s">
        <v>12422</v>
      </c>
      <c r="AN235">
        <v>3101316601</v>
      </c>
      <c r="AO235">
        <v>16</v>
      </c>
      <c r="AP235" t="s">
        <v>12424</v>
      </c>
      <c r="AQ235" t="s">
        <v>11408</v>
      </c>
      <c r="AR235">
        <v>4100</v>
      </c>
      <c r="AT235">
        <v>0</v>
      </c>
      <c r="AV235" t="s">
        <v>13380</v>
      </c>
      <c r="AW235">
        <v>116100</v>
      </c>
    </row>
    <row r="236" spans="1:49" x14ac:dyDescent="0.25">
      <c r="A236">
        <v>4100</v>
      </c>
      <c r="B236">
        <v>30005</v>
      </c>
      <c r="C236">
        <v>4007</v>
      </c>
      <c r="D236">
        <v>416</v>
      </c>
      <c r="E236" s="124" t="s">
        <v>322</v>
      </c>
      <c r="F236" t="str">
        <f t="shared" si="6"/>
        <v>Adriana JorgeUSA TOLERANCE RINGS</v>
      </c>
      <c r="G236" s="150" t="str">
        <f t="shared" si="7"/>
        <v>Adriana Jorge</v>
      </c>
      <c r="H236" s="149" t="s">
        <v>9945</v>
      </c>
      <c r="I236">
        <v>40008724</v>
      </c>
      <c r="K236" t="s">
        <v>13381</v>
      </c>
      <c r="L236" t="s">
        <v>13382</v>
      </c>
      <c r="M236" t="s">
        <v>12413</v>
      </c>
      <c r="N236">
        <v>8534</v>
      </c>
      <c r="Q236" t="s">
        <v>12415</v>
      </c>
      <c r="R236" t="s">
        <v>12416</v>
      </c>
      <c r="S236" t="s">
        <v>13383</v>
      </c>
      <c r="U236" t="s">
        <v>12418</v>
      </c>
      <c r="W236">
        <v>11</v>
      </c>
      <c r="X236">
        <v>1</v>
      </c>
      <c r="Y236" t="s">
        <v>12419</v>
      </c>
      <c r="Z236" t="s">
        <v>12420</v>
      </c>
      <c r="AA236" t="s">
        <v>12429</v>
      </c>
      <c r="AB236" t="s">
        <v>12422</v>
      </c>
      <c r="AC236">
        <v>2</v>
      </c>
      <c r="AD236" s="123">
        <v>43770</v>
      </c>
      <c r="AE236" t="s">
        <v>12486</v>
      </c>
      <c r="AG236">
        <v>40008724</v>
      </c>
      <c r="AL236" t="s">
        <v>12422</v>
      </c>
      <c r="AN236">
        <v>3102135701</v>
      </c>
      <c r="AO236">
        <v>16</v>
      </c>
      <c r="AP236" t="s">
        <v>12424</v>
      </c>
      <c r="AQ236" t="s">
        <v>11408</v>
      </c>
      <c r="AR236">
        <v>4100</v>
      </c>
      <c r="AT236">
        <v>0</v>
      </c>
      <c r="AV236" t="s">
        <v>13384</v>
      </c>
      <c r="AW236">
        <v>116100</v>
      </c>
    </row>
    <row r="237" spans="1:49" x14ac:dyDescent="0.25">
      <c r="A237">
        <v>4100</v>
      </c>
      <c r="B237">
        <v>30005</v>
      </c>
      <c r="C237">
        <v>4007</v>
      </c>
      <c r="D237">
        <v>416</v>
      </c>
      <c r="E237" s="124" t="s">
        <v>322</v>
      </c>
      <c r="F237" t="str">
        <f t="shared" si="6"/>
        <v>Adriana JorgeVALLEN DISTRIBUTION INC</v>
      </c>
      <c r="G237" s="150" t="str">
        <f t="shared" si="7"/>
        <v>Adriana Jorge</v>
      </c>
      <c r="H237" s="149" t="s">
        <v>10558</v>
      </c>
      <c r="I237">
        <v>40002816</v>
      </c>
      <c r="J237" t="s">
        <v>13385</v>
      </c>
      <c r="K237" t="s">
        <v>13386</v>
      </c>
      <c r="L237" t="s">
        <v>13232</v>
      </c>
      <c r="M237" t="s">
        <v>12692</v>
      </c>
      <c r="N237" t="s">
        <v>13387</v>
      </c>
      <c r="Q237" t="s">
        <v>12415</v>
      </c>
      <c r="R237" t="s">
        <v>12416</v>
      </c>
      <c r="S237" t="s">
        <v>13388</v>
      </c>
      <c r="U237" t="s">
        <v>12418</v>
      </c>
      <c r="V237">
        <v>204</v>
      </c>
      <c r="W237">
        <v>11</v>
      </c>
      <c r="X237">
        <v>2</v>
      </c>
      <c r="Y237" t="s">
        <v>13389</v>
      </c>
      <c r="Z237" t="s">
        <v>12420</v>
      </c>
      <c r="AA237" t="s">
        <v>12421</v>
      </c>
      <c r="AB237" t="s">
        <v>12757</v>
      </c>
      <c r="AC237">
        <v>2</v>
      </c>
      <c r="AD237" s="123">
        <v>39111</v>
      </c>
      <c r="AE237" t="s">
        <v>12423</v>
      </c>
      <c r="AG237">
        <v>40002816</v>
      </c>
      <c r="AL237" t="s">
        <v>12757</v>
      </c>
      <c r="AN237">
        <v>1112114701</v>
      </c>
      <c r="AO237">
        <v>16</v>
      </c>
      <c r="AP237" t="s">
        <v>12424</v>
      </c>
      <c r="AQ237" t="s">
        <v>11408</v>
      </c>
      <c r="AR237">
        <v>4100</v>
      </c>
      <c r="AS237" t="s">
        <v>12491</v>
      </c>
      <c r="AT237">
        <v>2005</v>
      </c>
      <c r="AV237" t="s">
        <v>13390</v>
      </c>
      <c r="AW237">
        <v>116100</v>
      </c>
    </row>
    <row r="238" spans="1:49" x14ac:dyDescent="0.25">
      <c r="A238">
        <v>4100</v>
      </c>
      <c r="B238">
        <v>30005</v>
      </c>
      <c r="C238">
        <v>4007</v>
      </c>
      <c r="D238">
        <v>416</v>
      </c>
      <c r="E238" s="124" t="s">
        <v>322</v>
      </c>
      <c r="F238" t="str">
        <f t="shared" si="6"/>
        <v>Adriana JorgeVICOR INDUSTRIES</v>
      </c>
      <c r="G238" s="150" t="str">
        <f t="shared" si="7"/>
        <v>Adriana Jorge</v>
      </c>
      <c r="H238" s="149" t="s">
        <v>10661</v>
      </c>
      <c r="I238">
        <v>40006760</v>
      </c>
      <c r="K238" t="s">
        <v>13391</v>
      </c>
      <c r="L238" t="s">
        <v>13392</v>
      </c>
      <c r="M238" t="s">
        <v>12413</v>
      </c>
      <c r="N238">
        <v>7670</v>
      </c>
      <c r="Q238" t="s">
        <v>12415</v>
      </c>
      <c r="R238" t="s">
        <v>12416</v>
      </c>
      <c r="S238" t="s">
        <v>13393</v>
      </c>
      <c r="U238" t="s">
        <v>12418</v>
      </c>
      <c r="W238">
        <v>11</v>
      </c>
      <c r="X238">
        <v>1</v>
      </c>
      <c r="Y238" t="s">
        <v>12419</v>
      </c>
      <c r="Z238" t="s">
        <v>12420</v>
      </c>
      <c r="AA238" t="s">
        <v>12485</v>
      </c>
      <c r="AB238" t="s">
        <v>12422</v>
      </c>
      <c r="AC238">
        <v>2</v>
      </c>
      <c r="AD238" s="123">
        <v>40960</v>
      </c>
      <c r="AE238" t="s">
        <v>12528</v>
      </c>
      <c r="AG238">
        <v>40006760</v>
      </c>
      <c r="AL238" t="s">
        <v>12422</v>
      </c>
      <c r="AN238">
        <v>3100324901</v>
      </c>
      <c r="AO238">
        <v>16</v>
      </c>
      <c r="AP238" t="s">
        <v>12424</v>
      </c>
      <c r="AQ238" t="s">
        <v>11408</v>
      </c>
      <c r="AR238">
        <v>4100</v>
      </c>
      <c r="AT238">
        <v>0</v>
      </c>
      <c r="AV238" t="s">
        <v>13394</v>
      </c>
      <c r="AW238">
        <v>116100</v>
      </c>
    </row>
    <row r="239" spans="1:49" x14ac:dyDescent="0.25">
      <c r="A239">
        <v>4100</v>
      </c>
      <c r="B239">
        <v>30005</v>
      </c>
      <c r="C239">
        <v>4007</v>
      </c>
      <c r="D239">
        <v>416</v>
      </c>
      <c r="E239" s="124" t="s">
        <v>322</v>
      </c>
      <c r="F239" t="str">
        <f t="shared" si="6"/>
        <v>Adriana JorgeVITS-AMERICA, INC.</v>
      </c>
      <c r="G239" s="150" t="str">
        <f t="shared" si="7"/>
        <v>Adriana Jorge</v>
      </c>
      <c r="H239" s="149" t="s">
        <v>10699</v>
      </c>
      <c r="I239">
        <v>40003725</v>
      </c>
      <c r="J239" t="s">
        <v>13395</v>
      </c>
      <c r="K239" t="s">
        <v>13396</v>
      </c>
      <c r="L239" t="s">
        <v>13397</v>
      </c>
      <c r="M239" t="s">
        <v>12445</v>
      </c>
      <c r="N239" t="s">
        <v>13398</v>
      </c>
      <c r="Q239" t="s">
        <v>12415</v>
      </c>
      <c r="R239" t="s">
        <v>12416</v>
      </c>
      <c r="S239" t="s">
        <v>13399</v>
      </c>
      <c r="U239" t="s">
        <v>12418</v>
      </c>
      <c r="W239">
        <v>11</v>
      </c>
      <c r="X239">
        <v>1</v>
      </c>
      <c r="Y239" t="s">
        <v>12419</v>
      </c>
      <c r="Z239" t="s">
        <v>12420</v>
      </c>
      <c r="AA239" t="s">
        <v>12421</v>
      </c>
      <c r="AB239" t="s">
        <v>12422</v>
      </c>
      <c r="AC239">
        <v>2</v>
      </c>
      <c r="AD239" s="123">
        <v>39111</v>
      </c>
      <c r="AE239" t="s">
        <v>12423</v>
      </c>
      <c r="AG239">
        <v>40003725</v>
      </c>
      <c r="AL239" t="s">
        <v>12422</v>
      </c>
      <c r="AN239">
        <v>3308744001</v>
      </c>
      <c r="AO239">
        <v>16</v>
      </c>
      <c r="AP239" t="s">
        <v>12424</v>
      </c>
      <c r="AQ239" t="s">
        <v>11408</v>
      </c>
      <c r="AR239">
        <v>4100</v>
      </c>
      <c r="AT239">
        <v>2005</v>
      </c>
      <c r="AV239" t="s">
        <v>13400</v>
      </c>
      <c r="AW239">
        <v>116100</v>
      </c>
    </row>
    <row r="240" spans="1:49" x14ac:dyDescent="0.25">
      <c r="A240">
        <v>4100</v>
      </c>
      <c r="B240">
        <v>30005</v>
      </c>
      <c r="C240">
        <v>4007</v>
      </c>
      <c r="D240">
        <v>416</v>
      </c>
      <c r="E240" s="124" t="s">
        <v>322</v>
      </c>
      <c r="F240" t="str">
        <f t="shared" si="6"/>
        <v>Adriana JorgeVS SYSTEMATICS</v>
      </c>
      <c r="G240" s="150" t="str">
        <f t="shared" si="7"/>
        <v>Adriana Jorge</v>
      </c>
      <c r="H240" s="149" t="s">
        <v>10716</v>
      </c>
      <c r="I240">
        <v>40006924</v>
      </c>
      <c r="K240" t="s">
        <v>13401</v>
      </c>
      <c r="L240" t="s">
        <v>13402</v>
      </c>
      <c r="M240" t="s">
        <v>12413</v>
      </c>
      <c r="N240">
        <v>7033</v>
      </c>
      <c r="Q240" t="s">
        <v>12415</v>
      </c>
      <c r="R240" t="s">
        <v>12416</v>
      </c>
      <c r="S240" t="s">
        <v>13403</v>
      </c>
      <c r="U240" t="s">
        <v>12418</v>
      </c>
      <c r="W240">
        <v>11</v>
      </c>
      <c r="X240">
        <v>2</v>
      </c>
      <c r="Y240" t="s">
        <v>12419</v>
      </c>
      <c r="Z240" t="s">
        <v>12420</v>
      </c>
      <c r="AA240" t="s">
        <v>12429</v>
      </c>
      <c r="AB240" t="s">
        <v>12422</v>
      </c>
      <c r="AC240">
        <v>2</v>
      </c>
      <c r="AD240" s="123">
        <v>41200</v>
      </c>
      <c r="AE240" t="s">
        <v>12431</v>
      </c>
      <c r="AG240">
        <v>40006924</v>
      </c>
      <c r="AL240" t="s">
        <v>12422</v>
      </c>
      <c r="AN240">
        <v>3103911001</v>
      </c>
      <c r="AO240">
        <v>16</v>
      </c>
      <c r="AP240" t="s">
        <v>12424</v>
      </c>
      <c r="AQ240" t="s">
        <v>11408</v>
      </c>
      <c r="AR240">
        <v>4100</v>
      </c>
      <c r="AT240">
        <v>0</v>
      </c>
      <c r="AV240" t="s">
        <v>13404</v>
      </c>
      <c r="AW240">
        <v>116100</v>
      </c>
    </row>
    <row r="241" spans="1:49" x14ac:dyDescent="0.25">
      <c r="A241">
        <v>4100</v>
      </c>
      <c r="B241">
        <v>30005</v>
      </c>
      <c r="C241">
        <v>4007</v>
      </c>
      <c r="D241">
        <v>416</v>
      </c>
      <c r="E241" s="124" t="s">
        <v>322</v>
      </c>
      <c r="F241" t="str">
        <f t="shared" si="6"/>
        <v>Adriana JorgeW&amp;H SYSTEMS DBA DMW&amp;H</v>
      </c>
      <c r="G241" s="150" t="str">
        <f t="shared" si="7"/>
        <v>Adriana Jorge</v>
      </c>
      <c r="H241" s="149" t="s">
        <v>10724</v>
      </c>
      <c r="I241">
        <v>40008660</v>
      </c>
      <c r="K241" t="s">
        <v>13405</v>
      </c>
      <c r="L241" t="s">
        <v>12531</v>
      </c>
      <c r="M241" t="s">
        <v>12413</v>
      </c>
      <c r="N241">
        <v>7004</v>
      </c>
      <c r="Q241" t="s">
        <v>12415</v>
      </c>
      <c r="R241" t="s">
        <v>12416</v>
      </c>
      <c r="S241" t="s">
        <v>13406</v>
      </c>
      <c r="U241" t="s">
        <v>12418</v>
      </c>
      <c r="W241">
        <v>11</v>
      </c>
      <c r="X241">
        <v>0</v>
      </c>
      <c r="Y241" t="s">
        <v>12419</v>
      </c>
      <c r="Z241" t="s">
        <v>12420</v>
      </c>
      <c r="AA241" t="s">
        <v>12429</v>
      </c>
      <c r="AB241" t="s">
        <v>12422</v>
      </c>
      <c r="AC241">
        <v>2</v>
      </c>
      <c r="AD241" s="123">
        <v>43665</v>
      </c>
      <c r="AE241" t="s">
        <v>12431</v>
      </c>
      <c r="AG241">
        <v>40008660</v>
      </c>
      <c r="AL241" t="s">
        <v>12422</v>
      </c>
      <c r="AN241">
        <v>3101339101</v>
      </c>
      <c r="AO241">
        <v>16</v>
      </c>
      <c r="AP241" t="s">
        <v>12424</v>
      </c>
      <c r="AQ241" t="s">
        <v>11408</v>
      </c>
      <c r="AR241">
        <v>4100</v>
      </c>
      <c r="AT241">
        <v>0</v>
      </c>
      <c r="AV241" t="s">
        <v>13407</v>
      </c>
      <c r="AW241">
        <v>116100</v>
      </c>
    </row>
    <row r="242" spans="1:49" x14ac:dyDescent="0.25">
      <c r="A242">
        <v>4100</v>
      </c>
      <c r="B242">
        <v>30005</v>
      </c>
      <c r="C242">
        <v>4007</v>
      </c>
      <c r="D242">
        <v>416</v>
      </c>
      <c r="E242" s="124" t="s">
        <v>322</v>
      </c>
      <c r="F242" t="str">
        <f t="shared" si="6"/>
        <v>Adriana JorgeW.G. YATES &amp; SONS CONSTRUCTION CO.</v>
      </c>
      <c r="G242" s="150" t="str">
        <f t="shared" si="7"/>
        <v>Adriana Jorge</v>
      </c>
      <c r="H242" s="149" t="s">
        <v>10729</v>
      </c>
      <c r="I242">
        <v>40008329</v>
      </c>
      <c r="L242" t="s">
        <v>13408</v>
      </c>
      <c r="M242" t="s">
        <v>13409</v>
      </c>
      <c r="O242">
        <v>456</v>
      </c>
      <c r="P242">
        <v>39350</v>
      </c>
      <c r="Q242" t="s">
        <v>12415</v>
      </c>
      <c r="R242" t="s">
        <v>12416</v>
      </c>
      <c r="S242" t="s">
        <v>13410</v>
      </c>
      <c r="U242" t="s">
        <v>12418</v>
      </c>
      <c r="W242">
        <v>11</v>
      </c>
      <c r="X242">
        <v>2</v>
      </c>
      <c r="Y242" t="s">
        <v>12419</v>
      </c>
      <c r="Z242" t="s">
        <v>12420</v>
      </c>
      <c r="AA242" t="s">
        <v>12429</v>
      </c>
      <c r="AB242" t="s">
        <v>12422</v>
      </c>
      <c r="AC242">
        <v>2</v>
      </c>
      <c r="AD242" s="123">
        <v>43167</v>
      </c>
      <c r="AE242" t="s">
        <v>12431</v>
      </c>
      <c r="AG242">
        <v>40008329</v>
      </c>
      <c r="AL242" t="s">
        <v>12422</v>
      </c>
      <c r="AN242">
        <v>2509905601</v>
      </c>
      <c r="AO242">
        <v>16</v>
      </c>
      <c r="AP242" t="s">
        <v>12424</v>
      </c>
      <c r="AQ242" t="s">
        <v>11408</v>
      </c>
      <c r="AR242">
        <v>4100</v>
      </c>
      <c r="AT242">
        <v>0</v>
      </c>
      <c r="AV242" t="s">
        <v>13411</v>
      </c>
      <c r="AW242">
        <v>116100</v>
      </c>
    </row>
    <row r="243" spans="1:49" x14ac:dyDescent="0.25">
      <c r="A243">
        <v>4100</v>
      </c>
      <c r="B243">
        <v>30005</v>
      </c>
      <c r="C243">
        <v>4007</v>
      </c>
      <c r="D243">
        <v>416</v>
      </c>
      <c r="E243" s="124" t="s">
        <v>322</v>
      </c>
      <c r="F243" t="str">
        <f t="shared" si="6"/>
        <v>Adriana JorgeWATCHTOWER</v>
      </c>
      <c r="G243" s="150" t="str">
        <f t="shared" si="7"/>
        <v>Adriana Jorge</v>
      </c>
      <c r="H243" s="149" t="s">
        <v>10812</v>
      </c>
      <c r="I243">
        <v>40002895</v>
      </c>
      <c r="J243" t="s">
        <v>13412</v>
      </c>
      <c r="K243" t="s">
        <v>13413</v>
      </c>
      <c r="L243" t="s">
        <v>12781</v>
      </c>
      <c r="M243" t="s">
        <v>12445</v>
      </c>
      <c r="N243" t="s">
        <v>13414</v>
      </c>
      <c r="Q243" t="s">
        <v>12415</v>
      </c>
      <c r="R243" t="s">
        <v>12416</v>
      </c>
      <c r="S243" t="s">
        <v>13415</v>
      </c>
      <c r="U243" t="s">
        <v>12418</v>
      </c>
      <c r="W243">
        <v>11</v>
      </c>
      <c r="X243">
        <v>1</v>
      </c>
      <c r="Y243" t="s">
        <v>12419</v>
      </c>
      <c r="Z243" t="s">
        <v>12420</v>
      </c>
      <c r="AA243" t="s">
        <v>12421</v>
      </c>
      <c r="AB243" t="s">
        <v>12422</v>
      </c>
      <c r="AC243">
        <v>2</v>
      </c>
      <c r="AD243" s="123">
        <v>39111</v>
      </c>
      <c r="AE243" t="s">
        <v>12423</v>
      </c>
      <c r="AG243">
        <v>40002895</v>
      </c>
      <c r="AL243" t="s">
        <v>12422</v>
      </c>
      <c r="AN243">
        <v>3304720101</v>
      </c>
      <c r="AO243">
        <v>16</v>
      </c>
      <c r="AP243" t="s">
        <v>12424</v>
      </c>
      <c r="AQ243" t="s">
        <v>11408</v>
      </c>
      <c r="AR243">
        <v>4100</v>
      </c>
      <c r="AT243">
        <v>2005</v>
      </c>
      <c r="AV243" t="s">
        <v>10812</v>
      </c>
      <c r="AW243">
        <v>116100</v>
      </c>
    </row>
    <row r="244" spans="1:49" x14ac:dyDescent="0.25">
      <c r="A244">
        <v>4100</v>
      </c>
      <c r="B244">
        <v>30005</v>
      </c>
      <c r="C244">
        <v>4007</v>
      </c>
      <c r="D244">
        <v>416</v>
      </c>
      <c r="E244" s="124" t="s">
        <v>322</v>
      </c>
      <c r="F244" t="str">
        <f t="shared" si="6"/>
        <v>Adriana JorgeWELTON V. JOHNSON ENGINEERING</v>
      </c>
      <c r="G244" s="150" t="str">
        <f t="shared" si="7"/>
        <v>Adriana Jorge</v>
      </c>
      <c r="H244" s="149" t="s">
        <v>10859</v>
      </c>
      <c r="I244">
        <v>40007009</v>
      </c>
      <c r="K244" t="s">
        <v>13416</v>
      </c>
      <c r="L244" t="s">
        <v>13402</v>
      </c>
      <c r="M244" t="s">
        <v>12413</v>
      </c>
      <c r="N244">
        <v>7033</v>
      </c>
      <c r="Q244" t="s">
        <v>12415</v>
      </c>
      <c r="R244" t="s">
        <v>12416</v>
      </c>
      <c r="S244" t="s">
        <v>13417</v>
      </c>
      <c r="U244" t="s">
        <v>12418</v>
      </c>
      <c r="W244">
        <v>11</v>
      </c>
      <c r="X244">
        <v>1</v>
      </c>
      <c r="Y244" t="s">
        <v>12419</v>
      </c>
      <c r="Z244" t="s">
        <v>12420</v>
      </c>
      <c r="AA244" t="s">
        <v>12429</v>
      </c>
      <c r="AB244" t="s">
        <v>12430</v>
      </c>
      <c r="AC244">
        <v>2</v>
      </c>
      <c r="AD244" s="123">
        <v>41334</v>
      </c>
      <c r="AE244" t="s">
        <v>12431</v>
      </c>
      <c r="AG244">
        <v>40007009</v>
      </c>
      <c r="AL244" t="s">
        <v>12430</v>
      </c>
      <c r="AN244">
        <v>3103911001</v>
      </c>
      <c r="AO244">
        <v>16</v>
      </c>
      <c r="AP244" t="s">
        <v>12424</v>
      </c>
      <c r="AQ244" t="s">
        <v>11408</v>
      </c>
      <c r="AR244">
        <v>4100</v>
      </c>
      <c r="AT244">
        <v>0</v>
      </c>
      <c r="AV244" t="s">
        <v>13418</v>
      </c>
      <c r="AW244">
        <v>116100</v>
      </c>
    </row>
    <row r="245" spans="1:49" x14ac:dyDescent="0.25">
      <c r="A245">
        <v>4100</v>
      </c>
      <c r="B245">
        <v>30005</v>
      </c>
      <c r="C245">
        <v>4007</v>
      </c>
      <c r="D245">
        <v>416</v>
      </c>
      <c r="E245" s="124" t="s">
        <v>322</v>
      </c>
      <c r="F245" t="str">
        <f t="shared" si="6"/>
        <v>Adriana JorgeWESCO INTEGRATED SUPPLY</v>
      </c>
      <c r="G245" s="150" t="str">
        <f t="shared" si="7"/>
        <v>Adriana Jorge</v>
      </c>
      <c r="H245" s="149" t="s">
        <v>10864</v>
      </c>
      <c r="I245">
        <v>40003785</v>
      </c>
      <c r="J245" t="s">
        <v>13419</v>
      </c>
      <c r="K245" t="s">
        <v>13420</v>
      </c>
      <c r="L245" t="s">
        <v>12744</v>
      </c>
      <c r="M245" t="s">
        <v>12445</v>
      </c>
      <c r="N245" t="s">
        <v>13421</v>
      </c>
      <c r="Q245" t="s">
        <v>12415</v>
      </c>
      <c r="R245" t="s">
        <v>12416</v>
      </c>
      <c r="S245" t="s">
        <v>13422</v>
      </c>
      <c r="U245" t="s">
        <v>12418</v>
      </c>
      <c r="W245">
        <v>11</v>
      </c>
      <c r="X245">
        <v>2</v>
      </c>
      <c r="Y245" t="s">
        <v>12419</v>
      </c>
      <c r="Z245" t="s">
        <v>12420</v>
      </c>
      <c r="AA245" t="s">
        <v>12421</v>
      </c>
      <c r="AB245" t="s">
        <v>12422</v>
      </c>
      <c r="AC245">
        <v>2</v>
      </c>
      <c r="AD245" s="123">
        <v>39111</v>
      </c>
      <c r="AE245" t="s">
        <v>12423</v>
      </c>
      <c r="AG245">
        <v>40003785</v>
      </c>
      <c r="AL245" t="s">
        <v>12422</v>
      </c>
      <c r="AN245">
        <v>3305924001</v>
      </c>
      <c r="AO245">
        <v>16</v>
      </c>
      <c r="AP245" t="s">
        <v>12424</v>
      </c>
      <c r="AQ245" t="s">
        <v>11408</v>
      </c>
      <c r="AR245">
        <v>4100</v>
      </c>
      <c r="AT245">
        <v>2005</v>
      </c>
      <c r="AV245" t="s">
        <v>13423</v>
      </c>
      <c r="AW245">
        <v>116100</v>
      </c>
    </row>
    <row r="246" spans="1:49" x14ac:dyDescent="0.25">
      <c r="A246">
        <v>4100</v>
      </c>
      <c r="B246">
        <v>30005</v>
      </c>
      <c r="C246">
        <v>4007</v>
      </c>
      <c r="D246">
        <v>416</v>
      </c>
      <c r="E246" s="124" t="s">
        <v>322</v>
      </c>
      <c r="F246" t="str">
        <f t="shared" si="6"/>
        <v>Adriana JorgeWEST ROCK SOUTHERN CONTAINER</v>
      </c>
      <c r="G246" s="150" t="str">
        <f t="shared" si="7"/>
        <v>Adriana Jorge</v>
      </c>
      <c r="H246" s="149" t="s">
        <v>10873</v>
      </c>
      <c r="I246">
        <v>40006707</v>
      </c>
      <c r="J246" t="s">
        <v>13424</v>
      </c>
      <c r="L246" t="s">
        <v>13425</v>
      </c>
      <c r="M246" t="s">
        <v>12735</v>
      </c>
      <c r="O246">
        <v>28519</v>
      </c>
      <c r="P246">
        <v>32226</v>
      </c>
      <c r="Q246" t="s">
        <v>12415</v>
      </c>
      <c r="R246" t="s">
        <v>12416</v>
      </c>
      <c r="S246" t="s">
        <v>13426</v>
      </c>
      <c r="U246" t="s">
        <v>12418</v>
      </c>
      <c r="V246">
        <v>243</v>
      </c>
      <c r="W246">
        <v>11</v>
      </c>
      <c r="X246">
        <v>1</v>
      </c>
      <c r="Y246" t="s">
        <v>12419</v>
      </c>
      <c r="Z246" t="s">
        <v>12420</v>
      </c>
      <c r="AA246" t="s">
        <v>12429</v>
      </c>
      <c r="AB246" t="s">
        <v>12473</v>
      </c>
      <c r="AC246">
        <v>2</v>
      </c>
      <c r="AD246" s="123">
        <v>40893</v>
      </c>
      <c r="AE246" t="s">
        <v>12431</v>
      </c>
      <c r="AG246">
        <v>40006707</v>
      </c>
      <c r="AL246" t="s">
        <v>12473</v>
      </c>
      <c r="AN246">
        <v>1003106601</v>
      </c>
      <c r="AO246">
        <v>16</v>
      </c>
      <c r="AP246" t="s">
        <v>12424</v>
      </c>
      <c r="AQ246" t="s">
        <v>11408</v>
      </c>
      <c r="AR246">
        <v>4100</v>
      </c>
      <c r="AT246">
        <v>0</v>
      </c>
      <c r="AV246" t="s">
        <v>13427</v>
      </c>
      <c r="AW246">
        <v>116100</v>
      </c>
    </row>
    <row r="247" spans="1:49" x14ac:dyDescent="0.25">
      <c r="E247" s="124" t="s">
        <v>322</v>
      </c>
      <c r="F247" t="str">
        <f t="shared" si="6"/>
        <v xml:space="preserve">Adriana JorgeBUONA VITA INC </v>
      </c>
      <c r="G247" s="150" t="str">
        <f t="shared" si="7"/>
        <v>Adriana Jorge</v>
      </c>
      <c r="H247" s="149" t="s">
        <v>13428</v>
      </c>
      <c r="I247">
        <v>40009057</v>
      </c>
      <c r="AD247" s="123"/>
    </row>
    <row r="248" spans="1:49" x14ac:dyDescent="0.25">
      <c r="A248">
        <v>4100</v>
      </c>
      <c r="B248">
        <v>30005</v>
      </c>
      <c r="C248">
        <v>4007</v>
      </c>
      <c r="D248">
        <v>416</v>
      </c>
      <c r="E248" s="124" t="s">
        <v>322</v>
      </c>
      <c r="F248" t="str">
        <f t="shared" si="6"/>
        <v>Adriana JorgeX PAK USA LLC</v>
      </c>
      <c r="G248" s="150" t="str">
        <f t="shared" si="7"/>
        <v>Adriana Jorge</v>
      </c>
      <c r="H248" s="149" t="s">
        <v>11045</v>
      </c>
      <c r="I248">
        <v>40005038</v>
      </c>
      <c r="K248" t="s">
        <v>13429</v>
      </c>
      <c r="L248" t="s">
        <v>12871</v>
      </c>
      <c r="M248" t="s">
        <v>12413</v>
      </c>
      <c r="N248">
        <v>8902</v>
      </c>
      <c r="Q248" t="s">
        <v>12415</v>
      </c>
      <c r="R248" t="s">
        <v>12416</v>
      </c>
      <c r="S248" t="s">
        <v>13430</v>
      </c>
      <c r="T248">
        <v>310803</v>
      </c>
      <c r="U248" t="s">
        <v>12418</v>
      </c>
      <c r="W248">
        <v>11</v>
      </c>
      <c r="X248">
        <v>0</v>
      </c>
      <c r="Y248" t="s">
        <v>12472</v>
      </c>
      <c r="Z248" t="s">
        <v>12420</v>
      </c>
      <c r="AA248" t="s">
        <v>12429</v>
      </c>
      <c r="AB248" t="s">
        <v>12430</v>
      </c>
      <c r="AC248">
        <v>2</v>
      </c>
      <c r="AD248" s="123">
        <v>39141</v>
      </c>
      <c r="AE248" t="s">
        <v>13431</v>
      </c>
      <c r="AG248">
        <v>40005038</v>
      </c>
      <c r="AL248" t="s">
        <v>12430</v>
      </c>
      <c r="AN248">
        <v>3102331401</v>
      </c>
      <c r="AO248">
        <v>16</v>
      </c>
      <c r="AP248" t="s">
        <v>12424</v>
      </c>
      <c r="AQ248" t="s">
        <v>11408</v>
      </c>
      <c r="AR248">
        <v>4100</v>
      </c>
      <c r="AT248">
        <v>0</v>
      </c>
      <c r="AV248" t="s">
        <v>13432</v>
      </c>
      <c r="AW248">
        <v>116100</v>
      </c>
    </row>
    <row r="249" spans="1:49" x14ac:dyDescent="0.25">
      <c r="A249">
        <v>4100</v>
      </c>
      <c r="B249">
        <v>30110</v>
      </c>
      <c r="C249">
        <v>4014</v>
      </c>
      <c r="D249">
        <v>410</v>
      </c>
      <c r="E249" s="124" t="s">
        <v>13433</v>
      </c>
      <c r="F249" t="str">
        <f t="shared" si="6"/>
        <v>Airport HouseJERVIS B. WEBB</v>
      </c>
      <c r="G249" s="151" t="str">
        <f t="shared" si="7"/>
        <v>Airport House</v>
      </c>
      <c r="H249" s="149" t="s">
        <v>4924</v>
      </c>
      <c r="I249">
        <v>40000312</v>
      </c>
      <c r="K249" t="s">
        <v>13434</v>
      </c>
      <c r="L249" t="s">
        <v>13435</v>
      </c>
      <c r="M249" t="s">
        <v>12684</v>
      </c>
      <c r="N249">
        <v>48377</v>
      </c>
      <c r="Q249" t="s">
        <v>12415</v>
      </c>
      <c r="R249" t="s">
        <v>12416</v>
      </c>
      <c r="S249" t="s">
        <v>13436</v>
      </c>
      <c r="U249" t="s">
        <v>12418</v>
      </c>
      <c r="V249">
        <v>270</v>
      </c>
      <c r="W249">
        <v>11</v>
      </c>
      <c r="X249">
        <v>0</v>
      </c>
      <c r="Y249" t="s">
        <v>13389</v>
      </c>
      <c r="Z249" t="s">
        <v>12420</v>
      </c>
      <c r="AA249" t="s">
        <v>12421</v>
      </c>
      <c r="AB249" t="s">
        <v>12473</v>
      </c>
      <c r="AC249">
        <v>2</v>
      </c>
      <c r="AD249" s="123">
        <v>39111</v>
      </c>
      <c r="AE249" t="s">
        <v>12423</v>
      </c>
      <c r="AG249">
        <v>40000312</v>
      </c>
      <c r="AL249" t="s">
        <v>12473</v>
      </c>
      <c r="AN249">
        <v>2312513601</v>
      </c>
      <c r="AO249">
        <v>16</v>
      </c>
      <c r="AP249" t="s">
        <v>12424</v>
      </c>
      <c r="AQ249" t="s">
        <v>11408</v>
      </c>
      <c r="AR249">
        <v>4100</v>
      </c>
      <c r="AT249">
        <v>2005</v>
      </c>
      <c r="AV249" t="s">
        <v>13437</v>
      </c>
      <c r="AW249">
        <v>116100</v>
      </c>
    </row>
    <row r="250" spans="1:49" x14ac:dyDescent="0.25">
      <c r="F250" t="str">
        <f t="shared" si="6"/>
        <v>ALL PARKDALE COTTON BRANDS</v>
      </c>
      <c r="G250" s="149" t="s">
        <v>13438</v>
      </c>
      <c r="H250" s="149" t="s">
        <v>223</v>
      </c>
      <c r="I250">
        <v>40000190</v>
      </c>
    </row>
    <row r="251" spans="1:49" x14ac:dyDescent="0.25">
      <c r="F251" s="185" t="str">
        <f t="shared" si="6"/>
        <v>ALL*CONTRACT PRICING - JONATHAN MORGAN</v>
      </c>
      <c r="G251" s="149" t="s">
        <v>13438</v>
      </c>
      <c r="H251" s="149" t="s">
        <v>13439</v>
      </c>
      <c r="I251">
        <v>40007273</v>
      </c>
    </row>
    <row r="252" spans="1:49" x14ac:dyDescent="0.25">
      <c r="F252" s="185" t="str">
        <f t="shared" si="6"/>
        <v>ALL*CONTRACT PRICING - JONATHAN MORGAN</v>
      </c>
      <c r="G252" s="149" t="s">
        <v>13438</v>
      </c>
      <c r="H252" s="149" t="s">
        <v>13439</v>
      </c>
      <c r="I252">
        <v>40007273</v>
      </c>
    </row>
    <row r="253" spans="1:49" x14ac:dyDescent="0.25">
      <c r="F253" s="185" t="str">
        <f t="shared" si="6"/>
        <v>ALL*CONTRACT PRICING - JONATHAN MORGAN</v>
      </c>
      <c r="G253" s="149" t="s">
        <v>13438</v>
      </c>
      <c r="H253" s="149" t="s">
        <v>13439</v>
      </c>
      <c r="I253">
        <v>40007273</v>
      </c>
    </row>
    <row r="254" spans="1:49" x14ac:dyDescent="0.25">
      <c r="F254" s="185" t="str">
        <f t="shared" si="6"/>
        <v>ALL*CONTRACT PRICING - JONATHAN MORGAN</v>
      </c>
      <c r="G254" s="149" t="s">
        <v>13438</v>
      </c>
      <c r="H254" s="149" t="s">
        <v>13439</v>
      </c>
      <c r="I254">
        <v>40007273</v>
      </c>
    </row>
    <row r="255" spans="1:49" x14ac:dyDescent="0.25">
      <c r="F255" t="str">
        <f t="shared" si="6"/>
        <v>ALL/SUNDRY/Forbo Siegling India</v>
      </c>
      <c r="G255" s="149" t="s">
        <v>13438</v>
      </c>
      <c r="H255" s="149" t="s">
        <v>13440</v>
      </c>
      <c r="I255">
        <v>97101250</v>
      </c>
    </row>
    <row r="256" spans="1:49" x14ac:dyDescent="0.25">
      <c r="F256" t="str">
        <f t="shared" si="6"/>
        <v>ALL@MDG.sol CORPORATION</v>
      </c>
      <c r="G256" s="149" t="s">
        <v>13438</v>
      </c>
      <c r="H256" s="149" t="s">
        <v>227</v>
      </c>
      <c r="I256">
        <v>40007201</v>
      </c>
    </row>
    <row r="257" spans="6:9" x14ac:dyDescent="0.25">
      <c r="F257" t="str">
        <f t="shared" si="6"/>
        <v>ALL1095675 ONTARIO LTD.</v>
      </c>
      <c r="G257" s="149" t="s">
        <v>13438</v>
      </c>
      <c r="H257" s="149" t="s">
        <v>230</v>
      </c>
      <c r="I257">
        <v>40421209</v>
      </c>
    </row>
    <row r="258" spans="6:9" x14ac:dyDescent="0.25">
      <c r="F258" t="str">
        <f t="shared" si="6"/>
        <v>ALL1203130 ONTARIO INC. - MILL-FAB</v>
      </c>
      <c r="G258" s="149" t="s">
        <v>13438</v>
      </c>
      <c r="H258" s="149" t="s">
        <v>234</v>
      </c>
      <c r="I258">
        <v>40420782</v>
      </c>
    </row>
    <row r="259" spans="6:9" x14ac:dyDescent="0.25">
      <c r="F259" t="str">
        <f t="shared" ref="F259:F322" si="8">CONCATENATE(G259, H259)</f>
        <v>ALL1228068 ONTARIO INC.</v>
      </c>
      <c r="G259" s="149" t="s">
        <v>13438</v>
      </c>
      <c r="H259" s="149" t="s">
        <v>235</v>
      </c>
      <c r="I259">
        <v>40421057</v>
      </c>
    </row>
    <row r="260" spans="6:9" x14ac:dyDescent="0.25">
      <c r="F260" t="str">
        <f t="shared" si="8"/>
        <v>ALL1376357 ONTARIO LTD.</v>
      </c>
      <c r="G260" s="149" t="s">
        <v>13438</v>
      </c>
      <c r="H260" s="149" t="s">
        <v>238</v>
      </c>
      <c r="I260">
        <v>40421355</v>
      </c>
    </row>
    <row r="261" spans="6:9" x14ac:dyDescent="0.25">
      <c r="F261" t="str">
        <f t="shared" si="8"/>
        <v>ALL1472469 ONTARIO INC DBA KENTECH</v>
      </c>
      <c r="G261" s="149" t="s">
        <v>13438</v>
      </c>
      <c r="H261" s="149" t="s">
        <v>239</v>
      </c>
      <c r="I261">
        <v>40421326</v>
      </c>
    </row>
    <row r="262" spans="6:9" x14ac:dyDescent="0.25">
      <c r="F262" t="str">
        <f t="shared" si="8"/>
        <v>ALL1478129 ONTARIO INC</v>
      </c>
      <c r="G262" s="149" t="s">
        <v>13438</v>
      </c>
      <c r="H262" s="149" t="s">
        <v>240</v>
      </c>
      <c r="I262">
        <v>40420140</v>
      </c>
    </row>
    <row r="263" spans="6:9" x14ac:dyDescent="0.25">
      <c r="F263" t="str">
        <f t="shared" si="8"/>
        <v>ALL1589029 ONTARIO LTD.</v>
      </c>
      <c r="G263" s="149" t="s">
        <v>13438</v>
      </c>
      <c r="H263" s="149" t="s">
        <v>244</v>
      </c>
      <c r="I263">
        <v>40420904</v>
      </c>
    </row>
    <row r="264" spans="6:9" x14ac:dyDescent="0.25">
      <c r="F264" t="str">
        <f t="shared" si="8"/>
        <v>ALL1643116 ONTARIO INC. (HERCULES)</v>
      </c>
      <c r="G264" s="149" t="s">
        <v>13438</v>
      </c>
      <c r="H264" s="149" t="s">
        <v>245</v>
      </c>
      <c r="I264">
        <v>40421076</v>
      </c>
    </row>
    <row r="265" spans="6:9" x14ac:dyDescent="0.25">
      <c r="F265" t="str">
        <f t="shared" si="8"/>
        <v>ALL1744849 ONTARIO INC.</v>
      </c>
      <c r="G265" s="149" t="s">
        <v>13438</v>
      </c>
      <c r="H265" s="149" t="s">
        <v>246</v>
      </c>
      <c r="I265">
        <v>40421482</v>
      </c>
    </row>
    <row r="266" spans="6:9" x14ac:dyDescent="0.25">
      <c r="F266" t="str">
        <f t="shared" si="8"/>
        <v>ALL21 ST CENTURY SOFTWARE INC.</v>
      </c>
      <c r="G266" s="149" t="s">
        <v>13438</v>
      </c>
      <c r="H266" s="149" t="s">
        <v>251</v>
      </c>
      <c r="I266">
        <v>40006593</v>
      </c>
    </row>
    <row r="267" spans="6:9" x14ac:dyDescent="0.25">
      <c r="F267" t="str">
        <f t="shared" si="8"/>
        <v>ALL2168587 ONT. LTD O/A UPPER CRUST</v>
      </c>
      <c r="G267" s="149" t="s">
        <v>13438</v>
      </c>
      <c r="H267" s="149" t="s">
        <v>254</v>
      </c>
      <c r="I267">
        <v>40421023</v>
      </c>
    </row>
    <row r="268" spans="6:9" x14ac:dyDescent="0.25">
      <c r="F268" t="str">
        <f t="shared" si="8"/>
        <v>ALL2211768 ONT. INC. O/A PAPER4U</v>
      </c>
      <c r="G268" s="149" t="s">
        <v>13438</v>
      </c>
      <c r="H268" s="149" t="s">
        <v>258</v>
      </c>
      <c r="I268">
        <v>40421248</v>
      </c>
    </row>
    <row r="269" spans="6:9" x14ac:dyDescent="0.25">
      <c r="F269" t="str">
        <f t="shared" si="8"/>
        <v>ALL2477569 ONTARIO INC.</v>
      </c>
      <c r="G269" s="149" t="s">
        <v>13438</v>
      </c>
      <c r="H269" s="149" t="s">
        <v>259</v>
      </c>
      <c r="I269">
        <v>40421283</v>
      </c>
    </row>
    <row r="270" spans="6:9" x14ac:dyDescent="0.25">
      <c r="F270" t="str">
        <f t="shared" si="8"/>
        <v>ALL3M ACCOUNTS PAYABLE</v>
      </c>
      <c r="G270" s="149" t="s">
        <v>13438</v>
      </c>
      <c r="H270" s="149" t="s">
        <v>270</v>
      </c>
      <c r="I270">
        <v>40002219</v>
      </c>
    </row>
    <row r="271" spans="6:9" x14ac:dyDescent="0.25">
      <c r="F271" t="str">
        <f t="shared" si="8"/>
        <v>ALL3M ACCOUNTS PAYABLE - FAIRMONT MN</v>
      </c>
      <c r="G271" s="149" t="s">
        <v>13438</v>
      </c>
      <c r="H271" s="149" t="s">
        <v>273</v>
      </c>
      <c r="I271">
        <v>40002307</v>
      </c>
    </row>
    <row r="272" spans="6:9" x14ac:dyDescent="0.25">
      <c r="F272" t="str">
        <f t="shared" si="8"/>
        <v>ALL3M CANADA INC.</v>
      </c>
      <c r="G272" s="149" t="s">
        <v>13438</v>
      </c>
      <c r="H272" s="149" t="s">
        <v>275</v>
      </c>
      <c r="I272">
        <v>40420287</v>
      </c>
    </row>
    <row r="273" spans="6:9" x14ac:dyDescent="0.25">
      <c r="F273" s="185" t="str">
        <f t="shared" si="8"/>
        <v>ALL3M COMPANY</v>
      </c>
      <c r="G273" s="149" t="s">
        <v>13438</v>
      </c>
      <c r="H273" s="149" t="s">
        <v>276</v>
      </c>
      <c r="I273">
        <v>40002608</v>
      </c>
    </row>
    <row r="274" spans="6:9" x14ac:dyDescent="0.25">
      <c r="F274" s="185" t="str">
        <f t="shared" si="8"/>
        <v>ALL3M COMPANY</v>
      </c>
      <c r="G274" s="149" t="s">
        <v>13438</v>
      </c>
      <c r="H274" s="149" t="s">
        <v>276</v>
      </c>
      <c r="I274">
        <v>40003880</v>
      </c>
    </row>
    <row r="275" spans="6:9" x14ac:dyDescent="0.25">
      <c r="F275" t="str">
        <f t="shared" si="8"/>
        <v>ALL3M COMPANY - SAINT PAUL MN</v>
      </c>
      <c r="G275" s="149" t="s">
        <v>13438</v>
      </c>
      <c r="H275" s="149" t="s">
        <v>13441</v>
      </c>
      <c r="I275">
        <v>40004143</v>
      </c>
    </row>
    <row r="276" spans="6:9" x14ac:dyDescent="0.25">
      <c r="F276" t="str">
        <f t="shared" si="8"/>
        <v>ALL3M COMPANY (KNOXVILLE IA)</v>
      </c>
      <c r="G276" s="149" t="s">
        <v>13438</v>
      </c>
      <c r="H276" s="149" t="s">
        <v>281</v>
      </c>
      <c r="I276">
        <v>40004370</v>
      </c>
    </row>
    <row r="277" spans="6:9" x14ac:dyDescent="0.25">
      <c r="F277" t="str">
        <f t="shared" si="8"/>
        <v>ALL3M TOUCH SYSTEMS</v>
      </c>
      <c r="G277" s="149" t="s">
        <v>13438</v>
      </c>
      <c r="H277" s="149" t="s">
        <v>283</v>
      </c>
      <c r="I277">
        <v>40008054</v>
      </c>
    </row>
    <row r="278" spans="6:9" x14ac:dyDescent="0.25">
      <c r="F278" t="str">
        <f t="shared" si="8"/>
        <v>ALL3R BELTING INC. -     DO NOT MAIL</v>
      </c>
      <c r="G278" s="149" t="s">
        <v>13438</v>
      </c>
      <c r="H278" s="149" t="s">
        <v>284</v>
      </c>
      <c r="I278">
        <v>40420049</v>
      </c>
    </row>
    <row r="279" spans="6:9" x14ac:dyDescent="0.25">
      <c r="F279" t="str">
        <f t="shared" si="8"/>
        <v>ALL3R-06</v>
      </c>
      <c r="G279" s="149" t="s">
        <v>13438</v>
      </c>
      <c r="H279" s="149" t="s">
        <v>287</v>
      </c>
      <c r="I279">
        <v>40420561</v>
      </c>
    </row>
    <row r="280" spans="6:9" x14ac:dyDescent="0.25">
      <c r="F280" t="str">
        <f t="shared" si="8"/>
        <v>ALL4170083 CANADA INC. - CARBOTECH INT</v>
      </c>
      <c r="G280" s="149" t="s">
        <v>13438</v>
      </c>
      <c r="H280" s="149" t="s">
        <v>288</v>
      </c>
      <c r="I280">
        <v>40421071</v>
      </c>
    </row>
    <row r="281" spans="6:9" x14ac:dyDescent="0.25">
      <c r="F281" t="str">
        <f t="shared" si="8"/>
        <v>ALL4-C INTERNATIONAL, INC.</v>
      </c>
      <c r="G281" s="149" t="s">
        <v>13438</v>
      </c>
      <c r="H281" s="149" t="s">
        <v>289</v>
      </c>
      <c r="I281">
        <v>40006720</v>
      </c>
    </row>
    <row r="282" spans="6:9" x14ac:dyDescent="0.25">
      <c r="F282" t="str">
        <f t="shared" si="8"/>
        <v>ALL5 DAY BUSINESS FORMS MFG., INC.</v>
      </c>
      <c r="G282" s="149" t="s">
        <v>13438</v>
      </c>
      <c r="H282" s="149" t="s">
        <v>293</v>
      </c>
      <c r="I282">
        <v>40005955</v>
      </c>
    </row>
    <row r="283" spans="6:9" x14ac:dyDescent="0.25">
      <c r="F283" t="str">
        <f t="shared" si="8"/>
        <v>ALL9406-6271 Quebec inc</v>
      </c>
      <c r="G283" s="149" t="s">
        <v>13438</v>
      </c>
      <c r="H283" s="149" t="s">
        <v>295</v>
      </c>
      <c r="I283">
        <v>40421489</v>
      </c>
    </row>
    <row r="284" spans="6:9" x14ac:dyDescent="0.25">
      <c r="F284" t="str">
        <f t="shared" si="8"/>
        <v>ALLA &amp; B MANUFACTURING CO., INC.</v>
      </c>
      <c r="G284" s="149" t="s">
        <v>13438</v>
      </c>
      <c r="H284" s="149" t="s">
        <v>299</v>
      </c>
      <c r="I284">
        <v>40002209</v>
      </c>
    </row>
    <row r="285" spans="6:9" x14ac:dyDescent="0.25">
      <c r="F285" t="str">
        <f t="shared" si="8"/>
        <v>ALLA &amp; B PACKAGING EQUIPMENT</v>
      </c>
      <c r="G285" s="149" t="s">
        <v>13438</v>
      </c>
      <c r="H285" s="149" t="s">
        <v>300</v>
      </c>
      <c r="I285">
        <v>40007325</v>
      </c>
    </row>
    <row r="286" spans="6:9" x14ac:dyDescent="0.25">
      <c r="F286" t="str">
        <f t="shared" si="8"/>
        <v>ALLA C SUPPLY - MILWAUKEE</v>
      </c>
      <c r="G286" s="149" t="s">
        <v>13438</v>
      </c>
      <c r="H286" s="149" t="s">
        <v>308</v>
      </c>
      <c r="I286">
        <v>40001375</v>
      </c>
    </row>
    <row r="287" spans="6:9" x14ac:dyDescent="0.25">
      <c r="F287" t="str">
        <f t="shared" si="8"/>
        <v>ALLA C SUPPLY - STRUTEVANT</v>
      </c>
      <c r="G287" s="149" t="s">
        <v>13438</v>
      </c>
      <c r="H287" s="149" t="s">
        <v>311</v>
      </c>
      <c r="I287">
        <v>40001658</v>
      </c>
    </row>
    <row r="288" spans="6:9" x14ac:dyDescent="0.25">
      <c r="F288" t="str">
        <f t="shared" si="8"/>
        <v>ALLA C SUPPLY DIV. OF KAMAN</v>
      </c>
      <c r="G288" s="149" t="s">
        <v>13438</v>
      </c>
      <c r="H288" s="149" t="s">
        <v>312</v>
      </c>
      <c r="I288">
        <v>40002191</v>
      </c>
    </row>
    <row r="289" spans="6:9" x14ac:dyDescent="0.25">
      <c r="F289" t="str">
        <f t="shared" si="8"/>
        <v>ALLA H BELO CORP/THE DALLAS MORNING NE</v>
      </c>
      <c r="G289" s="149" t="s">
        <v>13438</v>
      </c>
      <c r="H289" s="149" t="s">
        <v>313</v>
      </c>
      <c r="I289">
        <v>40004463</v>
      </c>
    </row>
    <row r="290" spans="6:9" x14ac:dyDescent="0.25">
      <c r="F290" t="str">
        <f t="shared" si="8"/>
        <v>ALLA L M INC</v>
      </c>
      <c r="G290" s="149" t="s">
        <v>13438</v>
      </c>
      <c r="H290" s="149" t="s">
        <v>314</v>
      </c>
      <c r="I290">
        <v>40006064</v>
      </c>
    </row>
    <row r="291" spans="6:9" x14ac:dyDescent="0.25">
      <c r="F291" t="str">
        <f t="shared" si="8"/>
        <v>ALLA&amp;D ENGINEERING</v>
      </c>
      <c r="G291" s="149" t="s">
        <v>13438</v>
      </c>
      <c r="H291" s="149" t="s">
        <v>317</v>
      </c>
      <c r="I291">
        <v>40008155</v>
      </c>
    </row>
    <row r="292" spans="6:9" x14ac:dyDescent="0.25">
      <c r="F292" t="str">
        <f t="shared" si="8"/>
        <v>ALLA&amp;M COOKIE COMPANY CANADA</v>
      </c>
      <c r="G292" s="149" t="s">
        <v>13438</v>
      </c>
      <c r="H292" s="149" t="s">
        <v>318</v>
      </c>
      <c r="I292">
        <v>40420013</v>
      </c>
    </row>
    <row r="293" spans="6:9" x14ac:dyDescent="0.25">
      <c r="F293" t="str">
        <f t="shared" si="8"/>
        <v>ALLA. LAPOINTE &amp; FILS LTEE</v>
      </c>
      <c r="G293" s="149" t="s">
        <v>13438</v>
      </c>
      <c r="H293" s="149" t="s">
        <v>320</v>
      </c>
      <c r="I293">
        <v>40420384</v>
      </c>
    </row>
    <row r="294" spans="6:9" x14ac:dyDescent="0.25">
      <c r="F294" t="str">
        <f t="shared" si="8"/>
        <v>ALLA. ZEREGA'S SONS INC</v>
      </c>
      <c r="G294" s="149" t="s">
        <v>13438</v>
      </c>
      <c r="H294" s="149" t="s">
        <v>321</v>
      </c>
      <c r="I294">
        <v>40003816</v>
      </c>
    </row>
    <row r="295" spans="6:9" x14ac:dyDescent="0.25">
      <c r="F295" t="str">
        <f t="shared" si="8"/>
        <v>ALLA.B. FILICKO</v>
      </c>
      <c r="G295" s="149" t="s">
        <v>13438</v>
      </c>
      <c r="H295" s="149" t="s">
        <v>325</v>
      </c>
      <c r="I295">
        <v>40002959</v>
      </c>
    </row>
    <row r="296" spans="6:9" x14ac:dyDescent="0.25">
      <c r="F296" t="str">
        <f t="shared" si="8"/>
        <v>ALLA.E.R.T., INC</v>
      </c>
      <c r="G296" s="149" t="s">
        <v>13438</v>
      </c>
      <c r="H296" s="149" t="s">
        <v>327</v>
      </c>
      <c r="I296">
        <v>40007414</v>
      </c>
    </row>
    <row r="297" spans="6:9" x14ac:dyDescent="0.25">
      <c r="F297" t="str">
        <f t="shared" si="8"/>
        <v>ALLA.G. MACHINE</v>
      </c>
      <c r="G297" s="149" t="s">
        <v>13438</v>
      </c>
      <c r="H297" s="149" t="s">
        <v>328</v>
      </c>
      <c r="I297">
        <v>40006458</v>
      </c>
    </row>
    <row r="298" spans="6:9" x14ac:dyDescent="0.25">
      <c r="F298" t="str">
        <f t="shared" si="8"/>
        <v>ALLA.K. STAMPING CO. INC</v>
      </c>
      <c r="G298" s="149" t="s">
        <v>13438</v>
      </c>
      <c r="H298" s="149" t="s">
        <v>329</v>
      </c>
      <c r="I298">
        <v>40008333</v>
      </c>
    </row>
    <row r="299" spans="6:9" x14ac:dyDescent="0.25">
      <c r="F299" t="str">
        <f t="shared" si="8"/>
        <v>ALLA.LACROIX &amp; FILS GRANITE</v>
      </c>
      <c r="G299" s="149" t="s">
        <v>13438</v>
      </c>
      <c r="H299" s="149" t="s">
        <v>330</v>
      </c>
      <c r="I299">
        <v>40420233</v>
      </c>
    </row>
    <row r="300" spans="6:9" x14ac:dyDescent="0.25">
      <c r="F300" t="str">
        <f t="shared" si="8"/>
        <v>ALLA.S.K. TECHNOLOGIES</v>
      </c>
      <c r="G300" s="149" t="s">
        <v>13438</v>
      </c>
      <c r="H300" s="149" t="s">
        <v>331</v>
      </c>
      <c r="I300">
        <v>40006848</v>
      </c>
    </row>
    <row r="301" spans="6:9" x14ac:dyDescent="0.25">
      <c r="F301" t="str">
        <f t="shared" si="8"/>
        <v>ALLA.SERVEDIO ELECTRIC MOTORS, INC.</v>
      </c>
      <c r="G301" s="149" t="s">
        <v>13438</v>
      </c>
      <c r="H301" s="149" t="s">
        <v>332</v>
      </c>
      <c r="I301">
        <v>40007012</v>
      </c>
    </row>
    <row r="302" spans="6:9" x14ac:dyDescent="0.25">
      <c r="F302" t="str">
        <f t="shared" si="8"/>
        <v>ALLA1 LABEL</v>
      </c>
      <c r="G302" s="149" t="s">
        <v>13438</v>
      </c>
      <c r="H302" s="149" t="s">
        <v>336</v>
      </c>
      <c r="I302">
        <v>40420594</v>
      </c>
    </row>
    <row r="303" spans="6:9" x14ac:dyDescent="0.25">
      <c r="F303" t="str">
        <f t="shared" si="8"/>
        <v>ALLA1 QUALITY BELTING LTD</v>
      </c>
      <c r="G303" s="149" t="s">
        <v>13438</v>
      </c>
      <c r="H303" s="149" t="s">
        <v>337</v>
      </c>
      <c r="I303">
        <v>40421215</v>
      </c>
    </row>
    <row r="304" spans="6:9" x14ac:dyDescent="0.25">
      <c r="F304" t="str">
        <f t="shared" si="8"/>
        <v>ALLA-AMERICAN COMPANIES</v>
      </c>
      <c r="G304" s="149" t="s">
        <v>13438</v>
      </c>
      <c r="H304" s="149" t="s">
        <v>346</v>
      </c>
      <c r="I304">
        <v>40001378</v>
      </c>
    </row>
    <row r="305" spans="6:9" x14ac:dyDescent="0.25">
      <c r="F305" t="str">
        <f t="shared" si="8"/>
        <v>ALLAARUBCO RUBBER CO., INC.</v>
      </c>
      <c r="G305" s="149" t="s">
        <v>13438</v>
      </c>
      <c r="H305" s="149" t="s">
        <v>348</v>
      </c>
      <c r="I305">
        <v>40002408</v>
      </c>
    </row>
    <row r="306" spans="6:9" x14ac:dyDescent="0.25">
      <c r="F306" t="str">
        <f t="shared" si="8"/>
        <v>ALLAASTED MIKROVERK LTD.</v>
      </c>
      <c r="G306" s="149" t="s">
        <v>13438</v>
      </c>
      <c r="H306" s="149" t="s">
        <v>349</v>
      </c>
      <c r="I306">
        <v>40420064</v>
      </c>
    </row>
    <row r="307" spans="6:9" x14ac:dyDescent="0.25">
      <c r="F307" t="str">
        <f t="shared" si="8"/>
        <v>ALLABB INC.</v>
      </c>
      <c r="G307" s="149" t="s">
        <v>13438</v>
      </c>
      <c r="H307" s="149" t="s">
        <v>351</v>
      </c>
      <c r="I307">
        <v>40420272</v>
      </c>
    </row>
    <row r="308" spans="6:9" x14ac:dyDescent="0.25">
      <c r="F308" t="str">
        <f t="shared" si="8"/>
        <v>ALLABB INC. - S. BOSTON, VA</v>
      </c>
      <c r="G308" s="149" t="s">
        <v>13438</v>
      </c>
      <c r="H308" s="149" t="s">
        <v>352</v>
      </c>
      <c r="I308">
        <v>40000146</v>
      </c>
    </row>
    <row r="309" spans="6:9" x14ac:dyDescent="0.25">
      <c r="F309" t="str">
        <f t="shared" si="8"/>
        <v>ALLABB POWER GRIDS OF CANADA INC.</v>
      </c>
      <c r="G309" s="149" t="s">
        <v>13438</v>
      </c>
      <c r="H309" s="149" t="s">
        <v>13442</v>
      </c>
      <c r="I309">
        <v>40420496</v>
      </c>
    </row>
    <row r="310" spans="6:9" x14ac:dyDescent="0.25">
      <c r="F310" t="str">
        <f t="shared" si="8"/>
        <v>ALLABBAYE DE SAINT-BENOIT-DU-LAC</v>
      </c>
      <c r="G310" s="149" t="s">
        <v>13438</v>
      </c>
      <c r="H310" s="149" t="s">
        <v>354</v>
      </c>
      <c r="I310">
        <v>40421426</v>
      </c>
    </row>
    <row r="311" spans="6:9" x14ac:dyDescent="0.25">
      <c r="F311" t="str">
        <f t="shared" si="8"/>
        <v>ALLABBEY PACKAGING EQUIPMENT LTD.</v>
      </c>
      <c r="G311" s="149" t="s">
        <v>13438</v>
      </c>
      <c r="H311" s="149" t="s">
        <v>355</v>
      </c>
      <c r="I311">
        <v>40420459</v>
      </c>
    </row>
    <row r="312" spans="6:9" x14ac:dyDescent="0.25">
      <c r="F312" t="str">
        <f t="shared" si="8"/>
        <v>ALLABBOTT LABORATORIES</v>
      </c>
      <c r="G312" s="149" t="s">
        <v>13438</v>
      </c>
      <c r="H312" s="149" t="s">
        <v>356</v>
      </c>
      <c r="I312">
        <v>40006393</v>
      </c>
    </row>
    <row r="313" spans="6:9" x14ac:dyDescent="0.25">
      <c r="F313" t="str">
        <f t="shared" si="8"/>
        <v>ALLABBOTT-ACTION, INC.</v>
      </c>
      <c r="G313" s="149" t="s">
        <v>13438</v>
      </c>
      <c r="H313" s="149" t="s">
        <v>357</v>
      </c>
      <c r="I313">
        <v>40008052</v>
      </c>
    </row>
    <row r="314" spans="6:9" x14ac:dyDescent="0.25">
      <c r="F314" t="str">
        <f t="shared" si="8"/>
        <v>ALLABBVIE LTD PUERTO RICO</v>
      </c>
      <c r="G314" s="149" t="s">
        <v>13438</v>
      </c>
      <c r="H314" s="149" t="s">
        <v>358</v>
      </c>
      <c r="I314">
        <v>40007413</v>
      </c>
    </row>
    <row r="315" spans="6:9" x14ac:dyDescent="0.25">
      <c r="F315" t="str">
        <f t="shared" si="8"/>
        <v>ALLABBY BINDERY LLC</v>
      </c>
      <c r="G315" s="149" t="s">
        <v>13438</v>
      </c>
      <c r="H315" s="149" t="s">
        <v>359</v>
      </c>
      <c r="I315">
        <v>40007595</v>
      </c>
    </row>
    <row r="316" spans="6:9" x14ac:dyDescent="0.25">
      <c r="F316" t="str">
        <f t="shared" si="8"/>
        <v>ALLABC MILLWRIGHTING</v>
      </c>
      <c r="G316" s="149" t="s">
        <v>13438</v>
      </c>
      <c r="H316" s="149" t="s">
        <v>360</v>
      </c>
      <c r="I316">
        <v>40421408</v>
      </c>
    </row>
    <row r="317" spans="6:9" x14ac:dyDescent="0.25">
      <c r="F317" t="str">
        <f t="shared" si="8"/>
        <v>ALLABCO AUTOMATION, INC.</v>
      </c>
      <c r="G317" s="149" t="s">
        <v>13438</v>
      </c>
      <c r="H317" s="149" t="s">
        <v>362</v>
      </c>
      <c r="I317">
        <v>40008190</v>
      </c>
    </row>
    <row r="318" spans="6:9" x14ac:dyDescent="0.25">
      <c r="F318" t="str">
        <f t="shared" si="8"/>
        <v>ALLABEL LLC DBA EASTERN SALES</v>
      </c>
      <c r="G318" s="149" t="s">
        <v>13438</v>
      </c>
      <c r="H318" s="149" t="s">
        <v>365</v>
      </c>
      <c r="I318">
        <v>40008803</v>
      </c>
    </row>
    <row r="319" spans="6:9" x14ac:dyDescent="0.25">
      <c r="F319" t="str">
        <f t="shared" si="8"/>
        <v>ALLABF SYSTEMES INC.</v>
      </c>
      <c r="G319" s="149" t="s">
        <v>13438</v>
      </c>
      <c r="H319" s="149" t="s">
        <v>370</v>
      </c>
      <c r="I319">
        <v>40420255</v>
      </c>
    </row>
    <row r="320" spans="6:9" x14ac:dyDescent="0.25">
      <c r="F320" t="str">
        <f t="shared" si="8"/>
        <v>ALLABI LTD</v>
      </c>
      <c r="G320" s="149" t="s">
        <v>13438</v>
      </c>
      <c r="H320" s="149" t="s">
        <v>371</v>
      </c>
      <c r="I320">
        <v>40420927</v>
      </c>
    </row>
    <row r="321" spans="6:9" x14ac:dyDescent="0.25">
      <c r="F321" t="str">
        <f t="shared" si="8"/>
        <v>ALLABITIBI-CONSOLIDATED INC.</v>
      </c>
      <c r="G321" s="149" t="s">
        <v>13438</v>
      </c>
      <c r="H321" s="149" t="s">
        <v>373</v>
      </c>
      <c r="I321">
        <v>40420076</v>
      </c>
    </row>
    <row r="322" spans="6:9" x14ac:dyDescent="0.25">
      <c r="F322" t="str">
        <f t="shared" si="8"/>
        <v>ALLABM EQUIPMENT CO.</v>
      </c>
      <c r="G322" s="149" t="s">
        <v>13438</v>
      </c>
      <c r="H322" s="149" t="s">
        <v>375</v>
      </c>
      <c r="I322">
        <v>40007955</v>
      </c>
    </row>
    <row r="323" spans="6:9" x14ac:dyDescent="0.25">
      <c r="F323" t="str">
        <f t="shared" ref="F323:F386" si="9">CONCATENATE(G323, H323)</f>
        <v>ALLABM FACILITY SERVICES</v>
      </c>
      <c r="G323" s="149" t="s">
        <v>13438</v>
      </c>
      <c r="H323" s="149" t="s">
        <v>379</v>
      </c>
      <c r="I323">
        <v>40002282</v>
      </c>
    </row>
    <row r="324" spans="6:9" x14ac:dyDescent="0.25">
      <c r="F324" t="str">
        <f t="shared" si="9"/>
        <v>ALLABM FEDEX JFK</v>
      </c>
      <c r="G324" s="149" t="s">
        <v>13438</v>
      </c>
      <c r="H324" s="149" t="s">
        <v>380</v>
      </c>
      <c r="I324">
        <v>40006839</v>
      </c>
    </row>
    <row r="325" spans="6:9" x14ac:dyDescent="0.25">
      <c r="F325" t="str">
        <f t="shared" si="9"/>
        <v>ALLABM/TERMINAL 4 JFK</v>
      </c>
      <c r="G325" s="149" t="s">
        <v>13438</v>
      </c>
      <c r="H325" s="149" t="s">
        <v>381</v>
      </c>
      <c r="I325">
        <v>40001948</v>
      </c>
    </row>
    <row r="326" spans="6:9" x14ac:dyDescent="0.25">
      <c r="F326" t="str">
        <f t="shared" si="9"/>
        <v>ALLABRASIFS J.J.S. INC.</v>
      </c>
      <c r="G326" s="149" t="s">
        <v>13438</v>
      </c>
      <c r="H326" s="149" t="s">
        <v>383</v>
      </c>
      <c r="I326">
        <v>40421064</v>
      </c>
    </row>
    <row r="327" spans="6:9" x14ac:dyDescent="0.25">
      <c r="F327" t="str">
        <f t="shared" si="9"/>
        <v>ALLABRASIS J.J.S. INC.</v>
      </c>
      <c r="G327" s="149" t="s">
        <v>13438</v>
      </c>
      <c r="H327" s="149" t="s">
        <v>384</v>
      </c>
      <c r="I327">
        <v>40421114</v>
      </c>
    </row>
    <row r="328" spans="6:9" x14ac:dyDescent="0.25">
      <c r="F328" t="str">
        <f t="shared" si="9"/>
        <v>ALLABS GRAPHICS INC.</v>
      </c>
      <c r="G328" s="149" t="s">
        <v>13438</v>
      </c>
      <c r="H328" s="149" t="s">
        <v>386</v>
      </c>
      <c r="I328">
        <v>40002588</v>
      </c>
    </row>
    <row r="329" spans="6:9" x14ac:dyDescent="0.25">
      <c r="F329" t="str">
        <f t="shared" si="9"/>
        <v>ALLABZAC CANADA INC.</v>
      </c>
      <c r="G329" s="149" t="s">
        <v>13438</v>
      </c>
      <c r="H329" s="149" t="s">
        <v>388</v>
      </c>
      <c r="I329">
        <v>40420929</v>
      </c>
    </row>
    <row r="330" spans="6:9" x14ac:dyDescent="0.25">
      <c r="F330" t="str">
        <f t="shared" si="9"/>
        <v>ALLAC OMEX INC.</v>
      </c>
      <c r="G330" s="149" t="s">
        <v>13438</v>
      </c>
      <c r="H330" s="149" t="s">
        <v>13443</v>
      </c>
      <c r="I330">
        <v>40420512</v>
      </c>
    </row>
    <row r="331" spans="6:9" x14ac:dyDescent="0.25">
      <c r="F331" t="str">
        <f t="shared" si="9"/>
        <v>ALLACCELL FITNESS NORTH AMERICA</v>
      </c>
      <c r="G331" s="149" t="s">
        <v>13438</v>
      </c>
      <c r="H331" s="149" t="s">
        <v>389</v>
      </c>
      <c r="I331">
        <v>40420658</v>
      </c>
    </row>
    <row r="332" spans="6:9" x14ac:dyDescent="0.25">
      <c r="F332" t="str">
        <f t="shared" si="9"/>
        <v>ALLACCENT STORE FIXTURES</v>
      </c>
      <c r="G332" s="149" t="s">
        <v>13438</v>
      </c>
      <c r="H332" s="149" t="s">
        <v>390</v>
      </c>
      <c r="I332">
        <v>40004093</v>
      </c>
    </row>
    <row r="333" spans="6:9" x14ac:dyDescent="0.25">
      <c r="F333" t="str">
        <f t="shared" si="9"/>
        <v>ALLACCESS BUSINESS GROUP LLC</v>
      </c>
      <c r="G333" s="149" t="s">
        <v>13438</v>
      </c>
      <c r="H333" s="149" t="s">
        <v>391</v>
      </c>
      <c r="I333">
        <v>40003966</v>
      </c>
    </row>
    <row r="334" spans="6:9" x14ac:dyDescent="0.25">
      <c r="F334" t="str">
        <f t="shared" si="9"/>
        <v>ALLACCO BRANDS</v>
      </c>
      <c r="G334" s="149" t="s">
        <v>13438</v>
      </c>
      <c r="H334" s="149" t="s">
        <v>395</v>
      </c>
      <c r="I334">
        <v>40004642</v>
      </c>
    </row>
    <row r="335" spans="6:9" x14ac:dyDescent="0.25">
      <c r="F335" t="str">
        <f t="shared" si="9"/>
        <v>ALLACCO BRANDS ACCOUNTS PAYABLE</v>
      </c>
      <c r="G335" s="149" t="s">
        <v>13438</v>
      </c>
      <c r="H335" s="149" t="s">
        <v>396</v>
      </c>
      <c r="I335">
        <v>40421002</v>
      </c>
    </row>
    <row r="336" spans="6:9" x14ac:dyDescent="0.25">
      <c r="F336" t="str">
        <f t="shared" si="9"/>
        <v>ALLACCOUNTS PAYABLE DEPARTMENT-IG BRAM</v>
      </c>
      <c r="G336" s="149" t="s">
        <v>13438</v>
      </c>
      <c r="H336" s="149" t="s">
        <v>397</v>
      </c>
      <c r="I336">
        <v>40420536</v>
      </c>
    </row>
    <row r="337" spans="6:9" x14ac:dyDescent="0.25">
      <c r="F337" t="str">
        <f t="shared" si="9"/>
        <v>ALLACCRAPLY</v>
      </c>
      <c r="G337" s="149" t="s">
        <v>13438</v>
      </c>
      <c r="H337" s="149" t="s">
        <v>398</v>
      </c>
      <c r="I337">
        <v>40004122</v>
      </c>
    </row>
    <row r="338" spans="6:9" x14ac:dyDescent="0.25">
      <c r="F338" t="str">
        <f t="shared" si="9"/>
        <v>ALLACCRAPLY CANADA INC.</v>
      </c>
      <c r="G338" s="149" t="s">
        <v>13438</v>
      </c>
      <c r="H338" s="149" t="s">
        <v>399</v>
      </c>
      <c r="I338">
        <v>40420805</v>
      </c>
    </row>
    <row r="339" spans="6:9" x14ac:dyDescent="0.25">
      <c r="F339" t="str">
        <f t="shared" si="9"/>
        <v>ALLACCULOGIC INC.</v>
      </c>
      <c r="G339" s="149" t="s">
        <v>13438</v>
      </c>
      <c r="H339" s="149" t="s">
        <v>401</v>
      </c>
      <c r="I339">
        <v>40420728</v>
      </c>
    </row>
    <row r="340" spans="6:9" x14ac:dyDescent="0.25">
      <c r="F340" t="str">
        <f t="shared" si="9"/>
        <v>ALLACCURATE BOX CO., INC.</v>
      </c>
      <c r="G340" s="149" t="s">
        <v>13438</v>
      </c>
      <c r="H340" s="149" t="s">
        <v>402</v>
      </c>
      <c r="I340">
        <v>40005639</v>
      </c>
    </row>
    <row r="341" spans="6:9" x14ac:dyDescent="0.25">
      <c r="F341" t="str">
        <f t="shared" si="9"/>
        <v>ALLACCURATE IND. PROD. (COLUMBUS OH)</v>
      </c>
      <c r="G341" s="149" t="s">
        <v>13438</v>
      </c>
      <c r="H341" s="149" t="s">
        <v>403</v>
      </c>
      <c r="I341">
        <v>40006892</v>
      </c>
    </row>
    <row r="342" spans="6:9" x14ac:dyDescent="0.25">
      <c r="F342" t="str">
        <f t="shared" si="9"/>
        <v>ALLACCURATE IND. PROD. (IMPERIAL MO)</v>
      </c>
      <c r="G342" s="149" t="s">
        <v>13438</v>
      </c>
      <c r="H342" s="149" t="s">
        <v>13444</v>
      </c>
      <c r="I342">
        <v>40004259</v>
      </c>
    </row>
    <row r="343" spans="6:9" x14ac:dyDescent="0.25">
      <c r="F343" t="str">
        <f t="shared" si="9"/>
        <v>ALLACCURATE INDUSTRIAL INC</v>
      </c>
      <c r="G343" s="149" t="s">
        <v>13438</v>
      </c>
      <c r="H343" s="149" t="s">
        <v>13445</v>
      </c>
      <c r="I343">
        <v>40006070</v>
      </c>
    </row>
    <row r="344" spans="6:9" x14ac:dyDescent="0.25">
      <c r="F344" t="str">
        <f t="shared" si="9"/>
        <v>ALLACCU-RAY INSPECTION SERVICES, INC.</v>
      </c>
      <c r="G344" s="149" t="s">
        <v>13438</v>
      </c>
      <c r="H344" s="149" t="s">
        <v>409</v>
      </c>
      <c r="I344">
        <v>40005977</v>
      </c>
    </row>
    <row r="345" spans="6:9" x14ac:dyDescent="0.25">
      <c r="F345" t="str">
        <f t="shared" si="9"/>
        <v>ALLACCUTECH</v>
      </c>
      <c r="G345" s="149" t="s">
        <v>13438</v>
      </c>
      <c r="H345" s="149" t="s">
        <v>410</v>
      </c>
      <c r="I345">
        <v>40002455</v>
      </c>
    </row>
    <row r="346" spans="6:9" x14ac:dyDescent="0.25">
      <c r="F346" t="str">
        <f t="shared" si="9"/>
        <v>ALLACCU-TECH</v>
      </c>
      <c r="G346" s="149" t="s">
        <v>13438</v>
      </c>
      <c r="H346" s="149" t="s">
        <v>411</v>
      </c>
      <c r="I346">
        <v>40002133</v>
      </c>
    </row>
    <row r="347" spans="6:9" x14ac:dyDescent="0.25">
      <c r="F347" t="str">
        <f t="shared" si="9"/>
        <v>ALLACE BAKERY</v>
      </c>
      <c r="G347" s="149" t="s">
        <v>13438</v>
      </c>
      <c r="H347" s="149" t="s">
        <v>13446</v>
      </c>
      <c r="I347">
        <v>40420563</v>
      </c>
    </row>
    <row r="348" spans="6:9" x14ac:dyDescent="0.25">
      <c r="F348" t="str">
        <f t="shared" si="9"/>
        <v>ALLACE INDUSTRIAL</v>
      </c>
      <c r="G348" s="149" t="s">
        <v>13438</v>
      </c>
      <c r="H348" s="149" t="s">
        <v>412</v>
      </c>
      <c r="I348">
        <v>40006849</v>
      </c>
    </row>
    <row r="349" spans="6:9" x14ac:dyDescent="0.25">
      <c r="F349" t="str">
        <f t="shared" si="9"/>
        <v>ALLACME BRICK</v>
      </c>
      <c r="G349" s="149" t="s">
        <v>13438</v>
      </c>
      <c r="H349" s="149" t="s">
        <v>417</v>
      </c>
      <c r="I349">
        <v>40003379</v>
      </c>
    </row>
    <row r="350" spans="6:9" x14ac:dyDescent="0.25">
      <c r="F350" t="str">
        <f t="shared" si="9"/>
        <v>ALLACME BRICK CO.</v>
      </c>
      <c r="G350" s="149" t="s">
        <v>13438</v>
      </c>
      <c r="H350" s="149" t="s">
        <v>419</v>
      </c>
      <c r="I350">
        <v>40005750</v>
      </c>
    </row>
    <row r="351" spans="6:9" x14ac:dyDescent="0.25">
      <c r="F351" t="str">
        <f t="shared" si="9"/>
        <v>ALLACREO INC</v>
      </c>
      <c r="G351" s="149" t="s">
        <v>13438</v>
      </c>
      <c r="H351" s="149" t="s">
        <v>423</v>
      </c>
      <c r="I351">
        <v>40007528</v>
      </c>
    </row>
    <row r="352" spans="6:9" x14ac:dyDescent="0.25">
      <c r="F352" t="str">
        <f t="shared" si="9"/>
        <v>ALLACROTECH SERVICES, INC.</v>
      </c>
      <c r="G352" s="149" t="s">
        <v>13438</v>
      </c>
      <c r="H352" s="149" t="s">
        <v>424</v>
      </c>
      <c r="I352">
        <v>40007601</v>
      </c>
    </row>
    <row r="353" spans="6:9" x14ac:dyDescent="0.25">
      <c r="F353" t="str">
        <f t="shared" si="9"/>
        <v>ALLACRP LIMITED</v>
      </c>
      <c r="G353" s="149" t="s">
        <v>13438</v>
      </c>
      <c r="H353" s="149" t="s">
        <v>425</v>
      </c>
      <c r="I353">
        <v>40421476</v>
      </c>
    </row>
    <row r="354" spans="6:9" x14ac:dyDescent="0.25">
      <c r="F354" t="str">
        <f t="shared" si="9"/>
        <v>ALLACTION BOX</v>
      </c>
      <c r="G354" s="149" t="s">
        <v>13438</v>
      </c>
      <c r="H354" s="149" t="s">
        <v>426</v>
      </c>
      <c r="I354">
        <v>40007352</v>
      </c>
    </row>
    <row r="355" spans="6:9" x14ac:dyDescent="0.25">
      <c r="F355" t="str">
        <f t="shared" si="9"/>
        <v>ALLACTION PACKAGING SYSTMES</v>
      </c>
      <c r="G355" s="149" t="s">
        <v>13438</v>
      </c>
      <c r="H355" s="149" t="s">
        <v>429</v>
      </c>
      <c r="I355">
        <v>40007458</v>
      </c>
    </row>
    <row r="356" spans="6:9" x14ac:dyDescent="0.25">
      <c r="F356" t="str">
        <f t="shared" si="9"/>
        <v>ALLADAMS INDUSTRIAL SUPPLIES INC.</v>
      </c>
      <c r="G356" s="149" t="s">
        <v>13438</v>
      </c>
      <c r="H356" s="149" t="s">
        <v>436</v>
      </c>
      <c r="I356">
        <v>40420410</v>
      </c>
    </row>
    <row r="357" spans="6:9" x14ac:dyDescent="0.25">
      <c r="F357" t="str">
        <f t="shared" si="9"/>
        <v>ALLADAPT PLASTICS, INC.</v>
      </c>
      <c r="G357" s="149" t="s">
        <v>13438</v>
      </c>
      <c r="H357" s="149" t="s">
        <v>13447</v>
      </c>
      <c r="I357">
        <v>40002472</v>
      </c>
    </row>
    <row r="358" spans="6:9" x14ac:dyDescent="0.25">
      <c r="F358" t="str">
        <f t="shared" si="9"/>
        <v>ALLADD INK</v>
      </c>
      <c r="G358" s="149" t="s">
        <v>13438</v>
      </c>
      <c r="H358" s="149" t="s">
        <v>443</v>
      </c>
      <c r="I358">
        <v>40420779</v>
      </c>
    </row>
    <row r="359" spans="6:9" x14ac:dyDescent="0.25">
      <c r="F359" t="str">
        <f t="shared" si="9"/>
        <v>ALLADESH SAWH</v>
      </c>
      <c r="G359" s="149" t="s">
        <v>13438</v>
      </c>
      <c r="H359" s="149" t="s">
        <v>444</v>
      </c>
      <c r="I359">
        <v>40006233</v>
      </c>
    </row>
    <row r="360" spans="6:9" x14ac:dyDescent="0.25">
      <c r="F360" t="str">
        <f t="shared" si="9"/>
        <v>ALLADIDAS AMERICA, INC.</v>
      </c>
      <c r="G360" s="149" t="s">
        <v>13438</v>
      </c>
      <c r="H360" s="149" t="s">
        <v>448</v>
      </c>
      <c r="I360">
        <v>40000488</v>
      </c>
    </row>
    <row r="361" spans="6:9" x14ac:dyDescent="0.25">
      <c r="F361" t="str">
        <f t="shared" si="9"/>
        <v>ALLADM BIO PRODUCTS</v>
      </c>
      <c r="G361" s="149" t="s">
        <v>13438</v>
      </c>
      <c r="H361" s="149" t="s">
        <v>453</v>
      </c>
      <c r="I361">
        <v>40008070</v>
      </c>
    </row>
    <row r="362" spans="6:9" x14ac:dyDescent="0.25">
      <c r="F362" t="str">
        <f t="shared" si="9"/>
        <v>ALLADM MILLING - BEECH GROVE</v>
      </c>
      <c r="G362" s="149" t="s">
        <v>13438</v>
      </c>
      <c r="H362" s="149" t="s">
        <v>454</v>
      </c>
      <c r="I362">
        <v>40004231</v>
      </c>
    </row>
    <row r="363" spans="6:9" x14ac:dyDescent="0.25">
      <c r="F363" t="str">
        <f t="shared" si="9"/>
        <v>ALLADM MILLING - CARTHAGE</v>
      </c>
      <c r="G363" s="149" t="s">
        <v>13438</v>
      </c>
      <c r="H363" s="149" t="s">
        <v>455</v>
      </c>
      <c r="I363">
        <v>40004323</v>
      </c>
    </row>
    <row r="364" spans="6:9" x14ac:dyDescent="0.25">
      <c r="F364" t="str">
        <f t="shared" si="9"/>
        <v>ALLADM MILLING - DODGE CITY</v>
      </c>
      <c r="G364" s="149" t="s">
        <v>13438</v>
      </c>
      <c r="H364" s="149" t="s">
        <v>456</v>
      </c>
      <c r="I364">
        <v>40004383</v>
      </c>
    </row>
    <row r="365" spans="6:9" x14ac:dyDescent="0.25">
      <c r="F365" t="str">
        <f t="shared" si="9"/>
        <v>ALLADMIRALTY PRECISION LLC</v>
      </c>
      <c r="G365" s="149" t="s">
        <v>13438</v>
      </c>
      <c r="H365" s="149" t="s">
        <v>458</v>
      </c>
      <c r="I365">
        <v>40008584</v>
      </c>
    </row>
    <row r="366" spans="6:9" x14ac:dyDescent="0.25">
      <c r="F366" s="185" t="str">
        <f t="shared" si="9"/>
        <v>ALLADS (ADVANCED DRAINAGE SYSTEMS)</v>
      </c>
      <c r="G366" s="149" t="s">
        <v>13438</v>
      </c>
      <c r="H366" s="149" t="s">
        <v>459</v>
      </c>
      <c r="I366">
        <v>40421430</v>
      </c>
    </row>
    <row r="367" spans="6:9" x14ac:dyDescent="0.25">
      <c r="F367" s="185" t="str">
        <f t="shared" si="9"/>
        <v>ALLADS (ADVANCED DRAINAGE SYSTEMS)</v>
      </c>
      <c r="G367" s="149" t="s">
        <v>13438</v>
      </c>
      <c r="H367" s="149" t="s">
        <v>459</v>
      </c>
      <c r="I367">
        <v>40421341</v>
      </c>
    </row>
    <row r="368" spans="6:9" x14ac:dyDescent="0.25">
      <c r="F368" t="str">
        <f t="shared" si="9"/>
        <v>ALLADVANCE MILLWRIGHT INC</v>
      </c>
      <c r="G368" s="149" t="s">
        <v>13438</v>
      </c>
      <c r="H368" s="149" t="s">
        <v>461</v>
      </c>
      <c r="I368">
        <v>40421005</v>
      </c>
    </row>
    <row r="369" spans="6:9" x14ac:dyDescent="0.25">
      <c r="F369" t="str">
        <f t="shared" si="9"/>
        <v>ALLADVANCE PAPER BOX</v>
      </c>
      <c r="G369" s="149" t="s">
        <v>13438</v>
      </c>
      <c r="H369" s="149" t="s">
        <v>462</v>
      </c>
      <c r="I369">
        <v>40003932</v>
      </c>
    </row>
    <row r="370" spans="6:9" x14ac:dyDescent="0.25">
      <c r="F370" t="str">
        <f t="shared" si="9"/>
        <v>ALLADVANCED AUTOMATION</v>
      </c>
      <c r="G370" s="149" t="s">
        <v>13438</v>
      </c>
      <c r="H370" s="149" t="s">
        <v>463</v>
      </c>
      <c r="I370">
        <v>40007432</v>
      </c>
    </row>
    <row r="371" spans="6:9" x14ac:dyDescent="0.25">
      <c r="F371" t="str">
        <f t="shared" si="9"/>
        <v>ALLADVANCED DYNAMICS</v>
      </c>
      <c r="G371" s="149" t="s">
        <v>13438</v>
      </c>
      <c r="H371" s="149" t="s">
        <v>469</v>
      </c>
      <c r="I371">
        <v>40420457</v>
      </c>
    </row>
    <row r="372" spans="6:9" x14ac:dyDescent="0.25">
      <c r="F372" t="str">
        <f t="shared" si="9"/>
        <v>ALLADVANCED ENGINEERING</v>
      </c>
      <c r="G372" s="149" t="s">
        <v>13438</v>
      </c>
      <c r="H372" s="149" t="s">
        <v>470</v>
      </c>
      <c r="I372">
        <v>40005732</v>
      </c>
    </row>
    <row r="373" spans="6:9" x14ac:dyDescent="0.25">
      <c r="F373" t="str">
        <f t="shared" si="9"/>
        <v>ALLADVANCED EQUIPMENT COMPANY</v>
      </c>
      <c r="G373" s="149" t="s">
        <v>13438</v>
      </c>
      <c r="H373" s="149" t="s">
        <v>471</v>
      </c>
      <c r="I373">
        <v>40006700</v>
      </c>
    </row>
    <row r="374" spans="6:9" x14ac:dyDescent="0.25">
      <c r="F374" t="str">
        <f t="shared" si="9"/>
        <v>ALLADVANCED FABRICATION &amp; CONSTRUCTION</v>
      </c>
      <c r="G374" s="149" t="s">
        <v>13438</v>
      </c>
      <c r="H374" s="149" t="s">
        <v>472</v>
      </c>
      <c r="I374">
        <v>40007597</v>
      </c>
    </row>
    <row r="375" spans="6:9" x14ac:dyDescent="0.25">
      <c r="F375" t="str">
        <f t="shared" si="9"/>
        <v>ALLADVANCED FIBER TECHNOLOGIES CORP.</v>
      </c>
      <c r="G375" s="149" t="s">
        <v>13438</v>
      </c>
      <c r="H375" s="149" t="s">
        <v>474</v>
      </c>
      <c r="I375">
        <v>40001719</v>
      </c>
    </row>
    <row r="376" spans="6:9" x14ac:dyDescent="0.25">
      <c r="F376" t="str">
        <f t="shared" si="9"/>
        <v>ALLADVANCED GREEN COMPONENTS, LLC</v>
      </c>
      <c r="G376" s="149" t="s">
        <v>13438</v>
      </c>
      <c r="H376" s="149" t="s">
        <v>475</v>
      </c>
      <c r="I376">
        <v>40002230</v>
      </c>
    </row>
    <row r="377" spans="6:9" x14ac:dyDescent="0.25">
      <c r="F377" t="str">
        <f t="shared" si="9"/>
        <v>ALLADVANCED INDUSTRIAL PRODUCTS, INC.</v>
      </c>
      <c r="G377" s="149" t="s">
        <v>13438</v>
      </c>
      <c r="H377" s="149" t="s">
        <v>476</v>
      </c>
      <c r="I377">
        <v>40007181</v>
      </c>
    </row>
    <row r="378" spans="6:9" x14ac:dyDescent="0.25">
      <c r="F378" t="str">
        <f t="shared" si="9"/>
        <v>ALLADVANCED INDUSTRIAL SUPPL</v>
      </c>
      <c r="G378" s="149" t="s">
        <v>13438</v>
      </c>
      <c r="H378" s="149" t="s">
        <v>477</v>
      </c>
      <c r="I378">
        <v>40006158</v>
      </c>
    </row>
    <row r="379" spans="6:9" x14ac:dyDescent="0.25">
      <c r="F379" t="str">
        <f t="shared" si="9"/>
        <v>ALLADVANCED MACHINING, INC.</v>
      </c>
      <c r="G379" s="149" t="s">
        <v>13438</v>
      </c>
      <c r="H379" s="149" t="s">
        <v>481</v>
      </c>
      <c r="I379">
        <v>40003121</v>
      </c>
    </row>
    <row r="380" spans="6:9" x14ac:dyDescent="0.25">
      <c r="F380" t="str">
        <f t="shared" si="9"/>
        <v>ALLADVANCED MAIL, INC.</v>
      </c>
      <c r="G380" s="149" t="s">
        <v>13438</v>
      </c>
      <c r="H380" s="149" t="s">
        <v>482</v>
      </c>
      <c r="I380">
        <v>40003571</v>
      </c>
    </row>
    <row r="381" spans="6:9" x14ac:dyDescent="0.25">
      <c r="F381" t="str">
        <f t="shared" si="9"/>
        <v>ALLADVANCED RUBBER &amp; PLASTIC</v>
      </c>
      <c r="G381" s="149" t="s">
        <v>13438</v>
      </c>
      <c r="H381" s="149" t="s">
        <v>483</v>
      </c>
      <c r="I381">
        <v>40006092</v>
      </c>
    </row>
    <row r="382" spans="6:9" x14ac:dyDescent="0.25">
      <c r="F382" t="str">
        <f t="shared" si="9"/>
        <v>ALLADVANCED TECHNOLOGY BELTING</v>
      </c>
      <c r="G382" s="149" t="s">
        <v>13438</v>
      </c>
      <c r="H382" s="149" t="s">
        <v>484</v>
      </c>
      <c r="I382">
        <v>40007994</v>
      </c>
    </row>
    <row r="383" spans="6:9" x14ac:dyDescent="0.25">
      <c r="F383" t="str">
        <f t="shared" si="9"/>
        <v>ALLADVANCED TECHNOLOGY SERVICES</v>
      </c>
      <c r="G383" s="149" t="s">
        <v>13438</v>
      </c>
      <c r="H383" s="149" t="s">
        <v>487</v>
      </c>
      <c r="I383">
        <v>40007149</v>
      </c>
    </row>
    <row r="384" spans="6:9" x14ac:dyDescent="0.25">
      <c r="F384" t="str">
        <f t="shared" si="9"/>
        <v>ALLADVANCED TECHNOLOGY SERVICES INC.</v>
      </c>
      <c r="G384" s="149" t="s">
        <v>13438</v>
      </c>
      <c r="H384" s="149" t="s">
        <v>488</v>
      </c>
      <c r="I384">
        <v>40006556</v>
      </c>
    </row>
    <row r="385" spans="6:9" x14ac:dyDescent="0.25">
      <c r="F385" t="str">
        <f t="shared" si="9"/>
        <v>ALLADVANTAGE CONVEYOR,INC.</v>
      </c>
      <c r="G385" s="149" t="s">
        <v>13438</v>
      </c>
      <c r="H385" s="149" t="s">
        <v>489</v>
      </c>
      <c r="I385">
        <v>40002471</v>
      </c>
    </row>
    <row r="386" spans="6:9" x14ac:dyDescent="0.25">
      <c r="F386" t="str">
        <f t="shared" si="9"/>
        <v>ALLADVANTAGE INDUSTRIAL SYSTEMS</v>
      </c>
      <c r="G386" s="149" t="s">
        <v>13438</v>
      </c>
      <c r="H386" s="149" t="s">
        <v>490</v>
      </c>
      <c r="I386">
        <v>40006553</v>
      </c>
    </row>
    <row r="387" spans="6:9" x14ac:dyDescent="0.25">
      <c r="F387" t="str">
        <f t="shared" ref="F387:F450" si="10">CONCATENATE(G387, H387)</f>
        <v>ALLADVANTECH BAKERY TECHNOLOGY</v>
      </c>
      <c r="G387" s="149" t="s">
        <v>13438</v>
      </c>
      <c r="H387" s="149" t="s">
        <v>491</v>
      </c>
      <c r="I387">
        <v>40007701</v>
      </c>
    </row>
    <row r="388" spans="6:9" x14ac:dyDescent="0.25">
      <c r="F388" t="str">
        <f t="shared" si="10"/>
        <v>ALLADVENT PRINTING AND PACKAGING</v>
      </c>
      <c r="G388" s="149" t="s">
        <v>13438</v>
      </c>
      <c r="H388" s="149" t="s">
        <v>492</v>
      </c>
      <c r="I388">
        <v>40008383</v>
      </c>
    </row>
    <row r="389" spans="6:9" x14ac:dyDescent="0.25">
      <c r="F389" t="str">
        <f t="shared" si="10"/>
        <v>ALLAECON GROUP INC</v>
      </c>
      <c r="G389" s="149" t="s">
        <v>13438</v>
      </c>
      <c r="H389" s="149" t="s">
        <v>493</v>
      </c>
      <c r="I389">
        <v>40420893</v>
      </c>
    </row>
    <row r="390" spans="6:9" x14ac:dyDescent="0.25">
      <c r="F390" t="str">
        <f t="shared" si="10"/>
        <v>ALLAESUS PACKAGING SYSTEMS</v>
      </c>
      <c r="G390" s="149" t="s">
        <v>13438</v>
      </c>
      <c r="H390" s="149" t="s">
        <v>498</v>
      </c>
      <c r="I390">
        <v>40421192</v>
      </c>
    </row>
    <row r="391" spans="6:9" x14ac:dyDescent="0.25">
      <c r="F391" t="str">
        <f t="shared" si="10"/>
        <v>ALLAFP ADVANCED FOOD PRODUCTS LLC</v>
      </c>
      <c r="G391" s="149" t="s">
        <v>13438</v>
      </c>
      <c r="H391" s="149" t="s">
        <v>503</v>
      </c>
      <c r="I391">
        <v>40007463</v>
      </c>
    </row>
    <row r="392" spans="6:9" x14ac:dyDescent="0.25">
      <c r="F392" t="str">
        <f t="shared" si="10"/>
        <v>ALLAFTON SCIENTIFIC</v>
      </c>
      <c r="G392" s="149" t="s">
        <v>13438</v>
      </c>
      <c r="H392" s="149" t="s">
        <v>504</v>
      </c>
      <c r="I392">
        <v>40007434</v>
      </c>
    </row>
    <row r="393" spans="6:9" x14ac:dyDescent="0.25">
      <c r="F393" t="str">
        <f t="shared" si="10"/>
        <v>ALLA-G MART PRODUCE</v>
      </c>
      <c r="G393" s="149" t="s">
        <v>13438</v>
      </c>
      <c r="H393" s="149" t="s">
        <v>506</v>
      </c>
      <c r="I393">
        <v>40007502</v>
      </c>
    </row>
    <row r="394" spans="6:9" x14ac:dyDescent="0.25">
      <c r="F394" t="str">
        <f t="shared" si="10"/>
        <v>ALLAGC NELCO AMERICA, INC.</v>
      </c>
      <c r="G394" s="149" t="s">
        <v>13438</v>
      </c>
      <c r="H394" s="149" t="s">
        <v>13448</v>
      </c>
      <c r="I394">
        <v>40006666</v>
      </c>
    </row>
    <row r="395" spans="6:9" x14ac:dyDescent="0.25">
      <c r="F395" t="str">
        <f t="shared" si="10"/>
        <v>ALLAGENT INDUSTRIEL MAGLOIRE GAUDREAU</v>
      </c>
      <c r="G395" s="149" t="s">
        <v>13438</v>
      </c>
      <c r="H395" s="149" t="s">
        <v>511</v>
      </c>
      <c r="I395">
        <v>40421151</v>
      </c>
    </row>
    <row r="396" spans="6:9" x14ac:dyDescent="0.25">
      <c r="F396" t="str">
        <f t="shared" si="10"/>
        <v>ALLAGFA CORPORATION</v>
      </c>
      <c r="G396" s="149" t="s">
        <v>13438</v>
      </c>
      <c r="H396" s="149" t="s">
        <v>512</v>
      </c>
      <c r="I396">
        <v>40006999</v>
      </c>
    </row>
    <row r="397" spans="6:9" x14ac:dyDescent="0.25">
      <c r="F397" t="str">
        <f t="shared" si="10"/>
        <v>ALLAGGISAR CORP.</v>
      </c>
      <c r="G397" s="149" t="s">
        <v>13438</v>
      </c>
      <c r="H397" s="149" t="s">
        <v>513</v>
      </c>
      <c r="I397">
        <v>40003794</v>
      </c>
    </row>
    <row r="398" spans="6:9" x14ac:dyDescent="0.25">
      <c r="F398" t="str">
        <f t="shared" si="10"/>
        <v>ALLAGM CANADA INC.</v>
      </c>
      <c r="G398" s="149" t="s">
        <v>13438</v>
      </c>
      <c r="H398" s="149" t="s">
        <v>516</v>
      </c>
      <c r="I398">
        <v>40421145</v>
      </c>
    </row>
    <row r="399" spans="6:9" x14ac:dyDescent="0.25">
      <c r="F399" t="str">
        <f t="shared" si="10"/>
        <v>ALLAG-MART PRODUCE, INC</v>
      </c>
      <c r="G399" s="149" t="s">
        <v>13438</v>
      </c>
      <c r="H399" s="149" t="s">
        <v>517</v>
      </c>
      <c r="I399">
        <v>40006909</v>
      </c>
    </row>
    <row r="400" spans="6:9" x14ac:dyDescent="0.25">
      <c r="F400" t="str">
        <f t="shared" si="10"/>
        <v>ALLAGRAY INC.</v>
      </c>
      <c r="G400" s="149" t="s">
        <v>13438</v>
      </c>
      <c r="H400" s="149" t="s">
        <v>518</v>
      </c>
      <c r="I400">
        <v>40008089</v>
      </c>
    </row>
    <row r="401" spans="6:9" x14ac:dyDescent="0.25">
      <c r="F401" t="str">
        <f t="shared" si="10"/>
        <v>ALLAGRELIANT GENETICS LLC</v>
      </c>
      <c r="G401" s="149" t="s">
        <v>13438</v>
      </c>
      <c r="H401" s="149" t="s">
        <v>519</v>
      </c>
      <c r="I401">
        <v>40006725</v>
      </c>
    </row>
    <row r="402" spans="6:9" x14ac:dyDescent="0.25">
      <c r="F402" t="str">
        <f t="shared" si="10"/>
        <v>ALLAGRI MACHINERY &amp; PARTS INC</v>
      </c>
      <c r="G402" s="149" t="s">
        <v>13438</v>
      </c>
      <c r="H402" s="149" t="s">
        <v>520</v>
      </c>
      <c r="I402">
        <v>40007024</v>
      </c>
    </row>
    <row r="403" spans="6:9" x14ac:dyDescent="0.25">
      <c r="F403" t="str">
        <f t="shared" si="10"/>
        <v>ALLAGRIMETAL</v>
      </c>
      <c r="G403" s="149" t="s">
        <v>13438</v>
      </c>
      <c r="H403" s="149" t="s">
        <v>521</v>
      </c>
      <c r="I403">
        <v>40420934</v>
      </c>
    </row>
    <row r="404" spans="6:9" x14ac:dyDescent="0.25">
      <c r="F404" t="str">
        <f t="shared" si="10"/>
        <v>ALLAGRI-WELDING SERVICE, INC</v>
      </c>
      <c r="G404" s="149" t="s">
        <v>13438</v>
      </c>
      <c r="H404" s="149" t="s">
        <v>522</v>
      </c>
      <c r="I404">
        <v>40008656</v>
      </c>
    </row>
    <row r="405" spans="6:9" x14ac:dyDescent="0.25">
      <c r="F405" t="str">
        <f t="shared" si="10"/>
        <v>ALLAGROPUR NATREL</v>
      </c>
      <c r="G405" s="149" t="s">
        <v>13438</v>
      </c>
      <c r="H405" s="149" t="s">
        <v>523</v>
      </c>
      <c r="I405">
        <v>40420837</v>
      </c>
    </row>
    <row r="406" spans="6:9" x14ac:dyDescent="0.25">
      <c r="F406" t="str">
        <f t="shared" si="10"/>
        <v>ALLAGRU AMERICA</v>
      </c>
      <c r="G406" s="149" t="s">
        <v>13438</v>
      </c>
      <c r="H406" s="149" t="s">
        <v>524</v>
      </c>
      <c r="I406">
        <v>40007825</v>
      </c>
    </row>
    <row r="407" spans="6:9" x14ac:dyDescent="0.25">
      <c r="F407" t="str">
        <f t="shared" si="10"/>
        <v>ALLAGS MANUFACTURING, INC.</v>
      </c>
      <c r="G407" s="149" t="s">
        <v>13438</v>
      </c>
      <c r="H407" s="149" t="s">
        <v>525</v>
      </c>
      <c r="I407">
        <v>40005399</v>
      </c>
    </row>
    <row r="408" spans="6:9" x14ac:dyDescent="0.25">
      <c r="F408" t="str">
        <f t="shared" si="10"/>
        <v>ALLAGY AIKEN LLC</v>
      </c>
      <c r="G408" s="149" t="s">
        <v>13438</v>
      </c>
      <c r="H408" s="149" t="s">
        <v>526</v>
      </c>
      <c r="I408">
        <v>40003162</v>
      </c>
    </row>
    <row r="409" spans="6:9" x14ac:dyDescent="0.25">
      <c r="F409" t="str">
        <f t="shared" si="10"/>
        <v>ALLAHAUS TOOL &amp; ENGINEERING, INC.</v>
      </c>
      <c r="G409" s="149" t="s">
        <v>13438</v>
      </c>
      <c r="H409" s="149" t="s">
        <v>527</v>
      </c>
      <c r="I409">
        <v>40002770</v>
      </c>
    </row>
    <row r="410" spans="6:9" x14ac:dyDescent="0.25">
      <c r="F410" t="str">
        <f t="shared" si="10"/>
        <v>ALLAI INTERNATIONAL</v>
      </c>
      <c r="G410" s="149" t="s">
        <v>13438</v>
      </c>
      <c r="H410" s="149" t="s">
        <v>528</v>
      </c>
      <c r="I410">
        <v>40006547</v>
      </c>
    </row>
    <row r="411" spans="6:9" x14ac:dyDescent="0.25">
      <c r="F411" t="str">
        <f t="shared" si="10"/>
        <v>ALLAIDA-AMERICA CORP</v>
      </c>
      <c r="G411" s="149" t="s">
        <v>13438</v>
      </c>
      <c r="H411" s="149" t="s">
        <v>529</v>
      </c>
      <c r="I411">
        <v>40002736</v>
      </c>
    </row>
    <row r="412" spans="6:9" x14ac:dyDescent="0.25">
      <c r="F412" t="str">
        <f t="shared" si="10"/>
        <v>ALLAIKAWA FIBER TECHNOLOGIES</v>
      </c>
      <c r="G412" s="149" t="s">
        <v>13438</v>
      </c>
      <c r="H412" s="149" t="s">
        <v>530</v>
      </c>
      <c r="I412">
        <v>40420918</v>
      </c>
    </row>
    <row r="413" spans="6:9" x14ac:dyDescent="0.25">
      <c r="F413" t="str">
        <f t="shared" si="10"/>
        <v>ALLAIM INDUSTRIAL INC.</v>
      </c>
      <c r="G413" s="149" t="s">
        <v>13438</v>
      </c>
      <c r="H413" s="149" t="s">
        <v>531</v>
      </c>
      <c r="I413">
        <v>40421497</v>
      </c>
    </row>
    <row r="414" spans="6:9" x14ac:dyDescent="0.25">
      <c r="F414" t="str">
        <f t="shared" si="10"/>
        <v>ALLAINSWORTH INC.</v>
      </c>
      <c r="G414" s="149" t="s">
        <v>13438</v>
      </c>
      <c r="H414" s="149" t="s">
        <v>532</v>
      </c>
      <c r="I414">
        <v>40420803</v>
      </c>
    </row>
    <row r="415" spans="6:9" x14ac:dyDescent="0.25">
      <c r="F415" t="str">
        <f t="shared" si="10"/>
        <v>ALLAIP, INC</v>
      </c>
      <c r="G415" s="149" t="s">
        <v>13438</v>
      </c>
      <c r="H415" s="149" t="s">
        <v>533</v>
      </c>
      <c r="I415">
        <v>40003232</v>
      </c>
    </row>
    <row r="416" spans="6:9" x14ac:dyDescent="0.25">
      <c r="F416" t="str">
        <f t="shared" si="10"/>
        <v>ALLAIR DRAULIC ENGINEERING CO., INC.</v>
      </c>
      <c r="G416" s="149" t="s">
        <v>13438</v>
      </c>
      <c r="H416" s="149" t="s">
        <v>534</v>
      </c>
      <c r="I416">
        <v>40005990</v>
      </c>
    </row>
    <row r="417" spans="6:9" x14ac:dyDescent="0.25">
      <c r="F417" t="str">
        <f t="shared" si="10"/>
        <v>ALLAIR HYDRO POWER</v>
      </c>
      <c r="G417" s="149" t="s">
        <v>13438</v>
      </c>
      <c r="H417" s="149" t="s">
        <v>535</v>
      </c>
      <c r="I417">
        <v>40006461</v>
      </c>
    </row>
    <row r="418" spans="6:9" x14ac:dyDescent="0.25">
      <c r="F418" t="str">
        <f t="shared" si="10"/>
        <v>ALLAIR HYDRO POWER, INC.</v>
      </c>
      <c r="G418" s="149" t="s">
        <v>13438</v>
      </c>
      <c r="H418" s="149" t="s">
        <v>536</v>
      </c>
      <c r="I418">
        <v>40003042</v>
      </c>
    </row>
    <row r="419" spans="6:9" x14ac:dyDescent="0.25">
      <c r="F419" t="str">
        <f t="shared" si="10"/>
        <v>ALLAIR PRODUCTS &amp; CHEMICALS INC</v>
      </c>
      <c r="G419" s="149" t="s">
        <v>13438</v>
      </c>
      <c r="H419" s="149" t="s">
        <v>537</v>
      </c>
      <c r="I419">
        <v>40006757</v>
      </c>
    </row>
    <row r="420" spans="6:9" x14ac:dyDescent="0.25">
      <c r="F420" t="str">
        <f t="shared" si="10"/>
        <v>ALLAIRLINE HYDRAULICS CORP</v>
      </c>
      <c r="G420" s="149" t="s">
        <v>13438</v>
      </c>
      <c r="H420" s="149" t="s">
        <v>540</v>
      </c>
      <c r="I420">
        <v>40008292</v>
      </c>
    </row>
    <row r="421" spans="6:9" x14ac:dyDescent="0.25">
      <c r="F421" t="str">
        <f t="shared" si="10"/>
        <v>ALLAIRPORT BRIDGE CO.</v>
      </c>
      <c r="G421" s="149" t="s">
        <v>13438</v>
      </c>
      <c r="H421" s="149" t="s">
        <v>541</v>
      </c>
      <c r="I421">
        <v>40006627</v>
      </c>
    </row>
    <row r="422" spans="6:9" x14ac:dyDescent="0.25">
      <c r="F422" t="str">
        <f t="shared" si="10"/>
        <v>ALLAIRPORT PARTS AND SERVICES</v>
      </c>
      <c r="G422" s="149" t="s">
        <v>13438</v>
      </c>
      <c r="H422" s="149" t="s">
        <v>542</v>
      </c>
      <c r="I422">
        <v>40008832</v>
      </c>
    </row>
    <row r="423" spans="6:9" x14ac:dyDescent="0.25">
      <c r="F423" t="str">
        <f t="shared" si="10"/>
        <v>ALLAIRPORTS PARTS &amp; SERVICES, CORP</v>
      </c>
      <c r="G423" s="149" t="s">
        <v>13438</v>
      </c>
      <c r="H423" s="149" t="s">
        <v>543</v>
      </c>
      <c r="I423">
        <v>40007055</v>
      </c>
    </row>
    <row r="424" spans="6:9" x14ac:dyDescent="0.25">
      <c r="F424" t="str">
        <f t="shared" si="10"/>
        <v>ALLAIRPOT CORPORATION</v>
      </c>
      <c r="G424" s="149" t="s">
        <v>13438</v>
      </c>
      <c r="H424" s="149" t="s">
        <v>544</v>
      </c>
      <c r="I424">
        <v>40007726</v>
      </c>
    </row>
    <row r="425" spans="6:9" x14ac:dyDescent="0.25">
      <c r="F425" t="str">
        <f t="shared" si="10"/>
        <v>ALLAJ ENGINEERING</v>
      </c>
      <c r="G425" s="149" t="s">
        <v>13438</v>
      </c>
      <c r="H425" s="149" t="s">
        <v>545</v>
      </c>
      <c r="I425">
        <v>40007371</v>
      </c>
    </row>
    <row r="426" spans="6:9" x14ac:dyDescent="0.25">
      <c r="F426" t="str">
        <f t="shared" si="10"/>
        <v>ALLAJAX SCREW MACHINE</v>
      </c>
      <c r="G426" s="149" t="s">
        <v>13438</v>
      </c>
      <c r="H426" s="149" t="s">
        <v>547</v>
      </c>
      <c r="I426">
        <v>40421399</v>
      </c>
    </row>
    <row r="427" spans="6:9" x14ac:dyDescent="0.25">
      <c r="F427" t="str">
        <f t="shared" si="10"/>
        <v>ALLAKRON BELTING &amp; SUPPLY</v>
      </c>
      <c r="G427" s="149" t="s">
        <v>13438</v>
      </c>
      <c r="H427" s="149" t="s">
        <v>549</v>
      </c>
      <c r="I427">
        <v>40006084</v>
      </c>
    </row>
    <row r="428" spans="6:9" x14ac:dyDescent="0.25">
      <c r="F428" t="str">
        <f t="shared" si="10"/>
        <v>ALLAKRON BELTING AND SUPPLY CO., INC.</v>
      </c>
      <c r="G428" s="149" t="s">
        <v>13438</v>
      </c>
      <c r="H428" s="149" t="s">
        <v>550</v>
      </c>
      <c r="I428">
        <v>40006750</v>
      </c>
    </row>
    <row r="429" spans="6:9" x14ac:dyDescent="0.25">
      <c r="F429" t="str">
        <f t="shared" si="10"/>
        <v>ALLAKRON STEEL FABRICATORS</v>
      </c>
      <c r="G429" s="149" t="s">
        <v>13438</v>
      </c>
      <c r="H429" s="149" t="s">
        <v>551</v>
      </c>
      <c r="I429">
        <v>40008446</v>
      </c>
    </row>
    <row r="430" spans="6:9" x14ac:dyDescent="0.25">
      <c r="F430" t="str">
        <f t="shared" si="10"/>
        <v>ALLAL HEZAM LETAQANIAH AL MUTATAWARAH</v>
      </c>
      <c r="G430" s="149" t="s">
        <v>13438</v>
      </c>
      <c r="H430" s="149" t="s">
        <v>554</v>
      </c>
      <c r="I430">
        <v>40006516</v>
      </c>
    </row>
    <row r="431" spans="6:9" x14ac:dyDescent="0.25">
      <c r="F431" t="str">
        <f t="shared" si="10"/>
        <v>ALLAL INDUSTRIES INC.</v>
      </c>
      <c r="G431" s="149" t="s">
        <v>13438</v>
      </c>
      <c r="H431" s="149" t="s">
        <v>555</v>
      </c>
      <c r="I431">
        <v>40006425</v>
      </c>
    </row>
    <row r="432" spans="6:9" x14ac:dyDescent="0.25">
      <c r="F432" t="str">
        <f t="shared" si="10"/>
        <v>ALLALABAMA MARBLE COMPANY, INC.</v>
      </c>
      <c r="G432" s="149" t="s">
        <v>13438</v>
      </c>
      <c r="H432" s="149" t="s">
        <v>556</v>
      </c>
      <c r="I432">
        <v>40001353</v>
      </c>
    </row>
    <row r="433" spans="6:9" x14ac:dyDescent="0.25">
      <c r="F433" t="str">
        <f t="shared" si="10"/>
        <v>ALLALABAMA RIVER CELLULOSE LLC</v>
      </c>
      <c r="G433" s="149" t="s">
        <v>13438</v>
      </c>
      <c r="H433" s="149" t="s">
        <v>557</v>
      </c>
      <c r="I433">
        <v>40004406</v>
      </c>
    </row>
    <row r="434" spans="6:9" x14ac:dyDescent="0.25">
      <c r="F434" t="str">
        <f t="shared" si="10"/>
        <v>ALLALADDIN ENGINEERING &amp; MANUFACTURING</v>
      </c>
      <c r="G434" s="149" t="s">
        <v>13438</v>
      </c>
      <c r="H434" s="149" t="s">
        <v>558</v>
      </c>
      <c r="I434">
        <v>40005493</v>
      </c>
    </row>
    <row r="435" spans="6:9" x14ac:dyDescent="0.25">
      <c r="F435" t="str">
        <f t="shared" si="10"/>
        <v>ALLALBANESE CONFECTIONARY GROUP INC</v>
      </c>
      <c r="G435" s="149" t="s">
        <v>13438</v>
      </c>
      <c r="H435" s="149" t="s">
        <v>560</v>
      </c>
      <c r="I435">
        <v>40002304</v>
      </c>
    </row>
    <row r="436" spans="6:9" x14ac:dyDescent="0.25">
      <c r="F436" t="str">
        <f t="shared" si="10"/>
        <v>ALLALBANESE CONFECTIONERY GROUP, INC</v>
      </c>
      <c r="G436" s="149" t="s">
        <v>13438</v>
      </c>
      <c r="H436" s="149" t="s">
        <v>561</v>
      </c>
      <c r="I436">
        <v>40006942</v>
      </c>
    </row>
    <row r="437" spans="6:9" x14ac:dyDescent="0.25">
      <c r="F437" t="str">
        <f t="shared" si="10"/>
        <v>ALLALBANY INTERNATIONAL - ST. STEPHEN</v>
      </c>
      <c r="G437" s="149" t="s">
        <v>13438</v>
      </c>
      <c r="H437" s="149" t="s">
        <v>563</v>
      </c>
      <c r="I437">
        <v>40000464</v>
      </c>
    </row>
    <row r="438" spans="6:9" x14ac:dyDescent="0.25">
      <c r="F438" t="str">
        <f t="shared" si="10"/>
        <v>ALLALBANY INTERNATIONAL CORP.</v>
      </c>
      <c r="G438" s="149" t="s">
        <v>13438</v>
      </c>
      <c r="H438" s="149" t="s">
        <v>564</v>
      </c>
      <c r="I438">
        <v>40421073</v>
      </c>
    </row>
    <row r="439" spans="6:9" x14ac:dyDescent="0.25">
      <c r="F439" t="str">
        <f t="shared" si="10"/>
        <v>ALLALBANY PACKAGING INC.</v>
      </c>
      <c r="G439" s="149" t="s">
        <v>13438</v>
      </c>
      <c r="H439" s="149" t="s">
        <v>565</v>
      </c>
      <c r="I439">
        <v>40420305</v>
      </c>
    </row>
    <row r="440" spans="6:9" x14ac:dyDescent="0.25">
      <c r="F440" t="str">
        <f t="shared" si="10"/>
        <v>ALLALBEA</v>
      </c>
      <c r="G440" s="149" t="s">
        <v>13438</v>
      </c>
      <c r="H440" s="149" t="s">
        <v>567</v>
      </c>
      <c r="I440">
        <v>40003693</v>
      </c>
    </row>
    <row r="441" spans="6:9" x14ac:dyDescent="0.25">
      <c r="F441" t="str">
        <f t="shared" si="10"/>
        <v>ALLALBEA AMERICAS, INC.</v>
      </c>
      <c r="G441" s="149" t="s">
        <v>13438</v>
      </c>
      <c r="H441" s="149" t="s">
        <v>568</v>
      </c>
      <c r="I441">
        <v>40000210</v>
      </c>
    </row>
    <row r="442" spans="6:9" x14ac:dyDescent="0.25">
      <c r="F442" t="str">
        <f t="shared" si="10"/>
        <v>ALLALBERT B. CRUSH CO INC.</v>
      </c>
      <c r="G442" s="149" t="s">
        <v>13438</v>
      </c>
      <c r="H442" s="149" t="s">
        <v>572</v>
      </c>
      <c r="I442">
        <v>40005652</v>
      </c>
    </row>
    <row r="443" spans="6:9" x14ac:dyDescent="0.25">
      <c r="F443" t="str">
        <f t="shared" si="10"/>
        <v>ALLALBERTSON'S INC.-JEWEL/OSCO</v>
      </c>
      <c r="G443" s="149" t="s">
        <v>13438</v>
      </c>
      <c r="H443" s="149" t="s">
        <v>573</v>
      </c>
      <c r="I443">
        <v>40001958</v>
      </c>
    </row>
    <row r="444" spans="6:9" x14ac:dyDescent="0.25">
      <c r="F444" t="str">
        <f t="shared" si="10"/>
        <v>ALLALCOS MACHINERY INC.</v>
      </c>
      <c r="G444" s="149" t="s">
        <v>13438</v>
      </c>
      <c r="H444" s="149" t="s">
        <v>581</v>
      </c>
      <c r="I444">
        <v>40420349</v>
      </c>
    </row>
    <row r="445" spans="6:9" x14ac:dyDescent="0.25">
      <c r="F445" t="str">
        <f t="shared" si="10"/>
        <v>ALLALDORA ALUMINUM &amp; GLASS PRODUCTS, I</v>
      </c>
      <c r="G445" s="149" t="s">
        <v>13438</v>
      </c>
      <c r="H445" s="149" t="s">
        <v>583</v>
      </c>
      <c r="I445">
        <v>40008623</v>
      </c>
    </row>
    <row r="446" spans="6:9" x14ac:dyDescent="0.25">
      <c r="F446" t="str">
        <f t="shared" si="10"/>
        <v>ALLALEX THEO COMPANY INC.</v>
      </c>
      <c r="G446" s="149" t="s">
        <v>13438</v>
      </c>
      <c r="H446" s="149" t="s">
        <v>584</v>
      </c>
      <c r="I446">
        <v>40424257</v>
      </c>
    </row>
    <row r="447" spans="6:9" x14ac:dyDescent="0.25">
      <c r="F447" t="str">
        <f t="shared" si="10"/>
        <v>ALLALEXANDER &amp; ASSOCIATES</v>
      </c>
      <c r="G447" s="149" t="s">
        <v>13438</v>
      </c>
      <c r="H447" s="149" t="s">
        <v>585</v>
      </c>
      <c r="I447">
        <v>40008107</v>
      </c>
    </row>
    <row r="448" spans="6:9" x14ac:dyDescent="0.25">
      <c r="F448" t="str">
        <f t="shared" si="10"/>
        <v>ALLALFACON SOLUTIONS LIMITED</v>
      </c>
      <c r="G448" s="149" t="s">
        <v>13438</v>
      </c>
      <c r="H448" s="149" t="s">
        <v>587</v>
      </c>
      <c r="I448">
        <v>40420236</v>
      </c>
    </row>
    <row r="449" spans="6:9" x14ac:dyDescent="0.25">
      <c r="F449" t="str">
        <f t="shared" si="10"/>
        <v>ALLALIGN METAL PROCESSING LTD.</v>
      </c>
      <c r="G449" s="149" t="s">
        <v>13438</v>
      </c>
      <c r="H449" s="149" t="s">
        <v>591</v>
      </c>
      <c r="I449">
        <v>40420607</v>
      </c>
    </row>
    <row r="450" spans="6:9" x14ac:dyDescent="0.25">
      <c r="F450" t="str">
        <f t="shared" si="10"/>
        <v>ALLALIMENTS TRIOMPHE DIVISON OLYMEL S.</v>
      </c>
      <c r="G450" s="149" t="s">
        <v>13438</v>
      </c>
      <c r="H450" s="149" t="s">
        <v>594</v>
      </c>
      <c r="I450">
        <v>40424239</v>
      </c>
    </row>
    <row r="451" spans="6:9" x14ac:dyDescent="0.25">
      <c r="F451" t="str">
        <f t="shared" ref="F451:F514" si="11">CONCATENATE(G451, H451)</f>
        <v>ALLALL COUNTIES GLASS</v>
      </c>
      <c r="G451" s="149" t="s">
        <v>13438</v>
      </c>
      <c r="H451" s="149" t="s">
        <v>597</v>
      </c>
      <c r="I451">
        <v>40007085</v>
      </c>
    </row>
    <row r="452" spans="6:9" x14ac:dyDescent="0.25">
      <c r="F452" t="str">
        <f t="shared" si="11"/>
        <v>ALLALL RITE DISTRIBUTING CO., INC</v>
      </c>
      <c r="G452" s="149" t="s">
        <v>13438</v>
      </c>
      <c r="H452" s="149" t="s">
        <v>601</v>
      </c>
      <c r="I452">
        <v>40005718</v>
      </c>
    </row>
    <row r="453" spans="6:9" x14ac:dyDescent="0.25">
      <c r="F453" t="str">
        <f t="shared" si="11"/>
        <v>ALLALL STATE BELTING, LLC</v>
      </c>
      <c r="G453" s="149" t="s">
        <v>13438</v>
      </c>
      <c r="H453" s="149" t="s">
        <v>13449</v>
      </c>
      <c r="I453">
        <v>40005825</v>
      </c>
    </row>
    <row r="454" spans="6:9" x14ac:dyDescent="0.25">
      <c r="F454" t="str">
        <f t="shared" si="11"/>
        <v>ALLALL STATE BELTING, LLC - ROCK HILL</v>
      </c>
      <c r="G454" s="149" t="s">
        <v>13438</v>
      </c>
      <c r="H454" s="149" t="s">
        <v>602</v>
      </c>
      <c r="I454">
        <v>40008422</v>
      </c>
    </row>
    <row r="455" spans="6:9" x14ac:dyDescent="0.25">
      <c r="F455" t="str">
        <f t="shared" si="11"/>
        <v>ALLALL SYSTEMS ELECTRICAL</v>
      </c>
      <c r="G455" s="149" t="s">
        <v>13438</v>
      </c>
      <c r="H455" s="149" t="s">
        <v>604</v>
      </c>
      <c r="I455">
        <v>40008854</v>
      </c>
    </row>
    <row r="456" spans="6:9" x14ac:dyDescent="0.25">
      <c r="F456" t="str">
        <f t="shared" si="11"/>
        <v>ALLALL TRADE COMPUTER FORMS INC.</v>
      </c>
      <c r="G456" s="149" t="s">
        <v>13438</v>
      </c>
      <c r="H456" s="149" t="s">
        <v>605</v>
      </c>
      <c r="I456">
        <v>40420693</v>
      </c>
    </row>
    <row r="457" spans="6:9" x14ac:dyDescent="0.25">
      <c r="F457" t="str">
        <f t="shared" si="11"/>
        <v>ALLALL WEATHER ARCHITECTURAL ALUMINUM</v>
      </c>
      <c r="G457" s="149" t="s">
        <v>13438</v>
      </c>
      <c r="H457" s="149" t="s">
        <v>606</v>
      </c>
      <c r="I457">
        <v>40007087</v>
      </c>
    </row>
    <row r="458" spans="6:9" x14ac:dyDescent="0.25">
      <c r="F458" t="str">
        <f t="shared" si="11"/>
        <v>ALLALLEGRO INDUSTRIES LTD.</v>
      </c>
      <c r="G458" s="149" t="s">
        <v>13438</v>
      </c>
      <c r="H458" s="149" t="s">
        <v>609</v>
      </c>
      <c r="I458">
        <v>40420279</v>
      </c>
    </row>
    <row r="459" spans="6:9" x14ac:dyDescent="0.25">
      <c r="F459" t="str">
        <f t="shared" si="11"/>
        <v>ALLALLEN MACHINE PRODUCTS, INC.</v>
      </c>
      <c r="G459" s="149" t="s">
        <v>13438</v>
      </c>
      <c r="H459" s="149" t="s">
        <v>612</v>
      </c>
      <c r="I459">
        <v>40002799</v>
      </c>
    </row>
    <row r="460" spans="6:9" x14ac:dyDescent="0.25">
      <c r="F460" t="str">
        <f t="shared" si="11"/>
        <v>ALLALLIANCE CUSTOM FABRICATION INC.</v>
      </c>
      <c r="G460" s="149" t="s">
        <v>13438</v>
      </c>
      <c r="H460" s="149" t="s">
        <v>613</v>
      </c>
      <c r="I460">
        <v>40420668</v>
      </c>
    </row>
    <row r="461" spans="6:9" x14ac:dyDescent="0.25">
      <c r="F461" t="str">
        <f t="shared" si="11"/>
        <v>ALLALLIANCE MACHINE SYSTEMS INT'L, LLC</v>
      </c>
      <c r="G461" s="149" t="s">
        <v>13438</v>
      </c>
      <c r="H461" s="149" t="s">
        <v>616</v>
      </c>
      <c r="I461">
        <v>40005882</v>
      </c>
    </row>
    <row r="462" spans="6:9" x14ac:dyDescent="0.25">
      <c r="F462" t="str">
        <f t="shared" si="11"/>
        <v>ALLALLIANCE MATERIAL HANDLING</v>
      </c>
      <c r="G462" s="149" t="s">
        <v>13438</v>
      </c>
      <c r="H462" s="149" t="s">
        <v>617</v>
      </c>
      <c r="I462">
        <v>40003304</v>
      </c>
    </row>
    <row r="463" spans="6:9" x14ac:dyDescent="0.25">
      <c r="F463" t="str">
        <f t="shared" si="11"/>
        <v>ALLALLIANCE RUBBER COMPANY</v>
      </c>
      <c r="G463" s="149" t="s">
        <v>13438</v>
      </c>
      <c r="H463" s="149" t="s">
        <v>618</v>
      </c>
      <c r="I463">
        <v>40006306</v>
      </c>
    </row>
    <row r="464" spans="6:9" x14ac:dyDescent="0.25">
      <c r="F464" t="str">
        <f t="shared" si="11"/>
        <v>ALLALLIED BEARINGS - ARDMORE</v>
      </c>
      <c r="G464" s="149" t="s">
        <v>13438</v>
      </c>
      <c r="H464" s="149" t="s">
        <v>620</v>
      </c>
      <c r="I464">
        <v>40004325</v>
      </c>
    </row>
    <row r="465" spans="6:9" x14ac:dyDescent="0.25">
      <c r="F465" t="str">
        <f t="shared" si="11"/>
        <v>ALLALLIED BEARINGS - MUSKOGE</v>
      </c>
      <c r="G465" s="149" t="s">
        <v>13438</v>
      </c>
      <c r="H465" s="149" t="s">
        <v>621</v>
      </c>
      <c r="I465">
        <v>40004326</v>
      </c>
    </row>
    <row r="466" spans="6:9" x14ac:dyDescent="0.25">
      <c r="F466" t="str">
        <f t="shared" si="11"/>
        <v>ALLALLIED BEARINGS - PRYOR</v>
      </c>
      <c r="G466" s="149" t="s">
        <v>13438</v>
      </c>
      <c r="H466" s="149" t="s">
        <v>622</v>
      </c>
      <c r="I466">
        <v>40004329</v>
      </c>
    </row>
    <row r="467" spans="6:9" x14ac:dyDescent="0.25">
      <c r="F467" t="str">
        <f t="shared" si="11"/>
        <v>ALLALLIED BINDERY LLC</v>
      </c>
      <c r="G467" s="149" t="s">
        <v>13438</v>
      </c>
      <c r="H467" s="149" t="s">
        <v>624</v>
      </c>
      <c r="I467">
        <v>40002877</v>
      </c>
    </row>
    <row r="468" spans="6:9" x14ac:dyDescent="0.25">
      <c r="F468" t="str">
        <f t="shared" si="11"/>
        <v>ALLALLIED HOSE &amp; BELTING</v>
      </c>
      <c r="G468" s="149" t="s">
        <v>13438</v>
      </c>
      <c r="H468" s="149" t="s">
        <v>626</v>
      </c>
      <c r="I468">
        <v>40003051</v>
      </c>
    </row>
    <row r="469" spans="6:9" x14ac:dyDescent="0.25">
      <c r="F469" t="str">
        <f t="shared" si="11"/>
        <v>ALLALL-RITE MATERIAL HANDLING</v>
      </c>
      <c r="G469" s="149" t="s">
        <v>13438</v>
      </c>
      <c r="H469" s="149" t="s">
        <v>632</v>
      </c>
      <c r="I469">
        <v>40420575</v>
      </c>
    </row>
    <row r="470" spans="6:9" x14ac:dyDescent="0.25">
      <c r="F470" t="str">
        <f t="shared" si="11"/>
        <v>ALLALL-STATE BELTING - LEWISVILLE</v>
      </c>
      <c r="G470" s="149" t="s">
        <v>13438</v>
      </c>
      <c r="H470" s="149" t="s">
        <v>633</v>
      </c>
      <c r="I470">
        <v>40006994</v>
      </c>
    </row>
    <row r="471" spans="6:9" x14ac:dyDescent="0.25">
      <c r="F471" s="185" t="str">
        <f t="shared" si="11"/>
        <v>ALLALL-STATE BELTING LLC</v>
      </c>
      <c r="G471" s="149" t="s">
        <v>13438</v>
      </c>
      <c r="H471" s="149" t="s">
        <v>13450</v>
      </c>
      <c r="I471">
        <v>40006293</v>
      </c>
    </row>
    <row r="472" spans="6:9" x14ac:dyDescent="0.25">
      <c r="F472" s="185" t="str">
        <f t="shared" si="11"/>
        <v>ALLALL-STATE BELTING LLC</v>
      </c>
      <c r="G472" s="149" t="s">
        <v>13438</v>
      </c>
      <c r="H472" s="149" t="s">
        <v>13450</v>
      </c>
      <c r="I472">
        <v>40006001</v>
      </c>
    </row>
    <row r="473" spans="6:9" x14ac:dyDescent="0.25">
      <c r="F473" s="185" t="str">
        <f t="shared" si="11"/>
        <v>ALLALL-STATE BELTING LLC</v>
      </c>
      <c r="G473" s="149" t="s">
        <v>13438</v>
      </c>
      <c r="H473" s="149" t="s">
        <v>13450</v>
      </c>
      <c r="I473">
        <v>40006002</v>
      </c>
    </row>
    <row r="474" spans="6:9" x14ac:dyDescent="0.25">
      <c r="F474" s="185" t="str">
        <f t="shared" si="11"/>
        <v>ALLALL-STATE BELTING LLC</v>
      </c>
      <c r="G474" s="149" t="s">
        <v>13438</v>
      </c>
      <c r="H474" s="149" t="s">
        <v>13450</v>
      </c>
      <c r="I474">
        <v>40006003</v>
      </c>
    </row>
    <row r="475" spans="6:9" x14ac:dyDescent="0.25">
      <c r="F475" t="str">
        <f t="shared" si="11"/>
        <v>ALLALL-STATE BELTING, LLC</v>
      </c>
      <c r="G475" s="149" t="s">
        <v>13438</v>
      </c>
      <c r="H475" s="149" t="s">
        <v>13451</v>
      </c>
      <c r="I475">
        <v>40006033</v>
      </c>
    </row>
    <row r="476" spans="6:9" x14ac:dyDescent="0.25">
      <c r="F476" t="str">
        <f t="shared" si="11"/>
        <v>ALLALL-STATE INDUSTRIES</v>
      </c>
      <c r="G476" s="149" t="s">
        <v>13438</v>
      </c>
      <c r="H476" s="149" t="s">
        <v>634</v>
      </c>
      <c r="I476">
        <v>40007274</v>
      </c>
    </row>
    <row r="477" spans="6:9" x14ac:dyDescent="0.25">
      <c r="F477" t="str">
        <f t="shared" si="11"/>
        <v>ALLALL-STATE INDUSTRIES, INC. - LEWISV</v>
      </c>
      <c r="G477" s="149" t="s">
        <v>13438</v>
      </c>
      <c r="H477" s="149" t="s">
        <v>637</v>
      </c>
      <c r="I477">
        <v>40001810</v>
      </c>
    </row>
    <row r="478" spans="6:9" x14ac:dyDescent="0.25">
      <c r="F478" t="str">
        <f t="shared" si="11"/>
        <v>ALLALL-STATE INDUSTRIES, INC.-W. DES M</v>
      </c>
      <c r="G478" s="149" t="s">
        <v>13438</v>
      </c>
      <c r="H478" s="149" t="s">
        <v>638</v>
      </c>
      <c r="I478">
        <v>40001914</v>
      </c>
    </row>
    <row r="479" spans="6:9" x14ac:dyDescent="0.25">
      <c r="F479" t="str">
        <f t="shared" si="11"/>
        <v>ALLALMA PAK INTERNATIONAL LLC</v>
      </c>
      <c r="G479" s="149" t="s">
        <v>13438</v>
      </c>
      <c r="H479" s="149" t="s">
        <v>640</v>
      </c>
      <c r="I479">
        <v>40007628</v>
      </c>
    </row>
    <row r="480" spans="6:9" x14ac:dyDescent="0.25">
      <c r="F480" t="str">
        <f t="shared" si="11"/>
        <v>ALLALMAC INDUSTRIAL SYSTEMS</v>
      </c>
      <c r="G480" s="149" t="s">
        <v>13438</v>
      </c>
      <c r="H480" s="149" t="s">
        <v>641</v>
      </c>
      <c r="I480">
        <v>40420141</v>
      </c>
    </row>
    <row r="481" spans="6:9" x14ac:dyDescent="0.25">
      <c r="F481" t="str">
        <f t="shared" si="11"/>
        <v>ALLALOI MATERIALS HANDLING</v>
      </c>
      <c r="G481" s="149" t="s">
        <v>13438</v>
      </c>
      <c r="H481" s="149" t="s">
        <v>13452</v>
      </c>
      <c r="I481">
        <v>40007359</v>
      </c>
    </row>
    <row r="482" spans="6:9" x14ac:dyDescent="0.25">
      <c r="F482" t="str">
        <f t="shared" si="11"/>
        <v>ALLALPHA BAKING CO, INC</v>
      </c>
      <c r="G482" s="149" t="s">
        <v>13438</v>
      </c>
      <c r="H482" s="149" t="s">
        <v>642</v>
      </c>
      <c r="I482">
        <v>40007542</v>
      </c>
    </row>
    <row r="483" spans="6:9" x14ac:dyDescent="0.25">
      <c r="F483" t="str">
        <f t="shared" si="11"/>
        <v>ALLALPHA BAKING CO., INC</v>
      </c>
      <c r="G483" s="149" t="s">
        <v>13438</v>
      </c>
      <c r="H483" s="149" t="s">
        <v>643</v>
      </c>
      <c r="I483">
        <v>40007200</v>
      </c>
    </row>
    <row r="484" spans="6:9" x14ac:dyDescent="0.25">
      <c r="F484" t="str">
        <f t="shared" si="11"/>
        <v>ALLALPHA PACKAGING INC</v>
      </c>
      <c r="G484" s="149" t="s">
        <v>13438</v>
      </c>
      <c r="H484" s="149" t="s">
        <v>646</v>
      </c>
      <c r="I484">
        <v>40008450</v>
      </c>
    </row>
    <row r="485" spans="6:9" x14ac:dyDescent="0.25">
      <c r="F485" t="str">
        <f t="shared" si="11"/>
        <v>ALLALPHA POLYBAG CORPORATION</v>
      </c>
      <c r="G485" s="149" t="s">
        <v>13438</v>
      </c>
      <c r="H485" s="149" t="s">
        <v>647</v>
      </c>
      <c r="I485">
        <v>40420393</v>
      </c>
    </row>
    <row r="486" spans="6:9" x14ac:dyDescent="0.25">
      <c r="F486" t="str">
        <f t="shared" si="11"/>
        <v>ALLALPINE MEATS INC.</v>
      </c>
      <c r="G486" s="149" t="s">
        <v>13438</v>
      </c>
      <c r="H486" s="149" t="s">
        <v>651</v>
      </c>
      <c r="I486">
        <v>40007561</v>
      </c>
    </row>
    <row r="487" spans="6:9" x14ac:dyDescent="0.25">
      <c r="F487" t="str">
        <f t="shared" si="11"/>
        <v>ALLALSCO AMERICAN LINEN</v>
      </c>
      <c r="G487" s="149" t="s">
        <v>13438</v>
      </c>
      <c r="H487" s="149" t="s">
        <v>654</v>
      </c>
      <c r="I487">
        <v>40003513</v>
      </c>
    </row>
    <row r="488" spans="6:9" x14ac:dyDescent="0.25">
      <c r="F488" t="str">
        <f t="shared" si="11"/>
        <v>ALLALSTEF CANADA INC.</v>
      </c>
      <c r="G488" s="149" t="s">
        <v>13438</v>
      </c>
      <c r="H488" s="149" t="s">
        <v>656</v>
      </c>
      <c r="I488">
        <v>40424219</v>
      </c>
    </row>
    <row r="489" spans="6:9" x14ac:dyDescent="0.25">
      <c r="F489" t="str">
        <f t="shared" si="11"/>
        <v>ALLALTA BEVERAGE SYSTEMS, INC.</v>
      </c>
      <c r="G489" s="149" t="s">
        <v>13438</v>
      </c>
      <c r="H489" s="149" t="s">
        <v>659</v>
      </c>
      <c r="I489">
        <v>40007213</v>
      </c>
    </row>
    <row r="490" spans="6:9" x14ac:dyDescent="0.25">
      <c r="F490" t="str">
        <f t="shared" si="11"/>
        <v>ALLALTERG, INC.</v>
      </c>
      <c r="G490" s="149" t="s">
        <v>13438</v>
      </c>
      <c r="H490" s="149" t="s">
        <v>661</v>
      </c>
      <c r="I490">
        <v>40006977</v>
      </c>
    </row>
    <row r="491" spans="6:9" x14ac:dyDescent="0.25">
      <c r="F491" s="185" t="str">
        <f t="shared" si="11"/>
        <v>ALLALTERNATIVE BELTING ENTERPRISES LTD</v>
      </c>
      <c r="G491" s="149" t="s">
        <v>13438</v>
      </c>
      <c r="H491" s="149" t="s">
        <v>13453</v>
      </c>
      <c r="I491">
        <v>40006508</v>
      </c>
    </row>
    <row r="492" spans="6:9" x14ac:dyDescent="0.25">
      <c r="F492" s="185" t="str">
        <f t="shared" si="11"/>
        <v>ALLALTERNATIVE BELTING ENTERPRISES LTD</v>
      </c>
      <c r="G492" s="149" t="s">
        <v>13438</v>
      </c>
      <c r="H492" s="149" t="s">
        <v>13453</v>
      </c>
      <c r="I492">
        <v>40421084</v>
      </c>
    </row>
    <row r="493" spans="6:9" x14ac:dyDescent="0.25">
      <c r="F493" s="185" t="str">
        <f t="shared" si="11"/>
        <v>ALLALTERNATIVE BELTING ENTERPRISES LTD</v>
      </c>
      <c r="G493" s="149" t="s">
        <v>13438</v>
      </c>
      <c r="H493" s="149" t="s">
        <v>13453</v>
      </c>
      <c r="I493">
        <v>40421346</v>
      </c>
    </row>
    <row r="494" spans="6:9" x14ac:dyDescent="0.25">
      <c r="F494" t="str">
        <f t="shared" si="11"/>
        <v>ALLAMALGAMATED DAIRIES LIMITED</v>
      </c>
      <c r="G494" s="149" t="s">
        <v>13438</v>
      </c>
      <c r="H494" s="149" t="s">
        <v>663</v>
      </c>
      <c r="I494">
        <v>40421405</v>
      </c>
    </row>
    <row r="495" spans="6:9" x14ac:dyDescent="0.25">
      <c r="F495" t="str">
        <f t="shared" si="11"/>
        <v>ALLAMAZON - BOS5 (STOUGHTON, MA)</v>
      </c>
      <c r="G495" s="149" t="s">
        <v>13438</v>
      </c>
      <c r="H495" s="149" t="s">
        <v>13454</v>
      </c>
      <c r="I495">
        <v>40008191</v>
      </c>
    </row>
    <row r="496" spans="6:9" x14ac:dyDescent="0.25">
      <c r="F496" t="str">
        <f t="shared" si="11"/>
        <v>ALLAMAZON - BWI2 (BALTIMORE,MD)</v>
      </c>
      <c r="G496" s="149" t="s">
        <v>13438</v>
      </c>
      <c r="H496" s="149" t="s">
        <v>13455</v>
      </c>
      <c r="I496">
        <v>40008866</v>
      </c>
    </row>
    <row r="497" spans="6:9" x14ac:dyDescent="0.25">
      <c r="F497" t="str">
        <f t="shared" si="11"/>
        <v>ALLAMAZON - LGA9 (EDISON, NJ)</v>
      </c>
      <c r="G497" s="149" t="s">
        <v>13438</v>
      </c>
      <c r="H497" s="149" t="s">
        <v>12480</v>
      </c>
      <c r="I497">
        <v>40008893</v>
      </c>
    </row>
    <row r="498" spans="6:9" x14ac:dyDescent="0.25">
      <c r="F498" t="str">
        <f t="shared" si="11"/>
        <v>ALLAMAZON AIR HUB - VANDERLANDE</v>
      </c>
      <c r="G498" s="149" t="s">
        <v>13438</v>
      </c>
      <c r="H498" s="149" t="s">
        <v>13456</v>
      </c>
      <c r="I498">
        <v>40008796</v>
      </c>
    </row>
    <row r="499" spans="6:9" x14ac:dyDescent="0.25">
      <c r="F499" t="str">
        <f t="shared" si="11"/>
        <v>ALLAMAZON- MEM1 (MEMPHIS)</v>
      </c>
      <c r="G499" s="149" t="s">
        <v>13438</v>
      </c>
      <c r="H499" s="149" t="s">
        <v>13457</v>
      </c>
      <c r="I499">
        <v>40008906</v>
      </c>
    </row>
    <row r="500" spans="6:9" x14ac:dyDescent="0.25">
      <c r="F500" t="str">
        <f t="shared" si="11"/>
        <v>ALLAMAZON -SDF1 (CAMPBELLSVILLE, KY)</v>
      </c>
      <c r="G500" s="149" t="s">
        <v>13438</v>
      </c>
      <c r="H500" s="149" t="s">
        <v>13458</v>
      </c>
      <c r="I500">
        <v>40007816</v>
      </c>
    </row>
    <row r="501" spans="6:9" x14ac:dyDescent="0.25">
      <c r="F501" t="str">
        <f t="shared" si="11"/>
        <v>ALLAMAZON.COM SERVICES LLC-MKE2</v>
      </c>
      <c r="G501" s="149" t="s">
        <v>13438</v>
      </c>
      <c r="H501" s="149" t="s">
        <v>13459</v>
      </c>
      <c r="I501">
        <v>40009026</v>
      </c>
    </row>
    <row r="502" spans="6:9" x14ac:dyDescent="0.25">
      <c r="F502" t="str">
        <f t="shared" si="11"/>
        <v>ALLAMAZON.COM SERVICES, INC.</v>
      </c>
      <c r="G502" s="149" t="s">
        <v>13438</v>
      </c>
      <c r="H502" s="149" t="s">
        <v>681</v>
      </c>
      <c r="I502">
        <v>40008672</v>
      </c>
    </row>
    <row r="503" spans="6:9" x14ac:dyDescent="0.25">
      <c r="F503" t="str">
        <f t="shared" si="11"/>
        <v>ALLAMAZON-RN01 (FERNELY, NV)</v>
      </c>
      <c r="G503" s="149" t="s">
        <v>13438</v>
      </c>
      <c r="H503" s="149" t="s">
        <v>775</v>
      </c>
      <c r="I503">
        <v>40003478</v>
      </c>
    </row>
    <row r="504" spans="6:9" x14ac:dyDescent="0.25">
      <c r="F504" t="str">
        <f t="shared" si="11"/>
        <v>ALLAMCOR FLEXIBLES, LLC.</v>
      </c>
      <c r="G504" s="149" t="s">
        <v>13438</v>
      </c>
      <c r="H504" s="149" t="s">
        <v>800</v>
      </c>
      <c r="I504">
        <v>40008359</v>
      </c>
    </row>
    <row r="505" spans="6:9" x14ac:dyDescent="0.25">
      <c r="F505" t="str">
        <f t="shared" si="11"/>
        <v>ALLAMECAN INC</v>
      </c>
      <c r="G505" s="149" t="s">
        <v>13438</v>
      </c>
      <c r="H505" s="149" t="s">
        <v>803</v>
      </c>
      <c r="I505">
        <v>40008537</v>
      </c>
    </row>
    <row r="506" spans="6:9" x14ac:dyDescent="0.25">
      <c r="F506" t="str">
        <f t="shared" si="11"/>
        <v>ALLAMELIA LUMBER COMPANY</v>
      </c>
      <c r="G506" s="149" t="s">
        <v>13438</v>
      </c>
      <c r="H506" s="149" t="s">
        <v>804</v>
      </c>
      <c r="I506">
        <v>40007335</v>
      </c>
    </row>
    <row r="507" spans="6:9" x14ac:dyDescent="0.25">
      <c r="F507" t="str">
        <f t="shared" si="11"/>
        <v>ALLAMERICA BELT &amp; HOSE</v>
      </c>
      <c r="G507" s="149" t="s">
        <v>13438</v>
      </c>
      <c r="H507" s="149" t="s">
        <v>805</v>
      </c>
      <c r="I507">
        <v>40007074</v>
      </c>
    </row>
    <row r="508" spans="6:9" x14ac:dyDescent="0.25">
      <c r="F508" t="str">
        <f t="shared" si="11"/>
        <v>ALLAMERICA BELT AND HOSE, LLC.</v>
      </c>
      <c r="G508" s="149" t="s">
        <v>13438</v>
      </c>
      <c r="H508" s="149" t="s">
        <v>806</v>
      </c>
      <c r="I508">
        <v>40002693</v>
      </c>
    </row>
    <row r="509" spans="6:9" x14ac:dyDescent="0.25">
      <c r="F509" t="str">
        <f t="shared" si="11"/>
        <v>ALLAMERICAN &amp; EFIRD - PLANT #20</v>
      </c>
      <c r="G509" s="149" t="s">
        <v>13438</v>
      </c>
      <c r="H509" s="149" t="s">
        <v>810</v>
      </c>
      <c r="I509">
        <v>40000401</v>
      </c>
    </row>
    <row r="510" spans="6:9" x14ac:dyDescent="0.25">
      <c r="F510" t="str">
        <f t="shared" si="11"/>
        <v>ALLAMERICAN &amp; EFIRD - PLANT #56</v>
      </c>
      <c r="G510" s="149" t="s">
        <v>13438</v>
      </c>
      <c r="H510" s="149" t="s">
        <v>811</v>
      </c>
      <c r="I510">
        <v>40000065</v>
      </c>
    </row>
    <row r="511" spans="6:9" x14ac:dyDescent="0.25">
      <c r="F511" t="str">
        <f t="shared" si="11"/>
        <v>ALLAMERICAN &amp; EFIRD - RUSH PLANT</v>
      </c>
      <c r="G511" s="149" t="s">
        <v>13438</v>
      </c>
      <c r="H511" s="149" t="s">
        <v>812</v>
      </c>
      <c r="I511">
        <v>40001442</v>
      </c>
    </row>
    <row r="512" spans="6:9" x14ac:dyDescent="0.25">
      <c r="F512" t="str">
        <f t="shared" si="11"/>
        <v>ALLAMERICAN &amp; SCHOEN MACHINERY</v>
      </c>
      <c r="G512" s="149" t="s">
        <v>13438</v>
      </c>
      <c r="H512" s="149" t="s">
        <v>813</v>
      </c>
      <c r="I512">
        <v>40008366</v>
      </c>
    </row>
    <row r="513" spans="6:9" x14ac:dyDescent="0.25">
      <c r="F513" s="185" t="str">
        <f t="shared" si="11"/>
        <v>ALLAMERICAN AIRLINES</v>
      </c>
      <c r="G513" s="149" t="s">
        <v>13438</v>
      </c>
      <c r="H513" s="149" t="s">
        <v>814</v>
      </c>
      <c r="I513">
        <v>47200023</v>
      </c>
    </row>
    <row r="514" spans="6:9" x14ac:dyDescent="0.25">
      <c r="F514" s="185" t="str">
        <f t="shared" si="11"/>
        <v>ALLAMERICAN AIRLINES</v>
      </c>
      <c r="G514" s="149" t="s">
        <v>13438</v>
      </c>
      <c r="H514" s="149" t="s">
        <v>814</v>
      </c>
      <c r="I514">
        <v>40003565</v>
      </c>
    </row>
    <row r="515" spans="6:9" x14ac:dyDescent="0.25">
      <c r="F515" s="185" t="str">
        <f t="shared" ref="F515:F578" si="12">CONCATENATE(G515, H515)</f>
        <v>ALLAMERICAN AIRLINES INC / DFW AIRPORT</v>
      </c>
      <c r="G515" s="149" t="s">
        <v>13438</v>
      </c>
      <c r="H515" s="149" t="s">
        <v>815</v>
      </c>
      <c r="I515">
        <v>40003359</v>
      </c>
    </row>
    <row r="516" spans="6:9" x14ac:dyDescent="0.25">
      <c r="F516" s="185" t="str">
        <f t="shared" si="12"/>
        <v>ALLAMERICAN AIRLINES INC / DFW AIRPORT</v>
      </c>
      <c r="G516" s="149" t="s">
        <v>13438</v>
      </c>
      <c r="H516" s="149" t="s">
        <v>815</v>
      </c>
      <c r="I516">
        <v>40003564</v>
      </c>
    </row>
    <row r="517" spans="6:9" x14ac:dyDescent="0.25">
      <c r="F517" t="str">
        <f t="shared" si="12"/>
        <v>ALLAMERICAN APPAREL INC.</v>
      </c>
      <c r="G517" s="149" t="s">
        <v>13438</v>
      </c>
      <c r="H517" s="149" t="s">
        <v>817</v>
      </c>
      <c r="I517">
        <v>40007621</v>
      </c>
    </row>
    <row r="518" spans="6:9" x14ac:dyDescent="0.25">
      <c r="F518" t="str">
        <f t="shared" si="12"/>
        <v>ALLAMERICAN AXLE AND MANUFACTURING</v>
      </c>
      <c r="G518" s="149" t="s">
        <v>13438</v>
      </c>
      <c r="H518" s="149" t="s">
        <v>818</v>
      </c>
      <c r="I518">
        <v>40008368</v>
      </c>
    </row>
    <row r="519" spans="6:9" x14ac:dyDescent="0.25">
      <c r="F519" t="str">
        <f t="shared" si="12"/>
        <v>ALLAMERICAN BARE CONDUCTOR, INC.</v>
      </c>
      <c r="G519" s="149" t="s">
        <v>13438</v>
      </c>
      <c r="H519" s="149" t="s">
        <v>819</v>
      </c>
      <c r="I519">
        <v>40006417</v>
      </c>
    </row>
    <row r="520" spans="6:9" x14ac:dyDescent="0.25">
      <c r="F520" t="str">
        <f t="shared" si="12"/>
        <v>ALLAMERICAN CARTON COMPANY</v>
      </c>
      <c r="G520" s="149" t="s">
        <v>13438</v>
      </c>
      <c r="H520" s="149" t="s">
        <v>821</v>
      </c>
      <c r="I520">
        <v>40001092</v>
      </c>
    </row>
    <row r="521" spans="6:9" x14ac:dyDescent="0.25">
      <c r="F521" t="str">
        <f t="shared" si="12"/>
        <v>ALLAMERICAN CRYSTAL SUGAR CO. (MOORHEA</v>
      </c>
      <c r="G521" s="149" t="s">
        <v>13438</v>
      </c>
      <c r="H521" s="149" t="s">
        <v>823</v>
      </c>
      <c r="I521">
        <v>40007516</v>
      </c>
    </row>
    <row r="522" spans="6:9" x14ac:dyDescent="0.25">
      <c r="F522" t="str">
        <f t="shared" si="12"/>
        <v>ALLAMERICAN ENGINEERED FABRICS</v>
      </c>
      <c r="G522" s="149" t="s">
        <v>13438</v>
      </c>
      <c r="H522" s="149" t="s">
        <v>824</v>
      </c>
      <c r="I522">
        <v>40006575</v>
      </c>
    </row>
    <row r="523" spans="6:9" x14ac:dyDescent="0.25">
      <c r="F523" t="str">
        <f t="shared" si="12"/>
        <v>ALLAMERICAN FELT &amp; FILTER CO LLC</v>
      </c>
      <c r="G523" s="149" t="s">
        <v>13438</v>
      </c>
      <c r="H523" s="149" t="s">
        <v>825</v>
      </c>
      <c r="I523">
        <v>40006702</v>
      </c>
    </row>
    <row r="524" spans="6:9" x14ac:dyDescent="0.25">
      <c r="F524" t="str">
        <f t="shared" si="12"/>
        <v>ALLAMERICAN GYPSUM</v>
      </c>
      <c r="G524" s="149" t="s">
        <v>13438</v>
      </c>
      <c r="H524" s="149" t="s">
        <v>827</v>
      </c>
      <c r="I524">
        <v>40008586</v>
      </c>
    </row>
    <row r="525" spans="6:9" x14ac:dyDescent="0.25">
      <c r="F525" t="str">
        <f t="shared" si="12"/>
        <v>ALLAMERICAN GYPSUM CO. LLC</v>
      </c>
      <c r="G525" s="149" t="s">
        <v>13438</v>
      </c>
      <c r="H525" s="149" t="s">
        <v>828</v>
      </c>
      <c r="I525">
        <v>40008099</v>
      </c>
    </row>
    <row r="526" spans="6:9" x14ac:dyDescent="0.25">
      <c r="F526" t="str">
        <f t="shared" si="12"/>
        <v>ALLAMERICAN GYPSUM COMPANY LLC - DUKE</v>
      </c>
      <c r="G526" s="149" t="s">
        <v>13438</v>
      </c>
      <c r="H526" s="149" t="s">
        <v>829</v>
      </c>
      <c r="I526">
        <v>40008680</v>
      </c>
    </row>
    <row r="527" spans="6:9" x14ac:dyDescent="0.25">
      <c r="F527" t="str">
        <f t="shared" si="12"/>
        <v>ALLAMERICAN HOLT CORP.</v>
      </c>
      <c r="G527" s="149" t="s">
        <v>13438</v>
      </c>
      <c r="H527" s="149" t="s">
        <v>830</v>
      </c>
      <c r="I527">
        <v>40003913</v>
      </c>
    </row>
    <row r="528" spans="6:9" x14ac:dyDescent="0.25">
      <c r="F528" t="str">
        <f t="shared" si="12"/>
        <v>ALLAMERICAN INTERNATIONAL MACHINERY IN</v>
      </c>
      <c r="G528" s="149" t="s">
        <v>13438</v>
      </c>
      <c r="H528" s="149" t="s">
        <v>831</v>
      </c>
      <c r="I528">
        <v>40001693</v>
      </c>
    </row>
    <row r="529" spans="6:9" x14ac:dyDescent="0.25">
      <c r="F529" t="str">
        <f t="shared" si="12"/>
        <v>ALLAMERICAN LICORICE COMPANY</v>
      </c>
      <c r="G529" s="149" t="s">
        <v>13438</v>
      </c>
      <c r="H529" s="149" t="s">
        <v>834</v>
      </c>
      <c r="I529">
        <v>40007913</v>
      </c>
    </row>
    <row r="530" spans="6:9" x14ac:dyDescent="0.25">
      <c r="F530" t="str">
        <f t="shared" si="12"/>
        <v>ALLAMERICAN LITHO,INC</v>
      </c>
      <c r="G530" s="149" t="s">
        <v>13438</v>
      </c>
      <c r="H530" s="149" t="s">
        <v>836</v>
      </c>
      <c r="I530">
        <v>40003600</v>
      </c>
    </row>
    <row r="531" spans="6:9" x14ac:dyDescent="0.25">
      <c r="F531" t="str">
        <f t="shared" si="12"/>
        <v>ALLAMERICAN MACHINE WORKS, INC.</v>
      </c>
      <c r="G531" s="149" t="s">
        <v>13438</v>
      </c>
      <c r="H531" s="149" t="s">
        <v>837</v>
      </c>
      <c r="I531">
        <v>40005396</v>
      </c>
    </row>
    <row r="532" spans="6:9" x14ac:dyDescent="0.25">
      <c r="F532" t="str">
        <f t="shared" si="12"/>
        <v>ALLAMERICAN MACHINING AND WELDING</v>
      </c>
      <c r="G532" s="149" t="s">
        <v>13438</v>
      </c>
      <c r="H532" s="149" t="s">
        <v>838</v>
      </c>
      <c r="I532">
        <v>40008799</v>
      </c>
    </row>
    <row r="533" spans="6:9" x14ac:dyDescent="0.25">
      <c r="F533" t="str">
        <f t="shared" si="12"/>
        <v>ALLAMERICAN POWER TRANSMISSION, LLC</v>
      </c>
      <c r="G533" s="149" t="s">
        <v>13438</v>
      </c>
      <c r="H533" s="149" t="s">
        <v>839</v>
      </c>
      <c r="I533">
        <v>40008792</v>
      </c>
    </row>
    <row r="534" spans="6:9" x14ac:dyDescent="0.25">
      <c r="F534" t="str">
        <f t="shared" si="12"/>
        <v>ALLAMERICAN SCIENCE &amp;</v>
      </c>
      <c r="G534" s="149" t="s">
        <v>13438</v>
      </c>
      <c r="H534" s="149" t="s">
        <v>13460</v>
      </c>
      <c r="I534">
        <v>40003795</v>
      </c>
    </row>
    <row r="535" spans="6:9" x14ac:dyDescent="0.25">
      <c r="F535" t="str">
        <f t="shared" si="12"/>
        <v>ALLAMERICAN TRUETZSCHLER</v>
      </c>
      <c r="G535" s="149" t="s">
        <v>13438</v>
      </c>
      <c r="H535" s="149" t="s">
        <v>845</v>
      </c>
      <c r="I535">
        <v>40000008</v>
      </c>
    </row>
    <row r="536" spans="6:9" x14ac:dyDescent="0.25">
      <c r="F536" t="str">
        <f t="shared" si="12"/>
        <v>ALLAMERICAN WOODMARK CORP (GAS CITY)</v>
      </c>
      <c r="G536" s="149" t="s">
        <v>13438</v>
      </c>
      <c r="H536" s="149" t="s">
        <v>846</v>
      </c>
      <c r="I536">
        <v>40002535</v>
      </c>
    </row>
    <row r="537" spans="6:9" x14ac:dyDescent="0.25">
      <c r="F537" t="str">
        <f t="shared" si="12"/>
        <v>ALLAMERICAN WOODMARK CORPORATION</v>
      </c>
      <c r="G537" s="149" t="s">
        <v>13438</v>
      </c>
      <c r="H537" s="149" t="s">
        <v>847</v>
      </c>
      <c r="I537">
        <v>40002087</v>
      </c>
    </row>
    <row r="538" spans="6:9" x14ac:dyDescent="0.25">
      <c r="F538" t="str">
        <f t="shared" si="12"/>
        <v>ALLAMERICAN WOOLEN CO. INC.</v>
      </c>
      <c r="G538" s="149" t="s">
        <v>13438</v>
      </c>
      <c r="H538" s="149" t="s">
        <v>848</v>
      </c>
      <c r="I538">
        <v>40008438</v>
      </c>
    </row>
    <row r="539" spans="6:9" x14ac:dyDescent="0.25">
      <c r="F539" t="str">
        <f t="shared" si="12"/>
        <v>ALLAMERICAN YARN LLC</v>
      </c>
      <c r="G539" s="149" t="s">
        <v>13438</v>
      </c>
      <c r="H539" s="149" t="s">
        <v>849</v>
      </c>
      <c r="I539">
        <v>40006726</v>
      </c>
    </row>
    <row r="540" spans="6:9" x14ac:dyDescent="0.25">
      <c r="F540" t="str">
        <f t="shared" si="12"/>
        <v>ALLAMERICA'S CATCH, INC</v>
      </c>
      <c r="G540" s="149" t="s">
        <v>13438</v>
      </c>
      <c r="H540" s="149" t="s">
        <v>850</v>
      </c>
      <c r="I540">
        <v>40008709</v>
      </c>
    </row>
    <row r="541" spans="6:9" x14ac:dyDescent="0.25">
      <c r="F541" t="str">
        <f t="shared" si="12"/>
        <v>ALLAMERICAS ENGINEERS, INC.</v>
      </c>
      <c r="G541" s="149" t="s">
        <v>13438</v>
      </c>
      <c r="H541" s="149" t="s">
        <v>851</v>
      </c>
      <c r="I541">
        <v>40007017</v>
      </c>
    </row>
    <row r="542" spans="6:9" x14ac:dyDescent="0.25">
      <c r="F542" t="str">
        <f t="shared" si="12"/>
        <v>ALLAMERICRAFT CARTON, INC.</v>
      </c>
      <c r="G542" s="149" t="s">
        <v>13438</v>
      </c>
      <c r="H542" s="149" t="s">
        <v>852</v>
      </c>
      <c r="I542">
        <v>40003628</v>
      </c>
    </row>
    <row r="543" spans="6:9" x14ac:dyDescent="0.25">
      <c r="F543" t="str">
        <f t="shared" si="12"/>
        <v>ALLAMERIMEX USA  INC</v>
      </c>
      <c r="G543" s="149" t="s">
        <v>13438</v>
      </c>
      <c r="H543" s="149" t="s">
        <v>854</v>
      </c>
      <c r="I543">
        <v>40006153</v>
      </c>
    </row>
    <row r="544" spans="6:9" x14ac:dyDescent="0.25">
      <c r="F544" t="str">
        <f t="shared" si="12"/>
        <v>ALLAMERIMEXUSA, INC</v>
      </c>
      <c r="G544" s="149" t="s">
        <v>13438</v>
      </c>
      <c r="H544" s="149" t="s">
        <v>857</v>
      </c>
      <c r="I544">
        <v>40008625</v>
      </c>
    </row>
    <row r="545" spans="6:9" x14ac:dyDescent="0.25">
      <c r="F545" t="str">
        <f t="shared" si="12"/>
        <v>ALLAMERISOURCE BERGEN (CORONA)</v>
      </c>
      <c r="G545" s="149" t="s">
        <v>13438</v>
      </c>
      <c r="H545" s="149" t="s">
        <v>859</v>
      </c>
      <c r="I545">
        <v>40004047</v>
      </c>
    </row>
    <row r="546" spans="6:9" x14ac:dyDescent="0.25">
      <c r="F546" t="str">
        <f t="shared" si="12"/>
        <v>ALLAMF BAKERY SYSTEMS</v>
      </c>
      <c r="G546" s="149" t="s">
        <v>13438</v>
      </c>
      <c r="H546" s="149" t="s">
        <v>863</v>
      </c>
      <c r="I546">
        <v>40008676</v>
      </c>
    </row>
    <row r="547" spans="6:9" x14ac:dyDescent="0.25">
      <c r="F547" t="str">
        <f t="shared" si="12"/>
        <v>ALLAMF BAKERY SYSTEMS, INC.</v>
      </c>
      <c r="G547" s="149" t="s">
        <v>13438</v>
      </c>
      <c r="H547" s="149" t="s">
        <v>864</v>
      </c>
      <c r="I547">
        <v>40000133</v>
      </c>
    </row>
    <row r="548" spans="6:9" x14ac:dyDescent="0.25">
      <c r="F548" t="str">
        <f t="shared" si="12"/>
        <v>ALLAMF CANADA</v>
      </c>
      <c r="G548" s="149" t="s">
        <v>13438</v>
      </c>
      <c r="H548" s="149" t="s">
        <v>865</v>
      </c>
      <c r="I548">
        <v>40420529</v>
      </c>
    </row>
    <row r="549" spans="6:9" x14ac:dyDescent="0.25">
      <c r="F549" t="str">
        <f t="shared" si="12"/>
        <v>ALLAMGEN, INC</v>
      </c>
      <c r="G549" s="149" t="s">
        <v>13438</v>
      </c>
      <c r="H549" s="149" t="s">
        <v>866</v>
      </c>
      <c r="I549">
        <v>40001617</v>
      </c>
    </row>
    <row r="550" spans="6:9" x14ac:dyDescent="0.25">
      <c r="F550" t="str">
        <f t="shared" si="12"/>
        <v>ALLAMMERAAL BELTECH - CANADA</v>
      </c>
      <c r="G550" s="149" t="s">
        <v>13438</v>
      </c>
      <c r="H550" s="149" t="s">
        <v>871</v>
      </c>
      <c r="I550">
        <v>40006133</v>
      </c>
    </row>
    <row r="551" spans="6:9" x14ac:dyDescent="0.25">
      <c r="F551" t="str">
        <f t="shared" si="12"/>
        <v>ALLAMMERAAL BELTECH - KENT</v>
      </c>
      <c r="G551" s="149" t="s">
        <v>13438</v>
      </c>
      <c r="H551" s="149" t="s">
        <v>873</v>
      </c>
      <c r="I551">
        <v>40001816</v>
      </c>
    </row>
    <row r="552" spans="6:9" x14ac:dyDescent="0.25">
      <c r="F552" t="str">
        <f t="shared" si="12"/>
        <v>ALLAMMERAAL BELTECH CHILE SA</v>
      </c>
      <c r="G552" s="149" t="s">
        <v>13438</v>
      </c>
      <c r="H552" s="149" t="s">
        <v>875</v>
      </c>
      <c r="I552">
        <v>40006246</v>
      </c>
    </row>
    <row r="553" spans="6:9" x14ac:dyDescent="0.25">
      <c r="F553" s="185" t="str">
        <f t="shared" si="12"/>
        <v>ALLAMMERAAL BELTECH INC</v>
      </c>
      <c r="G553" s="149" t="s">
        <v>13438</v>
      </c>
      <c r="H553" s="149" t="s">
        <v>876</v>
      </c>
      <c r="I553">
        <v>40006008</v>
      </c>
    </row>
    <row r="554" spans="6:9" x14ac:dyDescent="0.25">
      <c r="F554" s="185" t="str">
        <f t="shared" si="12"/>
        <v>ALLAMMERAAL BELTECH INC</v>
      </c>
      <c r="G554" s="149" t="s">
        <v>13438</v>
      </c>
      <c r="H554" s="149" t="s">
        <v>876</v>
      </c>
      <c r="I554">
        <v>40006010</v>
      </c>
    </row>
    <row r="555" spans="6:9" x14ac:dyDescent="0.25">
      <c r="F555" s="185" t="str">
        <f t="shared" si="12"/>
        <v>ALLAMMERAAL BELTECH INC</v>
      </c>
      <c r="G555" s="149" t="s">
        <v>13438</v>
      </c>
      <c r="H555" s="149" t="s">
        <v>876</v>
      </c>
      <c r="I555">
        <v>40006009</v>
      </c>
    </row>
    <row r="556" spans="6:9" x14ac:dyDescent="0.25">
      <c r="F556" t="str">
        <f t="shared" si="12"/>
        <v>ALLAMMERAAL BELTECH, INC.</v>
      </c>
      <c r="G556" s="149" t="s">
        <v>13438</v>
      </c>
      <c r="H556" s="149" t="s">
        <v>877</v>
      </c>
      <c r="I556">
        <v>40007531</v>
      </c>
    </row>
    <row r="557" spans="6:9" x14ac:dyDescent="0.25">
      <c r="F557" t="str">
        <f t="shared" si="12"/>
        <v>ALLAMNEAL PHARMACEUTICALS</v>
      </c>
      <c r="G557" s="149" t="s">
        <v>13438</v>
      </c>
      <c r="H557" s="149" t="s">
        <v>878</v>
      </c>
      <c r="I557">
        <v>40007776</v>
      </c>
    </row>
    <row r="558" spans="6:9" x14ac:dyDescent="0.25">
      <c r="F558" t="str">
        <f t="shared" si="12"/>
        <v>ALLAMPAC SOLUTIONS</v>
      </c>
      <c r="G558" s="149" t="s">
        <v>13438</v>
      </c>
      <c r="H558" s="149" t="s">
        <v>881</v>
      </c>
      <c r="I558">
        <v>40007549</v>
      </c>
    </row>
    <row r="559" spans="6:9" x14ac:dyDescent="0.25">
      <c r="F559" t="str">
        <f t="shared" si="12"/>
        <v>ALLAMPHENOL AEROSPACE</v>
      </c>
      <c r="G559" s="149" t="s">
        <v>13438</v>
      </c>
      <c r="H559" s="149" t="s">
        <v>883</v>
      </c>
      <c r="I559">
        <v>40008942</v>
      </c>
    </row>
    <row r="560" spans="6:9" x14ac:dyDescent="0.25">
      <c r="F560" t="str">
        <f t="shared" si="12"/>
        <v>ALLAMT MACHINE TOOLS LTD.</v>
      </c>
      <c r="G560" s="149" t="s">
        <v>13438</v>
      </c>
      <c r="H560" s="149" t="s">
        <v>885</v>
      </c>
      <c r="I560">
        <v>40420999</v>
      </c>
    </row>
    <row r="561" spans="6:9" x14ac:dyDescent="0.25">
      <c r="F561" t="str">
        <f t="shared" si="12"/>
        <v>ALLAMY'S KITCHEN INC</v>
      </c>
      <c r="G561" s="149" t="s">
        <v>13438</v>
      </c>
      <c r="H561" s="149" t="s">
        <v>13461</v>
      </c>
      <c r="I561">
        <v>40005186</v>
      </c>
    </row>
    <row r="562" spans="6:9" x14ac:dyDescent="0.25">
      <c r="F562" t="str">
        <f t="shared" si="12"/>
        <v>ALLANA ENTERPRISES INC.</v>
      </c>
      <c r="G562" s="149" t="s">
        <v>13438</v>
      </c>
      <c r="H562" s="149" t="s">
        <v>890</v>
      </c>
      <c r="I562">
        <v>40420404</v>
      </c>
    </row>
    <row r="563" spans="6:9" x14ac:dyDescent="0.25">
      <c r="F563" t="str">
        <f t="shared" si="12"/>
        <v>ALLANACAPA FOODS</v>
      </c>
      <c r="G563" s="149" t="s">
        <v>13438</v>
      </c>
      <c r="H563" s="149" t="s">
        <v>891</v>
      </c>
      <c r="I563">
        <v>40007618</v>
      </c>
    </row>
    <row r="564" spans="6:9" x14ac:dyDescent="0.25">
      <c r="F564" t="str">
        <f t="shared" si="12"/>
        <v>ALLANAGRAM INTERNATIONAL, INC.</v>
      </c>
      <c r="G564" s="149" t="s">
        <v>13438</v>
      </c>
      <c r="H564" s="149" t="s">
        <v>892</v>
      </c>
      <c r="I564">
        <v>40001595</v>
      </c>
    </row>
    <row r="565" spans="6:9" x14ac:dyDescent="0.25">
      <c r="F565" t="str">
        <f t="shared" si="12"/>
        <v>ALLANAHEIM RUBBER &amp; INDUS SUPPLY CO.</v>
      </c>
      <c r="G565" s="149" t="s">
        <v>13438</v>
      </c>
      <c r="H565" s="149" t="s">
        <v>893</v>
      </c>
      <c r="I565">
        <v>40008849</v>
      </c>
    </row>
    <row r="566" spans="6:9" x14ac:dyDescent="0.25">
      <c r="F566" t="str">
        <f t="shared" si="12"/>
        <v>ALLANALOGIC</v>
      </c>
      <c r="G566" s="149" t="s">
        <v>13438</v>
      </c>
      <c r="H566" s="149" t="s">
        <v>897</v>
      </c>
      <c r="I566">
        <v>40003925</v>
      </c>
    </row>
    <row r="567" spans="6:9" x14ac:dyDescent="0.25">
      <c r="F567" t="str">
        <f t="shared" si="12"/>
        <v>ALLANCASTER CONVEYING SYSTEMS</v>
      </c>
      <c r="G567" s="149" t="s">
        <v>13438</v>
      </c>
      <c r="H567" s="149" t="s">
        <v>898</v>
      </c>
      <c r="I567">
        <v>40421182</v>
      </c>
    </row>
    <row r="568" spans="6:9" x14ac:dyDescent="0.25">
      <c r="F568" t="str">
        <f t="shared" si="12"/>
        <v>ALLANCHOR PLASTICS LTD</v>
      </c>
      <c r="G568" s="149" t="s">
        <v>13438</v>
      </c>
      <c r="H568" s="149" t="s">
        <v>899</v>
      </c>
      <c r="I568">
        <v>40421508</v>
      </c>
    </row>
    <row r="569" spans="6:9" x14ac:dyDescent="0.25">
      <c r="F569" t="str">
        <f t="shared" si="12"/>
        <v>ALLANCO ENGINEERING</v>
      </c>
      <c r="G569" s="149" t="s">
        <v>13438</v>
      </c>
      <c r="H569" s="149" t="s">
        <v>901</v>
      </c>
      <c r="I569">
        <v>40001903</v>
      </c>
    </row>
    <row r="570" spans="6:9" x14ac:dyDescent="0.25">
      <c r="F570" t="str">
        <f t="shared" si="12"/>
        <v>ALLANDERSON MACHINE COMPANY</v>
      </c>
      <c r="G570" s="149" t="s">
        <v>13438</v>
      </c>
      <c r="H570" s="149" t="s">
        <v>902</v>
      </c>
      <c r="I570">
        <v>40005506</v>
      </c>
    </row>
    <row r="571" spans="6:9" x14ac:dyDescent="0.25">
      <c r="F571" t="str">
        <f t="shared" si="12"/>
        <v>ALLANDGAR CORPORATION</v>
      </c>
      <c r="G571" s="149" t="s">
        <v>13438</v>
      </c>
      <c r="H571" s="149" t="s">
        <v>903</v>
      </c>
      <c r="I571">
        <v>40007912</v>
      </c>
    </row>
    <row r="572" spans="6:9" x14ac:dyDescent="0.25">
      <c r="F572" t="str">
        <f t="shared" si="12"/>
        <v>ALLANDGAR FOOD PROCESSING EQUIPMENT LL</v>
      </c>
      <c r="G572" s="149" t="s">
        <v>13438</v>
      </c>
      <c r="H572" s="149" t="s">
        <v>904</v>
      </c>
      <c r="I572">
        <v>40008561</v>
      </c>
    </row>
    <row r="573" spans="6:9" x14ac:dyDescent="0.25">
      <c r="F573" t="str">
        <f t="shared" si="12"/>
        <v>ALLANDRES MACHINE LTD</v>
      </c>
      <c r="G573" s="149" t="s">
        <v>13438</v>
      </c>
      <c r="H573" s="149" t="s">
        <v>905</v>
      </c>
      <c r="I573">
        <v>40421442</v>
      </c>
    </row>
    <row r="574" spans="6:9" x14ac:dyDescent="0.25">
      <c r="F574" t="str">
        <f t="shared" si="12"/>
        <v>ALLANDRITZ FABRIC AND ROLLS INC</v>
      </c>
      <c r="G574" s="149" t="s">
        <v>13438</v>
      </c>
      <c r="H574" s="149" t="s">
        <v>907</v>
      </c>
      <c r="I574">
        <v>40008779</v>
      </c>
    </row>
    <row r="575" spans="6:9" x14ac:dyDescent="0.25">
      <c r="F575" t="str">
        <f t="shared" si="12"/>
        <v>ALLANDRITZ INC. (LARRY HOLLINGSWORTH)</v>
      </c>
      <c r="G575" s="149" t="s">
        <v>13438</v>
      </c>
      <c r="H575" s="149" t="s">
        <v>13462</v>
      </c>
      <c r="I575">
        <v>40006727</v>
      </c>
    </row>
    <row r="576" spans="6:9" x14ac:dyDescent="0.25">
      <c r="F576" t="str">
        <f t="shared" si="12"/>
        <v>ALLANDRITZ KUSTERS - PM</v>
      </c>
      <c r="G576" s="149" t="s">
        <v>13438</v>
      </c>
      <c r="H576" s="149" t="s">
        <v>910</v>
      </c>
      <c r="I576">
        <v>40006995</v>
      </c>
    </row>
    <row r="577" spans="6:9" x14ac:dyDescent="0.25">
      <c r="F577" t="str">
        <f t="shared" si="12"/>
        <v>ALLANDRITZ LTD</v>
      </c>
      <c r="G577" s="149" t="s">
        <v>13438</v>
      </c>
      <c r="H577" s="149" t="s">
        <v>911</v>
      </c>
      <c r="I577">
        <v>40420916</v>
      </c>
    </row>
    <row r="578" spans="6:9" x14ac:dyDescent="0.25">
      <c r="F578" t="str">
        <f t="shared" si="12"/>
        <v>ALLANDRITZ METALS INC</v>
      </c>
      <c r="G578" s="149" t="s">
        <v>13438</v>
      </c>
      <c r="H578" s="149" t="s">
        <v>912</v>
      </c>
      <c r="I578">
        <v>40007547</v>
      </c>
    </row>
    <row r="579" spans="6:9" x14ac:dyDescent="0.25">
      <c r="F579" t="str">
        <f t="shared" ref="F579:F642" si="13">CONCATENATE(G579, H579)</f>
        <v>ALLANDRITZ SEPARATION INC.</v>
      </c>
      <c r="G579" s="149" t="s">
        <v>13438</v>
      </c>
      <c r="H579" s="149" t="s">
        <v>913</v>
      </c>
      <c r="I579">
        <v>40006381</v>
      </c>
    </row>
    <row r="580" spans="6:9" x14ac:dyDescent="0.25">
      <c r="F580" t="str">
        <f t="shared" si="13"/>
        <v>ALLANGYS LANDOLFI FOOD GROUP LLC</v>
      </c>
      <c r="G580" s="149" t="s">
        <v>13438</v>
      </c>
      <c r="H580" s="149" t="s">
        <v>916</v>
      </c>
      <c r="I580">
        <v>40007433</v>
      </c>
    </row>
    <row r="581" spans="6:9" x14ac:dyDescent="0.25">
      <c r="F581" t="str">
        <f t="shared" si="13"/>
        <v>ALLANJODA PAPER</v>
      </c>
      <c r="G581" s="149" t="s">
        <v>13438</v>
      </c>
      <c r="H581" s="149" t="s">
        <v>919</v>
      </c>
      <c r="I581">
        <v>40006329</v>
      </c>
    </row>
    <row r="582" spans="6:9" x14ac:dyDescent="0.25">
      <c r="F582" t="str">
        <f t="shared" si="13"/>
        <v>ALLANJODA PAPER TRADERS LTD.</v>
      </c>
      <c r="G582" s="149" t="s">
        <v>13438</v>
      </c>
      <c r="H582" s="149" t="s">
        <v>920</v>
      </c>
      <c r="I582">
        <v>47200100</v>
      </c>
    </row>
    <row r="583" spans="6:9" x14ac:dyDescent="0.25">
      <c r="F583" t="str">
        <f t="shared" si="13"/>
        <v>ALLANNABELLE CANDY CO., INC.</v>
      </c>
      <c r="G583" s="149" t="s">
        <v>13438</v>
      </c>
      <c r="H583" s="149" t="s">
        <v>923</v>
      </c>
      <c r="I583">
        <v>40008765</v>
      </c>
    </row>
    <row r="584" spans="6:9" x14ac:dyDescent="0.25">
      <c r="F584" t="str">
        <f t="shared" si="13"/>
        <v>ALLANNAN &amp; BIRD LTD.</v>
      </c>
      <c r="G584" s="149" t="s">
        <v>13438</v>
      </c>
      <c r="H584" s="149" t="s">
        <v>924</v>
      </c>
      <c r="I584">
        <v>40420643</v>
      </c>
    </row>
    <row r="585" spans="6:9" x14ac:dyDescent="0.25">
      <c r="F585" t="str">
        <f t="shared" si="13"/>
        <v>ALLANOMATIC CORPORATION</v>
      </c>
      <c r="G585" s="149" t="s">
        <v>13438</v>
      </c>
      <c r="H585" s="149" t="s">
        <v>925</v>
      </c>
      <c r="I585">
        <v>40001780</v>
      </c>
    </row>
    <row r="586" spans="6:9" x14ac:dyDescent="0.25">
      <c r="F586" t="str">
        <f t="shared" si="13"/>
        <v>ALLANRITSU INDUSTRIAL SOLUTIONS</v>
      </c>
      <c r="G586" s="149" t="s">
        <v>13438</v>
      </c>
      <c r="H586" s="149" t="s">
        <v>926</v>
      </c>
      <c r="I586">
        <v>40006265</v>
      </c>
    </row>
    <row r="587" spans="6:9" x14ac:dyDescent="0.25">
      <c r="F587" t="str">
        <f t="shared" si="13"/>
        <v>ALLANTHONY &amp; SONS BAKERY</v>
      </c>
      <c r="G587" s="149" t="s">
        <v>13438</v>
      </c>
      <c r="H587" s="149" t="s">
        <v>928</v>
      </c>
      <c r="I587">
        <v>40002156</v>
      </c>
    </row>
    <row r="588" spans="6:9" x14ac:dyDescent="0.25">
      <c r="F588" t="str">
        <f t="shared" si="13"/>
        <v>ALLANTONIO MOZZARELLA FACTORY</v>
      </c>
      <c r="G588" s="149" t="s">
        <v>13438</v>
      </c>
      <c r="H588" s="149" t="s">
        <v>929</v>
      </c>
      <c r="I588">
        <v>40007749</v>
      </c>
    </row>
    <row r="589" spans="6:9" x14ac:dyDescent="0.25">
      <c r="F589" t="str">
        <f t="shared" si="13"/>
        <v>ALLANY PACKAGING SERVICE INC</v>
      </c>
      <c r="G589" s="149" t="s">
        <v>13438</v>
      </c>
      <c r="H589" s="149" t="s">
        <v>930</v>
      </c>
      <c r="I589">
        <v>40421010</v>
      </c>
    </row>
    <row r="590" spans="6:9" x14ac:dyDescent="0.25">
      <c r="F590" t="str">
        <f t="shared" si="13"/>
        <v>ALLAP DATAWEIGH INC.</v>
      </c>
      <c r="G590" s="149" t="s">
        <v>13438</v>
      </c>
      <c r="H590" s="149" t="s">
        <v>932</v>
      </c>
      <c r="I590">
        <v>40009000</v>
      </c>
    </row>
    <row r="591" spans="6:9" x14ac:dyDescent="0.25">
      <c r="F591" t="str">
        <f t="shared" si="13"/>
        <v>ALLAPACHE DIVISION</v>
      </c>
      <c r="G591" s="149" t="s">
        <v>13438</v>
      </c>
      <c r="H591" s="149" t="s">
        <v>933</v>
      </c>
      <c r="I591">
        <v>40004302</v>
      </c>
    </row>
    <row r="592" spans="6:9" x14ac:dyDescent="0.25">
      <c r="F592" t="str">
        <f t="shared" si="13"/>
        <v>ALLAPACHE HOSE &amp; BELTING INC</v>
      </c>
      <c r="G592" s="149" t="s">
        <v>13438</v>
      </c>
      <c r="H592" s="149" t="s">
        <v>13463</v>
      </c>
      <c r="I592">
        <v>40006112</v>
      </c>
    </row>
    <row r="593" spans="6:9" x14ac:dyDescent="0.25">
      <c r="F593" t="str">
        <f t="shared" si="13"/>
        <v>ALLAPACHE HOSE AND BELTING</v>
      </c>
      <c r="G593" s="149" t="s">
        <v>13438</v>
      </c>
      <c r="H593" s="149" t="s">
        <v>934</v>
      </c>
      <c r="I593">
        <v>40002445</v>
      </c>
    </row>
    <row r="594" spans="6:9" x14ac:dyDescent="0.25">
      <c r="F594" t="str">
        <f t="shared" si="13"/>
        <v>ALLAPACHE INC</v>
      </c>
      <c r="G594" s="149" t="s">
        <v>13438</v>
      </c>
      <c r="H594" s="149" t="s">
        <v>13464</v>
      </c>
      <c r="I594">
        <v>40004217</v>
      </c>
    </row>
    <row r="595" spans="6:9" x14ac:dyDescent="0.25">
      <c r="F595" t="str">
        <f t="shared" si="13"/>
        <v>ALLAPACHE INC - CINCINNATI</v>
      </c>
      <c r="G595" s="149" t="s">
        <v>13438</v>
      </c>
      <c r="H595" s="149" t="s">
        <v>13465</v>
      </c>
      <c r="I595">
        <v>40006126</v>
      </c>
    </row>
    <row r="596" spans="6:9" x14ac:dyDescent="0.25">
      <c r="F596" t="str">
        <f t="shared" si="13"/>
        <v>ALLAPACHE STAINLESS EQUIPMENT CORP</v>
      </c>
      <c r="G596" s="149" t="s">
        <v>13438</v>
      </c>
      <c r="H596" s="149" t="s">
        <v>935</v>
      </c>
      <c r="I596">
        <v>40003431</v>
      </c>
    </row>
    <row r="597" spans="6:9" x14ac:dyDescent="0.25">
      <c r="F597" t="str">
        <f t="shared" si="13"/>
        <v>ALLAPEX DIE CORP.</v>
      </c>
      <c r="G597" s="149" t="s">
        <v>13438</v>
      </c>
      <c r="H597" s="149" t="s">
        <v>938</v>
      </c>
      <c r="I597">
        <v>40003934</v>
      </c>
    </row>
    <row r="598" spans="6:9" x14ac:dyDescent="0.25">
      <c r="F598" s="185" t="str">
        <f t="shared" si="13"/>
        <v>ALLAPEX MACHINE COMPANY</v>
      </c>
      <c r="G598" s="149" t="s">
        <v>13438</v>
      </c>
      <c r="H598" s="149" t="s">
        <v>941</v>
      </c>
      <c r="I598">
        <v>40004475</v>
      </c>
    </row>
    <row r="599" spans="6:9" x14ac:dyDescent="0.25">
      <c r="F599" s="185" t="str">
        <f t="shared" si="13"/>
        <v>ALLAPEX MACHINE COMPANY</v>
      </c>
      <c r="G599" s="149" t="s">
        <v>13438</v>
      </c>
      <c r="H599" s="149" t="s">
        <v>941</v>
      </c>
      <c r="I599">
        <v>40008755</v>
      </c>
    </row>
    <row r="600" spans="6:9" x14ac:dyDescent="0.25">
      <c r="F600" t="str">
        <f t="shared" si="13"/>
        <v>ALLAPEX MANUFACTURING, LLC.</v>
      </c>
      <c r="G600" s="149" t="s">
        <v>13438</v>
      </c>
      <c r="H600" s="149" t="s">
        <v>942</v>
      </c>
      <c r="I600">
        <v>40008997</v>
      </c>
    </row>
    <row r="601" spans="6:9" x14ac:dyDescent="0.25">
      <c r="F601" t="str">
        <f t="shared" si="13"/>
        <v>ALLAPEX MEDIA</v>
      </c>
      <c r="G601" s="149" t="s">
        <v>13438</v>
      </c>
      <c r="H601" s="149" t="s">
        <v>943</v>
      </c>
      <c r="I601">
        <v>40007069</v>
      </c>
    </row>
    <row r="602" spans="6:9" x14ac:dyDescent="0.25">
      <c r="F602" t="str">
        <f t="shared" si="13"/>
        <v>ALLAPOLLO HEALTH &amp; BEAUTY CARE</v>
      </c>
      <c r="G602" s="149" t="s">
        <v>13438</v>
      </c>
      <c r="H602" s="149" t="s">
        <v>945</v>
      </c>
      <c r="I602">
        <v>40420749</v>
      </c>
    </row>
    <row r="603" spans="6:9" x14ac:dyDescent="0.25">
      <c r="F603" t="str">
        <f t="shared" si="13"/>
        <v>ALLAPPALACHIAN WOOD FLOORS, INC</v>
      </c>
      <c r="G603" s="149" t="s">
        <v>13438</v>
      </c>
      <c r="H603" s="149" t="s">
        <v>946</v>
      </c>
      <c r="I603">
        <v>40007872</v>
      </c>
    </row>
    <row r="604" spans="6:9" x14ac:dyDescent="0.25">
      <c r="F604" t="str">
        <f t="shared" si="13"/>
        <v>ALLAPPEALING ENVIROMENTS</v>
      </c>
      <c r="G604" s="149" t="s">
        <v>13438</v>
      </c>
      <c r="H604" s="149" t="s">
        <v>947</v>
      </c>
      <c r="I604">
        <v>40421038</v>
      </c>
    </row>
    <row r="605" spans="6:9" x14ac:dyDescent="0.25">
      <c r="F605" t="str">
        <f t="shared" si="13"/>
        <v>ALLAPPLE BAKING</v>
      </c>
      <c r="G605" s="149" t="s">
        <v>13438</v>
      </c>
      <c r="H605" s="149" t="s">
        <v>949</v>
      </c>
      <c r="I605">
        <v>40001483</v>
      </c>
    </row>
    <row r="606" spans="6:9" x14ac:dyDescent="0.25">
      <c r="F606" t="str">
        <f t="shared" si="13"/>
        <v>ALLAPPLE BELTING</v>
      </c>
      <c r="G606" s="149" t="s">
        <v>13438</v>
      </c>
      <c r="H606" s="149" t="s">
        <v>950</v>
      </c>
      <c r="I606">
        <v>40006051</v>
      </c>
    </row>
    <row r="607" spans="6:9" x14ac:dyDescent="0.25">
      <c r="F607" t="str">
        <f t="shared" si="13"/>
        <v>ALLApplied  Ind.  DO NOT USE</v>
      </c>
      <c r="G607" s="149" t="s">
        <v>13438</v>
      </c>
      <c r="H607" s="149" t="s">
        <v>951</v>
      </c>
      <c r="I607">
        <v>40000324</v>
      </c>
    </row>
    <row r="608" spans="6:9" x14ac:dyDescent="0.25">
      <c r="F608" t="str">
        <f t="shared" si="13"/>
        <v>ALLAPPLIED  IND. - PA LLC CLEVELAND</v>
      </c>
      <c r="G608" s="149" t="s">
        <v>13438</v>
      </c>
      <c r="H608" s="149" t="s">
        <v>952</v>
      </c>
      <c r="I608">
        <v>40007320</v>
      </c>
    </row>
    <row r="609" spans="6:9" x14ac:dyDescent="0.25">
      <c r="F609" t="str">
        <f t="shared" si="13"/>
        <v>ALLAPPLIED IND - BETHLEHEM</v>
      </c>
      <c r="G609" s="149" t="s">
        <v>13438</v>
      </c>
      <c r="H609" s="149" t="s">
        <v>955</v>
      </c>
      <c r="I609">
        <v>40007133</v>
      </c>
    </row>
    <row r="610" spans="6:9" x14ac:dyDescent="0.25">
      <c r="F610" t="str">
        <f t="shared" si="13"/>
        <v>ALLAPPLIED IND - LYNBROOK</v>
      </c>
      <c r="G610" s="149" t="s">
        <v>13438</v>
      </c>
      <c r="H610" s="149" t="s">
        <v>956</v>
      </c>
      <c r="I610">
        <v>40007934</v>
      </c>
    </row>
    <row r="611" spans="6:9" x14ac:dyDescent="0.25">
      <c r="F611" t="str">
        <f t="shared" si="13"/>
        <v>ALLAPPLIED IND TECH - BISCUIT LECLERC</v>
      </c>
      <c r="G611" s="149" t="s">
        <v>13438</v>
      </c>
      <c r="H611" s="149" t="s">
        <v>958</v>
      </c>
      <c r="I611">
        <v>40421456</v>
      </c>
    </row>
    <row r="612" spans="6:9" x14ac:dyDescent="0.25">
      <c r="F612" t="str">
        <f t="shared" si="13"/>
        <v>ALLAPPLIED IND TECH - DAVENPORT IA</v>
      </c>
      <c r="G612" s="149" t="s">
        <v>13438</v>
      </c>
      <c r="H612" s="149" t="s">
        <v>959</v>
      </c>
      <c r="I612">
        <v>40008347</v>
      </c>
    </row>
    <row r="613" spans="6:9" x14ac:dyDescent="0.25">
      <c r="F613" t="str">
        <f t="shared" si="13"/>
        <v>ALLAPPLIED IND TECH. - CLEVELAND</v>
      </c>
      <c r="G613" s="149" t="s">
        <v>13438</v>
      </c>
      <c r="H613" s="149" t="s">
        <v>960</v>
      </c>
      <c r="I613">
        <v>40006484</v>
      </c>
    </row>
    <row r="614" spans="6:9" x14ac:dyDescent="0.25">
      <c r="F614" t="str">
        <f t="shared" si="13"/>
        <v>ALLAPPLIED IND.  - MADISON WI</v>
      </c>
      <c r="G614" s="149" t="s">
        <v>13438</v>
      </c>
      <c r="H614" s="149" t="s">
        <v>962</v>
      </c>
      <c r="I614">
        <v>40004113</v>
      </c>
    </row>
    <row r="615" spans="6:9" x14ac:dyDescent="0.25">
      <c r="F615" t="str">
        <f t="shared" si="13"/>
        <v>ALLAPPLIED IND.  - MP 4036</v>
      </c>
      <c r="G615" s="149" t="s">
        <v>13438</v>
      </c>
      <c r="H615" s="149" t="s">
        <v>963</v>
      </c>
      <c r="I615">
        <v>40001017</v>
      </c>
    </row>
    <row r="616" spans="6:9" x14ac:dyDescent="0.25">
      <c r="F616" t="str">
        <f t="shared" si="13"/>
        <v>ALLAPPLIED IND.  - SHEBOYGAN</v>
      </c>
      <c r="G616" s="149" t="s">
        <v>13438</v>
      </c>
      <c r="H616" s="149" t="s">
        <v>964</v>
      </c>
      <c r="I616">
        <v>40004112</v>
      </c>
    </row>
    <row r="617" spans="6:9" x14ac:dyDescent="0.25">
      <c r="F617" t="str">
        <f t="shared" si="13"/>
        <v>ALLAPPLIED IND. -  SYRACUSE</v>
      </c>
      <c r="G617" s="149" t="s">
        <v>13438</v>
      </c>
      <c r="H617" s="149" t="s">
        <v>965</v>
      </c>
      <c r="I617">
        <v>40002421</v>
      </c>
    </row>
    <row r="618" spans="6:9" x14ac:dyDescent="0.25">
      <c r="F618" t="str">
        <f t="shared" si="13"/>
        <v>ALLAPPLIED IND. - 4023 OH</v>
      </c>
      <c r="G618" s="149" t="s">
        <v>13438</v>
      </c>
      <c r="H618" s="149" t="s">
        <v>966</v>
      </c>
      <c r="I618">
        <v>40004262</v>
      </c>
    </row>
    <row r="619" spans="6:9" x14ac:dyDescent="0.25">
      <c r="F619" t="str">
        <f t="shared" si="13"/>
        <v>ALLAPPLIED IND. - ABERDEEN</v>
      </c>
      <c r="G619" s="149" t="s">
        <v>13438</v>
      </c>
      <c r="H619" s="149" t="s">
        <v>967</v>
      </c>
      <c r="I619">
        <v>40001411</v>
      </c>
    </row>
    <row r="620" spans="6:9" x14ac:dyDescent="0.25">
      <c r="F620" s="185" t="str">
        <f t="shared" si="13"/>
        <v>ALLAPPLIED IND. - ALBANY</v>
      </c>
      <c r="G620" s="149" t="s">
        <v>13438</v>
      </c>
      <c r="H620" s="149" t="s">
        <v>968</v>
      </c>
      <c r="I620">
        <v>40004599</v>
      </c>
    </row>
    <row r="621" spans="6:9" x14ac:dyDescent="0.25">
      <c r="F621" s="185" t="str">
        <f t="shared" si="13"/>
        <v>ALLAPPLIED IND. - ALBANY</v>
      </c>
      <c r="G621" s="149" t="s">
        <v>13438</v>
      </c>
      <c r="H621" s="149" t="s">
        <v>968</v>
      </c>
      <c r="I621">
        <v>40001079</v>
      </c>
    </row>
    <row r="622" spans="6:9" x14ac:dyDescent="0.25">
      <c r="F622" t="str">
        <f t="shared" si="13"/>
        <v>ALLAPPLIED IND. - ALL MINNESOTA</v>
      </c>
      <c r="G622" s="149" t="s">
        <v>13438</v>
      </c>
      <c r="H622" s="149" t="s">
        <v>969</v>
      </c>
      <c r="I622">
        <v>40004115</v>
      </c>
    </row>
    <row r="623" spans="6:9" x14ac:dyDescent="0.25">
      <c r="F623" s="185" t="str">
        <f t="shared" si="13"/>
        <v>ALLAPPLIED IND. - APPLETON</v>
      </c>
      <c r="G623" s="149" t="s">
        <v>13438</v>
      </c>
      <c r="H623" s="149" t="s">
        <v>972</v>
      </c>
      <c r="I623">
        <v>40000322</v>
      </c>
    </row>
    <row r="624" spans="6:9" x14ac:dyDescent="0.25">
      <c r="F624" s="185" t="str">
        <f t="shared" si="13"/>
        <v>ALLAPPLIED IND. - APPLETON</v>
      </c>
      <c r="G624" s="149" t="s">
        <v>13438</v>
      </c>
      <c r="H624" s="149" t="s">
        <v>972</v>
      </c>
      <c r="I624">
        <v>40006143</v>
      </c>
    </row>
    <row r="625" spans="6:9" x14ac:dyDescent="0.25">
      <c r="F625" t="str">
        <f t="shared" si="13"/>
        <v>ALLAPPLIED IND. - APPLETON (QUAD)</v>
      </c>
      <c r="G625" s="149" t="s">
        <v>13438</v>
      </c>
      <c r="H625" s="149" t="s">
        <v>973</v>
      </c>
      <c r="I625">
        <v>40006548</v>
      </c>
    </row>
    <row r="626" spans="6:9" x14ac:dyDescent="0.25">
      <c r="F626" t="str">
        <f t="shared" si="13"/>
        <v>ALLAPPLIED IND. - AUGUSTA</v>
      </c>
      <c r="G626" s="149" t="s">
        <v>13438</v>
      </c>
      <c r="H626" s="149" t="s">
        <v>974</v>
      </c>
      <c r="I626">
        <v>40006343</v>
      </c>
    </row>
    <row r="627" spans="6:9" x14ac:dyDescent="0.25">
      <c r="F627" t="str">
        <f t="shared" si="13"/>
        <v>ALLAPPLIED IND. - AUSTIN</v>
      </c>
      <c r="G627" s="149" t="s">
        <v>13438</v>
      </c>
      <c r="H627" s="149" t="s">
        <v>975</v>
      </c>
      <c r="I627">
        <v>40005378</v>
      </c>
    </row>
    <row r="628" spans="6:9" x14ac:dyDescent="0.25">
      <c r="F628" t="str">
        <f t="shared" si="13"/>
        <v>ALLAPPLIED IND. - BIG FLATS</v>
      </c>
      <c r="G628" s="149" t="s">
        <v>13438</v>
      </c>
      <c r="H628" s="149" t="s">
        <v>976</v>
      </c>
      <c r="I628">
        <v>40002960</v>
      </c>
    </row>
    <row r="629" spans="6:9" x14ac:dyDescent="0.25">
      <c r="F629" t="str">
        <f t="shared" si="13"/>
        <v>ALLAPPLIED IND. - BOWLING GREEN</v>
      </c>
      <c r="G629" s="149" t="s">
        <v>13438</v>
      </c>
      <c r="H629" s="149" t="s">
        <v>977</v>
      </c>
      <c r="I629">
        <v>40003214</v>
      </c>
    </row>
    <row r="630" spans="6:9" x14ac:dyDescent="0.25">
      <c r="F630" t="str">
        <f t="shared" si="13"/>
        <v>ALLAPPLIED IND. - BROOKLYN CENTER</v>
      </c>
      <c r="G630" s="149" t="s">
        <v>13438</v>
      </c>
      <c r="H630" s="149" t="s">
        <v>980</v>
      </c>
      <c r="I630">
        <v>40000320</v>
      </c>
    </row>
    <row r="631" spans="6:9" x14ac:dyDescent="0.25">
      <c r="F631" t="str">
        <f t="shared" si="13"/>
        <v>ALLAPPLIED IND. - CEDAR RAPIDS</v>
      </c>
      <c r="G631" s="149" t="s">
        <v>13438</v>
      </c>
      <c r="H631" s="149" t="s">
        <v>983</v>
      </c>
      <c r="I631">
        <v>40001626</v>
      </c>
    </row>
    <row r="632" spans="6:9" x14ac:dyDescent="0.25">
      <c r="F632" t="str">
        <f t="shared" si="13"/>
        <v>ALLAPPLIED IND. - CHARLOTTE</v>
      </c>
      <c r="G632" s="149" t="s">
        <v>13438</v>
      </c>
      <c r="H632" s="149" t="s">
        <v>984</v>
      </c>
      <c r="I632">
        <v>40001529</v>
      </c>
    </row>
    <row r="633" spans="6:9" x14ac:dyDescent="0.25">
      <c r="F633" t="str">
        <f t="shared" si="13"/>
        <v>ALLAPPLIED IND. - CHATTANOOGA</v>
      </c>
      <c r="G633" s="149" t="s">
        <v>13438</v>
      </c>
      <c r="H633" s="149" t="s">
        <v>985</v>
      </c>
      <c r="I633">
        <v>40006663</v>
      </c>
    </row>
    <row r="634" spans="6:9" x14ac:dyDescent="0.25">
      <c r="F634" t="str">
        <f t="shared" si="13"/>
        <v>ALLAPPLIED IND. - CHULA VISTA</v>
      </c>
      <c r="G634" s="149" t="s">
        <v>13438</v>
      </c>
      <c r="H634" s="149" t="s">
        <v>986</v>
      </c>
      <c r="I634">
        <v>40005373</v>
      </c>
    </row>
    <row r="635" spans="6:9" x14ac:dyDescent="0.25">
      <c r="F635" t="str">
        <f t="shared" si="13"/>
        <v>ALLAPPLIED IND. - CLACKAMAS</v>
      </c>
      <c r="G635" s="149" t="s">
        <v>13438</v>
      </c>
      <c r="H635" s="149" t="s">
        <v>987</v>
      </c>
      <c r="I635">
        <v>40005541</v>
      </c>
    </row>
    <row r="636" spans="6:9" x14ac:dyDescent="0.25">
      <c r="F636" t="str">
        <f t="shared" si="13"/>
        <v>ALLAPPLIED IND. - CLEVELAND</v>
      </c>
      <c r="G636" s="149" t="s">
        <v>13438</v>
      </c>
      <c r="H636" s="149" t="s">
        <v>988</v>
      </c>
      <c r="I636">
        <v>40003148</v>
      </c>
    </row>
    <row r="637" spans="6:9" x14ac:dyDescent="0.25">
      <c r="F637" t="str">
        <f t="shared" si="13"/>
        <v>ALLAPPLIED IND. - COLUMBIA</v>
      </c>
      <c r="G637" s="149" t="s">
        <v>13438</v>
      </c>
      <c r="H637" s="149" t="s">
        <v>989</v>
      </c>
      <c r="I637">
        <v>40006407</v>
      </c>
    </row>
    <row r="638" spans="6:9" x14ac:dyDescent="0.25">
      <c r="F638" t="str">
        <f t="shared" si="13"/>
        <v>ALLAPPLIED IND. - COLUMBUS</v>
      </c>
      <c r="G638" s="149" t="s">
        <v>13438</v>
      </c>
      <c r="H638" s="149" t="s">
        <v>990</v>
      </c>
      <c r="I638">
        <v>40001452</v>
      </c>
    </row>
    <row r="639" spans="6:9" x14ac:dyDescent="0.25">
      <c r="F639" t="str">
        <f t="shared" si="13"/>
        <v>ALLAPPLIED IND. - COLUMBUS - STATE ST</v>
      </c>
      <c r="G639" s="149" t="s">
        <v>13438</v>
      </c>
      <c r="H639" s="149" t="s">
        <v>991</v>
      </c>
      <c r="I639">
        <v>40002800</v>
      </c>
    </row>
    <row r="640" spans="6:9" x14ac:dyDescent="0.25">
      <c r="F640" t="str">
        <f t="shared" si="13"/>
        <v>ALLAPPLIED IND. - COLUMBUS-BUS PARK</v>
      </c>
      <c r="G640" s="149" t="s">
        <v>13438</v>
      </c>
      <c r="H640" s="149" t="s">
        <v>992</v>
      </c>
      <c r="I640">
        <v>40003499</v>
      </c>
    </row>
    <row r="641" spans="6:9" x14ac:dyDescent="0.25">
      <c r="F641" t="str">
        <f t="shared" si="13"/>
        <v>ALLAPPLIED IND. - CRESTWOOD</v>
      </c>
      <c r="G641" s="149" t="s">
        <v>13438</v>
      </c>
      <c r="H641" s="149" t="s">
        <v>995</v>
      </c>
      <c r="I641">
        <v>40002761</v>
      </c>
    </row>
    <row r="642" spans="6:9" x14ac:dyDescent="0.25">
      <c r="F642" t="str">
        <f t="shared" si="13"/>
        <v>ALLAPPLIED IND. - DAYTON</v>
      </c>
      <c r="G642" s="149" t="s">
        <v>13438</v>
      </c>
      <c r="H642" s="149" t="s">
        <v>996</v>
      </c>
      <c r="I642">
        <v>40003593</v>
      </c>
    </row>
    <row r="643" spans="6:9" x14ac:dyDescent="0.25">
      <c r="F643" t="str">
        <f t="shared" ref="F643:F706" si="14">CONCATENATE(G643, H643)</f>
        <v>ALLAPPLIED IND. - DELTA</v>
      </c>
      <c r="G643" s="149" t="s">
        <v>13438</v>
      </c>
      <c r="H643" s="149" t="s">
        <v>997</v>
      </c>
      <c r="I643">
        <v>40421019</v>
      </c>
    </row>
    <row r="644" spans="6:9" x14ac:dyDescent="0.25">
      <c r="F644" t="str">
        <f t="shared" si="14"/>
        <v>ALLAPPLIED IND. - DENVER</v>
      </c>
      <c r="G644" s="149" t="s">
        <v>13438</v>
      </c>
      <c r="H644" s="149" t="s">
        <v>998</v>
      </c>
      <c r="I644">
        <v>40001837</v>
      </c>
    </row>
    <row r="645" spans="6:9" x14ac:dyDescent="0.25">
      <c r="F645" t="str">
        <f t="shared" si="14"/>
        <v>ALLAPPLIED IND. - DULUTH</v>
      </c>
      <c r="G645" s="149" t="s">
        <v>13438</v>
      </c>
      <c r="H645" s="149" t="s">
        <v>999</v>
      </c>
      <c r="I645">
        <v>40006610</v>
      </c>
    </row>
    <row r="646" spans="6:9" x14ac:dyDescent="0.25">
      <c r="F646" t="str">
        <f t="shared" si="14"/>
        <v>ALLAPPLIED IND. - EARTH CITY</v>
      </c>
      <c r="G646" s="149" t="s">
        <v>13438</v>
      </c>
      <c r="H646" s="149" t="s">
        <v>1000</v>
      </c>
      <c r="I646">
        <v>40005348</v>
      </c>
    </row>
    <row r="647" spans="6:9" x14ac:dyDescent="0.25">
      <c r="F647" t="str">
        <f t="shared" si="14"/>
        <v>ALLAPPLIED IND. - ELK GROVE VILLAGE</v>
      </c>
      <c r="G647" s="149" t="s">
        <v>13438</v>
      </c>
      <c r="H647" s="149" t="s">
        <v>1001</v>
      </c>
      <c r="I647">
        <v>40004309</v>
      </c>
    </row>
    <row r="648" spans="6:9" x14ac:dyDescent="0.25">
      <c r="F648" t="str">
        <f t="shared" si="14"/>
        <v>ALLAPPLIED IND. - FAYETTEVILLE</v>
      </c>
      <c r="G648" s="149" t="s">
        <v>13438</v>
      </c>
      <c r="H648" s="149" t="s">
        <v>1002</v>
      </c>
      <c r="I648">
        <v>40002130</v>
      </c>
    </row>
    <row r="649" spans="6:9" x14ac:dyDescent="0.25">
      <c r="F649" t="str">
        <f t="shared" si="14"/>
        <v>ALLAPPLIED IND. - FORT WAYNE</v>
      </c>
      <c r="G649" s="149" t="s">
        <v>13438</v>
      </c>
      <c r="H649" s="149" t="s">
        <v>1004</v>
      </c>
      <c r="I649">
        <v>40003191</v>
      </c>
    </row>
    <row r="650" spans="6:9" x14ac:dyDescent="0.25">
      <c r="F650" t="str">
        <f t="shared" si="14"/>
        <v>ALLAPPLIED IND. - FREMONT</v>
      </c>
      <c r="G650" s="149" t="s">
        <v>13438</v>
      </c>
      <c r="H650" s="149" t="s">
        <v>1005</v>
      </c>
      <c r="I650">
        <v>40008895</v>
      </c>
    </row>
    <row r="651" spans="6:9" x14ac:dyDescent="0.25">
      <c r="F651" t="str">
        <f t="shared" si="14"/>
        <v>ALLAPPLIED IND. - FT. WORTH</v>
      </c>
      <c r="G651" s="149" t="s">
        <v>13438</v>
      </c>
      <c r="H651" s="149" t="s">
        <v>1006</v>
      </c>
      <c r="I651">
        <v>40001555</v>
      </c>
    </row>
    <row r="652" spans="6:9" x14ac:dyDescent="0.25">
      <c r="F652" t="str">
        <f t="shared" si="14"/>
        <v>ALLAPPLIED IND. - GASTONIA</v>
      </c>
      <c r="G652" s="149" t="s">
        <v>13438</v>
      </c>
      <c r="H652" s="149" t="s">
        <v>1007</v>
      </c>
      <c r="I652">
        <v>40003378</v>
      </c>
    </row>
    <row r="653" spans="6:9" x14ac:dyDescent="0.25">
      <c r="F653" t="str">
        <f t="shared" si="14"/>
        <v>ALLAPPLIED IND. - GILROY</v>
      </c>
      <c r="G653" s="149" t="s">
        <v>13438</v>
      </c>
      <c r="H653" s="149" t="s">
        <v>1008</v>
      </c>
      <c r="I653">
        <v>40008886</v>
      </c>
    </row>
    <row r="654" spans="6:9" x14ac:dyDescent="0.25">
      <c r="F654" t="str">
        <f t="shared" si="14"/>
        <v>ALLAPPLIED IND. - GREEN BAY</v>
      </c>
      <c r="G654" s="149" t="s">
        <v>13438</v>
      </c>
      <c r="H654" s="149" t="s">
        <v>1010</v>
      </c>
      <c r="I654">
        <v>40000323</v>
      </c>
    </row>
    <row r="655" spans="6:9" x14ac:dyDescent="0.25">
      <c r="F655" t="str">
        <f t="shared" si="14"/>
        <v>ALLAPPLIED IND. - GREENVILLE</v>
      </c>
      <c r="G655" s="149" t="s">
        <v>13438</v>
      </c>
      <c r="H655" s="149" t="s">
        <v>1011</v>
      </c>
      <c r="I655">
        <v>40005045</v>
      </c>
    </row>
    <row r="656" spans="6:9" x14ac:dyDescent="0.25">
      <c r="F656" t="str">
        <f t="shared" si="14"/>
        <v>ALLAPPLIED IND. - HIBBING</v>
      </c>
      <c r="G656" s="149" t="s">
        <v>13438</v>
      </c>
      <c r="H656" s="149" t="s">
        <v>1013</v>
      </c>
      <c r="I656">
        <v>40005184</v>
      </c>
    </row>
    <row r="657" spans="6:9" x14ac:dyDescent="0.25">
      <c r="F657" t="str">
        <f t="shared" si="14"/>
        <v>ALLAPPLIED IND. - HOUSTON</v>
      </c>
      <c r="G657" s="149" t="s">
        <v>13438</v>
      </c>
      <c r="H657" s="149" t="s">
        <v>1014</v>
      </c>
      <c r="I657">
        <v>40003426</v>
      </c>
    </row>
    <row r="658" spans="6:9" x14ac:dyDescent="0.25">
      <c r="F658" t="str">
        <f t="shared" si="14"/>
        <v>ALLAPPLIED IND. - INDIANAPOLIS</v>
      </c>
      <c r="G658" s="149" t="s">
        <v>13438</v>
      </c>
      <c r="H658" s="149" t="s">
        <v>1015</v>
      </c>
      <c r="I658">
        <v>40002712</v>
      </c>
    </row>
    <row r="659" spans="6:9" x14ac:dyDescent="0.25">
      <c r="F659" t="str">
        <f t="shared" si="14"/>
        <v>ALLAPPLIED IND. - IRON MOUNTAIN</v>
      </c>
      <c r="G659" s="149" t="s">
        <v>13438</v>
      </c>
      <c r="H659" s="149" t="s">
        <v>1016</v>
      </c>
      <c r="I659">
        <v>40000433</v>
      </c>
    </row>
    <row r="660" spans="6:9" x14ac:dyDescent="0.25">
      <c r="F660" t="str">
        <f t="shared" si="14"/>
        <v>ALLAPPLIED IND. - JACKSON</v>
      </c>
      <c r="G660" s="149" t="s">
        <v>13438</v>
      </c>
      <c r="H660" s="149" t="s">
        <v>1017</v>
      </c>
      <c r="I660">
        <v>40006375</v>
      </c>
    </row>
    <row r="661" spans="6:9" x14ac:dyDescent="0.25">
      <c r="F661" t="str">
        <f t="shared" si="14"/>
        <v>ALLAPPLIED IND. - JACKSON, TN</v>
      </c>
      <c r="G661" s="149" t="s">
        <v>13438</v>
      </c>
      <c r="H661" s="149" t="s">
        <v>1018</v>
      </c>
      <c r="I661">
        <v>40002095</v>
      </c>
    </row>
    <row r="662" spans="6:9" x14ac:dyDescent="0.25">
      <c r="F662" t="str">
        <f t="shared" si="14"/>
        <v>ALLAPPLIED IND. - JACKSONVILLE</v>
      </c>
      <c r="G662" s="149" t="s">
        <v>13438</v>
      </c>
      <c r="H662" s="149" t="s">
        <v>1019</v>
      </c>
      <c r="I662">
        <v>40001501</v>
      </c>
    </row>
    <row r="663" spans="6:9" x14ac:dyDescent="0.25">
      <c r="F663" t="str">
        <f t="shared" si="14"/>
        <v>ALLAPPLIED IND. - JOPLIN</v>
      </c>
      <c r="G663" s="149" t="s">
        <v>13438</v>
      </c>
      <c r="H663" s="149" t="s">
        <v>1021</v>
      </c>
      <c r="I663">
        <v>40005149</v>
      </c>
    </row>
    <row r="664" spans="6:9" x14ac:dyDescent="0.25">
      <c r="F664" t="str">
        <f t="shared" si="14"/>
        <v>ALLAPPLIED IND. - KENOSHA</v>
      </c>
      <c r="G664" s="149" t="s">
        <v>13438</v>
      </c>
      <c r="H664" s="149" t="s">
        <v>1023</v>
      </c>
      <c r="I664">
        <v>40000321</v>
      </c>
    </row>
    <row r="665" spans="6:9" x14ac:dyDescent="0.25">
      <c r="F665" t="str">
        <f t="shared" si="14"/>
        <v>ALLAPPLIED IND. - LAPORTE</v>
      </c>
      <c r="G665" s="149" t="s">
        <v>13438</v>
      </c>
      <c r="H665" s="149" t="s">
        <v>1025</v>
      </c>
      <c r="I665">
        <v>40006626</v>
      </c>
    </row>
    <row r="666" spans="6:9" x14ac:dyDescent="0.25">
      <c r="F666" t="str">
        <f t="shared" si="14"/>
        <v>ALLAPPLIED IND. - LAWRENCE</v>
      </c>
      <c r="G666" s="149" t="s">
        <v>13438</v>
      </c>
      <c r="H666" s="149" t="s">
        <v>1027</v>
      </c>
      <c r="I666">
        <v>40002183</v>
      </c>
    </row>
    <row r="667" spans="6:9" x14ac:dyDescent="0.25">
      <c r="F667" t="str">
        <f t="shared" si="14"/>
        <v>ALLAPPLIED IND. - LEWISTON</v>
      </c>
      <c r="G667" s="149" t="s">
        <v>13438</v>
      </c>
      <c r="H667" s="149" t="s">
        <v>1028</v>
      </c>
      <c r="I667">
        <v>40002775</v>
      </c>
    </row>
    <row r="668" spans="6:9" x14ac:dyDescent="0.25">
      <c r="F668" t="str">
        <f t="shared" si="14"/>
        <v>ALLAPPLIED IND. - LITHIA SPRINGS</v>
      </c>
      <c r="G668" s="149" t="s">
        <v>13438</v>
      </c>
      <c r="H668" s="149" t="s">
        <v>1029</v>
      </c>
      <c r="I668">
        <v>40000596</v>
      </c>
    </row>
    <row r="669" spans="6:9" x14ac:dyDescent="0.25">
      <c r="F669" s="185" t="str">
        <f t="shared" si="14"/>
        <v>ALLAPPLIED IND. - LONGVIEW</v>
      </c>
      <c r="G669" s="149" t="s">
        <v>13438</v>
      </c>
      <c r="H669" s="149" t="s">
        <v>1030</v>
      </c>
      <c r="I669">
        <v>40000661</v>
      </c>
    </row>
    <row r="670" spans="6:9" x14ac:dyDescent="0.25">
      <c r="F670" s="185" t="str">
        <f t="shared" si="14"/>
        <v>ALLAPPLIED IND. - LONGVIEW</v>
      </c>
      <c r="G670" s="149" t="s">
        <v>13438</v>
      </c>
      <c r="H670" s="149" t="s">
        <v>1030</v>
      </c>
      <c r="I670">
        <v>40006027</v>
      </c>
    </row>
    <row r="671" spans="6:9" x14ac:dyDescent="0.25">
      <c r="F671" t="str">
        <f t="shared" si="14"/>
        <v>ALLAPPLIED IND. - MERCED</v>
      </c>
      <c r="G671" s="149" t="s">
        <v>13438</v>
      </c>
      <c r="H671" s="149" t="s">
        <v>1031</v>
      </c>
      <c r="I671">
        <v>40006532</v>
      </c>
    </row>
    <row r="672" spans="6:9" x14ac:dyDescent="0.25">
      <c r="F672" t="str">
        <f t="shared" si="14"/>
        <v>ALLAPPLIED IND. - MI - 4023</v>
      </c>
      <c r="G672" s="149" t="s">
        <v>13438</v>
      </c>
      <c r="H672" s="149" t="s">
        <v>1032</v>
      </c>
      <c r="I672">
        <v>40001440</v>
      </c>
    </row>
    <row r="673" spans="6:9" x14ac:dyDescent="0.25">
      <c r="F673" t="str">
        <f t="shared" si="14"/>
        <v>ALLAPPLIED IND. - MILWAUKEE</v>
      </c>
      <c r="G673" s="149" t="s">
        <v>13438</v>
      </c>
      <c r="H673" s="149" t="s">
        <v>1033</v>
      </c>
      <c r="I673">
        <v>40000319</v>
      </c>
    </row>
    <row r="674" spans="6:9" x14ac:dyDescent="0.25">
      <c r="F674" t="str">
        <f t="shared" si="14"/>
        <v>ALLAPPLIED IND. - MISSOULA</v>
      </c>
      <c r="G674" s="149" t="s">
        <v>13438</v>
      </c>
      <c r="H674" s="149" t="s">
        <v>1034</v>
      </c>
      <c r="I674">
        <v>40003006</v>
      </c>
    </row>
    <row r="675" spans="6:9" x14ac:dyDescent="0.25">
      <c r="F675" t="str">
        <f t="shared" si="14"/>
        <v>ALLAPPLIED IND. - MOBILE</v>
      </c>
      <c r="G675" s="149" t="s">
        <v>13438</v>
      </c>
      <c r="H675" s="149" t="s">
        <v>1035</v>
      </c>
      <c r="I675">
        <v>40000707</v>
      </c>
    </row>
    <row r="676" spans="6:9" x14ac:dyDescent="0.25">
      <c r="F676" t="str">
        <f t="shared" si="14"/>
        <v>ALLAPPLIED IND. - MODESTO</v>
      </c>
      <c r="G676" s="149" t="s">
        <v>13438</v>
      </c>
      <c r="H676" s="149" t="s">
        <v>1036</v>
      </c>
      <c r="I676">
        <v>40004090</v>
      </c>
    </row>
    <row r="677" spans="6:9" x14ac:dyDescent="0.25">
      <c r="F677" t="str">
        <f t="shared" si="14"/>
        <v>ALLAPPLIED IND. - MONROE</v>
      </c>
      <c r="G677" s="149" t="s">
        <v>13438</v>
      </c>
      <c r="H677" s="149" t="s">
        <v>1037</v>
      </c>
      <c r="I677">
        <v>40002956</v>
      </c>
    </row>
    <row r="678" spans="6:9" x14ac:dyDescent="0.25">
      <c r="F678" t="str">
        <f t="shared" si="14"/>
        <v>ALLAPPLIED IND. - N. KANSAS CITY</v>
      </c>
      <c r="G678" s="149" t="s">
        <v>13438</v>
      </c>
      <c r="H678" s="149" t="s">
        <v>1039</v>
      </c>
      <c r="I678">
        <v>40004331</v>
      </c>
    </row>
    <row r="679" spans="6:9" x14ac:dyDescent="0.25">
      <c r="F679" t="str">
        <f t="shared" si="14"/>
        <v>ALLAPPLIED IND. - NAMPA</v>
      </c>
      <c r="G679" s="149" t="s">
        <v>13438</v>
      </c>
      <c r="H679" s="149" t="s">
        <v>1040</v>
      </c>
      <c r="I679">
        <v>40006470</v>
      </c>
    </row>
    <row r="680" spans="6:9" x14ac:dyDescent="0.25">
      <c r="F680" t="str">
        <f t="shared" si="14"/>
        <v>ALLAPPLIED IND. - NASHVILLE</v>
      </c>
      <c r="G680" s="149" t="s">
        <v>13438</v>
      </c>
      <c r="H680" s="149" t="s">
        <v>1041</v>
      </c>
      <c r="I680">
        <v>40002224</v>
      </c>
    </row>
    <row r="681" spans="6:9" x14ac:dyDescent="0.25">
      <c r="F681" t="str">
        <f t="shared" si="14"/>
        <v>ALLAPPLIED IND. - OKLAHOMA CITY</v>
      </c>
      <c r="G681" s="149" t="s">
        <v>13438</v>
      </c>
      <c r="H681" s="149" t="s">
        <v>1043</v>
      </c>
      <c r="I681">
        <v>40002459</v>
      </c>
    </row>
    <row r="682" spans="6:9" x14ac:dyDescent="0.25">
      <c r="F682" t="str">
        <f t="shared" si="14"/>
        <v>ALLAPPLIED IND. - OMAHA</v>
      </c>
      <c r="G682" s="149" t="s">
        <v>13438</v>
      </c>
      <c r="H682" s="149" t="s">
        <v>1044</v>
      </c>
      <c r="I682">
        <v>40001591</v>
      </c>
    </row>
    <row r="683" spans="6:9" x14ac:dyDescent="0.25">
      <c r="F683" t="str">
        <f t="shared" si="14"/>
        <v>ALLAPPLIED IND. - OREM</v>
      </c>
      <c r="G683" s="149" t="s">
        <v>13438</v>
      </c>
      <c r="H683" s="149" t="s">
        <v>1045</v>
      </c>
      <c r="I683">
        <v>40007972</v>
      </c>
    </row>
    <row r="684" spans="6:9" x14ac:dyDescent="0.25">
      <c r="F684" t="str">
        <f t="shared" si="14"/>
        <v>ALLAPPLIED IND. - PARIS</v>
      </c>
      <c r="G684" s="149" t="s">
        <v>13438</v>
      </c>
      <c r="H684" s="149" t="s">
        <v>1047</v>
      </c>
      <c r="I684">
        <v>40001116</v>
      </c>
    </row>
    <row r="685" spans="6:9" x14ac:dyDescent="0.25">
      <c r="F685" t="str">
        <f t="shared" si="14"/>
        <v>ALLAPPLIED IND. - PASCO</v>
      </c>
      <c r="G685" s="149" t="s">
        <v>13438</v>
      </c>
      <c r="H685" s="149" t="s">
        <v>1048</v>
      </c>
      <c r="I685">
        <v>40007008</v>
      </c>
    </row>
    <row r="686" spans="6:9" x14ac:dyDescent="0.25">
      <c r="F686" t="str">
        <f t="shared" si="14"/>
        <v>ALLAPPLIED IND. - PHOENIX</v>
      </c>
      <c r="G686" s="149" t="s">
        <v>13438</v>
      </c>
      <c r="H686" s="149" t="s">
        <v>1049</v>
      </c>
      <c r="I686">
        <v>40000631</v>
      </c>
    </row>
    <row r="687" spans="6:9" x14ac:dyDescent="0.25">
      <c r="F687" s="185" t="str">
        <f t="shared" si="14"/>
        <v>ALLAPPLIED IND. - POCATELLO</v>
      </c>
      <c r="G687" s="149" t="s">
        <v>13438</v>
      </c>
      <c r="H687" s="149" t="s">
        <v>1050</v>
      </c>
      <c r="I687">
        <v>40007450</v>
      </c>
    </row>
    <row r="688" spans="6:9" x14ac:dyDescent="0.25">
      <c r="F688" s="185" t="str">
        <f t="shared" si="14"/>
        <v>ALLAPPLIED IND. - POCATELLO</v>
      </c>
      <c r="G688" s="149" t="s">
        <v>13438</v>
      </c>
      <c r="H688" s="149" t="s">
        <v>1050</v>
      </c>
      <c r="I688">
        <v>40007448</v>
      </c>
    </row>
    <row r="689" spans="6:9" x14ac:dyDescent="0.25">
      <c r="F689" t="str">
        <f t="shared" si="14"/>
        <v>ALLAPPLIED IND. - PORT LAVACA</v>
      </c>
      <c r="G689" s="149" t="s">
        <v>13438</v>
      </c>
      <c r="H689" s="149" t="s">
        <v>1051</v>
      </c>
      <c r="I689">
        <v>40003474</v>
      </c>
    </row>
    <row r="690" spans="6:9" x14ac:dyDescent="0.25">
      <c r="F690" t="str">
        <f t="shared" si="14"/>
        <v>ALLAPPLIED IND. - PORTLAND</v>
      </c>
      <c r="G690" s="149" t="s">
        <v>13438</v>
      </c>
      <c r="H690" s="149" t="s">
        <v>1052</v>
      </c>
      <c r="I690">
        <v>40001195</v>
      </c>
    </row>
    <row r="691" spans="6:9" x14ac:dyDescent="0.25">
      <c r="F691" t="str">
        <f t="shared" si="14"/>
        <v>ALLAPPLIED IND. - REDDING</v>
      </c>
      <c r="G691" s="149" t="s">
        <v>13438</v>
      </c>
      <c r="H691" s="149" t="s">
        <v>1053</v>
      </c>
      <c r="I691">
        <v>40008178</v>
      </c>
    </row>
    <row r="692" spans="6:9" x14ac:dyDescent="0.25">
      <c r="F692" t="str">
        <f t="shared" si="14"/>
        <v>ALLAPPLIED IND. - RICHLAND</v>
      </c>
      <c r="G692" s="149" t="s">
        <v>13438</v>
      </c>
      <c r="H692" s="149" t="s">
        <v>1054</v>
      </c>
      <c r="I692">
        <v>40003598</v>
      </c>
    </row>
    <row r="693" spans="6:9" x14ac:dyDescent="0.25">
      <c r="F693" s="185" t="str">
        <f t="shared" si="14"/>
        <v>ALLAPPLIED IND. - RICHMOND</v>
      </c>
      <c r="G693" s="149" t="s">
        <v>13438</v>
      </c>
      <c r="H693" s="149" t="s">
        <v>1055</v>
      </c>
      <c r="I693">
        <v>40000411</v>
      </c>
    </row>
    <row r="694" spans="6:9" x14ac:dyDescent="0.25">
      <c r="F694" s="185" t="str">
        <f t="shared" si="14"/>
        <v>ALLAPPLIED IND. - RICHMOND</v>
      </c>
      <c r="G694" s="149" t="s">
        <v>13438</v>
      </c>
      <c r="H694" s="149" t="s">
        <v>1055</v>
      </c>
      <c r="I694">
        <v>40007805</v>
      </c>
    </row>
    <row r="695" spans="6:9" x14ac:dyDescent="0.25">
      <c r="F695" t="str">
        <f t="shared" si="14"/>
        <v>ALLAPPLIED IND. - ROANOKE, VA</v>
      </c>
      <c r="G695" s="149" t="s">
        <v>13438</v>
      </c>
      <c r="H695" s="149" t="s">
        <v>1056</v>
      </c>
      <c r="I695">
        <v>40001730</v>
      </c>
    </row>
    <row r="696" spans="6:9" x14ac:dyDescent="0.25">
      <c r="F696" t="str">
        <f t="shared" si="14"/>
        <v>ALLAPPLIED IND. - ROCKFORD</v>
      </c>
      <c r="G696" s="149" t="s">
        <v>13438</v>
      </c>
      <c r="H696" s="149" t="s">
        <v>1057</v>
      </c>
      <c r="I696">
        <v>40001905</v>
      </c>
    </row>
    <row r="697" spans="6:9" x14ac:dyDescent="0.25">
      <c r="F697" t="str">
        <f t="shared" si="14"/>
        <v>ALLAPPLIED IND. - ROTHSCHILD, WI</v>
      </c>
      <c r="G697" s="149" t="s">
        <v>13438</v>
      </c>
      <c r="H697" s="149" t="s">
        <v>1058</v>
      </c>
      <c r="I697">
        <v>40000314</v>
      </c>
    </row>
    <row r="698" spans="6:9" x14ac:dyDescent="0.25">
      <c r="F698" t="str">
        <f t="shared" si="14"/>
        <v>ALLAPPLIED IND. - SAINT JOSEPH</v>
      </c>
      <c r="G698" s="149" t="s">
        <v>13438</v>
      </c>
      <c r="H698" s="149" t="s">
        <v>1059</v>
      </c>
      <c r="I698">
        <v>40005024</v>
      </c>
    </row>
    <row r="699" spans="6:9" x14ac:dyDescent="0.25">
      <c r="F699" t="str">
        <f t="shared" si="14"/>
        <v>ALLAPPLIED IND. - SALEM</v>
      </c>
      <c r="G699" s="149" t="s">
        <v>13438</v>
      </c>
      <c r="H699" s="149" t="s">
        <v>1060</v>
      </c>
      <c r="I699">
        <v>40001131</v>
      </c>
    </row>
    <row r="700" spans="6:9" x14ac:dyDescent="0.25">
      <c r="F700" t="str">
        <f t="shared" si="14"/>
        <v>ALLAPPLIED IND. - SALINAS</v>
      </c>
      <c r="G700" s="149" t="s">
        <v>13438</v>
      </c>
      <c r="H700" s="149" t="s">
        <v>1061</v>
      </c>
      <c r="I700">
        <v>40003286</v>
      </c>
    </row>
    <row r="701" spans="6:9" x14ac:dyDescent="0.25">
      <c r="F701" t="str">
        <f t="shared" si="14"/>
        <v>ALLAPPLIED IND. - SALISBURY</v>
      </c>
      <c r="G701" s="149" t="s">
        <v>13438</v>
      </c>
      <c r="H701" s="149" t="s">
        <v>1062</v>
      </c>
      <c r="I701">
        <v>40000829</v>
      </c>
    </row>
    <row r="702" spans="6:9" x14ac:dyDescent="0.25">
      <c r="F702" t="str">
        <f t="shared" si="14"/>
        <v>ALLAPPLIED IND. - SALT LAKE</v>
      </c>
      <c r="G702" s="149" t="s">
        <v>13438</v>
      </c>
      <c r="H702" s="149" t="s">
        <v>1063</v>
      </c>
      <c r="I702">
        <v>40007417</v>
      </c>
    </row>
    <row r="703" spans="6:9" x14ac:dyDescent="0.25">
      <c r="F703" t="str">
        <f t="shared" si="14"/>
        <v>ALLAPPLIED IND. - SAN JOSE</v>
      </c>
      <c r="G703" s="149" t="s">
        <v>13438</v>
      </c>
      <c r="H703" s="149" t="s">
        <v>1064</v>
      </c>
      <c r="I703">
        <v>40007388</v>
      </c>
    </row>
    <row r="704" spans="6:9" x14ac:dyDescent="0.25">
      <c r="F704" t="str">
        <f t="shared" si="14"/>
        <v>ALLAPPLIED IND. - SAN MARCOS</v>
      </c>
      <c r="G704" s="149" t="s">
        <v>13438</v>
      </c>
      <c r="H704" s="149" t="s">
        <v>1065</v>
      </c>
      <c r="I704">
        <v>40002666</v>
      </c>
    </row>
    <row r="705" spans="6:9" x14ac:dyDescent="0.25">
      <c r="F705" t="str">
        <f t="shared" si="14"/>
        <v>ALLAPPLIED IND. - SANTA MARIA</v>
      </c>
      <c r="G705" s="149" t="s">
        <v>13438</v>
      </c>
      <c r="H705" s="149" t="s">
        <v>1067</v>
      </c>
      <c r="I705">
        <v>40007350</v>
      </c>
    </row>
    <row r="706" spans="6:9" x14ac:dyDescent="0.25">
      <c r="F706" t="str">
        <f t="shared" si="14"/>
        <v>ALLAPPLIED IND. - SEATTLE</v>
      </c>
      <c r="G706" s="149" t="s">
        <v>13438</v>
      </c>
      <c r="H706" s="149" t="s">
        <v>1068</v>
      </c>
      <c r="I706">
        <v>40002493</v>
      </c>
    </row>
    <row r="707" spans="6:9" x14ac:dyDescent="0.25">
      <c r="F707" t="str">
        <f t="shared" ref="F707:F770" si="15">CONCATENATE(G707, H707)</f>
        <v>ALLAPPLIED IND. - SHEYBOYGAN</v>
      </c>
      <c r="G707" s="149" t="s">
        <v>13438</v>
      </c>
      <c r="H707" s="149" t="s">
        <v>1069</v>
      </c>
      <c r="I707">
        <v>40004114</v>
      </c>
    </row>
    <row r="708" spans="6:9" x14ac:dyDescent="0.25">
      <c r="F708" t="str">
        <f t="shared" si="15"/>
        <v>ALLAPPLIED IND. - SIDNEY</v>
      </c>
      <c r="G708" s="149" t="s">
        <v>13438</v>
      </c>
      <c r="H708" s="149" t="s">
        <v>1070</v>
      </c>
      <c r="I708">
        <v>40005953</v>
      </c>
    </row>
    <row r="709" spans="6:9" x14ac:dyDescent="0.25">
      <c r="F709" t="str">
        <f t="shared" si="15"/>
        <v>ALLAPPLIED IND. - SOUTH POINT</v>
      </c>
      <c r="G709" s="149" t="s">
        <v>13438</v>
      </c>
      <c r="H709" s="149" t="s">
        <v>1072</v>
      </c>
      <c r="I709">
        <v>40006026</v>
      </c>
    </row>
    <row r="710" spans="6:9" x14ac:dyDescent="0.25">
      <c r="F710" t="str">
        <f t="shared" si="15"/>
        <v>ALLAPPLIED IND. - SPOKANE</v>
      </c>
      <c r="G710" s="149" t="s">
        <v>13438</v>
      </c>
      <c r="H710" s="149" t="s">
        <v>1075</v>
      </c>
      <c r="I710">
        <v>40002668</v>
      </c>
    </row>
    <row r="711" spans="6:9" x14ac:dyDescent="0.25">
      <c r="F711" t="str">
        <f t="shared" si="15"/>
        <v>ALLAPPLIED IND. - SPOKANE - LOGISTICS</v>
      </c>
      <c r="G711" s="149" t="s">
        <v>13438</v>
      </c>
      <c r="H711" s="149" t="s">
        <v>1076</v>
      </c>
      <c r="I711">
        <v>40008647</v>
      </c>
    </row>
    <row r="712" spans="6:9" x14ac:dyDescent="0.25">
      <c r="F712" t="str">
        <f t="shared" si="15"/>
        <v>ALLAPPLIED IND. - SPRINGDALE</v>
      </c>
      <c r="G712" s="149" t="s">
        <v>13438</v>
      </c>
      <c r="H712" s="149" t="s">
        <v>1077</v>
      </c>
      <c r="I712">
        <v>40001315</v>
      </c>
    </row>
    <row r="713" spans="6:9" x14ac:dyDescent="0.25">
      <c r="F713" t="str">
        <f t="shared" si="15"/>
        <v>ALLAPPLIED IND. - STOCKTON</v>
      </c>
      <c r="G713" s="149" t="s">
        <v>13438</v>
      </c>
      <c r="H713" s="149" t="s">
        <v>1078</v>
      </c>
      <c r="I713">
        <v>40005517</v>
      </c>
    </row>
    <row r="714" spans="6:9" x14ac:dyDescent="0.25">
      <c r="F714" t="str">
        <f t="shared" si="15"/>
        <v>ALLAPPLIED IND. - STRATFORD</v>
      </c>
      <c r="G714" s="149" t="s">
        <v>13438</v>
      </c>
      <c r="H714" s="149" t="s">
        <v>1079</v>
      </c>
      <c r="I714">
        <v>40421312</v>
      </c>
    </row>
    <row r="715" spans="6:9" x14ac:dyDescent="0.25">
      <c r="F715" t="str">
        <f t="shared" si="15"/>
        <v>ALLAPPLIED IND. - TEXARKANA</v>
      </c>
      <c r="G715" s="149" t="s">
        <v>13438</v>
      </c>
      <c r="H715" s="149" t="s">
        <v>1080</v>
      </c>
      <c r="I715">
        <v>40002696</v>
      </c>
    </row>
    <row r="716" spans="6:9" x14ac:dyDescent="0.25">
      <c r="F716" t="str">
        <f t="shared" si="15"/>
        <v>ALLAPPLIED IND. - TONAWANDA</v>
      </c>
      <c r="G716" s="149" t="s">
        <v>13438</v>
      </c>
      <c r="H716" s="149" t="s">
        <v>1081</v>
      </c>
      <c r="I716">
        <v>40005651</v>
      </c>
    </row>
    <row r="717" spans="6:9" x14ac:dyDescent="0.25">
      <c r="F717" t="str">
        <f t="shared" si="15"/>
        <v>ALLAPPLIED IND. - TOPEKA</v>
      </c>
      <c r="G717" s="149" t="s">
        <v>13438</v>
      </c>
      <c r="H717" s="149" t="s">
        <v>1082</v>
      </c>
      <c r="I717">
        <v>40004350</v>
      </c>
    </row>
    <row r="718" spans="6:9" x14ac:dyDescent="0.25">
      <c r="F718" t="str">
        <f t="shared" si="15"/>
        <v>ALLAPPLIED IND. - TRAVERSE CITY</v>
      </c>
      <c r="G718" s="149" t="s">
        <v>13438</v>
      </c>
      <c r="H718" s="149" t="s">
        <v>1083</v>
      </c>
      <c r="I718">
        <v>40006303</v>
      </c>
    </row>
    <row r="719" spans="6:9" x14ac:dyDescent="0.25">
      <c r="F719" t="str">
        <f t="shared" si="15"/>
        <v>ALLAPPLIED IND. - TUALATIN</v>
      </c>
      <c r="G719" s="149" t="s">
        <v>13438</v>
      </c>
      <c r="H719" s="149" t="s">
        <v>1084</v>
      </c>
      <c r="I719">
        <v>40005129</v>
      </c>
    </row>
    <row r="720" spans="6:9" x14ac:dyDescent="0.25">
      <c r="F720" t="str">
        <f t="shared" si="15"/>
        <v>ALLAPPLIED IND. - -TUPELO</v>
      </c>
      <c r="G720" s="149" t="s">
        <v>13438</v>
      </c>
      <c r="H720" s="149" t="s">
        <v>1086</v>
      </c>
      <c r="I720">
        <v>40006709</v>
      </c>
    </row>
    <row r="721" spans="6:9" x14ac:dyDescent="0.25">
      <c r="F721" t="str">
        <f t="shared" si="15"/>
        <v>ALLAPPLIED IND. - TYLER</v>
      </c>
      <c r="G721" s="149" t="s">
        <v>13438</v>
      </c>
      <c r="H721" s="149" t="s">
        <v>1087</v>
      </c>
      <c r="I721">
        <v>40005307</v>
      </c>
    </row>
    <row r="722" spans="6:9" x14ac:dyDescent="0.25">
      <c r="F722" t="str">
        <f t="shared" si="15"/>
        <v>ALLAPPLIED IND. - W. SACRAMENTO</v>
      </c>
      <c r="G722" s="149" t="s">
        <v>13438</v>
      </c>
      <c r="H722" s="149" t="s">
        <v>1088</v>
      </c>
      <c r="I722">
        <v>40002948</v>
      </c>
    </row>
    <row r="723" spans="6:9" x14ac:dyDescent="0.25">
      <c r="F723" t="str">
        <f t="shared" si="15"/>
        <v>ALLAPPLIED IND. - WAITE PARK MN</v>
      </c>
      <c r="G723" s="149" t="s">
        <v>13438</v>
      </c>
      <c r="H723" s="149" t="s">
        <v>1089</v>
      </c>
      <c r="I723">
        <v>40005077</v>
      </c>
    </row>
    <row r="724" spans="6:9" x14ac:dyDescent="0.25">
      <c r="F724" t="str">
        <f t="shared" si="15"/>
        <v>ALLAPPLIED IND. - WHITE HALL</v>
      </c>
      <c r="G724" s="149" t="s">
        <v>13438</v>
      </c>
      <c r="H724" s="149" t="s">
        <v>1091</v>
      </c>
      <c r="I724">
        <v>40003039</v>
      </c>
    </row>
    <row r="725" spans="6:9" x14ac:dyDescent="0.25">
      <c r="F725" t="str">
        <f t="shared" si="15"/>
        <v>ALLAPPLIED IND. - WILMINGTON</v>
      </c>
      <c r="G725" s="149" t="s">
        <v>13438</v>
      </c>
      <c r="H725" s="149" t="s">
        <v>1093</v>
      </c>
      <c r="I725">
        <v>40001652</v>
      </c>
    </row>
    <row r="726" spans="6:9" x14ac:dyDescent="0.25">
      <c r="F726" t="str">
        <f t="shared" si="15"/>
        <v>ALLAPPLIED IND. - WISCONSIN RAPIDS</v>
      </c>
      <c r="G726" s="149" t="s">
        <v>13438</v>
      </c>
      <c r="H726" s="149" t="s">
        <v>1094</v>
      </c>
      <c r="I726">
        <v>40000871</v>
      </c>
    </row>
    <row r="727" spans="6:9" x14ac:dyDescent="0.25">
      <c r="F727" t="str">
        <f t="shared" si="15"/>
        <v>ALLAPPLIED IND. - YAKIMA</v>
      </c>
      <c r="G727" s="149" t="s">
        <v>13438</v>
      </c>
      <c r="H727" s="149" t="s">
        <v>1095</v>
      </c>
      <c r="I727">
        <v>40005424</v>
      </c>
    </row>
    <row r="728" spans="6:9" x14ac:dyDescent="0.25">
      <c r="F728" t="str">
        <f t="shared" si="15"/>
        <v>ALLAPPLIED IND. CINCINNATI</v>
      </c>
      <c r="G728" s="149" t="s">
        <v>13438</v>
      </c>
      <c r="H728" s="149" t="s">
        <v>1096</v>
      </c>
      <c r="I728">
        <v>40005862</v>
      </c>
    </row>
    <row r="729" spans="6:9" x14ac:dyDescent="0.25">
      <c r="F729" t="str">
        <f t="shared" si="15"/>
        <v>ALLAPPLIED IND. TECH - DARTMOUTH</v>
      </c>
      <c r="G729" s="149" t="s">
        <v>13438</v>
      </c>
      <c r="H729" s="149" t="s">
        <v>1097</v>
      </c>
      <c r="I729">
        <v>40420956</v>
      </c>
    </row>
    <row r="730" spans="6:9" x14ac:dyDescent="0.25">
      <c r="F730" t="str">
        <f t="shared" si="15"/>
        <v>ALLAPPLIED IND. TECH - S. WINDSOR CT</v>
      </c>
      <c r="G730" s="149" t="s">
        <v>13438</v>
      </c>
      <c r="H730" s="149" t="s">
        <v>1098</v>
      </c>
      <c r="I730">
        <v>40007119</v>
      </c>
    </row>
    <row r="731" spans="6:9" x14ac:dyDescent="0.25">
      <c r="F731" t="str">
        <f t="shared" si="15"/>
        <v>ALLAPPLIED IND. TECH.</v>
      </c>
      <c r="G731" s="149" t="s">
        <v>13438</v>
      </c>
      <c r="H731" s="149" t="s">
        <v>1099</v>
      </c>
      <c r="I731">
        <v>40420158</v>
      </c>
    </row>
    <row r="732" spans="6:9" x14ac:dyDescent="0.25">
      <c r="F732" t="str">
        <f t="shared" si="15"/>
        <v>ALLAPPLIED IND. TECH. - GRAND PRAIRIE</v>
      </c>
      <c r="G732" s="149" t="s">
        <v>13438</v>
      </c>
      <c r="H732" s="149" t="s">
        <v>1100</v>
      </c>
      <c r="I732">
        <v>40420377</v>
      </c>
    </row>
    <row r="733" spans="6:9" x14ac:dyDescent="0.25">
      <c r="F733" t="str">
        <f t="shared" si="15"/>
        <v>ALLAPPLIED IND. TECH. - LETHBRIDGE</v>
      </c>
      <c r="G733" s="149" t="s">
        <v>13438</v>
      </c>
      <c r="H733" s="149" t="s">
        <v>1101</v>
      </c>
      <c r="I733">
        <v>40420960</v>
      </c>
    </row>
    <row r="734" spans="6:9" x14ac:dyDescent="0.25">
      <c r="F734" t="str">
        <f t="shared" si="15"/>
        <v>ALLAPPLIED IND. TECH. - SASKATOON</v>
      </c>
      <c r="G734" s="149" t="s">
        <v>13438</v>
      </c>
      <c r="H734" s="149" t="s">
        <v>1102</v>
      </c>
      <c r="I734">
        <v>40420247</v>
      </c>
    </row>
    <row r="735" spans="6:9" x14ac:dyDescent="0.25">
      <c r="F735" t="str">
        <f t="shared" si="15"/>
        <v>ALLAPPLIED IND. TECH. - WILLAIMSPORT</v>
      </c>
      <c r="G735" s="149" t="s">
        <v>13438</v>
      </c>
      <c r="H735" s="149" t="s">
        <v>1103</v>
      </c>
      <c r="I735">
        <v>40008948</v>
      </c>
    </row>
    <row r="736" spans="6:9" x14ac:dyDescent="0.25">
      <c r="F736" t="str">
        <f t="shared" si="15"/>
        <v>ALLAPPLIED INDUSTIRAL TECH - HARRISBUR</v>
      </c>
      <c r="G736" s="149" t="s">
        <v>13438</v>
      </c>
      <c r="H736" s="149" t="s">
        <v>1106</v>
      </c>
      <c r="I736">
        <v>40008412</v>
      </c>
    </row>
    <row r="737" spans="6:9" x14ac:dyDescent="0.25">
      <c r="F737" t="str">
        <f t="shared" si="15"/>
        <v>ALLAPPLIED INDUSTRAIL TECHNOLOGIES-QUE</v>
      </c>
      <c r="G737" s="149" t="s">
        <v>13438</v>
      </c>
      <c r="H737" s="149" t="s">
        <v>1107</v>
      </c>
      <c r="I737">
        <v>40421189</v>
      </c>
    </row>
    <row r="738" spans="6:9" x14ac:dyDescent="0.25">
      <c r="F738" t="str">
        <f t="shared" si="15"/>
        <v>ALLAPPLIED INDUSTRIAL - CHAMBERSBURG P</v>
      </c>
      <c r="G738" s="149" t="s">
        <v>13438</v>
      </c>
      <c r="H738" s="149" t="s">
        <v>1109</v>
      </c>
      <c r="I738">
        <v>40008169</v>
      </c>
    </row>
    <row r="739" spans="6:9" x14ac:dyDescent="0.25">
      <c r="F739" t="str">
        <f t="shared" si="15"/>
        <v>ALLAPPLIED INDUSTRIAL TECH - BROSSARD</v>
      </c>
      <c r="G739" s="149" t="s">
        <v>13438</v>
      </c>
      <c r="H739" s="149" t="s">
        <v>1110</v>
      </c>
      <c r="I739">
        <v>40421299</v>
      </c>
    </row>
    <row r="740" spans="6:9" x14ac:dyDescent="0.25">
      <c r="F740" t="str">
        <f t="shared" si="15"/>
        <v>ALLAPPLIED INDUSTRIAL TECH - CHICOUTIM</v>
      </c>
      <c r="G740" s="149" t="s">
        <v>13438</v>
      </c>
      <c r="H740" s="149" t="s">
        <v>1111</v>
      </c>
      <c r="I740">
        <v>40421462</v>
      </c>
    </row>
    <row r="741" spans="6:9" x14ac:dyDescent="0.25">
      <c r="F741" t="str">
        <f t="shared" si="15"/>
        <v>ALLAPPLIED INDUSTRIAL TECH - RUNNEMEDE</v>
      </c>
      <c r="G741" s="149" t="s">
        <v>13438</v>
      </c>
      <c r="H741" s="149" t="s">
        <v>1112</v>
      </c>
      <c r="I741">
        <v>40008662</v>
      </c>
    </row>
    <row r="742" spans="6:9" x14ac:dyDescent="0.25">
      <c r="F742" t="str">
        <f t="shared" si="15"/>
        <v>ALLAPPLIED INDUSTRIAL TECH INC</v>
      </c>
      <c r="G742" s="149" t="s">
        <v>13438</v>
      </c>
      <c r="H742" s="149" t="s">
        <v>1113</v>
      </c>
      <c r="I742">
        <v>40007210</v>
      </c>
    </row>
    <row r="743" spans="6:9" x14ac:dyDescent="0.25">
      <c r="F743" t="str">
        <f t="shared" si="15"/>
        <v>ALLAPPLIED INDUSTRIAL TECH. - LAKELAND</v>
      </c>
      <c r="G743" s="149" t="s">
        <v>13438</v>
      </c>
      <c r="H743" s="149" t="s">
        <v>1114</v>
      </c>
      <c r="I743">
        <v>40008335</v>
      </c>
    </row>
    <row r="744" spans="6:9" x14ac:dyDescent="0.25">
      <c r="F744" t="str">
        <f t="shared" si="15"/>
        <v>ALLAPPLIED INDUSTRIAL TECH. - YORK, PA</v>
      </c>
      <c r="G744" s="149" t="s">
        <v>13438</v>
      </c>
      <c r="H744" s="149" t="s">
        <v>1115</v>
      </c>
      <c r="I744">
        <v>40008655</v>
      </c>
    </row>
    <row r="745" spans="6:9" x14ac:dyDescent="0.25">
      <c r="F745" s="185" t="str">
        <f t="shared" si="15"/>
        <v>ALLAPPLIED INDUSTRIAL TECHNOLOGIES</v>
      </c>
      <c r="G745" s="149" t="s">
        <v>13438</v>
      </c>
      <c r="H745" s="149" t="s">
        <v>1117</v>
      </c>
      <c r="I745">
        <v>40420155</v>
      </c>
    </row>
    <row r="746" spans="6:9" x14ac:dyDescent="0.25">
      <c r="F746" s="185" t="str">
        <f t="shared" si="15"/>
        <v>ALLAPPLIED INDUSTRIAL TECHNOLOGIES</v>
      </c>
      <c r="G746" s="149" t="s">
        <v>13438</v>
      </c>
      <c r="H746" s="149" t="s">
        <v>1117</v>
      </c>
      <c r="I746">
        <v>40421307</v>
      </c>
    </row>
    <row r="747" spans="6:9" x14ac:dyDescent="0.25">
      <c r="F747" t="str">
        <f t="shared" si="15"/>
        <v>ALLAPPLIED INDUSTRIAL TECHNOLOGIES - L</v>
      </c>
      <c r="G747" s="149" t="s">
        <v>13438</v>
      </c>
      <c r="H747" s="149" t="s">
        <v>1118</v>
      </c>
      <c r="I747">
        <v>40421323</v>
      </c>
    </row>
    <row r="748" spans="6:9" x14ac:dyDescent="0.25">
      <c r="F748" t="str">
        <f t="shared" si="15"/>
        <v>ALLAPPLIED INDUSTRIAL TECHNOLOGIES LP</v>
      </c>
      <c r="G748" s="149" t="s">
        <v>13438</v>
      </c>
      <c r="H748" s="149" t="s">
        <v>1119</v>
      </c>
      <c r="I748">
        <v>40421262</v>
      </c>
    </row>
    <row r="749" spans="6:9" x14ac:dyDescent="0.25">
      <c r="F749" t="str">
        <f t="shared" si="15"/>
        <v>ALLAPPLIED INDUSTRIAL TECHNOLOGY</v>
      </c>
      <c r="G749" s="149" t="s">
        <v>13438</v>
      </c>
      <c r="H749" s="149" t="s">
        <v>1121</v>
      </c>
      <c r="I749">
        <v>40008401</v>
      </c>
    </row>
    <row r="750" spans="6:9" x14ac:dyDescent="0.25">
      <c r="F750" t="str">
        <f t="shared" si="15"/>
        <v>ALLAPPLIED TECH IND - ST MARIE</v>
      </c>
      <c r="G750" s="149" t="s">
        <v>13438</v>
      </c>
      <c r="H750" s="149" t="s">
        <v>1123</v>
      </c>
      <c r="I750">
        <v>40421203</v>
      </c>
    </row>
    <row r="751" spans="6:9" x14ac:dyDescent="0.25">
      <c r="F751" t="str">
        <f t="shared" si="15"/>
        <v>ALLAPPLIED TECH IND. - PEACE RIVER</v>
      </c>
      <c r="G751" s="149" t="s">
        <v>13438</v>
      </c>
      <c r="H751" s="149" t="s">
        <v>1124</v>
      </c>
      <c r="I751">
        <v>40420427</v>
      </c>
    </row>
    <row r="752" spans="6:9" x14ac:dyDescent="0.25">
      <c r="F752" t="str">
        <f t="shared" si="15"/>
        <v>ALLAPTIV</v>
      </c>
      <c r="G752" s="149" t="s">
        <v>13438</v>
      </c>
      <c r="H752" s="149" t="s">
        <v>1127</v>
      </c>
      <c r="I752">
        <v>40008467</v>
      </c>
    </row>
    <row r="753" spans="6:9" x14ac:dyDescent="0.25">
      <c r="F753" t="str">
        <f t="shared" si="15"/>
        <v>ALLARAUCO</v>
      </c>
      <c r="G753" s="149" t="s">
        <v>13438</v>
      </c>
      <c r="H753" s="149" t="s">
        <v>1129</v>
      </c>
      <c r="I753">
        <v>40420067</v>
      </c>
    </row>
    <row r="754" spans="6:9" x14ac:dyDescent="0.25">
      <c r="F754" t="str">
        <f t="shared" si="15"/>
        <v>ALLARAUCO AMERICA LIMITED</v>
      </c>
      <c r="G754" s="149" t="s">
        <v>13438</v>
      </c>
      <c r="H754" s="149" t="s">
        <v>1130</v>
      </c>
      <c r="I754">
        <v>40006635</v>
      </c>
    </row>
    <row r="755" spans="6:9" x14ac:dyDescent="0.25">
      <c r="F755" t="str">
        <f t="shared" si="15"/>
        <v>ALLARAUCO NA INC</v>
      </c>
      <c r="G755" s="149" t="s">
        <v>13438</v>
      </c>
      <c r="H755" s="149" t="s">
        <v>1131</v>
      </c>
      <c r="I755">
        <v>40008599</v>
      </c>
    </row>
    <row r="756" spans="6:9" x14ac:dyDescent="0.25">
      <c r="F756" s="185" t="str">
        <f t="shared" si="15"/>
        <v>ALLARAUCO NORTH AMERICA</v>
      </c>
      <c r="G756" s="149" t="s">
        <v>13438</v>
      </c>
      <c r="H756" s="149" t="s">
        <v>1132</v>
      </c>
      <c r="I756">
        <v>40001807</v>
      </c>
    </row>
    <row r="757" spans="6:9" x14ac:dyDescent="0.25">
      <c r="F757" s="185" t="str">
        <f t="shared" si="15"/>
        <v>ALLARAUCO NORTH AMERICA</v>
      </c>
      <c r="G757" s="149" t="s">
        <v>13438</v>
      </c>
      <c r="H757" s="149" t="s">
        <v>1132</v>
      </c>
      <c r="I757">
        <v>40420321</v>
      </c>
    </row>
    <row r="758" spans="6:9" x14ac:dyDescent="0.25">
      <c r="F758" t="str">
        <f t="shared" si="15"/>
        <v>ALLARAUCO NORTH AMERICA, INC. - ALBANY</v>
      </c>
      <c r="G758" s="149" t="s">
        <v>13438</v>
      </c>
      <c r="H758" s="149" t="s">
        <v>1133</v>
      </c>
      <c r="I758">
        <v>40009024</v>
      </c>
    </row>
    <row r="759" spans="6:9" x14ac:dyDescent="0.25">
      <c r="F759" t="str">
        <f t="shared" si="15"/>
        <v>ALLARAUCO PANELS USA, LLC</v>
      </c>
      <c r="G759" s="149" t="s">
        <v>13438</v>
      </c>
      <c r="H759" s="149" t="s">
        <v>1134</v>
      </c>
      <c r="I759">
        <v>40000179</v>
      </c>
    </row>
    <row r="760" spans="6:9" x14ac:dyDescent="0.25">
      <c r="F760" t="str">
        <f t="shared" si="15"/>
        <v>ALLARCELOR MITTAL DOFASCO G.P.</v>
      </c>
      <c r="G760" s="149" t="s">
        <v>13438</v>
      </c>
      <c r="H760" s="149" t="s">
        <v>1136</v>
      </c>
      <c r="I760">
        <v>40420063</v>
      </c>
    </row>
    <row r="761" spans="6:9" x14ac:dyDescent="0.25">
      <c r="F761" t="str">
        <f t="shared" si="15"/>
        <v>ALLARCHER DANIEL MIDLAND</v>
      </c>
      <c r="G761" s="149" t="s">
        <v>13438</v>
      </c>
      <c r="H761" s="149" t="s">
        <v>1138</v>
      </c>
      <c r="I761">
        <v>40008051</v>
      </c>
    </row>
    <row r="762" spans="6:9" x14ac:dyDescent="0.25">
      <c r="F762" t="str">
        <f t="shared" si="15"/>
        <v>ALLARCHER DANIELS MIDLAND - CHARLOTTE</v>
      </c>
      <c r="G762" s="149" t="s">
        <v>13438</v>
      </c>
      <c r="H762" s="149" t="s">
        <v>1139</v>
      </c>
      <c r="I762">
        <v>40000192</v>
      </c>
    </row>
    <row r="763" spans="6:9" x14ac:dyDescent="0.25">
      <c r="F763" t="str">
        <f t="shared" si="15"/>
        <v>ALLARCHER DANIELS MIDLAND-CHICAGO, IL</v>
      </c>
      <c r="G763" s="149" t="s">
        <v>13438</v>
      </c>
      <c r="H763" s="149" t="s">
        <v>1140</v>
      </c>
      <c r="I763">
        <v>40004101</v>
      </c>
    </row>
    <row r="764" spans="6:9" x14ac:dyDescent="0.25">
      <c r="F764" t="str">
        <f t="shared" si="15"/>
        <v>ALLARCHER DANIELS MIDLAND-LINCOLN, NE</v>
      </c>
      <c r="G764" s="149" t="s">
        <v>13438</v>
      </c>
      <c r="H764" s="149" t="s">
        <v>1141</v>
      </c>
      <c r="I764">
        <v>40004610</v>
      </c>
    </row>
    <row r="765" spans="6:9" x14ac:dyDescent="0.25">
      <c r="F765" t="str">
        <f t="shared" si="15"/>
        <v>ALLARCHETYPE</v>
      </c>
      <c r="G765" s="149" t="s">
        <v>13438</v>
      </c>
      <c r="H765" s="149" t="s">
        <v>1143</v>
      </c>
      <c r="I765">
        <v>40001917</v>
      </c>
    </row>
    <row r="766" spans="6:9" x14ac:dyDescent="0.25">
      <c r="F766" t="str">
        <f t="shared" si="15"/>
        <v>ALLARCHETYPE BAG MAKERS</v>
      </c>
      <c r="G766" s="149" t="s">
        <v>13438</v>
      </c>
      <c r="H766" s="149" t="s">
        <v>1144</v>
      </c>
      <c r="I766">
        <v>40420894</v>
      </c>
    </row>
    <row r="767" spans="6:9" x14ac:dyDescent="0.25">
      <c r="F767" t="str">
        <f t="shared" si="15"/>
        <v>ALLARCTIC PACKAGING INDUSTRIES INC.</v>
      </c>
      <c r="G767" s="149" t="s">
        <v>13438</v>
      </c>
      <c r="H767" s="149" t="s">
        <v>1145</v>
      </c>
      <c r="I767">
        <v>40420816</v>
      </c>
    </row>
    <row r="768" spans="6:9" x14ac:dyDescent="0.25">
      <c r="F768" t="str">
        <f t="shared" si="15"/>
        <v>ALLARDAGH METAL BEVERAGE USA INC.</v>
      </c>
      <c r="G768" s="149" t="s">
        <v>13438</v>
      </c>
      <c r="H768" s="149" t="s">
        <v>1146</v>
      </c>
      <c r="I768">
        <v>40006976</v>
      </c>
    </row>
    <row r="769" spans="6:9" x14ac:dyDescent="0.25">
      <c r="F769" t="str">
        <f t="shared" si="15"/>
        <v>ALLARDAGH METAL PACKAGING USA INC</v>
      </c>
      <c r="G769" s="149" t="s">
        <v>13438</v>
      </c>
      <c r="H769" s="149" t="s">
        <v>1147</v>
      </c>
      <c r="I769">
        <v>40007680</v>
      </c>
    </row>
    <row r="770" spans="6:9" x14ac:dyDescent="0.25">
      <c r="F770" t="str">
        <f t="shared" si="15"/>
        <v>ALLARDENT MILLS</v>
      </c>
      <c r="G770" s="149" t="s">
        <v>13438</v>
      </c>
      <c r="H770" s="149" t="s">
        <v>1148</v>
      </c>
      <c r="I770">
        <v>40008550</v>
      </c>
    </row>
    <row r="771" spans="6:9" x14ac:dyDescent="0.25">
      <c r="F771" s="185" t="str">
        <f t="shared" ref="F771:F834" si="16">CONCATENATE(G771, H771)</f>
        <v>ALLARDENT MILLS LLC</v>
      </c>
      <c r="G771" s="149" t="s">
        <v>13438</v>
      </c>
      <c r="H771" s="149" t="s">
        <v>1149</v>
      </c>
      <c r="I771">
        <v>40001034</v>
      </c>
    </row>
    <row r="772" spans="6:9" x14ac:dyDescent="0.25">
      <c r="F772" s="185" t="str">
        <f t="shared" si="16"/>
        <v>ALLARDENT MILLS LLC</v>
      </c>
      <c r="G772" s="149" t="s">
        <v>13438</v>
      </c>
      <c r="H772" s="149" t="s">
        <v>1149</v>
      </c>
      <c r="I772">
        <v>40006775</v>
      </c>
    </row>
    <row r="773" spans="6:9" x14ac:dyDescent="0.25">
      <c r="F773" s="185" t="str">
        <f t="shared" si="16"/>
        <v>ALLARDENT MILLS LLC</v>
      </c>
      <c r="G773" s="149" t="s">
        <v>13438</v>
      </c>
      <c r="H773" s="149" t="s">
        <v>1149</v>
      </c>
      <c r="I773">
        <v>40007473</v>
      </c>
    </row>
    <row r="774" spans="6:9" x14ac:dyDescent="0.25">
      <c r="F774" s="185" t="str">
        <f t="shared" si="16"/>
        <v>ALLARDENT MILLS ULC</v>
      </c>
      <c r="G774" s="149" t="s">
        <v>13438</v>
      </c>
      <c r="H774" s="149" t="s">
        <v>1150</v>
      </c>
      <c r="I774">
        <v>40420368</v>
      </c>
    </row>
    <row r="775" spans="6:9" x14ac:dyDescent="0.25">
      <c r="F775" s="185" t="str">
        <f t="shared" si="16"/>
        <v>ALLARDENT MILLS ULC</v>
      </c>
      <c r="G775" s="149" t="s">
        <v>13438</v>
      </c>
      <c r="H775" s="149" t="s">
        <v>1150</v>
      </c>
      <c r="I775">
        <v>40420482</v>
      </c>
    </row>
    <row r="776" spans="6:9" x14ac:dyDescent="0.25">
      <c r="F776" t="str">
        <f t="shared" si="16"/>
        <v>ALLARDENT MILLS, LLC</v>
      </c>
      <c r="G776" s="149" t="s">
        <v>13438</v>
      </c>
      <c r="H776" s="149" t="s">
        <v>1151</v>
      </c>
      <c r="I776">
        <v>40008389</v>
      </c>
    </row>
    <row r="777" spans="6:9" x14ac:dyDescent="0.25">
      <c r="F777" t="str">
        <f t="shared" si="16"/>
        <v>ALLARE COMPANY LLC</v>
      </c>
      <c r="G777" s="149" t="s">
        <v>13438</v>
      </c>
      <c r="H777" s="149" t="s">
        <v>1152</v>
      </c>
      <c r="I777">
        <v>40006481</v>
      </c>
    </row>
    <row r="778" spans="6:9" x14ac:dyDescent="0.25">
      <c r="F778" t="str">
        <f t="shared" si="16"/>
        <v>ALLAREA 52</v>
      </c>
      <c r="G778" s="149" t="s">
        <v>13438</v>
      </c>
      <c r="H778" s="149" t="s">
        <v>1153</v>
      </c>
      <c r="I778">
        <v>40421348</v>
      </c>
    </row>
    <row r="779" spans="6:9" x14ac:dyDescent="0.25">
      <c r="F779" t="str">
        <f t="shared" si="16"/>
        <v>ALLARGO MACHINES INC.-1851739 ONTARIO</v>
      </c>
      <c r="G779" s="149" t="s">
        <v>13438</v>
      </c>
      <c r="H779" s="149" t="s">
        <v>1155</v>
      </c>
      <c r="I779">
        <v>40421157</v>
      </c>
    </row>
    <row r="780" spans="6:9" x14ac:dyDescent="0.25">
      <c r="F780" t="str">
        <f t="shared" si="16"/>
        <v>ALLARGONNE NATIONAL LABORATORY</v>
      </c>
      <c r="G780" s="149" t="s">
        <v>13438</v>
      </c>
      <c r="H780" s="149" t="s">
        <v>1156</v>
      </c>
      <c r="I780">
        <v>40006842</v>
      </c>
    </row>
    <row r="781" spans="6:9" x14ac:dyDescent="0.25">
      <c r="F781" t="str">
        <f t="shared" si="16"/>
        <v>ALLARICO ENGINEERING, INC</v>
      </c>
      <c r="G781" s="149" t="s">
        <v>13438</v>
      </c>
      <c r="H781" s="149" t="s">
        <v>1157</v>
      </c>
      <c r="I781">
        <v>40008725</v>
      </c>
    </row>
    <row r="782" spans="6:9" x14ac:dyDescent="0.25">
      <c r="F782" t="str">
        <f t="shared" si="16"/>
        <v>ALLARIZONA BELTING, LLC</v>
      </c>
      <c r="G782" s="149" t="s">
        <v>13438</v>
      </c>
      <c r="H782" s="149" t="s">
        <v>1158</v>
      </c>
      <c r="I782">
        <v>40007780</v>
      </c>
    </row>
    <row r="783" spans="6:9" x14ac:dyDescent="0.25">
      <c r="F783" t="str">
        <f t="shared" si="16"/>
        <v>ALLARKIN SALES, INC.</v>
      </c>
      <c r="G783" s="149" t="s">
        <v>13438</v>
      </c>
      <c r="H783" s="149" t="s">
        <v>1160</v>
      </c>
      <c r="I783">
        <v>40002159</v>
      </c>
    </row>
    <row r="784" spans="6:9" x14ac:dyDescent="0.25">
      <c r="F784" t="str">
        <f t="shared" si="16"/>
        <v>ALLARKWRIGHT ADVANCED COATING INC</v>
      </c>
      <c r="G784" s="149" t="s">
        <v>13438</v>
      </c>
      <c r="H784" s="149" t="s">
        <v>1162</v>
      </c>
      <c r="I784">
        <v>40003770</v>
      </c>
    </row>
    <row r="785" spans="6:9" x14ac:dyDescent="0.25">
      <c r="F785" t="str">
        <f t="shared" si="16"/>
        <v>ALLARLA FOODS INC.</v>
      </c>
      <c r="G785" s="149" t="s">
        <v>13438</v>
      </c>
      <c r="H785" s="149" t="s">
        <v>1163</v>
      </c>
      <c r="I785">
        <v>40421178</v>
      </c>
    </row>
    <row r="786" spans="6:9" x14ac:dyDescent="0.25">
      <c r="F786" t="str">
        <f t="shared" si="16"/>
        <v>ALLARLANXEO USA LLC</v>
      </c>
      <c r="G786" s="149" t="s">
        <v>13438</v>
      </c>
      <c r="H786" s="149" t="s">
        <v>1164</v>
      </c>
      <c r="I786">
        <v>40006713</v>
      </c>
    </row>
    <row r="787" spans="6:9" x14ac:dyDescent="0.25">
      <c r="F787" t="str">
        <f t="shared" si="16"/>
        <v>ALLARMADA SALES</v>
      </c>
      <c r="G787" s="149" t="s">
        <v>13438</v>
      </c>
      <c r="H787" s="149" t="s">
        <v>1167</v>
      </c>
      <c r="I787">
        <v>40007590</v>
      </c>
    </row>
    <row r="788" spans="6:9" x14ac:dyDescent="0.25">
      <c r="F788" t="str">
        <f t="shared" si="16"/>
        <v>ALLARMBRUST PAPER TUBES, INC</v>
      </c>
      <c r="G788" s="149" t="s">
        <v>13438</v>
      </c>
      <c r="H788" s="149" t="s">
        <v>1169</v>
      </c>
      <c r="I788">
        <v>40003352</v>
      </c>
    </row>
    <row r="789" spans="6:9" x14ac:dyDescent="0.25">
      <c r="F789" t="str">
        <f t="shared" si="16"/>
        <v>ALLARMOIRES FABRITEC</v>
      </c>
      <c r="G789" s="149" t="s">
        <v>13438</v>
      </c>
      <c r="H789" s="149" t="s">
        <v>1171</v>
      </c>
      <c r="I789">
        <v>40421295</v>
      </c>
    </row>
    <row r="790" spans="6:9" x14ac:dyDescent="0.25">
      <c r="F790" t="str">
        <f t="shared" si="16"/>
        <v>ALLARMO-TOOL LIMITED</v>
      </c>
      <c r="G790" s="149" t="s">
        <v>13438</v>
      </c>
      <c r="H790" s="149" t="s">
        <v>1172</v>
      </c>
      <c r="I790">
        <v>40420992</v>
      </c>
    </row>
    <row r="791" spans="6:9" x14ac:dyDescent="0.25">
      <c r="F791" t="str">
        <f t="shared" si="16"/>
        <v>ALLARMOUR ECKRICH (AEM) - OMAHA, NE</v>
      </c>
      <c r="G791" s="149" t="s">
        <v>13438</v>
      </c>
      <c r="H791" s="149" t="s">
        <v>1173</v>
      </c>
      <c r="I791">
        <v>40007079</v>
      </c>
    </row>
    <row r="792" spans="6:9" x14ac:dyDescent="0.25">
      <c r="F792" t="str">
        <f t="shared" si="16"/>
        <v>ALLARMSIDE INDUSTRIES, LLC</v>
      </c>
      <c r="G792" s="149" t="s">
        <v>13438</v>
      </c>
      <c r="H792" s="149" t="s">
        <v>1174</v>
      </c>
      <c r="I792">
        <v>40008913</v>
      </c>
    </row>
    <row r="793" spans="6:9" x14ac:dyDescent="0.25">
      <c r="F793" t="str">
        <f t="shared" si="16"/>
        <v>ALLAROD CUSTOM METAL, INC</v>
      </c>
      <c r="G793" s="149" t="s">
        <v>13438</v>
      </c>
      <c r="H793" s="149" t="s">
        <v>1175</v>
      </c>
      <c r="I793">
        <v>40008929</v>
      </c>
    </row>
    <row r="794" spans="6:9" x14ac:dyDescent="0.25">
      <c r="F794" t="str">
        <f t="shared" si="16"/>
        <v>ALLARPAC, LLC</v>
      </c>
      <c r="G794" s="149" t="s">
        <v>13438</v>
      </c>
      <c r="H794" s="149" t="s">
        <v>1177</v>
      </c>
      <c r="I794">
        <v>40007795</v>
      </c>
    </row>
    <row r="795" spans="6:9" x14ac:dyDescent="0.25">
      <c r="F795" t="str">
        <f t="shared" si="16"/>
        <v>ALLART PRINTING CO.</v>
      </c>
      <c r="G795" s="149" t="s">
        <v>13438</v>
      </c>
      <c r="H795" s="149" t="s">
        <v>1181</v>
      </c>
      <c r="I795">
        <v>40420414</v>
      </c>
    </row>
    <row r="796" spans="6:9" x14ac:dyDescent="0.25">
      <c r="F796" t="str">
        <f t="shared" si="16"/>
        <v>ALLARTHUR RUBBER CO. INC.</v>
      </c>
      <c r="G796" s="149" t="s">
        <v>13438</v>
      </c>
      <c r="H796" s="149" t="s">
        <v>1184</v>
      </c>
      <c r="I796">
        <v>40006781</v>
      </c>
    </row>
    <row r="797" spans="6:9" x14ac:dyDescent="0.25">
      <c r="F797" t="str">
        <f t="shared" si="16"/>
        <v>ALLARTHUR SCHUMAN INC.</v>
      </c>
      <c r="G797" s="149" t="s">
        <v>13438</v>
      </c>
      <c r="H797" s="149" t="s">
        <v>1185</v>
      </c>
      <c r="I797">
        <v>40007930</v>
      </c>
    </row>
    <row r="798" spans="6:9" x14ac:dyDescent="0.25">
      <c r="F798" t="str">
        <f t="shared" si="16"/>
        <v>ALLARTIC GLACIER INC</v>
      </c>
      <c r="G798" s="149" t="s">
        <v>13438</v>
      </c>
      <c r="H798" s="149" t="s">
        <v>1186</v>
      </c>
      <c r="I798">
        <v>40007231</v>
      </c>
    </row>
    <row r="799" spans="6:9" x14ac:dyDescent="0.25">
      <c r="F799" t="str">
        <f t="shared" si="16"/>
        <v>ALLARTIMEX LLC.</v>
      </c>
      <c r="G799" s="149" t="s">
        <v>13438</v>
      </c>
      <c r="H799" s="149" t="s">
        <v>1187</v>
      </c>
      <c r="I799">
        <v>40007762</v>
      </c>
    </row>
    <row r="800" spans="6:9" x14ac:dyDescent="0.25">
      <c r="F800" t="str">
        <f t="shared" si="16"/>
        <v>ALLARTISTIC CARTON COMPANY</v>
      </c>
      <c r="G800" s="149" t="s">
        <v>13438</v>
      </c>
      <c r="H800" s="149" t="s">
        <v>1188</v>
      </c>
      <c r="I800">
        <v>40001733</v>
      </c>
    </row>
    <row r="801" spans="6:9" x14ac:dyDescent="0.25">
      <c r="F801" t="str">
        <f t="shared" si="16"/>
        <v>ALLARTISTIC WELDING, INC.</v>
      </c>
      <c r="G801" s="149" t="s">
        <v>13438</v>
      </c>
      <c r="H801" s="149" t="s">
        <v>1189</v>
      </c>
      <c r="I801">
        <v>40005544</v>
      </c>
    </row>
    <row r="802" spans="6:9" x14ac:dyDescent="0.25">
      <c r="F802" t="str">
        <f t="shared" si="16"/>
        <v>ALLARYZTA - ALSIP</v>
      </c>
      <c r="G802" s="149" t="s">
        <v>13438</v>
      </c>
      <c r="H802" s="149" t="s">
        <v>13466</v>
      </c>
      <c r="I802">
        <v>40008664</v>
      </c>
    </row>
    <row r="803" spans="6:9" x14ac:dyDescent="0.25">
      <c r="F803" t="str">
        <f t="shared" si="16"/>
        <v>ALLARYZTA (CHICAGO HEIGHTS)</v>
      </c>
      <c r="G803" s="149" t="s">
        <v>13438</v>
      </c>
      <c r="H803" s="149" t="s">
        <v>1191</v>
      </c>
      <c r="I803">
        <v>40008086</v>
      </c>
    </row>
    <row r="804" spans="6:9" x14ac:dyDescent="0.25">
      <c r="F804" t="str">
        <f t="shared" si="16"/>
        <v>ALLARYZTA (CICERO)</v>
      </c>
      <c r="G804" s="149" t="s">
        <v>13438</v>
      </c>
      <c r="H804" s="149" t="s">
        <v>1192</v>
      </c>
      <c r="I804">
        <v>40007662</v>
      </c>
    </row>
    <row r="805" spans="6:9" x14ac:dyDescent="0.25">
      <c r="F805" t="str">
        <f t="shared" si="16"/>
        <v>ALLARYZTA / LA BREA BAKERY /</v>
      </c>
      <c r="G805" s="149" t="s">
        <v>13438</v>
      </c>
      <c r="H805" s="149" t="s">
        <v>1193</v>
      </c>
      <c r="I805">
        <v>40009020</v>
      </c>
    </row>
    <row r="806" spans="6:9" x14ac:dyDescent="0.25">
      <c r="F806" t="str">
        <f t="shared" si="16"/>
        <v>ALLARYZTA CANADA CO</v>
      </c>
      <c r="G806" s="149" t="s">
        <v>13438</v>
      </c>
      <c r="H806" s="149" t="s">
        <v>1194</v>
      </c>
      <c r="I806">
        <v>40420725</v>
      </c>
    </row>
    <row r="807" spans="6:9" x14ac:dyDescent="0.25">
      <c r="F807" t="str">
        <f t="shared" si="16"/>
        <v>ALLARYZTA LLC</v>
      </c>
      <c r="G807" s="149" t="s">
        <v>13438</v>
      </c>
      <c r="H807" s="149" t="s">
        <v>1195</v>
      </c>
      <c r="I807">
        <v>40002993</v>
      </c>
    </row>
    <row r="808" spans="6:9" x14ac:dyDescent="0.25">
      <c r="F808" t="str">
        <f t="shared" si="16"/>
        <v>ALLARYZTA LLC (CHICAGO)</v>
      </c>
      <c r="G808" s="149" t="s">
        <v>13438</v>
      </c>
      <c r="H808" s="149" t="s">
        <v>1196</v>
      </c>
      <c r="I808">
        <v>40004098</v>
      </c>
    </row>
    <row r="809" spans="6:9" x14ac:dyDescent="0.25">
      <c r="F809" t="str">
        <f t="shared" si="16"/>
        <v>ALLARYZTA LLC. - STOCKTON</v>
      </c>
      <c r="G809" s="149" t="s">
        <v>13438</v>
      </c>
      <c r="H809" s="149" t="s">
        <v>1197</v>
      </c>
      <c r="I809">
        <v>40008443</v>
      </c>
    </row>
    <row r="810" spans="6:9" x14ac:dyDescent="0.25">
      <c r="F810" t="str">
        <f t="shared" si="16"/>
        <v>ALLASG-AGI SHOREWOOD</v>
      </c>
      <c r="G810" s="149" t="s">
        <v>13438</v>
      </c>
      <c r="H810" s="149" t="s">
        <v>1198</v>
      </c>
      <c r="I810">
        <v>40004150</v>
      </c>
    </row>
    <row r="811" spans="6:9" x14ac:dyDescent="0.25">
      <c r="F811" t="str">
        <f t="shared" si="16"/>
        <v>ALLASH PROCESS CONTROL LTD.</v>
      </c>
      <c r="G811" s="149" t="s">
        <v>13438</v>
      </c>
      <c r="H811" s="149" t="s">
        <v>1200</v>
      </c>
      <c r="I811">
        <v>40420555</v>
      </c>
    </row>
    <row r="812" spans="6:9" x14ac:dyDescent="0.25">
      <c r="F812" t="str">
        <f t="shared" si="16"/>
        <v>ALLASH SHIPPING, INC.</v>
      </c>
      <c r="G812" s="149" t="s">
        <v>13438</v>
      </c>
      <c r="H812" s="149" t="s">
        <v>1201</v>
      </c>
      <c r="I812">
        <v>40008137</v>
      </c>
    </row>
    <row r="813" spans="6:9" x14ac:dyDescent="0.25">
      <c r="F813" s="185" t="str">
        <f t="shared" si="16"/>
        <v>ALLASHEVILLE RUBBER &amp; GASKET</v>
      </c>
      <c r="G813" s="149" t="s">
        <v>13438</v>
      </c>
      <c r="H813" s="149" t="s">
        <v>1202</v>
      </c>
      <c r="I813">
        <v>40008482</v>
      </c>
    </row>
    <row r="814" spans="6:9" x14ac:dyDescent="0.25">
      <c r="F814" s="185" t="str">
        <f t="shared" si="16"/>
        <v>ALLASHEVILLE RUBBER &amp; GASKET</v>
      </c>
      <c r="G814" s="149" t="s">
        <v>13438</v>
      </c>
      <c r="H814" s="149" t="s">
        <v>1202</v>
      </c>
      <c r="I814">
        <v>40008478</v>
      </c>
    </row>
    <row r="815" spans="6:9" x14ac:dyDescent="0.25">
      <c r="F815" s="185" t="str">
        <f t="shared" si="16"/>
        <v>ALLASHEVILLE RUBBER &amp; GASKET</v>
      </c>
      <c r="G815" s="149" t="s">
        <v>13438</v>
      </c>
      <c r="H815" s="149" t="s">
        <v>1202</v>
      </c>
      <c r="I815">
        <v>40008479</v>
      </c>
    </row>
    <row r="816" spans="6:9" x14ac:dyDescent="0.25">
      <c r="F816" s="185" t="str">
        <f t="shared" si="16"/>
        <v>ALLASHEVILLE RUBBER &amp; GASKET</v>
      </c>
      <c r="G816" s="149" t="s">
        <v>13438</v>
      </c>
      <c r="H816" s="149" t="s">
        <v>1202</v>
      </c>
      <c r="I816">
        <v>40008477</v>
      </c>
    </row>
    <row r="817" spans="6:9" x14ac:dyDescent="0.25">
      <c r="F817" s="185" t="str">
        <f t="shared" si="16"/>
        <v>ALLASHEVILLE RUBBER &amp; GASKET</v>
      </c>
      <c r="G817" s="149" t="s">
        <v>13438</v>
      </c>
      <c r="H817" s="149" t="s">
        <v>1202</v>
      </c>
      <c r="I817">
        <v>40008480</v>
      </c>
    </row>
    <row r="818" spans="6:9" x14ac:dyDescent="0.25">
      <c r="F818" s="185" t="str">
        <f t="shared" si="16"/>
        <v>ALLASHEVILLE RUBBER &amp; GASKET</v>
      </c>
      <c r="G818" s="149" t="s">
        <v>13438</v>
      </c>
      <c r="H818" s="149" t="s">
        <v>1202</v>
      </c>
      <c r="I818">
        <v>40008483</v>
      </c>
    </row>
    <row r="819" spans="6:9" x14ac:dyDescent="0.25">
      <c r="F819" s="185" t="str">
        <f t="shared" si="16"/>
        <v>ALLASHEVILLE RUBBER &amp; GASKET</v>
      </c>
      <c r="G819" s="149" t="s">
        <v>13438</v>
      </c>
      <c r="H819" s="149" t="s">
        <v>1202</v>
      </c>
      <c r="I819">
        <v>40000525</v>
      </c>
    </row>
    <row r="820" spans="6:9" x14ac:dyDescent="0.25">
      <c r="F820" s="185" t="str">
        <f t="shared" si="16"/>
        <v>ALLASHEVILLE RUBBER &amp; GASKET</v>
      </c>
      <c r="G820" s="149" t="s">
        <v>13438</v>
      </c>
      <c r="H820" s="149" t="s">
        <v>1202</v>
      </c>
      <c r="I820">
        <v>40008481</v>
      </c>
    </row>
    <row r="821" spans="6:9" x14ac:dyDescent="0.25">
      <c r="F821" t="str">
        <f t="shared" si="16"/>
        <v>ALLASI DOORS, INC.</v>
      </c>
      <c r="G821" s="149" t="s">
        <v>13438</v>
      </c>
      <c r="H821" s="149" t="s">
        <v>1204</v>
      </c>
      <c r="I821">
        <v>40007329</v>
      </c>
    </row>
    <row r="822" spans="6:9" x14ac:dyDescent="0.25">
      <c r="F822" t="str">
        <f t="shared" si="16"/>
        <v>ALLASI TECHNOLOGIES, INC.</v>
      </c>
      <c r="G822" s="149" t="s">
        <v>13438</v>
      </c>
      <c r="H822" s="149" t="s">
        <v>1206</v>
      </c>
      <c r="I822">
        <v>40003440</v>
      </c>
    </row>
    <row r="823" spans="6:9" x14ac:dyDescent="0.25">
      <c r="F823" t="str">
        <f t="shared" si="16"/>
        <v>ALLASL ENVELOPE - DIV. OF ASL PRINT FX</v>
      </c>
      <c r="G823" s="149" t="s">
        <v>13438</v>
      </c>
      <c r="H823" s="149" t="s">
        <v>1207</v>
      </c>
      <c r="I823">
        <v>40421441</v>
      </c>
    </row>
    <row r="824" spans="6:9" x14ac:dyDescent="0.25">
      <c r="F824" t="str">
        <f t="shared" si="16"/>
        <v>ALLASMO NORTH CAROLINA, INC.</v>
      </c>
      <c r="G824" s="149" t="s">
        <v>13438</v>
      </c>
      <c r="H824" s="149" t="s">
        <v>1208</v>
      </c>
      <c r="I824">
        <v>40003508</v>
      </c>
    </row>
    <row r="825" spans="6:9" x14ac:dyDescent="0.25">
      <c r="F825" t="str">
        <f t="shared" si="16"/>
        <v>ALLASPECT RETAIL LOGISTICS INC.</v>
      </c>
      <c r="G825" s="149" t="s">
        <v>13438</v>
      </c>
      <c r="H825" s="149" t="s">
        <v>1209</v>
      </c>
      <c r="I825">
        <v>40421103</v>
      </c>
    </row>
    <row r="826" spans="6:9" x14ac:dyDescent="0.25">
      <c r="F826" t="str">
        <f t="shared" si="16"/>
        <v>ALLASSA ABLOY ENTRANCE SYSTEMS US INC</v>
      </c>
      <c r="G826" s="149" t="s">
        <v>13438</v>
      </c>
      <c r="H826" s="149" t="s">
        <v>1215</v>
      </c>
      <c r="I826">
        <v>40004660</v>
      </c>
    </row>
    <row r="827" spans="6:9" x14ac:dyDescent="0.25">
      <c r="F827" t="str">
        <f t="shared" si="16"/>
        <v>ALLASSOC. SPRING BARNES CAN.</v>
      </c>
      <c r="G827" s="149" t="s">
        <v>13438</v>
      </c>
      <c r="H827" s="149" t="s">
        <v>1217</v>
      </c>
      <c r="I827">
        <v>40420249</v>
      </c>
    </row>
    <row r="828" spans="6:9" x14ac:dyDescent="0.25">
      <c r="F828" t="str">
        <f t="shared" si="16"/>
        <v>ALLASSOCIATED BRANDS</v>
      </c>
      <c r="G828" s="149" t="s">
        <v>13438</v>
      </c>
      <c r="H828" s="149" t="s">
        <v>1218</v>
      </c>
      <c r="I828">
        <v>40420378</v>
      </c>
    </row>
    <row r="829" spans="6:9" x14ac:dyDescent="0.25">
      <c r="F829" t="str">
        <f t="shared" si="16"/>
        <v>ALLASSOCIATED BRANDS LP</v>
      </c>
      <c r="G829" s="149" t="s">
        <v>13438</v>
      </c>
      <c r="H829" s="149" t="s">
        <v>1220</v>
      </c>
      <c r="I829">
        <v>40420941</v>
      </c>
    </row>
    <row r="830" spans="6:9" x14ac:dyDescent="0.25">
      <c r="F830" t="str">
        <f t="shared" si="16"/>
        <v>ALLASSOCIATED MATERIAL HANDLING</v>
      </c>
      <c r="G830" s="149" t="s">
        <v>13438</v>
      </c>
      <c r="H830" s="149" t="s">
        <v>1221</v>
      </c>
      <c r="I830">
        <v>40008909</v>
      </c>
    </row>
    <row r="831" spans="6:9" x14ac:dyDescent="0.25">
      <c r="F831" t="str">
        <f t="shared" si="16"/>
        <v>ALLASTEN JOHNSON</v>
      </c>
      <c r="G831" s="149" t="s">
        <v>13438</v>
      </c>
      <c r="H831" s="149" t="s">
        <v>1224</v>
      </c>
      <c r="I831">
        <v>40000157</v>
      </c>
    </row>
    <row r="832" spans="6:9" x14ac:dyDescent="0.25">
      <c r="F832" t="str">
        <f t="shared" si="16"/>
        <v>ALLASTRA PACKAGING INC</v>
      </c>
      <c r="G832" s="149" t="s">
        <v>13438</v>
      </c>
      <c r="H832" s="149" t="s">
        <v>1226</v>
      </c>
      <c r="I832">
        <v>40421183</v>
      </c>
    </row>
    <row r="833" spans="6:9" x14ac:dyDescent="0.25">
      <c r="F833" t="str">
        <f t="shared" si="16"/>
        <v>ALLASTRAZENECA</v>
      </c>
      <c r="G833" s="149" t="s">
        <v>13438</v>
      </c>
      <c r="H833" s="149" t="s">
        <v>1227</v>
      </c>
      <c r="I833">
        <v>40001632</v>
      </c>
    </row>
    <row r="834" spans="6:9" x14ac:dyDescent="0.25">
      <c r="F834" t="str">
        <f t="shared" si="16"/>
        <v>ALLASTRO BOX CORPORATION</v>
      </c>
      <c r="G834" s="149" t="s">
        <v>13438</v>
      </c>
      <c r="H834" s="149" t="s">
        <v>1228</v>
      </c>
      <c r="I834">
        <v>40421241</v>
      </c>
    </row>
    <row r="835" spans="6:9" x14ac:dyDescent="0.25">
      <c r="F835" t="str">
        <f t="shared" ref="F835:F898" si="17">CONCATENATE(G835, H835)</f>
        <v>ALLASTRO MACHINE CORP.</v>
      </c>
      <c r="G835" s="149" t="s">
        <v>13438</v>
      </c>
      <c r="H835" s="149" t="s">
        <v>1229</v>
      </c>
      <c r="I835">
        <v>40004189</v>
      </c>
    </row>
    <row r="836" spans="6:9" x14ac:dyDescent="0.25">
      <c r="F836" t="str">
        <f t="shared" si="17"/>
        <v>ALLASTRO-BIND INC</v>
      </c>
      <c r="G836" s="149" t="s">
        <v>13438</v>
      </c>
      <c r="H836" s="149" t="s">
        <v>1231</v>
      </c>
      <c r="I836">
        <v>40420464</v>
      </c>
    </row>
    <row r="837" spans="6:9" x14ac:dyDescent="0.25">
      <c r="F837" t="str">
        <f t="shared" si="17"/>
        <v>ALLASTRON BULK PACKAGING LTD</v>
      </c>
      <c r="G837" s="149" t="s">
        <v>13438</v>
      </c>
      <c r="H837" s="149" t="s">
        <v>1233</v>
      </c>
      <c r="I837">
        <v>40420718</v>
      </c>
    </row>
    <row r="838" spans="6:9" x14ac:dyDescent="0.25">
      <c r="F838" t="str">
        <f t="shared" si="17"/>
        <v>ALLASTRON SPECIALTY METALS L</v>
      </c>
      <c r="G838" s="149" t="s">
        <v>13438</v>
      </c>
      <c r="H838" s="149" t="s">
        <v>1234</v>
      </c>
      <c r="I838">
        <v>40420265</v>
      </c>
    </row>
    <row r="839" spans="6:9" x14ac:dyDescent="0.25">
      <c r="F839" t="str">
        <f t="shared" si="17"/>
        <v>ALLASTROPHYSICS INC.</v>
      </c>
      <c r="G839" s="149" t="s">
        <v>13438</v>
      </c>
      <c r="H839" s="149" t="s">
        <v>1235</v>
      </c>
      <c r="I839">
        <v>40006384</v>
      </c>
    </row>
    <row r="840" spans="6:9" x14ac:dyDescent="0.25">
      <c r="F840" t="str">
        <f t="shared" si="17"/>
        <v>ALLATA MANUFACTURING</v>
      </c>
      <c r="G840" s="149" t="s">
        <v>13438</v>
      </c>
      <c r="H840" s="149" t="s">
        <v>1236</v>
      </c>
      <c r="I840">
        <v>40420720</v>
      </c>
    </row>
    <row r="841" spans="6:9" x14ac:dyDescent="0.25">
      <c r="F841" t="str">
        <f t="shared" si="17"/>
        <v>ALLATC PANELS</v>
      </c>
      <c r="G841" s="149" t="s">
        <v>13438</v>
      </c>
      <c r="H841" s="149" t="s">
        <v>1238</v>
      </c>
      <c r="I841">
        <v>40420344</v>
      </c>
    </row>
    <row r="842" spans="6:9" x14ac:dyDescent="0.25">
      <c r="F842" t="str">
        <f t="shared" si="17"/>
        <v>ALLATELIER P.M.G. INC.</v>
      </c>
      <c r="G842" s="149" t="s">
        <v>13438</v>
      </c>
      <c r="H842" s="149" t="s">
        <v>1239</v>
      </c>
      <c r="I842">
        <v>40420388</v>
      </c>
    </row>
    <row r="843" spans="6:9" x14ac:dyDescent="0.25">
      <c r="F843" t="str">
        <f t="shared" si="17"/>
        <v>ALLATELIER PRECISION ROUVILLE INC.</v>
      </c>
      <c r="G843" s="149" t="s">
        <v>13438</v>
      </c>
      <c r="H843" s="149" t="s">
        <v>1240</v>
      </c>
      <c r="I843">
        <v>40424229</v>
      </c>
    </row>
    <row r="844" spans="6:9" x14ac:dyDescent="0.25">
      <c r="F844" t="str">
        <f t="shared" si="17"/>
        <v>ALLATEX, INC.</v>
      </c>
      <c r="G844" s="149" t="s">
        <v>13438</v>
      </c>
      <c r="H844" s="149" t="s">
        <v>1241</v>
      </c>
      <c r="I844">
        <v>40007047</v>
      </c>
    </row>
    <row r="845" spans="6:9" x14ac:dyDescent="0.25">
      <c r="F845" t="str">
        <f t="shared" si="17"/>
        <v>ALLATH STAINLESS STEEL</v>
      </c>
      <c r="G845" s="149" t="s">
        <v>13438</v>
      </c>
      <c r="H845" s="149" t="s">
        <v>1242</v>
      </c>
      <c r="I845">
        <v>40420745</v>
      </c>
    </row>
    <row r="846" spans="6:9" x14ac:dyDescent="0.25">
      <c r="F846" t="str">
        <f t="shared" si="17"/>
        <v>ALLATLANTA BELTING</v>
      </c>
      <c r="G846" s="149" t="s">
        <v>13438</v>
      </c>
      <c r="H846" s="149" t="s">
        <v>1247</v>
      </c>
      <c r="I846">
        <v>40000211</v>
      </c>
    </row>
    <row r="847" spans="6:9" x14ac:dyDescent="0.25">
      <c r="F847" t="str">
        <f t="shared" si="17"/>
        <v>ALLATLANTA BELTING CO.</v>
      </c>
      <c r="G847" s="149" t="s">
        <v>13438</v>
      </c>
      <c r="H847" s="149" t="s">
        <v>1248</v>
      </c>
      <c r="I847">
        <v>40007801</v>
      </c>
    </row>
    <row r="848" spans="6:9" x14ac:dyDescent="0.25">
      <c r="F848" t="str">
        <f t="shared" si="17"/>
        <v>ALLATLANTA GEAR WORKS</v>
      </c>
      <c r="G848" s="149" t="s">
        <v>13438</v>
      </c>
      <c r="H848" s="149" t="s">
        <v>1249</v>
      </c>
      <c r="I848">
        <v>40008176</v>
      </c>
    </row>
    <row r="849" spans="6:9" x14ac:dyDescent="0.25">
      <c r="F849" t="str">
        <f t="shared" si="17"/>
        <v>ALLATLANTIC BELT &amp; INDUSTRIAL SUPPLY</v>
      </c>
      <c r="G849" s="149" t="s">
        <v>13438</v>
      </c>
      <c r="H849" s="149" t="s">
        <v>1251</v>
      </c>
      <c r="I849">
        <v>40005120</v>
      </c>
    </row>
    <row r="850" spans="6:9" x14ac:dyDescent="0.25">
      <c r="F850" t="str">
        <f t="shared" si="17"/>
        <v>ALLATLANTIC CORPORATION</v>
      </c>
      <c r="G850" s="149" t="s">
        <v>13438</v>
      </c>
      <c r="H850" s="149" t="s">
        <v>1254</v>
      </c>
      <c r="I850">
        <v>40001809</v>
      </c>
    </row>
    <row r="851" spans="6:9" x14ac:dyDescent="0.25">
      <c r="F851" t="str">
        <f t="shared" si="17"/>
        <v>ALLATLANTIC PACKAGING PRODUCTS LTD.</v>
      </c>
      <c r="G851" s="149" t="s">
        <v>13438</v>
      </c>
      <c r="H851" s="149" t="s">
        <v>1256</v>
      </c>
      <c r="I851">
        <v>40420829</v>
      </c>
    </row>
    <row r="852" spans="6:9" x14ac:dyDescent="0.25">
      <c r="F852" t="str">
        <f t="shared" si="17"/>
        <v>ALLATLANTIC PRESS, INC</v>
      </c>
      <c r="G852" s="149" t="s">
        <v>13438</v>
      </c>
      <c r="H852" s="149" t="s">
        <v>1257</v>
      </c>
      <c r="I852">
        <v>40004294</v>
      </c>
    </row>
    <row r="853" spans="6:9" x14ac:dyDescent="0.25">
      <c r="F853" t="str">
        <f t="shared" si="17"/>
        <v>ALLATLANTIC YARNS INC.</v>
      </c>
      <c r="G853" s="149" t="s">
        <v>13438</v>
      </c>
      <c r="H853" s="149" t="s">
        <v>1260</v>
      </c>
      <c r="I853">
        <v>40420497</v>
      </c>
    </row>
    <row r="854" spans="6:9" x14ac:dyDescent="0.25">
      <c r="F854" t="str">
        <f t="shared" si="17"/>
        <v>ALLATLANTIS FITNESS EQUIPMEN</v>
      </c>
      <c r="G854" s="149" t="s">
        <v>13438</v>
      </c>
      <c r="H854" s="149" t="s">
        <v>13467</v>
      </c>
      <c r="I854">
        <v>40420376</v>
      </c>
    </row>
    <row r="855" spans="6:9" x14ac:dyDescent="0.25">
      <c r="F855" t="str">
        <f t="shared" si="17"/>
        <v>ALLATLAS CONVERTING NORTH AMERICA, INC</v>
      </c>
      <c r="G855" s="149" t="s">
        <v>13438</v>
      </c>
      <c r="H855" s="149" t="s">
        <v>1262</v>
      </c>
      <c r="I855">
        <v>40006778</v>
      </c>
    </row>
    <row r="856" spans="6:9" x14ac:dyDescent="0.25">
      <c r="F856" t="str">
        <f t="shared" si="17"/>
        <v>ALLATLAS TECHNOLOGIES, INC.</v>
      </c>
      <c r="G856" s="149" t="s">
        <v>13438</v>
      </c>
      <c r="H856" s="149" t="s">
        <v>1265</v>
      </c>
      <c r="I856">
        <v>40002226</v>
      </c>
    </row>
    <row r="857" spans="6:9" x14ac:dyDescent="0.25">
      <c r="F857" t="str">
        <f t="shared" si="17"/>
        <v>ALLATOM TECHNICAL</v>
      </c>
      <c r="G857" s="149" t="s">
        <v>13438</v>
      </c>
      <c r="H857" s="149" t="s">
        <v>1266</v>
      </c>
      <c r="I857">
        <v>40424248</v>
      </c>
    </row>
    <row r="858" spans="6:9" x14ac:dyDescent="0.25">
      <c r="F858" t="str">
        <f t="shared" si="17"/>
        <v>ALLATS - CONTRACTS DIV.</v>
      </c>
      <c r="G858" s="149" t="s">
        <v>13438</v>
      </c>
      <c r="H858" s="149" t="s">
        <v>1268</v>
      </c>
      <c r="I858">
        <v>40420022</v>
      </c>
    </row>
    <row r="859" spans="6:9" x14ac:dyDescent="0.25">
      <c r="F859" t="str">
        <f t="shared" si="17"/>
        <v>ALLATS AUTOMATION SYSTEMS</v>
      </c>
      <c r="G859" s="149" t="s">
        <v>13438</v>
      </c>
      <c r="H859" s="149" t="s">
        <v>1269</v>
      </c>
      <c r="I859">
        <v>40420271</v>
      </c>
    </row>
    <row r="860" spans="6:9" x14ac:dyDescent="0.25">
      <c r="F860" t="str">
        <f t="shared" si="17"/>
        <v>ALLATS ENGINEERING</v>
      </c>
      <c r="G860" s="149" t="s">
        <v>13438</v>
      </c>
      <c r="H860" s="149" t="s">
        <v>1271</v>
      </c>
      <c r="I860">
        <v>40420275</v>
      </c>
    </row>
    <row r="861" spans="6:9" x14ac:dyDescent="0.25">
      <c r="F861" t="str">
        <f t="shared" si="17"/>
        <v>ALLATS SORTIMAT USA, LLC</v>
      </c>
      <c r="G861" s="149" t="s">
        <v>13438</v>
      </c>
      <c r="H861" s="149" t="s">
        <v>1273</v>
      </c>
      <c r="I861">
        <v>40000860</v>
      </c>
    </row>
    <row r="862" spans="6:9" x14ac:dyDescent="0.25">
      <c r="F862" t="str">
        <f t="shared" si="17"/>
        <v>ALLATS-OHIO</v>
      </c>
      <c r="G862" s="149" t="s">
        <v>13438</v>
      </c>
      <c r="H862" s="149" t="s">
        <v>1275</v>
      </c>
      <c r="I862">
        <v>40001103</v>
      </c>
    </row>
    <row r="863" spans="6:9" x14ac:dyDescent="0.25">
      <c r="F863" t="str">
        <f t="shared" si="17"/>
        <v>ALLATV FARMS</v>
      </c>
      <c r="G863" s="149" t="s">
        <v>13438</v>
      </c>
      <c r="H863" s="149" t="s">
        <v>1276</v>
      </c>
      <c r="I863">
        <v>40421334</v>
      </c>
    </row>
    <row r="864" spans="6:9" x14ac:dyDescent="0.25">
      <c r="F864" t="str">
        <f t="shared" si="17"/>
        <v>ALLAUDIO ADVANCE</v>
      </c>
      <c r="G864" s="149" t="s">
        <v>13438</v>
      </c>
      <c r="H864" s="149" t="s">
        <v>1278</v>
      </c>
      <c r="I864">
        <v>40003093</v>
      </c>
    </row>
    <row r="865" spans="6:9" x14ac:dyDescent="0.25">
      <c r="F865" t="str">
        <f t="shared" si="17"/>
        <v>ALLAURALITES INC.</v>
      </c>
      <c r="G865" s="149" t="s">
        <v>13438</v>
      </c>
      <c r="H865" s="149" t="s">
        <v>1281</v>
      </c>
      <c r="I865">
        <v>40006538</v>
      </c>
    </row>
    <row r="866" spans="6:9" x14ac:dyDescent="0.25">
      <c r="F866" t="str">
        <f t="shared" si="17"/>
        <v>ALLAUTAJON PACKAGING - BOSTON CORP.</v>
      </c>
      <c r="G866" s="149" t="s">
        <v>13438</v>
      </c>
      <c r="H866" s="149" t="s">
        <v>1285</v>
      </c>
      <c r="I866">
        <v>40007923</v>
      </c>
    </row>
    <row r="867" spans="6:9" x14ac:dyDescent="0.25">
      <c r="F867" t="str">
        <f t="shared" si="17"/>
        <v>ALLAUTEFA SOLUTIONS NORTH AMERICA INC.</v>
      </c>
      <c r="G867" s="149" t="s">
        <v>13438</v>
      </c>
      <c r="H867" s="149" t="s">
        <v>1286</v>
      </c>
      <c r="I867">
        <v>40008270</v>
      </c>
    </row>
    <row r="868" spans="6:9" x14ac:dyDescent="0.25">
      <c r="F868" t="str">
        <f t="shared" si="17"/>
        <v>ALLAUTO SPA</v>
      </c>
      <c r="G868" s="149" t="s">
        <v>13438</v>
      </c>
      <c r="H868" s="149" t="s">
        <v>1287</v>
      </c>
      <c r="I868">
        <v>40006811</v>
      </c>
    </row>
    <row r="869" spans="6:9" x14ac:dyDescent="0.25">
      <c r="F869" t="str">
        <f t="shared" si="17"/>
        <v>ALLAUTOMACAD INC.</v>
      </c>
      <c r="G869" s="149" t="s">
        <v>13438</v>
      </c>
      <c r="H869" s="149" t="s">
        <v>1290</v>
      </c>
      <c r="I869">
        <v>40420953</v>
      </c>
    </row>
    <row r="870" spans="6:9" x14ac:dyDescent="0.25">
      <c r="F870" t="str">
        <f t="shared" si="17"/>
        <v>ALLAUTOMATED CONVEYING SYSTEMS</v>
      </c>
      <c r="G870" s="149" t="s">
        <v>13438</v>
      </c>
      <c r="H870" s="149" t="s">
        <v>1291</v>
      </c>
      <c r="I870">
        <v>40001367</v>
      </c>
    </row>
    <row r="871" spans="6:9" x14ac:dyDescent="0.25">
      <c r="F871" t="str">
        <f t="shared" si="17"/>
        <v>ALLAUTOMATED SOLUTIONS LLC</v>
      </c>
      <c r="G871" s="149" t="s">
        <v>13438</v>
      </c>
      <c r="H871" s="149" t="s">
        <v>1297</v>
      </c>
      <c r="I871">
        <v>40001737</v>
      </c>
    </row>
    <row r="872" spans="6:9" x14ac:dyDescent="0.25">
      <c r="F872" s="185" t="str">
        <f t="shared" si="17"/>
        <v>ALLAUTOMATED SYSTEMS</v>
      </c>
      <c r="G872" s="149" t="s">
        <v>13438</v>
      </c>
      <c r="H872" s="149" t="s">
        <v>1298</v>
      </c>
      <c r="I872">
        <v>40004002</v>
      </c>
    </row>
    <row r="873" spans="6:9" x14ac:dyDescent="0.25">
      <c r="F873" s="185" t="str">
        <f t="shared" si="17"/>
        <v>ALLAUTOMATED SYSTEMS</v>
      </c>
      <c r="G873" s="149" t="s">
        <v>13438</v>
      </c>
      <c r="H873" s="149" t="s">
        <v>1298</v>
      </c>
      <c r="I873">
        <v>40002939</v>
      </c>
    </row>
    <row r="874" spans="6:9" x14ac:dyDescent="0.25">
      <c r="F874" t="str">
        <f t="shared" si="17"/>
        <v>ALLAUTOMATEX INC.</v>
      </c>
      <c r="G874" s="149" t="s">
        <v>13438</v>
      </c>
      <c r="H874" s="149" t="s">
        <v>1299</v>
      </c>
      <c r="I874">
        <v>40421129</v>
      </c>
    </row>
    <row r="875" spans="6:9" x14ac:dyDescent="0.25">
      <c r="F875" t="str">
        <f t="shared" si="17"/>
        <v>ALLAUTOMATIC ROLLS OF NEW ENGLAND, INC</v>
      </c>
      <c r="G875" s="149" t="s">
        <v>13438</v>
      </c>
      <c r="H875" s="149" t="s">
        <v>1300</v>
      </c>
      <c r="I875">
        <v>40008689</v>
      </c>
    </row>
    <row r="876" spans="6:9" x14ac:dyDescent="0.25">
      <c r="F876" t="str">
        <f t="shared" si="17"/>
        <v>ALLAUTOMATIC SYSTEMS, INC.</v>
      </c>
      <c r="G876" s="149" t="s">
        <v>13438</v>
      </c>
      <c r="H876" s="149" t="s">
        <v>1301</v>
      </c>
      <c r="I876">
        <v>40006412</v>
      </c>
    </row>
    <row r="877" spans="6:9" x14ac:dyDescent="0.25">
      <c r="F877" t="str">
        <f t="shared" si="17"/>
        <v>ALLAUTOMATION CONTROLS INC.</v>
      </c>
      <c r="G877" s="149" t="s">
        <v>13438</v>
      </c>
      <c r="H877" s="149" t="s">
        <v>1302</v>
      </c>
      <c r="I877">
        <v>40007129</v>
      </c>
    </row>
    <row r="878" spans="6:9" x14ac:dyDescent="0.25">
      <c r="F878" t="str">
        <f t="shared" si="17"/>
        <v>ALLAUTOMATION TECHNOLOGY, INC.</v>
      </c>
      <c r="G878" s="149" t="s">
        <v>13438</v>
      </c>
      <c r="H878" s="149" t="s">
        <v>1303</v>
      </c>
      <c r="I878">
        <v>40003615</v>
      </c>
    </row>
    <row r="879" spans="6:9" x14ac:dyDescent="0.25">
      <c r="F879" t="str">
        <f t="shared" si="17"/>
        <v>ALLAUTONEUM NORTH AMERICA, INC</v>
      </c>
      <c r="G879" s="149" t="s">
        <v>13438</v>
      </c>
      <c r="H879" s="149" t="s">
        <v>1308</v>
      </c>
      <c r="I879">
        <v>40007752</v>
      </c>
    </row>
    <row r="880" spans="6:9" x14ac:dyDescent="0.25">
      <c r="F880" t="str">
        <f t="shared" si="17"/>
        <v>ALLAV CELL INC</v>
      </c>
      <c r="G880" s="149" t="s">
        <v>13438</v>
      </c>
      <c r="H880" s="149" t="s">
        <v>1311</v>
      </c>
      <c r="I880">
        <v>40420372</v>
      </c>
    </row>
    <row r="881" spans="6:9" x14ac:dyDescent="0.25">
      <c r="F881" t="str">
        <f t="shared" si="17"/>
        <v>ALLAVANT IMAGING &amp;</v>
      </c>
      <c r="G881" s="149" t="s">
        <v>13438</v>
      </c>
      <c r="H881" s="149" t="s">
        <v>1314</v>
      </c>
      <c r="I881">
        <v>40420972</v>
      </c>
    </row>
    <row r="882" spans="6:9" x14ac:dyDescent="0.25">
      <c r="F882" t="str">
        <f t="shared" si="17"/>
        <v>ALLAVERY DENNISON</v>
      </c>
      <c r="G882" s="149" t="s">
        <v>13438</v>
      </c>
      <c r="H882" s="149" t="s">
        <v>1316</v>
      </c>
      <c r="I882">
        <v>40002223</v>
      </c>
    </row>
    <row r="883" spans="6:9" x14ac:dyDescent="0.25">
      <c r="F883" t="str">
        <f t="shared" si="17"/>
        <v>ALLAVERY PRODUCTS - MERIDIAN MS</v>
      </c>
      <c r="G883" s="149" t="s">
        <v>13438</v>
      </c>
      <c r="H883" s="149" t="s">
        <v>1318</v>
      </c>
      <c r="I883">
        <v>40003111</v>
      </c>
    </row>
    <row r="884" spans="6:9" x14ac:dyDescent="0.25">
      <c r="F884" t="str">
        <f t="shared" si="17"/>
        <v>ALLAVEVA DRUG DELIVERY SYSTEMS, INC</v>
      </c>
      <c r="G884" s="149" t="s">
        <v>13438</v>
      </c>
      <c r="H884" s="149" t="s">
        <v>1319</v>
      </c>
      <c r="I884">
        <v>40007784</v>
      </c>
    </row>
    <row r="885" spans="6:9" x14ac:dyDescent="0.25">
      <c r="F885" t="str">
        <f t="shared" si="17"/>
        <v>ALLAVICOMAX INC.</v>
      </c>
      <c r="G885" s="149" t="s">
        <v>13438</v>
      </c>
      <c r="H885" s="149" t="s">
        <v>1320</v>
      </c>
      <c r="I885">
        <v>40421050</v>
      </c>
    </row>
    <row r="886" spans="6:9" x14ac:dyDescent="0.25">
      <c r="F886" t="str">
        <f t="shared" si="17"/>
        <v>ALLAVON CANADA INC.</v>
      </c>
      <c r="G886" s="149" t="s">
        <v>13438</v>
      </c>
      <c r="H886" s="149" t="s">
        <v>1323</v>
      </c>
      <c r="I886">
        <v>40008024</v>
      </c>
    </row>
    <row r="887" spans="6:9" x14ac:dyDescent="0.25">
      <c r="F887" t="str">
        <f t="shared" si="17"/>
        <v>ALLAW NORTH CAROLINA, INC.</v>
      </c>
      <c r="G887" s="149" t="s">
        <v>13438</v>
      </c>
      <c r="H887" s="149" t="s">
        <v>1335</v>
      </c>
      <c r="I887">
        <v>40008789</v>
      </c>
    </row>
    <row r="888" spans="6:9" x14ac:dyDescent="0.25">
      <c r="F888" t="str">
        <f t="shared" si="17"/>
        <v>ALLAXIOM INDUSTRIAL SOLUTIONS INC</v>
      </c>
      <c r="G888" s="149" t="s">
        <v>13438</v>
      </c>
      <c r="H888" s="149" t="s">
        <v>13468</v>
      </c>
      <c r="I888">
        <v>40420901</v>
      </c>
    </row>
    <row r="889" spans="6:9" x14ac:dyDescent="0.25">
      <c r="F889" t="str">
        <f t="shared" si="17"/>
        <v>ALLAXIS MANUFACTURING, INC</v>
      </c>
      <c r="G889" s="149" t="s">
        <v>13438</v>
      </c>
      <c r="H889" s="149" t="s">
        <v>1338</v>
      </c>
      <c r="I889">
        <v>40003618</v>
      </c>
    </row>
    <row r="890" spans="6:9" x14ac:dyDescent="0.25">
      <c r="F890" t="str">
        <f t="shared" si="17"/>
        <v>ALLAXIUM FOODS - PROUD CLEARY CO</v>
      </c>
      <c r="G890" s="149" t="s">
        <v>13438</v>
      </c>
      <c r="H890" s="149" t="s">
        <v>1339</v>
      </c>
      <c r="I890">
        <v>40005122</v>
      </c>
    </row>
    <row r="891" spans="6:9" x14ac:dyDescent="0.25">
      <c r="F891" t="str">
        <f t="shared" si="17"/>
        <v>ALLAXIUM FOODS (INACTIVE ACCOUNT)</v>
      </c>
      <c r="G891" s="149" t="s">
        <v>13438</v>
      </c>
      <c r="H891" s="149" t="s">
        <v>1340</v>
      </c>
      <c r="I891">
        <v>40005112</v>
      </c>
    </row>
    <row r="892" spans="6:9" x14ac:dyDescent="0.25">
      <c r="F892" t="str">
        <f t="shared" si="17"/>
        <v>ALLAXMANN CONVEYING SYSTEMS, INC.</v>
      </c>
      <c r="G892" s="149" t="s">
        <v>13438</v>
      </c>
      <c r="H892" s="149" t="s">
        <v>1341</v>
      </c>
      <c r="I892">
        <v>40002615</v>
      </c>
    </row>
    <row r="893" spans="6:9" x14ac:dyDescent="0.25">
      <c r="F893" t="str">
        <f t="shared" si="17"/>
        <v>ALLAXXON PACKAGING GROUP</v>
      </c>
      <c r="G893" s="149" t="s">
        <v>13438</v>
      </c>
      <c r="H893" s="149" t="s">
        <v>1342</v>
      </c>
      <c r="I893">
        <v>40421099</v>
      </c>
    </row>
    <row r="894" spans="6:9" x14ac:dyDescent="0.25">
      <c r="F894" t="str">
        <f t="shared" si="17"/>
        <v>ALLAZTEC INDUSTRIAL BEARING &amp; SUPPLY</v>
      </c>
      <c r="G894" s="149" t="s">
        <v>13438</v>
      </c>
      <c r="H894" s="149" t="s">
        <v>1345</v>
      </c>
      <c r="I894">
        <v>40005705</v>
      </c>
    </row>
    <row r="895" spans="6:9" x14ac:dyDescent="0.25">
      <c r="F895" t="str">
        <f t="shared" si="17"/>
        <v>ALLAZTECA FOODS</v>
      </c>
      <c r="G895" s="149" t="s">
        <v>13438</v>
      </c>
      <c r="H895" s="149" t="s">
        <v>1346</v>
      </c>
      <c r="I895">
        <v>40006960</v>
      </c>
    </row>
    <row r="896" spans="6:9" x14ac:dyDescent="0.25">
      <c r="F896" t="str">
        <f t="shared" si="17"/>
        <v>ALLB &amp; B MAF LP</v>
      </c>
      <c r="G896" s="149" t="s">
        <v>13438</v>
      </c>
      <c r="H896" s="149" t="s">
        <v>1347</v>
      </c>
      <c r="I896">
        <v>40005334</v>
      </c>
    </row>
    <row r="897" spans="6:9" x14ac:dyDescent="0.25">
      <c r="F897" t="str">
        <f t="shared" si="17"/>
        <v>ALLB &amp; B MANUFACTURING</v>
      </c>
      <c r="G897" s="149" t="s">
        <v>13438</v>
      </c>
      <c r="H897" s="149" t="s">
        <v>1348</v>
      </c>
      <c r="I897">
        <v>40001849</v>
      </c>
    </row>
    <row r="898" spans="6:9" x14ac:dyDescent="0.25">
      <c r="F898" t="str">
        <f t="shared" si="17"/>
        <v>ALLB &amp; D TECHNOLOGIES</v>
      </c>
      <c r="G898" s="149" t="s">
        <v>13438</v>
      </c>
      <c r="H898" s="149" t="s">
        <v>1350</v>
      </c>
      <c r="I898">
        <v>40007081</v>
      </c>
    </row>
    <row r="899" spans="6:9" x14ac:dyDescent="0.25">
      <c r="F899" t="str">
        <f t="shared" ref="F899:F962" si="18">CONCATENATE(G899, H899)</f>
        <v>ALLB &amp; T RUBBER</v>
      </c>
      <c r="G899" s="149" t="s">
        <v>13438</v>
      </c>
      <c r="H899" s="149" t="s">
        <v>1351</v>
      </c>
      <c r="I899">
        <v>40420413</v>
      </c>
    </row>
    <row r="900" spans="6:9" x14ac:dyDescent="0.25">
      <c r="F900" t="str">
        <f t="shared" si="18"/>
        <v>ALLB&amp;D INDUSTRIAL INC DBA  B&amp;D TECHNOL</v>
      </c>
      <c r="G900" s="149" t="s">
        <v>13438</v>
      </c>
      <c r="H900" s="149" t="s">
        <v>1353</v>
      </c>
      <c r="I900">
        <v>40007025</v>
      </c>
    </row>
    <row r="901" spans="6:9" x14ac:dyDescent="0.25">
      <c r="F901" t="str">
        <f t="shared" si="18"/>
        <v>ALLB&amp;M INDUSTRIES, INC</v>
      </c>
      <c r="G901" s="149" t="s">
        <v>13438</v>
      </c>
      <c r="H901" s="149" t="s">
        <v>1354</v>
      </c>
      <c r="I901">
        <v>40008827</v>
      </c>
    </row>
    <row r="902" spans="6:9" x14ac:dyDescent="0.25">
      <c r="F902" t="str">
        <f t="shared" si="18"/>
        <v>ALLB. BRAUN MEDICAL INC.</v>
      </c>
      <c r="G902" s="149" t="s">
        <v>13438</v>
      </c>
      <c r="H902" s="149" t="s">
        <v>1356</v>
      </c>
      <c r="I902">
        <v>40005468</v>
      </c>
    </row>
    <row r="903" spans="6:9" x14ac:dyDescent="0.25">
      <c r="F903" t="str">
        <f t="shared" si="18"/>
        <v>ALLB.F. NELSON, INC.</v>
      </c>
      <c r="G903" s="149" t="s">
        <v>13438</v>
      </c>
      <c r="H903" s="149" t="s">
        <v>1357</v>
      </c>
      <c r="I903">
        <v>40006298</v>
      </c>
    </row>
    <row r="904" spans="6:9" x14ac:dyDescent="0.25">
      <c r="F904" t="str">
        <f t="shared" si="18"/>
        <v>ALLB.I. BETNA INTERNATIONAL</v>
      </c>
      <c r="G904" s="149" t="s">
        <v>13438</v>
      </c>
      <c r="H904" s="149" t="s">
        <v>1358</v>
      </c>
      <c r="I904">
        <v>40007847</v>
      </c>
    </row>
    <row r="905" spans="6:9" x14ac:dyDescent="0.25">
      <c r="F905" t="str">
        <f t="shared" si="18"/>
        <v>ALLBABBITT MFG</v>
      </c>
      <c r="G905" s="149" t="s">
        <v>13438</v>
      </c>
      <c r="H905" s="149" t="s">
        <v>1361</v>
      </c>
      <c r="I905">
        <v>40007743</v>
      </c>
    </row>
    <row r="906" spans="6:9" x14ac:dyDescent="0.25">
      <c r="F906" t="str">
        <f t="shared" si="18"/>
        <v>ALLBACKERHAUS VEIT LTD.</v>
      </c>
      <c r="G906" s="149" t="s">
        <v>13438</v>
      </c>
      <c r="H906" s="149" t="s">
        <v>1363</v>
      </c>
      <c r="I906">
        <v>40420616</v>
      </c>
    </row>
    <row r="907" spans="6:9" x14ac:dyDescent="0.25">
      <c r="F907" t="str">
        <f t="shared" si="18"/>
        <v>ALLBADGER MILL SUPPLY</v>
      </c>
      <c r="G907" s="149" t="s">
        <v>13438</v>
      </c>
      <c r="H907" s="149" t="s">
        <v>1364</v>
      </c>
      <c r="I907">
        <v>40002769</v>
      </c>
    </row>
    <row r="908" spans="6:9" x14ac:dyDescent="0.25">
      <c r="F908" t="str">
        <f t="shared" si="18"/>
        <v>ALLBAGCRAFT CORP.</v>
      </c>
      <c r="G908" s="149" t="s">
        <v>13438</v>
      </c>
      <c r="H908" s="149" t="s">
        <v>1365</v>
      </c>
      <c r="I908">
        <v>40004196</v>
      </c>
    </row>
    <row r="909" spans="6:9" x14ac:dyDescent="0.25">
      <c r="F909" t="str">
        <f t="shared" si="18"/>
        <v>ALLBAHCALL RUBBER CO INC</v>
      </c>
      <c r="G909" s="149" t="s">
        <v>13438</v>
      </c>
      <c r="H909" s="149" t="s">
        <v>1367</v>
      </c>
      <c r="I909">
        <v>40007005</v>
      </c>
    </row>
    <row r="910" spans="6:9" x14ac:dyDescent="0.25">
      <c r="F910" t="str">
        <f t="shared" si="18"/>
        <v>ALLBAKER &amp; BAKER, INC.</v>
      </c>
      <c r="G910" s="149" t="s">
        <v>13438</v>
      </c>
      <c r="H910" s="149" t="s">
        <v>1370</v>
      </c>
      <c r="I910">
        <v>40002915</v>
      </c>
    </row>
    <row r="911" spans="6:9" x14ac:dyDescent="0.25">
      <c r="F911" t="str">
        <f t="shared" si="18"/>
        <v>ALLBAKER PERKINS, INC</v>
      </c>
      <c r="G911" s="149" t="s">
        <v>13438</v>
      </c>
      <c r="H911" s="149" t="s">
        <v>1371</v>
      </c>
      <c r="I911">
        <v>40005114</v>
      </c>
    </row>
    <row r="912" spans="6:9" x14ac:dyDescent="0.25">
      <c r="F912" t="str">
        <f t="shared" si="18"/>
        <v>ALLBAKERY AND PACKAGING SYSTEMS, INC.</v>
      </c>
      <c r="G912" s="149" t="s">
        <v>13438</v>
      </c>
      <c r="H912" s="149" t="s">
        <v>1373</v>
      </c>
      <c r="I912">
        <v>40007760</v>
      </c>
    </row>
    <row r="913" spans="6:9" x14ac:dyDescent="0.25">
      <c r="F913" t="str">
        <f t="shared" si="18"/>
        <v>ALLBAKERY DE FRANCE</v>
      </c>
      <c r="G913" s="149" t="s">
        <v>13438</v>
      </c>
      <c r="H913" s="149" t="s">
        <v>1375</v>
      </c>
      <c r="I913">
        <v>40008614</v>
      </c>
    </row>
    <row r="914" spans="6:9" x14ac:dyDescent="0.25">
      <c r="F914" t="str">
        <f t="shared" si="18"/>
        <v>ALLBAKERY EQUIPMENT.COM INC</v>
      </c>
      <c r="G914" s="149" t="s">
        <v>13438</v>
      </c>
      <c r="H914" s="149" t="s">
        <v>1376</v>
      </c>
      <c r="I914">
        <v>40006662</v>
      </c>
    </row>
    <row r="915" spans="6:9" x14ac:dyDescent="0.25">
      <c r="F915" t="str">
        <f t="shared" si="18"/>
        <v>ALLBAKKAVOR FOODS USA, INC</v>
      </c>
      <c r="G915" s="149" t="s">
        <v>13438</v>
      </c>
      <c r="H915" s="149" t="s">
        <v>1377</v>
      </c>
      <c r="I915">
        <v>40008602</v>
      </c>
    </row>
    <row r="916" spans="6:9" x14ac:dyDescent="0.25">
      <c r="F916" s="185" t="str">
        <f t="shared" si="18"/>
        <v>ALLBAKTEK</v>
      </c>
      <c r="G916" s="149" t="s">
        <v>13438</v>
      </c>
      <c r="H916" s="149" t="s">
        <v>1378</v>
      </c>
      <c r="I916">
        <v>40003271</v>
      </c>
    </row>
    <row r="917" spans="6:9" x14ac:dyDescent="0.25">
      <c r="F917" s="185" t="str">
        <f t="shared" si="18"/>
        <v>ALLBAKTEK</v>
      </c>
      <c r="G917" s="149" t="s">
        <v>13438</v>
      </c>
      <c r="H917" s="149" t="s">
        <v>1378</v>
      </c>
      <c r="I917">
        <v>40005415</v>
      </c>
    </row>
    <row r="918" spans="6:9" x14ac:dyDescent="0.25">
      <c r="F918" t="str">
        <f t="shared" si="18"/>
        <v>ALLBALANCING SPECIALTY CO.</v>
      </c>
      <c r="G918" s="149" t="s">
        <v>13438</v>
      </c>
      <c r="H918" s="149" t="s">
        <v>1379</v>
      </c>
      <c r="I918">
        <v>40007967</v>
      </c>
    </row>
    <row r="919" spans="6:9" x14ac:dyDescent="0.25">
      <c r="F919" t="str">
        <f t="shared" si="18"/>
        <v>ALLBALDWIN HIBBING</v>
      </c>
      <c r="G919" s="149" t="s">
        <v>13438</v>
      </c>
      <c r="H919" s="149" t="s">
        <v>1380</v>
      </c>
      <c r="I919">
        <v>40002565</v>
      </c>
    </row>
    <row r="920" spans="6:9" x14ac:dyDescent="0.25">
      <c r="F920" t="str">
        <f t="shared" si="18"/>
        <v>ALLBALDWIN SUPPLY (DUPL DON'T USE)</v>
      </c>
      <c r="G920" s="149" t="s">
        <v>13438</v>
      </c>
      <c r="H920" s="149" t="s">
        <v>1381</v>
      </c>
      <c r="I920">
        <v>40004236</v>
      </c>
    </row>
    <row r="921" spans="6:9" x14ac:dyDescent="0.25">
      <c r="F921" t="str">
        <f t="shared" si="18"/>
        <v>ALLBALDWIN SUPPLY CO (TRANSTEX)</v>
      </c>
      <c r="G921" s="149" t="s">
        <v>13438</v>
      </c>
      <c r="H921" s="149" t="s">
        <v>1382</v>
      </c>
      <c r="I921">
        <v>40006017</v>
      </c>
    </row>
    <row r="922" spans="6:9" x14ac:dyDescent="0.25">
      <c r="F922" t="str">
        <f t="shared" si="18"/>
        <v>ALLBALDWIN SUPPLY COMPANY (IA)</v>
      </c>
      <c r="G922" s="149" t="s">
        <v>13438</v>
      </c>
      <c r="H922" s="149" t="s">
        <v>1383</v>
      </c>
      <c r="I922">
        <v>40008354</v>
      </c>
    </row>
    <row r="923" spans="6:9" x14ac:dyDescent="0.25">
      <c r="F923" t="str">
        <f t="shared" si="18"/>
        <v>ALLBALDWIN SUPPLY COMPANY (MN)</v>
      </c>
      <c r="G923" s="149" t="s">
        <v>13438</v>
      </c>
      <c r="H923" s="149" t="s">
        <v>1384</v>
      </c>
      <c r="I923">
        <v>40004566</v>
      </c>
    </row>
    <row r="924" spans="6:9" x14ac:dyDescent="0.25">
      <c r="F924" t="str">
        <f t="shared" si="18"/>
        <v>ALLBALDWIN SUPPLY-JENNIE-O/HORMEL</v>
      </c>
      <c r="G924" s="149" t="s">
        <v>13438</v>
      </c>
      <c r="H924" s="149" t="s">
        <v>1385</v>
      </c>
      <c r="I924">
        <v>40008124</v>
      </c>
    </row>
    <row r="925" spans="6:9" x14ac:dyDescent="0.25">
      <c r="F925" t="str">
        <f t="shared" si="18"/>
        <v>ALLBALFOUR PUBLISHING CO.</v>
      </c>
      <c r="G925" s="149" t="s">
        <v>13438</v>
      </c>
      <c r="H925" s="149" t="s">
        <v>1386</v>
      </c>
      <c r="I925">
        <v>40004596</v>
      </c>
    </row>
    <row r="926" spans="6:9" x14ac:dyDescent="0.25">
      <c r="F926" s="185" t="str">
        <f t="shared" si="18"/>
        <v>ALLBALL CORPORATION</v>
      </c>
      <c r="G926" s="149" t="s">
        <v>13438</v>
      </c>
      <c r="H926" s="149" t="s">
        <v>1387</v>
      </c>
      <c r="I926">
        <v>40008812</v>
      </c>
    </row>
    <row r="927" spans="6:9" x14ac:dyDescent="0.25">
      <c r="F927" s="185" t="str">
        <f t="shared" si="18"/>
        <v>ALLBALL CORPORATION</v>
      </c>
      <c r="G927" s="149" t="s">
        <v>13438</v>
      </c>
      <c r="H927" s="149" t="s">
        <v>1387</v>
      </c>
      <c r="I927">
        <v>40005255</v>
      </c>
    </row>
    <row r="928" spans="6:9" x14ac:dyDescent="0.25">
      <c r="F928" s="185" t="str">
        <f t="shared" si="18"/>
        <v>ALLBALL METAL BEVERAGE CONTAINER CORP</v>
      </c>
      <c r="G928" s="149" t="s">
        <v>13438</v>
      </c>
      <c r="H928" s="149" t="s">
        <v>1388</v>
      </c>
      <c r="I928">
        <v>40004332</v>
      </c>
    </row>
    <row r="929" spans="6:9" x14ac:dyDescent="0.25">
      <c r="F929" s="185" t="str">
        <f t="shared" si="18"/>
        <v>ALLBALL METAL BEVERAGE CONTAINER CORP</v>
      </c>
      <c r="G929" s="149" t="s">
        <v>13438</v>
      </c>
      <c r="H929" s="149" t="s">
        <v>1388</v>
      </c>
      <c r="I929">
        <v>40007026</v>
      </c>
    </row>
    <row r="930" spans="6:9" x14ac:dyDescent="0.25">
      <c r="F930" s="185" t="str">
        <f t="shared" si="18"/>
        <v>ALLBALL METAL FOOD CONTAINER LLC</v>
      </c>
      <c r="G930" s="149" t="s">
        <v>13438</v>
      </c>
      <c r="H930" s="149" t="s">
        <v>1389</v>
      </c>
      <c r="I930">
        <v>40005475</v>
      </c>
    </row>
    <row r="931" spans="6:9" x14ac:dyDescent="0.25">
      <c r="F931" s="185" t="str">
        <f t="shared" si="18"/>
        <v>ALLBALL METAL FOOD CONTAINER LLC</v>
      </c>
      <c r="G931" s="149" t="s">
        <v>13438</v>
      </c>
      <c r="H931" s="149" t="s">
        <v>1389</v>
      </c>
      <c r="I931">
        <v>40004337</v>
      </c>
    </row>
    <row r="932" spans="6:9" x14ac:dyDescent="0.25">
      <c r="F932" s="185" t="str">
        <f t="shared" si="18"/>
        <v>ALLBALL METAL FOOD CONTAINER LLC</v>
      </c>
      <c r="G932" s="149" t="s">
        <v>13438</v>
      </c>
      <c r="H932" s="149" t="s">
        <v>1389</v>
      </c>
      <c r="I932">
        <v>40006386</v>
      </c>
    </row>
    <row r="933" spans="6:9" x14ac:dyDescent="0.25">
      <c r="F933" t="str">
        <f t="shared" si="18"/>
        <v>ALLBALPACK, INC.</v>
      </c>
      <c r="G933" s="149" t="s">
        <v>13438</v>
      </c>
      <c r="H933" s="149" t="s">
        <v>1390</v>
      </c>
      <c r="I933">
        <v>40008522</v>
      </c>
    </row>
    <row r="934" spans="6:9" x14ac:dyDescent="0.25">
      <c r="F934" t="str">
        <f t="shared" si="18"/>
        <v>ALLBALTIMORE BELTING CO.</v>
      </c>
      <c r="G934" s="149" t="s">
        <v>13438</v>
      </c>
      <c r="H934" s="149" t="s">
        <v>1391</v>
      </c>
      <c r="I934">
        <v>40000759</v>
      </c>
    </row>
    <row r="935" spans="6:9" x14ac:dyDescent="0.25">
      <c r="F935" t="str">
        <f t="shared" si="18"/>
        <v>ALLBALTIMORE RUBBER &amp; GASKET</v>
      </c>
      <c r="G935" s="149" t="s">
        <v>13438</v>
      </c>
      <c r="H935" s="149" t="s">
        <v>1392</v>
      </c>
      <c r="I935">
        <v>40006170</v>
      </c>
    </row>
    <row r="936" spans="6:9" x14ac:dyDescent="0.25">
      <c r="F936" t="str">
        <f t="shared" si="18"/>
        <v>ALLBALTIMORE RUBBER &amp; GASKET CO.,INC.</v>
      </c>
      <c r="G936" s="149" t="s">
        <v>13438</v>
      </c>
      <c r="H936" s="149" t="s">
        <v>1393</v>
      </c>
      <c r="I936">
        <v>40002475</v>
      </c>
    </row>
    <row r="937" spans="6:9" x14ac:dyDescent="0.25">
      <c r="F937" t="str">
        <f t="shared" si="18"/>
        <v>ALLBAMCO BELTING PRODUCTS, INC</v>
      </c>
      <c r="G937" s="149" t="s">
        <v>13438</v>
      </c>
      <c r="H937" s="149" t="s">
        <v>1395</v>
      </c>
      <c r="I937">
        <v>40005937</v>
      </c>
    </row>
    <row r="938" spans="6:9" x14ac:dyDescent="0.25">
      <c r="F938" t="str">
        <f t="shared" si="18"/>
        <v>ALLBANCROFT BAG, INC</v>
      </c>
      <c r="G938" s="149" t="s">
        <v>13438</v>
      </c>
      <c r="H938" s="149" t="s">
        <v>1396</v>
      </c>
      <c r="I938">
        <v>40007756</v>
      </c>
    </row>
    <row r="939" spans="6:9" x14ac:dyDescent="0.25">
      <c r="F939" s="185" t="str">
        <f t="shared" si="18"/>
        <v>ALLBANDAS CIMEXSA S.A.S</v>
      </c>
      <c r="G939" s="149" t="s">
        <v>13438</v>
      </c>
      <c r="H939" s="149" t="s">
        <v>1397</v>
      </c>
      <c r="I939">
        <v>40421254</v>
      </c>
    </row>
    <row r="940" spans="6:9" x14ac:dyDescent="0.25">
      <c r="F940" s="185" t="str">
        <f t="shared" si="18"/>
        <v>ALLBANDAS CIMEXSA S.A.S</v>
      </c>
      <c r="G940" s="149" t="s">
        <v>13438</v>
      </c>
      <c r="H940" s="149" t="s">
        <v>1397</v>
      </c>
      <c r="I940">
        <v>40421254</v>
      </c>
    </row>
    <row r="941" spans="6:9" x14ac:dyDescent="0.25">
      <c r="F941" s="185" t="str">
        <f t="shared" si="18"/>
        <v>ALLBANDAS CIMEXSA S.A.S</v>
      </c>
      <c r="G941" s="149" t="s">
        <v>13438</v>
      </c>
      <c r="H941" s="149" t="s">
        <v>1397</v>
      </c>
      <c r="I941">
        <v>40421254</v>
      </c>
    </row>
    <row r="942" spans="6:9" x14ac:dyDescent="0.25">
      <c r="F942" t="str">
        <f t="shared" si="18"/>
        <v>ALLBANDAS INDUSTRIALES SA</v>
      </c>
      <c r="G942" s="149" t="s">
        <v>13438</v>
      </c>
      <c r="H942" s="149" t="s">
        <v>1398</v>
      </c>
      <c r="I942">
        <v>40006231</v>
      </c>
    </row>
    <row r="943" spans="6:9" x14ac:dyDescent="0.25">
      <c r="F943" t="str">
        <f t="shared" si="18"/>
        <v>ALLBANNER ENGINEERING CORP.</v>
      </c>
      <c r="G943" s="149" t="s">
        <v>13438</v>
      </c>
      <c r="H943" s="149" t="s">
        <v>1399</v>
      </c>
      <c r="I943">
        <v>40001384</v>
      </c>
    </row>
    <row r="944" spans="6:9" x14ac:dyDescent="0.25">
      <c r="F944" t="str">
        <f t="shared" si="18"/>
        <v>ALLBANT PRINTOCUT</v>
      </c>
      <c r="G944" s="149" t="s">
        <v>13438</v>
      </c>
      <c r="H944" s="149" t="s">
        <v>1400</v>
      </c>
      <c r="I944">
        <v>40420501</v>
      </c>
    </row>
    <row r="945" spans="6:9" x14ac:dyDescent="0.25">
      <c r="F945" t="str">
        <f t="shared" si="18"/>
        <v>ALLBANT PRINTOCUT LTD.</v>
      </c>
      <c r="G945" s="149" t="s">
        <v>13438</v>
      </c>
      <c r="H945" s="149" t="s">
        <v>1401</v>
      </c>
      <c r="I945">
        <v>40421225</v>
      </c>
    </row>
    <row r="946" spans="6:9" x14ac:dyDescent="0.25">
      <c r="F946" t="str">
        <f t="shared" si="18"/>
        <v>ALLBANTA RUBBER &amp; SUPPLY, INC.</v>
      </c>
      <c r="G946" s="149" t="s">
        <v>13438</v>
      </c>
      <c r="H946" s="149" t="s">
        <v>1404</v>
      </c>
      <c r="I946">
        <v>40002815</v>
      </c>
    </row>
    <row r="947" spans="6:9" x14ac:dyDescent="0.25">
      <c r="F947" t="str">
        <f t="shared" si="18"/>
        <v>ALLBAR BAKERS, LLC</v>
      </c>
      <c r="G947" s="149" t="s">
        <v>13438</v>
      </c>
      <c r="H947" s="149" t="s">
        <v>13469</v>
      </c>
      <c r="I947">
        <v>40007333</v>
      </c>
    </row>
    <row r="948" spans="6:9" x14ac:dyDescent="0.25">
      <c r="F948" t="str">
        <f t="shared" si="18"/>
        <v>ALLBARBER MANUFACTURING</v>
      </c>
      <c r="G948" s="149" t="s">
        <v>13438</v>
      </c>
      <c r="H948" s="149" t="s">
        <v>1406</v>
      </c>
      <c r="I948">
        <v>40000681</v>
      </c>
    </row>
    <row r="949" spans="6:9" x14ac:dyDescent="0.25">
      <c r="F949" t="str">
        <f t="shared" si="18"/>
        <v>ALLBARLOW PACKAGING PLUS</v>
      </c>
      <c r="G949" s="149" t="s">
        <v>13438</v>
      </c>
      <c r="H949" s="149" t="s">
        <v>1407</v>
      </c>
      <c r="I949">
        <v>40420184</v>
      </c>
    </row>
    <row r="950" spans="6:9" x14ac:dyDescent="0.25">
      <c r="F950" t="str">
        <f t="shared" si="18"/>
        <v>ALLBARNHARDT MFG COMPANY</v>
      </c>
      <c r="G950" s="149" t="s">
        <v>13438</v>
      </c>
      <c r="H950" s="149" t="s">
        <v>1408</v>
      </c>
      <c r="I950">
        <v>40006751</v>
      </c>
    </row>
    <row r="951" spans="6:9" x14ac:dyDescent="0.25">
      <c r="F951" t="str">
        <f t="shared" si="18"/>
        <v>ALLBARRDAY INC.</v>
      </c>
      <c r="G951" s="149" t="s">
        <v>13438</v>
      </c>
      <c r="H951" s="149" t="s">
        <v>1409</v>
      </c>
      <c r="I951">
        <v>40420302</v>
      </c>
    </row>
    <row r="952" spans="6:9" x14ac:dyDescent="0.25">
      <c r="F952" t="str">
        <f t="shared" si="18"/>
        <v>ALLBARRY CALLEBAUT</v>
      </c>
      <c r="G952" s="149" t="s">
        <v>13438</v>
      </c>
      <c r="H952" s="149" t="s">
        <v>1411</v>
      </c>
      <c r="I952">
        <v>40008449</v>
      </c>
    </row>
    <row r="953" spans="6:9" x14ac:dyDescent="0.25">
      <c r="F953" t="str">
        <f t="shared" si="18"/>
        <v>ALLBARRY CALLEBAUT CANADA INC. - CHATH</v>
      </c>
      <c r="G953" s="149" t="s">
        <v>13438</v>
      </c>
      <c r="H953" s="149" t="s">
        <v>1412</v>
      </c>
      <c r="I953">
        <v>40421471</v>
      </c>
    </row>
    <row r="954" spans="6:9" x14ac:dyDescent="0.25">
      <c r="F954" t="str">
        <f t="shared" si="18"/>
        <v>ALLBARRY CALLEBAUT U.S.A., INC</v>
      </c>
      <c r="G954" s="149" t="s">
        <v>13438</v>
      </c>
      <c r="H954" s="149" t="s">
        <v>1413</v>
      </c>
      <c r="I954">
        <v>40005624</v>
      </c>
    </row>
    <row r="955" spans="6:9" x14ac:dyDescent="0.25">
      <c r="F955" t="str">
        <f t="shared" si="18"/>
        <v>ALLBARRY CALLEBAUT USA LLC</v>
      </c>
      <c r="G955" s="149" t="s">
        <v>13438</v>
      </c>
      <c r="H955" s="149" t="s">
        <v>1414</v>
      </c>
      <c r="I955">
        <v>40008226</v>
      </c>
    </row>
    <row r="956" spans="6:9" x14ac:dyDescent="0.25">
      <c r="F956" t="str">
        <f t="shared" si="18"/>
        <v>ALLBARTMEX PRECISION MACHINING</v>
      </c>
      <c r="G956" s="149" t="s">
        <v>13438</v>
      </c>
      <c r="H956" s="149" t="s">
        <v>1419</v>
      </c>
      <c r="I956">
        <v>40008175</v>
      </c>
    </row>
    <row r="957" spans="6:9" x14ac:dyDescent="0.25">
      <c r="F957" t="str">
        <f t="shared" si="18"/>
        <v>ALLBARTON NELSON INCORPORATED</v>
      </c>
      <c r="G957" s="149" t="s">
        <v>13438</v>
      </c>
      <c r="H957" s="149" t="s">
        <v>1420</v>
      </c>
      <c r="I957">
        <v>40002859</v>
      </c>
    </row>
    <row r="958" spans="6:9" x14ac:dyDescent="0.25">
      <c r="F958" t="str">
        <f t="shared" si="18"/>
        <v>ALLBARZOTTI  WOODWORKING LTD.</v>
      </c>
      <c r="G958" s="149" t="s">
        <v>13438</v>
      </c>
      <c r="H958" s="149" t="s">
        <v>1421</v>
      </c>
      <c r="I958">
        <v>40424249</v>
      </c>
    </row>
    <row r="959" spans="6:9" x14ac:dyDescent="0.25">
      <c r="F959" t="str">
        <f t="shared" si="18"/>
        <v>ALLBASKET BAKERIES</v>
      </c>
      <c r="G959" s="149" t="s">
        <v>13438</v>
      </c>
      <c r="H959" s="149" t="s">
        <v>1423</v>
      </c>
      <c r="I959">
        <v>40420362</v>
      </c>
    </row>
    <row r="960" spans="6:9" x14ac:dyDescent="0.25">
      <c r="F960" t="str">
        <f t="shared" si="18"/>
        <v>ALLBASTIAN AUTOMATION ENGINEERING</v>
      </c>
      <c r="G960" s="149" t="s">
        <v>13438</v>
      </c>
      <c r="H960" s="149" t="s">
        <v>1424</v>
      </c>
      <c r="I960">
        <v>40006895</v>
      </c>
    </row>
    <row r="961" spans="6:9" x14ac:dyDescent="0.25">
      <c r="F961" t="str">
        <f t="shared" si="18"/>
        <v>ALLBASTIAN MATERIAL HANDLING</v>
      </c>
      <c r="G961" s="149" t="s">
        <v>13438</v>
      </c>
      <c r="H961" s="149" t="s">
        <v>1425</v>
      </c>
      <c r="I961">
        <v>40420936</v>
      </c>
    </row>
    <row r="962" spans="6:9" x14ac:dyDescent="0.25">
      <c r="F962" s="185" t="str">
        <f t="shared" si="18"/>
        <v>ALLBASTIAN SOLUTIONS</v>
      </c>
      <c r="G962" s="149" t="s">
        <v>13438</v>
      </c>
      <c r="H962" s="149" t="s">
        <v>1426</v>
      </c>
      <c r="I962">
        <v>40008752</v>
      </c>
    </row>
    <row r="963" spans="6:9" x14ac:dyDescent="0.25">
      <c r="F963" s="185" t="str">
        <f t="shared" ref="F963:F1026" si="19">CONCATENATE(G963, H963)</f>
        <v>ALLBASTIAN SOLUTIONS</v>
      </c>
      <c r="G963" s="149" t="s">
        <v>13438</v>
      </c>
      <c r="H963" s="149" t="s">
        <v>1426</v>
      </c>
      <c r="I963">
        <v>40002835</v>
      </c>
    </row>
    <row r="964" spans="6:9" x14ac:dyDescent="0.25">
      <c r="F964" t="str">
        <f t="shared" si="19"/>
        <v>ALLBASTOS DU CANADA LIMITEE</v>
      </c>
      <c r="G964" s="149" t="s">
        <v>13438</v>
      </c>
      <c r="H964" s="149" t="s">
        <v>1427</v>
      </c>
      <c r="I964">
        <v>40420672</v>
      </c>
    </row>
    <row r="965" spans="6:9" x14ac:dyDescent="0.25">
      <c r="F965" t="str">
        <f t="shared" si="19"/>
        <v>ALLBATCHING SYSTEMS INC.</v>
      </c>
      <c r="G965" s="149" t="s">
        <v>13438</v>
      </c>
      <c r="H965" s="149" t="s">
        <v>1428</v>
      </c>
      <c r="I965">
        <v>40006900</v>
      </c>
    </row>
    <row r="966" spans="6:9" x14ac:dyDescent="0.25">
      <c r="F966" t="str">
        <f t="shared" si="19"/>
        <v>ALLBAUMER OF AMERICA, INC</v>
      </c>
      <c r="G966" s="149" t="s">
        <v>13438</v>
      </c>
      <c r="H966" s="149" t="s">
        <v>1435</v>
      </c>
      <c r="I966">
        <v>40001334</v>
      </c>
    </row>
    <row r="967" spans="6:9" x14ac:dyDescent="0.25">
      <c r="F967" t="str">
        <f t="shared" si="19"/>
        <v>ALLBAUMFOLDER CORP</v>
      </c>
      <c r="G967" s="149" t="s">
        <v>13438</v>
      </c>
      <c r="H967" s="149" t="s">
        <v>1436</v>
      </c>
      <c r="I967">
        <v>40004280</v>
      </c>
    </row>
    <row r="968" spans="6:9" x14ac:dyDescent="0.25">
      <c r="F968" t="str">
        <f t="shared" si="19"/>
        <v>ALLBAUSCH ADVANCED TECHNOLOGIES</v>
      </c>
      <c r="G968" s="149" t="s">
        <v>13438</v>
      </c>
      <c r="H968" s="149" t="s">
        <v>1439</v>
      </c>
      <c r="I968">
        <v>40005370</v>
      </c>
    </row>
    <row r="969" spans="6:9" x14ac:dyDescent="0.25">
      <c r="F969" t="str">
        <f t="shared" si="19"/>
        <v>ALLBAXTER CORPORATION</v>
      </c>
      <c r="G969" s="149" t="s">
        <v>13438</v>
      </c>
      <c r="H969" s="149" t="s">
        <v>1441</v>
      </c>
      <c r="I969">
        <v>40420243</v>
      </c>
    </row>
    <row r="970" spans="6:9" x14ac:dyDescent="0.25">
      <c r="F970" t="str">
        <f t="shared" si="19"/>
        <v>ALLBAXTER'S KITCHEN INC.</v>
      </c>
      <c r="G970" s="149" t="s">
        <v>13438</v>
      </c>
      <c r="H970" s="149" t="s">
        <v>1444</v>
      </c>
      <c r="I970">
        <v>40421392</v>
      </c>
    </row>
    <row r="971" spans="6:9" x14ac:dyDescent="0.25">
      <c r="F971" t="str">
        <f t="shared" si="19"/>
        <v>ALLBAY BAKING</v>
      </c>
      <c r="G971" s="149" t="s">
        <v>13438</v>
      </c>
      <c r="H971" s="149" t="s">
        <v>1445</v>
      </c>
      <c r="I971">
        <v>40002955</v>
      </c>
    </row>
    <row r="972" spans="6:9" x14ac:dyDescent="0.25">
      <c r="F972" t="str">
        <f t="shared" si="19"/>
        <v>ALLBAY VILLAGE FOODS INC.</v>
      </c>
      <c r="G972" s="149" t="s">
        <v>13438</v>
      </c>
      <c r="H972" s="149" t="s">
        <v>1448</v>
      </c>
      <c r="I972">
        <v>40006972</v>
      </c>
    </row>
    <row r="973" spans="6:9" x14ac:dyDescent="0.25">
      <c r="F973" t="str">
        <f t="shared" si="19"/>
        <v>ALLBAYCOAT</v>
      </c>
      <c r="G973" s="149" t="s">
        <v>13438</v>
      </c>
      <c r="H973" s="149" t="s">
        <v>1449</v>
      </c>
      <c r="I973">
        <v>40420582</v>
      </c>
    </row>
    <row r="974" spans="6:9" x14ac:dyDescent="0.25">
      <c r="F974" t="str">
        <f t="shared" si="19"/>
        <v>ALLBBC TECHNOLOGIES LLC USA</v>
      </c>
      <c r="G974" s="149" t="s">
        <v>13438</v>
      </c>
      <c r="H974" s="149" t="s">
        <v>1452</v>
      </c>
      <c r="I974">
        <v>40008925</v>
      </c>
    </row>
    <row r="975" spans="6:9" x14ac:dyDescent="0.25">
      <c r="F975" t="str">
        <f t="shared" si="19"/>
        <v>ALLBBS AUTOMATION CHICAGO INC</v>
      </c>
      <c r="G975" s="149" t="s">
        <v>13438</v>
      </c>
      <c r="H975" s="149" t="s">
        <v>1453</v>
      </c>
      <c r="I975">
        <v>40008234</v>
      </c>
    </row>
    <row r="976" spans="6:9" x14ac:dyDescent="0.25">
      <c r="F976" t="str">
        <f t="shared" si="19"/>
        <v>ALLBBS INDUSTRIES LTD.</v>
      </c>
      <c r="G976" s="149" t="s">
        <v>13438</v>
      </c>
      <c r="H976" s="149" t="s">
        <v>1454</v>
      </c>
      <c r="I976">
        <v>40420519</v>
      </c>
    </row>
    <row r="977" spans="6:9" x14ac:dyDescent="0.25">
      <c r="F977" t="str">
        <f t="shared" si="19"/>
        <v>ALLBC BEARING ENGINEERING LIMITED</v>
      </c>
      <c r="G977" s="149" t="s">
        <v>13438</v>
      </c>
      <c r="H977" s="149" t="s">
        <v>1455</v>
      </c>
      <c r="I977">
        <v>40420884</v>
      </c>
    </row>
    <row r="978" spans="6:9" x14ac:dyDescent="0.25">
      <c r="F978" t="str">
        <f t="shared" si="19"/>
        <v>ALLBC BEARING ENGINEERS LIMITED</v>
      </c>
      <c r="G978" s="149" t="s">
        <v>13438</v>
      </c>
      <c r="H978" s="149" t="s">
        <v>1456</v>
      </c>
      <c r="I978">
        <v>40420879</v>
      </c>
    </row>
    <row r="979" spans="6:9" x14ac:dyDescent="0.25">
      <c r="F979" s="185" t="str">
        <f t="shared" si="19"/>
        <v>ALLBC BEARINGS ENGINEERS LTD</v>
      </c>
      <c r="G979" s="149" t="s">
        <v>13438</v>
      </c>
      <c r="H979" s="149" t="s">
        <v>1457</v>
      </c>
      <c r="I979">
        <v>40420406</v>
      </c>
    </row>
    <row r="980" spans="6:9" x14ac:dyDescent="0.25">
      <c r="F980" s="185" t="str">
        <f t="shared" si="19"/>
        <v>ALLBC BEARINGS ENGINEERS LTD</v>
      </c>
      <c r="G980" s="149" t="s">
        <v>13438</v>
      </c>
      <c r="H980" s="149" t="s">
        <v>1457</v>
      </c>
      <c r="I980">
        <v>40420785</v>
      </c>
    </row>
    <row r="981" spans="6:9" x14ac:dyDescent="0.25">
      <c r="F981" t="str">
        <f t="shared" si="19"/>
        <v>ALLBC INDUSTRIAL SUPPLY CO.</v>
      </c>
      <c r="G981" s="149" t="s">
        <v>13438</v>
      </c>
      <c r="H981" s="149" t="s">
        <v>1459</v>
      </c>
      <c r="I981">
        <v>40007781</v>
      </c>
    </row>
    <row r="982" spans="6:9" x14ac:dyDescent="0.25">
      <c r="F982" t="str">
        <f t="shared" si="19"/>
        <v>ALLBCI ENGINEERING GROUP</v>
      </c>
      <c r="G982" s="149" t="s">
        <v>13438</v>
      </c>
      <c r="H982" s="149" t="s">
        <v>1461</v>
      </c>
      <c r="I982">
        <v>40003055</v>
      </c>
    </row>
    <row r="983" spans="6:9" x14ac:dyDescent="0.25">
      <c r="F983" t="str">
        <f t="shared" si="19"/>
        <v>ALLBCN TECHNICAL SERVICES, INC.</v>
      </c>
      <c r="G983" s="149" t="s">
        <v>13438</v>
      </c>
      <c r="H983" s="149" t="s">
        <v>1462</v>
      </c>
      <c r="I983">
        <v>40000872</v>
      </c>
    </row>
    <row r="984" spans="6:9" x14ac:dyDescent="0.25">
      <c r="F984" t="str">
        <f t="shared" si="19"/>
        <v>ALLBCSI, LLC</v>
      </c>
      <c r="G984" s="149" t="s">
        <v>13438</v>
      </c>
      <c r="H984" s="149" t="s">
        <v>1463</v>
      </c>
      <c r="I984">
        <v>40006958</v>
      </c>
    </row>
    <row r="985" spans="6:9" x14ac:dyDescent="0.25">
      <c r="F985" s="185" t="str">
        <f t="shared" si="19"/>
        <v>ALLBDI</v>
      </c>
      <c r="G985" s="149" t="s">
        <v>13438</v>
      </c>
      <c r="H985" s="149" t="s">
        <v>1467</v>
      </c>
      <c r="I985">
        <v>40002717</v>
      </c>
    </row>
    <row r="986" spans="6:9" x14ac:dyDescent="0.25">
      <c r="F986" s="185" t="str">
        <f t="shared" si="19"/>
        <v>ALLBDI</v>
      </c>
      <c r="G986" s="149" t="s">
        <v>13438</v>
      </c>
      <c r="H986" s="149" t="s">
        <v>1467</v>
      </c>
      <c r="I986">
        <v>40003402</v>
      </c>
    </row>
    <row r="987" spans="6:9" x14ac:dyDescent="0.25">
      <c r="F987" t="str">
        <f t="shared" si="19"/>
        <v>ALLBDI - (4030)</v>
      </c>
      <c r="G987" s="149" t="s">
        <v>13438</v>
      </c>
      <c r="H987" s="149" t="s">
        <v>1468</v>
      </c>
      <c r="I987">
        <v>40007096</v>
      </c>
    </row>
    <row r="988" spans="6:9" x14ac:dyDescent="0.25">
      <c r="F988" t="str">
        <f t="shared" si="19"/>
        <v>ALLBDI - 015 - SCHILLER PARK IL</v>
      </c>
      <c r="G988" s="149" t="s">
        <v>13438</v>
      </c>
      <c r="H988" s="149" t="s">
        <v>1469</v>
      </c>
      <c r="I988">
        <v>40007556</v>
      </c>
    </row>
    <row r="989" spans="6:9" x14ac:dyDescent="0.25">
      <c r="F989" t="str">
        <f t="shared" si="19"/>
        <v>ALLBDI - 30</v>
      </c>
      <c r="G989" s="149" t="s">
        <v>13438</v>
      </c>
      <c r="H989" s="149" t="s">
        <v>1470</v>
      </c>
      <c r="I989">
        <v>40005786</v>
      </c>
    </row>
    <row r="990" spans="6:9" x14ac:dyDescent="0.25">
      <c r="F990" t="str">
        <f t="shared" si="19"/>
        <v>ALLBDI - BOISE ID (88)</v>
      </c>
      <c r="G990" s="149" t="s">
        <v>13438</v>
      </c>
      <c r="H990" s="149" t="s">
        <v>1471</v>
      </c>
      <c r="I990">
        <v>40008271</v>
      </c>
    </row>
    <row r="991" spans="6:9" x14ac:dyDescent="0.25">
      <c r="F991" s="185" t="str">
        <f t="shared" si="19"/>
        <v>ALLBDI - COLUMBUS</v>
      </c>
      <c r="G991" s="149" t="s">
        <v>13438</v>
      </c>
      <c r="H991" s="149" t="s">
        <v>1472</v>
      </c>
      <c r="I991">
        <v>40000969</v>
      </c>
    </row>
    <row r="992" spans="6:9" x14ac:dyDescent="0.25">
      <c r="F992" s="185" t="str">
        <f t="shared" si="19"/>
        <v>ALLBDI - COLUMBUS</v>
      </c>
      <c r="G992" s="149" t="s">
        <v>13438</v>
      </c>
      <c r="H992" s="149" t="s">
        <v>1472</v>
      </c>
      <c r="I992">
        <v>40006826</v>
      </c>
    </row>
    <row r="993" spans="6:9" x14ac:dyDescent="0.25">
      <c r="F993" t="str">
        <f t="shared" si="19"/>
        <v>ALLBDI - COLUMBUS OH - LOGISTICS</v>
      </c>
      <c r="G993" s="149" t="s">
        <v>13438</v>
      </c>
      <c r="H993" s="149" t="s">
        <v>1473</v>
      </c>
      <c r="I993">
        <v>40008691</v>
      </c>
    </row>
    <row r="994" spans="6:9" x14ac:dyDescent="0.25">
      <c r="F994" t="str">
        <f t="shared" si="19"/>
        <v>ALLBDI - DAVENPORT IA</v>
      </c>
      <c r="G994" s="149" t="s">
        <v>13438</v>
      </c>
      <c r="H994" s="149" t="s">
        <v>1475</v>
      </c>
      <c r="I994">
        <v>40004142</v>
      </c>
    </row>
    <row r="995" spans="6:9" x14ac:dyDescent="0.25">
      <c r="F995" t="str">
        <f t="shared" si="19"/>
        <v>ALLBDI - FRESNO, CA</v>
      </c>
      <c r="G995" s="149" t="s">
        <v>13438</v>
      </c>
      <c r="H995" s="149" t="s">
        <v>1476</v>
      </c>
      <c r="I995">
        <v>40007993</v>
      </c>
    </row>
    <row r="996" spans="6:9" x14ac:dyDescent="0.25">
      <c r="F996" t="str">
        <f t="shared" si="19"/>
        <v>ALLBDI - MARK DUNCAN</v>
      </c>
      <c r="G996" s="149" t="s">
        <v>13438</v>
      </c>
      <c r="H996" s="149" t="s">
        <v>13470</v>
      </c>
      <c r="I996">
        <v>40008569</v>
      </c>
    </row>
    <row r="997" spans="6:9" x14ac:dyDescent="0.25">
      <c r="F997" t="str">
        <f t="shared" si="19"/>
        <v>ALLBDI - MOSES LAKE</v>
      </c>
      <c r="G997" s="149" t="s">
        <v>13438</v>
      </c>
      <c r="H997" s="149" t="s">
        <v>1477</v>
      </c>
      <c r="I997">
        <v>40008943</v>
      </c>
    </row>
    <row r="998" spans="6:9" x14ac:dyDescent="0.25">
      <c r="F998" t="str">
        <f t="shared" si="19"/>
        <v>ALLBDI - NORTHWEST BEARING</v>
      </c>
      <c r="G998" s="149" t="s">
        <v>13438</v>
      </c>
      <c r="H998" s="149" t="s">
        <v>1478</v>
      </c>
      <c r="I998">
        <v>40008276</v>
      </c>
    </row>
    <row r="999" spans="6:9" x14ac:dyDescent="0.25">
      <c r="F999" t="str">
        <f t="shared" si="19"/>
        <v>ALLBDI (03) SEWICKLEY</v>
      </c>
      <c r="G999" s="149" t="s">
        <v>13438</v>
      </c>
      <c r="H999" s="149" t="s">
        <v>1481</v>
      </c>
      <c r="I999">
        <v>40005363</v>
      </c>
    </row>
    <row r="1000" spans="6:9" x14ac:dyDescent="0.25">
      <c r="F1000" t="str">
        <f t="shared" si="19"/>
        <v>ALLBDI (038)</v>
      </c>
      <c r="G1000" s="149" t="s">
        <v>13438</v>
      </c>
      <c r="H1000" s="149" t="s">
        <v>1482</v>
      </c>
      <c r="I1000">
        <v>40007318</v>
      </c>
    </row>
    <row r="1001" spans="6:9" x14ac:dyDescent="0.25">
      <c r="F1001" t="str">
        <f t="shared" si="19"/>
        <v>ALLBDI (039)</v>
      </c>
      <c r="G1001" s="149" t="s">
        <v>13438</v>
      </c>
      <c r="H1001" s="149" t="s">
        <v>13471</v>
      </c>
      <c r="I1001">
        <v>40007610</v>
      </c>
    </row>
    <row r="1002" spans="6:9" x14ac:dyDescent="0.25">
      <c r="F1002" t="str">
        <f t="shared" si="19"/>
        <v>ALLBDI (08)</v>
      </c>
      <c r="G1002" s="149" t="s">
        <v>13438</v>
      </c>
      <c r="H1002" s="149" t="s">
        <v>1483</v>
      </c>
      <c r="I1002">
        <v>40003223</v>
      </c>
    </row>
    <row r="1003" spans="6:9" x14ac:dyDescent="0.25">
      <c r="F1003" t="str">
        <f t="shared" si="19"/>
        <v>ALLBDI (11) - (4022)</v>
      </c>
      <c r="G1003" s="149" t="s">
        <v>13438</v>
      </c>
      <c r="H1003" s="149" t="s">
        <v>13472</v>
      </c>
      <c r="I1003">
        <v>40006280</v>
      </c>
    </row>
    <row r="1004" spans="6:9" x14ac:dyDescent="0.25">
      <c r="F1004" t="str">
        <f t="shared" si="19"/>
        <v>ALLBDI (21)</v>
      </c>
      <c r="G1004" s="149" t="s">
        <v>13438</v>
      </c>
      <c r="H1004" s="149" t="s">
        <v>1487</v>
      </c>
      <c r="I1004">
        <v>40003650</v>
      </c>
    </row>
    <row r="1005" spans="6:9" x14ac:dyDescent="0.25">
      <c r="F1005" t="str">
        <f t="shared" si="19"/>
        <v>ALLBDI (27) FAIRPORT</v>
      </c>
      <c r="G1005" s="149" t="s">
        <v>13438</v>
      </c>
      <c r="H1005" s="149" t="s">
        <v>1488</v>
      </c>
      <c r="I1005">
        <v>40005353</v>
      </c>
    </row>
    <row r="1006" spans="6:9" x14ac:dyDescent="0.25">
      <c r="F1006" t="str">
        <f t="shared" si="19"/>
        <v>ALLBDI (35)</v>
      </c>
      <c r="G1006" s="149" t="s">
        <v>13438</v>
      </c>
      <c r="H1006" s="149" t="s">
        <v>13473</v>
      </c>
      <c r="I1006">
        <v>40005087</v>
      </c>
    </row>
    <row r="1007" spans="6:9" x14ac:dyDescent="0.25">
      <c r="F1007" t="str">
        <f t="shared" si="19"/>
        <v>ALLBDI (37)  -  DECATUR</v>
      </c>
      <c r="G1007" s="149" t="s">
        <v>13438</v>
      </c>
      <c r="H1007" s="149" t="s">
        <v>1489</v>
      </c>
      <c r="I1007">
        <v>40005254</v>
      </c>
    </row>
    <row r="1008" spans="6:9" x14ac:dyDescent="0.25">
      <c r="F1008" t="str">
        <f t="shared" si="19"/>
        <v>ALLBDI (4024)</v>
      </c>
      <c r="G1008" s="149" t="s">
        <v>13438</v>
      </c>
      <c r="H1008" s="149" t="s">
        <v>1490</v>
      </c>
      <c r="I1008">
        <v>40008203</v>
      </c>
    </row>
    <row r="1009" spans="6:9" x14ac:dyDescent="0.25">
      <c r="F1009" t="str">
        <f t="shared" si="19"/>
        <v>ALLBDI (70)</v>
      </c>
      <c r="G1009" s="149" t="s">
        <v>13438</v>
      </c>
      <c r="H1009" s="149" t="s">
        <v>1491</v>
      </c>
      <c r="I1009">
        <v>40008286</v>
      </c>
    </row>
    <row r="1010" spans="6:9" x14ac:dyDescent="0.25">
      <c r="F1010" t="str">
        <f t="shared" si="19"/>
        <v>ALLBDI (LA PUENTE, CA)</v>
      </c>
      <c r="G1010" s="149" t="s">
        <v>13438</v>
      </c>
      <c r="H1010" s="149" t="s">
        <v>1492</v>
      </c>
      <c r="I1010">
        <v>40007724</v>
      </c>
    </row>
    <row r="1011" spans="6:9" x14ac:dyDescent="0.25">
      <c r="F1011" s="185" t="str">
        <f t="shared" si="19"/>
        <v>ALLBDI CANADA</v>
      </c>
      <c r="G1011" s="149" t="s">
        <v>13438</v>
      </c>
      <c r="H1011" s="149" t="s">
        <v>1493</v>
      </c>
      <c r="I1011">
        <v>40420962</v>
      </c>
    </row>
    <row r="1012" spans="6:9" x14ac:dyDescent="0.25">
      <c r="F1012" s="185" t="str">
        <f t="shared" si="19"/>
        <v>ALLBDI CANADA</v>
      </c>
      <c r="G1012" s="149" t="s">
        <v>13438</v>
      </c>
      <c r="H1012" s="149" t="s">
        <v>1493</v>
      </c>
      <c r="I1012">
        <v>40420963</v>
      </c>
    </row>
    <row r="1013" spans="6:9" x14ac:dyDescent="0.25">
      <c r="F1013" t="str">
        <f t="shared" si="19"/>
        <v>ALLBDI CANADA INC. - BELLEVILLE</v>
      </c>
      <c r="G1013" s="149" t="s">
        <v>13438</v>
      </c>
      <c r="H1013" s="149" t="s">
        <v>1495</v>
      </c>
      <c r="I1013">
        <v>40421275</v>
      </c>
    </row>
    <row r="1014" spans="6:9" x14ac:dyDescent="0.25">
      <c r="F1014" t="str">
        <f t="shared" si="19"/>
        <v>ALLBDI CANADA INC. - BRAMPTON</v>
      </c>
      <c r="G1014" s="149" t="s">
        <v>13438</v>
      </c>
      <c r="H1014" s="149" t="s">
        <v>1496</v>
      </c>
      <c r="I1014">
        <v>40420578</v>
      </c>
    </row>
    <row r="1015" spans="6:9" x14ac:dyDescent="0.25">
      <c r="F1015" t="str">
        <f t="shared" si="19"/>
        <v>ALLBDI CANADA INC. - BRAMPTON (CHRY)</v>
      </c>
      <c r="G1015" s="149" t="s">
        <v>13438</v>
      </c>
      <c r="H1015" s="149" t="s">
        <v>13474</v>
      </c>
      <c r="I1015">
        <v>40420052</v>
      </c>
    </row>
    <row r="1016" spans="6:9" x14ac:dyDescent="0.25">
      <c r="F1016" t="str">
        <f t="shared" si="19"/>
        <v>ALLBDI CANADA INC. - DARTMOUTH</v>
      </c>
      <c r="G1016" s="149" t="s">
        <v>13438</v>
      </c>
      <c r="H1016" s="149" t="s">
        <v>1497</v>
      </c>
      <c r="I1016">
        <v>40420822</v>
      </c>
    </row>
    <row r="1017" spans="6:9" x14ac:dyDescent="0.25">
      <c r="F1017" t="str">
        <f t="shared" si="19"/>
        <v>ALLBDI CANADA INC. - FLORENCEVILLE</v>
      </c>
      <c r="G1017" s="149" t="s">
        <v>13438</v>
      </c>
      <c r="H1017" s="149" t="s">
        <v>1498</v>
      </c>
      <c r="I1017">
        <v>40420746</v>
      </c>
    </row>
    <row r="1018" spans="6:9" x14ac:dyDescent="0.25">
      <c r="F1018" t="str">
        <f t="shared" si="19"/>
        <v>ALLBDI CANADA INC. - LONDON</v>
      </c>
      <c r="G1018" s="149" t="s">
        <v>13438</v>
      </c>
      <c r="H1018" s="149" t="s">
        <v>1499</v>
      </c>
      <c r="I1018">
        <v>40420346</v>
      </c>
    </row>
    <row r="1019" spans="6:9" x14ac:dyDescent="0.25">
      <c r="F1019" t="str">
        <f t="shared" si="19"/>
        <v>ALLBDI CANADA INC. - NORTH BAY</v>
      </c>
      <c r="G1019" s="149" t="s">
        <v>13438</v>
      </c>
      <c r="H1019" s="149" t="s">
        <v>1500</v>
      </c>
      <c r="I1019">
        <v>40421277</v>
      </c>
    </row>
    <row r="1020" spans="6:9" x14ac:dyDescent="0.25">
      <c r="F1020" t="str">
        <f t="shared" si="19"/>
        <v>ALLBDI CANADA INC. - ORILLIA</v>
      </c>
      <c r="G1020" s="149" t="s">
        <v>13438</v>
      </c>
      <c r="H1020" s="149" t="s">
        <v>1501</v>
      </c>
      <c r="I1020">
        <v>40421276</v>
      </c>
    </row>
    <row r="1021" spans="6:9" x14ac:dyDescent="0.25">
      <c r="F1021" t="str">
        <f t="shared" si="19"/>
        <v>ALLBDI CANADA INC. - OTTAWA</v>
      </c>
      <c r="G1021" s="149" t="s">
        <v>13438</v>
      </c>
      <c r="H1021" s="149" t="s">
        <v>1502</v>
      </c>
      <c r="I1021">
        <v>40420345</v>
      </c>
    </row>
    <row r="1022" spans="6:9" x14ac:dyDescent="0.25">
      <c r="F1022" t="str">
        <f t="shared" si="19"/>
        <v>ALLBDI CANADA INC. - PEMBROKE</v>
      </c>
      <c r="G1022" s="149" t="s">
        <v>13438</v>
      </c>
      <c r="H1022" s="149" t="s">
        <v>1503</v>
      </c>
      <c r="I1022">
        <v>40421279</v>
      </c>
    </row>
    <row r="1023" spans="6:9" x14ac:dyDescent="0.25">
      <c r="F1023" t="str">
        <f t="shared" si="19"/>
        <v>ALLBDI CANADA INC. - PICKERING</v>
      </c>
      <c r="G1023" s="149" t="s">
        <v>13438</v>
      </c>
      <c r="H1023" s="149" t="s">
        <v>1504</v>
      </c>
      <c r="I1023">
        <v>40421170</v>
      </c>
    </row>
    <row r="1024" spans="6:9" x14ac:dyDescent="0.25">
      <c r="F1024" t="str">
        <f t="shared" si="19"/>
        <v>ALLBDI CANADA INC. - SASKATOON</v>
      </c>
      <c r="G1024" s="149" t="s">
        <v>13438</v>
      </c>
      <c r="H1024" s="149" t="s">
        <v>1506</v>
      </c>
      <c r="I1024">
        <v>40421419</v>
      </c>
    </row>
    <row r="1025" spans="6:9" x14ac:dyDescent="0.25">
      <c r="F1025" t="str">
        <f t="shared" si="19"/>
        <v>ALLBDI CANADA INC. - SAULT STE. MARIE</v>
      </c>
      <c r="G1025" s="149" t="s">
        <v>13438</v>
      </c>
      <c r="H1025" s="149" t="s">
        <v>1507</v>
      </c>
      <c r="I1025">
        <v>40421278</v>
      </c>
    </row>
    <row r="1026" spans="6:9" x14ac:dyDescent="0.25">
      <c r="F1026" t="str">
        <f t="shared" si="19"/>
        <v>ALLBDI CANADA INC. - SCARBOROUGH</v>
      </c>
      <c r="G1026" s="149" t="s">
        <v>13438</v>
      </c>
      <c r="H1026" s="149" t="s">
        <v>1508</v>
      </c>
      <c r="I1026">
        <v>40420225</v>
      </c>
    </row>
    <row r="1027" spans="6:9" x14ac:dyDescent="0.25">
      <c r="F1027" t="str">
        <f t="shared" ref="F1027:F1090" si="20">CONCATENATE(G1027, H1027)</f>
        <v>ALLBDI CANADA INC. - STELLARTON</v>
      </c>
      <c r="G1027" s="149" t="s">
        <v>13438</v>
      </c>
      <c r="H1027" s="149" t="s">
        <v>1509</v>
      </c>
      <c r="I1027">
        <v>40420619</v>
      </c>
    </row>
    <row r="1028" spans="6:9" x14ac:dyDescent="0.25">
      <c r="F1028" t="str">
        <f t="shared" si="20"/>
        <v>ALLBDI CANADA INC. - SUDBURY</v>
      </c>
      <c r="G1028" s="149" t="s">
        <v>13438</v>
      </c>
      <c r="H1028" s="149" t="s">
        <v>1510</v>
      </c>
      <c r="I1028">
        <v>40421273</v>
      </c>
    </row>
    <row r="1029" spans="6:9" x14ac:dyDescent="0.25">
      <c r="F1029" s="185" t="str">
        <f t="shared" si="20"/>
        <v>ALLBDI CANADA INC. - TBD1</v>
      </c>
      <c r="G1029" s="149" t="s">
        <v>13438</v>
      </c>
      <c r="H1029" s="149" t="s">
        <v>1511</v>
      </c>
      <c r="I1029">
        <v>40420528</v>
      </c>
    </row>
    <row r="1030" spans="6:9" x14ac:dyDescent="0.25">
      <c r="F1030" s="185" t="str">
        <f t="shared" si="20"/>
        <v>ALLBDI CANADA INC. - TBD1</v>
      </c>
      <c r="G1030" s="149" t="s">
        <v>13438</v>
      </c>
      <c r="H1030" s="149" t="s">
        <v>1511</v>
      </c>
      <c r="I1030">
        <v>40420100</v>
      </c>
    </row>
    <row r="1031" spans="6:9" x14ac:dyDescent="0.25">
      <c r="F1031" s="185" t="str">
        <f t="shared" si="20"/>
        <v>ALLBDI CANADA INC. - TBD2</v>
      </c>
      <c r="G1031" s="149" t="s">
        <v>13438</v>
      </c>
      <c r="H1031" s="149" t="s">
        <v>1512</v>
      </c>
      <c r="I1031">
        <v>40420593</v>
      </c>
    </row>
    <row r="1032" spans="6:9" x14ac:dyDescent="0.25">
      <c r="F1032" s="185" t="str">
        <f t="shared" si="20"/>
        <v>ALLBDI CANADA INC. - TBD2</v>
      </c>
      <c r="G1032" s="149" t="s">
        <v>13438</v>
      </c>
      <c r="H1032" s="149" t="s">
        <v>1512</v>
      </c>
      <c r="I1032">
        <v>40420587</v>
      </c>
    </row>
    <row r="1033" spans="6:9" x14ac:dyDescent="0.25">
      <c r="F1033" t="str">
        <f t="shared" si="20"/>
        <v>ALLBDI CANADA INC. - TBD3</v>
      </c>
      <c r="G1033" s="149" t="s">
        <v>13438</v>
      </c>
      <c r="H1033" s="149" t="s">
        <v>1513</v>
      </c>
      <c r="I1033">
        <v>40420661</v>
      </c>
    </row>
    <row r="1034" spans="6:9" x14ac:dyDescent="0.25">
      <c r="F1034" t="str">
        <f t="shared" si="20"/>
        <v>ALLBDI CANADA INC. - TIMMINS</v>
      </c>
      <c r="G1034" s="149" t="s">
        <v>13438</v>
      </c>
      <c r="H1034" s="149" t="s">
        <v>1514</v>
      </c>
      <c r="I1034">
        <v>40421274</v>
      </c>
    </row>
    <row r="1035" spans="6:9" x14ac:dyDescent="0.25">
      <c r="F1035" t="str">
        <f t="shared" si="20"/>
        <v>ALLBDI CANADA INC. - WINNIPEG</v>
      </c>
      <c r="G1035" s="149" t="s">
        <v>13438</v>
      </c>
      <c r="H1035" s="149" t="s">
        <v>1515</v>
      </c>
      <c r="I1035">
        <v>40421218</v>
      </c>
    </row>
    <row r="1036" spans="6:9" x14ac:dyDescent="0.25">
      <c r="F1036" t="str">
        <f t="shared" si="20"/>
        <v>ALLBDI CANADA INC. - WOODBRIDGE</v>
      </c>
      <c r="G1036" s="149" t="s">
        <v>13438</v>
      </c>
      <c r="H1036" s="149" t="s">
        <v>1516</v>
      </c>
      <c r="I1036">
        <v>40420315</v>
      </c>
    </row>
    <row r="1037" spans="6:9" x14ac:dyDescent="0.25">
      <c r="F1037" t="str">
        <f t="shared" si="20"/>
        <v>ALLBDI CANADA INC--VENDOR 79520</v>
      </c>
      <c r="G1037" s="149" t="s">
        <v>13438</v>
      </c>
      <c r="H1037" s="149" t="s">
        <v>1517</v>
      </c>
      <c r="I1037">
        <v>40420930</v>
      </c>
    </row>
    <row r="1038" spans="6:9" x14ac:dyDescent="0.25">
      <c r="F1038" t="str">
        <f t="shared" si="20"/>
        <v>ALLBDI INC - CHARLESTON</v>
      </c>
      <c r="G1038" s="149" t="s">
        <v>13438</v>
      </c>
      <c r="H1038" s="149" t="s">
        <v>1518</v>
      </c>
      <c r="I1038">
        <v>40005963</v>
      </c>
    </row>
    <row r="1039" spans="6:9" x14ac:dyDescent="0.25">
      <c r="F1039" t="str">
        <f t="shared" si="20"/>
        <v>ALLBDI LA CROSSE</v>
      </c>
      <c r="G1039" s="149" t="s">
        <v>13438</v>
      </c>
      <c r="H1039" s="149" t="s">
        <v>1519</v>
      </c>
      <c r="I1039">
        <v>40008684</v>
      </c>
    </row>
    <row r="1040" spans="6:9" x14ac:dyDescent="0.25">
      <c r="F1040" t="str">
        <f t="shared" si="20"/>
        <v>ALLBDI NEW HAVEN</v>
      </c>
      <c r="G1040" s="149" t="s">
        <v>13438</v>
      </c>
      <c r="H1040" s="149" t="s">
        <v>1520</v>
      </c>
      <c r="I1040">
        <v>40008544</v>
      </c>
    </row>
    <row r="1041" spans="6:9" x14ac:dyDescent="0.25">
      <c r="F1041" t="str">
        <f t="shared" si="20"/>
        <v>ALLBDI USA</v>
      </c>
      <c r="G1041" s="149" t="s">
        <v>13438</v>
      </c>
      <c r="H1041" s="149" t="s">
        <v>1521</v>
      </c>
      <c r="I1041">
        <v>40008815</v>
      </c>
    </row>
    <row r="1042" spans="6:9" x14ac:dyDescent="0.25">
      <c r="F1042" t="str">
        <f t="shared" si="20"/>
        <v>ALLBDI(81)-PEORIA, IL</v>
      </c>
      <c r="G1042" s="149" t="s">
        <v>13438</v>
      </c>
      <c r="H1042" s="149" t="s">
        <v>1523</v>
      </c>
      <c r="I1042">
        <v>40004141</v>
      </c>
    </row>
    <row r="1043" spans="6:9" x14ac:dyDescent="0.25">
      <c r="F1043" t="str">
        <f t="shared" si="20"/>
        <v>ALLBDI-TROY, MI (4023)</v>
      </c>
      <c r="G1043" s="149" t="s">
        <v>13438</v>
      </c>
      <c r="H1043" s="149" t="s">
        <v>1525</v>
      </c>
      <c r="I1043">
        <v>40005093</v>
      </c>
    </row>
    <row r="1044" spans="6:9" x14ac:dyDescent="0.25">
      <c r="F1044" t="str">
        <f t="shared" si="20"/>
        <v>ALLBDI-USA / dba WESTERN BELTING</v>
      </c>
      <c r="G1044" s="149" t="s">
        <v>13438</v>
      </c>
      <c r="H1044" s="149" t="s">
        <v>1527</v>
      </c>
      <c r="I1044">
        <v>40008311</v>
      </c>
    </row>
    <row r="1045" spans="6:9" x14ac:dyDescent="0.25">
      <c r="F1045" t="str">
        <f t="shared" si="20"/>
        <v>ALLBDL CANADA INC.</v>
      </c>
      <c r="G1045" s="149" t="s">
        <v>13438</v>
      </c>
      <c r="H1045" s="149" t="s">
        <v>1528</v>
      </c>
      <c r="I1045">
        <v>40420645</v>
      </c>
    </row>
    <row r="1046" spans="6:9" x14ac:dyDescent="0.25">
      <c r="F1046" t="str">
        <f t="shared" si="20"/>
        <v>ALLBDS - ALLENTOWN</v>
      </c>
      <c r="G1046" s="149" t="s">
        <v>13438</v>
      </c>
      <c r="H1046" s="149" t="s">
        <v>1529</v>
      </c>
      <c r="I1046">
        <v>40008839</v>
      </c>
    </row>
    <row r="1047" spans="6:9" x14ac:dyDescent="0.25">
      <c r="F1047" t="str">
        <f t="shared" si="20"/>
        <v>ALLBDS - BROWN</v>
      </c>
      <c r="G1047" s="149" t="s">
        <v>13438</v>
      </c>
      <c r="H1047" s="149" t="s">
        <v>13475</v>
      </c>
      <c r="I1047">
        <v>40008841</v>
      </c>
    </row>
    <row r="1048" spans="6:9" x14ac:dyDescent="0.25">
      <c r="F1048" s="185" t="str">
        <f t="shared" si="20"/>
        <v>ALLBDS - CAMDEN</v>
      </c>
      <c r="G1048" s="149" t="s">
        <v>13438</v>
      </c>
      <c r="H1048" s="149" t="s">
        <v>1532</v>
      </c>
      <c r="I1048">
        <v>40007916</v>
      </c>
    </row>
    <row r="1049" spans="6:9" x14ac:dyDescent="0.25">
      <c r="F1049" s="185" t="str">
        <f t="shared" si="20"/>
        <v>ALLBDS - CAMDEN</v>
      </c>
      <c r="G1049" s="149" t="s">
        <v>13438</v>
      </c>
      <c r="H1049" s="149" t="s">
        <v>1532</v>
      </c>
      <c r="I1049">
        <v>40008285</v>
      </c>
    </row>
    <row r="1050" spans="6:9" x14ac:dyDescent="0.25">
      <c r="F1050" t="str">
        <f t="shared" si="20"/>
        <v>ALLBDS - CINNAMINSON</v>
      </c>
      <c r="G1050" s="149" t="s">
        <v>13438</v>
      </c>
      <c r="H1050" s="149" t="s">
        <v>1533</v>
      </c>
      <c r="I1050">
        <v>40008842</v>
      </c>
    </row>
    <row r="1051" spans="6:9" x14ac:dyDescent="0.25">
      <c r="F1051" t="str">
        <f t="shared" si="20"/>
        <v>ALLBDS - HAZLETON</v>
      </c>
      <c r="G1051" s="149" t="s">
        <v>13438</v>
      </c>
      <c r="H1051" s="149" t="s">
        <v>1534</v>
      </c>
      <c r="I1051">
        <v>40008843</v>
      </c>
    </row>
    <row r="1052" spans="6:9" x14ac:dyDescent="0.25">
      <c r="F1052" t="str">
        <f t="shared" si="20"/>
        <v>ALLBDS - SOUDERTON</v>
      </c>
      <c r="G1052" s="149" t="s">
        <v>13438</v>
      </c>
      <c r="H1052" s="149" t="s">
        <v>1537</v>
      </c>
      <c r="I1052">
        <v>40003620</v>
      </c>
    </row>
    <row r="1053" spans="6:9" x14ac:dyDescent="0.25">
      <c r="F1053" t="str">
        <f t="shared" si="20"/>
        <v>ALLBDS - STROUDSBURG</v>
      </c>
      <c r="G1053" s="149" t="s">
        <v>13438</v>
      </c>
      <c r="H1053" s="149" t="s">
        <v>1538</v>
      </c>
      <c r="I1053">
        <v>40008847</v>
      </c>
    </row>
    <row r="1054" spans="6:9" x14ac:dyDescent="0.25">
      <c r="F1054" t="str">
        <f t="shared" si="20"/>
        <v>ALLBDS - WILKES-BARRE</v>
      </c>
      <c r="G1054" s="149" t="s">
        <v>13438</v>
      </c>
      <c r="H1054" s="149" t="s">
        <v>1539</v>
      </c>
      <c r="I1054">
        <v>40008848</v>
      </c>
    </row>
    <row r="1055" spans="6:9" x14ac:dyDescent="0.25">
      <c r="F1055" t="str">
        <f t="shared" si="20"/>
        <v>ALLBDS - WILLIAMSPORT</v>
      </c>
      <c r="G1055" s="149" t="s">
        <v>13438</v>
      </c>
      <c r="H1055" s="149" t="s">
        <v>1540</v>
      </c>
      <c r="I1055">
        <v>40008844</v>
      </c>
    </row>
    <row r="1056" spans="6:9" x14ac:dyDescent="0.25">
      <c r="F1056" t="str">
        <f t="shared" si="20"/>
        <v>ALLBDS - WYSOX</v>
      </c>
      <c r="G1056" s="149" t="s">
        <v>13438</v>
      </c>
      <c r="H1056" s="149" t="s">
        <v>1541</v>
      </c>
      <c r="I1056">
        <v>40008845</v>
      </c>
    </row>
    <row r="1057" spans="6:9" x14ac:dyDescent="0.25">
      <c r="F1057" t="str">
        <f t="shared" si="20"/>
        <v>ALLBEARING &amp; BELTING FOR IND</v>
      </c>
      <c r="G1057" s="149" t="s">
        <v>13438</v>
      </c>
      <c r="H1057" s="149" t="s">
        <v>1543</v>
      </c>
      <c r="I1057">
        <v>40420163</v>
      </c>
    </row>
    <row r="1058" spans="6:9" x14ac:dyDescent="0.25">
      <c r="F1058" t="str">
        <f t="shared" si="20"/>
        <v>ALLBEARING &amp; TRANSMISSION</v>
      </c>
      <c r="G1058" s="149" t="s">
        <v>13438</v>
      </c>
      <c r="H1058" s="149" t="s">
        <v>1544</v>
      </c>
      <c r="I1058">
        <v>40420768</v>
      </c>
    </row>
    <row r="1059" spans="6:9" x14ac:dyDescent="0.25">
      <c r="F1059" t="str">
        <f t="shared" si="20"/>
        <v>ALLBEARING &amp; TRANSMISSION LTD. - EDMON</v>
      </c>
      <c r="G1059" s="149" t="s">
        <v>13438</v>
      </c>
      <c r="H1059" s="149" t="s">
        <v>1545</v>
      </c>
      <c r="I1059">
        <v>40420456</v>
      </c>
    </row>
    <row r="1060" spans="6:9" x14ac:dyDescent="0.25">
      <c r="F1060" t="str">
        <f t="shared" si="20"/>
        <v>ALLBEARING &amp; TRANSMISSION LTD. - PROJ</v>
      </c>
      <c r="G1060" s="149" t="s">
        <v>13438</v>
      </c>
      <c r="H1060" s="149" t="s">
        <v>1546</v>
      </c>
      <c r="I1060">
        <v>40420734</v>
      </c>
    </row>
    <row r="1061" spans="6:9" x14ac:dyDescent="0.25">
      <c r="F1061" t="str">
        <f t="shared" si="20"/>
        <v>ALLBEARING &amp; TRANSMISSION SUPPLY</v>
      </c>
      <c r="G1061" s="149" t="s">
        <v>13438</v>
      </c>
      <c r="H1061" s="149" t="s">
        <v>1547</v>
      </c>
      <c r="I1061">
        <v>40008519</v>
      </c>
    </row>
    <row r="1062" spans="6:9" x14ac:dyDescent="0.25">
      <c r="F1062" t="str">
        <f t="shared" si="20"/>
        <v>ALLBEARING BELT &amp; CHAIN</v>
      </c>
      <c r="G1062" s="149" t="s">
        <v>13438</v>
      </c>
      <c r="H1062" s="149" t="s">
        <v>1548</v>
      </c>
      <c r="I1062">
        <v>40007793</v>
      </c>
    </row>
    <row r="1063" spans="6:9" x14ac:dyDescent="0.25">
      <c r="F1063" t="str">
        <f t="shared" si="20"/>
        <v>ALLBEARING BELT &amp; CHAIN INC</v>
      </c>
      <c r="G1063" s="149" t="s">
        <v>13438</v>
      </c>
      <c r="H1063" s="149" t="s">
        <v>1549</v>
      </c>
      <c r="I1063">
        <v>40006050</v>
      </c>
    </row>
    <row r="1064" spans="6:9" x14ac:dyDescent="0.25">
      <c r="F1064" t="str">
        <f t="shared" si="20"/>
        <v>ALLBEARING CHAIN &amp; SUPPLY, INC</v>
      </c>
      <c r="G1064" s="149" t="s">
        <v>13438</v>
      </c>
      <c r="H1064" s="149" t="s">
        <v>1550</v>
      </c>
      <c r="I1064">
        <v>40003621</v>
      </c>
    </row>
    <row r="1065" spans="6:9" x14ac:dyDescent="0.25">
      <c r="F1065" t="str">
        <f t="shared" si="20"/>
        <v>ALLBEARING ENGINEERING COMPANY</v>
      </c>
      <c r="G1065" s="149" t="s">
        <v>13438</v>
      </c>
      <c r="H1065" s="149" t="s">
        <v>1552</v>
      </c>
      <c r="I1065">
        <v>40002513</v>
      </c>
    </row>
    <row r="1066" spans="6:9" x14ac:dyDescent="0.25">
      <c r="F1066" t="str">
        <f t="shared" si="20"/>
        <v>ALLBEARING HEADQUARTERS</v>
      </c>
      <c r="G1066" s="149" t="s">
        <v>13438</v>
      </c>
      <c r="H1066" s="149" t="s">
        <v>13476</v>
      </c>
      <c r="I1066">
        <v>40007240</v>
      </c>
    </row>
    <row r="1067" spans="6:9" x14ac:dyDescent="0.25">
      <c r="F1067" t="str">
        <f t="shared" si="20"/>
        <v>ALLBEARING HEADQUARTERS INC (4022)</v>
      </c>
      <c r="G1067" s="149" t="s">
        <v>13438</v>
      </c>
      <c r="H1067" s="149" t="s">
        <v>13477</v>
      </c>
      <c r="I1067">
        <v>40006434</v>
      </c>
    </row>
    <row r="1068" spans="6:9" x14ac:dyDescent="0.25">
      <c r="F1068" s="185" t="str">
        <f t="shared" si="20"/>
        <v>ALLBEARINGS &amp; DRIVES, INC.</v>
      </c>
      <c r="G1068" s="149" t="s">
        <v>13438</v>
      </c>
      <c r="H1068" s="149" t="s">
        <v>1555</v>
      </c>
      <c r="I1068">
        <v>40001699</v>
      </c>
    </row>
    <row r="1069" spans="6:9" x14ac:dyDescent="0.25">
      <c r="F1069" s="185" t="str">
        <f t="shared" si="20"/>
        <v>ALLBEARINGS &amp; DRIVES, INC.</v>
      </c>
      <c r="G1069" s="149" t="s">
        <v>13438</v>
      </c>
      <c r="H1069" s="149" t="s">
        <v>1555</v>
      </c>
      <c r="I1069">
        <v>40000074</v>
      </c>
    </row>
    <row r="1070" spans="6:9" x14ac:dyDescent="0.25">
      <c r="F1070" t="str">
        <f t="shared" si="20"/>
        <v>ALLBEARINGS &amp; P.T. COMPONENTS, INC.</v>
      </c>
      <c r="G1070" s="149" t="s">
        <v>13438</v>
      </c>
      <c r="H1070" s="149" t="s">
        <v>1557</v>
      </c>
      <c r="I1070">
        <v>40007922</v>
      </c>
    </row>
    <row r="1071" spans="6:9" x14ac:dyDescent="0.25">
      <c r="F1071" t="str">
        <f t="shared" si="20"/>
        <v>ALLBEARINGS OF KENTUCKY</v>
      </c>
      <c r="G1071" s="149" t="s">
        <v>13438</v>
      </c>
      <c r="H1071" s="149" t="s">
        <v>1558</v>
      </c>
      <c r="I1071">
        <v>40006368</v>
      </c>
    </row>
    <row r="1072" spans="6:9" x14ac:dyDescent="0.25">
      <c r="F1072" t="str">
        <f t="shared" si="20"/>
        <v>ALLBEARINGS, BELTS &amp; CHAIN INC</v>
      </c>
      <c r="G1072" s="149" t="s">
        <v>13438</v>
      </c>
      <c r="H1072" s="149" t="s">
        <v>1559</v>
      </c>
      <c r="I1072">
        <v>40007902</v>
      </c>
    </row>
    <row r="1073" spans="6:9" x14ac:dyDescent="0.25">
      <c r="F1073" t="str">
        <f t="shared" si="20"/>
        <v>ALLBEAUCINOX INC.</v>
      </c>
      <c r="G1073" s="149" t="s">
        <v>13438</v>
      </c>
      <c r="H1073" s="149" t="s">
        <v>1560</v>
      </c>
      <c r="I1073">
        <v>40421202</v>
      </c>
    </row>
    <row r="1074" spans="6:9" x14ac:dyDescent="0.25">
      <c r="F1074" t="str">
        <f t="shared" si="20"/>
        <v>ALLBEAULIEU CANADA</v>
      </c>
      <c r="G1074" s="149" t="s">
        <v>13438</v>
      </c>
      <c r="H1074" s="149" t="s">
        <v>1562</v>
      </c>
      <c r="I1074">
        <v>40420381</v>
      </c>
    </row>
    <row r="1075" spans="6:9" x14ac:dyDescent="0.25">
      <c r="F1075" t="str">
        <f t="shared" si="20"/>
        <v>ALLBEAULIEU GROUP LLC</v>
      </c>
      <c r="G1075" s="149" t="s">
        <v>13438</v>
      </c>
      <c r="H1075" s="149" t="s">
        <v>1563</v>
      </c>
      <c r="I1075">
        <v>40002866</v>
      </c>
    </row>
    <row r="1076" spans="6:9" x14ac:dyDescent="0.25">
      <c r="F1076" t="str">
        <f t="shared" si="20"/>
        <v>ALLBEBCO LLC</v>
      </c>
      <c r="G1076" s="149" t="s">
        <v>13438</v>
      </c>
      <c r="H1076" s="149" t="s">
        <v>1564</v>
      </c>
      <c r="I1076">
        <v>40007408</v>
      </c>
    </row>
    <row r="1077" spans="6:9" x14ac:dyDescent="0.25">
      <c r="F1077" t="str">
        <f t="shared" si="20"/>
        <v>ALLBECK BINDERY SERVICE LTD.</v>
      </c>
      <c r="G1077" s="149" t="s">
        <v>13438</v>
      </c>
      <c r="H1077" s="149" t="s">
        <v>1565</v>
      </c>
      <c r="I1077">
        <v>40421513</v>
      </c>
    </row>
    <row r="1078" spans="6:9" x14ac:dyDescent="0.25">
      <c r="F1078" t="str">
        <f t="shared" si="20"/>
        <v>ALLBECTON DICKINSON</v>
      </c>
      <c r="G1078" s="149" t="s">
        <v>13438</v>
      </c>
      <c r="H1078" s="149" t="s">
        <v>1566</v>
      </c>
      <c r="I1078">
        <v>40007873</v>
      </c>
    </row>
    <row r="1079" spans="6:9" x14ac:dyDescent="0.25">
      <c r="F1079" t="str">
        <f t="shared" si="20"/>
        <v>ALLBELCO PACKAGING SYSTEMS</v>
      </c>
      <c r="G1079" s="149" t="s">
        <v>13438</v>
      </c>
      <c r="H1079" s="149" t="s">
        <v>1571</v>
      </c>
      <c r="I1079">
        <v>40003107</v>
      </c>
    </row>
    <row r="1080" spans="6:9" x14ac:dyDescent="0.25">
      <c r="F1080" t="str">
        <f t="shared" si="20"/>
        <v>ALLBELCON/REGIS GROUP, THE</v>
      </c>
      <c r="G1080" s="149" t="s">
        <v>13438</v>
      </c>
      <c r="H1080" s="149" t="s">
        <v>1572</v>
      </c>
      <c r="I1080">
        <v>40002504</v>
      </c>
    </row>
    <row r="1081" spans="6:9" x14ac:dyDescent="0.25">
      <c r="F1081" t="str">
        <f t="shared" si="20"/>
        <v>ALLBELDEN</v>
      </c>
      <c r="G1081" s="149" t="s">
        <v>13438</v>
      </c>
      <c r="H1081" s="149" t="s">
        <v>1573</v>
      </c>
      <c r="I1081">
        <v>40004258</v>
      </c>
    </row>
    <row r="1082" spans="6:9" x14ac:dyDescent="0.25">
      <c r="F1082" t="str">
        <f t="shared" si="20"/>
        <v>ALLBELDEN CANADA INC.</v>
      </c>
      <c r="G1082" s="149" t="s">
        <v>13438</v>
      </c>
      <c r="H1082" s="149" t="s">
        <v>1574</v>
      </c>
      <c r="I1082">
        <v>40421266</v>
      </c>
    </row>
    <row r="1083" spans="6:9" x14ac:dyDescent="0.25">
      <c r="F1083" t="str">
        <f t="shared" si="20"/>
        <v>ALLBELK INC.</v>
      </c>
      <c r="G1083" s="149" t="s">
        <v>13438</v>
      </c>
      <c r="H1083" s="149" t="s">
        <v>1575</v>
      </c>
      <c r="I1083">
        <v>40007443</v>
      </c>
    </row>
    <row r="1084" spans="6:9" x14ac:dyDescent="0.25">
      <c r="F1084" t="str">
        <f t="shared" si="20"/>
        <v>ALLBELL ADVANCED ALUMINUM TECHNOLOGIES</v>
      </c>
      <c r="G1084" s="149" t="s">
        <v>13438</v>
      </c>
      <c r="H1084" s="149" t="s">
        <v>1576</v>
      </c>
      <c r="I1084">
        <v>40420602</v>
      </c>
    </row>
    <row r="1085" spans="6:9" x14ac:dyDescent="0.25">
      <c r="F1085" s="185" t="str">
        <f t="shared" si="20"/>
        <v>ALLBELL AND HOWELL LLC - DURHAM</v>
      </c>
      <c r="G1085" s="149" t="s">
        <v>13438</v>
      </c>
      <c r="H1085" s="149" t="s">
        <v>1577</v>
      </c>
      <c r="I1085">
        <v>40006807</v>
      </c>
    </row>
    <row r="1086" spans="6:9" x14ac:dyDescent="0.25">
      <c r="F1086" s="185" t="str">
        <f t="shared" si="20"/>
        <v>ALLBELL AND HOWELL LLC - DURHAM</v>
      </c>
      <c r="G1086" s="149" t="s">
        <v>13438</v>
      </c>
      <c r="H1086" s="149" t="s">
        <v>1577</v>
      </c>
      <c r="I1086">
        <v>40007114</v>
      </c>
    </row>
    <row r="1087" spans="6:9" x14ac:dyDescent="0.25">
      <c r="F1087" t="str">
        <f t="shared" si="20"/>
        <v>ALLBELL AND HOWELL LLC - WHEELING</v>
      </c>
      <c r="G1087" s="149" t="s">
        <v>13438</v>
      </c>
      <c r="H1087" s="149" t="s">
        <v>1578</v>
      </c>
      <c r="I1087">
        <v>40006808</v>
      </c>
    </row>
    <row r="1088" spans="6:9" x14ac:dyDescent="0.25">
      <c r="F1088" t="str">
        <f t="shared" si="20"/>
        <v>ALLBELL INCORPORATED</v>
      </c>
      <c r="G1088" s="149" t="s">
        <v>13438</v>
      </c>
      <c r="H1088" s="149" t="s">
        <v>1579</v>
      </c>
      <c r="I1088">
        <v>40006943</v>
      </c>
    </row>
    <row r="1089" spans="6:9" x14ac:dyDescent="0.25">
      <c r="F1089" t="str">
        <f t="shared" si="20"/>
        <v>ALLBELL, INC</v>
      </c>
      <c r="G1089" s="149" t="s">
        <v>13438</v>
      </c>
      <c r="H1089" s="149" t="s">
        <v>1580</v>
      </c>
      <c r="I1089">
        <v>40004379</v>
      </c>
    </row>
    <row r="1090" spans="6:9" x14ac:dyDescent="0.25">
      <c r="F1090" t="str">
        <f t="shared" si="20"/>
        <v>ALLBELLEVUE FABRICATIONS LTD.</v>
      </c>
      <c r="G1090" s="149" t="s">
        <v>13438</v>
      </c>
      <c r="H1090" s="149" t="s">
        <v>1581</v>
      </c>
      <c r="I1090">
        <v>40420758</v>
      </c>
    </row>
    <row r="1091" spans="6:9" x14ac:dyDescent="0.25">
      <c r="F1091" t="str">
        <f t="shared" ref="F1091:F1154" si="21">CONCATENATE(G1091, H1091)</f>
        <v>ALLBELLPARK HORTICULTURE</v>
      </c>
      <c r="G1091" s="149" t="s">
        <v>13438</v>
      </c>
      <c r="H1091" s="149" t="s">
        <v>1582</v>
      </c>
      <c r="I1091">
        <v>40420932</v>
      </c>
    </row>
    <row r="1092" spans="6:9" x14ac:dyDescent="0.25">
      <c r="F1092" s="185" t="str">
        <f t="shared" si="21"/>
        <v>ALLBELLWYCK INC</v>
      </c>
      <c r="G1092" s="149" t="s">
        <v>13438</v>
      </c>
      <c r="H1092" s="149" t="s">
        <v>1583</v>
      </c>
      <c r="I1092">
        <v>40420170</v>
      </c>
    </row>
    <row r="1093" spans="6:9" x14ac:dyDescent="0.25">
      <c r="F1093" s="185" t="str">
        <f t="shared" si="21"/>
        <v>ALLBELLWYCK INC</v>
      </c>
      <c r="G1093" s="149" t="s">
        <v>13438</v>
      </c>
      <c r="H1093" s="149" t="s">
        <v>1583</v>
      </c>
      <c r="I1093">
        <v>40421388</v>
      </c>
    </row>
    <row r="1094" spans="6:9" x14ac:dyDescent="0.25">
      <c r="F1094" t="str">
        <f t="shared" si="21"/>
        <v>ALLBELMONT MEAT PRODUCTS LTD</v>
      </c>
      <c r="G1094" s="149" t="s">
        <v>13438</v>
      </c>
      <c r="H1094" s="149" t="s">
        <v>1584</v>
      </c>
      <c r="I1094">
        <v>40420181</v>
      </c>
    </row>
    <row r="1095" spans="6:9" x14ac:dyDescent="0.25">
      <c r="F1095" t="str">
        <f t="shared" si="21"/>
        <v>ALLBELMONT PRESS</v>
      </c>
      <c r="G1095" s="149" t="s">
        <v>13438</v>
      </c>
      <c r="H1095" s="149" t="s">
        <v>1585</v>
      </c>
      <c r="I1095">
        <v>40421216</v>
      </c>
    </row>
    <row r="1096" spans="6:9" x14ac:dyDescent="0.25">
      <c r="F1096" t="str">
        <f t="shared" si="21"/>
        <v>ALLBELT MASTER</v>
      </c>
      <c r="G1096" s="149" t="s">
        <v>13438</v>
      </c>
      <c r="H1096" s="149" t="s">
        <v>1587</v>
      </c>
      <c r="I1096">
        <v>40420652</v>
      </c>
    </row>
    <row r="1097" spans="6:9" x14ac:dyDescent="0.25">
      <c r="F1097" t="str">
        <f t="shared" si="21"/>
        <v>ALLBELT POWER</v>
      </c>
      <c r="G1097" s="149" t="s">
        <v>13438</v>
      </c>
      <c r="H1097" s="149" t="s">
        <v>1588</v>
      </c>
      <c r="I1097">
        <v>40007978</v>
      </c>
    </row>
    <row r="1098" spans="6:9" x14ac:dyDescent="0.25">
      <c r="F1098" t="str">
        <f t="shared" si="21"/>
        <v>ALLBELT POWER LLC</v>
      </c>
      <c r="G1098" s="149" t="s">
        <v>13438</v>
      </c>
      <c r="H1098" s="149" t="s">
        <v>1589</v>
      </c>
      <c r="I1098">
        <v>40006137</v>
      </c>
    </row>
    <row r="1099" spans="6:9" x14ac:dyDescent="0.25">
      <c r="F1099" t="str">
        <f t="shared" si="21"/>
        <v>ALLBELT POWER LLC - CHARLOTTE</v>
      </c>
      <c r="G1099" s="149" t="s">
        <v>13438</v>
      </c>
      <c r="H1099" s="149" t="s">
        <v>1591</v>
      </c>
      <c r="I1099">
        <v>40002771</v>
      </c>
    </row>
    <row r="1100" spans="6:9" x14ac:dyDescent="0.25">
      <c r="F1100" t="str">
        <f t="shared" si="21"/>
        <v>ALLBELT POWER LLC - CONROE</v>
      </c>
      <c r="G1100" s="149" t="s">
        <v>13438</v>
      </c>
      <c r="H1100" s="149" t="s">
        <v>1593</v>
      </c>
      <c r="I1100">
        <v>40006930</v>
      </c>
    </row>
    <row r="1101" spans="6:9" x14ac:dyDescent="0.25">
      <c r="F1101" t="str">
        <f t="shared" si="21"/>
        <v>ALLBELT POWER LLC - FDA</v>
      </c>
      <c r="G1101" s="149" t="s">
        <v>13438</v>
      </c>
      <c r="H1101" s="149" t="s">
        <v>1594</v>
      </c>
      <c r="I1101">
        <v>40007260</v>
      </c>
    </row>
    <row r="1102" spans="6:9" x14ac:dyDescent="0.25">
      <c r="F1102" t="str">
        <f t="shared" si="21"/>
        <v>ALLBELT POWER LLC - LAKELAND</v>
      </c>
      <c r="G1102" s="149" t="s">
        <v>13438</v>
      </c>
      <c r="H1102" s="149" t="s">
        <v>1595</v>
      </c>
      <c r="I1102">
        <v>40006613</v>
      </c>
    </row>
    <row r="1103" spans="6:9" x14ac:dyDescent="0.25">
      <c r="F1103" t="str">
        <f t="shared" si="21"/>
        <v>ALLBELT POWER LLC - LENEXA</v>
      </c>
      <c r="G1103" s="149" t="s">
        <v>13438</v>
      </c>
      <c r="H1103" s="149" t="s">
        <v>1596</v>
      </c>
      <c r="I1103">
        <v>40006920</v>
      </c>
    </row>
    <row r="1104" spans="6:9" x14ac:dyDescent="0.25">
      <c r="F1104" s="185" t="str">
        <f t="shared" si="21"/>
        <v>ALLBELT POWER LLC - LOGISTICS</v>
      </c>
      <c r="G1104" s="149" t="s">
        <v>13438</v>
      </c>
      <c r="H1104" s="149" t="s">
        <v>1597</v>
      </c>
      <c r="I1104">
        <v>40008294</v>
      </c>
    </row>
    <row r="1105" spans="6:9" x14ac:dyDescent="0.25">
      <c r="F1105" s="185" t="str">
        <f t="shared" si="21"/>
        <v>ALLBELT POWER LLC - LOGISTICS</v>
      </c>
      <c r="G1105" s="149" t="s">
        <v>13438</v>
      </c>
      <c r="H1105" s="149" t="s">
        <v>1597</v>
      </c>
      <c r="I1105">
        <v>40007498</v>
      </c>
    </row>
    <row r="1106" spans="6:9" x14ac:dyDescent="0.25">
      <c r="F1106" t="str">
        <f t="shared" si="21"/>
        <v>ALLBELT POWER MARIETTA - LM</v>
      </c>
      <c r="G1106" s="149" t="s">
        <v>13438</v>
      </c>
      <c r="H1106" s="149" t="s">
        <v>13478</v>
      </c>
      <c r="I1106">
        <v>40008476</v>
      </c>
    </row>
    <row r="1107" spans="6:9" x14ac:dyDescent="0.25">
      <c r="F1107" t="str">
        <f t="shared" si="21"/>
        <v>ALLBELT POWER, LLC</v>
      </c>
      <c r="G1107" s="149" t="s">
        <v>13438</v>
      </c>
      <c r="H1107" s="149" t="s">
        <v>1602</v>
      </c>
      <c r="I1107">
        <v>40006793</v>
      </c>
    </row>
    <row r="1108" spans="6:9" x14ac:dyDescent="0.25">
      <c r="F1108" t="str">
        <f t="shared" si="21"/>
        <v>ALLBELT POWER, LLC - MARIETTA - RP</v>
      </c>
      <c r="G1108" s="149" t="s">
        <v>13438</v>
      </c>
      <c r="H1108" s="149" t="s">
        <v>1603</v>
      </c>
      <c r="I1108">
        <v>40008549</v>
      </c>
    </row>
    <row r="1109" spans="6:9" x14ac:dyDescent="0.25">
      <c r="F1109" t="str">
        <f t="shared" si="21"/>
        <v>ALLBELT SERVICE CANADA LTD</v>
      </c>
      <c r="G1109" s="149" t="s">
        <v>13438</v>
      </c>
      <c r="H1109" s="149" t="s">
        <v>1609</v>
      </c>
      <c r="I1109">
        <v>40420412</v>
      </c>
    </row>
    <row r="1110" spans="6:9" x14ac:dyDescent="0.25">
      <c r="F1110" t="str">
        <f t="shared" si="21"/>
        <v>ALLBELT SHOP</v>
      </c>
      <c r="G1110" s="149" t="s">
        <v>13438</v>
      </c>
      <c r="H1110" s="149" t="s">
        <v>1611</v>
      </c>
      <c r="I1110">
        <v>40006052</v>
      </c>
    </row>
    <row r="1111" spans="6:9" x14ac:dyDescent="0.25">
      <c r="F1111" t="str">
        <f t="shared" si="21"/>
        <v>ALLBELT SHOP INC.</v>
      </c>
      <c r="G1111" s="149" t="s">
        <v>13438</v>
      </c>
      <c r="H1111" s="149" t="s">
        <v>1612</v>
      </c>
      <c r="I1111">
        <v>40007718</v>
      </c>
    </row>
    <row r="1112" spans="6:9" x14ac:dyDescent="0.25">
      <c r="F1112" t="str">
        <f t="shared" si="21"/>
        <v>ALLBELT SOLUTIONS INC.</v>
      </c>
      <c r="G1112" s="149" t="s">
        <v>13438</v>
      </c>
      <c r="H1112" s="149" t="s">
        <v>1613</v>
      </c>
      <c r="I1112">
        <v>40006308</v>
      </c>
    </row>
    <row r="1113" spans="6:9" x14ac:dyDescent="0.25">
      <c r="F1113" t="str">
        <f t="shared" si="21"/>
        <v>ALLBELT TECH &amp; INDUSTRIAL INC</v>
      </c>
      <c r="G1113" s="149" t="s">
        <v>13438</v>
      </c>
      <c r="H1113" s="149" t="s">
        <v>1614</v>
      </c>
      <c r="I1113">
        <v>40008365</v>
      </c>
    </row>
    <row r="1114" spans="6:9" x14ac:dyDescent="0.25">
      <c r="F1114" t="str">
        <f t="shared" si="21"/>
        <v>ALLBELT TECH &amp; SUPPLY, INC</v>
      </c>
      <c r="G1114" s="149" t="s">
        <v>13438</v>
      </c>
      <c r="H1114" s="149" t="s">
        <v>1615</v>
      </c>
      <c r="I1114">
        <v>40007620</v>
      </c>
    </row>
    <row r="1115" spans="6:9" x14ac:dyDescent="0.25">
      <c r="F1115" t="str">
        <f t="shared" si="21"/>
        <v>ALLBELT TECH DBA CAPCORP</v>
      </c>
      <c r="G1115" s="149" t="s">
        <v>13438</v>
      </c>
      <c r="H1115" s="149" t="s">
        <v>1616</v>
      </c>
      <c r="I1115">
        <v>40004448</v>
      </c>
    </row>
    <row r="1116" spans="6:9" x14ac:dyDescent="0.25">
      <c r="F1116" t="str">
        <f t="shared" si="21"/>
        <v>ALLBELTERRA</v>
      </c>
      <c r="G1116" s="149" t="s">
        <v>13438</v>
      </c>
      <c r="H1116" s="149" t="s">
        <v>13479</v>
      </c>
      <c r="I1116">
        <v>40424246</v>
      </c>
    </row>
    <row r="1117" spans="6:9" x14ac:dyDescent="0.25">
      <c r="F1117" t="str">
        <f t="shared" si="21"/>
        <v>ALLBELTERRA CORP</v>
      </c>
      <c r="G1117" s="149" t="s">
        <v>13438</v>
      </c>
      <c r="H1117" s="149" t="s">
        <v>1617</v>
      </c>
      <c r="I1117">
        <v>40421265</v>
      </c>
    </row>
    <row r="1118" spans="6:9" x14ac:dyDescent="0.25">
      <c r="F1118" s="185" t="str">
        <f t="shared" si="21"/>
        <v>ALLBELTERRA CORPORATION</v>
      </c>
      <c r="G1118" s="149" t="s">
        <v>13438</v>
      </c>
      <c r="H1118" s="149" t="s">
        <v>13480</v>
      </c>
      <c r="I1118">
        <v>40006558</v>
      </c>
    </row>
    <row r="1119" spans="6:9" x14ac:dyDescent="0.25">
      <c r="F1119" s="185" t="str">
        <f t="shared" si="21"/>
        <v>ALLBELTERRA CORPORATION</v>
      </c>
      <c r="G1119" s="149" t="s">
        <v>13438</v>
      </c>
      <c r="H1119" s="149" t="s">
        <v>13480</v>
      </c>
      <c r="I1119">
        <v>40006633</v>
      </c>
    </row>
    <row r="1120" spans="6:9" x14ac:dyDescent="0.25">
      <c r="F1120" s="185" t="str">
        <f t="shared" si="21"/>
        <v>ALLBELTERRA CORPORATION</v>
      </c>
      <c r="G1120" s="149" t="s">
        <v>13438</v>
      </c>
      <c r="H1120" s="149" t="s">
        <v>13480</v>
      </c>
      <c r="I1120">
        <v>40006721</v>
      </c>
    </row>
    <row r="1121" spans="6:9" x14ac:dyDescent="0.25">
      <c r="F1121" s="185" t="str">
        <f t="shared" si="21"/>
        <v>ALLBELTERRA CORPORATION</v>
      </c>
      <c r="G1121" s="149" t="s">
        <v>13438</v>
      </c>
      <c r="H1121" s="149" t="s">
        <v>13480</v>
      </c>
      <c r="I1121">
        <v>40420145</v>
      </c>
    </row>
    <row r="1122" spans="6:9" x14ac:dyDescent="0.25">
      <c r="F1122" s="185" t="str">
        <f t="shared" si="21"/>
        <v>ALLBELTERRA CORPORATION</v>
      </c>
      <c r="G1122" s="149" t="s">
        <v>13438</v>
      </c>
      <c r="H1122" s="149" t="s">
        <v>13480</v>
      </c>
      <c r="I1122">
        <v>40421290</v>
      </c>
    </row>
    <row r="1123" spans="6:9" x14ac:dyDescent="0.25">
      <c r="F1123" t="str">
        <f t="shared" si="21"/>
        <v>ALLBELTERRA CORPORATION - TIMMINS BRAN</v>
      </c>
      <c r="G1123" s="149" t="s">
        <v>13438</v>
      </c>
      <c r="H1123" s="149" t="s">
        <v>13481</v>
      </c>
      <c r="I1123">
        <v>40421046</v>
      </c>
    </row>
    <row r="1124" spans="6:9" x14ac:dyDescent="0.25">
      <c r="F1124" t="str">
        <f t="shared" si="21"/>
        <v>ALLBELTERRA CORPORATION (Brantford)</v>
      </c>
      <c r="G1124" s="149" t="s">
        <v>13438</v>
      </c>
      <c r="H1124" s="149" t="s">
        <v>13482</v>
      </c>
      <c r="I1124">
        <v>40421090</v>
      </c>
    </row>
    <row r="1125" spans="6:9" x14ac:dyDescent="0.25">
      <c r="F1125" t="str">
        <f t="shared" si="21"/>
        <v>ALLBELTERRA CORPORATION-VANCOUVER</v>
      </c>
      <c r="G1125" s="149" t="s">
        <v>13438</v>
      </c>
      <c r="H1125" s="149" t="s">
        <v>13483</v>
      </c>
      <c r="I1125">
        <v>40421127</v>
      </c>
    </row>
    <row r="1126" spans="6:9" x14ac:dyDescent="0.25">
      <c r="F1126" t="str">
        <f t="shared" si="21"/>
        <v>ALLBELTING INDUSTRIES GROUP, LLC</v>
      </c>
      <c r="G1126" s="149" t="s">
        <v>13438</v>
      </c>
      <c r="H1126" s="149" t="s">
        <v>1618</v>
      </c>
      <c r="I1126">
        <v>40003698</v>
      </c>
    </row>
    <row r="1127" spans="6:9" x14ac:dyDescent="0.25">
      <c r="F1127" t="str">
        <f t="shared" si="21"/>
        <v>ALLBELTING SOLUTIONS &amp; SUPPLIES LLC</v>
      </c>
      <c r="G1127" s="149" t="s">
        <v>13438</v>
      </c>
      <c r="H1127" s="149" t="s">
        <v>1619</v>
      </c>
      <c r="I1127">
        <v>40007686</v>
      </c>
    </row>
    <row r="1128" spans="6:9" x14ac:dyDescent="0.25">
      <c r="F1128" t="str">
        <f t="shared" si="21"/>
        <v>ALLBELTING SUPPLY SERVICES</v>
      </c>
      <c r="G1128" s="149" t="s">
        <v>13438</v>
      </c>
      <c r="H1128" s="149" t="s">
        <v>1620</v>
      </c>
      <c r="I1128">
        <v>40007920</v>
      </c>
    </row>
    <row r="1129" spans="6:9" x14ac:dyDescent="0.25">
      <c r="F1129" t="str">
        <f t="shared" si="21"/>
        <v>ALLBELTMAX LLC</v>
      </c>
      <c r="G1129" s="149" t="s">
        <v>13438</v>
      </c>
      <c r="H1129" s="149" t="s">
        <v>1621</v>
      </c>
      <c r="I1129">
        <v>40006176</v>
      </c>
    </row>
    <row r="1130" spans="6:9" x14ac:dyDescent="0.25">
      <c r="F1130" s="185" t="str">
        <f t="shared" si="21"/>
        <v>ALLBELT-PRO SALES AND SERVICE, INC.</v>
      </c>
      <c r="G1130" s="149" t="s">
        <v>13438</v>
      </c>
      <c r="H1130" s="149" t="s">
        <v>1623</v>
      </c>
      <c r="I1130">
        <v>40007061</v>
      </c>
    </row>
    <row r="1131" spans="6:9" x14ac:dyDescent="0.25">
      <c r="F1131" s="185" t="str">
        <f t="shared" si="21"/>
        <v>ALLBELT-PRO SALES AND SERVICE, INC.</v>
      </c>
      <c r="G1131" s="149" t="s">
        <v>13438</v>
      </c>
      <c r="H1131" s="149" t="s">
        <v>1623</v>
      </c>
      <c r="I1131">
        <v>40008370</v>
      </c>
    </row>
    <row r="1132" spans="6:9" x14ac:dyDescent="0.25">
      <c r="F1132" t="str">
        <f t="shared" si="21"/>
        <v>ALLBELTSERVICE CANADA CO</v>
      </c>
      <c r="G1132" s="149" t="s">
        <v>13438</v>
      </c>
      <c r="H1132" s="149" t="s">
        <v>1624</v>
      </c>
      <c r="I1132">
        <v>40006147</v>
      </c>
    </row>
    <row r="1133" spans="6:9" x14ac:dyDescent="0.25">
      <c r="F1133" s="185" t="str">
        <f t="shared" si="21"/>
        <v>ALLBELTSERVICE CORP</v>
      </c>
      <c r="G1133" s="149" t="s">
        <v>13438</v>
      </c>
      <c r="H1133" s="149" t="s">
        <v>1625</v>
      </c>
      <c r="I1133">
        <v>40006005</v>
      </c>
    </row>
    <row r="1134" spans="6:9" x14ac:dyDescent="0.25">
      <c r="F1134" s="185" t="str">
        <f t="shared" si="21"/>
        <v>ALLBELTSERVICE CORP</v>
      </c>
      <c r="G1134" s="149" t="s">
        <v>13438</v>
      </c>
      <c r="H1134" s="149" t="s">
        <v>1625</v>
      </c>
      <c r="I1134">
        <v>40006007</v>
      </c>
    </row>
    <row r="1135" spans="6:9" x14ac:dyDescent="0.25">
      <c r="F1135" s="185" t="str">
        <f t="shared" si="21"/>
        <v>ALLBELTSERVICE CORP</v>
      </c>
      <c r="G1135" s="149" t="s">
        <v>13438</v>
      </c>
      <c r="H1135" s="149" t="s">
        <v>1625</v>
      </c>
      <c r="I1135">
        <v>40006006</v>
      </c>
    </row>
    <row r="1136" spans="6:9" x14ac:dyDescent="0.25">
      <c r="F1136" t="str">
        <f t="shared" si="21"/>
        <v>ALLBELTSERVICE CORP - TX</v>
      </c>
      <c r="G1136" s="149" t="s">
        <v>13438</v>
      </c>
      <c r="H1136" s="149" t="s">
        <v>1628</v>
      </c>
      <c r="I1136">
        <v>40007802</v>
      </c>
    </row>
    <row r="1137" spans="6:9" x14ac:dyDescent="0.25">
      <c r="F1137" t="str">
        <f t="shared" si="21"/>
        <v>ALLBELTSERVICE CORP.</v>
      </c>
      <c r="G1137" s="149" t="s">
        <v>13438</v>
      </c>
      <c r="H1137" s="149" t="s">
        <v>1629</v>
      </c>
      <c r="I1137">
        <v>40000176</v>
      </c>
    </row>
    <row r="1138" spans="6:9" x14ac:dyDescent="0.25">
      <c r="F1138" t="str">
        <f t="shared" si="21"/>
        <v>ALLBELTSERVICE DE MEXICO</v>
      </c>
      <c r="G1138" s="149" t="s">
        <v>13438</v>
      </c>
      <c r="H1138" s="149" t="s">
        <v>1632</v>
      </c>
      <c r="I1138">
        <v>40006218</v>
      </c>
    </row>
    <row r="1139" spans="6:9" x14ac:dyDescent="0.25">
      <c r="F1139" t="str">
        <f t="shared" si="21"/>
        <v>ALLBELTSERVICE-EARTH CITY</v>
      </c>
      <c r="G1139" s="149" t="s">
        <v>13438</v>
      </c>
      <c r="H1139" s="149" t="s">
        <v>1633</v>
      </c>
      <c r="I1139">
        <v>40004178</v>
      </c>
    </row>
    <row r="1140" spans="6:9" x14ac:dyDescent="0.25">
      <c r="F1140" t="str">
        <f t="shared" si="21"/>
        <v>ALLBENCHMARK AUTOMATION</v>
      </c>
      <c r="G1140" s="149" t="s">
        <v>13438</v>
      </c>
      <c r="H1140" s="149" t="s">
        <v>1637</v>
      </c>
      <c r="I1140">
        <v>40002234</v>
      </c>
    </row>
    <row r="1141" spans="6:9" x14ac:dyDescent="0.25">
      <c r="F1141" t="str">
        <f t="shared" si="21"/>
        <v>ALLBENCHMARK AUTOMATION/KLEENLINE</v>
      </c>
      <c r="G1141" s="149" t="s">
        <v>13438</v>
      </c>
      <c r="H1141" s="149" t="s">
        <v>1638</v>
      </c>
      <c r="I1141">
        <v>40008288</v>
      </c>
    </row>
    <row r="1142" spans="6:9" x14ac:dyDescent="0.25">
      <c r="F1142" t="str">
        <f t="shared" si="21"/>
        <v>ALLBEND ALL AUTOMOTIVE INCORPORATED</v>
      </c>
      <c r="G1142" s="149" t="s">
        <v>13438</v>
      </c>
      <c r="H1142" s="149" t="s">
        <v>1639</v>
      </c>
      <c r="I1142">
        <v>40420417</v>
      </c>
    </row>
    <row r="1143" spans="6:9" x14ac:dyDescent="0.25">
      <c r="F1143" t="str">
        <f t="shared" si="21"/>
        <v>ALLBENDA MANUFACTURING INC.</v>
      </c>
      <c r="G1143" s="149" t="s">
        <v>13438</v>
      </c>
      <c r="H1143" s="149" t="s">
        <v>1641</v>
      </c>
      <c r="I1143">
        <v>40004166</v>
      </c>
    </row>
    <row r="1144" spans="6:9" x14ac:dyDescent="0.25">
      <c r="F1144" t="str">
        <f t="shared" si="21"/>
        <v>ALLBENGAR INDUSTRIAL CORP.</v>
      </c>
      <c r="G1144" s="149" t="s">
        <v>13438</v>
      </c>
      <c r="H1144" s="149" t="s">
        <v>1642</v>
      </c>
      <c r="I1144">
        <v>40005723</v>
      </c>
    </row>
    <row r="1145" spans="6:9" x14ac:dyDescent="0.25">
      <c r="F1145" t="str">
        <f t="shared" si="21"/>
        <v>ALLBENJAMIN &amp; ASSOCIATES LLC</v>
      </c>
      <c r="G1145" s="149" t="s">
        <v>13438</v>
      </c>
      <c r="H1145" s="149" t="s">
        <v>1643</v>
      </c>
      <c r="I1145">
        <v>40005343</v>
      </c>
    </row>
    <row r="1146" spans="6:9" x14ac:dyDescent="0.25">
      <c r="F1146" t="str">
        <f t="shared" si="21"/>
        <v>ALLBENNETT PACKAGING OF KANSAS CITY</v>
      </c>
      <c r="G1146" s="149" t="s">
        <v>13438</v>
      </c>
      <c r="H1146" s="149" t="s">
        <v>1644</v>
      </c>
      <c r="I1146">
        <v>40007975</v>
      </c>
    </row>
    <row r="1147" spans="6:9" x14ac:dyDescent="0.25">
      <c r="F1147" t="str">
        <f t="shared" si="21"/>
        <v>ALLBENSON'S INC</v>
      </c>
      <c r="G1147" s="149" t="s">
        <v>13438</v>
      </c>
      <c r="H1147" s="149" t="s">
        <v>1647</v>
      </c>
      <c r="I1147">
        <v>40008810</v>
      </c>
    </row>
    <row r="1148" spans="6:9" x14ac:dyDescent="0.25">
      <c r="F1148" t="str">
        <f t="shared" si="21"/>
        <v>ALLBERESFORD BOX CO. LTD.</v>
      </c>
      <c r="G1148" s="149" t="s">
        <v>13438</v>
      </c>
      <c r="H1148" s="149" t="s">
        <v>1649</v>
      </c>
      <c r="I1148">
        <v>40420182</v>
      </c>
    </row>
    <row r="1149" spans="6:9" x14ac:dyDescent="0.25">
      <c r="F1149" t="str">
        <f t="shared" si="21"/>
        <v>ALLBERGIN FRUIT AND NUT CO., INC.</v>
      </c>
      <c r="G1149" s="149" t="s">
        <v>13438</v>
      </c>
      <c r="H1149" s="149" t="s">
        <v>1650</v>
      </c>
      <c r="I1149">
        <v>40007853</v>
      </c>
    </row>
    <row r="1150" spans="6:9" x14ac:dyDescent="0.25">
      <c r="F1150" t="str">
        <f t="shared" si="21"/>
        <v>ALLBERKSHIRE GRAY, INC.</v>
      </c>
      <c r="G1150" s="149" t="s">
        <v>13438</v>
      </c>
      <c r="H1150" s="149" t="s">
        <v>1652</v>
      </c>
      <c r="I1150">
        <v>40009009</v>
      </c>
    </row>
    <row r="1151" spans="6:9" x14ac:dyDescent="0.25">
      <c r="F1151" t="str">
        <f t="shared" si="21"/>
        <v>ALLBERK-TEK: NEW HOLLAND PLANT</v>
      </c>
      <c r="G1151" s="149" t="s">
        <v>13438</v>
      </c>
      <c r="H1151" s="149" t="s">
        <v>1655</v>
      </c>
      <c r="I1151">
        <v>40002961</v>
      </c>
    </row>
    <row r="1152" spans="6:9" x14ac:dyDescent="0.25">
      <c r="F1152" t="str">
        <f t="shared" si="21"/>
        <v>ALLBERMUDEZ BISCUIT COMPANY LIMITED</v>
      </c>
      <c r="G1152" s="149" t="s">
        <v>13438</v>
      </c>
      <c r="H1152" s="149" t="s">
        <v>1656</v>
      </c>
      <c r="I1152">
        <v>40007435</v>
      </c>
    </row>
    <row r="1153" spans="6:9" x14ac:dyDescent="0.25">
      <c r="F1153" t="str">
        <f t="shared" si="21"/>
        <v>ALLBERNARDI ITALIAN FOODS-WINDSOR</v>
      </c>
      <c r="G1153" s="149" t="s">
        <v>13438</v>
      </c>
      <c r="H1153" s="149" t="s">
        <v>1657</v>
      </c>
      <c r="I1153">
        <v>40004140</v>
      </c>
    </row>
    <row r="1154" spans="6:9" x14ac:dyDescent="0.25">
      <c r="F1154" t="str">
        <f t="shared" si="21"/>
        <v>ALLBERNER FOOD &amp; BEVERAGE LLC</v>
      </c>
      <c r="G1154" s="149" t="s">
        <v>13438</v>
      </c>
      <c r="H1154" s="149" t="s">
        <v>1658</v>
      </c>
      <c r="I1154">
        <v>40008452</v>
      </c>
    </row>
    <row r="1155" spans="6:9" x14ac:dyDescent="0.25">
      <c r="F1155" t="str">
        <f t="shared" ref="F1155:F1218" si="22">CONCATENATE(G1155, H1155)</f>
        <v>ALLBERRY GLOBAL</v>
      </c>
      <c r="G1155" s="149" t="s">
        <v>13438</v>
      </c>
      <c r="H1155" s="149" t="s">
        <v>1659</v>
      </c>
      <c r="I1155">
        <v>40005094</v>
      </c>
    </row>
    <row r="1156" spans="6:9" x14ac:dyDescent="0.25">
      <c r="F1156" t="str">
        <f t="shared" si="22"/>
        <v>ALLBERRYVILLE GRAPHICS, INC.</v>
      </c>
      <c r="G1156" s="149" t="s">
        <v>13438</v>
      </c>
      <c r="H1156" s="149" t="s">
        <v>1660</v>
      </c>
      <c r="I1156">
        <v>40001726</v>
      </c>
    </row>
    <row r="1157" spans="6:9" x14ac:dyDescent="0.25">
      <c r="F1157" t="str">
        <f t="shared" si="22"/>
        <v>ALLBESSER</v>
      </c>
      <c r="G1157" s="149" t="s">
        <v>13438</v>
      </c>
      <c r="H1157" s="149" t="s">
        <v>1661</v>
      </c>
      <c r="I1157">
        <v>40008989</v>
      </c>
    </row>
    <row r="1158" spans="6:9" x14ac:dyDescent="0.25">
      <c r="F1158" t="str">
        <f t="shared" si="22"/>
        <v>ALLBEST BEARINGS CO. LTD.</v>
      </c>
      <c r="G1158" s="149" t="s">
        <v>13438</v>
      </c>
      <c r="H1158" s="149" t="s">
        <v>1663</v>
      </c>
      <c r="I1158">
        <v>40420989</v>
      </c>
    </row>
    <row r="1159" spans="6:9" x14ac:dyDescent="0.25">
      <c r="F1159" t="str">
        <f t="shared" si="22"/>
        <v>ALLBEST CONVEYORS LLC</v>
      </c>
      <c r="G1159" s="149" t="s">
        <v>13438</v>
      </c>
      <c r="H1159" s="149" t="s">
        <v>1664</v>
      </c>
      <c r="I1159">
        <v>40006843</v>
      </c>
    </row>
    <row r="1160" spans="6:9" x14ac:dyDescent="0.25">
      <c r="F1160" t="str">
        <f t="shared" si="22"/>
        <v>ALLBEST CROUTONS</v>
      </c>
      <c r="G1160" s="149" t="s">
        <v>13438</v>
      </c>
      <c r="H1160" s="149" t="s">
        <v>1665</v>
      </c>
      <c r="I1160">
        <v>40001412</v>
      </c>
    </row>
    <row r="1161" spans="6:9" x14ac:dyDescent="0.25">
      <c r="F1161" t="str">
        <f t="shared" si="22"/>
        <v>ALLBEST DEAL GRAPHICS &amp; PRINTING</v>
      </c>
      <c r="G1161" s="149" t="s">
        <v>13438</v>
      </c>
      <c r="H1161" s="149" t="s">
        <v>1666</v>
      </c>
      <c r="I1161">
        <v>40421282</v>
      </c>
    </row>
    <row r="1162" spans="6:9" x14ac:dyDescent="0.25">
      <c r="F1162" t="str">
        <f t="shared" si="22"/>
        <v>ALLBEST HARVEST BAKERIES</v>
      </c>
      <c r="G1162" s="149" t="s">
        <v>13438</v>
      </c>
      <c r="H1162" s="149" t="s">
        <v>1668</v>
      </c>
      <c r="I1162">
        <v>40001479</v>
      </c>
    </row>
    <row r="1163" spans="6:9" x14ac:dyDescent="0.25">
      <c r="F1163" t="str">
        <f t="shared" si="22"/>
        <v>ALLBETTIS CONTRACTORS</v>
      </c>
      <c r="G1163" s="149" t="s">
        <v>13438</v>
      </c>
      <c r="H1163" s="149" t="s">
        <v>1671</v>
      </c>
      <c r="I1163">
        <v>40008922</v>
      </c>
    </row>
    <row r="1164" spans="6:9" x14ac:dyDescent="0.25">
      <c r="F1164" t="str">
        <f t="shared" si="22"/>
        <v>ALLBETTY LOU'S INC.</v>
      </c>
      <c r="G1164" s="149" t="s">
        <v>13438</v>
      </c>
      <c r="H1164" s="149" t="s">
        <v>1673</v>
      </c>
      <c r="I1164">
        <v>40006856</v>
      </c>
    </row>
    <row r="1165" spans="6:9" x14ac:dyDescent="0.25">
      <c r="F1165" t="str">
        <f t="shared" si="22"/>
        <v>ALLBEUMER CORPORATION</v>
      </c>
      <c r="G1165" s="149" t="s">
        <v>13438</v>
      </c>
      <c r="H1165" s="149" t="s">
        <v>1674</v>
      </c>
      <c r="I1165">
        <v>40003908</v>
      </c>
    </row>
    <row r="1166" spans="6:9" x14ac:dyDescent="0.25">
      <c r="F1166" t="str">
        <f t="shared" si="22"/>
        <v>ALLBEUMER CORPORATION, AIRPORT DIVISIO</v>
      </c>
      <c r="G1166" s="149" t="s">
        <v>13438</v>
      </c>
      <c r="H1166" s="149" t="s">
        <v>13484</v>
      </c>
      <c r="I1166">
        <v>40002758</v>
      </c>
    </row>
    <row r="1167" spans="6:9" x14ac:dyDescent="0.25">
      <c r="F1167" s="185" t="str">
        <f t="shared" si="22"/>
        <v>ALLBEUMER GROUP CANADA</v>
      </c>
      <c r="G1167" s="149" t="s">
        <v>13438</v>
      </c>
      <c r="H1167" s="149" t="s">
        <v>1676</v>
      </c>
      <c r="I1167">
        <v>40008092</v>
      </c>
    </row>
    <row r="1168" spans="6:9" x14ac:dyDescent="0.25">
      <c r="F1168" s="185" t="str">
        <f t="shared" si="22"/>
        <v>ALLBEUMER GROUP CANADA</v>
      </c>
      <c r="G1168" s="149" t="s">
        <v>13438</v>
      </c>
      <c r="H1168" s="149" t="s">
        <v>1676</v>
      </c>
      <c r="I1168">
        <v>40421362</v>
      </c>
    </row>
    <row r="1169" spans="6:9" x14ac:dyDescent="0.25">
      <c r="F1169" t="str">
        <f t="shared" si="22"/>
        <v>ALLBEVERAGE MACHINERY SERVICE INC.</v>
      </c>
      <c r="G1169" s="149" t="s">
        <v>13438</v>
      </c>
      <c r="H1169" s="149" t="s">
        <v>1678</v>
      </c>
      <c r="I1169">
        <v>40420523</v>
      </c>
    </row>
    <row r="1170" spans="6:9" x14ac:dyDescent="0.25">
      <c r="F1170" t="str">
        <f t="shared" si="22"/>
        <v>ALLBG FOODS-ORTEGA PRODUCTS</v>
      </c>
      <c r="G1170" s="149" t="s">
        <v>13438</v>
      </c>
      <c r="H1170" s="149" t="s">
        <v>1680</v>
      </c>
      <c r="I1170">
        <v>40003602</v>
      </c>
    </row>
    <row r="1171" spans="6:9" x14ac:dyDescent="0.25">
      <c r="F1171" t="str">
        <f t="shared" si="22"/>
        <v>ALLBICKS - DIV OF MULTIFOODS</v>
      </c>
      <c r="G1171" s="149" t="s">
        <v>13438</v>
      </c>
      <c r="H1171" s="149" t="s">
        <v>1683</v>
      </c>
      <c r="I1171">
        <v>40420325</v>
      </c>
    </row>
    <row r="1172" spans="6:9" x14ac:dyDescent="0.25">
      <c r="F1172" t="str">
        <f t="shared" si="22"/>
        <v>ALLBIELOMATIK JAGENBERG INC.</v>
      </c>
      <c r="G1172" s="149" t="s">
        <v>13438</v>
      </c>
      <c r="H1172" s="149" t="s">
        <v>1684</v>
      </c>
      <c r="I1172">
        <v>40002096</v>
      </c>
    </row>
    <row r="1173" spans="6:9" x14ac:dyDescent="0.25">
      <c r="F1173" t="str">
        <f t="shared" si="22"/>
        <v>ALLBIG NAME COMMERCE DBA ENEVLOPES.COM</v>
      </c>
      <c r="G1173" s="149" t="s">
        <v>13438</v>
      </c>
      <c r="H1173" s="149" t="s">
        <v>1688</v>
      </c>
      <c r="I1173">
        <v>40008323</v>
      </c>
    </row>
    <row r="1174" spans="6:9" x14ac:dyDescent="0.25">
      <c r="F1174" t="str">
        <f t="shared" si="22"/>
        <v>ALLBIG RIVER RUBBER &amp; GASKET</v>
      </c>
      <c r="G1174" s="149" t="s">
        <v>13438</v>
      </c>
      <c r="H1174" s="149" t="s">
        <v>1689</v>
      </c>
      <c r="I1174">
        <v>40004219</v>
      </c>
    </row>
    <row r="1175" spans="6:9" x14ac:dyDescent="0.25">
      <c r="F1175" t="str">
        <f t="shared" si="22"/>
        <v>ALLBILFINGER IND. SERVICES INC.</v>
      </c>
      <c r="G1175" s="149" t="s">
        <v>13438</v>
      </c>
      <c r="H1175" s="149" t="s">
        <v>1691</v>
      </c>
      <c r="I1175">
        <v>40007806</v>
      </c>
    </row>
    <row r="1176" spans="6:9" x14ac:dyDescent="0.25">
      <c r="F1176" t="str">
        <f t="shared" si="22"/>
        <v>ALLBILLY GRAHAM EVANGELISTIC ASSOC</v>
      </c>
      <c r="G1176" s="149" t="s">
        <v>13438</v>
      </c>
      <c r="H1176" s="149" t="s">
        <v>1693</v>
      </c>
      <c r="I1176">
        <v>40005781</v>
      </c>
    </row>
    <row r="1177" spans="6:9" x14ac:dyDescent="0.25">
      <c r="F1177" t="str">
        <f t="shared" si="22"/>
        <v>ALLBIMBO - TIA ROSA</v>
      </c>
      <c r="G1177" s="149" t="s">
        <v>13438</v>
      </c>
      <c r="H1177" s="149" t="s">
        <v>1695</v>
      </c>
      <c r="I1177">
        <v>40008993</v>
      </c>
    </row>
    <row r="1178" spans="6:9" x14ac:dyDescent="0.25">
      <c r="F1178" t="str">
        <f t="shared" si="22"/>
        <v>ALLBIMBO BAKEHOUSE LLC</v>
      </c>
      <c r="G1178" s="149" t="s">
        <v>13438</v>
      </c>
      <c r="H1178" s="149" t="s">
        <v>1696</v>
      </c>
      <c r="I1178">
        <v>40005995</v>
      </c>
    </row>
    <row r="1179" spans="6:9" x14ac:dyDescent="0.25">
      <c r="F1179" s="185" t="str">
        <f t="shared" si="22"/>
        <v>ALLBIMBO BAKERIES USA</v>
      </c>
      <c r="G1179" s="149" t="s">
        <v>13438</v>
      </c>
      <c r="H1179" s="149" t="s">
        <v>1698</v>
      </c>
      <c r="I1179">
        <v>40005242</v>
      </c>
    </row>
    <row r="1180" spans="6:9" x14ac:dyDescent="0.25">
      <c r="F1180" s="185" t="str">
        <f t="shared" si="22"/>
        <v>ALLBIMBO BAKERIES USA</v>
      </c>
      <c r="G1180" s="149" t="s">
        <v>13438</v>
      </c>
      <c r="H1180" s="149" t="s">
        <v>1698</v>
      </c>
      <c r="I1180">
        <v>40009007</v>
      </c>
    </row>
    <row r="1181" spans="6:9" x14ac:dyDescent="0.25">
      <c r="F1181" s="185" t="str">
        <f t="shared" si="22"/>
        <v>ALLBIMBO BAKERIES USA</v>
      </c>
      <c r="G1181" s="149" t="s">
        <v>13438</v>
      </c>
      <c r="H1181" s="149" t="s">
        <v>1698</v>
      </c>
      <c r="I1181">
        <v>40008620</v>
      </c>
    </row>
    <row r="1182" spans="6:9" x14ac:dyDescent="0.25">
      <c r="F1182" t="str">
        <f t="shared" si="22"/>
        <v>ALLBIMBO BAKERIES USA  (SSF)</v>
      </c>
      <c r="G1182" s="149" t="s">
        <v>13438</v>
      </c>
      <c r="H1182" s="149" t="s">
        <v>1699</v>
      </c>
      <c r="I1182">
        <v>40001161</v>
      </c>
    </row>
    <row r="1183" spans="6:9" x14ac:dyDescent="0.25">
      <c r="F1183" t="str">
        <f t="shared" si="22"/>
        <v>ALLBIMBO BAKERIES USA (CICERO)</v>
      </c>
      <c r="G1183" s="149" t="s">
        <v>13438</v>
      </c>
      <c r="H1183" s="149" t="s">
        <v>1700</v>
      </c>
      <c r="I1183">
        <v>40008427</v>
      </c>
    </row>
    <row r="1184" spans="6:9" x14ac:dyDescent="0.25">
      <c r="F1184" t="str">
        <f t="shared" si="22"/>
        <v>ALLBIMBO BAKERIES USA (ESCONDIDO)</v>
      </c>
      <c r="G1184" s="149" t="s">
        <v>13438</v>
      </c>
      <c r="H1184" s="149" t="s">
        <v>1702</v>
      </c>
      <c r="I1184">
        <v>40007692</v>
      </c>
    </row>
    <row r="1185" spans="6:9" x14ac:dyDescent="0.25">
      <c r="F1185" t="str">
        <f t="shared" si="22"/>
        <v>ALLBIMBO BAKERIES USA (MONTEBELLO)</v>
      </c>
      <c r="G1185" s="149" t="s">
        <v>13438</v>
      </c>
      <c r="H1185" s="149" t="s">
        <v>1703</v>
      </c>
      <c r="I1185">
        <v>40003967</v>
      </c>
    </row>
    <row r="1186" spans="6:9" x14ac:dyDescent="0.25">
      <c r="F1186" t="str">
        <f t="shared" si="22"/>
        <v>ALLBIMBO BAKERIES USA (PLACENTIA)</v>
      </c>
      <c r="G1186" s="149" t="s">
        <v>13438</v>
      </c>
      <c r="H1186" s="149" t="s">
        <v>1704</v>
      </c>
      <c r="I1186">
        <v>40008770</v>
      </c>
    </row>
    <row r="1187" spans="6:9" x14ac:dyDescent="0.25">
      <c r="F1187" t="str">
        <f t="shared" si="22"/>
        <v>ALLBIMBO BAKERIES USA (SACRAMENTO)</v>
      </c>
      <c r="G1187" s="149" t="s">
        <v>13438</v>
      </c>
      <c r="H1187" s="149" t="s">
        <v>1705</v>
      </c>
      <c r="I1187">
        <v>40001321</v>
      </c>
    </row>
    <row r="1188" spans="6:9" x14ac:dyDescent="0.25">
      <c r="F1188" t="str">
        <f t="shared" si="22"/>
        <v>ALLBINDERY SPECIALISTS, INC.</v>
      </c>
      <c r="G1188" s="149" t="s">
        <v>13438</v>
      </c>
      <c r="H1188" s="149" t="s">
        <v>1708</v>
      </c>
      <c r="I1188">
        <v>40006973</v>
      </c>
    </row>
    <row r="1189" spans="6:9" x14ac:dyDescent="0.25">
      <c r="F1189" t="str">
        <f t="shared" si="22"/>
        <v>ALLBIND-RITE - SOUTH HACKENSACK</v>
      </c>
      <c r="G1189" s="149" t="s">
        <v>13438</v>
      </c>
      <c r="H1189" s="149" t="s">
        <v>1710</v>
      </c>
      <c r="I1189">
        <v>40005769</v>
      </c>
    </row>
    <row r="1190" spans="6:9" x14ac:dyDescent="0.25">
      <c r="F1190" t="str">
        <f t="shared" si="22"/>
        <v>ALLBINKELMAN CORP.</v>
      </c>
      <c r="G1190" s="149" t="s">
        <v>13438</v>
      </c>
      <c r="H1190" s="149" t="s">
        <v>1711</v>
      </c>
      <c r="I1190">
        <v>40004300</v>
      </c>
    </row>
    <row r="1191" spans="6:9" x14ac:dyDescent="0.25">
      <c r="F1191" t="str">
        <f t="shared" si="22"/>
        <v>ALLBIONOSTICS</v>
      </c>
      <c r="G1191" s="149" t="s">
        <v>13438</v>
      </c>
      <c r="H1191" s="149" t="s">
        <v>1714</v>
      </c>
      <c r="I1191">
        <v>40002477</v>
      </c>
    </row>
    <row r="1192" spans="6:9" x14ac:dyDescent="0.25">
      <c r="F1192" t="str">
        <f t="shared" si="22"/>
        <v>ALLBIOPOWER SUSTAINABLE ENERGY CORP.</v>
      </c>
      <c r="G1192" s="149" t="s">
        <v>13438</v>
      </c>
      <c r="H1192" s="149" t="s">
        <v>1715</v>
      </c>
      <c r="I1192">
        <v>40421412</v>
      </c>
    </row>
    <row r="1193" spans="6:9" x14ac:dyDescent="0.25">
      <c r="F1193" t="str">
        <f t="shared" si="22"/>
        <v>ALLBIOVAIL CORPORATION</v>
      </c>
      <c r="G1193" s="149" t="s">
        <v>13438</v>
      </c>
      <c r="H1193" s="149" t="s">
        <v>1716</v>
      </c>
      <c r="I1193">
        <v>40420784</v>
      </c>
    </row>
    <row r="1194" spans="6:9" x14ac:dyDescent="0.25">
      <c r="F1194" t="str">
        <f t="shared" si="22"/>
        <v>ALLBIRMINGHAM AIRPORT AUTHORITY</v>
      </c>
      <c r="G1194" s="149" t="s">
        <v>13438</v>
      </c>
      <c r="H1194" s="149" t="s">
        <v>1717</v>
      </c>
      <c r="I1194">
        <v>40006557</v>
      </c>
    </row>
    <row r="1195" spans="6:9" x14ac:dyDescent="0.25">
      <c r="F1195" t="str">
        <f t="shared" si="22"/>
        <v>ALLBJ BINDERY INC</v>
      </c>
      <c r="G1195" s="149" t="s">
        <v>13438</v>
      </c>
      <c r="H1195" s="149" t="s">
        <v>1724</v>
      </c>
      <c r="I1195">
        <v>40007746</v>
      </c>
    </row>
    <row r="1196" spans="6:9" x14ac:dyDescent="0.25">
      <c r="F1196" t="str">
        <f t="shared" si="22"/>
        <v>ALLBK INDUSTRIAL SOLUTIONS LLC DBA</v>
      </c>
      <c r="G1196" s="149" t="s">
        <v>13438</v>
      </c>
      <c r="H1196" s="149" t="s">
        <v>1725</v>
      </c>
      <c r="I1196">
        <v>40008233</v>
      </c>
    </row>
    <row r="1197" spans="6:9" x14ac:dyDescent="0.25">
      <c r="F1197" t="str">
        <f t="shared" si="22"/>
        <v>ALLBLACK RHINO DISPLAY</v>
      </c>
      <c r="G1197" s="149" t="s">
        <v>13438</v>
      </c>
      <c r="H1197" s="149" t="s">
        <v>1727</v>
      </c>
      <c r="I1197">
        <v>40008198</v>
      </c>
    </row>
    <row r="1198" spans="6:9" x14ac:dyDescent="0.25">
      <c r="F1198" t="str">
        <f t="shared" si="22"/>
        <v>ALLBLACK WATER BARRELS LLC</v>
      </c>
      <c r="G1198" s="149" t="s">
        <v>13438</v>
      </c>
      <c r="H1198" s="149" t="s">
        <v>13485</v>
      </c>
      <c r="I1198">
        <v>40008291</v>
      </c>
    </row>
    <row r="1199" spans="6:9" x14ac:dyDescent="0.25">
      <c r="F1199" t="str">
        <f t="shared" si="22"/>
        <v>ALLBLACKHAWK CORRUGATED LLC</v>
      </c>
      <c r="G1199" s="149" t="s">
        <v>13438</v>
      </c>
      <c r="H1199" s="149" t="s">
        <v>1728</v>
      </c>
      <c r="I1199">
        <v>40008141</v>
      </c>
    </row>
    <row r="1200" spans="6:9" x14ac:dyDescent="0.25">
      <c r="F1200" t="str">
        <f t="shared" si="22"/>
        <v>ALLBLACKWOODS PAYKELS</v>
      </c>
      <c r="G1200" s="149" t="s">
        <v>13438</v>
      </c>
      <c r="H1200" s="149" t="s">
        <v>1731</v>
      </c>
      <c r="I1200">
        <v>40006230</v>
      </c>
    </row>
    <row r="1201" spans="6:9" x14ac:dyDescent="0.25">
      <c r="F1201" t="str">
        <f t="shared" si="22"/>
        <v>ALLBLAIR RUBBER COMPANY</v>
      </c>
      <c r="G1201" s="149" t="s">
        <v>13438</v>
      </c>
      <c r="H1201" s="149" t="s">
        <v>1732</v>
      </c>
      <c r="I1201">
        <v>40005675</v>
      </c>
    </row>
    <row r="1202" spans="6:9" x14ac:dyDescent="0.25">
      <c r="F1202" t="str">
        <f t="shared" si="22"/>
        <v>ALLBLANDIN PAPER COMPANY</v>
      </c>
      <c r="G1202" s="149" t="s">
        <v>13438</v>
      </c>
      <c r="H1202" s="149" t="s">
        <v>1735</v>
      </c>
      <c r="I1202">
        <v>40002377</v>
      </c>
    </row>
    <row r="1203" spans="6:9" x14ac:dyDescent="0.25">
      <c r="F1203" t="str">
        <f t="shared" si="22"/>
        <v>ALLBLANKENSHIP EQUIPMENT REPAIR, INC</v>
      </c>
      <c r="G1203" s="149" t="s">
        <v>13438</v>
      </c>
      <c r="H1203" s="149" t="s">
        <v>13486</v>
      </c>
      <c r="I1203">
        <v>40007045</v>
      </c>
    </row>
    <row r="1204" spans="6:9" x14ac:dyDescent="0.25">
      <c r="F1204" t="str">
        <f t="shared" si="22"/>
        <v>ALLBLOOM ENERGY CORPORATION</v>
      </c>
      <c r="G1204" s="149" t="s">
        <v>13438</v>
      </c>
      <c r="H1204" s="149" t="s">
        <v>1736</v>
      </c>
      <c r="I1204">
        <v>40007745</v>
      </c>
    </row>
    <row r="1205" spans="6:9" x14ac:dyDescent="0.25">
      <c r="F1205" t="str">
        <f t="shared" si="22"/>
        <v>ALLBLOUNT CANADA LTD.</v>
      </c>
      <c r="G1205" s="149" t="s">
        <v>13438</v>
      </c>
      <c r="H1205" s="149" t="s">
        <v>1738</v>
      </c>
      <c r="I1205">
        <v>40420144</v>
      </c>
    </row>
    <row r="1206" spans="6:9" x14ac:dyDescent="0.25">
      <c r="F1206" t="str">
        <f t="shared" si="22"/>
        <v>ALLBLUE  BELL CREAMERIES LP</v>
      </c>
      <c r="G1206" s="149" t="s">
        <v>13438</v>
      </c>
      <c r="H1206" s="149" t="s">
        <v>1740</v>
      </c>
      <c r="I1206">
        <v>40008984</v>
      </c>
    </row>
    <row r="1207" spans="6:9" x14ac:dyDescent="0.25">
      <c r="F1207" t="str">
        <f t="shared" si="22"/>
        <v>ALLBLUE MOUNTAIN TRADING</v>
      </c>
      <c r="G1207" s="149" t="s">
        <v>13438</v>
      </c>
      <c r="H1207" s="149" t="s">
        <v>1743</v>
      </c>
      <c r="I1207">
        <v>40007771</v>
      </c>
    </row>
    <row r="1208" spans="6:9" x14ac:dyDescent="0.25">
      <c r="F1208" t="str">
        <f t="shared" si="22"/>
        <v>ALLBLUE MOUNTAIN WALL COVERINGS GROUP</v>
      </c>
      <c r="G1208" s="149" t="s">
        <v>13438</v>
      </c>
      <c r="H1208" s="149" t="s">
        <v>1744</v>
      </c>
      <c r="I1208">
        <v>40421014</v>
      </c>
    </row>
    <row r="1209" spans="6:9" x14ac:dyDescent="0.25">
      <c r="F1209" t="str">
        <f t="shared" si="22"/>
        <v>ALLBLUE PENCIL MOBILE SHREDDING</v>
      </c>
      <c r="G1209" s="149" t="s">
        <v>13438</v>
      </c>
      <c r="H1209" s="149" t="s">
        <v>1745</v>
      </c>
      <c r="I1209">
        <v>40421033</v>
      </c>
    </row>
    <row r="1210" spans="6:9" x14ac:dyDescent="0.25">
      <c r="F1210" t="str">
        <f t="shared" si="22"/>
        <v>ALLBLUE RIDGE RUBBER &amp; IND'L.PRODS.CO.</v>
      </c>
      <c r="G1210" s="149" t="s">
        <v>13438</v>
      </c>
      <c r="H1210" s="149" t="s">
        <v>1746</v>
      </c>
      <c r="I1210">
        <v>40002325</v>
      </c>
    </row>
    <row r="1211" spans="6:9" x14ac:dyDescent="0.25">
      <c r="F1211" t="str">
        <f t="shared" si="22"/>
        <v>ALLBLUELINE MANUFACTURING</v>
      </c>
      <c r="G1211" s="149" t="s">
        <v>13438</v>
      </c>
      <c r="H1211" s="149" t="s">
        <v>1748</v>
      </c>
      <c r="I1211">
        <v>40008400</v>
      </c>
    </row>
    <row r="1212" spans="6:9" x14ac:dyDescent="0.25">
      <c r="F1212" t="str">
        <f t="shared" si="22"/>
        <v>ALLBLUM INC</v>
      </c>
      <c r="G1212" s="149" t="s">
        <v>13438</v>
      </c>
      <c r="H1212" s="149" t="s">
        <v>1749</v>
      </c>
      <c r="I1212">
        <v>40005328</v>
      </c>
    </row>
    <row r="1213" spans="6:9" x14ac:dyDescent="0.25">
      <c r="F1213" t="str">
        <f t="shared" si="22"/>
        <v>ALLBMC METALWORKS, LLC</v>
      </c>
      <c r="G1213" s="149" t="s">
        <v>13438</v>
      </c>
      <c r="H1213" s="149" t="s">
        <v>1750</v>
      </c>
      <c r="I1213">
        <v>40007191</v>
      </c>
    </row>
    <row r="1214" spans="6:9" x14ac:dyDescent="0.25">
      <c r="F1214" t="str">
        <f t="shared" si="22"/>
        <v>ALLBMG CONVEYOR SERVICES</v>
      </c>
      <c r="G1214" s="149" t="s">
        <v>13438</v>
      </c>
      <c r="H1214" s="149" t="s">
        <v>1752</v>
      </c>
      <c r="I1214">
        <v>40007077</v>
      </c>
    </row>
    <row r="1215" spans="6:9" x14ac:dyDescent="0.25">
      <c r="F1215" t="str">
        <f t="shared" si="22"/>
        <v>ALLBMW - SPARTANBURG</v>
      </c>
      <c r="G1215" s="149" t="s">
        <v>13438</v>
      </c>
      <c r="H1215" s="149" t="s">
        <v>1754</v>
      </c>
      <c r="I1215">
        <v>40008966</v>
      </c>
    </row>
    <row r="1216" spans="6:9" x14ac:dyDescent="0.25">
      <c r="F1216" t="str">
        <f t="shared" si="22"/>
        <v>ALLBOBST NORTH AMERICA INC.</v>
      </c>
      <c r="G1216" s="149" t="s">
        <v>13438</v>
      </c>
      <c r="H1216" s="149" t="s">
        <v>1757</v>
      </c>
      <c r="I1216">
        <v>40003738</v>
      </c>
    </row>
    <row r="1217" spans="6:9" x14ac:dyDescent="0.25">
      <c r="F1217" t="str">
        <f t="shared" si="22"/>
        <v>ALLBODE EQUIPMENT CO.</v>
      </c>
      <c r="G1217" s="149" t="s">
        <v>13438</v>
      </c>
      <c r="H1217" s="149" t="s">
        <v>1758</v>
      </c>
      <c r="I1217">
        <v>40002121</v>
      </c>
    </row>
    <row r="1218" spans="6:9" x14ac:dyDescent="0.25">
      <c r="F1218" t="str">
        <f t="shared" si="22"/>
        <v>ALLBODEANS WAFER COMPANY</v>
      </c>
      <c r="G1218" s="149" t="s">
        <v>13438</v>
      </c>
      <c r="H1218" s="149" t="s">
        <v>1759</v>
      </c>
      <c r="I1218">
        <v>40006873</v>
      </c>
    </row>
    <row r="1219" spans="6:9" x14ac:dyDescent="0.25">
      <c r="F1219" t="str">
        <f t="shared" ref="F1219:F1282" si="23">CONCATENATE(G1219, H1219)</f>
        <v>ALLBODY MASTERS SPORTS, INC.</v>
      </c>
      <c r="G1219" s="149" t="s">
        <v>13438</v>
      </c>
      <c r="H1219" s="149" t="s">
        <v>1761</v>
      </c>
      <c r="I1219">
        <v>40004449</v>
      </c>
    </row>
    <row r="1220" spans="6:9" x14ac:dyDescent="0.25">
      <c r="F1220" t="str">
        <f t="shared" si="23"/>
        <v>ALLBOEHMER BOX LP</v>
      </c>
      <c r="G1220" s="149" t="s">
        <v>13438</v>
      </c>
      <c r="H1220" s="149" t="s">
        <v>1762</v>
      </c>
      <c r="I1220">
        <v>40420091</v>
      </c>
    </row>
    <row r="1221" spans="6:9" x14ac:dyDescent="0.25">
      <c r="F1221" t="str">
        <f t="shared" si="23"/>
        <v>ALLBOIS OUVRES WATERVILLE INC.</v>
      </c>
      <c r="G1221" s="149" t="s">
        <v>13438</v>
      </c>
      <c r="H1221" s="149" t="s">
        <v>1763</v>
      </c>
      <c r="I1221">
        <v>40420400</v>
      </c>
    </row>
    <row r="1222" spans="6:9" x14ac:dyDescent="0.25">
      <c r="F1222" t="str">
        <f t="shared" si="23"/>
        <v>ALLBOISE CASCADE - SALEM</v>
      </c>
      <c r="G1222" s="149" t="s">
        <v>13438</v>
      </c>
      <c r="H1222" s="149" t="s">
        <v>1765</v>
      </c>
      <c r="I1222">
        <v>40000874</v>
      </c>
    </row>
    <row r="1223" spans="6:9" x14ac:dyDescent="0.25">
      <c r="F1223" t="str">
        <f t="shared" si="23"/>
        <v>ALLBOISE CASCADE (LAGRANDE)</v>
      </c>
      <c r="G1223" s="149" t="s">
        <v>13438</v>
      </c>
      <c r="H1223" s="149" t="s">
        <v>1766</v>
      </c>
      <c r="I1223">
        <v>40003939</v>
      </c>
    </row>
    <row r="1224" spans="6:9" x14ac:dyDescent="0.25">
      <c r="F1224" t="str">
        <f t="shared" si="23"/>
        <v>ALLBOISE WHITE PAPER LLC</v>
      </c>
      <c r="G1224" s="149" t="s">
        <v>13438</v>
      </c>
      <c r="H1224" s="149" t="s">
        <v>1768</v>
      </c>
      <c r="I1224">
        <v>40004407</v>
      </c>
    </row>
    <row r="1225" spans="6:9" x14ac:dyDescent="0.25">
      <c r="F1225" t="str">
        <f t="shared" si="23"/>
        <v>ALLBOMARKO</v>
      </c>
      <c r="G1225" s="149" t="s">
        <v>13438</v>
      </c>
      <c r="H1225" s="149" t="s">
        <v>1769</v>
      </c>
      <c r="I1225">
        <v>40004096</v>
      </c>
    </row>
    <row r="1226" spans="6:9" x14ac:dyDescent="0.25">
      <c r="F1226" t="str">
        <f t="shared" si="23"/>
        <v>ALLBON APPETIT</v>
      </c>
      <c r="G1226" s="149" t="s">
        <v>13438</v>
      </c>
      <c r="H1226" s="149" t="s">
        <v>1770</v>
      </c>
      <c r="I1226">
        <v>40004020</v>
      </c>
    </row>
    <row r="1227" spans="6:9" x14ac:dyDescent="0.25">
      <c r="F1227" t="str">
        <f t="shared" si="23"/>
        <v>ALLBONDEX INC.</v>
      </c>
      <c r="G1227" s="149" t="s">
        <v>13438</v>
      </c>
      <c r="H1227" s="149" t="s">
        <v>1771</v>
      </c>
      <c r="I1227">
        <v>40000937</v>
      </c>
    </row>
    <row r="1228" spans="6:9" x14ac:dyDescent="0.25">
      <c r="F1228" t="str">
        <f t="shared" si="23"/>
        <v>ALLBONDUELLE - SAINT-DENIS-SUR-RICHELI</v>
      </c>
      <c r="G1228" s="149" t="s">
        <v>13438</v>
      </c>
      <c r="H1228" s="149" t="s">
        <v>1772</v>
      </c>
      <c r="I1228">
        <v>40420248</v>
      </c>
    </row>
    <row r="1229" spans="6:9" x14ac:dyDescent="0.25">
      <c r="F1229" t="str">
        <f t="shared" si="23"/>
        <v>ALLBONDUELLE - SAINTE-MARTINE</v>
      </c>
      <c r="G1229" s="149" t="s">
        <v>13438</v>
      </c>
      <c r="H1229" s="149" t="s">
        <v>1773</v>
      </c>
      <c r="I1229">
        <v>40421047</v>
      </c>
    </row>
    <row r="1230" spans="6:9" x14ac:dyDescent="0.25">
      <c r="F1230" t="str">
        <f t="shared" si="23"/>
        <v>ALLBONEAL</v>
      </c>
      <c r="G1230" s="149" t="s">
        <v>13438</v>
      </c>
      <c r="H1230" s="149" t="s">
        <v>1774</v>
      </c>
      <c r="I1230">
        <v>40003419</v>
      </c>
    </row>
    <row r="1231" spans="6:9" x14ac:dyDescent="0.25">
      <c r="F1231" t="str">
        <f t="shared" si="23"/>
        <v>ALLBONITA PIONEER PACKAGING</v>
      </c>
      <c r="G1231" s="149" t="s">
        <v>13438</v>
      </c>
      <c r="H1231" s="149" t="s">
        <v>1775</v>
      </c>
      <c r="I1231">
        <v>40005406</v>
      </c>
    </row>
    <row r="1232" spans="6:9" x14ac:dyDescent="0.25">
      <c r="F1232" t="str">
        <f t="shared" si="23"/>
        <v>ALLBOOKLET BINDING, INC.</v>
      </c>
      <c r="G1232" s="149" t="s">
        <v>13438</v>
      </c>
      <c r="H1232" s="149" t="s">
        <v>1776</v>
      </c>
      <c r="I1232">
        <v>40004287</v>
      </c>
    </row>
    <row r="1233" spans="6:9" x14ac:dyDescent="0.25">
      <c r="F1233" t="str">
        <f t="shared" si="23"/>
        <v>ALLBOOTH CENTENNIAL HEALTHCARE</v>
      </c>
      <c r="G1233" s="149" t="s">
        <v>13438</v>
      </c>
      <c r="H1233" s="149" t="s">
        <v>1778</v>
      </c>
      <c r="I1233">
        <v>40420896</v>
      </c>
    </row>
    <row r="1234" spans="6:9" x14ac:dyDescent="0.25">
      <c r="F1234" t="str">
        <f t="shared" si="23"/>
        <v>ALLBORAL BRICKS INC</v>
      </c>
      <c r="G1234" s="149" t="s">
        <v>13438</v>
      </c>
      <c r="H1234" s="149" t="s">
        <v>1779</v>
      </c>
      <c r="I1234">
        <v>40005360</v>
      </c>
    </row>
    <row r="1235" spans="6:9" x14ac:dyDescent="0.25">
      <c r="F1235" t="str">
        <f t="shared" si="23"/>
        <v>ALLBORAL BUILDING PRODUCTS</v>
      </c>
      <c r="G1235" s="149" t="s">
        <v>13438</v>
      </c>
      <c r="H1235" s="149" t="s">
        <v>1781</v>
      </c>
      <c r="I1235">
        <v>40007769</v>
      </c>
    </row>
    <row r="1236" spans="6:9" x14ac:dyDescent="0.25">
      <c r="F1236" t="str">
        <f t="shared" si="23"/>
        <v>ALLBORAL ROOFING INC-LATHROP</v>
      </c>
      <c r="G1236" s="149" t="s">
        <v>13438</v>
      </c>
      <c r="H1236" s="149" t="s">
        <v>13487</v>
      </c>
      <c r="I1236">
        <v>40002691</v>
      </c>
    </row>
    <row r="1237" spans="6:9" x14ac:dyDescent="0.25">
      <c r="F1237" t="str">
        <f t="shared" si="23"/>
        <v>ALLBORAL ROOFING LLC - PHOENIX</v>
      </c>
      <c r="G1237" s="149" t="s">
        <v>13438</v>
      </c>
      <c r="H1237" s="149" t="s">
        <v>13488</v>
      </c>
      <c r="I1237">
        <v>40003178</v>
      </c>
    </row>
    <row r="1238" spans="6:9" x14ac:dyDescent="0.25">
      <c r="F1238" t="str">
        <f t="shared" si="23"/>
        <v>ALLBORAL ROOFING LLC-FRENCH CAMP</v>
      </c>
      <c r="G1238" s="149" t="s">
        <v>13438</v>
      </c>
      <c r="H1238" s="149" t="s">
        <v>13489</v>
      </c>
      <c r="I1238">
        <v>40003274</v>
      </c>
    </row>
    <row r="1239" spans="6:9" x14ac:dyDescent="0.25">
      <c r="F1239" t="str">
        <f t="shared" si="23"/>
        <v>ALLBORAL ROOFING LLC-HENDERSON,NV</v>
      </c>
      <c r="G1239" s="149" t="s">
        <v>13438</v>
      </c>
      <c r="H1239" s="149" t="s">
        <v>13490</v>
      </c>
      <c r="I1239">
        <v>40003065</v>
      </c>
    </row>
    <row r="1240" spans="6:9" x14ac:dyDescent="0.25">
      <c r="F1240" t="str">
        <f t="shared" si="23"/>
        <v>ALLBORAL ROOFING-HENDERSON,CO</v>
      </c>
      <c r="G1240" s="149" t="s">
        <v>13438</v>
      </c>
      <c r="H1240" s="149" t="s">
        <v>13491</v>
      </c>
      <c r="I1240">
        <v>40002401</v>
      </c>
    </row>
    <row r="1241" spans="6:9" x14ac:dyDescent="0.25">
      <c r="F1241" t="str">
        <f t="shared" si="23"/>
        <v>ALLBORDENAVE'S</v>
      </c>
      <c r="G1241" s="149" t="s">
        <v>13438</v>
      </c>
      <c r="H1241" s="149" t="s">
        <v>1782</v>
      </c>
      <c r="I1241">
        <v>40001136</v>
      </c>
    </row>
    <row r="1242" spans="6:9" x14ac:dyDescent="0.25">
      <c r="F1242" t="str">
        <f t="shared" si="23"/>
        <v>ALLBORG WARNER TRANSMISSION SYSTEMS</v>
      </c>
      <c r="G1242" s="149" t="s">
        <v>13438</v>
      </c>
      <c r="H1242" s="149" t="s">
        <v>1783</v>
      </c>
      <c r="I1242">
        <v>40008825</v>
      </c>
    </row>
    <row r="1243" spans="6:9" x14ac:dyDescent="0.25">
      <c r="F1243" t="str">
        <f t="shared" si="23"/>
        <v>ALLBORGERS OHIO, INC.</v>
      </c>
      <c r="G1243" s="149" t="s">
        <v>13438</v>
      </c>
      <c r="H1243" s="149" t="s">
        <v>1784</v>
      </c>
      <c r="I1243">
        <v>40007875</v>
      </c>
    </row>
    <row r="1244" spans="6:9" x14ac:dyDescent="0.25">
      <c r="F1244" t="str">
        <f t="shared" si="23"/>
        <v>ALLBORGWARNER TORQ TRANSFER SYSTEMS</v>
      </c>
      <c r="G1244" s="149" t="s">
        <v>13438</v>
      </c>
      <c r="H1244" s="149" t="s">
        <v>1785</v>
      </c>
      <c r="I1244">
        <v>40008096</v>
      </c>
    </row>
    <row r="1245" spans="6:9" x14ac:dyDescent="0.25">
      <c r="F1245" t="str">
        <f t="shared" si="23"/>
        <v>ALLBORNSTEIN SEAFOODS INC.</v>
      </c>
      <c r="G1245" s="149" t="s">
        <v>13438</v>
      </c>
      <c r="H1245" s="149" t="s">
        <v>1786</v>
      </c>
      <c r="I1245">
        <v>40007659</v>
      </c>
    </row>
    <row r="1246" spans="6:9" x14ac:dyDescent="0.25">
      <c r="F1246" t="str">
        <f t="shared" si="23"/>
        <v>ALLBOSCH PACKAGING SERVICES INC.</v>
      </c>
      <c r="G1246" s="149" t="s">
        <v>13438</v>
      </c>
      <c r="H1246" s="149" t="s">
        <v>1788</v>
      </c>
      <c r="I1246">
        <v>40001019</v>
      </c>
    </row>
    <row r="1247" spans="6:9" x14ac:dyDescent="0.25">
      <c r="F1247" t="str">
        <f t="shared" si="23"/>
        <v>ALLBOSCH PACKAGING TECHNOLOGY,NA</v>
      </c>
      <c r="G1247" s="149" t="s">
        <v>13438</v>
      </c>
      <c r="H1247" s="149" t="s">
        <v>1789</v>
      </c>
      <c r="I1247">
        <v>40004286</v>
      </c>
    </row>
    <row r="1248" spans="6:9" x14ac:dyDescent="0.25">
      <c r="F1248" t="str">
        <f t="shared" si="23"/>
        <v>ALLBOSCH REXROTH CANADA CORP</v>
      </c>
      <c r="G1248" s="149" t="s">
        <v>13438</v>
      </c>
      <c r="H1248" s="149" t="s">
        <v>1790</v>
      </c>
      <c r="I1248">
        <v>40420572</v>
      </c>
    </row>
    <row r="1249" spans="6:9" x14ac:dyDescent="0.25">
      <c r="F1249" t="str">
        <f t="shared" si="23"/>
        <v>ALLBOSCH REXROTH CORPORATION</v>
      </c>
      <c r="G1249" s="149" t="s">
        <v>13438</v>
      </c>
      <c r="H1249" s="149" t="s">
        <v>1792</v>
      </c>
      <c r="I1249">
        <v>40000331</v>
      </c>
    </row>
    <row r="1250" spans="6:9" x14ac:dyDescent="0.25">
      <c r="F1250" t="str">
        <f t="shared" si="23"/>
        <v>ALLBOSKOVICH FARMS, INC</v>
      </c>
      <c r="G1250" s="149" t="s">
        <v>13438</v>
      </c>
      <c r="H1250" s="149" t="s">
        <v>1793</v>
      </c>
      <c r="I1250">
        <v>40007624</v>
      </c>
    </row>
    <row r="1251" spans="6:9" x14ac:dyDescent="0.25">
      <c r="F1251" t="str">
        <f t="shared" si="23"/>
        <v>ALLBOSTON CONVEYOR AND AUTOMATION</v>
      </c>
      <c r="G1251" s="149" t="s">
        <v>13438</v>
      </c>
      <c r="H1251" s="149" t="s">
        <v>1795</v>
      </c>
      <c r="I1251">
        <v>40008336</v>
      </c>
    </row>
    <row r="1252" spans="6:9" x14ac:dyDescent="0.25">
      <c r="F1252" t="str">
        <f t="shared" si="23"/>
        <v>ALLBOULANGERIE KING BAGEL - J.T. SENC.</v>
      </c>
      <c r="G1252" s="149" t="s">
        <v>13438</v>
      </c>
      <c r="H1252" s="149" t="s">
        <v>1800</v>
      </c>
      <c r="I1252">
        <v>40420880</v>
      </c>
    </row>
    <row r="1253" spans="6:9" x14ac:dyDescent="0.25">
      <c r="F1253" t="str">
        <f t="shared" si="23"/>
        <v>ALLBOULART INC.</v>
      </c>
      <c r="G1253" s="149" t="s">
        <v>13438</v>
      </c>
      <c r="H1253" s="149" t="s">
        <v>1801</v>
      </c>
      <c r="I1253">
        <v>40421415</v>
      </c>
    </row>
    <row r="1254" spans="6:9" x14ac:dyDescent="0.25">
      <c r="F1254" t="str">
        <f t="shared" si="23"/>
        <v>ALLBOUTWELL, OWENS &amp; CO., INC.</v>
      </c>
      <c r="G1254" s="149" t="s">
        <v>13438</v>
      </c>
      <c r="H1254" s="149" t="s">
        <v>1803</v>
      </c>
      <c r="I1254">
        <v>40008042</v>
      </c>
    </row>
    <row r="1255" spans="6:9" x14ac:dyDescent="0.25">
      <c r="F1255" t="str">
        <f t="shared" si="23"/>
        <v>ALLBOWATER PRODUITS FORESTIERS DU</v>
      </c>
      <c r="G1255" s="149" t="s">
        <v>13438</v>
      </c>
      <c r="H1255" s="149" t="s">
        <v>1804</v>
      </c>
      <c r="I1255">
        <v>40420653</v>
      </c>
    </row>
    <row r="1256" spans="6:9" x14ac:dyDescent="0.25">
      <c r="F1256" t="str">
        <f t="shared" si="23"/>
        <v>ALLBOWE BELL + HOWELL</v>
      </c>
      <c r="G1256" s="149" t="s">
        <v>13438</v>
      </c>
      <c r="H1256" s="149" t="s">
        <v>1805</v>
      </c>
      <c r="I1256">
        <v>40005790</v>
      </c>
    </row>
    <row r="1257" spans="6:9" x14ac:dyDescent="0.25">
      <c r="F1257" t="str">
        <f t="shared" si="23"/>
        <v>ALLBOWLING GREEN RUBBER &amp; GA</v>
      </c>
      <c r="G1257" s="149" t="s">
        <v>13438</v>
      </c>
      <c r="H1257" s="149" t="s">
        <v>1808</v>
      </c>
      <c r="I1257">
        <v>40006129</v>
      </c>
    </row>
    <row r="1258" spans="6:9" x14ac:dyDescent="0.25">
      <c r="F1258" t="str">
        <f t="shared" si="23"/>
        <v>ALLBOWLING GREEN RUBBER &amp; GASKET CO.</v>
      </c>
      <c r="G1258" s="149" t="s">
        <v>13438</v>
      </c>
      <c r="H1258" s="149" t="s">
        <v>13492</v>
      </c>
      <c r="I1258">
        <v>40001796</v>
      </c>
    </row>
    <row r="1259" spans="6:9" x14ac:dyDescent="0.25">
      <c r="F1259" t="str">
        <f t="shared" si="23"/>
        <v>ALLBOWMAN HOLLIS</v>
      </c>
      <c r="G1259" s="149" t="s">
        <v>13438</v>
      </c>
      <c r="H1259" s="149" t="s">
        <v>1809</v>
      </c>
      <c r="I1259">
        <v>40002415</v>
      </c>
    </row>
    <row r="1260" spans="6:9" x14ac:dyDescent="0.25">
      <c r="F1260" t="str">
        <f t="shared" si="23"/>
        <v>ALLBOWMAN HOLLIS MFG   INC</v>
      </c>
      <c r="G1260" s="149" t="s">
        <v>13438</v>
      </c>
      <c r="H1260" s="149" t="s">
        <v>1810</v>
      </c>
      <c r="I1260">
        <v>40006183</v>
      </c>
    </row>
    <row r="1261" spans="6:9" x14ac:dyDescent="0.25">
      <c r="F1261" t="str">
        <f t="shared" si="23"/>
        <v>ALLBOYD CORPORATION</v>
      </c>
      <c r="G1261" s="149" t="s">
        <v>13438</v>
      </c>
      <c r="H1261" s="149" t="s">
        <v>1814</v>
      </c>
      <c r="I1261">
        <v>40006128</v>
      </c>
    </row>
    <row r="1262" spans="6:9" x14ac:dyDescent="0.25">
      <c r="F1262" t="str">
        <f t="shared" si="23"/>
        <v>ALLBOYD TECHNOLOGIES, INC</v>
      </c>
      <c r="G1262" s="149" t="s">
        <v>13438</v>
      </c>
      <c r="H1262" s="149" t="s">
        <v>1815</v>
      </c>
      <c r="I1262">
        <v>40003561</v>
      </c>
    </row>
    <row r="1263" spans="6:9" x14ac:dyDescent="0.25">
      <c r="F1263" t="str">
        <f t="shared" si="23"/>
        <v>ALLBRABENDER TECHNOLOGIE INC.</v>
      </c>
      <c r="G1263" s="149" t="s">
        <v>13438</v>
      </c>
      <c r="H1263" s="149" t="s">
        <v>1820</v>
      </c>
      <c r="I1263">
        <v>40420437</v>
      </c>
    </row>
    <row r="1264" spans="6:9" x14ac:dyDescent="0.25">
      <c r="F1264" t="str">
        <f t="shared" si="23"/>
        <v>ALLBRADLEY DOORS</v>
      </c>
      <c r="G1264" s="149" t="s">
        <v>13438</v>
      </c>
      <c r="H1264" s="149" t="s">
        <v>1823</v>
      </c>
      <c r="I1264">
        <v>40421328</v>
      </c>
    </row>
    <row r="1265" spans="6:9" x14ac:dyDescent="0.25">
      <c r="F1265" t="str">
        <f t="shared" si="23"/>
        <v>ALLBRAHO MACHINERY LLC</v>
      </c>
      <c r="G1265" s="149" t="s">
        <v>13438</v>
      </c>
      <c r="H1265" s="149" t="s">
        <v>1825</v>
      </c>
      <c r="I1265">
        <v>40008303</v>
      </c>
    </row>
    <row r="1266" spans="6:9" x14ac:dyDescent="0.25">
      <c r="F1266" t="str">
        <f t="shared" si="23"/>
        <v>ALLBRAMPTON BRICK LIMITED</v>
      </c>
      <c r="G1266" s="149" t="s">
        <v>13438</v>
      </c>
      <c r="H1266" s="149" t="s">
        <v>1828</v>
      </c>
      <c r="I1266">
        <v>40420168</v>
      </c>
    </row>
    <row r="1267" spans="6:9" x14ac:dyDescent="0.25">
      <c r="F1267" t="str">
        <f t="shared" si="23"/>
        <v>ALLBRAMPTON GUARDIAN</v>
      </c>
      <c r="G1267" s="149" t="s">
        <v>13438</v>
      </c>
      <c r="H1267" s="149" t="s">
        <v>1829</v>
      </c>
      <c r="I1267">
        <v>40420741</v>
      </c>
    </row>
    <row r="1268" spans="6:9" x14ac:dyDescent="0.25">
      <c r="F1268" s="185" t="str">
        <f t="shared" si="23"/>
        <v>ALLBRANHAM CORPORATION</v>
      </c>
      <c r="G1268" s="149" t="s">
        <v>13438</v>
      </c>
      <c r="H1268" s="149" t="s">
        <v>1831</v>
      </c>
      <c r="I1268">
        <v>40004167</v>
      </c>
    </row>
    <row r="1269" spans="6:9" x14ac:dyDescent="0.25">
      <c r="F1269" s="185" t="str">
        <f t="shared" si="23"/>
        <v>ALLBRANHAM CORPORATION</v>
      </c>
      <c r="G1269" s="149" t="s">
        <v>13438</v>
      </c>
      <c r="H1269" s="149" t="s">
        <v>1831</v>
      </c>
      <c r="I1269">
        <v>40006228</v>
      </c>
    </row>
    <row r="1270" spans="6:9" x14ac:dyDescent="0.25">
      <c r="F1270" t="str">
        <f t="shared" si="23"/>
        <v>ALLBRANIK FOOD EQUIPMENT</v>
      </c>
      <c r="G1270" s="149" t="s">
        <v>13438</v>
      </c>
      <c r="H1270" s="149" t="s">
        <v>1832</v>
      </c>
      <c r="I1270">
        <v>40421091</v>
      </c>
    </row>
    <row r="1271" spans="6:9" x14ac:dyDescent="0.25">
      <c r="F1271" t="str">
        <f t="shared" si="23"/>
        <v>ALLBRANIK SMART TECH INC</v>
      </c>
      <c r="G1271" s="149" t="s">
        <v>13438</v>
      </c>
      <c r="H1271" s="149" t="s">
        <v>1833</v>
      </c>
      <c r="I1271">
        <v>40420644</v>
      </c>
    </row>
    <row r="1272" spans="6:9" x14ac:dyDescent="0.25">
      <c r="F1272" t="str">
        <f t="shared" si="23"/>
        <v>ALLB-R-C BEARING CO. INC</v>
      </c>
      <c r="G1272" s="149" t="s">
        <v>13438</v>
      </c>
      <c r="H1272" s="149" t="s">
        <v>1836</v>
      </c>
      <c r="I1272">
        <v>40008342</v>
      </c>
    </row>
    <row r="1273" spans="6:9" x14ac:dyDescent="0.25">
      <c r="F1273" t="str">
        <f t="shared" si="23"/>
        <v>ALLBREAKAWAY DOOR MANUFACTURING INC.</v>
      </c>
      <c r="G1273" s="149" t="s">
        <v>13438</v>
      </c>
      <c r="H1273" s="149" t="s">
        <v>1840</v>
      </c>
      <c r="I1273">
        <v>40420571</v>
      </c>
    </row>
    <row r="1274" spans="6:9" x14ac:dyDescent="0.25">
      <c r="F1274" t="str">
        <f t="shared" si="23"/>
        <v>ALLBRECKENRIDGE BREWERY OF COLORADO, L</v>
      </c>
      <c r="G1274" s="149" t="s">
        <v>13438</v>
      </c>
      <c r="H1274" s="149" t="s">
        <v>1841</v>
      </c>
      <c r="I1274">
        <v>40007248</v>
      </c>
    </row>
    <row r="1275" spans="6:9" x14ac:dyDescent="0.25">
      <c r="F1275" t="str">
        <f t="shared" si="23"/>
        <v>ALLBREMNER FOOD GROUP</v>
      </c>
      <c r="G1275" s="149" t="s">
        <v>13438</v>
      </c>
      <c r="H1275" s="149" t="s">
        <v>1843</v>
      </c>
      <c r="I1275">
        <v>40005725</v>
      </c>
    </row>
    <row r="1276" spans="6:9" x14ac:dyDescent="0.25">
      <c r="F1276" t="str">
        <f t="shared" si="23"/>
        <v>ALLBRENMAR CONSTRUCTION INC</v>
      </c>
      <c r="G1276" s="149" t="s">
        <v>13438</v>
      </c>
      <c r="H1276" s="149" t="s">
        <v>1844</v>
      </c>
      <c r="I1276">
        <v>40007758</v>
      </c>
    </row>
    <row r="1277" spans="6:9" x14ac:dyDescent="0.25">
      <c r="F1277" t="str">
        <f t="shared" si="23"/>
        <v>ALLBRETFORD MANUFACTURING, INC.</v>
      </c>
      <c r="G1277" s="149" t="s">
        <v>13438</v>
      </c>
      <c r="H1277" s="149" t="s">
        <v>1845</v>
      </c>
      <c r="I1277">
        <v>40002326</v>
      </c>
    </row>
    <row r="1278" spans="6:9" x14ac:dyDescent="0.25">
      <c r="F1278" t="str">
        <f t="shared" si="23"/>
        <v>ALLBRIAN'S BREAD</v>
      </c>
      <c r="G1278" s="149" t="s">
        <v>13438</v>
      </c>
      <c r="H1278" s="149" t="s">
        <v>1846</v>
      </c>
      <c r="I1278">
        <v>40008920</v>
      </c>
    </row>
    <row r="1279" spans="6:9" x14ac:dyDescent="0.25">
      <c r="F1279" t="str">
        <f t="shared" si="23"/>
        <v>ALLBRIDGESTONE AMERICA (BLOOMINGTON)</v>
      </c>
      <c r="G1279" s="149" t="s">
        <v>13438</v>
      </c>
      <c r="H1279" s="149" t="s">
        <v>13493</v>
      </c>
      <c r="I1279">
        <v>40008889</v>
      </c>
    </row>
    <row r="1280" spans="6:9" x14ac:dyDescent="0.25">
      <c r="F1280" t="str">
        <f t="shared" si="23"/>
        <v>ALLBRIDGESTONE CANADA INC.</v>
      </c>
      <c r="G1280" s="149" t="s">
        <v>13438</v>
      </c>
      <c r="H1280" s="149" t="s">
        <v>1850</v>
      </c>
      <c r="I1280">
        <v>40421344</v>
      </c>
    </row>
    <row r="1281" spans="6:9" x14ac:dyDescent="0.25">
      <c r="F1281" t="str">
        <f t="shared" si="23"/>
        <v>ALLBRIDGESTONE FIRESTONE - DAVIDSON</v>
      </c>
      <c r="G1281" s="149" t="s">
        <v>13438</v>
      </c>
      <c r="H1281" s="149" t="s">
        <v>1852</v>
      </c>
      <c r="I1281">
        <v>40007877</v>
      </c>
    </row>
    <row r="1282" spans="6:9" x14ac:dyDescent="0.25">
      <c r="F1282" s="185" t="str">
        <f t="shared" si="23"/>
        <v>ALLBRIDGESTONE FIRESTONE - TRENTON</v>
      </c>
      <c r="G1282" s="149" t="s">
        <v>13438</v>
      </c>
      <c r="H1282" s="149" t="s">
        <v>13494</v>
      </c>
      <c r="I1282">
        <v>40007175</v>
      </c>
    </row>
    <row r="1283" spans="6:9" x14ac:dyDescent="0.25">
      <c r="F1283" s="185" t="str">
        <f t="shared" ref="F1283:F1346" si="24">CONCATENATE(G1283, H1283)</f>
        <v>ALLBRIDGESTONE FIRESTONE - TRENTON</v>
      </c>
      <c r="G1283" s="149" t="s">
        <v>13438</v>
      </c>
      <c r="H1283" s="149" t="s">
        <v>13494</v>
      </c>
      <c r="I1283">
        <v>40007175</v>
      </c>
    </row>
    <row r="1284" spans="6:9" x14ac:dyDescent="0.25">
      <c r="F1284" s="185" t="str">
        <f t="shared" si="24"/>
        <v>ALLBRIDGESTONE/FIRESTONE - GRANITEVILL</v>
      </c>
      <c r="G1284" s="149" t="s">
        <v>13438</v>
      </c>
      <c r="H1284" s="149" t="s">
        <v>13495</v>
      </c>
      <c r="I1284">
        <v>40003207</v>
      </c>
    </row>
    <row r="1285" spans="6:9" x14ac:dyDescent="0.25">
      <c r="F1285" s="185" t="str">
        <f t="shared" si="24"/>
        <v>ALLBRIDGESTONE/FIRESTONE - GRANITEVILL</v>
      </c>
      <c r="G1285" s="149" t="s">
        <v>13438</v>
      </c>
      <c r="H1285" s="149" t="s">
        <v>13495</v>
      </c>
      <c r="I1285">
        <v>40003207</v>
      </c>
    </row>
    <row r="1286" spans="6:9" x14ac:dyDescent="0.25">
      <c r="F1286" t="str">
        <f t="shared" si="24"/>
        <v>ALLBRIDGESTONE/FIRESTONE - NASHVILLE</v>
      </c>
      <c r="G1286" s="149" t="s">
        <v>13438</v>
      </c>
      <c r="H1286" s="149" t="s">
        <v>13496</v>
      </c>
      <c r="I1286">
        <v>40003555</v>
      </c>
    </row>
    <row r="1287" spans="6:9" x14ac:dyDescent="0.25">
      <c r="F1287" t="str">
        <f t="shared" si="24"/>
        <v>ALLBRIDGESTONE/FIRESTONE, IN - WILSON</v>
      </c>
      <c r="G1287" s="149" t="s">
        <v>13438</v>
      </c>
      <c r="H1287" s="149" t="s">
        <v>1854</v>
      </c>
      <c r="I1287">
        <v>40000138</v>
      </c>
    </row>
    <row r="1288" spans="6:9" x14ac:dyDescent="0.25">
      <c r="F1288" t="str">
        <f t="shared" si="24"/>
        <v>ALLBRIDGESTONE/FIRESTONE, INC.</v>
      </c>
      <c r="G1288" s="149" t="s">
        <v>13438</v>
      </c>
      <c r="H1288" s="149" t="s">
        <v>1855</v>
      </c>
      <c r="I1288">
        <v>40004318</v>
      </c>
    </row>
    <row r="1289" spans="6:9" x14ac:dyDescent="0.25">
      <c r="F1289" t="str">
        <f t="shared" si="24"/>
        <v>ALLBRIDGEWATER CHOCOLATE LLC</v>
      </c>
      <c r="G1289" s="149" t="s">
        <v>13438</v>
      </c>
      <c r="H1289" s="149" t="s">
        <v>1859</v>
      </c>
      <c r="I1289">
        <v>40008712</v>
      </c>
    </row>
    <row r="1290" spans="6:9" x14ac:dyDescent="0.25">
      <c r="F1290" t="str">
        <f t="shared" si="24"/>
        <v>ALLBRIDOR INC</v>
      </c>
      <c r="G1290" s="149" t="s">
        <v>13438</v>
      </c>
      <c r="H1290" s="149" t="s">
        <v>1861</v>
      </c>
      <c r="I1290">
        <v>40421000</v>
      </c>
    </row>
    <row r="1291" spans="6:9" x14ac:dyDescent="0.25">
      <c r="F1291" t="str">
        <f t="shared" si="24"/>
        <v>ALLBRIERLY LOMBARD &amp; CO. INC</v>
      </c>
      <c r="G1291" s="149" t="s">
        <v>13438</v>
      </c>
      <c r="H1291" s="149" t="s">
        <v>1862</v>
      </c>
      <c r="I1291">
        <v>40008424</v>
      </c>
    </row>
    <row r="1292" spans="6:9" x14ac:dyDescent="0.25">
      <c r="F1292" t="str">
        <f t="shared" si="24"/>
        <v>ALLBRIGADOON FITNESS INC</v>
      </c>
      <c r="G1292" s="149" t="s">
        <v>13438</v>
      </c>
      <c r="H1292" s="149" t="s">
        <v>1863</v>
      </c>
      <c r="I1292">
        <v>40007783</v>
      </c>
    </row>
    <row r="1293" spans="6:9" x14ac:dyDescent="0.25">
      <c r="F1293" t="str">
        <f t="shared" si="24"/>
        <v>ALLBRIGGS &amp; STRATTON CORPORATION</v>
      </c>
      <c r="G1293" s="149" t="s">
        <v>13438</v>
      </c>
      <c r="H1293" s="149" t="s">
        <v>1864</v>
      </c>
      <c r="I1293">
        <v>40001664</v>
      </c>
    </row>
    <row r="1294" spans="6:9" x14ac:dyDescent="0.25">
      <c r="F1294" t="str">
        <f t="shared" si="24"/>
        <v>ALLBRIGHTON COLLECTIBLES</v>
      </c>
      <c r="G1294" s="149" t="s">
        <v>13438</v>
      </c>
      <c r="H1294" s="149" t="s">
        <v>1866</v>
      </c>
      <c r="I1294">
        <v>40004005</v>
      </c>
    </row>
    <row r="1295" spans="6:9" x14ac:dyDescent="0.25">
      <c r="F1295" t="str">
        <f t="shared" si="24"/>
        <v>ALLBRIMHALL FOODS COMPANY, INC.</v>
      </c>
      <c r="G1295" s="149" t="s">
        <v>13438</v>
      </c>
      <c r="H1295" s="149" t="s">
        <v>1868</v>
      </c>
      <c r="I1295">
        <v>40008364</v>
      </c>
    </row>
    <row r="1296" spans="6:9" x14ac:dyDescent="0.25">
      <c r="F1296" t="str">
        <f t="shared" si="24"/>
        <v>ALLBRITE VISION MEDIA</v>
      </c>
      <c r="G1296" s="149" t="s">
        <v>13438</v>
      </c>
      <c r="H1296" s="149" t="s">
        <v>1871</v>
      </c>
      <c r="I1296">
        <v>4005134</v>
      </c>
    </row>
    <row r="1297" spans="6:9" x14ac:dyDescent="0.25">
      <c r="F1297" t="str">
        <f t="shared" si="24"/>
        <v>ALLBRITEVISION MEDIA - SPARKS</v>
      </c>
      <c r="G1297" s="149" t="s">
        <v>13438</v>
      </c>
      <c r="H1297" s="149" t="s">
        <v>13497</v>
      </c>
      <c r="I1297">
        <v>40007316</v>
      </c>
    </row>
    <row r="1298" spans="6:9" x14ac:dyDescent="0.25">
      <c r="F1298" t="str">
        <f t="shared" si="24"/>
        <v>ALLBROCHOT INDUSTRIE INC.</v>
      </c>
      <c r="G1298" s="149" t="s">
        <v>13438</v>
      </c>
      <c r="H1298" s="149" t="s">
        <v>1875</v>
      </c>
      <c r="I1298">
        <v>40421249</v>
      </c>
    </row>
    <row r="1299" spans="6:9" x14ac:dyDescent="0.25">
      <c r="F1299" t="str">
        <f t="shared" si="24"/>
        <v>ALLBROME LAKE DUCKS</v>
      </c>
      <c r="G1299" s="149" t="s">
        <v>13438</v>
      </c>
      <c r="H1299" s="149" t="s">
        <v>1877</v>
      </c>
      <c r="I1299">
        <v>40421522</v>
      </c>
    </row>
    <row r="1300" spans="6:9" x14ac:dyDescent="0.25">
      <c r="F1300" t="str">
        <f t="shared" si="24"/>
        <v>ALLBROOKS MACHINE &amp; DESIGN, INC.</v>
      </c>
      <c r="G1300" s="149" t="s">
        <v>13438</v>
      </c>
      <c r="H1300" s="149" t="s">
        <v>1878</v>
      </c>
      <c r="I1300">
        <v>40007763</v>
      </c>
    </row>
    <row r="1301" spans="6:9" x14ac:dyDescent="0.25">
      <c r="F1301" t="str">
        <f t="shared" si="24"/>
        <v>ALLBROSE</v>
      </c>
      <c r="G1301" s="149" t="s">
        <v>13438</v>
      </c>
      <c r="H1301" s="149" t="s">
        <v>1879</v>
      </c>
      <c r="I1301">
        <v>40421429</v>
      </c>
    </row>
    <row r="1302" spans="6:9" x14ac:dyDescent="0.25">
      <c r="F1302" t="str">
        <f t="shared" si="24"/>
        <v>ALLBROWN PAPER GOODS</v>
      </c>
      <c r="G1302" s="149" t="s">
        <v>13438</v>
      </c>
      <c r="H1302" s="149" t="s">
        <v>1880</v>
      </c>
      <c r="I1302">
        <v>40005113</v>
      </c>
    </row>
    <row r="1303" spans="6:9" x14ac:dyDescent="0.25">
      <c r="F1303" t="str">
        <f t="shared" si="24"/>
        <v>ALLBROWN PRINTING CO - WOODSTOCK IL</v>
      </c>
      <c r="G1303" s="149" t="s">
        <v>13438</v>
      </c>
      <c r="H1303" s="149" t="s">
        <v>1881</v>
      </c>
      <c r="I1303">
        <v>40007326</v>
      </c>
    </row>
    <row r="1304" spans="6:9" x14ac:dyDescent="0.25">
      <c r="F1304" t="str">
        <f t="shared" si="24"/>
        <v>ALLBROWN TRANSMISSION &amp; BEARING CO.</v>
      </c>
      <c r="G1304" s="149" t="s">
        <v>13438</v>
      </c>
      <c r="H1304" s="149" t="s">
        <v>1882</v>
      </c>
      <c r="I1304">
        <v>40007517</v>
      </c>
    </row>
    <row r="1305" spans="6:9" x14ac:dyDescent="0.25">
      <c r="F1305" t="str">
        <f t="shared" si="24"/>
        <v>ALLBROWNS SHOES INC.</v>
      </c>
      <c r="G1305" s="149" t="s">
        <v>13438</v>
      </c>
      <c r="H1305" s="149" t="s">
        <v>1883</v>
      </c>
      <c r="I1305">
        <v>40421243</v>
      </c>
    </row>
    <row r="1306" spans="6:9" x14ac:dyDescent="0.25">
      <c r="F1306" t="str">
        <f t="shared" si="24"/>
        <v>ALLBRUCE KISLUK</v>
      </c>
      <c r="G1306" s="149" t="s">
        <v>13438</v>
      </c>
      <c r="H1306" s="149" t="s">
        <v>1884</v>
      </c>
      <c r="I1306">
        <v>40420683</v>
      </c>
    </row>
    <row r="1307" spans="6:9" x14ac:dyDescent="0.25">
      <c r="F1307" t="str">
        <f t="shared" si="24"/>
        <v>ALLBRUECKNER GROUP USA, INC</v>
      </c>
      <c r="G1307" s="149" t="s">
        <v>13438</v>
      </c>
      <c r="H1307" s="149" t="s">
        <v>1888</v>
      </c>
      <c r="I1307">
        <v>40000171</v>
      </c>
    </row>
    <row r="1308" spans="6:9" x14ac:dyDescent="0.25">
      <c r="F1308" t="str">
        <f t="shared" si="24"/>
        <v>ALLBRUNEL COMMERCIAL INTERIO</v>
      </c>
      <c r="G1308" s="149" t="s">
        <v>13438</v>
      </c>
      <c r="H1308" s="149" t="s">
        <v>1891</v>
      </c>
      <c r="I1308">
        <v>40420127</v>
      </c>
    </row>
    <row r="1309" spans="6:9" x14ac:dyDescent="0.25">
      <c r="F1309" t="str">
        <f t="shared" si="24"/>
        <v>ALLBRYANT PRODUCTS, INC.</v>
      </c>
      <c r="G1309" s="149" t="s">
        <v>13438</v>
      </c>
      <c r="H1309" s="149" t="s">
        <v>1894</v>
      </c>
      <c r="I1309">
        <v>40001577</v>
      </c>
    </row>
    <row r="1310" spans="6:9" x14ac:dyDescent="0.25">
      <c r="F1310" t="str">
        <f t="shared" si="24"/>
        <v>ALLBSC INDUSTRIES INC</v>
      </c>
      <c r="G1310" s="149" t="s">
        <v>13438</v>
      </c>
      <c r="H1310" s="149" t="s">
        <v>1897</v>
      </c>
      <c r="I1310">
        <v>40007906</v>
      </c>
    </row>
    <row r="1311" spans="6:9" x14ac:dyDescent="0.25">
      <c r="F1311" t="str">
        <f t="shared" si="24"/>
        <v>ALLBUCHANAN HARDWOOD FLOORING L.L.C.</v>
      </c>
      <c r="G1311" s="149" t="s">
        <v>13438</v>
      </c>
      <c r="H1311" s="149" t="s">
        <v>1900</v>
      </c>
      <c r="I1311">
        <v>40006929</v>
      </c>
    </row>
    <row r="1312" spans="6:9" x14ac:dyDescent="0.25">
      <c r="F1312" t="str">
        <f t="shared" si="24"/>
        <v>ALLBUD'S BEST COOKIES</v>
      </c>
      <c r="G1312" s="149" t="s">
        <v>13438</v>
      </c>
      <c r="H1312" s="149" t="s">
        <v>1902</v>
      </c>
      <c r="I1312">
        <v>40004520</v>
      </c>
    </row>
    <row r="1313" spans="6:9" x14ac:dyDescent="0.25">
      <c r="F1313" t="str">
        <f t="shared" si="24"/>
        <v>ALLBUENA VISTA FOOD PRODUCTS</v>
      </c>
      <c r="G1313" s="149" t="s">
        <v>13438</v>
      </c>
      <c r="H1313" s="149" t="s">
        <v>1903</v>
      </c>
      <c r="I1313">
        <v>40006494</v>
      </c>
    </row>
    <row r="1314" spans="6:9" x14ac:dyDescent="0.25">
      <c r="F1314" t="str">
        <f t="shared" si="24"/>
        <v>ALLBUHLER INC</v>
      </c>
      <c r="G1314" s="149" t="s">
        <v>13438</v>
      </c>
      <c r="H1314" s="149" t="s">
        <v>1904</v>
      </c>
      <c r="I1314">
        <v>40005323</v>
      </c>
    </row>
    <row r="1315" spans="6:9" x14ac:dyDescent="0.25">
      <c r="F1315" t="str">
        <f t="shared" si="24"/>
        <v>ALLBUHLER QUALITY YARNS CORP</v>
      </c>
      <c r="G1315" s="149" t="s">
        <v>13438</v>
      </c>
      <c r="H1315" s="149" t="s">
        <v>1905</v>
      </c>
      <c r="I1315">
        <v>40001964</v>
      </c>
    </row>
    <row r="1316" spans="6:9" x14ac:dyDescent="0.25">
      <c r="F1316" t="str">
        <f t="shared" si="24"/>
        <v>ALLBULLET TRADE SERVICES LTD</v>
      </c>
      <c r="G1316" s="149" t="s">
        <v>13438</v>
      </c>
      <c r="H1316" s="149" t="s">
        <v>1908</v>
      </c>
      <c r="I1316">
        <v>40421166</v>
      </c>
    </row>
    <row r="1317" spans="6:9" x14ac:dyDescent="0.25">
      <c r="F1317" t="str">
        <f t="shared" si="24"/>
        <v>ALLBULLITT COUNTY BELTING</v>
      </c>
      <c r="G1317" s="149" t="s">
        <v>13438</v>
      </c>
      <c r="H1317" s="149" t="s">
        <v>1910</v>
      </c>
      <c r="I1317">
        <v>40006098</v>
      </c>
    </row>
    <row r="1318" spans="6:9" x14ac:dyDescent="0.25">
      <c r="F1318" t="str">
        <f t="shared" si="24"/>
        <v>ALLBULLOCH FABRICATION</v>
      </c>
      <c r="G1318" s="149" t="s">
        <v>13438</v>
      </c>
      <c r="H1318" s="149" t="s">
        <v>1911</v>
      </c>
      <c r="I1318">
        <v>40001567</v>
      </c>
    </row>
    <row r="1319" spans="6:9" x14ac:dyDescent="0.25">
      <c r="F1319" t="str">
        <f t="shared" si="24"/>
        <v>ALLBUNTING MAGNETICS CO.</v>
      </c>
      <c r="G1319" s="149" t="s">
        <v>13438</v>
      </c>
      <c r="H1319" s="149" t="s">
        <v>1913</v>
      </c>
      <c r="I1319">
        <v>40004333</v>
      </c>
    </row>
    <row r="1320" spans="6:9" x14ac:dyDescent="0.25">
      <c r="F1320" t="str">
        <f t="shared" si="24"/>
        <v>ALLBUREAU OF ENGRAVING</v>
      </c>
      <c r="G1320" s="149" t="s">
        <v>13438</v>
      </c>
      <c r="H1320" s="149" t="s">
        <v>1916</v>
      </c>
      <c r="I1320">
        <v>40000360</v>
      </c>
    </row>
    <row r="1321" spans="6:9" x14ac:dyDescent="0.25">
      <c r="F1321" t="str">
        <f t="shared" si="24"/>
        <v>ALLBUREAU OF ENGRAVING AND PRINTING</v>
      </c>
      <c r="G1321" s="149" t="s">
        <v>13438</v>
      </c>
      <c r="H1321" s="149" t="s">
        <v>1917</v>
      </c>
      <c r="I1321">
        <v>40003404</v>
      </c>
    </row>
    <row r="1322" spans="6:9" x14ac:dyDescent="0.25">
      <c r="F1322" t="str">
        <f t="shared" si="24"/>
        <v>ALLBURFORD CORP</v>
      </c>
      <c r="G1322" s="149" t="s">
        <v>13438</v>
      </c>
      <c r="H1322" s="149" t="s">
        <v>1919</v>
      </c>
      <c r="I1322">
        <v>40008524</v>
      </c>
    </row>
    <row r="1323" spans="6:9" x14ac:dyDescent="0.25">
      <c r="F1323" t="str">
        <f t="shared" si="24"/>
        <v>ALLBURLINGTON IND. LLC</v>
      </c>
      <c r="G1323" s="149" t="s">
        <v>13438</v>
      </c>
      <c r="H1323" s="149" t="s">
        <v>1921</v>
      </c>
      <c r="I1323">
        <v>40000125</v>
      </c>
    </row>
    <row r="1324" spans="6:9" x14ac:dyDescent="0.25">
      <c r="F1324" t="str">
        <f t="shared" si="24"/>
        <v>ALLBURLINGTON IND.-RAEFORD #17</v>
      </c>
      <c r="G1324" s="149" t="s">
        <v>13438</v>
      </c>
      <c r="H1324" s="149" t="s">
        <v>1923</v>
      </c>
      <c r="I1324">
        <v>40000161</v>
      </c>
    </row>
    <row r="1325" spans="6:9" x14ac:dyDescent="0.25">
      <c r="F1325" t="str">
        <f t="shared" si="24"/>
        <v>ALLBURTON PACKAGING CO. INC</v>
      </c>
      <c r="G1325" s="149" t="s">
        <v>13438</v>
      </c>
      <c r="H1325" s="149" t="s">
        <v>1927</v>
      </c>
      <c r="I1325">
        <v>40005144</v>
      </c>
    </row>
    <row r="1326" spans="6:9" x14ac:dyDescent="0.25">
      <c r="F1326" t="str">
        <f t="shared" si="24"/>
        <v>ALLBUSHMAN AVON TEC</v>
      </c>
      <c r="G1326" s="149" t="s">
        <v>13438</v>
      </c>
      <c r="H1326" s="149" t="s">
        <v>1928</v>
      </c>
      <c r="I1326">
        <v>40421017</v>
      </c>
    </row>
    <row r="1327" spans="6:9" x14ac:dyDescent="0.25">
      <c r="F1327" t="str">
        <f t="shared" si="24"/>
        <v>ALLBUSKRO LTD.</v>
      </c>
      <c r="G1327" s="149" t="s">
        <v>13438</v>
      </c>
      <c r="H1327" s="149" t="s">
        <v>1929</v>
      </c>
      <c r="I1327">
        <v>40420012</v>
      </c>
    </row>
    <row r="1328" spans="6:9" x14ac:dyDescent="0.25">
      <c r="F1328" t="str">
        <f t="shared" si="24"/>
        <v>ALLBUTCHER BLOCK INC. DBA</v>
      </c>
      <c r="G1328" s="149" t="s">
        <v>13438</v>
      </c>
      <c r="H1328" s="149" t="s">
        <v>1930</v>
      </c>
      <c r="I1328">
        <v>40007376</v>
      </c>
    </row>
    <row r="1329" spans="6:9" x14ac:dyDescent="0.25">
      <c r="F1329" t="str">
        <f t="shared" si="24"/>
        <v>ALLBUTLER AUTOMATIC INC.</v>
      </c>
      <c r="G1329" s="149" t="s">
        <v>13438</v>
      </c>
      <c r="H1329" s="149" t="s">
        <v>1931</v>
      </c>
      <c r="I1329">
        <v>40003903</v>
      </c>
    </row>
    <row r="1330" spans="6:9" x14ac:dyDescent="0.25">
      <c r="F1330" t="str">
        <f t="shared" si="24"/>
        <v>ALLBW CONTAINER SYSTEMS</v>
      </c>
      <c r="G1330" s="149" t="s">
        <v>13438</v>
      </c>
      <c r="H1330" s="149" t="s">
        <v>1933</v>
      </c>
      <c r="I1330">
        <v>40001388</v>
      </c>
    </row>
    <row r="1331" spans="6:9" x14ac:dyDescent="0.25">
      <c r="F1331" t="str">
        <f t="shared" si="24"/>
        <v>ALLBW INTEGRATED SYSTEMS</v>
      </c>
      <c r="G1331" s="149" t="s">
        <v>13438</v>
      </c>
      <c r="H1331" s="149" t="s">
        <v>1934</v>
      </c>
      <c r="I1331">
        <v>40003971</v>
      </c>
    </row>
    <row r="1332" spans="6:9" x14ac:dyDescent="0.25">
      <c r="F1332" t="str">
        <f t="shared" si="24"/>
        <v>ALLBW PAPERSYSTEMS</v>
      </c>
      <c r="G1332" s="149" t="s">
        <v>13438</v>
      </c>
      <c r="H1332" s="149" t="s">
        <v>1935</v>
      </c>
      <c r="I1332">
        <v>40005525</v>
      </c>
    </row>
    <row r="1333" spans="6:9" x14ac:dyDescent="0.25">
      <c r="F1333" t="str">
        <f t="shared" si="24"/>
        <v>ALLBWAY CORP / MAUSER PACKAGING SOLUTI</v>
      </c>
      <c r="G1333" s="149" t="s">
        <v>13438</v>
      </c>
      <c r="H1333" s="149" t="s">
        <v>13498</v>
      </c>
      <c r="I1333">
        <v>40008967</v>
      </c>
    </row>
    <row r="1334" spans="6:9" x14ac:dyDescent="0.25">
      <c r="F1334" t="str">
        <f t="shared" si="24"/>
        <v>ALLBWAY PACKAGING</v>
      </c>
      <c r="G1334" s="149" t="s">
        <v>13438</v>
      </c>
      <c r="H1334" s="149" t="s">
        <v>1938</v>
      </c>
      <c r="I1334">
        <v>40003294</v>
      </c>
    </row>
    <row r="1335" spans="6:9" x14ac:dyDescent="0.25">
      <c r="F1335" t="str">
        <f t="shared" si="24"/>
        <v>ALLBYLADA FOODS</v>
      </c>
      <c r="G1335" s="149" t="s">
        <v>13438</v>
      </c>
      <c r="H1335" s="149" t="s">
        <v>1939</v>
      </c>
      <c r="I1335">
        <v>40005770</v>
      </c>
    </row>
    <row r="1336" spans="6:9" x14ac:dyDescent="0.25">
      <c r="F1336" t="str">
        <f t="shared" si="24"/>
        <v>ALLBYRD'S GRAPHIC SERVICES</v>
      </c>
      <c r="G1336" s="149" t="s">
        <v>13438</v>
      </c>
      <c r="H1336" s="149" t="s">
        <v>1940</v>
      </c>
      <c r="I1336">
        <v>40004358</v>
      </c>
    </row>
    <row r="1337" spans="6:9" x14ac:dyDescent="0.25">
      <c r="F1337" t="str">
        <f t="shared" si="24"/>
        <v>ALLBYSTRONIC GLASS, INC</v>
      </c>
      <c r="G1337" s="149" t="s">
        <v>13438</v>
      </c>
      <c r="H1337" s="149" t="s">
        <v>13499</v>
      </c>
      <c r="I1337">
        <v>40003715</v>
      </c>
    </row>
    <row r="1338" spans="6:9" x14ac:dyDescent="0.25">
      <c r="F1338" t="str">
        <f t="shared" si="24"/>
        <v>ALLBZ BEARING &amp; POWER INC</v>
      </c>
      <c r="G1338" s="149" t="s">
        <v>13438</v>
      </c>
      <c r="H1338" s="149" t="s">
        <v>1941</v>
      </c>
      <c r="I1338">
        <v>40008681</v>
      </c>
    </row>
    <row r="1339" spans="6:9" x14ac:dyDescent="0.25">
      <c r="F1339" t="str">
        <f t="shared" si="24"/>
        <v>ALLC &amp; C FABRICATION</v>
      </c>
      <c r="G1339" s="149" t="s">
        <v>13438</v>
      </c>
      <c r="H1339" s="149" t="s">
        <v>1943</v>
      </c>
      <c r="I1339">
        <v>40007147</v>
      </c>
    </row>
    <row r="1340" spans="6:9" x14ac:dyDescent="0.25">
      <c r="F1340" t="str">
        <f t="shared" si="24"/>
        <v>ALLC &amp; H LETTERPRESS</v>
      </c>
      <c r="G1340" s="149" t="s">
        <v>13438</v>
      </c>
      <c r="H1340" s="149" t="s">
        <v>1944</v>
      </c>
      <c r="I1340">
        <v>40002701</v>
      </c>
    </row>
    <row r="1341" spans="6:9" x14ac:dyDescent="0.25">
      <c r="F1341" t="str">
        <f t="shared" si="24"/>
        <v>ALLC &amp; J CLARK AMERICA, INC</v>
      </c>
      <c r="G1341" s="149" t="s">
        <v>13438</v>
      </c>
      <c r="H1341" s="149" t="s">
        <v>1946</v>
      </c>
      <c r="I1341">
        <v>40007651</v>
      </c>
    </row>
    <row r="1342" spans="6:9" x14ac:dyDescent="0.25">
      <c r="F1342" t="str">
        <f t="shared" si="24"/>
        <v>ALLC &amp; M  MACHINE WORKS INC.</v>
      </c>
      <c r="G1342" s="149" t="s">
        <v>13438</v>
      </c>
      <c r="H1342" s="149" t="s">
        <v>1947</v>
      </c>
      <c r="I1342">
        <v>40420844</v>
      </c>
    </row>
    <row r="1343" spans="6:9" x14ac:dyDescent="0.25">
      <c r="F1343" t="str">
        <f t="shared" si="24"/>
        <v>ALLC &amp; S BUILDING SERVICES INC.</v>
      </c>
      <c r="G1343" s="149" t="s">
        <v>13438</v>
      </c>
      <c r="H1343" s="149" t="s">
        <v>1948</v>
      </c>
      <c r="I1343">
        <v>40007043</v>
      </c>
    </row>
    <row r="1344" spans="6:9" x14ac:dyDescent="0.25">
      <c r="F1344" t="str">
        <f t="shared" si="24"/>
        <v>ALLC E INTERNATIONAL TRADING CORP</v>
      </c>
      <c r="G1344" s="149" t="s">
        <v>13438</v>
      </c>
      <c r="H1344" s="149" t="s">
        <v>1950</v>
      </c>
      <c r="I1344">
        <v>40005788</v>
      </c>
    </row>
    <row r="1345" spans="6:9" x14ac:dyDescent="0.25">
      <c r="F1345" s="185" t="str">
        <f t="shared" si="24"/>
        <v>ALLC Y M GLOBAL S.A</v>
      </c>
      <c r="G1345" s="149" t="s">
        <v>13438</v>
      </c>
      <c r="H1345" s="149" t="s">
        <v>1951</v>
      </c>
      <c r="I1345">
        <v>40421257</v>
      </c>
    </row>
    <row r="1346" spans="6:9" x14ac:dyDescent="0.25">
      <c r="F1346" s="185" t="str">
        <f t="shared" si="24"/>
        <v>ALLC Y M GLOBAL S.A</v>
      </c>
      <c r="G1346" s="149" t="s">
        <v>13438</v>
      </c>
      <c r="H1346" s="149" t="s">
        <v>1951</v>
      </c>
      <c r="I1346">
        <v>40421257</v>
      </c>
    </row>
    <row r="1347" spans="6:9" x14ac:dyDescent="0.25">
      <c r="F1347" s="185" t="str">
        <f t="shared" ref="F1347:F1410" si="25">CONCATENATE(G1347, H1347)</f>
        <v>ALLC Y M GLOBAL S.A</v>
      </c>
      <c r="G1347" s="149" t="s">
        <v>13438</v>
      </c>
      <c r="H1347" s="149" t="s">
        <v>1951</v>
      </c>
      <c r="I1347">
        <v>40421257</v>
      </c>
    </row>
    <row r="1348" spans="6:9" x14ac:dyDescent="0.25">
      <c r="F1348" t="str">
        <f t="shared" si="25"/>
        <v>ALLC&amp;M MACHINE PRODUCTS INC.</v>
      </c>
      <c r="G1348" s="149" t="s">
        <v>13438</v>
      </c>
      <c r="H1348" s="149" t="s">
        <v>1956</v>
      </c>
      <c r="I1348">
        <v>40008255</v>
      </c>
    </row>
    <row r="1349" spans="6:9" x14ac:dyDescent="0.25">
      <c r="F1349" t="str">
        <f t="shared" si="25"/>
        <v>ALLC.E. THURSTON &amp; SONS INC</v>
      </c>
      <c r="G1349" s="149" t="s">
        <v>13438</v>
      </c>
      <c r="H1349" s="149" t="s">
        <v>1958</v>
      </c>
      <c r="I1349">
        <v>40008468</v>
      </c>
    </row>
    <row r="1350" spans="6:9" x14ac:dyDescent="0.25">
      <c r="F1350" t="str">
        <f t="shared" si="25"/>
        <v>ALLC.G. BRETTING MFG. CO., INC</v>
      </c>
      <c r="G1350" s="149" t="s">
        <v>13438</v>
      </c>
      <c r="H1350" s="149" t="s">
        <v>1959</v>
      </c>
      <c r="I1350">
        <v>40005700</v>
      </c>
    </row>
    <row r="1351" spans="6:9" x14ac:dyDescent="0.25">
      <c r="F1351" t="str">
        <f t="shared" si="25"/>
        <v>ALLC.M. PRODUCTS CO., LLC</v>
      </c>
      <c r="G1351" s="149" t="s">
        <v>13438</v>
      </c>
      <c r="H1351" s="149" t="s">
        <v>1962</v>
      </c>
      <c r="I1351">
        <v>40004154</v>
      </c>
    </row>
    <row r="1352" spans="6:9" x14ac:dyDescent="0.25">
      <c r="F1352" t="str">
        <f t="shared" si="25"/>
        <v>ALLC.W. ZUMBIEL CO.</v>
      </c>
      <c r="G1352" s="149" t="s">
        <v>13438</v>
      </c>
      <c r="H1352" s="149" t="s">
        <v>1963</v>
      </c>
      <c r="I1352">
        <v>40003013</v>
      </c>
    </row>
    <row r="1353" spans="6:9" x14ac:dyDescent="0.25">
      <c r="F1353" t="str">
        <f t="shared" si="25"/>
        <v>ALLCADBURY ADAMS CANADA</v>
      </c>
      <c r="G1353" s="149" t="s">
        <v>13438</v>
      </c>
      <c r="H1353" s="149" t="s">
        <v>1966</v>
      </c>
      <c r="I1353">
        <v>40008034</v>
      </c>
    </row>
    <row r="1354" spans="6:9" x14ac:dyDescent="0.25">
      <c r="F1354" t="str">
        <f t="shared" si="25"/>
        <v>ALLCAGLE INDUSTRIAL</v>
      </c>
      <c r="G1354" s="149" t="s">
        <v>13438</v>
      </c>
      <c r="H1354" s="149" t="s">
        <v>1968</v>
      </c>
      <c r="I1354">
        <v>40008805</v>
      </c>
    </row>
    <row r="1355" spans="6:9" x14ac:dyDescent="0.25">
      <c r="F1355" t="str">
        <f t="shared" si="25"/>
        <v>ALLCAI HONG ENTERPRISES INC.</v>
      </c>
      <c r="G1355" s="149" t="s">
        <v>13438</v>
      </c>
      <c r="H1355" s="149" t="s">
        <v>1969</v>
      </c>
      <c r="I1355">
        <v>40008903</v>
      </c>
    </row>
    <row r="1356" spans="6:9" x14ac:dyDescent="0.25">
      <c r="F1356" t="str">
        <f t="shared" si="25"/>
        <v>ALLCAITO FISHERIES, INC.</v>
      </c>
      <c r="G1356" s="149" t="s">
        <v>13438</v>
      </c>
      <c r="H1356" s="149" t="s">
        <v>1970</v>
      </c>
      <c r="I1356">
        <v>40007536</v>
      </c>
    </row>
    <row r="1357" spans="6:9" x14ac:dyDescent="0.25">
      <c r="F1357" t="str">
        <f t="shared" si="25"/>
        <v>ALLCALHOUN PLASTICS &amp; CHEMICALS</v>
      </c>
      <c r="G1357" s="149" t="s">
        <v>13438</v>
      </c>
      <c r="H1357" s="149" t="s">
        <v>1974</v>
      </c>
      <c r="I1357">
        <v>40008521</v>
      </c>
    </row>
    <row r="1358" spans="6:9" x14ac:dyDescent="0.25">
      <c r="F1358" t="str">
        <f t="shared" si="25"/>
        <v>ALLCALIFORNIA BELTING</v>
      </c>
      <c r="G1358" s="149" t="s">
        <v>13438</v>
      </c>
      <c r="H1358" s="149" t="s">
        <v>1975</v>
      </c>
      <c r="I1358">
        <v>40006737</v>
      </c>
    </row>
    <row r="1359" spans="6:9" x14ac:dyDescent="0.25">
      <c r="F1359" t="str">
        <f t="shared" si="25"/>
        <v>ALLCALIFORNIA IND'L RUBBER</v>
      </c>
      <c r="G1359" s="149" t="s">
        <v>13438</v>
      </c>
      <c r="H1359" s="149" t="s">
        <v>1976</v>
      </c>
      <c r="I1359">
        <v>40007301</v>
      </c>
    </row>
    <row r="1360" spans="6:9" x14ac:dyDescent="0.25">
      <c r="F1360" t="str">
        <f t="shared" si="25"/>
        <v>ALLCALIFORNIA IND'L RUBBER - CENTRAL M</v>
      </c>
      <c r="G1360" s="149" t="s">
        <v>13438</v>
      </c>
      <c r="H1360" s="149" t="s">
        <v>1977</v>
      </c>
      <c r="I1360">
        <v>40008570</v>
      </c>
    </row>
    <row r="1361" spans="6:9" x14ac:dyDescent="0.25">
      <c r="F1361" t="str">
        <f t="shared" si="25"/>
        <v>ALLCALIFORNIA IND'L RUBBER - YUBA CITY</v>
      </c>
      <c r="G1361" s="149" t="s">
        <v>13438</v>
      </c>
      <c r="H1361" s="149" t="s">
        <v>1978</v>
      </c>
      <c r="I1361">
        <v>40007317</v>
      </c>
    </row>
    <row r="1362" spans="6:9" x14ac:dyDescent="0.25">
      <c r="F1362" t="str">
        <f t="shared" si="25"/>
        <v>ALLCALIFORNIA IND'L RUBBER-BAKERSFIELD</v>
      </c>
      <c r="G1362" s="149" t="s">
        <v>13438</v>
      </c>
      <c r="H1362" s="149" t="s">
        <v>1979</v>
      </c>
      <c r="I1362">
        <v>40001633</v>
      </c>
    </row>
    <row r="1363" spans="6:9" x14ac:dyDescent="0.25">
      <c r="F1363" t="str">
        <f t="shared" si="25"/>
        <v>ALLCALIFORNIA IND'L RUBBER-CENTRAL MFG</v>
      </c>
      <c r="G1363" s="149" t="s">
        <v>13438</v>
      </c>
      <c r="H1363" s="149" t="s">
        <v>1980</v>
      </c>
      <c r="I1363">
        <v>40001519</v>
      </c>
    </row>
    <row r="1364" spans="6:9" x14ac:dyDescent="0.25">
      <c r="F1364" t="str">
        <f t="shared" si="25"/>
        <v>ALLCALIFORNIA IND'L RUBBER-FRESNO</v>
      </c>
      <c r="G1364" s="149" t="s">
        <v>13438</v>
      </c>
      <c r="H1364" s="149" t="s">
        <v>1981</v>
      </c>
      <c r="I1364">
        <v>40002569</v>
      </c>
    </row>
    <row r="1365" spans="6:9" x14ac:dyDescent="0.25">
      <c r="F1365" t="str">
        <f t="shared" si="25"/>
        <v>ALLCALIFORNIA IND'L RUBBER-MERCED</v>
      </c>
      <c r="G1365" s="149" t="s">
        <v>13438</v>
      </c>
      <c r="H1365" s="149" t="s">
        <v>1982</v>
      </c>
      <c r="I1365">
        <v>40002974</v>
      </c>
    </row>
    <row r="1366" spans="6:9" x14ac:dyDescent="0.25">
      <c r="F1366" t="str">
        <f t="shared" si="25"/>
        <v>ALLCALIFORNIA INDUSTRIAL MANUFACTURING</v>
      </c>
      <c r="G1366" s="149" t="s">
        <v>13438</v>
      </c>
      <c r="H1366" s="149" t="s">
        <v>1983</v>
      </c>
      <c r="I1366">
        <v>40008369</v>
      </c>
    </row>
    <row r="1367" spans="6:9" x14ac:dyDescent="0.25">
      <c r="F1367" t="str">
        <f t="shared" si="25"/>
        <v>ALLCALIFORNIA INDUSTRIAL RUB</v>
      </c>
      <c r="G1367" s="149" t="s">
        <v>13438</v>
      </c>
      <c r="H1367" s="149" t="s">
        <v>1984</v>
      </c>
      <c r="I1367">
        <v>40006011</v>
      </c>
    </row>
    <row r="1368" spans="6:9" x14ac:dyDescent="0.25">
      <c r="F1368" s="185" t="str">
        <f t="shared" si="25"/>
        <v>ALLCALIFORNIA INDUSTRIAL RUBBER</v>
      </c>
      <c r="G1368" s="149" t="s">
        <v>13438</v>
      </c>
      <c r="H1368" s="149" t="s">
        <v>1985</v>
      </c>
      <c r="I1368">
        <v>40005642</v>
      </c>
    </row>
    <row r="1369" spans="6:9" x14ac:dyDescent="0.25">
      <c r="F1369" s="185" t="str">
        <f t="shared" si="25"/>
        <v>ALLCALIFORNIA INDUSTRIAL RUBBER</v>
      </c>
      <c r="G1369" s="149" t="s">
        <v>13438</v>
      </c>
      <c r="H1369" s="149" t="s">
        <v>1985</v>
      </c>
      <c r="I1369">
        <v>40005646</v>
      </c>
    </row>
    <row r="1370" spans="6:9" x14ac:dyDescent="0.25">
      <c r="F1370" s="185" t="str">
        <f t="shared" si="25"/>
        <v>ALLCALIFORNIA INDUSTRIAL RUBBER</v>
      </c>
      <c r="G1370" s="149" t="s">
        <v>13438</v>
      </c>
      <c r="H1370" s="149" t="s">
        <v>1985</v>
      </c>
      <c r="I1370">
        <v>40005647</v>
      </c>
    </row>
    <row r="1371" spans="6:9" x14ac:dyDescent="0.25">
      <c r="F1371" s="185" t="str">
        <f t="shared" si="25"/>
        <v>ALLCALIFORNIA INDUSTRIAL RUBBER</v>
      </c>
      <c r="G1371" s="149" t="s">
        <v>13438</v>
      </c>
      <c r="H1371" s="149" t="s">
        <v>1985</v>
      </c>
      <c r="I1371">
        <v>40005649</v>
      </c>
    </row>
    <row r="1372" spans="6:9" x14ac:dyDescent="0.25">
      <c r="F1372" t="str">
        <f t="shared" si="25"/>
        <v>ALLCALIFORNIA INDUSTRIAL RUBBER CO.</v>
      </c>
      <c r="G1372" s="149" t="s">
        <v>13438</v>
      </c>
      <c r="H1372" s="149" t="s">
        <v>1986</v>
      </c>
      <c r="I1372">
        <v>40003559</v>
      </c>
    </row>
    <row r="1373" spans="6:9" x14ac:dyDescent="0.25">
      <c r="F1373" t="str">
        <f t="shared" si="25"/>
        <v>ALLCALIFORNIA SHELLFISH CO.</v>
      </c>
      <c r="G1373" s="149" t="s">
        <v>13438</v>
      </c>
      <c r="H1373" s="149" t="s">
        <v>1989</v>
      </c>
      <c r="I1373">
        <v>40007545</v>
      </c>
    </row>
    <row r="1374" spans="6:9" x14ac:dyDescent="0.25">
      <c r="F1374" t="str">
        <f t="shared" si="25"/>
        <v>ALLCALIFORNIA SPLENDOR INC.</v>
      </c>
      <c r="G1374" s="149" t="s">
        <v>13438</v>
      </c>
      <c r="H1374" s="149" t="s">
        <v>1990</v>
      </c>
      <c r="I1374">
        <v>40008618</v>
      </c>
    </row>
    <row r="1375" spans="6:9" x14ac:dyDescent="0.25">
      <c r="F1375" t="str">
        <f t="shared" si="25"/>
        <v>ALLCALJAN RITE-HITE, INC</v>
      </c>
      <c r="G1375" s="149" t="s">
        <v>13438</v>
      </c>
      <c r="H1375" s="149" t="s">
        <v>13500</v>
      </c>
      <c r="I1375">
        <v>40007040</v>
      </c>
    </row>
    <row r="1376" spans="6:9" x14ac:dyDescent="0.25">
      <c r="F1376" t="str">
        <f t="shared" si="25"/>
        <v>ALLCALMEC PRECISION LIMITED</v>
      </c>
      <c r="G1376" s="149" t="s">
        <v>13438</v>
      </c>
      <c r="H1376" s="149" t="s">
        <v>1993</v>
      </c>
      <c r="I1376">
        <v>40008106</v>
      </c>
    </row>
    <row r="1377" spans="6:9" x14ac:dyDescent="0.25">
      <c r="F1377" t="str">
        <f t="shared" si="25"/>
        <v>ALLCALMEC PRECISION LTD.</v>
      </c>
      <c r="G1377" s="149" t="s">
        <v>13438</v>
      </c>
      <c r="H1377" s="149" t="s">
        <v>1996</v>
      </c>
      <c r="I1377">
        <v>40420146</v>
      </c>
    </row>
    <row r="1378" spans="6:9" x14ac:dyDescent="0.25">
      <c r="F1378" t="str">
        <f t="shared" si="25"/>
        <v>ALLCALVA PRODUCTS INCORPORATED</v>
      </c>
      <c r="G1378" s="149" t="s">
        <v>13438</v>
      </c>
      <c r="H1378" s="149" t="s">
        <v>1997</v>
      </c>
      <c r="I1378">
        <v>40007617</v>
      </c>
    </row>
    <row r="1379" spans="6:9" x14ac:dyDescent="0.25">
      <c r="F1379" t="str">
        <f t="shared" si="25"/>
        <v>ALLCAM PACKAGING SYSTEMS</v>
      </c>
      <c r="G1379" s="149" t="s">
        <v>13438</v>
      </c>
      <c r="H1379" s="149" t="s">
        <v>1999</v>
      </c>
      <c r="I1379">
        <v>40421514</v>
      </c>
    </row>
    <row r="1380" spans="6:9" x14ac:dyDescent="0.25">
      <c r="F1380" t="str">
        <f t="shared" si="25"/>
        <v>ALLCAMACO-COLUMBUS</v>
      </c>
      <c r="G1380" s="149" t="s">
        <v>13438</v>
      </c>
      <c r="H1380" s="149" t="s">
        <v>2000</v>
      </c>
      <c r="I1380">
        <v>40006358</v>
      </c>
    </row>
    <row r="1381" spans="6:9" x14ac:dyDescent="0.25">
      <c r="F1381" t="str">
        <f t="shared" si="25"/>
        <v>ALLCAMBRIDGE FIBRES LTD</v>
      </c>
      <c r="G1381" s="149" t="s">
        <v>13438</v>
      </c>
      <c r="H1381" s="149" t="s">
        <v>2001</v>
      </c>
      <c r="I1381">
        <v>40421390</v>
      </c>
    </row>
    <row r="1382" spans="6:9" x14ac:dyDescent="0.25">
      <c r="F1382" t="str">
        <f t="shared" si="25"/>
        <v>ALLCAMBRO MANUFACTURING</v>
      </c>
      <c r="G1382" s="149" t="s">
        <v>13438</v>
      </c>
      <c r="H1382" s="149" t="s">
        <v>2002</v>
      </c>
      <c r="I1382">
        <v>40008875</v>
      </c>
    </row>
    <row r="1383" spans="6:9" x14ac:dyDescent="0.25">
      <c r="F1383" t="str">
        <f t="shared" si="25"/>
        <v>ALLCAMPBELL SALES AND SERVICE INC.</v>
      </c>
      <c r="G1383" s="149" t="s">
        <v>13438</v>
      </c>
      <c r="H1383" s="149" t="s">
        <v>13501</v>
      </c>
      <c r="I1383">
        <v>40008494</v>
      </c>
    </row>
    <row r="1384" spans="6:9" x14ac:dyDescent="0.25">
      <c r="F1384" t="str">
        <f t="shared" si="25"/>
        <v>ALLCAMTECH, LLC</v>
      </c>
      <c r="G1384" s="149" t="s">
        <v>13438</v>
      </c>
      <c r="H1384" s="149" t="s">
        <v>2012</v>
      </c>
      <c r="I1384">
        <v>40006269</v>
      </c>
    </row>
    <row r="1385" spans="6:9" x14ac:dyDescent="0.25">
      <c r="F1385" t="str">
        <f t="shared" si="25"/>
        <v>ALLCAN LINES ENGINEERING, INC.</v>
      </c>
      <c r="G1385" s="149" t="s">
        <v>13438</v>
      </c>
      <c r="H1385" s="149" t="s">
        <v>2013</v>
      </c>
      <c r="I1385">
        <v>40003940</v>
      </c>
    </row>
    <row r="1386" spans="6:9" x14ac:dyDescent="0.25">
      <c r="F1386" t="str">
        <f t="shared" si="25"/>
        <v>ALLCANADA BREAD ATLANTIC LTD.</v>
      </c>
      <c r="G1386" s="149" t="s">
        <v>13438</v>
      </c>
      <c r="H1386" s="149" t="s">
        <v>2014</v>
      </c>
      <c r="I1386">
        <v>40420759</v>
      </c>
    </row>
    <row r="1387" spans="6:9" x14ac:dyDescent="0.25">
      <c r="F1387" t="str">
        <f t="shared" si="25"/>
        <v>ALLCANADA BREAD CO LTD.</v>
      </c>
      <c r="G1387" s="149" t="s">
        <v>13438</v>
      </c>
      <c r="H1387" s="149" t="s">
        <v>2015</v>
      </c>
      <c r="I1387">
        <v>40420823</v>
      </c>
    </row>
    <row r="1388" spans="6:9" x14ac:dyDescent="0.25">
      <c r="F1388" t="str">
        <f t="shared" si="25"/>
        <v>ALLCANADA BREAD CO. LTD.</v>
      </c>
      <c r="G1388" s="149" t="s">
        <v>13438</v>
      </c>
      <c r="H1388" s="149" t="s">
        <v>2016</v>
      </c>
      <c r="I1388">
        <v>40420537</v>
      </c>
    </row>
    <row r="1389" spans="6:9" x14ac:dyDescent="0.25">
      <c r="F1389" s="185" t="str">
        <f t="shared" si="25"/>
        <v>ALLCANADA BREAD COMPANY LIMITED</v>
      </c>
      <c r="G1389" s="149" t="s">
        <v>13438</v>
      </c>
      <c r="H1389" s="149" t="s">
        <v>2017</v>
      </c>
      <c r="I1389">
        <v>40420128</v>
      </c>
    </row>
    <row r="1390" spans="6:9" x14ac:dyDescent="0.25">
      <c r="F1390" s="185" t="str">
        <f t="shared" si="25"/>
        <v>ALLCANADA BREAD COMPANY LIMITED</v>
      </c>
      <c r="G1390" s="149" t="s">
        <v>13438</v>
      </c>
      <c r="H1390" s="149" t="s">
        <v>2017</v>
      </c>
      <c r="I1390">
        <v>40420993</v>
      </c>
    </row>
    <row r="1391" spans="6:9" x14ac:dyDescent="0.25">
      <c r="F1391" t="str">
        <f t="shared" si="25"/>
        <v>ALLCANADA BREAD COMPANY LIMITED,</v>
      </c>
      <c r="G1391" s="149" t="s">
        <v>13438</v>
      </c>
      <c r="H1391" s="149" t="s">
        <v>2018</v>
      </c>
      <c r="I1391">
        <v>40421517</v>
      </c>
    </row>
    <row r="1392" spans="6:9" x14ac:dyDescent="0.25">
      <c r="F1392" t="str">
        <f t="shared" si="25"/>
        <v>ALLCANADA BREAD COMPANY LTD</v>
      </c>
      <c r="G1392" s="149" t="s">
        <v>13438</v>
      </c>
      <c r="H1392" s="149" t="s">
        <v>2019</v>
      </c>
      <c r="I1392">
        <v>40424240</v>
      </c>
    </row>
    <row r="1393" spans="6:9" x14ac:dyDescent="0.25">
      <c r="F1393" t="str">
        <f t="shared" si="25"/>
        <v>ALLCANADA BREAD FROZEN BAKERY LTD. - 1</v>
      </c>
      <c r="G1393" s="149" t="s">
        <v>13438</v>
      </c>
      <c r="H1393" s="149" t="s">
        <v>2021</v>
      </c>
      <c r="I1393">
        <v>40420340</v>
      </c>
    </row>
    <row r="1394" spans="6:9" x14ac:dyDescent="0.25">
      <c r="F1394" t="str">
        <f t="shared" si="25"/>
        <v>ALLCANADA BREAD FROZEN BAKERY LTD. - 2</v>
      </c>
      <c r="G1394" s="149" t="s">
        <v>13438</v>
      </c>
      <c r="H1394" s="149" t="s">
        <v>2022</v>
      </c>
      <c r="I1394">
        <v>40420371</v>
      </c>
    </row>
    <row r="1395" spans="6:9" x14ac:dyDescent="0.25">
      <c r="F1395" t="str">
        <f t="shared" si="25"/>
        <v>ALLCANADA BREAD FROZEN BAKERY LTD.DOWN</v>
      </c>
      <c r="G1395" s="149" t="s">
        <v>13438</v>
      </c>
      <c r="H1395" s="149" t="s">
        <v>2023</v>
      </c>
      <c r="I1395">
        <v>40420438</v>
      </c>
    </row>
    <row r="1396" spans="6:9" x14ac:dyDescent="0.25">
      <c r="F1396" t="str">
        <f t="shared" si="25"/>
        <v>ALLCANADA POST CORPORATION - 1</v>
      </c>
      <c r="G1396" s="149" t="s">
        <v>13438</v>
      </c>
      <c r="H1396" s="149" t="s">
        <v>2026</v>
      </c>
      <c r="I1396">
        <v>40420256</v>
      </c>
    </row>
    <row r="1397" spans="6:9" x14ac:dyDescent="0.25">
      <c r="F1397" t="str">
        <f t="shared" si="25"/>
        <v>ALLCANADA POST CORPORATION - 2</v>
      </c>
      <c r="G1397" s="149" t="s">
        <v>13438</v>
      </c>
      <c r="H1397" s="149" t="s">
        <v>2027</v>
      </c>
      <c r="I1397">
        <v>40420257</v>
      </c>
    </row>
    <row r="1398" spans="6:9" x14ac:dyDescent="0.25">
      <c r="F1398" t="str">
        <f t="shared" si="25"/>
        <v>ALLCANADA POST CORPORATION - MISSISSAU</v>
      </c>
      <c r="G1398" s="149" t="s">
        <v>13438</v>
      </c>
      <c r="H1398" s="149" t="s">
        <v>2028</v>
      </c>
      <c r="I1398">
        <v>40420117</v>
      </c>
    </row>
    <row r="1399" spans="6:9" x14ac:dyDescent="0.25">
      <c r="F1399" s="185" t="str">
        <f t="shared" si="25"/>
        <v>ALLCANADA POST CORPORATION - OTTAWA</v>
      </c>
      <c r="G1399" s="149" t="s">
        <v>13438</v>
      </c>
      <c r="H1399" s="149" t="s">
        <v>2029</v>
      </c>
      <c r="I1399">
        <v>40420833</v>
      </c>
    </row>
    <row r="1400" spans="6:9" x14ac:dyDescent="0.25">
      <c r="F1400" s="185" t="str">
        <f t="shared" si="25"/>
        <v>ALLCANADA POST CORPORATION - OTTAWA</v>
      </c>
      <c r="G1400" s="149" t="s">
        <v>13438</v>
      </c>
      <c r="H1400" s="149" t="s">
        <v>2029</v>
      </c>
      <c r="I1400">
        <v>40420149</v>
      </c>
    </row>
    <row r="1401" spans="6:9" x14ac:dyDescent="0.25">
      <c r="F1401" t="str">
        <f t="shared" si="25"/>
        <v>ALLCANADA POST CORPORATION - SAINT-LAU</v>
      </c>
      <c r="G1401" s="149" t="s">
        <v>13438</v>
      </c>
      <c r="H1401" s="149" t="s">
        <v>2030</v>
      </c>
      <c r="I1401">
        <v>40420078</v>
      </c>
    </row>
    <row r="1402" spans="6:9" x14ac:dyDescent="0.25">
      <c r="F1402" s="185" t="str">
        <f t="shared" si="25"/>
        <v>ALLCANADA POST CORPORATION - TBD1</v>
      </c>
      <c r="G1402" s="149" t="s">
        <v>13438</v>
      </c>
      <c r="H1402" s="149" t="s">
        <v>2031</v>
      </c>
      <c r="I1402">
        <v>40420642</v>
      </c>
    </row>
    <row r="1403" spans="6:9" x14ac:dyDescent="0.25">
      <c r="F1403" s="185" t="str">
        <f t="shared" si="25"/>
        <v>ALLCANADA POST CORPORATION - TBD1</v>
      </c>
      <c r="G1403" s="149" t="s">
        <v>13438</v>
      </c>
      <c r="H1403" s="149" t="s">
        <v>2031</v>
      </c>
      <c r="I1403">
        <v>40420244</v>
      </c>
    </row>
    <row r="1404" spans="6:9" x14ac:dyDescent="0.25">
      <c r="F1404" s="185" t="str">
        <f t="shared" si="25"/>
        <v>ALLCANADIAN BEARING LTD</v>
      </c>
      <c r="G1404" s="149" t="s">
        <v>13438</v>
      </c>
      <c r="H1404" s="149" t="s">
        <v>2032</v>
      </c>
      <c r="I1404">
        <v>40420416</v>
      </c>
    </row>
    <row r="1405" spans="6:9" x14ac:dyDescent="0.25">
      <c r="F1405" s="185" t="str">
        <f t="shared" si="25"/>
        <v>ALLCANADIAN BEARING LTD</v>
      </c>
      <c r="G1405" s="149" t="s">
        <v>13438</v>
      </c>
      <c r="H1405" s="149" t="s">
        <v>2032</v>
      </c>
      <c r="I1405">
        <v>40420526</v>
      </c>
    </row>
    <row r="1406" spans="6:9" x14ac:dyDescent="0.25">
      <c r="F1406" t="str">
        <f t="shared" si="25"/>
        <v>ALLCANADIAN BEARINGS - AMAZON</v>
      </c>
      <c r="G1406" s="149" t="s">
        <v>13438</v>
      </c>
      <c r="H1406" s="149" t="s">
        <v>2033</v>
      </c>
      <c r="I1406">
        <v>40421436</v>
      </c>
    </row>
    <row r="1407" spans="6:9" x14ac:dyDescent="0.25">
      <c r="F1407" s="185" t="str">
        <f t="shared" si="25"/>
        <v>ALLCANADIAN BEARINGS LTD.</v>
      </c>
      <c r="G1407" s="149" t="s">
        <v>13438</v>
      </c>
      <c r="H1407" s="149" t="s">
        <v>2034</v>
      </c>
      <c r="I1407">
        <v>40420415</v>
      </c>
    </row>
    <row r="1408" spans="6:9" x14ac:dyDescent="0.25">
      <c r="F1408" s="185" t="str">
        <f t="shared" si="25"/>
        <v>ALLCANADIAN BEARINGS LTD.</v>
      </c>
      <c r="G1408" s="149" t="s">
        <v>13438</v>
      </c>
      <c r="H1408" s="149" t="s">
        <v>2034</v>
      </c>
      <c r="I1408">
        <v>40421066</v>
      </c>
    </row>
    <row r="1409" spans="6:9" x14ac:dyDescent="0.25">
      <c r="F1409" s="185" t="str">
        <f t="shared" si="25"/>
        <v>ALLCANADIAN BEARINGS LTD.</v>
      </c>
      <c r="G1409" s="149" t="s">
        <v>13438</v>
      </c>
      <c r="H1409" s="149" t="s">
        <v>2034</v>
      </c>
      <c r="I1409">
        <v>40421200</v>
      </c>
    </row>
    <row r="1410" spans="6:9" x14ac:dyDescent="0.25">
      <c r="F1410" t="str">
        <f t="shared" si="25"/>
        <v>ALLCANADIAN BEARINGS LTD. - BARRIE</v>
      </c>
      <c r="G1410" s="149" t="s">
        <v>13438</v>
      </c>
      <c r="H1410" s="149" t="s">
        <v>2035</v>
      </c>
      <c r="I1410">
        <v>40420394</v>
      </c>
    </row>
    <row r="1411" spans="6:9" x14ac:dyDescent="0.25">
      <c r="F1411" t="str">
        <f t="shared" ref="F1411:F1474" si="26">CONCATENATE(G1411, H1411)</f>
        <v>ALLCANADIAN BEARINGS LTD. - MISSISSAUG</v>
      </c>
      <c r="G1411" s="149" t="s">
        <v>13438</v>
      </c>
      <c r="H1411" s="149" t="s">
        <v>2036</v>
      </c>
      <c r="I1411">
        <v>40420172</v>
      </c>
    </row>
    <row r="1412" spans="6:9" x14ac:dyDescent="0.25">
      <c r="F1412" t="str">
        <f t="shared" si="26"/>
        <v>ALLCANADIAN GENERAL - TOWER LIMITED</v>
      </c>
      <c r="G1412" s="149" t="s">
        <v>13438</v>
      </c>
      <c r="H1412" s="149" t="s">
        <v>2038</v>
      </c>
      <c r="I1412">
        <v>40421097</v>
      </c>
    </row>
    <row r="1413" spans="6:9" x14ac:dyDescent="0.25">
      <c r="F1413" t="str">
        <f t="shared" si="26"/>
        <v>ALLCANADIAN INDUSTRIAL SERVICES</v>
      </c>
      <c r="G1413" s="149" t="s">
        <v>13438</v>
      </c>
      <c r="H1413" s="149" t="s">
        <v>2039</v>
      </c>
      <c r="I1413">
        <v>40421184</v>
      </c>
    </row>
    <row r="1414" spans="6:9" x14ac:dyDescent="0.25">
      <c r="F1414" t="str">
        <f t="shared" si="26"/>
        <v>ALLCANADIAN SOLAR SOLUTIONS, INC.</v>
      </c>
      <c r="G1414" s="149" t="s">
        <v>13438</v>
      </c>
      <c r="H1414" s="149" t="s">
        <v>2041</v>
      </c>
      <c r="I1414">
        <v>40420998</v>
      </c>
    </row>
    <row r="1415" spans="6:9" x14ac:dyDescent="0.25">
      <c r="F1415" t="str">
        <f t="shared" si="26"/>
        <v>ALLCANADIAN TIRE CORPORATION LTD.</v>
      </c>
      <c r="G1415" s="149" t="s">
        <v>13438</v>
      </c>
      <c r="H1415" s="149" t="s">
        <v>2042</v>
      </c>
      <c r="I1415">
        <v>40421435</v>
      </c>
    </row>
    <row r="1416" spans="6:9" x14ac:dyDescent="0.25">
      <c r="F1416" t="str">
        <f t="shared" si="26"/>
        <v>ALLCANARTIC GRAPHICS LTD.</v>
      </c>
      <c r="G1416" s="149" t="s">
        <v>13438</v>
      </c>
      <c r="H1416" s="149" t="s">
        <v>2044</v>
      </c>
      <c r="I1416">
        <v>40421393</v>
      </c>
    </row>
    <row r="1417" spans="6:9" x14ac:dyDescent="0.25">
      <c r="F1417" t="str">
        <f t="shared" si="26"/>
        <v>ALLCANGRO INDUSTRIES, INC.</v>
      </c>
      <c r="G1417" s="149" t="s">
        <v>13438</v>
      </c>
      <c r="H1417" s="149" t="s">
        <v>12603</v>
      </c>
      <c r="I1417">
        <v>40007953</v>
      </c>
    </row>
    <row r="1418" spans="6:9" x14ac:dyDescent="0.25">
      <c r="F1418" t="str">
        <f t="shared" si="26"/>
        <v>ALLCANON USA INC</v>
      </c>
      <c r="G1418" s="149" t="s">
        <v>13438</v>
      </c>
      <c r="H1418" s="149" t="s">
        <v>2047</v>
      </c>
      <c r="I1418">
        <v>40008380</v>
      </c>
    </row>
    <row r="1419" spans="6:9" x14ac:dyDescent="0.25">
      <c r="F1419" t="str">
        <f t="shared" si="26"/>
        <v>ALLCANPLAS INDUSTRIES LTD.</v>
      </c>
      <c r="G1419" s="149" t="s">
        <v>13438</v>
      </c>
      <c r="H1419" s="149" t="s">
        <v>2048</v>
      </c>
      <c r="I1419">
        <v>40420339</v>
      </c>
    </row>
    <row r="1420" spans="6:9" x14ac:dyDescent="0.25">
      <c r="F1420" t="str">
        <f t="shared" si="26"/>
        <v>ALLCANROOF CORPORATION</v>
      </c>
      <c r="G1420" s="149" t="s">
        <v>13438</v>
      </c>
      <c r="H1420" s="149" t="s">
        <v>2049</v>
      </c>
      <c r="I1420">
        <v>40420580</v>
      </c>
    </row>
    <row r="1421" spans="6:9" x14ac:dyDescent="0.25">
      <c r="F1421" t="str">
        <f t="shared" si="26"/>
        <v>ALLCANROOF CORPORATION INC.</v>
      </c>
      <c r="G1421" s="149" t="s">
        <v>13438</v>
      </c>
      <c r="H1421" s="149" t="s">
        <v>2050</v>
      </c>
      <c r="I1421">
        <v>40420569</v>
      </c>
    </row>
    <row r="1422" spans="6:9" x14ac:dyDescent="0.25">
      <c r="F1422" t="str">
        <f t="shared" si="26"/>
        <v>ALLCANTRELL MECHANICAL SOLUTIONS, INC</v>
      </c>
      <c r="G1422" s="149" t="s">
        <v>13438</v>
      </c>
      <c r="H1422" s="149" t="s">
        <v>2051</v>
      </c>
      <c r="I1422">
        <v>40008378</v>
      </c>
    </row>
    <row r="1423" spans="6:9" x14ac:dyDescent="0.25">
      <c r="F1423" t="str">
        <f t="shared" si="26"/>
        <v>ALLCAP CARPET INC.</v>
      </c>
      <c r="G1423" s="149" t="s">
        <v>13438</v>
      </c>
      <c r="H1423" s="149" t="s">
        <v>2054</v>
      </c>
      <c r="I1423">
        <v>40007862</v>
      </c>
    </row>
    <row r="1424" spans="6:9" x14ac:dyDescent="0.25">
      <c r="F1424" t="str">
        <f t="shared" si="26"/>
        <v>ALLCAPCORP</v>
      </c>
      <c r="G1424" s="149" t="s">
        <v>13438</v>
      </c>
      <c r="H1424" s="149" t="s">
        <v>2056</v>
      </c>
      <c r="I1424">
        <v>40006151</v>
      </c>
    </row>
    <row r="1425" spans="6:9" x14ac:dyDescent="0.25">
      <c r="F1425" t="str">
        <f t="shared" si="26"/>
        <v>ALLCAPCORP - ALBUQUERQUE</v>
      </c>
      <c r="G1425" s="149" t="s">
        <v>13438</v>
      </c>
      <c r="H1425" s="149" t="s">
        <v>2057</v>
      </c>
      <c r="I1425">
        <v>40008932</v>
      </c>
    </row>
    <row r="1426" spans="6:9" x14ac:dyDescent="0.25">
      <c r="F1426" t="str">
        <f t="shared" si="26"/>
        <v>ALLCAPCORP - LAS VEGAS</v>
      </c>
      <c r="G1426" s="149" t="s">
        <v>13438</v>
      </c>
      <c r="H1426" s="149" t="s">
        <v>2059</v>
      </c>
      <c r="I1426">
        <v>40006908</v>
      </c>
    </row>
    <row r="1427" spans="6:9" x14ac:dyDescent="0.25">
      <c r="F1427" t="str">
        <f t="shared" si="26"/>
        <v>ALLCAPCORP - LITTLE ROCK</v>
      </c>
      <c r="G1427" s="149" t="s">
        <v>13438</v>
      </c>
      <c r="H1427" s="149" t="s">
        <v>2060</v>
      </c>
      <c r="I1427">
        <v>40006337</v>
      </c>
    </row>
    <row r="1428" spans="6:9" x14ac:dyDescent="0.25">
      <c r="F1428" t="str">
        <f t="shared" si="26"/>
        <v>ALLCAPCORP-DFW</v>
      </c>
      <c r="G1428" s="149" t="s">
        <v>13438</v>
      </c>
      <c r="H1428" s="149" t="s">
        <v>2061</v>
      </c>
      <c r="I1428">
        <v>40001120</v>
      </c>
    </row>
    <row r="1429" spans="6:9" x14ac:dyDescent="0.25">
      <c r="F1429" t="str">
        <f t="shared" si="26"/>
        <v>ALLCAPITAL CITY CONVEYOR &amp; SUPPLY LLC</v>
      </c>
      <c r="G1429" s="149" t="s">
        <v>13438</v>
      </c>
      <c r="H1429" s="149" t="s">
        <v>2062</v>
      </c>
      <c r="I1429">
        <v>40007984</v>
      </c>
    </row>
    <row r="1430" spans="6:9" x14ac:dyDescent="0.25">
      <c r="F1430" t="str">
        <f t="shared" si="26"/>
        <v>ALLCAPITOL CITY CONTAINER CORP.</v>
      </c>
      <c r="G1430" s="149" t="s">
        <v>13438</v>
      </c>
      <c r="H1430" s="149" t="s">
        <v>2064</v>
      </c>
      <c r="I1430">
        <v>40005927</v>
      </c>
    </row>
    <row r="1431" spans="6:9" x14ac:dyDescent="0.25">
      <c r="F1431" t="str">
        <f t="shared" si="26"/>
        <v>ALLCAPITOL CUPS INC</v>
      </c>
      <c r="G1431" s="149" t="s">
        <v>13438</v>
      </c>
      <c r="H1431" s="149" t="s">
        <v>2065</v>
      </c>
      <c r="I1431">
        <v>40004556</v>
      </c>
    </row>
    <row r="1432" spans="6:9" x14ac:dyDescent="0.25">
      <c r="F1432" t="str">
        <f t="shared" si="26"/>
        <v>ALLCAPITOL-EMI INDUSTRIES IN</v>
      </c>
      <c r="G1432" s="149" t="s">
        <v>13438</v>
      </c>
      <c r="H1432" s="149" t="s">
        <v>2066</v>
      </c>
      <c r="I1432">
        <v>40420062</v>
      </c>
    </row>
    <row r="1433" spans="6:9" x14ac:dyDescent="0.25">
      <c r="F1433" t="str">
        <f t="shared" si="26"/>
        <v>ALLCAPWAY AUTOMATION INC</v>
      </c>
      <c r="G1433" s="149" t="s">
        <v>13438</v>
      </c>
      <c r="H1433" s="149" t="s">
        <v>2070</v>
      </c>
      <c r="I1433">
        <v>40008091</v>
      </c>
    </row>
    <row r="1434" spans="6:9" x14ac:dyDescent="0.25">
      <c r="F1434" t="str">
        <f t="shared" si="26"/>
        <v>ALLCARAUSTAR</v>
      </c>
      <c r="G1434" s="149" t="s">
        <v>13438</v>
      </c>
      <c r="H1434" s="149" t="s">
        <v>2071</v>
      </c>
      <c r="I1434">
        <v>40000283</v>
      </c>
    </row>
    <row r="1435" spans="6:9" x14ac:dyDescent="0.25">
      <c r="F1435" t="str">
        <f t="shared" si="26"/>
        <v>ALLCARAUSTAR - LOS ANGELES PAPERBOARD</v>
      </c>
      <c r="G1435" s="149" t="s">
        <v>13438</v>
      </c>
      <c r="H1435" s="149" t="s">
        <v>13502</v>
      </c>
      <c r="I1435">
        <v>40003987</v>
      </c>
    </row>
    <row r="1436" spans="6:9" x14ac:dyDescent="0.25">
      <c r="F1436" t="str">
        <f t="shared" si="26"/>
        <v>ALLCARAUSTAR IND</v>
      </c>
      <c r="G1436" s="149" t="s">
        <v>13438</v>
      </c>
      <c r="H1436" s="149" t="s">
        <v>2072</v>
      </c>
      <c r="I1436">
        <v>40004428</v>
      </c>
    </row>
    <row r="1437" spans="6:9" x14ac:dyDescent="0.25">
      <c r="F1437" t="str">
        <f t="shared" si="26"/>
        <v>ALLCARBON ZERO, LLC</v>
      </c>
      <c r="G1437" s="149" t="s">
        <v>13438</v>
      </c>
      <c r="H1437" s="149" t="s">
        <v>2073</v>
      </c>
      <c r="I1437">
        <v>40008352</v>
      </c>
    </row>
    <row r="1438" spans="6:9" x14ac:dyDescent="0.25">
      <c r="F1438" t="str">
        <f t="shared" si="26"/>
        <v>ALLCARD DYNAMIX INC.</v>
      </c>
      <c r="G1438" s="149" t="s">
        <v>13438</v>
      </c>
      <c r="H1438" s="149" t="s">
        <v>2074</v>
      </c>
      <c r="I1438">
        <v>40001960</v>
      </c>
    </row>
    <row r="1439" spans="6:9" x14ac:dyDescent="0.25">
      <c r="F1439" t="str">
        <f t="shared" si="26"/>
        <v>ALLCARDIAC SCIENCE CORPORATION</v>
      </c>
      <c r="G1439" s="149" t="s">
        <v>13438</v>
      </c>
      <c r="H1439" s="149" t="s">
        <v>2075</v>
      </c>
      <c r="I1439">
        <v>40002667</v>
      </c>
    </row>
    <row r="1440" spans="6:9" x14ac:dyDescent="0.25">
      <c r="F1440" t="str">
        <f t="shared" si="26"/>
        <v>ALLCARDINAL HEALTH</v>
      </c>
      <c r="G1440" s="149" t="s">
        <v>13438</v>
      </c>
      <c r="H1440" s="149" t="s">
        <v>2077</v>
      </c>
      <c r="I1440">
        <v>40002010</v>
      </c>
    </row>
    <row r="1441" spans="6:9" x14ac:dyDescent="0.25">
      <c r="F1441" t="str">
        <f t="shared" si="26"/>
        <v>ALLCARDINAL HEALTHCARE</v>
      </c>
      <c r="G1441" s="149" t="s">
        <v>13438</v>
      </c>
      <c r="H1441" s="149" t="s">
        <v>2078</v>
      </c>
      <c r="I1441">
        <v>40002579</v>
      </c>
    </row>
    <row r="1442" spans="6:9" x14ac:dyDescent="0.25">
      <c r="F1442" t="str">
        <f t="shared" si="26"/>
        <v>ALLCARDINAL MEAT SPECIALISTS LTD.</v>
      </c>
      <c r="G1442" s="149" t="s">
        <v>13438</v>
      </c>
      <c r="H1442" s="149" t="s">
        <v>2079</v>
      </c>
      <c r="I1442">
        <v>40421048</v>
      </c>
    </row>
    <row r="1443" spans="6:9" x14ac:dyDescent="0.25">
      <c r="F1443" t="str">
        <f t="shared" si="26"/>
        <v>ALLCARESTREAM HEALTH</v>
      </c>
      <c r="G1443" s="149" t="s">
        <v>13438</v>
      </c>
      <c r="H1443" s="149" t="s">
        <v>2081</v>
      </c>
      <c r="I1443">
        <v>40005308</v>
      </c>
    </row>
    <row r="1444" spans="6:9" x14ac:dyDescent="0.25">
      <c r="F1444" t="str">
        <f t="shared" si="26"/>
        <v>ALLCARGILL</v>
      </c>
      <c r="G1444" s="149" t="s">
        <v>13438</v>
      </c>
      <c r="H1444" s="149" t="s">
        <v>2082</v>
      </c>
      <c r="I1444">
        <v>40006910</v>
      </c>
    </row>
    <row r="1445" spans="6:9" x14ac:dyDescent="0.25">
      <c r="F1445" t="str">
        <f t="shared" si="26"/>
        <v>ALLCARGILL MEAT SOLUTIONS</v>
      </c>
      <c r="G1445" s="149" t="s">
        <v>13438</v>
      </c>
      <c r="H1445" s="149" t="s">
        <v>2084</v>
      </c>
      <c r="I1445">
        <v>40007871</v>
      </c>
    </row>
    <row r="1446" spans="6:9" x14ac:dyDescent="0.25">
      <c r="F1446" t="str">
        <f t="shared" si="26"/>
        <v>ALLCARGILL MEAT SOLUTIONS CORPORATION</v>
      </c>
      <c r="G1446" s="149" t="s">
        <v>13438</v>
      </c>
      <c r="H1446" s="149" t="s">
        <v>2085</v>
      </c>
      <c r="I1446">
        <v>40009027</v>
      </c>
    </row>
    <row r="1447" spans="6:9" x14ac:dyDescent="0.25">
      <c r="F1447" t="str">
        <f t="shared" si="26"/>
        <v>ALLCARLEX GLASS OF INDIANA - AUBURN</v>
      </c>
      <c r="G1447" s="149" t="s">
        <v>13438</v>
      </c>
      <c r="H1447" s="149" t="s">
        <v>2087</v>
      </c>
      <c r="I1447">
        <v>40000856</v>
      </c>
    </row>
    <row r="1448" spans="6:9" x14ac:dyDescent="0.25">
      <c r="F1448" t="str">
        <f t="shared" si="26"/>
        <v>ALLCARLEX GLASS OF INDIANA - LIGONIER</v>
      </c>
      <c r="G1448" s="149" t="s">
        <v>13438</v>
      </c>
      <c r="H1448" s="149" t="s">
        <v>2088</v>
      </c>
      <c r="I1448">
        <v>40004191</v>
      </c>
    </row>
    <row r="1449" spans="6:9" x14ac:dyDescent="0.25">
      <c r="F1449" t="str">
        <f t="shared" si="26"/>
        <v>ALLCARNEGIE MELLON UNIVERSITY</v>
      </c>
      <c r="G1449" s="149" t="s">
        <v>13438</v>
      </c>
      <c r="H1449" s="149" t="s">
        <v>2091</v>
      </c>
      <c r="I1449">
        <v>40007892</v>
      </c>
    </row>
    <row r="1450" spans="6:9" x14ac:dyDescent="0.25">
      <c r="F1450" s="185" t="str">
        <f t="shared" si="26"/>
        <v>ALLCAROLINA BELTING CO</v>
      </c>
      <c r="G1450" s="149" t="s">
        <v>13438</v>
      </c>
      <c r="H1450" s="149" t="s">
        <v>2092</v>
      </c>
      <c r="I1450">
        <v>40005929</v>
      </c>
    </row>
    <row r="1451" spans="6:9" x14ac:dyDescent="0.25">
      <c r="F1451" s="185" t="str">
        <f t="shared" si="26"/>
        <v>ALLCAROLINA BELTING CO</v>
      </c>
      <c r="G1451" s="149" t="s">
        <v>13438</v>
      </c>
      <c r="H1451" s="149" t="s">
        <v>2092</v>
      </c>
      <c r="I1451">
        <v>40006127</v>
      </c>
    </row>
    <row r="1452" spans="6:9" x14ac:dyDescent="0.25">
      <c r="F1452" t="str">
        <f t="shared" si="26"/>
        <v>ALLCAROLINA CERAMICS, LLC</v>
      </c>
      <c r="G1452" s="149" t="s">
        <v>13438</v>
      </c>
      <c r="H1452" s="149" t="s">
        <v>2093</v>
      </c>
      <c r="I1452">
        <v>40001751</v>
      </c>
    </row>
    <row r="1453" spans="6:9" x14ac:dyDescent="0.25">
      <c r="F1453" t="str">
        <f t="shared" si="26"/>
        <v>ALLCAROLINA COTTON WORKS, INC</v>
      </c>
      <c r="G1453" s="149" t="s">
        <v>13438</v>
      </c>
      <c r="H1453" s="149" t="s">
        <v>2095</v>
      </c>
      <c r="I1453">
        <v>40008163</v>
      </c>
    </row>
    <row r="1454" spans="6:9" x14ac:dyDescent="0.25">
      <c r="F1454" t="str">
        <f t="shared" si="26"/>
        <v>ALLCAROLINA FOODS, INC.</v>
      </c>
      <c r="G1454" s="149" t="s">
        <v>13438</v>
      </c>
      <c r="H1454" s="149" t="s">
        <v>2096</v>
      </c>
      <c r="I1454">
        <v>40002446</v>
      </c>
    </row>
    <row r="1455" spans="6:9" x14ac:dyDescent="0.25">
      <c r="F1455" t="str">
        <f t="shared" si="26"/>
        <v>ALLCAROLINA TECHNICAL FABRICS</v>
      </c>
      <c r="G1455" s="149" t="s">
        <v>13438</v>
      </c>
      <c r="H1455" s="149" t="s">
        <v>2104</v>
      </c>
      <c r="I1455">
        <v>40006911</v>
      </c>
    </row>
    <row r="1456" spans="6:9" x14ac:dyDescent="0.25">
      <c r="F1456" t="str">
        <f t="shared" si="26"/>
        <v>ALLCARPENTER CANADA CO</v>
      </c>
      <c r="G1456" s="149" t="s">
        <v>13438</v>
      </c>
      <c r="H1456" s="149" t="s">
        <v>2106</v>
      </c>
      <c r="I1456">
        <v>40420130</v>
      </c>
    </row>
    <row r="1457" spans="6:9" x14ac:dyDescent="0.25">
      <c r="F1457" s="185" t="str">
        <f t="shared" si="26"/>
        <v>ALLCARPENTER COMPANY</v>
      </c>
      <c r="G1457" s="149" t="s">
        <v>13438</v>
      </c>
      <c r="H1457" s="149" t="s">
        <v>2107</v>
      </c>
      <c r="I1457">
        <v>40003985</v>
      </c>
    </row>
    <row r="1458" spans="6:9" x14ac:dyDescent="0.25">
      <c r="F1458" s="185" t="str">
        <f t="shared" si="26"/>
        <v>ALLCARPENTER COMPANY</v>
      </c>
      <c r="G1458" s="149" t="s">
        <v>13438</v>
      </c>
      <c r="H1458" s="149" t="s">
        <v>2107</v>
      </c>
      <c r="I1458">
        <v>40003941</v>
      </c>
    </row>
    <row r="1459" spans="6:9" x14ac:dyDescent="0.25">
      <c r="F1459" s="185" t="str">
        <f t="shared" si="26"/>
        <v>ALLCARPENTER COMPANY</v>
      </c>
      <c r="G1459" s="149" t="s">
        <v>13438</v>
      </c>
      <c r="H1459" s="149" t="s">
        <v>2107</v>
      </c>
      <c r="I1459">
        <v>40004535</v>
      </c>
    </row>
    <row r="1460" spans="6:9" x14ac:dyDescent="0.25">
      <c r="F1460" s="185" t="str">
        <f t="shared" si="26"/>
        <v>ALLCARPENTER COMPANY</v>
      </c>
      <c r="G1460" s="149" t="s">
        <v>13438</v>
      </c>
      <c r="H1460" s="149" t="s">
        <v>2107</v>
      </c>
      <c r="I1460">
        <v>40005111</v>
      </c>
    </row>
    <row r="1461" spans="6:9" x14ac:dyDescent="0.25">
      <c r="F1461" s="185" t="str">
        <f t="shared" si="26"/>
        <v>ALLCARPENTER COMPANY</v>
      </c>
      <c r="G1461" s="149" t="s">
        <v>13438</v>
      </c>
      <c r="H1461" s="149" t="s">
        <v>2107</v>
      </c>
      <c r="I1461">
        <v>40004263</v>
      </c>
    </row>
    <row r="1462" spans="6:9" x14ac:dyDescent="0.25">
      <c r="F1462" t="str">
        <f t="shared" si="26"/>
        <v>ALLCARPENTER COMPANY - ALTOONA</v>
      </c>
      <c r="G1462" s="149" t="s">
        <v>13438</v>
      </c>
      <c r="H1462" s="149" t="s">
        <v>2108</v>
      </c>
      <c r="I1462">
        <v>40003244</v>
      </c>
    </row>
    <row r="1463" spans="6:9" x14ac:dyDescent="0.25">
      <c r="F1463" t="str">
        <f t="shared" si="26"/>
        <v>ALLCARPENTER COMPANY - CONOVER</v>
      </c>
      <c r="G1463" s="149" t="s">
        <v>13438</v>
      </c>
      <c r="H1463" s="149" t="s">
        <v>2109</v>
      </c>
      <c r="I1463">
        <v>40000186</v>
      </c>
    </row>
    <row r="1464" spans="6:9" x14ac:dyDescent="0.25">
      <c r="F1464" t="str">
        <f t="shared" si="26"/>
        <v>ALLCARPENTER COMPANY - DALLAS</v>
      </c>
      <c r="G1464" s="149" t="s">
        <v>13438</v>
      </c>
      <c r="H1464" s="149" t="s">
        <v>2110</v>
      </c>
      <c r="I1464">
        <v>40001939</v>
      </c>
    </row>
    <row r="1465" spans="6:9" x14ac:dyDescent="0.25">
      <c r="F1465" t="str">
        <f t="shared" si="26"/>
        <v>ALLCARPENTER COMPANY - HICKORY</v>
      </c>
      <c r="G1465" s="149" t="s">
        <v>13438</v>
      </c>
      <c r="H1465" s="149" t="s">
        <v>2111</v>
      </c>
      <c r="I1465">
        <v>40003468</v>
      </c>
    </row>
    <row r="1466" spans="6:9" x14ac:dyDescent="0.25">
      <c r="F1466" t="str">
        <f t="shared" si="26"/>
        <v>ALLCARPENTER COMPANY, INC.</v>
      </c>
      <c r="G1466" s="149" t="s">
        <v>13438</v>
      </c>
      <c r="H1466" s="149" t="s">
        <v>2113</v>
      </c>
      <c r="I1466">
        <v>40001607</v>
      </c>
    </row>
    <row r="1467" spans="6:9" x14ac:dyDescent="0.25">
      <c r="F1467" t="str">
        <f t="shared" si="26"/>
        <v>ALLCARPENTER COMPANY-RICHMOND</v>
      </c>
      <c r="G1467" s="149" t="s">
        <v>13438</v>
      </c>
      <c r="H1467" s="149" t="s">
        <v>2114</v>
      </c>
      <c r="I1467">
        <v>40000181</v>
      </c>
    </row>
    <row r="1468" spans="6:9" x14ac:dyDescent="0.25">
      <c r="F1468" t="str">
        <f t="shared" si="26"/>
        <v>ALLCARRINGTON FOODS INC.</v>
      </c>
      <c r="G1468" s="149" t="s">
        <v>13438</v>
      </c>
      <c r="H1468" s="149" t="s">
        <v>2116</v>
      </c>
      <c r="I1468">
        <v>40001184</v>
      </c>
    </row>
    <row r="1469" spans="6:9" x14ac:dyDescent="0.25">
      <c r="F1469" t="str">
        <f t="shared" si="26"/>
        <v>ALLCARSOE U.S. INC.</v>
      </c>
      <c r="G1469" s="149" t="s">
        <v>13438</v>
      </c>
      <c r="H1469" s="149" t="s">
        <v>2118</v>
      </c>
      <c r="I1469">
        <v>40008101</v>
      </c>
    </row>
    <row r="1470" spans="6:9" x14ac:dyDescent="0.25">
      <c r="F1470" t="str">
        <f t="shared" si="26"/>
        <v>ALLCARTER ADVANCED TECHNICAL SERV, INC</v>
      </c>
      <c r="G1470" s="149" t="s">
        <v>13438</v>
      </c>
      <c r="H1470" s="149" t="s">
        <v>2120</v>
      </c>
      <c r="I1470">
        <v>40007512</v>
      </c>
    </row>
    <row r="1471" spans="6:9" x14ac:dyDescent="0.25">
      <c r="F1471" t="str">
        <f t="shared" si="26"/>
        <v>ALLCARTER PRINTING LTD.</v>
      </c>
      <c r="G1471" s="149" t="s">
        <v>13438</v>
      </c>
      <c r="H1471" s="149" t="s">
        <v>2121</v>
      </c>
      <c r="I1471">
        <v>40421041</v>
      </c>
    </row>
    <row r="1472" spans="6:9" x14ac:dyDescent="0.25">
      <c r="F1472" t="str">
        <f t="shared" si="26"/>
        <v>ALLCARTON TRADE SERVICES LTD.</v>
      </c>
      <c r="G1472" s="149" t="s">
        <v>13438</v>
      </c>
      <c r="H1472" s="149" t="s">
        <v>2123</v>
      </c>
      <c r="I1472">
        <v>40420686</v>
      </c>
    </row>
    <row r="1473" spans="6:9" x14ac:dyDescent="0.25">
      <c r="F1473" t="str">
        <f t="shared" si="26"/>
        <v>ALLCARTPAC</v>
      </c>
      <c r="G1473" s="149" t="s">
        <v>13438</v>
      </c>
      <c r="H1473" s="149" t="s">
        <v>2124</v>
      </c>
      <c r="I1473">
        <v>40005767</v>
      </c>
    </row>
    <row r="1474" spans="6:9" x14ac:dyDescent="0.25">
      <c r="F1474" t="str">
        <f t="shared" si="26"/>
        <v>ALLCARVER NONWOVEN TECHNOLOGIES LLC</v>
      </c>
      <c r="G1474" s="149" t="s">
        <v>13438</v>
      </c>
      <c r="H1474" s="149" t="s">
        <v>2125</v>
      </c>
      <c r="I1474">
        <v>40008043</v>
      </c>
    </row>
    <row r="1475" spans="6:9" x14ac:dyDescent="0.25">
      <c r="F1475" t="str">
        <f t="shared" ref="F1475:F1538" si="27">CONCATENATE(G1475, H1475)</f>
        <v>ALLCASA HERRERA, INC.</v>
      </c>
      <c r="G1475" s="149" t="s">
        <v>13438</v>
      </c>
      <c r="H1475" s="149" t="s">
        <v>2126</v>
      </c>
      <c r="I1475">
        <v>40006812</v>
      </c>
    </row>
    <row r="1476" spans="6:9" x14ac:dyDescent="0.25">
      <c r="F1476" t="str">
        <f t="shared" si="27"/>
        <v>ALLCASCADE TISSUE GROUP-PICKERING INC.</v>
      </c>
      <c r="G1476" s="149" t="s">
        <v>13438</v>
      </c>
      <c r="H1476" s="149" t="s">
        <v>2127</v>
      </c>
      <c r="I1476">
        <v>40420111</v>
      </c>
    </row>
    <row r="1477" spans="6:9" x14ac:dyDescent="0.25">
      <c r="F1477" t="str">
        <f t="shared" si="27"/>
        <v>ALLCASCADES (EAST ANGUS) INC</v>
      </c>
      <c r="G1477" s="149" t="s">
        <v>13438</v>
      </c>
      <c r="H1477" s="149" t="s">
        <v>2128</v>
      </c>
      <c r="I1477">
        <v>40420126</v>
      </c>
    </row>
    <row r="1478" spans="6:9" x14ac:dyDescent="0.25">
      <c r="F1478" t="str">
        <f t="shared" si="27"/>
        <v>ALLCASCADES CANADA ULC</v>
      </c>
      <c r="G1478" s="149" t="s">
        <v>13438</v>
      </c>
      <c r="H1478" s="149" t="s">
        <v>2129</v>
      </c>
      <c r="I1478">
        <v>40424245</v>
      </c>
    </row>
    <row r="1479" spans="6:9" x14ac:dyDescent="0.25">
      <c r="F1479" t="str">
        <f t="shared" si="27"/>
        <v>ALLCASCADES CONTAINERBOARD</v>
      </c>
      <c r="G1479" s="149" t="s">
        <v>13438</v>
      </c>
      <c r="H1479" s="149" t="s">
        <v>2130</v>
      </c>
      <c r="I1479">
        <v>40420037</v>
      </c>
    </row>
    <row r="1480" spans="6:9" x14ac:dyDescent="0.25">
      <c r="F1480" t="str">
        <f t="shared" si="27"/>
        <v>ALLCASCADES CONTAINERBOARD PACKAGING -</v>
      </c>
      <c r="G1480" s="149" t="s">
        <v>13438</v>
      </c>
      <c r="H1480" s="149" t="s">
        <v>13503</v>
      </c>
      <c r="I1480">
        <v>40420253</v>
      </c>
    </row>
    <row r="1481" spans="6:9" x14ac:dyDescent="0.25">
      <c r="F1481" t="str">
        <f t="shared" si="27"/>
        <v>ALLCASCADES CONTAINERBOARD PKG - VAUGH</v>
      </c>
      <c r="G1481" s="149" t="s">
        <v>13438</v>
      </c>
      <c r="H1481" s="149" t="s">
        <v>2131</v>
      </c>
      <c r="I1481">
        <v>40420038</v>
      </c>
    </row>
    <row r="1482" spans="6:9" x14ac:dyDescent="0.25">
      <c r="F1482" t="str">
        <f t="shared" si="27"/>
        <v>ALLCASCADES CONVERSION INC.</v>
      </c>
      <c r="G1482" s="149" t="s">
        <v>13438</v>
      </c>
      <c r="H1482" s="149" t="s">
        <v>2133</v>
      </c>
      <c r="I1482">
        <v>40420258</v>
      </c>
    </row>
    <row r="1483" spans="6:9" x14ac:dyDescent="0.25">
      <c r="F1483" t="str">
        <f t="shared" si="27"/>
        <v>ALLCASCADES COYLE DIVISION SCARBOROUGH</v>
      </c>
      <c r="G1483" s="149" t="s">
        <v>13438</v>
      </c>
      <c r="H1483" s="149" t="s">
        <v>2134</v>
      </c>
      <c r="I1483">
        <v>40421381</v>
      </c>
    </row>
    <row r="1484" spans="6:9" x14ac:dyDescent="0.25">
      <c r="F1484" t="str">
        <f t="shared" si="27"/>
        <v>ALLCASCADES ENVIROPAC INC. TORONTO DIV</v>
      </c>
      <c r="G1484" s="149" t="s">
        <v>13438</v>
      </c>
      <c r="H1484" s="149" t="s">
        <v>2135</v>
      </c>
      <c r="I1484">
        <v>40420591</v>
      </c>
    </row>
    <row r="1485" spans="6:9" x14ac:dyDescent="0.25">
      <c r="F1485" t="str">
        <f t="shared" si="27"/>
        <v>ALLCASCADES MULTI-PRO, UNE DIVSION</v>
      </c>
      <c r="G1485" s="149" t="s">
        <v>13438</v>
      </c>
      <c r="H1485" s="149" t="s">
        <v>2136</v>
      </c>
      <c r="I1485">
        <v>40420959</v>
      </c>
    </row>
    <row r="1486" spans="6:9" x14ac:dyDescent="0.25">
      <c r="F1486" t="str">
        <f t="shared" si="27"/>
        <v>ALLCASCADES SERVICES ET ACHATS - TBD1</v>
      </c>
      <c r="G1486" s="149" t="s">
        <v>13438</v>
      </c>
      <c r="H1486" s="149" t="s">
        <v>2137</v>
      </c>
      <c r="I1486">
        <v>40420229</v>
      </c>
    </row>
    <row r="1487" spans="6:9" x14ac:dyDescent="0.25">
      <c r="F1487" t="str">
        <f t="shared" si="27"/>
        <v>ALLCASCADES SERVICES ET ACHATS-KINGSEY</v>
      </c>
      <c r="G1487" s="149" t="s">
        <v>13438</v>
      </c>
      <c r="H1487" s="149" t="s">
        <v>2138</v>
      </c>
      <c r="I1487">
        <v>40420604</v>
      </c>
    </row>
    <row r="1488" spans="6:9" x14ac:dyDescent="0.25">
      <c r="F1488" t="str">
        <f t="shared" si="27"/>
        <v>ALLCASCADES TISSUE GROUP - SOUTH CAROL</v>
      </c>
      <c r="G1488" s="149" t="s">
        <v>13438</v>
      </c>
      <c r="H1488" s="149" t="s">
        <v>2139</v>
      </c>
      <c r="I1488">
        <v>40008701</v>
      </c>
    </row>
    <row r="1489" spans="6:9" x14ac:dyDescent="0.25">
      <c r="F1489" t="str">
        <f t="shared" si="27"/>
        <v>ALLCASE FARMS</v>
      </c>
      <c r="G1489" s="149" t="s">
        <v>13438</v>
      </c>
      <c r="H1489" s="149" t="s">
        <v>2140</v>
      </c>
      <c r="I1489">
        <v>40007290</v>
      </c>
    </row>
    <row r="1490" spans="6:9" x14ac:dyDescent="0.25">
      <c r="F1490" t="str">
        <f t="shared" si="27"/>
        <v>ALLCASEY INDUSTRIAL INC</v>
      </c>
      <c r="G1490" s="149" t="s">
        <v>13438</v>
      </c>
      <c r="H1490" s="149" t="s">
        <v>2141</v>
      </c>
      <c r="I1490">
        <v>40008591</v>
      </c>
    </row>
    <row r="1491" spans="6:9" x14ac:dyDescent="0.25">
      <c r="F1491" t="str">
        <f t="shared" si="27"/>
        <v>ALLCASTINGS USA, INC</v>
      </c>
      <c r="G1491" s="149" t="s">
        <v>13438</v>
      </c>
      <c r="H1491" s="149" t="s">
        <v>2145</v>
      </c>
      <c r="I1491">
        <v>40008638</v>
      </c>
    </row>
    <row r="1492" spans="6:9" x14ac:dyDescent="0.25">
      <c r="F1492" t="str">
        <f t="shared" si="27"/>
        <v>ALLCATALENT INDIANA LLC</v>
      </c>
      <c r="G1492" s="149" t="s">
        <v>13438</v>
      </c>
      <c r="H1492" s="149" t="s">
        <v>2148</v>
      </c>
      <c r="I1492">
        <v>40007424</v>
      </c>
    </row>
    <row r="1493" spans="6:9" x14ac:dyDescent="0.25">
      <c r="F1493" t="str">
        <f t="shared" si="27"/>
        <v>ALLCATBRIDGE MACHINERY, LLC</v>
      </c>
      <c r="G1493" s="149" t="s">
        <v>13438</v>
      </c>
      <c r="H1493" s="149" t="s">
        <v>2149</v>
      </c>
      <c r="I1493">
        <v>40008127</v>
      </c>
    </row>
    <row r="1494" spans="6:9" x14ac:dyDescent="0.25">
      <c r="F1494" t="str">
        <f t="shared" si="27"/>
        <v>ALLCBF SYSTEMS, INC</v>
      </c>
      <c r="G1494" s="149" t="s">
        <v>13438</v>
      </c>
      <c r="H1494" s="149" t="s">
        <v>2154</v>
      </c>
      <c r="I1494">
        <v>40008188</v>
      </c>
    </row>
    <row r="1495" spans="6:9" x14ac:dyDescent="0.25">
      <c r="F1495" s="185" t="str">
        <f t="shared" si="27"/>
        <v>ALLCBT COMPANY</v>
      </c>
      <c r="G1495" s="149" t="s">
        <v>13438</v>
      </c>
      <c r="H1495" s="149" t="s">
        <v>2155</v>
      </c>
      <c r="I1495">
        <v>40004301</v>
      </c>
    </row>
    <row r="1496" spans="6:9" x14ac:dyDescent="0.25">
      <c r="F1496" s="185" t="str">
        <f t="shared" si="27"/>
        <v>ALLCBT COMPANY</v>
      </c>
      <c r="G1496" s="149" t="s">
        <v>13438</v>
      </c>
      <c r="H1496" s="149" t="s">
        <v>2155</v>
      </c>
      <c r="I1496">
        <v>40006141</v>
      </c>
    </row>
    <row r="1497" spans="6:9" x14ac:dyDescent="0.25">
      <c r="F1497" t="str">
        <f t="shared" si="27"/>
        <v>ALLCC&amp;M WELDING AND INSTALLATION</v>
      </c>
      <c r="G1497" s="149" t="s">
        <v>13438</v>
      </c>
      <c r="H1497" s="149" t="s">
        <v>2156</v>
      </c>
      <c r="I1497">
        <v>40007204</v>
      </c>
    </row>
    <row r="1498" spans="6:9" x14ac:dyDescent="0.25">
      <c r="F1498" t="str">
        <f t="shared" si="27"/>
        <v>ALLCCL CONTAINER</v>
      </c>
      <c r="G1498" s="149" t="s">
        <v>13438</v>
      </c>
      <c r="H1498" s="149" t="s">
        <v>2158</v>
      </c>
      <c r="I1498">
        <v>40421006</v>
      </c>
    </row>
    <row r="1499" spans="6:9" x14ac:dyDescent="0.25">
      <c r="F1499" t="str">
        <f t="shared" si="27"/>
        <v>ALLCCL LABEL</v>
      </c>
      <c r="G1499" s="149" t="s">
        <v>13438</v>
      </c>
      <c r="H1499" s="149" t="s">
        <v>2159</v>
      </c>
      <c r="I1499">
        <v>40004269</v>
      </c>
    </row>
    <row r="1500" spans="6:9" x14ac:dyDescent="0.25">
      <c r="F1500" t="str">
        <f t="shared" si="27"/>
        <v>ALLCCMI CANADIAN CUSTOM MACHINES INC.</v>
      </c>
      <c r="G1500" s="149" t="s">
        <v>13438</v>
      </c>
      <c r="H1500" s="149" t="s">
        <v>2160</v>
      </c>
      <c r="I1500">
        <v>40420988</v>
      </c>
    </row>
    <row r="1501" spans="6:9" x14ac:dyDescent="0.25">
      <c r="F1501" t="str">
        <f t="shared" si="27"/>
        <v>ALLCCS-CORNING INC</v>
      </c>
      <c r="G1501" s="149" t="s">
        <v>13438</v>
      </c>
      <c r="H1501" s="149" t="s">
        <v>2161</v>
      </c>
      <c r="I1501">
        <v>40007247</v>
      </c>
    </row>
    <row r="1502" spans="6:9" x14ac:dyDescent="0.25">
      <c r="F1502" t="str">
        <f t="shared" si="27"/>
        <v>ALLCE DE CANDY COMPANY LTD.</v>
      </c>
      <c r="G1502" s="149" t="s">
        <v>13438</v>
      </c>
      <c r="H1502" s="149" t="s">
        <v>2163</v>
      </c>
      <c r="I1502">
        <v>40420859</v>
      </c>
    </row>
    <row r="1503" spans="6:9" x14ac:dyDescent="0.25">
      <c r="F1503" t="str">
        <f t="shared" si="27"/>
        <v>ALLCEBAL AMERICAS</v>
      </c>
      <c r="G1503" s="149" t="s">
        <v>13438</v>
      </c>
      <c r="H1503" s="149" t="s">
        <v>2164</v>
      </c>
      <c r="I1503">
        <v>40420074</v>
      </c>
    </row>
    <row r="1504" spans="6:9" x14ac:dyDescent="0.25">
      <c r="F1504" t="str">
        <f t="shared" si="27"/>
        <v>ALLCEBAL CR A.S.</v>
      </c>
      <c r="G1504" s="149" t="s">
        <v>13438</v>
      </c>
      <c r="H1504" s="149" t="s">
        <v>13504</v>
      </c>
      <c r="I1504">
        <v>6120007</v>
      </c>
    </row>
    <row r="1505" spans="6:9" x14ac:dyDescent="0.25">
      <c r="F1505" t="str">
        <f t="shared" si="27"/>
        <v>ALLCEDAR GRAPHICS INC</v>
      </c>
      <c r="G1505" s="149" t="s">
        <v>13438</v>
      </c>
      <c r="H1505" s="149" t="s">
        <v>2165</v>
      </c>
      <c r="I1505">
        <v>40005134</v>
      </c>
    </row>
    <row r="1506" spans="6:9" x14ac:dyDescent="0.25">
      <c r="F1506" t="str">
        <f t="shared" si="27"/>
        <v>ALLCEFLA FINISHING AMERICA, INC.</v>
      </c>
      <c r="G1506" s="149" t="s">
        <v>13438</v>
      </c>
      <c r="H1506" s="149" t="s">
        <v>2168</v>
      </c>
      <c r="I1506">
        <v>40003119</v>
      </c>
    </row>
    <row r="1507" spans="6:9" x14ac:dyDescent="0.25">
      <c r="F1507" t="str">
        <f t="shared" si="27"/>
        <v>ALLCELL-NIQUE CORP</v>
      </c>
      <c r="G1507" s="149" t="s">
        <v>13438</v>
      </c>
      <c r="H1507" s="149" t="s">
        <v>2172</v>
      </c>
      <c r="I1507">
        <v>40007960</v>
      </c>
    </row>
    <row r="1508" spans="6:9" x14ac:dyDescent="0.25">
      <c r="F1508" s="185" t="str">
        <f t="shared" si="27"/>
        <v>ALLCELMIRE INC.</v>
      </c>
      <c r="G1508" s="149" t="s">
        <v>13438</v>
      </c>
      <c r="H1508" s="149" t="s">
        <v>2174</v>
      </c>
      <c r="I1508">
        <v>40007145</v>
      </c>
    </row>
    <row r="1509" spans="6:9" x14ac:dyDescent="0.25">
      <c r="F1509" s="185" t="str">
        <f t="shared" si="27"/>
        <v>ALLCELMIRE INC.</v>
      </c>
      <c r="G1509" s="149" t="s">
        <v>13438</v>
      </c>
      <c r="H1509" s="149" t="s">
        <v>2174</v>
      </c>
      <c r="I1509">
        <v>40421224</v>
      </c>
    </row>
    <row r="1510" spans="6:9" x14ac:dyDescent="0.25">
      <c r="F1510" t="str">
        <f t="shared" si="27"/>
        <v>ALLCEM MACHINE</v>
      </c>
      <c r="G1510" s="149" t="s">
        <v>13438</v>
      </c>
      <c r="H1510" s="149" t="s">
        <v>2175</v>
      </c>
      <c r="I1510">
        <v>40003714</v>
      </c>
    </row>
    <row r="1511" spans="6:9" x14ac:dyDescent="0.25">
      <c r="F1511" t="str">
        <f t="shared" si="27"/>
        <v>ALLCENTRAL CHAIN &amp; TRANSMISS CO. INC.</v>
      </c>
      <c r="G1511" s="149" t="s">
        <v>13438</v>
      </c>
      <c r="H1511" s="149" t="s">
        <v>2177</v>
      </c>
      <c r="I1511">
        <v>40007310</v>
      </c>
    </row>
    <row r="1512" spans="6:9" x14ac:dyDescent="0.25">
      <c r="F1512" t="str">
        <f t="shared" si="27"/>
        <v>ALLCENTRAL CONVEYOR COMPANY</v>
      </c>
      <c r="G1512" s="149" t="s">
        <v>13438</v>
      </c>
      <c r="H1512" s="149" t="s">
        <v>2178</v>
      </c>
      <c r="I1512">
        <v>40007068</v>
      </c>
    </row>
    <row r="1513" spans="6:9" x14ac:dyDescent="0.25">
      <c r="F1513" t="str">
        <f t="shared" si="27"/>
        <v>ALLCENTRAL FABRICATING &amp; WELDING</v>
      </c>
      <c r="G1513" s="149" t="s">
        <v>13438</v>
      </c>
      <c r="H1513" s="149" t="s">
        <v>2180</v>
      </c>
      <c r="I1513">
        <v>40420516</v>
      </c>
    </row>
    <row r="1514" spans="6:9" x14ac:dyDescent="0.25">
      <c r="F1514" t="str">
        <f t="shared" si="27"/>
        <v>ALLCENTRAL ROLLED THREAD DIE COMPANY</v>
      </c>
      <c r="G1514" s="149" t="s">
        <v>13438</v>
      </c>
      <c r="H1514" s="149" t="s">
        <v>2182</v>
      </c>
      <c r="I1514">
        <v>40006821</v>
      </c>
    </row>
    <row r="1515" spans="6:9" x14ac:dyDescent="0.25">
      <c r="F1515" t="str">
        <f t="shared" si="27"/>
        <v>ALLCENTRAL STATE UNIVERSITY</v>
      </c>
      <c r="G1515" s="149" t="s">
        <v>13438</v>
      </c>
      <c r="H1515" s="149" t="s">
        <v>2183</v>
      </c>
      <c r="I1515">
        <v>40005322</v>
      </c>
    </row>
    <row r="1516" spans="6:9" x14ac:dyDescent="0.25">
      <c r="F1516" t="str">
        <f t="shared" si="27"/>
        <v>ALLCENTRAL STEEL &amp; WIRE COMPANY</v>
      </c>
      <c r="G1516" s="149" t="s">
        <v>13438</v>
      </c>
      <c r="H1516" s="149" t="s">
        <v>2184</v>
      </c>
      <c r="I1516">
        <v>40007820</v>
      </c>
    </row>
    <row r="1517" spans="6:9" x14ac:dyDescent="0.25">
      <c r="F1517" t="str">
        <f t="shared" si="27"/>
        <v>ALLCENTRAL TEXTILES, INC.-CENTRAL</v>
      </c>
      <c r="G1517" s="149" t="s">
        <v>13438</v>
      </c>
      <c r="H1517" s="149" t="s">
        <v>2185</v>
      </c>
      <c r="I1517">
        <v>40000015</v>
      </c>
    </row>
    <row r="1518" spans="6:9" x14ac:dyDescent="0.25">
      <c r="F1518" t="str">
        <f t="shared" si="27"/>
        <v>ALLCENTRE DE GRANITE BEEBE INC.</v>
      </c>
      <c r="G1518" s="149" t="s">
        <v>13438</v>
      </c>
      <c r="H1518" s="149" t="s">
        <v>2188</v>
      </c>
      <c r="I1518">
        <v>40421364</v>
      </c>
    </row>
    <row r="1519" spans="6:9" x14ac:dyDescent="0.25">
      <c r="F1519" s="185" t="str">
        <f t="shared" si="27"/>
        <v>ALLCENTRO DE TRANSMISIONES CETRAN, S.A</v>
      </c>
      <c r="G1519" s="149" t="s">
        <v>13438</v>
      </c>
      <c r="H1519" s="149" t="s">
        <v>2189</v>
      </c>
      <c r="I1519">
        <v>40421256</v>
      </c>
    </row>
    <row r="1520" spans="6:9" x14ac:dyDescent="0.25">
      <c r="F1520" s="185" t="str">
        <f t="shared" si="27"/>
        <v>ALLCENTRO DE TRANSMISIONES CETRAN, S.A</v>
      </c>
      <c r="G1520" s="149" t="s">
        <v>13438</v>
      </c>
      <c r="H1520" s="149" t="s">
        <v>2189</v>
      </c>
      <c r="I1520">
        <v>40421256</v>
      </c>
    </row>
    <row r="1521" spans="6:9" x14ac:dyDescent="0.25">
      <c r="F1521" s="185" t="str">
        <f t="shared" si="27"/>
        <v>ALLCENTRO DE TRANSMISIONES CETRAN, S.A</v>
      </c>
      <c r="G1521" s="149" t="s">
        <v>13438</v>
      </c>
      <c r="H1521" s="149" t="s">
        <v>2189</v>
      </c>
      <c r="I1521">
        <v>40421256</v>
      </c>
    </row>
    <row r="1522" spans="6:9" x14ac:dyDescent="0.25">
      <c r="F1522" t="str">
        <f t="shared" si="27"/>
        <v>ALLCENTURY CONVEYOR SERVICE</v>
      </c>
      <c r="G1522" s="149" t="s">
        <v>13438</v>
      </c>
      <c r="H1522" s="149" t="s">
        <v>2190</v>
      </c>
      <c r="I1522">
        <v>40006786</v>
      </c>
    </row>
    <row r="1523" spans="6:9" x14ac:dyDescent="0.25">
      <c r="F1523" t="str">
        <f t="shared" si="27"/>
        <v>ALLCENTURY METAL SPINNING CO.</v>
      </c>
      <c r="G1523" s="149" t="s">
        <v>13438</v>
      </c>
      <c r="H1523" s="149" t="s">
        <v>2191</v>
      </c>
      <c r="I1523">
        <v>40002086</v>
      </c>
    </row>
    <row r="1524" spans="6:9" x14ac:dyDescent="0.25">
      <c r="F1524" t="str">
        <f t="shared" si="27"/>
        <v>ALLCENTURY PACKAGING, INC</v>
      </c>
      <c r="G1524" s="149" t="s">
        <v>13438</v>
      </c>
      <c r="H1524" s="149" t="s">
        <v>2192</v>
      </c>
      <c r="I1524">
        <v>40005429</v>
      </c>
    </row>
    <row r="1525" spans="6:9" x14ac:dyDescent="0.25">
      <c r="F1525" s="185" t="str">
        <f t="shared" si="27"/>
        <v>ALLCENVEO</v>
      </c>
      <c r="G1525" s="149" t="s">
        <v>13438</v>
      </c>
      <c r="H1525" s="149" t="s">
        <v>2193</v>
      </c>
      <c r="I1525">
        <v>40001274</v>
      </c>
    </row>
    <row r="1526" spans="6:9" x14ac:dyDescent="0.25">
      <c r="F1526" s="185" t="str">
        <f t="shared" si="27"/>
        <v>ALLCENVEO</v>
      </c>
      <c r="G1526" s="149" t="s">
        <v>13438</v>
      </c>
      <c r="H1526" s="149" t="s">
        <v>2193</v>
      </c>
      <c r="I1526">
        <v>40003948</v>
      </c>
    </row>
    <row r="1527" spans="6:9" x14ac:dyDescent="0.25">
      <c r="F1527" s="185" t="str">
        <f t="shared" si="27"/>
        <v>ALLCENVEO</v>
      </c>
      <c r="G1527" s="149" t="s">
        <v>13438</v>
      </c>
      <c r="H1527" s="149" t="s">
        <v>2193</v>
      </c>
      <c r="I1527">
        <v>40006609</v>
      </c>
    </row>
    <row r="1528" spans="6:9" x14ac:dyDescent="0.25">
      <c r="F1528" s="185" t="str">
        <f t="shared" si="27"/>
        <v>ALLCENVEO</v>
      </c>
      <c r="G1528" s="149" t="s">
        <v>13438</v>
      </c>
      <c r="H1528" s="149" t="s">
        <v>2193</v>
      </c>
      <c r="I1528">
        <v>40007740</v>
      </c>
    </row>
    <row r="1529" spans="6:9" x14ac:dyDescent="0.25">
      <c r="F1529" s="185" t="str">
        <f t="shared" si="27"/>
        <v>ALLCENVEO</v>
      </c>
      <c r="G1529" s="149" t="s">
        <v>13438</v>
      </c>
      <c r="H1529" s="149" t="s">
        <v>2193</v>
      </c>
      <c r="I1529">
        <v>40003273</v>
      </c>
    </row>
    <row r="1530" spans="6:9" x14ac:dyDescent="0.25">
      <c r="F1530" t="str">
        <f t="shared" si="27"/>
        <v>ALLCENVEO ENVELOPE CORP</v>
      </c>
      <c r="G1530" s="149" t="s">
        <v>13438</v>
      </c>
      <c r="H1530" s="149" t="s">
        <v>2194</v>
      </c>
      <c r="I1530">
        <v>40006528</v>
      </c>
    </row>
    <row r="1531" spans="6:9" x14ac:dyDescent="0.25">
      <c r="F1531" t="str">
        <f t="shared" si="27"/>
        <v>ALLCENVEO, MCLAREN, MORRIS &amp; TODD LTD.</v>
      </c>
      <c r="G1531" s="149" t="s">
        <v>13438</v>
      </c>
      <c r="H1531" s="149" t="s">
        <v>2195</v>
      </c>
      <c r="I1531">
        <v>40420148</v>
      </c>
    </row>
    <row r="1532" spans="6:9" x14ac:dyDescent="0.25">
      <c r="F1532" t="str">
        <f t="shared" si="27"/>
        <v>ALLCERAMTEC NA</v>
      </c>
      <c r="G1532" s="149" t="s">
        <v>13438</v>
      </c>
      <c r="H1532" s="149" t="s">
        <v>2196</v>
      </c>
      <c r="I1532">
        <v>40005957</v>
      </c>
    </row>
    <row r="1533" spans="6:9" x14ac:dyDescent="0.25">
      <c r="F1533" t="str">
        <f t="shared" si="27"/>
        <v>ALLCERTAINTEED CANADA INC</v>
      </c>
      <c r="G1533" s="149" t="s">
        <v>13438</v>
      </c>
      <c r="H1533" s="149" t="s">
        <v>2199</v>
      </c>
      <c r="I1533">
        <v>40421096</v>
      </c>
    </row>
    <row r="1534" spans="6:9" x14ac:dyDescent="0.25">
      <c r="F1534" t="str">
        <f t="shared" si="27"/>
        <v>ALLCERTAINTEED CORP.</v>
      </c>
      <c r="G1534" s="149" t="s">
        <v>13438</v>
      </c>
      <c r="H1534" s="149" t="s">
        <v>2202</v>
      </c>
      <c r="I1534">
        <v>40003942</v>
      </c>
    </row>
    <row r="1535" spans="6:9" x14ac:dyDescent="0.25">
      <c r="F1535" t="str">
        <f t="shared" si="27"/>
        <v>ALLCERTAINTEED CORP. - KANSAS CITY, KS</v>
      </c>
      <c r="G1535" s="149" t="s">
        <v>13438</v>
      </c>
      <c r="H1535" s="149" t="s">
        <v>2203</v>
      </c>
      <c r="I1535">
        <v>40006580</v>
      </c>
    </row>
    <row r="1536" spans="6:9" x14ac:dyDescent="0.25">
      <c r="F1536" t="str">
        <f t="shared" si="27"/>
        <v>ALLCERTAINTEED GYPSUM, INC.</v>
      </c>
      <c r="G1536" s="149" t="s">
        <v>13438</v>
      </c>
      <c r="H1536" s="149" t="s">
        <v>2205</v>
      </c>
      <c r="I1536">
        <v>40008348</v>
      </c>
    </row>
    <row r="1537" spans="6:9" x14ac:dyDescent="0.25">
      <c r="F1537" t="str">
        <f t="shared" si="27"/>
        <v>ALLCERTIFIED TOOL &amp; MANUFACTURING</v>
      </c>
      <c r="G1537" s="149" t="s">
        <v>13438</v>
      </c>
      <c r="H1537" s="149" t="s">
        <v>2206</v>
      </c>
      <c r="I1537">
        <v>40002907</v>
      </c>
    </row>
    <row r="1538" spans="6:9" x14ac:dyDescent="0.25">
      <c r="F1538" t="str">
        <f t="shared" si="27"/>
        <v>ALLCESAR XAVIER LANDIVAR BAQUERIZO</v>
      </c>
      <c r="G1538" s="149" t="s">
        <v>13438</v>
      </c>
      <c r="H1538" s="149" t="s">
        <v>2208</v>
      </c>
      <c r="I1538">
        <v>40007942</v>
      </c>
    </row>
    <row r="1539" spans="6:9" x14ac:dyDescent="0.25">
      <c r="F1539" t="str">
        <f t="shared" ref="F1539:F1602" si="28">CONCATENATE(G1539, H1539)</f>
        <v>ALLCETCO</v>
      </c>
      <c r="G1539" s="149" t="s">
        <v>13438</v>
      </c>
      <c r="H1539" s="149" t="s">
        <v>2210</v>
      </c>
      <c r="I1539">
        <v>40003176</v>
      </c>
    </row>
    <row r="1540" spans="6:9" x14ac:dyDescent="0.25">
      <c r="F1540" t="str">
        <f t="shared" si="28"/>
        <v>ALLCEVA LOGISTICS US, INC</v>
      </c>
      <c r="G1540" s="149" t="s">
        <v>13438</v>
      </c>
      <c r="H1540" s="149" t="s">
        <v>2211</v>
      </c>
      <c r="I1540">
        <v>40006432</v>
      </c>
    </row>
    <row r="1541" spans="6:9" x14ac:dyDescent="0.25">
      <c r="F1541" t="str">
        <f t="shared" si="28"/>
        <v>ALLCFR DORCHESTER INC.</v>
      </c>
      <c r="G1541" s="149" t="s">
        <v>13438</v>
      </c>
      <c r="H1541" s="149" t="s">
        <v>2212</v>
      </c>
      <c r="I1541">
        <v>40421386</v>
      </c>
    </row>
    <row r="1542" spans="6:9" x14ac:dyDescent="0.25">
      <c r="F1542" t="str">
        <f t="shared" si="28"/>
        <v>ALLCGC INC</v>
      </c>
      <c r="G1542" s="149" t="s">
        <v>13438</v>
      </c>
      <c r="H1542" s="149" t="s">
        <v>2213</v>
      </c>
      <c r="I1542">
        <v>40421201</v>
      </c>
    </row>
    <row r="1543" spans="6:9" x14ac:dyDescent="0.25">
      <c r="F1543" t="str">
        <f t="shared" si="28"/>
        <v>ALLCGC INC.</v>
      </c>
      <c r="G1543" s="149" t="s">
        <v>13438</v>
      </c>
      <c r="H1543" s="149" t="s">
        <v>2214</v>
      </c>
      <c r="I1543">
        <v>40421366</v>
      </c>
    </row>
    <row r="1544" spans="6:9" x14ac:dyDescent="0.25">
      <c r="F1544" t="str">
        <f t="shared" si="28"/>
        <v>ALLCGH MECHANICAL SERVICES, LLC</v>
      </c>
      <c r="G1544" s="149" t="s">
        <v>13438</v>
      </c>
      <c r="H1544" s="149" t="s">
        <v>2215</v>
      </c>
      <c r="I1544">
        <v>40007852</v>
      </c>
    </row>
    <row r="1545" spans="6:9" x14ac:dyDescent="0.25">
      <c r="F1545" t="str">
        <f t="shared" si="28"/>
        <v>ALLCHALLENGE MAUFACTURING</v>
      </c>
      <c r="G1545" s="149" t="s">
        <v>13438</v>
      </c>
      <c r="H1545" s="149" t="s">
        <v>13505</v>
      </c>
      <c r="I1545">
        <v>40008918</v>
      </c>
    </row>
    <row r="1546" spans="6:9" x14ac:dyDescent="0.25">
      <c r="F1546" t="str">
        <f t="shared" si="28"/>
        <v>ALLCHARCUTERIE L. FORTIN</v>
      </c>
      <c r="G1546" s="149" t="s">
        <v>13438</v>
      </c>
      <c r="H1546" s="149" t="s">
        <v>2219</v>
      </c>
      <c r="I1546">
        <v>40420118</v>
      </c>
    </row>
    <row r="1547" spans="6:9" x14ac:dyDescent="0.25">
      <c r="F1547" t="str">
        <f t="shared" si="28"/>
        <v>ALLCHARLES CRAFT INC.</v>
      </c>
      <c r="G1547" s="149" t="s">
        <v>13438</v>
      </c>
      <c r="H1547" s="149" t="s">
        <v>2220</v>
      </c>
      <c r="I1547">
        <v>40000042</v>
      </c>
    </row>
    <row r="1548" spans="6:9" x14ac:dyDescent="0.25">
      <c r="F1548" t="str">
        <f t="shared" si="28"/>
        <v>ALLCHARLES INDUSTRIES, LTD.</v>
      </c>
      <c r="G1548" s="149" t="s">
        <v>13438</v>
      </c>
      <c r="H1548" s="149" t="s">
        <v>2222</v>
      </c>
      <c r="I1548">
        <v>40001255</v>
      </c>
    </row>
    <row r="1549" spans="6:9" x14ac:dyDescent="0.25">
      <c r="F1549" t="str">
        <f t="shared" si="28"/>
        <v>ALLCHARM SCIENCES, INC.</v>
      </c>
      <c r="G1549" s="149" t="s">
        <v>13438</v>
      </c>
      <c r="H1549" s="149" t="s">
        <v>2225</v>
      </c>
      <c r="I1549">
        <v>40005804</v>
      </c>
    </row>
    <row r="1550" spans="6:9" x14ac:dyDescent="0.25">
      <c r="F1550" t="str">
        <f t="shared" si="28"/>
        <v>ALLCHASE-LOGEMAN CORPORATION</v>
      </c>
      <c r="G1550" s="149" t="s">
        <v>13438</v>
      </c>
      <c r="H1550" s="149" t="s">
        <v>2228</v>
      </c>
      <c r="I1550">
        <v>40007564</v>
      </c>
    </row>
    <row r="1551" spans="6:9" x14ac:dyDescent="0.25">
      <c r="F1551" t="str">
        <f t="shared" si="28"/>
        <v>ALLCHATHAM BEARINGS &amp; SUPPLI</v>
      </c>
      <c r="G1551" s="149" t="s">
        <v>13438</v>
      </c>
      <c r="H1551" s="149" t="s">
        <v>2229</v>
      </c>
      <c r="I1551">
        <v>40420328</v>
      </c>
    </row>
    <row r="1552" spans="6:9" x14ac:dyDescent="0.25">
      <c r="F1552" t="str">
        <f t="shared" si="28"/>
        <v>ALLCHECKER INDUSTRIAL</v>
      </c>
      <c r="G1552" s="149" t="s">
        <v>13438</v>
      </c>
      <c r="H1552" s="149" t="s">
        <v>2231</v>
      </c>
      <c r="I1552">
        <v>40006113</v>
      </c>
    </row>
    <row r="1553" spans="6:9" x14ac:dyDescent="0.25">
      <c r="F1553" t="str">
        <f t="shared" si="28"/>
        <v>ALLCHECKER INDUSTRIAL RUBBER</v>
      </c>
      <c r="G1553" s="149" t="s">
        <v>13438</v>
      </c>
      <c r="H1553" s="149" t="s">
        <v>2232</v>
      </c>
      <c r="I1553">
        <v>40420051</v>
      </c>
    </row>
    <row r="1554" spans="6:9" x14ac:dyDescent="0.25">
      <c r="F1554" t="str">
        <f t="shared" si="28"/>
        <v>ALLCHECKERED FLAG LIFTING SOLUTIONS</v>
      </c>
      <c r="G1554" s="149" t="s">
        <v>13438</v>
      </c>
      <c r="H1554" s="149" t="s">
        <v>2234</v>
      </c>
      <c r="I1554">
        <v>40420789</v>
      </c>
    </row>
    <row r="1555" spans="6:9" x14ac:dyDescent="0.25">
      <c r="F1555" t="str">
        <f t="shared" si="28"/>
        <v>ALLCHEESE MERCHANTS OF AMERICA, LLC</v>
      </c>
      <c r="G1555" s="149" t="s">
        <v>13438</v>
      </c>
      <c r="H1555" s="149" t="s">
        <v>2235</v>
      </c>
      <c r="I1555">
        <v>40008302</v>
      </c>
    </row>
    <row r="1556" spans="6:9" x14ac:dyDescent="0.25">
      <c r="F1556" t="str">
        <f t="shared" si="28"/>
        <v>ALLCHEF SOLUTIONS</v>
      </c>
      <c r="G1556" s="149" t="s">
        <v>13438</v>
      </c>
      <c r="H1556" s="149" t="s">
        <v>2236</v>
      </c>
      <c r="I1556">
        <v>40002745</v>
      </c>
    </row>
    <row r="1557" spans="6:9" x14ac:dyDescent="0.25">
      <c r="F1557" t="str">
        <f t="shared" si="28"/>
        <v>ALLCHEMCO MFG</v>
      </c>
      <c r="G1557" s="149" t="s">
        <v>13438</v>
      </c>
      <c r="H1557" s="149" t="s">
        <v>2237</v>
      </c>
      <c r="I1557">
        <v>40005277</v>
      </c>
    </row>
    <row r="1558" spans="6:9" x14ac:dyDescent="0.25">
      <c r="F1558" t="str">
        <f t="shared" si="28"/>
        <v>ALLCHERAW ELECTRICAL SUPPLY</v>
      </c>
      <c r="G1558" s="149" t="s">
        <v>13438</v>
      </c>
      <c r="H1558" s="149" t="s">
        <v>2238</v>
      </c>
      <c r="I1558">
        <v>40007985</v>
      </c>
    </row>
    <row r="1559" spans="6:9" x14ac:dyDescent="0.25">
      <c r="F1559" t="str">
        <f t="shared" si="28"/>
        <v>ALLCHERRY ELECTRICAL PRODUCT</v>
      </c>
      <c r="G1559" s="149" t="s">
        <v>13438</v>
      </c>
      <c r="H1559" s="149" t="s">
        <v>2240</v>
      </c>
      <c r="I1559">
        <v>40004305</v>
      </c>
    </row>
    <row r="1560" spans="6:9" x14ac:dyDescent="0.25">
      <c r="F1560" t="str">
        <f t="shared" si="28"/>
        <v>ALLCHESTERFIELD YARN MILLS</v>
      </c>
      <c r="G1560" s="149" t="s">
        <v>13438</v>
      </c>
      <c r="H1560" s="149" t="s">
        <v>2242</v>
      </c>
      <c r="I1560">
        <v>40000017</v>
      </c>
    </row>
    <row r="1561" spans="6:9" x14ac:dyDescent="0.25">
      <c r="F1561" t="str">
        <f t="shared" si="28"/>
        <v>ALLCHICAGO CHAIN LLC</v>
      </c>
      <c r="G1561" s="149" t="s">
        <v>13438</v>
      </c>
      <c r="H1561" s="149" t="s">
        <v>2244</v>
      </c>
      <c r="I1561">
        <v>40009008</v>
      </c>
    </row>
    <row r="1562" spans="6:9" x14ac:dyDescent="0.25">
      <c r="F1562" t="str">
        <f t="shared" si="28"/>
        <v>ALLCHICAGO GOURMET WHOLESALE BAKERY</v>
      </c>
      <c r="G1562" s="149" t="s">
        <v>13438</v>
      </c>
      <c r="H1562" s="149" t="s">
        <v>2245</v>
      </c>
      <c r="I1562">
        <v>40007835</v>
      </c>
    </row>
    <row r="1563" spans="6:9" x14ac:dyDescent="0.25">
      <c r="F1563" t="str">
        <f t="shared" si="28"/>
        <v>ALLCHICAGO TRIBUNE</v>
      </c>
      <c r="G1563" s="149" t="s">
        <v>13438</v>
      </c>
      <c r="H1563" s="149" t="s">
        <v>2248</v>
      </c>
      <c r="I1563">
        <v>40001797</v>
      </c>
    </row>
    <row r="1564" spans="6:9" x14ac:dyDescent="0.25">
      <c r="F1564" t="str">
        <f t="shared" si="28"/>
        <v>ALLCHICK PUBLICATIONS, INC.</v>
      </c>
      <c r="G1564" s="149" t="s">
        <v>13438</v>
      </c>
      <c r="H1564" s="149" t="s">
        <v>2250</v>
      </c>
      <c r="I1564">
        <v>40007404</v>
      </c>
    </row>
    <row r="1565" spans="6:9" x14ac:dyDescent="0.25">
      <c r="F1565" t="str">
        <f t="shared" si="28"/>
        <v>ALLCHICKEN OF THE SEA INTERNATIONAL</v>
      </c>
      <c r="G1565" s="149" t="s">
        <v>13438</v>
      </c>
      <c r="H1565" s="149" t="s">
        <v>2251</v>
      </c>
      <c r="I1565">
        <v>40007577</v>
      </c>
    </row>
    <row r="1566" spans="6:9" x14ac:dyDescent="0.25">
      <c r="F1566" t="str">
        <f t="shared" si="28"/>
        <v>ALLCHINOOK GREENHOUSES (1990) LTD</v>
      </c>
      <c r="G1566" s="149" t="s">
        <v>13438</v>
      </c>
      <c r="H1566" s="149" t="s">
        <v>2252</v>
      </c>
      <c r="I1566">
        <v>40421083</v>
      </c>
    </row>
    <row r="1567" spans="6:9" x14ac:dyDescent="0.25">
      <c r="F1567" t="str">
        <f t="shared" si="28"/>
        <v>ALLCHIORINO AUSTRALIA</v>
      </c>
      <c r="G1567" s="149" t="s">
        <v>13438</v>
      </c>
      <c r="H1567" s="149" t="s">
        <v>2253</v>
      </c>
      <c r="I1567">
        <v>40006216</v>
      </c>
    </row>
    <row r="1568" spans="6:9" x14ac:dyDescent="0.25">
      <c r="F1568" t="str">
        <f t="shared" si="28"/>
        <v>ALLCHIORINO INC</v>
      </c>
      <c r="G1568" s="149" t="s">
        <v>13438</v>
      </c>
      <c r="H1568" s="149" t="s">
        <v>2254</v>
      </c>
      <c r="I1568">
        <v>40006185</v>
      </c>
    </row>
    <row r="1569" spans="6:9" x14ac:dyDescent="0.25">
      <c r="F1569" t="str">
        <f t="shared" si="28"/>
        <v>ALLCHIPPEWA CHIEF PARTS, INC.</v>
      </c>
      <c r="G1569" s="149" t="s">
        <v>13438</v>
      </c>
      <c r="H1569" s="149" t="s">
        <v>2255</v>
      </c>
      <c r="I1569">
        <v>40003642</v>
      </c>
    </row>
    <row r="1570" spans="6:9" x14ac:dyDescent="0.25">
      <c r="F1570" t="str">
        <f t="shared" si="28"/>
        <v>ALLCHOCOLAT  LAMONTAGNE</v>
      </c>
      <c r="G1570" s="149" t="s">
        <v>13438</v>
      </c>
      <c r="H1570" s="149" t="s">
        <v>2257</v>
      </c>
      <c r="I1570">
        <v>40420888</v>
      </c>
    </row>
    <row r="1571" spans="6:9" x14ac:dyDescent="0.25">
      <c r="F1571" t="str">
        <f t="shared" si="28"/>
        <v>ALLCHOICE INDUSTRIAL SOLUTIONS</v>
      </c>
      <c r="G1571" s="149" t="s">
        <v>13438</v>
      </c>
      <c r="H1571" s="149" t="s">
        <v>2259</v>
      </c>
      <c r="I1571">
        <v>40003078</v>
      </c>
    </row>
    <row r="1572" spans="6:9" x14ac:dyDescent="0.25">
      <c r="F1572" t="str">
        <f t="shared" si="28"/>
        <v>ALLCHOMARAT NORTH AMERICA LLC</v>
      </c>
      <c r="G1572" s="149" t="s">
        <v>13438</v>
      </c>
      <c r="H1572" s="149" t="s">
        <v>2261</v>
      </c>
      <c r="I1572">
        <v>40001644</v>
      </c>
    </row>
    <row r="1573" spans="6:9" x14ac:dyDescent="0.25">
      <c r="F1573" t="str">
        <f t="shared" si="28"/>
        <v>ALLCHRISTIAN BOOK DISTRIBUTORS</v>
      </c>
      <c r="G1573" s="149" t="s">
        <v>13438</v>
      </c>
      <c r="H1573" s="149" t="s">
        <v>2263</v>
      </c>
      <c r="I1573">
        <v>40001747</v>
      </c>
    </row>
    <row r="1574" spans="6:9" x14ac:dyDescent="0.25">
      <c r="F1574" t="str">
        <f t="shared" si="28"/>
        <v>ALLCHRISTIAN DIOR PERFUMES, LLC</v>
      </c>
      <c r="G1574" s="149" t="s">
        <v>13438</v>
      </c>
      <c r="H1574" s="149" t="s">
        <v>2264</v>
      </c>
      <c r="I1574">
        <v>40006791</v>
      </c>
    </row>
    <row r="1575" spans="6:9" x14ac:dyDescent="0.25">
      <c r="F1575" t="str">
        <f t="shared" si="28"/>
        <v>ALLCHRISTIAN SALAZAR O/A</v>
      </c>
      <c r="G1575" s="149" t="s">
        <v>13438</v>
      </c>
      <c r="H1575" s="149" t="s">
        <v>2265</v>
      </c>
      <c r="I1575">
        <v>40421492</v>
      </c>
    </row>
    <row r="1576" spans="6:9" x14ac:dyDescent="0.25">
      <c r="F1576" t="str">
        <f t="shared" si="28"/>
        <v>ALLCHRYSLER CANADA LTD.</v>
      </c>
      <c r="G1576" s="149" t="s">
        <v>13438</v>
      </c>
      <c r="H1576" s="149" t="s">
        <v>2266</v>
      </c>
      <c r="I1576">
        <v>40008002</v>
      </c>
    </row>
    <row r="1577" spans="6:9" x14ac:dyDescent="0.25">
      <c r="F1577" t="str">
        <f t="shared" si="28"/>
        <v>ALLCHUAO CHOCOLATIER</v>
      </c>
      <c r="G1577" s="149" t="s">
        <v>13438</v>
      </c>
      <c r="H1577" s="149" t="s">
        <v>2267</v>
      </c>
      <c r="I1577">
        <v>40008601</v>
      </c>
    </row>
    <row r="1578" spans="6:9" x14ac:dyDescent="0.25">
      <c r="F1578" t="str">
        <f t="shared" si="28"/>
        <v>ALLCHURCH BUDGET ENVELOPE COMPANY</v>
      </c>
      <c r="G1578" s="149" t="s">
        <v>13438</v>
      </c>
      <c r="H1578" s="149" t="s">
        <v>2268</v>
      </c>
      <c r="I1578">
        <v>40008149</v>
      </c>
    </row>
    <row r="1579" spans="6:9" x14ac:dyDescent="0.25">
      <c r="F1579" t="str">
        <f t="shared" si="28"/>
        <v>ALLCIASOM LLC.</v>
      </c>
      <c r="G1579" s="149" t="s">
        <v>13438</v>
      </c>
      <c r="H1579" s="149" t="s">
        <v>2269</v>
      </c>
      <c r="I1579">
        <v>40008319</v>
      </c>
    </row>
    <row r="1580" spans="6:9" x14ac:dyDescent="0.25">
      <c r="F1580" t="str">
        <f t="shared" si="28"/>
        <v>ALLCIBA VISION-DES PLAINES,IL</v>
      </c>
      <c r="G1580" s="149" t="s">
        <v>13438</v>
      </c>
      <c r="H1580" s="149" t="s">
        <v>2271</v>
      </c>
      <c r="I1580">
        <v>40005644</v>
      </c>
    </row>
    <row r="1581" spans="6:9" x14ac:dyDescent="0.25">
      <c r="F1581" t="str">
        <f t="shared" si="28"/>
        <v>ALLCICATEC- TERMINAL EQUIPMENT CORP.</v>
      </c>
      <c r="G1581" s="149" t="s">
        <v>13438</v>
      </c>
      <c r="H1581" s="149" t="s">
        <v>2272</v>
      </c>
      <c r="I1581">
        <v>40004228</v>
      </c>
    </row>
    <row r="1582" spans="6:9" x14ac:dyDescent="0.25">
      <c r="F1582" t="str">
        <f t="shared" si="28"/>
        <v>ALLCIMTEK LTD.</v>
      </c>
      <c r="G1582" s="149" t="s">
        <v>13438</v>
      </c>
      <c r="H1582" s="149" t="s">
        <v>2273</v>
      </c>
      <c r="I1582">
        <v>40420664</v>
      </c>
    </row>
    <row r="1583" spans="6:9" x14ac:dyDescent="0.25">
      <c r="F1583" t="str">
        <f t="shared" si="28"/>
        <v>ALLCINCINNATI TRANSMISSION COMPANY</v>
      </c>
      <c r="G1583" s="149" t="s">
        <v>13438</v>
      </c>
      <c r="H1583" s="149" t="s">
        <v>2274</v>
      </c>
      <c r="I1583">
        <v>40004155</v>
      </c>
    </row>
    <row r="1584" spans="6:9" x14ac:dyDescent="0.25">
      <c r="F1584" t="str">
        <f t="shared" si="28"/>
        <v>ALLCINELLI ESPERIS CORPORATION</v>
      </c>
      <c r="G1584" s="149" t="s">
        <v>13438</v>
      </c>
      <c r="H1584" s="149" t="s">
        <v>2275</v>
      </c>
      <c r="I1584">
        <v>40420700</v>
      </c>
    </row>
    <row r="1585" spans="6:9" x14ac:dyDescent="0.25">
      <c r="F1585" t="str">
        <f t="shared" si="28"/>
        <v>ALLCINTAS CORPORATION</v>
      </c>
      <c r="G1585" s="149" t="s">
        <v>13438</v>
      </c>
      <c r="H1585" s="149" t="s">
        <v>2277</v>
      </c>
      <c r="I1585">
        <v>40008828</v>
      </c>
    </row>
    <row r="1586" spans="6:9" x14ac:dyDescent="0.25">
      <c r="F1586" t="str">
        <f t="shared" si="28"/>
        <v>ALLCIOFFI CORP PUFF AND SNUFF</v>
      </c>
      <c r="G1586" s="149" t="s">
        <v>13438</v>
      </c>
      <c r="H1586" s="149" t="s">
        <v>2280</v>
      </c>
      <c r="I1586">
        <v>40008457</v>
      </c>
    </row>
    <row r="1587" spans="6:9" x14ac:dyDescent="0.25">
      <c r="F1587" t="str">
        <f t="shared" si="28"/>
        <v>ALLCIRCLE GRAPHICS INC.</v>
      </c>
      <c r="G1587" s="149" t="s">
        <v>13438</v>
      </c>
      <c r="H1587" s="149" t="s">
        <v>2281</v>
      </c>
      <c r="I1587">
        <v>40007976</v>
      </c>
    </row>
    <row r="1588" spans="6:9" x14ac:dyDescent="0.25">
      <c r="F1588" t="str">
        <f t="shared" si="28"/>
        <v>ALLCIRCLE PACKAGING MACHINERY INC.</v>
      </c>
      <c r="G1588" s="149" t="s">
        <v>13438</v>
      </c>
      <c r="H1588" s="149" t="s">
        <v>2282</v>
      </c>
      <c r="I1588">
        <v>40008953</v>
      </c>
    </row>
    <row r="1589" spans="6:9" x14ac:dyDescent="0.25">
      <c r="F1589" t="str">
        <f t="shared" si="28"/>
        <v>ALLCIRCLECLOUD CO., LTD.</v>
      </c>
      <c r="G1589" s="149" t="s">
        <v>13438</v>
      </c>
      <c r="H1589" s="149" t="s">
        <v>2283</v>
      </c>
      <c r="I1589">
        <v>40007870</v>
      </c>
    </row>
    <row r="1590" spans="6:9" x14ac:dyDescent="0.25">
      <c r="F1590" t="str">
        <f t="shared" si="28"/>
        <v>ALLCISSS DES LAURENTIDES - HOSPITAL</v>
      </c>
      <c r="G1590" s="149" t="s">
        <v>13438</v>
      </c>
      <c r="H1590" s="149" t="s">
        <v>2286</v>
      </c>
      <c r="I1590">
        <v>40421375</v>
      </c>
    </row>
    <row r="1591" spans="6:9" x14ac:dyDescent="0.25">
      <c r="F1591" t="str">
        <f t="shared" si="28"/>
        <v>ALLCITY OF BRISTOL WATER POLLUTION</v>
      </c>
      <c r="G1591" s="149" t="s">
        <v>13438</v>
      </c>
      <c r="H1591" s="149" t="s">
        <v>2290</v>
      </c>
      <c r="I1591">
        <v>40008195</v>
      </c>
    </row>
    <row r="1592" spans="6:9" x14ac:dyDescent="0.25">
      <c r="F1592" t="str">
        <f t="shared" si="28"/>
        <v>ALLCITY OF CHARLOTTE AP</v>
      </c>
      <c r="G1592" s="149" t="s">
        <v>13438</v>
      </c>
      <c r="H1592" s="149" t="s">
        <v>2291</v>
      </c>
      <c r="I1592">
        <v>40006728</v>
      </c>
    </row>
    <row r="1593" spans="6:9" x14ac:dyDescent="0.25">
      <c r="F1593" t="str">
        <f t="shared" si="28"/>
        <v>ALLCITY OF COLORADO SPRINGS/AIRPORT</v>
      </c>
      <c r="G1593" s="149" t="s">
        <v>13438</v>
      </c>
      <c r="H1593" s="149" t="s">
        <v>2292</v>
      </c>
      <c r="I1593">
        <v>40007909</v>
      </c>
    </row>
    <row r="1594" spans="6:9" x14ac:dyDescent="0.25">
      <c r="F1594" t="str">
        <f t="shared" si="28"/>
        <v>ALLCITY OF PHOENIX</v>
      </c>
      <c r="G1594" s="149" t="s">
        <v>13438</v>
      </c>
      <c r="H1594" s="149" t="s">
        <v>2293</v>
      </c>
      <c r="I1594">
        <v>40005997</v>
      </c>
    </row>
    <row r="1595" spans="6:9" x14ac:dyDescent="0.25">
      <c r="F1595" t="str">
        <f t="shared" si="28"/>
        <v>ALLCITY OF TORONTO, ACCOUNTS PAYABLE</v>
      </c>
      <c r="G1595" s="149" t="s">
        <v>13438</v>
      </c>
      <c r="H1595" s="149" t="s">
        <v>2294</v>
      </c>
      <c r="I1595">
        <v>40420979</v>
      </c>
    </row>
    <row r="1596" spans="6:9" x14ac:dyDescent="0.25">
      <c r="F1596" t="str">
        <f t="shared" si="28"/>
        <v>ALLCKS PACKAGING</v>
      </c>
      <c r="G1596" s="149" t="s">
        <v>13438</v>
      </c>
      <c r="H1596" s="149" t="s">
        <v>2296</v>
      </c>
      <c r="I1596">
        <v>40001248</v>
      </c>
    </row>
    <row r="1597" spans="6:9" x14ac:dyDescent="0.25">
      <c r="F1597" t="str">
        <f t="shared" si="28"/>
        <v>ALLCLAREMONT POLYMER SHAPES INC.</v>
      </c>
      <c r="G1597" s="149" t="s">
        <v>13438</v>
      </c>
      <c r="H1597" s="149" t="s">
        <v>2299</v>
      </c>
      <c r="I1597">
        <v>40420843</v>
      </c>
    </row>
    <row r="1598" spans="6:9" x14ac:dyDescent="0.25">
      <c r="F1598" t="str">
        <f t="shared" si="28"/>
        <v>ALLCLARION BOARDS, INC</v>
      </c>
      <c r="G1598" s="149" t="s">
        <v>13438</v>
      </c>
      <c r="H1598" s="149" t="s">
        <v>2300</v>
      </c>
      <c r="I1598">
        <v>40003077</v>
      </c>
    </row>
    <row r="1599" spans="6:9" x14ac:dyDescent="0.25">
      <c r="F1599" t="str">
        <f t="shared" si="28"/>
        <v>ALLCLARK TRANSMISSION COMPANY</v>
      </c>
      <c r="G1599" s="149" t="s">
        <v>13438</v>
      </c>
      <c r="H1599" s="149" t="s">
        <v>2304</v>
      </c>
      <c r="I1599">
        <v>40008933</v>
      </c>
    </row>
    <row r="1600" spans="6:9" x14ac:dyDescent="0.25">
      <c r="F1600" t="str">
        <f t="shared" si="28"/>
        <v>ALLCLARK-FOWLER ENTERPRISES, INC</v>
      </c>
      <c r="G1600" s="149" t="s">
        <v>13438</v>
      </c>
      <c r="H1600" s="149" t="s">
        <v>2305</v>
      </c>
      <c r="I1600">
        <v>40007844</v>
      </c>
    </row>
    <row r="1601" spans="6:9" x14ac:dyDescent="0.25">
      <c r="F1601" t="str">
        <f t="shared" si="28"/>
        <v>ALLCLASEN QUALITY COATINGS</v>
      </c>
      <c r="G1601" s="149" t="s">
        <v>13438</v>
      </c>
      <c r="H1601" s="149" t="s">
        <v>2306</v>
      </c>
      <c r="I1601">
        <v>40004617</v>
      </c>
    </row>
    <row r="1602" spans="6:9" x14ac:dyDescent="0.25">
      <c r="F1602" t="str">
        <f t="shared" si="28"/>
        <v>ALLCLASSIC WOODCRAFT LTD. - 1</v>
      </c>
      <c r="G1602" s="149" t="s">
        <v>13438</v>
      </c>
      <c r="H1602" s="149" t="s">
        <v>2308</v>
      </c>
      <c r="I1602">
        <v>40420804</v>
      </c>
    </row>
    <row r="1603" spans="6:9" x14ac:dyDescent="0.25">
      <c r="F1603" t="str">
        <f t="shared" ref="F1603:F1666" si="29">CONCATENATE(G1603, H1603)</f>
        <v>ALLCLASSIC WOODCRAFT LTD. - 2</v>
      </c>
      <c r="G1603" s="149" t="s">
        <v>13438</v>
      </c>
      <c r="H1603" s="149" t="s">
        <v>2309</v>
      </c>
      <c r="I1603">
        <v>40420808</v>
      </c>
    </row>
    <row r="1604" spans="6:9" x14ac:dyDescent="0.25">
      <c r="F1604" t="str">
        <f t="shared" si="29"/>
        <v>ALLCLAXTON BAKERY</v>
      </c>
      <c r="G1604" s="149" t="s">
        <v>13438</v>
      </c>
      <c r="H1604" s="149" t="s">
        <v>2310</v>
      </c>
      <c r="I1604">
        <v>40008062</v>
      </c>
    </row>
    <row r="1605" spans="6:9" x14ac:dyDescent="0.25">
      <c r="F1605" t="str">
        <f t="shared" si="29"/>
        <v>ALLCLD HANDLING SYSTEMS, INC.</v>
      </c>
      <c r="G1605" s="149" t="s">
        <v>13438</v>
      </c>
      <c r="H1605" s="149" t="s">
        <v>2311</v>
      </c>
      <c r="I1605">
        <v>40002951</v>
      </c>
    </row>
    <row r="1606" spans="6:9" x14ac:dyDescent="0.25">
      <c r="F1606" t="str">
        <f t="shared" si="29"/>
        <v>ALLCLEAR LAKE ENTERPRISES</v>
      </c>
      <c r="G1606" s="149" t="s">
        <v>13438</v>
      </c>
      <c r="H1606" s="149" t="s">
        <v>2312</v>
      </c>
      <c r="I1606">
        <v>40007355</v>
      </c>
    </row>
    <row r="1607" spans="6:9" x14ac:dyDescent="0.25">
      <c r="F1607" t="str">
        <f t="shared" si="29"/>
        <v>ALLCLEARWATER SEAFOODS</v>
      </c>
      <c r="G1607" s="149" t="s">
        <v>13438</v>
      </c>
      <c r="H1607" s="149" t="s">
        <v>2313</v>
      </c>
      <c r="I1607">
        <v>40421113</v>
      </c>
    </row>
    <row r="1608" spans="6:9" x14ac:dyDescent="0.25">
      <c r="F1608" t="str">
        <f t="shared" si="29"/>
        <v>ALLCLEVELAND TOOL &amp; DESIGN</v>
      </c>
      <c r="G1608" s="149" t="s">
        <v>13438</v>
      </c>
      <c r="H1608" s="149" t="s">
        <v>2314</v>
      </c>
      <c r="I1608">
        <v>40008381</v>
      </c>
    </row>
    <row r="1609" spans="6:9" x14ac:dyDescent="0.25">
      <c r="F1609" t="str">
        <f t="shared" si="29"/>
        <v>ALLCLEVERTECH NORTH AMERICA</v>
      </c>
      <c r="G1609" s="149" t="s">
        <v>13438</v>
      </c>
      <c r="H1609" s="149" t="s">
        <v>2315</v>
      </c>
      <c r="I1609">
        <v>40008583</v>
      </c>
    </row>
    <row r="1610" spans="6:9" x14ac:dyDescent="0.25">
      <c r="F1610" t="str">
        <f t="shared" si="29"/>
        <v>ALLCLIF BAR &amp; COMPANY</v>
      </c>
      <c r="G1610" s="149" t="s">
        <v>13438</v>
      </c>
      <c r="H1610" s="149" t="s">
        <v>13506</v>
      </c>
      <c r="I1610">
        <v>40007493</v>
      </c>
    </row>
    <row r="1611" spans="6:9" x14ac:dyDescent="0.25">
      <c r="F1611" t="str">
        <f t="shared" si="29"/>
        <v>ALLCLIF BAR BAKING CO - TWIN FALLS</v>
      </c>
      <c r="G1611" s="149" t="s">
        <v>13438</v>
      </c>
      <c r="H1611" s="149" t="s">
        <v>13507</v>
      </c>
      <c r="I1611">
        <v>40007886</v>
      </c>
    </row>
    <row r="1612" spans="6:9" x14ac:dyDescent="0.25">
      <c r="F1612" t="str">
        <f t="shared" si="29"/>
        <v>ALLCLIFTON PLASTICS</v>
      </c>
      <c r="G1612" s="149" t="s">
        <v>13438</v>
      </c>
      <c r="H1612" s="149" t="s">
        <v>2316</v>
      </c>
      <c r="I1612">
        <v>40420820</v>
      </c>
    </row>
    <row r="1613" spans="6:9" x14ac:dyDescent="0.25">
      <c r="F1613" t="str">
        <f t="shared" si="29"/>
        <v>ALLCLIM-A-TECH INDUSTRIES, INC.</v>
      </c>
      <c r="G1613" s="149" t="s">
        <v>13438</v>
      </c>
      <c r="H1613" s="149" t="s">
        <v>2317</v>
      </c>
      <c r="I1613">
        <v>40008111</v>
      </c>
    </row>
    <row r="1614" spans="6:9" x14ac:dyDescent="0.25">
      <c r="F1614" t="str">
        <f t="shared" si="29"/>
        <v>ALLCLINTON MACHINE, INC</v>
      </c>
      <c r="G1614" s="149" t="s">
        <v>13438</v>
      </c>
      <c r="H1614" s="149" t="s">
        <v>2318</v>
      </c>
      <c r="I1614">
        <v>40006316</v>
      </c>
    </row>
    <row r="1615" spans="6:9" x14ac:dyDescent="0.25">
      <c r="F1615" t="str">
        <f t="shared" si="29"/>
        <v>ALLCLINTON'S DITCH COOPERATIVE COMPANY</v>
      </c>
      <c r="G1615" s="149" t="s">
        <v>13438</v>
      </c>
      <c r="H1615" s="149" t="s">
        <v>2319</v>
      </c>
      <c r="I1615">
        <v>40006933</v>
      </c>
    </row>
    <row r="1616" spans="6:9" x14ac:dyDescent="0.25">
      <c r="F1616" t="str">
        <f t="shared" si="29"/>
        <v>ALLCLOVER SPECIALTIES, INC.</v>
      </c>
      <c r="G1616" s="149" t="s">
        <v>13438</v>
      </c>
      <c r="H1616" s="149" t="s">
        <v>2320</v>
      </c>
      <c r="I1616">
        <v>40001731</v>
      </c>
    </row>
    <row r="1617" spans="6:9" x14ac:dyDescent="0.25">
      <c r="F1617" t="str">
        <f t="shared" si="29"/>
        <v>ALLC-MAC MICROCIRCUITS</v>
      </c>
      <c r="G1617" s="149" t="s">
        <v>13438</v>
      </c>
      <c r="H1617" s="149" t="s">
        <v>2322</v>
      </c>
      <c r="I1617">
        <v>40420383</v>
      </c>
    </row>
    <row r="1618" spans="6:9" x14ac:dyDescent="0.25">
      <c r="F1618" t="str">
        <f t="shared" si="29"/>
        <v>ALLCMC Gomez Haedo S.R.L.</v>
      </c>
      <c r="G1618" s="149" t="s">
        <v>13438</v>
      </c>
      <c r="H1618" s="149" t="s">
        <v>13508</v>
      </c>
      <c r="I1618">
        <v>52461019</v>
      </c>
    </row>
    <row r="1619" spans="6:9" x14ac:dyDescent="0.25">
      <c r="F1619" t="str">
        <f t="shared" si="29"/>
        <v>ALLCMC-GRUPO GOMEZ HAEDO</v>
      </c>
      <c r="G1619" s="149" t="s">
        <v>13438</v>
      </c>
      <c r="H1619" s="149" t="s">
        <v>2323</v>
      </c>
      <c r="I1619">
        <v>40006295</v>
      </c>
    </row>
    <row r="1620" spans="6:9" x14ac:dyDescent="0.25">
      <c r="F1620" t="str">
        <f t="shared" si="29"/>
        <v>ALLCMP ADVANCED MECHANICAL SOLUTIONS</v>
      </c>
      <c r="G1620" s="149" t="s">
        <v>13438</v>
      </c>
      <c r="H1620" s="149" t="s">
        <v>2324</v>
      </c>
      <c r="I1620">
        <v>40420703</v>
      </c>
    </row>
    <row r="1621" spans="6:9" x14ac:dyDescent="0.25">
      <c r="F1621" t="str">
        <f t="shared" si="29"/>
        <v>ALLCNB COMPUTERS</v>
      </c>
      <c r="G1621" s="149" t="s">
        <v>13438</v>
      </c>
      <c r="H1621" s="149" t="s">
        <v>2326</v>
      </c>
      <c r="I1621">
        <v>40421377</v>
      </c>
    </row>
    <row r="1622" spans="6:9" x14ac:dyDescent="0.25">
      <c r="F1622" t="str">
        <f t="shared" si="29"/>
        <v>ALLCNC INTERFACE INC.</v>
      </c>
      <c r="G1622" s="149" t="s">
        <v>13438</v>
      </c>
      <c r="H1622" s="149" t="s">
        <v>2328</v>
      </c>
      <c r="I1622">
        <v>40007440</v>
      </c>
    </row>
    <row r="1623" spans="6:9" x14ac:dyDescent="0.25">
      <c r="F1623" t="str">
        <f t="shared" si="29"/>
        <v>ALLCNS CONFECTIONERY PRODUCTS LLC</v>
      </c>
      <c r="G1623" s="149" t="s">
        <v>13438</v>
      </c>
      <c r="H1623" s="149" t="s">
        <v>2330</v>
      </c>
      <c r="I1623">
        <v>40001221</v>
      </c>
    </row>
    <row r="1624" spans="6:9" x14ac:dyDescent="0.25">
      <c r="F1624" t="str">
        <f t="shared" si="29"/>
        <v>ALLCOASTAL CONVEYOR SERVICES, LLC</v>
      </c>
      <c r="G1624" s="149" t="s">
        <v>13438</v>
      </c>
      <c r="H1624" s="149" t="s">
        <v>2332</v>
      </c>
      <c r="I1624">
        <v>40007596</v>
      </c>
    </row>
    <row r="1625" spans="6:9" x14ac:dyDescent="0.25">
      <c r="F1625" t="str">
        <f t="shared" si="29"/>
        <v>ALLCOASTAL CORRUGATED</v>
      </c>
      <c r="G1625" s="149" t="s">
        <v>13438</v>
      </c>
      <c r="H1625" s="149" t="s">
        <v>2333</v>
      </c>
      <c r="I1625">
        <v>40008261</v>
      </c>
    </row>
    <row r="1626" spans="6:9" x14ac:dyDescent="0.25">
      <c r="F1626" t="str">
        <f t="shared" si="29"/>
        <v>ALLCOASTAL EQUIPMENT CORP.</v>
      </c>
      <c r="G1626" s="149" t="s">
        <v>13438</v>
      </c>
      <c r="H1626" s="149" t="s">
        <v>2334</v>
      </c>
      <c r="I1626">
        <v>40003897</v>
      </c>
    </row>
    <row r="1627" spans="6:9" x14ac:dyDescent="0.25">
      <c r="F1627" t="str">
        <f t="shared" si="29"/>
        <v>ALLCOASTAL MANUFACTURING INC</v>
      </c>
      <c r="G1627" s="149" t="s">
        <v>13438</v>
      </c>
      <c r="H1627" s="149" t="s">
        <v>2336</v>
      </c>
      <c r="I1627">
        <v>40008413</v>
      </c>
    </row>
    <row r="1628" spans="6:9" x14ac:dyDescent="0.25">
      <c r="F1628" t="str">
        <f t="shared" si="29"/>
        <v>ALLCOCA COLA</v>
      </c>
      <c r="G1628" s="149" t="s">
        <v>13438</v>
      </c>
      <c r="H1628" s="149" t="s">
        <v>2339</v>
      </c>
      <c r="I1628">
        <v>40007177</v>
      </c>
    </row>
    <row r="1629" spans="6:9" x14ac:dyDescent="0.25">
      <c r="F1629" t="str">
        <f t="shared" si="29"/>
        <v>ALLCOCA-COLA BOTTLING</v>
      </c>
      <c r="G1629" s="149" t="s">
        <v>13438</v>
      </c>
      <c r="H1629" s="149" t="s">
        <v>2340</v>
      </c>
      <c r="I1629">
        <v>40003387</v>
      </c>
    </row>
    <row r="1630" spans="6:9" x14ac:dyDescent="0.25">
      <c r="F1630" t="str">
        <f t="shared" si="29"/>
        <v>ALLCOEUR D'ALENE PRESS</v>
      </c>
      <c r="G1630" s="149" t="s">
        <v>13438</v>
      </c>
      <c r="H1630" s="149" t="s">
        <v>2345</v>
      </c>
      <c r="I1630">
        <v>40005474</v>
      </c>
    </row>
    <row r="1631" spans="6:9" x14ac:dyDescent="0.25">
      <c r="F1631" t="str">
        <f t="shared" si="29"/>
        <v>ALLCOGENT POWER INC.</v>
      </c>
      <c r="G1631" s="149" t="s">
        <v>13438</v>
      </c>
      <c r="H1631" s="149" t="s">
        <v>13509</v>
      </c>
      <c r="I1631">
        <v>40420333</v>
      </c>
    </row>
    <row r="1632" spans="6:9" x14ac:dyDescent="0.25">
      <c r="F1632" t="str">
        <f t="shared" si="29"/>
        <v>ALLCOGNATI CHEESE</v>
      </c>
      <c r="G1632" s="149" t="s">
        <v>13438</v>
      </c>
      <c r="H1632" s="149" t="s">
        <v>2347</v>
      </c>
      <c r="I1632">
        <v>40005169</v>
      </c>
    </row>
    <row r="1633" spans="6:9" x14ac:dyDescent="0.25">
      <c r="F1633" t="str">
        <f t="shared" si="29"/>
        <v>ALLCOHEN MACHINERY CO.</v>
      </c>
      <c r="G1633" s="149" t="s">
        <v>13438</v>
      </c>
      <c r="H1633" s="149" t="s">
        <v>2348</v>
      </c>
      <c r="I1633">
        <v>40003449</v>
      </c>
    </row>
    <row r="1634" spans="6:9" x14ac:dyDescent="0.25">
      <c r="F1634" t="str">
        <f t="shared" si="29"/>
        <v>ALLCOLBERT PACKAGING CORP</v>
      </c>
      <c r="G1634" s="149" t="s">
        <v>13438</v>
      </c>
      <c r="H1634" s="149" t="s">
        <v>2349</v>
      </c>
      <c r="I1634">
        <v>40002826</v>
      </c>
    </row>
    <row r="1635" spans="6:9" x14ac:dyDescent="0.25">
      <c r="F1635" t="str">
        <f t="shared" si="29"/>
        <v>ALLCOLBERT PACKAGING CORP.</v>
      </c>
      <c r="G1635" s="149" t="s">
        <v>13438</v>
      </c>
      <c r="H1635" s="149" t="s">
        <v>2350</v>
      </c>
      <c r="I1635">
        <v>40004177</v>
      </c>
    </row>
    <row r="1636" spans="6:9" x14ac:dyDescent="0.25">
      <c r="F1636" t="str">
        <f t="shared" si="29"/>
        <v>ALLCOLBORNE FOODBOTICS</v>
      </c>
      <c r="G1636" s="149" t="s">
        <v>13438</v>
      </c>
      <c r="H1636" s="149" t="s">
        <v>2351</v>
      </c>
      <c r="I1636">
        <v>40004099</v>
      </c>
    </row>
    <row r="1637" spans="6:9" x14ac:dyDescent="0.25">
      <c r="F1637" t="str">
        <f t="shared" si="29"/>
        <v>ALLCOLE-MUNRO FOODS GROUP</v>
      </c>
      <c r="G1637" s="149" t="s">
        <v>13438</v>
      </c>
      <c r="H1637" s="149" t="s">
        <v>2354</v>
      </c>
      <c r="I1637">
        <v>40421314</v>
      </c>
    </row>
    <row r="1638" spans="6:9" x14ac:dyDescent="0.25">
      <c r="F1638" t="str">
        <f t="shared" si="29"/>
        <v>ALLCOLGATE PALMOLIVE - GREENWOOD</v>
      </c>
      <c r="G1638" s="149" t="s">
        <v>13438</v>
      </c>
      <c r="H1638" s="149" t="s">
        <v>2356</v>
      </c>
      <c r="I1638">
        <v>40007791</v>
      </c>
    </row>
    <row r="1639" spans="6:9" x14ac:dyDescent="0.25">
      <c r="F1639" t="str">
        <f t="shared" si="29"/>
        <v>ALLCOLGATE PALMOLIVE COMPANY</v>
      </c>
      <c r="G1639" s="149" t="s">
        <v>13438</v>
      </c>
      <c r="H1639" s="149" t="s">
        <v>2357</v>
      </c>
      <c r="I1639">
        <v>40003664</v>
      </c>
    </row>
    <row r="1640" spans="6:9" x14ac:dyDescent="0.25">
      <c r="F1640" t="str">
        <f t="shared" si="29"/>
        <v>ALLCOLGATE-PALMOLIVE CANADA INC.</v>
      </c>
      <c r="G1640" s="149" t="s">
        <v>13438</v>
      </c>
      <c r="H1640" s="149" t="s">
        <v>2358</v>
      </c>
      <c r="I1640">
        <v>40008015</v>
      </c>
    </row>
    <row r="1641" spans="6:9" x14ac:dyDescent="0.25">
      <c r="F1641" t="str">
        <f t="shared" si="29"/>
        <v>ALLCOLINX, LLC</v>
      </c>
      <c r="G1641" s="149" t="s">
        <v>13438</v>
      </c>
      <c r="H1641" s="149" t="s">
        <v>2359</v>
      </c>
      <c r="I1641">
        <v>40007706</v>
      </c>
    </row>
    <row r="1642" spans="6:9" x14ac:dyDescent="0.25">
      <c r="F1642" t="str">
        <f t="shared" si="29"/>
        <v>ALLCOLLINS &amp; AIKMAN CANADA I</v>
      </c>
      <c r="G1642" s="149" t="s">
        <v>13438</v>
      </c>
      <c r="H1642" s="149" t="s">
        <v>2360</v>
      </c>
      <c r="I1642">
        <v>40420207</v>
      </c>
    </row>
    <row r="1643" spans="6:9" x14ac:dyDescent="0.25">
      <c r="F1643" t="str">
        <f t="shared" si="29"/>
        <v>ALLCOLONIAL COOKIES LIMITED</v>
      </c>
      <c r="G1643" s="149" t="s">
        <v>13438</v>
      </c>
      <c r="H1643" s="149" t="s">
        <v>13510</v>
      </c>
      <c r="I1643">
        <v>40421021</v>
      </c>
    </row>
    <row r="1644" spans="6:9" x14ac:dyDescent="0.25">
      <c r="F1644" t="str">
        <f t="shared" si="29"/>
        <v>ALLCOLONIAL LABEL SYSTEMS</v>
      </c>
      <c r="G1644" s="149" t="s">
        <v>13438</v>
      </c>
      <c r="H1644" s="149" t="s">
        <v>2363</v>
      </c>
      <c r="I1644">
        <v>40006611</v>
      </c>
    </row>
    <row r="1645" spans="6:9" x14ac:dyDescent="0.25">
      <c r="F1645" t="str">
        <f t="shared" si="29"/>
        <v>ALLCOLONIAL WIRE CABLE CO. INC</v>
      </c>
      <c r="G1645" s="149" t="s">
        <v>13438</v>
      </c>
      <c r="H1645" s="149" t="s">
        <v>2364</v>
      </c>
      <c r="I1645">
        <v>40005179</v>
      </c>
    </row>
    <row r="1646" spans="6:9" x14ac:dyDescent="0.25">
      <c r="F1646" t="str">
        <f t="shared" si="29"/>
        <v>ALLCOLOR QUEST LABEL</v>
      </c>
      <c r="G1646" s="149" t="s">
        <v>13438</v>
      </c>
      <c r="H1646" s="149" t="s">
        <v>2365</v>
      </c>
      <c r="I1646">
        <v>40005132</v>
      </c>
    </row>
    <row r="1647" spans="6:9" x14ac:dyDescent="0.25">
      <c r="F1647" t="str">
        <f t="shared" si="29"/>
        <v>ALLCOLOR-BOX</v>
      </c>
      <c r="G1647" s="149" t="s">
        <v>13438</v>
      </c>
      <c r="H1647" s="149" t="s">
        <v>2368</v>
      </c>
      <c r="I1647">
        <v>40001394</v>
      </c>
    </row>
    <row r="1648" spans="6:9" x14ac:dyDescent="0.25">
      <c r="F1648" t="str">
        <f t="shared" si="29"/>
        <v>ALLCOLUMBIA INDUSTRIAL SUPPLY INC</v>
      </c>
      <c r="G1648" s="149" t="s">
        <v>13438</v>
      </c>
      <c r="H1648" s="149" t="s">
        <v>2372</v>
      </c>
      <c r="I1648">
        <v>40005171</v>
      </c>
    </row>
    <row r="1649" spans="6:9" x14ac:dyDescent="0.25">
      <c r="F1649" t="str">
        <f t="shared" si="29"/>
        <v>ALLCOLUMBIA MACHINE, INC.</v>
      </c>
      <c r="G1649" s="149" t="s">
        <v>13438</v>
      </c>
      <c r="H1649" s="149" t="s">
        <v>2373</v>
      </c>
      <c r="I1649">
        <v>40003219</v>
      </c>
    </row>
    <row r="1650" spans="6:9" x14ac:dyDescent="0.25">
      <c r="F1650" t="str">
        <f t="shared" si="29"/>
        <v>ALLCOLUMBIA RUBBER &amp; GASKET CO., INC.</v>
      </c>
      <c r="G1650" s="149" t="s">
        <v>13438</v>
      </c>
      <c r="H1650" s="149" t="s">
        <v>2375</v>
      </c>
      <c r="I1650">
        <v>40006630</v>
      </c>
    </row>
    <row r="1651" spans="6:9" x14ac:dyDescent="0.25">
      <c r="F1651" t="str">
        <f t="shared" si="29"/>
        <v>ALLCOLUMBIA RUBBER CORP</v>
      </c>
      <c r="G1651" s="149" t="s">
        <v>13438</v>
      </c>
      <c r="H1651" s="149" t="s">
        <v>2376</v>
      </c>
      <c r="I1651">
        <v>40000194</v>
      </c>
    </row>
    <row r="1652" spans="6:9" x14ac:dyDescent="0.25">
      <c r="F1652" t="str">
        <f t="shared" si="29"/>
        <v>ALLCOLUMBUS BRICK</v>
      </c>
      <c r="G1652" s="149" t="s">
        <v>13438</v>
      </c>
      <c r="H1652" s="149" t="s">
        <v>2378</v>
      </c>
      <c r="I1652">
        <v>40003323</v>
      </c>
    </row>
    <row r="1653" spans="6:9" x14ac:dyDescent="0.25">
      <c r="F1653" t="str">
        <f t="shared" si="29"/>
        <v>ALLCOLUMBUS FOODS</v>
      </c>
      <c r="G1653" s="149" t="s">
        <v>13438</v>
      </c>
      <c r="H1653" s="149" t="s">
        <v>2380</v>
      </c>
      <c r="I1653">
        <v>40007155</v>
      </c>
    </row>
    <row r="1654" spans="6:9" x14ac:dyDescent="0.25">
      <c r="F1654" t="str">
        <f t="shared" si="29"/>
        <v>ALLCOLUMBUS INDUSTRIAL</v>
      </c>
      <c r="G1654" s="149" t="s">
        <v>13438</v>
      </c>
      <c r="H1654" s="149" t="s">
        <v>2381</v>
      </c>
      <c r="I1654">
        <v>40001421</v>
      </c>
    </row>
    <row r="1655" spans="6:9" x14ac:dyDescent="0.25">
      <c r="F1655" t="str">
        <f t="shared" si="29"/>
        <v>ALLCOLUMBUS RUBBER</v>
      </c>
      <c r="G1655" s="149" t="s">
        <v>13438</v>
      </c>
      <c r="H1655" s="149" t="s">
        <v>2383</v>
      </c>
      <c r="I1655">
        <v>40004523</v>
      </c>
    </row>
    <row r="1656" spans="6:9" x14ac:dyDescent="0.25">
      <c r="F1656" t="str">
        <f t="shared" si="29"/>
        <v>ALLCOLUMBUS RUBBER CO</v>
      </c>
      <c r="G1656" s="149" t="s">
        <v>13438</v>
      </c>
      <c r="H1656" s="149" t="s">
        <v>2384</v>
      </c>
      <c r="I1656">
        <v>40007911</v>
      </c>
    </row>
    <row r="1657" spans="6:9" x14ac:dyDescent="0.25">
      <c r="F1657" t="str">
        <f t="shared" si="29"/>
        <v>ALLCOLWELL / CANADA CORP</v>
      </c>
      <c r="G1657" s="149" t="s">
        <v>13438</v>
      </c>
      <c r="H1657" s="149" t="s">
        <v>2385</v>
      </c>
      <c r="I1657">
        <v>40421222</v>
      </c>
    </row>
    <row r="1658" spans="6:9" x14ac:dyDescent="0.25">
      <c r="F1658" t="str">
        <f t="shared" si="29"/>
        <v>ALLCOMET MACHINE &amp; MFG CO. L</v>
      </c>
      <c r="G1658" s="149" t="s">
        <v>13438</v>
      </c>
      <c r="H1658" s="149" t="s">
        <v>2387</v>
      </c>
      <c r="I1658">
        <v>40420335</v>
      </c>
    </row>
    <row r="1659" spans="6:9" x14ac:dyDescent="0.25">
      <c r="F1659" t="str">
        <f t="shared" si="29"/>
        <v>ALLCOMFAB INC.</v>
      </c>
      <c r="G1659" s="149" t="s">
        <v>13438</v>
      </c>
      <c r="H1659" s="149" t="s">
        <v>2388</v>
      </c>
      <c r="I1659">
        <v>40007259</v>
      </c>
    </row>
    <row r="1660" spans="6:9" x14ac:dyDescent="0.25">
      <c r="F1660" t="str">
        <f t="shared" si="29"/>
        <v>ALLCOMMAND PACKAGING</v>
      </c>
      <c r="G1660" s="149" t="s">
        <v>13438</v>
      </c>
      <c r="H1660" s="149" t="s">
        <v>2391</v>
      </c>
      <c r="I1660">
        <v>40003022</v>
      </c>
    </row>
    <row r="1661" spans="6:9" x14ac:dyDescent="0.25">
      <c r="F1661" t="str">
        <f t="shared" si="29"/>
        <v>ALLCOMMERCIAL PRINT-CRAFT LTD.</v>
      </c>
      <c r="G1661" s="149" t="s">
        <v>13438</v>
      </c>
      <c r="H1661" s="149" t="s">
        <v>2398</v>
      </c>
      <c r="I1661">
        <v>40420151</v>
      </c>
    </row>
    <row r="1662" spans="6:9" x14ac:dyDescent="0.25">
      <c r="F1662" t="str">
        <f t="shared" si="29"/>
        <v>ALLCOMMERCIAL SPRING AND TOOL</v>
      </c>
      <c r="G1662" s="149" t="s">
        <v>13438</v>
      </c>
      <c r="H1662" s="149" t="s">
        <v>2399</v>
      </c>
      <c r="I1662">
        <v>40421030</v>
      </c>
    </row>
    <row r="1663" spans="6:9" x14ac:dyDescent="0.25">
      <c r="F1663" t="str">
        <f t="shared" si="29"/>
        <v>ALLCOMMONWEALTH BRANDS INC.</v>
      </c>
      <c r="G1663" s="149" t="s">
        <v>13438</v>
      </c>
      <c r="H1663" s="149" t="s">
        <v>2401</v>
      </c>
      <c r="I1663">
        <v>40002661</v>
      </c>
    </row>
    <row r="1664" spans="6:9" x14ac:dyDescent="0.25">
      <c r="F1664" t="str">
        <f t="shared" si="29"/>
        <v>ALLCOMMONWEALTH BUILDING</v>
      </c>
      <c r="G1664" s="149" t="s">
        <v>13438</v>
      </c>
      <c r="H1664" s="149" t="s">
        <v>2402</v>
      </c>
      <c r="I1664">
        <v>40005447</v>
      </c>
    </row>
    <row r="1665" spans="6:9" x14ac:dyDescent="0.25">
      <c r="F1665" t="str">
        <f t="shared" si="29"/>
        <v>ALLCOMPANIA COMERCIALIZADORA</v>
      </c>
      <c r="G1665" s="149" t="s">
        <v>13438</v>
      </c>
      <c r="H1665" s="149" t="s">
        <v>2405</v>
      </c>
      <c r="I1665">
        <v>40007963</v>
      </c>
    </row>
    <row r="1666" spans="6:9" x14ac:dyDescent="0.25">
      <c r="F1666" t="str">
        <f t="shared" si="29"/>
        <v>ALLCOMPASS INDUSTRIAL GROUP, LLC</v>
      </c>
      <c r="G1666" s="149" t="s">
        <v>13438</v>
      </c>
      <c r="H1666" s="149" t="s">
        <v>2406</v>
      </c>
      <c r="I1666">
        <v>40005934</v>
      </c>
    </row>
    <row r="1667" spans="6:9" x14ac:dyDescent="0.25">
      <c r="F1667" t="str">
        <f t="shared" ref="F1667:F1730" si="30">CONCATENATE(G1667, H1667)</f>
        <v>ALLCOMPLETE DRIVES</v>
      </c>
      <c r="G1667" s="149" t="s">
        <v>13438</v>
      </c>
      <c r="H1667" s="149" t="s">
        <v>2407</v>
      </c>
      <c r="I1667">
        <v>40004100</v>
      </c>
    </row>
    <row r="1668" spans="6:9" x14ac:dyDescent="0.25">
      <c r="F1668" t="str">
        <f t="shared" si="30"/>
        <v>ALLCOMPONENTES Y CONVEYORS</v>
      </c>
      <c r="G1668" s="149" t="s">
        <v>13438</v>
      </c>
      <c r="H1668" s="149" t="s">
        <v>2408</v>
      </c>
      <c r="I1668">
        <v>40007078</v>
      </c>
    </row>
    <row r="1669" spans="6:9" x14ac:dyDescent="0.25">
      <c r="F1669" t="str">
        <f t="shared" si="30"/>
        <v>ALLCOMPTON CONTROLS, INC.</v>
      </c>
      <c r="G1669" s="149" t="s">
        <v>13438</v>
      </c>
      <c r="H1669" s="149" t="s">
        <v>2409</v>
      </c>
      <c r="I1669">
        <v>40001112</v>
      </c>
    </row>
    <row r="1670" spans="6:9" x14ac:dyDescent="0.25">
      <c r="F1670" t="str">
        <f t="shared" si="30"/>
        <v>ALLCONAGRA - GROCERY PRODS.CO.</v>
      </c>
      <c r="G1670" s="149" t="s">
        <v>13438</v>
      </c>
      <c r="H1670" s="149" t="s">
        <v>2412</v>
      </c>
      <c r="I1670">
        <v>40001926</v>
      </c>
    </row>
    <row r="1671" spans="6:9" x14ac:dyDescent="0.25">
      <c r="F1671" t="str">
        <f t="shared" si="30"/>
        <v>ALLCONAGRA BSC AP</v>
      </c>
      <c r="G1671" s="149" t="s">
        <v>13438</v>
      </c>
      <c r="H1671" s="149" t="s">
        <v>2413</v>
      </c>
      <c r="I1671">
        <v>40007020</v>
      </c>
    </row>
    <row r="1672" spans="6:9" x14ac:dyDescent="0.25">
      <c r="F1672" t="str">
        <f t="shared" si="30"/>
        <v>ALLCONAGRA FOOD INGREDIENTS CO</v>
      </c>
      <c r="G1672" s="149" t="s">
        <v>13438</v>
      </c>
      <c r="H1672" s="149" t="s">
        <v>2414</v>
      </c>
      <c r="I1672">
        <v>40005287</v>
      </c>
    </row>
    <row r="1673" spans="6:9" x14ac:dyDescent="0.25">
      <c r="F1673" t="str">
        <f t="shared" si="30"/>
        <v>ALLCONAGRA FOODS CANADA INC.</v>
      </c>
      <c r="G1673" s="149" t="s">
        <v>13438</v>
      </c>
      <c r="H1673" s="149" t="s">
        <v>2416</v>
      </c>
      <c r="I1673">
        <v>40420147</v>
      </c>
    </row>
    <row r="1674" spans="6:9" x14ac:dyDescent="0.25">
      <c r="F1674" t="str">
        <f t="shared" si="30"/>
        <v>ALLCONAGRA FOODS EBS AP</v>
      </c>
      <c r="G1674" s="149" t="s">
        <v>13438</v>
      </c>
      <c r="H1674" s="149" t="s">
        <v>2417</v>
      </c>
      <c r="I1674">
        <v>40004027</v>
      </c>
    </row>
    <row r="1675" spans="6:9" x14ac:dyDescent="0.25">
      <c r="F1675" t="str">
        <f t="shared" si="30"/>
        <v>ALLCONAGRA FOODS LAMB WESTON</v>
      </c>
      <c r="G1675" s="149" t="s">
        <v>13438</v>
      </c>
      <c r="H1675" s="149" t="s">
        <v>2418</v>
      </c>
      <c r="I1675">
        <v>40001582</v>
      </c>
    </row>
    <row r="1676" spans="6:9" x14ac:dyDescent="0.25">
      <c r="F1676" t="str">
        <f t="shared" si="30"/>
        <v>ALLCONCEPT &amp; DESIGN SERVICES INC</v>
      </c>
      <c r="G1676" s="149" t="s">
        <v>13438</v>
      </c>
      <c r="H1676" s="149" t="s">
        <v>2419</v>
      </c>
      <c r="I1676">
        <v>40007396</v>
      </c>
    </row>
    <row r="1677" spans="6:9" x14ac:dyDescent="0.25">
      <c r="F1677" t="str">
        <f t="shared" si="30"/>
        <v>ALLCONCEPT CONVOYEUR</v>
      </c>
      <c r="G1677" s="149" t="s">
        <v>13438</v>
      </c>
      <c r="H1677" s="149" t="s">
        <v>2420</v>
      </c>
      <c r="I1677">
        <v>40420781</v>
      </c>
    </row>
    <row r="1678" spans="6:9" x14ac:dyDescent="0.25">
      <c r="F1678" t="str">
        <f t="shared" si="30"/>
        <v>ALLCONCEPT GIROUX</v>
      </c>
      <c r="G1678" s="149" t="s">
        <v>13438</v>
      </c>
      <c r="H1678" s="149" t="s">
        <v>2421</v>
      </c>
      <c r="I1678">
        <v>40421468</v>
      </c>
    </row>
    <row r="1679" spans="6:9" x14ac:dyDescent="0.25">
      <c r="F1679" t="str">
        <f t="shared" si="30"/>
        <v>ALLCONCEPTION GENIK INC.</v>
      </c>
      <c r="G1679" s="149" t="s">
        <v>13438</v>
      </c>
      <c r="H1679" s="149" t="s">
        <v>2422</v>
      </c>
      <c r="I1679">
        <v>40421387</v>
      </c>
    </row>
    <row r="1680" spans="6:9" x14ac:dyDescent="0.25">
      <c r="F1680" t="str">
        <f t="shared" si="30"/>
        <v>ALLCONCEPTION MECANIQUE NAVILLUS</v>
      </c>
      <c r="G1680" s="149" t="s">
        <v>13438</v>
      </c>
      <c r="H1680" s="149" t="s">
        <v>2423</v>
      </c>
      <c r="I1680">
        <v>40421238</v>
      </c>
    </row>
    <row r="1681" spans="6:9" x14ac:dyDescent="0.25">
      <c r="F1681" t="str">
        <f t="shared" si="30"/>
        <v>ALLCONCEPTROMEC INC.</v>
      </c>
      <c r="G1681" s="149" t="s">
        <v>13438</v>
      </c>
      <c r="H1681" s="149" t="s">
        <v>2425</v>
      </c>
      <c r="I1681">
        <v>40421087</v>
      </c>
    </row>
    <row r="1682" spans="6:9" x14ac:dyDescent="0.25">
      <c r="F1682" t="str">
        <f t="shared" si="30"/>
        <v>ALLCONCERT AIRLAID LTD.</v>
      </c>
      <c r="G1682" s="149" t="s">
        <v>13438</v>
      </c>
      <c r="H1682" s="149" t="s">
        <v>2426</v>
      </c>
      <c r="I1682">
        <v>40420687</v>
      </c>
    </row>
    <row r="1683" spans="6:9" x14ac:dyDescent="0.25">
      <c r="F1683" t="str">
        <f t="shared" si="30"/>
        <v>ALLCONCORD STEEL CENTRE LTD.</v>
      </c>
      <c r="G1683" s="149" t="s">
        <v>13438</v>
      </c>
      <c r="H1683" s="149" t="s">
        <v>2427</v>
      </c>
      <c r="I1683">
        <v>40420397</v>
      </c>
    </row>
    <row r="1684" spans="6:9" x14ac:dyDescent="0.25">
      <c r="F1684" t="str">
        <f t="shared" si="30"/>
        <v>ALLCONCORDIA PUBLISHING HOUSE</v>
      </c>
      <c r="G1684" s="149" t="s">
        <v>13438</v>
      </c>
      <c r="H1684" s="149" t="s">
        <v>2428</v>
      </c>
      <c r="I1684">
        <v>40003041</v>
      </c>
    </row>
    <row r="1685" spans="6:9" x14ac:dyDescent="0.25">
      <c r="F1685" t="str">
        <f t="shared" si="30"/>
        <v>ALLCONCORP, INC.</v>
      </c>
      <c r="G1685" s="149" t="s">
        <v>13438</v>
      </c>
      <c r="H1685" s="149" t="s">
        <v>2429</v>
      </c>
      <c r="I1685">
        <v>40000723</v>
      </c>
    </row>
    <row r="1686" spans="6:9" x14ac:dyDescent="0.25">
      <c r="F1686" t="str">
        <f t="shared" si="30"/>
        <v>ALLCONCUR INV CAPTURE C/O GATEHOUSE ME</v>
      </c>
      <c r="G1686" s="149" t="s">
        <v>13438</v>
      </c>
      <c r="H1686" s="149" t="s">
        <v>2430</v>
      </c>
      <c r="I1686">
        <v>40005170</v>
      </c>
    </row>
    <row r="1687" spans="6:9" x14ac:dyDescent="0.25">
      <c r="F1687" t="str">
        <f t="shared" si="30"/>
        <v>ALLCONE MILLS - WHITE OAK PL</v>
      </c>
      <c r="G1687" s="149" t="s">
        <v>13438</v>
      </c>
      <c r="H1687" s="149" t="s">
        <v>2432</v>
      </c>
      <c r="I1687">
        <v>40000022</v>
      </c>
    </row>
    <row r="1688" spans="6:9" x14ac:dyDescent="0.25">
      <c r="F1688" s="185" t="str">
        <f t="shared" si="30"/>
        <v>ALLCONFAB SYSTEMS</v>
      </c>
      <c r="G1688" s="149" t="s">
        <v>13438</v>
      </c>
      <c r="H1688" s="149" t="s">
        <v>2433</v>
      </c>
      <c r="I1688">
        <v>40007118</v>
      </c>
    </row>
    <row r="1689" spans="6:9" x14ac:dyDescent="0.25">
      <c r="F1689" s="185" t="str">
        <f t="shared" si="30"/>
        <v>ALLCONFAB SYSTEMS</v>
      </c>
      <c r="G1689" s="149" t="s">
        <v>13438</v>
      </c>
      <c r="H1689" s="149" t="s">
        <v>2433</v>
      </c>
      <c r="I1689">
        <v>40007503</v>
      </c>
    </row>
    <row r="1690" spans="6:9" x14ac:dyDescent="0.25">
      <c r="F1690" s="185" t="str">
        <f t="shared" si="30"/>
        <v>ALLCONFAB SYSTEMS</v>
      </c>
      <c r="G1690" s="149" t="s">
        <v>13438</v>
      </c>
      <c r="H1690" s="149" t="s">
        <v>2433</v>
      </c>
      <c r="I1690">
        <v>40007494</v>
      </c>
    </row>
    <row r="1691" spans="6:9" x14ac:dyDescent="0.25">
      <c r="F1691" t="str">
        <f t="shared" si="30"/>
        <v>ALLCONFIRMED AUTOMATION SYSTEMS</v>
      </c>
      <c r="G1691" s="149" t="s">
        <v>13438</v>
      </c>
      <c r="H1691" s="149" t="s">
        <v>2434</v>
      </c>
      <c r="I1691">
        <v>40421481</v>
      </c>
    </row>
    <row r="1692" spans="6:9" x14ac:dyDescent="0.25">
      <c r="F1692" t="str">
        <f t="shared" si="30"/>
        <v>ALLCONNECT CONVEYOR BELTING</v>
      </c>
      <c r="G1692" s="149" t="s">
        <v>13438</v>
      </c>
      <c r="H1692" s="149" t="s">
        <v>2435</v>
      </c>
      <c r="I1692">
        <v>40006672</v>
      </c>
    </row>
    <row r="1693" spans="6:9" x14ac:dyDescent="0.25">
      <c r="F1693" t="str">
        <f t="shared" si="30"/>
        <v>ALLCONNECT CONVEYOR BELTING INC.</v>
      </c>
      <c r="G1693" s="149" t="s">
        <v>13438</v>
      </c>
      <c r="H1693" s="149" t="s">
        <v>13511</v>
      </c>
      <c r="I1693">
        <v>40420465</v>
      </c>
    </row>
    <row r="1694" spans="6:9" x14ac:dyDescent="0.25">
      <c r="F1694" t="str">
        <f t="shared" si="30"/>
        <v>ALLCONNECTICUT CONTAINER CORP.</v>
      </c>
      <c r="G1694" s="149" t="s">
        <v>13438</v>
      </c>
      <c r="H1694" s="149" t="s">
        <v>2436</v>
      </c>
      <c r="I1694">
        <v>40006634</v>
      </c>
    </row>
    <row r="1695" spans="6:9" x14ac:dyDescent="0.25">
      <c r="F1695" t="str">
        <f t="shared" si="30"/>
        <v>ALLCONNECTICUT VALLEY RUBBER</v>
      </c>
      <c r="G1695" s="149" t="s">
        <v>13438</v>
      </c>
      <c r="H1695" s="149" t="s">
        <v>2437</v>
      </c>
      <c r="I1695">
        <v>40006130</v>
      </c>
    </row>
    <row r="1696" spans="6:9" x14ac:dyDescent="0.25">
      <c r="F1696" t="str">
        <f t="shared" si="30"/>
        <v>ALLCONNEMARA CONVERTING LLC</v>
      </c>
      <c r="G1696" s="149" t="s">
        <v>13438</v>
      </c>
      <c r="H1696" s="149" t="s">
        <v>2438</v>
      </c>
      <c r="I1696">
        <v>40007234</v>
      </c>
    </row>
    <row r="1697" spans="6:9" x14ac:dyDescent="0.25">
      <c r="F1697" t="str">
        <f t="shared" si="30"/>
        <v>ALLCONOVEY</v>
      </c>
      <c r="G1697" s="149" t="s">
        <v>13438</v>
      </c>
      <c r="H1697" s="149" t="s">
        <v>2439</v>
      </c>
      <c r="I1697">
        <v>40424241</v>
      </c>
    </row>
    <row r="1698" spans="6:9" x14ac:dyDescent="0.25">
      <c r="F1698" t="str">
        <f t="shared" si="30"/>
        <v>ALLCONSOLIDATED COVERTING SERV, INC</v>
      </c>
      <c r="G1698" s="149" t="s">
        <v>13438</v>
      </c>
      <c r="H1698" s="149" t="s">
        <v>2441</v>
      </c>
      <c r="I1698">
        <v>40008831</v>
      </c>
    </row>
    <row r="1699" spans="6:9" x14ac:dyDescent="0.25">
      <c r="F1699" t="str">
        <f t="shared" si="30"/>
        <v>ALLCONSOLIDATED ELECTRICAL DISTRIBUTOR</v>
      </c>
      <c r="G1699" s="149" t="s">
        <v>13438</v>
      </c>
      <c r="H1699" s="149" t="s">
        <v>2442</v>
      </c>
      <c r="I1699">
        <v>40008125</v>
      </c>
    </row>
    <row r="1700" spans="6:9" x14ac:dyDescent="0.25">
      <c r="F1700" t="str">
        <f t="shared" si="30"/>
        <v>ALLCONSOLIDATED MACHINE RESOURCES, LLC</v>
      </c>
      <c r="G1700" s="149" t="s">
        <v>13438</v>
      </c>
      <c r="H1700" s="149" t="s">
        <v>2443</v>
      </c>
      <c r="I1700">
        <v>40005857</v>
      </c>
    </row>
    <row r="1701" spans="6:9" x14ac:dyDescent="0.25">
      <c r="F1701" t="str">
        <f t="shared" si="30"/>
        <v>ALLCONSTABLE BINDERY</v>
      </c>
      <c r="G1701" s="149" t="s">
        <v>13438</v>
      </c>
      <c r="H1701" s="149" t="s">
        <v>2444</v>
      </c>
      <c r="I1701">
        <v>40005213</v>
      </c>
    </row>
    <row r="1702" spans="6:9" x14ac:dyDescent="0.25">
      <c r="F1702" t="str">
        <f t="shared" si="30"/>
        <v>ALLCONSTANT MOTION TECH INC</v>
      </c>
      <c r="G1702" s="149" t="s">
        <v>13438</v>
      </c>
      <c r="H1702" s="149" t="s">
        <v>2445</v>
      </c>
      <c r="I1702">
        <v>40421229</v>
      </c>
    </row>
    <row r="1703" spans="6:9" x14ac:dyDescent="0.25">
      <c r="F1703" t="str">
        <f t="shared" si="30"/>
        <v>ALLCONSTANTIA FLEXIBLES</v>
      </c>
      <c r="G1703" s="149" t="s">
        <v>13438</v>
      </c>
      <c r="H1703" s="149" t="s">
        <v>2446</v>
      </c>
      <c r="I1703">
        <v>40003490</v>
      </c>
    </row>
    <row r="1704" spans="6:9" x14ac:dyDescent="0.25">
      <c r="F1704" t="str">
        <f t="shared" si="30"/>
        <v>ALLCONSULTING MANAGEMENT INSPECTION</v>
      </c>
      <c r="G1704" s="149" t="s">
        <v>13438</v>
      </c>
      <c r="H1704" s="149" t="s">
        <v>2449</v>
      </c>
      <c r="I1704">
        <v>40008575</v>
      </c>
    </row>
    <row r="1705" spans="6:9" x14ac:dyDescent="0.25">
      <c r="F1705" t="str">
        <f t="shared" si="30"/>
        <v>ALLCONTAINER SUPPLY</v>
      </c>
      <c r="G1705" s="149" t="s">
        <v>13438</v>
      </c>
      <c r="H1705" s="149" t="s">
        <v>2450</v>
      </c>
      <c r="I1705">
        <v>40003946</v>
      </c>
    </row>
    <row r="1706" spans="6:9" x14ac:dyDescent="0.25">
      <c r="F1706" t="str">
        <f t="shared" si="30"/>
        <v>ALLCONTINENTAL AUTOMOTIVE SYSTEMS</v>
      </c>
      <c r="G1706" s="149" t="s">
        <v>13438</v>
      </c>
      <c r="H1706" s="149" t="s">
        <v>2451</v>
      </c>
      <c r="I1706">
        <v>40001688</v>
      </c>
    </row>
    <row r="1707" spans="6:9" x14ac:dyDescent="0.25">
      <c r="F1707" t="str">
        <f t="shared" si="30"/>
        <v>ALLCONTINENTAL AUTOMOTIVE SYSTEMS INC</v>
      </c>
      <c r="G1707" s="149" t="s">
        <v>13438</v>
      </c>
      <c r="H1707" s="149" t="s">
        <v>2452</v>
      </c>
      <c r="I1707">
        <v>40000302</v>
      </c>
    </row>
    <row r="1708" spans="6:9" x14ac:dyDescent="0.25">
      <c r="F1708" t="str">
        <f t="shared" si="30"/>
        <v>ALLCONTINENTAL AUTOMOTIVE SYSTEMS US,</v>
      </c>
      <c r="G1708" s="149" t="s">
        <v>13438</v>
      </c>
      <c r="H1708" s="149" t="s">
        <v>2453</v>
      </c>
      <c r="I1708">
        <v>40008012</v>
      </c>
    </row>
    <row r="1709" spans="6:9" x14ac:dyDescent="0.25">
      <c r="F1709" t="str">
        <f t="shared" si="30"/>
        <v>ALLCONTINENTAL BUILDING PRODUCTS</v>
      </c>
      <c r="G1709" s="149" t="s">
        <v>13438</v>
      </c>
      <c r="H1709" s="149" t="s">
        <v>13512</v>
      </c>
      <c r="I1709">
        <v>40007468</v>
      </c>
    </row>
    <row r="1710" spans="6:9" x14ac:dyDescent="0.25">
      <c r="F1710" t="str">
        <f t="shared" si="30"/>
        <v>ALLCONTINENTAL POLY BAGS, INC.</v>
      </c>
      <c r="G1710" s="149" t="s">
        <v>13438</v>
      </c>
      <c r="H1710" s="149" t="s">
        <v>2455</v>
      </c>
      <c r="I1710">
        <v>40001481</v>
      </c>
    </row>
    <row r="1711" spans="6:9" x14ac:dyDescent="0.25">
      <c r="F1711" t="str">
        <f t="shared" si="30"/>
        <v>ALLCONTINENTAL WEB PRESS</v>
      </c>
      <c r="G1711" s="149" t="s">
        <v>13438</v>
      </c>
      <c r="H1711" s="149" t="s">
        <v>2459</v>
      </c>
      <c r="I1711">
        <v>40005516</v>
      </c>
    </row>
    <row r="1712" spans="6:9" x14ac:dyDescent="0.25">
      <c r="F1712" t="str">
        <f t="shared" si="30"/>
        <v>ALLCONTRACT PACKAGING PLUS</v>
      </c>
      <c r="G1712" s="149" t="s">
        <v>13438</v>
      </c>
      <c r="H1712" s="149" t="s">
        <v>2460</v>
      </c>
      <c r="I1712">
        <v>40005413</v>
      </c>
    </row>
    <row r="1713" spans="6:9" x14ac:dyDescent="0.25">
      <c r="F1713" t="str">
        <f t="shared" si="30"/>
        <v>ALLCONTROL GAGING INCORPORATED</v>
      </c>
      <c r="G1713" s="149" t="s">
        <v>13438</v>
      </c>
      <c r="H1713" s="149" t="s">
        <v>2461</v>
      </c>
      <c r="I1713">
        <v>40007932</v>
      </c>
    </row>
    <row r="1714" spans="6:9" x14ac:dyDescent="0.25">
      <c r="F1714" t="str">
        <f t="shared" si="30"/>
        <v>ALLCONTROL SYSTEM INNOVATORS CORP</v>
      </c>
      <c r="G1714" s="149" t="s">
        <v>13438</v>
      </c>
      <c r="H1714" s="149" t="s">
        <v>2465</v>
      </c>
      <c r="I1714">
        <v>40420679</v>
      </c>
    </row>
    <row r="1715" spans="6:9" x14ac:dyDescent="0.25">
      <c r="F1715" t="str">
        <f t="shared" si="30"/>
        <v>ALLCONVERTER CORE INC.</v>
      </c>
      <c r="G1715" s="149" t="s">
        <v>13438</v>
      </c>
      <c r="H1715" s="149" t="s">
        <v>2467</v>
      </c>
      <c r="I1715">
        <v>40420280</v>
      </c>
    </row>
    <row r="1716" spans="6:9" x14ac:dyDescent="0.25">
      <c r="F1716" t="str">
        <f t="shared" si="30"/>
        <v>ALLCONVERTING SOLUTIONS, INC.</v>
      </c>
      <c r="G1716" s="149" t="s">
        <v>13438</v>
      </c>
      <c r="H1716" s="149" t="s">
        <v>2468</v>
      </c>
      <c r="I1716">
        <v>40005815</v>
      </c>
    </row>
    <row r="1717" spans="6:9" x14ac:dyDescent="0.25">
      <c r="F1717" t="str">
        <f t="shared" si="30"/>
        <v>ALLCONVEYALL INDUSTRIAL SUPPLY, INC.</v>
      </c>
      <c r="G1717" s="149" t="s">
        <v>13438</v>
      </c>
      <c r="H1717" s="149" t="s">
        <v>2470</v>
      </c>
      <c r="I1717">
        <v>40002538</v>
      </c>
    </row>
    <row r="1718" spans="6:9" x14ac:dyDescent="0.25">
      <c r="F1718" t="str">
        <f t="shared" si="30"/>
        <v>ALLCONVEYING SOLUTIONS &amp; SERVICE</v>
      </c>
      <c r="G1718" s="149" t="s">
        <v>13438</v>
      </c>
      <c r="H1718" s="149" t="s">
        <v>2472</v>
      </c>
      <c r="I1718">
        <v>40001603</v>
      </c>
    </row>
    <row r="1719" spans="6:9" x14ac:dyDescent="0.25">
      <c r="F1719" s="185" t="str">
        <f t="shared" si="30"/>
        <v>ALLCONVEYOR &amp; DRIVE EQUIP.</v>
      </c>
      <c r="G1719" s="149" t="s">
        <v>13438</v>
      </c>
      <c r="H1719" s="149" t="s">
        <v>2473</v>
      </c>
      <c r="I1719">
        <v>40001541</v>
      </c>
    </row>
    <row r="1720" spans="6:9" x14ac:dyDescent="0.25">
      <c r="F1720" s="185" t="str">
        <f t="shared" si="30"/>
        <v>ALLCONVEYOR &amp; DRIVE EQUIP.</v>
      </c>
      <c r="G1720" s="149" t="s">
        <v>13438</v>
      </c>
      <c r="H1720" s="149" t="s">
        <v>2473</v>
      </c>
      <c r="I1720">
        <v>40004132</v>
      </c>
    </row>
    <row r="1721" spans="6:9" x14ac:dyDescent="0.25">
      <c r="F1721" t="str">
        <f t="shared" si="30"/>
        <v>ALLCONVEYOR BELTING SUPPLY CO.</v>
      </c>
      <c r="G1721" s="149" t="s">
        <v>13438</v>
      </c>
      <c r="H1721" s="149" t="s">
        <v>2476</v>
      </c>
      <c r="I1721">
        <v>40005469</v>
      </c>
    </row>
    <row r="1722" spans="6:9" x14ac:dyDescent="0.25">
      <c r="F1722" t="str">
        <f t="shared" si="30"/>
        <v>ALLCONVEYOR BELTS AND INDUSTRIALS</v>
      </c>
      <c r="G1722" s="149" t="s">
        <v>13438</v>
      </c>
      <c r="H1722" s="149" t="s">
        <v>2477</v>
      </c>
      <c r="I1722">
        <v>40002038</v>
      </c>
    </row>
    <row r="1723" spans="6:9" x14ac:dyDescent="0.25">
      <c r="F1723" t="str">
        <f t="shared" si="30"/>
        <v>ALLCONVEYOR COMPONENT SYSTEMS</v>
      </c>
      <c r="G1723" s="149" t="s">
        <v>13438</v>
      </c>
      <c r="H1723" s="149" t="s">
        <v>2478</v>
      </c>
      <c r="I1723">
        <v>40002840</v>
      </c>
    </row>
    <row r="1724" spans="6:9" x14ac:dyDescent="0.25">
      <c r="F1724" t="str">
        <f t="shared" si="30"/>
        <v>ALLCONVEYOR CRAFT</v>
      </c>
      <c r="G1724" s="149" t="s">
        <v>13438</v>
      </c>
      <c r="H1724" s="149" t="s">
        <v>2479</v>
      </c>
      <c r="I1724">
        <v>40004247</v>
      </c>
    </row>
    <row r="1725" spans="6:9" x14ac:dyDescent="0.25">
      <c r="F1725" t="str">
        <f t="shared" si="30"/>
        <v>ALLCONVEYOR INSTALLATION, INC.</v>
      </c>
      <c r="G1725" s="149" t="s">
        <v>13438</v>
      </c>
      <c r="H1725" s="149" t="s">
        <v>2480</v>
      </c>
      <c r="I1725">
        <v>40005763</v>
      </c>
    </row>
    <row r="1726" spans="6:9" x14ac:dyDescent="0.25">
      <c r="F1726" t="str">
        <f t="shared" si="30"/>
        <v>ALLCONVEYOR MANUFACTURING &amp; SERVICES,</v>
      </c>
      <c r="G1726" s="149" t="s">
        <v>13438</v>
      </c>
      <c r="H1726" s="149" t="s">
        <v>2481</v>
      </c>
      <c r="I1726">
        <v>40007041</v>
      </c>
    </row>
    <row r="1727" spans="6:9" x14ac:dyDescent="0.25">
      <c r="F1727" t="str">
        <f t="shared" si="30"/>
        <v>ALLCONVEYOR SERVICE &amp; ELECTRIC</v>
      </c>
      <c r="G1727" s="149" t="s">
        <v>13438</v>
      </c>
      <c r="H1727" s="149" t="s">
        <v>2483</v>
      </c>
      <c r="I1727">
        <v>40007548</v>
      </c>
    </row>
    <row r="1728" spans="6:9" x14ac:dyDescent="0.25">
      <c r="F1728" t="str">
        <f t="shared" si="30"/>
        <v>ALLCONVEYOR SOLUTIONS, INC</v>
      </c>
      <c r="G1728" s="149" t="s">
        <v>13438</v>
      </c>
      <c r="H1728" s="149" t="s">
        <v>2484</v>
      </c>
      <c r="I1728">
        <v>40003349</v>
      </c>
    </row>
    <row r="1729" spans="6:9" x14ac:dyDescent="0.25">
      <c r="F1729" t="str">
        <f t="shared" si="30"/>
        <v>ALLCONVEYOR SOURCE</v>
      </c>
      <c r="G1729" s="149" t="s">
        <v>13438</v>
      </c>
      <c r="H1729" s="149" t="s">
        <v>2486</v>
      </c>
      <c r="I1729">
        <v>40005285</v>
      </c>
    </row>
    <row r="1730" spans="6:9" x14ac:dyDescent="0.25">
      <c r="F1730" t="str">
        <f t="shared" si="30"/>
        <v>ALLCONVEYOR SPECIALIST INC.</v>
      </c>
      <c r="G1730" s="149" t="s">
        <v>13438</v>
      </c>
      <c r="H1730" s="149" t="s">
        <v>2487</v>
      </c>
      <c r="I1730">
        <v>40421477</v>
      </c>
    </row>
    <row r="1731" spans="6:9" x14ac:dyDescent="0.25">
      <c r="F1731" t="str">
        <f t="shared" ref="F1731:F1794" si="31">CONCATENATE(G1731, H1731)</f>
        <v>ALLCONVEYOR SPECIALTIES, INC.</v>
      </c>
      <c r="G1731" s="149" t="s">
        <v>13438</v>
      </c>
      <c r="H1731" s="149" t="s">
        <v>2488</v>
      </c>
      <c r="I1731">
        <v>40002970</v>
      </c>
    </row>
    <row r="1732" spans="6:9" x14ac:dyDescent="0.25">
      <c r="F1732" t="str">
        <f t="shared" si="31"/>
        <v>ALLCONVEYOR SPLICING SPECIALTIES INC</v>
      </c>
      <c r="G1732" s="149" t="s">
        <v>13438</v>
      </c>
      <c r="H1732" s="149" t="s">
        <v>2489</v>
      </c>
      <c r="I1732">
        <v>40420824</v>
      </c>
    </row>
    <row r="1733" spans="6:9" x14ac:dyDescent="0.25">
      <c r="F1733" t="str">
        <f t="shared" si="31"/>
        <v>ALLCONVEYOR TECHNOLOGIES, LTD.</v>
      </c>
      <c r="G1733" s="149" t="s">
        <v>13438</v>
      </c>
      <c r="H1733" s="149" t="s">
        <v>2490</v>
      </c>
      <c r="I1733">
        <v>40005988</v>
      </c>
    </row>
    <row r="1734" spans="6:9" x14ac:dyDescent="0.25">
      <c r="F1734" t="str">
        <f t="shared" si="31"/>
        <v>ALLCONVEYOR TECHNOLOGY &amp; COMPONENTS IN</v>
      </c>
      <c r="G1734" s="149" t="s">
        <v>13438</v>
      </c>
      <c r="H1734" s="149" t="s">
        <v>2491</v>
      </c>
      <c r="I1734">
        <v>40009037</v>
      </c>
    </row>
    <row r="1735" spans="6:9" x14ac:dyDescent="0.25">
      <c r="F1735" t="str">
        <f t="shared" si="31"/>
        <v>ALLCONVEYORS &amp; DRIVES</v>
      </c>
      <c r="G1735" s="149" t="s">
        <v>13438</v>
      </c>
      <c r="H1735" s="149" t="s">
        <v>2492</v>
      </c>
      <c r="I1735">
        <v>40002685</v>
      </c>
    </row>
    <row r="1736" spans="6:9" x14ac:dyDescent="0.25">
      <c r="F1736" t="str">
        <f t="shared" si="31"/>
        <v>ALLCONVEYORS &amp; EQUIPMENT - NM</v>
      </c>
      <c r="G1736" s="149" t="s">
        <v>13438</v>
      </c>
      <c r="H1736" s="149" t="s">
        <v>2493</v>
      </c>
      <c r="I1736">
        <v>40002179</v>
      </c>
    </row>
    <row r="1737" spans="6:9" x14ac:dyDescent="0.25">
      <c r="F1737" t="str">
        <f t="shared" si="31"/>
        <v>ALLCONVEYORS &amp; EQUIPMENT - UT</v>
      </c>
      <c r="G1737" s="149" t="s">
        <v>13438</v>
      </c>
      <c r="H1737" s="149" t="s">
        <v>2494</v>
      </c>
      <c r="I1737">
        <v>40004355</v>
      </c>
    </row>
    <row r="1738" spans="6:9" x14ac:dyDescent="0.25">
      <c r="F1738" t="str">
        <f t="shared" si="31"/>
        <v>ALLCONVEYORS &amp; EQUIPMENT INC.</v>
      </c>
      <c r="G1738" s="149" t="s">
        <v>13438</v>
      </c>
      <c r="H1738" s="149" t="s">
        <v>2495</v>
      </c>
      <c r="I1738">
        <v>40006200</v>
      </c>
    </row>
    <row r="1739" spans="6:9" x14ac:dyDescent="0.25">
      <c r="F1739" t="str">
        <f t="shared" si="31"/>
        <v>ALLCONVEYORS &amp; TRANSMISSION, INC.</v>
      </c>
      <c r="G1739" s="149" t="s">
        <v>13438</v>
      </c>
      <c r="H1739" s="149" t="s">
        <v>2496</v>
      </c>
      <c r="I1739">
        <v>40006825</v>
      </c>
    </row>
    <row r="1740" spans="6:9" x14ac:dyDescent="0.25">
      <c r="F1740" s="185" t="str">
        <f t="shared" si="31"/>
        <v>ALLCONVIBER INCORPORATED</v>
      </c>
      <c r="G1740" s="149" t="s">
        <v>13438</v>
      </c>
      <c r="H1740" s="149" t="s">
        <v>2498</v>
      </c>
      <c r="I1740">
        <v>40001641</v>
      </c>
    </row>
    <row r="1741" spans="6:9" x14ac:dyDescent="0.25">
      <c r="F1741" s="185" t="str">
        <f t="shared" si="31"/>
        <v>ALLCONVIBER INCORPORATED</v>
      </c>
      <c r="G1741" s="149" t="s">
        <v>13438</v>
      </c>
      <c r="H1741" s="149" t="s">
        <v>2498</v>
      </c>
      <c r="I1741">
        <v>40005947</v>
      </c>
    </row>
    <row r="1742" spans="6:9" x14ac:dyDescent="0.25">
      <c r="F1742" t="str">
        <f t="shared" si="31"/>
        <v>ALLCOOPER B-LINE, INC.</v>
      </c>
      <c r="G1742" s="149" t="s">
        <v>13438</v>
      </c>
      <c r="H1742" s="149" t="s">
        <v>2500</v>
      </c>
      <c r="I1742">
        <v>40006902</v>
      </c>
    </row>
    <row r="1743" spans="6:9" x14ac:dyDescent="0.25">
      <c r="F1743" t="str">
        <f t="shared" si="31"/>
        <v>ALLCOOPER BUSSMANN INC</v>
      </c>
      <c r="G1743" s="149" t="s">
        <v>13438</v>
      </c>
      <c r="H1743" s="149" t="s">
        <v>2501</v>
      </c>
      <c r="I1743">
        <v>40005331</v>
      </c>
    </row>
    <row r="1744" spans="6:9" x14ac:dyDescent="0.25">
      <c r="F1744" t="str">
        <f t="shared" si="31"/>
        <v>ALLCOOPER FARMS PROCESSING</v>
      </c>
      <c r="G1744" s="149" t="s">
        <v>13438</v>
      </c>
      <c r="H1744" s="149" t="s">
        <v>2502</v>
      </c>
      <c r="I1744">
        <v>40007770</v>
      </c>
    </row>
    <row r="1745" spans="6:9" x14ac:dyDescent="0.25">
      <c r="F1745" t="str">
        <f t="shared" si="31"/>
        <v>ALLCOOPER TIRE &amp; RUBBER CO</v>
      </c>
      <c r="G1745" s="149" t="s">
        <v>13438</v>
      </c>
      <c r="H1745" s="149" t="s">
        <v>13513</v>
      </c>
      <c r="I1745">
        <v>40004488</v>
      </c>
    </row>
    <row r="1746" spans="6:9" x14ac:dyDescent="0.25">
      <c r="F1746" t="str">
        <f t="shared" si="31"/>
        <v>ALLCOOPER TIRE &amp; RUBBER COMPANY</v>
      </c>
      <c r="G1746" s="149" t="s">
        <v>13438</v>
      </c>
      <c r="H1746" s="149" t="s">
        <v>13514</v>
      </c>
      <c r="I1746">
        <v>40008305</v>
      </c>
    </row>
    <row r="1747" spans="6:9" x14ac:dyDescent="0.25">
      <c r="F1747" t="str">
        <f t="shared" si="31"/>
        <v>ALLCOPRODEV PLUS INC.</v>
      </c>
      <c r="G1747" s="149" t="s">
        <v>13438</v>
      </c>
      <c r="H1747" s="149" t="s">
        <v>2509</v>
      </c>
      <c r="I1747">
        <v>40420968</v>
      </c>
    </row>
    <row r="1748" spans="6:9" x14ac:dyDescent="0.25">
      <c r="F1748" t="str">
        <f t="shared" si="31"/>
        <v>ALLCORDANO CORRUGATED SERVICES, INC.</v>
      </c>
      <c r="G1748" s="149" t="s">
        <v>13438</v>
      </c>
      <c r="H1748" s="149" t="s">
        <v>2510</v>
      </c>
      <c r="I1748">
        <v>40006572</v>
      </c>
    </row>
    <row r="1749" spans="6:9" x14ac:dyDescent="0.25">
      <c r="F1749" t="str">
        <f t="shared" si="31"/>
        <v>ALLCORE INDUSTRIES</v>
      </c>
      <c r="G1749" s="149" t="s">
        <v>13438</v>
      </c>
      <c r="H1749" s="149" t="s">
        <v>2511</v>
      </c>
      <c r="I1749">
        <v>40006431</v>
      </c>
    </row>
    <row r="1750" spans="6:9" x14ac:dyDescent="0.25">
      <c r="F1750" t="str">
        <f t="shared" si="31"/>
        <v>ALLCORE INDUSTRIES INC.</v>
      </c>
      <c r="G1750" s="149" t="s">
        <v>13438</v>
      </c>
      <c r="H1750" s="149" t="s">
        <v>2512</v>
      </c>
      <c r="I1750">
        <v>40006562</v>
      </c>
    </row>
    <row r="1751" spans="6:9" x14ac:dyDescent="0.25">
      <c r="F1751" t="str">
        <f t="shared" si="31"/>
        <v>ALLCORELINC, LLC</v>
      </c>
      <c r="G1751" s="149" t="s">
        <v>13438</v>
      </c>
      <c r="H1751" s="149" t="s">
        <v>2513</v>
      </c>
      <c r="I1751">
        <v>40007336</v>
      </c>
    </row>
    <row r="1752" spans="6:9" x14ac:dyDescent="0.25">
      <c r="F1752" t="str">
        <f t="shared" si="31"/>
        <v>ALLCORNING INC.</v>
      </c>
      <c r="G1752" s="149" t="s">
        <v>13438</v>
      </c>
      <c r="H1752" s="149" t="s">
        <v>2514</v>
      </c>
      <c r="I1752">
        <v>40003893</v>
      </c>
    </row>
    <row r="1753" spans="6:9" x14ac:dyDescent="0.25">
      <c r="F1753" t="str">
        <f t="shared" si="31"/>
        <v>ALLCORPORATE PACKAGING INC.</v>
      </c>
      <c r="G1753" s="149" t="s">
        <v>13438</v>
      </c>
      <c r="H1753" s="149" t="s">
        <v>2515</v>
      </c>
      <c r="I1753">
        <v>40008497</v>
      </c>
    </row>
    <row r="1754" spans="6:9" x14ac:dyDescent="0.25">
      <c r="F1754" t="str">
        <f t="shared" si="31"/>
        <v>ALLCORRIGAN OSB, LLC</v>
      </c>
      <c r="G1754" s="149" t="s">
        <v>13438</v>
      </c>
      <c r="H1754" s="149" t="s">
        <v>2516</v>
      </c>
      <c r="I1754">
        <v>40008180</v>
      </c>
    </row>
    <row r="1755" spans="6:9" x14ac:dyDescent="0.25">
      <c r="F1755" t="str">
        <f t="shared" si="31"/>
        <v>ALLCORYDON CONVERTING CO, INC</v>
      </c>
      <c r="G1755" s="149" t="s">
        <v>13438</v>
      </c>
      <c r="H1755" s="149" t="s">
        <v>2519</v>
      </c>
      <c r="I1755">
        <v>40005205</v>
      </c>
    </row>
    <row r="1756" spans="6:9" x14ac:dyDescent="0.25">
      <c r="F1756" t="str">
        <f t="shared" si="31"/>
        <v>ALLCOTTAGE BAKERY</v>
      </c>
      <c r="G1756" s="149" t="s">
        <v>13438</v>
      </c>
      <c r="H1756" s="149" t="s">
        <v>2523</v>
      </c>
      <c r="I1756">
        <v>40001145</v>
      </c>
    </row>
    <row r="1757" spans="6:9" x14ac:dyDescent="0.25">
      <c r="F1757" t="str">
        <f t="shared" si="31"/>
        <v>ALLCOTUPLAS</v>
      </c>
      <c r="G1757" s="149" t="s">
        <v>13438</v>
      </c>
      <c r="H1757" s="149" t="s">
        <v>13515</v>
      </c>
      <c r="I1757">
        <v>108160</v>
      </c>
    </row>
    <row r="1758" spans="6:9" x14ac:dyDescent="0.25">
      <c r="F1758" t="str">
        <f t="shared" si="31"/>
        <v>ALLCOUNTRY HOME BAKERY</v>
      </c>
      <c r="G1758" s="149" t="s">
        <v>13438</v>
      </c>
      <c r="H1758" s="149" t="s">
        <v>2526</v>
      </c>
      <c r="I1758">
        <v>40006668</v>
      </c>
    </row>
    <row r="1759" spans="6:9" x14ac:dyDescent="0.25">
      <c r="F1759" t="str">
        <f t="shared" si="31"/>
        <v>ALLCOUNTRY METALS, LLC</v>
      </c>
      <c r="G1759" s="149" t="s">
        <v>13438</v>
      </c>
      <c r="H1759" s="149" t="s">
        <v>2527</v>
      </c>
      <c r="I1759">
        <v>40008592</v>
      </c>
    </row>
    <row r="1760" spans="6:9" x14ac:dyDescent="0.25">
      <c r="F1760" t="str">
        <f t="shared" si="31"/>
        <v>ALLCOUNTRYSIDE MANUFACTURING</v>
      </c>
      <c r="G1760" s="149" t="s">
        <v>13438</v>
      </c>
      <c r="H1760" s="149" t="s">
        <v>2528</v>
      </c>
      <c r="I1760">
        <v>40007447</v>
      </c>
    </row>
    <row r="1761" spans="6:9" x14ac:dyDescent="0.25">
      <c r="F1761" t="str">
        <f t="shared" si="31"/>
        <v>ALLCOUNTY OF NORTHUMBERLAND</v>
      </c>
      <c r="G1761" s="149" t="s">
        <v>13438</v>
      </c>
      <c r="H1761" s="149" t="s">
        <v>2529</v>
      </c>
      <c r="I1761">
        <v>40421168</v>
      </c>
    </row>
    <row r="1762" spans="6:9" x14ac:dyDescent="0.25">
      <c r="F1762" t="str">
        <f t="shared" si="31"/>
        <v>ALLCOURIER KENDALLVILLE, INC</v>
      </c>
      <c r="G1762" s="149" t="s">
        <v>13438</v>
      </c>
      <c r="H1762" s="149" t="s">
        <v>2530</v>
      </c>
      <c r="I1762">
        <v>40004316</v>
      </c>
    </row>
    <row r="1763" spans="6:9" x14ac:dyDescent="0.25">
      <c r="F1763" t="str">
        <f t="shared" si="31"/>
        <v>ALLCOURIER WESTFORD, INC.</v>
      </c>
      <c r="G1763" s="149" t="s">
        <v>13438</v>
      </c>
      <c r="H1763" s="149" t="s">
        <v>2532</v>
      </c>
      <c r="I1763">
        <v>40003756</v>
      </c>
    </row>
    <row r="1764" spans="6:9" x14ac:dyDescent="0.25">
      <c r="F1764" t="str">
        <f t="shared" si="31"/>
        <v>ALLCOURROIE LANAUDIERE</v>
      </c>
      <c r="G1764" s="149" t="s">
        <v>13438</v>
      </c>
      <c r="H1764" s="149" t="s">
        <v>2534</v>
      </c>
      <c r="I1764">
        <v>40420770</v>
      </c>
    </row>
    <row r="1765" spans="6:9" x14ac:dyDescent="0.25">
      <c r="F1765" t="str">
        <f t="shared" si="31"/>
        <v>ALLCOURROIE PGF</v>
      </c>
      <c r="G1765" s="149" t="s">
        <v>13438</v>
      </c>
      <c r="H1765" s="149" t="s">
        <v>2535</v>
      </c>
      <c r="I1765">
        <v>40420662</v>
      </c>
    </row>
    <row r="1766" spans="6:9" x14ac:dyDescent="0.25">
      <c r="F1766" s="185" t="str">
        <f t="shared" si="31"/>
        <v>ALLCOVESTRO LLC</v>
      </c>
      <c r="G1766" s="149" t="s">
        <v>13438</v>
      </c>
      <c r="H1766" s="149" t="s">
        <v>2537</v>
      </c>
      <c r="I1766">
        <v>40004209</v>
      </c>
    </row>
    <row r="1767" spans="6:9" x14ac:dyDescent="0.25">
      <c r="F1767" s="185" t="str">
        <f t="shared" si="31"/>
        <v>ALLCOVESTRO LLC</v>
      </c>
      <c r="G1767" s="149" t="s">
        <v>13438</v>
      </c>
      <c r="H1767" s="149" t="s">
        <v>2537</v>
      </c>
      <c r="I1767">
        <v>40003887</v>
      </c>
    </row>
    <row r="1768" spans="6:9" x14ac:dyDescent="0.25">
      <c r="F1768" t="str">
        <f t="shared" si="31"/>
        <v>ALLCOYLE PACKAGING GROUP</v>
      </c>
      <c r="G1768" s="149" t="s">
        <v>13438</v>
      </c>
      <c r="H1768" s="149" t="s">
        <v>2540</v>
      </c>
      <c r="I1768">
        <v>40420696</v>
      </c>
    </row>
    <row r="1769" spans="6:9" x14ac:dyDescent="0.25">
      <c r="F1769" t="str">
        <f t="shared" si="31"/>
        <v>ALLCR SERVICES CRRB</v>
      </c>
      <c r="G1769" s="149" t="s">
        <v>13438</v>
      </c>
      <c r="H1769" s="149" t="s">
        <v>2544</v>
      </c>
      <c r="I1769">
        <v>40005613</v>
      </c>
    </row>
    <row r="1770" spans="6:9" x14ac:dyDescent="0.25">
      <c r="F1770" t="str">
        <f t="shared" si="31"/>
        <v>ALLCRACKER BARREL DISTRIBUTION CENTER</v>
      </c>
      <c r="G1770" s="149" t="s">
        <v>13438</v>
      </c>
      <c r="H1770" s="149" t="s">
        <v>2545</v>
      </c>
      <c r="I1770">
        <v>40002005</v>
      </c>
    </row>
    <row r="1771" spans="6:9" x14ac:dyDescent="0.25">
      <c r="F1771" t="str">
        <f t="shared" si="31"/>
        <v>ALLCRANE AND COMPANY INC.</v>
      </c>
      <c r="G1771" s="149" t="s">
        <v>13438</v>
      </c>
      <c r="H1771" s="149" t="s">
        <v>2549</v>
      </c>
      <c r="I1771">
        <v>40008204</v>
      </c>
    </row>
    <row r="1772" spans="6:9" x14ac:dyDescent="0.25">
      <c r="F1772" t="str">
        <f t="shared" si="31"/>
        <v>ALLCRAVO EQUIPMENT LTD.</v>
      </c>
      <c r="G1772" s="149" t="s">
        <v>13438</v>
      </c>
      <c r="H1772" s="149" t="s">
        <v>2552</v>
      </c>
      <c r="I1772">
        <v>40420688</v>
      </c>
    </row>
    <row r="1773" spans="6:9" x14ac:dyDescent="0.25">
      <c r="F1773" t="str">
        <f t="shared" si="31"/>
        <v>ALLCREATE A TREAT LTD.</v>
      </c>
      <c r="G1773" s="149" t="s">
        <v>13438</v>
      </c>
      <c r="H1773" s="149" t="s">
        <v>13516</v>
      </c>
      <c r="I1773">
        <v>40420952</v>
      </c>
    </row>
    <row r="1774" spans="6:9" x14ac:dyDescent="0.25">
      <c r="F1774" t="str">
        <f t="shared" si="31"/>
        <v>ALLCREATIVE AUTOMATION COMPANY</v>
      </c>
      <c r="G1774" s="149" t="s">
        <v>13438</v>
      </c>
      <c r="H1774" s="149" t="s">
        <v>2553</v>
      </c>
      <c r="I1774">
        <v>40008754</v>
      </c>
    </row>
    <row r="1775" spans="6:9" x14ac:dyDescent="0.25">
      <c r="F1775" t="str">
        <f t="shared" si="31"/>
        <v>ALLCREATIVE ENERGY FOODS INC.</v>
      </c>
      <c r="G1775" s="149" t="s">
        <v>13438</v>
      </c>
      <c r="H1775" s="149" t="s">
        <v>2554</v>
      </c>
      <c r="I1775">
        <v>40008685</v>
      </c>
    </row>
    <row r="1776" spans="6:9" x14ac:dyDescent="0.25">
      <c r="F1776" t="str">
        <f t="shared" si="31"/>
        <v>ALLCRESTONE GROUP, LLC</v>
      </c>
      <c r="G1776" s="149" t="s">
        <v>13438</v>
      </c>
      <c r="H1776" s="149" t="s">
        <v>2561</v>
      </c>
      <c r="I1776">
        <v>40003228</v>
      </c>
    </row>
    <row r="1777" spans="6:9" x14ac:dyDescent="0.25">
      <c r="F1777" t="str">
        <f t="shared" si="31"/>
        <v>ALLCRESWELL RICHARDSON</v>
      </c>
      <c r="G1777" s="149" t="s">
        <v>13438</v>
      </c>
      <c r="H1777" s="149" t="s">
        <v>2563</v>
      </c>
      <c r="I1777">
        <v>40008310</v>
      </c>
    </row>
    <row r="1778" spans="6:9" x14ac:dyDescent="0.25">
      <c r="F1778" t="str">
        <f t="shared" si="31"/>
        <v>ALLCRIPPEN MANUFACTURING COMPANY</v>
      </c>
      <c r="G1778" s="149" t="s">
        <v>13438</v>
      </c>
      <c r="H1778" s="149" t="s">
        <v>2564</v>
      </c>
      <c r="I1778">
        <v>40002101</v>
      </c>
    </row>
    <row r="1779" spans="6:9" x14ac:dyDescent="0.25">
      <c r="F1779" t="str">
        <f t="shared" si="31"/>
        <v>ALLCRISTIAN CHIRILA</v>
      </c>
      <c r="G1779" s="149" t="s">
        <v>13438</v>
      </c>
      <c r="H1779" s="149" t="s">
        <v>2565</v>
      </c>
      <c r="I1779">
        <v>40420898</v>
      </c>
    </row>
    <row r="1780" spans="6:9" x14ac:dyDescent="0.25">
      <c r="F1780" t="str">
        <f t="shared" si="31"/>
        <v>ALLCROSCILL HOME LLC</v>
      </c>
      <c r="G1780" s="149" t="s">
        <v>13438</v>
      </c>
      <c r="H1780" s="149" t="s">
        <v>2566</v>
      </c>
      <c r="I1780">
        <v>40007989</v>
      </c>
    </row>
    <row r="1781" spans="6:9" x14ac:dyDescent="0.25">
      <c r="F1781" t="str">
        <f t="shared" si="31"/>
        <v>ALLCROSS BROTHERS</v>
      </c>
      <c r="G1781" s="149" t="s">
        <v>13438</v>
      </c>
      <c r="H1781" s="149" t="s">
        <v>2567</v>
      </c>
      <c r="I1781">
        <v>40006160</v>
      </c>
    </row>
    <row r="1782" spans="6:9" x14ac:dyDescent="0.25">
      <c r="F1782" t="str">
        <f t="shared" si="31"/>
        <v>ALLCROSS BROTHERS CO., INC.</v>
      </c>
      <c r="G1782" s="149" t="s">
        <v>13438</v>
      </c>
      <c r="H1782" s="149" t="s">
        <v>2568</v>
      </c>
      <c r="I1782">
        <v>40003701</v>
      </c>
    </row>
    <row r="1783" spans="6:9" x14ac:dyDescent="0.25">
      <c r="F1783" t="str">
        <f t="shared" si="31"/>
        <v>ALLCROSSFIRE METALWORS LLC.</v>
      </c>
      <c r="G1783" s="149" t="s">
        <v>13438</v>
      </c>
      <c r="H1783" s="149" t="s">
        <v>2569</v>
      </c>
      <c r="I1783">
        <v>40008604</v>
      </c>
    </row>
    <row r="1784" spans="6:9" x14ac:dyDescent="0.25">
      <c r="F1784" t="str">
        <f t="shared" si="31"/>
        <v>ALLCROUSTILLES YUM YUM ENR.</v>
      </c>
      <c r="G1784" s="149" t="s">
        <v>13438</v>
      </c>
      <c r="H1784" s="149" t="s">
        <v>2571</v>
      </c>
      <c r="I1784">
        <v>40420920</v>
      </c>
    </row>
    <row r="1785" spans="6:9" x14ac:dyDescent="0.25">
      <c r="F1785" t="str">
        <f t="shared" si="31"/>
        <v>ALLCROWN CANLINE SUPPLIES INC</v>
      </c>
      <c r="G1785" s="149" t="s">
        <v>13438</v>
      </c>
      <c r="H1785" s="149" t="s">
        <v>2573</v>
      </c>
      <c r="I1785">
        <v>40008447</v>
      </c>
    </row>
    <row r="1786" spans="6:9" x14ac:dyDescent="0.25">
      <c r="F1786" t="str">
        <f t="shared" si="31"/>
        <v>ALLCROWN CONCEPTS</v>
      </c>
      <c r="G1786" s="149" t="s">
        <v>13438</v>
      </c>
      <c r="H1786" s="149" t="s">
        <v>2574</v>
      </c>
      <c r="I1786">
        <v>40007401</v>
      </c>
    </row>
    <row r="1787" spans="6:9" x14ac:dyDescent="0.25">
      <c r="F1787" t="str">
        <f t="shared" si="31"/>
        <v>ALLCROWN CORK &amp; SEAL (ALSIP)</v>
      </c>
      <c r="G1787" s="149" t="s">
        <v>13438</v>
      </c>
      <c r="H1787" s="149" t="s">
        <v>2575</v>
      </c>
      <c r="I1787">
        <v>40006373</v>
      </c>
    </row>
    <row r="1788" spans="6:9" x14ac:dyDescent="0.25">
      <c r="F1788" t="str">
        <f t="shared" si="31"/>
        <v>ALLCROWN CORK &amp; SEAL (WARRENSBURG)</v>
      </c>
      <c r="G1788" s="149" t="s">
        <v>13438</v>
      </c>
      <c r="H1788" s="149" t="s">
        <v>2576</v>
      </c>
      <c r="I1788">
        <v>40001114</v>
      </c>
    </row>
    <row r="1789" spans="6:9" x14ac:dyDescent="0.25">
      <c r="F1789" t="str">
        <f t="shared" si="31"/>
        <v>ALLCROWN METAL PACKAGINE CANADA LP - 1</v>
      </c>
      <c r="G1789" s="149" t="s">
        <v>13438</v>
      </c>
      <c r="H1789" s="149" t="s">
        <v>2578</v>
      </c>
      <c r="I1789">
        <v>40420008</v>
      </c>
    </row>
    <row r="1790" spans="6:9" x14ac:dyDescent="0.25">
      <c r="F1790" t="str">
        <f t="shared" si="31"/>
        <v>ALLCROWN METAL PACKAGING CANADA LP</v>
      </c>
      <c r="G1790" s="149" t="s">
        <v>13438</v>
      </c>
      <c r="H1790" s="149" t="s">
        <v>2579</v>
      </c>
      <c r="I1790">
        <v>40420036</v>
      </c>
    </row>
    <row r="1791" spans="6:9" x14ac:dyDescent="0.25">
      <c r="F1791" t="str">
        <f t="shared" si="31"/>
        <v>ALLCROWN METAL PACKAGING CANADA LP - 2</v>
      </c>
      <c r="G1791" s="149" t="s">
        <v>13438</v>
      </c>
      <c r="H1791" s="149" t="s">
        <v>2580</v>
      </c>
      <c r="I1791">
        <v>40420077</v>
      </c>
    </row>
    <row r="1792" spans="6:9" x14ac:dyDescent="0.25">
      <c r="F1792" t="str">
        <f t="shared" si="31"/>
        <v>ALLCROWN METAL PACKAGING CANADA LP - 3</v>
      </c>
      <c r="G1792" s="149" t="s">
        <v>13438</v>
      </c>
      <c r="H1792" s="149" t="s">
        <v>2581</v>
      </c>
      <c r="I1792">
        <v>40420122</v>
      </c>
    </row>
    <row r="1793" spans="6:9" x14ac:dyDescent="0.25">
      <c r="F1793" t="str">
        <f t="shared" si="31"/>
        <v>ALLCROWN METAL PACKAGING CANADA LP - 4</v>
      </c>
      <c r="G1793" s="149" t="s">
        <v>13438</v>
      </c>
      <c r="H1793" s="149" t="s">
        <v>2582</v>
      </c>
      <c r="I1793">
        <v>40420165</v>
      </c>
    </row>
    <row r="1794" spans="6:9" x14ac:dyDescent="0.25">
      <c r="F1794" t="str">
        <f t="shared" si="31"/>
        <v>ALLCROWN PACKAGING CORP</v>
      </c>
      <c r="G1794" s="149" t="s">
        <v>13438</v>
      </c>
      <c r="H1794" s="149" t="s">
        <v>2583</v>
      </c>
      <c r="I1794">
        <v>40001472</v>
      </c>
    </row>
    <row r="1795" spans="6:9" x14ac:dyDescent="0.25">
      <c r="F1795" t="str">
        <f t="shared" ref="F1795:F1858" si="32">CONCATENATE(G1795, H1795)</f>
        <v>ALLCROWN PAPER CONVERTING INC.</v>
      </c>
      <c r="G1795" s="149" t="s">
        <v>13438</v>
      </c>
      <c r="H1795" s="149" t="s">
        <v>2584</v>
      </c>
      <c r="I1795">
        <v>40007779</v>
      </c>
    </row>
    <row r="1796" spans="6:9" x14ac:dyDescent="0.25">
      <c r="F1796" t="str">
        <f t="shared" si="32"/>
        <v>ALLCROWN RESOURCES LLC</v>
      </c>
      <c r="G1796" s="149" t="s">
        <v>13438</v>
      </c>
      <c r="H1796" s="149" t="s">
        <v>2585</v>
      </c>
      <c r="I1796">
        <v>40006270</v>
      </c>
    </row>
    <row r="1797" spans="6:9" x14ac:dyDescent="0.25">
      <c r="F1797" t="str">
        <f t="shared" si="32"/>
        <v>ALLCRV ELECTRONICS CORPORATION</v>
      </c>
      <c r="G1797" s="149" t="s">
        <v>13438</v>
      </c>
      <c r="H1797" s="149" t="s">
        <v>2586</v>
      </c>
      <c r="I1797">
        <v>40008787</v>
      </c>
    </row>
    <row r="1798" spans="6:9" x14ac:dyDescent="0.25">
      <c r="F1798" t="str">
        <f t="shared" si="32"/>
        <v>ALLCSL BEHRING, LLC</v>
      </c>
      <c r="G1798" s="149" t="s">
        <v>13438</v>
      </c>
      <c r="H1798" s="149" t="s">
        <v>2587</v>
      </c>
      <c r="I1798">
        <v>40008279</v>
      </c>
    </row>
    <row r="1799" spans="6:9" x14ac:dyDescent="0.25">
      <c r="F1799" t="str">
        <f t="shared" si="32"/>
        <v>ALLCSM BAKERY SOLUTIONS</v>
      </c>
      <c r="G1799" s="149" t="s">
        <v>13438</v>
      </c>
      <c r="H1799" s="149" t="s">
        <v>2588</v>
      </c>
      <c r="I1799">
        <v>40008045</v>
      </c>
    </row>
    <row r="1800" spans="6:9" x14ac:dyDescent="0.25">
      <c r="F1800" t="str">
        <f t="shared" si="32"/>
        <v>ALLCSP TECHNOLOGIES, INC</v>
      </c>
      <c r="G1800" s="149" t="s">
        <v>13438</v>
      </c>
      <c r="H1800" s="149" t="s">
        <v>2590</v>
      </c>
      <c r="I1800">
        <v>40006000</v>
      </c>
    </row>
    <row r="1801" spans="6:9" x14ac:dyDescent="0.25">
      <c r="F1801" t="str">
        <f t="shared" si="32"/>
        <v>ALLCSSS DE L'ESTRIE-CHUS</v>
      </c>
      <c r="G1801" s="149" t="s">
        <v>13438</v>
      </c>
      <c r="H1801" s="149" t="s">
        <v>2592</v>
      </c>
      <c r="I1801">
        <v>40421459</v>
      </c>
    </row>
    <row r="1802" spans="6:9" x14ac:dyDescent="0.25">
      <c r="F1802" t="str">
        <f t="shared" si="32"/>
        <v>ALLCTM INDUSTRIELLE</v>
      </c>
      <c r="G1802" s="149" t="s">
        <v>13438</v>
      </c>
      <c r="H1802" s="149" t="s">
        <v>2593</v>
      </c>
      <c r="I1802">
        <v>40420842</v>
      </c>
    </row>
    <row r="1803" spans="6:9" x14ac:dyDescent="0.25">
      <c r="F1803" t="str">
        <f t="shared" si="32"/>
        <v>ALLCTNA - ACCOUNTS PAYABLE</v>
      </c>
      <c r="G1803" s="149" t="s">
        <v>13438</v>
      </c>
      <c r="H1803" s="149" t="s">
        <v>13517</v>
      </c>
      <c r="I1803">
        <v>40005533</v>
      </c>
    </row>
    <row r="1804" spans="6:9" x14ac:dyDescent="0.25">
      <c r="F1804" t="str">
        <f t="shared" si="32"/>
        <v>ALLCTNA ACCOUNTS PAYABLE</v>
      </c>
      <c r="G1804" s="149" t="s">
        <v>13438</v>
      </c>
      <c r="H1804" s="149" t="s">
        <v>13518</v>
      </c>
      <c r="I1804">
        <v>40008644</v>
      </c>
    </row>
    <row r="1805" spans="6:9" x14ac:dyDescent="0.25">
      <c r="F1805" t="str">
        <f t="shared" si="32"/>
        <v>ALLCTNA-ACCOUNTS PAYABLE</v>
      </c>
      <c r="G1805" s="149" t="s">
        <v>13438</v>
      </c>
      <c r="H1805" s="149" t="s">
        <v>13519</v>
      </c>
      <c r="I1805">
        <v>40007411</v>
      </c>
    </row>
    <row r="1806" spans="6:9" x14ac:dyDescent="0.25">
      <c r="F1806" t="str">
        <f t="shared" si="32"/>
        <v>ALLCUBATIC TECHNOLOGY CORP.</v>
      </c>
      <c r="G1806" s="149" t="s">
        <v>13438</v>
      </c>
      <c r="H1806" s="149" t="s">
        <v>2595</v>
      </c>
      <c r="I1806">
        <v>40007607</v>
      </c>
    </row>
    <row r="1807" spans="6:9" x14ac:dyDescent="0.25">
      <c r="F1807" t="str">
        <f t="shared" si="32"/>
        <v>ALLCUCINA FOODS INC</v>
      </c>
      <c r="G1807" s="149" t="s">
        <v>13438</v>
      </c>
      <c r="H1807" s="149" t="s">
        <v>2596</v>
      </c>
      <c r="I1807">
        <v>40421458</v>
      </c>
    </row>
    <row r="1808" spans="6:9" x14ac:dyDescent="0.25">
      <c r="F1808" t="str">
        <f t="shared" si="32"/>
        <v>ALLCUDA AUTOMATION &amp; DESIGN</v>
      </c>
      <c r="G1808" s="149" t="s">
        <v>13438</v>
      </c>
      <c r="H1808" s="149" t="s">
        <v>2597</v>
      </c>
      <c r="I1808">
        <v>40420518</v>
      </c>
    </row>
    <row r="1809" spans="6:9" x14ac:dyDescent="0.25">
      <c r="F1809" t="str">
        <f t="shared" si="32"/>
        <v>ALLCUIR A FER INC.</v>
      </c>
      <c r="G1809" s="149" t="s">
        <v>13438</v>
      </c>
      <c r="H1809" s="149" t="s">
        <v>2598</v>
      </c>
      <c r="I1809">
        <v>40420996</v>
      </c>
    </row>
    <row r="1810" spans="6:9" x14ac:dyDescent="0.25">
      <c r="F1810" t="str">
        <f t="shared" si="32"/>
        <v>ALLCUISINE CENTRALE PRET-A-MANGER INC</v>
      </c>
      <c r="G1810" s="149" t="s">
        <v>13438</v>
      </c>
      <c r="H1810" s="149" t="s">
        <v>2599</v>
      </c>
      <c r="I1810">
        <v>40424243</v>
      </c>
    </row>
    <row r="1811" spans="6:9" x14ac:dyDescent="0.25">
      <c r="F1811" t="str">
        <f t="shared" si="32"/>
        <v>ALLCUISINE INNOVATIONS</v>
      </c>
      <c r="G1811" s="149" t="s">
        <v>13438</v>
      </c>
      <c r="H1811" s="149" t="s">
        <v>2600</v>
      </c>
      <c r="I1811">
        <v>40008757</v>
      </c>
    </row>
    <row r="1812" spans="6:9" x14ac:dyDescent="0.25">
      <c r="F1812" t="str">
        <f t="shared" si="32"/>
        <v>ALLCULLIGAN OF CANADA</v>
      </c>
      <c r="G1812" s="149" t="s">
        <v>13438</v>
      </c>
      <c r="H1812" s="149" t="s">
        <v>2601</v>
      </c>
      <c r="I1812">
        <v>40420545</v>
      </c>
    </row>
    <row r="1813" spans="6:9" x14ac:dyDescent="0.25">
      <c r="F1813" t="str">
        <f t="shared" si="32"/>
        <v>ALLCURT G. JOA, INC.</v>
      </c>
      <c r="G1813" s="149" t="s">
        <v>13438</v>
      </c>
      <c r="H1813" s="149" t="s">
        <v>2604</v>
      </c>
      <c r="I1813">
        <v>40002252</v>
      </c>
    </row>
    <row r="1814" spans="6:9" x14ac:dyDescent="0.25">
      <c r="F1814" t="str">
        <f t="shared" si="32"/>
        <v>ALLCURTIS PACKAGING</v>
      </c>
      <c r="G1814" s="149" t="s">
        <v>13438</v>
      </c>
      <c r="H1814" s="149" t="s">
        <v>2605</v>
      </c>
      <c r="I1814">
        <v>40006966</v>
      </c>
    </row>
    <row r="1815" spans="6:9" x14ac:dyDescent="0.25">
      <c r="F1815" t="str">
        <f t="shared" si="32"/>
        <v>ALLCUSANO'S ITALIAN BAKERY, INC.</v>
      </c>
      <c r="G1815" s="149" t="s">
        <v>13438</v>
      </c>
      <c r="H1815" s="149" t="s">
        <v>2606</v>
      </c>
      <c r="I1815">
        <v>40008514</v>
      </c>
    </row>
    <row r="1816" spans="6:9" x14ac:dyDescent="0.25">
      <c r="F1816" t="str">
        <f t="shared" si="32"/>
        <v>ALLCUSTOM ALUMINUM PROD.,INC</v>
      </c>
      <c r="G1816" s="149" t="s">
        <v>13438</v>
      </c>
      <c r="H1816" s="149" t="s">
        <v>2607</v>
      </c>
      <c r="I1816">
        <v>40000970</v>
      </c>
    </row>
    <row r="1817" spans="6:9" x14ac:dyDescent="0.25">
      <c r="F1817" t="str">
        <f t="shared" si="32"/>
        <v>ALLCUSTOM CONVEYOR &amp; FAB. CORP.</v>
      </c>
      <c r="G1817" s="149" t="s">
        <v>13438</v>
      </c>
      <c r="H1817" s="149" t="s">
        <v>2610</v>
      </c>
      <c r="I1817">
        <v>40002251</v>
      </c>
    </row>
    <row r="1818" spans="6:9" x14ac:dyDescent="0.25">
      <c r="F1818" t="str">
        <f t="shared" si="32"/>
        <v>ALLCUSTOM FABRICATING &amp; SUPPLIES</v>
      </c>
      <c r="G1818" s="149" t="s">
        <v>13438</v>
      </c>
      <c r="H1818" s="149" t="s">
        <v>2612</v>
      </c>
      <c r="I1818">
        <v>40007286</v>
      </c>
    </row>
    <row r="1819" spans="6:9" x14ac:dyDescent="0.25">
      <c r="F1819" t="str">
        <f t="shared" si="32"/>
        <v>ALLCUSTOM INDUSTRIAL CONTROLS, INC.</v>
      </c>
      <c r="G1819" s="149" t="s">
        <v>13438</v>
      </c>
      <c r="H1819" s="149" t="s">
        <v>2613</v>
      </c>
      <c r="I1819">
        <v>40002441</v>
      </c>
    </row>
    <row r="1820" spans="6:9" x14ac:dyDescent="0.25">
      <c r="F1820" t="str">
        <f t="shared" si="32"/>
        <v>ALLCUSTOM METALCRAFT INC</v>
      </c>
      <c r="G1820" s="149" t="s">
        <v>13438</v>
      </c>
      <c r="H1820" s="149" t="s">
        <v>2618</v>
      </c>
      <c r="I1820">
        <v>40008376</v>
      </c>
    </row>
    <row r="1821" spans="6:9" x14ac:dyDescent="0.25">
      <c r="F1821" t="str">
        <f t="shared" si="32"/>
        <v>ALLCUSTOM NONWOVENS, INC.</v>
      </c>
      <c r="G1821" s="149" t="s">
        <v>13438</v>
      </c>
      <c r="H1821" s="149" t="s">
        <v>2619</v>
      </c>
      <c r="I1821">
        <v>40006833</v>
      </c>
    </row>
    <row r="1822" spans="6:9" x14ac:dyDescent="0.25">
      <c r="F1822" t="str">
        <f t="shared" si="32"/>
        <v>ALLCUSTOM POLYMERS  INC</v>
      </c>
      <c r="G1822" s="149" t="s">
        <v>13438</v>
      </c>
      <c r="H1822" s="149" t="s">
        <v>2620</v>
      </c>
      <c r="I1822">
        <v>40006255</v>
      </c>
    </row>
    <row r="1823" spans="6:9" x14ac:dyDescent="0.25">
      <c r="F1823" t="str">
        <f t="shared" si="32"/>
        <v>ALLCUSTOM SEAFOOD SERVICES</v>
      </c>
      <c r="G1823" s="149" t="s">
        <v>13438</v>
      </c>
      <c r="H1823" s="149" t="s">
        <v>2621</v>
      </c>
      <c r="I1823">
        <v>40007541</v>
      </c>
    </row>
    <row r="1824" spans="6:9" x14ac:dyDescent="0.25">
      <c r="F1824" t="str">
        <f t="shared" si="32"/>
        <v>ALLCUSTOM SERVICE 2000</v>
      </c>
      <c r="G1824" s="149" t="s">
        <v>13438</v>
      </c>
      <c r="H1824" s="149" t="s">
        <v>2622</v>
      </c>
      <c r="I1824">
        <v>40002362</v>
      </c>
    </row>
    <row r="1825" spans="6:9" x14ac:dyDescent="0.25">
      <c r="F1825" t="str">
        <f t="shared" si="32"/>
        <v>ALLCUTTING EDGE PAPER LTD</v>
      </c>
      <c r="G1825" s="149" t="s">
        <v>13438</v>
      </c>
      <c r="H1825" s="149" t="s">
        <v>2624</v>
      </c>
      <c r="I1825">
        <v>40421311</v>
      </c>
    </row>
    <row r="1826" spans="6:9" x14ac:dyDescent="0.25">
      <c r="F1826" t="str">
        <f t="shared" si="32"/>
        <v>ALLCYBEX INTERNATIONAL</v>
      </c>
      <c r="G1826" s="149" t="s">
        <v>13438</v>
      </c>
      <c r="H1826" s="149" t="s">
        <v>2628</v>
      </c>
      <c r="I1826">
        <v>40007142</v>
      </c>
    </row>
    <row r="1827" spans="6:9" x14ac:dyDescent="0.25">
      <c r="F1827" t="str">
        <f t="shared" si="32"/>
        <v>ALLCYBEX INTERNATIONAL - MEDWAY</v>
      </c>
      <c r="G1827" s="149" t="s">
        <v>13438</v>
      </c>
      <c r="H1827" s="149" t="s">
        <v>2631</v>
      </c>
      <c r="I1827">
        <v>40000614</v>
      </c>
    </row>
    <row r="1828" spans="6:9" x14ac:dyDescent="0.25">
      <c r="F1828" t="str">
        <f t="shared" si="32"/>
        <v>ALLCYBEX INTERNATIONAL - OWATONNA</v>
      </c>
      <c r="G1828" s="149" t="s">
        <v>13438</v>
      </c>
      <c r="H1828" s="149" t="s">
        <v>2632</v>
      </c>
      <c r="I1828">
        <v>40006883</v>
      </c>
    </row>
    <row r="1829" spans="6:9" x14ac:dyDescent="0.25">
      <c r="F1829" t="str">
        <f t="shared" si="32"/>
        <v>ALLCYLICRON ENGINEERED CYLINDERS, LLC</v>
      </c>
      <c r="G1829" s="149" t="s">
        <v>13438</v>
      </c>
      <c r="H1829" s="149" t="s">
        <v>2633</v>
      </c>
      <c r="I1829">
        <v>40002900</v>
      </c>
    </row>
    <row r="1830" spans="6:9" x14ac:dyDescent="0.25">
      <c r="F1830" t="str">
        <f t="shared" si="32"/>
        <v>ALLCYNTHIANA PUBLISHING LLC</v>
      </c>
      <c r="G1830" s="149" t="s">
        <v>13438</v>
      </c>
      <c r="H1830" s="149" t="s">
        <v>2634</v>
      </c>
      <c r="I1830">
        <v>40005726</v>
      </c>
    </row>
    <row r="1831" spans="6:9" x14ac:dyDescent="0.25">
      <c r="F1831" t="str">
        <f t="shared" si="32"/>
        <v>ALLD &amp; B CONVEYOR SYSTEMS, INC / PROJE</v>
      </c>
      <c r="G1831" s="149" t="s">
        <v>13438</v>
      </c>
      <c r="H1831" s="149" t="s">
        <v>2635</v>
      </c>
      <c r="I1831">
        <v>40008386</v>
      </c>
    </row>
    <row r="1832" spans="6:9" x14ac:dyDescent="0.25">
      <c r="F1832" t="str">
        <f t="shared" si="32"/>
        <v>ALLD &amp; B CONVEYOR SYSTEMS, INC.</v>
      </c>
      <c r="G1832" s="149" t="s">
        <v>13438</v>
      </c>
      <c r="H1832" s="149" t="s">
        <v>2636</v>
      </c>
      <c r="I1832">
        <v>40006535</v>
      </c>
    </row>
    <row r="1833" spans="6:9" x14ac:dyDescent="0.25">
      <c r="F1833" t="str">
        <f t="shared" si="32"/>
        <v>ALLD &amp; B GRAPHIC SERVICES INC</v>
      </c>
      <c r="G1833" s="149" t="s">
        <v>13438</v>
      </c>
      <c r="H1833" s="149" t="s">
        <v>2637</v>
      </c>
      <c r="I1833">
        <v>40005299</v>
      </c>
    </row>
    <row r="1834" spans="6:9" x14ac:dyDescent="0.25">
      <c r="F1834" t="str">
        <f t="shared" si="32"/>
        <v>ALLD &amp; B SUPPLY</v>
      </c>
      <c r="G1834" s="149" t="s">
        <v>13438</v>
      </c>
      <c r="H1834" s="149" t="s">
        <v>2638</v>
      </c>
      <c r="I1834">
        <v>40007496</v>
      </c>
    </row>
    <row r="1835" spans="6:9" x14ac:dyDescent="0.25">
      <c r="F1835" t="str">
        <f t="shared" si="32"/>
        <v>ALLD &amp; H CHEQUES SERVICES CORPORATION</v>
      </c>
      <c r="G1835" s="149" t="s">
        <v>13438</v>
      </c>
      <c r="H1835" s="149" t="s">
        <v>2641</v>
      </c>
      <c r="I1835">
        <v>40421446</v>
      </c>
    </row>
    <row r="1836" spans="6:9" x14ac:dyDescent="0.25">
      <c r="F1836" t="str">
        <f t="shared" si="32"/>
        <v>ALLD &amp; S PRECISION LTD.</v>
      </c>
      <c r="G1836" s="149" t="s">
        <v>13438</v>
      </c>
      <c r="H1836" s="149" t="s">
        <v>2645</v>
      </c>
      <c r="I1836">
        <v>40420750</v>
      </c>
    </row>
    <row r="1837" spans="6:9" x14ac:dyDescent="0.25">
      <c r="F1837" t="str">
        <f t="shared" si="32"/>
        <v>ALLD &amp; V ELECTRONICS</v>
      </c>
      <c r="G1837" s="149" t="s">
        <v>13438</v>
      </c>
      <c r="H1837" s="149" t="s">
        <v>2646</v>
      </c>
      <c r="I1837">
        <v>40421149</v>
      </c>
    </row>
    <row r="1838" spans="6:9" x14ac:dyDescent="0.25">
      <c r="F1838" t="str">
        <f t="shared" si="32"/>
        <v>ALLD + H LP</v>
      </c>
      <c r="G1838" s="149" t="s">
        <v>13438</v>
      </c>
      <c r="H1838" s="149" t="s">
        <v>2647</v>
      </c>
      <c r="I1838">
        <v>40421339</v>
      </c>
    </row>
    <row r="1839" spans="6:9" x14ac:dyDescent="0.25">
      <c r="F1839" t="str">
        <f t="shared" si="32"/>
        <v>ALLD E SHIPP BELT CO.</v>
      </c>
      <c r="G1839" s="149" t="s">
        <v>13438</v>
      </c>
      <c r="H1839" s="149" t="s">
        <v>2648</v>
      </c>
      <c r="I1839">
        <v>40004469</v>
      </c>
    </row>
    <row r="1840" spans="6:9" x14ac:dyDescent="0.25">
      <c r="F1840" t="str">
        <f t="shared" si="32"/>
        <v>ALLD E SHIPP BELTING CO</v>
      </c>
      <c r="G1840" s="149" t="s">
        <v>13438</v>
      </c>
      <c r="H1840" s="149" t="s">
        <v>2649</v>
      </c>
      <c r="I1840">
        <v>40006107</v>
      </c>
    </row>
    <row r="1841" spans="6:9" x14ac:dyDescent="0.25">
      <c r="F1841" t="str">
        <f t="shared" si="32"/>
        <v>ALLD P BROWN OF DETROIT, INC</v>
      </c>
      <c r="G1841" s="149" t="s">
        <v>13438</v>
      </c>
      <c r="H1841" s="149" t="s">
        <v>13520</v>
      </c>
      <c r="I1841">
        <v>40006104</v>
      </c>
    </row>
    <row r="1842" spans="6:9" x14ac:dyDescent="0.25">
      <c r="F1842" t="str">
        <f t="shared" si="32"/>
        <v>ALLD&amp;F EQUIPMENT SALES, INC.</v>
      </c>
      <c r="G1842" s="149" t="s">
        <v>13438</v>
      </c>
      <c r="H1842" s="149" t="s">
        <v>2650</v>
      </c>
      <c r="I1842">
        <v>40008946</v>
      </c>
    </row>
    <row r="1843" spans="6:9" x14ac:dyDescent="0.25">
      <c r="F1843" t="str">
        <f t="shared" si="32"/>
        <v>ALLD&amp;M INDUSTRIAL REPAIR</v>
      </c>
      <c r="G1843" s="149" t="s">
        <v>13438</v>
      </c>
      <c r="H1843" s="149" t="s">
        <v>2651</v>
      </c>
      <c r="I1843">
        <v>40005614</v>
      </c>
    </row>
    <row r="1844" spans="6:9" x14ac:dyDescent="0.25">
      <c r="F1844" t="str">
        <f t="shared" si="32"/>
        <v>ALLD. TECH CANADA LTD.</v>
      </c>
      <c r="G1844" s="149" t="s">
        <v>13438</v>
      </c>
      <c r="H1844" s="149" t="s">
        <v>2652</v>
      </c>
      <c r="I1844">
        <v>40420396</v>
      </c>
    </row>
    <row r="1845" spans="6:9" x14ac:dyDescent="0.25">
      <c r="F1845" s="185" t="str">
        <f t="shared" si="32"/>
        <v>ALLD.F.I SYSTEMS</v>
      </c>
      <c r="G1845" s="149" t="s">
        <v>13438</v>
      </c>
      <c r="H1845" s="149" t="s">
        <v>2653</v>
      </c>
      <c r="I1845">
        <v>96607</v>
      </c>
    </row>
    <row r="1846" spans="6:9" x14ac:dyDescent="0.25">
      <c r="F1846" s="185" t="str">
        <f t="shared" si="32"/>
        <v>ALLD.F.I SYSTEMS</v>
      </c>
      <c r="G1846" s="149" t="s">
        <v>13438</v>
      </c>
      <c r="H1846" s="149" t="s">
        <v>2653</v>
      </c>
      <c r="I1846">
        <v>40420814</v>
      </c>
    </row>
    <row r="1847" spans="6:9" x14ac:dyDescent="0.25">
      <c r="F1847" t="str">
        <f t="shared" si="32"/>
        <v>ALLD.P. BROWN OF SAGINAW, INC.</v>
      </c>
      <c r="G1847" s="149" t="s">
        <v>13438</v>
      </c>
      <c r="H1847" s="149" t="s">
        <v>2654</v>
      </c>
      <c r="I1847">
        <v>40001260</v>
      </c>
    </row>
    <row r="1848" spans="6:9" x14ac:dyDescent="0.25">
      <c r="F1848" t="str">
        <f t="shared" si="32"/>
        <v>ALLD.R. ANDERSON CONSTRUCTORS, CO.</v>
      </c>
      <c r="G1848" s="149" t="s">
        <v>13438</v>
      </c>
      <c r="H1848" s="149" t="s">
        <v>2655</v>
      </c>
      <c r="I1848">
        <v>40001779</v>
      </c>
    </row>
    <row r="1849" spans="6:9" x14ac:dyDescent="0.25">
      <c r="F1849" t="str">
        <f t="shared" si="32"/>
        <v>ALLD.W. NICHOLSON CORP.</v>
      </c>
      <c r="G1849" s="149" t="s">
        <v>13438</v>
      </c>
      <c r="H1849" s="149" t="s">
        <v>2656</v>
      </c>
      <c r="I1849">
        <v>40000800</v>
      </c>
    </row>
    <row r="1850" spans="6:9" x14ac:dyDescent="0.25">
      <c r="F1850" t="str">
        <f t="shared" si="32"/>
        <v>ALLDA ROSA MACHINE</v>
      </c>
      <c r="G1850" s="149" t="s">
        <v>13438</v>
      </c>
      <c r="H1850" s="149" t="s">
        <v>2657</v>
      </c>
      <c r="I1850">
        <v>40008320</v>
      </c>
    </row>
    <row r="1851" spans="6:9" x14ac:dyDescent="0.25">
      <c r="F1851" t="str">
        <f t="shared" si="32"/>
        <v>ALLDA YANG SEAFOOD</v>
      </c>
      <c r="G1851" s="149" t="s">
        <v>13438</v>
      </c>
      <c r="H1851" s="149" t="s">
        <v>2658</v>
      </c>
      <c r="I1851">
        <v>40007538</v>
      </c>
    </row>
    <row r="1852" spans="6:9" x14ac:dyDescent="0.25">
      <c r="F1852" t="str">
        <f t="shared" si="32"/>
        <v>ALLDA-AMA BAKERY</v>
      </c>
      <c r="G1852" s="149" t="s">
        <v>13438</v>
      </c>
      <c r="H1852" s="149" t="s">
        <v>2659</v>
      </c>
      <c r="I1852">
        <v>40421271</v>
      </c>
    </row>
    <row r="1853" spans="6:9" x14ac:dyDescent="0.25">
      <c r="F1853" t="str">
        <f t="shared" si="32"/>
        <v>ALLDAB ASSOCIATES, INC.</v>
      </c>
      <c r="G1853" s="149" t="s">
        <v>13438</v>
      </c>
      <c r="H1853" s="149" t="s">
        <v>2660</v>
      </c>
      <c r="I1853">
        <v>40000255</v>
      </c>
    </row>
    <row r="1854" spans="6:9" x14ac:dyDescent="0.25">
      <c r="F1854" t="str">
        <f t="shared" si="32"/>
        <v>ALLDADDY RAYS INC.</v>
      </c>
      <c r="G1854" s="149" t="s">
        <v>13438</v>
      </c>
      <c r="H1854" s="149" t="s">
        <v>2662</v>
      </c>
      <c r="I1854">
        <v>40007669</v>
      </c>
    </row>
    <row r="1855" spans="6:9" x14ac:dyDescent="0.25">
      <c r="F1855" t="str">
        <f t="shared" si="32"/>
        <v>ALLDAETWYLER CORPORATION</v>
      </c>
      <c r="G1855" s="149" t="s">
        <v>13438</v>
      </c>
      <c r="H1855" s="149" t="s">
        <v>2663</v>
      </c>
      <c r="I1855">
        <v>40002163</v>
      </c>
    </row>
    <row r="1856" spans="6:9" x14ac:dyDescent="0.25">
      <c r="F1856" t="str">
        <f t="shared" si="32"/>
        <v>ALLDAIFUKU AIRPORT TECH. - DORVAL</v>
      </c>
      <c r="G1856" s="149" t="s">
        <v>13438</v>
      </c>
      <c r="H1856" s="149" t="s">
        <v>13521</v>
      </c>
      <c r="I1856">
        <v>40421500</v>
      </c>
    </row>
    <row r="1857" spans="6:9" x14ac:dyDescent="0.25">
      <c r="F1857" t="str">
        <f t="shared" si="32"/>
        <v>ALLDAIFUKU AIRPORT TECHNOLOGIES CANADA</v>
      </c>
      <c r="G1857" s="149" t="s">
        <v>13438</v>
      </c>
      <c r="H1857" s="149" t="s">
        <v>13522</v>
      </c>
      <c r="I1857">
        <v>40421473</v>
      </c>
    </row>
    <row r="1858" spans="6:9" x14ac:dyDescent="0.25">
      <c r="F1858" s="185" t="str">
        <f t="shared" si="32"/>
        <v>ALLDAIFUKU AMERICA CORP</v>
      </c>
      <c r="G1858" s="149" t="s">
        <v>13438</v>
      </c>
      <c r="H1858" s="149" t="s">
        <v>2669</v>
      </c>
      <c r="I1858">
        <v>40001123</v>
      </c>
    </row>
    <row r="1859" spans="6:9" x14ac:dyDescent="0.25">
      <c r="F1859" s="185" t="str">
        <f t="shared" ref="F1859:F1922" si="33">CONCATENATE(G1859, H1859)</f>
        <v>ALLDAIFUKU AMERICA CORP</v>
      </c>
      <c r="G1859" s="149" t="s">
        <v>13438</v>
      </c>
      <c r="H1859" s="149" t="s">
        <v>2669</v>
      </c>
      <c r="I1859">
        <v>40001612</v>
      </c>
    </row>
    <row r="1860" spans="6:9" x14ac:dyDescent="0.25">
      <c r="F1860" t="str">
        <f t="shared" si="33"/>
        <v>ALLDAIFUKU LOGAN LTD - MONTREAL</v>
      </c>
      <c r="G1860" s="149" t="s">
        <v>13438</v>
      </c>
      <c r="H1860" s="149" t="s">
        <v>13523</v>
      </c>
      <c r="I1860">
        <v>40421428</v>
      </c>
    </row>
    <row r="1861" spans="6:9" x14ac:dyDescent="0.25">
      <c r="F1861" t="str">
        <f t="shared" si="33"/>
        <v>ALLDAIKI CORPORATION</v>
      </c>
      <c r="G1861" s="149" t="s">
        <v>13438</v>
      </c>
      <c r="H1861" s="149" t="s">
        <v>2691</v>
      </c>
      <c r="I1861">
        <v>40005361</v>
      </c>
    </row>
    <row r="1862" spans="6:9" x14ac:dyDescent="0.25">
      <c r="F1862" t="str">
        <f t="shared" si="33"/>
        <v>ALLDAILY NEWS L.P.</v>
      </c>
      <c r="G1862" s="149" t="s">
        <v>13438</v>
      </c>
      <c r="H1862" s="149" t="s">
        <v>2692</v>
      </c>
      <c r="I1862">
        <v>40007086</v>
      </c>
    </row>
    <row r="1863" spans="6:9" x14ac:dyDescent="0.25">
      <c r="F1863" t="str">
        <f t="shared" si="33"/>
        <v>ALLDAINIPPON SCREEN USA</v>
      </c>
      <c r="G1863" s="149" t="s">
        <v>13438</v>
      </c>
      <c r="H1863" s="149" t="s">
        <v>2693</v>
      </c>
      <c r="I1863">
        <v>40006913</v>
      </c>
    </row>
    <row r="1864" spans="6:9" x14ac:dyDescent="0.25">
      <c r="F1864" t="str">
        <f t="shared" si="33"/>
        <v>ALLDALCO NONWOVENS, LLC</v>
      </c>
      <c r="G1864" s="149" t="s">
        <v>13438</v>
      </c>
      <c r="H1864" s="149" t="s">
        <v>2696</v>
      </c>
      <c r="I1864">
        <v>40002727</v>
      </c>
    </row>
    <row r="1865" spans="6:9" x14ac:dyDescent="0.25">
      <c r="F1865" t="str">
        <f t="shared" si="33"/>
        <v>ALLDALE TOOL &amp; DIE COMPANY</v>
      </c>
      <c r="G1865" s="149" t="s">
        <v>13438</v>
      </c>
      <c r="H1865" s="149" t="s">
        <v>2697</v>
      </c>
      <c r="I1865">
        <v>40008280</v>
      </c>
    </row>
    <row r="1866" spans="6:9" x14ac:dyDescent="0.25">
      <c r="F1866" t="str">
        <f t="shared" si="33"/>
        <v>ALLDALLAS/FORT WORTH INTERNATIONAL</v>
      </c>
      <c r="G1866" s="149" t="s">
        <v>13438</v>
      </c>
      <c r="H1866" s="149" t="s">
        <v>2702</v>
      </c>
      <c r="I1866">
        <v>40005901</v>
      </c>
    </row>
    <row r="1867" spans="6:9" x14ac:dyDescent="0.25">
      <c r="F1867" t="str">
        <f t="shared" si="33"/>
        <v>ALLDAMASCUS BAKERY, INC.</v>
      </c>
      <c r="G1867" s="149" t="s">
        <v>13438</v>
      </c>
      <c r="H1867" s="149" t="s">
        <v>12675</v>
      </c>
      <c r="I1867">
        <v>40007165</v>
      </c>
    </row>
    <row r="1868" spans="6:9" x14ac:dyDescent="0.25">
      <c r="F1868" s="185" t="str">
        <f t="shared" si="33"/>
        <v>ALLDANA CANADA CORPORATION</v>
      </c>
      <c r="G1868" s="149" t="s">
        <v>13438</v>
      </c>
      <c r="H1868" s="149" t="s">
        <v>2710</v>
      </c>
      <c r="I1868">
        <v>40420589</v>
      </c>
    </row>
    <row r="1869" spans="6:9" x14ac:dyDescent="0.25">
      <c r="F1869" s="185" t="str">
        <f t="shared" si="33"/>
        <v>ALLDANA CANADA CORPORATION</v>
      </c>
      <c r="G1869" s="149" t="s">
        <v>13438</v>
      </c>
      <c r="H1869" s="149" t="s">
        <v>2710</v>
      </c>
      <c r="I1869">
        <v>40421196</v>
      </c>
    </row>
    <row r="1870" spans="6:9" x14ac:dyDescent="0.25">
      <c r="F1870" t="str">
        <f t="shared" si="33"/>
        <v>ALLDANCO PACKAGING SUPPLY CO</v>
      </c>
      <c r="G1870" s="149" t="s">
        <v>13438</v>
      </c>
      <c r="H1870" s="149" t="s">
        <v>2712</v>
      </c>
      <c r="I1870">
        <v>40007159</v>
      </c>
    </row>
    <row r="1871" spans="6:9" x14ac:dyDescent="0.25">
      <c r="F1871" t="str">
        <f t="shared" si="33"/>
        <v>ALLDANIELE INC.</v>
      </c>
      <c r="G1871" s="149" t="s">
        <v>13438</v>
      </c>
      <c r="H1871" s="149" t="s">
        <v>2714</v>
      </c>
      <c r="I1871">
        <v>40008469</v>
      </c>
    </row>
    <row r="1872" spans="6:9" x14ac:dyDescent="0.25">
      <c r="F1872" t="str">
        <f t="shared" si="33"/>
        <v>ALLDANILUK CORPORATION</v>
      </c>
      <c r="G1872" s="149" t="s">
        <v>13438</v>
      </c>
      <c r="H1872" s="149" t="s">
        <v>2715</v>
      </c>
      <c r="I1872">
        <v>40001552</v>
      </c>
    </row>
    <row r="1873" spans="6:9" x14ac:dyDescent="0.25">
      <c r="F1873" t="str">
        <f t="shared" si="33"/>
        <v>ALLDAN'S BODYBUILDING EQUIPMENT INC.</v>
      </c>
      <c r="G1873" s="149" t="s">
        <v>13438</v>
      </c>
      <c r="H1873" s="149" t="s">
        <v>2717</v>
      </c>
      <c r="I1873">
        <v>40420670</v>
      </c>
    </row>
    <row r="1874" spans="6:9" x14ac:dyDescent="0.25">
      <c r="F1874" t="str">
        <f t="shared" si="33"/>
        <v>ALLDANTHERM</v>
      </c>
      <c r="G1874" s="149" t="s">
        <v>13438</v>
      </c>
      <c r="H1874" s="149" t="s">
        <v>2718</v>
      </c>
      <c r="I1874">
        <v>40007033</v>
      </c>
    </row>
    <row r="1875" spans="6:9" x14ac:dyDescent="0.25">
      <c r="F1875" t="str">
        <f t="shared" si="33"/>
        <v>ALLDANZER VENEER AMERICAS</v>
      </c>
      <c r="G1875" s="149" t="s">
        <v>13438</v>
      </c>
      <c r="H1875" s="149" t="s">
        <v>2719</v>
      </c>
      <c r="I1875">
        <v>40007675</v>
      </c>
    </row>
    <row r="1876" spans="6:9" x14ac:dyDescent="0.25">
      <c r="F1876" t="str">
        <f t="shared" si="33"/>
        <v>ALLDAPR ENGINEERING LLC</v>
      </c>
      <c r="G1876" s="149" t="s">
        <v>13438</v>
      </c>
      <c r="H1876" s="149" t="s">
        <v>2720</v>
      </c>
      <c r="I1876">
        <v>40008619</v>
      </c>
    </row>
    <row r="1877" spans="6:9" x14ac:dyDescent="0.25">
      <c r="F1877" t="str">
        <f t="shared" si="33"/>
        <v>ALLDAQIS SPORTS INC.</v>
      </c>
      <c r="G1877" s="149" t="s">
        <v>13438</v>
      </c>
      <c r="H1877" s="149" t="s">
        <v>2721</v>
      </c>
      <c r="I1877">
        <v>40420620</v>
      </c>
    </row>
    <row r="1878" spans="6:9" x14ac:dyDescent="0.25">
      <c r="F1878" t="str">
        <f t="shared" si="33"/>
        <v>ALLDARE FOODS</v>
      </c>
      <c r="G1878" s="149" t="s">
        <v>13438</v>
      </c>
      <c r="H1878" s="149" t="s">
        <v>2722</v>
      </c>
      <c r="I1878">
        <v>40000352</v>
      </c>
    </row>
    <row r="1879" spans="6:9" x14ac:dyDescent="0.25">
      <c r="F1879" s="185" t="str">
        <f t="shared" si="33"/>
        <v>ALLDARE FOODS LIMITED</v>
      </c>
      <c r="G1879" s="149" t="s">
        <v>13438</v>
      </c>
      <c r="H1879" s="149" t="s">
        <v>2723</v>
      </c>
      <c r="I1879">
        <v>40421520</v>
      </c>
    </row>
    <row r="1880" spans="6:9" x14ac:dyDescent="0.25">
      <c r="F1880" s="185" t="str">
        <f t="shared" si="33"/>
        <v>ALLDARE FOODS LIMITED</v>
      </c>
      <c r="G1880" s="149" t="s">
        <v>13438</v>
      </c>
      <c r="H1880" s="149" t="s">
        <v>2723</v>
      </c>
      <c r="I1880">
        <v>40420976</v>
      </c>
    </row>
    <row r="1881" spans="6:9" x14ac:dyDescent="0.25">
      <c r="F1881" t="str">
        <f t="shared" si="33"/>
        <v>ALLDARE FOODS LTD</v>
      </c>
      <c r="G1881" s="149" t="s">
        <v>13438</v>
      </c>
      <c r="H1881" s="149" t="s">
        <v>2724</v>
      </c>
      <c r="I1881">
        <v>40420218</v>
      </c>
    </row>
    <row r="1882" spans="6:9" x14ac:dyDescent="0.25">
      <c r="F1882" s="185" t="str">
        <f t="shared" si="33"/>
        <v>ALLDARE FOODS LTD.</v>
      </c>
      <c r="G1882" s="149" t="s">
        <v>13438</v>
      </c>
      <c r="H1882" s="149" t="s">
        <v>2725</v>
      </c>
      <c r="I1882">
        <v>40420240</v>
      </c>
    </row>
    <row r="1883" spans="6:9" x14ac:dyDescent="0.25">
      <c r="F1883" s="185" t="str">
        <f t="shared" si="33"/>
        <v>ALLDARE FOODS LTD.</v>
      </c>
      <c r="G1883" s="149" t="s">
        <v>13438</v>
      </c>
      <c r="H1883" s="149" t="s">
        <v>2725</v>
      </c>
      <c r="I1883">
        <v>40420549</v>
      </c>
    </row>
    <row r="1884" spans="6:9" x14ac:dyDescent="0.25">
      <c r="F1884" t="str">
        <f t="shared" si="33"/>
        <v>ALLDART DISTRIBUTING, LLC</v>
      </c>
      <c r="G1884" s="149" t="s">
        <v>13438</v>
      </c>
      <c r="H1884" s="149" t="s">
        <v>2727</v>
      </c>
      <c r="I1884">
        <v>40001761</v>
      </c>
    </row>
    <row r="1885" spans="6:9" x14ac:dyDescent="0.25">
      <c r="F1885" t="str">
        <f t="shared" si="33"/>
        <v>ALLDAS INSTALLATIONS INC</v>
      </c>
      <c r="G1885" s="149" t="s">
        <v>13438</v>
      </c>
      <c r="H1885" s="149" t="s">
        <v>2728</v>
      </c>
      <c r="I1885">
        <v>40007700</v>
      </c>
    </row>
    <row r="1886" spans="6:9" x14ac:dyDescent="0.25">
      <c r="F1886" t="str">
        <f t="shared" si="33"/>
        <v>ALLDATA BUSINESS FORMS - 1</v>
      </c>
      <c r="G1886" s="149" t="s">
        <v>13438</v>
      </c>
      <c r="H1886" s="149" t="s">
        <v>2729</v>
      </c>
      <c r="I1886">
        <v>40420106</v>
      </c>
    </row>
    <row r="1887" spans="6:9" x14ac:dyDescent="0.25">
      <c r="F1887" t="str">
        <f t="shared" si="33"/>
        <v>ALLDATA BUSINESS FORMS - BRAMPTON</v>
      </c>
      <c r="G1887" s="149" t="s">
        <v>13438</v>
      </c>
      <c r="H1887" s="149" t="s">
        <v>13524</v>
      </c>
      <c r="I1887">
        <v>40420150</v>
      </c>
    </row>
    <row r="1888" spans="6:9" x14ac:dyDescent="0.25">
      <c r="F1888" t="str">
        <f t="shared" si="33"/>
        <v>ALLDATACARD GROUP</v>
      </c>
      <c r="G1888" s="149" t="s">
        <v>13438</v>
      </c>
      <c r="H1888" s="149" t="s">
        <v>2731</v>
      </c>
      <c r="I1888">
        <v>40003283</v>
      </c>
    </row>
    <row r="1889" spans="6:9" x14ac:dyDescent="0.25">
      <c r="F1889" t="str">
        <f t="shared" si="33"/>
        <v>ALLDAVE DODGE SERVICE INC.</v>
      </c>
      <c r="G1889" s="149" t="s">
        <v>13438</v>
      </c>
      <c r="H1889" s="149" t="s">
        <v>2733</v>
      </c>
      <c r="I1889">
        <v>40008179</v>
      </c>
    </row>
    <row r="1890" spans="6:9" x14ac:dyDescent="0.25">
      <c r="F1890" t="str">
        <f t="shared" si="33"/>
        <v>ALLDAVENPORT ELECTRIC</v>
      </c>
      <c r="G1890" s="149" t="s">
        <v>13438</v>
      </c>
      <c r="H1890" s="149" t="s">
        <v>2736</v>
      </c>
      <c r="I1890">
        <v>40007477</v>
      </c>
    </row>
    <row r="1891" spans="6:9" x14ac:dyDescent="0.25">
      <c r="F1891" t="str">
        <f t="shared" si="33"/>
        <v>ALLDAVID RICHARDS</v>
      </c>
      <c r="G1891" s="149" t="s">
        <v>13438</v>
      </c>
      <c r="H1891" s="149" t="s">
        <v>2739</v>
      </c>
      <c r="I1891">
        <v>40420401</v>
      </c>
    </row>
    <row r="1892" spans="6:9" x14ac:dyDescent="0.25">
      <c r="F1892" t="str">
        <f t="shared" si="33"/>
        <v>ALLDAVIDSON CONVEYOR SYSTEMS</v>
      </c>
      <c r="G1892" s="149" t="s">
        <v>13438</v>
      </c>
      <c r="H1892" s="149" t="s">
        <v>2740</v>
      </c>
      <c r="I1892">
        <v>40006797</v>
      </c>
    </row>
    <row r="1893" spans="6:9" x14ac:dyDescent="0.25">
      <c r="F1893" t="str">
        <f t="shared" si="33"/>
        <v>ALLDAVIS WIRE CORPORATION</v>
      </c>
      <c r="G1893" s="149" t="s">
        <v>13438</v>
      </c>
      <c r="H1893" s="149" t="s">
        <v>2744</v>
      </c>
      <c r="I1893">
        <v>40008173</v>
      </c>
    </row>
    <row r="1894" spans="6:9" x14ac:dyDescent="0.25">
      <c r="F1894" t="str">
        <f t="shared" si="33"/>
        <v>ALLDAVIS-STANDARD LLC</v>
      </c>
      <c r="G1894" s="149" t="s">
        <v>13438</v>
      </c>
      <c r="H1894" s="149" t="s">
        <v>2745</v>
      </c>
      <c r="I1894">
        <v>40003711</v>
      </c>
    </row>
    <row r="1895" spans="6:9" x14ac:dyDescent="0.25">
      <c r="F1895" t="str">
        <f t="shared" si="33"/>
        <v>ALLDAWN FOOD PRODUCTS</v>
      </c>
      <c r="G1895" s="149" t="s">
        <v>13438</v>
      </c>
      <c r="H1895" s="149" t="s">
        <v>2746</v>
      </c>
      <c r="I1895">
        <v>40000992</v>
      </c>
    </row>
    <row r="1896" spans="6:9" x14ac:dyDescent="0.25">
      <c r="F1896" t="str">
        <f t="shared" si="33"/>
        <v>ALLDAWN FOOD PRODUCTS (CANADA), LTD.</v>
      </c>
      <c r="G1896" s="149" t="s">
        <v>13438</v>
      </c>
      <c r="H1896" s="149" t="s">
        <v>2747</v>
      </c>
      <c r="I1896">
        <v>40420123</v>
      </c>
    </row>
    <row r="1897" spans="6:9" x14ac:dyDescent="0.25">
      <c r="F1897" t="str">
        <f t="shared" si="33"/>
        <v>ALLDAY-LEE FOODS, INC</v>
      </c>
      <c r="G1897" s="149" t="s">
        <v>13438</v>
      </c>
      <c r="H1897" s="149" t="s">
        <v>2748</v>
      </c>
      <c r="I1897">
        <v>40005066</v>
      </c>
    </row>
    <row r="1898" spans="6:9" x14ac:dyDescent="0.25">
      <c r="F1898" t="str">
        <f t="shared" si="33"/>
        <v>ALLDC EQUIPMENT INC</v>
      </c>
      <c r="G1898" s="149" t="s">
        <v>13438</v>
      </c>
      <c r="H1898" s="149" t="s">
        <v>2750</v>
      </c>
      <c r="I1898">
        <v>40009031</v>
      </c>
    </row>
    <row r="1899" spans="6:9" x14ac:dyDescent="0.25">
      <c r="F1899" t="str">
        <f t="shared" si="33"/>
        <v>ALLDCI INC.</v>
      </c>
      <c r="G1899" s="149" t="s">
        <v>13438</v>
      </c>
      <c r="H1899" s="149" t="s">
        <v>2751</v>
      </c>
      <c r="I1899">
        <v>40004282</v>
      </c>
    </row>
    <row r="1900" spans="6:9" x14ac:dyDescent="0.25">
      <c r="F1900" t="str">
        <f t="shared" si="33"/>
        <v>ALLDCM-TM USA, LLC</v>
      </c>
      <c r="G1900" s="149" t="s">
        <v>13438</v>
      </c>
      <c r="H1900" s="149" t="s">
        <v>2753</v>
      </c>
      <c r="I1900">
        <v>40008794</v>
      </c>
    </row>
    <row r="1901" spans="6:9" x14ac:dyDescent="0.25">
      <c r="F1901" t="str">
        <f t="shared" si="33"/>
        <v>ALLdds AUTOMATED MACHINERY DESIGN INC.</v>
      </c>
      <c r="G1901" s="149" t="s">
        <v>13438</v>
      </c>
      <c r="H1901" s="149" t="s">
        <v>2755</v>
      </c>
      <c r="I1901">
        <v>40420392</v>
      </c>
    </row>
    <row r="1902" spans="6:9" x14ac:dyDescent="0.25">
      <c r="F1902" t="str">
        <f t="shared" si="33"/>
        <v>ALLDDS CONVEYOR INC</v>
      </c>
      <c r="G1902" s="149" t="s">
        <v>13438</v>
      </c>
      <c r="H1902" s="149" t="s">
        <v>2756</v>
      </c>
      <c r="I1902">
        <v>40006968</v>
      </c>
    </row>
    <row r="1903" spans="6:9" x14ac:dyDescent="0.25">
      <c r="F1903" t="str">
        <f t="shared" si="33"/>
        <v>ALLDEAM LTD.</v>
      </c>
      <c r="G1903" s="149" t="s">
        <v>13438</v>
      </c>
      <c r="H1903" s="149" t="s">
        <v>2758</v>
      </c>
      <c r="I1903">
        <v>40421486</v>
      </c>
    </row>
    <row r="1904" spans="6:9" x14ac:dyDescent="0.25">
      <c r="F1904" s="185" t="str">
        <f t="shared" si="33"/>
        <v>ALLDEARBORN MID-WEST COMPANY LLC</v>
      </c>
      <c r="G1904" s="149" t="s">
        <v>13438</v>
      </c>
      <c r="H1904" s="149" t="s">
        <v>2759</v>
      </c>
      <c r="I1904">
        <v>40007943</v>
      </c>
    </row>
    <row r="1905" spans="6:9" x14ac:dyDescent="0.25">
      <c r="F1905" s="185" t="str">
        <f t="shared" si="33"/>
        <v>ALLDEARBORN MID-WEST COMPANY LLC</v>
      </c>
      <c r="G1905" s="149" t="s">
        <v>13438</v>
      </c>
      <c r="H1905" s="149" t="s">
        <v>2759</v>
      </c>
      <c r="I1905">
        <v>40007258</v>
      </c>
    </row>
    <row r="1906" spans="6:9" x14ac:dyDescent="0.25">
      <c r="F1906" t="str">
        <f t="shared" si="33"/>
        <v>ALLDECA CABLES INC.</v>
      </c>
      <c r="G1906" s="149" t="s">
        <v>13438</v>
      </c>
      <c r="H1906" s="149" t="s">
        <v>2761</v>
      </c>
      <c r="I1906">
        <v>40420405</v>
      </c>
    </row>
    <row r="1907" spans="6:9" x14ac:dyDescent="0.25">
      <c r="F1907" t="str">
        <f t="shared" si="33"/>
        <v>ALLDECACER</v>
      </c>
      <c r="G1907" s="149" t="s">
        <v>13438</v>
      </c>
      <c r="H1907" s="149" t="s">
        <v>2762</v>
      </c>
      <c r="I1907">
        <v>40420743</v>
      </c>
    </row>
    <row r="1908" spans="6:9" x14ac:dyDescent="0.25">
      <c r="F1908" t="str">
        <f t="shared" si="33"/>
        <v>ALLDECATUR RUBBER &amp; GASKET</v>
      </c>
      <c r="G1908" s="149" t="s">
        <v>13438</v>
      </c>
      <c r="H1908" s="149" t="s">
        <v>2763</v>
      </c>
      <c r="I1908">
        <v>40005211</v>
      </c>
    </row>
    <row r="1909" spans="6:9" x14ac:dyDescent="0.25">
      <c r="F1909" t="str">
        <f t="shared" si="33"/>
        <v>ALLDECO AUTOMOTIVE</v>
      </c>
      <c r="G1909" s="149" t="s">
        <v>13438</v>
      </c>
      <c r="H1909" s="149" t="s">
        <v>2766</v>
      </c>
      <c r="I1909">
        <v>40420131</v>
      </c>
    </row>
    <row r="1910" spans="6:9" x14ac:dyDescent="0.25">
      <c r="F1910" t="str">
        <f t="shared" si="33"/>
        <v>ALLDECOBOARD INC.</v>
      </c>
      <c r="G1910" s="149" t="s">
        <v>13438</v>
      </c>
      <c r="H1910" s="149" t="s">
        <v>2767</v>
      </c>
      <c r="I1910">
        <v>40005818</v>
      </c>
    </row>
    <row r="1911" spans="6:9" x14ac:dyDescent="0.25">
      <c r="F1911" t="str">
        <f t="shared" si="33"/>
        <v>ALLDECOR CABINETS</v>
      </c>
      <c r="G1911" s="149" t="s">
        <v>13438</v>
      </c>
      <c r="H1911" s="149" t="s">
        <v>2768</v>
      </c>
      <c r="I1911">
        <v>40420606</v>
      </c>
    </row>
    <row r="1912" spans="6:9" x14ac:dyDescent="0.25">
      <c r="F1912" t="str">
        <f t="shared" si="33"/>
        <v>ALLDECORATION DESIGN SOLUTIONS INC.</v>
      </c>
      <c r="G1912" s="149" t="s">
        <v>13438</v>
      </c>
      <c r="H1912" s="149" t="s">
        <v>2769</v>
      </c>
      <c r="I1912">
        <v>40006706</v>
      </c>
    </row>
    <row r="1913" spans="6:9" x14ac:dyDescent="0.25">
      <c r="F1913" s="185" t="str">
        <f t="shared" si="33"/>
        <v>ALLDEECO HOSE &amp; BELTING INC</v>
      </c>
      <c r="G1913" s="149" t="s">
        <v>13438</v>
      </c>
      <c r="H1913" s="149" t="s">
        <v>2770</v>
      </c>
      <c r="I1913">
        <v>40008963</v>
      </c>
    </row>
    <row r="1914" spans="6:9" x14ac:dyDescent="0.25">
      <c r="F1914" s="185" t="str">
        <f t="shared" si="33"/>
        <v>ALLDEECO HOSE &amp; BELTING INC</v>
      </c>
      <c r="G1914" s="149" t="s">
        <v>13438</v>
      </c>
      <c r="H1914" s="149" t="s">
        <v>2770</v>
      </c>
      <c r="I1914">
        <v>40006099</v>
      </c>
    </row>
    <row r="1915" spans="6:9" x14ac:dyDescent="0.25">
      <c r="F1915" t="str">
        <f t="shared" si="33"/>
        <v>ALLDEFCO INC</v>
      </c>
      <c r="G1915" s="149" t="s">
        <v>13438</v>
      </c>
      <c r="H1915" s="149" t="s">
        <v>2771</v>
      </c>
      <c r="I1915">
        <v>40008761</v>
      </c>
    </row>
    <row r="1916" spans="6:9" x14ac:dyDescent="0.25">
      <c r="F1916" t="str">
        <f t="shared" si="33"/>
        <v>ALLDEFLURI'S CHOCOLATES</v>
      </c>
      <c r="G1916" s="149" t="s">
        <v>13438</v>
      </c>
      <c r="H1916" s="149" t="s">
        <v>2774</v>
      </c>
      <c r="I1916">
        <v>40007903</v>
      </c>
    </row>
    <row r="1917" spans="6:9" x14ac:dyDescent="0.25">
      <c r="F1917" t="str">
        <f t="shared" si="33"/>
        <v>ALLDEIORIO FOODS, INC</v>
      </c>
      <c r="G1917" s="149" t="s">
        <v>13438</v>
      </c>
      <c r="H1917" s="149" t="s">
        <v>2775</v>
      </c>
      <c r="I1917">
        <v>40007644</v>
      </c>
    </row>
    <row r="1918" spans="6:9" x14ac:dyDescent="0.25">
      <c r="F1918" t="str">
        <f t="shared" si="33"/>
        <v>ALLDEL METALS</v>
      </c>
      <c r="G1918" s="149" t="s">
        <v>13438</v>
      </c>
      <c r="H1918" s="149" t="s">
        <v>2778</v>
      </c>
      <c r="I1918">
        <v>40421258</v>
      </c>
    </row>
    <row r="1919" spans="6:9" x14ac:dyDescent="0.25">
      <c r="F1919" t="str">
        <f t="shared" si="33"/>
        <v>ALLDEL MONTE FOODS - MODESTO</v>
      </c>
      <c r="G1919" s="149" t="s">
        <v>13438</v>
      </c>
      <c r="H1919" s="149" t="s">
        <v>2779</v>
      </c>
      <c r="I1919">
        <v>40007373</v>
      </c>
    </row>
    <row r="1920" spans="6:9" x14ac:dyDescent="0.25">
      <c r="F1920" t="str">
        <f t="shared" si="33"/>
        <v>ALLDEL WEST ENGINEERING</v>
      </c>
      <c r="G1920" s="149" t="s">
        <v>13438</v>
      </c>
      <c r="H1920" s="149" t="s">
        <v>2783</v>
      </c>
      <c r="I1920">
        <v>40007918</v>
      </c>
    </row>
    <row r="1921" spans="6:9" x14ac:dyDescent="0.25">
      <c r="F1921" t="str">
        <f t="shared" si="33"/>
        <v>ALLDELANO CONVEYOR &amp; EQUIPMENT CO.</v>
      </c>
      <c r="G1921" s="149" t="s">
        <v>13438</v>
      </c>
      <c r="H1921" s="149" t="s">
        <v>2784</v>
      </c>
      <c r="I1921">
        <v>40003080</v>
      </c>
    </row>
    <row r="1922" spans="6:9" x14ac:dyDescent="0.25">
      <c r="F1922" t="str">
        <f t="shared" si="33"/>
        <v>ALLDELCO INDUSTRIAL SALES</v>
      </c>
      <c r="G1922" s="149" t="s">
        <v>13438</v>
      </c>
      <c r="H1922" s="149" t="s">
        <v>2785</v>
      </c>
      <c r="I1922">
        <v>40008597</v>
      </c>
    </row>
    <row r="1923" spans="6:9" x14ac:dyDescent="0.25">
      <c r="F1923" t="str">
        <f t="shared" ref="F1923:F1986" si="34">CONCATENATE(G1923, H1923)</f>
        <v>ALLDELTA AIRLINES INC</v>
      </c>
      <c r="G1923" s="149" t="s">
        <v>13438</v>
      </c>
      <c r="H1923" s="149" t="s">
        <v>2792</v>
      </c>
      <c r="I1923">
        <v>40007215</v>
      </c>
    </row>
    <row r="1924" spans="6:9" x14ac:dyDescent="0.25">
      <c r="F1924" t="str">
        <f t="shared" si="34"/>
        <v>ALLDELTA AIRLINES INC., DEPT 587</v>
      </c>
      <c r="G1924" s="149" t="s">
        <v>13438</v>
      </c>
      <c r="H1924" s="149" t="s">
        <v>13525</v>
      </c>
      <c r="I1924">
        <v>40000273</v>
      </c>
    </row>
    <row r="1925" spans="6:9" x14ac:dyDescent="0.25">
      <c r="F1925" t="str">
        <f t="shared" si="34"/>
        <v>ALLDELTA INDUSTRIAL SERVICES, INC.</v>
      </c>
      <c r="G1925" s="149" t="s">
        <v>13438</v>
      </c>
      <c r="H1925" s="149" t="s">
        <v>2795</v>
      </c>
      <c r="I1925">
        <v>40006832</v>
      </c>
    </row>
    <row r="1926" spans="6:9" x14ac:dyDescent="0.25">
      <c r="F1926" t="str">
        <f t="shared" si="34"/>
        <v>ALLDELTA MACHINE</v>
      </c>
      <c r="G1926" s="149" t="s">
        <v>13438</v>
      </c>
      <c r="H1926" s="149" t="s">
        <v>2796</v>
      </c>
      <c r="I1926">
        <v>40004585</v>
      </c>
    </row>
    <row r="1927" spans="6:9" x14ac:dyDescent="0.25">
      <c r="F1927" t="str">
        <f t="shared" si="34"/>
        <v>ALLDELTA SYSTEMS &amp; AUTOMATION, INC</v>
      </c>
      <c r="G1927" s="149" t="s">
        <v>13438</v>
      </c>
      <c r="H1927" s="149" t="s">
        <v>2802</v>
      </c>
      <c r="I1927">
        <v>40006688</v>
      </c>
    </row>
    <row r="1928" spans="6:9" x14ac:dyDescent="0.25">
      <c r="F1928" t="str">
        <f t="shared" si="34"/>
        <v>ALLDEL-TIN FIBER L.L.C.</v>
      </c>
      <c r="G1928" s="149" t="s">
        <v>13438</v>
      </c>
      <c r="H1928" s="149" t="s">
        <v>2804</v>
      </c>
      <c r="I1928">
        <v>40002037</v>
      </c>
    </row>
    <row r="1929" spans="6:9" x14ac:dyDescent="0.25">
      <c r="F1929" t="str">
        <f t="shared" si="34"/>
        <v>ALLDELUXE CORPORATION</v>
      </c>
      <c r="G1929" s="149" t="s">
        <v>13438</v>
      </c>
      <c r="H1929" s="149" t="s">
        <v>2805</v>
      </c>
      <c r="I1929">
        <v>40006286</v>
      </c>
    </row>
    <row r="1930" spans="6:9" x14ac:dyDescent="0.25">
      <c r="F1930" t="str">
        <f t="shared" si="34"/>
        <v>ALLDEMATIC CORP - HEBRON, KY</v>
      </c>
      <c r="G1930" s="149" t="s">
        <v>13438</v>
      </c>
      <c r="H1930" s="149" t="s">
        <v>2807</v>
      </c>
      <c r="I1930">
        <v>40007521</v>
      </c>
    </row>
    <row r="1931" spans="6:9" x14ac:dyDescent="0.25">
      <c r="F1931" t="str">
        <f t="shared" si="34"/>
        <v>ALLDEMATIC CORP-GRAND RAPIDS, MI</v>
      </c>
      <c r="G1931" s="149" t="s">
        <v>13438</v>
      </c>
      <c r="H1931" s="149" t="s">
        <v>2808</v>
      </c>
      <c r="I1931">
        <v>40000333</v>
      </c>
    </row>
    <row r="1932" spans="6:9" x14ac:dyDescent="0.25">
      <c r="F1932" t="str">
        <f t="shared" si="34"/>
        <v>ALLDEMATIC LIMITED</v>
      </c>
      <c r="G1932" s="149" t="s">
        <v>13438</v>
      </c>
      <c r="H1932" s="149" t="s">
        <v>2809</v>
      </c>
      <c r="I1932">
        <v>40420101</v>
      </c>
    </row>
    <row r="1933" spans="6:9" x14ac:dyDescent="0.25">
      <c r="F1933" t="str">
        <f t="shared" si="34"/>
        <v>ALLDEN DEKKER MEATS (2005)</v>
      </c>
      <c r="G1933" s="149" t="s">
        <v>13438</v>
      </c>
      <c r="H1933" s="149" t="s">
        <v>2810</v>
      </c>
      <c r="I1933">
        <v>40420651</v>
      </c>
    </row>
    <row r="1934" spans="6:9" x14ac:dyDescent="0.25">
      <c r="F1934" t="str">
        <f t="shared" si="34"/>
        <v>ALLDENARDIS INDUSTRIAL SALES LTD</v>
      </c>
      <c r="G1934" s="149" t="s">
        <v>13438</v>
      </c>
      <c r="H1934" s="149" t="s">
        <v>2811</v>
      </c>
      <c r="I1934">
        <v>40421445</v>
      </c>
    </row>
    <row r="1935" spans="6:9" x14ac:dyDescent="0.25">
      <c r="F1935" t="str">
        <f t="shared" si="34"/>
        <v>ALLDENNIS C PHELPS</v>
      </c>
      <c r="G1935" s="149" t="s">
        <v>13438</v>
      </c>
      <c r="H1935" s="149" t="s">
        <v>2814</v>
      </c>
      <c r="I1935">
        <v>40008637</v>
      </c>
    </row>
    <row r="1936" spans="6:9" x14ac:dyDescent="0.25">
      <c r="F1936" t="str">
        <f t="shared" si="34"/>
        <v>ALLDENSO DATA PROCESSING CENTER</v>
      </c>
      <c r="G1936" s="149" t="s">
        <v>13438</v>
      </c>
      <c r="H1936" s="149" t="s">
        <v>2815</v>
      </c>
      <c r="I1936">
        <v>40008988</v>
      </c>
    </row>
    <row r="1937" spans="6:9" x14ac:dyDescent="0.25">
      <c r="F1937" t="str">
        <f t="shared" si="34"/>
        <v>ALLDENSO MANUFACTURING CANADA INC.</v>
      </c>
      <c r="G1937" s="149" t="s">
        <v>13438</v>
      </c>
      <c r="H1937" s="149" t="s">
        <v>2817</v>
      </c>
      <c r="I1937">
        <v>40420870</v>
      </c>
    </row>
    <row r="1938" spans="6:9" x14ac:dyDescent="0.25">
      <c r="F1938" t="str">
        <f t="shared" si="34"/>
        <v>ALLDENSO MANUFACTURING NORTH CAROLINA</v>
      </c>
      <c r="G1938" s="149" t="s">
        <v>13438</v>
      </c>
      <c r="H1938" s="149" t="s">
        <v>13526</v>
      </c>
      <c r="I1938">
        <v>40000396</v>
      </c>
    </row>
    <row r="1939" spans="6:9" x14ac:dyDescent="0.25">
      <c r="F1939" t="str">
        <f t="shared" si="34"/>
        <v>ALLDENTSPLY</v>
      </c>
      <c r="G1939" s="149" t="s">
        <v>13438</v>
      </c>
      <c r="H1939" s="149" t="s">
        <v>2818</v>
      </c>
      <c r="I1939">
        <v>40003057</v>
      </c>
    </row>
    <row r="1940" spans="6:9" x14ac:dyDescent="0.25">
      <c r="F1940" s="185" t="str">
        <f t="shared" si="34"/>
        <v>ALLDENTSPLY INTERNATIONAL</v>
      </c>
      <c r="G1940" s="149" t="s">
        <v>13438</v>
      </c>
      <c r="H1940" s="149" t="s">
        <v>2819</v>
      </c>
      <c r="I1940">
        <v>40005026</v>
      </c>
    </row>
    <row r="1941" spans="6:9" x14ac:dyDescent="0.25">
      <c r="F1941" s="185" t="str">
        <f t="shared" si="34"/>
        <v>ALLDENTSPLY INTERNATIONAL</v>
      </c>
      <c r="G1941" s="149" t="s">
        <v>13438</v>
      </c>
      <c r="H1941" s="149" t="s">
        <v>2819</v>
      </c>
      <c r="I1941">
        <v>47200024</v>
      </c>
    </row>
    <row r="1942" spans="6:9" x14ac:dyDescent="0.25">
      <c r="F1942" t="str">
        <f t="shared" si="34"/>
        <v>ALLDEPENDABLE MARKING SYSTEMS LTD.</v>
      </c>
      <c r="G1942" s="149" t="s">
        <v>13438</v>
      </c>
      <c r="H1942" s="149" t="s">
        <v>2821</v>
      </c>
      <c r="I1942">
        <v>40420635</v>
      </c>
    </row>
    <row r="1943" spans="6:9" x14ac:dyDescent="0.25">
      <c r="F1943" t="str">
        <f t="shared" si="34"/>
        <v>ALLDERKIN &amp; WISE INC</v>
      </c>
      <c r="G1943" s="149" t="s">
        <v>13438</v>
      </c>
      <c r="H1943" s="149" t="s">
        <v>2822</v>
      </c>
      <c r="I1943">
        <v>40004232</v>
      </c>
    </row>
    <row r="1944" spans="6:9" x14ac:dyDescent="0.25">
      <c r="F1944" t="str">
        <f t="shared" si="34"/>
        <v>ALLDERMA SCIENCES CANADA INC.</v>
      </c>
      <c r="G1944" s="149" t="s">
        <v>13438</v>
      </c>
      <c r="H1944" s="149" t="s">
        <v>2823</v>
      </c>
      <c r="I1944">
        <v>40421177</v>
      </c>
    </row>
    <row r="1945" spans="6:9" x14ac:dyDescent="0.25">
      <c r="F1945" t="str">
        <f t="shared" si="34"/>
        <v>ALLDES MOINES AIRPORT AUTHORITY</v>
      </c>
      <c r="G1945" s="149" t="s">
        <v>13438</v>
      </c>
      <c r="H1945" s="149" t="s">
        <v>2825</v>
      </c>
      <c r="I1945">
        <v>40007002</v>
      </c>
    </row>
    <row r="1946" spans="6:9" x14ac:dyDescent="0.25">
      <c r="F1946" t="str">
        <f t="shared" si="34"/>
        <v>ALLDESCO EQUIPMENT</v>
      </c>
      <c r="G1946" s="149" t="s">
        <v>13438</v>
      </c>
      <c r="H1946" s="149" t="s">
        <v>2827</v>
      </c>
      <c r="I1946">
        <v>40002659</v>
      </c>
    </row>
    <row r="1947" spans="6:9" x14ac:dyDescent="0.25">
      <c r="F1947" t="str">
        <f t="shared" si="34"/>
        <v>ALLDESCO INC.</v>
      </c>
      <c r="G1947" s="149" t="s">
        <v>13438</v>
      </c>
      <c r="H1947" s="149" t="s">
        <v>2828</v>
      </c>
      <c r="I1947">
        <v>40420818</v>
      </c>
    </row>
    <row r="1948" spans="6:9" x14ac:dyDescent="0.25">
      <c r="F1948" t="str">
        <f t="shared" si="34"/>
        <v>ALLDESHAZO AUTOMATION LLC</v>
      </c>
      <c r="G1948" s="149" t="s">
        <v>13438</v>
      </c>
      <c r="H1948" s="149" t="s">
        <v>2829</v>
      </c>
      <c r="I1948">
        <v>40008871</v>
      </c>
    </row>
    <row r="1949" spans="6:9" x14ac:dyDescent="0.25">
      <c r="F1949" t="str">
        <f t="shared" si="34"/>
        <v>ALLDESIGN &amp; INTEGRATION INC.</v>
      </c>
      <c r="G1949" s="149" t="s">
        <v>13438</v>
      </c>
      <c r="H1949" s="149" t="s">
        <v>2830</v>
      </c>
      <c r="I1949">
        <v>40420312</v>
      </c>
    </row>
    <row r="1950" spans="6:9" x14ac:dyDescent="0.25">
      <c r="F1950" t="str">
        <f t="shared" si="34"/>
        <v>ALLDESIGN CRAFT DOOR INC.</v>
      </c>
      <c r="G1950" s="149" t="s">
        <v>13438</v>
      </c>
      <c r="H1950" s="149" t="s">
        <v>2831</v>
      </c>
      <c r="I1950">
        <v>40007438</v>
      </c>
    </row>
    <row r="1951" spans="6:9" x14ac:dyDescent="0.25">
      <c r="F1951" t="str">
        <f t="shared" si="34"/>
        <v>ALLDESIGN FABRICATORS &amp; INTEGRATORS, L</v>
      </c>
      <c r="G1951" s="149" t="s">
        <v>13438</v>
      </c>
      <c r="H1951" s="149" t="s">
        <v>2832</v>
      </c>
      <c r="I1951">
        <v>40007751</v>
      </c>
    </row>
    <row r="1952" spans="6:9" x14ac:dyDescent="0.25">
      <c r="F1952" t="str">
        <f t="shared" si="34"/>
        <v>ALLDESIGN METALS</v>
      </c>
      <c r="G1952" s="149" t="s">
        <v>13438</v>
      </c>
      <c r="H1952" s="149" t="s">
        <v>2833</v>
      </c>
      <c r="I1952">
        <v>40002083</v>
      </c>
    </row>
    <row r="1953" spans="6:9" x14ac:dyDescent="0.25">
      <c r="F1953" t="str">
        <f t="shared" si="34"/>
        <v>ALLDESIGNED CONVEYOR</v>
      </c>
      <c r="G1953" s="149" t="s">
        <v>13438</v>
      </c>
      <c r="H1953" s="149" t="s">
        <v>2834</v>
      </c>
      <c r="I1953">
        <v>40005483</v>
      </c>
    </row>
    <row r="1954" spans="6:9" x14ac:dyDescent="0.25">
      <c r="F1954" t="str">
        <f t="shared" si="34"/>
        <v>ALLDESIGNED CONVEYOR / PROJECT ACCOUNT</v>
      </c>
      <c r="G1954" s="149" t="s">
        <v>13438</v>
      </c>
      <c r="H1954" s="149" t="s">
        <v>2835</v>
      </c>
      <c r="I1954">
        <v>40008296</v>
      </c>
    </row>
    <row r="1955" spans="6:9" x14ac:dyDescent="0.25">
      <c r="F1955" t="str">
        <f t="shared" si="34"/>
        <v>ALLDESSERTS ON US</v>
      </c>
      <c r="G1955" s="149" t="s">
        <v>13438</v>
      </c>
      <c r="H1955" s="149" t="s">
        <v>2836</v>
      </c>
      <c r="I1955">
        <v>40002864</v>
      </c>
    </row>
    <row r="1956" spans="6:9" x14ac:dyDescent="0.25">
      <c r="F1956" t="str">
        <f t="shared" si="34"/>
        <v>ALLDETROIT TOOL &amp; ENGINEERING</v>
      </c>
      <c r="G1956" s="149" t="s">
        <v>13438</v>
      </c>
      <c r="H1956" s="149" t="s">
        <v>2837</v>
      </c>
      <c r="I1956">
        <v>40005556</v>
      </c>
    </row>
    <row r="1957" spans="6:9" x14ac:dyDescent="0.25">
      <c r="F1957" t="str">
        <f t="shared" si="34"/>
        <v>ALLDEVBEK FABRICATION &amp; MILLWRIGHTING</v>
      </c>
      <c r="G1957" s="149" t="s">
        <v>13438</v>
      </c>
      <c r="H1957" s="149" t="s">
        <v>2838</v>
      </c>
      <c r="I1957">
        <v>40421437</v>
      </c>
    </row>
    <row r="1958" spans="6:9" x14ac:dyDescent="0.25">
      <c r="F1958" t="str">
        <f t="shared" si="34"/>
        <v>ALLDEWEY'S BAKERY</v>
      </c>
      <c r="G1958" s="149" t="s">
        <v>13438</v>
      </c>
      <c r="H1958" s="149" t="s">
        <v>2840</v>
      </c>
      <c r="I1958">
        <v>40000183</v>
      </c>
    </row>
    <row r="1959" spans="6:9" x14ac:dyDescent="0.25">
      <c r="F1959" t="str">
        <f t="shared" si="34"/>
        <v>ALLDEWITT SEALING TECHNOLOGIES</v>
      </c>
      <c r="G1959" s="149" t="s">
        <v>13438</v>
      </c>
      <c r="H1959" s="149" t="s">
        <v>2841</v>
      </c>
      <c r="I1959">
        <v>40001757</v>
      </c>
    </row>
    <row r="1960" spans="6:9" x14ac:dyDescent="0.25">
      <c r="F1960" t="str">
        <f t="shared" si="34"/>
        <v>ALLDG2 CONSULTING INC.</v>
      </c>
      <c r="G1960" s="149" t="s">
        <v>13438</v>
      </c>
      <c r="H1960" s="149" t="s">
        <v>2844</v>
      </c>
      <c r="I1960">
        <v>40008947</v>
      </c>
    </row>
    <row r="1961" spans="6:9" x14ac:dyDescent="0.25">
      <c r="F1961" t="str">
        <f t="shared" si="34"/>
        <v>ALLDGS IMPORT</v>
      </c>
      <c r="G1961" s="149" t="s">
        <v>13438</v>
      </c>
      <c r="H1961" s="149" t="s">
        <v>2845</v>
      </c>
      <c r="I1961">
        <v>40007600</v>
      </c>
    </row>
    <row r="1962" spans="6:9" x14ac:dyDescent="0.25">
      <c r="F1962" t="str">
        <f t="shared" si="34"/>
        <v>ALLDGS STORE FIXTURES, INC.</v>
      </c>
      <c r="G1962" s="149" t="s">
        <v>13438</v>
      </c>
      <c r="H1962" s="149" t="s">
        <v>2846</v>
      </c>
      <c r="I1962">
        <v>40000337</v>
      </c>
    </row>
    <row r="1963" spans="6:9" x14ac:dyDescent="0.25">
      <c r="F1963" t="str">
        <f t="shared" si="34"/>
        <v>ALLDHL  EXPRESS</v>
      </c>
      <c r="G1963" s="149" t="s">
        <v>13438</v>
      </c>
      <c r="H1963" s="149" t="s">
        <v>2847</v>
      </c>
      <c r="I1963">
        <v>40002482</v>
      </c>
    </row>
    <row r="1964" spans="6:9" x14ac:dyDescent="0.25">
      <c r="F1964" t="str">
        <f t="shared" si="34"/>
        <v>ALLDHP</v>
      </c>
      <c r="G1964" s="149" t="s">
        <v>13438</v>
      </c>
      <c r="H1964" s="149" t="s">
        <v>2848</v>
      </c>
      <c r="I1964">
        <v>40002681</v>
      </c>
    </row>
    <row r="1965" spans="6:9" x14ac:dyDescent="0.25">
      <c r="F1965" t="str">
        <f t="shared" si="34"/>
        <v>ALLDI LUIGI SAUSAGE CO</v>
      </c>
      <c r="G1965" s="149" t="s">
        <v>13438</v>
      </c>
      <c r="H1965" s="149" t="s">
        <v>2849</v>
      </c>
      <c r="I1965">
        <v>40006357</v>
      </c>
    </row>
    <row r="1966" spans="6:9" x14ac:dyDescent="0.25">
      <c r="F1966" t="str">
        <f t="shared" si="34"/>
        <v>ALLDIAB AMERICAS LP</v>
      </c>
      <c r="G1966" s="149" t="s">
        <v>13438</v>
      </c>
      <c r="H1966" s="149" t="s">
        <v>2850</v>
      </c>
      <c r="I1966">
        <v>40005754</v>
      </c>
    </row>
    <row r="1967" spans="6:9" x14ac:dyDescent="0.25">
      <c r="F1967" t="str">
        <f t="shared" si="34"/>
        <v>ALLDIAGEO</v>
      </c>
      <c r="G1967" s="149" t="s">
        <v>13438</v>
      </c>
      <c r="H1967" s="149" t="s">
        <v>2851</v>
      </c>
      <c r="I1967">
        <v>40007211</v>
      </c>
    </row>
    <row r="1968" spans="6:9" x14ac:dyDescent="0.25">
      <c r="F1968" t="str">
        <f t="shared" si="34"/>
        <v>ALLDIAMOND PET FOOD PROCESSORS OF SC</v>
      </c>
      <c r="G1968" s="149" t="s">
        <v>13438</v>
      </c>
      <c r="H1968" s="149" t="s">
        <v>2854</v>
      </c>
      <c r="I1968">
        <v>40006332</v>
      </c>
    </row>
    <row r="1969" spans="6:9" x14ac:dyDescent="0.25">
      <c r="F1969" s="185" t="str">
        <f t="shared" si="34"/>
        <v>ALLDIAMOND PET FOODS</v>
      </c>
      <c r="G1969" s="149" t="s">
        <v>13438</v>
      </c>
      <c r="H1969" s="149" t="s">
        <v>2855</v>
      </c>
      <c r="I1969">
        <v>40003517</v>
      </c>
    </row>
    <row r="1970" spans="6:9" x14ac:dyDescent="0.25">
      <c r="F1970" s="185" t="str">
        <f t="shared" si="34"/>
        <v>ALLDIAMOND PET FOODS</v>
      </c>
      <c r="G1970" s="149" t="s">
        <v>13438</v>
      </c>
      <c r="H1970" s="149" t="s">
        <v>2855</v>
      </c>
      <c r="I1970">
        <v>40006947</v>
      </c>
    </row>
    <row r="1971" spans="6:9" x14ac:dyDescent="0.25">
      <c r="F1971" s="185" t="str">
        <f t="shared" si="34"/>
        <v>ALLDIAZ ALBUJA GUSTAVO ARMANDO</v>
      </c>
      <c r="G1971" s="149" t="s">
        <v>13438</v>
      </c>
      <c r="H1971" s="149" t="s">
        <v>2857</v>
      </c>
      <c r="I1971">
        <v>40421173</v>
      </c>
    </row>
    <row r="1972" spans="6:9" x14ac:dyDescent="0.25">
      <c r="F1972" s="185" t="str">
        <f t="shared" si="34"/>
        <v>ALLDIAZ ALBUJA GUSTAVO ARMANDO</v>
      </c>
      <c r="G1972" s="149" t="s">
        <v>13438</v>
      </c>
      <c r="H1972" s="149" t="s">
        <v>2857</v>
      </c>
      <c r="I1972">
        <v>40421173</v>
      </c>
    </row>
    <row r="1973" spans="6:9" x14ac:dyDescent="0.25">
      <c r="F1973" s="185" t="str">
        <f t="shared" si="34"/>
        <v>ALLDIAZ ALBUJA GUSTAVO ARMANDO</v>
      </c>
      <c r="G1973" s="149" t="s">
        <v>13438</v>
      </c>
      <c r="H1973" s="149" t="s">
        <v>2857</v>
      </c>
      <c r="I1973">
        <v>40421173</v>
      </c>
    </row>
    <row r="1974" spans="6:9" x14ac:dyDescent="0.25">
      <c r="F1974" t="str">
        <f t="shared" si="34"/>
        <v>ALLDI-CUT INDUSTRIES LTD.</v>
      </c>
      <c r="G1974" s="149" t="s">
        <v>13438</v>
      </c>
      <c r="H1974" s="149" t="s">
        <v>2858</v>
      </c>
      <c r="I1974">
        <v>40420480</v>
      </c>
    </row>
    <row r="1975" spans="6:9" x14ac:dyDescent="0.25">
      <c r="F1975" s="185" t="str">
        <f t="shared" si="34"/>
        <v>ALLDIEFFENBACHER CUSTOMER SUPPORT, LLC</v>
      </c>
      <c r="G1975" s="149" t="s">
        <v>13438</v>
      </c>
      <c r="H1975" s="149" t="s">
        <v>2859</v>
      </c>
      <c r="I1975">
        <v>40008543</v>
      </c>
    </row>
    <row r="1976" spans="6:9" x14ac:dyDescent="0.25">
      <c r="F1976" s="185" t="str">
        <f t="shared" si="34"/>
        <v>ALLDIEFFENBACHER CUSTOMER SUPPORT, LLC</v>
      </c>
      <c r="G1976" s="149" t="s">
        <v>13438</v>
      </c>
      <c r="H1976" s="149" t="s">
        <v>2859</v>
      </c>
      <c r="I1976">
        <v>40008363</v>
      </c>
    </row>
    <row r="1977" spans="6:9" x14ac:dyDescent="0.25">
      <c r="F1977" t="str">
        <f t="shared" si="34"/>
        <v>ALLDIEFFENBACHER GMBH</v>
      </c>
      <c r="G1977" s="149" t="s">
        <v>13438</v>
      </c>
      <c r="H1977" s="149" t="s">
        <v>2860</v>
      </c>
      <c r="I1977">
        <v>40008557</v>
      </c>
    </row>
    <row r="1978" spans="6:9" x14ac:dyDescent="0.25">
      <c r="F1978" t="str">
        <f t="shared" si="34"/>
        <v>ALLDIEFFENBACHER NORTH AMERI</v>
      </c>
      <c r="G1978" s="149" t="s">
        <v>13438</v>
      </c>
      <c r="H1978" s="149" t="s">
        <v>2861</v>
      </c>
      <c r="I1978">
        <v>40420199</v>
      </c>
    </row>
    <row r="1979" spans="6:9" x14ac:dyDescent="0.25">
      <c r="F1979" t="str">
        <f t="shared" si="34"/>
        <v>ALLDIFCO PERFORMANCE FABRICS</v>
      </c>
      <c r="G1979" s="149" t="s">
        <v>13438</v>
      </c>
      <c r="H1979" s="149" t="s">
        <v>2864</v>
      </c>
      <c r="I1979">
        <v>40420023</v>
      </c>
    </row>
    <row r="1980" spans="6:9" x14ac:dyDescent="0.25">
      <c r="F1980" t="str">
        <f t="shared" si="34"/>
        <v>ALLDIGITAL BRIDGE TECHNOLOGIES, INC.</v>
      </c>
      <c r="G1980" s="149" t="s">
        <v>13438</v>
      </c>
      <c r="H1980" s="149" t="s">
        <v>2866</v>
      </c>
      <c r="I1980">
        <v>40006698</v>
      </c>
    </row>
    <row r="1981" spans="6:9" x14ac:dyDescent="0.25">
      <c r="F1981" t="str">
        <f t="shared" si="34"/>
        <v>ALLDIGITAL IMAGING SOLUTIONS INC.</v>
      </c>
      <c r="G1981" s="149" t="s">
        <v>13438</v>
      </c>
      <c r="H1981" s="149" t="s">
        <v>2868</v>
      </c>
      <c r="I1981">
        <v>40002034</v>
      </c>
    </row>
    <row r="1982" spans="6:9" x14ac:dyDescent="0.25">
      <c r="F1982" t="str">
        <f t="shared" si="34"/>
        <v>ALLDILLEROP MATERIAL HANDLIN</v>
      </c>
      <c r="G1982" s="149" t="s">
        <v>13438</v>
      </c>
      <c r="H1982" s="149" t="s">
        <v>2870</v>
      </c>
      <c r="I1982">
        <v>40420264</v>
      </c>
    </row>
    <row r="1983" spans="6:9" x14ac:dyDescent="0.25">
      <c r="F1983" t="str">
        <f t="shared" si="34"/>
        <v>ALLDILLON SUPPLY - LAURINBURG</v>
      </c>
      <c r="G1983" s="149" t="s">
        <v>13438</v>
      </c>
      <c r="H1983" s="149" t="s">
        <v>2871</v>
      </c>
      <c r="I1983">
        <v>40001233</v>
      </c>
    </row>
    <row r="1984" spans="6:9" x14ac:dyDescent="0.25">
      <c r="F1984" t="str">
        <f t="shared" si="34"/>
        <v>ALLDILLON SUPPLY CO.</v>
      </c>
      <c r="G1984" s="149" t="s">
        <v>13438</v>
      </c>
      <c r="H1984" s="149" t="s">
        <v>2872</v>
      </c>
      <c r="I1984">
        <v>40000109</v>
      </c>
    </row>
    <row r="1985" spans="6:9" x14ac:dyDescent="0.25">
      <c r="F1985" t="str">
        <f t="shared" si="34"/>
        <v>ALLDILO, INC.</v>
      </c>
      <c r="G1985" s="149" t="s">
        <v>13438</v>
      </c>
      <c r="H1985" s="149" t="s">
        <v>2874</v>
      </c>
      <c r="I1985">
        <v>40008568</v>
      </c>
    </row>
    <row r="1986" spans="6:9" x14ac:dyDescent="0.25">
      <c r="F1986" t="str">
        <f t="shared" si="34"/>
        <v>ALLDIMAGO EXPORT IMPORT INC.</v>
      </c>
      <c r="G1986" s="149" t="s">
        <v>13438</v>
      </c>
      <c r="H1986" s="149" t="s">
        <v>2875</v>
      </c>
      <c r="I1986">
        <v>40008048</v>
      </c>
    </row>
    <row r="1987" spans="6:9" x14ac:dyDescent="0.25">
      <c r="F1987" t="str">
        <f t="shared" ref="F1987:F2050" si="35">CONCATENATE(G1987, H1987)</f>
        <v>ALLDIMARE FRESH, INC</v>
      </c>
      <c r="G1987" s="149" t="s">
        <v>13438</v>
      </c>
      <c r="H1987" s="149" t="s">
        <v>2876</v>
      </c>
      <c r="I1987">
        <v>40007810</v>
      </c>
    </row>
    <row r="1988" spans="6:9" x14ac:dyDescent="0.25">
      <c r="F1988" t="str">
        <f t="shared" si="35"/>
        <v>ALLDIMPLEX NORTH AMERICA LTD</v>
      </c>
      <c r="G1988" s="149" t="s">
        <v>13438</v>
      </c>
      <c r="H1988" s="149" t="s">
        <v>2877</v>
      </c>
      <c r="I1988">
        <v>40420398</v>
      </c>
    </row>
    <row r="1989" spans="6:9" x14ac:dyDescent="0.25">
      <c r="F1989" t="str">
        <f t="shared" si="35"/>
        <v>ALLDIPIX TECHNOLOGIES INC.</v>
      </c>
      <c r="G1989" s="149" t="s">
        <v>13438</v>
      </c>
      <c r="H1989" s="149" t="s">
        <v>2878</v>
      </c>
      <c r="I1989">
        <v>40420407</v>
      </c>
    </row>
    <row r="1990" spans="6:9" x14ac:dyDescent="0.25">
      <c r="F1990" t="str">
        <f t="shared" si="35"/>
        <v>ALLDIPROIN</v>
      </c>
      <c r="G1990" s="149" t="s">
        <v>13438</v>
      </c>
      <c r="H1990" s="149" t="s">
        <v>2879</v>
      </c>
      <c r="I1990">
        <v>40008818</v>
      </c>
    </row>
    <row r="1991" spans="6:9" x14ac:dyDescent="0.25">
      <c r="F1991" t="str">
        <f t="shared" si="35"/>
        <v>ALLDIRECT BOTTLE INC</v>
      </c>
      <c r="G1991" s="149" t="s">
        <v>13438</v>
      </c>
      <c r="H1991" s="149" t="s">
        <v>2880</v>
      </c>
      <c r="I1991">
        <v>40007874</v>
      </c>
    </row>
    <row r="1992" spans="6:9" x14ac:dyDescent="0.25">
      <c r="F1992" t="str">
        <f t="shared" si="35"/>
        <v>ALLDIRECT CONVEYORS LLC</v>
      </c>
      <c r="G1992" s="149" t="s">
        <v>13438</v>
      </c>
      <c r="H1992" s="149" t="s">
        <v>2881</v>
      </c>
      <c r="I1992">
        <v>40005922</v>
      </c>
    </row>
    <row r="1993" spans="6:9" x14ac:dyDescent="0.25">
      <c r="F1993" t="str">
        <f t="shared" si="35"/>
        <v>ALLDIRECT ENVELOPE</v>
      </c>
      <c r="G1993" s="149" t="s">
        <v>13438</v>
      </c>
      <c r="H1993" s="149" t="s">
        <v>2882</v>
      </c>
      <c r="I1993">
        <v>40003367</v>
      </c>
    </row>
    <row r="1994" spans="6:9" x14ac:dyDescent="0.25">
      <c r="F1994" t="str">
        <f t="shared" si="35"/>
        <v>ALLDIRECT IMAGE DESIGN INC.</v>
      </c>
      <c r="G1994" s="149" t="s">
        <v>13438</v>
      </c>
      <c r="H1994" s="149" t="s">
        <v>2883</v>
      </c>
      <c r="I1994">
        <v>40421132</v>
      </c>
    </row>
    <row r="1995" spans="6:9" x14ac:dyDescent="0.25">
      <c r="F1995" t="str">
        <f t="shared" si="35"/>
        <v>ALLDIRECT SOURCING SOLUTIONS (JB 4021)</v>
      </c>
      <c r="G1995" s="149" t="s">
        <v>13438</v>
      </c>
      <c r="H1995" s="149" t="s">
        <v>2885</v>
      </c>
      <c r="I1995">
        <v>40002839</v>
      </c>
    </row>
    <row r="1996" spans="6:9" x14ac:dyDescent="0.25">
      <c r="F1996" t="str">
        <f t="shared" si="35"/>
        <v>ALLDISCOVERY PLACE</v>
      </c>
      <c r="G1996" s="149" t="s">
        <v>13438</v>
      </c>
      <c r="H1996" s="149" t="s">
        <v>2887</v>
      </c>
      <c r="I1996">
        <v>40008576</v>
      </c>
    </row>
    <row r="1997" spans="6:9" x14ac:dyDescent="0.25">
      <c r="F1997" t="str">
        <f t="shared" si="35"/>
        <v>ALLDISTINCTIVE INDUSTRIES</v>
      </c>
      <c r="G1997" s="149" t="s">
        <v>13438</v>
      </c>
      <c r="H1997" s="149" t="s">
        <v>2889</v>
      </c>
      <c r="I1997">
        <v>40003638</v>
      </c>
    </row>
    <row r="1998" spans="6:9" x14ac:dyDescent="0.25">
      <c r="F1998" t="str">
        <f t="shared" si="35"/>
        <v>ALLDIVERSIFIED CONVEYORS / PROJECT ACC</v>
      </c>
      <c r="G1998" s="149" t="s">
        <v>13438</v>
      </c>
      <c r="H1998" s="149" t="s">
        <v>13527</v>
      </c>
      <c r="I1998">
        <v>40008297</v>
      </c>
    </row>
    <row r="1999" spans="6:9" x14ac:dyDescent="0.25">
      <c r="F1999" t="str">
        <f t="shared" si="35"/>
        <v>ALLDIVERSIFIED CONVEYORS,INC</v>
      </c>
      <c r="G1999" s="149" t="s">
        <v>13438</v>
      </c>
      <c r="H1999" s="149" t="s">
        <v>13528</v>
      </c>
      <c r="I1999">
        <v>40002730</v>
      </c>
    </row>
    <row r="2000" spans="6:9" x14ac:dyDescent="0.25">
      <c r="F2000" t="str">
        <f t="shared" si="35"/>
        <v>ALLDIVERSIFIED DESIGN &amp; MANUFACTURING,</v>
      </c>
      <c r="G2000" s="149" t="s">
        <v>13438</v>
      </c>
      <c r="H2000" s="149" t="s">
        <v>2897</v>
      </c>
      <c r="I2000">
        <v>40008334</v>
      </c>
    </row>
    <row r="2001" spans="6:9" x14ac:dyDescent="0.25">
      <c r="F2001" t="str">
        <f t="shared" si="35"/>
        <v>ALLDIVERSIFIED SYSTEMS, INC.</v>
      </c>
      <c r="G2001" s="149" t="s">
        <v>13438</v>
      </c>
      <c r="H2001" s="149" t="s">
        <v>2901</v>
      </c>
      <c r="I2001">
        <v>40005595</v>
      </c>
    </row>
    <row r="2002" spans="6:9" x14ac:dyDescent="0.25">
      <c r="F2002" t="str">
        <f t="shared" si="35"/>
        <v>ALLDIVERSIFIED WAREHOUSE SERVICES, LLC</v>
      </c>
      <c r="G2002" s="149" t="s">
        <v>13438</v>
      </c>
      <c r="H2002" s="149" t="s">
        <v>2902</v>
      </c>
      <c r="I2002">
        <v>40006639</v>
      </c>
    </row>
    <row r="2003" spans="6:9" x14ac:dyDescent="0.25">
      <c r="F2003" t="str">
        <f t="shared" si="35"/>
        <v>ALLDIVINE PASTA</v>
      </c>
      <c r="G2003" s="149" t="s">
        <v>13438</v>
      </c>
      <c r="H2003" s="149" t="s">
        <v>2903</v>
      </c>
      <c r="I2003">
        <v>40007406</v>
      </c>
    </row>
    <row r="2004" spans="6:9" x14ac:dyDescent="0.25">
      <c r="F2004" t="str">
        <f t="shared" si="35"/>
        <v>ALLDIXIE INDUSTRIAL SALES</v>
      </c>
      <c r="G2004" s="149" t="s">
        <v>13438</v>
      </c>
      <c r="H2004" s="149" t="s">
        <v>2904</v>
      </c>
      <c r="I2004">
        <v>40001490</v>
      </c>
    </row>
    <row r="2005" spans="6:9" x14ac:dyDescent="0.25">
      <c r="F2005" t="str">
        <f t="shared" si="35"/>
        <v>ALLDIXIE RUBBER &amp; BELTING CO</v>
      </c>
      <c r="G2005" s="149" t="s">
        <v>13438</v>
      </c>
      <c r="H2005" s="149" t="s">
        <v>2906</v>
      </c>
      <c r="I2005">
        <v>40000625</v>
      </c>
    </row>
    <row r="2006" spans="6:9" x14ac:dyDescent="0.25">
      <c r="F2006" t="str">
        <f t="shared" si="35"/>
        <v>ALLDJ INDUSTRIAL SALES AND</v>
      </c>
      <c r="G2006" s="149" t="s">
        <v>13438</v>
      </c>
      <c r="H2006" s="149" t="s">
        <v>2909</v>
      </c>
      <c r="I2006">
        <v>40420903</v>
      </c>
    </row>
    <row r="2007" spans="6:9" x14ac:dyDescent="0.25">
      <c r="F2007" t="str">
        <f t="shared" si="35"/>
        <v>ALLDM INDUSTRIAL SALES INC. - TBD1</v>
      </c>
      <c r="G2007" s="149" t="s">
        <v>13438</v>
      </c>
      <c r="H2007" s="149" t="s">
        <v>2911</v>
      </c>
      <c r="I2007">
        <v>40420487</v>
      </c>
    </row>
    <row r="2008" spans="6:9" x14ac:dyDescent="0.25">
      <c r="F2008" t="str">
        <f t="shared" si="35"/>
        <v>ALLDM INDUSTRIAL SALES INC. - TBD2</v>
      </c>
      <c r="G2008" s="149" t="s">
        <v>13438</v>
      </c>
      <c r="H2008" s="149" t="s">
        <v>2912</v>
      </c>
      <c r="I2008">
        <v>40420807</v>
      </c>
    </row>
    <row r="2009" spans="6:9" x14ac:dyDescent="0.25">
      <c r="F2009" t="str">
        <f t="shared" si="35"/>
        <v>ALLDMT SOLUTIONS GLOBAL</v>
      </c>
      <c r="G2009" s="149" t="s">
        <v>13438</v>
      </c>
      <c r="H2009" s="149" t="s">
        <v>2913</v>
      </c>
      <c r="I2009">
        <v>40008580</v>
      </c>
    </row>
    <row r="2010" spans="6:9" x14ac:dyDescent="0.25">
      <c r="F2010" t="str">
        <f t="shared" si="35"/>
        <v>ALLDMX PLASTICS LIMITED</v>
      </c>
      <c r="G2010" s="149" t="s">
        <v>13438</v>
      </c>
      <c r="H2010" s="149" t="s">
        <v>2916</v>
      </c>
      <c r="I2010">
        <v>40420675</v>
      </c>
    </row>
    <row r="2011" spans="6:9" x14ac:dyDescent="0.25">
      <c r="F2011" t="str">
        <f t="shared" si="35"/>
        <v>ALLDOGFISH HEAD CRAFT BREWERY INC</v>
      </c>
      <c r="G2011" s="149" t="s">
        <v>13438</v>
      </c>
      <c r="H2011" s="149" t="s">
        <v>2925</v>
      </c>
      <c r="I2011">
        <v>40007554</v>
      </c>
    </row>
    <row r="2012" spans="6:9" x14ac:dyDescent="0.25">
      <c r="F2012" t="str">
        <f t="shared" si="35"/>
        <v>ALLDOLE FRESH VEGETABLES, INC.</v>
      </c>
      <c r="G2012" s="149" t="s">
        <v>13438</v>
      </c>
      <c r="H2012" s="149" t="s">
        <v>2926</v>
      </c>
      <c r="I2012">
        <v>40008388</v>
      </c>
    </row>
    <row r="2013" spans="6:9" x14ac:dyDescent="0.25">
      <c r="F2013" t="str">
        <f t="shared" si="35"/>
        <v>ALLDOLLAR TREE SOURCING COMPANY, LLC</v>
      </c>
      <c r="G2013" s="149" t="s">
        <v>13438</v>
      </c>
      <c r="H2013" s="149" t="s">
        <v>2928</v>
      </c>
      <c r="I2013">
        <v>40008117</v>
      </c>
    </row>
    <row r="2014" spans="6:9" x14ac:dyDescent="0.25">
      <c r="F2014" t="str">
        <f t="shared" si="35"/>
        <v>ALLDOLLAR TREE STORES, INC.</v>
      </c>
      <c r="G2014" s="149" t="s">
        <v>13438</v>
      </c>
      <c r="H2014" s="149" t="s">
        <v>2929</v>
      </c>
      <c r="I2014">
        <v>40001130</v>
      </c>
    </row>
    <row r="2015" spans="6:9" x14ac:dyDescent="0.25">
      <c r="F2015" t="str">
        <f t="shared" si="35"/>
        <v>ALLDOLLCO PRINTING</v>
      </c>
      <c r="G2015" s="149" t="s">
        <v>13438</v>
      </c>
      <c r="H2015" s="149" t="s">
        <v>2930</v>
      </c>
      <c r="I2015">
        <v>40420520</v>
      </c>
    </row>
    <row r="2016" spans="6:9" x14ac:dyDescent="0.25">
      <c r="F2016" t="str">
        <f t="shared" si="35"/>
        <v>ALLDOMINION BLUELINE INC.</v>
      </c>
      <c r="G2016" s="149" t="s">
        <v>13438</v>
      </c>
      <c r="H2016" s="149" t="s">
        <v>2932</v>
      </c>
      <c r="I2016">
        <v>40420014</v>
      </c>
    </row>
    <row r="2017" spans="6:9" x14ac:dyDescent="0.25">
      <c r="F2017" t="str">
        <f t="shared" si="35"/>
        <v>ALLDOMINION FIBER TECHNOLOGIES</v>
      </c>
      <c r="G2017" s="149" t="s">
        <v>13438</v>
      </c>
      <c r="H2017" s="149" t="s">
        <v>2933</v>
      </c>
      <c r="I2017">
        <v>40006333</v>
      </c>
    </row>
    <row r="2018" spans="6:9" x14ac:dyDescent="0.25">
      <c r="F2018" t="str">
        <f t="shared" si="35"/>
        <v>ALLDOMINION POWER PRESS EQUI</v>
      </c>
      <c r="G2018" s="149" t="s">
        <v>13438</v>
      </c>
      <c r="H2018" s="149" t="s">
        <v>2934</v>
      </c>
      <c r="I2018">
        <v>40420178</v>
      </c>
    </row>
    <row r="2019" spans="6:9" x14ac:dyDescent="0.25">
      <c r="F2019" t="str">
        <f t="shared" si="35"/>
        <v>ALLDOMINO PLASTICS COMPANY, INC</v>
      </c>
      <c r="G2019" s="149" t="s">
        <v>13438</v>
      </c>
      <c r="H2019" s="149" t="s">
        <v>2936</v>
      </c>
      <c r="I2019">
        <v>40007483</v>
      </c>
    </row>
    <row r="2020" spans="6:9" x14ac:dyDescent="0.25">
      <c r="F2020" t="str">
        <f t="shared" si="35"/>
        <v>ALLDOMTAR COMMUNICATIONS PAPERS</v>
      </c>
      <c r="G2020" s="149" t="s">
        <v>13438</v>
      </c>
      <c r="H2020" s="149" t="s">
        <v>2939</v>
      </c>
      <c r="I2020">
        <v>40420039</v>
      </c>
    </row>
    <row r="2021" spans="6:9" x14ac:dyDescent="0.25">
      <c r="F2021" t="str">
        <f t="shared" si="35"/>
        <v>ALLDOMTAR INC.</v>
      </c>
      <c r="G2021" s="149" t="s">
        <v>13438</v>
      </c>
      <c r="H2021" s="149" t="s">
        <v>2940</v>
      </c>
      <c r="I2021">
        <v>40424236</v>
      </c>
    </row>
    <row r="2022" spans="6:9" x14ac:dyDescent="0.25">
      <c r="F2022" t="str">
        <f t="shared" si="35"/>
        <v>ALLDOMTAR INC. - ESPANOLA</v>
      </c>
      <c r="G2022" s="149" t="s">
        <v>13438</v>
      </c>
      <c r="H2022" s="149" t="s">
        <v>2941</v>
      </c>
      <c r="I2022">
        <v>40420104</v>
      </c>
    </row>
    <row r="2023" spans="6:9" x14ac:dyDescent="0.25">
      <c r="F2023" t="str">
        <f t="shared" si="35"/>
        <v>ALLDOMTAR INC. - TBD1</v>
      </c>
      <c r="G2023" s="149" t="s">
        <v>13438</v>
      </c>
      <c r="H2023" s="149" t="s">
        <v>2942</v>
      </c>
      <c r="I2023">
        <v>40420019</v>
      </c>
    </row>
    <row r="2024" spans="6:9" x14ac:dyDescent="0.25">
      <c r="F2024" t="str">
        <f t="shared" si="35"/>
        <v>ALLDOMTAR INDUSTRIES, INC.</v>
      </c>
      <c r="G2024" s="149" t="s">
        <v>13438</v>
      </c>
      <c r="H2024" s="149" t="s">
        <v>2943</v>
      </c>
      <c r="I2024">
        <v>40004429</v>
      </c>
    </row>
    <row r="2025" spans="6:9" x14ac:dyDescent="0.25">
      <c r="F2025" t="str">
        <f t="shared" si="35"/>
        <v>ALLDOMTAR PAPER COMPANY, LLC</v>
      </c>
      <c r="G2025" s="149" t="s">
        <v>13438</v>
      </c>
      <c r="H2025" s="149" t="s">
        <v>2945</v>
      </c>
      <c r="I2025">
        <v>40008645</v>
      </c>
    </row>
    <row r="2026" spans="6:9" x14ac:dyDescent="0.25">
      <c r="F2026" t="str">
        <f t="shared" si="35"/>
        <v>ALLDOMTAR PAPER LLC - ADDISON</v>
      </c>
      <c r="G2026" s="149" t="s">
        <v>13438</v>
      </c>
      <c r="H2026" s="149" t="s">
        <v>2946</v>
      </c>
      <c r="I2026">
        <v>40007744</v>
      </c>
    </row>
    <row r="2027" spans="6:9" x14ac:dyDescent="0.25">
      <c r="F2027" t="str">
        <f t="shared" si="35"/>
        <v>ALLDOMTAR PULP &amp; PAPER, INC.</v>
      </c>
      <c r="G2027" s="149" t="s">
        <v>13438</v>
      </c>
      <c r="H2027" s="149" t="s">
        <v>2947</v>
      </c>
      <c r="I2027">
        <v>40008020</v>
      </c>
    </row>
    <row r="2028" spans="6:9" x14ac:dyDescent="0.25">
      <c r="F2028" t="str">
        <f t="shared" si="35"/>
        <v>ALLDON MIGUEL FOODS</v>
      </c>
      <c r="G2028" s="149" t="s">
        <v>13438</v>
      </c>
      <c r="H2028" s="149" t="s">
        <v>2950</v>
      </c>
      <c r="I2028">
        <v>40002385</v>
      </c>
    </row>
    <row r="2029" spans="6:9" x14ac:dyDescent="0.25">
      <c r="F2029" t="str">
        <f t="shared" si="35"/>
        <v>ALLDONGHEE ALABAMA, LLC</v>
      </c>
      <c r="G2029" s="149" t="s">
        <v>13438</v>
      </c>
      <c r="H2029" s="149" t="s">
        <v>2952</v>
      </c>
      <c r="I2029">
        <v>40007508</v>
      </c>
    </row>
    <row r="2030" spans="6:9" x14ac:dyDescent="0.25">
      <c r="F2030" t="str">
        <f t="shared" si="35"/>
        <v>ALLDONNELLEY FINANCIAL SOLUTIONS</v>
      </c>
      <c r="G2030" s="149" t="s">
        <v>13438</v>
      </c>
      <c r="H2030" s="149" t="s">
        <v>2953</v>
      </c>
      <c r="I2030">
        <v>40008950</v>
      </c>
    </row>
    <row r="2031" spans="6:9" x14ac:dyDescent="0.25">
      <c r="F2031" t="str">
        <f t="shared" si="35"/>
        <v>ALLDONNELLEY FINANCIAL SOLUTIONS - SEC</v>
      </c>
      <c r="G2031" s="149" t="s">
        <v>13438</v>
      </c>
      <c r="H2031" s="149" t="s">
        <v>2954</v>
      </c>
      <c r="I2031">
        <v>40007904</v>
      </c>
    </row>
    <row r="2032" spans="6:9" x14ac:dyDescent="0.25">
      <c r="F2032" t="str">
        <f t="shared" si="35"/>
        <v>ALLDOREL INDUSTRIES INC.</v>
      </c>
      <c r="G2032" s="149" t="s">
        <v>13438</v>
      </c>
      <c r="H2032" s="149" t="s">
        <v>2955</v>
      </c>
      <c r="I2032">
        <v>40421409</v>
      </c>
    </row>
    <row r="2033" spans="6:9" x14ac:dyDescent="0.25">
      <c r="F2033" t="str">
        <f t="shared" si="35"/>
        <v>ALLDORKEN SYSTEMS INC.</v>
      </c>
      <c r="G2033" s="149" t="s">
        <v>13438</v>
      </c>
      <c r="H2033" s="149" t="s">
        <v>2957</v>
      </c>
      <c r="I2033">
        <v>40421410</v>
      </c>
    </row>
    <row r="2034" spans="6:9" x14ac:dyDescent="0.25">
      <c r="F2034" t="str">
        <f t="shared" si="35"/>
        <v>ALLDORNER MANUFACTURING</v>
      </c>
      <c r="G2034" s="149" t="s">
        <v>13438</v>
      </c>
      <c r="H2034" s="149" t="s">
        <v>2958</v>
      </c>
      <c r="I2034">
        <v>40004102</v>
      </c>
    </row>
    <row r="2035" spans="6:9" x14ac:dyDescent="0.25">
      <c r="F2035" t="str">
        <f t="shared" si="35"/>
        <v>ALLDORNER MANUFACTURING-DO NOT MAIL</v>
      </c>
      <c r="G2035" s="149" t="s">
        <v>13438</v>
      </c>
      <c r="H2035" s="149" t="s">
        <v>2959</v>
      </c>
      <c r="I2035">
        <v>40000345</v>
      </c>
    </row>
    <row r="2036" spans="6:9" x14ac:dyDescent="0.25">
      <c r="F2036" t="str">
        <f t="shared" si="35"/>
        <v>ALLDORNER MFG CORP</v>
      </c>
      <c r="G2036" s="149" t="s">
        <v>13438</v>
      </c>
      <c r="H2036" s="149" t="s">
        <v>13529</v>
      </c>
      <c r="I2036">
        <v>40007526</v>
      </c>
    </row>
    <row r="2037" spans="6:9" x14ac:dyDescent="0.25">
      <c r="F2037" t="str">
        <f t="shared" si="35"/>
        <v>ALLDOROTHY'S CANDIES</v>
      </c>
      <c r="G2037" s="149" t="s">
        <v>13438</v>
      </c>
      <c r="H2037" s="149" t="s">
        <v>2963</v>
      </c>
      <c r="I2037">
        <v>40008069</v>
      </c>
    </row>
    <row r="2038" spans="6:9" x14ac:dyDescent="0.25">
      <c r="F2038" t="str">
        <f t="shared" si="35"/>
        <v>ALLDORTEC IND. - MAGNA CLOSURES, NEWMA</v>
      </c>
      <c r="G2038" s="149" t="s">
        <v>13438</v>
      </c>
      <c r="H2038" s="149" t="s">
        <v>2964</v>
      </c>
      <c r="I2038">
        <v>40420254</v>
      </c>
    </row>
    <row r="2039" spans="6:9" x14ac:dyDescent="0.25">
      <c r="F2039" t="str">
        <f t="shared" si="35"/>
        <v>ALLDOTMAR FITNESS EQUIPMENT</v>
      </c>
      <c r="G2039" s="149" t="s">
        <v>13438</v>
      </c>
      <c r="H2039" s="149" t="s">
        <v>2965</v>
      </c>
      <c r="I2039">
        <v>40420486</v>
      </c>
    </row>
    <row r="2040" spans="6:9" x14ac:dyDescent="0.25">
      <c r="F2040" t="str">
        <f t="shared" si="35"/>
        <v>ALLDOUBLE "G" COATINGS CO</v>
      </c>
      <c r="G2040" s="149" t="s">
        <v>13438</v>
      </c>
      <c r="H2040" s="149" t="s">
        <v>2966</v>
      </c>
      <c r="I2040">
        <v>40004552</v>
      </c>
    </row>
    <row r="2041" spans="6:9" x14ac:dyDescent="0.25">
      <c r="F2041" t="str">
        <f t="shared" si="35"/>
        <v>ALLDOUMAK INC</v>
      </c>
      <c r="G2041" s="149" t="s">
        <v>13438</v>
      </c>
      <c r="H2041" s="149" t="s">
        <v>13530</v>
      </c>
      <c r="I2041">
        <v>40005266</v>
      </c>
    </row>
    <row r="2042" spans="6:9" x14ac:dyDescent="0.25">
      <c r="F2042" t="str">
        <f t="shared" si="35"/>
        <v>ALLDOVE DIE AND STAMPING</v>
      </c>
      <c r="G2042" s="149" t="s">
        <v>13438</v>
      </c>
      <c r="H2042" s="149" t="s">
        <v>2972</v>
      </c>
      <c r="I2042">
        <v>40008811</v>
      </c>
    </row>
    <row r="2043" spans="6:9" x14ac:dyDescent="0.25">
      <c r="F2043" t="str">
        <f t="shared" si="35"/>
        <v>ALLDOW CHEMICAL (PEVELY, MO)</v>
      </c>
      <c r="G2043" s="149" t="s">
        <v>13438</v>
      </c>
      <c r="H2043" s="149" t="s">
        <v>2975</v>
      </c>
      <c r="I2043">
        <v>40004133</v>
      </c>
    </row>
    <row r="2044" spans="6:9" x14ac:dyDescent="0.25">
      <c r="F2044" t="str">
        <f t="shared" si="35"/>
        <v>ALLDOWNSVIEW WOODWORKING LIMITED</v>
      </c>
      <c r="G2044" s="149" t="s">
        <v>13438</v>
      </c>
      <c r="H2044" s="149" t="s">
        <v>2979</v>
      </c>
      <c r="I2044">
        <v>40421345</v>
      </c>
    </row>
    <row r="2045" spans="6:9" x14ac:dyDescent="0.25">
      <c r="F2045" t="str">
        <f t="shared" si="35"/>
        <v>ALLDP BROWN OF DETROIT (WESTLAND)</v>
      </c>
      <c r="G2045" s="149" t="s">
        <v>13438</v>
      </c>
      <c r="H2045" s="149" t="s">
        <v>2980</v>
      </c>
      <c r="I2045">
        <v>40004208</v>
      </c>
    </row>
    <row r="2046" spans="6:9" x14ac:dyDescent="0.25">
      <c r="F2046" t="str">
        <f t="shared" si="35"/>
        <v>ALLDPR CONSTRUCTION, GP</v>
      </c>
      <c r="G2046" s="149" t="s">
        <v>13438</v>
      </c>
      <c r="H2046" s="149" t="s">
        <v>2981</v>
      </c>
      <c r="I2046">
        <v>40007294</v>
      </c>
    </row>
    <row r="2047" spans="6:9" x14ac:dyDescent="0.25">
      <c r="F2047" t="str">
        <f t="shared" si="35"/>
        <v>ALLDR OETKER</v>
      </c>
      <c r="G2047" s="149" t="s">
        <v>13438</v>
      </c>
      <c r="H2047" s="149" t="s">
        <v>2982</v>
      </c>
      <c r="I2047">
        <v>40421165</v>
      </c>
    </row>
    <row r="2048" spans="6:9" x14ac:dyDescent="0.25">
      <c r="F2048" t="str">
        <f t="shared" si="35"/>
        <v>ALLDR PRAEGER'S SENSIBLE FOODS INC</v>
      </c>
      <c r="G2048" s="149" t="s">
        <v>13438</v>
      </c>
      <c r="H2048" s="149" t="s">
        <v>2983</v>
      </c>
      <c r="I2048">
        <v>40008515</v>
      </c>
    </row>
    <row r="2049" spans="6:9" x14ac:dyDescent="0.25">
      <c r="F2049" t="str">
        <f t="shared" si="35"/>
        <v>ALLDR. PEPPER SNAPPLE GROUP</v>
      </c>
      <c r="G2049" s="149" t="s">
        <v>13438</v>
      </c>
      <c r="H2049" s="149" t="s">
        <v>2985</v>
      </c>
      <c r="I2049">
        <v>40007585</v>
      </c>
    </row>
    <row r="2050" spans="6:9" x14ac:dyDescent="0.25">
      <c r="F2050" t="str">
        <f t="shared" si="35"/>
        <v>ALLDRAPER KNITTING COMPANY</v>
      </c>
      <c r="G2050" s="149" t="s">
        <v>13438</v>
      </c>
      <c r="H2050" s="149" t="s">
        <v>2988</v>
      </c>
      <c r="I2050">
        <v>40007863</v>
      </c>
    </row>
    <row r="2051" spans="6:9" x14ac:dyDescent="0.25">
      <c r="F2051" t="str">
        <f t="shared" ref="F2051:F2114" si="36">CONCATENATE(G2051, H2051)</f>
        <v>ALLDreghal SA Importador</v>
      </c>
      <c r="G2051" s="149" t="s">
        <v>13438</v>
      </c>
      <c r="H2051" s="149" t="s">
        <v>2990</v>
      </c>
      <c r="I2051">
        <v>40006258</v>
      </c>
    </row>
    <row r="2052" spans="6:9" x14ac:dyDescent="0.25">
      <c r="F2052" t="str">
        <f t="shared" si="36"/>
        <v>ALLDRESDEN INDUSTRIAL</v>
      </c>
      <c r="G2052" s="149" t="s">
        <v>13438</v>
      </c>
      <c r="H2052" s="149" t="s">
        <v>2991</v>
      </c>
      <c r="I2052">
        <v>40420544</v>
      </c>
    </row>
    <row r="2053" spans="6:9" x14ac:dyDescent="0.25">
      <c r="F2053" t="str">
        <f t="shared" si="36"/>
        <v>ALLDRIVE AUTOMOTIVE</v>
      </c>
      <c r="G2053" s="149" t="s">
        <v>13438</v>
      </c>
      <c r="H2053" s="149" t="s">
        <v>2994</v>
      </c>
      <c r="I2053">
        <v>40001275</v>
      </c>
    </row>
    <row r="2054" spans="6:9" x14ac:dyDescent="0.25">
      <c r="F2054" t="str">
        <f t="shared" si="36"/>
        <v>ALLDS GRAPHIC EQUIPMENT INC.</v>
      </c>
      <c r="G2054" s="149" t="s">
        <v>13438</v>
      </c>
      <c r="H2054" s="149" t="s">
        <v>2998</v>
      </c>
      <c r="I2054">
        <v>40424233</v>
      </c>
    </row>
    <row r="2055" spans="6:9" x14ac:dyDescent="0.25">
      <c r="F2055" t="str">
        <f t="shared" si="36"/>
        <v>ALLDS TECHNOLOGY</v>
      </c>
      <c r="G2055" s="149" t="s">
        <v>13438</v>
      </c>
      <c r="H2055" s="149" t="s">
        <v>2999</v>
      </c>
      <c r="I2055">
        <v>40005502</v>
      </c>
    </row>
    <row r="2056" spans="6:9" x14ac:dyDescent="0.25">
      <c r="F2056" t="str">
        <f t="shared" si="36"/>
        <v>ALLDSI FORMS, INC.</v>
      </c>
      <c r="G2056" s="149" t="s">
        <v>13438</v>
      </c>
      <c r="H2056" s="149" t="s">
        <v>3000</v>
      </c>
      <c r="I2056">
        <v>40007057</v>
      </c>
    </row>
    <row r="2057" spans="6:9" x14ac:dyDescent="0.25">
      <c r="F2057" t="str">
        <f t="shared" si="36"/>
        <v>ALLDSSI, LLC.</v>
      </c>
      <c r="G2057" s="149" t="s">
        <v>13438</v>
      </c>
      <c r="H2057" s="149" t="s">
        <v>3004</v>
      </c>
      <c r="I2057">
        <v>40008436</v>
      </c>
    </row>
    <row r="2058" spans="6:9" x14ac:dyDescent="0.25">
      <c r="F2058" t="str">
        <f t="shared" si="36"/>
        <v>ALLDTS AMERICA, INC.</v>
      </c>
      <c r="G2058" s="149" t="s">
        <v>13438</v>
      </c>
      <c r="H2058" s="149" t="s">
        <v>3005</v>
      </c>
      <c r="I2058">
        <v>40002164</v>
      </c>
    </row>
    <row r="2059" spans="6:9" x14ac:dyDescent="0.25">
      <c r="F2059" s="185" t="str">
        <f t="shared" si="36"/>
        <v>ALLDUCASSE COMERCIAL LTDA</v>
      </c>
      <c r="G2059" s="149" t="s">
        <v>13438</v>
      </c>
      <c r="H2059" s="149" t="s">
        <v>3007</v>
      </c>
      <c r="I2059">
        <v>40421174</v>
      </c>
    </row>
    <row r="2060" spans="6:9" x14ac:dyDescent="0.25">
      <c r="F2060" s="185" t="str">
        <f t="shared" si="36"/>
        <v>ALLDUCASSE COMERCIAL LTDA</v>
      </c>
      <c r="G2060" s="149" t="s">
        <v>13438</v>
      </c>
      <c r="H2060" s="149" t="s">
        <v>3007</v>
      </c>
      <c r="I2060">
        <v>40421174</v>
      </c>
    </row>
    <row r="2061" spans="6:9" x14ac:dyDescent="0.25">
      <c r="F2061" s="185" t="str">
        <f t="shared" si="36"/>
        <v>ALLDUCASSE COMERCIAL LTDA</v>
      </c>
      <c r="G2061" s="149" t="s">
        <v>13438</v>
      </c>
      <c r="H2061" s="149" t="s">
        <v>3007</v>
      </c>
      <c r="I2061">
        <v>40421174</v>
      </c>
    </row>
    <row r="2062" spans="6:9" x14ac:dyDescent="0.25">
      <c r="F2062" s="185" t="str">
        <f t="shared" si="36"/>
        <v>ALLDUCASSE COMERCIAL S.A.</v>
      </c>
      <c r="G2062" s="149" t="s">
        <v>13438</v>
      </c>
      <c r="H2062" s="149" t="s">
        <v>3008</v>
      </c>
      <c r="I2062">
        <v>40421287</v>
      </c>
    </row>
    <row r="2063" spans="6:9" x14ac:dyDescent="0.25">
      <c r="F2063" s="185" t="str">
        <f t="shared" si="36"/>
        <v>ALLDUCASSE COMERCIAL S.A.</v>
      </c>
      <c r="G2063" s="149" t="s">
        <v>13438</v>
      </c>
      <c r="H2063" s="149" t="s">
        <v>3008</v>
      </c>
      <c r="I2063">
        <v>40421287</v>
      </c>
    </row>
    <row r="2064" spans="6:9" x14ac:dyDescent="0.25">
      <c r="F2064" s="185" t="str">
        <f t="shared" si="36"/>
        <v>ALLDUCASSE COMERCIAL S.A.</v>
      </c>
      <c r="G2064" s="149" t="s">
        <v>13438</v>
      </c>
      <c r="H2064" s="149" t="s">
        <v>3008</v>
      </c>
      <c r="I2064">
        <v>40421287</v>
      </c>
    </row>
    <row r="2065" spans="6:9" x14ac:dyDescent="0.25">
      <c r="F2065" t="str">
        <f t="shared" si="36"/>
        <v>ALLDUCTMATE INDUSTRIES, INC</v>
      </c>
      <c r="G2065" s="149" t="s">
        <v>13438</v>
      </c>
      <c r="H2065" s="149" t="s">
        <v>3009</v>
      </c>
      <c r="I2065">
        <v>40007429</v>
      </c>
    </row>
    <row r="2066" spans="6:9" x14ac:dyDescent="0.25">
      <c r="F2066" t="str">
        <f t="shared" si="36"/>
        <v>ALLDUNBAR SYSTEMS, INC.</v>
      </c>
      <c r="G2066" s="149" t="s">
        <v>13438</v>
      </c>
      <c r="H2066" s="149" t="s">
        <v>3013</v>
      </c>
      <c r="I2066">
        <v>40008254</v>
      </c>
    </row>
    <row r="2067" spans="6:9" x14ac:dyDescent="0.25">
      <c r="F2067" t="str">
        <f t="shared" si="36"/>
        <v>ALLDUNHAM RUBBER &amp; BELTING</v>
      </c>
      <c r="G2067" s="149" t="s">
        <v>13438</v>
      </c>
      <c r="H2067" s="149" t="s">
        <v>13531</v>
      </c>
      <c r="I2067">
        <v>40006124</v>
      </c>
    </row>
    <row r="2068" spans="6:9" x14ac:dyDescent="0.25">
      <c r="F2068" t="str">
        <f t="shared" si="36"/>
        <v>ALLDUNHAM RUBBER &amp; BELTING CORP</v>
      </c>
      <c r="G2068" s="149" t="s">
        <v>13438</v>
      </c>
      <c r="H2068" s="149" t="s">
        <v>13532</v>
      </c>
      <c r="I2068">
        <v>40004103</v>
      </c>
    </row>
    <row r="2069" spans="6:9" x14ac:dyDescent="0.25">
      <c r="F2069" t="str">
        <f t="shared" si="36"/>
        <v>ALLDUNHAM RUBBER (FRITO LAY)</v>
      </c>
      <c r="G2069" s="149" t="s">
        <v>13438</v>
      </c>
      <c r="H2069" s="149" t="s">
        <v>3015</v>
      </c>
      <c r="I2069">
        <v>40005250</v>
      </c>
    </row>
    <row r="2070" spans="6:9" x14ac:dyDescent="0.25">
      <c r="F2070" t="str">
        <f t="shared" si="36"/>
        <v>ALLDUNHAM RUBBER FDA</v>
      </c>
      <c r="G2070" s="149" t="s">
        <v>13438</v>
      </c>
      <c r="H2070" s="149" t="s">
        <v>13533</v>
      </c>
      <c r="I2070">
        <v>40008508</v>
      </c>
    </row>
    <row r="2071" spans="6:9" x14ac:dyDescent="0.25">
      <c r="F2071" t="str">
        <f t="shared" si="36"/>
        <v>ALLDUNI SUPPLY CORPORATION</v>
      </c>
      <c r="G2071" s="149" t="s">
        <v>13438</v>
      </c>
      <c r="H2071" s="149" t="s">
        <v>3016</v>
      </c>
      <c r="I2071">
        <v>40003167</v>
      </c>
    </row>
    <row r="2072" spans="6:9" x14ac:dyDescent="0.25">
      <c r="F2072" t="str">
        <f t="shared" si="36"/>
        <v>ALLDUPLICATE OF 50032200</v>
      </c>
      <c r="G2072" s="149" t="s">
        <v>13438</v>
      </c>
      <c r="H2072" s="149" t="s">
        <v>3017</v>
      </c>
      <c r="I2072">
        <v>40002474</v>
      </c>
    </row>
    <row r="2073" spans="6:9" x14ac:dyDescent="0.25">
      <c r="F2073" t="str">
        <f t="shared" si="36"/>
        <v>ALLDUPONT MARKET INC.</v>
      </c>
      <c r="G2073" s="149" t="s">
        <v>13438</v>
      </c>
      <c r="H2073" s="149" t="s">
        <v>3018</v>
      </c>
      <c r="I2073">
        <v>40007645</v>
      </c>
    </row>
    <row r="2074" spans="6:9" x14ac:dyDescent="0.25">
      <c r="F2074" t="str">
        <f t="shared" si="36"/>
        <v>ALLDUPONT NUTRITION USA, INC.</v>
      </c>
      <c r="G2074" s="149" t="s">
        <v>13438</v>
      </c>
      <c r="H2074" s="149" t="s">
        <v>3019</v>
      </c>
      <c r="I2074">
        <v>40008392</v>
      </c>
    </row>
    <row r="2075" spans="6:9" x14ac:dyDescent="0.25">
      <c r="F2075" t="str">
        <f t="shared" si="36"/>
        <v>ALLDURA AUTOMOTIVE-1410</v>
      </c>
      <c r="G2075" s="149" t="s">
        <v>13438</v>
      </c>
      <c r="H2075" s="149" t="s">
        <v>3021</v>
      </c>
      <c r="I2075">
        <v>40001750</v>
      </c>
    </row>
    <row r="2076" spans="6:9" x14ac:dyDescent="0.25">
      <c r="F2076" t="str">
        <f t="shared" si="36"/>
        <v>ALLDURA SUPREME</v>
      </c>
      <c r="G2076" s="149" t="s">
        <v>13438</v>
      </c>
      <c r="H2076" s="149" t="s">
        <v>3022</v>
      </c>
      <c r="I2076">
        <v>40002378</v>
      </c>
    </row>
    <row r="2077" spans="6:9" x14ac:dyDescent="0.25">
      <c r="F2077" t="str">
        <f t="shared" si="36"/>
        <v>ALLDURA-BELT, INC.</v>
      </c>
      <c r="G2077" s="149" t="s">
        <v>13438</v>
      </c>
      <c r="H2077" s="149" t="s">
        <v>3023</v>
      </c>
      <c r="I2077">
        <v>40001977</v>
      </c>
    </row>
    <row r="2078" spans="6:9" x14ac:dyDescent="0.25">
      <c r="F2078" t="str">
        <f t="shared" si="36"/>
        <v>ALLDURAND-WAYLAND, INC.</v>
      </c>
      <c r="G2078" s="149" t="s">
        <v>13438</v>
      </c>
      <c r="H2078" s="149" t="s">
        <v>3024</v>
      </c>
      <c r="I2078">
        <v>40006746</v>
      </c>
    </row>
    <row r="2079" spans="6:9" x14ac:dyDescent="0.25">
      <c r="F2079" t="str">
        <f t="shared" si="36"/>
        <v>ALLDUROCK ALFACING INTERNATIONAL</v>
      </c>
      <c r="G2079" s="149" t="s">
        <v>13438</v>
      </c>
      <c r="H2079" s="149" t="s">
        <v>3025</v>
      </c>
      <c r="I2079">
        <v>40421402</v>
      </c>
    </row>
    <row r="2080" spans="6:9" x14ac:dyDescent="0.25">
      <c r="F2080" t="str">
        <f t="shared" si="36"/>
        <v>ALLDUROX COMPANY</v>
      </c>
      <c r="G2080" s="149" t="s">
        <v>13438</v>
      </c>
      <c r="H2080" s="149" t="s">
        <v>3026</v>
      </c>
      <c r="I2080">
        <v>40008667</v>
      </c>
    </row>
    <row r="2081" spans="6:9" x14ac:dyDescent="0.25">
      <c r="F2081" t="str">
        <f t="shared" si="36"/>
        <v>ALLDUSOL LLC.</v>
      </c>
      <c r="G2081" s="149" t="s">
        <v>13438</v>
      </c>
      <c r="H2081" s="149" t="s">
        <v>3027</v>
      </c>
      <c r="I2081">
        <v>40008199</v>
      </c>
    </row>
    <row r="2082" spans="6:9" x14ac:dyDescent="0.25">
      <c r="F2082" t="str">
        <f t="shared" si="36"/>
        <v>ALLDUVALTEX (CANADA) INC.</v>
      </c>
      <c r="G2082" s="149" t="s">
        <v>13438</v>
      </c>
      <c r="H2082" s="149" t="s">
        <v>3028</v>
      </c>
      <c r="I2082">
        <v>40420418</v>
      </c>
    </row>
    <row r="2083" spans="6:9" x14ac:dyDescent="0.25">
      <c r="F2083" t="str">
        <f t="shared" si="36"/>
        <v>ALLDWS ASSOCIATES INC</v>
      </c>
      <c r="G2083" s="149" t="s">
        <v>13438</v>
      </c>
      <c r="H2083" s="149" t="s">
        <v>3033</v>
      </c>
      <c r="I2083">
        <v>40008208</v>
      </c>
    </row>
    <row r="2084" spans="6:9" x14ac:dyDescent="0.25">
      <c r="F2084" t="str">
        <f t="shared" si="36"/>
        <v>ALLDXP</v>
      </c>
      <c r="G2084" s="149" t="s">
        <v>13438</v>
      </c>
      <c r="H2084" s="149" t="s">
        <v>3034</v>
      </c>
      <c r="I2084">
        <v>40006056</v>
      </c>
    </row>
    <row r="2085" spans="6:9" x14ac:dyDescent="0.25">
      <c r="F2085" t="str">
        <f t="shared" si="36"/>
        <v>ALLDXP ENTERPRISES - ANDERSON, SC</v>
      </c>
      <c r="G2085" s="149" t="s">
        <v>13438</v>
      </c>
      <c r="H2085" s="149" t="s">
        <v>3036</v>
      </c>
      <c r="I2085">
        <v>40006405</v>
      </c>
    </row>
    <row r="2086" spans="6:9" x14ac:dyDescent="0.25">
      <c r="F2086" t="str">
        <f t="shared" si="36"/>
        <v>ALLDXP ENTERPRISES INC</v>
      </c>
      <c r="G2086" s="149" t="s">
        <v>13438</v>
      </c>
      <c r="H2086" s="149" t="s">
        <v>3037</v>
      </c>
      <c r="I2086">
        <v>40005166</v>
      </c>
    </row>
    <row r="2087" spans="6:9" x14ac:dyDescent="0.25">
      <c r="F2087" t="str">
        <f t="shared" si="36"/>
        <v>ALLDXP ENTERPRISES INC - AVILLA, IN</v>
      </c>
      <c r="G2087" s="149" t="s">
        <v>13438</v>
      </c>
      <c r="H2087" s="149" t="s">
        <v>3038</v>
      </c>
      <c r="I2087">
        <v>40008236</v>
      </c>
    </row>
    <row r="2088" spans="6:9" x14ac:dyDescent="0.25">
      <c r="F2088" s="185" t="str">
        <f t="shared" si="36"/>
        <v>ALLDXP ENTERPRISES, INC</v>
      </c>
      <c r="G2088" s="149" t="s">
        <v>13438</v>
      </c>
      <c r="H2088" s="149" t="s">
        <v>3039</v>
      </c>
      <c r="I2088">
        <v>40008053</v>
      </c>
    </row>
    <row r="2089" spans="6:9" x14ac:dyDescent="0.25">
      <c r="F2089" s="185" t="str">
        <f t="shared" si="36"/>
        <v>ALLDXP ENTERPRISES, INC</v>
      </c>
      <c r="G2089" s="149" t="s">
        <v>13438</v>
      </c>
      <c r="H2089" s="149" t="s">
        <v>3039</v>
      </c>
      <c r="I2089">
        <v>40002054</v>
      </c>
    </row>
    <row r="2090" spans="6:9" x14ac:dyDescent="0.25">
      <c r="F2090" s="185" t="str">
        <f t="shared" si="36"/>
        <v>ALLDXP ENTERPRISES, INC</v>
      </c>
      <c r="G2090" s="149" t="s">
        <v>13438</v>
      </c>
      <c r="H2090" s="149" t="s">
        <v>3039</v>
      </c>
      <c r="I2090">
        <v>40007634</v>
      </c>
    </row>
    <row r="2091" spans="6:9" x14ac:dyDescent="0.25">
      <c r="F2091" t="str">
        <f t="shared" si="36"/>
        <v>ALLDXP ENTERPRISES, INC.</v>
      </c>
      <c r="G2091" s="149" t="s">
        <v>13438</v>
      </c>
      <c r="H2091" s="149" t="s">
        <v>3040</v>
      </c>
      <c r="I2091">
        <v>40004339</v>
      </c>
    </row>
    <row r="2092" spans="6:9" x14ac:dyDescent="0.25">
      <c r="F2092" t="str">
        <f t="shared" si="36"/>
        <v>ALLDXP ENTERPRISES, INC. - PORTSMOUTH</v>
      </c>
      <c r="G2092" s="149" t="s">
        <v>13438</v>
      </c>
      <c r="H2092" s="149" t="s">
        <v>3042</v>
      </c>
      <c r="I2092">
        <v>40001983</v>
      </c>
    </row>
    <row r="2093" spans="6:9" x14ac:dyDescent="0.25">
      <c r="F2093" t="str">
        <f t="shared" si="36"/>
        <v>ALLDYAK SYSTEMS INC</v>
      </c>
      <c r="G2093" s="149" t="s">
        <v>13438</v>
      </c>
      <c r="H2093" s="149" t="s">
        <v>3043</v>
      </c>
      <c r="I2093">
        <v>40421035</v>
      </c>
    </row>
    <row r="2094" spans="6:9" x14ac:dyDescent="0.25">
      <c r="F2094" t="str">
        <f t="shared" si="36"/>
        <v>ALLDYNA 3 LLC</v>
      </c>
      <c r="G2094" s="149" t="s">
        <v>13438</v>
      </c>
      <c r="H2094" s="149" t="s">
        <v>3046</v>
      </c>
      <c r="I2094">
        <v>40006680</v>
      </c>
    </row>
    <row r="2095" spans="6:9" x14ac:dyDescent="0.25">
      <c r="F2095" t="str">
        <f t="shared" si="36"/>
        <v>ALLDYNAENERGETICS US, INC</v>
      </c>
      <c r="G2095" s="149" t="s">
        <v>13438</v>
      </c>
      <c r="H2095" s="149" t="s">
        <v>3047</v>
      </c>
      <c r="I2095">
        <v>40008596</v>
      </c>
    </row>
    <row r="2096" spans="6:9" x14ac:dyDescent="0.25">
      <c r="F2096" t="str">
        <f t="shared" si="36"/>
        <v>ALLDYNAMET INCORPORATED</v>
      </c>
      <c r="G2096" s="149" t="s">
        <v>13438</v>
      </c>
      <c r="H2096" s="149" t="s">
        <v>3048</v>
      </c>
      <c r="I2096">
        <v>40003252</v>
      </c>
    </row>
    <row r="2097" spans="6:9" x14ac:dyDescent="0.25">
      <c r="F2097" t="str">
        <f t="shared" si="36"/>
        <v>ALLDYNAMIC MILLWRIGHTS INC.</v>
      </c>
      <c r="G2097" s="149" t="s">
        <v>13438</v>
      </c>
      <c r="H2097" s="149" t="s">
        <v>3050</v>
      </c>
      <c r="I2097">
        <v>40421494</v>
      </c>
    </row>
    <row r="2098" spans="6:9" x14ac:dyDescent="0.25">
      <c r="F2098" t="str">
        <f t="shared" si="36"/>
        <v>ALLDYNAMIC STORAGE SYSTEMS, INC</v>
      </c>
      <c r="G2098" s="149" t="s">
        <v>13438</v>
      </c>
      <c r="H2098" s="149" t="s">
        <v>3052</v>
      </c>
      <c r="I2098">
        <v>40008181</v>
      </c>
    </row>
    <row r="2099" spans="6:9" x14ac:dyDescent="0.25">
      <c r="F2099" t="str">
        <f t="shared" si="36"/>
        <v>ALLDYNAVAC</v>
      </c>
      <c r="G2099" s="149" t="s">
        <v>13438</v>
      </c>
      <c r="H2099" s="149" t="s">
        <v>3053</v>
      </c>
      <c r="I2099">
        <v>40007239</v>
      </c>
    </row>
    <row r="2100" spans="6:9" x14ac:dyDescent="0.25">
      <c r="F2100" t="str">
        <f t="shared" si="36"/>
        <v>ALLDYSON CONVEYOR MAINTENANCE</v>
      </c>
      <c r="G2100" s="149" t="s">
        <v>13438</v>
      </c>
      <c r="H2100" s="149" t="s">
        <v>3057</v>
      </c>
      <c r="I2100">
        <v>40006257</v>
      </c>
    </row>
    <row r="2101" spans="6:9" x14ac:dyDescent="0.25">
      <c r="F2101" t="str">
        <f t="shared" si="36"/>
        <v>ALLE B BOX</v>
      </c>
      <c r="G2101" s="149" t="s">
        <v>13438</v>
      </c>
      <c r="H2101" s="149" t="s">
        <v>3058</v>
      </c>
      <c r="I2101">
        <v>40420830</v>
      </c>
    </row>
    <row r="2102" spans="6:9" x14ac:dyDescent="0.25">
      <c r="F2102" t="str">
        <f t="shared" si="36"/>
        <v>ALLE. HESPELER STORE FIXTURE</v>
      </c>
      <c r="G2102" s="149" t="s">
        <v>13438</v>
      </c>
      <c r="H2102" s="149" t="s">
        <v>3059</v>
      </c>
      <c r="I2102">
        <v>40420045</v>
      </c>
    </row>
    <row r="2103" spans="6:9" x14ac:dyDescent="0.25">
      <c r="F2103" t="str">
        <f t="shared" si="36"/>
        <v>ALLE.N.R. GENERAL MACHINING CO</v>
      </c>
      <c r="G2103" s="149" t="s">
        <v>13438</v>
      </c>
      <c r="H2103" s="149" t="s">
        <v>3062</v>
      </c>
      <c r="I2103">
        <v>40001526</v>
      </c>
    </row>
    <row r="2104" spans="6:9" x14ac:dyDescent="0.25">
      <c r="F2104" t="str">
        <f t="shared" si="36"/>
        <v>ALLE.R. CARPENTER, LP</v>
      </c>
      <c r="G2104" s="149" t="s">
        <v>13438</v>
      </c>
      <c r="H2104" s="149" t="s">
        <v>3063</v>
      </c>
      <c r="I2104">
        <v>40001661</v>
      </c>
    </row>
    <row r="2105" spans="6:9" x14ac:dyDescent="0.25">
      <c r="F2105" t="str">
        <f t="shared" si="36"/>
        <v>ALLEAGLE MACHINERY &amp; SUPPLY, INC.</v>
      </c>
      <c r="G2105" s="149" t="s">
        <v>13438</v>
      </c>
      <c r="H2105" s="149" t="s">
        <v>3066</v>
      </c>
      <c r="I2105">
        <v>40008006</v>
      </c>
    </row>
    <row r="2106" spans="6:9" x14ac:dyDescent="0.25">
      <c r="F2106" t="str">
        <f t="shared" si="36"/>
        <v>ALLEAGLE PRODUCT INSPECTION, LLC</v>
      </c>
      <c r="G2106" s="149" t="s">
        <v>13438</v>
      </c>
      <c r="H2106" s="149" t="s">
        <v>3067</v>
      </c>
      <c r="I2106">
        <v>40004476</v>
      </c>
    </row>
    <row r="2107" spans="6:9" x14ac:dyDescent="0.25">
      <c r="F2107" t="str">
        <f t="shared" si="36"/>
        <v>ALLEAGLE VISION &amp; AUTOMATION, INC.</v>
      </c>
      <c r="G2107" s="149" t="s">
        <v>13438</v>
      </c>
      <c r="H2107" s="149" t="s">
        <v>3069</v>
      </c>
      <c r="I2107">
        <v>40007481</v>
      </c>
    </row>
    <row r="2108" spans="6:9" x14ac:dyDescent="0.25">
      <c r="F2108" t="str">
        <f t="shared" si="36"/>
        <v>ALLEAGLE WINGS INDUSTRIES</v>
      </c>
      <c r="G2108" s="149" t="s">
        <v>13438</v>
      </c>
      <c r="H2108" s="149" t="s">
        <v>3070</v>
      </c>
      <c r="I2108">
        <v>40004222</v>
      </c>
    </row>
    <row r="2109" spans="6:9" x14ac:dyDescent="0.25">
      <c r="F2109" t="str">
        <f t="shared" si="36"/>
        <v>ALLEAGLESTONE INC.</v>
      </c>
      <c r="G2109" s="149" t="s">
        <v>13438</v>
      </c>
      <c r="H2109" s="149" t="s">
        <v>3071</v>
      </c>
      <c r="I2109">
        <v>40003418</v>
      </c>
    </row>
    <row r="2110" spans="6:9" x14ac:dyDescent="0.25">
      <c r="F2110" t="str">
        <f t="shared" si="36"/>
        <v>ALLEAM CORPORATION</v>
      </c>
      <c r="G2110" s="149" t="s">
        <v>13438</v>
      </c>
      <c r="H2110" s="149" t="s">
        <v>3072</v>
      </c>
      <c r="I2110">
        <v>40007569</v>
      </c>
    </row>
    <row r="2111" spans="6:9" x14ac:dyDescent="0.25">
      <c r="F2111" t="str">
        <f t="shared" si="36"/>
        <v>ALLEAM MOSCA CORPORATION</v>
      </c>
      <c r="G2111" s="149" t="s">
        <v>13438</v>
      </c>
      <c r="H2111" s="149" t="s">
        <v>3073</v>
      </c>
      <c r="I2111">
        <v>40001782</v>
      </c>
    </row>
    <row r="2112" spans="6:9" x14ac:dyDescent="0.25">
      <c r="F2112" t="str">
        <f t="shared" si="36"/>
        <v>ALLEAMATECH CANADA INC.</v>
      </c>
      <c r="G2112" s="149" t="s">
        <v>13438</v>
      </c>
      <c r="H2112" s="149" t="s">
        <v>3074</v>
      </c>
      <c r="I2112">
        <v>40420445</v>
      </c>
    </row>
    <row r="2113" spans="6:9" x14ac:dyDescent="0.25">
      <c r="F2113" t="str">
        <f t="shared" si="36"/>
        <v>ALLEARTH THEBAULT CO.</v>
      </c>
      <c r="G2113" s="149" t="s">
        <v>13438</v>
      </c>
      <c r="H2113" s="149" t="s">
        <v>3075</v>
      </c>
      <c r="I2113">
        <v>40002871</v>
      </c>
    </row>
    <row r="2114" spans="6:9" x14ac:dyDescent="0.25">
      <c r="F2114" s="185" t="str">
        <f t="shared" si="36"/>
        <v>ALLEAST COAST EROSION BLANKETS</v>
      </c>
      <c r="G2114" s="149" t="s">
        <v>13438</v>
      </c>
      <c r="H2114" s="149" t="s">
        <v>3078</v>
      </c>
      <c r="I2114">
        <v>40003399</v>
      </c>
    </row>
    <row r="2115" spans="6:9" x14ac:dyDescent="0.25">
      <c r="F2115" s="185" t="str">
        <f t="shared" ref="F2115:F2178" si="37">CONCATENATE(G2115, H2115)</f>
        <v>ALLEAST COAST EROSION BLANKETS</v>
      </c>
      <c r="G2115" s="149" t="s">
        <v>13438</v>
      </c>
      <c r="H2115" s="149" t="s">
        <v>3078</v>
      </c>
      <c r="I2115">
        <v>40003347</v>
      </c>
    </row>
    <row r="2116" spans="6:9" x14ac:dyDescent="0.25">
      <c r="F2116" t="str">
        <f t="shared" si="37"/>
        <v>ALLEAST COAST WEB PRINTERS LLC</v>
      </c>
      <c r="G2116" s="149" t="s">
        <v>13438</v>
      </c>
      <c r="H2116" s="149" t="s">
        <v>3079</v>
      </c>
      <c r="I2116">
        <v>40007430</v>
      </c>
    </row>
    <row r="2117" spans="6:9" x14ac:dyDescent="0.25">
      <c r="F2117" t="str">
        <f t="shared" si="37"/>
        <v>ALLEASTERN BAKERY SYSTEMS INC.</v>
      </c>
      <c r="G2117" s="149" t="s">
        <v>13438</v>
      </c>
      <c r="H2117" s="149" t="s">
        <v>3080</v>
      </c>
      <c r="I2117">
        <v>40002279</v>
      </c>
    </row>
    <row r="2118" spans="6:9" x14ac:dyDescent="0.25">
      <c r="F2118" s="185" t="str">
        <f t="shared" si="37"/>
        <v>ALLEASTERN BEARINGS INC DBA</v>
      </c>
      <c r="G2118" s="149" t="s">
        <v>13438</v>
      </c>
      <c r="H2118" s="149" t="s">
        <v>3081</v>
      </c>
      <c r="I2118">
        <v>40008268</v>
      </c>
    </row>
    <row r="2119" spans="6:9" x14ac:dyDescent="0.25">
      <c r="F2119" s="185" t="str">
        <f t="shared" si="37"/>
        <v>ALLEASTERN BEARINGS INC DBA</v>
      </c>
      <c r="G2119" s="149" t="s">
        <v>13438</v>
      </c>
      <c r="H2119" s="149" t="s">
        <v>3081</v>
      </c>
      <c r="I2119">
        <v>40008572</v>
      </c>
    </row>
    <row r="2120" spans="6:9" x14ac:dyDescent="0.25">
      <c r="F2120" s="185" t="str">
        <f t="shared" si="37"/>
        <v>ALLEASTERN BEARINGS INC DBA</v>
      </c>
      <c r="G2120" s="149" t="s">
        <v>13438</v>
      </c>
      <c r="H2120" s="149" t="s">
        <v>3081</v>
      </c>
      <c r="I2120">
        <v>40001360</v>
      </c>
    </row>
    <row r="2121" spans="6:9" x14ac:dyDescent="0.25">
      <c r="F2121" t="str">
        <f t="shared" si="37"/>
        <v>ALLEASTERN BEARINGS INC DBA - LOGISTIC</v>
      </c>
      <c r="G2121" s="149" t="s">
        <v>13438</v>
      </c>
      <c r="H2121" s="149" t="s">
        <v>3082</v>
      </c>
      <c r="I2121">
        <v>40008298</v>
      </c>
    </row>
    <row r="2122" spans="6:9" x14ac:dyDescent="0.25">
      <c r="F2122" t="str">
        <f t="shared" si="37"/>
        <v>ALLEASTERN INDUSTRIAL AUTOMATION</v>
      </c>
      <c r="G2122" s="149" t="s">
        <v>13438</v>
      </c>
      <c r="H2122" s="149" t="s">
        <v>3089</v>
      </c>
      <c r="I2122">
        <v>40002943</v>
      </c>
    </row>
    <row r="2123" spans="6:9" x14ac:dyDescent="0.25">
      <c r="F2123" t="str">
        <f t="shared" si="37"/>
        <v>ALLEASTERN IOWA AIRPORT</v>
      </c>
      <c r="G2123" s="149" t="s">
        <v>13438</v>
      </c>
      <c r="H2123" s="149" t="s">
        <v>3090</v>
      </c>
      <c r="I2123">
        <v>40008603</v>
      </c>
    </row>
    <row r="2124" spans="6:9" x14ac:dyDescent="0.25">
      <c r="F2124" t="str">
        <f t="shared" si="37"/>
        <v>ALLEASTERN QUEBEC SEAFOODS (1998) LTD</v>
      </c>
      <c r="G2124" s="149" t="s">
        <v>13438</v>
      </c>
      <c r="H2124" s="149" t="s">
        <v>13534</v>
      </c>
      <c r="I2124">
        <v>40424253</v>
      </c>
    </row>
    <row r="2125" spans="6:9" x14ac:dyDescent="0.25">
      <c r="F2125" t="str">
        <f t="shared" si="37"/>
        <v>ALLEASTERN WHOLESALE FENCE CO., INC</v>
      </c>
      <c r="G2125" s="149" t="s">
        <v>13438</v>
      </c>
      <c r="H2125" s="149" t="s">
        <v>3093</v>
      </c>
      <c r="I2125">
        <v>40006651</v>
      </c>
    </row>
    <row r="2126" spans="6:9" x14ac:dyDescent="0.25">
      <c r="F2126" t="str">
        <f t="shared" si="37"/>
        <v>ALLEASTMAN KODAK COMPANY</v>
      </c>
      <c r="G2126" s="149" t="s">
        <v>13438</v>
      </c>
      <c r="H2126" s="149" t="s">
        <v>3095</v>
      </c>
      <c r="I2126">
        <v>40000260</v>
      </c>
    </row>
    <row r="2127" spans="6:9" x14ac:dyDescent="0.25">
      <c r="F2127" t="str">
        <f t="shared" si="37"/>
        <v>ALLEASTON MALLOY, INC.</v>
      </c>
      <c r="G2127" s="149" t="s">
        <v>13438</v>
      </c>
      <c r="H2127" s="149" t="s">
        <v>3098</v>
      </c>
      <c r="I2127">
        <v>40008916</v>
      </c>
    </row>
    <row r="2128" spans="6:9" x14ac:dyDescent="0.25">
      <c r="F2128" t="str">
        <f t="shared" si="37"/>
        <v>ALLEAT-IN FOODS INC.</v>
      </c>
      <c r="G2128" s="149" t="s">
        <v>13438</v>
      </c>
      <c r="H2128" s="149" t="s">
        <v>3099</v>
      </c>
      <c r="I2128">
        <v>40420939</v>
      </c>
    </row>
    <row r="2129" spans="6:9" x14ac:dyDescent="0.25">
      <c r="F2129" t="str">
        <f t="shared" si="37"/>
        <v>ALLECKELS-BILT, INC</v>
      </c>
      <c r="G2129" s="149" t="s">
        <v>13438</v>
      </c>
      <c r="H2129" s="149" t="s">
        <v>3100</v>
      </c>
      <c r="I2129">
        <v>40001232</v>
      </c>
    </row>
    <row r="2130" spans="6:9" x14ac:dyDescent="0.25">
      <c r="F2130" t="str">
        <f t="shared" si="37"/>
        <v>ALLECKHART, INC.</v>
      </c>
      <c r="G2130" s="149" t="s">
        <v>13438</v>
      </c>
      <c r="H2130" s="149" t="s">
        <v>3101</v>
      </c>
      <c r="I2130">
        <v>40008775</v>
      </c>
    </row>
    <row r="2131" spans="6:9" x14ac:dyDescent="0.25">
      <c r="F2131" t="str">
        <f t="shared" si="37"/>
        <v>ALLECOCHEM INTERNATIONAL</v>
      </c>
      <c r="G2131" s="149" t="s">
        <v>13438</v>
      </c>
      <c r="H2131" s="149" t="s">
        <v>3104</v>
      </c>
      <c r="I2131">
        <v>40420533</v>
      </c>
    </row>
    <row r="2132" spans="6:9" x14ac:dyDescent="0.25">
      <c r="F2132" t="str">
        <f t="shared" si="37"/>
        <v>ALLECS REFINING LLC.</v>
      </c>
      <c r="G2132" s="149" t="s">
        <v>13438</v>
      </c>
      <c r="H2132" s="149" t="s">
        <v>3107</v>
      </c>
      <c r="I2132">
        <v>40006499</v>
      </c>
    </row>
    <row r="2133" spans="6:9" x14ac:dyDescent="0.25">
      <c r="F2133" t="str">
        <f t="shared" si="37"/>
        <v>ALLECT TECHNOLOGY (ROTEC TOOLS LTD)</v>
      </c>
      <c r="G2133" s="149" t="s">
        <v>13438</v>
      </c>
      <c r="H2133" s="149" t="s">
        <v>3108</v>
      </c>
      <c r="I2133">
        <v>40003052</v>
      </c>
    </row>
    <row r="2134" spans="6:9" x14ac:dyDescent="0.25">
      <c r="F2134" t="str">
        <f t="shared" si="37"/>
        <v>ALLEDCO FOOD PRODUCTS,INC</v>
      </c>
      <c r="G2134" s="149" t="s">
        <v>13438</v>
      </c>
      <c r="H2134" s="149" t="s">
        <v>3109</v>
      </c>
      <c r="I2134">
        <v>40003201</v>
      </c>
    </row>
    <row r="2135" spans="6:9" x14ac:dyDescent="0.25">
      <c r="F2135" t="str">
        <f t="shared" si="37"/>
        <v>ALLEDELBROCK LLC</v>
      </c>
      <c r="G2135" s="149" t="s">
        <v>13438</v>
      </c>
      <c r="H2135" s="149" t="s">
        <v>3113</v>
      </c>
      <c r="I2135">
        <v>40007345</v>
      </c>
    </row>
    <row r="2136" spans="6:9" x14ac:dyDescent="0.25">
      <c r="F2136" t="str">
        <f t="shared" si="37"/>
        <v>ALLEDESIA</v>
      </c>
      <c r="G2136" s="149" t="s">
        <v>13438</v>
      </c>
      <c r="H2136" s="149" t="s">
        <v>3114</v>
      </c>
      <c r="I2136">
        <v>40008706</v>
      </c>
    </row>
    <row r="2137" spans="6:9" x14ac:dyDescent="0.25">
      <c r="F2137" t="str">
        <f t="shared" si="37"/>
        <v>ALLEDMONTON REGIONAL AIRPORTS AUTHORIT</v>
      </c>
      <c r="G2137" s="149" t="s">
        <v>13438</v>
      </c>
      <c r="H2137" s="149" t="s">
        <v>3118</v>
      </c>
      <c r="I2137">
        <v>40421302</v>
      </c>
    </row>
    <row r="2138" spans="6:9" x14ac:dyDescent="0.25">
      <c r="F2138" t="str">
        <f t="shared" si="37"/>
        <v>ALLEDNAL EMBOSSING, INC.</v>
      </c>
      <c r="G2138" s="149" t="s">
        <v>13438</v>
      </c>
      <c r="H2138" s="149" t="s">
        <v>3119</v>
      </c>
      <c r="I2138">
        <v>40002947</v>
      </c>
    </row>
    <row r="2139" spans="6:9" x14ac:dyDescent="0.25">
      <c r="F2139" t="str">
        <f t="shared" si="37"/>
        <v>ALLEDSON PROMACH SHARED SERVICES</v>
      </c>
      <c r="G2139" s="149" t="s">
        <v>13438</v>
      </c>
      <c r="H2139" s="149" t="s">
        <v>3120</v>
      </c>
      <c r="I2139">
        <v>40420005</v>
      </c>
    </row>
    <row r="2140" spans="6:9" x14ac:dyDescent="0.25">
      <c r="F2140" t="str">
        <f t="shared" si="37"/>
        <v>ALLEDWARDS INDUSTRIAL SALES INC</v>
      </c>
      <c r="G2140" s="149" t="s">
        <v>13438</v>
      </c>
      <c r="H2140" s="149" t="s">
        <v>3123</v>
      </c>
      <c r="I2140">
        <v>40005185</v>
      </c>
    </row>
    <row r="2141" spans="6:9" x14ac:dyDescent="0.25">
      <c r="F2141" t="str">
        <f t="shared" si="37"/>
        <v>ALLEES BEARING SERVICE INC</v>
      </c>
      <c r="G2141" s="149" t="s">
        <v>13438</v>
      </c>
      <c r="H2141" s="149" t="s">
        <v>3124</v>
      </c>
      <c r="I2141">
        <v>40421044</v>
      </c>
    </row>
    <row r="2142" spans="6:9" x14ac:dyDescent="0.25">
      <c r="F2142" t="str">
        <f t="shared" si="37"/>
        <v>ALLEFACEC POWER TRANSFORMER, INC.</v>
      </c>
      <c r="G2142" s="149" t="s">
        <v>13438</v>
      </c>
      <c r="H2142" s="149" t="s">
        <v>3126</v>
      </c>
      <c r="I2142">
        <v>40006341</v>
      </c>
    </row>
    <row r="2143" spans="6:9" x14ac:dyDescent="0.25">
      <c r="F2143" t="str">
        <f t="shared" si="37"/>
        <v>ALLEFFEM INC.</v>
      </c>
      <c r="G2143" s="149" t="s">
        <v>13438</v>
      </c>
      <c r="H2143" s="149" t="s">
        <v>3127</v>
      </c>
      <c r="I2143">
        <v>40420107</v>
      </c>
    </row>
    <row r="2144" spans="6:9" x14ac:dyDescent="0.25">
      <c r="F2144" t="str">
        <f t="shared" si="37"/>
        <v>ALLEFI (ELECTRONICS FOR IMAGING)</v>
      </c>
      <c r="G2144" s="149" t="s">
        <v>13438</v>
      </c>
      <c r="H2144" s="149" t="s">
        <v>3128</v>
      </c>
      <c r="I2144">
        <v>40008621</v>
      </c>
    </row>
    <row r="2145" spans="6:9" x14ac:dyDescent="0.25">
      <c r="F2145" t="str">
        <f t="shared" si="37"/>
        <v>ALLEGELHOF CONTROLS CORP</v>
      </c>
      <c r="G2145" s="149" t="s">
        <v>13438</v>
      </c>
      <c r="H2145" s="149" t="s">
        <v>3129</v>
      </c>
      <c r="I2145">
        <v>40007553</v>
      </c>
    </row>
    <row r="2146" spans="6:9" x14ac:dyDescent="0.25">
      <c r="F2146" t="str">
        <f t="shared" si="37"/>
        <v>ALLEGGER WOOD PRODUCTS LLC</v>
      </c>
      <c r="G2146" s="149" t="s">
        <v>13438</v>
      </c>
      <c r="H2146" s="149" t="s">
        <v>3130</v>
      </c>
      <c r="I2146">
        <v>40008971</v>
      </c>
    </row>
    <row r="2147" spans="6:9" x14ac:dyDescent="0.25">
      <c r="F2147" t="str">
        <f t="shared" si="37"/>
        <v>ALLEGO NORTH AMERICA, INC.</v>
      </c>
      <c r="G2147" s="149" t="s">
        <v>13438</v>
      </c>
      <c r="H2147" s="149" t="s">
        <v>3131</v>
      </c>
      <c r="I2147">
        <v>40008610</v>
      </c>
    </row>
    <row r="2148" spans="6:9" x14ac:dyDescent="0.25">
      <c r="F2148" t="str">
        <f t="shared" si="37"/>
        <v>ALLEINSTEIN NOAH RESTAURANT GRP., INC</v>
      </c>
      <c r="G2148" s="149" t="s">
        <v>13438</v>
      </c>
      <c r="H2148" s="149" t="s">
        <v>3132</v>
      </c>
      <c r="I2148">
        <v>40007267</v>
      </c>
    </row>
    <row r="2149" spans="6:9" x14ac:dyDescent="0.25">
      <c r="F2149" t="str">
        <f t="shared" si="37"/>
        <v>ALLEL PASO INDUSTRIAL SUPPLIES</v>
      </c>
      <c r="G2149" s="149" t="s">
        <v>13438</v>
      </c>
      <c r="H2149" s="149" t="s">
        <v>3136</v>
      </c>
      <c r="I2149">
        <v>40001783</v>
      </c>
    </row>
    <row r="2150" spans="6:9" x14ac:dyDescent="0.25">
      <c r="F2150" t="str">
        <f t="shared" si="37"/>
        <v>ALLELECTRO CABLES INC.</v>
      </c>
      <c r="G2150" s="149" t="s">
        <v>13438</v>
      </c>
      <c r="H2150" s="149" t="s">
        <v>3138</v>
      </c>
      <c r="I2150">
        <v>40420350</v>
      </c>
    </row>
    <row r="2151" spans="6:9" x14ac:dyDescent="0.25">
      <c r="F2151" t="str">
        <f t="shared" si="37"/>
        <v>ALLELECTRO CIRCUIT INC.</v>
      </c>
      <c r="G2151" s="149" t="s">
        <v>13438</v>
      </c>
      <c r="H2151" s="149" t="s">
        <v>3139</v>
      </c>
      <c r="I2151">
        <v>40421188</v>
      </c>
    </row>
    <row r="2152" spans="6:9" x14ac:dyDescent="0.25">
      <c r="F2152" t="str">
        <f t="shared" si="37"/>
        <v>ALLELECTRO MECANO SERVICE</v>
      </c>
      <c r="G2152" s="149" t="s">
        <v>13438</v>
      </c>
      <c r="H2152" s="149" t="s">
        <v>3140</v>
      </c>
      <c r="I2152">
        <v>40420702</v>
      </c>
    </row>
    <row r="2153" spans="6:9" x14ac:dyDescent="0.25">
      <c r="F2153" t="str">
        <f t="shared" si="37"/>
        <v>ALLELECTRO MECH.HANDLING,INC.</v>
      </c>
      <c r="G2153" s="149" t="s">
        <v>13438</v>
      </c>
      <c r="H2153" s="149" t="s">
        <v>3141</v>
      </c>
      <c r="I2153">
        <v>40002100</v>
      </c>
    </row>
    <row r="2154" spans="6:9" x14ac:dyDescent="0.25">
      <c r="F2154" t="str">
        <f t="shared" si="37"/>
        <v>ALLELECTROLUX HOME PRODUCTS</v>
      </c>
      <c r="G2154" s="149" t="s">
        <v>13438</v>
      </c>
      <c r="H2154" s="149" t="s">
        <v>3142</v>
      </c>
      <c r="I2154">
        <v>40008328</v>
      </c>
    </row>
    <row r="2155" spans="6:9" x14ac:dyDescent="0.25">
      <c r="F2155" t="str">
        <f t="shared" si="37"/>
        <v>ALLELECTRO-MECH INC</v>
      </c>
      <c r="G2155" s="149" t="s">
        <v>13438</v>
      </c>
      <c r="H2155" s="149" t="s">
        <v>3144</v>
      </c>
      <c r="I2155">
        <v>40003002</v>
      </c>
    </row>
    <row r="2156" spans="6:9" x14ac:dyDescent="0.25">
      <c r="F2156" t="str">
        <f t="shared" si="37"/>
        <v>ALLELGIN SWEEPER CO</v>
      </c>
      <c r="G2156" s="149" t="s">
        <v>13438</v>
      </c>
      <c r="H2156" s="149" t="s">
        <v>3146</v>
      </c>
      <c r="I2156">
        <v>40006080</v>
      </c>
    </row>
    <row r="2157" spans="6:9" x14ac:dyDescent="0.25">
      <c r="F2157" t="str">
        <f t="shared" si="37"/>
        <v>ALLELIAS WOODWORKING MFG. LTD.</v>
      </c>
      <c r="G2157" s="149" t="s">
        <v>13438</v>
      </c>
      <c r="H2157" s="149" t="s">
        <v>3147</v>
      </c>
      <c r="I2157">
        <v>40420540</v>
      </c>
    </row>
    <row r="2158" spans="6:9" x14ac:dyDescent="0.25">
      <c r="F2158" t="str">
        <f t="shared" si="37"/>
        <v>ALLELI-LILY &amp; COMPANY</v>
      </c>
      <c r="G2158" s="149" t="s">
        <v>13438</v>
      </c>
      <c r="H2158" s="149" t="s">
        <v>3148</v>
      </c>
      <c r="I2158">
        <v>40002028</v>
      </c>
    </row>
    <row r="2159" spans="6:9" x14ac:dyDescent="0.25">
      <c r="F2159" t="str">
        <f t="shared" si="37"/>
        <v>ALLELITE BINDERY AND MAIL SOLUTIONS LT</v>
      </c>
      <c r="G2159" s="149" t="s">
        <v>13438</v>
      </c>
      <c r="H2159" s="149" t="s">
        <v>3149</v>
      </c>
      <c r="I2159">
        <v>40420474</v>
      </c>
    </row>
    <row r="2160" spans="6:9" x14ac:dyDescent="0.25">
      <c r="F2160" t="str">
        <f t="shared" si="37"/>
        <v>ALLELITE LINE SERVICE - SACRAMENTO</v>
      </c>
      <c r="G2160" s="149" t="s">
        <v>13438</v>
      </c>
      <c r="H2160" s="149" t="s">
        <v>13535</v>
      </c>
      <c r="I2160">
        <v>40008727</v>
      </c>
    </row>
    <row r="2161" spans="6:9" x14ac:dyDescent="0.25">
      <c r="F2161" t="str">
        <f t="shared" si="37"/>
        <v>ALLELITE LINE SERVICES</v>
      </c>
      <c r="G2161" s="149" t="s">
        <v>13438</v>
      </c>
      <c r="H2161" s="149" t="s">
        <v>3150</v>
      </c>
      <c r="I2161">
        <v>47200025</v>
      </c>
    </row>
    <row r="2162" spans="6:9" x14ac:dyDescent="0.25">
      <c r="F2162" t="str">
        <f t="shared" si="37"/>
        <v>ALLELITE LINE SERVICES - CLEVELAND</v>
      </c>
      <c r="G2162" s="149" t="s">
        <v>13438</v>
      </c>
      <c r="H2162" s="149" t="s">
        <v>13536</v>
      </c>
      <c r="I2162">
        <v>40008367</v>
      </c>
    </row>
    <row r="2163" spans="6:9" x14ac:dyDescent="0.25">
      <c r="F2163" t="str">
        <f t="shared" si="37"/>
        <v>ALLELITE LINE SERVICES - COLLEGE PARK</v>
      </c>
      <c r="G2163" s="149" t="s">
        <v>13438</v>
      </c>
      <c r="H2163" s="149" t="s">
        <v>13537</v>
      </c>
      <c r="I2163">
        <v>40003579</v>
      </c>
    </row>
    <row r="2164" spans="6:9" x14ac:dyDescent="0.25">
      <c r="F2164" t="str">
        <f t="shared" si="37"/>
        <v>ALLELITE LINE SERVICES - DETROIT</v>
      </c>
      <c r="G2164" s="149" t="s">
        <v>13438</v>
      </c>
      <c r="H2164" s="149" t="s">
        <v>13538</v>
      </c>
      <c r="I2164">
        <v>40003530</v>
      </c>
    </row>
    <row r="2165" spans="6:9" x14ac:dyDescent="0.25">
      <c r="F2165" t="str">
        <f t="shared" si="37"/>
        <v>ALLELITE LINE SERVICES - LOS ANGELES</v>
      </c>
      <c r="G2165" s="149" t="s">
        <v>13438</v>
      </c>
      <c r="H2165" s="149" t="s">
        <v>13539</v>
      </c>
      <c r="I2165">
        <v>40006877</v>
      </c>
    </row>
    <row r="2166" spans="6:9" x14ac:dyDescent="0.25">
      <c r="F2166" t="str">
        <f t="shared" si="37"/>
        <v>ALLELITE LINE SERVICES - MINNEAPOLIS</v>
      </c>
      <c r="G2166" s="149" t="s">
        <v>13438</v>
      </c>
      <c r="H2166" s="149" t="s">
        <v>13540</v>
      </c>
      <c r="I2166">
        <v>40005027</v>
      </c>
    </row>
    <row r="2167" spans="6:9" x14ac:dyDescent="0.25">
      <c r="F2167" t="str">
        <f t="shared" si="37"/>
        <v>ALLELITE LINE SERVICES - MORRISVILLE</v>
      </c>
      <c r="G2167" s="149" t="s">
        <v>13438</v>
      </c>
      <c r="H2167" s="149" t="s">
        <v>13541</v>
      </c>
      <c r="I2167">
        <v>40008790</v>
      </c>
    </row>
    <row r="2168" spans="6:9" x14ac:dyDescent="0.25">
      <c r="F2168" t="str">
        <f t="shared" si="37"/>
        <v>ALLELITE LINE SERVICES - PHOENIX</v>
      </c>
      <c r="G2168" s="149" t="s">
        <v>13438</v>
      </c>
      <c r="H2168" s="149" t="s">
        <v>13542</v>
      </c>
      <c r="I2168">
        <v>40007837</v>
      </c>
    </row>
    <row r="2169" spans="6:9" x14ac:dyDescent="0.25">
      <c r="F2169" t="str">
        <f t="shared" si="37"/>
        <v>ALLELITE LINE SERVICES - SAN DIEGO</v>
      </c>
      <c r="G2169" s="149" t="s">
        <v>13438</v>
      </c>
      <c r="H2169" s="149" t="s">
        <v>13543</v>
      </c>
      <c r="I2169">
        <v>40006906</v>
      </c>
    </row>
    <row r="2170" spans="6:9" x14ac:dyDescent="0.25">
      <c r="F2170" t="str">
        <f t="shared" si="37"/>
        <v>ALLELITE LINE SERVICES - VANDALIA</v>
      </c>
      <c r="G2170" s="149" t="s">
        <v>13438</v>
      </c>
      <c r="H2170" s="149" t="s">
        <v>13544</v>
      </c>
      <c r="I2170">
        <v>40008098</v>
      </c>
    </row>
    <row r="2171" spans="6:9" x14ac:dyDescent="0.25">
      <c r="F2171" t="str">
        <f t="shared" si="37"/>
        <v>ALLELITE LINE SERVICES - WARWICK</v>
      </c>
      <c r="G2171" s="149" t="s">
        <v>13438</v>
      </c>
      <c r="H2171" s="149" t="s">
        <v>13545</v>
      </c>
      <c r="I2171">
        <v>40008671</v>
      </c>
    </row>
    <row r="2172" spans="6:9" x14ac:dyDescent="0.25">
      <c r="F2172" t="str">
        <f t="shared" si="37"/>
        <v>ALLELITE LINE SERVICES LTD</v>
      </c>
      <c r="G2172" s="149" t="s">
        <v>13438</v>
      </c>
      <c r="H2172" s="149" t="s">
        <v>13546</v>
      </c>
      <c r="I2172">
        <v>40420567</v>
      </c>
    </row>
    <row r="2173" spans="6:9" x14ac:dyDescent="0.25">
      <c r="F2173" t="str">
        <f t="shared" si="37"/>
        <v>ALLELKAY MANUFACTURING CO.</v>
      </c>
      <c r="G2173" s="149" t="s">
        <v>13438</v>
      </c>
      <c r="H2173" s="149" t="s">
        <v>3153</v>
      </c>
      <c r="I2173">
        <v>40005616</v>
      </c>
    </row>
    <row r="2174" spans="6:9" x14ac:dyDescent="0.25">
      <c r="F2174" t="str">
        <f t="shared" si="37"/>
        <v>ALLELLERY HOLDINGS LLC</v>
      </c>
      <c r="G2174" s="149" t="s">
        <v>13438</v>
      </c>
      <c r="H2174" s="149" t="s">
        <v>3154</v>
      </c>
      <c r="I2174">
        <v>40006819</v>
      </c>
    </row>
    <row r="2175" spans="6:9" x14ac:dyDescent="0.25">
      <c r="F2175" t="str">
        <f t="shared" si="37"/>
        <v>ALLELLIOTT TURBOMACHINERY CANADA INC.</v>
      </c>
      <c r="G2175" s="149" t="s">
        <v>13438</v>
      </c>
      <c r="H2175" s="149" t="s">
        <v>3155</v>
      </c>
      <c r="I2175">
        <v>40420166</v>
      </c>
    </row>
    <row r="2176" spans="6:9" x14ac:dyDescent="0.25">
      <c r="F2176" t="str">
        <f t="shared" si="37"/>
        <v>ALLELLIS PACKAGING WEST INC.</v>
      </c>
      <c r="G2176" s="149" t="s">
        <v>13438</v>
      </c>
      <c r="H2176" s="149" t="s">
        <v>3156</v>
      </c>
      <c r="I2176">
        <v>40420153</v>
      </c>
    </row>
    <row r="2177" spans="6:9" x14ac:dyDescent="0.25">
      <c r="F2177" t="str">
        <f t="shared" si="37"/>
        <v>ALLELLIS PAPER BOX INC.</v>
      </c>
      <c r="G2177" s="149" t="s">
        <v>13438</v>
      </c>
      <c r="H2177" s="149" t="s">
        <v>3157</v>
      </c>
      <c r="I2177">
        <v>40421369</v>
      </c>
    </row>
    <row r="2178" spans="6:9" x14ac:dyDescent="0.25">
      <c r="F2178" t="str">
        <f t="shared" si="37"/>
        <v>ALLEL-MET-PARTS</v>
      </c>
      <c r="G2178" s="149" t="s">
        <v>13438</v>
      </c>
      <c r="H2178" s="149" t="s">
        <v>13547</v>
      </c>
      <c r="I2178">
        <v>40420139</v>
      </c>
    </row>
    <row r="2179" spans="6:9" x14ac:dyDescent="0.25">
      <c r="F2179" t="str">
        <f t="shared" ref="F2179:F2242" si="38">CONCATENATE(G2179, H2179)</f>
        <v>ALLELOPAK</v>
      </c>
      <c r="G2179" s="149" t="s">
        <v>13438</v>
      </c>
      <c r="H2179" s="149" t="s">
        <v>3160</v>
      </c>
      <c r="I2179">
        <v>40421498</v>
      </c>
    </row>
    <row r="2180" spans="6:9" x14ac:dyDescent="0.25">
      <c r="F2180" t="str">
        <f t="shared" si="38"/>
        <v>ALLELRAM  ENGINEERING &amp; ADVANCED</v>
      </c>
      <c r="G2180" s="149" t="s">
        <v>13438</v>
      </c>
      <c r="H2180" s="149" t="s">
        <v>13548</v>
      </c>
      <c r="I2180">
        <v>62492778</v>
      </c>
    </row>
    <row r="2181" spans="6:9" x14ac:dyDescent="0.25">
      <c r="F2181" t="str">
        <f t="shared" si="38"/>
        <v>ALLELRINGKLINGER USA, INC.</v>
      </c>
      <c r="G2181" s="149" t="s">
        <v>13438</v>
      </c>
      <c r="H2181" s="149" t="s">
        <v>3162</v>
      </c>
      <c r="I2181">
        <v>40008252</v>
      </c>
    </row>
    <row r="2182" spans="6:9" x14ac:dyDescent="0.25">
      <c r="F2182" t="str">
        <f t="shared" si="38"/>
        <v>ALLEMBA MACHINERY</v>
      </c>
      <c r="G2182" s="149" t="s">
        <v>13438</v>
      </c>
      <c r="H2182" s="149" t="s">
        <v>3164</v>
      </c>
      <c r="I2182">
        <v>40007804</v>
      </c>
    </row>
    <row r="2183" spans="6:9" x14ac:dyDescent="0.25">
      <c r="F2183" t="str">
        <f t="shared" si="38"/>
        <v>ALLEMBALLAGES STONE (CANADA) INC</v>
      </c>
      <c r="G2183" s="149" t="s">
        <v>13438</v>
      </c>
      <c r="H2183" s="149" t="s">
        <v>3166</v>
      </c>
      <c r="I2183">
        <v>40420080</v>
      </c>
    </row>
    <row r="2184" spans="6:9" x14ac:dyDescent="0.25">
      <c r="F2184" t="str">
        <f t="shared" si="38"/>
        <v>ALLEMCO CHEMICAL DISTRIBUTORS,INC</v>
      </c>
      <c r="G2184" s="149" t="s">
        <v>13438</v>
      </c>
      <c r="H2184" s="149" t="s">
        <v>3168</v>
      </c>
      <c r="I2184">
        <v>40005105</v>
      </c>
    </row>
    <row r="2185" spans="6:9" x14ac:dyDescent="0.25">
      <c r="F2185" t="str">
        <f t="shared" si="38"/>
        <v>ALLEMERGENCY DOOR SERVICE INC.</v>
      </c>
      <c r="G2185" s="149" t="s">
        <v>13438</v>
      </c>
      <c r="H2185" s="149" t="s">
        <v>3170</v>
      </c>
      <c r="I2185">
        <v>40420391</v>
      </c>
    </row>
    <row r="2186" spans="6:9" x14ac:dyDescent="0.25">
      <c r="F2186" t="str">
        <f t="shared" si="38"/>
        <v>ALLEMERGING AQUISITIONS LLC</v>
      </c>
      <c r="G2186" s="149" t="s">
        <v>13438</v>
      </c>
      <c r="H2186" s="149" t="s">
        <v>3171</v>
      </c>
      <c r="I2186">
        <v>40008959</v>
      </c>
    </row>
    <row r="2187" spans="6:9" x14ac:dyDescent="0.25">
      <c r="F2187" t="str">
        <f t="shared" si="38"/>
        <v>ALLEMERY SILFURTUN INC.</v>
      </c>
      <c r="G2187" s="149" t="s">
        <v>13438</v>
      </c>
      <c r="H2187" s="149" t="s">
        <v>3172</v>
      </c>
      <c r="I2187">
        <v>40420159</v>
      </c>
    </row>
    <row r="2188" spans="6:9" x14ac:dyDescent="0.25">
      <c r="F2188" t="str">
        <f t="shared" si="38"/>
        <v>ALLEMI CORPORATION</v>
      </c>
      <c r="G2188" s="149" t="s">
        <v>13438</v>
      </c>
      <c r="H2188" s="149" t="s">
        <v>3173</v>
      </c>
      <c r="I2188">
        <v>40001975</v>
      </c>
    </row>
    <row r="2189" spans="6:9" x14ac:dyDescent="0.25">
      <c r="F2189" t="str">
        <f t="shared" si="38"/>
        <v>ALLEMIT, INC.</v>
      </c>
      <c r="G2189" s="149" t="s">
        <v>13438</v>
      </c>
      <c r="H2189" s="149" t="s">
        <v>3175</v>
      </c>
      <c r="I2189">
        <v>40007387</v>
      </c>
    </row>
    <row r="2190" spans="6:9" x14ac:dyDescent="0.25">
      <c r="F2190" s="185" t="str">
        <f t="shared" si="38"/>
        <v>ALLEMOND CONVOYEUR INC.</v>
      </c>
      <c r="G2190" s="149" t="s">
        <v>13438</v>
      </c>
      <c r="H2190" s="149" t="s">
        <v>3177</v>
      </c>
      <c r="I2190">
        <v>40005928</v>
      </c>
    </row>
    <row r="2191" spans="6:9" x14ac:dyDescent="0.25">
      <c r="F2191" s="185" t="str">
        <f t="shared" si="38"/>
        <v>ALLEMOND CONVOYEUR INC.</v>
      </c>
      <c r="G2191" s="149" t="s">
        <v>13438</v>
      </c>
      <c r="H2191" s="149" t="s">
        <v>3177</v>
      </c>
      <c r="I2191">
        <v>40420219</v>
      </c>
    </row>
    <row r="2192" spans="6:9" x14ac:dyDescent="0.25">
      <c r="F2192" t="str">
        <f t="shared" si="38"/>
        <v>ALLEMPIRE COMMISSARY LLC</v>
      </c>
      <c r="G2192" s="149" t="s">
        <v>13438</v>
      </c>
      <c r="H2192" s="149" t="s">
        <v>3178</v>
      </c>
      <c r="I2192">
        <v>40007455</v>
      </c>
    </row>
    <row r="2193" spans="6:9" x14ac:dyDescent="0.25">
      <c r="F2193" t="str">
        <f t="shared" si="38"/>
        <v>ALLEMPIRE RUBBER &amp; SUPPLY</v>
      </c>
      <c r="G2193" s="149" t="s">
        <v>13438</v>
      </c>
      <c r="H2193" s="149" t="s">
        <v>3180</v>
      </c>
      <c r="I2193">
        <v>40006049</v>
      </c>
    </row>
    <row r="2194" spans="6:9" x14ac:dyDescent="0.25">
      <c r="F2194" t="str">
        <f t="shared" si="38"/>
        <v>ALLEMPIRE RUBBER &amp; SUPPLY - LOGISTICS</v>
      </c>
      <c r="G2194" s="149" t="s">
        <v>13438</v>
      </c>
      <c r="H2194" s="149" t="s">
        <v>3181</v>
      </c>
      <c r="I2194">
        <v>40007518</v>
      </c>
    </row>
    <row r="2195" spans="6:9" x14ac:dyDescent="0.25">
      <c r="F2195" t="str">
        <f t="shared" si="38"/>
        <v>ALLEMPIRE RUBBER &amp; SUPPLY - PASCO</v>
      </c>
      <c r="G2195" s="149" t="s">
        <v>13438</v>
      </c>
      <c r="H2195" s="149" t="s">
        <v>3182</v>
      </c>
      <c r="I2195">
        <v>40005735</v>
      </c>
    </row>
    <row r="2196" spans="6:9" x14ac:dyDescent="0.25">
      <c r="F2196" t="str">
        <f t="shared" si="38"/>
        <v>ALLEMPIRE RUBBER &amp; SUPPLY - PORTLAND</v>
      </c>
      <c r="G2196" s="149" t="s">
        <v>13438</v>
      </c>
      <c r="H2196" s="149" t="s">
        <v>3183</v>
      </c>
      <c r="I2196">
        <v>40003986</v>
      </c>
    </row>
    <row r="2197" spans="6:9" x14ac:dyDescent="0.25">
      <c r="F2197" t="str">
        <f t="shared" si="38"/>
        <v>ALLEMQUIP CORPORATION</v>
      </c>
      <c r="G2197" s="149" t="s">
        <v>13438</v>
      </c>
      <c r="H2197" s="149" t="s">
        <v>3186</v>
      </c>
      <c r="I2197">
        <v>40005298</v>
      </c>
    </row>
    <row r="2198" spans="6:9" x14ac:dyDescent="0.25">
      <c r="F2198" t="str">
        <f t="shared" si="38"/>
        <v>ALLEMSCO LTD</v>
      </c>
      <c r="G2198" s="149" t="s">
        <v>13438</v>
      </c>
      <c r="H2198" s="149" t="s">
        <v>3187</v>
      </c>
      <c r="I2198">
        <v>40420819</v>
      </c>
    </row>
    <row r="2199" spans="6:9" x14ac:dyDescent="0.25">
      <c r="F2199" t="str">
        <f t="shared" si="38"/>
        <v>ALLEMSEAL CORPORATION</v>
      </c>
      <c r="G2199" s="149" t="s">
        <v>13438</v>
      </c>
      <c r="H2199" s="149" t="s">
        <v>3188</v>
      </c>
      <c r="I2199">
        <v>40420783</v>
      </c>
    </row>
    <row r="2200" spans="6:9" x14ac:dyDescent="0.25">
      <c r="F2200" t="str">
        <f t="shared" si="38"/>
        <v>ALLENCASE DESIGN  &amp; MACHINERY</v>
      </c>
      <c r="G2200" s="149" t="s">
        <v>13438</v>
      </c>
      <c r="H2200" s="149" t="s">
        <v>3190</v>
      </c>
      <c r="I2200">
        <v>40424255</v>
      </c>
    </row>
    <row r="2201" spans="6:9" x14ac:dyDescent="0.25">
      <c r="F2201" t="str">
        <f t="shared" si="38"/>
        <v>ALLENDICOTT CLAY PRODUCTS</v>
      </c>
      <c r="G2201" s="149" t="s">
        <v>13438</v>
      </c>
      <c r="H2201" s="149" t="s">
        <v>3191</v>
      </c>
      <c r="I2201">
        <v>40003511</v>
      </c>
    </row>
    <row r="2202" spans="6:9" x14ac:dyDescent="0.25">
      <c r="F2202" t="str">
        <f t="shared" si="38"/>
        <v>ALLENDPOINT CONSULTING INC.</v>
      </c>
      <c r="G2202" s="149" t="s">
        <v>13438</v>
      </c>
      <c r="H2202" s="149" t="s">
        <v>3193</v>
      </c>
      <c r="I2202">
        <v>40007900</v>
      </c>
    </row>
    <row r="2203" spans="6:9" x14ac:dyDescent="0.25">
      <c r="F2203" t="str">
        <f t="shared" si="38"/>
        <v>ALLENDRIES INTERNATIONAL INC</v>
      </c>
      <c r="G2203" s="149" t="s">
        <v>13438</v>
      </c>
      <c r="H2203" s="149" t="s">
        <v>3194</v>
      </c>
      <c r="I2203">
        <v>40005369</v>
      </c>
    </row>
    <row r="2204" spans="6:9" x14ac:dyDescent="0.25">
      <c r="F2204" t="str">
        <f t="shared" si="38"/>
        <v>ALLENERGIZER BATTERY MAN. (ASHEBORO)</v>
      </c>
      <c r="G2204" s="149" t="s">
        <v>13438</v>
      </c>
      <c r="H2204" s="149" t="s">
        <v>3195</v>
      </c>
      <c r="I2204">
        <v>40001477</v>
      </c>
    </row>
    <row r="2205" spans="6:9" x14ac:dyDescent="0.25">
      <c r="F2205" t="str">
        <f t="shared" si="38"/>
        <v>ALLENERGIZER BATTERY MANUF., INC</v>
      </c>
      <c r="G2205" s="149" t="s">
        <v>13438</v>
      </c>
      <c r="H2205" s="149" t="s">
        <v>3196</v>
      </c>
      <c r="I2205">
        <v>40004334</v>
      </c>
    </row>
    <row r="2206" spans="6:9" x14ac:dyDescent="0.25">
      <c r="F2206" t="str">
        <f t="shared" si="38"/>
        <v>ALLENERGIZER BATTERY MANUFACTURING INC</v>
      </c>
      <c r="G2206" s="149" t="s">
        <v>13438</v>
      </c>
      <c r="H2206" s="149" t="s">
        <v>3197</v>
      </c>
      <c r="I2206">
        <v>40002933</v>
      </c>
    </row>
    <row r="2207" spans="6:9" x14ac:dyDescent="0.25">
      <c r="F2207" t="str">
        <f t="shared" si="38"/>
        <v>ALLENGAGE INDUSTRIAL SOLUTIONS</v>
      </c>
      <c r="G2207" s="149" t="s">
        <v>13438</v>
      </c>
      <c r="H2207" s="149" t="s">
        <v>3198</v>
      </c>
      <c r="I2207">
        <v>40006328</v>
      </c>
    </row>
    <row r="2208" spans="6:9" x14ac:dyDescent="0.25">
      <c r="F2208" t="str">
        <f t="shared" si="38"/>
        <v>ALLENGEL MACHINERY INC</v>
      </c>
      <c r="G2208" s="149" t="s">
        <v>13438</v>
      </c>
      <c r="H2208" s="149" t="s">
        <v>3199</v>
      </c>
      <c r="I2208">
        <v>40008129</v>
      </c>
    </row>
    <row r="2209" spans="6:9" x14ac:dyDescent="0.25">
      <c r="F2209" s="185" t="str">
        <f t="shared" si="38"/>
        <v>ALLENGIE SERVICES INC.</v>
      </c>
      <c r="G2209" s="149" t="s">
        <v>13438</v>
      </c>
      <c r="H2209" s="149" t="s">
        <v>3201</v>
      </c>
      <c r="I2209">
        <v>40008444</v>
      </c>
    </row>
    <row r="2210" spans="6:9" x14ac:dyDescent="0.25">
      <c r="F2210" s="185" t="str">
        <f t="shared" si="38"/>
        <v>ALLENGIE SERVICES INC.</v>
      </c>
      <c r="G2210" s="149" t="s">
        <v>13438</v>
      </c>
      <c r="H2210" s="149" t="s">
        <v>3201</v>
      </c>
      <c r="I2210">
        <v>40421054</v>
      </c>
    </row>
    <row r="2211" spans="6:9" x14ac:dyDescent="0.25">
      <c r="F2211" t="str">
        <f t="shared" si="38"/>
        <v>ALLENGINEERED COMPONENTS INC.</v>
      </c>
      <c r="G2211" s="149" t="s">
        <v>13438</v>
      </c>
      <c r="H2211" s="149" t="s">
        <v>12732</v>
      </c>
      <c r="I2211">
        <v>40007188</v>
      </c>
    </row>
    <row r="2212" spans="6:9" x14ac:dyDescent="0.25">
      <c r="F2212" t="str">
        <f t="shared" si="38"/>
        <v>ALLENGINEERED COMPONENTS, INC (MD)</v>
      </c>
      <c r="G2212" s="149" t="s">
        <v>13438</v>
      </c>
      <c r="H2212" s="149" t="s">
        <v>13549</v>
      </c>
      <c r="I2212">
        <v>40008485</v>
      </c>
    </row>
    <row r="2213" spans="6:9" x14ac:dyDescent="0.25">
      <c r="F2213" t="str">
        <f t="shared" si="38"/>
        <v>ALLENGINEERED COMPONENTS, INC (RP)</v>
      </c>
      <c r="G2213" s="149" t="s">
        <v>13438</v>
      </c>
      <c r="H2213" s="149" t="s">
        <v>13550</v>
      </c>
      <c r="I2213">
        <v>40008338</v>
      </c>
    </row>
    <row r="2214" spans="6:9" x14ac:dyDescent="0.25">
      <c r="F2214" t="str">
        <f t="shared" si="38"/>
        <v>ALLENGINEERED COMPONENTS, INC.</v>
      </c>
      <c r="G2214" s="149" t="s">
        <v>13438</v>
      </c>
      <c r="H2214" s="149" t="s">
        <v>3202</v>
      </c>
      <c r="I2214">
        <v>40007322</v>
      </c>
    </row>
    <row r="2215" spans="6:9" x14ac:dyDescent="0.25">
      <c r="F2215" t="str">
        <f t="shared" si="38"/>
        <v>ALLENGINEERED COMPONENTS,INC</v>
      </c>
      <c r="G2215" s="149" t="s">
        <v>13438</v>
      </c>
      <c r="H2215" s="149" t="s">
        <v>13551</v>
      </c>
      <c r="I2215">
        <v>40001013</v>
      </c>
    </row>
    <row r="2216" spans="6:9" x14ac:dyDescent="0.25">
      <c r="F2216" t="str">
        <f t="shared" si="38"/>
        <v>ALLENGINEERED CONTROLS</v>
      </c>
      <c r="G2216" s="149" t="s">
        <v>13438</v>
      </c>
      <c r="H2216" s="149" t="s">
        <v>3203</v>
      </c>
      <c r="I2216">
        <v>40006314</v>
      </c>
    </row>
    <row r="2217" spans="6:9" x14ac:dyDescent="0.25">
      <c r="F2217" t="str">
        <f t="shared" si="38"/>
        <v>ALLENGINEERED SYSTEMS AND PRODUCTS INC</v>
      </c>
      <c r="G2217" s="149" t="s">
        <v>13438</v>
      </c>
      <c r="H2217" s="149" t="s">
        <v>3205</v>
      </c>
      <c r="I2217">
        <v>40006512</v>
      </c>
    </row>
    <row r="2218" spans="6:9" x14ac:dyDescent="0.25">
      <c r="F2218" t="str">
        <f t="shared" si="38"/>
        <v>ALLENGINEERING RESEARCH &amp; DEVELOPMENT</v>
      </c>
      <c r="G2218" s="149" t="s">
        <v>13438</v>
      </c>
      <c r="H2218" s="149" t="s">
        <v>3206</v>
      </c>
      <c r="I2218">
        <v>40007016</v>
      </c>
    </row>
    <row r="2219" spans="6:9" x14ac:dyDescent="0.25">
      <c r="F2219" t="str">
        <f t="shared" si="38"/>
        <v>ALLENGLISH BAY BATTER L.P.</v>
      </c>
      <c r="G2219" s="149" t="s">
        <v>13438</v>
      </c>
      <c r="H2219" s="149" t="s">
        <v>3207</v>
      </c>
      <c r="I2219">
        <v>40420709</v>
      </c>
    </row>
    <row r="2220" spans="6:9" x14ac:dyDescent="0.25">
      <c r="F2220" t="str">
        <f t="shared" si="38"/>
        <v>ALLENGLUND MARINE &amp; INDUSRTRIAL SUPPLY</v>
      </c>
      <c r="G2220" s="149" t="s">
        <v>13438</v>
      </c>
      <c r="H2220" s="149" t="s">
        <v>3208</v>
      </c>
      <c r="I2220">
        <v>40008980</v>
      </c>
    </row>
    <row r="2221" spans="6:9" x14ac:dyDescent="0.25">
      <c r="F2221" t="str">
        <f t="shared" si="38"/>
        <v>ALLENJOY LIFE FOODS BRANDS LLC</v>
      </c>
      <c r="G2221" s="149" t="s">
        <v>13438</v>
      </c>
      <c r="H2221" s="149" t="s">
        <v>3210</v>
      </c>
      <c r="I2221">
        <v>40007657</v>
      </c>
    </row>
    <row r="2222" spans="6:9" x14ac:dyDescent="0.25">
      <c r="F2222" t="str">
        <f t="shared" si="38"/>
        <v>ALLENNIS</v>
      </c>
      <c r="G2222" s="149" t="s">
        <v>13438</v>
      </c>
      <c r="H2222" s="149" t="s">
        <v>3211</v>
      </c>
      <c r="I2222">
        <v>40004147</v>
      </c>
    </row>
    <row r="2223" spans="6:9" x14ac:dyDescent="0.25">
      <c r="F2223" t="str">
        <f t="shared" si="38"/>
        <v>ALLENPAC LLC</v>
      </c>
      <c r="G2223" s="149" t="s">
        <v>13438</v>
      </c>
      <c r="H2223" s="149" t="s">
        <v>3214</v>
      </c>
      <c r="I2223">
        <v>40005893</v>
      </c>
    </row>
    <row r="2224" spans="6:9" x14ac:dyDescent="0.25">
      <c r="F2224" t="str">
        <f t="shared" si="38"/>
        <v>ALLENPROTECH MECHANICAL SERVICES, INC.</v>
      </c>
      <c r="G2224" s="149" t="s">
        <v>13438</v>
      </c>
      <c r="H2224" s="149" t="s">
        <v>3215</v>
      </c>
      <c r="I2224">
        <v>40002082</v>
      </c>
    </row>
    <row r="2225" spans="6:9" x14ac:dyDescent="0.25">
      <c r="F2225" t="str">
        <f t="shared" si="38"/>
        <v>ALLENR GENERAL MACHINE CO</v>
      </c>
      <c r="G2225" s="149" t="s">
        <v>13438</v>
      </c>
      <c r="H2225" s="149" t="s">
        <v>3216</v>
      </c>
      <c r="I2225">
        <v>40005445</v>
      </c>
    </row>
    <row r="2226" spans="6:9" x14ac:dyDescent="0.25">
      <c r="F2226" t="str">
        <f t="shared" si="38"/>
        <v>ALLENTENMANN'S BAKERY</v>
      </c>
      <c r="G2226" s="149" t="s">
        <v>13438</v>
      </c>
      <c r="H2226" s="149" t="s">
        <v>3217</v>
      </c>
      <c r="I2226">
        <v>40003713</v>
      </c>
    </row>
    <row r="2227" spans="6:9" x14ac:dyDescent="0.25">
      <c r="F2227" t="str">
        <f t="shared" si="38"/>
        <v>ALLENTERPRISE INDUSTRIAL SUPPLY INC</v>
      </c>
      <c r="G2227" s="149" t="s">
        <v>13438</v>
      </c>
      <c r="H2227" s="149" t="s">
        <v>3219</v>
      </c>
      <c r="I2227">
        <v>40005364</v>
      </c>
    </row>
    <row r="2228" spans="6:9" x14ac:dyDescent="0.25">
      <c r="F2228" t="str">
        <f t="shared" si="38"/>
        <v>ALLENTERTAINMENT ONE US LP</v>
      </c>
      <c r="G2228" s="149" t="s">
        <v>13438</v>
      </c>
      <c r="H2228" s="149" t="s">
        <v>3220</v>
      </c>
      <c r="I2228">
        <v>40007462</v>
      </c>
    </row>
    <row r="2229" spans="6:9" x14ac:dyDescent="0.25">
      <c r="F2229" t="str">
        <f t="shared" si="38"/>
        <v>ALLENVIROZONE, LLC</v>
      </c>
      <c r="G2229" s="149" t="s">
        <v>13438</v>
      </c>
      <c r="H2229" s="149" t="s">
        <v>3221</v>
      </c>
      <c r="I2229">
        <v>40007088</v>
      </c>
    </row>
    <row r="2230" spans="6:9" x14ac:dyDescent="0.25">
      <c r="F2230" t="str">
        <f t="shared" si="38"/>
        <v>ALLENVISION GRAPHICS</v>
      </c>
      <c r="G2230" s="149" t="s">
        <v>13438</v>
      </c>
      <c r="H2230" s="149" t="s">
        <v>3223</v>
      </c>
      <c r="I2230">
        <v>40004193</v>
      </c>
    </row>
    <row r="2231" spans="6:9" x14ac:dyDescent="0.25">
      <c r="F2231" t="str">
        <f t="shared" si="38"/>
        <v>ALLEPOCH PRESS. INC</v>
      </c>
      <c r="G2231" s="149" t="s">
        <v>13438</v>
      </c>
      <c r="H2231" s="149" t="s">
        <v>3227</v>
      </c>
      <c r="I2231">
        <v>40005458</v>
      </c>
    </row>
    <row r="2232" spans="6:9" x14ac:dyDescent="0.25">
      <c r="F2232" t="str">
        <f t="shared" si="38"/>
        <v>ALLEPPERSON &amp; CO</v>
      </c>
      <c r="G2232" s="149" t="s">
        <v>13438</v>
      </c>
      <c r="H2232" s="149" t="s">
        <v>3228</v>
      </c>
      <c r="I2232">
        <v>40000882</v>
      </c>
    </row>
    <row r="2233" spans="6:9" x14ac:dyDescent="0.25">
      <c r="F2233" t="str">
        <f t="shared" si="38"/>
        <v>ALLEPPERSON AND CO TAMPA</v>
      </c>
      <c r="G2233" s="149" t="s">
        <v>13438</v>
      </c>
      <c r="H2233" s="149" t="s">
        <v>3229</v>
      </c>
      <c r="I2233">
        <v>40006155</v>
      </c>
    </row>
    <row r="2234" spans="6:9" x14ac:dyDescent="0.25">
      <c r="F2234" t="str">
        <f t="shared" si="38"/>
        <v>ALLEPPERSON AND COMPANY</v>
      </c>
      <c r="G2234" s="149" t="s">
        <v>13438</v>
      </c>
      <c r="H2234" s="149" t="s">
        <v>3230</v>
      </c>
      <c r="I2234">
        <v>40000783</v>
      </c>
    </row>
    <row r="2235" spans="6:9" x14ac:dyDescent="0.25">
      <c r="F2235" t="str">
        <f t="shared" si="38"/>
        <v>ALLEPRO SERVICES, INC.</v>
      </c>
      <c r="G2235" s="149" t="s">
        <v>13438</v>
      </c>
      <c r="H2235" s="149" t="s">
        <v>3231</v>
      </c>
      <c r="I2235">
        <v>40007777</v>
      </c>
    </row>
    <row r="2236" spans="6:9" x14ac:dyDescent="0.25">
      <c r="F2236" t="str">
        <f t="shared" si="38"/>
        <v>ALLE-QUIP MFG CO., INC</v>
      </c>
      <c r="G2236" s="149" t="s">
        <v>13438</v>
      </c>
      <c r="H2236" s="149" t="s">
        <v>3234</v>
      </c>
      <c r="I2236">
        <v>40007127</v>
      </c>
    </row>
    <row r="2237" spans="6:9" x14ac:dyDescent="0.25">
      <c r="F2237" t="str">
        <f t="shared" si="38"/>
        <v>ALLEQUIPMENT ERECTORS INC</v>
      </c>
      <c r="G2237" s="149" t="s">
        <v>13438</v>
      </c>
      <c r="H2237" s="149" t="s">
        <v>3235</v>
      </c>
      <c r="I2237">
        <v>40003814</v>
      </c>
    </row>
    <row r="2238" spans="6:9" x14ac:dyDescent="0.25">
      <c r="F2238" t="str">
        <f t="shared" si="38"/>
        <v>ALLERBO AMERICAN LTD</v>
      </c>
      <c r="G2238" s="149" t="s">
        <v>13438</v>
      </c>
      <c r="H2238" s="149" t="s">
        <v>3236</v>
      </c>
      <c r="I2238">
        <v>40006215</v>
      </c>
    </row>
    <row r="2239" spans="6:9" x14ac:dyDescent="0.25">
      <c r="F2239" t="str">
        <f t="shared" si="38"/>
        <v>ALLERIE BEARINGS COMPANY</v>
      </c>
      <c r="G2239" s="149" t="s">
        <v>13438</v>
      </c>
      <c r="H2239" s="149" t="s">
        <v>3237</v>
      </c>
      <c r="I2239">
        <v>40001672</v>
      </c>
    </row>
    <row r="2240" spans="6:9" x14ac:dyDescent="0.25">
      <c r="F2240" t="str">
        <f t="shared" si="38"/>
        <v>ALLERIEZ MFG</v>
      </c>
      <c r="G2240" s="149" t="s">
        <v>13438</v>
      </c>
      <c r="H2240" s="149" t="s">
        <v>3239</v>
      </c>
      <c r="I2240">
        <v>40008253</v>
      </c>
    </row>
    <row r="2241" spans="6:9" x14ac:dyDescent="0.25">
      <c r="F2241" t="str">
        <f t="shared" si="38"/>
        <v>ALLERIKS - BURNABY</v>
      </c>
      <c r="G2241" s="149" t="s">
        <v>13438</v>
      </c>
      <c r="H2241" s="149" t="s">
        <v>3240</v>
      </c>
      <c r="I2241">
        <v>40420831</v>
      </c>
    </row>
    <row r="2242" spans="6:9" x14ac:dyDescent="0.25">
      <c r="F2242" t="str">
        <f t="shared" si="38"/>
        <v>ALLERIKS - MONTREAL</v>
      </c>
      <c r="G2242" s="149" t="s">
        <v>13438</v>
      </c>
      <c r="H2242" s="149" t="s">
        <v>3241</v>
      </c>
      <c r="I2242">
        <v>40424247</v>
      </c>
    </row>
    <row r="2243" spans="6:9" x14ac:dyDescent="0.25">
      <c r="F2243" t="str">
        <f t="shared" ref="F2243:F2306" si="39">CONCATENATE(G2243, H2243)</f>
        <v>ALLERIKS - OSHAWA</v>
      </c>
      <c r="G2243" s="149" t="s">
        <v>13438</v>
      </c>
      <c r="H2243" s="149" t="s">
        <v>13552</v>
      </c>
      <c r="I2243">
        <v>40421463</v>
      </c>
    </row>
    <row r="2244" spans="6:9" x14ac:dyDescent="0.25">
      <c r="F2244" s="185" t="str">
        <f t="shared" si="39"/>
        <v>ALLERIKS INDUSTRIAL SERVICES LP</v>
      </c>
      <c r="G2244" s="149" t="s">
        <v>13438</v>
      </c>
      <c r="H2244" s="149" t="s">
        <v>13553</v>
      </c>
      <c r="I2244">
        <v>40006235</v>
      </c>
    </row>
    <row r="2245" spans="6:9" x14ac:dyDescent="0.25">
      <c r="F2245" s="185" t="str">
        <f t="shared" si="39"/>
        <v>ALLERIKS INDUSTRIAL SERVICES LP</v>
      </c>
      <c r="G2245" s="149" t="s">
        <v>13438</v>
      </c>
      <c r="H2245" s="149" t="s">
        <v>13553</v>
      </c>
      <c r="I2245">
        <v>40006234</v>
      </c>
    </row>
    <row r="2246" spans="6:9" x14ac:dyDescent="0.25">
      <c r="F2246" s="185" t="str">
        <f t="shared" si="39"/>
        <v>ALLERIKS NORTH AMERICA, INC</v>
      </c>
      <c r="G2246" s="149" t="s">
        <v>13438</v>
      </c>
      <c r="H2246" s="149" t="s">
        <v>3242</v>
      </c>
      <c r="I2246">
        <v>40000297</v>
      </c>
    </row>
    <row r="2247" spans="6:9" x14ac:dyDescent="0.25">
      <c r="F2247" s="185" t="str">
        <f t="shared" si="39"/>
        <v>ALLERIKS NORTH AMERICA, INC</v>
      </c>
      <c r="G2247" s="149" t="s">
        <v>13438</v>
      </c>
      <c r="H2247" s="149" t="s">
        <v>3242</v>
      </c>
      <c r="I2247">
        <v>40000606</v>
      </c>
    </row>
    <row r="2248" spans="6:9" x14ac:dyDescent="0.25">
      <c r="F2248" s="185" t="str">
        <f t="shared" si="39"/>
        <v>ALLERIKS NORTH AMERICA, INC</v>
      </c>
      <c r="G2248" s="149" t="s">
        <v>13438</v>
      </c>
      <c r="H2248" s="149" t="s">
        <v>3242</v>
      </c>
      <c r="I2248">
        <v>40007630</v>
      </c>
    </row>
    <row r="2249" spans="6:9" x14ac:dyDescent="0.25">
      <c r="F2249" s="185" t="str">
        <f t="shared" si="39"/>
        <v>ALLERIKS NORTH AMERICA, INC</v>
      </c>
      <c r="G2249" s="149" t="s">
        <v>13438</v>
      </c>
      <c r="H2249" s="149" t="s">
        <v>3242</v>
      </c>
      <c r="I2249">
        <v>40003704</v>
      </c>
    </row>
    <row r="2250" spans="6:9" x14ac:dyDescent="0.25">
      <c r="F2250" s="185" t="str">
        <f t="shared" si="39"/>
        <v>ALLERIKS NORTH AMERICA, INC</v>
      </c>
      <c r="G2250" s="149" t="s">
        <v>13438</v>
      </c>
      <c r="H2250" s="149" t="s">
        <v>3242</v>
      </c>
      <c r="I2250">
        <v>40001794</v>
      </c>
    </row>
    <row r="2251" spans="6:9" x14ac:dyDescent="0.25">
      <c r="F2251" s="185" t="str">
        <f t="shared" si="39"/>
        <v>ALLERIKS NORTH AMERICA, INC</v>
      </c>
      <c r="G2251" s="149" t="s">
        <v>13438</v>
      </c>
      <c r="H2251" s="149" t="s">
        <v>3242</v>
      </c>
      <c r="I2251">
        <v>40004190</v>
      </c>
    </row>
    <row r="2252" spans="6:9" x14ac:dyDescent="0.25">
      <c r="F2252" s="185" t="str">
        <f t="shared" si="39"/>
        <v>ALLERIKS NORTH AMERICA, INC</v>
      </c>
      <c r="G2252" s="149" t="s">
        <v>13438</v>
      </c>
      <c r="H2252" s="149" t="s">
        <v>3242</v>
      </c>
      <c r="I2252">
        <v>40007997</v>
      </c>
    </row>
    <row r="2253" spans="6:9" x14ac:dyDescent="0.25">
      <c r="F2253" s="185" t="str">
        <f t="shared" si="39"/>
        <v>ALLERIKS NORTH AMERICA, INC</v>
      </c>
      <c r="G2253" s="149" t="s">
        <v>13438</v>
      </c>
      <c r="H2253" s="149" t="s">
        <v>3242</v>
      </c>
      <c r="I2253">
        <v>40006021</v>
      </c>
    </row>
    <row r="2254" spans="6:9" x14ac:dyDescent="0.25">
      <c r="F2254" s="185" t="str">
        <f t="shared" si="39"/>
        <v>ALLERIKS NORTH AMERICA, INC</v>
      </c>
      <c r="G2254" s="149" t="s">
        <v>13438</v>
      </c>
      <c r="H2254" s="149" t="s">
        <v>3242</v>
      </c>
      <c r="I2254">
        <v>40005832</v>
      </c>
    </row>
    <row r="2255" spans="6:9" x14ac:dyDescent="0.25">
      <c r="F2255" s="185" t="str">
        <f t="shared" si="39"/>
        <v>ALLERIKS NORTH AMERICA, INC</v>
      </c>
      <c r="G2255" s="149" t="s">
        <v>13438</v>
      </c>
      <c r="H2255" s="149" t="s">
        <v>3242</v>
      </c>
      <c r="I2255">
        <v>40007558</v>
      </c>
    </row>
    <row r="2256" spans="6:9" x14ac:dyDescent="0.25">
      <c r="F2256" s="185" t="str">
        <f t="shared" si="39"/>
        <v>ALLERIKS NORTH AMERICA, INC</v>
      </c>
      <c r="G2256" s="149" t="s">
        <v>13438</v>
      </c>
      <c r="H2256" s="149" t="s">
        <v>3242</v>
      </c>
      <c r="I2256">
        <v>40004210</v>
      </c>
    </row>
    <row r="2257" spans="6:9" x14ac:dyDescent="0.25">
      <c r="F2257" s="185" t="str">
        <f t="shared" si="39"/>
        <v>ALLERIKS NORTH AMERICA, INC</v>
      </c>
      <c r="G2257" s="149" t="s">
        <v>13438</v>
      </c>
      <c r="H2257" s="149" t="s">
        <v>3242</v>
      </c>
      <c r="I2257">
        <v>40000903</v>
      </c>
    </row>
    <row r="2258" spans="6:9" x14ac:dyDescent="0.25">
      <c r="F2258" s="185" t="str">
        <f t="shared" si="39"/>
        <v>ALLERIKS NORTH AMERICA, INC</v>
      </c>
      <c r="G2258" s="149" t="s">
        <v>13438</v>
      </c>
      <c r="H2258" s="149" t="s">
        <v>3242</v>
      </c>
      <c r="I2258">
        <v>40001600</v>
      </c>
    </row>
    <row r="2259" spans="6:9" x14ac:dyDescent="0.25">
      <c r="F2259" s="185" t="str">
        <f t="shared" si="39"/>
        <v>ALLERIKS NORTH AMERICA, INC</v>
      </c>
      <c r="G2259" s="149" t="s">
        <v>13438</v>
      </c>
      <c r="H2259" s="149" t="s">
        <v>3242</v>
      </c>
      <c r="I2259">
        <v>40003542</v>
      </c>
    </row>
    <row r="2260" spans="6:9" x14ac:dyDescent="0.25">
      <c r="F2260" s="185" t="str">
        <f t="shared" si="39"/>
        <v>ALLERIKS NORTH AMERICA, INC</v>
      </c>
      <c r="G2260" s="149" t="s">
        <v>13438</v>
      </c>
      <c r="H2260" s="149" t="s">
        <v>3242</v>
      </c>
      <c r="I2260">
        <v>40007551</v>
      </c>
    </row>
    <row r="2261" spans="6:9" x14ac:dyDescent="0.25">
      <c r="F2261" t="str">
        <f t="shared" si="39"/>
        <v>ALLERIKS NORTH AMERICA, INC - BAKERSFI</v>
      </c>
      <c r="G2261" s="149" t="s">
        <v>13438</v>
      </c>
      <c r="H2261" s="149" t="s">
        <v>13554</v>
      </c>
      <c r="I2261">
        <v>40001491</v>
      </c>
    </row>
    <row r="2262" spans="6:9" x14ac:dyDescent="0.25">
      <c r="F2262" t="str">
        <f t="shared" si="39"/>
        <v>ALLERIKS NORTH AMERICA, INC - CHICO</v>
      </c>
      <c r="G2262" s="149" t="s">
        <v>13438</v>
      </c>
      <c r="H2262" s="149" t="s">
        <v>3243</v>
      </c>
      <c r="I2262">
        <v>40003489</v>
      </c>
    </row>
    <row r="2263" spans="6:9" x14ac:dyDescent="0.25">
      <c r="F2263" t="str">
        <f t="shared" si="39"/>
        <v>ALLERIKS NORTH AMERICA, INC - SAC</v>
      </c>
      <c r="G2263" s="149" t="s">
        <v>13438</v>
      </c>
      <c r="H2263" s="149" t="s">
        <v>13555</v>
      </c>
      <c r="I2263">
        <v>40001815</v>
      </c>
    </row>
    <row r="2264" spans="6:9" x14ac:dyDescent="0.25">
      <c r="F2264" t="str">
        <f t="shared" si="39"/>
        <v>ALLERIKS NORTH AMERICA, INC - TRACY</v>
      </c>
      <c r="G2264" s="149" t="s">
        <v>13438</v>
      </c>
      <c r="H2264" s="149" t="s">
        <v>3245</v>
      </c>
      <c r="I2264">
        <v>40008150</v>
      </c>
    </row>
    <row r="2265" spans="6:9" x14ac:dyDescent="0.25">
      <c r="F2265" t="str">
        <f t="shared" si="39"/>
        <v>ALLERIKS NORTH AMERICA, INC.</v>
      </c>
      <c r="G2265" s="149" t="s">
        <v>13438</v>
      </c>
      <c r="H2265" s="149" t="s">
        <v>13556</v>
      </c>
      <c r="I2265">
        <v>40008809</v>
      </c>
    </row>
    <row r="2266" spans="6:9" x14ac:dyDescent="0.25">
      <c r="F2266" t="str">
        <f t="shared" si="39"/>
        <v>ALLERIKS NORTH AMERICA, INC-FRESNO</v>
      </c>
      <c r="G2266" s="149" t="s">
        <v>13438</v>
      </c>
      <c r="H2266" s="149" t="s">
        <v>13557</v>
      </c>
      <c r="I2266">
        <v>40008718</v>
      </c>
    </row>
    <row r="2267" spans="6:9" x14ac:dyDescent="0.25">
      <c r="F2267" t="str">
        <f t="shared" si="39"/>
        <v>ALLERMC</v>
      </c>
      <c r="G2267" s="149" t="s">
        <v>13438</v>
      </c>
      <c r="H2267" s="149" t="s">
        <v>3247</v>
      </c>
      <c r="I2267">
        <v>40007559</v>
      </c>
    </row>
    <row r="2268" spans="6:9" x14ac:dyDescent="0.25">
      <c r="F2268" t="str">
        <f t="shared" si="39"/>
        <v>ALLERMC AVIATION</v>
      </c>
      <c r="G2268" s="149" t="s">
        <v>13438</v>
      </c>
      <c r="H2268" s="149" t="s">
        <v>3248</v>
      </c>
      <c r="I2268">
        <v>40005714</v>
      </c>
    </row>
    <row r="2269" spans="6:9" x14ac:dyDescent="0.25">
      <c r="F2269" t="str">
        <f t="shared" si="39"/>
        <v>ALLERMC IV, L.P.</v>
      </c>
      <c r="G2269" s="149" t="s">
        <v>13438</v>
      </c>
      <c r="H2269" s="149" t="s">
        <v>3250</v>
      </c>
      <c r="I2269">
        <v>40006957</v>
      </c>
    </row>
    <row r="2270" spans="6:9" x14ac:dyDescent="0.25">
      <c r="F2270" t="str">
        <f t="shared" si="39"/>
        <v>ALLERVING PAPER MILLS, INC</v>
      </c>
      <c r="G2270" s="149" t="s">
        <v>13438</v>
      </c>
      <c r="H2270" s="149" t="s">
        <v>3251</v>
      </c>
      <c r="I2270">
        <v>40007246</v>
      </c>
    </row>
    <row r="2271" spans="6:9" x14ac:dyDescent="0.25">
      <c r="F2271" t="str">
        <f t="shared" si="39"/>
        <v>ALLESAM SUPPLY</v>
      </c>
      <c r="G2271" s="149" t="s">
        <v>13438</v>
      </c>
      <c r="H2271" s="149" t="s">
        <v>3252</v>
      </c>
      <c r="I2271">
        <v>40008140</v>
      </c>
    </row>
    <row r="2272" spans="6:9" x14ac:dyDescent="0.25">
      <c r="F2272" t="str">
        <f t="shared" si="39"/>
        <v>ALLESI - EXTRUSION SERVICES, INC.</v>
      </c>
      <c r="G2272" s="149" t="s">
        <v>13438</v>
      </c>
      <c r="H2272" s="149" t="s">
        <v>3253</v>
      </c>
      <c r="I2272">
        <v>40003280</v>
      </c>
    </row>
    <row r="2273" spans="6:9" x14ac:dyDescent="0.25">
      <c r="F2273" t="str">
        <f t="shared" si="39"/>
        <v>ALLESKA INC.</v>
      </c>
      <c r="G2273" s="149" t="s">
        <v>13438</v>
      </c>
      <c r="H2273" s="149" t="s">
        <v>3254</v>
      </c>
      <c r="I2273">
        <v>40421425</v>
      </c>
    </row>
    <row r="2274" spans="6:9" x14ac:dyDescent="0.25">
      <c r="F2274" t="str">
        <f t="shared" si="39"/>
        <v>ALLESSENTRA PACKAGING US INC</v>
      </c>
      <c r="G2274" s="149" t="s">
        <v>13438</v>
      </c>
      <c r="H2274" s="149" t="s">
        <v>3257</v>
      </c>
      <c r="I2274">
        <v>40004661</v>
      </c>
    </row>
    <row r="2275" spans="6:9" x14ac:dyDescent="0.25">
      <c r="F2275" t="str">
        <f t="shared" si="39"/>
        <v>ALLESSITY OPERATIONS WAUSAU LLC</v>
      </c>
      <c r="G2275" s="149" t="s">
        <v>13438</v>
      </c>
      <c r="H2275" s="149" t="s">
        <v>3259</v>
      </c>
      <c r="I2275">
        <v>40004207</v>
      </c>
    </row>
    <row r="2276" spans="6:9" x14ac:dyDescent="0.25">
      <c r="F2276" t="str">
        <f t="shared" si="39"/>
        <v>ALLESSITY PROFESSIONAL HYGIENE</v>
      </c>
      <c r="G2276" s="149" t="s">
        <v>13438</v>
      </c>
      <c r="H2276" s="149" t="s">
        <v>3260</v>
      </c>
      <c r="I2276">
        <v>40008097</v>
      </c>
    </row>
    <row r="2277" spans="6:9" x14ac:dyDescent="0.25">
      <c r="F2277" t="str">
        <f t="shared" si="39"/>
        <v>ALLESTERLE, INC.</v>
      </c>
      <c r="G2277" s="149" t="s">
        <v>13438</v>
      </c>
      <c r="H2277" s="149" t="s">
        <v>3262</v>
      </c>
      <c r="I2277">
        <v>40006598</v>
      </c>
    </row>
    <row r="2278" spans="6:9" x14ac:dyDescent="0.25">
      <c r="F2278" t="str">
        <f t="shared" si="39"/>
        <v>ALLE-STONE USA, CORP</v>
      </c>
      <c r="G2278" s="149" t="s">
        <v>13438</v>
      </c>
      <c r="H2278" s="149" t="s">
        <v>3263</v>
      </c>
      <c r="I2278">
        <v>40003444</v>
      </c>
    </row>
    <row r="2279" spans="6:9" x14ac:dyDescent="0.25">
      <c r="F2279" t="str">
        <f t="shared" si="39"/>
        <v>ALLETHECO PACKAGING LIMITED</v>
      </c>
      <c r="G2279" s="149" t="s">
        <v>13438</v>
      </c>
      <c r="H2279" s="149" t="s">
        <v>3264</v>
      </c>
      <c r="I2279">
        <v>40421106</v>
      </c>
    </row>
    <row r="2280" spans="6:9" x14ac:dyDescent="0.25">
      <c r="F2280" t="str">
        <f t="shared" si="39"/>
        <v>ALLETHOSENERGY FIELD SERVICES LLC</v>
      </c>
      <c r="G2280" s="149" t="s">
        <v>13438</v>
      </c>
      <c r="H2280" s="149" t="s">
        <v>3266</v>
      </c>
      <c r="I2280">
        <v>40008171</v>
      </c>
    </row>
    <row r="2281" spans="6:9" x14ac:dyDescent="0.25">
      <c r="F2281" t="str">
        <f t="shared" si="39"/>
        <v>ALLETO MAGNETIC CORP</v>
      </c>
      <c r="G2281" s="149" t="s">
        <v>13438</v>
      </c>
      <c r="H2281" s="149" t="s">
        <v>3267</v>
      </c>
      <c r="I2281">
        <v>40005491</v>
      </c>
    </row>
    <row r="2282" spans="6:9" x14ac:dyDescent="0.25">
      <c r="F2282" t="str">
        <f t="shared" si="39"/>
        <v>ALLETO MAGNETICS</v>
      </c>
      <c r="G2282" s="149" t="s">
        <v>13438</v>
      </c>
      <c r="H2282" s="149" t="s">
        <v>3268</v>
      </c>
      <c r="I2282">
        <v>40002107</v>
      </c>
    </row>
    <row r="2283" spans="6:9" x14ac:dyDescent="0.25">
      <c r="F2283" t="str">
        <f t="shared" si="39"/>
        <v>ALLETRA OY LOGISTIC CENTER</v>
      </c>
      <c r="G2283" s="149" t="s">
        <v>13438</v>
      </c>
      <c r="H2283" s="149" t="s">
        <v>3269</v>
      </c>
      <c r="I2283">
        <v>40006186</v>
      </c>
    </row>
    <row r="2284" spans="6:9" x14ac:dyDescent="0.25">
      <c r="F2284" t="str">
        <f t="shared" si="39"/>
        <v>ALLEUREKA BEARING INC.</v>
      </c>
      <c r="G2284" s="149" t="s">
        <v>13438</v>
      </c>
      <c r="H2284" s="149" t="s">
        <v>3270</v>
      </c>
      <c r="I2284">
        <v>40002438</v>
      </c>
    </row>
    <row r="2285" spans="6:9" x14ac:dyDescent="0.25">
      <c r="F2285" t="str">
        <f t="shared" si="39"/>
        <v>ALLEUROPEAN BREAD, INC.</v>
      </c>
      <c r="G2285" s="149" t="s">
        <v>13438</v>
      </c>
      <c r="H2285" s="149" t="s">
        <v>3272</v>
      </c>
      <c r="I2285">
        <v>40007427</v>
      </c>
    </row>
    <row r="2286" spans="6:9" x14ac:dyDescent="0.25">
      <c r="F2286" t="str">
        <f t="shared" si="39"/>
        <v>ALLEUROPEAN MACHINEREY SERVICES</v>
      </c>
      <c r="G2286" s="149" t="s">
        <v>13438</v>
      </c>
      <c r="H2286" s="149" t="s">
        <v>3273</v>
      </c>
      <c r="I2286">
        <v>40008926</v>
      </c>
    </row>
    <row r="2287" spans="6:9" x14ac:dyDescent="0.25">
      <c r="F2287" t="str">
        <f t="shared" si="39"/>
        <v>ALLEUROPEAN WOODWORKING</v>
      </c>
      <c r="G2287" s="149" t="s">
        <v>13438</v>
      </c>
      <c r="H2287" s="149" t="s">
        <v>3274</v>
      </c>
      <c r="I2287">
        <v>40000136</v>
      </c>
    </row>
    <row r="2288" spans="6:9" x14ac:dyDescent="0.25">
      <c r="F2288" t="str">
        <f t="shared" si="39"/>
        <v>ALLEVAMOR PRODUCTS, LLC</v>
      </c>
      <c r="G2288" s="149" t="s">
        <v>13438</v>
      </c>
      <c r="H2288" s="149" t="s">
        <v>3275</v>
      </c>
      <c r="I2288">
        <v>40008358</v>
      </c>
    </row>
    <row r="2289" spans="6:9" x14ac:dyDescent="0.25">
      <c r="F2289" t="str">
        <f t="shared" si="39"/>
        <v>ALLEVANS FOOD GROUP LTD.</v>
      </c>
      <c r="G2289" s="149" t="s">
        <v>13438</v>
      </c>
      <c r="H2289" s="149" t="s">
        <v>3277</v>
      </c>
      <c r="I2289">
        <v>40006853</v>
      </c>
    </row>
    <row r="2290" spans="6:9" x14ac:dyDescent="0.25">
      <c r="F2290" t="str">
        <f t="shared" si="39"/>
        <v>ALLEVER BETTER EATING INC</v>
      </c>
      <c r="G2290" s="149" t="s">
        <v>13438</v>
      </c>
      <c r="H2290" s="149" t="s">
        <v>3280</v>
      </c>
      <c r="I2290">
        <v>40008666</v>
      </c>
    </row>
    <row r="2291" spans="6:9" x14ac:dyDescent="0.25">
      <c r="F2291" t="str">
        <f t="shared" si="39"/>
        <v>ALLEVERETT GRAPHICS</v>
      </c>
      <c r="G2291" s="149" t="s">
        <v>13438</v>
      </c>
      <c r="H2291" s="149" t="s">
        <v>3282</v>
      </c>
      <c r="I2291">
        <v>40002106</v>
      </c>
    </row>
    <row r="2292" spans="6:9" x14ac:dyDescent="0.25">
      <c r="F2292" t="str">
        <f t="shared" si="39"/>
        <v>ALLEVERGOOD SAUSAGE CO</v>
      </c>
      <c r="G2292" s="149" t="s">
        <v>13438</v>
      </c>
      <c r="H2292" s="149" t="s">
        <v>3283</v>
      </c>
      <c r="I2292">
        <v>40007889</v>
      </c>
    </row>
    <row r="2293" spans="6:9" x14ac:dyDescent="0.25">
      <c r="F2293" s="185" t="str">
        <f t="shared" si="39"/>
        <v>ALLEVERGREEN PACKAGING</v>
      </c>
      <c r="G2293" s="149" t="s">
        <v>13438</v>
      </c>
      <c r="H2293" s="149" t="s">
        <v>3284</v>
      </c>
      <c r="I2293">
        <v>40007907</v>
      </c>
    </row>
    <row r="2294" spans="6:9" x14ac:dyDescent="0.25">
      <c r="F2294" s="185" t="str">
        <f t="shared" si="39"/>
        <v>ALLEVERGREEN PACKAGING</v>
      </c>
      <c r="G2294" s="149" t="s">
        <v>13438</v>
      </c>
      <c r="H2294" s="149" t="s">
        <v>3284</v>
      </c>
      <c r="I2294">
        <v>40007643</v>
      </c>
    </row>
    <row r="2295" spans="6:9" x14ac:dyDescent="0.25">
      <c r="F2295" t="str">
        <f t="shared" si="39"/>
        <v>ALLEVERGREEN PACKAGING INC</v>
      </c>
      <c r="G2295" s="149" t="s">
        <v>13438</v>
      </c>
      <c r="H2295" s="149" t="s">
        <v>3285</v>
      </c>
      <c r="I2295">
        <v>40002976</v>
      </c>
    </row>
    <row r="2296" spans="6:9" x14ac:dyDescent="0.25">
      <c r="F2296" t="str">
        <f t="shared" si="39"/>
        <v>ALLEVER-REDDY PACKAGING LTD.</v>
      </c>
      <c r="G2296" s="149" t="s">
        <v>13438</v>
      </c>
      <c r="H2296" s="149" t="s">
        <v>3287</v>
      </c>
      <c r="I2296">
        <v>40420296</v>
      </c>
    </row>
    <row r="2297" spans="6:9" x14ac:dyDescent="0.25">
      <c r="F2297" t="str">
        <f t="shared" si="39"/>
        <v>ALLEVOLUTION NONWOVENS, LLC</v>
      </c>
      <c r="G2297" s="149" t="s">
        <v>13438</v>
      </c>
      <c r="H2297" s="149" t="s">
        <v>3288</v>
      </c>
      <c r="I2297">
        <v>40003592</v>
      </c>
    </row>
    <row r="2298" spans="6:9" x14ac:dyDescent="0.25">
      <c r="F2298" t="str">
        <f t="shared" si="39"/>
        <v>ALLEVONIK CORP</v>
      </c>
      <c r="G2298" s="149" t="s">
        <v>13438</v>
      </c>
      <c r="H2298" s="149" t="s">
        <v>3290</v>
      </c>
      <c r="I2298">
        <v>40004562</v>
      </c>
    </row>
    <row r="2299" spans="6:9" x14ac:dyDescent="0.25">
      <c r="F2299" t="str">
        <f t="shared" si="39"/>
        <v>ALLEVONIK STOCKHAUSEN INC.</v>
      </c>
      <c r="G2299" s="149" t="s">
        <v>13438</v>
      </c>
      <c r="H2299" s="149" t="s">
        <v>3291</v>
      </c>
      <c r="I2299">
        <v>40005159</v>
      </c>
    </row>
    <row r="2300" spans="6:9" x14ac:dyDescent="0.25">
      <c r="F2300" t="str">
        <f t="shared" si="39"/>
        <v>ALLEXACTA PRESS INC</v>
      </c>
      <c r="G2300" s="149" t="s">
        <v>13438</v>
      </c>
      <c r="H2300" s="149" t="s">
        <v>3292</v>
      </c>
      <c r="I2300">
        <v>40420674</v>
      </c>
    </row>
    <row r="2301" spans="6:9" x14ac:dyDescent="0.25">
      <c r="F2301" t="str">
        <f t="shared" si="39"/>
        <v>ALLEXCALIBUR BAGEL &amp; BAKERY</v>
      </c>
      <c r="G2301" s="149" t="s">
        <v>13438</v>
      </c>
      <c r="H2301" s="149" t="s">
        <v>3294</v>
      </c>
      <c r="I2301">
        <v>40001218</v>
      </c>
    </row>
    <row r="2302" spans="6:9" x14ac:dyDescent="0.25">
      <c r="F2302" t="str">
        <f t="shared" si="39"/>
        <v>ALLEXCEL CONVEYOR LLC</v>
      </c>
      <c r="G2302" s="149" t="s">
        <v>13438</v>
      </c>
      <c r="H2302" s="149" t="s">
        <v>3295</v>
      </c>
      <c r="I2302">
        <v>40007405</v>
      </c>
    </row>
    <row r="2303" spans="6:9" x14ac:dyDescent="0.25">
      <c r="F2303" t="str">
        <f t="shared" si="39"/>
        <v>ALLEX-CEL INDUSTRIAL BELTING</v>
      </c>
      <c r="G2303" s="149" t="s">
        <v>13438</v>
      </c>
      <c r="H2303" s="149" t="s">
        <v>3297</v>
      </c>
      <c r="I2303">
        <v>40002061</v>
      </c>
    </row>
    <row r="2304" spans="6:9" x14ac:dyDescent="0.25">
      <c r="F2304" t="str">
        <f t="shared" si="39"/>
        <v>ALLEXCEL PRESS INC.</v>
      </c>
      <c r="G2304" s="149" t="s">
        <v>13438</v>
      </c>
      <c r="H2304" s="149" t="s">
        <v>3298</v>
      </c>
      <c r="I2304">
        <v>40420262</v>
      </c>
    </row>
    <row r="2305" spans="6:9" x14ac:dyDescent="0.25">
      <c r="F2305" t="str">
        <f t="shared" si="39"/>
        <v>ALLEXEDY AMERICA CORP.</v>
      </c>
      <c r="G2305" s="149" t="s">
        <v>13438</v>
      </c>
      <c r="H2305" s="149" t="s">
        <v>3299</v>
      </c>
      <c r="I2305">
        <v>40001414</v>
      </c>
    </row>
    <row r="2306" spans="6:9" x14ac:dyDescent="0.25">
      <c r="F2306" t="str">
        <f t="shared" si="39"/>
        <v>ALLEXERFIX INC.</v>
      </c>
      <c r="G2306" s="149" t="s">
        <v>13438</v>
      </c>
      <c r="H2306" s="149" t="s">
        <v>3301</v>
      </c>
      <c r="I2306">
        <v>40420710</v>
      </c>
    </row>
    <row r="2307" spans="6:9" x14ac:dyDescent="0.25">
      <c r="F2307" t="str">
        <f t="shared" ref="F2307:F2370" si="40">CONCATENATE(G2307, H2307)</f>
        <v>ALLEXPERT SYSTEMES INC</v>
      </c>
      <c r="G2307" s="149" t="s">
        <v>13438</v>
      </c>
      <c r="H2307" s="149" t="s">
        <v>3305</v>
      </c>
      <c r="I2307">
        <v>40421384</v>
      </c>
    </row>
    <row r="2308" spans="6:9" x14ac:dyDescent="0.25">
      <c r="F2308" t="str">
        <f t="shared" si="40"/>
        <v>ALLEXPRESS MESSENGER INC.,</v>
      </c>
      <c r="G2308" s="149" t="s">
        <v>13438</v>
      </c>
      <c r="H2308" s="149" t="s">
        <v>3307</v>
      </c>
      <c r="I2308">
        <v>40008654</v>
      </c>
    </row>
    <row r="2309" spans="6:9" x14ac:dyDescent="0.25">
      <c r="F2309" t="str">
        <f t="shared" si="40"/>
        <v>ALLEXPRESS SCRIPTS, INC.</v>
      </c>
      <c r="G2309" s="149" t="s">
        <v>13438</v>
      </c>
      <c r="H2309" s="149" t="s">
        <v>3308</v>
      </c>
      <c r="I2309">
        <v>40006949</v>
      </c>
    </row>
    <row r="2310" spans="6:9" x14ac:dyDescent="0.25">
      <c r="F2310" t="str">
        <f t="shared" si="40"/>
        <v>ALLEXTREME PACKAGING MACHINERY</v>
      </c>
      <c r="G2310" s="149" t="s">
        <v>13438</v>
      </c>
      <c r="H2310" s="149" t="s">
        <v>3310</v>
      </c>
      <c r="I2310">
        <v>40008126</v>
      </c>
    </row>
    <row r="2311" spans="6:9" x14ac:dyDescent="0.25">
      <c r="F2311" t="str">
        <f t="shared" si="40"/>
        <v>ALLEXTREMULTUS, S.A.C.</v>
      </c>
      <c r="G2311" s="149" t="s">
        <v>13438</v>
      </c>
      <c r="H2311" s="149" t="s">
        <v>3311</v>
      </c>
      <c r="I2311">
        <v>50490591</v>
      </c>
    </row>
    <row r="2312" spans="6:9" x14ac:dyDescent="0.25">
      <c r="F2312" t="str">
        <f t="shared" si="40"/>
        <v>ALLF &amp; A FABRICATING</v>
      </c>
      <c r="G2312" s="149" t="s">
        <v>13438</v>
      </c>
      <c r="H2312" s="149" t="s">
        <v>3313</v>
      </c>
      <c r="I2312">
        <v>40005761</v>
      </c>
    </row>
    <row r="2313" spans="6:9" x14ac:dyDescent="0.25">
      <c r="F2313" t="str">
        <f t="shared" si="40"/>
        <v>ALLF &amp; L MACHINERY DESIGN</v>
      </c>
      <c r="G2313" s="149" t="s">
        <v>13438</v>
      </c>
      <c r="H2313" s="149" t="s">
        <v>3314</v>
      </c>
      <c r="I2313">
        <v>40005139</v>
      </c>
    </row>
    <row r="2314" spans="6:9" x14ac:dyDescent="0.25">
      <c r="F2314" t="str">
        <f t="shared" si="40"/>
        <v>ALLF&amp;F LABORATORIES</v>
      </c>
      <c r="G2314" s="149" t="s">
        <v>13438</v>
      </c>
      <c r="H2314" s="149" t="s">
        <v>3316</v>
      </c>
      <c r="I2314">
        <v>40004165</v>
      </c>
    </row>
    <row r="2315" spans="6:9" x14ac:dyDescent="0.25">
      <c r="F2315" t="str">
        <f t="shared" si="40"/>
        <v>ALLF. N. SHEPPARD &amp; COMPANY</v>
      </c>
      <c r="G2315" s="149" t="s">
        <v>13438</v>
      </c>
      <c r="H2315" s="149" t="s">
        <v>3317</v>
      </c>
      <c r="I2315">
        <v>40001902</v>
      </c>
    </row>
    <row r="2316" spans="6:9" x14ac:dyDescent="0.25">
      <c r="F2316" t="str">
        <f t="shared" si="40"/>
        <v>ALLF.B. WRIGHT (4023)</v>
      </c>
      <c r="G2316" s="149" t="s">
        <v>13438</v>
      </c>
      <c r="H2316" s="149" t="s">
        <v>3318</v>
      </c>
      <c r="I2316">
        <v>40004130</v>
      </c>
    </row>
    <row r="2317" spans="6:9" x14ac:dyDescent="0.25">
      <c r="F2317" t="str">
        <f t="shared" si="40"/>
        <v>ALLF.B. WRIGHT (CINCINNATI)</v>
      </c>
      <c r="G2317" s="149" t="s">
        <v>13438</v>
      </c>
      <c r="H2317" s="149" t="s">
        <v>3319</v>
      </c>
      <c r="I2317">
        <v>40004129</v>
      </c>
    </row>
    <row r="2318" spans="6:9" x14ac:dyDescent="0.25">
      <c r="F2318" t="str">
        <f t="shared" si="40"/>
        <v>ALLF.E.I. INC.</v>
      </c>
      <c r="G2318" s="149" t="s">
        <v>13438</v>
      </c>
      <c r="H2318" s="149" t="s">
        <v>3321</v>
      </c>
      <c r="I2318">
        <v>40004480</v>
      </c>
    </row>
    <row r="2319" spans="6:9" x14ac:dyDescent="0.25">
      <c r="F2319" t="str">
        <f t="shared" si="40"/>
        <v>ALLF.I.R.M., INC.</v>
      </c>
      <c r="G2319" s="149" t="s">
        <v>13438</v>
      </c>
      <c r="H2319" s="149" t="s">
        <v>3322</v>
      </c>
      <c r="I2319">
        <v>40008065</v>
      </c>
    </row>
    <row r="2320" spans="6:9" x14ac:dyDescent="0.25">
      <c r="F2320" t="str">
        <f t="shared" si="40"/>
        <v>ALLF.K. MACHINERY LTD</v>
      </c>
      <c r="G2320" s="149" t="s">
        <v>13438</v>
      </c>
      <c r="H2320" s="149" t="s">
        <v>3323</v>
      </c>
      <c r="I2320">
        <v>40420162</v>
      </c>
    </row>
    <row r="2321" spans="6:9" x14ac:dyDescent="0.25">
      <c r="F2321" t="str">
        <f t="shared" si="40"/>
        <v>ALLF.L. SMITHE CO.</v>
      </c>
      <c r="G2321" s="149" t="s">
        <v>13438</v>
      </c>
      <c r="H2321" s="149" t="s">
        <v>3324</v>
      </c>
      <c r="I2321">
        <v>40003666</v>
      </c>
    </row>
    <row r="2322" spans="6:9" x14ac:dyDescent="0.25">
      <c r="F2322" t="str">
        <f t="shared" si="40"/>
        <v>ALLF.N. SHEPPARD &amp; CO - WALDO CERVANTE</v>
      </c>
      <c r="G2322" s="149" t="s">
        <v>13438</v>
      </c>
      <c r="H2322" s="149" t="s">
        <v>13558</v>
      </c>
      <c r="I2322">
        <v>40008598</v>
      </c>
    </row>
    <row r="2323" spans="6:9" x14ac:dyDescent="0.25">
      <c r="F2323" t="str">
        <f t="shared" si="40"/>
        <v>ALLF.N. SHEPPARD &amp; CO.</v>
      </c>
      <c r="G2323" s="149" t="s">
        <v>13438</v>
      </c>
      <c r="H2323" s="149" t="s">
        <v>3326</v>
      </c>
      <c r="I2323">
        <v>40004454</v>
      </c>
    </row>
    <row r="2324" spans="6:9" x14ac:dyDescent="0.25">
      <c r="F2324" t="str">
        <f t="shared" si="40"/>
        <v>ALLF.N. SHEPPARD &amp; COMPANY</v>
      </c>
      <c r="G2324" s="149" t="s">
        <v>13438</v>
      </c>
      <c r="H2324" s="149" t="s">
        <v>3327</v>
      </c>
      <c r="I2324">
        <v>40007921</v>
      </c>
    </row>
    <row r="2325" spans="6:9" x14ac:dyDescent="0.25">
      <c r="F2325" t="str">
        <f t="shared" si="40"/>
        <v>ALLF.N. SHEPPARD CO.</v>
      </c>
      <c r="G2325" s="149" t="s">
        <v>13438</v>
      </c>
      <c r="H2325" s="149" t="s">
        <v>3328</v>
      </c>
      <c r="I2325">
        <v>40003684</v>
      </c>
    </row>
    <row r="2326" spans="6:9" x14ac:dyDescent="0.25">
      <c r="F2326" t="str">
        <f t="shared" si="40"/>
        <v>ALLF.N. SMITH CORPORATION</v>
      </c>
      <c r="G2326" s="149" t="s">
        <v>13438</v>
      </c>
      <c r="H2326" s="149" t="s">
        <v>3329</v>
      </c>
      <c r="I2326">
        <v>40007314</v>
      </c>
    </row>
    <row r="2327" spans="6:9" x14ac:dyDescent="0.25">
      <c r="F2327" t="str">
        <f t="shared" si="40"/>
        <v>ALLF.P. DEVELOPEMENT</v>
      </c>
      <c r="G2327" s="149" t="s">
        <v>13438</v>
      </c>
      <c r="H2327" s="149" t="s">
        <v>3330</v>
      </c>
      <c r="I2327">
        <v>40003759</v>
      </c>
    </row>
    <row r="2328" spans="6:9" x14ac:dyDescent="0.25">
      <c r="F2328" t="str">
        <f t="shared" si="40"/>
        <v>ALLF.P. FENSEL SUPPLY COMPAN</v>
      </c>
      <c r="G2328" s="149" t="s">
        <v>13438</v>
      </c>
      <c r="H2328" s="149" t="s">
        <v>3331</v>
      </c>
      <c r="I2328">
        <v>40000101</v>
      </c>
    </row>
    <row r="2329" spans="6:9" x14ac:dyDescent="0.25">
      <c r="F2329" t="str">
        <f t="shared" si="40"/>
        <v>ALLF.R. DRAKE COMPANY</v>
      </c>
      <c r="G2329" s="149" t="s">
        <v>13438</v>
      </c>
      <c r="H2329" s="149" t="s">
        <v>3333</v>
      </c>
      <c r="I2329">
        <v>40004635</v>
      </c>
    </row>
    <row r="2330" spans="6:9" x14ac:dyDescent="0.25">
      <c r="F2330" t="str">
        <f t="shared" si="40"/>
        <v>ALLFABRIDIGM, INC.</v>
      </c>
      <c r="G2330" s="149" t="s">
        <v>13438</v>
      </c>
      <c r="H2330" s="149" t="s">
        <v>3339</v>
      </c>
      <c r="I2330">
        <v>40002820</v>
      </c>
    </row>
    <row r="2331" spans="6:9" x14ac:dyDescent="0.25">
      <c r="F2331" t="str">
        <f t="shared" si="40"/>
        <v>ALLFABTECH INDUSTRIES LTD</v>
      </c>
      <c r="G2331" s="149" t="s">
        <v>13438</v>
      </c>
      <c r="H2331" s="149" t="s">
        <v>3340</v>
      </c>
      <c r="I2331">
        <v>40421107</v>
      </c>
    </row>
    <row r="2332" spans="6:9" x14ac:dyDescent="0.25">
      <c r="F2332" t="str">
        <f t="shared" si="40"/>
        <v>ALLFAB-TEK LTD</v>
      </c>
      <c r="G2332" s="149" t="s">
        <v>13438</v>
      </c>
      <c r="H2332" s="149" t="s">
        <v>3341</v>
      </c>
      <c r="I2332">
        <v>40421454</v>
      </c>
    </row>
    <row r="2333" spans="6:9" x14ac:dyDescent="0.25">
      <c r="F2333" t="str">
        <f t="shared" si="40"/>
        <v>ALLFAIRBORN EQUIPMENT OF</v>
      </c>
      <c r="G2333" s="149" t="s">
        <v>13438</v>
      </c>
      <c r="H2333" s="149" t="s">
        <v>3344</v>
      </c>
      <c r="I2333">
        <v>40005780</v>
      </c>
    </row>
    <row r="2334" spans="6:9" x14ac:dyDescent="0.25">
      <c r="F2334" t="str">
        <f t="shared" si="40"/>
        <v>ALLFALCON TRADING COMPANY INC.</v>
      </c>
      <c r="G2334" s="149" t="s">
        <v>13438</v>
      </c>
      <c r="H2334" s="149" t="s">
        <v>3346</v>
      </c>
      <c r="I2334">
        <v>40007334</v>
      </c>
    </row>
    <row r="2335" spans="6:9" x14ac:dyDescent="0.25">
      <c r="F2335" t="str">
        <f t="shared" si="40"/>
        <v>ALLFAM ENGINEERING INC.</v>
      </c>
      <c r="G2335" s="149" t="s">
        <v>13438</v>
      </c>
      <c r="H2335" s="149" t="s">
        <v>3347</v>
      </c>
      <c r="I2335">
        <v>40008879</v>
      </c>
    </row>
    <row r="2336" spans="6:9" x14ac:dyDescent="0.25">
      <c r="F2336" t="str">
        <f t="shared" si="40"/>
        <v>ALLFAMES CHOCOLATE</v>
      </c>
      <c r="G2336" s="149" t="s">
        <v>13438</v>
      </c>
      <c r="H2336" s="149" t="s">
        <v>3349</v>
      </c>
      <c r="I2336">
        <v>40007660</v>
      </c>
    </row>
    <row r="2337" spans="6:9" x14ac:dyDescent="0.25">
      <c r="F2337" t="str">
        <f t="shared" si="40"/>
        <v>ALLFAMILY DOLLAR, INC.</v>
      </c>
      <c r="G2337" s="149" t="s">
        <v>13438</v>
      </c>
      <c r="H2337" s="149" t="s">
        <v>3350</v>
      </c>
      <c r="I2337">
        <v>40002619</v>
      </c>
    </row>
    <row r="2338" spans="6:9" x14ac:dyDescent="0.25">
      <c r="F2338" t="str">
        <f t="shared" si="40"/>
        <v>ALLFANTE INC.</v>
      </c>
      <c r="G2338" s="149" t="s">
        <v>13438</v>
      </c>
      <c r="H2338" s="149" t="s">
        <v>3351</v>
      </c>
      <c r="I2338">
        <v>40007988</v>
      </c>
    </row>
    <row r="2339" spans="6:9" x14ac:dyDescent="0.25">
      <c r="F2339" t="str">
        <f t="shared" si="40"/>
        <v>ALLFANUC ROBOTICS CANADA LTD</v>
      </c>
      <c r="G2339" s="149" t="s">
        <v>13438</v>
      </c>
      <c r="H2339" s="149" t="s">
        <v>3353</v>
      </c>
      <c r="I2339">
        <v>40420382</v>
      </c>
    </row>
    <row r="2340" spans="6:9" x14ac:dyDescent="0.25">
      <c r="F2340" t="str">
        <f t="shared" si="40"/>
        <v>ALLFANUC ROBOTICS CANADA LTD.</v>
      </c>
      <c r="G2340" s="149" t="s">
        <v>13438</v>
      </c>
      <c r="H2340" s="149" t="s">
        <v>3354</v>
      </c>
      <c r="I2340">
        <v>40420531</v>
      </c>
    </row>
    <row r="2341" spans="6:9" x14ac:dyDescent="0.25">
      <c r="F2341" t="str">
        <f t="shared" si="40"/>
        <v>ALLFAPLAC S.A.</v>
      </c>
      <c r="G2341" s="149" t="s">
        <v>13438</v>
      </c>
      <c r="H2341" s="149" t="s">
        <v>13559</v>
      </c>
      <c r="I2341">
        <v>52807013</v>
      </c>
    </row>
    <row r="2342" spans="6:9" x14ac:dyDescent="0.25">
      <c r="F2342" t="str">
        <f t="shared" si="40"/>
        <v>ALLFAST ENTERPRISES 21209050 ONTARIO I</v>
      </c>
      <c r="G2342" s="149" t="s">
        <v>13438</v>
      </c>
      <c r="H2342" s="149" t="s">
        <v>3355</v>
      </c>
      <c r="I2342">
        <v>40421034</v>
      </c>
    </row>
    <row r="2343" spans="6:9" x14ac:dyDescent="0.25">
      <c r="F2343" t="str">
        <f t="shared" si="40"/>
        <v>ALLFAST GLOBAL SOLUTIONS, INC</v>
      </c>
      <c r="G2343" s="149" t="s">
        <v>13438</v>
      </c>
      <c r="H2343" s="149" t="s">
        <v>3356</v>
      </c>
      <c r="I2343">
        <v>40006429</v>
      </c>
    </row>
    <row r="2344" spans="6:9" x14ac:dyDescent="0.25">
      <c r="F2344" s="185" t="str">
        <f t="shared" si="40"/>
        <v>ALLFASTENAL</v>
      </c>
      <c r="G2344" s="149" t="s">
        <v>13438</v>
      </c>
      <c r="H2344" s="149" t="s">
        <v>3357</v>
      </c>
      <c r="I2344">
        <v>40004272</v>
      </c>
    </row>
    <row r="2345" spans="6:9" x14ac:dyDescent="0.25">
      <c r="F2345" s="185" t="str">
        <f t="shared" si="40"/>
        <v>ALLFASTENAL</v>
      </c>
      <c r="G2345" s="149" t="s">
        <v>13438</v>
      </c>
      <c r="H2345" s="149" t="s">
        <v>3357</v>
      </c>
      <c r="I2345">
        <v>40002587</v>
      </c>
    </row>
    <row r="2346" spans="6:9" x14ac:dyDescent="0.25">
      <c r="F2346" t="str">
        <f t="shared" si="40"/>
        <v>ALLFASTENAL CANADA - MISSISSAUGA</v>
      </c>
      <c r="G2346" s="149" t="s">
        <v>13438</v>
      </c>
      <c r="H2346" s="149" t="s">
        <v>3358</v>
      </c>
      <c r="I2346">
        <v>40421306</v>
      </c>
    </row>
    <row r="2347" spans="6:9" x14ac:dyDescent="0.25">
      <c r="F2347" t="str">
        <f t="shared" si="40"/>
        <v>ALLFASTENAL CO - DO NOT MAIL INVOICES</v>
      </c>
      <c r="G2347" s="149" t="s">
        <v>13438</v>
      </c>
      <c r="H2347" s="149" t="s">
        <v>3359</v>
      </c>
      <c r="I2347">
        <v>40006868</v>
      </c>
    </row>
    <row r="2348" spans="6:9" x14ac:dyDescent="0.25">
      <c r="F2348" t="str">
        <f t="shared" si="40"/>
        <v>ALLFASTENAL RIVIERE-DU-LOUP</v>
      </c>
      <c r="G2348" s="149" t="s">
        <v>13438</v>
      </c>
      <c r="H2348" s="149" t="s">
        <v>3361</v>
      </c>
      <c r="I2348">
        <v>40421507</v>
      </c>
    </row>
    <row r="2349" spans="6:9" x14ac:dyDescent="0.25">
      <c r="F2349" t="str">
        <f t="shared" si="40"/>
        <v>ALLFASTKIT</v>
      </c>
      <c r="G2349" s="149" t="s">
        <v>13438</v>
      </c>
      <c r="H2349" s="149" t="s">
        <v>3362</v>
      </c>
      <c r="I2349">
        <v>40006964</v>
      </c>
    </row>
    <row r="2350" spans="6:9" x14ac:dyDescent="0.25">
      <c r="F2350" t="str">
        <f t="shared" si="40"/>
        <v>ALLFAURECIA</v>
      </c>
      <c r="G2350" s="149" t="s">
        <v>13438</v>
      </c>
      <c r="H2350" s="149" t="s">
        <v>3363</v>
      </c>
      <c r="I2350">
        <v>40420222</v>
      </c>
    </row>
    <row r="2351" spans="6:9" x14ac:dyDescent="0.25">
      <c r="F2351" t="str">
        <f t="shared" si="40"/>
        <v>ALLFCC (NORTH CAROLINA), LLC</v>
      </c>
      <c r="G2351" s="149" t="s">
        <v>13438</v>
      </c>
      <c r="H2351" s="149" t="s">
        <v>3367</v>
      </c>
      <c r="I2351">
        <v>40008705</v>
      </c>
    </row>
    <row r="2352" spans="6:9" x14ac:dyDescent="0.25">
      <c r="F2352" t="str">
        <f t="shared" si="40"/>
        <v>ALLFEDERAL ENVELOPE COMPANY</v>
      </c>
      <c r="G2352" s="149" t="s">
        <v>13438</v>
      </c>
      <c r="H2352" s="149" t="s">
        <v>3369</v>
      </c>
      <c r="I2352">
        <v>40005225</v>
      </c>
    </row>
    <row r="2353" spans="6:9" x14ac:dyDescent="0.25">
      <c r="F2353" t="str">
        <f t="shared" si="40"/>
        <v>ALLFEDERAL EXPRESS</v>
      </c>
      <c r="G2353" s="149" t="s">
        <v>13438</v>
      </c>
      <c r="H2353" s="149" t="s">
        <v>3370</v>
      </c>
      <c r="I2353">
        <v>40001982</v>
      </c>
    </row>
    <row r="2354" spans="6:9" x14ac:dyDescent="0.25">
      <c r="F2354" t="str">
        <f t="shared" si="40"/>
        <v>ALLFEDERAL EXPRESS - FXGPADU</v>
      </c>
      <c r="G2354" s="149" t="s">
        <v>13438</v>
      </c>
      <c r="H2354" s="149" t="s">
        <v>3373</v>
      </c>
      <c r="I2354">
        <v>40005912</v>
      </c>
    </row>
    <row r="2355" spans="6:9" x14ac:dyDescent="0.25">
      <c r="F2355" t="str">
        <f t="shared" si="40"/>
        <v>ALLFEDERAL EXPRESS - VEH. MAINT.</v>
      </c>
      <c r="G2355" s="149" t="s">
        <v>13438</v>
      </c>
      <c r="H2355" s="149" t="s">
        <v>3374</v>
      </c>
      <c r="I2355">
        <v>40003612</v>
      </c>
    </row>
    <row r="2356" spans="6:9" x14ac:dyDescent="0.25">
      <c r="F2356" t="str">
        <f t="shared" si="40"/>
        <v>ALLFEDEX - FACILITY MAINTENANCE</v>
      </c>
      <c r="G2356" s="149" t="s">
        <v>13438</v>
      </c>
      <c r="H2356" s="149" t="s">
        <v>3376</v>
      </c>
      <c r="I2356">
        <v>40001662</v>
      </c>
    </row>
    <row r="2357" spans="6:9" x14ac:dyDescent="0.25">
      <c r="F2357" t="str">
        <f t="shared" si="40"/>
        <v>ALLFEDEX - ROCHESTER MN</v>
      </c>
      <c r="G2357" s="149" t="s">
        <v>13438</v>
      </c>
      <c r="H2357" s="149" t="s">
        <v>3377</v>
      </c>
      <c r="I2357">
        <v>40001717</v>
      </c>
    </row>
    <row r="2358" spans="6:9" x14ac:dyDescent="0.25">
      <c r="F2358" t="str">
        <f t="shared" si="40"/>
        <v>ALLFEDEX GROUND  - BOSSIER CITY</v>
      </c>
      <c r="G2358" s="149" t="s">
        <v>13438</v>
      </c>
      <c r="H2358" s="149" t="s">
        <v>3379</v>
      </c>
      <c r="I2358">
        <v>40008275</v>
      </c>
    </row>
    <row r="2359" spans="6:9" x14ac:dyDescent="0.25">
      <c r="F2359" t="str">
        <f t="shared" si="40"/>
        <v>ALLFEDEX GROUND  - JONESBORO</v>
      </c>
      <c r="G2359" s="149" t="s">
        <v>13438</v>
      </c>
      <c r="H2359" s="149" t="s">
        <v>3380</v>
      </c>
      <c r="I2359">
        <v>40008343</v>
      </c>
    </row>
    <row r="2360" spans="6:9" x14ac:dyDescent="0.25">
      <c r="F2360" t="str">
        <f t="shared" si="40"/>
        <v>ALLFEDEX GROUND  - MONROE</v>
      </c>
      <c r="G2360" s="149" t="s">
        <v>13438</v>
      </c>
      <c r="H2360" s="149" t="s">
        <v>3381</v>
      </c>
      <c r="I2360">
        <v>40008274</v>
      </c>
    </row>
    <row r="2361" spans="6:9" x14ac:dyDescent="0.25">
      <c r="F2361" t="str">
        <f t="shared" si="40"/>
        <v>ALLFEDEX GROUND  - SAUGET</v>
      </c>
      <c r="G2361" s="149" t="s">
        <v>13438</v>
      </c>
      <c r="H2361" s="149" t="s">
        <v>3382</v>
      </c>
      <c r="I2361">
        <v>40008239</v>
      </c>
    </row>
    <row r="2362" spans="6:9" x14ac:dyDescent="0.25">
      <c r="F2362" t="str">
        <f t="shared" si="40"/>
        <v>ALLFEDEX GROUND  - TACOMA</v>
      </c>
      <c r="G2362" s="149" t="s">
        <v>13438</v>
      </c>
      <c r="H2362" s="149" t="s">
        <v>3383</v>
      </c>
      <c r="I2362">
        <v>40008237</v>
      </c>
    </row>
    <row r="2363" spans="6:9" x14ac:dyDescent="0.25">
      <c r="F2363" t="str">
        <f t="shared" si="40"/>
        <v>ALLFEDEX GROUND - 0760 - MAINTENANCE D</v>
      </c>
      <c r="G2363" s="149" t="s">
        <v>13438</v>
      </c>
      <c r="H2363" s="149" t="s">
        <v>3384</v>
      </c>
      <c r="I2363">
        <v>40005666</v>
      </c>
    </row>
    <row r="2364" spans="6:9" x14ac:dyDescent="0.25">
      <c r="F2364" t="str">
        <f t="shared" si="40"/>
        <v>ALLFEDEX GROUND - 3901/QLOS</v>
      </c>
      <c r="G2364" s="149" t="s">
        <v>13438</v>
      </c>
      <c r="H2364" s="149" t="s">
        <v>3385</v>
      </c>
      <c r="I2364">
        <v>40008835</v>
      </c>
    </row>
    <row r="2365" spans="6:9" x14ac:dyDescent="0.25">
      <c r="F2365" t="str">
        <f t="shared" si="40"/>
        <v>ALLFEDEX GROUND - 925/W RIALTO</v>
      </c>
      <c r="G2365" s="149" t="s">
        <v>13438</v>
      </c>
      <c r="H2365" s="149" t="s">
        <v>3386</v>
      </c>
      <c r="I2365">
        <v>40008778</v>
      </c>
    </row>
    <row r="2366" spans="6:9" x14ac:dyDescent="0.25">
      <c r="F2366" t="str">
        <f t="shared" si="40"/>
        <v>ALLFEDEX GROUND - ANAHEIM, CA</v>
      </c>
      <c r="G2366" s="149" t="s">
        <v>13438</v>
      </c>
      <c r="H2366" s="149" t="s">
        <v>3387</v>
      </c>
      <c r="I2366">
        <v>40008440</v>
      </c>
    </row>
    <row r="2367" spans="6:9" x14ac:dyDescent="0.25">
      <c r="F2367" t="str">
        <f t="shared" si="40"/>
        <v>ALLFEDEX GROUND - ANNISTON</v>
      </c>
      <c r="G2367" s="149" t="s">
        <v>13438</v>
      </c>
      <c r="H2367" s="149" t="s">
        <v>3388</v>
      </c>
      <c r="I2367">
        <v>40006925</v>
      </c>
    </row>
    <row r="2368" spans="6:9" x14ac:dyDescent="0.25">
      <c r="F2368" t="str">
        <f t="shared" si="40"/>
        <v>ALLFEDEX GROUND - BEDFORD PARK</v>
      </c>
      <c r="G2368" s="149" t="s">
        <v>13438</v>
      </c>
      <c r="H2368" s="149" t="s">
        <v>3391</v>
      </c>
      <c r="I2368">
        <v>40006355</v>
      </c>
    </row>
    <row r="2369" spans="6:9" x14ac:dyDescent="0.25">
      <c r="F2369" t="str">
        <f t="shared" si="40"/>
        <v>ALLFEDEX GROUND - BLOOMINGTON</v>
      </c>
      <c r="G2369" s="149" t="s">
        <v>13438</v>
      </c>
      <c r="H2369" s="149" t="s">
        <v>3392</v>
      </c>
      <c r="I2369">
        <v>40005737</v>
      </c>
    </row>
    <row r="2370" spans="6:9" x14ac:dyDescent="0.25">
      <c r="F2370" t="str">
        <f t="shared" si="40"/>
        <v>ALLFEDEX GROUND - BROOMFIELD</v>
      </c>
      <c r="G2370" s="149" t="s">
        <v>13438</v>
      </c>
      <c r="H2370" s="149" t="s">
        <v>3393</v>
      </c>
      <c r="I2370">
        <v>40007878</v>
      </c>
    </row>
    <row r="2371" spans="6:9" x14ac:dyDescent="0.25">
      <c r="F2371" t="str">
        <f t="shared" ref="F2371:F2434" si="41">CONCATENATE(G2371, H2371)</f>
        <v>ALLFEDEX GROUND - CADILLAC</v>
      </c>
      <c r="G2371" s="149" t="s">
        <v>13438</v>
      </c>
      <c r="H2371" s="149" t="s">
        <v>3394</v>
      </c>
      <c r="I2371">
        <v>40008882</v>
      </c>
    </row>
    <row r="2372" spans="6:9" x14ac:dyDescent="0.25">
      <c r="F2372" t="str">
        <f t="shared" si="41"/>
        <v>ALLFEDEX GROUND - ENGLEWOOD</v>
      </c>
      <c r="G2372" s="149" t="s">
        <v>13438</v>
      </c>
      <c r="H2372" s="149" t="s">
        <v>3396</v>
      </c>
      <c r="I2372">
        <v>40008883</v>
      </c>
    </row>
    <row r="2373" spans="6:9" x14ac:dyDescent="0.25">
      <c r="F2373" t="str">
        <f t="shared" si="41"/>
        <v>ALLFEDEX GROUND - HENDERSON</v>
      </c>
      <c r="G2373" s="149" t="s">
        <v>13438</v>
      </c>
      <c r="H2373" s="149" t="s">
        <v>3399</v>
      </c>
      <c r="I2373">
        <v>40004390</v>
      </c>
    </row>
    <row r="2374" spans="6:9" x14ac:dyDescent="0.25">
      <c r="F2374" t="str">
        <f t="shared" si="41"/>
        <v>ALLFEDEX GROUND - HUTCHINS</v>
      </c>
      <c r="G2374" s="149" t="s">
        <v>13438</v>
      </c>
      <c r="H2374" s="149" t="s">
        <v>3401</v>
      </c>
      <c r="I2374">
        <v>40005713</v>
      </c>
    </row>
    <row r="2375" spans="6:9" x14ac:dyDescent="0.25">
      <c r="F2375" t="str">
        <f t="shared" si="41"/>
        <v>ALLFEDEX GROUND - JACKSONVILLE</v>
      </c>
      <c r="G2375" s="149" t="s">
        <v>13438</v>
      </c>
      <c r="H2375" s="149" t="s">
        <v>3402</v>
      </c>
      <c r="I2375">
        <v>40008123</v>
      </c>
    </row>
    <row r="2376" spans="6:9" x14ac:dyDescent="0.25">
      <c r="F2376" t="str">
        <f t="shared" si="41"/>
        <v>ALLFEDEX GROUND - KEASBEY</v>
      </c>
      <c r="G2376" s="149" t="s">
        <v>13438</v>
      </c>
      <c r="H2376" s="149" t="s">
        <v>3404</v>
      </c>
      <c r="I2376">
        <v>40001765</v>
      </c>
    </row>
    <row r="2377" spans="6:9" x14ac:dyDescent="0.25">
      <c r="F2377" t="str">
        <f t="shared" si="41"/>
        <v>ALLFEDEX GROUND - KENNESAW</v>
      </c>
      <c r="G2377" s="149" t="s">
        <v>13438</v>
      </c>
      <c r="H2377" s="149" t="s">
        <v>3405</v>
      </c>
      <c r="I2377">
        <v>40007833</v>
      </c>
    </row>
    <row r="2378" spans="6:9" x14ac:dyDescent="0.25">
      <c r="F2378" t="str">
        <f t="shared" si="41"/>
        <v>ALLFEDEX GROUND - MEDLEY, FL</v>
      </c>
      <c r="G2378" s="149" t="s">
        <v>13438</v>
      </c>
      <c r="H2378" s="149" t="s">
        <v>3409</v>
      </c>
      <c r="I2378">
        <v>40005871</v>
      </c>
    </row>
    <row r="2379" spans="6:9" x14ac:dyDescent="0.25">
      <c r="F2379" t="str">
        <f t="shared" si="41"/>
        <v>ALLFEDEX GROUND - MESQUITE</v>
      </c>
      <c r="G2379" s="149" t="s">
        <v>13438</v>
      </c>
      <c r="H2379" s="149" t="s">
        <v>3410</v>
      </c>
      <c r="I2379">
        <v>40008192</v>
      </c>
    </row>
    <row r="2380" spans="6:9" x14ac:dyDescent="0.25">
      <c r="F2380" t="str">
        <f t="shared" si="41"/>
        <v>ALLFEDEX GROUND - MOUNT JULIET</v>
      </c>
      <c r="G2380" s="149" t="s">
        <v>13438</v>
      </c>
      <c r="H2380" s="149" t="s">
        <v>3411</v>
      </c>
      <c r="I2380">
        <v>40007899</v>
      </c>
    </row>
    <row r="2381" spans="6:9" x14ac:dyDescent="0.25">
      <c r="F2381" t="str">
        <f t="shared" si="41"/>
        <v>ALLFEDEX GROUND - N PALM SPRINGS</v>
      </c>
      <c r="G2381" s="149" t="s">
        <v>13438</v>
      </c>
      <c r="H2381" s="149" t="s">
        <v>3412</v>
      </c>
      <c r="I2381">
        <v>40008798</v>
      </c>
    </row>
    <row r="2382" spans="6:9" x14ac:dyDescent="0.25">
      <c r="F2382" t="str">
        <f t="shared" si="41"/>
        <v>ALLFEDEX GROUND - NORTH SALT LAKE</v>
      </c>
      <c r="G2382" s="149" t="s">
        <v>13438</v>
      </c>
      <c r="H2382" s="149" t="s">
        <v>3414</v>
      </c>
      <c r="I2382">
        <v>40008068</v>
      </c>
    </row>
    <row r="2383" spans="6:9" x14ac:dyDescent="0.25">
      <c r="F2383" t="str">
        <f t="shared" si="41"/>
        <v>ALLFEDEX GROUND - NORTHAMPTON</v>
      </c>
      <c r="G2383" s="149" t="s">
        <v>13438</v>
      </c>
      <c r="H2383" s="149" t="s">
        <v>3415</v>
      </c>
      <c r="I2383">
        <v>40008648</v>
      </c>
    </row>
    <row r="2384" spans="6:9" x14ac:dyDescent="0.25">
      <c r="F2384" t="str">
        <f t="shared" si="41"/>
        <v>ALLFEDEX GROUND - OCEANSIDE</v>
      </c>
      <c r="G2384" s="149" t="s">
        <v>13438</v>
      </c>
      <c r="H2384" s="149" t="s">
        <v>3417</v>
      </c>
      <c r="I2384">
        <v>40008075</v>
      </c>
    </row>
    <row r="2385" spans="6:9" x14ac:dyDescent="0.25">
      <c r="F2385" t="str">
        <f t="shared" si="41"/>
        <v>ALLFEDEX GROUND - OVERLAND MO</v>
      </c>
      <c r="G2385" s="149" t="s">
        <v>13438</v>
      </c>
      <c r="H2385" s="149" t="s">
        <v>3418</v>
      </c>
      <c r="I2385">
        <v>40008160</v>
      </c>
    </row>
    <row r="2386" spans="6:9" x14ac:dyDescent="0.25">
      <c r="F2386" t="str">
        <f t="shared" si="41"/>
        <v>ALLFEDEX GROUND - PFLUGERVILLE</v>
      </c>
      <c r="G2386" s="149" t="s">
        <v>13438</v>
      </c>
      <c r="H2386" s="149" t="s">
        <v>3419</v>
      </c>
      <c r="I2386">
        <v>40007897</v>
      </c>
    </row>
    <row r="2387" spans="6:9" x14ac:dyDescent="0.25">
      <c r="F2387" t="str">
        <f t="shared" si="41"/>
        <v>ALLFEDEX GROUND - PORTLAND</v>
      </c>
      <c r="G2387" s="149" t="s">
        <v>13438</v>
      </c>
      <c r="H2387" s="149" t="s">
        <v>3420</v>
      </c>
      <c r="I2387">
        <v>40007725</v>
      </c>
    </row>
    <row r="2388" spans="6:9" x14ac:dyDescent="0.25">
      <c r="F2388" t="str">
        <f t="shared" si="41"/>
        <v>ALLFEDEX GROUND - PUEBLO</v>
      </c>
      <c r="G2388" s="149" t="s">
        <v>13438</v>
      </c>
      <c r="H2388" s="149" t="s">
        <v>3421</v>
      </c>
      <c r="I2388">
        <v>40008741</v>
      </c>
    </row>
    <row r="2389" spans="6:9" x14ac:dyDescent="0.25">
      <c r="F2389" t="str">
        <f t="shared" si="41"/>
        <v>ALLFEDEX GROUND - ROCK ISLAND</v>
      </c>
      <c r="G2389" s="149" t="s">
        <v>13438</v>
      </c>
      <c r="H2389" s="149" t="s">
        <v>3422</v>
      </c>
      <c r="I2389">
        <v>40008999</v>
      </c>
    </row>
    <row r="2390" spans="6:9" x14ac:dyDescent="0.25">
      <c r="F2390" t="str">
        <f t="shared" si="41"/>
        <v>ALLFEDEX GROUND - ROCKFORD IL</v>
      </c>
      <c r="G2390" s="149" t="s">
        <v>13438</v>
      </c>
      <c r="H2390" s="149" t="s">
        <v>3423</v>
      </c>
      <c r="I2390">
        <v>40008157</v>
      </c>
    </row>
    <row r="2391" spans="6:9" x14ac:dyDescent="0.25">
      <c r="F2391" t="str">
        <f t="shared" si="41"/>
        <v>ALLFEDEX GROUND - ROSEVILLE</v>
      </c>
      <c r="G2391" s="149" t="s">
        <v>13438</v>
      </c>
      <c r="H2391" s="149" t="s">
        <v>3424</v>
      </c>
      <c r="I2391">
        <v>40007579</v>
      </c>
    </row>
    <row r="2392" spans="6:9" x14ac:dyDescent="0.25">
      <c r="F2392" t="str">
        <f t="shared" si="41"/>
        <v>ALLFEDEX GROUND - SACRAMENTO</v>
      </c>
      <c r="G2392" s="149" t="s">
        <v>13438</v>
      </c>
      <c r="H2392" s="149" t="s">
        <v>3425</v>
      </c>
      <c r="I2392">
        <v>40006733</v>
      </c>
    </row>
    <row r="2393" spans="6:9" x14ac:dyDescent="0.25">
      <c r="F2393" t="str">
        <f t="shared" si="41"/>
        <v>ALLFEDEX GROUND - SCHERTZ</v>
      </c>
      <c r="G2393" s="149" t="s">
        <v>13438</v>
      </c>
      <c r="H2393" s="149" t="s">
        <v>3426</v>
      </c>
      <c r="I2393">
        <v>40007996</v>
      </c>
    </row>
    <row r="2394" spans="6:9" x14ac:dyDescent="0.25">
      <c r="F2394" t="str">
        <f t="shared" si="41"/>
        <v>ALLFEDEX GROUND - SYRACUSE</v>
      </c>
      <c r="G2394" s="149" t="s">
        <v>13438</v>
      </c>
      <c r="H2394" s="149" t="s">
        <v>3429</v>
      </c>
      <c r="I2394">
        <v>40000552</v>
      </c>
    </row>
    <row r="2395" spans="6:9" x14ac:dyDescent="0.25">
      <c r="F2395" t="str">
        <f t="shared" si="41"/>
        <v>ALLFEDEX GROUND - TRACY</v>
      </c>
      <c r="G2395" s="149" t="s">
        <v>13438</v>
      </c>
      <c r="H2395" s="149" t="s">
        <v>3431</v>
      </c>
      <c r="I2395">
        <v>40008081</v>
      </c>
    </row>
    <row r="2396" spans="6:9" x14ac:dyDescent="0.25">
      <c r="F2396" t="str">
        <f t="shared" si="41"/>
        <v>ALLFEDEX GROUND - TROUTDALE</v>
      </c>
      <c r="G2396" s="149" t="s">
        <v>13438</v>
      </c>
      <c r="H2396" s="149" t="s">
        <v>3432</v>
      </c>
      <c r="I2396">
        <v>40006742</v>
      </c>
    </row>
    <row r="2397" spans="6:9" x14ac:dyDescent="0.25">
      <c r="F2397" t="str">
        <f t="shared" si="41"/>
        <v>ALLFEDEX GROUND (CHARLOTTE)</v>
      </c>
      <c r="G2397" s="149" t="s">
        <v>13438</v>
      </c>
      <c r="H2397" s="149" t="s">
        <v>3438</v>
      </c>
      <c r="I2397">
        <v>40006956</v>
      </c>
    </row>
    <row r="2398" spans="6:9" x14ac:dyDescent="0.25">
      <c r="F2398" t="str">
        <f t="shared" si="41"/>
        <v>ALLFEDEX GROUND KCMO</v>
      </c>
      <c r="G2398" s="149" t="s">
        <v>13438</v>
      </c>
      <c r="H2398" s="149" t="s">
        <v>13560</v>
      </c>
      <c r="I2398">
        <v>40009036</v>
      </c>
    </row>
    <row r="2399" spans="6:9" x14ac:dyDescent="0.25">
      <c r="F2399" t="str">
        <f t="shared" si="41"/>
        <v>ALLFEDEX GROUND MAINT./MIDDLETOWN</v>
      </c>
      <c r="G2399" s="149" t="s">
        <v>13438</v>
      </c>
      <c r="H2399" s="149" t="s">
        <v>3439</v>
      </c>
      <c r="I2399">
        <v>40008632</v>
      </c>
    </row>
    <row r="2400" spans="6:9" x14ac:dyDescent="0.25">
      <c r="F2400" t="str">
        <f t="shared" si="41"/>
        <v>ALLFEDEX GROUND NFTW 762</v>
      </c>
      <c r="G2400" s="149" t="s">
        <v>13438</v>
      </c>
      <c r="H2400" s="149" t="s">
        <v>3442</v>
      </c>
      <c r="I2400">
        <v>40007970</v>
      </c>
    </row>
    <row r="2401" spans="6:9" x14ac:dyDescent="0.25">
      <c r="F2401" t="str">
        <f t="shared" si="41"/>
        <v>ALLFEDEX GROUND PACKAGE SYS - ARLINGTO</v>
      </c>
      <c r="G2401" s="149" t="s">
        <v>13438</v>
      </c>
      <c r="H2401" s="149" t="s">
        <v>3443</v>
      </c>
      <c r="I2401">
        <v>40008475</v>
      </c>
    </row>
    <row r="2402" spans="6:9" x14ac:dyDescent="0.25">
      <c r="F2402" t="str">
        <f t="shared" si="41"/>
        <v>ALLFEDEX GROUND PACKAGE SYSTEM-OCALA</v>
      </c>
      <c r="G2402" s="149" t="s">
        <v>13438</v>
      </c>
      <c r="H2402" s="149" t="s">
        <v>3444</v>
      </c>
      <c r="I2402">
        <v>40008301</v>
      </c>
    </row>
    <row r="2403" spans="6:9" x14ac:dyDescent="0.25">
      <c r="F2403" t="str">
        <f t="shared" si="41"/>
        <v>ALLFEDEX GROUND PKG SYS - 0466</v>
      </c>
      <c r="G2403" s="149" t="s">
        <v>13438</v>
      </c>
      <c r="H2403" s="149" t="s">
        <v>3447</v>
      </c>
      <c r="I2403">
        <v>40008858</v>
      </c>
    </row>
    <row r="2404" spans="6:9" x14ac:dyDescent="0.25">
      <c r="F2404" t="str">
        <f t="shared" si="41"/>
        <v>ALLFEDEX GROUND PKG SYS - 871 - ALBUQU</v>
      </c>
      <c r="G2404" s="149" t="s">
        <v>13438</v>
      </c>
      <c r="H2404" s="149" t="s">
        <v>3448</v>
      </c>
      <c r="I2404">
        <v>40008607</v>
      </c>
    </row>
    <row r="2405" spans="6:9" x14ac:dyDescent="0.25">
      <c r="F2405" t="str">
        <f t="shared" si="41"/>
        <v>ALLFEDEX GROUND PKG SYS - 963</v>
      </c>
      <c r="G2405" s="149" t="s">
        <v>13438</v>
      </c>
      <c r="H2405" s="149" t="s">
        <v>3449</v>
      </c>
      <c r="I2405">
        <v>40008763</v>
      </c>
    </row>
    <row r="2406" spans="6:9" x14ac:dyDescent="0.25">
      <c r="F2406" t="str">
        <f t="shared" si="41"/>
        <v>ALLFEDEX GROUND PKG SYS - ARCADIA</v>
      </c>
      <c r="G2406" s="149" t="s">
        <v>13438</v>
      </c>
      <c r="H2406" s="149" t="s">
        <v>3450</v>
      </c>
      <c r="I2406">
        <v>40008391</v>
      </c>
    </row>
    <row r="2407" spans="6:9" x14ac:dyDescent="0.25">
      <c r="F2407" t="str">
        <f t="shared" si="41"/>
        <v>ALLFEDEX GROUND PKG SYS - CITY OF INDU</v>
      </c>
      <c r="G2407" s="149" t="s">
        <v>13438</v>
      </c>
      <c r="H2407" s="149" t="s">
        <v>3451</v>
      </c>
      <c r="I2407">
        <v>40008458</v>
      </c>
    </row>
    <row r="2408" spans="6:9" x14ac:dyDescent="0.25">
      <c r="F2408" t="str">
        <f t="shared" si="41"/>
        <v>ALLFEDEX GROUND PKG SYS - CONCORD</v>
      </c>
      <c r="G2408" s="149" t="s">
        <v>13438</v>
      </c>
      <c r="H2408" s="149" t="s">
        <v>3452</v>
      </c>
      <c r="I2408">
        <v>40008247</v>
      </c>
    </row>
    <row r="2409" spans="6:9" x14ac:dyDescent="0.25">
      <c r="F2409" t="str">
        <f t="shared" si="41"/>
        <v>ALLFEDEX GROUND PKG SYS - CYPRESS</v>
      </c>
      <c r="G2409" s="149" t="s">
        <v>13438</v>
      </c>
      <c r="H2409" s="149" t="s">
        <v>3454</v>
      </c>
      <c r="I2409">
        <v>40008229</v>
      </c>
    </row>
    <row r="2410" spans="6:9" x14ac:dyDescent="0.25">
      <c r="F2410" t="str">
        <f t="shared" si="41"/>
        <v>ALLFEDEX GROUND PKG SYS – DORVAL</v>
      </c>
      <c r="G2410" s="149" t="s">
        <v>13438</v>
      </c>
      <c r="H2410" s="149" t="s">
        <v>3455</v>
      </c>
      <c r="I2410">
        <v>40421503</v>
      </c>
    </row>
    <row r="2411" spans="6:9" x14ac:dyDescent="0.25">
      <c r="F2411" t="str">
        <f t="shared" si="41"/>
        <v>ALLFEDEX GROUND PKG SYS - FAIRFIELD</v>
      </c>
      <c r="G2411" s="149" t="s">
        <v>13438</v>
      </c>
      <c r="H2411" s="149" t="s">
        <v>3456</v>
      </c>
      <c r="I2411">
        <v>40008859</v>
      </c>
    </row>
    <row r="2412" spans="6:9" x14ac:dyDescent="0.25">
      <c r="F2412" t="str">
        <f t="shared" si="41"/>
        <v>ALLFEDEX GROUND PKG SYS - FRESNO</v>
      </c>
      <c r="G2412" s="149" t="s">
        <v>13438</v>
      </c>
      <c r="H2412" s="149" t="s">
        <v>3457</v>
      </c>
      <c r="I2412">
        <v>40008657</v>
      </c>
    </row>
    <row r="2413" spans="6:9" x14ac:dyDescent="0.25">
      <c r="F2413" t="str">
        <f t="shared" si="41"/>
        <v>ALLFEDEX GROUND PKG SYS - GRAYSLAKE</v>
      </c>
      <c r="G2413" s="149" t="s">
        <v>13438</v>
      </c>
      <c r="H2413" s="149" t="s">
        <v>3458</v>
      </c>
      <c r="I2413">
        <v>40006592</v>
      </c>
    </row>
    <row r="2414" spans="6:9" x14ac:dyDescent="0.25">
      <c r="F2414" t="str">
        <f t="shared" si="41"/>
        <v>ALLFEDEX GROUND PKG SYS - GROVE CITY</v>
      </c>
      <c r="G2414" s="149" t="s">
        <v>13438</v>
      </c>
      <c r="H2414" s="149" t="s">
        <v>3459</v>
      </c>
      <c r="I2414">
        <v>40006631</v>
      </c>
    </row>
    <row r="2415" spans="6:9" x14ac:dyDescent="0.25">
      <c r="F2415" t="str">
        <f t="shared" si="41"/>
        <v>ALLFEDEX GROUND PKG SYS - HAMILTON</v>
      </c>
      <c r="G2415" s="149" t="s">
        <v>13438</v>
      </c>
      <c r="H2415" s="149" t="s">
        <v>3460</v>
      </c>
      <c r="I2415">
        <v>40008423</v>
      </c>
    </row>
    <row r="2416" spans="6:9" x14ac:dyDescent="0.25">
      <c r="F2416" t="str">
        <f t="shared" si="41"/>
        <v>ALLFEDEX GROUND PKG SYS - HAYWARD</v>
      </c>
      <c r="G2416" s="149" t="s">
        <v>13438</v>
      </c>
      <c r="H2416" s="149" t="s">
        <v>3461</v>
      </c>
      <c r="I2416">
        <v>40008498</v>
      </c>
    </row>
    <row r="2417" spans="6:9" x14ac:dyDescent="0.25">
      <c r="F2417" t="str">
        <f t="shared" si="41"/>
        <v>ALLFEDEX GROUND PKG SYS - HOT SPRINGS</v>
      </c>
      <c r="G2417" s="149" t="s">
        <v>13438</v>
      </c>
      <c r="H2417" s="149" t="s">
        <v>3462</v>
      </c>
      <c r="I2417">
        <v>40008259</v>
      </c>
    </row>
    <row r="2418" spans="6:9" x14ac:dyDescent="0.25">
      <c r="F2418" t="str">
        <f t="shared" si="41"/>
        <v>ALLFEDEX GROUND PKG SYS - IRVING</v>
      </c>
      <c r="G2418" s="149" t="s">
        <v>13438</v>
      </c>
      <c r="H2418" s="149" t="s">
        <v>3463</v>
      </c>
      <c r="I2418">
        <v>40008396</v>
      </c>
    </row>
    <row r="2419" spans="6:9" x14ac:dyDescent="0.25">
      <c r="F2419" t="str">
        <f t="shared" si="41"/>
        <v>ALLFEDEX GROUND PKG SYS - KANSAS CITY</v>
      </c>
      <c r="G2419" s="149" t="s">
        <v>13438</v>
      </c>
      <c r="H2419" s="149" t="s">
        <v>3464</v>
      </c>
      <c r="I2419">
        <v>40007050</v>
      </c>
    </row>
    <row r="2420" spans="6:9" x14ac:dyDescent="0.25">
      <c r="F2420" t="str">
        <f t="shared" si="41"/>
        <v>ALLFEDEX GROUND PKG SYS - KNOXVILLE</v>
      </c>
      <c r="G2420" s="149" t="s">
        <v>13438</v>
      </c>
      <c r="H2420" s="149" t="s">
        <v>3465</v>
      </c>
      <c r="I2420">
        <v>40008860</v>
      </c>
    </row>
    <row r="2421" spans="6:9" x14ac:dyDescent="0.25">
      <c r="F2421" t="str">
        <f t="shared" si="41"/>
        <v>ALLFEDEX GROUND PKG SYS - LASV/891</v>
      </c>
      <c r="G2421" s="149" t="s">
        <v>13438</v>
      </c>
      <c r="H2421" s="149" t="s">
        <v>3466</v>
      </c>
      <c r="I2421">
        <v>40008435</v>
      </c>
    </row>
    <row r="2422" spans="6:9" x14ac:dyDescent="0.25">
      <c r="F2422" t="str">
        <f t="shared" si="41"/>
        <v>ALLFEDEX GROUND PKG SYS - LOGAN</v>
      </c>
      <c r="G2422" s="149" t="s">
        <v>13438</v>
      </c>
      <c r="H2422" s="149" t="s">
        <v>3468</v>
      </c>
      <c r="I2422">
        <v>40008573</v>
      </c>
    </row>
    <row r="2423" spans="6:9" x14ac:dyDescent="0.25">
      <c r="F2423" t="str">
        <f t="shared" si="41"/>
        <v>ALLFEDEX GROUND PKG SYS - LONDONDERRY</v>
      </c>
      <c r="G2423" s="149" t="s">
        <v>13438</v>
      </c>
      <c r="H2423" s="149" t="s">
        <v>3469</v>
      </c>
      <c r="I2423">
        <v>40008527</v>
      </c>
    </row>
    <row r="2424" spans="6:9" x14ac:dyDescent="0.25">
      <c r="F2424" s="185" t="str">
        <f t="shared" si="41"/>
        <v>ALLFEDEX GROUND PKG SYS – MISSISSAUGA</v>
      </c>
      <c r="G2424" s="149" t="s">
        <v>13438</v>
      </c>
      <c r="H2424" s="149" t="s">
        <v>3470</v>
      </c>
      <c r="I2424">
        <v>40420481</v>
      </c>
    </row>
    <row r="2425" spans="6:9" x14ac:dyDescent="0.25">
      <c r="F2425" s="185" t="str">
        <f t="shared" si="41"/>
        <v>ALLFEDEX GROUND PKG SYS – MISSISSAUGA</v>
      </c>
      <c r="G2425" s="149" t="s">
        <v>13438</v>
      </c>
      <c r="H2425" s="149" t="s">
        <v>3470</v>
      </c>
      <c r="I2425">
        <v>40421100</v>
      </c>
    </row>
    <row r="2426" spans="6:9" x14ac:dyDescent="0.25">
      <c r="F2426" t="str">
        <f t="shared" si="41"/>
        <v>ALLFEDEX GROUND PKG SYS - NASHVILLE</v>
      </c>
      <c r="G2426" s="149" t="s">
        <v>13438</v>
      </c>
      <c r="H2426" s="149" t="s">
        <v>3471</v>
      </c>
      <c r="I2426">
        <v>40005318</v>
      </c>
    </row>
    <row r="2427" spans="6:9" x14ac:dyDescent="0.25">
      <c r="F2427" t="str">
        <f t="shared" si="41"/>
        <v>ALLFEDEX GROUND PKG SYS - NEW HAVEN IN</v>
      </c>
      <c r="G2427" s="149" t="s">
        <v>13438</v>
      </c>
      <c r="H2427" s="149" t="s">
        <v>3472</v>
      </c>
      <c r="I2427">
        <v>40007733</v>
      </c>
    </row>
    <row r="2428" spans="6:9" x14ac:dyDescent="0.25">
      <c r="F2428" t="str">
        <f t="shared" si="41"/>
        <v>ALLFEDEX GROUND PKG SYS - OOLTEWAH</v>
      </c>
      <c r="G2428" s="149" t="s">
        <v>13438</v>
      </c>
      <c r="H2428" s="149" t="s">
        <v>3473</v>
      </c>
      <c r="I2428">
        <v>40008321</v>
      </c>
    </row>
    <row r="2429" spans="6:9" x14ac:dyDescent="0.25">
      <c r="F2429" t="str">
        <f t="shared" si="41"/>
        <v>ALLFEDEX GROUND PKG SYS - PALMDALE</v>
      </c>
      <c r="G2429" s="149" t="s">
        <v>13438</v>
      </c>
      <c r="H2429" s="149" t="s">
        <v>3474</v>
      </c>
      <c r="I2429">
        <v>40008431</v>
      </c>
    </row>
    <row r="2430" spans="6:9" x14ac:dyDescent="0.25">
      <c r="F2430" t="str">
        <f t="shared" si="41"/>
        <v>ALLFEDEX GROUND PKG SYS - PHX/0850</v>
      </c>
      <c r="G2430" s="149" t="s">
        <v>13438</v>
      </c>
      <c r="H2430" s="149" t="s">
        <v>3475</v>
      </c>
      <c r="I2430">
        <v>40008454</v>
      </c>
    </row>
    <row r="2431" spans="6:9" x14ac:dyDescent="0.25">
      <c r="F2431" t="str">
        <f t="shared" si="41"/>
        <v>ALLFEDEX GROUND PKG SYS - SAN FRANCISC</v>
      </c>
      <c r="G2431" s="149" t="s">
        <v>13438</v>
      </c>
      <c r="H2431" s="149" t="s">
        <v>3477</v>
      </c>
      <c r="I2431">
        <v>40008248</v>
      </c>
    </row>
    <row r="2432" spans="6:9" x14ac:dyDescent="0.25">
      <c r="F2432" t="str">
        <f t="shared" si="41"/>
        <v>ALLFEDEX GROUND PKG SYS - VERNON</v>
      </c>
      <c r="G2432" s="149" t="s">
        <v>13438</v>
      </c>
      <c r="H2432" s="149" t="s">
        <v>3478</v>
      </c>
      <c r="I2432">
        <v>40008411</v>
      </c>
    </row>
    <row r="2433" spans="6:9" x14ac:dyDescent="0.25">
      <c r="F2433" t="str">
        <f t="shared" si="41"/>
        <v>ALLFEDEX GROUND PKG SYS #0303</v>
      </c>
      <c r="G2433" s="149" t="s">
        <v>13438</v>
      </c>
      <c r="H2433" s="149" t="s">
        <v>3479</v>
      </c>
      <c r="I2433">
        <v>40001831</v>
      </c>
    </row>
    <row r="2434" spans="6:9" x14ac:dyDescent="0.25">
      <c r="F2434" t="str">
        <f t="shared" si="41"/>
        <v>ALLFEDEX GROUND PKG SYS-BRASELTON</v>
      </c>
      <c r="G2434" s="149" t="s">
        <v>13438</v>
      </c>
      <c r="H2434" s="149" t="s">
        <v>3481</v>
      </c>
      <c r="I2434">
        <v>40008670</v>
      </c>
    </row>
    <row r="2435" spans="6:9" x14ac:dyDescent="0.25">
      <c r="F2435" t="str">
        <f t="shared" ref="F2435:F2498" si="42">CONCATENATE(G2435, H2435)</f>
        <v>ALLFEDEX GROUND PKG SYS-EDMOND</v>
      </c>
      <c r="G2435" s="149" t="s">
        <v>13438</v>
      </c>
      <c r="H2435" s="149" t="s">
        <v>3482</v>
      </c>
      <c r="I2435">
        <v>40008668</v>
      </c>
    </row>
    <row r="2436" spans="6:9" x14ac:dyDescent="0.25">
      <c r="F2436" t="str">
        <f t="shared" si="42"/>
        <v>ALLFEDEX GROUND PKG SYS-MISSOURI CITY</v>
      </c>
      <c r="G2436" s="149" t="s">
        <v>13438</v>
      </c>
      <c r="H2436" s="149" t="s">
        <v>3483</v>
      </c>
      <c r="I2436">
        <v>40008669</v>
      </c>
    </row>
    <row r="2437" spans="6:9" x14ac:dyDescent="0.25">
      <c r="F2437" t="str">
        <f t="shared" si="42"/>
        <v>ALLFEDEX GROUND PKG SYS-SALINA</v>
      </c>
      <c r="G2437" s="149" t="s">
        <v>13438</v>
      </c>
      <c r="H2437" s="149" t="s">
        <v>13561</v>
      </c>
      <c r="I2437">
        <v>40008663</v>
      </c>
    </row>
    <row r="2438" spans="6:9" x14ac:dyDescent="0.25">
      <c r="F2438" t="str">
        <f t="shared" si="42"/>
        <v>ALLFEDEX GROUND PKY SYS - 805</v>
      </c>
      <c r="G2438" s="149" t="s">
        <v>13438</v>
      </c>
      <c r="H2438" s="149" t="s">
        <v>3484</v>
      </c>
      <c r="I2438">
        <v>40008851</v>
      </c>
    </row>
    <row r="2439" spans="6:9" x14ac:dyDescent="0.25">
      <c r="F2439" t="str">
        <f t="shared" si="42"/>
        <v>ALLFEDEX GROUND VANCOUVER</v>
      </c>
      <c r="G2439" s="149" t="s">
        <v>13438</v>
      </c>
      <c r="H2439" s="149" t="s">
        <v>3488</v>
      </c>
      <c r="I2439">
        <v>40008979</v>
      </c>
    </row>
    <row r="2440" spans="6:9" x14ac:dyDescent="0.25">
      <c r="F2440" t="str">
        <f t="shared" si="42"/>
        <v>ALLFEDEX GROUND/3842 - SALT LAKE CITY</v>
      </c>
      <c r="G2440" s="149" t="s">
        <v>13438</v>
      </c>
      <c r="H2440" s="149" t="s">
        <v>3490</v>
      </c>
      <c r="I2440">
        <v>40008696</v>
      </c>
    </row>
    <row r="2441" spans="6:9" x14ac:dyDescent="0.25">
      <c r="F2441" t="str">
        <f t="shared" si="42"/>
        <v>ALLFEDEX GROUND-BILLINGS, MT</v>
      </c>
      <c r="G2441" s="149" t="s">
        <v>13438</v>
      </c>
      <c r="H2441" s="149" t="s">
        <v>3491</v>
      </c>
      <c r="I2441">
        <v>40007684</v>
      </c>
    </row>
    <row r="2442" spans="6:9" x14ac:dyDescent="0.25">
      <c r="F2442" t="str">
        <f t="shared" si="42"/>
        <v>ALLFEDEX GROUND-SMARTPOST - DALLAS</v>
      </c>
      <c r="G2442" s="149" t="s">
        <v>13438</v>
      </c>
      <c r="H2442" s="149" t="s">
        <v>3492</v>
      </c>
      <c r="I2442">
        <v>40008394</v>
      </c>
    </row>
    <row r="2443" spans="6:9" x14ac:dyDescent="0.25">
      <c r="F2443" t="str">
        <f t="shared" si="42"/>
        <v>ALLFEDEX SMARTPOST</v>
      </c>
      <c r="G2443" s="149" t="s">
        <v>13438</v>
      </c>
      <c r="H2443" s="149" t="s">
        <v>3493</v>
      </c>
      <c r="I2443">
        <v>40006641</v>
      </c>
    </row>
    <row r="2444" spans="6:9" x14ac:dyDescent="0.25">
      <c r="F2444" t="str">
        <f t="shared" si="42"/>
        <v>ALLFEDEX SMARTPOST - NEW BERLIN WI</v>
      </c>
      <c r="G2444" s="149" t="s">
        <v>13438</v>
      </c>
      <c r="H2444" s="149" t="s">
        <v>3494</v>
      </c>
      <c r="I2444">
        <v>40006568</v>
      </c>
    </row>
    <row r="2445" spans="6:9" x14ac:dyDescent="0.25">
      <c r="F2445" t="str">
        <f t="shared" si="42"/>
        <v>ALLFEDEX SMARTPOST NEW BERLIN WI</v>
      </c>
      <c r="G2445" s="149" t="s">
        <v>13438</v>
      </c>
      <c r="H2445" s="149" t="s">
        <v>3495</v>
      </c>
      <c r="I2445">
        <v>40006678</v>
      </c>
    </row>
    <row r="2446" spans="6:9" x14ac:dyDescent="0.25">
      <c r="F2446" t="str">
        <f t="shared" si="42"/>
        <v>ALLFEDEX SMARTPOST-5303</v>
      </c>
      <c r="G2446" s="149" t="s">
        <v>13438</v>
      </c>
      <c r="H2446" s="149" t="s">
        <v>3496</v>
      </c>
      <c r="I2446">
        <v>40006276</v>
      </c>
    </row>
    <row r="2447" spans="6:9" x14ac:dyDescent="0.25">
      <c r="F2447" t="str">
        <f t="shared" si="42"/>
        <v>ALLFEDEX TECHNOLOGY COMPLEX</v>
      </c>
      <c r="G2447" s="149" t="s">
        <v>13438</v>
      </c>
      <c r="H2447" s="149" t="s">
        <v>3497</v>
      </c>
      <c r="I2447">
        <v>40000698</v>
      </c>
    </row>
    <row r="2448" spans="6:9" x14ac:dyDescent="0.25">
      <c r="F2448" t="str">
        <f t="shared" si="42"/>
        <v>ALLFELBER METAL</v>
      </c>
      <c r="G2448" s="149" t="s">
        <v>13438</v>
      </c>
      <c r="H2448" s="149" t="s">
        <v>3499</v>
      </c>
      <c r="I2448">
        <v>40007754</v>
      </c>
    </row>
    <row r="2449" spans="6:9" x14ac:dyDescent="0.25">
      <c r="F2449" t="str">
        <f t="shared" si="42"/>
        <v>ALLFELIX SCHOELLER</v>
      </c>
      <c r="G2449" s="149" t="s">
        <v>13438</v>
      </c>
      <c r="H2449" s="149" t="s">
        <v>3500</v>
      </c>
      <c r="I2449">
        <v>40008977</v>
      </c>
    </row>
    <row r="2450" spans="6:9" x14ac:dyDescent="0.25">
      <c r="F2450" t="str">
        <f t="shared" si="42"/>
        <v>ALLFELIX SCHOELLER NORTH AMERICA, INC</v>
      </c>
      <c r="G2450" s="149" t="s">
        <v>13438</v>
      </c>
      <c r="H2450" s="149" t="s">
        <v>3501</v>
      </c>
      <c r="I2450">
        <v>40007778</v>
      </c>
    </row>
    <row r="2451" spans="6:9" x14ac:dyDescent="0.25">
      <c r="F2451" t="str">
        <f t="shared" si="42"/>
        <v>ALLFELSS ROTAFORM LLC</v>
      </c>
      <c r="G2451" s="149" t="s">
        <v>13438</v>
      </c>
      <c r="H2451" s="149" t="s">
        <v>3502</v>
      </c>
      <c r="I2451">
        <v>40006500</v>
      </c>
    </row>
    <row r="2452" spans="6:9" x14ac:dyDescent="0.25">
      <c r="F2452" t="str">
        <f t="shared" si="42"/>
        <v>ALLFEMPRO CONSUMER PRODUCTS ULC</v>
      </c>
      <c r="G2452" s="149" t="s">
        <v>13438</v>
      </c>
      <c r="H2452" s="149" t="s">
        <v>3503</v>
      </c>
      <c r="I2452">
        <v>40420385</v>
      </c>
    </row>
    <row r="2453" spans="6:9" x14ac:dyDescent="0.25">
      <c r="F2453" t="str">
        <f t="shared" si="42"/>
        <v>ALLFENNER DUNLOP</v>
      </c>
      <c r="G2453" s="149" t="s">
        <v>13438</v>
      </c>
      <c r="H2453" s="149" t="s">
        <v>3507</v>
      </c>
      <c r="I2453">
        <v>40006040</v>
      </c>
    </row>
    <row r="2454" spans="6:9" x14ac:dyDescent="0.25">
      <c r="F2454" t="str">
        <f t="shared" si="42"/>
        <v>ALLFENWAL INTERNATIONAL</v>
      </c>
      <c r="G2454" s="149" t="s">
        <v>13438</v>
      </c>
      <c r="H2454" s="149" t="s">
        <v>3511</v>
      </c>
      <c r="I2454">
        <v>40005600</v>
      </c>
    </row>
    <row r="2455" spans="6:9" x14ac:dyDescent="0.25">
      <c r="F2455" t="str">
        <f t="shared" si="42"/>
        <v>ALLFERAG AMERICA INC</v>
      </c>
      <c r="G2455" s="149" t="s">
        <v>13438</v>
      </c>
      <c r="H2455" s="149" t="s">
        <v>3512</v>
      </c>
      <c r="I2455">
        <v>40003692</v>
      </c>
    </row>
    <row r="2456" spans="6:9" x14ac:dyDescent="0.25">
      <c r="F2456" t="str">
        <f t="shared" si="42"/>
        <v>ALLFERGUSON ENTERPRISES, INC.</v>
      </c>
      <c r="G2456" s="149" t="s">
        <v>13438</v>
      </c>
      <c r="H2456" s="149" t="s">
        <v>3513</v>
      </c>
      <c r="I2456">
        <v>40008059</v>
      </c>
    </row>
    <row r="2457" spans="6:9" x14ac:dyDescent="0.25">
      <c r="F2457" t="str">
        <f t="shared" si="42"/>
        <v>ALLFERRARA CANDY COMPANY</v>
      </c>
      <c r="G2457" s="149" t="s">
        <v>13438</v>
      </c>
      <c r="H2457" s="149" t="s">
        <v>3516</v>
      </c>
      <c r="I2457">
        <v>40008762</v>
      </c>
    </row>
    <row r="2458" spans="6:9" x14ac:dyDescent="0.25">
      <c r="F2458" t="str">
        <f t="shared" si="42"/>
        <v>ALLFERRARA-BELLWOOD</v>
      </c>
      <c r="G2458" s="149" t="s">
        <v>13438</v>
      </c>
      <c r="H2458" s="149" t="s">
        <v>3517</v>
      </c>
      <c r="I2458">
        <v>40009015</v>
      </c>
    </row>
    <row r="2459" spans="6:9" x14ac:dyDescent="0.25">
      <c r="F2459" t="str">
        <f t="shared" si="42"/>
        <v>ALLFERRARA-ITASCA</v>
      </c>
      <c r="G2459" s="149" t="s">
        <v>13438</v>
      </c>
      <c r="H2459" s="149" t="s">
        <v>3518</v>
      </c>
      <c r="I2459">
        <v>40008781</v>
      </c>
    </row>
    <row r="2460" spans="6:9" x14ac:dyDescent="0.25">
      <c r="F2460" t="str">
        <f t="shared" si="42"/>
        <v>ALLFERRERO USA, INC</v>
      </c>
      <c r="G2460" s="149" t="s">
        <v>13438</v>
      </c>
      <c r="H2460" s="149" t="s">
        <v>3519</v>
      </c>
      <c r="I2460">
        <v>40008747</v>
      </c>
    </row>
    <row r="2461" spans="6:9" x14ac:dyDescent="0.25">
      <c r="F2461" t="str">
        <f t="shared" si="42"/>
        <v>ALLFERRITE INTERNATIONAL</v>
      </c>
      <c r="G2461" s="149" t="s">
        <v>13438</v>
      </c>
      <c r="H2461" s="149" t="s">
        <v>3520</v>
      </c>
      <c r="I2461">
        <v>40004173</v>
      </c>
    </row>
    <row r="2462" spans="6:9" x14ac:dyDescent="0.25">
      <c r="F2462" t="str">
        <f t="shared" si="42"/>
        <v>ALLFG PRODUCTS INC</v>
      </c>
      <c r="G2462" s="149" t="s">
        <v>13438</v>
      </c>
      <c r="H2462" s="149" t="s">
        <v>3522</v>
      </c>
      <c r="I2462">
        <v>40005086</v>
      </c>
    </row>
    <row r="2463" spans="6:9" x14ac:dyDescent="0.25">
      <c r="F2463" t="str">
        <f t="shared" si="42"/>
        <v>ALLFGF BRANDS INC.</v>
      </c>
      <c r="G2463" s="149" t="s">
        <v>13438</v>
      </c>
      <c r="H2463" s="149" t="s">
        <v>3523</v>
      </c>
      <c r="I2463">
        <v>40420815</v>
      </c>
    </row>
    <row r="2464" spans="6:9" x14ac:dyDescent="0.25">
      <c r="F2464" t="str">
        <f t="shared" si="42"/>
        <v>ALLFIBER COMPOSITES</v>
      </c>
      <c r="G2464" s="149" t="s">
        <v>13438</v>
      </c>
      <c r="H2464" s="149" t="s">
        <v>3524</v>
      </c>
      <c r="I2464">
        <v>40005664</v>
      </c>
    </row>
    <row r="2465" spans="6:9" x14ac:dyDescent="0.25">
      <c r="F2465" t="str">
        <f t="shared" si="42"/>
        <v>ALLFIBER COMPOSITES LLC - DBA FIBERON</v>
      </c>
      <c r="G2465" s="149" t="s">
        <v>13438</v>
      </c>
      <c r="H2465" s="149" t="s">
        <v>3525</v>
      </c>
      <c r="I2465">
        <v>40007269</v>
      </c>
    </row>
    <row r="2466" spans="6:9" x14ac:dyDescent="0.25">
      <c r="F2466" t="str">
        <f t="shared" si="42"/>
        <v>ALLFIBERTEX NONWOVENS INC</v>
      </c>
      <c r="G2466" s="149" t="s">
        <v>13438</v>
      </c>
      <c r="H2466" s="149" t="s">
        <v>3526</v>
      </c>
      <c r="I2466">
        <v>40008293</v>
      </c>
    </row>
    <row r="2467" spans="6:9" x14ac:dyDescent="0.25">
      <c r="F2467" t="str">
        <f t="shared" si="42"/>
        <v>ALLFIBERTEX NONWOVENS, LLC</v>
      </c>
      <c r="G2467" s="149" t="s">
        <v>13438</v>
      </c>
      <c r="H2467" s="149" t="s">
        <v>3527</v>
      </c>
      <c r="I2467">
        <v>40006279</v>
      </c>
    </row>
    <row r="2468" spans="6:9" x14ac:dyDescent="0.25">
      <c r="F2468" t="str">
        <f t="shared" si="42"/>
        <v>ALLFIBRE CONVERTERS</v>
      </c>
      <c r="G2468" s="149" t="s">
        <v>13438</v>
      </c>
      <c r="H2468" s="149" t="s">
        <v>3528</v>
      </c>
      <c r="I2468">
        <v>40003653</v>
      </c>
    </row>
    <row r="2469" spans="6:9" x14ac:dyDescent="0.25">
      <c r="F2469" t="str">
        <f t="shared" si="42"/>
        <v>ALLFIBREX INSULATIONS INC.</v>
      </c>
      <c r="G2469" s="149" t="s">
        <v>13438</v>
      </c>
      <c r="H2469" s="149" t="s">
        <v>3529</v>
      </c>
      <c r="I2469">
        <v>40420071</v>
      </c>
    </row>
    <row r="2470" spans="6:9" x14ac:dyDescent="0.25">
      <c r="F2470" s="185" t="str">
        <f t="shared" si="42"/>
        <v>ALLFIBRIX LLC</v>
      </c>
      <c r="G2470" s="149" t="s">
        <v>13438</v>
      </c>
      <c r="H2470" s="149" t="s">
        <v>3530</v>
      </c>
      <c r="I2470">
        <v>40008265</v>
      </c>
    </row>
    <row r="2471" spans="6:9" x14ac:dyDescent="0.25">
      <c r="F2471" s="185" t="str">
        <f t="shared" si="42"/>
        <v>ALLFIBRIX LLC</v>
      </c>
      <c r="G2471" s="149" t="s">
        <v>13438</v>
      </c>
      <c r="H2471" s="149" t="s">
        <v>3530</v>
      </c>
      <c r="I2471">
        <v>40007407</v>
      </c>
    </row>
    <row r="2472" spans="6:9" x14ac:dyDescent="0.25">
      <c r="F2472" t="str">
        <f t="shared" si="42"/>
        <v>ALLFIC AMERICA CORP.</v>
      </c>
      <c r="G2472" s="149" t="s">
        <v>13438</v>
      </c>
      <c r="H2472" s="149" t="s">
        <v>3531</v>
      </c>
      <c r="I2472">
        <v>40003606</v>
      </c>
    </row>
    <row r="2473" spans="6:9" x14ac:dyDescent="0.25">
      <c r="F2473" t="str">
        <f t="shared" si="42"/>
        <v>ALLFIELDALE FARMS COPORATION</v>
      </c>
      <c r="G2473" s="149" t="s">
        <v>13438</v>
      </c>
      <c r="H2473" s="149" t="s">
        <v>13562</v>
      </c>
      <c r="I2473">
        <v>40008090</v>
      </c>
    </row>
    <row r="2474" spans="6:9" x14ac:dyDescent="0.25">
      <c r="F2474" t="str">
        <f t="shared" si="42"/>
        <v>ALLFIERA FOODS</v>
      </c>
      <c r="G2474" s="149" t="s">
        <v>13438</v>
      </c>
      <c r="H2474" s="149" t="s">
        <v>3537</v>
      </c>
      <c r="I2474">
        <v>40421008</v>
      </c>
    </row>
    <row r="2475" spans="6:9" x14ac:dyDescent="0.25">
      <c r="F2475" t="str">
        <f t="shared" si="42"/>
        <v>ALLFIERRO PAPER PRODUCTS LTD.</v>
      </c>
      <c r="G2475" s="149" t="s">
        <v>13438</v>
      </c>
      <c r="H2475" s="149" t="s">
        <v>3538</v>
      </c>
      <c r="I2475">
        <v>40420318</v>
      </c>
    </row>
    <row r="2476" spans="6:9" x14ac:dyDescent="0.25">
      <c r="F2476" t="str">
        <f t="shared" si="42"/>
        <v>ALLFILL-TECH SOLUTIONS INC</v>
      </c>
      <c r="G2476" s="149" t="s">
        <v>13438</v>
      </c>
      <c r="H2476" s="149" t="s">
        <v>3539</v>
      </c>
      <c r="I2476">
        <v>40008416</v>
      </c>
    </row>
    <row r="2477" spans="6:9" x14ac:dyDescent="0.25">
      <c r="F2477" t="str">
        <f t="shared" si="42"/>
        <v>ALLFILMTEC, INC.</v>
      </c>
      <c r="G2477" s="149" t="s">
        <v>13438</v>
      </c>
      <c r="H2477" s="149" t="s">
        <v>3540</v>
      </c>
      <c r="I2477">
        <v>40001488</v>
      </c>
    </row>
    <row r="2478" spans="6:9" x14ac:dyDescent="0.25">
      <c r="F2478" t="str">
        <f t="shared" si="42"/>
        <v>ALLFILSPEC INC.</v>
      </c>
      <c r="G2478" s="149" t="s">
        <v>13438</v>
      </c>
      <c r="H2478" s="149" t="s">
        <v>3541</v>
      </c>
      <c r="I2478">
        <v>40420579</v>
      </c>
    </row>
    <row r="2479" spans="6:9" x14ac:dyDescent="0.25">
      <c r="F2479" t="str">
        <f t="shared" si="42"/>
        <v>ALLFILTER SPECIALISTS, INC.</v>
      </c>
      <c r="G2479" s="149" t="s">
        <v>13438</v>
      </c>
      <c r="H2479" s="149" t="s">
        <v>3542</v>
      </c>
      <c r="I2479">
        <v>40002428</v>
      </c>
    </row>
    <row r="2480" spans="6:9" x14ac:dyDescent="0.25">
      <c r="F2480" t="str">
        <f t="shared" si="42"/>
        <v>ALLFINDLAY PRODUCTS CORPORATION</v>
      </c>
      <c r="G2480" s="149" t="s">
        <v>13438</v>
      </c>
      <c r="H2480" s="149" t="s">
        <v>3543</v>
      </c>
      <c r="I2480">
        <v>40006318</v>
      </c>
    </row>
    <row r="2481" spans="6:9" x14ac:dyDescent="0.25">
      <c r="F2481" t="str">
        <f t="shared" si="42"/>
        <v>ALLFINNERTY MILLWRIGHTING LTD</v>
      </c>
      <c r="G2481" s="149" t="s">
        <v>13438</v>
      </c>
      <c r="H2481" s="149" t="s">
        <v>3545</v>
      </c>
      <c r="I2481">
        <v>40420492</v>
      </c>
    </row>
    <row r="2482" spans="6:9" x14ac:dyDescent="0.25">
      <c r="F2482" t="str">
        <f t="shared" si="42"/>
        <v>ALLFIO AUTOMOTIVE CANADA CORPORATION</v>
      </c>
      <c r="G2482" s="149" t="s">
        <v>13438</v>
      </c>
      <c r="H2482" s="149" t="s">
        <v>3546</v>
      </c>
      <c r="I2482">
        <v>40420797</v>
      </c>
    </row>
    <row r="2483" spans="6:9" x14ac:dyDescent="0.25">
      <c r="F2483" t="str">
        <f t="shared" si="42"/>
        <v>ALLFIRESTONE TEXTILES</v>
      </c>
      <c r="G2483" s="149" t="s">
        <v>13438</v>
      </c>
      <c r="H2483" s="149" t="s">
        <v>3548</v>
      </c>
      <c r="I2483">
        <v>40420053</v>
      </c>
    </row>
    <row r="2484" spans="6:9" x14ac:dyDescent="0.25">
      <c r="F2484" t="str">
        <f t="shared" si="42"/>
        <v>ALLFIRESTONE WALKER LLC</v>
      </c>
      <c r="G2484" s="149" t="s">
        <v>13438</v>
      </c>
      <c r="H2484" s="149" t="s">
        <v>3549</v>
      </c>
      <c r="I2484">
        <v>40006492</v>
      </c>
    </row>
    <row r="2485" spans="6:9" x14ac:dyDescent="0.25">
      <c r="F2485" t="str">
        <f t="shared" si="42"/>
        <v>ALLFIRST DATA</v>
      </c>
      <c r="G2485" s="149" t="s">
        <v>13438</v>
      </c>
      <c r="H2485" s="149" t="s">
        <v>13563</v>
      </c>
      <c r="I2485">
        <v>40006504</v>
      </c>
    </row>
    <row r="2486" spans="6:9" x14ac:dyDescent="0.25">
      <c r="F2486" t="str">
        <f t="shared" si="42"/>
        <v>ALLFIRST QUALITY C. PACKAGING INC.</v>
      </c>
      <c r="G2486" s="149" t="s">
        <v>13438</v>
      </c>
      <c r="H2486" s="149" t="s">
        <v>3551</v>
      </c>
      <c r="I2486">
        <v>40421140</v>
      </c>
    </row>
    <row r="2487" spans="6:9" x14ac:dyDescent="0.25">
      <c r="F2487" t="str">
        <f t="shared" si="42"/>
        <v>ALLFIRST QUALITY TISSUE SE, LLC</v>
      </c>
      <c r="G2487" s="149" t="s">
        <v>13438</v>
      </c>
      <c r="H2487" s="149" t="s">
        <v>3553</v>
      </c>
      <c r="I2487">
        <v>40007212</v>
      </c>
    </row>
    <row r="2488" spans="6:9" x14ac:dyDescent="0.25">
      <c r="F2488" t="str">
        <f t="shared" si="42"/>
        <v>ALLFIRST TOOL CORP.</v>
      </c>
      <c r="G2488" s="149" t="s">
        <v>13438</v>
      </c>
      <c r="H2488" s="149" t="s">
        <v>3554</v>
      </c>
      <c r="I2488">
        <v>40006452</v>
      </c>
    </row>
    <row r="2489" spans="6:9" x14ac:dyDescent="0.25">
      <c r="F2489" t="str">
        <f t="shared" si="42"/>
        <v>ALLFISHER PRINTING, INC.</v>
      </c>
      <c r="G2489" s="149" t="s">
        <v>13438</v>
      </c>
      <c r="H2489" s="149" t="s">
        <v>3558</v>
      </c>
      <c r="I2489">
        <v>40003420</v>
      </c>
    </row>
    <row r="2490" spans="6:9" x14ac:dyDescent="0.25">
      <c r="F2490" t="str">
        <f t="shared" si="42"/>
        <v>ALLFITESA NONWOVEN INC</v>
      </c>
      <c r="G2490" s="149" t="s">
        <v>13438</v>
      </c>
      <c r="H2490" s="149" t="s">
        <v>3559</v>
      </c>
      <c r="I2490">
        <v>40005329</v>
      </c>
    </row>
    <row r="2491" spans="6:9" x14ac:dyDescent="0.25">
      <c r="F2491" t="str">
        <f t="shared" si="42"/>
        <v>ALLFITESA SIMPSONVILLE, INC.</v>
      </c>
      <c r="G2491" s="149" t="s">
        <v>13438</v>
      </c>
      <c r="H2491" s="149" t="s">
        <v>3560</v>
      </c>
      <c r="I2491">
        <v>40008167</v>
      </c>
    </row>
    <row r="2492" spans="6:9" x14ac:dyDescent="0.25">
      <c r="F2492" t="str">
        <f t="shared" si="42"/>
        <v>ALLFITNESS BROKERS USA</v>
      </c>
      <c r="G2492" s="149" t="s">
        <v>13438</v>
      </c>
      <c r="H2492" s="149" t="s">
        <v>3563</v>
      </c>
      <c r="I2492">
        <v>40007307</v>
      </c>
    </row>
    <row r="2493" spans="6:9" x14ac:dyDescent="0.25">
      <c r="F2493" t="str">
        <f t="shared" si="42"/>
        <v>ALLFITNESS COMPANY S.A.</v>
      </c>
      <c r="G2493" s="149" t="s">
        <v>13438</v>
      </c>
      <c r="H2493" s="149" t="s">
        <v>13564</v>
      </c>
      <c r="I2493">
        <v>52800002</v>
      </c>
    </row>
    <row r="2494" spans="6:9" x14ac:dyDescent="0.25">
      <c r="F2494" t="str">
        <f t="shared" si="42"/>
        <v>ALLFITNESS DIRECT EQUIPMENT</v>
      </c>
      <c r="G2494" s="149" t="s">
        <v>13438</v>
      </c>
      <c r="H2494" s="149" t="s">
        <v>3564</v>
      </c>
      <c r="I2494">
        <v>40420423</v>
      </c>
    </row>
    <row r="2495" spans="6:9" x14ac:dyDescent="0.25">
      <c r="F2495" t="str">
        <f t="shared" si="42"/>
        <v>ALLFITNESS EQUIPMENT REPAIR</v>
      </c>
      <c r="G2495" s="149" t="s">
        <v>13438</v>
      </c>
      <c r="H2495" s="149" t="s">
        <v>3565</v>
      </c>
      <c r="I2495">
        <v>40420737</v>
      </c>
    </row>
    <row r="2496" spans="6:9" x14ac:dyDescent="0.25">
      <c r="F2496" t="str">
        <f t="shared" si="42"/>
        <v>ALLFITNESS EQUIPMENT SOLUTIONS</v>
      </c>
      <c r="G2496" s="149" t="s">
        <v>13438</v>
      </c>
      <c r="H2496" s="149" t="s">
        <v>3566</v>
      </c>
      <c r="I2496">
        <v>40421051</v>
      </c>
    </row>
    <row r="2497" spans="6:9" x14ac:dyDescent="0.25">
      <c r="F2497" t="str">
        <f t="shared" si="42"/>
        <v>ALLFITNESS FIRST LLC</v>
      </c>
      <c r="G2497" s="149" t="s">
        <v>13438</v>
      </c>
      <c r="H2497" s="149" t="s">
        <v>3567</v>
      </c>
      <c r="I2497">
        <v>40005653</v>
      </c>
    </row>
    <row r="2498" spans="6:9" x14ac:dyDescent="0.25">
      <c r="F2498" t="str">
        <f t="shared" si="42"/>
        <v>ALLFITNESS MAINTENANCE SERVICES INC.</v>
      </c>
      <c r="G2498" s="149" t="s">
        <v>13438</v>
      </c>
      <c r="H2498" s="149" t="s">
        <v>3568</v>
      </c>
      <c r="I2498">
        <v>40420436</v>
      </c>
    </row>
    <row r="2499" spans="6:9" x14ac:dyDescent="0.25">
      <c r="F2499" t="str">
        <f t="shared" ref="F2499:F2562" si="43">CONCATENATE(G2499, H2499)</f>
        <v>ALLFITNESS MASTER INC.</v>
      </c>
      <c r="G2499" s="149" t="s">
        <v>13438</v>
      </c>
      <c r="H2499" s="149" t="s">
        <v>3569</v>
      </c>
      <c r="I2499">
        <v>40000502</v>
      </c>
    </row>
    <row r="2500" spans="6:9" x14ac:dyDescent="0.25">
      <c r="F2500" t="str">
        <f t="shared" si="43"/>
        <v>ALLFITNESS SERVICE OF NORTH TEXAS</v>
      </c>
      <c r="G2500" s="149" t="s">
        <v>13438</v>
      </c>
      <c r="H2500" s="149" t="s">
        <v>3572</v>
      </c>
      <c r="I2500">
        <v>40001553</v>
      </c>
    </row>
    <row r="2501" spans="6:9" x14ac:dyDescent="0.25">
      <c r="F2501" t="str">
        <f t="shared" si="43"/>
        <v>ALLFITPRO</v>
      </c>
      <c r="G2501" s="149" t="s">
        <v>13438</v>
      </c>
      <c r="H2501" s="149" t="s">
        <v>3573</v>
      </c>
      <c r="I2501">
        <v>40420539</v>
      </c>
    </row>
    <row r="2502" spans="6:9" x14ac:dyDescent="0.25">
      <c r="F2502" t="str">
        <f t="shared" si="43"/>
        <v>ALLFITSERVE</v>
      </c>
      <c r="G2502" s="149" t="s">
        <v>13438</v>
      </c>
      <c r="H2502" s="149" t="s">
        <v>3574</v>
      </c>
      <c r="I2502">
        <v>40002311</v>
      </c>
    </row>
    <row r="2503" spans="6:9" x14ac:dyDescent="0.25">
      <c r="F2503" t="str">
        <f t="shared" si="43"/>
        <v>ALLFIT-TECH SERVICES</v>
      </c>
      <c r="G2503" s="149" t="s">
        <v>13438</v>
      </c>
      <c r="H2503" s="149" t="s">
        <v>3575</v>
      </c>
      <c r="I2503">
        <v>40420515</v>
      </c>
    </row>
    <row r="2504" spans="6:9" x14ac:dyDescent="0.25">
      <c r="F2504" t="str">
        <f t="shared" si="43"/>
        <v>ALLFIVE STAR AIRPORT ALLIANCE</v>
      </c>
      <c r="G2504" s="149" t="s">
        <v>13438</v>
      </c>
      <c r="H2504" s="149" t="s">
        <v>3578</v>
      </c>
      <c r="I2504">
        <v>40002332</v>
      </c>
    </row>
    <row r="2505" spans="6:9" x14ac:dyDescent="0.25">
      <c r="F2505" t="str">
        <f t="shared" si="43"/>
        <v>ALLFIVE STAR CUSTOM FOODS</v>
      </c>
      <c r="G2505" s="149" t="s">
        <v>13438</v>
      </c>
      <c r="H2505" s="149" t="s">
        <v>3579</v>
      </c>
      <c r="I2505">
        <v>40001825</v>
      </c>
    </row>
    <row r="2506" spans="6:9" x14ac:dyDescent="0.25">
      <c r="F2506" t="str">
        <f t="shared" si="43"/>
        <v>ALLFIVES INTRALOGISTICS CORP.</v>
      </c>
      <c r="G2506" s="149" t="s">
        <v>13438</v>
      </c>
      <c r="H2506" s="149" t="s">
        <v>3580</v>
      </c>
      <c r="I2506">
        <v>40000342</v>
      </c>
    </row>
    <row r="2507" spans="6:9" x14ac:dyDescent="0.25">
      <c r="F2507" t="str">
        <f t="shared" si="43"/>
        <v>ALLFIVES ST</v>
      </c>
      <c r="G2507" s="149" t="s">
        <v>13438</v>
      </c>
      <c r="H2507" s="149" t="s">
        <v>3581</v>
      </c>
      <c r="I2507">
        <v>40008878</v>
      </c>
    </row>
    <row r="2508" spans="6:9" x14ac:dyDescent="0.25">
      <c r="F2508" t="str">
        <f t="shared" si="43"/>
        <v>ALLFIVES ST CORP.</v>
      </c>
      <c r="G2508" s="149" t="s">
        <v>13438</v>
      </c>
      <c r="H2508" s="149" t="s">
        <v>3582</v>
      </c>
      <c r="I2508">
        <v>40008531</v>
      </c>
    </row>
    <row r="2509" spans="6:9" x14ac:dyDescent="0.25">
      <c r="F2509" t="str">
        <f t="shared" si="43"/>
        <v>ALLFKI LOGISTICS INC</v>
      </c>
      <c r="G2509" s="149" t="s">
        <v>13438</v>
      </c>
      <c r="H2509" s="149" t="s">
        <v>3584</v>
      </c>
      <c r="I2509">
        <v>40000407</v>
      </c>
    </row>
    <row r="2510" spans="6:9" x14ac:dyDescent="0.25">
      <c r="F2510" t="str">
        <f t="shared" si="43"/>
        <v>ALLFLAKEBOARD COMPANY LTD.</v>
      </c>
      <c r="G2510" s="149" t="s">
        <v>13438</v>
      </c>
      <c r="H2510" s="149" t="s">
        <v>3586</v>
      </c>
      <c r="I2510">
        <v>40420605</v>
      </c>
    </row>
    <row r="2511" spans="6:9" x14ac:dyDescent="0.25">
      <c r="F2511" t="str">
        <f t="shared" si="43"/>
        <v>ALLFLAMBORO TECHNICAL SERVICES</v>
      </c>
      <c r="G2511" s="149" t="s">
        <v>13438</v>
      </c>
      <c r="H2511" s="149" t="s">
        <v>3587</v>
      </c>
      <c r="I2511">
        <v>40421455</v>
      </c>
    </row>
    <row r="2512" spans="6:9" x14ac:dyDescent="0.25">
      <c r="F2512" t="str">
        <f t="shared" si="43"/>
        <v>ALLFLEENOR COMPANY INC.</v>
      </c>
      <c r="G2512" s="149" t="s">
        <v>13438</v>
      </c>
      <c r="H2512" s="149" t="s">
        <v>3591</v>
      </c>
      <c r="I2512">
        <v>40008507</v>
      </c>
    </row>
    <row r="2513" spans="6:9" x14ac:dyDescent="0.25">
      <c r="F2513" t="str">
        <f t="shared" si="43"/>
        <v>ALLFLEURY MICHON AMERICA</v>
      </c>
      <c r="G2513" s="149" t="s">
        <v>13438</v>
      </c>
      <c r="H2513" s="149" t="s">
        <v>3593</v>
      </c>
      <c r="I2513">
        <v>40421368</v>
      </c>
    </row>
    <row r="2514" spans="6:9" x14ac:dyDescent="0.25">
      <c r="F2514" t="str">
        <f t="shared" si="43"/>
        <v>ALLFLEXCO</v>
      </c>
      <c r="G2514" s="149" t="s">
        <v>13438</v>
      </c>
      <c r="H2514" s="149" t="s">
        <v>3595</v>
      </c>
      <c r="I2514">
        <v>40005773</v>
      </c>
    </row>
    <row r="2515" spans="6:9" x14ac:dyDescent="0.25">
      <c r="F2515" t="str">
        <f t="shared" si="43"/>
        <v>ALLFLEXFORM TECHNOLOGIES, LLC</v>
      </c>
      <c r="G2515" s="149" t="s">
        <v>13438</v>
      </c>
      <c r="H2515" s="149" t="s">
        <v>3596</v>
      </c>
      <c r="I2515">
        <v>40005911</v>
      </c>
    </row>
    <row r="2516" spans="6:9" x14ac:dyDescent="0.25">
      <c r="F2516" t="str">
        <f t="shared" si="43"/>
        <v>ALLFLEXIBLE FOAM - DO NOT USE 40005196</v>
      </c>
      <c r="G2516" s="149" t="s">
        <v>13438</v>
      </c>
      <c r="H2516" s="149" t="s">
        <v>3597</v>
      </c>
      <c r="I2516">
        <v>40005196</v>
      </c>
    </row>
    <row r="2517" spans="6:9" x14ac:dyDescent="0.25">
      <c r="F2517" t="str">
        <f t="shared" si="43"/>
        <v>ALLFLEXIBLE FOAM PRODUCTS, INC</v>
      </c>
      <c r="G2517" s="149" t="s">
        <v>13438</v>
      </c>
      <c r="H2517" s="149" t="s">
        <v>3598</v>
      </c>
      <c r="I2517">
        <v>40007035</v>
      </c>
    </row>
    <row r="2518" spans="6:9" x14ac:dyDescent="0.25">
      <c r="F2518" t="str">
        <f t="shared" si="43"/>
        <v>ALLFLEXICELL INC.</v>
      </c>
      <c r="G2518" s="149" t="s">
        <v>13438</v>
      </c>
      <c r="H2518" s="149" t="s">
        <v>3599</v>
      </c>
      <c r="I2518">
        <v>40007789</v>
      </c>
    </row>
    <row r="2519" spans="6:9" x14ac:dyDescent="0.25">
      <c r="F2519" t="str">
        <f t="shared" si="43"/>
        <v>ALLFLEXLINK AUTOMATION, LP</v>
      </c>
      <c r="G2519" s="149" t="s">
        <v>13438</v>
      </c>
      <c r="H2519" s="149" t="s">
        <v>3600</v>
      </c>
      <c r="I2519">
        <v>40001972</v>
      </c>
    </row>
    <row r="2520" spans="6:9" x14ac:dyDescent="0.25">
      <c r="F2520" t="str">
        <f t="shared" si="43"/>
        <v>ALLFLEXLINK SYSTEMS CANADA INC.</v>
      </c>
      <c r="G2520" s="149" t="s">
        <v>13438</v>
      </c>
      <c r="H2520" s="149" t="s">
        <v>3601</v>
      </c>
      <c r="I2520">
        <v>40420840</v>
      </c>
    </row>
    <row r="2521" spans="6:9" x14ac:dyDescent="0.25">
      <c r="F2521" t="str">
        <f t="shared" si="43"/>
        <v>ALLFLEXLINK SYSTEMS, INC.</v>
      </c>
      <c r="G2521" s="149" t="s">
        <v>13438</v>
      </c>
      <c r="H2521" s="149" t="s">
        <v>3603</v>
      </c>
      <c r="I2521">
        <v>40002479</v>
      </c>
    </row>
    <row r="2522" spans="6:9" x14ac:dyDescent="0.25">
      <c r="F2522" t="str">
        <f t="shared" si="43"/>
        <v>ALLFLEXO CONVERTERS</v>
      </c>
      <c r="G2522" s="149" t="s">
        <v>13438</v>
      </c>
      <c r="H2522" s="149" t="s">
        <v>3604</v>
      </c>
      <c r="I2522">
        <v>40008870</v>
      </c>
    </row>
    <row r="2523" spans="6:9" x14ac:dyDescent="0.25">
      <c r="F2523" t="str">
        <f t="shared" si="43"/>
        <v>ALLFLIGHT SYSTEMS AUTOMOTIVE GROUP</v>
      </c>
      <c r="G2523" s="149" t="s">
        <v>13438</v>
      </c>
      <c r="H2523" s="149" t="s">
        <v>3606</v>
      </c>
      <c r="I2523">
        <v>40004593</v>
      </c>
    </row>
    <row r="2524" spans="6:9" x14ac:dyDescent="0.25">
      <c r="F2524" t="str">
        <f t="shared" si="43"/>
        <v>ALLFLN-MAR RUBBER &amp; PLASTICS</v>
      </c>
      <c r="G2524" s="149" t="s">
        <v>13438</v>
      </c>
      <c r="H2524" s="149" t="s">
        <v>3608</v>
      </c>
      <c r="I2524">
        <v>40006996</v>
      </c>
    </row>
    <row r="2525" spans="6:9" x14ac:dyDescent="0.25">
      <c r="F2525" t="str">
        <f t="shared" si="43"/>
        <v>ALLFLOSTOR ENGINEERING, INC</v>
      </c>
      <c r="G2525" s="149" t="s">
        <v>13438</v>
      </c>
      <c r="H2525" s="149" t="s">
        <v>3615</v>
      </c>
      <c r="I2525">
        <v>40001784</v>
      </c>
    </row>
    <row r="2526" spans="6:9" x14ac:dyDescent="0.25">
      <c r="F2526" t="str">
        <f t="shared" si="43"/>
        <v>ALLFLOSTOR ENGINEERING, INC.</v>
      </c>
      <c r="G2526" s="149" t="s">
        <v>13438</v>
      </c>
      <c r="H2526" s="149" t="s">
        <v>3616</v>
      </c>
      <c r="I2526">
        <v>40007378</v>
      </c>
    </row>
    <row r="2527" spans="6:9" x14ac:dyDescent="0.25">
      <c r="F2527" t="str">
        <f t="shared" si="43"/>
        <v>ALLFLOWERS BAKERY OF CLEVELAND, LLC</v>
      </c>
      <c r="G2527" s="149" t="s">
        <v>13438</v>
      </c>
      <c r="H2527" s="149" t="s">
        <v>3617</v>
      </c>
      <c r="I2527">
        <v>40006437</v>
      </c>
    </row>
    <row r="2528" spans="6:9" x14ac:dyDescent="0.25">
      <c r="F2528" t="str">
        <f t="shared" si="43"/>
        <v>ALLFLOWERS BAKING OF NEWTON</v>
      </c>
      <c r="G2528" s="149" t="s">
        <v>13438</v>
      </c>
      <c r="H2528" s="149" t="s">
        <v>3619</v>
      </c>
      <c r="I2528">
        <v>40006475</v>
      </c>
    </row>
    <row r="2529" spans="6:9" x14ac:dyDescent="0.25">
      <c r="F2529" t="str">
        <f t="shared" si="43"/>
        <v>ALLFLOWERS BAKING OF WINSTON SALEM</v>
      </c>
      <c r="G2529" s="149" t="s">
        <v>13438</v>
      </c>
      <c r="H2529" s="149" t="s">
        <v>3620</v>
      </c>
      <c r="I2529">
        <v>40006364</v>
      </c>
    </row>
    <row r="2530" spans="6:9" x14ac:dyDescent="0.25">
      <c r="F2530" t="str">
        <f t="shared" si="43"/>
        <v>ALLFLOW-TURN, INC</v>
      </c>
      <c r="G2530" s="149" t="s">
        <v>13438</v>
      </c>
      <c r="H2530" s="149" t="s">
        <v>3621</v>
      </c>
      <c r="I2530">
        <v>40003682</v>
      </c>
    </row>
    <row r="2531" spans="6:9" x14ac:dyDescent="0.25">
      <c r="F2531" t="str">
        <f t="shared" si="43"/>
        <v>ALLFLUENCE AUTOMATION, LLC</v>
      </c>
      <c r="G2531" s="149" t="s">
        <v>13438</v>
      </c>
      <c r="H2531" s="149" t="s">
        <v>3622</v>
      </c>
      <c r="I2531">
        <v>40008559</v>
      </c>
    </row>
    <row r="2532" spans="6:9" x14ac:dyDescent="0.25">
      <c r="F2532" t="str">
        <f t="shared" si="43"/>
        <v>ALLFLYNN BURNER CORP.</v>
      </c>
      <c r="G2532" s="149" t="s">
        <v>13438</v>
      </c>
      <c r="H2532" s="149" t="s">
        <v>3624</v>
      </c>
      <c r="I2532">
        <v>40003688</v>
      </c>
    </row>
    <row r="2533" spans="6:9" x14ac:dyDescent="0.25">
      <c r="F2533" t="str">
        <f t="shared" si="43"/>
        <v>ALLFMC CORPORATION BIOPOLYMER</v>
      </c>
      <c r="G2533" s="149" t="s">
        <v>13438</v>
      </c>
      <c r="H2533" s="149" t="s">
        <v>3626</v>
      </c>
      <c r="I2533">
        <v>40006748</v>
      </c>
    </row>
    <row r="2534" spans="6:9" x14ac:dyDescent="0.25">
      <c r="F2534" t="str">
        <f t="shared" si="43"/>
        <v>ALLFME FOOD MACHINERY ENGINEERING LTD</v>
      </c>
      <c r="G2534" s="149" t="s">
        <v>13438</v>
      </c>
      <c r="H2534" s="149" t="s">
        <v>3627</v>
      </c>
      <c r="I2534">
        <v>40420336</v>
      </c>
    </row>
    <row r="2535" spans="6:9" x14ac:dyDescent="0.25">
      <c r="F2535" s="185" t="str">
        <f t="shared" si="43"/>
        <v>ALLFMH CONVEYORS</v>
      </c>
      <c r="G2535" s="149" t="s">
        <v>13438</v>
      </c>
      <c r="H2535" s="149" t="s">
        <v>3628</v>
      </c>
      <c r="I2535">
        <v>40008722</v>
      </c>
    </row>
    <row r="2536" spans="6:9" x14ac:dyDescent="0.25">
      <c r="F2536" s="185" t="str">
        <f t="shared" si="43"/>
        <v>ALLFMH CONVEYORS</v>
      </c>
      <c r="G2536" s="149" t="s">
        <v>13438</v>
      </c>
      <c r="H2536" s="149" t="s">
        <v>3628</v>
      </c>
      <c r="I2536">
        <v>40000549</v>
      </c>
    </row>
    <row r="2537" spans="6:9" x14ac:dyDescent="0.25">
      <c r="F2537" t="str">
        <f t="shared" si="43"/>
        <v>ALLFMS ENTERPRISES USA INC</v>
      </c>
      <c r="G2537" s="149" t="s">
        <v>13438</v>
      </c>
      <c r="H2537" s="149" t="s">
        <v>3629</v>
      </c>
      <c r="I2537">
        <v>40007018</v>
      </c>
    </row>
    <row r="2538" spans="6:9" x14ac:dyDescent="0.25">
      <c r="F2538" t="str">
        <f t="shared" si="43"/>
        <v>ALLFOAMEX INNOVATIONS, INC</v>
      </c>
      <c r="G2538" s="149" t="s">
        <v>13438</v>
      </c>
      <c r="H2538" s="149" t="s">
        <v>3633</v>
      </c>
      <c r="I2538">
        <v>40003153</v>
      </c>
    </row>
    <row r="2539" spans="6:9" x14ac:dyDescent="0.25">
      <c r="F2539" t="str">
        <f t="shared" si="43"/>
        <v>ALLFOCKE &amp; CO, INC</v>
      </c>
      <c r="G2539" s="149" t="s">
        <v>13438</v>
      </c>
      <c r="H2539" s="149" t="s">
        <v>3636</v>
      </c>
      <c r="I2539">
        <v>40005256</v>
      </c>
    </row>
    <row r="2540" spans="6:9" x14ac:dyDescent="0.25">
      <c r="F2540" t="str">
        <f t="shared" si="43"/>
        <v>ALLFOERSTER INSTRUMENTS INC</v>
      </c>
      <c r="G2540" s="149" t="s">
        <v>13438</v>
      </c>
      <c r="H2540" s="149" t="s">
        <v>3637</v>
      </c>
      <c r="I2540">
        <v>40007716</v>
      </c>
    </row>
    <row r="2541" spans="6:9" x14ac:dyDescent="0.25">
      <c r="F2541" t="str">
        <f t="shared" si="43"/>
        <v>ALLFOLDEX CORPORATION</v>
      </c>
      <c r="G2541" s="149" t="s">
        <v>13438</v>
      </c>
      <c r="H2541" s="149" t="s">
        <v>3638</v>
      </c>
      <c r="I2541">
        <v>40003599</v>
      </c>
    </row>
    <row r="2542" spans="6:9" x14ac:dyDescent="0.25">
      <c r="F2542" t="str">
        <f t="shared" si="43"/>
        <v>ALLFOLLETT'S TRADE BINDERY LTD.</v>
      </c>
      <c r="G2542" s="149" t="s">
        <v>13438</v>
      </c>
      <c r="H2542" s="149" t="s">
        <v>3640</v>
      </c>
      <c r="I2542">
        <v>40420560</v>
      </c>
    </row>
    <row r="2543" spans="6:9" x14ac:dyDescent="0.25">
      <c r="F2543" t="str">
        <f t="shared" si="43"/>
        <v>ALLFONMAR S.A.</v>
      </c>
      <c r="G2543" s="149" t="s">
        <v>13438</v>
      </c>
      <c r="H2543" s="149" t="s">
        <v>3641</v>
      </c>
      <c r="I2543">
        <v>40004803</v>
      </c>
    </row>
    <row r="2544" spans="6:9" x14ac:dyDescent="0.25">
      <c r="F2544" t="str">
        <f t="shared" si="43"/>
        <v>ALLFOOD EQUIPMENT SERVICES</v>
      </c>
      <c r="G2544" s="149" t="s">
        <v>13438</v>
      </c>
      <c r="H2544" s="149" t="s">
        <v>3643</v>
      </c>
      <c r="I2544">
        <v>40006654</v>
      </c>
    </row>
    <row r="2545" spans="6:9" x14ac:dyDescent="0.25">
      <c r="F2545" t="str">
        <f t="shared" si="43"/>
        <v>ALLFOOD MACHINE AUTOMATION</v>
      </c>
      <c r="G2545" s="149" t="s">
        <v>13438</v>
      </c>
      <c r="H2545" s="149" t="s">
        <v>3644</v>
      </c>
      <c r="I2545">
        <v>40420444</v>
      </c>
    </row>
    <row r="2546" spans="6:9" x14ac:dyDescent="0.25">
      <c r="F2546" t="str">
        <f t="shared" si="43"/>
        <v>ALLFOOD PROCESS SYSTEMS INC.</v>
      </c>
      <c r="G2546" s="149" t="s">
        <v>13438</v>
      </c>
      <c r="H2546" s="149" t="s">
        <v>3646</v>
      </c>
      <c r="I2546">
        <v>40007163</v>
      </c>
    </row>
    <row r="2547" spans="6:9" x14ac:dyDescent="0.25">
      <c r="F2547" t="str">
        <f t="shared" si="43"/>
        <v>ALLFOOD PROCESSING EQUIPMENT</v>
      </c>
      <c r="G2547" s="149" t="s">
        <v>13438</v>
      </c>
      <c r="H2547" s="149" t="s">
        <v>3647</v>
      </c>
      <c r="I2547">
        <v>40008304</v>
      </c>
    </row>
    <row r="2548" spans="6:9" x14ac:dyDescent="0.25">
      <c r="F2548" t="str">
        <f t="shared" si="43"/>
        <v>ALLFOOD PROCESSING EQUIPMENT CO.</v>
      </c>
      <c r="G2548" s="149" t="s">
        <v>13438</v>
      </c>
      <c r="H2548" s="149" t="s">
        <v>3648</v>
      </c>
      <c r="I2548">
        <v>40007944</v>
      </c>
    </row>
    <row r="2549" spans="6:9" x14ac:dyDescent="0.25">
      <c r="F2549" t="str">
        <f t="shared" si="43"/>
        <v>ALLFOOTNER FOREST PRODUCTS LTD.</v>
      </c>
      <c r="G2549" s="149" t="s">
        <v>13438</v>
      </c>
      <c r="H2549" s="149" t="s">
        <v>3649</v>
      </c>
      <c r="I2549">
        <v>40420502</v>
      </c>
    </row>
    <row r="2550" spans="6:9" x14ac:dyDescent="0.25">
      <c r="F2550" t="str">
        <f t="shared" si="43"/>
        <v>ALLFORBO ADHESIVES</v>
      </c>
      <c r="G2550" s="149" t="s">
        <v>13438</v>
      </c>
      <c r="H2550" s="149" t="s">
        <v>13565</v>
      </c>
      <c r="I2550">
        <v>94710150</v>
      </c>
    </row>
    <row r="2551" spans="6:9" x14ac:dyDescent="0.25">
      <c r="F2551" t="str">
        <f t="shared" si="43"/>
        <v>ALLForbo Hareket ve Zemin Sistemleri</v>
      </c>
      <c r="G2551" s="149" t="s">
        <v>13438</v>
      </c>
      <c r="H2551" s="149" t="s">
        <v>13566</v>
      </c>
      <c r="I2551">
        <v>97340100</v>
      </c>
    </row>
    <row r="2552" spans="6:9" x14ac:dyDescent="0.25">
      <c r="F2552" t="str">
        <f t="shared" si="43"/>
        <v>ALLForbo International Hong Kong</v>
      </c>
      <c r="G2552" s="149" t="s">
        <v>13438</v>
      </c>
      <c r="H2552" s="149" t="s">
        <v>13567</v>
      </c>
      <c r="I2552">
        <v>97380100</v>
      </c>
    </row>
    <row r="2553" spans="6:9" x14ac:dyDescent="0.25">
      <c r="F2553" s="185" t="str">
        <f t="shared" si="43"/>
        <v>ALLForbo International Hong Kong Limit</v>
      </c>
      <c r="G2553" s="149" t="s">
        <v>13438</v>
      </c>
      <c r="H2553" s="149" t="s">
        <v>13568</v>
      </c>
      <c r="I2553">
        <v>97370200</v>
      </c>
    </row>
    <row r="2554" spans="6:9" x14ac:dyDescent="0.25">
      <c r="F2554" s="185" t="str">
        <f t="shared" si="43"/>
        <v>ALLForbo International Hong Kong Limit</v>
      </c>
      <c r="G2554" s="149" t="s">
        <v>13438</v>
      </c>
      <c r="H2554" s="149" t="s">
        <v>13568</v>
      </c>
      <c r="I2554">
        <v>97370200</v>
      </c>
    </row>
    <row r="2555" spans="6:9" x14ac:dyDescent="0.25">
      <c r="F2555" s="185" t="str">
        <f t="shared" si="43"/>
        <v>ALLForbo Korea Ltd.</v>
      </c>
      <c r="G2555" s="149" t="s">
        <v>13438</v>
      </c>
      <c r="H2555" s="149" t="s">
        <v>13569</v>
      </c>
      <c r="I2555">
        <v>97430100</v>
      </c>
    </row>
    <row r="2556" spans="6:9" x14ac:dyDescent="0.25">
      <c r="F2556" s="185" t="str">
        <f t="shared" si="43"/>
        <v>ALLForbo Korea Ltd.</v>
      </c>
      <c r="G2556" s="149" t="s">
        <v>13438</v>
      </c>
      <c r="H2556" s="149" t="s">
        <v>13569</v>
      </c>
      <c r="I2556">
        <v>97430150</v>
      </c>
    </row>
    <row r="2557" spans="6:9" x14ac:dyDescent="0.25">
      <c r="F2557" s="185" t="str">
        <f t="shared" si="43"/>
        <v>ALLForbo Linoleum Inc.</v>
      </c>
      <c r="G2557" s="149" t="s">
        <v>13438</v>
      </c>
      <c r="H2557" s="149" t="s">
        <v>13570</v>
      </c>
      <c r="I2557">
        <v>95102050</v>
      </c>
    </row>
    <row r="2558" spans="6:9" x14ac:dyDescent="0.25">
      <c r="F2558" s="185" t="str">
        <f t="shared" si="43"/>
        <v>ALLForbo Linoleum Inc.</v>
      </c>
      <c r="G2558" s="149" t="s">
        <v>13438</v>
      </c>
      <c r="H2558" s="149" t="s">
        <v>13570</v>
      </c>
      <c r="I2558">
        <v>95102050</v>
      </c>
    </row>
    <row r="2559" spans="6:9" x14ac:dyDescent="0.25">
      <c r="F2559" s="185" t="str">
        <f t="shared" si="43"/>
        <v>ALLForbo Management SA</v>
      </c>
      <c r="G2559" s="149" t="s">
        <v>13438</v>
      </c>
      <c r="H2559" s="149" t="s">
        <v>13571</v>
      </c>
      <c r="I2559">
        <v>96020150</v>
      </c>
    </row>
    <row r="2560" spans="6:9" x14ac:dyDescent="0.25">
      <c r="F2560" s="185" t="str">
        <f t="shared" si="43"/>
        <v>ALLForbo Management SA</v>
      </c>
      <c r="G2560" s="149" t="s">
        <v>13438</v>
      </c>
      <c r="H2560" s="149" t="s">
        <v>13571</v>
      </c>
      <c r="I2560">
        <v>96020150</v>
      </c>
    </row>
    <row r="2561" spans="6:9" x14ac:dyDescent="0.25">
      <c r="F2561" s="185" t="str">
        <f t="shared" si="43"/>
        <v>ALLForbo Movement Systems (China) Co.</v>
      </c>
      <c r="G2561" s="149" t="s">
        <v>13438</v>
      </c>
      <c r="H2561" s="149" t="s">
        <v>13572</v>
      </c>
      <c r="I2561">
        <v>97190200</v>
      </c>
    </row>
    <row r="2562" spans="6:9" x14ac:dyDescent="0.25">
      <c r="F2562" s="185" t="str">
        <f t="shared" si="43"/>
        <v>ALLForbo Movement Systems (China) Co.</v>
      </c>
      <c r="G2562" s="149" t="s">
        <v>13438</v>
      </c>
      <c r="H2562" s="149" t="s">
        <v>13572</v>
      </c>
      <c r="I2562">
        <v>97190200</v>
      </c>
    </row>
    <row r="2563" spans="6:9" x14ac:dyDescent="0.25">
      <c r="F2563" s="185" t="str">
        <f t="shared" ref="F2563:F2626" si="44">CONCATENATE(G2563, H2563)</f>
        <v>ALLFORBO SHANGHAI CO., LTD</v>
      </c>
      <c r="G2563" s="149" t="s">
        <v>13438</v>
      </c>
      <c r="H2563" s="149" t="s">
        <v>13573</v>
      </c>
      <c r="I2563">
        <v>97370100</v>
      </c>
    </row>
    <row r="2564" spans="6:9" x14ac:dyDescent="0.25">
      <c r="F2564" s="185" t="str">
        <f t="shared" si="44"/>
        <v>ALLFORBO SHANGHAI CO., LTD</v>
      </c>
      <c r="G2564" s="149" t="s">
        <v>13438</v>
      </c>
      <c r="H2564" s="149" t="s">
        <v>13573</v>
      </c>
      <c r="I2564">
        <v>97370100</v>
      </c>
    </row>
    <row r="2565" spans="6:9" x14ac:dyDescent="0.25">
      <c r="F2565" t="str">
        <f t="shared" si="44"/>
        <v>ALLFORBO SIEGLING - MANSFIELD</v>
      </c>
      <c r="G2565" s="149" t="s">
        <v>13438</v>
      </c>
      <c r="H2565" s="149" t="s">
        <v>3652</v>
      </c>
      <c r="I2565">
        <v>40005009</v>
      </c>
    </row>
    <row r="2566" spans="6:9" x14ac:dyDescent="0.25">
      <c r="F2566" t="str">
        <f t="shared" si="44"/>
        <v>ALLFORBO SIEGLING - PLACENTIA</v>
      </c>
      <c r="G2566" s="149" t="s">
        <v>13438</v>
      </c>
      <c r="H2566" s="149" t="s">
        <v>3657</v>
      </c>
      <c r="I2566">
        <v>40005011</v>
      </c>
    </row>
    <row r="2567" spans="6:9" x14ac:dyDescent="0.25">
      <c r="F2567" s="185" t="str">
        <f t="shared" si="44"/>
        <v>ALLForbo Siegling  s.r.o.</v>
      </c>
      <c r="G2567" s="149" t="s">
        <v>13438</v>
      </c>
      <c r="H2567" s="149" t="s">
        <v>13574</v>
      </c>
      <c r="I2567">
        <v>97310100</v>
      </c>
    </row>
    <row r="2568" spans="6:9" x14ac:dyDescent="0.25">
      <c r="F2568" s="185" t="str">
        <f t="shared" si="44"/>
        <v>ALLForbo Siegling  s.r.o.</v>
      </c>
      <c r="G2568" s="149" t="s">
        <v>13438</v>
      </c>
      <c r="H2568" s="149" t="s">
        <v>13574</v>
      </c>
      <c r="I2568">
        <v>97310100</v>
      </c>
    </row>
    <row r="2569" spans="6:9" x14ac:dyDescent="0.25">
      <c r="F2569" s="185" t="str">
        <f t="shared" si="44"/>
        <v>ALLForbo Siegling (China) Co., Ltd.</v>
      </c>
      <c r="G2569" s="149" t="s">
        <v>13438</v>
      </c>
      <c r="H2569" s="149" t="s">
        <v>13575</v>
      </c>
      <c r="I2569">
        <v>97190100</v>
      </c>
    </row>
    <row r="2570" spans="6:9" x14ac:dyDescent="0.25">
      <c r="F2570" s="185" t="str">
        <f t="shared" si="44"/>
        <v>ALLForbo Siegling (China) Co., Ltd.</v>
      </c>
      <c r="G2570" s="149" t="s">
        <v>13438</v>
      </c>
      <c r="H2570" s="149" t="s">
        <v>13575</v>
      </c>
      <c r="I2570">
        <v>97190100</v>
      </c>
    </row>
    <row r="2571" spans="6:9" x14ac:dyDescent="0.25">
      <c r="F2571" t="str">
        <f t="shared" si="44"/>
        <v>ALLForbo Siegling (Thailand) Co.,ltd.</v>
      </c>
      <c r="G2571" s="149" t="s">
        <v>13438</v>
      </c>
      <c r="H2571" s="149" t="s">
        <v>13576</v>
      </c>
      <c r="I2571">
        <v>97420100</v>
      </c>
    </row>
    <row r="2572" spans="6:9" x14ac:dyDescent="0.25">
      <c r="F2572" t="str">
        <f t="shared" si="44"/>
        <v>ALLForbo Siegling America LLC</v>
      </c>
      <c r="G2572" s="149" t="s">
        <v>13438</v>
      </c>
      <c r="H2572" s="149" t="s">
        <v>13577</v>
      </c>
      <c r="I2572">
        <v>97020100</v>
      </c>
    </row>
    <row r="2573" spans="6:9" x14ac:dyDescent="0.25">
      <c r="F2573" s="185" t="str">
        <f t="shared" si="44"/>
        <v>ALLForbo Siegling Austria Ges.m.b.H.</v>
      </c>
      <c r="G2573" s="149" t="s">
        <v>13438</v>
      </c>
      <c r="H2573" s="149" t="s">
        <v>13578</v>
      </c>
      <c r="I2573">
        <v>97050100</v>
      </c>
    </row>
    <row r="2574" spans="6:9" x14ac:dyDescent="0.25">
      <c r="F2574" s="185" t="str">
        <f t="shared" si="44"/>
        <v>ALLForbo Siegling Austria Ges.m.b.H.</v>
      </c>
      <c r="G2574" s="149" t="s">
        <v>13438</v>
      </c>
      <c r="H2574" s="149" t="s">
        <v>13578</v>
      </c>
      <c r="I2574">
        <v>97050100</v>
      </c>
    </row>
    <row r="2575" spans="6:9" x14ac:dyDescent="0.25">
      <c r="F2575" t="str">
        <f t="shared" si="44"/>
        <v>ALLForbo Siegling Belux SE</v>
      </c>
      <c r="G2575" s="149" t="s">
        <v>13438</v>
      </c>
      <c r="H2575" s="149" t="s">
        <v>13579</v>
      </c>
      <c r="I2575">
        <v>97120200</v>
      </c>
    </row>
    <row r="2576" spans="6:9" x14ac:dyDescent="0.25">
      <c r="F2576" s="185" t="str">
        <f t="shared" si="44"/>
        <v>ALLForbo Siegling Brasil Ltda.</v>
      </c>
      <c r="G2576" s="149" t="s">
        <v>13438</v>
      </c>
      <c r="H2576" s="149" t="s">
        <v>13580</v>
      </c>
      <c r="I2576">
        <v>50891854</v>
      </c>
    </row>
    <row r="2577" spans="6:9" x14ac:dyDescent="0.25">
      <c r="F2577" s="185" t="str">
        <f t="shared" si="44"/>
        <v>ALLForbo Siegling Brasil Ltda.</v>
      </c>
      <c r="G2577" s="149" t="s">
        <v>13438</v>
      </c>
      <c r="H2577" s="149" t="s">
        <v>13580</v>
      </c>
      <c r="I2577">
        <v>50891854</v>
      </c>
    </row>
    <row r="2578" spans="6:9" x14ac:dyDescent="0.25">
      <c r="F2578" s="185" t="str">
        <f t="shared" si="44"/>
        <v>ALLForbo Siegling Canada Corp.</v>
      </c>
      <c r="G2578" s="149" t="s">
        <v>13438</v>
      </c>
      <c r="H2578" s="149" t="s">
        <v>13581</v>
      </c>
      <c r="I2578">
        <v>97030100</v>
      </c>
    </row>
    <row r="2579" spans="6:9" x14ac:dyDescent="0.25">
      <c r="F2579" s="185" t="str">
        <f t="shared" si="44"/>
        <v>ALLForbo Siegling Canada Corp.</v>
      </c>
      <c r="G2579" s="149" t="s">
        <v>13438</v>
      </c>
      <c r="H2579" s="149" t="s">
        <v>13581</v>
      </c>
      <c r="I2579">
        <v>97030100</v>
      </c>
    </row>
    <row r="2580" spans="6:9" x14ac:dyDescent="0.25">
      <c r="F2580" t="str">
        <f t="shared" si="44"/>
        <v>ALLForbo Siegling Cesk・republika s.r.</v>
      </c>
      <c r="G2580" s="149" t="s">
        <v>13438</v>
      </c>
      <c r="H2580" s="149" t="s">
        <v>13582</v>
      </c>
      <c r="I2580">
        <v>97330100</v>
      </c>
    </row>
    <row r="2581" spans="6:9" x14ac:dyDescent="0.25">
      <c r="F2581" t="str">
        <f t="shared" si="44"/>
        <v>ALLFORBO SIEGLING CHILE S.A.</v>
      </c>
      <c r="G2581" s="149" t="s">
        <v>13438</v>
      </c>
      <c r="H2581" s="149" t="s">
        <v>13583</v>
      </c>
      <c r="I2581">
        <v>51203658</v>
      </c>
    </row>
    <row r="2582" spans="6:9" x14ac:dyDescent="0.25">
      <c r="F2582" t="str">
        <f t="shared" si="44"/>
        <v>ALLForbo Siegling Colombia S.A.S.</v>
      </c>
      <c r="G2582" s="149" t="s">
        <v>13438</v>
      </c>
      <c r="H2582" s="149" t="s">
        <v>13584</v>
      </c>
      <c r="I2582">
        <v>97110200</v>
      </c>
    </row>
    <row r="2583" spans="6:9" x14ac:dyDescent="0.25">
      <c r="F2583" s="185" t="str">
        <f t="shared" si="44"/>
        <v>ALLForbo Siegling Danmark A/S</v>
      </c>
      <c r="G2583" s="149" t="s">
        <v>13438</v>
      </c>
      <c r="H2583" s="149" t="s">
        <v>13585</v>
      </c>
      <c r="I2583">
        <v>97060100</v>
      </c>
    </row>
    <row r="2584" spans="6:9" x14ac:dyDescent="0.25">
      <c r="F2584" s="185" t="str">
        <f t="shared" si="44"/>
        <v>ALLForbo Siegling Danmark A/S</v>
      </c>
      <c r="G2584" s="149" t="s">
        <v>13438</v>
      </c>
      <c r="H2584" s="149" t="s">
        <v>13585</v>
      </c>
      <c r="I2584">
        <v>97060100</v>
      </c>
    </row>
    <row r="2585" spans="6:9" x14ac:dyDescent="0.25">
      <c r="F2585" s="185" t="str">
        <f t="shared" si="44"/>
        <v>ALLForbo Siegling France SAS</v>
      </c>
      <c r="G2585" s="149" t="s">
        <v>13438</v>
      </c>
      <c r="H2585" s="149" t="s">
        <v>13586</v>
      </c>
      <c r="I2585">
        <v>97070100</v>
      </c>
    </row>
    <row r="2586" spans="6:9" x14ac:dyDescent="0.25">
      <c r="F2586" s="185" t="str">
        <f t="shared" si="44"/>
        <v>ALLForbo Siegling France SAS</v>
      </c>
      <c r="G2586" s="149" t="s">
        <v>13438</v>
      </c>
      <c r="H2586" s="149" t="s">
        <v>13586</v>
      </c>
      <c r="I2586">
        <v>97070100</v>
      </c>
    </row>
    <row r="2587" spans="6:9" x14ac:dyDescent="0.25">
      <c r="F2587" s="185" t="str">
        <f t="shared" si="44"/>
        <v>ALLForbo Siegling GmbH</v>
      </c>
      <c r="G2587" s="149" t="s">
        <v>13438</v>
      </c>
      <c r="H2587" s="149" t="s">
        <v>13587</v>
      </c>
      <c r="I2587">
        <v>97010100</v>
      </c>
    </row>
    <row r="2588" spans="6:9" x14ac:dyDescent="0.25">
      <c r="F2588" s="185" t="str">
        <f t="shared" si="44"/>
        <v>ALLForbo Siegling GmbH</v>
      </c>
      <c r="G2588" s="149" t="s">
        <v>13438</v>
      </c>
      <c r="H2588" s="149" t="s">
        <v>13587</v>
      </c>
      <c r="I2588">
        <v>97010100</v>
      </c>
    </row>
    <row r="2589" spans="6:9" x14ac:dyDescent="0.25">
      <c r="F2589" t="str">
        <f t="shared" si="44"/>
        <v>ALLForbo Siegling Hong Kong</v>
      </c>
      <c r="G2589" s="149" t="s">
        <v>13438</v>
      </c>
      <c r="H2589" s="149" t="s">
        <v>13588</v>
      </c>
      <c r="I2589">
        <v>97380150</v>
      </c>
    </row>
    <row r="2590" spans="6:9" x14ac:dyDescent="0.25">
      <c r="F2590" s="185" t="str">
        <f t="shared" si="44"/>
        <v>ALLForbo Siegling Iberica S.A.U.</v>
      </c>
      <c r="G2590" s="149" t="s">
        <v>13438</v>
      </c>
      <c r="H2590" s="149" t="s">
        <v>13589</v>
      </c>
      <c r="I2590">
        <v>97080100</v>
      </c>
    </row>
    <row r="2591" spans="6:9" x14ac:dyDescent="0.25">
      <c r="F2591" s="185" t="str">
        <f t="shared" si="44"/>
        <v>ALLForbo Siegling Iberica S.A.U.</v>
      </c>
      <c r="G2591" s="149" t="s">
        <v>13438</v>
      </c>
      <c r="H2591" s="149" t="s">
        <v>13589</v>
      </c>
      <c r="I2591">
        <v>97080100</v>
      </c>
    </row>
    <row r="2592" spans="6:9" x14ac:dyDescent="0.25">
      <c r="F2592" s="185" t="str">
        <f t="shared" si="44"/>
        <v>ALLFORBO SIEGLING Italia SPA</v>
      </c>
      <c r="G2592" s="149" t="s">
        <v>13438</v>
      </c>
      <c r="H2592" s="149" t="s">
        <v>13590</v>
      </c>
      <c r="I2592">
        <v>97090100</v>
      </c>
    </row>
    <row r="2593" spans="6:9" x14ac:dyDescent="0.25">
      <c r="F2593" s="185" t="str">
        <f t="shared" si="44"/>
        <v>ALLFORBO SIEGLING Italia SPA</v>
      </c>
      <c r="G2593" s="149" t="s">
        <v>13438</v>
      </c>
      <c r="H2593" s="149" t="s">
        <v>13590</v>
      </c>
      <c r="I2593">
        <v>97090100</v>
      </c>
    </row>
    <row r="2594" spans="6:9" x14ac:dyDescent="0.25">
      <c r="F2594" s="185" t="str">
        <f t="shared" si="44"/>
        <v>ALLForbo Siegling Japan Ltd.</v>
      </c>
      <c r="G2594" s="149" t="s">
        <v>13438</v>
      </c>
      <c r="H2594" s="149" t="s">
        <v>13591</v>
      </c>
      <c r="I2594">
        <v>97100100</v>
      </c>
    </row>
    <row r="2595" spans="6:9" x14ac:dyDescent="0.25">
      <c r="F2595" s="185" t="str">
        <f t="shared" si="44"/>
        <v>ALLFORBO SIEGLING JAPAN LTD.</v>
      </c>
      <c r="G2595" s="149" t="s">
        <v>13438</v>
      </c>
      <c r="H2595" s="149" t="s">
        <v>3665</v>
      </c>
      <c r="I2595">
        <v>97090151</v>
      </c>
    </row>
    <row r="2596" spans="6:9" x14ac:dyDescent="0.25">
      <c r="F2596" s="185" t="str">
        <f t="shared" si="44"/>
        <v>ALLForbo Siegling Japan Ltd.</v>
      </c>
      <c r="G2596" s="149" t="s">
        <v>13438</v>
      </c>
      <c r="H2596" s="149" t="s">
        <v>13591</v>
      </c>
      <c r="I2596">
        <v>97100100</v>
      </c>
    </row>
    <row r="2597" spans="6:9" x14ac:dyDescent="0.25">
      <c r="F2597" s="185" t="str">
        <f t="shared" si="44"/>
        <v>ALLFORBO SIEGLING JAPAN LTD.</v>
      </c>
      <c r="G2597" s="149" t="s">
        <v>13438</v>
      </c>
      <c r="H2597" s="149" t="s">
        <v>3665</v>
      </c>
      <c r="I2597">
        <v>40420937</v>
      </c>
    </row>
    <row r="2598" spans="6:9" x14ac:dyDescent="0.25">
      <c r="F2598" s="185" t="str">
        <f t="shared" si="44"/>
        <v>ALLFORBO SIEGLING JAPAN LTD.</v>
      </c>
      <c r="G2598" s="149" t="s">
        <v>13438</v>
      </c>
      <c r="H2598" s="149" t="s">
        <v>3665</v>
      </c>
      <c r="I2598">
        <v>40420937</v>
      </c>
    </row>
    <row r="2599" spans="6:9" x14ac:dyDescent="0.25">
      <c r="F2599" s="185" t="str">
        <f t="shared" si="44"/>
        <v>ALLFORBO SIEGLING LTD - MONTREAL</v>
      </c>
      <c r="G2599" s="149" t="s">
        <v>13438</v>
      </c>
      <c r="H2599" s="149" t="s">
        <v>3668</v>
      </c>
      <c r="I2599">
        <v>40421235</v>
      </c>
    </row>
    <row r="2600" spans="6:9" x14ac:dyDescent="0.25">
      <c r="F2600" s="185" t="str">
        <f t="shared" si="44"/>
        <v>ALLFORBO SIEGLING LTD - MONTREAL</v>
      </c>
      <c r="G2600" s="149" t="s">
        <v>13438</v>
      </c>
      <c r="H2600" s="149" t="s">
        <v>3668</v>
      </c>
      <c r="I2600">
        <v>40421235</v>
      </c>
    </row>
    <row r="2601" spans="6:9" x14ac:dyDescent="0.25">
      <c r="F2601" s="185" t="str">
        <f t="shared" si="44"/>
        <v>ALLForbo Siegling Ltd.</v>
      </c>
      <c r="G2601" s="149" t="s">
        <v>13438</v>
      </c>
      <c r="H2601" s="149" t="s">
        <v>13592</v>
      </c>
      <c r="I2601">
        <v>97180100</v>
      </c>
    </row>
    <row r="2602" spans="6:9" x14ac:dyDescent="0.25">
      <c r="F2602" s="185" t="str">
        <f t="shared" si="44"/>
        <v>ALLForbo Siegling Ltd.</v>
      </c>
      <c r="G2602" s="149" t="s">
        <v>13438</v>
      </c>
      <c r="H2602" s="149" t="s">
        <v>13592</v>
      </c>
      <c r="I2602">
        <v>97180100</v>
      </c>
    </row>
    <row r="2603" spans="6:9" x14ac:dyDescent="0.25">
      <c r="F2603" t="str">
        <f t="shared" si="44"/>
        <v>ALLForbo Siegling Movement Systems Ind</v>
      </c>
      <c r="G2603" s="149" t="s">
        <v>13438</v>
      </c>
      <c r="H2603" s="149" t="s">
        <v>13593</v>
      </c>
      <c r="I2603">
        <v>97101200</v>
      </c>
    </row>
    <row r="2604" spans="6:9" x14ac:dyDescent="0.25">
      <c r="F2604" s="185" t="str">
        <f t="shared" si="44"/>
        <v>ALLForbo Siegling Nederland  B.V.</v>
      </c>
      <c r="G2604" s="149" t="s">
        <v>13438</v>
      </c>
      <c r="H2604" s="149" t="s">
        <v>13594</v>
      </c>
      <c r="I2604">
        <v>97120100</v>
      </c>
    </row>
    <row r="2605" spans="6:9" x14ac:dyDescent="0.25">
      <c r="F2605" s="185" t="str">
        <f t="shared" si="44"/>
        <v>ALLForbo Siegling Nederland  B.V.</v>
      </c>
      <c r="G2605" s="149" t="s">
        <v>13438</v>
      </c>
      <c r="H2605" s="149" t="s">
        <v>13594</v>
      </c>
      <c r="I2605">
        <v>97120100</v>
      </c>
    </row>
    <row r="2606" spans="6:9" x14ac:dyDescent="0.25">
      <c r="F2606" s="185" t="str">
        <f t="shared" si="44"/>
        <v>ALLForbo Siegling PTY. LTD.</v>
      </c>
      <c r="G2606" s="149" t="s">
        <v>13438</v>
      </c>
      <c r="H2606" s="149" t="s">
        <v>13595</v>
      </c>
      <c r="I2606">
        <v>97040100</v>
      </c>
    </row>
    <row r="2607" spans="6:9" x14ac:dyDescent="0.25">
      <c r="F2607" s="185" t="str">
        <f t="shared" si="44"/>
        <v>ALLForbo Siegling PTY. LTD.</v>
      </c>
      <c r="G2607" s="149" t="s">
        <v>13438</v>
      </c>
      <c r="H2607" s="149" t="s">
        <v>13595</v>
      </c>
      <c r="I2607">
        <v>97040100</v>
      </c>
    </row>
    <row r="2608" spans="6:9" x14ac:dyDescent="0.25">
      <c r="F2608" s="185" t="str">
        <f t="shared" si="44"/>
        <v>ALLForbo Siegling s.r.o.</v>
      </c>
      <c r="G2608" s="149" t="s">
        <v>13438</v>
      </c>
      <c r="H2608" s="149" t="s">
        <v>13596</v>
      </c>
      <c r="I2608">
        <v>97240100</v>
      </c>
    </row>
    <row r="2609" spans="6:9" x14ac:dyDescent="0.25">
      <c r="F2609" s="185" t="str">
        <f t="shared" si="44"/>
        <v>ALLForbo Siegling Schweiz AG</v>
      </c>
      <c r="G2609" s="149" t="s">
        <v>13438</v>
      </c>
      <c r="H2609" s="149" t="s">
        <v>13597</v>
      </c>
      <c r="I2609">
        <v>97150100</v>
      </c>
    </row>
    <row r="2610" spans="6:9" x14ac:dyDescent="0.25">
      <c r="F2610" s="185" t="str">
        <f t="shared" si="44"/>
        <v>ALLFORBO SIEGLING SCHWEIZ AG</v>
      </c>
      <c r="G2610" s="149" t="s">
        <v>13438</v>
      </c>
      <c r="H2610" s="149" t="s">
        <v>13598</v>
      </c>
      <c r="I2610">
        <v>97150100</v>
      </c>
    </row>
    <row r="2611" spans="6:9" x14ac:dyDescent="0.25">
      <c r="F2611" s="185" t="str">
        <f t="shared" si="44"/>
        <v>ALLForbo Siegling Sdn. Bhd.</v>
      </c>
      <c r="G2611" s="149" t="s">
        <v>13438</v>
      </c>
      <c r="H2611" s="149" t="s">
        <v>13599</v>
      </c>
      <c r="I2611">
        <v>97390100</v>
      </c>
    </row>
    <row r="2612" spans="6:9" x14ac:dyDescent="0.25">
      <c r="F2612" s="185" t="str">
        <f t="shared" si="44"/>
        <v>ALLForbo Siegling Sdn. Bhd.</v>
      </c>
      <c r="G2612" s="149" t="s">
        <v>13438</v>
      </c>
      <c r="H2612" s="149" t="s">
        <v>13599</v>
      </c>
      <c r="I2612">
        <v>97390100</v>
      </c>
    </row>
    <row r="2613" spans="6:9" x14ac:dyDescent="0.25">
      <c r="F2613" t="str">
        <f t="shared" si="44"/>
        <v>ALLForbo Siegling Singapore</v>
      </c>
      <c r="G2613" s="149" t="s">
        <v>13438</v>
      </c>
      <c r="H2613" s="149" t="s">
        <v>13600</v>
      </c>
      <c r="I2613">
        <v>97160100</v>
      </c>
    </row>
    <row r="2614" spans="6:9" x14ac:dyDescent="0.25">
      <c r="F2614" s="185" t="str">
        <f t="shared" si="44"/>
        <v>ALLForbo Siegling Svenska AB</v>
      </c>
      <c r="G2614" s="149" t="s">
        <v>13438</v>
      </c>
      <c r="H2614" s="149" t="s">
        <v>13601</v>
      </c>
      <c r="I2614">
        <v>97140100</v>
      </c>
    </row>
    <row r="2615" spans="6:9" x14ac:dyDescent="0.25">
      <c r="F2615" s="185" t="str">
        <f t="shared" si="44"/>
        <v>ALLForbo Siegling Svenska AB</v>
      </c>
      <c r="G2615" s="149" t="s">
        <v>13438</v>
      </c>
      <c r="H2615" s="149" t="s">
        <v>13601</v>
      </c>
      <c r="I2615">
        <v>97140100</v>
      </c>
    </row>
    <row r="2616" spans="6:9" x14ac:dyDescent="0.25">
      <c r="F2616" s="185" t="str">
        <f t="shared" si="44"/>
        <v>ALLForbo Siegling UK Ltd.</v>
      </c>
      <c r="G2616" s="149" t="s">
        <v>13438</v>
      </c>
      <c r="H2616" s="149" t="s">
        <v>13602</v>
      </c>
      <c r="I2616">
        <v>97280100</v>
      </c>
    </row>
    <row r="2617" spans="6:9" x14ac:dyDescent="0.25">
      <c r="F2617" s="185" t="str">
        <f t="shared" si="44"/>
        <v>ALLForbo Siegling UK Ltd.</v>
      </c>
      <c r="G2617" s="149" t="s">
        <v>13438</v>
      </c>
      <c r="H2617" s="149" t="s">
        <v>13602</v>
      </c>
      <c r="I2617">
        <v>97280100</v>
      </c>
    </row>
    <row r="2618" spans="6:9" x14ac:dyDescent="0.25">
      <c r="F2618" s="185" t="str">
        <f t="shared" si="44"/>
        <v>ALLForbo Siegling, S.A. de C.V.</v>
      </c>
      <c r="G2618" s="149" t="s">
        <v>13438</v>
      </c>
      <c r="H2618" s="149" t="s">
        <v>13603</v>
      </c>
      <c r="I2618">
        <v>97110100</v>
      </c>
    </row>
    <row r="2619" spans="6:9" x14ac:dyDescent="0.25">
      <c r="F2619" s="185" t="str">
        <f t="shared" si="44"/>
        <v>ALLForbo Siegling, S.A. de C.V.</v>
      </c>
      <c r="G2619" s="149" t="s">
        <v>13438</v>
      </c>
      <c r="H2619" s="149" t="s">
        <v>13603</v>
      </c>
      <c r="I2619">
        <v>97110100</v>
      </c>
    </row>
    <row r="2620" spans="6:9" x14ac:dyDescent="0.25">
      <c r="F2620" t="str">
        <f t="shared" si="44"/>
        <v>ALLFORD MOTOR CO/DEARBORN TOOL &amp; DIE</v>
      </c>
      <c r="G2620" s="149" t="s">
        <v>13438</v>
      </c>
      <c r="H2620" s="149" t="s">
        <v>3672</v>
      </c>
      <c r="I2620">
        <v>40006980</v>
      </c>
    </row>
    <row r="2621" spans="6:9" x14ac:dyDescent="0.25">
      <c r="F2621" t="str">
        <f t="shared" si="44"/>
        <v>ALLFORE-FRONT MECHANICAL, INC</v>
      </c>
      <c r="G2621" s="149" t="s">
        <v>13438</v>
      </c>
      <c r="H2621" s="149" t="s">
        <v>3674</v>
      </c>
      <c r="I2621">
        <v>40007104</v>
      </c>
    </row>
    <row r="2622" spans="6:9" x14ac:dyDescent="0.25">
      <c r="F2622" t="str">
        <f t="shared" si="44"/>
        <v>ALLFOREVER FITNESS SHOPPE INC.</v>
      </c>
      <c r="G2622" s="149" t="s">
        <v>13438</v>
      </c>
      <c r="H2622" s="149" t="s">
        <v>3676</v>
      </c>
      <c r="I2622">
        <v>40420716</v>
      </c>
    </row>
    <row r="2623" spans="6:9" x14ac:dyDescent="0.25">
      <c r="F2623" t="str">
        <f t="shared" si="44"/>
        <v>ALLFOREX INC.</v>
      </c>
      <c r="G2623" s="149" t="s">
        <v>13438</v>
      </c>
      <c r="H2623" s="149" t="s">
        <v>3677</v>
      </c>
      <c r="I2623">
        <v>40421376</v>
      </c>
    </row>
    <row r="2624" spans="6:9" x14ac:dyDescent="0.25">
      <c r="F2624" t="str">
        <f t="shared" si="44"/>
        <v>ALLFORMAX / PROVISUR TECHNOLOGIES</v>
      </c>
      <c r="G2624" s="149" t="s">
        <v>13438</v>
      </c>
      <c r="H2624" s="149" t="s">
        <v>3679</v>
      </c>
      <c r="I2624">
        <v>40003586</v>
      </c>
    </row>
    <row r="2625" spans="6:9" x14ac:dyDescent="0.25">
      <c r="F2625" t="str">
        <f t="shared" si="44"/>
        <v>ALLFORMICA CORP.</v>
      </c>
      <c r="G2625" s="149" t="s">
        <v>13438</v>
      </c>
      <c r="H2625" s="149" t="s">
        <v>3680</v>
      </c>
      <c r="I2625">
        <v>40006497</v>
      </c>
    </row>
    <row r="2626" spans="6:9" x14ac:dyDescent="0.25">
      <c r="F2626" t="str">
        <f t="shared" si="44"/>
        <v>ALLFORT DEARBORN CO - FT WORTH</v>
      </c>
      <c r="G2626" s="149" t="s">
        <v>13438</v>
      </c>
      <c r="H2626" s="149" t="s">
        <v>3683</v>
      </c>
      <c r="I2626">
        <v>40007908</v>
      </c>
    </row>
    <row r="2627" spans="6:9" x14ac:dyDescent="0.25">
      <c r="F2627" t="str">
        <f t="shared" ref="F2627:F2690" si="45">CONCATENATE(G2627, H2627)</f>
        <v>ALLFORT DEARBORN COMPANY</v>
      </c>
      <c r="G2627" s="149" t="s">
        <v>13438</v>
      </c>
      <c r="H2627" s="149" t="s">
        <v>3684</v>
      </c>
      <c r="I2627">
        <v>40005140</v>
      </c>
    </row>
    <row r="2628" spans="6:9" x14ac:dyDescent="0.25">
      <c r="F2628" t="str">
        <f t="shared" si="45"/>
        <v>ALLFORT DEARBORN COMPANY (ELK GROVE VI</v>
      </c>
      <c r="G2628" s="149" t="s">
        <v>13438</v>
      </c>
      <c r="H2628" s="149" t="s">
        <v>3685</v>
      </c>
      <c r="I2628">
        <v>40005070</v>
      </c>
    </row>
    <row r="2629" spans="6:9" x14ac:dyDescent="0.25">
      <c r="F2629" t="str">
        <f t="shared" si="45"/>
        <v>ALLFORT DEARBORN ENTERPRISES</v>
      </c>
      <c r="G2629" s="149" t="s">
        <v>13438</v>
      </c>
      <c r="H2629" s="149" t="s">
        <v>3686</v>
      </c>
      <c r="I2629">
        <v>40007394</v>
      </c>
    </row>
    <row r="2630" spans="6:9" x14ac:dyDescent="0.25">
      <c r="F2630" t="str">
        <f t="shared" si="45"/>
        <v>ALLFORTERRA BUILDING PRODUCTS</v>
      </c>
      <c r="G2630" s="149" t="s">
        <v>13438</v>
      </c>
      <c r="H2630" s="149" t="s">
        <v>3688</v>
      </c>
      <c r="I2630">
        <v>40420919</v>
      </c>
    </row>
    <row r="2631" spans="6:9" x14ac:dyDescent="0.25">
      <c r="F2631" t="str">
        <f t="shared" si="45"/>
        <v>ALLFORTRESS TECHNOLOGY INC.</v>
      </c>
      <c r="G2631" s="149" t="s">
        <v>13438</v>
      </c>
      <c r="H2631" s="149" t="s">
        <v>3692</v>
      </c>
      <c r="I2631">
        <v>40420682</v>
      </c>
    </row>
    <row r="2632" spans="6:9" x14ac:dyDescent="0.25">
      <c r="F2632" t="str">
        <f t="shared" si="45"/>
        <v>ALLFORTRESS TECNOLOGY INC.</v>
      </c>
      <c r="G2632" s="149" t="s">
        <v>13438</v>
      </c>
      <c r="H2632" s="149" t="s">
        <v>3693</v>
      </c>
      <c r="I2632">
        <v>40420774</v>
      </c>
    </row>
    <row r="2633" spans="6:9" x14ac:dyDescent="0.25">
      <c r="F2633" t="str">
        <f t="shared" si="45"/>
        <v>ALLFOSS MANUFACTURING CO., LLC</v>
      </c>
      <c r="G2633" s="149" t="s">
        <v>13438</v>
      </c>
      <c r="H2633" s="149" t="s">
        <v>3694</v>
      </c>
      <c r="I2633">
        <v>40007007</v>
      </c>
    </row>
    <row r="2634" spans="6:9" x14ac:dyDescent="0.25">
      <c r="F2634" t="str">
        <f t="shared" si="45"/>
        <v>ALLFOSS MANUFACTURING LLC</v>
      </c>
      <c r="G2634" s="149" t="s">
        <v>13438</v>
      </c>
      <c r="H2634" s="149" t="s">
        <v>3695</v>
      </c>
      <c r="I2634">
        <v>40008210</v>
      </c>
    </row>
    <row r="2635" spans="6:9" x14ac:dyDescent="0.25">
      <c r="F2635" t="str">
        <f t="shared" si="45"/>
        <v>ALLFOSS PERFORMANCE MATERIALS</v>
      </c>
      <c r="G2635" s="149" t="s">
        <v>13438</v>
      </c>
      <c r="H2635" s="149" t="s">
        <v>13604</v>
      </c>
      <c r="I2635">
        <v>40003728</v>
      </c>
    </row>
    <row r="2636" spans="6:9" x14ac:dyDescent="0.25">
      <c r="F2636" t="str">
        <f t="shared" si="45"/>
        <v>ALLFOSTER FARMS</v>
      </c>
      <c r="G2636" s="149" t="s">
        <v>13438</v>
      </c>
      <c r="H2636" s="149" t="s">
        <v>3696</v>
      </c>
      <c r="I2636">
        <v>40008162</v>
      </c>
    </row>
    <row r="2637" spans="6:9" x14ac:dyDescent="0.25">
      <c r="F2637" t="str">
        <f t="shared" si="45"/>
        <v>ALLFOSTER SERVICES</v>
      </c>
      <c r="G2637" s="149" t="s">
        <v>13438</v>
      </c>
      <c r="H2637" s="149" t="s">
        <v>3697</v>
      </c>
      <c r="I2637">
        <v>40004354</v>
      </c>
    </row>
    <row r="2638" spans="6:9" x14ac:dyDescent="0.25">
      <c r="F2638" t="str">
        <f t="shared" si="45"/>
        <v>ALLFOTH PRODUCTION SOLUTIONS LLC</v>
      </c>
      <c r="G2638" s="149" t="s">
        <v>13438</v>
      </c>
      <c r="H2638" s="149" t="s">
        <v>3698</v>
      </c>
      <c r="I2638">
        <v>40008022</v>
      </c>
    </row>
    <row r="2639" spans="6:9" x14ac:dyDescent="0.25">
      <c r="F2639" t="str">
        <f t="shared" si="45"/>
        <v>ALLFOTH PRODUCTION SOLUTIONS, LLC</v>
      </c>
      <c r="G2639" s="149" t="s">
        <v>13438</v>
      </c>
      <c r="H2639" s="149" t="s">
        <v>3699</v>
      </c>
      <c r="I2639">
        <v>40008397</v>
      </c>
    </row>
    <row r="2640" spans="6:9" x14ac:dyDescent="0.25">
      <c r="F2640" t="str">
        <f t="shared" si="45"/>
        <v>ALLFOX RIVER PAPER COMPANY</v>
      </c>
      <c r="G2640" s="149" t="s">
        <v>13438</v>
      </c>
      <c r="H2640" s="149" t="s">
        <v>3701</v>
      </c>
      <c r="I2640">
        <v>40004312</v>
      </c>
    </row>
    <row r="2641" spans="6:9" x14ac:dyDescent="0.25">
      <c r="F2641" t="str">
        <f t="shared" si="45"/>
        <v>ALLFOX VALLEY METAL FABRICATING, INC.</v>
      </c>
      <c r="G2641" s="149" t="s">
        <v>13438</v>
      </c>
      <c r="H2641" s="149" t="s">
        <v>3702</v>
      </c>
      <c r="I2641">
        <v>40004204</v>
      </c>
    </row>
    <row r="2642" spans="6:9" x14ac:dyDescent="0.25">
      <c r="F2642" t="str">
        <f t="shared" si="45"/>
        <v>ALLFRAENKISCHE USA LP</v>
      </c>
      <c r="G2642" s="149" t="s">
        <v>13438</v>
      </c>
      <c r="H2642" s="149" t="s">
        <v>3704</v>
      </c>
      <c r="I2642">
        <v>40002649</v>
      </c>
    </row>
    <row r="2643" spans="6:9" x14ac:dyDescent="0.25">
      <c r="F2643" t="str">
        <f t="shared" si="45"/>
        <v>ALLFRAIN INDUSTRIES</v>
      </c>
      <c r="G2643" s="149" t="s">
        <v>13438</v>
      </c>
      <c r="H2643" s="149" t="s">
        <v>3705</v>
      </c>
      <c r="I2643">
        <v>40007858</v>
      </c>
    </row>
    <row r="2644" spans="6:9" x14ac:dyDescent="0.25">
      <c r="F2644" t="str">
        <f t="shared" si="45"/>
        <v>ALLFRANÇOIS MARCHAND</v>
      </c>
      <c r="G2644" s="149" t="s">
        <v>13438</v>
      </c>
      <c r="H2644" s="149" t="s">
        <v>3707</v>
      </c>
      <c r="I2644">
        <v>40421504</v>
      </c>
    </row>
    <row r="2645" spans="6:9" x14ac:dyDescent="0.25">
      <c r="F2645" t="str">
        <f t="shared" si="45"/>
        <v>ALLFRANK CALLAHAN COMPANY INC.</v>
      </c>
      <c r="G2645" s="149" t="s">
        <v>13438</v>
      </c>
      <c r="H2645" s="149" t="s">
        <v>3709</v>
      </c>
      <c r="I2645">
        <v>40005949</v>
      </c>
    </row>
    <row r="2646" spans="6:9" x14ac:dyDescent="0.25">
      <c r="F2646" t="str">
        <f t="shared" si="45"/>
        <v>ALLFRANZ HAAS MACHINERY OF AMERICA INC</v>
      </c>
      <c r="G2646" s="149" t="s">
        <v>13438</v>
      </c>
      <c r="H2646" s="149" t="s">
        <v>3713</v>
      </c>
      <c r="I2646">
        <v>40000172</v>
      </c>
    </row>
    <row r="2647" spans="6:9" x14ac:dyDescent="0.25">
      <c r="F2647" t="str">
        <f t="shared" si="45"/>
        <v>ALLFRASER PAPER</v>
      </c>
      <c r="G2647" s="149" t="s">
        <v>13438</v>
      </c>
      <c r="H2647" s="149" t="s">
        <v>3714</v>
      </c>
      <c r="I2647">
        <v>40004314</v>
      </c>
    </row>
    <row r="2648" spans="6:9" x14ac:dyDescent="0.25">
      <c r="F2648" t="str">
        <f t="shared" si="45"/>
        <v>ALLFRATELLI BERETTA USA, INC</v>
      </c>
      <c r="G2648" s="149" t="s">
        <v>13438</v>
      </c>
      <c r="H2648" s="149" t="s">
        <v>3715</v>
      </c>
      <c r="I2648">
        <v>40008740</v>
      </c>
    </row>
    <row r="2649" spans="6:9" x14ac:dyDescent="0.25">
      <c r="F2649" t="str">
        <f t="shared" si="45"/>
        <v>ALLFREEBERG INDUSTRIAL FABRICATION</v>
      </c>
      <c r="G2649" s="149" t="s">
        <v>13438</v>
      </c>
      <c r="H2649" s="149" t="s">
        <v>3717</v>
      </c>
      <c r="I2649">
        <v>40007584</v>
      </c>
    </row>
    <row r="2650" spans="6:9" x14ac:dyDescent="0.25">
      <c r="F2650" t="str">
        <f t="shared" si="45"/>
        <v>ALLFREEDOM GRAPHIC SYSTEMS</v>
      </c>
      <c r="G2650" s="149" t="s">
        <v>13438</v>
      </c>
      <c r="H2650" s="149" t="s">
        <v>3718</v>
      </c>
      <c r="I2650">
        <v>40006419</v>
      </c>
    </row>
    <row r="2651" spans="6:9" x14ac:dyDescent="0.25">
      <c r="F2651" t="str">
        <f t="shared" si="45"/>
        <v>ALLFREEPORT-MCMORAN EL PASO REFINERY</v>
      </c>
      <c r="G2651" s="149" t="s">
        <v>13438</v>
      </c>
      <c r="H2651" s="149" t="s">
        <v>3719</v>
      </c>
      <c r="I2651">
        <v>40004466</v>
      </c>
    </row>
    <row r="2652" spans="6:9" x14ac:dyDescent="0.25">
      <c r="F2652" t="str">
        <f t="shared" si="45"/>
        <v>ALLFRENCH APRON INC.</v>
      </c>
      <c r="G2652" s="149" t="s">
        <v>13438</v>
      </c>
      <c r="H2652" s="149" t="s">
        <v>3720</v>
      </c>
      <c r="I2652">
        <v>40005979</v>
      </c>
    </row>
    <row r="2653" spans="6:9" x14ac:dyDescent="0.25">
      <c r="F2653" t="str">
        <f t="shared" si="45"/>
        <v>ALLFRENCH PAPER CO.</v>
      </c>
      <c r="G2653" s="149" t="s">
        <v>13438</v>
      </c>
      <c r="H2653" s="149" t="s">
        <v>3721</v>
      </c>
      <c r="I2653">
        <v>40004174</v>
      </c>
    </row>
    <row r="2654" spans="6:9" x14ac:dyDescent="0.25">
      <c r="F2654" t="str">
        <f t="shared" si="45"/>
        <v>ALLFRESH CHEF FOODS INC</v>
      </c>
      <c r="G2654" s="149" t="s">
        <v>13438</v>
      </c>
      <c r="H2654" s="149" t="s">
        <v>3722</v>
      </c>
      <c r="I2654">
        <v>40004802</v>
      </c>
    </row>
    <row r="2655" spans="6:9" x14ac:dyDescent="0.25">
      <c r="F2655" t="str">
        <f t="shared" si="45"/>
        <v>ALLFRESH EXPRESS</v>
      </c>
      <c r="G2655" s="149" t="s">
        <v>13438</v>
      </c>
      <c r="H2655" s="149" t="s">
        <v>13605</v>
      </c>
      <c r="I2655">
        <v>40008838</v>
      </c>
    </row>
    <row r="2656" spans="6:9" x14ac:dyDescent="0.25">
      <c r="F2656" t="str">
        <f t="shared" si="45"/>
        <v>ALLFRESH EXPRESS INC</v>
      </c>
      <c r="G2656" s="149" t="s">
        <v>13438</v>
      </c>
      <c r="H2656" s="149" t="s">
        <v>13606</v>
      </c>
      <c r="I2656">
        <v>40000779</v>
      </c>
    </row>
    <row r="2657" spans="6:9" x14ac:dyDescent="0.25">
      <c r="F2657" t="str">
        <f t="shared" si="45"/>
        <v>ALLFRESH INNOVATIONS</v>
      </c>
      <c r="G2657" s="149" t="s">
        <v>13438</v>
      </c>
      <c r="H2657" s="149" t="s">
        <v>3726</v>
      </c>
      <c r="I2657">
        <v>40008554</v>
      </c>
    </row>
    <row r="2658" spans="6:9" x14ac:dyDescent="0.25">
      <c r="F2658" t="str">
        <f t="shared" si="45"/>
        <v>ALLFRESH START BAKERIES, INC.</v>
      </c>
      <c r="G2658" s="149" t="s">
        <v>13438</v>
      </c>
      <c r="H2658" s="149" t="s">
        <v>3727</v>
      </c>
      <c r="I2658">
        <v>40002994</v>
      </c>
    </row>
    <row r="2659" spans="6:9" x14ac:dyDescent="0.25">
      <c r="F2659" t="str">
        <f t="shared" si="45"/>
        <v>ALLFRESHLY FROZEN INC.</v>
      </c>
      <c r="G2659" s="149" t="s">
        <v>13438</v>
      </c>
      <c r="H2659" s="149" t="s">
        <v>3728</v>
      </c>
      <c r="I2659">
        <v>40421244</v>
      </c>
    </row>
    <row r="2660" spans="6:9" x14ac:dyDescent="0.25">
      <c r="F2660" t="str">
        <f t="shared" si="45"/>
        <v>ALLFREUDENBERG FILTRATION TECH.</v>
      </c>
      <c r="G2660" s="149" t="s">
        <v>13438</v>
      </c>
      <c r="H2660" s="149" t="s">
        <v>3730</v>
      </c>
      <c r="I2660">
        <v>40004206</v>
      </c>
    </row>
    <row r="2661" spans="6:9" x14ac:dyDescent="0.25">
      <c r="F2661" t="str">
        <f t="shared" si="45"/>
        <v>ALLFREUDENBERG NOK - ASHLAND 12</v>
      </c>
      <c r="G2661" s="149" t="s">
        <v>13438</v>
      </c>
      <c r="H2661" s="149" t="s">
        <v>3731</v>
      </c>
      <c r="I2661">
        <v>40003291</v>
      </c>
    </row>
    <row r="2662" spans="6:9" x14ac:dyDescent="0.25">
      <c r="F2662" t="str">
        <f t="shared" si="45"/>
        <v>ALLFREUDENBERG NOK - BPS 19</v>
      </c>
      <c r="G2662" s="149" t="s">
        <v>13438</v>
      </c>
      <c r="H2662" s="149" t="s">
        <v>3732</v>
      </c>
      <c r="I2662">
        <v>40001456</v>
      </c>
    </row>
    <row r="2663" spans="6:9" x14ac:dyDescent="0.25">
      <c r="F2663" t="str">
        <f t="shared" si="45"/>
        <v>ALLFREUDENBERG NOK - NORTHFIELD  15</v>
      </c>
      <c r="G2663" s="149" t="s">
        <v>13438</v>
      </c>
      <c r="H2663" s="149" t="s">
        <v>3734</v>
      </c>
      <c r="I2663">
        <v>40005916</v>
      </c>
    </row>
    <row r="2664" spans="6:9" x14ac:dyDescent="0.25">
      <c r="F2664" t="str">
        <f t="shared" si="45"/>
        <v>ALLFREUDENBERG TEXBOND LP</v>
      </c>
      <c r="G2664" s="149" t="s">
        <v>13438</v>
      </c>
      <c r="H2664" s="149" t="s">
        <v>3736</v>
      </c>
      <c r="I2664">
        <v>40007221</v>
      </c>
    </row>
    <row r="2665" spans="6:9" x14ac:dyDescent="0.25">
      <c r="F2665" t="str">
        <f t="shared" si="45"/>
        <v>ALLFREUDENBERG-NOK</v>
      </c>
      <c r="G2665" s="149" t="s">
        <v>13438</v>
      </c>
      <c r="H2665" s="149" t="s">
        <v>3738</v>
      </c>
      <c r="I2665">
        <v>40008715</v>
      </c>
    </row>
    <row r="2666" spans="6:9" x14ac:dyDescent="0.25">
      <c r="F2666" t="str">
        <f t="shared" si="45"/>
        <v>ALLFREUND BAKING</v>
      </c>
      <c r="G2666" s="149" t="s">
        <v>13438</v>
      </c>
      <c r="H2666" s="149" t="s">
        <v>3739</v>
      </c>
      <c r="I2666">
        <v>40002390</v>
      </c>
    </row>
    <row r="2667" spans="6:9" x14ac:dyDescent="0.25">
      <c r="F2667" t="str">
        <f t="shared" si="45"/>
        <v>ALLFREUND BAKING CO.</v>
      </c>
      <c r="G2667" s="149" t="s">
        <v>13438</v>
      </c>
      <c r="H2667" s="149" t="s">
        <v>3740</v>
      </c>
      <c r="I2667">
        <v>40001149</v>
      </c>
    </row>
    <row r="2668" spans="6:9" x14ac:dyDescent="0.25">
      <c r="F2668" t="str">
        <f t="shared" si="45"/>
        <v>ALLFRIESENS CORPORATION</v>
      </c>
      <c r="G2668" s="149" t="s">
        <v>13438</v>
      </c>
      <c r="H2668" s="149" t="s">
        <v>3742</v>
      </c>
      <c r="I2668">
        <v>40420562</v>
      </c>
    </row>
    <row r="2669" spans="6:9" x14ac:dyDescent="0.25">
      <c r="F2669" t="str">
        <f t="shared" si="45"/>
        <v>ALLFRIESEN'S INC.</v>
      </c>
      <c r="G2669" s="149" t="s">
        <v>13438</v>
      </c>
      <c r="H2669" s="149" t="s">
        <v>3743</v>
      </c>
      <c r="I2669">
        <v>40001516</v>
      </c>
    </row>
    <row r="2670" spans="6:9" x14ac:dyDescent="0.25">
      <c r="F2670" t="str">
        <f t="shared" si="45"/>
        <v>ALLFRITO LAY - BAKERSFIELD</v>
      </c>
      <c r="G2670" s="149" t="s">
        <v>13438</v>
      </c>
      <c r="H2670" s="149" t="s">
        <v>3744</v>
      </c>
      <c r="I2670">
        <v>40004008</v>
      </c>
    </row>
    <row r="2671" spans="6:9" x14ac:dyDescent="0.25">
      <c r="F2671" s="185" t="str">
        <f t="shared" si="45"/>
        <v>ALLFRITO LAY - PULASKI</v>
      </c>
      <c r="G2671" s="149" t="s">
        <v>13438</v>
      </c>
      <c r="H2671" s="149" t="s">
        <v>3748</v>
      </c>
      <c r="I2671">
        <v>40000219</v>
      </c>
    </row>
    <row r="2672" spans="6:9" x14ac:dyDescent="0.25">
      <c r="F2672" s="185" t="str">
        <f t="shared" si="45"/>
        <v>ALLFRITO LAY - PULASKI</v>
      </c>
      <c r="G2672" s="149" t="s">
        <v>13438</v>
      </c>
      <c r="H2672" s="149" t="s">
        <v>3748</v>
      </c>
      <c r="I2672">
        <v>40007935</v>
      </c>
    </row>
    <row r="2673" spans="6:9" x14ac:dyDescent="0.25">
      <c r="F2673" t="str">
        <f t="shared" si="45"/>
        <v>ALLFRITO LAY CORE PLANT</v>
      </c>
      <c r="G2673" s="149" t="s">
        <v>13438</v>
      </c>
      <c r="H2673" s="149" t="s">
        <v>3750</v>
      </c>
      <c r="I2673">
        <v>40002710</v>
      </c>
    </row>
    <row r="2674" spans="6:9" x14ac:dyDescent="0.25">
      <c r="F2674" t="str">
        <f t="shared" si="45"/>
        <v>ALLFRITO LAY, INC</v>
      </c>
      <c r="G2674" s="149" t="s">
        <v>13438</v>
      </c>
      <c r="H2674" s="149" t="s">
        <v>3751</v>
      </c>
      <c r="I2674">
        <v>40007199</v>
      </c>
    </row>
    <row r="2675" spans="6:9" x14ac:dyDescent="0.25">
      <c r="F2675" t="str">
        <f t="shared" si="45"/>
        <v>ALLFRITO-LAY - KATHLEEN</v>
      </c>
      <c r="G2675" s="149" t="s">
        <v>13438</v>
      </c>
      <c r="H2675" s="149" t="s">
        <v>3752</v>
      </c>
      <c r="I2675">
        <v>40005741</v>
      </c>
    </row>
    <row r="2676" spans="6:9" x14ac:dyDescent="0.25">
      <c r="F2676" t="str">
        <f t="shared" si="45"/>
        <v>ALLFRITO-LAY FOR PEPSICO FOODS CANADA</v>
      </c>
      <c r="G2676" s="149" t="s">
        <v>13438</v>
      </c>
      <c r="H2676" s="149" t="s">
        <v>13607</v>
      </c>
      <c r="I2676">
        <v>40421309</v>
      </c>
    </row>
    <row r="2677" spans="6:9" x14ac:dyDescent="0.25">
      <c r="F2677" t="str">
        <f t="shared" si="45"/>
        <v>ALLFRITO-LAY INC.(ABERDEEN)</v>
      </c>
      <c r="G2677" s="149" t="s">
        <v>13438</v>
      </c>
      <c r="H2677" s="149" t="s">
        <v>3753</v>
      </c>
      <c r="I2677">
        <v>40003567</v>
      </c>
    </row>
    <row r="2678" spans="6:9" x14ac:dyDescent="0.25">
      <c r="F2678" t="str">
        <f t="shared" si="45"/>
        <v>ALLFRITO-LAY, INC.</v>
      </c>
      <c r="G2678" s="149" t="s">
        <v>13438</v>
      </c>
      <c r="H2678" s="149" t="s">
        <v>3754</v>
      </c>
      <c r="I2678">
        <v>40006887</v>
      </c>
    </row>
    <row r="2679" spans="6:9" x14ac:dyDescent="0.25">
      <c r="F2679" t="str">
        <f t="shared" si="45"/>
        <v>ALLFROMAGERIE BOIVIN</v>
      </c>
      <c r="G2679" s="149" t="s">
        <v>13438</v>
      </c>
      <c r="H2679" s="149" t="s">
        <v>3755</v>
      </c>
      <c r="I2679">
        <v>40420733</v>
      </c>
    </row>
    <row r="2680" spans="6:9" x14ac:dyDescent="0.25">
      <c r="F2680" t="str">
        <f t="shared" si="45"/>
        <v>ALLFRONTIER SPIN MILLS-PL#2</v>
      </c>
      <c r="G2680" s="149" t="s">
        <v>13438</v>
      </c>
      <c r="H2680" s="149" t="s">
        <v>3756</v>
      </c>
      <c r="I2680">
        <v>40002324</v>
      </c>
    </row>
    <row r="2681" spans="6:9" x14ac:dyDescent="0.25">
      <c r="F2681" t="str">
        <f t="shared" si="45"/>
        <v>ALLFRONTIER SPIN MILLS-PLANT#6</v>
      </c>
      <c r="G2681" s="149" t="s">
        <v>13438</v>
      </c>
      <c r="H2681" s="149" t="s">
        <v>3757</v>
      </c>
      <c r="I2681">
        <v>40003558</v>
      </c>
    </row>
    <row r="2682" spans="6:9" x14ac:dyDescent="0.25">
      <c r="F2682" t="str">
        <f t="shared" si="45"/>
        <v>ALLFRONTIER SPIN MILLS-PLT#1</v>
      </c>
      <c r="G2682" s="149" t="s">
        <v>13438</v>
      </c>
      <c r="H2682" s="149" t="s">
        <v>3758</v>
      </c>
      <c r="I2682">
        <v>40000657</v>
      </c>
    </row>
    <row r="2683" spans="6:9" x14ac:dyDescent="0.25">
      <c r="F2683" t="str">
        <f t="shared" si="45"/>
        <v>ALLFRONTIER SPIN MILLS-PLT#3</v>
      </c>
      <c r="G2683" s="149" t="s">
        <v>13438</v>
      </c>
      <c r="H2683" s="149" t="s">
        <v>3759</v>
      </c>
      <c r="I2683">
        <v>40000518</v>
      </c>
    </row>
    <row r="2684" spans="6:9" x14ac:dyDescent="0.25">
      <c r="F2684" t="str">
        <f t="shared" si="45"/>
        <v>ALLFRONTIER SPIN MILLS-PLT#5</v>
      </c>
      <c r="G2684" s="149" t="s">
        <v>13438</v>
      </c>
      <c r="H2684" s="149" t="s">
        <v>3760</v>
      </c>
      <c r="I2684">
        <v>40000550</v>
      </c>
    </row>
    <row r="2685" spans="6:9" x14ac:dyDescent="0.25">
      <c r="F2685" t="str">
        <f t="shared" si="45"/>
        <v>ALLFRONTIER SPINNING MILLS</v>
      </c>
      <c r="G2685" s="149" t="s">
        <v>13438</v>
      </c>
      <c r="H2685" s="149" t="s">
        <v>3761</v>
      </c>
      <c r="I2685">
        <v>40000299</v>
      </c>
    </row>
    <row r="2686" spans="6:9" x14ac:dyDescent="0.25">
      <c r="F2686" t="str">
        <f t="shared" si="45"/>
        <v>ALLFRONTIER YARNS - WETUMPKA</v>
      </c>
      <c r="G2686" s="149" t="s">
        <v>13438</v>
      </c>
      <c r="H2686" s="149" t="s">
        <v>3762</v>
      </c>
      <c r="I2686">
        <v>40000340</v>
      </c>
    </row>
    <row r="2687" spans="6:9" x14ac:dyDescent="0.25">
      <c r="F2687" t="str">
        <f t="shared" si="45"/>
        <v>ALLFRONTIER YARNS LLC</v>
      </c>
      <c r="G2687" s="149" t="s">
        <v>13438</v>
      </c>
      <c r="H2687" s="149" t="s">
        <v>3763</v>
      </c>
      <c r="I2687">
        <v>40000294</v>
      </c>
    </row>
    <row r="2688" spans="6:9" x14ac:dyDescent="0.25">
      <c r="F2688" t="str">
        <f t="shared" si="45"/>
        <v>ALLFRUIT OF THE LOOM, WILLIAMSTON</v>
      </c>
      <c r="G2688" s="149" t="s">
        <v>13438</v>
      </c>
      <c r="H2688" s="149" t="s">
        <v>3766</v>
      </c>
      <c r="I2688">
        <v>40000128</v>
      </c>
    </row>
    <row r="2689" spans="6:9" x14ac:dyDescent="0.25">
      <c r="F2689" t="str">
        <f t="shared" si="45"/>
        <v>ALLFRUITION FRUITS &amp; FILLS</v>
      </c>
      <c r="G2689" s="149" t="s">
        <v>13438</v>
      </c>
      <c r="H2689" s="149" t="s">
        <v>3767</v>
      </c>
      <c r="I2689">
        <v>40421251</v>
      </c>
    </row>
    <row r="2690" spans="6:9" x14ac:dyDescent="0.25">
      <c r="F2690" t="str">
        <f t="shared" si="45"/>
        <v>ALLFUEL CELL ENERGY</v>
      </c>
      <c r="G2690" s="149" t="s">
        <v>13438</v>
      </c>
      <c r="H2690" s="149" t="s">
        <v>3770</v>
      </c>
      <c r="I2690">
        <v>40005706</v>
      </c>
    </row>
    <row r="2691" spans="6:9" x14ac:dyDescent="0.25">
      <c r="F2691" t="str">
        <f t="shared" ref="F2691:F2754" si="46">CONCATENATE(G2691, H2691)</f>
        <v>ALLFUJI FILM MICRODISKS U.S.A. INC.</v>
      </c>
      <c r="G2691" s="149" t="s">
        <v>13438</v>
      </c>
      <c r="H2691" s="149" t="s">
        <v>13608</v>
      </c>
      <c r="I2691">
        <v>40002702</v>
      </c>
    </row>
    <row r="2692" spans="6:9" x14ac:dyDescent="0.25">
      <c r="F2692" t="str">
        <f t="shared" si="46"/>
        <v>ALLFUJI PHOTO FILM</v>
      </c>
      <c r="G2692" s="149" t="s">
        <v>13438</v>
      </c>
      <c r="H2692" s="149" t="s">
        <v>3773</v>
      </c>
      <c r="I2692">
        <v>40000404</v>
      </c>
    </row>
    <row r="2693" spans="6:9" x14ac:dyDescent="0.25">
      <c r="F2693" t="str">
        <f t="shared" si="46"/>
        <v>ALLFULL BLOOM BAKING COMPANY, INC.</v>
      </c>
      <c r="G2693" s="149" t="s">
        <v>13438</v>
      </c>
      <c r="H2693" s="149" t="s">
        <v>3777</v>
      </c>
      <c r="I2693">
        <v>40002647</v>
      </c>
    </row>
    <row r="2694" spans="6:9" x14ac:dyDescent="0.25">
      <c r="F2694" t="str">
        <f t="shared" si="46"/>
        <v>ALLFULL CIRCLE CONTRACTING</v>
      </c>
      <c r="G2694" s="149" t="s">
        <v>13438</v>
      </c>
      <c r="H2694" s="149" t="s">
        <v>3778</v>
      </c>
      <c r="I2694">
        <v>40008318</v>
      </c>
    </row>
    <row r="2695" spans="6:9" x14ac:dyDescent="0.25">
      <c r="F2695" t="str">
        <f t="shared" si="46"/>
        <v>ALLFULL CIRCLE PADDING, INC.</v>
      </c>
      <c r="G2695" s="149" t="s">
        <v>13438</v>
      </c>
      <c r="H2695" s="149" t="s">
        <v>3779</v>
      </c>
      <c r="I2695">
        <v>40001202</v>
      </c>
    </row>
    <row r="2696" spans="6:9" x14ac:dyDescent="0.25">
      <c r="F2696" t="str">
        <f t="shared" si="46"/>
        <v>ALLFULL VISION INC.</v>
      </c>
      <c r="G2696" s="149" t="s">
        <v>13438</v>
      </c>
      <c r="H2696" s="149" t="s">
        <v>3780</v>
      </c>
      <c r="I2696">
        <v>40001560</v>
      </c>
    </row>
    <row r="2697" spans="6:9" x14ac:dyDescent="0.25">
      <c r="F2697" t="str">
        <f t="shared" si="46"/>
        <v>ALLFULLER GRAFIX INC</v>
      </c>
      <c r="G2697" s="149" t="s">
        <v>13438</v>
      </c>
      <c r="H2697" s="149" t="s">
        <v>3782</v>
      </c>
      <c r="I2697">
        <v>40006677</v>
      </c>
    </row>
    <row r="2698" spans="6:9" x14ac:dyDescent="0.25">
      <c r="F2698" t="str">
        <f t="shared" si="46"/>
        <v>ALLFUMOIR GRIZZLY INC.</v>
      </c>
      <c r="G2698" s="149" t="s">
        <v>13438</v>
      </c>
      <c r="H2698" s="149" t="s">
        <v>3783</v>
      </c>
      <c r="I2698">
        <v>40421289</v>
      </c>
    </row>
    <row r="2699" spans="6:9" x14ac:dyDescent="0.25">
      <c r="F2699" t="str">
        <f t="shared" si="46"/>
        <v>ALLFUNDER AMERICA</v>
      </c>
      <c r="G2699" s="149" t="s">
        <v>13438</v>
      </c>
      <c r="H2699" s="149" t="s">
        <v>3784</v>
      </c>
      <c r="I2699">
        <v>40008061</v>
      </c>
    </row>
    <row r="2700" spans="6:9" x14ac:dyDescent="0.25">
      <c r="F2700" t="str">
        <f t="shared" si="46"/>
        <v>ALLFUSION TECH</v>
      </c>
      <c r="G2700" s="149" t="s">
        <v>13438</v>
      </c>
      <c r="H2700" s="149" t="s">
        <v>3788</v>
      </c>
      <c r="I2700">
        <v>40006441</v>
      </c>
    </row>
    <row r="2701" spans="6:9" x14ac:dyDescent="0.25">
      <c r="F2701" s="185" t="str">
        <f t="shared" si="46"/>
        <v>ALLFUTURE FOAM</v>
      </c>
      <c r="G2701" s="149" t="s">
        <v>13438</v>
      </c>
      <c r="H2701" s="149" t="s">
        <v>3789</v>
      </c>
      <c r="I2701">
        <v>40008402</v>
      </c>
    </row>
    <row r="2702" spans="6:9" x14ac:dyDescent="0.25">
      <c r="F2702" s="185" t="str">
        <f t="shared" si="46"/>
        <v>ALLFUTURE FOAM</v>
      </c>
      <c r="G2702" s="149" t="s">
        <v>13438</v>
      </c>
      <c r="H2702" s="149" t="s">
        <v>3789</v>
      </c>
      <c r="I2702">
        <v>40002571</v>
      </c>
    </row>
    <row r="2703" spans="6:9" x14ac:dyDescent="0.25">
      <c r="F2703" t="str">
        <f t="shared" si="46"/>
        <v>ALLFUTURE FOAM, INC.</v>
      </c>
      <c r="G2703" s="149" t="s">
        <v>13438</v>
      </c>
      <c r="H2703" s="149" t="s">
        <v>3790</v>
      </c>
      <c r="I2703">
        <v>40001434</v>
      </c>
    </row>
    <row r="2704" spans="6:9" x14ac:dyDescent="0.25">
      <c r="F2704" t="str">
        <f t="shared" si="46"/>
        <v>ALLFXI INC.</v>
      </c>
      <c r="G2704" s="149" t="s">
        <v>13438</v>
      </c>
      <c r="H2704" s="149" t="s">
        <v>3791</v>
      </c>
      <c r="I2704">
        <v>40005246</v>
      </c>
    </row>
    <row r="2705" spans="6:9" x14ac:dyDescent="0.25">
      <c r="F2705" t="str">
        <f t="shared" si="46"/>
        <v>ALLFYBON NONWOVEN INC.</v>
      </c>
      <c r="G2705" s="149" t="s">
        <v>13438</v>
      </c>
      <c r="H2705" s="149" t="s">
        <v>3792</v>
      </c>
      <c r="I2705">
        <v>40421391</v>
      </c>
    </row>
    <row r="2706" spans="6:9" x14ac:dyDescent="0.25">
      <c r="F2706" t="str">
        <f t="shared" si="46"/>
        <v>ALLG &amp; R DIVERSIFIED</v>
      </c>
      <c r="G2706" s="149" t="s">
        <v>13438</v>
      </c>
      <c r="H2706" s="149" t="s">
        <v>3793</v>
      </c>
      <c r="I2706">
        <v>40002063</v>
      </c>
    </row>
    <row r="2707" spans="6:9" x14ac:dyDescent="0.25">
      <c r="F2707" s="185" t="str">
        <f t="shared" si="46"/>
        <v>ALLG &amp; S AIRPORT CONVEYOR</v>
      </c>
      <c r="G2707" s="149" t="s">
        <v>13438</v>
      </c>
      <c r="H2707" s="149" t="s">
        <v>3794</v>
      </c>
      <c r="I2707">
        <v>40005814</v>
      </c>
    </row>
    <row r="2708" spans="6:9" x14ac:dyDescent="0.25">
      <c r="F2708" s="185" t="str">
        <f t="shared" si="46"/>
        <v>ALLG &amp; S AIRPORT CONVEYOR</v>
      </c>
      <c r="G2708" s="149" t="s">
        <v>13438</v>
      </c>
      <c r="H2708" s="149" t="s">
        <v>3794</v>
      </c>
      <c r="I2708">
        <v>40420790</v>
      </c>
    </row>
    <row r="2709" spans="6:9" x14ac:dyDescent="0.25">
      <c r="F2709" t="str">
        <f t="shared" si="46"/>
        <v>ALLG &amp; T CONVEYOR COMPANY</v>
      </c>
      <c r="G2709" s="149" t="s">
        <v>13438</v>
      </c>
      <c r="H2709" s="149" t="s">
        <v>3795</v>
      </c>
      <c r="I2709">
        <v>40004485</v>
      </c>
    </row>
    <row r="2710" spans="6:9" x14ac:dyDescent="0.25">
      <c r="F2710" t="str">
        <f t="shared" si="46"/>
        <v>ALLG&amp;F SYSTEMS, INC</v>
      </c>
      <c r="G2710" s="149" t="s">
        <v>13438</v>
      </c>
      <c r="H2710" s="149" t="s">
        <v>3797</v>
      </c>
      <c r="I2710">
        <v>40008768</v>
      </c>
    </row>
    <row r="2711" spans="6:9" x14ac:dyDescent="0.25">
      <c r="F2711" t="str">
        <f t="shared" si="46"/>
        <v>ALLG&amp;H BALANCER SERVICE</v>
      </c>
      <c r="G2711" s="149" t="s">
        <v>13438</v>
      </c>
      <c r="H2711" s="149" t="s">
        <v>3798</v>
      </c>
      <c r="I2711">
        <v>40004145</v>
      </c>
    </row>
    <row r="2712" spans="6:9" x14ac:dyDescent="0.25">
      <c r="F2712" t="str">
        <f t="shared" si="46"/>
        <v>ALLG.D. USA, INC.</v>
      </c>
      <c r="G2712" s="149" t="s">
        <v>13438</v>
      </c>
      <c r="H2712" s="149" t="s">
        <v>3799</v>
      </c>
      <c r="I2712">
        <v>40006369</v>
      </c>
    </row>
    <row r="2713" spans="6:9" x14ac:dyDescent="0.25">
      <c r="F2713" t="str">
        <f t="shared" si="46"/>
        <v>ALLG.S. DUNN &amp; CO. LTD.</v>
      </c>
      <c r="G2713" s="149" t="s">
        <v>13438</v>
      </c>
      <c r="H2713" s="149" t="s">
        <v>3801</v>
      </c>
      <c r="I2713">
        <v>40420906</v>
      </c>
    </row>
    <row r="2714" spans="6:9" x14ac:dyDescent="0.25">
      <c r="F2714" t="str">
        <f t="shared" si="46"/>
        <v>ALLG.S.A. FOOD EQUIPMENT LTD.</v>
      </c>
      <c r="G2714" s="149" t="s">
        <v>13438</v>
      </c>
      <c r="H2714" s="149" t="s">
        <v>3803</v>
      </c>
      <c r="I2714">
        <v>40421043</v>
      </c>
    </row>
    <row r="2715" spans="6:9" x14ac:dyDescent="0.25">
      <c r="F2715" t="str">
        <f t="shared" si="46"/>
        <v>ALLG.V.S. SHEET METAL</v>
      </c>
      <c r="G2715" s="149" t="s">
        <v>13438</v>
      </c>
      <c r="H2715" s="149" t="s">
        <v>3804</v>
      </c>
      <c r="I2715">
        <v>40420380</v>
      </c>
    </row>
    <row r="2716" spans="6:9" x14ac:dyDescent="0.25">
      <c r="F2716" t="str">
        <f t="shared" si="46"/>
        <v>ALLGABBY'S BAGELS INC</v>
      </c>
      <c r="G2716" s="149" t="s">
        <v>13438</v>
      </c>
      <c r="H2716" s="149" t="s">
        <v>3809</v>
      </c>
      <c r="I2716">
        <v>40009003</v>
      </c>
    </row>
    <row r="2717" spans="6:9" x14ac:dyDescent="0.25">
      <c r="F2717" t="str">
        <f t="shared" si="46"/>
        <v>ALLGADRA ENTERPRISES INC.</v>
      </c>
      <c r="G2717" s="149" t="s">
        <v>13438</v>
      </c>
      <c r="H2717" s="149" t="s">
        <v>3810</v>
      </c>
      <c r="I2717">
        <v>40421449</v>
      </c>
    </row>
    <row r="2718" spans="6:9" x14ac:dyDescent="0.25">
      <c r="F2718" t="str">
        <f t="shared" si="46"/>
        <v>ALLGAF MATERIAL CORPORATION</v>
      </c>
      <c r="G2718" s="149" t="s">
        <v>13438</v>
      </c>
      <c r="H2718" s="149" t="s">
        <v>3811</v>
      </c>
      <c r="I2718">
        <v>40004413</v>
      </c>
    </row>
    <row r="2719" spans="6:9" x14ac:dyDescent="0.25">
      <c r="F2719" t="str">
        <f t="shared" si="46"/>
        <v>ALLGAINCO, INC.</v>
      </c>
      <c r="G2719" s="149" t="s">
        <v>13438</v>
      </c>
      <c r="H2719" s="149" t="s">
        <v>13609</v>
      </c>
      <c r="I2719">
        <v>40007946</v>
      </c>
    </row>
    <row r="2720" spans="6:9" x14ac:dyDescent="0.25">
      <c r="F2720" t="str">
        <f t="shared" si="46"/>
        <v>ALLGALANT FOODS</v>
      </c>
      <c r="G2720" s="149" t="s">
        <v>13438</v>
      </c>
      <c r="H2720" s="149" t="s">
        <v>3812</v>
      </c>
      <c r="I2720">
        <v>40008056</v>
      </c>
    </row>
    <row r="2721" spans="6:9" x14ac:dyDescent="0.25">
      <c r="F2721" t="str">
        <f t="shared" si="46"/>
        <v>ALLGALAXY DESSERTS INC.</v>
      </c>
      <c r="G2721" s="149" t="s">
        <v>13438</v>
      </c>
      <c r="H2721" s="149" t="s">
        <v>3813</v>
      </c>
      <c r="I2721">
        <v>40008202</v>
      </c>
    </row>
    <row r="2722" spans="6:9" x14ac:dyDescent="0.25">
      <c r="F2722" t="str">
        <f t="shared" si="46"/>
        <v>ALLGALAXY FOAM PRODUCTS</v>
      </c>
      <c r="G2722" s="149" t="s">
        <v>13438</v>
      </c>
      <c r="H2722" s="149" t="s">
        <v>3814</v>
      </c>
      <c r="I2722">
        <v>40420765</v>
      </c>
    </row>
    <row r="2723" spans="6:9" x14ac:dyDescent="0.25">
      <c r="F2723" t="str">
        <f t="shared" si="46"/>
        <v>ALLGALLIGAN WHOLESALE MEAT COMPANY</v>
      </c>
      <c r="G2723" s="149" t="s">
        <v>13438</v>
      </c>
      <c r="H2723" s="149" t="s">
        <v>3816</v>
      </c>
      <c r="I2723">
        <v>40006515</v>
      </c>
    </row>
    <row r="2724" spans="6:9" x14ac:dyDescent="0.25">
      <c r="F2724" t="str">
        <f t="shared" si="46"/>
        <v>ALLGALLIMORE INDUSTRIES, INC.</v>
      </c>
      <c r="G2724" s="149" t="s">
        <v>13438</v>
      </c>
      <c r="H2724" s="149" t="s">
        <v>3817</v>
      </c>
      <c r="I2724">
        <v>40006315</v>
      </c>
    </row>
    <row r="2725" spans="6:9" x14ac:dyDescent="0.25">
      <c r="F2725" t="str">
        <f t="shared" si="46"/>
        <v>ALLGAMAN INNOVATION</v>
      </c>
      <c r="G2725" s="149" t="s">
        <v>13438</v>
      </c>
      <c r="H2725" s="149" t="s">
        <v>3819</v>
      </c>
      <c r="I2725">
        <v>40007353</v>
      </c>
    </row>
    <row r="2726" spans="6:9" x14ac:dyDescent="0.25">
      <c r="F2726" t="str">
        <f t="shared" si="46"/>
        <v>ALLGAMMERLER CORP. DON'T USE</v>
      </c>
      <c r="G2726" s="149" t="s">
        <v>13438</v>
      </c>
      <c r="H2726" s="149" t="s">
        <v>3820</v>
      </c>
      <c r="I2726">
        <v>40004192</v>
      </c>
    </row>
    <row r="2727" spans="6:9" x14ac:dyDescent="0.25">
      <c r="F2727" t="str">
        <f t="shared" si="46"/>
        <v>ALLGAMMERLERTECH CORP</v>
      </c>
      <c r="G2727" s="149" t="s">
        <v>13438</v>
      </c>
      <c r="H2727" s="149" t="s">
        <v>3821</v>
      </c>
      <c r="I2727">
        <v>40005537</v>
      </c>
    </row>
    <row r="2728" spans="6:9" x14ac:dyDescent="0.25">
      <c r="F2728" t="str">
        <f t="shared" si="46"/>
        <v>ALLGANNICOTT LTD.</v>
      </c>
      <c r="G2728" s="149" t="s">
        <v>13438</v>
      </c>
      <c r="H2728" s="149" t="s">
        <v>3822</v>
      </c>
      <c r="I2728">
        <v>40420081</v>
      </c>
    </row>
    <row r="2729" spans="6:9" x14ac:dyDescent="0.25">
      <c r="F2729" t="str">
        <f t="shared" si="46"/>
        <v>ALLGAP CANADA INC.</v>
      </c>
      <c r="G2729" s="149" t="s">
        <v>13438</v>
      </c>
      <c r="H2729" s="149" t="s">
        <v>3823</v>
      </c>
      <c r="I2729">
        <v>40421045</v>
      </c>
    </row>
    <row r="2730" spans="6:9" x14ac:dyDescent="0.25">
      <c r="F2730" t="str">
        <f t="shared" si="46"/>
        <v>ALLGARDENA FOOD CORP</v>
      </c>
      <c r="G2730" s="149" t="s">
        <v>13438</v>
      </c>
      <c r="H2730" s="149" t="s">
        <v>3825</v>
      </c>
      <c r="I2730">
        <v>40421272</v>
      </c>
    </row>
    <row r="2731" spans="6:9" x14ac:dyDescent="0.25">
      <c r="F2731" t="str">
        <f t="shared" si="46"/>
        <v>ALLGARLAND VENTURES, LTD DBA: BALLY PL</v>
      </c>
      <c r="G2731" s="149" t="s">
        <v>13438</v>
      </c>
      <c r="H2731" s="149" t="s">
        <v>3826</v>
      </c>
      <c r="I2731">
        <v>40008419</v>
      </c>
    </row>
    <row r="2732" spans="6:9" x14ac:dyDescent="0.25">
      <c r="F2732" t="str">
        <f t="shared" si="46"/>
        <v>ALLGARY MACHINERY LLC</v>
      </c>
      <c r="G2732" s="149" t="s">
        <v>13438</v>
      </c>
      <c r="H2732" s="149" t="s">
        <v>3828</v>
      </c>
      <c r="I2732">
        <v>40002221</v>
      </c>
    </row>
    <row r="2733" spans="6:9" x14ac:dyDescent="0.25">
      <c r="F2733" t="str">
        <f t="shared" si="46"/>
        <v>ALLGASBARRE PRODUCTS CORP</v>
      </c>
      <c r="G2733" s="149" t="s">
        <v>13438</v>
      </c>
      <c r="H2733" s="149" t="s">
        <v>3829</v>
      </c>
      <c r="I2733">
        <v>40004241</v>
      </c>
    </row>
    <row r="2734" spans="6:9" x14ac:dyDescent="0.25">
      <c r="F2734" t="str">
        <f t="shared" si="46"/>
        <v>ALLGASKET ENGINEERING CO., INC</v>
      </c>
      <c r="G2734" s="149" t="s">
        <v>13438</v>
      </c>
      <c r="H2734" s="149" t="s">
        <v>3830</v>
      </c>
      <c r="I2734">
        <v>40006168</v>
      </c>
    </row>
    <row r="2735" spans="6:9" x14ac:dyDescent="0.25">
      <c r="F2735" t="str">
        <f t="shared" si="46"/>
        <v>ALLGASKET SPECIALTIES, INC. - PORTLAND</v>
      </c>
      <c r="G2735" s="149" t="s">
        <v>13438</v>
      </c>
      <c r="H2735" s="149" t="s">
        <v>3831</v>
      </c>
      <c r="I2735">
        <v>40006796</v>
      </c>
    </row>
    <row r="2736" spans="6:9" x14ac:dyDescent="0.25">
      <c r="F2736" t="str">
        <f t="shared" si="46"/>
        <v>ALLGATES CORP - VERSAILLES</v>
      </c>
      <c r="G2736" s="149" t="s">
        <v>13438</v>
      </c>
      <c r="H2736" s="149" t="s">
        <v>3832</v>
      </c>
      <c r="I2736">
        <v>40007126</v>
      </c>
    </row>
    <row r="2737" spans="6:9" x14ac:dyDescent="0.25">
      <c r="F2737" t="str">
        <f t="shared" si="46"/>
        <v>ALLGATES MECTROL</v>
      </c>
      <c r="G2737" s="149" t="s">
        <v>13438</v>
      </c>
      <c r="H2737" s="149" t="s">
        <v>3833</v>
      </c>
      <c r="I2737">
        <v>40008414</v>
      </c>
    </row>
    <row r="2738" spans="6:9" x14ac:dyDescent="0.25">
      <c r="F2738" t="str">
        <f t="shared" si="46"/>
        <v>ALLGATORADE</v>
      </c>
      <c r="G2738" s="149" t="s">
        <v>13438</v>
      </c>
      <c r="H2738" s="149" t="s">
        <v>3836</v>
      </c>
      <c r="I2738">
        <v>40004645</v>
      </c>
    </row>
    <row r="2739" spans="6:9" x14ac:dyDescent="0.25">
      <c r="F2739" t="str">
        <f t="shared" si="46"/>
        <v>ALLGATSTEEL IND. INC.</v>
      </c>
      <c r="G2739" s="149" t="s">
        <v>13438</v>
      </c>
      <c r="H2739" s="149" t="s">
        <v>3837</v>
      </c>
      <c r="I2739">
        <v>40420543</v>
      </c>
    </row>
    <row r="2740" spans="6:9" x14ac:dyDescent="0.25">
      <c r="F2740" t="str">
        <f t="shared" si="46"/>
        <v>ALLGAY LEA FOODS</v>
      </c>
      <c r="G2740" s="149" t="s">
        <v>13438</v>
      </c>
      <c r="H2740" s="149" t="s">
        <v>3838</v>
      </c>
      <c r="I2740">
        <v>40420949</v>
      </c>
    </row>
    <row r="2741" spans="6:9" x14ac:dyDescent="0.25">
      <c r="F2741" t="str">
        <f t="shared" si="46"/>
        <v>ALLGCH INTERNATIONAL, INC.</v>
      </c>
      <c r="G2741" s="149" t="s">
        <v>13438</v>
      </c>
      <c r="H2741" s="149" t="s">
        <v>3839</v>
      </c>
      <c r="I2741">
        <v>40000640</v>
      </c>
    </row>
    <row r="2742" spans="6:9" x14ac:dyDescent="0.25">
      <c r="F2742" t="str">
        <f t="shared" si="46"/>
        <v>ALLGD SUPPLY INC. DBA JOHNSTONE SUPPLY</v>
      </c>
      <c r="G2742" s="149" t="s">
        <v>13438</v>
      </c>
      <c r="H2742" s="149" t="s">
        <v>3840</v>
      </c>
      <c r="I2742">
        <v>40007523</v>
      </c>
    </row>
    <row r="2743" spans="6:9" x14ac:dyDescent="0.25">
      <c r="F2743" t="str">
        <f t="shared" si="46"/>
        <v>ALLGE MEDICAL SYSTEMS I.T.-EL PASO</v>
      </c>
      <c r="G2743" s="149" t="s">
        <v>13438</v>
      </c>
      <c r="H2743" s="149" t="s">
        <v>3841</v>
      </c>
      <c r="I2743">
        <v>40004283</v>
      </c>
    </row>
    <row r="2744" spans="6:9" x14ac:dyDescent="0.25">
      <c r="F2744" t="str">
        <f t="shared" si="46"/>
        <v>ALLGE MEDICAL SYSTEMS I.T.-GROVEPORT</v>
      </c>
      <c r="G2744" s="149" t="s">
        <v>13438</v>
      </c>
      <c r="H2744" s="149" t="s">
        <v>3842</v>
      </c>
      <c r="I2744">
        <v>40004203</v>
      </c>
    </row>
    <row r="2745" spans="6:9" x14ac:dyDescent="0.25">
      <c r="F2745" t="str">
        <f t="shared" si="46"/>
        <v>ALLGE WATER &amp; PROCESS TECHNOLOGIES</v>
      </c>
      <c r="G2745" s="149" t="s">
        <v>13438</v>
      </c>
      <c r="H2745" s="149" t="s">
        <v>3844</v>
      </c>
      <c r="I2745">
        <v>40005981</v>
      </c>
    </row>
    <row r="2746" spans="6:9" x14ac:dyDescent="0.25">
      <c r="F2746" t="str">
        <f t="shared" si="46"/>
        <v>ALLGEA FOOD SOLUTIONS NA INC</v>
      </c>
      <c r="G2746" s="149" t="s">
        <v>13438</v>
      </c>
      <c r="H2746" s="149" t="s">
        <v>3845</v>
      </c>
      <c r="I2746">
        <v>40001873</v>
      </c>
    </row>
    <row r="2747" spans="6:9" x14ac:dyDescent="0.25">
      <c r="F2747" t="str">
        <f t="shared" si="46"/>
        <v>ALLGEA PROCESS ENGINEERING INC</v>
      </c>
      <c r="G2747" s="149" t="s">
        <v>13438</v>
      </c>
      <c r="H2747" s="149" t="s">
        <v>3846</v>
      </c>
      <c r="I2747">
        <v>40004296</v>
      </c>
    </row>
    <row r="2748" spans="6:9" x14ac:dyDescent="0.25">
      <c r="F2748" t="str">
        <f t="shared" si="46"/>
        <v>ALLGEARCO INDUSTRIAL SERVICES INC</v>
      </c>
      <c r="G2748" s="149" t="s">
        <v>13438</v>
      </c>
      <c r="H2748" s="149" t="s">
        <v>3848</v>
      </c>
      <c r="I2748">
        <v>40421461</v>
      </c>
    </row>
    <row r="2749" spans="6:9" x14ac:dyDescent="0.25">
      <c r="F2749" t="str">
        <f t="shared" si="46"/>
        <v>ALLGEGICO INC</v>
      </c>
      <c r="G2749" s="149" t="s">
        <v>13438</v>
      </c>
      <c r="H2749" s="149" t="s">
        <v>3850</v>
      </c>
      <c r="I2749">
        <v>40420967</v>
      </c>
    </row>
    <row r="2750" spans="6:9" x14ac:dyDescent="0.25">
      <c r="F2750" t="str">
        <f t="shared" si="46"/>
        <v>ALLGEGICO INC/GBS</v>
      </c>
      <c r="G2750" s="149" t="s">
        <v>13438</v>
      </c>
      <c r="H2750" s="149" t="s">
        <v>3851</v>
      </c>
      <c r="I2750">
        <v>40420581</v>
      </c>
    </row>
    <row r="2751" spans="6:9" x14ac:dyDescent="0.25">
      <c r="F2751" t="str">
        <f t="shared" si="46"/>
        <v>ALLGEHL ELECTRIC</v>
      </c>
      <c r="G2751" s="149" t="s">
        <v>13438</v>
      </c>
      <c r="H2751" s="149" t="s">
        <v>3852</v>
      </c>
      <c r="I2751">
        <v>40001911</v>
      </c>
    </row>
    <row r="2752" spans="6:9" x14ac:dyDescent="0.25">
      <c r="F2752" t="str">
        <f t="shared" si="46"/>
        <v>ALLGEMINI BAKERY EQUIPMENT CO</v>
      </c>
      <c r="G2752" s="149" t="s">
        <v>13438</v>
      </c>
      <c r="H2752" s="149" t="s">
        <v>3853</v>
      </c>
      <c r="I2752">
        <v>40001740</v>
      </c>
    </row>
    <row r="2753" spans="6:9" x14ac:dyDescent="0.25">
      <c r="F2753" t="str">
        <f t="shared" si="46"/>
        <v>ALLGENERAL ABRASIVE</v>
      </c>
      <c r="G2753" s="149" t="s">
        <v>13438</v>
      </c>
      <c r="H2753" s="149" t="s">
        <v>3855</v>
      </c>
      <c r="I2753">
        <v>40420161</v>
      </c>
    </row>
    <row r="2754" spans="6:9" x14ac:dyDescent="0.25">
      <c r="F2754" t="str">
        <f t="shared" si="46"/>
        <v>ALLGENERAL BEARING SERV INC. - PETERBO</v>
      </c>
      <c r="G2754" s="149" t="s">
        <v>13438</v>
      </c>
      <c r="H2754" s="149" t="s">
        <v>3857</v>
      </c>
      <c r="I2754">
        <v>40421221</v>
      </c>
    </row>
    <row r="2755" spans="6:9" x14ac:dyDescent="0.25">
      <c r="F2755" t="str">
        <f t="shared" ref="F2755:F2818" si="47">CONCATENATE(G2755, H2755)</f>
        <v>ALLGENERAL BEARING SERV INC. - ST-LAUR</v>
      </c>
      <c r="G2755" s="149" t="s">
        <v>13438</v>
      </c>
      <c r="H2755" s="149" t="s">
        <v>3858</v>
      </c>
      <c r="I2755">
        <v>40421484</v>
      </c>
    </row>
    <row r="2756" spans="6:9" x14ac:dyDescent="0.25">
      <c r="F2756" t="str">
        <f t="shared" si="47"/>
        <v>ALLGENERAL BEARING SERVICE INC. - WHIT</v>
      </c>
      <c r="G2756" s="149" t="s">
        <v>13438</v>
      </c>
      <c r="H2756" s="149" t="s">
        <v>3859</v>
      </c>
      <c r="I2756">
        <v>40421414</v>
      </c>
    </row>
    <row r="2757" spans="6:9" x14ac:dyDescent="0.25">
      <c r="F2757" t="str">
        <f t="shared" si="47"/>
        <v>ALLGENERAL CONTAINER CORPORATION</v>
      </c>
      <c r="G2757" s="149" t="s">
        <v>13438</v>
      </c>
      <c r="H2757" s="149" t="s">
        <v>3860</v>
      </c>
      <c r="I2757">
        <v>40003319</v>
      </c>
    </row>
    <row r="2758" spans="6:9" x14ac:dyDescent="0.25">
      <c r="F2758" t="str">
        <f t="shared" si="47"/>
        <v>ALLGENERAL CONVEYOR INC.</v>
      </c>
      <c r="G2758" s="149" t="s">
        <v>13438</v>
      </c>
      <c r="H2758" s="149" t="s">
        <v>3861</v>
      </c>
      <c r="I2758">
        <v>40420001</v>
      </c>
    </row>
    <row r="2759" spans="6:9" x14ac:dyDescent="0.25">
      <c r="F2759" t="str">
        <f t="shared" si="47"/>
        <v>ALLGENERAL CREDIT FORMS</v>
      </c>
      <c r="G2759" s="149" t="s">
        <v>13438</v>
      </c>
      <c r="H2759" s="149" t="s">
        <v>3862</v>
      </c>
      <c r="I2759">
        <v>40000770</v>
      </c>
    </row>
    <row r="2760" spans="6:9" x14ac:dyDescent="0.25">
      <c r="F2760" t="str">
        <f t="shared" si="47"/>
        <v>ALLGENERAL MILLS</v>
      </c>
      <c r="G2760" s="149" t="s">
        <v>13438</v>
      </c>
      <c r="H2760" s="149" t="s">
        <v>3871</v>
      </c>
      <c r="I2760">
        <v>40420608</v>
      </c>
    </row>
    <row r="2761" spans="6:9" x14ac:dyDescent="0.25">
      <c r="F2761" t="str">
        <f t="shared" si="47"/>
        <v>ALLGENERAL MILLS - ACC'T PAYABLE</v>
      </c>
      <c r="G2761" s="149" t="s">
        <v>13438</v>
      </c>
      <c r="H2761" s="149" t="s">
        <v>3872</v>
      </c>
      <c r="I2761">
        <v>40008083</v>
      </c>
    </row>
    <row r="2762" spans="6:9" x14ac:dyDescent="0.25">
      <c r="F2762" t="str">
        <f t="shared" si="47"/>
        <v>ALLGENERAL MILLS (LODI)</v>
      </c>
      <c r="G2762" s="149" t="s">
        <v>13438</v>
      </c>
      <c r="H2762" s="149" t="s">
        <v>3875</v>
      </c>
      <c r="I2762">
        <v>40003950</v>
      </c>
    </row>
    <row r="2763" spans="6:9" x14ac:dyDescent="0.25">
      <c r="F2763" s="185" t="str">
        <f t="shared" si="47"/>
        <v>ALLGENERAL MILLS CANADA CORP</v>
      </c>
      <c r="G2763" s="149" t="s">
        <v>13438</v>
      </c>
      <c r="H2763" s="149" t="s">
        <v>3876</v>
      </c>
      <c r="I2763">
        <v>40008008</v>
      </c>
    </row>
    <row r="2764" spans="6:9" x14ac:dyDescent="0.25">
      <c r="F2764" s="185" t="str">
        <f t="shared" si="47"/>
        <v>ALLGENERAL MILLS CANADA CORP</v>
      </c>
      <c r="G2764" s="149" t="s">
        <v>13438</v>
      </c>
      <c r="H2764" s="149" t="s">
        <v>3876</v>
      </c>
      <c r="I2764">
        <v>40421219</v>
      </c>
    </row>
    <row r="2765" spans="6:9" x14ac:dyDescent="0.25">
      <c r="F2765" t="str">
        <f t="shared" si="47"/>
        <v>ALLGENERAL MILLS CANADA LTD.</v>
      </c>
      <c r="G2765" s="149" t="s">
        <v>13438</v>
      </c>
      <c r="H2765" s="149" t="s">
        <v>3877</v>
      </c>
      <c r="I2765">
        <v>40420234</v>
      </c>
    </row>
    <row r="2766" spans="6:9" x14ac:dyDescent="0.25">
      <c r="F2766" t="str">
        <f t="shared" si="47"/>
        <v>ALLGENERAL MILLS INC - KANSAS CITY</v>
      </c>
      <c r="G2766" s="149" t="s">
        <v>13438</v>
      </c>
      <c r="H2766" s="149" t="s">
        <v>3878</v>
      </c>
      <c r="I2766">
        <v>40006691</v>
      </c>
    </row>
    <row r="2767" spans="6:9" x14ac:dyDescent="0.25">
      <c r="F2767" t="str">
        <f t="shared" si="47"/>
        <v>ALLGENERAL MILLS-BELVIDERE,IL</v>
      </c>
      <c r="G2767" s="149" t="s">
        <v>13438</v>
      </c>
      <c r="H2767" s="149" t="s">
        <v>3879</v>
      </c>
      <c r="I2767">
        <v>40005877</v>
      </c>
    </row>
    <row r="2768" spans="6:9" x14ac:dyDescent="0.25">
      <c r="F2768" t="str">
        <f t="shared" si="47"/>
        <v>ALLGENERAL MOTORS OF CANADA</v>
      </c>
      <c r="G2768" s="149" t="s">
        <v>13438</v>
      </c>
      <c r="H2768" s="149" t="s">
        <v>3882</v>
      </c>
      <c r="I2768">
        <v>40008023</v>
      </c>
    </row>
    <row r="2769" spans="6:9" x14ac:dyDescent="0.25">
      <c r="F2769" t="str">
        <f t="shared" si="47"/>
        <v>ALLGENERAL MOTORS OF CANADA LIMITED</v>
      </c>
      <c r="G2769" s="149" t="s">
        <v>13438</v>
      </c>
      <c r="H2769" s="149" t="s">
        <v>3883</v>
      </c>
      <c r="I2769">
        <v>40420068</v>
      </c>
    </row>
    <row r="2770" spans="6:9" x14ac:dyDescent="0.25">
      <c r="F2770" t="str">
        <f t="shared" si="47"/>
        <v>ALLGENERAL NEWSPRINT</v>
      </c>
      <c r="G2770" s="149" t="s">
        <v>13438</v>
      </c>
      <c r="H2770" s="149" t="s">
        <v>3884</v>
      </c>
      <c r="I2770">
        <v>40000623</v>
      </c>
    </row>
    <row r="2771" spans="6:9" x14ac:dyDescent="0.25">
      <c r="F2771" t="str">
        <f t="shared" si="47"/>
        <v>ALLGENERAL PRODUCE</v>
      </c>
      <c r="G2771" s="149" t="s">
        <v>13438</v>
      </c>
      <c r="H2771" s="149" t="s">
        <v>3885</v>
      </c>
      <c r="I2771">
        <v>40002596</v>
      </c>
    </row>
    <row r="2772" spans="6:9" x14ac:dyDescent="0.25">
      <c r="F2772" s="185" t="str">
        <f t="shared" si="47"/>
        <v>ALLGENERAL RUBBER &amp; PLASTICS</v>
      </c>
      <c r="G2772" s="149" t="s">
        <v>13438</v>
      </c>
      <c r="H2772" s="149" t="s">
        <v>3886</v>
      </c>
      <c r="I2772">
        <v>40005865</v>
      </c>
    </row>
    <row r="2773" spans="6:9" x14ac:dyDescent="0.25">
      <c r="F2773" s="185" t="str">
        <f t="shared" si="47"/>
        <v>ALLGENERAL RUBBER &amp; PLASTICS</v>
      </c>
      <c r="G2773" s="149" t="s">
        <v>13438</v>
      </c>
      <c r="H2773" s="149" t="s">
        <v>3886</v>
      </c>
      <c r="I2773">
        <v>40006082</v>
      </c>
    </row>
    <row r="2774" spans="6:9" x14ac:dyDescent="0.25">
      <c r="F2774" t="str">
        <f t="shared" si="47"/>
        <v>ALLGENERAL SHALE BRICK INC</v>
      </c>
      <c r="G2774" s="149" t="s">
        <v>13438</v>
      </c>
      <c r="H2774" s="149" t="s">
        <v>3887</v>
      </c>
      <c r="I2774">
        <v>40001692</v>
      </c>
    </row>
    <row r="2775" spans="6:9" x14ac:dyDescent="0.25">
      <c r="F2775" t="str">
        <f t="shared" si="47"/>
        <v>ALLGENERAL SHALE BRICK, INC.</v>
      </c>
      <c r="G2775" s="149" t="s">
        <v>13438</v>
      </c>
      <c r="H2775" s="149" t="s">
        <v>3888</v>
      </c>
      <c r="I2775">
        <v>40000929</v>
      </c>
    </row>
    <row r="2776" spans="6:9" x14ac:dyDescent="0.25">
      <c r="F2776" t="str">
        <f t="shared" si="47"/>
        <v>ALLGENESYS INDUSTIRAL CORP.</v>
      </c>
      <c r="G2776" s="149" t="s">
        <v>13438</v>
      </c>
      <c r="H2776" s="149" t="s">
        <v>3889</v>
      </c>
      <c r="I2776">
        <v>40007342</v>
      </c>
    </row>
    <row r="2777" spans="6:9" x14ac:dyDescent="0.25">
      <c r="F2777" t="str">
        <f t="shared" si="47"/>
        <v>ALLGENESYS INDUSTRIAL CORP.</v>
      </c>
      <c r="G2777" s="149" t="s">
        <v>13438</v>
      </c>
      <c r="H2777" s="149" t="s">
        <v>3890</v>
      </c>
      <c r="I2777">
        <v>40003255</v>
      </c>
    </row>
    <row r="2778" spans="6:9" x14ac:dyDescent="0.25">
      <c r="F2778" t="str">
        <f t="shared" si="47"/>
        <v>ALLGENPAK</v>
      </c>
      <c r="G2778" s="149" t="s">
        <v>13438</v>
      </c>
      <c r="H2778" s="149" t="s">
        <v>3893</v>
      </c>
      <c r="I2778">
        <v>40420156</v>
      </c>
    </row>
    <row r="2779" spans="6:9" x14ac:dyDescent="0.25">
      <c r="F2779" t="str">
        <f t="shared" si="47"/>
        <v>ALLGENUINE PARTS CO.,</v>
      </c>
      <c r="G2779" s="149" t="s">
        <v>13438</v>
      </c>
      <c r="H2779" s="149" t="s">
        <v>3895</v>
      </c>
      <c r="I2779">
        <v>40006387</v>
      </c>
    </row>
    <row r="2780" spans="6:9" x14ac:dyDescent="0.25">
      <c r="F2780" t="str">
        <f t="shared" si="47"/>
        <v>ALLGEORG NORTH AMERICA INC</v>
      </c>
      <c r="G2780" s="149" t="s">
        <v>13438</v>
      </c>
      <c r="H2780" s="149" t="s">
        <v>3899</v>
      </c>
      <c r="I2780">
        <v>40005244</v>
      </c>
    </row>
    <row r="2781" spans="6:9" x14ac:dyDescent="0.25">
      <c r="F2781" t="str">
        <f t="shared" si="47"/>
        <v>ALLGEORGE A. MATHEWSON COMPANY</v>
      </c>
      <c r="G2781" s="149" t="s">
        <v>13438</v>
      </c>
      <c r="H2781" s="149" t="s">
        <v>3900</v>
      </c>
      <c r="I2781">
        <v>40008200</v>
      </c>
    </row>
    <row r="2782" spans="6:9" x14ac:dyDescent="0.25">
      <c r="F2782" t="str">
        <f t="shared" si="47"/>
        <v>ALLGEORGE A. WRIGHT &amp; SON (TORONTO)LTD</v>
      </c>
      <c r="G2782" s="149" t="s">
        <v>13438</v>
      </c>
      <c r="H2782" s="149" t="s">
        <v>3901</v>
      </c>
      <c r="I2782">
        <v>40420323</v>
      </c>
    </row>
    <row r="2783" spans="6:9" x14ac:dyDescent="0.25">
      <c r="F2783" t="str">
        <f t="shared" si="47"/>
        <v>ALLGEORGE A. WRIGHT &amp; SON-EASY CONV. D</v>
      </c>
      <c r="G2783" s="149" t="s">
        <v>13438</v>
      </c>
      <c r="H2783" s="149" t="s">
        <v>3902</v>
      </c>
      <c r="I2783">
        <v>40421227</v>
      </c>
    </row>
    <row r="2784" spans="6:9" x14ac:dyDescent="0.25">
      <c r="F2784" t="str">
        <f t="shared" si="47"/>
        <v>ALLGEORGE BURGER, DBA INFINADECK</v>
      </c>
      <c r="G2784" s="149" t="s">
        <v>13438</v>
      </c>
      <c r="H2784" s="149" t="s">
        <v>3903</v>
      </c>
      <c r="I2784">
        <v>40007153</v>
      </c>
    </row>
    <row r="2785" spans="6:9" x14ac:dyDescent="0.25">
      <c r="F2785" t="str">
        <f t="shared" si="47"/>
        <v>ALLGEORGIA NUT COMPANY</v>
      </c>
      <c r="G2785" s="149" t="s">
        <v>13438</v>
      </c>
      <c r="H2785" s="149" t="s">
        <v>3910</v>
      </c>
      <c r="I2785">
        <v>40008220</v>
      </c>
    </row>
    <row r="2786" spans="6:9" x14ac:dyDescent="0.25">
      <c r="F2786" t="str">
        <f t="shared" si="47"/>
        <v>ALLGEORGIA PACIFIC PASSPORT CP</v>
      </c>
      <c r="G2786" s="149" t="s">
        <v>13438</v>
      </c>
      <c r="H2786" s="149" t="s">
        <v>3913</v>
      </c>
      <c r="I2786">
        <v>40007891</v>
      </c>
    </row>
    <row r="2787" spans="6:9" x14ac:dyDescent="0.25">
      <c r="F2787" t="str">
        <f t="shared" si="47"/>
        <v>ALLGEORGIAN BAY STEAM AUTO GAS &amp; ANTIQ</v>
      </c>
      <c r="G2787" s="149" t="s">
        <v>13438</v>
      </c>
      <c r="H2787" s="149" t="s">
        <v>3917</v>
      </c>
      <c r="I2787">
        <v>40421472</v>
      </c>
    </row>
    <row r="2788" spans="6:9" x14ac:dyDescent="0.25">
      <c r="F2788" t="str">
        <f t="shared" si="47"/>
        <v>ALLGEORGIA-PACIFIC - RINCON</v>
      </c>
      <c r="G2788" s="149" t="s">
        <v>13438</v>
      </c>
      <c r="H2788" s="149" t="s">
        <v>3918</v>
      </c>
      <c r="I2788">
        <v>40004467</v>
      </c>
    </row>
    <row r="2789" spans="6:9" x14ac:dyDescent="0.25">
      <c r="F2789" t="str">
        <f t="shared" si="47"/>
        <v>ALLGEORGIA-PACIFIC - ROME, GA</v>
      </c>
      <c r="G2789" s="149" t="s">
        <v>13438</v>
      </c>
      <c r="H2789" s="149" t="s">
        <v>3919</v>
      </c>
      <c r="I2789">
        <v>40007757</v>
      </c>
    </row>
    <row r="2790" spans="6:9" x14ac:dyDescent="0.25">
      <c r="F2790" t="str">
        <f t="shared" si="47"/>
        <v>ALLGEORGIA-PACIFIC CORP. - MUSKOGEE</v>
      </c>
      <c r="G2790" s="149" t="s">
        <v>13438</v>
      </c>
      <c r="H2790" s="149" t="s">
        <v>3920</v>
      </c>
      <c r="I2790">
        <v>40001904</v>
      </c>
    </row>
    <row r="2791" spans="6:9" x14ac:dyDescent="0.25">
      <c r="F2791" t="str">
        <f t="shared" si="47"/>
        <v>ALLGEORGIA-PACIFIC CORRUGATED, LLC</v>
      </c>
      <c r="G2791" s="149" t="s">
        <v>13438</v>
      </c>
      <c r="H2791" s="149" t="s">
        <v>3921</v>
      </c>
      <c r="I2791">
        <v>40006988</v>
      </c>
    </row>
    <row r="2792" spans="6:9" x14ac:dyDescent="0.25">
      <c r="F2792" t="str">
        <f t="shared" si="47"/>
        <v>ALLGEORGIA-PACIFIC FOLEY CELLULOSE</v>
      </c>
      <c r="G2792" s="149" t="s">
        <v>13438</v>
      </c>
      <c r="H2792" s="149" t="s">
        <v>3922</v>
      </c>
      <c r="I2792">
        <v>40004492</v>
      </c>
    </row>
    <row r="2793" spans="6:9" x14ac:dyDescent="0.25">
      <c r="F2793" t="str">
        <f t="shared" si="47"/>
        <v>ALLGEORGIA-PACIFIC GYPSUM LLC</v>
      </c>
      <c r="G2793" s="149" t="s">
        <v>13438</v>
      </c>
      <c r="H2793" s="149" t="s">
        <v>3923</v>
      </c>
      <c r="I2793">
        <v>40007653</v>
      </c>
    </row>
    <row r="2794" spans="6:9" x14ac:dyDescent="0.25">
      <c r="F2794" t="str">
        <f t="shared" si="47"/>
        <v>ALLGEORGIA-PACIFIC GYPSUM, LLC</v>
      </c>
      <c r="G2794" s="149" t="s">
        <v>13438</v>
      </c>
      <c r="H2794" s="149" t="s">
        <v>3924</v>
      </c>
      <c r="I2794">
        <v>40007619</v>
      </c>
    </row>
    <row r="2795" spans="6:9" x14ac:dyDescent="0.25">
      <c r="F2795" t="str">
        <f t="shared" si="47"/>
        <v>ALLGEORGIA-PACIFIC GYPSUM, LLC - NWGTN</v>
      </c>
      <c r="G2795" s="149" t="s">
        <v>13438</v>
      </c>
      <c r="H2795" s="149" t="s">
        <v>3925</v>
      </c>
      <c r="I2795">
        <v>40007164</v>
      </c>
    </row>
    <row r="2796" spans="6:9" x14ac:dyDescent="0.25">
      <c r="F2796" t="str">
        <f t="shared" si="47"/>
        <v>ALLGEORGIA-PACIFIC GYPSUM, LLC - SAVAN</v>
      </c>
      <c r="G2796" s="149" t="s">
        <v>13438</v>
      </c>
      <c r="H2796" s="149" t="s">
        <v>3926</v>
      </c>
      <c r="I2796">
        <v>40007233</v>
      </c>
    </row>
    <row r="2797" spans="6:9" x14ac:dyDescent="0.25">
      <c r="F2797" t="str">
        <f t="shared" si="47"/>
        <v>ALLGEORGIA-PACIFIC INFINIUM-BUILD PROD</v>
      </c>
      <c r="G2797" s="149" t="s">
        <v>13438</v>
      </c>
      <c r="H2797" s="149" t="s">
        <v>3928</v>
      </c>
      <c r="I2797">
        <v>40420232</v>
      </c>
    </row>
    <row r="2798" spans="6:9" x14ac:dyDescent="0.25">
      <c r="F2798" t="str">
        <f t="shared" si="47"/>
        <v>ALLGEORGIA-PACIFIC PANEL PRODUCTS LLC</v>
      </c>
      <c r="G2798" s="149" t="s">
        <v>13438</v>
      </c>
      <c r="H2798" s="149" t="s">
        <v>3929</v>
      </c>
      <c r="I2798">
        <v>40003907</v>
      </c>
    </row>
    <row r="2799" spans="6:9" x14ac:dyDescent="0.25">
      <c r="F2799" t="str">
        <f t="shared" si="47"/>
        <v>ALLGEORGIA-PACIFIC PASSPORT</v>
      </c>
      <c r="G2799" s="149" t="s">
        <v>13438</v>
      </c>
      <c r="H2799" s="149" t="s">
        <v>3930</v>
      </c>
      <c r="I2799">
        <v>40004408</v>
      </c>
    </row>
    <row r="2800" spans="6:9" x14ac:dyDescent="0.25">
      <c r="F2800" t="str">
        <f t="shared" si="47"/>
        <v>ALLGEORGIA-PACIFIC PASSPORT BREWTON</v>
      </c>
      <c r="G2800" s="149" t="s">
        <v>13438</v>
      </c>
      <c r="H2800" s="149" t="s">
        <v>3931</v>
      </c>
      <c r="I2800">
        <v>40004410</v>
      </c>
    </row>
    <row r="2801" spans="6:9" x14ac:dyDescent="0.25">
      <c r="F2801" t="str">
        <f t="shared" si="47"/>
        <v>ALLGEORGIA-PACIFIC SSC</v>
      </c>
      <c r="G2801" s="149" t="s">
        <v>13438</v>
      </c>
      <c r="H2801" s="149" t="s">
        <v>3932</v>
      </c>
      <c r="I2801">
        <v>40004418</v>
      </c>
    </row>
    <row r="2802" spans="6:9" x14ac:dyDescent="0.25">
      <c r="F2802" t="str">
        <f t="shared" si="47"/>
        <v>ALLGEORGIA-PACIFIC, COLOR-BOX, LLC</v>
      </c>
      <c r="G2802" s="149" t="s">
        <v>13438</v>
      </c>
      <c r="H2802" s="149" t="s">
        <v>3934</v>
      </c>
      <c r="I2802">
        <v>40006784</v>
      </c>
    </row>
    <row r="2803" spans="6:9" x14ac:dyDescent="0.25">
      <c r="F2803" t="str">
        <f t="shared" si="47"/>
        <v>ALLGEOSAF INC.</v>
      </c>
      <c r="G2803" s="149" t="s">
        <v>13438</v>
      </c>
      <c r="H2803" s="149" t="s">
        <v>3935</v>
      </c>
      <c r="I2803">
        <v>40420435</v>
      </c>
    </row>
    <row r="2804" spans="6:9" x14ac:dyDescent="0.25">
      <c r="F2804" t="str">
        <f t="shared" si="47"/>
        <v>ALLGERARDS BAKERY, LLC</v>
      </c>
      <c r="G2804" s="149" t="s">
        <v>13438</v>
      </c>
      <c r="H2804" s="149" t="s">
        <v>3936</v>
      </c>
      <c r="I2804">
        <v>40004621</v>
      </c>
    </row>
    <row r="2805" spans="6:9" x14ac:dyDescent="0.25">
      <c r="F2805" t="str">
        <f t="shared" si="47"/>
        <v>ALLGERBER METAL SUPPLY CO.</v>
      </c>
      <c r="G2805" s="149" t="s">
        <v>13438</v>
      </c>
      <c r="H2805" s="149" t="s">
        <v>3938</v>
      </c>
      <c r="I2805">
        <v>40005402</v>
      </c>
    </row>
    <row r="2806" spans="6:9" x14ac:dyDescent="0.25">
      <c r="F2806" t="str">
        <f t="shared" si="47"/>
        <v>ALLGERBER SCIENTIFIC INTERNATIONAL, IN</v>
      </c>
      <c r="G2806" s="149" t="s">
        <v>13438</v>
      </c>
      <c r="H2806" s="149" t="s">
        <v>3939</v>
      </c>
      <c r="I2806">
        <v>40007476</v>
      </c>
    </row>
    <row r="2807" spans="6:9" x14ac:dyDescent="0.25">
      <c r="F2807" t="str">
        <f t="shared" si="47"/>
        <v>ALLGERMAIN TECHNOLOGIES INC.</v>
      </c>
      <c r="G2807" s="149" t="s">
        <v>13438</v>
      </c>
      <c r="H2807" s="149" t="s">
        <v>3941</v>
      </c>
      <c r="I2807">
        <v>40421105</v>
      </c>
    </row>
    <row r="2808" spans="6:9" x14ac:dyDescent="0.25">
      <c r="F2808" t="str">
        <f t="shared" si="47"/>
        <v>ALLGESTAMP</v>
      </c>
      <c r="G2808" s="149" t="s">
        <v>13438</v>
      </c>
      <c r="H2808" s="149" t="s">
        <v>3944</v>
      </c>
      <c r="I2808">
        <v>40008892</v>
      </c>
    </row>
    <row r="2809" spans="6:9" x14ac:dyDescent="0.25">
      <c r="F2809" t="str">
        <f t="shared" si="47"/>
        <v>ALLGESTAMP WEST VIRGINIA</v>
      </c>
      <c r="G2809" s="149" t="s">
        <v>13438</v>
      </c>
      <c r="H2809" s="149" t="s">
        <v>3946</v>
      </c>
      <c r="I2809">
        <v>40008688</v>
      </c>
    </row>
    <row r="2810" spans="6:9" x14ac:dyDescent="0.25">
      <c r="F2810" t="str">
        <f t="shared" si="47"/>
        <v>ALLGET IT INDUSTRIAL</v>
      </c>
      <c r="G2810" s="149" t="s">
        <v>13438</v>
      </c>
      <c r="H2810" s="149" t="s">
        <v>3947</v>
      </c>
      <c r="I2810">
        <v>40421246</v>
      </c>
    </row>
    <row r="2811" spans="6:9" x14ac:dyDescent="0.25">
      <c r="F2811" t="str">
        <f t="shared" si="47"/>
        <v>ALLGETTYSBURG COLLEGE</v>
      </c>
      <c r="G2811" s="149" t="s">
        <v>13438</v>
      </c>
      <c r="H2811" s="149" t="s">
        <v>3948</v>
      </c>
      <c r="I2811">
        <v>40006814</v>
      </c>
    </row>
    <row r="2812" spans="6:9" x14ac:dyDescent="0.25">
      <c r="F2812" t="str">
        <f t="shared" si="47"/>
        <v>ALLGETZEN COMPANY</v>
      </c>
      <c r="G2812" s="149" t="s">
        <v>13438</v>
      </c>
      <c r="H2812" s="149" t="s">
        <v>3949</v>
      </c>
      <c r="I2812">
        <v>40003133</v>
      </c>
    </row>
    <row r="2813" spans="6:9" x14ac:dyDescent="0.25">
      <c r="F2813" t="str">
        <f t="shared" si="47"/>
        <v>ALLGFORCE CUSTOM FABRICATION</v>
      </c>
      <c r="G2813" s="149" t="s">
        <v>13438</v>
      </c>
      <c r="H2813" s="149" t="s">
        <v>3950</v>
      </c>
      <c r="I2813">
        <v>40420990</v>
      </c>
    </row>
    <row r="2814" spans="6:9" x14ac:dyDescent="0.25">
      <c r="F2814" t="str">
        <f t="shared" si="47"/>
        <v>ALLGFX INTERNATIONAL, INC.</v>
      </c>
      <c r="G2814" s="149" t="s">
        <v>13438</v>
      </c>
      <c r="H2814" s="149" t="s">
        <v>3951</v>
      </c>
      <c r="I2814">
        <v>40007446</v>
      </c>
    </row>
    <row r="2815" spans="6:9" x14ac:dyDescent="0.25">
      <c r="F2815" t="str">
        <f t="shared" si="47"/>
        <v>ALLGGD Bandas y Servicios SA</v>
      </c>
      <c r="G2815" s="149" t="s">
        <v>13438</v>
      </c>
      <c r="H2815" s="149" t="s">
        <v>3952</v>
      </c>
      <c r="I2815">
        <v>40006245</v>
      </c>
    </row>
    <row r="2816" spans="6:9" x14ac:dyDescent="0.25">
      <c r="F2816" t="str">
        <f t="shared" si="47"/>
        <v>ALLGHIRARDELLI CHOCOLATE</v>
      </c>
      <c r="G2816" s="149" t="s">
        <v>13438</v>
      </c>
      <c r="H2816" s="149" t="s">
        <v>3953</v>
      </c>
      <c r="I2816">
        <v>40001155</v>
      </c>
    </row>
    <row r="2817" spans="6:9" x14ac:dyDescent="0.25">
      <c r="F2817" s="185" t="str">
        <f t="shared" si="47"/>
        <v>ALLGHX INDUSTRIAL DBA DELTA RUBBER</v>
      </c>
      <c r="G2817" s="149" t="s">
        <v>13438</v>
      </c>
      <c r="H2817" s="149" t="s">
        <v>3955</v>
      </c>
      <c r="I2817">
        <v>40002652</v>
      </c>
    </row>
    <row r="2818" spans="6:9" x14ac:dyDescent="0.25">
      <c r="F2818" s="185" t="str">
        <f t="shared" si="47"/>
        <v>ALLGHX INDUSTRIAL DBA DELTA RUBBER</v>
      </c>
      <c r="G2818" s="149" t="s">
        <v>13438</v>
      </c>
      <c r="H2818" s="149" t="s">
        <v>3955</v>
      </c>
      <c r="I2818">
        <v>40006012</v>
      </c>
    </row>
    <row r="2819" spans="6:9" x14ac:dyDescent="0.25">
      <c r="F2819" t="str">
        <f t="shared" ref="F2819:F2882" si="48">CONCATENATE(G2819, H2819)</f>
        <v>ALLGIESECKE &amp; DEVRIENT AMERICA, INC,</v>
      </c>
      <c r="G2819" s="149" t="s">
        <v>13438</v>
      </c>
      <c r="H2819" s="149" t="s">
        <v>3959</v>
      </c>
      <c r="I2819">
        <v>40000384</v>
      </c>
    </row>
    <row r="2820" spans="6:9" x14ac:dyDescent="0.25">
      <c r="F2820" t="str">
        <f t="shared" si="48"/>
        <v>ALLGILBERT TIDMAN</v>
      </c>
      <c r="G2820" s="149" t="s">
        <v>13438</v>
      </c>
      <c r="H2820" s="149" t="s">
        <v>3961</v>
      </c>
      <c r="I2820">
        <v>40006335</v>
      </c>
    </row>
    <row r="2821" spans="6:9" x14ac:dyDescent="0.25">
      <c r="F2821" t="str">
        <f t="shared" si="48"/>
        <v>ALLGILCO BEARING</v>
      </c>
      <c r="G2821" s="149" t="s">
        <v>13438</v>
      </c>
      <c r="H2821" s="149" t="s">
        <v>3962</v>
      </c>
      <c r="I2821">
        <v>40420174</v>
      </c>
    </row>
    <row r="2822" spans="6:9" x14ac:dyDescent="0.25">
      <c r="F2822" t="str">
        <f t="shared" si="48"/>
        <v>ALLGILDAN YARNS LLC</v>
      </c>
      <c r="G2822" s="149" t="s">
        <v>13438</v>
      </c>
      <c r="H2822" s="149" t="s">
        <v>3963</v>
      </c>
      <c r="I2822">
        <v>40003100</v>
      </c>
    </row>
    <row r="2823" spans="6:9" x14ac:dyDescent="0.25">
      <c r="F2823" t="str">
        <f t="shared" si="48"/>
        <v>ALLGILMAN ENGINEERING &amp; MFG. CO. LLC</v>
      </c>
      <c r="G2823" s="149" t="s">
        <v>13438</v>
      </c>
      <c r="H2823" s="149" t="s">
        <v>3965</v>
      </c>
      <c r="I2823">
        <v>40002486</v>
      </c>
    </row>
    <row r="2824" spans="6:9" x14ac:dyDescent="0.25">
      <c r="F2824" t="str">
        <f t="shared" si="48"/>
        <v>ALLGILSTER MARY-LEE - JASPER FOODS</v>
      </c>
      <c r="G2824" s="149" t="s">
        <v>13438</v>
      </c>
      <c r="H2824" s="149" t="s">
        <v>3966</v>
      </c>
      <c r="I2824">
        <v>40001889</v>
      </c>
    </row>
    <row r="2825" spans="6:9" x14ac:dyDescent="0.25">
      <c r="F2825" t="str">
        <f t="shared" si="48"/>
        <v>ALLGIPSON BEARING AND SUPPLY COMPANY</v>
      </c>
      <c r="G2825" s="149" t="s">
        <v>13438</v>
      </c>
      <c r="H2825" s="149" t="s">
        <v>3967</v>
      </c>
      <c r="I2825">
        <v>40007428</v>
      </c>
    </row>
    <row r="2826" spans="6:9" x14ac:dyDescent="0.25">
      <c r="F2826" t="str">
        <f t="shared" si="48"/>
        <v>ALLGIVE &amp; GO PREPARED FOODS - BRAMPTON</v>
      </c>
      <c r="G2826" s="149" t="s">
        <v>13438</v>
      </c>
      <c r="H2826" s="149" t="s">
        <v>13610</v>
      </c>
      <c r="I2826">
        <v>40421515</v>
      </c>
    </row>
    <row r="2827" spans="6:9" x14ac:dyDescent="0.25">
      <c r="F2827" t="str">
        <f t="shared" si="48"/>
        <v>ALLGIVE &amp; GO PREPARED FOODS - ETOBICOK</v>
      </c>
      <c r="G2827" s="149" t="s">
        <v>13438</v>
      </c>
      <c r="H2827" s="149" t="s">
        <v>3971</v>
      </c>
      <c r="I2827">
        <v>40420484</v>
      </c>
    </row>
    <row r="2828" spans="6:9" x14ac:dyDescent="0.25">
      <c r="F2828" t="str">
        <f t="shared" si="48"/>
        <v>ALLGIVE &amp; GO PREPARED FOODS -WOODBRIDG</v>
      </c>
      <c r="G2828" s="149" t="s">
        <v>13438</v>
      </c>
      <c r="H2828" s="149" t="s">
        <v>3972</v>
      </c>
      <c r="I2828">
        <v>40421524</v>
      </c>
    </row>
    <row r="2829" spans="6:9" x14ac:dyDescent="0.25">
      <c r="F2829" s="185" t="str">
        <f t="shared" si="48"/>
        <v>ALLGKN SINTER METALS</v>
      </c>
      <c r="G2829" s="149" t="s">
        <v>13438</v>
      </c>
      <c r="H2829" s="149" t="s">
        <v>3975</v>
      </c>
      <c r="I2829">
        <v>40007292</v>
      </c>
    </row>
    <row r="2830" spans="6:9" x14ac:dyDescent="0.25">
      <c r="F2830" s="185" t="str">
        <f t="shared" si="48"/>
        <v>ALLGKN SINTER METALS</v>
      </c>
      <c r="G2830" s="149" t="s">
        <v>13438</v>
      </c>
      <c r="H2830" s="149" t="s">
        <v>3975</v>
      </c>
      <c r="I2830">
        <v>40006376</v>
      </c>
    </row>
    <row r="2831" spans="6:9" x14ac:dyDescent="0.25">
      <c r="F2831" t="str">
        <f t="shared" si="48"/>
        <v>ALLGLANBIA PERFORMANCE NUTRITION INC</v>
      </c>
      <c r="G2831" s="149" t="s">
        <v>13438</v>
      </c>
      <c r="H2831" s="149" t="s">
        <v>3976</v>
      </c>
      <c r="I2831">
        <v>40001623</v>
      </c>
    </row>
    <row r="2832" spans="6:9" x14ac:dyDescent="0.25">
      <c r="F2832" t="str">
        <f t="shared" si="48"/>
        <v>ALLGLASS EDGE OF LINCOLN, INC.</v>
      </c>
      <c r="G2832" s="149" t="s">
        <v>13438</v>
      </c>
      <c r="H2832" s="149" t="s">
        <v>3977</v>
      </c>
      <c r="I2832">
        <v>40002922</v>
      </c>
    </row>
    <row r="2833" spans="6:9" x14ac:dyDescent="0.25">
      <c r="F2833" t="str">
        <f t="shared" si="48"/>
        <v>ALLGLASSLINE CORPORATION</v>
      </c>
      <c r="G2833" s="149" t="s">
        <v>13438</v>
      </c>
      <c r="H2833" s="149" t="s">
        <v>3978</v>
      </c>
      <c r="I2833">
        <v>40003066</v>
      </c>
    </row>
    <row r="2834" spans="6:9" x14ac:dyDescent="0.25">
      <c r="F2834" t="str">
        <f t="shared" si="48"/>
        <v>ALLGLAXO SMITH KLINE</v>
      </c>
      <c r="G2834" s="149" t="s">
        <v>13438</v>
      </c>
      <c r="H2834" s="149" t="s">
        <v>3981</v>
      </c>
      <c r="I2834">
        <v>40005521</v>
      </c>
    </row>
    <row r="2835" spans="6:9" x14ac:dyDescent="0.25">
      <c r="F2835" t="str">
        <f t="shared" si="48"/>
        <v>ALLGLAXOSMITHKLINE INC</v>
      </c>
      <c r="G2835" s="149" t="s">
        <v>13438</v>
      </c>
      <c r="H2835" s="149" t="s">
        <v>3982</v>
      </c>
      <c r="I2835">
        <v>40421015</v>
      </c>
    </row>
    <row r="2836" spans="6:9" x14ac:dyDescent="0.25">
      <c r="F2836" t="str">
        <f t="shared" si="48"/>
        <v>ALLGLEN RAVEN CUSTOM FABRICS - PLANT #</v>
      </c>
      <c r="G2836" s="149" t="s">
        <v>13438</v>
      </c>
      <c r="H2836" s="149" t="s">
        <v>3984</v>
      </c>
      <c r="I2836">
        <v>40000029</v>
      </c>
    </row>
    <row r="2837" spans="6:9" x14ac:dyDescent="0.25">
      <c r="F2837" t="str">
        <f t="shared" si="48"/>
        <v>ALLGLEN RAVEN CUSTOM FABRICS, LLC</v>
      </c>
      <c r="G2837" s="149" t="s">
        <v>13438</v>
      </c>
      <c r="H2837" s="149" t="s">
        <v>3985</v>
      </c>
      <c r="I2837">
        <v>40001987</v>
      </c>
    </row>
    <row r="2838" spans="6:9" x14ac:dyDescent="0.25">
      <c r="F2838" t="str">
        <f t="shared" si="48"/>
        <v>ALLGLEN RAVEN CUSTOM FABRICS-NORLINA P</v>
      </c>
      <c r="G2838" s="149" t="s">
        <v>13438</v>
      </c>
      <c r="H2838" s="149" t="s">
        <v>3986</v>
      </c>
      <c r="I2838">
        <v>40001021</v>
      </c>
    </row>
    <row r="2839" spans="6:9" x14ac:dyDescent="0.25">
      <c r="F2839" t="str">
        <f t="shared" si="48"/>
        <v>ALLGLIDEPATH SYSTEM LTD</v>
      </c>
      <c r="G2839" s="149" t="s">
        <v>13438</v>
      </c>
      <c r="H2839" s="149" t="s">
        <v>3990</v>
      </c>
      <c r="I2839">
        <v>40421305</v>
      </c>
    </row>
    <row r="2840" spans="6:9" x14ac:dyDescent="0.25">
      <c r="F2840" s="185" t="str">
        <f t="shared" si="48"/>
        <v>ALLGLIDEPATH SYSTEMS LTD</v>
      </c>
      <c r="G2840" s="149" t="s">
        <v>13438</v>
      </c>
      <c r="H2840" s="149" t="s">
        <v>13611</v>
      </c>
      <c r="I2840">
        <v>40421496</v>
      </c>
    </row>
    <row r="2841" spans="6:9" x14ac:dyDescent="0.25">
      <c r="F2841" s="185" t="str">
        <f t="shared" si="48"/>
        <v>ALLGLIDEPATH SYSTEMS LTD</v>
      </c>
      <c r="G2841" s="149" t="s">
        <v>13438</v>
      </c>
      <c r="H2841" s="149" t="s">
        <v>13611</v>
      </c>
      <c r="I2841">
        <v>40420472</v>
      </c>
    </row>
    <row r="2842" spans="6:9" x14ac:dyDescent="0.25">
      <c r="F2842" t="str">
        <f t="shared" si="48"/>
        <v>ALLGLOBAL BELTING INC.</v>
      </c>
      <c r="G2842" s="149" t="s">
        <v>13438</v>
      </c>
      <c r="H2842" s="149" t="s">
        <v>3991</v>
      </c>
      <c r="I2842">
        <v>40003324</v>
      </c>
    </row>
    <row r="2843" spans="6:9" x14ac:dyDescent="0.25">
      <c r="F2843" t="str">
        <f t="shared" si="48"/>
        <v>ALLGLOBAL FELT TECHNOLOGIES</v>
      </c>
      <c r="G2843" s="149" t="s">
        <v>13438</v>
      </c>
      <c r="H2843" s="149" t="s">
        <v>13612</v>
      </c>
      <c r="I2843">
        <v>40005843</v>
      </c>
    </row>
    <row r="2844" spans="6:9" x14ac:dyDescent="0.25">
      <c r="F2844" t="str">
        <f t="shared" si="48"/>
        <v>ALLGLOBAL INT'L LLC</v>
      </c>
      <c r="G2844" s="149" t="s">
        <v>13438</v>
      </c>
      <c r="H2844" s="149" t="s">
        <v>3995</v>
      </c>
      <c r="I2844">
        <v>40007697</v>
      </c>
    </row>
    <row r="2845" spans="6:9" x14ac:dyDescent="0.25">
      <c r="F2845" t="str">
        <f t="shared" si="48"/>
        <v>ALLGLOBAL SYSTEMS, INC</v>
      </c>
      <c r="G2845" s="149" t="s">
        <v>13438</v>
      </c>
      <c r="H2845" s="149" t="s">
        <v>3997</v>
      </c>
      <c r="I2845">
        <v>40006554</v>
      </c>
    </row>
    <row r="2846" spans="6:9" x14ac:dyDescent="0.25">
      <c r="F2846" t="str">
        <f t="shared" si="48"/>
        <v>ALLGLOBAL TISSUE GROUP,INC</v>
      </c>
      <c r="G2846" s="149" t="s">
        <v>13438</v>
      </c>
      <c r="H2846" s="149" t="s">
        <v>3998</v>
      </c>
      <c r="I2846">
        <v>40003014</v>
      </c>
    </row>
    <row r="2847" spans="6:9" x14ac:dyDescent="0.25">
      <c r="F2847" t="str">
        <f t="shared" si="48"/>
        <v>ALLGLUERTEC</v>
      </c>
      <c r="G2847" s="149" t="s">
        <v>13438</v>
      </c>
      <c r="H2847" s="149" t="s">
        <v>4005</v>
      </c>
      <c r="I2847">
        <v>40002089</v>
      </c>
    </row>
    <row r="2848" spans="6:9" x14ac:dyDescent="0.25">
      <c r="F2848" t="str">
        <f t="shared" si="48"/>
        <v>ALLGM INDIANAPOLIS METAL CENTER</v>
      </c>
      <c r="G2848" s="149" t="s">
        <v>13438</v>
      </c>
      <c r="H2848" s="149" t="s">
        <v>4012</v>
      </c>
      <c r="I2848">
        <v>40002102</v>
      </c>
    </row>
    <row r="2849" spans="6:9" x14ac:dyDescent="0.25">
      <c r="F2849" t="str">
        <f t="shared" si="48"/>
        <v>ALLGM INDIRECT INVOICE PROCESSING</v>
      </c>
      <c r="G2849" s="149" t="s">
        <v>13438</v>
      </c>
      <c r="H2849" s="149" t="s">
        <v>4013</v>
      </c>
      <c r="I2849">
        <v>40420195</v>
      </c>
    </row>
    <row r="2850" spans="6:9" x14ac:dyDescent="0.25">
      <c r="F2850" t="str">
        <f t="shared" si="48"/>
        <v>ALLGM SUPPLY COMPANY</v>
      </c>
      <c r="G2850" s="149" t="s">
        <v>13438</v>
      </c>
      <c r="H2850" s="149" t="s">
        <v>4022</v>
      </c>
      <c r="I2850">
        <v>40007609</v>
      </c>
    </row>
    <row r="2851" spans="6:9" x14ac:dyDescent="0.25">
      <c r="F2851" t="str">
        <f t="shared" si="48"/>
        <v>ALLGMSP (HOFFMASTER GRP)</v>
      </c>
      <c r="G2851" s="149" t="s">
        <v>13438</v>
      </c>
      <c r="H2851" s="149" t="s">
        <v>4025</v>
      </c>
      <c r="I2851">
        <v>40004563</v>
      </c>
    </row>
    <row r="2852" spans="6:9" x14ac:dyDescent="0.25">
      <c r="F2852" t="str">
        <f t="shared" si="48"/>
        <v>ALLGO 4 INDUSTRIAL INC.</v>
      </c>
      <c r="G2852" s="149" t="s">
        <v>13438</v>
      </c>
      <c r="H2852" s="149" t="s">
        <v>4028</v>
      </c>
      <c r="I2852">
        <v>40420974</v>
      </c>
    </row>
    <row r="2853" spans="6:9" x14ac:dyDescent="0.25">
      <c r="F2853" t="str">
        <f t="shared" si="48"/>
        <v>ALLGO BUDGET INC.</v>
      </c>
      <c r="G2853" s="149" t="s">
        <v>13438</v>
      </c>
      <c r="H2853" s="149" t="s">
        <v>4029</v>
      </c>
      <c r="I2853">
        <v>40007915</v>
      </c>
    </row>
    <row r="2854" spans="6:9" x14ac:dyDescent="0.25">
      <c r="F2854" t="str">
        <f t="shared" si="48"/>
        <v>ALLGOESSLING USA</v>
      </c>
      <c r="G2854" s="149" t="s">
        <v>13438</v>
      </c>
      <c r="H2854" s="149" t="s">
        <v>4031</v>
      </c>
      <c r="I2854">
        <v>40007168</v>
      </c>
    </row>
    <row r="2855" spans="6:9" x14ac:dyDescent="0.25">
      <c r="F2855" t="str">
        <f t="shared" si="48"/>
        <v>ALLGO-IN INTERNATIONAL</v>
      </c>
      <c r="G2855" s="149" t="s">
        <v>13438</v>
      </c>
      <c r="H2855" s="149" t="s">
        <v>4033</v>
      </c>
      <c r="I2855">
        <v>40007253</v>
      </c>
    </row>
    <row r="2856" spans="6:9" x14ac:dyDescent="0.25">
      <c r="F2856" t="str">
        <f t="shared" si="48"/>
        <v>ALLGOLD COAST BAKERY</v>
      </c>
      <c r="G2856" s="149" t="s">
        <v>13438</v>
      </c>
      <c r="H2856" s="149" t="s">
        <v>4036</v>
      </c>
      <c r="I2856">
        <v>40007983</v>
      </c>
    </row>
    <row r="2857" spans="6:9" x14ac:dyDescent="0.25">
      <c r="F2857" t="str">
        <f t="shared" si="48"/>
        <v>ALLGOLD MEDAL BAKERY</v>
      </c>
      <c r="G2857" s="149" t="s">
        <v>13438</v>
      </c>
      <c r="H2857" s="149" t="s">
        <v>4037</v>
      </c>
      <c r="I2857">
        <v>40005722</v>
      </c>
    </row>
    <row r="2858" spans="6:9" x14ac:dyDescent="0.25">
      <c r="F2858" t="str">
        <f t="shared" si="48"/>
        <v>ALLGOLD STANDARD BAKING INC (IL)</v>
      </c>
      <c r="G2858" s="149" t="s">
        <v>13438</v>
      </c>
      <c r="H2858" s="149" t="s">
        <v>4038</v>
      </c>
      <c r="I2858">
        <v>40005155</v>
      </c>
    </row>
    <row r="2859" spans="6:9" x14ac:dyDescent="0.25">
      <c r="F2859" t="str">
        <f t="shared" si="48"/>
        <v>ALLGOLD STANDARD BAKING INC (WI)</v>
      </c>
      <c r="G2859" s="149" t="s">
        <v>13438</v>
      </c>
      <c r="H2859" s="149" t="s">
        <v>4039</v>
      </c>
      <c r="I2859">
        <v>40008174</v>
      </c>
    </row>
    <row r="2860" spans="6:9" x14ac:dyDescent="0.25">
      <c r="F2860" t="str">
        <f t="shared" si="48"/>
        <v>ALLGOLDEN CRUST BAKERIES</v>
      </c>
      <c r="G2860" s="149" t="s">
        <v>13438</v>
      </c>
      <c r="H2860" s="149" t="s">
        <v>4040</v>
      </c>
      <c r="I2860">
        <v>40004084</v>
      </c>
    </row>
    <row r="2861" spans="6:9" x14ac:dyDescent="0.25">
      <c r="F2861" t="str">
        <f t="shared" si="48"/>
        <v>ALLGOLDEN GRAIN MACARON</v>
      </c>
      <c r="G2861" s="149" t="s">
        <v>13438</v>
      </c>
      <c r="H2861" s="149" t="s">
        <v>4042</v>
      </c>
      <c r="I2861">
        <v>40004104</v>
      </c>
    </row>
    <row r="2862" spans="6:9" x14ac:dyDescent="0.25">
      <c r="F2862" t="str">
        <f t="shared" si="48"/>
        <v>ALLGOLDEN MILL BAKERY</v>
      </c>
      <c r="G2862" s="149" t="s">
        <v>13438</v>
      </c>
      <c r="H2862" s="149" t="s">
        <v>4044</v>
      </c>
      <c r="I2862">
        <v>40420601</v>
      </c>
    </row>
    <row r="2863" spans="6:9" x14ac:dyDescent="0.25">
      <c r="F2863" t="str">
        <f t="shared" si="48"/>
        <v>ALLGOLDING FARMS FOOD INC</v>
      </c>
      <c r="G2863" s="149" t="s">
        <v>13438</v>
      </c>
      <c r="H2863" s="149" t="s">
        <v>4050</v>
      </c>
      <c r="I2863">
        <v>40008317</v>
      </c>
    </row>
    <row r="2864" spans="6:9" x14ac:dyDescent="0.25">
      <c r="F2864" t="str">
        <f t="shared" si="48"/>
        <v>ALLGOLDRICH PRINTPAK INC.</v>
      </c>
      <c r="G2864" s="149" t="s">
        <v>13438</v>
      </c>
      <c r="H2864" s="149" t="s">
        <v>4052</v>
      </c>
      <c r="I2864">
        <v>40421270</v>
      </c>
    </row>
    <row r="2865" spans="6:9" x14ac:dyDescent="0.25">
      <c r="F2865" t="str">
        <f t="shared" si="48"/>
        <v>ALLGOMACRO, INC.</v>
      </c>
      <c r="G2865" s="149" t="s">
        <v>13438</v>
      </c>
      <c r="H2865" s="149" t="s">
        <v>4053</v>
      </c>
      <c r="I2865">
        <v>40006550</v>
      </c>
    </row>
    <row r="2866" spans="6:9" x14ac:dyDescent="0.25">
      <c r="F2866" t="str">
        <f t="shared" si="48"/>
        <v>ALLGONVAUTO SOUTH CAROLINA, LLC</v>
      </c>
      <c r="G2866" s="149" t="s">
        <v>13438</v>
      </c>
      <c r="H2866" s="149" t="s">
        <v>4055</v>
      </c>
      <c r="I2866">
        <v>40007120</v>
      </c>
    </row>
    <row r="2867" spans="6:9" x14ac:dyDescent="0.25">
      <c r="F2867" t="str">
        <f t="shared" si="48"/>
        <v>ALLGOODALL RUBBER CO</v>
      </c>
      <c r="G2867" s="149" t="s">
        <v>13438</v>
      </c>
      <c r="H2867" s="149" t="s">
        <v>4058</v>
      </c>
      <c r="I2867">
        <v>40006184</v>
      </c>
    </row>
    <row r="2868" spans="6:9" x14ac:dyDescent="0.25">
      <c r="F2868" t="str">
        <f t="shared" si="48"/>
        <v>ALLGOODALL RUBBER CO. OF CANADA LTD.</v>
      </c>
      <c r="G2868" s="149" t="s">
        <v>13438</v>
      </c>
      <c r="H2868" s="149" t="s">
        <v>4059</v>
      </c>
      <c r="I2868">
        <v>40420646</v>
      </c>
    </row>
    <row r="2869" spans="6:9" x14ac:dyDescent="0.25">
      <c r="F2869" t="str">
        <f t="shared" si="48"/>
        <v>ALLGOODALL RUBBER COMPANY</v>
      </c>
      <c r="G2869" s="149" t="s">
        <v>13438</v>
      </c>
      <c r="H2869" s="149" t="s">
        <v>4060</v>
      </c>
      <c r="I2869">
        <v>40420054</v>
      </c>
    </row>
    <row r="2870" spans="6:9" x14ac:dyDescent="0.25">
      <c r="F2870" t="str">
        <f t="shared" si="48"/>
        <v>ALLGOODALL SNOWDEN RUBBER</v>
      </c>
      <c r="G2870" s="149" t="s">
        <v>13438</v>
      </c>
      <c r="H2870" s="149" t="s">
        <v>4061</v>
      </c>
      <c r="I2870">
        <v>40420450</v>
      </c>
    </row>
    <row r="2871" spans="6:9" x14ac:dyDescent="0.25">
      <c r="F2871" t="str">
        <f t="shared" si="48"/>
        <v>ALLGOODING &amp; SHIELDS RUBBER COMPANY</v>
      </c>
      <c r="G2871" s="149" t="s">
        <v>13438</v>
      </c>
      <c r="H2871" s="149" t="s">
        <v>4062</v>
      </c>
      <c r="I2871">
        <v>40001499</v>
      </c>
    </row>
    <row r="2872" spans="6:9" x14ac:dyDescent="0.25">
      <c r="F2872" t="str">
        <f t="shared" si="48"/>
        <v>ALLGOODRICH AEROSPACE CANADA LTD.</v>
      </c>
      <c r="G2872" s="149" t="s">
        <v>13438</v>
      </c>
      <c r="H2872" s="149" t="s">
        <v>4067</v>
      </c>
      <c r="I2872">
        <v>40420369</v>
      </c>
    </row>
    <row r="2873" spans="6:9" x14ac:dyDescent="0.25">
      <c r="F2873" t="str">
        <f t="shared" si="48"/>
        <v>ALLGOODRICH CORPORATION</v>
      </c>
      <c r="G2873" s="149" t="s">
        <v>13438</v>
      </c>
      <c r="H2873" s="149" t="s">
        <v>4068</v>
      </c>
      <c r="I2873">
        <v>40008726</v>
      </c>
    </row>
    <row r="2874" spans="6:9" x14ac:dyDescent="0.25">
      <c r="F2874" t="str">
        <f t="shared" si="48"/>
        <v>ALLGOODYEAR CANADA INC.</v>
      </c>
      <c r="G2874" s="149" t="s">
        <v>13438</v>
      </c>
      <c r="H2874" s="149" t="s">
        <v>4069</v>
      </c>
      <c r="I2874">
        <v>40008038</v>
      </c>
    </row>
    <row r="2875" spans="6:9" x14ac:dyDescent="0.25">
      <c r="F2875" t="str">
        <f t="shared" si="48"/>
        <v>ALLGOODYEAR TIRE</v>
      </c>
      <c r="G2875" s="149" t="s">
        <v>13438</v>
      </c>
      <c r="H2875" s="149" t="s">
        <v>4070</v>
      </c>
      <c r="I2875">
        <v>40005514</v>
      </c>
    </row>
    <row r="2876" spans="6:9" x14ac:dyDescent="0.25">
      <c r="F2876" t="str">
        <f t="shared" si="48"/>
        <v>ALLGOODYEAR TIRE &amp; RUBBER</v>
      </c>
      <c r="G2876" s="149" t="s">
        <v>13438</v>
      </c>
      <c r="H2876" s="149" t="s">
        <v>4072</v>
      </c>
      <c r="I2876">
        <v>40000195</v>
      </c>
    </row>
    <row r="2877" spans="6:9" x14ac:dyDescent="0.25">
      <c r="F2877" t="str">
        <f t="shared" si="48"/>
        <v>ALLGOODYEAR TIRE &amp; RUBBER CO.</v>
      </c>
      <c r="G2877" s="149" t="s">
        <v>13438</v>
      </c>
      <c r="H2877" s="149" t="s">
        <v>13613</v>
      </c>
      <c r="I2877">
        <v>40001833</v>
      </c>
    </row>
    <row r="2878" spans="6:9" x14ac:dyDescent="0.25">
      <c r="F2878" t="str">
        <f t="shared" si="48"/>
        <v>ALLGOODYEAR TIRE &amp; RUBBER COMPANY</v>
      </c>
      <c r="G2878" s="149" t="s">
        <v>13438</v>
      </c>
      <c r="H2878" s="149" t="s">
        <v>4076</v>
      </c>
      <c r="I2878">
        <v>40003287</v>
      </c>
    </row>
    <row r="2879" spans="6:9" x14ac:dyDescent="0.25">
      <c r="F2879" t="str">
        <f t="shared" si="48"/>
        <v>ALLGOODYEAR TIRE &amp; RUBBER-TOPEKA, KS</v>
      </c>
      <c r="G2879" s="149" t="s">
        <v>13438</v>
      </c>
      <c r="H2879" s="149" t="s">
        <v>4079</v>
      </c>
      <c r="I2879">
        <v>40004359</v>
      </c>
    </row>
    <row r="2880" spans="6:9" x14ac:dyDescent="0.25">
      <c r="F2880" t="str">
        <f t="shared" si="48"/>
        <v>ALLGOODYEAR TIRE(LM)</v>
      </c>
      <c r="G2880" s="149" t="s">
        <v>13438</v>
      </c>
      <c r="H2880" s="149" t="s">
        <v>13614</v>
      </c>
      <c r="I2880">
        <v>40006351</v>
      </c>
    </row>
    <row r="2881" spans="6:9" x14ac:dyDescent="0.25">
      <c r="F2881" t="str">
        <f t="shared" si="48"/>
        <v>ALLGOPAK PAPER PRODUCTS</v>
      </c>
      <c r="G2881" s="149" t="s">
        <v>13438</v>
      </c>
      <c r="H2881" s="149" t="s">
        <v>4080</v>
      </c>
      <c r="I2881">
        <v>40008582</v>
      </c>
    </row>
    <row r="2882" spans="6:9" x14ac:dyDescent="0.25">
      <c r="F2882" t="str">
        <f t="shared" si="48"/>
        <v>ALLGORD GRAVES MACHINE REPAIR</v>
      </c>
      <c r="G2882" s="149" t="s">
        <v>13438</v>
      </c>
      <c r="H2882" s="149" t="s">
        <v>4081</v>
      </c>
      <c r="I2882">
        <v>40421342</v>
      </c>
    </row>
    <row r="2883" spans="6:9" x14ac:dyDescent="0.25">
      <c r="F2883" t="str">
        <f t="shared" ref="F2883:F2946" si="49">CONCATENATE(G2883, H2883)</f>
        <v>ALLGOSS INTERNATIONAL</v>
      </c>
      <c r="G2883" s="149" t="s">
        <v>13438</v>
      </c>
      <c r="H2883" s="149" t="s">
        <v>4083</v>
      </c>
      <c r="I2883">
        <v>40005231</v>
      </c>
    </row>
    <row r="2884" spans="6:9" x14ac:dyDescent="0.25">
      <c r="F2884" t="str">
        <f t="shared" si="49"/>
        <v>ALLGOTEC PLUS SUN, LLC</v>
      </c>
      <c r="G2884" s="149" t="s">
        <v>13438</v>
      </c>
      <c r="H2884" s="149" t="s">
        <v>4084</v>
      </c>
      <c r="I2884">
        <v>40005062</v>
      </c>
    </row>
    <row r="2885" spans="6:9" x14ac:dyDescent="0.25">
      <c r="F2885" t="str">
        <f t="shared" si="49"/>
        <v>ALLGOUGH ECON, INC.</v>
      </c>
      <c r="G2885" s="149" t="s">
        <v>13438</v>
      </c>
      <c r="H2885" s="149" t="s">
        <v>4086</v>
      </c>
      <c r="I2885">
        <v>40000274</v>
      </c>
    </row>
    <row r="2886" spans="6:9" x14ac:dyDescent="0.25">
      <c r="F2886" t="str">
        <f t="shared" si="49"/>
        <v>ALLGOURMET FOOD INC</v>
      </c>
      <c r="G2886" s="149" t="s">
        <v>13438</v>
      </c>
      <c r="H2886" s="149" t="s">
        <v>4088</v>
      </c>
      <c r="I2886">
        <v>40003582</v>
      </c>
    </row>
    <row r="2887" spans="6:9" x14ac:dyDescent="0.25">
      <c r="F2887" t="str">
        <f t="shared" si="49"/>
        <v>ALLGOURMET SOY FOODS, LLC</v>
      </c>
      <c r="G2887" s="149" t="s">
        <v>13438</v>
      </c>
      <c r="H2887" s="149" t="s">
        <v>4089</v>
      </c>
      <c r="I2887">
        <v>40008702</v>
      </c>
    </row>
    <row r="2888" spans="6:9" x14ac:dyDescent="0.25">
      <c r="F2888" t="str">
        <f t="shared" si="49"/>
        <v>ALLGP CLARENDON LLC</v>
      </c>
      <c r="G2888" s="149" t="s">
        <v>13438</v>
      </c>
      <c r="H2888" s="149" t="s">
        <v>4091</v>
      </c>
      <c r="I2888">
        <v>40006669</v>
      </c>
    </row>
    <row r="2889" spans="6:9" x14ac:dyDescent="0.25">
      <c r="F2889" t="str">
        <f t="shared" si="49"/>
        <v>ALLGP NORTH WOODS LP</v>
      </c>
      <c r="G2889" s="149" t="s">
        <v>13438</v>
      </c>
      <c r="H2889" s="149" t="s">
        <v>4092</v>
      </c>
      <c r="I2889">
        <v>40421049</v>
      </c>
    </row>
    <row r="2890" spans="6:9" x14ac:dyDescent="0.25">
      <c r="F2890" t="str">
        <f t="shared" si="49"/>
        <v>ALLGPS - FLORIDA TODAY</v>
      </c>
      <c r="G2890" s="149" t="s">
        <v>13438</v>
      </c>
      <c r="H2890" s="149" t="s">
        <v>4093</v>
      </c>
      <c r="I2890">
        <v>40002927</v>
      </c>
    </row>
    <row r="2891" spans="6:9" x14ac:dyDescent="0.25">
      <c r="F2891" t="str">
        <f t="shared" si="49"/>
        <v>ALLGRABIT INC.</v>
      </c>
      <c r="G2891" s="149" t="s">
        <v>13438</v>
      </c>
      <c r="H2891" s="149" t="s">
        <v>4095</v>
      </c>
      <c r="I2891">
        <v>40007640</v>
      </c>
    </row>
    <row r="2892" spans="6:9" x14ac:dyDescent="0.25">
      <c r="F2892" t="str">
        <f t="shared" si="49"/>
        <v>ALLGRAFCOR PACKAGING, INC.</v>
      </c>
      <c r="G2892" s="149" t="s">
        <v>13438</v>
      </c>
      <c r="H2892" s="149" t="s">
        <v>4096</v>
      </c>
      <c r="I2892">
        <v>40007102</v>
      </c>
    </row>
    <row r="2893" spans="6:9" x14ac:dyDescent="0.25">
      <c r="F2893" t="str">
        <f t="shared" si="49"/>
        <v>ALLGRAHAM PACKAGING COMPANY, LP</v>
      </c>
      <c r="G2893" s="149" t="s">
        <v>13438</v>
      </c>
      <c r="H2893" s="149" t="s">
        <v>4097</v>
      </c>
      <c r="I2893">
        <v>40002767</v>
      </c>
    </row>
    <row r="2894" spans="6:9" x14ac:dyDescent="0.25">
      <c r="F2894" t="str">
        <f t="shared" si="49"/>
        <v>ALLGRAINGER - HENDERSON</v>
      </c>
      <c r="G2894" s="149" t="s">
        <v>13438</v>
      </c>
      <c r="H2894" s="149" t="s">
        <v>4099</v>
      </c>
      <c r="I2894">
        <v>40007544</v>
      </c>
    </row>
    <row r="2895" spans="6:9" x14ac:dyDescent="0.25">
      <c r="F2895" t="str">
        <f t="shared" si="49"/>
        <v>ALLGRAINGER / ACCOUNTS PAYABLE DEPT</v>
      </c>
      <c r="G2895" s="149" t="s">
        <v>13438</v>
      </c>
      <c r="H2895" s="149" t="s">
        <v>4100</v>
      </c>
      <c r="I2895">
        <v>40008300</v>
      </c>
    </row>
    <row r="2896" spans="6:9" x14ac:dyDescent="0.25">
      <c r="F2896" t="str">
        <f t="shared" si="49"/>
        <v>ALLGRAINGER 939</v>
      </c>
      <c r="G2896" s="149" t="s">
        <v>13438</v>
      </c>
      <c r="H2896" s="149" t="s">
        <v>4101</v>
      </c>
      <c r="I2896">
        <v>40003083</v>
      </c>
    </row>
    <row r="2897" spans="6:9" x14ac:dyDescent="0.25">
      <c r="F2897" t="str">
        <f t="shared" si="49"/>
        <v>ALLGRAINGER A/P</v>
      </c>
      <c r="G2897" s="149" t="s">
        <v>13438</v>
      </c>
      <c r="H2897" s="149" t="s">
        <v>4102</v>
      </c>
      <c r="I2897">
        <v>40007848</v>
      </c>
    </row>
    <row r="2898" spans="6:9" x14ac:dyDescent="0.25">
      <c r="F2898" t="str">
        <f t="shared" si="49"/>
        <v>ALLGRAINGER A/P MWH11</v>
      </c>
      <c r="G2898" s="149" t="s">
        <v>13438</v>
      </c>
      <c r="H2898" s="149" t="s">
        <v>4103</v>
      </c>
      <c r="I2898">
        <v>40007319</v>
      </c>
    </row>
    <row r="2899" spans="6:9" x14ac:dyDescent="0.25">
      <c r="F2899" t="str">
        <f t="shared" si="49"/>
        <v>ALLGRAM EQUIPMENT OF AMERICA IN</v>
      </c>
      <c r="G2899" s="149" t="s">
        <v>13438</v>
      </c>
      <c r="H2899" s="149" t="s">
        <v>4107</v>
      </c>
      <c r="I2899">
        <v>40002694</v>
      </c>
    </row>
    <row r="2900" spans="6:9" x14ac:dyDescent="0.25">
      <c r="F2900" t="str">
        <f t="shared" si="49"/>
        <v>ALLGRAMIC ENTERPRISES INC</v>
      </c>
      <c r="G2900" s="149" t="s">
        <v>13438</v>
      </c>
      <c r="H2900" s="149" t="s">
        <v>4109</v>
      </c>
      <c r="I2900">
        <v>40007817</v>
      </c>
    </row>
    <row r="2901" spans="6:9" x14ac:dyDescent="0.25">
      <c r="F2901" t="str">
        <f t="shared" si="49"/>
        <v>ALLGRAND RIVER ENTERPRISES</v>
      </c>
      <c r="G2901" s="149" t="s">
        <v>13438</v>
      </c>
      <c r="H2901" s="149" t="s">
        <v>4110</v>
      </c>
      <c r="I2901">
        <v>40421020</v>
      </c>
    </row>
    <row r="2902" spans="6:9" x14ac:dyDescent="0.25">
      <c r="F2902" t="str">
        <f t="shared" si="49"/>
        <v>ALLGRAND RIVER SALES LTD</v>
      </c>
      <c r="G2902" s="149" t="s">
        <v>13438</v>
      </c>
      <c r="H2902" s="149" t="s">
        <v>4111</v>
      </c>
      <c r="I2902">
        <v>40420326</v>
      </c>
    </row>
    <row r="2903" spans="6:9" x14ac:dyDescent="0.25">
      <c r="F2903" t="str">
        <f t="shared" si="49"/>
        <v>ALLGRANT FOREST PRODUCTS CORP.</v>
      </c>
      <c r="G2903" s="149" t="s">
        <v>13438</v>
      </c>
      <c r="H2903" s="149" t="s">
        <v>4112</v>
      </c>
      <c r="I2903">
        <v>40420198</v>
      </c>
    </row>
    <row r="2904" spans="6:9" x14ac:dyDescent="0.25">
      <c r="F2904" t="str">
        <f t="shared" si="49"/>
        <v>ALLGRAPHIC EQUIPMENT &amp; MACHINERY SALES</v>
      </c>
      <c r="G2904" s="149" t="s">
        <v>13438</v>
      </c>
      <c r="H2904" s="149" t="s">
        <v>4115</v>
      </c>
      <c r="I2904">
        <v>40420538</v>
      </c>
    </row>
    <row r="2905" spans="6:9" x14ac:dyDescent="0.25">
      <c r="F2905" t="str">
        <f t="shared" si="49"/>
        <v>ALLGRAPHIC INNOVATORS, INC.</v>
      </c>
      <c r="G2905" s="149" t="s">
        <v>13438</v>
      </c>
      <c r="H2905" s="149" t="s">
        <v>4117</v>
      </c>
      <c r="I2905">
        <v>40002773</v>
      </c>
    </row>
    <row r="2906" spans="6:9" x14ac:dyDescent="0.25">
      <c r="F2906" t="str">
        <f t="shared" si="49"/>
        <v>ALLGRAPHIC PACKAGING</v>
      </c>
      <c r="G2906" s="149" t="s">
        <v>13438</v>
      </c>
      <c r="H2906" s="149" t="s">
        <v>4118</v>
      </c>
      <c r="I2906">
        <v>40003210</v>
      </c>
    </row>
    <row r="2907" spans="6:9" x14ac:dyDescent="0.25">
      <c r="F2907" t="str">
        <f t="shared" si="49"/>
        <v>ALLGRAPHIC PACKAGING - PERRY</v>
      </c>
      <c r="G2907" s="149" t="s">
        <v>13438</v>
      </c>
      <c r="H2907" s="149" t="s">
        <v>4119</v>
      </c>
      <c r="I2907">
        <v>40007409</v>
      </c>
    </row>
    <row r="2908" spans="6:9" x14ac:dyDescent="0.25">
      <c r="F2908" t="str">
        <f t="shared" si="49"/>
        <v>ALLGRAPHIC PACKAGING INT.</v>
      </c>
      <c r="G2908" s="149" t="s">
        <v>13438</v>
      </c>
      <c r="H2908" s="149" t="s">
        <v>4121</v>
      </c>
      <c r="I2908">
        <v>40002171</v>
      </c>
    </row>
    <row r="2909" spans="6:9" x14ac:dyDescent="0.25">
      <c r="F2909" s="185" t="str">
        <f t="shared" si="49"/>
        <v>ALLGRAPHIC PACKAGING INTERNATIONAL</v>
      </c>
      <c r="G2909" s="149" t="s">
        <v>13438</v>
      </c>
      <c r="H2909" s="149" t="s">
        <v>4122</v>
      </c>
      <c r="I2909">
        <v>40005118</v>
      </c>
    </row>
    <row r="2910" spans="6:9" x14ac:dyDescent="0.25">
      <c r="F2910" s="185" t="str">
        <f t="shared" si="49"/>
        <v>ALLGRAPHIC PACKAGING INTERNATIONAL</v>
      </c>
      <c r="G2910" s="149" t="s">
        <v>13438</v>
      </c>
      <c r="H2910" s="149" t="s">
        <v>4122</v>
      </c>
      <c r="I2910">
        <v>40006503</v>
      </c>
    </row>
    <row r="2911" spans="6:9" x14ac:dyDescent="0.25">
      <c r="F2911" s="185" t="str">
        <f t="shared" si="49"/>
        <v>ALLGRAPHIC PACKAGING INTERNATIONAL</v>
      </c>
      <c r="G2911" s="149" t="s">
        <v>13438</v>
      </c>
      <c r="H2911" s="149" t="s">
        <v>4122</v>
      </c>
      <c r="I2911">
        <v>40421163</v>
      </c>
    </row>
    <row r="2912" spans="6:9" x14ac:dyDescent="0.25">
      <c r="F2912" t="str">
        <f t="shared" si="49"/>
        <v>ALLGRAPHIC PACKAGING INTERNATIONAL (EG</v>
      </c>
      <c r="G2912" s="149" t="s">
        <v>13438</v>
      </c>
      <c r="H2912" s="149" t="s">
        <v>4123</v>
      </c>
      <c r="I2912">
        <v>40004205</v>
      </c>
    </row>
    <row r="2913" spans="6:9" x14ac:dyDescent="0.25">
      <c r="F2913" t="str">
        <f t="shared" si="49"/>
        <v>ALLGRAPHIC PACKAGING INTERNATIONAL (MO</v>
      </c>
      <c r="G2913" s="149" t="s">
        <v>13438</v>
      </c>
      <c r="H2913" s="149" t="s">
        <v>4124</v>
      </c>
      <c r="I2913">
        <v>40004107</v>
      </c>
    </row>
    <row r="2914" spans="6:9" x14ac:dyDescent="0.25">
      <c r="F2914" s="185" t="str">
        <f t="shared" si="49"/>
        <v>ALLGRAPHIC PACKAGING INTERNATIONAL INC</v>
      </c>
      <c r="G2914" s="149" t="s">
        <v>13438</v>
      </c>
      <c r="H2914" s="149" t="s">
        <v>4125</v>
      </c>
      <c r="I2914">
        <v>40003945</v>
      </c>
    </row>
    <row r="2915" spans="6:9" x14ac:dyDescent="0.25">
      <c r="F2915" s="185" t="str">
        <f t="shared" si="49"/>
        <v>ALLGRAPHIC PACKAGING INTERNATIONAL INC</v>
      </c>
      <c r="G2915" s="149" t="s">
        <v>13438</v>
      </c>
      <c r="H2915" s="149" t="s">
        <v>4125</v>
      </c>
      <c r="I2915">
        <v>40004213</v>
      </c>
    </row>
    <row r="2916" spans="6:9" x14ac:dyDescent="0.25">
      <c r="F2916" s="185" t="str">
        <f t="shared" si="49"/>
        <v>ALLGRAPHIC PACKAGING INTERNATIONAL INC</v>
      </c>
      <c r="G2916" s="149" t="s">
        <v>13438</v>
      </c>
      <c r="H2916" s="149" t="s">
        <v>4125</v>
      </c>
      <c r="I2916">
        <v>40007174</v>
      </c>
    </row>
    <row r="2917" spans="6:9" x14ac:dyDescent="0.25">
      <c r="F2917" t="str">
        <f t="shared" si="49"/>
        <v>ALLGRAPHIC PACKAGING INT'L - OROVILLE</v>
      </c>
      <c r="G2917" s="149" t="s">
        <v>13438</v>
      </c>
      <c r="H2917" s="149" t="s">
        <v>4126</v>
      </c>
      <c r="I2917">
        <v>40007060</v>
      </c>
    </row>
    <row r="2918" spans="6:9" x14ac:dyDescent="0.25">
      <c r="F2918" s="185" t="str">
        <f t="shared" si="49"/>
        <v>ALLGRAPHIC PACKAGING INTL CANADA ULC</v>
      </c>
      <c r="G2918" s="149" t="s">
        <v>13438</v>
      </c>
      <c r="H2918" s="149" t="s">
        <v>4127</v>
      </c>
      <c r="I2918">
        <v>40420290</v>
      </c>
    </row>
    <row r="2919" spans="6:9" x14ac:dyDescent="0.25">
      <c r="F2919" s="185" t="str">
        <f t="shared" si="49"/>
        <v>ALLGRAPHIC PACKAGING INTL CANADA ULC</v>
      </c>
      <c r="G2919" s="149" t="s">
        <v>13438</v>
      </c>
      <c r="H2919" s="149" t="s">
        <v>4127</v>
      </c>
      <c r="I2919">
        <v>40421465</v>
      </c>
    </row>
    <row r="2920" spans="6:9" x14ac:dyDescent="0.25">
      <c r="F2920" t="str">
        <f t="shared" si="49"/>
        <v>ALLGRAPHIC PACKAGING-KENDALLVILLE, IN</v>
      </c>
      <c r="G2920" s="149" t="s">
        <v>13438</v>
      </c>
      <c r="H2920" s="149" t="s">
        <v>4128</v>
      </c>
      <c r="I2920">
        <v>40005635</v>
      </c>
    </row>
    <row r="2921" spans="6:9" x14ac:dyDescent="0.25">
      <c r="F2921" t="str">
        <f t="shared" si="49"/>
        <v>ALLGRAPHIC RESOURCE INTERNATIONAL</v>
      </c>
      <c r="G2921" s="149" t="s">
        <v>13438</v>
      </c>
      <c r="H2921" s="149" t="s">
        <v>4130</v>
      </c>
      <c r="I2921">
        <v>40007300</v>
      </c>
    </row>
    <row r="2922" spans="6:9" x14ac:dyDescent="0.25">
      <c r="F2922" t="str">
        <f t="shared" si="49"/>
        <v>ALLGRAPHIC WEST PACKAGING MACHINERY</v>
      </c>
      <c r="G2922" s="149" t="s">
        <v>13438</v>
      </c>
      <c r="H2922" s="149" t="s">
        <v>4132</v>
      </c>
      <c r="I2922">
        <v>40004580</v>
      </c>
    </row>
    <row r="2923" spans="6:9" x14ac:dyDescent="0.25">
      <c r="F2923" t="str">
        <f t="shared" si="49"/>
        <v>ALLGRAPHIC WEST, INC</v>
      </c>
      <c r="G2923" s="149" t="s">
        <v>13438</v>
      </c>
      <c r="H2923" s="149" t="s">
        <v>4133</v>
      </c>
      <c r="I2923">
        <v>40008420</v>
      </c>
    </row>
    <row r="2924" spans="6:9" x14ac:dyDescent="0.25">
      <c r="F2924" t="str">
        <f t="shared" si="49"/>
        <v>ALLGRAPHIC WHIZARD</v>
      </c>
      <c r="G2924" s="149" t="s">
        <v>13438</v>
      </c>
      <c r="H2924" s="149" t="s">
        <v>4134</v>
      </c>
      <c r="I2924">
        <v>40420278</v>
      </c>
    </row>
    <row r="2925" spans="6:9" x14ac:dyDescent="0.25">
      <c r="F2925" t="str">
        <f t="shared" si="49"/>
        <v>ALLGRAPH-PAK</v>
      </c>
      <c r="G2925" s="149" t="s">
        <v>13438</v>
      </c>
      <c r="H2925" s="149" t="s">
        <v>4135</v>
      </c>
      <c r="I2925">
        <v>40003365</v>
      </c>
    </row>
    <row r="2926" spans="6:9" x14ac:dyDescent="0.25">
      <c r="F2926" t="str">
        <f t="shared" si="49"/>
        <v>ALLGREAT DANE TRAILERS, LLC</v>
      </c>
      <c r="G2926" s="149" t="s">
        <v>13438</v>
      </c>
      <c r="H2926" s="149" t="s">
        <v>4138</v>
      </c>
      <c r="I2926">
        <v>40008642</v>
      </c>
    </row>
    <row r="2927" spans="6:9" x14ac:dyDescent="0.25">
      <c r="F2927" t="str">
        <f t="shared" si="49"/>
        <v>ALLGREAT LAKES BELTING</v>
      </c>
      <c r="G2927" s="149" t="s">
        <v>13438</v>
      </c>
      <c r="H2927" s="149" t="s">
        <v>13615</v>
      </c>
      <c r="I2927">
        <v>40006140</v>
      </c>
    </row>
    <row r="2928" spans="6:9" x14ac:dyDescent="0.25">
      <c r="F2928" t="str">
        <f t="shared" si="49"/>
        <v>ALLGREAT LAKES BELTING-PAW PAW, MI</v>
      </c>
      <c r="G2928" s="149" t="s">
        <v>13438</v>
      </c>
      <c r="H2928" s="149" t="s">
        <v>4140</v>
      </c>
      <c r="I2928">
        <v>40004181</v>
      </c>
    </row>
    <row r="2929" spans="6:9" x14ac:dyDescent="0.25">
      <c r="F2929" t="str">
        <f t="shared" si="49"/>
        <v>ALLGREAT LAKES CHEESE CO</v>
      </c>
      <c r="G2929" s="149" t="s">
        <v>13438</v>
      </c>
      <c r="H2929" s="149" t="s">
        <v>4142</v>
      </c>
      <c r="I2929">
        <v>40008579</v>
      </c>
    </row>
    <row r="2930" spans="6:9" x14ac:dyDescent="0.25">
      <c r="F2930" t="str">
        <f t="shared" si="49"/>
        <v>ALLGREAT NORTHERN CORPORATION</v>
      </c>
      <c r="G2930" s="149" t="s">
        <v>13438</v>
      </c>
      <c r="H2930" s="149" t="s">
        <v>4143</v>
      </c>
      <c r="I2930">
        <v>40003140</v>
      </c>
    </row>
    <row r="2931" spans="6:9" x14ac:dyDescent="0.25">
      <c r="F2931" t="str">
        <f t="shared" si="49"/>
        <v>ALLGREATER LONDON INTERNATIONAL AIRPOR</v>
      </c>
      <c r="G2931" s="149" t="s">
        <v>13438</v>
      </c>
      <c r="H2931" s="149" t="s">
        <v>4144</v>
      </c>
      <c r="I2931">
        <v>40420638</v>
      </c>
    </row>
    <row r="2932" spans="6:9" x14ac:dyDescent="0.25">
      <c r="F2932" t="str">
        <f t="shared" si="49"/>
        <v>ALLGREATER ORLANDO AVIATION AUTHORITY</v>
      </c>
      <c r="G2932" s="149" t="s">
        <v>13438</v>
      </c>
      <c r="H2932" s="149" t="s">
        <v>4145</v>
      </c>
      <c r="I2932">
        <v>40005163</v>
      </c>
    </row>
    <row r="2933" spans="6:9" x14ac:dyDescent="0.25">
      <c r="F2933" t="str">
        <f t="shared" si="49"/>
        <v>ALLGREEN BAY PACKAGING, INC.</v>
      </c>
      <c r="G2933" s="149" t="s">
        <v>13438</v>
      </c>
      <c r="H2933" s="149" t="s">
        <v>4146</v>
      </c>
      <c r="I2933">
        <v>40006862</v>
      </c>
    </row>
    <row r="2934" spans="6:9" x14ac:dyDescent="0.25">
      <c r="F2934" t="str">
        <f t="shared" si="49"/>
        <v>ALLGREEN CIRCLE BIO ENERGY INC.</v>
      </c>
      <c r="G2934" s="149" t="s">
        <v>13438</v>
      </c>
      <c r="H2934" s="149" t="s">
        <v>4147</v>
      </c>
      <c r="I2934">
        <v>40005996</v>
      </c>
    </row>
    <row r="2935" spans="6:9" x14ac:dyDescent="0.25">
      <c r="F2935" t="str">
        <f t="shared" si="49"/>
        <v>ALLGREEN RUBBER - KENNEDY AG</v>
      </c>
      <c r="G2935" s="149" t="s">
        <v>13438</v>
      </c>
      <c r="H2935" s="149" t="s">
        <v>4150</v>
      </c>
      <c r="I2935">
        <v>40007678</v>
      </c>
    </row>
    <row r="2936" spans="6:9" x14ac:dyDescent="0.25">
      <c r="F2936" t="str">
        <f t="shared" si="49"/>
        <v>ALLGREEN RUBBER - KENNEDY AG (SALINAS)</v>
      </c>
      <c r="G2936" s="149" t="s">
        <v>13438</v>
      </c>
      <c r="H2936" s="149" t="s">
        <v>13616</v>
      </c>
      <c r="I2936">
        <v>40007951</v>
      </c>
    </row>
    <row r="2937" spans="6:9" x14ac:dyDescent="0.25">
      <c r="F2937" t="str">
        <f t="shared" si="49"/>
        <v>ALLGREEN RUBBER-KENNEDY AG</v>
      </c>
      <c r="G2937" s="149" t="s">
        <v>13438</v>
      </c>
      <c r="H2937" s="149" t="s">
        <v>13617</v>
      </c>
      <c r="I2937">
        <v>40006178</v>
      </c>
    </row>
    <row r="2938" spans="6:9" x14ac:dyDescent="0.25">
      <c r="F2938" t="str">
        <f t="shared" si="49"/>
        <v>ALLGREEN WAVE FARMS, LLC</v>
      </c>
      <c r="G2938" s="149" t="s">
        <v>13438</v>
      </c>
      <c r="H2938" s="149" t="s">
        <v>4153</v>
      </c>
      <c r="I2938">
        <v>40007217</v>
      </c>
    </row>
    <row r="2939" spans="6:9" x14ac:dyDescent="0.25">
      <c r="F2939" t="str">
        <f t="shared" si="49"/>
        <v>ALLGREENHEART FARMS</v>
      </c>
      <c r="G2939" s="149" t="s">
        <v>13438</v>
      </c>
      <c r="H2939" s="149" t="s">
        <v>4157</v>
      </c>
      <c r="I2939">
        <v>40007067</v>
      </c>
    </row>
    <row r="2940" spans="6:9" x14ac:dyDescent="0.25">
      <c r="F2940" t="str">
        <f t="shared" si="49"/>
        <v>ALLGREGOR TECHNOLOGIES, LLC</v>
      </c>
      <c r="G2940" s="149" t="s">
        <v>13438</v>
      </c>
      <c r="H2940" s="149" t="s">
        <v>4161</v>
      </c>
      <c r="I2940">
        <v>40003562</v>
      </c>
    </row>
    <row r="2941" spans="6:9" x14ac:dyDescent="0.25">
      <c r="F2941" t="str">
        <f t="shared" si="49"/>
        <v>ALLGREIF BROS CANADA INC.</v>
      </c>
      <c r="G2941" s="149" t="s">
        <v>13438</v>
      </c>
      <c r="H2941" s="149" t="s">
        <v>4163</v>
      </c>
      <c r="I2941">
        <v>40420694</v>
      </c>
    </row>
    <row r="2942" spans="6:9" x14ac:dyDescent="0.25">
      <c r="F2942" t="str">
        <f t="shared" si="49"/>
        <v>ALLGREIF BROS. CANADA LTD.</v>
      </c>
      <c r="G2942" s="149" t="s">
        <v>13438</v>
      </c>
      <c r="H2942" s="149" t="s">
        <v>4164</v>
      </c>
      <c r="I2942">
        <v>40421117</v>
      </c>
    </row>
    <row r="2943" spans="6:9" x14ac:dyDescent="0.25">
      <c r="F2943" t="str">
        <f t="shared" si="49"/>
        <v>ALLGremser Franz</v>
      </c>
      <c r="G2943" s="149" t="s">
        <v>13438</v>
      </c>
      <c r="H2943" s="149" t="s">
        <v>13618</v>
      </c>
      <c r="I2943">
        <v>408247</v>
      </c>
    </row>
    <row r="2944" spans="6:9" x14ac:dyDescent="0.25">
      <c r="F2944" t="str">
        <f t="shared" si="49"/>
        <v>ALLGRENZEBACH CORP. - NEWNAN</v>
      </c>
      <c r="G2944" s="149" t="s">
        <v>13438</v>
      </c>
      <c r="H2944" s="149" t="s">
        <v>4166</v>
      </c>
      <c r="I2944">
        <v>40002898</v>
      </c>
    </row>
    <row r="2945" spans="6:9" x14ac:dyDescent="0.25">
      <c r="F2945" t="str">
        <f t="shared" si="49"/>
        <v>ALLGREYSTON BAKERY INC.</v>
      </c>
      <c r="G2945" s="149" t="s">
        <v>13438</v>
      </c>
      <c r="H2945" s="149" t="s">
        <v>4169</v>
      </c>
      <c r="I2945">
        <v>40009019</v>
      </c>
    </row>
    <row r="2946" spans="6:9" x14ac:dyDescent="0.25">
      <c r="F2946" t="str">
        <f t="shared" si="49"/>
        <v>ALLGREYSTONE OF LINCOLN, INC</v>
      </c>
      <c r="G2946" s="149" t="s">
        <v>13438</v>
      </c>
      <c r="H2946" s="149" t="s">
        <v>4170</v>
      </c>
      <c r="I2946">
        <v>40008433</v>
      </c>
    </row>
    <row r="2947" spans="6:9" x14ac:dyDescent="0.25">
      <c r="F2947" t="str">
        <f t="shared" ref="F2947:F3010" si="50">CONCATENATE(G2947, H2947)</f>
        <v>ALLGRIFFIN CARDWELL LTD</v>
      </c>
      <c r="G2947" s="149" t="s">
        <v>13438</v>
      </c>
      <c r="H2947" s="149" t="s">
        <v>4172</v>
      </c>
      <c r="I2947">
        <v>40007800</v>
      </c>
    </row>
    <row r="2948" spans="6:9" x14ac:dyDescent="0.25">
      <c r="F2948" t="str">
        <f t="shared" si="50"/>
        <v>ALLGRIZZLY INDUSTRIAL, INC.</v>
      </c>
      <c r="G2948" s="149" t="s">
        <v>13438</v>
      </c>
      <c r="H2948" s="149" t="s">
        <v>4174</v>
      </c>
      <c r="I2948">
        <v>40005787</v>
      </c>
    </row>
    <row r="2949" spans="6:9" x14ac:dyDescent="0.25">
      <c r="F2949" t="str">
        <f t="shared" si="50"/>
        <v>ALLGROB SYSTEMS, INC</v>
      </c>
      <c r="G2949" s="149" t="s">
        <v>13438</v>
      </c>
      <c r="H2949" s="149" t="s">
        <v>4175</v>
      </c>
      <c r="I2949">
        <v>40008629</v>
      </c>
    </row>
    <row r="2950" spans="6:9" x14ac:dyDescent="0.25">
      <c r="F2950" t="str">
        <f t="shared" si="50"/>
        <v>ALLGROUPE C.N.P. INC.</v>
      </c>
      <c r="G2950" s="149" t="s">
        <v>13438</v>
      </c>
      <c r="H2950" s="149" t="s">
        <v>4179</v>
      </c>
      <c r="I2950">
        <v>40420714</v>
      </c>
    </row>
    <row r="2951" spans="6:9" x14ac:dyDescent="0.25">
      <c r="F2951" t="str">
        <f t="shared" si="50"/>
        <v>ALLGROUPE CABICO INC.</v>
      </c>
      <c r="G2951" s="149" t="s">
        <v>13438</v>
      </c>
      <c r="H2951" s="149" t="s">
        <v>4180</v>
      </c>
      <c r="I2951">
        <v>40421418</v>
      </c>
    </row>
    <row r="2952" spans="6:9" x14ac:dyDescent="0.25">
      <c r="F2952" t="str">
        <f t="shared" si="50"/>
        <v>ALLGROUPE CONCEPT PV INC.</v>
      </c>
      <c r="G2952" s="149" t="s">
        <v>13438</v>
      </c>
      <c r="H2952" s="149" t="s">
        <v>4181</v>
      </c>
      <c r="I2952">
        <v>40420872</v>
      </c>
    </row>
    <row r="2953" spans="6:9" x14ac:dyDescent="0.25">
      <c r="F2953" t="str">
        <f t="shared" si="50"/>
        <v>ALLGROUPE DEFIS</v>
      </c>
      <c r="G2953" s="149" t="s">
        <v>13438</v>
      </c>
      <c r="H2953" s="149" t="s">
        <v>4182</v>
      </c>
      <c r="I2953">
        <v>40420614</v>
      </c>
    </row>
    <row r="2954" spans="6:9" x14ac:dyDescent="0.25">
      <c r="F2954" t="str">
        <f t="shared" si="50"/>
        <v>ALLGROUPE PREMIERE MOISSON INC.</v>
      </c>
      <c r="G2954" s="149" t="s">
        <v>13438</v>
      </c>
      <c r="H2954" s="149" t="s">
        <v>4183</v>
      </c>
      <c r="I2954">
        <v>40421439</v>
      </c>
    </row>
    <row r="2955" spans="6:9" x14ac:dyDescent="0.25">
      <c r="F2955" t="str">
        <f t="shared" si="50"/>
        <v>ALLGROUPE SINOX INC</v>
      </c>
      <c r="G2955" s="149" t="s">
        <v>13438</v>
      </c>
      <c r="H2955" s="149" t="s">
        <v>4185</v>
      </c>
      <c r="I2955">
        <v>40421365</v>
      </c>
    </row>
    <row r="2956" spans="6:9" x14ac:dyDescent="0.25">
      <c r="F2956" t="str">
        <f t="shared" si="50"/>
        <v>ALLGRUNDFOS MANUFACTURING CO</v>
      </c>
      <c r="G2956" s="149" t="s">
        <v>13438</v>
      </c>
      <c r="H2956" s="149" t="s">
        <v>4186</v>
      </c>
      <c r="I2956">
        <v>40004034</v>
      </c>
    </row>
    <row r="2957" spans="6:9" x14ac:dyDescent="0.25">
      <c r="F2957" t="str">
        <f t="shared" si="50"/>
        <v>ALLGSE ENVIRONMENTAL INC</v>
      </c>
      <c r="G2957" s="149" t="s">
        <v>13438</v>
      </c>
      <c r="H2957" s="149" t="s">
        <v>4188</v>
      </c>
      <c r="I2957">
        <v>40003546</v>
      </c>
    </row>
    <row r="2958" spans="6:9" x14ac:dyDescent="0.25">
      <c r="F2958" t="str">
        <f t="shared" si="50"/>
        <v>ALLGSM ENGINEERED FABRICS, LLC</v>
      </c>
      <c r="G2958" s="149" t="s">
        <v>13438</v>
      </c>
      <c r="H2958" s="149" t="s">
        <v>4190</v>
      </c>
      <c r="I2958">
        <v>40008698</v>
      </c>
    </row>
    <row r="2959" spans="6:9" x14ac:dyDescent="0.25">
      <c r="F2959" t="str">
        <f t="shared" si="50"/>
        <v>ALLGSS - GRAPHIC SYSTEMS SERVICES</v>
      </c>
      <c r="G2959" s="149" t="s">
        <v>13438</v>
      </c>
      <c r="H2959" s="149" t="s">
        <v>13619</v>
      </c>
      <c r="I2959">
        <v>40005931</v>
      </c>
    </row>
    <row r="2960" spans="6:9" x14ac:dyDescent="0.25">
      <c r="F2960" t="str">
        <f t="shared" si="50"/>
        <v>ALLGTAA</v>
      </c>
      <c r="G2960" s="149" t="s">
        <v>13438</v>
      </c>
      <c r="H2960" s="149" t="s">
        <v>4193</v>
      </c>
      <c r="I2960">
        <v>40420354</v>
      </c>
    </row>
    <row r="2961" spans="6:9" x14ac:dyDescent="0.25">
      <c r="F2961" t="str">
        <f t="shared" si="50"/>
        <v>ALLGTS CORPORATION</v>
      </c>
      <c r="G2961" s="149" t="s">
        <v>13438</v>
      </c>
      <c r="H2961" s="149" t="s">
        <v>4194</v>
      </c>
      <c r="I2961">
        <v>40006438</v>
      </c>
    </row>
    <row r="2962" spans="6:9" x14ac:dyDescent="0.25">
      <c r="F2962" t="str">
        <f t="shared" si="50"/>
        <v>ALLGUARDIAN - GALAX</v>
      </c>
      <c r="G2962" s="149" t="s">
        <v>13438</v>
      </c>
      <c r="H2962" s="149" t="s">
        <v>4195</v>
      </c>
      <c r="I2962">
        <v>40001522</v>
      </c>
    </row>
    <row r="2963" spans="6:9" x14ac:dyDescent="0.25">
      <c r="F2963" t="str">
        <f t="shared" si="50"/>
        <v>ALLGUARDIAN - RICHBURG</v>
      </c>
      <c r="G2963" s="149" t="s">
        <v>13438</v>
      </c>
      <c r="H2963" s="149" t="s">
        <v>4196</v>
      </c>
      <c r="I2963">
        <v>40003514</v>
      </c>
    </row>
    <row r="2964" spans="6:9" x14ac:dyDescent="0.25">
      <c r="F2964" t="str">
        <f t="shared" si="50"/>
        <v>ALLGUARDIAN FIBERGLASS</v>
      </c>
      <c r="G2964" s="149" t="s">
        <v>13438</v>
      </c>
      <c r="H2964" s="149" t="s">
        <v>4197</v>
      </c>
      <c r="I2964">
        <v>40005198</v>
      </c>
    </row>
    <row r="2965" spans="6:9" x14ac:dyDescent="0.25">
      <c r="F2965" t="str">
        <f t="shared" si="50"/>
        <v>ALLGUARDIAN FIBERGLASS INC.- ALBION, M</v>
      </c>
      <c r="G2965" s="149" t="s">
        <v>13438</v>
      </c>
      <c r="H2965" s="149" t="s">
        <v>4198</v>
      </c>
      <c r="I2965">
        <v>40002917</v>
      </c>
    </row>
    <row r="2966" spans="6:9" x14ac:dyDescent="0.25">
      <c r="F2966" t="str">
        <f t="shared" si="50"/>
        <v>ALLGUARDIAN FIBERGLASS INC.- OLIVE BRA</v>
      </c>
      <c r="G2966" s="149" t="s">
        <v>13438</v>
      </c>
      <c r="H2966" s="149" t="s">
        <v>4199</v>
      </c>
      <c r="I2966">
        <v>40002884</v>
      </c>
    </row>
    <row r="2967" spans="6:9" x14ac:dyDescent="0.25">
      <c r="F2967" t="str">
        <f t="shared" si="50"/>
        <v>ALLGUARDIAN INDUSTRIES CANADA</v>
      </c>
      <c r="G2967" s="149" t="s">
        <v>13438</v>
      </c>
      <c r="H2967" s="149" t="s">
        <v>4200</v>
      </c>
      <c r="I2967">
        <v>40420311</v>
      </c>
    </row>
    <row r="2968" spans="6:9" x14ac:dyDescent="0.25">
      <c r="F2968" t="str">
        <f t="shared" si="50"/>
        <v>ALLGUERETTE DK SPEC INC.</v>
      </c>
      <c r="G2968" s="149" t="s">
        <v>13438</v>
      </c>
      <c r="H2968" s="149" t="s">
        <v>4202</v>
      </c>
      <c r="I2968">
        <v>40420639</v>
      </c>
    </row>
    <row r="2969" spans="6:9" x14ac:dyDescent="0.25">
      <c r="F2969" t="str">
        <f t="shared" si="50"/>
        <v>ALLGUIDE CORPORATION</v>
      </c>
      <c r="G2969" s="149" t="s">
        <v>13438</v>
      </c>
      <c r="H2969" s="149" t="s">
        <v>4203</v>
      </c>
      <c r="I2969">
        <v>40003423</v>
      </c>
    </row>
    <row r="2970" spans="6:9" x14ac:dyDescent="0.25">
      <c r="F2970" t="str">
        <f t="shared" si="50"/>
        <v>ALLGULF ATLANTIC INTERNATIONAL CORP.</v>
      </c>
      <c r="G2970" s="149" t="s">
        <v>13438</v>
      </c>
      <c r="H2970" s="149" t="s">
        <v>4205</v>
      </c>
      <c r="I2970">
        <v>40006948</v>
      </c>
    </row>
    <row r="2971" spans="6:9" x14ac:dyDescent="0.25">
      <c r="F2971" t="str">
        <f t="shared" si="50"/>
        <v>ALLGULF COAST AIR &amp; HYDRAULICS INC.</v>
      </c>
      <c r="G2971" s="149" t="s">
        <v>13438</v>
      </c>
      <c r="H2971" s="149" t="s">
        <v>4206</v>
      </c>
      <c r="I2971">
        <v>40007896</v>
      </c>
    </row>
    <row r="2972" spans="6:9" x14ac:dyDescent="0.25">
      <c r="F2972" t="str">
        <f t="shared" si="50"/>
        <v>ALLGULF STATE PAPER</v>
      </c>
      <c r="G2972" s="149" t="s">
        <v>13438</v>
      </c>
      <c r="H2972" s="149" t="s">
        <v>4211</v>
      </c>
      <c r="I2972">
        <v>40002260</v>
      </c>
    </row>
    <row r="2973" spans="6:9" x14ac:dyDescent="0.25">
      <c r="F2973" t="str">
        <f t="shared" si="50"/>
        <v>ALLGULFCO MANUFACTURING</v>
      </c>
      <c r="G2973" s="149" t="s">
        <v>13438</v>
      </c>
      <c r="H2973" s="149" t="s">
        <v>4212</v>
      </c>
      <c r="I2973">
        <v>40003959</v>
      </c>
    </row>
    <row r="2974" spans="6:9" x14ac:dyDescent="0.25">
      <c r="F2974" t="str">
        <f t="shared" si="50"/>
        <v>ALLGUNTHER INTERNATIONAL LTD</v>
      </c>
      <c r="G2974" s="149" t="s">
        <v>13438</v>
      </c>
      <c r="H2974" s="149" t="s">
        <v>4213</v>
      </c>
      <c r="I2974">
        <v>40003896</v>
      </c>
    </row>
    <row r="2975" spans="6:9" x14ac:dyDescent="0.25">
      <c r="F2975" t="str">
        <f t="shared" si="50"/>
        <v>ALLGURIT (CANADA) INC.</v>
      </c>
      <c r="G2975" s="149" t="s">
        <v>13438</v>
      </c>
      <c r="H2975" s="149" t="s">
        <v>4214</v>
      </c>
      <c r="I2975">
        <v>40420671</v>
      </c>
    </row>
    <row r="2976" spans="6:9" x14ac:dyDescent="0.25">
      <c r="F2976" t="str">
        <f t="shared" si="50"/>
        <v>ALLGUTH CANDIES</v>
      </c>
      <c r="G2976" s="149" t="s">
        <v>13438</v>
      </c>
      <c r="H2976" s="149" t="s">
        <v>4216</v>
      </c>
      <c r="I2976">
        <v>40002902</v>
      </c>
    </row>
    <row r="2977" spans="6:9" x14ac:dyDescent="0.25">
      <c r="F2977" t="str">
        <f t="shared" si="50"/>
        <v>ALLGUTTENPLAN'S FROZEN DOUGH, INC</v>
      </c>
      <c r="G2977" s="149" t="s">
        <v>13438</v>
      </c>
      <c r="H2977" s="149" t="s">
        <v>4217</v>
      </c>
      <c r="I2977">
        <v>40008769</v>
      </c>
    </row>
    <row r="2978" spans="6:9" x14ac:dyDescent="0.25">
      <c r="F2978" t="str">
        <f t="shared" si="50"/>
        <v>ALLGYM DOC. INC. DBAS GYM DOCTORS</v>
      </c>
      <c r="G2978" s="149" t="s">
        <v>13438</v>
      </c>
      <c r="H2978" s="149" t="s">
        <v>4219</v>
      </c>
      <c r="I2978">
        <v>40006456</v>
      </c>
    </row>
    <row r="2979" spans="6:9" x14ac:dyDescent="0.25">
      <c r="F2979" t="str">
        <f t="shared" si="50"/>
        <v>ALLGYPSUM TECHNOLOGIES INC</v>
      </c>
      <c r="G2979" s="149" t="s">
        <v>13438</v>
      </c>
      <c r="H2979" s="149" t="s">
        <v>4220</v>
      </c>
      <c r="I2979">
        <v>40420910</v>
      </c>
    </row>
    <row r="2980" spans="6:9" x14ac:dyDescent="0.25">
      <c r="F2980" t="str">
        <f t="shared" si="50"/>
        <v>ALLH   BARBER &amp; SONS</v>
      </c>
      <c r="G2980" s="149" t="s">
        <v>13438</v>
      </c>
      <c r="H2980" s="149" t="s">
        <v>4221</v>
      </c>
      <c r="I2980">
        <v>40006161</v>
      </c>
    </row>
    <row r="2981" spans="6:9" x14ac:dyDescent="0.25">
      <c r="F2981" t="str">
        <f t="shared" si="50"/>
        <v>ALLH &amp; A LLC</v>
      </c>
      <c r="G2981" s="149" t="s">
        <v>13438</v>
      </c>
      <c r="H2981" s="149" t="s">
        <v>4222</v>
      </c>
      <c r="I2981">
        <v>40008617</v>
      </c>
    </row>
    <row r="2982" spans="6:9" x14ac:dyDescent="0.25">
      <c r="F2982" t="str">
        <f t="shared" si="50"/>
        <v>ALLH &amp; H SALES, LLC</v>
      </c>
      <c r="G2982" s="149" t="s">
        <v>13438</v>
      </c>
      <c r="H2982" s="149" t="s">
        <v>4223</v>
      </c>
      <c r="I2982">
        <v>40007599</v>
      </c>
    </row>
    <row r="2983" spans="6:9" x14ac:dyDescent="0.25">
      <c r="F2983" t="str">
        <f t="shared" si="50"/>
        <v>ALLH&amp;T WATERBURY INC</v>
      </c>
      <c r="G2983" s="149" t="s">
        <v>13438</v>
      </c>
      <c r="H2983" s="149" t="s">
        <v>4224</v>
      </c>
      <c r="I2983">
        <v>40005014</v>
      </c>
    </row>
    <row r="2984" spans="6:9" x14ac:dyDescent="0.25">
      <c r="F2984" t="str">
        <f t="shared" si="50"/>
        <v>ALLH.D. PRESS SERVICES INC.</v>
      </c>
      <c r="G2984" s="149" t="s">
        <v>13438</v>
      </c>
      <c r="H2984" s="149" t="s">
        <v>4226</v>
      </c>
      <c r="I2984">
        <v>40420984</v>
      </c>
    </row>
    <row r="2985" spans="6:9" x14ac:dyDescent="0.25">
      <c r="F2985" t="str">
        <f t="shared" si="50"/>
        <v>ALLH.G. TRADING CORP</v>
      </c>
      <c r="G2985" s="149" t="s">
        <v>13438</v>
      </c>
      <c r="H2985" s="149" t="s">
        <v>4227</v>
      </c>
      <c r="I2985">
        <v>40008207</v>
      </c>
    </row>
    <row r="2986" spans="6:9" x14ac:dyDescent="0.25">
      <c r="F2986" t="str">
        <f t="shared" si="50"/>
        <v>ALLH.J. HEINZ COMPANY OF CANADA LP</v>
      </c>
      <c r="G2986" s="149" t="s">
        <v>13438</v>
      </c>
      <c r="H2986" s="149" t="s">
        <v>4228</v>
      </c>
      <c r="I2986">
        <v>40420282</v>
      </c>
    </row>
    <row r="2987" spans="6:9" x14ac:dyDescent="0.25">
      <c r="F2987" t="str">
        <f t="shared" si="50"/>
        <v>ALLH.J. HEINZ OPERATION PARTNERSHIP</v>
      </c>
      <c r="G2987" s="149" t="s">
        <v>13438</v>
      </c>
      <c r="H2987" s="149" t="s">
        <v>4229</v>
      </c>
      <c r="I2987">
        <v>40004589</v>
      </c>
    </row>
    <row r="2988" spans="6:9" x14ac:dyDescent="0.25">
      <c r="F2988" t="str">
        <f t="shared" si="50"/>
        <v>ALLHABIG IND SERVICES, INC.</v>
      </c>
      <c r="G2988" s="149" t="s">
        <v>13438</v>
      </c>
      <c r="H2988" s="149" t="s">
        <v>4231</v>
      </c>
      <c r="I2988">
        <v>40007665</v>
      </c>
    </row>
    <row r="2989" spans="6:9" x14ac:dyDescent="0.25">
      <c r="F2989" t="str">
        <f t="shared" si="50"/>
        <v>ALLHAFNER CANADA INC.</v>
      </c>
      <c r="G2989" s="149" t="s">
        <v>13438</v>
      </c>
      <c r="H2989" s="149" t="s">
        <v>4233</v>
      </c>
      <c r="I2989">
        <v>40421331</v>
      </c>
    </row>
    <row r="2990" spans="6:9" x14ac:dyDescent="0.25">
      <c r="F2990" t="str">
        <f t="shared" si="50"/>
        <v>ALLHAGG PRESS, INC.</v>
      </c>
      <c r="G2990" s="149" t="s">
        <v>13438</v>
      </c>
      <c r="H2990" s="149" t="s">
        <v>4241</v>
      </c>
      <c r="I2990">
        <v>40007103</v>
      </c>
    </row>
    <row r="2991" spans="6:9" x14ac:dyDescent="0.25">
      <c r="F2991" t="str">
        <f t="shared" si="50"/>
        <v>ALLHAGGART BELTING CANADA LTD.</v>
      </c>
      <c r="G2991" s="149" t="s">
        <v>13438</v>
      </c>
      <c r="H2991" s="149" t="s">
        <v>4242</v>
      </c>
      <c r="I2991">
        <v>40424250</v>
      </c>
    </row>
    <row r="2992" spans="6:9" x14ac:dyDescent="0.25">
      <c r="F2992" t="str">
        <f t="shared" si="50"/>
        <v>ALLHAIN-CELESTIAL ULC - MISSISSAUGA</v>
      </c>
      <c r="G2992" s="149" t="s">
        <v>13438</v>
      </c>
      <c r="H2992" s="149" t="s">
        <v>4243</v>
      </c>
      <c r="I2992">
        <v>40421511</v>
      </c>
    </row>
    <row r="2993" spans="6:9" x14ac:dyDescent="0.25">
      <c r="F2993" t="str">
        <f t="shared" si="50"/>
        <v>ALLHAINES EQUIPMENT INC</v>
      </c>
      <c r="G2993" s="149" t="s">
        <v>13438</v>
      </c>
      <c r="H2993" s="149" t="s">
        <v>4244</v>
      </c>
      <c r="I2993">
        <v>40007203</v>
      </c>
    </row>
    <row r="2994" spans="6:9" x14ac:dyDescent="0.25">
      <c r="F2994" t="str">
        <f t="shared" si="50"/>
        <v>ALLHALEY BROS., INC.</v>
      </c>
      <c r="G2994" s="149" t="s">
        <v>13438</v>
      </c>
      <c r="H2994" s="149" t="s">
        <v>4245</v>
      </c>
      <c r="I2994">
        <v>40008885</v>
      </c>
    </row>
    <row r="2995" spans="6:9" x14ac:dyDescent="0.25">
      <c r="F2995" t="str">
        <f t="shared" si="50"/>
        <v>ALLHALLMARK CANADA</v>
      </c>
      <c r="G2995" s="149" t="s">
        <v>13438</v>
      </c>
      <c r="H2995" s="149" t="s">
        <v>4246</v>
      </c>
      <c r="I2995">
        <v>40420454</v>
      </c>
    </row>
    <row r="2996" spans="6:9" x14ac:dyDescent="0.25">
      <c r="F2996" t="str">
        <f t="shared" si="50"/>
        <v>ALLHALLMARK CARDS</v>
      </c>
      <c r="G2996" s="149" t="s">
        <v>13438</v>
      </c>
      <c r="H2996" s="149" t="s">
        <v>4247</v>
      </c>
      <c r="I2996">
        <v>40004335</v>
      </c>
    </row>
    <row r="2997" spans="6:9" x14ac:dyDescent="0.25">
      <c r="F2997" t="str">
        <f t="shared" si="50"/>
        <v>ALLHALLMARK SALES CORP</v>
      </c>
      <c r="G2997" s="149" t="s">
        <v>13438</v>
      </c>
      <c r="H2997" s="149" t="s">
        <v>4249</v>
      </c>
      <c r="I2997">
        <v>40008806</v>
      </c>
    </row>
    <row r="2998" spans="6:9" x14ac:dyDescent="0.25">
      <c r="F2998" t="str">
        <f t="shared" si="50"/>
        <v>ALLHAMILL MACHINE COMPANY INC.</v>
      </c>
      <c r="G2998" s="149" t="s">
        <v>13438</v>
      </c>
      <c r="H2998" s="149" t="s">
        <v>4251</v>
      </c>
      <c r="I2998">
        <v>40421169</v>
      </c>
    </row>
    <row r="2999" spans="6:9" x14ac:dyDescent="0.25">
      <c r="F2999" t="str">
        <f t="shared" si="50"/>
        <v>ALLHAMILTON PAPER BOX COMPANY</v>
      </c>
      <c r="G2999" s="149" t="s">
        <v>13438</v>
      </c>
      <c r="H2999" s="149" t="s">
        <v>4253</v>
      </c>
      <c r="I2999">
        <v>40420297</v>
      </c>
    </row>
    <row r="3000" spans="6:9" x14ac:dyDescent="0.25">
      <c r="F3000" t="str">
        <f t="shared" si="50"/>
        <v>ALLHANKOOK AMERICA CORP</v>
      </c>
      <c r="G3000" s="149" t="s">
        <v>13438</v>
      </c>
      <c r="H3000" s="149" t="s">
        <v>4257</v>
      </c>
      <c r="I3000">
        <v>40007557</v>
      </c>
    </row>
    <row r="3001" spans="6:9" x14ac:dyDescent="0.25">
      <c r="F3001" t="str">
        <f t="shared" si="50"/>
        <v>ALLHANLIE CARTON AND PRINTIN</v>
      </c>
      <c r="G3001" s="149" t="s">
        <v>13438</v>
      </c>
      <c r="H3001" s="149" t="s">
        <v>4259</v>
      </c>
      <c r="I3001">
        <v>40420316</v>
      </c>
    </row>
    <row r="3002" spans="6:9" x14ac:dyDescent="0.25">
      <c r="F3002" t="str">
        <f t="shared" si="50"/>
        <v>ALLHANNIBAL MACHINE INC</v>
      </c>
      <c r="G3002" s="149" t="s">
        <v>13438</v>
      </c>
      <c r="H3002" s="149" t="s">
        <v>4260</v>
      </c>
      <c r="I3002">
        <v>40007327</v>
      </c>
    </row>
    <row r="3003" spans="6:9" x14ac:dyDescent="0.25">
      <c r="F3003" t="str">
        <f t="shared" si="50"/>
        <v>ALLHANORA SPINNING</v>
      </c>
      <c r="G3003" s="149" t="s">
        <v>13438</v>
      </c>
      <c r="H3003" s="149" t="s">
        <v>4261</v>
      </c>
      <c r="I3003">
        <v>40007229</v>
      </c>
    </row>
    <row r="3004" spans="6:9" x14ac:dyDescent="0.25">
      <c r="F3004" t="str">
        <f t="shared" si="50"/>
        <v>ALLHANOVER CONVEYING SYSTEMS INC</v>
      </c>
      <c r="G3004" s="149" t="s">
        <v>13438</v>
      </c>
      <c r="H3004" s="149" t="s">
        <v>4262</v>
      </c>
      <c r="I3004">
        <v>40006771</v>
      </c>
    </row>
    <row r="3005" spans="6:9" x14ac:dyDescent="0.25">
      <c r="F3005" t="str">
        <f t="shared" si="50"/>
        <v>ALLHANSON BRICK MONROE</v>
      </c>
      <c r="G3005" s="149" t="s">
        <v>13438</v>
      </c>
      <c r="H3005" s="149" t="s">
        <v>4264</v>
      </c>
      <c r="I3005">
        <v>40005304</v>
      </c>
    </row>
    <row r="3006" spans="6:9" x14ac:dyDescent="0.25">
      <c r="F3006" t="str">
        <f t="shared" si="50"/>
        <v>ALLHANWHA ADVANCED MATERIALS AMERICA</v>
      </c>
      <c r="G3006" s="149" t="s">
        <v>13438</v>
      </c>
      <c r="H3006" s="149" t="s">
        <v>4265</v>
      </c>
      <c r="I3006">
        <v>40006311</v>
      </c>
    </row>
    <row r="3007" spans="6:9" x14ac:dyDescent="0.25">
      <c r="F3007" t="str">
        <f t="shared" si="50"/>
        <v>ALLHAPPY BAGELS &amp; DONUTS</v>
      </c>
      <c r="G3007" s="149" t="s">
        <v>13438</v>
      </c>
      <c r="H3007" s="149" t="s">
        <v>4267</v>
      </c>
      <c r="I3007">
        <v>40008921</v>
      </c>
    </row>
    <row r="3008" spans="6:9" x14ac:dyDescent="0.25">
      <c r="F3008" t="str">
        <f t="shared" si="50"/>
        <v>ALLHARMONY FOODS CORP.</v>
      </c>
      <c r="G3008" s="149" t="s">
        <v>13438</v>
      </c>
      <c r="H3008" s="149" t="s">
        <v>4270</v>
      </c>
      <c r="I3008">
        <v>40007799</v>
      </c>
    </row>
    <row r="3009" spans="6:9" x14ac:dyDescent="0.25">
      <c r="F3009" t="str">
        <f t="shared" si="50"/>
        <v>ALLHARRIS &amp; BRUNO, INTERNATIONAL</v>
      </c>
      <c r="G3009" s="149" t="s">
        <v>13438</v>
      </c>
      <c r="H3009" s="149" t="s">
        <v>4277</v>
      </c>
      <c r="I3009">
        <v>40008456</v>
      </c>
    </row>
    <row r="3010" spans="6:9" x14ac:dyDescent="0.25">
      <c r="F3010" t="str">
        <f t="shared" si="50"/>
        <v>ALLHARRIS PACKAGING CORP.</v>
      </c>
      <c r="G3010" s="149" t="s">
        <v>13438</v>
      </c>
      <c r="H3010" s="149" t="s">
        <v>4279</v>
      </c>
      <c r="I3010">
        <v>40006939</v>
      </c>
    </row>
    <row r="3011" spans="6:9" x14ac:dyDescent="0.25">
      <c r="F3011" t="str">
        <f t="shared" ref="F3011:F3074" si="51">CONCATENATE(G3011, H3011)</f>
        <v>ALLHART &amp; COOLEY</v>
      </c>
      <c r="G3011" s="149" t="s">
        <v>13438</v>
      </c>
      <c r="H3011" s="149" t="s">
        <v>4282</v>
      </c>
      <c r="I3011">
        <v>40005461</v>
      </c>
    </row>
    <row r="3012" spans="6:9" x14ac:dyDescent="0.25">
      <c r="F3012" t="str">
        <f t="shared" si="51"/>
        <v>ALLHART ENGINEERING</v>
      </c>
      <c r="G3012" s="149" t="s">
        <v>13438</v>
      </c>
      <c r="H3012" s="149" t="s">
        <v>4283</v>
      </c>
      <c r="I3012">
        <v>40420695</v>
      </c>
    </row>
    <row r="3013" spans="6:9" x14ac:dyDescent="0.25">
      <c r="F3013" t="str">
        <f t="shared" si="51"/>
        <v>ALLHARVARD FACTORY AUTOMATION</v>
      </c>
      <c r="G3013" s="149" t="s">
        <v>13438</v>
      </c>
      <c r="H3013" s="149" t="s">
        <v>4284</v>
      </c>
      <c r="I3013">
        <v>40002129</v>
      </c>
    </row>
    <row r="3014" spans="6:9" x14ac:dyDescent="0.25">
      <c r="F3014" t="str">
        <f t="shared" si="51"/>
        <v>ALLHARVARD UNIVERSITY</v>
      </c>
      <c r="G3014" s="149" t="s">
        <v>13438</v>
      </c>
      <c r="H3014" s="149" t="s">
        <v>4285</v>
      </c>
      <c r="I3014">
        <v>40008931</v>
      </c>
    </row>
    <row r="3015" spans="6:9" x14ac:dyDescent="0.25">
      <c r="F3015" t="str">
        <f t="shared" si="51"/>
        <v>ALLHARVEST CONSUMER INSULATION</v>
      </c>
      <c r="G3015" s="149" t="s">
        <v>13438</v>
      </c>
      <c r="H3015" s="149" t="s">
        <v>4286</v>
      </c>
      <c r="I3015">
        <v>40006404</v>
      </c>
    </row>
    <row r="3016" spans="6:9" x14ac:dyDescent="0.25">
      <c r="F3016" t="str">
        <f t="shared" si="51"/>
        <v>ALLHARVEST TIME FOODS,INC</v>
      </c>
      <c r="G3016" s="149" t="s">
        <v>13438</v>
      </c>
      <c r="H3016" s="149" t="s">
        <v>4288</v>
      </c>
      <c r="I3016">
        <v>40001799</v>
      </c>
    </row>
    <row r="3017" spans="6:9" x14ac:dyDescent="0.25">
      <c r="F3017" t="str">
        <f t="shared" si="51"/>
        <v>ALLHASE TOOLING SPECIALTIES INC.</v>
      </c>
      <c r="G3017" s="149" t="s">
        <v>13438</v>
      </c>
      <c r="H3017" s="149" t="s">
        <v>4289</v>
      </c>
      <c r="I3017">
        <v>40420558</v>
      </c>
    </row>
    <row r="3018" spans="6:9" x14ac:dyDescent="0.25">
      <c r="F3018" t="str">
        <f t="shared" si="51"/>
        <v>ALLHAUNI RICHMOND</v>
      </c>
      <c r="G3018" s="149" t="s">
        <v>13438</v>
      </c>
      <c r="H3018" s="149" t="s">
        <v>13620</v>
      </c>
      <c r="I3018">
        <v>40000139</v>
      </c>
    </row>
    <row r="3019" spans="6:9" x14ac:dyDescent="0.25">
      <c r="F3019" t="str">
        <f t="shared" si="51"/>
        <v>ALLHAUSER MACHINERY LTD.</v>
      </c>
      <c r="G3019" s="149" t="s">
        <v>13438</v>
      </c>
      <c r="H3019" s="149" t="s">
        <v>4290</v>
      </c>
      <c r="I3019">
        <v>40421318</v>
      </c>
    </row>
    <row r="3020" spans="6:9" x14ac:dyDescent="0.25">
      <c r="F3020" t="str">
        <f t="shared" si="51"/>
        <v>ALLHAVER &amp; BOECKER USA</v>
      </c>
      <c r="G3020" s="149" t="s">
        <v>13438</v>
      </c>
      <c r="H3020" s="149" t="s">
        <v>4292</v>
      </c>
      <c r="I3020">
        <v>40005259</v>
      </c>
    </row>
    <row r="3021" spans="6:9" x14ac:dyDescent="0.25">
      <c r="F3021" t="str">
        <f t="shared" si="51"/>
        <v>ALLHAWK TRAILERS LLC</v>
      </c>
      <c r="G3021" s="149" t="s">
        <v>13438</v>
      </c>
      <c r="H3021" s="149" t="s">
        <v>4294</v>
      </c>
      <c r="I3021">
        <v>40006192</v>
      </c>
    </row>
    <row r="3022" spans="6:9" x14ac:dyDescent="0.25">
      <c r="F3022" t="str">
        <f t="shared" si="51"/>
        <v>ALLHAYES WORLDWIDE CONSULTING SERVICES</v>
      </c>
      <c r="G3022" s="149" t="s">
        <v>13438</v>
      </c>
      <c r="H3022" s="149" t="s">
        <v>4295</v>
      </c>
      <c r="I3022">
        <v>40421180</v>
      </c>
    </row>
    <row r="3023" spans="6:9" x14ac:dyDescent="0.25">
      <c r="F3023" t="str">
        <f t="shared" si="51"/>
        <v>ALLHAYHOE MILLS LIMITED</v>
      </c>
      <c r="G3023" s="149" t="s">
        <v>13438</v>
      </c>
      <c r="H3023" s="149" t="s">
        <v>4296</v>
      </c>
      <c r="I3023">
        <v>40420164</v>
      </c>
    </row>
    <row r="3024" spans="6:9" x14ac:dyDescent="0.25">
      <c r="F3024" t="str">
        <f t="shared" si="51"/>
        <v>ALLHBH ENTERPRISES</v>
      </c>
      <c r="G3024" s="149" t="s">
        <v>13438</v>
      </c>
      <c r="H3024" s="149" t="s">
        <v>4298</v>
      </c>
      <c r="I3024">
        <v>40007747</v>
      </c>
    </row>
    <row r="3025" spans="6:9" x14ac:dyDescent="0.25">
      <c r="F3025" t="str">
        <f t="shared" si="51"/>
        <v>ALLHDG ENTERPRISES OF OHIO LLC</v>
      </c>
      <c r="G3025" s="149" t="s">
        <v>13438</v>
      </c>
      <c r="H3025" s="149" t="s">
        <v>4303</v>
      </c>
      <c r="I3025">
        <v>40007339</v>
      </c>
    </row>
    <row r="3026" spans="6:9" x14ac:dyDescent="0.25">
      <c r="F3026" t="str">
        <f t="shared" si="51"/>
        <v>ALLHDK INDUSTRIES, INC.</v>
      </c>
      <c r="G3026" s="149" t="s">
        <v>13438</v>
      </c>
      <c r="H3026" s="149" t="s">
        <v>4304</v>
      </c>
      <c r="I3026">
        <v>40000296</v>
      </c>
    </row>
    <row r="3027" spans="6:9" x14ac:dyDescent="0.25">
      <c r="F3027" t="str">
        <f t="shared" si="51"/>
        <v>ALLHEALTHY PET</v>
      </c>
      <c r="G3027" s="149" t="s">
        <v>13438</v>
      </c>
      <c r="H3027" s="149" t="s">
        <v>4306</v>
      </c>
      <c r="I3027">
        <v>40007552</v>
      </c>
    </row>
    <row r="3028" spans="6:9" x14ac:dyDescent="0.25">
      <c r="F3028" t="str">
        <f t="shared" si="51"/>
        <v>ALLHEARTHSIDE FOOD SOLUTIONS - EZ PAK</v>
      </c>
      <c r="G3028" s="149" t="s">
        <v>13438</v>
      </c>
      <c r="H3028" s="149" t="s">
        <v>4307</v>
      </c>
      <c r="I3028">
        <v>40007761</v>
      </c>
    </row>
    <row r="3029" spans="6:9" x14ac:dyDescent="0.25">
      <c r="F3029" t="str">
        <f t="shared" si="51"/>
        <v>ALLHEARTHSIDE FOOD SOLUTIONS - LONDON</v>
      </c>
      <c r="G3029" s="149" t="s">
        <v>13438</v>
      </c>
      <c r="H3029" s="149" t="s">
        <v>4309</v>
      </c>
      <c r="I3029">
        <v>40002142</v>
      </c>
    </row>
    <row r="3030" spans="6:9" x14ac:dyDescent="0.25">
      <c r="F3030" t="str">
        <f t="shared" si="51"/>
        <v>ALLHEARTHSIDE FOOD SOLUTIONS - MCCOMB</v>
      </c>
      <c r="G3030" s="149" t="s">
        <v>13438</v>
      </c>
      <c r="H3030" s="149" t="s">
        <v>4310</v>
      </c>
      <c r="I3030">
        <v>40004299</v>
      </c>
    </row>
    <row r="3031" spans="6:9" x14ac:dyDescent="0.25">
      <c r="F3031" t="str">
        <f t="shared" si="51"/>
        <v>ALLHEARTHSIDE FOOD SOLUTIONS - MI CITY</v>
      </c>
      <c r="G3031" s="149" t="s">
        <v>13438</v>
      </c>
      <c r="H3031" s="149" t="s">
        <v>4311</v>
      </c>
      <c r="I3031">
        <v>40005354</v>
      </c>
    </row>
    <row r="3032" spans="6:9" x14ac:dyDescent="0.25">
      <c r="F3032" t="str">
        <f t="shared" si="51"/>
        <v>ALLHEARTHSIDE FOOD SOLUTIONS - TOLEDO</v>
      </c>
      <c r="G3032" s="149" t="s">
        <v>13438</v>
      </c>
      <c r="H3032" s="149" t="s">
        <v>4312</v>
      </c>
      <c r="I3032">
        <v>40007633</v>
      </c>
    </row>
    <row r="3033" spans="6:9" x14ac:dyDescent="0.25">
      <c r="F3033" t="str">
        <f t="shared" si="51"/>
        <v>ALLHEARTHSIDE FOOD SOLUTIONS - WENONA</v>
      </c>
      <c r="G3033" s="149" t="s">
        <v>13438</v>
      </c>
      <c r="H3033" s="149" t="s">
        <v>4313</v>
      </c>
      <c r="I3033">
        <v>40005226</v>
      </c>
    </row>
    <row r="3034" spans="6:9" x14ac:dyDescent="0.25">
      <c r="F3034" t="str">
        <f t="shared" si="51"/>
        <v>ALLHEARTHSIDE FOOD SOLUTIONS LLC - BOI</v>
      </c>
      <c r="G3034" s="149" t="s">
        <v>13438</v>
      </c>
      <c r="H3034" s="149" t="s">
        <v>4314</v>
      </c>
      <c r="I3034">
        <v>40007888</v>
      </c>
    </row>
    <row r="3035" spans="6:9" x14ac:dyDescent="0.25">
      <c r="F3035" t="str">
        <f t="shared" si="51"/>
        <v>ALLHEAT AND CONTROL</v>
      </c>
      <c r="G3035" s="149" t="s">
        <v>13438</v>
      </c>
      <c r="H3035" s="149" t="s">
        <v>4318</v>
      </c>
      <c r="I3035">
        <v>40003063</v>
      </c>
    </row>
    <row r="3036" spans="6:9" x14ac:dyDescent="0.25">
      <c r="F3036" t="str">
        <f t="shared" si="51"/>
        <v>ALLHEAT TEK, INC</v>
      </c>
      <c r="G3036" s="149" t="s">
        <v>13438</v>
      </c>
      <c r="H3036" s="149" t="s">
        <v>4320</v>
      </c>
      <c r="I3036">
        <v>40008153</v>
      </c>
    </row>
    <row r="3037" spans="6:9" x14ac:dyDescent="0.25">
      <c r="F3037" t="str">
        <f t="shared" si="51"/>
        <v>ALLHEIBER SCHROEDER USA</v>
      </c>
      <c r="G3037" s="149" t="s">
        <v>13438</v>
      </c>
      <c r="H3037" s="149" t="s">
        <v>4323</v>
      </c>
      <c r="I3037">
        <v>40003248</v>
      </c>
    </row>
    <row r="3038" spans="6:9" x14ac:dyDescent="0.25">
      <c r="F3038" t="str">
        <f t="shared" si="51"/>
        <v>ALLHEIDELBERG USA</v>
      </c>
      <c r="G3038" s="149" t="s">
        <v>13438</v>
      </c>
      <c r="H3038" s="149" t="s">
        <v>4324</v>
      </c>
      <c r="I3038">
        <v>40006907</v>
      </c>
    </row>
    <row r="3039" spans="6:9" x14ac:dyDescent="0.25">
      <c r="F3039" t="str">
        <f t="shared" si="51"/>
        <v>ALLHEINEMANN'S BAKERIES</v>
      </c>
      <c r="G3039" s="149" t="s">
        <v>13438</v>
      </c>
      <c r="H3039" s="149" t="s">
        <v>4325</v>
      </c>
      <c r="I3039">
        <v>40001611</v>
      </c>
    </row>
    <row r="3040" spans="6:9" x14ac:dyDescent="0.25">
      <c r="F3040" t="str">
        <f t="shared" si="51"/>
        <v>ALLHEINZ BAKERY PRODUCTS</v>
      </c>
      <c r="G3040" s="149" t="s">
        <v>13438</v>
      </c>
      <c r="H3040" s="149" t="s">
        <v>4326</v>
      </c>
      <c r="I3040">
        <v>40420047</v>
      </c>
    </row>
    <row r="3041" spans="6:9" x14ac:dyDescent="0.25">
      <c r="F3041" t="str">
        <f t="shared" si="51"/>
        <v>ALLHEINZEN MFG INC</v>
      </c>
      <c r="G3041" s="149" t="s">
        <v>13438</v>
      </c>
      <c r="H3041" s="149" t="s">
        <v>4327</v>
      </c>
      <c r="I3041">
        <v>40008653</v>
      </c>
    </row>
    <row r="3042" spans="6:9" x14ac:dyDescent="0.25">
      <c r="F3042" t="str">
        <f t="shared" si="51"/>
        <v>ALLHELICON GRAPHICS LLC</v>
      </c>
      <c r="G3042" s="149" t="s">
        <v>13438</v>
      </c>
      <c r="H3042" s="149" t="s">
        <v>4328</v>
      </c>
      <c r="I3042">
        <v>40007715</v>
      </c>
    </row>
    <row r="3043" spans="6:9" x14ac:dyDescent="0.25">
      <c r="F3043" t="str">
        <f t="shared" si="51"/>
        <v>ALLHELLA CORP</v>
      </c>
      <c r="G3043" s="149" t="s">
        <v>13438</v>
      </c>
      <c r="H3043" s="149" t="s">
        <v>13621</v>
      </c>
      <c r="I3043">
        <v>40004134</v>
      </c>
    </row>
    <row r="3044" spans="6:9" x14ac:dyDescent="0.25">
      <c r="F3044" t="str">
        <f t="shared" si="51"/>
        <v>ALLHENDRICK MANUFACTURING COMPANY</v>
      </c>
      <c r="G3044" s="149" t="s">
        <v>13438</v>
      </c>
      <c r="H3044" s="149" t="s">
        <v>4331</v>
      </c>
      <c r="I3044">
        <v>40007439</v>
      </c>
    </row>
    <row r="3045" spans="6:9" x14ac:dyDescent="0.25">
      <c r="F3045" t="str">
        <f t="shared" si="51"/>
        <v>ALLHENDRICK METAL PRODUCTS</v>
      </c>
      <c r="G3045" s="149" t="s">
        <v>13438</v>
      </c>
      <c r="H3045" s="149" t="s">
        <v>4332</v>
      </c>
      <c r="I3045">
        <v>40005914</v>
      </c>
    </row>
    <row r="3046" spans="6:9" x14ac:dyDescent="0.25">
      <c r="F3046" t="str">
        <f t="shared" si="51"/>
        <v>ALLHENDRIX BATTING COMPANY</v>
      </c>
      <c r="G3046" s="149" t="s">
        <v>13438</v>
      </c>
      <c r="H3046" s="149" t="s">
        <v>4333</v>
      </c>
      <c r="I3046">
        <v>40001853</v>
      </c>
    </row>
    <row r="3047" spans="6:9" x14ac:dyDescent="0.25">
      <c r="F3047" t="str">
        <f t="shared" si="51"/>
        <v>ALLHENNIGES AUTOMOTIVE - OAKVILLE</v>
      </c>
      <c r="G3047" s="149" t="s">
        <v>13438</v>
      </c>
      <c r="H3047" s="149" t="s">
        <v>4335</v>
      </c>
      <c r="I3047">
        <v>40420058</v>
      </c>
    </row>
    <row r="3048" spans="6:9" x14ac:dyDescent="0.25">
      <c r="F3048" t="str">
        <f t="shared" si="51"/>
        <v>ALLHENRY BRICK CO INC</v>
      </c>
      <c r="G3048" s="149" t="s">
        <v>13438</v>
      </c>
      <c r="H3048" s="149" t="s">
        <v>4336</v>
      </c>
      <c r="I3048">
        <v>40002345</v>
      </c>
    </row>
    <row r="3049" spans="6:9" x14ac:dyDescent="0.25">
      <c r="F3049" t="str">
        <f t="shared" si="51"/>
        <v>ALLHERCULES SLR INC.</v>
      </c>
      <c r="G3049" s="149" t="s">
        <v>13438</v>
      </c>
      <c r="H3049" s="149" t="s">
        <v>4342</v>
      </c>
      <c r="I3049">
        <v>40006236</v>
      </c>
    </row>
    <row r="3050" spans="6:9" x14ac:dyDescent="0.25">
      <c r="F3050" t="str">
        <f t="shared" si="51"/>
        <v>ALLHERMANOS BAKERY</v>
      </c>
      <c r="G3050" s="149" t="s">
        <v>13438</v>
      </c>
      <c r="H3050" s="149" t="s">
        <v>4347</v>
      </c>
      <c r="I3050">
        <v>40003320</v>
      </c>
    </row>
    <row r="3051" spans="6:9" x14ac:dyDescent="0.25">
      <c r="F3051" t="str">
        <f t="shared" si="51"/>
        <v>ALLHERSHEY</v>
      </c>
      <c r="G3051" s="149" t="s">
        <v>13438</v>
      </c>
      <c r="H3051" s="149" t="s">
        <v>4348</v>
      </c>
      <c r="I3051">
        <v>40006313</v>
      </c>
    </row>
    <row r="3052" spans="6:9" x14ac:dyDescent="0.25">
      <c r="F3052" t="str">
        <f t="shared" si="51"/>
        <v>ALLHERSHEY CHOCOLATE &amp; CONF CORP</v>
      </c>
      <c r="G3052" s="149" t="s">
        <v>13438</v>
      </c>
      <c r="H3052" s="149" t="s">
        <v>13622</v>
      </c>
      <c r="I3052">
        <v>40007138</v>
      </c>
    </row>
    <row r="3053" spans="6:9" x14ac:dyDescent="0.25">
      <c r="F3053" t="str">
        <f t="shared" si="51"/>
        <v>ALLHERSHEY CHOCOLATE &amp; CONFECTIONERY</v>
      </c>
      <c r="G3053" s="149" t="s">
        <v>13438</v>
      </c>
      <c r="H3053" s="149" t="s">
        <v>4350</v>
      </c>
      <c r="I3053">
        <v>40003954</v>
      </c>
    </row>
    <row r="3054" spans="6:9" x14ac:dyDescent="0.25">
      <c r="F3054" t="str">
        <f t="shared" si="51"/>
        <v>ALLHERSHEY CHOCOLATE OF VIRGINIA</v>
      </c>
      <c r="G3054" s="149" t="s">
        <v>13438</v>
      </c>
      <c r="H3054" s="149" t="s">
        <v>13623</v>
      </c>
      <c r="I3054">
        <v>40000140</v>
      </c>
    </row>
    <row r="3055" spans="6:9" x14ac:dyDescent="0.25">
      <c r="F3055" t="str">
        <f t="shared" si="51"/>
        <v>ALLHERSHEY COMPANY - MEMPHIS PLANT</v>
      </c>
      <c r="G3055" s="149" t="s">
        <v>13438</v>
      </c>
      <c r="H3055" s="149" t="s">
        <v>4351</v>
      </c>
      <c r="I3055">
        <v>40007156</v>
      </c>
    </row>
    <row r="3056" spans="6:9" x14ac:dyDescent="0.25">
      <c r="F3056" t="str">
        <f t="shared" si="51"/>
        <v>ALLHEWLETT-PACKARD</v>
      </c>
      <c r="G3056" s="149" t="s">
        <v>13438</v>
      </c>
      <c r="H3056" s="149" t="s">
        <v>4356</v>
      </c>
      <c r="I3056">
        <v>40003046</v>
      </c>
    </row>
    <row r="3057" spans="6:9" x14ac:dyDescent="0.25">
      <c r="F3057" t="str">
        <f t="shared" si="51"/>
        <v>ALLHEWLETT-PACKARD CO.</v>
      </c>
      <c r="G3057" s="149" t="s">
        <v>13438</v>
      </c>
      <c r="H3057" s="149" t="s">
        <v>4357</v>
      </c>
      <c r="I3057">
        <v>40005989</v>
      </c>
    </row>
    <row r="3058" spans="6:9" x14ac:dyDescent="0.25">
      <c r="F3058" t="str">
        <f t="shared" si="51"/>
        <v>ALLHIGH FIVE INC</v>
      </c>
      <c r="G3058" s="149" t="s">
        <v>13438</v>
      </c>
      <c r="H3058" s="149" t="s">
        <v>4359</v>
      </c>
      <c r="I3058">
        <v>40006614</v>
      </c>
    </row>
    <row r="3059" spans="6:9" x14ac:dyDescent="0.25">
      <c r="F3059" t="str">
        <f t="shared" si="51"/>
        <v>ALLHIGH LINER FOODS INC.</v>
      </c>
      <c r="G3059" s="149" t="s">
        <v>13438</v>
      </c>
      <c r="H3059" s="149" t="s">
        <v>4360</v>
      </c>
      <c r="I3059">
        <v>40421199</v>
      </c>
    </row>
    <row r="3060" spans="6:9" x14ac:dyDescent="0.25">
      <c r="F3060" t="str">
        <f t="shared" si="51"/>
        <v>ALLHIGHBURY CANCO CORPORATION</v>
      </c>
      <c r="G3060" s="149" t="s">
        <v>13438</v>
      </c>
      <c r="H3060" s="149" t="s">
        <v>4361</v>
      </c>
      <c r="I3060">
        <v>40421292</v>
      </c>
    </row>
    <row r="3061" spans="6:9" x14ac:dyDescent="0.25">
      <c r="F3061" t="str">
        <f t="shared" si="51"/>
        <v>ALLHIGHLAND INDUSTRIES, INC.</v>
      </c>
      <c r="G3061" s="149" t="s">
        <v>13438</v>
      </c>
      <c r="H3061" s="149" t="s">
        <v>4362</v>
      </c>
      <c r="I3061">
        <v>40000104</v>
      </c>
    </row>
    <row r="3062" spans="6:9" x14ac:dyDescent="0.25">
      <c r="F3062" t="str">
        <f t="shared" si="51"/>
        <v>ALLHIGHLAND MACHINE WORKS</v>
      </c>
      <c r="G3062" s="149" t="s">
        <v>13438</v>
      </c>
      <c r="H3062" s="149" t="s">
        <v>4363</v>
      </c>
      <c r="I3062">
        <v>40007151</v>
      </c>
    </row>
    <row r="3063" spans="6:9" x14ac:dyDescent="0.25">
      <c r="F3063" t="str">
        <f t="shared" si="51"/>
        <v>ALLHILDITCH ENTERPRISES INC.</v>
      </c>
      <c r="G3063" s="149" t="s">
        <v>13438</v>
      </c>
      <c r="H3063" s="149" t="s">
        <v>4364</v>
      </c>
      <c r="I3063">
        <v>40004044</v>
      </c>
    </row>
    <row r="3064" spans="6:9" x14ac:dyDescent="0.25">
      <c r="F3064" t="str">
        <f t="shared" si="51"/>
        <v>ALLHILITE INTERNATIONAL</v>
      </c>
      <c r="G3064" s="149" t="s">
        <v>13438</v>
      </c>
      <c r="H3064" s="149" t="s">
        <v>4365</v>
      </c>
      <c r="I3064">
        <v>40005757</v>
      </c>
    </row>
    <row r="3065" spans="6:9" x14ac:dyDescent="0.25">
      <c r="F3065" t="str">
        <f t="shared" si="51"/>
        <v>ALLHILLIARD'S CHOCOLATE SYS.</v>
      </c>
      <c r="G3065" s="149" t="s">
        <v>13438</v>
      </c>
      <c r="H3065" s="149" t="s">
        <v>4367</v>
      </c>
      <c r="I3065">
        <v>40003753</v>
      </c>
    </row>
    <row r="3066" spans="6:9" x14ac:dyDescent="0.25">
      <c r="F3066" t="str">
        <f t="shared" si="51"/>
        <v>ALLHILLSIDE GARDENS LTD.</v>
      </c>
      <c r="G3066" s="149" t="s">
        <v>13438</v>
      </c>
      <c r="H3066" s="149" t="s">
        <v>4370</v>
      </c>
      <c r="I3066">
        <v>40421363</v>
      </c>
    </row>
    <row r="3067" spans="6:9" x14ac:dyDescent="0.25">
      <c r="F3067" t="str">
        <f t="shared" si="51"/>
        <v>ALLHILMAR CHEESE COMPANY</v>
      </c>
      <c r="G3067" s="149" t="s">
        <v>13438</v>
      </c>
      <c r="H3067" s="149" t="s">
        <v>4371</v>
      </c>
      <c r="I3067">
        <v>40002792</v>
      </c>
    </row>
    <row r="3068" spans="6:9" x14ac:dyDescent="0.25">
      <c r="F3068" t="str">
        <f t="shared" si="51"/>
        <v>ALLHIRATA CORPORATION OF AMERICA</v>
      </c>
      <c r="G3068" s="149" t="s">
        <v>13438</v>
      </c>
      <c r="H3068" s="149" t="s">
        <v>4373</v>
      </c>
      <c r="I3068">
        <v>40003358</v>
      </c>
    </row>
    <row r="3069" spans="6:9" x14ac:dyDescent="0.25">
      <c r="F3069" t="str">
        <f t="shared" si="51"/>
        <v>ALLHITACHI AUTOMOTIVE SYSTEMS, INC.</v>
      </c>
      <c r="G3069" s="149" t="s">
        <v>13438</v>
      </c>
      <c r="H3069" s="149" t="s">
        <v>13624</v>
      </c>
      <c r="I3069">
        <v>40007603</v>
      </c>
    </row>
    <row r="3070" spans="6:9" x14ac:dyDescent="0.25">
      <c r="F3070" t="str">
        <f t="shared" si="51"/>
        <v>ALLHI-TECH PRODUCTS</v>
      </c>
      <c r="G3070" s="149" t="s">
        <v>13438</v>
      </c>
      <c r="H3070" s="149" t="s">
        <v>4377</v>
      </c>
      <c r="I3070">
        <v>40005970</v>
      </c>
    </row>
    <row r="3071" spans="6:9" x14ac:dyDescent="0.25">
      <c r="F3071" t="str">
        <f t="shared" si="51"/>
        <v>ALLHK METAL CRAFT MFG CORP</v>
      </c>
      <c r="G3071" s="149" t="s">
        <v>13438</v>
      </c>
      <c r="H3071" s="149" t="s">
        <v>4379</v>
      </c>
      <c r="I3071">
        <v>40007681</v>
      </c>
    </row>
    <row r="3072" spans="6:9" x14ac:dyDescent="0.25">
      <c r="F3072" t="str">
        <f t="shared" si="51"/>
        <v>ALLHK SYSTEMS, INC.</v>
      </c>
      <c r="G3072" s="149" t="s">
        <v>13438</v>
      </c>
      <c r="H3072" s="149" t="s">
        <v>4380</v>
      </c>
      <c r="I3072">
        <v>40000326</v>
      </c>
    </row>
    <row r="3073" spans="6:9" x14ac:dyDescent="0.25">
      <c r="F3073" t="str">
        <f t="shared" si="51"/>
        <v>ALLHL INDUSTRIES, INC</v>
      </c>
      <c r="G3073" s="149" t="s">
        <v>13438</v>
      </c>
      <c r="H3073" s="149" t="s">
        <v>4381</v>
      </c>
      <c r="I3073">
        <v>40001542</v>
      </c>
    </row>
    <row r="3074" spans="6:9" x14ac:dyDescent="0.25">
      <c r="F3074" t="str">
        <f t="shared" si="51"/>
        <v>ALLHM PRODUCT SOLUTIONS, LTD.</v>
      </c>
      <c r="G3074" s="149" t="s">
        <v>13438</v>
      </c>
      <c r="H3074" s="149" t="s">
        <v>4382</v>
      </c>
      <c r="I3074">
        <v>40007108</v>
      </c>
    </row>
    <row r="3075" spans="6:9" x14ac:dyDescent="0.25">
      <c r="F3075" t="str">
        <f t="shared" ref="F3075:F3138" si="52">CONCATENATE(G3075, H3075)</f>
        <v>ALLHOBBS BONDED FIBERS NA, LLC</v>
      </c>
      <c r="G3075" s="149" t="s">
        <v>13438</v>
      </c>
      <c r="H3075" s="149" t="s">
        <v>4384</v>
      </c>
      <c r="I3075">
        <v>40008346</v>
      </c>
    </row>
    <row r="3076" spans="6:9" x14ac:dyDescent="0.25">
      <c r="F3076" t="str">
        <f t="shared" si="52"/>
        <v>ALLHOFFMEYER</v>
      </c>
      <c r="G3076" s="149" t="s">
        <v>13438</v>
      </c>
      <c r="H3076" s="149" t="s">
        <v>4387</v>
      </c>
      <c r="I3076">
        <v>40002400</v>
      </c>
    </row>
    <row r="3077" spans="6:9" x14ac:dyDescent="0.25">
      <c r="F3077" t="str">
        <f t="shared" si="52"/>
        <v>ALLHOFFMEYER CO INC</v>
      </c>
      <c r="G3077" s="149" t="s">
        <v>13438</v>
      </c>
      <c r="H3077" s="149" t="s">
        <v>4388</v>
      </c>
      <c r="I3077">
        <v>40006022</v>
      </c>
    </row>
    <row r="3078" spans="6:9" x14ac:dyDescent="0.25">
      <c r="F3078" t="str">
        <f t="shared" si="52"/>
        <v>ALLHOFFMEYER CO INC.</v>
      </c>
      <c r="G3078" s="149" t="s">
        <v>13438</v>
      </c>
      <c r="H3078" s="149" t="s">
        <v>4389</v>
      </c>
      <c r="I3078">
        <v>40004578</v>
      </c>
    </row>
    <row r="3079" spans="6:9" x14ac:dyDescent="0.25">
      <c r="F3079" t="str">
        <f t="shared" si="52"/>
        <v>ALLHOFFMEYER CO. - WILSONVILLE</v>
      </c>
      <c r="G3079" s="149" t="s">
        <v>13438</v>
      </c>
      <c r="H3079" s="149" t="s">
        <v>13625</v>
      </c>
      <c r="I3079">
        <v>40007987</v>
      </c>
    </row>
    <row r="3080" spans="6:9" x14ac:dyDescent="0.25">
      <c r="F3080" t="str">
        <f t="shared" si="52"/>
        <v>ALLHOG AIR</v>
      </c>
      <c r="G3080" s="149" t="s">
        <v>13438</v>
      </c>
      <c r="H3080" s="149" t="s">
        <v>4391</v>
      </c>
      <c r="I3080">
        <v>40002207</v>
      </c>
    </row>
    <row r="3081" spans="6:9" x14ac:dyDescent="0.25">
      <c r="F3081" t="str">
        <f t="shared" si="52"/>
        <v>ALLHOLLAND MFG CO INC</v>
      </c>
      <c r="G3081" s="149" t="s">
        <v>13438</v>
      </c>
      <c r="H3081" s="149" t="s">
        <v>4394</v>
      </c>
      <c r="I3081">
        <v>40005436</v>
      </c>
    </row>
    <row r="3082" spans="6:9" x14ac:dyDescent="0.25">
      <c r="F3082" t="str">
        <f t="shared" si="52"/>
        <v>ALLHOLLANDER SLEEP PRODUCTS</v>
      </c>
      <c r="G3082" s="149" t="s">
        <v>13438</v>
      </c>
      <c r="H3082" s="149" t="s">
        <v>4395</v>
      </c>
      <c r="I3082">
        <v>40008630</v>
      </c>
    </row>
    <row r="3083" spans="6:9" x14ac:dyDescent="0.25">
      <c r="F3083" t="str">
        <f t="shared" si="52"/>
        <v>ALLHOLMES - THE FINISHING HOUSE</v>
      </c>
      <c r="G3083" s="149" t="s">
        <v>13438</v>
      </c>
      <c r="H3083" s="149" t="s">
        <v>4398</v>
      </c>
      <c r="I3083">
        <v>40420760</v>
      </c>
    </row>
    <row r="3084" spans="6:9" x14ac:dyDescent="0.25">
      <c r="F3084" t="str">
        <f t="shared" si="52"/>
        <v>ALLHOLT COUNTY PUBLISHING, INC</v>
      </c>
      <c r="G3084" s="149" t="s">
        <v>13438</v>
      </c>
      <c r="H3084" s="149" t="s">
        <v>4400</v>
      </c>
      <c r="I3084">
        <v>40008615</v>
      </c>
    </row>
    <row r="3085" spans="6:9" x14ac:dyDescent="0.25">
      <c r="F3085" s="185" t="str">
        <f t="shared" si="52"/>
        <v>ALLHOME DEPOT</v>
      </c>
      <c r="G3085" s="149" t="s">
        <v>13438</v>
      </c>
      <c r="H3085" s="149" t="s">
        <v>4403</v>
      </c>
      <c r="I3085">
        <v>40006377</v>
      </c>
    </row>
    <row r="3086" spans="6:9" x14ac:dyDescent="0.25">
      <c r="F3086" s="185" t="str">
        <f t="shared" si="52"/>
        <v>ALLHOME DEPOT</v>
      </c>
      <c r="G3086" s="149" t="s">
        <v>13438</v>
      </c>
      <c r="H3086" s="149" t="s">
        <v>4403</v>
      </c>
      <c r="I3086">
        <v>40008425</v>
      </c>
    </row>
    <row r="3087" spans="6:9" x14ac:dyDescent="0.25">
      <c r="F3087" t="str">
        <f t="shared" si="52"/>
        <v>ALLHOME MARKET FOODS INC.</v>
      </c>
      <c r="G3087" s="149" t="s">
        <v>13438</v>
      </c>
      <c r="H3087" s="149" t="s">
        <v>4404</v>
      </c>
      <c r="I3087">
        <v>40007369</v>
      </c>
    </row>
    <row r="3088" spans="6:9" x14ac:dyDescent="0.25">
      <c r="F3088" t="str">
        <f t="shared" si="52"/>
        <v>ALLHOME MOUNTAIN PUBLISHING CO., INC.</v>
      </c>
      <c r="G3088" s="149" t="s">
        <v>13438</v>
      </c>
      <c r="H3088" s="149" t="s">
        <v>4405</v>
      </c>
      <c r="I3088">
        <v>40003492</v>
      </c>
    </row>
    <row r="3089" spans="6:9" x14ac:dyDescent="0.25">
      <c r="F3089" t="str">
        <f t="shared" si="52"/>
        <v>ALLHOME RUN INN</v>
      </c>
      <c r="G3089" s="149" t="s">
        <v>13438</v>
      </c>
      <c r="H3089" s="149" t="s">
        <v>4406</v>
      </c>
      <c r="I3089">
        <v>40006787</v>
      </c>
    </row>
    <row r="3090" spans="6:9" x14ac:dyDescent="0.25">
      <c r="F3090" t="str">
        <f t="shared" si="52"/>
        <v>ALLHONDA ENGINEERING NORTH AMERICA, IN</v>
      </c>
      <c r="G3090" s="149" t="s">
        <v>13438</v>
      </c>
      <c r="H3090" s="149" t="s">
        <v>4407</v>
      </c>
      <c r="I3090">
        <v>40007861</v>
      </c>
    </row>
    <row r="3091" spans="6:9" x14ac:dyDescent="0.25">
      <c r="F3091" t="str">
        <f t="shared" si="52"/>
        <v>ALLHONDA OF CANADA MFG.</v>
      </c>
      <c r="G3091" s="149" t="s">
        <v>13438</v>
      </c>
      <c r="H3091" s="149" t="s">
        <v>4408</v>
      </c>
      <c r="I3091">
        <v>40420190</v>
      </c>
    </row>
    <row r="3092" spans="6:9" x14ac:dyDescent="0.25">
      <c r="F3092" t="str">
        <f t="shared" si="52"/>
        <v>ALLHONEYBAR PRODUCTS</v>
      </c>
      <c r="G3092" s="149" t="s">
        <v>13438</v>
      </c>
      <c r="H3092" s="149" t="s">
        <v>4410</v>
      </c>
      <c r="I3092">
        <v>40420865</v>
      </c>
    </row>
    <row r="3093" spans="6:9" x14ac:dyDescent="0.25">
      <c r="F3093" t="str">
        <f t="shared" si="52"/>
        <v>ALLHONEYBAR PRODUCTS (do not use)</v>
      </c>
      <c r="G3093" s="149" t="s">
        <v>13438</v>
      </c>
      <c r="H3093" s="149" t="s">
        <v>4411</v>
      </c>
      <c r="I3093">
        <v>40420794</v>
      </c>
    </row>
    <row r="3094" spans="6:9" x14ac:dyDescent="0.25">
      <c r="F3094" t="str">
        <f t="shared" si="52"/>
        <v>ALLHONEYMOON PAPER PRODUCTS</v>
      </c>
      <c r="G3094" s="149" t="s">
        <v>13438</v>
      </c>
      <c r="H3094" s="149" t="s">
        <v>4412</v>
      </c>
      <c r="I3094">
        <v>40008212</v>
      </c>
    </row>
    <row r="3095" spans="6:9" x14ac:dyDescent="0.25">
      <c r="F3095" t="str">
        <f t="shared" si="52"/>
        <v>ALLHONEYWELL CPG CANADA</v>
      </c>
      <c r="G3095" s="149" t="s">
        <v>13438</v>
      </c>
      <c r="H3095" s="149" t="s">
        <v>4414</v>
      </c>
      <c r="I3095">
        <v>40420283</v>
      </c>
    </row>
    <row r="3096" spans="6:9" x14ac:dyDescent="0.25">
      <c r="F3096" t="str">
        <f t="shared" si="52"/>
        <v>ALLHONEYWELL INTERNATIONAL</v>
      </c>
      <c r="G3096" s="149" t="s">
        <v>13438</v>
      </c>
      <c r="H3096" s="149" t="s">
        <v>4415</v>
      </c>
      <c r="I3096">
        <v>40005992</v>
      </c>
    </row>
    <row r="3097" spans="6:9" x14ac:dyDescent="0.25">
      <c r="F3097" t="str">
        <f t="shared" si="52"/>
        <v>ALLHONEYWELL SENSING &amp; CONTROL</v>
      </c>
      <c r="G3097" s="149" t="s">
        <v>13438</v>
      </c>
      <c r="H3097" s="149" t="s">
        <v>4416</v>
      </c>
      <c r="I3097">
        <v>40004252</v>
      </c>
    </row>
    <row r="3098" spans="6:9" x14ac:dyDescent="0.25">
      <c r="F3098" t="str">
        <f t="shared" si="52"/>
        <v>ALLHOOD PACKAGING CORP</v>
      </c>
      <c r="G3098" s="149" t="s">
        <v>13438</v>
      </c>
      <c r="H3098" s="149" t="s">
        <v>4417</v>
      </c>
      <c r="I3098">
        <v>40006488</v>
      </c>
    </row>
    <row r="3099" spans="6:9" x14ac:dyDescent="0.25">
      <c r="F3099" t="str">
        <f t="shared" si="52"/>
        <v>ALLHOOD PACKAGING CORP.</v>
      </c>
      <c r="G3099" s="149" t="s">
        <v>13438</v>
      </c>
      <c r="H3099" s="149" t="s">
        <v>4418</v>
      </c>
      <c r="I3099">
        <v>40005583</v>
      </c>
    </row>
    <row r="3100" spans="6:9" x14ac:dyDescent="0.25">
      <c r="F3100" t="str">
        <f t="shared" si="52"/>
        <v>ALLHOOD PACKAGING CORP. - BURLINGTON</v>
      </c>
      <c r="G3100" s="149" t="s">
        <v>13438</v>
      </c>
      <c r="H3100" s="149" t="s">
        <v>4419</v>
      </c>
      <c r="I3100">
        <v>40420018</v>
      </c>
    </row>
    <row r="3101" spans="6:9" x14ac:dyDescent="0.25">
      <c r="F3101" t="str">
        <f t="shared" si="52"/>
        <v>ALLHOOD PACKAGING CORP. - TBD1</v>
      </c>
      <c r="G3101" s="149" t="s">
        <v>13438</v>
      </c>
      <c r="H3101" s="149" t="s">
        <v>4420</v>
      </c>
      <c r="I3101">
        <v>40420185</v>
      </c>
    </row>
    <row r="3102" spans="6:9" x14ac:dyDescent="0.25">
      <c r="F3102" s="185" t="str">
        <f t="shared" si="52"/>
        <v>ALLHOOD PACKAGING CORPORATION</v>
      </c>
      <c r="G3102" s="149" t="s">
        <v>13438</v>
      </c>
      <c r="H3102" s="149" t="s">
        <v>4421</v>
      </c>
      <c r="I3102">
        <v>40001126</v>
      </c>
    </row>
    <row r="3103" spans="6:9" x14ac:dyDescent="0.25">
      <c r="F3103" s="185" t="str">
        <f t="shared" si="52"/>
        <v>ALLHOOD PACKAGING CORPORATION</v>
      </c>
      <c r="G3103" s="149" t="s">
        <v>13438</v>
      </c>
      <c r="H3103" s="149" t="s">
        <v>4421</v>
      </c>
      <c r="I3103">
        <v>40008695</v>
      </c>
    </row>
    <row r="3104" spans="6:9" x14ac:dyDescent="0.25">
      <c r="F3104" t="str">
        <f t="shared" si="52"/>
        <v>ALLHOOD-DANIEL WELL CO LIMITED</v>
      </c>
      <c r="G3104" s="149" t="s">
        <v>13438</v>
      </c>
      <c r="H3104" s="149" t="s">
        <v>4422</v>
      </c>
      <c r="I3104">
        <v>40007869</v>
      </c>
    </row>
    <row r="3105" spans="6:9" x14ac:dyDescent="0.25">
      <c r="F3105" t="str">
        <f t="shared" si="52"/>
        <v>ALLHOOSIC RIVER HYDRO, LLC</v>
      </c>
      <c r="G3105" s="149" t="s">
        <v>13438</v>
      </c>
      <c r="H3105" s="149" t="s">
        <v>4424</v>
      </c>
      <c r="I3105">
        <v>40008295</v>
      </c>
    </row>
    <row r="3106" spans="6:9" x14ac:dyDescent="0.25">
      <c r="F3106" t="str">
        <f t="shared" si="52"/>
        <v>ALLHOOSIER RUBBER &amp; TRANSMISSION CORP.</v>
      </c>
      <c r="G3106" s="149" t="s">
        <v>13438</v>
      </c>
      <c r="H3106" s="149" t="s">
        <v>4425</v>
      </c>
      <c r="I3106">
        <v>40002604</v>
      </c>
    </row>
    <row r="3107" spans="6:9" x14ac:dyDescent="0.25">
      <c r="F3107" t="str">
        <f t="shared" si="52"/>
        <v>ALLHORIZON BUILDING SOLUTIONS</v>
      </c>
      <c r="G3107" s="149" t="s">
        <v>13438</v>
      </c>
      <c r="H3107" s="149" t="s">
        <v>4426</v>
      </c>
      <c r="I3107">
        <v>40007105</v>
      </c>
    </row>
    <row r="3108" spans="6:9" x14ac:dyDescent="0.25">
      <c r="F3108" t="str">
        <f t="shared" si="52"/>
        <v>ALLHORIZON MILLING G.P.</v>
      </c>
      <c r="G3108" s="149" t="s">
        <v>13438</v>
      </c>
      <c r="H3108" s="149" t="s">
        <v>4428</v>
      </c>
      <c r="I3108">
        <v>40420088</v>
      </c>
    </row>
    <row r="3109" spans="6:9" x14ac:dyDescent="0.25">
      <c r="F3109" t="str">
        <f t="shared" si="52"/>
        <v>ALLHORMANN FLEXON LLC</v>
      </c>
      <c r="G3109" s="149" t="s">
        <v>13438</v>
      </c>
      <c r="H3109" s="149" t="s">
        <v>4430</v>
      </c>
      <c r="I3109">
        <v>40008222</v>
      </c>
    </row>
    <row r="3110" spans="6:9" x14ac:dyDescent="0.25">
      <c r="F3110" t="str">
        <f t="shared" si="52"/>
        <v>ALLHORMEL FOODS CORPORATION</v>
      </c>
      <c r="G3110" s="149" t="s">
        <v>13438</v>
      </c>
      <c r="H3110" s="149" t="s">
        <v>4431</v>
      </c>
      <c r="I3110">
        <v>40008471</v>
      </c>
    </row>
    <row r="3111" spans="6:9" x14ac:dyDescent="0.25">
      <c r="F3111" t="str">
        <f t="shared" si="52"/>
        <v>ALLHORT MANUFACTURING LTD.</v>
      </c>
      <c r="G3111" s="149" t="s">
        <v>13438</v>
      </c>
      <c r="H3111" s="149" t="s">
        <v>4432</v>
      </c>
      <c r="I3111">
        <v>40420613</v>
      </c>
    </row>
    <row r="3112" spans="6:9" x14ac:dyDescent="0.25">
      <c r="F3112" t="str">
        <f t="shared" si="52"/>
        <v>ALLHOSE &amp; BELTING</v>
      </c>
      <c r="G3112" s="149" t="s">
        <v>13438</v>
      </c>
      <c r="H3112" s="149" t="s">
        <v>4433</v>
      </c>
      <c r="I3112">
        <v>40000222</v>
      </c>
    </row>
    <row r="3113" spans="6:9" x14ac:dyDescent="0.25">
      <c r="F3113" s="185" t="str">
        <f t="shared" si="52"/>
        <v>ALLHOSE CONVEYORS INC</v>
      </c>
      <c r="G3113" s="149" t="s">
        <v>13438</v>
      </c>
      <c r="H3113" s="149" t="s">
        <v>4434</v>
      </c>
      <c r="I3113">
        <v>40002670</v>
      </c>
    </row>
    <row r="3114" spans="6:9" x14ac:dyDescent="0.25">
      <c r="F3114" s="185" t="str">
        <f t="shared" si="52"/>
        <v>ALLHOSE CONVEYORS INC</v>
      </c>
      <c r="G3114" s="149" t="s">
        <v>13438</v>
      </c>
      <c r="H3114" s="149" t="s">
        <v>4434</v>
      </c>
      <c r="I3114">
        <v>40006120</v>
      </c>
    </row>
    <row r="3115" spans="6:9" x14ac:dyDescent="0.25">
      <c r="F3115" t="str">
        <f t="shared" si="52"/>
        <v>ALLHOSOKAWA CONFECTIONERY &amp; BAKERY</v>
      </c>
      <c r="G3115" s="149" t="s">
        <v>13438</v>
      </c>
      <c r="H3115" s="149" t="s">
        <v>4435</v>
      </c>
      <c r="I3115">
        <v>40006430</v>
      </c>
    </row>
    <row r="3116" spans="6:9" x14ac:dyDescent="0.25">
      <c r="F3116" t="str">
        <f t="shared" si="52"/>
        <v>ALLHOSTESS BRANDS, LLC</v>
      </c>
      <c r="G3116" s="149" t="s">
        <v>13438</v>
      </c>
      <c r="H3116" s="149" t="s">
        <v>13626</v>
      </c>
      <c r="I3116">
        <v>40008374</v>
      </c>
    </row>
    <row r="3117" spans="6:9" x14ac:dyDescent="0.25">
      <c r="F3117" t="str">
        <f t="shared" si="52"/>
        <v>ALLHOUSE OF RAEFORD FARMS, INC.</v>
      </c>
      <c r="G3117" s="149" t="s">
        <v>13438</v>
      </c>
      <c r="H3117" s="149" t="s">
        <v>4439</v>
      </c>
      <c r="I3117">
        <v>40003332</v>
      </c>
    </row>
    <row r="3118" spans="6:9" x14ac:dyDescent="0.25">
      <c r="F3118" t="str">
        <f t="shared" si="52"/>
        <v>ALLHOYU AMERICA CO</v>
      </c>
      <c r="G3118" s="149" t="s">
        <v>13438</v>
      </c>
      <c r="H3118" s="149" t="s">
        <v>4441</v>
      </c>
      <c r="I3118">
        <v>40007170</v>
      </c>
    </row>
    <row r="3119" spans="6:9" x14ac:dyDescent="0.25">
      <c r="F3119" t="str">
        <f t="shared" si="52"/>
        <v>ALLHP PELZER (AUTOMATIVE SYSTEMS),INC.</v>
      </c>
      <c r="G3119" s="149" t="s">
        <v>13438</v>
      </c>
      <c r="H3119" s="149" t="s">
        <v>4442</v>
      </c>
      <c r="I3119">
        <v>40003181</v>
      </c>
    </row>
    <row r="3120" spans="6:9" x14ac:dyDescent="0.25">
      <c r="F3120" t="str">
        <f t="shared" si="52"/>
        <v>ALLHPT PHARMA LLC</v>
      </c>
      <c r="G3120" s="149" t="s">
        <v>13438</v>
      </c>
      <c r="H3120" s="149" t="s">
        <v>4443</v>
      </c>
      <c r="I3120">
        <v>40008517</v>
      </c>
    </row>
    <row r="3121" spans="6:9" x14ac:dyDescent="0.25">
      <c r="F3121" t="str">
        <f t="shared" si="52"/>
        <v>ALLHTECH INC.DO NOT MAIL</v>
      </c>
      <c r="G3121" s="149" t="s">
        <v>13438</v>
      </c>
      <c r="H3121" s="149" t="s">
        <v>4445</v>
      </c>
      <c r="I3121">
        <v>40420724</v>
      </c>
    </row>
    <row r="3122" spans="6:9" x14ac:dyDescent="0.25">
      <c r="F3122" t="str">
        <f t="shared" si="52"/>
        <v>ALLHUB CITY FISHERIES</v>
      </c>
      <c r="G3122" s="149" t="s">
        <v>13438</v>
      </c>
      <c r="H3122" s="149" t="s">
        <v>4446</v>
      </c>
      <c r="I3122">
        <v>40421453</v>
      </c>
    </row>
    <row r="3123" spans="6:9" x14ac:dyDescent="0.25">
      <c r="F3123" t="str">
        <f t="shared" si="52"/>
        <v>ALLHUB FOLDING BOX CO.,INC.</v>
      </c>
      <c r="G3123" s="149" t="s">
        <v>13438</v>
      </c>
      <c r="H3123" s="149" t="s">
        <v>4447</v>
      </c>
      <c r="I3123">
        <v>40003928</v>
      </c>
    </row>
    <row r="3124" spans="6:9" x14ac:dyDescent="0.25">
      <c r="F3124" t="str">
        <f t="shared" si="52"/>
        <v>ALLHUBER ENGINEERED WOODS</v>
      </c>
      <c r="G3124" s="149" t="s">
        <v>13438</v>
      </c>
      <c r="H3124" s="149" t="s">
        <v>4448</v>
      </c>
      <c r="I3124">
        <v>40007815</v>
      </c>
    </row>
    <row r="3125" spans="6:9" x14ac:dyDescent="0.25">
      <c r="F3125" t="str">
        <f t="shared" si="52"/>
        <v>ALLHUBER ENGINEERED WOODS LLC</v>
      </c>
      <c r="G3125" s="149" t="s">
        <v>13438</v>
      </c>
      <c r="H3125" s="149" t="s">
        <v>4449</v>
      </c>
      <c r="I3125">
        <v>40008244</v>
      </c>
    </row>
    <row r="3126" spans="6:9" x14ac:dyDescent="0.25">
      <c r="F3126" t="str">
        <f t="shared" si="52"/>
        <v>ALLHUBER ENGINEERED WOODS LLC.</v>
      </c>
      <c r="G3126" s="149" t="s">
        <v>13438</v>
      </c>
      <c r="H3126" s="149" t="s">
        <v>4450</v>
      </c>
      <c r="I3126">
        <v>40002759</v>
      </c>
    </row>
    <row r="3127" spans="6:9" x14ac:dyDescent="0.25">
      <c r="F3127" t="str">
        <f t="shared" si="52"/>
        <v>ALLHUDSON BELTING</v>
      </c>
      <c r="G3127" s="149" t="s">
        <v>13438</v>
      </c>
      <c r="H3127" s="149" t="s">
        <v>4451</v>
      </c>
      <c r="I3127">
        <v>40005416</v>
      </c>
    </row>
    <row r="3128" spans="6:9" x14ac:dyDescent="0.25">
      <c r="F3128" t="str">
        <f t="shared" si="52"/>
        <v>ALLHUESKER GEOCOMPOSITES, LLC</v>
      </c>
      <c r="G3128" s="149" t="s">
        <v>13438</v>
      </c>
      <c r="H3128" s="149" t="s">
        <v>4452</v>
      </c>
      <c r="I3128">
        <v>40003032</v>
      </c>
    </row>
    <row r="3129" spans="6:9" x14ac:dyDescent="0.25">
      <c r="F3129" t="str">
        <f t="shared" si="52"/>
        <v>ALLHUF NORTH AMERICA</v>
      </c>
      <c r="G3129" s="149" t="s">
        <v>13438</v>
      </c>
      <c r="H3129" s="149" t="s">
        <v>4453</v>
      </c>
      <c r="I3129">
        <v>40009014</v>
      </c>
    </row>
    <row r="3130" spans="6:9" x14ac:dyDescent="0.25">
      <c r="F3130" t="str">
        <f t="shared" si="52"/>
        <v>ALLHUF NORTH AMERICA AUTOMOTIVE</v>
      </c>
      <c r="G3130" s="149" t="s">
        <v>13438</v>
      </c>
      <c r="H3130" s="149" t="s">
        <v>4454</v>
      </c>
      <c r="I3130">
        <v>40005670</v>
      </c>
    </row>
    <row r="3131" spans="6:9" x14ac:dyDescent="0.25">
      <c r="F3131" t="str">
        <f t="shared" si="52"/>
        <v>ALLHUHTAMAKI INC.</v>
      </c>
      <c r="G3131" s="149" t="s">
        <v>13438</v>
      </c>
      <c r="H3131" s="149" t="s">
        <v>4457</v>
      </c>
      <c r="I3131">
        <v>40007534</v>
      </c>
    </row>
    <row r="3132" spans="6:9" x14ac:dyDescent="0.25">
      <c r="F3132" t="str">
        <f t="shared" si="52"/>
        <v>ALLHUHTAMAKI PACKAGING WORLDWIDE</v>
      </c>
      <c r="G3132" s="149" t="s">
        <v>13438</v>
      </c>
      <c r="H3132" s="149" t="s">
        <v>4458</v>
      </c>
      <c r="I3132">
        <v>40007604</v>
      </c>
    </row>
    <row r="3133" spans="6:9" x14ac:dyDescent="0.25">
      <c r="F3133" t="str">
        <f t="shared" si="52"/>
        <v>ALLHUHTAMAKI, INC</v>
      </c>
      <c r="G3133" s="149" t="s">
        <v>13438</v>
      </c>
      <c r="H3133" s="149" t="s">
        <v>4459</v>
      </c>
      <c r="I3133">
        <v>40008509</v>
      </c>
    </row>
    <row r="3134" spans="6:9" x14ac:dyDescent="0.25">
      <c r="F3134" t="str">
        <f t="shared" si="52"/>
        <v>ALLHUI</v>
      </c>
      <c r="G3134" s="149" t="s">
        <v>13438</v>
      </c>
      <c r="H3134" s="149" t="s">
        <v>4460</v>
      </c>
      <c r="I3134">
        <v>40002481</v>
      </c>
    </row>
    <row r="3135" spans="6:9" x14ac:dyDescent="0.25">
      <c r="F3135" t="str">
        <f t="shared" si="52"/>
        <v>ALLHULON MCCRAW INC.</v>
      </c>
      <c r="G3135" s="149" t="s">
        <v>13438</v>
      </c>
      <c r="H3135" s="149" t="s">
        <v>4462</v>
      </c>
      <c r="I3135">
        <v>40006340</v>
      </c>
    </row>
    <row r="3136" spans="6:9" x14ac:dyDescent="0.25">
      <c r="F3136" t="str">
        <f t="shared" si="52"/>
        <v>ALLHUMANETICS II</v>
      </c>
      <c r="G3136" s="149" t="s">
        <v>13438</v>
      </c>
      <c r="H3136" s="149" t="s">
        <v>4463</v>
      </c>
      <c r="I3136">
        <v>40002520</v>
      </c>
    </row>
    <row r="3137" spans="6:9" x14ac:dyDescent="0.25">
      <c r="F3137" t="str">
        <f t="shared" si="52"/>
        <v>ALLHUNTER DOUGLAS WFD</v>
      </c>
      <c r="G3137" s="149" t="s">
        <v>13438</v>
      </c>
      <c r="H3137" s="149" t="s">
        <v>4464</v>
      </c>
      <c r="I3137">
        <v>40004376</v>
      </c>
    </row>
    <row r="3138" spans="6:9" x14ac:dyDescent="0.25">
      <c r="F3138" t="str">
        <f t="shared" si="52"/>
        <v>ALLHURLETRON, INC.</v>
      </c>
      <c r="G3138" s="149" t="s">
        <v>13438</v>
      </c>
      <c r="H3138" s="149" t="s">
        <v>4465</v>
      </c>
      <c r="I3138">
        <v>40003439</v>
      </c>
    </row>
    <row r="3139" spans="6:9" x14ac:dyDescent="0.25">
      <c r="F3139" t="str">
        <f t="shared" ref="F3139:F3202" si="53">CONCATENATE(G3139, H3139)</f>
        <v>ALLHUSKY INJECTION MOULDING SYS. LTD.</v>
      </c>
      <c r="G3139" s="149" t="s">
        <v>13438</v>
      </c>
      <c r="H3139" s="149" t="s">
        <v>13627</v>
      </c>
      <c r="I3139">
        <v>40008025</v>
      </c>
    </row>
    <row r="3140" spans="6:9" x14ac:dyDescent="0.25">
      <c r="F3140" t="str">
        <f t="shared" si="53"/>
        <v>ALLHWASHIN AMERICA CORPORATION</v>
      </c>
      <c r="G3140" s="149" t="s">
        <v>13438</v>
      </c>
      <c r="H3140" s="149" t="s">
        <v>4468</v>
      </c>
      <c r="I3140">
        <v>40004598</v>
      </c>
    </row>
    <row r="3141" spans="6:9" x14ac:dyDescent="0.25">
      <c r="F3141" t="str">
        <f t="shared" si="53"/>
        <v>ALLHYDRO SERVICES, LTD DBA FAIRBANKS M</v>
      </c>
      <c r="G3141" s="149" t="s">
        <v>13438</v>
      </c>
      <c r="H3141" s="149" t="s">
        <v>4471</v>
      </c>
      <c r="I3141">
        <v>40008804</v>
      </c>
    </row>
    <row r="3142" spans="6:9" x14ac:dyDescent="0.25">
      <c r="F3142" t="str">
        <f t="shared" si="53"/>
        <v>ALLHYER INDUSTRIES, INC.</v>
      </c>
      <c r="G3142" s="149" t="s">
        <v>13438</v>
      </c>
      <c r="H3142" s="149" t="s">
        <v>4472</v>
      </c>
      <c r="I3142">
        <v>40003752</v>
      </c>
    </row>
    <row r="3143" spans="6:9" x14ac:dyDescent="0.25">
      <c r="F3143" t="str">
        <f t="shared" si="53"/>
        <v>ALLHYOSUNG USA INC</v>
      </c>
      <c r="G3143" s="149" t="s">
        <v>13438</v>
      </c>
      <c r="H3143" s="149" t="s">
        <v>4474</v>
      </c>
      <c r="I3143">
        <v>40008490</v>
      </c>
    </row>
    <row r="3144" spans="6:9" x14ac:dyDescent="0.25">
      <c r="F3144" t="str">
        <f t="shared" si="53"/>
        <v>ALLHYTROL CONVEYOR</v>
      </c>
      <c r="G3144" s="149" t="s">
        <v>13438</v>
      </c>
      <c r="H3144" s="149" t="s">
        <v>4475</v>
      </c>
      <c r="I3144">
        <v>40000327</v>
      </c>
    </row>
    <row r="3145" spans="6:9" x14ac:dyDescent="0.25">
      <c r="F3145" t="str">
        <f t="shared" si="53"/>
        <v>ALLHYUN TECH INC</v>
      </c>
      <c r="G3145" s="149" t="s">
        <v>13438</v>
      </c>
      <c r="H3145" s="149" t="s">
        <v>13628</v>
      </c>
      <c r="I3145">
        <v>40008723</v>
      </c>
    </row>
    <row r="3146" spans="6:9" x14ac:dyDescent="0.25">
      <c r="F3146" t="str">
        <f t="shared" si="53"/>
        <v>ALLHYUNDAI MOTOR MANUFACTURING AL,LLC</v>
      </c>
      <c r="G3146" s="149" t="s">
        <v>13438</v>
      </c>
      <c r="H3146" s="149" t="s">
        <v>4476</v>
      </c>
      <c r="I3146">
        <v>40002852</v>
      </c>
    </row>
    <row r="3147" spans="6:9" x14ac:dyDescent="0.25">
      <c r="F3147" t="str">
        <f t="shared" si="53"/>
        <v>ALLHYUNDAI STEEL AMERICA, INC.</v>
      </c>
      <c r="G3147" s="149" t="s">
        <v>13438</v>
      </c>
      <c r="H3147" s="149" t="s">
        <v>4477</v>
      </c>
      <c r="I3147">
        <v>40002936</v>
      </c>
    </row>
    <row r="3148" spans="6:9" x14ac:dyDescent="0.25">
      <c r="F3148" t="str">
        <f t="shared" si="53"/>
        <v>ALLI.J. WHITE CORP.</v>
      </c>
      <c r="G3148" s="149" t="s">
        <v>13438</v>
      </c>
      <c r="H3148" s="149" t="s">
        <v>4480</v>
      </c>
      <c r="I3148">
        <v>40006893</v>
      </c>
    </row>
    <row r="3149" spans="6:9" x14ac:dyDescent="0.25">
      <c r="F3149" t="str">
        <f t="shared" si="53"/>
        <v>ALLI.R.P. INDUSTRIAL RUBBER LTD.</v>
      </c>
      <c r="G3149" s="149" t="s">
        <v>13438</v>
      </c>
      <c r="H3149" s="149" t="s">
        <v>4482</v>
      </c>
      <c r="I3149">
        <v>40420914</v>
      </c>
    </row>
    <row r="3150" spans="6:9" x14ac:dyDescent="0.25">
      <c r="F3150" s="185" t="str">
        <f t="shared" si="53"/>
        <v>ALLIBT  INC</v>
      </c>
      <c r="G3150" s="149" t="s">
        <v>13438</v>
      </c>
      <c r="H3150" s="149" t="s">
        <v>4484</v>
      </c>
      <c r="I3150">
        <v>40006087</v>
      </c>
    </row>
    <row r="3151" spans="6:9" x14ac:dyDescent="0.25">
      <c r="F3151" s="185" t="str">
        <f t="shared" si="53"/>
        <v>ALLIBT INC</v>
      </c>
      <c r="G3151" s="149" t="s">
        <v>13438</v>
      </c>
      <c r="H3151" s="149" t="s">
        <v>4485</v>
      </c>
      <c r="I3151">
        <v>40004393</v>
      </c>
    </row>
    <row r="3152" spans="6:9" x14ac:dyDescent="0.25">
      <c r="F3152" t="str">
        <f t="shared" si="53"/>
        <v>ALLIBT INC.</v>
      </c>
      <c r="G3152" s="149" t="s">
        <v>13438</v>
      </c>
      <c r="H3152" s="149" t="s">
        <v>4486</v>
      </c>
      <c r="I3152">
        <v>40005400</v>
      </c>
    </row>
    <row r="3153" spans="6:9" x14ac:dyDescent="0.25">
      <c r="F3153" t="str">
        <f t="shared" si="53"/>
        <v>ALLIB-TECH</v>
      </c>
      <c r="G3153" s="149" t="s">
        <v>13438</v>
      </c>
      <c r="H3153" s="149" t="s">
        <v>4488</v>
      </c>
      <c r="I3153">
        <v>40007113</v>
      </c>
    </row>
    <row r="3154" spans="6:9" x14ac:dyDescent="0.25">
      <c r="F3154" t="str">
        <f t="shared" si="53"/>
        <v>ALLICF MERCANTILE LLC</v>
      </c>
      <c r="G3154" s="149" t="s">
        <v>13438</v>
      </c>
      <c r="H3154" s="149" t="s">
        <v>4491</v>
      </c>
      <c r="I3154">
        <v>40008147</v>
      </c>
    </row>
    <row r="3155" spans="6:9" x14ac:dyDescent="0.25">
      <c r="F3155" t="str">
        <f t="shared" si="53"/>
        <v>ALLICL AMERICA LIMITED</v>
      </c>
      <c r="G3155" s="149" t="s">
        <v>13438</v>
      </c>
      <c r="H3155" s="149" t="s">
        <v>4492</v>
      </c>
      <c r="I3155">
        <v>40008050</v>
      </c>
    </row>
    <row r="3156" spans="6:9" x14ac:dyDescent="0.25">
      <c r="F3156" t="str">
        <f t="shared" si="53"/>
        <v>ALLICON HEALTH &amp; FITNESS INC</v>
      </c>
      <c r="G3156" s="149" t="s">
        <v>13438</v>
      </c>
      <c r="H3156" s="149" t="s">
        <v>4493</v>
      </c>
      <c r="I3156">
        <v>40002703</v>
      </c>
    </row>
    <row r="3157" spans="6:9" x14ac:dyDescent="0.25">
      <c r="F3157" t="str">
        <f t="shared" si="53"/>
        <v>ALLICON HEALTH &amp; FITNESS INC.</v>
      </c>
      <c r="G3157" s="149" t="s">
        <v>13438</v>
      </c>
      <c r="H3157" s="149" t="s">
        <v>4494</v>
      </c>
      <c r="I3157">
        <v>40001532</v>
      </c>
    </row>
    <row r="3158" spans="6:9" x14ac:dyDescent="0.25">
      <c r="F3158" t="str">
        <f t="shared" si="53"/>
        <v>ALLICONEX</v>
      </c>
      <c r="G3158" s="149" t="s">
        <v>13438</v>
      </c>
      <c r="H3158" s="149" t="s">
        <v>4495</v>
      </c>
      <c r="I3158">
        <v>40001059</v>
      </c>
    </row>
    <row r="3159" spans="6:9" x14ac:dyDescent="0.25">
      <c r="F3159" t="str">
        <f t="shared" si="53"/>
        <v>ALLICR CANADA CORP</v>
      </c>
      <c r="G3159" s="149" t="s">
        <v>13438</v>
      </c>
      <c r="H3159" s="149" t="s">
        <v>4496</v>
      </c>
      <c r="I3159">
        <v>40421284</v>
      </c>
    </row>
    <row r="3160" spans="6:9" x14ac:dyDescent="0.25">
      <c r="F3160" t="str">
        <f t="shared" si="53"/>
        <v>ALLID MAIL SYSTEMS, INC.</v>
      </c>
      <c r="G3160" s="149" t="s">
        <v>13438</v>
      </c>
      <c r="H3160" s="149" t="s">
        <v>4497</v>
      </c>
      <c r="I3160">
        <v>40001254</v>
      </c>
    </row>
    <row r="3161" spans="6:9" x14ac:dyDescent="0.25">
      <c r="F3161" t="str">
        <f t="shared" si="53"/>
        <v>ALLIDEAL ROOFING CO. LTD.</v>
      </c>
      <c r="G3161" s="149" t="s">
        <v>13438</v>
      </c>
      <c r="H3161" s="149" t="s">
        <v>4500</v>
      </c>
      <c r="I3161">
        <v>40420971</v>
      </c>
    </row>
    <row r="3162" spans="6:9" x14ac:dyDescent="0.25">
      <c r="F3162" t="str">
        <f t="shared" si="53"/>
        <v>ALLIDEAL TAPE CO.</v>
      </c>
      <c r="G3162" s="149" t="s">
        <v>13438</v>
      </c>
      <c r="H3162" s="149" t="s">
        <v>4502</v>
      </c>
      <c r="I3162">
        <v>40003460</v>
      </c>
    </row>
    <row r="3163" spans="6:9" x14ac:dyDescent="0.25">
      <c r="F3163" t="str">
        <f t="shared" si="53"/>
        <v>ALLIDEAMAN INC</v>
      </c>
      <c r="G3163" s="149" t="s">
        <v>13438</v>
      </c>
      <c r="H3163" s="149" t="s">
        <v>4503</v>
      </c>
      <c r="I3163">
        <v>40008312</v>
      </c>
    </row>
    <row r="3164" spans="6:9" x14ac:dyDescent="0.25">
      <c r="F3164" t="str">
        <f t="shared" si="53"/>
        <v>ALLIDSS HOLDING INC.</v>
      </c>
      <c r="G3164" s="149" t="s">
        <v>13438</v>
      </c>
      <c r="H3164" s="149" t="s">
        <v>4508</v>
      </c>
      <c r="I3164">
        <v>40008908</v>
      </c>
    </row>
    <row r="3165" spans="6:9" x14ac:dyDescent="0.25">
      <c r="F3165" t="str">
        <f t="shared" si="53"/>
        <v>ALLIFCO - BOLINGBROOK</v>
      </c>
      <c r="G3165" s="149" t="s">
        <v>13438</v>
      </c>
      <c r="H3165" s="149" t="s">
        <v>4509</v>
      </c>
      <c r="I3165">
        <v>40005784</v>
      </c>
    </row>
    <row r="3166" spans="6:9" x14ac:dyDescent="0.25">
      <c r="F3166" t="str">
        <f t="shared" si="53"/>
        <v>ALLIMA NORTH AMERICA INC.</v>
      </c>
      <c r="G3166" s="149" t="s">
        <v>13438</v>
      </c>
      <c r="H3166" s="149" t="s">
        <v>4514</v>
      </c>
      <c r="I3166">
        <v>40000652</v>
      </c>
    </row>
    <row r="3167" spans="6:9" x14ac:dyDescent="0.25">
      <c r="F3167" t="str">
        <f t="shared" si="53"/>
        <v>ALLIMAC INC</v>
      </c>
      <c r="G3167" s="149" t="s">
        <v>13438</v>
      </c>
      <c r="H3167" s="149" t="s">
        <v>4515</v>
      </c>
      <c r="I3167">
        <v>40008289</v>
      </c>
    </row>
    <row r="3168" spans="6:9" x14ac:dyDescent="0.25">
      <c r="F3168" t="str">
        <f t="shared" si="53"/>
        <v>ALLIMAGE CRAFT INC.</v>
      </c>
      <c r="G3168" s="149" t="s">
        <v>13438</v>
      </c>
      <c r="H3168" s="149" t="s">
        <v>4517</v>
      </c>
      <c r="I3168">
        <v>40420542</v>
      </c>
    </row>
    <row r="3169" spans="6:9" x14ac:dyDescent="0.25">
      <c r="F3169" t="str">
        <f t="shared" si="53"/>
        <v>ALLIMAGE FOUR INC.</v>
      </c>
      <c r="G3169" s="149" t="s">
        <v>13438</v>
      </c>
      <c r="H3169" s="149" t="s">
        <v>4519</v>
      </c>
      <c r="I3169">
        <v>40421401</v>
      </c>
    </row>
    <row r="3170" spans="6:9" x14ac:dyDescent="0.25">
      <c r="F3170" t="str">
        <f t="shared" si="53"/>
        <v>ALLIMAGININGS 3, INC.</v>
      </c>
      <c r="G3170" s="149" t="s">
        <v>13438</v>
      </c>
      <c r="H3170" s="149" t="s">
        <v>4521</v>
      </c>
      <c r="I3170">
        <v>40007954</v>
      </c>
    </row>
    <row r="3171" spans="6:9" x14ac:dyDescent="0.25">
      <c r="F3171" t="str">
        <f t="shared" si="53"/>
        <v>ALLIMMI</v>
      </c>
      <c r="G3171" s="149" t="s">
        <v>13438</v>
      </c>
      <c r="H3171" s="149" t="s">
        <v>4524</v>
      </c>
      <c r="I3171">
        <v>40005053</v>
      </c>
    </row>
    <row r="3172" spans="6:9" x14ac:dyDescent="0.25">
      <c r="F3172" t="str">
        <f t="shared" si="53"/>
        <v>ALLIMPERIAL CONVEYOR &amp; ENGINEERING COR</v>
      </c>
      <c r="G3172" s="149" t="s">
        <v>13438</v>
      </c>
      <c r="H3172" s="149" t="s">
        <v>4527</v>
      </c>
      <c r="I3172">
        <v>40006474</v>
      </c>
    </row>
    <row r="3173" spans="6:9" x14ac:dyDescent="0.25">
      <c r="F3173" t="str">
        <f t="shared" si="53"/>
        <v>ALLIMPERIAL DESIGN TECHNOLOGIES</v>
      </c>
      <c r="G3173" s="149" t="s">
        <v>13438</v>
      </c>
      <c r="H3173" s="149" t="s">
        <v>4528</v>
      </c>
      <c r="I3173">
        <v>40007539</v>
      </c>
    </row>
    <row r="3174" spans="6:9" x14ac:dyDescent="0.25">
      <c r="F3174" t="str">
        <f t="shared" si="53"/>
        <v>ALLIMPERIAL ELECTRONIC ASSEMBLY, INC.</v>
      </c>
      <c r="G3174" s="149" t="s">
        <v>13438</v>
      </c>
      <c r="H3174" s="149" t="s">
        <v>4529</v>
      </c>
      <c r="I3174">
        <v>40006506</v>
      </c>
    </row>
    <row r="3175" spans="6:9" x14ac:dyDescent="0.25">
      <c r="F3175" t="str">
        <f t="shared" si="53"/>
        <v>ALLIMPERIAL FLAVOURS</v>
      </c>
      <c r="G3175" s="149" t="s">
        <v>13438</v>
      </c>
      <c r="H3175" s="149" t="s">
        <v>4530</v>
      </c>
      <c r="I3175">
        <v>40420889</v>
      </c>
    </row>
    <row r="3176" spans="6:9" x14ac:dyDescent="0.25">
      <c r="F3176" t="str">
        <f t="shared" si="53"/>
        <v>ALLIMPERIAL PRINTING &amp; BOX MFG</v>
      </c>
      <c r="G3176" s="149" t="s">
        <v>13438</v>
      </c>
      <c r="H3176" s="149" t="s">
        <v>4532</v>
      </c>
      <c r="I3176">
        <v>40004088</v>
      </c>
    </row>
    <row r="3177" spans="6:9" x14ac:dyDescent="0.25">
      <c r="F3177" t="str">
        <f t="shared" si="53"/>
        <v>ALLIMPERIAL TOBACCO LEAF INC.</v>
      </c>
      <c r="G3177" s="149" t="s">
        <v>13438</v>
      </c>
      <c r="H3177" s="149" t="s">
        <v>4533</v>
      </c>
      <c r="I3177">
        <v>40420343</v>
      </c>
    </row>
    <row r="3178" spans="6:9" x14ac:dyDescent="0.25">
      <c r="F3178" t="str">
        <f t="shared" si="53"/>
        <v>ALLIMPERIAL VALLEY FOODS, INC.</v>
      </c>
      <c r="G3178" s="149" t="s">
        <v>13438</v>
      </c>
      <c r="H3178" s="149" t="s">
        <v>4534</v>
      </c>
      <c r="I3178">
        <v>40008273</v>
      </c>
    </row>
    <row r="3179" spans="6:9" x14ac:dyDescent="0.25">
      <c r="F3179" t="str">
        <f t="shared" si="53"/>
        <v>ALLIMPORTACIONES DOS JAGUARES S.A.</v>
      </c>
      <c r="G3179" s="149" t="s">
        <v>13438</v>
      </c>
      <c r="H3179" s="149" t="s">
        <v>4535</v>
      </c>
      <c r="I3179">
        <v>40006604</v>
      </c>
    </row>
    <row r="3180" spans="6:9" x14ac:dyDescent="0.25">
      <c r="F3180" t="str">
        <f t="shared" si="53"/>
        <v>ALLIMPORTACIONES SOTO GAGO</v>
      </c>
      <c r="G3180" s="149" t="s">
        <v>13438</v>
      </c>
      <c r="H3180" s="149" t="s">
        <v>4536</v>
      </c>
      <c r="I3180">
        <v>40006272</v>
      </c>
    </row>
    <row r="3181" spans="6:9" x14ac:dyDescent="0.25">
      <c r="F3181" t="str">
        <f t="shared" si="53"/>
        <v>ALLIMPORTADORA GUTIERREZ, C. POR A.</v>
      </c>
      <c r="G3181" s="149" t="s">
        <v>13438</v>
      </c>
      <c r="H3181" s="149" t="s">
        <v>4537</v>
      </c>
      <c r="I3181">
        <v>40005943</v>
      </c>
    </row>
    <row r="3182" spans="6:9" x14ac:dyDescent="0.25">
      <c r="F3182" t="str">
        <f t="shared" si="53"/>
        <v>ALLIMPOSSIBLE FOODS INC.</v>
      </c>
      <c r="G3182" s="149" t="s">
        <v>13438</v>
      </c>
      <c r="H3182" s="149" t="s">
        <v>4538</v>
      </c>
      <c r="I3182">
        <v>40008884</v>
      </c>
    </row>
    <row r="3183" spans="6:9" x14ac:dyDescent="0.25">
      <c r="F3183" t="str">
        <f t="shared" si="53"/>
        <v>ALLIMPRIMERIE FL WEB INC.</v>
      </c>
      <c r="G3183" s="149" t="s">
        <v>13438</v>
      </c>
      <c r="H3183" s="149" t="s">
        <v>4540</v>
      </c>
      <c r="I3183">
        <v>40421067</v>
      </c>
    </row>
    <row r="3184" spans="6:9" x14ac:dyDescent="0.25">
      <c r="F3184" t="str">
        <f t="shared" si="53"/>
        <v>ALLIMPRIMERIE QUEBECOR</v>
      </c>
      <c r="G3184" s="149" t="s">
        <v>13438</v>
      </c>
      <c r="H3184" s="149" t="s">
        <v>4541</v>
      </c>
      <c r="I3184">
        <v>40420705</v>
      </c>
    </row>
    <row r="3185" spans="6:9" x14ac:dyDescent="0.25">
      <c r="F3185" t="str">
        <f t="shared" si="53"/>
        <v>ALLIMPRIMERIE QUEBECOR MEDIA INC.</v>
      </c>
      <c r="G3185" s="149" t="s">
        <v>13438</v>
      </c>
      <c r="H3185" s="149" t="s">
        <v>4542</v>
      </c>
      <c r="I3185">
        <v>40421116</v>
      </c>
    </row>
    <row r="3186" spans="6:9" x14ac:dyDescent="0.25">
      <c r="F3186" t="str">
        <f t="shared" si="53"/>
        <v>ALLIMPRIMERIE TRANSCONTINENTAL S.E.N.C</v>
      </c>
      <c r="G3186" s="149" t="s">
        <v>13438</v>
      </c>
      <c r="H3186" s="149" t="s">
        <v>4543</v>
      </c>
      <c r="I3186">
        <v>40420399</v>
      </c>
    </row>
    <row r="3187" spans="6:9" x14ac:dyDescent="0.25">
      <c r="F3187" t="str">
        <f t="shared" si="53"/>
        <v>ALLIMPRIMERIES TRANSCONTINENTAL</v>
      </c>
      <c r="G3187" s="149" t="s">
        <v>13438</v>
      </c>
      <c r="H3187" s="149" t="s">
        <v>4544</v>
      </c>
      <c r="I3187">
        <v>40421159</v>
      </c>
    </row>
    <row r="3188" spans="6:9" x14ac:dyDescent="0.25">
      <c r="F3188" t="str">
        <f t="shared" si="53"/>
        <v>ALLIMPRIMERIES TRANSCONTINENTAL SENC</v>
      </c>
      <c r="G3188" s="149" t="s">
        <v>13438</v>
      </c>
      <c r="H3188" s="149" t="s">
        <v>4545</v>
      </c>
      <c r="I3188">
        <v>40420860</v>
      </c>
    </row>
    <row r="3189" spans="6:9" x14ac:dyDescent="0.25">
      <c r="F3189" t="str">
        <f t="shared" si="53"/>
        <v>ALLIMPROEX CORP</v>
      </c>
      <c r="G3189" s="149" t="s">
        <v>13438</v>
      </c>
      <c r="H3189" s="149" t="s">
        <v>4546</v>
      </c>
      <c r="I3189">
        <v>40006655</v>
      </c>
    </row>
    <row r="3190" spans="6:9" x14ac:dyDescent="0.25">
      <c r="F3190" t="str">
        <f t="shared" si="53"/>
        <v>ALLIMS GEAR BRAKING SYSTEMS, LLC</v>
      </c>
      <c r="G3190" s="149" t="s">
        <v>13438</v>
      </c>
      <c r="H3190" s="149" t="s">
        <v>4548</v>
      </c>
      <c r="I3190">
        <v>40007366</v>
      </c>
    </row>
    <row r="3191" spans="6:9" x14ac:dyDescent="0.25">
      <c r="F3191" t="str">
        <f t="shared" si="53"/>
        <v>ALLIMS GEAR GEORGIA INC.</v>
      </c>
      <c r="G3191" s="149" t="s">
        <v>13438</v>
      </c>
      <c r="H3191" s="149" t="s">
        <v>4549</v>
      </c>
      <c r="I3191">
        <v>40006620</v>
      </c>
    </row>
    <row r="3192" spans="6:9" x14ac:dyDescent="0.25">
      <c r="F3192" t="str">
        <f t="shared" si="53"/>
        <v>ALLIMS GEAR VIRGINIA INC</v>
      </c>
      <c r="G3192" s="149" t="s">
        <v>13438</v>
      </c>
      <c r="H3192" s="149" t="s">
        <v>4550</v>
      </c>
      <c r="I3192">
        <v>40002828</v>
      </c>
    </row>
    <row r="3193" spans="6:9" x14ac:dyDescent="0.25">
      <c r="F3193" t="str">
        <f t="shared" si="53"/>
        <v>ALLIMURAYA USA INC.</v>
      </c>
      <c r="G3193" s="149" t="s">
        <v>13438</v>
      </c>
      <c r="H3193" s="149" t="s">
        <v>4551</v>
      </c>
      <c r="I3193">
        <v>40008185</v>
      </c>
    </row>
    <row r="3194" spans="6:9" x14ac:dyDescent="0.25">
      <c r="F3194" t="str">
        <f t="shared" si="53"/>
        <v>ALLINDEPENDENT CORRUGATOR</v>
      </c>
      <c r="G3194" s="149" t="s">
        <v>13438</v>
      </c>
      <c r="H3194" s="149" t="s">
        <v>4553</v>
      </c>
      <c r="I3194">
        <v>40420809</v>
      </c>
    </row>
    <row r="3195" spans="6:9" x14ac:dyDescent="0.25">
      <c r="F3195" t="str">
        <f t="shared" si="53"/>
        <v>ALLINDEPENDENT MACHINE CO.</v>
      </c>
      <c r="G3195" s="149" t="s">
        <v>13438</v>
      </c>
      <c r="H3195" s="149" t="s">
        <v>4554</v>
      </c>
      <c r="I3195">
        <v>40001170</v>
      </c>
    </row>
    <row r="3196" spans="6:9" x14ac:dyDescent="0.25">
      <c r="F3196" t="str">
        <f t="shared" si="53"/>
        <v>ALLINDEPENDENT PAPER CONVERTERS</v>
      </c>
      <c r="G3196" s="149" t="s">
        <v>13438</v>
      </c>
      <c r="H3196" s="149" t="s">
        <v>4556</v>
      </c>
      <c r="I3196">
        <v>40420747</v>
      </c>
    </row>
    <row r="3197" spans="6:9" x14ac:dyDescent="0.25">
      <c r="F3197" t="str">
        <f t="shared" si="53"/>
        <v>ALLINDEPENDENT PRESS SUPPLY INC</v>
      </c>
      <c r="G3197" s="149" t="s">
        <v>13438</v>
      </c>
      <c r="H3197" s="149" t="s">
        <v>4557</v>
      </c>
      <c r="I3197">
        <v>40005497</v>
      </c>
    </row>
    <row r="3198" spans="6:9" x14ac:dyDescent="0.25">
      <c r="F3198" t="str">
        <f t="shared" si="53"/>
        <v>ALLINDEPENDENT PRINTING CO.,INC.</v>
      </c>
      <c r="G3198" s="149" t="s">
        <v>13438</v>
      </c>
      <c r="H3198" s="149" t="s">
        <v>4558</v>
      </c>
      <c r="I3198">
        <v>40008833</v>
      </c>
    </row>
    <row r="3199" spans="6:9" x14ac:dyDescent="0.25">
      <c r="F3199" t="str">
        <f t="shared" si="53"/>
        <v>ALLINDEPENDENT SYSTEMS CO.</v>
      </c>
      <c r="G3199" s="149" t="s">
        <v>13438</v>
      </c>
      <c r="H3199" s="149" t="s">
        <v>4559</v>
      </c>
      <c r="I3199">
        <v>40003432</v>
      </c>
    </row>
    <row r="3200" spans="6:9" x14ac:dyDescent="0.25">
      <c r="F3200" t="str">
        <f t="shared" si="53"/>
        <v>ALLINDEX CORPORATION</v>
      </c>
      <c r="G3200" s="149" t="s">
        <v>13438</v>
      </c>
      <c r="H3200" s="149" t="s">
        <v>4561</v>
      </c>
      <c r="I3200">
        <v>40002521</v>
      </c>
    </row>
    <row r="3201" spans="6:9" x14ac:dyDescent="0.25">
      <c r="F3201" t="str">
        <f t="shared" si="53"/>
        <v>ALLINDIANA CARTON CO. INC.</v>
      </c>
      <c r="G3201" s="149" t="s">
        <v>13438</v>
      </c>
      <c r="H3201" s="149" t="s">
        <v>4562</v>
      </c>
      <c r="I3201">
        <v>40004220</v>
      </c>
    </row>
    <row r="3202" spans="6:9" x14ac:dyDescent="0.25">
      <c r="F3202" t="str">
        <f t="shared" si="53"/>
        <v>ALLINDIANA INDUSTRIAL SERVICES, LLC</v>
      </c>
      <c r="G3202" s="149" t="s">
        <v>13438</v>
      </c>
      <c r="H3202" s="149" t="s">
        <v>4563</v>
      </c>
      <c r="I3202">
        <v>40007172</v>
      </c>
    </row>
    <row r="3203" spans="6:9" x14ac:dyDescent="0.25">
      <c r="F3203" t="str">
        <f t="shared" ref="F3203:F3266" si="54">CONCATENATE(G3203, H3203)</f>
        <v>ALLINDIANA MARUJUN, LLC</v>
      </c>
      <c r="G3203" s="149" t="s">
        <v>13438</v>
      </c>
      <c r="H3203" s="149" t="s">
        <v>4564</v>
      </c>
      <c r="I3203">
        <v>40007759</v>
      </c>
    </row>
    <row r="3204" spans="6:9" x14ac:dyDescent="0.25">
      <c r="F3204" t="str">
        <f t="shared" si="54"/>
        <v>ALLINDIGO BOOKS &amp; MUSIC</v>
      </c>
      <c r="G3204" s="149" t="s">
        <v>13438</v>
      </c>
      <c r="H3204" s="149" t="s">
        <v>4566</v>
      </c>
      <c r="I3204">
        <v>40420485</v>
      </c>
    </row>
    <row r="3205" spans="6:9" x14ac:dyDescent="0.25">
      <c r="F3205" t="str">
        <f t="shared" si="54"/>
        <v>ALLINDUS RUBBER &amp; SUPPLY CO</v>
      </c>
      <c r="G3205" s="149" t="s">
        <v>13438</v>
      </c>
      <c r="H3205" s="149" t="s">
        <v>4571</v>
      </c>
      <c r="I3205">
        <v>40006062</v>
      </c>
    </row>
    <row r="3206" spans="6:9" x14ac:dyDescent="0.25">
      <c r="F3206" t="str">
        <f t="shared" si="54"/>
        <v>ALLINDUSCO LLC</v>
      </c>
      <c r="G3206" s="149" t="s">
        <v>13438</v>
      </c>
      <c r="H3206" s="149" t="s">
        <v>4573</v>
      </c>
      <c r="I3206">
        <v>40007354</v>
      </c>
    </row>
    <row r="3207" spans="6:9" x14ac:dyDescent="0.25">
      <c r="F3207" t="str">
        <f t="shared" si="54"/>
        <v>ALLINDUST RUBBER &amp; MECHANIC</v>
      </c>
      <c r="G3207" s="149" t="s">
        <v>13438</v>
      </c>
      <c r="H3207" s="149" t="s">
        <v>4574</v>
      </c>
      <c r="I3207">
        <v>40006238</v>
      </c>
    </row>
    <row r="3208" spans="6:9" x14ac:dyDescent="0.25">
      <c r="F3208" t="str">
        <f t="shared" si="54"/>
        <v>ALLINDUSTRIAL BELTING &amp; TRANS</v>
      </c>
      <c r="G3208" s="149" t="s">
        <v>13438</v>
      </c>
      <c r="H3208" s="149" t="s">
        <v>4577</v>
      </c>
      <c r="I3208">
        <v>40006145</v>
      </c>
    </row>
    <row r="3209" spans="6:9" x14ac:dyDescent="0.25">
      <c r="F3209" t="str">
        <f t="shared" si="54"/>
        <v>ALLINDUSTRIAL BELTING &amp; TRANSMISSION</v>
      </c>
      <c r="G3209" s="149" t="s">
        <v>13438</v>
      </c>
      <c r="H3209" s="149" t="s">
        <v>4578</v>
      </c>
      <c r="I3209">
        <v>40001125</v>
      </c>
    </row>
    <row r="3210" spans="6:9" x14ac:dyDescent="0.25">
      <c r="F3210" t="str">
        <f t="shared" si="54"/>
        <v>ALLINDUSTRIAL CHROME, INC.</v>
      </c>
      <c r="G3210" s="149" t="s">
        <v>13438</v>
      </c>
      <c r="H3210" s="149" t="s">
        <v>4581</v>
      </c>
      <c r="I3210">
        <v>40002542</v>
      </c>
    </row>
    <row r="3211" spans="6:9" x14ac:dyDescent="0.25">
      <c r="F3211" t="str">
        <f t="shared" si="54"/>
        <v>ALLINDUSTRIAL CONCEPTS &amp; TECH, LLC</v>
      </c>
      <c r="G3211" s="149" t="s">
        <v>13438</v>
      </c>
      <c r="H3211" s="149" t="s">
        <v>4583</v>
      </c>
      <c r="I3211">
        <v>40008733</v>
      </c>
    </row>
    <row r="3212" spans="6:9" x14ac:dyDescent="0.25">
      <c r="F3212" s="185" t="str">
        <f t="shared" si="54"/>
        <v>ALLINDUSTRIAL CONVEYOR BELT SYSTEMS</v>
      </c>
      <c r="G3212" s="149" t="s">
        <v>13438</v>
      </c>
      <c r="H3212" s="149" t="s">
        <v>4587</v>
      </c>
      <c r="I3212">
        <v>40008682</v>
      </c>
    </row>
    <row r="3213" spans="6:9" x14ac:dyDescent="0.25">
      <c r="F3213" s="185" t="str">
        <f t="shared" si="54"/>
        <v>ALLINDUSTRIAL CONVEYOR BELT SYSTEMS</v>
      </c>
      <c r="G3213" s="149" t="s">
        <v>13438</v>
      </c>
      <c r="H3213" s="149" t="s">
        <v>4587</v>
      </c>
      <c r="I3213">
        <v>40002509</v>
      </c>
    </row>
    <row r="3214" spans="6:9" x14ac:dyDescent="0.25">
      <c r="F3214" t="str">
        <f t="shared" si="54"/>
        <v>ALLINDUSTRIAL DRIVES &amp; BELTING CO INC</v>
      </c>
      <c r="G3214" s="149" t="s">
        <v>13438</v>
      </c>
      <c r="H3214" s="149" t="s">
        <v>4592</v>
      </c>
      <c r="I3214">
        <v>40001407</v>
      </c>
    </row>
    <row r="3215" spans="6:9" x14ac:dyDescent="0.25">
      <c r="F3215" t="str">
        <f t="shared" si="54"/>
        <v>ALLINDUSTRIAL DRIVES &amp; ELECTRIC</v>
      </c>
      <c r="G3215" s="149" t="s">
        <v>13438</v>
      </c>
      <c r="H3215" s="149" t="s">
        <v>4593</v>
      </c>
      <c r="I3215">
        <v>40003035</v>
      </c>
    </row>
    <row r="3216" spans="6:9" x14ac:dyDescent="0.25">
      <c r="F3216" t="str">
        <f t="shared" si="54"/>
        <v>ALLINDUSTRIAL MAINT. OF TOPEKA, INC.</v>
      </c>
      <c r="G3216" s="149" t="s">
        <v>13438</v>
      </c>
      <c r="H3216" s="149" t="s">
        <v>4600</v>
      </c>
      <c r="I3216">
        <v>40007673</v>
      </c>
    </row>
    <row r="3217" spans="6:9" x14ac:dyDescent="0.25">
      <c r="F3217" t="str">
        <f t="shared" si="54"/>
        <v>ALLINDUSTRIAL MECHANICAL INC.</v>
      </c>
      <c r="G3217" s="149" t="s">
        <v>13438</v>
      </c>
      <c r="H3217" s="149" t="s">
        <v>4601</v>
      </c>
      <c r="I3217">
        <v>40007182</v>
      </c>
    </row>
    <row r="3218" spans="6:9" x14ac:dyDescent="0.25">
      <c r="F3218" t="str">
        <f t="shared" si="54"/>
        <v>ALLINDUSTRIAL MILL AND MAINTENANCE SUP</v>
      </c>
      <c r="G3218" s="149" t="s">
        <v>13438</v>
      </c>
      <c r="H3218" s="149" t="s">
        <v>4605</v>
      </c>
      <c r="I3218">
        <v>40008104</v>
      </c>
    </row>
    <row r="3219" spans="6:9" x14ac:dyDescent="0.25">
      <c r="F3219" t="str">
        <f t="shared" si="54"/>
        <v>ALLINDUSTRIAL MOTION, INC.</v>
      </c>
      <c r="G3219" s="149" t="s">
        <v>13438</v>
      </c>
      <c r="H3219" s="149" t="s">
        <v>4606</v>
      </c>
      <c r="I3219">
        <v>40007340</v>
      </c>
    </row>
    <row r="3220" spans="6:9" x14ac:dyDescent="0.25">
      <c r="F3220" t="str">
        <f t="shared" si="54"/>
        <v>ALLINDUSTRIAL PRODUCTS CONVEYORS &amp; DRI</v>
      </c>
      <c r="G3220" s="149" t="s">
        <v>13438</v>
      </c>
      <c r="H3220" s="149" t="s">
        <v>4609</v>
      </c>
      <c r="I3220">
        <v>40005274</v>
      </c>
    </row>
    <row r="3221" spans="6:9" x14ac:dyDescent="0.25">
      <c r="F3221" t="str">
        <f t="shared" si="54"/>
        <v>ALLINDUSTRIAL PRODUCTS SUPPLY AND SERV</v>
      </c>
      <c r="G3221" s="149" t="s">
        <v>13438</v>
      </c>
      <c r="H3221" s="149" t="s">
        <v>4611</v>
      </c>
      <c r="I3221">
        <v>40008079</v>
      </c>
    </row>
    <row r="3222" spans="6:9" x14ac:dyDescent="0.25">
      <c r="F3222" t="str">
        <f t="shared" si="54"/>
        <v>ALLINDUSTRIAL RUBBER &amp; GASKET CO.</v>
      </c>
      <c r="G3222" s="149" t="s">
        <v>13438</v>
      </c>
      <c r="H3222" s="149" t="s">
        <v>4613</v>
      </c>
      <c r="I3222">
        <v>40006164</v>
      </c>
    </row>
    <row r="3223" spans="6:9" x14ac:dyDescent="0.25">
      <c r="F3223" t="str">
        <f t="shared" si="54"/>
        <v>ALLINDUSTRIAL RUBBER &amp; GASKET CO., INC</v>
      </c>
      <c r="G3223" s="149" t="s">
        <v>13438</v>
      </c>
      <c r="H3223" s="149" t="s">
        <v>4614</v>
      </c>
      <c r="I3223">
        <v>40002801</v>
      </c>
    </row>
    <row r="3224" spans="6:9" x14ac:dyDescent="0.25">
      <c r="F3224" t="str">
        <f t="shared" si="54"/>
        <v>ALLINDUSTRIAL RUBBER &amp; GASKET-CLARKSV</v>
      </c>
      <c r="G3224" s="149" t="s">
        <v>13438</v>
      </c>
      <c r="H3224" s="149" t="s">
        <v>4615</v>
      </c>
      <c r="I3224">
        <v>40002765</v>
      </c>
    </row>
    <row r="3225" spans="6:9" x14ac:dyDescent="0.25">
      <c r="F3225" t="str">
        <f t="shared" si="54"/>
        <v>ALLINDUSTRIAL RUBBER &amp; SUPPL</v>
      </c>
      <c r="G3225" s="149" t="s">
        <v>13438</v>
      </c>
      <c r="H3225" s="149" t="s">
        <v>4616</v>
      </c>
      <c r="I3225">
        <v>40004273</v>
      </c>
    </row>
    <row r="3226" spans="6:9" x14ac:dyDescent="0.25">
      <c r="F3226" t="str">
        <f t="shared" si="54"/>
        <v>ALLINDUSTRIAL RUBBER GASKET-NASHVILLE</v>
      </c>
      <c r="G3226" s="149" t="s">
        <v>13438</v>
      </c>
      <c r="H3226" s="149" t="s">
        <v>4619</v>
      </c>
      <c r="I3226">
        <v>40001614</v>
      </c>
    </row>
    <row r="3227" spans="6:9" x14ac:dyDescent="0.25">
      <c r="F3227" t="str">
        <f t="shared" si="54"/>
        <v>ALLINDUSTRIAL RUBBER SPECIALTIES INC.</v>
      </c>
      <c r="G3227" s="149" t="s">
        <v>13438</v>
      </c>
      <c r="H3227" s="149" t="s">
        <v>4621</v>
      </c>
      <c r="I3227">
        <v>40006131</v>
      </c>
    </row>
    <row r="3228" spans="6:9" x14ac:dyDescent="0.25">
      <c r="F3228" t="str">
        <f t="shared" si="54"/>
        <v>ALLINDUSTRIAL SERVICE &amp; SUPPLY, INC.</v>
      </c>
      <c r="G3228" s="149" t="s">
        <v>13438</v>
      </c>
      <c r="H3228" s="149" t="s">
        <v>4625</v>
      </c>
      <c r="I3228">
        <v>40006658</v>
      </c>
    </row>
    <row r="3229" spans="6:9" x14ac:dyDescent="0.25">
      <c r="F3229" t="str">
        <f t="shared" si="54"/>
        <v>ALLINDUSTRIAL SERVICE AND INSTALLATION</v>
      </c>
      <c r="G3229" s="149" t="s">
        <v>13438</v>
      </c>
      <c r="H3229" s="149" t="s">
        <v>4626</v>
      </c>
      <c r="I3229">
        <v>40006518</v>
      </c>
    </row>
    <row r="3230" spans="6:9" x14ac:dyDescent="0.25">
      <c r="F3230" t="str">
        <f t="shared" si="54"/>
        <v>ALLINDUSTRIAL SERVICES S.R.L.</v>
      </c>
      <c r="G3230" s="149" t="s">
        <v>13438</v>
      </c>
      <c r="H3230" s="149" t="s">
        <v>4627</v>
      </c>
      <c r="I3230">
        <v>40006197</v>
      </c>
    </row>
    <row r="3231" spans="6:9" x14ac:dyDescent="0.25">
      <c r="F3231" t="str">
        <f t="shared" si="54"/>
        <v>ALLINDUSTRIAL SOLUTIONS</v>
      </c>
      <c r="G3231" s="149" t="s">
        <v>13438</v>
      </c>
      <c r="H3231" s="149" t="s">
        <v>4628</v>
      </c>
      <c r="I3231">
        <v>40420532</v>
      </c>
    </row>
    <row r="3232" spans="6:9" x14ac:dyDescent="0.25">
      <c r="F3232" t="str">
        <f t="shared" si="54"/>
        <v>ALLINDUSTRIAL SOLUTIONS UNLIMITED</v>
      </c>
      <c r="G3232" s="149" t="s">
        <v>13438</v>
      </c>
      <c r="H3232" s="149" t="s">
        <v>4630</v>
      </c>
      <c r="I3232">
        <v>40008708</v>
      </c>
    </row>
    <row r="3233" spans="6:9" x14ac:dyDescent="0.25">
      <c r="F3233" t="str">
        <f t="shared" si="54"/>
        <v>ALLINDUSTRIAL SOLUTIONS UNLIMITED 4022</v>
      </c>
      <c r="G3233" s="149" t="s">
        <v>13438</v>
      </c>
      <c r="H3233" s="149" t="s">
        <v>4631</v>
      </c>
      <c r="I3233">
        <v>40008911</v>
      </c>
    </row>
    <row r="3234" spans="6:9" x14ac:dyDescent="0.25">
      <c r="F3234" t="str">
        <f t="shared" si="54"/>
        <v>ALLINDUSTRIAL SOLUTIONS UNLIMITED 4031</v>
      </c>
      <c r="G3234" s="149" t="s">
        <v>13438</v>
      </c>
      <c r="H3234" s="149" t="s">
        <v>4632</v>
      </c>
      <c r="I3234">
        <v>40008910</v>
      </c>
    </row>
    <row r="3235" spans="6:9" x14ac:dyDescent="0.25">
      <c r="F3235" t="str">
        <f t="shared" si="54"/>
        <v>ALLINDUSTRIAL SOLUTIONS UNLIMITED LLC</v>
      </c>
      <c r="G3235" s="149" t="s">
        <v>13438</v>
      </c>
      <c r="H3235" s="149" t="s">
        <v>4633</v>
      </c>
      <c r="I3235">
        <v>40005591</v>
      </c>
    </row>
    <row r="3236" spans="6:9" x14ac:dyDescent="0.25">
      <c r="F3236" t="str">
        <f t="shared" si="54"/>
        <v>ALLINDUSTRIAL SUPPLIES &amp; CUSTOM MACHIN</v>
      </c>
      <c r="G3236" s="149" t="s">
        <v>13438</v>
      </c>
      <c r="H3236" s="149" t="s">
        <v>4636</v>
      </c>
      <c r="I3236">
        <v>40007070</v>
      </c>
    </row>
    <row r="3237" spans="6:9" x14ac:dyDescent="0.25">
      <c r="F3237" t="str">
        <f t="shared" si="54"/>
        <v>ALLINDUSTRIAL SUPPLY SOLUTION</v>
      </c>
      <c r="G3237" s="149" t="s">
        <v>13438</v>
      </c>
      <c r="H3237" s="149" t="s">
        <v>4638</v>
      </c>
      <c r="I3237">
        <v>40006157</v>
      </c>
    </row>
    <row r="3238" spans="6:9" x14ac:dyDescent="0.25">
      <c r="F3238" s="185" t="str">
        <f t="shared" si="54"/>
        <v>ALLINDUSTRIAL SUPPLY SOLUTIONS</v>
      </c>
      <c r="G3238" s="149" t="s">
        <v>13438</v>
      </c>
      <c r="H3238" s="149" t="s">
        <v>4639</v>
      </c>
      <c r="I3238">
        <v>40007648</v>
      </c>
    </row>
    <row r="3239" spans="6:9" x14ac:dyDescent="0.25">
      <c r="F3239" s="185" t="str">
        <f t="shared" si="54"/>
        <v>ALLINDUSTRIAL SUPPLY SOLUTIONS</v>
      </c>
      <c r="G3239" s="149" t="s">
        <v>13438</v>
      </c>
      <c r="H3239" s="149" t="s">
        <v>4639</v>
      </c>
      <c r="I3239">
        <v>40002925</v>
      </c>
    </row>
    <row r="3240" spans="6:9" x14ac:dyDescent="0.25">
      <c r="F3240" s="185" t="str">
        <f t="shared" si="54"/>
        <v>ALLINDUSTRIAL SUPPLY SOLUTIONS</v>
      </c>
      <c r="G3240" s="149" t="s">
        <v>13438</v>
      </c>
      <c r="H3240" s="149" t="s">
        <v>4639</v>
      </c>
      <c r="I3240">
        <v>40007676</v>
      </c>
    </row>
    <row r="3241" spans="6:9" x14ac:dyDescent="0.25">
      <c r="F3241" t="str">
        <f t="shared" si="54"/>
        <v>ALLINDUSTRIAL SUPPLY SOLUTIONS, INC.</v>
      </c>
      <c r="G3241" s="149" t="s">
        <v>13438</v>
      </c>
      <c r="H3241" s="149" t="s">
        <v>4640</v>
      </c>
      <c r="I3241">
        <v>40006327</v>
      </c>
    </row>
    <row r="3242" spans="6:9" x14ac:dyDescent="0.25">
      <c r="F3242" t="str">
        <f t="shared" si="54"/>
        <v>ALLINDUSTRIAL WAREHOUSE SERV</v>
      </c>
      <c r="G3242" s="149" t="s">
        <v>13438</v>
      </c>
      <c r="H3242" s="149" t="s">
        <v>4642</v>
      </c>
      <c r="I3242">
        <v>40004471</v>
      </c>
    </row>
    <row r="3243" spans="6:9" x14ac:dyDescent="0.25">
      <c r="F3243" t="str">
        <f t="shared" si="54"/>
        <v>ALLINDUSTRIAS GSL</v>
      </c>
      <c r="G3243" s="149" t="s">
        <v>13438</v>
      </c>
      <c r="H3243" s="149" t="s">
        <v>4643</v>
      </c>
      <c r="I3243">
        <v>40007442</v>
      </c>
    </row>
    <row r="3244" spans="6:9" x14ac:dyDescent="0.25">
      <c r="F3244" t="str">
        <f t="shared" si="54"/>
        <v>ALLINDUSTRIES RIOPEL INC</v>
      </c>
      <c r="G3244" s="149" t="s">
        <v>13438</v>
      </c>
      <c r="H3244" s="149" t="s">
        <v>4645</v>
      </c>
      <c r="I3244">
        <v>40420924</v>
      </c>
    </row>
    <row r="3245" spans="6:9" x14ac:dyDescent="0.25">
      <c r="F3245" t="str">
        <f t="shared" si="54"/>
        <v>ALLINDUSUPPLIES SERVICES, LLC</v>
      </c>
      <c r="G3245" s="149" t="s">
        <v>13438</v>
      </c>
      <c r="H3245" s="149" t="s">
        <v>4646</v>
      </c>
      <c r="I3245">
        <v>40006266</v>
      </c>
    </row>
    <row r="3246" spans="6:9" x14ac:dyDescent="0.25">
      <c r="F3246" t="str">
        <f t="shared" si="54"/>
        <v>ALLINFINITY MACHINE &amp; ENGINEERING CORP</v>
      </c>
      <c r="G3246" s="149" t="s">
        <v>13438</v>
      </c>
      <c r="H3246" s="149" t="s">
        <v>4648</v>
      </c>
      <c r="I3246">
        <v>40006448</v>
      </c>
    </row>
    <row r="3247" spans="6:9" x14ac:dyDescent="0.25">
      <c r="F3247" t="str">
        <f t="shared" si="54"/>
        <v>ALLINFORMATION PACKAGING CORPORATION</v>
      </c>
      <c r="G3247" s="149" t="s">
        <v>13438</v>
      </c>
      <c r="H3247" s="149" t="s">
        <v>4649</v>
      </c>
      <c r="I3247">
        <v>40007616</v>
      </c>
    </row>
    <row r="3248" spans="6:9" x14ac:dyDescent="0.25">
      <c r="F3248" t="str">
        <f t="shared" si="54"/>
        <v>ALLINFOSEND, INC.</v>
      </c>
      <c r="G3248" s="149" t="s">
        <v>13438</v>
      </c>
      <c r="H3248" s="149" t="s">
        <v>4650</v>
      </c>
      <c r="I3248">
        <v>40008262</v>
      </c>
    </row>
    <row r="3249" spans="6:9" x14ac:dyDescent="0.25">
      <c r="F3249" t="str">
        <f t="shared" si="54"/>
        <v>ALLINGADALE INDUSTRIES INC.</v>
      </c>
      <c r="G3249" s="149" t="s">
        <v>13438</v>
      </c>
      <c r="H3249" s="149" t="s">
        <v>4651</v>
      </c>
      <c r="I3249">
        <v>40420923</v>
      </c>
    </row>
    <row r="3250" spans="6:9" x14ac:dyDescent="0.25">
      <c r="F3250" t="str">
        <f t="shared" si="54"/>
        <v>ALLINGERSOLL PAPER BOX</v>
      </c>
      <c r="G3250" s="149" t="s">
        <v>13438</v>
      </c>
      <c r="H3250" s="149" t="s">
        <v>4653</v>
      </c>
      <c r="I3250">
        <v>40421144</v>
      </c>
    </row>
    <row r="3251" spans="6:9" x14ac:dyDescent="0.25">
      <c r="F3251" t="str">
        <f t="shared" si="54"/>
        <v>ALLINGLESE BOX COMPANY</v>
      </c>
      <c r="G3251" s="149" t="s">
        <v>13438</v>
      </c>
      <c r="H3251" s="149" t="s">
        <v>4654</v>
      </c>
      <c r="I3251">
        <v>40007116</v>
      </c>
    </row>
    <row r="3252" spans="6:9" x14ac:dyDescent="0.25">
      <c r="F3252" t="str">
        <f t="shared" si="54"/>
        <v>ALLINGRAM BOOK CO.</v>
      </c>
      <c r="G3252" s="149" t="s">
        <v>13438</v>
      </c>
      <c r="H3252" s="149" t="s">
        <v>4655</v>
      </c>
      <c r="I3252">
        <v>40000672</v>
      </c>
    </row>
    <row r="3253" spans="6:9" x14ac:dyDescent="0.25">
      <c r="F3253" t="str">
        <f t="shared" si="54"/>
        <v>ALLINKTEL MARKETING</v>
      </c>
      <c r="G3253" s="149" t="s">
        <v>13438</v>
      </c>
      <c r="H3253" s="149" t="s">
        <v>4657</v>
      </c>
      <c r="I3253">
        <v>40001072</v>
      </c>
    </row>
    <row r="3254" spans="6:9" x14ac:dyDescent="0.25">
      <c r="F3254" t="str">
        <f t="shared" si="54"/>
        <v>ALLIN-LINE DESIGNS, LLC</v>
      </c>
      <c r="G3254" s="149" t="s">
        <v>13438</v>
      </c>
      <c r="H3254" s="149" t="s">
        <v>4658</v>
      </c>
      <c r="I3254">
        <v>40008788</v>
      </c>
    </row>
    <row r="3255" spans="6:9" x14ac:dyDescent="0.25">
      <c r="F3255" t="str">
        <f t="shared" si="54"/>
        <v>ALLINMAN ELECTRIC MOTORS, INC</v>
      </c>
      <c r="G3255" s="149" t="s">
        <v>13438</v>
      </c>
      <c r="H3255" s="149" t="s">
        <v>4659</v>
      </c>
      <c r="I3255">
        <v>40004186</v>
      </c>
    </row>
    <row r="3256" spans="6:9" x14ac:dyDescent="0.25">
      <c r="F3256" t="str">
        <f t="shared" si="54"/>
        <v>ALLINMAN MILLS - RAMEY</v>
      </c>
      <c r="G3256" s="149" t="s">
        <v>13438</v>
      </c>
      <c r="H3256" s="149" t="s">
        <v>4660</v>
      </c>
      <c r="I3256">
        <v>40000036</v>
      </c>
    </row>
    <row r="3257" spans="6:9" x14ac:dyDescent="0.25">
      <c r="F3257" t="str">
        <f t="shared" si="54"/>
        <v>ALLINMET</v>
      </c>
      <c r="G3257" s="149" t="s">
        <v>13438</v>
      </c>
      <c r="H3257" s="149" t="s">
        <v>4663</v>
      </c>
      <c r="I3257">
        <v>40420618</v>
      </c>
    </row>
    <row r="3258" spans="6:9" x14ac:dyDescent="0.25">
      <c r="F3258" t="str">
        <f t="shared" si="54"/>
        <v>ALLINNISFIL MACHINE &amp; WELDING INC.</v>
      </c>
      <c r="G3258" s="149" t="s">
        <v>13438</v>
      </c>
      <c r="H3258" s="149" t="s">
        <v>4664</v>
      </c>
      <c r="I3258">
        <v>40420981</v>
      </c>
    </row>
    <row r="3259" spans="6:9" x14ac:dyDescent="0.25">
      <c r="F3259" t="str">
        <f t="shared" si="54"/>
        <v>ALLINNOCOR FOAM TECHNOLOGIES - ACP IND</v>
      </c>
      <c r="G3259" s="149" t="s">
        <v>13438</v>
      </c>
      <c r="H3259" s="149" t="s">
        <v>4666</v>
      </c>
      <c r="I3259">
        <v>40008704</v>
      </c>
    </row>
    <row r="3260" spans="6:9" x14ac:dyDescent="0.25">
      <c r="F3260" t="str">
        <f t="shared" si="54"/>
        <v>ALLINNO-TECH</v>
      </c>
      <c r="G3260" s="149" t="s">
        <v>13438</v>
      </c>
      <c r="H3260" s="149" t="s">
        <v>4667</v>
      </c>
      <c r="I3260">
        <v>40420736</v>
      </c>
    </row>
    <row r="3261" spans="6:9" x14ac:dyDescent="0.25">
      <c r="F3261" t="str">
        <f t="shared" si="54"/>
        <v>ALLINNOTECH METAL DESIGNS</v>
      </c>
      <c r="G3261" s="149" t="s">
        <v>13438</v>
      </c>
      <c r="H3261" s="149" t="s">
        <v>4668</v>
      </c>
      <c r="I3261">
        <v>40008084</v>
      </c>
    </row>
    <row r="3262" spans="6:9" x14ac:dyDescent="0.25">
      <c r="F3262" t="str">
        <f t="shared" si="54"/>
        <v>ALLINNOTEK INDUSTRIES INC.</v>
      </c>
      <c r="G3262" s="149" t="s">
        <v>13438</v>
      </c>
      <c r="H3262" s="149" t="s">
        <v>4669</v>
      </c>
      <c r="I3262">
        <v>40420800</v>
      </c>
    </row>
    <row r="3263" spans="6:9" x14ac:dyDescent="0.25">
      <c r="F3263" t="str">
        <f t="shared" si="54"/>
        <v>ALLINNOVATIONS, INC.</v>
      </c>
      <c r="G3263" s="149" t="s">
        <v>13438</v>
      </c>
      <c r="H3263" s="149" t="s">
        <v>4670</v>
      </c>
      <c r="I3263">
        <v>40006589</v>
      </c>
    </row>
    <row r="3264" spans="6:9" x14ac:dyDescent="0.25">
      <c r="F3264" t="str">
        <f t="shared" si="54"/>
        <v>ALLINNOVATIVE CONVERTING INC.</v>
      </c>
      <c r="G3264" s="149" t="s">
        <v>13438</v>
      </c>
      <c r="H3264" s="149" t="s">
        <v>4672</v>
      </c>
      <c r="I3264">
        <v>40420556</v>
      </c>
    </row>
    <row r="3265" spans="6:9" x14ac:dyDescent="0.25">
      <c r="F3265" t="str">
        <f t="shared" si="54"/>
        <v>ALLINNOVATIVE CONVEYOR SOLUTIONS</v>
      </c>
      <c r="G3265" s="149" t="s">
        <v>13438</v>
      </c>
      <c r="H3265" s="149" t="s">
        <v>4673</v>
      </c>
      <c r="I3265">
        <v>40007581</v>
      </c>
    </row>
    <row r="3266" spans="6:9" x14ac:dyDescent="0.25">
      <c r="F3266" t="str">
        <f t="shared" si="54"/>
        <v>ALLINOVIA</v>
      </c>
      <c r="G3266" s="149" t="s">
        <v>13438</v>
      </c>
      <c r="H3266" s="149" t="s">
        <v>4677</v>
      </c>
      <c r="I3266">
        <v>40420885</v>
      </c>
    </row>
    <row r="3267" spans="6:9" x14ac:dyDescent="0.25">
      <c r="F3267" t="str">
        <f t="shared" ref="F3267:F3330" si="55">CONCATENATE(G3267, H3267)</f>
        <v>ALLINPACO CORPORATION</v>
      </c>
      <c r="G3267" s="149" t="s">
        <v>13438</v>
      </c>
      <c r="H3267" s="149" t="s">
        <v>4678</v>
      </c>
      <c r="I3267">
        <v>40006773</v>
      </c>
    </row>
    <row r="3268" spans="6:9" x14ac:dyDescent="0.25">
      <c r="F3268" t="str">
        <f t="shared" si="55"/>
        <v>ALLINSIGHT BEVERAGES</v>
      </c>
      <c r="G3268" s="149" t="s">
        <v>13438</v>
      </c>
      <c r="H3268" s="149" t="s">
        <v>4679</v>
      </c>
      <c r="I3268">
        <v>40005221</v>
      </c>
    </row>
    <row r="3269" spans="6:9" x14ac:dyDescent="0.25">
      <c r="F3269" t="str">
        <f t="shared" si="55"/>
        <v>ALLINSOURCE CORP</v>
      </c>
      <c r="G3269" s="149" t="s">
        <v>13438</v>
      </c>
      <c r="H3269" s="149" t="s">
        <v>4681</v>
      </c>
      <c r="I3269">
        <v>40421358</v>
      </c>
    </row>
    <row r="3270" spans="6:9" x14ac:dyDescent="0.25">
      <c r="F3270" t="str">
        <f t="shared" si="55"/>
        <v>ALLINSTALLATION SERVICES OF ILLINOIS,</v>
      </c>
      <c r="G3270" s="149" t="s">
        <v>13438</v>
      </c>
      <c r="H3270" s="149" t="s">
        <v>4682</v>
      </c>
      <c r="I3270">
        <v>40006583</v>
      </c>
    </row>
    <row r="3271" spans="6:9" x14ac:dyDescent="0.25">
      <c r="F3271" t="str">
        <f t="shared" si="55"/>
        <v>ALLINSUA GRAPHICS</v>
      </c>
      <c r="G3271" s="149" t="s">
        <v>13438</v>
      </c>
      <c r="H3271" s="149" t="s">
        <v>4683</v>
      </c>
      <c r="I3271">
        <v>40001687</v>
      </c>
    </row>
    <row r="3272" spans="6:9" x14ac:dyDescent="0.25">
      <c r="F3272" t="str">
        <f t="shared" si="55"/>
        <v>ALLINTECSA IND'L TECHNOLOGIES CORP.</v>
      </c>
      <c r="G3272" s="149" t="s">
        <v>13438</v>
      </c>
      <c r="H3272" s="149" t="s">
        <v>4686</v>
      </c>
      <c r="I3272">
        <v>40001550</v>
      </c>
    </row>
    <row r="3273" spans="6:9" x14ac:dyDescent="0.25">
      <c r="F3273" t="str">
        <f t="shared" si="55"/>
        <v>ALLINTEGRATED AUTOMATION INC.</v>
      </c>
      <c r="G3273" s="149" t="s">
        <v>13438</v>
      </c>
      <c r="H3273" s="149" t="s">
        <v>4687</v>
      </c>
      <c r="I3273">
        <v>40007543</v>
      </c>
    </row>
    <row r="3274" spans="6:9" x14ac:dyDescent="0.25">
      <c r="F3274" t="str">
        <f t="shared" si="55"/>
        <v>ALLINTEGRATED SOLUTIONS GROUP</v>
      </c>
      <c r="G3274" s="149" t="s">
        <v>13438</v>
      </c>
      <c r="H3274" s="149" t="s">
        <v>4690</v>
      </c>
      <c r="I3274">
        <v>40006699</v>
      </c>
    </row>
    <row r="3275" spans="6:9" x14ac:dyDescent="0.25">
      <c r="F3275" t="str">
        <f t="shared" si="55"/>
        <v>ALLINTELLIGRATED SYSTEMS</v>
      </c>
      <c r="G3275" s="149" t="s">
        <v>13438</v>
      </c>
      <c r="H3275" s="149" t="s">
        <v>4697</v>
      </c>
      <c r="I3275">
        <v>40003627</v>
      </c>
    </row>
    <row r="3276" spans="6:9" x14ac:dyDescent="0.25">
      <c r="F3276" t="str">
        <f t="shared" si="55"/>
        <v>ALLINTELLIGRATED SYSTEMS INC</v>
      </c>
      <c r="G3276" s="149" t="s">
        <v>13438</v>
      </c>
      <c r="H3276" s="149" t="s">
        <v>4698</v>
      </c>
      <c r="I3276">
        <v>40002431</v>
      </c>
    </row>
    <row r="3277" spans="6:9" x14ac:dyDescent="0.25">
      <c r="F3277" t="str">
        <f t="shared" si="55"/>
        <v>ALLINTELLIGRATED SYSTEMS, INC.</v>
      </c>
      <c r="G3277" s="149" t="s">
        <v>13438</v>
      </c>
      <c r="H3277" s="149" t="s">
        <v>4699</v>
      </c>
      <c r="I3277">
        <v>40004608</v>
      </c>
    </row>
    <row r="3278" spans="6:9" x14ac:dyDescent="0.25">
      <c r="F3278" t="str">
        <f t="shared" si="55"/>
        <v>ALLINTELLIGRATED SYSTEMS, INC. (DANVIL</v>
      </c>
      <c r="G3278" s="149" t="s">
        <v>13438</v>
      </c>
      <c r="H3278" s="149" t="s">
        <v>4700</v>
      </c>
      <c r="I3278">
        <v>40000677</v>
      </c>
    </row>
    <row r="3279" spans="6:9" x14ac:dyDescent="0.25">
      <c r="F3279" t="str">
        <f t="shared" si="55"/>
        <v>ALLINTELLIGRATED SYSTEMS, INC. (FREDER</v>
      </c>
      <c r="G3279" s="149" t="s">
        <v>13438</v>
      </c>
      <c r="H3279" s="149" t="s">
        <v>4701</v>
      </c>
      <c r="I3279">
        <v>40002880</v>
      </c>
    </row>
    <row r="3280" spans="6:9" x14ac:dyDescent="0.25">
      <c r="F3280" t="str">
        <f t="shared" si="55"/>
        <v>ALLINTELLIGRATED SYSTEMS, INC. (LOUISV</v>
      </c>
      <c r="G3280" s="149" t="s">
        <v>13438</v>
      </c>
      <c r="H3280" s="149" t="s">
        <v>4702</v>
      </c>
      <c r="I3280">
        <v>40003535</v>
      </c>
    </row>
    <row r="3281" spans="6:9" x14ac:dyDescent="0.25">
      <c r="F3281" t="str">
        <f t="shared" si="55"/>
        <v>ALLINTELLIMETAL INC</v>
      </c>
      <c r="G3281" s="149" t="s">
        <v>13438</v>
      </c>
      <c r="H3281" s="149" t="s">
        <v>4703</v>
      </c>
      <c r="I3281">
        <v>40003524</v>
      </c>
    </row>
    <row r="3282" spans="6:9" x14ac:dyDescent="0.25">
      <c r="F3282" t="str">
        <f t="shared" si="55"/>
        <v>ALLINTEPLAST BAGS &amp; FILMS, VIAM DIV.</v>
      </c>
      <c r="G3282" s="149" t="s">
        <v>13438</v>
      </c>
      <c r="H3282" s="149" t="s">
        <v>4704</v>
      </c>
      <c r="I3282">
        <v>40002069</v>
      </c>
    </row>
    <row r="3283" spans="6:9" x14ac:dyDescent="0.25">
      <c r="F3283" t="str">
        <f t="shared" si="55"/>
        <v>ALLINTERACTIVE SPORTS TECHNOLOGIES</v>
      </c>
      <c r="G3283" s="149" t="s">
        <v>13438</v>
      </c>
      <c r="H3283" s="149" t="s">
        <v>4706</v>
      </c>
      <c r="I3283">
        <v>40421130</v>
      </c>
    </row>
    <row r="3284" spans="6:9" x14ac:dyDescent="0.25">
      <c r="F3284" t="str">
        <f t="shared" si="55"/>
        <v>ALLINTERBAKE FOODS</v>
      </c>
      <c r="G3284" s="149" t="s">
        <v>13438</v>
      </c>
      <c r="H3284" s="149" t="s">
        <v>4708</v>
      </c>
      <c r="I3284">
        <v>40001061</v>
      </c>
    </row>
    <row r="3285" spans="6:9" x14ac:dyDescent="0.25">
      <c r="F3285" t="str">
        <f t="shared" si="55"/>
        <v>ALLINTERLAKE MECALUX, INC.</v>
      </c>
      <c r="G3285" s="149" t="s">
        <v>13438</v>
      </c>
      <c r="H3285" s="149" t="s">
        <v>4710</v>
      </c>
      <c r="I3285">
        <v>40008384</v>
      </c>
    </row>
    <row r="3286" spans="6:9" x14ac:dyDescent="0.25">
      <c r="F3286" t="str">
        <f t="shared" si="55"/>
        <v>ALLINTERM</v>
      </c>
      <c r="G3286" s="149" t="s">
        <v>13438</v>
      </c>
      <c r="H3286" s="149" t="s">
        <v>4711</v>
      </c>
      <c r="I3286">
        <v>40007766</v>
      </c>
    </row>
    <row r="3287" spans="6:9" x14ac:dyDescent="0.25">
      <c r="F3287" s="185" t="str">
        <f t="shared" si="55"/>
        <v>ALLINTERNATIONAL BELT &amp; RUBBER</v>
      </c>
      <c r="G3287" s="149" t="s">
        <v>13438</v>
      </c>
      <c r="H3287" s="149" t="s">
        <v>4713</v>
      </c>
      <c r="I3287">
        <v>40004029</v>
      </c>
    </row>
    <row r="3288" spans="6:9" x14ac:dyDescent="0.25">
      <c r="F3288" s="185" t="str">
        <f t="shared" si="55"/>
        <v>ALLINTERNATIONAL BELT &amp; RUBBER</v>
      </c>
      <c r="G3288" s="149" t="s">
        <v>13438</v>
      </c>
      <c r="H3288" s="149" t="s">
        <v>4713</v>
      </c>
      <c r="I3288">
        <v>40006169</v>
      </c>
    </row>
    <row r="3289" spans="6:9" x14ac:dyDescent="0.25">
      <c r="F3289" t="str">
        <f t="shared" si="55"/>
        <v>ALLINTERNATIONAL BUSINESS &amp; LOGISTICS</v>
      </c>
      <c r="G3289" s="149" t="s">
        <v>13438</v>
      </c>
      <c r="H3289" s="149" t="s">
        <v>4714</v>
      </c>
      <c r="I3289">
        <v>40007281</v>
      </c>
    </row>
    <row r="3290" spans="6:9" x14ac:dyDescent="0.25">
      <c r="F3290" t="str">
        <f t="shared" si="55"/>
        <v>ALLINTERNATIONAL GAME TECH.</v>
      </c>
      <c r="G3290" s="149" t="s">
        <v>13438</v>
      </c>
      <c r="H3290" s="149" t="s">
        <v>4717</v>
      </c>
      <c r="I3290">
        <v>40002968</v>
      </c>
    </row>
    <row r="3291" spans="6:9" x14ac:dyDescent="0.25">
      <c r="F3291" t="str">
        <f t="shared" si="55"/>
        <v>ALLINTERNATIONAL LABS, INC</v>
      </c>
      <c r="G3291" s="149" t="s">
        <v>13438</v>
      </c>
      <c r="H3291" s="149" t="s">
        <v>4719</v>
      </c>
      <c r="I3291">
        <v>40007132</v>
      </c>
    </row>
    <row r="3292" spans="6:9" x14ac:dyDescent="0.25">
      <c r="F3292" t="str">
        <f t="shared" si="55"/>
        <v>ALLINTERNATIONAL PAPER  -  SPRINGHILL</v>
      </c>
      <c r="G3292" s="149" t="s">
        <v>13438</v>
      </c>
      <c r="H3292" s="149" t="s">
        <v>4722</v>
      </c>
      <c r="I3292">
        <v>40004423</v>
      </c>
    </row>
    <row r="3293" spans="6:9" x14ac:dyDescent="0.25">
      <c r="F3293" t="str">
        <f t="shared" si="55"/>
        <v>ALLINTERNATIONAL PAPER - GILROY</v>
      </c>
      <c r="G3293" s="149" t="s">
        <v>13438</v>
      </c>
      <c r="H3293" s="149" t="s">
        <v>4723</v>
      </c>
      <c r="I3293">
        <v>40007089</v>
      </c>
    </row>
    <row r="3294" spans="6:9" x14ac:dyDescent="0.25">
      <c r="F3294" t="str">
        <f t="shared" si="55"/>
        <v>ALLINTERNATIONAL PAPER - MANSFIELD LA</v>
      </c>
      <c r="G3294" s="149" t="s">
        <v>13438</v>
      </c>
      <c r="H3294" s="149" t="s">
        <v>13629</v>
      </c>
      <c r="I3294">
        <v>40005572</v>
      </c>
    </row>
    <row r="3295" spans="6:9" x14ac:dyDescent="0.25">
      <c r="F3295" t="str">
        <f t="shared" si="55"/>
        <v>ALLINTERNATIONAL PAPER - SANTA FE SPRI</v>
      </c>
      <c r="G3295" s="149" t="s">
        <v>13438</v>
      </c>
      <c r="H3295" s="149" t="s">
        <v>4725</v>
      </c>
      <c r="I3295">
        <v>40007418</v>
      </c>
    </row>
    <row r="3296" spans="6:9" x14ac:dyDescent="0.25">
      <c r="F3296" t="str">
        <f t="shared" si="55"/>
        <v>ALLINTERNATIONAL PAPER - ST ANTHONY</v>
      </c>
      <c r="G3296" s="149" t="s">
        <v>13438</v>
      </c>
      <c r="H3296" s="149" t="s">
        <v>4726</v>
      </c>
      <c r="I3296">
        <v>40007857</v>
      </c>
    </row>
    <row r="3297" spans="6:9" x14ac:dyDescent="0.25">
      <c r="F3297" t="str">
        <f t="shared" si="55"/>
        <v>ALLINTERNATIONAL PAPER-ONTARIO CA</v>
      </c>
      <c r="G3297" s="149" t="s">
        <v>13438</v>
      </c>
      <c r="H3297" s="149" t="s">
        <v>4731</v>
      </c>
      <c r="I3297">
        <v>40002626</v>
      </c>
    </row>
    <row r="3298" spans="6:9" x14ac:dyDescent="0.25">
      <c r="F3298" t="str">
        <f t="shared" si="55"/>
        <v>ALLINTERNATIONAL PRODUCTS INC</v>
      </c>
      <c r="G3298" s="149" t="s">
        <v>13438</v>
      </c>
      <c r="H3298" s="149" t="s">
        <v>4737</v>
      </c>
      <c r="I3298">
        <v>40008542</v>
      </c>
    </row>
    <row r="3299" spans="6:9" x14ac:dyDescent="0.25">
      <c r="F3299" t="str">
        <f t="shared" si="55"/>
        <v>ALLINTERNATIONAL SUPPLY CO. INC.</v>
      </c>
      <c r="G3299" s="149" t="s">
        <v>13438</v>
      </c>
      <c r="H3299" s="149" t="s">
        <v>4739</v>
      </c>
      <c r="I3299">
        <v>40008819</v>
      </c>
    </row>
    <row r="3300" spans="6:9" x14ac:dyDescent="0.25">
      <c r="F3300" t="str">
        <f t="shared" si="55"/>
        <v>ALLINTERNATIONAL WIRE GROUP-BWD</v>
      </c>
      <c r="G3300" s="149" t="s">
        <v>13438</v>
      </c>
      <c r="H3300" s="149" t="s">
        <v>4741</v>
      </c>
      <c r="I3300">
        <v>40003812</v>
      </c>
    </row>
    <row r="3301" spans="6:9" x14ac:dyDescent="0.25">
      <c r="F3301" t="str">
        <f t="shared" si="55"/>
        <v>ALLINTERPLAST GROUP CORPORATION</v>
      </c>
      <c r="G3301" s="149" t="s">
        <v>13438</v>
      </c>
      <c r="H3301" s="149" t="s">
        <v>13630</v>
      </c>
      <c r="I3301">
        <v>40008821</v>
      </c>
    </row>
    <row r="3302" spans="6:9" x14ac:dyDescent="0.25">
      <c r="F3302" t="str">
        <f t="shared" si="55"/>
        <v>ALLINTERROLL  ATLANTA</v>
      </c>
      <c r="G3302" s="149" t="s">
        <v>13438</v>
      </c>
      <c r="H3302" s="149" t="s">
        <v>4743</v>
      </c>
      <c r="I3302">
        <v>40000587</v>
      </c>
    </row>
    <row r="3303" spans="6:9" x14ac:dyDescent="0.25">
      <c r="F3303" t="str">
        <f t="shared" si="55"/>
        <v>ALLINTERROLL CANADA LTD.</v>
      </c>
      <c r="G3303" s="149" t="s">
        <v>13438</v>
      </c>
      <c r="H3303" s="149" t="s">
        <v>4744</v>
      </c>
      <c r="I3303">
        <v>40420854</v>
      </c>
    </row>
    <row r="3304" spans="6:9" x14ac:dyDescent="0.25">
      <c r="F3304" s="185" t="str">
        <f t="shared" si="55"/>
        <v>ALLINTERROLL ENGINEERING WEST INC.</v>
      </c>
      <c r="G3304" s="149" t="s">
        <v>13438</v>
      </c>
      <c r="H3304" s="149" t="s">
        <v>4746</v>
      </c>
      <c r="I3304">
        <v>40000513</v>
      </c>
    </row>
    <row r="3305" spans="6:9" x14ac:dyDescent="0.25">
      <c r="F3305" s="185" t="str">
        <f t="shared" si="55"/>
        <v>ALLINTERROLL ENGINEERING WEST INC.</v>
      </c>
      <c r="G3305" s="149" t="s">
        <v>13438</v>
      </c>
      <c r="H3305" s="149" t="s">
        <v>4746</v>
      </c>
      <c r="I3305">
        <v>40006088</v>
      </c>
    </row>
    <row r="3306" spans="6:9" x14ac:dyDescent="0.25">
      <c r="F3306" t="str">
        <f t="shared" si="55"/>
        <v>ALLINTERROLL WILMINGTON</v>
      </c>
      <c r="G3306" s="149" t="s">
        <v>13438</v>
      </c>
      <c r="H3306" s="149" t="s">
        <v>4747</v>
      </c>
      <c r="I3306">
        <v>40007337</v>
      </c>
    </row>
    <row r="3307" spans="6:9" x14ac:dyDescent="0.25">
      <c r="F3307" t="str">
        <f t="shared" si="55"/>
        <v>ALLINTERSTATE BRICK</v>
      </c>
      <c r="G3307" s="149" t="s">
        <v>13438</v>
      </c>
      <c r="H3307" s="149" t="s">
        <v>4752</v>
      </c>
      <c r="I3307">
        <v>40007691</v>
      </c>
    </row>
    <row r="3308" spans="6:9" x14ac:dyDescent="0.25">
      <c r="F3308" t="str">
        <f t="shared" si="55"/>
        <v>ALLINTERSTATE CONTAINER</v>
      </c>
      <c r="G3308" s="149" t="s">
        <v>13438</v>
      </c>
      <c r="H3308" s="149" t="s">
        <v>4753</v>
      </c>
      <c r="I3308">
        <v>40006454</v>
      </c>
    </row>
    <row r="3309" spans="6:9" x14ac:dyDescent="0.25">
      <c r="F3309" t="str">
        <f t="shared" si="55"/>
        <v>ALLINTERSTATE CONTAINER - BRUNSWICK</v>
      </c>
      <c r="G3309" s="149" t="s">
        <v>13438</v>
      </c>
      <c r="H3309" s="149" t="s">
        <v>4754</v>
      </c>
      <c r="I3309">
        <v>40002466</v>
      </c>
    </row>
    <row r="3310" spans="6:9" x14ac:dyDescent="0.25">
      <c r="F3310" t="str">
        <f t="shared" si="55"/>
        <v>ALLINTERSTATE CONTAINER WESTMINSTER LL</v>
      </c>
      <c r="G3310" s="149" t="s">
        <v>13438</v>
      </c>
      <c r="H3310" s="149" t="s">
        <v>4755</v>
      </c>
      <c r="I3310">
        <v>40008074</v>
      </c>
    </row>
    <row r="3311" spans="6:9" x14ac:dyDescent="0.25">
      <c r="F3311" t="str">
        <f t="shared" si="55"/>
        <v>ALLINTERSTATE PACKAGING GROUP, INC</v>
      </c>
      <c r="G3311" s="149" t="s">
        <v>13438</v>
      </c>
      <c r="H3311" s="149" t="s">
        <v>4757</v>
      </c>
      <c r="I3311">
        <v>40008398</v>
      </c>
    </row>
    <row r="3312" spans="6:9" x14ac:dyDescent="0.25">
      <c r="F3312" t="str">
        <f t="shared" si="55"/>
        <v>ALLINTERSTATE POWER SYSTEMS, INC.</v>
      </c>
      <c r="G3312" s="149" t="s">
        <v>13438</v>
      </c>
      <c r="H3312" s="149" t="s">
        <v>4758</v>
      </c>
      <c r="I3312">
        <v>40006841</v>
      </c>
    </row>
    <row r="3313" spans="6:9" x14ac:dyDescent="0.25">
      <c r="F3313" t="str">
        <f t="shared" si="55"/>
        <v>ALLINTERSTATE PRINTING &amp; GRAPHICS</v>
      </c>
      <c r="G3313" s="149" t="s">
        <v>13438</v>
      </c>
      <c r="H3313" s="149" t="s">
        <v>4759</v>
      </c>
      <c r="I3313">
        <v>40003401</v>
      </c>
    </row>
    <row r="3314" spans="6:9" x14ac:dyDescent="0.25">
      <c r="F3314" t="str">
        <f t="shared" si="55"/>
        <v>ALLINTER-TECH SUPPLIES,INC</v>
      </c>
      <c r="G3314" s="149" t="s">
        <v>13438</v>
      </c>
      <c r="H3314" s="149" t="s">
        <v>4762</v>
      </c>
      <c r="I3314">
        <v>40003335</v>
      </c>
    </row>
    <row r="3315" spans="6:9" x14ac:dyDescent="0.25">
      <c r="F3315" t="str">
        <f t="shared" si="55"/>
        <v>ALLINT'L INVENTORY MGMT</v>
      </c>
      <c r="G3315" s="149" t="s">
        <v>13438</v>
      </c>
      <c r="H3315" s="149" t="s">
        <v>4764</v>
      </c>
      <c r="I3315">
        <v>40000484</v>
      </c>
    </row>
    <row r="3316" spans="6:9" x14ac:dyDescent="0.25">
      <c r="F3316" t="str">
        <f t="shared" si="55"/>
        <v>ALLINTRAL CORPORATION</v>
      </c>
      <c r="G3316" s="149" t="s">
        <v>13438</v>
      </c>
      <c r="H3316" s="149" t="s">
        <v>4768</v>
      </c>
      <c r="I3316">
        <v>40006855</v>
      </c>
    </row>
    <row r="3317" spans="6:9" x14ac:dyDescent="0.25">
      <c r="F3317" t="str">
        <f t="shared" si="55"/>
        <v>ALLINTRAPAC CANADA CORPORATION</v>
      </c>
      <c r="G3317" s="149" t="s">
        <v>13438</v>
      </c>
      <c r="H3317" s="149" t="s">
        <v>4770</v>
      </c>
      <c r="I3317">
        <v>40420466</v>
      </c>
    </row>
    <row r="3318" spans="6:9" x14ac:dyDescent="0.25">
      <c r="F3318" t="str">
        <f t="shared" si="55"/>
        <v>ALLINVENSYS APPLIANCE CONTROLS-WP</v>
      </c>
      <c r="G3318" s="149" t="s">
        <v>13438</v>
      </c>
      <c r="H3318" s="149" t="s">
        <v>4771</v>
      </c>
      <c r="I3318">
        <v>40001686</v>
      </c>
    </row>
    <row r="3319" spans="6:9" x14ac:dyDescent="0.25">
      <c r="F3319" t="str">
        <f t="shared" si="55"/>
        <v>ALLINVISTA (CANADA) COMPANY</v>
      </c>
      <c r="G3319" s="149" t="s">
        <v>13438</v>
      </c>
      <c r="H3319" s="149" t="s">
        <v>4773</v>
      </c>
      <c r="I3319">
        <v>40420213</v>
      </c>
    </row>
    <row r="3320" spans="6:9" x14ac:dyDescent="0.25">
      <c r="F3320" t="str">
        <f t="shared" si="55"/>
        <v>ALLIPCO</v>
      </c>
      <c r="G3320" s="149" t="s">
        <v>13438</v>
      </c>
      <c r="H3320" s="149" t="s">
        <v>4777</v>
      </c>
      <c r="I3320">
        <v>40008581</v>
      </c>
    </row>
    <row r="3321" spans="6:9" x14ac:dyDescent="0.25">
      <c r="F3321" t="str">
        <f t="shared" si="55"/>
        <v>ALLIPM PRECISION INC.</v>
      </c>
      <c r="G3321" s="149" t="s">
        <v>13438</v>
      </c>
      <c r="H3321" s="149" t="s">
        <v>4778</v>
      </c>
      <c r="I3321">
        <v>40006289</v>
      </c>
    </row>
    <row r="3322" spans="6:9" x14ac:dyDescent="0.25">
      <c r="F3322" s="185" t="str">
        <f t="shared" si="55"/>
        <v>ALLIPPOLITO FRUIT AND PRODUCE LTD</v>
      </c>
      <c r="G3322" s="149" t="s">
        <v>13438</v>
      </c>
      <c r="H3322" s="149" t="s">
        <v>4779</v>
      </c>
      <c r="I3322">
        <v>40421460</v>
      </c>
    </row>
    <row r="3323" spans="6:9" x14ac:dyDescent="0.25">
      <c r="F3323" s="185" t="str">
        <f t="shared" si="55"/>
        <v>ALLIPPOLITO FRUIT AND PRODUCE LTD</v>
      </c>
      <c r="G3323" s="149" t="s">
        <v>13438</v>
      </c>
      <c r="H3323" s="149" t="s">
        <v>4779</v>
      </c>
      <c r="I3323">
        <v>40421466</v>
      </c>
    </row>
    <row r="3324" spans="6:9" x14ac:dyDescent="0.25">
      <c r="F3324" t="str">
        <f t="shared" si="55"/>
        <v>ALLIRIS BEAUTY SUPPLIES</v>
      </c>
      <c r="G3324" s="149" t="s">
        <v>13438</v>
      </c>
      <c r="H3324" s="149" t="s">
        <v>4781</v>
      </c>
      <c r="I3324">
        <v>40421102</v>
      </c>
    </row>
    <row r="3325" spans="6:9" x14ac:dyDescent="0.25">
      <c r="F3325" t="str">
        <f t="shared" si="55"/>
        <v>ALLIRSAM LLC</v>
      </c>
      <c r="G3325" s="149" t="s">
        <v>13438</v>
      </c>
      <c r="H3325" s="149" t="s">
        <v>4783</v>
      </c>
      <c r="I3325">
        <v>40003141</v>
      </c>
    </row>
    <row r="3326" spans="6:9" x14ac:dyDescent="0.25">
      <c r="F3326" t="str">
        <f t="shared" si="55"/>
        <v>ALLIRVING CONSUMER PRODUCTS LIMITED</v>
      </c>
      <c r="G3326" s="149" t="s">
        <v>13438</v>
      </c>
      <c r="H3326" s="149" t="s">
        <v>4785</v>
      </c>
      <c r="I3326">
        <v>40420103</v>
      </c>
    </row>
    <row r="3327" spans="6:9" x14ac:dyDescent="0.25">
      <c r="F3327" t="str">
        <f t="shared" si="55"/>
        <v>ALLIRW INDUSTRIAL REDI-WORKS INC.</v>
      </c>
      <c r="G3327" s="149" t="s">
        <v>13438</v>
      </c>
      <c r="H3327" s="149" t="s">
        <v>4786</v>
      </c>
      <c r="I3327">
        <v>40420775</v>
      </c>
    </row>
    <row r="3328" spans="6:9" x14ac:dyDescent="0.25">
      <c r="F3328" t="str">
        <f t="shared" si="55"/>
        <v>ALLISELI PRECISION INC.</v>
      </c>
      <c r="G3328" s="149" t="s">
        <v>13438</v>
      </c>
      <c r="H3328" s="149" t="s">
        <v>4788</v>
      </c>
      <c r="I3328">
        <v>40004153</v>
      </c>
    </row>
    <row r="3329" spans="6:9" x14ac:dyDescent="0.25">
      <c r="F3329" t="str">
        <f t="shared" si="55"/>
        <v>ALLISLAND PAPER CONVERTING, INC.</v>
      </c>
      <c r="G3329" s="149" t="s">
        <v>13438</v>
      </c>
      <c r="H3329" s="149" t="s">
        <v>4789</v>
      </c>
      <c r="I3329">
        <v>40002268</v>
      </c>
    </row>
    <row r="3330" spans="6:9" x14ac:dyDescent="0.25">
      <c r="F3330" t="str">
        <f t="shared" si="55"/>
        <v>ALLISLINGTON PRINTING,</v>
      </c>
      <c r="G3330" s="149" t="s">
        <v>13438</v>
      </c>
      <c r="H3330" s="149" t="s">
        <v>4790</v>
      </c>
      <c r="I3330">
        <v>40421427</v>
      </c>
    </row>
    <row r="3331" spans="6:9" x14ac:dyDescent="0.25">
      <c r="F3331" t="str">
        <f t="shared" ref="F3331:F3394" si="56">CONCATENATE(G3331, H3331)</f>
        <v>ALLISM INDUSTRIAL SUPPLY MANAGEMENT IN</v>
      </c>
      <c r="G3331" s="149" t="s">
        <v>13438</v>
      </c>
      <c r="H3331" s="149" t="s">
        <v>4791</v>
      </c>
      <c r="I3331">
        <v>40006987</v>
      </c>
    </row>
    <row r="3332" spans="6:9" x14ac:dyDescent="0.25">
      <c r="F3332" t="str">
        <f t="shared" si="56"/>
        <v>ALLIT EQUIPMENT</v>
      </c>
      <c r="G3332" s="149" t="s">
        <v>13438</v>
      </c>
      <c r="H3332" s="149" t="s">
        <v>4794</v>
      </c>
      <c r="I3332">
        <v>40004106</v>
      </c>
    </row>
    <row r="3333" spans="6:9" x14ac:dyDescent="0.25">
      <c r="F3333" t="str">
        <f t="shared" si="56"/>
        <v>ALLITG BRANDS</v>
      </c>
      <c r="G3333" s="149" t="s">
        <v>13438</v>
      </c>
      <c r="H3333" s="149" t="s">
        <v>4796</v>
      </c>
      <c r="I3333">
        <v>40002888</v>
      </c>
    </row>
    <row r="3334" spans="6:9" x14ac:dyDescent="0.25">
      <c r="F3334" t="str">
        <f t="shared" si="56"/>
        <v>ALLIT'S IT ICE CREAM</v>
      </c>
      <c r="G3334" s="149" t="s">
        <v>13438</v>
      </c>
      <c r="H3334" s="149" t="s">
        <v>4798</v>
      </c>
      <c r="I3334">
        <v>40001141</v>
      </c>
    </row>
    <row r="3335" spans="6:9" x14ac:dyDescent="0.25">
      <c r="F3335" t="str">
        <f t="shared" si="56"/>
        <v>ALLITW LAMINATIONS</v>
      </c>
      <c r="G3335" s="149" t="s">
        <v>13438</v>
      </c>
      <c r="H3335" s="149" t="s">
        <v>4799</v>
      </c>
      <c r="I3335">
        <v>40421400</v>
      </c>
    </row>
    <row r="3336" spans="6:9" x14ac:dyDescent="0.25">
      <c r="F3336" t="str">
        <f t="shared" si="56"/>
        <v>ALLIVEX PACKAGING PAPER, LLC</v>
      </c>
      <c r="G3336" s="149" t="s">
        <v>13438</v>
      </c>
      <c r="H3336" s="149" t="s">
        <v>4801</v>
      </c>
      <c r="I3336">
        <v>40006445</v>
      </c>
    </row>
    <row r="3337" spans="6:9" x14ac:dyDescent="0.25">
      <c r="F3337" t="str">
        <f t="shared" si="56"/>
        <v>ALLIZABAL WELDING</v>
      </c>
      <c r="G3337" s="149" t="s">
        <v>13438</v>
      </c>
      <c r="H3337" s="149" t="s">
        <v>4803</v>
      </c>
      <c r="I3337">
        <v>40420756</v>
      </c>
    </row>
    <row r="3338" spans="6:9" x14ac:dyDescent="0.25">
      <c r="F3338" t="str">
        <f t="shared" si="56"/>
        <v>ALLJ  C   MCLAREN BELTING INC</v>
      </c>
      <c r="G3338" s="149" t="s">
        <v>13438</v>
      </c>
      <c r="H3338" s="149" t="s">
        <v>4804</v>
      </c>
      <c r="I3338">
        <v>40006239</v>
      </c>
    </row>
    <row r="3339" spans="6:9" x14ac:dyDescent="0.25">
      <c r="F3339" t="str">
        <f t="shared" si="56"/>
        <v>ALLJ &amp; D MANUFACTURING CO</v>
      </c>
      <c r="G3339" s="149" t="s">
        <v>13438</v>
      </c>
      <c r="H3339" s="149" t="s">
        <v>4805</v>
      </c>
      <c r="I3339">
        <v>40006166</v>
      </c>
    </row>
    <row r="3340" spans="6:9" x14ac:dyDescent="0.25">
      <c r="F3340" t="str">
        <f t="shared" si="56"/>
        <v>ALLJ &amp; E MACHINE</v>
      </c>
      <c r="G3340" s="149" t="s">
        <v>13438</v>
      </c>
      <c r="H3340" s="149" t="s">
        <v>4806</v>
      </c>
      <c r="I3340">
        <v>40005881</v>
      </c>
    </row>
    <row r="3341" spans="6:9" x14ac:dyDescent="0.25">
      <c r="F3341" t="str">
        <f t="shared" si="56"/>
        <v>ALLJ &amp; G SUPPLY LLC</v>
      </c>
      <c r="G3341" s="149" t="s">
        <v>13438</v>
      </c>
      <c r="H3341" s="149" t="s">
        <v>4807</v>
      </c>
      <c r="I3341">
        <v>40008864</v>
      </c>
    </row>
    <row r="3342" spans="6:9" x14ac:dyDescent="0.25">
      <c r="F3342" t="str">
        <f t="shared" si="56"/>
        <v>ALLJ &amp; J SNACK FOODS</v>
      </c>
      <c r="G3342" s="149" t="s">
        <v>13438</v>
      </c>
      <c r="H3342" s="149" t="s">
        <v>4810</v>
      </c>
      <c r="I3342">
        <v>40004015</v>
      </c>
    </row>
    <row r="3343" spans="6:9" x14ac:dyDescent="0.25">
      <c r="F3343" t="str">
        <f t="shared" si="56"/>
        <v>ALLJ &amp; J SUPPLY CO.</v>
      </c>
      <c r="G3343" s="149" t="s">
        <v>13438</v>
      </c>
      <c r="H3343" s="149" t="s">
        <v>4811</v>
      </c>
      <c r="I3343">
        <v>40007073</v>
      </c>
    </row>
    <row r="3344" spans="6:9" x14ac:dyDescent="0.25">
      <c r="F3344" t="str">
        <f t="shared" si="56"/>
        <v>ALLJ &amp; L SERVICES</v>
      </c>
      <c r="G3344" s="149" t="s">
        <v>13438</v>
      </c>
      <c r="H3344" s="149" t="s">
        <v>4813</v>
      </c>
      <c r="I3344">
        <v>40001707</v>
      </c>
    </row>
    <row r="3345" spans="6:9" x14ac:dyDescent="0.25">
      <c r="F3345" t="str">
        <f t="shared" si="56"/>
        <v>ALLJ B INDUSTRIAL SALES INC.</v>
      </c>
      <c r="G3345" s="149" t="s">
        <v>13438</v>
      </c>
      <c r="H3345" s="149" t="s">
        <v>4818</v>
      </c>
      <c r="I3345">
        <v>40001916</v>
      </c>
    </row>
    <row r="3346" spans="6:9" x14ac:dyDescent="0.25">
      <c r="F3346" t="str">
        <f t="shared" si="56"/>
        <v>ALLJ M Y INC.</v>
      </c>
      <c r="G3346" s="149" t="s">
        <v>13438</v>
      </c>
      <c r="H3346" s="149" t="s">
        <v>4819</v>
      </c>
      <c r="I3346">
        <v>40420708</v>
      </c>
    </row>
    <row r="3347" spans="6:9" x14ac:dyDescent="0.25">
      <c r="F3347" t="str">
        <f t="shared" si="56"/>
        <v>ALLJ&amp;J INDUSTRIAL SUPPLY</v>
      </c>
      <c r="G3347" s="149" t="s">
        <v>13438</v>
      </c>
      <c r="H3347" s="149" t="s">
        <v>4822</v>
      </c>
      <c r="I3347">
        <v>40008758</v>
      </c>
    </row>
    <row r="3348" spans="6:9" x14ac:dyDescent="0.25">
      <c r="F3348" t="str">
        <f t="shared" si="56"/>
        <v>ALLJ&amp;S SHEET METAL WORK CORP.</v>
      </c>
      <c r="G3348" s="149" t="s">
        <v>13438</v>
      </c>
      <c r="H3348" s="149" t="s">
        <v>4825</v>
      </c>
      <c r="I3348">
        <v>40006950</v>
      </c>
    </row>
    <row r="3349" spans="6:9" x14ac:dyDescent="0.25">
      <c r="F3349" t="str">
        <f t="shared" si="56"/>
        <v>ALLJ.A. FLESHER COMPANY, INC.</v>
      </c>
      <c r="G3349" s="149" t="s">
        <v>13438</v>
      </c>
      <c r="H3349" s="149" t="s">
        <v>4827</v>
      </c>
      <c r="I3349">
        <v>40001689</v>
      </c>
    </row>
    <row r="3350" spans="6:9" x14ac:dyDescent="0.25">
      <c r="F3350" t="str">
        <f t="shared" si="56"/>
        <v>ALLJ.C. GODIN ENTERPRISES</v>
      </c>
      <c r="G3350" s="149" t="s">
        <v>13438</v>
      </c>
      <c r="H3350" s="149" t="s">
        <v>4828</v>
      </c>
      <c r="I3350">
        <v>40420669</v>
      </c>
    </row>
    <row r="3351" spans="6:9" x14ac:dyDescent="0.25">
      <c r="F3351" t="str">
        <f t="shared" si="56"/>
        <v>ALLJ.C. METAL CRAFTERS</v>
      </c>
      <c r="G3351" s="149" t="s">
        <v>13438</v>
      </c>
      <c r="H3351" s="149" t="s">
        <v>4829</v>
      </c>
      <c r="I3351">
        <v>40002073</v>
      </c>
    </row>
    <row r="3352" spans="6:9" x14ac:dyDescent="0.25">
      <c r="F3352" t="str">
        <f t="shared" si="56"/>
        <v>ALLJ.C.MCLAREN BELTING INC.</v>
      </c>
      <c r="G3352" s="149" t="s">
        <v>13438</v>
      </c>
      <c r="H3352" s="149" t="s">
        <v>4830</v>
      </c>
      <c r="I3352">
        <v>40420065</v>
      </c>
    </row>
    <row r="3353" spans="6:9" x14ac:dyDescent="0.25">
      <c r="F3353" t="str">
        <f t="shared" si="56"/>
        <v>ALLJ.H. MACDONALD &amp; SONS LTD</v>
      </c>
      <c r="G3353" s="149" t="s">
        <v>13438</v>
      </c>
      <c r="H3353" s="149" t="s">
        <v>4834</v>
      </c>
      <c r="I3353">
        <v>40420308</v>
      </c>
    </row>
    <row r="3354" spans="6:9" x14ac:dyDescent="0.25">
      <c r="F3354" t="str">
        <f t="shared" si="56"/>
        <v>ALLJ.J. KELLER &amp; ASSOCIATES, INC.</v>
      </c>
      <c r="G3354" s="149" t="s">
        <v>13438</v>
      </c>
      <c r="H3354" s="149" t="s">
        <v>4835</v>
      </c>
      <c r="I3354">
        <v>40001984</v>
      </c>
    </row>
    <row r="3355" spans="6:9" x14ac:dyDescent="0.25">
      <c r="F3355" t="str">
        <f t="shared" si="56"/>
        <v>ALLJ.M. DIE LIMITED</v>
      </c>
      <c r="G3355" s="149" t="s">
        <v>13438</v>
      </c>
      <c r="H3355" s="149" t="s">
        <v>4836</v>
      </c>
      <c r="I3355">
        <v>40421315</v>
      </c>
    </row>
    <row r="3356" spans="6:9" x14ac:dyDescent="0.25">
      <c r="F3356" t="str">
        <f t="shared" si="56"/>
        <v>ALLJ.M. SMUCKER COMPANY</v>
      </c>
      <c r="G3356" s="149" t="s">
        <v>13438</v>
      </c>
      <c r="H3356" s="149" t="s">
        <v>4837</v>
      </c>
      <c r="I3356">
        <v>40008552</v>
      </c>
    </row>
    <row r="3357" spans="6:9" x14ac:dyDescent="0.25">
      <c r="F3357" t="str">
        <f t="shared" si="56"/>
        <v>ALLJ.S. MOSELEY SALES</v>
      </c>
      <c r="G3357" s="149" t="s">
        <v>13438</v>
      </c>
      <c r="H3357" s="149" t="s">
        <v>4839</v>
      </c>
      <c r="I3357">
        <v>40007403</v>
      </c>
    </row>
    <row r="3358" spans="6:9" x14ac:dyDescent="0.25">
      <c r="F3358" t="str">
        <f t="shared" si="56"/>
        <v>ALLJ.V. FABRICATION</v>
      </c>
      <c r="G3358" s="149" t="s">
        <v>13438</v>
      </c>
      <c r="H3358" s="149" t="s">
        <v>4840</v>
      </c>
      <c r="I3358">
        <v>40421380</v>
      </c>
    </row>
    <row r="3359" spans="6:9" x14ac:dyDescent="0.25">
      <c r="F3359" t="str">
        <f t="shared" si="56"/>
        <v>ALLJ.W. VAUGHN CO., INC</v>
      </c>
      <c r="G3359" s="149" t="s">
        <v>13438</v>
      </c>
      <c r="H3359" s="149" t="s">
        <v>4841</v>
      </c>
      <c r="I3359">
        <v>40008934</v>
      </c>
    </row>
    <row r="3360" spans="6:9" x14ac:dyDescent="0.25">
      <c r="F3360" t="str">
        <f t="shared" si="56"/>
        <v>ALLJ.X.L. DISTRIBUTORS</v>
      </c>
      <c r="G3360" s="149" t="s">
        <v>13438</v>
      </c>
      <c r="H3360" s="149" t="s">
        <v>4842</v>
      </c>
      <c r="I3360">
        <v>40005099</v>
      </c>
    </row>
    <row r="3361" spans="6:9" x14ac:dyDescent="0.25">
      <c r="F3361" t="str">
        <f t="shared" si="56"/>
        <v>ALLJ/E BEARING &amp; MACHINE LTD.</v>
      </c>
      <c r="G3361" s="149" t="s">
        <v>13438</v>
      </c>
      <c r="H3361" s="149" t="s">
        <v>4843</v>
      </c>
      <c r="I3361">
        <v>40420730</v>
      </c>
    </row>
    <row r="3362" spans="6:9" x14ac:dyDescent="0.25">
      <c r="F3362" t="str">
        <f t="shared" si="56"/>
        <v>ALLJACKSON WHOLESALE HARDWARE</v>
      </c>
      <c r="G3362" s="149" t="s">
        <v>13438</v>
      </c>
      <c r="H3362" s="149" t="s">
        <v>4846</v>
      </c>
      <c r="I3362">
        <v>40008606</v>
      </c>
    </row>
    <row r="3363" spans="6:9" x14ac:dyDescent="0.25">
      <c r="F3363" t="str">
        <f t="shared" si="56"/>
        <v>ALLJACOBSEN REAL TIME X-RAY MACHIERY</v>
      </c>
      <c r="G3363" s="149" t="s">
        <v>13438</v>
      </c>
      <c r="H3363" s="149" t="s">
        <v>4849</v>
      </c>
      <c r="I3363">
        <v>40420641</v>
      </c>
    </row>
    <row r="3364" spans="6:9" x14ac:dyDescent="0.25">
      <c r="F3364" t="str">
        <f t="shared" si="56"/>
        <v>ALLJAESCO MFG</v>
      </c>
      <c r="G3364" s="149" t="s">
        <v>13438</v>
      </c>
      <c r="H3364" s="149" t="s">
        <v>4851</v>
      </c>
      <c r="I3364">
        <v>40007750</v>
      </c>
    </row>
    <row r="3365" spans="6:9" x14ac:dyDescent="0.25">
      <c r="F3365" t="str">
        <f t="shared" si="56"/>
        <v>ALLJAMES HARDIE - CLEBURNE</v>
      </c>
      <c r="G3365" s="149" t="s">
        <v>13438</v>
      </c>
      <c r="H3365" s="149" t="s">
        <v>4856</v>
      </c>
      <c r="I3365">
        <v>40006403</v>
      </c>
    </row>
    <row r="3366" spans="6:9" x14ac:dyDescent="0.25">
      <c r="F3366" t="str">
        <f t="shared" si="56"/>
        <v>ALLJAMES HARDIE - FONTANA</v>
      </c>
      <c r="G3366" s="149" t="s">
        <v>13438</v>
      </c>
      <c r="H3366" s="149" t="s">
        <v>4857</v>
      </c>
      <c r="I3366">
        <v>40004083</v>
      </c>
    </row>
    <row r="3367" spans="6:9" x14ac:dyDescent="0.25">
      <c r="F3367" t="str">
        <f t="shared" si="56"/>
        <v>ALLJAMES HARDIE - PULASKI</v>
      </c>
      <c r="G3367" s="149" t="s">
        <v>13438</v>
      </c>
      <c r="H3367" s="149" t="s">
        <v>4858</v>
      </c>
      <c r="I3367">
        <v>40003414</v>
      </c>
    </row>
    <row r="3368" spans="6:9" x14ac:dyDescent="0.25">
      <c r="F3368" t="str">
        <f t="shared" si="56"/>
        <v>ALLJAMES HARDIE - SUMMERVILLE</v>
      </c>
      <c r="G3368" s="149" t="s">
        <v>13438</v>
      </c>
      <c r="H3368" s="149" t="s">
        <v>4859</v>
      </c>
      <c r="I3368">
        <v>40007958</v>
      </c>
    </row>
    <row r="3369" spans="6:9" x14ac:dyDescent="0.25">
      <c r="F3369" t="str">
        <f t="shared" si="56"/>
        <v>ALLJAMES HARDIE - WAXAHACHIE</v>
      </c>
      <c r="G3369" s="149" t="s">
        <v>13438</v>
      </c>
      <c r="H3369" s="149" t="s">
        <v>4860</v>
      </c>
      <c r="I3369">
        <v>40002064</v>
      </c>
    </row>
    <row r="3370" spans="6:9" x14ac:dyDescent="0.25">
      <c r="F3370" t="str">
        <f t="shared" si="56"/>
        <v>ALLJAMES HARDIE BUILDING PROD, INC.</v>
      </c>
      <c r="G3370" s="149" t="s">
        <v>13438</v>
      </c>
      <c r="H3370" s="149" t="s">
        <v>4861</v>
      </c>
      <c r="I3370">
        <v>40008822</v>
      </c>
    </row>
    <row r="3371" spans="6:9" x14ac:dyDescent="0.25">
      <c r="F3371" t="str">
        <f t="shared" si="56"/>
        <v>ALLJAMES HARDIE BUILDING PRODUCTS</v>
      </c>
      <c r="G3371" s="149" t="s">
        <v>13438</v>
      </c>
      <c r="H3371" s="149" t="s">
        <v>4862</v>
      </c>
      <c r="I3371">
        <v>40001705</v>
      </c>
    </row>
    <row r="3372" spans="6:9" x14ac:dyDescent="0.25">
      <c r="F3372" t="str">
        <f t="shared" si="56"/>
        <v>ALLJAMES HARDIE BUILDING PRODUCTS, INC</v>
      </c>
      <c r="G3372" s="149" t="s">
        <v>13438</v>
      </c>
      <c r="H3372" s="149" t="s">
        <v>4863</v>
      </c>
      <c r="I3372">
        <v>40002965</v>
      </c>
    </row>
    <row r="3373" spans="6:9" x14ac:dyDescent="0.25">
      <c r="F3373" t="str">
        <f t="shared" si="56"/>
        <v>ALLJANES FAMILY FOODS-SOFINA FOODS INC</v>
      </c>
      <c r="G3373" s="149" t="s">
        <v>13438</v>
      </c>
      <c r="H3373" s="149" t="s">
        <v>4867</v>
      </c>
      <c r="I3373">
        <v>40420958</v>
      </c>
    </row>
    <row r="3374" spans="6:9" x14ac:dyDescent="0.25">
      <c r="F3374" t="str">
        <f t="shared" si="56"/>
        <v>ALLJANTEC INCORPORATED</v>
      </c>
      <c r="G3374" s="149" t="s">
        <v>13438</v>
      </c>
      <c r="H3374" s="149" t="s">
        <v>4869</v>
      </c>
      <c r="I3374">
        <v>40002232</v>
      </c>
    </row>
    <row r="3375" spans="6:9" x14ac:dyDescent="0.25">
      <c r="F3375" t="str">
        <f t="shared" si="56"/>
        <v>ALLJANTZ CANADA</v>
      </c>
      <c r="G3375" s="149" t="s">
        <v>13438</v>
      </c>
      <c r="H3375" s="149" t="s">
        <v>4870</v>
      </c>
      <c r="I3375">
        <v>40420267</v>
      </c>
    </row>
    <row r="3376" spans="6:9" x14ac:dyDescent="0.25">
      <c r="F3376" t="str">
        <f t="shared" si="56"/>
        <v>ALLJAPS-OLSON COMPANY</v>
      </c>
      <c r="G3376" s="149" t="s">
        <v>13438</v>
      </c>
      <c r="H3376" s="149" t="s">
        <v>4871</v>
      </c>
      <c r="I3376">
        <v>40001447</v>
      </c>
    </row>
    <row r="3377" spans="6:9" x14ac:dyDescent="0.25">
      <c r="F3377" t="str">
        <f t="shared" si="56"/>
        <v>ALLJAR MACHINE AND FABRICATION, INC</v>
      </c>
      <c r="G3377" s="149" t="s">
        <v>13438</v>
      </c>
      <c r="H3377" s="149" t="s">
        <v>4872</v>
      </c>
      <c r="I3377">
        <v>40007311</v>
      </c>
    </row>
    <row r="3378" spans="6:9" x14ac:dyDescent="0.25">
      <c r="F3378" t="str">
        <f t="shared" si="56"/>
        <v>ALLJASON INDUSTRIAL - CANADA LTD.</v>
      </c>
      <c r="G3378" s="149" t="s">
        <v>13438</v>
      </c>
      <c r="H3378" s="149" t="s">
        <v>4874</v>
      </c>
      <c r="I3378">
        <v>40420355</v>
      </c>
    </row>
    <row r="3379" spans="6:9" x14ac:dyDescent="0.25">
      <c r="F3379" t="str">
        <f t="shared" si="56"/>
        <v>ALLJAYONE FOODS. INC.</v>
      </c>
      <c r="G3379" s="149" t="s">
        <v>13438</v>
      </c>
      <c r="H3379" s="149" t="s">
        <v>4877</v>
      </c>
      <c r="I3379">
        <v>40007635</v>
      </c>
    </row>
    <row r="3380" spans="6:9" x14ac:dyDescent="0.25">
      <c r="F3380" t="str">
        <f t="shared" si="56"/>
        <v>ALLJAY'S FOODS, INC.</v>
      </c>
      <c r="G3380" s="149" t="s">
        <v>13438</v>
      </c>
      <c r="H3380" s="149" t="s">
        <v>4878</v>
      </c>
      <c r="I3380">
        <v>40001546</v>
      </c>
    </row>
    <row r="3381" spans="6:9" x14ac:dyDescent="0.25">
      <c r="F3381" t="str">
        <f t="shared" si="56"/>
        <v>ALLJB INDUSTRIAL SALES INC</v>
      </c>
      <c r="G3381" s="149" t="s">
        <v>13438</v>
      </c>
      <c r="H3381" s="149" t="s">
        <v>4879</v>
      </c>
      <c r="I3381">
        <v>40006179</v>
      </c>
    </row>
    <row r="3382" spans="6:9" x14ac:dyDescent="0.25">
      <c r="F3382" t="str">
        <f t="shared" si="56"/>
        <v>ALLJ-B WELD COMPANY</v>
      </c>
      <c r="G3382" s="149" t="s">
        <v>13438</v>
      </c>
      <c r="H3382" s="149" t="s">
        <v>4880</v>
      </c>
      <c r="I3382">
        <v>40007812</v>
      </c>
    </row>
    <row r="3383" spans="6:9" x14ac:dyDescent="0.25">
      <c r="F3383" t="str">
        <f t="shared" si="56"/>
        <v>ALLJBT - ALPHARETTA</v>
      </c>
      <c r="G3383" s="149" t="s">
        <v>13438</v>
      </c>
      <c r="H3383" s="149" t="s">
        <v>4881</v>
      </c>
      <c r="I3383">
        <v>40008697</v>
      </c>
    </row>
    <row r="3384" spans="6:9" x14ac:dyDescent="0.25">
      <c r="F3384" t="str">
        <f t="shared" si="56"/>
        <v>ALLJBT - REDMOND WA</v>
      </c>
      <c r="G3384" s="149" t="s">
        <v>13438</v>
      </c>
      <c r="H3384" s="149" t="s">
        <v>4882</v>
      </c>
      <c r="I3384">
        <v>40008442</v>
      </c>
    </row>
    <row r="3385" spans="6:9" x14ac:dyDescent="0.25">
      <c r="F3385" t="str">
        <f t="shared" si="56"/>
        <v>ALLJBT ・SANDUSKY OH</v>
      </c>
      <c r="G3385" s="149" t="s">
        <v>13438</v>
      </c>
      <c r="H3385" s="149" t="s">
        <v>13631</v>
      </c>
      <c r="I3385">
        <v>40008627</v>
      </c>
    </row>
    <row r="3386" spans="6:9" x14ac:dyDescent="0.25">
      <c r="F3386" t="str">
        <f t="shared" si="56"/>
        <v>ALLJBT AEROTECH</v>
      </c>
      <c r="G3386" s="149" t="s">
        <v>13438</v>
      </c>
      <c r="H3386" s="149" t="s">
        <v>4884</v>
      </c>
      <c r="I3386">
        <v>40005203</v>
      </c>
    </row>
    <row r="3387" spans="6:9" x14ac:dyDescent="0.25">
      <c r="F3387" t="str">
        <f t="shared" si="56"/>
        <v>ALLJBT AEROTECH - CONROE</v>
      </c>
      <c r="G3387" s="149" t="s">
        <v>13438</v>
      </c>
      <c r="H3387" s="149" t="s">
        <v>4885</v>
      </c>
      <c r="I3387">
        <v>40008506</v>
      </c>
    </row>
    <row r="3388" spans="6:9" x14ac:dyDescent="0.25">
      <c r="F3388" t="str">
        <f t="shared" si="56"/>
        <v>ALLJBT AEROTECH - GREENSBORO</v>
      </c>
      <c r="G3388" s="149" t="s">
        <v>13438</v>
      </c>
      <c r="H3388" s="149" t="s">
        <v>4886</v>
      </c>
      <c r="I3388">
        <v>40006397</v>
      </c>
    </row>
    <row r="3389" spans="6:9" x14ac:dyDescent="0.25">
      <c r="F3389" t="str">
        <f t="shared" si="56"/>
        <v>ALLJBT AEROTECH - MORRISVILLE</v>
      </c>
      <c r="G3389" s="149" t="s">
        <v>13438</v>
      </c>
      <c r="H3389" s="149" t="s">
        <v>4887</v>
      </c>
      <c r="I3389">
        <v>40005578</v>
      </c>
    </row>
    <row r="3390" spans="6:9" x14ac:dyDescent="0.25">
      <c r="F3390" t="str">
        <f t="shared" si="56"/>
        <v>ALLJBT AEROTECH - PBI</v>
      </c>
      <c r="G3390" s="149" t="s">
        <v>13438</v>
      </c>
      <c r="H3390" s="149" t="s">
        <v>13632</v>
      </c>
      <c r="I3390">
        <v>40007840</v>
      </c>
    </row>
    <row r="3391" spans="6:9" x14ac:dyDescent="0.25">
      <c r="F3391" t="str">
        <f t="shared" si="56"/>
        <v>ALLJBT AEROTECH SERVICES - PA</v>
      </c>
      <c r="G3391" s="149" t="s">
        <v>13438</v>
      </c>
      <c r="H3391" s="149" t="s">
        <v>4890</v>
      </c>
      <c r="I3391">
        <v>40006667</v>
      </c>
    </row>
    <row r="3392" spans="6:9" x14ac:dyDescent="0.25">
      <c r="F3392" t="str">
        <f t="shared" si="56"/>
        <v>ALLJBT/WOLF-TEC</v>
      </c>
      <c r="G3392" s="149" t="s">
        <v>13438</v>
      </c>
      <c r="H3392" s="149" t="s">
        <v>4894</v>
      </c>
      <c r="I3392">
        <v>40007189</v>
      </c>
    </row>
    <row r="3393" spans="6:9" x14ac:dyDescent="0.25">
      <c r="F3393" t="str">
        <f t="shared" si="56"/>
        <v>ALLJCK CANADA INC.</v>
      </c>
      <c r="G3393" s="149" t="s">
        <v>13438</v>
      </c>
      <c r="H3393" s="149" t="s">
        <v>4897</v>
      </c>
      <c r="I3393">
        <v>40421398</v>
      </c>
    </row>
    <row r="3394" spans="6:9" x14ac:dyDescent="0.25">
      <c r="F3394" t="str">
        <f t="shared" si="56"/>
        <v>ALLJCK USA LIMITED</v>
      </c>
      <c r="G3394" s="149" t="s">
        <v>13438</v>
      </c>
      <c r="H3394" s="149" t="s">
        <v>4898</v>
      </c>
      <c r="I3394">
        <v>40008404</v>
      </c>
    </row>
    <row r="3395" spans="6:9" x14ac:dyDescent="0.25">
      <c r="F3395" t="str">
        <f t="shared" ref="F3395:F3458" si="57">CONCATENATE(G3395, H3395)</f>
        <v>ALLJDA PROGRESS IND. LTD.</v>
      </c>
      <c r="G3395" s="149" t="s">
        <v>13438</v>
      </c>
      <c r="H3395" s="149" t="s">
        <v>4899</v>
      </c>
      <c r="I3395">
        <v>40421195</v>
      </c>
    </row>
    <row r="3396" spans="6:9" x14ac:dyDescent="0.25">
      <c r="F3396" t="str">
        <f t="shared" si="57"/>
        <v>ALLJEALCO INTERNATIONAL, INC. - WEST</v>
      </c>
      <c r="G3396" s="149" t="s">
        <v>13438</v>
      </c>
      <c r="H3396" s="149" t="s">
        <v>4901</v>
      </c>
      <c r="I3396">
        <v>40006086</v>
      </c>
    </row>
    <row r="3397" spans="6:9" x14ac:dyDescent="0.25">
      <c r="F3397" t="str">
        <f t="shared" si="57"/>
        <v>ALLJEFF NATTRESS</v>
      </c>
      <c r="G3397" s="149" t="s">
        <v>13438</v>
      </c>
      <c r="H3397" s="149" t="s">
        <v>4904</v>
      </c>
      <c r="I3397">
        <v>40420676</v>
      </c>
    </row>
    <row r="3398" spans="6:9" x14ac:dyDescent="0.25">
      <c r="F3398" t="str">
        <f t="shared" si="57"/>
        <v>ALLJEFFANT FOODS</v>
      </c>
      <c r="G3398" s="149" t="s">
        <v>13438</v>
      </c>
      <c r="H3398" s="149" t="s">
        <v>4905</v>
      </c>
      <c r="I3398">
        <v>40421259</v>
      </c>
    </row>
    <row r="3399" spans="6:9" x14ac:dyDescent="0.25">
      <c r="F3399" t="str">
        <f t="shared" si="57"/>
        <v>ALLJEFFCO FIBRES INC.</v>
      </c>
      <c r="G3399" s="149" t="s">
        <v>13438</v>
      </c>
      <c r="H3399" s="149" t="s">
        <v>4906</v>
      </c>
      <c r="I3399">
        <v>40006527</v>
      </c>
    </row>
    <row r="3400" spans="6:9" x14ac:dyDescent="0.25">
      <c r="F3400" t="str">
        <f t="shared" si="57"/>
        <v>ALLJEL SERT COMPANY</v>
      </c>
      <c r="G3400" s="149" t="s">
        <v>13438</v>
      </c>
      <c r="H3400" s="149" t="s">
        <v>4907</v>
      </c>
      <c r="I3400">
        <v>40005152</v>
      </c>
    </row>
    <row r="3401" spans="6:9" x14ac:dyDescent="0.25">
      <c r="F3401" t="str">
        <f t="shared" si="57"/>
        <v>ALLJELD-WEN</v>
      </c>
      <c r="G3401" s="149" t="s">
        <v>13438</v>
      </c>
      <c r="H3401" s="149" t="s">
        <v>4908</v>
      </c>
      <c r="I3401">
        <v>40006903</v>
      </c>
    </row>
    <row r="3402" spans="6:9" x14ac:dyDescent="0.25">
      <c r="F3402" t="str">
        <f t="shared" si="57"/>
        <v>ALLJELD-WEN COMPOSITE-NORTH CAROLINA</v>
      </c>
      <c r="G3402" s="149" t="s">
        <v>13438</v>
      </c>
      <c r="H3402" s="149" t="s">
        <v>4909</v>
      </c>
      <c r="I3402">
        <v>40007275</v>
      </c>
    </row>
    <row r="3403" spans="6:9" x14ac:dyDescent="0.25">
      <c r="F3403" t="str">
        <f t="shared" si="57"/>
        <v>ALLJELLY BELLY CANDY CO.</v>
      </c>
      <c r="G3403" s="149" t="s">
        <v>13438</v>
      </c>
      <c r="H3403" s="149" t="s">
        <v>4910</v>
      </c>
      <c r="I3403">
        <v>40001138</v>
      </c>
    </row>
    <row r="3404" spans="6:9" x14ac:dyDescent="0.25">
      <c r="F3404" t="str">
        <f t="shared" si="57"/>
        <v>ALLJELLY BELLY CANDY COMPANY</v>
      </c>
      <c r="G3404" s="149" t="s">
        <v>13438</v>
      </c>
      <c r="H3404" s="149" t="s">
        <v>4911</v>
      </c>
      <c r="I3404">
        <v>40003247</v>
      </c>
    </row>
    <row r="3405" spans="6:9" x14ac:dyDescent="0.25">
      <c r="F3405" t="str">
        <f t="shared" si="57"/>
        <v>ALLJENKINS BRICK CO</v>
      </c>
      <c r="G3405" s="149" t="s">
        <v>13438</v>
      </c>
      <c r="H3405" s="149" t="s">
        <v>4912</v>
      </c>
      <c r="I3405">
        <v>40003632</v>
      </c>
    </row>
    <row r="3406" spans="6:9" x14ac:dyDescent="0.25">
      <c r="F3406" s="185" t="str">
        <f t="shared" si="57"/>
        <v>ALLJEN'S FRESH DELI</v>
      </c>
      <c r="G3406" s="149" t="s">
        <v>13438</v>
      </c>
      <c r="H3406" s="149" t="s">
        <v>4913</v>
      </c>
      <c r="I3406">
        <v>40421126</v>
      </c>
    </row>
    <row r="3407" spans="6:9" x14ac:dyDescent="0.25">
      <c r="F3407" s="185" t="str">
        <f t="shared" si="57"/>
        <v>ALLJEN'S FRESH DELI</v>
      </c>
      <c r="G3407" s="149" t="s">
        <v>13438</v>
      </c>
      <c r="H3407" s="149" t="s">
        <v>4913</v>
      </c>
      <c r="I3407">
        <v>40421126</v>
      </c>
    </row>
    <row r="3408" spans="6:9" x14ac:dyDescent="0.25">
      <c r="F3408" t="str">
        <f t="shared" si="57"/>
        <v>ALLJENSEN USA, INC.</v>
      </c>
      <c r="G3408" s="149" t="s">
        <v>13438</v>
      </c>
      <c r="H3408" s="149" t="s">
        <v>4914</v>
      </c>
      <c r="I3408">
        <v>40003447</v>
      </c>
    </row>
    <row r="3409" spans="6:9" x14ac:dyDescent="0.25">
      <c r="F3409" t="str">
        <f t="shared" si="57"/>
        <v>ALLJENSEN USA/IPSO - CENTRAL FINISHING</v>
      </c>
      <c r="G3409" s="149" t="s">
        <v>13438</v>
      </c>
      <c r="H3409" s="149" t="s">
        <v>4915</v>
      </c>
      <c r="I3409">
        <v>40000512</v>
      </c>
    </row>
    <row r="3410" spans="6:9" x14ac:dyDescent="0.25">
      <c r="F3410" t="str">
        <f t="shared" si="57"/>
        <v>ALLJEREMIAH FARMS INC</v>
      </c>
      <c r="G3410" s="149" t="s">
        <v>13438</v>
      </c>
      <c r="H3410" s="149" t="s">
        <v>4916</v>
      </c>
      <c r="I3410">
        <v>40008077</v>
      </c>
    </row>
    <row r="3411" spans="6:9" x14ac:dyDescent="0.25">
      <c r="F3411" t="str">
        <f t="shared" si="57"/>
        <v>ALLJEROME AND HORNER</v>
      </c>
      <c r="G3411" s="149" t="s">
        <v>13438</v>
      </c>
      <c r="H3411" s="149" t="s">
        <v>4917</v>
      </c>
      <c r="I3411">
        <v>40007990</v>
      </c>
    </row>
    <row r="3412" spans="6:9" x14ac:dyDescent="0.25">
      <c r="F3412" s="185" t="str">
        <f t="shared" si="57"/>
        <v>ALLJERRY BROTHERS IND</v>
      </c>
      <c r="G3412" s="149" t="s">
        <v>13438</v>
      </c>
      <c r="H3412" s="149" t="s">
        <v>4920</v>
      </c>
      <c r="I3412">
        <v>40006146</v>
      </c>
    </row>
    <row r="3413" spans="6:9" x14ac:dyDescent="0.25">
      <c r="F3413" s="185" t="str">
        <f t="shared" si="57"/>
        <v>ALLJERRY BROTHERS IND</v>
      </c>
      <c r="G3413" s="149" t="s">
        <v>13438</v>
      </c>
      <c r="H3413" s="149" t="s">
        <v>4920</v>
      </c>
      <c r="I3413">
        <v>40006149</v>
      </c>
    </row>
    <row r="3414" spans="6:9" x14ac:dyDescent="0.25">
      <c r="F3414" t="str">
        <f t="shared" si="57"/>
        <v>ALLJERRY BROTHERS IND.</v>
      </c>
      <c r="G3414" s="149" t="s">
        <v>13438</v>
      </c>
      <c r="H3414" s="149" t="s">
        <v>4921</v>
      </c>
      <c r="I3414">
        <v>40000515</v>
      </c>
    </row>
    <row r="3415" spans="6:9" x14ac:dyDescent="0.25">
      <c r="F3415" t="str">
        <f t="shared" si="57"/>
        <v>ALLJERRY BROTHERS INDUSTRIAL</v>
      </c>
      <c r="G3415" s="149" t="s">
        <v>13438</v>
      </c>
      <c r="H3415" s="149" t="s">
        <v>4922</v>
      </c>
      <c r="I3415">
        <v>40000142</v>
      </c>
    </row>
    <row r="3416" spans="6:9" x14ac:dyDescent="0.25">
      <c r="F3416" t="str">
        <f t="shared" si="57"/>
        <v>ALLJERVIS B WEBB CO OF CANADA, LTD.</v>
      </c>
      <c r="G3416" s="149" t="s">
        <v>13438</v>
      </c>
      <c r="H3416" s="149" t="s">
        <v>4923</v>
      </c>
      <c r="I3416">
        <v>40400005</v>
      </c>
    </row>
    <row r="3417" spans="6:9" x14ac:dyDescent="0.25">
      <c r="F3417" s="185" t="str">
        <f t="shared" si="57"/>
        <v>ALLJERVIS B. WEBB</v>
      </c>
      <c r="G3417" s="149" t="s">
        <v>13438</v>
      </c>
      <c r="H3417" s="149" t="s">
        <v>4924</v>
      </c>
      <c r="I3417">
        <v>40000312</v>
      </c>
    </row>
    <row r="3418" spans="6:9" x14ac:dyDescent="0.25">
      <c r="F3418" s="185" t="str">
        <f t="shared" si="57"/>
        <v>ALLJERVIS B. WEBB</v>
      </c>
      <c r="G3418" s="149" t="s">
        <v>13438</v>
      </c>
      <c r="H3418" s="149" t="s">
        <v>4924</v>
      </c>
      <c r="I3418">
        <v>40000385</v>
      </c>
    </row>
    <row r="3419" spans="6:9" x14ac:dyDescent="0.25">
      <c r="F3419" t="str">
        <f t="shared" si="57"/>
        <v>ALLJERVIS B. WEBB CO. OF CANADA LTD</v>
      </c>
      <c r="G3419" s="149" t="s">
        <v>13438</v>
      </c>
      <c r="H3419" s="149" t="s">
        <v>13633</v>
      </c>
      <c r="I3419">
        <v>40420494</v>
      </c>
    </row>
    <row r="3420" spans="6:9" x14ac:dyDescent="0.25">
      <c r="F3420" t="str">
        <f t="shared" si="57"/>
        <v>ALLJERVIS B. WEBB COMPANY</v>
      </c>
      <c r="G3420" s="149" t="s">
        <v>13438</v>
      </c>
      <c r="H3420" s="149" t="s">
        <v>4925</v>
      </c>
      <c r="I3420">
        <v>40004268</v>
      </c>
    </row>
    <row r="3421" spans="6:9" x14ac:dyDescent="0.25">
      <c r="F3421" t="str">
        <f t="shared" si="57"/>
        <v>ALLJET LITHOCOLOR, INC.</v>
      </c>
      <c r="G3421" s="149" t="s">
        <v>13438</v>
      </c>
      <c r="H3421" s="149" t="s">
        <v>4926</v>
      </c>
      <c r="I3421">
        <v>40005683</v>
      </c>
    </row>
    <row r="3422" spans="6:9" x14ac:dyDescent="0.25">
      <c r="F3422" t="str">
        <f t="shared" si="57"/>
        <v>ALLJETAIR TECHNOLOGIES, LLC</v>
      </c>
      <c r="G3422" s="149" t="s">
        <v>13438</v>
      </c>
      <c r="H3422" s="149" t="s">
        <v>4927</v>
      </c>
      <c r="I3422">
        <v>40007887</v>
      </c>
    </row>
    <row r="3423" spans="6:9" x14ac:dyDescent="0.25">
      <c r="F3423" t="str">
        <f t="shared" si="57"/>
        <v>ALLJGB ENTERPRISES INC.</v>
      </c>
      <c r="G3423" s="149" t="s">
        <v>13438</v>
      </c>
      <c r="H3423" s="149" t="s">
        <v>4929</v>
      </c>
      <c r="I3423">
        <v>40007194</v>
      </c>
    </row>
    <row r="3424" spans="6:9" x14ac:dyDescent="0.25">
      <c r="F3424" t="str">
        <f t="shared" si="57"/>
        <v>ALLJHTNA MFG LLC</v>
      </c>
      <c r="G3424" s="149" t="s">
        <v>13438</v>
      </c>
      <c r="H3424" s="149" t="s">
        <v>4930</v>
      </c>
      <c r="I3424">
        <v>40006885</v>
      </c>
    </row>
    <row r="3425" spans="6:9" x14ac:dyDescent="0.25">
      <c r="F3425" t="str">
        <f t="shared" si="57"/>
        <v>ALLJIER NORTH AMERICA INC</v>
      </c>
      <c r="G3425" s="149" t="s">
        <v>13438</v>
      </c>
      <c r="H3425" s="149" t="s">
        <v>4931</v>
      </c>
      <c r="I3425">
        <v>40007291</v>
      </c>
    </row>
    <row r="3426" spans="6:9" x14ac:dyDescent="0.25">
      <c r="F3426" t="str">
        <f t="shared" si="57"/>
        <v>ALLJIFFY PRODUCTS (N.B.) LTD</v>
      </c>
      <c r="G3426" s="149" t="s">
        <v>13438</v>
      </c>
      <c r="H3426" s="149" t="s">
        <v>4932</v>
      </c>
      <c r="I3426">
        <v>40420121</v>
      </c>
    </row>
    <row r="3427" spans="6:9" x14ac:dyDescent="0.25">
      <c r="F3427" t="str">
        <f t="shared" si="57"/>
        <v>ALLJK PACKAGING &amp; CONV</v>
      </c>
      <c r="G3427" s="149" t="s">
        <v>13438</v>
      </c>
      <c r="H3427" s="149" t="s">
        <v>4938</v>
      </c>
      <c r="I3427">
        <v>40421039</v>
      </c>
    </row>
    <row r="3428" spans="6:9" x14ac:dyDescent="0.25">
      <c r="F3428" t="str">
        <f t="shared" si="57"/>
        <v>ALLJLL FACILITY SERVICES</v>
      </c>
      <c r="G3428" s="149" t="s">
        <v>13438</v>
      </c>
      <c r="H3428" s="149" t="s">
        <v>4939</v>
      </c>
      <c r="I3428">
        <v>40003380</v>
      </c>
    </row>
    <row r="3429" spans="6:9" x14ac:dyDescent="0.25">
      <c r="F3429" t="str">
        <f t="shared" si="57"/>
        <v>ALLJMP MATERIAL HANDLING INC.</v>
      </c>
      <c r="G3429" s="149" t="s">
        <v>13438</v>
      </c>
      <c r="H3429" s="149" t="s">
        <v>4941</v>
      </c>
      <c r="I3429">
        <v>40421433</v>
      </c>
    </row>
    <row r="3430" spans="6:9" x14ac:dyDescent="0.25">
      <c r="F3430" t="str">
        <f t="shared" si="57"/>
        <v>ALLJOHN B SANFILIPPO &amp; SONS INC</v>
      </c>
      <c r="G3430" s="149" t="s">
        <v>13438</v>
      </c>
      <c r="H3430" s="149" t="s">
        <v>4947</v>
      </c>
      <c r="I3430">
        <v>40005123</v>
      </c>
    </row>
    <row r="3431" spans="6:9" x14ac:dyDescent="0.25">
      <c r="F3431" t="str">
        <f t="shared" si="57"/>
        <v>ALLJOHN F MARTIN</v>
      </c>
      <c r="G3431" s="149" t="s">
        <v>13438</v>
      </c>
      <c r="H3431" s="149" t="s">
        <v>4950</v>
      </c>
      <c r="I3431">
        <v>40008256</v>
      </c>
    </row>
    <row r="3432" spans="6:9" x14ac:dyDescent="0.25">
      <c r="F3432" t="str">
        <f t="shared" si="57"/>
        <v>ALLJOHN S. SWIFT COMPANY, INC.</v>
      </c>
      <c r="G3432" s="149" t="s">
        <v>13438</v>
      </c>
      <c r="H3432" s="149" t="s">
        <v>4952</v>
      </c>
      <c r="I3432">
        <v>40005581</v>
      </c>
    </row>
    <row r="3433" spans="6:9" x14ac:dyDescent="0.25">
      <c r="F3433" t="str">
        <f t="shared" si="57"/>
        <v>ALLJOHN SOULES ACQUISITIONS LLC</v>
      </c>
      <c r="G3433" s="149" t="s">
        <v>13438</v>
      </c>
      <c r="H3433" s="149" t="s">
        <v>4953</v>
      </c>
      <c r="I3433">
        <v>40008218</v>
      </c>
    </row>
    <row r="3434" spans="6:9" x14ac:dyDescent="0.25">
      <c r="F3434" s="185" t="str">
        <f t="shared" si="57"/>
        <v>ALLJOHNS MANVILLE</v>
      </c>
      <c r="G3434" s="149" t="s">
        <v>13438</v>
      </c>
      <c r="H3434" s="149" t="s">
        <v>4954</v>
      </c>
      <c r="I3434">
        <v>40002138</v>
      </c>
    </row>
    <row r="3435" spans="6:9" x14ac:dyDescent="0.25">
      <c r="F3435" s="185" t="str">
        <f t="shared" si="57"/>
        <v>ALLJOHNS MANVILLE</v>
      </c>
      <c r="G3435" s="149" t="s">
        <v>13438</v>
      </c>
      <c r="H3435" s="149" t="s">
        <v>4954</v>
      </c>
      <c r="I3435">
        <v>40001966</v>
      </c>
    </row>
    <row r="3436" spans="6:9" x14ac:dyDescent="0.25">
      <c r="F3436" s="185" t="str">
        <f t="shared" si="57"/>
        <v>ALLJOHNS MANVILLE</v>
      </c>
      <c r="G3436" s="149" t="s">
        <v>13438</v>
      </c>
      <c r="H3436" s="149" t="s">
        <v>4954</v>
      </c>
      <c r="I3436">
        <v>40420490</v>
      </c>
    </row>
    <row r="3437" spans="6:9" x14ac:dyDescent="0.25">
      <c r="F3437" t="str">
        <f t="shared" si="57"/>
        <v>ALLJOHNS MANVILLE - SCOTTSBORO</v>
      </c>
      <c r="G3437" s="149" t="s">
        <v>13438</v>
      </c>
      <c r="H3437" s="149" t="s">
        <v>4957</v>
      </c>
      <c r="I3437">
        <v>40005553</v>
      </c>
    </row>
    <row r="3438" spans="6:9" x14ac:dyDescent="0.25">
      <c r="F3438" t="str">
        <f t="shared" si="57"/>
        <v>ALLJOHNS MANVILLE (ETOWAH,TN)</v>
      </c>
      <c r="G3438" s="149" t="s">
        <v>13438</v>
      </c>
      <c r="H3438" s="149" t="s">
        <v>4958</v>
      </c>
      <c r="I3438">
        <v>40002053</v>
      </c>
    </row>
    <row r="3439" spans="6:9" x14ac:dyDescent="0.25">
      <c r="F3439" t="str">
        <f t="shared" si="57"/>
        <v>ALLJOHNS MANVILLE (ROCKDALE)</v>
      </c>
      <c r="G3439" s="149" t="s">
        <v>13438</v>
      </c>
      <c r="H3439" s="149" t="s">
        <v>4959</v>
      </c>
      <c r="I3439">
        <v>40002206</v>
      </c>
    </row>
    <row r="3440" spans="6:9" x14ac:dyDescent="0.25">
      <c r="F3440" t="str">
        <f t="shared" si="57"/>
        <v>ALLJOHNS MANVILLE CORP  BERLIN</v>
      </c>
      <c r="G3440" s="149" t="s">
        <v>13438</v>
      </c>
      <c r="H3440" s="149" t="s">
        <v>4961</v>
      </c>
      <c r="I3440">
        <v>40002122</v>
      </c>
    </row>
    <row r="3441" spans="6:9" x14ac:dyDescent="0.25">
      <c r="F3441" t="str">
        <f t="shared" si="57"/>
        <v>ALLJOHNS MANVILLE CORP.  MCPHERSON</v>
      </c>
      <c r="G3441" s="149" t="s">
        <v>13438</v>
      </c>
      <c r="H3441" s="149" t="s">
        <v>4962</v>
      </c>
      <c r="I3441">
        <v>40004341</v>
      </c>
    </row>
    <row r="3442" spans="6:9" x14ac:dyDescent="0.25">
      <c r="F3442" t="str">
        <f t="shared" si="57"/>
        <v>ALLJOHNS MANVILLE CORP. (RICHMOND)</v>
      </c>
      <c r="G3442" s="149" t="s">
        <v>13438</v>
      </c>
      <c r="H3442" s="149" t="s">
        <v>4963</v>
      </c>
      <c r="I3442">
        <v>40002168</v>
      </c>
    </row>
    <row r="3443" spans="6:9" x14ac:dyDescent="0.25">
      <c r="F3443" t="str">
        <f t="shared" si="57"/>
        <v>ALLJOHNS MANVILLE CORP. SPARTANBURG</v>
      </c>
      <c r="G3443" s="149" t="s">
        <v>13438</v>
      </c>
      <c r="H3443" s="149" t="s">
        <v>4964</v>
      </c>
      <c r="I3443">
        <v>40003262</v>
      </c>
    </row>
    <row r="3444" spans="6:9" x14ac:dyDescent="0.25">
      <c r="F3444" t="str">
        <f t="shared" si="57"/>
        <v>ALLJOHNS MANVILLE INT'L INC</v>
      </c>
      <c r="G3444" s="149" t="s">
        <v>13438</v>
      </c>
      <c r="H3444" s="149" t="s">
        <v>4965</v>
      </c>
      <c r="I3444">
        <v>40001196</v>
      </c>
    </row>
    <row r="3445" spans="6:9" x14ac:dyDescent="0.25">
      <c r="F3445" t="str">
        <f t="shared" si="57"/>
        <v>ALLJOHNS MANVILLE INT'L INC.</v>
      </c>
      <c r="G3445" s="149" t="s">
        <v>13438</v>
      </c>
      <c r="H3445" s="149" t="s">
        <v>4966</v>
      </c>
      <c r="I3445">
        <v>40000785</v>
      </c>
    </row>
    <row r="3446" spans="6:9" x14ac:dyDescent="0.25">
      <c r="F3446" t="str">
        <f t="shared" si="57"/>
        <v>ALLJOHNS MANVILLE INT'L INC.  WILLOWS</v>
      </c>
      <c r="G3446" s="149" t="s">
        <v>13438</v>
      </c>
      <c r="H3446" s="149" t="s">
        <v>4967</v>
      </c>
      <c r="I3446">
        <v>40004013</v>
      </c>
    </row>
    <row r="3447" spans="6:9" x14ac:dyDescent="0.25">
      <c r="F3447" t="str">
        <f t="shared" si="57"/>
        <v>ALLJOHNS MANVILLE INT'L INC. - WINDER</v>
      </c>
      <c r="G3447" s="149" t="s">
        <v>13438</v>
      </c>
      <c r="H3447" s="149" t="s">
        <v>4968</v>
      </c>
      <c r="I3447">
        <v>40000224</v>
      </c>
    </row>
    <row r="3448" spans="6:9" x14ac:dyDescent="0.25">
      <c r="F3448" t="str">
        <f t="shared" si="57"/>
        <v>ALLJOHNS MANVILLE PLANT 1</v>
      </c>
      <c r="G3448" s="149" t="s">
        <v>13438</v>
      </c>
      <c r="H3448" s="149" t="s">
        <v>4969</v>
      </c>
      <c r="I3448">
        <v>40001993</v>
      </c>
    </row>
    <row r="3449" spans="6:9" x14ac:dyDescent="0.25">
      <c r="F3449" t="str">
        <f t="shared" si="57"/>
        <v>ALLJOHNS MANVILLE PLANT 2 (1007)</v>
      </c>
      <c r="G3449" s="149" t="s">
        <v>13438</v>
      </c>
      <c r="H3449" s="149" t="s">
        <v>4970</v>
      </c>
      <c r="I3449">
        <v>40001997</v>
      </c>
    </row>
    <row r="3450" spans="6:9" x14ac:dyDescent="0.25">
      <c r="F3450" t="str">
        <f t="shared" si="57"/>
        <v>ALLJOHNS MANVILLE PLANT 7</v>
      </c>
      <c r="G3450" s="149" t="s">
        <v>13438</v>
      </c>
      <c r="H3450" s="149" t="s">
        <v>4971</v>
      </c>
      <c r="I3450">
        <v>40002000</v>
      </c>
    </row>
    <row r="3451" spans="6:9" x14ac:dyDescent="0.25">
      <c r="F3451" t="str">
        <f t="shared" si="57"/>
        <v>ALLJOHNS MANVILLE PLANT 8 (1008)</v>
      </c>
      <c r="G3451" s="149" t="s">
        <v>13438</v>
      </c>
      <c r="H3451" s="149" t="s">
        <v>4972</v>
      </c>
      <c r="I3451">
        <v>40001999</v>
      </c>
    </row>
    <row r="3452" spans="6:9" x14ac:dyDescent="0.25">
      <c r="F3452" t="str">
        <f t="shared" si="57"/>
        <v>ALLJOHNSBYRNE</v>
      </c>
      <c r="G3452" s="149" t="s">
        <v>13438</v>
      </c>
      <c r="H3452" s="149" t="s">
        <v>4973</v>
      </c>
      <c r="I3452">
        <v>40003054</v>
      </c>
    </row>
    <row r="3453" spans="6:9" x14ac:dyDescent="0.25">
      <c r="F3453" t="str">
        <f t="shared" si="57"/>
        <v>ALLJOHNSEN MACHINE COMPANY L</v>
      </c>
      <c r="G3453" s="149" t="s">
        <v>13438</v>
      </c>
      <c r="H3453" s="149" t="s">
        <v>4974</v>
      </c>
      <c r="I3453">
        <v>40420098</v>
      </c>
    </row>
    <row r="3454" spans="6:9" x14ac:dyDescent="0.25">
      <c r="F3454" t="str">
        <f t="shared" si="57"/>
        <v>ALLJOHNSON CONTROLS INC</v>
      </c>
      <c r="G3454" s="149" t="s">
        <v>13438</v>
      </c>
      <c r="H3454" s="149" t="s">
        <v>4976</v>
      </c>
      <c r="I3454">
        <v>40002097</v>
      </c>
    </row>
    <row r="3455" spans="6:9" x14ac:dyDescent="0.25">
      <c r="F3455" t="str">
        <f t="shared" si="57"/>
        <v>ALLJOHNSON CONTROLS, INC</v>
      </c>
      <c r="G3455" s="149" t="s">
        <v>13438</v>
      </c>
      <c r="H3455" s="149" t="s">
        <v>4977</v>
      </c>
      <c r="I3455">
        <v>40003534</v>
      </c>
    </row>
    <row r="3456" spans="6:9" x14ac:dyDescent="0.25">
      <c r="F3456" t="str">
        <f t="shared" si="57"/>
        <v>ALLJOHNSON COUNTY GRAPHICS</v>
      </c>
      <c r="G3456" s="149" t="s">
        <v>13438</v>
      </c>
      <c r="H3456" s="149" t="s">
        <v>4978</v>
      </c>
      <c r="I3456">
        <v>40003034</v>
      </c>
    </row>
    <row r="3457" spans="6:9" x14ac:dyDescent="0.25">
      <c r="F3457" t="str">
        <f t="shared" si="57"/>
        <v>ALLJOHNSON HEALTH TECH CO., LTD.</v>
      </c>
      <c r="G3457" s="149" t="s">
        <v>13438</v>
      </c>
      <c r="H3457" s="149" t="s">
        <v>13634</v>
      </c>
      <c r="I3457">
        <v>73600002</v>
      </c>
    </row>
    <row r="3458" spans="6:9" x14ac:dyDescent="0.25">
      <c r="F3458" t="str">
        <f t="shared" si="57"/>
        <v>ALLJOHNSON HEALTH TECH NA MANUFACTURIN</v>
      </c>
      <c r="G3458" s="149" t="s">
        <v>13438</v>
      </c>
      <c r="H3458" s="149" t="s">
        <v>4981</v>
      </c>
      <c r="I3458">
        <v>40007803</v>
      </c>
    </row>
    <row r="3459" spans="6:9" x14ac:dyDescent="0.25">
      <c r="F3459" t="str">
        <f t="shared" ref="F3459:F3522" si="58">CONCATENATE(G3459, H3459)</f>
        <v>ALLJOHNSON HEALTH TECH NA, INC</v>
      </c>
      <c r="G3459" s="149" t="s">
        <v>13438</v>
      </c>
      <c r="H3459" s="149" t="s">
        <v>4982</v>
      </c>
      <c r="I3459">
        <v>40001124</v>
      </c>
    </row>
    <row r="3460" spans="6:9" x14ac:dyDescent="0.25">
      <c r="F3460" t="str">
        <f t="shared" si="58"/>
        <v>ALLJOHNSON HEALTH TECH. CO LTD</v>
      </c>
      <c r="G3460" s="149" t="s">
        <v>13438</v>
      </c>
      <c r="H3460" s="149" t="s">
        <v>13635</v>
      </c>
      <c r="I3460">
        <v>72000001</v>
      </c>
    </row>
    <row r="3461" spans="6:9" x14ac:dyDescent="0.25">
      <c r="F3461" t="str">
        <f t="shared" si="58"/>
        <v>ALLJOHNSON INDUSTRIES - SHANGHAI - CO.</v>
      </c>
      <c r="G3461" s="149" t="s">
        <v>13438</v>
      </c>
      <c r="H3461" s="149" t="s">
        <v>4983</v>
      </c>
      <c r="I3461">
        <v>40008646</v>
      </c>
    </row>
    <row r="3462" spans="6:9" x14ac:dyDescent="0.25">
      <c r="F3462" t="str">
        <f t="shared" si="58"/>
        <v>ALLJOHNSON MATTHEY INC.</v>
      </c>
      <c r="G3462" s="149" t="s">
        <v>13438</v>
      </c>
      <c r="H3462" s="149" t="s">
        <v>4984</v>
      </c>
      <c r="I3462">
        <v>40008076</v>
      </c>
    </row>
    <row r="3463" spans="6:9" x14ac:dyDescent="0.25">
      <c r="F3463" t="str">
        <f t="shared" si="58"/>
        <v>ALLJOHNSTON IND PLASTICS LIMITED</v>
      </c>
      <c r="G3463" s="149" t="s">
        <v>13438</v>
      </c>
      <c r="H3463" s="149" t="s">
        <v>4985</v>
      </c>
      <c r="I3463">
        <v>40421297</v>
      </c>
    </row>
    <row r="3464" spans="6:9" x14ac:dyDescent="0.25">
      <c r="F3464" t="str">
        <f t="shared" si="58"/>
        <v>ALLJOM PHARMACEUTICAL</v>
      </c>
      <c r="G3464" s="149" t="s">
        <v>13438</v>
      </c>
      <c r="H3464" s="149" t="s">
        <v>4989</v>
      </c>
      <c r="I3464">
        <v>40007423</v>
      </c>
    </row>
    <row r="3465" spans="6:9" x14ac:dyDescent="0.25">
      <c r="F3465" t="str">
        <f t="shared" si="58"/>
        <v>ALLJONAS &amp; REDMANN</v>
      </c>
      <c r="G3465" s="149" t="s">
        <v>13438</v>
      </c>
      <c r="H3465" s="149" t="s">
        <v>4991</v>
      </c>
      <c r="I3465">
        <v>40006284</v>
      </c>
    </row>
    <row r="3466" spans="6:9" x14ac:dyDescent="0.25">
      <c r="F3466" t="str">
        <f t="shared" si="58"/>
        <v>ALLJONCTION RAPIDE INC</v>
      </c>
      <c r="G3466" s="149" t="s">
        <v>13438</v>
      </c>
      <c r="H3466" s="149" t="s">
        <v>4992</v>
      </c>
      <c r="I3466">
        <v>40424230</v>
      </c>
    </row>
    <row r="3467" spans="6:9" x14ac:dyDescent="0.25">
      <c r="F3467" t="str">
        <f t="shared" si="58"/>
        <v>ALLJONES DAIRY FARM</v>
      </c>
      <c r="G3467" s="149" t="s">
        <v>13438</v>
      </c>
      <c r="H3467" s="149" t="s">
        <v>4993</v>
      </c>
      <c r="I3467">
        <v>40006869</v>
      </c>
    </row>
    <row r="3468" spans="6:9" x14ac:dyDescent="0.25">
      <c r="F3468" t="str">
        <f t="shared" si="58"/>
        <v>ALLJONES FIBER PRODUCTS</v>
      </c>
      <c r="G3468" s="149" t="s">
        <v>13438</v>
      </c>
      <c r="H3468" s="149" t="s">
        <v>4994</v>
      </c>
      <c r="I3468">
        <v>40007832</v>
      </c>
    </row>
    <row r="3469" spans="6:9" x14ac:dyDescent="0.25">
      <c r="F3469" t="str">
        <f t="shared" si="58"/>
        <v>ALLJONES FIBER PRODUCTS, INC.</v>
      </c>
      <c r="G3469" s="149" t="s">
        <v>13438</v>
      </c>
      <c r="H3469" s="149" t="s">
        <v>4995</v>
      </c>
      <c r="I3469">
        <v>40008385</v>
      </c>
    </row>
    <row r="3470" spans="6:9" x14ac:dyDescent="0.25">
      <c r="F3470" t="str">
        <f t="shared" si="58"/>
        <v>ALLJONES PACKAGING INC.</v>
      </c>
      <c r="G3470" s="149" t="s">
        <v>13438</v>
      </c>
      <c r="H3470" s="149" t="s">
        <v>4996</v>
      </c>
      <c r="I3470">
        <v>40420309</v>
      </c>
    </row>
    <row r="3471" spans="6:9" x14ac:dyDescent="0.25">
      <c r="F3471" t="str">
        <f t="shared" si="58"/>
        <v>ALLJONTI-CRAFT, INC.</v>
      </c>
      <c r="G3471" s="149" t="s">
        <v>13438</v>
      </c>
      <c r="H3471" s="149" t="s">
        <v>4998</v>
      </c>
      <c r="I3471">
        <v>40007465</v>
      </c>
    </row>
    <row r="3472" spans="6:9" x14ac:dyDescent="0.25">
      <c r="F3472" t="str">
        <f t="shared" si="58"/>
        <v>ALLJOONG CHENN INDUSTRY CO., LTD</v>
      </c>
      <c r="G3472" s="149" t="s">
        <v>13438</v>
      </c>
      <c r="H3472" s="149" t="s">
        <v>4999</v>
      </c>
      <c r="I3472">
        <v>40008387</v>
      </c>
    </row>
    <row r="3473" spans="6:9" x14ac:dyDescent="0.25">
      <c r="F3473" t="str">
        <f t="shared" si="58"/>
        <v>ALLJORDIM INTERNATIONAL, INC</v>
      </c>
      <c r="G3473" s="149" t="s">
        <v>13438</v>
      </c>
      <c r="H3473" s="149" t="s">
        <v>5001</v>
      </c>
      <c r="I3473">
        <v>40005878</v>
      </c>
    </row>
    <row r="3474" spans="6:9" x14ac:dyDescent="0.25">
      <c r="F3474" t="str">
        <f t="shared" si="58"/>
        <v>ALLJOURNAL SENTINEL, INC.</v>
      </c>
      <c r="G3474" s="149" t="s">
        <v>13438</v>
      </c>
      <c r="H3474" s="149" t="s">
        <v>5004</v>
      </c>
      <c r="I3474">
        <v>40007107</v>
      </c>
    </row>
    <row r="3475" spans="6:9" x14ac:dyDescent="0.25">
      <c r="F3475" t="str">
        <f t="shared" si="58"/>
        <v>ALLJOYCE/DAYTON CORP.</v>
      </c>
      <c r="G3475" s="149" t="s">
        <v>13438</v>
      </c>
      <c r="H3475" s="149" t="s">
        <v>5005</v>
      </c>
      <c r="I3475">
        <v>40003009</v>
      </c>
    </row>
    <row r="3476" spans="6:9" x14ac:dyDescent="0.25">
      <c r="F3476" t="str">
        <f t="shared" si="58"/>
        <v>ALLJOYVA</v>
      </c>
      <c r="G3476" s="149" t="s">
        <v>13438</v>
      </c>
      <c r="H3476" s="149" t="s">
        <v>5006</v>
      </c>
      <c r="I3476">
        <v>40003677</v>
      </c>
    </row>
    <row r="3477" spans="6:9" x14ac:dyDescent="0.25">
      <c r="F3477" t="str">
        <f t="shared" si="58"/>
        <v>ALLJOZEF ZELISZCZAK</v>
      </c>
      <c r="G3477" s="149" t="s">
        <v>13438</v>
      </c>
      <c r="H3477" s="149" t="s">
        <v>5007</v>
      </c>
      <c r="I3477">
        <v>40421074</v>
      </c>
    </row>
    <row r="3478" spans="6:9" x14ac:dyDescent="0.25">
      <c r="F3478" t="str">
        <f t="shared" si="58"/>
        <v>ALLJP PROMOTER</v>
      </c>
      <c r="G3478" s="149" t="s">
        <v>13438</v>
      </c>
      <c r="H3478" s="149" t="s">
        <v>5008</v>
      </c>
      <c r="I3478">
        <v>40008894</v>
      </c>
    </row>
    <row r="3479" spans="6:9" x14ac:dyDescent="0.25">
      <c r="F3479" t="str">
        <f t="shared" si="58"/>
        <v>ALLJR CLANCY</v>
      </c>
      <c r="G3479" s="149" t="s">
        <v>13438</v>
      </c>
      <c r="H3479" s="149" t="s">
        <v>5011</v>
      </c>
      <c r="I3479">
        <v>40007773</v>
      </c>
    </row>
    <row r="3480" spans="6:9" x14ac:dyDescent="0.25">
      <c r="F3480" t="str">
        <f t="shared" si="58"/>
        <v>ALLJR ENGINEERING</v>
      </c>
      <c r="G3480" s="149" t="s">
        <v>13438</v>
      </c>
      <c r="H3480" s="149" t="s">
        <v>5012</v>
      </c>
      <c r="I3480">
        <v>40007808</v>
      </c>
    </row>
    <row r="3481" spans="6:9" x14ac:dyDescent="0.25">
      <c r="F3481" t="str">
        <f t="shared" si="58"/>
        <v>ALLJR NONWOVEN SERVICES,INC.</v>
      </c>
      <c r="G3481" s="149" t="s">
        <v>13438</v>
      </c>
      <c r="H3481" s="149" t="s">
        <v>5013</v>
      </c>
      <c r="I3481">
        <v>40001453</v>
      </c>
    </row>
    <row r="3482" spans="6:9" x14ac:dyDescent="0.25">
      <c r="F3482" s="185" t="str">
        <f t="shared" si="58"/>
        <v>ALLJSM &amp; ASSOCIATES</v>
      </c>
      <c r="G3482" s="149" t="s">
        <v>13438</v>
      </c>
      <c r="H3482" s="149" t="s">
        <v>5015</v>
      </c>
      <c r="I3482">
        <v>40008486</v>
      </c>
    </row>
    <row r="3483" spans="6:9" x14ac:dyDescent="0.25">
      <c r="F3483" s="185" t="str">
        <f t="shared" si="58"/>
        <v>ALLJSM &amp; ASSOCIATES</v>
      </c>
      <c r="G3483" s="149" t="s">
        <v>13438</v>
      </c>
      <c r="H3483" s="149" t="s">
        <v>5015</v>
      </c>
      <c r="I3483">
        <v>40007485</v>
      </c>
    </row>
    <row r="3484" spans="6:9" x14ac:dyDescent="0.25">
      <c r="F3484" t="str">
        <f t="shared" si="58"/>
        <v>ALLJTEKT AUTOMOTIVE NORTH AMERICA</v>
      </c>
      <c r="G3484" s="149" t="s">
        <v>13438</v>
      </c>
      <c r="H3484" s="149" t="s">
        <v>5017</v>
      </c>
      <c r="I3484">
        <v>40007885</v>
      </c>
    </row>
    <row r="3485" spans="6:9" x14ac:dyDescent="0.25">
      <c r="F3485" t="str">
        <f t="shared" si="58"/>
        <v>ALLJTI MACDONALD CORP. - MONTREAL</v>
      </c>
      <c r="G3485" s="149" t="s">
        <v>13438</v>
      </c>
      <c r="H3485" s="149" t="s">
        <v>5018</v>
      </c>
      <c r="I3485">
        <v>40421378</v>
      </c>
    </row>
    <row r="3486" spans="6:9" x14ac:dyDescent="0.25">
      <c r="F3486" t="str">
        <f t="shared" si="58"/>
        <v>ALLJUDD WIRE INC.</v>
      </c>
      <c r="G3486" s="149" t="s">
        <v>13438</v>
      </c>
      <c r="H3486" s="149" t="s">
        <v>5021</v>
      </c>
      <c r="I3486">
        <v>40003924</v>
      </c>
    </row>
    <row r="3487" spans="6:9" x14ac:dyDescent="0.25">
      <c r="F3487" t="str">
        <f t="shared" si="58"/>
        <v>ALLJULIE PETT</v>
      </c>
      <c r="G3487" s="149" t="s">
        <v>13438</v>
      </c>
      <c r="H3487" s="149" t="s">
        <v>5022</v>
      </c>
      <c r="I3487">
        <v>40420726</v>
      </c>
    </row>
    <row r="3488" spans="6:9" x14ac:dyDescent="0.25">
      <c r="F3488" t="str">
        <f t="shared" si="58"/>
        <v>ALLJVB SALES</v>
      </c>
      <c r="G3488" s="149" t="s">
        <v>13438</v>
      </c>
      <c r="H3488" s="149" t="s">
        <v>5024</v>
      </c>
      <c r="I3488">
        <v>40001846</v>
      </c>
    </row>
    <row r="3489" spans="6:9" x14ac:dyDescent="0.25">
      <c r="F3489" t="str">
        <f t="shared" si="58"/>
        <v>ALLK. V. MARK CORPORATION</v>
      </c>
      <c r="G3489" s="149" t="s">
        <v>13438</v>
      </c>
      <c r="H3489" s="149" t="s">
        <v>5027</v>
      </c>
      <c r="I3489">
        <v>40002621</v>
      </c>
    </row>
    <row r="3490" spans="6:9" x14ac:dyDescent="0.25">
      <c r="F3490" t="str">
        <f t="shared" si="58"/>
        <v>ALLK.E. FISCHER, LLC</v>
      </c>
      <c r="G3490" s="149" t="s">
        <v>13438</v>
      </c>
      <c r="H3490" s="149" t="s">
        <v>5029</v>
      </c>
      <c r="I3490">
        <v>40006765</v>
      </c>
    </row>
    <row r="3491" spans="6:9" x14ac:dyDescent="0.25">
      <c r="F3491" t="str">
        <f t="shared" si="58"/>
        <v>ALLK.INT'L PRESS REPAIR</v>
      </c>
      <c r="G3491" s="149" t="s">
        <v>13438</v>
      </c>
      <c r="H3491" s="149" t="s">
        <v>5030</v>
      </c>
      <c r="I3491">
        <v>40001243</v>
      </c>
    </row>
    <row r="3492" spans="6:9" x14ac:dyDescent="0.25">
      <c r="F3492" t="str">
        <f t="shared" si="58"/>
        <v>ALLK2 KINETICS LLC</v>
      </c>
      <c r="G3492" s="149" t="s">
        <v>13438</v>
      </c>
      <c r="H3492" s="149" t="s">
        <v>13636</v>
      </c>
      <c r="I3492">
        <v>40008567</v>
      </c>
    </row>
    <row r="3493" spans="6:9" x14ac:dyDescent="0.25">
      <c r="F3493" t="str">
        <f t="shared" si="58"/>
        <v>ALLKAICO</v>
      </c>
      <c r="G3493" s="149" t="s">
        <v>13438</v>
      </c>
      <c r="H3493" s="149" t="s">
        <v>5031</v>
      </c>
      <c r="I3493">
        <v>40005864</v>
      </c>
    </row>
    <row r="3494" spans="6:9" x14ac:dyDescent="0.25">
      <c r="F3494" t="str">
        <f t="shared" si="58"/>
        <v>ALLKAITTING BEARING LTD.</v>
      </c>
      <c r="G3494" s="149" t="s">
        <v>13438</v>
      </c>
      <c r="H3494" s="149" t="s">
        <v>13637</v>
      </c>
      <c r="I3494">
        <v>40421072</v>
      </c>
    </row>
    <row r="3495" spans="6:9" x14ac:dyDescent="0.25">
      <c r="F3495" t="str">
        <f t="shared" si="58"/>
        <v>ALLKALIDA MANUFACTURING, INC.</v>
      </c>
      <c r="G3495" s="149" t="s">
        <v>13438</v>
      </c>
      <c r="H3495" s="149" t="s">
        <v>5033</v>
      </c>
      <c r="I3495">
        <v>40006349</v>
      </c>
    </row>
    <row r="3496" spans="6:9" x14ac:dyDescent="0.25">
      <c r="F3496" t="str">
        <f t="shared" si="58"/>
        <v>ALLKALLE USA, INC.</v>
      </c>
      <c r="G3496" s="149" t="s">
        <v>13438</v>
      </c>
      <c r="H3496" s="149" t="s">
        <v>5034</v>
      </c>
      <c r="I3496">
        <v>40005853</v>
      </c>
    </row>
    <row r="3497" spans="6:9" x14ac:dyDescent="0.25">
      <c r="F3497" t="str">
        <f t="shared" si="58"/>
        <v>ALLKAM FAB LLC</v>
      </c>
      <c r="G3497" s="149" t="s">
        <v>13438</v>
      </c>
      <c r="H3497" s="149" t="s">
        <v>5035</v>
      </c>
      <c r="I3497">
        <v>40008612</v>
      </c>
    </row>
    <row r="3498" spans="6:9" x14ac:dyDescent="0.25">
      <c r="F3498" s="185" t="str">
        <f t="shared" si="58"/>
        <v>ALLKAMAN</v>
      </c>
      <c r="G3498" s="149" t="s">
        <v>13438</v>
      </c>
      <c r="H3498" s="149" t="s">
        <v>5036</v>
      </c>
      <c r="I3498">
        <v>40004327</v>
      </c>
    </row>
    <row r="3499" spans="6:9" x14ac:dyDescent="0.25">
      <c r="F3499" s="185" t="str">
        <f t="shared" si="58"/>
        <v>ALLKAMAN</v>
      </c>
      <c r="G3499" s="149" t="s">
        <v>13438</v>
      </c>
      <c r="H3499" s="149" t="s">
        <v>5036</v>
      </c>
      <c r="I3499">
        <v>40002099</v>
      </c>
    </row>
    <row r="3500" spans="6:9" x14ac:dyDescent="0.25">
      <c r="F3500" t="str">
        <f t="shared" si="58"/>
        <v>ALLKAMAN  - MADISON,WI</v>
      </c>
      <c r="G3500" s="149" t="s">
        <v>13438</v>
      </c>
      <c r="H3500" s="149" t="s">
        <v>5037</v>
      </c>
      <c r="I3500">
        <v>40001586</v>
      </c>
    </row>
    <row r="3501" spans="6:9" x14ac:dyDescent="0.25">
      <c r="F3501" t="str">
        <f t="shared" si="58"/>
        <v>ALLKAMAN - GREEN BAY</v>
      </c>
      <c r="G3501" s="149" t="s">
        <v>13438</v>
      </c>
      <c r="H3501" s="149" t="s">
        <v>5038</v>
      </c>
      <c r="I3501">
        <v>40001485</v>
      </c>
    </row>
    <row r="3502" spans="6:9" x14ac:dyDescent="0.25">
      <c r="F3502" t="str">
        <f t="shared" si="58"/>
        <v>ALLKAMAN (CAN-PARIS)</v>
      </c>
      <c r="G3502" s="149" t="s">
        <v>13438</v>
      </c>
      <c r="H3502" s="149" t="s">
        <v>5039</v>
      </c>
      <c r="I3502">
        <v>40003340</v>
      </c>
    </row>
    <row r="3503" spans="6:9" x14ac:dyDescent="0.25">
      <c r="F3503" t="str">
        <f t="shared" si="58"/>
        <v>ALLKAMAN IND  (BALTIMORE MD)</v>
      </c>
      <c r="G3503" s="149" t="s">
        <v>13438</v>
      </c>
      <c r="H3503" s="149" t="s">
        <v>5040</v>
      </c>
      <c r="I3503">
        <v>40003636</v>
      </c>
    </row>
    <row r="3504" spans="6:9" x14ac:dyDescent="0.25">
      <c r="F3504" t="str">
        <f t="shared" si="58"/>
        <v>ALLKAMAN IND - ALBUQUERQUE</v>
      </c>
      <c r="G3504" s="149" t="s">
        <v>13438</v>
      </c>
      <c r="H3504" s="149" t="s">
        <v>5041</v>
      </c>
      <c r="I3504">
        <v>40008213</v>
      </c>
    </row>
    <row r="3505" spans="6:9" x14ac:dyDescent="0.25">
      <c r="F3505" t="str">
        <f t="shared" si="58"/>
        <v>ALLKAMAN IND - ERIE PA</v>
      </c>
      <c r="G3505" s="149" t="s">
        <v>13438</v>
      </c>
      <c r="H3505" s="149" t="s">
        <v>5042</v>
      </c>
      <c r="I3505">
        <v>40007668</v>
      </c>
    </row>
    <row r="3506" spans="6:9" x14ac:dyDescent="0.25">
      <c r="F3506" t="str">
        <f t="shared" si="58"/>
        <v>ALLKAMAN IND - GREENVILLE</v>
      </c>
      <c r="G3506" s="149" t="s">
        <v>13438</v>
      </c>
      <c r="H3506" s="149" t="s">
        <v>5043</v>
      </c>
      <c r="I3506">
        <v>40007818</v>
      </c>
    </row>
    <row r="3507" spans="6:9" x14ac:dyDescent="0.25">
      <c r="F3507" t="str">
        <f t="shared" si="58"/>
        <v>ALLKAMAN IND - MILFORD, CT</v>
      </c>
      <c r="G3507" s="149" t="s">
        <v>13438</v>
      </c>
      <c r="H3507" s="149" t="s">
        <v>5044</v>
      </c>
      <c r="I3507">
        <v>40007982</v>
      </c>
    </row>
    <row r="3508" spans="6:9" x14ac:dyDescent="0.25">
      <c r="F3508" t="str">
        <f t="shared" si="58"/>
        <v>ALLKAMAN IND (ALLENTOWN)</v>
      </c>
      <c r="G3508" s="149" t="s">
        <v>13438</v>
      </c>
      <c r="H3508" s="149" t="s">
        <v>5045</v>
      </c>
      <c r="I3508">
        <v>40002387</v>
      </c>
    </row>
    <row r="3509" spans="6:9" x14ac:dyDescent="0.25">
      <c r="F3509" t="str">
        <f t="shared" si="58"/>
        <v>ALLKAMAN IND- EASTLAKE</v>
      </c>
      <c r="G3509" s="149" t="s">
        <v>13438</v>
      </c>
      <c r="H3509" s="149" t="s">
        <v>5046</v>
      </c>
      <c r="I3509">
        <v>40007788</v>
      </c>
    </row>
    <row r="3510" spans="6:9" x14ac:dyDescent="0.25">
      <c r="F3510" t="str">
        <f t="shared" si="58"/>
        <v>ALLKAMAN IND. - HARRISBURG,PA</v>
      </c>
      <c r="G3510" s="149" t="s">
        <v>13438</v>
      </c>
      <c r="H3510" s="149" t="s">
        <v>5047</v>
      </c>
      <c r="I3510">
        <v>40001921</v>
      </c>
    </row>
    <row r="3511" spans="6:9" x14ac:dyDescent="0.25">
      <c r="F3511" t="str">
        <f t="shared" si="58"/>
        <v>ALLKAMAN IND. - TULSA</v>
      </c>
      <c r="G3511" s="149" t="s">
        <v>13438</v>
      </c>
      <c r="H3511" s="149" t="s">
        <v>5048</v>
      </c>
      <c r="I3511">
        <v>40004330</v>
      </c>
    </row>
    <row r="3512" spans="6:9" x14ac:dyDescent="0.25">
      <c r="F3512" t="str">
        <f t="shared" si="58"/>
        <v>ALLKAMAN IND. - WAUSAU</v>
      </c>
      <c r="G3512" s="149" t="s">
        <v>13438</v>
      </c>
      <c r="H3512" s="149" t="s">
        <v>5049</v>
      </c>
      <c r="I3512">
        <v>40001413</v>
      </c>
    </row>
    <row r="3513" spans="6:9" x14ac:dyDescent="0.25">
      <c r="F3513" t="str">
        <f t="shared" si="58"/>
        <v>ALLKAMAN IND. (WESTBROOK,ME)</v>
      </c>
      <c r="G3513" s="149" t="s">
        <v>13438</v>
      </c>
      <c r="H3513" s="149" t="s">
        <v>5051</v>
      </c>
      <c r="I3513">
        <v>40002141</v>
      </c>
    </row>
    <row r="3514" spans="6:9" x14ac:dyDescent="0.25">
      <c r="F3514" t="str">
        <f t="shared" si="58"/>
        <v>ALLKAMAN IND. TECH (GLENS FALLS)</v>
      </c>
      <c r="G3514" s="149" t="s">
        <v>13438</v>
      </c>
      <c r="H3514" s="149" t="s">
        <v>5052</v>
      </c>
      <c r="I3514">
        <v>40002361</v>
      </c>
    </row>
    <row r="3515" spans="6:9" x14ac:dyDescent="0.25">
      <c r="F3515" t="str">
        <f t="shared" si="58"/>
        <v>ALLKAMAN IND. TECH. - AC SUPP.-MACHSNY</v>
      </c>
      <c r="G3515" s="149" t="s">
        <v>13438</v>
      </c>
      <c r="H3515" s="149" t="s">
        <v>5053</v>
      </c>
      <c r="I3515">
        <v>40001370</v>
      </c>
    </row>
    <row r="3516" spans="6:9" x14ac:dyDescent="0.25">
      <c r="F3516" t="str">
        <f t="shared" si="58"/>
        <v>ALLKAMAN IND. TECH. LOMBARD IL</v>
      </c>
      <c r="G3516" s="149" t="s">
        <v>13438</v>
      </c>
      <c r="H3516" s="149" t="s">
        <v>5055</v>
      </c>
      <c r="I3516">
        <v>40004200</v>
      </c>
    </row>
    <row r="3517" spans="6:9" x14ac:dyDescent="0.25">
      <c r="F3517" t="str">
        <f t="shared" si="58"/>
        <v>ALLKAMAN IND.TECH - PITTSTON,PA</v>
      </c>
      <c r="G3517" s="149" t="s">
        <v>13438</v>
      </c>
      <c r="H3517" s="149" t="s">
        <v>5056</v>
      </c>
      <c r="I3517">
        <v>40001789</v>
      </c>
    </row>
    <row r="3518" spans="6:9" x14ac:dyDescent="0.25">
      <c r="F3518" t="str">
        <f t="shared" si="58"/>
        <v>ALLKAMAN IND'L - BELL</v>
      </c>
      <c r="G3518" s="149" t="s">
        <v>13438</v>
      </c>
      <c r="H3518" s="149" t="s">
        <v>5059</v>
      </c>
      <c r="I3518">
        <v>40006361</v>
      </c>
    </row>
    <row r="3519" spans="6:9" x14ac:dyDescent="0.25">
      <c r="F3519" t="str">
        <f t="shared" si="58"/>
        <v>ALLKAMAN IND'L - DENVER</v>
      </c>
      <c r="G3519" s="149" t="s">
        <v>13438</v>
      </c>
      <c r="H3519" s="149" t="s">
        <v>13638</v>
      </c>
      <c r="I3519">
        <v>40006602</v>
      </c>
    </row>
    <row r="3520" spans="6:9" x14ac:dyDescent="0.25">
      <c r="F3520" t="str">
        <f t="shared" si="58"/>
        <v>ALLKAMAN IND'L - ESCONDIDO</v>
      </c>
      <c r="G3520" s="149" t="s">
        <v>13438</v>
      </c>
      <c r="H3520" s="149" t="s">
        <v>5061</v>
      </c>
      <c r="I3520">
        <v>40006388</v>
      </c>
    </row>
    <row r="3521" spans="6:9" x14ac:dyDescent="0.25">
      <c r="F3521" t="str">
        <f t="shared" si="58"/>
        <v>ALLKAMAN IND'L - EUGENE</v>
      </c>
      <c r="G3521" s="149" t="s">
        <v>13438</v>
      </c>
      <c r="H3521" s="149" t="s">
        <v>5062</v>
      </c>
      <c r="I3521">
        <v>40007030</v>
      </c>
    </row>
    <row r="3522" spans="6:9" x14ac:dyDescent="0.25">
      <c r="F3522" t="str">
        <f t="shared" si="58"/>
        <v>ALLKAMAN IND'L - EVERETT</v>
      </c>
      <c r="G3522" s="149" t="s">
        <v>13438</v>
      </c>
      <c r="H3522" s="149" t="s">
        <v>5063</v>
      </c>
      <c r="I3522">
        <v>40007500</v>
      </c>
    </row>
    <row r="3523" spans="6:9" x14ac:dyDescent="0.25">
      <c r="F3523" t="str">
        <f t="shared" ref="F3523:F3586" si="59">CONCATENATE(G3523, H3523)</f>
        <v>ALLKAMAN IND'L - FLAGSTAFF</v>
      </c>
      <c r="G3523" s="149" t="s">
        <v>13438</v>
      </c>
      <c r="H3523" s="149" t="s">
        <v>5064</v>
      </c>
      <c r="I3523">
        <v>40004074</v>
      </c>
    </row>
    <row r="3524" spans="6:9" x14ac:dyDescent="0.25">
      <c r="F3524" t="str">
        <f t="shared" si="59"/>
        <v>ALLKAMAN IND'L - HAUPPAUGE</v>
      </c>
      <c r="G3524" s="149" t="s">
        <v>13438</v>
      </c>
      <c r="H3524" s="149" t="s">
        <v>12893</v>
      </c>
      <c r="I3524">
        <v>40008154</v>
      </c>
    </row>
    <row r="3525" spans="6:9" x14ac:dyDescent="0.25">
      <c r="F3525" t="str">
        <f t="shared" si="59"/>
        <v>ALLKAMAN IND'L - KALISPELL</v>
      </c>
      <c r="G3525" s="149" t="s">
        <v>13438</v>
      </c>
      <c r="H3525" s="149" t="s">
        <v>5066</v>
      </c>
      <c r="I3525">
        <v>40007368</v>
      </c>
    </row>
    <row r="3526" spans="6:9" x14ac:dyDescent="0.25">
      <c r="F3526" t="str">
        <f t="shared" si="59"/>
        <v>ALLKAMAN IND'L - LA MIRADA</v>
      </c>
      <c r="G3526" s="149" t="s">
        <v>13438</v>
      </c>
      <c r="H3526" s="149" t="s">
        <v>5067</v>
      </c>
      <c r="I3526">
        <v>40005504</v>
      </c>
    </row>
    <row r="3527" spans="6:9" x14ac:dyDescent="0.25">
      <c r="F3527" t="str">
        <f t="shared" si="59"/>
        <v>ALLKAMAN IND'L - NAMPA</v>
      </c>
      <c r="G3527" s="149" t="s">
        <v>13438</v>
      </c>
      <c r="H3527" s="149" t="s">
        <v>5069</v>
      </c>
      <c r="I3527">
        <v>40002301</v>
      </c>
    </row>
    <row r="3528" spans="6:9" x14ac:dyDescent="0.25">
      <c r="F3528" t="str">
        <f t="shared" si="59"/>
        <v>ALLKAMAN IND'L - NORTH LAS VEGAS</v>
      </c>
      <c r="G3528" s="149" t="s">
        <v>13438</v>
      </c>
      <c r="H3528" s="149" t="s">
        <v>5070</v>
      </c>
      <c r="I3528">
        <v>40005669</v>
      </c>
    </row>
    <row r="3529" spans="6:9" x14ac:dyDescent="0.25">
      <c r="F3529" t="str">
        <f t="shared" si="59"/>
        <v>ALLKAMAN IND'L - ONTARIO,OR</v>
      </c>
      <c r="G3529" s="149" t="s">
        <v>13438</v>
      </c>
      <c r="H3529" s="149" t="s">
        <v>13639</v>
      </c>
      <c r="I3529">
        <v>40004018</v>
      </c>
    </row>
    <row r="3530" spans="6:9" x14ac:dyDescent="0.25">
      <c r="F3530" s="185" t="str">
        <f t="shared" si="59"/>
        <v>ALLKAMAN IND'L - OXNARD</v>
      </c>
      <c r="G3530" s="149" t="s">
        <v>13438</v>
      </c>
      <c r="H3530" s="149" t="s">
        <v>5072</v>
      </c>
      <c r="I3530">
        <v>40003989</v>
      </c>
    </row>
    <row r="3531" spans="6:9" x14ac:dyDescent="0.25">
      <c r="F3531" s="185" t="str">
        <f t="shared" si="59"/>
        <v>ALLKAMAN IND'L - OXNARD</v>
      </c>
      <c r="G3531" s="149" t="s">
        <v>13438</v>
      </c>
      <c r="H3531" s="149" t="s">
        <v>5072</v>
      </c>
      <c r="I3531">
        <v>40007707</v>
      </c>
    </row>
    <row r="3532" spans="6:9" x14ac:dyDescent="0.25">
      <c r="F3532" t="str">
        <f t="shared" si="59"/>
        <v>ALLKAMAN IND'L - PHOENIX</v>
      </c>
      <c r="G3532" s="149" t="s">
        <v>13438</v>
      </c>
      <c r="H3532" s="149" t="s">
        <v>5073</v>
      </c>
      <c r="I3532">
        <v>40004069</v>
      </c>
    </row>
    <row r="3533" spans="6:9" x14ac:dyDescent="0.25">
      <c r="F3533" t="str">
        <f t="shared" si="59"/>
        <v>ALLKAMAN IND'L - PHOENIX/PASSIVE</v>
      </c>
      <c r="G3533" s="149" t="s">
        <v>13438</v>
      </c>
      <c r="H3533" s="149" t="s">
        <v>5074</v>
      </c>
      <c r="I3533">
        <v>40004016</v>
      </c>
    </row>
    <row r="3534" spans="6:9" x14ac:dyDescent="0.25">
      <c r="F3534" t="str">
        <f t="shared" si="59"/>
        <v>ALLKAMAN IND'L - POCATELLO</v>
      </c>
      <c r="G3534" s="149" t="s">
        <v>13438</v>
      </c>
      <c r="H3534" s="149" t="s">
        <v>5076</v>
      </c>
      <c r="I3534">
        <v>40007031</v>
      </c>
    </row>
    <row r="3535" spans="6:9" x14ac:dyDescent="0.25">
      <c r="F3535" t="str">
        <f t="shared" si="59"/>
        <v>ALLKAMAN IND'L - ROCK SPRINGS WY</v>
      </c>
      <c r="G3535" s="149" t="s">
        <v>13438</v>
      </c>
      <c r="H3535" s="149" t="s">
        <v>5077</v>
      </c>
      <c r="I3535">
        <v>40007143</v>
      </c>
    </row>
    <row r="3536" spans="6:9" x14ac:dyDescent="0.25">
      <c r="F3536" t="str">
        <f t="shared" si="59"/>
        <v>ALLKAMAN IND'L - ROSEBURG</v>
      </c>
      <c r="G3536" s="149" t="s">
        <v>13438</v>
      </c>
      <c r="H3536" s="149" t="s">
        <v>5078</v>
      </c>
      <c r="I3536">
        <v>40007206</v>
      </c>
    </row>
    <row r="3537" spans="6:9" x14ac:dyDescent="0.25">
      <c r="F3537" t="str">
        <f t="shared" si="59"/>
        <v>ALLKAMAN IND'L - SAN DIEGO</v>
      </c>
      <c r="G3537" s="149" t="s">
        <v>13438</v>
      </c>
      <c r="H3537" s="149" t="s">
        <v>5081</v>
      </c>
      <c r="I3537">
        <v>40003982</v>
      </c>
    </row>
    <row r="3538" spans="6:9" x14ac:dyDescent="0.25">
      <c r="F3538" t="str">
        <f t="shared" si="59"/>
        <v>ALLKAMAN IND'L - SPOKANE</v>
      </c>
      <c r="G3538" s="149" t="s">
        <v>13438</v>
      </c>
      <c r="H3538" s="149" t="s">
        <v>5083</v>
      </c>
      <c r="I3538">
        <v>40006517</v>
      </c>
    </row>
    <row r="3539" spans="6:9" x14ac:dyDescent="0.25">
      <c r="F3539" t="str">
        <f t="shared" si="59"/>
        <v>ALLKAMAN IND'L - SSF</v>
      </c>
      <c r="G3539" s="149" t="s">
        <v>13438</v>
      </c>
      <c r="H3539" s="149" t="s">
        <v>5084</v>
      </c>
      <c r="I3539">
        <v>40008379</v>
      </c>
    </row>
    <row r="3540" spans="6:9" x14ac:dyDescent="0.25">
      <c r="F3540" t="str">
        <f t="shared" si="59"/>
        <v>ALLKAMAN IND'L - TWIN FALLS</v>
      </c>
      <c r="G3540" s="149" t="s">
        <v>13438</v>
      </c>
      <c r="H3540" s="149" t="s">
        <v>5085</v>
      </c>
      <c r="I3540">
        <v>40007306</v>
      </c>
    </row>
    <row r="3541" spans="6:9" x14ac:dyDescent="0.25">
      <c r="F3541" t="str">
        <f t="shared" si="59"/>
        <v>ALLKAMAN IND'L - WEBSTER, MA</v>
      </c>
      <c r="G3541" s="149" t="s">
        <v>13438</v>
      </c>
      <c r="H3541" s="149" t="s">
        <v>5086</v>
      </c>
      <c r="I3541">
        <v>40008340</v>
      </c>
    </row>
    <row r="3542" spans="6:9" x14ac:dyDescent="0.25">
      <c r="F3542" t="str">
        <f t="shared" si="59"/>
        <v>ALLKAMAN IND'L - WILLIAMSPORT, PA</v>
      </c>
      <c r="G3542" s="149" t="s">
        <v>13438</v>
      </c>
      <c r="H3542" s="149" t="s">
        <v>5087</v>
      </c>
      <c r="I3542">
        <v>40008071</v>
      </c>
    </row>
    <row r="3543" spans="6:9" x14ac:dyDescent="0.25">
      <c r="F3543" t="str">
        <f t="shared" si="59"/>
        <v>ALLKAMAN IND'L WOBURN</v>
      </c>
      <c r="G3543" s="149" t="s">
        <v>13438</v>
      </c>
      <c r="H3543" s="149" t="s">
        <v>5089</v>
      </c>
      <c r="I3543">
        <v>40008731</v>
      </c>
    </row>
    <row r="3544" spans="6:9" x14ac:dyDescent="0.25">
      <c r="F3544" t="str">
        <f t="shared" si="59"/>
        <v>ALLKAMAN IND'L-HUNTSVILLE</v>
      </c>
      <c r="G3544" s="149" t="s">
        <v>13438</v>
      </c>
      <c r="H3544" s="149" t="s">
        <v>5090</v>
      </c>
      <c r="I3544">
        <v>40008720</v>
      </c>
    </row>
    <row r="3545" spans="6:9" x14ac:dyDescent="0.25">
      <c r="F3545" t="str">
        <f t="shared" si="59"/>
        <v>ALLKAMAN INDUSTRIAL</v>
      </c>
      <c r="G3545" s="149" t="s">
        <v>13438</v>
      </c>
      <c r="H3545" s="149" t="s">
        <v>5091</v>
      </c>
      <c r="I3545">
        <v>40004553</v>
      </c>
    </row>
    <row r="3546" spans="6:9" x14ac:dyDescent="0.25">
      <c r="F3546" t="str">
        <f t="shared" si="59"/>
        <v>ALLKAMAN INDUSTRIAL - ELMIRA, N.Y.</v>
      </c>
      <c r="G3546" s="149" t="s">
        <v>13438</v>
      </c>
      <c r="H3546" s="149" t="s">
        <v>13640</v>
      </c>
      <c r="I3546">
        <v>40001798</v>
      </c>
    </row>
    <row r="3547" spans="6:9" x14ac:dyDescent="0.25">
      <c r="F3547" t="str">
        <f t="shared" si="59"/>
        <v>ALLKAMAN INDUSTRIAL - ERIE</v>
      </c>
      <c r="G3547" s="149" t="s">
        <v>13438</v>
      </c>
      <c r="H3547" s="149" t="s">
        <v>5092</v>
      </c>
      <c r="I3547">
        <v>40007598</v>
      </c>
    </row>
    <row r="3548" spans="6:9" x14ac:dyDescent="0.25">
      <c r="F3548" t="str">
        <f t="shared" si="59"/>
        <v>ALLKAMAN INDUSTRIAL - LATHAM</v>
      </c>
      <c r="G3548" s="149" t="s">
        <v>13438</v>
      </c>
      <c r="H3548" s="149" t="s">
        <v>5094</v>
      </c>
      <c r="I3548">
        <v>40001287</v>
      </c>
    </row>
    <row r="3549" spans="6:9" x14ac:dyDescent="0.25">
      <c r="F3549" t="str">
        <f t="shared" si="59"/>
        <v>ALLKAMAN INDUSTRIAL - PITTSTON</v>
      </c>
      <c r="G3549" s="149" t="s">
        <v>13438</v>
      </c>
      <c r="H3549" s="149" t="s">
        <v>13641</v>
      </c>
      <c r="I3549">
        <v>40008588</v>
      </c>
    </row>
    <row r="3550" spans="6:9" x14ac:dyDescent="0.25">
      <c r="F3550" t="str">
        <f t="shared" si="59"/>
        <v>ALLKAMAN INDUSTRIAL - RICHFIELD</v>
      </c>
      <c r="G3550" s="149" t="s">
        <v>13438</v>
      </c>
      <c r="H3550" s="149" t="s">
        <v>13642</v>
      </c>
      <c r="I3550">
        <v>40001363</v>
      </c>
    </row>
    <row r="3551" spans="6:9" x14ac:dyDescent="0.25">
      <c r="F3551" t="str">
        <f t="shared" si="59"/>
        <v>ALLKAMAN INDUSTRIAL - ROCHESTER</v>
      </c>
      <c r="G3551" s="149" t="s">
        <v>13438</v>
      </c>
      <c r="H3551" s="149" t="s">
        <v>5095</v>
      </c>
      <c r="I3551">
        <v>40001462</v>
      </c>
    </row>
    <row r="3552" spans="6:9" x14ac:dyDescent="0.25">
      <c r="F3552" t="str">
        <f t="shared" si="59"/>
        <v>ALLKAMAN INDUSTRIAL (LEXINGTON)</v>
      </c>
      <c r="G3552" s="149" t="s">
        <v>13438</v>
      </c>
      <c r="H3552" s="149" t="s">
        <v>5096</v>
      </c>
      <c r="I3552">
        <v>40002353</v>
      </c>
    </row>
    <row r="3553" spans="6:9" x14ac:dyDescent="0.25">
      <c r="F3553" t="str">
        <f t="shared" si="59"/>
        <v>ALLKAMAN INDUSTRIAL (MARCY/UTICA)</v>
      </c>
      <c r="G3553" s="149" t="s">
        <v>13438</v>
      </c>
      <c r="H3553" s="149" t="s">
        <v>13643</v>
      </c>
      <c r="I3553">
        <v>40003741</v>
      </c>
    </row>
    <row r="3554" spans="6:9" x14ac:dyDescent="0.25">
      <c r="F3554" t="str">
        <f t="shared" si="59"/>
        <v>ALLKAMAN INDUSTRIAL (YORK)</v>
      </c>
      <c r="G3554" s="149" t="s">
        <v>13438</v>
      </c>
      <c r="H3554" s="149" t="s">
        <v>5097</v>
      </c>
      <c r="I3554">
        <v>40003062</v>
      </c>
    </row>
    <row r="3555" spans="6:9" x14ac:dyDescent="0.25">
      <c r="F3555" t="str">
        <f t="shared" si="59"/>
        <v>ALLKAMAN INDUSTRIAL- APPLETON</v>
      </c>
      <c r="G3555" s="149" t="s">
        <v>13438</v>
      </c>
      <c r="H3555" s="149" t="s">
        <v>5098</v>
      </c>
      <c r="I3555">
        <v>40001385</v>
      </c>
    </row>
    <row r="3556" spans="6:9" x14ac:dyDescent="0.25">
      <c r="F3556" t="str">
        <f t="shared" si="59"/>
        <v>ALLKAMAN INDUSTRIAL- POCATELLO</v>
      </c>
      <c r="G3556" s="149" t="s">
        <v>13438</v>
      </c>
      <c r="H3556" s="149" t="s">
        <v>5099</v>
      </c>
      <c r="I3556">
        <v>40006150</v>
      </c>
    </row>
    <row r="3557" spans="6:9" x14ac:dyDescent="0.25">
      <c r="F3557" s="185" t="str">
        <f t="shared" si="59"/>
        <v>ALLKAMAN INDUSTRIAL TECH</v>
      </c>
      <c r="G3557" s="149" t="s">
        <v>13438</v>
      </c>
      <c r="H3557" s="149" t="s">
        <v>5100</v>
      </c>
      <c r="I3557">
        <v>40002181</v>
      </c>
    </row>
    <row r="3558" spans="6:9" x14ac:dyDescent="0.25">
      <c r="F3558" s="185" t="str">
        <f t="shared" si="59"/>
        <v>ALLKAMAN INDUSTRIAL TECH</v>
      </c>
      <c r="G3558" s="149" t="s">
        <v>13438</v>
      </c>
      <c r="H3558" s="149" t="s">
        <v>5100</v>
      </c>
      <c r="I3558">
        <v>40006116</v>
      </c>
    </row>
    <row r="3559" spans="6:9" x14ac:dyDescent="0.25">
      <c r="F3559" t="str">
        <f t="shared" si="59"/>
        <v>ALLKAMAN INDUSTRIAL TECH - WARWICK</v>
      </c>
      <c r="G3559" s="149" t="s">
        <v>13438</v>
      </c>
      <c r="H3559" s="149" t="s">
        <v>5101</v>
      </c>
      <c r="I3559">
        <v>40008119</v>
      </c>
    </row>
    <row r="3560" spans="6:9" x14ac:dyDescent="0.25">
      <c r="F3560" t="str">
        <f t="shared" si="59"/>
        <v>ALLKAMAN INDUSTRIAL TECH-GREEN BAY</v>
      </c>
      <c r="G3560" s="149" t="s">
        <v>13438</v>
      </c>
      <c r="H3560" s="149" t="s">
        <v>5103</v>
      </c>
      <c r="I3560">
        <v>40001952</v>
      </c>
    </row>
    <row r="3561" spans="6:9" x14ac:dyDescent="0.25">
      <c r="F3561" t="str">
        <f t="shared" si="59"/>
        <v>ALLKAMAN INDUSTRIAL TECHNOLO</v>
      </c>
      <c r="G3561" s="149" t="s">
        <v>13438</v>
      </c>
      <c r="H3561" s="149" t="s">
        <v>5104</v>
      </c>
      <c r="I3561">
        <v>40006252</v>
      </c>
    </row>
    <row r="3562" spans="6:9" x14ac:dyDescent="0.25">
      <c r="F3562" s="185" t="str">
        <f t="shared" si="59"/>
        <v>ALLKAMAN INDUSTRIAL TECHNOLOGIES</v>
      </c>
      <c r="G3562" s="149" t="s">
        <v>13438</v>
      </c>
      <c r="H3562" s="149" t="s">
        <v>5105</v>
      </c>
      <c r="I3562">
        <v>40008836</v>
      </c>
    </row>
    <row r="3563" spans="6:9" x14ac:dyDescent="0.25">
      <c r="F3563" s="185" t="str">
        <f t="shared" si="59"/>
        <v>ALLKAMAN INDUSTRIAL TECHNOLOGIES</v>
      </c>
      <c r="G3563" s="149" t="s">
        <v>13438</v>
      </c>
      <c r="H3563" s="149" t="s">
        <v>5105</v>
      </c>
      <c r="I3563">
        <v>40002286</v>
      </c>
    </row>
    <row r="3564" spans="6:9" x14ac:dyDescent="0.25">
      <c r="F3564" s="185" t="str">
        <f t="shared" si="59"/>
        <v>ALLKAMAN INDUSTRIAL TECHNOLOGIES</v>
      </c>
      <c r="G3564" s="149" t="s">
        <v>13438</v>
      </c>
      <c r="H3564" s="149" t="s">
        <v>5105</v>
      </c>
      <c r="I3564">
        <v>40002721</v>
      </c>
    </row>
    <row r="3565" spans="6:9" x14ac:dyDescent="0.25">
      <c r="F3565" s="185" t="str">
        <f t="shared" si="59"/>
        <v>ALLKAMAN INDUSTRIAL TECHNOLOGIES</v>
      </c>
      <c r="G3565" s="149" t="s">
        <v>13438</v>
      </c>
      <c r="H3565" s="149" t="s">
        <v>5105</v>
      </c>
      <c r="I3565">
        <v>40001299</v>
      </c>
    </row>
    <row r="3566" spans="6:9" x14ac:dyDescent="0.25">
      <c r="F3566" t="str">
        <f t="shared" si="59"/>
        <v>ALLKAMAN INDUSTRIAL TECHNOLOGIES-02</v>
      </c>
      <c r="G3566" s="149" t="s">
        <v>13438</v>
      </c>
      <c r="H3566" s="149" t="s">
        <v>5107</v>
      </c>
      <c r="I3566">
        <v>40008016</v>
      </c>
    </row>
    <row r="3567" spans="6:9" x14ac:dyDescent="0.25">
      <c r="F3567" t="str">
        <f t="shared" si="59"/>
        <v>ALLKAMAN INDUSTRIAL TECHNOLOGIES-ARLIN</v>
      </c>
      <c r="G3567" s="149" t="s">
        <v>13438</v>
      </c>
      <c r="H3567" s="149" t="s">
        <v>5108</v>
      </c>
      <c r="I3567">
        <v>40003151</v>
      </c>
    </row>
    <row r="3568" spans="6:9" x14ac:dyDescent="0.25">
      <c r="F3568" t="str">
        <f t="shared" si="59"/>
        <v>ALLKAMAN INDUSTRIAL TECHNOLOGIES-FT SM</v>
      </c>
      <c r="G3568" s="149" t="s">
        <v>13438</v>
      </c>
      <c r="H3568" s="149" t="s">
        <v>5109</v>
      </c>
      <c r="I3568">
        <v>40007148</v>
      </c>
    </row>
    <row r="3569" spans="6:9" x14ac:dyDescent="0.25">
      <c r="F3569" t="str">
        <f t="shared" si="59"/>
        <v>ALLKAMAN INDUSTRIAL TECHNOLOGIES-PONCA</v>
      </c>
      <c r="G3569" s="149" t="s">
        <v>13438</v>
      </c>
      <c r="H3569" s="149" t="s">
        <v>5110</v>
      </c>
      <c r="I3569">
        <v>40004328</v>
      </c>
    </row>
    <row r="3570" spans="6:9" x14ac:dyDescent="0.25">
      <c r="F3570" t="str">
        <f t="shared" si="59"/>
        <v>ALLKAMAN INDUSTRIAL-MILWAUKEE FORT WAY</v>
      </c>
      <c r="G3570" s="149" t="s">
        <v>13438</v>
      </c>
      <c r="H3570" s="149" t="s">
        <v>5113</v>
      </c>
      <c r="I3570">
        <v>40006692</v>
      </c>
    </row>
    <row r="3571" spans="6:9" x14ac:dyDescent="0.25">
      <c r="F3571" t="str">
        <f t="shared" si="59"/>
        <v>ALLKAMAN INDUSTRIES</v>
      </c>
      <c r="G3571" s="149" t="s">
        <v>13438</v>
      </c>
      <c r="H3571" s="149" t="s">
        <v>5114</v>
      </c>
      <c r="I3571">
        <v>40005089</v>
      </c>
    </row>
    <row r="3572" spans="6:9" x14ac:dyDescent="0.25">
      <c r="F3572" t="str">
        <f t="shared" si="59"/>
        <v>ALLKAMAN-04</v>
      </c>
      <c r="G3572" s="149" t="s">
        <v>13438</v>
      </c>
      <c r="H3572" s="149" t="s">
        <v>5115</v>
      </c>
      <c r="I3572">
        <v>40008013</v>
      </c>
    </row>
    <row r="3573" spans="6:9" x14ac:dyDescent="0.25">
      <c r="F3573" t="str">
        <f t="shared" si="59"/>
        <v>ALLKAMFLEX CORP.</v>
      </c>
      <c r="G3573" s="149" t="s">
        <v>13438</v>
      </c>
      <c r="H3573" s="149" t="s">
        <v>5116</v>
      </c>
      <c r="I3573">
        <v>40004108</v>
      </c>
    </row>
    <row r="3574" spans="6:9" x14ac:dyDescent="0.25">
      <c r="F3574" t="str">
        <f t="shared" si="59"/>
        <v>ALLKAMTEK INC.</v>
      </c>
      <c r="G3574" s="149" t="s">
        <v>13438</v>
      </c>
      <c r="H3574" s="149" t="s">
        <v>5118</v>
      </c>
      <c r="I3574">
        <v>40007555</v>
      </c>
    </row>
    <row r="3575" spans="6:9" x14ac:dyDescent="0.25">
      <c r="F3575" t="str">
        <f t="shared" si="59"/>
        <v>ALLKANSAS CITY RUBBER &amp; BELT</v>
      </c>
      <c r="G3575" s="149" t="s">
        <v>13438</v>
      </c>
      <c r="H3575" s="149" t="s">
        <v>5121</v>
      </c>
      <c r="I3575">
        <v>40006058</v>
      </c>
    </row>
    <row r="3576" spans="6:9" x14ac:dyDescent="0.25">
      <c r="F3576" t="str">
        <f t="shared" si="59"/>
        <v>ALLKANSAS CITY RUBBER &amp; BELTING CO.</v>
      </c>
      <c r="G3576" s="149" t="s">
        <v>13438</v>
      </c>
      <c r="H3576" s="149" t="s">
        <v>5122</v>
      </c>
      <c r="I3576">
        <v>40007627</v>
      </c>
    </row>
    <row r="3577" spans="6:9" x14ac:dyDescent="0.25">
      <c r="F3577" t="str">
        <f t="shared" si="59"/>
        <v>ALLKANSAS CITY SPACE PIRATES LLC</v>
      </c>
      <c r="G3577" s="149" t="s">
        <v>13438</v>
      </c>
      <c r="H3577" s="149" t="s">
        <v>5123</v>
      </c>
      <c r="I3577">
        <v>40003525</v>
      </c>
    </row>
    <row r="3578" spans="6:9" x14ac:dyDescent="0.25">
      <c r="F3578" t="str">
        <f t="shared" si="59"/>
        <v>ALLKANSAS CITY STEAK</v>
      </c>
      <c r="G3578" s="149" t="s">
        <v>13438</v>
      </c>
      <c r="H3578" s="149" t="s">
        <v>5124</v>
      </c>
      <c r="I3578">
        <v>40006703</v>
      </c>
    </row>
    <row r="3579" spans="6:9" x14ac:dyDescent="0.25">
      <c r="F3579" t="str">
        <f t="shared" si="59"/>
        <v>ALLKAPP ADVERTISING SERVICE, INC</v>
      </c>
      <c r="G3579" s="149" t="s">
        <v>13438</v>
      </c>
      <c r="H3579" s="149" t="s">
        <v>5125</v>
      </c>
      <c r="I3579">
        <v>40007574</v>
      </c>
    </row>
    <row r="3580" spans="6:9" x14ac:dyDescent="0.25">
      <c r="F3580" t="str">
        <f t="shared" si="59"/>
        <v>ALLKARMA CANDY INC.</v>
      </c>
      <c r="G3580" s="149" t="s">
        <v>13438</v>
      </c>
      <c r="H3580" s="149" t="s">
        <v>5126</v>
      </c>
      <c r="I3580">
        <v>40421397</v>
      </c>
    </row>
    <row r="3581" spans="6:9" x14ac:dyDescent="0.25">
      <c r="F3581" t="str">
        <f t="shared" si="59"/>
        <v>ALLKARMAX HEAVY STAMPING</v>
      </c>
      <c r="G3581" s="149" t="s">
        <v>13438</v>
      </c>
      <c r="H3581" s="149" t="s">
        <v>5127</v>
      </c>
      <c r="I3581">
        <v>40420112</v>
      </c>
    </row>
    <row r="3582" spans="6:9" x14ac:dyDescent="0.25">
      <c r="F3582" t="str">
        <f t="shared" si="59"/>
        <v>ALLKASEL ASSOCIATED INDUSTRIES INC</v>
      </c>
      <c r="G3582" s="149" t="s">
        <v>13438</v>
      </c>
      <c r="H3582" s="149" t="s">
        <v>5128</v>
      </c>
      <c r="I3582">
        <v>40007187</v>
      </c>
    </row>
    <row r="3583" spans="6:9" x14ac:dyDescent="0.25">
      <c r="F3583" t="str">
        <f t="shared" si="59"/>
        <v>ALLKASIA'S DELI, INC</v>
      </c>
      <c r="G3583" s="149" t="s">
        <v>13438</v>
      </c>
      <c r="H3583" s="149" t="s">
        <v>5129</v>
      </c>
      <c r="I3583">
        <v>40008357</v>
      </c>
    </row>
    <row r="3584" spans="6:9" x14ac:dyDescent="0.25">
      <c r="F3584" t="str">
        <f t="shared" si="59"/>
        <v>ALLKATERRA CONSTRUCTION LLC</v>
      </c>
      <c r="G3584" s="149" t="s">
        <v>13438</v>
      </c>
      <c r="H3584" s="149" t="s">
        <v>5132</v>
      </c>
      <c r="I3584">
        <v>40008626</v>
      </c>
    </row>
    <row r="3585" spans="6:9" x14ac:dyDescent="0.25">
      <c r="F3585" t="str">
        <f t="shared" si="59"/>
        <v>ALLKAWARTHA BAKERY PRODUCTS</v>
      </c>
      <c r="G3585" s="149" t="s">
        <v>13438</v>
      </c>
      <c r="H3585" s="149" t="s">
        <v>5134</v>
      </c>
      <c r="I3585">
        <v>40420715</v>
      </c>
    </row>
    <row r="3586" spans="6:9" x14ac:dyDescent="0.25">
      <c r="F3586" t="str">
        <f t="shared" si="59"/>
        <v>ALLKAYEM FOODS,INC</v>
      </c>
      <c r="G3586" s="149" t="s">
        <v>13438</v>
      </c>
      <c r="H3586" s="149" t="s">
        <v>5135</v>
      </c>
      <c r="I3586">
        <v>40006485</v>
      </c>
    </row>
    <row r="3587" spans="6:9" x14ac:dyDescent="0.25">
      <c r="F3587" t="str">
        <f t="shared" ref="F3587:F3650" si="60">CONCATENATE(G3587, H3587)</f>
        <v>ALLK-BRO LINEN SYSTEMS INC.</v>
      </c>
      <c r="G3587" s="149" t="s">
        <v>13438</v>
      </c>
      <c r="H3587" s="149" t="s">
        <v>5139</v>
      </c>
      <c r="I3587">
        <v>40420057</v>
      </c>
    </row>
    <row r="3588" spans="6:9" x14ac:dyDescent="0.25">
      <c r="F3588" t="str">
        <f t="shared" si="60"/>
        <v>ALLKC FITNESS</v>
      </c>
      <c r="G3588" s="149" t="s">
        <v>13438</v>
      </c>
      <c r="H3588" s="149" t="s">
        <v>5140</v>
      </c>
      <c r="I3588">
        <v>40000878</v>
      </c>
    </row>
    <row r="3589" spans="6:9" x14ac:dyDescent="0.25">
      <c r="F3589" t="str">
        <f t="shared" si="60"/>
        <v>ALLKCI, INCORPORATED</v>
      </c>
      <c r="G3589" s="149" t="s">
        <v>13438</v>
      </c>
      <c r="H3589" s="149" t="s">
        <v>5142</v>
      </c>
      <c r="I3589">
        <v>40004338</v>
      </c>
    </row>
    <row r="3590" spans="6:9" x14ac:dyDescent="0.25">
      <c r="F3590" t="str">
        <f t="shared" si="60"/>
        <v>ALLKEE ACTION SPORTS CANADA LTD.</v>
      </c>
      <c r="G3590" s="149" t="s">
        <v>13438</v>
      </c>
      <c r="H3590" s="149" t="s">
        <v>5143</v>
      </c>
      <c r="I3590">
        <v>40421172</v>
      </c>
    </row>
    <row r="3591" spans="6:9" x14ac:dyDescent="0.25">
      <c r="F3591" t="str">
        <f t="shared" si="60"/>
        <v>ALLKEEBLER</v>
      </c>
      <c r="G3591" s="149" t="s">
        <v>13438</v>
      </c>
      <c r="H3591" s="149" t="s">
        <v>13644</v>
      </c>
      <c r="I3591">
        <v>40006661</v>
      </c>
    </row>
    <row r="3592" spans="6:9" x14ac:dyDescent="0.25">
      <c r="F3592" t="str">
        <f t="shared" si="60"/>
        <v>ALLKEENLINE INC DBA KEENLINE</v>
      </c>
      <c r="G3592" s="149" t="s">
        <v>13438</v>
      </c>
      <c r="H3592" s="149" t="s">
        <v>5147</v>
      </c>
      <c r="I3592">
        <v>40004169</v>
      </c>
    </row>
    <row r="3593" spans="6:9" x14ac:dyDescent="0.25">
      <c r="F3593" t="str">
        <f t="shared" si="60"/>
        <v>ALLKEER AMERICA CORP - INDIAN LAND</v>
      </c>
      <c r="G3593" s="149" t="s">
        <v>13438</v>
      </c>
      <c r="H3593" s="149" t="s">
        <v>5148</v>
      </c>
      <c r="I3593">
        <v>40007910</v>
      </c>
    </row>
    <row r="3594" spans="6:9" x14ac:dyDescent="0.25">
      <c r="F3594" t="str">
        <f t="shared" si="60"/>
        <v>ALLKEIHIN IPT MFG., INC.</v>
      </c>
      <c r="G3594" s="149" t="s">
        <v>13438</v>
      </c>
      <c r="H3594" s="149" t="s">
        <v>5149</v>
      </c>
      <c r="I3594">
        <v>40005837</v>
      </c>
    </row>
    <row r="3595" spans="6:9" x14ac:dyDescent="0.25">
      <c r="F3595" t="str">
        <f t="shared" si="60"/>
        <v>ALLKEIHIN NORTH AMERICA INC</v>
      </c>
      <c r="G3595" s="149" t="s">
        <v>13438</v>
      </c>
      <c r="H3595" s="149" t="s">
        <v>5150</v>
      </c>
      <c r="I3595">
        <v>40006591</v>
      </c>
    </row>
    <row r="3596" spans="6:9" x14ac:dyDescent="0.25">
      <c r="F3596" t="str">
        <f t="shared" si="60"/>
        <v>ALLKELLOGG - BATTLE CREEK PLANT #0390</v>
      </c>
      <c r="G3596" s="149" t="s">
        <v>13438</v>
      </c>
      <c r="H3596" s="149" t="s">
        <v>5155</v>
      </c>
      <c r="I3596">
        <v>40004626</v>
      </c>
    </row>
    <row r="3597" spans="6:9" x14ac:dyDescent="0.25">
      <c r="F3597" t="str">
        <f t="shared" si="60"/>
        <v>ALLKELLOGG - GRAND RAPIDS PLANT #0304</v>
      </c>
      <c r="G3597" s="149" t="s">
        <v>13438</v>
      </c>
      <c r="H3597" s="149" t="s">
        <v>13645</v>
      </c>
      <c r="I3597">
        <v>40005154</v>
      </c>
    </row>
    <row r="3598" spans="6:9" x14ac:dyDescent="0.25">
      <c r="F3598" t="str">
        <f t="shared" si="60"/>
        <v>ALLKELLOGG - LONDON PLANT #0312</v>
      </c>
      <c r="G3598" s="149" t="s">
        <v>13438</v>
      </c>
      <c r="H3598" s="149" t="s">
        <v>5156</v>
      </c>
      <c r="I3598">
        <v>40008026</v>
      </c>
    </row>
    <row r="3599" spans="6:9" x14ac:dyDescent="0.25">
      <c r="F3599" t="str">
        <f t="shared" si="60"/>
        <v>ALLKELLOGG - MEMPHIS PLANT #0394</v>
      </c>
      <c r="G3599" s="149" t="s">
        <v>13438</v>
      </c>
      <c r="H3599" s="149" t="s">
        <v>13646</v>
      </c>
      <c r="I3599">
        <v>40008228</v>
      </c>
    </row>
    <row r="3600" spans="6:9" x14ac:dyDescent="0.25">
      <c r="F3600" t="str">
        <f t="shared" si="60"/>
        <v>ALLKELLOGG - MUNCY PLANT #0395</v>
      </c>
      <c r="G3600" s="149" t="s">
        <v>13438</v>
      </c>
      <c r="H3600" s="149" t="s">
        <v>5157</v>
      </c>
      <c r="I3600">
        <v>40006749</v>
      </c>
    </row>
    <row r="3601" spans="6:9" x14ac:dyDescent="0.25">
      <c r="F3601" t="str">
        <f t="shared" si="60"/>
        <v>ALLKELLOGG - OMAHA PLANT #0392</v>
      </c>
      <c r="G3601" s="149" t="s">
        <v>13438</v>
      </c>
      <c r="H3601" s="149" t="s">
        <v>5158</v>
      </c>
      <c r="I3601">
        <v>40004628</v>
      </c>
    </row>
    <row r="3602" spans="6:9" x14ac:dyDescent="0.25">
      <c r="F3602" t="str">
        <f t="shared" si="60"/>
        <v>ALLKELLOGG - PIKEVILLE PLANT #0359</v>
      </c>
      <c r="G3602" s="149" t="s">
        <v>13438</v>
      </c>
      <c r="H3602" s="149" t="s">
        <v>5159</v>
      </c>
      <c r="I3602">
        <v>40004304</v>
      </c>
    </row>
    <row r="3603" spans="6:9" x14ac:dyDescent="0.25">
      <c r="F3603" t="str">
        <f t="shared" si="60"/>
        <v>ALLKELLOGG - SAN JOSE PLANT #0379</v>
      </c>
      <c r="G3603" s="149" t="s">
        <v>13438</v>
      </c>
      <c r="H3603" s="149" t="s">
        <v>5161</v>
      </c>
      <c r="I3603">
        <v>40006978</v>
      </c>
    </row>
    <row r="3604" spans="6:9" x14ac:dyDescent="0.25">
      <c r="F3604" s="185" t="str">
        <f t="shared" si="60"/>
        <v>ALLKELLOGG COMPANY</v>
      </c>
      <c r="G3604" s="149" t="s">
        <v>13438</v>
      </c>
      <c r="H3604" s="149" t="s">
        <v>5162</v>
      </c>
      <c r="I3604">
        <v>40007704</v>
      </c>
    </row>
    <row r="3605" spans="6:9" x14ac:dyDescent="0.25">
      <c r="F3605" s="185" t="str">
        <f t="shared" si="60"/>
        <v>ALLKELLOGG COMPANY</v>
      </c>
      <c r="G3605" s="149" t="s">
        <v>13438</v>
      </c>
      <c r="H3605" s="149" t="s">
        <v>5162</v>
      </c>
      <c r="I3605">
        <v>40007049</v>
      </c>
    </row>
    <row r="3606" spans="6:9" x14ac:dyDescent="0.25">
      <c r="F3606" s="185" t="str">
        <f t="shared" si="60"/>
        <v>ALLKELLOGG COMPANY</v>
      </c>
      <c r="G3606" s="149" t="s">
        <v>13438</v>
      </c>
      <c r="H3606" s="149" t="s">
        <v>5162</v>
      </c>
      <c r="I3606">
        <v>40006616</v>
      </c>
    </row>
    <row r="3607" spans="6:9" x14ac:dyDescent="0.25">
      <c r="F3607" t="str">
        <f t="shared" si="60"/>
        <v>ALLKELLOGG COMPANY - SSC CHICAGO 31ST</v>
      </c>
      <c r="G3607" s="149" t="s">
        <v>13438</v>
      </c>
      <c r="H3607" s="149" t="s">
        <v>5164</v>
      </c>
      <c r="I3607">
        <v>40002272</v>
      </c>
    </row>
    <row r="3608" spans="6:9" x14ac:dyDescent="0.25">
      <c r="F3608" t="str">
        <f t="shared" si="60"/>
        <v>ALLKELLOGG COMPANY (WKKI)</v>
      </c>
      <c r="G3608" s="149" t="s">
        <v>13438</v>
      </c>
      <c r="H3608" s="149" t="s">
        <v>5165</v>
      </c>
      <c r="I3608">
        <v>40001444</v>
      </c>
    </row>
    <row r="3609" spans="6:9" x14ac:dyDescent="0.25">
      <c r="F3609" t="str">
        <f t="shared" si="60"/>
        <v>ALLKELLOGG COMPANY-OMAHA</v>
      </c>
      <c r="G3609" s="149" t="s">
        <v>13438</v>
      </c>
      <c r="H3609" s="149" t="s">
        <v>5168</v>
      </c>
      <c r="I3609">
        <v>40001423</v>
      </c>
    </row>
    <row r="3610" spans="6:9" x14ac:dyDescent="0.25">
      <c r="F3610" t="str">
        <f t="shared" si="60"/>
        <v>ALLKELLOGG SNACKS-CARY</v>
      </c>
      <c r="G3610" s="149" t="s">
        <v>13438</v>
      </c>
      <c r="H3610" s="149" t="s">
        <v>5169</v>
      </c>
      <c r="I3610">
        <v>40000010</v>
      </c>
    </row>
    <row r="3611" spans="6:9" x14ac:dyDescent="0.25">
      <c r="F3611" t="str">
        <f t="shared" si="60"/>
        <v>ALLKELLOGG/GBS CENTER</v>
      </c>
      <c r="G3611" s="149" t="s">
        <v>13438</v>
      </c>
      <c r="H3611" s="149" t="s">
        <v>5171</v>
      </c>
      <c r="I3611">
        <v>40007444</v>
      </c>
    </row>
    <row r="3612" spans="6:9" x14ac:dyDescent="0.25">
      <c r="F3612" t="str">
        <f t="shared" si="60"/>
        <v>ALLKELLOGG-AUGUSTA</v>
      </c>
      <c r="G3612" s="149" t="s">
        <v>13438</v>
      </c>
      <c r="H3612" s="149" t="s">
        <v>5172</v>
      </c>
      <c r="I3612">
        <v>40006989</v>
      </c>
    </row>
    <row r="3613" spans="6:9" x14ac:dyDescent="0.25">
      <c r="F3613" t="str">
        <f t="shared" si="60"/>
        <v>ALLKELLOGG-MARIEMONT</v>
      </c>
      <c r="G3613" s="149" t="s">
        <v>13438</v>
      </c>
      <c r="H3613" s="149" t="s">
        <v>5173</v>
      </c>
      <c r="I3613">
        <v>40004149</v>
      </c>
    </row>
    <row r="3614" spans="6:9" x14ac:dyDescent="0.25">
      <c r="F3614" t="str">
        <f t="shared" si="60"/>
        <v>ALLKELLOGGS  - BELLEVILLE PLANT #0317</v>
      </c>
      <c r="G3614" s="149" t="s">
        <v>13438</v>
      </c>
      <c r="H3614" s="149" t="s">
        <v>13647</v>
      </c>
      <c r="I3614">
        <v>40008007</v>
      </c>
    </row>
    <row r="3615" spans="6:9" x14ac:dyDescent="0.25">
      <c r="F3615" t="str">
        <f t="shared" si="60"/>
        <v>ALLKEL-LOR IND. SCALE</v>
      </c>
      <c r="G3615" s="149" t="s">
        <v>13438</v>
      </c>
      <c r="H3615" s="149" t="s">
        <v>5174</v>
      </c>
      <c r="I3615">
        <v>40420176</v>
      </c>
    </row>
    <row r="3616" spans="6:9" x14ac:dyDescent="0.25">
      <c r="F3616" t="str">
        <f t="shared" si="60"/>
        <v>ALLKELLY BOX &amp; PKG CORP.</v>
      </c>
      <c r="G3616" s="149" t="s">
        <v>13438</v>
      </c>
      <c r="H3616" s="149" t="s">
        <v>5175</v>
      </c>
      <c r="I3616">
        <v>40002754</v>
      </c>
    </row>
    <row r="3617" spans="6:9" x14ac:dyDescent="0.25">
      <c r="F3617" t="str">
        <f t="shared" si="60"/>
        <v>ALLKENNA ENTERPRISES LTD.</v>
      </c>
      <c r="G3617" s="149" t="s">
        <v>13438</v>
      </c>
      <c r="H3617" s="149" t="s">
        <v>5178</v>
      </c>
      <c r="I3617">
        <v>40421158</v>
      </c>
    </row>
    <row r="3618" spans="6:9" x14ac:dyDescent="0.25">
      <c r="F3618" t="str">
        <f t="shared" si="60"/>
        <v>ALLKEN-TRON MANUFACTURING, INC.</v>
      </c>
      <c r="G3618" s="149" t="s">
        <v>13438</v>
      </c>
      <c r="H3618" s="149" t="s">
        <v>5184</v>
      </c>
      <c r="I3618">
        <v>40004606</v>
      </c>
    </row>
    <row r="3619" spans="6:9" x14ac:dyDescent="0.25">
      <c r="F3619" t="str">
        <f t="shared" si="60"/>
        <v>ALLKENTUCKY STEEL CENTER, INC.</v>
      </c>
      <c r="G3619" s="149" t="s">
        <v>13438</v>
      </c>
      <c r="H3619" s="149" t="s">
        <v>5185</v>
      </c>
      <c r="I3619">
        <v>40001942</v>
      </c>
    </row>
    <row r="3620" spans="6:9" x14ac:dyDescent="0.25">
      <c r="F3620" t="str">
        <f t="shared" si="60"/>
        <v>ALLKEPES INC</v>
      </c>
      <c r="G3620" s="149" t="s">
        <v>13438</v>
      </c>
      <c r="H3620" s="149" t="s">
        <v>5186</v>
      </c>
      <c r="I3620">
        <v>40000996</v>
      </c>
    </row>
    <row r="3621" spans="6:9" x14ac:dyDescent="0.25">
      <c r="F3621" t="str">
        <f t="shared" si="60"/>
        <v>ALLKERN USA</v>
      </c>
      <c r="G3621" s="149" t="s">
        <v>13438</v>
      </c>
      <c r="H3621" s="149" t="s">
        <v>5188</v>
      </c>
      <c r="I3621">
        <v>40006687</v>
      </c>
    </row>
    <row r="3622" spans="6:9" x14ac:dyDescent="0.25">
      <c r="F3622" t="str">
        <f t="shared" si="60"/>
        <v>ALLKERRY INGREDIENTS &amp; FLAVOURS</v>
      </c>
      <c r="G3622" s="149" t="s">
        <v>13438</v>
      </c>
      <c r="H3622" s="149" t="s">
        <v>5190</v>
      </c>
      <c r="I3622">
        <v>40007130</v>
      </c>
    </row>
    <row r="3623" spans="6:9" x14ac:dyDescent="0.25">
      <c r="F3623" t="str">
        <f t="shared" si="60"/>
        <v>ALLKERRY INGREDIENTS &amp; FLAVOURS-KENT</v>
      </c>
      <c r="G3623" s="149" t="s">
        <v>13438</v>
      </c>
      <c r="H3623" s="149" t="s">
        <v>5191</v>
      </c>
      <c r="I3623">
        <v>40006656</v>
      </c>
    </row>
    <row r="3624" spans="6:9" x14ac:dyDescent="0.25">
      <c r="F3624" t="str">
        <f t="shared" si="60"/>
        <v>ALLKERRY INGREDIENTS &amp; FLAVOURS-UNION</v>
      </c>
      <c r="G3624" s="149" t="s">
        <v>13438</v>
      </c>
      <c r="H3624" s="149" t="s">
        <v>13648</v>
      </c>
      <c r="I3624">
        <v>40006526</v>
      </c>
    </row>
    <row r="3625" spans="6:9" x14ac:dyDescent="0.25">
      <c r="F3625" t="str">
        <f t="shared" si="60"/>
        <v>ALLKETTLE FOODS, INC.</v>
      </c>
      <c r="G3625" s="149" t="s">
        <v>13438</v>
      </c>
      <c r="H3625" s="149" t="s">
        <v>5193</v>
      </c>
      <c r="I3625">
        <v>40005950</v>
      </c>
    </row>
    <row r="3626" spans="6:9" x14ac:dyDescent="0.25">
      <c r="F3626" t="str">
        <f t="shared" si="60"/>
        <v>ALLKEY HANDLING SYSTEMS</v>
      </c>
      <c r="G3626" s="149" t="s">
        <v>13438</v>
      </c>
      <c r="H3626" s="149" t="s">
        <v>5196</v>
      </c>
      <c r="I3626">
        <v>40006559</v>
      </c>
    </row>
    <row r="3627" spans="6:9" x14ac:dyDescent="0.25">
      <c r="F3627" t="str">
        <f t="shared" si="60"/>
        <v>ALLKEY TECHNOLOGY, INC.</v>
      </c>
      <c r="G3627" s="149" t="s">
        <v>13438</v>
      </c>
      <c r="H3627" s="149" t="s">
        <v>5199</v>
      </c>
      <c r="I3627">
        <v>40001544</v>
      </c>
    </row>
    <row r="3628" spans="6:9" x14ac:dyDescent="0.25">
      <c r="F3628" t="str">
        <f t="shared" si="60"/>
        <v>ALLKEYSOURCE GRAPHICS</v>
      </c>
      <c r="G3628" s="149" t="s">
        <v>13438</v>
      </c>
      <c r="H3628" s="149" t="s">
        <v>5202</v>
      </c>
      <c r="I3628">
        <v>40420431</v>
      </c>
    </row>
    <row r="3629" spans="6:9" x14ac:dyDescent="0.25">
      <c r="F3629" t="str">
        <f t="shared" si="60"/>
        <v>ALLKEYSTONE AUTOMATION INC</v>
      </c>
      <c r="G3629" s="149" t="s">
        <v>13438</v>
      </c>
      <c r="H3629" s="149" t="s">
        <v>5203</v>
      </c>
      <c r="I3629">
        <v>40007811</v>
      </c>
    </row>
    <row r="3630" spans="6:9" x14ac:dyDescent="0.25">
      <c r="F3630" t="str">
        <f t="shared" si="60"/>
        <v>ALLKEYSTONE PAPER &amp; BOX CO.</v>
      </c>
      <c r="G3630" s="149" t="s">
        <v>13438</v>
      </c>
      <c r="H3630" s="149" t="s">
        <v>13649</v>
      </c>
      <c r="I3630">
        <v>40005376</v>
      </c>
    </row>
    <row r="3631" spans="6:9" x14ac:dyDescent="0.25">
      <c r="F3631" t="str">
        <f t="shared" si="60"/>
        <v>ALLKEYSTONE POWDERED METAL COMPANY</v>
      </c>
      <c r="G3631" s="149" t="s">
        <v>13438</v>
      </c>
      <c r="H3631" s="149" t="s">
        <v>5204</v>
      </c>
      <c r="I3631">
        <v>40009011</v>
      </c>
    </row>
    <row r="3632" spans="6:9" x14ac:dyDescent="0.25">
      <c r="F3632" t="str">
        <f t="shared" si="60"/>
        <v>ALLK-FLEX USA LLC</v>
      </c>
      <c r="G3632" s="149" t="s">
        <v>13438</v>
      </c>
      <c r="H3632" s="149" t="s">
        <v>5205</v>
      </c>
      <c r="I3632">
        <v>40006529</v>
      </c>
    </row>
    <row r="3633" spans="6:9" x14ac:dyDescent="0.25">
      <c r="F3633" t="str">
        <f t="shared" si="60"/>
        <v>ALLK-G SPRAY-PAK INC.</v>
      </c>
      <c r="G3633" s="149" t="s">
        <v>13438</v>
      </c>
      <c r="H3633" s="149" t="s">
        <v>5206</v>
      </c>
      <c r="I3633">
        <v>40421308</v>
      </c>
    </row>
    <row r="3634" spans="6:9" x14ac:dyDescent="0.25">
      <c r="F3634" t="str">
        <f t="shared" si="60"/>
        <v>ALLKHS USA, INC</v>
      </c>
      <c r="G3634" s="149" t="s">
        <v>13438</v>
      </c>
      <c r="H3634" s="149" t="s">
        <v>5208</v>
      </c>
      <c r="I3634">
        <v>40007415</v>
      </c>
    </row>
    <row r="3635" spans="6:9" x14ac:dyDescent="0.25">
      <c r="F3635" t="str">
        <f t="shared" si="60"/>
        <v>ALLKIDDER ASSOCIATES, INC.</v>
      </c>
      <c r="G3635" s="149" t="s">
        <v>13438</v>
      </c>
      <c r="H3635" s="149" t="s">
        <v>5210</v>
      </c>
      <c r="I3635">
        <v>40007312</v>
      </c>
    </row>
    <row r="3636" spans="6:9" x14ac:dyDescent="0.25">
      <c r="F3636" t="str">
        <f t="shared" si="60"/>
        <v>ALLKIK CUSTOMER PRODUCTS</v>
      </c>
      <c r="G3636" s="149" t="s">
        <v>13438</v>
      </c>
      <c r="H3636" s="149" t="s">
        <v>5211</v>
      </c>
      <c r="I3636">
        <v>40420179</v>
      </c>
    </row>
    <row r="3637" spans="6:9" x14ac:dyDescent="0.25">
      <c r="F3637" t="str">
        <f t="shared" si="60"/>
        <v>ALLKIK OPERATING PARTNERSHIP</v>
      </c>
      <c r="G3637" s="149" t="s">
        <v>13438</v>
      </c>
      <c r="H3637" s="149" t="s">
        <v>5212</v>
      </c>
      <c r="I3637">
        <v>40420135</v>
      </c>
    </row>
    <row r="3638" spans="6:9" x14ac:dyDescent="0.25">
      <c r="F3638" t="str">
        <f t="shared" si="60"/>
        <v>ALLKILLEEN DAILY HERALD</v>
      </c>
      <c r="G3638" s="149" t="s">
        <v>13438</v>
      </c>
      <c r="H3638" s="149" t="s">
        <v>5214</v>
      </c>
      <c r="I3638">
        <v>40003570</v>
      </c>
    </row>
    <row r="3639" spans="6:9" x14ac:dyDescent="0.25">
      <c r="F3639" t="str">
        <f t="shared" si="60"/>
        <v>ALLKILLICK MACHINE WORKS</v>
      </c>
      <c r="G3639" s="149" t="s">
        <v>13438</v>
      </c>
      <c r="H3639" s="149" t="s">
        <v>5216</v>
      </c>
      <c r="I3639">
        <v>40421247</v>
      </c>
    </row>
    <row r="3640" spans="6:9" x14ac:dyDescent="0.25">
      <c r="F3640" t="str">
        <f t="shared" si="60"/>
        <v>ALLKIMBERLY-CLARK</v>
      </c>
      <c r="G3640" s="149" t="s">
        <v>13438</v>
      </c>
      <c r="H3640" s="149" t="s">
        <v>5219</v>
      </c>
      <c r="I3640">
        <v>4005091</v>
      </c>
    </row>
    <row r="3641" spans="6:9" x14ac:dyDescent="0.25">
      <c r="F3641" t="str">
        <f t="shared" si="60"/>
        <v>ALLKIMBERLY-CLARK (EVERETT)</v>
      </c>
      <c r="G3641" s="149" t="s">
        <v>13438</v>
      </c>
      <c r="H3641" s="149" t="s">
        <v>5222</v>
      </c>
      <c r="I3641">
        <v>40006463</v>
      </c>
    </row>
    <row r="3642" spans="6:9" x14ac:dyDescent="0.25">
      <c r="F3642" t="str">
        <f t="shared" si="60"/>
        <v>ALLKIMBERLY-CLARK (FULLERTON)</v>
      </c>
      <c r="G3642" s="149" t="s">
        <v>13438</v>
      </c>
      <c r="H3642" s="149" t="s">
        <v>5223</v>
      </c>
      <c r="I3642">
        <v>40003957</v>
      </c>
    </row>
    <row r="3643" spans="6:9" x14ac:dyDescent="0.25">
      <c r="F3643" t="str">
        <f t="shared" si="60"/>
        <v>ALLKIMBERLY-CLARK (NEENAH)</v>
      </c>
      <c r="G3643" s="149" t="s">
        <v>13438</v>
      </c>
      <c r="H3643" s="149" t="s">
        <v>5224</v>
      </c>
      <c r="I3643">
        <v>40008730</v>
      </c>
    </row>
    <row r="3644" spans="6:9" x14ac:dyDescent="0.25">
      <c r="F3644" t="str">
        <f t="shared" si="60"/>
        <v>ALLKIMBERLY-CLARK (OWENSBORO)</v>
      </c>
      <c r="G3644" s="149" t="s">
        <v>13438</v>
      </c>
      <c r="H3644" s="149" t="s">
        <v>5225</v>
      </c>
      <c r="I3644">
        <v>40005092</v>
      </c>
    </row>
    <row r="3645" spans="6:9" x14ac:dyDescent="0.25">
      <c r="F3645" s="185" t="str">
        <f t="shared" si="60"/>
        <v>ALLKIMBERLY-CLARK ACCOUNTS PAYABLE - T</v>
      </c>
      <c r="G3645" s="149" t="s">
        <v>13438</v>
      </c>
      <c r="H3645" s="149" t="s">
        <v>5226</v>
      </c>
      <c r="I3645">
        <v>40008003</v>
      </c>
    </row>
    <row r="3646" spans="6:9" x14ac:dyDescent="0.25">
      <c r="F3646" s="185" t="str">
        <f t="shared" si="60"/>
        <v>ALLKIMBERLY-CLARK ACCOUNTS PAYABLE - T</v>
      </c>
      <c r="G3646" s="149" t="s">
        <v>13438</v>
      </c>
      <c r="H3646" s="149" t="s">
        <v>5226</v>
      </c>
      <c r="I3646">
        <v>40420294</v>
      </c>
    </row>
    <row r="3647" spans="6:9" x14ac:dyDescent="0.25">
      <c r="F3647" t="str">
        <f t="shared" si="60"/>
        <v>ALLKIMBERLY-CLARK ACCTS PAYABLE - TBD1</v>
      </c>
      <c r="G3647" s="149" t="s">
        <v>13438</v>
      </c>
      <c r="H3647" s="149" t="s">
        <v>5227</v>
      </c>
      <c r="I3647">
        <v>40420027</v>
      </c>
    </row>
    <row r="3648" spans="6:9" x14ac:dyDescent="0.25">
      <c r="F3648" t="str">
        <f t="shared" si="60"/>
        <v>ALLKIMBERLY-CLARK ACCTS PAYABLE-HUNTSV</v>
      </c>
      <c r="G3648" s="149" t="s">
        <v>13438</v>
      </c>
      <c r="H3648" s="149" t="s">
        <v>5228</v>
      </c>
      <c r="I3648">
        <v>40420026</v>
      </c>
    </row>
    <row r="3649" spans="6:9" x14ac:dyDescent="0.25">
      <c r="F3649" t="str">
        <f t="shared" si="60"/>
        <v>ALLKIMBERLY-CLARK CORP</v>
      </c>
      <c r="G3649" s="149" t="s">
        <v>13438</v>
      </c>
      <c r="H3649" s="149" t="s">
        <v>5229</v>
      </c>
      <c r="I3649">
        <v>40000309</v>
      </c>
    </row>
    <row r="3650" spans="6:9" x14ac:dyDescent="0.25">
      <c r="F3650" t="str">
        <f t="shared" si="60"/>
        <v>ALLKINEMATIC AUTOMATION, INC.</v>
      </c>
      <c r="G3650" s="149" t="s">
        <v>13438</v>
      </c>
      <c r="H3650" s="149" t="s">
        <v>5231</v>
      </c>
      <c r="I3650">
        <v>40007642</v>
      </c>
    </row>
    <row r="3651" spans="6:9" x14ac:dyDescent="0.25">
      <c r="F3651" t="str">
        <f t="shared" ref="F3651:F3714" si="61">CONCATENATE(G3651, H3651)</f>
        <v>ALLKINETIC SOLUTIONS</v>
      </c>
      <c r="G3651" s="149" t="s">
        <v>13438</v>
      </c>
      <c r="H3651" s="149" t="s">
        <v>5232</v>
      </c>
      <c r="I3651">
        <v>40420945</v>
      </c>
    </row>
    <row r="3652" spans="6:9" x14ac:dyDescent="0.25">
      <c r="F3652" t="str">
        <f t="shared" si="61"/>
        <v>ALLKINGS HAWAIIAN BAKERY</v>
      </c>
      <c r="G3652" s="149" t="s">
        <v>13438</v>
      </c>
      <c r="H3652" s="149" t="s">
        <v>5234</v>
      </c>
      <c r="I3652">
        <v>40003983</v>
      </c>
    </row>
    <row r="3653" spans="6:9" x14ac:dyDescent="0.25">
      <c r="F3653" t="str">
        <f t="shared" si="61"/>
        <v>ALLKINRAY INCORPORATED</v>
      </c>
      <c r="G3653" s="149" t="s">
        <v>13438</v>
      </c>
      <c r="H3653" s="149" t="s">
        <v>12901</v>
      </c>
      <c r="I3653">
        <v>40001724</v>
      </c>
    </row>
    <row r="3654" spans="6:9" x14ac:dyDescent="0.25">
      <c r="F3654" t="str">
        <f t="shared" si="61"/>
        <v>ALLKINSER CORP DBA CAROLINA FABRICATOR</v>
      </c>
      <c r="G3654" s="149" t="s">
        <v>13438</v>
      </c>
      <c r="H3654" s="149" t="s">
        <v>5237</v>
      </c>
      <c r="I3654">
        <v>40007277</v>
      </c>
    </row>
    <row r="3655" spans="6:9" x14ac:dyDescent="0.25">
      <c r="F3655" t="str">
        <f t="shared" si="61"/>
        <v>ALLKIRKABERRY FARMS</v>
      </c>
      <c r="G3655" s="149" t="s">
        <v>13438</v>
      </c>
      <c r="H3655" s="149" t="s">
        <v>5240</v>
      </c>
      <c r="I3655">
        <v>40421236</v>
      </c>
    </row>
    <row r="3656" spans="6:9" x14ac:dyDescent="0.25">
      <c r="F3656" t="str">
        <f t="shared" si="61"/>
        <v>ALLKIRK-RUDY INC</v>
      </c>
      <c r="G3656" s="149" t="s">
        <v>13438</v>
      </c>
      <c r="H3656" s="149" t="s">
        <v>5241</v>
      </c>
      <c r="I3656">
        <v>40006962</v>
      </c>
    </row>
    <row r="3657" spans="6:9" x14ac:dyDescent="0.25">
      <c r="F3657" t="str">
        <f t="shared" si="61"/>
        <v>ALLKISER BELTING &amp; MACH., INC.</v>
      </c>
      <c r="G3657" s="149" t="s">
        <v>13438</v>
      </c>
      <c r="H3657" s="149" t="s">
        <v>5242</v>
      </c>
      <c r="I3657">
        <v>40005752</v>
      </c>
    </row>
    <row r="3658" spans="6:9" x14ac:dyDescent="0.25">
      <c r="F3658" t="str">
        <f t="shared" si="61"/>
        <v>ALLKITCHEN CRAFT OF CANADA LTD.</v>
      </c>
      <c r="G3658" s="149" t="s">
        <v>13438</v>
      </c>
      <c r="H3658" s="149" t="s">
        <v>5243</v>
      </c>
      <c r="I3658">
        <v>40420499</v>
      </c>
    </row>
    <row r="3659" spans="6:9" x14ac:dyDescent="0.25">
      <c r="F3659" t="str">
        <f t="shared" si="61"/>
        <v>ALLKLASSEN CANNING INC.</v>
      </c>
      <c r="G3659" s="149" t="s">
        <v>13438</v>
      </c>
      <c r="H3659" s="149" t="s">
        <v>5244</v>
      </c>
      <c r="I3659">
        <v>40420408</v>
      </c>
    </row>
    <row r="3660" spans="6:9" x14ac:dyDescent="0.25">
      <c r="F3660" t="str">
        <f t="shared" si="61"/>
        <v>ALLKLEENLINE</v>
      </c>
      <c r="G3660" s="149" t="s">
        <v>13438</v>
      </c>
      <c r="H3660" s="149" t="s">
        <v>5246</v>
      </c>
      <c r="I3660">
        <v>40003847</v>
      </c>
    </row>
    <row r="3661" spans="6:9" x14ac:dyDescent="0.25">
      <c r="F3661" t="str">
        <f t="shared" si="61"/>
        <v>ALLKLEIN BROS. HOLDINGS LTD.</v>
      </c>
      <c r="G3661" s="149" t="s">
        <v>13438</v>
      </c>
      <c r="H3661" s="149" t="s">
        <v>5247</v>
      </c>
      <c r="I3661">
        <v>40007703</v>
      </c>
    </row>
    <row r="3662" spans="6:9" x14ac:dyDescent="0.25">
      <c r="F3662" t="str">
        <f t="shared" si="61"/>
        <v>ALLKLINGELHOFFER CORP</v>
      </c>
      <c r="G3662" s="149" t="s">
        <v>13438</v>
      </c>
      <c r="H3662" s="149" t="s">
        <v>5250</v>
      </c>
      <c r="I3662">
        <v>40005178</v>
      </c>
    </row>
    <row r="3663" spans="6:9" x14ac:dyDescent="0.25">
      <c r="F3663" t="str">
        <f t="shared" si="61"/>
        <v>ALLKLOCKNER PENTAPLAST DU CANADA, INC.</v>
      </c>
      <c r="G3663" s="149" t="s">
        <v>13438</v>
      </c>
      <c r="H3663" s="149" t="s">
        <v>5254</v>
      </c>
      <c r="I3663">
        <v>40424252</v>
      </c>
    </row>
    <row r="3664" spans="6:9" x14ac:dyDescent="0.25">
      <c r="F3664" t="str">
        <f t="shared" si="61"/>
        <v>ALLKNAPHEIDE MFG CO</v>
      </c>
      <c r="G3664" s="149" t="s">
        <v>13438</v>
      </c>
      <c r="H3664" s="149" t="s">
        <v>5257</v>
      </c>
      <c r="I3664">
        <v>40003070</v>
      </c>
    </row>
    <row r="3665" spans="6:9" x14ac:dyDescent="0.25">
      <c r="F3665" t="str">
        <f t="shared" si="61"/>
        <v>ALLKNAPP AUTOMATION LOGISTICS</v>
      </c>
      <c r="G3665" s="149" t="s">
        <v>13438</v>
      </c>
      <c r="H3665" s="149" t="s">
        <v>5258</v>
      </c>
      <c r="I3665">
        <v>40421186</v>
      </c>
    </row>
    <row r="3666" spans="6:9" x14ac:dyDescent="0.25">
      <c r="F3666" t="str">
        <f t="shared" si="61"/>
        <v>ALLKNAPP LOGISTICS AUTOMATION, INC.</v>
      </c>
      <c r="G3666" s="149" t="s">
        <v>13438</v>
      </c>
      <c r="H3666" s="149" t="s">
        <v>13650</v>
      </c>
      <c r="I3666">
        <v>40007611</v>
      </c>
    </row>
    <row r="3667" spans="6:9" x14ac:dyDescent="0.25">
      <c r="F3667" t="str">
        <f t="shared" si="61"/>
        <v>ALLKNAUF INSULATION</v>
      </c>
      <c r="G3667" s="149" t="s">
        <v>13438</v>
      </c>
      <c r="H3667" s="149" t="s">
        <v>5263</v>
      </c>
      <c r="I3667">
        <v>40002094</v>
      </c>
    </row>
    <row r="3668" spans="6:9" x14ac:dyDescent="0.25">
      <c r="F3668" t="str">
        <f t="shared" si="61"/>
        <v>ALLKNAUF INSULATION GmbH PLANT 2</v>
      </c>
      <c r="G3668" s="149" t="s">
        <v>13438</v>
      </c>
      <c r="H3668" s="149" t="s">
        <v>5264</v>
      </c>
      <c r="I3668">
        <v>40003556</v>
      </c>
    </row>
    <row r="3669" spans="6:9" x14ac:dyDescent="0.25">
      <c r="F3669" t="str">
        <f t="shared" si="61"/>
        <v>ALLKNAUF INSULATION INC.</v>
      </c>
      <c r="G3669" s="149" t="s">
        <v>13438</v>
      </c>
      <c r="H3669" s="149" t="s">
        <v>5265</v>
      </c>
      <c r="I3669">
        <v>40008678</v>
      </c>
    </row>
    <row r="3670" spans="6:9" x14ac:dyDescent="0.25">
      <c r="F3670" s="185" t="str">
        <f t="shared" si="61"/>
        <v>ALLKNAUF INSULATION LLC</v>
      </c>
      <c r="G3670" s="149" t="s">
        <v>13438</v>
      </c>
      <c r="H3670" s="149" t="s">
        <v>5266</v>
      </c>
      <c r="I3670">
        <v>40007586</v>
      </c>
    </row>
    <row r="3671" spans="6:9" x14ac:dyDescent="0.25">
      <c r="F3671" s="185" t="str">
        <f t="shared" si="61"/>
        <v>ALLKNAUF INSULATION LLC</v>
      </c>
      <c r="G3671" s="149" t="s">
        <v>13438</v>
      </c>
      <c r="H3671" s="149" t="s">
        <v>5266</v>
      </c>
      <c r="I3671">
        <v>40008223</v>
      </c>
    </row>
    <row r="3672" spans="6:9" x14ac:dyDescent="0.25">
      <c r="F3672" t="str">
        <f t="shared" si="61"/>
        <v>ALLKNOLL NORTH AMERICA CORP</v>
      </c>
      <c r="G3672" s="149" t="s">
        <v>13438</v>
      </c>
      <c r="H3672" s="149" t="s">
        <v>5269</v>
      </c>
      <c r="I3672">
        <v>40420245</v>
      </c>
    </row>
    <row r="3673" spans="6:9" x14ac:dyDescent="0.25">
      <c r="F3673" t="str">
        <f t="shared" si="61"/>
        <v>ALLKNOWLTON TECHNOLOGIES, LLC</v>
      </c>
      <c r="G3673" s="149" t="s">
        <v>13438</v>
      </c>
      <c r="H3673" s="149" t="s">
        <v>5273</v>
      </c>
      <c r="I3673">
        <v>40008571</v>
      </c>
    </row>
    <row r="3674" spans="6:9" x14ac:dyDescent="0.25">
      <c r="F3674" t="str">
        <f t="shared" si="61"/>
        <v>ALLKNOXVILLE NEWS SENTINEL</v>
      </c>
      <c r="G3674" s="149" t="s">
        <v>13438</v>
      </c>
      <c r="H3674" s="149" t="s">
        <v>5274</v>
      </c>
      <c r="I3674">
        <v>40008939</v>
      </c>
    </row>
    <row r="3675" spans="6:9" x14ac:dyDescent="0.25">
      <c r="F3675" s="185" t="str">
        <f t="shared" si="61"/>
        <v>ALLKNOXVILLE RUBBER &amp; GASKET CO., INC</v>
      </c>
      <c r="G3675" s="149" t="s">
        <v>13438</v>
      </c>
      <c r="H3675" s="149" t="s">
        <v>5275</v>
      </c>
      <c r="I3675">
        <v>40006152</v>
      </c>
    </row>
    <row r="3676" spans="6:9" x14ac:dyDescent="0.25">
      <c r="F3676" s="185" t="str">
        <f t="shared" si="61"/>
        <v>ALLKNOXVILLE RUBBER &amp; GASKET CO., INC</v>
      </c>
      <c r="G3676" s="149" t="s">
        <v>13438</v>
      </c>
      <c r="H3676" s="149" t="s">
        <v>5275</v>
      </c>
      <c r="I3676">
        <v>40007157</v>
      </c>
    </row>
    <row r="3677" spans="6:9" x14ac:dyDescent="0.25">
      <c r="F3677" t="str">
        <f t="shared" si="61"/>
        <v>ALLKOALD DESIGN, LLC</v>
      </c>
      <c r="G3677" s="149" t="s">
        <v>13438</v>
      </c>
      <c r="H3677" s="149" t="s">
        <v>5276</v>
      </c>
      <c r="I3677">
        <v>40008088</v>
      </c>
    </row>
    <row r="3678" spans="6:9" x14ac:dyDescent="0.25">
      <c r="F3678" t="str">
        <f t="shared" si="61"/>
        <v>ALLKOCH FOODS OF ALABAMA, LLC</v>
      </c>
      <c r="G3678" s="149" t="s">
        <v>13438</v>
      </c>
      <c r="H3678" s="149" t="s">
        <v>5278</v>
      </c>
      <c r="I3678">
        <v>40007112</v>
      </c>
    </row>
    <row r="3679" spans="6:9" x14ac:dyDescent="0.25">
      <c r="F3679" t="str">
        <f t="shared" si="61"/>
        <v>ALLKOCH FOODS, INC.</v>
      </c>
      <c r="G3679" s="149" t="s">
        <v>13438</v>
      </c>
      <c r="H3679" s="149" t="s">
        <v>5279</v>
      </c>
      <c r="I3679">
        <v>40007568</v>
      </c>
    </row>
    <row r="3680" spans="6:9" x14ac:dyDescent="0.25">
      <c r="F3680" t="str">
        <f t="shared" si="61"/>
        <v>ALLKOCO, INC.</v>
      </c>
      <c r="G3680" s="149" t="s">
        <v>13438</v>
      </c>
      <c r="H3680" s="149" t="s">
        <v>5280</v>
      </c>
      <c r="I3680">
        <v>40007775</v>
      </c>
    </row>
    <row r="3681" spans="6:9" x14ac:dyDescent="0.25">
      <c r="F3681" t="str">
        <f t="shared" si="61"/>
        <v>ALLKODAK ALARIS INC.</v>
      </c>
      <c r="G3681" s="149" t="s">
        <v>13438</v>
      </c>
      <c r="H3681" s="149" t="s">
        <v>5281</v>
      </c>
      <c r="I3681">
        <v>40007332</v>
      </c>
    </row>
    <row r="3682" spans="6:9" x14ac:dyDescent="0.25">
      <c r="F3682" t="str">
        <f t="shared" si="61"/>
        <v>ALLKOEBERLEIN &amp; SEIGERT LLC</v>
      </c>
      <c r="G3682" s="149" t="s">
        <v>13438</v>
      </c>
      <c r="H3682" s="149" t="s">
        <v>5283</v>
      </c>
      <c r="I3682">
        <v>40006827</v>
      </c>
    </row>
    <row r="3683" spans="6:9" x14ac:dyDescent="0.25">
      <c r="F3683" t="str">
        <f t="shared" si="61"/>
        <v>ALLKOENIG TECHNOLOGY INC.</v>
      </c>
      <c r="G3683" s="149" t="s">
        <v>13438</v>
      </c>
      <c r="H3683" s="149" t="s">
        <v>5285</v>
      </c>
      <c r="I3683">
        <v>40008861</v>
      </c>
    </row>
    <row r="3684" spans="6:9" x14ac:dyDescent="0.25">
      <c r="F3684" t="str">
        <f t="shared" si="61"/>
        <v>ALLKOHL &amp; FRISCH LIMITED</v>
      </c>
      <c r="G3684" s="149" t="s">
        <v>13438</v>
      </c>
      <c r="H3684" s="149" t="s">
        <v>5287</v>
      </c>
      <c r="I3684">
        <v>40420491</v>
      </c>
    </row>
    <row r="3685" spans="6:9" x14ac:dyDescent="0.25">
      <c r="F3685" t="str">
        <f t="shared" si="61"/>
        <v>ALLKOHL &amp; VICK</v>
      </c>
      <c r="G3685" s="149" t="s">
        <v>13438</v>
      </c>
      <c r="H3685" s="149" t="s">
        <v>5288</v>
      </c>
      <c r="I3685">
        <v>40004109</v>
      </c>
    </row>
    <row r="3686" spans="6:9" x14ac:dyDescent="0.25">
      <c r="F3686" t="str">
        <f t="shared" si="61"/>
        <v>ALLKOHL'S DEPARTMENT STORES</v>
      </c>
      <c r="G3686" s="149" t="s">
        <v>13438</v>
      </c>
      <c r="H3686" s="149" t="s">
        <v>5289</v>
      </c>
      <c r="I3686">
        <v>40005568</v>
      </c>
    </row>
    <row r="3687" spans="6:9" x14ac:dyDescent="0.25">
      <c r="F3687" s="185" t="str">
        <f t="shared" si="61"/>
        <v>ALLKOLBUS AMERICA</v>
      </c>
      <c r="G3687" s="149" t="s">
        <v>13438</v>
      </c>
      <c r="H3687" s="149" t="s">
        <v>5293</v>
      </c>
      <c r="I3687">
        <v>40008037</v>
      </c>
    </row>
    <row r="3688" spans="6:9" x14ac:dyDescent="0.25">
      <c r="F3688" s="185" t="str">
        <f t="shared" si="61"/>
        <v>ALLKOLBUS AMERICA</v>
      </c>
      <c r="G3688" s="149" t="s">
        <v>13438</v>
      </c>
      <c r="H3688" s="149" t="s">
        <v>5293</v>
      </c>
      <c r="I3688">
        <v>40008037</v>
      </c>
    </row>
    <row r="3689" spans="6:9" x14ac:dyDescent="0.25">
      <c r="F3689" t="str">
        <f t="shared" si="61"/>
        <v>ALLKOMATSU AMERICA IND. LLC</v>
      </c>
      <c r="G3689" s="149" t="s">
        <v>13438</v>
      </c>
      <c r="H3689" s="149" t="s">
        <v>5296</v>
      </c>
      <c r="I3689">
        <v>40005728</v>
      </c>
    </row>
    <row r="3690" spans="6:9" x14ac:dyDescent="0.25">
      <c r="F3690" t="str">
        <f t="shared" si="61"/>
        <v>ALLKORBER PAPERLINK</v>
      </c>
      <c r="G3690" s="149" t="s">
        <v>13438</v>
      </c>
      <c r="H3690" s="149" t="s">
        <v>5297</v>
      </c>
      <c r="I3690">
        <v>40003154</v>
      </c>
    </row>
    <row r="3691" spans="6:9" x14ac:dyDescent="0.25">
      <c r="F3691" t="str">
        <f t="shared" si="61"/>
        <v>ALLKORBLU MANUFACTURING SOLUTIONS</v>
      </c>
      <c r="G3691" s="149" t="s">
        <v>13438</v>
      </c>
      <c r="H3691" s="149" t="s">
        <v>5300</v>
      </c>
      <c r="I3691">
        <v>40009028</v>
      </c>
    </row>
    <row r="3692" spans="6:9" x14ac:dyDescent="0.25">
      <c r="F3692" t="str">
        <f t="shared" si="61"/>
        <v>ALLKORVIS LLC.</v>
      </c>
      <c r="G3692" s="149" t="s">
        <v>13438</v>
      </c>
      <c r="H3692" s="149" t="s">
        <v>5301</v>
      </c>
      <c r="I3692">
        <v>40008082</v>
      </c>
    </row>
    <row r="3693" spans="6:9" x14ac:dyDescent="0.25">
      <c r="F3693" t="str">
        <f t="shared" si="61"/>
        <v>ALLKOSMA-KARE</v>
      </c>
      <c r="G3693" s="149" t="s">
        <v>13438</v>
      </c>
      <c r="H3693" s="149" t="s">
        <v>5303</v>
      </c>
      <c r="I3693">
        <v>40420994</v>
      </c>
    </row>
    <row r="3694" spans="6:9" x14ac:dyDescent="0.25">
      <c r="F3694" t="str">
        <f t="shared" si="61"/>
        <v>ALLKPS MACHINERY LLC</v>
      </c>
      <c r="G3694" s="149" t="s">
        <v>13438</v>
      </c>
      <c r="H3694" s="149" t="s">
        <v>5305</v>
      </c>
      <c r="I3694">
        <v>40007232</v>
      </c>
    </row>
    <row r="3695" spans="6:9" x14ac:dyDescent="0.25">
      <c r="F3695" s="185" t="str">
        <f t="shared" si="61"/>
        <v>ALLKRAFT HEINZ CANADA ULC</v>
      </c>
      <c r="G3695" s="149" t="s">
        <v>13438</v>
      </c>
      <c r="H3695" s="149" t="s">
        <v>5306</v>
      </c>
      <c r="I3695">
        <v>40424208</v>
      </c>
    </row>
    <row r="3696" spans="6:9" x14ac:dyDescent="0.25">
      <c r="F3696" s="185" t="str">
        <f t="shared" si="61"/>
        <v>ALLKRAFT HEINZ CANADA ULC</v>
      </c>
      <c r="G3696" s="149" t="s">
        <v>13438</v>
      </c>
      <c r="H3696" s="149" t="s">
        <v>5306</v>
      </c>
      <c r="I3696">
        <v>40420788</v>
      </c>
    </row>
    <row r="3697" spans="6:9" x14ac:dyDescent="0.25">
      <c r="F3697" s="185" t="str">
        <f t="shared" si="61"/>
        <v>ALLKRAFT HEINZ CANADA ULC</v>
      </c>
      <c r="G3697" s="149" t="s">
        <v>13438</v>
      </c>
      <c r="H3697" s="149" t="s">
        <v>5306</v>
      </c>
      <c r="I3697">
        <v>40424208</v>
      </c>
    </row>
    <row r="3698" spans="6:9" x14ac:dyDescent="0.25">
      <c r="F3698" t="str">
        <f t="shared" si="61"/>
        <v>ALLKRAFT HEINZ CANADA ULC - MONT ROYAL</v>
      </c>
      <c r="G3698" s="149" t="s">
        <v>13438</v>
      </c>
      <c r="H3698" s="149" t="s">
        <v>5307</v>
      </c>
      <c r="I3698">
        <v>40421068</v>
      </c>
    </row>
    <row r="3699" spans="6:9" x14ac:dyDescent="0.25">
      <c r="F3699" t="str">
        <f t="shared" si="61"/>
        <v>ALLKRAFT HEINZ FOOD CO. -  MADISON</v>
      </c>
      <c r="G3699" s="149" t="s">
        <v>13438</v>
      </c>
      <c r="H3699" s="149" t="s">
        <v>5309</v>
      </c>
      <c r="I3699">
        <v>40002511</v>
      </c>
    </row>
    <row r="3700" spans="6:9" x14ac:dyDescent="0.25">
      <c r="F3700" t="str">
        <f t="shared" si="61"/>
        <v>ALLKRAFT HEINZ FOOD CO. - ALLENTOWN</v>
      </c>
      <c r="G3700" s="149" t="s">
        <v>13438</v>
      </c>
      <c r="H3700" s="149" t="s">
        <v>5310</v>
      </c>
      <c r="I3700">
        <v>40005719</v>
      </c>
    </row>
    <row r="3701" spans="6:9" x14ac:dyDescent="0.25">
      <c r="F3701" t="str">
        <f t="shared" si="61"/>
        <v>ALLKRAFT HEINZ FOOD CO. - CHICAGO</v>
      </c>
      <c r="G3701" s="149" t="s">
        <v>13438</v>
      </c>
      <c r="H3701" s="149" t="s">
        <v>5313</v>
      </c>
      <c r="I3701">
        <v>40006401</v>
      </c>
    </row>
    <row r="3702" spans="6:9" x14ac:dyDescent="0.25">
      <c r="F3702" t="str">
        <f t="shared" si="61"/>
        <v>ALLKRAFT HEINZ FOOD CO. - DAVENPORT</v>
      </c>
      <c r="G3702" s="149" t="s">
        <v>13438</v>
      </c>
      <c r="H3702" s="149" t="s">
        <v>5314</v>
      </c>
      <c r="I3702">
        <v>40005906</v>
      </c>
    </row>
    <row r="3703" spans="6:9" x14ac:dyDescent="0.25">
      <c r="F3703" t="str">
        <f t="shared" si="61"/>
        <v>ALLKRAFT HEINZ FOOD CO. - FORT SMITH</v>
      </c>
      <c r="G3703" s="149" t="s">
        <v>13438</v>
      </c>
      <c r="H3703" s="149" t="s">
        <v>5317</v>
      </c>
      <c r="I3703">
        <v>40007193</v>
      </c>
    </row>
    <row r="3704" spans="6:9" x14ac:dyDescent="0.25">
      <c r="F3704" t="str">
        <f t="shared" si="61"/>
        <v>ALLKRAFT HEINZ FOOD CO. - NEWBERRY</v>
      </c>
      <c r="G3704" s="149" t="s">
        <v>13438</v>
      </c>
      <c r="H3704" s="149" t="s">
        <v>5318</v>
      </c>
      <c r="I3704">
        <v>40001947</v>
      </c>
    </row>
    <row r="3705" spans="6:9" x14ac:dyDescent="0.25">
      <c r="F3705" t="str">
        <f t="shared" si="61"/>
        <v>ALLKRAFT HEINZ FOOD CO. - SPRINGFIELD</v>
      </c>
      <c r="G3705" s="149" t="s">
        <v>13438</v>
      </c>
      <c r="H3705" s="149" t="s">
        <v>5319</v>
      </c>
      <c r="I3705">
        <v>40002104</v>
      </c>
    </row>
    <row r="3706" spans="6:9" x14ac:dyDescent="0.25">
      <c r="F3706" t="str">
        <f t="shared" si="61"/>
        <v>ALLKRAFT HEINZ FOODS CO</v>
      </c>
      <c r="G3706" s="149" t="s">
        <v>13438</v>
      </c>
      <c r="H3706" s="149" t="s">
        <v>5320</v>
      </c>
      <c r="I3706">
        <v>40007023</v>
      </c>
    </row>
    <row r="3707" spans="6:9" x14ac:dyDescent="0.25">
      <c r="F3707" t="str">
        <f t="shared" si="61"/>
        <v>ALLKRAFT HEINZ FOODS CO. - KIRKSVILLE,</v>
      </c>
      <c r="G3707" s="149" t="s">
        <v>13438</v>
      </c>
      <c r="H3707" s="149" t="s">
        <v>5321</v>
      </c>
      <c r="I3707">
        <v>40008605</v>
      </c>
    </row>
    <row r="3708" spans="6:9" x14ac:dyDescent="0.25">
      <c r="F3708" t="str">
        <f t="shared" si="61"/>
        <v>ALLKRISHELL IMPROVEMENTS LTD</v>
      </c>
      <c r="G3708" s="149" t="s">
        <v>13438</v>
      </c>
      <c r="H3708" s="149" t="s">
        <v>5326</v>
      </c>
      <c r="I3708">
        <v>40421352</v>
      </c>
    </row>
    <row r="3709" spans="6:9" x14ac:dyDescent="0.25">
      <c r="F3709" t="str">
        <f t="shared" si="61"/>
        <v>ALLKROGER/DILLON-KING SOOPERS</v>
      </c>
      <c r="G3709" s="149" t="s">
        <v>13438</v>
      </c>
      <c r="H3709" s="149" t="s">
        <v>5327</v>
      </c>
      <c r="I3709">
        <v>40008732</v>
      </c>
    </row>
    <row r="3710" spans="6:9" x14ac:dyDescent="0.25">
      <c r="F3710" t="str">
        <f t="shared" si="61"/>
        <v>ALLKRONES, INC.</v>
      </c>
      <c r="G3710" s="149" t="s">
        <v>13438</v>
      </c>
      <c r="H3710" s="149" t="s">
        <v>5328</v>
      </c>
      <c r="I3710">
        <v>40003639</v>
      </c>
    </row>
    <row r="3711" spans="6:9" x14ac:dyDescent="0.25">
      <c r="F3711" t="str">
        <f t="shared" si="61"/>
        <v>ALLKRONOSPAN LLC</v>
      </c>
      <c r="G3711" s="149" t="s">
        <v>13438</v>
      </c>
      <c r="H3711" s="149" t="s">
        <v>5331</v>
      </c>
      <c r="I3711">
        <v>40005295</v>
      </c>
    </row>
    <row r="3712" spans="6:9" x14ac:dyDescent="0.25">
      <c r="F3712" t="str">
        <f t="shared" si="61"/>
        <v>ALLKROOP ENTERPRISES</v>
      </c>
      <c r="G3712" s="149" t="s">
        <v>13438</v>
      </c>
      <c r="H3712" s="149" t="s">
        <v>5333</v>
      </c>
      <c r="I3712">
        <v>40008351</v>
      </c>
    </row>
    <row r="3713" spans="6:9" x14ac:dyDescent="0.25">
      <c r="F3713" t="str">
        <f t="shared" si="61"/>
        <v>ALLKRUGER PRODUCTS L.P.</v>
      </c>
      <c r="G3713" s="149" t="s">
        <v>13438</v>
      </c>
      <c r="H3713" s="149" t="s">
        <v>5335</v>
      </c>
      <c r="I3713">
        <v>40420143</v>
      </c>
    </row>
    <row r="3714" spans="6:9" x14ac:dyDescent="0.25">
      <c r="F3714" t="str">
        <f t="shared" si="61"/>
        <v>ALLKRUGER PRODUCTS LIMITED - TBD2</v>
      </c>
      <c r="G3714" s="149" t="s">
        <v>13438</v>
      </c>
      <c r="H3714" s="149" t="s">
        <v>5336</v>
      </c>
      <c r="I3714">
        <v>40420189</v>
      </c>
    </row>
    <row r="3715" spans="6:9" x14ac:dyDescent="0.25">
      <c r="F3715" t="str">
        <f t="shared" ref="F3715:F3778" si="62">CONCATENATE(G3715, H3715)</f>
        <v>ALLKSE MANUFACTURING</v>
      </c>
      <c r="G3715" s="149" t="s">
        <v>13438</v>
      </c>
      <c r="H3715" s="149" t="s">
        <v>5338</v>
      </c>
      <c r="I3715">
        <v>40007160</v>
      </c>
    </row>
    <row r="3716" spans="6:9" x14ac:dyDescent="0.25">
      <c r="F3716" t="str">
        <f t="shared" si="62"/>
        <v>ALLKSR INTERNATIONAL STRATFORD</v>
      </c>
      <c r="G3716" s="149" t="s">
        <v>13438</v>
      </c>
      <c r="H3716" s="149" t="s">
        <v>5339</v>
      </c>
      <c r="I3716">
        <v>40420422</v>
      </c>
    </row>
    <row r="3717" spans="6:9" x14ac:dyDescent="0.25">
      <c r="F3717" t="str">
        <f t="shared" si="62"/>
        <v>ALLKTH LEESBURG PRODUCTS,LLC.</v>
      </c>
      <c r="G3717" s="149" t="s">
        <v>13438</v>
      </c>
      <c r="H3717" s="149" t="s">
        <v>5341</v>
      </c>
      <c r="I3717">
        <v>40004594</v>
      </c>
    </row>
    <row r="3718" spans="6:9" x14ac:dyDescent="0.25">
      <c r="F3718" t="str">
        <f t="shared" si="62"/>
        <v>ALLKTH PARTS INDUSTRIES, INC.</v>
      </c>
      <c r="G3718" s="149" t="s">
        <v>13438</v>
      </c>
      <c r="H3718" s="149" t="s">
        <v>5342</v>
      </c>
      <c r="I3718">
        <v>40002807</v>
      </c>
    </row>
    <row r="3719" spans="6:9" x14ac:dyDescent="0.25">
      <c r="F3719" t="str">
        <f t="shared" si="62"/>
        <v>ALLKTH SHELBURNE MFG INC.</v>
      </c>
      <c r="G3719" s="149" t="s">
        <v>13438</v>
      </c>
      <c r="H3719" s="149" t="s">
        <v>5343</v>
      </c>
      <c r="I3719">
        <v>40420447</v>
      </c>
    </row>
    <row r="3720" spans="6:9" x14ac:dyDescent="0.25">
      <c r="F3720" t="str">
        <f t="shared" si="62"/>
        <v>ALLKTM LOCKS, CMT GROUP</v>
      </c>
      <c r="G3720" s="149" t="s">
        <v>13438</v>
      </c>
      <c r="H3720" s="149" t="s">
        <v>5344</v>
      </c>
      <c r="I3720">
        <v>40420187</v>
      </c>
    </row>
    <row r="3721" spans="6:9" x14ac:dyDescent="0.25">
      <c r="F3721" t="str">
        <f t="shared" si="62"/>
        <v>ALLKUECKER LOGISTICS GROUP</v>
      </c>
      <c r="G3721" s="149" t="s">
        <v>13438</v>
      </c>
      <c r="H3721" s="149" t="s">
        <v>5346</v>
      </c>
      <c r="I3721">
        <v>40006597</v>
      </c>
    </row>
    <row r="3722" spans="6:9" x14ac:dyDescent="0.25">
      <c r="F3722" t="str">
        <f t="shared" si="62"/>
        <v>ALLKUEHNE + NAGEL LTD.</v>
      </c>
      <c r="G3722" s="149" t="s">
        <v>13438</v>
      </c>
      <c r="H3722" s="149" t="s">
        <v>5347</v>
      </c>
      <c r="I3722">
        <v>40421506</v>
      </c>
    </row>
    <row r="3723" spans="6:9" x14ac:dyDescent="0.25">
      <c r="F3723" t="str">
        <f t="shared" si="62"/>
        <v>ALLKUHL CORPORATION</v>
      </c>
      <c r="G3723" s="149" t="s">
        <v>13438</v>
      </c>
      <c r="H3723" s="149" t="s">
        <v>5348</v>
      </c>
      <c r="I3723">
        <v>40008975</v>
      </c>
    </row>
    <row r="3724" spans="6:9" x14ac:dyDescent="0.25">
      <c r="F3724" t="str">
        <f t="shared" si="62"/>
        <v>ALLKURARAY AMERICA, INC.</v>
      </c>
      <c r="G3724" s="149" t="s">
        <v>13438</v>
      </c>
      <c r="H3724" s="149" t="s">
        <v>5351</v>
      </c>
      <c r="I3724">
        <v>40004465</v>
      </c>
    </row>
    <row r="3725" spans="6:9" x14ac:dyDescent="0.25">
      <c r="F3725" t="str">
        <f t="shared" si="62"/>
        <v>ALLKW PLASTICS OF CALIFORNIA</v>
      </c>
      <c r="G3725" s="149" t="s">
        <v>13438</v>
      </c>
      <c r="H3725" s="149" t="s">
        <v>5353</v>
      </c>
      <c r="I3725">
        <v>40008231</v>
      </c>
    </row>
    <row r="3726" spans="6:9" x14ac:dyDescent="0.25">
      <c r="F3726" t="str">
        <f t="shared" si="62"/>
        <v>ALLKYLER SEAFOOD INC.</v>
      </c>
      <c r="G3726" s="149" t="s">
        <v>13438</v>
      </c>
      <c r="H3726" s="149" t="s">
        <v>5355</v>
      </c>
      <c r="I3726">
        <v>40007264</v>
      </c>
    </row>
    <row r="3727" spans="6:9" x14ac:dyDescent="0.25">
      <c r="F3727" t="str">
        <f t="shared" si="62"/>
        <v>ALLKYOCERA INDUSTRIAL CERAMICS</v>
      </c>
      <c r="G3727" s="149" t="s">
        <v>13438</v>
      </c>
      <c r="H3727" s="149" t="s">
        <v>5356</v>
      </c>
      <c r="I3727">
        <v>40007179</v>
      </c>
    </row>
    <row r="3728" spans="6:9" x14ac:dyDescent="0.25">
      <c r="F3728" t="str">
        <f t="shared" si="62"/>
        <v>ALLKYOTO AMERICA INC.</v>
      </c>
      <c r="G3728" s="149" t="s">
        <v>13438</v>
      </c>
      <c r="H3728" s="149" t="s">
        <v>5358</v>
      </c>
      <c r="I3728">
        <v>40420409</v>
      </c>
    </row>
    <row r="3729" spans="6:9" x14ac:dyDescent="0.25">
      <c r="F3729" t="str">
        <f t="shared" si="62"/>
        <v>ALLL &amp; G CLOUTIER INC.</v>
      </c>
      <c r="G3729" s="149" t="s">
        <v>13438</v>
      </c>
      <c r="H3729" s="149" t="s">
        <v>5359</v>
      </c>
      <c r="I3729">
        <v>40421065</v>
      </c>
    </row>
    <row r="3730" spans="6:9" x14ac:dyDescent="0.25">
      <c r="F3730" t="str">
        <f t="shared" si="62"/>
        <v>ALLL &amp; W ENGINEERING CO</v>
      </c>
      <c r="G3730" s="149" t="s">
        <v>13438</v>
      </c>
      <c r="H3730" s="149" t="s">
        <v>5360</v>
      </c>
      <c r="I3730">
        <v>40006951</v>
      </c>
    </row>
    <row r="3731" spans="6:9" x14ac:dyDescent="0.25">
      <c r="F3731" t="str">
        <f t="shared" si="62"/>
        <v>ALLL M  ROBBINS CO. - A</v>
      </c>
      <c r="G3731" s="149" t="s">
        <v>13438</v>
      </c>
      <c r="H3731" s="149" t="s">
        <v>5361</v>
      </c>
      <c r="I3731">
        <v>40003670</v>
      </c>
    </row>
    <row r="3732" spans="6:9" x14ac:dyDescent="0.25">
      <c r="F3732" t="str">
        <f t="shared" si="62"/>
        <v>ALLL M ROBBINS - HERSHEY</v>
      </c>
      <c r="G3732" s="149" t="s">
        <v>13438</v>
      </c>
      <c r="H3732" s="149" t="s">
        <v>5362</v>
      </c>
      <c r="I3732">
        <v>40007298</v>
      </c>
    </row>
    <row r="3733" spans="6:9" x14ac:dyDescent="0.25">
      <c r="F3733" t="str">
        <f t="shared" si="62"/>
        <v>ALLL M ROBBINS - HERSHEY, IL</v>
      </c>
      <c r="G3733" s="149" t="s">
        <v>13438</v>
      </c>
      <c r="H3733" s="149" t="s">
        <v>5363</v>
      </c>
      <c r="I3733">
        <v>40008496</v>
      </c>
    </row>
    <row r="3734" spans="6:9" x14ac:dyDescent="0.25">
      <c r="F3734" t="str">
        <f t="shared" si="62"/>
        <v>ALLL M ROBBINS - KELLOGGS USA</v>
      </c>
      <c r="G3734" s="149" t="s">
        <v>13438</v>
      </c>
      <c r="H3734" s="149" t="s">
        <v>5364</v>
      </c>
      <c r="I3734">
        <v>40007299</v>
      </c>
    </row>
    <row r="3735" spans="6:9" x14ac:dyDescent="0.25">
      <c r="F3735" t="str">
        <f t="shared" si="62"/>
        <v>ALLL M ROBBINS - SLATINGTON (BDS)</v>
      </c>
      <c r="G3735" s="149" t="s">
        <v>13438</v>
      </c>
      <c r="H3735" s="149" t="s">
        <v>13651</v>
      </c>
      <c r="I3735">
        <v>40008044</v>
      </c>
    </row>
    <row r="3736" spans="6:9" x14ac:dyDescent="0.25">
      <c r="F3736" t="str">
        <f t="shared" si="62"/>
        <v>ALLL M ROBBINS CO - SLATINGTON</v>
      </c>
      <c r="G3736" s="149" t="s">
        <v>13438</v>
      </c>
      <c r="H3736" s="149" t="s">
        <v>12913</v>
      </c>
      <c r="I3736">
        <v>40008466</v>
      </c>
    </row>
    <row r="3737" spans="6:9" x14ac:dyDescent="0.25">
      <c r="F3737" t="str">
        <f t="shared" si="62"/>
        <v>ALLL.A. RUBBER INC.</v>
      </c>
      <c r="G3737" s="149" t="s">
        <v>13438</v>
      </c>
      <c r="H3737" s="149" t="s">
        <v>5372</v>
      </c>
      <c r="I3737">
        <v>40420298</v>
      </c>
    </row>
    <row r="3738" spans="6:9" x14ac:dyDescent="0.25">
      <c r="F3738" t="str">
        <f t="shared" si="62"/>
        <v>ALLL.O. TRADING CORP.</v>
      </c>
      <c r="G3738" s="149" t="s">
        <v>13438</v>
      </c>
      <c r="H3738" s="149" t="s">
        <v>5373</v>
      </c>
      <c r="I3738">
        <v>40006301</v>
      </c>
    </row>
    <row r="3739" spans="6:9" x14ac:dyDescent="0.25">
      <c r="F3739" t="str">
        <f t="shared" si="62"/>
        <v>ALLL-3 SECURITY</v>
      </c>
      <c r="G3739" s="149" t="s">
        <v>13438</v>
      </c>
      <c r="H3739" s="149" t="s">
        <v>13652</v>
      </c>
      <c r="I3739">
        <v>40005173</v>
      </c>
    </row>
    <row r="3740" spans="6:9" x14ac:dyDescent="0.25">
      <c r="F3740" t="str">
        <f t="shared" si="62"/>
        <v>ALLL-3 SECURITY &amp; DETECTION SYSTEMS</v>
      </c>
      <c r="G3740" s="149" t="s">
        <v>13438</v>
      </c>
      <c r="H3740" s="149" t="s">
        <v>5377</v>
      </c>
      <c r="I3740">
        <v>40002644</v>
      </c>
    </row>
    <row r="3741" spans="6:9" x14ac:dyDescent="0.25">
      <c r="F3741" t="str">
        <f t="shared" si="62"/>
        <v>ALLLA BREA BAKERY</v>
      </c>
      <c r="G3741" s="149" t="s">
        <v>13438</v>
      </c>
      <c r="H3741" s="149" t="s">
        <v>5379</v>
      </c>
      <c r="I3741">
        <v>40002988</v>
      </c>
    </row>
    <row r="3742" spans="6:9" x14ac:dyDescent="0.25">
      <c r="F3742" t="str">
        <f t="shared" si="62"/>
        <v>ALLLA CAROTTINE INC.</v>
      </c>
      <c r="G3742" s="149" t="s">
        <v>13438</v>
      </c>
      <c r="H3742" s="149" t="s">
        <v>5380</v>
      </c>
      <c r="I3742">
        <v>40420449</v>
      </c>
    </row>
    <row r="3743" spans="6:9" x14ac:dyDescent="0.25">
      <c r="F3743" t="str">
        <f t="shared" si="62"/>
        <v>ALLLA IDA FOODS LTD</v>
      </c>
      <c r="G3743" s="149" t="s">
        <v>13438</v>
      </c>
      <c r="H3743" s="149" t="s">
        <v>5382</v>
      </c>
      <c r="I3743">
        <v>40420964</v>
      </c>
    </row>
    <row r="3744" spans="6:9" x14ac:dyDescent="0.25">
      <c r="F3744" t="str">
        <f t="shared" si="62"/>
        <v>ALLLA MEUNERIE MILANAISE INC.</v>
      </c>
      <c r="G3744" s="149" t="s">
        <v>13438</v>
      </c>
      <c r="H3744" s="149" t="s">
        <v>5383</v>
      </c>
      <c r="I3744">
        <v>40420875</v>
      </c>
    </row>
    <row r="3745" spans="6:9" x14ac:dyDescent="0.25">
      <c r="F3745" t="str">
        <f t="shared" si="62"/>
        <v>ALLLA PETITE BRETONNE INC</v>
      </c>
      <c r="G3745" s="149" t="s">
        <v>13438</v>
      </c>
      <c r="H3745" s="149" t="s">
        <v>5384</v>
      </c>
      <c r="I3745">
        <v>40421490</v>
      </c>
    </row>
    <row r="3746" spans="6:9" x14ac:dyDescent="0.25">
      <c r="F3746" t="str">
        <f t="shared" si="62"/>
        <v>ALLLAB CHRYSOTILE</v>
      </c>
      <c r="G3746" s="149" t="s">
        <v>13438</v>
      </c>
      <c r="H3746" s="149" t="s">
        <v>5386</v>
      </c>
      <c r="I3746">
        <v>40420173</v>
      </c>
    </row>
    <row r="3747" spans="6:9" x14ac:dyDescent="0.25">
      <c r="F3747" t="str">
        <f t="shared" si="62"/>
        <v>ALLLABARGE, INC.</v>
      </c>
      <c r="G3747" s="149" t="s">
        <v>13438</v>
      </c>
      <c r="H3747" s="149" t="s">
        <v>5387</v>
      </c>
      <c r="I3747">
        <v>40002271</v>
      </c>
    </row>
    <row r="3748" spans="6:9" x14ac:dyDescent="0.25">
      <c r="F3748" t="str">
        <f t="shared" si="62"/>
        <v>ALLLABEL-AIRE INC.</v>
      </c>
      <c r="G3748" s="149" t="s">
        <v>13438</v>
      </c>
      <c r="H3748" s="149" t="s">
        <v>5390</v>
      </c>
      <c r="I3748">
        <v>40003958</v>
      </c>
    </row>
    <row r="3749" spans="6:9" x14ac:dyDescent="0.25">
      <c r="F3749" t="str">
        <f t="shared" si="62"/>
        <v>ALLLABELLING TECHNOLOGIES</v>
      </c>
      <c r="G3749" s="149" t="s">
        <v>13438</v>
      </c>
      <c r="H3749" s="149" t="s">
        <v>5392</v>
      </c>
      <c r="I3749">
        <v>40420204</v>
      </c>
    </row>
    <row r="3750" spans="6:9" x14ac:dyDescent="0.25">
      <c r="F3750" t="str">
        <f t="shared" si="62"/>
        <v>ALLLABPLAS INC.</v>
      </c>
      <c r="G3750" s="149" t="s">
        <v>13438</v>
      </c>
      <c r="H3750" s="149" t="s">
        <v>5393</v>
      </c>
      <c r="I3750">
        <v>40421361</v>
      </c>
    </row>
    <row r="3751" spans="6:9" x14ac:dyDescent="0.25">
      <c r="F3751" t="str">
        <f t="shared" si="62"/>
        <v>ALLLACAL EQUIPMENT</v>
      </c>
      <c r="G3751" s="149" t="s">
        <v>13438</v>
      </c>
      <c r="H3751" s="149" t="s">
        <v>5394</v>
      </c>
      <c r="I3751">
        <v>40006078</v>
      </c>
    </row>
    <row r="3752" spans="6:9" x14ac:dyDescent="0.25">
      <c r="F3752" t="str">
        <f t="shared" si="62"/>
        <v>ALLLACEY MILLING CO.</v>
      </c>
      <c r="G3752" s="149" t="s">
        <v>13438</v>
      </c>
      <c r="H3752" s="149" t="s">
        <v>5395</v>
      </c>
      <c r="I3752">
        <v>40008041</v>
      </c>
    </row>
    <row r="3753" spans="6:9" x14ac:dyDescent="0.25">
      <c r="F3753" t="str">
        <f t="shared" si="62"/>
        <v>ALLLACTALIS CANADA INC</v>
      </c>
      <c r="G3753" s="149" t="s">
        <v>13438</v>
      </c>
      <c r="H3753" s="149" t="s">
        <v>5397</v>
      </c>
      <c r="I3753">
        <v>40420504</v>
      </c>
    </row>
    <row r="3754" spans="6:9" x14ac:dyDescent="0.25">
      <c r="F3754" t="str">
        <f t="shared" si="62"/>
        <v>ALLLAFATA ENTERPRISES INC</v>
      </c>
      <c r="G3754" s="149" t="s">
        <v>13438</v>
      </c>
      <c r="H3754" s="149" t="s">
        <v>5400</v>
      </c>
      <c r="I3754">
        <v>40008189</v>
      </c>
    </row>
    <row r="3755" spans="6:9" x14ac:dyDescent="0.25">
      <c r="F3755" t="str">
        <f t="shared" si="62"/>
        <v>ALLLAGUNITAS BREWING COMPANY</v>
      </c>
      <c r="G3755" s="149" t="s">
        <v>13438</v>
      </c>
      <c r="H3755" s="149" t="s">
        <v>5402</v>
      </c>
      <c r="I3755">
        <v>40007636</v>
      </c>
    </row>
    <row r="3756" spans="6:9" x14ac:dyDescent="0.25">
      <c r="F3756" t="str">
        <f t="shared" si="62"/>
        <v>ALLLAICOR MFG. INC.</v>
      </c>
      <c r="G3756" s="149" t="s">
        <v>13438</v>
      </c>
      <c r="H3756" s="149" t="s">
        <v>5403</v>
      </c>
      <c r="I3756">
        <v>40420420</v>
      </c>
    </row>
    <row r="3757" spans="6:9" x14ac:dyDescent="0.25">
      <c r="F3757" t="str">
        <f t="shared" si="62"/>
        <v>ALLLAIRD McMURRAY FILM SERVICES</v>
      </c>
      <c r="G3757" s="149" t="s">
        <v>13438</v>
      </c>
      <c r="H3757" s="149" t="s">
        <v>5404</v>
      </c>
      <c r="I3757">
        <v>40420786</v>
      </c>
    </row>
    <row r="3758" spans="6:9" x14ac:dyDescent="0.25">
      <c r="F3758" t="str">
        <f t="shared" si="62"/>
        <v>ALLLAKE FOODS LLC</v>
      </c>
      <c r="G3758" s="149" t="s">
        <v>13438</v>
      </c>
      <c r="H3758" s="149" t="s">
        <v>5405</v>
      </c>
      <c r="I3758">
        <v>40008535</v>
      </c>
    </row>
    <row r="3759" spans="6:9" x14ac:dyDescent="0.25">
      <c r="F3759" t="str">
        <f t="shared" si="62"/>
        <v>ALLLAKESIDE CUSTOM MACHINERY INC</v>
      </c>
      <c r="G3759" s="149" t="s">
        <v>13438</v>
      </c>
      <c r="H3759" s="149" t="s">
        <v>5406</v>
      </c>
      <c r="I3759">
        <v>40421093</v>
      </c>
    </row>
    <row r="3760" spans="6:9" x14ac:dyDescent="0.25">
      <c r="F3760" t="str">
        <f t="shared" si="62"/>
        <v>ALLLAMINATIONS LLC</v>
      </c>
      <c r="G3760" s="149" t="s">
        <v>13438</v>
      </c>
      <c r="H3760" s="149" t="s">
        <v>5410</v>
      </c>
      <c r="I3760">
        <v>40003480</v>
      </c>
    </row>
    <row r="3761" spans="6:9" x14ac:dyDescent="0.25">
      <c r="F3761" t="str">
        <f t="shared" si="62"/>
        <v>ALLLAMTEC</v>
      </c>
      <c r="G3761" s="149" t="s">
        <v>13438</v>
      </c>
      <c r="H3761" s="149" t="s">
        <v>5411</v>
      </c>
      <c r="I3761">
        <v>40001416</v>
      </c>
    </row>
    <row r="3762" spans="6:9" x14ac:dyDescent="0.25">
      <c r="F3762" t="str">
        <f t="shared" si="62"/>
        <v>ALLLAMTECH LAMINATING SOLUTIONS,INC</v>
      </c>
      <c r="G3762" s="149" t="s">
        <v>13438</v>
      </c>
      <c r="H3762" s="149" t="s">
        <v>5412</v>
      </c>
      <c r="I3762">
        <v>40003574</v>
      </c>
    </row>
    <row r="3763" spans="6:9" x14ac:dyDescent="0.25">
      <c r="F3763" t="str">
        <f t="shared" si="62"/>
        <v>ALLLANCO CORP.</v>
      </c>
      <c r="G3763" s="149" t="s">
        <v>13438</v>
      </c>
      <c r="H3763" s="149" t="s">
        <v>5413</v>
      </c>
      <c r="I3763">
        <v>40003892</v>
      </c>
    </row>
    <row r="3764" spans="6:9" x14ac:dyDescent="0.25">
      <c r="F3764" t="str">
        <f t="shared" si="62"/>
        <v>ALLLANCO INTEGRATED</v>
      </c>
      <c r="G3764" s="149" t="s">
        <v>13438</v>
      </c>
      <c r="H3764" s="149" t="s">
        <v>5414</v>
      </c>
      <c r="I3764">
        <v>40003900</v>
      </c>
    </row>
    <row r="3765" spans="6:9" x14ac:dyDescent="0.25">
      <c r="F3765" t="str">
        <f t="shared" si="62"/>
        <v>ALLLAND AMERICA HEALTH &amp; FITNESS</v>
      </c>
      <c r="G3765" s="149" t="s">
        <v>13438</v>
      </c>
      <c r="H3765" s="149" t="s">
        <v>5415</v>
      </c>
      <c r="I3765">
        <v>40006379</v>
      </c>
    </row>
    <row r="3766" spans="6:9" x14ac:dyDescent="0.25">
      <c r="F3766" t="str">
        <f t="shared" si="62"/>
        <v>ALLLAND O'FROST INC.</v>
      </c>
      <c r="G3766" s="149" t="s">
        <v>13438</v>
      </c>
      <c r="H3766" s="149" t="s">
        <v>5418</v>
      </c>
      <c r="I3766">
        <v>40003394</v>
      </c>
    </row>
    <row r="3767" spans="6:9" x14ac:dyDescent="0.25">
      <c r="F3767" t="str">
        <f t="shared" si="62"/>
        <v>ALLLANDAAL PACKAGING SYSTEM DELTA</v>
      </c>
      <c r="G3767" s="149" t="s">
        <v>13438</v>
      </c>
      <c r="H3767" s="149" t="s">
        <v>5419</v>
      </c>
      <c r="I3767">
        <v>40007968</v>
      </c>
    </row>
    <row r="3768" spans="6:9" x14ac:dyDescent="0.25">
      <c r="F3768" t="str">
        <f t="shared" si="62"/>
        <v>ALLLANDES FOODS, LLC.</v>
      </c>
      <c r="G3768" s="149" t="s">
        <v>13438</v>
      </c>
      <c r="H3768" s="149" t="s">
        <v>5420</v>
      </c>
      <c r="I3768">
        <v>40007122</v>
      </c>
    </row>
    <row r="3769" spans="6:9" x14ac:dyDescent="0.25">
      <c r="F3769" t="str">
        <f t="shared" si="62"/>
        <v>ALLLANDICE, INC.</v>
      </c>
      <c r="G3769" s="149" t="s">
        <v>13438</v>
      </c>
      <c r="H3769" s="149" t="s">
        <v>5422</v>
      </c>
      <c r="I3769">
        <v>40000382</v>
      </c>
    </row>
    <row r="3770" spans="6:9" x14ac:dyDescent="0.25">
      <c r="F3770" t="str">
        <f t="shared" si="62"/>
        <v>ALLLANDIS PLASTICS, INC.</v>
      </c>
      <c r="G3770" s="149" t="s">
        <v>13438</v>
      </c>
      <c r="H3770" s="149" t="s">
        <v>5423</v>
      </c>
      <c r="I3770">
        <v>40001775</v>
      </c>
    </row>
    <row r="3771" spans="6:9" x14ac:dyDescent="0.25">
      <c r="F3771" t="str">
        <f t="shared" si="62"/>
        <v>ALLLANE PRESS</v>
      </c>
      <c r="G3771" s="149" t="s">
        <v>13438</v>
      </c>
      <c r="H3771" s="149" t="s">
        <v>5424</v>
      </c>
      <c r="I3771">
        <v>40007917</v>
      </c>
    </row>
    <row r="3772" spans="6:9" x14ac:dyDescent="0.25">
      <c r="F3772" t="str">
        <f t="shared" si="62"/>
        <v>ALLLANGBOARD - QUITMAN</v>
      </c>
      <c r="G3772" s="149" t="s">
        <v>13438</v>
      </c>
      <c r="H3772" s="149" t="s">
        <v>5426</v>
      </c>
      <c r="I3772">
        <v>40004425</v>
      </c>
    </row>
    <row r="3773" spans="6:9" x14ac:dyDescent="0.25">
      <c r="F3773" t="str">
        <f t="shared" si="62"/>
        <v>ALLLANGBOARD, INC. - WILLACOOCHIE</v>
      </c>
      <c r="G3773" s="149" t="s">
        <v>13438</v>
      </c>
      <c r="H3773" s="149" t="s">
        <v>5427</v>
      </c>
      <c r="I3773">
        <v>40001314</v>
      </c>
    </row>
    <row r="3774" spans="6:9" x14ac:dyDescent="0.25">
      <c r="F3774" t="str">
        <f t="shared" si="62"/>
        <v>ALLLANGSTON BAG COMPANY</v>
      </c>
      <c r="G3774" s="149" t="s">
        <v>13438</v>
      </c>
      <c r="H3774" s="149" t="s">
        <v>5428</v>
      </c>
      <c r="I3774">
        <v>40007457</v>
      </c>
    </row>
    <row r="3775" spans="6:9" x14ac:dyDescent="0.25">
      <c r="F3775" t="str">
        <f t="shared" si="62"/>
        <v>ALLLANSING CAPITAL CITY AIRPORT</v>
      </c>
      <c r="G3775" s="149" t="s">
        <v>13438</v>
      </c>
      <c r="H3775" s="149" t="s">
        <v>13653</v>
      </c>
      <c r="I3775">
        <v>98139</v>
      </c>
    </row>
    <row r="3776" spans="6:9" x14ac:dyDescent="0.25">
      <c r="F3776" t="str">
        <f t="shared" si="62"/>
        <v>ALLLANTHIER BAKERY LTD.Q</v>
      </c>
      <c r="G3776" s="149" t="s">
        <v>13438</v>
      </c>
      <c r="H3776" s="149" t="s">
        <v>13654</v>
      </c>
      <c r="I3776">
        <v>40421395</v>
      </c>
    </row>
    <row r="3777" spans="6:9" x14ac:dyDescent="0.25">
      <c r="F3777" t="str">
        <f t="shared" si="62"/>
        <v>ALLLANXESS INC.</v>
      </c>
      <c r="G3777" s="149" t="s">
        <v>13438</v>
      </c>
      <c r="H3777" s="149" t="s">
        <v>5433</v>
      </c>
      <c r="I3777">
        <v>40420034</v>
      </c>
    </row>
    <row r="3778" spans="6:9" x14ac:dyDescent="0.25">
      <c r="F3778" t="str">
        <f t="shared" si="62"/>
        <v>ALLLAP TECH INDUSTRIES, INC.</v>
      </c>
      <c r="G3778" s="149" t="s">
        <v>13438</v>
      </c>
      <c r="H3778" s="149" t="s">
        <v>5434</v>
      </c>
      <c r="I3778">
        <v>40003441</v>
      </c>
    </row>
    <row r="3779" spans="6:9" x14ac:dyDescent="0.25">
      <c r="F3779" t="str">
        <f t="shared" ref="F3779:F3842" si="63">CONCATENATE(G3779, H3779)</f>
        <v>ALLLAP-TECH LTD</v>
      </c>
      <c r="G3779" s="149" t="s">
        <v>13438</v>
      </c>
      <c r="H3779" s="149" t="s">
        <v>5435</v>
      </c>
      <c r="I3779">
        <v>40420883</v>
      </c>
    </row>
    <row r="3780" spans="6:9" x14ac:dyDescent="0.25">
      <c r="F3780" t="str">
        <f t="shared" si="63"/>
        <v>ALLLARGEN MANUFACTURING</v>
      </c>
      <c r="G3780" s="149" t="s">
        <v>13438</v>
      </c>
      <c r="H3780" s="149" t="s">
        <v>5436</v>
      </c>
      <c r="I3780">
        <v>40004340</v>
      </c>
    </row>
    <row r="3781" spans="6:9" x14ac:dyDescent="0.25">
      <c r="F3781" t="str">
        <f t="shared" si="63"/>
        <v>ALLLARKSTUR ENG. &amp; SUPPLY INC.</v>
      </c>
      <c r="G3781" s="149" t="s">
        <v>13438</v>
      </c>
      <c r="H3781" s="149" t="s">
        <v>5437</v>
      </c>
      <c r="I3781">
        <v>40002873</v>
      </c>
    </row>
    <row r="3782" spans="6:9" x14ac:dyDescent="0.25">
      <c r="F3782" t="str">
        <f t="shared" si="63"/>
        <v>ALLLATEX FOAM INTERNATIONAL</v>
      </c>
      <c r="G3782" s="149" t="s">
        <v>13438</v>
      </c>
      <c r="H3782" s="149" t="s">
        <v>5440</v>
      </c>
      <c r="I3782">
        <v>40007519</v>
      </c>
    </row>
    <row r="3783" spans="6:9" x14ac:dyDescent="0.25">
      <c r="F3783" s="185" t="str">
        <f t="shared" si="63"/>
        <v>ALLLATIN AMERICA QUOTE &amp; N/C TEST</v>
      </c>
      <c r="G3783" s="149" t="s">
        <v>13438</v>
      </c>
      <c r="H3783" s="149" t="s">
        <v>5441</v>
      </c>
      <c r="I3783">
        <v>40424212</v>
      </c>
    </row>
    <row r="3784" spans="6:9" x14ac:dyDescent="0.25">
      <c r="F3784" s="185" t="str">
        <f t="shared" si="63"/>
        <v>ALLLATIN AMERICA QUOTE &amp; N/C TEST</v>
      </c>
      <c r="G3784" s="149" t="s">
        <v>13438</v>
      </c>
      <c r="H3784" s="149" t="s">
        <v>5441</v>
      </c>
      <c r="I3784">
        <v>40424212</v>
      </c>
    </row>
    <row r="3785" spans="6:9" x14ac:dyDescent="0.25">
      <c r="F3785" s="185" t="str">
        <f t="shared" si="63"/>
        <v>ALLLATIN AMERICA QUOTE &amp; N/C TEST</v>
      </c>
      <c r="G3785" s="149" t="s">
        <v>13438</v>
      </c>
      <c r="H3785" s="149" t="s">
        <v>5441</v>
      </c>
      <c r="I3785">
        <v>40424212</v>
      </c>
    </row>
    <row r="3786" spans="6:9" x14ac:dyDescent="0.25">
      <c r="F3786" t="str">
        <f t="shared" si="63"/>
        <v>ALLLAUZON-PLANCHERS DE BOIS EXCLUSIFS</v>
      </c>
      <c r="G3786" s="149" t="s">
        <v>13438</v>
      </c>
      <c r="H3786" s="149" t="s">
        <v>5443</v>
      </c>
      <c r="I3786">
        <v>40420469</v>
      </c>
    </row>
    <row r="3787" spans="6:9" x14ac:dyDescent="0.25">
      <c r="F3787" t="str">
        <f t="shared" si="63"/>
        <v>ALLLAWRENCE BURTNIK</v>
      </c>
      <c r="G3787" s="149" t="s">
        <v>13438</v>
      </c>
      <c r="H3787" s="149" t="s">
        <v>5445</v>
      </c>
      <c r="I3787">
        <v>40420764</v>
      </c>
    </row>
    <row r="3788" spans="6:9" x14ac:dyDescent="0.25">
      <c r="F3788" t="str">
        <f t="shared" si="63"/>
        <v>ALLLAXGQ/PV UNITED AIRLINES</v>
      </c>
      <c r="G3788" s="149" t="s">
        <v>13438</v>
      </c>
      <c r="H3788" s="149" t="s">
        <v>5447</v>
      </c>
      <c r="I3788">
        <v>40004014</v>
      </c>
    </row>
    <row r="3789" spans="6:9" x14ac:dyDescent="0.25">
      <c r="F3789" t="str">
        <f t="shared" si="63"/>
        <v>ALLLAYTON MANUFACTURING CO.</v>
      </c>
      <c r="G3789" s="149" t="s">
        <v>13438</v>
      </c>
      <c r="H3789" s="149" t="s">
        <v>5449</v>
      </c>
      <c r="I3789">
        <v>40008100</v>
      </c>
    </row>
    <row r="3790" spans="6:9" x14ac:dyDescent="0.25">
      <c r="F3790" t="str">
        <f t="shared" si="63"/>
        <v>ALLLAZAR SALES</v>
      </c>
      <c r="G3790" s="149" t="s">
        <v>13438</v>
      </c>
      <c r="H3790" s="149" t="s">
        <v>5450</v>
      </c>
      <c r="I3790">
        <v>40005408</v>
      </c>
    </row>
    <row r="3791" spans="6:9" x14ac:dyDescent="0.25">
      <c r="F3791" t="str">
        <f t="shared" si="63"/>
        <v>ALLLCBO</v>
      </c>
      <c r="G3791" s="149" t="s">
        <v>13438</v>
      </c>
      <c r="H3791" s="149" t="s">
        <v>5452</v>
      </c>
      <c r="I3791">
        <v>40421370</v>
      </c>
    </row>
    <row r="3792" spans="6:9" x14ac:dyDescent="0.25">
      <c r="F3792" t="str">
        <f t="shared" si="63"/>
        <v>ALLLCE GRAPHICS</v>
      </c>
      <c r="G3792" s="149" t="s">
        <v>13438</v>
      </c>
      <c r="H3792" s="149" t="s">
        <v>5453</v>
      </c>
      <c r="I3792">
        <v>40008110</v>
      </c>
    </row>
    <row r="3793" spans="6:9" x14ac:dyDescent="0.25">
      <c r="F3793" t="str">
        <f t="shared" si="63"/>
        <v>ALLLCF SYSTEMS, INC</v>
      </c>
      <c r="G3793" s="149" t="s">
        <v>13438</v>
      </c>
      <c r="H3793" s="149" t="s">
        <v>5454</v>
      </c>
      <c r="I3793">
        <v>40005527</v>
      </c>
    </row>
    <row r="3794" spans="6:9" x14ac:dyDescent="0.25">
      <c r="F3794" t="str">
        <f t="shared" si="63"/>
        <v>ALLLE BOULANGER, INC.</v>
      </c>
      <c r="G3794" s="149" t="s">
        <v>13438</v>
      </c>
      <c r="H3794" s="149" t="s">
        <v>5455</v>
      </c>
      <c r="I3794">
        <v>40008238</v>
      </c>
    </row>
    <row r="3795" spans="6:9" x14ac:dyDescent="0.25">
      <c r="F3795" t="str">
        <f t="shared" si="63"/>
        <v>ALLLE CHEF BAKERY</v>
      </c>
      <c r="G3795" s="149" t="s">
        <v>13438</v>
      </c>
      <c r="H3795" s="149" t="s">
        <v>5456</v>
      </c>
      <c r="I3795">
        <v>40001358</v>
      </c>
    </row>
    <row r="3796" spans="6:9" x14ac:dyDescent="0.25">
      <c r="F3796" t="str">
        <f t="shared" si="63"/>
        <v>ALLLEBLOND LTD</v>
      </c>
      <c r="G3796" s="149" t="s">
        <v>13438</v>
      </c>
      <c r="H3796" s="149" t="s">
        <v>5459</v>
      </c>
      <c r="I3796">
        <v>40001994</v>
      </c>
    </row>
    <row r="3797" spans="6:9" x14ac:dyDescent="0.25">
      <c r="F3797" t="str">
        <f t="shared" si="63"/>
        <v>ALLLECLERC FOODS NUTRITION ARIZONA LLC</v>
      </c>
      <c r="G3797" s="149" t="s">
        <v>13438</v>
      </c>
      <c r="H3797" s="149" t="s">
        <v>5460</v>
      </c>
      <c r="I3797">
        <v>40007572</v>
      </c>
    </row>
    <row r="3798" spans="6:9" x14ac:dyDescent="0.25">
      <c r="F3798" t="str">
        <f t="shared" si="63"/>
        <v>ALLLECLERC FOODS TENNESSEE, INC.</v>
      </c>
      <c r="G3798" s="149" t="s">
        <v>13438</v>
      </c>
      <c r="H3798" s="149" t="s">
        <v>5462</v>
      </c>
      <c r="I3798">
        <v>40007397</v>
      </c>
    </row>
    <row r="3799" spans="6:9" x14ac:dyDescent="0.25">
      <c r="F3799" t="str">
        <f t="shared" si="63"/>
        <v>ALLLECLERC FOODS USA INC</v>
      </c>
      <c r="G3799" s="149" t="s">
        <v>13438</v>
      </c>
      <c r="H3799" s="149" t="s">
        <v>13655</v>
      </c>
      <c r="I3799">
        <v>40007626</v>
      </c>
    </row>
    <row r="3800" spans="6:9" x14ac:dyDescent="0.25">
      <c r="F3800" t="str">
        <f t="shared" si="63"/>
        <v>ALLLECTRONIX, INC.</v>
      </c>
      <c r="G3800" s="149" t="s">
        <v>13438</v>
      </c>
      <c r="H3800" s="149" t="s">
        <v>5465</v>
      </c>
      <c r="I3800">
        <v>40006776</v>
      </c>
    </row>
    <row r="3801" spans="6:9" x14ac:dyDescent="0.25">
      <c r="F3801" t="str">
        <f t="shared" si="63"/>
        <v>ALLLEE COMPACTORS CO. LTD.</v>
      </c>
      <c r="G3801" s="149" t="s">
        <v>13438</v>
      </c>
      <c r="H3801" s="149" t="s">
        <v>5466</v>
      </c>
      <c r="I3801">
        <v>40421245</v>
      </c>
    </row>
    <row r="3802" spans="6:9" x14ac:dyDescent="0.25">
      <c r="F3802" t="str">
        <f t="shared" si="63"/>
        <v>ALLLEESBURG YARN MILLS, INC.</v>
      </c>
      <c r="G3802" s="149" t="s">
        <v>13438</v>
      </c>
      <c r="H3802" s="149" t="s">
        <v>5469</v>
      </c>
      <c r="I3802">
        <v>40000117</v>
      </c>
    </row>
    <row r="3803" spans="6:9" x14ac:dyDescent="0.25">
      <c r="F3803" t="str">
        <f t="shared" si="63"/>
        <v>ALLLEGACY AUTOMATION, INC.</v>
      </c>
      <c r="G3803" s="149" t="s">
        <v>13438</v>
      </c>
      <c r="H3803" s="149" t="s">
        <v>5470</v>
      </c>
      <c r="I3803">
        <v>40002208</v>
      </c>
    </row>
    <row r="3804" spans="6:9" x14ac:dyDescent="0.25">
      <c r="F3804" t="str">
        <f t="shared" si="63"/>
        <v>ALLLEGGETT AND PLATT</v>
      </c>
      <c r="G3804" s="149" t="s">
        <v>13438</v>
      </c>
      <c r="H3804" s="149" t="s">
        <v>5472</v>
      </c>
      <c r="I3804">
        <v>40004291</v>
      </c>
    </row>
    <row r="3805" spans="6:9" x14ac:dyDescent="0.25">
      <c r="F3805" t="str">
        <f t="shared" si="63"/>
        <v>ALLLEIDOS OAK RIDGE</v>
      </c>
      <c r="G3805" s="149" t="s">
        <v>13438</v>
      </c>
      <c r="H3805" s="149" t="s">
        <v>5476</v>
      </c>
      <c r="I3805">
        <v>40002409</v>
      </c>
    </row>
    <row r="3806" spans="6:9" x14ac:dyDescent="0.25">
      <c r="F3806" t="str">
        <f t="shared" si="63"/>
        <v>ALLLEIGH GRAPHIC MACHINERY LTD.</v>
      </c>
      <c r="G3806" s="149" t="s">
        <v>13438</v>
      </c>
      <c r="H3806" s="149" t="s">
        <v>5477</v>
      </c>
      <c r="I3806">
        <v>40420440</v>
      </c>
    </row>
    <row r="3807" spans="6:9" x14ac:dyDescent="0.25">
      <c r="F3807" t="str">
        <f t="shared" si="63"/>
        <v>ALLLEMATIC INC</v>
      </c>
      <c r="G3807" s="149" t="s">
        <v>13438</v>
      </c>
      <c r="H3807" s="149" t="s">
        <v>5478</v>
      </c>
      <c r="I3807">
        <v>40008350</v>
      </c>
    </row>
    <row r="3808" spans="6:9" x14ac:dyDescent="0.25">
      <c r="F3808" t="str">
        <f t="shared" si="63"/>
        <v>ALLLENEXA MANUFACTURING COMPANY</v>
      </c>
      <c r="G3808" s="149" t="s">
        <v>13438</v>
      </c>
      <c r="H3808" s="149" t="s">
        <v>5479</v>
      </c>
      <c r="I3808">
        <v>40008813</v>
      </c>
    </row>
    <row r="3809" spans="6:9" x14ac:dyDescent="0.25">
      <c r="F3809" t="str">
        <f t="shared" si="63"/>
        <v>ALLLENTEC</v>
      </c>
      <c r="G3809" s="149" t="s">
        <v>13438</v>
      </c>
      <c r="H3809" s="149" t="s">
        <v>5480</v>
      </c>
      <c r="I3809">
        <v>40008824</v>
      </c>
    </row>
    <row r="3810" spans="6:9" x14ac:dyDescent="0.25">
      <c r="F3810" t="str">
        <f t="shared" si="63"/>
        <v>ALLLEPRINO FOODS</v>
      </c>
      <c r="G3810" s="149" t="s">
        <v>13438</v>
      </c>
      <c r="H3810" s="149" t="s">
        <v>5482</v>
      </c>
      <c r="I3810">
        <v>40001269</v>
      </c>
    </row>
    <row r="3811" spans="6:9" x14ac:dyDescent="0.25">
      <c r="F3811" t="str">
        <f t="shared" si="63"/>
        <v>ALLLEPRINO FOODS COMPANY</v>
      </c>
      <c r="G3811" s="149" t="s">
        <v>13438</v>
      </c>
      <c r="H3811" s="149" t="s">
        <v>5483</v>
      </c>
      <c r="I3811">
        <v>40002533</v>
      </c>
    </row>
    <row r="3812" spans="6:9" x14ac:dyDescent="0.25">
      <c r="F3812" t="str">
        <f t="shared" si="63"/>
        <v>ALLLES ALIMENTS JARDI</v>
      </c>
      <c r="G3812" s="149" t="s">
        <v>13438</v>
      </c>
      <c r="H3812" s="149" t="s">
        <v>5484</v>
      </c>
      <c r="I3812">
        <v>40420827</v>
      </c>
    </row>
    <row r="3813" spans="6:9" x14ac:dyDescent="0.25">
      <c r="F3813" t="str">
        <f t="shared" si="63"/>
        <v>ALLLES ALIMENTS LEVITTS (CANADA) INC.</v>
      </c>
      <c r="G3813" s="149" t="s">
        <v>13438</v>
      </c>
      <c r="H3813" s="149" t="s">
        <v>5485</v>
      </c>
      <c r="I3813">
        <v>40421518</v>
      </c>
    </row>
    <row r="3814" spans="6:9" x14ac:dyDescent="0.25">
      <c r="F3814" t="str">
        <f t="shared" si="63"/>
        <v>ALLLES ALIMENTS MULTIBAR INC.</v>
      </c>
      <c r="G3814" s="149" t="s">
        <v>13438</v>
      </c>
      <c r="H3814" s="149" t="s">
        <v>5486</v>
      </c>
      <c r="I3814">
        <v>40421078</v>
      </c>
    </row>
    <row r="3815" spans="6:9" x14ac:dyDescent="0.25">
      <c r="F3815" t="str">
        <f t="shared" si="63"/>
        <v>ALLLES ALIMENTS O'SOLE MIO INC.</v>
      </c>
      <c r="G3815" s="149" t="s">
        <v>13438</v>
      </c>
      <c r="H3815" s="149" t="s">
        <v>5488</v>
      </c>
      <c r="I3815">
        <v>40421373</v>
      </c>
    </row>
    <row r="3816" spans="6:9" x14ac:dyDescent="0.25">
      <c r="F3816" t="str">
        <f t="shared" si="63"/>
        <v>ALLLES ALIMENTS PIZZA ROMANA INC.</v>
      </c>
      <c r="G3816" s="149" t="s">
        <v>13438</v>
      </c>
      <c r="H3816" s="149" t="s">
        <v>5489</v>
      </c>
      <c r="I3816">
        <v>40421475</v>
      </c>
    </row>
    <row r="3817" spans="6:9" x14ac:dyDescent="0.25">
      <c r="F3817" t="str">
        <f t="shared" si="63"/>
        <v>ALLLES ATELIERS WILL NICOLAS</v>
      </c>
      <c r="G3817" s="149" t="s">
        <v>13438</v>
      </c>
      <c r="H3817" s="149" t="s">
        <v>5490</v>
      </c>
      <c r="I3817">
        <v>40421316</v>
      </c>
    </row>
    <row r="3818" spans="6:9" x14ac:dyDescent="0.25">
      <c r="F3818" t="str">
        <f t="shared" si="63"/>
        <v>ALLLES ENTERPRISES JM CHAMPEAU</v>
      </c>
      <c r="G3818" s="149" t="s">
        <v>13438</v>
      </c>
      <c r="H3818" s="149" t="s">
        <v>5491</v>
      </c>
      <c r="I3818">
        <v>40420597</v>
      </c>
    </row>
    <row r="3819" spans="6:9" x14ac:dyDescent="0.25">
      <c r="F3819" t="str">
        <f t="shared" si="63"/>
        <v>ALLLES ENTREPRISES ROLLAND INC</v>
      </c>
      <c r="G3819" s="149" t="s">
        <v>13438</v>
      </c>
      <c r="H3819" s="149" t="s">
        <v>5493</v>
      </c>
      <c r="I3819">
        <v>40420040</v>
      </c>
    </row>
    <row r="3820" spans="6:9" x14ac:dyDescent="0.25">
      <c r="F3820" t="str">
        <f t="shared" si="63"/>
        <v>ALLLES IMPRESSIONS TRIMOCOM INC.</v>
      </c>
      <c r="G3820" s="149" t="s">
        <v>13438</v>
      </c>
      <c r="H3820" s="149" t="s">
        <v>5495</v>
      </c>
      <c r="I3820">
        <v>40420627</v>
      </c>
    </row>
    <row r="3821" spans="6:9" x14ac:dyDescent="0.25">
      <c r="F3821" t="str">
        <f t="shared" si="63"/>
        <v>ALLLES INDUSTRIES HARBOUR CANADA LTD</v>
      </c>
      <c r="G3821" s="149" t="s">
        <v>13438</v>
      </c>
      <c r="H3821" s="149" t="s">
        <v>5496</v>
      </c>
      <c r="I3821">
        <v>40420599</v>
      </c>
    </row>
    <row r="3822" spans="6:9" x14ac:dyDescent="0.25">
      <c r="F3822" t="str">
        <f t="shared" si="63"/>
        <v>ALLLES PRODUITS FORESTIERS BELLERIVE</v>
      </c>
      <c r="G3822" s="149" t="s">
        <v>13438</v>
      </c>
      <c r="H3822" s="149" t="s">
        <v>5497</v>
      </c>
      <c r="I3822">
        <v>40420359</v>
      </c>
    </row>
    <row r="3823" spans="6:9" x14ac:dyDescent="0.25">
      <c r="F3823" t="str">
        <f t="shared" si="63"/>
        <v>ALLLES PRODUITS GILBERT INC</v>
      </c>
      <c r="G3823" s="149" t="s">
        <v>13438</v>
      </c>
      <c r="H3823" s="149" t="s">
        <v>5498</v>
      </c>
      <c r="I3823">
        <v>40421181</v>
      </c>
    </row>
    <row r="3824" spans="6:9" x14ac:dyDescent="0.25">
      <c r="F3824" t="str">
        <f t="shared" si="63"/>
        <v>ALLLES TISSUS GEO.SHEARD LTEE</v>
      </c>
      <c r="G3824" s="149" t="s">
        <v>13438</v>
      </c>
      <c r="H3824" s="149" t="s">
        <v>5501</v>
      </c>
      <c r="I3824">
        <v>40421396</v>
      </c>
    </row>
    <row r="3825" spans="6:9" x14ac:dyDescent="0.25">
      <c r="F3825" t="str">
        <f t="shared" si="63"/>
        <v>ALLLES VIANDES DU BRETON</v>
      </c>
      <c r="G3825" s="149" t="s">
        <v>13438</v>
      </c>
      <c r="H3825" s="149" t="s">
        <v>5502</v>
      </c>
      <c r="I3825">
        <v>40420946</v>
      </c>
    </row>
    <row r="3826" spans="6:9" x14ac:dyDescent="0.25">
      <c r="F3826" t="str">
        <f t="shared" si="63"/>
        <v>ALLLES VIANDES LACROIX INC.</v>
      </c>
      <c r="G3826" s="149" t="s">
        <v>13438</v>
      </c>
      <c r="H3826" s="149" t="s">
        <v>5503</v>
      </c>
      <c r="I3826">
        <v>40421464</v>
      </c>
    </row>
    <row r="3827" spans="6:9" x14ac:dyDescent="0.25">
      <c r="F3827" t="str">
        <f t="shared" si="63"/>
        <v>ALLLETRAW MANUFACTURING</v>
      </c>
      <c r="G3827" s="149" t="s">
        <v>13438</v>
      </c>
      <c r="H3827" s="149" t="s">
        <v>5506</v>
      </c>
      <c r="I3827">
        <v>40001886</v>
      </c>
    </row>
    <row r="3828" spans="6:9" x14ac:dyDescent="0.25">
      <c r="F3828" t="str">
        <f t="shared" si="63"/>
        <v>ALLLETTERPRESS GRAPHICS, INC.</v>
      </c>
      <c r="G3828" s="149" t="s">
        <v>13438</v>
      </c>
      <c r="H3828" s="149" t="s">
        <v>5507</v>
      </c>
      <c r="I3828">
        <v>40007297</v>
      </c>
    </row>
    <row r="3829" spans="6:9" x14ac:dyDescent="0.25">
      <c r="F3829" t="str">
        <f t="shared" si="63"/>
        <v>ALLLETTERSHOP SERVICES</v>
      </c>
      <c r="G3829" s="149" t="s">
        <v>13438</v>
      </c>
      <c r="H3829" s="149" t="s">
        <v>5508</v>
      </c>
      <c r="I3829">
        <v>40421367</v>
      </c>
    </row>
    <row r="3830" spans="6:9" x14ac:dyDescent="0.25">
      <c r="F3830" t="str">
        <f t="shared" si="63"/>
        <v>ALLLEVINOFF COLBEX S.E.C.</v>
      </c>
      <c r="G3830" s="149" t="s">
        <v>13438</v>
      </c>
      <c r="H3830" s="149" t="s">
        <v>5509</v>
      </c>
      <c r="I3830">
        <v>40420742</v>
      </c>
    </row>
    <row r="3831" spans="6:9" x14ac:dyDescent="0.25">
      <c r="F3831" t="str">
        <f t="shared" si="63"/>
        <v>ALLLEWCO, INC.</v>
      </c>
      <c r="G3831" s="149" t="s">
        <v>13438</v>
      </c>
      <c r="H3831" s="149" t="s">
        <v>5510</v>
      </c>
      <c r="I3831">
        <v>40007533</v>
      </c>
    </row>
    <row r="3832" spans="6:9" x14ac:dyDescent="0.25">
      <c r="F3832" t="str">
        <f t="shared" si="63"/>
        <v>ALLLEWISBURG RUBBER &amp; GASKET, LLC</v>
      </c>
      <c r="G3832" s="149" t="s">
        <v>13438</v>
      </c>
      <c r="H3832" s="149" t="s">
        <v>5514</v>
      </c>
      <c r="I3832">
        <v>40005694</v>
      </c>
    </row>
    <row r="3833" spans="6:9" x14ac:dyDescent="0.25">
      <c r="F3833" t="str">
        <f t="shared" si="63"/>
        <v>ALLLGH INDUSTRIAL SERVICES LTD.</v>
      </c>
      <c r="G3833" s="149" t="s">
        <v>13438</v>
      </c>
      <c r="H3833" s="149" t="s">
        <v>5523</v>
      </c>
      <c r="I3833">
        <v>40420973</v>
      </c>
    </row>
    <row r="3834" spans="6:9" x14ac:dyDescent="0.25">
      <c r="F3834" t="str">
        <f t="shared" si="63"/>
        <v>ALLLIEBHERR GEAR TECHNOLOGY, INC.</v>
      </c>
      <c r="G3834" s="149" t="s">
        <v>13438</v>
      </c>
      <c r="H3834" s="149" t="s">
        <v>5528</v>
      </c>
      <c r="I3834">
        <v>40004227</v>
      </c>
    </row>
    <row r="3835" spans="6:9" x14ac:dyDescent="0.25">
      <c r="F3835" t="str">
        <f t="shared" si="63"/>
        <v>ALLLIFE FITNESS</v>
      </c>
      <c r="G3835" s="149" t="s">
        <v>13438</v>
      </c>
      <c r="H3835" s="149" t="s">
        <v>5529</v>
      </c>
      <c r="I3835">
        <v>40000316</v>
      </c>
    </row>
    <row r="3836" spans="6:9" x14ac:dyDescent="0.25">
      <c r="F3836" t="str">
        <f t="shared" si="63"/>
        <v>ALLLIFE FITNESS - SPECIALTY PRODUCTS</v>
      </c>
      <c r="G3836" s="149" t="s">
        <v>13438</v>
      </c>
      <c r="H3836" s="149" t="s">
        <v>5530</v>
      </c>
      <c r="I3836">
        <v>40002288</v>
      </c>
    </row>
    <row r="3837" spans="6:9" x14ac:dyDescent="0.25">
      <c r="F3837" t="str">
        <f t="shared" si="63"/>
        <v>ALLLIFT DEPOT LTD</v>
      </c>
      <c r="G3837" s="149" t="s">
        <v>13438</v>
      </c>
      <c r="H3837" s="149" t="s">
        <v>5534</v>
      </c>
      <c r="I3837">
        <v>40421343</v>
      </c>
    </row>
    <row r="3838" spans="6:9" x14ac:dyDescent="0.25">
      <c r="F3838" t="str">
        <f t="shared" si="63"/>
        <v>ALLLIGGETT GROUP LLC</v>
      </c>
      <c r="G3838" s="149" t="s">
        <v>13438</v>
      </c>
      <c r="H3838" s="149" t="s">
        <v>5536</v>
      </c>
      <c r="I3838">
        <v>40007270</v>
      </c>
    </row>
    <row r="3839" spans="6:9" x14ac:dyDescent="0.25">
      <c r="F3839" t="str">
        <f t="shared" si="63"/>
        <v>ALLLIGHT WEIGHT BELT (DUPL DON'T USE)</v>
      </c>
      <c r="G3839" s="149" t="s">
        <v>13438</v>
      </c>
      <c r="H3839" s="149" t="s">
        <v>5538</v>
      </c>
      <c r="I3839">
        <v>40004253</v>
      </c>
    </row>
    <row r="3840" spans="6:9" x14ac:dyDescent="0.25">
      <c r="F3840" s="185" t="str">
        <f t="shared" si="63"/>
        <v>ALLLIGHTNING SOURCE INC</v>
      </c>
      <c r="G3840" s="149" t="s">
        <v>13438</v>
      </c>
      <c r="H3840" s="149" t="s">
        <v>5539</v>
      </c>
      <c r="I3840">
        <v>40006795</v>
      </c>
    </row>
    <row r="3841" spans="6:9" x14ac:dyDescent="0.25">
      <c r="F3841" s="185" t="str">
        <f t="shared" si="63"/>
        <v>ALLLIGHTNING SOURCE INC</v>
      </c>
      <c r="G3841" s="149" t="s">
        <v>13438</v>
      </c>
      <c r="H3841" s="149" t="s">
        <v>5539</v>
      </c>
      <c r="I3841">
        <v>40006805</v>
      </c>
    </row>
    <row r="3842" spans="6:9" x14ac:dyDescent="0.25">
      <c r="F3842" t="str">
        <f t="shared" si="63"/>
        <v>ALLLIGHTNING SOURCE, INC.</v>
      </c>
      <c r="G3842" s="149" t="s">
        <v>13438</v>
      </c>
      <c r="H3842" s="149" t="s">
        <v>5540</v>
      </c>
      <c r="I3842">
        <v>40007125</v>
      </c>
    </row>
    <row r="3843" spans="6:9" x14ac:dyDescent="0.25">
      <c r="F3843" t="str">
        <f t="shared" ref="F3843:F3906" si="64">CONCATENATE(G3843, H3843)</f>
        <v>ALLLILYDALE INC.</v>
      </c>
      <c r="G3843" s="149" t="s">
        <v>13438</v>
      </c>
      <c r="H3843" s="149" t="s">
        <v>5543</v>
      </c>
      <c r="I3843">
        <v>40420772</v>
      </c>
    </row>
    <row r="3844" spans="6:9" x14ac:dyDescent="0.25">
      <c r="F3844" t="str">
        <f t="shared" si="64"/>
        <v>ALLLINCOLN LAND SPIRAL BINDING</v>
      </c>
      <c r="G3844" s="149" t="s">
        <v>13438</v>
      </c>
      <c r="H3844" s="149" t="s">
        <v>5545</v>
      </c>
      <c r="I3844">
        <v>40003250</v>
      </c>
    </row>
    <row r="3845" spans="6:9" x14ac:dyDescent="0.25">
      <c r="F3845" t="str">
        <f t="shared" si="64"/>
        <v>ALLLINDT &amp; SPRUNGLI USA INC</v>
      </c>
      <c r="G3845" s="149" t="s">
        <v>13438</v>
      </c>
      <c r="H3845" s="149" t="s">
        <v>5549</v>
      </c>
      <c r="I3845">
        <v>40005886</v>
      </c>
    </row>
    <row r="3846" spans="6:9" x14ac:dyDescent="0.25">
      <c r="F3846" t="str">
        <f t="shared" si="64"/>
        <v>ALLLINE CRAFT TOOL</v>
      </c>
      <c r="G3846" s="149" t="s">
        <v>13438</v>
      </c>
      <c r="H3846" s="149" t="s">
        <v>5550</v>
      </c>
      <c r="I3846">
        <v>40002547</v>
      </c>
    </row>
    <row r="3847" spans="6:9" x14ac:dyDescent="0.25">
      <c r="F3847" t="str">
        <f t="shared" si="64"/>
        <v>ALLLINEAR ABRASIVES</v>
      </c>
      <c r="G3847" s="149" t="s">
        <v>13438</v>
      </c>
      <c r="H3847" s="149" t="s">
        <v>5552</v>
      </c>
      <c r="I3847">
        <v>40003856</v>
      </c>
    </row>
    <row r="3848" spans="6:9" x14ac:dyDescent="0.25">
      <c r="F3848" t="str">
        <f t="shared" si="64"/>
        <v>ALLLINGL INSTALLATION &amp; SERVICE CO.</v>
      </c>
      <c r="G3848" s="149" t="s">
        <v>13438</v>
      </c>
      <c r="H3848" s="149" t="s">
        <v>5553</v>
      </c>
      <c r="I3848">
        <v>40002356</v>
      </c>
    </row>
    <row r="3849" spans="6:9" x14ac:dyDescent="0.25">
      <c r="F3849" t="str">
        <f t="shared" si="64"/>
        <v>ALLLINGL INSTALLATIONS</v>
      </c>
      <c r="G3849" s="149" t="s">
        <v>13438</v>
      </c>
      <c r="H3849" s="149" t="s">
        <v>5554</v>
      </c>
      <c r="I3849">
        <v>40006522</v>
      </c>
    </row>
    <row r="3850" spans="6:9" x14ac:dyDescent="0.25">
      <c r="F3850" t="str">
        <f t="shared" si="64"/>
        <v>ALLLION SUPPLY, INC.</v>
      </c>
      <c r="G3850" s="149" t="s">
        <v>13438</v>
      </c>
      <c r="H3850" s="149" t="s">
        <v>5555</v>
      </c>
      <c r="I3850">
        <v>40007124</v>
      </c>
    </row>
    <row r="3851" spans="6:9" x14ac:dyDescent="0.25">
      <c r="F3851" t="str">
        <f t="shared" si="64"/>
        <v>ALLLIPPERT INTERNATIONAL INC.</v>
      </c>
      <c r="G3851" s="149" t="s">
        <v>13438</v>
      </c>
      <c r="H3851" s="149" t="s">
        <v>5557</v>
      </c>
      <c r="I3851">
        <v>40008793</v>
      </c>
    </row>
    <row r="3852" spans="6:9" x14ac:dyDescent="0.25">
      <c r="F3852" t="str">
        <f t="shared" si="64"/>
        <v>ALLLIPPERT PINTLEPIN MFG. INC.</v>
      </c>
      <c r="G3852" s="149" t="s">
        <v>13438</v>
      </c>
      <c r="H3852" s="149" t="s">
        <v>5558</v>
      </c>
      <c r="I3852">
        <v>40420911</v>
      </c>
    </row>
    <row r="3853" spans="6:9" x14ac:dyDescent="0.25">
      <c r="F3853" t="str">
        <f t="shared" si="64"/>
        <v>ALLLIQUID PACKAGING COMPANY</v>
      </c>
      <c r="G3853" s="149" t="s">
        <v>13438</v>
      </c>
      <c r="H3853" s="149" t="s">
        <v>5559</v>
      </c>
      <c r="I3853">
        <v>40007180</v>
      </c>
    </row>
    <row r="3854" spans="6:9" x14ac:dyDescent="0.25">
      <c r="F3854" t="str">
        <f t="shared" si="64"/>
        <v>ALLLITHO EXPORT, LLC.</v>
      </c>
      <c r="G3854" s="149" t="s">
        <v>13438</v>
      </c>
      <c r="H3854" s="149" t="s">
        <v>5561</v>
      </c>
      <c r="I3854">
        <v>40005806</v>
      </c>
    </row>
    <row r="3855" spans="6:9" x14ac:dyDescent="0.25">
      <c r="F3855" t="str">
        <f t="shared" si="64"/>
        <v>ALLLITHOGRAPHIC INDUSTRIES</v>
      </c>
      <c r="G3855" s="149" t="s">
        <v>13438</v>
      </c>
      <c r="H3855" s="149" t="s">
        <v>5562</v>
      </c>
      <c r="I3855">
        <v>40008170</v>
      </c>
    </row>
    <row r="3856" spans="6:9" x14ac:dyDescent="0.25">
      <c r="F3856" t="str">
        <f t="shared" si="64"/>
        <v>ALLLITTAU HARVESTER, INC.</v>
      </c>
      <c r="G3856" s="149" t="s">
        <v>13438</v>
      </c>
      <c r="H3856" s="149" t="s">
        <v>5563</v>
      </c>
      <c r="I3856">
        <v>40007674</v>
      </c>
    </row>
    <row r="3857" spans="6:9" x14ac:dyDescent="0.25">
      <c r="F3857" t="str">
        <f t="shared" si="64"/>
        <v>ALLLITTELL INTERNATIONAL,INC</v>
      </c>
      <c r="G3857" s="149" t="s">
        <v>13438</v>
      </c>
      <c r="H3857" s="149" t="s">
        <v>5564</v>
      </c>
      <c r="I3857">
        <v>40000930</v>
      </c>
    </row>
    <row r="3858" spans="6:9" x14ac:dyDescent="0.25">
      <c r="F3858" t="str">
        <f t="shared" si="64"/>
        <v>ALLLIVING ECOLOGY INC. - HENDERSON</v>
      </c>
      <c r="G3858" s="149" t="s">
        <v>13438</v>
      </c>
      <c r="H3858" s="149" t="s">
        <v>13656</v>
      </c>
      <c r="I3858">
        <v>40007566</v>
      </c>
    </row>
    <row r="3859" spans="6:9" x14ac:dyDescent="0.25">
      <c r="F3859" t="str">
        <f t="shared" si="64"/>
        <v>ALLLIVING ECOLOGY MANUFACTURING INC</v>
      </c>
      <c r="G3859" s="149" t="s">
        <v>13438</v>
      </c>
      <c r="H3859" s="149" t="s">
        <v>13657</v>
      </c>
      <c r="I3859">
        <v>40005047</v>
      </c>
    </row>
    <row r="3860" spans="6:9" x14ac:dyDescent="0.25">
      <c r="F3860" s="185" t="str">
        <f t="shared" si="64"/>
        <v>ALLLLANTAS Y MANGUERAS,</v>
      </c>
      <c r="G3860" s="149" t="s">
        <v>13438</v>
      </c>
      <c r="H3860" s="149" t="s">
        <v>5567</v>
      </c>
      <c r="I3860">
        <v>40421233</v>
      </c>
    </row>
    <row r="3861" spans="6:9" x14ac:dyDescent="0.25">
      <c r="F3861" s="185" t="str">
        <f t="shared" si="64"/>
        <v>ALLLLANTAS Y MANGUERAS,</v>
      </c>
      <c r="G3861" s="149" t="s">
        <v>13438</v>
      </c>
      <c r="H3861" s="149" t="s">
        <v>5567</v>
      </c>
      <c r="I3861">
        <v>40421233</v>
      </c>
    </row>
    <row r="3862" spans="6:9" x14ac:dyDescent="0.25">
      <c r="F3862" s="185" t="str">
        <f t="shared" si="64"/>
        <v>ALLLLANTAS Y MANGUERAS,</v>
      </c>
      <c r="G3862" s="149" t="s">
        <v>13438</v>
      </c>
      <c r="H3862" s="149" t="s">
        <v>5567</v>
      </c>
      <c r="I3862">
        <v>40421233</v>
      </c>
    </row>
    <row r="3863" spans="6:9" x14ac:dyDescent="0.25">
      <c r="F3863" t="str">
        <f t="shared" si="64"/>
        <v>ALLLLANTAS Y MANGUERAS, SOCIEDAD ANONI</v>
      </c>
      <c r="G3863" s="149" t="s">
        <v>13438</v>
      </c>
      <c r="H3863" s="149" t="s">
        <v>5568</v>
      </c>
      <c r="I3863">
        <v>40006250</v>
      </c>
    </row>
    <row r="3864" spans="6:9" x14ac:dyDescent="0.25">
      <c r="F3864" t="str">
        <f t="shared" si="64"/>
        <v>ALLLLOYD MACHINERY LTD</v>
      </c>
      <c r="G3864" s="149" t="s">
        <v>13438</v>
      </c>
      <c r="H3864" s="149" t="s">
        <v>5569</v>
      </c>
      <c r="I3864">
        <v>40005167</v>
      </c>
    </row>
    <row r="3865" spans="6:9" x14ac:dyDescent="0.25">
      <c r="F3865" t="str">
        <f t="shared" si="64"/>
        <v>ALLLM LOUDON MACHINE INC</v>
      </c>
      <c r="G3865" s="149" t="s">
        <v>13438</v>
      </c>
      <c r="H3865" s="149" t="s">
        <v>5572</v>
      </c>
      <c r="I3865">
        <v>40006935</v>
      </c>
    </row>
    <row r="3866" spans="6:9" x14ac:dyDescent="0.25">
      <c r="F3866" t="str">
        <f t="shared" si="64"/>
        <v>ALLLM ROBBINS - SLATINGTON</v>
      </c>
      <c r="G3866" s="149" t="s">
        <v>13438</v>
      </c>
      <c r="H3866" s="149" t="s">
        <v>13658</v>
      </c>
      <c r="I3866">
        <v>40008461</v>
      </c>
    </row>
    <row r="3867" spans="6:9" x14ac:dyDescent="0.25">
      <c r="F3867" t="str">
        <f t="shared" si="64"/>
        <v>ALLLMH INDUSTRIAL PRODUCTS LLC</v>
      </c>
      <c r="G3867" s="149" t="s">
        <v>13438</v>
      </c>
      <c r="H3867" s="149" t="s">
        <v>5573</v>
      </c>
      <c r="I3867">
        <v>40001838</v>
      </c>
    </row>
    <row r="3868" spans="6:9" x14ac:dyDescent="0.25">
      <c r="F3868" t="str">
        <f t="shared" si="64"/>
        <v>ALLLMI MANUFACTURING, INC.</v>
      </c>
      <c r="G3868" s="149" t="s">
        <v>13438</v>
      </c>
      <c r="H3868" s="149" t="s">
        <v>5574</v>
      </c>
      <c r="I3868">
        <v>40007950</v>
      </c>
    </row>
    <row r="3869" spans="6:9" x14ac:dyDescent="0.25">
      <c r="F3869" t="str">
        <f t="shared" si="64"/>
        <v>ALLLOCKHEED MARTIN</v>
      </c>
      <c r="G3869" s="149" t="s">
        <v>13438</v>
      </c>
      <c r="H3869" s="149" t="s">
        <v>5577</v>
      </c>
      <c r="I3869">
        <v>40001677</v>
      </c>
    </row>
    <row r="3870" spans="6:9" x14ac:dyDescent="0.25">
      <c r="F3870" t="str">
        <f t="shared" si="64"/>
        <v>ALLLOCKHEED MARTIN CORPORTAION</v>
      </c>
      <c r="G3870" s="149" t="s">
        <v>13438</v>
      </c>
      <c r="H3870" s="149" t="s">
        <v>5579</v>
      </c>
      <c r="I3870">
        <v>40000363</v>
      </c>
    </row>
    <row r="3871" spans="6:9" x14ac:dyDescent="0.25">
      <c r="F3871" t="str">
        <f t="shared" si="64"/>
        <v>ALLLOCKHEED MARTIN TACTICAL DEFENSE</v>
      </c>
      <c r="G3871" s="149" t="s">
        <v>13438</v>
      </c>
      <c r="H3871" s="149" t="s">
        <v>5580</v>
      </c>
      <c r="I3871">
        <v>40000362</v>
      </c>
    </row>
    <row r="3872" spans="6:9" x14ac:dyDescent="0.25">
      <c r="F3872" t="str">
        <f t="shared" si="64"/>
        <v>ALLLOGAN TELEFLEX, INC.</v>
      </c>
      <c r="G3872" s="149" t="s">
        <v>13438</v>
      </c>
      <c r="H3872" s="149" t="s">
        <v>5581</v>
      </c>
      <c r="I3872">
        <v>40005932</v>
      </c>
    </row>
    <row r="3873" spans="6:9" x14ac:dyDescent="0.25">
      <c r="F3873" t="str">
        <f t="shared" si="64"/>
        <v>ALLLOMA SYSTEMS</v>
      </c>
      <c r="G3873" s="149" t="s">
        <v>13438</v>
      </c>
      <c r="H3873" s="149" t="s">
        <v>5582</v>
      </c>
      <c r="I3873">
        <v>40003841</v>
      </c>
    </row>
    <row r="3874" spans="6:9" x14ac:dyDescent="0.25">
      <c r="F3874" t="str">
        <f t="shared" si="64"/>
        <v>ALLLOMA SYSTEMS, INC</v>
      </c>
      <c r="G3874" s="149" t="s">
        <v>13438</v>
      </c>
      <c r="H3874" s="149" t="s">
        <v>5583</v>
      </c>
      <c r="I3874">
        <v>40005297</v>
      </c>
    </row>
    <row r="3875" spans="6:9" x14ac:dyDescent="0.25">
      <c r="F3875" t="str">
        <f t="shared" si="64"/>
        <v>ALLLONE STAR BAKERY, INC.</v>
      </c>
      <c r="G3875" s="149" t="s">
        <v>13438</v>
      </c>
      <c r="H3875" s="149" t="s">
        <v>5584</v>
      </c>
      <c r="I3875">
        <v>40006912</v>
      </c>
    </row>
    <row r="3876" spans="6:9" x14ac:dyDescent="0.25">
      <c r="F3876" t="str">
        <f t="shared" si="64"/>
        <v>ALLLONE STAR CONSOLIDATED FOODS</v>
      </c>
      <c r="G3876" s="149" t="s">
        <v>13438</v>
      </c>
      <c r="H3876" s="149" t="s">
        <v>5586</v>
      </c>
      <c r="I3876">
        <v>40007115</v>
      </c>
    </row>
    <row r="3877" spans="6:9" x14ac:dyDescent="0.25">
      <c r="F3877" t="str">
        <f t="shared" si="64"/>
        <v>ALLLONGFORD INTERNATIONAL LTD.</v>
      </c>
      <c r="G3877" s="149" t="s">
        <v>13438</v>
      </c>
      <c r="H3877" s="149" t="s">
        <v>5587</v>
      </c>
      <c r="I3877">
        <v>40420095</v>
      </c>
    </row>
    <row r="3878" spans="6:9" x14ac:dyDescent="0.25">
      <c r="F3878" t="str">
        <f t="shared" si="64"/>
        <v>ALLLOPAREX, LLC.</v>
      </c>
      <c r="G3878" s="149" t="s">
        <v>13438</v>
      </c>
      <c r="H3878" s="149" t="s">
        <v>5591</v>
      </c>
      <c r="I3878">
        <v>40006710</v>
      </c>
    </row>
    <row r="3879" spans="6:9" x14ac:dyDescent="0.25">
      <c r="F3879" t="str">
        <f t="shared" si="64"/>
        <v>ALLLORAN J. SALES, INC.</v>
      </c>
      <c r="G3879" s="149" t="s">
        <v>13438</v>
      </c>
      <c r="H3879" s="149" t="s">
        <v>5593</v>
      </c>
      <c r="I3879">
        <v>40007324</v>
      </c>
    </row>
    <row r="3880" spans="6:9" x14ac:dyDescent="0.25">
      <c r="F3880" t="str">
        <f t="shared" si="64"/>
        <v>ALLLOR-DON LIMITED</v>
      </c>
      <c r="G3880" s="149" t="s">
        <v>13438</v>
      </c>
      <c r="H3880" s="149" t="s">
        <v>5595</v>
      </c>
      <c r="I3880">
        <v>40420024</v>
      </c>
    </row>
    <row r="3881" spans="6:9" x14ac:dyDescent="0.25">
      <c r="F3881" t="str">
        <f t="shared" si="64"/>
        <v>ALLLOS ANGELES WORLD AIRPORTS</v>
      </c>
      <c r="G3881" s="149" t="s">
        <v>13438</v>
      </c>
      <c r="H3881" s="149" t="s">
        <v>5601</v>
      </c>
      <c r="I3881">
        <v>40008484</v>
      </c>
    </row>
    <row r="3882" spans="6:9" x14ac:dyDescent="0.25">
      <c r="F3882" t="str">
        <f t="shared" si="64"/>
        <v>ALLLOUIS DREYFUS CITRUS, INC</v>
      </c>
      <c r="G3882" s="149" t="s">
        <v>13438</v>
      </c>
      <c r="H3882" s="149" t="s">
        <v>5603</v>
      </c>
      <c r="I3882">
        <v>40007150</v>
      </c>
    </row>
    <row r="3883" spans="6:9" x14ac:dyDescent="0.25">
      <c r="F3883" t="str">
        <f t="shared" si="64"/>
        <v>ALLLOUIS P. BATSON, INC.</v>
      </c>
      <c r="G3883" s="149" t="s">
        <v>13438</v>
      </c>
      <c r="H3883" s="149" t="s">
        <v>5605</v>
      </c>
      <c r="I3883">
        <v>40002743</v>
      </c>
    </row>
    <row r="3884" spans="6:9" x14ac:dyDescent="0.25">
      <c r="F3884" t="str">
        <f t="shared" si="64"/>
        <v>ALLLOUISIANA PACIFIC - CANADA LTD.</v>
      </c>
      <c r="G3884" s="149" t="s">
        <v>13438</v>
      </c>
      <c r="H3884" s="149" t="s">
        <v>5607</v>
      </c>
      <c r="I3884">
        <v>40424235</v>
      </c>
    </row>
    <row r="3885" spans="6:9" x14ac:dyDescent="0.25">
      <c r="F3885" s="185" t="str">
        <f t="shared" si="64"/>
        <v>ALLLOUISIANA PACIFIC CORP.</v>
      </c>
      <c r="G3885" s="149" t="s">
        <v>13438</v>
      </c>
      <c r="H3885" s="149" t="s">
        <v>5608</v>
      </c>
      <c r="I3885">
        <v>40005382</v>
      </c>
    </row>
    <row r="3886" spans="6:9" x14ac:dyDescent="0.25">
      <c r="F3886" s="185" t="str">
        <f t="shared" si="64"/>
        <v>ALLLOUISIANA PACIFIC CORP.</v>
      </c>
      <c r="G3886" s="149" t="s">
        <v>13438</v>
      </c>
      <c r="H3886" s="149" t="s">
        <v>5608</v>
      </c>
      <c r="I3886">
        <v>40000003</v>
      </c>
    </row>
    <row r="3887" spans="6:9" x14ac:dyDescent="0.25">
      <c r="F3887" s="185" t="str">
        <f t="shared" si="64"/>
        <v>ALLLOUISIANA PACIFIC CORP.</v>
      </c>
      <c r="G3887" s="149" t="s">
        <v>13438</v>
      </c>
      <c r="H3887" s="149" t="s">
        <v>5608</v>
      </c>
      <c r="I3887">
        <v>40008039</v>
      </c>
    </row>
    <row r="3888" spans="6:9" x14ac:dyDescent="0.25">
      <c r="F3888" t="str">
        <f t="shared" si="64"/>
        <v>ALLLOUISIANA PACIFIC CORPORATION</v>
      </c>
      <c r="G3888" s="149" t="s">
        <v>13438</v>
      </c>
      <c r="H3888" s="149" t="s">
        <v>5609</v>
      </c>
      <c r="I3888">
        <v>40008028</v>
      </c>
    </row>
    <row r="3889" spans="6:9" x14ac:dyDescent="0.25">
      <c r="F3889" t="str">
        <f t="shared" si="64"/>
        <v>ALLLOUISIANA-PACIFIQUE CANADA LTEE</v>
      </c>
      <c r="G3889" s="149" t="s">
        <v>13438</v>
      </c>
      <c r="H3889" s="149" t="s">
        <v>5610</v>
      </c>
      <c r="I3889">
        <v>40420196</v>
      </c>
    </row>
    <row r="3890" spans="6:9" x14ac:dyDescent="0.25">
      <c r="F3890" t="str">
        <f t="shared" si="64"/>
        <v>ALLLOUISVILLE INDUSTRIAL SUPPLY</v>
      </c>
      <c r="G3890" s="149" t="s">
        <v>13438</v>
      </c>
      <c r="H3890" s="149" t="s">
        <v>5611</v>
      </c>
      <c r="I3890">
        <v>40007207</v>
      </c>
    </row>
    <row r="3891" spans="6:9" x14ac:dyDescent="0.25">
      <c r="F3891" t="str">
        <f t="shared" si="64"/>
        <v>ALLLOUISVILLE METAL HOSE</v>
      </c>
      <c r="G3891" s="149" t="s">
        <v>13438</v>
      </c>
      <c r="H3891" s="149" t="s">
        <v>5612</v>
      </c>
      <c r="I3891">
        <v>40004148</v>
      </c>
    </row>
    <row r="3892" spans="6:9" x14ac:dyDescent="0.25">
      <c r="F3892" t="str">
        <f t="shared" si="64"/>
        <v>ALLLOVESHAW, DIV OF SIGNODE IND GRP LL</v>
      </c>
      <c r="G3892" s="149" t="s">
        <v>13438</v>
      </c>
      <c r="H3892" s="149" t="s">
        <v>13659</v>
      </c>
      <c r="I3892">
        <v>40003671</v>
      </c>
    </row>
    <row r="3893" spans="6:9" x14ac:dyDescent="0.25">
      <c r="F3893" t="str">
        <f t="shared" si="64"/>
        <v>ALLLOWE MARTIN GROUP</v>
      </c>
      <c r="G3893" s="149" t="s">
        <v>13438</v>
      </c>
      <c r="H3893" s="149" t="s">
        <v>5614</v>
      </c>
      <c r="I3893">
        <v>40420522</v>
      </c>
    </row>
    <row r="3894" spans="6:9" x14ac:dyDescent="0.25">
      <c r="F3894" t="str">
        <f t="shared" si="64"/>
        <v>ALLLOWE'S COMPANIES, INC.</v>
      </c>
      <c r="G3894" s="149" t="s">
        <v>13438</v>
      </c>
      <c r="H3894" s="149" t="s">
        <v>5615</v>
      </c>
      <c r="I3894">
        <v>40008742</v>
      </c>
    </row>
    <row r="3895" spans="6:9" x14ac:dyDescent="0.25">
      <c r="F3895" s="185" t="str">
        <f t="shared" si="64"/>
        <v>ALLLSC COMMUNICATIONS</v>
      </c>
      <c r="G3895" s="149" t="s">
        <v>13438</v>
      </c>
      <c r="H3895" s="149" t="s">
        <v>5618</v>
      </c>
      <c r="I3895">
        <v>40003996</v>
      </c>
    </row>
    <row r="3896" spans="6:9" x14ac:dyDescent="0.25">
      <c r="F3896" s="185" t="str">
        <f t="shared" si="64"/>
        <v>ALLLSC COMMUNICATIONS</v>
      </c>
      <c r="G3896" s="149" t="s">
        <v>13438</v>
      </c>
      <c r="H3896" s="149" t="s">
        <v>5618</v>
      </c>
      <c r="I3896">
        <v>40002954</v>
      </c>
    </row>
    <row r="3897" spans="6:9" x14ac:dyDescent="0.25">
      <c r="F3897" s="185" t="str">
        <f t="shared" si="64"/>
        <v>ALLLSC COMMUNICATIONS</v>
      </c>
      <c r="G3897" s="149" t="s">
        <v>13438</v>
      </c>
      <c r="H3897" s="149" t="s">
        <v>5618</v>
      </c>
      <c r="I3897">
        <v>40002425</v>
      </c>
    </row>
    <row r="3898" spans="6:9" x14ac:dyDescent="0.25">
      <c r="F3898" s="185" t="str">
        <f t="shared" si="64"/>
        <v>ALLLSC COMMUNICATIONS</v>
      </c>
      <c r="G3898" s="149" t="s">
        <v>13438</v>
      </c>
      <c r="H3898" s="149" t="s">
        <v>5618</v>
      </c>
      <c r="I3898">
        <v>40003257</v>
      </c>
    </row>
    <row r="3899" spans="6:9" x14ac:dyDescent="0.25">
      <c r="F3899" t="str">
        <f t="shared" si="64"/>
        <v>ALLLSI SUPPLY INC.</v>
      </c>
      <c r="G3899" s="149" t="s">
        <v>13438</v>
      </c>
      <c r="H3899" s="149" t="s">
        <v>5619</v>
      </c>
      <c r="I3899">
        <v>40421349</v>
      </c>
    </row>
    <row r="3900" spans="6:9" x14ac:dyDescent="0.25">
      <c r="F3900" t="str">
        <f t="shared" si="64"/>
        <v>ALLLTA DISTRIBUTING, LLC.</v>
      </c>
      <c r="G3900" s="149" t="s">
        <v>13438</v>
      </c>
      <c r="H3900" s="149" t="s">
        <v>5620</v>
      </c>
      <c r="I3900">
        <v>40007614</v>
      </c>
    </row>
    <row r="3901" spans="6:9" x14ac:dyDescent="0.25">
      <c r="F3901" t="str">
        <f t="shared" si="64"/>
        <v>ALLLTS CORP. LOHMANN THERAPY SYSTEMS</v>
      </c>
      <c r="G3901" s="149" t="s">
        <v>13438</v>
      </c>
      <c r="H3901" s="149" t="s">
        <v>5623</v>
      </c>
      <c r="I3901">
        <v>40002364</v>
      </c>
    </row>
    <row r="3902" spans="6:9" x14ac:dyDescent="0.25">
      <c r="F3902" t="str">
        <f t="shared" si="64"/>
        <v>ALLLUBING SYSTEMS LP</v>
      </c>
      <c r="G3902" s="149" t="s">
        <v>13438</v>
      </c>
      <c r="H3902" s="149" t="s">
        <v>5624</v>
      </c>
      <c r="I3902">
        <v>40007924</v>
      </c>
    </row>
    <row r="3903" spans="6:9" x14ac:dyDescent="0.25">
      <c r="F3903" t="str">
        <f t="shared" si="64"/>
        <v>ALLLUCKETT HOLDINGS INC.</v>
      </c>
      <c r="G3903" s="149" t="s">
        <v>13438</v>
      </c>
      <c r="H3903" s="149" t="s">
        <v>5625</v>
      </c>
      <c r="I3903">
        <v>40008994</v>
      </c>
    </row>
    <row r="3904" spans="6:9" x14ac:dyDescent="0.25">
      <c r="F3904" t="str">
        <f t="shared" si="64"/>
        <v>ALLLUCKY COUNTRY USA, LLC</v>
      </c>
      <c r="G3904" s="149" t="s">
        <v>13438</v>
      </c>
      <c r="H3904" s="149" t="s">
        <v>5626</v>
      </c>
      <c r="I3904">
        <v>40008040</v>
      </c>
    </row>
    <row r="3905" spans="6:9" x14ac:dyDescent="0.25">
      <c r="F3905" t="str">
        <f t="shared" si="64"/>
        <v>ALLLUFKIN FUBBER &amp; GASKET CO.</v>
      </c>
      <c r="G3905" s="149" t="s">
        <v>13438</v>
      </c>
      <c r="H3905" s="149" t="s">
        <v>5628</v>
      </c>
      <c r="I3905">
        <v>40005903</v>
      </c>
    </row>
    <row r="3906" spans="6:9" x14ac:dyDescent="0.25">
      <c r="F3906" t="str">
        <f t="shared" si="64"/>
        <v>ALLLUFKIN RUBBER &amp; GASKET CO</v>
      </c>
      <c r="G3906" s="149" t="s">
        <v>13438</v>
      </c>
      <c r="H3906" s="149" t="s">
        <v>5629</v>
      </c>
      <c r="I3906">
        <v>40000989</v>
      </c>
    </row>
    <row r="3907" spans="6:9" x14ac:dyDescent="0.25">
      <c r="F3907" t="str">
        <f t="shared" ref="F3907:F3970" si="65">CONCATENATE(G3907, H3907)</f>
        <v>ALLLUFKIN RUBBER &amp; GASKET CO, INC</v>
      </c>
      <c r="G3907" s="149" t="s">
        <v>13438</v>
      </c>
      <c r="H3907" s="149" t="s">
        <v>5630</v>
      </c>
      <c r="I3907">
        <v>40006075</v>
      </c>
    </row>
    <row r="3908" spans="6:9" x14ac:dyDescent="0.25">
      <c r="F3908" t="str">
        <f t="shared" si="65"/>
        <v>ALLLUIS MAURICIO BONILLA CRUZ</v>
      </c>
      <c r="G3908" s="149" t="s">
        <v>13438</v>
      </c>
      <c r="H3908" s="149" t="s">
        <v>5631</v>
      </c>
      <c r="I3908">
        <v>40008462</v>
      </c>
    </row>
    <row r="3909" spans="6:9" x14ac:dyDescent="0.25">
      <c r="F3909" t="str">
        <f t="shared" si="65"/>
        <v>ALLLUKAND GT</v>
      </c>
      <c r="G3909" s="149" t="s">
        <v>13438</v>
      </c>
      <c r="H3909" s="149" t="s">
        <v>5632</v>
      </c>
      <c r="I3909">
        <v>40003544</v>
      </c>
    </row>
    <row r="3910" spans="6:9" x14ac:dyDescent="0.25">
      <c r="F3910" t="str">
        <f t="shared" si="65"/>
        <v>ALLLUMENITE CONTROL TECHNOLOGY,INC.</v>
      </c>
      <c r="G3910" s="149" t="s">
        <v>13438</v>
      </c>
      <c r="H3910" s="149" t="s">
        <v>5633</v>
      </c>
      <c r="I3910">
        <v>40002337</v>
      </c>
    </row>
    <row r="3911" spans="6:9" x14ac:dyDescent="0.25">
      <c r="F3911" t="str">
        <f t="shared" si="65"/>
        <v>ALLLUTTRELL BELTING</v>
      </c>
      <c r="G3911" s="149" t="s">
        <v>13438</v>
      </c>
      <c r="H3911" s="149" t="s">
        <v>5636</v>
      </c>
      <c r="I3911">
        <v>40004458</v>
      </c>
    </row>
    <row r="3912" spans="6:9" x14ac:dyDescent="0.25">
      <c r="F3912" t="str">
        <f t="shared" si="65"/>
        <v>ALLLUTTRELL BELTING &amp; SUPPLY</v>
      </c>
      <c r="G3912" s="149" t="s">
        <v>13438</v>
      </c>
      <c r="H3912" s="149" t="s">
        <v>5637</v>
      </c>
      <c r="I3912">
        <v>40006134</v>
      </c>
    </row>
    <row r="3913" spans="6:9" x14ac:dyDescent="0.25">
      <c r="F3913" t="str">
        <f t="shared" si="65"/>
        <v>ALLLUXFER GAS CYLINDERS</v>
      </c>
      <c r="G3913" s="149" t="s">
        <v>13438</v>
      </c>
      <c r="H3913" s="149" t="s">
        <v>5638</v>
      </c>
      <c r="I3913">
        <v>40007814</v>
      </c>
    </row>
    <row r="3914" spans="6:9" x14ac:dyDescent="0.25">
      <c r="F3914" t="str">
        <f t="shared" si="65"/>
        <v>ALLLVO MANUFACTURING INC.</v>
      </c>
      <c r="G3914" s="149" t="s">
        <v>13438</v>
      </c>
      <c r="H3914" s="149" t="s">
        <v>5640</v>
      </c>
      <c r="I3914">
        <v>40008533</v>
      </c>
    </row>
    <row r="3915" spans="6:9" x14ac:dyDescent="0.25">
      <c r="F3915" t="str">
        <f t="shared" si="65"/>
        <v>ALLLYRECO - CANADA - INC.</v>
      </c>
      <c r="G3915" s="149" t="s">
        <v>13438</v>
      </c>
      <c r="H3915" s="149" t="s">
        <v>5641</v>
      </c>
      <c r="I3915">
        <v>40420900</v>
      </c>
    </row>
    <row r="3916" spans="6:9" x14ac:dyDescent="0.25">
      <c r="F3916" t="str">
        <f t="shared" si="65"/>
        <v>ALLM &amp; M CUSTOM CONVEYOR FABRICATION I</v>
      </c>
      <c r="G3916" s="149" t="s">
        <v>13438</v>
      </c>
      <c r="H3916" s="149" t="s">
        <v>5642</v>
      </c>
      <c r="I3916">
        <v>40421062</v>
      </c>
    </row>
    <row r="3917" spans="6:9" x14ac:dyDescent="0.25">
      <c r="F3917" t="str">
        <f t="shared" si="65"/>
        <v>ALLM &amp; M MAINTENANCE</v>
      </c>
      <c r="G3917" s="149" t="s">
        <v>13438</v>
      </c>
      <c r="H3917" s="149" t="s">
        <v>5643</v>
      </c>
      <c r="I3917">
        <v>40000670</v>
      </c>
    </row>
    <row r="3918" spans="6:9" x14ac:dyDescent="0.25">
      <c r="F3918" t="str">
        <f t="shared" si="65"/>
        <v>ALLM &amp; R PRINTING EQUIPMENT, INC.</v>
      </c>
      <c r="G3918" s="149" t="s">
        <v>13438</v>
      </c>
      <c r="H3918" s="149" t="s">
        <v>5645</v>
      </c>
      <c r="I3918">
        <v>40001343</v>
      </c>
    </row>
    <row r="3919" spans="6:9" x14ac:dyDescent="0.25">
      <c r="F3919" t="str">
        <f t="shared" si="65"/>
        <v>ALLM FIBRES INC.</v>
      </c>
      <c r="G3919" s="149" t="s">
        <v>13438</v>
      </c>
      <c r="H3919" s="149" t="s">
        <v>5648</v>
      </c>
      <c r="I3919">
        <v>40420230</v>
      </c>
    </row>
    <row r="3920" spans="6:9" x14ac:dyDescent="0.25">
      <c r="F3920" t="str">
        <f t="shared" si="65"/>
        <v>ALLM&amp;O SUBLIMATION, INC</v>
      </c>
      <c r="G3920" s="149" t="s">
        <v>13438</v>
      </c>
      <c r="H3920" s="149" t="s">
        <v>5649</v>
      </c>
      <c r="I3920">
        <v>40008182</v>
      </c>
    </row>
    <row r="3921" spans="6:9" x14ac:dyDescent="0.25">
      <c r="F3921" t="str">
        <f t="shared" si="65"/>
        <v>ALLM. B. MCKEE CO., INC</v>
      </c>
      <c r="G3921" s="149" t="s">
        <v>13438</v>
      </c>
      <c r="H3921" s="149" t="s">
        <v>5650</v>
      </c>
      <c r="I3921">
        <v>40008960</v>
      </c>
    </row>
    <row r="3922" spans="6:9" x14ac:dyDescent="0.25">
      <c r="F3922" t="str">
        <f t="shared" si="65"/>
        <v>ALLM. MORRIS INC.</v>
      </c>
      <c r="G3922" s="149" t="s">
        <v>13438</v>
      </c>
      <c r="H3922" s="149" t="s">
        <v>5651</v>
      </c>
      <c r="I3922">
        <v>40001919</v>
      </c>
    </row>
    <row r="3923" spans="6:9" x14ac:dyDescent="0.25">
      <c r="F3923" t="str">
        <f t="shared" si="65"/>
        <v>ALLM.J. LESSARD</v>
      </c>
      <c r="G3923" s="149" t="s">
        <v>13438</v>
      </c>
      <c r="H3923" s="149" t="s">
        <v>5652</v>
      </c>
      <c r="I3923">
        <v>40420727</v>
      </c>
    </row>
    <row r="3924" spans="6:9" x14ac:dyDescent="0.25">
      <c r="F3924" t="str">
        <f t="shared" si="65"/>
        <v>ALLM.J. TOOLS &amp; MFG. INC.</v>
      </c>
      <c r="G3924" s="149" t="s">
        <v>13438</v>
      </c>
      <c r="H3924" s="149" t="s">
        <v>5653</v>
      </c>
      <c r="I3924">
        <v>40000632</v>
      </c>
    </row>
    <row r="3925" spans="6:9" x14ac:dyDescent="0.25">
      <c r="F3925" t="str">
        <f t="shared" si="65"/>
        <v>ALLMAC INDUSTRIES</v>
      </c>
      <c r="G3925" s="149" t="s">
        <v>13438</v>
      </c>
      <c r="H3925" s="149" t="s">
        <v>5655</v>
      </c>
      <c r="I3925">
        <v>40007453</v>
      </c>
    </row>
    <row r="3926" spans="6:9" x14ac:dyDescent="0.25">
      <c r="F3926" t="str">
        <f t="shared" si="65"/>
        <v>ALLMACHADO MAINTENANCE SERVICE</v>
      </c>
      <c r="G3926" s="149" t="s">
        <v>13438</v>
      </c>
      <c r="H3926" s="149" t="s">
        <v>5657</v>
      </c>
      <c r="I3926">
        <v>40421069</v>
      </c>
    </row>
    <row r="3927" spans="6:9" x14ac:dyDescent="0.25">
      <c r="F3927" t="str">
        <f t="shared" si="65"/>
        <v>ALLMACHINE TOOL BUILDERS, INC.</v>
      </c>
      <c r="G3927" s="149" t="s">
        <v>13438</v>
      </c>
      <c r="H3927" s="149" t="s">
        <v>5659</v>
      </c>
      <c r="I3927">
        <v>40005833</v>
      </c>
    </row>
    <row r="3928" spans="6:9" x14ac:dyDescent="0.25">
      <c r="F3928" t="str">
        <f t="shared" si="65"/>
        <v>ALLMACHINERY &amp; SOLUTIONS LLC</v>
      </c>
      <c r="G3928" s="149" t="s">
        <v>13438</v>
      </c>
      <c r="H3928" s="149" t="s">
        <v>5662</v>
      </c>
      <c r="I3928">
        <v>40006854</v>
      </c>
    </row>
    <row r="3929" spans="6:9" x14ac:dyDescent="0.25">
      <c r="F3929" t="str">
        <f t="shared" si="65"/>
        <v>ALLMACHINERY SALES</v>
      </c>
      <c r="G3929" s="149" t="s">
        <v>13438</v>
      </c>
      <c r="H3929" s="149" t="s">
        <v>5663</v>
      </c>
      <c r="I3929">
        <v>40007667</v>
      </c>
    </row>
    <row r="3930" spans="6:9" x14ac:dyDescent="0.25">
      <c r="F3930" t="str">
        <f t="shared" si="65"/>
        <v>ALLMACHINING SERVICES</v>
      </c>
      <c r="G3930" s="149" t="s">
        <v>13438</v>
      </c>
      <c r="H3930" s="149" t="s">
        <v>5664</v>
      </c>
      <c r="I3930">
        <v>40003410</v>
      </c>
    </row>
    <row r="3931" spans="6:9" x14ac:dyDescent="0.25">
      <c r="F3931" t="str">
        <f t="shared" si="65"/>
        <v>ALLMACK MOLDING CO., INC</v>
      </c>
      <c r="G3931" s="149" t="s">
        <v>13438</v>
      </c>
      <c r="H3931" s="149" t="s">
        <v>5665</v>
      </c>
      <c r="I3931">
        <v>40005662</v>
      </c>
    </row>
    <row r="3932" spans="6:9" x14ac:dyDescent="0.25">
      <c r="F3932" t="str">
        <f t="shared" si="65"/>
        <v>ALLMACKAY MITCHELL ENVELOPE CO LLC</v>
      </c>
      <c r="G3932" s="149" t="s">
        <v>13438</v>
      </c>
      <c r="H3932" s="149" t="s">
        <v>5666</v>
      </c>
      <c r="I3932">
        <v>40007255</v>
      </c>
    </row>
    <row r="3933" spans="6:9" x14ac:dyDescent="0.25">
      <c r="F3933" t="str">
        <f t="shared" si="65"/>
        <v>ALLMACROLINE CORPORATION</v>
      </c>
      <c r="G3933" s="149" t="s">
        <v>13438</v>
      </c>
      <c r="H3933" s="149" t="s">
        <v>5669</v>
      </c>
      <c r="I3933">
        <v>40006768</v>
      </c>
    </row>
    <row r="3934" spans="6:9" x14ac:dyDescent="0.25">
      <c r="F3934" t="str">
        <f t="shared" si="65"/>
        <v>ALLMADELAINE CHOCOLATE</v>
      </c>
      <c r="G3934" s="149" t="s">
        <v>13438</v>
      </c>
      <c r="H3934" s="149" t="s">
        <v>12945</v>
      </c>
      <c r="I3934">
        <v>40005127</v>
      </c>
    </row>
    <row r="3935" spans="6:9" x14ac:dyDescent="0.25">
      <c r="F3935" t="str">
        <f t="shared" si="65"/>
        <v>ALLMADSEN &amp; HOWELL CORP</v>
      </c>
      <c r="G3935" s="149" t="s">
        <v>13438</v>
      </c>
      <c r="H3935" s="149" t="s">
        <v>5672</v>
      </c>
      <c r="I3935">
        <v>40007694</v>
      </c>
    </row>
    <row r="3936" spans="6:9" x14ac:dyDescent="0.25">
      <c r="F3936" t="str">
        <f t="shared" si="65"/>
        <v>ALLMAGI FOODS, LLC</v>
      </c>
      <c r="G3936" s="149" t="s">
        <v>13438</v>
      </c>
      <c r="H3936" s="149" t="s">
        <v>5674</v>
      </c>
      <c r="I3936">
        <v>40007794</v>
      </c>
    </row>
    <row r="3937" spans="6:9" x14ac:dyDescent="0.25">
      <c r="F3937" t="str">
        <f t="shared" si="65"/>
        <v>ALLMAGNUM AUTOMATION INC.</v>
      </c>
      <c r="G3937" s="149" t="s">
        <v>13438</v>
      </c>
      <c r="H3937" s="149" t="s">
        <v>5679</v>
      </c>
      <c r="I3937">
        <v>40420931</v>
      </c>
    </row>
    <row r="3938" spans="6:9" x14ac:dyDescent="0.25">
      <c r="F3938" t="str">
        <f t="shared" si="65"/>
        <v>ALLMAGNUM DIGITAL SOLUTIONS INC.</v>
      </c>
      <c r="G3938" s="149" t="s">
        <v>13438</v>
      </c>
      <c r="H3938" s="149" t="s">
        <v>5680</v>
      </c>
      <c r="I3938">
        <v>40420175</v>
      </c>
    </row>
    <row r="3939" spans="6:9" x14ac:dyDescent="0.25">
      <c r="F3939" t="str">
        <f t="shared" si="65"/>
        <v>ALLMAGNUM INDUSTRIAL DISTRIBUTORS</v>
      </c>
      <c r="G3939" s="149" t="s">
        <v>13438</v>
      </c>
      <c r="H3939" s="149" t="s">
        <v>5683</v>
      </c>
      <c r="I3939">
        <v>40008954</v>
      </c>
    </row>
    <row r="3940" spans="6:9" x14ac:dyDescent="0.25">
      <c r="F3940" t="str">
        <f t="shared" si="65"/>
        <v>ALLMAGNUM PRECISION INSTRUMENTS, INC.</v>
      </c>
      <c r="G3940" s="149" t="s">
        <v>13438</v>
      </c>
      <c r="H3940" s="149" t="s">
        <v>5684</v>
      </c>
      <c r="I3940">
        <v>40007063</v>
      </c>
    </row>
    <row r="3941" spans="6:9" x14ac:dyDescent="0.25">
      <c r="F3941" t="str">
        <f t="shared" si="65"/>
        <v>ALLMAGNUM PT</v>
      </c>
      <c r="G3941" s="149" t="s">
        <v>13438</v>
      </c>
      <c r="H3941" s="149" t="s">
        <v>5685</v>
      </c>
      <c r="I3941">
        <v>40008743</v>
      </c>
    </row>
    <row r="3942" spans="6:9" x14ac:dyDescent="0.25">
      <c r="F3942" t="str">
        <f t="shared" si="65"/>
        <v>ALLMAHAR TOOL SUPPLY</v>
      </c>
      <c r="G3942" s="149" t="s">
        <v>13438</v>
      </c>
      <c r="H3942" s="149" t="s">
        <v>5686</v>
      </c>
      <c r="I3942">
        <v>40008121</v>
      </c>
    </row>
    <row r="3943" spans="6:9" x14ac:dyDescent="0.25">
      <c r="F3943" t="str">
        <f t="shared" si="65"/>
        <v>ALLMAHLE FILTER SYSTEMS CANADA</v>
      </c>
      <c r="G3943" s="149" t="s">
        <v>13438</v>
      </c>
      <c r="H3943" s="149" t="s">
        <v>5687</v>
      </c>
      <c r="I3943">
        <v>40008011</v>
      </c>
    </row>
    <row r="3944" spans="6:9" x14ac:dyDescent="0.25">
      <c r="F3944" t="str">
        <f t="shared" si="65"/>
        <v>ALLMAILCRAFTERS CANADA INC</v>
      </c>
      <c r="G3944" s="149" t="s">
        <v>13438</v>
      </c>
      <c r="H3944" s="149" t="s">
        <v>5689</v>
      </c>
      <c r="I3944">
        <v>40420319</v>
      </c>
    </row>
    <row r="3945" spans="6:9" x14ac:dyDescent="0.25">
      <c r="F3945" t="str">
        <f t="shared" si="65"/>
        <v>ALLMAILSOUTH, INC.</v>
      </c>
      <c r="G3945" s="149" t="s">
        <v>13438</v>
      </c>
      <c r="H3945" s="149" t="s">
        <v>5691</v>
      </c>
      <c r="I3945">
        <v>40002148</v>
      </c>
    </row>
    <row r="3946" spans="6:9" x14ac:dyDescent="0.25">
      <c r="F3946" t="str">
        <f t="shared" si="65"/>
        <v>ALLMAIN INDUSTRIAL SALES</v>
      </c>
      <c r="G3946" s="149" t="s">
        <v>13438</v>
      </c>
      <c r="H3946" s="149" t="s">
        <v>5692</v>
      </c>
      <c r="I3946">
        <v>40420836</v>
      </c>
    </row>
    <row r="3947" spans="6:9" x14ac:dyDescent="0.25">
      <c r="F3947" t="str">
        <f t="shared" si="65"/>
        <v>ALLMAINTENANCE ICI INC</v>
      </c>
      <c r="G3947" s="149" t="s">
        <v>13438</v>
      </c>
      <c r="H3947" s="149" t="s">
        <v>5694</v>
      </c>
      <c r="I3947">
        <v>40421350</v>
      </c>
    </row>
    <row r="3948" spans="6:9" x14ac:dyDescent="0.25">
      <c r="F3948" t="str">
        <f t="shared" si="65"/>
        <v>ALLMAINWAY HANDLING SYSTEMS</v>
      </c>
      <c r="G3948" s="149" t="s">
        <v>13438</v>
      </c>
      <c r="H3948" s="149" t="s">
        <v>5695</v>
      </c>
      <c r="I3948">
        <v>40420801</v>
      </c>
    </row>
    <row r="3949" spans="6:9" x14ac:dyDescent="0.25">
      <c r="F3949" t="str">
        <f t="shared" si="65"/>
        <v>ALLMALAHIDE DESIGN &amp; MAN. INC.</v>
      </c>
      <c r="G3949" s="149" t="s">
        <v>13438</v>
      </c>
      <c r="H3949" s="149" t="s">
        <v>5699</v>
      </c>
      <c r="I3949">
        <v>40420455</v>
      </c>
    </row>
    <row r="3950" spans="6:9" x14ac:dyDescent="0.25">
      <c r="F3950" t="str">
        <f t="shared" si="65"/>
        <v>ALLMALONE INDUSTRIAL PRODUCTS</v>
      </c>
      <c r="G3950" s="149" t="s">
        <v>13438</v>
      </c>
      <c r="H3950" s="149" t="s">
        <v>5700</v>
      </c>
      <c r="I3950">
        <v>40003458</v>
      </c>
    </row>
    <row r="3951" spans="6:9" x14ac:dyDescent="0.25">
      <c r="F3951" t="str">
        <f t="shared" si="65"/>
        <v>ALLMALPACK LTD</v>
      </c>
      <c r="G3951" s="149" t="s">
        <v>13438</v>
      </c>
      <c r="H3951" s="149" t="s">
        <v>5701</v>
      </c>
      <c r="I3951">
        <v>40421394</v>
      </c>
    </row>
    <row r="3952" spans="6:9" x14ac:dyDescent="0.25">
      <c r="F3952" t="str">
        <f t="shared" si="65"/>
        <v>ALLMAMA ROSIE'S CO. INC.</v>
      </c>
      <c r="G3952" s="149" t="s">
        <v>13438</v>
      </c>
      <c r="H3952" s="149" t="s">
        <v>5702</v>
      </c>
      <c r="I3952">
        <v>40008339</v>
      </c>
    </row>
    <row r="3953" spans="6:9" x14ac:dyDescent="0.25">
      <c r="F3953" t="str">
        <f t="shared" si="65"/>
        <v>ALLMANCHESTER - BOSTON REGIONAL AIRPOR</v>
      </c>
      <c r="G3953" s="149" t="s">
        <v>13438</v>
      </c>
      <c r="H3953" s="149" t="s">
        <v>5704</v>
      </c>
      <c r="I3953">
        <v>40008628</v>
      </c>
    </row>
    <row r="3954" spans="6:9" x14ac:dyDescent="0.25">
      <c r="F3954" t="str">
        <f t="shared" si="65"/>
        <v>ALLMANCHESTER INDUSTRIES</v>
      </c>
      <c r="G3954" s="149" t="s">
        <v>13438</v>
      </c>
      <c r="H3954" s="149" t="s">
        <v>5705</v>
      </c>
      <c r="I3954">
        <v>40005372</v>
      </c>
    </row>
    <row r="3955" spans="6:9" x14ac:dyDescent="0.25">
      <c r="F3955" t="str">
        <f t="shared" si="65"/>
        <v>ALLMANCHESTER INDUSTRIES, INC.</v>
      </c>
      <c r="G3955" s="149" t="s">
        <v>13438</v>
      </c>
      <c r="H3955" s="149" t="s">
        <v>5706</v>
      </c>
      <c r="I3955">
        <v>40002654</v>
      </c>
    </row>
    <row r="3956" spans="6:9" x14ac:dyDescent="0.25">
      <c r="F3956" s="185" t="str">
        <f t="shared" si="65"/>
        <v>ALLMANGUERAS Y FITINERIAS S.A</v>
      </c>
      <c r="G3956" s="149" t="s">
        <v>13438</v>
      </c>
      <c r="H3956" s="149" t="s">
        <v>5707</v>
      </c>
      <c r="I3956">
        <v>40421298</v>
      </c>
    </row>
    <row r="3957" spans="6:9" x14ac:dyDescent="0.25">
      <c r="F3957" s="185" t="str">
        <f t="shared" si="65"/>
        <v>ALLMANGUERAS Y FITINERIAS S.A</v>
      </c>
      <c r="G3957" s="149" t="s">
        <v>13438</v>
      </c>
      <c r="H3957" s="149" t="s">
        <v>5707</v>
      </c>
      <c r="I3957">
        <v>40421298</v>
      </c>
    </row>
    <row r="3958" spans="6:9" x14ac:dyDescent="0.25">
      <c r="F3958" s="185" t="str">
        <f t="shared" si="65"/>
        <v>ALLMANGUERAS Y FITINERIAS S.A</v>
      </c>
      <c r="G3958" s="149" t="s">
        <v>13438</v>
      </c>
      <c r="H3958" s="149" t="s">
        <v>5707</v>
      </c>
      <c r="I3958">
        <v>40421298</v>
      </c>
    </row>
    <row r="3959" spans="6:9" x14ac:dyDescent="0.25">
      <c r="F3959" t="str">
        <f t="shared" si="65"/>
        <v>ALLMANHATTAN CHOCOLATES</v>
      </c>
      <c r="G3959" s="149" t="s">
        <v>13438</v>
      </c>
      <c r="H3959" s="149" t="s">
        <v>5708</v>
      </c>
      <c r="I3959">
        <v>40006262</v>
      </c>
    </row>
    <row r="3960" spans="6:9" x14ac:dyDescent="0.25">
      <c r="F3960" t="str">
        <f t="shared" si="65"/>
        <v>ALLMANHEIM FARM</v>
      </c>
      <c r="G3960" s="149" t="s">
        <v>13438</v>
      </c>
      <c r="H3960" s="149" t="s">
        <v>5709</v>
      </c>
      <c r="I3960">
        <v>40008196</v>
      </c>
    </row>
    <row r="3961" spans="6:9" x14ac:dyDescent="0.25">
      <c r="F3961" t="str">
        <f t="shared" si="65"/>
        <v>ALLMANNARICH FOOD INC.</v>
      </c>
      <c r="G3961" s="149" t="s">
        <v>13438</v>
      </c>
      <c r="H3961" s="149" t="s">
        <v>5711</v>
      </c>
      <c r="I3961">
        <v>40420617</v>
      </c>
    </row>
    <row r="3962" spans="6:9" x14ac:dyDescent="0.25">
      <c r="F3962" t="str">
        <f t="shared" si="65"/>
        <v>ALLMANOUCHER FOOD &amp; CO.</v>
      </c>
      <c r="G3962" s="149" t="s">
        <v>13438</v>
      </c>
      <c r="H3962" s="149" t="s">
        <v>5713</v>
      </c>
      <c r="I3962">
        <v>40420802</v>
      </c>
    </row>
    <row r="3963" spans="6:9" x14ac:dyDescent="0.25">
      <c r="F3963" t="str">
        <f t="shared" si="65"/>
        <v>ALLMANROLAND GOSS WEB SYSTEMS AMERICAS</v>
      </c>
      <c r="G3963" s="149" t="s">
        <v>13438</v>
      </c>
      <c r="H3963" s="149" t="s">
        <v>5714</v>
      </c>
      <c r="I3963">
        <v>40003747</v>
      </c>
    </row>
    <row r="3964" spans="6:9" x14ac:dyDescent="0.25">
      <c r="F3964" t="str">
        <f t="shared" si="65"/>
        <v>ALLMANROLAND WEB SYSTEMS</v>
      </c>
      <c r="G3964" s="149" t="s">
        <v>13438</v>
      </c>
      <c r="H3964" s="149" t="s">
        <v>5716</v>
      </c>
      <c r="I3964">
        <v>40001829</v>
      </c>
    </row>
    <row r="3965" spans="6:9" x14ac:dyDescent="0.25">
      <c r="F3965" t="str">
        <f t="shared" si="65"/>
        <v>ALLMANTISSA CORPORATION</v>
      </c>
      <c r="G3965" s="149" t="s">
        <v>13438</v>
      </c>
      <c r="H3965" s="149" t="s">
        <v>5717</v>
      </c>
      <c r="I3965">
        <v>40000199</v>
      </c>
    </row>
    <row r="3966" spans="6:9" x14ac:dyDescent="0.25">
      <c r="F3966" t="str">
        <f t="shared" si="65"/>
        <v>ALLMANUFACTURED ASSEMBLIES CORP</v>
      </c>
      <c r="G3966" s="149" t="s">
        <v>13438</v>
      </c>
      <c r="H3966" s="149" t="s">
        <v>5718</v>
      </c>
      <c r="I3966">
        <v>40006396</v>
      </c>
    </row>
    <row r="3967" spans="6:9" x14ac:dyDescent="0.25">
      <c r="F3967" t="str">
        <f t="shared" si="65"/>
        <v>ALLMANUFACTURERS SUPPLIES CO.</v>
      </c>
      <c r="G3967" s="149" t="s">
        <v>13438</v>
      </c>
      <c r="H3967" s="149" t="s">
        <v>5719</v>
      </c>
      <c r="I3967">
        <v>40006469</v>
      </c>
    </row>
    <row r="3968" spans="6:9" x14ac:dyDescent="0.25">
      <c r="F3968" t="str">
        <f t="shared" si="65"/>
        <v>ALLMANUFACTURING SUPPORT &amp; SUPPLIES CO</v>
      </c>
      <c r="G3968" s="149" t="s">
        <v>13438</v>
      </c>
      <c r="H3968" s="149" t="s">
        <v>13660</v>
      </c>
      <c r="I3968">
        <v>40007250</v>
      </c>
    </row>
    <row r="3969" spans="6:9" x14ac:dyDescent="0.25">
      <c r="F3969" t="str">
        <f t="shared" si="65"/>
        <v>ALLMANUFACTURING SYSTEMS &amp; EQUIP CO</v>
      </c>
      <c r="G3969" s="149" t="s">
        <v>13438</v>
      </c>
      <c r="H3969" s="149" t="s">
        <v>5721</v>
      </c>
      <c r="I3969">
        <v>40000286</v>
      </c>
    </row>
    <row r="3970" spans="6:9" x14ac:dyDescent="0.25">
      <c r="F3970" t="str">
        <f t="shared" si="65"/>
        <v>ALLMAPA DISTRIBUTORS</v>
      </c>
      <c r="G3970" s="149" t="s">
        <v>13438</v>
      </c>
      <c r="H3970" s="149" t="s">
        <v>5722</v>
      </c>
      <c r="I3970">
        <v>40007028</v>
      </c>
    </row>
    <row r="3971" spans="6:9" x14ac:dyDescent="0.25">
      <c r="F3971" t="str">
        <f t="shared" ref="F3971:F4034" si="66">CONCATENATE(G3971, H3971)</f>
        <v>ALLMAPLE LEAF CONSUMER FOODS INC.</v>
      </c>
      <c r="G3971" s="149" t="s">
        <v>13438</v>
      </c>
      <c r="H3971" s="149" t="s">
        <v>5724</v>
      </c>
      <c r="I3971">
        <v>40420108</v>
      </c>
    </row>
    <row r="3972" spans="6:9" x14ac:dyDescent="0.25">
      <c r="F3972" t="str">
        <f t="shared" si="66"/>
        <v>ALLMAPLE LEAF FOODS INC</v>
      </c>
      <c r="G3972" s="149" t="s">
        <v>13438</v>
      </c>
      <c r="H3972" s="149" t="s">
        <v>5725</v>
      </c>
      <c r="I3972">
        <v>40421155</v>
      </c>
    </row>
    <row r="3973" spans="6:9" x14ac:dyDescent="0.25">
      <c r="F3973" s="185" t="str">
        <f t="shared" si="66"/>
        <v>ALLMAPLE LEAF FOODS INC.</v>
      </c>
      <c r="G3973" s="149" t="s">
        <v>13438</v>
      </c>
      <c r="H3973" s="149" t="s">
        <v>5726</v>
      </c>
      <c r="I3973">
        <v>40420722</v>
      </c>
    </row>
    <row r="3974" spans="6:9" x14ac:dyDescent="0.25">
      <c r="F3974" s="185" t="str">
        <f t="shared" si="66"/>
        <v>ALLMAPLE LEAF FOODS INC.</v>
      </c>
      <c r="G3974" s="149" t="s">
        <v>13438</v>
      </c>
      <c r="H3974" s="149" t="s">
        <v>5726</v>
      </c>
      <c r="I3974">
        <v>40420912</v>
      </c>
    </row>
    <row r="3975" spans="6:9" x14ac:dyDescent="0.25">
      <c r="F3975" s="185" t="str">
        <f t="shared" si="66"/>
        <v>ALLMAPLE LEAF FOODS INC.</v>
      </c>
      <c r="G3975" s="149" t="s">
        <v>13438</v>
      </c>
      <c r="H3975" s="149" t="s">
        <v>5726</v>
      </c>
      <c r="I3975">
        <v>40421371</v>
      </c>
    </row>
    <row r="3976" spans="6:9" x14ac:dyDescent="0.25">
      <c r="F3976" t="str">
        <f t="shared" si="66"/>
        <v>ALLMAPLE LODGE FARMS LTD.</v>
      </c>
      <c r="G3976" s="149" t="s">
        <v>13438</v>
      </c>
      <c r="H3976" s="149" t="s">
        <v>5727</v>
      </c>
      <c r="I3976">
        <v>40420044</v>
      </c>
    </row>
    <row r="3977" spans="6:9" x14ac:dyDescent="0.25">
      <c r="F3977" t="str">
        <f t="shared" si="66"/>
        <v>ALLMAPLE STAMPING</v>
      </c>
      <c r="G3977" s="149" t="s">
        <v>13438</v>
      </c>
      <c r="H3977" s="149" t="s">
        <v>5728</v>
      </c>
      <c r="I3977">
        <v>40420925</v>
      </c>
    </row>
    <row r="3978" spans="6:9" x14ac:dyDescent="0.25">
      <c r="F3978" t="str">
        <f t="shared" si="66"/>
        <v>ALLMAPLEHURST BAKERIES INC.</v>
      </c>
      <c r="G3978" s="149" t="s">
        <v>13438</v>
      </c>
      <c r="H3978" s="149" t="s">
        <v>5730</v>
      </c>
      <c r="I3978">
        <v>40420284</v>
      </c>
    </row>
    <row r="3979" spans="6:9" x14ac:dyDescent="0.25">
      <c r="F3979" t="str">
        <f t="shared" si="66"/>
        <v>ALLMAPLEHURST BAKERIES, LLC</v>
      </c>
      <c r="G3979" s="149" t="s">
        <v>13438</v>
      </c>
      <c r="H3979" s="149" t="s">
        <v>5731</v>
      </c>
      <c r="I3979">
        <v>40008577</v>
      </c>
    </row>
    <row r="3980" spans="6:9" x14ac:dyDescent="0.25">
      <c r="F3980" t="str">
        <f t="shared" si="66"/>
        <v>ALLMAPLES INDUSTRIES, INC</v>
      </c>
      <c r="G3980" s="149" t="s">
        <v>13438</v>
      </c>
      <c r="H3980" s="149" t="s">
        <v>5732</v>
      </c>
      <c r="I3980">
        <v>40004568</v>
      </c>
    </row>
    <row r="3981" spans="6:9" x14ac:dyDescent="0.25">
      <c r="F3981" t="str">
        <f t="shared" si="66"/>
        <v>ALLMAQUILA SERVICES, LLC</v>
      </c>
      <c r="G3981" s="149" t="s">
        <v>13438</v>
      </c>
      <c r="H3981" s="149" t="s">
        <v>5733</v>
      </c>
      <c r="I3981">
        <v>40008639</v>
      </c>
    </row>
    <row r="3982" spans="6:9" x14ac:dyDescent="0.25">
      <c r="F3982" t="str">
        <f t="shared" si="66"/>
        <v>ALLMARACLE PRESS LIMITED</v>
      </c>
      <c r="G3982" s="149" t="s">
        <v>13438</v>
      </c>
      <c r="H3982" s="149" t="s">
        <v>13661</v>
      </c>
      <c r="I3982">
        <v>40420505</v>
      </c>
    </row>
    <row r="3983" spans="6:9" x14ac:dyDescent="0.25">
      <c r="F3983" t="str">
        <f t="shared" si="66"/>
        <v>ALLMARATHON CHEESE CORPORATION</v>
      </c>
      <c r="G3983" s="149" t="s">
        <v>13438</v>
      </c>
      <c r="H3983" s="149" t="s">
        <v>5735</v>
      </c>
      <c r="I3983">
        <v>40007499</v>
      </c>
    </row>
    <row r="3984" spans="6:9" x14ac:dyDescent="0.25">
      <c r="F3984" t="str">
        <f t="shared" si="66"/>
        <v>ALLMARATHON INDUSTRIAL PRODU</v>
      </c>
      <c r="G3984" s="149" t="s">
        <v>13438</v>
      </c>
      <c r="H3984" s="149" t="s">
        <v>5736</v>
      </c>
      <c r="I3984">
        <v>40420338</v>
      </c>
    </row>
    <row r="3985" spans="6:9" x14ac:dyDescent="0.25">
      <c r="F3985" t="str">
        <f t="shared" si="66"/>
        <v>ALLMARBEL INDUSTRIES INC.</v>
      </c>
      <c r="G3985" s="149" t="s">
        <v>13438</v>
      </c>
      <c r="H3985" s="149" t="s">
        <v>5737</v>
      </c>
      <c r="I3985">
        <v>40421070</v>
      </c>
    </row>
    <row r="3986" spans="6:9" x14ac:dyDescent="0.25">
      <c r="F3986" t="str">
        <f t="shared" si="66"/>
        <v>ALLMAREL  STORK POULTRY PROCESSING INC</v>
      </c>
      <c r="G3986" s="149" t="s">
        <v>13438</v>
      </c>
      <c r="H3986" s="149" t="s">
        <v>13662</v>
      </c>
      <c r="I3986">
        <v>40007713</v>
      </c>
    </row>
    <row r="3987" spans="6:9" x14ac:dyDescent="0.25">
      <c r="F3987" t="str">
        <f t="shared" si="66"/>
        <v>ALLMAREL FOOD SYSTEMS</v>
      </c>
      <c r="G3987" s="149" t="s">
        <v>13438</v>
      </c>
      <c r="H3987" s="149" t="s">
        <v>5740</v>
      </c>
      <c r="I3987">
        <v>40003507</v>
      </c>
    </row>
    <row r="3988" spans="6:9" x14ac:dyDescent="0.25">
      <c r="F3988" t="str">
        <f t="shared" si="66"/>
        <v>ALLMAR-JAC POULTRY, INC.</v>
      </c>
      <c r="G3988" s="149" t="s">
        <v>13438</v>
      </c>
      <c r="H3988" s="149" t="s">
        <v>5742</v>
      </c>
      <c r="I3988">
        <v>40008371</v>
      </c>
    </row>
    <row r="3989" spans="6:9" x14ac:dyDescent="0.25">
      <c r="F3989" t="str">
        <f t="shared" si="66"/>
        <v>ALLMARK IV INDUSTRIES CORP.</v>
      </c>
      <c r="G3989" s="149" t="s">
        <v>13438</v>
      </c>
      <c r="H3989" s="149" t="s">
        <v>5744</v>
      </c>
      <c r="I3989">
        <v>40420552</v>
      </c>
    </row>
    <row r="3990" spans="6:9" x14ac:dyDescent="0.25">
      <c r="F3990" t="str">
        <f t="shared" si="66"/>
        <v>ALLMARKETING IV, INC</v>
      </c>
      <c r="G3990" s="149" t="s">
        <v>13438</v>
      </c>
      <c r="H3990" s="149" t="s">
        <v>5746</v>
      </c>
      <c r="I3990">
        <v>40003495</v>
      </c>
    </row>
    <row r="3991" spans="6:9" x14ac:dyDescent="0.25">
      <c r="F3991" t="str">
        <f t="shared" si="66"/>
        <v>ALLMARLOW CANDY AND NUT COMPANY</v>
      </c>
      <c r="G3991" s="149" t="s">
        <v>13438</v>
      </c>
      <c r="H3991" s="149" t="s">
        <v>5747</v>
      </c>
      <c r="I3991">
        <v>40004581</v>
      </c>
    </row>
    <row r="3992" spans="6:9" x14ac:dyDescent="0.25">
      <c r="F3992" t="str">
        <f t="shared" si="66"/>
        <v>ALLMARO CARTON INC</v>
      </c>
      <c r="G3992" s="149" t="s">
        <v>13438</v>
      </c>
      <c r="H3992" s="149" t="s">
        <v>5748</v>
      </c>
      <c r="I3992">
        <v>40004187</v>
      </c>
    </row>
    <row r="3993" spans="6:9" x14ac:dyDescent="0.25">
      <c r="F3993" t="str">
        <f t="shared" si="66"/>
        <v>ALLMARQUEZ BROTHERS INTERNATIONAL</v>
      </c>
      <c r="G3993" s="149" t="s">
        <v>13438</v>
      </c>
      <c r="H3993" s="149" t="s">
        <v>5749</v>
      </c>
      <c r="I3993">
        <v>40009032</v>
      </c>
    </row>
    <row r="3994" spans="6:9" x14ac:dyDescent="0.25">
      <c r="F3994" t="str">
        <f t="shared" si="66"/>
        <v>ALLMARQUIPWARDUNITED</v>
      </c>
      <c r="G3994" s="149" t="s">
        <v>13438</v>
      </c>
      <c r="H3994" s="149" t="s">
        <v>5750</v>
      </c>
      <c r="I3994">
        <v>40007001</v>
      </c>
    </row>
    <row r="3995" spans="6:9" x14ac:dyDescent="0.25">
      <c r="F3995" t="str">
        <f t="shared" si="66"/>
        <v>ALLMARS  CANADA INC</v>
      </c>
      <c r="G3995" s="149" t="s">
        <v>13438</v>
      </c>
      <c r="H3995" s="149" t="s">
        <v>5751</v>
      </c>
      <c r="I3995">
        <v>40420171</v>
      </c>
    </row>
    <row r="3996" spans="6:9" x14ac:dyDescent="0.25">
      <c r="F3996" t="str">
        <f t="shared" si="66"/>
        <v>ALLMARS AP</v>
      </c>
      <c r="G3996" s="149" t="s">
        <v>13438</v>
      </c>
      <c r="H3996" s="149" t="s">
        <v>5753</v>
      </c>
      <c r="I3996">
        <v>40006806</v>
      </c>
    </row>
    <row r="3997" spans="6:9" x14ac:dyDescent="0.25">
      <c r="F3997" t="str">
        <f t="shared" si="66"/>
        <v>ALLMARS CHOCOLATE</v>
      </c>
      <c r="G3997" s="149" t="s">
        <v>13438</v>
      </c>
      <c r="H3997" s="149" t="s">
        <v>5755</v>
      </c>
      <c r="I3997">
        <v>40006296</v>
      </c>
    </row>
    <row r="3998" spans="6:9" x14ac:dyDescent="0.25">
      <c r="F3998" t="str">
        <f t="shared" si="66"/>
        <v>ALLMARS CHOCOLATE NORTH AMERICA</v>
      </c>
      <c r="G3998" s="149" t="s">
        <v>13438</v>
      </c>
      <c r="H3998" s="149" t="s">
        <v>5756</v>
      </c>
      <c r="I3998">
        <v>40006264</v>
      </c>
    </row>
    <row r="3999" spans="6:9" x14ac:dyDescent="0.25">
      <c r="F3999" t="str">
        <f t="shared" si="66"/>
        <v>ALLMARS CHOCOLATE NORTH AMERICA LLC</v>
      </c>
      <c r="G3999" s="149" t="s">
        <v>13438</v>
      </c>
      <c r="H3999" s="149" t="s">
        <v>5757</v>
      </c>
      <c r="I3999">
        <v>40006439</v>
      </c>
    </row>
    <row r="4000" spans="6:9" x14ac:dyDescent="0.25">
      <c r="F4000" t="str">
        <f t="shared" si="66"/>
        <v>ALLMARS CHOCOLATE NORTH AMERICA, LLC</v>
      </c>
      <c r="G4000" s="149" t="s">
        <v>13438</v>
      </c>
      <c r="H4000" s="149" t="s">
        <v>5758</v>
      </c>
      <c r="I4000">
        <v>40004111</v>
      </c>
    </row>
    <row r="4001" spans="6:9" x14ac:dyDescent="0.25">
      <c r="F4001" s="185" t="str">
        <f t="shared" si="66"/>
        <v>ALLMARS SNACKFOOD US</v>
      </c>
      <c r="G4001" s="149" t="s">
        <v>13438</v>
      </c>
      <c r="H4001" s="149" t="s">
        <v>5759</v>
      </c>
      <c r="I4001">
        <v>40007849</v>
      </c>
    </row>
    <row r="4002" spans="6:9" x14ac:dyDescent="0.25">
      <c r="F4002" s="185" t="str">
        <f t="shared" si="66"/>
        <v>ALLMARS SNACKFOOD US</v>
      </c>
      <c r="G4002" s="149" t="s">
        <v>13438</v>
      </c>
      <c r="H4002" s="149" t="s">
        <v>5759</v>
      </c>
      <c r="I4002">
        <v>40005909</v>
      </c>
    </row>
    <row r="4003" spans="6:9" x14ac:dyDescent="0.25">
      <c r="F4003" t="str">
        <f t="shared" si="66"/>
        <v>ALLMARS SUPPLY</v>
      </c>
      <c r="G4003" s="149" t="s">
        <v>13438</v>
      </c>
      <c r="H4003" s="149" t="s">
        <v>5761</v>
      </c>
      <c r="I4003">
        <v>40004137</v>
      </c>
    </row>
    <row r="4004" spans="6:9" x14ac:dyDescent="0.25">
      <c r="F4004" t="str">
        <f t="shared" si="66"/>
        <v>ALLMARS WRIGLEY CONFECTIONERY US, LLC</v>
      </c>
      <c r="G4004" s="149" t="s">
        <v>13438</v>
      </c>
      <c r="H4004" s="149" t="s">
        <v>5763</v>
      </c>
      <c r="I4004">
        <v>40004168</v>
      </c>
    </row>
    <row r="4005" spans="6:9" x14ac:dyDescent="0.25">
      <c r="F4005" t="str">
        <f t="shared" si="66"/>
        <v>ALLMARSHALLTOWN NEWSPAPERS LLC</v>
      </c>
      <c r="G4005" s="149" t="s">
        <v>13438</v>
      </c>
      <c r="H4005" s="149" t="s">
        <v>5765</v>
      </c>
      <c r="I4005">
        <v>40007593</v>
      </c>
    </row>
    <row r="4006" spans="6:9" x14ac:dyDescent="0.25">
      <c r="F4006" t="str">
        <f t="shared" si="66"/>
        <v>ALLMARSHANE CORP.</v>
      </c>
      <c r="G4006" s="149" t="s">
        <v>13438</v>
      </c>
      <c r="H4006" s="149" t="s">
        <v>5766</v>
      </c>
      <c r="I4006">
        <v>40007169</v>
      </c>
    </row>
    <row r="4007" spans="6:9" x14ac:dyDescent="0.25">
      <c r="F4007" t="str">
        <f t="shared" si="66"/>
        <v>ALLMARTAK CANADA LTD.</v>
      </c>
      <c r="G4007" s="149" t="s">
        <v>13438</v>
      </c>
      <c r="H4007" s="149" t="s">
        <v>5767</v>
      </c>
      <c r="I4007">
        <v>40420795</v>
      </c>
    </row>
    <row r="4008" spans="6:9" x14ac:dyDescent="0.25">
      <c r="F4008" t="str">
        <f t="shared" si="66"/>
        <v>ALLMARTCO LLC</v>
      </c>
      <c r="G4008" s="149" t="s">
        <v>13438</v>
      </c>
      <c r="H4008" s="149" t="s">
        <v>5768</v>
      </c>
      <c r="I4008">
        <v>40003436</v>
      </c>
    </row>
    <row r="4009" spans="6:9" x14ac:dyDescent="0.25">
      <c r="F4009" t="str">
        <f t="shared" si="66"/>
        <v>ALLMARTIN FACILITY SERVICES</v>
      </c>
      <c r="G4009" s="149" t="s">
        <v>13438</v>
      </c>
      <c r="H4009" s="149" t="s">
        <v>5771</v>
      </c>
      <c r="I4009">
        <v>40420632</v>
      </c>
    </row>
    <row r="4010" spans="6:9" x14ac:dyDescent="0.25">
      <c r="F4010" t="str">
        <f t="shared" si="66"/>
        <v>ALLMARTIN GREER CANDY</v>
      </c>
      <c r="G4010" s="149" t="s">
        <v>13438</v>
      </c>
      <c r="H4010" s="149" t="s">
        <v>5772</v>
      </c>
      <c r="I4010">
        <v>40007945</v>
      </c>
    </row>
    <row r="4011" spans="6:9" x14ac:dyDescent="0.25">
      <c r="F4011" t="str">
        <f t="shared" si="66"/>
        <v>ALLMARTIN INC.</v>
      </c>
      <c r="G4011" s="149" t="s">
        <v>13438</v>
      </c>
      <c r="H4011" s="149" t="s">
        <v>5773</v>
      </c>
      <c r="I4011">
        <v>40007048</v>
      </c>
    </row>
    <row r="4012" spans="6:9" x14ac:dyDescent="0.25">
      <c r="F4012" s="185" t="str">
        <f t="shared" si="66"/>
        <v>ALLMARTIN PLANT SERVICES</v>
      </c>
      <c r="G4012" s="149" t="s">
        <v>13438</v>
      </c>
      <c r="H4012" s="149" t="s">
        <v>5774</v>
      </c>
      <c r="I4012">
        <v>40007856</v>
      </c>
    </row>
    <row r="4013" spans="6:9" x14ac:dyDescent="0.25">
      <c r="F4013" s="185" t="str">
        <f t="shared" si="66"/>
        <v>ALLMARTIN PLANT SERVICES</v>
      </c>
      <c r="G4013" s="149" t="s">
        <v>13438</v>
      </c>
      <c r="H4013" s="149" t="s">
        <v>5774</v>
      </c>
      <c r="I4013">
        <v>40007883</v>
      </c>
    </row>
    <row r="4014" spans="6:9" x14ac:dyDescent="0.25">
      <c r="F4014" t="str">
        <f t="shared" si="66"/>
        <v>ALLMARTIN YALE INDUSTRIES, LLC</v>
      </c>
      <c r="G4014" s="149" t="s">
        <v>13438</v>
      </c>
      <c r="H4014" s="149" t="s">
        <v>5775</v>
      </c>
      <c r="I4014">
        <v>40007748</v>
      </c>
    </row>
    <row r="4015" spans="6:9" x14ac:dyDescent="0.25">
      <c r="F4015" t="str">
        <f t="shared" si="66"/>
        <v>ALLMARUKAN VINEGAR U.S.A., INC.</v>
      </c>
      <c r="G4015" s="149" t="s">
        <v>13438</v>
      </c>
      <c r="H4015" s="149" t="s">
        <v>5777</v>
      </c>
      <c r="I4015">
        <v>40008164</v>
      </c>
    </row>
    <row r="4016" spans="6:9" x14ac:dyDescent="0.25">
      <c r="F4016" t="str">
        <f t="shared" si="66"/>
        <v>ALLMARWICK MANUFATURING</v>
      </c>
      <c r="G4016" s="149" t="s">
        <v>13438</v>
      </c>
      <c r="H4016" s="149" t="s">
        <v>5778</v>
      </c>
      <c r="I4016">
        <v>40420806</v>
      </c>
    </row>
    <row r="4017" spans="6:9" x14ac:dyDescent="0.25">
      <c r="F4017" t="str">
        <f t="shared" si="66"/>
        <v>ALLMARY ANN'S BAKERY</v>
      </c>
      <c r="G4017" s="149" t="s">
        <v>13438</v>
      </c>
      <c r="H4017" s="149" t="s">
        <v>5779</v>
      </c>
      <c r="I4017">
        <v>40001156</v>
      </c>
    </row>
    <row r="4018" spans="6:9" x14ac:dyDescent="0.25">
      <c r="F4018" t="str">
        <f t="shared" si="66"/>
        <v>ALLMASCOT PECAN SHELLING COMPANY INC</v>
      </c>
      <c r="G4018" s="149" t="s">
        <v>13438</v>
      </c>
      <c r="H4018" s="149" t="s">
        <v>5782</v>
      </c>
      <c r="I4018">
        <v>40007632</v>
      </c>
    </row>
    <row r="4019" spans="6:9" x14ac:dyDescent="0.25">
      <c r="F4019" t="str">
        <f t="shared" si="66"/>
        <v>ALLMASER CANADA INC.</v>
      </c>
      <c r="G4019" s="149" t="s">
        <v>13438</v>
      </c>
      <c r="H4019" s="149" t="s">
        <v>5783</v>
      </c>
      <c r="I4019">
        <v>40420796</v>
      </c>
    </row>
    <row r="4020" spans="6:9" x14ac:dyDescent="0.25">
      <c r="F4020" t="str">
        <f t="shared" si="66"/>
        <v>ALLMASON FOX</v>
      </c>
      <c r="G4020" s="149" t="s">
        <v>13438</v>
      </c>
      <c r="H4020" s="149" t="s">
        <v>5784</v>
      </c>
      <c r="I4020">
        <v>40007303</v>
      </c>
    </row>
    <row r="4021" spans="6:9" x14ac:dyDescent="0.25">
      <c r="F4021" t="str">
        <f t="shared" si="66"/>
        <v>ALLMASONITE CORPORATION</v>
      </c>
      <c r="G4021" s="149" t="s">
        <v>13438</v>
      </c>
      <c r="H4021" s="149" t="s">
        <v>13663</v>
      </c>
      <c r="I4021">
        <v>40004139</v>
      </c>
    </row>
    <row r="4022" spans="6:9" x14ac:dyDescent="0.25">
      <c r="F4022" t="str">
        <f t="shared" si="66"/>
        <v>ALLMASONITE INTERNATIONAL CORPORATION</v>
      </c>
      <c r="G4022" s="149" t="s">
        <v>13438</v>
      </c>
      <c r="H4022" s="149" t="s">
        <v>5785</v>
      </c>
      <c r="I4022">
        <v>40420943</v>
      </c>
    </row>
    <row r="4023" spans="6:9" x14ac:dyDescent="0.25">
      <c r="F4023" t="str">
        <f t="shared" si="66"/>
        <v>ALLMASONITE USA</v>
      </c>
      <c r="G4023" s="149" t="s">
        <v>13438</v>
      </c>
      <c r="H4023" s="149" t="s">
        <v>5786</v>
      </c>
      <c r="I4023">
        <v>40007265</v>
      </c>
    </row>
    <row r="4024" spans="6:9" x14ac:dyDescent="0.25">
      <c r="F4024" t="str">
        <f t="shared" si="66"/>
        <v>ALLMASSACHUSETTS CONTAINER CORP.</v>
      </c>
      <c r="G4024" s="149" t="s">
        <v>13438</v>
      </c>
      <c r="H4024" s="149" t="s">
        <v>5788</v>
      </c>
      <c r="I4024">
        <v>40006618</v>
      </c>
    </row>
    <row r="4025" spans="6:9" x14ac:dyDescent="0.25">
      <c r="F4025" t="str">
        <f t="shared" si="66"/>
        <v>ALLMASSACHUSETTS PORT AUTHORITY</v>
      </c>
      <c r="G4025" s="149" t="s">
        <v>13438</v>
      </c>
      <c r="H4025" s="149" t="s">
        <v>5790</v>
      </c>
      <c r="I4025">
        <v>40003179</v>
      </c>
    </row>
    <row r="4026" spans="6:9" x14ac:dyDescent="0.25">
      <c r="F4026" t="str">
        <f t="shared" si="66"/>
        <v>ALLMASSIMO ZANETTI BEVERAGE USA</v>
      </c>
      <c r="G4026" s="149" t="s">
        <v>13438</v>
      </c>
      <c r="H4026" s="149" t="s">
        <v>5791</v>
      </c>
      <c r="I4026">
        <v>40007472</v>
      </c>
    </row>
    <row r="4027" spans="6:9" x14ac:dyDescent="0.25">
      <c r="F4027" t="str">
        <f t="shared" si="66"/>
        <v>ALLMASTER ELECTRONICS</v>
      </c>
      <c r="G4027" s="149" t="s">
        <v>13438</v>
      </c>
      <c r="H4027" s="149" t="s">
        <v>5794</v>
      </c>
      <c r="I4027">
        <v>40007979</v>
      </c>
    </row>
    <row r="4028" spans="6:9" x14ac:dyDescent="0.25">
      <c r="F4028" t="str">
        <f t="shared" si="66"/>
        <v>ALLMASTER WEB INC.</v>
      </c>
      <c r="G4028" s="149" t="s">
        <v>13438</v>
      </c>
      <c r="H4028" s="149" t="s">
        <v>5795</v>
      </c>
      <c r="I4028">
        <v>40420366</v>
      </c>
    </row>
    <row r="4029" spans="6:9" x14ac:dyDescent="0.25">
      <c r="F4029" s="185" t="str">
        <f t="shared" si="66"/>
        <v>ALLMASTERBRAND CABINETS</v>
      </c>
      <c r="G4029" s="149" t="s">
        <v>13438</v>
      </c>
      <c r="H4029" s="149" t="s">
        <v>5796</v>
      </c>
      <c r="I4029">
        <v>40005151</v>
      </c>
    </row>
    <row r="4030" spans="6:9" x14ac:dyDescent="0.25">
      <c r="F4030" s="185" t="str">
        <f t="shared" si="66"/>
        <v>ALLMASTERBRAND CABINETS</v>
      </c>
      <c r="G4030" s="149" t="s">
        <v>13438</v>
      </c>
      <c r="H4030" s="149" t="s">
        <v>5796</v>
      </c>
      <c r="I4030">
        <v>40420514</v>
      </c>
    </row>
    <row r="4031" spans="6:9" x14ac:dyDescent="0.25">
      <c r="F4031" t="str">
        <f t="shared" si="66"/>
        <v>ALLMASTERS GALLERY FOODS, INC</v>
      </c>
      <c r="G4031" s="149" t="s">
        <v>13438</v>
      </c>
      <c r="H4031" s="149" t="s">
        <v>5800</v>
      </c>
      <c r="I4031">
        <v>40007051</v>
      </c>
    </row>
    <row r="4032" spans="6:9" x14ac:dyDescent="0.25">
      <c r="F4032" t="str">
        <f t="shared" si="66"/>
        <v>ALLMATADOR CONVERTISSEURS CIE LTEE</v>
      </c>
      <c r="G4032" s="149" t="s">
        <v>13438</v>
      </c>
      <c r="H4032" s="149" t="s">
        <v>5803</v>
      </c>
      <c r="I4032">
        <v>40420753</v>
      </c>
    </row>
    <row r="4033" spans="6:9" x14ac:dyDescent="0.25">
      <c r="F4033" t="str">
        <f t="shared" si="66"/>
        <v>ALLMATERIAL GRACE</v>
      </c>
      <c r="G4033" s="149" t="s">
        <v>13438</v>
      </c>
      <c r="H4033" s="149" t="s">
        <v>5805</v>
      </c>
      <c r="I4033">
        <v>40006409</v>
      </c>
    </row>
    <row r="4034" spans="6:9" x14ac:dyDescent="0.25">
      <c r="F4034" t="str">
        <f t="shared" si="66"/>
        <v>ALLMATERIAL HANDLING SYSTEMS</v>
      </c>
      <c r="G4034" s="149" t="s">
        <v>13438</v>
      </c>
      <c r="H4034" s="149" t="s">
        <v>13664</v>
      </c>
      <c r="I4034">
        <v>40005355</v>
      </c>
    </row>
    <row r="4035" spans="6:9" x14ac:dyDescent="0.25">
      <c r="F4035" t="str">
        <f t="shared" ref="F4035:F4098" si="67">CONCATENATE(G4035, H4035)</f>
        <v>ALLMATERIAL HANDLING SYSTEMS - PROJECT</v>
      </c>
      <c r="G4035" s="149" t="s">
        <v>13438</v>
      </c>
      <c r="H4035" s="149" t="s">
        <v>5806</v>
      </c>
      <c r="I4035">
        <v>40008499</v>
      </c>
    </row>
    <row r="4036" spans="6:9" x14ac:dyDescent="0.25">
      <c r="F4036" t="str">
        <f t="shared" si="67"/>
        <v>ALLMATERIAL HANDLING SYSTEMS OF CANADA</v>
      </c>
      <c r="G4036" s="149" t="s">
        <v>13438</v>
      </c>
      <c r="H4036" s="149" t="s">
        <v>13665</v>
      </c>
      <c r="I4036">
        <v>40421109</v>
      </c>
    </row>
    <row r="4037" spans="6:9" x14ac:dyDescent="0.25">
      <c r="F4037" t="str">
        <f t="shared" si="67"/>
        <v>ALLMATERIAL TRANSFER &amp; STORAGE</v>
      </c>
      <c r="G4037" s="149" t="s">
        <v>13438</v>
      </c>
      <c r="H4037" s="149" t="s">
        <v>5810</v>
      </c>
      <c r="I4037">
        <v>40001663</v>
      </c>
    </row>
    <row r="4038" spans="6:9" x14ac:dyDescent="0.25">
      <c r="F4038" t="str">
        <f t="shared" si="67"/>
        <v>ALLMATIK INC</v>
      </c>
      <c r="G4038" s="149" t="s">
        <v>13438</v>
      </c>
      <c r="H4038" s="149" t="s">
        <v>5811</v>
      </c>
      <c r="I4038">
        <v>40003869</v>
      </c>
    </row>
    <row r="4039" spans="6:9" x14ac:dyDescent="0.25">
      <c r="F4039" t="str">
        <f t="shared" si="67"/>
        <v>ALLMATISS INC.</v>
      </c>
      <c r="G4039" s="149" t="s">
        <v>13438</v>
      </c>
      <c r="H4039" s="149" t="s">
        <v>5813</v>
      </c>
      <c r="I4039">
        <v>40420433</v>
      </c>
    </row>
    <row r="4040" spans="6:9" x14ac:dyDescent="0.25">
      <c r="F4040" t="str">
        <f t="shared" si="67"/>
        <v>ALLMATSUSHITA</v>
      </c>
      <c r="G4040" s="149" t="s">
        <v>13438</v>
      </c>
      <c r="H4040" s="149" t="s">
        <v>5815</v>
      </c>
      <c r="I4040">
        <v>40001511</v>
      </c>
    </row>
    <row r="4041" spans="6:9" x14ac:dyDescent="0.25">
      <c r="F4041" t="str">
        <f t="shared" si="67"/>
        <v>ALLMATTCO</v>
      </c>
      <c r="G4041" s="149" t="s">
        <v>13438</v>
      </c>
      <c r="H4041" s="149" t="s">
        <v>13666</v>
      </c>
      <c r="I4041">
        <v>40008102</v>
      </c>
    </row>
    <row r="4042" spans="6:9" x14ac:dyDescent="0.25">
      <c r="F4042" t="str">
        <f t="shared" si="67"/>
        <v>ALLMATTCO - CARTER JONES</v>
      </c>
      <c r="G4042" s="149" t="s">
        <v>13438</v>
      </c>
      <c r="H4042" s="149" t="s">
        <v>5819</v>
      </c>
      <c r="I4042">
        <v>40008130</v>
      </c>
    </row>
    <row r="4043" spans="6:9" x14ac:dyDescent="0.25">
      <c r="F4043" t="str">
        <f t="shared" si="67"/>
        <v>ALLMATTCO - CHAD LUMAN</v>
      </c>
      <c r="G4043" s="149" t="s">
        <v>13438</v>
      </c>
      <c r="H4043" s="149" t="s">
        <v>5820</v>
      </c>
      <c r="I4043">
        <v>40008186</v>
      </c>
    </row>
    <row r="4044" spans="6:9" x14ac:dyDescent="0.25">
      <c r="F4044" t="str">
        <f t="shared" si="67"/>
        <v>ALLMATTCO - DAVE RUKAVINA</v>
      </c>
      <c r="G4044" s="149" t="s">
        <v>13438</v>
      </c>
      <c r="H4044" s="149" t="s">
        <v>5822</v>
      </c>
      <c r="I4044">
        <v>40008313</v>
      </c>
    </row>
    <row r="4045" spans="6:9" x14ac:dyDescent="0.25">
      <c r="F4045" t="str">
        <f t="shared" si="67"/>
        <v>ALLMATTCO - ERIK STEUCK</v>
      </c>
      <c r="G4045" s="149" t="s">
        <v>13438</v>
      </c>
      <c r="H4045" s="149" t="s">
        <v>5823</v>
      </c>
      <c r="I4045">
        <v>40008131</v>
      </c>
    </row>
    <row r="4046" spans="6:9" x14ac:dyDescent="0.25">
      <c r="F4046" t="str">
        <f t="shared" si="67"/>
        <v>ALLMATTCO - GRAEME GEISENDORFF</v>
      </c>
      <c r="G4046" s="149" t="s">
        <v>13438</v>
      </c>
      <c r="H4046" s="149" t="s">
        <v>5824</v>
      </c>
      <c r="I4046">
        <v>40008964</v>
      </c>
    </row>
    <row r="4047" spans="6:9" x14ac:dyDescent="0.25">
      <c r="F4047" t="str">
        <f t="shared" si="67"/>
        <v>ALLMATTCO - GREG BRANNON</v>
      </c>
      <c r="G4047" s="149" t="s">
        <v>13438</v>
      </c>
      <c r="H4047" s="149" t="s">
        <v>13667</v>
      </c>
      <c r="I4047">
        <v>40008135</v>
      </c>
    </row>
    <row r="4048" spans="6:9" x14ac:dyDescent="0.25">
      <c r="F4048" t="str">
        <f t="shared" si="67"/>
        <v>ALLMATTCO - JACOB JURCA</v>
      </c>
      <c r="G4048" s="149" t="s">
        <v>13438</v>
      </c>
      <c r="H4048" s="149" t="s">
        <v>13668</v>
      </c>
      <c r="I4048">
        <v>40008134</v>
      </c>
    </row>
    <row r="4049" spans="6:9" x14ac:dyDescent="0.25">
      <c r="F4049" t="str">
        <f t="shared" si="67"/>
        <v>ALLMATTCO - LARRY HOLLINGSWORTH</v>
      </c>
      <c r="G4049" s="149" t="s">
        <v>13438</v>
      </c>
      <c r="H4049" s="149" t="s">
        <v>5829</v>
      </c>
      <c r="I4049">
        <v>40008132</v>
      </c>
    </row>
    <row r="4050" spans="6:9" x14ac:dyDescent="0.25">
      <c r="F4050" t="str">
        <f t="shared" si="67"/>
        <v>ALLMATTCO - WALDO CERVANTES</v>
      </c>
      <c r="G4050" s="149" t="s">
        <v>13438</v>
      </c>
      <c r="H4050" s="149" t="s">
        <v>13669</v>
      </c>
      <c r="I4050">
        <v>40005679</v>
      </c>
    </row>
    <row r="4051" spans="6:9" x14ac:dyDescent="0.25">
      <c r="F4051" t="str">
        <f t="shared" si="67"/>
        <v>ALLMATTCO - WES WEBSTER</v>
      </c>
      <c r="G4051" s="149" t="s">
        <v>13438</v>
      </c>
      <c r="H4051" s="149" t="s">
        <v>5832</v>
      </c>
      <c r="I4051">
        <v>40008133</v>
      </c>
    </row>
    <row r="4052" spans="6:9" x14ac:dyDescent="0.25">
      <c r="F4052" t="str">
        <f t="shared" si="67"/>
        <v>ALLMATTCO - WESLEY YOUNTS</v>
      </c>
      <c r="G4052" s="149" t="s">
        <v>13438</v>
      </c>
      <c r="H4052" s="149" t="s">
        <v>13670</v>
      </c>
      <c r="I4052">
        <v>40008112</v>
      </c>
    </row>
    <row r="4053" spans="6:9" x14ac:dyDescent="0.25">
      <c r="F4053" t="str">
        <f t="shared" si="67"/>
        <v>ALLMATTE BLACK DESIGN INC.</v>
      </c>
      <c r="G4053" s="149" t="s">
        <v>13438</v>
      </c>
      <c r="H4053" s="149" t="s">
        <v>5833</v>
      </c>
      <c r="I4053">
        <v>40421234</v>
      </c>
    </row>
    <row r="4054" spans="6:9" x14ac:dyDescent="0.25">
      <c r="F4054" t="str">
        <f t="shared" si="67"/>
        <v>ALLMATTHEWS AND ASSOCIATES PROJECT SER</v>
      </c>
      <c r="G4054" s="149" t="s">
        <v>13438</v>
      </c>
      <c r="H4054" s="149" t="s">
        <v>5834</v>
      </c>
      <c r="I4054">
        <v>40008694</v>
      </c>
    </row>
    <row r="4055" spans="6:9" x14ac:dyDescent="0.25">
      <c r="F4055" t="str">
        <f t="shared" si="67"/>
        <v>ALLMAURICE ST-LAURENT LTEE</v>
      </c>
      <c r="G4055" s="149" t="s">
        <v>13438</v>
      </c>
      <c r="H4055" s="149" t="s">
        <v>5835</v>
      </c>
      <c r="I4055">
        <v>40421001</v>
      </c>
    </row>
    <row r="4056" spans="6:9" x14ac:dyDescent="0.25">
      <c r="F4056" t="str">
        <f t="shared" si="67"/>
        <v>ALLMAX SPLICING &amp; CONVEYORS</v>
      </c>
      <c r="G4056" s="149" t="s">
        <v>13438</v>
      </c>
      <c r="H4056" s="149" t="s">
        <v>5836</v>
      </c>
      <c r="I4056">
        <v>40420169</v>
      </c>
    </row>
    <row r="4057" spans="6:9" x14ac:dyDescent="0.25">
      <c r="F4057" t="str">
        <f t="shared" si="67"/>
        <v>ALLMAXAM FIT TECH SERVICES INC.</v>
      </c>
      <c r="G4057" s="149" t="s">
        <v>13438</v>
      </c>
      <c r="H4057" s="149" t="s">
        <v>5837</v>
      </c>
      <c r="I4057">
        <v>40421291</v>
      </c>
    </row>
    <row r="4058" spans="6:9" x14ac:dyDescent="0.25">
      <c r="F4058" t="str">
        <f t="shared" si="67"/>
        <v>ALLMAXCESS AMERICA, INC.</v>
      </c>
      <c r="G4058" s="149" t="s">
        <v>13438</v>
      </c>
      <c r="H4058" s="149" t="s">
        <v>5838</v>
      </c>
      <c r="I4058">
        <v>40002616</v>
      </c>
    </row>
    <row r="4059" spans="6:9" x14ac:dyDescent="0.25">
      <c r="F4059" t="str">
        <f t="shared" si="67"/>
        <v>ALLMAXCESS AMERICAS, INC</v>
      </c>
      <c r="G4059" s="149" t="s">
        <v>13438</v>
      </c>
      <c r="H4059" s="149" t="s">
        <v>5839</v>
      </c>
      <c r="I4059">
        <v>40008978</v>
      </c>
    </row>
    <row r="4060" spans="6:9" x14ac:dyDescent="0.25">
      <c r="F4060" t="str">
        <f t="shared" si="67"/>
        <v>ALLMAXI CRISP CANADA INC</v>
      </c>
      <c r="G4060" s="149" t="s">
        <v>13438</v>
      </c>
      <c r="H4060" s="149" t="s">
        <v>5840</v>
      </c>
      <c r="I4060">
        <v>40420895</v>
      </c>
    </row>
    <row r="4061" spans="6:9" x14ac:dyDescent="0.25">
      <c r="F4061" t="str">
        <f t="shared" si="67"/>
        <v>ALLMAXI-LIFT, INC</v>
      </c>
      <c r="G4061" s="149" t="s">
        <v>13438</v>
      </c>
      <c r="H4061" s="149" t="s">
        <v>5841</v>
      </c>
      <c r="I4061">
        <v>40006756</v>
      </c>
    </row>
    <row r="4062" spans="6:9" x14ac:dyDescent="0.25">
      <c r="F4062" t="str">
        <f t="shared" si="67"/>
        <v>ALLMAXIM'S NUTRICARE, INC</v>
      </c>
      <c r="G4062" s="149" t="s">
        <v>13438</v>
      </c>
      <c r="H4062" s="149" t="s">
        <v>5842</v>
      </c>
      <c r="I4062">
        <v>40007980</v>
      </c>
    </row>
    <row r="4063" spans="6:9" x14ac:dyDescent="0.25">
      <c r="F4063" t="str">
        <f t="shared" si="67"/>
        <v>ALLMAYFAIR TENNIS COURTS LTD.</v>
      </c>
      <c r="G4063" s="149" t="s">
        <v>13438</v>
      </c>
      <c r="H4063" s="149" t="s">
        <v>5846</v>
      </c>
      <c r="I4063">
        <v>40420913</v>
      </c>
    </row>
    <row r="4064" spans="6:9" x14ac:dyDescent="0.25">
      <c r="F4064" t="str">
        <f t="shared" si="67"/>
        <v>ALLMBG MARKETING</v>
      </c>
      <c r="G4064" s="149" t="s">
        <v>13438</v>
      </c>
      <c r="H4064" s="149" t="s">
        <v>5849</v>
      </c>
      <c r="I4064">
        <v>40008278</v>
      </c>
    </row>
    <row r="4065" spans="6:9" x14ac:dyDescent="0.25">
      <c r="F4065" t="str">
        <f t="shared" si="67"/>
        <v>ALLMC NEIL - PPC, INC</v>
      </c>
      <c r="G4065" s="149" t="s">
        <v>13438</v>
      </c>
      <c r="H4065" s="149" t="s">
        <v>5851</v>
      </c>
      <c r="I4065">
        <v>40007474</v>
      </c>
    </row>
    <row r="4066" spans="6:9" x14ac:dyDescent="0.25">
      <c r="F4066" t="str">
        <f t="shared" si="67"/>
        <v>ALLMCAIRLAID'S INC.</v>
      </c>
      <c r="G4066" s="149" t="s">
        <v>13438</v>
      </c>
      <c r="H4066" s="149" t="s">
        <v>5853</v>
      </c>
      <c r="I4066">
        <v>40008258</v>
      </c>
    </row>
    <row r="4067" spans="6:9" x14ac:dyDescent="0.25">
      <c r="F4067" t="str">
        <f t="shared" si="67"/>
        <v>ALLMCALLISTER AUTO SERVICE INC</v>
      </c>
      <c r="G4067" s="149" t="s">
        <v>13438</v>
      </c>
      <c r="H4067" s="149" t="s">
        <v>5854</v>
      </c>
      <c r="I4067">
        <v>40008361</v>
      </c>
    </row>
    <row r="4068" spans="6:9" x14ac:dyDescent="0.25">
      <c r="F4068" t="str">
        <f t="shared" si="67"/>
        <v>ALLMCCARRAN INTERNATIONAL AIRPORT</v>
      </c>
      <c r="G4068" s="149" t="s">
        <v>13438</v>
      </c>
      <c r="H4068" s="149" t="s">
        <v>13671</v>
      </c>
      <c r="I4068">
        <v>40007821</v>
      </c>
    </row>
    <row r="4069" spans="6:9" x14ac:dyDescent="0.25">
      <c r="F4069" s="185" t="str">
        <f t="shared" si="67"/>
        <v>ALLMCDERMID PAPER CONVERTERS LTD.</v>
      </c>
      <c r="G4069" s="149" t="s">
        <v>13438</v>
      </c>
      <c r="H4069" s="149" t="s">
        <v>5857</v>
      </c>
      <c r="I4069">
        <v>40420448</v>
      </c>
    </row>
    <row r="4070" spans="6:9" x14ac:dyDescent="0.25">
      <c r="F4070" s="185" t="str">
        <f t="shared" si="67"/>
        <v>ALLMcDERMID PAPER CONVERTERS LTD.</v>
      </c>
      <c r="G4070" s="149" t="s">
        <v>13438</v>
      </c>
      <c r="H4070" s="149" t="s">
        <v>5856</v>
      </c>
      <c r="I4070">
        <v>40420451</v>
      </c>
    </row>
    <row r="4071" spans="6:9" x14ac:dyDescent="0.25">
      <c r="F4071" t="str">
        <f t="shared" si="67"/>
        <v>ALLMcGILL UNIVERSITY DO NOT USE</v>
      </c>
      <c r="G4071" s="149" t="s">
        <v>13438</v>
      </c>
      <c r="H4071" s="149" t="s">
        <v>5858</v>
      </c>
      <c r="I4071">
        <v>40420692</v>
      </c>
    </row>
    <row r="4072" spans="6:9" x14ac:dyDescent="0.25">
      <c r="F4072" t="str">
        <f t="shared" si="67"/>
        <v>ALLMCGUIRE BEARING CO</v>
      </c>
      <c r="G4072" s="149" t="s">
        <v>13438</v>
      </c>
      <c r="H4072" s="149" t="s">
        <v>5859</v>
      </c>
      <c r="I4072">
        <v>40006210</v>
      </c>
    </row>
    <row r="4073" spans="6:9" x14ac:dyDescent="0.25">
      <c r="F4073" t="str">
        <f t="shared" si="67"/>
        <v>ALLMCGUIRE BEARING COMP - IDAHO FALLS</v>
      </c>
      <c r="G4073" s="149" t="s">
        <v>13438</v>
      </c>
      <c r="H4073" s="149" t="s">
        <v>5861</v>
      </c>
      <c r="I4073">
        <v>40008807</v>
      </c>
    </row>
    <row r="4074" spans="6:9" x14ac:dyDescent="0.25">
      <c r="F4074" s="185" t="str">
        <f t="shared" si="67"/>
        <v>ALLMCGUIRE BEARING COMPANY</v>
      </c>
      <c r="G4074" s="149" t="s">
        <v>13438</v>
      </c>
      <c r="H4074" s="149" t="s">
        <v>5862</v>
      </c>
      <c r="I4074">
        <v>40001571</v>
      </c>
    </row>
    <row r="4075" spans="6:9" x14ac:dyDescent="0.25">
      <c r="F4075" s="185" t="str">
        <f t="shared" si="67"/>
        <v>ALLMCGUIRE BEARING COMPANY</v>
      </c>
      <c r="G4075" s="149" t="s">
        <v>13438</v>
      </c>
      <c r="H4075" s="149" t="s">
        <v>5862</v>
      </c>
      <c r="I4075">
        <v>40006263</v>
      </c>
    </row>
    <row r="4076" spans="6:9" x14ac:dyDescent="0.25">
      <c r="F4076" s="185" t="str">
        <f t="shared" si="67"/>
        <v>ALLMCGUIRE BEARING COMPANY</v>
      </c>
      <c r="G4076" s="149" t="s">
        <v>13438</v>
      </c>
      <c r="H4076" s="149" t="s">
        <v>5862</v>
      </c>
      <c r="I4076">
        <v>40008622</v>
      </c>
    </row>
    <row r="4077" spans="6:9" x14ac:dyDescent="0.25">
      <c r="F4077" t="str">
        <f t="shared" si="67"/>
        <v>ALLMCGUIRE BEARING -IDAHO FALLS</v>
      </c>
      <c r="G4077" s="149" t="s">
        <v>13438</v>
      </c>
      <c r="H4077" s="149" t="s">
        <v>5863</v>
      </c>
      <c r="I4077">
        <v>40007699</v>
      </c>
    </row>
    <row r="4078" spans="6:9" x14ac:dyDescent="0.25">
      <c r="F4078" t="str">
        <f t="shared" si="67"/>
        <v>ALLMCJAK CANDY CO. LLC</v>
      </c>
      <c r="G4078" s="149" t="s">
        <v>13438</v>
      </c>
      <c r="H4078" s="149" t="s">
        <v>5864</v>
      </c>
      <c r="I4078">
        <v>40008463</v>
      </c>
    </row>
    <row r="4079" spans="6:9" x14ac:dyDescent="0.25">
      <c r="F4079" t="str">
        <f t="shared" si="67"/>
        <v>ALLMCJUNKIN RED MAN CORP</v>
      </c>
      <c r="G4079" s="149" t="s">
        <v>13438</v>
      </c>
      <c r="H4079" s="149" t="s">
        <v>5865</v>
      </c>
      <c r="I4079">
        <v>40001787</v>
      </c>
    </row>
    <row r="4080" spans="6:9" x14ac:dyDescent="0.25">
      <c r="F4080" t="str">
        <f t="shared" si="67"/>
        <v>ALLMCKAY PRESS R.R.D.</v>
      </c>
      <c r="G4080" s="149" t="s">
        <v>13438</v>
      </c>
      <c r="H4080" s="149" t="s">
        <v>5866</v>
      </c>
      <c r="I4080">
        <v>40001819</v>
      </c>
    </row>
    <row r="4081" spans="6:9" x14ac:dyDescent="0.25">
      <c r="F4081" t="str">
        <f t="shared" si="67"/>
        <v>ALLMCKEE FOODS CORP-COLLEGED</v>
      </c>
      <c r="G4081" s="149" t="s">
        <v>13438</v>
      </c>
      <c r="H4081" s="149" t="s">
        <v>5867</v>
      </c>
      <c r="I4081">
        <v>40000228</v>
      </c>
    </row>
    <row r="4082" spans="6:9" x14ac:dyDescent="0.25">
      <c r="F4082" t="str">
        <f t="shared" si="67"/>
        <v>ALLMCKEE FOODS CORPORATION</v>
      </c>
      <c r="G4082" s="149" t="s">
        <v>13438</v>
      </c>
      <c r="H4082" s="149" t="s">
        <v>5868</v>
      </c>
      <c r="I4082">
        <v>40004352</v>
      </c>
    </row>
    <row r="4083" spans="6:9" x14ac:dyDescent="0.25">
      <c r="F4083" t="str">
        <f t="shared" si="67"/>
        <v>ALLMCKEE FOODS CORP-STUARTS</v>
      </c>
      <c r="G4083" s="149" t="s">
        <v>13438</v>
      </c>
      <c r="H4083" s="149" t="s">
        <v>5870</v>
      </c>
      <c r="I4083">
        <v>40000178</v>
      </c>
    </row>
    <row r="4084" spans="6:9" x14ac:dyDescent="0.25">
      <c r="F4084" t="str">
        <f t="shared" si="67"/>
        <v>ALLMCKESSON CANADA</v>
      </c>
      <c r="G4084" s="149" t="s">
        <v>13438</v>
      </c>
      <c r="H4084" s="149" t="s">
        <v>5872</v>
      </c>
      <c r="I4084">
        <v>40421193</v>
      </c>
    </row>
    <row r="4085" spans="6:9" x14ac:dyDescent="0.25">
      <c r="F4085" t="str">
        <f t="shared" si="67"/>
        <v>ALLMCKESSON MEDICAL SURGICAL</v>
      </c>
      <c r="G4085" s="149" t="s">
        <v>13438</v>
      </c>
      <c r="H4085" s="149" t="s">
        <v>5873</v>
      </c>
      <c r="I4085">
        <v>40008063</v>
      </c>
    </row>
    <row r="4086" spans="6:9" x14ac:dyDescent="0.25">
      <c r="F4086" t="str">
        <f t="shared" si="67"/>
        <v>ALLMCLANE MIDWEST DBA MCLANE OZARK</v>
      </c>
      <c r="G4086" s="149" t="s">
        <v>13438</v>
      </c>
      <c r="H4086" s="149" t="s">
        <v>5874</v>
      </c>
      <c r="I4086">
        <v>40007109</v>
      </c>
    </row>
    <row r="4087" spans="6:9" x14ac:dyDescent="0.25">
      <c r="F4087" t="str">
        <f t="shared" si="67"/>
        <v>ALLMCLEOD BELTING</v>
      </c>
      <c r="G4087" s="149" t="s">
        <v>13438</v>
      </c>
      <c r="H4087" s="149" t="s">
        <v>5875</v>
      </c>
      <c r="I4087">
        <v>40004647</v>
      </c>
    </row>
    <row r="4088" spans="6:9" x14ac:dyDescent="0.25">
      <c r="F4088" t="str">
        <f t="shared" si="67"/>
        <v>ALLMCLEOD LEATHER &amp; BELTING</v>
      </c>
      <c r="G4088" s="149" t="s">
        <v>13438</v>
      </c>
      <c r="H4088" s="149" t="s">
        <v>5877</v>
      </c>
      <c r="I4088">
        <v>40006024</v>
      </c>
    </row>
    <row r="4089" spans="6:9" x14ac:dyDescent="0.25">
      <c r="F4089" t="str">
        <f t="shared" si="67"/>
        <v>ALLMcMASTER UNIVERSITY</v>
      </c>
      <c r="G4089" s="149" t="s">
        <v>13438</v>
      </c>
      <c r="H4089" s="149" t="s">
        <v>5878</v>
      </c>
      <c r="I4089">
        <v>40420690</v>
      </c>
    </row>
    <row r="4090" spans="6:9" x14ac:dyDescent="0.25">
      <c r="F4090" t="str">
        <f t="shared" si="67"/>
        <v>ALLMCNAIRN PACKAGING</v>
      </c>
      <c r="G4090" s="149" t="s">
        <v>13438</v>
      </c>
      <c r="H4090" s="149" t="s">
        <v>5881</v>
      </c>
      <c r="I4090">
        <v>40420356</v>
      </c>
    </row>
    <row r="4091" spans="6:9" x14ac:dyDescent="0.25">
      <c r="F4091" t="str">
        <f t="shared" si="67"/>
        <v>ALLMCNAIRN PACKAGING, INC.</v>
      </c>
      <c r="G4091" s="149" t="s">
        <v>13438</v>
      </c>
      <c r="H4091" s="149" t="s">
        <v>5882</v>
      </c>
      <c r="I4091">
        <v>40006963</v>
      </c>
    </row>
    <row r="4092" spans="6:9" x14ac:dyDescent="0.25">
      <c r="F4092" t="str">
        <f t="shared" si="67"/>
        <v>ALLMCNAMARA FABRICATING CO. INC.</v>
      </c>
      <c r="G4092" s="149" t="s">
        <v>13438</v>
      </c>
      <c r="H4092" s="149" t="s">
        <v>5883</v>
      </c>
      <c r="I4092">
        <v>40007370</v>
      </c>
    </row>
    <row r="4093" spans="6:9" x14ac:dyDescent="0.25">
      <c r="F4093" t="str">
        <f t="shared" si="67"/>
        <v>ALLMCT INC.</v>
      </c>
      <c r="G4093" s="149" t="s">
        <v>13438</v>
      </c>
      <c r="H4093" s="149" t="s">
        <v>5886</v>
      </c>
      <c r="I4093">
        <v>40006657</v>
      </c>
    </row>
    <row r="4094" spans="6:9" x14ac:dyDescent="0.25">
      <c r="F4094" t="str">
        <f t="shared" si="67"/>
        <v>ALLMD INTERNATIONAL WHOLESALE</v>
      </c>
      <c r="G4094" s="149" t="s">
        <v>13438</v>
      </c>
      <c r="H4094" s="149" t="s">
        <v>5888</v>
      </c>
      <c r="I4094">
        <v>40006974</v>
      </c>
    </row>
    <row r="4095" spans="6:9" x14ac:dyDescent="0.25">
      <c r="F4095" t="str">
        <f t="shared" si="67"/>
        <v>ALLMD PACKAGING</v>
      </c>
      <c r="G4095" s="149" t="s">
        <v>13438</v>
      </c>
      <c r="H4095" s="149" t="s">
        <v>5889</v>
      </c>
      <c r="I4095">
        <v>40421420</v>
      </c>
    </row>
    <row r="4096" spans="6:9" x14ac:dyDescent="0.25">
      <c r="F4096" t="str">
        <f t="shared" si="67"/>
        <v>ALLMDS OF MICHIGAN, INC</v>
      </c>
      <c r="G4096" s="149" t="s">
        <v>13438</v>
      </c>
      <c r="H4096" s="149" t="s">
        <v>5892</v>
      </c>
      <c r="I4096">
        <v>40002065</v>
      </c>
    </row>
    <row r="4097" spans="6:9" x14ac:dyDescent="0.25">
      <c r="F4097" t="str">
        <f t="shared" si="67"/>
        <v>ALLMEAD CLARK LUMBER CO INC</v>
      </c>
      <c r="G4097" s="149" t="s">
        <v>13438</v>
      </c>
      <c r="H4097" s="149" t="s">
        <v>5893</v>
      </c>
      <c r="I4097">
        <v>40003281</v>
      </c>
    </row>
    <row r="4098" spans="6:9" x14ac:dyDescent="0.25">
      <c r="F4098" t="str">
        <f t="shared" si="67"/>
        <v>ALLMEAD WESTVACO (KENOSHA)</v>
      </c>
      <c r="G4098" s="149" t="s">
        <v>13438</v>
      </c>
      <c r="H4098" s="149" t="s">
        <v>5896</v>
      </c>
      <c r="I4098">
        <v>40004315</v>
      </c>
    </row>
    <row r="4099" spans="6:9" x14ac:dyDescent="0.25">
      <c r="F4099" t="str">
        <f t="shared" ref="F4099:F4162" si="68">CONCATENATE(G4099, H4099)</f>
        <v>ALLMEADOW LAKE OSB LTD</v>
      </c>
      <c r="G4099" s="149" t="s">
        <v>13438</v>
      </c>
      <c r="H4099" s="149" t="s">
        <v>5902</v>
      </c>
      <c r="I4099">
        <v>40420590</v>
      </c>
    </row>
    <row r="4100" spans="6:9" x14ac:dyDescent="0.25">
      <c r="F4100" s="185" t="str">
        <f t="shared" si="68"/>
        <v>ALLMEADWESTVACO</v>
      </c>
      <c r="G4100" s="149" t="s">
        <v>13438</v>
      </c>
      <c r="H4100" s="149" t="s">
        <v>5903</v>
      </c>
      <c r="I4100">
        <v>40007044</v>
      </c>
    </row>
    <row r="4101" spans="6:9" x14ac:dyDescent="0.25">
      <c r="F4101" s="185" t="str">
        <f t="shared" si="68"/>
        <v>ALLMEADWESTVACO</v>
      </c>
      <c r="G4101" s="149" t="s">
        <v>13438</v>
      </c>
      <c r="H4101" s="149" t="s">
        <v>5903</v>
      </c>
      <c r="I4101">
        <v>40005830</v>
      </c>
    </row>
    <row r="4102" spans="6:9" x14ac:dyDescent="0.25">
      <c r="F4102" t="str">
        <f t="shared" si="68"/>
        <v>ALLMEC COMPANY</v>
      </c>
      <c r="G4102" s="149" t="s">
        <v>13438</v>
      </c>
      <c r="H4102" s="149" t="s">
        <v>5906</v>
      </c>
      <c r="I4102">
        <v>40003053</v>
      </c>
    </row>
    <row r="4103" spans="6:9" x14ac:dyDescent="0.25">
      <c r="F4103" t="str">
        <f t="shared" si="68"/>
        <v>ALLMECANIQUE INDUSTRIELLE A.L. TECH IN</v>
      </c>
      <c r="G4103" s="149" t="s">
        <v>13438</v>
      </c>
      <c r="H4103" s="149" t="s">
        <v>5907</v>
      </c>
      <c r="I4103">
        <v>40421128</v>
      </c>
    </row>
    <row r="4104" spans="6:9" x14ac:dyDescent="0.25">
      <c r="F4104" t="str">
        <f t="shared" si="68"/>
        <v>ALLMECHANICAL DRIVES &amp; BELTING</v>
      </c>
      <c r="G4104" s="149" t="s">
        <v>13438</v>
      </c>
      <c r="H4104" s="149" t="s">
        <v>5908</v>
      </c>
      <c r="I4104">
        <v>40006042</v>
      </c>
    </row>
    <row r="4105" spans="6:9" x14ac:dyDescent="0.25">
      <c r="F4105" t="str">
        <f t="shared" si="68"/>
        <v>ALLMECHANICAL DRIVES (BAKERSFIELD)</v>
      </c>
      <c r="G4105" s="149" t="s">
        <v>13438</v>
      </c>
      <c r="H4105" s="149" t="s">
        <v>5909</v>
      </c>
      <c r="I4105">
        <v>40003990</v>
      </c>
    </row>
    <row r="4106" spans="6:9" x14ac:dyDescent="0.25">
      <c r="F4106" t="str">
        <f t="shared" si="68"/>
        <v>ALLMECHANICAL DRIVES (LOS ANGELES)</v>
      </c>
      <c r="G4106" s="149" t="s">
        <v>13438</v>
      </c>
      <c r="H4106" s="149" t="s">
        <v>5910</v>
      </c>
      <c r="I4106">
        <v>40002139</v>
      </c>
    </row>
    <row r="4107" spans="6:9" x14ac:dyDescent="0.25">
      <c r="F4107" t="str">
        <f t="shared" si="68"/>
        <v>ALLMECHANICAL TECHNOLOGIES</v>
      </c>
      <c r="G4107" s="149" t="s">
        <v>13438</v>
      </c>
      <c r="H4107" s="149" t="s">
        <v>5911</v>
      </c>
      <c r="I4107">
        <v>40002789</v>
      </c>
    </row>
    <row r="4108" spans="6:9" x14ac:dyDescent="0.25">
      <c r="F4108" t="str">
        <f t="shared" si="68"/>
        <v>ALLMECHATRONICS TECHNOLOGY, INC.</v>
      </c>
      <c r="G4108" s="149" t="s">
        <v>13438</v>
      </c>
      <c r="H4108" s="149" t="s">
        <v>5913</v>
      </c>
      <c r="I4108">
        <v>40002417</v>
      </c>
    </row>
    <row r="4109" spans="6:9" x14ac:dyDescent="0.25">
      <c r="F4109" t="str">
        <f t="shared" si="68"/>
        <v>ALLMED-FIT SYSTEMS, INC</v>
      </c>
      <c r="G4109" s="149" t="s">
        <v>13438</v>
      </c>
      <c r="H4109" s="149" t="s">
        <v>5915</v>
      </c>
      <c r="I4109">
        <v>40000374</v>
      </c>
    </row>
    <row r="4110" spans="6:9" x14ac:dyDescent="0.25">
      <c r="F4110" t="str">
        <f t="shared" si="68"/>
        <v>ALLMEDIA PROCUREMENT SERVICES, INC.</v>
      </c>
      <c r="G4110" s="149" t="s">
        <v>13438</v>
      </c>
      <c r="H4110" s="149" t="s">
        <v>5916</v>
      </c>
      <c r="I4110">
        <v>40004468</v>
      </c>
    </row>
    <row r="4111" spans="6:9" x14ac:dyDescent="0.25">
      <c r="F4111" t="str">
        <f t="shared" si="68"/>
        <v>ALLMEDICAL MEASUREMENTS SALES /SERVICE</v>
      </c>
      <c r="G4111" s="149" t="s">
        <v>13438</v>
      </c>
      <c r="H4111" s="149" t="s">
        <v>5917</v>
      </c>
      <c r="I4111">
        <v>40001048</v>
      </c>
    </row>
    <row r="4112" spans="6:9" x14ac:dyDescent="0.25">
      <c r="F4112" t="str">
        <f t="shared" si="68"/>
        <v>ALLMEGA PRODUCTS</v>
      </c>
      <c r="G4112" s="149" t="s">
        <v>13438</v>
      </c>
      <c r="H4112" s="149" t="s">
        <v>5919</v>
      </c>
      <c r="I4112">
        <v>40001760</v>
      </c>
    </row>
    <row r="4113" spans="6:9" x14ac:dyDescent="0.25">
      <c r="F4113" t="str">
        <f t="shared" si="68"/>
        <v>ALLMEGADYNE AMERICA LLC</v>
      </c>
      <c r="G4113" s="149" t="s">
        <v>13438</v>
      </c>
      <c r="H4113" s="149" t="s">
        <v>5920</v>
      </c>
      <c r="I4113">
        <v>40001954</v>
      </c>
    </row>
    <row r="4114" spans="6:9" x14ac:dyDescent="0.25">
      <c r="F4114" t="str">
        <f t="shared" si="68"/>
        <v>ALLMEGART SYSTEMS INC.</v>
      </c>
      <c r="G4114" s="149" t="s">
        <v>13438</v>
      </c>
      <c r="H4114" s="149" t="s">
        <v>5921</v>
      </c>
      <c r="I4114">
        <v>40420721</v>
      </c>
    </row>
    <row r="4115" spans="6:9" x14ac:dyDescent="0.25">
      <c r="F4115" t="str">
        <f t="shared" si="68"/>
        <v>ALLMEGATRON, INC</v>
      </c>
      <c r="G4115" s="149" t="s">
        <v>13438</v>
      </c>
      <c r="H4115" s="149" t="s">
        <v>5922</v>
      </c>
      <c r="I4115">
        <v>40007304</v>
      </c>
    </row>
    <row r="4116" spans="6:9" x14ac:dyDescent="0.25">
      <c r="F4116" s="185" t="str">
        <f t="shared" si="68"/>
        <v>ALLMEIJI CORPORATION</v>
      </c>
      <c r="G4116" s="149" t="s">
        <v>13438</v>
      </c>
      <c r="H4116" s="149" t="s">
        <v>5923</v>
      </c>
      <c r="I4116">
        <v>40003095</v>
      </c>
    </row>
    <row r="4117" spans="6:9" x14ac:dyDescent="0.25">
      <c r="F4117" s="185" t="str">
        <f t="shared" si="68"/>
        <v>ALLMEIJI CORPORATION</v>
      </c>
      <c r="G4117" s="149" t="s">
        <v>13438</v>
      </c>
      <c r="H4117" s="149" t="s">
        <v>5923</v>
      </c>
      <c r="I4117">
        <v>40007570</v>
      </c>
    </row>
    <row r="4118" spans="6:9" x14ac:dyDescent="0.25">
      <c r="F4118" t="str">
        <f t="shared" si="68"/>
        <v>ALLMENARDS DBA MIDWEST MFG-DAKOTA PANE</v>
      </c>
      <c r="G4118" s="149" t="s">
        <v>13438</v>
      </c>
      <c r="H4118" s="149" t="s">
        <v>5928</v>
      </c>
      <c r="I4118">
        <v>40006297</v>
      </c>
    </row>
    <row r="4119" spans="6:9" x14ac:dyDescent="0.25">
      <c r="F4119" t="str">
        <f t="shared" si="68"/>
        <v>ALLMENASHA PACKAGING COMPANY LLC</v>
      </c>
      <c r="G4119" s="149" t="s">
        <v>13438</v>
      </c>
      <c r="H4119" s="149" t="s">
        <v>5929</v>
      </c>
      <c r="I4119">
        <v>40008700</v>
      </c>
    </row>
    <row r="4120" spans="6:9" x14ac:dyDescent="0.25">
      <c r="F4120" t="str">
        <f t="shared" si="68"/>
        <v>ALLMENNEL MILLING CO.</v>
      </c>
      <c r="G4120" s="149" t="s">
        <v>13438</v>
      </c>
      <c r="H4120" s="149" t="s">
        <v>5931</v>
      </c>
      <c r="I4120">
        <v>40004162</v>
      </c>
    </row>
    <row r="4121" spans="6:9" x14ac:dyDescent="0.25">
      <c r="F4121" t="str">
        <f t="shared" si="68"/>
        <v>ALLMENNEL MILLING COMPANY OF MICHIGAN</v>
      </c>
      <c r="G4121" s="149" t="s">
        <v>13438</v>
      </c>
      <c r="H4121" s="149" t="s">
        <v>5932</v>
      </c>
      <c r="I4121">
        <v>40006473</v>
      </c>
    </row>
    <row r="4122" spans="6:9" x14ac:dyDescent="0.25">
      <c r="F4122" s="185" t="str">
        <f t="shared" si="68"/>
        <v>ALLMEP TECHNOLOGIES INC.</v>
      </c>
      <c r="G4122" s="149" t="s">
        <v>13438</v>
      </c>
      <c r="H4122" s="149" t="s">
        <v>5934</v>
      </c>
      <c r="I4122">
        <v>40005900</v>
      </c>
    </row>
    <row r="4123" spans="6:9" x14ac:dyDescent="0.25">
      <c r="F4123" s="185" t="str">
        <f t="shared" si="68"/>
        <v>ALLMEP TECHNOLOGIES INC.</v>
      </c>
      <c r="G4123" s="149" t="s">
        <v>13438</v>
      </c>
      <c r="H4123" s="149" t="s">
        <v>5934</v>
      </c>
      <c r="I4123">
        <v>40421119</v>
      </c>
    </row>
    <row r="4124" spans="6:9" x14ac:dyDescent="0.25">
      <c r="F4124" t="str">
        <f t="shared" si="68"/>
        <v>ALLMERCO FOODS dba MERCER FOODS</v>
      </c>
      <c r="G4124" s="149" t="s">
        <v>13438</v>
      </c>
      <c r="H4124" s="149" t="s">
        <v>5938</v>
      </c>
      <c r="I4124">
        <v>40005176</v>
      </c>
    </row>
    <row r="4125" spans="6:9" x14ac:dyDescent="0.25">
      <c r="F4125" t="str">
        <f t="shared" si="68"/>
        <v>ALLMERCURY ENGINEERING</v>
      </c>
      <c r="G4125" s="149" t="s">
        <v>13438</v>
      </c>
      <c r="H4125" s="149" t="s">
        <v>5939</v>
      </c>
      <c r="I4125">
        <v>40002380</v>
      </c>
    </row>
    <row r="4126" spans="6:9" x14ac:dyDescent="0.25">
      <c r="F4126" t="str">
        <f t="shared" si="68"/>
        <v>ALLMERCURY PAPER</v>
      </c>
      <c r="G4126" s="149" t="s">
        <v>13438</v>
      </c>
      <c r="H4126" s="149" t="s">
        <v>5940</v>
      </c>
      <c r="I4126">
        <v>40006628</v>
      </c>
    </row>
    <row r="4127" spans="6:9" x14ac:dyDescent="0.25">
      <c r="F4127" t="str">
        <f t="shared" si="68"/>
        <v>ALLMERIDEN MACHINE SHOP, INC.</v>
      </c>
      <c r="G4127" s="149" t="s">
        <v>13438</v>
      </c>
      <c r="H4127" s="149" t="s">
        <v>5943</v>
      </c>
      <c r="I4127">
        <v>40001756</v>
      </c>
    </row>
    <row r="4128" spans="6:9" x14ac:dyDescent="0.25">
      <c r="F4128" t="str">
        <f t="shared" si="68"/>
        <v>ALLMERIDIAN BRICK CANADA LTD/</v>
      </c>
      <c r="G4128" s="149" t="s">
        <v>13438</v>
      </c>
      <c r="H4128" s="149" t="s">
        <v>5945</v>
      </c>
      <c r="I4128">
        <v>40420003</v>
      </c>
    </row>
    <row r="4129" spans="6:9" x14ac:dyDescent="0.25">
      <c r="F4129" t="str">
        <f t="shared" si="68"/>
        <v>ALLMERIDIAN BRICK LLC</v>
      </c>
      <c r="G4129" s="149" t="s">
        <v>13438</v>
      </c>
      <c r="H4129" s="149" t="s">
        <v>5946</v>
      </c>
      <c r="I4129">
        <v>40008750</v>
      </c>
    </row>
    <row r="4130" spans="6:9" x14ac:dyDescent="0.25">
      <c r="F4130" t="str">
        <f t="shared" si="68"/>
        <v>ALLMERIT ALUMINUM INC.</v>
      </c>
      <c r="G4130" s="149" t="s">
        <v>13438</v>
      </c>
      <c r="H4130" s="149" t="s">
        <v>5947</v>
      </c>
      <c r="I4130">
        <v>40005391</v>
      </c>
    </row>
    <row r="4131" spans="6:9" x14ac:dyDescent="0.25">
      <c r="F4131" t="str">
        <f t="shared" si="68"/>
        <v>ALLMERITOR</v>
      </c>
      <c r="G4131" s="149" t="s">
        <v>13438</v>
      </c>
      <c r="H4131" s="149" t="s">
        <v>5949</v>
      </c>
      <c r="I4131">
        <v>40000630</v>
      </c>
    </row>
    <row r="4132" spans="6:9" x14ac:dyDescent="0.25">
      <c r="F4132" t="str">
        <f t="shared" si="68"/>
        <v>ALLMETAGENICS</v>
      </c>
      <c r="G4132" s="149" t="s">
        <v>13438</v>
      </c>
      <c r="H4132" s="149" t="s">
        <v>13672</v>
      </c>
      <c r="I4132">
        <v>52800001</v>
      </c>
    </row>
    <row r="4133" spans="6:9" x14ac:dyDescent="0.25">
      <c r="F4133" t="str">
        <f t="shared" si="68"/>
        <v>ALLMETAGENICS FITNESS INC.</v>
      </c>
      <c r="G4133" s="149" t="s">
        <v>13438</v>
      </c>
      <c r="H4133" s="149" t="s">
        <v>5953</v>
      </c>
      <c r="I4133">
        <v>40420767</v>
      </c>
    </row>
    <row r="4134" spans="6:9" x14ac:dyDescent="0.25">
      <c r="F4134" t="str">
        <f t="shared" si="68"/>
        <v>ALLMETAL CONTAINER CORP.</v>
      </c>
      <c r="G4134" s="149" t="s">
        <v>13438</v>
      </c>
      <c r="H4134" s="149" t="s">
        <v>5956</v>
      </c>
      <c r="I4134">
        <v>40004270</v>
      </c>
    </row>
    <row r="4135" spans="6:9" x14ac:dyDescent="0.25">
      <c r="F4135" t="str">
        <f t="shared" si="68"/>
        <v>ALLMETAL CUTTING SOLUTIONS, INC.</v>
      </c>
      <c r="G4135" s="149" t="s">
        <v>13438</v>
      </c>
      <c r="H4135" s="149" t="s">
        <v>5957</v>
      </c>
      <c r="I4135">
        <v>40006511</v>
      </c>
    </row>
    <row r="4136" spans="6:9" x14ac:dyDescent="0.25">
      <c r="F4136" t="str">
        <f t="shared" si="68"/>
        <v>ALLMETAL SPECIALTIES INC</v>
      </c>
      <c r="G4136" s="149" t="s">
        <v>13438</v>
      </c>
      <c r="H4136" s="149" t="s">
        <v>5958</v>
      </c>
      <c r="I4136">
        <v>40008976</v>
      </c>
    </row>
    <row r="4137" spans="6:9" x14ac:dyDescent="0.25">
      <c r="F4137" t="str">
        <f t="shared" si="68"/>
        <v>ALLMETALX, LLC</v>
      </c>
      <c r="G4137" s="149" t="s">
        <v>13438</v>
      </c>
      <c r="H4137" s="149" t="s">
        <v>5960</v>
      </c>
      <c r="I4137">
        <v>40009033</v>
      </c>
    </row>
    <row r="4138" spans="6:9" x14ac:dyDescent="0.25">
      <c r="F4138" t="str">
        <f t="shared" si="68"/>
        <v>ALLMETRIE CANADA LTD.</v>
      </c>
      <c r="G4138" s="149" t="s">
        <v>13438</v>
      </c>
      <c r="H4138" s="149" t="s">
        <v>5962</v>
      </c>
      <c r="I4138">
        <v>40421423</v>
      </c>
    </row>
    <row r="4139" spans="6:9" x14ac:dyDescent="0.25">
      <c r="F4139" t="str">
        <f t="shared" si="68"/>
        <v>ALLMETRO PAPER INDUSTRIES</v>
      </c>
      <c r="G4139" s="149" t="s">
        <v>13438</v>
      </c>
      <c r="H4139" s="149" t="s">
        <v>5964</v>
      </c>
      <c r="I4139">
        <v>40420707</v>
      </c>
    </row>
    <row r="4140" spans="6:9" x14ac:dyDescent="0.25">
      <c r="F4140" t="str">
        <f t="shared" si="68"/>
        <v>ALLMETRO PAPER INDUSTRIES INC.</v>
      </c>
      <c r="G4140" s="149" t="s">
        <v>13438</v>
      </c>
      <c r="H4140" s="149" t="s">
        <v>5965</v>
      </c>
      <c r="I4140">
        <v>40421037</v>
      </c>
    </row>
    <row r="4141" spans="6:9" x14ac:dyDescent="0.25">
      <c r="F4141" t="str">
        <f t="shared" si="68"/>
        <v>ALLMETROLAND DURHAM REGION MEDIA GROUP</v>
      </c>
      <c r="G4141" s="149" t="s">
        <v>13438</v>
      </c>
      <c r="H4141" s="149" t="s">
        <v>5966</v>
      </c>
      <c r="I4141">
        <v>40420847</v>
      </c>
    </row>
    <row r="4142" spans="6:9" x14ac:dyDescent="0.25">
      <c r="F4142" t="str">
        <f t="shared" si="68"/>
        <v>ALLMETROLAND MEDIA</v>
      </c>
      <c r="G4142" s="149" t="s">
        <v>13438</v>
      </c>
      <c r="H4142" s="149" t="s">
        <v>5967</v>
      </c>
      <c r="I4142">
        <v>40421499</v>
      </c>
    </row>
    <row r="4143" spans="6:9" x14ac:dyDescent="0.25">
      <c r="F4143" t="str">
        <f t="shared" si="68"/>
        <v>ALLMETROLAND MEDIA GROUP LTD.</v>
      </c>
      <c r="G4143" s="149" t="s">
        <v>13438</v>
      </c>
      <c r="H4143" s="149" t="s">
        <v>5968</v>
      </c>
      <c r="I4143">
        <v>40421167</v>
      </c>
    </row>
    <row r="4144" spans="6:9" x14ac:dyDescent="0.25">
      <c r="F4144" t="str">
        <f t="shared" si="68"/>
        <v>ALLMETROLAND WEST MEDIA GROUP</v>
      </c>
      <c r="G4144" s="149" t="s">
        <v>13438</v>
      </c>
      <c r="H4144" s="149" t="s">
        <v>5969</v>
      </c>
      <c r="I4144">
        <v>40420850</v>
      </c>
    </row>
    <row r="4145" spans="6:9" x14ac:dyDescent="0.25">
      <c r="F4145" t="str">
        <f t="shared" si="68"/>
        <v>ALLMETROPOLITAN RUBBER CO.</v>
      </c>
      <c r="G4145" s="149" t="s">
        <v>13438</v>
      </c>
      <c r="H4145" s="149" t="s">
        <v>5973</v>
      </c>
      <c r="I4145">
        <v>40004575</v>
      </c>
    </row>
    <row r="4146" spans="6:9" x14ac:dyDescent="0.25">
      <c r="F4146" t="str">
        <f t="shared" si="68"/>
        <v>ALLMETTLER TOLEDO</v>
      </c>
      <c r="G4146" s="149" t="s">
        <v>13438</v>
      </c>
      <c r="H4146" s="149" t="s">
        <v>5975</v>
      </c>
      <c r="I4146">
        <v>40421470</v>
      </c>
    </row>
    <row r="4147" spans="6:9" x14ac:dyDescent="0.25">
      <c r="F4147" t="str">
        <f t="shared" si="68"/>
        <v>ALLMETTLER TOLEDO EAGLE PI</v>
      </c>
      <c r="G4147" s="149" t="s">
        <v>13438</v>
      </c>
      <c r="H4147" s="149" t="s">
        <v>5976</v>
      </c>
      <c r="I4147">
        <v>40001543</v>
      </c>
    </row>
    <row r="4148" spans="6:9" x14ac:dyDescent="0.25">
      <c r="F4148" t="str">
        <f t="shared" si="68"/>
        <v>ALLMETTLER-TOLEDO</v>
      </c>
      <c r="G4148" s="149" t="s">
        <v>13438</v>
      </c>
      <c r="H4148" s="149" t="s">
        <v>5977</v>
      </c>
      <c r="I4148">
        <v>40003056</v>
      </c>
    </row>
    <row r="4149" spans="6:9" x14ac:dyDescent="0.25">
      <c r="F4149" t="str">
        <f t="shared" si="68"/>
        <v>ALLMETTLER-TOLEDO HI SPEED</v>
      </c>
      <c r="G4149" s="149" t="s">
        <v>13438</v>
      </c>
      <c r="H4149" s="149" t="s">
        <v>5978</v>
      </c>
      <c r="I4149">
        <v>40008390</v>
      </c>
    </row>
    <row r="4150" spans="6:9" x14ac:dyDescent="0.25">
      <c r="F4150" t="str">
        <f t="shared" si="68"/>
        <v>ALLMETTLER-TOLEDO INC. (HI-SPEED)</v>
      </c>
      <c r="G4150" s="149" t="s">
        <v>13438</v>
      </c>
      <c r="H4150" s="149" t="s">
        <v>5979</v>
      </c>
      <c r="I4150">
        <v>40003717</v>
      </c>
    </row>
    <row r="4151" spans="6:9" x14ac:dyDescent="0.25">
      <c r="F4151" t="str">
        <f t="shared" si="68"/>
        <v>ALLMETTLER-TOLEDO SAFELINE</v>
      </c>
      <c r="G4151" s="149" t="s">
        <v>13438</v>
      </c>
      <c r="H4151" s="149" t="s">
        <v>5980</v>
      </c>
      <c r="I4151">
        <v>40002042</v>
      </c>
    </row>
    <row r="4152" spans="6:9" x14ac:dyDescent="0.25">
      <c r="F4152" t="str">
        <f t="shared" si="68"/>
        <v>ALLMEYN AMERICA , LLC</v>
      </c>
      <c r="G4152" s="149" t="s">
        <v>13438</v>
      </c>
      <c r="H4152" s="149" t="s">
        <v>5982</v>
      </c>
      <c r="I4152">
        <v>40001437</v>
      </c>
    </row>
    <row r="4153" spans="6:9" x14ac:dyDescent="0.25">
      <c r="F4153" t="str">
        <f t="shared" si="68"/>
        <v>ALLMF-Hamburg Maschinen und</v>
      </c>
      <c r="G4153" s="149" t="s">
        <v>13438</v>
      </c>
      <c r="H4153" s="149" t="s">
        <v>13673</v>
      </c>
      <c r="I4153">
        <v>410184</v>
      </c>
    </row>
    <row r="4154" spans="6:9" x14ac:dyDescent="0.25">
      <c r="F4154" t="str">
        <f t="shared" si="68"/>
        <v>ALLMHS EQUIPMENT, LLC</v>
      </c>
      <c r="G4154" s="149" t="s">
        <v>13438</v>
      </c>
      <c r="H4154" s="149" t="s">
        <v>13674</v>
      </c>
      <c r="I4154">
        <v>40005281</v>
      </c>
    </row>
    <row r="4155" spans="6:9" x14ac:dyDescent="0.25">
      <c r="F4155" t="str">
        <f t="shared" si="68"/>
        <v>ALLMI CONVEYANCE SOLUTIONS - APACHE</v>
      </c>
      <c r="G4155" s="149" t="s">
        <v>13438</v>
      </c>
      <c r="H4155" s="149" t="s">
        <v>5987</v>
      </c>
      <c r="I4155">
        <v>40007738</v>
      </c>
    </row>
    <row r="4156" spans="6:9" x14ac:dyDescent="0.25">
      <c r="F4156" t="str">
        <f t="shared" si="68"/>
        <v>ALLMI CONVEYANCE SOLUTIONS GROUP</v>
      </c>
      <c r="G4156" s="149" t="s">
        <v>13438</v>
      </c>
      <c r="H4156" s="149" t="s">
        <v>5988</v>
      </c>
      <c r="I4156">
        <v>40008783</v>
      </c>
    </row>
    <row r="4157" spans="6:9" x14ac:dyDescent="0.25">
      <c r="F4157" t="str">
        <f t="shared" si="68"/>
        <v>ALLMIA EXPRESS, INC.</v>
      </c>
      <c r="G4157" s="149" t="s">
        <v>13438</v>
      </c>
      <c r="H4157" s="149" t="s">
        <v>5989</v>
      </c>
      <c r="I4157">
        <v>40002544</v>
      </c>
    </row>
    <row r="4158" spans="6:9" x14ac:dyDescent="0.25">
      <c r="F4158" t="str">
        <f t="shared" si="68"/>
        <v>ALLMIBA SINTER USA, LLC</v>
      </c>
      <c r="G4158" s="149" t="s">
        <v>13438</v>
      </c>
      <c r="H4158" s="149" t="s">
        <v>5992</v>
      </c>
      <c r="I4158">
        <v>40006273</v>
      </c>
    </row>
    <row r="4159" spans="6:9" x14ac:dyDescent="0.25">
      <c r="F4159" t="str">
        <f t="shared" si="68"/>
        <v>ALLMICHAEL FOODS, INC</v>
      </c>
      <c r="G4159" s="149" t="s">
        <v>13438</v>
      </c>
      <c r="H4159" s="149" t="s">
        <v>5993</v>
      </c>
      <c r="I4159">
        <v>40008995</v>
      </c>
    </row>
    <row r="4160" spans="6:9" x14ac:dyDescent="0.25">
      <c r="F4160" t="str">
        <f t="shared" si="68"/>
        <v>ALLMICHAEL WEINIG, INC.</v>
      </c>
      <c r="G4160" s="149" t="s">
        <v>13438</v>
      </c>
      <c r="H4160" s="149" t="s">
        <v>13675</v>
      </c>
      <c r="I4160">
        <v>40002708</v>
      </c>
    </row>
    <row r="4161" spans="6:9" x14ac:dyDescent="0.25">
      <c r="F4161" t="str">
        <f t="shared" si="68"/>
        <v>ALLMICHELIN NO. AMERICA INC. (DIRECT)</v>
      </c>
      <c r="G4161" s="149" t="s">
        <v>13438</v>
      </c>
      <c r="H4161" s="149" t="s">
        <v>5995</v>
      </c>
      <c r="I4161">
        <v>40002450</v>
      </c>
    </row>
    <row r="4162" spans="6:9" x14ac:dyDescent="0.25">
      <c r="F4162" t="str">
        <f t="shared" si="68"/>
        <v>ALLMICHELIN NORTH AMERICA-GREENVILLE</v>
      </c>
      <c r="G4162" s="149" t="s">
        <v>13438</v>
      </c>
      <c r="H4162" s="149" t="s">
        <v>5998</v>
      </c>
      <c r="I4162">
        <v>40001235</v>
      </c>
    </row>
    <row r="4163" spans="6:9" x14ac:dyDescent="0.25">
      <c r="F4163" t="str">
        <f t="shared" ref="F4163:F4226" si="69">CONCATENATE(G4163, H4163)</f>
        <v>ALLMICHELIN NORTH AMERICA-WOODBURN</v>
      </c>
      <c r="G4163" s="149" t="s">
        <v>13438</v>
      </c>
      <c r="H4163" s="149" t="s">
        <v>6002</v>
      </c>
      <c r="I4163">
        <v>40002448</v>
      </c>
    </row>
    <row r="4164" spans="6:9" x14ac:dyDescent="0.25">
      <c r="F4164" t="str">
        <f t="shared" si="69"/>
        <v>ALLMICHELSEN PACKAGING</v>
      </c>
      <c r="G4164" s="149" t="s">
        <v>13438</v>
      </c>
      <c r="H4164" s="149" t="s">
        <v>6007</v>
      </c>
      <c r="I4164">
        <v>40004028</v>
      </c>
    </row>
    <row r="4165" spans="6:9" x14ac:dyDescent="0.25">
      <c r="F4165" t="str">
        <f t="shared" si="69"/>
        <v>ALLMICHIANA SUPPLY, INC.</v>
      </c>
      <c r="G4165" s="149" t="s">
        <v>13438</v>
      </c>
      <c r="H4165" s="149" t="s">
        <v>6008</v>
      </c>
      <c r="I4165">
        <v>40007562</v>
      </c>
    </row>
    <row r="4166" spans="6:9" x14ac:dyDescent="0.25">
      <c r="F4166" t="str">
        <f t="shared" si="69"/>
        <v>ALLMICHIGAN IND'L BELTING,INC.</v>
      </c>
      <c r="G4166" s="149" t="s">
        <v>13438</v>
      </c>
      <c r="H4166" s="149" t="s">
        <v>6010</v>
      </c>
      <c r="I4166">
        <v>40004230</v>
      </c>
    </row>
    <row r="4167" spans="6:9" x14ac:dyDescent="0.25">
      <c r="F4167" t="str">
        <f t="shared" si="69"/>
        <v>ALLMICRO MACHINE WORKS, INC.</v>
      </c>
      <c r="G4167" s="149" t="s">
        <v>13438</v>
      </c>
      <c r="H4167" s="149" t="s">
        <v>6012</v>
      </c>
      <c r="I4167">
        <v>40001425</v>
      </c>
    </row>
    <row r="4168" spans="6:9" x14ac:dyDescent="0.25">
      <c r="F4168" t="str">
        <f t="shared" si="69"/>
        <v>ALLMICRO METALS, INC.</v>
      </c>
      <c r="G4168" s="149" t="s">
        <v>13438</v>
      </c>
      <c r="H4168" s="149" t="s">
        <v>6013</v>
      </c>
      <c r="I4168">
        <v>40002432</v>
      </c>
    </row>
    <row r="4169" spans="6:9" x14ac:dyDescent="0.25">
      <c r="F4169" t="str">
        <f t="shared" si="69"/>
        <v>ALLMICRON PHARMAWORKS, INC.</v>
      </c>
      <c r="G4169" s="149" t="s">
        <v>13438</v>
      </c>
      <c r="H4169" s="149" t="s">
        <v>6015</v>
      </c>
      <c r="I4169">
        <v>40005407</v>
      </c>
    </row>
    <row r="4170" spans="6:9" x14ac:dyDescent="0.25">
      <c r="F4170" t="str">
        <f t="shared" si="69"/>
        <v>ALLMID VALLEY METALS, LLC.</v>
      </c>
      <c r="G4170" s="149" t="s">
        <v>13438</v>
      </c>
      <c r="H4170" s="149" t="s">
        <v>6019</v>
      </c>
      <c r="I4170">
        <v>40006330</v>
      </c>
    </row>
    <row r="4171" spans="6:9" x14ac:dyDescent="0.25">
      <c r="F4171" t="str">
        <f t="shared" si="69"/>
        <v>ALLMID-CANADA BEARING</v>
      </c>
      <c r="G4171" s="149" t="s">
        <v>13438</v>
      </c>
      <c r="H4171" s="149" t="s">
        <v>6020</v>
      </c>
      <c r="I4171">
        <v>40006199</v>
      </c>
    </row>
    <row r="4172" spans="6:9" x14ac:dyDescent="0.25">
      <c r="F4172" t="str">
        <f t="shared" si="69"/>
        <v>ALLMID-CANADA BEARING  INC.</v>
      </c>
      <c r="G4172" s="149" t="s">
        <v>13438</v>
      </c>
      <c r="H4172" s="149" t="s">
        <v>6021</v>
      </c>
      <c r="I4172">
        <v>40420864</v>
      </c>
    </row>
    <row r="4173" spans="6:9" x14ac:dyDescent="0.25">
      <c r="F4173" t="str">
        <f t="shared" si="69"/>
        <v>ALLMID-CONTINENT ENGINEERING, INC.</v>
      </c>
      <c r="G4173" s="149" t="s">
        <v>13438</v>
      </c>
      <c r="H4173" s="149" t="s">
        <v>6022</v>
      </c>
      <c r="I4173">
        <v>40003385</v>
      </c>
    </row>
    <row r="4174" spans="6:9" x14ac:dyDescent="0.25">
      <c r="F4174" t="str">
        <f t="shared" si="69"/>
        <v>ALLMID-GEORGIA INDUSTRIAL SALES INC</v>
      </c>
      <c r="G4174" s="149" t="s">
        <v>13438</v>
      </c>
      <c r="H4174" s="149" t="s">
        <v>6024</v>
      </c>
      <c r="I4174">
        <v>40000264</v>
      </c>
    </row>
    <row r="4175" spans="6:9" x14ac:dyDescent="0.25">
      <c r="F4175" t="str">
        <f t="shared" si="69"/>
        <v>ALLMIDLANDS MILLROOM SUPPLY, INC</v>
      </c>
      <c r="G4175" s="149" t="s">
        <v>13438</v>
      </c>
      <c r="H4175" s="149" t="s">
        <v>6025</v>
      </c>
      <c r="I4175">
        <v>40006673</v>
      </c>
    </row>
    <row r="4176" spans="6:9" x14ac:dyDescent="0.25">
      <c r="F4176" t="str">
        <f t="shared" si="69"/>
        <v>ALLMIDLANDS TECHNOLOGY INC</v>
      </c>
      <c r="G4176" s="149" t="s">
        <v>13438</v>
      </c>
      <c r="H4176" s="149" t="s">
        <v>6026</v>
      </c>
      <c r="I4176">
        <v>40008665</v>
      </c>
    </row>
    <row r="4177" spans="6:9" x14ac:dyDescent="0.25">
      <c r="F4177" t="str">
        <f t="shared" si="69"/>
        <v>ALLMID-TEC METALS, INC</v>
      </c>
      <c r="G4177" s="149" t="s">
        <v>13438</v>
      </c>
      <c r="H4177" s="149" t="s">
        <v>6030</v>
      </c>
      <c r="I4177">
        <v>40002195</v>
      </c>
    </row>
    <row r="4178" spans="6:9" x14ac:dyDescent="0.25">
      <c r="F4178" t="str">
        <f t="shared" si="69"/>
        <v>ALLMIDVALE INDUSTRIES</v>
      </c>
      <c r="G4178" s="149" t="s">
        <v>13438</v>
      </c>
      <c r="H4178" s="149" t="s">
        <v>6031</v>
      </c>
      <c r="I4178">
        <v>40003069</v>
      </c>
    </row>
    <row r="4179" spans="6:9" x14ac:dyDescent="0.25">
      <c r="F4179" t="str">
        <f t="shared" si="69"/>
        <v>ALLMIDWAY INDUSTRIAL SUPPLY</v>
      </c>
      <c r="G4179" s="149" t="s">
        <v>13438</v>
      </c>
      <c r="H4179" s="149" t="s">
        <v>6032</v>
      </c>
      <c r="I4179">
        <v>40002092</v>
      </c>
    </row>
    <row r="4180" spans="6:9" x14ac:dyDescent="0.25">
      <c r="F4180" t="str">
        <f t="shared" si="69"/>
        <v>ALLMIDWEST BAKERY</v>
      </c>
      <c r="G4180" s="149" t="s">
        <v>13438</v>
      </c>
      <c r="H4180" s="149" t="s">
        <v>6033</v>
      </c>
      <c r="I4180">
        <v>40003227</v>
      </c>
    </row>
    <row r="4181" spans="6:9" x14ac:dyDescent="0.25">
      <c r="F4181" t="str">
        <f t="shared" si="69"/>
        <v>ALLMIDWEST CAN COMPANY</v>
      </c>
      <c r="G4181" s="149" t="s">
        <v>13438</v>
      </c>
      <c r="H4181" s="149" t="s">
        <v>6034</v>
      </c>
      <c r="I4181">
        <v>40008529</v>
      </c>
    </row>
    <row r="4182" spans="6:9" x14ac:dyDescent="0.25">
      <c r="F4182" t="str">
        <f t="shared" si="69"/>
        <v>ALLMIDWEST CONVEYING SOLUTIONS</v>
      </c>
      <c r="G4182" s="149" t="s">
        <v>13438</v>
      </c>
      <c r="H4182" s="149" t="s">
        <v>6035</v>
      </c>
      <c r="I4182">
        <v>40007222</v>
      </c>
    </row>
    <row r="4183" spans="6:9" x14ac:dyDescent="0.25">
      <c r="F4183" t="str">
        <f t="shared" si="69"/>
        <v>ALLMIDWEST CONVEYOR &amp; FAB INC</v>
      </c>
      <c r="G4183" s="149" t="s">
        <v>13438</v>
      </c>
      <c r="H4183" s="149" t="s">
        <v>6036</v>
      </c>
      <c r="I4183">
        <v>40007841</v>
      </c>
    </row>
    <row r="4184" spans="6:9" x14ac:dyDescent="0.25">
      <c r="F4184" t="str">
        <f t="shared" si="69"/>
        <v>ALLMIDWEST FINISHING SYSTEMS, INC.</v>
      </c>
      <c r="G4184" s="149" t="s">
        <v>13438</v>
      </c>
      <c r="H4184" s="149" t="s">
        <v>6037</v>
      </c>
      <c r="I4184">
        <v>40002842</v>
      </c>
    </row>
    <row r="4185" spans="6:9" x14ac:dyDescent="0.25">
      <c r="F4185" t="str">
        <f t="shared" si="69"/>
        <v>ALLMIDWEST FOODS MANUFACTURING, INC</v>
      </c>
      <c r="G4185" s="149" t="s">
        <v>13438</v>
      </c>
      <c r="H4185" s="149" t="s">
        <v>6038</v>
      </c>
      <c r="I4185">
        <v>40008938</v>
      </c>
    </row>
    <row r="4186" spans="6:9" x14ac:dyDescent="0.25">
      <c r="F4186" t="str">
        <f t="shared" si="69"/>
        <v>ALLMIDWEST HANDLING CONCEPTS LLC</v>
      </c>
      <c r="G4186" s="149" t="s">
        <v>13438</v>
      </c>
      <c r="H4186" s="149" t="s">
        <v>6039</v>
      </c>
      <c r="I4186">
        <v>40007854</v>
      </c>
    </row>
    <row r="4187" spans="6:9" x14ac:dyDescent="0.25">
      <c r="F4187" t="str">
        <f t="shared" si="69"/>
        <v>ALLMIDWEST IND RUBBER - GPTX/NKC</v>
      </c>
      <c r="G4187" s="149" t="s">
        <v>13438</v>
      </c>
      <c r="H4187" s="149" t="s">
        <v>6040</v>
      </c>
      <c r="I4187">
        <v>40006122</v>
      </c>
    </row>
    <row r="4188" spans="6:9" x14ac:dyDescent="0.25">
      <c r="F4188" t="str">
        <f t="shared" si="69"/>
        <v>ALLMIDWEST IND RUBBER - ST LOUIS</v>
      </c>
      <c r="G4188" s="149" t="s">
        <v>13438</v>
      </c>
      <c r="H4188" s="149" t="s">
        <v>6041</v>
      </c>
      <c r="I4188">
        <v>40006121</v>
      </c>
    </row>
    <row r="4189" spans="6:9" x14ac:dyDescent="0.25">
      <c r="F4189" t="str">
        <f t="shared" si="69"/>
        <v>ALLMIDWEST IND RUBBER - TAMPA</v>
      </c>
      <c r="G4189" s="149" t="s">
        <v>13438</v>
      </c>
      <c r="H4189" s="149" t="s">
        <v>6042</v>
      </c>
      <c r="I4189">
        <v>40006899</v>
      </c>
    </row>
    <row r="4190" spans="6:9" x14ac:dyDescent="0.25">
      <c r="F4190" t="str">
        <f t="shared" si="69"/>
        <v>ALLMIDWEST IND RUBBER EG-PROLINK</v>
      </c>
      <c r="G4190" s="149" t="s">
        <v>13438</v>
      </c>
      <c r="H4190" s="149" t="s">
        <v>6043</v>
      </c>
      <c r="I4190">
        <v>40007268</v>
      </c>
    </row>
    <row r="4191" spans="6:9" x14ac:dyDescent="0.25">
      <c r="F4191" t="str">
        <f t="shared" si="69"/>
        <v>ALLMIDWEST IND RUBBER-OMAHA</v>
      </c>
      <c r="G4191" s="149" t="s">
        <v>13438</v>
      </c>
      <c r="H4191" s="149" t="s">
        <v>6044</v>
      </c>
      <c r="I4191">
        <v>40006659</v>
      </c>
    </row>
    <row r="4192" spans="6:9" x14ac:dyDescent="0.25">
      <c r="F4192" t="str">
        <f t="shared" si="69"/>
        <v>ALLMIDWEST IND. RUBBER - EAST NORRITON</v>
      </c>
      <c r="G4192" s="149" t="s">
        <v>13438</v>
      </c>
      <c r="H4192" s="149" t="s">
        <v>6048</v>
      </c>
      <c r="I4192">
        <v>40007532</v>
      </c>
    </row>
    <row r="4193" spans="6:9" x14ac:dyDescent="0.25">
      <c r="F4193" t="str">
        <f t="shared" si="69"/>
        <v>ALLMIDWEST IND. RUBBER - GREENVI</v>
      </c>
      <c r="G4193" s="149" t="s">
        <v>13438</v>
      </c>
      <c r="H4193" s="149" t="s">
        <v>6049</v>
      </c>
      <c r="I4193">
        <v>40007283</v>
      </c>
    </row>
    <row r="4194" spans="6:9" x14ac:dyDescent="0.25">
      <c r="F4194" t="str">
        <f t="shared" si="69"/>
        <v>ALLMIDWEST IND. RUBBER - SUWANEE</v>
      </c>
      <c r="G4194" s="149" t="s">
        <v>13438</v>
      </c>
      <c r="H4194" s="149" t="s">
        <v>6050</v>
      </c>
      <c r="I4194">
        <v>40006083</v>
      </c>
    </row>
    <row r="4195" spans="6:9" x14ac:dyDescent="0.25">
      <c r="F4195" t="str">
        <f t="shared" si="69"/>
        <v>ALLMIDWEST IND. RUBBER - VANCON</v>
      </c>
      <c r="G4195" s="149" t="s">
        <v>13438</v>
      </c>
      <c r="H4195" s="149" t="s">
        <v>6051</v>
      </c>
      <c r="I4195">
        <v>40008493</v>
      </c>
    </row>
    <row r="4196" spans="6:9" x14ac:dyDescent="0.25">
      <c r="F4196" t="str">
        <f t="shared" si="69"/>
        <v>ALLMIDWEST IND. RUBBER- SUWANEE</v>
      </c>
      <c r="G4196" s="149" t="s">
        <v>13438</v>
      </c>
      <c r="H4196" s="149" t="s">
        <v>6052</v>
      </c>
      <c r="I4196">
        <v>40001934</v>
      </c>
    </row>
    <row r="4197" spans="6:9" x14ac:dyDescent="0.25">
      <c r="F4197" t="str">
        <f t="shared" si="69"/>
        <v>ALLMIDWEST IND. RUBBER-BEDFORD PARK</v>
      </c>
      <c r="G4197" s="149" t="s">
        <v>13438</v>
      </c>
      <c r="H4197" s="149" t="s">
        <v>6053</v>
      </c>
      <c r="I4197">
        <v>40001866</v>
      </c>
    </row>
    <row r="4198" spans="6:9" x14ac:dyDescent="0.25">
      <c r="F4198" s="185" t="str">
        <f t="shared" si="69"/>
        <v>ALLMIDWEST IND. RUBBER-COMMERCE CITY</v>
      </c>
      <c r="G4198" s="149" t="s">
        <v>13438</v>
      </c>
      <c r="H4198" s="149" t="s">
        <v>6054</v>
      </c>
      <c r="I4198">
        <v>40001864</v>
      </c>
    </row>
    <row r="4199" spans="6:9" x14ac:dyDescent="0.25">
      <c r="F4199" s="185" t="str">
        <f t="shared" si="69"/>
        <v>ALLMIDWEST IND. RUBBER-COMMERCE CITY</v>
      </c>
      <c r="G4199" s="149" t="s">
        <v>13438</v>
      </c>
      <c r="H4199" s="149" t="s">
        <v>6054</v>
      </c>
      <c r="I4199">
        <v>40004403</v>
      </c>
    </row>
    <row r="4200" spans="6:9" x14ac:dyDescent="0.25">
      <c r="F4200" t="str">
        <f t="shared" si="69"/>
        <v>ALLMIDWEST IND. RUBBER-DULUTH</v>
      </c>
      <c r="G4200" s="149" t="s">
        <v>13438</v>
      </c>
      <c r="H4200" s="149" t="s">
        <v>6055</v>
      </c>
      <c r="I4200">
        <v>40002093</v>
      </c>
    </row>
    <row r="4201" spans="6:9" x14ac:dyDescent="0.25">
      <c r="F4201" s="185" t="str">
        <f t="shared" si="69"/>
        <v>ALLMIDWEST IND. RUBBER-GRAND PRAIRIE</v>
      </c>
      <c r="G4201" s="149" t="s">
        <v>13438</v>
      </c>
      <c r="H4201" s="149" t="s">
        <v>6057</v>
      </c>
      <c r="I4201">
        <v>40001865</v>
      </c>
    </row>
    <row r="4202" spans="6:9" x14ac:dyDescent="0.25">
      <c r="F4202" s="185" t="str">
        <f t="shared" si="69"/>
        <v>ALLMIDWEST IND. RUBBER-GRAND PRAIRIE</v>
      </c>
      <c r="G4202" s="149" t="s">
        <v>13438</v>
      </c>
      <c r="H4202" s="149" t="s">
        <v>6057</v>
      </c>
      <c r="I4202">
        <v>40004404</v>
      </c>
    </row>
    <row r="4203" spans="6:9" x14ac:dyDescent="0.25">
      <c r="F4203" t="str">
        <f t="shared" si="69"/>
        <v>ALLMIDWEST IND. RUBBER-GREENVILLE WI</v>
      </c>
      <c r="G4203" s="149" t="s">
        <v>13438</v>
      </c>
      <c r="H4203" s="149" t="s">
        <v>6058</v>
      </c>
      <c r="I4203">
        <v>40001882</v>
      </c>
    </row>
    <row r="4204" spans="6:9" x14ac:dyDescent="0.25">
      <c r="F4204" t="str">
        <f t="shared" si="69"/>
        <v>ALLMIDWEST IND. RUBBER-HILLIARD OH</v>
      </c>
      <c r="G4204" s="149" t="s">
        <v>13438</v>
      </c>
      <c r="H4204" s="149" t="s">
        <v>6061</v>
      </c>
      <c r="I4204">
        <v>40001862</v>
      </c>
    </row>
    <row r="4205" spans="6:9" x14ac:dyDescent="0.25">
      <c r="F4205" t="str">
        <f t="shared" si="69"/>
        <v>ALLMIDWEST IND. RUBBER-N KANSAS</v>
      </c>
      <c r="G4205" s="149" t="s">
        <v>13438</v>
      </c>
      <c r="H4205" s="149" t="s">
        <v>6064</v>
      </c>
      <c r="I4205">
        <v>40001863</v>
      </c>
    </row>
    <row r="4206" spans="6:9" x14ac:dyDescent="0.25">
      <c r="F4206" t="str">
        <f t="shared" si="69"/>
        <v>ALLMIDWEST IND. RUBBER-ST. LOUIS</v>
      </c>
      <c r="G4206" s="149" t="s">
        <v>13438</v>
      </c>
      <c r="H4206" s="149" t="s">
        <v>6067</v>
      </c>
      <c r="I4206">
        <v>40000099</v>
      </c>
    </row>
    <row r="4207" spans="6:9" x14ac:dyDescent="0.25">
      <c r="F4207" t="str">
        <f t="shared" si="69"/>
        <v>ALLMIDWEST IND. RUBBER-VAN BUREN</v>
      </c>
      <c r="G4207" s="149" t="s">
        <v>13438</v>
      </c>
      <c r="H4207" s="149" t="s">
        <v>6068</v>
      </c>
      <c r="I4207">
        <v>40001935</v>
      </c>
    </row>
    <row r="4208" spans="6:9" x14ac:dyDescent="0.25">
      <c r="F4208" t="str">
        <f t="shared" si="69"/>
        <v>ALLMIDWEST IND. RUBBER-W.VALLEY CITY</v>
      </c>
      <c r="G4208" s="149" t="s">
        <v>13438</v>
      </c>
      <c r="H4208" s="149" t="s">
        <v>6069</v>
      </c>
      <c r="I4208">
        <v>40002210</v>
      </c>
    </row>
    <row r="4209" spans="6:9" x14ac:dyDescent="0.25">
      <c r="F4209" t="str">
        <f t="shared" si="69"/>
        <v>ALLMIDWEST INDUSTRIAL RUBBER</v>
      </c>
      <c r="G4209" s="149" t="s">
        <v>13438</v>
      </c>
      <c r="H4209" s="149" t="s">
        <v>6073</v>
      </c>
      <c r="I4209">
        <v>40006059</v>
      </c>
    </row>
    <row r="4210" spans="6:9" x14ac:dyDescent="0.25">
      <c r="F4210" t="str">
        <f t="shared" si="69"/>
        <v>ALLMIDWEST INDUSTRIAL RUBBER - ATLANTA</v>
      </c>
      <c r="G4210" s="149" t="s">
        <v>13438</v>
      </c>
      <c r="H4210" s="149" t="s">
        <v>13676</v>
      </c>
      <c r="I4210">
        <v>40008651</v>
      </c>
    </row>
    <row r="4211" spans="6:9" x14ac:dyDescent="0.25">
      <c r="F4211" t="str">
        <f t="shared" si="69"/>
        <v>ALLMIDWEST INDUSTRIAL RUBBER - CHARLOT</v>
      </c>
      <c r="G4211" s="149" t="s">
        <v>13438</v>
      </c>
      <c r="H4211" s="149" t="s">
        <v>6074</v>
      </c>
      <c r="I4211">
        <v>40008652</v>
      </c>
    </row>
    <row r="4212" spans="6:9" x14ac:dyDescent="0.25">
      <c r="F4212" t="str">
        <f t="shared" si="69"/>
        <v>ALLMIDWEST MINE SERVICES</v>
      </c>
      <c r="G4212" s="149" t="s">
        <v>13438</v>
      </c>
      <c r="H4212" s="149" t="s">
        <v>6075</v>
      </c>
      <c r="I4212">
        <v>40001045</v>
      </c>
    </row>
    <row r="4213" spans="6:9" x14ac:dyDescent="0.25">
      <c r="F4213" s="185" t="str">
        <f t="shared" si="69"/>
        <v>ALLMIDWEST RUBBER SERVICE</v>
      </c>
      <c r="G4213" s="149" t="s">
        <v>13438</v>
      </c>
      <c r="H4213" s="149" t="s">
        <v>6078</v>
      </c>
      <c r="I4213">
        <v>40004163</v>
      </c>
    </row>
    <row r="4214" spans="6:9" x14ac:dyDescent="0.25">
      <c r="F4214" s="185" t="str">
        <f t="shared" si="69"/>
        <v>ALLMIDWEST RUBBER SERVICE</v>
      </c>
      <c r="G4214" s="149" t="s">
        <v>13438</v>
      </c>
      <c r="H4214" s="149" t="s">
        <v>6078</v>
      </c>
      <c r="I4214">
        <v>40006023</v>
      </c>
    </row>
    <row r="4215" spans="6:9" x14ac:dyDescent="0.25">
      <c r="F4215" t="str">
        <f t="shared" si="69"/>
        <v>ALLMIDWEST VALVE &amp; FITTING, INC.</v>
      </c>
      <c r="G4215" s="149" t="s">
        <v>13438</v>
      </c>
      <c r="H4215" s="149" t="s">
        <v>6079</v>
      </c>
      <c r="I4215">
        <v>40006360</v>
      </c>
    </row>
    <row r="4216" spans="6:9" x14ac:dyDescent="0.25">
      <c r="F4216" t="str">
        <f t="shared" si="69"/>
        <v>ALLMIE AME LE BUN MAKER</v>
      </c>
      <c r="G4216" s="149" t="s">
        <v>13438</v>
      </c>
      <c r="H4216" s="149" t="s">
        <v>13677</v>
      </c>
      <c r="I4216">
        <v>40424244</v>
      </c>
    </row>
    <row r="4217" spans="6:9" x14ac:dyDescent="0.25">
      <c r="F4217" t="str">
        <f t="shared" si="69"/>
        <v>ALLMIKRON CORP</v>
      </c>
      <c r="G4217" s="149" t="s">
        <v>13438</v>
      </c>
      <c r="H4217" s="149" t="s">
        <v>6081</v>
      </c>
      <c r="I4217">
        <v>40003115</v>
      </c>
    </row>
    <row r="4218" spans="6:9" x14ac:dyDescent="0.25">
      <c r="F4218" t="str">
        <f t="shared" si="69"/>
        <v>ALLMILANO BAKERIES LIMITED</v>
      </c>
      <c r="G4218" s="149" t="s">
        <v>13438</v>
      </c>
      <c r="H4218" s="149" t="s">
        <v>6082</v>
      </c>
      <c r="I4218">
        <v>40421134</v>
      </c>
    </row>
    <row r="4219" spans="6:9" x14ac:dyDescent="0.25">
      <c r="F4219" t="str">
        <f t="shared" si="69"/>
        <v>ALLMILES AHEAD DISTRIBUTION ,INC.</v>
      </c>
      <c r="G4219" s="149" t="s">
        <v>13438</v>
      </c>
      <c r="H4219" s="149" t="s">
        <v>6084</v>
      </c>
      <c r="I4219">
        <v>40008772</v>
      </c>
    </row>
    <row r="4220" spans="6:9" x14ac:dyDescent="0.25">
      <c r="F4220" t="str">
        <f t="shared" si="69"/>
        <v>ALLMILLENNIUM BINDERY SERVICES INC.</v>
      </c>
      <c r="G4220" s="149" t="s">
        <v>13438</v>
      </c>
      <c r="H4220" s="149" t="s">
        <v>6088</v>
      </c>
      <c r="I4220">
        <v>40421253</v>
      </c>
    </row>
    <row r="4221" spans="6:9" x14ac:dyDescent="0.25">
      <c r="F4221" t="str">
        <f t="shared" si="69"/>
        <v>ALLMILLER COORS LLC</v>
      </c>
      <c r="G4221" s="149" t="s">
        <v>13438</v>
      </c>
      <c r="H4221" s="149" t="s">
        <v>6090</v>
      </c>
      <c r="I4221">
        <v>40007117</v>
      </c>
    </row>
    <row r="4222" spans="6:9" x14ac:dyDescent="0.25">
      <c r="F4222" t="str">
        <f t="shared" si="69"/>
        <v>ALLMILLER MILLING COMPANY</v>
      </c>
      <c r="G4222" s="149" t="s">
        <v>13438</v>
      </c>
      <c r="H4222" s="149" t="s">
        <v>6091</v>
      </c>
      <c r="I4222">
        <v>40007445</v>
      </c>
    </row>
    <row r="4223" spans="6:9" x14ac:dyDescent="0.25">
      <c r="F4223" t="str">
        <f t="shared" si="69"/>
        <v>ALLMILLIKEN - LA GRANGE</v>
      </c>
      <c r="G4223" s="149" t="s">
        <v>13438</v>
      </c>
      <c r="H4223" s="149" t="s">
        <v>6093</v>
      </c>
      <c r="I4223">
        <v>40000148</v>
      </c>
    </row>
    <row r="4224" spans="6:9" x14ac:dyDescent="0.25">
      <c r="F4224" t="str">
        <f t="shared" si="69"/>
        <v>ALLMILLIKEN &amp; CO - ENTERPRISE PLANT</v>
      </c>
      <c r="G4224" s="149" t="s">
        <v>13438</v>
      </c>
      <c r="H4224" s="149" t="s">
        <v>6094</v>
      </c>
      <c r="I4224">
        <v>40007000</v>
      </c>
    </row>
    <row r="4225" spans="6:9" x14ac:dyDescent="0.25">
      <c r="F4225" t="str">
        <f t="shared" si="69"/>
        <v>ALLMILLIKEN &amp; CO - GILLESPIE</v>
      </c>
      <c r="G4225" s="149" t="s">
        <v>13438</v>
      </c>
      <c r="H4225" s="149" t="s">
        <v>6095</v>
      </c>
      <c r="I4225">
        <v>40005192</v>
      </c>
    </row>
    <row r="4226" spans="6:9" x14ac:dyDescent="0.25">
      <c r="F4226" t="str">
        <f t="shared" si="69"/>
        <v>ALLMILLIKEN &amp; CO. - GILLILAND</v>
      </c>
      <c r="G4226" s="149" t="s">
        <v>13438</v>
      </c>
      <c r="H4226" s="149" t="s">
        <v>6097</v>
      </c>
      <c r="I4226">
        <v>40008260</v>
      </c>
    </row>
    <row r="4227" spans="6:9" x14ac:dyDescent="0.25">
      <c r="F4227" t="str">
        <f t="shared" ref="F4227:F4290" si="70">CONCATENATE(G4227, H4227)</f>
        <v>ALLMILLIKEN &amp; CO. - HILLCREST</v>
      </c>
      <c r="G4227" s="149" t="s">
        <v>13438</v>
      </c>
      <c r="H4227" s="149" t="s">
        <v>6098</v>
      </c>
      <c r="I4227">
        <v>40005829</v>
      </c>
    </row>
    <row r="4228" spans="6:9" x14ac:dyDescent="0.25">
      <c r="F4228" t="str">
        <f t="shared" si="70"/>
        <v>ALLMILLIKEN &amp; CO., ALMA YARN</v>
      </c>
      <c r="G4228" s="149" t="s">
        <v>13438</v>
      </c>
      <c r="H4228" s="149" t="s">
        <v>6099</v>
      </c>
      <c r="I4228">
        <v>40003539</v>
      </c>
    </row>
    <row r="4229" spans="6:9" x14ac:dyDescent="0.25">
      <c r="F4229" t="str">
        <f t="shared" si="70"/>
        <v>ALLMILLIKEN &amp; CO., GOLDEN VA</v>
      </c>
      <c r="G4229" s="149" t="s">
        <v>13438</v>
      </c>
      <c r="H4229" s="149" t="s">
        <v>6100</v>
      </c>
      <c r="I4229">
        <v>40000129</v>
      </c>
    </row>
    <row r="4230" spans="6:9" x14ac:dyDescent="0.25">
      <c r="F4230" t="str">
        <f t="shared" si="70"/>
        <v>ALLMILLIKEN &amp; CO., JUDSON</v>
      </c>
      <c r="G4230" s="149" t="s">
        <v>13438</v>
      </c>
      <c r="H4230" s="149" t="s">
        <v>6101</v>
      </c>
      <c r="I4230">
        <v>40000048</v>
      </c>
    </row>
    <row r="4231" spans="6:9" x14ac:dyDescent="0.25">
      <c r="F4231" t="str">
        <f t="shared" si="70"/>
        <v>ALLMILLIKEN &amp; COMPANY - LIMESTONE</v>
      </c>
      <c r="G4231" s="149" t="s">
        <v>13438</v>
      </c>
      <c r="H4231" s="149" t="s">
        <v>6103</v>
      </c>
      <c r="I4231">
        <v>40000043</v>
      </c>
    </row>
    <row r="4232" spans="6:9" x14ac:dyDescent="0.25">
      <c r="F4232" t="str">
        <f t="shared" si="70"/>
        <v>ALLMILLIKEN NONWOVENS LLC</v>
      </c>
      <c r="G4232" s="149" t="s">
        <v>13438</v>
      </c>
      <c r="H4232" s="149" t="s">
        <v>6104</v>
      </c>
      <c r="I4232">
        <v>40007398</v>
      </c>
    </row>
    <row r="4233" spans="6:9" x14ac:dyDescent="0.25">
      <c r="F4233" t="str">
        <f t="shared" si="70"/>
        <v>ALLMILLIKEN-LAGRANGE (KEX)</v>
      </c>
      <c r="G4233" s="149" t="s">
        <v>13438</v>
      </c>
      <c r="H4233" s="149" t="s">
        <v>13678</v>
      </c>
      <c r="I4233">
        <v>40002147</v>
      </c>
    </row>
    <row r="4234" spans="6:9" x14ac:dyDescent="0.25">
      <c r="F4234" t="str">
        <f t="shared" si="70"/>
        <v>ALLMILWAUKEE BELT-TECH CO.</v>
      </c>
      <c r="G4234" s="149" t="s">
        <v>13438</v>
      </c>
      <c r="H4234" s="149" t="s">
        <v>13679</v>
      </c>
      <c r="I4234">
        <v>40000942</v>
      </c>
    </row>
    <row r="4235" spans="6:9" x14ac:dyDescent="0.25">
      <c r="F4235" t="str">
        <f t="shared" si="70"/>
        <v>ALLMIMAC GLAZE LIMITED</v>
      </c>
      <c r="G4235" s="149" t="s">
        <v>13438</v>
      </c>
      <c r="H4235" s="149" t="s">
        <v>6108</v>
      </c>
      <c r="I4235">
        <v>40424251</v>
      </c>
    </row>
    <row r="4236" spans="6:9" x14ac:dyDescent="0.25">
      <c r="F4236" t="str">
        <f t="shared" si="70"/>
        <v>ALLMINDA NORTH AMERICA, LLC</v>
      </c>
      <c r="G4236" s="149" t="s">
        <v>13438</v>
      </c>
      <c r="H4236" s="149" t="s">
        <v>6109</v>
      </c>
      <c r="I4236">
        <v>40009001</v>
      </c>
    </row>
    <row r="4237" spans="6:9" x14ac:dyDescent="0.25">
      <c r="F4237" t="str">
        <f t="shared" si="70"/>
        <v>ALLMINSLEY INC.</v>
      </c>
      <c r="G4237" s="149" t="s">
        <v>13438</v>
      </c>
      <c r="H4237" s="149" t="s">
        <v>6111</v>
      </c>
      <c r="I4237">
        <v>40008608</v>
      </c>
    </row>
    <row r="4238" spans="6:9" x14ac:dyDescent="0.25">
      <c r="F4238" t="str">
        <f t="shared" si="70"/>
        <v>ALLMIO SUPPLIES LLC</v>
      </c>
      <c r="G4238" s="149" t="s">
        <v>13438</v>
      </c>
      <c r="H4238" s="149" t="s">
        <v>6112</v>
      </c>
      <c r="I4238">
        <v>40006567</v>
      </c>
    </row>
    <row r="4239" spans="6:9" x14ac:dyDescent="0.25">
      <c r="F4239" t="str">
        <f t="shared" si="70"/>
        <v>ALLMISA METAL PROCESSING, INC.</v>
      </c>
      <c r="G4239" s="149" t="s">
        <v>13438</v>
      </c>
      <c r="H4239" s="149" t="s">
        <v>6113</v>
      </c>
      <c r="I4239">
        <v>40007587</v>
      </c>
    </row>
    <row r="4240" spans="6:9" x14ac:dyDescent="0.25">
      <c r="F4240" t="str">
        <f t="shared" si="70"/>
        <v>ALLMISSION FOODS</v>
      </c>
      <c r="G4240" s="149" t="s">
        <v>13438</v>
      </c>
      <c r="H4240" s="149" t="s">
        <v>6114</v>
      </c>
      <c r="I4240">
        <v>40003270</v>
      </c>
    </row>
    <row r="4241" spans="6:9" x14ac:dyDescent="0.25">
      <c r="F4241" t="str">
        <f t="shared" si="70"/>
        <v>ALLMISSION FOODS (GRUMA CORP)</v>
      </c>
      <c r="G4241" s="149" t="s">
        <v>13438</v>
      </c>
      <c r="H4241" s="149" t="s">
        <v>6115</v>
      </c>
      <c r="I4241">
        <v>40003424</v>
      </c>
    </row>
    <row r="4242" spans="6:9" x14ac:dyDescent="0.25">
      <c r="F4242" t="str">
        <f t="shared" si="70"/>
        <v>ALLMISSION FOODS CORPORATION</v>
      </c>
      <c r="G4242" s="149" t="s">
        <v>13438</v>
      </c>
      <c r="H4242" s="149" t="s">
        <v>6116</v>
      </c>
      <c r="I4242">
        <v>40003028</v>
      </c>
    </row>
    <row r="4243" spans="6:9" x14ac:dyDescent="0.25">
      <c r="F4243" t="str">
        <f t="shared" si="70"/>
        <v>ALLMISSION FOODS- HOUSTON</v>
      </c>
      <c r="G4243" s="149" t="s">
        <v>13438</v>
      </c>
      <c r="H4243" s="149" t="s">
        <v>6117</v>
      </c>
      <c r="I4243">
        <v>40003198</v>
      </c>
    </row>
    <row r="4244" spans="6:9" x14ac:dyDescent="0.25">
      <c r="F4244" t="str">
        <f t="shared" si="70"/>
        <v>ALLMISSION FOODS-EL PASO</v>
      </c>
      <c r="G4244" s="149" t="s">
        <v>13438</v>
      </c>
      <c r="H4244" s="149" t="s">
        <v>6118</v>
      </c>
      <c r="I4244">
        <v>40005559</v>
      </c>
    </row>
    <row r="4245" spans="6:9" x14ac:dyDescent="0.25">
      <c r="F4245" t="str">
        <f t="shared" si="70"/>
        <v>ALLMISSION PARMACAL COMPANY</v>
      </c>
      <c r="G4245" s="149" t="s">
        <v>13438</v>
      </c>
      <c r="H4245" s="149" t="s">
        <v>6119</v>
      </c>
      <c r="I4245">
        <v>40005842</v>
      </c>
    </row>
    <row r="4246" spans="6:9" x14ac:dyDescent="0.25">
      <c r="F4246" t="str">
        <f t="shared" si="70"/>
        <v>ALLMISSISSAUGA SEATING SYSTEMS - MAGNA</v>
      </c>
      <c r="G4246" s="149" t="s">
        <v>13438</v>
      </c>
      <c r="H4246" s="149" t="s">
        <v>6120</v>
      </c>
      <c r="I4246">
        <v>40421147</v>
      </c>
    </row>
    <row r="4247" spans="6:9" x14ac:dyDescent="0.25">
      <c r="F4247" t="str">
        <f t="shared" si="70"/>
        <v>ALLMISSOURI POWER TRANS.,INC</v>
      </c>
      <c r="G4247" s="149" t="s">
        <v>13438</v>
      </c>
      <c r="H4247" s="149" t="s">
        <v>6121</v>
      </c>
      <c r="I4247">
        <v>40004194</v>
      </c>
    </row>
    <row r="4248" spans="6:9" x14ac:dyDescent="0.25">
      <c r="F4248" t="str">
        <f t="shared" si="70"/>
        <v>ALLMITCHELL MILL SYSTEMS CANADA LTD.</v>
      </c>
      <c r="G4248" s="149" t="s">
        <v>13438</v>
      </c>
      <c r="H4248" s="149" t="s">
        <v>13680</v>
      </c>
      <c r="I4248">
        <v>40420276</v>
      </c>
    </row>
    <row r="4249" spans="6:9" x14ac:dyDescent="0.25">
      <c r="F4249" t="str">
        <f t="shared" si="70"/>
        <v>ALLMITSUBISHI ELECTRIC AUTO AMER</v>
      </c>
      <c r="G4249" s="149" t="s">
        <v>13438</v>
      </c>
      <c r="H4249" s="149" t="s">
        <v>6123</v>
      </c>
      <c r="I4249">
        <v>40001843</v>
      </c>
    </row>
    <row r="4250" spans="6:9" x14ac:dyDescent="0.25">
      <c r="F4250" t="str">
        <f t="shared" si="70"/>
        <v>ALLMITSUBISHI HEAVY INDUSTRIES AMERICA</v>
      </c>
      <c r="G4250" s="149" t="s">
        <v>13438</v>
      </c>
      <c r="H4250" s="149" t="s">
        <v>6124</v>
      </c>
      <c r="I4250">
        <v>40008635</v>
      </c>
    </row>
    <row r="4251" spans="6:9" x14ac:dyDescent="0.25">
      <c r="F4251" t="str">
        <f t="shared" si="70"/>
        <v>ALLMITSUI KINZOKU CATALYSTS AMERICA</v>
      </c>
      <c r="G4251" s="149" t="s">
        <v>13438</v>
      </c>
      <c r="H4251" s="149" t="s">
        <v>6127</v>
      </c>
      <c r="I4251">
        <v>40008974</v>
      </c>
    </row>
    <row r="4252" spans="6:9" x14ac:dyDescent="0.25">
      <c r="F4252" t="str">
        <f t="shared" si="70"/>
        <v>ALLMITTERA GROUP / MITTERA NEW YORK</v>
      </c>
      <c r="G4252" s="149" t="s">
        <v>13438</v>
      </c>
      <c r="H4252" s="149" t="s">
        <v>6128</v>
      </c>
      <c r="I4252">
        <v>40008759</v>
      </c>
    </row>
    <row r="4253" spans="6:9" x14ac:dyDescent="0.25">
      <c r="F4253" t="str">
        <f t="shared" si="70"/>
        <v>ALLMIVASA WORLDWIDE, INC</v>
      </c>
      <c r="G4253" s="149" t="s">
        <v>13438</v>
      </c>
      <c r="H4253" s="149" t="s">
        <v>6129</v>
      </c>
      <c r="I4253">
        <v>40002062</v>
      </c>
    </row>
    <row r="4254" spans="6:9" x14ac:dyDescent="0.25">
      <c r="F4254" t="str">
        <f t="shared" si="70"/>
        <v>ALLMIZCAN AMERICAS INC.</v>
      </c>
      <c r="G4254" s="149" t="s">
        <v>13438</v>
      </c>
      <c r="H4254" s="149" t="s">
        <v>6132</v>
      </c>
      <c r="I4254">
        <v>40007358</v>
      </c>
    </row>
    <row r="4255" spans="6:9" x14ac:dyDescent="0.25">
      <c r="F4255" t="str">
        <f t="shared" si="70"/>
        <v>ALLMJAY'S SPECIALTY BAKED FOODS</v>
      </c>
      <c r="G4255" s="149" t="s">
        <v>13438</v>
      </c>
      <c r="H4255" s="149" t="s">
        <v>6133</v>
      </c>
      <c r="I4255">
        <v>40007890</v>
      </c>
    </row>
    <row r="4256" spans="6:9" x14ac:dyDescent="0.25">
      <c r="F4256" t="str">
        <f t="shared" si="70"/>
        <v>ALLMK METAL PRODUCTS, INC.</v>
      </c>
      <c r="G4256" s="149" t="s">
        <v>13438</v>
      </c>
      <c r="H4256" s="149" t="s">
        <v>6135</v>
      </c>
      <c r="I4256">
        <v>40007075</v>
      </c>
    </row>
    <row r="4257" spans="6:9" x14ac:dyDescent="0.25">
      <c r="F4257" t="str">
        <f t="shared" si="70"/>
        <v>ALLMK NORTH AMERICA, INC.</v>
      </c>
      <c r="G4257" s="149" t="s">
        <v>13438</v>
      </c>
      <c r="H4257" s="149" t="s">
        <v>6136</v>
      </c>
      <c r="I4257">
        <v>40003766</v>
      </c>
    </row>
    <row r="4258" spans="6:9" x14ac:dyDescent="0.25">
      <c r="F4258" t="str">
        <f t="shared" si="70"/>
        <v>ALLMK SOLUTIONS</v>
      </c>
      <c r="G4258" s="149" t="s">
        <v>13438</v>
      </c>
      <c r="H4258" s="149" t="s">
        <v>6137</v>
      </c>
      <c r="I4258">
        <v>40421281</v>
      </c>
    </row>
    <row r="4259" spans="6:9" x14ac:dyDescent="0.25">
      <c r="F4259" t="str">
        <f t="shared" si="70"/>
        <v>ALLMK SOLUTIONS, INC</v>
      </c>
      <c r="G4259" s="149" t="s">
        <v>13438</v>
      </c>
      <c r="H4259" s="149" t="s">
        <v>6138</v>
      </c>
      <c r="I4259">
        <v>40007739</v>
      </c>
    </row>
    <row r="4260" spans="6:9" x14ac:dyDescent="0.25">
      <c r="F4260" t="str">
        <f t="shared" si="70"/>
        <v>ALLMMC AUTOMATION INC</v>
      </c>
      <c r="G4260" s="149" t="s">
        <v>13438</v>
      </c>
      <c r="H4260" s="149" t="s">
        <v>6141</v>
      </c>
      <c r="I4260">
        <v>40420387</v>
      </c>
    </row>
    <row r="4261" spans="6:9" x14ac:dyDescent="0.25">
      <c r="F4261" t="str">
        <f t="shared" si="70"/>
        <v>ALLMMEC DBA MIDWEST METALCRAFT</v>
      </c>
      <c r="G4261" s="149" t="s">
        <v>13438</v>
      </c>
      <c r="H4261" s="149" t="s">
        <v>6142</v>
      </c>
      <c r="I4261">
        <v>40006824</v>
      </c>
    </row>
    <row r="4262" spans="6:9" x14ac:dyDescent="0.25">
      <c r="F4262" t="str">
        <f t="shared" si="70"/>
        <v>ALLMOBILE BAY RUBBER &amp; GASKET LLC</v>
      </c>
      <c r="G4262" s="149" t="s">
        <v>13438</v>
      </c>
      <c r="H4262" s="149" t="s">
        <v>6143</v>
      </c>
      <c r="I4262">
        <v>40008197</v>
      </c>
    </row>
    <row r="4263" spans="6:9" x14ac:dyDescent="0.25">
      <c r="F4263" t="str">
        <f t="shared" si="70"/>
        <v>ALLMOBILE WINE LINE, INC.</v>
      </c>
      <c r="G4263" s="149" t="s">
        <v>13438</v>
      </c>
      <c r="H4263" s="149" t="s">
        <v>6144</v>
      </c>
      <c r="I4263">
        <v>40005098</v>
      </c>
    </row>
    <row r="4264" spans="6:9" x14ac:dyDescent="0.25">
      <c r="F4264" t="str">
        <f t="shared" si="70"/>
        <v>ALLMOBILITY RESEARCH, INC.</v>
      </c>
      <c r="G4264" s="149" t="s">
        <v>13438</v>
      </c>
      <c r="H4264" s="149" t="s">
        <v>6145</v>
      </c>
      <c r="I4264">
        <v>40007015</v>
      </c>
    </row>
    <row r="4265" spans="6:9" x14ac:dyDescent="0.25">
      <c r="F4265" t="str">
        <f t="shared" si="70"/>
        <v>ALLMOHAWK INDUSTRIES</v>
      </c>
      <c r="G4265" s="149" t="s">
        <v>13438</v>
      </c>
      <c r="H4265" s="149" t="s">
        <v>6152</v>
      </c>
      <c r="I4265">
        <v>40002781</v>
      </c>
    </row>
    <row r="4266" spans="6:9" x14ac:dyDescent="0.25">
      <c r="F4266" t="str">
        <f t="shared" si="70"/>
        <v>ALLMOHAWK INDUSTRIES - BENNETTSVILLE</v>
      </c>
      <c r="G4266" s="149" t="s">
        <v>13438</v>
      </c>
      <c r="H4266" s="149" t="s">
        <v>6153</v>
      </c>
      <c r="I4266">
        <v>40007966</v>
      </c>
    </row>
    <row r="4267" spans="6:9" x14ac:dyDescent="0.25">
      <c r="F4267" t="str">
        <f t="shared" si="70"/>
        <v>ALLMOHAWK INDUSTRIES, INC.</v>
      </c>
      <c r="G4267" s="149" t="s">
        <v>13438</v>
      </c>
      <c r="H4267" s="149" t="s">
        <v>6155</v>
      </c>
      <c r="I4267">
        <v>40002689</v>
      </c>
    </row>
    <row r="4268" spans="6:9" x14ac:dyDescent="0.25">
      <c r="F4268" t="str">
        <f t="shared" si="70"/>
        <v>ALLMOHAWK INDUSTRIES,INC.</v>
      </c>
      <c r="G4268" s="149" t="s">
        <v>13438</v>
      </c>
      <c r="H4268" s="149" t="s">
        <v>6156</v>
      </c>
      <c r="I4268">
        <v>40000046</v>
      </c>
    </row>
    <row r="4269" spans="6:9" x14ac:dyDescent="0.25">
      <c r="F4269" t="str">
        <f t="shared" si="70"/>
        <v>ALLMOHAWK INDUSTRIES-NONWOVENS</v>
      </c>
      <c r="G4269" s="149" t="s">
        <v>13438</v>
      </c>
      <c r="H4269" s="149" t="s">
        <v>6157</v>
      </c>
      <c r="I4269">
        <v>40007919</v>
      </c>
    </row>
    <row r="4270" spans="6:9" x14ac:dyDescent="0.25">
      <c r="F4270" t="str">
        <f t="shared" si="70"/>
        <v>ALLMOHAWK REDEMPTION</v>
      </c>
      <c r="G4270" s="149" t="s">
        <v>13438</v>
      </c>
      <c r="H4270" s="149" t="s">
        <v>6158</v>
      </c>
      <c r="I4270">
        <v>40008907</v>
      </c>
    </row>
    <row r="4271" spans="6:9" x14ac:dyDescent="0.25">
      <c r="F4271" t="str">
        <f t="shared" si="70"/>
        <v>ALLMOL BELTING CO</v>
      </c>
      <c r="G4271" s="149" t="s">
        <v>13438</v>
      </c>
      <c r="H4271" s="149" t="s">
        <v>6159</v>
      </c>
      <c r="I4271">
        <v>40006123</v>
      </c>
    </row>
    <row r="4272" spans="6:9" x14ac:dyDescent="0.25">
      <c r="F4272" t="str">
        <f t="shared" si="70"/>
        <v>ALLMOL BELTING COMPANY, INC.</v>
      </c>
      <c r="G4272" s="149" t="s">
        <v>13438</v>
      </c>
      <c r="H4272" s="149" t="s">
        <v>6160</v>
      </c>
      <c r="I4272">
        <v>40002032</v>
      </c>
    </row>
    <row r="4273" spans="6:9" x14ac:dyDescent="0.25">
      <c r="F4273" t="str">
        <f t="shared" si="70"/>
        <v>ALLMOLDING AUTOMATION CONCEP</v>
      </c>
      <c r="G4273" s="149" t="s">
        <v>13438</v>
      </c>
      <c r="H4273" s="149" t="s">
        <v>6161</v>
      </c>
      <c r="I4273">
        <v>40004117</v>
      </c>
    </row>
    <row r="4274" spans="6:9" x14ac:dyDescent="0.25">
      <c r="F4274" t="str">
        <f t="shared" si="70"/>
        <v>ALLMOLINE MACHINERY LLC</v>
      </c>
      <c r="G4274" s="149" t="s">
        <v>13438</v>
      </c>
      <c r="H4274" s="149" t="s">
        <v>6162</v>
      </c>
      <c r="I4274">
        <v>40005162</v>
      </c>
    </row>
    <row r="4275" spans="6:9" x14ac:dyDescent="0.25">
      <c r="F4275" t="str">
        <f t="shared" si="70"/>
        <v>ALLMOLINS-RICHMOND</v>
      </c>
      <c r="G4275" s="149" t="s">
        <v>13438</v>
      </c>
      <c r="H4275" s="149" t="s">
        <v>6163</v>
      </c>
      <c r="I4275">
        <v>40000144</v>
      </c>
    </row>
    <row r="4276" spans="6:9" x14ac:dyDescent="0.25">
      <c r="F4276" t="str">
        <f t="shared" si="70"/>
        <v>ALLMOLLERS NORTH AMERICA, INC.</v>
      </c>
      <c r="G4276" s="149" t="s">
        <v>13438</v>
      </c>
      <c r="H4276" s="149" t="s">
        <v>6164</v>
      </c>
      <c r="I4276">
        <v>40006509</v>
      </c>
    </row>
    <row r="4277" spans="6:9" x14ac:dyDescent="0.25">
      <c r="F4277" t="str">
        <f t="shared" si="70"/>
        <v>ALLMOLSON CANADA</v>
      </c>
      <c r="G4277" s="149" t="s">
        <v>13438</v>
      </c>
      <c r="H4277" s="149" t="s">
        <v>6165</v>
      </c>
      <c r="I4277">
        <v>40420595</v>
      </c>
    </row>
    <row r="4278" spans="6:9" x14ac:dyDescent="0.25">
      <c r="F4278" t="str">
        <f t="shared" si="70"/>
        <v>ALLMOLTEN - NORTH AMERICA CORP</v>
      </c>
      <c r="G4278" s="149" t="s">
        <v>13438</v>
      </c>
      <c r="H4278" s="149" t="s">
        <v>6166</v>
      </c>
      <c r="I4278">
        <v>40007469</v>
      </c>
    </row>
    <row r="4279" spans="6:9" x14ac:dyDescent="0.25">
      <c r="F4279" t="str">
        <f t="shared" si="70"/>
        <v>ALLMOMENTUM WORLD WIDE</v>
      </c>
      <c r="G4279" s="149" t="s">
        <v>13438</v>
      </c>
      <c r="H4279" s="149" t="s">
        <v>6167</v>
      </c>
      <c r="I4279">
        <v>40008441</v>
      </c>
    </row>
    <row r="4280" spans="6:9" x14ac:dyDescent="0.25">
      <c r="F4280" t="str">
        <f t="shared" si="70"/>
        <v>ALLMONARCH CORPORATION</v>
      </c>
      <c r="G4280" s="149" t="s">
        <v>13438</v>
      </c>
      <c r="H4280" s="149" t="s">
        <v>6168</v>
      </c>
      <c r="I4280">
        <v>40005443</v>
      </c>
    </row>
    <row r="4281" spans="6:9" x14ac:dyDescent="0.25">
      <c r="F4281" t="str">
        <f t="shared" si="70"/>
        <v>ALLMONARCH MCLAREN</v>
      </c>
      <c r="G4281" s="149" t="s">
        <v>13438</v>
      </c>
      <c r="H4281" s="149" t="s">
        <v>6169</v>
      </c>
      <c r="I4281">
        <v>40420361</v>
      </c>
    </row>
    <row r="4282" spans="6:9" x14ac:dyDescent="0.25">
      <c r="F4282" t="str">
        <f t="shared" si="70"/>
        <v>ALLMONARCH McLAREN LTD.</v>
      </c>
      <c r="G4282" s="149" t="s">
        <v>13438</v>
      </c>
      <c r="H4282" s="149" t="s">
        <v>6170</v>
      </c>
      <c r="I4282">
        <v>40420056</v>
      </c>
    </row>
    <row r="4283" spans="6:9" x14ac:dyDescent="0.25">
      <c r="F4283" t="str">
        <f t="shared" si="70"/>
        <v>ALLMONDELEZ CANADA INC</v>
      </c>
      <c r="G4283" s="149" t="s">
        <v>13438</v>
      </c>
      <c r="H4283" s="149" t="s">
        <v>6171</v>
      </c>
      <c r="I4283">
        <v>40008018</v>
      </c>
    </row>
    <row r="4284" spans="6:9" x14ac:dyDescent="0.25">
      <c r="F4284" t="str">
        <f t="shared" si="70"/>
        <v>ALLMONDELEZ CANADA INC - MISSISSAUGA</v>
      </c>
      <c r="G4284" s="149" t="s">
        <v>13438</v>
      </c>
      <c r="H4284" s="149" t="s">
        <v>6172</v>
      </c>
      <c r="I4284">
        <v>40421160</v>
      </c>
    </row>
    <row r="4285" spans="6:9" x14ac:dyDescent="0.25">
      <c r="F4285" s="185" t="str">
        <f t="shared" si="70"/>
        <v>ALLMONDELEZ CANADA INC.</v>
      </c>
      <c r="G4285" s="149" t="s">
        <v>13438</v>
      </c>
      <c r="H4285" s="149" t="s">
        <v>6173</v>
      </c>
      <c r="I4285">
        <v>40424207</v>
      </c>
    </row>
    <row r="4286" spans="6:9" x14ac:dyDescent="0.25">
      <c r="F4286" s="185" t="str">
        <f t="shared" si="70"/>
        <v>ALLMONDELEZ CANADA INC.</v>
      </c>
      <c r="G4286" s="149" t="s">
        <v>13438</v>
      </c>
      <c r="H4286" s="149" t="s">
        <v>6173</v>
      </c>
      <c r="I4286">
        <v>40424207</v>
      </c>
    </row>
    <row r="4287" spans="6:9" x14ac:dyDescent="0.25">
      <c r="F4287" t="str">
        <f t="shared" si="70"/>
        <v>ALLMONDELEZ CANADA INC. - EAST YORK</v>
      </c>
      <c r="G4287" s="149" t="s">
        <v>13438</v>
      </c>
      <c r="H4287" s="149" t="s">
        <v>6174</v>
      </c>
      <c r="I4287">
        <v>40008019</v>
      </c>
    </row>
    <row r="4288" spans="6:9" x14ac:dyDescent="0.25">
      <c r="F4288" t="str">
        <f t="shared" si="70"/>
        <v>ALLMONDELEZ CANADA INC. - HAMILTON</v>
      </c>
      <c r="G4288" s="149" t="s">
        <v>13438</v>
      </c>
      <c r="H4288" s="149" t="s">
        <v>6175</v>
      </c>
      <c r="I4288">
        <v>40420211</v>
      </c>
    </row>
    <row r="4289" spans="6:9" x14ac:dyDescent="0.25">
      <c r="F4289" t="str">
        <f t="shared" si="70"/>
        <v>ALLMONDELEZ CANADA INC. - MONTREAL</v>
      </c>
      <c r="G4289" s="149" t="s">
        <v>13438</v>
      </c>
      <c r="H4289" s="149" t="s">
        <v>6176</v>
      </c>
      <c r="I4289">
        <v>40421089</v>
      </c>
    </row>
    <row r="4290" spans="6:9" x14ac:dyDescent="0.25">
      <c r="F4290" t="str">
        <f t="shared" si="70"/>
        <v>ALLMONDELEZ CANADA INC. - SCARBOROUGH</v>
      </c>
      <c r="G4290" s="149" t="s">
        <v>13438</v>
      </c>
      <c r="H4290" s="149" t="s">
        <v>6177</v>
      </c>
      <c r="I4290">
        <v>40008027</v>
      </c>
    </row>
    <row r="4291" spans="6:9" x14ac:dyDescent="0.25">
      <c r="F4291" t="str">
        <f t="shared" ref="F4291:F4354" si="71">CONCATENATE(G4291, H4291)</f>
        <v>ALLMONDELEZ CANADA INC. - TORONTO</v>
      </c>
      <c r="G4291" s="149" t="s">
        <v>13438</v>
      </c>
      <c r="H4291" s="149" t="s">
        <v>6178</v>
      </c>
      <c r="I4291">
        <v>40421108</v>
      </c>
    </row>
    <row r="4292" spans="6:9" x14ac:dyDescent="0.25">
      <c r="F4292" t="str">
        <f t="shared" si="71"/>
        <v>ALLMONDELEZ CANADA, INC.</v>
      </c>
      <c r="G4292" s="149" t="s">
        <v>13438</v>
      </c>
      <c r="H4292" s="149" t="s">
        <v>6179</v>
      </c>
      <c r="I4292">
        <v>40008004</v>
      </c>
    </row>
    <row r="4293" spans="6:9" x14ac:dyDescent="0.25">
      <c r="F4293" t="str">
        <f t="shared" si="71"/>
        <v>ALLMONDELEZ GLOBAL LLC - ATLANTA</v>
      </c>
      <c r="G4293" s="149" t="s">
        <v>13438</v>
      </c>
      <c r="H4293" s="149" t="s">
        <v>6181</v>
      </c>
      <c r="I4293">
        <v>40000235</v>
      </c>
    </row>
    <row r="4294" spans="6:9" x14ac:dyDescent="0.25">
      <c r="F4294" t="str">
        <f t="shared" si="71"/>
        <v>ALLMONDELEZ GLOBAL LLC - CHICAGO</v>
      </c>
      <c r="G4294" s="149" t="s">
        <v>13438</v>
      </c>
      <c r="H4294" s="149" t="s">
        <v>6182</v>
      </c>
      <c r="I4294">
        <v>40004118</v>
      </c>
    </row>
    <row r="4295" spans="6:9" x14ac:dyDescent="0.25">
      <c r="F4295" t="str">
        <f t="shared" si="71"/>
        <v>ALLMONDELEZ GLOBAL LLC - FAIR LAWN</v>
      </c>
      <c r="G4295" s="149" t="s">
        <v>13438</v>
      </c>
      <c r="H4295" s="149" t="s">
        <v>6183</v>
      </c>
      <c r="I4295">
        <v>40003680</v>
      </c>
    </row>
    <row r="4296" spans="6:9" x14ac:dyDescent="0.25">
      <c r="F4296" t="str">
        <f t="shared" si="71"/>
        <v>ALLMONDELEZ GLOBAL LLC - NAPERVILLE</v>
      </c>
      <c r="G4296" s="149" t="s">
        <v>13438</v>
      </c>
      <c r="H4296" s="149" t="s">
        <v>6184</v>
      </c>
      <c r="I4296">
        <v>40007367</v>
      </c>
    </row>
    <row r="4297" spans="6:9" x14ac:dyDescent="0.25">
      <c r="F4297" t="str">
        <f t="shared" si="71"/>
        <v>ALLMONDELEZ GLOBAL LLC - NPS - CHICAGO</v>
      </c>
      <c r="G4297" s="149" t="s">
        <v>13438</v>
      </c>
      <c r="H4297" s="149" t="s">
        <v>6185</v>
      </c>
      <c r="I4297">
        <v>40005397</v>
      </c>
    </row>
    <row r="4298" spans="6:9" x14ac:dyDescent="0.25">
      <c r="F4298" t="str">
        <f t="shared" si="71"/>
        <v>ALLMONDELEZ GLOBAL LLC - PHILADELPHIA</v>
      </c>
      <c r="G4298" s="149" t="s">
        <v>13438</v>
      </c>
      <c r="H4298" s="149" t="s">
        <v>6186</v>
      </c>
      <c r="I4298">
        <v>40005194</v>
      </c>
    </row>
    <row r="4299" spans="6:9" x14ac:dyDescent="0.25">
      <c r="F4299" t="str">
        <f t="shared" si="71"/>
        <v>ALLMONDELEZ GLOBAL LLC - PORTLAND</v>
      </c>
      <c r="G4299" s="149" t="s">
        <v>13438</v>
      </c>
      <c r="H4299" s="149" t="s">
        <v>6187</v>
      </c>
      <c r="I4299">
        <v>40003964</v>
      </c>
    </row>
    <row r="4300" spans="6:9" x14ac:dyDescent="0.25">
      <c r="F4300" t="str">
        <f t="shared" si="71"/>
        <v>ALLMONDELEZ GLOBAL LLC - RICHMOND</v>
      </c>
      <c r="G4300" s="149" t="s">
        <v>13438</v>
      </c>
      <c r="H4300" s="149" t="s">
        <v>6188</v>
      </c>
      <c r="I4300">
        <v>40000251</v>
      </c>
    </row>
    <row r="4301" spans="6:9" x14ac:dyDescent="0.25">
      <c r="F4301" t="str">
        <f t="shared" si="71"/>
        <v>ALLMONDELEZ GLOBAL LLC - ROCKFORD</v>
      </c>
      <c r="G4301" s="149" t="s">
        <v>13438</v>
      </c>
      <c r="H4301" s="149" t="s">
        <v>6189</v>
      </c>
      <c r="I4301">
        <v>40004126</v>
      </c>
    </row>
    <row r="4302" spans="6:9" x14ac:dyDescent="0.25">
      <c r="F4302" t="str">
        <f t="shared" si="71"/>
        <v>ALLMONDI BAGS USA</v>
      </c>
      <c r="G4302" s="149" t="s">
        <v>13438</v>
      </c>
      <c r="H4302" s="149" t="s">
        <v>6191</v>
      </c>
      <c r="I4302">
        <v>40007695</v>
      </c>
    </row>
    <row r="4303" spans="6:9" x14ac:dyDescent="0.25">
      <c r="F4303" t="str">
        <f t="shared" si="71"/>
        <v>ALLMONIER LIFETILE</v>
      </c>
      <c r="G4303" s="149" t="s">
        <v>13438</v>
      </c>
      <c r="H4303" s="149" t="s">
        <v>6192</v>
      </c>
      <c r="I4303">
        <v>40003123</v>
      </c>
    </row>
    <row r="4304" spans="6:9" x14ac:dyDescent="0.25">
      <c r="F4304" t="str">
        <f t="shared" si="71"/>
        <v>ALLMONTEBELLO PACKAGING INC</v>
      </c>
      <c r="G4304" s="149" t="s">
        <v>13438</v>
      </c>
      <c r="H4304" s="149" t="s">
        <v>6194</v>
      </c>
      <c r="I4304">
        <v>40008687</v>
      </c>
    </row>
    <row r="4305" spans="6:9" x14ac:dyDescent="0.25">
      <c r="F4305" t="str">
        <f t="shared" si="71"/>
        <v>ALLMONTGOMERY MACHINE &amp; FABRICATION</v>
      </c>
      <c r="G4305" s="149" t="s">
        <v>13438</v>
      </c>
      <c r="H4305" s="149" t="s">
        <v>6196</v>
      </c>
      <c r="I4305">
        <v>40003226</v>
      </c>
    </row>
    <row r="4306" spans="6:9" x14ac:dyDescent="0.25">
      <c r="F4306" t="str">
        <f t="shared" si="71"/>
        <v>ALLMONTROSE TECHNOLOGIES INC.</v>
      </c>
      <c r="G4306" s="149" t="s">
        <v>13438</v>
      </c>
      <c r="H4306" s="149" t="s">
        <v>6199</v>
      </c>
      <c r="I4306">
        <v>40420826</v>
      </c>
    </row>
    <row r="4307" spans="6:9" x14ac:dyDescent="0.25">
      <c r="F4307" t="str">
        <f t="shared" si="71"/>
        <v>ALLMONZA CORPORATION</v>
      </c>
      <c r="G4307" s="149" t="s">
        <v>13438</v>
      </c>
      <c r="H4307" s="149" t="s">
        <v>6201</v>
      </c>
      <c r="I4307">
        <v>40008940</v>
      </c>
    </row>
    <row r="4308" spans="6:9" x14ac:dyDescent="0.25">
      <c r="F4308" t="str">
        <f t="shared" si="71"/>
        <v>ALLMOORE CANADA CORP d/b/a RR DONNELLY</v>
      </c>
      <c r="G4308" s="149" t="s">
        <v>13438</v>
      </c>
      <c r="H4308" s="149" t="s">
        <v>6202</v>
      </c>
      <c r="I4308">
        <v>40421487</v>
      </c>
    </row>
    <row r="4309" spans="6:9" x14ac:dyDescent="0.25">
      <c r="F4309" t="str">
        <f t="shared" si="71"/>
        <v>ALLMOORE CANADA CORPORATION</v>
      </c>
      <c r="G4309" s="149" t="s">
        <v>13438</v>
      </c>
      <c r="H4309" s="149" t="s">
        <v>6203</v>
      </c>
      <c r="I4309">
        <v>40420441</v>
      </c>
    </row>
    <row r="4310" spans="6:9" x14ac:dyDescent="0.25">
      <c r="F4310" t="str">
        <f t="shared" si="71"/>
        <v>ALLMOORE WALLACE-HILLSIDE</v>
      </c>
      <c r="G4310" s="149" t="s">
        <v>13438</v>
      </c>
      <c r="H4310" s="149" t="s">
        <v>6206</v>
      </c>
      <c r="I4310">
        <v>40003596</v>
      </c>
    </row>
    <row r="4311" spans="6:9" x14ac:dyDescent="0.25">
      <c r="F4311" t="str">
        <f t="shared" si="71"/>
        <v>ALLMOORE'S REPAIR SERVICES</v>
      </c>
      <c r="G4311" s="149" t="s">
        <v>13438</v>
      </c>
      <c r="H4311" s="149" t="s">
        <v>6207</v>
      </c>
      <c r="I4311">
        <v>40007501</v>
      </c>
    </row>
    <row r="4312" spans="6:9" x14ac:dyDescent="0.25">
      <c r="F4312" t="str">
        <f t="shared" si="71"/>
        <v>ALLMORAINE INDUSTRIAL SUPPLY</v>
      </c>
      <c r="G4312" s="149" t="s">
        <v>13438</v>
      </c>
      <c r="H4312" s="149" t="s">
        <v>6208</v>
      </c>
      <c r="I4312">
        <v>40004307</v>
      </c>
    </row>
    <row r="4313" spans="6:9" x14ac:dyDescent="0.25">
      <c r="F4313" t="str">
        <f t="shared" si="71"/>
        <v>ALLMORRIS &amp; DICKSON CO., LLC</v>
      </c>
      <c r="G4313" s="149" t="s">
        <v>13438</v>
      </c>
      <c r="H4313" s="149" t="s">
        <v>6210</v>
      </c>
      <c r="I4313">
        <v>40007216</v>
      </c>
    </row>
    <row r="4314" spans="6:9" x14ac:dyDescent="0.25">
      <c r="F4314" t="str">
        <f t="shared" si="71"/>
        <v>ALLMORRIS MACHINE AND CONVEYOR LLC</v>
      </c>
      <c r="G4314" s="149" t="s">
        <v>13438</v>
      </c>
      <c r="H4314" s="149" t="s">
        <v>6211</v>
      </c>
      <c r="I4314">
        <v>40008353</v>
      </c>
    </row>
    <row r="4315" spans="6:9" x14ac:dyDescent="0.25">
      <c r="F4315" t="str">
        <f t="shared" si="71"/>
        <v>ALLMORRISON LAMOTHE FINE FOODS - TBD1</v>
      </c>
      <c r="G4315" s="149" t="s">
        <v>13438</v>
      </c>
      <c r="H4315" s="149" t="s">
        <v>6213</v>
      </c>
      <c r="I4315">
        <v>40420479</v>
      </c>
    </row>
    <row r="4316" spans="6:9" x14ac:dyDescent="0.25">
      <c r="F4316" t="str">
        <f t="shared" si="71"/>
        <v>ALLMORRISON LAMOTHE FINE FOODS - TBD2</v>
      </c>
      <c r="G4316" s="149" t="s">
        <v>13438</v>
      </c>
      <c r="H4316" s="149" t="s">
        <v>6214</v>
      </c>
      <c r="I4316">
        <v>40420511</v>
      </c>
    </row>
    <row r="4317" spans="6:9" x14ac:dyDescent="0.25">
      <c r="F4317" t="str">
        <f t="shared" si="71"/>
        <v>ALLMORRISON LAMOTHE INC</v>
      </c>
      <c r="G4317" s="149" t="s">
        <v>13438</v>
      </c>
      <c r="H4317" s="149" t="s">
        <v>6215</v>
      </c>
      <c r="I4317">
        <v>40420096</v>
      </c>
    </row>
    <row r="4318" spans="6:9" x14ac:dyDescent="0.25">
      <c r="F4318" t="str">
        <f t="shared" si="71"/>
        <v>ALLMORRISON TIMING SCREW COMPANY</v>
      </c>
      <c r="G4318" s="149" t="s">
        <v>13438</v>
      </c>
      <c r="H4318" s="149" t="s">
        <v>6216</v>
      </c>
      <c r="I4318">
        <v>40002572</v>
      </c>
    </row>
    <row r="4319" spans="6:9" x14ac:dyDescent="0.25">
      <c r="F4319" t="str">
        <f t="shared" si="71"/>
        <v>ALLMORRISON WEIGHING SYSTEMS</v>
      </c>
      <c r="G4319" s="149" t="s">
        <v>13438</v>
      </c>
      <c r="H4319" s="149" t="s">
        <v>6217</v>
      </c>
      <c r="I4319">
        <v>40003363</v>
      </c>
    </row>
    <row r="4320" spans="6:9" x14ac:dyDescent="0.25">
      <c r="F4320" t="str">
        <f t="shared" si="71"/>
        <v>ALLMORTENSEN WOODWORK, INC</v>
      </c>
      <c r="G4320" s="149" t="s">
        <v>13438</v>
      </c>
      <c r="H4320" s="149" t="s">
        <v>6218</v>
      </c>
      <c r="I4320">
        <v>40005034</v>
      </c>
    </row>
    <row r="4321" spans="6:9" x14ac:dyDescent="0.25">
      <c r="F4321" t="str">
        <f t="shared" si="71"/>
        <v>ALLMOSUR MACHINE CO. LTD.</v>
      </c>
      <c r="G4321" s="149" t="s">
        <v>13438</v>
      </c>
      <c r="H4321" s="149" t="s">
        <v>6219</v>
      </c>
      <c r="I4321">
        <v>40420033</v>
      </c>
    </row>
    <row r="4322" spans="6:9" x14ac:dyDescent="0.25">
      <c r="F4322" t="str">
        <f t="shared" si="71"/>
        <v>ALLMOTHER PARKERS TEA &amp; COFFEE INC</v>
      </c>
      <c r="G4322" s="149" t="s">
        <v>13438</v>
      </c>
      <c r="H4322" s="149" t="s">
        <v>6220</v>
      </c>
      <c r="I4322">
        <v>40421123</v>
      </c>
    </row>
    <row r="4323" spans="6:9" x14ac:dyDescent="0.25">
      <c r="F4323" t="str">
        <f t="shared" si="71"/>
        <v>ALLMOTION - CALGARY</v>
      </c>
      <c r="G4323" s="149" t="s">
        <v>13438</v>
      </c>
      <c r="H4323" s="149" t="s">
        <v>6223</v>
      </c>
      <c r="I4323">
        <v>40421332</v>
      </c>
    </row>
    <row r="4324" spans="6:9" x14ac:dyDescent="0.25">
      <c r="F4324" t="str">
        <f t="shared" si="71"/>
        <v>ALLMOTION - JANESVILLE WI</v>
      </c>
      <c r="G4324" s="149" t="s">
        <v>13438</v>
      </c>
      <c r="H4324" s="149" t="s">
        <v>6224</v>
      </c>
      <c r="I4324">
        <v>40003314</v>
      </c>
    </row>
    <row r="4325" spans="6:9" x14ac:dyDescent="0.25">
      <c r="F4325" t="str">
        <f t="shared" si="71"/>
        <v>ALLMOTION - QUESNEL</v>
      </c>
      <c r="G4325" s="149" t="s">
        <v>13438</v>
      </c>
      <c r="H4325" s="149" t="s">
        <v>6225</v>
      </c>
      <c r="I4325">
        <v>40421519</v>
      </c>
    </row>
    <row r="4326" spans="6:9" x14ac:dyDescent="0.25">
      <c r="F4326" t="str">
        <f t="shared" si="71"/>
        <v>ALLMOTION (use acc # 40420461)</v>
      </c>
      <c r="G4326" s="149" t="s">
        <v>13438</v>
      </c>
      <c r="H4326" s="149" t="s">
        <v>6227</v>
      </c>
      <c r="I4326">
        <v>40420363</v>
      </c>
    </row>
    <row r="4327" spans="6:9" x14ac:dyDescent="0.25">
      <c r="F4327" t="str">
        <f t="shared" si="71"/>
        <v>ALLMOTION CANADA - BELLEVILLE</v>
      </c>
      <c r="G4327" s="149" t="s">
        <v>13438</v>
      </c>
      <c r="H4327" s="149" t="s">
        <v>6228</v>
      </c>
      <c r="I4327">
        <v>40420221</v>
      </c>
    </row>
    <row r="4328" spans="6:9" x14ac:dyDescent="0.25">
      <c r="F4328" t="str">
        <f t="shared" si="71"/>
        <v>ALLMOTION CANADA - BOUCHERVILLE</v>
      </c>
      <c r="G4328" s="149" t="s">
        <v>13438</v>
      </c>
      <c r="H4328" s="149" t="s">
        <v>6229</v>
      </c>
      <c r="I4328">
        <v>40420461</v>
      </c>
    </row>
    <row r="4329" spans="6:9" x14ac:dyDescent="0.25">
      <c r="F4329" t="str">
        <f t="shared" si="71"/>
        <v>ALLMOTION CANADA - BROCKVILLE</v>
      </c>
      <c r="G4329" s="149" t="s">
        <v>13438</v>
      </c>
      <c r="H4329" s="149" t="s">
        <v>6230</v>
      </c>
      <c r="I4329">
        <v>40420331</v>
      </c>
    </row>
    <row r="4330" spans="6:9" x14ac:dyDescent="0.25">
      <c r="F4330" s="185" t="str">
        <f t="shared" si="71"/>
        <v>ALLMOTION CANADA - CAMBRIDGE</v>
      </c>
      <c r="G4330" s="149" t="s">
        <v>13438</v>
      </c>
      <c r="H4330" s="149" t="s">
        <v>6231</v>
      </c>
      <c r="I4330">
        <v>40420028</v>
      </c>
    </row>
    <row r="4331" spans="6:9" x14ac:dyDescent="0.25">
      <c r="F4331" s="185" t="str">
        <f t="shared" si="71"/>
        <v>ALLMOTION CANADA - CAMBRIDGE</v>
      </c>
      <c r="G4331" s="149" t="s">
        <v>13438</v>
      </c>
      <c r="H4331" s="149" t="s">
        <v>6231</v>
      </c>
      <c r="I4331">
        <v>40420125</v>
      </c>
    </row>
    <row r="4332" spans="6:9" x14ac:dyDescent="0.25">
      <c r="F4332" t="str">
        <f t="shared" si="71"/>
        <v>ALLMOTION CANADA - CHICOUTIMI</v>
      </c>
      <c r="G4332" s="149" t="s">
        <v>13438</v>
      </c>
      <c r="H4332" s="149" t="s">
        <v>6232</v>
      </c>
      <c r="I4332">
        <v>40420500</v>
      </c>
    </row>
    <row r="4333" spans="6:9" x14ac:dyDescent="0.25">
      <c r="F4333" t="str">
        <f t="shared" si="71"/>
        <v>ALLMOTION CANADA - DARTMOUTH</v>
      </c>
      <c r="G4333" s="149" t="s">
        <v>13438</v>
      </c>
      <c r="H4333" s="149" t="s">
        <v>6234</v>
      </c>
      <c r="I4333">
        <v>40420273</v>
      </c>
    </row>
    <row r="4334" spans="6:9" x14ac:dyDescent="0.25">
      <c r="F4334" t="str">
        <f t="shared" si="71"/>
        <v>ALLMOTION CANADA - DELTA</v>
      </c>
      <c r="G4334" s="149" t="s">
        <v>13438</v>
      </c>
      <c r="H4334" s="149" t="s">
        <v>6235</v>
      </c>
      <c r="I4334">
        <v>40420817</v>
      </c>
    </row>
    <row r="4335" spans="6:9" x14ac:dyDescent="0.25">
      <c r="F4335" t="str">
        <f t="shared" si="71"/>
        <v>ALLMOTION CANADA - DRYDEN</v>
      </c>
      <c r="G4335" s="149" t="s">
        <v>13438</v>
      </c>
      <c r="H4335" s="149" t="s">
        <v>6236</v>
      </c>
      <c r="I4335">
        <v>40420821</v>
      </c>
    </row>
    <row r="4336" spans="6:9" x14ac:dyDescent="0.25">
      <c r="F4336" t="str">
        <f t="shared" si="71"/>
        <v>ALLMOTION CANADA - EDMONTON</v>
      </c>
      <c r="G4336" s="149" t="s">
        <v>13438</v>
      </c>
      <c r="H4336" s="149" t="s">
        <v>6237</v>
      </c>
      <c r="I4336">
        <v>40421296</v>
      </c>
    </row>
    <row r="4337" spans="6:9" x14ac:dyDescent="0.25">
      <c r="F4337" t="str">
        <f t="shared" si="71"/>
        <v>ALLMOTION CANADA - GRANDE PRAIRIE</v>
      </c>
      <c r="G4337" s="149" t="s">
        <v>13438</v>
      </c>
      <c r="H4337" s="149" t="s">
        <v>6238</v>
      </c>
      <c r="I4337">
        <v>40420978</v>
      </c>
    </row>
    <row r="4338" spans="6:9" x14ac:dyDescent="0.25">
      <c r="F4338" t="str">
        <f t="shared" si="71"/>
        <v>ALLMOTION CANADA - GUELPH</v>
      </c>
      <c r="G4338" s="149" t="s">
        <v>13438</v>
      </c>
      <c r="H4338" s="149" t="s">
        <v>6239</v>
      </c>
      <c r="I4338">
        <v>40420137</v>
      </c>
    </row>
    <row r="4339" spans="6:9" x14ac:dyDescent="0.25">
      <c r="F4339" s="185" t="str">
        <f t="shared" si="71"/>
        <v>ALLMOTION CANADA - HAMILTON</v>
      </c>
      <c r="G4339" s="149" t="s">
        <v>13438</v>
      </c>
      <c r="H4339" s="149" t="s">
        <v>6240</v>
      </c>
      <c r="I4339">
        <v>40420470</v>
      </c>
    </row>
    <row r="4340" spans="6:9" x14ac:dyDescent="0.25">
      <c r="F4340" s="185" t="str">
        <f t="shared" si="71"/>
        <v>ALLMOTION CANADA - HAMILTON</v>
      </c>
      <c r="G4340" s="149" t="s">
        <v>13438</v>
      </c>
      <c r="H4340" s="149" t="s">
        <v>6240</v>
      </c>
      <c r="I4340">
        <v>40420780</v>
      </c>
    </row>
    <row r="4341" spans="6:9" x14ac:dyDescent="0.25">
      <c r="F4341" t="str">
        <f t="shared" si="71"/>
        <v>ALLMOTION CANADA - HARTLAND</v>
      </c>
      <c r="G4341" s="149" t="s">
        <v>13438</v>
      </c>
      <c r="H4341" s="149" t="s">
        <v>6241</v>
      </c>
      <c r="I4341">
        <v>40420307</v>
      </c>
    </row>
    <row r="4342" spans="6:9" x14ac:dyDescent="0.25">
      <c r="F4342" t="str">
        <f t="shared" si="71"/>
        <v>ALLMOTION CANADA - HUDSON BAY SK</v>
      </c>
      <c r="G4342" s="149" t="s">
        <v>13438</v>
      </c>
      <c r="H4342" s="149" t="s">
        <v>6242</v>
      </c>
      <c r="I4342">
        <v>40421293</v>
      </c>
    </row>
    <row r="4343" spans="6:9" x14ac:dyDescent="0.25">
      <c r="F4343" t="str">
        <f t="shared" si="71"/>
        <v>ALLMOTION CANADA - JOLIETTE</v>
      </c>
      <c r="G4343" s="149" t="s">
        <v>13438</v>
      </c>
      <c r="H4343" s="149" t="s">
        <v>6243</v>
      </c>
      <c r="I4343">
        <v>40421029</v>
      </c>
    </row>
    <row r="4344" spans="6:9" x14ac:dyDescent="0.25">
      <c r="F4344" t="str">
        <f t="shared" si="71"/>
        <v>ALLMOTION CANADA - LACHINE</v>
      </c>
      <c r="G4344" s="149" t="s">
        <v>13438</v>
      </c>
      <c r="H4344" s="149" t="s">
        <v>6245</v>
      </c>
      <c r="I4344">
        <v>40420337</v>
      </c>
    </row>
    <row r="4345" spans="6:9" x14ac:dyDescent="0.25">
      <c r="F4345" t="str">
        <f t="shared" si="71"/>
        <v>ALLMOTION CANADA - LAUZON</v>
      </c>
      <c r="G4345" s="149" t="s">
        <v>13438</v>
      </c>
      <c r="H4345" s="149" t="s">
        <v>6246</v>
      </c>
      <c r="I4345">
        <v>40421161</v>
      </c>
    </row>
    <row r="4346" spans="6:9" x14ac:dyDescent="0.25">
      <c r="F4346" t="str">
        <f t="shared" si="71"/>
        <v>ALLMOTION CANADA - LAVAL</v>
      </c>
      <c r="G4346" s="149" t="s">
        <v>13438</v>
      </c>
      <c r="H4346" s="149" t="s">
        <v>6247</v>
      </c>
      <c r="I4346">
        <v>40420517</v>
      </c>
    </row>
    <row r="4347" spans="6:9" x14ac:dyDescent="0.25">
      <c r="F4347" t="str">
        <f t="shared" si="71"/>
        <v>ALLMOTION CANADA - LETHBRIDGE</v>
      </c>
      <c r="G4347" s="149" t="s">
        <v>13438</v>
      </c>
      <c r="H4347" s="149" t="s">
        <v>6248</v>
      </c>
      <c r="I4347">
        <v>40420389</v>
      </c>
    </row>
    <row r="4348" spans="6:9" x14ac:dyDescent="0.25">
      <c r="F4348" t="str">
        <f t="shared" si="71"/>
        <v>ALLMOTION CANADA - MISSISSAUGA</v>
      </c>
      <c r="G4348" s="149" t="s">
        <v>13438</v>
      </c>
      <c r="H4348" s="149" t="s">
        <v>6249</v>
      </c>
      <c r="I4348">
        <v>40420324</v>
      </c>
    </row>
    <row r="4349" spans="6:9" x14ac:dyDescent="0.25">
      <c r="F4349" t="str">
        <f t="shared" si="71"/>
        <v>ALLMOTION CANADA - MONCTON</v>
      </c>
      <c r="G4349" s="149" t="s">
        <v>13438</v>
      </c>
      <c r="H4349" s="149" t="s">
        <v>6250</v>
      </c>
      <c r="I4349">
        <v>40420330</v>
      </c>
    </row>
    <row r="4350" spans="6:9" x14ac:dyDescent="0.25">
      <c r="F4350" t="str">
        <f t="shared" si="71"/>
        <v>ALLMOTION CANADA - MONTREAL</v>
      </c>
      <c r="G4350" s="149" t="s">
        <v>13438</v>
      </c>
      <c r="H4350" s="149" t="s">
        <v>13681</v>
      </c>
      <c r="I4350">
        <v>40420849</v>
      </c>
    </row>
    <row r="4351" spans="6:9" x14ac:dyDescent="0.25">
      <c r="F4351" t="str">
        <f t="shared" si="71"/>
        <v>ALLMOTION CANADA - NEW GLASGOW</v>
      </c>
      <c r="G4351" s="149" t="s">
        <v>13438</v>
      </c>
      <c r="H4351" s="149" t="s">
        <v>6251</v>
      </c>
      <c r="I4351">
        <v>40420310</v>
      </c>
    </row>
    <row r="4352" spans="6:9" x14ac:dyDescent="0.25">
      <c r="F4352" t="str">
        <f t="shared" si="71"/>
        <v>ALLMOTION CANADA - NORTH BAY</v>
      </c>
      <c r="G4352" s="149" t="s">
        <v>13438</v>
      </c>
      <c r="H4352" s="149" t="s">
        <v>6252</v>
      </c>
      <c r="I4352">
        <v>40420731</v>
      </c>
    </row>
    <row r="4353" spans="6:9" x14ac:dyDescent="0.25">
      <c r="F4353" t="str">
        <f t="shared" si="71"/>
        <v>ALLMOTION CANADA - OTTAWA</v>
      </c>
      <c r="G4353" s="149" t="s">
        <v>13438</v>
      </c>
      <c r="H4353" s="149" t="s">
        <v>6253</v>
      </c>
      <c r="I4353">
        <v>40420313</v>
      </c>
    </row>
    <row r="4354" spans="6:9" x14ac:dyDescent="0.25">
      <c r="F4354" t="str">
        <f t="shared" si="71"/>
        <v>ALLMOTION CANADA - PETERBOROUGH</v>
      </c>
      <c r="G4354" s="149" t="s">
        <v>13438</v>
      </c>
      <c r="H4354" s="149" t="s">
        <v>6254</v>
      </c>
      <c r="I4354">
        <v>40420475</v>
      </c>
    </row>
    <row r="4355" spans="6:9" x14ac:dyDescent="0.25">
      <c r="F4355" t="str">
        <f t="shared" ref="F4355:F4418" si="72">CONCATENATE(G4355, H4355)</f>
        <v>ALLMOTION CANADA - QUEBEC</v>
      </c>
      <c r="G4355" s="149" t="s">
        <v>13438</v>
      </c>
      <c r="H4355" s="149" t="s">
        <v>6255</v>
      </c>
      <c r="I4355">
        <v>40420838</v>
      </c>
    </row>
    <row r="4356" spans="6:9" x14ac:dyDescent="0.25">
      <c r="F4356" t="str">
        <f t="shared" si="72"/>
        <v>ALLMOTION CANADA - RIMOUSKI</v>
      </c>
      <c r="G4356" s="149" t="s">
        <v>13438</v>
      </c>
      <c r="H4356" s="149" t="s">
        <v>6256</v>
      </c>
      <c r="I4356">
        <v>40420134</v>
      </c>
    </row>
    <row r="4357" spans="6:9" x14ac:dyDescent="0.25">
      <c r="F4357" t="str">
        <f t="shared" si="72"/>
        <v>ALLMOTION CANADA - SAINT HYACINTHE</v>
      </c>
      <c r="G4357" s="149" t="s">
        <v>13438</v>
      </c>
      <c r="H4357" s="149" t="s">
        <v>6257</v>
      </c>
      <c r="I4357">
        <v>40420360</v>
      </c>
    </row>
    <row r="4358" spans="6:9" x14ac:dyDescent="0.25">
      <c r="F4358" t="str">
        <f t="shared" si="72"/>
        <v>ALLMOTION CANADA - SARNIA</v>
      </c>
      <c r="G4358" s="149" t="s">
        <v>13438</v>
      </c>
      <c r="H4358" s="149" t="s">
        <v>6258</v>
      </c>
      <c r="I4358">
        <v>40420029</v>
      </c>
    </row>
    <row r="4359" spans="6:9" x14ac:dyDescent="0.25">
      <c r="F4359" t="str">
        <f t="shared" si="72"/>
        <v>ALLMOTION CANADA - SASKATOON</v>
      </c>
      <c r="G4359" s="149" t="s">
        <v>13438</v>
      </c>
      <c r="H4359" s="149" t="s">
        <v>6259</v>
      </c>
      <c r="I4359">
        <v>40420851</v>
      </c>
    </row>
    <row r="4360" spans="6:9" x14ac:dyDescent="0.25">
      <c r="F4360" t="str">
        <f t="shared" si="72"/>
        <v>ALLMOTION CANADA - SCARBOROUGH</v>
      </c>
      <c r="G4360" s="149" t="s">
        <v>13438</v>
      </c>
      <c r="H4360" s="149" t="s">
        <v>6260</v>
      </c>
      <c r="I4360">
        <v>40421242</v>
      </c>
    </row>
    <row r="4361" spans="6:9" x14ac:dyDescent="0.25">
      <c r="F4361" t="str">
        <f t="shared" si="72"/>
        <v>ALLMOTION CANADA - SHERBROOKE</v>
      </c>
      <c r="G4361" s="149" t="s">
        <v>13438</v>
      </c>
      <c r="H4361" s="149" t="s">
        <v>6261</v>
      </c>
      <c r="I4361">
        <v>40420357</v>
      </c>
    </row>
    <row r="4362" spans="6:9" x14ac:dyDescent="0.25">
      <c r="F4362" t="str">
        <f t="shared" si="72"/>
        <v>ALLMOTION CANADA - SOREL-TRACY</v>
      </c>
      <c r="G4362" s="149" t="s">
        <v>13438</v>
      </c>
      <c r="H4362" s="149" t="s">
        <v>6262</v>
      </c>
      <c r="I4362">
        <v>40421112</v>
      </c>
    </row>
    <row r="4363" spans="6:9" x14ac:dyDescent="0.25">
      <c r="F4363" t="str">
        <f t="shared" si="72"/>
        <v>ALLMOTION CANADA - SUDBURY</v>
      </c>
      <c r="G4363" s="149" t="s">
        <v>13438</v>
      </c>
      <c r="H4363" s="149" t="s">
        <v>6263</v>
      </c>
      <c r="I4363">
        <v>40420877</v>
      </c>
    </row>
    <row r="4364" spans="6:9" x14ac:dyDescent="0.25">
      <c r="F4364" t="str">
        <f t="shared" si="72"/>
        <v>ALLMOTION CANADA - TBD1</v>
      </c>
      <c r="G4364" s="149" t="s">
        <v>13438</v>
      </c>
      <c r="H4364" s="149" t="s">
        <v>6264</v>
      </c>
      <c r="I4364">
        <v>40420717</v>
      </c>
    </row>
    <row r="4365" spans="6:9" x14ac:dyDescent="0.25">
      <c r="F4365" t="str">
        <f t="shared" si="72"/>
        <v>ALLMOTION CANADA - TROIS-RIVIERES</v>
      </c>
      <c r="G4365" s="149" t="s">
        <v>13438</v>
      </c>
      <c r="H4365" s="149" t="s">
        <v>6265</v>
      </c>
      <c r="I4365">
        <v>40420322</v>
      </c>
    </row>
    <row r="4366" spans="6:9" x14ac:dyDescent="0.25">
      <c r="F4366" s="185" t="str">
        <f t="shared" si="72"/>
        <v>ALLMOTION CANADA - VAUGHAN</v>
      </c>
      <c r="G4366" s="149" t="s">
        <v>13438</v>
      </c>
      <c r="H4366" s="149" t="s">
        <v>6266</v>
      </c>
      <c r="I4366">
        <v>40420940</v>
      </c>
    </row>
    <row r="4367" spans="6:9" x14ac:dyDescent="0.25">
      <c r="F4367" s="185" t="str">
        <f t="shared" si="72"/>
        <v>ALLMOTION CANADA - VAUGHAN</v>
      </c>
      <c r="G4367" s="149" t="s">
        <v>13438</v>
      </c>
      <c r="H4367" s="149" t="s">
        <v>6266</v>
      </c>
      <c r="I4367">
        <v>40421007</v>
      </c>
    </row>
    <row r="4368" spans="6:9" x14ac:dyDescent="0.25">
      <c r="F4368" t="str">
        <f t="shared" si="72"/>
        <v>ALLMOTION CANADA - WINNIPEG</v>
      </c>
      <c r="G4368" s="149" t="s">
        <v>13438</v>
      </c>
      <c r="H4368" s="149" t="s">
        <v>6268</v>
      </c>
      <c r="I4368">
        <v>40420513</v>
      </c>
    </row>
    <row r="4369" spans="6:9" x14ac:dyDescent="0.25">
      <c r="F4369" t="str">
        <f t="shared" si="72"/>
        <v>ALLMOTION CANADA CANADA</v>
      </c>
      <c r="G4369" s="149" t="s">
        <v>13438</v>
      </c>
      <c r="H4369" s="149" t="s">
        <v>6269</v>
      </c>
      <c r="I4369">
        <v>40420030</v>
      </c>
    </row>
    <row r="4370" spans="6:9" x14ac:dyDescent="0.25">
      <c r="F4370" t="str">
        <f t="shared" si="72"/>
        <v>ALLMOTION CANADA-VAUGHAN-MAPLE LEAF</v>
      </c>
      <c r="G4370" s="149" t="s">
        <v>13438</v>
      </c>
      <c r="H4370" s="149" t="s">
        <v>6271</v>
      </c>
      <c r="I4370">
        <v>40421142</v>
      </c>
    </row>
    <row r="4371" spans="6:9" x14ac:dyDescent="0.25">
      <c r="F4371" t="str">
        <f t="shared" si="72"/>
        <v>ALLMOTION IND - AUGUSTA</v>
      </c>
      <c r="G4371" s="149" t="s">
        <v>13438</v>
      </c>
      <c r="H4371" s="149" t="s">
        <v>13682</v>
      </c>
      <c r="I4371">
        <v>40000230</v>
      </c>
    </row>
    <row r="4372" spans="6:9" x14ac:dyDescent="0.25">
      <c r="F4372" t="str">
        <f t="shared" si="72"/>
        <v>ALLMOTION IND - BANGOR</v>
      </c>
      <c r="G4372" s="149" t="s">
        <v>13438</v>
      </c>
      <c r="H4372" s="149" t="s">
        <v>13683</v>
      </c>
      <c r="I4372">
        <v>40005147</v>
      </c>
    </row>
    <row r="4373" spans="6:9" x14ac:dyDescent="0.25">
      <c r="F4373" t="str">
        <f t="shared" si="72"/>
        <v>ALLMOTION IND - CARTERSVILLE</v>
      </c>
      <c r="G4373" s="149" t="s">
        <v>13438</v>
      </c>
      <c r="H4373" s="149" t="s">
        <v>13684</v>
      </c>
      <c r="I4373">
        <v>40001944</v>
      </c>
    </row>
    <row r="4374" spans="6:9" x14ac:dyDescent="0.25">
      <c r="F4374" t="str">
        <f t="shared" si="72"/>
        <v>ALLMOTION IND - CHESAPEAKE</v>
      </c>
      <c r="G4374" s="149" t="s">
        <v>13438</v>
      </c>
      <c r="H4374" s="149" t="s">
        <v>13685</v>
      </c>
      <c r="I4374">
        <v>40000329</v>
      </c>
    </row>
    <row r="4375" spans="6:9" x14ac:dyDescent="0.25">
      <c r="F4375" t="str">
        <f t="shared" si="72"/>
        <v>ALLMOTION IND - COLUMBUS IN</v>
      </c>
      <c r="G4375" s="149" t="s">
        <v>13438</v>
      </c>
      <c r="H4375" s="149" t="s">
        <v>13686</v>
      </c>
      <c r="I4375">
        <v>40004199</v>
      </c>
    </row>
    <row r="4376" spans="6:9" x14ac:dyDescent="0.25">
      <c r="F4376" t="str">
        <f t="shared" si="72"/>
        <v>ALLMOTION IND - FARGO ND</v>
      </c>
      <c r="G4376" s="149" t="s">
        <v>13438</v>
      </c>
      <c r="H4376" s="149" t="s">
        <v>13687</v>
      </c>
      <c r="I4376">
        <v>40008518</v>
      </c>
    </row>
    <row r="4377" spans="6:9" x14ac:dyDescent="0.25">
      <c r="F4377" t="str">
        <f t="shared" si="72"/>
        <v>ALLMOTION IND - FLORENCE</v>
      </c>
      <c r="G4377" s="149" t="s">
        <v>13438</v>
      </c>
      <c r="H4377" s="149" t="s">
        <v>13688</v>
      </c>
      <c r="I4377">
        <v>40000290</v>
      </c>
    </row>
    <row r="4378" spans="6:9" x14ac:dyDescent="0.25">
      <c r="F4378" t="str">
        <f t="shared" si="72"/>
        <v>ALLMOTION IND - GREENVILLE</v>
      </c>
      <c r="G4378" s="149" t="s">
        <v>13438</v>
      </c>
      <c r="H4378" s="149" t="s">
        <v>13689</v>
      </c>
      <c r="I4378">
        <v>40000259</v>
      </c>
    </row>
    <row r="4379" spans="6:9" x14ac:dyDescent="0.25">
      <c r="F4379" t="str">
        <f t="shared" si="72"/>
        <v>ALLMOTION IND - KINGSPORT</v>
      </c>
      <c r="G4379" s="149" t="s">
        <v>13438</v>
      </c>
      <c r="H4379" s="149" t="s">
        <v>13690</v>
      </c>
      <c r="I4379">
        <v>40000311</v>
      </c>
    </row>
    <row r="4380" spans="6:9" x14ac:dyDescent="0.25">
      <c r="F4380" t="str">
        <f t="shared" si="72"/>
        <v>ALLMOTION IND - MACHESNEY PARK IL</v>
      </c>
      <c r="G4380" s="149" t="s">
        <v>13438</v>
      </c>
      <c r="H4380" s="149" t="s">
        <v>13691</v>
      </c>
      <c r="I4380">
        <v>40008269</v>
      </c>
    </row>
    <row r="4381" spans="6:9" x14ac:dyDescent="0.25">
      <c r="F4381" t="str">
        <f t="shared" si="72"/>
        <v>ALLMOTION IND - MARINETTE WI</v>
      </c>
      <c r="G4381" s="149" t="s">
        <v>13438</v>
      </c>
      <c r="H4381" s="149" t="s">
        <v>13692</v>
      </c>
      <c r="I4381">
        <v>40007575</v>
      </c>
    </row>
    <row r="4382" spans="6:9" x14ac:dyDescent="0.25">
      <c r="F4382" t="str">
        <f t="shared" si="72"/>
        <v>ALLMOTION IND - NORCROSS</v>
      </c>
      <c r="G4382" s="149" t="s">
        <v>13438</v>
      </c>
      <c r="H4382" s="149" t="s">
        <v>13693</v>
      </c>
      <c r="I4382">
        <v>40000231</v>
      </c>
    </row>
    <row r="4383" spans="6:9" x14ac:dyDescent="0.25">
      <c r="F4383" t="str">
        <f t="shared" si="72"/>
        <v>ALLMOTION IND - OMAHA NE</v>
      </c>
      <c r="G4383" s="149" t="s">
        <v>13438</v>
      </c>
      <c r="H4383" s="149" t="s">
        <v>13694</v>
      </c>
      <c r="I4383">
        <v>40001732</v>
      </c>
    </row>
    <row r="4384" spans="6:9" x14ac:dyDescent="0.25">
      <c r="F4384" t="str">
        <f t="shared" si="72"/>
        <v>ALLMOTION IND - ROCKFORD IL</v>
      </c>
      <c r="G4384" s="149" t="s">
        <v>13438</v>
      </c>
      <c r="H4384" s="149" t="s">
        <v>13695</v>
      </c>
      <c r="I4384">
        <v>40006914</v>
      </c>
    </row>
    <row r="4385" spans="6:9" x14ac:dyDescent="0.25">
      <c r="F4385" t="str">
        <f t="shared" si="72"/>
        <v>ALLMOTION IND - SALINAS</v>
      </c>
      <c r="G4385" s="149" t="s">
        <v>13438</v>
      </c>
      <c r="H4385" s="149" t="s">
        <v>13696</v>
      </c>
      <c r="I4385">
        <v>40007612</v>
      </c>
    </row>
    <row r="4386" spans="6:9" x14ac:dyDescent="0.25">
      <c r="F4386" t="str">
        <f t="shared" si="72"/>
        <v>ALLMOTION IND - WICHITA, KS</v>
      </c>
      <c r="G4386" s="149" t="s">
        <v>13438</v>
      </c>
      <c r="H4386" s="149" t="s">
        <v>13697</v>
      </c>
      <c r="I4386">
        <v>40008152</v>
      </c>
    </row>
    <row r="4387" spans="6:9" x14ac:dyDescent="0.25">
      <c r="F4387" t="str">
        <f t="shared" si="72"/>
        <v>ALLMOTION IND.</v>
      </c>
      <c r="G4387" s="149" t="s">
        <v>13438</v>
      </c>
      <c r="H4387" s="149" t="s">
        <v>13698</v>
      </c>
      <c r="I4387">
        <v>40006389</v>
      </c>
    </row>
    <row r="4388" spans="6:9" x14ac:dyDescent="0.25">
      <c r="F4388" t="str">
        <f t="shared" si="72"/>
        <v>ALLMOTION IND. - ANKENY, IA</v>
      </c>
      <c r="G4388" s="149" t="s">
        <v>13438</v>
      </c>
      <c r="H4388" s="149" t="s">
        <v>13699</v>
      </c>
      <c r="I4388">
        <v>40002894</v>
      </c>
    </row>
    <row r="4389" spans="6:9" x14ac:dyDescent="0.25">
      <c r="F4389" t="str">
        <f t="shared" si="72"/>
        <v>ALLMOTION IND. - APPLETON WI</v>
      </c>
      <c r="G4389" s="149" t="s">
        <v>13438</v>
      </c>
      <c r="H4389" s="149" t="s">
        <v>13700</v>
      </c>
      <c r="I4389">
        <v>40001271</v>
      </c>
    </row>
    <row r="4390" spans="6:9" x14ac:dyDescent="0.25">
      <c r="F4390" t="str">
        <f t="shared" si="72"/>
        <v>ALLMOTION IND. - CARROLLTON, KY</v>
      </c>
      <c r="G4390" s="149" t="s">
        <v>13438</v>
      </c>
      <c r="H4390" s="149" t="s">
        <v>13701</v>
      </c>
      <c r="I4390">
        <v>40005674</v>
      </c>
    </row>
    <row r="4391" spans="6:9" x14ac:dyDescent="0.25">
      <c r="F4391" t="str">
        <f t="shared" si="72"/>
        <v>ALLMOTION IND. - CLEVELAND OH</v>
      </c>
      <c r="G4391" s="149" t="s">
        <v>13438</v>
      </c>
      <c r="H4391" s="149" t="s">
        <v>13702</v>
      </c>
      <c r="I4391">
        <v>40001050</v>
      </c>
    </row>
    <row r="4392" spans="6:9" x14ac:dyDescent="0.25">
      <c r="F4392" t="str">
        <f t="shared" si="72"/>
        <v>ALLMOTION IND. - COLUMBUS OH</v>
      </c>
      <c r="G4392" s="149" t="s">
        <v>13438</v>
      </c>
      <c r="H4392" s="149" t="s">
        <v>13703</v>
      </c>
      <c r="I4392">
        <v>40001557</v>
      </c>
    </row>
    <row r="4393" spans="6:9" x14ac:dyDescent="0.25">
      <c r="F4393" t="str">
        <f t="shared" si="72"/>
        <v>ALLMOTION IND. - DAVENPORT IA</v>
      </c>
      <c r="G4393" s="149" t="s">
        <v>13438</v>
      </c>
      <c r="H4393" s="149" t="s">
        <v>13704</v>
      </c>
      <c r="I4393">
        <v>40008049</v>
      </c>
    </row>
    <row r="4394" spans="6:9" x14ac:dyDescent="0.25">
      <c r="F4394" t="str">
        <f t="shared" si="72"/>
        <v>ALLMOTION IND. - DO NOT USE</v>
      </c>
      <c r="G4394" s="149" t="s">
        <v>13438</v>
      </c>
      <c r="H4394" s="149" t="s">
        <v>13705</v>
      </c>
      <c r="I4394">
        <v>40006665</v>
      </c>
    </row>
    <row r="4395" spans="6:9" x14ac:dyDescent="0.25">
      <c r="F4395" t="str">
        <f t="shared" si="72"/>
        <v>ALLMOTION IND. - DON'T USE</v>
      </c>
      <c r="G4395" s="149" t="s">
        <v>13438</v>
      </c>
      <c r="H4395" s="149" t="s">
        <v>13706</v>
      </c>
      <c r="I4395">
        <v>40001069</v>
      </c>
    </row>
    <row r="4396" spans="6:9" x14ac:dyDescent="0.25">
      <c r="F4396" t="str">
        <f t="shared" si="72"/>
        <v>ALLMOTION IND. - DULUTH MN</v>
      </c>
      <c r="G4396" s="149" t="s">
        <v>13438</v>
      </c>
      <c r="H4396" s="149" t="s">
        <v>13707</v>
      </c>
      <c r="I4396">
        <v>40001380</v>
      </c>
    </row>
    <row r="4397" spans="6:9" x14ac:dyDescent="0.25">
      <c r="F4397" t="str">
        <f t="shared" si="72"/>
        <v>ALLMOTION IND. - E. WINDSOR</v>
      </c>
      <c r="G4397" s="149" t="s">
        <v>13438</v>
      </c>
      <c r="H4397" s="149" t="s">
        <v>13708</v>
      </c>
      <c r="I4397">
        <v>40003390</v>
      </c>
    </row>
    <row r="4398" spans="6:9" x14ac:dyDescent="0.25">
      <c r="F4398" t="str">
        <f t="shared" si="72"/>
        <v>ALLMOTION IND. - EAU CLAIRE WI</v>
      </c>
      <c r="G4398" s="149" t="s">
        <v>13438</v>
      </c>
      <c r="H4398" s="149" t="s">
        <v>13709</v>
      </c>
      <c r="I4398">
        <v>40001615</v>
      </c>
    </row>
    <row r="4399" spans="6:9" x14ac:dyDescent="0.25">
      <c r="F4399" t="str">
        <f t="shared" si="72"/>
        <v>ALLMOTION IND. - EDEN PRAIRIE MN</v>
      </c>
      <c r="G4399" s="149" t="s">
        <v>13438</v>
      </c>
      <c r="H4399" s="149" t="s">
        <v>13710</v>
      </c>
      <c r="I4399">
        <v>40004644</v>
      </c>
    </row>
    <row r="4400" spans="6:9" x14ac:dyDescent="0.25">
      <c r="F4400" t="str">
        <f t="shared" si="72"/>
        <v>ALLMOTION IND. - ESCANABA MI</v>
      </c>
      <c r="G4400" s="149" t="s">
        <v>13438</v>
      </c>
      <c r="H4400" s="149" t="s">
        <v>13711</v>
      </c>
      <c r="I4400">
        <v>40004211</v>
      </c>
    </row>
    <row r="4401" spans="6:9" x14ac:dyDescent="0.25">
      <c r="F4401" t="str">
        <f t="shared" si="72"/>
        <v>ALLMOTION IND. - FORT WAYNE, IN</v>
      </c>
      <c r="G4401" s="149" t="s">
        <v>13438</v>
      </c>
      <c r="H4401" s="149" t="s">
        <v>13712</v>
      </c>
      <c r="I4401">
        <v>40004281</v>
      </c>
    </row>
    <row r="4402" spans="6:9" x14ac:dyDescent="0.25">
      <c r="F4402" t="str">
        <f t="shared" si="72"/>
        <v>ALLMOTION IND. - FT. MADISON, IA</v>
      </c>
      <c r="G4402" s="149" t="s">
        <v>13438</v>
      </c>
      <c r="H4402" s="149" t="s">
        <v>13713</v>
      </c>
      <c r="I4402">
        <v>40006629</v>
      </c>
    </row>
    <row r="4403" spans="6:9" x14ac:dyDescent="0.25">
      <c r="F4403" t="str">
        <f t="shared" si="72"/>
        <v>ALLMOTION IND. - GASTONIA,NC</v>
      </c>
      <c r="G4403" s="149" t="s">
        <v>13438</v>
      </c>
      <c r="H4403" s="149" t="s">
        <v>13714</v>
      </c>
      <c r="I4403">
        <v>40001558</v>
      </c>
    </row>
    <row r="4404" spans="6:9" x14ac:dyDescent="0.25">
      <c r="F4404" t="str">
        <f t="shared" si="72"/>
        <v>ALLMOTION IND. - GRAND FORKS ND</v>
      </c>
      <c r="G4404" s="149" t="s">
        <v>13438</v>
      </c>
      <c r="H4404" s="149" t="s">
        <v>13715</v>
      </c>
      <c r="I4404">
        <v>40008360</v>
      </c>
    </row>
    <row r="4405" spans="6:9" x14ac:dyDescent="0.25">
      <c r="F4405" t="str">
        <f t="shared" si="72"/>
        <v>ALLMOTION IND. - GREEN BAY WI</v>
      </c>
      <c r="G4405" s="149" t="s">
        <v>13438</v>
      </c>
      <c r="H4405" s="149" t="s">
        <v>13716</v>
      </c>
      <c r="I4405">
        <v>40001923</v>
      </c>
    </row>
    <row r="4406" spans="6:9" x14ac:dyDescent="0.25">
      <c r="F4406" t="str">
        <f t="shared" si="72"/>
        <v>ALLMOTION IND. - INDIANAPOLIS IN</v>
      </c>
      <c r="G4406" s="149" t="s">
        <v>13438</v>
      </c>
      <c r="H4406" s="149" t="s">
        <v>13717</v>
      </c>
      <c r="I4406">
        <v>40004176</v>
      </c>
    </row>
    <row r="4407" spans="6:9" x14ac:dyDescent="0.25">
      <c r="F4407" t="str">
        <f t="shared" si="72"/>
        <v>ALLMOTION IND. - ISHPEMING MI</v>
      </c>
      <c r="G4407" s="149" t="s">
        <v>13438</v>
      </c>
      <c r="H4407" s="149" t="s">
        <v>13718</v>
      </c>
      <c r="I4407">
        <v>40001931</v>
      </c>
    </row>
    <row r="4408" spans="6:9" x14ac:dyDescent="0.25">
      <c r="F4408" t="str">
        <f t="shared" si="72"/>
        <v>ALLMOTION IND. - KINGSFORD MI</v>
      </c>
      <c r="G4408" s="149" t="s">
        <v>13438</v>
      </c>
      <c r="H4408" s="149" t="s">
        <v>13719</v>
      </c>
      <c r="I4408">
        <v>40002550</v>
      </c>
    </row>
    <row r="4409" spans="6:9" x14ac:dyDescent="0.25">
      <c r="F4409" t="str">
        <f t="shared" si="72"/>
        <v>ALLMOTION IND. - MANKATO MN</v>
      </c>
      <c r="G4409" s="149" t="s">
        <v>13438</v>
      </c>
      <c r="H4409" s="149" t="s">
        <v>13720</v>
      </c>
      <c r="I4409">
        <v>40005080</v>
      </c>
    </row>
    <row r="4410" spans="6:9" x14ac:dyDescent="0.25">
      <c r="F4410" t="str">
        <f t="shared" si="72"/>
        <v>ALLMOTION IND. - MORRISTOWN</v>
      </c>
      <c r="G4410" s="149" t="s">
        <v>13438</v>
      </c>
      <c r="H4410" s="149" t="s">
        <v>13721</v>
      </c>
      <c r="I4410">
        <v>40001154</v>
      </c>
    </row>
    <row r="4411" spans="6:9" x14ac:dyDescent="0.25">
      <c r="F4411" t="str">
        <f t="shared" si="72"/>
        <v>ALLMOTION IND. - MOUNTAIN IRON MN</v>
      </c>
      <c r="G4411" s="149" t="s">
        <v>13438</v>
      </c>
      <c r="H4411" s="149" t="s">
        <v>13722</v>
      </c>
      <c r="I4411">
        <v>40007062</v>
      </c>
    </row>
    <row r="4412" spans="6:9" x14ac:dyDescent="0.25">
      <c r="F4412" t="str">
        <f t="shared" si="72"/>
        <v>ALLMOTION IND. - NEVADA MO</v>
      </c>
      <c r="G4412" s="149" t="s">
        <v>13438</v>
      </c>
      <c r="H4412" s="149" t="s">
        <v>13723</v>
      </c>
      <c r="I4412">
        <v>40006712</v>
      </c>
    </row>
    <row r="4413" spans="6:9" x14ac:dyDescent="0.25">
      <c r="F4413" t="str">
        <f t="shared" si="72"/>
        <v>ALLMOTION IND. - NORTH CANTON OH</v>
      </c>
      <c r="G4413" s="149" t="s">
        <v>13438</v>
      </c>
      <c r="H4413" s="149" t="s">
        <v>13724</v>
      </c>
      <c r="I4413">
        <v>40001697</v>
      </c>
    </row>
    <row r="4414" spans="6:9" x14ac:dyDescent="0.25">
      <c r="F4414" t="str">
        <f t="shared" si="72"/>
        <v>ALLMOTION IND. - OWENSBORO KY</v>
      </c>
      <c r="G4414" s="149" t="s">
        <v>13438</v>
      </c>
      <c r="H4414" s="149" t="s">
        <v>13725</v>
      </c>
      <c r="I4414">
        <v>40005075</v>
      </c>
    </row>
    <row r="4415" spans="6:9" x14ac:dyDescent="0.25">
      <c r="F4415" t="str">
        <f t="shared" si="72"/>
        <v>ALLMOTION IND. - PORTLAND, ME</v>
      </c>
      <c r="G4415" s="149" t="s">
        <v>13438</v>
      </c>
      <c r="H4415" s="149" t="s">
        <v>13726</v>
      </c>
      <c r="I4415">
        <v>40005692</v>
      </c>
    </row>
    <row r="4416" spans="6:9" x14ac:dyDescent="0.25">
      <c r="F4416" t="str">
        <f t="shared" si="72"/>
        <v>ALLMOTION IND. - QUINNESEC MI</v>
      </c>
      <c r="G4416" s="149" t="s">
        <v>13438</v>
      </c>
      <c r="H4416" s="149" t="s">
        <v>6273</v>
      </c>
      <c r="I4416">
        <v>40002363</v>
      </c>
    </row>
    <row r="4417" spans="6:9" x14ac:dyDescent="0.25">
      <c r="F4417" t="str">
        <f t="shared" si="72"/>
        <v>ALLMOTION IND. - SAGINAW MI</v>
      </c>
      <c r="G4417" s="149" t="s">
        <v>13438</v>
      </c>
      <c r="H4417" s="149" t="s">
        <v>13727</v>
      </c>
      <c r="I4417">
        <v>40001319</v>
      </c>
    </row>
    <row r="4418" spans="6:9" x14ac:dyDescent="0.25">
      <c r="F4418" t="str">
        <f t="shared" si="72"/>
        <v>ALLMOTION IND. - SEDALIA</v>
      </c>
      <c r="G4418" s="149" t="s">
        <v>13438</v>
      </c>
      <c r="H4418" s="149" t="s">
        <v>13728</v>
      </c>
      <c r="I4418">
        <v>40006884</v>
      </c>
    </row>
    <row r="4419" spans="6:9" x14ac:dyDescent="0.25">
      <c r="F4419" t="str">
        <f t="shared" ref="F4419:F4482" si="73">CONCATENATE(G4419, H4419)</f>
        <v>ALLMOTION IND. - SIOUX FALLS SD</v>
      </c>
      <c r="G4419" s="149" t="s">
        <v>13438</v>
      </c>
      <c r="H4419" s="149" t="s">
        <v>13729</v>
      </c>
      <c r="I4419">
        <v>40006747</v>
      </c>
    </row>
    <row r="4420" spans="6:9" x14ac:dyDescent="0.25">
      <c r="F4420" t="str">
        <f t="shared" si="73"/>
        <v>ALLMOTION IND. - ST. PAUL MN</v>
      </c>
      <c r="G4420" s="149" t="s">
        <v>13438</v>
      </c>
      <c r="H4420" s="149" t="s">
        <v>13730</v>
      </c>
      <c r="I4420">
        <v>40002630</v>
      </c>
    </row>
    <row r="4421" spans="6:9" x14ac:dyDescent="0.25">
      <c r="F4421" t="str">
        <f t="shared" si="73"/>
        <v>ALLMOTION IND. - TAYLOR MI</v>
      </c>
      <c r="G4421" s="149" t="s">
        <v>13438</v>
      </c>
      <c r="H4421" s="149" t="s">
        <v>13731</v>
      </c>
      <c r="I4421">
        <v>40003339</v>
      </c>
    </row>
    <row r="4422" spans="6:9" x14ac:dyDescent="0.25">
      <c r="F4422" t="str">
        <f t="shared" si="73"/>
        <v>ALLMOTION IND. - TERRE HAUTE, IN</v>
      </c>
      <c r="G4422" s="149" t="s">
        <v>13438</v>
      </c>
      <c r="H4422" s="149" t="s">
        <v>13732</v>
      </c>
      <c r="I4422">
        <v>40006881</v>
      </c>
    </row>
    <row r="4423" spans="6:9" x14ac:dyDescent="0.25">
      <c r="F4423" t="str">
        <f t="shared" si="73"/>
        <v>ALLMOTION IND. - WAUSAU WI</v>
      </c>
      <c r="G4423" s="149" t="s">
        <v>13438</v>
      </c>
      <c r="H4423" s="149" t="s">
        <v>13733</v>
      </c>
      <c r="I4423">
        <v>40001606</v>
      </c>
    </row>
    <row r="4424" spans="6:9" x14ac:dyDescent="0.25">
      <c r="F4424" t="str">
        <f t="shared" si="73"/>
        <v>ALLMOTION IND. - WEBB CITY MO</v>
      </c>
      <c r="G4424" s="149" t="s">
        <v>13438</v>
      </c>
      <c r="H4424" s="149" t="s">
        <v>13734</v>
      </c>
      <c r="I4424">
        <v>40006762</v>
      </c>
    </row>
    <row r="4425" spans="6:9" x14ac:dyDescent="0.25">
      <c r="F4425" t="str">
        <f t="shared" si="73"/>
        <v>ALLMOTION IND. - WEST CHICAGO</v>
      </c>
      <c r="G4425" s="149" t="s">
        <v>13438</v>
      </c>
      <c r="H4425" s="149" t="s">
        <v>13735</v>
      </c>
      <c r="I4425">
        <v>40008472</v>
      </c>
    </row>
    <row r="4426" spans="6:9" x14ac:dyDescent="0.25">
      <c r="F4426" t="str">
        <f t="shared" si="73"/>
        <v>ALLMOTION IND. - WISCONSIN RAPIDS WI</v>
      </c>
      <c r="G4426" s="149" t="s">
        <v>13438</v>
      </c>
      <c r="H4426" s="149" t="s">
        <v>13736</v>
      </c>
      <c r="I4426">
        <v>40003466</v>
      </c>
    </row>
    <row r="4427" spans="6:9" x14ac:dyDescent="0.25">
      <c r="F4427" t="str">
        <f t="shared" si="73"/>
        <v>ALLMOTION IND. - WOBURN</v>
      </c>
      <c r="G4427" s="149" t="s">
        <v>13438</v>
      </c>
      <c r="H4427" s="149" t="s">
        <v>13737</v>
      </c>
      <c r="I4427">
        <v>40003608</v>
      </c>
    </row>
    <row r="4428" spans="6:9" x14ac:dyDescent="0.25">
      <c r="F4428" t="str">
        <f t="shared" si="73"/>
        <v>ALLMOTION IND.- KERNERSVILLE NC</v>
      </c>
      <c r="G4428" s="149" t="s">
        <v>13438</v>
      </c>
      <c r="H4428" s="149" t="s">
        <v>13738</v>
      </c>
      <c r="I4428">
        <v>40001436</v>
      </c>
    </row>
    <row r="4429" spans="6:9" x14ac:dyDescent="0.25">
      <c r="F4429" t="str">
        <f t="shared" si="73"/>
        <v>ALLMOTION IND. NEENAH WI</v>
      </c>
      <c r="G4429" s="149" t="s">
        <v>13438</v>
      </c>
      <c r="H4429" s="149" t="s">
        <v>13739</v>
      </c>
      <c r="I4429">
        <v>40001587</v>
      </c>
    </row>
    <row r="4430" spans="6:9" x14ac:dyDescent="0.25">
      <c r="F4430" t="str">
        <f t="shared" si="73"/>
        <v>ALLMOTION IND., INC. - AUSTELL</v>
      </c>
      <c r="G4430" s="149" t="s">
        <v>13438</v>
      </c>
      <c r="H4430" s="149" t="s">
        <v>13740</v>
      </c>
      <c r="I4430">
        <v>40005558</v>
      </c>
    </row>
    <row r="4431" spans="6:9" x14ac:dyDescent="0.25">
      <c r="F4431" t="str">
        <f t="shared" si="73"/>
        <v>ALLMOTION IND.-FINDLAY OH</v>
      </c>
      <c r="G4431" s="149" t="s">
        <v>13438</v>
      </c>
      <c r="H4431" s="149" t="s">
        <v>13741</v>
      </c>
      <c r="I4431">
        <v>40005346</v>
      </c>
    </row>
    <row r="4432" spans="6:9" x14ac:dyDescent="0.25">
      <c r="F4432" t="str">
        <f t="shared" si="73"/>
        <v>ALLMOTION INDS. - GRNV'L,NC</v>
      </c>
      <c r="G4432" s="149" t="s">
        <v>13438</v>
      </c>
      <c r="H4432" s="149" t="s">
        <v>13742</v>
      </c>
      <c r="I4432">
        <v>40001767</v>
      </c>
    </row>
    <row r="4433" spans="6:9" x14ac:dyDescent="0.25">
      <c r="F4433" t="str">
        <f t="shared" si="73"/>
        <v>ALLMOTION INDUSTIRES - MILLERTON</v>
      </c>
      <c r="G4433" s="149" t="s">
        <v>13438</v>
      </c>
      <c r="H4433" s="149" t="s">
        <v>13743</v>
      </c>
      <c r="I4433">
        <v>40006464</v>
      </c>
    </row>
    <row r="4434" spans="6:9" x14ac:dyDescent="0.25">
      <c r="F4434" t="str">
        <f t="shared" si="73"/>
        <v>ALLMOTION INDUSTIRES - ROCKY MT</v>
      </c>
      <c r="G4434" s="149" t="s">
        <v>13438</v>
      </c>
      <c r="H4434" s="149" t="s">
        <v>13744</v>
      </c>
      <c r="I4434">
        <v>40001438</v>
      </c>
    </row>
    <row r="4435" spans="6:9" x14ac:dyDescent="0.25">
      <c r="F4435" t="str">
        <f t="shared" si="73"/>
        <v>ALLMOTION INDUSTIRES - TAMPA</v>
      </c>
      <c r="G4435" s="149" t="s">
        <v>13438</v>
      </c>
      <c r="H4435" s="149" t="s">
        <v>13745</v>
      </c>
      <c r="I4435">
        <v>40007356</v>
      </c>
    </row>
    <row r="4436" spans="6:9" x14ac:dyDescent="0.25">
      <c r="F4436" t="str">
        <f t="shared" si="73"/>
        <v>ALLMOTION INDUSTIRES, INC. (FL 10)</v>
      </c>
      <c r="G4436" s="149" t="s">
        <v>13438</v>
      </c>
      <c r="H4436" s="149" t="s">
        <v>13746</v>
      </c>
      <c r="I4436">
        <v>40008331</v>
      </c>
    </row>
    <row r="4437" spans="6:9" x14ac:dyDescent="0.25">
      <c r="F4437" t="str">
        <f t="shared" si="73"/>
        <v>ALLMOTION INDUSTREIS - EPPERSON</v>
      </c>
      <c r="G4437" s="149" t="s">
        <v>13438</v>
      </c>
      <c r="H4437" s="149" t="s">
        <v>13747</v>
      </c>
      <c r="I4437">
        <v>40006156</v>
      </c>
    </row>
    <row r="4438" spans="6:9" x14ac:dyDescent="0.25">
      <c r="F4438" s="185" t="str">
        <f t="shared" si="73"/>
        <v>ALLMOTION INDUSTRIES</v>
      </c>
      <c r="G4438" s="149" t="s">
        <v>13438</v>
      </c>
      <c r="H4438" s="149" t="s">
        <v>13748</v>
      </c>
      <c r="I4438">
        <v>40006259</v>
      </c>
    </row>
    <row r="4439" spans="6:9" x14ac:dyDescent="0.25">
      <c r="F4439" s="185" t="str">
        <f t="shared" si="73"/>
        <v>ALLMOTION INDUSTRIES</v>
      </c>
      <c r="G4439" s="149" t="s">
        <v>13438</v>
      </c>
      <c r="H4439" s="149" t="s">
        <v>13748</v>
      </c>
      <c r="I4439">
        <v>40004531</v>
      </c>
    </row>
    <row r="4440" spans="6:9" x14ac:dyDescent="0.25">
      <c r="F4440" s="185" t="str">
        <f t="shared" si="73"/>
        <v>ALLMOTION INDUSTRIES</v>
      </c>
      <c r="G4440" s="149" t="s">
        <v>13438</v>
      </c>
      <c r="H4440" s="149" t="s">
        <v>13748</v>
      </c>
      <c r="I4440">
        <v>40005550</v>
      </c>
    </row>
    <row r="4441" spans="6:9" x14ac:dyDescent="0.25">
      <c r="F4441" s="185" t="str">
        <f t="shared" si="73"/>
        <v>ALLMOTION INDUSTRIES</v>
      </c>
      <c r="G4441" s="149" t="s">
        <v>13438</v>
      </c>
      <c r="H4441" s="149" t="s">
        <v>13748</v>
      </c>
      <c r="I4441">
        <v>40005661</v>
      </c>
    </row>
    <row r="4442" spans="6:9" x14ac:dyDescent="0.25">
      <c r="F4442" s="185" t="str">
        <f t="shared" si="73"/>
        <v>ALLMOTION INDUSTRIES</v>
      </c>
      <c r="G4442" s="149" t="s">
        <v>13438</v>
      </c>
      <c r="H4442" s="149" t="s">
        <v>13748</v>
      </c>
      <c r="I4442">
        <v>40008898</v>
      </c>
    </row>
    <row r="4443" spans="6:9" x14ac:dyDescent="0.25">
      <c r="F4443" s="185" t="str">
        <f t="shared" si="73"/>
        <v>ALLMOTION INDUSTRIES - ALBANY</v>
      </c>
      <c r="G4443" s="149" t="s">
        <v>13438</v>
      </c>
      <c r="H4443" s="149" t="s">
        <v>6277</v>
      </c>
      <c r="I4443">
        <v>40001590</v>
      </c>
    </row>
    <row r="4444" spans="6:9" x14ac:dyDescent="0.25">
      <c r="F4444" s="185" t="str">
        <f t="shared" si="73"/>
        <v>ALLMOTION INDUSTRIES - ALBANY</v>
      </c>
      <c r="G4444" s="149" t="s">
        <v>13438</v>
      </c>
      <c r="H4444" s="149" t="s">
        <v>6277</v>
      </c>
      <c r="I4444">
        <v>40006025</v>
      </c>
    </row>
    <row r="4445" spans="6:9" x14ac:dyDescent="0.25">
      <c r="F4445" t="str">
        <f t="shared" si="73"/>
        <v>ALLMOTION INDUSTRIES - ALBUQUERQUE</v>
      </c>
      <c r="G4445" s="149" t="s">
        <v>13438</v>
      </c>
      <c r="H4445" s="149" t="s">
        <v>13749</v>
      </c>
      <c r="I4445">
        <v>40008589</v>
      </c>
    </row>
    <row r="4446" spans="6:9" x14ac:dyDescent="0.25">
      <c r="F4446" t="str">
        <f t="shared" si="73"/>
        <v>ALLMOTION INDUSTRIES - ALLENTOWN</v>
      </c>
      <c r="G4446" s="149" t="s">
        <v>13438</v>
      </c>
      <c r="H4446" s="149" t="s">
        <v>13750</v>
      </c>
      <c r="I4446">
        <v>40003254</v>
      </c>
    </row>
    <row r="4447" spans="6:9" x14ac:dyDescent="0.25">
      <c r="F4447" t="str">
        <f t="shared" si="73"/>
        <v>ALLMOTION INDUSTRIES - ANAHEIM</v>
      </c>
      <c r="G4447" s="149" t="s">
        <v>13438</v>
      </c>
      <c r="H4447" s="149" t="s">
        <v>13751</v>
      </c>
      <c r="I4447">
        <v>40005350</v>
      </c>
    </row>
    <row r="4448" spans="6:9" x14ac:dyDescent="0.25">
      <c r="F4448" t="str">
        <f t="shared" si="73"/>
        <v>ALLMOTION INDUSTRIES - ARDEN</v>
      </c>
      <c r="G4448" s="149" t="s">
        <v>13438</v>
      </c>
      <c r="H4448" s="149" t="s">
        <v>6288</v>
      </c>
      <c r="I4448">
        <v>40001008</v>
      </c>
    </row>
    <row r="4449" spans="6:9" x14ac:dyDescent="0.25">
      <c r="F4449" t="str">
        <f t="shared" si="73"/>
        <v>ALLMOTION INDUSTRIES - AUSTIN</v>
      </c>
      <c r="G4449" s="149" t="s">
        <v>13438</v>
      </c>
      <c r="H4449" s="149" t="s">
        <v>13752</v>
      </c>
      <c r="I4449">
        <v>40002419</v>
      </c>
    </row>
    <row r="4450" spans="6:9" x14ac:dyDescent="0.25">
      <c r="F4450" t="str">
        <f t="shared" si="73"/>
        <v>ALLMOTION INDUSTRIES - BAKERSFIELD</v>
      </c>
      <c r="G4450" s="149" t="s">
        <v>13438</v>
      </c>
      <c r="H4450" s="149" t="s">
        <v>13753</v>
      </c>
      <c r="I4450">
        <v>40002495</v>
      </c>
    </row>
    <row r="4451" spans="6:9" x14ac:dyDescent="0.25">
      <c r="F4451" t="str">
        <f t="shared" si="73"/>
        <v>ALLMOTION INDUSTRIES - BALTIMORE</v>
      </c>
      <c r="G4451" s="149" t="s">
        <v>13438</v>
      </c>
      <c r="H4451" s="149" t="s">
        <v>6295</v>
      </c>
      <c r="I4451">
        <v>40001651</v>
      </c>
    </row>
    <row r="4452" spans="6:9" x14ac:dyDescent="0.25">
      <c r="F4452" t="str">
        <f t="shared" si="73"/>
        <v>ALLMOTION INDUSTRIES - BATON ROUGE</v>
      </c>
      <c r="G4452" s="149" t="s">
        <v>13438</v>
      </c>
      <c r="H4452" s="149" t="s">
        <v>13754</v>
      </c>
      <c r="I4452">
        <v>40004526</v>
      </c>
    </row>
    <row r="4453" spans="6:9" x14ac:dyDescent="0.25">
      <c r="F4453" t="str">
        <f t="shared" si="73"/>
        <v>ALLMOTION INDUSTRIES - BELLINGHAM</v>
      </c>
      <c r="G4453" s="149" t="s">
        <v>13438</v>
      </c>
      <c r="H4453" s="149" t="s">
        <v>13755</v>
      </c>
      <c r="I4453">
        <v>40006540</v>
      </c>
    </row>
    <row r="4454" spans="6:9" x14ac:dyDescent="0.25">
      <c r="F4454" t="str">
        <f t="shared" si="73"/>
        <v>ALLMOTION INDUSTRIES - BILLINGS</v>
      </c>
      <c r="G4454" s="149" t="s">
        <v>13438</v>
      </c>
      <c r="H4454" s="149" t="s">
        <v>13756</v>
      </c>
      <c r="I4454">
        <v>40005876</v>
      </c>
    </row>
    <row r="4455" spans="6:9" x14ac:dyDescent="0.25">
      <c r="F4455" t="str">
        <f t="shared" si="73"/>
        <v>ALLMOTION INDUSTRIES - BOWLING GREEN</v>
      </c>
      <c r="G4455" s="149" t="s">
        <v>13438</v>
      </c>
      <c r="H4455" s="149" t="s">
        <v>6305</v>
      </c>
      <c r="I4455">
        <v>40002382</v>
      </c>
    </row>
    <row r="4456" spans="6:9" x14ac:dyDescent="0.25">
      <c r="F4456" t="str">
        <f t="shared" si="73"/>
        <v>ALLMOTION INDUSTRIES - BREWTON</v>
      </c>
      <c r="G4456" s="149" t="s">
        <v>13438</v>
      </c>
      <c r="H4456" s="149" t="s">
        <v>13757</v>
      </c>
      <c r="I4456">
        <v>40001907</v>
      </c>
    </row>
    <row r="4457" spans="6:9" x14ac:dyDescent="0.25">
      <c r="F4457" t="str">
        <f t="shared" si="73"/>
        <v>ALLMOTION INDUSTRIES - BRUNSWICK</v>
      </c>
      <c r="G4457" s="149" t="s">
        <v>13438</v>
      </c>
      <c r="H4457" s="149" t="s">
        <v>13758</v>
      </c>
      <c r="I4457">
        <v>40001943</v>
      </c>
    </row>
    <row r="4458" spans="6:9" x14ac:dyDescent="0.25">
      <c r="F4458" t="str">
        <f t="shared" si="73"/>
        <v>ALLMOTION INDUSTRIES - CALDWELL</v>
      </c>
      <c r="G4458" s="149" t="s">
        <v>13438</v>
      </c>
      <c r="H4458" s="149" t="s">
        <v>13759</v>
      </c>
      <c r="I4458">
        <v>40007711</v>
      </c>
    </row>
    <row r="4459" spans="6:9" x14ac:dyDescent="0.25">
      <c r="F4459" t="str">
        <f t="shared" si="73"/>
        <v>ALLMOTION INDUSTRIES - CHARLESTON, WV</v>
      </c>
      <c r="G4459" s="149" t="s">
        <v>13438</v>
      </c>
      <c r="H4459" s="149" t="s">
        <v>6311</v>
      </c>
      <c r="I4459">
        <v>40006882</v>
      </c>
    </row>
    <row r="4460" spans="6:9" x14ac:dyDescent="0.25">
      <c r="F4460" t="str">
        <f t="shared" si="73"/>
        <v>ALLMOTION INDUSTRIES - CHARLOTTE</v>
      </c>
      <c r="G4460" s="149" t="s">
        <v>13438</v>
      </c>
      <c r="H4460" s="149" t="s">
        <v>13760</v>
      </c>
      <c r="I4460">
        <v>40007065</v>
      </c>
    </row>
    <row r="4461" spans="6:9" x14ac:dyDescent="0.25">
      <c r="F4461" t="str">
        <f t="shared" si="73"/>
        <v>ALLMOTION INDUSTRIES - CHICAGO</v>
      </c>
      <c r="G4461" s="149" t="s">
        <v>13438</v>
      </c>
      <c r="H4461" s="149" t="s">
        <v>13761</v>
      </c>
      <c r="I4461">
        <v>40005812</v>
      </c>
    </row>
    <row r="4462" spans="6:9" x14ac:dyDescent="0.25">
      <c r="F4462" t="str">
        <f t="shared" si="73"/>
        <v>ALLMOTION INDUSTRIES - CHICO</v>
      </c>
      <c r="G4462" s="149" t="s">
        <v>13438</v>
      </c>
      <c r="H4462" s="149" t="s">
        <v>13762</v>
      </c>
      <c r="I4462">
        <v>40008800</v>
      </c>
    </row>
    <row r="4463" spans="6:9" x14ac:dyDescent="0.25">
      <c r="F4463" t="str">
        <f t="shared" si="73"/>
        <v>ALLMOTION INDUSTRIES - CLEWISTON</v>
      </c>
      <c r="G4463" s="149" t="s">
        <v>13438</v>
      </c>
      <c r="H4463" s="149" t="s">
        <v>13763</v>
      </c>
      <c r="I4463">
        <v>40008764</v>
      </c>
    </row>
    <row r="4464" spans="6:9" x14ac:dyDescent="0.25">
      <c r="F4464" t="str">
        <f t="shared" si="73"/>
        <v>ALLMOTION INDUSTRIES - COLUMBUS, MS</v>
      </c>
      <c r="G4464" s="149" t="s">
        <v>13438</v>
      </c>
      <c r="H4464" s="149" t="s">
        <v>6324</v>
      </c>
      <c r="I4464">
        <v>40007101</v>
      </c>
    </row>
    <row r="4465" spans="6:9" x14ac:dyDescent="0.25">
      <c r="F4465" t="str">
        <f t="shared" si="73"/>
        <v>ALLMOTION INDUSTRIES - CONCORD</v>
      </c>
      <c r="G4465" s="149" t="s">
        <v>13438</v>
      </c>
      <c r="H4465" s="149" t="s">
        <v>13764</v>
      </c>
      <c r="I4465">
        <v>40005365</v>
      </c>
    </row>
    <row r="4466" spans="6:9" x14ac:dyDescent="0.25">
      <c r="F4466" t="str">
        <f t="shared" si="73"/>
        <v>ALLMOTION INDUSTRIES - COUNTRYSIDE IL</v>
      </c>
      <c r="G4466" s="149" t="s">
        <v>13438</v>
      </c>
      <c r="H4466" s="149" t="s">
        <v>13765</v>
      </c>
      <c r="I4466">
        <v>40007962</v>
      </c>
    </row>
    <row r="4467" spans="6:9" x14ac:dyDescent="0.25">
      <c r="F4467" t="str">
        <f t="shared" si="73"/>
        <v>ALLMOTION INDUSTRIES - DALLAS</v>
      </c>
      <c r="G4467" s="149" t="s">
        <v>13438</v>
      </c>
      <c r="H4467" s="149" t="s">
        <v>13766</v>
      </c>
      <c r="I4467">
        <v>40002395</v>
      </c>
    </row>
    <row r="4468" spans="6:9" x14ac:dyDescent="0.25">
      <c r="F4468" t="str">
        <f t="shared" si="73"/>
        <v>ALLMOTION INDUSTRIES - DECATUR</v>
      </c>
      <c r="G4468" s="149" t="s">
        <v>13438</v>
      </c>
      <c r="H4468" s="149" t="s">
        <v>6336</v>
      </c>
      <c r="I4468">
        <v>40000378</v>
      </c>
    </row>
    <row r="4469" spans="6:9" x14ac:dyDescent="0.25">
      <c r="F4469" t="str">
        <f t="shared" si="73"/>
        <v>ALLMOTION INDUSTRIES - DEFIANCE, OH</v>
      </c>
      <c r="G4469" s="149" t="s">
        <v>13438</v>
      </c>
      <c r="H4469" s="149" t="s">
        <v>6337</v>
      </c>
      <c r="I4469">
        <v>40008504</v>
      </c>
    </row>
    <row r="4470" spans="6:9" x14ac:dyDescent="0.25">
      <c r="F4470" t="str">
        <f t="shared" si="73"/>
        <v>ALLMOTION INDUSTRIES - EL PASO</v>
      </c>
      <c r="G4470" s="149" t="s">
        <v>13438</v>
      </c>
      <c r="H4470" s="149" t="s">
        <v>13767</v>
      </c>
      <c r="I4470">
        <v>40004550</v>
      </c>
    </row>
    <row r="4471" spans="6:9" x14ac:dyDescent="0.25">
      <c r="F4471" t="str">
        <f t="shared" si="73"/>
        <v>ALLMOTION INDUSTRIES - ELMIRA,NY</v>
      </c>
      <c r="G4471" s="149" t="s">
        <v>13438</v>
      </c>
      <c r="H4471" s="149" t="s">
        <v>13768</v>
      </c>
      <c r="I4471">
        <v>40002019</v>
      </c>
    </row>
    <row r="4472" spans="6:9" x14ac:dyDescent="0.25">
      <c r="F4472" t="str">
        <f t="shared" si="73"/>
        <v>ALLMOTION INDUSTRIES - EUGENE</v>
      </c>
      <c r="G4472" s="149" t="s">
        <v>13438</v>
      </c>
      <c r="H4472" s="149" t="s">
        <v>13769</v>
      </c>
      <c r="I4472">
        <v>40002007</v>
      </c>
    </row>
    <row r="4473" spans="6:9" x14ac:dyDescent="0.25">
      <c r="F4473" t="str">
        <f t="shared" si="73"/>
        <v>ALLMOTION INDUSTRIES - FONTANA</v>
      </c>
      <c r="G4473" s="149" t="s">
        <v>13438</v>
      </c>
      <c r="H4473" s="149" t="s">
        <v>6361</v>
      </c>
      <c r="I4473">
        <v>40000974</v>
      </c>
    </row>
    <row r="4474" spans="6:9" x14ac:dyDescent="0.25">
      <c r="F4474" t="str">
        <f t="shared" si="73"/>
        <v>ALLMOTION INDUSTRIES - FORT MORGAN</v>
      </c>
      <c r="G4474" s="149" t="s">
        <v>13438</v>
      </c>
      <c r="H4474" s="149" t="s">
        <v>13770</v>
      </c>
      <c r="I4474">
        <v>40008968</v>
      </c>
    </row>
    <row r="4475" spans="6:9" x14ac:dyDescent="0.25">
      <c r="F4475" t="str">
        <f t="shared" si="73"/>
        <v>ALLMOTION INDUSTRIES - FORT WORTH</v>
      </c>
      <c r="G4475" s="149" t="s">
        <v>13438</v>
      </c>
      <c r="H4475" s="149" t="s">
        <v>13771</v>
      </c>
      <c r="I4475">
        <v>40005523</v>
      </c>
    </row>
    <row r="4476" spans="6:9" x14ac:dyDescent="0.25">
      <c r="F4476" t="str">
        <f t="shared" si="73"/>
        <v>ALLMOTION INDUSTRIES - FRIONA TX</v>
      </c>
      <c r="G4476" s="149" t="s">
        <v>13438</v>
      </c>
      <c r="H4476" s="149" t="s">
        <v>13772</v>
      </c>
      <c r="I4476">
        <v>40005866</v>
      </c>
    </row>
    <row r="4477" spans="6:9" x14ac:dyDescent="0.25">
      <c r="F4477" t="str">
        <f t="shared" si="73"/>
        <v>ALLMOTION INDUSTRIES - FT. SMITH</v>
      </c>
      <c r="G4477" s="149" t="s">
        <v>13438</v>
      </c>
      <c r="H4477" s="149" t="s">
        <v>6369</v>
      </c>
      <c r="I4477">
        <v>40001044</v>
      </c>
    </row>
    <row r="4478" spans="6:9" x14ac:dyDescent="0.25">
      <c r="F4478" t="str">
        <f t="shared" si="73"/>
        <v>ALLMOTION INDUSTRIES - GILROY</v>
      </c>
      <c r="G4478" s="149" t="s">
        <v>13438</v>
      </c>
      <c r="H4478" s="149" t="s">
        <v>13773</v>
      </c>
      <c r="I4478">
        <v>40008915</v>
      </c>
    </row>
    <row r="4479" spans="6:9" x14ac:dyDescent="0.25">
      <c r="F4479" t="str">
        <f t="shared" si="73"/>
        <v>ALLMOTION INDUSTRIES - HICKORY</v>
      </c>
      <c r="G4479" s="149" t="s">
        <v>13438</v>
      </c>
      <c r="H4479" s="149" t="s">
        <v>6383</v>
      </c>
      <c r="I4479">
        <v>40001289</v>
      </c>
    </row>
    <row r="4480" spans="6:9" x14ac:dyDescent="0.25">
      <c r="F4480" t="str">
        <f t="shared" si="73"/>
        <v>ALLMOTION INDUSTRIES - HOUSTON</v>
      </c>
      <c r="G4480" s="149" t="s">
        <v>13438</v>
      </c>
      <c r="H4480" s="149" t="s">
        <v>13774</v>
      </c>
      <c r="I4480">
        <v>40004483</v>
      </c>
    </row>
    <row r="4481" spans="6:9" x14ac:dyDescent="0.25">
      <c r="F4481" t="str">
        <f t="shared" si="73"/>
        <v>ALLMOTION INDUSTRIES - JACKSON</v>
      </c>
      <c r="G4481" s="149" t="s">
        <v>13438</v>
      </c>
      <c r="H4481" s="149" t="s">
        <v>13775</v>
      </c>
      <c r="I4481">
        <v>40004496</v>
      </c>
    </row>
    <row r="4482" spans="6:9" x14ac:dyDescent="0.25">
      <c r="F4482" t="str">
        <f t="shared" si="73"/>
        <v>ALLMOTION INDUSTRIES - JACKSON,MS.</v>
      </c>
      <c r="G4482" s="149" t="s">
        <v>13438</v>
      </c>
      <c r="H4482" s="149" t="s">
        <v>13776</v>
      </c>
      <c r="I4482">
        <v>40004446</v>
      </c>
    </row>
    <row r="4483" spans="6:9" x14ac:dyDescent="0.25">
      <c r="F4483" t="str">
        <f t="shared" ref="F4483:F4546" si="74">CONCATENATE(G4483, H4483)</f>
        <v>ALLMOTION INDUSTRIES - JACKSONVILLE</v>
      </c>
      <c r="G4483" s="149" t="s">
        <v>13438</v>
      </c>
      <c r="H4483" s="149" t="s">
        <v>6394</v>
      </c>
      <c r="I4483">
        <v>40001992</v>
      </c>
    </row>
    <row r="4484" spans="6:9" x14ac:dyDescent="0.25">
      <c r="F4484" t="str">
        <f t="shared" si="74"/>
        <v>ALLMOTION INDUSTRIES - LAGRANGE</v>
      </c>
      <c r="G4484" s="149" t="s">
        <v>13438</v>
      </c>
      <c r="H4484" s="149" t="s">
        <v>6400</v>
      </c>
      <c r="I4484">
        <v>40000233</v>
      </c>
    </row>
    <row r="4485" spans="6:9" x14ac:dyDescent="0.25">
      <c r="F4485" t="str">
        <f t="shared" si="74"/>
        <v>ALLMOTION INDUSTRIES - LAREDO</v>
      </c>
      <c r="G4485" s="149" t="s">
        <v>13438</v>
      </c>
      <c r="H4485" s="149" t="s">
        <v>13777</v>
      </c>
      <c r="I4485">
        <v>40005223</v>
      </c>
    </row>
    <row r="4486" spans="6:9" x14ac:dyDescent="0.25">
      <c r="F4486" t="str">
        <f t="shared" si="74"/>
        <v>ALLMOTION INDUSTRIES - LITTLE ROCK</v>
      </c>
      <c r="G4486" s="149" t="s">
        <v>13438</v>
      </c>
      <c r="H4486" s="149" t="s">
        <v>13778</v>
      </c>
      <c r="I4486">
        <v>40005582</v>
      </c>
    </row>
    <row r="4487" spans="6:9" x14ac:dyDescent="0.25">
      <c r="F4487" t="str">
        <f t="shared" si="74"/>
        <v>ALLMOTION INDUSTRIES - LOS ANGELES</v>
      </c>
      <c r="G4487" s="149" t="s">
        <v>13438</v>
      </c>
      <c r="H4487" s="149" t="s">
        <v>13779</v>
      </c>
      <c r="I4487">
        <v>40008459</v>
      </c>
    </row>
    <row r="4488" spans="6:9" x14ac:dyDescent="0.25">
      <c r="F4488" t="str">
        <f t="shared" si="74"/>
        <v>ALLMOTION INDUSTRIES - LOUISVILLE, KY</v>
      </c>
      <c r="G4488" s="149" t="s">
        <v>13438</v>
      </c>
      <c r="H4488" s="149" t="s">
        <v>6411</v>
      </c>
      <c r="I4488">
        <v>40006740</v>
      </c>
    </row>
    <row r="4489" spans="6:9" x14ac:dyDescent="0.25">
      <c r="F4489" t="str">
        <f t="shared" si="74"/>
        <v>ALLMOTION INDUSTRIES - LUMBERTON</v>
      </c>
      <c r="G4489" s="149" t="s">
        <v>13438</v>
      </c>
      <c r="H4489" s="149" t="s">
        <v>13780</v>
      </c>
      <c r="I4489">
        <v>40005294</v>
      </c>
    </row>
    <row r="4490" spans="6:9" x14ac:dyDescent="0.25">
      <c r="F4490" t="str">
        <f t="shared" si="74"/>
        <v>ALLMOTION INDUSTRIES - MCALLEN</v>
      </c>
      <c r="G4490" s="149" t="s">
        <v>13438</v>
      </c>
      <c r="H4490" s="149" t="s">
        <v>13781</v>
      </c>
      <c r="I4490">
        <v>40004565</v>
      </c>
    </row>
    <row r="4491" spans="6:9" x14ac:dyDescent="0.25">
      <c r="F4491" t="str">
        <f t="shared" si="74"/>
        <v>ALLMOTION INDUSTRIES - MEDFORD</v>
      </c>
      <c r="G4491" s="149" t="s">
        <v>13438</v>
      </c>
      <c r="H4491" s="149" t="s">
        <v>13782</v>
      </c>
      <c r="I4491">
        <v>40005974</v>
      </c>
    </row>
    <row r="4492" spans="6:9" x14ac:dyDescent="0.25">
      <c r="F4492" t="str">
        <f t="shared" si="74"/>
        <v>ALLMOTION INDUSTRIES - MEMPHIS</v>
      </c>
      <c r="G4492" s="149" t="s">
        <v>13438</v>
      </c>
      <c r="H4492" s="149" t="s">
        <v>6426</v>
      </c>
      <c r="I4492">
        <v>40001386</v>
      </c>
    </row>
    <row r="4493" spans="6:9" x14ac:dyDescent="0.25">
      <c r="F4493" t="str">
        <f t="shared" si="74"/>
        <v>ALLMOTION INDUSTRIES - MERIDIAN</v>
      </c>
      <c r="G4493" s="149" t="s">
        <v>13438</v>
      </c>
      <c r="H4493" s="149" t="s">
        <v>6427</v>
      </c>
      <c r="I4493">
        <v>40001598</v>
      </c>
    </row>
    <row r="4494" spans="6:9" x14ac:dyDescent="0.25">
      <c r="F4494" t="str">
        <f t="shared" si="74"/>
        <v>ALLMOTION INDUSTRIES - MIRAMAR</v>
      </c>
      <c r="G4494" s="149" t="s">
        <v>13438</v>
      </c>
      <c r="H4494" s="149" t="s">
        <v>13783</v>
      </c>
      <c r="I4494">
        <v>40004541</v>
      </c>
    </row>
    <row r="4495" spans="6:9" x14ac:dyDescent="0.25">
      <c r="F4495" t="str">
        <f t="shared" si="74"/>
        <v>ALLMOTION INDUSTRIES - MISSOULA</v>
      </c>
      <c r="G4495" s="149" t="s">
        <v>13438</v>
      </c>
      <c r="H4495" s="149" t="s">
        <v>13784</v>
      </c>
      <c r="I4495">
        <v>40005880</v>
      </c>
    </row>
    <row r="4496" spans="6:9" x14ac:dyDescent="0.25">
      <c r="F4496" t="str">
        <f t="shared" si="74"/>
        <v>ALLMOTION INDUSTRIES - MOBILE</v>
      </c>
      <c r="G4496" s="149" t="s">
        <v>13438</v>
      </c>
      <c r="H4496" s="149" t="s">
        <v>13785</v>
      </c>
      <c r="I4496">
        <v>40004508</v>
      </c>
    </row>
    <row r="4497" spans="6:9" x14ac:dyDescent="0.25">
      <c r="F4497" t="str">
        <f t="shared" si="74"/>
        <v>ALLMOTION INDUSTRIES - MODESTO</v>
      </c>
      <c r="G4497" s="149" t="s">
        <v>13438</v>
      </c>
      <c r="H4497" s="149" t="s">
        <v>13786</v>
      </c>
      <c r="I4497">
        <v>40001936</v>
      </c>
    </row>
    <row r="4498" spans="6:9" x14ac:dyDescent="0.25">
      <c r="F4498" t="str">
        <f t="shared" si="74"/>
        <v>ALLMOTION INDUSTRIES - MOSS POINT</v>
      </c>
      <c r="G4498" s="149" t="s">
        <v>13438</v>
      </c>
      <c r="H4498" s="149" t="s">
        <v>13787</v>
      </c>
      <c r="I4498">
        <v>40003415</v>
      </c>
    </row>
    <row r="4499" spans="6:9" x14ac:dyDescent="0.25">
      <c r="F4499" t="str">
        <f t="shared" si="74"/>
        <v>ALLMOTION INDUSTRIES - MUKILTEO</v>
      </c>
      <c r="G4499" s="149" t="s">
        <v>13438</v>
      </c>
      <c r="H4499" s="149" t="s">
        <v>13788</v>
      </c>
      <c r="I4499">
        <v>40006366</v>
      </c>
    </row>
    <row r="4500" spans="6:9" x14ac:dyDescent="0.25">
      <c r="F4500" t="str">
        <f t="shared" si="74"/>
        <v>ALLMOTION INDUSTRIES - MUSKOGEE</v>
      </c>
      <c r="G4500" s="149" t="s">
        <v>13438</v>
      </c>
      <c r="H4500" s="149" t="s">
        <v>13789</v>
      </c>
      <c r="I4500">
        <v>40001959</v>
      </c>
    </row>
    <row r="4501" spans="6:9" x14ac:dyDescent="0.25">
      <c r="F4501" t="str">
        <f t="shared" si="74"/>
        <v>ALLMOTION INDUSTRIES - NASHVILLE</v>
      </c>
      <c r="G4501" s="149" t="s">
        <v>13438</v>
      </c>
      <c r="H4501" s="149" t="s">
        <v>6444</v>
      </c>
      <c r="I4501">
        <v>40001927</v>
      </c>
    </row>
    <row r="4502" spans="6:9" x14ac:dyDescent="0.25">
      <c r="F4502" t="str">
        <f t="shared" si="74"/>
        <v>ALLMOTION INDUSTRIES - NEW BRUNSWICK</v>
      </c>
      <c r="G4502" s="149" t="s">
        <v>13438</v>
      </c>
      <c r="H4502" s="149" t="s">
        <v>6447</v>
      </c>
      <c r="I4502">
        <v>40005849</v>
      </c>
    </row>
    <row r="4503" spans="6:9" x14ac:dyDescent="0.25">
      <c r="F4503" t="str">
        <f t="shared" si="74"/>
        <v>ALLMOTION INDUSTRIES - NEWARK (CA24)</v>
      </c>
      <c r="G4503" s="149" t="s">
        <v>13438</v>
      </c>
      <c r="H4503" s="149" t="s">
        <v>13790</v>
      </c>
      <c r="I4503">
        <v>40001932</v>
      </c>
    </row>
    <row r="4504" spans="6:9" x14ac:dyDescent="0.25">
      <c r="F4504" t="str">
        <f t="shared" si="74"/>
        <v>ALLMOTION INDUSTRIES - OGDEN</v>
      </c>
      <c r="G4504" s="149" t="s">
        <v>13438</v>
      </c>
      <c r="H4504" s="149" t="s">
        <v>13791</v>
      </c>
      <c r="I4504">
        <v>40005819</v>
      </c>
    </row>
    <row r="4505" spans="6:9" x14ac:dyDescent="0.25">
      <c r="F4505" t="str">
        <f t="shared" si="74"/>
        <v>ALLMOTION INDUSTRIES - OK. CITY-MERIDI</v>
      </c>
      <c r="G4505" s="149" t="s">
        <v>13438</v>
      </c>
      <c r="H4505" s="149" t="s">
        <v>13792</v>
      </c>
      <c r="I4505">
        <v>40004367</v>
      </c>
    </row>
    <row r="4506" spans="6:9" x14ac:dyDescent="0.25">
      <c r="F4506" t="str">
        <f t="shared" si="74"/>
        <v>ALLMOTION INDUSTRIES - OK. CITY-METRO</v>
      </c>
      <c r="G4506" s="149" t="s">
        <v>13438</v>
      </c>
      <c r="H4506" s="149" t="s">
        <v>6454</v>
      </c>
      <c r="I4506">
        <v>40003700</v>
      </c>
    </row>
    <row r="4507" spans="6:9" x14ac:dyDescent="0.25">
      <c r="F4507" t="str">
        <f t="shared" si="74"/>
        <v>ALLMOTION INDUSTRIES - PASADENA</v>
      </c>
      <c r="G4507" s="149" t="s">
        <v>13438</v>
      </c>
      <c r="H4507" s="149" t="s">
        <v>13793</v>
      </c>
      <c r="I4507">
        <v>40005434</v>
      </c>
    </row>
    <row r="4508" spans="6:9" x14ac:dyDescent="0.25">
      <c r="F4508" t="str">
        <f t="shared" si="74"/>
        <v>ALLMOTION INDUSTRIES - PASCO</v>
      </c>
      <c r="G4508" s="149" t="s">
        <v>13438</v>
      </c>
      <c r="H4508" s="149" t="s">
        <v>6464</v>
      </c>
      <c r="I4508">
        <v>40007054</v>
      </c>
    </row>
    <row r="4509" spans="6:9" x14ac:dyDescent="0.25">
      <c r="F4509" t="str">
        <f t="shared" si="74"/>
        <v>ALLMOTION INDUSTRIES - PENNINGTON</v>
      </c>
      <c r="G4509" s="149" t="s">
        <v>13438</v>
      </c>
      <c r="H4509" s="149" t="s">
        <v>13794</v>
      </c>
      <c r="I4509">
        <v>40004554</v>
      </c>
    </row>
    <row r="4510" spans="6:9" x14ac:dyDescent="0.25">
      <c r="F4510" t="str">
        <f t="shared" si="74"/>
        <v>ALLMOTION INDUSTRIES - PHOENIX</v>
      </c>
      <c r="G4510" s="149" t="s">
        <v>13438</v>
      </c>
      <c r="H4510" s="149" t="s">
        <v>13795</v>
      </c>
      <c r="I4510">
        <v>40003375</v>
      </c>
    </row>
    <row r="4511" spans="6:9" x14ac:dyDescent="0.25">
      <c r="F4511" t="str">
        <f t="shared" si="74"/>
        <v>ALLMOTION INDUSTRIES - PLAINVIEW</v>
      </c>
      <c r="G4511" s="149" t="s">
        <v>13438</v>
      </c>
      <c r="H4511" s="149" t="s">
        <v>6471</v>
      </c>
      <c r="I4511">
        <v>40000741</v>
      </c>
    </row>
    <row r="4512" spans="6:9" x14ac:dyDescent="0.25">
      <c r="F4512" t="str">
        <f t="shared" si="74"/>
        <v>ALLMOTION INDUSTRIES - PORTLAND</v>
      </c>
      <c r="G4512" s="149" t="s">
        <v>13438</v>
      </c>
      <c r="H4512" s="149" t="s">
        <v>13796</v>
      </c>
      <c r="I4512">
        <v>40002008</v>
      </c>
    </row>
    <row r="4513" spans="6:9" x14ac:dyDescent="0.25">
      <c r="F4513" t="str">
        <f t="shared" si="74"/>
        <v>ALLMOTION INDUSTRIES - PUERTO RICO</v>
      </c>
      <c r="G4513" s="149" t="s">
        <v>13438</v>
      </c>
      <c r="H4513" s="149" t="s">
        <v>6477</v>
      </c>
      <c r="I4513">
        <v>40004561</v>
      </c>
    </row>
    <row r="4514" spans="6:9" x14ac:dyDescent="0.25">
      <c r="F4514" t="str">
        <f t="shared" si="74"/>
        <v>ALLMOTION INDUSTRIES - READING PA</v>
      </c>
      <c r="G4514" s="149" t="s">
        <v>13438</v>
      </c>
      <c r="H4514" s="149" t="s">
        <v>13797</v>
      </c>
      <c r="I4514">
        <v>40007827</v>
      </c>
    </row>
    <row r="4515" spans="6:9" x14ac:dyDescent="0.25">
      <c r="F4515" t="str">
        <f t="shared" si="74"/>
        <v>ALLMOTION INDUSTRIES - ROCKDALE, IL</v>
      </c>
      <c r="G4515" s="149" t="s">
        <v>13438</v>
      </c>
      <c r="H4515" s="149" t="s">
        <v>6488</v>
      </c>
      <c r="I4515">
        <v>40006755</v>
      </c>
    </row>
    <row r="4516" spans="6:9" x14ac:dyDescent="0.25">
      <c r="F4516" t="str">
        <f t="shared" si="74"/>
        <v>ALLMOTION INDUSTRIES - ROSEBURG</v>
      </c>
      <c r="G4516" s="149" t="s">
        <v>13438</v>
      </c>
      <c r="H4516" s="149" t="s">
        <v>13798</v>
      </c>
      <c r="I4516">
        <v>40002319</v>
      </c>
    </row>
    <row r="4517" spans="6:9" x14ac:dyDescent="0.25">
      <c r="F4517" t="str">
        <f t="shared" si="74"/>
        <v>ALLMOTION INDUSTRIES - RUSSELLVILLE</v>
      </c>
      <c r="G4517" s="149" t="s">
        <v>13438</v>
      </c>
      <c r="H4517" s="149" t="s">
        <v>6493</v>
      </c>
      <c r="I4517">
        <v>40006718</v>
      </c>
    </row>
    <row r="4518" spans="6:9" x14ac:dyDescent="0.25">
      <c r="F4518" t="str">
        <f t="shared" si="74"/>
        <v>ALLMOTION INDUSTRIES - RUSTON</v>
      </c>
      <c r="G4518" s="149" t="s">
        <v>13438</v>
      </c>
      <c r="H4518" s="149" t="s">
        <v>13799</v>
      </c>
      <c r="I4518">
        <v>40007685</v>
      </c>
    </row>
    <row r="4519" spans="6:9" x14ac:dyDescent="0.25">
      <c r="F4519" t="str">
        <f t="shared" si="74"/>
        <v>ALLMOTION INDUSTRIES - SACRAMENTO</v>
      </c>
      <c r="G4519" s="149" t="s">
        <v>13438</v>
      </c>
      <c r="H4519" s="149" t="s">
        <v>6495</v>
      </c>
      <c r="I4519">
        <v>40003000</v>
      </c>
    </row>
    <row r="4520" spans="6:9" x14ac:dyDescent="0.25">
      <c r="F4520" t="str">
        <f t="shared" si="74"/>
        <v>ALLMOTION INDUSTRIES - SALEM, OR</v>
      </c>
      <c r="G4520" s="149" t="s">
        <v>13438</v>
      </c>
      <c r="H4520" s="149" t="s">
        <v>6497</v>
      </c>
      <c r="I4520">
        <v>40002009</v>
      </c>
    </row>
    <row r="4521" spans="6:9" x14ac:dyDescent="0.25">
      <c r="F4521" t="str">
        <f t="shared" si="74"/>
        <v>ALLMOTION INDUSTRIES - SALINA</v>
      </c>
      <c r="G4521" s="149" t="s">
        <v>13438</v>
      </c>
      <c r="H4521" s="149" t="s">
        <v>13800</v>
      </c>
      <c r="I4521">
        <v>40003493</v>
      </c>
    </row>
    <row r="4522" spans="6:9" x14ac:dyDescent="0.25">
      <c r="F4522" t="str">
        <f t="shared" si="74"/>
        <v>ALLMOTION INDUSTRIES - SALT LAKE CITY</v>
      </c>
      <c r="G4522" s="149" t="s">
        <v>13438</v>
      </c>
      <c r="H4522" s="149" t="s">
        <v>13801</v>
      </c>
      <c r="I4522">
        <v>40007484</v>
      </c>
    </row>
    <row r="4523" spans="6:9" x14ac:dyDescent="0.25">
      <c r="F4523" t="str">
        <f t="shared" si="74"/>
        <v>ALLMOTION INDUSTRIES - SAN ANTONIO</v>
      </c>
      <c r="G4523" s="149" t="s">
        <v>13438</v>
      </c>
      <c r="H4523" s="149" t="s">
        <v>13802</v>
      </c>
      <c r="I4523">
        <v>40003338</v>
      </c>
    </row>
    <row r="4524" spans="6:9" x14ac:dyDescent="0.25">
      <c r="F4524" t="str">
        <f t="shared" si="74"/>
        <v>ALLMOTION INDUSTRIES - SAN FERNANDO</v>
      </c>
      <c r="G4524" s="149" t="s">
        <v>13438</v>
      </c>
      <c r="H4524" s="149" t="s">
        <v>13803</v>
      </c>
      <c r="I4524">
        <v>40001371</v>
      </c>
    </row>
    <row r="4525" spans="6:9" x14ac:dyDescent="0.25">
      <c r="F4525" t="str">
        <f t="shared" si="74"/>
        <v>ALLMOTION INDUSTRIES - SAVANNAH</v>
      </c>
      <c r="G4525" s="149" t="s">
        <v>13438</v>
      </c>
      <c r="H4525" s="149" t="s">
        <v>13804</v>
      </c>
      <c r="I4525">
        <v>40002124</v>
      </c>
    </row>
    <row r="4526" spans="6:9" x14ac:dyDescent="0.25">
      <c r="F4526" t="str">
        <f t="shared" si="74"/>
        <v>ALLMOTION INDUSTRIES - SEATTLE</v>
      </c>
      <c r="G4526" s="149" t="s">
        <v>13438</v>
      </c>
      <c r="H4526" s="149" t="s">
        <v>13805</v>
      </c>
      <c r="I4526">
        <v>40007836</v>
      </c>
    </row>
    <row r="4527" spans="6:9" x14ac:dyDescent="0.25">
      <c r="F4527" t="str">
        <f t="shared" si="74"/>
        <v>ALLMOTION INDUSTRIES - SHERMAN</v>
      </c>
      <c r="G4527" s="149" t="s">
        <v>13438</v>
      </c>
      <c r="H4527" s="149" t="s">
        <v>13806</v>
      </c>
      <c r="I4527">
        <v>40002603</v>
      </c>
    </row>
    <row r="4528" spans="6:9" x14ac:dyDescent="0.25">
      <c r="F4528" t="str">
        <f t="shared" si="74"/>
        <v>ALLMOTION INDUSTRIES - SHREVEPORT</v>
      </c>
      <c r="G4528" s="149" t="s">
        <v>13438</v>
      </c>
      <c r="H4528" s="149" t="s">
        <v>13807</v>
      </c>
      <c r="I4528">
        <v>40005243</v>
      </c>
    </row>
    <row r="4529" spans="6:9" x14ac:dyDescent="0.25">
      <c r="F4529" t="str">
        <f t="shared" si="74"/>
        <v>ALLMOTION INDUSTRIES - SPARKS</v>
      </c>
      <c r="G4529" s="149" t="s">
        <v>13438</v>
      </c>
      <c r="H4529" s="149" t="s">
        <v>13808</v>
      </c>
      <c r="I4529">
        <v>40009004</v>
      </c>
    </row>
    <row r="4530" spans="6:9" x14ac:dyDescent="0.25">
      <c r="F4530" t="str">
        <f t="shared" si="74"/>
        <v>ALLMOTION INDUSTRIES - SPOKANE</v>
      </c>
      <c r="G4530" s="149" t="s">
        <v>13438</v>
      </c>
      <c r="H4530" s="149" t="s">
        <v>13809</v>
      </c>
      <c r="I4530">
        <v>40005430</v>
      </c>
    </row>
    <row r="4531" spans="6:9" x14ac:dyDescent="0.25">
      <c r="F4531" t="str">
        <f t="shared" si="74"/>
        <v>ALLMOTION INDUSTRIES - SPRINGDALE</v>
      </c>
      <c r="G4531" s="149" t="s">
        <v>13438</v>
      </c>
      <c r="H4531" s="149" t="s">
        <v>13810</v>
      </c>
      <c r="I4531">
        <v>40002729</v>
      </c>
    </row>
    <row r="4532" spans="6:9" x14ac:dyDescent="0.25">
      <c r="F4532" t="str">
        <f t="shared" si="74"/>
        <v>ALLMOTION INDUSTRIES - STOCKTON</v>
      </c>
      <c r="G4532" s="149" t="s">
        <v>13438</v>
      </c>
      <c r="H4532" s="149" t="s">
        <v>13811</v>
      </c>
      <c r="I4532">
        <v>40006619</v>
      </c>
    </row>
    <row r="4533" spans="6:9" x14ac:dyDescent="0.25">
      <c r="F4533" t="str">
        <f t="shared" si="74"/>
        <v>ALLMOTION INDUSTRIES - TACOMA</v>
      </c>
      <c r="G4533" s="149" t="s">
        <v>13438</v>
      </c>
      <c r="H4533" s="149" t="s">
        <v>13812</v>
      </c>
      <c r="I4533">
        <v>40005622</v>
      </c>
    </row>
    <row r="4534" spans="6:9" x14ac:dyDescent="0.25">
      <c r="F4534" t="str">
        <f t="shared" si="74"/>
        <v>ALLMOTION INDUSTRIES - TEMPLE</v>
      </c>
      <c r="G4534" s="149" t="s">
        <v>13438</v>
      </c>
      <c r="H4534" s="149" t="s">
        <v>13813</v>
      </c>
      <c r="I4534">
        <v>40007166</v>
      </c>
    </row>
    <row r="4535" spans="6:9" x14ac:dyDescent="0.25">
      <c r="F4535" t="str">
        <f t="shared" si="74"/>
        <v>ALLMOTION INDUSTRIES - TEXARKANA</v>
      </c>
      <c r="G4535" s="149" t="s">
        <v>13438</v>
      </c>
      <c r="H4535" s="149" t="s">
        <v>13814</v>
      </c>
      <c r="I4535">
        <v>40002241</v>
      </c>
    </row>
    <row r="4536" spans="6:9" x14ac:dyDescent="0.25">
      <c r="F4536" t="str">
        <f t="shared" si="74"/>
        <v>ALLMOTION INDUSTRIES - TEXARKANA, AR</v>
      </c>
      <c r="G4536" s="149" t="s">
        <v>13438</v>
      </c>
      <c r="H4536" s="149" t="s">
        <v>6526</v>
      </c>
      <c r="I4536">
        <v>40003718</v>
      </c>
    </row>
    <row r="4537" spans="6:9" x14ac:dyDescent="0.25">
      <c r="F4537" t="str">
        <f t="shared" si="74"/>
        <v>ALLMOTION INDUSTRIES - TN76</v>
      </c>
      <c r="G4537" s="149" t="s">
        <v>13438</v>
      </c>
      <c r="H4537" s="149" t="s">
        <v>13815</v>
      </c>
      <c r="I4537">
        <v>40000588</v>
      </c>
    </row>
    <row r="4538" spans="6:9" x14ac:dyDescent="0.25">
      <c r="F4538" t="str">
        <f t="shared" si="74"/>
        <v>ALLMOTION INDUSTRIES - TOPEKA</v>
      </c>
      <c r="G4538" s="149" t="s">
        <v>13438</v>
      </c>
      <c r="H4538" s="149" t="s">
        <v>13816</v>
      </c>
      <c r="I4538">
        <v>40002724</v>
      </c>
    </row>
    <row r="4539" spans="6:9" x14ac:dyDescent="0.25">
      <c r="F4539" t="str">
        <f t="shared" si="74"/>
        <v>ALLMOTION INDUSTRIES - TRACY</v>
      </c>
      <c r="G4539" s="149" t="s">
        <v>13438</v>
      </c>
      <c r="H4539" s="149" t="s">
        <v>13817</v>
      </c>
      <c r="I4539">
        <v>40006857</v>
      </c>
    </row>
    <row r="4540" spans="6:9" x14ac:dyDescent="0.25">
      <c r="F4540" t="str">
        <f t="shared" si="74"/>
        <v>ALLMOTION INDUSTRIES - TULSA</v>
      </c>
      <c r="G4540" s="149" t="s">
        <v>13438</v>
      </c>
      <c r="H4540" s="149" t="s">
        <v>13818</v>
      </c>
      <c r="I4540">
        <v>40004401</v>
      </c>
    </row>
    <row r="4541" spans="6:9" x14ac:dyDescent="0.25">
      <c r="F4541" t="str">
        <f t="shared" si="74"/>
        <v>ALLMOTION INDUSTRIES - TUPELO</v>
      </c>
      <c r="G4541" s="149" t="s">
        <v>13438</v>
      </c>
      <c r="H4541" s="149" t="s">
        <v>13819</v>
      </c>
      <c r="I4541">
        <v>40002556</v>
      </c>
    </row>
    <row r="4542" spans="6:9" x14ac:dyDescent="0.25">
      <c r="F4542" t="str">
        <f t="shared" si="74"/>
        <v>ALLMOTION INDUSTRIES - TYLER</v>
      </c>
      <c r="G4542" s="149" t="s">
        <v>13438</v>
      </c>
      <c r="H4542" s="149" t="s">
        <v>13820</v>
      </c>
      <c r="I4542">
        <v>40002546</v>
      </c>
    </row>
    <row r="4543" spans="6:9" x14ac:dyDescent="0.25">
      <c r="F4543" t="str">
        <f t="shared" si="74"/>
        <v>ALLMOTION INDUSTRIES - VERSAILLES</v>
      </c>
      <c r="G4543" s="149" t="s">
        <v>13438</v>
      </c>
      <c r="H4543" s="149" t="s">
        <v>6537</v>
      </c>
      <c r="I4543">
        <v>40001294</v>
      </c>
    </row>
    <row r="4544" spans="6:9" x14ac:dyDescent="0.25">
      <c r="F4544" t="str">
        <f t="shared" si="74"/>
        <v>ALLMOTION INDUSTRIES - VISALIA</v>
      </c>
      <c r="G4544" s="149" t="s">
        <v>13438</v>
      </c>
      <c r="H4544" s="149" t="s">
        <v>6540</v>
      </c>
      <c r="I4544">
        <v>40001157</v>
      </c>
    </row>
    <row r="4545" spans="6:9" x14ac:dyDescent="0.25">
      <c r="F4545" t="str">
        <f t="shared" si="74"/>
        <v>ALLMOTION INDUSTRIES - WAUKEGAN</v>
      </c>
      <c r="G4545" s="149" t="s">
        <v>13438</v>
      </c>
      <c r="H4545" s="149" t="s">
        <v>13821</v>
      </c>
      <c r="I4545">
        <v>40006487</v>
      </c>
    </row>
    <row r="4546" spans="6:9" x14ac:dyDescent="0.25">
      <c r="F4546" t="str">
        <f t="shared" si="74"/>
        <v>ALLMOTION INDUSTRIES - WEST MONROE</v>
      </c>
      <c r="G4546" s="149" t="s">
        <v>13438</v>
      </c>
      <c r="H4546" s="149" t="s">
        <v>13822</v>
      </c>
      <c r="I4546">
        <v>40004542</v>
      </c>
    </row>
    <row r="4547" spans="6:9" x14ac:dyDescent="0.25">
      <c r="F4547" t="str">
        <f t="shared" ref="F4547:F4610" si="75">CONCATENATE(G4547, H4547)</f>
        <v>ALLMOTION INDUSTRIES - WESTLAKE</v>
      </c>
      <c r="G4547" s="149" t="s">
        <v>13438</v>
      </c>
      <c r="H4547" s="149" t="s">
        <v>13823</v>
      </c>
      <c r="I4547">
        <v>40008500</v>
      </c>
    </row>
    <row r="4548" spans="6:9" x14ac:dyDescent="0.25">
      <c r="F4548" t="str">
        <f t="shared" si="75"/>
        <v>ALLMOTION INDUSTRIES - WICHITA FALLS</v>
      </c>
      <c r="G4548" s="149" t="s">
        <v>13438</v>
      </c>
      <c r="H4548" s="149" t="s">
        <v>13824</v>
      </c>
      <c r="I4548">
        <v>40003706</v>
      </c>
    </row>
    <row r="4549" spans="6:9" x14ac:dyDescent="0.25">
      <c r="F4549" t="str">
        <f t="shared" si="75"/>
        <v>ALLMOTION INDUSTRIES - WOODRIDGE</v>
      </c>
      <c r="G4549" s="149" t="s">
        <v>13438</v>
      </c>
      <c r="H4549" s="149" t="s">
        <v>13825</v>
      </c>
      <c r="I4549">
        <v>40007527</v>
      </c>
    </row>
    <row r="4550" spans="6:9" x14ac:dyDescent="0.25">
      <c r="F4550" t="str">
        <f t="shared" si="75"/>
        <v>ALLMOTION INDUSTRIES - YUMA</v>
      </c>
      <c r="G4550" s="149" t="s">
        <v>13438</v>
      </c>
      <c r="H4550" s="149" t="s">
        <v>13826</v>
      </c>
      <c r="I4550">
        <v>40006505</v>
      </c>
    </row>
    <row r="4551" spans="6:9" x14ac:dyDescent="0.25">
      <c r="F4551" t="str">
        <f t="shared" si="75"/>
        <v>ALLMOTION INDUSTRIES (ALTOONA)</v>
      </c>
      <c r="G4551" s="149" t="s">
        <v>13438</v>
      </c>
      <c r="H4551" s="149" t="s">
        <v>13827</v>
      </c>
      <c r="I4551">
        <v>40002440</v>
      </c>
    </row>
    <row r="4552" spans="6:9" x14ac:dyDescent="0.25">
      <c r="F4552" t="str">
        <f t="shared" si="75"/>
        <v>ALLMOTION INDUSTRIES (AUGUSTA)</v>
      </c>
      <c r="G4552" s="149" t="s">
        <v>13438</v>
      </c>
      <c r="H4552" s="149" t="s">
        <v>13828</v>
      </c>
      <c r="I4552">
        <v>40002757</v>
      </c>
    </row>
    <row r="4553" spans="6:9" x14ac:dyDescent="0.25">
      <c r="F4553" t="str">
        <f t="shared" si="75"/>
        <v>ALLMOTION INDUSTRIES (GARDENA)</v>
      </c>
      <c r="G4553" s="149" t="s">
        <v>13438</v>
      </c>
      <c r="H4553" s="149" t="s">
        <v>13829</v>
      </c>
      <c r="I4553">
        <v>40003308</v>
      </c>
    </row>
    <row r="4554" spans="6:9" x14ac:dyDescent="0.25">
      <c r="F4554" t="str">
        <f t="shared" si="75"/>
        <v>ALLMOTION INDUSTRIES (HARRISONBURG)</v>
      </c>
      <c r="G4554" s="149" t="s">
        <v>13438</v>
      </c>
      <c r="H4554" s="149" t="s">
        <v>13830</v>
      </c>
      <c r="I4554">
        <v>40000379</v>
      </c>
    </row>
    <row r="4555" spans="6:9" x14ac:dyDescent="0.25">
      <c r="F4555" t="str">
        <f t="shared" si="75"/>
        <v>ALLMOTION INDUSTRIES (KNOXVILLE)</v>
      </c>
      <c r="G4555" s="149" t="s">
        <v>13438</v>
      </c>
      <c r="H4555" s="149" t="s">
        <v>13831</v>
      </c>
      <c r="I4555">
        <v>40002081</v>
      </c>
    </row>
    <row r="4556" spans="6:9" x14ac:dyDescent="0.25">
      <c r="F4556" t="str">
        <f t="shared" si="75"/>
        <v>ALLMOTION INDUSTRIES (LODI)</v>
      </c>
      <c r="G4556" s="149" t="s">
        <v>13438</v>
      </c>
      <c r="H4556" s="149" t="s">
        <v>13832</v>
      </c>
      <c r="I4556">
        <v>40002629</v>
      </c>
    </row>
    <row r="4557" spans="6:9" x14ac:dyDescent="0.25">
      <c r="F4557" t="str">
        <f t="shared" si="75"/>
        <v>ALLMOTION INDUSTRIES (NORTH TONAWANDA)</v>
      </c>
      <c r="G4557" s="149" t="s">
        <v>13438</v>
      </c>
      <c r="H4557" s="149" t="s">
        <v>13833</v>
      </c>
      <c r="I4557">
        <v>40003854</v>
      </c>
    </row>
    <row r="4558" spans="6:9" x14ac:dyDescent="0.25">
      <c r="F4558" t="str">
        <f t="shared" si="75"/>
        <v>ALLMOTION INDUSTRIES (PA)</v>
      </c>
      <c r="G4558" s="149" t="s">
        <v>13438</v>
      </c>
      <c r="H4558" s="149" t="s">
        <v>13834</v>
      </c>
      <c r="I4558">
        <v>40005522</v>
      </c>
    </row>
    <row r="4559" spans="6:9" x14ac:dyDescent="0.25">
      <c r="F4559" t="str">
        <f t="shared" si="75"/>
        <v>ALLMOTION INDUSTRIES (PORTLAND)</v>
      </c>
      <c r="G4559" s="149" t="s">
        <v>13438</v>
      </c>
      <c r="H4559" s="149" t="s">
        <v>13835</v>
      </c>
      <c r="I4559">
        <v>40002308</v>
      </c>
    </row>
    <row r="4560" spans="6:9" x14ac:dyDescent="0.25">
      <c r="F4560" t="str">
        <f t="shared" si="75"/>
        <v>ALLMOTION INDUSTRIES (ROCHESTER)</v>
      </c>
      <c r="G4560" s="149" t="s">
        <v>13438</v>
      </c>
      <c r="H4560" s="149" t="s">
        <v>13836</v>
      </c>
      <c r="I4560">
        <v>40003888</v>
      </c>
    </row>
    <row r="4561" spans="6:9" x14ac:dyDescent="0.25">
      <c r="F4561" t="str">
        <f t="shared" si="75"/>
        <v>ALLMOTION INDUSTRIES (SAN DIEGO)</v>
      </c>
      <c r="G4561" s="149" t="s">
        <v>13438</v>
      </c>
      <c r="H4561" s="149" t="s">
        <v>13837</v>
      </c>
      <c r="I4561">
        <v>40005479</v>
      </c>
    </row>
    <row r="4562" spans="6:9" x14ac:dyDescent="0.25">
      <c r="F4562" t="str">
        <f t="shared" si="75"/>
        <v>ALLMOTION INDUSTRIES (SYRACUSE)</v>
      </c>
      <c r="G4562" s="149" t="s">
        <v>13438</v>
      </c>
      <c r="H4562" s="149" t="s">
        <v>13838</v>
      </c>
      <c r="I4562">
        <v>40001054</v>
      </c>
    </row>
    <row r="4563" spans="6:9" x14ac:dyDescent="0.25">
      <c r="F4563" t="str">
        <f t="shared" si="75"/>
        <v>ALLMOTION INDUSTRIES (WINCHESTER)</v>
      </c>
      <c r="G4563" s="149" t="s">
        <v>13438</v>
      </c>
      <c r="H4563" s="149" t="s">
        <v>13839</v>
      </c>
      <c r="I4563">
        <v>40005542</v>
      </c>
    </row>
    <row r="4564" spans="6:9" x14ac:dyDescent="0.25">
      <c r="F4564" t="str">
        <f t="shared" si="75"/>
        <v>ALLMOTION INDUSTRIES (YORK)</v>
      </c>
      <c r="G4564" s="149" t="s">
        <v>13438</v>
      </c>
      <c r="H4564" s="149" t="s">
        <v>13840</v>
      </c>
      <c r="I4564">
        <v>40002646</v>
      </c>
    </row>
    <row r="4565" spans="6:9" x14ac:dyDescent="0.25">
      <c r="F4565" t="str">
        <f t="shared" si="75"/>
        <v>ALLMOTION INDUSTRIES BOURBONNAIS IL</v>
      </c>
      <c r="G4565" s="149" t="s">
        <v>13438</v>
      </c>
      <c r="H4565" s="149" t="s">
        <v>13841</v>
      </c>
      <c r="I4565">
        <v>40005181</v>
      </c>
    </row>
    <row r="4566" spans="6:9" x14ac:dyDescent="0.25">
      <c r="F4566" t="str">
        <f t="shared" si="75"/>
        <v>ALLMOTION INDUSTRIES CANADA - ABBOTSFO</v>
      </c>
      <c r="G4566" s="149" t="s">
        <v>13438</v>
      </c>
      <c r="H4566" s="149" t="s">
        <v>6560</v>
      </c>
      <c r="I4566">
        <v>40424238</v>
      </c>
    </row>
    <row r="4567" spans="6:9" x14ac:dyDescent="0.25">
      <c r="F4567" t="str">
        <f t="shared" si="75"/>
        <v>ALLMOTION INDUSTRIES CANADA - MISSISSA</v>
      </c>
      <c r="G4567" s="149" t="s">
        <v>13438</v>
      </c>
      <c r="H4567" s="149" t="s">
        <v>13842</v>
      </c>
      <c r="I4567">
        <v>40421523</v>
      </c>
    </row>
    <row r="4568" spans="6:9" x14ac:dyDescent="0.25">
      <c r="F4568" t="str">
        <f t="shared" si="75"/>
        <v>ALLMOTION INDUSTRIES CANADA INC.-TORON</v>
      </c>
      <c r="G4568" s="149" t="s">
        <v>13438</v>
      </c>
      <c r="H4568" s="149" t="s">
        <v>6561</v>
      </c>
      <c r="I4568">
        <v>40421139</v>
      </c>
    </row>
    <row r="4569" spans="6:9" x14ac:dyDescent="0.25">
      <c r="F4569" t="str">
        <f t="shared" si="75"/>
        <v>ALLMOTION INDUSTRIES CHILLICOTHE OH</v>
      </c>
      <c r="G4569" s="149" t="s">
        <v>13438</v>
      </c>
      <c r="H4569" s="149" t="s">
        <v>13843</v>
      </c>
      <c r="I4569">
        <v>40001035</v>
      </c>
    </row>
    <row r="4570" spans="6:9" x14ac:dyDescent="0.25">
      <c r="F4570" t="str">
        <f t="shared" si="75"/>
        <v>ALLMOTION INDUSTRIES CINCINNATI OH</v>
      </c>
      <c r="G4570" s="149" t="s">
        <v>13438</v>
      </c>
      <c r="H4570" s="149" t="s">
        <v>13844</v>
      </c>
      <c r="I4570">
        <v>40001857</v>
      </c>
    </row>
    <row r="4571" spans="6:9" x14ac:dyDescent="0.25">
      <c r="F4571" t="str">
        <f t="shared" si="75"/>
        <v>ALLMOTION INDUSTRIES DANVILLE IL</v>
      </c>
      <c r="G4571" s="149" t="s">
        <v>13438</v>
      </c>
      <c r="H4571" s="149" t="s">
        <v>13845</v>
      </c>
      <c r="I4571">
        <v>40002066</v>
      </c>
    </row>
    <row r="4572" spans="6:9" x14ac:dyDescent="0.25">
      <c r="F4572" t="str">
        <f t="shared" si="75"/>
        <v>ALLMOTION INDUSTRIES DAYTON OH</v>
      </c>
      <c r="G4572" s="149" t="s">
        <v>13438</v>
      </c>
      <c r="H4572" s="149" t="s">
        <v>13846</v>
      </c>
      <c r="I4572">
        <v>40004257</v>
      </c>
    </row>
    <row r="4573" spans="6:9" x14ac:dyDescent="0.25">
      <c r="F4573" t="str">
        <f t="shared" si="75"/>
        <v>ALLMOTION INDUSTRIES -GROVES</v>
      </c>
      <c r="G4573" s="149" t="s">
        <v>13438</v>
      </c>
      <c r="H4573" s="149" t="s">
        <v>13847</v>
      </c>
      <c r="I4573">
        <v>40003496</v>
      </c>
    </row>
    <row r="4574" spans="6:9" x14ac:dyDescent="0.25">
      <c r="F4574" t="str">
        <f t="shared" si="75"/>
        <v>ALLMOTION INDUSTRIES HUNTINGTON WV</v>
      </c>
      <c r="G4574" s="149" t="s">
        <v>13438</v>
      </c>
      <c r="H4574" s="149" t="s">
        <v>13848</v>
      </c>
      <c r="I4574">
        <v>40000893</v>
      </c>
    </row>
    <row r="4575" spans="6:9" x14ac:dyDescent="0.25">
      <c r="F4575" s="185" t="str">
        <f t="shared" si="75"/>
        <v>ALLMOTION INDUSTRIES INC</v>
      </c>
      <c r="G4575" s="149" t="s">
        <v>13438</v>
      </c>
      <c r="H4575" s="149" t="s">
        <v>13849</v>
      </c>
      <c r="I4575">
        <v>40001408</v>
      </c>
    </row>
    <row r="4576" spans="6:9" x14ac:dyDescent="0.25">
      <c r="F4576" s="185" t="str">
        <f t="shared" si="75"/>
        <v>ALLMOTION INDUSTRIES INC</v>
      </c>
      <c r="G4576" s="149" t="s">
        <v>13438</v>
      </c>
      <c r="H4576" s="149" t="s">
        <v>13849</v>
      </c>
      <c r="I4576">
        <v>40008830</v>
      </c>
    </row>
    <row r="4577" spans="6:9" x14ac:dyDescent="0.25">
      <c r="F4577" t="str">
        <f t="shared" si="75"/>
        <v>ALLMOTION INDUSTRIES INC - ADDISON, IL</v>
      </c>
      <c r="G4577" s="149" t="s">
        <v>13438</v>
      </c>
      <c r="H4577" s="149" t="s">
        <v>13850</v>
      </c>
      <c r="I4577">
        <v>40004902</v>
      </c>
    </row>
    <row r="4578" spans="6:9" x14ac:dyDescent="0.25">
      <c r="F4578" t="str">
        <f t="shared" si="75"/>
        <v>ALLMOTION INDUSTRIES INC - WOODRIDGE</v>
      </c>
      <c r="G4578" s="149" t="s">
        <v>13438</v>
      </c>
      <c r="H4578" s="149" t="s">
        <v>13851</v>
      </c>
      <c r="I4578">
        <v>40007385</v>
      </c>
    </row>
    <row r="4579" spans="6:9" x14ac:dyDescent="0.25">
      <c r="F4579" t="str">
        <f t="shared" si="75"/>
        <v>ALLMOTION INDUSTRIES INC. - MACON, GA</v>
      </c>
      <c r="G4579" s="149" t="s">
        <v>13438</v>
      </c>
      <c r="H4579" s="149" t="s">
        <v>13852</v>
      </c>
      <c r="I4579">
        <v>40006741</v>
      </c>
    </row>
    <row r="4580" spans="6:9" x14ac:dyDescent="0.25">
      <c r="F4580" t="str">
        <f t="shared" si="75"/>
        <v>ALLMOTION INDUSTRIES LANCASTER OH</v>
      </c>
      <c r="G4580" s="149" t="s">
        <v>13438</v>
      </c>
      <c r="H4580" s="149" t="s">
        <v>13853</v>
      </c>
      <c r="I4580">
        <v>40005539</v>
      </c>
    </row>
    <row r="4581" spans="6:9" x14ac:dyDescent="0.25">
      <c r="F4581" t="str">
        <f t="shared" si="75"/>
        <v>ALLMOTION INDUSTRIES LINCOLN NE</v>
      </c>
      <c r="G4581" s="149" t="s">
        <v>13438</v>
      </c>
      <c r="H4581" s="149" t="s">
        <v>13854</v>
      </c>
      <c r="I4581">
        <v>40003413</v>
      </c>
    </row>
    <row r="4582" spans="6:9" x14ac:dyDescent="0.25">
      <c r="F4582" t="str">
        <f t="shared" si="75"/>
        <v>ALLMOTION INDUSTRIES LLC - COOKEVILLE</v>
      </c>
      <c r="G4582" s="149" t="s">
        <v>13438</v>
      </c>
      <c r="H4582" s="149" t="s">
        <v>13855</v>
      </c>
      <c r="I4582">
        <v>40007254</v>
      </c>
    </row>
    <row r="4583" spans="6:9" x14ac:dyDescent="0.25">
      <c r="F4583" t="str">
        <f t="shared" si="75"/>
        <v>ALLMOTION INDUSTRIES LONDON KY</v>
      </c>
      <c r="G4583" s="149" t="s">
        <v>13438</v>
      </c>
      <c r="H4583" s="149" t="s">
        <v>13856</v>
      </c>
      <c r="I4583">
        <v>40004303</v>
      </c>
    </row>
    <row r="4584" spans="6:9" x14ac:dyDescent="0.25">
      <c r="F4584" t="str">
        <f t="shared" si="75"/>
        <v>ALLMOTION INDUSTRIES MARYSVILLE OH</v>
      </c>
      <c r="G4584" s="149" t="s">
        <v>13438</v>
      </c>
      <c r="H4584" s="149" t="s">
        <v>13857</v>
      </c>
      <c r="I4584">
        <v>40004240</v>
      </c>
    </row>
    <row r="4585" spans="6:9" x14ac:dyDescent="0.25">
      <c r="F4585" t="str">
        <f t="shared" si="75"/>
        <v>ALLMOTION INDUSTRIES -MONTGOMERY</v>
      </c>
      <c r="G4585" s="149" t="s">
        <v>13438</v>
      </c>
      <c r="H4585" s="149" t="s">
        <v>13858</v>
      </c>
      <c r="I4585">
        <v>40005262</v>
      </c>
    </row>
    <row r="4586" spans="6:9" x14ac:dyDescent="0.25">
      <c r="F4586" t="str">
        <f t="shared" si="75"/>
        <v>ALLMOTION INDUSTRIES MUNCIE IN</v>
      </c>
      <c r="G4586" s="149" t="s">
        <v>13438</v>
      </c>
      <c r="H4586" s="149" t="s">
        <v>13859</v>
      </c>
      <c r="I4586">
        <v>40001290</v>
      </c>
    </row>
    <row r="4587" spans="6:9" x14ac:dyDescent="0.25">
      <c r="F4587" t="str">
        <f t="shared" si="75"/>
        <v>ALLMOTION INDUSTRIES PADUCAH KY</v>
      </c>
      <c r="G4587" s="149" t="s">
        <v>13438</v>
      </c>
      <c r="H4587" s="149" t="s">
        <v>13860</v>
      </c>
      <c r="I4587">
        <v>40001906</v>
      </c>
    </row>
    <row r="4588" spans="6:9" x14ac:dyDescent="0.25">
      <c r="F4588" t="str">
        <f t="shared" si="75"/>
        <v>ALLMOTION INDUSTRIES PARKVILLE MO</v>
      </c>
      <c r="G4588" s="149" t="s">
        <v>13438</v>
      </c>
      <c r="H4588" s="149" t="s">
        <v>13861</v>
      </c>
      <c r="I4588">
        <v>40004399</v>
      </c>
    </row>
    <row r="4589" spans="6:9" x14ac:dyDescent="0.25">
      <c r="F4589" t="str">
        <f t="shared" si="75"/>
        <v>ALLMOTION INDUSTRIES PERU IL</v>
      </c>
      <c r="G4589" s="149" t="s">
        <v>13438</v>
      </c>
      <c r="H4589" s="149" t="s">
        <v>13862</v>
      </c>
      <c r="I4589">
        <v>40003609</v>
      </c>
    </row>
    <row r="4590" spans="6:9" x14ac:dyDescent="0.25">
      <c r="F4590" t="str">
        <f t="shared" si="75"/>
        <v>ALLMOTION INDUSTRIES RACINE WI</v>
      </c>
      <c r="G4590" s="149" t="s">
        <v>13438</v>
      </c>
      <c r="H4590" s="149" t="s">
        <v>13863</v>
      </c>
      <c r="I4590">
        <v>40000832</v>
      </c>
    </row>
    <row r="4591" spans="6:9" x14ac:dyDescent="0.25">
      <c r="F4591" t="str">
        <f t="shared" si="75"/>
        <v>ALLMOTION INDUSTRIES WEIRTON WV</v>
      </c>
      <c r="G4591" s="149" t="s">
        <v>13438</v>
      </c>
      <c r="H4591" s="149" t="s">
        <v>13864</v>
      </c>
      <c r="I4591">
        <v>40002499</v>
      </c>
    </row>
    <row r="4592" spans="6:9" x14ac:dyDescent="0.25">
      <c r="F4592" t="str">
        <f t="shared" si="75"/>
        <v>ALLMOTION INDUSTRIES(LANCASTER)</v>
      </c>
      <c r="G4592" s="149" t="s">
        <v>13438</v>
      </c>
      <c r="H4592" s="149" t="s">
        <v>13865</v>
      </c>
      <c r="I4592">
        <v>40005085</v>
      </c>
    </row>
    <row r="4593" spans="6:9" x14ac:dyDescent="0.25">
      <c r="F4593" t="str">
        <f t="shared" si="75"/>
        <v>ALLMOTION INDUSTRIES(MUSCATINE)</v>
      </c>
      <c r="G4593" s="149" t="s">
        <v>13438</v>
      </c>
      <c r="H4593" s="149" t="s">
        <v>13866</v>
      </c>
      <c r="I4593">
        <v>40005200</v>
      </c>
    </row>
    <row r="4594" spans="6:9" x14ac:dyDescent="0.25">
      <c r="F4594" t="str">
        <f t="shared" si="75"/>
        <v>ALLMOTION INDUSTRIES, INC</v>
      </c>
      <c r="G4594" s="149" t="s">
        <v>13438</v>
      </c>
      <c r="H4594" s="149" t="s">
        <v>6564</v>
      </c>
      <c r="I4594">
        <v>40008897</v>
      </c>
    </row>
    <row r="4595" spans="6:9" x14ac:dyDescent="0.25">
      <c r="F4595" t="str">
        <f t="shared" si="75"/>
        <v>ALLMOTION INDUSTRIES, INC - RICHMOND</v>
      </c>
      <c r="G4595" s="149" t="s">
        <v>13438</v>
      </c>
      <c r="H4595" s="149" t="s">
        <v>13867</v>
      </c>
      <c r="I4595">
        <v>40007974</v>
      </c>
    </row>
    <row r="4596" spans="6:9" x14ac:dyDescent="0.25">
      <c r="F4596" t="str">
        <f t="shared" si="75"/>
        <v>ALLMOTION INDUSTRIES, INC - WEST CHICA</v>
      </c>
      <c r="G4596" s="149" t="s">
        <v>13438</v>
      </c>
      <c r="H4596" s="149" t="s">
        <v>13868</v>
      </c>
      <c r="I4596">
        <v>40008465</v>
      </c>
    </row>
    <row r="4597" spans="6:9" x14ac:dyDescent="0.25">
      <c r="F4597" t="str">
        <f t="shared" si="75"/>
        <v>ALLMOTION INDUSTRIES, INC. - WEST COLU</v>
      </c>
      <c r="G4597" s="149" t="s">
        <v>13438</v>
      </c>
      <c r="H4597" s="149" t="s">
        <v>13869</v>
      </c>
      <c r="I4597">
        <v>40006685</v>
      </c>
    </row>
    <row r="4598" spans="6:9" x14ac:dyDescent="0.25">
      <c r="F4598" t="str">
        <f t="shared" si="75"/>
        <v>ALLMOTION INDUSTRIES, INC.- ALBANY</v>
      </c>
      <c r="G4598" s="149" t="s">
        <v>13438</v>
      </c>
      <c r="H4598" s="149" t="s">
        <v>13870</v>
      </c>
      <c r="I4598">
        <v>40001258</v>
      </c>
    </row>
    <row r="4599" spans="6:9" x14ac:dyDescent="0.25">
      <c r="F4599" t="str">
        <f t="shared" si="75"/>
        <v>ALLMOTION INDUSTRIES, INC.-MARLBOROUGH</v>
      </c>
      <c r="G4599" s="149" t="s">
        <v>13438</v>
      </c>
      <c r="H4599" s="149" t="s">
        <v>13871</v>
      </c>
      <c r="I4599">
        <v>40001253</v>
      </c>
    </row>
    <row r="4600" spans="6:9" x14ac:dyDescent="0.25">
      <c r="F4600" t="str">
        <f t="shared" si="75"/>
        <v>ALLMOTION INDUSTRIES, MI HOSE &amp; RUBBER</v>
      </c>
      <c r="G4600" s="149" t="s">
        <v>13438</v>
      </c>
      <c r="H4600" s="149" t="s">
        <v>6566</v>
      </c>
      <c r="I4600">
        <v>40006193</v>
      </c>
    </row>
    <row r="4601" spans="6:9" x14ac:dyDescent="0.25">
      <c r="F4601" t="str">
        <f t="shared" si="75"/>
        <v>ALLMOTION INDUSTRIES,INC. - RALEIGH</v>
      </c>
      <c r="G4601" s="149" t="s">
        <v>13438</v>
      </c>
      <c r="H4601" s="149" t="s">
        <v>13872</v>
      </c>
      <c r="I4601">
        <v>40001279</v>
      </c>
    </row>
    <row r="4602" spans="6:9" x14ac:dyDescent="0.25">
      <c r="F4602" t="str">
        <f t="shared" si="75"/>
        <v>ALLMOTION INDUSTRIES-CEDAR RAPIDS, IA</v>
      </c>
      <c r="G4602" s="149" t="s">
        <v>13438</v>
      </c>
      <c r="H4602" s="149" t="s">
        <v>13873</v>
      </c>
      <c r="I4602">
        <v>40006615</v>
      </c>
    </row>
    <row r="4603" spans="6:9" x14ac:dyDescent="0.25">
      <c r="F4603" t="str">
        <f t="shared" si="75"/>
        <v>ALLMOTION INDUSTRIES-DOTHAN</v>
      </c>
      <c r="G4603" s="149" t="s">
        <v>13438</v>
      </c>
      <c r="H4603" s="149" t="s">
        <v>13874</v>
      </c>
      <c r="I4603">
        <v>40006479</v>
      </c>
    </row>
    <row r="4604" spans="6:9" x14ac:dyDescent="0.25">
      <c r="F4604" t="str">
        <f t="shared" si="75"/>
        <v>ALLMOTION INDUSTRIES-ELK GROVE VILL</v>
      </c>
      <c r="G4604" s="149" t="s">
        <v>13438</v>
      </c>
      <c r="H4604" s="149" t="s">
        <v>13875</v>
      </c>
      <c r="I4604">
        <v>40002648</v>
      </c>
    </row>
    <row r="4605" spans="6:9" x14ac:dyDescent="0.25">
      <c r="F4605" t="str">
        <f t="shared" si="75"/>
        <v>ALLMOTION INDUSTRIES-HUNTSVILLE</v>
      </c>
      <c r="G4605" s="149" t="s">
        <v>13438</v>
      </c>
      <c r="H4605" s="149" t="s">
        <v>13876</v>
      </c>
      <c r="I4605">
        <v>40006763</v>
      </c>
    </row>
    <row r="4606" spans="6:9" x14ac:dyDescent="0.25">
      <c r="F4606" t="str">
        <f t="shared" si="75"/>
        <v>ALLMOTION INDUSTRIES-JOLIET</v>
      </c>
      <c r="G4606" s="149" t="s">
        <v>13438</v>
      </c>
      <c r="H4606" s="149" t="s">
        <v>13877</v>
      </c>
      <c r="I4606">
        <v>40002548</v>
      </c>
    </row>
    <row r="4607" spans="6:9" x14ac:dyDescent="0.25">
      <c r="F4607" t="str">
        <f t="shared" si="75"/>
        <v>ALLMOTION INDUSTRIES-LAPORTE, IN</v>
      </c>
      <c r="G4607" s="149" t="s">
        <v>13438</v>
      </c>
      <c r="H4607" s="149" t="s">
        <v>13878</v>
      </c>
      <c r="I4607">
        <v>40006676</v>
      </c>
    </row>
    <row r="4608" spans="6:9" x14ac:dyDescent="0.25">
      <c r="F4608" t="str">
        <f t="shared" si="75"/>
        <v>ALLMOTION INDUSTRIES-MADISON WI</v>
      </c>
      <c r="G4608" s="149" t="s">
        <v>13438</v>
      </c>
      <c r="H4608" s="149" t="s">
        <v>13879</v>
      </c>
      <c r="I4608">
        <v>40003456</v>
      </c>
    </row>
    <row r="4609" spans="6:9" x14ac:dyDescent="0.25">
      <c r="F4609" t="str">
        <f t="shared" si="75"/>
        <v>ALLMOTION SYSTEM TRADING</v>
      </c>
      <c r="G4609" s="149" t="s">
        <v>13438</v>
      </c>
      <c r="H4609" s="149" t="s">
        <v>13880</v>
      </c>
      <c r="I4609">
        <v>63200004</v>
      </c>
    </row>
    <row r="4610" spans="6:9" x14ac:dyDescent="0.25">
      <c r="F4610" t="str">
        <f t="shared" si="75"/>
        <v>ALLMOTION-BLOOMINGTON,IL</v>
      </c>
      <c r="G4610" s="149" t="s">
        <v>13438</v>
      </c>
      <c r="H4610" s="149" t="s">
        <v>6577</v>
      </c>
      <c r="I4610">
        <v>40001049</v>
      </c>
    </row>
    <row r="4611" spans="6:9" x14ac:dyDescent="0.25">
      <c r="F4611" t="str">
        <f t="shared" ref="F4611:F4674" si="76">CONCATENATE(G4611, H4611)</f>
        <v>ALLMOTION-COLUMBIA,MO</v>
      </c>
      <c r="G4611" s="149" t="s">
        <v>13438</v>
      </c>
      <c r="H4611" s="149" t="s">
        <v>6578</v>
      </c>
      <c r="I4611">
        <v>40002756</v>
      </c>
    </row>
    <row r="4612" spans="6:9" x14ac:dyDescent="0.25">
      <c r="F4612" t="str">
        <f t="shared" si="76"/>
        <v>ALLMOTION-COLUMBUS,NE</v>
      </c>
      <c r="G4612" s="149" t="s">
        <v>13438</v>
      </c>
      <c r="H4612" s="149" t="s">
        <v>6579</v>
      </c>
      <c r="I4612">
        <v>40002146</v>
      </c>
    </row>
    <row r="4613" spans="6:9" x14ac:dyDescent="0.25">
      <c r="F4613" t="str">
        <f t="shared" si="76"/>
        <v>ALLMOTION-EARTH CITY,MO</v>
      </c>
      <c r="G4613" s="149" t="s">
        <v>13438</v>
      </c>
      <c r="H4613" s="149" t="s">
        <v>6580</v>
      </c>
      <c r="I4613">
        <v>40003268</v>
      </c>
    </row>
    <row r="4614" spans="6:9" x14ac:dyDescent="0.25">
      <c r="F4614" t="str">
        <f t="shared" si="76"/>
        <v>ALLMOTION-GRAND RAPIDS, MI</v>
      </c>
      <c r="G4614" s="149" t="s">
        <v>13438</v>
      </c>
      <c r="H4614" s="149" t="s">
        <v>6581</v>
      </c>
      <c r="I4614">
        <v>40001777</v>
      </c>
    </row>
    <row r="4615" spans="6:9" x14ac:dyDescent="0.25">
      <c r="F4615" t="str">
        <f t="shared" si="76"/>
        <v>ALLMOTION-KALAMAZOO, MI</v>
      </c>
      <c r="G4615" s="149" t="s">
        <v>13438</v>
      </c>
      <c r="H4615" s="149" t="s">
        <v>6582</v>
      </c>
      <c r="I4615">
        <v>40004317</v>
      </c>
    </row>
    <row r="4616" spans="6:9" x14ac:dyDescent="0.25">
      <c r="F4616" t="str">
        <f t="shared" si="76"/>
        <v>ALLMOTION-KOKOMO, IN</v>
      </c>
      <c r="G4616" s="149" t="s">
        <v>13438</v>
      </c>
      <c r="H4616" s="149" t="s">
        <v>6583</v>
      </c>
      <c r="I4616">
        <v>40001304</v>
      </c>
    </row>
    <row r="4617" spans="6:9" x14ac:dyDescent="0.25">
      <c r="F4617" t="str">
        <f t="shared" si="76"/>
        <v>ALLMOTION-LUDINGTON, MI</v>
      </c>
      <c r="G4617" s="149" t="s">
        <v>13438</v>
      </c>
      <c r="H4617" s="149" t="s">
        <v>6585</v>
      </c>
      <c r="I4617">
        <v>40001220</v>
      </c>
    </row>
    <row r="4618" spans="6:9" x14ac:dyDescent="0.25">
      <c r="F4618" t="str">
        <f t="shared" si="76"/>
        <v>ALLMOTION-MADISON HEIGHTS, MI</v>
      </c>
      <c r="G4618" s="149" t="s">
        <v>13438</v>
      </c>
      <c r="H4618" s="149" t="s">
        <v>6586</v>
      </c>
      <c r="I4618">
        <v>40005835</v>
      </c>
    </row>
    <row r="4619" spans="6:9" x14ac:dyDescent="0.25">
      <c r="F4619" t="str">
        <f t="shared" si="76"/>
        <v>ALLMOTION-MARYLAND HEIGHTS,MO</v>
      </c>
      <c r="G4619" s="149" t="s">
        <v>13438</v>
      </c>
      <c r="H4619" s="149" t="s">
        <v>6587</v>
      </c>
      <c r="I4619">
        <v>40005488</v>
      </c>
    </row>
    <row r="4620" spans="6:9" x14ac:dyDescent="0.25">
      <c r="F4620" t="str">
        <f t="shared" si="76"/>
        <v>ALLMOTION-MATTOON,IL</v>
      </c>
      <c r="G4620" s="149" t="s">
        <v>13438</v>
      </c>
      <c r="H4620" s="149" t="s">
        <v>6588</v>
      </c>
      <c r="I4620">
        <v>40001946</v>
      </c>
    </row>
    <row r="4621" spans="6:9" x14ac:dyDescent="0.25">
      <c r="F4621" t="str">
        <f t="shared" si="76"/>
        <v>ALLMOTION-MONTGOMERY,IL</v>
      </c>
      <c r="G4621" s="149" t="s">
        <v>13438</v>
      </c>
      <c r="H4621" s="149" t="s">
        <v>6589</v>
      </c>
      <c r="I4621">
        <v>40006450</v>
      </c>
    </row>
    <row r="4622" spans="6:9" x14ac:dyDescent="0.25">
      <c r="F4622" t="str">
        <f t="shared" si="76"/>
        <v>ALLMOTION-RIVERSIDE,MO</v>
      </c>
      <c r="G4622" s="149" t="s">
        <v>13438</v>
      </c>
      <c r="H4622" s="149" t="s">
        <v>6590</v>
      </c>
      <c r="I4622">
        <v>40003454</v>
      </c>
    </row>
    <row r="4623" spans="6:9" x14ac:dyDescent="0.25">
      <c r="F4623" t="str">
        <f t="shared" si="76"/>
        <v>ALLMOTION-SIOUX CITY,IA</v>
      </c>
      <c r="G4623" s="149" t="s">
        <v>13438</v>
      </c>
      <c r="H4623" s="149" t="s">
        <v>6591</v>
      </c>
      <c r="I4623">
        <v>40002889</v>
      </c>
    </row>
    <row r="4624" spans="6:9" x14ac:dyDescent="0.25">
      <c r="F4624" t="str">
        <f t="shared" si="76"/>
        <v>ALLMOTION-SPRINGFIELD,IL</v>
      </c>
      <c r="G4624" s="149" t="s">
        <v>13438</v>
      </c>
      <c r="H4624" s="149" t="s">
        <v>13881</v>
      </c>
      <c r="I4624">
        <v>40002890</v>
      </c>
    </row>
    <row r="4625" spans="6:9" x14ac:dyDescent="0.25">
      <c r="F4625" t="str">
        <f t="shared" si="76"/>
        <v>ALLMOTION-SPRINGFIELD,MO</v>
      </c>
      <c r="G4625" s="149" t="s">
        <v>13438</v>
      </c>
      <c r="H4625" s="149" t="s">
        <v>6592</v>
      </c>
      <c r="I4625">
        <v>40001710</v>
      </c>
    </row>
    <row r="4626" spans="6:9" x14ac:dyDescent="0.25">
      <c r="F4626" t="str">
        <f t="shared" si="76"/>
        <v>ALLMOTION-WHEELING,IL</v>
      </c>
      <c r="G4626" s="149" t="s">
        <v>13438</v>
      </c>
      <c r="H4626" s="149" t="s">
        <v>13882</v>
      </c>
      <c r="I4626">
        <v>40003595</v>
      </c>
    </row>
    <row r="4627" spans="6:9" x14ac:dyDescent="0.25">
      <c r="F4627" t="str">
        <f t="shared" si="76"/>
        <v>ALLMOUNT FRANKLIN FOODS LLC</v>
      </c>
      <c r="G4627" s="149" t="s">
        <v>13438</v>
      </c>
      <c r="H4627" s="149" t="s">
        <v>6596</v>
      </c>
      <c r="I4627">
        <v>40008877</v>
      </c>
    </row>
    <row r="4628" spans="6:9" x14ac:dyDescent="0.25">
      <c r="F4628" t="str">
        <f t="shared" si="76"/>
        <v>ALLMP EQUIPMENT LLC</v>
      </c>
      <c r="G4628" s="149" t="s">
        <v>13438</v>
      </c>
      <c r="H4628" s="149" t="s">
        <v>6598</v>
      </c>
      <c r="I4628">
        <v>40007622</v>
      </c>
    </row>
    <row r="4629" spans="6:9" x14ac:dyDescent="0.25">
      <c r="F4629" t="str">
        <f t="shared" si="76"/>
        <v>ALLMPAC LANGEN PACKAGING INC.</v>
      </c>
      <c r="G4629" s="149" t="s">
        <v>13438</v>
      </c>
      <c r="H4629" s="149" t="s">
        <v>6599</v>
      </c>
      <c r="I4629">
        <v>40420084</v>
      </c>
    </row>
    <row r="4630" spans="6:9" x14ac:dyDescent="0.25">
      <c r="F4630" t="str">
        <f t="shared" si="76"/>
        <v>ALLMPI PAPER MILLS PORTNEUF</v>
      </c>
      <c r="G4630" s="149" t="s">
        <v>13438</v>
      </c>
      <c r="H4630" s="149" t="s">
        <v>6600</v>
      </c>
      <c r="I4630">
        <v>40420938</v>
      </c>
    </row>
    <row r="4631" spans="6:9" x14ac:dyDescent="0.25">
      <c r="F4631" t="str">
        <f t="shared" si="76"/>
        <v>ALLMPI PRINT</v>
      </c>
      <c r="G4631" s="149" t="s">
        <v>13438</v>
      </c>
      <c r="H4631" s="149" t="s">
        <v>6601</v>
      </c>
      <c r="I4631">
        <v>40420525</v>
      </c>
    </row>
    <row r="4632" spans="6:9" x14ac:dyDescent="0.25">
      <c r="F4632" t="str">
        <f t="shared" si="76"/>
        <v>ALLM-POWER DRIVES INC.</v>
      </c>
      <c r="G4632" s="149" t="s">
        <v>13438</v>
      </c>
      <c r="H4632" s="149" t="s">
        <v>6602</v>
      </c>
      <c r="I4632">
        <v>40005394</v>
      </c>
    </row>
    <row r="4633" spans="6:9" x14ac:dyDescent="0.25">
      <c r="F4633" t="str">
        <f t="shared" si="76"/>
        <v>ALLMR. MATERIAL HANDLING</v>
      </c>
      <c r="G4633" s="149" t="s">
        <v>13438</v>
      </c>
      <c r="H4633" s="149" t="s">
        <v>6603</v>
      </c>
      <c r="I4633">
        <v>40421082</v>
      </c>
    </row>
    <row r="4634" spans="6:9" x14ac:dyDescent="0.25">
      <c r="F4634" t="str">
        <f t="shared" si="76"/>
        <v>ALLMS NONWOVENS</v>
      </c>
      <c r="G4634" s="149" t="s">
        <v>13438</v>
      </c>
      <c r="H4634" s="149" t="s">
        <v>6606</v>
      </c>
      <c r="I4634">
        <v>40005936</v>
      </c>
    </row>
    <row r="4635" spans="6:9" x14ac:dyDescent="0.25">
      <c r="F4635" s="185" t="str">
        <f t="shared" si="76"/>
        <v>ALLMS RUBBER COMPANY</v>
      </c>
      <c r="G4635" s="149" t="s">
        <v>13438</v>
      </c>
      <c r="H4635" s="149" t="s">
        <v>6607</v>
      </c>
      <c r="I4635">
        <v>40004445</v>
      </c>
    </row>
    <row r="4636" spans="6:9" x14ac:dyDescent="0.25">
      <c r="F4636" s="185" t="str">
        <f t="shared" si="76"/>
        <v>ALLMS RUBBER COMPANY</v>
      </c>
      <c r="G4636" s="149" t="s">
        <v>13438</v>
      </c>
      <c r="H4636" s="149" t="s">
        <v>6607</v>
      </c>
      <c r="I4636">
        <v>40006071</v>
      </c>
    </row>
    <row r="4637" spans="6:9" x14ac:dyDescent="0.25">
      <c r="F4637" t="str">
        <f t="shared" si="76"/>
        <v>ALLMSC INDUSTRIAL DIRECT</v>
      </c>
      <c r="G4637" s="149" t="s">
        <v>13438</v>
      </c>
      <c r="H4637" s="149" t="s">
        <v>6609</v>
      </c>
      <c r="I4637">
        <v>40007131</v>
      </c>
    </row>
    <row r="4638" spans="6:9" x14ac:dyDescent="0.25">
      <c r="F4638" t="str">
        <f t="shared" si="76"/>
        <v>ALLMSC LAMINATE-MATL SCIENCE CORP.</v>
      </c>
      <c r="G4638" s="149" t="s">
        <v>13438</v>
      </c>
      <c r="H4638" s="149" t="s">
        <v>6610</v>
      </c>
      <c r="I4638">
        <v>40004216</v>
      </c>
    </row>
    <row r="4639" spans="6:9" x14ac:dyDescent="0.25">
      <c r="F4639" t="str">
        <f t="shared" si="76"/>
        <v>ALLMSN CORP DBA BUDD FOODS INC.</v>
      </c>
      <c r="G4639" s="149" t="s">
        <v>13438</v>
      </c>
      <c r="H4639" s="149" t="s">
        <v>6613</v>
      </c>
      <c r="I4639">
        <v>40005576</v>
      </c>
    </row>
    <row r="4640" spans="6:9" x14ac:dyDescent="0.25">
      <c r="F4640" t="str">
        <f t="shared" si="76"/>
        <v>ALLMSP</v>
      </c>
      <c r="G4640" s="149" t="s">
        <v>13438</v>
      </c>
      <c r="H4640" s="149" t="s">
        <v>6614</v>
      </c>
      <c r="I4640">
        <v>40421176</v>
      </c>
    </row>
    <row r="4641" spans="6:9" x14ac:dyDescent="0.25">
      <c r="F4641" t="str">
        <f t="shared" si="76"/>
        <v>ALLMSPARK</v>
      </c>
      <c r="G4641" s="149" t="s">
        <v>13438</v>
      </c>
      <c r="H4641" s="149" t="s">
        <v>6615</v>
      </c>
      <c r="I4641">
        <v>40008534</v>
      </c>
    </row>
    <row r="4642" spans="6:9" x14ac:dyDescent="0.25">
      <c r="F4642" t="str">
        <f t="shared" si="76"/>
        <v>ALLMT HOLLY SPRINGS SPECIALTY PAPER</v>
      </c>
      <c r="G4642" s="149" t="s">
        <v>13438</v>
      </c>
      <c r="H4642" s="149" t="s">
        <v>6616</v>
      </c>
      <c r="I4642">
        <v>40006416</v>
      </c>
    </row>
    <row r="4643" spans="6:9" x14ac:dyDescent="0.25">
      <c r="F4643" t="str">
        <f t="shared" si="76"/>
        <v>ALLMT VERNON MILLS ALTO YARN PLANT</v>
      </c>
      <c r="G4643" s="149" t="s">
        <v>13438</v>
      </c>
      <c r="H4643" s="149" t="s">
        <v>6617</v>
      </c>
      <c r="I4643">
        <v>40000059</v>
      </c>
    </row>
    <row r="4644" spans="6:9" x14ac:dyDescent="0.25">
      <c r="F4644" t="str">
        <f t="shared" si="76"/>
        <v>ALLMT VERNON MILLS FABRIC PLANT</v>
      </c>
      <c r="G4644" s="149" t="s">
        <v>13438</v>
      </c>
      <c r="H4644" s="149" t="s">
        <v>6618</v>
      </c>
      <c r="I4644">
        <v>40000156</v>
      </c>
    </row>
    <row r="4645" spans="6:9" x14ac:dyDescent="0.25">
      <c r="F4645" t="str">
        <f t="shared" si="76"/>
        <v>ALLMT VERNON MILLS-TRION GRE</v>
      </c>
      <c r="G4645" s="149" t="s">
        <v>13438</v>
      </c>
      <c r="H4645" s="149" t="s">
        <v>6620</v>
      </c>
      <c r="I4645">
        <v>40000090</v>
      </c>
    </row>
    <row r="4646" spans="6:9" x14ac:dyDescent="0.25">
      <c r="F4646" t="str">
        <f t="shared" si="76"/>
        <v>ALLMTS INDUSTRIAL,INC.DBA FLOW PRODUCT</v>
      </c>
      <c r="G4646" s="149" t="s">
        <v>13438</v>
      </c>
      <c r="H4646" s="149" t="s">
        <v>6623</v>
      </c>
      <c r="I4646">
        <v>40002244</v>
      </c>
    </row>
    <row r="4647" spans="6:9" x14ac:dyDescent="0.25">
      <c r="F4647" t="str">
        <f t="shared" si="76"/>
        <v>ALLMUELLER SYSTEMS</v>
      </c>
      <c r="G4647" s="149" t="s">
        <v>13438</v>
      </c>
      <c r="H4647" s="149" t="s">
        <v>6624</v>
      </c>
      <c r="I4647">
        <v>40007011</v>
      </c>
    </row>
    <row r="4648" spans="6:9" x14ac:dyDescent="0.25">
      <c r="F4648" t="str">
        <f t="shared" si="76"/>
        <v>ALLMULCAHEY, INC.</v>
      </c>
      <c r="G4648" s="149" t="s">
        <v>13438</v>
      </c>
      <c r="H4648" s="149" t="s">
        <v>6625</v>
      </c>
      <c r="I4648">
        <v>40001359</v>
      </c>
    </row>
    <row r="4649" spans="6:9" x14ac:dyDescent="0.25">
      <c r="F4649" t="str">
        <f t="shared" si="76"/>
        <v>ALLMULHEARN BELTING</v>
      </c>
      <c r="G4649" s="149" t="s">
        <v>13438</v>
      </c>
      <c r="H4649" s="149" t="s">
        <v>6626</v>
      </c>
      <c r="I4649">
        <v>40002711</v>
      </c>
    </row>
    <row r="4650" spans="6:9" x14ac:dyDescent="0.25">
      <c r="F4650" t="str">
        <f t="shared" si="76"/>
        <v>ALLMULHERN BELTING - FAIRFIELD OH</v>
      </c>
      <c r="G4650" s="149" t="s">
        <v>13438</v>
      </c>
      <c r="H4650" s="149" t="s">
        <v>6628</v>
      </c>
      <c r="I4650">
        <v>40001494</v>
      </c>
    </row>
    <row r="4651" spans="6:9" x14ac:dyDescent="0.25">
      <c r="F4651" s="185" t="str">
        <f t="shared" si="76"/>
        <v>ALLMULHERN BELTING COMPANY</v>
      </c>
      <c r="G4651" s="149" t="s">
        <v>13438</v>
      </c>
      <c r="H4651" s="149" t="s">
        <v>6629</v>
      </c>
      <c r="I4651">
        <v>40006029</v>
      </c>
    </row>
    <row r="4652" spans="6:9" x14ac:dyDescent="0.25">
      <c r="F4652" s="185" t="str">
        <f t="shared" si="76"/>
        <v>ALLMULHERN BELTING COMPANY</v>
      </c>
      <c r="G4652" s="149" t="s">
        <v>13438</v>
      </c>
      <c r="H4652" s="149" t="s">
        <v>6629</v>
      </c>
      <c r="I4652">
        <v>40006028</v>
      </c>
    </row>
    <row r="4653" spans="6:9" x14ac:dyDescent="0.25">
      <c r="F4653" s="185" t="str">
        <f t="shared" si="76"/>
        <v>ALLMULHERN BELTING COMPANY</v>
      </c>
      <c r="G4653" s="149" t="s">
        <v>13438</v>
      </c>
      <c r="H4653" s="149" t="s">
        <v>6629</v>
      </c>
      <c r="I4653">
        <v>40007742</v>
      </c>
    </row>
    <row r="4654" spans="6:9" x14ac:dyDescent="0.25">
      <c r="F4654" s="185" t="str">
        <f t="shared" si="76"/>
        <v>ALLMULHERN BELTING COMPANY</v>
      </c>
      <c r="G4654" s="149" t="s">
        <v>13438</v>
      </c>
      <c r="H4654" s="149" t="s">
        <v>6629</v>
      </c>
      <c r="I4654">
        <v>40000234</v>
      </c>
    </row>
    <row r="4655" spans="6:9" x14ac:dyDescent="0.25">
      <c r="F4655" t="str">
        <f t="shared" si="76"/>
        <v>ALLMULHERN BELTING-MI CITY, IN</v>
      </c>
      <c r="G4655" s="149" t="s">
        <v>13438</v>
      </c>
      <c r="H4655" s="149" t="s">
        <v>6630</v>
      </c>
      <c r="I4655">
        <v>40005065</v>
      </c>
    </row>
    <row r="4656" spans="6:9" x14ac:dyDescent="0.25">
      <c r="F4656" t="str">
        <f t="shared" si="76"/>
        <v>ALLMULLER MARTINI CORP</v>
      </c>
      <c r="G4656" s="149" t="s">
        <v>13438</v>
      </c>
      <c r="H4656" s="149" t="s">
        <v>6631</v>
      </c>
      <c r="I4656">
        <v>40001861</v>
      </c>
    </row>
    <row r="4657" spans="6:9" x14ac:dyDescent="0.25">
      <c r="F4657" t="str">
        <f t="shared" si="76"/>
        <v>ALLMULLER MARTINI MFG. CORP. - PLANT C</v>
      </c>
      <c r="G4657" s="149" t="s">
        <v>13438</v>
      </c>
      <c r="H4657" s="149" t="s">
        <v>6633</v>
      </c>
      <c r="I4657">
        <v>40001228</v>
      </c>
    </row>
    <row r="4658" spans="6:9" x14ac:dyDescent="0.25">
      <c r="F4658" t="str">
        <f t="shared" si="76"/>
        <v>ALLMULTI BAKE INC.</v>
      </c>
      <c r="G4658" s="149" t="s">
        <v>13438</v>
      </c>
      <c r="H4658" s="149" t="s">
        <v>6635</v>
      </c>
      <c r="I4658">
        <v>40007664</v>
      </c>
    </row>
    <row r="4659" spans="6:9" x14ac:dyDescent="0.25">
      <c r="F4659" t="str">
        <f t="shared" si="76"/>
        <v>ALLMULTI FIBRES INC.</v>
      </c>
      <c r="G4659" s="149" t="s">
        <v>13438</v>
      </c>
      <c r="H4659" s="149" t="s">
        <v>6636</v>
      </c>
      <c r="I4659">
        <v>40421340</v>
      </c>
    </row>
    <row r="4660" spans="6:9" x14ac:dyDescent="0.25">
      <c r="F4660" s="185" t="str">
        <f t="shared" si="76"/>
        <v>ALLMULTI PACKAGING SOLUTIONS</v>
      </c>
      <c r="G4660" s="149" t="s">
        <v>13438</v>
      </c>
      <c r="H4660" s="149" t="s">
        <v>6637</v>
      </c>
      <c r="I4660">
        <v>40004297</v>
      </c>
    </row>
    <row r="4661" spans="6:9" x14ac:dyDescent="0.25">
      <c r="F4661" s="185" t="str">
        <f t="shared" si="76"/>
        <v>ALLMULTI PACKAGING SOLUTIONS</v>
      </c>
      <c r="G4661" s="149" t="s">
        <v>13438</v>
      </c>
      <c r="H4661" s="149" t="s">
        <v>6637</v>
      </c>
      <c r="I4661">
        <v>40001965</v>
      </c>
    </row>
    <row r="4662" spans="6:9" x14ac:dyDescent="0.25">
      <c r="F4662" s="185" t="str">
        <f t="shared" si="76"/>
        <v>ALLMULTI PACKAGING SOLUTIONS</v>
      </c>
      <c r="G4662" s="149" t="s">
        <v>13438</v>
      </c>
      <c r="H4662" s="149" t="s">
        <v>6637</v>
      </c>
      <c r="I4662">
        <v>40421285</v>
      </c>
    </row>
    <row r="4663" spans="6:9" x14ac:dyDescent="0.25">
      <c r="F4663" t="str">
        <f t="shared" si="76"/>
        <v>ALLMULTI PACKAGING SOLUTIONS INC</v>
      </c>
      <c r="G4663" s="149" t="s">
        <v>13438</v>
      </c>
      <c r="H4663" s="149" t="s">
        <v>6638</v>
      </c>
      <c r="I4663">
        <v>40006982</v>
      </c>
    </row>
    <row r="4664" spans="6:9" x14ac:dyDescent="0.25">
      <c r="F4664" t="str">
        <f t="shared" si="76"/>
        <v>ALLMULTIBAR FOODS INC.</v>
      </c>
      <c r="G4664" s="149" t="s">
        <v>13438</v>
      </c>
      <c r="H4664" s="149" t="s">
        <v>13883</v>
      </c>
      <c r="I4664">
        <v>4042108</v>
      </c>
    </row>
    <row r="4665" spans="6:9" x14ac:dyDescent="0.25">
      <c r="F4665" t="str">
        <f t="shared" si="76"/>
        <v>ALLMULTICAM, INC</v>
      </c>
      <c r="G4665" s="149" t="s">
        <v>13438</v>
      </c>
      <c r="H4665" s="149" t="s">
        <v>6639</v>
      </c>
      <c r="I4665">
        <v>40005729</v>
      </c>
    </row>
    <row r="4666" spans="6:9" x14ac:dyDescent="0.25">
      <c r="F4666" t="str">
        <f t="shared" si="76"/>
        <v>ALLMULTI-CONVEYOR, LLC</v>
      </c>
      <c r="G4666" s="149" t="s">
        <v>13438</v>
      </c>
      <c r="H4666" s="149" t="s">
        <v>6640</v>
      </c>
      <c r="I4666">
        <v>40001293</v>
      </c>
    </row>
    <row r="4667" spans="6:9" x14ac:dyDescent="0.25">
      <c r="F4667" t="str">
        <f t="shared" si="76"/>
        <v>ALLMULTIDICK INTERNATIONAL</v>
      </c>
      <c r="G4667" s="149" t="s">
        <v>13438</v>
      </c>
      <c r="H4667" s="149" t="s">
        <v>6641</v>
      </c>
      <c r="I4667">
        <v>40420286</v>
      </c>
    </row>
    <row r="4668" spans="6:9" x14ac:dyDescent="0.25">
      <c r="F4668" t="str">
        <f t="shared" si="76"/>
        <v>ALLMULTI-FAB PRODUCTS, LLC</v>
      </c>
      <c r="G4668" s="149" t="s">
        <v>13438</v>
      </c>
      <c r="H4668" s="149" t="s">
        <v>6642</v>
      </c>
      <c r="I4668">
        <v>40008745</v>
      </c>
    </row>
    <row r="4669" spans="6:9" x14ac:dyDescent="0.25">
      <c r="F4669" t="str">
        <f t="shared" si="76"/>
        <v>ALLMULTIPLE PAKFOLD BUSINESS</v>
      </c>
      <c r="G4669" s="149" t="s">
        <v>13438</v>
      </c>
      <c r="H4669" s="149" t="s">
        <v>6644</v>
      </c>
      <c r="I4669">
        <v>40420329</v>
      </c>
    </row>
    <row r="4670" spans="6:9" x14ac:dyDescent="0.25">
      <c r="F4670" t="str">
        <f t="shared" si="76"/>
        <v>ALLMULTIVAC INC.</v>
      </c>
      <c r="G4670" s="149" t="s">
        <v>13438</v>
      </c>
      <c r="H4670" s="149" t="s">
        <v>6646</v>
      </c>
      <c r="I4670">
        <v>40008017</v>
      </c>
    </row>
    <row r="4671" spans="6:9" x14ac:dyDescent="0.25">
      <c r="F4671" t="str">
        <f t="shared" si="76"/>
        <v>ALLMULTI-VAC INC.</v>
      </c>
      <c r="G4671" s="149" t="s">
        <v>13438</v>
      </c>
      <c r="H4671" s="149" t="s">
        <v>6647</v>
      </c>
      <c r="I4671">
        <v>40004380</v>
      </c>
    </row>
    <row r="4672" spans="6:9" x14ac:dyDescent="0.25">
      <c r="F4672" t="str">
        <f t="shared" si="76"/>
        <v>ALLMULTI-WEB TECHNOLOGIES IN</v>
      </c>
      <c r="G4672" s="149" t="s">
        <v>13438</v>
      </c>
      <c r="H4672" s="149" t="s">
        <v>6648</v>
      </c>
      <c r="I4672">
        <v>40420031</v>
      </c>
    </row>
    <row r="4673" spans="6:9" x14ac:dyDescent="0.25">
      <c r="F4673" t="str">
        <f t="shared" si="76"/>
        <v>ALLMUNNELL &amp; SHERRILL - REDDING</v>
      </c>
      <c r="G4673" s="149" t="s">
        <v>13438</v>
      </c>
      <c r="H4673" s="149" t="s">
        <v>13884</v>
      </c>
      <c r="I4673">
        <v>40007571</v>
      </c>
    </row>
    <row r="4674" spans="6:9" x14ac:dyDescent="0.25">
      <c r="F4674" t="str">
        <f t="shared" si="76"/>
        <v>ALLMUNNELL &amp; SHERRILL INC. - LOGISTICS</v>
      </c>
      <c r="G4674" s="149" t="s">
        <v>13438</v>
      </c>
      <c r="H4674" s="149" t="s">
        <v>13885</v>
      </c>
      <c r="I4674">
        <v>40000768</v>
      </c>
    </row>
    <row r="4675" spans="6:9" x14ac:dyDescent="0.25">
      <c r="F4675" t="str">
        <f t="shared" ref="F4675:F4738" si="77">CONCATENATE(G4675, H4675)</f>
        <v>ALLMUNNELL &amp; SHERRILL, INC.</v>
      </c>
      <c r="G4675" s="149" t="s">
        <v>13438</v>
      </c>
      <c r="H4675" s="149" t="s">
        <v>13886</v>
      </c>
      <c r="I4675">
        <v>40003097</v>
      </c>
    </row>
    <row r="4676" spans="6:9" x14ac:dyDescent="0.25">
      <c r="F4676" t="str">
        <f t="shared" si="77"/>
        <v>ALLMURATA MACHINERY USA , INC</v>
      </c>
      <c r="G4676" s="149" t="s">
        <v>13438</v>
      </c>
      <c r="H4676" s="149" t="s">
        <v>6650</v>
      </c>
      <c r="I4676">
        <v>40000163</v>
      </c>
    </row>
    <row r="4677" spans="6:9" x14ac:dyDescent="0.25">
      <c r="F4677" t="str">
        <f t="shared" si="77"/>
        <v>ALLMWW FOOD PROCESSING USA LLC</v>
      </c>
      <c r="G4677" s="149" t="s">
        <v>13438</v>
      </c>
      <c r="H4677" s="149" t="s">
        <v>6657</v>
      </c>
      <c r="I4677">
        <v>40007592</v>
      </c>
    </row>
    <row r="4678" spans="6:9" x14ac:dyDescent="0.25">
      <c r="F4678" t="str">
        <f t="shared" si="77"/>
        <v>ALLMX SOLUTIONS</v>
      </c>
      <c r="G4678" s="149" t="s">
        <v>13438</v>
      </c>
      <c r="H4678" s="149" t="s">
        <v>6658</v>
      </c>
      <c r="I4678">
        <v>40007663</v>
      </c>
    </row>
    <row r="4679" spans="6:9" x14ac:dyDescent="0.25">
      <c r="F4679" t="str">
        <f t="shared" si="77"/>
        <v>ALLMYOJO USA, INC.</v>
      </c>
      <c r="G4679" s="149" t="s">
        <v>13438</v>
      </c>
      <c r="H4679" s="149" t="s">
        <v>6660</v>
      </c>
      <c r="I4679">
        <v>40009021</v>
      </c>
    </row>
    <row r="4680" spans="6:9" x14ac:dyDescent="0.25">
      <c r="F4680" t="str">
        <f t="shared" si="77"/>
        <v>ALLMYRON MFG</v>
      </c>
      <c r="G4680" s="149" t="s">
        <v>13438</v>
      </c>
      <c r="H4680" s="149" t="s">
        <v>6661</v>
      </c>
      <c r="I4680">
        <v>40005284</v>
      </c>
    </row>
    <row r="4681" spans="6:9" x14ac:dyDescent="0.25">
      <c r="F4681" t="str">
        <f t="shared" si="77"/>
        <v>ALLN C R CANADA LTD.</v>
      </c>
      <c r="G4681" s="149" t="s">
        <v>13438</v>
      </c>
      <c r="H4681" s="149" t="s">
        <v>6663</v>
      </c>
      <c r="I4681">
        <v>40420089</v>
      </c>
    </row>
    <row r="4682" spans="6:9" x14ac:dyDescent="0.25">
      <c r="F4682" t="str">
        <f t="shared" si="77"/>
        <v>ALLN.J. BUSINESS FORMS</v>
      </c>
      <c r="G4682" s="149" t="s">
        <v>13438</v>
      </c>
      <c r="H4682" s="149" t="s">
        <v>6664</v>
      </c>
      <c r="I4682">
        <v>40003917</v>
      </c>
    </row>
    <row r="4683" spans="6:9" x14ac:dyDescent="0.25">
      <c r="F4683" t="str">
        <f t="shared" si="77"/>
        <v>ALLN.M.S.</v>
      </c>
      <c r="G4683" s="149" t="s">
        <v>13438</v>
      </c>
      <c r="H4683" s="149" t="s">
        <v>6665</v>
      </c>
      <c r="I4683">
        <v>40006275</v>
      </c>
    </row>
    <row r="4684" spans="6:9" x14ac:dyDescent="0.25">
      <c r="F4684" t="str">
        <f t="shared" si="77"/>
        <v>ALLN2 INGREDIENTS INC.</v>
      </c>
      <c r="G4684" s="149" t="s">
        <v>13438</v>
      </c>
      <c r="H4684" s="149" t="s">
        <v>6666</v>
      </c>
      <c r="I4684">
        <v>40421042</v>
      </c>
    </row>
    <row r="4685" spans="6:9" x14ac:dyDescent="0.25">
      <c r="F4685" t="str">
        <f t="shared" si="77"/>
        <v>ALLNACHI TOOL AMERICA</v>
      </c>
      <c r="G4685" s="149" t="s">
        <v>13438</v>
      </c>
      <c r="H4685" s="149" t="s">
        <v>6667</v>
      </c>
      <c r="I4685">
        <v>40007901</v>
      </c>
    </row>
    <row r="4686" spans="6:9" x14ac:dyDescent="0.25">
      <c r="F4686" t="str">
        <f t="shared" si="77"/>
        <v>ALLNAPA IBS #486</v>
      </c>
      <c r="G4686" s="149" t="s">
        <v>13438</v>
      </c>
      <c r="H4686" s="149" t="s">
        <v>6672</v>
      </c>
      <c r="I4686">
        <v>40007606</v>
      </c>
    </row>
    <row r="4687" spans="6:9" x14ac:dyDescent="0.25">
      <c r="F4687" t="str">
        <f t="shared" si="77"/>
        <v>ALLNARAYANS ENGINEERING</v>
      </c>
      <c r="G4687" s="149" t="s">
        <v>13438</v>
      </c>
      <c r="H4687" s="149" t="s">
        <v>6674</v>
      </c>
      <c r="I4687">
        <v>40005736</v>
      </c>
    </row>
    <row r="4688" spans="6:9" x14ac:dyDescent="0.25">
      <c r="F4688" t="str">
        <f t="shared" si="77"/>
        <v>ALLNASHVILLE RUBBER &amp; GASKET CO</v>
      </c>
      <c r="G4688" s="149" t="s">
        <v>13438</v>
      </c>
      <c r="H4688" s="149" t="s">
        <v>6678</v>
      </c>
      <c r="I4688">
        <v>40006132</v>
      </c>
    </row>
    <row r="4689" spans="6:9" x14ac:dyDescent="0.25">
      <c r="F4689" t="str">
        <f t="shared" si="77"/>
        <v>ALLNASHVILLE RUBBER &amp; GASKET CO., INC.</v>
      </c>
      <c r="G4689" s="149" t="s">
        <v>13438</v>
      </c>
      <c r="H4689" s="149" t="s">
        <v>6679</v>
      </c>
      <c r="I4689">
        <v>40003645</v>
      </c>
    </row>
    <row r="4690" spans="6:9" x14ac:dyDescent="0.25">
      <c r="F4690" t="str">
        <f t="shared" si="77"/>
        <v>ALLNASOYA FOODS USA, LLC</v>
      </c>
      <c r="G4690" s="149" t="s">
        <v>13438</v>
      </c>
      <c r="H4690" s="149" t="s">
        <v>6680</v>
      </c>
      <c r="I4690">
        <v>40008314</v>
      </c>
    </row>
    <row r="4691" spans="6:9" x14ac:dyDescent="0.25">
      <c r="F4691" t="str">
        <f t="shared" si="77"/>
        <v>ALLNASSAU CANDY</v>
      </c>
      <c r="G4691" s="149" t="s">
        <v>13438</v>
      </c>
      <c r="H4691" s="149" t="s">
        <v>6681</v>
      </c>
      <c r="I4691">
        <v>40003345</v>
      </c>
    </row>
    <row r="4692" spans="6:9" x14ac:dyDescent="0.25">
      <c r="F4692" t="str">
        <f t="shared" si="77"/>
        <v>ALLNATE'S WELDING FABRICATION &amp; REPAIR</v>
      </c>
      <c r="G4692" s="149" t="s">
        <v>13438</v>
      </c>
      <c r="H4692" s="149" t="s">
        <v>6683</v>
      </c>
      <c r="I4692">
        <v>40421516</v>
      </c>
    </row>
    <row r="4693" spans="6:9" x14ac:dyDescent="0.25">
      <c r="F4693" t="str">
        <f t="shared" si="77"/>
        <v>ALLNATION PIZZA AND FOODS</v>
      </c>
      <c r="G4693" s="149" t="s">
        <v>13438</v>
      </c>
      <c r="H4693" s="149" t="s">
        <v>6684</v>
      </c>
      <c r="I4693">
        <v>40007071</v>
      </c>
    </row>
    <row r="4694" spans="6:9" x14ac:dyDescent="0.25">
      <c r="F4694" t="str">
        <f t="shared" si="77"/>
        <v>ALLNATIONAL BEEF PACKING CO</v>
      </c>
      <c r="G4694" s="149" t="s">
        <v>13438</v>
      </c>
      <c r="H4694" s="149" t="s">
        <v>6685</v>
      </c>
      <c r="I4694">
        <v>40008876</v>
      </c>
    </row>
    <row r="4695" spans="6:9" x14ac:dyDescent="0.25">
      <c r="F4695" t="str">
        <f t="shared" si="77"/>
        <v>ALLNATIONAL BEEF PACKING COMPANY LLC</v>
      </c>
      <c r="G4695" s="149" t="s">
        <v>13438</v>
      </c>
      <c r="H4695" s="149" t="s">
        <v>6686</v>
      </c>
      <c r="I4695">
        <v>40008737</v>
      </c>
    </row>
    <row r="4696" spans="6:9" x14ac:dyDescent="0.25">
      <c r="F4696" t="str">
        <f t="shared" si="77"/>
        <v>ALLNATIONAL ELECTRIC AND HARDWARE</v>
      </c>
      <c r="G4696" s="149" t="s">
        <v>13438</v>
      </c>
      <c r="H4696" s="149" t="s">
        <v>6688</v>
      </c>
      <c r="I4696">
        <v>40007969</v>
      </c>
    </row>
    <row r="4697" spans="6:9" x14ac:dyDescent="0.25">
      <c r="F4697" t="str">
        <f t="shared" si="77"/>
        <v>ALLNATIONAL ENVELOPE CITY OF INDUSTRY</v>
      </c>
      <c r="G4697" s="149" t="s">
        <v>13438</v>
      </c>
      <c r="H4697" s="149" t="s">
        <v>6689</v>
      </c>
      <c r="I4697">
        <v>40004054</v>
      </c>
    </row>
    <row r="4698" spans="6:9" x14ac:dyDescent="0.25">
      <c r="F4698" t="str">
        <f t="shared" si="77"/>
        <v>ALLNATIONAL GYM &amp; FITNESS CENTRE INC.</v>
      </c>
      <c r="G4698" s="149" t="s">
        <v>13438</v>
      </c>
      <c r="H4698" s="149" t="s">
        <v>6690</v>
      </c>
      <c r="I4698">
        <v>40420867</v>
      </c>
    </row>
    <row r="4699" spans="6:9" x14ac:dyDescent="0.25">
      <c r="F4699" t="str">
        <f t="shared" si="77"/>
        <v>ALLNATIONAL GYM SUPPLY</v>
      </c>
      <c r="G4699" s="149" t="s">
        <v>13438</v>
      </c>
      <c r="H4699" s="149" t="s">
        <v>6691</v>
      </c>
      <c r="I4699">
        <v>40004066</v>
      </c>
    </row>
    <row r="4700" spans="6:9" x14ac:dyDescent="0.25">
      <c r="F4700" t="str">
        <f t="shared" si="77"/>
        <v>ALLNATIONAL GYPSUM - GIBSONTON</v>
      </c>
      <c r="G4700" s="149" t="s">
        <v>13438</v>
      </c>
      <c r="H4700" s="149" t="s">
        <v>13887</v>
      </c>
      <c r="I4700">
        <v>40007786</v>
      </c>
    </row>
    <row r="4701" spans="6:9" x14ac:dyDescent="0.25">
      <c r="F4701" t="str">
        <f t="shared" si="77"/>
        <v>ALLNATIONAL GYPSUM - MOUNT HOLLY</v>
      </c>
      <c r="G4701" s="149" t="s">
        <v>13438</v>
      </c>
      <c r="H4701" s="149" t="s">
        <v>13888</v>
      </c>
      <c r="I4701">
        <v>40007573</v>
      </c>
    </row>
    <row r="4702" spans="6:9" x14ac:dyDescent="0.25">
      <c r="F4702" t="str">
        <f t="shared" si="77"/>
        <v>ALLNATIONAL GYPSUM - PORTSMOUTH</v>
      </c>
      <c r="G4702" s="149" t="s">
        <v>13438</v>
      </c>
      <c r="H4702" s="149" t="s">
        <v>6692</v>
      </c>
      <c r="I4702">
        <v>40008553</v>
      </c>
    </row>
    <row r="4703" spans="6:9" x14ac:dyDescent="0.25">
      <c r="F4703" t="str">
        <f t="shared" si="77"/>
        <v>ALLNATIONAL GYPSUM - SHIPPINGPORT</v>
      </c>
      <c r="G4703" s="149" t="s">
        <v>13438</v>
      </c>
      <c r="H4703" s="149" t="s">
        <v>13889</v>
      </c>
      <c r="I4703">
        <v>40007992</v>
      </c>
    </row>
    <row r="4704" spans="6:9" x14ac:dyDescent="0.25">
      <c r="F4704" t="str">
        <f t="shared" si="77"/>
        <v>ALLNATIONAL HOSE ACQUISITION CORP</v>
      </c>
      <c r="G4704" s="149" t="s">
        <v>13438</v>
      </c>
      <c r="H4704" s="149" t="s">
        <v>6693</v>
      </c>
      <c r="I4704">
        <v>40006173</v>
      </c>
    </row>
    <row r="4705" spans="6:9" x14ac:dyDescent="0.25">
      <c r="F4705" t="str">
        <f t="shared" si="77"/>
        <v>ALLNATIONAL HOUSE ACQUISITION - JACOB</v>
      </c>
      <c r="G4705" s="149" t="s">
        <v>13438</v>
      </c>
      <c r="H4705" s="149" t="s">
        <v>6694</v>
      </c>
      <c r="I4705">
        <v>40008565</v>
      </c>
    </row>
    <row r="4706" spans="6:9" x14ac:dyDescent="0.25">
      <c r="F4706" t="str">
        <f t="shared" si="77"/>
        <v>ALLNATIONAL INSTITUTE OF STANDARDS</v>
      </c>
      <c r="G4706" s="149" t="s">
        <v>13438</v>
      </c>
      <c r="H4706" s="149" t="s">
        <v>6695</v>
      </c>
      <c r="I4706">
        <v>40007456</v>
      </c>
    </row>
    <row r="4707" spans="6:9" x14ac:dyDescent="0.25">
      <c r="F4707" t="str">
        <f t="shared" si="77"/>
        <v>ALLNATIONAL MACHINE SERVICES INC.</v>
      </c>
      <c r="G4707" s="149" t="s">
        <v>13438</v>
      </c>
      <c r="H4707" s="149" t="s">
        <v>6696</v>
      </c>
      <c r="I4707">
        <v>40421143</v>
      </c>
    </row>
    <row r="4708" spans="6:9" x14ac:dyDescent="0.25">
      <c r="F4708" t="str">
        <f t="shared" si="77"/>
        <v>ALLNATIONAL MAIL-IT, INC.</v>
      </c>
      <c r="G4708" s="149" t="s">
        <v>13438</v>
      </c>
      <c r="H4708" s="149" t="s">
        <v>6697</v>
      </c>
      <c r="I4708">
        <v>40005440</v>
      </c>
    </row>
    <row r="4709" spans="6:9" x14ac:dyDescent="0.25">
      <c r="F4709" t="str">
        <f t="shared" si="77"/>
        <v>ALLNATIONAL NONWOVENS</v>
      </c>
      <c r="G4709" s="149" t="s">
        <v>13438</v>
      </c>
      <c r="H4709" s="149" t="s">
        <v>6698</v>
      </c>
      <c r="I4709">
        <v>40003820</v>
      </c>
    </row>
    <row r="4710" spans="6:9" x14ac:dyDescent="0.25">
      <c r="F4710" t="str">
        <f t="shared" si="77"/>
        <v>ALLNATIONAL PRINT SERVICES, INC.</v>
      </c>
      <c r="G4710" s="149" t="s">
        <v>13438</v>
      </c>
      <c r="H4710" s="149" t="s">
        <v>6702</v>
      </c>
      <c r="I4710">
        <v>40006646</v>
      </c>
    </row>
    <row r="4711" spans="6:9" x14ac:dyDescent="0.25">
      <c r="F4711" t="str">
        <f t="shared" si="77"/>
        <v>ALLNATIONAL SPINNING - BEULAVILLE</v>
      </c>
      <c r="G4711" s="149" t="s">
        <v>13438</v>
      </c>
      <c r="H4711" s="149" t="s">
        <v>6704</v>
      </c>
      <c r="I4711">
        <v>40002026</v>
      </c>
    </row>
    <row r="4712" spans="6:9" x14ac:dyDescent="0.25">
      <c r="F4712" t="str">
        <f t="shared" si="77"/>
        <v>ALLNATIONAL SPINNING CO., INC- KINSTON</v>
      </c>
      <c r="G4712" s="149" t="s">
        <v>13438</v>
      </c>
      <c r="H4712" s="149" t="s">
        <v>6706</v>
      </c>
      <c r="I4712">
        <v>40000030</v>
      </c>
    </row>
    <row r="4713" spans="6:9" x14ac:dyDescent="0.25">
      <c r="F4713" t="str">
        <f t="shared" si="77"/>
        <v>ALLNATIONAL SPINNING CO.-WARSAW</v>
      </c>
      <c r="G4713" s="149" t="s">
        <v>13438</v>
      </c>
      <c r="H4713" s="149" t="s">
        <v>6707</v>
      </c>
      <c r="I4713">
        <v>40000087</v>
      </c>
    </row>
    <row r="4714" spans="6:9" x14ac:dyDescent="0.25">
      <c r="F4714" t="str">
        <f t="shared" si="77"/>
        <v>ALLNATIONAL SPINNING, WASHINGTON</v>
      </c>
      <c r="G4714" s="149" t="s">
        <v>13438</v>
      </c>
      <c r="H4714" s="149" t="s">
        <v>6708</v>
      </c>
      <c r="I4714">
        <v>40000053</v>
      </c>
    </row>
    <row r="4715" spans="6:9" x14ac:dyDescent="0.25">
      <c r="F4715" t="str">
        <f t="shared" si="77"/>
        <v>ALLNATIONAL SPINNING, WHITEVILL</v>
      </c>
      <c r="G4715" s="149" t="s">
        <v>13438</v>
      </c>
      <c r="H4715" s="149" t="s">
        <v>6709</v>
      </c>
      <c r="I4715">
        <v>40000054</v>
      </c>
    </row>
    <row r="4716" spans="6:9" x14ac:dyDescent="0.25">
      <c r="F4716" t="str">
        <f t="shared" si="77"/>
        <v>ALLNATIONWIDE BELTING SALES AND SERVIC</v>
      </c>
      <c r="G4716" s="149" t="s">
        <v>13438</v>
      </c>
      <c r="H4716" s="149" t="s">
        <v>6715</v>
      </c>
      <c r="I4716">
        <v>40008633</v>
      </c>
    </row>
    <row r="4717" spans="6:9" x14ac:dyDescent="0.25">
      <c r="F4717" t="str">
        <f t="shared" si="77"/>
        <v>ALLNATIONWIDE BELTING SERVICE</v>
      </c>
      <c r="G4717" s="149" t="s">
        <v>13438</v>
      </c>
      <c r="H4717" s="149" t="s">
        <v>6716</v>
      </c>
      <c r="I4717">
        <v>40008937</v>
      </c>
    </row>
    <row r="4718" spans="6:9" x14ac:dyDescent="0.25">
      <c r="F4718" t="str">
        <f t="shared" si="77"/>
        <v>ALLNATURA WORLD INC.</v>
      </c>
      <c r="G4718" s="149" t="s">
        <v>13438</v>
      </c>
      <c r="H4718" s="149" t="s">
        <v>6718</v>
      </c>
      <c r="I4718">
        <v>40420489</v>
      </c>
    </row>
    <row r="4719" spans="6:9" x14ac:dyDescent="0.25">
      <c r="F4719" t="str">
        <f t="shared" si="77"/>
        <v>ALLNATURIPE VALUE ADDED FRESH LLC</v>
      </c>
      <c r="G4719" s="149" t="s">
        <v>13438</v>
      </c>
      <c r="H4719" s="149" t="s">
        <v>6722</v>
      </c>
      <c r="I4719">
        <v>40008243</v>
      </c>
    </row>
    <row r="4720" spans="6:9" x14ac:dyDescent="0.25">
      <c r="F4720" t="str">
        <f t="shared" si="77"/>
        <v>ALLNAUTILUS, INC.</v>
      </c>
      <c r="G4720" s="149" t="s">
        <v>13438</v>
      </c>
      <c r="H4720" s="149" t="s">
        <v>6723</v>
      </c>
      <c r="I4720">
        <v>40005448</v>
      </c>
    </row>
    <row r="4721" spans="6:9" x14ac:dyDescent="0.25">
      <c r="F4721" t="str">
        <f t="shared" si="77"/>
        <v>ALLNC CHOCOLATE MFG., LLC</v>
      </c>
      <c r="G4721" s="149" t="s">
        <v>13438</v>
      </c>
      <c r="H4721" s="149" t="s">
        <v>6727</v>
      </c>
      <c r="I4721">
        <v>40007198</v>
      </c>
    </row>
    <row r="4722" spans="6:9" x14ac:dyDescent="0.25">
      <c r="F4722" t="str">
        <f t="shared" si="77"/>
        <v>ALLNC WORKS</v>
      </c>
      <c r="G4722" s="149" t="s">
        <v>13438</v>
      </c>
      <c r="H4722" s="149" t="s">
        <v>6728</v>
      </c>
      <c r="I4722">
        <v>40006382</v>
      </c>
    </row>
    <row r="4723" spans="6:9" x14ac:dyDescent="0.25">
      <c r="F4723" t="str">
        <f t="shared" si="77"/>
        <v>ALLNCR BRASIL-IND .DE EQUIP. P/AUTOM.L</v>
      </c>
      <c r="G4723" s="149" t="s">
        <v>13438</v>
      </c>
      <c r="H4723" s="149" t="s">
        <v>6732</v>
      </c>
      <c r="I4723">
        <v>40007466</v>
      </c>
    </row>
    <row r="4724" spans="6:9" x14ac:dyDescent="0.25">
      <c r="F4724" s="185" t="str">
        <f t="shared" si="77"/>
        <v>ALLNCR GSL</v>
      </c>
      <c r="G4724" s="149" t="s">
        <v>13438</v>
      </c>
      <c r="H4724" s="149" t="s">
        <v>6733</v>
      </c>
      <c r="I4724">
        <v>40400012</v>
      </c>
    </row>
    <row r="4725" spans="6:9" x14ac:dyDescent="0.25">
      <c r="F4725" s="185" t="str">
        <f t="shared" si="77"/>
        <v>ALLNCR GSL</v>
      </c>
      <c r="G4725" s="149" t="s">
        <v>13438</v>
      </c>
      <c r="H4725" s="149" t="s">
        <v>6733</v>
      </c>
      <c r="I4725">
        <v>700001</v>
      </c>
    </row>
    <row r="4726" spans="6:9" x14ac:dyDescent="0.25">
      <c r="F4726" t="str">
        <f t="shared" si="77"/>
        <v>ALLNEBRASKA PRINTING CENTER</v>
      </c>
      <c r="G4726" s="149" t="s">
        <v>13438</v>
      </c>
      <c r="H4726" s="149" t="s">
        <v>6734</v>
      </c>
      <c r="I4726">
        <v>40008961</v>
      </c>
    </row>
    <row r="4727" spans="6:9" x14ac:dyDescent="0.25">
      <c r="F4727" t="str">
        <f t="shared" si="77"/>
        <v>ALLNEBS BUSINESS FORMS LTD</v>
      </c>
      <c r="G4727" s="149" t="s">
        <v>13438</v>
      </c>
      <c r="H4727" s="149" t="s">
        <v>6735</v>
      </c>
      <c r="I4727">
        <v>40420915</v>
      </c>
    </row>
    <row r="4728" spans="6:9" x14ac:dyDescent="0.25">
      <c r="F4728" t="str">
        <f t="shared" si="77"/>
        <v>ALLNEDCO</v>
      </c>
      <c r="G4728" s="149" t="s">
        <v>13438</v>
      </c>
      <c r="H4728" s="149" t="s">
        <v>6736</v>
      </c>
      <c r="I4728">
        <v>40003710</v>
      </c>
    </row>
    <row r="4729" spans="6:9" x14ac:dyDescent="0.25">
      <c r="F4729" t="str">
        <f t="shared" si="77"/>
        <v>ALLNED-CONVEYOR DESIGN LLC</v>
      </c>
      <c r="G4729" s="149" t="s">
        <v>13438</v>
      </c>
      <c r="H4729" s="149" t="s">
        <v>6737</v>
      </c>
      <c r="I4729">
        <v>40008749</v>
      </c>
    </row>
    <row r="4730" spans="6:9" x14ac:dyDescent="0.25">
      <c r="F4730" t="str">
        <f t="shared" si="77"/>
        <v>ALLNEFAB PACKAGING, INC.</v>
      </c>
      <c r="G4730" s="149" t="s">
        <v>13438</v>
      </c>
      <c r="H4730" s="149" t="s">
        <v>6739</v>
      </c>
      <c r="I4730">
        <v>40007224</v>
      </c>
    </row>
    <row r="4731" spans="6:9" x14ac:dyDescent="0.25">
      <c r="F4731" t="str">
        <f t="shared" si="77"/>
        <v>ALLNEFF PACKAGING SOLUTIONS</v>
      </c>
      <c r="G4731" s="149" t="s">
        <v>13438</v>
      </c>
      <c r="H4731" s="149" t="s">
        <v>6740</v>
      </c>
      <c r="I4731">
        <v>40006643</v>
      </c>
    </row>
    <row r="4732" spans="6:9" x14ac:dyDescent="0.25">
      <c r="F4732" t="str">
        <f t="shared" si="77"/>
        <v>ALLNEIHOFF ENDEX NORTH AMERICA</v>
      </c>
      <c r="G4732" s="149" t="s">
        <v>13438</v>
      </c>
      <c r="H4732" s="149" t="s">
        <v>6741</v>
      </c>
      <c r="I4732">
        <v>40003791</v>
      </c>
    </row>
    <row r="4733" spans="6:9" x14ac:dyDescent="0.25">
      <c r="F4733" t="str">
        <f t="shared" si="77"/>
        <v>ALLNEILSEN &amp; HIEBERT SYSTEMS</v>
      </c>
      <c r="G4733" s="149" t="s">
        <v>13438</v>
      </c>
      <c r="H4733" s="149" t="s">
        <v>6742</v>
      </c>
      <c r="I4733">
        <v>40005554</v>
      </c>
    </row>
    <row r="4734" spans="6:9" x14ac:dyDescent="0.25">
      <c r="F4734" t="str">
        <f t="shared" si="77"/>
        <v>ALLNEKOOSA CORP</v>
      </c>
      <c r="G4734" s="149" t="s">
        <v>13438</v>
      </c>
      <c r="H4734" s="149" t="s">
        <v>6743</v>
      </c>
      <c r="I4734">
        <v>40006067</v>
      </c>
    </row>
    <row r="4735" spans="6:9" x14ac:dyDescent="0.25">
      <c r="F4735" t="str">
        <f t="shared" si="77"/>
        <v>ALLNELLSON NUTRACEUTICAL CANADA INC.</v>
      </c>
      <c r="G4735" s="149" t="s">
        <v>13438</v>
      </c>
      <c r="H4735" s="149" t="s">
        <v>6744</v>
      </c>
      <c r="I4735">
        <v>40421267</v>
      </c>
    </row>
    <row r="4736" spans="6:9" x14ac:dyDescent="0.25">
      <c r="F4736" t="str">
        <f t="shared" si="77"/>
        <v>ALLNELLSON NUTRACEUTICAL LLC</v>
      </c>
      <c r="G4736" s="149" t="s">
        <v>13438</v>
      </c>
      <c r="H4736" s="149" t="s">
        <v>6745</v>
      </c>
      <c r="I4736">
        <v>40000659</v>
      </c>
    </row>
    <row r="4737" spans="6:9" x14ac:dyDescent="0.25">
      <c r="F4737" t="str">
        <f t="shared" si="77"/>
        <v>ALLNELSON METAL TECHNOLOGY, INC.</v>
      </c>
      <c r="G4737" s="149" t="s">
        <v>13438</v>
      </c>
      <c r="H4737" s="149" t="s">
        <v>6746</v>
      </c>
      <c r="I4737">
        <v>40008631</v>
      </c>
    </row>
    <row r="4738" spans="6:9" x14ac:dyDescent="0.25">
      <c r="F4738" t="str">
        <f t="shared" si="77"/>
        <v>ALLNEMO'S BAKERY</v>
      </c>
      <c r="G4738" s="149" t="s">
        <v>13438</v>
      </c>
      <c r="H4738" s="149" t="s">
        <v>6747</v>
      </c>
      <c r="I4738">
        <v>40004010</v>
      </c>
    </row>
    <row r="4739" spans="6:9" x14ac:dyDescent="0.25">
      <c r="F4739" t="str">
        <f t="shared" ref="F4739:F4802" si="78">CONCATENATE(G4739, H4739)</f>
        <v>ALLNEPHRON PHARMACEUTICALS CORPORATION</v>
      </c>
      <c r="G4739" s="149" t="s">
        <v>13438</v>
      </c>
      <c r="H4739" s="149" t="s">
        <v>6749</v>
      </c>
      <c r="I4739">
        <v>40005745</v>
      </c>
    </row>
    <row r="4740" spans="6:9" x14ac:dyDescent="0.25">
      <c r="F4740" t="str">
        <f t="shared" si="78"/>
        <v>ALLNEPOUｮ-CONVEYOR &amp; TRANSMISSION SUPP</v>
      </c>
      <c r="G4740" s="149" t="s">
        <v>13438</v>
      </c>
      <c r="H4740" s="149" t="s">
        <v>13890</v>
      </c>
      <c r="I4740">
        <v>38800001</v>
      </c>
    </row>
    <row r="4741" spans="6:9" x14ac:dyDescent="0.25">
      <c r="F4741" t="str">
        <f t="shared" si="78"/>
        <v>ALLNERAK SYSTEMS</v>
      </c>
      <c r="G4741" s="149" t="s">
        <v>13438</v>
      </c>
      <c r="H4741" s="149" t="s">
        <v>6750</v>
      </c>
      <c r="I4741">
        <v>40007271</v>
      </c>
    </row>
    <row r="4742" spans="6:9" x14ac:dyDescent="0.25">
      <c r="F4742" t="str">
        <f t="shared" si="78"/>
        <v>ALLNERCON ENGINEERING &amp; MFG., INC.</v>
      </c>
      <c r="G4742" s="149" t="s">
        <v>13438</v>
      </c>
      <c r="H4742" s="149" t="s">
        <v>6751</v>
      </c>
      <c r="I4742">
        <v>40006561</v>
      </c>
    </row>
    <row r="4743" spans="6:9" x14ac:dyDescent="0.25">
      <c r="F4743" t="str">
        <f t="shared" si="78"/>
        <v>ALLNESSCO INDUSTRIES</v>
      </c>
      <c r="G4743" s="149" t="s">
        <v>13438</v>
      </c>
      <c r="H4743" s="149" t="s">
        <v>6753</v>
      </c>
      <c r="I4743">
        <v>40002680</v>
      </c>
    </row>
    <row r="4744" spans="6:9" x14ac:dyDescent="0.25">
      <c r="F4744" t="str">
        <f t="shared" si="78"/>
        <v>ALLNESTLE - FRANKLIN PARK</v>
      </c>
      <c r="G4744" s="149" t="s">
        <v>13438</v>
      </c>
      <c r="H4744" s="149" t="s">
        <v>6754</v>
      </c>
      <c r="I4744">
        <v>40005632</v>
      </c>
    </row>
    <row r="4745" spans="6:9" x14ac:dyDescent="0.25">
      <c r="F4745" t="str">
        <f t="shared" si="78"/>
        <v>ALLNESTLE ACCOUNTS PAYABLE</v>
      </c>
      <c r="G4745" s="149" t="s">
        <v>13438</v>
      </c>
      <c r="H4745" s="149" t="s">
        <v>6755</v>
      </c>
      <c r="I4745">
        <v>40004389</v>
      </c>
    </row>
    <row r="4746" spans="6:9" x14ac:dyDescent="0.25">
      <c r="F4746" s="185" t="str">
        <f t="shared" si="78"/>
        <v>ALLNESTLE CANADA ACCOUNTS PAYABLE</v>
      </c>
      <c r="G4746" s="149" t="s">
        <v>13438</v>
      </c>
      <c r="H4746" s="149" t="s">
        <v>6756</v>
      </c>
      <c r="I4746">
        <v>40421214</v>
      </c>
    </row>
    <row r="4747" spans="6:9" x14ac:dyDescent="0.25">
      <c r="F4747" s="185" t="str">
        <f t="shared" si="78"/>
        <v>ALLNESTLE CANADA ACCOUNTS PAYABLE</v>
      </c>
      <c r="G4747" s="149" t="s">
        <v>13438</v>
      </c>
      <c r="H4747" s="149" t="s">
        <v>6756</v>
      </c>
      <c r="I4747">
        <v>40420007</v>
      </c>
    </row>
    <row r="4748" spans="6:9" x14ac:dyDescent="0.25">
      <c r="F4748" s="185" t="str">
        <f t="shared" si="78"/>
        <v>ALLNESTLE CANADA ACCOUNTS PAYABLE</v>
      </c>
      <c r="G4748" s="149" t="s">
        <v>13438</v>
      </c>
      <c r="H4748" s="149" t="s">
        <v>6756</v>
      </c>
      <c r="I4748">
        <v>40421214</v>
      </c>
    </row>
    <row r="4749" spans="6:9" x14ac:dyDescent="0.25">
      <c r="F4749" t="str">
        <f t="shared" si="78"/>
        <v>ALLNESTLE CANADA INC.</v>
      </c>
      <c r="G4749" s="149" t="s">
        <v>13438</v>
      </c>
      <c r="H4749" s="149" t="s">
        <v>6757</v>
      </c>
      <c r="I4749">
        <v>40420227</v>
      </c>
    </row>
    <row r="4750" spans="6:9" x14ac:dyDescent="0.25">
      <c r="F4750" t="str">
        <f t="shared" si="78"/>
        <v>ALLNESTLE CANADA LTD</v>
      </c>
      <c r="G4750" s="149" t="s">
        <v>13438</v>
      </c>
      <c r="H4750" s="149" t="s">
        <v>6758</v>
      </c>
      <c r="I4750">
        <v>40420704</v>
      </c>
    </row>
    <row r="4751" spans="6:9" x14ac:dyDescent="0.25">
      <c r="F4751" t="str">
        <f t="shared" si="78"/>
        <v>ALLNESTLE FOOD SERVICE</v>
      </c>
      <c r="G4751" s="149" t="s">
        <v>13438</v>
      </c>
      <c r="H4751" s="149" t="s">
        <v>6759</v>
      </c>
      <c r="I4751">
        <v>40420259</v>
      </c>
    </row>
    <row r="4752" spans="6:9" x14ac:dyDescent="0.25">
      <c r="F4752" t="str">
        <f t="shared" si="78"/>
        <v>ALLNESTLE FOODS 105</v>
      </c>
      <c r="G4752" s="149" t="s">
        <v>13438</v>
      </c>
      <c r="H4752" s="149" t="s">
        <v>6760</v>
      </c>
      <c r="I4752">
        <v>40004197</v>
      </c>
    </row>
    <row r="4753" spans="6:9" x14ac:dyDescent="0.25">
      <c r="F4753" t="str">
        <f t="shared" si="78"/>
        <v>ALLNESTLE PREPARED FOODS - HHFG</v>
      </c>
      <c r="G4753" s="149" t="s">
        <v>13438</v>
      </c>
      <c r="H4753" s="149" t="s">
        <v>6761</v>
      </c>
      <c r="I4753">
        <v>40001105</v>
      </c>
    </row>
    <row r="4754" spans="6:9" x14ac:dyDescent="0.25">
      <c r="F4754" t="str">
        <f t="shared" si="78"/>
        <v>ALLNESTLE PURINA PETCARE</v>
      </c>
      <c r="G4754" s="149" t="s">
        <v>13438</v>
      </c>
      <c r="H4754" s="149" t="s">
        <v>6762</v>
      </c>
      <c r="I4754">
        <v>40007949</v>
      </c>
    </row>
    <row r="4755" spans="6:9" x14ac:dyDescent="0.25">
      <c r="F4755" t="str">
        <f t="shared" si="78"/>
        <v>ALLNESTLE PURINA PETCARE - CLINTON, IA</v>
      </c>
      <c r="G4755" s="149" t="s">
        <v>13438</v>
      </c>
      <c r="H4755" s="149" t="s">
        <v>6763</v>
      </c>
      <c r="I4755">
        <v>40006830</v>
      </c>
    </row>
    <row r="4756" spans="6:9" x14ac:dyDescent="0.25">
      <c r="F4756" t="str">
        <f t="shared" si="78"/>
        <v>ALLNESTLE PURINA PETCARE CANADA INC.</v>
      </c>
      <c r="G4756" s="149" t="s">
        <v>13438</v>
      </c>
      <c r="H4756" s="149" t="s">
        <v>6764</v>
      </c>
      <c r="I4756">
        <v>40420021</v>
      </c>
    </row>
    <row r="4757" spans="6:9" x14ac:dyDescent="0.25">
      <c r="F4757" t="str">
        <f t="shared" si="78"/>
        <v>ALLNESTLE PURINA PETCARE COMPANY</v>
      </c>
      <c r="G4757" s="149" t="s">
        <v>13438</v>
      </c>
      <c r="H4757" s="149" t="s">
        <v>6765</v>
      </c>
      <c r="I4757">
        <v>40003159</v>
      </c>
    </row>
    <row r="4758" spans="6:9" x14ac:dyDescent="0.25">
      <c r="F4758" s="185" t="str">
        <f t="shared" si="78"/>
        <v>ALLNESTLE USA</v>
      </c>
      <c r="G4758" s="149" t="s">
        <v>13438</v>
      </c>
      <c r="H4758" s="149" t="s">
        <v>6767</v>
      </c>
      <c r="I4758">
        <v>40002264</v>
      </c>
    </row>
    <row r="4759" spans="6:9" x14ac:dyDescent="0.25">
      <c r="F4759" s="185" t="str">
        <f t="shared" si="78"/>
        <v>ALLNESTLE USA</v>
      </c>
      <c r="G4759" s="149" t="s">
        <v>13438</v>
      </c>
      <c r="H4759" s="149" t="s">
        <v>6767</v>
      </c>
      <c r="I4759">
        <v>40004120</v>
      </c>
    </row>
    <row r="4760" spans="6:9" x14ac:dyDescent="0.25">
      <c r="F4760" s="185" t="str">
        <f t="shared" si="78"/>
        <v>ALLNESTLE USA</v>
      </c>
      <c r="G4760" s="149" t="s">
        <v>13438</v>
      </c>
      <c r="H4760" s="149" t="s">
        <v>6767</v>
      </c>
      <c r="I4760">
        <v>40007421</v>
      </c>
    </row>
    <row r="4761" spans="6:9" x14ac:dyDescent="0.25">
      <c r="F4761" t="str">
        <f t="shared" si="78"/>
        <v>ALLNESTLE USA - WILLY WONKA</v>
      </c>
      <c r="G4761" s="149" t="s">
        <v>13438</v>
      </c>
      <c r="H4761" s="149" t="s">
        <v>6770</v>
      </c>
      <c r="I4761">
        <v>40005783</v>
      </c>
    </row>
    <row r="4762" spans="6:9" x14ac:dyDescent="0.25">
      <c r="F4762" t="str">
        <f t="shared" si="78"/>
        <v>ALLNESTLE USA #105 FRANKLIN PARK IL</v>
      </c>
      <c r="G4762" s="149" t="s">
        <v>13438</v>
      </c>
      <c r="H4762" s="149" t="s">
        <v>6771</v>
      </c>
      <c r="I4762">
        <v>40004119</v>
      </c>
    </row>
    <row r="4763" spans="6:9" x14ac:dyDescent="0.25">
      <c r="F4763" t="str">
        <f t="shared" si="78"/>
        <v>ALLNESTLE USA, INC.</v>
      </c>
      <c r="G4763" s="149" t="s">
        <v>13438</v>
      </c>
      <c r="H4763" s="149" t="s">
        <v>6773</v>
      </c>
      <c r="I4763">
        <v>40003120</v>
      </c>
    </row>
    <row r="4764" spans="6:9" x14ac:dyDescent="0.25">
      <c r="F4764" t="str">
        <f t="shared" si="78"/>
        <v>ALLNESTLE USA-WILLY WONKA</v>
      </c>
      <c r="G4764" s="149" t="s">
        <v>13438</v>
      </c>
      <c r="H4764" s="149" t="s">
        <v>6774</v>
      </c>
      <c r="I4764">
        <v>40001502</v>
      </c>
    </row>
    <row r="4765" spans="6:9" x14ac:dyDescent="0.25">
      <c r="F4765" t="str">
        <f t="shared" si="78"/>
        <v>ALLNETHERLAND RUBBER COMPANY</v>
      </c>
      <c r="G4765" s="149" t="s">
        <v>13438</v>
      </c>
      <c r="H4765" s="149" t="s">
        <v>6775</v>
      </c>
      <c r="I4765">
        <v>40007386</v>
      </c>
    </row>
    <row r="4766" spans="6:9" x14ac:dyDescent="0.25">
      <c r="F4766" t="str">
        <f t="shared" si="78"/>
        <v>ALLNEW AVON LLC  (PASADENA)</v>
      </c>
      <c r="G4766" s="149" t="s">
        <v>13438</v>
      </c>
      <c r="H4766" s="149" t="s">
        <v>6781</v>
      </c>
      <c r="I4766">
        <v>40003935</v>
      </c>
    </row>
    <row r="4767" spans="6:9" x14ac:dyDescent="0.25">
      <c r="F4767" t="str">
        <f t="shared" si="78"/>
        <v>ALLNEW BRUNSWICK INTERNATIONAL</v>
      </c>
      <c r="G4767" s="149" t="s">
        <v>13438</v>
      </c>
      <c r="H4767" s="149" t="s">
        <v>6782</v>
      </c>
      <c r="I4767">
        <v>40002777</v>
      </c>
    </row>
    <row r="4768" spans="6:9" x14ac:dyDescent="0.25">
      <c r="F4768" t="str">
        <f t="shared" si="78"/>
        <v>ALLNEW CLASSIC COOKING LLC</v>
      </c>
      <c r="G4768" s="149" t="s">
        <v>13438</v>
      </c>
      <c r="H4768" s="149" t="s">
        <v>6784</v>
      </c>
      <c r="I4768">
        <v>40008880</v>
      </c>
    </row>
    <row r="4769" spans="6:9" x14ac:dyDescent="0.25">
      <c r="F4769" t="str">
        <f t="shared" si="78"/>
        <v>ALLNEW DIRECTIONS IN SALES, INC</v>
      </c>
      <c r="G4769" s="149" t="s">
        <v>13438</v>
      </c>
      <c r="H4769" s="149" t="s">
        <v>6785</v>
      </c>
      <c r="I4769">
        <v>40008066</v>
      </c>
    </row>
    <row r="4770" spans="6:9" x14ac:dyDescent="0.25">
      <c r="F4770" t="str">
        <f t="shared" si="78"/>
        <v>ALLNEW ENGLAND BELTING COMPANY</v>
      </c>
      <c r="G4770" s="149" t="s">
        <v>13438</v>
      </c>
      <c r="H4770" s="149" t="s">
        <v>6787</v>
      </c>
      <c r="I4770">
        <v>40006828</v>
      </c>
    </row>
    <row r="4771" spans="6:9" x14ac:dyDescent="0.25">
      <c r="F4771" t="str">
        <f t="shared" si="78"/>
        <v>ALLNEW ENGLAND NONWOVENS</v>
      </c>
      <c r="G4771" s="149" t="s">
        <v>13438</v>
      </c>
      <c r="H4771" s="149" t="s">
        <v>6790</v>
      </c>
      <c r="I4771">
        <v>40006533</v>
      </c>
    </row>
    <row r="4772" spans="6:9" x14ac:dyDescent="0.25">
      <c r="F4772" t="str">
        <f t="shared" si="78"/>
        <v>ALLNEW ENGLAND SMALL TUBE CORP</v>
      </c>
      <c r="G4772" s="149" t="s">
        <v>13438</v>
      </c>
      <c r="H4772" s="149" t="s">
        <v>6791</v>
      </c>
      <c r="I4772">
        <v>40006489</v>
      </c>
    </row>
    <row r="4773" spans="6:9" x14ac:dyDescent="0.25">
      <c r="F4773" t="str">
        <f t="shared" si="78"/>
        <v>ALLNEW GROUP INDUSTRIAL PLUS</v>
      </c>
      <c r="G4773" s="149" t="s">
        <v>13438</v>
      </c>
      <c r="H4773" s="149" t="s">
        <v>6793</v>
      </c>
      <c r="I4773">
        <v>40007185</v>
      </c>
    </row>
    <row r="4774" spans="6:9" x14ac:dyDescent="0.25">
      <c r="F4774" t="str">
        <f t="shared" si="78"/>
        <v>ALLNEW HAMPSHIRE BALL BEARING</v>
      </c>
      <c r="G4774" s="149" t="s">
        <v>13438</v>
      </c>
      <c r="H4774" s="149" t="s">
        <v>13891</v>
      </c>
      <c r="I4774">
        <v>40003915</v>
      </c>
    </row>
    <row r="4775" spans="6:9" x14ac:dyDescent="0.25">
      <c r="F4775" t="str">
        <f t="shared" si="78"/>
        <v>ALLNEW LONDON ENGINEERING</v>
      </c>
      <c r="G4775" s="149" t="s">
        <v>13438</v>
      </c>
      <c r="H4775" s="149" t="s">
        <v>6795</v>
      </c>
      <c r="I4775">
        <v>40007038</v>
      </c>
    </row>
    <row r="4776" spans="6:9" x14ac:dyDescent="0.25">
      <c r="F4776" t="str">
        <f t="shared" si="78"/>
        <v>ALLNEW N/C TEST CUSTOMER - MAN</v>
      </c>
      <c r="G4776" s="149" t="s">
        <v>13438</v>
      </c>
      <c r="H4776" s="149" t="s">
        <v>6800</v>
      </c>
      <c r="I4776">
        <v>40400413</v>
      </c>
    </row>
    <row r="4777" spans="6:9" x14ac:dyDescent="0.25">
      <c r="F4777" t="str">
        <f t="shared" si="78"/>
        <v>ALLNEW N/C TEST CUSTOMER - WOD</v>
      </c>
      <c r="G4777" s="149" t="s">
        <v>13438</v>
      </c>
      <c r="H4777" s="149" t="s">
        <v>6802</v>
      </c>
      <c r="I4777">
        <v>40400415</v>
      </c>
    </row>
    <row r="4778" spans="6:9" x14ac:dyDescent="0.25">
      <c r="F4778" t="str">
        <f t="shared" si="78"/>
        <v>ALLNEW PROCESS STEEL,L.P.</v>
      </c>
      <c r="G4778" s="149" t="s">
        <v>13438</v>
      </c>
      <c r="H4778" s="149" t="s">
        <v>6803</v>
      </c>
      <c r="I4778">
        <v>40001715</v>
      </c>
    </row>
    <row r="4779" spans="6:9" x14ac:dyDescent="0.25">
      <c r="F4779" t="str">
        <f t="shared" si="78"/>
        <v>ALLNEW STYLE FRAMES &amp; WOODWORKING LTD.</v>
      </c>
      <c r="G4779" s="149" t="s">
        <v>13438</v>
      </c>
      <c r="H4779" s="149" t="s">
        <v>6805</v>
      </c>
      <c r="I4779">
        <v>40421479</v>
      </c>
    </row>
    <row r="4780" spans="6:9" x14ac:dyDescent="0.25">
      <c r="F4780" t="str">
        <f t="shared" si="78"/>
        <v>ALLNEWARK PRODUCTION MACHINING, LTD</v>
      </c>
      <c r="G4780" s="149" t="s">
        <v>13438</v>
      </c>
      <c r="H4780" s="149" t="s">
        <v>6810</v>
      </c>
      <c r="I4780">
        <v>40008566</v>
      </c>
    </row>
    <row r="4781" spans="6:9" x14ac:dyDescent="0.25">
      <c r="F4781" t="str">
        <f t="shared" si="78"/>
        <v>ALLNEWAY PACKAGING CORP.</v>
      </c>
      <c r="G4781" s="149" t="s">
        <v>13438</v>
      </c>
      <c r="H4781" s="149" t="s">
        <v>6812</v>
      </c>
      <c r="I4781">
        <v>40005608</v>
      </c>
    </row>
    <row r="4782" spans="6:9" x14ac:dyDescent="0.25">
      <c r="F4782" t="str">
        <f t="shared" si="78"/>
        <v>ALLNEW-INDY TRIPAQ LLC</v>
      </c>
      <c r="G4782" s="149" t="s">
        <v>13438</v>
      </c>
      <c r="H4782" s="149" t="s">
        <v>6813</v>
      </c>
      <c r="I4782">
        <v>40008801</v>
      </c>
    </row>
    <row r="4783" spans="6:9" x14ac:dyDescent="0.25">
      <c r="F4783" t="str">
        <f t="shared" si="78"/>
        <v>ALLNEWS &amp; OBSERVER PUBLISHING CO.</v>
      </c>
      <c r="G4783" s="149" t="s">
        <v>13438</v>
      </c>
      <c r="H4783" s="149" t="s">
        <v>6818</v>
      </c>
      <c r="I4783">
        <v>40002381</v>
      </c>
    </row>
    <row r="4784" spans="6:9" x14ac:dyDescent="0.25">
      <c r="F4784" t="str">
        <f t="shared" si="78"/>
        <v>ALLNEWSDAY MEDIA GROUP</v>
      </c>
      <c r="G4784" s="149" t="s">
        <v>13438</v>
      </c>
      <c r="H4784" s="149" t="s">
        <v>6819</v>
      </c>
      <c r="I4784">
        <v>40003772</v>
      </c>
    </row>
    <row r="4785" spans="6:9" x14ac:dyDescent="0.25">
      <c r="F4785" t="str">
        <f t="shared" si="78"/>
        <v>ALLNEWTEC BELT SOLUTIONS</v>
      </c>
      <c r="G4785" s="149" t="s">
        <v>13438</v>
      </c>
      <c r="H4785" s="149" t="s">
        <v>6821</v>
      </c>
      <c r="I4785">
        <v>40007582</v>
      </c>
    </row>
    <row r="4786" spans="6:9" x14ac:dyDescent="0.25">
      <c r="F4786" t="str">
        <f t="shared" si="78"/>
        <v>ALLNEX INDUSTRIAL</v>
      </c>
      <c r="G4786" s="149" t="s">
        <v>13438</v>
      </c>
      <c r="H4786" s="149" t="s">
        <v>6822</v>
      </c>
      <c r="I4786">
        <v>40420891</v>
      </c>
    </row>
    <row r="4787" spans="6:9" x14ac:dyDescent="0.25">
      <c r="F4787" t="str">
        <f t="shared" si="78"/>
        <v>ALLNEXANS</v>
      </c>
      <c r="G4787" s="149" t="s">
        <v>13438</v>
      </c>
      <c r="H4787" s="149" t="s">
        <v>6823</v>
      </c>
      <c r="I4787">
        <v>40420208</v>
      </c>
    </row>
    <row r="4788" spans="6:9" x14ac:dyDescent="0.25">
      <c r="F4788" t="str">
        <f t="shared" si="78"/>
        <v>ALLNEXANS ENERGY USA INC.</v>
      </c>
      <c r="G4788" s="149" t="s">
        <v>13438</v>
      </c>
      <c r="H4788" s="149" t="s">
        <v>6825</v>
      </c>
      <c r="I4788">
        <v>40007176</v>
      </c>
    </row>
    <row r="4789" spans="6:9" x14ac:dyDescent="0.25">
      <c r="F4789" t="str">
        <f t="shared" si="78"/>
        <v>ALLNEXIANT @ AMERICAN AIRLINES</v>
      </c>
      <c r="G4789" s="149" t="s">
        <v>13438</v>
      </c>
      <c r="H4789" s="149" t="s">
        <v>6826</v>
      </c>
      <c r="I4789">
        <v>40003625</v>
      </c>
    </row>
    <row r="4790" spans="6:9" x14ac:dyDescent="0.25">
      <c r="F4790" t="str">
        <f t="shared" si="78"/>
        <v>ALLNEXTPAGE INC</v>
      </c>
      <c r="G4790" s="149" t="s">
        <v>13438</v>
      </c>
      <c r="H4790" s="149" t="s">
        <v>6830</v>
      </c>
      <c r="I4790">
        <v>40007964</v>
      </c>
    </row>
    <row r="4791" spans="6:9" x14ac:dyDescent="0.25">
      <c r="F4791" t="str">
        <f t="shared" si="78"/>
        <v>ALLNHK SEATING OF AMERICA, INC</v>
      </c>
      <c r="G4791" s="149" t="s">
        <v>13438</v>
      </c>
      <c r="H4791" s="149" t="s">
        <v>6831</v>
      </c>
      <c r="I4791">
        <v>40008257</v>
      </c>
    </row>
    <row r="4792" spans="6:9" x14ac:dyDescent="0.25">
      <c r="F4792" t="str">
        <f t="shared" si="78"/>
        <v>ALLNHK SPRING PRECISION OF AMERICA, IN</v>
      </c>
      <c r="G4792" s="149" t="s">
        <v>13438</v>
      </c>
      <c r="H4792" s="149" t="s">
        <v>6832</v>
      </c>
      <c r="I4792">
        <v>40008551</v>
      </c>
    </row>
    <row r="4793" spans="6:9" x14ac:dyDescent="0.25">
      <c r="F4793" t="str">
        <f t="shared" si="78"/>
        <v>ALLNIAGARA BOTTLING, LLC</v>
      </c>
      <c r="G4793" s="149" t="s">
        <v>13438</v>
      </c>
      <c r="H4793" s="149" t="s">
        <v>6834</v>
      </c>
      <c r="I4793">
        <v>40008649</v>
      </c>
    </row>
    <row r="4794" spans="6:9" x14ac:dyDescent="0.25">
      <c r="F4794" t="str">
        <f t="shared" si="78"/>
        <v>ALLNIAGARA RUBBER SUPPLY INC.</v>
      </c>
      <c r="G4794" s="149" t="s">
        <v>13438</v>
      </c>
      <c r="H4794" s="149" t="s">
        <v>6835</v>
      </c>
      <c r="I4794">
        <v>40420666</v>
      </c>
    </row>
    <row r="4795" spans="6:9" x14ac:dyDescent="0.25">
      <c r="F4795" t="str">
        <f t="shared" si="78"/>
        <v>ALLNICAN INTEGRATED SOLUTIONS INC.</v>
      </c>
      <c r="G4795" s="149" t="s">
        <v>13438</v>
      </c>
      <c r="H4795" s="149" t="s">
        <v>6836</v>
      </c>
      <c r="I4795">
        <v>40421335</v>
      </c>
    </row>
    <row r="4796" spans="6:9" x14ac:dyDescent="0.25">
      <c r="F4796" t="str">
        <f t="shared" si="78"/>
        <v>ALLNICHE BAKERS CORP.</v>
      </c>
      <c r="G4796" s="149" t="s">
        <v>13438</v>
      </c>
      <c r="H4796" s="149" t="s">
        <v>6837</v>
      </c>
      <c r="I4796">
        <v>40420965</v>
      </c>
    </row>
    <row r="4797" spans="6:9" x14ac:dyDescent="0.25">
      <c r="F4797" t="str">
        <f t="shared" si="78"/>
        <v>ALLNICHIHA USA INC</v>
      </c>
      <c r="G4797" s="149" t="s">
        <v>13438</v>
      </c>
      <c r="H4797" s="149" t="s">
        <v>6838</v>
      </c>
      <c r="I4797">
        <v>40005239</v>
      </c>
    </row>
    <row r="4798" spans="6:9" x14ac:dyDescent="0.25">
      <c r="F4798" t="str">
        <f t="shared" si="78"/>
        <v>ALLNICHOLSON TAYLOR</v>
      </c>
      <c r="G4798" s="149" t="s">
        <v>13438</v>
      </c>
      <c r="H4798" s="149" t="s">
        <v>6840</v>
      </c>
      <c r="I4798">
        <v>40000357</v>
      </c>
    </row>
    <row r="4799" spans="6:9" x14ac:dyDescent="0.25">
      <c r="F4799" t="str">
        <f t="shared" si="78"/>
        <v>ALLNICOMIA, LLC</v>
      </c>
      <c r="G4799" s="149" t="s">
        <v>13438</v>
      </c>
      <c r="H4799" s="149" t="s">
        <v>6841</v>
      </c>
      <c r="I4799">
        <v>40006442</v>
      </c>
    </row>
    <row r="4800" spans="6:9" x14ac:dyDescent="0.25">
      <c r="F4800" t="str">
        <f t="shared" si="78"/>
        <v>ALLNIDEC MOBILITY AMERICA CORP</v>
      </c>
      <c r="G4800" s="149" t="s">
        <v>13438</v>
      </c>
      <c r="H4800" s="149" t="s">
        <v>6842</v>
      </c>
      <c r="I4800">
        <v>40008780</v>
      </c>
    </row>
    <row r="4801" spans="6:9" x14ac:dyDescent="0.25">
      <c r="F4801" t="str">
        <f t="shared" si="78"/>
        <v>ALLNIKOLAOS FINE FOODS INC.</v>
      </c>
      <c r="G4801" s="149" t="s">
        <v>13438</v>
      </c>
      <c r="H4801" s="149" t="s">
        <v>6843</v>
      </c>
      <c r="I4801">
        <v>40421413</v>
      </c>
    </row>
    <row r="4802" spans="6:9" x14ac:dyDescent="0.25">
      <c r="F4802" t="str">
        <f t="shared" si="78"/>
        <v>ALLNISBET OYSTER CO INC</v>
      </c>
      <c r="G4802" s="149" t="s">
        <v>13438</v>
      </c>
      <c r="H4802" s="149" t="s">
        <v>6845</v>
      </c>
      <c r="I4802">
        <v>40008863</v>
      </c>
    </row>
    <row r="4803" spans="6:9" x14ac:dyDescent="0.25">
      <c r="F4803" t="str">
        <f t="shared" ref="F4803:F4866" si="79">CONCATENATE(G4803, H4803)</f>
        <v>ALLNISHIKAWA COOPER LLC</v>
      </c>
      <c r="G4803" s="149" t="s">
        <v>13438</v>
      </c>
      <c r="H4803" s="149" t="s">
        <v>6846</v>
      </c>
      <c r="I4803">
        <v>40007230</v>
      </c>
    </row>
    <row r="4804" spans="6:9" x14ac:dyDescent="0.25">
      <c r="F4804" t="str">
        <f t="shared" si="79"/>
        <v>ALLNISSAN TRADING CORP AMERICAS</v>
      </c>
      <c r="G4804" s="149" t="s">
        <v>13438</v>
      </c>
      <c r="H4804" s="149" t="s">
        <v>6847</v>
      </c>
      <c r="I4804">
        <v>40007158</v>
      </c>
    </row>
    <row r="4805" spans="6:9" x14ac:dyDescent="0.25">
      <c r="F4805" t="str">
        <f t="shared" si="79"/>
        <v>ALLNISSIN FOODS USA CO., INC.</v>
      </c>
      <c r="G4805" s="149" t="s">
        <v>13438</v>
      </c>
      <c r="H4805" s="149" t="s">
        <v>6848</v>
      </c>
      <c r="I4805">
        <v>40006525</v>
      </c>
    </row>
    <row r="4806" spans="6:9" x14ac:dyDescent="0.25">
      <c r="F4806" t="str">
        <f t="shared" si="79"/>
        <v>ALLNITTO DENKO AUTOMOTIVE, NJ, INC.</v>
      </c>
      <c r="G4806" s="149" t="s">
        <v>13438</v>
      </c>
      <c r="H4806" s="149" t="s">
        <v>6850</v>
      </c>
      <c r="I4806">
        <v>40004656</v>
      </c>
    </row>
    <row r="4807" spans="6:9" x14ac:dyDescent="0.25">
      <c r="F4807" t="str">
        <f t="shared" si="79"/>
        <v>ALLNJM PACKAGING</v>
      </c>
      <c r="G4807" s="149" t="s">
        <v>13438</v>
      </c>
      <c r="H4807" s="149" t="s">
        <v>6851</v>
      </c>
      <c r="I4807">
        <v>40421438</v>
      </c>
    </row>
    <row r="4808" spans="6:9" x14ac:dyDescent="0.25">
      <c r="F4808" t="str">
        <f t="shared" si="79"/>
        <v>ALLNJN CONFAB</v>
      </c>
      <c r="G4808" s="149" t="s">
        <v>13438</v>
      </c>
      <c r="H4808" s="149" t="s">
        <v>6852</v>
      </c>
      <c r="I4808">
        <v>40005802</v>
      </c>
    </row>
    <row r="4809" spans="6:9" x14ac:dyDescent="0.25">
      <c r="F4809" t="str">
        <f t="shared" si="79"/>
        <v>ALLNJN CONFAB, INC.</v>
      </c>
      <c r="G4809" s="149" t="s">
        <v>13438</v>
      </c>
      <c r="H4809" s="149" t="s">
        <v>6853</v>
      </c>
      <c r="I4809">
        <v>40005420</v>
      </c>
    </row>
    <row r="4810" spans="6:9" x14ac:dyDescent="0.25">
      <c r="F4810" t="str">
        <f t="shared" si="79"/>
        <v>ALLNONGSHIM AMERICA</v>
      </c>
      <c r="G4810" s="149" t="s">
        <v>13438</v>
      </c>
      <c r="H4810" s="149" t="s">
        <v>6854</v>
      </c>
      <c r="I4810">
        <v>40006872</v>
      </c>
    </row>
    <row r="4811" spans="6:9" x14ac:dyDescent="0.25">
      <c r="F4811" t="str">
        <f t="shared" si="79"/>
        <v>ALLNORAMPAC (NORTH YORK DIV)</v>
      </c>
      <c r="G4811" s="149" t="s">
        <v>13438</v>
      </c>
      <c r="H4811" s="149" t="s">
        <v>6856</v>
      </c>
      <c r="I4811">
        <v>40420506</v>
      </c>
    </row>
    <row r="4812" spans="6:9" x14ac:dyDescent="0.25">
      <c r="F4812" t="str">
        <f t="shared" si="79"/>
        <v>ALLNORAMPAC OCD DIVISION</v>
      </c>
      <c r="G4812" s="149" t="s">
        <v>13438</v>
      </c>
      <c r="H4812" s="149" t="s">
        <v>6857</v>
      </c>
      <c r="I4812">
        <v>40420773</v>
      </c>
    </row>
    <row r="4813" spans="6:9" x14ac:dyDescent="0.25">
      <c r="F4813" t="str">
        <f t="shared" si="79"/>
        <v>ALLNORAMPAC, NEW ENGLAND</v>
      </c>
      <c r="G4813" s="149" t="s">
        <v>13438</v>
      </c>
      <c r="H4813" s="149" t="s">
        <v>6858</v>
      </c>
      <c r="I4813">
        <v>40007647</v>
      </c>
    </row>
    <row r="4814" spans="6:9" x14ac:dyDescent="0.25">
      <c r="F4814" t="str">
        <f t="shared" si="79"/>
        <v>ALLNOR-ARC STEEL FABRICATORS</v>
      </c>
      <c r="G4814" s="149" t="s">
        <v>13438</v>
      </c>
      <c r="H4814" s="149" t="s">
        <v>6859</v>
      </c>
      <c r="I4814">
        <v>40421252</v>
      </c>
    </row>
    <row r="4815" spans="6:9" x14ac:dyDescent="0.25">
      <c r="F4815" t="str">
        <f t="shared" si="79"/>
        <v>ALLNORBORD ALABAMA</v>
      </c>
      <c r="G4815" s="149" t="s">
        <v>13438</v>
      </c>
      <c r="H4815" s="149" t="s">
        <v>6864</v>
      </c>
      <c r="I4815">
        <v>40008143</v>
      </c>
    </row>
    <row r="4816" spans="6:9" x14ac:dyDescent="0.25">
      <c r="F4816" t="str">
        <f t="shared" si="79"/>
        <v>ALLNORBORD GEORGIA LLC</v>
      </c>
      <c r="G4816" s="149" t="s">
        <v>13438</v>
      </c>
      <c r="H4816" s="149" t="s">
        <v>6865</v>
      </c>
      <c r="I4816">
        <v>40003131</v>
      </c>
    </row>
    <row r="4817" spans="6:9" x14ac:dyDescent="0.25">
      <c r="F4817" t="str">
        <f t="shared" si="79"/>
        <v>ALLNORBORD GUNTOWN MISSISSIPPI</v>
      </c>
      <c r="G4817" s="149" t="s">
        <v>13438</v>
      </c>
      <c r="H4817" s="149" t="s">
        <v>6866</v>
      </c>
      <c r="I4817">
        <v>40007567</v>
      </c>
    </row>
    <row r="4818" spans="6:9" x14ac:dyDescent="0.25">
      <c r="F4818" t="str">
        <f t="shared" si="79"/>
        <v>ALLNORBORD INC (WEST FRASER) HIGH LEVE</v>
      </c>
      <c r="G4818" s="149" t="s">
        <v>13438</v>
      </c>
      <c r="H4818" s="149" t="s">
        <v>6867</v>
      </c>
      <c r="I4818">
        <v>40424256</v>
      </c>
    </row>
    <row r="4819" spans="6:9" x14ac:dyDescent="0.25">
      <c r="F4819" t="str">
        <f t="shared" si="79"/>
        <v>ALLNORBORD INC. (WEST FRASER) BARWICK</v>
      </c>
      <c r="G4819" s="149" t="s">
        <v>13438</v>
      </c>
      <c r="H4819" s="149" t="s">
        <v>6868</v>
      </c>
      <c r="I4819">
        <v>40420386</v>
      </c>
    </row>
    <row r="4820" spans="6:9" x14ac:dyDescent="0.25">
      <c r="F4820" t="str">
        <f t="shared" si="79"/>
        <v>ALLNORBORD INC. (WEST FRASER) LA SARRE</v>
      </c>
      <c r="G4820" s="149" t="s">
        <v>13438</v>
      </c>
      <c r="H4820" s="149" t="s">
        <v>6869</v>
      </c>
      <c r="I4820">
        <v>40420289</v>
      </c>
    </row>
    <row r="4821" spans="6:9" x14ac:dyDescent="0.25">
      <c r="F4821" t="str">
        <f t="shared" si="79"/>
        <v>ALLNORBORD INDUSTRIES INC. - VAL-D'OR</v>
      </c>
      <c r="G4821" s="149" t="s">
        <v>13438</v>
      </c>
      <c r="H4821" s="149" t="s">
        <v>6870</v>
      </c>
      <c r="I4821">
        <v>40420226</v>
      </c>
    </row>
    <row r="4822" spans="6:9" x14ac:dyDescent="0.25">
      <c r="F4822" t="str">
        <f t="shared" si="79"/>
        <v>ALLNORBORD MINNESOTA INC.</v>
      </c>
      <c r="G4822" s="149" t="s">
        <v>13438</v>
      </c>
      <c r="H4822" s="149" t="s">
        <v>6871</v>
      </c>
      <c r="I4822">
        <v>40007422</v>
      </c>
    </row>
    <row r="4823" spans="6:9" x14ac:dyDescent="0.25">
      <c r="F4823" t="str">
        <f t="shared" si="79"/>
        <v>ALLNORBORD SOUTH CAROLINA INC.</v>
      </c>
      <c r="G4823" s="149" t="s">
        <v>13438</v>
      </c>
      <c r="H4823" s="149" t="s">
        <v>6872</v>
      </c>
      <c r="I4823">
        <v>40006378</v>
      </c>
    </row>
    <row r="4824" spans="6:9" x14ac:dyDescent="0.25">
      <c r="F4824" t="str">
        <f t="shared" si="79"/>
        <v>ALLNORBORD TEXAS JEFFERSON INC</v>
      </c>
      <c r="G4824" s="149" t="s">
        <v>13438</v>
      </c>
      <c r="H4824" s="149" t="s">
        <v>6873</v>
      </c>
      <c r="I4824">
        <v>40002760</v>
      </c>
    </row>
    <row r="4825" spans="6:9" x14ac:dyDescent="0.25">
      <c r="F4825" t="str">
        <f t="shared" si="79"/>
        <v>ALLNORBORD TEXAS NACOGDOCHES INC</v>
      </c>
      <c r="G4825" s="149" t="s">
        <v>13438</v>
      </c>
      <c r="H4825" s="149" t="s">
        <v>6874</v>
      </c>
      <c r="I4825">
        <v>40002302</v>
      </c>
    </row>
    <row r="4826" spans="6:9" x14ac:dyDescent="0.25">
      <c r="F4826" t="str">
        <f t="shared" si="79"/>
        <v>ALLNORDENIA USA</v>
      </c>
      <c r="G4826" s="149" t="s">
        <v>13438</v>
      </c>
      <c r="H4826" s="149" t="s">
        <v>6876</v>
      </c>
      <c r="I4826">
        <v>40004655</v>
      </c>
    </row>
    <row r="4827" spans="6:9" x14ac:dyDescent="0.25">
      <c r="F4827" t="str">
        <f t="shared" si="79"/>
        <v>ALLNORDEX INC.</v>
      </c>
      <c r="G4827" s="149" t="s">
        <v>13438</v>
      </c>
      <c r="H4827" s="149" t="s">
        <v>6877</v>
      </c>
      <c r="I4827">
        <v>40007162</v>
      </c>
    </row>
    <row r="4828" spans="6:9" x14ac:dyDescent="0.25">
      <c r="F4828" t="str">
        <f t="shared" si="79"/>
        <v>ALLNORDFAB LLC</v>
      </c>
      <c r="G4828" s="149" t="s">
        <v>13438</v>
      </c>
      <c r="H4828" s="149" t="s">
        <v>6878</v>
      </c>
      <c r="I4828">
        <v>40001788</v>
      </c>
    </row>
    <row r="4829" spans="6:9" x14ac:dyDescent="0.25">
      <c r="F4829" t="str">
        <f t="shared" si="79"/>
        <v>ALLNORFOLK BEARINGS &amp; SUPPLY CO, INC.</v>
      </c>
      <c r="G4829" s="149" t="s">
        <v>13438</v>
      </c>
      <c r="H4829" s="149" t="s">
        <v>6881</v>
      </c>
      <c r="I4829">
        <v>40005701</v>
      </c>
    </row>
    <row r="4830" spans="6:9" x14ac:dyDescent="0.25">
      <c r="F4830" t="str">
        <f t="shared" si="79"/>
        <v>ALLNOR-LAKE</v>
      </c>
      <c r="G4830" s="149" t="s">
        <v>13438</v>
      </c>
      <c r="H4830" s="149" t="s">
        <v>6883</v>
      </c>
      <c r="I4830">
        <v>40002903</v>
      </c>
    </row>
    <row r="4831" spans="6:9" x14ac:dyDescent="0.25">
      <c r="F4831" t="str">
        <f t="shared" si="79"/>
        <v>ALLNORMARK MANUFACTURING</v>
      </c>
      <c r="G4831" s="149" t="s">
        <v>13438</v>
      </c>
      <c r="H4831" s="149" t="s">
        <v>6886</v>
      </c>
      <c r="I4831">
        <v>40420334</v>
      </c>
    </row>
    <row r="4832" spans="6:9" x14ac:dyDescent="0.25">
      <c r="F4832" t="str">
        <f t="shared" si="79"/>
        <v>ALLNORPAK CORPORATION</v>
      </c>
      <c r="G4832" s="149" t="s">
        <v>13438</v>
      </c>
      <c r="H4832" s="149" t="s">
        <v>6887</v>
      </c>
      <c r="I4832">
        <v>40002422</v>
      </c>
    </row>
    <row r="4833" spans="6:9" x14ac:dyDescent="0.25">
      <c r="F4833" t="str">
        <f t="shared" si="79"/>
        <v>ALLNORPAK HANDLING LIMITED</v>
      </c>
      <c r="G4833" s="149" t="s">
        <v>13438</v>
      </c>
      <c r="H4833" s="149" t="s">
        <v>6888</v>
      </c>
      <c r="I4833">
        <v>40420955</v>
      </c>
    </row>
    <row r="4834" spans="6:9" x14ac:dyDescent="0.25">
      <c r="F4834" t="str">
        <f t="shared" si="79"/>
        <v>ALLNORPAK HANDLING LTD. (DELTA)</v>
      </c>
      <c r="G4834" s="149" t="s">
        <v>13438</v>
      </c>
      <c r="H4834" s="149" t="s">
        <v>6889</v>
      </c>
      <c r="I4834">
        <v>40421354</v>
      </c>
    </row>
    <row r="4835" spans="6:9" x14ac:dyDescent="0.25">
      <c r="F4835" t="str">
        <f t="shared" si="79"/>
        <v>ALLNORTH AMERICAN PAPER INCORPORATED</v>
      </c>
      <c r="G4835" s="149" t="s">
        <v>13438</v>
      </c>
      <c r="H4835" s="149" t="s">
        <v>6892</v>
      </c>
      <c r="I4835">
        <v>40420846</v>
      </c>
    </row>
    <row r="4836" spans="6:9" x14ac:dyDescent="0.25">
      <c r="F4836" t="str">
        <f t="shared" si="79"/>
        <v>ALLNORTH AMERICAN SEAL &amp; SUPPLY, INC.</v>
      </c>
      <c r="G4836" s="149" t="s">
        <v>13438</v>
      </c>
      <c r="H4836" s="149" t="s">
        <v>6894</v>
      </c>
      <c r="I4836">
        <v>40006383</v>
      </c>
    </row>
    <row r="4837" spans="6:9" x14ac:dyDescent="0.25">
      <c r="F4837" t="str">
        <f t="shared" si="79"/>
        <v>ALLNORTH CAROLINA STATE UNIVERSITY</v>
      </c>
      <c r="G4837" s="149" t="s">
        <v>13438</v>
      </c>
      <c r="H4837" s="149" t="s">
        <v>6896</v>
      </c>
      <c r="I4837">
        <v>40008128</v>
      </c>
    </row>
    <row r="4838" spans="6:9" x14ac:dyDescent="0.25">
      <c r="F4838" t="str">
        <f t="shared" si="79"/>
        <v>ALLNORTH JERSEY MEDIA GROUP</v>
      </c>
      <c r="G4838" s="149" t="s">
        <v>13438</v>
      </c>
      <c r="H4838" s="149" t="s">
        <v>6898</v>
      </c>
      <c r="I4838">
        <v>40003783</v>
      </c>
    </row>
    <row r="4839" spans="6:9" x14ac:dyDescent="0.25">
      <c r="F4839" t="str">
        <f t="shared" si="79"/>
        <v>ALLNORTH SIDE POWER TRANSMISSION CORP</v>
      </c>
      <c r="G4839" s="149" t="s">
        <v>13438</v>
      </c>
      <c r="H4839" s="149" t="s">
        <v>6899</v>
      </c>
      <c r="I4839">
        <v>40008428</v>
      </c>
    </row>
    <row r="4840" spans="6:9" x14ac:dyDescent="0.25">
      <c r="F4840" t="str">
        <f t="shared" si="79"/>
        <v>ALLNORTHEAST INDUSTRIAL TECH - LE ROY</v>
      </c>
      <c r="G4840" s="149" t="s">
        <v>13438</v>
      </c>
      <c r="H4840" s="149" t="s">
        <v>6900</v>
      </c>
      <c r="I4840">
        <v>40005836</v>
      </c>
    </row>
    <row r="4841" spans="6:9" x14ac:dyDescent="0.25">
      <c r="F4841" t="str">
        <f t="shared" si="79"/>
        <v>ALLNORTHEAST INDUSTRIAL TECH - NJ DENV</v>
      </c>
      <c r="G4841" s="149" t="s">
        <v>13438</v>
      </c>
      <c r="H4841" s="149" t="s">
        <v>6901</v>
      </c>
      <c r="I4841">
        <v>40003185</v>
      </c>
    </row>
    <row r="4842" spans="6:9" x14ac:dyDescent="0.25">
      <c r="F4842" t="str">
        <f t="shared" si="79"/>
        <v>ALLNORTHEASTERN NONWOVENS INC.</v>
      </c>
      <c r="G4842" s="149" t="s">
        <v>13438</v>
      </c>
      <c r="H4842" s="149" t="s">
        <v>6904</v>
      </c>
      <c r="I4842">
        <v>40007263</v>
      </c>
    </row>
    <row r="4843" spans="6:9" x14ac:dyDescent="0.25">
      <c r="F4843" t="str">
        <f t="shared" si="79"/>
        <v>ALLNORTHEASTERN SCALE LUMBER CO, INC.</v>
      </c>
      <c r="G4843" s="149" t="s">
        <v>13438</v>
      </c>
      <c r="H4843" s="149" t="s">
        <v>6905</v>
      </c>
      <c r="I4843">
        <v>40007243</v>
      </c>
    </row>
    <row r="4844" spans="6:9" x14ac:dyDescent="0.25">
      <c r="F4844" t="str">
        <f t="shared" si="79"/>
        <v>ALLNORTHERN CALIFORNIA BAKERY REPAIR</v>
      </c>
      <c r="G4844" s="149" t="s">
        <v>13438</v>
      </c>
      <c r="H4844" s="149" t="s">
        <v>6906</v>
      </c>
      <c r="I4844">
        <v>40007196</v>
      </c>
    </row>
    <row r="4845" spans="6:9" x14ac:dyDescent="0.25">
      <c r="F4845" t="str">
        <f t="shared" si="79"/>
        <v>ALLNORTHERN GOLD FOODS LTD</v>
      </c>
      <c r="G4845" s="149" t="s">
        <v>13438</v>
      </c>
      <c r="H4845" s="149" t="s">
        <v>6909</v>
      </c>
      <c r="I4845">
        <v>40421261</v>
      </c>
    </row>
    <row r="4846" spans="6:9" x14ac:dyDescent="0.25">
      <c r="F4846" t="str">
        <f t="shared" si="79"/>
        <v>ALLNORTHERN MACHINE WORKS, INC</v>
      </c>
      <c r="G4846" s="149" t="s">
        <v>13438</v>
      </c>
      <c r="H4846" s="149" t="s">
        <v>6910</v>
      </c>
      <c r="I4846">
        <v>40007266</v>
      </c>
    </row>
    <row r="4847" spans="6:9" x14ac:dyDescent="0.25">
      <c r="F4847" t="str">
        <f t="shared" si="79"/>
        <v>ALLNORTHERN TECHNOLOGIES CORP.</v>
      </c>
      <c r="G4847" s="149" t="s">
        <v>13438</v>
      </c>
      <c r="H4847" s="149" t="s">
        <v>6911</v>
      </c>
      <c r="I4847">
        <v>40421389</v>
      </c>
    </row>
    <row r="4848" spans="6:9" x14ac:dyDescent="0.25">
      <c r="F4848" t="str">
        <f t="shared" si="79"/>
        <v>ALLNORTHLINE NC LLC</v>
      </c>
      <c r="G4848" s="149" t="s">
        <v>13438</v>
      </c>
      <c r="H4848" s="149" t="s">
        <v>6914</v>
      </c>
      <c r="I4848">
        <v>40007550</v>
      </c>
    </row>
    <row r="4849" spans="6:9" x14ac:dyDescent="0.25">
      <c r="F4849" t="str">
        <f t="shared" si="79"/>
        <v>ALLNORTHROP GRUMMAN</v>
      </c>
      <c r="G4849" s="149" t="s">
        <v>13438</v>
      </c>
      <c r="H4849" s="149" t="s">
        <v>6915</v>
      </c>
      <c r="I4849">
        <v>40006400</v>
      </c>
    </row>
    <row r="4850" spans="6:9" x14ac:dyDescent="0.25">
      <c r="F4850" t="str">
        <f t="shared" si="79"/>
        <v>ALLNORTHWEST BELT &amp; EQUIP</v>
      </c>
      <c r="G4850" s="149" t="s">
        <v>13438</v>
      </c>
      <c r="H4850" s="149" t="s">
        <v>6919</v>
      </c>
      <c r="I4850">
        <v>40006206</v>
      </c>
    </row>
    <row r="4851" spans="6:9" x14ac:dyDescent="0.25">
      <c r="F4851" t="str">
        <f t="shared" si="79"/>
        <v>ALLNORTHWEST BELT &amp; EQUIPMENT CO., INC</v>
      </c>
      <c r="G4851" s="149" t="s">
        <v>13438</v>
      </c>
      <c r="H4851" s="149" t="s">
        <v>6920</v>
      </c>
      <c r="I4851">
        <v>40006961</v>
      </c>
    </row>
    <row r="4852" spans="6:9" x14ac:dyDescent="0.25">
      <c r="F4852" t="str">
        <f t="shared" si="79"/>
        <v>ALLNORTHWEST CONVEYOR INC.</v>
      </c>
      <c r="G4852" s="149" t="s">
        <v>13438</v>
      </c>
      <c r="H4852" s="149" t="s">
        <v>6921</v>
      </c>
      <c r="I4852">
        <v>40420699</v>
      </c>
    </row>
    <row r="4853" spans="6:9" x14ac:dyDescent="0.25">
      <c r="F4853" t="str">
        <f t="shared" si="79"/>
        <v>ALLNORTHWEST CUSTOM MECHANICAL</v>
      </c>
      <c r="G4853" s="149" t="s">
        <v>13438</v>
      </c>
      <c r="H4853" s="149" t="s">
        <v>6922</v>
      </c>
      <c r="I4853">
        <v>40006847</v>
      </c>
    </row>
    <row r="4854" spans="6:9" x14ac:dyDescent="0.25">
      <c r="F4854" t="str">
        <f t="shared" si="79"/>
        <v>ALLNORTHWEST HERALD</v>
      </c>
      <c r="G4854" s="149" t="s">
        <v>13438</v>
      </c>
      <c r="H4854" s="149" t="s">
        <v>6923</v>
      </c>
      <c r="I4854">
        <v>40005466</v>
      </c>
    </row>
    <row r="4855" spans="6:9" x14ac:dyDescent="0.25">
      <c r="F4855" t="str">
        <f t="shared" si="79"/>
        <v>ALLNORTHWESTERN REGIONAL AIRPORT COMMI</v>
      </c>
      <c r="G4855" s="149" t="s">
        <v>13438</v>
      </c>
      <c r="H4855" s="149" t="s">
        <v>6924</v>
      </c>
      <c r="I4855">
        <v>40008692</v>
      </c>
    </row>
    <row r="4856" spans="6:9" x14ac:dyDescent="0.25">
      <c r="F4856" t="str">
        <f t="shared" si="79"/>
        <v>ALLNORTHWIND, INC.</v>
      </c>
      <c r="G4856" s="149" t="s">
        <v>13438</v>
      </c>
      <c r="H4856" s="149" t="s">
        <v>6926</v>
      </c>
      <c r="I4856">
        <v>40007437</v>
      </c>
    </row>
    <row r="4857" spans="6:9" x14ac:dyDescent="0.25">
      <c r="F4857" t="str">
        <f t="shared" si="79"/>
        <v>ALLNORWESCO IND. (1983) LTD. - CALGARY</v>
      </c>
      <c r="G4857" s="149" t="s">
        <v>13438</v>
      </c>
      <c r="H4857" s="149" t="s">
        <v>6927</v>
      </c>
      <c r="I4857">
        <v>40420009</v>
      </c>
    </row>
    <row r="4858" spans="6:9" x14ac:dyDescent="0.25">
      <c r="F4858" t="str">
        <f t="shared" si="79"/>
        <v>ALLNORWESCO IND. (1983) LTD. - EDMONTO</v>
      </c>
      <c r="G4858" s="149" t="s">
        <v>13438</v>
      </c>
      <c r="H4858" s="149" t="s">
        <v>6928</v>
      </c>
      <c r="I4858">
        <v>40420010</v>
      </c>
    </row>
    <row r="4859" spans="6:9" x14ac:dyDescent="0.25">
      <c r="F4859" t="str">
        <f t="shared" si="79"/>
        <v>ALLNORWESCO IND. (1983) LTD. AIRPORT D</v>
      </c>
      <c r="G4859" s="149" t="s">
        <v>13438</v>
      </c>
      <c r="H4859" s="149" t="s">
        <v>6929</v>
      </c>
      <c r="I4859">
        <v>40421324</v>
      </c>
    </row>
    <row r="4860" spans="6:9" x14ac:dyDescent="0.25">
      <c r="F4860" t="str">
        <f t="shared" si="79"/>
        <v>ALLNORWESCO INDUSTRIES (1983</v>
      </c>
      <c r="G4860" s="149" t="s">
        <v>13438</v>
      </c>
      <c r="H4860" s="149" t="s">
        <v>6930</v>
      </c>
      <c r="I4860">
        <v>40006030</v>
      </c>
    </row>
    <row r="4861" spans="6:9" x14ac:dyDescent="0.25">
      <c r="F4861" s="185" t="str">
        <f t="shared" si="79"/>
        <v>ALLNOSCO</v>
      </c>
      <c r="G4861" s="149" t="s">
        <v>13438</v>
      </c>
      <c r="H4861" s="149" t="s">
        <v>6931</v>
      </c>
      <c r="I4861">
        <v>40008455</v>
      </c>
    </row>
    <row r="4862" spans="6:9" x14ac:dyDescent="0.25">
      <c r="F4862" s="185" t="str">
        <f t="shared" si="79"/>
        <v>ALLNOSCO</v>
      </c>
      <c r="G4862" s="149" t="s">
        <v>13438</v>
      </c>
      <c r="H4862" s="149" t="s">
        <v>6931</v>
      </c>
      <c r="I4862">
        <v>40004135</v>
      </c>
    </row>
    <row r="4863" spans="6:9" x14ac:dyDescent="0.25">
      <c r="F4863" t="str">
        <f t="shared" si="79"/>
        <v>ALLNOSCO INC</v>
      </c>
      <c r="G4863" s="149" t="s">
        <v>13438</v>
      </c>
      <c r="H4863" s="149" t="s">
        <v>6932</v>
      </c>
      <c r="I4863">
        <v>40007829</v>
      </c>
    </row>
    <row r="4864" spans="6:9" x14ac:dyDescent="0.25">
      <c r="F4864" t="str">
        <f t="shared" si="79"/>
        <v>ALLNOT JUST POPCORN, ETC</v>
      </c>
      <c r="G4864" s="149" t="s">
        <v>13438</v>
      </c>
      <c r="H4864" s="149" t="s">
        <v>6933</v>
      </c>
      <c r="I4864">
        <v>40008677</v>
      </c>
    </row>
    <row r="4865" spans="6:9" x14ac:dyDescent="0.25">
      <c r="F4865" s="185" t="str">
        <f t="shared" si="79"/>
        <v>ALLNOTT COMPANY</v>
      </c>
      <c r="G4865" s="149" t="s">
        <v>13438</v>
      </c>
      <c r="H4865" s="149" t="s">
        <v>6934</v>
      </c>
      <c r="I4865">
        <v>40005201</v>
      </c>
    </row>
    <row r="4866" spans="6:9" x14ac:dyDescent="0.25">
      <c r="F4866" s="185" t="str">
        <f t="shared" si="79"/>
        <v>ALLNOTT COMPANY</v>
      </c>
      <c r="G4866" s="149" t="s">
        <v>13438</v>
      </c>
      <c r="H4866" s="149" t="s">
        <v>6934</v>
      </c>
      <c r="I4866">
        <v>40006031</v>
      </c>
    </row>
    <row r="4867" spans="6:9" x14ac:dyDescent="0.25">
      <c r="F4867" t="str">
        <f t="shared" ref="F4867:F4930" si="80">CONCATENATE(G4867, H4867)</f>
        <v>ALLNOTT COMPANY-URBANDALE,IA</v>
      </c>
      <c r="G4867" s="149" t="s">
        <v>13438</v>
      </c>
      <c r="H4867" s="149" t="s">
        <v>6935</v>
      </c>
      <c r="I4867">
        <v>40001602</v>
      </c>
    </row>
    <row r="4868" spans="6:9" x14ac:dyDescent="0.25">
      <c r="F4868" t="str">
        <f t="shared" si="80"/>
        <v>ALLNOVA BAKERY</v>
      </c>
      <c r="G4868" s="149" t="s">
        <v>13438</v>
      </c>
      <c r="H4868" s="149" t="s">
        <v>6937</v>
      </c>
      <c r="I4868">
        <v>40007302</v>
      </c>
    </row>
    <row r="4869" spans="6:9" x14ac:dyDescent="0.25">
      <c r="F4869" t="str">
        <f t="shared" si="80"/>
        <v>ALLNOVELLUS SYSTEMS INTERNATIONAL</v>
      </c>
      <c r="G4869" s="149" t="s">
        <v>13438</v>
      </c>
      <c r="H4869" s="149" t="s">
        <v>6938</v>
      </c>
      <c r="I4869">
        <v>40003391</v>
      </c>
    </row>
    <row r="4870" spans="6:9" x14ac:dyDescent="0.25">
      <c r="F4870" t="str">
        <f t="shared" si="80"/>
        <v>ALLNOVEX, INC.</v>
      </c>
      <c r="G4870" s="149" t="s">
        <v>13438</v>
      </c>
      <c r="H4870" s="149" t="s">
        <v>6940</v>
      </c>
      <c r="I4870">
        <v>40003305</v>
      </c>
    </row>
    <row r="4871" spans="6:9" x14ac:dyDescent="0.25">
      <c r="F4871" t="str">
        <f t="shared" si="80"/>
        <v>ALLNOVUS XRAY</v>
      </c>
      <c r="G4871" s="149" t="s">
        <v>13438</v>
      </c>
      <c r="H4871" s="149" t="s">
        <v>6942</v>
      </c>
      <c r="I4871">
        <v>40007507</v>
      </c>
    </row>
    <row r="4872" spans="6:9" x14ac:dyDescent="0.25">
      <c r="F4872" t="str">
        <f t="shared" si="80"/>
        <v>ALLNOWAK DESIGNS LTD.</v>
      </c>
      <c r="G4872" s="149" t="s">
        <v>13438</v>
      </c>
      <c r="H4872" s="149" t="s">
        <v>6943</v>
      </c>
      <c r="I4872">
        <v>40420270</v>
      </c>
    </row>
    <row r="4873" spans="6:9" x14ac:dyDescent="0.25">
      <c r="F4873" t="str">
        <f t="shared" si="80"/>
        <v>ALLNPC,INC</v>
      </c>
      <c r="G4873" s="149" t="s">
        <v>13438</v>
      </c>
      <c r="H4873" s="149" t="s">
        <v>6944</v>
      </c>
      <c r="I4873">
        <v>40003417</v>
      </c>
    </row>
    <row r="4874" spans="6:9" x14ac:dyDescent="0.25">
      <c r="F4874" t="str">
        <f t="shared" si="80"/>
        <v>ALLNPI SOLUTIONS, INC</v>
      </c>
      <c r="G4874" s="149" t="s">
        <v>13438</v>
      </c>
      <c r="H4874" s="149" t="s">
        <v>6945</v>
      </c>
      <c r="I4874">
        <v>40008290</v>
      </c>
    </row>
    <row r="4875" spans="6:9" x14ac:dyDescent="0.25">
      <c r="F4875" t="str">
        <f t="shared" si="80"/>
        <v>ALLNRI INDUSTRIES INC.</v>
      </c>
      <c r="G4875" s="149" t="s">
        <v>13438</v>
      </c>
      <c r="H4875" s="149" t="s">
        <v>6946</v>
      </c>
      <c r="I4875">
        <v>40420634</v>
      </c>
    </row>
    <row r="4876" spans="6:9" x14ac:dyDescent="0.25">
      <c r="F4876" t="str">
        <f t="shared" si="80"/>
        <v>ALLNSC USA, INC.</v>
      </c>
      <c r="G4876" s="149" t="s">
        <v>13438</v>
      </c>
      <c r="H4876" s="149" t="s">
        <v>6947</v>
      </c>
      <c r="I4876">
        <v>40000169</v>
      </c>
    </row>
    <row r="4877" spans="6:9" x14ac:dyDescent="0.25">
      <c r="F4877" t="str">
        <f t="shared" si="80"/>
        <v>ALLNSU CORPORATION</v>
      </c>
      <c r="G4877" s="149" t="s">
        <v>13438</v>
      </c>
      <c r="H4877" s="149" t="s">
        <v>6949</v>
      </c>
      <c r="I4877">
        <v>40002136</v>
      </c>
    </row>
    <row r="4878" spans="6:9" x14ac:dyDescent="0.25">
      <c r="F4878" t="str">
        <f t="shared" si="80"/>
        <v>ALLNUERA INDUSTRIAL</v>
      </c>
      <c r="G4878" s="149" t="s">
        <v>13438</v>
      </c>
      <c r="H4878" s="149" t="s">
        <v>6953</v>
      </c>
      <c r="I4878">
        <v>40006045</v>
      </c>
    </row>
    <row r="4879" spans="6:9" x14ac:dyDescent="0.25">
      <c r="F4879" t="str">
        <f t="shared" si="80"/>
        <v>ALLNUERA INDUSTRIAL - BURLINGTON</v>
      </c>
      <c r="G4879" s="149" t="s">
        <v>13438</v>
      </c>
      <c r="H4879" s="149" t="s">
        <v>6954</v>
      </c>
      <c r="I4879">
        <v>40421156</v>
      </c>
    </row>
    <row r="4880" spans="6:9" x14ac:dyDescent="0.25">
      <c r="F4880" s="185" t="str">
        <f t="shared" si="80"/>
        <v>ALLNUERA INDUSTRIEL INC. - LAVAL</v>
      </c>
      <c r="G4880" s="149" t="s">
        <v>13438</v>
      </c>
      <c r="H4880" s="149" t="s">
        <v>6955</v>
      </c>
      <c r="I4880">
        <v>40005855</v>
      </c>
    </row>
    <row r="4881" spans="6:9" x14ac:dyDescent="0.25">
      <c r="F4881" s="185" t="str">
        <f t="shared" si="80"/>
        <v>ALLNUERA INDUSTRIEL INC. - LAVAL</v>
      </c>
      <c r="G4881" s="149" t="s">
        <v>13438</v>
      </c>
      <c r="H4881" s="149" t="s">
        <v>6955</v>
      </c>
      <c r="I4881">
        <v>40421025</v>
      </c>
    </row>
    <row r="4882" spans="6:9" x14ac:dyDescent="0.25">
      <c r="F4882" t="str">
        <f t="shared" si="80"/>
        <v>ALLNUOVO PASTA PRODUCTIONS</v>
      </c>
      <c r="G4882" s="149" t="s">
        <v>13438</v>
      </c>
      <c r="H4882" s="149" t="s">
        <v>6956</v>
      </c>
      <c r="I4882">
        <v>40007693</v>
      </c>
    </row>
    <row r="4883" spans="6:9" x14ac:dyDescent="0.25">
      <c r="F4883" t="str">
        <f t="shared" si="80"/>
        <v>ALLNUTEC TOOLING SYSTEMS INC</v>
      </c>
      <c r="G4883" s="149" t="s">
        <v>13438</v>
      </c>
      <c r="H4883" s="149" t="s">
        <v>6957</v>
      </c>
      <c r="I4883">
        <v>40008094</v>
      </c>
    </row>
    <row r="4884" spans="6:9" x14ac:dyDescent="0.25">
      <c r="F4884" t="str">
        <f t="shared" si="80"/>
        <v>ALLNUTECH CONVEYOR COMPONENTS INC.</v>
      </c>
      <c r="G4884" s="149" t="s">
        <v>13438</v>
      </c>
      <c r="H4884" s="149" t="s">
        <v>6958</v>
      </c>
      <c r="I4884">
        <v>40420975</v>
      </c>
    </row>
    <row r="4885" spans="6:9" x14ac:dyDescent="0.25">
      <c r="F4885" t="str">
        <f t="shared" si="80"/>
        <v>ALLNUTRA MANUFACTURING</v>
      </c>
      <c r="G4885" s="149" t="s">
        <v>13438</v>
      </c>
      <c r="H4885" s="149" t="s">
        <v>6959</v>
      </c>
      <c r="I4885">
        <v>40006338</v>
      </c>
    </row>
    <row r="4886" spans="6:9" x14ac:dyDescent="0.25">
      <c r="F4886" t="str">
        <f t="shared" si="80"/>
        <v>ALLNUTRIMATICS INC.</v>
      </c>
      <c r="G4886" s="149" t="s">
        <v>13438</v>
      </c>
      <c r="H4886" s="149" t="s">
        <v>6962</v>
      </c>
      <c r="I4886">
        <v>40421474</v>
      </c>
    </row>
    <row r="4887" spans="6:9" x14ac:dyDescent="0.25">
      <c r="F4887" t="str">
        <f t="shared" si="80"/>
        <v>ALLNUTRO INC</v>
      </c>
      <c r="G4887" s="149" t="s">
        <v>13438</v>
      </c>
      <c r="H4887" s="149" t="s">
        <v>6963</v>
      </c>
      <c r="I4887">
        <v>40005615</v>
      </c>
    </row>
    <row r="4888" spans="6:9" x14ac:dyDescent="0.25">
      <c r="F4888" t="str">
        <f t="shared" si="80"/>
        <v>ALLNXTNANO LLC</v>
      </c>
      <c r="G4888" s="149" t="s">
        <v>13438</v>
      </c>
      <c r="H4888" s="149" t="s">
        <v>6967</v>
      </c>
      <c r="I4888">
        <v>40007331</v>
      </c>
    </row>
    <row r="4889" spans="6:9" x14ac:dyDescent="0.25">
      <c r="F4889" t="str">
        <f t="shared" si="80"/>
        <v>ALLNYGARD INTERNATIONAL</v>
      </c>
      <c r="G4889" s="149" t="s">
        <v>13438</v>
      </c>
      <c r="H4889" s="149" t="s">
        <v>6969</v>
      </c>
      <c r="I4889">
        <v>40420933</v>
      </c>
    </row>
    <row r="4890" spans="6:9" x14ac:dyDescent="0.25">
      <c r="F4890" t="str">
        <f t="shared" si="80"/>
        <v>ALLO H I COMPANY INC.</v>
      </c>
      <c r="G4890" s="149" t="s">
        <v>13438</v>
      </c>
      <c r="H4890" s="149" t="s">
        <v>6972</v>
      </c>
      <c r="I4890">
        <v>40002941</v>
      </c>
    </row>
    <row r="4891" spans="6:9" x14ac:dyDescent="0.25">
      <c r="F4891" t="str">
        <f t="shared" si="80"/>
        <v>ALLO&amp;M HALYARD INC</v>
      </c>
      <c r="G4891" s="149" t="s">
        <v>13438</v>
      </c>
      <c r="H4891" s="149" t="s">
        <v>6973</v>
      </c>
      <c r="I4891">
        <v>40000253</v>
      </c>
    </row>
    <row r="4892" spans="6:9" x14ac:dyDescent="0.25">
      <c r="F4892" t="str">
        <f t="shared" si="80"/>
        <v>ALLO&amp;M INDUSTRIES INC.</v>
      </c>
      <c r="G4892" s="149" t="s">
        <v>13438</v>
      </c>
      <c r="H4892" s="149" t="s">
        <v>6974</v>
      </c>
      <c r="I4892">
        <v>40005383</v>
      </c>
    </row>
    <row r="4893" spans="6:9" x14ac:dyDescent="0.25">
      <c r="F4893" t="str">
        <f t="shared" si="80"/>
        <v>ALLO.K. FOODS</v>
      </c>
      <c r="G4893" s="149" t="s">
        <v>13438</v>
      </c>
      <c r="H4893" s="149" t="s">
        <v>6976</v>
      </c>
      <c r="I4893">
        <v>40008817</v>
      </c>
    </row>
    <row r="4894" spans="6:9" x14ac:dyDescent="0.25">
      <c r="F4894" t="str">
        <f t="shared" si="80"/>
        <v>ALLO.K. FOODS, INC</v>
      </c>
      <c r="G4894" s="149" t="s">
        <v>13438</v>
      </c>
      <c r="H4894" s="149" t="s">
        <v>6977</v>
      </c>
      <c r="I4894">
        <v>40008816</v>
      </c>
    </row>
    <row r="4895" spans="6:9" x14ac:dyDescent="0.25">
      <c r="F4895" t="str">
        <f t="shared" si="80"/>
        <v>ALLOAK LEAF CONFECTIONS</v>
      </c>
      <c r="G4895" s="149" t="s">
        <v>13438</v>
      </c>
      <c r="H4895" s="149" t="s">
        <v>6979</v>
      </c>
      <c r="I4895">
        <v>40420980</v>
      </c>
    </row>
    <row r="4896" spans="6:9" x14ac:dyDescent="0.25">
      <c r="F4896" t="str">
        <f t="shared" si="80"/>
        <v>ALLOAK-MITSUI Inc.</v>
      </c>
      <c r="G4896" s="149" t="s">
        <v>13438</v>
      </c>
      <c r="H4896" s="149" t="s">
        <v>13892</v>
      </c>
      <c r="I4896">
        <v>40000268</v>
      </c>
    </row>
    <row r="4897" spans="6:9" x14ac:dyDescent="0.25">
      <c r="F4897" t="str">
        <f t="shared" si="80"/>
        <v>ALLOAKRUN FARM BAKERY LTD.</v>
      </c>
      <c r="G4897" s="149" t="s">
        <v>13438</v>
      </c>
      <c r="H4897" s="149" t="s">
        <v>6981</v>
      </c>
      <c r="I4897">
        <v>40420060</v>
      </c>
    </row>
    <row r="4898" spans="6:9" x14ac:dyDescent="0.25">
      <c r="F4898" t="str">
        <f t="shared" si="80"/>
        <v>ALLOCALA FOODS INC.,</v>
      </c>
      <c r="G4898" s="149" t="s">
        <v>13438</v>
      </c>
      <c r="H4898" s="149" t="s">
        <v>6983</v>
      </c>
      <c r="I4898">
        <v>40007952</v>
      </c>
    </row>
    <row r="4899" spans="6:9" x14ac:dyDescent="0.25">
      <c r="F4899" t="str">
        <f t="shared" si="80"/>
        <v>ALLOCEAN GOLD SEAFOODS</v>
      </c>
      <c r="G4899" s="149" t="s">
        <v>13438</v>
      </c>
      <c r="H4899" s="149" t="s">
        <v>6984</v>
      </c>
      <c r="I4899">
        <v>40008820</v>
      </c>
    </row>
    <row r="4900" spans="6:9" x14ac:dyDescent="0.25">
      <c r="F4900" t="str">
        <f t="shared" si="80"/>
        <v>ALLOCEAN SPRAY CRANBERRIES</v>
      </c>
      <c r="G4900" s="149" t="s">
        <v>13438</v>
      </c>
      <c r="H4900" s="149" t="s">
        <v>6985</v>
      </c>
      <c r="I4900">
        <v>40007021</v>
      </c>
    </row>
    <row r="4901" spans="6:9" x14ac:dyDescent="0.25">
      <c r="F4901" t="str">
        <f t="shared" si="80"/>
        <v>ALLOCHO CANDY</v>
      </c>
      <c r="G4901" s="149" t="s">
        <v>13438</v>
      </c>
      <c r="H4901" s="149" t="s">
        <v>6986</v>
      </c>
      <c r="I4901">
        <v>40008242</v>
      </c>
    </row>
    <row r="4902" spans="6:9" x14ac:dyDescent="0.25">
      <c r="F4902" t="str">
        <f t="shared" si="80"/>
        <v>ALLOCME AMERICA</v>
      </c>
      <c r="G4902" s="149" t="s">
        <v>13438</v>
      </c>
      <c r="H4902" s="149" t="s">
        <v>6987</v>
      </c>
      <c r="I4902">
        <v>40003834</v>
      </c>
    </row>
    <row r="4903" spans="6:9" x14ac:dyDescent="0.25">
      <c r="F4903" t="str">
        <f t="shared" si="80"/>
        <v>ALLOCS CHECKWEIGHERS, INC</v>
      </c>
      <c r="G4903" s="149" t="s">
        <v>13438</v>
      </c>
      <c r="H4903" s="149" t="s">
        <v>6988</v>
      </c>
      <c r="I4903">
        <v>40001922</v>
      </c>
    </row>
    <row r="4904" spans="6:9" x14ac:dyDescent="0.25">
      <c r="F4904" t="str">
        <f t="shared" si="80"/>
        <v>ALLODECOPACK SAS</v>
      </c>
      <c r="G4904" s="149" t="s">
        <v>13438</v>
      </c>
      <c r="H4904" s="149" t="s">
        <v>6989</v>
      </c>
      <c r="I4904">
        <v>40008108</v>
      </c>
    </row>
    <row r="4905" spans="6:9" x14ac:dyDescent="0.25">
      <c r="F4905" t="str">
        <f t="shared" si="80"/>
        <v>ALLODYSSEY MACHINE, INC</v>
      </c>
      <c r="G4905" s="149" t="s">
        <v>13438</v>
      </c>
      <c r="H4905" s="149" t="s">
        <v>6990</v>
      </c>
      <c r="I4905">
        <v>40007867</v>
      </c>
    </row>
    <row r="4906" spans="6:9" x14ac:dyDescent="0.25">
      <c r="F4906" t="str">
        <f t="shared" si="80"/>
        <v>ALLOEM SOLUTIONS, INC</v>
      </c>
      <c r="G4906" s="149" t="s">
        <v>13438</v>
      </c>
      <c r="H4906" s="149" t="s">
        <v>6992</v>
      </c>
      <c r="I4906">
        <v>40007658</v>
      </c>
    </row>
    <row r="4907" spans="6:9" x14ac:dyDescent="0.25">
      <c r="F4907" s="185" t="str">
        <f t="shared" si="80"/>
        <v>ALLOERLIKON TEXTILE INC.</v>
      </c>
      <c r="G4907" s="149" t="s">
        <v>13438</v>
      </c>
      <c r="H4907" s="149" t="s">
        <v>6993</v>
      </c>
      <c r="I4907">
        <v>40000005</v>
      </c>
    </row>
    <row r="4908" spans="6:9" x14ac:dyDescent="0.25">
      <c r="F4908" s="185" t="str">
        <f t="shared" si="80"/>
        <v>ALLOERLIKON TEXTILE INC.</v>
      </c>
      <c r="G4908" s="149" t="s">
        <v>13438</v>
      </c>
      <c r="H4908" s="149" t="s">
        <v>6993</v>
      </c>
      <c r="I4908">
        <v>40000009</v>
      </c>
    </row>
    <row r="4909" spans="6:9" x14ac:dyDescent="0.25">
      <c r="F4909" t="str">
        <f t="shared" si="80"/>
        <v>ALLOFFICE OF STATE PUBLISHING</v>
      </c>
      <c r="G4909" s="149" t="s">
        <v>13438</v>
      </c>
      <c r="H4909" s="149" t="s">
        <v>6996</v>
      </c>
      <c r="I4909">
        <v>40001160</v>
      </c>
    </row>
    <row r="4910" spans="6:9" x14ac:dyDescent="0.25">
      <c r="F4910" t="str">
        <f t="shared" si="80"/>
        <v>ALLOFS BRIGHTWAVE CARROLLTON</v>
      </c>
      <c r="G4910" s="149" t="s">
        <v>13438</v>
      </c>
      <c r="H4910" s="149" t="s">
        <v>6997</v>
      </c>
      <c r="I4910">
        <v>40000282</v>
      </c>
    </row>
    <row r="4911" spans="6:9" x14ac:dyDescent="0.25">
      <c r="F4911" t="str">
        <f t="shared" si="80"/>
        <v>ALLOHIO TRANSMISSION CORPORATION</v>
      </c>
      <c r="G4911" s="149" t="s">
        <v>13438</v>
      </c>
      <c r="H4911" s="149" t="s">
        <v>7002</v>
      </c>
      <c r="I4911">
        <v>40004293</v>
      </c>
    </row>
    <row r="4912" spans="6:9" x14ac:dyDescent="0.25">
      <c r="F4912" t="str">
        <f t="shared" si="80"/>
        <v>ALLOHIO UNIVERSITY</v>
      </c>
      <c r="G4912" s="149" t="s">
        <v>13438</v>
      </c>
      <c r="H4912" s="149" t="s">
        <v>7003</v>
      </c>
      <c r="I4912">
        <v>40002750</v>
      </c>
    </row>
    <row r="4913" spans="6:9" x14ac:dyDescent="0.25">
      <c r="F4913" t="str">
        <f t="shared" si="80"/>
        <v>ALLOHIO VALLEY VULCANIZING</v>
      </c>
      <c r="G4913" s="149" t="s">
        <v>13438</v>
      </c>
      <c r="H4913" s="149" t="s">
        <v>7004</v>
      </c>
      <c r="I4913">
        <v>40001971</v>
      </c>
    </row>
    <row r="4914" spans="6:9" x14ac:dyDescent="0.25">
      <c r="F4914" t="str">
        <f t="shared" si="80"/>
        <v>ALLOKAYA - CANADA CO. LTD.</v>
      </c>
      <c r="G4914" s="149" t="s">
        <v>13438</v>
      </c>
      <c r="H4914" s="149" t="s">
        <v>7006</v>
      </c>
      <c r="I4914">
        <v>40421013</v>
      </c>
    </row>
    <row r="4915" spans="6:9" x14ac:dyDescent="0.25">
      <c r="F4915" t="str">
        <f t="shared" si="80"/>
        <v>ALLOKAYA (USA) INC.</v>
      </c>
      <c r="G4915" s="149" t="s">
        <v>13438</v>
      </c>
      <c r="H4915" s="149" t="s">
        <v>7007</v>
      </c>
      <c r="I4915">
        <v>40008487</v>
      </c>
    </row>
    <row r="4916" spans="6:9" x14ac:dyDescent="0.25">
      <c r="F4916" t="str">
        <f t="shared" si="80"/>
        <v>ALLOKLAHOMA FOLDING CARTON</v>
      </c>
      <c r="G4916" s="149" t="s">
        <v>13438</v>
      </c>
      <c r="H4916" s="149" t="s">
        <v>7008</v>
      </c>
      <c r="I4916">
        <v>40006324</v>
      </c>
    </row>
    <row r="4917" spans="6:9" x14ac:dyDescent="0.25">
      <c r="F4917" t="str">
        <f t="shared" si="80"/>
        <v>ALLOLD CASTLE ENVELOPE</v>
      </c>
      <c r="G4917" s="149" t="s">
        <v>13438</v>
      </c>
      <c r="H4917" s="149" t="s">
        <v>7009</v>
      </c>
      <c r="I4917">
        <v>40421432</v>
      </c>
    </row>
    <row r="4918" spans="6:9" x14ac:dyDescent="0.25">
      <c r="F4918" t="str">
        <f t="shared" si="80"/>
        <v>ALLOLD CASTLE GLASS</v>
      </c>
      <c r="G4918" s="149" t="s">
        <v>13438</v>
      </c>
      <c r="H4918" s="149" t="s">
        <v>7010</v>
      </c>
      <c r="I4918">
        <v>40420691</v>
      </c>
    </row>
    <row r="4919" spans="6:9" x14ac:dyDescent="0.25">
      <c r="F4919" t="str">
        <f t="shared" si="80"/>
        <v>ALLOLD DOMINION BRUSH CO</v>
      </c>
      <c r="G4919" s="149" t="s">
        <v>13438</v>
      </c>
      <c r="H4919" s="149" t="s">
        <v>7011</v>
      </c>
      <c r="I4919">
        <v>40006081</v>
      </c>
    </row>
    <row r="4920" spans="6:9" x14ac:dyDescent="0.25">
      <c r="F4920" t="str">
        <f t="shared" si="80"/>
        <v>ALLOLD DOMINION BRUSH COMPANY</v>
      </c>
      <c r="G4920" s="149" t="s">
        <v>13438</v>
      </c>
      <c r="H4920" s="149" t="s">
        <v>7012</v>
      </c>
      <c r="I4920">
        <v>40001497</v>
      </c>
    </row>
    <row r="4921" spans="6:9" x14ac:dyDescent="0.25">
      <c r="F4921" t="str">
        <f t="shared" si="80"/>
        <v>ALLOLLI SALUMERIA AMERICANA LLC.</v>
      </c>
      <c r="G4921" s="149" t="s">
        <v>13438</v>
      </c>
      <c r="H4921" s="149" t="s">
        <v>7013</v>
      </c>
      <c r="I4921">
        <v>40008161</v>
      </c>
    </row>
    <row r="4922" spans="6:9" x14ac:dyDescent="0.25">
      <c r="F4922" t="str">
        <f t="shared" si="80"/>
        <v>ALLOLMSTED-FLINT, INC</v>
      </c>
      <c r="G4922" s="149" t="s">
        <v>13438</v>
      </c>
      <c r="H4922" s="149" t="s">
        <v>7015</v>
      </c>
      <c r="I4922">
        <v>40007321</v>
      </c>
    </row>
    <row r="4923" spans="6:9" x14ac:dyDescent="0.25">
      <c r="F4923" t="str">
        <f t="shared" si="80"/>
        <v>ALLOLON INDUSTRIES INC. US</v>
      </c>
      <c r="G4923" s="149" t="s">
        <v>13438</v>
      </c>
      <c r="H4923" s="149" t="s">
        <v>7016</v>
      </c>
      <c r="I4923">
        <v>40006822</v>
      </c>
    </row>
    <row r="4924" spans="6:9" x14ac:dyDescent="0.25">
      <c r="F4924" t="str">
        <f t="shared" si="80"/>
        <v>ALLOLYMEL L.P.</v>
      </c>
      <c r="G4924" s="149" t="s">
        <v>13438</v>
      </c>
      <c r="H4924" s="149" t="s">
        <v>7017</v>
      </c>
      <c r="I4924">
        <v>40420769</v>
      </c>
    </row>
    <row r="4925" spans="6:9" x14ac:dyDescent="0.25">
      <c r="F4925" t="str">
        <f t="shared" si="80"/>
        <v>ALLOLYMPIA FOOD INDUSTRIES</v>
      </c>
      <c r="G4925" s="149" t="s">
        <v>13438</v>
      </c>
      <c r="H4925" s="149" t="s">
        <v>7018</v>
      </c>
      <c r="I4925">
        <v>40008641</v>
      </c>
    </row>
    <row r="4926" spans="6:9" x14ac:dyDescent="0.25">
      <c r="F4926" t="str">
        <f t="shared" si="80"/>
        <v>ALLOMAHA NE PREMIUM GROUND BEEF</v>
      </c>
      <c r="G4926" s="149" t="s">
        <v>13438</v>
      </c>
      <c r="H4926" s="149" t="s">
        <v>7019</v>
      </c>
      <c r="I4926">
        <v>40008408</v>
      </c>
    </row>
    <row r="4927" spans="6:9" x14ac:dyDescent="0.25">
      <c r="F4927" t="str">
        <f t="shared" si="80"/>
        <v>ALLOMGA, INC.</v>
      </c>
      <c r="G4927" s="149" t="s">
        <v>13438</v>
      </c>
      <c r="H4927" s="149" t="s">
        <v>7022</v>
      </c>
      <c r="I4927">
        <v>40002851</v>
      </c>
    </row>
    <row r="4928" spans="6:9" x14ac:dyDescent="0.25">
      <c r="F4928" t="str">
        <f t="shared" si="80"/>
        <v>ALLOMNI DIE &amp; ENGINEERING, INC</v>
      </c>
      <c r="G4928" s="149" t="s">
        <v>13438</v>
      </c>
      <c r="H4928" s="149" t="s">
        <v>7023</v>
      </c>
      <c r="I4928">
        <v>40008753</v>
      </c>
    </row>
    <row r="4929" spans="6:9" x14ac:dyDescent="0.25">
      <c r="F4929" t="str">
        <f t="shared" si="80"/>
        <v>ALLOMNIFISSION INC.</v>
      </c>
      <c r="G4929" s="149" t="s">
        <v>13438</v>
      </c>
      <c r="H4929" s="149" t="s">
        <v>7025</v>
      </c>
      <c r="I4929">
        <v>40421338</v>
      </c>
    </row>
    <row r="4930" spans="6:9" x14ac:dyDescent="0.25">
      <c r="F4930" t="str">
        <f t="shared" si="80"/>
        <v>ALLOMORI NORTH AMERICA INC.</v>
      </c>
      <c r="G4930" s="149" t="s">
        <v>13438</v>
      </c>
      <c r="H4930" s="149" t="s">
        <v>7027</v>
      </c>
      <c r="I4930">
        <v>40421457</v>
      </c>
    </row>
    <row r="4931" spans="6:9" x14ac:dyDescent="0.25">
      <c r="F4931" t="str">
        <f t="shared" ref="F4931:F4994" si="81">CONCATENATE(G4931, H4931)</f>
        <v>ALLOMORI NORTH AMERICA INC-PA</v>
      </c>
      <c r="G4931" s="149" t="s">
        <v>13438</v>
      </c>
      <c r="H4931" s="149" t="s">
        <v>7028</v>
      </c>
      <c r="I4931">
        <v>40421510</v>
      </c>
    </row>
    <row r="4932" spans="6:9" x14ac:dyDescent="0.25">
      <c r="F4932" t="str">
        <f t="shared" si="81"/>
        <v>ALLOMRON - DO NOT USE</v>
      </c>
      <c r="G4932" s="149" t="s">
        <v>13438</v>
      </c>
      <c r="H4932" s="149" t="s">
        <v>7029</v>
      </c>
      <c r="I4932">
        <v>40007823</v>
      </c>
    </row>
    <row r="4933" spans="6:9" x14ac:dyDescent="0.25">
      <c r="F4933" t="str">
        <f t="shared" si="81"/>
        <v>ALLOMRON DUALTEC AUTOMOTIVE</v>
      </c>
      <c r="G4933" s="149" t="s">
        <v>13438</v>
      </c>
      <c r="H4933" s="149" t="s">
        <v>7030</v>
      </c>
      <c r="I4933">
        <v>40420110</v>
      </c>
    </row>
    <row r="4934" spans="6:9" x14ac:dyDescent="0.25">
      <c r="F4934" t="str">
        <f t="shared" si="81"/>
        <v>ALLOMRON ELECTRONIC COMPONENTS LLC</v>
      </c>
      <c r="G4934" s="149" t="s">
        <v>13438</v>
      </c>
      <c r="H4934" s="149" t="s">
        <v>7031</v>
      </c>
      <c r="I4934">
        <v>40004319</v>
      </c>
    </row>
    <row r="4935" spans="6:9" x14ac:dyDescent="0.25">
      <c r="F4935" t="str">
        <f t="shared" si="81"/>
        <v>ALLON DEMAND FINISHING</v>
      </c>
      <c r="G4935" s="149" t="s">
        <v>13438</v>
      </c>
      <c r="H4935" s="149" t="s">
        <v>7032</v>
      </c>
      <c r="I4935">
        <v>40420857</v>
      </c>
    </row>
    <row r="4936" spans="6:9" x14ac:dyDescent="0.25">
      <c r="F4936" t="str">
        <f t="shared" si="81"/>
        <v>ALLON LINE BINDERY</v>
      </c>
      <c r="G4936" s="149" t="s">
        <v>13438</v>
      </c>
      <c r="H4936" s="149" t="s">
        <v>7033</v>
      </c>
      <c r="I4936">
        <v>40008399</v>
      </c>
    </row>
    <row r="4937" spans="6:9" x14ac:dyDescent="0.25">
      <c r="F4937" t="str">
        <f t="shared" si="81"/>
        <v>ALLONTARIO BEARINGS &amp; IND. SUPPLIES IN</v>
      </c>
      <c r="G4937" s="149" t="s">
        <v>13438</v>
      </c>
      <c r="H4937" s="149" t="s">
        <v>7043</v>
      </c>
      <c r="I4937">
        <v>40420985</v>
      </c>
    </row>
    <row r="4938" spans="6:9" x14ac:dyDescent="0.25">
      <c r="F4938" t="str">
        <f t="shared" si="81"/>
        <v>ALLONTARIO BELTING &amp; POWER T</v>
      </c>
      <c r="G4938" s="149" t="s">
        <v>13438</v>
      </c>
      <c r="H4938" s="149" t="s">
        <v>7044</v>
      </c>
      <c r="I4938">
        <v>40006232</v>
      </c>
    </row>
    <row r="4939" spans="6:9" x14ac:dyDescent="0.25">
      <c r="F4939" t="str">
        <f t="shared" si="81"/>
        <v>ALLONTARIO BELTING CO. LTD.</v>
      </c>
      <c r="G4939" s="149" t="s">
        <v>13438</v>
      </c>
      <c r="H4939" s="149" t="s">
        <v>7045</v>
      </c>
      <c r="I4939">
        <v>40420115</v>
      </c>
    </row>
    <row r="4940" spans="6:9" x14ac:dyDescent="0.25">
      <c r="F4940" t="str">
        <f t="shared" si="81"/>
        <v>ALLONTARIO BELTING INC.</v>
      </c>
      <c r="G4940" s="149" t="s">
        <v>13438</v>
      </c>
      <c r="H4940" s="149" t="s">
        <v>7046</v>
      </c>
      <c r="I4940">
        <v>40420588</v>
      </c>
    </row>
    <row r="4941" spans="6:9" x14ac:dyDescent="0.25">
      <c r="F4941" t="str">
        <f t="shared" si="81"/>
        <v>ALLONTARIO FITNESS STORES</v>
      </c>
      <c r="G4941" s="149" t="s">
        <v>13438</v>
      </c>
      <c r="H4941" s="149" t="s">
        <v>7048</v>
      </c>
      <c r="I4941">
        <v>40421240</v>
      </c>
    </row>
    <row r="4942" spans="6:9" x14ac:dyDescent="0.25">
      <c r="F4942" t="str">
        <f t="shared" si="81"/>
        <v>ALLONTARIO MECHANICAL LLC</v>
      </c>
      <c r="G4942" s="149" t="s">
        <v>13438</v>
      </c>
      <c r="H4942" s="149" t="s">
        <v>7049</v>
      </c>
      <c r="I4942">
        <v>40007451</v>
      </c>
    </row>
    <row r="4943" spans="6:9" x14ac:dyDescent="0.25">
      <c r="F4943" t="str">
        <f t="shared" si="81"/>
        <v>ALLONTARIO SCIENCE CENTRE</v>
      </c>
      <c r="G4943" s="149" t="s">
        <v>13438</v>
      </c>
      <c r="H4943" s="149" t="s">
        <v>7051</v>
      </c>
      <c r="I4943">
        <v>40421382</v>
      </c>
    </row>
    <row r="4944" spans="6:9" x14ac:dyDescent="0.25">
      <c r="F4944" t="str">
        <f t="shared" si="81"/>
        <v>ALLOPEX CORP.</v>
      </c>
      <c r="G4944" s="149" t="s">
        <v>13438</v>
      </c>
      <c r="H4944" s="149" t="s">
        <v>7054</v>
      </c>
      <c r="I4944">
        <v>40000365</v>
      </c>
    </row>
    <row r="4945" spans="6:9" x14ac:dyDescent="0.25">
      <c r="F4945" t="str">
        <f t="shared" si="81"/>
        <v>ALLOPPORTUNITIES, INC. OF JEFFERSON CO</v>
      </c>
      <c r="G4945" s="149" t="s">
        <v>13438</v>
      </c>
      <c r="H4945" s="149" t="s">
        <v>7055</v>
      </c>
      <c r="I4945">
        <v>40007929</v>
      </c>
    </row>
    <row r="4946" spans="6:9" x14ac:dyDescent="0.25">
      <c r="F4946" t="str">
        <f t="shared" si="81"/>
        <v>ALLOPTIBELT CORP</v>
      </c>
      <c r="G4946" s="149" t="s">
        <v>13438</v>
      </c>
      <c r="H4946" s="149" t="s">
        <v>7056</v>
      </c>
      <c r="I4946">
        <v>40005315</v>
      </c>
    </row>
    <row r="4947" spans="6:9" x14ac:dyDescent="0.25">
      <c r="F4947" s="185" t="str">
        <f t="shared" si="81"/>
        <v>ALLORANGE BAKERY</v>
      </c>
      <c r="G4947" s="149" t="s">
        <v>13438</v>
      </c>
      <c r="H4947" s="149" t="s">
        <v>7057</v>
      </c>
      <c r="I4947">
        <v>40004080</v>
      </c>
    </row>
    <row r="4948" spans="6:9" x14ac:dyDescent="0.25">
      <c r="F4948" s="185" t="str">
        <f t="shared" si="81"/>
        <v>ALLORANGE BAKERY</v>
      </c>
      <c r="G4948" s="149" t="s">
        <v>13438</v>
      </c>
      <c r="H4948" s="149" t="s">
        <v>7057</v>
      </c>
      <c r="I4948">
        <v>40001503</v>
      </c>
    </row>
    <row r="4949" spans="6:9" x14ac:dyDescent="0.25">
      <c r="F4949" t="str">
        <f t="shared" si="81"/>
        <v>ALLOR-CAL RUBBER &amp; SUPPLY</v>
      </c>
      <c r="G4949" s="149" t="s">
        <v>13438</v>
      </c>
      <c r="H4949" s="149" t="s">
        <v>7059</v>
      </c>
      <c r="I4949">
        <v>40004033</v>
      </c>
    </row>
    <row r="4950" spans="6:9" x14ac:dyDescent="0.25">
      <c r="F4950" t="str">
        <f t="shared" si="81"/>
        <v>ALLOR-CAL RUBBER &amp; SUPPLY CO</v>
      </c>
      <c r="G4950" s="149" t="s">
        <v>13438</v>
      </c>
      <c r="H4950" s="149" t="s">
        <v>7060</v>
      </c>
      <c r="I4950">
        <v>40006102</v>
      </c>
    </row>
    <row r="4951" spans="6:9" x14ac:dyDescent="0.25">
      <c r="F4951" t="str">
        <f t="shared" si="81"/>
        <v>ALLORCHID ORTHOPEDIC SOLUTIONS</v>
      </c>
      <c r="G4951" s="149" t="s">
        <v>13438</v>
      </c>
      <c r="H4951" s="149" t="s">
        <v>7061</v>
      </c>
      <c r="I4951">
        <v>40008395</v>
      </c>
    </row>
    <row r="4952" spans="6:9" x14ac:dyDescent="0.25">
      <c r="F4952" t="str">
        <f t="shared" si="81"/>
        <v>ALLORCHIDS PAPER PRODUCTS COMPANY</v>
      </c>
      <c r="G4952" s="149" t="s">
        <v>13438</v>
      </c>
      <c r="H4952" s="149" t="s">
        <v>7062</v>
      </c>
      <c r="I4952">
        <v>40008224</v>
      </c>
    </row>
    <row r="4953" spans="6:9" x14ac:dyDescent="0.25">
      <c r="F4953" t="str">
        <f t="shared" si="81"/>
        <v>ALLORGANIC MILLING OF GEORGIA</v>
      </c>
      <c r="G4953" s="149" t="s">
        <v>13438</v>
      </c>
      <c r="H4953" s="149" t="s">
        <v>7064</v>
      </c>
      <c r="I4953">
        <v>40005130</v>
      </c>
    </row>
    <row r="4954" spans="6:9" x14ac:dyDescent="0.25">
      <c r="F4954" t="str">
        <f t="shared" si="81"/>
        <v>ALLORGANIC OCEAN INC.</v>
      </c>
      <c r="G4954" s="149" t="s">
        <v>13438</v>
      </c>
      <c r="H4954" s="149" t="s">
        <v>7065</v>
      </c>
      <c r="I4954">
        <v>40421422</v>
      </c>
    </row>
    <row r="4955" spans="6:9" x14ac:dyDescent="0.25">
      <c r="F4955" t="str">
        <f t="shared" si="81"/>
        <v>ALLORIGINAL FOOD LIMITED</v>
      </c>
      <c r="G4955" s="149" t="s">
        <v>13438</v>
      </c>
      <c r="H4955" s="149" t="s">
        <v>13893</v>
      </c>
      <c r="I4955">
        <v>40421210</v>
      </c>
    </row>
    <row r="4956" spans="6:9" x14ac:dyDescent="0.25">
      <c r="F4956" t="str">
        <f t="shared" si="81"/>
        <v>ALLORION EQUIPMENT INC</v>
      </c>
      <c r="G4956" s="149" t="s">
        <v>13438</v>
      </c>
      <c r="H4956" s="149" t="s">
        <v>7067</v>
      </c>
      <c r="I4956">
        <v>40008958</v>
      </c>
    </row>
    <row r="4957" spans="6:9" x14ac:dyDescent="0.25">
      <c r="F4957" t="str">
        <f t="shared" si="81"/>
        <v>ALLORION MANUFACTURING CORP</v>
      </c>
      <c r="G4957" s="149" t="s">
        <v>13438</v>
      </c>
      <c r="H4957" s="149" t="s">
        <v>7068</v>
      </c>
      <c r="I4957">
        <v>40005593</v>
      </c>
    </row>
    <row r="4958" spans="6:9" x14ac:dyDescent="0.25">
      <c r="F4958" t="str">
        <f t="shared" si="81"/>
        <v>ALLORLANDI INC</v>
      </c>
      <c r="G4958" s="149" t="s">
        <v>13438</v>
      </c>
      <c r="H4958" s="149" t="s">
        <v>7071</v>
      </c>
      <c r="I4958">
        <v>40003183</v>
      </c>
    </row>
    <row r="4959" spans="6:9" x14ac:dyDescent="0.25">
      <c r="F4959" t="str">
        <f t="shared" si="81"/>
        <v>ALLORTHO CLINICAL DIAGNOSTICS</v>
      </c>
      <c r="G4959" s="149" t="s">
        <v>13438</v>
      </c>
      <c r="H4959" s="149" t="s">
        <v>7073</v>
      </c>
      <c r="I4959">
        <v>40008377</v>
      </c>
    </row>
    <row r="4960" spans="6:9" x14ac:dyDescent="0.25">
      <c r="F4960" t="str">
        <f t="shared" si="81"/>
        <v>ALLOSHAWA BEARING</v>
      </c>
      <c r="G4960" s="149" t="s">
        <v>13438</v>
      </c>
      <c r="H4960" s="149" t="s">
        <v>7076</v>
      </c>
      <c r="I4960">
        <v>40420390</v>
      </c>
    </row>
    <row r="4961" spans="6:9" x14ac:dyDescent="0.25">
      <c r="F4961" t="str">
        <f t="shared" si="81"/>
        <v>ALLOSI MACHINERIE INC.</v>
      </c>
      <c r="G4961" s="149" t="s">
        <v>13438</v>
      </c>
      <c r="H4961" s="149" t="s">
        <v>7079</v>
      </c>
      <c r="I4961">
        <v>40420574</v>
      </c>
    </row>
    <row r="4962" spans="6:9" x14ac:dyDescent="0.25">
      <c r="F4962" t="str">
        <f t="shared" si="81"/>
        <v>ALLOSSID LLC</v>
      </c>
      <c r="G4962" s="149" t="s">
        <v>13438</v>
      </c>
      <c r="H4962" s="149" t="s">
        <v>7080</v>
      </c>
      <c r="I4962">
        <v>40000145</v>
      </c>
    </row>
    <row r="4963" spans="6:9" x14ac:dyDescent="0.25">
      <c r="F4963" t="str">
        <f t="shared" si="81"/>
        <v>ALLOSTEC INDUSTRIES, CORP</v>
      </c>
      <c r="G4963" s="149" t="s">
        <v>13438</v>
      </c>
      <c r="H4963" s="149" t="s">
        <v>7081</v>
      </c>
      <c r="I4963">
        <v>40008659</v>
      </c>
    </row>
    <row r="4964" spans="6:9" x14ac:dyDescent="0.25">
      <c r="F4964" t="str">
        <f t="shared" si="81"/>
        <v>ALLO'SULLIVAN FILMS INC</v>
      </c>
      <c r="G4964" s="149" t="s">
        <v>13438</v>
      </c>
      <c r="H4964" s="149" t="s">
        <v>7082</v>
      </c>
      <c r="I4964">
        <v>40007948</v>
      </c>
    </row>
    <row r="4965" spans="6:9" x14ac:dyDescent="0.25">
      <c r="F4965" t="str">
        <f t="shared" si="81"/>
        <v>ALLOUACHITA MACHINE WORKS INC</v>
      </c>
      <c r="G4965" s="149" t="s">
        <v>13438</v>
      </c>
      <c r="H4965" s="149" t="s">
        <v>7086</v>
      </c>
      <c r="I4965">
        <v>40007278</v>
      </c>
    </row>
    <row r="4966" spans="6:9" x14ac:dyDescent="0.25">
      <c r="F4966" t="str">
        <f t="shared" si="81"/>
        <v>ALLOUTOTEC USA INC</v>
      </c>
      <c r="G4966" s="149" t="s">
        <v>13438</v>
      </c>
      <c r="H4966" s="149" t="s">
        <v>13894</v>
      </c>
      <c r="I4966">
        <v>40005987</v>
      </c>
    </row>
    <row r="4967" spans="6:9" x14ac:dyDescent="0.25">
      <c r="F4967" t="str">
        <f t="shared" si="81"/>
        <v>ALLOVERHEAD DOOR</v>
      </c>
      <c r="G4967" s="149" t="s">
        <v>13438</v>
      </c>
      <c r="H4967" s="149" t="s">
        <v>7089</v>
      </c>
      <c r="I4967">
        <v>40007696</v>
      </c>
    </row>
    <row r="4968" spans="6:9" x14ac:dyDescent="0.25">
      <c r="F4968" t="str">
        <f t="shared" si="81"/>
        <v>ALLOVERHEAD DOOR CORP</v>
      </c>
      <c r="G4968" s="149" t="s">
        <v>13438</v>
      </c>
      <c r="H4968" s="149" t="s">
        <v>7091</v>
      </c>
      <c r="I4968">
        <v>40000399</v>
      </c>
    </row>
    <row r="4969" spans="6:9" x14ac:dyDescent="0.25">
      <c r="F4969" t="str">
        <f t="shared" si="81"/>
        <v>ALLOVERHEAD DOOR CORP.</v>
      </c>
      <c r="G4969" s="149" t="s">
        <v>13438</v>
      </c>
      <c r="H4969" s="149" t="s">
        <v>7092</v>
      </c>
      <c r="I4969">
        <v>40003901</v>
      </c>
    </row>
    <row r="4970" spans="6:9" x14ac:dyDescent="0.25">
      <c r="F4970" t="str">
        <f t="shared" si="81"/>
        <v>ALLOWENS CORNING CANADA LP</v>
      </c>
      <c r="G4970" s="149" t="s">
        <v>13438</v>
      </c>
      <c r="H4970" s="149" t="s">
        <v>7096</v>
      </c>
      <c r="I4970">
        <v>40008001</v>
      </c>
    </row>
    <row r="4971" spans="6:9" x14ac:dyDescent="0.25">
      <c r="F4971" t="str">
        <f t="shared" si="81"/>
        <v>ALLOWENS CORNING INC.</v>
      </c>
      <c r="G4971" s="149" t="s">
        <v>13438</v>
      </c>
      <c r="H4971" s="149" t="s">
        <v>7097</v>
      </c>
      <c r="I4971">
        <v>40008029</v>
      </c>
    </row>
    <row r="4972" spans="6:9" x14ac:dyDescent="0.25">
      <c r="F4972" t="str">
        <f t="shared" si="81"/>
        <v>ALLOWENS CORNING SALES LLC</v>
      </c>
      <c r="G4972" s="149" t="s">
        <v>13438</v>
      </c>
      <c r="H4972" s="149" t="s">
        <v>7098</v>
      </c>
      <c r="I4972">
        <v>40001515</v>
      </c>
    </row>
    <row r="4973" spans="6:9" x14ac:dyDescent="0.25">
      <c r="F4973" t="str">
        <f t="shared" si="81"/>
        <v>ALLOWL AEROSPACE/ALON COHEN</v>
      </c>
      <c r="G4973" s="149" t="s">
        <v>13438</v>
      </c>
      <c r="H4973" s="149" t="s">
        <v>7100</v>
      </c>
      <c r="I4973">
        <v>40008674</v>
      </c>
    </row>
    <row r="4974" spans="6:9" x14ac:dyDescent="0.25">
      <c r="F4974" t="str">
        <f t="shared" si="81"/>
        <v>ALLOX PAPER TUBE &amp; CORE MIDWEST</v>
      </c>
      <c r="G4974" s="149" t="s">
        <v>13438</v>
      </c>
      <c r="H4974" s="149" t="s">
        <v>7101</v>
      </c>
      <c r="I4974">
        <v>40003613</v>
      </c>
    </row>
    <row r="4975" spans="6:9" x14ac:dyDescent="0.25">
      <c r="F4975" t="str">
        <f t="shared" si="81"/>
        <v>ALLOXFORD AIRPORT TECHNICAL SERVICES (</v>
      </c>
      <c r="G4975" s="149" t="s">
        <v>13438</v>
      </c>
      <c r="H4975" s="149" t="s">
        <v>13895</v>
      </c>
      <c r="I4975">
        <v>40008545</v>
      </c>
    </row>
    <row r="4976" spans="6:9" x14ac:dyDescent="0.25">
      <c r="F4976" t="str">
        <f t="shared" si="81"/>
        <v>ALLOXFORD AIRPORT TECHNOLOGIES</v>
      </c>
      <c r="G4976" s="149" t="s">
        <v>13438</v>
      </c>
      <c r="H4976" s="149" t="s">
        <v>7103</v>
      </c>
      <c r="I4976">
        <v>40005797</v>
      </c>
    </row>
    <row r="4977" spans="6:9" x14ac:dyDescent="0.25">
      <c r="F4977" t="str">
        <f t="shared" si="81"/>
        <v>ALLOXFORD ELECTRONICS</v>
      </c>
      <c r="G4977" s="149" t="s">
        <v>13438</v>
      </c>
      <c r="H4977" s="149" t="s">
        <v>7104</v>
      </c>
      <c r="I4977">
        <v>40001042</v>
      </c>
    </row>
    <row r="4978" spans="6:9" x14ac:dyDescent="0.25">
      <c r="F4978" s="185" t="str">
        <f t="shared" si="81"/>
        <v>ALLP &amp; H MILLING GROUP</v>
      </c>
      <c r="G4978" s="149" t="s">
        <v>13438</v>
      </c>
      <c r="H4978" s="149" t="s">
        <v>7106</v>
      </c>
      <c r="I4978">
        <v>40421206</v>
      </c>
    </row>
    <row r="4979" spans="6:9" x14ac:dyDescent="0.25">
      <c r="F4979" s="185" t="str">
        <f t="shared" si="81"/>
        <v>ALLP &amp; H MILLING GROUP</v>
      </c>
      <c r="G4979" s="149" t="s">
        <v>13438</v>
      </c>
      <c r="H4979" s="149" t="s">
        <v>7106</v>
      </c>
      <c r="I4979">
        <v>40420771</v>
      </c>
    </row>
    <row r="4980" spans="6:9" x14ac:dyDescent="0.25">
      <c r="F4980" t="str">
        <f t="shared" si="81"/>
        <v>ALLP &amp; H MILLING-GROUP MONTREAL</v>
      </c>
      <c r="G4980" s="149" t="s">
        <v>13438</v>
      </c>
      <c r="H4980" s="149" t="s">
        <v>7107</v>
      </c>
      <c r="I4980">
        <v>40420897</v>
      </c>
    </row>
    <row r="4981" spans="6:9" x14ac:dyDescent="0.25">
      <c r="F4981" t="str">
        <f t="shared" si="81"/>
        <v>ALLP &amp; P DISTRIBUTORS INC</v>
      </c>
      <c r="G4981" s="149" t="s">
        <v>13438</v>
      </c>
      <c r="H4981" s="149" t="s">
        <v>7108</v>
      </c>
      <c r="I4981">
        <v>40006890</v>
      </c>
    </row>
    <row r="4982" spans="6:9" x14ac:dyDescent="0.25">
      <c r="F4982" t="str">
        <f t="shared" si="81"/>
        <v>ALLP&amp;L SOLUTIONS CORP</v>
      </c>
      <c r="G4982" s="149" t="s">
        <v>13438</v>
      </c>
      <c r="H4982" s="149" t="s">
        <v>7111</v>
      </c>
      <c r="I4982">
        <v>40008600</v>
      </c>
    </row>
    <row r="4983" spans="6:9" x14ac:dyDescent="0.25">
      <c r="F4983" t="str">
        <f t="shared" si="81"/>
        <v>ALLP.B.A. INDUSTRIAL SUPPLIES LTD.</v>
      </c>
      <c r="G4983" s="149" t="s">
        <v>13438</v>
      </c>
      <c r="H4983" s="149" t="s">
        <v>7112</v>
      </c>
      <c r="I4983">
        <v>40420370</v>
      </c>
    </row>
    <row r="4984" spans="6:9" x14ac:dyDescent="0.25">
      <c r="F4984" t="str">
        <f t="shared" si="81"/>
        <v>ALLP.L.C. INC.</v>
      </c>
      <c r="G4984" s="149" t="s">
        <v>13438</v>
      </c>
      <c r="H4984" s="149" t="s">
        <v>7114</v>
      </c>
      <c r="I4984">
        <v>40420839</v>
      </c>
    </row>
    <row r="4985" spans="6:9" x14ac:dyDescent="0.25">
      <c r="F4985" t="str">
        <f t="shared" si="81"/>
        <v>ALLP.S.I. GROUP, INC.</v>
      </c>
      <c r="G4985" s="149" t="s">
        <v>13438</v>
      </c>
      <c r="H4985" s="149" t="s">
        <v>7116</v>
      </c>
      <c r="I4985">
        <v>40002519</v>
      </c>
    </row>
    <row r="4986" spans="6:9" x14ac:dyDescent="0.25">
      <c r="F4986" t="str">
        <f t="shared" si="81"/>
        <v>ALLP3 INDUSTRIAL</v>
      </c>
      <c r="G4986" s="149" t="s">
        <v>13438</v>
      </c>
      <c r="H4986" s="149" t="s">
        <v>7120</v>
      </c>
      <c r="I4986">
        <v>40001900</v>
      </c>
    </row>
    <row r="4987" spans="6:9" x14ac:dyDescent="0.25">
      <c r="F4987" t="str">
        <f t="shared" si="81"/>
        <v>ALLPABCO GYPSUM - LAS VEGAS</v>
      </c>
      <c r="G4987" s="149" t="s">
        <v>13438</v>
      </c>
      <c r="H4987" s="149" t="s">
        <v>7121</v>
      </c>
      <c r="I4987">
        <v>40007714</v>
      </c>
    </row>
    <row r="4988" spans="6:9" x14ac:dyDescent="0.25">
      <c r="F4988" t="str">
        <f t="shared" si="81"/>
        <v>ALLPAC SERVICES, INC.</v>
      </c>
      <c r="G4988" s="149" t="s">
        <v>13438</v>
      </c>
      <c r="H4988" s="149" t="s">
        <v>7122</v>
      </c>
      <c r="I4988">
        <v>40002369</v>
      </c>
    </row>
    <row r="4989" spans="6:9" x14ac:dyDescent="0.25">
      <c r="F4989" t="str">
        <f t="shared" si="81"/>
        <v>ALLPACIFIC CONTINENTAL TEXTILES, INC.</v>
      </c>
      <c r="G4989" s="149" t="s">
        <v>13438</v>
      </c>
      <c r="H4989" s="149" t="s">
        <v>7127</v>
      </c>
      <c r="I4989">
        <v>40006339</v>
      </c>
    </row>
    <row r="4990" spans="6:9" x14ac:dyDescent="0.25">
      <c r="F4990" t="str">
        <f t="shared" si="81"/>
        <v>ALLPACIFIC CONVEYOR SYSTEMS</v>
      </c>
      <c r="G4990" s="149" t="s">
        <v>13438</v>
      </c>
      <c r="H4990" s="149" t="s">
        <v>7128</v>
      </c>
      <c r="I4990">
        <v>40004092</v>
      </c>
    </row>
    <row r="4991" spans="6:9" x14ac:dyDescent="0.25">
      <c r="F4991" t="str">
        <f t="shared" si="81"/>
        <v>ALLPACIFIC FASTENERS, INC.</v>
      </c>
      <c r="G4991" s="149" t="s">
        <v>13438</v>
      </c>
      <c r="H4991" s="149" t="s">
        <v>7130</v>
      </c>
      <c r="I4991">
        <v>40002991</v>
      </c>
    </row>
    <row r="4992" spans="6:9" x14ac:dyDescent="0.25">
      <c r="F4992" t="str">
        <f t="shared" si="81"/>
        <v>ALLPACIFIC INDUSTRIAL SERVICES, INC</v>
      </c>
      <c r="G4992" s="149" t="s">
        <v>13438</v>
      </c>
      <c r="H4992" s="149" t="s">
        <v>7131</v>
      </c>
      <c r="I4992">
        <v>40003360</v>
      </c>
    </row>
    <row r="4993" spans="6:9" x14ac:dyDescent="0.25">
      <c r="F4993" t="str">
        <f t="shared" si="81"/>
        <v>ALLPACIFIC QUALITY PACKAGING</v>
      </c>
      <c r="G4993" s="149" t="s">
        <v>13438</v>
      </c>
      <c r="H4993" s="149" t="s">
        <v>7133</v>
      </c>
      <c r="I4993">
        <v>40002725</v>
      </c>
    </row>
    <row r="4994" spans="6:9" x14ac:dyDescent="0.25">
      <c r="F4994" t="str">
        <f t="shared" si="81"/>
        <v>ALLPACIFIC SOUTHWEST CONTAINER LLC.</v>
      </c>
      <c r="G4994" s="149" t="s">
        <v>13438</v>
      </c>
      <c r="H4994" s="149" t="s">
        <v>7134</v>
      </c>
      <c r="I4994">
        <v>40007941</v>
      </c>
    </row>
    <row r="4995" spans="6:9" x14ac:dyDescent="0.25">
      <c r="F4995" t="str">
        <f t="shared" ref="F4995:F5058" si="82">CONCATENATE(G4995, H4995)</f>
        <v>ALLPACIFIC TOMATO GROWERS</v>
      </c>
      <c r="G4995" s="149" t="s">
        <v>13438</v>
      </c>
      <c r="H4995" s="149" t="s">
        <v>7135</v>
      </c>
      <c r="I4995">
        <v>40006645</v>
      </c>
    </row>
    <row r="4996" spans="6:9" x14ac:dyDescent="0.25">
      <c r="F4996" t="str">
        <f t="shared" si="82"/>
        <v>ALLPACK AIR, INC.</v>
      </c>
      <c r="G4996" s="149" t="s">
        <v>13438</v>
      </c>
      <c r="H4996" s="149" t="s">
        <v>7137</v>
      </c>
      <c r="I4996">
        <v>40007064</v>
      </c>
    </row>
    <row r="4997" spans="6:9" x14ac:dyDescent="0.25">
      <c r="F4997" s="185" t="str">
        <f t="shared" si="82"/>
        <v>ALLPACKAGING CORP OF AMERICA</v>
      </c>
      <c r="G4997" s="149" t="s">
        <v>13438</v>
      </c>
      <c r="H4997" s="149" t="s">
        <v>7138</v>
      </c>
      <c r="I4997">
        <v>40003158</v>
      </c>
    </row>
    <row r="4998" spans="6:9" x14ac:dyDescent="0.25">
      <c r="F4998" s="185" t="str">
        <f t="shared" si="82"/>
        <v>ALLPACKAGING CORP OF AMERICA</v>
      </c>
      <c r="G4998" s="149" t="s">
        <v>13438</v>
      </c>
      <c r="H4998" s="149" t="s">
        <v>7138</v>
      </c>
      <c r="I4998">
        <v>40007735</v>
      </c>
    </row>
    <row r="4999" spans="6:9" x14ac:dyDescent="0.25">
      <c r="F4999" t="str">
        <f t="shared" si="82"/>
        <v>ALLPACKAGING CORP. OF AMERICA</v>
      </c>
      <c r="G4999" s="149" t="s">
        <v>13438</v>
      </c>
      <c r="H4999" s="149" t="s">
        <v>7139</v>
      </c>
      <c r="I4999">
        <v>40001962</v>
      </c>
    </row>
    <row r="5000" spans="6:9" x14ac:dyDescent="0.25">
      <c r="F5000" t="str">
        <f t="shared" si="82"/>
        <v>ALLPACKAGING MACHINE MAINTENANCE</v>
      </c>
      <c r="G5000" s="149" t="s">
        <v>13438</v>
      </c>
      <c r="H5000" s="149" t="s">
        <v>7145</v>
      </c>
      <c r="I5000">
        <v>40001579</v>
      </c>
    </row>
    <row r="5001" spans="6:9" x14ac:dyDescent="0.25">
      <c r="F5001" t="str">
        <f t="shared" si="82"/>
        <v>ALLPACKAGING SOLUTIONS, INC.</v>
      </c>
      <c r="G5001" s="149" t="s">
        <v>13438</v>
      </c>
      <c r="H5001" s="149" t="s">
        <v>7147</v>
      </c>
      <c r="I5001">
        <v>40002562</v>
      </c>
    </row>
    <row r="5002" spans="6:9" x14ac:dyDescent="0.25">
      <c r="F5002" t="str">
        <f t="shared" si="82"/>
        <v>ALLPACKAGING TECHNOLOGIES</v>
      </c>
      <c r="G5002" s="149" t="s">
        <v>13438</v>
      </c>
      <c r="H5002" s="149" t="s">
        <v>7149</v>
      </c>
      <c r="I5002">
        <v>40003364</v>
      </c>
    </row>
    <row r="5003" spans="6:9" x14ac:dyDescent="0.25">
      <c r="F5003" t="str">
        <f t="shared" si="82"/>
        <v>ALLPACKALL PACKAGING INC.</v>
      </c>
      <c r="G5003" s="149" t="s">
        <v>13438</v>
      </c>
      <c r="H5003" s="149" t="s">
        <v>7151</v>
      </c>
      <c r="I5003">
        <v>40420678</v>
      </c>
    </row>
    <row r="5004" spans="6:9" x14ac:dyDescent="0.25">
      <c r="F5004" t="str">
        <f t="shared" si="82"/>
        <v>ALLPACK-SMART INC.</v>
      </c>
      <c r="G5004" s="149" t="s">
        <v>13438</v>
      </c>
      <c r="H5004" s="149" t="s">
        <v>7153</v>
      </c>
      <c r="I5004">
        <v>40420757</v>
      </c>
    </row>
    <row r="5005" spans="6:9" x14ac:dyDescent="0.25">
      <c r="F5005" t="str">
        <f t="shared" si="82"/>
        <v>ALLPACO MANUFACTURING</v>
      </c>
      <c r="G5005" s="149" t="s">
        <v>13438</v>
      </c>
      <c r="H5005" s="149" t="s">
        <v>7154</v>
      </c>
      <c r="I5005">
        <v>40002447</v>
      </c>
    </row>
    <row r="5006" spans="6:9" x14ac:dyDescent="0.25">
      <c r="F5006" t="str">
        <f t="shared" si="82"/>
        <v>ALLPACOR INC</v>
      </c>
      <c r="G5006" s="149" t="s">
        <v>13438</v>
      </c>
      <c r="H5006" s="149" t="s">
        <v>7155</v>
      </c>
      <c r="I5006">
        <v>40007361</v>
      </c>
    </row>
    <row r="5007" spans="6:9" x14ac:dyDescent="0.25">
      <c r="F5007" t="str">
        <f t="shared" si="82"/>
        <v>ALLPACTEC, INC.</v>
      </c>
      <c r="G5007" s="149" t="s">
        <v>13438</v>
      </c>
      <c r="H5007" s="149" t="s">
        <v>7156</v>
      </c>
      <c r="I5007">
        <v>40007824</v>
      </c>
    </row>
    <row r="5008" spans="6:9" x14ac:dyDescent="0.25">
      <c r="F5008" t="str">
        <f t="shared" si="82"/>
        <v>ALLPACTIV CANADA IN</v>
      </c>
      <c r="G5008" s="149" t="s">
        <v>13438</v>
      </c>
      <c r="H5008" s="149" t="s">
        <v>7157</v>
      </c>
      <c r="I5008">
        <v>40421317</v>
      </c>
    </row>
    <row r="5009" spans="6:9" x14ac:dyDescent="0.25">
      <c r="F5009" t="str">
        <f t="shared" si="82"/>
        <v>ALLPACTIV LLP</v>
      </c>
      <c r="G5009" s="149" t="s">
        <v>13438</v>
      </c>
      <c r="H5009" s="149" t="s">
        <v>7160</v>
      </c>
      <c r="I5009">
        <v>40420069</v>
      </c>
    </row>
    <row r="5010" spans="6:9" x14ac:dyDescent="0.25">
      <c r="F5010" t="str">
        <f t="shared" si="82"/>
        <v>ALLPAK SOURCE INC</v>
      </c>
      <c r="G5010" s="149" t="s">
        <v>13438</v>
      </c>
      <c r="H5010" s="149" t="s">
        <v>7165</v>
      </c>
      <c r="I5010">
        <v>40008375</v>
      </c>
    </row>
    <row r="5011" spans="6:9" x14ac:dyDescent="0.25">
      <c r="F5011" s="185" t="str">
        <f t="shared" si="82"/>
        <v>ALLPAK WEST PAPER AND PACKAGING</v>
      </c>
      <c r="G5011" s="149" t="s">
        <v>13438</v>
      </c>
      <c r="H5011" s="149" t="s">
        <v>7166</v>
      </c>
      <c r="I5011">
        <v>40008209</v>
      </c>
    </row>
    <row r="5012" spans="6:9" x14ac:dyDescent="0.25">
      <c r="F5012" s="185" t="str">
        <f t="shared" si="82"/>
        <v>ALLPAK WEST PAPER AND PACKAGING</v>
      </c>
      <c r="G5012" s="149" t="s">
        <v>13438</v>
      </c>
      <c r="H5012" s="149" t="s">
        <v>7166</v>
      </c>
      <c r="I5012">
        <v>40001802</v>
      </c>
    </row>
    <row r="5013" spans="6:9" x14ac:dyDescent="0.25">
      <c r="F5013" t="str">
        <f t="shared" si="82"/>
        <v>ALLPALMER ASSOCIATES, INC</v>
      </c>
      <c r="G5013" s="149" t="s">
        <v>13438</v>
      </c>
      <c r="H5013" s="149" t="s">
        <v>7169</v>
      </c>
      <c r="I5013">
        <v>40008277</v>
      </c>
    </row>
    <row r="5014" spans="6:9" x14ac:dyDescent="0.25">
      <c r="F5014" t="str">
        <f t="shared" si="82"/>
        <v>ALLPALMERS TECHNICAL SERVICES</v>
      </c>
      <c r="G5014" s="149" t="s">
        <v>13438</v>
      </c>
      <c r="H5014" s="149" t="s">
        <v>7170</v>
      </c>
      <c r="I5014">
        <v>40421162</v>
      </c>
    </row>
    <row r="5015" spans="6:9" x14ac:dyDescent="0.25">
      <c r="F5015" t="str">
        <f t="shared" si="82"/>
        <v>ALLPALMETTO SPLICE SERVICE</v>
      </c>
      <c r="G5015" s="149" t="s">
        <v>13438</v>
      </c>
      <c r="H5015" s="149" t="s">
        <v>7171</v>
      </c>
      <c r="I5015">
        <v>40000388</v>
      </c>
    </row>
    <row r="5016" spans="6:9" x14ac:dyDescent="0.25">
      <c r="F5016" t="str">
        <f t="shared" si="82"/>
        <v>ALLPANAMA CITY BAY COUNTY AIRPORT</v>
      </c>
      <c r="G5016" s="149" t="s">
        <v>13438</v>
      </c>
      <c r="H5016" s="149" t="s">
        <v>7174</v>
      </c>
      <c r="I5016">
        <v>40007936</v>
      </c>
    </row>
    <row r="5017" spans="6:9" x14ac:dyDescent="0.25">
      <c r="F5017" t="str">
        <f t="shared" si="82"/>
        <v>ALLPANERA BREAD</v>
      </c>
      <c r="G5017" s="149" t="s">
        <v>13438</v>
      </c>
      <c r="H5017" s="149" t="s">
        <v>7175</v>
      </c>
      <c r="I5017">
        <v>40007383</v>
      </c>
    </row>
    <row r="5018" spans="6:9" x14ac:dyDescent="0.25">
      <c r="F5018" t="str">
        <f t="shared" si="82"/>
        <v>ALLPANERA BREAD - STOCKTON</v>
      </c>
      <c r="G5018" s="149" t="s">
        <v>13438</v>
      </c>
      <c r="H5018" s="149" t="s">
        <v>7176</v>
      </c>
      <c r="I5018">
        <v>40008158</v>
      </c>
    </row>
    <row r="5019" spans="6:9" x14ac:dyDescent="0.25">
      <c r="F5019" t="str">
        <f t="shared" si="82"/>
        <v>ALLPANERA LLC</v>
      </c>
      <c r="G5019" s="149" t="s">
        <v>13438</v>
      </c>
      <c r="H5019" s="149" t="s">
        <v>7177</v>
      </c>
      <c r="I5019">
        <v>40006932</v>
      </c>
    </row>
    <row r="5020" spans="6:9" x14ac:dyDescent="0.25">
      <c r="F5020" t="str">
        <f t="shared" si="82"/>
        <v>ALLPANOLAM INDUSTRIES LTD.</v>
      </c>
      <c r="G5020" s="149" t="s">
        <v>13438</v>
      </c>
      <c r="H5020" s="149" t="s">
        <v>13896</v>
      </c>
      <c r="I5020">
        <v>40420209</v>
      </c>
    </row>
    <row r="5021" spans="6:9" x14ac:dyDescent="0.25">
      <c r="F5021" t="str">
        <f t="shared" si="82"/>
        <v>ALLPAPER CONVERTING MACHINE CO.</v>
      </c>
      <c r="G5021" s="149" t="s">
        <v>13438</v>
      </c>
      <c r="H5021" s="149" t="s">
        <v>7181</v>
      </c>
      <c r="I5021">
        <v>40001920</v>
      </c>
    </row>
    <row r="5022" spans="6:9" x14ac:dyDescent="0.25">
      <c r="F5022" t="str">
        <f t="shared" si="82"/>
        <v>ALLPAPER CONVERTING MACHINE COMPANY</v>
      </c>
      <c r="G5022" s="149" t="s">
        <v>13438</v>
      </c>
      <c r="H5022" s="149" t="s">
        <v>13897</v>
      </c>
      <c r="I5022">
        <v>40005941</v>
      </c>
    </row>
    <row r="5023" spans="6:9" x14ac:dyDescent="0.25">
      <c r="F5023" t="str">
        <f t="shared" si="82"/>
        <v>ALLPAPER WORKS INDUSTRIES, INC</v>
      </c>
      <c r="G5023" s="149" t="s">
        <v>13438</v>
      </c>
      <c r="H5023" s="149" t="s">
        <v>13898</v>
      </c>
      <c r="I5023">
        <v>40004584</v>
      </c>
    </row>
    <row r="5024" spans="6:9" x14ac:dyDescent="0.25">
      <c r="F5024" s="185" t="str">
        <f t="shared" si="82"/>
        <v>ALLPAPERWORKS PKGING GRP</v>
      </c>
      <c r="G5024" s="149" t="s">
        <v>13438</v>
      </c>
      <c r="H5024" s="149" t="s">
        <v>7183</v>
      </c>
      <c r="I5024">
        <v>40007183</v>
      </c>
    </row>
    <row r="5025" spans="6:9" x14ac:dyDescent="0.25">
      <c r="F5025" s="185" t="str">
        <f t="shared" si="82"/>
        <v>ALLPAPERWORKS PKGING GRP</v>
      </c>
      <c r="G5025" s="149" t="s">
        <v>13438</v>
      </c>
      <c r="H5025" s="149" t="s">
        <v>7183</v>
      </c>
      <c r="I5025">
        <v>40007392</v>
      </c>
    </row>
    <row r="5026" spans="6:9" x14ac:dyDescent="0.25">
      <c r="F5026" t="str">
        <f t="shared" si="82"/>
        <v>ALLPAPIER MASSON LTEE</v>
      </c>
      <c r="G5026" s="149" t="s">
        <v>13438</v>
      </c>
      <c r="H5026" s="149" t="s">
        <v>7184</v>
      </c>
      <c r="I5026">
        <v>40420553</v>
      </c>
    </row>
    <row r="5027" spans="6:9" x14ac:dyDescent="0.25">
      <c r="F5027" t="str">
        <f t="shared" si="82"/>
        <v>ALLPARAGON FILMS</v>
      </c>
      <c r="G5027" s="149" t="s">
        <v>13438</v>
      </c>
      <c r="H5027" s="149" t="s">
        <v>7185</v>
      </c>
      <c r="I5027">
        <v>40007767</v>
      </c>
    </row>
    <row r="5028" spans="6:9" x14ac:dyDescent="0.25">
      <c r="F5028" t="str">
        <f t="shared" si="82"/>
        <v>ALLPARAGON PANELS</v>
      </c>
      <c r="G5028" s="149" t="s">
        <v>13438</v>
      </c>
      <c r="H5028" s="149" t="s">
        <v>7186</v>
      </c>
      <c r="I5028">
        <v>40003554</v>
      </c>
    </row>
    <row r="5029" spans="6:9" x14ac:dyDescent="0.25">
      <c r="F5029" t="str">
        <f t="shared" si="82"/>
        <v>ALLPARAGON TEMPERED GLASS</v>
      </c>
      <c r="G5029" s="149" t="s">
        <v>13438</v>
      </c>
      <c r="H5029" s="149" t="s">
        <v>7187</v>
      </c>
      <c r="I5029">
        <v>40007730</v>
      </c>
    </row>
    <row r="5030" spans="6:9" x14ac:dyDescent="0.25">
      <c r="F5030" t="str">
        <f t="shared" si="82"/>
        <v>ALLPARAMOUNT FITNESS CORP.</v>
      </c>
      <c r="G5030" s="149" t="s">
        <v>13438</v>
      </c>
      <c r="H5030" s="149" t="s">
        <v>7188</v>
      </c>
      <c r="I5030">
        <v>40003566</v>
      </c>
    </row>
    <row r="5031" spans="6:9" x14ac:dyDescent="0.25">
      <c r="F5031" t="str">
        <f t="shared" si="82"/>
        <v>ALLPARIS CORPORATION OF NJ</v>
      </c>
      <c r="G5031" s="149" t="s">
        <v>13438</v>
      </c>
      <c r="H5031" s="149" t="s">
        <v>7190</v>
      </c>
      <c r="I5031">
        <v>40008355</v>
      </c>
    </row>
    <row r="5032" spans="6:9" x14ac:dyDescent="0.25">
      <c r="F5032" t="str">
        <f t="shared" si="82"/>
        <v>ALLPARIS FOOD CORP.</v>
      </c>
      <c r="G5032" s="149" t="s">
        <v>13438</v>
      </c>
      <c r="H5032" s="149" t="s">
        <v>7191</v>
      </c>
      <c r="I5032">
        <v>40008184</v>
      </c>
    </row>
    <row r="5033" spans="6:9" x14ac:dyDescent="0.25">
      <c r="F5033" t="str">
        <f t="shared" si="82"/>
        <v>ALLPARKDALE AMERICA LLC  #23</v>
      </c>
      <c r="G5033" s="149" t="s">
        <v>13438</v>
      </c>
      <c r="H5033" s="149" t="s">
        <v>7195</v>
      </c>
      <c r="I5033">
        <v>40000041</v>
      </c>
    </row>
    <row r="5034" spans="6:9" x14ac:dyDescent="0.25">
      <c r="F5034" t="str">
        <f t="shared" si="82"/>
        <v>ALLPARKDALE AMERICA LLC - PLANT 22 - G</v>
      </c>
      <c r="G5034" s="149" t="s">
        <v>13438</v>
      </c>
      <c r="H5034" s="149" t="s">
        <v>7196</v>
      </c>
      <c r="I5034">
        <v>40000034</v>
      </c>
    </row>
    <row r="5035" spans="6:9" x14ac:dyDescent="0.25">
      <c r="F5035" t="str">
        <f t="shared" si="82"/>
        <v>ALLPARKDALE AMERICA LLC - PLANT 24</v>
      </c>
      <c r="G5035" s="149" t="s">
        <v>13438</v>
      </c>
      <c r="H5035" s="149" t="s">
        <v>7197</v>
      </c>
      <c r="I5035">
        <v>40000127</v>
      </c>
    </row>
    <row r="5036" spans="6:9" x14ac:dyDescent="0.25">
      <c r="F5036" t="str">
        <f t="shared" si="82"/>
        <v>ALLPARKDALE AMERICA LLC-#16-MOUNTAIN C</v>
      </c>
      <c r="G5036" s="149" t="s">
        <v>13438</v>
      </c>
      <c r="H5036" s="149" t="s">
        <v>13899</v>
      </c>
      <c r="I5036">
        <v>40000247</v>
      </c>
    </row>
    <row r="5037" spans="6:9" x14ac:dyDescent="0.25">
      <c r="F5037" t="str">
        <f t="shared" si="82"/>
        <v>ALLPARKDALE AMERICA, - HILLSVILLE, VA</v>
      </c>
      <c r="G5037" s="149" t="s">
        <v>13438</v>
      </c>
      <c r="H5037" s="149" t="s">
        <v>7199</v>
      </c>
      <c r="I5037">
        <v>40000455</v>
      </c>
    </row>
    <row r="5038" spans="6:9" x14ac:dyDescent="0.25">
      <c r="F5038" t="str">
        <f t="shared" si="82"/>
        <v>ALLPARKDALE AMERICA, LLC - 40</v>
      </c>
      <c r="G5038" s="149" t="s">
        <v>13438</v>
      </c>
      <c r="H5038" s="149" t="s">
        <v>7200</v>
      </c>
      <c r="I5038">
        <v>40000126</v>
      </c>
    </row>
    <row r="5039" spans="6:9" x14ac:dyDescent="0.25">
      <c r="F5039" t="str">
        <f t="shared" si="82"/>
        <v>ALLPARKDALE AMERICA, LLC #02</v>
      </c>
      <c r="G5039" s="149" t="s">
        <v>13438</v>
      </c>
      <c r="H5039" s="149" t="s">
        <v>7201</v>
      </c>
      <c r="I5039">
        <v>40000057</v>
      </c>
    </row>
    <row r="5040" spans="6:9" x14ac:dyDescent="0.25">
      <c r="F5040" t="str">
        <f t="shared" si="82"/>
        <v>ALLPARKDALE AMERICA, LLC #03</v>
      </c>
      <c r="G5040" s="149" t="s">
        <v>13438</v>
      </c>
      <c r="H5040" s="149" t="s">
        <v>7202</v>
      </c>
      <c r="I5040">
        <v>40000120</v>
      </c>
    </row>
    <row r="5041" spans="6:9" x14ac:dyDescent="0.25">
      <c r="F5041" t="str">
        <f t="shared" si="82"/>
        <v>ALLPARKDALE AMERICA, LLC #04</v>
      </c>
      <c r="G5041" s="149" t="s">
        <v>13438</v>
      </c>
      <c r="H5041" s="149" t="s">
        <v>7203</v>
      </c>
      <c r="I5041">
        <v>40000180</v>
      </c>
    </row>
    <row r="5042" spans="6:9" x14ac:dyDescent="0.25">
      <c r="F5042" t="str">
        <f t="shared" si="82"/>
        <v>ALLPARKDALE AMERICA, LLC #05 - KINGS M</v>
      </c>
      <c r="G5042" s="149" t="s">
        <v>13438</v>
      </c>
      <c r="H5042" s="149" t="s">
        <v>7204</v>
      </c>
      <c r="I5042">
        <v>40000089</v>
      </c>
    </row>
    <row r="5043" spans="6:9" x14ac:dyDescent="0.25">
      <c r="F5043" t="str">
        <f t="shared" si="82"/>
        <v>ALLPARKDALE AMERICA, LLC #06</v>
      </c>
      <c r="G5043" s="149" t="s">
        <v>13438</v>
      </c>
      <c r="H5043" s="149" t="s">
        <v>7205</v>
      </c>
      <c r="I5043">
        <v>40001459</v>
      </c>
    </row>
    <row r="5044" spans="6:9" x14ac:dyDescent="0.25">
      <c r="F5044" t="str">
        <f t="shared" si="82"/>
        <v>ALLPARKDALE AMERICA, LLC #09</v>
      </c>
      <c r="G5044" s="149" t="s">
        <v>13438</v>
      </c>
      <c r="H5044" s="149" t="s">
        <v>7206</v>
      </c>
      <c r="I5044">
        <v>40000189</v>
      </c>
    </row>
    <row r="5045" spans="6:9" x14ac:dyDescent="0.25">
      <c r="F5045" t="str">
        <f t="shared" si="82"/>
        <v>ALLPARKDALE AMERICA, LLC #10</v>
      </c>
      <c r="G5045" s="149" t="s">
        <v>13438</v>
      </c>
      <c r="H5045" s="149" t="s">
        <v>7207</v>
      </c>
      <c r="I5045">
        <v>40000119</v>
      </c>
    </row>
    <row r="5046" spans="6:9" x14ac:dyDescent="0.25">
      <c r="F5046" t="str">
        <f t="shared" si="82"/>
        <v>ALLPARKDALE AMERICA, LLC #15 - BELMONT</v>
      </c>
      <c r="G5046" s="149" t="s">
        <v>13438</v>
      </c>
      <c r="H5046" s="149" t="s">
        <v>7208</v>
      </c>
      <c r="I5046">
        <v>40000197</v>
      </c>
    </row>
    <row r="5047" spans="6:9" x14ac:dyDescent="0.25">
      <c r="F5047" t="str">
        <f t="shared" si="82"/>
        <v>ALLPARKDALE AMERICA, LLC #21</v>
      </c>
      <c r="G5047" s="149" t="s">
        <v>13438</v>
      </c>
      <c r="H5047" s="149" t="s">
        <v>13900</v>
      </c>
      <c r="I5047">
        <v>40000038</v>
      </c>
    </row>
    <row r="5048" spans="6:9" x14ac:dyDescent="0.25">
      <c r="F5048" t="str">
        <f t="shared" si="82"/>
        <v>ALLPARKDALE AMERICA, LLC #26</v>
      </c>
      <c r="G5048" s="149" t="s">
        <v>13438</v>
      </c>
      <c r="H5048" s="149" t="s">
        <v>7209</v>
      </c>
      <c r="I5048">
        <v>40000191</v>
      </c>
    </row>
    <row r="5049" spans="6:9" x14ac:dyDescent="0.25">
      <c r="F5049" t="str">
        <f t="shared" si="82"/>
        <v>ALLPARKDALE AMERICA, LLC #27</v>
      </c>
      <c r="G5049" s="149" t="s">
        <v>13438</v>
      </c>
      <c r="H5049" s="149" t="s">
        <v>7210</v>
      </c>
      <c r="I5049">
        <v>40000106</v>
      </c>
    </row>
    <row r="5050" spans="6:9" x14ac:dyDescent="0.25">
      <c r="F5050" t="str">
        <f t="shared" si="82"/>
        <v>ALLPARKDALE AMERICA, LLC #28</v>
      </c>
      <c r="G5050" s="149" t="s">
        <v>13438</v>
      </c>
      <c r="H5050" s="149" t="s">
        <v>7211</v>
      </c>
      <c r="I5050">
        <v>40000271</v>
      </c>
    </row>
    <row r="5051" spans="6:9" x14ac:dyDescent="0.25">
      <c r="F5051" t="str">
        <f t="shared" si="82"/>
        <v>ALLPARKDALE AMERICA, LLC #29</v>
      </c>
      <c r="G5051" s="149" t="s">
        <v>13438</v>
      </c>
      <c r="H5051" s="149" t="s">
        <v>7212</v>
      </c>
      <c r="I5051">
        <v>40000403</v>
      </c>
    </row>
    <row r="5052" spans="6:9" x14ac:dyDescent="0.25">
      <c r="F5052" t="str">
        <f t="shared" si="82"/>
        <v>ALLPARKDALE AMERICA, LLC #30</v>
      </c>
      <c r="G5052" s="149" t="s">
        <v>13438</v>
      </c>
      <c r="H5052" s="149" t="s">
        <v>7213</v>
      </c>
      <c r="I5052">
        <v>40001265</v>
      </c>
    </row>
    <row r="5053" spans="6:9" x14ac:dyDescent="0.25">
      <c r="F5053" t="str">
        <f t="shared" si="82"/>
        <v>ALLPARKDALE AMERICA, LLC #31</v>
      </c>
      <c r="G5053" s="149" t="s">
        <v>13438</v>
      </c>
      <c r="H5053" s="149" t="s">
        <v>7214</v>
      </c>
      <c r="I5053">
        <v>40000651</v>
      </c>
    </row>
    <row r="5054" spans="6:9" x14ac:dyDescent="0.25">
      <c r="F5054" t="str">
        <f t="shared" si="82"/>
        <v>ALLPARKDALE AMERICA, LLC #33 - HILLSVI</v>
      </c>
      <c r="G5054" s="149" t="s">
        <v>13438</v>
      </c>
      <c r="H5054" s="149" t="s">
        <v>7215</v>
      </c>
      <c r="I5054">
        <v>40002153</v>
      </c>
    </row>
    <row r="5055" spans="6:9" x14ac:dyDescent="0.25">
      <c r="F5055" t="str">
        <f t="shared" si="82"/>
        <v>ALLPARKDALE AMERICA, LLC #35 - HILLSVI</v>
      </c>
      <c r="G5055" s="149" t="s">
        <v>13438</v>
      </c>
      <c r="H5055" s="149" t="s">
        <v>7216</v>
      </c>
      <c r="I5055">
        <v>40002155</v>
      </c>
    </row>
    <row r="5056" spans="6:9" x14ac:dyDescent="0.25">
      <c r="F5056" t="str">
        <f t="shared" si="82"/>
        <v>ALLPARKDALE AMERICA, LLC #37</v>
      </c>
      <c r="G5056" s="149" t="s">
        <v>13438</v>
      </c>
      <c r="H5056" s="149" t="s">
        <v>7217</v>
      </c>
      <c r="I5056">
        <v>40002151</v>
      </c>
    </row>
    <row r="5057" spans="6:9" x14ac:dyDescent="0.25">
      <c r="F5057" t="str">
        <f t="shared" si="82"/>
        <v>ALLPARKDALE AMERICA, LLC #41</v>
      </c>
      <c r="G5057" s="149" t="s">
        <v>13438</v>
      </c>
      <c r="H5057" s="149" t="s">
        <v>7220</v>
      </c>
      <c r="I5057">
        <v>40000165</v>
      </c>
    </row>
    <row r="5058" spans="6:9" x14ac:dyDescent="0.25">
      <c r="F5058" t="str">
        <f t="shared" si="82"/>
        <v>ALLPARKDALE AMERICA, LLC #61</v>
      </c>
      <c r="G5058" s="149" t="s">
        <v>13438</v>
      </c>
      <c r="H5058" s="149" t="s">
        <v>7221</v>
      </c>
      <c r="I5058">
        <v>40003249</v>
      </c>
    </row>
    <row r="5059" spans="6:9" x14ac:dyDescent="0.25">
      <c r="F5059" t="str">
        <f t="shared" ref="F5059:F5122" si="83">CONCATENATE(G5059, H5059)</f>
        <v>ALLPARKDALE AMERICA, LLC #68 - MT. HOL</v>
      </c>
      <c r="G5059" s="149" t="s">
        <v>13438</v>
      </c>
      <c r="H5059" s="149" t="s">
        <v>7222</v>
      </c>
      <c r="I5059">
        <v>40000069</v>
      </c>
    </row>
    <row r="5060" spans="6:9" x14ac:dyDescent="0.25">
      <c r="F5060" t="str">
        <f t="shared" si="83"/>
        <v>ALLPARKDALE AMERICA, LLC 11</v>
      </c>
      <c r="G5060" s="149" t="s">
        <v>13438</v>
      </c>
      <c r="H5060" s="149" t="s">
        <v>7223</v>
      </c>
      <c r="I5060">
        <v>40000060</v>
      </c>
    </row>
    <row r="5061" spans="6:9" x14ac:dyDescent="0.25">
      <c r="F5061" t="str">
        <f t="shared" si="83"/>
        <v>ALLPARKDALE AMERICA, LLC 25 - BOONEVIL</v>
      </c>
      <c r="G5061" s="149" t="s">
        <v>13438</v>
      </c>
      <c r="H5061" s="149" t="s">
        <v>7224</v>
      </c>
      <c r="I5061">
        <v>40000066</v>
      </c>
    </row>
    <row r="5062" spans="6:9" x14ac:dyDescent="0.25">
      <c r="F5062" t="str">
        <f t="shared" si="83"/>
        <v>ALLPARKDALE AMERICA, LLC 32 - HILLSVIL</v>
      </c>
      <c r="G5062" s="149" t="s">
        <v>13438</v>
      </c>
      <c r="H5062" s="149" t="s">
        <v>7225</v>
      </c>
      <c r="I5062">
        <v>40002152</v>
      </c>
    </row>
    <row r="5063" spans="6:9" x14ac:dyDescent="0.25">
      <c r="F5063" t="str">
        <f t="shared" si="83"/>
        <v>ALLPARKDALE AMERICA, LLC 34 - HILLSVIL</v>
      </c>
      <c r="G5063" s="149" t="s">
        <v>13438</v>
      </c>
      <c r="H5063" s="149" t="s">
        <v>7226</v>
      </c>
      <c r="I5063">
        <v>40002154</v>
      </c>
    </row>
    <row r="5064" spans="6:9" x14ac:dyDescent="0.25">
      <c r="F5064" t="str">
        <f t="shared" si="83"/>
        <v>ALLPARKDALE AMERICA, LLC 36 - SPARTA</v>
      </c>
      <c r="G5064" s="149" t="s">
        <v>13438</v>
      </c>
      <c r="H5064" s="149" t="s">
        <v>7227</v>
      </c>
      <c r="I5064">
        <v>40001239</v>
      </c>
    </row>
    <row r="5065" spans="6:9" x14ac:dyDescent="0.25">
      <c r="F5065" t="str">
        <f t="shared" si="83"/>
        <v>ALLPARKDALE AMERICA, LLC-7</v>
      </c>
      <c r="G5065" s="149" t="s">
        <v>13438</v>
      </c>
      <c r="H5065" s="149" t="s">
        <v>7228</v>
      </c>
      <c r="I5065">
        <v>40006424</v>
      </c>
    </row>
    <row r="5066" spans="6:9" x14ac:dyDescent="0.25">
      <c r="F5066" t="str">
        <f t="shared" si="83"/>
        <v>ALLPARKDALE MILLS INC</v>
      </c>
      <c r="G5066" s="149" t="s">
        <v>13438</v>
      </c>
      <c r="H5066" s="149" t="s">
        <v>7231</v>
      </c>
      <c r="I5066">
        <v>40005462</v>
      </c>
    </row>
    <row r="5067" spans="6:9" x14ac:dyDescent="0.25">
      <c r="F5067" t="str">
        <f t="shared" si="83"/>
        <v>ALLPARKER HANNIFIN</v>
      </c>
      <c r="G5067" s="149" t="s">
        <v>13438</v>
      </c>
      <c r="H5067" s="149" t="s">
        <v>7233</v>
      </c>
      <c r="I5067">
        <v>40002560</v>
      </c>
    </row>
    <row r="5068" spans="6:9" x14ac:dyDescent="0.25">
      <c r="F5068" t="str">
        <f t="shared" si="83"/>
        <v>ALLPARKER HANNIFIN CORP-CHIROMICS DIVI</v>
      </c>
      <c r="G5068" s="149" t="s">
        <v>13438</v>
      </c>
      <c r="H5068" s="149" t="s">
        <v>7235</v>
      </c>
      <c r="I5068">
        <v>40007540</v>
      </c>
    </row>
    <row r="5069" spans="6:9" x14ac:dyDescent="0.25">
      <c r="F5069" t="str">
        <f t="shared" si="83"/>
        <v>ALLPARKER PAD &amp; PRINTING LTD</v>
      </c>
      <c r="G5069" s="149" t="s">
        <v>13438</v>
      </c>
      <c r="H5069" s="149" t="s">
        <v>7236</v>
      </c>
      <c r="I5069">
        <v>40424220</v>
      </c>
    </row>
    <row r="5070" spans="6:9" x14ac:dyDescent="0.25">
      <c r="F5070" t="str">
        <f t="shared" si="83"/>
        <v>ALLPARKER SYSTEMS INC</v>
      </c>
      <c r="G5070" s="149" t="s">
        <v>13438</v>
      </c>
      <c r="H5070" s="149" t="s">
        <v>7238</v>
      </c>
      <c r="I5070">
        <v>40006093</v>
      </c>
    </row>
    <row r="5071" spans="6:9" x14ac:dyDescent="0.25">
      <c r="F5071" t="str">
        <f t="shared" si="83"/>
        <v>ALLPARTS CONNECTION</v>
      </c>
      <c r="G5071" s="149" t="s">
        <v>13438</v>
      </c>
      <c r="H5071" s="149" t="s">
        <v>7240</v>
      </c>
      <c r="I5071">
        <v>40003894</v>
      </c>
    </row>
    <row r="5072" spans="6:9" x14ac:dyDescent="0.25">
      <c r="F5072" t="str">
        <f t="shared" si="83"/>
        <v>ALLPARTS WORKS, INC.</v>
      </c>
      <c r="G5072" s="149" t="s">
        <v>13438</v>
      </c>
      <c r="H5072" s="149" t="s">
        <v>7241</v>
      </c>
      <c r="I5072">
        <v>40002755</v>
      </c>
    </row>
    <row r="5073" spans="6:9" x14ac:dyDescent="0.25">
      <c r="F5073" t="str">
        <f t="shared" si="83"/>
        <v>ALLPARTYLITE WORLDWIDE INC.</v>
      </c>
      <c r="G5073" s="149" t="s">
        <v>13438</v>
      </c>
      <c r="H5073" s="149" t="s">
        <v>7243</v>
      </c>
      <c r="I5073">
        <v>40005682</v>
      </c>
    </row>
    <row r="5074" spans="6:9" x14ac:dyDescent="0.25">
      <c r="F5074" t="str">
        <f t="shared" si="83"/>
        <v>ALLPASTA KITCHEN</v>
      </c>
      <c r="G5074" s="149" t="s">
        <v>13438</v>
      </c>
      <c r="H5074" s="149" t="s">
        <v>7246</v>
      </c>
      <c r="I5074">
        <v>40421255</v>
      </c>
    </row>
    <row r="5075" spans="6:9" x14ac:dyDescent="0.25">
      <c r="F5075" t="str">
        <f t="shared" si="83"/>
        <v>ALLPASTRY HOUSE INC</v>
      </c>
      <c r="G5075" s="149" t="s">
        <v>13438</v>
      </c>
      <c r="H5075" s="149" t="s">
        <v>7248</v>
      </c>
      <c r="I5075">
        <v>40003821</v>
      </c>
    </row>
    <row r="5076" spans="6:9" x14ac:dyDescent="0.25">
      <c r="F5076" t="str">
        <f t="shared" si="83"/>
        <v>ALLPATERSON PACIFIC PARCHMENT CO.</v>
      </c>
      <c r="G5076" s="149" t="s">
        <v>13438</v>
      </c>
      <c r="H5076" s="149" t="s">
        <v>13901</v>
      </c>
      <c r="I5076">
        <v>40009025</v>
      </c>
    </row>
    <row r="5077" spans="6:9" x14ac:dyDescent="0.25">
      <c r="F5077" t="str">
        <f t="shared" si="83"/>
        <v>ALLPATRICK FAMILY FARMS LLC</v>
      </c>
      <c r="G5077" s="149" t="s">
        <v>13438</v>
      </c>
      <c r="H5077" s="149" t="s">
        <v>7250</v>
      </c>
      <c r="I5077">
        <v>40008520</v>
      </c>
    </row>
    <row r="5078" spans="6:9" x14ac:dyDescent="0.25">
      <c r="F5078" t="str">
        <f t="shared" si="83"/>
        <v>ALLPATRIOT METAL FINISHING SYSTEMS, IN</v>
      </c>
      <c r="G5078" s="149" t="s">
        <v>13438</v>
      </c>
      <c r="H5078" s="149" t="s">
        <v>7251</v>
      </c>
      <c r="I5078">
        <v>40007100</v>
      </c>
    </row>
    <row r="5079" spans="6:9" x14ac:dyDescent="0.25">
      <c r="F5079" t="str">
        <f t="shared" si="83"/>
        <v>ALLPATTY PROCESSING, INC</v>
      </c>
      <c r="G5079" s="149" t="s">
        <v>13438</v>
      </c>
      <c r="H5079" s="149" t="s">
        <v>7253</v>
      </c>
      <c r="I5079">
        <v>40008850</v>
      </c>
    </row>
    <row r="5080" spans="6:9" x14ac:dyDescent="0.25">
      <c r="F5080" t="str">
        <f t="shared" si="83"/>
        <v>ALLPCAN MAILING INNOVATIONS INC</v>
      </c>
      <c r="G5080" s="149" t="s">
        <v>13438</v>
      </c>
      <c r="H5080" s="149" t="s">
        <v>7258</v>
      </c>
      <c r="I5080">
        <v>40420869</v>
      </c>
    </row>
    <row r="5081" spans="6:9" x14ac:dyDescent="0.25">
      <c r="F5081" t="str">
        <f t="shared" si="83"/>
        <v>ALLPCL CONSTRUCTION, INC</v>
      </c>
      <c r="G5081" s="149" t="s">
        <v>13438</v>
      </c>
      <c r="H5081" s="149" t="s">
        <v>7259</v>
      </c>
      <c r="I5081">
        <v>40007782</v>
      </c>
    </row>
    <row r="5082" spans="6:9" x14ac:dyDescent="0.25">
      <c r="F5082" t="str">
        <f t="shared" si="83"/>
        <v>ALLPCP CANADA</v>
      </c>
      <c r="G5082" s="149" t="s">
        <v>13438</v>
      </c>
      <c r="H5082" s="149" t="s">
        <v>7260</v>
      </c>
      <c r="I5082">
        <v>40421320</v>
      </c>
    </row>
    <row r="5083" spans="6:9" x14ac:dyDescent="0.25">
      <c r="F5083" t="str">
        <f t="shared" si="83"/>
        <v>ALLPCP GROUP, LLC</v>
      </c>
      <c r="G5083" s="149" t="s">
        <v>13438</v>
      </c>
      <c r="H5083" s="149" t="s">
        <v>7261</v>
      </c>
      <c r="I5083">
        <v>40006923</v>
      </c>
    </row>
    <row r="5084" spans="6:9" x14ac:dyDescent="0.25">
      <c r="F5084" t="str">
        <f t="shared" si="83"/>
        <v>ALLPCP SALES INC.</v>
      </c>
      <c r="G5084" s="149" t="s">
        <v>13438</v>
      </c>
      <c r="H5084" s="149" t="s">
        <v>7262</v>
      </c>
      <c r="I5084">
        <v>40420570</v>
      </c>
    </row>
    <row r="5085" spans="6:9" x14ac:dyDescent="0.25">
      <c r="F5085" t="str">
        <f t="shared" si="83"/>
        <v>ALLPDF PRINT COMMUNICATIONS, INC.</v>
      </c>
      <c r="G5085" s="149" t="s">
        <v>13438</v>
      </c>
      <c r="H5085" s="149" t="s">
        <v>7263</v>
      </c>
      <c r="I5085">
        <v>40008085</v>
      </c>
    </row>
    <row r="5086" spans="6:9" x14ac:dyDescent="0.25">
      <c r="F5086" t="str">
        <f t="shared" si="83"/>
        <v>ALLPEAK ENGINEERING &amp; AUTOMATION CO.</v>
      </c>
      <c r="G5086" s="149" t="s">
        <v>13438</v>
      </c>
      <c r="H5086" s="149" t="s">
        <v>7265</v>
      </c>
      <c r="I5086">
        <v>40007219</v>
      </c>
    </row>
    <row r="5087" spans="6:9" x14ac:dyDescent="0.25">
      <c r="F5087" t="str">
        <f t="shared" si="83"/>
        <v>ALLPEARL RIVER FOODS</v>
      </c>
      <c r="G5087" s="149" t="s">
        <v>13438</v>
      </c>
      <c r="H5087" s="149" t="s">
        <v>7267</v>
      </c>
      <c r="I5087">
        <v>40008981</v>
      </c>
    </row>
    <row r="5088" spans="6:9" x14ac:dyDescent="0.25">
      <c r="F5088" t="str">
        <f t="shared" si="83"/>
        <v>ALLPEARL RIVER PASTRY LLC</v>
      </c>
      <c r="G5088" s="149" t="s">
        <v>13438</v>
      </c>
      <c r="H5088" s="149" t="s">
        <v>13110</v>
      </c>
      <c r="I5088">
        <v>40009035</v>
      </c>
    </row>
    <row r="5089" spans="6:9" x14ac:dyDescent="0.25">
      <c r="F5089" t="str">
        <f t="shared" si="83"/>
        <v>ALLPEARSON GARNET PRESS LTD.</v>
      </c>
      <c r="G5089" s="149" t="s">
        <v>13438</v>
      </c>
      <c r="H5089" s="149" t="s">
        <v>7268</v>
      </c>
      <c r="I5089">
        <v>40420863</v>
      </c>
    </row>
    <row r="5090" spans="6:9" x14ac:dyDescent="0.25">
      <c r="F5090" t="str">
        <f t="shared" si="83"/>
        <v>ALLPEARSON PACKAGING SYSTEMS</v>
      </c>
      <c r="G5090" s="149" t="s">
        <v>13438</v>
      </c>
      <c r="H5090" s="149" t="s">
        <v>7269</v>
      </c>
      <c r="I5090">
        <v>40002027</v>
      </c>
    </row>
    <row r="5091" spans="6:9" x14ac:dyDescent="0.25">
      <c r="F5091" t="str">
        <f t="shared" si="83"/>
        <v>ALLPECO INC.</v>
      </c>
      <c r="G5091" s="149" t="s">
        <v>13438</v>
      </c>
      <c r="H5091" s="149" t="s">
        <v>7271</v>
      </c>
      <c r="I5091">
        <v>40003825</v>
      </c>
    </row>
    <row r="5092" spans="6:9" x14ac:dyDescent="0.25">
      <c r="F5092" t="str">
        <f t="shared" si="83"/>
        <v>ALLPECO-INSPX</v>
      </c>
      <c r="G5092" s="149" t="s">
        <v>13438</v>
      </c>
      <c r="H5092" s="149" t="s">
        <v>7272</v>
      </c>
      <c r="I5092">
        <v>40007884</v>
      </c>
    </row>
    <row r="5093" spans="6:9" x14ac:dyDescent="0.25">
      <c r="F5093" t="str">
        <f t="shared" si="83"/>
        <v>ALLPEDCO SYSTEMS, INC.</v>
      </c>
      <c r="G5093" s="149" t="s">
        <v>13438</v>
      </c>
      <c r="H5093" s="149" t="s">
        <v>7273</v>
      </c>
      <c r="I5093">
        <v>40002055</v>
      </c>
    </row>
    <row r="5094" spans="6:9" x14ac:dyDescent="0.25">
      <c r="F5094" t="str">
        <f t="shared" si="83"/>
        <v>ALLPEDIGREE OVENS</v>
      </c>
      <c r="G5094" s="149" t="s">
        <v>13438</v>
      </c>
      <c r="H5094" s="149" t="s">
        <v>7274</v>
      </c>
      <c r="I5094">
        <v>40002349</v>
      </c>
    </row>
    <row r="5095" spans="6:9" x14ac:dyDescent="0.25">
      <c r="F5095" t="str">
        <f t="shared" si="83"/>
        <v>ALLPEERLESS MACHINERY CORP.</v>
      </c>
      <c r="G5095" s="149" t="s">
        <v>13438</v>
      </c>
      <c r="H5095" s="149" t="s">
        <v>7275</v>
      </c>
      <c r="I5095">
        <v>40002505</v>
      </c>
    </row>
    <row r="5096" spans="6:9" x14ac:dyDescent="0.25">
      <c r="F5096" t="str">
        <f t="shared" si="83"/>
        <v>ALLPEKO PRECISION PRODUCTS, INC</v>
      </c>
      <c r="G5096" s="149" t="s">
        <v>13438</v>
      </c>
      <c r="H5096" s="149" t="s">
        <v>7277</v>
      </c>
      <c r="I5096">
        <v>40005839</v>
      </c>
    </row>
    <row r="5097" spans="6:9" x14ac:dyDescent="0.25">
      <c r="F5097" t="str">
        <f t="shared" si="83"/>
        <v>ALLPELLERIN MILNOR</v>
      </c>
      <c r="G5097" s="149" t="s">
        <v>13438</v>
      </c>
      <c r="H5097" s="149" t="s">
        <v>7280</v>
      </c>
      <c r="I5097">
        <v>40005438</v>
      </c>
    </row>
    <row r="5098" spans="6:9" x14ac:dyDescent="0.25">
      <c r="F5098" t="str">
        <f t="shared" si="83"/>
        <v>ALLPELLEY'S CONVEYOR LTD</v>
      </c>
      <c r="G5098" s="149" t="s">
        <v>13438</v>
      </c>
      <c r="H5098" s="149" t="s">
        <v>7281</v>
      </c>
      <c r="I5098">
        <v>40421321</v>
      </c>
    </row>
    <row r="5099" spans="6:9" x14ac:dyDescent="0.25">
      <c r="F5099" t="str">
        <f t="shared" si="83"/>
        <v>ALLPEMBROKE MDF INC.</v>
      </c>
      <c r="G5099" s="149" t="s">
        <v>13438</v>
      </c>
      <c r="H5099" s="149" t="s">
        <v>7282</v>
      </c>
      <c r="I5099">
        <v>40421226</v>
      </c>
    </row>
    <row r="5100" spans="6:9" x14ac:dyDescent="0.25">
      <c r="F5100" t="str">
        <f t="shared" si="83"/>
        <v>ALLPEMCO INC.</v>
      </c>
      <c r="G5100" s="149" t="s">
        <v>13438</v>
      </c>
      <c r="H5100" s="149" t="s">
        <v>7283</v>
      </c>
      <c r="I5100">
        <v>40006969</v>
      </c>
    </row>
    <row r="5101" spans="6:9" x14ac:dyDescent="0.25">
      <c r="F5101" t="str">
        <f t="shared" si="83"/>
        <v>ALLPENN STATE UNIVERSITY/ARL</v>
      </c>
      <c r="G5101" s="149" t="s">
        <v>13438</v>
      </c>
      <c r="H5101" s="149" t="s">
        <v>7285</v>
      </c>
      <c r="I5101">
        <v>40007895</v>
      </c>
    </row>
    <row r="5102" spans="6:9" x14ac:dyDescent="0.25">
      <c r="F5102" t="str">
        <f t="shared" si="83"/>
        <v>ALLPENNSYLVANIA TRANSFORMER</v>
      </c>
      <c r="G5102" s="149" t="s">
        <v>13438</v>
      </c>
      <c r="H5102" s="149" t="s">
        <v>7286</v>
      </c>
      <c r="I5102">
        <v>40003818</v>
      </c>
    </row>
    <row r="5103" spans="6:9" x14ac:dyDescent="0.25">
      <c r="F5103" t="str">
        <f t="shared" si="83"/>
        <v>ALLPEPPERIDGE FARM, INC - DOWINGTON PA</v>
      </c>
      <c r="G5103" s="149" t="s">
        <v>13438</v>
      </c>
      <c r="H5103" s="149" t="s">
        <v>7289</v>
      </c>
      <c r="I5103">
        <v>40005575</v>
      </c>
    </row>
    <row r="5104" spans="6:9" x14ac:dyDescent="0.25">
      <c r="F5104" t="str">
        <f t="shared" si="83"/>
        <v>ALLPEPPERIDGE FARMS INC. - DENVER</v>
      </c>
      <c r="G5104" s="149" t="s">
        <v>13438</v>
      </c>
      <c r="H5104" s="149" t="s">
        <v>7293</v>
      </c>
      <c r="I5104">
        <v>40005785</v>
      </c>
    </row>
    <row r="5105" spans="6:9" x14ac:dyDescent="0.25">
      <c r="F5105" t="str">
        <f t="shared" si="83"/>
        <v>ALLPEPPERIDGE FARMS INC.-BLOOMFIELD</v>
      </c>
      <c r="G5105" s="149" t="s">
        <v>13438</v>
      </c>
      <c r="H5105" s="149" t="s">
        <v>7294</v>
      </c>
      <c r="I5105">
        <v>40002287</v>
      </c>
    </row>
    <row r="5106" spans="6:9" x14ac:dyDescent="0.25">
      <c r="F5106" t="str">
        <f t="shared" si="83"/>
        <v>ALLPEPSICO FOODS CANADA INC.</v>
      </c>
      <c r="G5106" s="149" t="s">
        <v>13438</v>
      </c>
      <c r="H5106" s="149" t="s">
        <v>7300</v>
      </c>
      <c r="I5106">
        <v>40420092</v>
      </c>
    </row>
    <row r="5107" spans="6:9" x14ac:dyDescent="0.25">
      <c r="F5107" t="str">
        <f t="shared" si="83"/>
        <v>ALLPEPSICO INC</v>
      </c>
      <c r="G5107" s="149" t="s">
        <v>13438</v>
      </c>
      <c r="H5107" s="149" t="s">
        <v>7301</v>
      </c>
      <c r="I5107">
        <v>40007190</v>
      </c>
    </row>
    <row r="5108" spans="6:9" x14ac:dyDescent="0.25">
      <c r="F5108" t="str">
        <f t="shared" si="83"/>
        <v>ALLPEREGRINE MACHINE &amp; MFG BOHEMIA</v>
      </c>
      <c r="G5108" s="149" t="s">
        <v>13438</v>
      </c>
      <c r="H5108" s="149" t="s">
        <v>7303</v>
      </c>
      <c r="I5108">
        <v>40001247</v>
      </c>
    </row>
    <row r="5109" spans="6:9" x14ac:dyDescent="0.25">
      <c r="F5109" t="str">
        <f t="shared" si="83"/>
        <v>ALLPERFECT CHOCO</v>
      </c>
      <c r="G5109" s="149" t="s">
        <v>13438</v>
      </c>
      <c r="H5109" s="149" t="s">
        <v>7304</v>
      </c>
      <c r="I5109">
        <v>40421280</v>
      </c>
    </row>
    <row r="5110" spans="6:9" x14ac:dyDescent="0.25">
      <c r="F5110" t="str">
        <f t="shared" si="83"/>
        <v>ALLPERFECT COMMERCE GLOBAL PURCH,LLC</v>
      </c>
      <c r="G5110" s="149" t="s">
        <v>13438</v>
      </c>
      <c r="H5110" s="149" t="s">
        <v>7305</v>
      </c>
      <c r="I5110">
        <v>40008719</v>
      </c>
    </row>
    <row r="5111" spans="6:9" x14ac:dyDescent="0.25">
      <c r="F5111" t="str">
        <f t="shared" si="83"/>
        <v>ALLPERFECT COMMERCE GLOBAL PURCHASING</v>
      </c>
      <c r="G5111" s="149" t="s">
        <v>13438</v>
      </c>
      <c r="H5111" s="149" t="s">
        <v>7306</v>
      </c>
      <c r="I5111">
        <v>40008532</v>
      </c>
    </row>
    <row r="5112" spans="6:9" x14ac:dyDescent="0.25">
      <c r="F5112" t="str">
        <f t="shared" si="83"/>
        <v>ALLPERFECT COMMERCE GLOBAL PURCHASING,</v>
      </c>
      <c r="G5112" s="149" t="s">
        <v>13438</v>
      </c>
      <c r="H5112" s="149" t="s">
        <v>7307</v>
      </c>
      <c r="I5112">
        <v>40008470</v>
      </c>
    </row>
    <row r="5113" spans="6:9" x14ac:dyDescent="0.25">
      <c r="F5113" t="str">
        <f t="shared" si="83"/>
        <v>ALLPERFECT FIT INDUSTRIES</v>
      </c>
      <c r="G5113" s="149" t="s">
        <v>13438</v>
      </c>
      <c r="H5113" s="149" t="s">
        <v>7309</v>
      </c>
      <c r="I5113">
        <v>40004278</v>
      </c>
    </row>
    <row r="5114" spans="6:9" x14ac:dyDescent="0.25">
      <c r="F5114" t="str">
        <f t="shared" si="83"/>
        <v>ALLPERFORMANCE FEEDERS, INC.</v>
      </c>
      <c r="G5114" s="149" t="s">
        <v>13438</v>
      </c>
      <c r="H5114" s="149" t="s">
        <v>7313</v>
      </c>
      <c r="I5114">
        <v>40004481</v>
      </c>
    </row>
    <row r="5115" spans="6:9" x14ac:dyDescent="0.25">
      <c r="F5115" t="str">
        <f t="shared" si="83"/>
        <v>ALLPERFORMANCE MACHINE INC.</v>
      </c>
      <c r="G5115" s="149" t="s">
        <v>13438</v>
      </c>
      <c r="H5115" s="149" t="s">
        <v>7314</v>
      </c>
      <c r="I5115">
        <v>40002370</v>
      </c>
    </row>
    <row r="5116" spans="6:9" x14ac:dyDescent="0.25">
      <c r="F5116" t="str">
        <f t="shared" si="83"/>
        <v>ALLPERFORMAX GLOBAL, LLC</v>
      </c>
      <c r="G5116" s="149" t="s">
        <v>13438</v>
      </c>
      <c r="H5116" s="149" t="s">
        <v>7316</v>
      </c>
      <c r="I5116">
        <v>40008306</v>
      </c>
    </row>
    <row r="5117" spans="6:9" x14ac:dyDescent="0.25">
      <c r="F5117" t="str">
        <f t="shared" si="83"/>
        <v>ALLPESTELL PET PRODUCTS</v>
      </c>
      <c r="G5117" s="149" t="s">
        <v>13438</v>
      </c>
      <c r="H5117" s="149" t="s">
        <v>7324</v>
      </c>
      <c r="I5117">
        <v>40421194</v>
      </c>
    </row>
    <row r="5118" spans="6:9" x14ac:dyDescent="0.25">
      <c r="F5118" t="str">
        <f t="shared" si="83"/>
        <v>ALLPESTER USA INC</v>
      </c>
      <c r="G5118" s="149" t="s">
        <v>13438</v>
      </c>
      <c r="H5118" s="149" t="s">
        <v>7325</v>
      </c>
      <c r="I5118">
        <v>40002402</v>
      </c>
    </row>
    <row r="5119" spans="6:9" x14ac:dyDescent="0.25">
      <c r="F5119" t="str">
        <f t="shared" si="83"/>
        <v>ALLPETER ALEUNG</v>
      </c>
      <c r="G5119" s="149" t="s">
        <v>13438</v>
      </c>
      <c r="H5119" s="149" t="s">
        <v>7326</v>
      </c>
      <c r="I5119">
        <v>40421088</v>
      </c>
    </row>
    <row r="5120" spans="6:9" x14ac:dyDescent="0.25">
      <c r="F5120" t="str">
        <f t="shared" si="83"/>
        <v>ALLPETRO-CANADA LUBRICANTS INC.</v>
      </c>
      <c r="G5120" s="149" t="s">
        <v>13438</v>
      </c>
      <c r="H5120" s="149" t="s">
        <v>7328</v>
      </c>
      <c r="I5120">
        <v>40421059</v>
      </c>
    </row>
    <row r="5121" spans="6:9" x14ac:dyDescent="0.25">
      <c r="F5121" t="str">
        <f t="shared" si="83"/>
        <v>ALLPETTY MACHINE CO., INC.</v>
      </c>
      <c r="G5121" s="149" t="s">
        <v>13438</v>
      </c>
      <c r="H5121" s="149" t="s">
        <v>7329</v>
      </c>
      <c r="I5121">
        <v>40007379</v>
      </c>
    </row>
    <row r="5122" spans="6:9" x14ac:dyDescent="0.25">
      <c r="F5122" t="str">
        <f t="shared" si="83"/>
        <v>ALLPEXIM INTERNATIONAL</v>
      </c>
      <c r="G5122" s="149" t="s">
        <v>13438</v>
      </c>
      <c r="H5122" s="149" t="s">
        <v>7330</v>
      </c>
      <c r="I5122">
        <v>40006715</v>
      </c>
    </row>
    <row r="5123" spans="6:9" x14ac:dyDescent="0.25">
      <c r="F5123" t="str">
        <f t="shared" ref="F5123:F5186" si="84">CONCATENATE(G5123, H5123)</f>
        <v>ALLPEYTON'S NORTHERN</v>
      </c>
      <c r="G5123" s="149" t="s">
        <v>13438</v>
      </c>
      <c r="H5123" s="149" t="s">
        <v>7331</v>
      </c>
      <c r="I5123">
        <v>40005620</v>
      </c>
    </row>
    <row r="5124" spans="6:9" x14ac:dyDescent="0.25">
      <c r="F5124" t="str">
        <f t="shared" si="84"/>
        <v>ALLPEYTON'S SOUTHEASTERN</v>
      </c>
      <c r="G5124" s="149" t="s">
        <v>13438</v>
      </c>
      <c r="H5124" s="149" t="s">
        <v>7332</v>
      </c>
      <c r="I5124">
        <v>40003522</v>
      </c>
    </row>
    <row r="5125" spans="6:9" x14ac:dyDescent="0.25">
      <c r="F5125" t="str">
        <f t="shared" si="84"/>
        <v>ALLPFENNINGS ORGANIC VEGETABLES INC.</v>
      </c>
      <c r="G5125" s="149" t="s">
        <v>13438</v>
      </c>
      <c r="H5125" s="149" t="s">
        <v>7333</v>
      </c>
      <c r="I5125">
        <v>40421383</v>
      </c>
    </row>
    <row r="5126" spans="6:9" x14ac:dyDescent="0.25">
      <c r="F5126" t="str">
        <f t="shared" si="84"/>
        <v>ALLPG PUBLISHING CO</v>
      </c>
      <c r="G5126" s="149" t="s">
        <v>13438</v>
      </c>
      <c r="H5126" s="149" t="s">
        <v>7336</v>
      </c>
      <c r="I5126">
        <v>40008330</v>
      </c>
    </row>
    <row r="5127" spans="6:9" x14ac:dyDescent="0.25">
      <c r="F5127" t="str">
        <f t="shared" si="84"/>
        <v>ALLPHARMAVITE - SOY JOY</v>
      </c>
      <c r="G5127" s="149" t="s">
        <v>13438</v>
      </c>
      <c r="H5127" s="149" t="s">
        <v>7338</v>
      </c>
      <c r="I5127">
        <v>40005660</v>
      </c>
    </row>
    <row r="5128" spans="6:9" x14ac:dyDescent="0.25">
      <c r="F5128" t="str">
        <f t="shared" si="84"/>
        <v>ALLPHARR YARNS INC - HP</v>
      </c>
      <c r="G5128" s="149" t="s">
        <v>13438</v>
      </c>
      <c r="H5128" s="149" t="s">
        <v>7340</v>
      </c>
      <c r="I5128">
        <v>40000375</v>
      </c>
    </row>
    <row r="5129" spans="6:9" x14ac:dyDescent="0.25">
      <c r="F5129" t="str">
        <f t="shared" si="84"/>
        <v>ALLPHC INDUSTRIES, INC</v>
      </c>
      <c r="G5129" s="149" t="s">
        <v>13438</v>
      </c>
      <c r="H5129" s="149" t="s">
        <v>7341</v>
      </c>
      <c r="I5129">
        <v>40005630</v>
      </c>
    </row>
    <row r="5130" spans="6:9" x14ac:dyDescent="0.25">
      <c r="F5130" t="str">
        <f t="shared" si="84"/>
        <v>ALLPHILIPS GRAPHIC SERVICES LTD.</v>
      </c>
      <c r="G5130" s="149" t="s">
        <v>13438</v>
      </c>
      <c r="H5130" s="149" t="s">
        <v>7343</v>
      </c>
      <c r="I5130">
        <v>40420631</v>
      </c>
    </row>
    <row r="5131" spans="6:9" x14ac:dyDescent="0.25">
      <c r="F5131" t="str">
        <f t="shared" si="84"/>
        <v>ALLPHILLIP MORRIS USA INC</v>
      </c>
      <c r="G5131" s="149" t="s">
        <v>13438</v>
      </c>
      <c r="H5131" s="149" t="s">
        <v>7344</v>
      </c>
      <c r="I5131">
        <v>40007995</v>
      </c>
    </row>
    <row r="5132" spans="6:9" x14ac:dyDescent="0.25">
      <c r="F5132" t="str">
        <f t="shared" si="84"/>
        <v>ALLPHILLIPS MEDISIZE, LLC</v>
      </c>
      <c r="G5132" s="149" t="s">
        <v>13438</v>
      </c>
      <c r="H5132" s="149" t="s">
        <v>7346</v>
      </c>
      <c r="I5132">
        <v>40008773</v>
      </c>
    </row>
    <row r="5133" spans="6:9" x14ac:dyDescent="0.25">
      <c r="F5133" t="str">
        <f t="shared" si="84"/>
        <v>ALLPHOENIX COLOR OPTICS</v>
      </c>
      <c r="G5133" s="149" t="s">
        <v>13438</v>
      </c>
      <c r="H5133" s="149" t="s">
        <v>7348</v>
      </c>
      <c r="I5133">
        <v>40005138</v>
      </c>
    </row>
    <row r="5134" spans="6:9" x14ac:dyDescent="0.25">
      <c r="F5134" t="str">
        <f t="shared" si="84"/>
        <v>ALLPHOENIX CONVEYOR SYSTEMS -BLOCK</v>
      </c>
      <c r="G5134" s="149" t="s">
        <v>13438</v>
      </c>
      <c r="H5134" s="149" t="s">
        <v>7349</v>
      </c>
      <c r="I5134">
        <v>40420285</v>
      </c>
    </row>
    <row r="5135" spans="6:9" x14ac:dyDescent="0.25">
      <c r="F5135" t="str">
        <f t="shared" si="84"/>
        <v>ALLPHOENIX INSTALLATION &amp; MGMT CO., IN</v>
      </c>
      <c r="G5135" s="149" t="s">
        <v>13438</v>
      </c>
      <c r="H5135" s="149" t="s">
        <v>7351</v>
      </c>
      <c r="I5135">
        <v>40006467</v>
      </c>
    </row>
    <row r="5136" spans="6:9" x14ac:dyDescent="0.25">
      <c r="F5136" t="str">
        <f t="shared" si="84"/>
        <v>ALLPHOENIX MACHINES SERVICE LLC</v>
      </c>
      <c r="G5136" s="149" t="s">
        <v>13438</v>
      </c>
      <c r="H5136" s="149" t="s">
        <v>7352</v>
      </c>
      <c r="I5136">
        <v>40008217</v>
      </c>
    </row>
    <row r="5137" spans="6:9" x14ac:dyDescent="0.25">
      <c r="F5137" t="str">
        <f t="shared" si="84"/>
        <v>ALLPHOENIX WEB</v>
      </c>
      <c r="G5137" s="149" t="s">
        <v>13438</v>
      </c>
      <c r="H5137" s="149" t="s">
        <v>7353</v>
      </c>
      <c r="I5137">
        <v>40002473</v>
      </c>
    </row>
    <row r="5138" spans="6:9" x14ac:dyDescent="0.25">
      <c r="F5138" t="str">
        <f t="shared" si="84"/>
        <v>ALLPHOENIX-MESA</v>
      </c>
      <c r="G5138" s="149" t="s">
        <v>13438</v>
      </c>
      <c r="H5138" s="149" t="s">
        <v>7354</v>
      </c>
      <c r="I5138">
        <v>40009013</v>
      </c>
    </row>
    <row r="5139" spans="6:9" x14ac:dyDescent="0.25">
      <c r="F5139" t="str">
        <f t="shared" si="84"/>
        <v>ALLPIA AUTOMATION US INC</v>
      </c>
      <c r="G5139" s="149" t="s">
        <v>13438</v>
      </c>
      <c r="H5139" s="149" t="s">
        <v>7355</v>
      </c>
      <c r="I5139">
        <v>40008590</v>
      </c>
    </row>
    <row r="5140" spans="6:9" x14ac:dyDescent="0.25">
      <c r="F5140" t="str">
        <f t="shared" si="84"/>
        <v>ALLPIANA NON WOVENS, LLC</v>
      </c>
      <c r="G5140" s="149" t="s">
        <v>13438</v>
      </c>
      <c r="H5140" s="149" t="s">
        <v>7356</v>
      </c>
      <c r="I5140">
        <v>40007629</v>
      </c>
    </row>
    <row r="5141" spans="6:9" x14ac:dyDescent="0.25">
      <c r="F5141" t="str">
        <f t="shared" si="84"/>
        <v>ALLPIANA NONWOVENS, LLC - SAN LUIS</v>
      </c>
      <c r="G5141" s="149" t="s">
        <v>13438</v>
      </c>
      <c r="H5141" s="149" t="s">
        <v>7357</v>
      </c>
      <c r="I5141">
        <v>40008917</v>
      </c>
    </row>
    <row r="5142" spans="6:9" x14ac:dyDescent="0.25">
      <c r="F5142" t="str">
        <f t="shared" si="84"/>
        <v>ALLPIEDMONT METAL FABRICATORS</v>
      </c>
      <c r="G5142" s="149" t="s">
        <v>13438</v>
      </c>
      <c r="H5142" s="149" t="s">
        <v>7360</v>
      </c>
      <c r="I5142">
        <v>40006823</v>
      </c>
    </row>
    <row r="5143" spans="6:9" x14ac:dyDescent="0.25">
      <c r="F5143" t="str">
        <f t="shared" si="84"/>
        <v>ALLPIEDMONT TECHNICAL SALES</v>
      </c>
      <c r="G5143" s="149" t="s">
        <v>13438</v>
      </c>
      <c r="H5143" s="149" t="s">
        <v>7361</v>
      </c>
      <c r="I5143">
        <v>40009005</v>
      </c>
    </row>
    <row r="5144" spans="6:9" x14ac:dyDescent="0.25">
      <c r="F5144" t="str">
        <f t="shared" si="84"/>
        <v>ALLPIERBURG US, LLC.</v>
      </c>
      <c r="G5144" s="149" t="s">
        <v>13438</v>
      </c>
      <c r="H5144" s="149" t="s">
        <v>7362</v>
      </c>
      <c r="I5144">
        <v>40008595</v>
      </c>
    </row>
    <row r="5145" spans="6:9" x14ac:dyDescent="0.25">
      <c r="F5145" t="str">
        <f t="shared" si="84"/>
        <v>ALLPILKINGTON NA INC.</v>
      </c>
      <c r="G5145" s="149" t="s">
        <v>13438</v>
      </c>
      <c r="H5145" s="149" t="s">
        <v>7364</v>
      </c>
      <c r="I5145">
        <v>40008030</v>
      </c>
    </row>
    <row r="5146" spans="6:9" x14ac:dyDescent="0.25">
      <c r="F5146" t="str">
        <f t="shared" si="84"/>
        <v>ALLPILLAR HOUSE USA</v>
      </c>
      <c r="G5146" s="149" t="s">
        <v>13438</v>
      </c>
      <c r="H5146" s="149" t="s">
        <v>7365</v>
      </c>
      <c r="I5146">
        <v>40003434</v>
      </c>
    </row>
    <row r="5147" spans="6:9" x14ac:dyDescent="0.25">
      <c r="F5147" t="str">
        <f t="shared" si="84"/>
        <v>ALLPINE RIDGE FARMS, LLC</v>
      </c>
      <c r="G5147" s="149" t="s">
        <v>13438</v>
      </c>
      <c r="H5147" s="149" t="s">
        <v>7367</v>
      </c>
      <c r="I5147">
        <v>40007881</v>
      </c>
    </row>
    <row r="5148" spans="6:9" x14ac:dyDescent="0.25">
      <c r="F5148" t="str">
        <f t="shared" si="84"/>
        <v>ALLPIONEER FROZEN FOODS LLC</v>
      </c>
      <c r="G5148" s="149" t="s">
        <v>13438</v>
      </c>
      <c r="H5148" s="149" t="s">
        <v>7370</v>
      </c>
      <c r="I5148">
        <v>40009006</v>
      </c>
    </row>
    <row r="5149" spans="6:9" x14ac:dyDescent="0.25">
      <c r="F5149" t="str">
        <f t="shared" si="84"/>
        <v>ALLPIONEER INDUSTRIAL SALES</v>
      </c>
      <c r="G5149" s="149" t="s">
        <v>13438</v>
      </c>
      <c r="H5149" s="149" t="s">
        <v>7371</v>
      </c>
      <c r="I5149">
        <v>40001316</v>
      </c>
    </row>
    <row r="5150" spans="6:9" x14ac:dyDescent="0.25">
      <c r="F5150" t="str">
        <f t="shared" si="84"/>
        <v>ALLPIONEER PACKAGING INC</v>
      </c>
      <c r="G5150" s="149" t="s">
        <v>13438</v>
      </c>
      <c r="H5150" s="149" t="s">
        <v>7372</v>
      </c>
      <c r="I5150">
        <v>40005289</v>
      </c>
    </row>
    <row r="5151" spans="6:9" x14ac:dyDescent="0.25">
      <c r="F5151" t="str">
        <f t="shared" si="84"/>
        <v>ALLPITNEY BOWES</v>
      </c>
      <c r="G5151" s="149" t="s">
        <v>13438</v>
      </c>
      <c r="H5151" s="149" t="s">
        <v>7375</v>
      </c>
      <c r="I5151">
        <v>40003817</v>
      </c>
    </row>
    <row r="5152" spans="6:9" x14ac:dyDescent="0.25">
      <c r="F5152" t="str">
        <f t="shared" si="84"/>
        <v>ALLPITT PLASTICS, INC</v>
      </c>
      <c r="G5152" s="149" t="s">
        <v>13438</v>
      </c>
      <c r="H5152" s="149" t="s">
        <v>7379</v>
      </c>
      <c r="I5152">
        <v>40003327</v>
      </c>
    </row>
    <row r="5153" spans="6:9" x14ac:dyDescent="0.25">
      <c r="F5153" t="str">
        <f t="shared" si="84"/>
        <v>ALLPITTSBURGH  GLASS WRKS ULC</v>
      </c>
      <c r="G5153" s="149" t="s">
        <v>13438</v>
      </c>
      <c r="H5153" s="149" t="s">
        <v>7381</v>
      </c>
      <c r="I5153">
        <v>40420061</v>
      </c>
    </row>
    <row r="5154" spans="6:9" x14ac:dyDescent="0.25">
      <c r="F5154" t="str">
        <f t="shared" si="84"/>
        <v>ALLPIVOT PACKAGING SYSTEMS LTD</v>
      </c>
      <c r="G5154" s="149" t="s">
        <v>13438</v>
      </c>
      <c r="H5154" s="149" t="s">
        <v>7383</v>
      </c>
      <c r="I5154">
        <v>40421502</v>
      </c>
    </row>
    <row r="5155" spans="6:9" x14ac:dyDescent="0.25">
      <c r="F5155" t="str">
        <f t="shared" si="84"/>
        <v>ALLPIZZA CORNER, INC.</v>
      </c>
      <c r="G5155" s="149" t="s">
        <v>13438</v>
      </c>
      <c r="H5155" s="149" t="s">
        <v>7384</v>
      </c>
      <c r="I5155">
        <v>40005672</v>
      </c>
    </row>
    <row r="5156" spans="6:9" x14ac:dyDescent="0.25">
      <c r="F5156" t="str">
        <f t="shared" si="84"/>
        <v>ALLPJ FOODS SERVICE</v>
      </c>
      <c r="G5156" s="149" t="s">
        <v>13438</v>
      </c>
      <c r="H5156" s="149" t="s">
        <v>7385</v>
      </c>
      <c r="I5156">
        <v>40006523</v>
      </c>
    </row>
    <row r="5157" spans="6:9" x14ac:dyDescent="0.25">
      <c r="F5157" t="str">
        <f t="shared" si="84"/>
        <v>ALLPLANET PRODUCTS CORP</v>
      </c>
      <c r="G5157" s="149" t="s">
        <v>13438</v>
      </c>
      <c r="H5157" s="149" t="s">
        <v>7387</v>
      </c>
      <c r="I5157">
        <v>40004266</v>
      </c>
    </row>
    <row r="5158" spans="6:9" x14ac:dyDescent="0.25">
      <c r="F5158" t="str">
        <f t="shared" si="84"/>
        <v>ALLPLANTATION PATTERNS, LLC.</v>
      </c>
      <c r="G5158" s="149" t="s">
        <v>13438</v>
      </c>
      <c r="H5158" s="149" t="s">
        <v>13902</v>
      </c>
      <c r="I5158">
        <v>40006752</v>
      </c>
    </row>
    <row r="5159" spans="6:9" x14ac:dyDescent="0.25">
      <c r="F5159" t="str">
        <f t="shared" si="84"/>
        <v>ALLPLASKOLITE, LLC</v>
      </c>
      <c r="G5159" s="149" t="s">
        <v>13438</v>
      </c>
      <c r="H5159" s="149" t="s">
        <v>7388</v>
      </c>
      <c r="I5159">
        <v>40008453</v>
      </c>
    </row>
    <row r="5160" spans="6:9" x14ac:dyDescent="0.25">
      <c r="F5160" t="str">
        <f t="shared" si="84"/>
        <v>ALLPLAST-EX INTERNATIONAL INC.</v>
      </c>
      <c r="G5160" s="149" t="s">
        <v>13438</v>
      </c>
      <c r="H5160" s="149" t="s">
        <v>7389</v>
      </c>
      <c r="I5160">
        <v>40420841</v>
      </c>
    </row>
    <row r="5161" spans="6:9" x14ac:dyDescent="0.25">
      <c r="F5161" t="str">
        <f t="shared" si="84"/>
        <v>ALLPLASTIC MOULDERS LTD</v>
      </c>
      <c r="G5161" s="149" t="s">
        <v>13438</v>
      </c>
      <c r="H5161" s="149" t="s">
        <v>7390</v>
      </c>
      <c r="I5161">
        <v>40420246</v>
      </c>
    </row>
    <row r="5162" spans="6:9" x14ac:dyDescent="0.25">
      <c r="F5162" t="str">
        <f t="shared" si="84"/>
        <v>ALLPLASTIC SUPPLY INC.</v>
      </c>
      <c r="G5162" s="149" t="s">
        <v>13438</v>
      </c>
      <c r="H5162" s="149" t="s">
        <v>7391</v>
      </c>
      <c r="I5162">
        <v>40008139</v>
      </c>
    </row>
    <row r="5163" spans="6:9" x14ac:dyDescent="0.25">
      <c r="F5163" t="str">
        <f t="shared" si="84"/>
        <v>ALLPLASTIKOIL/GATEWAY BOOKBINDING SYS.</v>
      </c>
      <c r="G5163" s="149" t="s">
        <v>13438</v>
      </c>
      <c r="H5163" s="149" t="s">
        <v>7392</v>
      </c>
      <c r="I5163">
        <v>40420637</v>
      </c>
    </row>
    <row r="5164" spans="6:9" x14ac:dyDescent="0.25">
      <c r="F5164" t="str">
        <f t="shared" si="84"/>
        <v>ALLPLASTIQUE DCN INC.</v>
      </c>
      <c r="G5164" s="149" t="s">
        <v>13438</v>
      </c>
      <c r="H5164" s="149" t="s">
        <v>7393</v>
      </c>
      <c r="I5164">
        <v>40420216</v>
      </c>
    </row>
    <row r="5165" spans="6:9" x14ac:dyDescent="0.25">
      <c r="F5165" t="str">
        <f t="shared" si="84"/>
        <v>ALLPLASTOMER CORPORATION</v>
      </c>
      <c r="G5165" s="149" t="s">
        <v>13438</v>
      </c>
      <c r="H5165" s="149" t="s">
        <v>7394</v>
      </c>
      <c r="I5165">
        <v>40008941</v>
      </c>
    </row>
    <row r="5166" spans="6:9" x14ac:dyDescent="0.25">
      <c r="F5166" t="str">
        <f t="shared" si="84"/>
        <v>ALLPLATINUM CONVERTING, INC.</v>
      </c>
      <c r="G5166" s="149" t="s">
        <v>13438</v>
      </c>
      <c r="H5166" s="149" t="s">
        <v>7395</v>
      </c>
      <c r="I5166">
        <v>40005952</v>
      </c>
    </row>
    <row r="5167" spans="6:9" x14ac:dyDescent="0.25">
      <c r="F5167" t="str">
        <f t="shared" si="84"/>
        <v>ALLPLIANT CORPORATION</v>
      </c>
      <c r="G5167" s="149" t="s">
        <v>13438</v>
      </c>
      <c r="H5167" s="149" t="s">
        <v>7397</v>
      </c>
      <c r="I5167">
        <v>40420751</v>
      </c>
    </row>
    <row r="5168" spans="6:9" x14ac:dyDescent="0.25">
      <c r="F5168" t="str">
        <f t="shared" si="84"/>
        <v>ALLPLY GEM INDUSTRIES, INC</v>
      </c>
      <c r="G5168" s="149" t="s">
        <v>13438</v>
      </c>
      <c r="H5168" s="149" t="s">
        <v>7399</v>
      </c>
      <c r="I5168">
        <v>40008432</v>
      </c>
    </row>
    <row r="5169" spans="6:9" x14ac:dyDescent="0.25">
      <c r="F5169" s="185" t="str">
        <f t="shared" si="84"/>
        <v>ALLPMG  INC</v>
      </c>
      <c r="G5169" s="149" t="s">
        <v>13438</v>
      </c>
      <c r="H5169" s="149" t="s">
        <v>7402</v>
      </c>
      <c r="I5169">
        <v>40006089</v>
      </c>
    </row>
    <row r="5170" spans="6:9" x14ac:dyDescent="0.25">
      <c r="F5170" s="185" t="str">
        <f t="shared" si="84"/>
        <v>ALLPMG INC</v>
      </c>
      <c r="G5170" s="149" t="s">
        <v>13438</v>
      </c>
      <c r="H5170" s="149" t="s">
        <v>7403</v>
      </c>
      <c r="I5170">
        <v>40005733</v>
      </c>
    </row>
    <row r="5171" spans="6:9" x14ac:dyDescent="0.25">
      <c r="F5171" t="str">
        <f t="shared" si="84"/>
        <v>ALLPMI CARTONING</v>
      </c>
      <c r="G5171" s="149" t="s">
        <v>13438</v>
      </c>
      <c r="H5171" s="149" t="s">
        <v>7404</v>
      </c>
      <c r="I5171">
        <v>40005379</v>
      </c>
    </row>
    <row r="5172" spans="6:9" x14ac:dyDescent="0.25">
      <c r="F5172" t="str">
        <f t="shared" si="84"/>
        <v>ALLPOISSON SALE GASPESIA</v>
      </c>
      <c r="G5172" s="149" t="s">
        <v>13438</v>
      </c>
      <c r="H5172" s="149" t="s">
        <v>7407</v>
      </c>
      <c r="I5172">
        <v>40420193</v>
      </c>
    </row>
    <row r="5173" spans="6:9" x14ac:dyDescent="0.25">
      <c r="F5173" t="str">
        <f t="shared" si="84"/>
        <v>ALLPOLARIS INDUSTRIES</v>
      </c>
      <c r="G5173" s="149" t="s">
        <v>13438</v>
      </c>
      <c r="H5173" s="149" t="s">
        <v>7409</v>
      </c>
      <c r="I5173">
        <v>40002591</v>
      </c>
    </row>
    <row r="5174" spans="6:9" x14ac:dyDescent="0.25">
      <c r="F5174" t="str">
        <f t="shared" si="84"/>
        <v>ALLPOLLMAN'S BAKE SHOP</v>
      </c>
      <c r="G5174" s="149" t="s">
        <v>13438</v>
      </c>
      <c r="H5174" s="149" t="s">
        <v>7411</v>
      </c>
      <c r="I5174">
        <v>40002137</v>
      </c>
    </row>
    <row r="5175" spans="6:9" x14ac:dyDescent="0.25">
      <c r="F5175" t="str">
        <f t="shared" si="84"/>
        <v>ALLPOLLUX CANADA INC</v>
      </c>
      <c r="G5175" s="149" t="s">
        <v>13438</v>
      </c>
      <c r="H5175" s="149" t="s">
        <v>7412</v>
      </c>
      <c r="I5175">
        <v>40421528</v>
      </c>
    </row>
    <row r="5176" spans="6:9" x14ac:dyDescent="0.25">
      <c r="F5176" t="str">
        <f t="shared" si="84"/>
        <v>ALLPOLSTAR, LLC</v>
      </c>
      <c r="G5176" s="149" t="s">
        <v>13438</v>
      </c>
      <c r="H5176" s="149" t="s">
        <v>7413</v>
      </c>
      <c r="I5176">
        <v>40005451</v>
      </c>
    </row>
    <row r="5177" spans="6:9" x14ac:dyDescent="0.25">
      <c r="F5177" t="str">
        <f t="shared" si="84"/>
        <v>ALLPOLY-AMERICA L.P.</v>
      </c>
      <c r="G5177" s="149" t="s">
        <v>13438</v>
      </c>
      <c r="H5177" s="149" t="s">
        <v>7414</v>
      </c>
      <c r="I5177">
        <v>40008362</v>
      </c>
    </row>
    <row r="5178" spans="6:9" x14ac:dyDescent="0.25">
      <c r="F5178" t="str">
        <f t="shared" si="84"/>
        <v>ALLPOLYCOR INC - QUEBEC CITY</v>
      </c>
      <c r="G5178" s="149" t="s">
        <v>13438</v>
      </c>
      <c r="H5178" s="149" t="s">
        <v>7415</v>
      </c>
      <c r="I5178">
        <v>40420917</v>
      </c>
    </row>
    <row r="5179" spans="6:9" x14ac:dyDescent="0.25">
      <c r="F5179" t="str">
        <f t="shared" si="84"/>
        <v>ALLPOLYCOR INC - ST SEBASTIEN DE FRONT</v>
      </c>
      <c r="G5179" s="149" t="s">
        <v>13438</v>
      </c>
      <c r="H5179" s="149" t="s">
        <v>7416</v>
      </c>
      <c r="I5179">
        <v>40420072</v>
      </c>
    </row>
    <row r="5180" spans="6:9" x14ac:dyDescent="0.25">
      <c r="F5180" t="str">
        <f t="shared" si="84"/>
        <v>ALLPOLYFAB/MELTON</v>
      </c>
      <c r="G5180" s="149" t="s">
        <v>13438</v>
      </c>
      <c r="H5180" s="149" t="s">
        <v>7417</v>
      </c>
      <c r="I5180">
        <v>40003293</v>
      </c>
    </row>
    <row r="5181" spans="6:9" x14ac:dyDescent="0.25">
      <c r="F5181" t="str">
        <f t="shared" si="84"/>
        <v>ALLPOLYMER LOGISTICS</v>
      </c>
      <c r="G5181" s="149" t="s">
        <v>13438</v>
      </c>
      <c r="H5181" s="149" t="s">
        <v>7419</v>
      </c>
      <c r="I5181">
        <v>40008711</v>
      </c>
    </row>
    <row r="5182" spans="6:9" x14ac:dyDescent="0.25">
      <c r="F5182" t="str">
        <f t="shared" si="84"/>
        <v>ALLPOLYPACK, INC</v>
      </c>
      <c r="G5182" s="149" t="s">
        <v>13438</v>
      </c>
      <c r="H5182" s="149" t="s">
        <v>7420</v>
      </c>
      <c r="I5182">
        <v>40004431</v>
      </c>
    </row>
    <row r="5183" spans="6:9" x14ac:dyDescent="0.25">
      <c r="F5183" t="str">
        <f t="shared" si="84"/>
        <v>ALLPOOLE SHEET METAL &amp; WELDING</v>
      </c>
      <c r="G5183" s="149" t="s">
        <v>13438</v>
      </c>
      <c r="H5183" s="149" t="s">
        <v>7421</v>
      </c>
      <c r="I5183">
        <v>40003175</v>
      </c>
    </row>
    <row r="5184" spans="6:9" x14ac:dyDescent="0.25">
      <c r="F5184" t="str">
        <f t="shared" si="84"/>
        <v>ALLPOOLEY ,INC</v>
      </c>
      <c r="G5184" s="149" t="s">
        <v>13438</v>
      </c>
      <c r="H5184" s="149" t="s">
        <v>7422</v>
      </c>
      <c r="I5184">
        <v>40000766</v>
      </c>
    </row>
    <row r="5185" spans="6:9" x14ac:dyDescent="0.25">
      <c r="F5185" t="str">
        <f t="shared" si="84"/>
        <v>ALLPOOLEY, INC</v>
      </c>
      <c r="G5185" s="149" t="s">
        <v>13438</v>
      </c>
      <c r="H5185" s="149" t="s">
        <v>7423</v>
      </c>
      <c r="I5185">
        <v>40006069</v>
      </c>
    </row>
    <row r="5186" spans="6:9" x14ac:dyDescent="0.25">
      <c r="F5186" t="str">
        <f t="shared" si="84"/>
        <v>ALLPOPPELMANN PLASTICS LLC</v>
      </c>
      <c r="G5186" s="149" t="s">
        <v>13438</v>
      </c>
      <c r="H5186" s="149" t="s">
        <v>7424</v>
      </c>
      <c r="I5186">
        <v>40007723</v>
      </c>
    </row>
    <row r="5187" spans="6:9" x14ac:dyDescent="0.25">
      <c r="F5187" t="str">
        <f t="shared" ref="F5187:F5250" si="85">CONCATENATE(G5187, H5187)</f>
        <v>ALLPORT OF BELLINGHAM</v>
      </c>
      <c r="G5187" s="149" t="s">
        <v>13438</v>
      </c>
      <c r="H5187" s="149" t="s">
        <v>7425</v>
      </c>
      <c r="I5187">
        <v>40007360</v>
      </c>
    </row>
    <row r="5188" spans="6:9" x14ac:dyDescent="0.25">
      <c r="F5188" t="str">
        <f t="shared" si="85"/>
        <v>ALLPORT OF SEATTLE</v>
      </c>
      <c r="G5188" s="149" t="s">
        <v>13438</v>
      </c>
      <c r="H5188" s="149" t="s">
        <v>7426</v>
      </c>
      <c r="I5188">
        <v>40007509</v>
      </c>
    </row>
    <row r="5189" spans="6:9" x14ac:dyDescent="0.25">
      <c r="F5189" t="str">
        <f t="shared" si="85"/>
        <v>ALLPORTABLE PACKAGING SYSTEM INC.</v>
      </c>
      <c r="G5189" s="149" t="s">
        <v>13438</v>
      </c>
      <c r="H5189" s="149" t="s">
        <v>7427</v>
      </c>
      <c r="I5189">
        <v>40421003</v>
      </c>
    </row>
    <row r="5190" spans="6:9" x14ac:dyDescent="0.25">
      <c r="F5190" t="str">
        <f t="shared" si="85"/>
        <v>ALLPORTLAND HOSPITAL SERVICE CORP.</v>
      </c>
      <c r="G5190" s="149" t="s">
        <v>13438</v>
      </c>
      <c r="H5190" s="149" t="s">
        <v>7429</v>
      </c>
      <c r="I5190">
        <v>40002312</v>
      </c>
    </row>
    <row r="5191" spans="6:9" x14ac:dyDescent="0.25">
      <c r="F5191" t="str">
        <f t="shared" si="85"/>
        <v>ALLPORTUGUESE BAKING CO./</v>
      </c>
      <c r="G5191" s="149" t="s">
        <v>13438</v>
      </c>
      <c r="H5191" s="149" t="s">
        <v>7431</v>
      </c>
      <c r="I5191">
        <v>40005097</v>
      </c>
    </row>
    <row r="5192" spans="6:9" x14ac:dyDescent="0.25">
      <c r="F5192" t="str">
        <f t="shared" si="85"/>
        <v>ALLPOSCON TRADING COMPANY</v>
      </c>
      <c r="G5192" s="149" t="s">
        <v>13438</v>
      </c>
      <c r="H5192" s="149" t="s">
        <v>7432</v>
      </c>
      <c r="I5192">
        <v>40007712</v>
      </c>
    </row>
    <row r="5193" spans="6:9" x14ac:dyDescent="0.25">
      <c r="F5193" t="str">
        <f t="shared" si="85"/>
        <v>ALLPOSSEHL CONNECTOR SERVICES</v>
      </c>
      <c r="G5193" s="149" t="s">
        <v>13438</v>
      </c>
      <c r="H5193" s="149" t="s">
        <v>7433</v>
      </c>
      <c r="I5193">
        <v>40006408</v>
      </c>
    </row>
    <row r="5194" spans="6:9" x14ac:dyDescent="0.25">
      <c r="F5194" t="str">
        <f t="shared" si="85"/>
        <v>ALLPOST FOODS CANADA CORP. - NIAGARA F</v>
      </c>
      <c r="G5194" s="149" t="s">
        <v>13438</v>
      </c>
      <c r="H5194" s="149" t="s">
        <v>7434</v>
      </c>
      <c r="I5194">
        <v>40420855</v>
      </c>
    </row>
    <row r="5195" spans="6:9" x14ac:dyDescent="0.25">
      <c r="F5195" t="str">
        <f t="shared" si="85"/>
        <v>ALLPOST FOODS CANADA CORP. - TBD1</v>
      </c>
      <c r="G5195" s="149" t="s">
        <v>13438</v>
      </c>
      <c r="H5195" s="149" t="s">
        <v>7435</v>
      </c>
      <c r="I5195">
        <v>40008005</v>
      </c>
    </row>
    <row r="5196" spans="6:9" x14ac:dyDescent="0.25">
      <c r="F5196" t="str">
        <f t="shared" si="85"/>
        <v>ALLPOST-IS, LLC</v>
      </c>
      <c r="G5196" s="149" t="s">
        <v>13438</v>
      </c>
      <c r="H5196" s="149" t="s">
        <v>7438</v>
      </c>
      <c r="I5196">
        <v>40007349</v>
      </c>
    </row>
    <row r="5197" spans="6:9" x14ac:dyDescent="0.25">
      <c r="F5197" s="185" t="str">
        <f t="shared" si="85"/>
        <v>ALLPOWER &amp; RUBBER SUPPLY, INC</v>
      </c>
      <c r="G5197" s="149" t="s">
        <v>13438</v>
      </c>
      <c r="H5197" s="149" t="s">
        <v>7441</v>
      </c>
      <c r="I5197">
        <v>40001576</v>
      </c>
    </row>
    <row r="5198" spans="6:9" x14ac:dyDescent="0.25">
      <c r="F5198" s="185" t="str">
        <f t="shared" si="85"/>
        <v>ALLPOWER &amp; RUBBER SUPPLY, INC</v>
      </c>
      <c r="G5198" s="149" t="s">
        <v>13438</v>
      </c>
      <c r="H5198" s="149" t="s">
        <v>7441</v>
      </c>
      <c r="I5198">
        <v>40006106</v>
      </c>
    </row>
    <row r="5199" spans="6:9" x14ac:dyDescent="0.25">
      <c r="F5199" t="str">
        <f t="shared" si="85"/>
        <v>ALLPOWER COMPONENTS CORP.</v>
      </c>
      <c r="G5199" s="149" t="s">
        <v>13438</v>
      </c>
      <c r="H5199" s="149" t="s">
        <v>7442</v>
      </c>
      <c r="I5199">
        <v>40008852</v>
      </c>
    </row>
    <row r="5200" spans="6:9" x14ac:dyDescent="0.25">
      <c r="F5200" t="str">
        <f t="shared" si="85"/>
        <v>ALLPOWER INDUSTRIES, INC</v>
      </c>
      <c r="G5200" s="149" t="s">
        <v>13438</v>
      </c>
      <c r="H5200" s="149" t="s">
        <v>13903</v>
      </c>
      <c r="I5200">
        <v>40008122</v>
      </c>
    </row>
    <row r="5201" spans="6:9" x14ac:dyDescent="0.25">
      <c r="F5201" t="str">
        <f t="shared" si="85"/>
        <v>ALLPOWER LINES INC DBA</v>
      </c>
      <c r="G5201" s="149" t="s">
        <v>13438</v>
      </c>
      <c r="H5201" s="149" t="s">
        <v>7445</v>
      </c>
      <c r="I5201">
        <v>40005059</v>
      </c>
    </row>
    <row r="5202" spans="6:9" x14ac:dyDescent="0.25">
      <c r="F5202" t="str">
        <f t="shared" si="85"/>
        <v>ALLPOWER MOTION &amp; IN'L SUPPLY</v>
      </c>
      <c r="G5202" s="149" t="s">
        <v>13438</v>
      </c>
      <c r="H5202" s="149" t="s">
        <v>7446</v>
      </c>
      <c r="I5202">
        <v>40007344</v>
      </c>
    </row>
    <row r="5203" spans="6:9" x14ac:dyDescent="0.25">
      <c r="F5203" t="str">
        <f t="shared" si="85"/>
        <v>ALLPOWER TEST INC</v>
      </c>
      <c r="G5203" s="149" t="s">
        <v>13438</v>
      </c>
      <c r="H5203" s="149" t="s">
        <v>7447</v>
      </c>
      <c r="I5203">
        <v>40005121</v>
      </c>
    </row>
    <row r="5204" spans="6:9" x14ac:dyDescent="0.25">
      <c r="F5204" t="str">
        <f t="shared" si="85"/>
        <v>ALLPOWER TORQUE INC</v>
      </c>
      <c r="G5204" s="149" t="s">
        <v>13438</v>
      </c>
      <c r="H5204" s="149" t="s">
        <v>7448</v>
      </c>
      <c r="I5204">
        <v>40008516</v>
      </c>
    </row>
    <row r="5205" spans="6:9" x14ac:dyDescent="0.25">
      <c r="F5205" t="str">
        <f t="shared" si="85"/>
        <v>ALLPOWER TRANS, INC.</v>
      </c>
      <c r="G5205" s="149" t="s">
        <v>13438</v>
      </c>
      <c r="H5205" s="149" t="s">
        <v>7449</v>
      </c>
      <c r="I5205">
        <v>40002004</v>
      </c>
    </row>
    <row r="5206" spans="6:9" x14ac:dyDescent="0.25">
      <c r="F5206" t="str">
        <f t="shared" si="85"/>
        <v>ALLPOWER TRANSMISSION CO.</v>
      </c>
      <c r="G5206" s="149" t="s">
        <v>13438</v>
      </c>
      <c r="H5206" s="149" t="s">
        <v>7450</v>
      </c>
      <c r="I5206">
        <v>40003428</v>
      </c>
    </row>
    <row r="5207" spans="6:9" x14ac:dyDescent="0.25">
      <c r="F5207" t="str">
        <f t="shared" si="85"/>
        <v>ALLPOWER-HEAT-SET OF AMERICA, INC.</v>
      </c>
      <c r="G5207" s="149" t="s">
        <v>13438</v>
      </c>
      <c r="H5207" s="149" t="s">
        <v>7452</v>
      </c>
      <c r="I5207">
        <v>40006415</v>
      </c>
    </row>
    <row r="5208" spans="6:9" x14ac:dyDescent="0.25">
      <c r="F5208" t="str">
        <f t="shared" si="85"/>
        <v>ALLPOWER-PACK CONVEYOR CO.</v>
      </c>
      <c r="G5208" s="149" t="s">
        <v>13438</v>
      </c>
      <c r="H5208" s="149" t="s">
        <v>7454</v>
      </c>
      <c r="I5208">
        <v>40007296</v>
      </c>
    </row>
    <row r="5209" spans="6:9" x14ac:dyDescent="0.25">
      <c r="F5209" t="str">
        <f t="shared" si="85"/>
        <v>ALLPPG CAN INC.</v>
      </c>
      <c r="G5209" s="149" t="s">
        <v>13438</v>
      </c>
      <c r="H5209" s="149" t="s">
        <v>7455</v>
      </c>
      <c r="I5209">
        <v>40420205</v>
      </c>
    </row>
    <row r="5210" spans="6:9" x14ac:dyDescent="0.25">
      <c r="F5210" t="str">
        <f t="shared" si="85"/>
        <v>ALLPPG CANADA INC.</v>
      </c>
      <c r="G5210" s="149" t="s">
        <v>13438</v>
      </c>
      <c r="H5210" s="149" t="s">
        <v>7456</v>
      </c>
      <c r="I5210">
        <v>40008009</v>
      </c>
    </row>
    <row r="5211" spans="6:9" x14ac:dyDescent="0.25">
      <c r="F5211" t="str">
        <f t="shared" si="85"/>
        <v>ALLPPG INDUSTRIES, INC.</v>
      </c>
      <c r="G5211" s="149" t="s">
        <v>13438</v>
      </c>
      <c r="H5211" s="149" t="s">
        <v>7458</v>
      </c>
      <c r="I5211">
        <v>40004121</v>
      </c>
    </row>
    <row r="5212" spans="6:9" x14ac:dyDescent="0.25">
      <c r="F5212" t="str">
        <f t="shared" si="85"/>
        <v>ALLPPP CORPORATION</v>
      </c>
      <c r="G5212" s="149" t="s">
        <v>13438</v>
      </c>
      <c r="H5212" s="149" t="s">
        <v>7460</v>
      </c>
      <c r="I5212">
        <v>40420654</v>
      </c>
    </row>
    <row r="5213" spans="6:9" x14ac:dyDescent="0.25">
      <c r="F5213" t="str">
        <f t="shared" si="85"/>
        <v>ALLPRAXAIR SURFACE TECHNOLOGIES</v>
      </c>
      <c r="G5213" s="149" t="s">
        <v>13438</v>
      </c>
      <c r="H5213" s="149" t="s">
        <v>7464</v>
      </c>
      <c r="I5213">
        <v>40005838</v>
      </c>
    </row>
    <row r="5214" spans="6:9" x14ac:dyDescent="0.25">
      <c r="F5214" t="str">
        <f t="shared" si="85"/>
        <v>ALLPRC INDUSTRIAL SUPPLY INC</v>
      </c>
      <c r="G5214" s="149" t="s">
        <v>13438</v>
      </c>
      <c r="H5214" s="149" t="s">
        <v>7466</v>
      </c>
      <c r="I5214">
        <v>40003690</v>
      </c>
    </row>
    <row r="5215" spans="6:9" x14ac:dyDescent="0.25">
      <c r="F5215" t="str">
        <f t="shared" si="85"/>
        <v>ALLPRECISION - ACCOUNTS PAYABLE</v>
      </c>
      <c r="G5215" s="149" t="s">
        <v>13438</v>
      </c>
      <c r="H5215" s="149" t="s">
        <v>7468</v>
      </c>
      <c r="I5215">
        <v>40005892</v>
      </c>
    </row>
    <row r="5216" spans="6:9" x14ac:dyDescent="0.25">
      <c r="F5216" t="str">
        <f t="shared" si="85"/>
        <v>ALLPRECISION BELTING CO. - WC</v>
      </c>
      <c r="G5216" s="149" t="s">
        <v>13438</v>
      </c>
      <c r="H5216" s="149" t="s">
        <v>13904</v>
      </c>
      <c r="I5216">
        <v>40005686</v>
      </c>
    </row>
    <row r="5217" spans="6:9" x14ac:dyDescent="0.25">
      <c r="F5217" t="str">
        <f t="shared" si="85"/>
        <v>ALLPRECISION BELTING CO.- LH</v>
      </c>
      <c r="G5217" s="149" t="s">
        <v>13438</v>
      </c>
      <c r="H5217" s="149" t="s">
        <v>13905</v>
      </c>
      <c r="I5217">
        <v>40000110</v>
      </c>
    </row>
    <row r="5218" spans="6:9" x14ac:dyDescent="0.25">
      <c r="F5218" t="str">
        <f t="shared" si="85"/>
        <v>ALLPRECISION EQUIPMENT &amp; SUPPLY</v>
      </c>
      <c r="G5218" s="149" t="s">
        <v>13438</v>
      </c>
      <c r="H5218" s="149" t="s">
        <v>7478</v>
      </c>
      <c r="I5218">
        <v>40001330</v>
      </c>
    </row>
    <row r="5219" spans="6:9" x14ac:dyDescent="0.25">
      <c r="F5219" t="str">
        <f t="shared" si="85"/>
        <v>ALLPRECISION IND. - ARLINGTON - 1</v>
      </c>
      <c r="G5219" s="149" t="s">
        <v>13438</v>
      </c>
      <c r="H5219" s="149" t="s">
        <v>7480</v>
      </c>
      <c r="I5219">
        <v>40003021</v>
      </c>
    </row>
    <row r="5220" spans="6:9" x14ac:dyDescent="0.25">
      <c r="F5220" t="str">
        <f t="shared" si="85"/>
        <v>ALLPRECISION IND. - ARLINGTON - 2</v>
      </c>
      <c r="G5220" s="149" t="s">
        <v>13438</v>
      </c>
      <c r="H5220" s="149" t="s">
        <v>7481</v>
      </c>
      <c r="I5220">
        <v>40003506</v>
      </c>
    </row>
    <row r="5221" spans="6:9" x14ac:dyDescent="0.25">
      <c r="F5221" t="str">
        <f t="shared" si="85"/>
        <v>ALLPRECISION IND. - CONROE</v>
      </c>
      <c r="G5221" s="149" t="s">
        <v>13438</v>
      </c>
      <c r="H5221" s="149" t="s">
        <v>7483</v>
      </c>
      <c r="I5221">
        <v>40002992</v>
      </c>
    </row>
    <row r="5222" spans="6:9" x14ac:dyDescent="0.25">
      <c r="F5222" t="str">
        <f t="shared" si="85"/>
        <v>ALLPRECISION IND. - DALLAS, TX</v>
      </c>
      <c r="G5222" s="149" t="s">
        <v>13438</v>
      </c>
      <c r="H5222" s="149" t="s">
        <v>7484</v>
      </c>
      <c r="I5222">
        <v>40001115</v>
      </c>
    </row>
    <row r="5223" spans="6:9" x14ac:dyDescent="0.25">
      <c r="F5223" t="str">
        <f t="shared" si="85"/>
        <v>ALLPRECISION IND. - KANSAS CITY, MO</v>
      </c>
      <c r="G5223" s="149" t="s">
        <v>13438</v>
      </c>
      <c r="H5223" s="149" t="s">
        <v>7485</v>
      </c>
      <c r="I5223">
        <v>40001020</v>
      </c>
    </row>
    <row r="5224" spans="6:9" x14ac:dyDescent="0.25">
      <c r="F5224" t="str">
        <f t="shared" si="85"/>
        <v>ALLPRECISION IND. - LAWTON</v>
      </c>
      <c r="G5224" s="149" t="s">
        <v>13438</v>
      </c>
      <c r="H5224" s="149" t="s">
        <v>7489</v>
      </c>
      <c r="I5224">
        <v>40002958</v>
      </c>
    </row>
    <row r="5225" spans="6:9" x14ac:dyDescent="0.25">
      <c r="F5225" t="str">
        <f t="shared" si="85"/>
        <v>ALLPRECISION IND. - TULSA</v>
      </c>
      <c r="G5225" s="149" t="s">
        <v>13438</v>
      </c>
      <c r="H5225" s="149" t="s">
        <v>7499</v>
      </c>
      <c r="I5225">
        <v>40001830</v>
      </c>
    </row>
    <row r="5226" spans="6:9" x14ac:dyDescent="0.25">
      <c r="F5226" t="str">
        <f t="shared" si="85"/>
        <v>ALLPRECISION IND. (AUIN)</v>
      </c>
      <c r="G5226" s="149" t="s">
        <v>13438</v>
      </c>
      <c r="H5226" s="149" t="s">
        <v>7501</v>
      </c>
      <c r="I5226">
        <v>40003166</v>
      </c>
    </row>
    <row r="5227" spans="6:9" x14ac:dyDescent="0.25">
      <c r="F5227" t="str">
        <f t="shared" si="85"/>
        <v>ALLPRECISION IND. (CHICAGO)</v>
      </c>
      <c r="G5227" s="149" t="s">
        <v>13438</v>
      </c>
      <c r="H5227" s="149" t="s">
        <v>7504</v>
      </c>
      <c r="I5227">
        <v>40003408</v>
      </c>
    </row>
    <row r="5228" spans="6:9" x14ac:dyDescent="0.25">
      <c r="F5228" t="str">
        <f t="shared" si="85"/>
        <v>ALLPRECISION IND. (EAGAN)</v>
      </c>
      <c r="G5228" s="149" t="s">
        <v>13438</v>
      </c>
      <c r="H5228" s="149" t="s">
        <v>7506</v>
      </c>
      <c r="I5228">
        <v>40002728</v>
      </c>
    </row>
    <row r="5229" spans="6:9" x14ac:dyDescent="0.25">
      <c r="F5229" t="str">
        <f t="shared" si="85"/>
        <v>ALLPRECISION IND. (KELLOGG/KIMPER)</v>
      </c>
      <c r="G5229" s="149" t="s">
        <v>13438</v>
      </c>
      <c r="H5229" s="149" t="s">
        <v>7511</v>
      </c>
      <c r="I5229">
        <v>40002348</v>
      </c>
    </row>
    <row r="5230" spans="6:9" x14ac:dyDescent="0.25">
      <c r="F5230" t="str">
        <f t="shared" si="85"/>
        <v>ALLPRECISION IND. (PELLA)</v>
      </c>
      <c r="G5230" s="149" t="s">
        <v>13438</v>
      </c>
      <c r="H5230" s="149" t="s">
        <v>7514</v>
      </c>
      <c r="I5230">
        <v>40002238</v>
      </c>
    </row>
    <row r="5231" spans="6:9" x14ac:dyDescent="0.25">
      <c r="F5231" t="str">
        <f t="shared" si="85"/>
        <v>ALLPRECISION INDUSTRIAL EQUIPMENT LLC</v>
      </c>
      <c r="G5231" s="149" t="s">
        <v>13438</v>
      </c>
      <c r="H5231" s="149" t="s">
        <v>7516</v>
      </c>
      <c r="I5231">
        <v>40008241</v>
      </c>
    </row>
    <row r="5232" spans="6:9" x14ac:dyDescent="0.25">
      <c r="F5232" t="str">
        <f t="shared" si="85"/>
        <v>ALLPRECISION INDUSTRIES</v>
      </c>
      <c r="G5232" s="149" t="s">
        <v>13438</v>
      </c>
      <c r="H5232" s="149" t="s">
        <v>7517</v>
      </c>
      <c r="I5232">
        <v>40006142</v>
      </c>
    </row>
    <row r="5233" spans="6:9" x14ac:dyDescent="0.25">
      <c r="F5233" t="str">
        <f t="shared" si="85"/>
        <v>ALLPRECISION MACHINE DESIGN, INC</v>
      </c>
      <c r="G5233" s="149" t="s">
        <v>13438</v>
      </c>
      <c r="H5233" s="149" t="s">
        <v>7518</v>
      </c>
      <c r="I5233">
        <v>40008474</v>
      </c>
    </row>
    <row r="5234" spans="6:9" x14ac:dyDescent="0.25">
      <c r="F5234" t="str">
        <f t="shared" si="85"/>
        <v>ALLPRECISION MACHINE PRODUCTS</v>
      </c>
      <c r="G5234" s="149" t="s">
        <v>13438</v>
      </c>
      <c r="H5234" s="149" t="s">
        <v>7519</v>
      </c>
      <c r="I5234">
        <v>40003442</v>
      </c>
    </row>
    <row r="5235" spans="6:9" x14ac:dyDescent="0.25">
      <c r="F5235" t="str">
        <f t="shared" si="85"/>
        <v>ALLPRECISION PRODUCTS INC</v>
      </c>
      <c r="G5235" s="149" t="s">
        <v>13438</v>
      </c>
      <c r="H5235" s="149" t="s">
        <v>7520</v>
      </c>
      <c r="I5235">
        <v>40008578</v>
      </c>
    </row>
    <row r="5236" spans="6:9" x14ac:dyDescent="0.25">
      <c r="F5236" t="str">
        <f t="shared" si="85"/>
        <v>ALLPRECISION RESOURCE</v>
      </c>
      <c r="G5236" s="149" t="s">
        <v>13438</v>
      </c>
      <c r="H5236" s="149" t="s">
        <v>7522</v>
      </c>
      <c r="I5236">
        <v>40002203</v>
      </c>
    </row>
    <row r="5237" spans="6:9" x14ac:dyDescent="0.25">
      <c r="F5237" t="str">
        <f t="shared" si="85"/>
        <v>ALLPRECISION TEXTILES LLC</v>
      </c>
      <c r="G5237" s="149" t="s">
        <v>13438</v>
      </c>
      <c r="H5237" s="149" t="s">
        <v>7525</v>
      </c>
      <c r="I5237">
        <v>40003808</v>
      </c>
    </row>
    <row r="5238" spans="6:9" x14ac:dyDescent="0.25">
      <c r="F5238" t="str">
        <f t="shared" si="85"/>
        <v>ALLPRECISION TOOL SERVICE, INC.</v>
      </c>
      <c r="G5238" s="149" t="s">
        <v>13438</v>
      </c>
      <c r="H5238" s="149" t="s">
        <v>7526</v>
      </c>
      <c r="I5238">
        <v>40007510</v>
      </c>
    </row>
    <row r="5239" spans="6:9" x14ac:dyDescent="0.25">
      <c r="F5239" t="str">
        <f t="shared" si="85"/>
        <v>ALLPRECISION TOOLS SERVICE INC.</v>
      </c>
      <c r="G5239" s="149" t="s">
        <v>13438</v>
      </c>
      <c r="H5239" s="149" t="s">
        <v>7527</v>
      </c>
      <c r="I5239">
        <v>40006917</v>
      </c>
    </row>
    <row r="5240" spans="6:9" x14ac:dyDescent="0.25">
      <c r="F5240" t="str">
        <f t="shared" si="85"/>
        <v>ALLPRECISION WEB SYSTEMS INC.</v>
      </c>
      <c r="G5240" s="149" t="s">
        <v>13438</v>
      </c>
      <c r="H5240" s="149" t="s">
        <v>7529</v>
      </c>
      <c r="I5240">
        <v>40002507</v>
      </c>
    </row>
    <row r="5241" spans="6:9" x14ac:dyDescent="0.25">
      <c r="F5241" t="str">
        <f t="shared" si="85"/>
        <v>ALLPRECISION, INC DBA PFI ALGONA</v>
      </c>
      <c r="G5241" s="149" t="s">
        <v>13438</v>
      </c>
      <c r="H5241" s="149" t="s">
        <v>7530</v>
      </c>
      <c r="I5241">
        <v>40005210</v>
      </c>
    </row>
    <row r="5242" spans="6:9" x14ac:dyDescent="0.25">
      <c r="F5242" t="str">
        <f t="shared" si="85"/>
        <v>ALLPRECISIONAIRE OF FLORIDA</v>
      </c>
      <c r="G5242" s="149" t="s">
        <v>13438</v>
      </c>
      <c r="H5242" s="149" t="s">
        <v>7531</v>
      </c>
      <c r="I5242">
        <v>40004484</v>
      </c>
    </row>
    <row r="5243" spans="6:9" x14ac:dyDescent="0.25">
      <c r="F5243" t="str">
        <f t="shared" si="85"/>
        <v>ALLPRECO INDUSTRIES, INC.</v>
      </c>
      <c r="G5243" s="149" t="s">
        <v>13438</v>
      </c>
      <c r="H5243" s="149" t="s">
        <v>7533</v>
      </c>
      <c r="I5243">
        <v>40001712</v>
      </c>
    </row>
    <row r="5244" spans="6:9" x14ac:dyDescent="0.25">
      <c r="F5244" t="str">
        <f t="shared" si="85"/>
        <v>ALLPRECO, INC.</v>
      </c>
      <c r="G5244" s="149" t="s">
        <v>13438</v>
      </c>
      <c r="H5244" s="149" t="s">
        <v>7534</v>
      </c>
      <c r="I5244">
        <v>40007537</v>
      </c>
    </row>
    <row r="5245" spans="6:9" x14ac:dyDescent="0.25">
      <c r="F5245" t="str">
        <f t="shared" si="85"/>
        <v>ALLPRECOR, USA</v>
      </c>
      <c r="G5245" s="149" t="s">
        <v>13438</v>
      </c>
      <c r="H5245" s="149" t="s">
        <v>7535</v>
      </c>
      <c r="I5245">
        <v>40000335</v>
      </c>
    </row>
    <row r="5246" spans="6:9" x14ac:dyDescent="0.25">
      <c r="F5246" t="str">
        <f t="shared" si="85"/>
        <v>ALLPREFERRED GLOBAL EQUIPMENT</v>
      </c>
      <c r="G5246" s="149" t="s">
        <v>13438</v>
      </c>
      <c r="H5246" s="149" t="s">
        <v>7537</v>
      </c>
      <c r="I5246">
        <v>40007879</v>
      </c>
    </row>
    <row r="5247" spans="6:9" x14ac:dyDescent="0.25">
      <c r="F5247" t="str">
        <f t="shared" si="85"/>
        <v>ALLPREMIER TECH SYSTEMS AND AUTOMATION</v>
      </c>
      <c r="G5247" s="149" t="s">
        <v>13438</v>
      </c>
      <c r="H5247" s="149" t="s">
        <v>7542</v>
      </c>
      <c r="I5247">
        <v>40420640</v>
      </c>
    </row>
    <row r="5248" spans="6:9" x14ac:dyDescent="0.25">
      <c r="F5248" t="str">
        <f t="shared" si="85"/>
        <v>ALLPREMIER TECHNOLOGY INC.</v>
      </c>
      <c r="G5248" s="149" t="s">
        <v>13438</v>
      </c>
      <c r="H5248" s="149" t="s">
        <v>7543</v>
      </c>
      <c r="I5248">
        <v>40006457</v>
      </c>
    </row>
    <row r="5249" spans="6:9" x14ac:dyDescent="0.25">
      <c r="F5249" t="str">
        <f t="shared" si="85"/>
        <v>ALLPREMIER TRADING SUPPLY, LLC</v>
      </c>
      <c r="G5249" s="149" t="s">
        <v>13438</v>
      </c>
      <c r="H5249" s="149" t="s">
        <v>7544</v>
      </c>
      <c r="I5249">
        <v>40006997</v>
      </c>
    </row>
    <row r="5250" spans="6:9" x14ac:dyDescent="0.25">
      <c r="F5250" t="str">
        <f t="shared" si="85"/>
        <v>ALLPREMIERE BRAND MEATS</v>
      </c>
      <c r="G5250" s="149" t="s">
        <v>13438</v>
      </c>
      <c r="H5250" s="149" t="s">
        <v>7545</v>
      </c>
      <c r="I5250">
        <v>40007774</v>
      </c>
    </row>
    <row r="5251" spans="6:9" x14ac:dyDescent="0.25">
      <c r="F5251" t="str">
        <f t="shared" ref="F5251:F5314" si="86">CONCATENATE(G5251, H5251)</f>
        <v>ALLPRESCOTT METAL INC</v>
      </c>
      <c r="G5251" s="149" t="s">
        <v>13438</v>
      </c>
      <c r="H5251" s="149" t="s">
        <v>7548</v>
      </c>
      <c r="I5251">
        <v>40003882</v>
      </c>
    </row>
    <row r="5252" spans="6:9" x14ac:dyDescent="0.25">
      <c r="F5252" t="str">
        <f t="shared" si="86"/>
        <v>ALLPRESSTRAN INDUSTRIES - MAGNA</v>
      </c>
      <c r="G5252" s="149" t="s">
        <v>13438</v>
      </c>
      <c r="H5252" s="149" t="s">
        <v>7552</v>
      </c>
      <c r="I5252">
        <v>40421125</v>
      </c>
    </row>
    <row r="5253" spans="6:9" x14ac:dyDescent="0.25">
      <c r="F5253" t="str">
        <f t="shared" si="86"/>
        <v>ALLPRESTIGE BREAD CO. OF J.C. INC.</v>
      </c>
      <c r="G5253" s="149" t="s">
        <v>13438</v>
      </c>
      <c r="H5253" s="149" t="s">
        <v>7553</v>
      </c>
      <c r="I5253">
        <v>40007441</v>
      </c>
    </row>
    <row r="5254" spans="6:9" x14ac:dyDescent="0.25">
      <c r="F5254" t="str">
        <f t="shared" si="86"/>
        <v>ALLPRETZEL'S INC.</v>
      </c>
      <c r="G5254" s="149" t="s">
        <v>13438</v>
      </c>
      <c r="H5254" s="149" t="s">
        <v>7555</v>
      </c>
      <c r="I5254">
        <v>40004322</v>
      </c>
    </row>
    <row r="5255" spans="6:9" x14ac:dyDescent="0.25">
      <c r="F5255" t="str">
        <f t="shared" si="86"/>
        <v>ALLPREX CORPORATION</v>
      </c>
      <c r="G5255" s="149" t="s">
        <v>13438</v>
      </c>
      <c r="H5255" s="149" t="s">
        <v>7556</v>
      </c>
      <c r="I5255">
        <v>40003532</v>
      </c>
    </row>
    <row r="5256" spans="6:9" x14ac:dyDescent="0.25">
      <c r="F5256" t="str">
        <f t="shared" si="86"/>
        <v>ALLPRGX ATTN: INVOICE PROCESSING</v>
      </c>
      <c r="G5256" s="149" t="s">
        <v>13438</v>
      </c>
      <c r="H5256" s="149" t="s">
        <v>7557</v>
      </c>
      <c r="I5256">
        <v>40008142</v>
      </c>
    </row>
    <row r="5257" spans="6:9" x14ac:dyDescent="0.25">
      <c r="F5257" t="str">
        <f t="shared" si="86"/>
        <v>ALLPRICE RUBBER CORP.</v>
      </c>
      <c r="G5257" s="149" t="s">
        <v>13438</v>
      </c>
      <c r="H5257" s="149" t="s">
        <v>7558</v>
      </c>
      <c r="I5257">
        <v>40006135</v>
      </c>
    </row>
    <row r="5258" spans="6:9" x14ac:dyDescent="0.25">
      <c r="F5258" t="str">
        <f t="shared" si="86"/>
        <v>ALLPRIME SYSTEMS, INC.</v>
      </c>
      <c r="G5258" s="149" t="s">
        <v>13438</v>
      </c>
      <c r="H5258" s="149" t="s">
        <v>7562</v>
      </c>
      <c r="I5258">
        <v>40002622</v>
      </c>
    </row>
    <row r="5259" spans="6:9" x14ac:dyDescent="0.25">
      <c r="F5259" t="str">
        <f t="shared" si="86"/>
        <v>ALLPRIMETALS TECHNOLOGIES USA LLC</v>
      </c>
      <c r="G5259" s="149" t="s">
        <v>13438</v>
      </c>
      <c r="H5259" s="149" t="s">
        <v>7565</v>
      </c>
      <c r="I5259">
        <v>40003044</v>
      </c>
    </row>
    <row r="5260" spans="6:9" x14ac:dyDescent="0.25">
      <c r="F5260" t="str">
        <f t="shared" si="86"/>
        <v>ALLPRINCIPE AMERICA, LLC</v>
      </c>
      <c r="G5260" s="149" t="s">
        <v>13438</v>
      </c>
      <c r="H5260" s="149" t="s">
        <v>7566</v>
      </c>
      <c r="I5260">
        <v>40008540</v>
      </c>
    </row>
    <row r="5261" spans="6:9" x14ac:dyDescent="0.25">
      <c r="F5261" t="str">
        <f t="shared" si="86"/>
        <v>ALLPRINTING AND WRITING</v>
      </c>
      <c r="G5261" s="149" t="s">
        <v>13438</v>
      </c>
      <c r="H5261" s="149" t="s">
        <v>7569</v>
      </c>
      <c r="I5261">
        <v>40002914</v>
      </c>
    </row>
    <row r="5262" spans="6:9" x14ac:dyDescent="0.25">
      <c r="F5262" t="str">
        <f t="shared" si="86"/>
        <v>ALLPRINTPACK INC.</v>
      </c>
      <c r="G5262" s="149" t="s">
        <v>13438</v>
      </c>
      <c r="H5262" s="149" t="s">
        <v>7570</v>
      </c>
      <c r="I5262">
        <v>40007293</v>
      </c>
    </row>
    <row r="5263" spans="6:9" x14ac:dyDescent="0.25">
      <c r="F5263" t="str">
        <f t="shared" si="86"/>
        <v>ALLPRIORITY ONE FITNESS</v>
      </c>
      <c r="G5263" s="149" t="s">
        <v>13438</v>
      </c>
      <c r="H5263" s="149" t="s">
        <v>7571</v>
      </c>
      <c r="I5263">
        <v>40001655</v>
      </c>
    </row>
    <row r="5264" spans="6:9" x14ac:dyDescent="0.25">
      <c r="F5264" t="str">
        <f t="shared" si="86"/>
        <v>ALLPRIORITY ONE PKG. LTD.</v>
      </c>
      <c r="G5264" s="149" t="s">
        <v>13438</v>
      </c>
      <c r="H5264" s="149" t="s">
        <v>7572</v>
      </c>
      <c r="I5264">
        <v>40420268</v>
      </c>
    </row>
    <row r="5265" spans="6:9" x14ac:dyDescent="0.25">
      <c r="F5265" t="str">
        <f t="shared" si="86"/>
        <v>ALLPRL ALUMINUM INC</v>
      </c>
      <c r="G5265" s="149" t="s">
        <v>13438</v>
      </c>
      <c r="H5265" s="149" t="s">
        <v>7573</v>
      </c>
      <c r="I5265">
        <v>40006466</v>
      </c>
    </row>
    <row r="5266" spans="6:9" x14ac:dyDescent="0.25">
      <c r="F5266" t="str">
        <f t="shared" si="86"/>
        <v>ALLPRO DESIGN AUTOMATION INC.</v>
      </c>
      <c r="G5266" s="149" t="s">
        <v>13438</v>
      </c>
      <c r="H5266" s="149" t="s">
        <v>7575</v>
      </c>
      <c r="I5266">
        <v>40421086</v>
      </c>
    </row>
    <row r="5267" spans="6:9" x14ac:dyDescent="0.25">
      <c r="F5267" t="str">
        <f t="shared" si="86"/>
        <v>ALLPRO SOURCE INDUSTRIAL LLC</v>
      </c>
      <c r="G5267" s="149" t="s">
        <v>13438</v>
      </c>
      <c r="H5267" s="149" t="s">
        <v>7578</v>
      </c>
      <c r="I5267">
        <v>40008982</v>
      </c>
    </row>
    <row r="5268" spans="6:9" x14ac:dyDescent="0.25">
      <c r="F5268" t="str">
        <f t="shared" si="86"/>
        <v>ALLPROBUILD</v>
      </c>
      <c r="G5268" s="149" t="s">
        <v>13438</v>
      </c>
      <c r="H5268" s="149" t="s">
        <v>7583</v>
      </c>
      <c r="I5268">
        <v>40006864</v>
      </c>
    </row>
    <row r="5269" spans="6:9" x14ac:dyDescent="0.25">
      <c r="F5269" t="str">
        <f t="shared" si="86"/>
        <v>ALLPROCESS EQUIPMENT AND CONTROLS</v>
      </c>
      <c r="G5269" s="149" t="s">
        <v>13438</v>
      </c>
      <c r="H5269" s="149" t="s">
        <v>7584</v>
      </c>
      <c r="I5269">
        <v>40008555</v>
      </c>
    </row>
    <row r="5270" spans="6:9" x14ac:dyDescent="0.25">
      <c r="F5270" t="str">
        <f t="shared" si="86"/>
        <v>ALLPROCESSORS EQUIPMENT &amp; HA</v>
      </c>
      <c r="G5270" s="149" t="s">
        <v>13438</v>
      </c>
      <c r="H5270" s="149" t="s">
        <v>13906</v>
      </c>
      <c r="I5270">
        <v>40006041</v>
      </c>
    </row>
    <row r="5271" spans="6:9" x14ac:dyDescent="0.25">
      <c r="F5271" t="str">
        <f t="shared" si="86"/>
        <v>ALLPROCOR INDUSTRIAL CORPORATION</v>
      </c>
      <c r="G5271" s="149" t="s">
        <v>13438</v>
      </c>
      <c r="H5271" s="149" t="s">
        <v>7589</v>
      </c>
      <c r="I5271">
        <v>40008332</v>
      </c>
    </row>
    <row r="5272" spans="6:9" x14ac:dyDescent="0.25">
      <c r="F5272" t="str">
        <f t="shared" si="86"/>
        <v>ALLPROCTER &amp; GAMBLE - SEE 305973</v>
      </c>
      <c r="G5272" s="149" t="s">
        <v>13438</v>
      </c>
      <c r="H5272" s="149" t="s">
        <v>7591</v>
      </c>
      <c r="I5272">
        <v>40001364</v>
      </c>
    </row>
    <row r="5273" spans="6:9" x14ac:dyDescent="0.25">
      <c r="F5273" t="str">
        <f t="shared" si="86"/>
        <v>ALLPROCTER &amp; GAMBLE INC.</v>
      </c>
      <c r="G5273" s="149" t="s">
        <v>13438</v>
      </c>
      <c r="H5273" s="149" t="s">
        <v>7592</v>
      </c>
      <c r="I5273">
        <v>40420210</v>
      </c>
    </row>
    <row r="5274" spans="6:9" x14ac:dyDescent="0.25">
      <c r="F5274" s="185" t="str">
        <f t="shared" si="86"/>
        <v>ALLPROCTER &amp; GAMBLE PAPER</v>
      </c>
      <c r="G5274" s="149" t="s">
        <v>13438</v>
      </c>
      <c r="H5274" s="149" t="s">
        <v>7593</v>
      </c>
      <c r="I5274">
        <v>40003969</v>
      </c>
    </row>
    <row r="5275" spans="6:9" x14ac:dyDescent="0.25">
      <c r="F5275" s="185" t="str">
        <f t="shared" si="86"/>
        <v>ALLPROCTER &amp; GAMBLE PAPER</v>
      </c>
      <c r="G5275" s="149" t="s">
        <v>13438</v>
      </c>
      <c r="H5275" s="149" t="s">
        <v>7593</v>
      </c>
      <c r="I5275">
        <v>40001781</v>
      </c>
    </row>
    <row r="5276" spans="6:9" x14ac:dyDescent="0.25">
      <c r="F5276" s="185" t="str">
        <f t="shared" si="86"/>
        <v>ALLPROCTER &amp; GAMBLE PAPER</v>
      </c>
      <c r="G5276" s="149" t="s">
        <v>13438</v>
      </c>
      <c r="H5276" s="149" t="s">
        <v>7593</v>
      </c>
      <c r="I5276">
        <v>40004432</v>
      </c>
    </row>
    <row r="5277" spans="6:9" x14ac:dyDescent="0.25">
      <c r="F5277" t="str">
        <f t="shared" si="86"/>
        <v>ALLPROCTER &amp; GAMBLE PAPER PRODUCTS CO.</v>
      </c>
      <c r="G5277" s="149" t="s">
        <v>13438</v>
      </c>
      <c r="H5277" s="149" t="s">
        <v>7594</v>
      </c>
      <c r="I5277">
        <v>40006764</v>
      </c>
    </row>
    <row r="5278" spans="6:9" x14ac:dyDescent="0.25">
      <c r="F5278" t="str">
        <f t="shared" si="86"/>
        <v>ALLPROCTOR &amp; GAMBLE MANUFACTURING</v>
      </c>
      <c r="G5278" s="149" t="s">
        <v>13438</v>
      </c>
      <c r="H5278" s="149" t="s">
        <v>7596</v>
      </c>
      <c r="I5278">
        <v>40005300</v>
      </c>
    </row>
    <row r="5279" spans="6:9" x14ac:dyDescent="0.25">
      <c r="F5279" t="str">
        <f t="shared" si="86"/>
        <v>ALLPROCYCLE</v>
      </c>
      <c r="G5279" s="149" t="s">
        <v>13438</v>
      </c>
      <c r="H5279" s="149" t="s">
        <v>7597</v>
      </c>
      <c r="I5279">
        <v>40420375</v>
      </c>
    </row>
    <row r="5280" spans="6:9" x14ac:dyDescent="0.25">
      <c r="F5280" t="str">
        <f t="shared" si="86"/>
        <v>ALLPRODO MAX INDUSTRIAL AUTO</v>
      </c>
      <c r="G5280" s="149" t="s">
        <v>13438</v>
      </c>
      <c r="H5280" s="149" t="s">
        <v>7598</v>
      </c>
      <c r="I5280">
        <v>40420348</v>
      </c>
    </row>
    <row r="5281" spans="6:9" x14ac:dyDescent="0.25">
      <c r="F5281" t="str">
        <f t="shared" si="86"/>
        <v>ALLPRODUCTION METHODS</v>
      </c>
      <c r="G5281" s="149" t="s">
        <v>13438</v>
      </c>
      <c r="H5281" s="149" t="s">
        <v>7599</v>
      </c>
      <c r="I5281">
        <v>40008194</v>
      </c>
    </row>
    <row r="5282" spans="6:9" x14ac:dyDescent="0.25">
      <c r="F5282" t="str">
        <f t="shared" si="86"/>
        <v>ALLPRODUCTION RESOURCES, INC.</v>
      </c>
      <c r="G5282" s="149" t="s">
        <v>13438</v>
      </c>
      <c r="H5282" s="149" t="s">
        <v>7600</v>
      </c>
      <c r="I5282">
        <v>40007864</v>
      </c>
    </row>
    <row r="5283" spans="6:9" x14ac:dyDescent="0.25">
      <c r="F5283" t="str">
        <f t="shared" si="86"/>
        <v>ALLPRODUCTION SERVICES MANAGEMENT (PSM</v>
      </c>
      <c r="G5283" s="149" t="s">
        <v>13438</v>
      </c>
      <c r="H5283" s="149" t="s">
        <v>7601</v>
      </c>
      <c r="I5283">
        <v>40007489</v>
      </c>
    </row>
    <row r="5284" spans="6:9" x14ac:dyDescent="0.25">
      <c r="F5284" t="str">
        <f t="shared" si="86"/>
        <v>ALLPRODUCTS FOR PROGRESS INC</v>
      </c>
      <c r="G5284" s="149" t="s">
        <v>13438</v>
      </c>
      <c r="H5284" s="149" t="s">
        <v>7603</v>
      </c>
      <c r="I5284">
        <v>40008902</v>
      </c>
    </row>
    <row r="5285" spans="6:9" x14ac:dyDescent="0.25">
      <c r="F5285" t="str">
        <f t="shared" si="86"/>
        <v>ALLPRODUCTS UNLIMITED CORP.</v>
      </c>
      <c r="G5285" s="149" t="s">
        <v>13438</v>
      </c>
      <c r="H5285" s="149" t="s">
        <v>7604</v>
      </c>
      <c r="I5285">
        <v>40001055</v>
      </c>
    </row>
    <row r="5286" spans="6:9" x14ac:dyDescent="0.25">
      <c r="F5286" t="str">
        <f t="shared" si="86"/>
        <v>ALLPRODUITS VEGKISS INC.</v>
      </c>
      <c r="G5286" s="149" t="s">
        <v>13438</v>
      </c>
      <c r="H5286" s="149" t="s">
        <v>7606</v>
      </c>
      <c r="I5286">
        <v>40421443</v>
      </c>
    </row>
    <row r="5287" spans="6:9" x14ac:dyDescent="0.25">
      <c r="F5287" t="str">
        <f t="shared" si="86"/>
        <v>ALLPROFESSIONAL BUSINESS PROVIDERS</v>
      </c>
      <c r="G5287" s="149" t="s">
        <v>13438</v>
      </c>
      <c r="H5287" s="149" t="s">
        <v>7607</v>
      </c>
      <c r="I5287">
        <v>40004567</v>
      </c>
    </row>
    <row r="5288" spans="6:9" x14ac:dyDescent="0.25">
      <c r="F5288" t="str">
        <f t="shared" si="86"/>
        <v>ALLPROFORMA INTERIORS LTD.</v>
      </c>
      <c r="G5288" s="149" t="s">
        <v>13438</v>
      </c>
      <c r="H5288" s="149" t="s">
        <v>7615</v>
      </c>
      <c r="I5288">
        <v>40421080</v>
      </c>
    </row>
    <row r="5289" spans="6:9" x14ac:dyDescent="0.25">
      <c r="F5289" t="str">
        <f t="shared" si="86"/>
        <v>ALLPROGRESS MATERIAL HANDLING INC.</v>
      </c>
      <c r="G5289" s="149" t="s">
        <v>13438</v>
      </c>
      <c r="H5289" s="149" t="s">
        <v>7617</v>
      </c>
      <c r="I5289">
        <v>40421095</v>
      </c>
    </row>
    <row r="5290" spans="6:9" x14ac:dyDescent="0.25">
      <c r="F5290" t="str">
        <f t="shared" si="86"/>
        <v>ALLPROGRESSIVE AUTOMATED SYSTEMS</v>
      </c>
      <c r="G5290" s="149" t="s">
        <v>13438</v>
      </c>
      <c r="H5290" s="149" t="s">
        <v>7619</v>
      </c>
      <c r="I5290">
        <v>40420740</v>
      </c>
    </row>
    <row r="5291" spans="6:9" x14ac:dyDescent="0.25">
      <c r="F5291" t="str">
        <f t="shared" si="86"/>
        <v>ALLPROGRESSIVE CONTROL SYSTE</v>
      </c>
      <c r="G5291" s="149" t="s">
        <v>13438</v>
      </c>
      <c r="H5291" s="149" t="s">
        <v>7620</v>
      </c>
      <c r="I5291">
        <v>40420292</v>
      </c>
    </row>
    <row r="5292" spans="6:9" x14ac:dyDescent="0.25">
      <c r="F5292" t="str">
        <f t="shared" si="86"/>
        <v>ALLPROGRESSIVE MACHINE &amp; DESIGN, LLC</v>
      </c>
      <c r="G5292" s="149" t="s">
        <v>13438</v>
      </c>
      <c r="H5292" s="149" t="s">
        <v>7621</v>
      </c>
      <c r="I5292">
        <v>40008837</v>
      </c>
    </row>
    <row r="5293" spans="6:9" x14ac:dyDescent="0.25">
      <c r="F5293" t="str">
        <f t="shared" si="86"/>
        <v>ALLPROGRESSIVE MOULDED PRODU</v>
      </c>
      <c r="G5293" s="149" t="s">
        <v>13438</v>
      </c>
      <c r="H5293" s="149" t="s">
        <v>7622</v>
      </c>
      <c r="I5293">
        <v>40420212</v>
      </c>
    </row>
    <row r="5294" spans="6:9" x14ac:dyDescent="0.25">
      <c r="F5294" t="str">
        <f t="shared" si="86"/>
        <v>ALLPROJECT SERVICES GROUP, INC.</v>
      </c>
      <c r="G5294" s="149" t="s">
        <v>13438</v>
      </c>
      <c r="H5294" s="149" t="s">
        <v>7625</v>
      </c>
      <c r="I5294">
        <v>40001313</v>
      </c>
    </row>
    <row r="5295" spans="6:9" x14ac:dyDescent="0.25">
      <c r="F5295" t="str">
        <f t="shared" si="86"/>
        <v>ALLPROMACH, INC</v>
      </c>
      <c r="G5295" s="149" t="s">
        <v>13438</v>
      </c>
      <c r="H5295" s="149" t="s">
        <v>7627</v>
      </c>
      <c r="I5295">
        <v>40008307</v>
      </c>
    </row>
    <row r="5296" spans="6:9" x14ac:dyDescent="0.25">
      <c r="F5296" t="str">
        <f t="shared" si="86"/>
        <v>ALLPROMAT INC.</v>
      </c>
      <c r="G5296" s="149" t="s">
        <v>13438</v>
      </c>
      <c r="H5296" s="149" t="s">
        <v>7628</v>
      </c>
      <c r="I5296">
        <v>40421092</v>
      </c>
    </row>
    <row r="5297" spans="6:9" x14ac:dyDescent="0.25">
      <c r="F5297" t="str">
        <f t="shared" si="86"/>
        <v>ALLPROMATION ENGINEERING LTD</v>
      </c>
      <c r="G5297" s="149" t="s">
        <v>13438</v>
      </c>
      <c r="H5297" s="149" t="s">
        <v>7629</v>
      </c>
      <c r="I5297">
        <v>40424222</v>
      </c>
    </row>
    <row r="5298" spans="6:9" x14ac:dyDescent="0.25">
      <c r="F5298" t="str">
        <f t="shared" si="86"/>
        <v>ALLPROMATION ENGINEERING LTD.</v>
      </c>
      <c r="G5298" s="149" t="s">
        <v>13438</v>
      </c>
      <c r="H5298" s="149" t="s">
        <v>7630</v>
      </c>
      <c r="I5298">
        <v>40420467</v>
      </c>
    </row>
    <row r="5299" spans="6:9" x14ac:dyDescent="0.25">
      <c r="F5299" t="str">
        <f t="shared" si="86"/>
        <v>ALLPROMECH ENTERPRISES INC.</v>
      </c>
      <c r="G5299" s="149" t="s">
        <v>13438</v>
      </c>
      <c r="H5299" s="149" t="s">
        <v>7632</v>
      </c>
      <c r="I5299">
        <v>40420856</v>
      </c>
    </row>
    <row r="5300" spans="6:9" x14ac:dyDescent="0.25">
      <c r="F5300" t="str">
        <f t="shared" si="86"/>
        <v>ALLPRO-PAC, INC.</v>
      </c>
      <c r="G5300" s="149" t="s">
        <v>13438</v>
      </c>
      <c r="H5300" s="149" t="s">
        <v>7633</v>
      </c>
      <c r="I5300">
        <v>40008991</v>
      </c>
    </row>
    <row r="5301" spans="6:9" x14ac:dyDescent="0.25">
      <c r="F5301" t="str">
        <f t="shared" si="86"/>
        <v>ALLPROPACK</v>
      </c>
      <c r="G5301" s="149" t="s">
        <v>13438</v>
      </c>
      <c r="H5301" s="149" t="s">
        <v>7634</v>
      </c>
      <c r="I5301">
        <v>40420373</v>
      </c>
    </row>
    <row r="5302" spans="6:9" x14ac:dyDescent="0.25">
      <c r="F5302" t="str">
        <f t="shared" si="86"/>
        <v>ALLPROPEX OPERATING CO, LLC</v>
      </c>
      <c r="G5302" s="149" t="s">
        <v>13438</v>
      </c>
      <c r="H5302" s="149" t="s">
        <v>7636</v>
      </c>
      <c r="I5302">
        <v>40000254</v>
      </c>
    </row>
    <row r="5303" spans="6:9" x14ac:dyDescent="0.25">
      <c r="F5303" t="str">
        <f t="shared" si="86"/>
        <v>ALLPROPEX OPERATING CO, LLC - RINGGOLD</v>
      </c>
      <c r="G5303" s="149" t="s">
        <v>13438</v>
      </c>
      <c r="H5303" s="149" t="s">
        <v>7637</v>
      </c>
      <c r="I5303">
        <v>40000910</v>
      </c>
    </row>
    <row r="5304" spans="6:9" x14ac:dyDescent="0.25">
      <c r="F5304" t="str">
        <f t="shared" si="86"/>
        <v>ALLPROPORTION FOODS</v>
      </c>
      <c r="G5304" s="149" t="s">
        <v>13438</v>
      </c>
      <c r="H5304" s="149" t="s">
        <v>7641</v>
      </c>
      <c r="I5304">
        <v>40009017</v>
      </c>
    </row>
    <row r="5305" spans="6:9" x14ac:dyDescent="0.25">
      <c r="F5305" t="str">
        <f t="shared" si="86"/>
        <v>ALLPROPORTION FOODS, LLC</v>
      </c>
      <c r="G5305" s="149" t="s">
        <v>13438</v>
      </c>
      <c r="H5305" s="149" t="s">
        <v>7642</v>
      </c>
      <c r="I5305">
        <v>40007245</v>
      </c>
    </row>
    <row r="5306" spans="6:9" x14ac:dyDescent="0.25">
      <c r="F5306" t="str">
        <f t="shared" si="86"/>
        <v>ALLPROPORTION-AIR INC</v>
      </c>
      <c r="G5306" s="149" t="s">
        <v>13438</v>
      </c>
      <c r="H5306" s="149" t="s">
        <v>7643</v>
      </c>
      <c r="I5306">
        <v>40005272</v>
      </c>
    </row>
    <row r="5307" spans="6:9" x14ac:dyDescent="0.25">
      <c r="F5307" t="str">
        <f t="shared" si="86"/>
        <v>ALLPROPPER MANUFACTURING CO</v>
      </c>
      <c r="G5307" s="149" t="s">
        <v>13438</v>
      </c>
      <c r="H5307" s="149" t="s">
        <v>7644</v>
      </c>
      <c r="I5307">
        <v>40005333</v>
      </c>
    </row>
    <row r="5308" spans="6:9" x14ac:dyDescent="0.25">
      <c r="F5308" s="185" t="str">
        <f t="shared" si="86"/>
        <v>ALLPROSPECT QUOTE AND N/C TEST</v>
      </c>
      <c r="G5308" s="149" t="s">
        <v>13438</v>
      </c>
      <c r="H5308" s="149" t="s">
        <v>7645</v>
      </c>
      <c r="I5308">
        <v>40404007</v>
      </c>
    </row>
    <row r="5309" spans="6:9" x14ac:dyDescent="0.25">
      <c r="F5309" s="185" t="str">
        <f t="shared" si="86"/>
        <v>ALLPROSPECT QUOTE AND N/C TEST</v>
      </c>
      <c r="G5309" s="149" t="s">
        <v>13438</v>
      </c>
      <c r="H5309" s="149" t="s">
        <v>7645</v>
      </c>
      <c r="I5309">
        <v>40404013</v>
      </c>
    </row>
    <row r="5310" spans="6:9" x14ac:dyDescent="0.25">
      <c r="F5310" s="185" t="str">
        <f t="shared" si="86"/>
        <v>ALLPROSPECT QUOTE AND N/C TEST</v>
      </c>
      <c r="G5310" s="149" t="s">
        <v>13438</v>
      </c>
      <c r="H5310" s="149" t="s">
        <v>7645</v>
      </c>
      <c r="I5310">
        <v>40404017</v>
      </c>
    </row>
    <row r="5311" spans="6:9" x14ac:dyDescent="0.25">
      <c r="F5311" s="185" t="str">
        <f t="shared" si="86"/>
        <v>ALLPROSPECT QUOTE AND N/C TEST</v>
      </c>
      <c r="G5311" s="149" t="s">
        <v>13438</v>
      </c>
      <c r="H5311" s="149" t="s">
        <v>7645</v>
      </c>
      <c r="I5311">
        <v>40404024</v>
      </c>
    </row>
    <row r="5312" spans="6:9" x14ac:dyDescent="0.25">
      <c r="F5312" s="185" t="str">
        <f t="shared" si="86"/>
        <v>ALLPROSPECT QUOTE AND N/C TEST</v>
      </c>
      <c r="G5312" s="149" t="s">
        <v>13438</v>
      </c>
      <c r="H5312" s="149" t="s">
        <v>7645</v>
      </c>
      <c r="I5312">
        <v>40404030</v>
      </c>
    </row>
    <row r="5313" spans="6:9" x14ac:dyDescent="0.25">
      <c r="F5313" s="185" t="str">
        <f t="shared" si="86"/>
        <v>ALLPROSPECT QUOTE AND N/C TEST</v>
      </c>
      <c r="G5313" s="149" t="s">
        <v>13438</v>
      </c>
      <c r="H5313" s="149" t="s">
        <v>7645</v>
      </c>
      <c r="I5313">
        <v>40404003</v>
      </c>
    </row>
    <row r="5314" spans="6:9" x14ac:dyDescent="0.25">
      <c r="F5314" s="185" t="str">
        <f t="shared" si="86"/>
        <v>ALLPROSPECT QUOTE AND N/C TEST</v>
      </c>
      <c r="G5314" s="149" t="s">
        <v>13438</v>
      </c>
      <c r="H5314" s="149" t="s">
        <v>7645</v>
      </c>
      <c r="I5314">
        <v>40424211</v>
      </c>
    </row>
    <row r="5315" spans="6:9" x14ac:dyDescent="0.25">
      <c r="F5315" s="185" t="str">
        <f t="shared" ref="F5315:F5378" si="87">CONCATENATE(G5315, H5315)</f>
        <v>ALLPROSPECT QUOTE AND N/C TEST</v>
      </c>
      <c r="G5315" s="149" t="s">
        <v>13438</v>
      </c>
      <c r="H5315" s="149" t="s">
        <v>7645</v>
      </c>
      <c r="I5315">
        <v>40404018</v>
      </c>
    </row>
    <row r="5316" spans="6:9" x14ac:dyDescent="0.25">
      <c r="F5316" s="185" t="str">
        <f t="shared" si="87"/>
        <v>ALLPROSPECT QUOTE AND N/C TEST</v>
      </c>
      <c r="G5316" s="149" t="s">
        <v>13438</v>
      </c>
      <c r="H5316" s="149" t="s">
        <v>7645</v>
      </c>
      <c r="I5316">
        <v>40404034</v>
      </c>
    </row>
    <row r="5317" spans="6:9" x14ac:dyDescent="0.25">
      <c r="F5317" s="185" t="str">
        <f t="shared" si="87"/>
        <v>ALLPROSPECT QUOTE AND N/C TEST</v>
      </c>
      <c r="G5317" s="149" t="s">
        <v>13438</v>
      </c>
      <c r="H5317" s="149" t="s">
        <v>7645</v>
      </c>
      <c r="I5317">
        <v>40404028</v>
      </c>
    </row>
    <row r="5318" spans="6:9" x14ac:dyDescent="0.25">
      <c r="F5318" s="185" t="str">
        <f t="shared" si="87"/>
        <v>ALLPROSPECT QUOTE AND N/C TEST</v>
      </c>
      <c r="G5318" s="149" t="s">
        <v>13438</v>
      </c>
      <c r="H5318" s="149" t="s">
        <v>7645</v>
      </c>
      <c r="I5318">
        <v>40404016</v>
      </c>
    </row>
    <row r="5319" spans="6:9" x14ac:dyDescent="0.25">
      <c r="F5319" s="185" t="str">
        <f t="shared" si="87"/>
        <v>ALLPROSPECT QUOTE AND N/C TEST</v>
      </c>
      <c r="G5319" s="149" t="s">
        <v>13438</v>
      </c>
      <c r="H5319" s="149" t="s">
        <v>7645</v>
      </c>
      <c r="I5319">
        <v>40404005</v>
      </c>
    </row>
    <row r="5320" spans="6:9" x14ac:dyDescent="0.25">
      <c r="F5320" s="185" t="str">
        <f t="shared" si="87"/>
        <v>ALLPROSPECT QUOTE AND N/C TEST</v>
      </c>
      <c r="G5320" s="149" t="s">
        <v>13438</v>
      </c>
      <c r="H5320" s="149" t="s">
        <v>7645</v>
      </c>
      <c r="I5320">
        <v>40404022</v>
      </c>
    </row>
    <row r="5321" spans="6:9" x14ac:dyDescent="0.25">
      <c r="F5321" s="185" t="str">
        <f t="shared" si="87"/>
        <v>ALLPROSPECT QUOTE AND N/C TEST</v>
      </c>
      <c r="G5321" s="149" t="s">
        <v>13438</v>
      </c>
      <c r="H5321" s="149" t="s">
        <v>7645</v>
      </c>
      <c r="I5321">
        <v>40404029</v>
      </c>
    </row>
    <row r="5322" spans="6:9" x14ac:dyDescent="0.25">
      <c r="F5322" s="185" t="str">
        <f t="shared" si="87"/>
        <v>ALLPROSPECT QUOTE AND N/C TEST</v>
      </c>
      <c r="G5322" s="149" t="s">
        <v>13438</v>
      </c>
      <c r="H5322" s="149" t="s">
        <v>7645</v>
      </c>
      <c r="I5322">
        <v>40404036</v>
      </c>
    </row>
    <row r="5323" spans="6:9" x14ac:dyDescent="0.25">
      <c r="F5323" s="185" t="str">
        <f t="shared" si="87"/>
        <v>ALLPROSPECT QUOTE AND N/C TEST</v>
      </c>
      <c r="G5323" s="149" t="s">
        <v>13438</v>
      </c>
      <c r="H5323" s="149" t="s">
        <v>7645</v>
      </c>
      <c r="I5323">
        <v>40404002</v>
      </c>
    </row>
    <row r="5324" spans="6:9" x14ac:dyDescent="0.25">
      <c r="F5324" s="185" t="str">
        <f t="shared" si="87"/>
        <v>ALLPROSPECT QUOTE AND N/C TEST</v>
      </c>
      <c r="G5324" s="149" t="s">
        <v>13438</v>
      </c>
      <c r="H5324" s="149" t="s">
        <v>7645</v>
      </c>
      <c r="I5324">
        <v>40404031</v>
      </c>
    </row>
    <row r="5325" spans="6:9" x14ac:dyDescent="0.25">
      <c r="F5325" s="185" t="str">
        <f t="shared" si="87"/>
        <v>ALLPROSPECT QUOTE AND N/C TEST</v>
      </c>
      <c r="G5325" s="149" t="s">
        <v>13438</v>
      </c>
      <c r="H5325" s="149" t="s">
        <v>7645</v>
      </c>
      <c r="I5325">
        <v>40404047</v>
      </c>
    </row>
    <row r="5326" spans="6:9" x14ac:dyDescent="0.25">
      <c r="F5326" s="185" t="str">
        <f t="shared" si="87"/>
        <v>ALLPROSPECT QUOTE AND N/C TEST</v>
      </c>
      <c r="G5326" s="149" t="s">
        <v>13438</v>
      </c>
      <c r="H5326" s="149" t="s">
        <v>7645</v>
      </c>
      <c r="I5326">
        <v>40404045</v>
      </c>
    </row>
    <row r="5327" spans="6:9" x14ac:dyDescent="0.25">
      <c r="F5327" s="185" t="str">
        <f t="shared" si="87"/>
        <v>ALLPROSPECT QUOTE AND N/C TEST</v>
      </c>
      <c r="G5327" s="149" t="s">
        <v>13438</v>
      </c>
      <c r="H5327" s="149" t="s">
        <v>7645</v>
      </c>
      <c r="I5327">
        <v>40404006</v>
      </c>
    </row>
    <row r="5328" spans="6:9" x14ac:dyDescent="0.25">
      <c r="F5328" s="185" t="str">
        <f t="shared" si="87"/>
        <v>ALLPROSPECT QUOTE AND N/C TEST</v>
      </c>
      <c r="G5328" s="149" t="s">
        <v>13438</v>
      </c>
      <c r="H5328" s="149" t="s">
        <v>7645</v>
      </c>
      <c r="I5328">
        <v>40404046</v>
      </c>
    </row>
    <row r="5329" spans="6:9" x14ac:dyDescent="0.25">
      <c r="F5329" s="185" t="str">
        <f t="shared" si="87"/>
        <v>ALLPROSPECT QUOTE AND N/C TEST</v>
      </c>
      <c r="G5329" s="149" t="s">
        <v>13438</v>
      </c>
      <c r="H5329" s="149" t="s">
        <v>7645</v>
      </c>
      <c r="I5329">
        <v>40404023</v>
      </c>
    </row>
    <row r="5330" spans="6:9" x14ac:dyDescent="0.25">
      <c r="F5330" s="185" t="str">
        <f t="shared" si="87"/>
        <v>ALLPROSPECT QUOTE AND N/C TEST</v>
      </c>
      <c r="G5330" s="149" t="s">
        <v>13438</v>
      </c>
      <c r="H5330" s="149" t="s">
        <v>7645</v>
      </c>
      <c r="I5330">
        <v>40404011</v>
      </c>
    </row>
    <row r="5331" spans="6:9" x14ac:dyDescent="0.25">
      <c r="F5331" s="185" t="str">
        <f t="shared" si="87"/>
        <v>ALLPROSPECT QUOTE AND N/C TEST</v>
      </c>
      <c r="G5331" s="149" t="s">
        <v>13438</v>
      </c>
      <c r="H5331" s="149" t="s">
        <v>7645</v>
      </c>
      <c r="I5331">
        <v>40404012</v>
      </c>
    </row>
    <row r="5332" spans="6:9" x14ac:dyDescent="0.25">
      <c r="F5332" s="185" t="str">
        <f t="shared" si="87"/>
        <v>ALLPROSPECT QUOTE AND N/C TEST</v>
      </c>
      <c r="G5332" s="149" t="s">
        <v>13438</v>
      </c>
      <c r="H5332" s="149" t="s">
        <v>7645</v>
      </c>
      <c r="I5332">
        <v>40404009</v>
      </c>
    </row>
    <row r="5333" spans="6:9" x14ac:dyDescent="0.25">
      <c r="F5333" s="185" t="str">
        <f t="shared" si="87"/>
        <v>ALLPROSPECT QUOTE AND N/C TEST</v>
      </c>
      <c r="G5333" s="149" t="s">
        <v>13438</v>
      </c>
      <c r="H5333" s="149" t="s">
        <v>7645</v>
      </c>
      <c r="I5333">
        <v>40424206</v>
      </c>
    </row>
    <row r="5334" spans="6:9" x14ac:dyDescent="0.25">
      <c r="F5334" s="185" t="str">
        <f t="shared" si="87"/>
        <v>ALLPROSPECT QUOTE AND N/C TEST</v>
      </c>
      <c r="G5334" s="149" t="s">
        <v>13438</v>
      </c>
      <c r="H5334" s="149" t="s">
        <v>7645</v>
      </c>
      <c r="I5334">
        <v>40424211</v>
      </c>
    </row>
    <row r="5335" spans="6:9" x14ac:dyDescent="0.25">
      <c r="F5335" s="185" t="str">
        <f t="shared" si="87"/>
        <v>ALLPROSPECT QUOTE AND N/C TEST</v>
      </c>
      <c r="G5335" s="149" t="s">
        <v>13438</v>
      </c>
      <c r="H5335" s="149" t="s">
        <v>7645</v>
      </c>
      <c r="I5335">
        <v>40424203</v>
      </c>
    </row>
    <row r="5336" spans="6:9" x14ac:dyDescent="0.25">
      <c r="F5336" s="185" t="str">
        <f t="shared" si="87"/>
        <v>ALLPROSPECT QUOTE AND N/C TEST</v>
      </c>
      <c r="G5336" s="149" t="s">
        <v>13438</v>
      </c>
      <c r="H5336" s="149" t="s">
        <v>7645</v>
      </c>
      <c r="I5336">
        <v>40424201</v>
      </c>
    </row>
    <row r="5337" spans="6:9" x14ac:dyDescent="0.25">
      <c r="F5337" s="185" t="str">
        <f t="shared" si="87"/>
        <v>ALLPROSPECT QUOTE AND N/C TEST</v>
      </c>
      <c r="G5337" s="149" t="s">
        <v>13438</v>
      </c>
      <c r="H5337" s="149" t="s">
        <v>7645</v>
      </c>
      <c r="I5337">
        <v>40424202</v>
      </c>
    </row>
    <row r="5338" spans="6:9" x14ac:dyDescent="0.25">
      <c r="F5338" s="185" t="str">
        <f t="shared" si="87"/>
        <v>ALLPROSPECT QUOTE AND N/C TEST</v>
      </c>
      <c r="G5338" s="149" t="s">
        <v>13438</v>
      </c>
      <c r="H5338" s="149" t="s">
        <v>7645</v>
      </c>
      <c r="I5338">
        <v>40424228</v>
      </c>
    </row>
    <row r="5339" spans="6:9" x14ac:dyDescent="0.25">
      <c r="F5339" s="185" t="str">
        <f t="shared" si="87"/>
        <v>ALLPROSPECT QUOTE AND N/C TEST</v>
      </c>
      <c r="G5339" s="149" t="s">
        <v>13438</v>
      </c>
      <c r="H5339" s="149" t="s">
        <v>7645</v>
      </c>
      <c r="I5339">
        <v>40424217</v>
      </c>
    </row>
    <row r="5340" spans="6:9" x14ac:dyDescent="0.25">
      <c r="F5340" s="185" t="str">
        <f t="shared" si="87"/>
        <v>ALLPROSPECT QUOTE AND N/C TEST</v>
      </c>
      <c r="G5340" s="149" t="s">
        <v>13438</v>
      </c>
      <c r="H5340" s="149" t="s">
        <v>7645</v>
      </c>
      <c r="I5340">
        <v>40424211</v>
      </c>
    </row>
    <row r="5341" spans="6:9" x14ac:dyDescent="0.25">
      <c r="F5341" t="str">
        <f t="shared" si="87"/>
        <v>ALLPRO-TEC INDUSTRIAL</v>
      </c>
      <c r="G5341" s="149" t="s">
        <v>13438</v>
      </c>
      <c r="H5341" s="149" t="s">
        <v>7646</v>
      </c>
      <c r="I5341">
        <v>40002269</v>
      </c>
    </row>
    <row r="5342" spans="6:9" x14ac:dyDescent="0.25">
      <c r="F5342" t="str">
        <f t="shared" si="87"/>
        <v>ALLPROTOKON KFT. (SPECIALTY PRODUCTS)</v>
      </c>
      <c r="G5342" s="149" t="s">
        <v>13438</v>
      </c>
      <c r="H5342" s="149" t="s">
        <v>13907</v>
      </c>
      <c r="I5342">
        <v>6405002</v>
      </c>
    </row>
    <row r="5343" spans="6:9" x14ac:dyDescent="0.25">
      <c r="F5343" t="str">
        <f t="shared" si="87"/>
        <v>ALLPROVIDENCE JOURNAL</v>
      </c>
      <c r="G5343" s="149" t="s">
        <v>13438</v>
      </c>
      <c r="H5343" s="149" t="s">
        <v>7651</v>
      </c>
      <c r="I5343">
        <v>40003737</v>
      </c>
    </row>
    <row r="5344" spans="6:9" x14ac:dyDescent="0.25">
      <c r="F5344" t="str">
        <f t="shared" si="87"/>
        <v>ALLPRS PLASTIC &amp; RUBBER SOLUTIONS</v>
      </c>
      <c r="G5344" s="149" t="s">
        <v>13438</v>
      </c>
      <c r="H5344" s="149" t="s">
        <v>7652</v>
      </c>
      <c r="I5344">
        <v>40420584</v>
      </c>
    </row>
    <row r="5345" spans="6:9" x14ac:dyDescent="0.25">
      <c r="F5345" t="str">
        <f t="shared" si="87"/>
        <v>ALLPRUDENT PUBLISHING</v>
      </c>
      <c r="G5345" s="149" t="s">
        <v>13438</v>
      </c>
      <c r="H5345" s="149" t="s">
        <v>7653</v>
      </c>
      <c r="I5345">
        <v>40005083</v>
      </c>
    </row>
    <row r="5346" spans="6:9" x14ac:dyDescent="0.25">
      <c r="F5346" t="str">
        <f t="shared" si="87"/>
        <v>ALLPSI CONSTRUCTION COMPANY</v>
      </c>
      <c r="G5346" s="149" t="s">
        <v>13438</v>
      </c>
      <c r="H5346" s="149" t="s">
        <v>7655</v>
      </c>
      <c r="I5346">
        <v>40006312</v>
      </c>
    </row>
    <row r="5347" spans="6:9" x14ac:dyDescent="0.25">
      <c r="F5347" t="str">
        <f t="shared" si="87"/>
        <v>ALLPSI GROUP INC.</v>
      </c>
      <c r="G5347" s="149" t="s">
        <v>13438</v>
      </c>
      <c r="H5347" s="149" t="s">
        <v>7657</v>
      </c>
      <c r="I5347">
        <v>40002524</v>
      </c>
    </row>
    <row r="5348" spans="6:9" x14ac:dyDescent="0.25">
      <c r="F5348" t="str">
        <f t="shared" si="87"/>
        <v>ALLPT. Forbo Siegling Indonesia</v>
      </c>
      <c r="G5348" s="149" t="s">
        <v>13438</v>
      </c>
      <c r="H5348" s="149" t="s">
        <v>13908</v>
      </c>
      <c r="I5348">
        <v>97410100</v>
      </c>
    </row>
    <row r="5349" spans="6:9" x14ac:dyDescent="0.25">
      <c r="F5349" t="str">
        <f t="shared" si="87"/>
        <v>ALLPTERIS GLOBAL USA INC</v>
      </c>
      <c r="G5349" s="149" t="s">
        <v>13438</v>
      </c>
      <c r="H5349" s="149" t="s">
        <v>7660</v>
      </c>
      <c r="I5349">
        <v>40007480</v>
      </c>
    </row>
    <row r="5350" spans="6:9" x14ac:dyDescent="0.25">
      <c r="F5350" s="185" t="str">
        <f t="shared" si="87"/>
        <v>ALLPTERIS GLOBAL USA INC.</v>
      </c>
      <c r="G5350" s="149" t="s">
        <v>13438</v>
      </c>
      <c r="H5350" s="149" t="s">
        <v>7661</v>
      </c>
      <c r="I5350">
        <v>40007135</v>
      </c>
    </row>
    <row r="5351" spans="6:9" x14ac:dyDescent="0.25">
      <c r="F5351" s="185" t="str">
        <f t="shared" si="87"/>
        <v>ALLPTERIS GLOBAL USA INC.</v>
      </c>
      <c r="G5351" s="149" t="s">
        <v>13438</v>
      </c>
      <c r="H5351" s="149" t="s">
        <v>7661</v>
      </c>
      <c r="I5351">
        <v>40007228</v>
      </c>
    </row>
    <row r="5352" spans="6:9" x14ac:dyDescent="0.25">
      <c r="F5352" t="str">
        <f t="shared" si="87"/>
        <v>ALLPUDDY BROS.</v>
      </c>
      <c r="G5352" s="149" t="s">
        <v>13438</v>
      </c>
      <c r="H5352" s="149" t="s">
        <v>7666</v>
      </c>
      <c r="I5352">
        <v>40421055</v>
      </c>
    </row>
    <row r="5353" spans="6:9" x14ac:dyDescent="0.25">
      <c r="F5353" t="str">
        <f t="shared" si="87"/>
        <v>ALLPUGLISI EGG FARMS</v>
      </c>
      <c r="G5353" s="149" t="s">
        <v>13438</v>
      </c>
      <c r="H5353" s="149" t="s">
        <v>7667</v>
      </c>
      <c r="I5353">
        <v>40007173</v>
      </c>
    </row>
    <row r="5354" spans="6:9" x14ac:dyDescent="0.25">
      <c r="F5354" t="str">
        <f t="shared" si="87"/>
        <v>ALLPULMUONE FOODS USA, INC</v>
      </c>
      <c r="G5354" s="149" t="s">
        <v>13438</v>
      </c>
      <c r="H5354" s="149" t="s">
        <v>7668</v>
      </c>
      <c r="I5354">
        <v>40007459</v>
      </c>
    </row>
    <row r="5355" spans="6:9" x14ac:dyDescent="0.25">
      <c r="F5355" t="str">
        <f t="shared" si="87"/>
        <v>ALLPUNKWORKS</v>
      </c>
      <c r="G5355" s="149" t="s">
        <v>13438</v>
      </c>
      <c r="H5355" s="149" t="s">
        <v>7669</v>
      </c>
      <c r="I5355">
        <v>40420647</v>
      </c>
    </row>
    <row r="5356" spans="6:9" x14ac:dyDescent="0.25">
      <c r="F5356" t="str">
        <f t="shared" si="87"/>
        <v>ALLPURE DELIGHTS LLC</v>
      </c>
      <c r="G5356" s="149" t="s">
        <v>13438</v>
      </c>
      <c r="H5356" s="149" t="s">
        <v>7670</v>
      </c>
      <c r="I5356">
        <v>40008299</v>
      </c>
    </row>
    <row r="5357" spans="6:9" x14ac:dyDescent="0.25">
      <c r="F5357" t="str">
        <f t="shared" si="87"/>
        <v>ALLPURE INGENUITY</v>
      </c>
      <c r="G5357" s="149" t="s">
        <v>13438</v>
      </c>
      <c r="H5357" s="149" t="s">
        <v>7671</v>
      </c>
      <c r="I5357">
        <v>40420251</v>
      </c>
    </row>
    <row r="5358" spans="6:9" x14ac:dyDescent="0.25">
      <c r="F5358" t="str">
        <f t="shared" si="87"/>
        <v>ALLPURES FOOD SPECIALTIES LLC</v>
      </c>
      <c r="G5358" s="149" t="s">
        <v>13438</v>
      </c>
      <c r="H5358" s="149" t="s">
        <v>7672</v>
      </c>
      <c r="I5358">
        <v>40008211</v>
      </c>
    </row>
    <row r="5359" spans="6:9" x14ac:dyDescent="0.25">
      <c r="F5359" t="str">
        <f t="shared" si="87"/>
        <v>ALLPUROLATOR COURIER INC.</v>
      </c>
      <c r="G5359" s="149" t="s">
        <v>13438</v>
      </c>
      <c r="H5359" s="149" t="s">
        <v>7674</v>
      </c>
      <c r="I5359">
        <v>40420991</v>
      </c>
    </row>
    <row r="5360" spans="6:9" x14ac:dyDescent="0.25">
      <c r="F5360" t="str">
        <f t="shared" si="87"/>
        <v>ALLPURVIS BEARING SERVICE, INC.</v>
      </c>
      <c r="G5360" s="149" t="s">
        <v>13438</v>
      </c>
      <c r="H5360" s="149" t="s">
        <v>7675</v>
      </c>
      <c r="I5360">
        <v>40001325</v>
      </c>
    </row>
    <row r="5361" spans="6:9" x14ac:dyDescent="0.25">
      <c r="F5361" t="str">
        <f t="shared" si="87"/>
        <v>ALLPURVIS INDUSTRIES/CAP CORP</v>
      </c>
      <c r="G5361" s="149" t="s">
        <v>13438</v>
      </c>
      <c r="H5361" s="149" t="s">
        <v>7676</v>
      </c>
      <c r="I5361">
        <v>40008771</v>
      </c>
    </row>
    <row r="5362" spans="6:9" x14ac:dyDescent="0.25">
      <c r="F5362" t="str">
        <f t="shared" si="87"/>
        <v>ALLPURVIS INDUSTRIES/IMSCO</v>
      </c>
      <c r="G5362" s="149" t="s">
        <v>13438</v>
      </c>
      <c r="H5362" s="149" t="s">
        <v>7677</v>
      </c>
      <c r="I5362">
        <v>40006918</v>
      </c>
    </row>
    <row r="5363" spans="6:9" x14ac:dyDescent="0.25">
      <c r="F5363" t="str">
        <f t="shared" si="87"/>
        <v>ALLQ.C. INDUSTRIES</v>
      </c>
      <c r="G5363" s="149" t="s">
        <v>13438</v>
      </c>
      <c r="H5363" s="149" t="s">
        <v>7678</v>
      </c>
      <c r="I5363">
        <v>40000573</v>
      </c>
    </row>
    <row r="5364" spans="6:9" x14ac:dyDescent="0.25">
      <c r="F5364" t="str">
        <f t="shared" si="87"/>
        <v>ALLQ.D.P. ENGINEERING INC.</v>
      </c>
      <c r="G5364" s="149" t="s">
        <v>13438</v>
      </c>
      <c r="H5364" s="149" t="s">
        <v>7679</v>
      </c>
      <c r="I5364">
        <v>40420609</v>
      </c>
    </row>
    <row r="5365" spans="6:9" x14ac:dyDescent="0.25">
      <c r="F5365" t="str">
        <f t="shared" si="87"/>
        <v>ALLQ.F.C. USA, INC.</v>
      </c>
      <c r="G5365" s="149" t="s">
        <v>13438</v>
      </c>
      <c r="H5365" s="149" t="s">
        <v>7680</v>
      </c>
      <c r="I5365">
        <v>40007195</v>
      </c>
    </row>
    <row r="5366" spans="6:9" x14ac:dyDescent="0.25">
      <c r="F5366" t="str">
        <f t="shared" si="87"/>
        <v>ALLQBM, INC.</v>
      </c>
      <c r="G5366" s="149" t="s">
        <v>13438</v>
      </c>
      <c r="H5366" s="149" t="s">
        <v>7681</v>
      </c>
      <c r="I5366">
        <v>40006684</v>
      </c>
    </row>
    <row r="5367" spans="6:9" x14ac:dyDescent="0.25">
      <c r="F5367" t="str">
        <f t="shared" si="87"/>
        <v>ALLQCS FITNESS INC</v>
      </c>
      <c r="G5367" s="149" t="s">
        <v>13438</v>
      </c>
      <c r="H5367" s="149" t="s">
        <v>7682</v>
      </c>
      <c r="I5367">
        <v>40421357</v>
      </c>
    </row>
    <row r="5368" spans="6:9" x14ac:dyDescent="0.25">
      <c r="F5368" t="str">
        <f t="shared" si="87"/>
        <v>ALLQI WANG</v>
      </c>
      <c r="G5368" s="149" t="s">
        <v>13438</v>
      </c>
      <c r="H5368" s="149" t="s">
        <v>7687</v>
      </c>
      <c r="I5368">
        <v>40421122</v>
      </c>
    </row>
    <row r="5369" spans="6:9" x14ac:dyDescent="0.25">
      <c r="F5369" t="str">
        <f t="shared" si="87"/>
        <v>ALLQIP, LLC</v>
      </c>
      <c r="G5369" s="149" t="s">
        <v>13438</v>
      </c>
      <c r="H5369" s="149" t="s">
        <v>7689</v>
      </c>
      <c r="I5369">
        <v>40001599</v>
      </c>
    </row>
    <row r="5370" spans="6:9" x14ac:dyDescent="0.25">
      <c r="F5370" t="str">
        <f t="shared" si="87"/>
        <v>ALLQ-SAGE INC.</v>
      </c>
      <c r="G5370" s="149" t="s">
        <v>13438</v>
      </c>
      <c r="H5370" s="149" t="s">
        <v>7690</v>
      </c>
      <c r="I5370">
        <v>40005477</v>
      </c>
    </row>
    <row r="5371" spans="6:9" x14ac:dyDescent="0.25">
      <c r="F5371" t="str">
        <f t="shared" si="87"/>
        <v>ALLQTI-QUAD TECH INT.</v>
      </c>
      <c r="G5371" s="149" t="s">
        <v>13438</v>
      </c>
      <c r="H5371" s="149" t="s">
        <v>7691</v>
      </c>
      <c r="I5371">
        <v>40001432</v>
      </c>
    </row>
    <row r="5372" spans="6:9" x14ac:dyDescent="0.25">
      <c r="F5372" t="str">
        <f t="shared" si="87"/>
        <v>ALLQUAD GRAPHICS ・HIGH TECH CNTR</v>
      </c>
      <c r="G5372" s="149" t="s">
        <v>13438</v>
      </c>
      <c r="H5372" s="149" t="s">
        <v>13909</v>
      </c>
      <c r="I5372">
        <v>40007670</v>
      </c>
    </row>
    <row r="5373" spans="6:9" x14ac:dyDescent="0.25">
      <c r="F5373" t="str">
        <f t="shared" si="87"/>
        <v>ALLQUAD GRAPHICS INC.</v>
      </c>
      <c r="G5373" s="149" t="s">
        <v>13438</v>
      </c>
      <c r="H5373" s="149" t="s">
        <v>7694</v>
      </c>
      <c r="I5373">
        <v>40008826</v>
      </c>
    </row>
    <row r="5374" spans="6:9" x14ac:dyDescent="0.25">
      <c r="F5374" t="str">
        <f t="shared" si="87"/>
        <v>ALLQUAD GRAPHICS INC. - COLUMBUS</v>
      </c>
      <c r="G5374" s="149" t="s">
        <v>13438</v>
      </c>
      <c r="H5374" s="149" t="s">
        <v>7695</v>
      </c>
      <c r="I5374">
        <v>40007959</v>
      </c>
    </row>
    <row r="5375" spans="6:9" x14ac:dyDescent="0.25">
      <c r="F5375" t="str">
        <f t="shared" si="87"/>
        <v>ALLQUAD GRAPHICS INC. - FAIRFIELD</v>
      </c>
      <c r="G5375" s="149" t="s">
        <v>13438</v>
      </c>
      <c r="H5375" s="149" t="s">
        <v>7696</v>
      </c>
      <c r="I5375">
        <v>40007737</v>
      </c>
    </row>
    <row r="5376" spans="6:9" x14ac:dyDescent="0.25">
      <c r="F5376" t="str">
        <f t="shared" si="87"/>
        <v>ALLQUAD GRAPHICS INC. - FRANKLIN, KY</v>
      </c>
      <c r="G5376" s="149" t="s">
        <v>13438</v>
      </c>
      <c r="H5376" s="149" t="s">
        <v>7697</v>
      </c>
      <c r="I5376">
        <v>40007721</v>
      </c>
    </row>
    <row r="5377" spans="6:9" x14ac:dyDescent="0.25">
      <c r="F5377" t="str">
        <f t="shared" si="87"/>
        <v>ALLQUAD GRAPHICS INC. - LOMIRA, WI</v>
      </c>
      <c r="G5377" s="149" t="s">
        <v>13438</v>
      </c>
      <c r="H5377" s="149" t="s">
        <v>7698</v>
      </c>
      <c r="I5377">
        <v>40007720</v>
      </c>
    </row>
    <row r="5378" spans="6:9" x14ac:dyDescent="0.25">
      <c r="F5378" t="str">
        <f t="shared" si="87"/>
        <v>ALLQUAD GRAPHICS INC. - MARTINSBURG, W</v>
      </c>
      <c r="G5378" s="149" t="s">
        <v>13438</v>
      </c>
      <c r="H5378" s="149" t="s">
        <v>7699</v>
      </c>
      <c r="I5378">
        <v>40007722</v>
      </c>
    </row>
    <row r="5379" spans="6:9" x14ac:dyDescent="0.25">
      <c r="F5379" t="str">
        <f t="shared" ref="F5379:F5442" si="88">CONCATENATE(G5379, H5379)</f>
        <v>ALLQUAD GRAPHICS INC. - MERCED, CA</v>
      </c>
      <c r="G5379" s="149" t="s">
        <v>13438</v>
      </c>
      <c r="H5379" s="149" t="s">
        <v>7700</v>
      </c>
      <c r="I5379">
        <v>40007785</v>
      </c>
    </row>
    <row r="5380" spans="6:9" x14ac:dyDescent="0.25">
      <c r="F5380" t="str">
        <f t="shared" si="88"/>
        <v>ALLQUAD GRAPHICS INC. - MIDLAND MI</v>
      </c>
      <c r="G5380" s="149" t="s">
        <v>13438</v>
      </c>
      <c r="H5380" s="149" t="s">
        <v>7701</v>
      </c>
      <c r="I5380">
        <v>40007838</v>
      </c>
    </row>
    <row r="5381" spans="6:9" x14ac:dyDescent="0.25">
      <c r="F5381" t="str">
        <f t="shared" si="88"/>
        <v>ALLQUAD GRAPHICS INC. - NASHVILLE</v>
      </c>
      <c r="G5381" s="149" t="s">
        <v>13438</v>
      </c>
      <c r="H5381" s="149" t="s">
        <v>7702</v>
      </c>
      <c r="I5381">
        <v>40007850</v>
      </c>
    </row>
    <row r="5382" spans="6:9" x14ac:dyDescent="0.25">
      <c r="F5382" t="str">
        <f t="shared" si="88"/>
        <v>ALLQUAD GRAPHICS INC. - OKLAHOMA CITY,</v>
      </c>
      <c r="G5382" s="149" t="s">
        <v>13438</v>
      </c>
      <c r="H5382" s="149" t="s">
        <v>7703</v>
      </c>
      <c r="I5382">
        <v>40007719</v>
      </c>
    </row>
    <row r="5383" spans="6:9" x14ac:dyDescent="0.25">
      <c r="F5383" t="str">
        <f t="shared" si="88"/>
        <v>ALLQUAD GRAPHICS INC. - OMAHA</v>
      </c>
      <c r="G5383" s="149" t="s">
        <v>13438</v>
      </c>
      <c r="H5383" s="149" t="s">
        <v>7704</v>
      </c>
      <c r="I5383">
        <v>40007925</v>
      </c>
    </row>
    <row r="5384" spans="6:9" x14ac:dyDescent="0.25">
      <c r="F5384" t="str">
        <f t="shared" si="88"/>
        <v>ALLQUAD GRAPHICS INC. - RIVERSIDE</v>
      </c>
      <c r="G5384" s="149" t="s">
        <v>13438</v>
      </c>
      <c r="H5384" s="149" t="s">
        <v>7705</v>
      </c>
      <c r="I5384">
        <v>40007813</v>
      </c>
    </row>
    <row r="5385" spans="6:9" x14ac:dyDescent="0.25">
      <c r="F5385" t="str">
        <f t="shared" si="88"/>
        <v>ALLQUAD GRAPHICS INC. - SUSSEX</v>
      </c>
      <c r="G5385" s="149" t="s">
        <v>13438</v>
      </c>
      <c r="H5385" s="149" t="s">
        <v>7706</v>
      </c>
      <c r="I5385">
        <v>40007729</v>
      </c>
    </row>
    <row r="5386" spans="6:9" x14ac:dyDescent="0.25">
      <c r="F5386" t="str">
        <f t="shared" si="88"/>
        <v>ALLQUAD GRAPHICS INC. - TAMPA</v>
      </c>
      <c r="G5386" s="149" t="s">
        <v>13438</v>
      </c>
      <c r="H5386" s="149" t="s">
        <v>7707</v>
      </c>
      <c r="I5386">
        <v>40007894</v>
      </c>
    </row>
    <row r="5387" spans="6:9" x14ac:dyDescent="0.25">
      <c r="F5387" t="str">
        <f t="shared" si="88"/>
        <v>ALLQUAD GRAPHICS INC. - TAUNTON</v>
      </c>
      <c r="G5387" s="149" t="s">
        <v>13438</v>
      </c>
      <c r="H5387" s="149" t="s">
        <v>7708</v>
      </c>
      <c r="I5387">
        <v>40007839</v>
      </c>
    </row>
    <row r="5388" spans="6:9" x14ac:dyDescent="0.25">
      <c r="F5388" t="str">
        <f t="shared" si="88"/>
        <v>ALLQUAD GRAPHICS INC. - THE ROCK</v>
      </c>
      <c r="G5388" s="149" t="s">
        <v>13438</v>
      </c>
      <c r="H5388" s="149" t="s">
        <v>7709</v>
      </c>
      <c r="I5388">
        <v>40007937</v>
      </c>
    </row>
    <row r="5389" spans="6:9" x14ac:dyDescent="0.25">
      <c r="F5389" t="str">
        <f t="shared" si="88"/>
        <v>ALLQUAD GRAPHICS INC. - WASECA</v>
      </c>
      <c r="G5389" s="149" t="s">
        <v>13438</v>
      </c>
      <c r="H5389" s="149" t="s">
        <v>7710</v>
      </c>
      <c r="I5389">
        <v>40007876</v>
      </c>
    </row>
    <row r="5390" spans="6:9" x14ac:dyDescent="0.25">
      <c r="F5390" t="str">
        <f t="shared" si="88"/>
        <v>ALLQUADREL LABELING SYSTEMS</v>
      </c>
      <c r="G5390" s="149" t="s">
        <v>13438</v>
      </c>
      <c r="H5390" s="149" t="s">
        <v>7712</v>
      </c>
      <c r="I5390">
        <v>40007834</v>
      </c>
    </row>
    <row r="5391" spans="6:9" x14ac:dyDescent="0.25">
      <c r="F5391" t="str">
        <f t="shared" si="88"/>
        <v>ALLQUAKER OATS CO. OF CANADA</v>
      </c>
      <c r="G5391" s="149" t="s">
        <v>13438</v>
      </c>
      <c r="H5391" s="149" t="s">
        <v>7714</v>
      </c>
      <c r="I5391">
        <v>40420087</v>
      </c>
    </row>
    <row r="5392" spans="6:9" x14ac:dyDescent="0.25">
      <c r="F5392" s="185" t="str">
        <f t="shared" si="88"/>
        <v>ALLQUALITY BELT MAINTENANCE LTD</v>
      </c>
      <c r="G5392" s="149" t="s">
        <v>13438</v>
      </c>
      <c r="H5392" s="149" t="s">
        <v>7716</v>
      </c>
      <c r="I5392">
        <v>40006101</v>
      </c>
    </row>
    <row r="5393" spans="6:9" x14ac:dyDescent="0.25">
      <c r="F5393" s="185" t="str">
        <f t="shared" si="88"/>
        <v>ALLQUALITY BELT MAINTENANCE LTD</v>
      </c>
      <c r="G5393" s="149" t="s">
        <v>13438</v>
      </c>
      <c r="H5393" s="149" t="s">
        <v>7716</v>
      </c>
      <c r="I5393">
        <v>40421098</v>
      </c>
    </row>
    <row r="5394" spans="6:9" x14ac:dyDescent="0.25">
      <c r="F5394" s="185" t="str">
        <f t="shared" si="88"/>
        <v>ALLQUALITY BELT MAINTENANCE LTD</v>
      </c>
      <c r="G5394" s="149" t="s">
        <v>13438</v>
      </c>
      <c r="H5394" s="149" t="s">
        <v>7716</v>
      </c>
      <c r="I5394">
        <v>40420402</v>
      </c>
    </row>
    <row r="5395" spans="6:9" x14ac:dyDescent="0.25">
      <c r="F5395" t="str">
        <f t="shared" si="88"/>
        <v>ALLQUALITY BELT MAINTENANCE LTD.</v>
      </c>
      <c r="G5395" s="149" t="s">
        <v>13438</v>
      </c>
      <c r="H5395" s="149" t="s">
        <v>7717</v>
      </c>
      <c r="I5395">
        <v>40421135</v>
      </c>
    </row>
    <row r="5396" spans="6:9" x14ac:dyDescent="0.25">
      <c r="F5396" t="str">
        <f t="shared" si="88"/>
        <v>ALLQUALITY CONVEYOR SOLUTIONS, LLC</v>
      </c>
      <c r="G5396" s="149" t="s">
        <v>13438</v>
      </c>
      <c r="H5396" s="149" t="s">
        <v>7719</v>
      </c>
      <c r="I5396">
        <v>40007860</v>
      </c>
    </row>
    <row r="5397" spans="6:9" x14ac:dyDescent="0.25">
      <c r="F5397" t="str">
        <f t="shared" si="88"/>
        <v>ALLQUALITY MECHANICAL CONTRACTORS, LLC</v>
      </c>
      <c r="G5397" s="149" t="s">
        <v>13438</v>
      </c>
      <c r="H5397" s="149" t="s">
        <v>7724</v>
      </c>
      <c r="I5397">
        <v>40008064</v>
      </c>
    </row>
    <row r="5398" spans="6:9" x14ac:dyDescent="0.25">
      <c r="F5398" t="str">
        <f t="shared" si="88"/>
        <v>ALLQUALITY METALWORKS</v>
      </c>
      <c r="G5398" s="149" t="s">
        <v>13438</v>
      </c>
      <c r="H5398" s="149" t="s">
        <v>7725</v>
      </c>
      <c r="I5398">
        <v>40420874</v>
      </c>
    </row>
    <row r="5399" spans="6:9" x14ac:dyDescent="0.25">
      <c r="F5399" t="str">
        <f t="shared" si="88"/>
        <v>ALLQUALITY PASTA</v>
      </c>
      <c r="G5399" s="149" t="s">
        <v>13438</v>
      </c>
      <c r="H5399" s="149" t="s">
        <v>7727</v>
      </c>
      <c r="I5399">
        <v>40008315</v>
      </c>
    </row>
    <row r="5400" spans="6:9" x14ac:dyDescent="0.25">
      <c r="F5400" t="str">
        <f t="shared" si="88"/>
        <v>ALLQUALITY RUBBER MFG</v>
      </c>
      <c r="G5400" s="149" t="s">
        <v>13438</v>
      </c>
      <c r="H5400" s="149" t="s">
        <v>7730</v>
      </c>
      <c r="I5400">
        <v>40006110</v>
      </c>
    </row>
    <row r="5401" spans="6:9" x14ac:dyDescent="0.25">
      <c r="F5401" t="str">
        <f t="shared" si="88"/>
        <v>ALLQUALITY STEEL FABRICATION</v>
      </c>
      <c r="G5401" s="149" t="s">
        <v>13438</v>
      </c>
      <c r="H5401" s="149" t="s">
        <v>7732</v>
      </c>
      <c r="I5401">
        <v>40006955</v>
      </c>
    </row>
    <row r="5402" spans="6:9" x14ac:dyDescent="0.25">
      <c r="F5402" t="str">
        <f t="shared" si="88"/>
        <v>ALLQUALITY TECHNICAL SERVICES</v>
      </c>
      <c r="G5402" s="149" t="s">
        <v>13438</v>
      </c>
      <c r="H5402" s="149" t="s">
        <v>7733</v>
      </c>
      <c r="I5402">
        <v>40005417</v>
      </c>
    </row>
    <row r="5403" spans="6:9" x14ac:dyDescent="0.25">
      <c r="F5403" t="str">
        <f t="shared" si="88"/>
        <v>ALLQUALITY TOPS &amp; KITCHENS LTD.</v>
      </c>
      <c r="G5403" s="149" t="s">
        <v>13438</v>
      </c>
      <c r="H5403" s="149" t="s">
        <v>7734</v>
      </c>
      <c r="I5403">
        <v>40421040</v>
      </c>
    </row>
    <row r="5404" spans="6:9" x14ac:dyDescent="0.25">
      <c r="F5404" t="str">
        <f t="shared" si="88"/>
        <v>ALLQUALTECH INC.</v>
      </c>
      <c r="G5404" s="149" t="s">
        <v>13438</v>
      </c>
      <c r="H5404" s="149" t="s">
        <v>7735</v>
      </c>
      <c r="I5404">
        <v>40421198</v>
      </c>
    </row>
    <row r="5405" spans="6:9" x14ac:dyDescent="0.25">
      <c r="F5405" t="str">
        <f t="shared" si="88"/>
        <v>ALLQUANTRONIX INC.</v>
      </c>
      <c r="G5405" s="149" t="s">
        <v>13438</v>
      </c>
      <c r="H5405" s="149" t="s">
        <v>7736</v>
      </c>
      <c r="I5405">
        <v>40006800</v>
      </c>
    </row>
    <row r="5406" spans="6:9" x14ac:dyDescent="0.25">
      <c r="F5406" t="str">
        <f t="shared" si="88"/>
        <v>ALLQUANTUM FIRST AUTOMATION LLC</v>
      </c>
      <c r="G5406" s="149" t="s">
        <v>13438</v>
      </c>
      <c r="H5406" s="149" t="s">
        <v>7738</v>
      </c>
      <c r="I5406">
        <v>40008869</v>
      </c>
    </row>
    <row r="5407" spans="6:9" x14ac:dyDescent="0.25">
      <c r="F5407" t="str">
        <f t="shared" si="88"/>
        <v>ALLQUANTUM TECHNICAL SERVICES, INC</v>
      </c>
      <c r="G5407" s="149" t="s">
        <v>13438</v>
      </c>
      <c r="H5407" s="149" t="s">
        <v>7741</v>
      </c>
      <c r="I5407">
        <v>40007998</v>
      </c>
    </row>
    <row r="5408" spans="6:9" x14ac:dyDescent="0.25">
      <c r="F5408" s="185" t="str">
        <f t="shared" si="88"/>
        <v>ALLQUBIQA ESBJERG A/S</v>
      </c>
      <c r="G5408" s="149" t="s">
        <v>13438</v>
      </c>
      <c r="H5408" s="149" t="s">
        <v>7744</v>
      </c>
      <c r="I5408">
        <v>40007209</v>
      </c>
    </row>
    <row r="5409" spans="6:9" x14ac:dyDescent="0.25">
      <c r="F5409" s="185" t="str">
        <f t="shared" si="88"/>
        <v>ALLQUBIQA ESBJERG A/S</v>
      </c>
      <c r="G5409" s="149" t="s">
        <v>13438</v>
      </c>
      <c r="H5409" s="149" t="s">
        <v>7744</v>
      </c>
      <c r="I5409">
        <v>800507</v>
      </c>
    </row>
    <row r="5410" spans="6:9" x14ac:dyDescent="0.25">
      <c r="F5410" t="str">
        <f t="shared" si="88"/>
        <v>ALLQUBIQA US INC</v>
      </c>
      <c r="G5410" s="149" t="s">
        <v>13438</v>
      </c>
      <c r="H5410" s="149" t="s">
        <v>7745</v>
      </c>
      <c r="I5410">
        <v>40008230</v>
      </c>
    </row>
    <row r="5411" spans="6:9" x14ac:dyDescent="0.25">
      <c r="F5411" t="str">
        <f t="shared" si="88"/>
        <v>ALLQUEBECOR PRINTING FRANKLI</v>
      </c>
      <c r="G5411" s="149" t="s">
        <v>13438</v>
      </c>
      <c r="H5411" s="149" t="s">
        <v>7746</v>
      </c>
      <c r="I5411">
        <v>40001032</v>
      </c>
    </row>
    <row r="5412" spans="6:9" x14ac:dyDescent="0.25">
      <c r="F5412" t="str">
        <f t="shared" si="88"/>
        <v>ALLQUEBECOR WORLD - LEBANON OH</v>
      </c>
      <c r="G5412" s="149" t="s">
        <v>13438</v>
      </c>
      <c r="H5412" s="149" t="s">
        <v>7748</v>
      </c>
      <c r="I5412">
        <v>40001844</v>
      </c>
    </row>
    <row r="5413" spans="6:9" x14ac:dyDescent="0.25">
      <c r="F5413" t="str">
        <f t="shared" si="88"/>
        <v>ALLQUEST NUTRITION, LLC</v>
      </c>
      <c r="G5413" s="149" t="s">
        <v>13438</v>
      </c>
      <c r="H5413" s="149" t="s">
        <v>7751</v>
      </c>
      <c r="I5413">
        <v>40006875</v>
      </c>
    </row>
    <row r="5414" spans="6:9" x14ac:dyDescent="0.25">
      <c r="F5414" t="str">
        <f t="shared" si="88"/>
        <v>ALLQUIK IMPRESSIONS GROUP, INC</v>
      </c>
      <c r="G5414" s="149" t="s">
        <v>13438</v>
      </c>
      <c r="H5414" s="149" t="s">
        <v>7754</v>
      </c>
      <c r="I5414">
        <v>40008686</v>
      </c>
    </row>
    <row r="5415" spans="6:9" x14ac:dyDescent="0.25">
      <c r="F5415" t="str">
        <f t="shared" si="88"/>
        <v>ALLQUINTEC INTEGRATION, INC.</v>
      </c>
      <c r="G5415" s="149" t="s">
        <v>13438</v>
      </c>
      <c r="H5415" s="149" t="s">
        <v>7756</v>
      </c>
      <c r="I5415">
        <v>40008944</v>
      </c>
    </row>
    <row r="5416" spans="6:9" x14ac:dyDescent="0.25">
      <c r="F5416" t="str">
        <f t="shared" si="88"/>
        <v>ALLQUINTON CARDIOLOGY INC.</v>
      </c>
      <c r="G5416" s="149" t="s">
        <v>13438</v>
      </c>
      <c r="H5416" s="149" t="s">
        <v>7757</v>
      </c>
      <c r="I5416">
        <v>40004097</v>
      </c>
    </row>
    <row r="5417" spans="6:9" x14ac:dyDescent="0.25">
      <c r="F5417" s="185" t="str">
        <f t="shared" si="88"/>
        <v>ALLQUOTE &amp; N/C TEST - (59.5/47.5/72)</v>
      </c>
      <c r="G5417" s="149" t="s">
        <v>13438</v>
      </c>
      <c r="H5417" s="149" t="s">
        <v>7760</v>
      </c>
      <c r="I5417">
        <v>40424214</v>
      </c>
    </row>
    <row r="5418" spans="6:9" x14ac:dyDescent="0.25">
      <c r="F5418" s="185" t="str">
        <f t="shared" si="88"/>
        <v>ALLQUOTE &amp; N/C TEST - (59.5/47.5/72)</v>
      </c>
      <c r="G5418" s="149" t="s">
        <v>13438</v>
      </c>
      <c r="H5418" s="149" t="s">
        <v>7760</v>
      </c>
      <c r="I5418">
        <v>40424214</v>
      </c>
    </row>
    <row r="5419" spans="6:9" x14ac:dyDescent="0.25">
      <c r="F5419" s="185" t="str">
        <f t="shared" si="88"/>
        <v>ALLQUOTE &amp; N/C TEST - (59.5/47.5/72)</v>
      </c>
      <c r="G5419" s="149" t="s">
        <v>13438</v>
      </c>
      <c r="H5419" s="149" t="s">
        <v>7760</v>
      </c>
      <c r="I5419">
        <v>40424214</v>
      </c>
    </row>
    <row r="5420" spans="6:9" x14ac:dyDescent="0.25">
      <c r="F5420" s="185" t="str">
        <f t="shared" si="88"/>
        <v>ALLQUOTE &amp; N/C TEST - (63.5/51.5/72)</v>
      </c>
      <c r="G5420" s="149" t="s">
        <v>13438</v>
      </c>
      <c r="H5420" s="149" t="s">
        <v>7761</v>
      </c>
      <c r="I5420">
        <v>40424213</v>
      </c>
    </row>
    <row r="5421" spans="6:9" x14ac:dyDescent="0.25">
      <c r="F5421" s="185" t="str">
        <f t="shared" si="88"/>
        <v>ALLQUOTE &amp; N/C TEST - (63.5/51.5/72)</v>
      </c>
      <c r="G5421" s="149" t="s">
        <v>13438</v>
      </c>
      <c r="H5421" s="149" t="s">
        <v>7761</v>
      </c>
      <c r="I5421">
        <v>40424213</v>
      </c>
    </row>
    <row r="5422" spans="6:9" x14ac:dyDescent="0.25">
      <c r="F5422" s="185" t="str">
        <f t="shared" si="88"/>
        <v>ALLQUOTE &amp; N/C TEST - (63.5/51.5/72)</v>
      </c>
      <c r="G5422" s="149" t="s">
        <v>13438</v>
      </c>
      <c r="H5422" s="149" t="s">
        <v>7761</v>
      </c>
      <c r="I5422">
        <v>40424213</v>
      </c>
    </row>
    <row r="5423" spans="6:9" x14ac:dyDescent="0.25">
      <c r="F5423" t="str">
        <f t="shared" si="88"/>
        <v>ALLQVC INC.</v>
      </c>
      <c r="G5423" s="149" t="s">
        <v>13438</v>
      </c>
      <c r="H5423" s="149" t="s">
        <v>7762</v>
      </c>
      <c r="I5423">
        <v>40007006</v>
      </c>
    </row>
    <row r="5424" spans="6:9" x14ac:dyDescent="0.25">
      <c r="F5424" t="str">
        <f t="shared" si="88"/>
        <v>ALLR &amp; A TECHNICAL</v>
      </c>
      <c r="G5424" s="149" t="s">
        <v>13438</v>
      </c>
      <c r="H5424" s="149" t="s">
        <v>7764</v>
      </c>
      <c r="I5424">
        <v>40007099</v>
      </c>
    </row>
    <row r="5425" spans="6:9" x14ac:dyDescent="0.25">
      <c r="F5425" t="str">
        <f t="shared" si="88"/>
        <v>ALLR &amp; K TIMBERS INC.</v>
      </c>
      <c r="G5425" s="149" t="s">
        <v>13438</v>
      </c>
      <c r="H5425" s="149" t="s">
        <v>7767</v>
      </c>
      <c r="I5425">
        <v>48800002</v>
      </c>
    </row>
    <row r="5426" spans="6:9" x14ac:dyDescent="0.25">
      <c r="F5426" t="str">
        <f t="shared" si="88"/>
        <v>ALLR &amp; R PRODUCTS, INC.</v>
      </c>
      <c r="G5426" s="149" t="s">
        <v>13438</v>
      </c>
      <c r="H5426" s="149" t="s">
        <v>7769</v>
      </c>
      <c r="I5426">
        <v>40005054</v>
      </c>
    </row>
    <row r="5427" spans="6:9" x14ac:dyDescent="0.25">
      <c r="F5427" t="str">
        <f t="shared" si="88"/>
        <v>ALLR &amp; S TECHNICAL SERVICES</v>
      </c>
      <c r="G5427" s="149" t="s">
        <v>13438</v>
      </c>
      <c r="H5427" s="149" t="s">
        <v>7771</v>
      </c>
      <c r="I5427">
        <v>40420114</v>
      </c>
    </row>
    <row r="5428" spans="6:9" x14ac:dyDescent="0.25">
      <c r="F5428" t="str">
        <f t="shared" si="88"/>
        <v>ALLR&amp;R DESIGN AND MANUFACTURING, INC</v>
      </c>
      <c r="G5428" s="149" t="s">
        <v>13438</v>
      </c>
      <c r="H5428" s="149" t="s">
        <v>7772</v>
      </c>
      <c r="I5428">
        <v>40008808</v>
      </c>
    </row>
    <row r="5429" spans="6:9" x14ac:dyDescent="0.25">
      <c r="F5429" t="str">
        <f t="shared" si="88"/>
        <v>ALLR. B. BIRGE COMPANY</v>
      </c>
      <c r="G5429" s="149" t="s">
        <v>13438</v>
      </c>
      <c r="H5429" s="149" t="s">
        <v>7773</v>
      </c>
      <c r="I5429">
        <v>40003720</v>
      </c>
    </row>
    <row r="5430" spans="6:9" x14ac:dyDescent="0.25">
      <c r="F5430" t="str">
        <f t="shared" si="88"/>
        <v>ALLR.E. MORRISON EQUIPMENT</v>
      </c>
      <c r="G5430" s="149" t="s">
        <v>13438</v>
      </c>
      <c r="H5430" s="149" t="s">
        <v>7775</v>
      </c>
      <c r="I5430">
        <v>40420853</v>
      </c>
    </row>
    <row r="5431" spans="6:9" x14ac:dyDescent="0.25">
      <c r="F5431" t="str">
        <f t="shared" si="88"/>
        <v>ALLR.J. TRICON CO., LLC</v>
      </c>
      <c r="G5431" s="149" t="s">
        <v>13438</v>
      </c>
      <c r="H5431" s="149" t="s">
        <v>7776</v>
      </c>
      <c r="I5431">
        <v>40006048</v>
      </c>
    </row>
    <row r="5432" spans="6:9" x14ac:dyDescent="0.25">
      <c r="F5432" t="str">
        <f t="shared" si="88"/>
        <v>ALLR.R. DONNELLEY</v>
      </c>
      <c r="G5432" s="149" t="s">
        <v>13438</v>
      </c>
      <c r="H5432" s="149" t="s">
        <v>7782</v>
      </c>
      <c r="I5432">
        <v>40002059</v>
      </c>
    </row>
    <row r="5433" spans="6:9" x14ac:dyDescent="0.25">
      <c r="F5433" t="str">
        <f t="shared" si="88"/>
        <v>ALLR.R. DONNELLEY - ARLINGTON</v>
      </c>
      <c r="G5433" s="149" t="s">
        <v>13438</v>
      </c>
      <c r="H5433" s="149" t="s">
        <v>7783</v>
      </c>
      <c r="I5433">
        <v>40006514</v>
      </c>
    </row>
    <row r="5434" spans="6:9" x14ac:dyDescent="0.25">
      <c r="F5434" t="str">
        <f t="shared" si="88"/>
        <v>ALLR.R. DONNELLEY - CLINTON</v>
      </c>
      <c r="G5434" s="149" t="s">
        <v>13438</v>
      </c>
      <c r="H5434" s="149" t="s">
        <v>7784</v>
      </c>
      <c r="I5434">
        <v>40007515</v>
      </c>
    </row>
    <row r="5435" spans="6:9" x14ac:dyDescent="0.25">
      <c r="F5435" t="str">
        <f t="shared" si="88"/>
        <v>ALLR.R. DONNELLEY - ELDRIDGE, IA</v>
      </c>
      <c r="G5435" s="149" t="s">
        <v>13438</v>
      </c>
      <c r="H5435" s="149" t="s">
        <v>7785</v>
      </c>
      <c r="I5435">
        <v>40001204</v>
      </c>
    </row>
    <row r="5436" spans="6:9" x14ac:dyDescent="0.25">
      <c r="F5436" t="str">
        <f t="shared" si="88"/>
        <v>ALLR.R. DONNELLEY - TOPS</v>
      </c>
      <c r="G5436" s="149" t="s">
        <v>13438</v>
      </c>
      <c r="H5436" s="149" t="s">
        <v>7786</v>
      </c>
      <c r="I5436">
        <v>40002563</v>
      </c>
    </row>
    <row r="5437" spans="6:9" x14ac:dyDescent="0.25">
      <c r="F5437" t="str">
        <f t="shared" si="88"/>
        <v>ALLR.R. DONNLEY</v>
      </c>
      <c r="G5437" s="149" t="s">
        <v>13438</v>
      </c>
      <c r="H5437" s="149" t="s">
        <v>7788</v>
      </c>
      <c r="I5437">
        <v>40420274</v>
      </c>
    </row>
    <row r="5438" spans="6:9" x14ac:dyDescent="0.25">
      <c r="F5438" t="str">
        <f t="shared" si="88"/>
        <v>ALLR.W. HAMILTON LTD - BURLINGTON</v>
      </c>
      <c r="G5438" s="149" t="s">
        <v>13438</v>
      </c>
      <c r="H5438" s="149" t="s">
        <v>7789</v>
      </c>
      <c r="I5438">
        <v>40420016</v>
      </c>
    </row>
    <row r="5439" spans="6:9" x14ac:dyDescent="0.25">
      <c r="F5439" t="str">
        <f t="shared" si="88"/>
        <v>ALLR.W. HAMILTON LTD - ST. CATHARINES</v>
      </c>
      <c r="G5439" s="149" t="s">
        <v>13438</v>
      </c>
      <c r="H5439" s="149" t="s">
        <v>7790</v>
      </c>
      <c r="I5439">
        <v>40420015</v>
      </c>
    </row>
    <row r="5440" spans="6:9" x14ac:dyDescent="0.25">
      <c r="F5440" t="str">
        <f t="shared" si="88"/>
        <v>ALLR.W. HAMILTON LTD.</v>
      </c>
      <c r="G5440" s="149" t="s">
        <v>13438</v>
      </c>
      <c r="H5440" s="149" t="s">
        <v>7791</v>
      </c>
      <c r="I5440">
        <v>40420124</v>
      </c>
    </row>
    <row r="5441" spans="6:9" x14ac:dyDescent="0.25">
      <c r="F5441" s="185" t="str">
        <f t="shared" si="88"/>
        <v>ALLR/W CONNECTION</v>
      </c>
      <c r="G5441" s="149" t="s">
        <v>13438</v>
      </c>
      <c r="H5441" s="149" t="s">
        <v>7792</v>
      </c>
      <c r="I5441">
        <v>40008640</v>
      </c>
    </row>
    <row r="5442" spans="6:9" x14ac:dyDescent="0.25">
      <c r="F5442" s="185" t="str">
        <f t="shared" si="88"/>
        <v>ALLR/W CONNECTION</v>
      </c>
      <c r="G5442" s="149" t="s">
        <v>13438</v>
      </c>
      <c r="H5442" s="149" t="s">
        <v>7792</v>
      </c>
      <c r="I5442">
        <v>40006097</v>
      </c>
    </row>
    <row r="5443" spans="6:9" x14ac:dyDescent="0.25">
      <c r="F5443" t="str">
        <f t="shared" ref="F5443:F5506" si="89">CONCATENATE(G5443, H5443)</f>
        <v>ALLR/W CONNECTION, INC. / DBA VC BELTI</v>
      </c>
      <c r="G5443" s="149" t="s">
        <v>13438</v>
      </c>
      <c r="H5443" s="149" t="s">
        <v>7793</v>
      </c>
      <c r="I5443">
        <v>40008345</v>
      </c>
    </row>
    <row r="5444" spans="6:9" x14ac:dyDescent="0.25">
      <c r="F5444" t="str">
        <f t="shared" si="89"/>
        <v>ALLRACE BASE SKI SERVICES</v>
      </c>
      <c r="G5444" s="149" t="s">
        <v>13438</v>
      </c>
      <c r="H5444" s="149" t="s">
        <v>7796</v>
      </c>
      <c r="I5444">
        <v>40421152</v>
      </c>
    </row>
    <row r="5445" spans="6:9" x14ac:dyDescent="0.25">
      <c r="F5445" t="str">
        <f t="shared" si="89"/>
        <v>ALLRACO STEEL COMPANY</v>
      </c>
      <c r="G5445" s="149" t="s">
        <v>13438</v>
      </c>
      <c r="H5445" s="149" t="s">
        <v>7797</v>
      </c>
      <c r="I5445">
        <v>40007880</v>
      </c>
    </row>
    <row r="5446" spans="6:9" x14ac:dyDescent="0.25">
      <c r="F5446" t="str">
        <f t="shared" si="89"/>
        <v>ALLRADIO FREQUENCY CO</v>
      </c>
      <c r="G5446" s="149" t="s">
        <v>13438</v>
      </c>
      <c r="H5446" s="149" t="s">
        <v>7801</v>
      </c>
      <c r="I5446">
        <v>40008562</v>
      </c>
    </row>
    <row r="5447" spans="6:9" x14ac:dyDescent="0.25">
      <c r="F5447" t="str">
        <f t="shared" si="89"/>
        <v>ALLRAFAEL BENITEZ CARRILLO, INC.</v>
      </c>
      <c r="G5447" s="149" t="s">
        <v>13438</v>
      </c>
      <c r="H5447" s="149" t="s">
        <v>7803</v>
      </c>
      <c r="I5447">
        <v>40002469</v>
      </c>
    </row>
    <row r="5448" spans="6:9" x14ac:dyDescent="0.25">
      <c r="F5448" t="str">
        <f t="shared" si="89"/>
        <v>ALLRALCORP HOLDINGS</v>
      </c>
      <c r="G5448" s="149" t="s">
        <v>13438</v>
      </c>
      <c r="H5448" s="149" t="s">
        <v>7807</v>
      </c>
      <c r="I5448">
        <v>40420463</v>
      </c>
    </row>
    <row r="5449" spans="6:9" x14ac:dyDescent="0.25">
      <c r="F5449" t="str">
        <f t="shared" si="89"/>
        <v>ALLRALCORP HOLDINGS-ACCOUNTS PAYABLE</v>
      </c>
      <c r="G5449" s="149" t="s">
        <v>13438</v>
      </c>
      <c r="H5449" s="149" t="s">
        <v>7808</v>
      </c>
      <c r="I5449">
        <v>40005433</v>
      </c>
    </row>
    <row r="5450" spans="6:9" x14ac:dyDescent="0.25">
      <c r="F5450" t="str">
        <f t="shared" si="89"/>
        <v>ALLRAM BELTING CO, INC.</v>
      </c>
      <c r="G5450" s="149" t="s">
        <v>13438</v>
      </c>
      <c r="H5450" s="149" t="s">
        <v>7809</v>
      </c>
      <c r="I5450">
        <v>40000626</v>
      </c>
    </row>
    <row r="5451" spans="6:9" x14ac:dyDescent="0.25">
      <c r="F5451" t="str">
        <f t="shared" si="89"/>
        <v>ALLRAM INTERNATIONAL,INC.</v>
      </c>
      <c r="G5451" s="149" t="s">
        <v>13438</v>
      </c>
      <c r="H5451" s="149" t="s">
        <v>7812</v>
      </c>
      <c r="I5451">
        <v>40003182</v>
      </c>
    </row>
    <row r="5452" spans="6:9" x14ac:dyDescent="0.25">
      <c r="F5452" t="str">
        <f t="shared" si="89"/>
        <v>ALLRAM POWER SYSTEMS LTD.</v>
      </c>
      <c r="G5452" s="149" t="s">
        <v>13438</v>
      </c>
      <c r="H5452" s="149" t="s">
        <v>7813</v>
      </c>
      <c r="I5452">
        <v>40420550</v>
      </c>
    </row>
    <row r="5453" spans="6:9" x14ac:dyDescent="0.25">
      <c r="F5453" t="str">
        <f t="shared" si="89"/>
        <v>ALLRANA MEAL SOLUTIONS</v>
      </c>
      <c r="G5453" s="149" t="s">
        <v>13438</v>
      </c>
      <c r="H5453" s="149" t="s">
        <v>7816</v>
      </c>
      <c r="I5453">
        <v>40008309</v>
      </c>
    </row>
    <row r="5454" spans="6:9" x14ac:dyDescent="0.25">
      <c r="F5454" t="str">
        <f t="shared" si="89"/>
        <v>ALLRANG FOODS INC.</v>
      </c>
      <c r="G5454" s="149" t="s">
        <v>13438</v>
      </c>
      <c r="H5454" s="149" t="s">
        <v>7818</v>
      </c>
      <c r="I5454">
        <v>40420744</v>
      </c>
    </row>
    <row r="5455" spans="6:9" x14ac:dyDescent="0.25">
      <c r="F5455" t="str">
        <f t="shared" si="89"/>
        <v>ALLRANGER MANUFACTURING, LLC</v>
      </c>
      <c r="G5455" s="149" t="s">
        <v>13438</v>
      </c>
      <c r="H5455" s="149" t="s">
        <v>7821</v>
      </c>
      <c r="I5455">
        <v>40008611</v>
      </c>
    </row>
    <row r="5456" spans="6:9" x14ac:dyDescent="0.25">
      <c r="F5456" t="str">
        <f t="shared" si="89"/>
        <v>ALLRANGER STEEL, INC.</v>
      </c>
      <c r="G5456" s="149" t="s">
        <v>13438</v>
      </c>
      <c r="H5456" s="149" t="s">
        <v>7822</v>
      </c>
      <c r="I5456">
        <v>40008887</v>
      </c>
    </row>
    <row r="5457" spans="6:9" x14ac:dyDescent="0.25">
      <c r="F5457" t="str">
        <f t="shared" si="89"/>
        <v>ALLRANKIN USA</v>
      </c>
      <c r="G5457" s="149" t="s">
        <v>13438</v>
      </c>
      <c r="H5457" s="149" t="s">
        <v>7823</v>
      </c>
      <c r="I5457">
        <v>40008867</v>
      </c>
    </row>
    <row r="5458" spans="6:9" x14ac:dyDescent="0.25">
      <c r="F5458" t="str">
        <f t="shared" si="89"/>
        <v>ALLRAPAK</v>
      </c>
      <c r="G5458" s="149" t="s">
        <v>13438</v>
      </c>
      <c r="H5458" s="149" t="s">
        <v>7825</v>
      </c>
      <c r="I5458">
        <v>40001854</v>
      </c>
    </row>
    <row r="5459" spans="6:9" x14ac:dyDescent="0.25">
      <c r="F5459" t="str">
        <f t="shared" si="89"/>
        <v>ALLRAPIDTEK INC.</v>
      </c>
      <c r="G5459" s="149" t="s">
        <v>13438</v>
      </c>
      <c r="H5459" s="149" t="s">
        <v>7827</v>
      </c>
      <c r="I5459">
        <v>40420655</v>
      </c>
    </row>
    <row r="5460" spans="6:9" x14ac:dyDescent="0.25">
      <c r="F5460" t="str">
        <f t="shared" si="89"/>
        <v>ALLRAPISCAN LABORATORIES, INC.</v>
      </c>
      <c r="G5460" s="149" t="s">
        <v>13438</v>
      </c>
      <c r="H5460" s="149" t="s">
        <v>7829</v>
      </c>
      <c r="I5460">
        <v>40007826</v>
      </c>
    </row>
    <row r="5461" spans="6:9" x14ac:dyDescent="0.25">
      <c r="F5461" t="str">
        <f t="shared" si="89"/>
        <v>ALLRAPISCAN SYSTEMS</v>
      </c>
      <c r="G5461" s="149" t="s">
        <v>13438</v>
      </c>
      <c r="H5461" s="149" t="s">
        <v>7830</v>
      </c>
      <c r="I5461">
        <v>40004037</v>
      </c>
    </row>
    <row r="5462" spans="6:9" x14ac:dyDescent="0.25">
      <c r="F5462" t="str">
        <f t="shared" si="89"/>
        <v>ALLRAPISCOL S  A</v>
      </c>
      <c r="G5462" s="149" t="s">
        <v>13438</v>
      </c>
      <c r="H5462" s="149" t="s">
        <v>7832</v>
      </c>
      <c r="I5462">
        <v>40006241</v>
      </c>
    </row>
    <row r="5463" spans="6:9" x14ac:dyDescent="0.25">
      <c r="F5463" t="str">
        <f t="shared" si="89"/>
        <v>ALLRA-TECH ELECTRICAL SERVICES</v>
      </c>
      <c r="G5463" s="149" t="s">
        <v>13438</v>
      </c>
      <c r="H5463" s="149" t="s">
        <v>7834</v>
      </c>
      <c r="I5463">
        <v>40421411</v>
      </c>
    </row>
    <row r="5464" spans="6:9" x14ac:dyDescent="0.25">
      <c r="F5464" t="str">
        <f t="shared" si="89"/>
        <v>ALLRAUTE CANADA LTD.</v>
      </c>
      <c r="G5464" s="149" t="s">
        <v>13438</v>
      </c>
      <c r="H5464" s="149" t="s">
        <v>7835</v>
      </c>
      <c r="I5464">
        <v>40420712</v>
      </c>
    </row>
    <row r="5465" spans="6:9" x14ac:dyDescent="0.25">
      <c r="F5465" t="str">
        <f t="shared" si="89"/>
        <v>ALLRAYONIER A.M. CANADA INDUSTRIES INC</v>
      </c>
      <c r="G5465" s="149" t="s">
        <v>13438</v>
      </c>
      <c r="H5465" s="149" t="s">
        <v>7838</v>
      </c>
      <c r="I5465">
        <v>40420043</v>
      </c>
    </row>
    <row r="5466" spans="6:9" x14ac:dyDescent="0.25">
      <c r="F5466" t="str">
        <f t="shared" si="89"/>
        <v>ALLRAYONIER ADVANCED MATERIALS - JESUP</v>
      </c>
      <c r="G5466" s="149" t="s">
        <v>13438</v>
      </c>
      <c r="H5466" s="149" t="s">
        <v>7839</v>
      </c>
      <c r="I5466">
        <v>40004546</v>
      </c>
    </row>
    <row r="5467" spans="6:9" x14ac:dyDescent="0.25">
      <c r="F5467" t="str">
        <f t="shared" si="89"/>
        <v>ALLRBM CONVEYOR SYSTMES INC.</v>
      </c>
      <c r="G5467" s="149" t="s">
        <v>13438</v>
      </c>
      <c r="H5467" s="149" t="s">
        <v>7842</v>
      </c>
      <c r="I5467">
        <v>40007395</v>
      </c>
    </row>
    <row r="5468" spans="6:9" x14ac:dyDescent="0.25">
      <c r="F5468" t="str">
        <f t="shared" si="89"/>
        <v>ALLRC PARTS &amp; SERVICE</v>
      </c>
      <c r="G5468" s="149" t="s">
        <v>13438</v>
      </c>
      <c r="H5468" s="149" t="s">
        <v>7843</v>
      </c>
      <c r="I5468">
        <v>40007893</v>
      </c>
    </row>
    <row r="5469" spans="6:9" x14ac:dyDescent="0.25">
      <c r="F5469" t="str">
        <f t="shared" si="89"/>
        <v>ALLRC STORE MAINTENANCE, INC.</v>
      </c>
      <c r="G5469" s="149" t="s">
        <v>13438</v>
      </c>
      <c r="H5469" s="149" t="s">
        <v>7844</v>
      </c>
      <c r="I5469">
        <v>40006660</v>
      </c>
    </row>
    <row r="5470" spans="6:9" x14ac:dyDescent="0.25">
      <c r="F5470" t="str">
        <f t="shared" si="89"/>
        <v>ALLRCK SERVICES</v>
      </c>
      <c r="G5470" s="149" t="s">
        <v>13438</v>
      </c>
      <c r="H5470" s="149" t="s">
        <v>7846</v>
      </c>
      <c r="I5470">
        <v>40004057</v>
      </c>
    </row>
    <row r="5471" spans="6:9" x14ac:dyDescent="0.25">
      <c r="F5471" t="str">
        <f t="shared" si="89"/>
        <v>ALLRCL PACKAGING</v>
      </c>
      <c r="G5471" s="149" t="s">
        <v>13438</v>
      </c>
      <c r="H5471" s="149" t="s">
        <v>7847</v>
      </c>
      <c r="I5471">
        <v>40420452</v>
      </c>
    </row>
    <row r="5472" spans="6:9" x14ac:dyDescent="0.25">
      <c r="F5472" t="str">
        <f t="shared" si="89"/>
        <v>ALLRDU AIRPORT AUTHORITY</v>
      </c>
      <c r="G5472" s="149" t="s">
        <v>13438</v>
      </c>
      <c r="H5472" s="149" t="s">
        <v>7848</v>
      </c>
      <c r="I5472">
        <v>40005571</v>
      </c>
    </row>
    <row r="5473" spans="6:9" x14ac:dyDescent="0.25">
      <c r="F5473" t="str">
        <f t="shared" si="89"/>
        <v>ALLRE2, INC</v>
      </c>
      <c r="G5473" s="149" t="s">
        <v>13438</v>
      </c>
      <c r="H5473" s="149" t="s">
        <v>7849</v>
      </c>
      <c r="I5473">
        <v>40009030</v>
      </c>
    </row>
    <row r="5474" spans="6:9" x14ac:dyDescent="0.25">
      <c r="F5474" t="str">
        <f t="shared" si="89"/>
        <v>ALLREADING BAKERY SYSTEMS</v>
      </c>
      <c r="G5474" s="149" t="s">
        <v>13438</v>
      </c>
      <c r="H5474" s="149" t="s">
        <v>7850</v>
      </c>
      <c r="I5474">
        <v>40001464</v>
      </c>
    </row>
    <row r="5475" spans="6:9" x14ac:dyDescent="0.25">
      <c r="F5475" t="str">
        <f t="shared" si="89"/>
        <v>ALLREADY BAKE FOODS INC.</v>
      </c>
      <c r="G5475" s="149" t="s">
        <v>13438</v>
      </c>
      <c r="H5475" s="149" t="s">
        <v>13910</v>
      </c>
      <c r="I5475">
        <v>40420202</v>
      </c>
    </row>
    <row r="5476" spans="6:9" x14ac:dyDescent="0.25">
      <c r="F5476" t="str">
        <f t="shared" si="89"/>
        <v>ALLREADY MIX SOLUTIONS, LLC</v>
      </c>
      <c r="G5476" s="149" t="s">
        <v>13438</v>
      </c>
      <c r="H5476" s="149" t="s">
        <v>7851</v>
      </c>
      <c r="I5476">
        <v>40005910</v>
      </c>
    </row>
    <row r="5477" spans="6:9" x14ac:dyDescent="0.25">
      <c r="F5477" t="str">
        <f t="shared" si="89"/>
        <v>ALLREBEL PACKAGING INC.</v>
      </c>
      <c r="G5477" s="149" t="s">
        <v>13438</v>
      </c>
      <c r="H5477" s="149" t="s">
        <v>13911</v>
      </c>
      <c r="I5477">
        <v>40421232</v>
      </c>
    </row>
    <row r="5478" spans="6:9" x14ac:dyDescent="0.25">
      <c r="F5478" t="str">
        <f t="shared" si="89"/>
        <v>ALLRECA TRADING, LLC</v>
      </c>
      <c r="G5478" s="149" t="s">
        <v>13438</v>
      </c>
      <c r="H5478" s="149" t="s">
        <v>7854</v>
      </c>
      <c r="I5478">
        <v>40008511</v>
      </c>
    </row>
    <row r="5479" spans="6:9" x14ac:dyDescent="0.25">
      <c r="F5479" t="str">
        <f t="shared" si="89"/>
        <v>ALLRECOCHEM INC</v>
      </c>
      <c r="G5479" s="149" t="s">
        <v>13438</v>
      </c>
      <c r="H5479" s="149" t="s">
        <v>7855</v>
      </c>
      <c r="I5479">
        <v>40421239</v>
      </c>
    </row>
    <row r="5480" spans="6:9" x14ac:dyDescent="0.25">
      <c r="F5480" t="str">
        <f t="shared" si="89"/>
        <v>ALLRECOGNITION SYSTEMS INC.</v>
      </c>
      <c r="G5480" s="149" t="s">
        <v>13438</v>
      </c>
      <c r="H5480" s="149" t="s">
        <v>7856</v>
      </c>
      <c r="I5480">
        <v>40007491</v>
      </c>
    </row>
    <row r="5481" spans="6:9" x14ac:dyDescent="0.25">
      <c r="F5481" t="str">
        <f t="shared" si="89"/>
        <v>ALLRED V FOODS CORP</v>
      </c>
      <c r="G5481" s="149" t="s">
        <v>13438</v>
      </c>
      <c r="H5481" s="149" t="s">
        <v>7858</v>
      </c>
      <c r="I5481">
        <v>40008874</v>
      </c>
    </row>
    <row r="5482" spans="6:9" x14ac:dyDescent="0.25">
      <c r="F5482" t="str">
        <f t="shared" si="89"/>
        <v>ALLREDLAND BRICK INC</v>
      </c>
      <c r="G5482" s="149" t="s">
        <v>13438</v>
      </c>
      <c r="H5482" s="149" t="s">
        <v>7861</v>
      </c>
      <c r="I5482">
        <v>40007914</v>
      </c>
    </row>
    <row r="5483" spans="6:9" x14ac:dyDescent="0.25">
      <c r="F5483" t="str">
        <f t="shared" si="89"/>
        <v>ALLREDSTONE FOOD CONSULTANTS LTD</v>
      </c>
      <c r="G5483" s="149" t="s">
        <v>13438</v>
      </c>
      <c r="H5483" s="149" t="s">
        <v>7864</v>
      </c>
      <c r="I5483">
        <v>40421448</v>
      </c>
    </row>
    <row r="5484" spans="6:9" x14ac:dyDescent="0.25">
      <c r="F5484" t="str">
        <f t="shared" si="89"/>
        <v>ALLREFIT, LLC</v>
      </c>
      <c r="G5484" s="149" t="s">
        <v>13438</v>
      </c>
      <c r="H5484" s="149" t="s">
        <v>7865</v>
      </c>
      <c r="I5484">
        <v>40007315</v>
      </c>
    </row>
    <row r="5485" spans="6:9" x14ac:dyDescent="0.25">
      <c r="F5485" t="str">
        <f t="shared" si="89"/>
        <v>ALLREGINALD DINGMAN &amp; SONS WOOD PRODUC</v>
      </c>
      <c r="G5485" s="149" t="s">
        <v>13438</v>
      </c>
      <c r="H5485" s="149" t="s">
        <v>7866</v>
      </c>
      <c r="I5485">
        <v>40420521</v>
      </c>
    </row>
    <row r="5486" spans="6:9" x14ac:dyDescent="0.25">
      <c r="F5486" t="str">
        <f t="shared" si="89"/>
        <v>ALLREGIONAL HOSE &amp; EQUIPMENT LTD</v>
      </c>
      <c r="G5486" s="149" t="s">
        <v>13438</v>
      </c>
      <c r="H5486" s="149" t="s">
        <v>7868</v>
      </c>
      <c r="I5486">
        <v>40421329</v>
      </c>
    </row>
    <row r="5487" spans="6:9" x14ac:dyDescent="0.25">
      <c r="F5487" t="str">
        <f t="shared" si="89"/>
        <v>ALLREGIONAL SUPPLY - MARIETTA</v>
      </c>
      <c r="G5487" s="149" t="s">
        <v>13438</v>
      </c>
      <c r="H5487" s="149" t="s">
        <v>7869</v>
      </c>
      <c r="I5487">
        <v>40001512</v>
      </c>
    </row>
    <row r="5488" spans="6:9" x14ac:dyDescent="0.25">
      <c r="F5488" t="str">
        <f t="shared" si="89"/>
        <v>ALLREGIONAL SUPPLY - MARIETTA (RP)</v>
      </c>
      <c r="G5488" s="149" t="s">
        <v>13438</v>
      </c>
      <c r="H5488" s="149" t="s">
        <v>7870</v>
      </c>
      <c r="I5488">
        <v>40008337</v>
      </c>
    </row>
    <row r="5489" spans="6:9" x14ac:dyDescent="0.25">
      <c r="F5489" t="str">
        <f t="shared" si="89"/>
        <v>ALLREGIONAL SUPPLY INC</v>
      </c>
      <c r="G5489" s="149" t="s">
        <v>13438</v>
      </c>
      <c r="H5489" s="149" t="s">
        <v>7873</v>
      </c>
      <c r="I5489">
        <v>40006139</v>
      </c>
    </row>
    <row r="5490" spans="6:9" x14ac:dyDescent="0.25">
      <c r="F5490" t="str">
        <f t="shared" si="89"/>
        <v>ALLREGIONAL SUPPLY-GREG STICKLEY</v>
      </c>
      <c r="G5490" s="149" t="s">
        <v>13438</v>
      </c>
      <c r="H5490" s="149" t="s">
        <v>7874</v>
      </c>
      <c r="I5490">
        <v>40007631</v>
      </c>
    </row>
    <row r="5491" spans="6:9" x14ac:dyDescent="0.25">
      <c r="F5491" t="str">
        <f t="shared" si="89"/>
        <v>ALLREICH LLC</v>
      </c>
      <c r="G5491" s="149" t="s">
        <v>13438</v>
      </c>
      <c r="H5491" s="149" t="s">
        <v>7876</v>
      </c>
      <c r="I5491">
        <v>40008227</v>
      </c>
    </row>
    <row r="5492" spans="6:9" x14ac:dyDescent="0.25">
      <c r="F5492" t="str">
        <f t="shared" si="89"/>
        <v>ALLREINDL BINDERY CO., INC.</v>
      </c>
      <c r="G5492" s="149" t="s">
        <v>13438</v>
      </c>
      <c r="H5492" s="149" t="s">
        <v>7878</v>
      </c>
      <c r="I5492">
        <v>40006391</v>
      </c>
    </row>
    <row r="5493" spans="6:9" x14ac:dyDescent="0.25">
      <c r="F5493" t="str">
        <f t="shared" si="89"/>
        <v>ALLREISER</v>
      </c>
      <c r="G5493" s="149" t="s">
        <v>13438</v>
      </c>
      <c r="H5493" s="149" t="s">
        <v>7879</v>
      </c>
      <c r="I5493">
        <v>40007931</v>
      </c>
    </row>
    <row r="5494" spans="6:9" x14ac:dyDescent="0.25">
      <c r="F5494" t="str">
        <f t="shared" si="89"/>
        <v>ALLREL, INC.</v>
      </c>
      <c r="G5494" s="149" t="s">
        <v>13438</v>
      </c>
      <c r="H5494" s="149" t="s">
        <v>7880</v>
      </c>
      <c r="I5494">
        <v>40008658</v>
      </c>
    </row>
    <row r="5495" spans="6:9" x14ac:dyDescent="0.25">
      <c r="F5495" t="str">
        <f t="shared" si="89"/>
        <v>ALLRELCO INC.</v>
      </c>
      <c r="G5495" s="149" t="s">
        <v>13438</v>
      </c>
      <c r="H5495" s="149" t="s">
        <v>7882</v>
      </c>
      <c r="I5495">
        <v>40420462</v>
      </c>
    </row>
    <row r="5496" spans="6:9" x14ac:dyDescent="0.25">
      <c r="F5496" t="str">
        <f t="shared" si="89"/>
        <v>ALLRELIABLE BEARING CO. LTD.</v>
      </c>
      <c r="G5496" s="149" t="s">
        <v>13438</v>
      </c>
      <c r="H5496" s="149" t="s">
        <v>7883</v>
      </c>
      <c r="I5496">
        <v>40420116</v>
      </c>
    </row>
    <row r="5497" spans="6:9" x14ac:dyDescent="0.25">
      <c r="F5497" t="str">
        <f t="shared" si="89"/>
        <v>ALLRELIABLE BELTING &amp; TRANS</v>
      </c>
      <c r="G5497" s="149" t="s">
        <v>13438</v>
      </c>
      <c r="H5497" s="149" t="s">
        <v>7884</v>
      </c>
      <c r="I5497">
        <v>40006032</v>
      </c>
    </row>
    <row r="5498" spans="6:9" x14ac:dyDescent="0.25">
      <c r="F5498" t="str">
        <f t="shared" si="89"/>
        <v>ALLRELIABLE BELTING &amp; TRANSMISSION CO.</v>
      </c>
      <c r="G5498" s="149" t="s">
        <v>13438</v>
      </c>
      <c r="H5498" s="149" t="s">
        <v>7885</v>
      </c>
      <c r="I5498">
        <v>40008585</v>
      </c>
    </row>
    <row r="5499" spans="6:9" x14ac:dyDescent="0.25">
      <c r="F5499" t="str">
        <f t="shared" si="89"/>
        <v>ALLRELIABLE BOOKBINDERS LIMITED</v>
      </c>
      <c r="G5499" s="149" t="s">
        <v>13438</v>
      </c>
      <c r="H5499" s="149" t="s">
        <v>7886</v>
      </c>
      <c r="I5499">
        <v>40420473</v>
      </c>
    </row>
    <row r="5500" spans="6:9" x14ac:dyDescent="0.25">
      <c r="F5500" t="str">
        <f t="shared" si="89"/>
        <v>ALLRELIABLE RUBBER INC</v>
      </c>
      <c r="G5500" s="149" t="s">
        <v>13438</v>
      </c>
      <c r="H5500" s="149" t="s">
        <v>7887</v>
      </c>
      <c r="I5500">
        <v>40004221</v>
      </c>
    </row>
    <row r="5501" spans="6:9" x14ac:dyDescent="0.25">
      <c r="F5501" t="str">
        <f t="shared" si="89"/>
        <v>ALLRELIASYS MATERIAL HANDLING</v>
      </c>
      <c r="G5501" s="149" t="s">
        <v>13438</v>
      </c>
      <c r="H5501" s="149" t="s">
        <v>7888</v>
      </c>
      <c r="I5501">
        <v>40006521</v>
      </c>
    </row>
    <row r="5502" spans="6:9" x14ac:dyDescent="0.25">
      <c r="F5502" t="str">
        <f t="shared" si="89"/>
        <v>ALLRELIZON CANADA</v>
      </c>
      <c r="G5502" s="149" t="s">
        <v>13438</v>
      </c>
      <c r="H5502" s="149" t="s">
        <v>7889</v>
      </c>
      <c r="I5502">
        <v>40420191</v>
      </c>
    </row>
    <row r="5503" spans="6:9" x14ac:dyDescent="0.25">
      <c r="F5503" t="str">
        <f t="shared" si="89"/>
        <v>ALLRELY-A-PACK PARTS</v>
      </c>
      <c r="G5503" s="149" t="s">
        <v>13438</v>
      </c>
      <c r="H5503" s="149" t="s">
        <v>7891</v>
      </c>
      <c r="I5503">
        <v>40002506</v>
      </c>
    </row>
    <row r="5504" spans="6:9" x14ac:dyDescent="0.25">
      <c r="F5504" t="str">
        <f t="shared" si="89"/>
        <v>ALLREMATECH INDUSTRIES</v>
      </c>
      <c r="G5504" s="149" t="s">
        <v>13438</v>
      </c>
      <c r="H5504" s="149" t="s">
        <v>7892</v>
      </c>
      <c r="I5504">
        <v>40008120</v>
      </c>
    </row>
    <row r="5505" spans="6:9" x14ac:dyDescent="0.25">
      <c r="F5505" t="str">
        <f t="shared" si="89"/>
        <v>ALLREMEE PRODUCTS CORP</v>
      </c>
      <c r="G5505" s="149" t="s">
        <v>13438</v>
      </c>
      <c r="H5505" s="149" t="s">
        <v>7894</v>
      </c>
      <c r="I5505">
        <v>40000950</v>
      </c>
    </row>
    <row r="5506" spans="6:9" x14ac:dyDescent="0.25">
      <c r="F5506" t="str">
        <f t="shared" si="89"/>
        <v>ALLRENFROE DESIGN WORKS</v>
      </c>
      <c r="G5506" s="149" t="s">
        <v>13438</v>
      </c>
      <c r="H5506" s="149" t="s">
        <v>7896</v>
      </c>
      <c r="I5506">
        <v>40008853</v>
      </c>
    </row>
    <row r="5507" spans="6:9" x14ac:dyDescent="0.25">
      <c r="F5507" t="str">
        <f t="shared" ref="F5507:F5570" si="90">CONCATENATE(G5507, H5507)</f>
        <v>ALLRENWOOD MILLS, LLC</v>
      </c>
      <c r="G5507" s="149" t="s">
        <v>13438</v>
      </c>
      <c r="H5507" s="149" t="s">
        <v>13912</v>
      </c>
      <c r="I5507">
        <v>40007066</v>
      </c>
    </row>
    <row r="5508" spans="6:9" x14ac:dyDescent="0.25">
      <c r="F5508" s="185" t="str">
        <f t="shared" si="90"/>
        <v>ALLREP CORPORATION</v>
      </c>
      <c r="G5508" s="149" t="s">
        <v>13438</v>
      </c>
      <c r="H5508" s="149" t="s">
        <v>7898</v>
      </c>
      <c r="I5508">
        <v>40001556</v>
      </c>
    </row>
    <row r="5509" spans="6:9" x14ac:dyDescent="0.25">
      <c r="F5509" s="185" t="str">
        <f t="shared" si="90"/>
        <v>ALLREP CORPORATION</v>
      </c>
      <c r="G5509" s="149" t="s">
        <v>13438</v>
      </c>
      <c r="H5509" s="149" t="s">
        <v>7898</v>
      </c>
      <c r="I5509">
        <v>40008574</v>
      </c>
    </row>
    <row r="5510" spans="6:9" x14ac:dyDescent="0.25">
      <c r="F5510" t="str">
        <f t="shared" si="90"/>
        <v>ALLRESOLUTE FOREST PRODUCTS</v>
      </c>
      <c r="G5510" s="149" t="s">
        <v>13438</v>
      </c>
      <c r="H5510" s="149" t="s">
        <v>7900</v>
      </c>
      <c r="I5510">
        <v>40000272</v>
      </c>
    </row>
    <row r="5511" spans="6:9" x14ac:dyDescent="0.25">
      <c r="F5511" t="str">
        <f t="shared" si="90"/>
        <v>ALLRESOURCE INDUSTRIAL GROUP INC.</v>
      </c>
      <c r="G5511" s="149" t="s">
        <v>13438</v>
      </c>
      <c r="H5511" s="149" t="s">
        <v>7901</v>
      </c>
      <c r="I5511">
        <v>40420429</v>
      </c>
    </row>
    <row r="5512" spans="6:9" x14ac:dyDescent="0.25">
      <c r="F5512" t="str">
        <f t="shared" si="90"/>
        <v>ALLRE-STRIKE MACHINE AND TOOL INC</v>
      </c>
      <c r="G5512" s="149" t="s">
        <v>13438</v>
      </c>
      <c r="H5512" s="149" t="s">
        <v>7902</v>
      </c>
      <c r="I5512">
        <v>40421121</v>
      </c>
    </row>
    <row r="5513" spans="6:9" x14ac:dyDescent="0.25">
      <c r="F5513" t="str">
        <f t="shared" si="90"/>
        <v>ALLREUTHER MOLD</v>
      </c>
      <c r="G5513" s="149" t="s">
        <v>13438</v>
      </c>
      <c r="H5513" s="149" t="s">
        <v>7904</v>
      </c>
      <c r="I5513">
        <v>40008962</v>
      </c>
    </row>
    <row r="5514" spans="6:9" x14ac:dyDescent="0.25">
      <c r="F5514" t="str">
        <f t="shared" si="90"/>
        <v>ALLREVERE PLASTICS SYSTEMS, LLC</v>
      </c>
      <c r="G5514" s="149" t="s">
        <v>13438</v>
      </c>
      <c r="H5514" s="149" t="s">
        <v>7905</v>
      </c>
      <c r="I5514">
        <v>40006679</v>
      </c>
    </row>
    <row r="5515" spans="6:9" x14ac:dyDescent="0.25">
      <c r="F5515" t="str">
        <f t="shared" si="90"/>
        <v>ALLREVOLUTION BELTING INC.</v>
      </c>
      <c r="G5515" s="149" t="s">
        <v>13438</v>
      </c>
      <c r="H5515" s="149" t="s">
        <v>7906</v>
      </c>
      <c r="I5515">
        <v>40421260</v>
      </c>
    </row>
    <row r="5516" spans="6:9" x14ac:dyDescent="0.25">
      <c r="F5516" t="str">
        <f t="shared" si="90"/>
        <v>ALLREX POWER MAGNETICS</v>
      </c>
      <c r="G5516" s="149" t="s">
        <v>13438</v>
      </c>
      <c r="H5516" s="149" t="s">
        <v>7909</v>
      </c>
      <c r="I5516">
        <v>40421336</v>
      </c>
    </row>
    <row r="5517" spans="6:9" x14ac:dyDescent="0.25">
      <c r="F5517" t="str">
        <f t="shared" si="90"/>
        <v>ALLREXAM BEVERAGE CAN COMPANY</v>
      </c>
      <c r="G5517" s="149" t="s">
        <v>13438</v>
      </c>
      <c r="H5517" s="149" t="s">
        <v>7910</v>
      </c>
      <c r="I5517">
        <v>40003933</v>
      </c>
    </row>
    <row r="5518" spans="6:9" x14ac:dyDescent="0.25">
      <c r="F5518" t="str">
        <f t="shared" si="90"/>
        <v>ALLREXDALE CONTAINER CORPORATION</v>
      </c>
      <c r="G5518" s="149" t="s">
        <v>13438</v>
      </c>
      <c r="H5518" s="149" t="s">
        <v>7911</v>
      </c>
      <c r="I5518">
        <v>40420892</v>
      </c>
    </row>
    <row r="5519" spans="6:9" x14ac:dyDescent="0.25">
      <c r="F5519" t="str">
        <f t="shared" si="90"/>
        <v>ALLREXEL INC</v>
      </c>
      <c r="G5519" s="149" t="s">
        <v>13438</v>
      </c>
      <c r="H5519" s="149" t="s">
        <v>7912</v>
      </c>
      <c r="I5519">
        <v>40004453</v>
      </c>
    </row>
    <row r="5520" spans="6:9" x14ac:dyDescent="0.25">
      <c r="F5520" t="str">
        <f t="shared" si="90"/>
        <v>ALLREXFAB INC</v>
      </c>
      <c r="G5520" s="149" t="s">
        <v>13438</v>
      </c>
      <c r="H5520" s="149" t="s">
        <v>7913</v>
      </c>
      <c r="I5520">
        <v>40420861</v>
      </c>
    </row>
    <row r="5521" spans="6:9" x14ac:dyDescent="0.25">
      <c r="F5521" t="str">
        <f t="shared" si="90"/>
        <v>ALLRF BIOCIDICS</v>
      </c>
      <c r="G5521" s="149" t="s">
        <v>13438</v>
      </c>
      <c r="H5521" s="149" t="s">
        <v>7916</v>
      </c>
      <c r="I5521">
        <v>40006792</v>
      </c>
    </row>
    <row r="5522" spans="6:9" x14ac:dyDescent="0.25">
      <c r="F5522" t="str">
        <f t="shared" si="90"/>
        <v>ALLRG BREWTON INC</v>
      </c>
      <c r="G5522" s="149" t="s">
        <v>13438</v>
      </c>
      <c r="H5522" s="149" t="s">
        <v>7917</v>
      </c>
      <c r="I5522">
        <v>40008417</v>
      </c>
    </row>
    <row r="5523" spans="6:9" x14ac:dyDescent="0.25">
      <c r="F5523" t="str">
        <f t="shared" si="90"/>
        <v>ALLRG INDUSTRIAL SOLUTIONS</v>
      </c>
      <c r="G5523" s="149" t="s">
        <v>13438</v>
      </c>
      <c r="H5523" s="149" t="s">
        <v>7919</v>
      </c>
      <c r="I5523">
        <v>40007184</v>
      </c>
    </row>
    <row r="5524" spans="6:9" x14ac:dyDescent="0.25">
      <c r="F5524" t="str">
        <f t="shared" si="90"/>
        <v>ALLRGA - (MD)</v>
      </c>
      <c r="G5524" s="149" t="s">
        <v>13438</v>
      </c>
      <c r="H5524" s="149" t="s">
        <v>7920</v>
      </c>
      <c r="I5524">
        <v>40002838</v>
      </c>
    </row>
    <row r="5525" spans="6:9" x14ac:dyDescent="0.25">
      <c r="F5525" t="str">
        <f t="shared" si="90"/>
        <v>ALLRGA - FORT WORTH</v>
      </c>
      <c r="G5525" s="149" t="s">
        <v>13438</v>
      </c>
      <c r="H5525" s="149" t="s">
        <v>7922</v>
      </c>
      <c r="I5525">
        <v>40001087</v>
      </c>
    </row>
    <row r="5526" spans="6:9" x14ac:dyDescent="0.25">
      <c r="F5526" t="str">
        <f t="shared" si="90"/>
        <v>ALLRGA - N. LITTLE ROCK</v>
      </c>
      <c r="G5526" s="149" t="s">
        <v>13438</v>
      </c>
      <c r="H5526" s="149" t="s">
        <v>7923</v>
      </c>
      <c r="I5526">
        <v>40005133</v>
      </c>
    </row>
    <row r="5527" spans="6:9" x14ac:dyDescent="0.25">
      <c r="F5527" t="str">
        <f t="shared" si="90"/>
        <v>ALLRGA-ALLIED BELTING DALLAS</v>
      </c>
      <c r="G5527" s="149" t="s">
        <v>13438</v>
      </c>
      <c r="H5527" s="149" t="s">
        <v>7925</v>
      </c>
      <c r="I5527">
        <v>40004510</v>
      </c>
    </row>
    <row r="5528" spans="6:9" x14ac:dyDescent="0.25">
      <c r="F5528" t="str">
        <f t="shared" si="90"/>
        <v>ALLRGA-FORT WAYNE, IN</v>
      </c>
      <c r="G5528" s="149" t="s">
        <v>13438</v>
      </c>
      <c r="H5528" s="149" t="s">
        <v>7926</v>
      </c>
      <c r="I5528">
        <v>40005707</v>
      </c>
    </row>
    <row r="5529" spans="6:9" x14ac:dyDescent="0.25">
      <c r="F5529" t="str">
        <f t="shared" si="90"/>
        <v>ALLRGA-SPRINGFIELD, MO</v>
      </c>
      <c r="G5529" s="149" t="s">
        <v>13438</v>
      </c>
      <c r="H5529" s="149" t="s">
        <v>7927</v>
      </c>
      <c r="I5529">
        <v>40007308</v>
      </c>
    </row>
    <row r="5530" spans="6:9" x14ac:dyDescent="0.25">
      <c r="F5530" t="str">
        <f t="shared" si="90"/>
        <v>ALLRHEON U.S.A.</v>
      </c>
      <c r="G5530" s="149" t="s">
        <v>13438</v>
      </c>
      <c r="H5530" s="149" t="s">
        <v>7928</v>
      </c>
      <c r="I5530">
        <v>40006894</v>
      </c>
    </row>
    <row r="5531" spans="6:9" x14ac:dyDescent="0.25">
      <c r="F5531" t="str">
        <f t="shared" si="90"/>
        <v>ALLRHEON USA</v>
      </c>
      <c r="G5531" s="149" t="s">
        <v>13438</v>
      </c>
      <c r="H5531" s="149" t="s">
        <v>7929</v>
      </c>
      <c r="I5531">
        <v>40000627</v>
      </c>
    </row>
    <row r="5532" spans="6:9" x14ac:dyDescent="0.25">
      <c r="F5532" t="str">
        <f t="shared" si="90"/>
        <v>ALLRHODE ISLAND TEXTILE CO</v>
      </c>
      <c r="G5532" s="149" t="s">
        <v>13438</v>
      </c>
      <c r="H5532" s="149" t="s">
        <v>7930</v>
      </c>
      <c r="I5532">
        <v>40008058</v>
      </c>
    </row>
    <row r="5533" spans="6:9" x14ac:dyDescent="0.25">
      <c r="F5533" t="str">
        <f t="shared" si="90"/>
        <v>ALLRICARDO OLALDE V.</v>
      </c>
      <c r="G5533" s="149" t="s">
        <v>13438</v>
      </c>
      <c r="H5533" s="149" t="s">
        <v>7931</v>
      </c>
      <c r="I5533">
        <v>40007425</v>
      </c>
    </row>
    <row r="5534" spans="6:9" x14ac:dyDescent="0.25">
      <c r="F5534" t="str">
        <f t="shared" si="90"/>
        <v>ALLRICE BARTON CORP</v>
      </c>
      <c r="G5534" s="149" t="s">
        <v>13438</v>
      </c>
      <c r="H5534" s="149" t="s">
        <v>7932</v>
      </c>
      <c r="I5534">
        <v>40004564</v>
      </c>
    </row>
    <row r="5535" spans="6:9" x14ac:dyDescent="0.25">
      <c r="F5535" t="str">
        <f t="shared" si="90"/>
        <v>ALLRICH PRODUCTS CORP - LOCKPORT</v>
      </c>
      <c r="G5535" s="149" t="s">
        <v>13438</v>
      </c>
      <c r="H5535" s="149" t="s">
        <v>7935</v>
      </c>
      <c r="I5535">
        <v>40007036</v>
      </c>
    </row>
    <row r="5536" spans="6:9" x14ac:dyDescent="0.25">
      <c r="F5536" t="str">
        <f t="shared" si="90"/>
        <v>ALLRICH PRODUCTS CORP - MURFREESBORO</v>
      </c>
      <c r="G5536" s="149" t="s">
        <v>13438</v>
      </c>
      <c r="H5536" s="149" t="s">
        <v>7936</v>
      </c>
      <c r="I5536">
        <v>40006689</v>
      </c>
    </row>
    <row r="5537" spans="6:9" x14ac:dyDescent="0.25">
      <c r="F5537" t="str">
        <f t="shared" si="90"/>
        <v>ALLRICH PRODUCTS CORP - SANTA ANA</v>
      </c>
      <c r="G5537" s="149" t="s">
        <v>13438</v>
      </c>
      <c r="H5537" s="149" t="s">
        <v>7937</v>
      </c>
      <c r="I5537">
        <v>40003980</v>
      </c>
    </row>
    <row r="5538" spans="6:9" x14ac:dyDescent="0.25">
      <c r="F5538" t="str">
        <f t="shared" si="90"/>
        <v>ALLRICH PRODUCTS CORP - TORRANCE</v>
      </c>
      <c r="G5538" s="149" t="s">
        <v>13438</v>
      </c>
      <c r="H5538" s="149" t="s">
        <v>7938</v>
      </c>
      <c r="I5538">
        <v>40007772</v>
      </c>
    </row>
    <row r="5539" spans="6:9" x14ac:dyDescent="0.25">
      <c r="F5539" t="str">
        <f t="shared" si="90"/>
        <v>ALLRICH PRODUCTS CORP - UNION CITY</v>
      </c>
      <c r="G5539" s="149" t="s">
        <v>13438</v>
      </c>
      <c r="H5539" s="149" t="s">
        <v>7939</v>
      </c>
      <c r="I5539">
        <v>40007898</v>
      </c>
    </row>
    <row r="5540" spans="6:9" x14ac:dyDescent="0.25">
      <c r="F5540" t="str">
        <f t="shared" si="90"/>
        <v>ALLRICH PRODUCTS CORPORATION</v>
      </c>
      <c r="G5540" s="149" t="s">
        <v>13438</v>
      </c>
      <c r="H5540" s="149" t="s">
        <v>7940</v>
      </c>
      <c r="I5540">
        <v>40421101</v>
      </c>
    </row>
    <row r="5541" spans="6:9" x14ac:dyDescent="0.25">
      <c r="F5541" t="str">
        <f t="shared" si="90"/>
        <v>ALLRICH PRODUCTS OF CANADA L</v>
      </c>
      <c r="G5541" s="149" t="s">
        <v>13438</v>
      </c>
      <c r="H5541" s="149" t="s">
        <v>7941</v>
      </c>
      <c r="I5541">
        <v>40420215</v>
      </c>
    </row>
    <row r="5542" spans="6:9" x14ac:dyDescent="0.25">
      <c r="F5542" t="str">
        <f t="shared" si="90"/>
        <v>ALLRICHELIEU FOODS, INC.</v>
      </c>
      <c r="G5542" s="149" t="s">
        <v>13438</v>
      </c>
      <c r="H5542" s="149" t="s">
        <v>7944</v>
      </c>
      <c r="I5542">
        <v>40008263</v>
      </c>
    </row>
    <row r="5543" spans="6:9" x14ac:dyDescent="0.25">
      <c r="F5543" t="str">
        <f t="shared" si="90"/>
        <v>ALLRICHMOND BAKING OF GEORGIA, INC.</v>
      </c>
      <c r="G5543" s="149" t="s">
        <v>13438</v>
      </c>
      <c r="H5543" s="149" t="s">
        <v>7945</v>
      </c>
      <c r="I5543">
        <v>40003629</v>
      </c>
    </row>
    <row r="5544" spans="6:9" x14ac:dyDescent="0.25">
      <c r="F5544" s="185" t="str">
        <f t="shared" si="90"/>
        <v>ALLRICHMOND SUPPLY COMPANY</v>
      </c>
      <c r="G5544" s="149" t="s">
        <v>13438</v>
      </c>
      <c r="H5544" s="149" t="s">
        <v>7948</v>
      </c>
      <c r="I5544">
        <v>40006043</v>
      </c>
    </row>
    <row r="5545" spans="6:9" x14ac:dyDescent="0.25">
      <c r="F5545" s="185" t="str">
        <f t="shared" si="90"/>
        <v>ALLRICHMOND SUPPLY COMPANY</v>
      </c>
      <c r="G5545" s="149" t="s">
        <v>13438</v>
      </c>
      <c r="H5545" s="149" t="s">
        <v>7948</v>
      </c>
      <c r="I5545">
        <v>40000236</v>
      </c>
    </row>
    <row r="5546" spans="6:9" x14ac:dyDescent="0.25">
      <c r="F5546" t="str">
        <f t="shared" si="90"/>
        <v>ALLRICHWOOD MEAT CO., INC.</v>
      </c>
      <c r="G5546" s="149" t="s">
        <v>13438</v>
      </c>
      <c r="H5546" s="149" t="s">
        <v>7950</v>
      </c>
      <c r="I5546">
        <v>40007940</v>
      </c>
    </row>
    <row r="5547" spans="6:9" x14ac:dyDescent="0.25">
      <c r="F5547" t="str">
        <f t="shared" si="90"/>
        <v>ALLRICK HUSBAND AMARILLO</v>
      </c>
      <c r="G5547" s="149" t="s">
        <v>13438</v>
      </c>
      <c r="H5547" s="149" t="s">
        <v>7951</v>
      </c>
      <c r="I5547">
        <v>40007845</v>
      </c>
    </row>
    <row r="5548" spans="6:9" x14ac:dyDescent="0.25">
      <c r="F5548" t="str">
        <f t="shared" si="90"/>
        <v>ALLRICK LAHEY</v>
      </c>
      <c r="G5548" s="149" t="s">
        <v>13438</v>
      </c>
      <c r="H5548" s="149" t="s">
        <v>7952</v>
      </c>
      <c r="I5548">
        <v>40421026</v>
      </c>
    </row>
    <row r="5549" spans="6:9" x14ac:dyDescent="0.25">
      <c r="F5549" t="str">
        <f t="shared" si="90"/>
        <v>ALLRICKARD CIRCULAR FOLDING</v>
      </c>
      <c r="G5549" s="149" t="s">
        <v>13438</v>
      </c>
      <c r="H5549" s="149" t="s">
        <v>7953</v>
      </c>
      <c r="I5549">
        <v>40003584</v>
      </c>
    </row>
    <row r="5550" spans="6:9" x14ac:dyDescent="0.25">
      <c r="F5550" t="str">
        <f t="shared" si="90"/>
        <v>ALLRIDGELINE ENGINEERING COMPANY</v>
      </c>
      <c r="G5550" s="149" t="s">
        <v>13438</v>
      </c>
      <c r="H5550" s="149" t="s">
        <v>7955</v>
      </c>
      <c r="I5550">
        <v>40006772</v>
      </c>
    </row>
    <row r="5551" spans="6:9" x14ac:dyDescent="0.25">
      <c r="F5551" t="str">
        <f t="shared" si="90"/>
        <v>ALLRIETER AMERICA LLC</v>
      </c>
      <c r="G5551" s="149" t="s">
        <v>13438</v>
      </c>
      <c r="H5551" s="149" t="s">
        <v>7956</v>
      </c>
      <c r="I5551">
        <v>40000196</v>
      </c>
    </row>
    <row r="5552" spans="6:9" x14ac:dyDescent="0.25">
      <c r="F5552" t="str">
        <f t="shared" si="90"/>
        <v>ALLRIETER CORP. - FORMERLY ICBT, INC.</v>
      </c>
      <c r="G5552" s="149" t="s">
        <v>13438</v>
      </c>
      <c r="H5552" s="149" t="s">
        <v>7957</v>
      </c>
      <c r="I5552">
        <v>40000092</v>
      </c>
    </row>
    <row r="5553" spans="6:9" x14ac:dyDescent="0.25">
      <c r="F5553" t="str">
        <f t="shared" si="90"/>
        <v>ALLRIGO'S EQUIPMENT MFG LLC</v>
      </c>
      <c r="G5553" s="149" t="s">
        <v>13438</v>
      </c>
      <c r="H5553" s="149" t="s">
        <v>7959</v>
      </c>
      <c r="I5553">
        <v>40007072</v>
      </c>
    </row>
    <row r="5554" spans="6:9" x14ac:dyDescent="0.25">
      <c r="F5554" t="str">
        <f t="shared" si="90"/>
        <v>ALLRILEY PRODUCT HANDLING</v>
      </c>
      <c r="G5554" s="149" t="s">
        <v>13438</v>
      </c>
      <c r="H5554" s="149" t="s">
        <v>13913</v>
      </c>
      <c r="I5554">
        <v>602867</v>
      </c>
    </row>
    <row r="5555" spans="6:9" x14ac:dyDescent="0.25">
      <c r="F5555" t="str">
        <f t="shared" si="90"/>
        <v>ALLRIMA ENTERPRISES, INC.</v>
      </c>
      <c r="G5555" s="149" t="s">
        <v>13438</v>
      </c>
      <c r="H5555" s="149" t="s">
        <v>7961</v>
      </c>
      <c r="I5555">
        <v>40003993</v>
      </c>
    </row>
    <row r="5556" spans="6:9" x14ac:dyDescent="0.25">
      <c r="F5556" t="str">
        <f t="shared" si="90"/>
        <v>ALLRING ENTERPRISE LLC</v>
      </c>
      <c r="G5556" s="149" t="s">
        <v>13438</v>
      </c>
      <c r="H5556" s="149" t="s">
        <v>7965</v>
      </c>
      <c r="I5556">
        <v>40007822</v>
      </c>
    </row>
    <row r="5557" spans="6:9" x14ac:dyDescent="0.25">
      <c r="F5557" t="str">
        <f t="shared" si="90"/>
        <v>ALLRINNAI AMERICA CORP</v>
      </c>
      <c r="G5557" s="149" t="s">
        <v>13438</v>
      </c>
      <c r="H5557" s="149" t="s">
        <v>7966</v>
      </c>
      <c r="I5557">
        <v>40008777</v>
      </c>
    </row>
    <row r="5558" spans="6:9" x14ac:dyDescent="0.25">
      <c r="F5558" t="str">
        <f t="shared" si="90"/>
        <v>ALLRIO TINTO ALCAN</v>
      </c>
      <c r="G5558" s="149" t="s">
        <v>13438</v>
      </c>
      <c r="H5558" s="149" t="s">
        <v>7967</v>
      </c>
      <c r="I5558">
        <v>40420845</v>
      </c>
    </row>
    <row r="5559" spans="6:9" x14ac:dyDescent="0.25">
      <c r="F5559" t="str">
        <f t="shared" si="90"/>
        <v>ALLRIPA LLC</v>
      </c>
      <c r="G5559" s="149" t="s">
        <v>13438</v>
      </c>
      <c r="H5559" s="149" t="s">
        <v>7968</v>
      </c>
      <c r="I5559">
        <v>40007343</v>
      </c>
    </row>
    <row r="5560" spans="6:9" x14ac:dyDescent="0.25">
      <c r="F5560" t="str">
        <f t="shared" si="90"/>
        <v>ALLRITE-HITE CORPORATION</v>
      </c>
      <c r="G5560" s="149" t="s">
        <v>13438</v>
      </c>
      <c r="H5560" s="149" t="s">
        <v>7970</v>
      </c>
      <c r="I5560">
        <v>40004184</v>
      </c>
    </row>
    <row r="5561" spans="6:9" x14ac:dyDescent="0.25">
      <c r="F5561" t="str">
        <f t="shared" si="90"/>
        <v>ALLRITE-HITE CORPORATION (ROLL UP DOOR</v>
      </c>
      <c r="G5561" s="149" t="s">
        <v>13438</v>
      </c>
      <c r="H5561" s="149" t="s">
        <v>7971</v>
      </c>
      <c r="I5561">
        <v>40000387</v>
      </c>
    </row>
    <row r="5562" spans="6:9" x14ac:dyDescent="0.25">
      <c r="F5562" t="str">
        <f t="shared" si="90"/>
        <v>ALLRITEWAY CONVEYORS, INC.</v>
      </c>
      <c r="G5562" s="149" t="s">
        <v>13438</v>
      </c>
      <c r="H5562" s="149" t="s">
        <v>7972</v>
      </c>
      <c r="I5562">
        <v>40008080</v>
      </c>
    </row>
    <row r="5563" spans="6:9" x14ac:dyDescent="0.25">
      <c r="F5563" t="str">
        <f t="shared" si="90"/>
        <v>ALLRIVERCOR LLC</v>
      </c>
      <c r="G5563" s="149" t="s">
        <v>13438</v>
      </c>
      <c r="H5563" s="149" t="s">
        <v>7974</v>
      </c>
      <c r="I5563">
        <v>40005618</v>
      </c>
    </row>
    <row r="5564" spans="6:9" x14ac:dyDescent="0.25">
      <c r="F5564" t="str">
        <f t="shared" si="90"/>
        <v>ALLRIVERSIDE NATURAL FOODS LTD.</v>
      </c>
      <c r="G5564" s="149" t="s">
        <v>13438</v>
      </c>
      <c r="H5564" s="149" t="s">
        <v>7975</v>
      </c>
      <c r="I5564">
        <v>40421527</v>
      </c>
    </row>
    <row r="5565" spans="6:9" x14ac:dyDescent="0.25">
      <c r="F5565" t="str">
        <f t="shared" si="90"/>
        <v>ALLRIVERWOOD INTERNATIONAL</v>
      </c>
      <c r="G5565" s="149" t="s">
        <v>13438</v>
      </c>
      <c r="H5565" s="149" t="s">
        <v>7978</v>
      </c>
      <c r="I5565">
        <v>40004116</v>
      </c>
    </row>
    <row r="5566" spans="6:9" x14ac:dyDescent="0.25">
      <c r="F5566" t="str">
        <f t="shared" si="90"/>
        <v>ALLRIX NORTH AMERICA, LLC</v>
      </c>
      <c r="G5566" s="149" t="s">
        <v>13438</v>
      </c>
      <c r="H5566" s="149" t="s">
        <v>7980</v>
      </c>
      <c r="I5566">
        <v>40008138</v>
      </c>
    </row>
    <row r="5567" spans="6:9" x14ac:dyDescent="0.25">
      <c r="F5567" t="str">
        <f t="shared" si="90"/>
        <v>ALLRJB MARKET REPAIR</v>
      </c>
      <c r="G5567" s="149" t="s">
        <v>13438</v>
      </c>
      <c r="H5567" s="149" t="s">
        <v>7981</v>
      </c>
      <c r="I5567">
        <v>40002651</v>
      </c>
    </row>
    <row r="5568" spans="6:9" x14ac:dyDescent="0.25">
      <c r="F5568" t="str">
        <f t="shared" si="90"/>
        <v>ALLRMF STEEL PRODUCTS CO</v>
      </c>
      <c r="G5568" s="149" t="s">
        <v>13438</v>
      </c>
      <c r="H5568" s="149" t="s">
        <v>7984</v>
      </c>
      <c r="I5568">
        <v>40001996</v>
      </c>
    </row>
    <row r="5569" spans="6:9" x14ac:dyDescent="0.25">
      <c r="F5569" t="str">
        <f t="shared" si="90"/>
        <v>ALLRMH SYSTEMS</v>
      </c>
      <c r="G5569" s="149" t="s">
        <v>13438</v>
      </c>
      <c r="H5569" s="149" t="s">
        <v>7986</v>
      </c>
      <c r="I5569">
        <v>40007452</v>
      </c>
    </row>
    <row r="5570" spans="6:9" x14ac:dyDescent="0.25">
      <c r="F5570" t="str">
        <f t="shared" si="90"/>
        <v>ALLRNA AUTOMTED SYSTEMS INC.</v>
      </c>
      <c r="G5570" s="149" t="s">
        <v>13438</v>
      </c>
      <c r="H5570" s="149" t="s">
        <v>7987</v>
      </c>
      <c r="I5570">
        <v>40420568</v>
      </c>
    </row>
    <row r="5571" spans="6:9" x14ac:dyDescent="0.25">
      <c r="F5571" t="str">
        <f t="shared" ref="F5571:F5634" si="91">CONCATENATE(G5571, H5571)</f>
        <v>ALLRNR FABRICATION</v>
      </c>
      <c r="G5571" s="149" t="s">
        <v>13438</v>
      </c>
      <c r="H5571" s="149" t="s">
        <v>7988</v>
      </c>
      <c r="I5571">
        <v>40007859</v>
      </c>
    </row>
    <row r="5572" spans="6:9" x14ac:dyDescent="0.25">
      <c r="F5572" t="str">
        <f t="shared" si="91"/>
        <v>ALLROACH CONVEYOR SYSTEMS</v>
      </c>
      <c r="G5572" s="149" t="s">
        <v>13438</v>
      </c>
      <c r="H5572" s="149" t="s">
        <v>7989</v>
      </c>
      <c r="I5572">
        <v>40000328</v>
      </c>
    </row>
    <row r="5573" spans="6:9" x14ac:dyDescent="0.25">
      <c r="F5573" t="str">
        <f t="shared" si="91"/>
        <v>ALLROARING SPRING PAPER PRODUCTS</v>
      </c>
      <c r="G5573" s="149" t="s">
        <v>13438</v>
      </c>
      <c r="H5573" s="149" t="s">
        <v>7990</v>
      </c>
      <c r="I5573">
        <v>40005638</v>
      </c>
    </row>
    <row r="5574" spans="6:9" x14ac:dyDescent="0.25">
      <c r="F5574" t="str">
        <f t="shared" si="91"/>
        <v>ALLROB SALAMIDA CO. INC</v>
      </c>
      <c r="G5574" s="149" t="s">
        <v>13438</v>
      </c>
      <c r="H5574" s="149" t="s">
        <v>7992</v>
      </c>
      <c r="I5574">
        <v>40007436</v>
      </c>
    </row>
    <row r="5575" spans="6:9" x14ac:dyDescent="0.25">
      <c r="F5575" t="str">
        <f t="shared" si="91"/>
        <v>ALLROBATECH CANADA</v>
      </c>
      <c r="G5575" s="149" t="s">
        <v>13438</v>
      </c>
      <c r="H5575" s="149" t="s">
        <v>7993</v>
      </c>
      <c r="I5575">
        <v>40420876</v>
      </c>
    </row>
    <row r="5576" spans="6:9" x14ac:dyDescent="0.25">
      <c r="F5576" t="str">
        <f t="shared" si="91"/>
        <v>ALLROBERT RENNIE</v>
      </c>
      <c r="G5576" s="149" t="s">
        <v>13438</v>
      </c>
      <c r="H5576" s="149" t="s">
        <v>7999</v>
      </c>
      <c r="I5576">
        <v>40001755</v>
      </c>
    </row>
    <row r="5577" spans="6:9" x14ac:dyDescent="0.25">
      <c r="F5577" t="str">
        <f t="shared" si="91"/>
        <v>ALLROBERTS POLY PRO, INC.</v>
      </c>
      <c r="G5577" s="149" t="s">
        <v>13438</v>
      </c>
      <c r="H5577" s="149" t="s">
        <v>8000</v>
      </c>
      <c r="I5577">
        <v>40000300</v>
      </c>
    </row>
    <row r="5578" spans="6:9" x14ac:dyDescent="0.25">
      <c r="F5578" t="str">
        <f t="shared" si="91"/>
        <v>ALLROBERTSON EQUIPMENT COMPANY, INC.</v>
      </c>
      <c r="G5578" s="149" t="s">
        <v>13438</v>
      </c>
      <c r="H5578" s="149" t="s">
        <v>8001</v>
      </c>
      <c r="I5578">
        <v>40002684</v>
      </c>
    </row>
    <row r="5579" spans="6:9" x14ac:dyDescent="0.25">
      <c r="F5579" t="str">
        <f t="shared" si="91"/>
        <v>ALLROBINSON METAL, INC.</v>
      </c>
      <c r="G5579" s="149" t="s">
        <v>13438</v>
      </c>
      <c r="H5579" s="149" t="s">
        <v>8002</v>
      </c>
      <c r="I5579">
        <v>40007708</v>
      </c>
    </row>
    <row r="5580" spans="6:9" x14ac:dyDescent="0.25">
      <c r="F5580" t="str">
        <f t="shared" si="91"/>
        <v>ALLROBLY MECHANICAL MAINTENANCE LTD</v>
      </c>
      <c r="G5580" s="149" t="s">
        <v>13438</v>
      </c>
      <c r="H5580" s="149" t="s">
        <v>8003</v>
      </c>
      <c r="I5580">
        <v>40421333</v>
      </c>
    </row>
    <row r="5581" spans="6:9" x14ac:dyDescent="0.25">
      <c r="F5581" t="str">
        <f t="shared" si="91"/>
        <v>ALLROBOMEDICA, INC.</v>
      </c>
      <c r="G5581" s="149" t="s">
        <v>13438</v>
      </c>
      <c r="H5581" s="149" t="s">
        <v>8004</v>
      </c>
      <c r="I5581">
        <v>40002528</v>
      </c>
    </row>
    <row r="5582" spans="6:9" x14ac:dyDescent="0.25">
      <c r="F5582" t="str">
        <f t="shared" si="91"/>
        <v>ALLROBOTUNITS</v>
      </c>
      <c r="G5582" s="149" t="s">
        <v>13438</v>
      </c>
      <c r="H5582" s="149" t="s">
        <v>8006</v>
      </c>
      <c r="I5582">
        <v>40007313</v>
      </c>
    </row>
    <row r="5583" spans="6:9" x14ac:dyDescent="0.25">
      <c r="F5583" t="str">
        <f t="shared" si="91"/>
        <v>ALLROCHIN LLC</v>
      </c>
      <c r="G5583" s="149" t="s">
        <v>13438</v>
      </c>
      <c r="H5583" s="149" t="s">
        <v>8008</v>
      </c>
      <c r="I5583">
        <v>40008890</v>
      </c>
    </row>
    <row r="5584" spans="6:9" x14ac:dyDescent="0.25">
      <c r="F5584" t="str">
        <f t="shared" si="91"/>
        <v>ALLROCK OF AGES CANADA INC.</v>
      </c>
      <c r="G5584" s="149" t="s">
        <v>13438</v>
      </c>
      <c r="H5584" s="149" t="s">
        <v>8009</v>
      </c>
      <c r="I5584">
        <v>40420921</v>
      </c>
    </row>
    <row r="5585" spans="6:9" x14ac:dyDescent="0.25">
      <c r="F5585" t="str">
        <f t="shared" si="91"/>
        <v>ALLROCK TENN (REGINA) CO. OF CAN. INC.</v>
      </c>
      <c r="G5585" s="149" t="s">
        <v>13438</v>
      </c>
      <c r="H5585" s="149" t="s">
        <v>8010</v>
      </c>
      <c r="I5585">
        <v>40421231</v>
      </c>
    </row>
    <row r="5586" spans="6:9" x14ac:dyDescent="0.25">
      <c r="F5586" t="str">
        <f t="shared" si="91"/>
        <v>ALLROCKFORD MFG. CO.</v>
      </c>
      <c r="G5586" s="149" t="s">
        <v>13438</v>
      </c>
      <c r="H5586" s="149" t="s">
        <v>8012</v>
      </c>
      <c r="I5586">
        <v>40000103</v>
      </c>
    </row>
    <row r="5587" spans="6:9" x14ac:dyDescent="0.25">
      <c r="F5587" t="str">
        <f t="shared" si="91"/>
        <v>ALLROCKFORD TOOLCRAFT, INC.</v>
      </c>
      <c r="G5587" s="149" t="s">
        <v>13438</v>
      </c>
      <c r="H5587" s="149" t="s">
        <v>8013</v>
      </c>
      <c r="I5587">
        <v>40008205</v>
      </c>
    </row>
    <row r="5588" spans="6:9" x14ac:dyDescent="0.25">
      <c r="F5588" t="str">
        <f t="shared" si="91"/>
        <v>ALLROCKSOLID GROUP INC.</v>
      </c>
      <c r="G5588" s="149" t="s">
        <v>13438</v>
      </c>
      <c r="H5588" s="149" t="s">
        <v>8015</v>
      </c>
      <c r="I5588">
        <v>40420698</v>
      </c>
    </row>
    <row r="5589" spans="6:9" x14ac:dyDescent="0.25">
      <c r="F5589" t="str">
        <f t="shared" si="91"/>
        <v>ALLROCK-TENN COMPANY - MILWAUKEE</v>
      </c>
      <c r="G5589" s="149" t="s">
        <v>13438</v>
      </c>
      <c r="H5589" s="149" t="s">
        <v>8017</v>
      </c>
      <c r="I5589">
        <v>40001292</v>
      </c>
    </row>
    <row r="5590" spans="6:9" x14ac:dyDescent="0.25">
      <c r="F5590" t="str">
        <f t="shared" si="91"/>
        <v>ALLROCKWELL AUTOMATION</v>
      </c>
      <c r="G5590" s="149" t="s">
        <v>13438</v>
      </c>
      <c r="H5590" s="149" t="s">
        <v>8018</v>
      </c>
      <c r="I5590">
        <v>40002510</v>
      </c>
    </row>
    <row r="5591" spans="6:9" x14ac:dyDescent="0.25">
      <c r="F5591" t="str">
        <f t="shared" si="91"/>
        <v>ALLROCKY CREEK LUMBER CO, LLC</v>
      </c>
      <c r="G5591" s="149" t="s">
        <v>13438</v>
      </c>
      <c r="H5591" s="149" t="s">
        <v>8019</v>
      </c>
      <c r="I5591">
        <v>40006285</v>
      </c>
    </row>
    <row r="5592" spans="6:9" x14ac:dyDescent="0.25">
      <c r="F5592" t="str">
        <f t="shared" si="91"/>
        <v>ALLROFA NORTH AMERICA, INC</v>
      </c>
      <c r="G5592" s="149" t="s">
        <v>13438</v>
      </c>
      <c r="H5592" s="149" t="s">
        <v>8023</v>
      </c>
      <c r="I5592">
        <v>40008935</v>
      </c>
    </row>
    <row r="5593" spans="6:9" x14ac:dyDescent="0.25">
      <c r="F5593" t="str">
        <f t="shared" si="91"/>
        <v>ALLROGERS CORPORATION</v>
      </c>
      <c r="G5593" s="149" t="s">
        <v>13438</v>
      </c>
      <c r="H5593" s="149" t="s">
        <v>8024</v>
      </c>
      <c r="I5593">
        <v>40002706</v>
      </c>
    </row>
    <row r="5594" spans="6:9" x14ac:dyDescent="0.25">
      <c r="F5594" t="str">
        <f t="shared" si="91"/>
        <v>ALLROLLAND ENTERPRISES INC.</v>
      </c>
      <c r="G5594" s="149" t="s">
        <v>13438</v>
      </c>
      <c r="H5594" s="149" t="s">
        <v>8026</v>
      </c>
      <c r="I5594">
        <v>40420573</v>
      </c>
    </row>
    <row r="5595" spans="6:9" x14ac:dyDescent="0.25">
      <c r="F5595" t="str">
        <f t="shared" si="91"/>
        <v>ALLROLL-O-VERT</v>
      </c>
      <c r="G5595" s="149" t="s">
        <v>13438</v>
      </c>
      <c r="H5595" s="149" t="s">
        <v>8027</v>
      </c>
      <c r="I5595">
        <v>40420411</v>
      </c>
    </row>
    <row r="5596" spans="6:9" x14ac:dyDescent="0.25">
      <c r="F5596" t="str">
        <f t="shared" si="91"/>
        <v>ALLROLMASTER CONVEYORS (1993</v>
      </c>
      <c r="G5596" s="149" t="s">
        <v>13438</v>
      </c>
      <c r="H5596" s="149" t="s">
        <v>8028</v>
      </c>
      <c r="I5596">
        <v>40420288</v>
      </c>
    </row>
    <row r="5597" spans="6:9" x14ac:dyDescent="0.25">
      <c r="F5597" t="str">
        <f t="shared" si="91"/>
        <v>ALLROMACO</v>
      </c>
      <c r="G5597" s="149" t="s">
        <v>13438</v>
      </c>
      <c r="H5597" s="149" t="s">
        <v>8030</v>
      </c>
      <c r="I5597">
        <v>40008992</v>
      </c>
    </row>
    <row r="5598" spans="6:9" x14ac:dyDescent="0.25">
      <c r="F5598" t="str">
        <f t="shared" si="91"/>
        <v>ALLROMERO'S ENGINEERING, INC</v>
      </c>
      <c r="G5598" s="149" t="s">
        <v>13438</v>
      </c>
      <c r="H5598" s="149" t="s">
        <v>8031</v>
      </c>
      <c r="I5598">
        <v>40007497</v>
      </c>
    </row>
    <row r="5599" spans="6:9" x14ac:dyDescent="0.25">
      <c r="F5599" t="str">
        <f t="shared" si="91"/>
        <v>ALLRONCO INDUSTRIAL SUPPLY CO.</v>
      </c>
      <c r="G5599" s="149" t="s">
        <v>13438</v>
      </c>
      <c r="H5599" s="149" t="s">
        <v>8033</v>
      </c>
      <c r="I5599">
        <v>40004627</v>
      </c>
    </row>
    <row r="5600" spans="6:9" x14ac:dyDescent="0.25">
      <c r="F5600" t="str">
        <f t="shared" si="91"/>
        <v>ALLRONDO INC</v>
      </c>
      <c r="G5600" s="149" t="s">
        <v>13438</v>
      </c>
      <c r="H5600" s="149" t="s">
        <v>8034</v>
      </c>
      <c r="I5600">
        <v>40007364</v>
      </c>
    </row>
    <row r="5601" spans="6:9" x14ac:dyDescent="0.25">
      <c r="F5601" s="185" t="str">
        <f t="shared" si="91"/>
        <v>ALLRONPAK</v>
      </c>
      <c r="G5601" s="149" t="s">
        <v>13438</v>
      </c>
      <c r="H5601" s="149" t="s">
        <v>8035</v>
      </c>
      <c r="I5601">
        <v>40005972</v>
      </c>
    </row>
    <row r="5602" spans="6:9" x14ac:dyDescent="0.25">
      <c r="F5602" s="185" t="str">
        <f t="shared" si="91"/>
        <v>ALLRONPAK</v>
      </c>
      <c r="G5602" s="149" t="s">
        <v>13438</v>
      </c>
      <c r="H5602" s="149" t="s">
        <v>8035</v>
      </c>
      <c r="I5602">
        <v>40008613</v>
      </c>
    </row>
    <row r="5603" spans="6:9" x14ac:dyDescent="0.25">
      <c r="F5603" t="str">
        <f t="shared" si="91"/>
        <v>ALLRONPAK INC</v>
      </c>
      <c r="G5603" s="149" t="s">
        <v>13438</v>
      </c>
      <c r="H5603" s="149" t="s">
        <v>8036</v>
      </c>
      <c r="I5603">
        <v>40007933</v>
      </c>
    </row>
    <row r="5604" spans="6:9" x14ac:dyDescent="0.25">
      <c r="F5604" t="str">
        <f t="shared" si="91"/>
        <v>ALLRONTEX AMERICA, INC.</v>
      </c>
      <c r="G5604" s="149" t="s">
        <v>13438</v>
      </c>
      <c r="H5604" s="149" t="s">
        <v>8037</v>
      </c>
      <c r="I5604">
        <v>40003867</v>
      </c>
    </row>
    <row r="5605" spans="6:9" x14ac:dyDescent="0.25">
      <c r="F5605" t="str">
        <f t="shared" si="91"/>
        <v>ALLROPER PUMP COMPANY</v>
      </c>
      <c r="G5605" s="149" t="s">
        <v>13438</v>
      </c>
      <c r="H5605" s="149" t="s">
        <v>8038</v>
      </c>
      <c r="I5605">
        <v>40008464</v>
      </c>
    </row>
    <row r="5606" spans="6:9" x14ac:dyDescent="0.25">
      <c r="F5606" s="185" t="str">
        <f t="shared" si="91"/>
        <v>ALLROSEBURG FOREST PRODUCTS</v>
      </c>
      <c r="G5606" s="149" t="s">
        <v>13438</v>
      </c>
      <c r="H5606" s="149" t="s">
        <v>8039</v>
      </c>
      <c r="I5606">
        <v>40002612</v>
      </c>
    </row>
    <row r="5607" spans="6:9" x14ac:dyDescent="0.25">
      <c r="F5607" s="185" t="str">
        <f t="shared" si="91"/>
        <v>ALLROSEBURG FOREST PRODUCTS</v>
      </c>
      <c r="G5607" s="149" t="s">
        <v>13438</v>
      </c>
      <c r="H5607" s="149" t="s">
        <v>8039</v>
      </c>
      <c r="I5607">
        <v>40004416</v>
      </c>
    </row>
    <row r="5608" spans="6:9" x14ac:dyDescent="0.25">
      <c r="F5608" s="185" t="str">
        <f t="shared" si="91"/>
        <v>ALLROSEBURG FOREST PRODUCTS</v>
      </c>
      <c r="G5608" s="149" t="s">
        <v>13438</v>
      </c>
      <c r="H5608" s="149" t="s">
        <v>8039</v>
      </c>
      <c r="I5608">
        <v>40008650</v>
      </c>
    </row>
    <row r="5609" spans="6:9" x14ac:dyDescent="0.25">
      <c r="F5609" s="185" t="str">
        <f t="shared" si="91"/>
        <v>ALLROSEBURG FOREST PRODUCTS</v>
      </c>
      <c r="G5609" s="149" t="s">
        <v>13438</v>
      </c>
      <c r="H5609" s="149" t="s">
        <v>8039</v>
      </c>
      <c r="I5609">
        <v>40006385</v>
      </c>
    </row>
    <row r="5610" spans="6:9" x14ac:dyDescent="0.25">
      <c r="F5610" t="str">
        <f t="shared" si="91"/>
        <v>ALLROSEBURG FOREST PRODUCTS -</v>
      </c>
      <c r="G5610" s="149" t="s">
        <v>13438</v>
      </c>
      <c r="H5610" s="149" t="s">
        <v>8040</v>
      </c>
      <c r="I5610">
        <v>40008594</v>
      </c>
    </row>
    <row r="5611" spans="6:9" x14ac:dyDescent="0.25">
      <c r="F5611" t="str">
        <f t="shared" si="91"/>
        <v>ALLROSENTHAL MANUFACTURING C</v>
      </c>
      <c r="G5611" s="149" t="s">
        <v>13438</v>
      </c>
      <c r="H5611" s="149" t="s">
        <v>8045</v>
      </c>
      <c r="I5611">
        <v>40004242</v>
      </c>
    </row>
    <row r="5612" spans="6:9" x14ac:dyDescent="0.25">
      <c r="F5612" t="str">
        <f t="shared" si="91"/>
        <v>ALLROTARY OFFSET PRESS INC.</v>
      </c>
      <c r="G5612" s="149" t="s">
        <v>13438</v>
      </c>
      <c r="H5612" s="149" t="s">
        <v>8048</v>
      </c>
      <c r="I5612">
        <v>40007244</v>
      </c>
    </row>
    <row r="5613" spans="6:9" x14ac:dyDescent="0.25">
      <c r="F5613" t="str">
        <f t="shared" si="91"/>
        <v>ALLROTEQ MACHINERY INC.</v>
      </c>
      <c r="G5613" s="149" t="s">
        <v>13438</v>
      </c>
      <c r="H5613" s="149" t="s">
        <v>8049</v>
      </c>
      <c r="I5613">
        <v>40421237</v>
      </c>
    </row>
    <row r="5614" spans="6:9" x14ac:dyDescent="0.25">
      <c r="F5614" t="str">
        <f t="shared" si="91"/>
        <v>ALLROTHMANS, BENSON &amp; HEDGES</v>
      </c>
      <c r="G5614" s="149" t="s">
        <v>13438</v>
      </c>
      <c r="H5614" s="149" t="s">
        <v>8050</v>
      </c>
      <c r="I5614">
        <v>40420093</v>
      </c>
    </row>
    <row r="5615" spans="6:9" x14ac:dyDescent="0.25">
      <c r="F5615" t="str">
        <f t="shared" si="91"/>
        <v>ALLROTOR CLIP CO.</v>
      </c>
      <c r="G5615" s="149" t="s">
        <v>13438</v>
      </c>
      <c r="H5615" s="149" t="s">
        <v>8051</v>
      </c>
      <c r="I5615">
        <v>40003672</v>
      </c>
    </row>
    <row r="5616" spans="6:9" x14ac:dyDescent="0.25">
      <c r="F5616" t="str">
        <f t="shared" si="91"/>
        <v>ALLROULANTS MED INC.</v>
      </c>
      <c r="G5616" s="149" t="s">
        <v>13438</v>
      </c>
      <c r="H5616" s="149" t="s">
        <v>8052</v>
      </c>
      <c r="I5616">
        <v>40420476</v>
      </c>
    </row>
    <row r="5617" spans="6:9" x14ac:dyDescent="0.25">
      <c r="F5617" t="str">
        <f t="shared" si="91"/>
        <v>ALLROULEMENT A BILLES MORIN INC</v>
      </c>
      <c r="G5617" s="149" t="s">
        <v>13438</v>
      </c>
      <c r="H5617" s="149" t="s">
        <v>8053</v>
      </c>
      <c r="I5617">
        <v>40421150</v>
      </c>
    </row>
    <row r="5618" spans="6:9" x14ac:dyDescent="0.25">
      <c r="F5618" t="str">
        <f t="shared" si="91"/>
        <v>ALLROULEMENT ET SERVICE PENINSULE LTEE</v>
      </c>
      <c r="G5618" s="149" t="s">
        <v>13438</v>
      </c>
      <c r="H5618" s="149" t="s">
        <v>8054</v>
      </c>
      <c r="I5618">
        <v>40420657</v>
      </c>
    </row>
    <row r="5619" spans="6:9" x14ac:dyDescent="0.25">
      <c r="F5619" t="str">
        <f t="shared" si="91"/>
        <v>ALLROUND INNOVATIONS LLC</v>
      </c>
      <c r="G5619" s="149" t="s">
        <v>13438</v>
      </c>
      <c r="H5619" s="149" t="s">
        <v>8055</v>
      </c>
      <c r="I5619">
        <v>40007238</v>
      </c>
    </row>
    <row r="5620" spans="6:9" x14ac:dyDescent="0.25">
      <c r="F5620" t="str">
        <f t="shared" si="91"/>
        <v>ALLROXUL INC.</v>
      </c>
      <c r="G5620" s="149" t="s">
        <v>13438</v>
      </c>
      <c r="H5620" s="149" t="s">
        <v>13914</v>
      </c>
      <c r="I5620">
        <v>35316</v>
      </c>
    </row>
    <row r="5621" spans="6:9" x14ac:dyDescent="0.25">
      <c r="F5621" t="str">
        <f t="shared" si="91"/>
        <v>ALLROXUL INC.DO NOT MAIL</v>
      </c>
      <c r="G5621" s="149" t="s">
        <v>13438</v>
      </c>
      <c r="H5621" s="149" t="s">
        <v>8057</v>
      </c>
      <c r="I5621">
        <v>40420194</v>
      </c>
    </row>
    <row r="5622" spans="6:9" x14ac:dyDescent="0.25">
      <c r="F5622" t="str">
        <f t="shared" si="91"/>
        <v>ALLROXUL USA INC.</v>
      </c>
      <c r="G5622" s="149" t="s">
        <v>13438</v>
      </c>
      <c r="H5622" s="149" t="s">
        <v>13915</v>
      </c>
      <c r="I5622">
        <v>40007205</v>
      </c>
    </row>
    <row r="5623" spans="6:9" x14ac:dyDescent="0.25">
      <c r="F5623" t="str">
        <f t="shared" si="91"/>
        <v>ALLROYAL INGREDIENTS, LLC</v>
      </c>
      <c r="G5623" s="149" t="s">
        <v>13438</v>
      </c>
      <c r="H5623" s="149" t="s">
        <v>8061</v>
      </c>
      <c r="I5623">
        <v>40007615</v>
      </c>
    </row>
    <row r="5624" spans="6:9" x14ac:dyDescent="0.25">
      <c r="F5624" t="str">
        <f t="shared" si="91"/>
        <v>ALLROYAL PAPER BOX</v>
      </c>
      <c r="G5624" s="149" t="s">
        <v>13438</v>
      </c>
      <c r="H5624" s="149" t="s">
        <v>8063</v>
      </c>
      <c r="I5624">
        <v>40003970</v>
      </c>
    </row>
    <row r="5625" spans="6:9" x14ac:dyDescent="0.25">
      <c r="F5625" t="str">
        <f t="shared" si="91"/>
        <v>ALLROYAL PRESS PARTS,INC</v>
      </c>
      <c r="G5625" s="149" t="s">
        <v>13438</v>
      </c>
      <c r="H5625" s="149" t="s">
        <v>8064</v>
      </c>
      <c r="I5625">
        <v>40002478</v>
      </c>
    </row>
    <row r="5626" spans="6:9" x14ac:dyDescent="0.25">
      <c r="F5626" t="str">
        <f t="shared" si="91"/>
        <v>ALLROYAL TEXTILE PRINT INC.</v>
      </c>
      <c r="G5626" s="149" t="s">
        <v>13438</v>
      </c>
      <c r="H5626" s="149" t="s">
        <v>8065</v>
      </c>
      <c r="I5626">
        <v>40008956</v>
      </c>
    </row>
    <row r="5627" spans="6:9" x14ac:dyDescent="0.25">
      <c r="F5627" t="str">
        <f t="shared" si="91"/>
        <v>ALLRPM</v>
      </c>
      <c r="G5627" s="149" t="s">
        <v>13438</v>
      </c>
      <c r="H5627" s="149" t="s">
        <v>8066</v>
      </c>
      <c r="I5627">
        <v>40005663</v>
      </c>
    </row>
    <row r="5628" spans="6:9" x14ac:dyDescent="0.25">
      <c r="F5628" t="str">
        <f t="shared" si="91"/>
        <v>ALLRPM div of WEIMER BEARINGS &amp; TRANSM</v>
      </c>
      <c r="G5628" s="149" t="s">
        <v>13438</v>
      </c>
      <c r="H5628" s="149" t="s">
        <v>8067</v>
      </c>
      <c r="I5628">
        <v>40004161</v>
      </c>
    </row>
    <row r="5629" spans="6:9" x14ac:dyDescent="0.25">
      <c r="F5629" t="str">
        <f t="shared" si="91"/>
        <v>ALLRPM/CANADIAN BEARINGS LTD</v>
      </c>
      <c r="G5629" s="149" t="s">
        <v>13438</v>
      </c>
      <c r="H5629" s="149" t="s">
        <v>8069</v>
      </c>
      <c r="I5629">
        <v>40420113</v>
      </c>
    </row>
    <row r="5630" spans="6:9" x14ac:dyDescent="0.25">
      <c r="F5630" t="str">
        <f t="shared" si="91"/>
        <v>ALLRPS ENTERPRISES</v>
      </c>
      <c r="G5630" s="149" t="s">
        <v>13438</v>
      </c>
      <c r="H5630" s="149" t="s">
        <v>8070</v>
      </c>
      <c r="I5630">
        <v>40421022</v>
      </c>
    </row>
    <row r="5631" spans="6:9" x14ac:dyDescent="0.25">
      <c r="F5631" t="str">
        <f t="shared" si="91"/>
        <v>ALLRR DONNELLEY - ST. CHARLES</v>
      </c>
      <c r="G5631" s="149" t="s">
        <v>13438</v>
      </c>
      <c r="H5631" s="149" t="s">
        <v>8072</v>
      </c>
      <c r="I5631">
        <v>40006774</v>
      </c>
    </row>
    <row r="5632" spans="6:9" x14ac:dyDescent="0.25">
      <c r="F5632" t="str">
        <f t="shared" si="91"/>
        <v>ALLRR DONNELLEY - STEETSBORO OH</v>
      </c>
      <c r="G5632" s="149" t="s">
        <v>13438</v>
      </c>
      <c r="H5632" s="149" t="s">
        <v>8073</v>
      </c>
      <c r="I5632">
        <v>40001956</v>
      </c>
    </row>
    <row r="5633" spans="6:9" x14ac:dyDescent="0.25">
      <c r="F5633" t="str">
        <f t="shared" si="91"/>
        <v>ALLRR DONNELLEY &amp; SONS - DANBURY</v>
      </c>
      <c r="G5633" s="149" t="s">
        <v>13438</v>
      </c>
      <c r="H5633" s="149" t="s">
        <v>8074</v>
      </c>
      <c r="I5633">
        <v>40003744</v>
      </c>
    </row>
    <row r="5634" spans="6:9" x14ac:dyDescent="0.25">
      <c r="F5634" t="str">
        <f t="shared" si="91"/>
        <v>ALLRR DONNELLEY &amp; SONS - DANVILLE</v>
      </c>
      <c r="G5634" s="149" t="s">
        <v>13438</v>
      </c>
      <c r="H5634" s="149" t="s">
        <v>8075</v>
      </c>
      <c r="I5634">
        <v>40001805</v>
      </c>
    </row>
    <row r="5635" spans="6:9" x14ac:dyDescent="0.25">
      <c r="F5635" t="str">
        <f t="shared" ref="F5635:F5698" si="92">CONCATENATE(G5635, H5635)</f>
        <v>ALLRR DONNELLEY &amp; SONS - DWIGHT</v>
      </c>
      <c r="G5635" s="149" t="s">
        <v>13438</v>
      </c>
      <c r="H5635" s="149" t="s">
        <v>8076</v>
      </c>
      <c r="I5635">
        <v>40004180</v>
      </c>
    </row>
    <row r="5636" spans="6:9" x14ac:dyDescent="0.25">
      <c r="F5636" t="str">
        <f t="shared" si="92"/>
        <v>ALLRR DONNELLEY &amp; SONS - GALLATIN</v>
      </c>
      <c r="G5636" s="149" t="s">
        <v>13438</v>
      </c>
      <c r="H5636" s="149" t="s">
        <v>8077</v>
      </c>
      <c r="I5636">
        <v>40003253</v>
      </c>
    </row>
    <row r="5637" spans="6:9" x14ac:dyDescent="0.25">
      <c r="F5637" t="str">
        <f t="shared" si="92"/>
        <v>ALLRR DONNELLEY &amp; SONS - HOUSTON</v>
      </c>
      <c r="G5637" s="149" t="s">
        <v>13438</v>
      </c>
      <c r="H5637" s="149" t="s">
        <v>8078</v>
      </c>
      <c r="I5637">
        <v>40006418</v>
      </c>
    </row>
    <row r="5638" spans="6:9" x14ac:dyDescent="0.25">
      <c r="F5638" t="str">
        <f t="shared" si="92"/>
        <v>ALLRR DONNELLEY &amp; SONS - SECAUCUS</v>
      </c>
      <c r="G5638" s="149" t="s">
        <v>13438</v>
      </c>
      <c r="H5638" s="149" t="s">
        <v>8080</v>
      </c>
      <c r="I5638">
        <v>40007520</v>
      </c>
    </row>
    <row r="5639" spans="6:9" x14ac:dyDescent="0.25">
      <c r="F5639" t="str">
        <f t="shared" si="92"/>
        <v>ALLRR DONNELLEY &amp; SONS, INC.</v>
      </c>
      <c r="G5639" s="149" t="s">
        <v>13438</v>
      </c>
      <c r="H5639" s="149" t="s">
        <v>8081</v>
      </c>
      <c r="I5639">
        <v>40005684</v>
      </c>
    </row>
    <row r="5640" spans="6:9" x14ac:dyDescent="0.25">
      <c r="F5640" t="str">
        <f t="shared" si="92"/>
        <v>ALLRR DONNELLEY NORWEST, INC.</v>
      </c>
      <c r="G5640" s="149" t="s">
        <v>13438</v>
      </c>
      <c r="H5640" s="149" t="s">
        <v>8082</v>
      </c>
      <c r="I5640">
        <v>40001771</v>
      </c>
    </row>
    <row r="5641" spans="6:9" x14ac:dyDescent="0.25">
      <c r="F5641" t="str">
        <f t="shared" si="92"/>
        <v>ALLRS RESOURCES INC.</v>
      </c>
      <c r="G5641" s="149" t="s">
        <v>13438</v>
      </c>
      <c r="H5641" s="149" t="s">
        <v>8086</v>
      </c>
      <c r="I5641">
        <v>40421138</v>
      </c>
    </row>
    <row r="5642" spans="6:9" x14ac:dyDescent="0.25">
      <c r="F5642" t="str">
        <f t="shared" si="92"/>
        <v>ALLRS RUBBER CORP.</v>
      </c>
      <c r="G5642" s="149" t="s">
        <v>13438</v>
      </c>
      <c r="H5642" s="149" t="s">
        <v>8087</v>
      </c>
      <c r="I5642">
        <v>40003656</v>
      </c>
    </row>
    <row r="5643" spans="6:9" x14ac:dyDescent="0.25">
      <c r="F5643" t="str">
        <f t="shared" si="92"/>
        <v>ALLRSVC COMPANY</v>
      </c>
      <c r="G5643" s="149" t="s">
        <v>13438</v>
      </c>
      <c r="H5643" s="149" t="s">
        <v>8089</v>
      </c>
      <c r="I5643">
        <v>40008609</v>
      </c>
    </row>
    <row r="5644" spans="6:9" x14ac:dyDescent="0.25">
      <c r="F5644" t="str">
        <f t="shared" si="92"/>
        <v>ALLRTS PACKAGING CANADA</v>
      </c>
      <c r="G5644" s="149" t="s">
        <v>13438</v>
      </c>
      <c r="H5644" s="149" t="s">
        <v>8092</v>
      </c>
      <c r="I5644">
        <v>40421353</v>
      </c>
    </row>
    <row r="5645" spans="6:9" x14ac:dyDescent="0.25">
      <c r="F5645" t="str">
        <f t="shared" si="92"/>
        <v>ALLRTT MACHINE &amp; WELDING INC</v>
      </c>
      <c r="G5645" s="149" t="s">
        <v>13438</v>
      </c>
      <c r="H5645" s="149" t="s">
        <v>8093</v>
      </c>
      <c r="I5645">
        <v>40005923</v>
      </c>
    </row>
    <row r="5646" spans="6:9" x14ac:dyDescent="0.25">
      <c r="F5646" t="str">
        <f t="shared" si="92"/>
        <v>ALLRUAG AMMOTEC USA</v>
      </c>
      <c r="G5646" s="149" t="s">
        <v>13438</v>
      </c>
      <c r="H5646" s="149" t="s">
        <v>8094</v>
      </c>
      <c r="I5646">
        <v>40008183</v>
      </c>
    </row>
    <row r="5647" spans="6:9" x14ac:dyDescent="0.25">
      <c r="F5647" s="185" t="str">
        <f t="shared" si="92"/>
        <v>ALLRUBBER &amp; ACCESSORIES</v>
      </c>
      <c r="G5647" s="149" t="s">
        <v>13438</v>
      </c>
      <c r="H5647" s="149" t="s">
        <v>8095</v>
      </c>
      <c r="I5647">
        <v>40006013</v>
      </c>
    </row>
    <row r="5648" spans="6:9" x14ac:dyDescent="0.25">
      <c r="F5648" s="185" t="str">
        <f t="shared" si="92"/>
        <v>ALLRUBBER &amp; ACCESSORIES</v>
      </c>
      <c r="G5648" s="149" t="s">
        <v>13438</v>
      </c>
      <c r="H5648" s="149" t="s">
        <v>8095</v>
      </c>
      <c r="I5648">
        <v>40006063</v>
      </c>
    </row>
    <row r="5649" spans="6:9" x14ac:dyDescent="0.25">
      <c r="F5649" s="185" t="str">
        <f t="shared" si="92"/>
        <v>ALLRUBBER &amp; ACCESSORIES</v>
      </c>
      <c r="G5649" s="149" t="s">
        <v>13438</v>
      </c>
      <c r="H5649" s="149" t="s">
        <v>8095</v>
      </c>
      <c r="I5649">
        <v>40004534</v>
      </c>
    </row>
    <row r="5650" spans="6:9" x14ac:dyDescent="0.25">
      <c r="F5650" s="185" t="str">
        <f t="shared" si="92"/>
        <v>ALLRUBBER &amp; ACCESSORIES</v>
      </c>
      <c r="G5650" s="149" t="s">
        <v>13438</v>
      </c>
      <c r="H5650" s="149" t="s">
        <v>8095</v>
      </c>
      <c r="I5650">
        <v>40008240</v>
      </c>
    </row>
    <row r="5651" spans="6:9" x14ac:dyDescent="0.25">
      <c r="F5651" t="str">
        <f t="shared" si="92"/>
        <v>ALLRUBBER &amp; ACCESSORIES,INC.</v>
      </c>
      <c r="G5651" s="149" t="s">
        <v>13438</v>
      </c>
      <c r="H5651" s="149" t="s">
        <v>8096</v>
      </c>
      <c r="I5651">
        <v>40002355</v>
      </c>
    </row>
    <row r="5652" spans="6:9" x14ac:dyDescent="0.25">
      <c r="F5652" t="str">
        <f t="shared" si="92"/>
        <v>ALLRUBBER &amp; GASKET CO - FT. SMITH (MD)</v>
      </c>
      <c r="G5652" s="149" t="s">
        <v>13438</v>
      </c>
      <c r="H5652" s="149" t="s">
        <v>8097</v>
      </c>
      <c r="I5652">
        <v>40003029</v>
      </c>
    </row>
    <row r="5653" spans="6:9" x14ac:dyDescent="0.25">
      <c r="F5653" t="str">
        <f t="shared" si="92"/>
        <v>ALLRUBBER &amp; GASKET CO. - FORT SMITH</v>
      </c>
      <c r="G5653" s="149" t="s">
        <v>13438</v>
      </c>
      <c r="H5653" s="149" t="s">
        <v>8098</v>
      </c>
      <c r="I5653">
        <v>40001842</v>
      </c>
    </row>
    <row r="5654" spans="6:9" x14ac:dyDescent="0.25">
      <c r="F5654" s="185" t="str">
        <f t="shared" si="92"/>
        <v>ALLRUBBER &amp; GASKET CO. - LITTLE ROCK</v>
      </c>
      <c r="G5654" s="149" t="s">
        <v>13438</v>
      </c>
      <c r="H5654" s="149" t="s">
        <v>8099</v>
      </c>
      <c r="I5654">
        <v>40002617</v>
      </c>
    </row>
    <row r="5655" spans="6:9" x14ac:dyDescent="0.25">
      <c r="F5655" s="185" t="str">
        <f t="shared" si="92"/>
        <v>ALLRUBBER &amp; GASKET CO. - LITTLE ROCK</v>
      </c>
      <c r="G5655" s="149" t="s">
        <v>13438</v>
      </c>
      <c r="H5655" s="149" t="s">
        <v>8099</v>
      </c>
      <c r="I5655">
        <v>40002242</v>
      </c>
    </row>
    <row r="5656" spans="6:9" x14ac:dyDescent="0.25">
      <c r="F5656" t="str">
        <f t="shared" si="92"/>
        <v>ALLRUBBER &amp; GASKET CO. - N. LITTLE ROC</v>
      </c>
      <c r="G5656" s="149" t="s">
        <v>13438</v>
      </c>
      <c r="H5656" s="149" t="s">
        <v>8100</v>
      </c>
      <c r="I5656">
        <v>40003124</v>
      </c>
    </row>
    <row r="5657" spans="6:9" x14ac:dyDescent="0.25">
      <c r="F5657" t="str">
        <f t="shared" si="92"/>
        <v>ALLRUBBER &amp; GASKET CO. OF AMERICA</v>
      </c>
      <c r="G5657" s="149" t="s">
        <v>13438</v>
      </c>
      <c r="H5657" s="149" t="s">
        <v>8101</v>
      </c>
      <c r="I5657">
        <v>40004559</v>
      </c>
    </row>
    <row r="5658" spans="6:9" x14ac:dyDescent="0.25">
      <c r="F5658" s="185" t="str">
        <f t="shared" si="92"/>
        <v>ALLRUBBER &amp; GASKET COMPANY OF AMERICA</v>
      </c>
      <c r="G5658" s="149" t="s">
        <v>13438</v>
      </c>
      <c r="H5658" s="149" t="s">
        <v>8102</v>
      </c>
      <c r="I5658">
        <v>40006563</v>
      </c>
    </row>
    <row r="5659" spans="6:9" x14ac:dyDescent="0.25">
      <c r="F5659" s="185" t="str">
        <f t="shared" si="92"/>
        <v>ALLRUBBER &amp; GASKET COMPANY OF AMERICA</v>
      </c>
      <c r="G5659" s="149" t="s">
        <v>13438</v>
      </c>
      <c r="H5659" s="149" t="s">
        <v>8102</v>
      </c>
      <c r="I5659">
        <v>40006213</v>
      </c>
    </row>
    <row r="5660" spans="6:9" x14ac:dyDescent="0.25">
      <c r="F5660" s="185" t="str">
        <f t="shared" si="92"/>
        <v>ALLRUBBER &amp; GASKET COMPANY OF AMERICA</v>
      </c>
      <c r="G5660" s="149" t="s">
        <v>13438</v>
      </c>
      <c r="H5660" s="149" t="s">
        <v>8102</v>
      </c>
      <c r="I5660">
        <v>40005820</v>
      </c>
    </row>
    <row r="5661" spans="6:9" x14ac:dyDescent="0.25">
      <c r="F5661" t="str">
        <f t="shared" si="92"/>
        <v>ALLRUBBER &amp; PLASTICS</v>
      </c>
      <c r="G5661" s="149" t="s">
        <v>13438</v>
      </c>
      <c r="H5661" s="149" t="s">
        <v>8103</v>
      </c>
      <c r="I5661">
        <v>40006057</v>
      </c>
    </row>
    <row r="5662" spans="6:9" x14ac:dyDescent="0.25">
      <c r="F5662" t="str">
        <f t="shared" si="92"/>
        <v>ALLRUBBER &amp; PLASTICS, INC.</v>
      </c>
      <c r="G5662" s="149" t="s">
        <v>13438</v>
      </c>
      <c r="H5662" s="149" t="s">
        <v>8104</v>
      </c>
      <c r="I5662">
        <v>40002329</v>
      </c>
    </row>
    <row r="5663" spans="6:9" x14ac:dyDescent="0.25">
      <c r="F5663" t="str">
        <f t="shared" si="92"/>
        <v>ALLRUBBER &amp; SPECIALTIES</v>
      </c>
      <c r="G5663" s="149" t="s">
        <v>13438</v>
      </c>
      <c r="H5663" s="149" t="s">
        <v>8105</v>
      </c>
      <c r="I5663">
        <v>40006020</v>
      </c>
    </row>
    <row r="5664" spans="6:9" x14ac:dyDescent="0.25">
      <c r="F5664" t="str">
        <f t="shared" si="92"/>
        <v>ALLRUBBER SERVICE CORP</v>
      </c>
      <c r="G5664" s="149" t="s">
        <v>13438</v>
      </c>
      <c r="H5664" s="149" t="s">
        <v>8107</v>
      </c>
      <c r="I5664">
        <v>40006114</v>
      </c>
    </row>
    <row r="5665" spans="6:9" x14ac:dyDescent="0.25">
      <c r="F5665" t="str">
        <f t="shared" si="92"/>
        <v>ALLRUBBER SERVICE CORP.</v>
      </c>
      <c r="G5665" s="149" t="s">
        <v>13438</v>
      </c>
      <c r="H5665" s="149" t="s">
        <v>13916</v>
      </c>
      <c r="I5665">
        <v>40007602</v>
      </c>
    </row>
    <row r="5666" spans="6:9" x14ac:dyDescent="0.25">
      <c r="F5666" t="str">
        <f t="shared" si="92"/>
        <v>ALLRUBBER SUPPLY</v>
      </c>
      <c r="G5666" s="149" t="s">
        <v>13438</v>
      </c>
      <c r="H5666" s="149" t="s">
        <v>8108</v>
      </c>
      <c r="I5666">
        <v>40004345</v>
      </c>
    </row>
    <row r="5667" spans="6:9" x14ac:dyDescent="0.25">
      <c r="F5667" t="str">
        <f t="shared" si="92"/>
        <v>ALLRUBBER SUPPLY  INC</v>
      </c>
      <c r="G5667" s="149" t="s">
        <v>13438</v>
      </c>
      <c r="H5667" s="149" t="s">
        <v>8109</v>
      </c>
      <c r="I5667">
        <v>40006204</v>
      </c>
    </row>
    <row r="5668" spans="6:9" x14ac:dyDescent="0.25">
      <c r="F5668" t="str">
        <f t="shared" si="92"/>
        <v>ALLRUBBERLINE PRODUCTS LIMIT</v>
      </c>
      <c r="G5668" s="149" t="s">
        <v>13438</v>
      </c>
      <c r="H5668" s="149" t="s">
        <v>8111</v>
      </c>
      <c r="I5668">
        <v>40420152</v>
      </c>
    </row>
    <row r="5669" spans="6:9" x14ac:dyDescent="0.25">
      <c r="F5669" t="str">
        <f t="shared" si="92"/>
        <v>ALLRUBBERLITE</v>
      </c>
      <c r="G5669" s="149" t="s">
        <v>13438</v>
      </c>
      <c r="H5669" s="149" t="s">
        <v>8113</v>
      </c>
      <c r="I5669">
        <v>40005390</v>
      </c>
    </row>
    <row r="5670" spans="6:9" x14ac:dyDescent="0.25">
      <c r="F5670" t="str">
        <f t="shared" si="92"/>
        <v>ALLRUBIN BROTHERS, INC.</v>
      </c>
      <c r="G5670" s="149" t="s">
        <v>13438</v>
      </c>
      <c r="H5670" s="149" t="s">
        <v>8114</v>
      </c>
      <c r="I5670">
        <v>40006371</v>
      </c>
    </row>
    <row r="5671" spans="6:9" x14ac:dyDescent="0.25">
      <c r="F5671" t="str">
        <f t="shared" si="92"/>
        <v>ALLRUFFINO PACKAGING INC</v>
      </c>
      <c r="G5671" s="149" t="s">
        <v>13438</v>
      </c>
      <c r="H5671" s="149" t="s">
        <v>8115</v>
      </c>
      <c r="I5671">
        <v>40005117</v>
      </c>
    </row>
    <row r="5672" spans="6:9" x14ac:dyDescent="0.25">
      <c r="F5672" t="str">
        <f t="shared" si="92"/>
        <v>ALLRUSSEL METALS INC.</v>
      </c>
      <c r="G5672" s="149" t="s">
        <v>13438</v>
      </c>
      <c r="H5672" s="149" t="s">
        <v>8118</v>
      </c>
      <c r="I5672">
        <v>40420585</v>
      </c>
    </row>
    <row r="5673" spans="6:9" x14ac:dyDescent="0.25">
      <c r="F5673" t="str">
        <f t="shared" si="92"/>
        <v>ALLRUSSELL STOVER CANDIES</v>
      </c>
      <c r="G5673" s="149" t="s">
        <v>13438</v>
      </c>
      <c r="H5673" s="149" t="s">
        <v>8120</v>
      </c>
      <c r="I5673">
        <v>40006921</v>
      </c>
    </row>
    <row r="5674" spans="6:9" x14ac:dyDescent="0.25">
      <c r="F5674" s="185" t="str">
        <f t="shared" si="92"/>
        <v>ALLRUSSELL STOVER CHOCOLATES LLC</v>
      </c>
      <c r="G5674" s="149" t="s">
        <v>13438</v>
      </c>
      <c r="H5674" s="149" t="s">
        <v>8121</v>
      </c>
      <c r="I5674">
        <v>40007276</v>
      </c>
    </row>
    <row r="5675" spans="6:9" x14ac:dyDescent="0.25">
      <c r="F5675" s="185" t="str">
        <f t="shared" si="92"/>
        <v>ALLRUSSELL STOVER CHOCOLATES LLC</v>
      </c>
      <c r="G5675" s="149" t="s">
        <v>13438</v>
      </c>
      <c r="H5675" s="149" t="s">
        <v>8121</v>
      </c>
      <c r="I5675">
        <v>40004351</v>
      </c>
    </row>
    <row r="5676" spans="6:9" x14ac:dyDescent="0.25">
      <c r="F5676" t="str">
        <f t="shared" si="92"/>
        <v>ALLRUSSET ENG SALES LTD</v>
      </c>
      <c r="G5676" s="149" t="s">
        <v>13438</v>
      </c>
      <c r="H5676" s="149" t="s">
        <v>8122</v>
      </c>
      <c r="I5676">
        <v>40006219</v>
      </c>
    </row>
    <row r="5677" spans="6:9" x14ac:dyDescent="0.25">
      <c r="F5677" t="str">
        <f t="shared" si="92"/>
        <v>ALLRUTLAND PLASTICS TECHNOLOGIES</v>
      </c>
      <c r="G5677" s="149" t="s">
        <v>13438</v>
      </c>
      <c r="H5677" s="149" t="s">
        <v>8125</v>
      </c>
      <c r="I5677">
        <v>40007790</v>
      </c>
    </row>
    <row r="5678" spans="6:9" x14ac:dyDescent="0.25">
      <c r="F5678" t="str">
        <f t="shared" si="92"/>
        <v>ALLRYCO EQUIPMENT INC</v>
      </c>
      <c r="G5678" s="149" t="s">
        <v>13438</v>
      </c>
      <c r="H5678" s="149" t="s">
        <v>8128</v>
      </c>
      <c r="I5678">
        <v>40008437</v>
      </c>
    </row>
    <row r="5679" spans="6:9" x14ac:dyDescent="0.25">
      <c r="F5679" t="str">
        <f t="shared" si="92"/>
        <v>ALLRYTEC CORPORATION</v>
      </c>
      <c r="G5679" s="149" t="s">
        <v>13438</v>
      </c>
      <c r="H5679" s="149" t="s">
        <v>8132</v>
      </c>
      <c r="I5679">
        <v>40000239</v>
      </c>
    </row>
    <row r="5680" spans="6:9" x14ac:dyDescent="0.25">
      <c r="F5680" s="185" t="str">
        <f t="shared" si="92"/>
        <v>ALLS &amp; A INDUSTRIAL MAINTENANCE</v>
      </c>
      <c r="G5680" s="149" t="s">
        <v>13438</v>
      </c>
      <c r="H5680" s="149" t="s">
        <v>8134</v>
      </c>
      <c r="I5680">
        <v>40420942</v>
      </c>
    </row>
    <row r="5681" spans="6:9" x14ac:dyDescent="0.25">
      <c r="F5681" s="185" t="str">
        <f t="shared" si="92"/>
        <v>ALLS &amp; A INDUSTRIAL MAINTENANCE</v>
      </c>
      <c r="G5681" s="149" t="s">
        <v>13438</v>
      </c>
      <c r="H5681" s="149" t="s">
        <v>8134</v>
      </c>
      <c r="I5681">
        <v>40421120</v>
      </c>
    </row>
    <row r="5682" spans="6:9" x14ac:dyDescent="0.25">
      <c r="F5682" t="str">
        <f t="shared" si="92"/>
        <v>ALLS &amp; D COFFEE</v>
      </c>
      <c r="G5682" s="149" t="s">
        <v>13438</v>
      </c>
      <c r="H5682" s="149" t="s">
        <v>13917</v>
      </c>
      <c r="I5682">
        <v>40000688</v>
      </c>
    </row>
    <row r="5683" spans="6:9" x14ac:dyDescent="0.25">
      <c r="F5683" t="str">
        <f t="shared" si="92"/>
        <v>ALLS &amp; R SUPPLY</v>
      </c>
      <c r="G5683" s="149" t="s">
        <v>13438</v>
      </c>
      <c r="H5683" s="149" t="s">
        <v>8135</v>
      </c>
      <c r="I5683">
        <v>40001047</v>
      </c>
    </row>
    <row r="5684" spans="6:9" x14ac:dyDescent="0.25">
      <c r="F5684" t="str">
        <f t="shared" si="92"/>
        <v>ALLS&amp;H INDUSTRIAL SERVICES, INC</v>
      </c>
      <c r="G5684" s="149" t="s">
        <v>13438</v>
      </c>
      <c r="H5684" s="149" t="s">
        <v>8138</v>
      </c>
      <c r="I5684">
        <v>40008246</v>
      </c>
    </row>
    <row r="5685" spans="6:9" x14ac:dyDescent="0.25">
      <c r="F5685" t="str">
        <f t="shared" si="92"/>
        <v>ALLS&amp;M SALES</v>
      </c>
      <c r="G5685" s="149" t="s">
        <v>13438</v>
      </c>
      <c r="H5685" s="149" t="s">
        <v>8139</v>
      </c>
      <c r="I5685">
        <v>40421137</v>
      </c>
    </row>
    <row r="5686" spans="6:9" x14ac:dyDescent="0.25">
      <c r="F5686" t="str">
        <f t="shared" si="92"/>
        <v>ALLS.L. FUSCO</v>
      </c>
      <c r="G5686" s="149" t="s">
        <v>13438</v>
      </c>
      <c r="H5686" s="149" t="s">
        <v>8141</v>
      </c>
      <c r="I5686">
        <v>40007416</v>
      </c>
    </row>
    <row r="5687" spans="6:9" x14ac:dyDescent="0.25">
      <c r="F5687" t="str">
        <f t="shared" si="92"/>
        <v>ALLS.UFFENHEIMER S.R.L.</v>
      </c>
      <c r="G5687" s="149" t="s">
        <v>13438</v>
      </c>
      <c r="H5687" s="149" t="s">
        <v>13918</v>
      </c>
      <c r="I5687">
        <v>52891242</v>
      </c>
    </row>
    <row r="5688" spans="6:9" x14ac:dyDescent="0.25">
      <c r="F5688" t="str">
        <f t="shared" si="92"/>
        <v>ALLS4 INDUSTRIAL</v>
      </c>
      <c r="G5688" s="149" t="s">
        <v>13438</v>
      </c>
      <c r="H5688" s="149" t="s">
        <v>8142</v>
      </c>
      <c r="I5688">
        <v>40005939</v>
      </c>
    </row>
    <row r="5689" spans="6:9" x14ac:dyDescent="0.25">
      <c r="F5689" t="str">
        <f t="shared" si="92"/>
        <v>ALLS-4 INDUSTRIAL</v>
      </c>
      <c r="G5689" s="149" t="s">
        <v>13438</v>
      </c>
      <c r="H5689" s="149" t="s">
        <v>8143</v>
      </c>
      <c r="I5689">
        <v>40007868</v>
      </c>
    </row>
    <row r="5690" spans="6:9" x14ac:dyDescent="0.25">
      <c r="F5690" t="str">
        <f t="shared" si="92"/>
        <v>ALLSAACKE NORTH AMERICA, LLC</v>
      </c>
      <c r="G5690" s="149" t="s">
        <v>13438</v>
      </c>
      <c r="H5690" s="149" t="s">
        <v>8144</v>
      </c>
      <c r="I5690">
        <v>40002485</v>
      </c>
    </row>
    <row r="5691" spans="6:9" x14ac:dyDescent="0.25">
      <c r="F5691" t="str">
        <f t="shared" si="92"/>
        <v>ALLSAAND THE GLASS FABRICATION COMPANY</v>
      </c>
      <c r="G5691" s="149" t="s">
        <v>13438</v>
      </c>
      <c r="H5691" s="149" t="s">
        <v>8145</v>
      </c>
      <c r="I5691">
        <v>40420586</v>
      </c>
    </row>
    <row r="5692" spans="6:9" x14ac:dyDescent="0.25">
      <c r="F5692" t="str">
        <f t="shared" si="92"/>
        <v>ALLSABATINI U. GOURMET FOODS</v>
      </c>
      <c r="G5692" s="149" t="s">
        <v>13438</v>
      </c>
      <c r="H5692" s="149" t="s">
        <v>8146</v>
      </c>
      <c r="I5692">
        <v>40421403</v>
      </c>
    </row>
    <row r="5693" spans="6:9" x14ac:dyDescent="0.25">
      <c r="F5693" t="str">
        <f t="shared" si="92"/>
        <v>ALLSABSA</v>
      </c>
      <c r="G5693" s="149" t="s">
        <v>13438</v>
      </c>
      <c r="H5693" s="149" t="s">
        <v>13919</v>
      </c>
      <c r="I5693">
        <v>51600001</v>
      </c>
    </row>
    <row r="5694" spans="6:9" x14ac:dyDescent="0.25">
      <c r="F5694" t="str">
        <f t="shared" si="92"/>
        <v>ALLSACOPAN INC.</v>
      </c>
      <c r="G5694" s="149" t="s">
        <v>13438</v>
      </c>
      <c r="H5694" s="149" t="s">
        <v>8148</v>
      </c>
      <c r="I5694">
        <v>40420439</v>
      </c>
    </row>
    <row r="5695" spans="6:9" x14ac:dyDescent="0.25">
      <c r="F5695" t="str">
        <f t="shared" si="92"/>
        <v>ALLSAERTEX USA LLC</v>
      </c>
      <c r="G5695" s="149" t="s">
        <v>13438</v>
      </c>
      <c r="H5695" s="149" t="s">
        <v>8149</v>
      </c>
      <c r="I5695">
        <v>40008636</v>
      </c>
    </row>
    <row r="5696" spans="6:9" x14ac:dyDescent="0.25">
      <c r="F5696" t="str">
        <f t="shared" si="92"/>
        <v>ALLSAFETVEYR LLC</v>
      </c>
      <c r="G5696" s="149" t="s">
        <v>13438</v>
      </c>
      <c r="H5696" s="149" t="s">
        <v>8150</v>
      </c>
      <c r="I5696">
        <v>40007090</v>
      </c>
    </row>
    <row r="5697" spans="6:9" x14ac:dyDescent="0.25">
      <c r="F5697" t="str">
        <f t="shared" si="92"/>
        <v>ALLSAFEWAY BAKERY</v>
      </c>
      <c r="G5697" s="149" t="s">
        <v>13438</v>
      </c>
      <c r="H5697" s="149" t="s">
        <v>8151</v>
      </c>
      <c r="I5697">
        <v>40004346</v>
      </c>
    </row>
    <row r="5698" spans="6:9" x14ac:dyDescent="0.25">
      <c r="F5698" t="str">
        <f t="shared" si="92"/>
        <v>ALLSAFT AMERICA INC.</v>
      </c>
      <c r="G5698" s="149" t="s">
        <v>13438</v>
      </c>
      <c r="H5698" s="149" t="s">
        <v>8152</v>
      </c>
      <c r="I5698">
        <v>40007535</v>
      </c>
    </row>
    <row r="5699" spans="6:9" x14ac:dyDescent="0.25">
      <c r="F5699" t="str">
        <f t="shared" ref="F5699:F5762" si="93">CONCATENATE(G5699, H5699)</f>
        <v>ALLSAGE PARTS PLUS</v>
      </c>
      <c r="G5699" s="149" t="s">
        <v>13438</v>
      </c>
      <c r="H5699" s="149" t="s">
        <v>8153</v>
      </c>
      <c r="I5699">
        <v>40002429</v>
      </c>
    </row>
    <row r="5700" spans="6:9" x14ac:dyDescent="0.25">
      <c r="F5700" t="str">
        <f t="shared" si="93"/>
        <v>ALLSAGE PARTS PLUS INC.</v>
      </c>
      <c r="G5700" s="149" t="s">
        <v>13438</v>
      </c>
      <c r="H5700" s="149" t="s">
        <v>8154</v>
      </c>
      <c r="I5700">
        <v>40007094</v>
      </c>
    </row>
    <row r="5701" spans="6:9" x14ac:dyDescent="0.25">
      <c r="F5701" t="str">
        <f t="shared" si="93"/>
        <v>ALLSAGE PARTS PLUS, INC.</v>
      </c>
      <c r="G5701" s="149" t="s">
        <v>13438</v>
      </c>
      <c r="H5701" s="149" t="s">
        <v>8155</v>
      </c>
      <c r="I5701">
        <v>40006926</v>
      </c>
    </row>
    <row r="5702" spans="6:9" x14ac:dyDescent="0.25">
      <c r="F5702" t="str">
        <f t="shared" si="93"/>
        <v>ALLSAGE PRODUCTS</v>
      </c>
      <c r="G5702" s="149" t="s">
        <v>13438</v>
      </c>
      <c r="H5702" s="149" t="s">
        <v>8156</v>
      </c>
      <c r="I5702">
        <v>40005073</v>
      </c>
    </row>
    <row r="5703" spans="6:9" x14ac:dyDescent="0.25">
      <c r="F5703" s="185" t="str">
        <f t="shared" si="93"/>
        <v>ALLSAGRESA, SA DE CV</v>
      </c>
      <c r="G5703" s="149" t="s">
        <v>13438</v>
      </c>
      <c r="H5703" s="149" t="s">
        <v>8157</v>
      </c>
      <c r="I5703">
        <v>40421217</v>
      </c>
    </row>
    <row r="5704" spans="6:9" x14ac:dyDescent="0.25">
      <c r="F5704" s="185" t="str">
        <f t="shared" si="93"/>
        <v>ALLSAGRESA, SA DE CV</v>
      </c>
      <c r="G5704" s="149" t="s">
        <v>13438</v>
      </c>
      <c r="H5704" s="149" t="s">
        <v>8157</v>
      </c>
      <c r="I5704">
        <v>40421217</v>
      </c>
    </row>
    <row r="5705" spans="6:9" x14ac:dyDescent="0.25">
      <c r="F5705" s="185" t="str">
        <f t="shared" si="93"/>
        <v>ALLSAGRESA, SA DE CV</v>
      </c>
      <c r="G5705" s="149" t="s">
        <v>13438</v>
      </c>
      <c r="H5705" s="149" t="s">
        <v>8157</v>
      </c>
      <c r="I5705">
        <v>40421217</v>
      </c>
    </row>
    <row r="5706" spans="6:9" x14ac:dyDescent="0.25">
      <c r="F5706" t="str">
        <f t="shared" si="93"/>
        <v>ALLSAILSBERY SUPPLY CO.</v>
      </c>
      <c r="G5706" s="149" t="s">
        <v>13438</v>
      </c>
      <c r="H5706" s="149" t="s">
        <v>8158</v>
      </c>
      <c r="I5706">
        <v>40001665</v>
      </c>
    </row>
    <row r="5707" spans="6:9" x14ac:dyDescent="0.25">
      <c r="F5707" t="str">
        <f t="shared" si="93"/>
        <v>ALLSAINT JUDE MEDICAL</v>
      </c>
      <c r="G5707" s="149" t="s">
        <v>13438</v>
      </c>
      <c r="H5707" s="149" t="s">
        <v>8160</v>
      </c>
      <c r="I5707">
        <v>40008539</v>
      </c>
    </row>
    <row r="5708" spans="6:9" x14ac:dyDescent="0.25">
      <c r="F5708" t="str">
        <f t="shared" si="93"/>
        <v>ALLSAINT-GOBAIN ABRASIVES,INC</v>
      </c>
      <c r="G5708" s="149" t="s">
        <v>13438</v>
      </c>
      <c r="H5708" s="149" t="s">
        <v>8161</v>
      </c>
      <c r="I5708">
        <v>40008031</v>
      </c>
    </row>
    <row r="5709" spans="6:9" x14ac:dyDescent="0.25">
      <c r="F5709" t="str">
        <f t="shared" si="93"/>
        <v>ALLSAINT-GOBAIN TECHNICAL FABRICS</v>
      </c>
      <c r="G5709" s="149" t="s">
        <v>13438</v>
      </c>
      <c r="H5709" s="149" t="s">
        <v>8162</v>
      </c>
      <c r="I5709">
        <v>40420160</v>
      </c>
    </row>
    <row r="5710" spans="6:9" x14ac:dyDescent="0.25">
      <c r="F5710" t="str">
        <f t="shared" si="93"/>
        <v>ALLSALADE ETCETERA! INC.</v>
      </c>
      <c r="G5710" s="149" t="s">
        <v>13438</v>
      </c>
      <c r="H5710" s="149" t="s">
        <v>8164</v>
      </c>
      <c r="I5710">
        <v>40421153</v>
      </c>
    </row>
    <row r="5711" spans="6:9" x14ac:dyDescent="0.25">
      <c r="F5711" t="str">
        <f t="shared" si="93"/>
        <v>ALLSALADEXPRESS INC.</v>
      </c>
      <c r="G5711" s="149" t="s">
        <v>13438</v>
      </c>
      <c r="H5711" s="149" t="s">
        <v>8165</v>
      </c>
      <c r="I5711">
        <v>40421131</v>
      </c>
    </row>
    <row r="5712" spans="6:9" x14ac:dyDescent="0.25">
      <c r="F5712" t="str">
        <f t="shared" si="93"/>
        <v>ALLSALMON STUDIOS</v>
      </c>
      <c r="G5712" s="149" t="s">
        <v>13438</v>
      </c>
      <c r="H5712" s="149" t="s">
        <v>8166</v>
      </c>
      <c r="I5712">
        <v>40008168</v>
      </c>
    </row>
    <row r="5713" spans="6:9" x14ac:dyDescent="0.25">
      <c r="F5713" t="str">
        <f t="shared" si="93"/>
        <v>ALLSALON DE QUILLE CHAMPION</v>
      </c>
      <c r="G5713" s="149" t="s">
        <v>13438</v>
      </c>
      <c r="H5713" s="149" t="s">
        <v>8167</v>
      </c>
      <c r="I5713">
        <v>40420739</v>
      </c>
    </row>
    <row r="5714" spans="6:9" x14ac:dyDescent="0.25">
      <c r="F5714" t="str">
        <f t="shared" si="93"/>
        <v>ALLSAMP/USA</v>
      </c>
      <c r="G5714" s="149" t="s">
        <v>13438</v>
      </c>
      <c r="H5714" s="149" t="s">
        <v>8168</v>
      </c>
      <c r="I5714">
        <v>40000267</v>
      </c>
    </row>
    <row r="5715" spans="6:9" x14ac:dyDescent="0.25">
      <c r="F5715" t="str">
        <f t="shared" si="93"/>
        <v>ALLSAMPLA BELTING N. AMERICA</v>
      </c>
      <c r="G5715" s="149" t="s">
        <v>13438</v>
      </c>
      <c r="H5715" s="149" t="s">
        <v>8169</v>
      </c>
      <c r="I5715">
        <v>40006254</v>
      </c>
    </row>
    <row r="5716" spans="6:9" x14ac:dyDescent="0.25">
      <c r="F5716" t="str">
        <f t="shared" si="93"/>
        <v>ALLSAMUEL FLAT ROLLED PROCESSING</v>
      </c>
      <c r="G5716" s="149" t="s">
        <v>13438</v>
      </c>
      <c r="H5716" s="149" t="s">
        <v>8171</v>
      </c>
      <c r="I5716">
        <v>40421036</v>
      </c>
    </row>
    <row r="5717" spans="6:9" x14ac:dyDescent="0.25">
      <c r="F5717" t="str">
        <f t="shared" si="93"/>
        <v>ALLSAMUEL SON &amp; CO. LTD</v>
      </c>
      <c r="G5717" s="149" t="s">
        <v>13438</v>
      </c>
      <c r="H5717" s="149" t="s">
        <v>8173</v>
      </c>
      <c r="I5717">
        <v>40420048</v>
      </c>
    </row>
    <row r="5718" spans="6:9" x14ac:dyDescent="0.25">
      <c r="F5718" s="185" t="str">
        <f t="shared" si="93"/>
        <v>ALLSAN ANTONIO BELTING</v>
      </c>
      <c r="G5718" s="149" t="s">
        <v>13438</v>
      </c>
      <c r="H5718" s="149" t="s">
        <v>8175</v>
      </c>
      <c r="I5718">
        <v>40007646</v>
      </c>
    </row>
    <row r="5719" spans="6:9" x14ac:dyDescent="0.25">
      <c r="F5719" s="185" t="str">
        <f t="shared" si="93"/>
        <v>ALLSAN ANTONIO BELTING</v>
      </c>
      <c r="G5719" s="149" t="s">
        <v>13438</v>
      </c>
      <c r="H5719" s="149" t="s">
        <v>8175</v>
      </c>
      <c r="I5719">
        <v>40005796</v>
      </c>
    </row>
    <row r="5720" spans="6:9" x14ac:dyDescent="0.25">
      <c r="F5720" t="str">
        <f t="shared" si="93"/>
        <v>ALLSAN LUIS OBISPO COUNTY REGIONAL AIR</v>
      </c>
      <c r="G5720" s="149" t="s">
        <v>13438</v>
      </c>
      <c r="H5720" s="149" t="s">
        <v>8179</v>
      </c>
      <c r="I5720">
        <v>40007144</v>
      </c>
    </row>
    <row r="5721" spans="6:9" x14ac:dyDescent="0.25">
      <c r="F5721" t="str">
        <f t="shared" si="93"/>
        <v>ALLSANDEN MACHINE LTD</v>
      </c>
      <c r="G5721" s="149" t="s">
        <v>13438</v>
      </c>
      <c r="H5721" s="149" t="s">
        <v>8180</v>
      </c>
      <c r="I5721">
        <v>40420041</v>
      </c>
    </row>
    <row r="5722" spans="6:9" x14ac:dyDescent="0.25">
      <c r="F5722" t="str">
        <f t="shared" si="93"/>
        <v>ALLSANDERS ELECTRIC MOTOR SERVICE</v>
      </c>
      <c r="G5722" s="149" t="s">
        <v>13438</v>
      </c>
      <c r="H5722" s="149" t="s">
        <v>8181</v>
      </c>
      <c r="I5722">
        <v>40007565</v>
      </c>
    </row>
    <row r="5723" spans="6:9" x14ac:dyDescent="0.25">
      <c r="F5723" t="str">
        <f t="shared" si="93"/>
        <v>ALLSANDERS EQUIPMENT</v>
      </c>
      <c r="G5723" s="149" t="s">
        <v>13438</v>
      </c>
      <c r="H5723" s="149" t="s">
        <v>8182</v>
      </c>
      <c r="I5723">
        <v>40004516</v>
      </c>
    </row>
    <row r="5724" spans="6:9" x14ac:dyDescent="0.25">
      <c r="F5724" t="str">
        <f t="shared" si="93"/>
        <v>ALLSANDHILLS PUBLISHING</v>
      </c>
      <c r="G5724" s="149" t="s">
        <v>13438</v>
      </c>
      <c r="H5724" s="149" t="s">
        <v>8183</v>
      </c>
      <c r="I5724">
        <v>40001981</v>
      </c>
    </row>
    <row r="5725" spans="6:9" x14ac:dyDescent="0.25">
      <c r="F5725" t="str">
        <f t="shared" si="93"/>
        <v>ALLSANDLER NONWOVEN CORPORATION</v>
      </c>
      <c r="G5725" s="149" t="s">
        <v>13438</v>
      </c>
      <c r="H5725" s="149" t="s">
        <v>8184</v>
      </c>
      <c r="I5725">
        <v>40008148</v>
      </c>
    </row>
    <row r="5726" spans="6:9" x14ac:dyDescent="0.25">
      <c r="F5726" t="str">
        <f t="shared" si="93"/>
        <v>ALLSANDRAY PRECISION GRINDING, INC</v>
      </c>
      <c r="G5726" s="149" t="s">
        <v>13438</v>
      </c>
      <c r="H5726" s="149" t="s">
        <v>8185</v>
      </c>
      <c r="I5726">
        <v>40003550</v>
      </c>
    </row>
    <row r="5727" spans="6:9" x14ac:dyDescent="0.25">
      <c r="F5727" t="str">
        <f t="shared" si="93"/>
        <v>ALLSANDTEX INTERNATIONAL CORP.</v>
      </c>
      <c r="G5727" s="149" t="s">
        <v>13438</v>
      </c>
      <c r="H5727" s="149" t="s">
        <v>8186</v>
      </c>
      <c r="I5727">
        <v>40005993</v>
      </c>
    </row>
    <row r="5728" spans="6:9" x14ac:dyDescent="0.25">
      <c r="F5728" t="str">
        <f t="shared" si="93"/>
        <v>ALLSANDY ALEXANDER</v>
      </c>
      <c r="G5728" s="149" t="s">
        <v>13438</v>
      </c>
      <c r="H5728" s="149" t="s">
        <v>8188</v>
      </c>
      <c r="I5728">
        <v>40003769</v>
      </c>
    </row>
    <row r="5729" spans="6:9" x14ac:dyDescent="0.25">
      <c r="F5729" t="str">
        <f t="shared" si="93"/>
        <v>ALLSANI-MATIC, INC.</v>
      </c>
      <c r="G5729" s="149" t="s">
        <v>13438</v>
      </c>
      <c r="H5729" s="149" t="s">
        <v>8191</v>
      </c>
      <c r="I5729">
        <v>40006560</v>
      </c>
    </row>
    <row r="5730" spans="6:9" x14ac:dyDescent="0.25">
      <c r="F5730" t="str">
        <f t="shared" si="93"/>
        <v>ALLSANMINA CORPORATION</v>
      </c>
      <c r="G5730" s="149" t="s">
        <v>13438</v>
      </c>
      <c r="H5730" s="149" t="s">
        <v>8192</v>
      </c>
      <c r="I5730">
        <v>40008283</v>
      </c>
    </row>
    <row r="5731" spans="6:9" x14ac:dyDescent="0.25">
      <c r="F5731" t="str">
        <f t="shared" si="93"/>
        <v>ALLSANMINA ENCLOSURE SYSTEMS</v>
      </c>
      <c r="G5731" s="149" t="s">
        <v>13438</v>
      </c>
      <c r="H5731" s="149" t="s">
        <v>8193</v>
      </c>
      <c r="I5731">
        <v>40420592</v>
      </c>
    </row>
    <row r="5732" spans="6:9" x14ac:dyDescent="0.25">
      <c r="F5732" t="str">
        <f t="shared" si="93"/>
        <v>ALLSANRITSU AMERICA, INC.</v>
      </c>
      <c r="G5732" s="149" t="s">
        <v>13438</v>
      </c>
      <c r="H5732" s="149" t="s">
        <v>8194</v>
      </c>
      <c r="I5732">
        <v>40002158</v>
      </c>
    </row>
    <row r="5733" spans="6:9" x14ac:dyDescent="0.25">
      <c r="F5733" t="str">
        <f t="shared" si="93"/>
        <v>ALLSANSARA INTERNATIONAL, INC</v>
      </c>
      <c r="G5733" s="149" t="s">
        <v>13438</v>
      </c>
      <c r="H5733" s="149" t="s">
        <v>8195</v>
      </c>
      <c r="I5733">
        <v>40008526</v>
      </c>
    </row>
    <row r="5734" spans="6:9" x14ac:dyDescent="0.25">
      <c r="F5734" t="str">
        <f t="shared" si="93"/>
        <v>ALLSANTA ANA PACKAGING, INC.</v>
      </c>
      <c r="G5734" s="149" t="s">
        <v>13438</v>
      </c>
      <c r="H5734" s="149" t="s">
        <v>8196</v>
      </c>
      <c r="I5734">
        <v>40001012</v>
      </c>
    </row>
    <row r="5735" spans="6:9" x14ac:dyDescent="0.25">
      <c r="F5735" t="str">
        <f t="shared" si="93"/>
        <v>ALLSANTA MARIA TIMES</v>
      </c>
      <c r="G5735" s="149" t="s">
        <v>13438</v>
      </c>
      <c r="H5735" s="149" t="s">
        <v>8197</v>
      </c>
      <c r="I5735">
        <v>40007032</v>
      </c>
    </row>
    <row r="5736" spans="6:9" x14ac:dyDescent="0.25">
      <c r="F5736" t="str">
        <f t="shared" si="93"/>
        <v>ALLSANTEE PRINT WORKS</v>
      </c>
      <c r="G5736" s="149" t="s">
        <v>13438</v>
      </c>
      <c r="H5736" s="149" t="s">
        <v>8198</v>
      </c>
      <c r="I5736">
        <v>40001342</v>
      </c>
    </row>
    <row r="5737" spans="6:9" x14ac:dyDescent="0.25">
      <c r="F5737" t="str">
        <f t="shared" si="93"/>
        <v>ALLSANTO SPORT STORE</v>
      </c>
      <c r="G5737" s="149" t="s">
        <v>13438</v>
      </c>
      <c r="H5737" s="149" t="s">
        <v>8199</v>
      </c>
      <c r="I5737">
        <v>40005104</v>
      </c>
    </row>
    <row r="5738" spans="6:9" x14ac:dyDescent="0.25">
      <c r="F5738" t="str">
        <f t="shared" si="93"/>
        <v>ALLSAPUTO CHEESE USA INC.</v>
      </c>
      <c r="G5738" s="149" t="s">
        <v>13438</v>
      </c>
      <c r="H5738" s="149" t="s">
        <v>8201</v>
      </c>
      <c r="I5738">
        <v>40008113</v>
      </c>
    </row>
    <row r="5739" spans="6:9" x14ac:dyDescent="0.25">
      <c r="F5739" s="185" t="str">
        <f t="shared" si="93"/>
        <v>ALLSAPUTO CHEESE USA, INC.</v>
      </c>
      <c r="G5739" s="149" t="s">
        <v>13438</v>
      </c>
      <c r="H5739" s="149" t="s">
        <v>8202</v>
      </c>
      <c r="I5739">
        <v>40008593</v>
      </c>
    </row>
    <row r="5740" spans="6:9" x14ac:dyDescent="0.25">
      <c r="F5740" s="185" t="str">
        <f t="shared" si="93"/>
        <v>ALLSAPUTO CHEESE USA, INC.</v>
      </c>
      <c r="G5740" s="149" t="s">
        <v>13438</v>
      </c>
      <c r="H5740" s="149" t="s">
        <v>8202</v>
      </c>
      <c r="I5740">
        <v>40005973</v>
      </c>
    </row>
    <row r="5741" spans="6:9" x14ac:dyDescent="0.25">
      <c r="F5741" t="str">
        <f t="shared" si="93"/>
        <v>ALLSAPUTO DAIRY PRODUCTS CANADA G.P.</v>
      </c>
      <c r="G5741" s="149" t="s">
        <v>13438</v>
      </c>
      <c r="H5741" s="149" t="s">
        <v>8203</v>
      </c>
      <c r="I5741">
        <v>40421179</v>
      </c>
    </row>
    <row r="5742" spans="6:9" x14ac:dyDescent="0.25">
      <c r="F5742" t="str">
        <f t="shared" si="93"/>
        <v>ALLSAPUTO PRODUITS LATIERS CAN SEC</v>
      </c>
      <c r="G5742" s="149" t="s">
        <v>13438</v>
      </c>
      <c r="H5742" s="149" t="s">
        <v>13920</v>
      </c>
      <c r="I5742">
        <v>40421379</v>
      </c>
    </row>
    <row r="5743" spans="6:9" x14ac:dyDescent="0.25">
      <c r="F5743" t="str">
        <f t="shared" si="93"/>
        <v>ALLSARDEE INDUSTRIES, INC.</v>
      </c>
      <c r="G5743" s="149" t="s">
        <v>13438</v>
      </c>
      <c r="H5743" s="149" t="s">
        <v>8210</v>
      </c>
      <c r="I5743">
        <v>40006392</v>
      </c>
    </row>
    <row r="5744" spans="6:9" x14ac:dyDescent="0.25">
      <c r="F5744" t="str">
        <f t="shared" si="93"/>
        <v>ALLSARDEE OF CALIFORNIA</v>
      </c>
      <c r="G5744" s="149" t="s">
        <v>13438</v>
      </c>
      <c r="H5744" s="149" t="s">
        <v>8211</v>
      </c>
      <c r="I5744">
        <v>40003972</v>
      </c>
    </row>
    <row r="5745" spans="6:9" x14ac:dyDescent="0.25">
      <c r="F5745" t="str">
        <f t="shared" si="93"/>
        <v>ALLSARSTEDT INC.</v>
      </c>
      <c r="G5745" s="149" t="s">
        <v>13438</v>
      </c>
      <c r="H5745" s="149" t="s">
        <v>8212</v>
      </c>
      <c r="I5745">
        <v>40006483</v>
      </c>
    </row>
    <row r="5746" spans="6:9" x14ac:dyDescent="0.25">
      <c r="F5746" t="str">
        <f t="shared" si="93"/>
        <v>ALLSAS-SUSTAINABLE TECHNOLOGY INC</v>
      </c>
      <c r="G5746" s="149" t="s">
        <v>13438</v>
      </c>
      <c r="H5746" s="149" t="s">
        <v>8214</v>
      </c>
      <c r="I5746">
        <v>40420977</v>
      </c>
    </row>
    <row r="5747" spans="6:9" x14ac:dyDescent="0.25">
      <c r="F5747" t="str">
        <f t="shared" si="93"/>
        <v>ALLSATAKE USA INC.</v>
      </c>
      <c r="G5747" s="149" t="s">
        <v>13438</v>
      </c>
      <c r="H5747" s="149" t="s">
        <v>8215</v>
      </c>
      <c r="I5747">
        <v>40001769</v>
      </c>
    </row>
    <row r="5748" spans="6:9" x14ac:dyDescent="0.25">
      <c r="F5748" t="str">
        <f t="shared" si="93"/>
        <v>ALLSATUR FARMS, LLC</v>
      </c>
      <c r="G5748" s="149" t="s">
        <v>13438</v>
      </c>
      <c r="H5748" s="149" t="s">
        <v>8216</v>
      </c>
      <c r="I5748">
        <v>40007382</v>
      </c>
    </row>
    <row r="5749" spans="6:9" x14ac:dyDescent="0.25">
      <c r="F5749" t="str">
        <f t="shared" si="93"/>
        <v>ALLSAUDELLCO MACHINE DESIGN &amp; FAB INC.</v>
      </c>
      <c r="G5749" s="149" t="s">
        <v>13438</v>
      </c>
      <c r="H5749" s="149" t="s">
        <v>8217</v>
      </c>
      <c r="I5749">
        <v>40420677</v>
      </c>
    </row>
    <row r="5750" spans="6:9" x14ac:dyDescent="0.25">
      <c r="F5750" t="str">
        <f t="shared" si="93"/>
        <v>ALLSAURER INC.</v>
      </c>
      <c r="G5750" s="149" t="s">
        <v>13438</v>
      </c>
      <c r="H5750" s="149" t="s">
        <v>8218</v>
      </c>
      <c r="I5750">
        <v>40000007</v>
      </c>
    </row>
    <row r="5751" spans="6:9" x14ac:dyDescent="0.25">
      <c r="F5751" t="str">
        <f t="shared" si="93"/>
        <v>ALLSAVANNAH AIRPORT COMMISSION</v>
      </c>
      <c r="G5751" s="149" t="s">
        <v>13438</v>
      </c>
      <c r="H5751" s="149" t="s">
        <v>8219</v>
      </c>
      <c r="I5751">
        <v>40008717</v>
      </c>
    </row>
    <row r="5752" spans="6:9" x14ac:dyDescent="0.25">
      <c r="F5752" t="str">
        <f t="shared" si="93"/>
        <v>ALLSAVANNAH RUBBER AND CONVEYOR</v>
      </c>
      <c r="G5752" s="149" t="s">
        <v>13438</v>
      </c>
      <c r="H5752" s="149" t="s">
        <v>8221</v>
      </c>
      <c r="I5752">
        <v>40008538</v>
      </c>
    </row>
    <row r="5753" spans="6:9" x14ac:dyDescent="0.25">
      <c r="F5753" t="str">
        <f t="shared" si="93"/>
        <v>ALLSBS INDUSTRIAL SALES</v>
      </c>
      <c r="G5753" s="149" t="s">
        <v>13438</v>
      </c>
      <c r="H5753" s="149" t="s">
        <v>8226</v>
      </c>
      <c r="I5753">
        <v>40003587</v>
      </c>
    </row>
    <row r="5754" spans="6:9" x14ac:dyDescent="0.25">
      <c r="F5754" t="str">
        <f t="shared" si="93"/>
        <v>ALLSCAPA TAPES NA-RENFREW</v>
      </c>
      <c r="G5754" s="149" t="s">
        <v>13438</v>
      </c>
      <c r="H5754" s="149" t="s">
        <v>13921</v>
      </c>
      <c r="I5754">
        <v>40421501</v>
      </c>
    </row>
    <row r="5755" spans="6:9" x14ac:dyDescent="0.25">
      <c r="F5755" t="str">
        <f t="shared" si="93"/>
        <v>ALLSCHAEFER SYSTEM INTERNATIONAL LTD.</v>
      </c>
      <c r="G5755" s="149" t="s">
        <v>13438</v>
      </c>
      <c r="H5755" s="149" t="s">
        <v>8231</v>
      </c>
      <c r="I5755">
        <v>40421018</v>
      </c>
    </row>
    <row r="5756" spans="6:9" x14ac:dyDescent="0.25">
      <c r="F5756" t="str">
        <f t="shared" si="93"/>
        <v>ALLSCHAEFER SYSTEMS INTERNATIONAL,INC.</v>
      </c>
      <c r="G5756" s="149" t="s">
        <v>13438</v>
      </c>
      <c r="H5756" s="149" t="s">
        <v>8233</v>
      </c>
      <c r="I5756">
        <v>40001985</v>
      </c>
    </row>
    <row r="5757" spans="6:9" x14ac:dyDescent="0.25">
      <c r="F5757" t="str">
        <f t="shared" si="93"/>
        <v>ALLSCHAEFFLER CANADA INC.</v>
      </c>
      <c r="G5757" s="149" t="s">
        <v>13438</v>
      </c>
      <c r="H5757" s="149" t="s">
        <v>8234</v>
      </c>
      <c r="I5757">
        <v>40420070</v>
      </c>
    </row>
    <row r="5758" spans="6:9" x14ac:dyDescent="0.25">
      <c r="F5758" t="str">
        <f t="shared" si="93"/>
        <v>ALLSCHAEFFLER GROUP USA</v>
      </c>
      <c r="G5758" s="149" t="s">
        <v>13438</v>
      </c>
      <c r="H5758" s="149" t="s">
        <v>8235</v>
      </c>
      <c r="I5758">
        <v>40000081</v>
      </c>
    </row>
    <row r="5759" spans="6:9" x14ac:dyDescent="0.25">
      <c r="F5759" t="str">
        <f t="shared" si="93"/>
        <v>ALLSCHAEFFLER GROUP USA INC.</v>
      </c>
      <c r="G5759" s="149" t="s">
        <v>13438</v>
      </c>
      <c r="H5759" s="149" t="s">
        <v>8236</v>
      </c>
      <c r="I5759">
        <v>40005560</v>
      </c>
    </row>
    <row r="5760" spans="6:9" x14ac:dyDescent="0.25">
      <c r="F5760" t="str">
        <f t="shared" si="93"/>
        <v>ALLSCHAEFFLER TRANSMISSION LLC</v>
      </c>
      <c r="G5760" s="149" t="s">
        <v>13438</v>
      </c>
      <c r="H5760" s="149" t="s">
        <v>8237</v>
      </c>
      <c r="I5760">
        <v>40007110</v>
      </c>
    </row>
    <row r="5761" spans="6:9" x14ac:dyDescent="0.25">
      <c r="F5761" t="str">
        <f t="shared" si="93"/>
        <v>ALLSCHEBLER CO. - TSC</v>
      </c>
      <c r="G5761" s="149" t="s">
        <v>13438</v>
      </c>
      <c r="H5761" s="149" t="s">
        <v>8238</v>
      </c>
      <c r="I5761">
        <v>40001340</v>
      </c>
    </row>
    <row r="5762" spans="6:9" x14ac:dyDescent="0.25">
      <c r="F5762" t="str">
        <f t="shared" si="93"/>
        <v>ALLSCHEDL AUTOMOTIVE SYSTEM SERVICE LP</v>
      </c>
      <c r="G5762" s="149" t="s">
        <v>13438</v>
      </c>
      <c r="H5762" s="149" t="s">
        <v>8239</v>
      </c>
      <c r="I5762">
        <v>40008492</v>
      </c>
    </row>
    <row r="5763" spans="6:9" x14ac:dyDescent="0.25">
      <c r="F5763" t="str">
        <f t="shared" ref="F5763:F5826" si="94">CONCATENATE(G5763, H5763)</f>
        <v>ALLSCHELLING AMERICA</v>
      </c>
      <c r="G5763" s="149" t="s">
        <v>13438</v>
      </c>
      <c r="H5763" s="149" t="s">
        <v>8240</v>
      </c>
      <c r="I5763">
        <v>40000292</v>
      </c>
    </row>
    <row r="5764" spans="6:9" x14ac:dyDescent="0.25">
      <c r="F5764" t="str">
        <f t="shared" si="94"/>
        <v>ALLSCHNEIDER PACKAGING EQUIP</v>
      </c>
      <c r="G5764" s="149" t="s">
        <v>13438</v>
      </c>
      <c r="H5764" s="149" t="s">
        <v>8243</v>
      </c>
      <c r="I5764">
        <v>40003804</v>
      </c>
    </row>
    <row r="5765" spans="6:9" x14ac:dyDescent="0.25">
      <c r="F5765" t="str">
        <f t="shared" si="94"/>
        <v>ALLSCHOFF BELTING &amp; SUPPLY</v>
      </c>
      <c r="G5765" s="149" t="s">
        <v>13438</v>
      </c>
      <c r="H5765" s="149" t="s">
        <v>8244</v>
      </c>
      <c r="I5765">
        <v>40005418</v>
      </c>
    </row>
    <row r="5766" spans="6:9" x14ac:dyDescent="0.25">
      <c r="F5766" t="str">
        <f t="shared" si="94"/>
        <v>ALLSCHOLASTIC CANADA LTD.</v>
      </c>
      <c r="G5766" s="149" t="s">
        <v>13438</v>
      </c>
      <c r="H5766" s="149" t="s">
        <v>8245</v>
      </c>
      <c r="I5766">
        <v>40420432</v>
      </c>
    </row>
    <row r="5767" spans="6:9" x14ac:dyDescent="0.25">
      <c r="F5767" t="str">
        <f t="shared" si="94"/>
        <v>ALLSCHOTT SCIENTIFIC GLASS, INC.</v>
      </c>
      <c r="G5767" s="149" t="s">
        <v>13438</v>
      </c>
      <c r="H5767" s="149" t="s">
        <v>8246</v>
      </c>
      <c r="I5767">
        <v>40002131</v>
      </c>
    </row>
    <row r="5768" spans="6:9" x14ac:dyDescent="0.25">
      <c r="F5768" t="str">
        <f t="shared" si="94"/>
        <v>ALLSCHUBERT PACKAGING AUTOMATION INC</v>
      </c>
      <c r="G5768" s="149" t="s">
        <v>13438</v>
      </c>
      <c r="H5768" s="149" t="s">
        <v>8248</v>
      </c>
      <c r="I5768">
        <v>40421407</v>
      </c>
    </row>
    <row r="5769" spans="6:9" x14ac:dyDescent="0.25">
      <c r="F5769" t="str">
        <f t="shared" si="94"/>
        <v>ALLSCHULER, INC.</v>
      </c>
      <c r="G5769" s="149" t="s">
        <v>13438</v>
      </c>
      <c r="H5769" s="149" t="s">
        <v>8250</v>
      </c>
      <c r="I5769">
        <v>40001860</v>
      </c>
    </row>
    <row r="5770" spans="6:9" x14ac:dyDescent="0.25">
      <c r="F5770" t="str">
        <f t="shared" si="94"/>
        <v>ALLSCHULZE &amp; BURCH BISCUIT COMPANY</v>
      </c>
      <c r="G5770" s="149" t="s">
        <v>13438</v>
      </c>
      <c r="H5770" s="149" t="s">
        <v>8251</v>
      </c>
      <c r="I5770">
        <v>40008767</v>
      </c>
    </row>
    <row r="5771" spans="6:9" x14ac:dyDescent="0.25">
      <c r="F5771" t="str">
        <f t="shared" si="94"/>
        <v>ALLSCHWAN FOOD COMPANY</v>
      </c>
      <c r="G5771" s="149" t="s">
        <v>13438</v>
      </c>
      <c r="H5771" s="149" t="s">
        <v>8253</v>
      </c>
      <c r="I5771">
        <v>40002848</v>
      </c>
    </row>
    <row r="5772" spans="6:9" x14ac:dyDescent="0.25">
      <c r="F5772" t="str">
        <f t="shared" si="94"/>
        <v>ALLSCHWARTZ MANUFACTURING</v>
      </c>
      <c r="G5772" s="149" t="s">
        <v>13438</v>
      </c>
      <c r="H5772" s="149" t="s">
        <v>8255</v>
      </c>
      <c r="I5772">
        <v>40005057</v>
      </c>
    </row>
    <row r="5773" spans="6:9" x14ac:dyDescent="0.25">
      <c r="F5773" t="str">
        <f t="shared" si="94"/>
        <v>ALLSCHWEITZER-MAUDUIT INTERNATIONAL IN</v>
      </c>
      <c r="G5773" s="149" t="s">
        <v>13438</v>
      </c>
      <c r="H5773" s="149" t="s">
        <v>8257</v>
      </c>
      <c r="I5773">
        <v>40007082</v>
      </c>
    </row>
    <row r="5774" spans="6:9" x14ac:dyDescent="0.25">
      <c r="F5774" t="str">
        <f t="shared" si="94"/>
        <v>ALLSCIENTIFIC ELECTRONICS CENTER, INC</v>
      </c>
      <c r="G5774" s="149" t="s">
        <v>13438</v>
      </c>
      <c r="H5774" s="149" t="s">
        <v>8258</v>
      </c>
      <c r="I5774">
        <v>40005810</v>
      </c>
    </row>
    <row r="5775" spans="6:9" x14ac:dyDescent="0.25">
      <c r="F5775" t="str">
        <f t="shared" si="94"/>
        <v>ALLSCIENTIFIC GAMES PRODUCTS CANADA UL</v>
      </c>
      <c r="G5775" s="149" t="s">
        <v>13438</v>
      </c>
      <c r="H5775" s="149" t="s">
        <v>8259</v>
      </c>
      <c r="I5775">
        <v>40421213</v>
      </c>
    </row>
    <row r="5776" spans="6:9" x14ac:dyDescent="0.25">
      <c r="F5776" t="str">
        <f t="shared" si="94"/>
        <v>ALLSCIERIE FERNAND RANCOURT</v>
      </c>
      <c r="G5776" s="149" t="s">
        <v>13438</v>
      </c>
      <c r="H5776" s="149" t="s">
        <v>8260</v>
      </c>
      <c r="I5776">
        <v>40420954</v>
      </c>
    </row>
    <row r="5777" spans="6:9" x14ac:dyDescent="0.25">
      <c r="F5777" t="str">
        <f t="shared" si="94"/>
        <v>ALLSCOTT PROCESS CONSULTING INC.</v>
      </c>
      <c r="G5777" s="149" t="s">
        <v>13438</v>
      </c>
      <c r="H5777" s="149" t="s">
        <v>8264</v>
      </c>
      <c r="I5777">
        <v>40420835</v>
      </c>
    </row>
    <row r="5778" spans="6:9" x14ac:dyDescent="0.25">
      <c r="F5778" t="str">
        <f t="shared" si="94"/>
        <v>ALLSCOTT PROCESS EQUIPMENT &amp; CONTROLS</v>
      </c>
      <c r="G5778" s="149" t="s">
        <v>13438</v>
      </c>
      <c r="H5778" s="149" t="s">
        <v>8265</v>
      </c>
      <c r="I5778">
        <v>40420983</v>
      </c>
    </row>
    <row r="5779" spans="6:9" x14ac:dyDescent="0.25">
      <c r="F5779" t="str">
        <f t="shared" si="94"/>
        <v>ALLSCREENPRINTING PRODUCTS, INC.</v>
      </c>
      <c r="G5779" s="149" t="s">
        <v>13438</v>
      </c>
      <c r="H5779" s="149" t="s">
        <v>8267</v>
      </c>
      <c r="I5779">
        <v>40007947</v>
      </c>
    </row>
    <row r="5780" spans="6:9" x14ac:dyDescent="0.25">
      <c r="F5780" t="str">
        <f t="shared" si="94"/>
        <v>ALLSCRIPPS MEDIA INC DBA TIMES RECORD</v>
      </c>
      <c r="G5780" s="149" t="s">
        <v>13438</v>
      </c>
      <c r="H5780" s="149" t="s">
        <v>8268</v>
      </c>
      <c r="I5780">
        <v>40007084</v>
      </c>
    </row>
    <row r="5781" spans="6:9" x14ac:dyDescent="0.25">
      <c r="F5781" t="str">
        <f t="shared" si="94"/>
        <v>ALLSDF-INTERNATIONAL TRADING COMPANY,</v>
      </c>
      <c r="G5781" s="149" t="s">
        <v>13438</v>
      </c>
      <c r="H5781" s="149" t="s">
        <v>8270</v>
      </c>
      <c r="I5781">
        <v>40008055</v>
      </c>
    </row>
    <row r="5782" spans="6:9" x14ac:dyDescent="0.25">
      <c r="F5782" t="str">
        <f t="shared" si="94"/>
        <v>ALLSDI</v>
      </c>
      <c r="G5782" s="149" t="s">
        <v>13438</v>
      </c>
      <c r="H5782" s="149" t="s">
        <v>8271</v>
      </c>
      <c r="I5782">
        <v>40001878</v>
      </c>
    </row>
    <row r="5783" spans="6:9" x14ac:dyDescent="0.25">
      <c r="F5783" t="str">
        <f t="shared" si="94"/>
        <v>ALLSDI - DIAGEO</v>
      </c>
      <c r="G5783" s="149" t="s">
        <v>13438</v>
      </c>
      <c r="H5783" s="149" t="s">
        <v>8272</v>
      </c>
      <c r="I5783">
        <v>40007037</v>
      </c>
    </row>
    <row r="5784" spans="6:9" x14ac:dyDescent="0.25">
      <c r="F5784" t="str">
        <f t="shared" si="94"/>
        <v>ALLSDI - ISA</v>
      </c>
      <c r="G5784" s="149" t="s">
        <v>13438</v>
      </c>
      <c r="H5784" s="149" t="s">
        <v>8273</v>
      </c>
      <c r="I5784">
        <v>40000986</v>
      </c>
    </row>
    <row r="5785" spans="6:9" x14ac:dyDescent="0.25">
      <c r="F5785" t="str">
        <f t="shared" si="94"/>
        <v>ALLSDI C/O HERSHEY (ROBINSON)</v>
      </c>
      <c r="G5785" s="149" t="s">
        <v>13438</v>
      </c>
      <c r="H5785" s="149" t="s">
        <v>8275</v>
      </c>
      <c r="I5785">
        <v>40004157</v>
      </c>
    </row>
    <row r="5786" spans="6:9" x14ac:dyDescent="0.25">
      <c r="F5786" t="str">
        <f t="shared" si="94"/>
        <v>ALLSDI INC</v>
      </c>
      <c r="G5786" s="149" t="s">
        <v>13438</v>
      </c>
      <c r="H5786" s="149" t="s">
        <v>8278</v>
      </c>
      <c r="I5786">
        <v>40008919</v>
      </c>
    </row>
    <row r="5787" spans="6:9" x14ac:dyDescent="0.25">
      <c r="F5787" t="str">
        <f t="shared" si="94"/>
        <v>ALLSDI INC. (4024)</v>
      </c>
      <c r="G5787" s="149" t="s">
        <v>13438</v>
      </c>
      <c r="H5787" s="149" t="s">
        <v>8279</v>
      </c>
      <c r="I5787">
        <v>40008193</v>
      </c>
    </row>
    <row r="5788" spans="6:9" x14ac:dyDescent="0.25">
      <c r="F5788" t="str">
        <f t="shared" si="94"/>
        <v>ALLSDI INDUSTRIES INC</v>
      </c>
      <c r="G5788" s="149" t="s">
        <v>13438</v>
      </c>
      <c r="H5788" s="149" t="s">
        <v>8280</v>
      </c>
      <c r="I5788">
        <v>40008206</v>
      </c>
    </row>
    <row r="5789" spans="6:9" x14ac:dyDescent="0.25">
      <c r="F5789" t="str">
        <f t="shared" si="94"/>
        <v>ALLSDI-ACCOUNTS PAYABLE</v>
      </c>
      <c r="G5789" s="149" t="s">
        <v>13438</v>
      </c>
      <c r="H5789" s="149" t="s">
        <v>8283</v>
      </c>
      <c r="I5789">
        <v>40421075</v>
      </c>
    </row>
    <row r="5790" spans="6:9" x14ac:dyDescent="0.25">
      <c r="F5790" t="str">
        <f t="shared" si="94"/>
        <v>ALLSDM &amp; ASSOCIATES, INC.</v>
      </c>
      <c r="G5790" s="149" t="s">
        <v>13438</v>
      </c>
      <c r="H5790" s="149" t="s">
        <v>8285</v>
      </c>
      <c r="I5790">
        <v>40005856</v>
      </c>
    </row>
    <row r="5791" spans="6:9" x14ac:dyDescent="0.25">
      <c r="F5791" t="str">
        <f t="shared" si="94"/>
        <v>ALLSEA CONVERTING, INC.</v>
      </c>
      <c r="G5791" s="149" t="s">
        <v>13438</v>
      </c>
      <c r="H5791" s="149" t="s">
        <v>8286</v>
      </c>
      <c r="I5791">
        <v>40002262</v>
      </c>
    </row>
    <row r="5792" spans="6:9" x14ac:dyDescent="0.25">
      <c r="F5792" t="str">
        <f t="shared" si="94"/>
        <v>ALLSEABOARD FOLDING BOX CO.</v>
      </c>
      <c r="G5792" s="149" t="s">
        <v>13438</v>
      </c>
      <c r="H5792" s="149" t="s">
        <v>8287</v>
      </c>
      <c r="I5792">
        <v>40003758</v>
      </c>
    </row>
    <row r="5793" spans="6:9" x14ac:dyDescent="0.25">
      <c r="F5793" t="str">
        <f t="shared" si="94"/>
        <v>ALLSEALCRAFT</v>
      </c>
      <c r="G5793" s="149" t="s">
        <v>13438</v>
      </c>
      <c r="H5793" s="149" t="s">
        <v>8289</v>
      </c>
      <c r="I5793">
        <v>40420341</v>
      </c>
    </row>
    <row r="5794" spans="6:9" x14ac:dyDescent="0.25">
      <c r="F5794" t="str">
        <f t="shared" si="94"/>
        <v>ALLSEALED AIR CORP</v>
      </c>
      <c r="G5794" s="149" t="s">
        <v>13438</v>
      </c>
      <c r="H5794" s="149" t="s">
        <v>8290</v>
      </c>
      <c r="I5794">
        <v>40001417</v>
      </c>
    </row>
    <row r="5795" spans="6:9" x14ac:dyDescent="0.25">
      <c r="F5795" t="str">
        <f t="shared" si="94"/>
        <v>ALLSEALED AIR CORPORATION</v>
      </c>
      <c r="G5795" s="149" t="s">
        <v>13438</v>
      </c>
      <c r="H5795" s="149" t="s">
        <v>8291</v>
      </c>
      <c r="I5795">
        <v>40008495</v>
      </c>
    </row>
    <row r="5796" spans="6:9" x14ac:dyDescent="0.25">
      <c r="F5796" t="str">
        <f t="shared" si="94"/>
        <v>ALLSEALED AIR OF CANADA LTD.</v>
      </c>
      <c r="G5796" s="149" t="s">
        <v>13438</v>
      </c>
      <c r="H5796" s="149" t="s">
        <v>8292</v>
      </c>
      <c r="I5796">
        <v>40420119</v>
      </c>
    </row>
    <row r="5797" spans="6:9" x14ac:dyDescent="0.25">
      <c r="F5797" t="str">
        <f t="shared" si="94"/>
        <v>ALLSEARS CANADA INC.</v>
      </c>
      <c r="G5797" s="149" t="s">
        <v>13438</v>
      </c>
      <c r="H5797" s="149" t="s">
        <v>8294</v>
      </c>
      <c r="I5797">
        <v>40421148</v>
      </c>
    </row>
    <row r="5798" spans="6:9" x14ac:dyDescent="0.25">
      <c r="F5798" t="str">
        <f t="shared" si="94"/>
        <v>ALLSEARS PROCUREMENT SERVICES</v>
      </c>
      <c r="G5798" s="149" t="s">
        <v>13438</v>
      </c>
      <c r="H5798" s="149" t="s">
        <v>8295</v>
      </c>
      <c r="I5798">
        <v>40002672</v>
      </c>
    </row>
    <row r="5799" spans="6:9" x14ac:dyDescent="0.25">
      <c r="F5799" t="str">
        <f t="shared" si="94"/>
        <v>ALLSEBASTIAN EQUIPMENT COMPANY, INC.</v>
      </c>
      <c r="G5799" s="149" t="s">
        <v>13438</v>
      </c>
      <c r="H5799" s="149" t="s">
        <v>8296</v>
      </c>
      <c r="I5799">
        <v>40002744</v>
      </c>
    </row>
    <row r="5800" spans="6:9" x14ac:dyDescent="0.25">
      <c r="F5800" t="str">
        <f t="shared" si="94"/>
        <v>ALLSEES CANDIES - LOS ANGELES</v>
      </c>
      <c r="G5800" s="149" t="s">
        <v>13438</v>
      </c>
      <c r="H5800" s="149" t="s">
        <v>8298</v>
      </c>
      <c r="I5800">
        <v>40001743</v>
      </c>
    </row>
    <row r="5801" spans="6:9" x14ac:dyDescent="0.25">
      <c r="F5801" t="str">
        <f t="shared" si="94"/>
        <v>ALLSEES CANDIES (S SAN FRANCISCO)</v>
      </c>
      <c r="G5801" s="149" t="s">
        <v>13438</v>
      </c>
      <c r="H5801" s="149" t="s">
        <v>8299</v>
      </c>
      <c r="I5801">
        <v>40003973</v>
      </c>
    </row>
    <row r="5802" spans="6:9" x14ac:dyDescent="0.25">
      <c r="F5802" t="str">
        <f t="shared" si="94"/>
        <v>ALLSEGUE MFG. SERVICES. LLC</v>
      </c>
      <c r="G5802" s="149" t="s">
        <v>13438</v>
      </c>
      <c r="H5802" s="149" t="s">
        <v>8300</v>
      </c>
      <c r="I5802">
        <v>40003354</v>
      </c>
    </row>
    <row r="5803" spans="6:9" x14ac:dyDescent="0.25">
      <c r="F5803" t="str">
        <f t="shared" si="94"/>
        <v>ALLSEIDEL, INC.</v>
      </c>
      <c r="G5803" s="149" t="s">
        <v>13438</v>
      </c>
      <c r="H5803" s="149" t="s">
        <v>8302</v>
      </c>
      <c r="I5803">
        <v>40003840</v>
      </c>
    </row>
    <row r="5804" spans="6:9" x14ac:dyDescent="0.25">
      <c r="F5804" t="str">
        <f t="shared" si="94"/>
        <v>ALLSELECT FOOD PRODUCTS LIMITED</v>
      </c>
      <c r="G5804" s="149" t="s">
        <v>13438</v>
      </c>
      <c r="H5804" s="149" t="s">
        <v>8306</v>
      </c>
      <c r="I5804">
        <v>40420969</v>
      </c>
    </row>
    <row r="5805" spans="6:9" x14ac:dyDescent="0.25">
      <c r="F5805" t="str">
        <f t="shared" si="94"/>
        <v>ALLSELECT GRANITE TOPS INC.</v>
      </c>
      <c r="G5805" s="149" t="s">
        <v>13438</v>
      </c>
      <c r="H5805" s="149" t="s">
        <v>8307</v>
      </c>
      <c r="I5805">
        <v>40420667</v>
      </c>
    </row>
    <row r="5806" spans="6:9" x14ac:dyDescent="0.25">
      <c r="F5806" t="str">
        <f t="shared" si="94"/>
        <v>ALLSELECT MACHINERY, INC.</v>
      </c>
      <c r="G5806" s="149" t="s">
        <v>13438</v>
      </c>
      <c r="H5806" s="149" t="s">
        <v>8308</v>
      </c>
      <c r="I5806">
        <v>40004063</v>
      </c>
    </row>
    <row r="5807" spans="6:9" x14ac:dyDescent="0.25">
      <c r="F5807" t="str">
        <f t="shared" si="94"/>
        <v>ALLSELECT METAL FAB INC.</v>
      </c>
      <c r="G5807" s="149" t="s">
        <v>13438</v>
      </c>
      <c r="H5807" s="149" t="s">
        <v>8309</v>
      </c>
      <c r="I5807">
        <v>40421205</v>
      </c>
    </row>
    <row r="5808" spans="6:9" x14ac:dyDescent="0.25">
      <c r="F5808" t="str">
        <f t="shared" si="94"/>
        <v>ALLSELECT PRODUCTS HOLDINGS</v>
      </c>
      <c r="G5808" s="149" t="s">
        <v>13438</v>
      </c>
      <c r="H5808" s="149" t="s">
        <v>8310</v>
      </c>
      <c r="I5808">
        <v>40008587</v>
      </c>
    </row>
    <row r="5809" spans="6:9" x14ac:dyDescent="0.25">
      <c r="F5809" t="str">
        <f t="shared" si="94"/>
        <v>ALLSEMCOR (ST. LOUIS, MO)</v>
      </c>
      <c r="G5809" s="149" t="s">
        <v>13438</v>
      </c>
      <c r="H5809" s="149" t="s">
        <v>8312</v>
      </c>
      <c r="I5809">
        <v>40004198</v>
      </c>
    </row>
    <row r="5810" spans="6:9" x14ac:dyDescent="0.25">
      <c r="F5810" t="str">
        <f t="shared" si="94"/>
        <v>ALLSENECA FOODS CORP</v>
      </c>
      <c r="G5810" s="149" t="s">
        <v>13438</v>
      </c>
      <c r="H5810" s="149" t="s">
        <v>8313</v>
      </c>
      <c r="I5810">
        <v>40007128</v>
      </c>
    </row>
    <row r="5811" spans="6:9" x14ac:dyDescent="0.25">
      <c r="F5811" s="185" t="str">
        <f t="shared" si="94"/>
        <v>ALLSENECA FOODS CORPORATION</v>
      </c>
      <c r="G5811" s="149" t="s">
        <v>13438</v>
      </c>
      <c r="H5811" s="149" t="s">
        <v>8314</v>
      </c>
      <c r="I5811">
        <v>40005535</v>
      </c>
    </row>
    <row r="5812" spans="6:9" x14ac:dyDescent="0.25">
      <c r="F5812" s="185" t="str">
        <f t="shared" si="94"/>
        <v>ALLSENECA FOODS CORPORATION</v>
      </c>
      <c r="G5812" s="149" t="s">
        <v>13438</v>
      </c>
      <c r="H5812" s="149" t="s">
        <v>8314</v>
      </c>
      <c r="I5812">
        <v>40008047</v>
      </c>
    </row>
    <row r="5813" spans="6:9" x14ac:dyDescent="0.25">
      <c r="F5813" t="str">
        <f t="shared" si="94"/>
        <v>ALLSENSORY EFFECTS CEREAL SYSTEMS</v>
      </c>
      <c r="G5813" s="149" t="s">
        <v>13438</v>
      </c>
      <c r="H5813" s="149" t="s">
        <v>8315</v>
      </c>
      <c r="I5813">
        <v>40006919</v>
      </c>
    </row>
    <row r="5814" spans="6:9" x14ac:dyDescent="0.25">
      <c r="F5814" t="str">
        <f t="shared" si="94"/>
        <v>ALLSENTON PKG.</v>
      </c>
      <c r="G5814" s="149" t="s">
        <v>13438</v>
      </c>
      <c r="H5814" s="149" t="s">
        <v>8316</v>
      </c>
      <c r="I5814">
        <v>40420293</v>
      </c>
    </row>
    <row r="5815" spans="6:9" x14ac:dyDescent="0.25">
      <c r="F5815" t="str">
        <f t="shared" si="94"/>
        <v>ALLSERPENTIX CONVEYOR CORP.</v>
      </c>
      <c r="G5815" s="149" t="s">
        <v>13438</v>
      </c>
      <c r="H5815" s="149" t="s">
        <v>8322</v>
      </c>
      <c r="I5815">
        <v>40003491</v>
      </c>
    </row>
    <row r="5816" spans="6:9" x14ac:dyDescent="0.25">
      <c r="F5816" t="str">
        <f t="shared" si="94"/>
        <v>ALLSERVICE ELECTRICAL &amp; MECHANICAL LLC</v>
      </c>
      <c r="G5816" s="149" t="s">
        <v>13438</v>
      </c>
      <c r="H5816" s="149" t="s">
        <v>8324</v>
      </c>
      <c r="I5816">
        <v>40008410</v>
      </c>
    </row>
    <row r="5817" spans="6:9" x14ac:dyDescent="0.25">
      <c r="F5817" t="str">
        <f t="shared" si="94"/>
        <v>ALLSERVICE ENGINEERING INC.</v>
      </c>
      <c r="G5817" s="149" t="s">
        <v>13438</v>
      </c>
      <c r="H5817" s="149" t="s">
        <v>8325</v>
      </c>
      <c r="I5817">
        <v>40002929</v>
      </c>
    </row>
    <row r="5818" spans="6:9" x14ac:dyDescent="0.25">
      <c r="F5818" t="str">
        <f t="shared" si="94"/>
        <v>ALLSERVICE INTERNATIONAL INC.</v>
      </c>
      <c r="G5818" s="149" t="s">
        <v>13438</v>
      </c>
      <c r="H5818" s="149" t="s">
        <v>8327</v>
      </c>
      <c r="I5818">
        <v>40421009</v>
      </c>
    </row>
    <row r="5819" spans="6:9" x14ac:dyDescent="0.25">
      <c r="F5819" t="str">
        <f t="shared" si="94"/>
        <v>ALLSERVICE PAK, INC.</v>
      </c>
      <c r="G5819" s="149" t="s">
        <v>13438</v>
      </c>
      <c r="H5819" s="149" t="s">
        <v>8328</v>
      </c>
      <c r="I5819">
        <v>40007010</v>
      </c>
    </row>
    <row r="5820" spans="6:9" x14ac:dyDescent="0.25">
      <c r="F5820" t="str">
        <f t="shared" si="94"/>
        <v>ALLSERVICE SOLUTIONS</v>
      </c>
      <c r="G5820" s="149" t="s">
        <v>13438</v>
      </c>
      <c r="H5820" s="149" t="s">
        <v>8329</v>
      </c>
      <c r="I5820">
        <v>40420421</v>
      </c>
    </row>
    <row r="5821" spans="6:9" x14ac:dyDescent="0.25">
      <c r="F5821" t="str">
        <f t="shared" si="94"/>
        <v>ALLSERVICEMAX CORP.</v>
      </c>
      <c r="G5821" s="149" t="s">
        <v>13438</v>
      </c>
      <c r="H5821" s="149" t="s">
        <v>8330</v>
      </c>
      <c r="I5821">
        <v>40006905</v>
      </c>
    </row>
    <row r="5822" spans="6:9" x14ac:dyDescent="0.25">
      <c r="F5822" t="str">
        <f t="shared" si="94"/>
        <v>ALLSERVICIOS Y SUMINISTROS INDUSTRIALE</v>
      </c>
      <c r="G5822" s="149" t="s">
        <v>13438</v>
      </c>
      <c r="H5822" s="149" t="s">
        <v>8331</v>
      </c>
      <c r="I5822">
        <v>40008951</v>
      </c>
    </row>
    <row r="5823" spans="6:9" x14ac:dyDescent="0.25">
      <c r="F5823" t="str">
        <f t="shared" si="94"/>
        <v>ALLSESOTEC INC</v>
      </c>
      <c r="G5823" s="149" t="s">
        <v>13438</v>
      </c>
      <c r="H5823" s="149" t="s">
        <v>8333</v>
      </c>
      <c r="I5823">
        <v>40005869</v>
      </c>
    </row>
    <row r="5824" spans="6:9" x14ac:dyDescent="0.25">
      <c r="F5824" t="str">
        <f t="shared" si="94"/>
        <v>ALLSETECH, INC.</v>
      </c>
      <c r="G5824" s="149" t="s">
        <v>13438</v>
      </c>
      <c r="H5824" s="149" t="s">
        <v>8334</v>
      </c>
      <c r="I5824">
        <v>40001535</v>
      </c>
    </row>
    <row r="5825" spans="6:9" x14ac:dyDescent="0.25">
      <c r="F5825" t="str">
        <f t="shared" si="94"/>
        <v>ALLSETECH/DELPHI-DELCO</v>
      </c>
      <c r="G5825" s="149" t="s">
        <v>13438</v>
      </c>
      <c r="H5825" s="149" t="s">
        <v>8335</v>
      </c>
      <c r="I5825">
        <v>40004146</v>
      </c>
    </row>
    <row r="5826" spans="6:9" x14ac:dyDescent="0.25">
      <c r="F5826" t="str">
        <f t="shared" si="94"/>
        <v>ALLSEVEN NORTH INDUSTRIES</v>
      </c>
      <c r="G5826" s="149" t="s">
        <v>13438</v>
      </c>
      <c r="H5826" s="149" t="s">
        <v>8336</v>
      </c>
      <c r="I5826">
        <v>40002127</v>
      </c>
    </row>
    <row r="5827" spans="6:9" x14ac:dyDescent="0.25">
      <c r="F5827" t="str">
        <f t="shared" ref="F5827:F5890" si="95">CONCATENATE(G5827, H5827)</f>
        <v>ALLSEWON AMERICA, INC</v>
      </c>
      <c r="G5827" s="149" t="s">
        <v>13438</v>
      </c>
      <c r="H5827" s="149" t="s">
        <v>8338</v>
      </c>
      <c r="I5827">
        <v>40005888</v>
      </c>
    </row>
    <row r="5828" spans="6:9" x14ac:dyDescent="0.25">
      <c r="F5828" t="str">
        <f t="shared" si="95"/>
        <v>ALLSEYDACO</v>
      </c>
      <c r="G5828" s="149" t="s">
        <v>13438</v>
      </c>
      <c r="H5828" s="149" t="s">
        <v>8339</v>
      </c>
      <c r="I5828">
        <v>40420379</v>
      </c>
    </row>
    <row r="5829" spans="6:9" x14ac:dyDescent="0.25">
      <c r="F5829" t="str">
        <f t="shared" si="95"/>
        <v>ALLSHALAG US, INC.</v>
      </c>
      <c r="G5829" s="149" t="s">
        <v>13438</v>
      </c>
      <c r="H5829" s="149" t="s">
        <v>8342</v>
      </c>
      <c r="I5829">
        <v>40007251</v>
      </c>
    </row>
    <row r="5830" spans="6:9" x14ac:dyDescent="0.25">
      <c r="F5830" t="str">
        <f t="shared" si="95"/>
        <v>ALLSHANKLIN CORP.</v>
      </c>
      <c r="G5830" s="149" t="s">
        <v>13438</v>
      </c>
      <c r="H5830" s="149" t="s">
        <v>8344</v>
      </c>
      <c r="I5830">
        <v>40003864</v>
      </c>
    </row>
    <row r="5831" spans="6:9" x14ac:dyDescent="0.25">
      <c r="F5831" t="str">
        <f t="shared" si="95"/>
        <v>ALLSHAPIRO DEVELOPMENTAL CENTER</v>
      </c>
      <c r="G5831" s="149" t="s">
        <v>13438</v>
      </c>
      <c r="H5831" s="149" t="s">
        <v>8346</v>
      </c>
      <c r="I5831">
        <v>40002460</v>
      </c>
    </row>
    <row r="5832" spans="6:9" x14ac:dyDescent="0.25">
      <c r="F5832" t="str">
        <f t="shared" si="95"/>
        <v>ALLSHAW BAKERS LLC</v>
      </c>
      <c r="G5832" s="149" t="s">
        <v>13438</v>
      </c>
      <c r="H5832" s="149" t="s">
        <v>8348</v>
      </c>
      <c r="I5832">
        <v>40006998</v>
      </c>
    </row>
    <row r="5833" spans="6:9" x14ac:dyDescent="0.25">
      <c r="F5833" t="str">
        <f t="shared" si="95"/>
        <v>ALLSHAW INDUSTRIES GROUP, INC</v>
      </c>
      <c r="G5833" s="149" t="s">
        <v>13438</v>
      </c>
      <c r="H5833" s="149" t="s">
        <v>8349</v>
      </c>
      <c r="I5833">
        <v>40004009</v>
      </c>
    </row>
    <row r="5834" spans="6:9" x14ac:dyDescent="0.25">
      <c r="F5834" t="str">
        <f t="shared" si="95"/>
        <v>ALLSHAW INDUSTRIES GROUP, INC - DK</v>
      </c>
      <c r="G5834" s="149" t="s">
        <v>13438</v>
      </c>
      <c r="H5834" s="149" t="s">
        <v>8350</v>
      </c>
      <c r="I5834">
        <v>40000213</v>
      </c>
    </row>
    <row r="5835" spans="6:9" x14ac:dyDescent="0.25">
      <c r="F5835" t="str">
        <f t="shared" si="95"/>
        <v>ALLSHAW INDUSTRIES GROUP, INC - SI</v>
      </c>
      <c r="G5835" s="149" t="s">
        <v>13438</v>
      </c>
      <c r="H5835" s="149" t="s">
        <v>8351</v>
      </c>
      <c r="I5835">
        <v>40005557</v>
      </c>
    </row>
    <row r="5836" spans="6:9" x14ac:dyDescent="0.25">
      <c r="F5836" t="str">
        <f t="shared" si="95"/>
        <v>ALLSHAW INDUSTRIES GROUP, INC - WF</v>
      </c>
      <c r="G5836" s="149" t="s">
        <v>13438</v>
      </c>
      <c r="H5836" s="149" t="s">
        <v>8352</v>
      </c>
      <c r="I5836">
        <v>40005680</v>
      </c>
    </row>
    <row r="5837" spans="6:9" x14ac:dyDescent="0.25">
      <c r="F5837" s="185" t="str">
        <f t="shared" si="95"/>
        <v>ALLSHAW INDUSTRIES GROUP, INC. - DJ</v>
      </c>
      <c r="G5837" s="149" t="s">
        <v>13438</v>
      </c>
      <c r="H5837" s="149" t="s">
        <v>8353</v>
      </c>
      <c r="I5837">
        <v>40006983</v>
      </c>
    </row>
    <row r="5838" spans="6:9" x14ac:dyDescent="0.25">
      <c r="F5838" s="185" t="str">
        <f t="shared" si="95"/>
        <v>ALLSHAW INDUSTRIES GROUP, INC. - DJ</v>
      </c>
      <c r="G5838" s="149" t="s">
        <v>13438</v>
      </c>
      <c r="H5838" s="149" t="s">
        <v>8353</v>
      </c>
      <c r="I5838">
        <v>40000240</v>
      </c>
    </row>
    <row r="5839" spans="6:9" x14ac:dyDescent="0.25">
      <c r="F5839" t="str">
        <f t="shared" si="95"/>
        <v>ALLSHAW INDUSTRIES GROUP, INC-PLANT H5</v>
      </c>
      <c r="G5839" s="149" t="s">
        <v>13438</v>
      </c>
      <c r="H5839" s="149" t="s">
        <v>8354</v>
      </c>
      <c r="I5839">
        <v>40006991</v>
      </c>
    </row>
    <row r="5840" spans="6:9" x14ac:dyDescent="0.25">
      <c r="F5840" t="str">
        <f t="shared" si="95"/>
        <v>ALLSHAW INDUSTRIES GROUP, INC-PLANT LM</v>
      </c>
      <c r="G5840" s="149" t="s">
        <v>13438</v>
      </c>
      <c r="H5840" s="149" t="s">
        <v>8355</v>
      </c>
      <c r="I5840">
        <v>40006993</v>
      </c>
    </row>
    <row r="5841" spans="6:9" x14ac:dyDescent="0.25">
      <c r="F5841" t="str">
        <f t="shared" si="95"/>
        <v>ALLSHAW INDUSTRIES GROUP, INC-PLANT Z1</v>
      </c>
      <c r="G5841" s="149" t="s">
        <v>13438</v>
      </c>
      <c r="H5841" s="149" t="s">
        <v>8356</v>
      </c>
      <c r="I5841">
        <v>40006992</v>
      </c>
    </row>
    <row r="5842" spans="6:9" x14ac:dyDescent="0.25">
      <c r="F5842" t="str">
        <f t="shared" si="95"/>
        <v>ALLSHAW INDUSTRIES GROUP-SOUTH PITTSBU</v>
      </c>
      <c r="G5842" s="149" t="s">
        <v>13438</v>
      </c>
      <c r="H5842" s="149" t="s">
        <v>8357</v>
      </c>
      <c r="I5842">
        <v>40007046</v>
      </c>
    </row>
    <row r="5843" spans="6:9" x14ac:dyDescent="0.25">
      <c r="F5843" t="str">
        <f t="shared" si="95"/>
        <v>ALLSHAW-ALMEX INDUSTRIES LTD</v>
      </c>
      <c r="G5843" s="149" t="s">
        <v>13438</v>
      </c>
      <c r="H5843" s="149" t="s">
        <v>8358</v>
      </c>
      <c r="I5843">
        <v>40005687</v>
      </c>
    </row>
    <row r="5844" spans="6:9" x14ac:dyDescent="0.25">
      <c r="F5844" t="str">
        <f t="shared" si="95"/>
        <v>ALLSHEARER'S FOODS BURLINGTON, LLC</v>
      </c>
      <c r="G5844" s="149" t="s">
        <v>13438</v>
      </c>
      <c r="H5844" s="149" t="s">
        <v>8360</v>
      </c>
      <c r="I5844">
        <v>40007461</v>
      </c>
    </row>
    <row r="5845" spans="6:9" x14ac:dyDescent="0.25">
      <c r="F5845" t="str">
        <f t="shared" si="95"/>
        <v>ALLSHEEN LEGEND PACKAGING CORP</v>
      </c>
      <c r="G5845" s="149" t="s">
        <v>13438</v>
      </c>
      <c r="H5845" s="149" t="s">
        <v>8361</v>
      </c>
      <c r="I5845">
        <v>40421469</v>
      </c>
    </row>
    <row r="5846" spans="6:9" x14ac:dyDescent="0.25">
      <c r="F5846" t="str">
        <f t="shared" si="95"/>
        <v>ALLSHELBY SHEETMETAL &amp; MECH.</v>
      </c>
      <c r="G5846" s="149" t="s">
        <v>13438</v>
      </c>
      <c r="H5846" s="149" t="s">
        <v>8363</v>
      </c>
      <c r="I5846">
        <v>40420871</v>
      </c>
    </row>
    <row r="5847" spans="6:9" x14ac:dyDescent="0.25">
      <c r="F5847" t="str">
        <f t="shared" si="95"/>
        <v>ALLSHELDON'S ENGINEERING INC.</v>
      </c>
      <c r="G5847" s="149" t="s">
        <v>13438</v>
      </c>
      <c r="H5847" s="149" t="s">
        <v>8364</v>
      </c>
      <c r="I5847">
        <v>40421269</v>
      </c>
    </row>
    <row r="5848" spans="6:9" x14ac:dyDescent="0.25">
      <c r="F5848" t="str">
        <f t="shared" si="95"/>
        <v>ALLSHENG KEE OF CALIFORNIA, INC.</v>
      </c>
      <c r="G5848" s="149" t="s">
        <v>13438</v>
      </c>
      <c r="H5848" s="149" t="s">
        <v>8367</v>
      </c>
      <c r="I5848">
        <v>40007399</v>
      </c>
    </row>
    <row r="5849" spans="6:9" x14ac:dyDescent="0.25">
      <c r="F5849" t="str">
        <f t="shared" si="95"/>
        <v>ALLSHERWOOD PACKAGING CORPORATION</v>
      </c>
      <c r="G5849" s="149" t="s">
        <v>13438</v>
      </c>
      <c r="H5849" s="149" t="s">
        <v>8369</v>
      </c>
      <c r="I5849">
        <v>40421104</v>
      </c>
    </row>
    <row r="5850" spans="6:9" x14ac:dyDescent="0.25">
      <c r="F5850" t="str">
        <f t="shared" si="95"/>
        <v>ALLSHIBUYA HOPPMANN-MADISON HTS</v>
      </c>
      <c r="G5850" s="149" t="s">
        <v>13438</v>
      </c>
      <c r="H5850" s="149" t="s">
        <v>8371</v>
      </c>
      <c r="I5850">
        <v>40000208</v>
      </c>
    </row>
    <row r="5851" spans="6:9" x14ac:dyDescent="0.25">
      <c r="F5851" t="str">
        <f t="shared" si="95"/>
        <v>ALLSHIBUYA-HOPPMANN CORP</v>
      </c>
      <c r="G5851" s="149" t="s">
        <v>13438</v>
      </c>
      <c r="H5851" s="149" t="s">
        <v>8372</v>
      </c>
      <c r="I5851">
        <v>40000141</v>
      </c>
    </row>
    <row r="5852" spans="6:9" x14ac:dyDescent="0.25">
      <c r="F5852" t="str">
        <f t="shared" si="95"/>
        <v>ALLSHIELD PACK, LLC</v>
      </c>
      <c r="G5852" s="149" t="s">
        <v>13438</v>
      </c>
      <c r="H5852" s="149" t="s">
        <v>8373</v>
      </c>
      <c r="I5852">
        <v>40006501</v>
      </c>
    </row>
    <row r="5853" spans="6:9" x14ac:dyDescent="0.25">
      <c r="F5853" t="str">
        <f t="shared" si="95"/>
        <v>ALLSHILO SUPPLY COMPANY</v>
      </c>
      <c r="G5853" s="149" t="s">
        <v>13438</v>
      </c>
      <c r="H5853" s="149" t="s">
        <v>8374</v>
      </c>
      <c r="I5853">
        <v>40008927</v>
      </c>
    </row>
    <row r="5854" spans="6:9" x14ac:dyDescent="0.25">
      <c r="F5854" t="str">
        <f t="shared" si="95"/>
        <v>ALLSHIMADZU USA MANUFACTURING, INC</v>
      </c>
      <c r="G5854" s="149" t="s">
        <v>13438</v>
      </c>
      <c r="H5854" s="149" t="s">
        <v>8375</v>
      </c>
      <c r="I5854">
        <v>40006490</v>
      </c>
    </row>
    <row r="5855" spans="6:9" x14ac:dyDescent="0.25">
      <c r="F5855" t="str">
        <f t="shared" si="95"/>
        <v>ALLSHINGLE &amp; GIBB</v>
      </c>
      <c r="G5855" s="149" t="s">
        <v>13438</v>
      </c>
      <c r="H5855" s="149" t="s">
        <v>8376</v>
      </c>
      <c r="I5855">
        <v>40003477</v>
      </c>
    </row>
    <row r="5856" spans="6:9" x14ac:dyDescent="0.25">
      <c r="F5856" t="str">
        <f t="shared" si="95"/>
        <v>ALLSHINGLE BELTING</v>
      </c>
      <c r="G5856" s="149" t="s">
        <v>13438</v>
      </c>
      <c r="H5856" s="149" t="s">
        <v>8377</v>
      </c>
      <c r="I5856">
        <v>40001466</v>
      </c>
    </row>
    <row r="5857" spans="6:9" x14ac:dyDescent="0.25">
      <c r="F5857" t="str">
        <f t="shared" si="95"/>
        <v>ALLSHINWA USA CORP.</v>
      </c>
      <c r="G5857" s="149" t="s">
        <v>13438</v>
      </c>
      <c r="H5857" s="149" t="s">
        <v>8378</v>
      </c>
      <c r="I5857">
        <v>40008225</v>
      </c>
    </row>
    <row r="5858" spans="6:9" x14ac:dyDescent="0.25">
      <c r="F5858" t="str">
        <f t="shared" si="95"/>
        <v>ALLSHIRLEY COOKIE COMPANY TDS</v>
      </c>
      <c r="G5858" s="149" t="s">
        <v>13438</v>
      </c>
      <c r="H5858" s="149" t="s">
        <v>8379</v>
      </c>
      <c r="I5858">
        <v>40006513</v>
      </c>
    </row>
    <row r="5859" spans="6:9" x14ac:dyDescent="0.25">
      <c r="F5859" t="str">
        <f t="shared" si="95"/>
        <v>ALLSHOREWOOD PACKAGING</v>
      </c>
      <c r="G5859" s="149" t="s">
        <v>13438</v>
      </c>
      <c r="H5859" s="149" t="s">
        <v>8383</v>
      </c>
      <c r="I5859">
        <v>40420042</v>
      </c>
    </row>
    <row r="5860" spans="6:9" x14ac:dyDescent="0.25">
      <c r="F5860" t="str">
        <f t="shared" si="95"/>
        <v>ALLSHOREWOOD PACKAGING CORP.</v>
      </c>
      <c r="G5860" s="149" t="s">
        <v>13438</v>
      </c>
      <c r="H5860" s="149" t="s">
        <v>8384</v>
      </c>
      <c r="I5860">
        <v>40420120</v>
      </c>
    </row>
    <row r="5861" spans="6:9" x14ac:dyDescent="0.25">
      <c r="F5861" t="str">
        <f t="shared" si="95"/>
        <v>ALLSHOULDICE BROTHERS SHEET</v>
      </c>
      <c r="G5861" s="149" t="s">
        <v>13438</v>
      </c>
      <c r="H5861" s="149" t="s">
        <v>8385</v>
      </c>
      <c r="I5861">
        <v>40007241</v>
      </c>
    </row>
    <row r="5862" spans="6:9" x14ac:dyDescent="0.25">
      <c r="F5862" t="str">
        <f t="shared" si="95"/>
        <v>ALLSHUFORD YARNS LLC</v>
      </c>
      <c r="G5862" s="149" t="s">
        <v>13438</v>
      </c>
      <c r="H5862" s="149" t="s">
        <v>8388</v>
      </c>
      <c r="I5862">
        <v>40000257</v>
      </c>
    </row>
    <row r="5863" spans="6:9" x14ac:dyDescent="0.25">
      <c r="F5863" t="str">
        <f t="shared" si="95"/>
        <v>ALLSHUFORD YARNS, LLC</v>
      </c>
      <c r="G5863" s="149" t="s">
        <v>13438</v>
      </c>
      <c r="H5863" s="149" t="s">
        <v>8389</v>
      </c>
      <c r="I5863">
        <v>40000291</v>
      </c>
    </row>
    <row r="5864" spans="6:9" x14ac:dyDescent="0.25">
      <c r="F5864" t="str">
        <f t="shared" si="95"/>
        <v>ALLSHURTAPE TECHNOLOGIES - HUDSON</v>
      </c>
      <c r="G5864" s="149" t="s">
        <v>13438</v>
      </c>
      <c r="H5864" s="149" t="s">
        <v>8390</v>
      </c>
      <c r="I5864">
        <v>40001538</v>
      </c>
    </row>
    <row r="5865" spans="6:9" x14ac:dyDescent="0.25">
      <c r="F5865" t="str">
        <f t="shared" si="95"/>
        <v>ALLSHURTAPE TECHNOLOGIES - STONY POINT</v>
      </c>
      <c r="G5865" s="149" t="s">
        <v>13438</v>
      </c>
      <c r="H5865" s="149" t="s">
        <v>8391</v>
      </c>
      <c r="I5865">
        <v>40001845</v>
      </c>
    </row>
    <row r="5866" spans="6:9" x14ac:dyDescent="0.25">
      <c r="F5866" t="str">
        <f t="shared" si="95"/>
        <v>ALLSIAPCA</v>
      </c>
      <c r="G5866" s="149" t="s">
        <v>13438</v>
      </c>
      <c r="H5866" s="149" t="s">
        <v>8394</v>
      </c>
      <c r="I5866">
        <v>40006817</v>
      </c>
    </row>
    <row r="5867" spans="6:9" x14ac:dyDescent="0.25">
      <c r="F5867" t="str">
        <f t="shared" si="95"/>
        <v>ALLSIDCO INC.</v>
      </c>
      <c r="G5867" s="149" t="s">
        <v>13438</v>
      </c>
      <c r="H5867" s="149" t="s">
        <v>8396</v>
      </c>
      <c r="I5867">
        <v>40420596</v>
      </c>
    </row>
    <row r="5868" spans="6:9" x14ac:dyDescent="0.25">
      <c r="F5868" t="str">
        <f t="shared" si="95"/>
        <v>ALLSIDCO INC. (05)</v>
      </c>
      <c r="G5868" s="149" t="s">
        <v>13438</v>
      </c>
      <c r="H5868" s="149" t="s">
        <v>8397</v>
      </c>
      <c r="I5868">
        <v>40420689</v>
      </c>
    </row>
    <row r="5869" spans="6:9" x14ac:dyDescent="0.25">
      <c r="F5869" t="str">
        <f t="shared" si="95"/>
        <v>ALLSIDEL (CANADA) INC.</v>
      </c>
      <c r="G5869" s="149" t="s">
        <v>13438</v>
      </c>
      <c r="H5869" s="149" t="s">
        <v>8398</v>
      </c>
      <c r="I5869">
        <v>40420477</v>
      </c>
    </row>
    <row r="5870" spans="6:9" x14ac:dyDescent="0.25">
      <c r="F5870" t="str">
        <f t="shared" si="95"/>
        <v>ALLSID'S CORRUGATING</v>
      </c>
      <c r="G5870" s="149" t="s">
        <v>13438</v>
      </c>
      <c r="H5870" s="149" t="s">
        <v>8399</v>
      </c>
      <c r="I5870">
        <v>40004365</v>
      </c>
    </row>
    <row r="5871" spans="6:9" x14ac:dyDescent="0.25">
      <c r="F5871" t="str">
        <f t="shared" si="95"/>
        <v>ALLSIEMENS AUTOMOTIVE LTD.</v>
      </c>
      <c r="G5871" s="149" t="s">
        <v>13438</v>
      </c>
      <c r="H5871" s="149" t="s">
        <v>8401</v>
      </c>
      <c r="I5871">
        <v>40420261</v>
      </c>
    </row>
    <row r="5872" spans="6:9" x14ac:dyDescent="0.25">
      <c r="F5872" t="str">
        <f t="shared" si="95"/>
        <v>ALLSIEMENS INNOVACIONES S.A. DE C.V.</v>
      </c>
      <c r="G5872" s="149" t="s">
        <v>13438</v>
      </c>
      <c r="H5872" s="149" t="s">
        <v>8406</v>
      </c>
      <c r="I5872">
        <v>40005905</v>
      </c>
    </row>
    <row r="5873" spans="6:9" x14ac:dyDescent="0.25">
      <c r="F5873" t="str">
        <f t="shared" si="95"/>
        <v>ALLSIEMENS POSTAL PARCEL &amp; AIRPORT</v>
      </c>
      <c r="G5873" s="149" t="s">
        <v>13438</v>
      </c>
      <c r="H5873" s="149" t="s">
        <v>8411</v>
      </c>
      <c r="I5873">
        <v>40420206</v>
      </c>
    </row>
    <row r="5874" spans="6:9" x14ac:dyDescent="0.25">
      <c r="F5874" t="str">
        <f t="shared" si="95"/>
        <v>ALLSIEMENS POSTAL, PARCEL &amp;</v>
      </c>
      <c r="G5874" s="149" t="s">
        <v>13438</v>
      </c>
      <c r="H5874" s="149" t="s">
        <v>8412</v>
      </c>
      <c r="I5874">
        <v>40005704</v>
      </c>
    </row>
    <row r="5875" spans="6:9" x14ac:dyDescent="0.25">
      <c r="F5875" t="str">
        <f t="shared" si="95"/>
        <v>ALLSIEMENS PPAL</v>
      </c>
      <c r="G5875" s="149" t="s">
        <v>13438</v>
      </c>
      <c r="H5875" s="149" t="s">
        <v>8413</v>
      </c>
      <c r="I5875">
        <v>40003336</v>
      </c>
    </row>
    <row r="5876" spans="6:9" x14ac:dyDescent="0.25">
      <c r="F5876" t="str">
        <f t="shared" si="95"/>
        <v>ALLSIEMENS PPAL (1)</v>
      </c>
      <c r="G5876" s="149" t="s">
        <v>13438</v>
      </c>
      <c r="H5876" s="149" t="s">
        <v>13922</v>
      </c>
      <c r="I5876">
        <v>40000358</v>
      </c>
    </row>
    <row r="5877" spans="6:9" x14ac:dyDescent="0.25">
      <c r="F5877" t="str">
        <f t="shared" si="95"/>
        <v>ALLSIEMENS PPAL (2)</v>
      </c>
      <c r="G5877" s="149" t="s">
        <v>13438</v>
      </c>
      <c r="H5877" s="149" t="s">
        <v>13923</v>
      </c>
      <c r="I5877">
        <v>40000603</v>
      </c>
    </row>
    <row r="5878" spans="6:9" x14ac:dyDescent="0.25">
      <c r="F5878" t="str">
        <f t="shared" si="95"/>
        <v>ALLSIEMER MILLING CO.</v>
      </c>
      <c r="G5878" s="149" t="s">
        <v>13438</v>
      </c>
      <c r="H5878" s="149" t="s">
        <v>8416</v>
      </c>
      <c r="I5878">
        <v>40004156</v>
      </c>
    </row>
    <row r="5879" spans="6:9" x14ac:dyDescent="0.25">
      <c r="F5879" t="str">
        <f t="shared" si="95"/>
        <v>ALLSIEMPELKAMP CORPORATION</v>
      </c>
      <c r="G5879" s="149" t="s">
        <v>13438</v>
      </c>
      <c r="H5879" s="149" t="s">
        <v>8417</v>
      </c>
      <c r="I5879">
        <v>40000241</v>
      </c>
    </row>
    <row r="5880" spans="6:9" x14ac:dyDescent="0.25">
      <c r="F5880" t="str">
        <f t="shared" si="95"/>
        <v>ALLSIERRA CONVEYOR CO. INC.</v>
      </c>
      <c r="G5880" s="149" t="s">
        <v>13438</v>
      </c>
      <c r="H5880" s="149" t="s">
        <v>13924</v>
      </c>
      <c r="I5880">
        <v>40005951</v>
      </c>
    </row>
    <row r="5881" spans="6:9" x14ac:dyDescent="0.25">
      <c r="F5881" t="str">
        <f t="shared" si="95"/>
        <v>ALLSIERRA PINE LTD</v>
      </c>
      <c r="G5881" s="149" t="s">
        <v>13438</v>
      </c>
      <c r="H5881" s="149" t="s">
        <v>8421</v>
      </c>
      <c r="I5881">
        <v>40003938</v>
      </c>
    </row>
    <row r="5882" spans="6:9" x14ac:dyDescent="0.25">
      <c r="F5882" t="str">
        <f t="shared" si="95"/>
        <v>ALLSIG COMBIBLOC</v>
      </c>
      <c r="G5882" s="149" t="s">
        <v>13438</v>
      </c>
      <c r="H5882" s="149" t="s">
        <v>8423</v>
      </c>
      <c r="I5882">
        <v>40001680</v>
      </c>
    </row>
    <row r="5883" spans="6:9" x14ac:dyDescent="0.25">
      <c r="F5883" t="str">
        <f t="shared" si="95"/>
        <v>ALLSIG COMBIBLOC INC.</v>
      </c>
      <c r="G5883" s="149" t="s">
        <v>13438</v>
      </c>
      <c r="H5883" s="149" t="s">
        <v>8424</v>
      </c>
      <c r="I5883">
        <v>40420798</v>
      </c>
    </row>
    <row r="5884" spans="6:9" x14ac:dyDescent="0.25">
      <c r="F5884" t="str">
        <f t="shared" si="95"/>
        <v>ALLSIG DOBOY INC.</v>
      </c>
      <c r="G5884" s="149" t="s">
        <v>13438</v>
      </c>
      <c r="H5884" s="149" t="s">
        <v>8425</v>
      </c>
      <c r="I5884">
        <v>40000306</v>
      </c>
    </row>
    <row r="5885" spans="6:9" x14ac:dyDescent="0.25">
      <c r="F5885" t="str">
        <f t="shared" si="95"/>
        <v>ALLSIGGINS COMPANY, INC.</v>
      </c>
      <c r="G5885" s="149" t="s">
        <v>13438</v>
      </c>
      <c r="H5885" s="149" t="s">
        <v>8426</v>
      </c>
      <c r="I5885">
        <v>40006759</v>
      </c>
    </row>
    <row r="5886" spans="6:9" x14ac:dyDescent="0.25">
      <c r="F5886" t="str">
        <f t="shared" si="95"/>
        <v>ALLSIGHTLINE PROCESS CONTROL INC.</v>
      </c>
      <c r="G5886" s="149" t="s">
        <v>13438</v>
      </c>
      <c r="H5886" s="149" t="s">
        <v>8427</v>
      </c>
      <c r="I5886">
        <v>40421268</v>
      </c>
    </row>
    <row r="5887" spans="6:9" x14ac:dyDescent="0.25">
      <c r="F5887" t="str">
        <f t="shared" si="95"/>
        <v>ALLSIGMA CORPORATION</v>
      </c>
      <c r="G5887" s="149" t="s">
        <v>13438</v>
      </c>
      <c r="H5887" s="149" t="s">
        <v>8428</v>
      </c>
      <c r="I5887">
        <v>40006187</v>
      </c>
    </row>
    <row r="5888" spans="6:9" x14ac:dyDescent="0.25">
      <c r="F5888" t="str">
        <f t="shared" si="95"/>
        <v>ALLSIGNAL MACHINE COMPANY, INC.</v>
      </c>
      <c r="G5888" s="149" t="s">
        <v>13438</v>
      </c>
      <c r="H5888" s="149" t="s">
        <v>8432</v>
      </c>
      <c r="I5888">
        <v>40008235</v>
      </c>
    </row>
    <row r="5889" spans="6:9" x14ac:dyDescent="0.25">
      <c r="F5889" t="str">
        <f t="shared" si="95"/>
        <v>ALLSIGNAL TEST</v>
      </c>
      <c r="G5889" s="149" t="s">
        <v>13438</v>
      </c>
      <c r="H5889" s="149" t="s">
        <v>8433</v>
      </c>
      <c r="I5889">
        <v>40007426</v>
      </c>
    </row>
    <row r="5890" spans="6:9" x14ac:dyDescent="0.25">
      <c r="F5890" t="str">
        <f t="shared" si="95"/>
        <v>ALLSIGNODE ENGINEERED PRODUCTS GPM</v>
      </c>
      <c r="G5890" s="149" t="s">
        <v>13438</v>
      </c>
      <c r="H5890" s="149" t="s">
        <v>8438</v>
      </c>
      <c r="I5890">
        <v>40001636</v>
      </c>
    </row>
    <row r="5891" spans="6:9" x14ac:dyDescent="0.25">
      <c r="F5891" t="str">
        <f t="shared" ref="F5891:F5954" si="96">CONCATENATE(G5891, H5891)</f>
        <v>ALLSIGNODE INDUSTRY PACKAGING SYSTEMS</v>
      </c>
      <c r="G5891" s="149" t="s">
        <v>13438</v>
      </c>
      <c r="H5891" s="149" t="s">
        <v>8439</v>
      </c>
      <c r="I5891">
        <v>40001978</v>
      </c>
    </row>
    <row r="5892" spans="6:9" x14ac:dyDescent="0.25">
      <c r="F5892" t="str">
        <f t="shared" si="96"/>
        <v>ALLSIGNODE SERVICE</v>
      </c>
      <c r="G5892" s="149" t="s">
        <v>13438</v>
      </c>
      <c r="H5892" s="149" t="s">
        <v>8440</v>
      </c>
      <c r="I5892">
        <v>40008057</v>
      </c>
    </row>
    <row r="5893" spans="6:9" x14ac:dyDescent="0.25">
      <c r="F5893" t="str">
        <f t="shared" si="96"/>
        <v>ALLSIGNODE SERVICE BUSINESS</v>
      </c>
      <c r="G5893" s="149" t="s">
        <v>13438</v>
      </c>
      <c r="H5893" s="149" t="s">
        <v>8441</v>
      </c>
      <c r="I5893">
        <v>40001297</v>
      </c>
    </row>
    <row r="5894" spans="6:9" x14ac:dyDescent="0.25">
      <c r="F5894" t="str">
        <f t="shared" si="96"/>
        <v>ALLSILANI SWEET CHEESE LTD</v>
      </c>
      <c r="G5894" s="149" t="s">
        <v>13438</v>
      </c>
      <c r="H5894" s="149" t="s">
        <v>8442</v>
      </c>
      <c r="I5894">
        <v>40421118</v>
      </c>
    </row>
    <row r="5895" spans="6:9" x14ac:dyDescent="0.25">
      <c r="F5895" t="str">
        <f t="shared" si="96"/>
        <v>ALLSILFAB ONTARIO INC.</v>
      </c>
      <c r="G5895" s="149" t="s">
        <v>13438</v>
      </c>
      <c r="H5895" s="149" t="s">
        <v>8443</v>
      </c>
      <c r="I5895">
        <v>40421031</v>
      </c>
    </row>
    <row r="5896" spans="6:9" x14ac:dyDescent="0.25">
      <c r="F5896" t="str">
        <f t="shared" si="96"/>
        <v>ALLSILGAN CONTAINER CORP-KINGSBURG</v>
      </c>
      <c r="G5896" s="149" t="s">
        <v>13438</v>
      </c>
      <c r="H5896" s="149" t="s">
        <v>8445</v>
      </c>
      <c r="I5896">
        <v>40005561</v>
      </c>
    </row>
    <row r="5897" spans="6:9" x14ac:dyDescent="0.25">
      <c r="F5897" t="str">
        <f t="shared" si="96"/>
        <v>ALLSILGAN CONTAINER CORP-PLANT #231</v>
      </c>
      <c r="G5897" s="149" t="s">
        <v>13438</v>
      </c>
      <c r="H5897" s="149" t="s">
        <v>8446</v>
      </c>
      <c r="I5897">
        <v>40003997</v>
      </c>
    </row>
    <row r="5898" spans="6:9" x14ac:dyDescent="0.25">
      <c r="F5898" t="str">
        <f t="shared" si="96"/>
        <v>ALLSILGAN CONTAINER CORP-PLANT #465</v>
      </c>
      <c r="G5898" s="149" t="s">
        <v>13438</v>
      </c>
      <c r="H5898" s="149" t="s">
        <v>8447</v>
      </c>
      <c r="I5898">
        <v>40002227</v>
      </c>
    </row>
    <row r="5899" spans="6:9" x14ac:dyDescent="0.25">
      <c r="F5899" t="str">
        <f t="shared" si="96"/>
        <v>ALLSILGAN CONTAINER CORP-PLANT #509</v>
      </c>
      <c r="G5899" s="149" t="s">
        <v>13438</v>
      </c>
      <c r="H5899" s="149" t="s">
        <v>8448</v>
      </c>
      <c r="I5899">
        <v>40003995</v>
      </c>
    </row>
    <row r="5900" spans="6:9" x14ac:dyDescent="0.25">
      <c r="F5900" t="str">
        <f t="shared" si="96"/>
        <v>ALLSILGAN CONTAINER CORP-PLANT #822</v>
      </c>
      <c r="G5900" s="149" t="s">
        <v>13438</v>
      </c>
      <c r="H5900" s="149" t="s">
        <v>8449</v>
      </c>
      <c r="I5900">
        <v>40001167</v>
      </c>
    </row>
    <row r="5901" spans="6:9" x14ac:dyDescent="0.25">
      <c r="F5901" t="str">
        <f t="shared" si="96"/>
        <v>ALLSILGAN CONTAINERS</v>
      </c>
      <c r="G5901" s="149" t="s">
        <v>13438</v>
      </c>
      <c r="H5901" s="149" t="s">
        <v>8450</v>
      </c>
      <c r="I5901">
        <v>40004361</v>
      </c>
    </row>
    <row r="5902" spans="6:9" x14ac:dyDescent="0.25">
      <c r="F5902" t="str">
        <f t="shared" si="96"/>
        <v>ALLSILGAN CONTAINERS MFG COR</v>
      </c>
      <c r="G5902" s="149" t="s">
        <v>13438</v>
      </c>
      <c r="H5902" s="149" t="s">
        <v>8453</v>
      </c>
      <c r="I5902">
        <v>40004183</v>
      </c>
    </row>
    <row r="5903" spans="6:9" x14ac:dyDescent="0.25">
      <c r="F5903" t="str">
        <f t="shared" si="96"/>
        <v>ALLSILGAN CONTAINERS MFG CORP</v>
      </c>
      <c r="G5903" s="149" t="s">
        <v>13438</v>
      </c>
      <c r="H5903" s="149" t="s">
        <v>8454</v>
      </c>
      <c r="I5903">
        <v>40007830</v>
      </c>
    </row>
    <row r="5904" spans="6:9" x14ac:dyDescent="0.25">
      <c r="F5904" t="str">
        <f t="shared" si="96"/>
        <v>ALLSILGAN CONTAINERS MFG CORP.</v>
      </c>
      <c r="G5904" s="149" t="s">
        <v>13438</v>
      </c>
      <c r="H5904" s="149" t="s">
        <v>8455</v>
      </c>
      <c r="I5904">
        <v>40005609</v>
      </c>
    </row>
    <row r="5905" spans="6:9" x14ac:dyDescent="0.25">
      <c r="F5905" t="str">
        <f t="shared" si="96"/>
        <v>ALLSILGAN CORP.</v>
      </c>
      <c r="G5905" s="149" t="s">
        <v>13438</v>
      </c>
      <c r="H5905" s="149" t="s">
        <v>8456</v>
      </c>
      <c r="I5905">
        <v>40003999</v>
      </c>
    </row>
    <row r="5906" spans="6:9" x14ac:dyDescent="0.25">
      <c r="F5906" t="str">
        <f t="shared" si="96"/>
        <v>ALLSILK CITY MACHINE, INC</v>
      </c>
      <c r="G5906" s="149" t="s">
        <v>13438</v>
      </c>
      <c r="H5906" s="149" t="s">
        <v>8458</v>
      </c>
      <c r="I5906">
        <v>40006394</v>
      </c>
    </row>
    <row r="5907" spans="6:9" x14ac:dyDescent="0.25">
      <c r="F5907" t="str">
        <f t="shared" si="96"/>
        <v>ALLSILLA ENTERPRISE INC</v>
      </c>
      <c r="G5907" s="149" t="s">
        <v>13438</v>
      </c>
      <c r="H5907" s="149" t="s">
        <v>8459</v>
      </c>
      <c r="I5907">
        <v>40007146</v>
      </c>
    </row>
    <row r="5908" spans="6:9" x14ac:dyDescent="0.25">
      <c r="F5908" s="185" t="str">
        <f t="shared" si="96"/>
        <v>ALLSILMAN CONSTRUCTION</v>
      </c>
      <c r="G5908" s="149" t="s">
        <v>13438</v>
      </c>
      <c r="H5908" s="149" t="s">
        <v>8460</v>
      </c>
      <c r="I5908">
        <v>40007380</v>
      </c>
    </row>
    <row r="5909" spans="6:9" x14ac:dyDescent="0.25">
      <c r="F5909" s="185" t="str">
        <f t="shared" si="96"/>
        <v>ALLSILMAN CONSTRUCTION</v>
      </c>
      <c r="G5909" s="149" t="s">
        <v>13438</v>
      </c>
      <c r="H5909" s="149" t="s">
        <v>8460</v>
      </c>
      <c r="I5909">
        <v>40007381</v>
      </c>
    </row>
    <row r="5910" spans="6:9" x14ac:dyDescent="0.25">
      <c r="F5910" t="str">
        <f t="shared" si="96"/>
        <v>ALLSILTEK INT'L INC.</v>
      </c>
      <c r="G5910" s="149" t="s">
        <v>13438</v>
      </c>
      <c r="H5910" s="149" t="s">
        <v>8461</v>
      </c>
      <c r="I5910">
        <v>40005964</v>
      </c>
    </row>
    <row r="5911" spans="6:9" x14ac:dyDescent="0.25">
      <c r="F5911" t="str">
        <f t="shared" si="96"/>
        <v>ALLSIMCOE PARTS SERVICE</v>
      </c>
      <c r="G5911" s="149" t="s">
        <v>13438</v>
      </c>
      <c r="H5911" s="149" t="s">
        <v>8464</v>
      </c>
      <c r="I5911">
        <v>40420534</v>
      </c>
    </row>
    <row r="5912" spans="6:9" x14ac:dyDescent="0.25">
      <c r="F5912" t="str">
        <f t="shared" si="96"/>
        <v>ALLSIMMONS PREPARED FOODS</v>
      </c>
      <c r="G5912" s="149" t="s">
        <v>13438</v>
      </c>
      <c r="H5912" s="149" t="s">
        <v>8465</v>
      </c>
      <c r="I5912">
        <v>40008865</v>
      </c>
    </row>
    <row r="5913" spans="6:9" x14ac:dyDescent="0.25">
      <c r="F5913" t="str">
        <f t="shared" si="96"/>
        <v>ALLSIMONSEN IRON WORKS, INC.</v>
      </c>
      <c r="G5913" s="149" t="s">
        <v>13438</v>
      </c>
      <c r="H5913" s="149" t="s">
        <v>8467</v>
      </c>
      <c r="I5913">
        <v>40002515</v>
      </c>
    </row>
    <row r="5914" spans="6:9" x14ac:dyDescent="0.25">
      <c r="F5914" t="str">
        <f t="shared" si="96"/>
        <v>ALLSIMSO TEX SUBLIMATION &amp; PRINTING</v>
      </c>
      <c r="G5914" s="149" t="s">
        <v>13438</v>
      </c>
      <c r="H5914" s="149" t="s">
        <v>8471</v>
      </c>
      <c r="I5914">
        <v>40001089</v>
      </c>
    </row>
    <row r="5915" spans="6:9" x14ac:dyDescent="0.25">
      <c r="F5915" t="str">
        <f t="shared" si="96"/>
        <v>ALLSING TAO NEWSPAPERS LTD</v>
      </c>
      <c r="G5915" s="149" t="s">
        <v>13438</v>
      </c>
      <c r="H5915" s="149" t="s">
        <v>8472</v>
      </c>
      <c r="I5915">
        <v>40003351</v>
      </c>
    </row>
    <row r="5916" spans="6:9" x14ac:dyDescent="0.25">
      <c r="F5916" t="str">
        <f t="shared" si="96"/>
        <v>ALLSIOUX CITY BRICK &amp; TILE</v>
      </c>
      <c r="G5916" s="149" t="s">
        <v>13438</v>
      </c>
      <c r="H5916" s="149" t="s">
        <v>8473</v>
      </c>
      <c r="I5916">
        <v>40001172</v>
      </c>
    </row>
    <row r="5917" spans="6:9" x14ac:dyDescent="0.25">
      <c r="F5917" t="str">
        <f t="shared" si="96"/>
        <v>ALLSIT-INDEVA</v>
      </c>
      <c r="G5917" s="149" t="s">
        <v>13438</v>
      </c>
      <c r="H5917" s="149" t="s">
        <v>8474</v>
      </c>
      <c r="I5917">
        <v>40008095</v>
      </c>
    </row>
    <row r="5918" spans="6:9" x14ac:dyDescent="0.25">
      <c r="F5918" t="str">
        <f t="shared" si="96"/>
        <v>ALLSKAGIT PUBLISHING, LLC</v>
      </c>
      <c r="G5918" s="149" t="s">
        <v>13438</v>
      </c>
      <c r="H5918" s="149" t="s">
        <v>8478</v>
      </c>
      <c r="I5918">
        <v>40007661</v>
      </c>
    </row>
    <row r="5919" spans="6:9" x14ac:dyDescent="0.25">
      <c r="F5919" t="str">
        <f t="shared" si="96"/>
        <v>ALLSKAPS INDUSTRIES</v>
      </c>
      <c r="G5919" s="149" t="s">
        <v>13438</v>
      </c>
      <c r="H5919" s="149" t="s">
        <v>8479</v>
      </c>
      <c r="I5919">
        <v>40003114</v>
      </c>
    </row>
    <row r="5920" spans="6:9" x14ac:dyDescent="0.25">
      <c r="F5920" t="str">
        <f t="shared" si="96"/>
        <v>ALLSKF</v>
      </c>
      <c r="G5920" s="149" t="s">
        <v>13438</v>
      </c>
      <c r="H5920" s="149" t="s">
        <v>8480</v>
      </c>
      <c r="I5920">
        <v>40007652</v>
      </c>
    </row>
    <row r="5921" spans="6:9" x14ac:dyDescent="0.25">
      <c r="F5921" t="str">
        <f t="shared" si="96"/>
        <v>ALLSKIMMER INC</v>
      </c>
      <c r="G5921" s="149" t="s">
        <v>13438</v>
      </c>
      <c r="H5921" s="149" t="s">
        <v>8481</v>
      </c>
      <c r="I5921">
        <v>40006034</v>
      </c>
    </row>
    <row r="5922" spans="6:9" x14ac:dyDescent="0.25">
      <c r="F5922" t="str">
        <f t="shared" si="96"/>
        <v>ALLSKIMMER, INC.</v>
      </c>
      <c r="G5922" s="149" t="s">
        <v>13438</v>
      </c>
      <c r="H5922" s="149" t="s">
        <v>8482</v>
      </c>
      <c r="I5922">
        <v>40001011</v>
      </c>
    </row>
    <row r="5923" spans="6:9" x14ac:dyDescent="0.25">
      <c r="F5923" t="str">
        <f t="shared" si="96"/>
        <v>ALLSKJODT-BARRETT CONTRACT PACKAGING I</v>
      </c>
      <c r="G5923" s="149" t="s">
        <v>13438</v>
      </c>
      <c r="H5923" s="149" t="s">
        <v>8483</v>
      </c>
      <c r="I5923">
        <v>40420957</v>
      </c>
    </row>
    <row r="5924" spans="6:9" x14ac:dyDescent="0.25">
      <c r="F5924" t="str">
        <f t="shared" si="96"/>
        <v>ALLSKOR MAINTENANCE LTD.</v>
      </c>
      <c r="G5924" s="149" t="s">
        <v>13438</v>
      </c>
      <c r="H5924" s="149" t="s">
        <v>8484</v>
      </c>
      <c r="I5924">
        <v>40420317</v>
      </c>
    </row>
    <row r="5925" spans="6:9" x14ac:dyDescent="0.25">
      <c r="F5925" t="str">
        <f t="shared" si="96"/>
        <v>ALLSKY TECK LAB INC</v>
      </c>
      <c r="G5925" s="149" t="s">
        <v>13438</v>
      </c>
      <c r="H5925" s="149" t="s">
        <v>8485</v>
      </c>
      <c r="I5925">
        <v>40420890</v>
      </c>
    </row>
    <row r="5926" spans="6:9" x14ac:dyDescent="0.25">
      <c r="F5926" t="str">
        <f t="shared" si="96"/>
        <v>ALLSLR SYSTEMS, INC.</v>
      </c>
      <c r="G5926" s="149" t="s">
        <v>13438</v>
      </c>
      <c r="H5926" s="149" t="s">
        <v>8488</v>
      </c>
      <c r="I5926">
        <v>40007506</v>
      </c>
    </row>
    <row r="5927" spans="6:9" x14ac:dyDescent="0.25">
      <c r="F5927" t="str">
        <f t="shared" si="96"/>
        <v>ALLSMALLEY MFG.CO.INC.</v>
      </c>
      <c r="G5927" s="149" t="s">
        <v>13438</v>
      </c>
      <c r="H5927" s="149" t="s">
        <v>8489</v>
      </c>
      <c r="I5927">
        <v>40001454</v>
      </c>
    </row>
    <row r="5928" spans="6:9" x14ac:dyDescent="0.25">
      <c r="F5928" t="str">
        <f t="shared" si="96"/>
        <v>ALLSMART MODULAR TECHNOLOGIES, INC.</v>
      </c>
      <c r="G5928" s="149" t="s">
        <v>13438</v>
      </c>
      <c r="H5928" s="149" t="s">
        <v>8491</v>
      </c>
      <c r="I5928">
        <v>40002854</v>
      </c>
    </row>
    <row r="5929" spans="6:9" x14ac:dyDescent="0.25">
      <c r="F5929" t="str">
        <f t="shared" si="96"/>
        <v>ALLSMARTWAY BINDERY SERVICES INC.</v>
      </c>
      <c r="G5929" s="149" t="s">
        <v>13438</v>
      </c>
      <c r="H5929" s="149" t="s">
        <v>8492</v>
      </c>
      <c r="I5929">
        <v>40421434</v>
      </c>
    </row>
    <row r="5930" spans="6:9" x14ac:dyDescent="0.25">
      <c r="F5930" t="str">
        <f t="shared" si="96"/>
        <v>ALLSMITH DRUG COMPANY</v>
      </c>
      <c r="G5930" s="149" t="s">
        <v>13438</v>
      </c>
      <c r="H5930" s="149" t="s">
        <v>8494</v>
      </c>
      <c r="I5930">
        <v>40006582</v>
      </c>
    </row>
    <row r="5931" spans="6:9" x14ac:dyDescent="0.25">
      <c r="F5931" t="str">
        <f t="shared" si="96"/>
        <v>ALLSMITH GARDENS PRODUCE, INC</v>
      </c>
      <c r="G5931" s="149" t="s">
        <v>13438</v>
      </c>
      <c r="H5931" s="149" t="s">
        <v>8495</v>
      </c>
      <c r="I5931">
        <v>40421056</v>
      </c>
    </row>
    <row r="5932" spans="6:9" x14ac:dyDescent="0.25">
      <c r="F5932" t="str">
        <f t="shared" si="96"/>
        <v>ALLSMITH IND RUB &amp; PLASTICS</v>
      </c>
      <c r="G5932" s="149" t="s">
        <v>13438</v>
      </c>
      <c r="H5932" s="149" t="s">
        <v>8496</v>
      </c>
      <c r="I5932">
        <v>40006194</v>
      </c>
    </row>
    <row r="5933" spans="6:9" x14ac:dyDescent="0.25">
      <c r="F5933" t="str">
        <f t="shared" si="96"/>
        <v>ALLSMITH INDUSTRIAL RUBBER &amp;</v>
      </c>
      <c r="G5933" s="149" t="s">
        <v>13438</v>
      </c>
      <c r="H5933" s="149" t="s">
        <v>8497</v>
      </c>
      <c r="I5933">
        <v>40004225</v>
      </c>
    </row>
    <row r="5934" spans="6:9" x14ac:dyDescent="0.25">
      <c r="F5934" t="str">
        <f t="shared" si="96"/>
        <v>ALLSMITHCO MEATS, INC</v>
      </c>
      <c r="G5934" s="149" t="s">
        <v>13438</v>
      </c>
      <c r="H5934" s="149" t="s">
        <v>8499</v>
      </c>
      <c r="I5934">
        <v>40008251</v>
      </c>
    </row>
    <row r="5935" spans="6:9" x14ac:dyDescent="0.25">
      <c r="F5935" t="str">
        <f t="shared" si="96"/>
        <v>ALLSMITHFIELD</v>
      </c>
      <c r="G5935" s="149" t="s">
        <v>13438</v>
      </c>
      <c r="H5935" s="149" t="s">
        <v>8500</v>
      </c>
      <c r="I5935">
        <v>40006769</v>
      </c>
    </row>
    <row r="5936" spans="6:9" x14ac:dyDescent="0.25">
      <c r="F5936" t="str">
        <f t="shared" si="96"/>
        <v>ALLSMITHFIELD FRESH MEATS CORP</v>
      </c>
      <c r="G5936" s="149" t="s">
        <v>13438</v>
      </c>
      <c r="H5936" s="149" t="s">
        <v>8502</v>
      </c>
      <c r="I5936">
        <v>40008784</v>
      </c>
    </row>
    <row r="5937" spans="6:9" x14ac:dyDescent="0.25">
      <c r="F5937" t="str">
        <f t="shared" si="96"/>
        <v>ALLSMOOTH LINES WELDING AND FABRICATIO</v>
      </c>
      <c r="G5937" s="149" t="s">
        <v>13438</v>
      </c>
      <c r="H5937" s="149" t="s">
        <v>8503</v>
      </c>
      <c r="I5937">
        <v>40421467</v>
      </c>
    </row>
    <row r="5938" spans="6:9" x14ac:dyDescent="0.25">
      <c r="F5938" t="str">
        <f t="shared" si="96"/>
        <v>ALLSMS DEMAG LTD.</v>
      </c>
      <c r="G5938" s="149" t="s">
        <v>13438</v>
      </c>
      <c r="H5938" s="149" t="s">
        <v>8505</v>
      </c>
      <c r="I5938">
        <v>40420136</v>
      </c>
    </row>
    <row r="5939" spans="6:9" x14ac:dyDescent="0.25">
      <c r="F5939" t="str">
        <f t="shared" si="96"/>
        <v>ALLSMS USA LLC</v>
      </c>
      <c r="G5939" s="149" t="s">
        <v>13438</v>
      </c>
      <c r="H5939" s="149" t="s">
        <v>13925</v>
      </c>
      <c r="I5939">
        <v>40003695</v>
      </c>
    </row>
    <row r="5940" spans="6:9" x14ac:dyDescent="0.25">
      <c r="F5940" t="str">
        <f t="shared" si="96"/>
        <v>ALLSMURFIT KAPPA BALDWIN PARK</v>
      </c>
      <c r="G5940" s="149" t="s">
        <v>13438</v>
      </c>
      <c r="H5940" s="149" t="s">
        <v>8507</v>
      </c>
      <c r="I5940">
        <v>40006840</v>
      </c>
    </row>
    <row r="5941" spans="6:9" x14ac:dyDescent="0.25">
      <c r="F5941" t="str">
        <f t="shared" si="96"/>
        <v>ALLSMURFIT KAPPA ORANGE COUNTY</v>
      </c>
      <c r="G5941" s="149" t="s">
        <v>13438</v>
      </c>
      <c r="H5941" s="149" t="s">
        <v>8508</v>
      </c>
      <c r="I5941">
        <v>40002753</v>
      </c>
    </row>
    <row r="5942" spans="6:9" x14ac:dyDescent="0.25">
      <c r="F5942" t="str">
        <f t="shared" si="96"/>
        <v>ALLSNACKWERKS OF MICHIGAN, LLC</v>
      </c>
      <c r="G5942" s="149" t="s">
        <v>13438</v>
      </c>
      <c r="H5942" s="149" t="s">
        <v>8514</v>
      </c>
      <c r="I5942">
        <v>40008393</v>
      </c>
    </row>
    <row r="5943" spans="6:9" x14ac:dyDescent="0.25">
      <c r="F5943" t="str">
        <f t="shared" si="96"/>
        <v>ALLSNAK KING CORPORATION</v>
      </c>
      <c r="G5943" s="149" t="s">
        <v>13438</v>
      </c>
      <c r="H5943" s="149" t="s">
        <v>8515</v>
      </c>
      <c r="I5943">
        <v>40007093</v>
      </c>
    </row>
    <row r="5944" spans="6:9" x14ac:dyDescent="0.25">
      <c r="F5944" t="str">
        <f t="shared" si="96"/>
        <v>ALLSNAKE RIVER SUPPLY</v>
      </c>
      <c r="G5944" s="149" t="s">
        <v>13438</v>
      </c>
      <c r="H5944" s="149" t="s">
        <v>8516</v>
      </c>
      <c r="I5944">
        <v>40006172</v>
      </c>
    </row>
    <row r="5945" spans="6:9" x14ac:dyDescent="0.25">
      <c r="F5945" t="str">
        <f t="shared" si="96"/>
        <v>ALLSNAP LOCK, INC.</v>
      </c>
      <c r="G5945" s="149" t="s">
        <v>13438</v>
      </c>
      <c r="H5945" s="149" t="s">
        <v>8517</v>
      </c>
      <c r="I5945">
        <v>40006985</v>
      </c>
    </row>
    <row r="5946" spans="6:9" x14ac:dyDescent="0.25">
      <c r="F5946" t="str">
        <f t="shared" si="96"/>
        <v>ALLSNIDER INDUSTRIES</v>
      </c>
      <c r="G5946" s="149" t="s">
        <v>13438</v>
      </c>
      <c r="H5946" s="149" t="s">
        <v>8518</v>
      </c>
      <c r="I5946">
        <v>40007981</v>
      </c>
    </row>
    <row r="5947" spans="6:9" x14ac:dyDescent="0.25">
      <c r="F5947" t="str">
        <f t="shared" si="96"/>
        <v>ALLSNOWBUG COMPANY, INC.</v>
      </c>
      <c r="G5947" s="149" t="s">
        <v>13438</v>
      </c>
      <c r="H5947" s="149" t="s">
        <v>8519</v>
      </c>
      <c r="I5947">
        <v>40007654</v>
      </c>
    </row>
    <row r="5948" spans="6:9" x14ac:dyDescent="0.25">
      <c r="F5948" t="str">
        <f t="shared" si="96"/>
        <v>ALLSNYDER PACKAGING</v>
      </c>
      <c r="G5948" s="149" t="s">
        <v>13438</v>
      </c>
      <c r="H5948" s="149" t="s">
        <v>8520</v>
      </c>
      <c r="I5948">
        <v>40005003</v>
      </c>
    </row>
    <row r="5949" spans="6:9" x14ac:dyDescent="0.25">
      <c r="F5949" s="185" t="str">
        <f t="shared" si="96"/>
        <v>ALLSNYDER'S-LANCE INC</v>
      </c>
      <c r="G5949" s="149" t="s">
        <v>13438</v>
      </c>
      <c r="H5949" s="149" t="s">
        <v>8521</v>
      </c>
      <c r="I5949">
        <v>40004229</v>
      </c>
    </row>
    <row r="5950" spans="6:9" x14ac:dyDescent="0.25">
      <c r="F5950" s="185" t="str">
        <f t="shared" si="96"/>
        <v>ALLSNYDER'S-LANCE INC</v>
      </c>
      <c r="G5950" s="149" t="s">
        <v>13438</v>
      </c>
      <c r="H5950" s="149" t="s">
        <v>8521</v>
      </c>
      <c r="I5950">
        <v>40006348</v>
      </c>
    </row>
    <row r="5951" spans="6:9" x14ac:dyDescent="0.25">
      <c r="F5951" s="185" t="str">
        <f t="shared" si="96"/>
        <v>ALLSNYDER'S-LANCE INC</v>
      </c>
      <c r="G5951" s="149" t="s">
        <v>13438</v>
      </c>
      <c r="H5951" s="149" t="s">
        <v>8521</v>
      </c>
      <c r="I5951">
        <v>40000085</v>
      </c>
    </row>
    <row r="5952" spans="6:9" x14ac:dyDescent="0.25">
      <c r="F5952" s="185" t="str">
        <f t="shared" si="96"/>
        <v>ALLSNYDER'S-LANCE INC</v>
      </c>
      <c r="G5952" s="149" t="s">
        <v>13438</v>
      </c>
      <c r="H5952" s="149" t="s">
        <v>8521</v>
      </c>
      <c r="I5952">
        <v>40000244</v>
      </c>
    </row>
    <row r="5953" spans="6:9" x14ac:dyDescent="0.25">
      <c r="F5953" s="185" t="str">
        <f t="shared" si="96"/>
        <v>ALLSOFINA FOODS INC.</v>
      </c>
      <c r="G5953" s="149" t="s">
        <v>13438</v>
      </c>
      <c r="H5953" s="149" t="s">
        <v>8522</v>
      </c>
      <c r="I5953">
        <v>40420928</v>
      </c>
    </row>
    <row r="5954" spans="6:9" x14ac:dyDescent="0.25">
      <c r="F5954" s="185" t="str">
        <f t="shared" si="96"/>
        <v>ALLSOFINA FOODS INC.</v>
      </c>
      <c r="G5954" s="149" t="s">
        <v>13438</v>
      </c>
      <c r="H5954" s="149" t="s">
        <v>8522</v>
      </c>
      <c r="I5954">
        <v>40421351</v>
      </c>
    </row>
    <row r="5955" spans="6:9" x14ac:dyDescent="0.25">
      <c r="F5955" t="str">
        <f t="shared" ref="F5955:F6018" si="97">CONCATENATE(G5955, H5955)</f>
        <v>ALLSOFINA FOODS INC. - BRAMPTON, ON</v>
      </c>
      <c r="G5955" s="149" t="s">
        <v>13438</v>
      </c>
      <c r="H5955" s="149" t="s">
        <v>8523</v>
      </c>
      <c r="I5955">
        <v>40421223</v>
      </c>
    </row>
    <row r="5956" spans="6:9" x14ac:dyDescent="0.25">
      <c r="F5956" t="str">
        <f t="shared" si="97"/>
        <v>ALLSOFT TEX PILLOWS, INC.</v>
      </c>
      <c r="G5956" s="149" t="s">
        <v>13438</v>
      </c>
      <c r="H5956" s="149" t="s">
        <v>8524</v>
      </c>
      <c r="I5956">
        <v>40420723</v>
      </c>
    </row>
    <row r="5957" spans="6:9" x14ac:dyDescent="0.25">
      <c r="F5957" t="str">
        <f t="shared" si="97"/>
        <v>ALLSOLAR WORLD INDUSTRIES AMERICA INC.</v>
      </c>
      <c r="G5957" s="149" t="s">
        <v>13438</v>
      </c>
      <c r="H5957" s="149" t="s">
        <v>8526</v>
      </c>
      <c r="I5957">
        <v>40006693</v>
      </c>
    </row>
    <row r="5958" spans="6:9" x14ac:dyDescent="0.25">
      <c r="F5958" t="str">
        <f t="shared" si="97"/>
        <v>ALLSOLARIS PAPER, INC.</v>
      </c>
      <c r="G5958" s="149" t="s">
        <v>13438</v>
      </c>
      <c r="H5958" s="149" t="s">
        <v>8528</v>
      </c>
      <c r="I5958">
        <v>40006867</v>
      </c>
    </row>
    <row r="5959" spans="6:9" x14ac:dyDescent="0.25">
      <c r="F5959" t="str">
        <f t="shared" si="97"/>
        <v>ALLSOLATA FOODS</v>
      </c>
      <c r="G5959" s="149" t="s">
        <v>13438</v>
      </c>
      <c r="H5959" s="149" t="s">
        <v>8529</v>
      </c>
      <c r="I5959">
        <v>40008736</v>
      </c>
    </row>
    <row r="5960" spans="6:9" x14ac:dyDescent="0.25">
      <c r="F5960" t="str">
        <f t="shared" si="97"/>
        <v>ALLSOLLAS - ROBERTS TECH GROUP</v>
      </c>
      <c r="G5960" s="149" t="s">
        <v>13438</v>
      </c>
      <c r="H5960" s="149" t="s">
        <v>8531</v>
      </c>
      <c r="I5960">
        <v>40001023</v>
      </c>
    </row>
    <row r="5961" spans="6:9" x14ac:dyDescent="0.25">
      <c r="F5961" t="str">
        <f t="shared" si="97"/>
        <v>ALLSOLUTECH PACKAGING SYSTEMS</v>
      </c>
      <c r="G5961" s="149" t="s">
        <v>13438</v>
      </c>
      <c r="H5961" s="149" t="s">
        <v>8535</v>
      </c>
      <c r="I5961">
        <v>40421085</v>
      </c>
    </row>
    <row r="5962" spans="6:9" x14ac:dyDescent="0.25">
      <c r="F5962" t="str">
        <f t="shared" si="97"/>
        <v>ALLSOLUTIONS BY MASTERS INC.</v>
      </c>
      <c r="G5962" s="149" t="s">
        <v>13438</v>
      </c>
      <c r="H5962" s="149" t="s">
        <v>8537</v>
      </c>
      <c r="I5962">
        <v>40421495</v>
      </c>
    </row>
    <row r="5963" spans="6:9" x14ac:dyDescent="0.25">
      <c r="F5963" t="str">
        <f t="shared" si="97"/>
        <v>ALLSOLUTIONS IN ACTION, INC.</v>
      </c>
      <c r="G5963" s="149" t="s">
        <v>13438</v>
      </c>
      <c r="H5963" s="149" t="s">
        <v>8538</v>
      </c>
      <c r="I5963">
        <v>40006927</v>
      </c>
    </row>
    <row r="5964" spans="6:9" x14ac:dyDescent="0.25">
      <c r="F5964" t="str">
        <f t="shared" si="97"/>
        <v>ALLSOLUTIONS INDUSTRIELLES</v>
      </c>
      <c r="G5964" s="149" t="s">
        <v>13438</v>
      </c>
      <c r="H5964" s="149" t="s">
        <v>8539</v>
      </c>
      <c r="I5964">
        <v>40420732</v>
      </c>
    </row>
    <row r="5965" spans="6:9" x14ac:dyDescent="0.25">
      <c r="F5965" t="str">
        <f t="shared" si="97"/>
        <v>ALLSOMA TECHNOLOGY, INC.</v>
      </c>
      <c r="G5965" s="149" t="s">
        <v>13438</v>
      </c>
      <c r="H5965" s="149" t="s">
        <v>8540</v>
      </c>
      <c r="I5965">
        <v>40004650</v>
      </c>
    </row>
    <row r="5966" spans="6:9" x14ac:dyDescent="0.25">
      <c r="F5966" t="str">
        <f t="shared" si="97"/>
        <v>ALLSOMERSET INDUSTRIES</v>
      </c>
      <c r="G5966" s="149" t="s">
        <v>13438</v>
      </c>
      <c r="H5966" s="149" t="s">
        <v>8541</v>
      </c>
      <c r="I5966">
        <v>40003883</v>
      </c>
    </row>
    <row r="5967" spans="6:9" x14ac:dyDescent="0.25">
      <c r="F5967" t="str">
        <f t="shared" si="97"/>
        <v>ALLSOMMERS &amp; FAHRENCACH, INC</v>
      </c>
      <c r="G5967" s="149" t="s">
        <v>13438</v>
      </c>
      <c r="H5967" s="149" t="s">
        <v>8542</v>
      </c>
      <c r="I5967">
        <v>40003617</v>
      </c>
    </row>
    <row r="5968" spans="6:9" x14ac:dyDescent="0.25">
      <c r="F5968" t="str">
        <f t="shared" si="97"/>
        <v>ALLSONOCO</v>
      </c>
      <c r="G5968" s="149" t="s">
        <v>13438</v>
      </c>
      <c r="H5968" s="149" t="s">
        <v>8543</v>
      </c>
      <c r="I5968">
        <v>40005107</v>
      </c>
    </row>
    <row r="5969" spans="6:9" x14ac:dyDescent="0.25">
      <c r="F5969" t="str">
        <f t="shared" si="97"/>
        <v>ALLSONOCO CANADA CORP.</v>
      </c>
      <c r="G5969" s="149" t="s">
        <v>13438</v>
      </c>
      <c r="H5969" s="149" t="s">
        <v>8544</v>
      </c>
      <c r="I5969">
        <v>40420548</v>
      </c>
    </row>
    <row r="5970" spans="6:9" x14ac:dyDescent="0.25">
      <c r="F5970" s="185" t="str">
        <f t="shared" si="97"/>
        <v>ALLSONOCO PRODUCTS</v>
      </c>
      <c r="G5970" s="149" t="s">
        <v>13438</v>
      </c>
      <c r="H5970" s="149" t="s">
        <v>8546</v>
      </c>
      <c r="I5970">
        <v>40007734</v>
      </c>
    </row>
    <row r="5971" spans="6:9" x14ac:dyDescent="0.25">
      <c r="F5971" s="185" t="str">
        <f t="shared" si="97"/>
        <v>ALLSONOCO PRODUCTS</v>
      </c>
      <c r="G5971" s="149" t="s">
        <v>13438</v>
      </c>
      <c r="H5971" s="149" t="s">
        <v>8546</v>
      </c>
      <c r="I5971">
        <v>40004437</v>
      </c>
    </row>
    <row r="5972" spans="6:9" x14ac:dyDescent="0.25">
      <c r="F5972" t="str">
        <f t="shared" si="97"/>
        <v>ALLSONOCO PRODUCTS COMPANY</v>
      </c>
      <c r="G5972" s="149" t="s">
        <v>13438</v>
      </c>
      <c r="H5972" s="149" t="s">
        <v>8547</v>
      </c>
      <c r="I5972">
        <v>40420419</v>
      </c>
    </row>
    <row r="5973" spans="6:9" x14ac:dyDescent="0.25">
      <c r="F5973" t="str">
        <f t="shared" si="97"/>
        <v>ALLSONS BAKERY (BAGOS BUN BA</v>
      </c>
      <c r="G5973" s="149" t="s">
        <v>13438</v>
      </c>
      <c r="H5973" s="149" t="s">
        <v>8549</v>
      </c>
      <c r="I5973">
        <v>40420109</v>
      </c>
    </row>
    <row r="5974" spans="6:9" x14ac:dyDescent="0.25">
      <c r="F5974" t="str">
        <f t="shared" si="97"/>
        <v>ALLSONY DADC</v>
      </c>
      <c r="G5974" s="149" t="s">
        <v>13438</v>
      </c>
      <c r="H5974" s="149" t="s">
        <v>8551</v>
      </c>
      <c r="I5974">
        <v>40004188</v>
      </c>
    </row>
    <row r="5975" spans="6:9" x14ac:dyDescent="0.25">
      <c r="F5975" t="str">
        <f t="shared" si="97"/>
        <v>ALLSORRENTO LACTALIS, INC.</v>
      </c>
      <c r="G5975" s="149" t="s">
        <v>13438</v>
      </c>
      <c r="H5975" s="149" t="s">
        <v>8555</v>
      </c>
      <c r="I5975">
        <v>40006860</v>
      </c>
    </row>
    <row r="5976" spans="6:9" x14ac:dyDescent="0.25">
      <c r="F5976" t="str">
        <f t="shared" si="97"/>
        <v>ALLSOUCY INTERNATIONAL INC.</v>
      </c>
      <c r="G5976" s="149" t="s">
        <v>13438</v>
      </c>
      <c r="H5976" s="149" t="s">
        <v>8558</v>
      </c>
      <c r="I5976">
        <v>40420697</v>
      </c>
    </row>
    <row r="5977" spans="6:9" x14ac:dyDescent="0.25">
      <c r="F5977" t="str">
        <f t="shared" si="97"/>
        <v>ALLSOUCY TECHNO INC.</v>
      </c>
      <c r="G5977" s="149" t="s">
        <v>13438</v>
      </c>
      <c r="H5977" s="149" t="s">
        <v>8559</v>
      </c>
      <c r="I5977">
        <v>40420881</v>
      </c>
    </row>
    <row r="5978" spans="6:9" x14ac:dyDescent="0.25">
      <c r="F5978" t="str">
        <f t="shared" si="97"/>
        <v>ALLSOUDRONIC LTD</v>
      </c>
      <c r="G5978" s="149" t="s">
        <v>13438</v>
      </c>
      <c r="H5978" s="149" t="s">
        <v>8560</v>
      </c>
      <c r="I5978">
        <v>40005222</v>
      </c>
    </row>
    <row r="5979" spans="6:9" x14ac:dyDescent="0.25">
      <c r="F5979" t="str">
        <f t="shared" si="97"/>
        <v>ALLSOULSHINE FARMS, LLC</v>
      </c>
      <c r="G5979" s="149" t="s">
        <v>13438</v>
      </c>
      <c r="H5979" s="149" t="s">
        <v>8561</v>
      </c>
      <c r="I5979">
        <v>40008690</v>
      </c>
    </row>
    <row r="5980" spans="6:9" x14ac:dyDescent="0.25">
      <c r="F5980" t="str">
        <f t="shared" si="97"/>
        <v>ALLSOUND PUBLISHING INC.</v>
      </c>
      <c r="G5980" s="149" t="s">
        <v>13438</v>
      </c>
      <c r="H5980" s="149" t="s">
        <v>8563</v>
      </c>
      <c r="I5980">
        <v>40005441</v>
      </c>
    </row>
    <row r="5981" spans="6:9" x14ac:dyDescent="0.25">
      <c r="F5981" t="str">
        <f t="shared" si="97"/>
        <v>ALLSOUNDVIEW PAPER COMPANY, LLC</v>
      </c>
      <c r="G5981" s="149" t="s">
        <v>13438</v>
      </c>
      <c r="H5981" s="149" t="s">
        <v>8564</v>
      </c>
      <c r="I5981">
        <v>40003679</v>
      </c>
    </row>
    <row r="5982" spans="6:9" x14ac:dyDescent="0.25">
      <c r="F5982" t="str">
        <f t="shared" si="97"/>
        <v>ALLSOURCE ATLANTIC LIMITED</v>
      </c>
      <c r="G5982" s="149" t="s">
        <v>13438</v>
      </c>
      <c r="H5982" s="149" t="s">
        <v>8565</v>
      </c>
      <c r="I5982">
        <v>40420002</v>
      </c>
    </row>
    <row r="5983" spans="6:9" x14ac:dyDescent="0.25">
      <c r="F5983" t="str">
        <f t="shared" si="97"/>
        <v>ALLSOUTH BEND LATHE</v>
      </c>
      <c r="G5983" s="149" t="s">
        <v>13438</v>
      </c>
      <c r="H5983" s="149" t="s">
        <v>8567</v>
      </c>
      <c r="I5983">
        <v>40004214</v>
      </c>
    </row>
    <row r="5984" spans="6:9" x14ac:dyDescent="0.25">
      <c r="F5984" t="str">
        <f t="shared" si="97"/>
        <v>ALLSOUTH COAST BAKING</v>
      </c>
      <c r="G5984" s="149" t="s">
        <v>13438</v>
      </c>
      <c r="H5984" s="149" t="s">
        <v>8569</v>
      </c>
      <c r="I5984">
        <v>40003258</v>
      </c>
    </row>
    <row r="5985" spans="6:9" x14ac:dyDescent="0.25">
      <c r="F5985" t="str">
        <f t="shared" si="97"/>
        <v>ALLSOUTHCOAST IQF INC</v>
      </c>
      <c r="G5985" s="149" t="s">
        <v>13438</v>
      </c>
      <c r="H5985" s="149" t="s">
        <v>8572</v>
      </c>
      <c r="I5985">
        <v>40421310</v>
      </c>
    </row>
    <row r="5986" spans="6:9" x14ac:dyDescent="0.25">
      <c r="F5986" t="str">
        <f t="shared" si="97"/>
        <v>ALLSOUTHEAST RUBBER &amp; SAFETY</v>
      </c>
      <c r="G5986" s="149" t="s">
        <v>13438</v>
      </c>
      <c r="H5986" s="149" t="s">
        <v>8573</v>
      </c>
      <c r="I5986">
        <v>40003109</v>
      </c>
    </row>
    <row r="5987" spans="6:9" x14ac:dyDescent="0.25">
      <c r="F5987" t="str">
        <f t="shared" si="97"/>
        <v>ALLSOUTHEASTERN CONVEYOR SERVICES INC</v>
      </c>
      <c r="G5987" s="149" t="s">
        <v>13438</v>
      </c>
      <c r="H5987" s="149" t="s">
        <v>8574</v>
      </c>
      <c r="I5987">
        <v>40008683</v>
      </c>
    </row>
    <row r="5988" spans="6:9" x14ac:dyDescent="0.25">
      <c r="F5988" t="str">
        <f t="shared" si="97"/>
        <v>ALLSOUTHERN EQUIPMENT DISTRIBUTORS, IN</v>
      </c>
      <c r="G5988" s="149" t="s">
        <v>13438</v>
      </c>
      <c r="H5988" s="149" t="s">
        <v>8585</v>
      </c>
      <c r="I5988">
        <v>40007285</v>
      </c>
    </row>
    <row r="5989" spans="6:9" x14ac:dyDescent="0.25">
      <c r="F5989" s="185" t="str">
        <f t="shared" si="97"/>
        <v>ALLSOUTHERN FELT</v>
      </c>
      <c r="G5989" s="149" t="s">
        <v>13438</v>
      </c>
      <c r="H5989" s="149" t="s">
        <v>8586</v>
      </c>
      <c r="I5989">
        <v>40000243</v>
      </c>
    </row>
    <row r="5990" spans="6:9" x14ac:dyDescent="0.25">
      <c r="F5990" s="185" t="str">
        <f t="shared" si="97"/>
        <v>ALLSOUTHERN FELT</v>
      </c>
      <c r="G5990" s="149" t="s">
        <v>13438</v>
      </c>
      <c r="H5990" s="149" t="s">
        <v>8586</v>
      </c>
      <c r="I5990">
        <v>40006829</v>
      </c>
    </row>
    <row r="5991" spans="6:9" x14ac:dyDescent="0.25">
      <c r="F5991" t="str">
        <f t="shared" si="97"/>
        <v>ALLSOUTHERN FOOD SYSTEM</v>
      </c>
      <c r="G5991" s="149" t="s">
        <v>13438</v>
      </c>
      <c r="H5991" s="149" t="s">
        <v>8587</v>
      </c>
      <c r="I5991">
        <v>40008957</v>
      </c>
    </row>
    <row r="5992" spans="6:9" x14ac:dyDescent="0.25">
      <c r="F5992" t="str">
        <f t="shared" si="97"/>
        <v>ALLSOUTHERN STATES PACKAGING COMPANY</v>
      </c>
      <c r="G5992" s="149" t="s">
        <v>13438</v>
      </c>
      <c r="H5992" s="149" t="s">
        <v>8593</v>
      </c>
      <c r="I5992">
        <v>40008327</v>
      </c>
    </row>
    <row r="5993" spans="6:9" x14ac:dyDescent="0.25">
      <c r="F5993" t="str">
        <f t="shared" si="97"/>
        <v>ALLSOUTHFRESH FARMS</v>
      </c>
      <c r="G5993" s="149" t="s">
        <v>13438</v>
      </c>
      <c r="H5993" s="149" t="s">
        <v>8594</v>
      </c>
      <c r="I5993">
        <v>40007375</v>
      </c>
    </row>
    <row r="5994" spans="6:9" x14ac:dyDescent="0.25">
      <c r="F5994" t="str">
        <f t="shared" si="97"/>
        <v>ALLSOUTHLAND BOX COMPANY</v>
      </c>
      <c r="G5994" s="149" t="s">
        <v>13438</v>
      </c>
      <c r="H5994" s="149" t="s">
        <v>8596</v>
      </c>
      <c r="I5994">
        <v>40008136</v>
      </c>
    </row>
    <row r="5995" spans="6:9" x14ac:dyDescent="0.25">
      <c r="F5995" t="str">
        <f t="shared" si="97"/>
        <v>ALLSOUTHWEST AIRLINES CO</v>
      </c>
      <c r="G5995" s="149" t="s">
        <v>13438</v>
      </c>
      <c r="H5995" s="149" t="s">
        <v>8597</v>
      </c>
      <c r="I5995">
        <v>40005597</v>
      </c>
    </row>
    <row r="5996" spans="6:9" x14ac:dyDescent="0.25">
      <c r="F5996" t="str">
        <f t="shared" si="97"/>
        <v>ALLSOUTHWEST CONVEYOR INDUSTRIES</v>
      </c>
      <c r="G5996" s="149" t="s">
        <v>13438</v>
      </c>
      <c r="H5996" s="149" t="s">
        <v>8598</v>
      </c>
      <c r="I5996">
        <v>40007973</v>
      </c>
    </row>
    <row r="5997" spans="6:9" x14ac:dyDescent="0.25">
      <c r="F5997" t="str">
        <f t="shared" si="97"/>
        <v>ALLSOUTHWEST RUBBER &amp; SUPPLY CO., INC.</v>
      </c>
      <c r="G5997" s="149" t="s">
        <v>13438</v>
      </c>
      <c r="H5997" s="149" t="s">
        <v>8599</v>
      </c>
      <c r="I5997">
        <v>40006495</v>
      </c>
    </row>
    <row r="5998" spans="6:9" x14ac:dyDescent="0.25">
      <c r="F5998" t="str">
        <f t="shared" si="97"/>
        <v>ALLSOUTHWEST RUBBER AND SUPPLY CO., IN</v>
      </c>
      <c r="G5998" s="149" t="s">
        <v>13438</v>
      </c>
      <c r="H5998" s="149" t="s">
        <v>8600</v>
      </c>
      <c r="I5998">
        <v>40007106</v>
      </c>
    </row>
    <row r="5999" spans="6:9" x14ac:dyDescent="0.25">
      <c r="F5999" t="str">
        <f t="shared" si="97"/>
        <v>ALLSPAANS COOKIES CO.</v>
      </c>
      <c r="G5999" s="149" t="s">
        <v>13438</v>
      </c>
      <c r="H5999" s="149" t="s">
        <v>8602</v>
      </c>
      <c r="I5999">
        <v>40001169</v>
      </c>
    </row>
    <row r="6000" spans="6:9" x14ac:dyDescent="0.25">
      <c r="F6000" t="str">
        <f t="shared" si="97"/>
        <v>ALLSPADONE MACHINE INC</v>
      </c>
      <c r="G6000" s="149" t="s">
        <v>13438</v>
      </c>
      <c r="H6000" s="149" t="s">
        <v>13926</v>
      </c>
      <c r="I6000">
        <v>40003786</v>
      </c>
    </row>
    <row r="6001" spans="6:9" x14ac:dyDescent="0.25">
      <c r="F6001" t="str">
        <f t="shared" si="97"/>
        <v>ALLSPAN-AMERICA MEDICAL SYSTEMS, INC.</v>
      </c>
      <c r="G6001" s="149" t="s">
        <v>13438</v>
      </c>
      <c r="H6001" s="149" t="s">
        <v>8605</v>
      </c>
      <c r="I6001">
        <v>40007765</v>
      </c>
    </row>
    <row r="6002" spans="6:9" x14ac:dyDescent="0.25">
      <c r="F6002" t="str">
        <f t="shared" si="97"/>
        <v>ALLSPANGLER CANDY COMPANY</v>
      </c>
      <c r="G6002" s="149" t="s">
        <v>13438</v>
      </c>
      <c r="H6002" s="149" t="s">
        <v>8607</v>
      </c>
      <c r="I6002">
        <v>40006267</v>
      </c>
    </row>
    <row r="6003" spans="6:9" x14ac:dyDescent="0.25">
      <c r="F6003" t="str">
        <f t="shared" si="97"/>
        <v>ALLSPARE PARTS SOLUTIONS</v>
      </c>
      <c r="G6003" s="149" t="s">
        <v>13438</v>
      </c>
      <c r="H6003" s="149" t="s">
        <v>8608</v>
      </c>
      <c r="I6003">
        <v>40003652</v>
      </c>
    </row>
    <row r="6004" spans="6:9" x14ac:dyDescent="0.25">
      <c r="F6004" t="str">
        <f t="shared" si="97"/>
        <v>ALLSPARKS BELTING (FAIRFIELD)</v>
      </c>
      <c r="G6004" s="149" t="s">
        <v>13438</v>
      </c>
      <c r="H6004" s="149" t="s">
        <v>8610</v>
      </c>
      <c r="I6004">
        <v>40002662</v>
      </c>
    </row>
    <row r="6005" spans="6:9" x14ac:dyDescent="0.25">
      <c r="F6005" s="185" t="str">
        <f t="shared" si="97"/>
        <v>ALLSPARKS BELTING COMPANY INC</v>
      </c>
      <c r="G6005" s="149" t="s">
        <v>13438</v>
      </c>
      <c r="H6005" s="149" t="s">
        <v>8611</v>
      </c>
      <c r="I6005">
        <v>40007479</v>
      </c>
    </row>
    <row r="6006" spans="6:9" x14ac:dyDescent="0.25">
      <c r="F6006" s="185" t="str">
        <f t="shared" si="97"/>
        <v>ALLSPARKS BELTING COMPANY INC</v>
      </c>
      <c r="G6006" s="149" t="s">
        <v>13438</v>
      </c>
      <c r="H6006" s="149" t="s">
        <v>8611</v>
      </c>
      <c r="I6006">
        <v>40006035</v>
      </c>
    </row>
    <row r="6007" spans="6:9" x14ac:dyDescent="0.25">
      <c r="F6007" s="185" t="str">
        <f t="shared" si="97"/>
        <v>ALLSPARKS BELTING COMPANY INC</v>
      </c>
      <c r="G6007" s="149" t="s">
        <v>13438</v>
      </c>
      <c r="H6007" s="149" t="s">
        <v>8611</v>
      </c>
      <c r="I6007">
        <v>40006036</v>
      </c>
    </row>
    <row r="6008" spans="6:9" x14ac:dyDescent="0.25">
      <c r="F6008" s="185" t="str">
        <f t="shared" si="97"/>
        <v>ALLSPARKS BELTING COMPANY INC</v>
      </c>
      <c r="G6008" s="149" t="s">
        <v>13438</v>
      </c>
      <c r="H6008" s="149" t="s">
        <v>8611</v>
      </c>
      <c r="I6008">
        <v>40006180</v>
      </c>
    </row>
    <row r="6009" spans="6:9" x14ac:dyDescent="0.25">
      <c r="F6009" s="185" t="str">
        <f t="shared" si="97"/>
        <v>ALLSPARKS BELTING COMPANY INC</v>
      </c>
      <c r="G6009" s="149" t="s">
        <v>13438</v>
      </c>
      <c r="H6009" s="149" t="s">
        <v>8611</v>
      </c>
      <c r="I6009">
        <v>40000062</v>
      </c>
    </row>
    <row r="6010" spans="6:9" x14ac:dyDescent="0.25">
      <c r="F6010" t="str">
        <f t="shared" si="97"/>
        <v>ALLSPARKS DE MEX SRL DE CV</v>
      </c>
      <c r="G6010" s="149" t="s">
        <v>13438</v>
      </c>
      <c r="H6010" s="149" t="s">
        <v>8612</v>
      </c>
      <c r="I6010">
        <v>40006229</v>
      </c>
    </row>
    <row r="6011" spans="6:9" x14ac:dyDescent="0.25">
      <c r="F6011" t="str">
        <f t="shared" si="97"/>
        <v>ALLSPARTEC CONVEYORS</v>
      </c>
      <c r="G6011" s="149" t="s">
        <v>13438</v>
      </c>
      <c r="H6011" s="149" t="s">
        <v>8616</v>
      </c>
      <c r="I6011">
        <v>40006967</v>
      </c>
    </row>
    <row r="6012" spans="6:9" x14ac:dyDescent="0.25">
      <c r="F6012" t="str">
        <f t="shared" si="97"/>
        <v>ALLSPECCON SYSTEMS, INC</v>
      </c>
      <c r="G6012" s="149" t="s">
        <v>13438</v>
      </c>
      <c r="H6012" s="149" t="s">
        <v>8617</v>
      </c>
      <c r="I6012">
        <v>40008356</v>
      </c>
    </row>
    <row r="6013" spans="6:9" x14ac:dyDescent="0.25">
      <c r="F6013" t="str">
        <f t="shared" si="97"/>
        <v>ALLSPECIAL FAB &amp; MACHINE</v>
      </c>
      <c r="G6013" s="149" t="s">
        <v>13438</v>
      </c>
      <c r="H6013" s="149" t="s">
        <v>8618</v>
      </c>
      <c r="I6013">
        <v>40002404</v>
      </c>
    </row>
    <row r="6014" spans="6:9" x14ac:dyDescent="0.25">
      <c r="F6014" t="str">
        <f t="shared" si="97"/>
        <v>ALLSPECIALIZED PACKAGING GROUP-LONDON</v>
      </c>
      <c r="G6014" s="149" t="s">
        <v>13438</v>
      </c>
      <c r="H6014" s="149" t="s">
        <v>8620</v>
      </c>
      <c r="I6014">
        <v>40008010</v>
      </c>
    </row>
    <row r="6015" spans="6:9" x14ac:dyDescent="0.25">
      <c r="F6015" t="str">
        <f t="shared" si="97"/>
        <v>ALLSPECIALTIES GRAPHICS FINISHERS LTD.</v>
      </c>
      <c r="G6015" s="149" t="s">
        <v>13438</v>
      </c>
      <c r="H6015" s="149" t="s">
        <v>8621</v>
      </c>
      <c r="I6015">
        <v>40420510</v>
      </c>
    </row>
    <row r="6016" spans="6:9" x14ac:dyDescent="0.25">
      <c r="F6016" t="str">
        <f t="shared" si="97"/>
        <v>ALLSPECIALTY MACHINERY</v>
      </c>
      <c r="G6016" s="149" t="s">
        <v>13438</v>
      </c>
      <c r="H6016" s="149" t="s">
        <v>8625</v>
      </c>
      <c r="I6016">
        <v>40007091</v>
      </c>
    </row>
    <row r="6017" spans="6:9" x14ac:dyDescent="0.25">
      <c r="F6017" t="str">
        <f t="shared" si="97"/>
        <v>ALLSPECIALTY PACKAGING, INC.</v>
      </c>
      <c r="G6017" s="149" t="s">
        <v>13438</v>
      </c>
      <c r="H6017" s="149" t="s">
        <v>8626</v>
      </c>
      <c r="I6017">
        <v>40007059</v>
      </c>
    </row>
    <row r="6018" spans="6:9" x14ac:dyDescent="0.25">
      <c r="F6018" t="str">
        <f t="shared" si="97"/>
        <v>ALLSPECIALTY TOOL MACHINE COMPANY</v>
      </c>
      <c r="G6018" s="149" t="s">
        <v>13438</v>
      </c>
      <c r="H6018" s="149" t="s">
        <v>8629</v>
      </c>
      <c r="I6018">
        <v>40001659</v>
      </c>
    </row>
    <row r="6019" spans="6:9" x14ac:dyDescent="0.25">
      <c r="F6019" t="str">
        <f t="shared" ref="F6019:F6082" si="98">CONCATENATE(G6019, H6019)</f>
        <v>ALLSPECO INC.</v>
      </c>
      <c r="G6019" s="149" t="s">
        <v>13438</v>
      </c>
      <c r="H6019" s="149" t="s">
        <v>8630</v>
      </c>
      <c r="I6019">
        <v>40003172</v>
      </c>
    </row>
    <row r="6020" spans="6:9" x14ac:dyDescent="0.25">
      <c r="F6020" t="str">
        <f t="shared" si="98"/>
        <v>ALLSPEC-SOFT, INC.</v>
      </c>
      <c r="G6020" s="149" t="s">
        <v>13438</v>
      </c>
      <c r="H6020" s="149" t="s">
        <v>8631</v>
      </c>
      <c r="I6020">
        <v>40003633</v>
      </c>
    </row>
    <row r="6021" spans="6:9" x14ac:dyDescent="0.25">
      <c r="F6021" t="str">
        <f t="shared" si="98"/>
        <v>ALLSPECTRA PREMIUM INDUSTRIES INC.</v>
      </c>
      <c r="G6021" s="149" t="s">
        <v>13438</v>
      </c>
      <c r="H6021" s="149" t="s">
        <v>8632</v>
      </c>
      <c r="I6021">
        <v>40421440</v>
      </c>
    </row>
    <row r="6022" spans="6:9" x14ac:dyDescent="0.25">
      <c r="F6022" t="str">
        <f t="shared" si="98"/>
        <v>ALLSPH PRESSROOM PARTS, INC</v>
      </c>
      <c r="G6022" s="149" t="s">
        <v>13438</v>
      </c>
      <c r="H6022" s="149" t="s">
        <v>8635</v>
      </c>
      <c r="I6022">
        <v>40005965</v>
      </c>
    </row>
    <row r="6023" spans="6:9" x14ac:dyDescent="0.25">
      <c r="F6023" t="str">
        <f t="shared" si="98"/>
        <v>ALLSPICE PRODUCTS COMPANY</v>
      </c>
      <c r="G6023" s="149" t="s">
        <v>13438</v>
      </c>
      <c r="H6023" s="149" t="s">
        <v>8637</v>
      </c>
      <c r="I6023">
        <v>40003092</v>
      </c>
    </row>
    <row r="6024" spans="6:9" x14ac:dyDescent="0.25">
      <c r="F6024" t="str">
        <f t="shared" si="98"/>
        <v>ALLSPICERS CANADA LIMITED</v>
      </c>
      <c r="G6024" s="149" t="s">
        <v>13438</v>
      </c>
      <c r="H6024" s="149" t="s">
        <v>8638</v>
      </c>
      <c r="I6024">
        <v>40421053</v>
      </c>
    </row>
    <row r="6025" spans="6:9" x14ac:dyDescent="0.25">
      <c r="F6025" t="str">
        <f t="shared" si="98"/>
        <v>ALLSPLAWN BELTING</v>
      </c>
      <c r="G6025" s="149" t="s">
        <v>13438</v>
      </c>
      <c r="H6025" s="149" t="s">
        <v>8640</v>
      </c>
      <c r="I6025">
        <v>40000376</v>
      </c>
    </row>
    <row r="6026" spans="6:9" x14ac:dyDescent="0.25">
      <c r="F6026" t="str">
        <f t="shared" si="98"/>
        <v>ALLSPLAWN BELTING INC</v>
      </c>
      <c r="G6026" s="149" t="s">
        <v>13438</v>
      </c>
      <c r="H6026" s="149" t="s">
        <v>8641</v>
      </c>
      <c r="I6026">
        <v>40006073</v>
      </c>
    </row>
    <row r="6027" spans="6:9" x14ac:dyDescent="0.25">
      <c r="F6027" t="str">
        <f t="shared" si="98"/>
        <v>ALLSPORTS SOUTH, LLC</v>
      </c>
      <c r="G6027" s="149" t="s">
        <v>13438</v>
      </c>
      <c r="H6027" s="149" t="s">
        <v>8643</v>
      </c>
      <c r="I6027">
        <v>40007588</v>
      </c>
    </row>
    <row r="6028" spans="6:9" x14ac:dyDescent="0.25">
      <c r="F6028" t="str">
        <f t="shared" si="98"/>
        <v>ALLSPORTSMITH</v>
      </c>
      <c r="G6028" s="149" t="s">
        <v>13438</v>
      </c>
      <c r="H6028" s="149" t="s">
        <v>8644</v>
      </c>
      <c r="I6028">
        <v>40004394</v>
      </c>
    </row>
    <row r="6029" spans="6:9" x14ac:dyDescent="0.25">
      <c r="F6029" t="str">
        <f t="shared" si="98"/>
        <v>ALLSPR PACKAGING, LLC</v>
      </c>
      <c r="G6029" s="149" t="s">
        <v>13438</v>
      </c>
      <c r="H6029" s="149" t="s">
        <v>8645</v>
      </c>
      <c r="I6029">
        <v>40007027</v>
      </c>
    </row>
    <row r="6030" spans="6:9" x14ac:dyDescent="0.25">
      <c r="F6030" t="str">
        <f t="shared" si="98"/>
        <v>ALLSPRECKELS SUGAR COMPANY -TRACY</v>
      </c>
      <c r="G6030" s="149" t="s">
        <v>13438</v>
      </c>
      <c r="H6030" s="149" t="s">
        <v>8646</v>
      </c>
      <c r="I6030">
        <v>40001139</v>
      </c>
    </row>
    <row r="6031" spans="6:9" x14ac:dyDescent="0.25">
      <c r="F6031" t="str">
        <f t="shared" si="98"/>
        <v>ALLSPRIMAG, INC</v>
      </c>
      <c r="G6031" s="149" t="s">
        <v>13438</v>
      </c>
      <c r="H6031" s="149" t="s">
        <v>8648</v>
      </c>
      <c r="I6031">
        <v>40007851</v>
      </c>
    </row>
    <row r="6032" spans="6:9" x14ac:dyDescent="0.25">
      <c r="F6032" t="str">
        <f t="shared" si="98"/>
        <v>ALLSPRING AIR SOMMEX CORPORATION</v>
      </c>
      <c r="G6032" s="149" t="s">
        <v>13438</v>
      </c>
      <c r="H6032" s="149" t="s">
        <v>8649</v>
      </c>
      <c r="I6032">
        <v>40421079</v>
      </c>
    </row>
    <row r="6033" spans="6:9" x14ac:dyDescent="0.25">
      <c r="F6033" s="185" t="str">
        <f t="shared" si="98"/>
        <v>ALLSPS MEDICAL</v>
      </c>
      <c r="G6033" s="149" t="s">
        <v>13438</v>
      </c>
      <c r="H6033" s="149" t="s">
        <v>8660</v>
      </c>
      <c r="I6033">
        <v>40008823</v>
      </c>
    </row>
    <row r="6034" spans="6:9" x14ac:dyDescent="0.25">
      <c r="F6034" s="185" t="str">
        <f t="shared" si="98"/>
        <v>ALLSPS MEDICAL</v>
      </c>
      <c r="G6034" s="149" t="s">
        <v>13438</v>
      </c>
      <c r="H6034" s="149" t="s">
        <v>8660</v>
      </c>
      <c r="I6034">
        <v>40008899</v>
      </c>
    </row>
    <row r="6035" spans="6:9" x14ac:dyDescent="0.25">
      <c r="F6035" t="str">
        <f t="shared" si="98"/>
        <v>ALLSPUNTECH INDUSTRIES</v>
      </c>
      <c r="G6035" s="149" t="s">
        <v>13438</v>
      </c>
      <c r="H6035" s="149" t="s">
        <v>8661</v>
      </c>
      <c r="I6035">
        <v>40003348</v>
      </c>
    </row>
    <row r="6036" spans="6:9" x14ac:dyDescent="0.25">
      <c r="F6036" t="str">
        <f t="shared" si="98"/>
        <v>ALLSPX TRANSFORMER SOLUTIONS</v>
      </c>
      <c r="G6036" s="149" t="s">
        <v>13438</v>
      </c>
      <c r="H6036" s="149" t="s">
        <v>8662</v>
      </c>
      <c r="I6036">
        <v>40006859</v>
      </c>
    </row>
    <row r="6037" spans="6:9" x14ac:dyDescent="0.25">
      <c r="F6037" t="str">
        <f t="shared" si="98"/>
        <v>ALLSQUIRE GRAPHIC ASSOCIATES</v>
      </c>
      <c r="G6037" s="149" t="s">
        <v>13438</v>
      </c>
      <c r="H6037" s="149" t="s">
        <v>8665</v>
      </c>
      <c r="I6037">
        <v>40420203</v>
      </c>
    </row>
    <row r="6038" spans="6:9" x14ac:dyDescent="0.25">
      <c r="F6038" t="str">
        <f t="shared" si="98"/>
        <v>ALLSQUIRE INTL PACKAGING SYSTEMS INC</v>
      </c>
      <c r="G6038" s="149" t="s">
        <v>13438</v>
      </c>
      <c r="H6038" s="149" t="s">
        <v>8666</v>
      </c>
      <c r="I6038">
        <v>40420241</v>
      </c>
    </row>
    <row r="6039" spans="6:9" x14ac:dyDescent="0.25">
      <c r="F6039" t="str">
        <f t="shared" si="98"/>
        <v>ALLSRB MANUFACTURING</v>
      </c>
      <c r="G6039" s="149" t="s">
        <v>13438</v>
      </c>
      <c r="H6039" s="149" t="s">
        <v>8667</v>
      </c>
      <c r="I6039">
        <v>40420663</v>
      </c>
    </row>
    <row r="6040" spans="6:9" x14ac:dyDescent="0.25">
      <c r="F6040" t="str">
        <f t="shared" si="98"/>
        <v>ALLSRMT MOLDS AND PARTS</v>
      </c>
      <c r="G6040" s="149" t="s">
        <v>13438</v>
      </c>
      <c r="H6040" s="149" t="s">
        <v>8669</v>
      </c>
      <c r="I6040">
        <v>40008716</v>
      </c>
    </row>
    <row r="6041" spans="6:9" x14ac:dyDescent="0.25">
      <c r="F6041" t="str">
        <f t="shared" si="98"/>
        <v>ALLSSH BEDDING CANADA (SERTA)</v>
      </c>
      <c r="G6041" s="149" t="s">
        <v>13438</v>
      </c>
      <c r="H6041" s="149" t="s">
        <v>8670</v>
      </c>
      <c r="I6041">
        <v>40421421</v>
      </c>
    </row>
    <row r="6042" spans="6:9" x14ac:dyDescent="0.25">
      <c r="F6042" t="str">
        <f t="shared" si="98"/>
        <v>ALLST. ANTHONY SEAFOODS LTD.</v>
      </c>
      <c r="G6042" s="149" t="s">
        <v>13438</v>
      </c>
      <c r="H6042" s="149" t="s">
        <v>8671</v>
      </c>
      <c r="I6042">
        <v>40421330</v>
      </c>
    </row>
    <row r="6043" spans="6:9" x14ac:dyDescent="0.25">
      <c r="F6043" t="str">
        <f t="shared" si="98"/>
        <v>ALLST. CYR, INC.</v>
      </c>
      <c r="G6043" s="149" t="s">
        <v>13438</v>
      </c>
      <c r="H6043" s="149" t="s">
        <v>8672</v>
      </c>
      <c r="I6043">
        <v>40004440</v>
      </c>
    </row>
    <row r="6044" spans="6:9" x14ac:dyDescent="0.25">
      <c r="F6044" t="str">
        <f t="shared" si="98"/>
        <v>ALLST. MARYS PAPER CORP</v>
      </c>
      <c r="G6044" s="149" t="s">
        <v>13438</v>
      </c>
      <c r="H6044" s="149" t="s">
        <v>8674</v>
      </c>
      <c r="I6044">
        <v>40420735</v>
      </c>
    </row>
    <row r="6045" spans="6:9" x14ac:dyDescent="0.25">
      <c r="F6045" t="str">
        <f t="shared" si="98"/>
        <v>ALLSTACKPOLE INTERNATIONAL</v>
      </c>
      <c r="G6045" s="149" t="s">
        <v>13438</v>
      </c>
      <c r="H6045" s="149" t="s">
        <v>8676</v>
      </c>
      <c r="I6045">
        <v>40421115</v>
      </c>
    </row>
    <row r="6046" spans="6:9" x14ac:dyDescent="0.25">
      <c r="F6046" t="str">
        <f t="shared" si="98"/>
        <v>ALLSTACKPOLE INTERNATIONAL ENGINEERED</v>
      </c>
      <c r="G6046" s="149" t="s">
        <v>13438</v>
      </c>
      <c r="H6046" s="149" t="s">
        <v>13927</v>
      </c>
      <c r="I6046">
        <v>40421372</v>
      </c>
    </row>
    <row r="6047" spans="6:9" x14ac:dyDescent="0.25">
      <c r="F6047" t="str">
        <f t="shared" si="98"/>
        <v>ALLSTAINLESS SPECIALISTS INC.</v>
      </c>
      <c r="G6047" s="149" t="s">
        <v>13438</v>
      </c>
      <c r="H6047" s="149" t="s">
        <v>8678</v>
      </c>
      <c r="I6047">
        <v>40008546</v>
      </c>
    </row>
    <row r="6048" spans="6:9" x14ac:dyDescent="0.25">
      <c r="F6048" t="str">
        <f t="shared" si="98"/>
        <v>ALLSTALLINGS INDUSTRIES INC</v>
      </c>
      <c r="G6048" s="149" t="s">
        <v>13438</v>
      </c>
      <c r="H6048" s="149" t="s">
        <v>8679</v>
      </c>
      <c r="I6048">
        <v>40007687</v>
      </c>
    </row>
    <row r="6049" spans="6:9" x14ac:dyDescent="0.25">
      <c r="F6049" t="str">
        <f t="shared" si="98"/>
        <v>ALLSTAMPEDE MEAT, INC</v>
      </c>
      <c r="G6049" s="149" t="s">
        <v>13438</v>
      </c>
      <c r="H6049" s="149" t="s">
        <v>8680</v>
      </c>
      <c r="I6049">
        <v>40005924</v>
      </c>
    </row>
    <row r="6050" spans="6:9" x14ac:dyDescent="0.25">
      <c r="F6050" t="str">
        <f t="shared" si="98"/>
        <v>ALLSTANDARD BEARINGS CO.</v>
      </c>
      <c r="G6050" s="149" t="s">
        <v>13438</v>
      </c>
      <c r="H6050" s="149" t="s">
        <v>8681</v>
      </c>
      <c r="I6050">
        <v>40001133</v>
      </c>
    </row>
    <row r="6051" spans="6:9" x14ac:dyDescent="0.25">
      <c r="F6051" t="str">
        <f t="shared" si="98"/>
        <v>ALLSTANDARD ENGINEERING GROUP, INC.</v>
      </c>
      <c r="G6051" s="149" t="s">
        <v>13438</v>
      </c>
      <c r="H6051" s="149" t="s">
        <v>8682</v>
      </c>
      <c r="I6051">
        <v>40006734</v>
      </c>
    </row>
    <row r="6052" spans="6:9" x14ac:dyDescent="0.25">
      <c r="F6052" t="str">
        <f t="shared" si="98"/>
        <v>ALLSTANDARD EQUIP SPLY LTD.</v>
      </c>
      <c r="G6052" s="149" t="s">
        <v>13438</v>
      </c>
      <c r="H6052" s="149" t="s">
        <v>8683</v>
      </c>
      <c r="I6052">
        <v>40420217</v>
      </c>
    </row>
    <row r="6053" spans="6:9" x14ac:dyDescent="0.25">
      <c r="F6053" t="str">
        <f t="shared" si="98"/>
        <v>ALLSTANDFAST PACKAGING PRODUCTS</v>
      </c>
      <c r="G6053" s="149" t="s">
        <v>13438</v>
      </c>
      <c r="H6053" s="149" t="s">
        <v>8686</v>
      </c>
      <c r="I6053">
        <v>40003040</v>
      </c>
    </row>
    <row r="6054" spans="6:9" x14ac:dyDescent="0.25">
      <c r="F6054" t="str">
        <f t="shared" si="98"/>
        <v>ALLSTANLEY BLACK AND DECKER</v>
      </c>
      <c r="G6054" s="149" t="s">
        <v>13438</v>
      </c>
      <c r="H6054" s="149" t="s">
        <v>8689</v>
      </c>
      <c r="I6054">
        <v>40008067</v>
      </c>
    </row>
    <row r="6055" spans="6:9" x14ac:dyDescent="0.25">
      <c r="F6055" t="str">
        <f t="shared" si="98"/>
        <v>ALLSTANPAC INC.</v>
      </c>
      <c r="G6055" s="149" t="s">
        <v>13438</v>
      </c>
      <c r="H6055" s="149" t="s">
        <v>8690</v>
      </c>
      <c r="I6055">
        <v>40424218</v>
      </c>
    </row>
    <row r="6056" spans="6:9" x14ac:dyDescent="0.25">
      <c r="F6056" t="str">
        <f t="shared" si="98"/>
        <v>ALLSTAPLES ADVANTAGE</v>
      </c>
      <c r="G6056" s="149" t="s">
        <v>13438</v>
      </c>
      <c r="H6056" s="149" t="s">
        <v>8691</v>
      </c>
      <c r="I6056">
        <v>40421110</v>
      </c>
    </row>
    <row r="6057" spans="6:9" x14ac:dyDescent="0.25">
      <c r="F6057" t="str">
        <f t="shared" si="98"/>
        <v>ALLSTAR INNOVATIVE SYSTEMS, LLC</v>
      </c>
      <c r="G6057" s="149" t="s">
        <v>13438</v>
      </c>
      <c r="H6057" s="149" t="s">
        <v>8693</v>
      </c>
      <c r="I6057">
        <v>40007220</v>
      </c>
    </row>
    <row r="6058" spans="6:9" x14ac:dyDescent="0.25">
      <c r="F6058" t="str">
        <f t="shared" si="98"/>
        <v>ALLSTAR KAY WHITE, INC.</v>
      </c>
      <c r="G6058" s="149" t="s">
        <v>13438</v>
      </c>
      <c r="H6058" s="149" t="s">
        <v>8694</v>
      </c>
      <c r="I6058">
        <v>40003852</v>
      </c>
    </row>
    <row r="6059" spans="6:9" x14ac:dyDescent="0.25">
      <c r="F6059" t="str">
        <f t="shared" si="98"/>
        <v>ALLSTAR LEDGER - PINEBROOK</v>
      </c>
      <c r="G6059" s="149" t="s">
        <v>13438</v>
      </c>
      <c r="H6059" s="149" t="s">
        <v>8696</v>
      </c>
      <c r="I6059">
        <v>40000644</v>
      </c>
    </row>
    <row r="6060" spans="6:9" x14ac:dyDescent="0.25">
      <c r="F6060" t="str">
        <f t="shared" si="98"/>
        <v>ALLSTAR SNACKS</v>
      </c>
      <c r="G6060" s="149" t="s">
        <v>13438</v>
      </c>
      <c r="H6060" s="149" t="s">
        <v>8698</v>
      </c>
      <c r="I6060">
        <v>40005128</v>
      </c>
    </row>
    <row r="6061" spans="6:9" x14ac:dyDescent="0.25">
      <c r="F6061" t="str">
        <f t="shared" si="98"/>
        <v>ALLSTARBUCKS</v>
      </c>
      <c r="G6061" s="149" t="s">
        <v>13438</v>
      </c>
      <c r="H6061" s="149" t="s">
        <v>8700</v>
      </c>
      <c r="I6061">
        <v>40007638</v>
      </c>
    </row>
    <row r="6062" spans="6:9" x14ac:dyDescent="0.25">
      <c r="F6062" t="str">
        <f t="shared" si="98"/>
        <v>ALLSTARNES PALLET &amp; REMOVAL</v>
      </c>
      <c r="G6062" s="149" t="s">
        <v>13438</v>
      </c>
      <c r="H6062" s="149" t="s">
        <v>8703</v>
      </c>
      <c r="I6062">
        <v>40006207</v>
      </c>
    </row>
    <row r="6063" spans="6:9" x14ac:dyDescent="0.25">
      <c r="F6063" t="str">
        <f t="shared" si="98"/>
        <v>ALLSTARR CULINARY DELIGHTS INC.</v>
      </c>
      <c r="G6063" s="149" t="s">
        <v>13438</v>
      </c>
      <c r="H6063" s="149" t="s">
        <v>8704</v>
      </c>
      <c r="I6063">
        <v>40420706</v>
      </c>
    </row>
    <row r="6064" spans="6:9" x14ac:dyDescent="0.25">
      <c r="F6064" t="str">
        <f t="shared" si="98"/>
        <v>ALLSTEDMAN MACHINE COMPANY INC</v>
      </c>
      <c r="G6064" s="149" t="s">
        <v>13438</v>
      </c>
      <c r="H6064" s="149" t="s">
        <v>8707</v>
      </c>
      <c r="I6064">
        <v>40008221</v>
      </c>
    </row>
    <row r="6065" spans="6:9" x14ac:dyDescent="0.25">
      <c r="F6065" t="str">
        <f t="shared" si="98"/>
        <v>ALLSTEEL CENTRES MACHINERY &amp;</v>
      </c>
      <c r="G6065" s="149" t="s">
        <v>13438</v>
      </c>
      <c r="H6065" s="149" t="s">
        <v>8709</v>
      </c>
      <c r="I6065">
        <v>40420266</v>
      </c>
    </row>
    <row r="6066" spans="6:9" x14ac:dyDescent="0.25">
      <c r="F6066" t="str">
        <f t="shared" si="98"/>
        <v>ALLSTEELCASE INC</v>
      </c>
      <c r="G6066" s="149" t="s">
        <v>13438</v>
      </c>
      <c r="H6066" s="149" t="s">
        <v>8712</v>
      </c>
      <c r="I6066">
        <v>40008282</v>
      </c>
    </row>
    <row r="6067" spans="6:9" x14ac:dyDescent="0.25">
      <c r="F6067" t="str">
        <f t="shared" si="98"/>
        <v>ALLSTEFANO FOODS</v>
      </c>
      <c r="G6067" s="149" t="s">
        <v>13438</v>
      </c>
      <c r="H6067" s="149" t="s">
        <v>8714</v>
      </c>
      <c r="I6067">
        <v>40002766</v>
      </c>
    </row>
    <row r="6068" spans="6:9" x14ac:dyDescent="0.25">
      <c r="F6068" t="str">
        <f t="shared" si="98"/>
        <v>ALLSTELLAR INDUSTRIAL SALES LIMITED</v>
      </c>
      <c r="G6068" s="149" t="s">
        <v>13438</v>
      </c>
      <c r="H6068" s="149" t="s">
        <v>8718</v>
      </c>
      <c r="I6068">
        <v>40421028</v>
      </c>
    </row>
    <row r="6069" spans="6:9" x14ac:dyDescent="0.25">
      <c r="F6069" s="185" t="str">
        <f t="shared" si="98"/>
        <v>ALLSTELLAR INDUSTRIAL SALES LTD.</v>
      </c>
      <c r="G6069" s="149" t="s">
        <v>13438</v>
      </c>
      <c r="H6069" s="149" t="s">
        <v>8719</v>
      </c>
      <c r="I6069">
        <v>40006803</v>
      </c>
    </row>
    <row r="6070" spans="6:9" x14ac:dyDescent="0.25">
      <c r="F6070" s="185" t="str">
        <f t="shared" si="98"/>
        <v>ALLSTELLAR INDUSTRIAL SALES LTD.</v>
      </c>
      <c r="G6070" s="149" t="s">
        <v>13438</v>
      </c>
      <c r="H6070" s="149" t="s">
        <v>8719</v>
      </c>
      <c r="I6070">
        <v>40420738</v>
      </c>
    </row>
    <row r="6071" spans="6:9" x14ac:dyDescent="0.25">
      <c r="F6071" t="str">
        <f t="shared" si="98"/>
        <v>ALLSTELLER PRINTING, INC.</v>
      </c>
      <c r="G6071" s="149" t="s">
        <v>13438</v>
      </c>
      <c r="H6071" s="149" t="s">
        <v>8721</v>
      </c>
      <c r="I6071">
        <v>40002294</v>
      </c>
    </row>
    <row r="6072" spans="6:9" x14ac:dyDescent="0.25">
      <c r="F6072" t="str">
        <f t="shared" si="98"/>
        <v>ALLSTERICYCLE ULC</v>
      </c>
      <c r="G6072" s="149" t="s">
        <v>13438</v>
      </c>
      <c r="H6072" s="149" t="s">
        <v>8724</v>
      </c>
      <c r="I6072">
        <v>40421451</v>
      </c>
    </row>
    <row r="6073" spans="6:9" x14ac:dyDescent="0.25">
      <c r="F6073" t="str">
        <f t="shared" si="98"/>
        <v>ALLSTERLING FOODS</v>
      </c>
      <c r="G6073" s="149" t="s">
        <v>13438</v>
      </c>
      <c r="H6073" s="149" t="s">
        <v>8725</v>
      </c>
      <c r="I6073">
        <v>40005245</v>
      </c>
    </row>
    <row r="6074" spans="6:9" x14ac:dyDescent="0.25">
      <c r="F6074" t="str">
        <f t="shared" si="98"/>
        <v>ALLSTERLING FOODS LLC</v>
      </c>
      <c r="G6074" s="149" t="s">
        <v>13438</v>
      </c>
      <c r="H6074" s="149" t="s">
        <v>8726</v>
      </c>
      <c r="I6074">
        <v>40007022</v>
      </c>
    </row>
    <row r="6075" spans="6:9" x14ac:dyDescent="0.25">
      <c r="F6075" t="str">
        <f t="shared" si="98"/>
        <v>ALLSTEVE MARSHALL CUSTOM MILLING</v>
      </c>
      <c r="G6075" s="149" t="s">
        <v>13438</v>
      </c>
      <c r="H6075" s="149" t="s">
        <v>8727</v>
      </c>
      <c r="I6075">
        <v>40421512</v>
      </c>
    </row>
    <row r="6076" spans="6:9" x14ac:dyDescent="0.25">
      <c r="F6076" t="str">
        <f t="shared" si="98"/>
        <v>ALLSTEVEN ROBERTS ORIGINAL DESSERTS</v>
      </c>
      <c r="G6076" s="149" t="s">
        <v>13438</v>
      </c>
      <c r="H6076" s="149" t="s">
        <v>8728</v>
      </c>
      <c r="I6076">
        <v>40002669</v>
      </c>
    </row>
    <row r="6077" spans="6:9" x14ac:dyDescent="0.25">
      <c r="F6077" t="str">
        <f t="shared" si="98"/>
        <v>ALLSTEWART SUTHERLAND INC</v>
      </c>
      <c r="G6077" s="149" t="s">
        <v>13438</v>
      </c>
      <c r="H6077" s="149" t="s">
        <v>8731</v>
      </c>
      <c r="I6077">
        <v>40007986</v>
      </c>
    </row>
    <row r="6078" spans="6:9" x14ac:dyDescent="0.25">
      <c r="F6078" t="str">
        <f t="shared" si="98"/>
        <v>ALLSTEWART SYSTEMS BAKING, LLC</v>
      </c>
      <c r="G6078" s="149" t="s">
        <v>13438</v>
      </c>
      <c r="H6078" s="149" t="s">
        <v>8732</v>
      </c>
      <c r="I6078">
        <v>40008187</v>
      </c>
    </row>
    <row r="6079" spans="6:9" x14ac:dyDescent="0.25">
      <c r="F6079" t="str">
        <f t="shared" si="98"/>
        <v>ALLSTICKON PACKAGING SYSTEMS INC</v>
      </c>
      <c r="G6079" s="149" t="s">
        <v>13438</v>
      </c>
      <c r="H6079" s="149" t="s">
        <v>8733</v>
      </c>
      <c r="I6079">
        <v>40004215</v>
      </c>
    </row>
    <row r="6080" spans="6:9" x14ac:dyDescent="0.25">
      <c r="F6080" t="str">
        <f t="shared" si="98"/>
        <v>ALLSTILES ENTERPRISES, INC.</v>
      </c>
      <c r="G6080" s="149" t="s">
        <v>13438</v>
      </c>
      <c r="H6080" s="149" t="s">
        <v>8735</v>
      </c>
      <c r="I6080">
        <v>40001093</v>
      </c>
    </row>
    <row r="6081" spans="6:9" x14ac:dyDescent="0.25">
      <c r="F6081" t="str">
        <f t="shared" si="98"/>
        <v>ALLSTILES MACHINERY, INC.</v>
      </c>
      <c r="G6081" s="149" t="s">
        <v>13438</v>
      </c>
      <c r="H6081" s="149" t="s">
        <v>8736</v>
      </c>
      <c r="I6081">
        <v>40003094</v>
      </c>
    </row>
    <row r="6082" spans="6:9" x14ac:dyDescent="0.25">
      <c r="F6082" t="str">
        <f t="shared" si="98"/>
        <v>ALLSTION CORPORATION</v>
      </c>
      <c r="G6082" s="149" t="s">
        <v>13438</v>
      </c>
      <c r="H6082" s="149" t="s">
        <v>8737</v>
      </c>
      <c r="I6082">
        <v>40007362</v>
      </c>
    </row>
    <row r="6083" spans="6:9" x14ac:dyDescent="0.25">
      <c r="F6083" t="str">
        <f t="shared" ref="F6083:F6146" si="99">CONCATENATE(G6083, H6083)</f>
        <v>ALLSTIR FOODS, LLC</v>
      </c>
      <c r="G6083" s="149" t="s">
        <v>13438</v>
      </c>
      <c r="H6083" s="149" t="s">
        <v>8738</v>
      </c>
      <c r="I6083">
        <v>40008326</v>
      </c>
    </row>
    <row r="6084" spans="6:9" x14ac:dyDescent="0.25">
      <c r="F6084" t="str">
        <f t="shared" si="99"/>
        <v>ALLSTITCH FIX</v>
      </c>
      <c r="G6084" s="149" t="s">
        <v>13438</v>
      </c>
      <c r="H6084" s="149" t="s">
        <v>8739</v>
      </c>
      <c r="I6084">
        <v>40008872</v>
      </c>
    </row>
    <row r="6085" spans="6:9" x14ac:dyDescent="0.25">
      <c r="F6085" t="str">
        <f t="shared" si="99"/>
        <v>ALLSTOKES MATERIAL HANDLING SYSTEMS IN</v>
      </c>
      <c r="G6085" s="149" t="s">
        <v>13438</v>
      </c>
      <c r="H6085" s="149" t="s">
        <v>8741</v>
      </c>
      <c r="I6085">
        <v>40006782</v>
      </c>
    </row>
    <row r="6086" spans="6:9" x14ac:dyDescent="0.25">
      <c r="F6086" t="str">
        <f t="shared" si="99"/>
        <v>ALLSTOLLE MACHINERY CO., LLC</v>
      </c>
      <c r="G6086" s="149" t="s">
        <v>13438</v>
      </c>
      <c r="H6086" s="149" t="s">
        <v>8742</v>
      </c>
      <c r="I6086">
        <v>40004344</v>
      </c>
    </row>
    <row r="6087" spans="6:9" x14ac:dyDescent="0.25">
      <c r="F6087" t="str">
        <f t="shared" si="99"/>
        <v>ALLSTONE CONTAINER</v>
      </c>
      <c r="G6087" s="149" t="s">
        <v>13438</v>
      </c>
      <c r="H6087" s="149" t="s">
        <v>8743</v>
      </c>
      <c r="I6087">
        <v>40000638</v>
      </c>
    </row>
    <row r="6088" spans="6:9" x14ac:dyDescent="0.25">
      <c r="F6088" t="str">
        <f t="shared" si="99"/>
        <v>ALLSTONE ENTERPRISES</v>
      </c>
      <c r="G6088" s="149" t="s">
        <v>13438</v>
      </c>
      <c r="H6088" s="149" t="s">
        <v>8744</v>
      </c>
      <c r="I6088">
        <v>40007650</v>
      </c>
    </row>
    <row r="6089" spans="6:9" x14ac:dyDescent="0.25">
      <c r="F6089" t="str">
        <f t="shared" si="99"/>
        <v>ALLSTONEMILL BAKEHOUSE,</v>
      </c>
      <c r="G6089" s="149" t="s">
        <v>13438</v>
      </c>
      <c r="H6089" s="149" t="s">
        <v>13928</v>
      </c>
      <c r="I6089">
        <v>40420649</v>
      </c>
    </row>
    <row r="6090" spans="6:9" x14ac:dyDescent="0.25">
      <c r="F6090" t="str">
        <f t="shared" si="99"/>
        <v>ALLSTONEPANEL INTERNATIONAL, LLC</v>
      </c>
      <c r="G6090" s="149" t="s">
        <v>13438</v>
      </c>
      <c r="H6090" s="149" t="s">
        <v>8745</v>
      </c>
      <c r="I6090">
        <v>40008308</v>
      </c>
    </row>
    <row r="6091" spans="6:9" x14ac:dyDescent="0.25">
      <c r="F6091" t="str">
        <f t="shared" si="99"/>
        <v>ALLSTONEY CREEK DAIRY LTD.</v>
      </c>
      <c r="G6091" s="149" t="s">
        <v>13438</v>
      </c>
      <c r="H6091" s="149" t="s">
        <v>8746</v>
      </c>
      <c r="I6091">
        <v>40420777</v>
      </c>
    </row>
    <row r="6092" spans="6:9" x14ac:dyDescent="0.25">
      <c r="F6092" t="str">
        <f t="shared" si="99"/>
        <v>ALLSTORCAN LTEE</v>
      </c>
      <c r="G6092" s="149" t="s">
        <v>13438</v>
      </c>
      <c r="H6092" s="149" t="s">
        <v>8748</v>
      </c>
      <c r="I6092">
        <v>40421060</v>
      </c>
    </row>
    <row r="6093" spans="6:9" x14ac:dyDescent="0.25">
      <c r="F6093" t="str">
        <f t="shared" si="99"/>
        <v>ALLSTOREROOM SOLUTIONS</v>
      </c>
      <c r="G6093" s="149" t="s">
        <v>13438</v>
      </c>
      <c r="H6093" s="149" t="s">
        <v>8750</v>
      </c>
      <c r="I6093">
        <v>40007208</v>
      </c>
    </row>
    <row r="6094" spans="6:9" x14ac:dyDescent="0.25">
      <c r="F6094" t="str">
        <f t="shared" si="99"/>
        <v>ALLSTOREROOM SOLUTIONS PUERTO RICO COR</v>
      </c>
      <c r="G6094" s="149" t="s">
        <v>13438</v>
      </c>
      <c r="H6094" s="149" t="s">
        <v>8753</v>
      </c>
      <c r="I6094">
        <v>40007309</v>
      </c>
    </row>
    <row r="6095" spans="6:9" x14ac:dyDescent="0.25">
      <c r="F6095" t="str">
        <f t="shared" si="99"/>
        <v>ALLSTORK PRINTS AMERICA, INC.</v>
      </c>
      <c r="G6095" s="149" t="s">
        <v>13438</v>
      </c>
      <c r="H6095" s="149" t="s">
        <v>8755</v>
      </c>
      <c r="I6095">
        <v>40003279</v>
      </c>
    </row>
    <row r="6096" spans="6:9" x14ac:dyDescent="0.25">
      <c r="F6096" t="str">
        <f t="shared" si="99"/>
        <v>ALLSTRAPEX CANADA</v>
      </c>
      <c r="G6096" s="149" t="s">
        <v>13438</v>
      </c>
      <c r="H6096" s="149" t="s">
        <v>8756</v>
      </c>
      <c r="I6096">
        <v>40420970</v>
      </c>
    </row>
    <row r="6097" spans="6:9" x14ac:dyDescent="0.25">
      <c r="F6097" t="str">
        <f t="shared" si="99"/>
        <v>ALLSTRATEGIC DISTRIBUTION</v>
      </c>
      <c r="G6097" s="149" t="s">
        <v>13438</v>
      </c>
      <c r="H6097" s="149" t="s">
        <v>8757</v>
      </c>
      <c r="I6097">
        <v>40420908</v>
      </c>
    </row>
    <row r="6098" spans="6:9" x14ac:dyDescent="0.25">
      <c r="F6098" t="str">
        <f t="shared" si="99"/>
        <v>ALLSTREAMLINE PRECISION MANUFACTURING,</v>
      </c>
      <c r="G6098" s="149" t="s">
        <v>13438</v>
      </c>
      <c r="H6098" s="149" t="s">
        <v>8759</v>
      </c>
      <c r="I6098">
        <v>40007792</v>
      </c>
    </row>
    <row r="6099" spans="6:9" x14ac:dyDescent="0.25">
      <c r="F6099" t="str">
        <f t="shared" si="99"/>
        <v>ALLSTRONEX COMPANY</v>
      </c>
      <c r="G6099" s="149" t="s">
        <v>13438</v>
      </c>
      <c r="H6099" s="149" t="s">
        <v>8761</v>
      </c>
      <c r="I6099">
        <v>40420886</v>
      </c>
    </row>
    <row r="6100" spans="6:9" x14ac:dyDescent="0.25">
      <c r="F6100" t="str">
        <f t="shared" si="99"/>
        <v>ALLSTRONGPOINT AUTOMATION</v>
      </c>
      <c r="G6100" s="149" t="s">
        <v>13438</v>
      </c>
      <c r="H6100" s="149" t="s">
        <v>8763</v>
      </c>
      <c r="I6100">
        <v>40420902</v>
      </c>
    </row>
    <row r="6101" spans="6:9" x14ac:dyDescent="0.25">
      <c r="F6101" t="str">
        <f t="shared" si="99"/>
        <v>ALLSTROUP &amp; SONS INC</v>
      </c>
      <c r="G6101" s="149" t="s">
        <v>13438</v>
      </c>
      <c r="H6101" s="149" t="s">
        <v>8764</v>
      </c>
      <c r="I6101">
        <v>40006037</v>
      </c>
    </row>
    <row r="6102" spans="6:9" x14ac:dyDescent="0.25">
      <c r="F6102" t="str">
        <f t="shared" si="99"/>
        <v>ALLSTRUDEX FIBRES LTD.</v>
      </c>
      <c r="G6102" s="149" t="s">
        <v>13438</v>
      </c>
      <c r="H6102" s="149" t="s">
        <v>8765</v>
      </c>
      <c r="I6102">
        <v>40420090</v>
      </c>
    </row>
    <row r="6103" spans="6:9" x14ac:dyDescent="0.25">
      <c r="F6103" t="str">
        <f t="shared" si="99"/>
        <v>ALLSTUMP CONSTRUCTION &amp; MANUFACTURING,</v>
      </c>
      <c r="G6103" s="149" t="s">
        <v>13438</v>
      </c>
      <c r="H6103" s="149" t="s">
        <v>8766</v>
      </c>
      <c r="I6103">
        <v>40007470</v>
      </c>
    </row>
    <row r="6104" spans="6:9" x14ac:dyDescent="0.25">
      <c r="F6104" t="str">
        <f t="shared" si="99"/>
        <v>ALLSUBURBAN MACHINE CORP.</v>
      </c>
      <c r="G6104" s="149" t="s">
        <v>13438</v>
      </c>
      <c r="H6104" s="149" t="s">
        <v>8768</v>
      </c>
      <c r="I6104">
        <v>40004160</v>
      </c>
    </row>
    <row r="6105" spans="6:9" x14ac:dyDescent="0.25">
      <c r="F6105" t="str">
        <f t="shared" si="99"/>
        <v>ALLSUB-ZERO, INC.</v>
      </c>
      <c r="G6105" s="149" t="s">
        <v>13438</v>
      </c>
      <c r="H6105" s="149" t="s">
        <v>8769</v>
      </c>
      <c r="I6105">
        <v>40007080</v>
      </c>
    </row>
    <row r="6106" spans="6:9" x14ac:dyDescent="0.25">
      <c r="F6106" t="str">
        <f t="shared" si="99"/>
        <v>ALLSUGAR BOWL BAKERY</v>
      </c>
      <c r="G6106" s="149" t="s">
        <v>13438</v>
      </c>
      <c r="H6106" s="149" t="s">
        <v>8770</v>
      </c>
      <c r="I6106">
        <v>40005921</v>
      </c>
    </row>
    <row r="6107" spans="6:9" x14ac:dyDescent="0.25">
      <c r="F6107" t="str">
        <f t="shared" si="99"/>
        <v>ALLSUMESTRA GLOBAL LLC</v>
      </c>
      <c r="G6107" s="149" t="s">
        <v>13438</v>
      </c>
      <c r="H6107" s="149" t="s">
        <v>8771</v>
      </c>
      <c r="I6107">
        <v>40007705</v>
      </c>
    </row>
    <row r="6108" spans="6:9" x14ac:dyDescent="0.25">
      <c r="F6108" t="str">
        <f t="shared" si="99"/>
        <v>ALLSUMINOE TEXTILE OF AMERICA</v>
      </c>
      <c r="G6108" s="149" t="s">
        <v>13438</v>
      </c>
      <c r="H6108" s="149" t="s">
        <v>8772</v>
      </c>
      <c r="I6108">
        <v>40006433</v>
      </c>
    </row>
    <row r="6109" spans="6:9" x14ac:dyDescent="0.25">
      <c r="F6109" t="str">
        <f t="shared" si="99"/>
        <v>ALLSUMITOMO ELECTRIC CARBIDE MFG., INC</v>
      </c>
      <c r="G6109" s="149" t="s">
        <v>13438</v>
      </c>
      <c r="H6109" s="149" t="s">
        <v>8773</v>
      </c>
      <c r="I6109">
        <v>40006380</v>
      </c>
    </row>
    <row r="6110" spans="6:9" x14ac:dyDescent="0.25">
      <c r="F6110" t="str">
        <f t="shared" si="99"/>
        <v>ALLSUMMER GARDEN FOOD MANUFACTURING</v>
      </c>
      <c r="G6110" s="149" t="s">
        <v>13438</v>
      </c>
      <c r="H6110" s="149" t="s">
        <v>8774</v>
      </c>
      <c r="I6110">
        <v>40007583</v>
      </c>
    </row>
    <row r="6111" spans="6:9" x14ac:dyDescent="0.25">
      <c r="F6111" t="str">
        <f t="shared" si="99"/>
        <v>ALLSUMMIT PACKAGING SYSTEMS INC.</v>
      </c>
      <c r="G6111" s="149" t="s">
        <v>13438</v>
      </c>
      <c r="H6111" s="149" t="s">
        <v>8776</v>
      </c>
      <c r="I6111">
        <v>40008245</v>
      </c>
    </row>
    <row r="6112" spans="6:9" x14ac:dyDescent="0.25">
      <c r="F6112" t="str">
        <f t="shared" si="99"/>
        <v>ALLSUN BELT SUPPLY CO, INC.</v>
      </c>
      <c r="G6112" s="149" t="s">
        <v>13438</v>
      </c>
      <c r="H6112" s="149" t="s">
        <v>8780</v>
      </c>
      <c r="I6112">
        <v>40003211</v>
      </c>
    </row>
    <row r="6113" spans="6:9" x14ac:dyDescent="0.25">
      <c r="F6113" t="str">
        <f t="shared" si="99"/>
        <v>ALLSUN MANUFACTURING &amp; COATINGS, LLC</v>
      </c>
      <c r="G6113" s="149" t="s">
        <v>13438</v>
      </c>
      <c r="H6113" s="149" t="s">
        <v>8781</v>
      </c>
      <c r="I6113">
        <v>40002855</v>
      </c>
    </row>
    <row r="6114" spans="6:9" x14ac:dyDescent="0.25">
      <c r="F6114" t="str">
        <f t="shared" si="99"/>
        <v>ALLSUNDRY - Forbo Siegling s.r.o.</v>
      </c>
      <c r="G6114" s="149" t="s">
        <v>13438</v>
      </c>
      <c r="H6114" s="149" t="s">
        <v>13929</v>
      </c>
      <c r="I6114">
        <v>97310150</v>
      </c>
    </row>
    <row r="6115" spans="6:9" x14ac:dyDescent="0.25">
      <c r="F6115" t="str">
        <f t="shared" si="99"/>
        <v>ALLSundry- Forbo Linoleum Inc.</v>
      </c>
      <c r="G6115" s="149" t="s">
        <v>13438</v>
      </c>
      <c r="H6115" s="149" t="s">
        <v>13930</v>
      </c>
      <c r="I6115">
        <v>93090150</v>
      </c>
    </row>
    <row r="6116" spans="6:9" x14ac:dyDescent="0.25">
      <c r="F6116" t="str">
        <f t="shared" si="99"/>
        <v>ALLSUNNY CRUNCH FOODS LTD.</v>
      </c>
      <c r="G6116" s="149" t="s">
        <v>13438</v>
      </c>
      <c r="H6116" s="149" t="s">
        <v>8785</v>
      </c>
      <c r="I6116">
        <v>40420460</v>
      </c>
    </row>
    <row r="6117" spans="6:9" x14ac:dyDescent="0.25">
      <c r="F6117" t="str">
        <f t="shared" si="99"/>
        <v>ALLSUNNYGEM, LLC</v>
      </c>
      <c r="G6117" s="149" t="s">
        <v>13438</v>
      </c>
      <c r="H6117" s="149" t="s">
        <v>8787</v>
      </c>
      <c r="I6117">
        <v>40007192</v>
      </c>
    </row>
    <row r="6118" spans="6:9" x14ac:dyDescent="0.25">
      <c r="F6118" t="str">
        <f t="shared" si="99"/>
        <v>ALLSUNRAISE INC.</v>
      </c>
      <c r="G6118" s="149" t="s">
        <v>13438</v>
      </c>
      <c r="H6118" s="149" t="s">
        <v>8788</v>
      </c>
      <c r="I6118">
        <v>40004310</v>
      </c>
    </row>
    <row r="6119" spans="6:9" x14ac:dyDescent="0.25">
      <c r="F6119" t="str">
        <f t="shared" si="99"/>
        <v>ALLSUNSET INDUSTRIAL PARTS</v>
      </c>
      <c r="G6119" s="149" t="s">
        <v>13438</v>
      </c>
      <c r="H6119" s="149" t="s">
        <v>8789</v>
      </c>
      <c r="I6119">
        <v>40007882</v>
      </c>
    </row>
    <row r="6120" spans="6:9" x14ac:dyDescent="0.25">
      <c r="F6120" t="str">
        <f t="shared" si="99"/>
        <v>ALLSUNSHINE MFG INC</v>
      </c>
      <c r="G6120" s="149" t="s">
        <v>13438</v>
      </c>
      <c r="H6120" s="149" t="s">
        <v>8791</v>
      </c>
      <c r="I6120">
        <v>40002883</v>
      </c>
    </row>
    <row r="6121" spans="6:9" x14ac:dyDescent="0.25">
      <c r="F6121" t="str">
        <f t="shared" si="99"/>
        <v>ALLSUNSWEET GROWERS INC.</v>
      </c>
      <c r="G6121" s="149" t="s">
        <v>13438</v>
      </c>
      <c r="H6121" s="149" t="s">
        <v>8793</v>
      </c>
      <c r="I6121">
        <v>40007578</v>
      </c>
    </row>
    <row r="6122" spans="6:9" x14ac:dyDescent="0.25">
      <c r="F6122" t="str">
        <f t="shared" si="99"/>
        <v>ALLSUNTERRACE CUSTOM FURNITURE</v>
      </c>
      <c r="G6122" s="149" t="s">
        <v>13438</v>
      </c>
      <c r="H6122" s="149" t="s">
        <v>8794</v>
      </c>
      <c r="I6122">
        <v>40007412</v>
      </c>
    </row>
    <row r="6123" spans="6:9" x14ac:dyDescent="0.25">
      <c r="F6123" t="str">
        <f t="shared" si="99"/>
        <v>ALLSUOMINEN NONWOVENS</v>
      </c>
      <c r="G6123" s="149" t="s">
        <v>13438</v>
      </c>
      <c r="H6123" s="149" t="s">
        <v>8795</v>
      </c>
      <c r="I6123">
        <v>40000159</v>
      </c>
    </row>
    <row r="6124" spans="6:9" x14ac:dyDescent="0.25">
      <c r="F6124" t="str">
        <f t="shared" si="99"/>
        <v>ALLSUPER SEAL MFG, LTD.</v>
      </c>
      <c r="G6124" s="149" t="s">
        <v>13438</v>
      </c>
      <c r="H6124" s="149" t="s">
        <v>8796</v>
      </c>
      <c r="I6124">
        <v>40420351</v>
      </c>
    </row>
    <row r="6125" spans="6:9" x14ac:dyDescent="0.25">
      <c r="F6125" t="str">
        <f t="shared" si="99"/>
        <v>ALLSUPER WEB</v>
      </c>
      <c r="G6125" s="149" t="s">
        <v>13438</v>
      </c>
      <c r="H6125" s="149" t="s">
        <v>8797</v>
      </c>
      <c r="I6125">
        <v>40003781</v>
      </c>
    </row>
    <row r="6126" spans="6:9" x14ac:dyDescent="0.25">
      <c r="F6126" t="str">
        <f t="shared" si="99"/>
        <v>ALLSUPERIOR BAKERY INC.</v>
      </c>
      <c r="G6126" s="149" t="s">
        <v>13438</v>
      </c>
      <c r="H6126" s="149" t="s">
        <v>8799</v>
      </c>
      <c r="I6126">
        <v>40007460</v>
      </c>
    </row>
    <row r="6127" spans="6:9" x14ac:dyDescent="0.25">
      <c r="F6127" t="str">
        <f t="shared" si="99"/>
        <v>ALLSUPERIOR BAKING COMPANY</v>
      </c>
      <c r="G6127" s="149" t="s">
        <v>13438</v>
      </c>
      <c r="H6127" s="149" t="s">
        <v>8800</v>
      </c>
      <c r="I6127">
        <v>40007702</v>
      </c>
    </row>
    <row r="6128" spans="6:9" x14ac:dyDescent="0.25">
      <c r="F6128" t="str">
        <f t="shared" si="99"/>
        <v>ALLSUPERIOR BEARING CO., INC.</v>
      </c>
      <c r="G6128" s="149" t="s">
        <v>13438</v>
      </c>
      <c r="H6128" s="149" t="s">
        <v>8801</v>
      </c>
      <c r="I6128">
        <v>40008406</v>
      </c>
    </row>
    <row r="6129" spans="6:9" x14ac:dyDescent="0.25">
      <c r="F6129" t="str">
        <f t="shared" si="99"/>
        <v>ALLSUPERIOR BINDERY SERVICES INC.</v>
      </c>
      <c r="G6129" s="149" t="s">
        <v>13438</v>
      </c>
      <c r="H6129" s="149" t="s">
        <v>8802</v>
      </c>
      <c r="I6129">
        <v>40420793</v>
      </c>
    </row>
    <row r="6130" spans="6:9" x14ac:dyDescent="0.25">
      <c r="F6130" t="str">
        <f t="shared" si="99"/>
        <v>ALLSUPERIOR BOTTLING GROUP</v>
      </c>
      <c r="G6130" s="149" t="s">
        <v>13438</v>
      </c>
      <c r="H6130" s="149" t="s">
        <v>8803</v>
      </c>
      <c r="I6130">
        <v>40420648</v>
      </c>
    </row>
    <row r="6131" spans="6:9" x14ac:dyDescent="0.25">
      <c r="F6131" t="str">
        <f t="shared" si="99"/>
        <v>ALLSUPERIOR CABINETS LTD.</v>
      </c>
      <c r="G6131" s="149" t="s">
        <v>13438</v>
      </c>
      <c r="H6131" s="149" t="s">
        <v>8804</v>
      </c>
      <c r="I6131">
        <v>40420503</v>
      </c>
    </row>
    <row r="6132" spans="6:9" x14ac:dyDescent="0.25">
      <c r="F6132" t="str">
        <f t="shared" si="99"/>
        <v>ALLSUPERIOR CARBIDE LLC</v>
      </c>
      <c r="G6132" s="149" t="s">
        <v>13438</v>
      </c>
      <c r="H6132" s="149" t="s">
        <v>8805</v>
      </c>
      <c r="I6132">
        <v>40007957</v>
      </c>
    </row>
    <row r="6133" spans="6:9" x14ac:dyDescent="0.25">
      <c r="F6133" t="str">
        <f t="shared" si="99"/>
        <v>ALLSUPERIOR ESSEX COMMUNICATIONS</v>
      </c>
      <c r="G6133" s="149" t="s">
        <v>13438</v>
      </c>
      <c r="H6133" s="149" t="s">
        <v>8807</v>
      </c>
      <c r="I6133">
        <v>47200020</v>
      </c>
    </row>
    <row r="6134" spans="6:9" x14ac:dyDescent="0.25">
      <c r="F6134" t="str">
        <f t="shared" si="99"/>
        <v>ALLSUPERIOR ESSEX-HOISINGTON,KS</v>
      </c>
      <c r="G6134" s="149" t="s">
        <v>13438</v>
      </c>
      <c r="H6134" s="149" t="s">
        <v>8808</v>
      </c>
      <c r="I6134">
        <v>40005022</v>
      </c>
    </row>
    <row r="6135" spans="6:9" x14ac:dyDescent="0.25">
      <c r="F6135" t="str">
        <f t="shared" si="99"/>
        <v>ALLSUPERIOR EXTRUSION, INC.</v>
      </c>
      <c r="G6135" s="149" t="s">
        <v>13438</v>
      </c>
      <c r="H6135" s="149" t="s">
        <v>8809</v>
      </c>
      <c r="I6135">
        <v>40005775</v>
      </c>
    </row>
    <row r="6136" spans="6:9" x14ac:dyDescent="0.25">
      <c r="F6136" t="str">
        <f t="shared" si="99"/>
        <v>ALLSUPERIOR HOSE &amp; FITTINGS INC.</v>
      </c>
      <c r="G6136" s="149" t="s">
        <v>13438</v>
      </c>
      <c r="H6136" s="149" t="s">
        <v>8812</v>
      </c>
      <c r="I6136">
        <v>40002467</v>
      </c>
    </row>
    <row r="6137" spans="6:9" x14ac:dyDescent="0.25">
      <c r="F6137" t="str">
        <f t="shared" si="99"/>
        <v>ALLSUPERIOR ICE CREAM EQUIPMENT, LLC</v>
      </c>
      <c r="G6137" s="149" t="s">
        <v>13438</v>
      </c>
      <c r="H6137" s="149" t="s">
        <v>8813</v>
      </c>
      <c r="I6137">
        <v>40008105</v>
      </c>
    </row>
    <row r="6138" spans="6:9" x14ac:dyDescent="0.25">
      <c r="F6138" t="str">
        <f t="shared" si="99"/>
        <v>ALLSUPERIOR NUT &amp; CANDY CO., INC</v>
      </c>
      <c r="G6138" s="149" t="s">
        <v>13438</v>
      </c>
      <c r="H6138" s="149" t="s">
        <v>8815</v>
      </c>
      <c r="I6138">
        <v>40007357</v>
      </c>
    </row>
    <row r="6139" spans="6:9" x14ac:dyDescent="0.25">
      <c r="F6139" t="str">
        <f t="shared" si="99"/>
        <v>ALLSUPERIOR PLATING</v>
      </c>
      <c r="G6139" s="149" t="s">
        <v>13438</v>
      </c>
      <c r="H6139" s="149" t="s">
        <v>8817</v>
      </c>
      <c r="I6139">
        <v>40007039</v>
      </c>
    </row>
    <row r="6140" spans="6:9" x14ac:dyDescent="0.25">
      <c r="F6140" t="str">
        <f t="shared" si="99"/>
        <v>ALLSUPERIOR PRODUCTION, LLC</v>
      </c>
      <c r="G6140" s="149" t="s">
        <v>13438</v>
      </c>
      <c r="H6140" s="149" t="s">
        <v>8818</v>
      </c>
      <c r="I6140">
        <v>40008177</v>
      </c>
    </row>
    <row r="6141" spans="6:9" x14ac:dyDescent="0.25">
      <c r="F6141" t="str">
        <f t="shared" si="99"/>
        <v>ALLSUPERIOR WELDING</v>
      </c>
      <c r="G6141" s="149" t="s">
        <v>13438</v>
      </c>
      <c r="H6141" s="149" t="s">
        <v>8819</v>
      </c>
      <c r="I6141">
        <v>40001752</v>
      </c>
    </row>
    <row r="6142" spans="6:9" x14ac:dyDescent="0.25">
      <c r="F6142" t="str">
        <f t="shared" si="99"/>
        <v>ALLSUPERMARKET CHECKOUT AND</v>
      </c>
      <c r="G6142" s="149" t="s">
        <v>13438</v>
      </c>
      <c r="H6142" s="149" t="s">
        <v>8820</v>
      </c>
      <c r="I6142">
        <v>40001073</v>
      </c>
    </row>
    <row r="6143" spans="6:9" x14ac:dyDescent="0.25">
      <c r="F6143" t="str">
        <f t="shared" si="99"/>
        <v>ALLSUPER-PUFFT SNACKS CORP</v>
      </c>
      <c r="G6143" s="149" t="s">
        <v>13438</v>
      </c>
      <c r="H6143" s="149" t="s">
        <v>8822</v>
      </c>
      <c r="I6143">
        <v>40420403</v>
      </c>
    </row>
    <row r="6144" spans="6:9" x14ac:dyDescent="0.25">
      <c r="F6144" t="str">
        <f t="shared" si="99"/>
        <v>ALLSUPER-PUFFT SNACKS USA</v>
      </c>
      <c r="G6144" s="149" t="s">
        <v>13438</v>
      </c>
      <c r="H6144" s="149" t="s">
        <v>8823</v>
      </c>
      <c r="I6144">
        <v>40008776</v>
      </c>
    </row>
    <row r="6145" spans="6:9" x14ac:dyDescent="0.25">
      <c r="F6145" t="str">
        <f t="shared" si="99"/>
        <v>ALLSUPPLY DISTRIBUTION CO., INC.</v>
      </c>
      <c r="G6145" s="149" t="s">
        <v>13438</v>
      </c>
      <c r="H6145" s="149" t="s">
        <v>8824</v>
      </c>
      <c r="I6145">
        <v>40003357</v>
      </c>
    </row>
    <row r="6146" spans="6:9" x14ac:dyDescent="0.25">
      <c r="F6146" t="str">
        <f t="shared" si="99"/>
        <v>ALLSUPREME CHOCOLATIERS</v>
      </c>
      <c r="G6146" s="149" t="s">
        <v>13438</v>
      </c>
      <c r="H6146" s="149" t="s">
        <v>8827</v>
      </c>
      <c r="I6146">
        <v>40003683</v>
      </c>
    </row>
    <row r="6147" spans="6:9" x14ac:dyDescent="0.25">
      <c r="F6147" t="str">
        <f t="shared" ref="F6147:F6210" si="100">CONCATENATE(G6147, H6147)</f>
        <v>ALLSUPREME X INC</v>
      </c>
      <c r="G6147" s="149" t="s">
        <v>13438</v>
      </c>
      <c r="H6147" s="149" t="s">
        <v>8828</v>
      </c>
      <c r="I6147">
        <v>40420787</v>
      </c>
    </row>
    <row r="6148" spans="6:9" x14ac:dyDescent="0.25">
      <c r="F6148" t="str">
        <f t="shared" si="100"/>
        <v>ALLSUPREMEX INC.</v>
      </c>
      <c r="G6148" s="149" t="s">
        <v>13438</v>
      </c>
      <c r="H6148" s="149" t="s">
        <v>8829</v>
      </c>
      <c r="I6148">
        <v>40421061</v>
      </c>
    </row>
    <row r="6149" spans="6:9" x14ac:dyDescent="0.25">
      <c r="F6149" t="str">
        <f t="shared" si="100"/>
        <v>ALLSUTTON-CLARK SUPPLY INC</v>
      </c>
      <c r="G6149" s="149" t="s">
        <v>13438</v>
      </c>
      <c r="H6149" s="149" t="s">
        <v>8833</v>
      </c>
      <c r="I6149">
        <v>40006038</v>
      </c>
    </row>
    <row r="6150" spans="6:9" x14ac:dyDescent="0.25">
      <c r="F6150" t="str">
        <f t="shared" si="100"/>
        <v>ALLSWANSON HEALTH PRODUCTS</v>
      </c>
      <c r="G6150" s="149" t="s">
        <v>13438</v>
      </c>
      <c r="H6150" s="149" t="s">
        <v>8836</v>
      </c>
      <c r="I6150">
        <v>40007807</v>
      </c>
    </row>
    <row r="6151" spans="6:9" x14ac:dyDescent="0.25">
      <c r="F6151" t="str">
        <f t="shared" si="100"/>
        <v>ALLSWEET MAPLE CANDIES CO. LTD.</v>
      </c>
      <c r="G6151" s="149" t="s">
        <v>13438</v>
      </c>
      <c r="H6151" s="149" t="s">
        <v>8837</v>
      </c>
      <c r="I6151">
        <v>40420762</v>
      </c>
    </row>
    <row r="6152" spans="6:9" x14ac:dyDescent="0.25">
      <c r="F6152" t="str">
        <f t="shared" si="100"/>
        <v>ALLSWIFT SOURCE INC.</v>
      </c>
      <c r="G6152" s="149" t="s">
        <v>13438</v>
      </c>
      <c r="H6152" s="149" t="s">
        <v>8843</v>
      </c>
      <c r="I6152">
        <v>40420982</v>
      </c>
    </row>
    <row r="6153" spans="6:9" x14ac:dyDescent="0.25">
      <c r="F6153" t="str">
        <f t="shared" si="100"/>
        <v>ALLSWIFT SPINNING MILL</v>
      </c>
      <c r="G6153" s="149" t="s">
        <v>13438</v>
      </c>
      <c r="H6153" s="149" t="s">
        <v>8844</v>
      </c>
      <c r="I6153">
        <v>40000028</v>
      </c>
    </row>
    <row r="6154" spans="6:9" x14ac:dyDescent="0.25">
      <c r="F6154" t="str">
        <f t="shared" si="100"/>
        <v>ALLSWISHER INTERNATIONAL, INC.</v>
      </c>
      <c r="G6154" s="149" t="s">
        <v>13438</v>
      </c>
      <c r="H6154" s="149" t="s">
        <v>8846</v>
      </c>
      <c r="I6154">
        <v>40006459</v>
      </c>
    </row>
    <row r="6155" spans="6:9" x14ac:dyDescent="0.25">
      <c r="F6155" t="str">
        <f t="shared" si="100"/>
        <v>ALLSWISS KRONO</v>
      </c>
      <c r="G6155" s="149" t="s">
        <v>13438</v>
      </c>
      <c r="H6155" s="149" t="s">
        <v>8847</v>
      </c>
      <c r="I6155">
        <v>40008856</v>
      </c>
    </row>
    <row r="6156" spans="6:9" x14ac:dyDescent="0.25">
      <c r="F6156" t="str">
        <f t="shared" si="100"/>
        <v>ALLSWISS KRONO SC, LLC</v>
      </c>
      <c r="G6156" s="149" t="s">
        <v>13438</v>
      </c>
      <c r="H6156" s="149" t="s">
        <v>8848</v>
      </c>
      <c r="I6156">
        <v>40006990</v>
      </c>
    </row>
    <row r="6157" spans="6:9" x14ac:dyDescent="0.25">
      <c r="F6157" t="str">
        <f t="shared" si="100"/>
        <v>ALLSWISS PRODUCTS LP</v>
      </c>
      <c r="G6157" s="149" t="s">
        <v>13438</v>
      </c>
      <c r="H6157" s="149" t="s">
        <v>8849</v>
      </c>
      <c r="I6157">
        <v>40007390</v>
      </c>
    </row>
    <row r="6158" spans="6:9" x14ac:dyDescent="0.25">
      <c r="F6158" t="str">
        <f t="shared" si="100"/>
        <v>ALLSWISSWAY MACHINING LTD</v>
      </c>
      <c r="G6158" s="149" t="s">
        <v>13438</v>
      </c>
      <c r="H6158" s="149" t="s">
        <v>8851</v>
      </c>
      <c r="I6158">
        <v>40421526</v>
      </c>
    </row>
    <row r="6159" spans="6:9" x14ac:dyDescent="0.25">
      <c r="F6159" t="str">
        <f t="shared" si="100"/>
        <v>ALLSYKES PACKAGING &amp; PARTS</v>
      </c>
      <c r="G6159" s="149" t="s">
        <v>13438</v>
      </c>
      <c r="H6159" s="149" t="s">
        <v>8852</v>
      </c>
      <c r="I6159">
        <v>40420493</v>
      </c>
    </row>
    <row r="6160" spans="6:9" x14ac:dyDescent="0.25">
      <c r="F6160" t="str">
        <f t="shared" si="100"/>
        <v>ALLSYMRISE INC.</v>
      </c>
      <c r="G6160" s="149" t="s">
        <v>13438</v>
      </c>
      <c r="H6160" s="149" t="s">
        <v>8856</v>
      </c>
      <c r="I6160">
        <v>40003421</v>
      </c>
    </row>
    <row r="6161" spans="6:9" x14ac:dyDescent="0.25">
      <c r="F6161" t="str">
        <f t="shared" si="100"/>
        <v>ALLSYMTECH, INC.</v>
      </c>
      <c r="G6161" s="149" t="s">
        <v>13438</v>
      </c>
      <c r="H6161" s="149" t="s">
        <v>8857</v>
      </c>
      <c r="I6161">
        <v>40007971</v>
      </c>
    </row>
    <row r="6162" spans="6:9" x14ac:dyDescent="0.25">
      <c r="F6162" t="str">
        <f t="shared" si="100"/>
        <v>ALLSYNDICATE SALES, INC.</v>
      </c>
      <c r="G6162" s="149" t="s">
        <v>13438</v>
      </c>
      <c r="H6162" s="149" t="s">
        <v>8858</v>
      </c>
      <c r="I6162">
        <v>40000990</v>
      </c>
    </row>
    <row r="6163" spans="6:9" x14ac:dyDescent="0.25">
      <c r="F6163" t="str">
        <f t="shared" si="100"/>
        <v>ALLSYNERGISTICS</v>
      </c>
      <c r="G6163" s="149" t="s">
        <v>13438</v>
      </c>
      <c r="H6163" s="149" t="s">
        <v>8859</v>
      </c>
      <c r="I6163">
        <v>40420183</v>
      </c>
    </row>
    <row r="6164" spans="6:9" x14ac:dyDescent="0.25">
      <c r="F6164" t="str">
        <f t="shared" si="100"/>
        <v>ALLSYNERGY DESIGN &amp; INTEGRATION, LLC</v>
      </c>
      <c r="G6164" s="149" t="s">
        <v>13438</v>
      </c>
      <c r="H6164" s="149" t="s">
        <v>8860</v>
      </c>
      <c r="I6164">
        <v>40008998</v>
      </c>
    </row>
    <row r="6165" spans="6:9" x14ac:dyDescent="0.25">
      <c r="F6165" s="185" t="str">
        <f t="shared" si="100"/>
        <v>ALLSYNOVOS</v>
      </c>
      <c r="G6165" s="149" t="s">
        <v>13438</v>
      </c>
      <c r="H6165" s="149" t="s">
        <v>8861</v>
      </c>
      <c r="I6165">
        <v>40008679</v>
      </c>
    </row>
    <row r="6166" spans="6:9" x14ac:dyDescent="0.25">
      <c r="F6166" s="185" t="str">
        <f t="shared" si="100"/>
        <v>ALLSYNOVOS</v>
      </c>
      <c r="G6166" s="149" t="s">
        <v>13438</v>
      </c>
      <c r="H6166" s="149" t="s">
        <v>8861</v>
      </c>
      <c r="I6166">
        <v>40007178</v>
      </c>
    </row>
    <row r="6167" spans="6:9" x14ac:dyDescent="0.25">
      <c r="F6167" s="185" t="str">
        <f t="shared" si="100"/>
        <v>ALLSYNOVOS BILLING PO BOX</v>
      </c>
      <c r="G6167" s="149" t="s">
        <v>13438</v>
      </c>
      <c r="H6167" s="149" t="s">
        <v>8862</v>
      </c>
      <c r="I6167">
        <v>40001899</v>
      </c>
    </row>
    <row r="6168" spans="6:9" x14ac:dyDescent="0.25">
      <c r="F6168" s="185" t="str">
        <f t="shared" si="100"/>
        <v>ALLSYNOVOS BILLING PO BOX</v>
      </c>
      <c r="G6168" s="149" t="s">
        <v>13438</v>
      </c>
      <c r="H6168" s="149" t="s">
        <v>8862</v>
      </c>
      <c r="I6168">
        <v>40007328</v>
      </c>
    </row>
    <row r="6169" spans="6:9" x14ac:dyDescent="0.25">
      <c r="F6169" s="185" t="str">
        <f t="shared" si="100"/>
        <v>ALLSYNOVOS BILLING PO BOX</v>
      </c>
      <c r="G6169" s="149" t="s">
        <v>13438</v>
      </c>
      <c r="H6169" s="149" t="s">
        <v>8862</v>
      </c>
      <c r="I6169">
        <v>40007218</v>
      </c>
    </row>
    <row r="6170" spans="6:9" x14ac:dyDescent="0.25">
      <c r="F6170" s="185" t="str">
        <f t="shared" si="100"/>
        <v>ALLSYNOVOS BILLING PO BOX</v>
      </c>
      <c r="G6170" s="149" t="s">
        <v>13438</v>
      </c>
      <c r="H6170" s="149" t="s">
        <v>8862</v>
      </c>
      <c r="I6170">
        <v>40007866</v>
      </c>
    </row>
    <row r="6171" spans="6:9" x14ac:dyDescent="0.25">
      <c r="F6171" s="185" t="str">
        <f t="shared" si="100"/>
        <v>ALLSYNOVOS BILLING PO BOX</v>
      </c>
      <c r="G6171" s="149" t="s">
        <v>13438</v>
      </c>
      <c r="H6171" s="149" t="s">
        <v>8862</v>
      </c>
      <c r="I6171">
        <v>40007961</v>
      </c>
    </row>
    <row r="6172" spans="6:9" x14ac:dyDescent="0.25">
      <c r="F6172" s="185" t="str">
        <f t="shared" si="100"/>
        <v>ALLSYNOVOS BILLING PO BOX</v>
      </c>
      <c r="G6172" s="149" t="s">
        <v>13438</v>
      </c>
      <c r="H6172" s="149" t="s">
        <v>8862</v>
      </c>
      <c r="I6172">
        <v>40007938</v>
      </c>
    </row>
    <row r="6173" spans="6:9" x14ac:dyDescent="0.25">
      <c r="F6173" s="185" t="str">
        <f t="shared" si="100"/>
        <v>ALLSYNOVOS BILLING PO BOX</v>
      </c>
      <c r="G6173" s="149" t="s">
        <v>13438</v>
      </c>
      <c r="H6173" s="149" t="s">
        <v>8862</v>
      </c>
      <c r="I6173">
        <v>40008078</v>
      </c>
    </row>
    <row r="6174" spans="6:9" x14ac:dyDescent="0.25">
      <c r="F6174" t="str">
        <f t="shared" si="100"/>
        <v>ALLSYNOVOS INC.</v>
      </c>
      <c r="G6174" s="149" t="s">
        <v>13438</v>
      </c>
      <c r="H6174" s="149" t="s">
        <v>8863</v>
      </c>
      <c r="I6174">
        <v>40008250</v>
      </c>
    </row>
    <row r="6175" spans="6:9" x14ac:dyDescent="0.25">
      <c r="F6175" t="str">
        <f t="shared" si="100"/>
        <v>ALLSYNTEGON PACKAGING TECHNOLOGY, INC.</v>
      </c>
      <c r="G6175" s="149" t="s">
        <v>13438</v>
      </c>
      <c r="H6175" s="149" t="s">
        <v>8865</v>
      </c>
      <c r="I6175">
        <v>40002346</v>
      </c>
    </row>
    <row r="6176" spans="6:9" x14ac:dyDescent="0.25">
      <c r="F6176" t="str">
        <f t="shared" si="100"/>
        <v>ALLSyri Ltée</v>
      </c>
      <c r="G6176" s="149" t="s">
        <v>13438</v>
      </c>
      <c r="H6176" s="149" t="s">
        <v>13931</v>
      </c>
      <c r="I6176">
        <v>40421491</v>
      </c>
    </row>
    <row r="6177" spans="6:9" x14ac:dyDescent="0.25">
      <c r="F6177" t="str">
        <f t="shared" si="100"/>
        <v>ALLSYSCO FINE MEATS TORONTO</v>
      </c>
      <c r="G6177" s="149" t="s">
        <v>13438</v>
      </c>
      <c r="H6177" s="149" t="s">
        <v>8867</v>
      </c>
      <c r="I6177">
        <v>40421204</v>
      </c>
    </row>
    <row r="6178" spans="6:9" x14ac:dyDescent="0.25">
      <c r="F6178" t="str">
        <f t="shared" si="100"/>
        <v>ALLSYSNOTEK PRODUCTS INC.</v>
      </c>
      <c r="G6178" s="149" t="s">
        <v>13438</v>
      </c>
      <c r="H6178" s="149" t="s">
        <v>8868</v>
      </c>
      <c r="I6178">
        <v>40420320</v>
      </c>
    </row>
    <row r="6179" spans="6:9" x14ac:dyDescent="0.25">
      <c r="F6179" t="str">
        <f t="shared" si="100"/>
        <v>ALLSYSTEM LOGISTICS CORP.</v>
      </c>
      <c r="G6179" s="149" t="s">
        <v>13438</v>
      </c>
      <c r="H6179" s="149" t="s">
        <v>8869</v>
      </c>
      <c r="I6179">
        <v>40007393</v>
      </c>
    </row>
    <row r="6180" spans="6:9" x14ac:dyDescent="0.25">
      <c r="F6180" t="str">
        <f t="shared" si="100"/>
        <v>ALLSYSTEM SOLUTIONS OF KENTUCK/PROJECT</v>
      </c>
      <c r="G6180" s="149" t="s">
        <v>13438</v>
      </c>
      <c r="H6180" s="149" t="s">
        <v>8870</v>
      </c>
      <c r="I6180">
        <v>40008564</v>
      </c>
    </row>
    <row r="6181" spans="6:9" x14ac:dyDescent="0.25">
      <c r="F6181" t="str">
        <f t="shared" si="100"/>
        <v>ALLSYSTEM SOLUTIONS OF KENTUCKY</v>
      </c>
      <c r="G6181" s="149" t="s">
        <v>13438</v>
      </c>
      <c r="H6181" s="149" t="s">
        <v>8871</v>
      </c>
      <c r="I6181">
        <v>40007736</v>
      </c>
    </row>
    <row r="6182" spans="6:9" x14ac:dyDescent="0.25">
      <c r="F6182" t="str">
        <f t="shared" si="100"/>
        <v>ALLSYSTEMATIX</v>
      </c>
      <c r="G6182" s="149" t="s">
        <v>13438</v>
      </c>
      <c r="H6182" s="149" t="s">
        <v>8872</v>
      </c>
      <c r="I6182">
        <v>40421286</v>
      </c>
    </row>
    <row r="6183" spans="6:9" x14ac:dyDescent="0.25">
      <c r="F6183" t="str">
        <f t="shared" si="100"/>
        <v>ALLSYSTEMS AUTOMOTIVE INTERIORS, LLC</v>
      </c>
      <c r="G6183" s="149" t="s">
        <v>13438</v>
      </c>
      <c r="H6183" s="149" t="s">
        <v>8874</v>
      </c>
      <c r="I6183">
        <v>40008802</v>
      </c>
    </row>
    <row r="6184" spans="6:9" x14ac:dyDescent="0.25">
      <c r="F6184" t="str">
        <f t="shared" si="100"/>
        <v>ALLSYSTEMS LOGISTICS</v>
      </c>
      <c r="G6184" s="149" t="s">
        <v>13438</v>
      </c>
      <c r="H6184" s="149" t="s">
        <v>8877</v>
      </c>
      <c r="I6184">
        <v>40007522</v>
      </c>
    </row>
    <row r="6185" spans="6:9" x14ac:dyDescent="0.25">
      <c r="F6185" t="str">
        <f t="shared" si="100"/>
        <v>ALLSYSTEMS TECHNOLOGY INC.</v>
      </c>
      <c r="G6185" s="149" t="s">
        <v>13438</v>
      </c>
      <c r="H6185" s="149" t="s">
        <v>8879</v>
      </c>
      <c r="I6185">
        <v>40007594</v>
      </c>
    </row>
    <row r="6186" spans="6:9" x14ac:dyDescent="0.25">
      <c r="F6186" t="str">
        <f t="shared" si="100"/>
        <v>ALLSYSTEMS TECHNOLOGY, INC.</v>
      </c>
      <c r="G6186" s="149" t="s">
        <v>13438</v>
      </c>
      <c r="H6186" s="149" t="s">
        <v>8880</v>
      </c>
      <c r="I6186">
        <v>40003936</v>
      </c>
    </row>
    <row r="6187" spans="6:9" x14ac:dyDescent="0.25">
      <c r="F6187" t="str">
        <f t="shared" si="100"/>
        <v>ALLT &amp; R SARGENT FARMS LTD</v>
      </c>
      <c r="G6187" s="149" t="s">
        <v>13438</v>
      </c>
      <c r="H6187" s="149" t="s">
        <v>8882</v>
      </c>
      <c r="I6187">
        <v>40421431</v>
      </c>
    </row>
    <row r="6188" spans="6:9" x14ac:dyDescent="0.25">
      <c r="F6188" t="str">
        <f t="shared" si="100"/>
        <v>ALLT &amp; T TOOL, INC.</v>
      </c>
      <c r="G6188" s="149" t="s">
        <v>13438</v>
      </c>
      <c r="H6188" s="149" t="s">
        <v>8883</v>
      </c>
      <c r="I6188">
        <v>40007256</v>
      </c>
    </row>
    <row r="6189" spans="6:9" x14ac:dyDescent="0.25">
      <c r="F6189" t="str">
        <f t="shared" si="100"/>
        <v>ALLT AND T CONSULTING</v>
      </c>
      <c r="G6189" s="149" t="s">
        <v>13438</v>
      </c>
      <c r="H6189" s="149" t="s">
        <v>8884</v>
      </c>
      <c r="I6189">
        <v>40003160</v>
      </c>
    </row>
    <row r="6190" spans="6:9" x14ac:dyDescent="0.25">
      <c r="F6190" t="str">
        <f t="shared" si="100"/>
        <v>ALLT S MANUFACTURING</v>
      </c>
      <c r="G6190" s="149" t="s">
        <v>13438</v>
      </c>
      <c r="H6190" s="149" t="s">
        <v>8886</v>
      </c>
      <c r="I6190">
        <v>40420899</v>
      </c>
    </row>
    <row r="6191" spans="6:9" x14ac:dyDescent="0.25">
      <c r="F6191" t="str">
        <f t="shared" si="100"/>
        <v>ALLTAB PRODUCTS CO. LLC</v>
      </c>
      <c r="G6191" s="149" t="s">
        <v>13438</v>
      </c>
      <c r="H6191" s="149" t="s">
        <v>8890</v>
      </c>
      <c r="I6191">
        <v>40006410</v>
      </c>
    </row>
    <row r="6192" spans="6:9" x14ac:dyDescent="0.25">
      <c r="F6192" t="str">
        <f t="shared" si="100"/>
        <v>ALLTACKPAPER, LLC</v>
      </c>
      <c r="G6192" s="149" t="s">
        <v>13438</v>
      </c>
      <c r="H6192" s="149" t="s">
        <v>13932</v>
      </c>
      <c r="I6192">
        <v>40008857</v>
      </c>
    </row>
    <row r="6193" spans="6:9" x14ac:dyDescent="0.25">
      <c r="F6193" t="str">
        <f t="shared" si="100"/>
        <v>ALLTAFISA CANADA</v>
      </c>
      <c r="G6193" s="149" t="s">
        <v>13438</v>
      </c>
      <c r="H6193" s="149" t="s">
        <v>8893</v>
      </c>
      <c r="I6193">
        <v>40420263</v>
      </c>
    </row>
    <row r="6194" spans="6:9" x14ac:dyDescent="0.25">
      <c r="F6194" t="str">
        <f t="shared" si="100"/>
        <v>ALLTAFT CONTRACTING CO.,INC</v>
      </c>
      <c r="G6194" s="149" t="s">
        <v>13438</v>
      </c>
      <c r="H6194" s="149" t="s">
        <v>8894</v>
      </c>
      <c r="I6194">
        <v>40000660</v>
      </c>
    </row>
    <row r="6195" spans="6:9" x14ac:dyDescent="0.25">
      <c r="F6195" t="str">
        <f t="shared" si="100"/>
        <v>ALLTAG INTERNATIONAL, INC.</v>
      </c>
      <c r="G6195" s="149" t="s">
        <v>13438</v>
      </c>
      <c r="H6195" s="149" t="s">
        <v>8895</v>
      </c>
      <c r="I6195">
        <v>40005512</v>
      </c>
    </row>
    <row r="6196" spans="6:9" x14ac:dyDescent="0.25">
      <c r="F6196" t="str">
        <f t="shared" si="100"/>
        <v>ALLTALALAY GLOBAL, INC</v>
      </c>
      <c r="G6196" s="149" t="s">
        <v>13438</v>
      </c>
      <c r="H6196" s="149" t="s">
        <v>8897</v>
      </c>
      <c r="I6196">
        <v>40008983</v>
      </c>
    </row>
    <row r="6197" spans="6:9" x14ac:dyDescent="0.25">
      <c r="F6197" t="str">
        <f t="shared" si="100"/>
        <v>ALLTALBERT ARCHITECTURAL PANELS &amp; DOOR</v>
      </c>
      <c r="G6197" s="149" t="s">
        <v>13438</v>
      </c>
      <c r="H6197" s="149" t="s">
        <v>8898</v>
      </c>
      <c r="I6197">
        <v>40008281</v>
      </c>
    </row>
    <row r="6198" spans="6:9" x14ac:dyDescent="0.25">
      <c r="F6198" t="str">
        <f t="shared" si="100"/>
        <v>ALLTALLY MKT. DESIGN &amp; SERV.</v>
      </c>
      <c r="G6198" s="149" t="s">
        <v>13438</v>
      </c>
      <c r="H6198" s="149" t="s">
        <v>8901</v>
      </c>
      <c r="I6198">
        <v>40004025</v>
      </c>
    </row>
    <row r="6199" spans="6:9" x14ac:dyDescent="0.25">
      <c r="F6199" t="str">
        <f t="shared" si="100"/>
        <v>ALLTALON SYSTEMS INC.</v>
      </c>
      <c r="G6199" s="149" t="s">
        <v>13438</v>
      </c>
      <c r="H6199" s="149" t="s">
        <v>8902</v>
      </c>
      <c r="I6199">
        <v>40420603</v>
      </c>
    </row>
    <row r="6200" spans="6:9" x14ac:dyDescent="0.25">
      <c r="F6200" t="str">
        <f t="shared" si="100"/>
        <v>ALLTALOS ENGINEERED PRODUCTS, LLC</v>
      </c>
      <c r="G6200" s="149" t="s">
        <v>13438</v>
      </c>
      <c r="H6200" s="149" t="s">
        <v>8903</v>
      </c>
      <c r="I6200">
        <v>40007137</v>
      </c>
    </row>
    <row r="6201" spans="6:9" x14ac:dyDescent="0.25">
      <c r="F6201" t="str">
        <f t="shared" si="100"/>
        <v>ALLTAMMING FOODS LTD.</v>
      </c>
      <c r="G6201" s="149" t="s">
        <v>13438</v>
      </c>
      <c r="H6201" s="149" t="s">
        <v>8904</v>
      </c>
      <c r="I6201">
        <v>40420099</v>
      </c>
    </row>
    <row r="6202" spans="6:9" x14ac:dyDescent="0.25">
      <c r="F6202" t="str">
        <f t="shared" si="100"/>
        <v>ALLTAMPA BAY FISHERIES, INC</v>
      </c>
      <c r="G6202" s="149" t="s">
        <v>13438</v>
      </c>
      <c r="H6202" s="149" t="s">
        <v>8905</v>
      </c>
      <c r="I6202">
        <v>40007346</v>
      </c>
    </row>
    <row r="6203" spans="6:9" x14ac:dyDescent="0.25">
      <c r="F6203" t="str">
        <f t="shared" si="100"/>
        <v>ALLTAPCO INC</v>
      </c>
      <c r="G6203" s="149" t="s">
        <v>13438</v>
      </c>
      <c r="H6203" s="149" t="s">
        <v>8908</v>
      </c>
      <c r="I6203">
        <v>40005795</v>
      </c>
    </row>
    <row r="6204" spans="6:9" x14ac:dyDescent="0.25">
      <c r="F6204" t="str">
        <f t="shared" si="100"/>
        <v>ALLTARGET</v>
      </c>
      <c r="G6204" s="149" t="s">
        <v>13438</v>
      </c>
      <c r="H6204" s="149" t="s">
        <v>8914</v>
      </c>
      <c r="I6204">
        <v>40004514</v>
      </c>
    </row>
    <row r="6205" spans="6:9" x14ac:dyDescent="0.25">
      <c r="F6205" t="str">
        <f t="shared" si="100"/>
        <v>ALLTASTE OF NATURE</v>
      </c>
      <c r="G6205" s="149" t="s">
        <v>13438</v>
      </c>
      <c r="H6205" s="149" t="s">
        <v>8915</v>
      </c>
      <c r="I6205">
        <v>40006986</v>
      </c>
    </row>
    <row r="6206" spans="6:9" x14ac:dyDescent="0.25">
      <c r="F6206" t="str">
        <f t="shared" si="100"/>
        <v>ALLTASTY BREADS INTERNATIONAL</v>
      </c>
      <c r="G6206" s="149" t="s">
        <v>13438</v>
      </c>
      <c r="H6206" s="149" t="s">
        <v>8916</v>
      </c>
      <c r="I6206">
        <v>40008774</v>
      </c>
    </row>
    <row r="6207" spans="6:9" x14ac:dyDescent="0.25">
      <c r="F6207" t="str">
        <f t="shared" si="100"/>
        <v>ALLTAYCO PANEL INC</v>
      </c>
      <c r="G6207" s="149" t="s">
        <v>13438</v>
      </c>
      <c r="H6207" s="149" t="s">
        <v>8918</v>
      </c>
      <c r="I6207">
        <v>40421294</v>
      </c>
    </row>
    <row r="6208" spans="6:9" x14ac:dyDescent="0.25">
      <c r="F6208" t="str">
        <f t="shared" si="100"/>
        <v>ALLTAYLOR COMMUNICATIONS INC</v>
      </c>
      <c r="G6208" s="149" t="s">
        <v>13438</v>
      </c>
      <c r="H6208" s="149" t="s">
        <v>8920</v>
      </c>
      <c r="I6208">
        <v>40005917</v>
      </c>
    </row>
    <row r="6209" spans="6:9" x14ac:dyDescent="0.25">
      <c r="F6209" t="str">
        <f t="shared" si="100"/>
        <v>ALLTAYLOR DEMERS MAIL PROCESSING (2011</v>
      </c>
      <c r="G6209" s="149" t="s">
        <v>13438</v>
      </c>
      <c r="H6209" s="149" t="s">
        <v>8921</v>
      </c>
      <c r="I6209">
        <v>40421447</v>
      </c>
    </row>
    <row r="6210" spans="6:9" x14ac:dyDescent="0.25">
      <c r="F6210" t="str">
        <f t="shared" si="100"/>
        <v>ALLTAYLOR DEMERS MAIL PROCESSING INC.</v>
      </c>
      <c r="G6210" s="149" t="s">
        <v>13438</v>
      </c>
      <c r="H6210" s="149" t="s">
        <v>8922</v>
      </c>
      <c r="I6210">
        <v>40420754</v>
      </c>
    </row>
    <row r="6211" spans="6:9" x14ac:dyDescent="0.25">
      <c r="F6211" t="str">
        <f t="shared" ref="F6211:F6274" si="101">CONCATENATE(G6211, H6211)</f>
        <v>ALLTAYLOR FARMS ILLINOIS, INC</v>
      </c>
      <c r="G6211" s="149" t="s">
        <v>13438</v>
      </c>
      <c r="H6211" s="149" t="s">
        <v>8924</v>
      </c>
      <c r="I6211">
        <v>40008896</v>
      </c>
    </row>
    <row r="6212" spans="6:9" x14ac:dyDescent="0.25">
      <c r="F6212" t="str">
        <f t="shared" si="101"/>
        <v>ALLTAYLOR FARMS MARYLAND</v>
      </c>
      <c r="G6212" s="149" t="s">
        <v>13438</v>
      </c>
      <c r="H6212" s="149" t="s">
        <v>8925</v>
      </c>
      <c r="I6212">
        <v>40007926</v>
      </c>
    </row>
    <row r="6213" spans="6:9" x14ac:dyDescent="0.25">
      <c r="F6213" t="str">
        <f t="shared" si="101"/>
        <v>ALLTAYLOR FARMS PACIFIC, INC</v>
      </c>
      <c r="G6213" s="149" t="s">
        <v>13438</v>
      </c>
      <c r="H6213" s="149" t="s">
        <v>8926</v>
      </c>
      <c r="I6213">
        <v>40007655</v>
      </c>
    </row>
    <row r="6214" spans="6:9" x14ac:dyDescent="0.25">
      <c r="F6214" t="str">
        <f t="shared" si="101"/>
        <v>ALLTAYLOR FARMS TEXAS, INC</v>
      </c>
      <c r="G6214" s="149" t="s">
        <v>13438</v>
      </c>
      <c r="H6214" s="149" t="s">
        <v>8927</v>
      </c>
      <c r="I6214">
        <v>40008699</v>
      </c>
    </row>
    <row r="6215" spans="6:9" x14ac:dyDescent="0.25">
      <c r="F6215" t="str">
        <f t="shared" si="101"/>
        <v>ALLTCA TECHNOLOGIES INC.</v>
      </c>
      <c r="G6215" s="149" t="s">
        <v>13438</v>
      </c>
      <c r="H6215" s="149" t="s">
        <v>8931</v>
      </c>
      <c r="I6215">
        <v>40420944</v>
      </c>
    </row>
    <row r="6216" spans="6:9" x14ac:dyDescent="0.25">
      <c r="F6216" t="str">
        <f t="shared" si="101"/>
        <v>ALLTCG RECYCLING</v>
      </c>
      <c r="G6216" s="149" t="s">
        <v>13438</v>
      </c>
      <c r="H6216" s="149" t="s">
        <v>8932</v>
      </c>
      <c r="I6216">
        <v>40007121</v>
      </c>
    </row>
    <row r="6217" spans="6:9" x14ac:dyDescent="0.25">
      <c r="F6217" t="str">
        <f t="shared" si="101"/>
        <v>ALLTECH CONVEYOR INC</v>
      </c>
      <c r="G6217" s="149" t="s">
        <v>13438</v>
      </c>
      <c r="H6217" s="149" t="s">
        <v>8938</v>
      </c>
      <c r="I6217">
        <v>40003919</v>
      </c>
    </row>
    <row r="6218" spans="6:9" x14ac:dyDescent="0.25">
      <c r="F6218" t="str">
        <f t="shared" si="101"/>
        <v>ALLTECH MACHINE INC.</v>
      </c>
      <c r="G6218" s="149" t="s">
        <v>13438</v>
      </c>
      <c r="H6218" s="149" t="s">
        <v>8939</v>
      </c>
      <c r="I6218">
        <v>40008266</v>
      </c>
    </row>
    <row r="6219" spans="6:9" x14ac:dyDescent="0.25">
      <c r="F6219" t="str">
        <f t="shared" si="101"/>
        <v>ALLTECH PRECISION MACHINERY, INC.</v>
      </c>
      <c r="G6219" s="149" t="s">
        <v>13438</v>
      </c>
      <c r="H6219" s="149" t="s">
        <v>8940</v>
      </c>
      <c r="I6219">
        <v>40003297</v>
      </c>
    </row>
    <row r="6220" spans="6:9" x14ac:dyDescent="0.25">
      <c r="F6220" t="str">
        <f t="shared" si="101"/>
        <v>ALLTECHNI JOINT INC</v>
      </c>
      <c r="G6220" s="149" t="s">
        <v>13438</v>
      </c>
      <c r="H6220" s="149" t="s">
        <v>8941</v>
      </c>
      <c r="I6220">
        <v>40421077</v>
      </c>
    </row>
    <row r="6221" spans="6:9" x14ac:dyDescent="0.25">
      <c r="F6221" t="str">
        <f t="shared" si="101"/>
        <v>ALLTECHNICAL DEVELOPMENT CORP.</v>
      </c>
      <c r="G6221" s="149" t="s">
        <v>13438</v>
      </c>
      <c r="H6221" s="149" t="s">
        <v>8942</v>
      </c>
      <c r="I6221">
        <v>40002566</v>
      </c>
    </row>
    <row r="6222" spans="6:9" x14ac:dyDescent="0.25">
      <c r="F6222" t="str">
        <f t="shared" si="101"/>
        <v>ALLTECHNICAL MACHINING SERVICES</v>
      </c>
      <c r="G6222" s="149" t="s">
        <v>13438</v>
      </c>
      <c r="H6222" s="149" t="s">
        <v>8943</v>
      </c>
      <c r="I6222">
        <v>40008405</v>
      </c>
    </row>
    <row r="6223" spans="6:9" x14ac:dyDescent="0.25">
      <c r="F6223" t="str">
        <f t="shared" si="101"/>
        <v>ALLTECHNICOLOR HOME ENTERTAINMENT</v>
      </c>
      <c r="G6223" s="149" t="s">
        <v>13438</v>
      </c>
      <c r="H6223" s="149" t="s">
        <v>13933</v>
      </c>
      <c r="I6223">
        <v>40421024</v>
      </c>
    </row>
    <row r="6224" spans="6:9" x14ac:dyDescent="0.25">
      <c r="F6224" t="str">
        <f t="shared" si="101"/>
        <v>ALLTECHNISERVICE</v>
      </c>
      <c r="G6224" s="149" t="s">
        <v>13438</v>
      </c>
      <c r="H6224" s="149" t="s">
        <v>8945</v>
      </c>
      <c r="I6224">
        <v>40005478</v>
      </c>
    </row>
    <row r="6225" spans="6:9" x14ac:dyDescent="0.25">
      <c r="F6225" t="str">
        <f t="shared" si="101"/>
        <v>ALLTECHNISONIC RESEARCH INC</v>
      </c>
      <c r="G6225" s="149" t="s">
        <v>13438</v>
      </c>
      <c r="H6225" s="149" t="s">
        <v>8946</v>
      </c>
      <c r="I6225">
        <v>40007167</v>
      </c>
    </row>
    <row r="6226" spans="6:9" x14ac:dyDescent="0.25">
      <c r="F6226" t="str">
        <f t="shared" si="101"/>
        <v>ALLTECHNOX MACHINE</v>
      </c>
      <c r="G6226" s="149" t="s">
        <v>13438</v>
      </c>
      <c r="H6226" s="149" t="s">
        <v>8947</v>
      </c>
      <c r="I6226">
        <v>40005967</v>
      </c>
    </row>
    <row r="6227" spans="6:9" x14ac:dyDescent="0.25">
      <c r="F6227" t="str">
        <f t="shared" si="101"/>
        <v>ALLTECH-SALES INC</v>
      </c>
      <c r="G6227" s="149" t="s">
        <v>13438</v>
      </c>
      <c r="H6227" s="149" t="s">
        <v>8948</v>
      </c>
      <c r="I6227">
        <v>40005543</v>
      </c>
    </row>
    <row r="6228" spans="6:9" x14ac:dyDescent="0.25">
      <c r="F6228" t="str">
        <f t="shared" si="101"/>
        <v>ALLTECHZONE CARDIO</v>
      </c>
      <c r="G6228" s="149" t="s">
        <v>13438</v>
      </c>
      <c r="H6228" s="149" t="s">
        <v>8949</v>
      </c>
      <c r="I6228">
        <v>40420598</v>
      </c>
    </row>
    <row r="6229" spans="6:9" x14ac:dyDescent="0.25">
      <c r="F6229" t="str">
        <f t="shared" si="101"/>
        <v>ALLTECK COMINCO METALS LTD.</v>
      </c>
      <c r="G6229" s="149" t="s">
        <v>13438</v>
      </c>
      <c r="H6229" s="149" t="s">
        <v>8950</v>
      </c>
      <c r="I6229">
        <v>40420353</v>
      </c>
    </row>
    <row r="6230" spans="6:9" x14ac:dyDescent="0.25">
      <c r="F6230" t="str">
        <f t="shared" si="101"/>
        <v>ALLTECNAU, INC</v>
      </c>
      <c r="G6230" s="149" t="s">
        <v>13438</v>
      </c>
      <c r="H6230" s="149" t="s">
        <v>8951</v>
      </c>
      <c r="I6230">
        <v>40003870</v>
      </c>
    </row>
    <row r="6231" spans="6:9" x14ac:dyDescent="0.25">
      <c r="F6231" t="str">
        <f t="shared" si="101"/>
        <v>ALLTECNETICS INDUSTRIES, INC</v>
      </c>
      <c r="G6231" s="149" t="s">
        <v>13438</v>
      </c>
      <c r="H6231" s="149" t="s">
        <v>8952</v>
      </c>
      <c r="I6231">
        <v>40002553</v>
      </c>
    </row>
    <row r="6232" spans="6:9" x14ac:dyDescent="0.25">
      <c r="F6232" t="str">
        <f t="shared" si="101"/>
        <v>ALLTEENY FOODS CORP.</v>
      </c>
      <c r="G6232" s="149" t="s">
        <v>13438</v>
      </c>
      <c r="H6232" s="149" t="s">
        <v>13934</v>
      </c>
      <c r="I6232">
        <v>40008786</v>
      </c>
    </row>
    <row r="6233" spans="6:9" x14ac:dyDescent="0.25">
      <c r="F6233" t="str">
        <f t="shared" si="101"/>
        <v>ALLTEGRANT CORPORATION</v>
      </c>
      <c r="G6233" s="149" t="s">
        <v>13438</v>
      </c>
      <c r="H6233" s="149" t="s">
        <v>8955</v>
      </c>
      <c r="I6233">
        <v>40006612</v>
      </c>
    </row>
    <row r="6234" spans="6:9" x14ac:dyDescent="0.25">
      <c r="F6234" t="str">
        <f t="shared" si="101"/>
        <v>ALLTEK-MATIC INC.</v>
      </c>
      <c r="G6234" s="149" t="s">
        <v>13438</v>
      </c>
      <c r="H6234" s="149" t="s">
        <v>8956</v>
      </c>
      <c r="I6234">
        <v>40001213</v>
      </c>
    </row>
    <row r="6235" spans="6:9" x14ac:dyDescent="0.25">
      <c r="F6235" t="str">
        <f t="shared" si="101"/>
        <v>ALLTEK-NI-KAL RESOLUTIONS INC.</v>
      </c>
      <c r="G6235" s="149" t="s">
        <v>13438</v>
      </c>
      <c r="H6235" s="149" t="s">
        <v>8959</v>
      </c>
      <c r="I6235">
        <v>40420882</v>
      </c>
    </row>
    <row r="6236" spans="6:9" x14ac:dyDescent="0.25">
      <c r="F6236" t="str">
        <f t="shared" si="101"/>
        <v>ALLTEKWOOD</v>
      </c>
      <c r="G6236" s="149" t="s">
        <v>13438</v>
      </c>
      <c r="H6236" s="149" t="s">
        <v>8960</v>
      </c>
      <c r="I6236">
        <v>40420905</v>
      </c>
    </row>
    <row r="6237" spans="6:9" x14ac:dyDescent="0.25">
      <c r="F6237" t="str">
        <f t="shared" si="101"/>
        <v>ALLTEKWOOD A DIVISION OF TEKNION LTD.</v>
      </c>
      <c r="G6237" s="149" t="s">
        <v>13438</v>
      </c>
      <c r="H6237" s="149" t="s">
        <v>8961</v>
      </c>
      <c r="I6237">
        <v>40421187</v>
      </c>
    </row>
    <row r="6238" spans="6:9" x14ac:dyDescent="0.25">
      <c r="F6238" s="185" t="str">
        <f t="shared" si="101"/>
        <v>ALLTEMA SRL</v>
      </c>
      <c r="G6238" s="149" t="s">
        <v>13438</v>
      </c>
      <c r="H6238" s="149" t="s">
        <v>13935</v>
      </c>
      <c r="I6238">
        <v>97090200</v>
      </c>
    </row>
    <row r="6239" spans="6:9" x14ac:dyDescent="0.25">
      <c r="F6239" s="185" t="str">
        <f t="shared" si="101"/>
        <v>ALLTEMA SRL</v>
      </c>
      <c r="G6239" s="149" t="s">
        <v>13438</v>
      </c>
      <c r="H6239" s="149" t="s">
        <v>13935</v>
      </c>
      <c r="I6239">
        <v>97090200</v>
      </c>
    </row>
    <row r="6240" spans="6:9" x14ac:dyDescent="0.25">
      <c r="F6240" t="str">
        <f t="shared" si="101"/>
        <v>ALLTEMBEC</v>
      </c>
      <c r="G6240" s="149" t="s">
        <v>13438</v>
      </c>
      <c r="H6240" s="149" t="s">
        <v>8962</v>
      </c>
      <c r="I6240">
        <v>40420306</v>
      </c>
    </row>
    <row r="6241" spans="6:9" x14ac:dyDescent="0.25">
      <c r="F6241" t="str">
        <f t="shared" si="101"/>
        <v>ALLTENCATE NICOLON - USA</v>
      </c>
      <c r="G6241" s="149" t="s">
        <v>13438</v>
      </c>
      <c r="H6241" s="149" t="s">
        <v>8966</v>
      </c>
      <c r="I6241">
        <v>40000281</v>
      </c>
    </row>
    <row r="6242" spans="6:9" x14ac:dyDescent="0.25">
      <c r="F6242" t="str">
        <f t="shared" si="101"/>
        <v>ALLTENCORR PACKAGING INC.</v>
      </c>
      <c r="G6242" s="149" t="s">
        <v>13438</v>
      </c>
      <c r="H6242" s="149" t="s">
        <v>8967</v>
      </c>
      <c r="I6242">
        <v>40420488</v>
      </c>
    </row>
    <row r="6243" spans="6:9" x14ac:dyDescent="0.25">
      <c r="F6243" t="str">
        <f t="shared" si="101"/>
        <v>ALLTENOVA CORE</v>
      </c>
      <c r="G6243" s="149" t="s">
        <v>13438</v>
      </c>
      <c r="H6243" s="149" t="s">
        <v>8971</v>
      </c>
      <c r="I6243">
        <v>40007154</v>
      </c>
    </row>
    <row r="6244" spans="6:9" x14ac:dyDescent="0.25">
      <c r="F6244" t="str">
        <f t="shared" si="101"/>
        <v>ALLTENOWO INC</v>
      </c>
      <c r="G6244" s="149" t="s">
        <v>13438</v>
      </c>
      <c r="H6244" s="149" t="s">
        <v>8972</v>
      </c>
      <c r="I6244">
        <v>40000367</v>
      </c>
    </row>
    <row r="6245" spans="6:9" x14ac:dyDescent="0.25">
      <c r="F6245" s="185" t="str">
        <f t="shared" si="101"/>
        <v>ALLTENSION ENVELOPE CORPORATION</v>
      </c>
      <c r="G6245" s="149" t="s">
        <v>13438</v>
      </c>
      <c r="H6245" s="149" t="s">
        <v>8973</v>
      </c>
      <c r="I6245">
        <v>40005119</v>
      </c>
    </row>
    <row r="6246" spans="6:9" x14ac:dyDescent="0.25">
      <c r="F6246" s="185" t="str">
        <f t="shared" si="101"/>
        <v>ALLTENSION ENVELOPE CORPORATION</v>
      </c>
      <c r="G6246" s="149" t="s">
        <v>13438</v>
      </c>
      <c r="H6246" s="149" t="s">
        <v>8973</v>
      </c>
      <c r="I6246">
        <v>40008284</v>
      </c>
    </row>
    <row r="6247" spans="6:9" x14ac:dyDescent="0.25">
      <c r="F6247" t="str">
        <f t="shared" si="101"/>
        <v>ALLTERDUN MATERIAL MANAGEMENT INC.</v>
      </c>
      <c r="G6247" s="149" t="s">
        <v>13438</v>
      </c>
      <c r="H6247" s="149" t="s">
        <v>8974</v>
      </c>
      <c r="I6247">
        <v>40421016</v>
      </c>
    </row>
    <row r="6248" spans="6:9" x14ac:dyDescent="0.25">
      <c r="F6248" t="str">
        <f t="shared" si="101"/>
        <v>ALLTERPCO - NEW JERSEY</v>
      </c>
      <c r="G6248" s="149" t="s">
        <v>13438</v>
      </c>
      <c r="H6248" s="149" t="s">
        <v>8975</v>
      </c>
      <c r="I6248">
        <v>40008146</v>
      </c>
    </row>
    <row r="6249" spans="6:9" x14ac:dyDescent="0.25">
      <c r="F6249" t="str">
        <f t="shared" si="101"/>
        <v>ALLTERPCO - PENNSYLVANIA</v>
      </c>
      <c r="G6249" s="149" t="s">
        <v>13438</v>
      </c>
      <c r="H6249" s="149" t="s">
        <v>8976</v>
      </c>
      <c r="I6249">
        <v>40008145</v>
      </c>
    </row>
    <row r="6250" spans="6:9" x14ac:dyDescent="0.25">
      <c r="F6250" t="str">
        <f t="shared" si="101"/>
        <v>ALLTERPCO, INC - MARYLAND</v>
      </c>
      <c r="G6250" s="149" t="s">
        <v>13438</v>
      </c>
      <c r="H6250" s="149" t="s">
        <v>8977</v>
      </c>
      <c r="I6250">
        <v>40008114</v>
      </c>
    </row>
    <row r="6251" spans="6:9" x14ac:dyDescent="0.25">
      <c r="F6251" t="str">
        <f t="shared" si="101"/>
        <v>ALLTERPCO. INC. - OHIO</v>
      </c>
      <c r="G6251" s="149" t="s">
        <v>13438</v>
      </c>
      <c r="H6251" s="149" t="s">
        <v>8978</v>
      </c>
      <c r="I6251">
        <v>40007400</v>
      </c>
    </row>
    <row r="6252" spans="6:9" x14ac:dyDescent="0.25">
      <c r="F6252" t="str">
        <f t="shared" si="101"/>
        <v>ALLTERUMO BCT, INC.</v>
      </c>
      <c r="G6252" s="149" t="s">
        <v>13438</v>
      </c>
      <c r="H6252" s="149" t="s">
        <v>8981</v>
      </c>
      <c r="I6252">
        <v>40007511</v>
      </c>
    </row>
    <row r="6253" spans="6:9" x14ac:dyDescent="0.25">
      <c r="F6253" t="str">
        <f t="shared" si="101"/>
        <v>ALLTESKER MANUFACTURING CORP</v>
      </c>
      <c r="G6253" s="149" t="s">
        <v>13438</v>
      </c>
      <c r="H6253" s="149" t="s">
        <v>8982</v>
      </c>
      <c r="I6253">
        <v>40007991</v>
      </c>
    </row>
    <row r="6254" spans="6:9" x14ac:dyDescent="0.25">
      <c r="F6254" t="str">
        <f t="shared" si="101"/>
        <v>ALLTEX TECH INDUSTRIES</v>
      </c>
      <c r="G6254" s="149" t="s">
        <v>13438</v>
      </c>
      <c r="H6254" s="149" t="s">
        <v>8986</v>
      </c>
      <c r="I6254">
        <v>40007490</v>
      </c>
    </row>
    <row r="6255" spans="6:9" x14ac:dyDescent="0.25">
      <c r="F6255" t="str">
        <f t="shared" si="101"/>
        <v>ALLTEXAS BELTING</v>
      </c>
      <c r="G6255" s="149" t="s">
        <v>13438</v>
      </c>
      <c r="H6255" s="149" t="s">
        <v>8987</v>
      </c>
      <c r="I6255">
        <v>40007589</v>
      </c>
    </row>
    <row r="6256" spans="6:9" x14ac:dyDescent="0.25">
      <c r="F6256" t="str">
        <f t="shared" si="101"/>
        <v>ALLTEXAS BOOM COMPANY INC.</v>
      </c>
      <c r="G6256" s="149" t="s">
        <v>13438</v>
      </c>
      <c r="H6256" s="149" t="s">
        <v>8988</v>
      </c>
      <c r="I6256">
        <v>40006809</v>
      </c>
    </row>
    <row r="6257" spans="6:9" x14ac:dyDescent="0.25">
      <c r="F6257" t="str">
        <f t="shared" si="101"/>
        <v>ALLTEXAS GULF SALES CO, LTD</v>
      </c>
      <c r="G6257" s="149" t="s">
        <v>13438</v>
      </c>
      <c r="H6257" s="149" t="s">
        <v>8989</v>
      </c>
      <c r="I6257">
        <v>40008728</v>
      </c>
    </row>
    <row r="6258" spans="6:9" x14ac:dyDescent="0.25">
      <c r="F6258" t="str">
        <f t="shared" si="101"/>
        <v>ALLTEXAS TECH UNIVERSITY</v>
      </c>
      <c r="G6258" s="149" t="s">
        <v>13438</v>
      </c>
      <c r="H6258" s="149" t="s">
        <v>8990</v>
      </c>
      <c r="I6258">
        <v>40007052</v>
      </c>
    </row>
    <row r="6259" spans="6:9" x14ac:dyDescent="0.25">
      <c r="F6259" t="str">
        <f t="shared" si="101"/>
        <v>ALLTEXEL TECHNICAL MATERIALS INC.</v>
      </c>
      <c r="G6259" s="149" t="s">
        <v>13438</v>
      </c>
      <c r="H6259" s="149" t="s">
        <v>8991</v>
      </c>
      <c r="I6259">
        <v>40420177</v>
      </c>
    </row>
    <row r="6260" spans="6:9" x14ac:dyDescent="0.25">
      <c r="F6260" t="str">
        <f t="shared" si="101"/>
        <v>ALLTEXWRAP PACKAGING SYSTEMS</v>
      </c>
      <c r="G6260" s="149" t="s">
        <v>13438</v>
      </c>
      <c r="H6260" s="149" t="s">
        <v>8995</v>
      </c>
      <c r="I6260">
        <v>40008914</v>
      </c>
    </row>
    <row r="6261" spans="6:9" x14ac:dyDescent="0.25">
      <c r="F6261" t="str">
        <f t="shared" si="101"/>
        <v>ALLTGW Mechanics GmbH</v>
      </c>
      <c r="G6261" s="149" t="s">
        <v>13438</v>
      </c>
      <c r="H6261" s="149" t="s">
        <v>13936</v>
      </c>
      <c r="I6261">
        <v>3830552</v>
      </c>
    </row>
    <row r="6262" spans="6:9" x14ac:dyDescent="0.25">
      <c r="F6262" t="str">
        <f t="shared" si="101"/>
        <v>ALLTGW SYSTEMS INC</v>
      </c>
      <c r="G6262" s="149" t="s">
        <v>13438</v>
      </c>
      <c r="H6262" s="149" t="s">
        <v>8997</v>
      </c>
      <c r="I6262">
        <v>40003435</v>
      </c>
    </row>
    <row r="6263" spans="6:9" x14ac:dyDescent="0.25">
      <c r="F6263" t="str">
        <f t="shared" si="101"/>
        <v>ALLTHAMAN RUBBER</v>
      </c>
      <c r="G6263" s="149" t="s">
        <v>13438</v>
      </c>
      <c r="H6263" s="149" t="s">
        <v>8998</v>
      </c>
      <c r="I6263">
        <v>40007431</v>
      </c>
    </row>
    <row r="6264" spans="6:9" x14ac:dyDescent="0.25">
      <c r="F6264" t="str">
        <f t="shared" si="101"/>
        <v>ALLTHAMAN RUBBER CO</v>
      </c>
      <c r="G6264" s="149" t="s">
        <v>13438</v>
      </c>
      <c r="H6264" s="149" t="s">
        <v>8999</v>
      </c>
      <c r="I6264">
        <v>40006055</v>
      </c>
    </row>
    <row r="6265" spans="6:9" x14ac:dyDescent="0.25">
      <c r="F6265" t="str">
        <f t="shared" si="101"/>
        <v>ALLTHE AMALGAMATED SUGAR COMPANY LLC</v>
      </c>
      <c r="G6265" s="149" t="s">
        <v>13438</v>
      </c>
      <c r="H6265" s="149" t="s">
        <v>9003</v>
      </c>
      <c r="I6265">
        <v>40007410</v>
      </c>
    </row>
    <row r="6266" spans="6:9" x14ac:dyDescent="0.25">
      <c r="F6266" t="str">
        <f t="shared" si="101"/>
        <v>ALLTHE BELT SHOP</v>
      </c>
      <c r="G6266" s="149" t="s">
        <v>13438</v>
      </c>
      <c r="H6266" s="149" t="s">
        <v>9005</v>
      </c>
      <c r="I6266">
        <v>40006449</v>
      </c>
    </row>
    <row r="6267" spans="6:9" x14ac:dyDescent="0.25">
      <c r="F6267" t="str">
        <f t="shared" si="101"/>
        <v>ALLTHE BELT SHOP (875204 ALBERTA LTD)</v>
      </c>
      <c r="G6267" s="149" t="s">
        <v>13438</v>
      </c>
      <c r="H6267" s="149" t="s">
        <v>9006</v>
      </c>
      <c r="I6267">
        <v>40420495</v>
      </c>
    </row>
    <row r="6268" spans="6:9" x14ac:dyDescent="0.25">
      <c r="F6268" t="str">
        <f t="shared" si="101"/>
        <v>ALLTHE BELT SHOP LTD.</v>
      </c>
      <c r="G6268" s="149" t="s">
        <v>13438</v>
      </c>
      <c r="H6268" s="149" t="s">
        <v>9007</v>
      </c>
      <c r="I6268">
        <v>40420291</v>
      </c>
    </row>
    <row r="6269" spans="6:9" x14ac:dyDescent="0.25">
      <c r="F6269" t="str">
        <f t="shared" si="101"/>
        <v>ALLTHE BOX COMPANY, INC.</v>
      </c>
      <c r="G6269" s="149" t="s">
        <v>13438</v>
      </c>
      <c r="H6269" s="149" t="s">
        <v>9010</v>
      </c>
      <c r="I6269">
        <v>40006979</v>
      </c>
    </row>
    <row r="6270" spans="6:9" x14ac:dyDescent="0.25">
      <c r="F6270" t="str">
        <f t="shared" si="101"/>
        <v>ALLTHE BRIGGS COMPANY</v>
      </c>
      <c r="G6270" s="149" t="s">
        <v>13438</v>
      </c>
      <c r="H6270" s="149" t="s">
        <v>9011</v>
      </c>
      <c r="I6270">
        <v>40002013</v>
      </c>
    </row>
    <row r="6271" spans="6:9" x14ac:dyDescent="0.25">
      <c r="F6271" t="str">
        <f t="shared" si="101"/>
        <v>ALLTHE CLOROX COMPANY OF CANADA LTD.</v>
      </c>
      <c r="G6271" s="149" t="s">
        <v>13438</v>
      </c>
      <c r="H6271" s="149" t="s">
        <v>9012</v>
      </c>
      <c r="I6271">
        <v>40420192</v>
      </c>
    </row>
    <row r="6272" spans="6:9" x14ac:dyDescent="0.25">
      <c r="F6272" t="str">
        <f t="shared" si="101"/>
        <v>ALLTHE DAVIS GROUPE, LLC</v>
      </c>
      <c r="G6272" s="149" t="s">
        <v>13438</v>
      </c>
      <c r="H6272" s="149" t="s">
        <v>9014</v>
      </c>
      <c r="I6272">
        <v>40008560</v>
      </c>
    </row>
    <row r="6273" spans="6:9" x14ac:dyDescent="0.25">
      <c r="F6273" t="str">
        <f t="shared" si="101"/>
        <v>ALLTHE DEAM COMPANY LIMITED</v>
      </c>
      <c r="G6273" s="149" t="s">
        <v>13438</v>
      </c>
      <c r="H6273" s="149" t="s">
        <v>9015</v>
      </c>
      <c r="I6273">
        <v>40420223</v>
      </c>
    </row>
    <row r="6274" spans="6:9" x14ac:dyDescent="0.25">
      <c r="F6274" t="str">
        <f t="shared" si="101"/>
        <v>ALLTHE DESERT SUN</v>
      </c>
      <c r="G6274" s="149" t="s">
        <v>13438</v>
      </c>
      <c r="H6274" s="149" t="s">
        <v>9016</v>
      </c>
      <c r="I6274">
        <v>40007809</v>
      </c>
    </row>
    <row r="6275" spans="6:9" x14ac:dyDescent="0.25">
      <c r="F6275" t="str">
        <f t="shared" ref="F6275:F6338" si="102">CONCATENATE(G6275, H6275)</f>
        <v>ALLTHE DIAL CORPORATION</v>
      </c>
      <c r="G6275" s="149" t="s">
        <v>13438</v>
      </c>
      <c r="H6275" s="149" t="s">
        <v>9017</v>
      </c>
      <c r="I6275">
        <v>40005283</v>
      </c>
    </row>
    <row r="6276" spans="6:9" x14ac:dyDescent="0.25">
      <c r="F6276" t="str">
        <f t="shared" si="102"/>
        <v>ALLTHE ESSENTIAL IMAGE</v>
      </c>
      <c r="G6276" s="149" t="s">
        <v>13438</v>
      </c>
      <c r="H6276" s="149" t="s">
        <v>9020</v>
      </c>
      <c r="I6276">
        <v>40421264</v>
      </c>
    </row>
    <row r="6277" spans="6:9" x14ac:dyDescent="0.25">
      <c r="F6277" t="str">
        <f t="shared" si="102"/>
        <v>ALLTHE EVERCARE COMPANY CANADA INC.</v>
      </c>
      <c r="G6277" s="149" t="s">
        <v>13438</v>
      </c>
      <c r="H6277" s="149" t="s">
        <v>9021</v>
      </c>
      <c r="I6277">
        <v>40420197</v>
      </c>
    </row>
    <row r="6278" spans="6:9" x14ac:dyDescent="0.25">
      <c r="F6278" t="str">
        <f t="shared" si="102"/>
        <v>ALLTHE FILLO FACTORY</v>
      </c>
      <c r="G6278" s="149" t="s">
        <v>13438</v>
      </c>
      <c r="H6278" s="149" t="s">
        <v>9023</v>
      </c>
      <c r="I6278">
        <v>40000804</v>
      </c>
    </row>
    <row r="6279" spans="6:9" x14ac:dyDescent="0.25">
      <c r="F6279" t="str">
        <f t="shared" si="102"/>
        <v>ALLTHE FRENCH PATISSERIE</v>
      </c>
      <c r="G6279" s="149" t="s">
        <v>13438</v>
      </c>
      <c r="H6279" s="149" t="s">
        <v>9024</v>
      </c>
      <c r="I6279">
        <v>40008445</v>
      </c>
    </row>
    <row r="6280" spans="6:9" x14ac:dyDescent="0.25">
      <c r="F6280" t="str">
        <f t="shared" si="102"/>
        <v>ALLTHE GOODYEAR TIRE &amp; RUBBER CO.</v>
      </c>
      <c r="G6280" s="149" t="s">
        <v>13438</v>
      </c>
      <c r="H6280" s="149" t="s">
        <v>9027</v>
      </c>
      <c r="I6280">
        <v>40008523</v>
      </c>
    </row>
    <row r="6281" spans="6:9" x14ac:dyDescent="0.25">
      <c r="F6281" t="str">
        <f t="shared" si="102"/>
        <v>ALLTHE GREAT CANADIAN MEAT CO.</v>
      </c>
      <c r="G6281" s="149" t="s">
        <v>13438</v>
      </c>
      <c r="H6281" s="149" t="s">
        <v>9028</v>
      </c>
      <c r="I6281">
        <v>40420986</v>
      </c>
    </row>
    <row r="6282" spans="6:9" x14ac:dyDescent="0.25">
      <c r="F6282" t="str">
        <f t="shared" si="102"/>
        <v>ALLTHE HERSHEY CANADA INC.</v>
      </c>
      <c r="G6282" s="149" t="s">
        <v>13438</v>
      </c>
      <c r="H6282" s="149" t="s">
        <v>9031</v>
      </c>
      <c r="I6282">
        <v>40420426</v>
      </c>
    </row>
    <row r="6283" spans="6:9" x14ac:dyDescent="0.25">
      <c r="F6283" s="185" t="str">
        <f t="shared" si="102"/>
        <v>ALLTHE HERSHEY COMPANY</v>
      </c>
      <c r="G6283" s="149" t="s">
        <v>13438</v>
      </c>
      <c r="H6283" s="149" t="s">
        <v>9032</v>
      </c>
      <c r="I6283">
        <v>40008000</v>
      </c>
    </row>
    <row r="6284" spans="6:9" x14ac:dyDescent="0.25">
      <c r="F6284" s="185" t="str">
        <f t="shared" si="102"/>
        <v>ALLTHE HERSHEY COMPANY</v>
      </c>
      <c r="G6284" s="149" t="s">
        <v>13438</v>
      </c>
      <c r="H6284" s="149" t="s">
        <v>9032</v>
      </c>
      <c r="I6284">
        <v>40008035</v>
      </c>
    </row>
    <row r="6285" spans="6:9" x14ac:dyDescent="0.25">
      <c r="F6285" t="str">
        <f t="shared" si="102"/>
        <v>ALLTHE KELLER COMPANIES, INC.</v>
      </c>
      <c r="G6285" s="149" t="s">
        <v>13438</v>
      </c>
      <c r="H6285" s="149" t="s">
        <v>9035</v>
      </c>
      <c r="I6285">
        <v>40005824</v>
      </c>
    </row>
    <row r="6286" spans="6:9" x14ac:dyDescent="0.25">
      <c r="F6286" t="str">
        <f t="shared" si="102"/>
        <v>ALLTHE LAUNDRY SOURCE</v>
      </c>
      <c r="G6286" s="149" t="s">
        <v>13438</v>
      </c>
      <c r="H6286" s="149" t="s">
        <v>9039</v>
      </c>
      <c r="I6286">
        <v>40006790</v>
      </c>
    </row>
    <row r="6287" spans="6:9" x14ac:dyDescent="0.25">
      <c r="F6287" t="str">
        <f t="shared" si="102"/>
        <v>ALLTHE LEE COMPANY</v>
      </c>
      <c r="G6287" s="149" t="s">
        <v>13438</v>
      </c>
      <c r="H6287" s="149" t="s">
        <v>9040</v>
      </c>
      <c r="I6287">
        <v>40008341</v>
      </c>
    </row>
    <row r="6288" spans="6:9" x14ac:dyDescent="0.25">
      <c r="F6288" t="str">
        <f t="shared" si="102"/>
        <v>ALLTHE LIGHTHOUSE FOR THE BLIND IN</v>
      </c>
      <c r="G6288" s="149" t="s">
        <v>13438</v>
      </c>
      <c r="H6288" s="149" t="s">
        <v>9041</v>
      </c>
      <c r="I6288">
        <v>40005465</v>
      </c>
    </row>
    <row r="6289" spans="6:9" x14ac:dyDescent="0.25">
      <c r="F6289" t="str">
        <f t="shared" si="102"/>
        <v>ALLTHE MCCALL PATTERN COMPANY INC</v>
      </c>
      <c r="G6289" s="149" t="s">
        <v>13438</v>
      </c>
      <c r="H6289" s="149" t="s">
        <v>9044</v>
      </c>
      <c r="I6289">
        <v>40008115</v>
      </c>
    </row>
    <row r="6290" spans="6:9" x14ac:dyDescent="0.25">
      <c r="F6290" t="str">
        <f t="shared" si="102"/>
        <v>ALLTHE MISSISSAUGA NEWS</v>
      </c>
      <c r="G6290" s="149" t="s">
        <v>13438</v>
      </c>
      <c r="H6290" s="149" t="s">
        <v>9046</v>
      </c>
      <c r="I6290">
        <v>40420828</v>
      </c>
    </row>
    <row r="6291" spans="6:9" x14ac:dyDescent="0.25">
      <c r="F6291" t="str">
        <f t="shared" si="102"/>
        <v>ALLTHE MUFFIN MAM INC</v>
      </c>
      <c r="G6291" s="149" t="s">
        <v>13438</v>
      </c>
      <c r="H6291" s="149" t="s">
        <v>9047</v>
      </c>
      <c r="I6291">
        <v>40008785</v>
      </c>
    </row>
    <row r="6292" spans="6:9" x14ac:dyDescent="0.25">
      <c r="F6292" t="str">
        <f t="shared" si="102"/>
        <v>ALLTHE OFFSET HOUSE</v>
      </c>
      <c r="G6292" s="149" t="s">
        <v>13438</v>
      </c>
      <c r="H6292" s="149" t="s">
        <v>9048</v>
      </c>
      <c r="I6292">
        <v>40001884</v>
      </c>
    </row>
    <row r="6293" spans="6:9" x14ac:dyDescent="0.25">
      <c r="F6293" t="str">
        <f t="shared" si="102"/>
        <v>ALLTHE OKONITE COMPANY, INC.</v>
      </c>
      <c r="G6293" s="149" t="s">
        <v>13438</v>
      </c>
      <c r="H6293" s="149" t="s">
        <v>9051</v>
      </c>
      <c r="I6293">
        <v>40000295</v>
      </c>
    </row>
    <row r="6294" spans="6:9" x14ac:dyDescent="0.25">
      <c r="F6294" t="str">
        <f t="shared" si="102"/>
        <v>ALLTHE ORIGINAL CAKERIE LTD</v>
      </c>
      <c r="G6294" s="149" t="s">
        <v>13438</v>
      </c>
      <c r="H6294" s="149" t="s">
        <v>9052</v>
      </c>
      <c r="I6294">
        <v>40420987</v>
      </c>
    </row>
    <row r="6295" spans="6:9" x14ac:dyDescent="0.25">
      <c r="F6295" t="str">
        <f t="shared" si="102"/>
        <v>ALLTHE PARTS BIN</v>
      </c>
      <c r="G6295" s="149" t="s">
        <v>13438</v>
      </c>
      <c r="H6295" s="149" t="s">
        <v>9054</v>
      </c>
      <c r="I6295">
        <v>40007141</v>
      </c>
    </row>
    <row r="6296" spans="6:9" x14ac:dyDescent="0.25">
      <c r="F6296" t="str">
        <f t="shared" si="102"/>
        <v>ALLTHE PRINTING TEAM INC.</v>
      </c>
      <c r="G6296" s="149" t="s">
        <v>13438</v>
      </c>
      <c r="H6296" s="149" t="s">
        <v>9056</v>
      </c>
      <c r="I6296">
        <v>40420813</v>
      </c>
    </row>
    <row r="6297" spans="6:9" x14ac:dyDescent="0.25">
      <c r="F6297" t="str">
        <f t="shared" si="102"/>
        <v>ALLTHE PROCTER &amp; GAMBLE MFG CO</v>
      </c>
      <c r="G6297" s="149" t="s">
        <v>13438</v>
      </c>
      <c r="H6297" s="149" t="s">
        <v>9057</v>
      </c>
      <c r="I6297">
        <v>40008738</v>
      </c>
    </row>
    <row r="6298" spans="6:9" x14ac:dyDescent="0.25">
      <c r="F6298" t="str">
        <f t="shared" si="102"/>
        <v>ALLTHE QUAKER OATS COMPANY</v>
      </c>
      <c r="G6298" s="149" t="s">
        <v>13438</v>
      </c>
      <c r="H6298" s="149" t="s">
        <v>9058</v>
      </c>
      <c r="I6298">
        <v>40005414</v>
      </c>
    </row>
    <row r="6299" spans="6:9" x14ac:dyDescent="0.25">
      <c r="F6299" t="str">
        <f t="shared" si="102"/>
        <v>ALLTHE RAYWAL LIMITED PARTNERSHIP</v>
      </c>
      <c r="G6299" s="149" t="s">
        <v>13438</v>
      </c>
      <c r="H6299" s="149" t="s">
        <v>9059</v>
      </c>
      <c r="I6299">
        <v>40424242</v>
      </c>
    </row>
    <row r="6300" spans="6:9" x14ac:dyDescent="0.25">
      <c r="F6300" t="str">
        <f t="shared" si="102"/>
        <v>ALLTHE REPUBLICAN</v>
      </c>
      <c r="G6300" s="149" t="s">
        <v>13438</v>
      </c>
      <c r="H6300" s="149" t="s">
        <v>9061</v>
      </c>
      <c r="I6300">
        <v>40006551</v>
      </c>
    </row>
    <row r="6301" spans="6:9" x14ac:dyDescent="0.25">
      <c r="F6301" t="str">
        <f t="shared" si="102"/>
        <v>ALLTHE RITE CONNECTION</v>
      </c>
      <c r="G6301" s="149" t="s">
        <v>13438</v>
      </c>
      <c r="H6301" s="149" t="s">
        <v>9062</v>
      </c>
      <c r="I6301">
        <v>40420395</v>
      </c>
    </row>
    <row r="6302" spans="6:9" x14ac:dyDescent="0.25">
      <c r="F6302" t="str">
        <f t="shared" si="102"/>
        <v>ALLTHE RUBBER HOUSE INC.</v>
      </c>
      <c r="G6302" s="149" t="s">
        <v>13438</v>
      </c>
      <c r="H6302" s="149" t="s">
        <v>9064</v>
      </c>
      <c r="I6302">
        <v>40006076</v>
      </c>
    </row>
    <row r="6303" spans="6:9" x14ac:dyDescent="0.25">
      <c r="F6303" t="str">
        <f t="shared" si="102"/>
        <v>ALLTHE SEIDL'S BINDERY INC</v>
      </c>
      <c r="G6303" s="149" t="s">
        <v>13438</v>
      </c>
      <c r="H6303" s="149" t="s">
        <v>9066</v>
      </c>
      <c r="I6303">
        <v>40008325</v>
      </c>
    </row>
    <row r="6304" spans="6:9" x14ac:dyDescent="0.25">
      <c r="F6304" t="str">
        <f t="shared" si="102"/>
        <v>ALLTHE SEIDL'S BINDERY, INC.</v>
      </c>
      <c r="G6304" s="149" t="s">
        <v>13438</v>
      </c>
      <c r="H6304" s="149" t="s">
        <v>9067</v>
      </c>
      <c r="I6304">
        <v>40007272</v>
      </c>
    </row>
    <row r="6305" spans="6:9" x14ac:dyDescent="0.25">
      <c r="F6305" t="str">
        <f t="shared" si="102"/>
        <v>ALLTHE STORE DECOR COMPANY</v>
      </c>
      <c r="G6305" s="149" t="s">
        <v>13438</v>
      </c>
      <c r="H6305" s="149" t="s">
        <v>9069</v>
      </c>
      <c r="I6305">
        <v>40007341</v>
      </c>
    </row>
    <row r="6306" spans="6:9" x14ac:dyDescent="0.25">
      <c r="F6306" t="str">
        <f t="shared" si="102"/>
        <v>ALLTHE TECH GROUP</v>
      </c>
      <c r="G6306" s="149" t="s">
        <v>13438</v>
      </c>
      <c r="H6306" s="149" t="s">
        <v>9072</v>
      </c>
      <c r="I6306">
        <v>40005356</v>
      </c>
    </row>
    <row r="6307" spans="6:9" x14ac:dyDescent="0.25">
      <c r="F6307" t="str">
        <f t="shared" si="102"/>
        <v>ALLTHE UNLAUB COMPANY</v>
      </c>
      <c r="G6307" s="149" t="s">
        <v>13438</v>
      </c>
      <c r="H6307" s="149" t="s">
        <v>9075</v>
      </c>
      <c r="I6307">
        <v>40006395</v>
      </c>
    </row>
    <row r="6308" spans="6:9" x14ac:dyDescent="0.25">
      <c r="F6308" t="str">
        <f t="shared" si="102"/>
        <v>ALLTHE VILLAGES MEDIA GROUP</v>
      </c>
      <c r="G6308" s="149" t="s">
        <v>13438</v>
      </c>
      <c r="H6308" s="149" t="s">
        <v>9076</v>
      </c>
      <c r="I6308">
        <v>40003547</v>
      </c>
    </row>
    <row r="6309" spans="6:9" x14ac:dyDescent="0.25">
      <c r="F6309" t="str">
        <f t="shared" si="102"/>
        <v>ALLTHERMA TRU CORP</v>
      </c>
      <c r="G6309" s="149" t="s">
        <v>13438</v>
      </c>
      <c r="H6309" s="149" t="s">
        <v>9077</v>
      </c>
      <c r="I6309">
        <v>40002570</v>
      </c>
    </row>
    <row r="6310" spans="6:9" x14ac:dyDescent="0.25">
      <c r="F6310" t="str">
        <f t="shared" si="102"/>
        <v>ALLTHERMO CRS LTD</v>
      </c>
      <c r="G6310" s="149" t="s">
        <v>13438</v>
      </c>
      <c r="H6310" s="149" t="s">
        <v>9079</v>
      </c>
      <c r="I6310">
        <v>40420303</v>
      </c>
    </row>
    <row r="6311" spans="6:9" x14ac:dyDescent="0.25">
      <c r="F6311" t="str">
        <f t="shared" si="102"/>
        <v>ALLTHERMO FISHER SCIENTIFIC</v>
      </c>
      <c r="G6311" s="149" t="s">
        <v>13438</v>
      </c>
      <c r="H6311" s="149" t="s">
        <v>9080</v>
      </c>
      <c r="I6311">
        <v>40005124</v>
      </c>
    </row>
    <row r="6312" spans="6:9" x14ac:dyDescent="0.25">
      <c r="F6312" t="str">
        <f t="shared" si="102"/>
        <v>ALLTHERMO-GRAPHIC, LLC.</v>
      </c>
      <c r="G6312" s="149" t="s">
        <v>13438</v>
      </c>
      <c r="H6312" s="149" t="s">
        <v>9081</v>
      </c>
      <c r="I6312">
        <v>40002741</v>
      </c>
    </row>
    <row r="6313" spans="6:9" x14ac:dyDescent="0.25">
      <c r="F6313" t="str">
        <f t="shared" si="102"/>
        <v>ALLTHERMOSTOP INC.</v>
      </c>
      <c r="G6313" s="149" t="s">
        <v>13438</v>
      </c>
      <c r="H6313" s="149" t="s">
        <v>9083</v>
      </c>
      <c r="I6313">
        <v>40420629</v>
      </c>
    </row>
    <row r="6314" spans="6:9" x14ac:dyDescent="0.25">
      <c r="F6314" t="str">
        <f t="shared" si="102"/>
        <v>ALLTHERM-O-TYPE CORPORATION</v>
      </c>
      <c r="G6314" s="149" t="s">
        <v>13438</v>
      </c>
      <c r="H6314" s="149" t="s">
        <v>9084</v>
      </c>
      <c r="I6314">
        <v>40003238</v>
      </c>
    </row>
    <row r="6315" spans="6:9" x14ac:dyDescent="0.25">
      <c r="F6315" t="str">
        <f t="shared" si="102"/>
        <v>ALLTHIELE TECHNOLOGIES NE</v>
      </c>
      <c r="G6315" s="149" t="s">
        <v>13438</v>
      </c>
      <c r="H6315" s="149" t="s">
        <v>9085</v>
      </c>
      <c r="I6315">
        <v>40006542</v>
      </c>
    </row>
    <row r="6316" spans="6:9" x14ac:dyDescent="0.25">
      <c r="F6316" t="str">
        <f t="shared" si="102"/>
        <v>ALLTHOMAS CONVEYOR &amp; EQUIPMENT COMPANY</v>
      </c>
      <c r="G6316" s="149" t="s">
        <v>13438</v>
      </c>
      <c r="H6316" s="149" t="s">
        <v>9086</v>
      </c>
      <c r="I6316">
        <v>40006714</v>
      </c>
    </row>
    <row r="6317" spans="6:9" x14ac:dyDescent="0.25">
      <c r="F6317" t="str">
        <f t="shared" si="102"/>
        <v>ALLTHOMAS SPRING CO. OF CT</v>
      </c>
      <c r="G6317" s="149" t="s">
        <v>13438</v>
      </c>
      <c r="H6317" s="149" t="s">
        <v>9090</v>
      </c>
      <c r="I6317">
        <v>40002869</v>
      </c>
    </row>
    <row r="6318" spans="6:9" x14ac:dyDescent="0.25">
      <c r="F6318" t="str">
        <f t="shared" si="102"/>
        <v>ALLTHOMPSON DIRECT</v>
      </c>
      <c r="G6318" s="149" t="s">
        <v>13438</v>
      </c>
      <c r="H6318" s="149" t="s">
        <v>9091</v>
      </c>
      <c r="I6318">
        <v>40002150</v>
      </c>
    </row>
    <row r="6319" spans="6:9" x14ac:dyDescent="0.25">
      <c r="F6319" t="str">
        <f t="shared" si="102"/>
        <v>ALLTHOMPSON INDUSTRIAL SUPPL</v>
      </c>
      <c r="G6319" s="149" t="s">
        <v>13438</v>
      </c>
      <c r="H6319" s="149" t="s">
        <v>9092</v>
      </c>
      <c r="I6319">
        <v>40004060</v>
      </c>
    </row>
    <row r="6320" spans="6:9" x14ac:dyDescent="0.25">
      <c r="F6320" t="str">
        <f t="shared" si="102"/>
        <v>ALLTHOMPSON INDUSTRIAL SUPPLY INC.</v>
      </c>
      <c r="G6320" s="149" t="s">
        <v>13438</v>
      </c>
      <c r="H6320" s="149" t="s">
        <v>9093</v>
      </c>
      <c r="I6320">
        <v>40001346</v>
      </c>
    </row>
    <row r="6321" spans="6:9" x14ac:dyDescent="0.25">
      <c r="F6321" t="str">
        <f t="shared" si="102"/>
        <v>ALLTHORN INDUSTRIAL SERVICES</v>
      </c>
      <c r="G6321" s="149" t="s">
        <v>13438</v>
      </c>
      <c r="H6321" s="149" t="s">
        <v>9095</v>
      </c>
      <c r="I6321">
        <v>40421444</v>
      </c>
    </row>
    <row r="6322" spans="6:9" x14ac:dyDescent="0.25">
      <c r="F6322" t="str">
        <f t="shared" si="102"/>
        <v>ALLTHORO PACKAGING</v>
      </c>
      <c r="G6322" s="149" t="s">
        <v>13438</v>
      </c>
      <c r="H6322" s="149" t="s">
        <v>9096</v>
      </c>
      <c r="I6322">
        <v>40003975</v>
      </c>
    </row>
    <row r="6323" spans="6:9" x14ac:dyDescent="0.25">
      <c r="F6323" t="str">
        <f t="shared" si="102"/>
        <v>ALLTHORTSEN MAGNETICS CO.</v>
      </c>
      <c r="G6323" s="149" t="s">
        <v>13438</v>
      </c>
      <c r="H6323" s="149" t="s">
        <v>9098</v>
      </c>
      <c r="I6323">
        <v>40006624</v>
      </c>
    </row>
    <row r="6324" spans="6:9" x14ac:dyDescent="0.25">
      <c r="F6324" t="str">
        <f t="shared" si="102"/>
        <v>ALLTHRACE-LINQ, INC.</v>
      </c>
      <c r="G6324" s="149" t="s">
        <v>13438</v>
      </c>
      <c r="H6324" s="149" t="s">
        <v>9099</v>
      </c>
      <c r="I6324">
        <v>40002340</v>
      </c>
    </row>
    <row r="6325" spans="6:9" x14ac:dyDescent="0.25">
      <c r="F6325" t="str">
        <f t="shared" si="102"/>
        <v>ALLTHYSSENKRUPP AIRPORT SYSTEMS, INC</v>
      </c>
      <c r="G6325" s="149" t="s">
        <v>13438</v>
      </c>
      <c r="H6325" s="149" t="s">
        <v>9101</v>
      </c>
      <c r="I6325">
        <v>40005840</v>
      </c>
    </row>
    <row r="6326" spans="6:9" x14ac:dyDescent="0.25">
      <c r="F6326" t="str">
        <f t="shared" si="102"/>
        <v>ALLTHYSSENKRUPP PRESTA</v>
      </c>
      <c r="G6326" s="149" t="s">
        <v>13438</v>
      </c>
      <c r="H6326" s="149" t="s">
        <v>9102</v>
      </c>
      <c r="I6326">
        <v>40006486</v>
      </c>
    </row>
    <row r="6327" spans="6:9" x14ac:dyDescent="0.25">
      <c r="F6327" t="str">
        <f t="shared" si="102"/>
        <v>ALLTHYSSENKRUPP RUBBER MACHINERY</v>
      </c>
      <c r="G6327" s="149" t="s">
        <v>13438</v>
      </c>
      <c r="H6327" s="149" t="s">
        <v>9103</v>
      </c>
      <c r="I6327">
        <v>40003068</v>
      </c>
    </row>
    <row r="6328" spans="6:9" x14ac:dyDescent="0.25">
      <c r="F6328" t="str">
        <f t="shared" si="102"/>
        <v>ALLTICA</v>
      </c>
      <c r="G6328" s="149" t="s">
        <v>13438</v>
      </c>
      <c r="H6328" s="149" t="s">
        <v>9105</v>
      </c>
      <c r="I6328">
        <v>40007389</v>
      </c>
    </row>
    <row r="6329" spans="6:9" x14ac:dyDescent="0.25">
      <c r="F6329" t="str">
        <f t="shared" si="102"/>
        <v>ALLTIDEWATER CONVEYOR INC.</v>
      </c>
      <c r="G6329" s="149" t="s">
        <v>13438</v>
      </c>
      <c r="H6329" s="149" t="s">
        <v>9106</v>
      </c>
      <c r="I6329">
        <v>40005569</v>
      </c>
    </row>
    <row r="6330" spans="6:9" x14ac:dyDescent="0.25">
      <c r="F6330" t="str">
        <f t="shared" si="102"/>
        <v>ALLTIELMAN NORTH AMERICA LTD.</v>
      </c>
      <c r="G6330" s="149" t="s">
        <v>13438</v>
      </c>
      <c r="H6330" s="149" t="s">
        <v>9107</v>
      </c>
      <c r="I6330">
        <v>40424237</v>
      </c>
    </row>
    <row r="6331" spans="6:9" x14ac:dyDescent="0.25">
      <c r="F6331" t="str">
        <f t="shared" si="102"/>
        <v>ALLTIEMANN INDUSTRIAL SUPPLY</v>
      </c>
      <c r="G6331" s="149" t="s">
        <v>13438</v>
      </c>
      <c r="H6331" s="149" t="s">
        <v>9108</v>
      </c>
      <c r="I6331">
        <v>40005585</v>
      </c>
    </row>
    <row r="6332" spans="6:9" x14ac:dyDescent="0.25">
      <c r="F6332" t="str">
        <f t="shared" si="102"/>
        <v>ALLTIETEX CORPORATION</v>
      </c>
      <c r="G6332" s="149" t="s">
        <v>13438</v>
      </c>
      <c r="H6332" s="149" t="s">
        <v>9109</v>
      </c>
      <c r="I6332">
        <v>40000284</v>
      </c>
    </row>
    <row r="6333" spans="6:9" x14ac:dyDescent="0.25">
      <c r="F6333" t="str">
        <f t="shared" si="102"/>
        <v>ALLTIFFANY GATE FOODS INC.</v>
      </c>
      <c r="G6333" s="149" t="s">
        <v>13438</v>
      </c>
      <c r="H6333" s="149" t="s">
        <v>9110</v>
      </c>
      <c r="I6333">
        <v>40424221</v>
      </c>
    </row>
    <row r="6334" spans="6:9" x14ac:dyDescent="0.25">
      <c r="F6334" t="str">
        <f t="shared" si="102"/>
        <v>ALLTIGER MATERIAL HANDLING</v>
      </c>
      <c r="G6334" s="149" t="s">
        <v>13438</v>
      </c>
      <c r="H6334" s="149" t="s">
        <v>9111</v>
      </c>
      <c r="I6334">
        <v>40007842</v>
      </c>
    </row>
    <row r="6335" spans="6:9" x14ac:dyDescent="0.25">
      <c r="F6335" t="str">
        <f t="shared" si="102"/>
        <v>ALLTIMET</v>
      </c>
      <c r="G6335" s="149" t="s">
        <v>13438</v>
      </c>
      <c r="H6335" s="149" t="s">
        <v>9115</v>
      </c>
      <c r="I6335">
        <v>40007338</v>
      </c>
    </row>
    <row r="6336" spans="6:9" x14ac:dyDescent="0.25">
      <c r="F6336" t="str">
        <f t="shared" si="102"/>
        <v>ALLTIMOTHY'S COFFEES OF THE WORLD INC.</v>
      </c>
      <c r="G6336" s="149" t="s">
        <v>13438</v>
      </c>
      <c r="H6336" s="149" t="s">
        <v>9116</v>
      </c>
      <c r="I6336">
        <v>40421027</v>
      </c>
    </row>
    <row r="6337" spans="6:9" x14ac:dyDescent="0.25">
      <c r="F6337" t="str">
        <f t="shared" si="102"/>
        <v>ALLTIS BREWER LLC</v>
      </c>
      <c r="G6337" s="149" t="s">
        <v>13438</v>
      </c>
      <c r="H6337" s="149" t="s">
        <v>9121</v>
      </c>
      <c r="I6337">
        <v>40007482</v>
      </c>
    </row>
    <row r="6338" spans="6:9" x14ac:dyDescent="0.25">
      <c r="F6338" t="str">
        <f t="shared" si="102"/>
        <v>ALLTISHCON CORP</v>
      </c>
      <c r="G6338" s="149" t="s">
        <v>13438</v>
      </c>
      <c r="H6338" s="149" t="s">
        <v>9122</v>
      </c>
      <c r="I6338">
        <v>40003873</v>
      </c>
    </row>
    <row r="6339" spans="6:9" x14ac:dyDescent="0.25">
      <c r="F6339" t="str">
        <f t="shared" ref="F6339:F6402" si="103">CONCATENATE(G6339, H6339)</f>
        <v>ALLTISHMA INNOVATIONS, LLC</v>
      </c>
      <c r="G6339" s="149" t="s">
        <v>13438</v>
      </c>
      <c r="H6339" s="149" t="s">
        <v>9123</v>
      </c>
      <c r="I6339">
        <v>40003334</v>
      </c>
    </row>
    <row r="6340" spans="6:9" x14ac:dyDescent="0.25">
      <c r="F6340" t="str">
        <f t="shared" si="103"/>
        <v>ALLTISMA MACHINERY CORP.</v>
      </c>
      <c r="G6340" s="149" t="s">
        <v>13438</v>
      </c>
      <c r="H6340" s="149" t="s">
        <v>9124</v>
      </c>
      <c r="I6340">
        <v>40001278</v>
      </c>
    </row>
    <row r="6341" spans="6:9" x14ac:dyDescent="0.25">
      <c r="F6341" t="str">
        <f t="shared" si="103"/>
        <v>ALLTNR INDUSTRIAL DOORS INC</v>
      </c>
      <c r="G6341" s="149" t="s">
        <v>13438</v>
      </c>
      <c r="H6341" s="149" t="s">
        <v>9128</v>
      </c>
      <c r="I6341">
        <v>40421230</v>
      </c>
    </row>
    <row r="6342" spans="6:9" x14ac:dyDescent="0.25">
      <c r="F6342" t="str">
        <f t="shared" si="103"/>
        <v>ALLTOA WINCHESTER LLC</v>
      </c>
      <c r="G6342" s="149" t="s">
        <v>13438</v>
      </c>
      <c r="H6342" s="149" t="s">
        <v>9129</v>
      </c>
      <c r="I6342">
        <v>40008760</v>
      </c>
    </row>
    <row r="6343" spans="6:9" x14ac:dyDescent="0.25">
      <c r="F6343" t="str">
        <f t="shared" si="103"/>
        <v>ALLTOBIN MACHINE TOOL SERVICES</v>
      </c>
      <c r="G6343" s="149" t="s">
        <v>13438</v>
      </c>
      <c r="H6343" s="149" t="s">
        <v>9130</v>
      </c>
      <c r="I6343">
        <v>40006761</v>
      </c>
    </row>
    <row r="6344" spans="6:9" x14ac:dyDescent="0.25">
      <c r="F6344" t="str">
        <f t="shared" si="103"/>
        <v>ALLTODD ENGINEERING LTD</v>
      </c>
      <c r="G6344" s="149" t="s">
        <v>13438</v>
      </c>
      <c r="H6344" s="149" t="s">
        <v>9132</v>
      </c>
      <c r="I6344">
        <v>40420763</v>
      </c>
    </row>
    <row r="6345" spans="6:9" x14ac:dyDescent="0.25">
      <c r="F6345" t="str">
        <f t="shared" si="103"/>
        <v>ALLTOLKO INDUSTRIES LTD.</v>
      </c>
      <c r="G6345" s="149" t="s">
        <v>13438</v>
      </c>
      <c r="H6345" s="149" t="s">
        <v>9134</v>
      </c>
      <c r="I6345">
        <v>40420766</v>
      </c>
    </row>
    <row r="6346" spans="6:9" x14ac:dyDescent="0.25">
      <c r="F6346" t="str">
        <f t="shared" si="103"/>
        <v>ALLTOMATO THYME CORP.</v>
      </c>
      <c r="G6346" s="149" t="s">
        <v>13438</v>
      </c>
      <c r="H6346" s="149" t="s">
        <v>9135</v>
      </c>
      <c r="I6346">
        <v>40006652</v>
      </c>
    </row>
    <row r="6347" spans="6:9" x14ac:dyDescent="0.25">
      <c r="F6347" t="str">
        <f t="shared" si="103"/>
        <v>ALLTOOL CRAFT INC.</v>
      </c>
      <c r="G6347" s="149" t="s">
        <v>13438</v>
      </c>
      <c r="H6347" s="149" t="s">
        <v>9140</v>
      </c>
      <c r="I6347">
        <v>40008675</v>
      </c>
    </row>
    <row r="6348" spans="6:9" x14ac:dyDescent="0.25">
      <c r="F6348" t="str">
        <f t="shared" si="103"/>
        <v>ALLTOOLS FOR INDUSTRY CORP</v>
      </c>
      <c r="G6348" s="149" t="s">
        <v>13438</v>
      </c>
      <c r="H6348" s="149" t="s">
        <v>9141</v>
      </c>
      <c r="I6348">
        <v>40008634</v>
      </c>
    </row>
    <row r="6349" spans="6:9" x14ac:dyDescent="0.25">
      <c r="F6349" t="str">
        <f t="shared" si="103"/>
        <v>ALLTOOTSIE ROLL INDUSTRIES</v>
      </c>
      <c r="G6349" s="149" t="s">
        <v>13438</v>
      </c>
      <c r="H6349" s="149" t="s">
        <v>9142</v>
      </c>
      <c r="I6349">
        <v>40008072</v>
      </c>
    </row>
    <row r="6350" spans="6:9" x14ac:dyDescent="0.25">
      <c r="F6350" t="str">
        <f t="shared" si="103"/>
        <v>ALLTOP INDUSTRIAL SERVICE &amp; SUPPLY INC</v>
      </c>
      <c r="G6350" s="149" t="s">
        <v>13438</v>
      </c>
      <c r="H6350" s="149" t="s">
        <v>13937</v>
      </c>
      <c r="I6350">
        <v>40006524</v>
      </c>
    </row>
    <row r="6351" spans="6:9" x14ac:dyDescent="0.25">
      <c r="F6351" t="str">
        <f t="shared" si="103"/>
        <v>ALLTOP TOBACCO,L.P.</v>
      </c>
      <c r="G6351" s="149" t="s">
        <v>13438</v>
      </c>
      <c r="H6351" s="149" t="s">
        <v>9146</v>
      </c>
      <c r="I6351">
        <v>40001912</v>
      </c>
    </row>
    <row r="6352" spans="6:9" x14ac:dyDescent="0.25">
      <c r="F6352" t="str">
        <f t="shared" si="103"/>
        <v>ALLTOPRE AMERICA CORPORATION</v>
      </c>
      <c r="G6352" s="149" t="s">
        <v>13438</v>
      </c>
      <c r="H6352" s="149" t="s">
        <v>9149</v>
      </c>
      <c r="I6352">
        <v>40002944</v>
      </c>
    </row>
    <row r="6353" spans="6:9" x14ac:dyDescent="0.25">
      <c r="F6353" t="str">
        <f t="shared" si="103"/>
        <v>ALLTORK PRODUCTS, INC.</v>
      </c>
      <c r="G6353" s="149" t="s">
        <v>13438</v>
      </c>
      <c r="H6353" s="149" t="s">
        <v>9152</v>
      </c>
      <c r="I6353">
        <v>40002896</v>
      </c>
    </row>
    <row r="6354" spans="6:9" x14ac:dyDescent="0.25">
      <c r="F6354" t="str">
        <f t="shared" si="103"/>
        <v>ALLTORN AND GLASSER, INC.</v>
      </c>
      <c r="G6354" s="149" t="s">
        <v>13438</v>
      </c>
      <c r="H6354" s="149" t="s">
        <v>9153</v>
      </c>
      <c r="I6354">
        <v>40008156</v>
      </c>
    </row>
    <row r="6355" spans="6:9" x14ac:dyDescent="0.25">
      <c r="F6355" t="str">
        <f t="shared" si="103"/>
        <v>ALLTORONTO COMMUNITY NEWS</v>
      </c>
      <c r="G6355" s="149" t="s">
        <v>13438</v>
      </c>
      <c r="H6355" s="149" t="s">
        <v>9154</v>
      </c>
      <c r="I6355">
        <v>40420852</v>
      </c>
    </row>
    <row r="6356" spans="6:9" x14ac:dyDescent="0.25">
      <c r="F6356" t="str">
        <f t="shared" si="103"/>
        <v>ALLTOROSIAN TECH SERVICES, INC.</v>
      </c>
      <c r="G6356" s="149" t="s">
        <v>13438</v>
      </c>
      <c r="H6356" s="149" t="s">
        <v>9156</v>
      </c>
      <c r="I6356">
        <v>40002128</v>
      </c>
    </row>
    <row r="6357" spans="6:9" x14ac:dyDescent="0.25">
      <c r="F6357" t="str">
        <f t="shared" si="103"/>
        <v>ALLTOSCA LTD</v>
      </c>
      <c r="G6357" s="149" t="s">
        <v>13438</v>
      </c>
      <c r="H6357" s="149" t="s">
        <v>9158</v>
      </c>
      <c r="I6357">
        <v>40008949</v>
      </c>
    </row>
    <row r="6358" spans="6:9" x14ac:dyDescent="0.25">
      <c r="F6358" s="185" t="str">
        <f t="shared" si="103"/>
        <v>ALLTOTAL FITNESS REPAIR INC.</v>
      </c>
      <c r="G6358" s="149" t="s">
        <v>13438</v>
      </c>
      <c r="H6358" s="149" t="s">
        <v>9159</v>
      </c>
      <c r="I6358">
        <v>98148</v>
      </c>
    </row>
    <row r="6359" spans="6:9" x14ac:dyDescent="0.25">
      <c r="F6359" s="185" t="str">
        <f t="shared" si="103"/>
        <v>ALLTOTAL FITNESS REPAIR INC.</v>
      </c>
      <c r="G6359" s="149" t="s">
        <v>13438</v>
      </c>
      <c r="H6359" s="149" t="s">
        <v>9159</v>
      </c>
      <c r="I6359">
        <v>40420858</v>
      </c>
    </row>
    <row r="6360" spans="6:9" x14ac:dyDescent="0.25">
      <c r="F6360" t="str">
        <f t="shared" si="103"/>
        <v>ALLTOTAL GRAPHICS</v>
      </c>
      <c r="G6360" s="149" t="s">
        <v>13438</v>
      </c>
      <c r="H6360" s="149" t="s">
        <v>9160</v>
      </c>
      <c r="I6360">
        <v>40420752</v>
      </c>
    </row>
    <row r="6361" spans="6:9" x14ac:dyDescent="0.25">
      <c r="F6361" t="str">
        <f t="shared" si="103"/>
        <v>ALLTOTAL MACHINE SOLUTIONS</v>
      </c>
      <c r="G6361" s="149" t="s">
        <v>13438</v>
      </c>
      <c r="H6361" s="149" t="s">
        <v>9162</v>
      </c>
      <c r="I6361">
        <v>40001890</v>
      </c>
    </row>
    <row r="6362" spans="6:9" x14ac:dyDescent="0.25">
      <c r="F6362" t="str">
        <f t="shared" si="103"/>
        <v>ALLTOUCHSTONE PRECISION</v>
      </c>
      <c r="G6362" s="149" t="s">
        <v>13438</v>
      </c>
      <c r="H6362" s="149" t="s">
        <v>9163</v>
      </c>
      <c r="I6362">
        <v>40008488</v>
      </c>
    </row>
    <row r="6363" spans="6:9" x14ac:dyDescent="0.25">
      <c r="F6363" t="str">
        <f t="shared" si="103"/>
        <v>ALLTOUFAYAN BAKERY INC</v>
      </c>
      <c r="G6363" s="149" t="s">
        <v>13438</v>
      </c>
      <c r="H6363" s="149" t="s">
        <v>9165</v>
      </c>
      <c r="I6363">
        <v>40001970</v>
      </c>
    </row>
    <row r="6364" spans="6:9" x14ac:dyDescent="0.25">
      <c r="F6364" t="str">
        <f t="shared" si="103"/>
        <v>ALLTOWER LITHO COMPANY LTD.</v>
      </c>
      <c r="G6364" s="149" t="s">
        <v>13438</v>
      </c>
      <c r="H6364" s="149" t="s">
        <v>9169</v>
      </c>
      <c r="I6364">
        <v>40420659</v>
      </c>
    </row>
    <row r="6365" spans="6:9" x14ac:dyDescent="0.25">
      <c r="F6365" t="str">
        <f t="shared" si="103"/>
        <v>ALLTOYO SEAT USA  CORPORATION</v>
      </c>
      <c r="G6365" s="149" t="s">
        <v>13438</v>
      </c>
      <c r="H6365" s="149" t="s">
        <v>9172</v>
      </c>
      <c r="I6365">
        <v>40008791</v>
      </c>
    </row>
    <row r="6366" spans="6:9" x14ac:dyDescent="0.25">
      <c r="F6366" t="str">
        <f t="shared" si="103"/>
        <v>ALLTOYOTA BOSHOKU CANADA INC.</v>
      </c>
      <c r="G6366" s="149" t="s">
        <v>13438</v>
      </c>
      <c r="H6366" s="149" t="s">
        <v>9173</v>
      </c>
      <c r="I6366">
        <v>40420799</v>
      </c>
    </row>
    <row r="6367" spans="6:9" x14ac:dyDescent="0.25">
      <c r="F6367" t="str">
        <f t="shared" si="103"/>
        <v>ALLTOYOTA MOTOR MANUFACTURING,</v>
      </c>
      <c r="G6367" s="149" t="s">
        <v>13438</v>
      </c>
      <c r="H6367" s="149" t="s">
        <v>9174</v>
      </c>
      <c r="I6367">
        <v>40002098</v>
      </c>
    </row>
    <row r="6368" spans="6:9" x14ac:dyDescent="0.25">
      <c r="F6368" t="str">
        <f t="shared" si="103"/>
        <v>ALLTOYOTA MOTOR MFG. CO.INC.</v>
      </c>
      <c r="G6368" s="149" t="s">
        <v>13438</v>
      </c>
      <c r="H6368" s="149" t="s">
        <v>9175</v>
      </c>
      <c r="I6368">
        <v>40420214</v>
      </c>
    </row>
    <row r="6369" spans="6:9" x14ac:dyDescent="0.25">
      <c r="F6369" t="str">
        <f t="shared" si="103"/>
        <v>ALLTOYOTA TSUSHO</v>
      </c>
      <c r="G6369" s="149" t="s">
        <v>13438</v>
      </c>
      <c r="H6369" s="149" t="s">
        <v>9176</v>
      </c>
      <c r="I6369">
        <v>40001486</v>
      </c>
    </row>
    <row r="6370" spans="6:9" x14ac:dyDescent="0.25">
      <c r="F6370" t="str">
        <f t="shared" si="103"/>
        <v>ALLTOYOTA TSUSHO CANADA, INC.</v>
      </c>
      <c r="G6370" s="149" t="s">
        <v>13438</v>
      </c>
      <c r="H6370" s="149" t="s">
        <v>9177</v>
      </c>
      <c r="I6370">
        <v>40420269</v>
      </c>
    </row>
    <row r="6371" spans="6:9" x14ac:dyDescent="0.25">
      <c r="F6371" t="str">
        <f t="shared" si="103"/>
        <v>ALLTOYS "R" US</v>
      </c>
      <c r="G6371" s="149" t="s">
        <v>13438</v>
      </c>
      <c r="H6371" s="149" t="s">
        <v>9179</v>
      </c>
      <c r="I6371">
        <v>40420434</v>
      </c>
    </row>
    <row r="6372" spans="6:9" x14ac:dyDescent="0.25">
      <c r="F6372" t="str">
        <f t="shared" si="103"/>
        <v>ALLTPI ENGINEERED SYSTEMS INC</v>
      </c>
      <c r="G6372" s="149" t="s">
        <v>13438</v>
      </c>
      <c r="H6372" s="149" t="s">
        <v>9182</v>
      </c>
      <c r="I6372">
        <v>40005018</v>
      </c>
    </row>
    <row r="6373" spans="6:9" x14ac:dyDescent="0.25">
      <c r="F6373" t="str">
        <f t="shared" si="103"/>
        <v>ALLTPS ENTERPRISES INC</v>
      </c>
      <c r="G6373" s="149" t="s">
        <v>13438</v>
      </c>
      <c r="H6373" s="149" t="s">
        <v>9184</v>
      </c>
      <c r="I6373">
        <v>40002085</v>
      </c>
    </row>
    <row r="6374" spans="6:9" x14ac:dyDescent="0.25">
      <c r="F6374" t="str">
        <f t="shared" si="103"/>
        <v>ALLTRADE GRAPHICS BY DESIGN</v>
      </c>
      <c r="G6374" s="149" t="s">
        <v>13438</v>
      </c>
      <c r="H6374" s="149" t="s">
        <v>9185</v>
      </c>
      <c r="I6374">
        <v>40421327</v>
      </c>
    </row>
    <row r="6375" spans="6:9" x14ac:dyDescent="0.25">
      <c r="F6375" t="str">
        <f t="shared" si="103"/>
        <v>ALLTRADE LETTERPRESS SERVICES</v>
      </c>
      <c r="G6375" s="149" t="s">
        <v>13438</v>
      </c>
      <c r="H6375" s="149" t="s">
        <v>9186</v>
      </c>
      <c r="I6375">
        <v>40420626</v>
      </c>
    </row>
    <row r="6376" spans="6:9" x14ac:dyDescent="0.25">
      <c r="F6376" t="str">
        <f t="shared" si="103"/>
        <v>ALLTRADE SECRET PRINTING</v>
      </c>
      <c r="G6376" s="149" t="s">
        <v>13438</v>
      </c>
      <c r="H6376" s="149" t="s">
        <v>9187</v>
      </c>
      <c r="I6376">
        <v>40421124</v>
      </c>
    </row>
    <row r="6377" spans="6:9" x14ac:dyDescent="0.25">
      <c r="F6377" t="str">
        <f t="shared" si="103"/>
        <v>ALLTRADE-MARK INDUSTRIAL INC</v>
      </c>
      <c r="G6377" s="149" t="s">
        <v>13438</v>
      </c>
      <c r="H6377" s="149" t="s">
        <v>9189</v>
      </c>
      <c r="I6377">
        <v>40420950</v>
      </c>
    </row>
    <row r="6378" spans="6:9" x14ac:dyDescent="0.25">
      <c r="F6378" t="str">
        <f t="shared" si="103"/>
        <v>ALLTRADITION FINE FOODS LTD.</v>
      </c>
      <c r="G6378" s="149" t="s">
        <v>13438</v>
      </c>
      <c r="H6378" s="149" t="s">
        <v>9190</v>
      </c>
      <c r="I6378">
        <v>40420711</v>
      </c>
    </row>
    <row r="6379" spans="6:9" x14ac:dyDescent="0.25">
      <c r="F6379" t="str">
        <f t="shared" si="103"/>
        <v>ALLTRANSBEARCO INDUSTRIEL INC.</v>
      </c>
      <c r="G6379" s="149" t="s">
        <v>13438</v>
      </c>
      <c r="H6379" s="149" t="s">
        <v>9193</v>
      </c>
      <c r="I6379">
        <v>40421359</v>
      </c>
    </row>
    <row r="6380" spans="6:9" x14ac:dyDescent="0.25">
      <c r="F6380" t="str">
        <f t="shared" si="103"/>
        <v>ALLTRANSBEARCO LTD</v>
      </c>
      <c r="G6380" s="149" t="s">
        <v>13438</v>
      </c>
      <c r="H6380" s="149" t="s">
        <v>9194</v>
      </c>
      <c r="I6380">
        <v>40420050</v>
      </c>
    </row>
    <row r="6381" spans="6:9" x14ac:dyDescent="0.25">
      <c r="F6381" t="str">
        <f t="shared" si="103"/>
        <v>ALLTRANSBELT (N  W  ) LTD</v>
      </c>
      <c r="G6381" s="149" t="s">
        <v>13438</v>
      </c>
      <c r="H6381" s="149" t="s">
        <v>9195</v>
      </c>
      <c r="I6381">
        <v>40006243</v>
      </c>
    </row>
    <row r="6382" spans="6:9" x14ac:dyDescent="0.25">
      <c r="F6382" t="str">
        <f t="shared" si="103"/>
        <v>ALLTRANSCO INDUSTRIES</v>
      </c>
      <c r="G6382" s="149" t="s">
        <v>13438</v>
      </c>
      <c r="H6382" s="149" t="s">
        <v>9196</v>
      </c>
      <c r="I6382">
        <v>40004006</v>
      </c>
    </row>
    <row r="6383" spans="6:9" x14ac:dyDescent="0.25">
      <c r="F6383" t="str">
        <f t="shared" si="103"/>
        <v>ALLTRANSCO NORTHWEST</v>
      </c>
      <c r="G6383" s="149" t="s">
        <v>13438</v>
      </c>
      <c r="H6383" s="149" t="s">
        <v>9197</v>
      </c>
      <c r="I6383">
        <v>40004007</v>
      </c>
    </row>
    <row r="6384" spans="6:9" x14ac:dyDescent="0.25">
      <c r="F6384" t="str">
        <f t="shared" si="103"/>
        <v>ALLTRANSCONTINENTAL DIRECT MONTREAL</v>
      </c>
      <c r="G6384" s="149" t="s">
        <v>13438</v>
      </c>
      <c r="H6384" s="149" t="s">
        <v>13938</v>
      </c>
      <c r="I6384">
        <v>98199</v>
      </c>
    </row>
    <row r="6385" spans="6:9" x14ac:dyDescent="0.25">
      <c r="F6385" t="str">
        <f t="shared" si="103"/>
        <v>ALLTRANSCONTINENTAL PRINT INC.-TBD1</v>
      </c>
      <c r="G6385" s="149" t="s">
        <v>13438</v>
      </c>
      <c r="H6385" s="149" t="s">
        <v>9198</v>
      </c>
      <c r="I6385">
        <v>40420428</v>
      </c>
    </row>
    <row r="6386" spans="6:9" x14ac:dyDescent="0.25">
      <c r="F6386" s="185" t="str">
        <f t="shared" si="103"/>
        <v>ALLTRANSCONTINENTAL PRINTING</v>
      </c>
      <c r="G6386" s="149" t="s">
        <v>13438</v>
      </c>
      <c r="H6386" s="149" t="s">
        <v>9199</v>
      </c>
      <c r="I6386">
        <v>40420862</v>
      </c>
    </row>
    <row r="6387" spans="6:9" x14ac:dyDescent="0.25">
      <c r="F6387" s="185" t="str">
        <f t="shared" si="103"/>
        <v>ALLTRANSCONTINENTAL PRINTING</v>
      </c>
      <c r="G6387" s="149" t="s">
        <v>13438</v>
      </c>
      <c r="H6387" s="149" t="s">
        <v>9199</v>
      </c>
      <c r="I6387">
        <v>40421374</v>
      </c>
    </row>
    <row r="6388" spans="6:9" x14ac:dyDescent="0.25">
      <c r="F6388" s="185" t="str">
        <f t="shared" si="103"/>
        <v>ALLTRANSCONTINENTAL PRINTING</v>
      </c>
      <c r="G6388" s="149" t="s">
        <v>13438</v>
      </c>
      <c r="H6388" s="149" t="s">
        <v>9199</v>
      </c>
      <c r="I6388">
        <v>40420250</v>
      </c>
    </row>
    <row r="6389" spans="6:9" x14ac:dyDescent="0.25">
      <c r="F6389" s="185" t="str">
        <f t="shared" si="103"/>
        <v>ALLTRANSCONTINENTAL PRINTING 2005 G.P.</v>
      </c>
      <c r="G6389" s="149" t="s">
        <v>13438</v>
      </c>
      <c r="H6389" s="149" t="s">
        <v>9200</v>
      </c>
      <c r="I6389">
        <v>40420430</v>
      </c>
    </row>
    <row r="6390" spans="6:9" x14ac:dyDescent="0.25">
      <c r="F6390" s="185" t="str">
        <f t="shared" si="103"/>
        <v>ALLTRANSCONTINENTAL PRINTING 2005 G.P.</v>
      </c>
      <c r="G6390" s="149" t="s">
        <v>13438</v>
      </c>
      <c r="H6390" s="149" t="s">
        <v>9200</v>
      </c>
      <c r="I6390">
        <v>40420133</v>
      </c>
    </row>
    <row r="6391" spans="6:9" x14ac:dyDescent="0.25">
      <c r="F6391" s="185" t="str">
        <f t="shared" si="103"/>
        <v>ALLTRANSCONTINENTAL PRINTING 2005 G.P.</v>
      </c>
      <c r="G6391" s="149" t="s">
        <v>13438</v>
      </c>
      <c r="H6391" s="149" t="s">
        <v>9200</v>
      </c>
      <c r="I6391">
        <v>40420424</v>
      </c>
    </row>
    <row r="6392" spans="6:9" x14ac:dyDescent="0.25">
      <c r="F6392" t="str">
        <f t="shared" si="103"/>
        <v>ALLTRANSCONTINENTAL PRINTING INC</v>
      </c>
      <c r="G6392" s="149" t="s">
        <v>13438</v>
      </c>
      <c r="H6392" s="149" t="s">
        <v>9201</v>
      </c>
      <c r="I6392">
        <v>40421032</v>
      </c>
    </row>
    <row r="6393" spans="6:9" x14ac:dyDescent="0.25">
      <c r="F6393" t="str">
        <f t="shared" si="103"/>
        <v>ALLTRANSCONTINENTAL PRINTING INC.</v>
      </c>
      <c r="G6393" s="149" t="s">
        <v>13438</v>
      </c>
      <c r="H6393" s="149" t="s">
        <v>9202</v>
      </c>
      <c r="I6393">
        <v>40420478</v>
      </c>
    </row>
    <row r="6394" spans="6:9" x14ac:dyDescent="0.25">
      <c r="F6394" t="str">
        <f t="shared" si="103"/>
        <v>ALLTRANSCONTINENTAL PRINTING INC. - AU</v>
      </c>
      <c r="G6394" s="149" t="s">
        <v>13438</v>
      </c>
      <c r="H6394" s="149" t="s">
        <v>9203</v>
      </c>
      <c r="I6394">
        <v>40420086</v>
      </c>
    </row>
    <row r="6395" spans="6:9" x14ac:dyDescent="0.25">
      <c r="F6395" t="str">
        <f t="shared" si="103"/>
        <v>ALLTRANSFORCE BELTAL</v>
      </c>
      <c r="G6395" s="149" t="s">
        <v>13438</v>
      </c>
      <c r="H6395" s="149" t="s">
        <v>9204</v>
      </c>
      <c r="I6395">
        <v>40006004</v>
      </c>
    </row>
    <row r="6396" spans="6:9" x14ac:dyDescent="0.25">
      <c r="F6396" t="str">
        <f t="shared" si="103"/>
        <v>ALLTRANSFORCE BELTAL INC</v>
      </c>
      <c r="G6396" s="149" t="s">
        <v>13438</v>
      </c>
      <c r="H6396" s="149" t="s">
        <v>9205</v>
      </c>
      <c r="I6396">
        <v>40424234</v>
      </c>
    </row>
    <row r="6397" spans="6:9" x14ac:dyDescent="0.25">
      <c r="F6397" t="str">
        <f t="shared" si="103"/>
        <v>ALLTRANSFORCE BELTAL INC.</v>
      </c>
      <c r="G6397" s="149" t="s">
        <v>13438</v>
      </c>
      <c r="H6397" s="149" t="s">
        <v>9206</v>
      </c>
      <c r="I6397">
        <v>40420129</v>
      </c>
    </row>
    <row r="6398" spans="6:9" x14ac:dyDescent="0.25">
      <c r="F6398" t="str">
        <f t="shared" si="103"/>
        <v>ALLTRANSMISSION &amp; FLUID EQUIPMENT, INC</v>
      </c>
      <c r="G6398" s="149" t="s">
        <v>13438</v>
      </c>
      <c r="H6398" s="149" t="s">
        <v>9207</v>
      </c>
      <c r="I6398">
        <v>40006916</v>
      </c>
    </row>
    <row r="6399" spans="6:9" x14ac:dyDescent="0.25">
      <c r="F6399" t="str">
        <f t="shared" si="103"/>
        <v>ALLTRANSMOTION,L.L.C.</v>
      </c>
      <c r="G6399" s="149" t="s">
        <v>13438</v>
      </c>
      <c r="H6399" s="149" t="s">
        <v>9208</v>
      </c>
      <c r="I6399">
        <v>40001429</v>
      </c>
    </row>
    <row r="6400" spans="6:9" x14ac:dyDescent="0.25">
      <c r="F6400" t="str">
        <f t="shared" si="103"/>
        <v>ALLTRANSNORM SYSTEMS INC</v>
      </c>
      <c r="G6400" s="149" t="s">
        <v>13438</v>
      </c>
      <c r="H6400" s="149" t="s">
        <v>9211</v>
      </c>
      <c r="I6400">
        <v>40002011</v>
      </c>
    </row>
    <row r="6401" spans="6:9" x14ac:dyDescent="0.25">
      <c r="F6401" t="str">
        <f t="shared" si="103"/>
        <v>ALLTRANSPLY INC</v>
      </c>
      <c r="G6401" s="149" t="s">
        <v>13438</v>
      </c>
      <c r="H6401" s="149" t="s">
        <v>9213</v>
      </c>
      <c r="I6401">
        <v>40007134</v>
      </c>
    </row>
    <row r="6402" spans="6:9" x14ac:dyDescent="0.25">
      <c r="F6402" t="str">
        <f t="shared" si="103"/>
        <v>ALLTREASURE MILLS INC.</v>
      </c>
      <c r="G6402" s="149" t="s">
        <v>13438</v>
      </c>
      <c r="H6402" s="149" t="s">
        <v>9215</v>
      </c>
      <c r="I6402">
        <v>40421300</v>
      </c>
    </row>
    <row r="6403" spans="6:9" x14ac:dyDescent="0.25">
      <c r="F6403" t="str">
        <f t="shared" ref="F6403:F6466" si="104">CONCATENATE(G6403, H6403)</f>
        <v>ALLTREGA/WEYAUWEGA PRODUCTS</v>
      </c>
      <c r="G6403" s="149" t="s">
        <v>13438</v>
      </c>
      <c r="H6403" s="149" t="s">
        <v>9217</v>
      </c>
      <c r="I6403">
        <v>40001306</v>
      </c>
    </row>
    <row r="6404" spans="6:9" x14ac:dyDescent="0.25">
      <c r="F6404" t="str">
        <f t="shared" si="104"/>
        <v>ALLTREND OFFSET PRINTING SERVICES, INC</v>
      </c>
      <c r="G6404" s="149" t="s">
        <v>13438</v>
      </c>
      <c r="H6404" s="149" t="s">
        <v>9219</v>
      </c>
      <c r="I6404">
        <v>40002788</v>
      </c>
    </row>
    <row r="6405" spans="6:9" x14ac:dyDescent="0.25">
      <c r="F6405" t="str">
        <f t="shared" si="104"/>
        <v>ALLTREND-PAK OF CANADA</v>
      </c>
      <c r="G6405" s="149" t="s">
        <v>13438</v>
      </c>
      <c r="H6405" s="149" t="s">
        <v>9220</v>
      </c>
      <c r="I6405">
        <v>40421250</v>
      </c>
    </row>
    <row r="6406" spans="6:9" x14ac:dyDescent="0.25">
      <c r="F6406" t="str">
        <f t="shared" si="104"/>
        <v>ALLTRENERGY INC.</v>
      </c>
      <c r="G6406" s="149" t="s">
        <v>13438</v>
      </c>
      <c r="H6406" s="149" t="s">
        <v>9221</v>
      </c>
      <c r="I6406">
        <v>40420535</v>
      </c>
    </row>
    <row r="6407" spans="6:9" x14ac:dyDescent="0.25">
      <c r="F6407" t="str">
        <f t="shared" si="104"/>
        <v>ALLTRENT METALS LTD.</v>
      </c>
      <c r="G6407" s="149" t="s">
        <v>13438</v>
      </c>
      <c r="H6407" s="149" t="s">
        <v>9222</v>
      </c>
      <c r="I6407">
        <v>40420547</v>
      </c>
    </row>
    <row r="6408" spans="6:9" x14ac:dyDescent="0.25">
      <c r="F6408" t="str">
        <f t="shared" si="104"/>
        <v>ALLTRI STATE ENVELOPE CORP</v>
      </c>
      <c r="G6408" s="149" t="s">
        <v>13438</v>
      </c>
      <c r="H6408" s="149" t="s">
        <v>9225</v>
      </c>
      <c r="I6408">
        <v>40007717</v>
      </c>
    </row>
    <row r="6409" spans="6:9" x14ac:dyDescent="0.25">
      <c r="F6409" t="str">
        <f t="shared" si="104"/>
        <v>ALLTRIANGLE BRICK COMPANY</v>
      </c>
      <c r="G6409" s="149" t="s">
        <v>13438</v>
      </c>
      <c r="H6409" s="149" t="s">
        <v>9228</v>
      </c>
      <c r="I6409">
        <v>40002545</v>
      </c>
    </row>
    <row r="6410" spans="6:9" x14ac:dyDescent="0.25">
      <c r="F6410" t="str">
        <f t="shared" si="104"/>
        <v>ALLTRIANGLE INDUSTRIAL</v>
      </c>
      <c r="G6410" s="149" t="s">
        <v>13438</v>
      </c>
      <c r="H6410" s="149" t="s">
        <v>9230</v>
      </c>
      <c r="I6410">
        <v>40007374</v>
      </c>
    </row>
    <row r="6411" spans="6:9" x14ac:dyDescent="0.25">
      <c r="F6411" t="str">
        <f t="shared" si="104"/>
        <v>ALLTRIANGLE PACKAGE MACHINERY CO.</v>
      </c>
      <c r="G6411" s="149" t="s">
        <v>13438</v>
      </c>
      <c r="H6411" s="149" t="s">
        <v>9231</v>
      </c>
      <c r="I6411">
        <v>40008103</v>
      </c>
    </row>
    <row r="6412" spans="6:9" x14ac:dyDescent="0.25">
      <c r="F6412" t="str">
        <f t="shared" si="104"/>
        <v>ALLTRIANGLE SERVICES INC AND AFFILIATE</v>
      </c>
      <c r="G6412" s="149" t="s">
        <v>13438</v>
      </c>
      <c r="H6412" s="149" t="s">
        <v>9232</v>
      </c>
      <c r="I6412">
        <v>40007351</v>
      </c>
    </row>
    <row r="6413" spans="6:9" x14ac:dyDescent="0.25">
      <c r="F6413" t="str">
        <f t="shared" si="104"/>
        <v>ALLTRIANGLE SERVICES/MAINTECH</v>
      </c>
      <c r="G6413" s="149" t="s">
        <v>13438</v>
      </c>
      <c r="H6413" s="149" t="s">
        <v>9233</v>
      </c>
      <c r="I6413">
        <v>40007365</v>
      </c>
    </row>
    <row r="6414" spans="6:9" x14ac:dyDescent="0.25">
      <c r="F6414" t="str">
        <f t="shared" si="104"/>
        <v>ALLTRIBUNE NEWSPAPERS, INC</v>
      </c>
      <c r="G6414" s="149" t="s">
        <v>13438</v>
      </c>
      <c r="H6414" s="149" t="s">
        <v>9235</v>
      </c>
      <c r="I6414">
        <v>40006970</v>
      </c>
    </row>
    <row r="6415" spans="6:9" x14ac:dyDescent="0.25">
      <c r="F6415" t="str">
        <f t="shared" si="104"/>
        <v>ALLTRIBUNE PUBLISHING CO</v>
      </c>
      <c r="G6415" s="149" t="s">
        <v>13438</v>
      </c>
      <c r="H6415" s="149" t="s">
        <v>9236</v>
      </c>
      <c r="I6415">
        <v>40005311</v>
      </c>
    </row>
    <row r="6416" spans="6:9" x14ac:dyDescent="0.25">
      <c r="F6416" t="str">
        <f t="shared" si="104"/>
        <v>ALLTRI-CITY MECHANICAL CONTRACTORS INC</v>
      </c>
      <c r="G6416" s="149" t="s">
        <v>13438</v>
      </c>
      <c r="H6416" s="149" t="s">
        <v>9237</v>
      </c>
      <c r="I6416">
        <v>40006846</v>
      </c>
    </row>
    <row r="6417" spans="6:9" x14ac:dyDescent="0.25">
      <c r="F6417" t="str">
        <f t="shared" si="104"/>
        <v>ALLTRIM MASTERS L.P.</v>
      </c>
      <c r="G6417" s="149" t="s">
        <v>13438</v>
      </c>
      <c r="H6417" s="149" t="s">
        <v>9241</v>
      </c>
      <c r="I6417">
        <v>40420508</v>
      </c>
    </row>
    <row r="6418" spans="6:9" x14ac:dyDescent="0.25">
      <c r="F6418" t="str">
        <f t="shared" si="104"/>
        <v>ALLTRI-MACH GROUP INC</v>
      </c>
      <c r="G6418" s="149" t="s">
        <v>13438</v>
      </c>
      <c r="H6418" s="149" t="s">
        <v>9242</v>
      </c>
      <c r="I6418">
        <v>40420832</v>
      </c>
    </row>
    <row r="6419" spans="6:9" x14ac:dyDescent="0.25">
      <c r="F6419" t="str">
        <f t="shared" si="104"/>
        <v>ALLTRI-MACH GROUP INC.</v>
      </c>
      <c r="G6419" s="149" t="s">
        <v>13438</v>
      </c>
      <c r="H6419" s="149" t="s">
        <v>9243</v>
      </c>
      <c r="I6419">
        <v>40421191</v>
      </c>
    </row>
    <row r="6420" spans="6:9" x14ac:dyDescent="0.25">
      <c r="F6420" t="str">
        <f t="shared" si="104"/>
        <v>ALLTRIMASTER MANUFACTURING LTD</v>
      </c>
      <c r="G6420" s="149" t="s">
        <v>13438</v>
      </c>
      <c r="H6420" s="149" t="s">
        <v>9244</v>
      </c>
      <c r="I6420">
        <v>40400004</v>
      </c>
    </row>
    <row r="6421" spans="6:9" x14ac:dyDescent="0.25">
      <c r="F6421" t="str">
        <f t="shared" si="104"/>
        <v>ALLTRIM-RITE FOOD CORP</v>
      </c>
      <c r="G6421" s="149" t="s">
        <v>13438</v>
      </c>
      <c r="H6421" s="149" t="s">
        <v>9246</v>
      </c>
      <c r="I6421">
        <v>40007053</v>
      </c>
    </row>
    <row r="6422" spans="6:9" x14ac:dyDescent="0.25">
      <c r="F6422" t="str">
        <f t="shared" si="104"/>
        <v>ALLTRINAMICS INCORPORATED</v>
      </c>
      <c r="G6422" s="149" t="s">
        <v>13438</v>
      </c>
      <c r="H6422" s="149" t="s">
        <v>9247</v>
      </c>
      <c r="I6422">
        <v>40420509</v>
      </c>
    </row>
    <row r="6423" spans="6:9" x14ac:dyDescent="0.25">
      <c r="F6423" t="str">
        <f t="shared" si="104"/>
        <v>ALLTRINIDAD CONSTRUCTION</v>
      </c>
      <c r="G6423" s="149" t="s">
        <v>13438</v>
      </c>
      <c r="H6423" s="149" t="s">
        <v>9249</v>
      </c>
      <c r="I6423">
        <v>40007905</v>
      </c>
    </row>
    <row r="6424" spans="6:9" x14ac:dyDescent="0.25">
      <c r="F6424" t="str">
        <f t="shared" si="104"/>
        <v>ALLTRINITY FROZEN FOODS, LLC</v>
      </c>
      <c r="G6424" s="149" t="s">
        <v>13438</v>
      </c>
      <c r="H6424" s="149" t="s">
        <v>9250</v>
      </c>
      <c r="I6424">
        <v>40008528</v>
      </c>
    </row>
    <row r="6425" spans="6:9" x14ac:dyDescent="0.25">
      <c r="F6425" t="str">
        <f t="shared" si="104"/>
        <v>ALLTRINITY LASER, INC.</v>
      </c>
      <c r="G6425" s="149" t="s">
        <v>13438</v>
      </c>
      <c r="H6425" s="149" t="s">
        <v>9251</v>
      </c>
      <c r="I6425">
        <v>40007580</v>
      </c>
    </row>
    <row r="6426" spans="6:9" x14ac:dyDescent="0.25">
      <c r="F6426" t="str">
        <f t="shared" si="104"/>
        <v>ALLTRIO PAC INC.</v>
      </c>
      <c r="G6426" s="149" t="s">
        <v>13438</v>
      </c>
      <c r="H6426" s="149" t="s">
        <v>9252</v>
      </c>
      <c r="I6426">
        <v>40420304</v>
      </c>
    </row>
    <row r="6427" spans="6:9" x14ac:dyDescent="0.25">
      <c r="F6427" t="str">
        <f t="shared" si="104"/>
        <v>ALLTRIPLE H. SPECIALTY</v>
      </c>
      <c r="G6427" s="149" t="s">
        <v>13438</v>
      </c>
      <c r="H6427" s="149" t="s">
        <v>9253</v>
      </c>
      <c r="I6427">
        <v>40001256</v>
      </c>
    </row>
    <row r="6428" spans="6:9" x14ac:dyDescent="0.25">
      <c r="F6428" t="str">
        <f t="shared" si="104"/>
        <v>ALLTRIPLE H. SPECIALTY - 264 PROGRESS</v>
      </c>
      <c r="G6428" s="149" t="s">
        <v>13438</v>
      </c>
      <c r="H6428" s="149" t="s">
        <v>9254</v>
      </c>
      <c r="I6428">
        <v>40002357</v>
      </c>
    </row>
    <row r="6429" spans="6:9" x14ac:dyDescent="0.25">
      <c r="F6429" t="str">
        <f t="shared" si="104"/>
        <v>ALLTRI-POWER INC.</v>
      </c>
      <c r="G6429" s="149" t="s">
        <v>13438</v>
      </c>
      <c r="H6429" s="149" t="s">
        <v>9257</v>
      </c>
      <c r="I6429">
        <v>40001832</v>
      </c>
    </row>
    <row r="6430" spans="6:9" x14ac:dyDescent="0.25">
      <c r="F6430" t="str">
        <f t="shared" si="104"/>
        <v>ALLTRI-STATE BELTING &amp; SUPPLY</v>
      </c>
      <c r="G6430" s="149" t="s">
        <v>13438</v>
      </c>
      <c r="H6430" s="149" t="s">
        <v>9258</v>
      </c>
      <c r="I6430">
        <v>40002494</v>
      </c>
    </row>
    <row r="6431" spans="6:9" x14ac:dyDescent="0.25">
      <c r="F6431" t="str">
        <f t="shared" si="104"/>
        <v>ALLTRITEK TECHNOLOGIES</v>
      </c>
      <c r="G6431" s="149" t="s">
        <v>13438</v>
      </c>
      <c r="H6431" s="149" t="s">
        <v>9259</v>
      </c>
      <c r="I6431">
        <v>40006888</v>
      </c>
    </row>
    <row r="6432" spans="6:9" x14ac:dyDescent="0.25">
      <c r="F6432" t="str">
        <f t="shared" si="104"/>
        <v>ALLTRITEX LLC</v>
      </c>
      <c r="G6432" s="149" t="s">
        <v>13438</v>
      </c>
      <c r="H6432" s="149" t="s">
        <v>9260</v>
      </c>
      <c r="I6432">
        <v>40001300</v>
      </c>
    </row>
    <row r="6433" spans="6:9" x14ac:dyDescent="0.25">
      <c r="F6433" t="str">
        <f t="shared" si="104"/>
        <v>ALLTRIUMPH ENTERPRISES, INC.</v>
      </c>
      <c r="G6433" s="149" t="s">
        <v>13438</v>
      </c>
      <c r="H6433" s="149" t="s">
        <v>9262</v>
      </c>
      <c r="I6433">
        <v>40008267</v>
      </c>
    </row>
    <row r="6434" spans="6:9" x14ac:dyDescent="0.25">
      <c r="F6434" t="str">
        <f t="shared" si="104"/>
        <v>ALLTRIUMPH SHEETS, LLC</v>
      </c>
      <c r="G6434" s="149" t="s">
        <v>13438</v>
      </c>
      <c r="H6434" s="149" t="s">
        <v>9263</v>
      </c>
      <c r="I6434">
        <v>40008721</v>
      </c>
    </row>
    <row r="6435" spans="6:9" x14ac:dyDescent="0.25">
      <c r="F6435" t="str">
        <f t="shared" si="104"/>
        <v>ALLTRI-VICOR ENTERPRISES INC</v>
      </c>
      <c r="G6435" s="149" t="s">
        <v>13438</v>
      </c>
      <c r="H6435" s="149" t="s">
        <v>9264</v>
      </c>
      <c r="I6435">
        <v>40421211</v>
      </c>
    </row>
    <row r="6436" spans="6:9" x14ac:dyDescent="0.25">
      <c r="F6436" t="str">
        <f t="shared" si="104"/>
        <v>ALLTROPHY FOODS LTD.</v>
      </c>
      <c r="G6436" s="149" t="s">
        <v>13438</v>
      </c>
      <c r="H6436" s="149" t="s">
        <v>9266</v>
      </c>
      <c r="I6436">
        <v>40420701</v>
      </c>
    </row>
    <row r="6437" spans="6:9" x14ac:dyDescent="0.25">
      <c r="F6437" t="str">
        <f t="shared" si="104"/>
        <v>ALLTROPICAL SALES , LTD</v>
      </c>
      <c r="G6437" s="149" t="s">
        <v>13438</v>
      </c>
      <c r="H6437" s="149" t="s">
        <v>9268</v>
      </c>
      <c r="I6437">
        <v>40005435</v>
      </c>
    </row>
    <row r="6438" spans="6:9" x14ac:dyDescent="0.25">
      <c r="F6438" t="str">
        <f t="shared" si="104"/>
        <v>ALLTROY BELT &amp; SPLY CO</v>
      </c>
      <c r="G6438" s="149" t="s">
        <v>13438</v>
      </c>
      <c r="H6438" s="149" t="s">
        <v>9269</v>
      </c>
      <c r="I6438">
        <v>40003660</v>
      </c>
    </row>
    <row r="6439" spans="6:9" x14ac:dyDescent="0.25">
      <c r="F6439" t="str">
        <f t="shared" si="104"/>
        <v>ALLTROY BELTING &amp; SUPPLY</v>
      </c>
      <c r="G6439" s="149" t="s">
        <v>13438</v>
      </c>
      <c r="H6439" s="149" t="s">
        <v>9270</v>
      </c>
      <c r="I6439">
        <v>40006205</v>
      </c>
    </row>
    <row r="6440" spans="6:9" x14ac:dyDescent="0.25">
      <c r="F6440" t="str">
        <f t="shared" si="104"/>
        <v>ALLTROYER'S MARINE SUPPLY</v>
      </c>
      <c r="G6440" s="149" t="s">
        <v>13438</v>
      </c>
      <c r="H6440" s="149" t="s">
        <v>9272</v>
      </c>
      <c r="I6440">
        <v>40008834</v>
      </c>
    </row>
    <row r="6441" spans="6:9" x14ac:dyDescent="0.25">
      <c r="F6441" t="str">
        <f t="shared" si="104"/>
        <v>ALLTRUE FITNESS TECHNOLOGY</v>
      </c>
      <c r="G6441" s="149" t="s">
        <v>13438</v>
      </c>
      <c r="H6441" s="149" t="s">
        <v>9275</v>
      </c>
      <c r="I6441">
        <v>40000318</v>
      </c>
    </row>
    <row r="6442" spans="6:9" x14ac:dyDescent="0.25">
      <c r="F6442" t="str">
        <f t="shared" si="104"/>
        <v>ALLTRUE SCIENCE HOLDINGS, LLC</v>
      </c>
      <c r="G6442" s="149" t="s">
        <v>13438</v>
      </c>
      <c r="H6442" s="149" t="s">
        <v>9277</v>
      </c>
      <c r="I6442">
        <v>40007671</v>
      </c>
    </row>
    <row r="6443" spans="6:9" x14ac:dyDescent="0.25">
      <c r="F6443" t="str">
        <f t="shared" si="104"/>
        <v>ALLTRULITE GLASS AND ALUMINUM</v>
      </c>
      <c r="G6443" s="149" t="s">
        <v>13438</v>
      </c>
      <c r="H6443" s="149" t="s">
        <v>9279</v>
      </c>
      <c r="I6443">
        <v>40007591</v>
      </c>
    </row>
    <row r="6444" spans="6:9" x14ac:dyDescent="0.25">
      <c r="F6444" t="str">
        <f t="shared" si="104"/>
        <v>ALLTRULITE IND.</v>
      </c>
      <c r="G6444" s="149" t="s">
        <v>13438</v>
      </c>
      <c r="H6444" s="149" t="s">
        <v>9280</v>
      </c>
      <c r="I6444">
        <v>40420364</v>
      </c>
    </row>
    <row r="6445" spans="6:9" x14ac:dyDescent="0.25">
      <c r="F6445" t="str">
        <f t="shared" si="104"/>
        <v>ALLTRUS JOIST MACMILLAN</v>
      </c>
      <c r="G6445" s="149" t="s">
        <v>13438</v>
      </c>
      <c r="H6445" s="149" t="s">
        <v>9281</v>
      </c>
      <c r="I6445">
        <v>40004202</v>
      </c>
    </row>
    <row r="6446" spans="6:9" x14ac:dyDescent="0.25">
      <c r="F6446" t="str">
        <f t="shared" si="104"/>
        <v>ALLTRUSS-WORTHY CONSTRUCTION SYSTEMS</v>
      </c>
      <c r="G6446" s="149" t="s">
        <v>13438</v>
      </c>
      <c r="H6446" s="149" t="s">
        <v>9283</v>
      </c>
      <c r="I6446">
        <v>40421424</v>
      </c>
    </row>
    <row r="6447" spans="6:9" x14ac:dyDescent="0.25">
      <c r="F6447" t="str">
        <f t="shared" si="104"/>
        <v>ALLTRW VEHICLE SAFETY SYSTEMS INC</v>
      </c>
      <c r="G6447" s="149" t="s">
        <v>13438</v>
      </c>
      <c r="H6447" s="149" t="s">
        <v>9284</v>
      </c>
      <c r="I6447">
        <v>40007252</v>
      </c>
    </row>
    <row r="6448" spans="6:9" x14ac:dyDescent="0.25">
      <c r="F6448" t="str">
        <f t="shared" si="104"/>
        <v>ALLTS DESIGNS INC</v>
      </c>
      <c r="G6448" s="149" t="s">
        <v>13438</v>
      </c>
      <c r="H6448" s="149" t="s">
        <v>9285</v>
      </c>
      <c r="I6448">
        <v>40007323</v>
      </c>
    </row>
    <row r="6449" spans="6:9" x14ac:dyDescent="0.25">
      <c r="F6449" t="str">
        <f t="shared" si="104"/>
        <v>ALLTS TRADE TECH INC.</v>
      </c>
      <c r="G6449" s="149" t="s">
        <v>13438</v>
      </c>
      <c r="H6449" s="149" t="s">
        <v>9286</v>
      </c>
      <c r="I6449">
        <v>40007608</v>
      </c>
    </row>
    <row r="6450" spans="6:9" x14ac:dyDescent="0.25">
      <c r="F6450" t="str">
        <f t="shared" si="104"/>
        <v>ALLTSI CONVEYORS - TONY SCHEETS DBA</v>
      </c>
      <c r="G6450" s="149" t="s">
        <v>13438</v>
      </c>
      <c r="H6450" s="149" t="s">
        <v>9288</v>
      </c>
      <c r="I6450">
        <v>40008558</v>
      </c>
    </row>
    <row r="6451" spans="6:9" x14ac:dyDescent="0.25">
      <c r="F6451" t="str">
        <f t="shared" si="104"/>
        <v>ALLTUBULAR PRODUCTS COMPANY</v>
      </c>
      <c r="G6451" s="149" t="s">
        <v>13438</v>
      </c>
      <c r="H6451" s="149" t="s">
        <v>9291</v>
      </c>
      <c r="I6451">
        <v>40005384</v>
      </c>
    </row>
    <row r="6452" spans="6:9" x14ac:dyDescent="0.25">
      <c r="F6452" t="str">
        <f t="shared" si="104"/>
        <v>ALLTUBULAR TEXTILE MACHINERY</v>
      </c>
      <c r="G6452" s="149" t="s">
        <v>13438</v>
      </c>
      <c r="H6452" s="149" t="s">
        <v>9293</v>
      </c>
      <c r="I6452">
        <v>40007965</v>
      </c>
    </row>
    <row r="6453" spans="6:9" x14ac:dyDescent="0.25">
      <c r="F6453" t="str">
        <f t="shared" si="104"/>
        <v>ALLTUMBLING METAL SERVICES LTD.</v>
      </c>
      <c r="G6453" s="149" t="s">
        <v>13438</v>
      </c>
      <c r="H6453" s="149" t="s">
        <v>9296</v>
      </c>
      <c r="I6453">
        <v>40420778</v>
      </c>
    </row>
    <row r="6454" spans="6:9" x14ac:dyDescent="0.25">
      <c r="F6454" t="str">
        <f t="shared" si="104"/>
        <v>ALLTUNG KENG ENT. CO LTD</v>
      </c>
      <c r="G6454" s="149" t="s">
        <v>13438</v>
      </c>
      <c r="H6454" s="149" t="s">
        <v>9297</v>
      </c>
      <c r="I6454">
        <v>40005449</v>
      </c>
    </row>
    <row r="6455" spans="6:9" x14ac:dyDescent="0.25">
      <c r="F6455" t="str">
        <f t="shared" si="104"/>
        <v>ALLTUNG KENG ENT. CO LTD (DK CITY)</v>
      </c>
      <c r="G6455" s="149" t="s">
        <v>13438</v>
      </c>
      <c r="H6455" s="149" t="s">
        <v>9298</v>
      </c>
      <c r="I6455">
        <v>40005655</v>
      </c>
    </row>
    <row r="6456" spans="6:9" x14ac:dyDescent="0.25">
      <c r="F6456" t="str">
        <f t="shared" si="104"/>
        <v>ALLTURANO GEORGIA BREAD LLC</v>
      </c>
      <c r="G6456" s="149" t="s">
        <v>13438</v>
      </c>
      <c r="H6456" s="149" t="s">
        <v>9300</v>
      </c>
      <c r="I6456">
        <v>40007563</v>
      </c>
    </row>
    <row r="6457" spans="6:9" x14ac:dyDescent="0.25">
      <c r="F6457" t="str">
        <f t="shared" si="104"/>
        <v>ALLTURANO NEVADA BAKING LLC</v>
      </c>
      <c r="G6457" s="149" t="s">
        <v>13438</v>
      </c>
      <c r="H6457" s="149" t="s">
        <v>9301</v>
      </c>
      <c r="I6457">
        <v>40008710</v>
      </c>
    </row>
    <row r="6458" spans="6:9" x14ac:dyDescent="0.25">
      <c r="F6458" t="str">
        <f t="shared" si="104"/>
        <v>ALLTURBO SYSTEMS, INC.</v>
      </c>
      <c r="G6458" s="149" t="s">
        <v>13438</v>
      </c>
      <c r="H6458" s="149" t="s">
        <v>9302</v>
      </c>
      <c r="I6458">
        <v>40001675</v>
      </c>
    </row>
    <row r="6459" spans="6:9" x14ac:dyDescent="0.25">
      <c r="F6459" t="str">
        <f t="shared" si="104"/>
        <v>ALLTURNBULL BAKERIES,INC.</v>
      </c>
      <c r="G6459" s="149" t="s">
        <v>13438</v>
      </c>
      <c r="H6459" s="149" t="s">
        <v>9305</v>
      </c>
      <c r="I6459">
        <v>40004491</v>
      </c>
    </row>
    <row r="6460" spans="6:9" x14ac:dyDescent="0.25">
      <c r="F6460" t="str">
        <f t="shared" si="104"/>
        <v>ALLTURNER FIBERFILL INC.</v>
      </c>
      <c r="G6460" s="149" t="s">
        <v>13438</v>
      </c>
      <c r="H6460" s="149" t="s">
        <v>9306</v>
      </c>
      <c r="I6460">
        <v>40003498</v>
      </c>
    </row>
    <row r="6461" spans="6:9" x14ac:dyDescent="0.25">
      <c r="F6461" s="185" t="str">
        <f t="shared" si="104"/>
        <v>ALLTURNER SUPPLY CO</v>
      </c>
      <c r="G6461" s="149" t="s">
        <v>13438</v>
      </c>
      <c r="H6461" s="149" t="s">
        <v>9307</v>
      </c>
      <c r="I6461">
        <v>40004442</v>
      </c>
    </row>
    <row r="6462" spans="6:9" x14ac:dyDescent="0.25">
      <c r="F6462" s="185" t="str">
        <f t="shared" si="104"/>
        <v>ALLTURNER SUPPLY CO</v>
      </c>
      <c r="G6462" s="149" t="s">
        <v>13438</v>
      </c>
      <c r="H6462" s="149" t="s">
        <v>9307</v>
      </c>
      <c r="I6462">
        <v>40006182</v>
      </c>
    </row>
    <row r="6463" spans="6:9" x14ac:dyDescent="0.25">
      <c r="F6463" t="str">
        <f t="shared" si="104"/>
        <v>ALLTURNER SUPPLY MD</v>
      </c>
      <c r="G6463" s="149" t="s">
        <v>13438</v>
      </c>
      <c r="H6463" s="149" t="s">
        <v>9308</v>
      </c>
      <c r="I6463">
        <v>40007679</v>
      </c>
    </row>
    <row r="6464" spans="6:9" x14ac:dyDescent="0.25">
      <c r="F6464" t="str">
        <f t="shared" si="104"/>
        <v>ALLTURTLE &amp; HUGHES</v>
      </c>
      <c r="G6464" s="149" t="s">
        <v>13438</v>
      </c>
      <c r="H6464" s="149" t="s">
        <v>9310</v>
      </c>
      <c r="I6464">
        <v>40006427</v>
      </c>
    </row>
    <row r="6465" spans="6:9" x14ac:dyDescent="0.25">
      <c r="F6465" t="str">
        <f t="shared" si="104"/>
        <v>ALLTURTLE &amp; HUGHES, INC</v>
      </c>
      <c r="G6465" s="149" t="s">
        <v>13438</v>
      </c>
      <c r="H6465" s="149" t="s">
        <v>9311</v>
      </c>
      <c r="I6465">
        <v>40005421</v>
      </c>
    </row>
    <row r="6466" spans="6:9" x14ac:dyDescent="0.25">
      <c r="F6466" t="str">
        <f t="shared" si="104"/>
        <v>ALLTUSCARORA YARNS-CHINA GRO</v>
      </c>
      <c r="G6466" s="149" t="s">
        <v>13438</v>
      </c>
      <c r="H6466" s="149" t="s">
        <v>9313</v>
      </c>
      <c r="I6466">
        <v>40000122</v>
      </c>
    </row>
    <row r="6467" spans="6:9" x14ac:dyDescent="0.25">
      <c r="F6467" t="str">
        <f t="shared" ref="F6467:F6530" si="105">CONCATENATE(G6467, H6467)</f>
        <v>ALLTWE NONWOVENS US INC</v>
      </c>
      <c r="G6467" s="149" t="s">
        <v>13438</v>
      </c>
      <c r="H6467" s="149" t="s">
        <v>9314</v>
      </c>
      <c r="I6467">
        <v>40002722</v>
      </c>
    </row>
    <row r="6468" spans="6:9" x14ac:dyDescent="0.25">
      <c r="F6468" t="str">
        <f t="shared" si="105"/>
        <v>ALLTWG SUPPLY INC</v>
      </c>
      <c r="G6468" s="149" t="s">
        <v>13438</v>
      </c>
      <c r="H6468" s="149" t="s">
        <v>9316</v>
      </c>
      <c r="I6468">
        <v>40008556</v>
      </c>
    </row>
    <row r="6469" spans="6:9" x14ac:dyDescent="0.25">
      <c r="F6469" t="str">
        <f t="shared" si="105"/>
        <v>ALLTYBELMAR LLC</v>
      </c>
      <c r="G6469" s="149" t="s">
        <v>13438</v>
      </c>
      <c r="H6469" s="149" t="s">
        <v>9317</v>
      </c>
      <c r="I6469">
        <v>40007363</v>
      </c>
    </row>
    <row r="6470" spans="6:9" x14ac:dyDescent="0.25">
      <c r="F6470" t="str">
        <f t="shared" si="105"/>
        <v>ALLTYBELMAR S.A.</v>
      </c>
      <c r="G6470" s="149" t="s">
        <v>13438</v>
      </c>
      <c r="H6470" s="149" t="s">
        <v>13939</v>
      </c>
      <c r="I6470">
        <v>52400001</v>
      </c>
    </row>
    <row r="6471" spans="6:9" x14ac:dyDescent="0.25">
      <c r="F6471" t="str">
        <f t="shared" si="105"/>
        <v>ALLTYSON FOODS</v>
      </c>
      <c r="G6471" s="149" t="s">
        <v>13438</v>
      </c>
      <c r="H6471" s="149" t="s">
        <v>9321</v>
      </c>
      <c r="I6471">
        <v>40002982</v>
      </c>
    </row>
    <row r="6472" spans="6:9" x14ac:dyDescent="0.25">
      <c r="F6472" t="str">
        <f t="shared" si="105"/>
        <v>ALLU.S. NATIONAL WHITEWATER CENTER</v>
      </c>
      <c r="G6472" s="149" t="s">
        <v>13438</v>
      </c>
      <c r="H6472" s="149" t="s">
        <v>9327</v>
      </c>
      <c r="I6472">
        <v>40006953</v>
      </c>
    </row>
    <row r="6473" spans="6:9" x14ac:dyDescent="0.25">
      <c r="F6473" t="str">
        <f t="shared" si="105"/>
        <v>ALLU.S. NONWOVENS CORP</v>
      </c>
      <c r="G6473" s="149" t="s">
        <v>13438</v>
      </c>
      <c r="H6473" s="149" t="s">
        <v>13368</v>
      </c>
      <c r="I6473">
        <v>40005961</v>
      </c>
    </row>
    <row r="6474" spans="6:9" x14ac:dyDescent="0.25">
      <c r="F6474" t="str">
        <f t="shared" si="105"/>
        <v>ALLU.S.P.S - ROANOKE</v>
      </c>
      <c r="G6474" s="149" t="s">
        <v>13438</v>
      </c>
      <c r="H6474" s="149" t="s">
        <v>9333</v>
      </c>
      <c r="I6474">
        <v>40007688</v>
      </c>
    </row>
    <row r="6475" spans="6:9" x14ac:dyDescent="0.25">
      <c r="F6475" t="str">
        <f t="shared" si="105"/>
        <v>ALLU.S.P.S (TETERBORO)</v>
      </c>
      <c r="G6475" s="149" t="s">
        <v>13438</v>
      </c>
      <c r="H6475" s="149" t="s">
        <v>9335</v>
      </c>
      <c r="I6475">
        <v>40005518</v>
      </c>
    </row>
    <row r="6476" spans="6:9" x14ac:dyDescent="0.25">
      <c r="F6476" t="str">
        <f t="shared" si="105"/>
        <v>ALLU.S.P.S.  - CHARLOTTE</v>
      </c>
      <c r="G6476" s="149" t="s">
        <v>13438</v>
      </c>
      <c r="H6476" s="149" t="s">
        <v>9337</v>
      </c>
      <c r="I6476">
        <v>40007004</v>
      </c>
    </row>
    <row r="6477" spans="6:9" x14ac:dyDescent="0.25">
      <c r="F6477" s="185" t="str">
        <f t="shared" si="105"/>
        <v>ALLU.S.P.S.  - FOREST PARK</v>
      </c>
      <c r="G6477" s="149" t="s">
        <v>13438</v>
      </c>
      <c r="H6477" s="149" t="s">
        <v>9340</v>
      </c>
      <c r="I6477">
        <v>40006046</v>
      </c>
    </row>
    <row r="6478" spans="6:9" x14ac:dyDescent="0.25">
      <c r="F6478" t="str">
        <f t="shared" si="105"/>
        <v>ALLU.S.P.S.  - MEMPHIS</v>
      </c>
      <c r="G6478" s="149" t="s">
        <v>13438</v>
      </c>
      <c r="H6478" s="149" t="s">
        <v>9343</v>
      </c>
      <c r="I6478">
        <v>40001433</v>
      </c>
    </row>
    <row r="6479" spans="6:9" x14ac:dyDescent="0.25">
      <c r="F6479" t="str">
        <f t="shared" si="105"/>
        <v>ALLU.S.P.S.  - PORTLAND</v>
      </c>
      <c r="G6479" s="149" t="s">
        <v>13438</v>
      </c>
      <c r="H6479" s="149" t="s">
        <v>9344</v>
      </c>
      <c r="I6479">
        <v>40004040</v>
      </c>
    </row>
    <row r="6480" spans="6:9" x14ac:dyDescent="0.25">
      <c r="F6480" t="str">
        <f t="shared" si="105"/>
        <v>ALLU.S.P.S.  - SAN DIEGO</v>
      </c>
      <c r="G6480" s="149" t="s">
        <v>13438</v>
      </c>
      <c r="H6480" s="149" t="s">
        <v>9345</v>
      </c>
      <c r="I6480">
        <v>40001758</v>
      </c>
    </row>
    <row r="6481" spans="6:9" x14ac:dyDescent="0.25">
      <c r="F6481" s="185" t="str">
        <f t="shared" si="105"/>
        <v>ALLU.S.P.S.  (HAZELWOOD)</v>
      </c>
      <c r="G6481" s="149" t="s">
        <v>13438</v>
      </c>
      <c r="H6481" s="149" t="s">
        <v>9346</v>
      </c>
      <c r="I6481">
        <v>40006066</v>
      </c>
    </row>
    <row r="6482" spans="6:9" x14ac:dyDescent="0.25">
      <c r="F6482" t="str">
        <f t="shared" si="105"/>
        <v>ALLU.S.P.S. - AKRON</v>
      </c>
      <c r="G6482" s="149" t="s">
        <v>13438</v>
      </c>
      <c r="H6482" s="149" t="s">
        <v>9347</v>
      </c>
      <c r="I6482">
        <v>40001264</v>
      </c>
    </row>
    <row r="6483" spans="6:9" x14ac:dyDescent="0.25">
      <c r="F6483" t="str">
        <f t="shared" si="105"/>
        <v>ALLU.S.P.S. - ALBANY, NY</v>
      </c>
      <c r="G6483" s="149" t="s">
        <v>13438</v>
      </c>
      <c r="H6483" s="149" t="s">
        <v>9348</v>
      </c>
      <c r="I6483">
        <v>40001376</v>
      </c>
    </row>
    <row r="6484" spans="6:9" x14ac:dyDescent="0.25">
      <c r="F6484" s="185" t="str">
        <f t="shared" si="105"/>
        <v>ALLU.S.P.S. - ATLANTA</v>
      </c>
      <c r="G6484" s="149" t="s">
        <v>13438</v>
      </c>
      <c r="H6484" s="149" t="s">
        <v>9351</v>
      </c>
      <c r="I6484">
        <v>40000803</v>
      </c>
    </row>
    <row r="6485" spans="6:9" x14ac:dyDescent="0.25">
      <c r="F6485" s="185" t="str">
        <f t="shared" si="105"/>
        <v>ALLU.S.P.S. - ATLANTA</v>
      </c>
      <c r="G6485" s="149" t="s">
        <v>13438</v>
      </c>
      <c r="H6485" s="149" t="s">
        <v>9351</v>
      </c>
      <c r="I6485">
        <v>40001826</v>
      </c>
    </row>
    <row r="6486" spans="6:9" x14ac:dyDescent="0.25">
      <c r="F6486" t="str">
        <f t="shared" si="105"/>
        <v>ALLU.S.P.S. - AUSTIN</v>
      </c>
      <c r="G6486" s="149" t="s">
        <v>13438</v>
      </c>
      <c r="H6486" s="149" t="s">
        <v>9353</v>
      </c>
      <c r="I6486">
        <v>40001068</v>
      </c>
    </row>
    <row r="6487" spans="6:9" x14ac:dyDescent="0.25">
      <c r="F6487" t="str">
        <f t="shared" si="105"/>
        <v>ALLU.S.P.S. - BALTIMORE, MD</v>
      </c>
      <c r="G6487" s="149" t="s">
        <v>13438</v>
      </c>
      <c r="H6487" s="149" t="s">
        <v>9354</v>
      </c>
      <c r="I6487">
        <v>40000577</v>
      </c>
    </row>
    <row r="6488" spans="6:9" x14ac:dyDescent="0.25">
      <c r="F6488" t="str">
        <f t="shared" si="105"/>
        <v>ALLU.S.P.S. - BATON ROUGE, LA</v>
      </c>
      <c r="G6488" s="149" t="s">
        <v>13438</v>
      </c>
      <c r="H6488" s="149" t="s">
        <v>9355</v>
      </c>
      <c r="I6488">
        <v>40006897</v>
      </c>
    </row>
    <row r="6489" spans="6:9" x14ac:dyDescent="0.25">
      <c r="F6489" t="str">
        <f t="shared" si="105"/>
        <v>ALLU.S.P.S. - BIRMINGHAM ANNEX</v>
      </c>
      <c r="G6489" s="149" t="s">
        <v>13438</v>
      </c>
      <c r="H6489" s="149" t="s">
        <v>9356</v>
      </c>
      <c r="I6489">
        <v>40001955</v>
      </c>
    </row>
    <row r="6490" spans="6:9" x14ac:dyDescent="0.25">
      <c r="F6490" t="str">
        <f t="shared" si="105"/>
        <v>ALLU.S.P.S. - BISMARCK</v>
      </c>
      <c r="G6490" s="149" t="s">
        <v>13438</v>
      </c>
      <c r="H6490" s="149" t="s">
        <v>9357</v>
      </c>
      <c r="I6490">
        <v>40007798</v>
      </c>
    </row>
    <row r="6491" spans="6:9" x14ac:dyDescent="0.25">
      <c r="F6491" t="str">
        <f t="shared" si="105"/>
        <v>ALLU.S.P.S. - CAPIT0L HEIGHTS</v>
      </c>
      <c r="G6491" s="149" t="s">
        <v>13438</v>
      </c>
      <c r="H6491" s="149" t="s">
        <v>9358</v>
      </c>
      <c r="I6491">
        <v>40000391</v>
      </c>
    </row>
    <row r="6492" spans="6:9" x14ac:dyDescent="0.25">
      <c r="F6492" t="str">
        <f t="shared" si="105"/>
        <v>ALLU.S.P.S. - CHAMPAIGN</v>
      </c>
      <c r="G6492" s="149" t="s">
        <v>13438</v>
      </c>
      <c r="H6492" s="149" t="s">
        <v>9359</v>
      </c>
      <c r="I6492">
        <v>40001085</v>
      </c>
    </row>
    <row r="6493" spans="6:9" x14ac:dyDescent="0.25">
      <c r="F6493" t="str">
        <f t="shared" si="105"/>
        <v>ALLU.S.P.S. - CHARLESTON</v>
      </c>
      <c r="G6493" s="149" t="s">
        <v>13438</v>
      </c>
      <c r="H6493" s="149" t="s">
        <v>9360</v>
      </c>
      <c r="I6493">
        <v>40000789</v>
      </c>
    </row>
    <row r="6494" spans="6:9" x14ac:dyDescent="0.25">
      <c r="F6494" t="str">
        <f t="shared" si="105"/>
        <v>ALLU.S.P.S. - CHARLOTTE P &amp; DC</v>
      </c>
      <c r="G6494" s="149" t="s">
        <v>13438</v>
      </c>
      <c r="H6494" s="149" t="s">
        <v>9362</v>
      </c>
      <c r="I6494">
        <v>40008403</v>
      </c>
    </row>
    <row r="6495" spans="6:9" x14ac:dyDescent="0.25">
      <c r="F6495" t="str">
        <f t="shared" si="105"/>
        <v>ALLU.S.P.S. - DAYTON, OH</v>
      </c>
      <c r="G6495" s="149" t="s">
        <v>13438</v>
      </c>
      <c r="H6495" s="149" t="s">
        <v>9368</v>
      </c>
      <c r="I6495">
        <v>40005958</v>
      </c>
    </row>
    <row r="6496" spans="6:9" x14ac:dyDescent="0.25">
      <c r="F6496" t="str">
        <f t="shared" si="105"/>
        <v>ALLU.S.P.S. - DETROIT</v>
      </c>
      <c r="G6496" s="149" t="s">
        <v>13438</v>
      </c>
      <c r="H6496" s="149" t="s">
        <v>9369</v>
      </c>
      <c r="I6496">
        <v>40000769</v>
      </c>
    </row>
    <row r="6497" spans="6:9" x14ac:dyDescent="0.25">
      <c r="F6497" t="str">
        <f t="shared" si="105"/>
        <v>ALLU.S.P.S. - DULUTH, GA</v>
      </c>
      <c r="G6497" s="149" t="s">
        <v>13438</v>
      </c>
      <c r="H6497" s="149" t="s">
        <v>9371</v>
      </c>
      <c r="I6497">
        <v>40000568</v>
      </c>
    </row>
    <row r="6498" spans="6:9" x14ac:dyDescent="0.25">
      <c r="F6498" t="str">
        <f t="shared" si="105"/>
        <v>ALLU.S.P.S. - EL PASO</v>
      </c>
      <c r="G6498" s="149" t="s">
        <v>13438</v>
      </c>
      <c r="H6498" s="149" t="s">
        <v>9373</v>
      </c>
      <c r="I6498">
        <v>40006359</v>
      </c>
    </row>
    <row r="6499" spans="6:9" x14ac:dyDescent="0.25">
      <c r="F6499" t="str">
        <f t="shared" si="105"/>
        <v>ALLU.S.P.S. - FARGO</v>
      </c>
      <c r="G6499" s="149" t="s">
        <v>13438</v>
      </c>
      <c r="H6499" s="149" t="s">
        <v>9375</v>
      </c>
      <c r="I6499">
        <v>40006323</v>
      </c>
    </row>
    <row r="6500" spans="6:9" x14ac:dyDescent="0.25">
      <c r="F6500" t="str">
        <f t="shared" si="105"/>
        <v>ALLU.S.P.S. - FAYETTEVILLE</v>
      </c>
      <c r="G6500" s="149" t="s">
        <v>13438</v>
      </c>
      <c r="H6500" s="149" t="s">
        <v>9376</v>
      </c>
      <c r="I6500">
        <v>40007689</v>
      </c>
    </row>
    <row r="6501" spans="6:9" x14ac:dyDescent="0.25">
      <c r="F6501" t="str">
        <f t="shared" si="105"/>
        <v>ALLU.S.P.S. - FEDERAL WAY</v>
      </c>
      <c r="G6501" s="149" t="s">
        <v>13438</v>
      </c>
      <c r="H6501" s="149" t="s">
        <v>9377</v>
      </c>
      <c r="I6501">
        <v>40007576</v>
      </c>
    </row>
    <row r="6502" spans="6:9" x14ac:dyDescent="0.25">
      <c r="F6502" s="185" t="str">
        <f t="shared" si="105"/>
        <v>ALLU.S.P.S. - FOREST PARK</v>
      </c>
      <c r="G6502" s="149" t="s">
        <v>13438</v>
      </c>
      <c r="H6502" s="149" t="s">
        <v>9378</v>
      </c>
      <c r="I6502">
        <v>40001368</v>
      </c>
    </row>
    <row r="6503" spans="6:9" x14ac:dyDescent="0.25">
      <c r="F6503" t="str">
        <f t="shared" si="105"/>
        <v>ALLU.S.P.S. - FRESNO</v>
      </c>
      <c r="G6503" s="149" t="s">
        <v>13438</v>
      </c>
      <c r="H6503" s="149" t="s">
        <v>9380</v>
      </c>
      <c r="I6503">
        <v>40000902</v>
      </c>
    </row>
    <row r="6504" spans="6:9" x14ac:dyDescent="0.25">
      <c r="F6504" t="str">
        <f t="shared" si="105"/>
        <v>ALLU.S.P.S. - GREENSBORO</v>
      </c>
      <c r="G6504" s="149" t="s">
        <v>13438</v>
      </c>
      <c r="H6504" s="149" t="s">
        <v>9389</v>
      </c>
      <c r="I6504">
        <v>40001514</v>
      </c>
    </row>
    <row r="6505" spans="6:9" x14ac:dyDescent="0.25">
      <c r="F6505" t="str">
        <f t="shared" si="105"/>
        <v>ALLU.S.P.S. - GREENSBORO-W. WENDOVER</v>
      </c>
      <c r="G6505" s="149" t="s">
        <v>13438</v>
      </c>
      <c r="H6505" s="149" t="s">
        <v>9390</v>
      </c>
      <c r="I6505">
        <v>40001676</v>
      </c>
    </row>
    <row r="6506" spans="6:9" x14ac:dyDescent="0.25">
      <c r="F6506" t="str">
        <f t="shared" si="105"/>
        <v>ALLU.S.P.S. - GREENVILLE</v>
      </c>
      <c r="G6506" s="149" t="s">
        <v>13438</v>
      </c>
      <c r="H6506" s="149" t="s">
        <v>9391</v>
      </c>
      <c r="I6506">
        <v>40007305</v>
      </c>
    </row>
    <row r="6507" spans="6:9" x14ac:dyDescent="0.25">
      <c r="F6507" t="str">
        <f t="shared" si="105"/>
        <v>ALLU.S.P.S. - HAMPDEN</v>
      </c>
      <c r="G6507" s="149" t="s">
        <v>13438</v>
      </c>
      <c r="H6507" s="149" t="s">
        <v>9392</v>
      </c>
      <c r="I6507">
        <v>40003895</v>
      </c>
    </row>
    <row r="6508" spans="6:9" x14ac:dyDescent="0.25">
      <c r="F6508" t="str">
        <f t="shared" si="105"/>
        <v>ALLU.S.P.S. - JACKSONVILLE</v>
      </c>
      <c r="G6508" s="149" t="s">
        <v>13438</v>
      </c>
      <c r="H6508" s="149" t="s">
        <v>9397</v>
      </c>
      <c r="I6508">
        <v>40004648</v>
      </c>
    </row>
    <row r="6509" spans="6:9" x14ac:dyDescent="0.25">
      <c r="F6509" t="str">
        <f t="shared" si="105"/>
        <v>ALLU.S.P.S. - KANSAS CITY</v>
      </c>
      <c r="G6509" s="149" t="s">
        <v>13438</v>
      </c>
      <c r="H6509" s="149" t="s">
        <v>9398</v>
      </c>
      <c r="I6509">
        <v>40008116</v>
      </c>
    </row>
    <row r="6510" spans="6:9" x14ac:dyDescent="0.25">
      <c r="F6510" t="str">
        <f t="shared" si="105"/>
        <v>ALLU.S.P.S. - KENT</v>
      </c>
      <c r="G6510" s="149" t="s">
        <v>13438</v>
      </c>
      <c r="H6510" s="149" t="s">
        <v>9399</v>
      </c>
      <c r="I6510">
        <v>40007257</v>
      </c>
    </row>
    <row r="6511" spans="6:9" x14ac:dyDescent="0.25">
      <c r="F6511" t="str">
        <f t="shared" si="105"/>
        <v>ALLU.S.P.S. - KNOXVILLE</v>
      </c>
      <c r="G6511" s="149" t="s">
        <v>13438</v>
      </c>
      <c r="H6511" s="149" t="s">
        <v>9400</v>
      </c>
      <c r="I6511">
        <v>40000409</v>
      </c>
    </row>
    <row r="6512" spans="6:9" x14ac:dyDescent="0.25">
      <c r="F6512" t="str">
        <f t="shared" si="105"/>
        <v>ALLU.S.P.S. - LINTHICUM HEIGHTS</v>
      </c>
      <c r="G6512" s="149" t="s">
        <v>13438</v>
      </c>
      <c r="H6512" s="149" t="s">
        <v>9405</v>
      </c>
      <c r="I6512">
        <v>40000462</v>
      </c>
    </row>
    <row r="6513" spans="6:9" x14ac:dyDescent="0.25">
      <c r="F6513" t="str">
        <f t="shared" si="105"/>
        <v>ALLU.S.P.S. - LOS ANGELES</v>
      </c>
      <c r="G6513" s="149" t="s">
        <v>13438</v>
      </c>
      <c r="H6513" s="149" t="s">
        <v>9407</v>
      </c>
      <c r="I6513">
        <v>40006954</v>
      </c>
    </row>
    <row r="6514" spans="6:9" x14ac:dyDescent="0.25">
      <c r="F6514" t="str">
        <f t="shared" si="105"/>
        <v>ALLU.S.P.S. - LOS ANGELES, CA</v>
      </c>
      <c r="G6514" s="149" t="s">
        <v>13438</v>
      </c>
      <c r="H6514" s="149" t="s">
        <v>9408</v>
      </c>
      <c r="I6514">
        <v>40001578</v>
      </c>
    </row>
    <row r="6515" spans="6:9" x14ac:dyDescent="0.25">
      <c r="F6515" t="str">
        <f t="shared" si="105"/>
        <v>ALLU.S.P.S. - MEMPHIS BULK</v>
      </c>
      <c r="G6515" s="149" t="s">
        <v>13438</v>
      </c>
      <c r="H6515" s="149" t="s">
        <v>9412</v>
      </c>
      <c r="I6515">
        <v>40001135</v>
      </c>
    </row>
    <row r="6516" spans="6:9" x14ac:dyDescent="0.25">
      <c r="F6516" t="str">
        <f t="shared" si="105"/>
        <v>ALLU.S.P.S. - MERRIFIELD</v>
      </c>
      <c r="G6516" s="149" t="s">
        <v>13438</v>
      </c>
      <c r="H6516" s="149" t="s">
        <v>9413</v>
      </c>
      <c r="I6516">
        <v>40000372</v>
      </c>
    </row>
    <row r="6517" spans="6:9" x14ac:dyDescent="0.25">
      <c r="F6517" t="str">
        <f t="shared" si="105"/>
        <v>ALLU.S.P.S. - MIAMI</v>
      </c>
      <c r="G6517" s="149" t="s">
        <v>13438</v>
      </c>
      <c r="H6517" s="149" t="s">
        <v>9414</v>
      </c>
      <c r="I6517">
        <v>40001354</v>
      </c>
    </row>
    <row r="6518" spans="6:9" x14ac:dyDescent="0.25">
      <c r="F6518" t="str">
        <f t="shared" si="105"/>
        <v>ALLU.S.P.S. - MOBILE</v>
      </c>
      <c r="G6518" s="149" t="s">
        <v>13438</v>
      </c>
      <c r="H6518" s="149" t="s">
        <v>9415</v>
      </c>
      <c r="I6518">
        <v>40007095</v>
      </c>
    </row>
    <row r="6519" spans="6:9" x14ac:dyDescent="0.25">
      <c r="F6519" t="str">
        <f t="shared" si="105"/>
        <v>ALLU.S.P.S. - MORENO VALLEY</v>
      </c>
      <c r="G6519" s="149" t="s">
        <v>13438</v>
      </c>
      <c r="H6519" s="149" t="s">
        <v>9416</v>
      </c>
      <c r="I6519">
        <v>40007637</v>
      </c>
    </row>
    <row r="6520" spans="6:9" x14ac:dyDescent="0.25">
      <c r="F6520" t="str">
        <f t="shared" si="105"/>
        <v>ALLU.S.P.S. - N. CHARLESTON</v>
      </c>
      <c r="G6520" s="149" t="s">
        <v>13438</v>
      </c>
      <c r="H6520" s="149" t="s">
        <v>9417</v>
      </c>
      <c r="I6520">
        <v>40007391</v>
      </c>
    </row>
    <row r="6521" spans="6:9" x14ac:dyDescent="0.25">
      <c r="F6521" t="str">
        <f t="shared" si="105"/>
        <v>ALLU.S.P.S. - NASHVILLE</v>
      </c>
      <c r="G6521" s="149" t="s">
        <v>13438</v>
      </c>
      <c r="H6521" s="149" t="s">
        <v>9419</v>
      </c>
      <c r="I6521">
        <v>40000402</v>
      </c>
    </row>
    <row r="6522" spans="6:9" x14ac:dyDescent="0.25">
      <c r="F6522" t="str">
        <f t="shared" si="105"/>
        <v>ALLU.S.P.S. - NEW JERSY INT'L &amp; BMC</v>
      </c>
      <c r="G6522" s="149" t="s">
        <v>13438</v>
      </c>
      <c r="H6522" s="149" t="s">
        <v>9420</v>
      </c>
      <c r="I6522">
        <v>40006109</v>
      </c>
    </row>
    <row r="6523" spans="6:9" x14ac:dyDescent="0.25">
      <c r="F6523" t="str">
        <f t="shared" si="105"/>
        <v>ALLU.S.P.S. - NORFOLK, VA</v>
      </c>
      <c r="G6523" s="149" t="s">
        <v>13438</v>
      </c>
      <c r="H6523" s="149" t="s">
        <v>9421</v>
      </c>
      <c r="I6523">
        <v>40000566</v>
      </c>
    </row>
    <row r="6524" spans="6:9" x14ac:dyDescent="0.25">
      <c r="F6524" t="str">
        <f t="shared" si="105"/>
        <v>ALLU.S.P.S. - NORMAN</v>
      </c>
      <c r="G6524" s="149" t="s">
        <v>13438</v>
      </c>
      <c r="H6524" s="149" t="s">
        <v>9422</v>
      </c>
      <c r="I6524">
        <v>40001410</v>
      </c>
    </row>
    <row r="6525" spans="6:9" x14ac:dyDescent="0.25">
      <c r="F6525" t="str">
        <f t="shared" si="105"/>
        <v>ALLU.S.P.S. - OAK CREEK</v>
      </c>
      <c r="G6525" s="149" t="s">
        <v>13438</v>
      </c>
      <c r="H6525" s="149" t="s">
        <v>9423</v>
      </c>
      <c r="I6525">
        <v>40008985</v>
      </c>
    </row>
    <row r="6526" spans="6:9" x14ac:dyDescent="0.25">
      <c r="F6526" t="str">
        <f t="shared" si="105"/>
        <v>ALLU.S.P.S. - OKLAHOMA CITY ANNEX</v>
      </c>
      <c r="G6526" s="149" t="s">
        <v>13438</v>
      </c>
      <c r="H6526" s="149" t="s">
        <v>9425</v>
      </c>
      <c r="I6526">
        <v>40001460</v>
      </c>
    </row>
    <row r="6527" spans="6:9" x14ac:dyDescent="0.25">
      <c r="F6527" t="str">
        <f t="shared" si="105"/>
        <v>ALLU.S.P.S. - OPA LOCKA FL</v>
      </c>
      <c r="G6527" s="149" t="s">
        <v>13438</v>
      </c>
      <c r="H6527" s="149" t="s">
        <v>9426</v>
      </c>
      <c r="I6527">
        <v>40006922</v>
      </c>
    </row>
    <row r="6528" spans="6:9" x14ac:dyDescent="0.25">
      <c r="F6528" t="str">
        <f t="shared" si="105"/>
        <v>ALLU.S.P.S. - OSHKOSH</v>
      </c>
      <c r="G6528" s="149" t="s">
        <v>13438</v>
      </c>
      <c r="H6528" s="149" t="s">
        <v>9427</v>
      </c>
      <c r="I6528">
        <v>40007226</v>
      </c>
    </row>
    <row r="6529" spans="6:9" x14ac:dyDescent="0.25">
      <c r="F6529" t="str">
        <f t="shared" si="105"/>
        <v>ALLU.S.P.S. - PENNWOOD PLACE PDC</v>
      </c>
      <c r="G6529" s="149" t="s">
        <v>13438</v>
      </c>
      <c r="H6529" s="149" t="s">
        <v>9428</v>
      </c>
      <c r="I6529">
        <v>40001390</v>
      </c>
    </row>
    <row r="6530" spans="6:9" x14ac:dyDescent="0.25">
      <c r="F6530" t="str">
        <f t="shared" si="105"/>
        <v>ALLU.S.P.S. - PHIL.BULK MAIL</v>
      </c>
      <c r="G6530" s="149" t="s">
        <v>13438</v>
      </c>
      <c r="H6530" s="149" t="s">
        <v>9430</v>
      </c>
      <c r="I6530">
        <v>40001924</v>
      </c>
    </row>
    <row r="6531" spans="6:9" x14ac:dyDescent="0.25">
      <c r="F6531" t="str">
        <f t="shared" ref="F6531:F6594" si="106">CONCATENATE(G6531, H6531)</f>
        <v>ALLU.S.P.S. - PHILADELPHIA P &amp; DC</v>
      </c>
      <c r="G6531" s="149" t="s">
        <v>13438</v>
      </c>
      <c r="H6531" s="149" t="s">
        <v>9431</v>
      </c>
      <c r="I6531">
        <v>40003921</v>
      </c>
    </row>
    <row r="6532" spans="6:9" x14ac:dyDescent="0.25">
      <c r="F6532" t="str">
        <f t="shared" si="106"/>
        <v>ALLU.S.P.S. - PROVIDENCE</v>
      </c>
      <c r="G6532" s="149" t="s">
        <v>13438</v>
      </c>
      <c r="H6532" s="149" t="s">
        <v>9432</v>
      </c>
      <c r="I6532">
        <v>40008510</v>
      </c>
    </row>
    <row r="6533" spans="6:9" x14ac:dyDescent="0.25">
      <c r="F6533" t="str">
        <f t="shared" si="106"/>
        <v>ALLU.S.P.S. - PROVO</v>
      </c>
      <c r="G6533" s="149" t="s">
        <v>13438</v>
      </c>
      <c r="H6533" s="149" t="s">
        <v>9433</v>
      </c>
      <c r="I6533">
        <v>40006300</v>
      </c>
    </row>
    <row r="6534" spans="6:9" x14ac:dyDescent="0.25">
      <c r="F6534" t="str">
        <f t="shared" si="106"/>
        <v>ALLU.S.P.S. - RALEIGH</v>
      </c>
      <c r="G6534" s="149" t="s">
        <v>13438</v>
      </c>
      <c r="H6534" s="149" t="s">
        <v>9434</v>
      </c>
      <c r="I6534">
        <v>40000540</v>
      </c>
    </row>
    <row r="6535" spans="6:9" x14ac:dyDescent="0.25">
      <c r="F6535" t="str">
        <f t="shared" si="106"/>
        <v>ALLU.S.P.S. - RICHMOND</v>
      </c>
      <c r="G6535" s="149" t="s">
        <v>13438</v>
      </c>
      <c r="H6535" s="149" t="s">
        <v>9435</v>
      </c>
      <c r="I6535">
        <v>40001046</v>
      </c>
    </row>
    <row r="6536" spans="6:9" x14ac:dyDescent="0.25">
      <c r="F6536" t="str">
        <f t="shared" si="106"/>
        <v>ALLU.S.P.S. - SALT LAKE CITY</v>
      </c>
      <c r="G6536" s="149" t="s">
        <v>13438</v>
      </c>
      <c r="H6536" s="149" t="s">
        <v>9439</v>
      </c>
      <c r="I6536">
        <v>40000892</v>
      </c>
    </row>
    <row r="6537" spans="6:9" x14ac:dyDescent="0.25">
      <c r="F6537" t="str">
        <f t="shared" si="106"/>
        <v>ALLU.S.P.S. - SAN FRANCISCO</v>
      </c>
      <c r="G6537" s="149" t="s">
        <v>13438</v>
      </c>
      <c r="H6537" s="149" t="s">
        <v>9441</v>
      </c>
      <c r="I6537">
        <v>40001344</v>
      </c>
    </row>
    <row r="6538" spans="6:9" x14ac:dyDescent="0.25">
      <c r="F6538" t="str">
        <f t="shared" si="106"/>
        <v>ALLU.S.P.S. - SAN MATEO</v>
      </c>
      <c r="G6538" s="149" t="s">
        <v>13438</v>
      </c>
      <c r="H6538" s="149" t="s">
        <v>9443</v>
      </c>
      <c r="I6538">
        <v>40000346</v>
      </c>
    </row>
    <row r="6539" spans="6:9" x14ac:dyDescent="0.25">
      <c r="F6539" t="str">
        <f t="shared" si="106"/>
        <v>ALLU.S.P.S. - SANTA BARBARA</v>
      </c>
      <c r="G6539" s="149" t="s">
        <v>13438</v>
      </c>
      <c r="H6539" s="149" t="s">
        <v>9444</v>
      </c>
      <c r="I6539">
        <v>40005492</v>
      </c>
    </row>
    <row r="6540" spans="6:9" x14ac:dyDescent="0.25">
      <c r="F6540" t="str">
        <f t="shared" si="106"/>
        <v>ALLU.S.P.S. - SARASOTA</v>
      </c>
      <c r="G6540" s="149" t="s">
        <v>13438</v>
      </c>
      <c r="H6540" s="149" t="s">
        <v>9445</v>
      </c>
      <c r="I6540">
        <v>40007295</v>
      </c>
    </row>
    <row r="6541" spans="6:9" x14ac:dyDescent="0.25">
      <c r="F6541" t="str">
        <f t="shared" si="106"/>
        <v>ALLU.S.P.S. - SEATTLE BMC</v>
      </c>
      <c r="G6541" s="149" t="s">
        <v>13438</v>
      </c>
      <c r="H6541" s="149" t="s">
        <v>9446</v>
      </c>
      <c r="I6541">
        <v>40005673</v>
      </c>
    </row>
    <row r="6542" spans="6:9" x14ac:dyDescent="0.25">
      <c r="F6542" t="str">
        <f t="shared" si="106"/>
        <v>ALLU.S.P.S. - SPOKANE</v>
      </c>
      <c r="G6542" s="149" t="s">
        <v>13438</v>
      </c>
      <c r="H6542" s="149" t="s">
        <v>9448</v>
      </c>
      <c r="I6542">
        <v>40001241</v>
      </c>
    </row>
    <row r="6543" spans="6:9" x14ac:dyDescent="0.25">
      <c r="F6543" t="str">
        <f t="shared" si="106"/>
        <v>ALLU.S.P.S. - SPRINGFIELD</v>
      </c>
      <c r="G6543" s="149" t="s">
        <v>13438</v>
      </c>
      <c r="H6543" s="149" t="s">
        <v>9449</v>
      </c>
      <c r="I6543">
        <v>40006944</v>
      </c>
    </row>
    <row r="6544" spans="6:9" x14ac:dyDescent="0.25">
      <c r="F6544" t="str">
        <f t="shared" si="106"/>
        <v>ALLU.S.P.S. - STAMFORD, CT</v>
      </c>
      <c r="G6544" s="149" t="s">
        <v>13438</v>
      </c>
      <c r="H6544" s="149" t="s">
        <v>9450</v>
      </c>
      <c r="I6544">
        <v>40000728</v>
      </c>
    </row>
    <row r="6545" spans="6:9" x14ac:dyDescent="0.25">
      <c r="F6545" t="str">
        <f t="shared" si="106"/>
        <v>ALLU.S.P.S. - SYRACUSE</v>
      </c>
      <c r="G6545" s="149" t="s">
        <v>13438</v>
      </c>
      <c r="H6545" s="149" t="s">
        <v>9452</v>
      </c>
      <c r="I6545">
        <v>40006224</v>
      </c>
    </row>
    <row r="6546" spans="6:9" x14ac:dyDescent="0.25">
      <c r="F6546" t="str">
        <f t="shared" si="106"/>
        <v>ALLU.S.P.S. - TALLAHASSEE</v>
      </c>
      <c r="G6546" s="149" t="s">
        <v>13438</v>
      </c>
      <c r="H6546" s="149" t="s">
        <v>9453</v>
      </c>
      <c r="I6546">
        <v>40008873</v>
      </c>
    </row>
    <row r="6547" spans="6:9" x14ac:dyDescent="0.25">
      <c r="F6547" t="str">
        <f t="shared" si="106"/>
        <v>ALLU.S.P.S. - TAMPA</v>
      </c>
      <c r="G6547" s="149" t="s">
        <v>13438</v>
      </c>
      <c r="H6547" s="149" t="s">
        <v>9454</v>
      </c>
      <c r="I6547">
        <v>40007623</v>
      </c>
    </row>
    <row r="6548" spans="6:9" x14ac:dyDescent="0.25">
      <c r="F6548" t="str">
        <f t="shared" si="106"/>
        <v>ALLU.S.P.S. - URBANDALE</v>
      </c>
      <c r="G6548" s="149" t="s">
        <v>13438</v>
      </c>
      <c r="H6548" s="149" t="s">
        <v>9456</v>
      </c>
      <c r="I6548">
        <v>40009012</v>
      </c>
    </row>
    <row r="6549" spans="6:9" x14ac:dyDescent="0.25">
      <c r="F6549" t="str">
        <f t="shared" si="106"/>
        <v>ALLU.S.P.S. - W. COLUMBIA, SC</v>
      </c>
      <c r="G6549" s="149" t="s">
        <v>13438</v>
      </c>
      <c r="H6549" s="149" t="s">
        <v>9458</v>
      </c>
      <c r="I6549">
        <v>40000618</v>
      </c>
    </row>
    <row r="6550" spans="6:9" x14ac:dyDescent="0.25">
      <c r="F6550" t="str">
        <f t="shared" si="106"/>
        <v>ALLU.S.P.S. - WASHINGTON</v>
      </c>
      <c r="G6550" s="149" t="s">
        <v>13438</v>
      </c>
      <c r="H6550" s="149" t="s">
        <v>9460</v>
      </c>
      <c r="I6550">
        <v>40000364</v>
      </c>
    </row>
    <row r="6551" spans="6:9" x14ac:dyDescent="0.25">
      <c r="F6551" t="str">
        <f t="shared" si="106"/>
        <v>ALLU.S.P.S. - WEST PALM BEACH</v>
      </c>
      <c r="G6551" s="149" t="s">
        <v>13438</v>
      </c>
      <c r="H6551" s="149" t="s">
        <v>9461</v>
      </c>
      <c r="I6551">
        <v>40006519</v>
      </c>
    </row>
    <row r="6552" spans="6:9" x14ac:dyDescent="0.25">
      <c r="F6552" t="str">
        <f t="shared" si="106"/>
        <v>ALLU.S.P.S. - WHITE PLAINS</v>
      </c>
      <c r="G6552" s="149" t="s">
        <v>13438</v>
      </c>
      <c r="H6552" s="149" t="s">
        <v>9462</v>
      </c>
      <c r="I6552">
        <v>40006406</v>
      </c>
    </row>
    <row r="6553" spans="6:9" x14ac:dyDescent="0.25">
      <c r="F6553" t="str">
        <f t="shared" si="106"/>
        <v>ALLU.S.P.S. (ALLEN PARK)</v>
      </c>
      <c r="G6553" s="149" t="s">
        <v>13438</v>
      </c>
      <c r="H6553" s="149" t="s">
        <v>9466</v>
      </c>
      <c r="I6553">
        <v>40002347</v>
      </c>
    </row>
    <row r="6554" spans="6:9" x14ac:dyDescent="0.25">
      <c r="F6554" t="str">
        <f t="shared" si="106"/>
        <v>ALLU.S.P.S. (ANAHEIM)</v>
      </c>
      <c r="G6554" s="149" t="s">
        <v>13438</v>
      </c>
      <c r="H6554" s="149" t="s">
        <v>9468</v>
      </c>
      <c r="I6554">
        <v>40004073</v>
      </c>
    </row>
    <row r="6555" spans="6:9" x14ac:dyDescent="0.25">
      <c r="F6555" t="str">
        <f t="shared" si="106"/>
        <v>ALLU.S.P.S. (ANCHORAGE)</v>
      </c>
      <c r="G6555" s="149" t="s">
        <v>13438</v>
      </c>
      <c r="H6555" s="149" t="s">
        <v>9469</v>
      </c>
      <c r="I6555">
        <v>40004087</v>
      </c>
    </row>
    <row r="6556" spans="6:9" x14ac:dyDescent="0.25">
      <c r="F6556" t="str">
        <f t="shared" si="106"/>
        <v>ALLU.S.P.S. (ATLANTA, CROWN)</v>
      </c>
      <c r="G6556" s="149" t="s">
        <v>13438</v>
      </c>
      <c r="H6556" s="149" t="s">
        <v>9470</v>
      </c>
      <c r="I6556">
        <v>40000377</v>
      </c>
    </row>
    <row r="6557" spans="6:9" x14ac:dyDescent="0.25">
      <c r="F6557" t="str">
        <f t="shared" si="106"/>
        <v>ALLU.S.P.S. (BELL)</v>
      </c>
      <c r="G6557" s="149" t="s">
        <v>13438</v>
      </c>
      <c r="H6557" s="149" t="s">
        <v>9472</v>
      </c>
      <c r="I6557">
        <v>40003503</v>
      </c>
    </row>
    <row r="6558" spans="6:9" x14ac:dyDescent="0.25">
      <c r="F6558" t="str">
        <f t="shared" si="106"/>
        <v>ALLU.S.P.S. (BELLMAWR)</v>
      </c>
      <c r="G6558" s="149" t="s">
        <v>13438</v>
      </c>
      <c r="H6558" s="149" t="s">
        <v>9473</v>
      </c>
      <c r="I6558">
        <v>40003830</v>
      </c>
    </row>
    <row r="6559" spans="6:9" x14ac:dyDescent="0.25">
      <c r="F6559" t="str">
        <f t="shared" si="106"/>
        <v>ALLU.S.P.S. (BILLINGS, MT)</v>
      </c>
      <c r="G6559" s="149" t="s">
        <v>13438</v>
      </c>
      <c r="H6559" s="149" t="s">
        <v>9474</v>
      </c>
      <c r="I6559">
        <v>40004387</v>
      </c>
    </row>
    <row r="6560" spans="6:9" x14ac:dyDescent="0.25">
      <c r="F6560" t="str">
        <f t="shared" si="106"/>
        <v>ALLU.S.P.S. (BIRMINGHAM)</v>
      </c>
      <c r="G6560" s="149" t="s">
        <v>13438</v>
      </c>
      <c r="H6560" s="149" t="s">
        <v>9476</v>
      </c>
      <c r="I6560">
        <v>40004498</v>
      </c>
    </row>
    <row r="6561" spans="6:9" x14ac:dyDescent="0.25">
      <c r="F6561" t="str">
        <f t="shared" si="106"/>
        <v>ALLU.S.P.S. (BOISE)</v>
      </c>
      <c r="G6561" s="149" t="s">
        <v>13438</v>
      </c>
      <c r="H6561" s="149" t="s">
        <v>9478</v>
      </c>
      <c r="I6561">
        <v>40004391</v>
      </c>
    </row>
    <row r="6562" spans="6:9" x14ac:dyDescent="0.25">
      <c r="F6562" t="str">
        <f t="shared" si="106"/>
        <v>ALLU.S.P.S. (BROCKTON)</v>
      </c>
      <c r="G6562" s="149" t="s">
        <v>13438</v>
      </c>
      <c r="H6562" s="149" t="s">
        <v>9480</v>
      </c>
      <c r="I6562">
        <v>40003826</v>
      </c>
    </row>
    <row r="6563" spans="6:9" x14ac:dyDescent="0.25">
      <c r="F6563" t="str">
        <f t="shared" si="106"/>
        <v>ALLU.S.P.S. (BROOKLYN)</v>
      </c>
      <c r="G6563" s="149" t="s">
        <v>13438</v>
      </c>
      <c r="H6563" s="149" t="s">
        <v>9481</v>
      </c>
      <c r="I6563">
        <v>40003912</v>
      </c>
    </row>
    <row r="6564" spans="6:9" x14ac:dyDescent="0.25">
      <c r="F6564" t="str">
        <f t="shared" si="106"/>
        <v>ALLU.S.P.S. (BUFFALO)</v>
      </c>
      <c r="G6564" s="149" t="s">
        <v>13438</v>
      </c>
      <c r="H6564" s="149" t="s">
        <v>9482</v>
      </c>
      <c r="I6564">
        <v>40003691</v>
      </c>
    </row>
    <row r="6565" spans="6:9" x14ac:dyDescent="0.25">
      <c r="F6565" t="str">
        <f t="shared" si="106"/>
        <v>ALLU.S.P.S. (CAROL STREAM)</v>
      </c>
      <c r="G6565" s="149" t="s">
        <v>13438</v>
      </c>
      <c r="H6565" s="149" t="s">
        <v>9484</v>
      </c>
      <c r="I6565">
        <v>40004239</v>
      </c>
    </row>
    <row r="6566" spans="6:9" x14ac:dyDescent="0.25">
      <c r="F6566" t="str">
        <f t="shared" si="106"/>
        <v>ALLU.S.P.S. (CEDAR RAPIDS)</v>
      </c>
      <c r="G6566" s="149" t="s">
        <v>13438</v>
      </c>
      <c r="H6566" s="149" t="s">
        <v>9485</v>
      </c>
      <c r="I6566">
        <v>40004289</v>
      </c>
    </row>
    <row r="6567" spans="6:9" x14ac:dyDescent="0.25">
      <c r="F6567" t="str">
        <f t="shared" si="106"/>
        <v>ALLU.S.P.S. (CHICAGO DOWNTOWN)</v>
      </c>
      <c r="G6567" s="149" t="s">
        <v>13438</v>
      </c>
      <c r="H6567" s="149" t="s">
        <v>9486</v>
      </c>
      <c r="I6567">
        <v>40004136</v>
      </c>
    </row>
    <row r="6568" spans="6:9" x14ac:dyDescent="0.25">
      <c r="F6568" t="str">
        <f t="shared" si="106"/>
        <v>ALLU.S.P.S. (CINCINNATI)</v>
      </c>
      <c r="G6568" s="149" t="s">
        <v>13438</v>
      </c>
      <c r="H6568" s="149" t="s">
        <v>9489</v>
      </c>
      <c r="I6568">
        <v>40002084</v>
      </c>
    </row>
    <row r="6569" spans="6:9" x14ac:dyDescent="0.25">
      <c r="F6569" t="str">
        <f t="shared" si="106"/>
        <v>ALLU.S.P.S. (CITY OF INDUSTRY)</v>
      </c>
      <c r="G6569" s="149" t="s">
        <v>13438</v>
      </c>
      <c r="H6569" s="149" t="s">
        <v>9490</v>
      </c>
      <c r="I6569">
        <v>40004039</v>
      </c>
    </row>
    <row r="6570" spans="6:9" x14ac:dyDescent="0.25">
      <c r="F6570" t="str">
        <f t="shared" si="106"/>
        <v>ALLU.S.P.S. (CLEVELAND)</v>
      </c>
      <c r="G6570" s="149" t="s">
        <v>13438</v>
      </c>
      <c r="H6570" s="149" t="s">
        <v>9491</v>
      </c>
      <c r="I6570">
        <v>40004275</v>
      </c>
    </row>
    <row r="6571" spans="6:9" x14ac:dyDescent="0.25">
      <c r="F6571" t="str">
        <f t="shared" si="106"/>
        <v>ALLU.S.P.S. (COLUMBUS, OH)</v>
      </c>
      <c r="G6571" s="149" t="s">
        <v>13438</v>
      </c>
      <c r="H6571" s="149" t="s">
        <v>9493</v>
      </c>
      <c r="I6571">
        <v>40004308</v>
      </c>
    </row>
    <row r="6572" spans="6:9" x14ac:dyDescent="0.25">
      <c r="F6572" t="str">
        <f t="shared" si="106"/>
        <v>ALLU.S.P.S. (COPPELL)</v>
      </c>
      <c r="G6572" s="149" t="s">
        <v>13438</v>
      </c>
      <c r="H6572" s="149" t="s">
        <v>9494</v>
      </c>
      <c r="I6572">
        <v>40004543</v>
      </c>
    </row>
    <row r="6573" spans="6:9" x14ac:dyDescent="0.25">
      <c r="F6573" t="str">
        <f t="shared" si="106"/>
        <v>ALLU.S.P.S. (DALLAS)</v>
      </c>
      <c r="G6573" s="149" t="s">
        <v>13438</v>
      </c>
      <c r="H6573" s="149" t="s">
        <v>9495</v>
      </c>
      <c r="I6573">
        <v>40004512</v>
      </c>
    </row>
    <row r="6574" spans="6:9" x14ac:dyDescent="0.25">
      <c r="F6574" t="str">
        <f t="shared" si="106"/>
        <v>ALLU.S.P.S. (DENVER)</v>
      </c>
      <c r="G6574" s="149" t="s">
        <v>13438</v>
      </c>
      <c r="H6574" s="149" t="s">
        <v>9497</v>
      </c>
      <c r="I6574">
        <v>40004374</v>
      </c>
    </row>
    <row r="6575" spans="6:9" x14ac:dyDescent="0.25">
      <c r="F6575" t="str">
        <f t="shared" si="106"/>
        <v>ALLU.S.P.S. (DES MOINES)</v>
      </c>
      <c r="G6575" s="149" t="s">
        <v>13438</v>
      </c>
      <c r="H6575" s="149" t="s">
        <v>9498</v>
      </c>
      <c r="I6575">
        <v>40004384</v>
      </c>
    </row>
    <row r="6576" spans="6:9" x14ac:dyDescent="0.25">
      <c r="F6576" t="str">
        <f t="shared" si="106"/>
        <v>ALLU.S.P.S. (EUGENE)</v>
      </c>
      <c r="G6576" s="149" t="s">
        <v>13438</v>
      </c>
      <c r="H6576" s="149" t="s">
        <v>9505</v>
      </c>
      <c r="I6576">
        <v>40004052</v>
      </c>
    </row>
    <row r="6577" spans="6:9" x14ac:dyDescent="0.25">
      <c r="F6577" t="str">
        <f t="shared" si="106"/>
        <v>ALLU.S.P.S. (FLUSHING)</v>
      </c>
      <c r="G6577" s="149" t="s">
        <v>13438</v>
      </c>
      <c r="H6577" s="149" t="s">
        <v>9507</v>
      </c>
      <c r="I6577">
        <v>40003773</v>
      </c>
    </row>
    <row r="6578" spans="6:9" x14ac:dyDescent="0.25">
      <c r="F6578" t="str">
        <f t="shared" si="106"/>
        <v>ALLU.S.P.S. (FOX VALLEY)</v>
      </c>
      <c r="G6578" s="149" t="s">
        <v>13438</v>
      </c>
      <c r="H6578" s="149" t="s">
        <v>9508</v>
      </c>
      <c r="I6578">
        <v>40004285</v>
      </c>
    </row>
    <row r="6579" spans="6:9" x14ac:dyDescent="0.25">
      <c r="F6579" t="str">
        <f t="shared" si="106"/>
        <v>ALLU.S.P.S. (FT. MYERS, FL)</v>
      </c>
      <c r="G6579" s="149" t="s">
        <v>13438</v>
      </c>
      <c r="H6579" s="149" t="s">
        <v>9509</v>
      </c>
      <c r="I6579">
        <v>40004517</v>
      </c>
    </row>
    <row r="6580" spans="6:9" x14ac:dyDescent="0.25">
      <c r="F6580" t="str">
        <f t="shared" si="106"/>
        <v>ALLU.S.P.S. (FT. WORTH)</v>
      </c>
      <c r="G6580" s="149" t="s">
        <v>13438</v>
      </c>
      <c r="H6580" s="149" t="s">
        <v>9510</v>
      </c>
      <c r="I6580">
        <v>40004494</v>
      </c>
    </row>
    <row r="6581" spans="6:9" x14ac:dyDescent="0.25">
      <c r="F6581" t="str">
        <f t="shared" si="106"/>
        <v>ALLU.S.P.S. (GARDEN CITY)</v>
      </c>
      <c r="G6581" s="149" t="s">
        <v>13438</v>
      </c>
      <c r="H6581" s="149" t="s">
        <v>9512</v>
      </c>
      <c r="I6581">
        <v>40003803</v>
      </c>
    </row>
    <row r="6582" spans="6:9" x14ac:dyDescent="0.25">
      <c r="F6582" t="str">
        <f t="shared" si="106"/>
        <v>ALLU.S.P.S. (GRAND RAPIDS)</v>
      </c>
      <c r="G6582" s="149" t="s">
        <v>13438</v>
      </c>
      <c r="H6582" s="149" t="s">
        <v>9514</v>
      </c>
      <c r="I6582">
        <v>40004306</v>
      </c>
    </row>
    <row r="6583" spans="6:9" x14ac:dyDescent="0.25">
      <c r="F6583" t="str">
        <f t="shared" si="106"/>
        <v>ALLU.S.P.S. (GREENSBORO)</v>
      </c>
      <c r="G6583" s="149" t="s">
        <v>13438</v>
      </c>
      <c r="H6583" s="149" t="s">
        <v>9515</v>
      </c>
      <c r="I6583">
        <v>40007236</v>
      </c>
    </row>
    <row r="6584" spans="6:9" x14ac:dyDescent="0.25">
      <c r="F6584" s="185" t="str">
        <f t="shared" si="106"/>
        <v>ALLU.S.P.S. (HAZELWOOD)</v>
      </c>
      <c r="G6584" s="149" t="s">
        <v>13438</v>
      </c>
      <c r="H6584" s="149" t="s">
        <v>9519</v>
      </c>
      <c r="I6584">
        <v>40003016</v>
      </c>
    </row>
    <row r="6585" spans="6:9" x14ac:dyDescent="0.25">
      <c r="F6585" t="str">
        <f t="shared" si="106"/>
        <v>ALLU.S.P.S. (HONOLULU)</v>
      </c>
      <c r="G6585" s="149" t="s">
        <v>13438</v>
      </c>
      <c r="H6585" s="149" t="s">
        <v>9520</v>
      </c>
      <c r="I6585">
        <v>40004064</v>
      </c>
    </row>
    <row r="6586" spans="6:9" x14ac:dyDescent="0.25">
      <c r="F6586" t="str">
        <f t="shared" si="106"/>
        <v>ALLU.S.P.S. (HOUSTON)</v>
      </c>
      <c r="G6586" s="149" t="s">
        <v>13438</v>
      </c>
      <c r="H6586" s="149" t="s">
        <v>9521</v>
      </c>
      <c r="I6586">
        <v>40004521</v>
      </c>
    </row>
    <row r="6587" spans="6:9" x14ac:dyDescent="0.25">
      <c r="F6587" t="str">
        <f t="shared" si="106"/>
        <v>ALLU.S.P.S. (INDIANAPOLIS)</v>
      </c>
      <c r="G6587" s="149" t="s">
        <v>13438</v>
      </c>
      <c r="H6587" s="149" t="s">
        <v>9522</v>
      </c>
      <c r="I6587">
        <v>40004249</v>
      </c>
    </row>
    <row r="6588" spans="6:9" x14ac:dyDescent="0.25">
      <c r="F6588" t="str">
        <f t="shared" si="106"/>
        <v>ALLU.S.P.S. (JAMAICA)  JFK AIRPORT</v>
      </c>
      <c r="G6588" s="149" t="s">
        <v>13438</v>
      </c>
      <c r="H6588" s="149" t="s">
        <v>9525</v>
      </c>
      <c r="I6588">
        <v>40003699</v>
      </c>
    </row>
    <row r="6589" spans="6:9" x14ac:dyDescent="0.25">
      <c r="F6589" t="str">
        <f t="shared" si="106"/>
        <v>ALLU.S.P.S. (KANSAS CITY,MO)</v>
      </c>
      <c r="G6589" s="149" t="s">
        <v>13438</v>
      </c>
      <c r="H6589" s="149" t="s">
        <v>9531</v>
      </c>
      <c r="I6589">
        <v>40004363</v>
      </c>
    </row>
    <row r="6590" spans="6:9" x14ac:dyDescent="0.25">
      <c r="F6590" t="str">
        <f t="shared" si="106"/>
        <v>ALLU.S.P.S. (KEARNY)</v>
      </c>
      <c r="G6590" s="149" t="s">
        <v>13438</v>
      </c>
      <c r="H6590" s="149" t="s">
        <v>9532</v>
      </c>
      <c r="I6590">
        <v>40003674</v>
      </c>
    </row>
    <row r="6591" spans="6:9" x14ac:dyDescent="0.25">
      <c r="F6591" t="str">
        <f t="shared" si="106"/>
        <v>ALLU.S.P.S. (LANCASTER)</v>
      </c>
      <c r="G6591" s="149" t="s">
        <v>13438</v>
      </c>
      <c r="H6591" s="149" t="s">
        <v>9534</v>
      </c>
      <c r="I6591">
        <v>40003911</v>
      </c>
    </row>
    <row r="6592" spans="6:9" x14ac:dyDescent="0.25">
      <c r="F6592" t="str">
        <f t="shared" si="106"/>
        <v>ALLU.S.P.S. (LANSING)</v>
      </c>
      <c r="G6592" s="149" t="s">
        <v>13438</v>
      </c>
      <c r="H6592" s="149" t="s">
        <v>9535</v>
      </c>
      <c r="I6592">
        <v>40004243</v>
      </c>
    </row>
    <row r="6593" spans="6:9" x14ac:dyDescent="0.25">
      <c r="F6593" t="str">
        <f t="shared" si="106"/>
        <v>ALLU.S.P.S. (LAS VEGAS)</v>
      </c>
      <c r="G6593" s="149" t="s">
        <v>13438</v>
      </c>
      <c r="H6593" s="149" t="s">
        <v>9536</v>
      </c>
      <c r="I6593">
        <v>40004053</v>
      </c>
    </row>
    <row r="6594" spans="6:9" x14ac:dyDescent="0.25">
      <c r="F6594" t="str">
        <f t="shared" si="106"/>
        <v>ALLU.S.P.S. (LEXINGTON)</v>
      </c>
      <c r="G6594" s="149" t="s">
        <v>13438</v>
      </c>
      <c r="H6594" s="149" t="s">
        <v>9537</v>
      </c>
      <c r="I6594">
        <v>40004226</v>
      </c>
    </row>
    <row r="6595" spans="6:9" x14ac:dyDescent="0.25">
      <c r="F6595" t="str">
        <f t="shared" ref="F6595:F6658" si="107">CONCATENATE(G6595, H6595)</f>
        <v>ALLU.S.P.S. (LITTLE ROCK)</v>
      </c>
      <c r="G6595" s="149" t="s">
        <v>13438</v>
      </c>
      <c r="H6595" s="149" t="s">
        <v>9539</v>
      </c>
      <c r="I6595">
        <v>40004539</v>
      </c>
    </row>
    <row r="6596" spans="6:9" x14ac:dyDescent="0.25">
      <c r="F6596" t="str">
        <f t="shared" si="107"/>
        <v>ALLU.S.P.S. (LOUISVILLE)</v>
      </c>
      <c r="G6596" s="149" t="s">
        <v>13438</v>
      </c>
      <c r="H6596" s="149" t="s">
        <v>9541</v>
      </c>
      <c r="I6596">
        <v>40004234</v>
      </c>
    </row>
    <row r="6597" spans="6:9" x14ac:dyDescent="0.25">
      <c r="F6597" t="str">
        <f t="shared" si="107"/>
        <v>ALLU.S.P.S. (MADISON)</v>
      </c>
      <c r="G6597" s="149" t="s">
        <v>13438</v>
      </c>
      <c r="H6597" s="149" t="s">
        <v>9542</v>
      </c>
      <c r="I6597">
        <v>40004250</v>
      </c>
    </row>
    <row r="6598" spans="6:9" x14ac:dyDescent="0.25">
      <c r="F6598" t="str">
        <f t="shared" si="107"/>
        <v>ALLU.S.P.S. (MELVILLE)</v>
      </c>
      <c r="G6598" s="149" t="s">
        <v>13438</v>
      </c>
      <c r="H6598" s="149" t="s">
        <v>9547</v>
      </c>
      <c r="I6598">
        <v>40003787</v>
      </c>
    </row>
    <row r="6599" spans="6:9" x14ac:dyDescent="0.25">
      <c r="F6599" t="str">
        <f t="shared" si="107"/>
        <v>ALLU.S.P.S. (MILWAUKEE)</v>
      </c>
      <c r="G6599" s="149" t="s">
        <v>13438</v>
      </c>
      <c r="H6599" s="149" t="s">
        <v>9549</v>
      </c>
      <c r="I6599">
        <v>40004256</v>
      </c>
    </row>
    <row r="6600" spans="6:9" x14ac:dyDescent="0.25">
      <c r="F6600" t="str">
        <f t="shared" si="107"/>
        <v>ALLU.S.P.S. (MORGAN GMF-N.Y.)</v>
      </c>
      <c r="G6600" s="149" t="s">
        <v>13438</v>
      </c>
      <c r="H6600" s="149" t="s">
        <v>9553</v>
      </c>
      <c r="I6600">
        <v>40003776</v>
      </c>
    </row>
    <row r="6601" spans="6:9" x14ac:dyDescent="0.25">
      <c r="F6601" t="str">
        <f t="shared" si="107"/>
        <v>ALLU.S.P.S. (N. HOUSTON)</v>
      </c>
      <c r="G6601" s="149" t="s">
        <v>13438</v>
      </c>
      <c r="H6601" s="149" t="s">
        <v>9555</v>
      </c>
      <c r="I6601">
        <v>40004557</v>
      </c>
    </row>
    <row r="6602" spans="6:9" x14ac:dyDescent="0.25">
      <c r="F6602" t="str">
        <f t="shared" si="107"/>
        <v>ALLU.S.P.S. (NEW ORLEANS)</v>
      </c>
      <c r="G6602" s="149" t="s">
        <v>13438</v>
      </c>
      <c r="H6602" s="149" t="s">
        <v>9558</v>
      </c>
      <c r="I6602">
        <v>40004524</v>
      </c>
    </row>
    <row r="6603" spans="6:9" x14ac:dyDescent="0.25">
      <c r="F6603" t="str">
        <f t="shared" si="107"/>
        <v>ALLU.S.P.S. (OAKLAND)</v>
      </c>
      <c r="G6603" s="149" t="s">
        <v>13438</v>
      </c>
      <c r="H6603" s="149" t="s">
        <v>9563</v>
      </c>
      <c r="I6603">
        <v>40004071</v>
      </c>
    </row>
    <row r="6604" spans="6:9" x14ac:dyDescent="0.25">
      <c r="F6604" t="str">
        <f t="shared" si="107"/>
        <v>ALLU.S.P.S. (OMAHA)</v>
      </c>
      <c r="G6604" s="149" t="s">
        <v>13438</v>
      </c>
      <c r="H6604" s="149" t="s">
        <v>9564</v>
      </c>
      <c r="I6604">
        <v>40004377</v>
      </c>
    </row>
    <row r="6605" spans="6:9" x14ac:dyDescent="0.25">
      <c r="F6605" t="str">
        <f t="shared" si="107"/>
        <v>ALLU.S.P.S. (ORLANDO)</v>
      </c>
      <c r="G6605" s="149" t="s">
        <v>13438</v>
      </c>
      <c r="H6605" s="149" t="s">
        <v>9565</v>
      </c>
      <c r="I6605">
        <v>40004525</v>
      </c>
    </row>
    <row r="6606" spans="6:9" x14ac:dyDescent="0.25">
      <c r="F6606" t="str">
        <f t="shared" si="107"/>
        <v>ALLU.S.P.S. (PHOENIX)</v>
      </c>
      <c r="G6606" s="149" t="s">
        <v>13438</v>
      </c>
      <c r="H6606" s="149" t="s">
        <v>9572</v>
      </c>
      <c r="I6606">
        <v>40004077</v>
      </c>
    </row>
    <row r="6607" spans="6:9" x14ac:dyDescent="0.25">
      <c r="F6607" t="str">
        <f t="shared" si="107"/>
        <v>ALLU.S.P.S. (PONTIAC) -MICH. METRO PLE</v>
      </c>
      <c r="G6607" s="149" t="s">
        <v>13438</v>
      </c>
      <c r="H6607" s="149" t="s">
        <v>9574</v>
      </c>
      <c r="I6607">
        <v>40004295</v>
      </c>
    </row>
    <row r="6608" spans="6:9" x14ac:dyDescent="0.25">
      <c r="F6608" t="str">
        <f t="shared" si="107"/>
        <v>ALLU.S.P.S. (REDMOND)</v>
      </c>
      <c r="G6608" s="149" t="s">
        <v>13438</v>
      </c>
      <c r="H6608" s="149" t="s">
        <v>9577</v>
      </c>
      <c r="I6608">
        <v>40004078</v>
      </c>
    </row>
    <row r="6609" spans="6:9" x14ac:dyDescent="0.25">
      <c r="F6609" t="str">
        <f t="shared" si="107"/>
        <v>ALLU.S.P.S. (SAN ANTONIO)</v>
      </c>
      <c r="G6609" s="149" t="s">
        <v>13438</v>
      </c>
      <c r="H6609" s="149" t="s">
        <v>9582</v>
      </c>
      <c r="I6609">
        <v>40004528</v>
      </c>
    </row>
    <row r="6610" spans="6:9" x14ac:dyDescent="0.25">
      <c r="F6610" t="str">
        <f t="shared" si="107"/>
        <v>ALLU.S.P.S. (SAN BERNARDINO)</v>
      </c>
      <c r="G6610" s="149" t="s">
        <v>13438</v>
      </c>
      <c r="H6610" s="149" t="s">
        <v>9583</v>
      </c>
      <c r="I6610">
        <v>40003998</v>
      </c>
    </row>
    <row r="6611" spans="6:9" x14ac:dyDescent="0.25">
      <c r="F6611" t="str">
        <f t="shared" si="107"/>
        <v>ALLU.S.P.S. (SAN DIEGO-MLP/D</v>
      </c>
      <c r="G6611" s="149" t="s">
        <v>13438</v>
      </c>
      <c r="H6611" s="149" t="s">
        <v>9584</v>
      </c>
      <c r="I6611">
        <v>40004050</v>
      </c>
    </row>
    <row r="6612" spans="6:9" x14ac:dyDescent="0.25">
      <c r="F6612" t="str">
        <f t="shared" si="107"/>
        <v>ALLU.S.P.S. (SANTA CLARITA)</v>
      </c>
      <c r="G6612" s="149" t="s">
        <v>13438</v>
      </c>
      <c r="H6612" s="149" t="s">
        <v>9588</v>
      </c>
      <c r="I6612">
        <v>40004049</v>
      </c>
    </row>
    <row r="6613" spans="6:9" x14ac:dyDescent="0.25">
      <c r="F6613" t="str">
        <f t="shared" si="107"/>
        <v>ALLU.S.P.S. (SCARBOROUGH, ME)</v>
      </c>
      <c r="G6613" s="149" t="s">
        <v>13438</v>
      </c>
      <c r="H6613" s="149" t="s">
        <v>9590</v>
      </c>
      <c r="I6613">
        <v>40005342</v>
      </c>
    </row>
    <row r="6614" spans="6:9" x14ac:dyDescent="0.25">
      <c r="F6614" t="str">
        <f t="shared" si="107"/>
        <v>ALLU.S.P.S. (SEATTLE)</v>
      </c>
      <c r="G6614" s="149" t="s">
        <v>13438</v>
      </c>
      <c r="H6614" s="149" t="s">
        <v>9592</v>
      </c>
      <c r="I6614">
        <v>40004042</v>
      </c>
    </row>
    <row r="6615" spans="6:9" x14ac:dyDescent="0.25">
      <c r="F6615" t="str">
        <f t="shared" si="107"/>
        <v>ALLU.S.P.S. (SHREWSBURY)</v>
      </c>
      <c r="G6615" s="149" t="s">
        <v>13438</v>
      </c>
      <c r="H6615" s="149" t="s">
        <v>9595</v>
      </c>
      <c r="I6615">
        <v>40003877</v>
      </c>
    </row>
    <row r="6616" spans="6:9" x14ac:dyDescent="0.25">
      <c r="F6616" t="str">
        <f t="shared" si="107"/>
        <v>ALLU.S.P.S. (SIOUX FALLS)</v>
      </c>
      <c r="G6616" s="149" t="s">
        <v>13438</v>
      </c>
      <c r="H6616" s="149" t="s">
        <v>9596</v>
      </c>
      <c r="I6616">
        <v>40004381</v>
      </c>
    </row>
    <row r="6617" spans="6:9" x14ac:dyDescent="0.25">
      <c r="F6617" t="str">
        <f t="shared" si="107"/>
        <v>ALLU.S.P.S. (SPRINGFIELD,MA)</v>
      </c>
      <c r="G6617" s="149" t="s">
        <v>13438</v>
      </c>
      <c r="H6617" s="149" t="s">
        <v>9598</v>
      </c>
      <c r="I6617">
        <v>40003809</v>
      </c>
    </row>
    <row r="6618" spans="6:9" x14ac:dyDescent="0.25">
      <c r="F6618" t="str">
        <f t="shared" si="107"/>
        <v>ALLU.S.P.S. (SPRINGFIELD,MO)</v>
      </c>
      <c r="G6618" s="149" t="s">
        <v>13438</v>
      </c>
      <c r="H6618" s="149" t="s">
        <v>9599</v>
      </c>
      <c r="I6618">
        <v>40004378</v>
      </c>
    </row>
    <row r="6619" spans="6:9" x14ac:dyDescent="0.25">
      <c r="F6619" t="str">
        <f t="shared" si="107"/>
        <v>ALLU.S.P.S. (ST. LOUIS)</v>
      </c>
      <c r="G6619" s="149" t="s">
        <v>13438</v>
      </c>
      <c r="H6619" s="149" t="s">
        <v>9600</v>
      </c>
      <c r="I6619">
        <v>40004172</v>
      </c>
    </row>
    <row r="6620" spans="6:9" x14ac:dyDescent="0.25">
      <c r="F6620" t="str">
        <f t="shared" si="107"/>
        <v>ALLU.S.P.S. (TAMPA)</v>
      </c>
      <c r="G6620" s="149" t="s">
        <v>13438</v>
      </c>
      <c r="H6620" s="149" t="s">
        <v>9606</v>
      </c>
      <c r="I6620">
        <v>40004544</v>
      </c>
    </row>
    <row r="6621" spans="6:9" x14ac:dyDescent="0.25">
      <c r="F6621" t="str">
        <f t="shared" si="107"/>
        <v>ALLU.S.P.S. (TOPEKA, KS)</v>
      </c>
      <c r="G6621" s="149" t="s">
        <v>13438</v>
      </c>
      <c r="H6621" s="149" t="s">
        <v>9609</v>
      </c>
      <c r="I6621">
        <v>40004373</v>
      </c>
    </row>
    <row r="6622" spans="6:9" x14ac:dyDescent="0.25">
      <c r="F6622" t="str">
        <f t="shared" si="107"/>
        <v>ALLU.S.P.S. (TRENTON)</v>
      </c>
      <c r="G6622" s="149" t="s">
        <v>13438</v>
      </c>
      <c r="H6622" s="149" t="s">
        <v>9611</v>
      </c>
      <c r="I6622">
        <v>40003789</v>
      </c>
    </row>
    <row r="6623" spans="6:9" x14ac:dyDescent="0.25">
      <c r="F6623" t="str">
        <f t="shared" si="107"/>
        <v>ALLU.S.P.S. (TUCSON)</v>
      </c>
      <c r="G6623" s="149" t="s">
        <v>13438</v>
      </c>
      <c r="H6623" s="149" t="s">
        <v>9612</v>
      </c>
      <c r="I6623">
        <v>40004022</v>
      </c>
    </row>
    <row r="6624" spans="6:9" x14ac:dyDescent="0.25">
      <c r="F6624" t="str">
        <f t="shared" si="107"/>
        <v>ALLU.S.P.S. (TULSA)</v>
      </c>
      <c r="G6624" s="149" t="s">
        <v>13438</v>
      </c>
      <c r="H6624" s="149" t="s">
        <v>9613</v>
      </c>
      <c r="I6624">
        <v>40004388</v>
      </c>
    </row>
    <row r="6625" spans="6:9" x14ac:dyDescent="0.25">
      <c r="F6625" t="str">
        <f t="shared" si="107"/>
        <v>ALLU.S.P.S. (W. SACRAMENTO) - MAINT.</v>
      </c>
      <c r="G6625" s="149" t="s">
        <v>13438</v>
      </c>
      <c r="H6625" s="149" t="s">
        <v>9614</v>
      </c>
      <c r="I6625">
        <v>40004043</v>
      </c>
    </row>
    <row r="6626" spans="6:9" x14ac:dyDescent="0.25">
      <c r="F6626" t="str">
        <f t="shared" si="107"/>
        <v>ALLU.S.P.S. (WESTCHESTER P&amp;D)</v>
      </c>
      <c r="G6626" s="149" t="s">
        <v>13438</v>
      </c>
      <c r="H6626" s="149" t="s">
        <v>9619</v>
      </c>
      <c r="I6626">
        <v>40003916</v>
      </c>
    </row>
    <row r="6627" spans="6:9" x14ac:dyDescent="0.25">
      <c r="F6627" t="str">
        <f t="shared" si="107"/>
        <v>ALLU.S.P.S. (WICHITA)</v>
      </c>
      <c r="G6627" s="149" t="s">
        <v>13438</v>
      </c>
      <c r="H6627" s="149" t="s">
        <v>9622</v>
      </c>
      <c r="I6627">
        <v>40004386</v>
      </c>
    </row>
    <row r="6628" spans="6:9" x14ac:dyDescent="0.25">
      <c r="F6628" t="str">
        <f t="shared" si="107"/>
        <v>ALLU.S.P.S. GOLETA</v>
      </c>
      <c r="G6628" s="149" t="s">
        <v>13438</v>
      </c>
      <c r="H6628" s="149" t="s">
        <v>9625</v>
      </c>
      <c r="I6628">
        <v>40001741</v>
      </c>
    </row>
    <row r="6629" spans="6:9" x14ac:dyDescent="0.25">
      <c r="F6629" t="str">
        <f t="shared" si="107"/>
        <v>ALLU.S.P.S. GRAND RAPIDS ANNEX</v>
      </c>
      <c r="G6629" s="149" t="s">
        <v>13438</v>
      </c>
      <c r="H6629" s="149" t="s">
        <v>9626</v>
      </c>
      <c r="I6629">
        <v>40007656</v>
      </c>
    </row>
    <row r="6630" spans="6:9" x14ac:dyDescent="0.25">
      <c r="F6630" t="str">
        <f t="shared" si="107"/>
        <v>ALLU.S.P.S-CHICAGO, IL - W. IRV</v>
      </c>
      <c r="G6630" s="149" t="s">
        <v>13438</v>
      </c>
      <c r="H6630" s="149" t="s">
        <v>9629</v>
      </c>
      <c r="I6630">
        <v>40006717</v>
      </c>
    </row>
    <row r="6631" spans="6:9" x14ac:dyDescent="0.25">
      <c r="F6631" t="str">
        <f t="shared" si="107"/>
        <v>ALLU.V.O. TRIM-KOAT INC.</v>
      </c>
      <c r="G6631" s="149" t="s">
        <v>13438</v>
      </c>
      <c r="H6631" s="149" t="s">
        <v>9631</v>
      </c>
      <c r="I6631">
        <v>40420442</v>
      </c>
    </row>
    <row r="6632" spans="6:9" x14ac:dyDescent="0.25">
      <c r="F6632" t="str">
        <f t="shared" si="107"/>
        <v>ALLUBR - FDA</v>
      </c>
      <c r="G6632" s="149" t="s">
        <v>13438</v>
      </c>
      <c r="H6632" s="149" t="s">
        <v>13940</v>
      </c>
      <c r="I6632">
        <v>40008087</v>
      </c>
    </row>
    <row r="6633" spans="6:9" x14ac:dyDescent="0.25">
      <c r="F6633" t="str">
        <f t="shared" si="107"/>
        <v>ALLUHLMANN PACKAGING SYSTEMS, L.P.</v>
      </c>
      <c r="G6633" s="149" t="s">
        <v>13438</v>
      </c>
      <c r="H6633" s="149" t="s">
        <v>9633</v>
      </c>
      <c r="I6633">
        <v>40003822</v>
      </c>
    </row>
    <row r="6634" spans="6:9" x14ac:dyDescent="0.25">
      <c r="F6634" t="str">
        <f t="shared" si="107"/>
        <v>ALLULTIMATE RB, INC</v>
      </c>
      <c r="G6634" s="149" t="s">
        <v>13438</v>
      </c>
      <c r="H6634" s="149" t="s">
        <v>9635</v>
      </c>
      <c r="I6634">
        <v>40008729</v>
      </c>
    </row>
    <row r="6635" spans="6:9" x14ac:dyDescent="0.25">
      <c r="F6635" s="185" t="str">
        <f t="shared" si="107"/>
        <v>ALLUMD AUTOMATED SYSTEMS</v>
      </c>
      <c r="G6635" s="149" t="s">
        <v>13438</v>
      </c>
      <c r="H6635" s="149" t="s">
        <v>9637</v>
      </c>
      <c r="I6635">
        <v>40008151</v>
      </c>
    </row>
    <row r="6636" spans="6:9" x14ac:dyDescent="0.25">
      <c r="F6636" s="185" t="str">
        <f t="shared" si="107"/>
        <v>ALLUMD AUTOMATED SYSTEMS</v>
      </c>
      <c r="G6636" s="149" t="s">
        <v>13438</v>
      </c>
      <c r="H6636" s="149" t="s">
        <v>9637</v>
      </c>
      <c r="I6636">
        <v>40007111</v>
      </c>
    </row>
    <row r="6637" spans="6:9" x14ac:dyDescent="0.25">
      <c r="F6637" t="str">
        <f t="shared" si="107"/>
        <v>ALLUNADILLA SILO CO., INC</v>
      </c>
      <c r="G6637" s="149" t="s">
        <v>13438</v>
      </c>
      <c r="H6637" s="149" t="s">
        <v>9638</v>
      </c>
      <c r="I6637">
        <v>40003740</v>
      </c>
    </row>
    <row r="6638" spans="6:9" x14ac:dyDescent="0.25">
      <c r="F6638" t="str">
        <f t="shared" si="107"/>
        <v>ALLUNI-BAKE BAKERY EQUIPMENT</v>
      </c>
      <c r="G6638" s="149" t="s">
        <v>13438</v>
      </c>
      <c r="H6638" s="149" t="s">
        <v>9640</v>
      </c>
      <c r="I6638">
        <v>40420342</v>
      </c>
    </row>
    <row r="6639" spans="6:9" x14ac:dyDescent="0.25">
      <c r="F6639" t="str">
        <f t="shared" si="107"/>
        <v>ALLUNIBOARD CANADA  INC. - MONT LAURIE</v>
      </c>
      <c r="G6639" s="149" t="s">
        <v>13438</v>
      </c>
      <c r="H6639" s="149" t="s">
        <v>9641</v>
      </c>
      <c r="I6639">
        <v>40420094</v>
      </c>
    </row>
    <row r="6640" spans="6:9" x14ac:dyDescent="0.25">
      <c r="F6640" t="str">
        <f t="shared" si="107"/>
        <v>ALLUNIBOARD CANADA INC.</v>
      </c>
      <c r="G6640" s="149" t="s">
        <v>13438</v>
      </c>
      <c r="H6640" s="149" t="s">
        <v>9642</v>
      </c>
      <c r="I6640">
        <v>40421171</v>
      </c>
    </row>
    <row r="6641" spans="6:9" x14ac:dyDescent="0.25">
      <c r="F6641" t="str">
        <f t="shared" si="107"/>
        <v>ALLUNIBOARD CANADA INC. - SAYABEC</v>
      </c>
      <c r="G6641" s="149" t="s">
        <v>13438</v>
      </c>
      <c r="H6641" s="149" t="s">
        <v>9643</v>
      </c>
      <c r="I6641">
        <v>40420055</v>
      </c>
    </row>
    <row r="6642" spans="6:9" x14ac:dyDescent="0.25">
      <c r="F6642" t="str">
        <f t="shared" si="107"/>
        <v>ALLUNIBOARD CANADA INC. - TBD1</v>
      </c>
      <c r="G6642" s="149" t="s">
        <v>13438</v>
      </c>
      <c r="H6642" s="149" t="s">
        <v>9644</v>
      </c>
      <c r="I6642">
        <v>40420097</v>
      </c>
    </row>
    <row r="6643" spans="6:9" x14ac:dyDescent="0.25">
      <c r="F6643" t="str">
        <f t="shared" si="107"/>
        <v>ALLUNIBOARD CANADA VALDOR</v>
      </c>
      <c r="G6643" s="149" t="s">
        <v>13438</v>
      </c>
      <c r="H6643" s="149" t="s">
        <v>9645</v>
      </c>
      <c r="I6643">
        <v>40420006</v>
      </c>
    </row>
    <row r="6644" spans="6:9" x14ac:dyDescent="0.25">
      <c r="F6644" t="str">
        <f t="shared" si="107"/>
        <v>ALLUNI-FAB</v>
      </c>
      <c r="G6644" s="149" t="s">
        <v>13438</v>
      </c>
      <c r="H6644" s="149" t="s">
        <v>9647</v>
      </c>
      <c r="I6644">
        <v>40420565</v>
      </c>
    </row>
    <row r="6645" spans="6:9" x14ac:dyDescent="0.25">
      <c r="F6645" t="str">
        <f t="shared" si="107"/>
        <v>ALLUNIFIED SUPPLY &amp; SERVICES COMPANY</v>
      </c>
      <c r="G6645" s="149" t="s">
        <v>13438</v>
      </c>
      <c r="H6645" s="149" t="s">
        <v>9648</v>
      </c>
      <c r="I6645">
        <v>40001312</v>
      </c>
    </row>
    <row r="6646" spans="6:9" x14ac:dyDescent="0.25">
      <c r="F6646" t="str">
        <f t="shared" si="107"/>
        <v>ALLUNIFIED WIRE AND CABLE, INC</v>
      </c>
      <c r="G6646" s="149" t="s">
        <v>13438</v>
      </c>
      <c r="H6646" s="149" t="s">
        <v>9649</v>
      </c>
      <c r="I6646">
        <v>40006971</v>
      </c>
    </row>
    <row r="6647" spans="6:9" x14ac:dyDescent="0.25">
      <c r="F6647" t="str">
        <f t="shared" si="107"/>
        <v>ALLUNIFILLER SYSTEMS INC.</v>
      </c>
      <c r="G6647" s="149" t="s">
        <v>13438</v>
      </c>
      <c r="H6647" s="149" t="s">
        <v>9650</v>
      </c>
      <c r="I6647">
        <v>40421154</v>
      </c>
    </row>
    <row r="6648" spans="6:9" x14ac:dyDescent="0.25">
      <c r="F6648" t="str">
        <f t="shared" si="107"/>
        <v>ALLUNIFIX INC.</v>
      </c>
      <c r="G6648" s="149" t="s">
        <v>13438</v>
      </c>
      <c r="H6648" s="149" t="s">
        <v>9651</v>
      </c>
      <c r="I6648">
        <v>40421406</v>
      </c>
    </row>
    <row r="6649" spans="6:9" x14ac:dyDescent="0.25">
      <c r="F6649" t="str">
        <f t="shared" si="107"/>
        <v>ALLUNIKING CANADA INC</v>
      </c>
      <c r="G6649" s="149" t="s">
        <v>13438</v>
      </c>
      <c r="H6649" s="149" t="s">
        <v>9655</v>
      </c>
      <c r="I6649">
        <v>40421404</v>
      </c>
    </row>
    <row r="6650" spans="6:9" x14ac:dyDescent="0.25">
      <c r="F6650" s="185" t="str">
        <f t="shared" si="107"/>
        <v>ALLUNILEVER</v>
      </c>
      <c r="G6650" s="149" t="s">
        <v>13438</v>
      </c>
      <c r="H6650" s="149" t="s">
        <v>9656</v>
      </c>
      <c r="I6650">
        <v>40006959</v>
      </c>
    </row>
    <row r="6651" spans="6:9" x14ac:dyDescent="0.25">
      <c r="F6651" s="185" t="str">
        <f t="shared" si="107"/>
        <v>ALLUNILEVER</v>
      </c>
      <c r="G6651" s="149" t="s">
        <v>13438</v>
      </c>
      <c r="H6651" s="149" t="s">
        <v>9656</v>
      </c>
      <c r="I6651">
        <v>40004110</v>
      </c>
    </row>
    <row r="6652" spans="6:9" x14ac:dyDescent="0.25">
      <c r="F6652" t="str">
        <f t="shared" si="107"/>
        <v>ALLUNILEVER (SIKESTON)</v>
      </c>
      <c r="G6652" s="149" t="s">
        <v>13438</v>
      </c>
      <c r="H6652" s="149" t="s">
        <v>9657</v>
      </c>
      <c r="I6652">
        <v>40007003</v>
      </c>
    </row>
    <row r="6653" spans="6:9" x14ac:dyDescent="0.25">
      <c r="F6653" t="str">
        <f t="shared" si="107"/>
        <v>ALLUNILEVER CANADA</v>
      </c>
      <c r="G6653" s="149" t="s">
        <v>13438</v>
      </c>
      <c r="H6653" s="149" t="s">
        <v>9658</v>
      </c>
      <c r="I6653">
        <v>40420011</v>
      </c>
    </row>
    <row r="6654" spans="6:9" x14ac:dyDescent="0.25">
      <c r="F6654" t="str">
        <f t="shared" si="107"/>
        <v>ALLUNILEVER MFG.</v>
      </c>
      <c r="G6654" s="149" t="s">
        <v>13438</v>
      </c>
      <c r="H6654" s="149" t="s">
        <v>9660</v>
      </c>
      <c r="I6654">
        <v>40005606</v>
      </c>
    </row>
    <row r="6655" spans="6:9" x14ac:dyDescent="0.25">
      <c r="F6655" t="str">
        <f t="shared" si="107"/>
        <v>ALLUNILEVER MFG. - INDEPENDENCE</v>
      </c>
      <c r="G6655" s="149" t="s">
        <v>13438</v>
      </c>
      <c r="H6655" s="149" t="s">
        <v>9661</v>
      </c>
      <c r="I6655">
        <v>40007728</v>
      </c>
    </row>
    <row r="6656" spans="6:9" x14ac:dyDescent="0.25">
      <c r="F6656" t="str">
        <f t="shared" si="107"/>
        <v>ALLUNILIN US MDF</v>
      </c>
      <c r="G6656" s="149" t="s">
        <v>13438</v>
      </c>
      <c r="H6656" s="149" t="s">
        <v>9662</v>
      </c>
      <c r="I6656">
        <v>40001940</v>
      </c>
    </row>
    <row r="6657" spans="6:9" x14ac:dyDescent="0.25">
      <c r="F6657" t="str">
        <f t="shared" si="107"/>
        <v>ALLUNIPRES ALABAMA INC</v>
      </c>
      <c r="G6657" s="149" t="s">
        <v>13438</v>
      </c>
      <c r="H6657" s="149" t="s">
        <v>9666</v>
      </c>
      <c r="I6657">
        <v>40008093</v>
      </c>
    </row>
    <row r="6658" spans="6:9" x14ac:dyDescent="0.25">
      <c r="F6658" t="str">
        <f t="shared" si="107"/>
        <v>ALLUNIPRES SOUTHEAST USA INC</v>
      </c>
      <c r="G6658" s="149" t="s">
        <v>13438</v>
      </c>
      <c r="H6658" s="149" t="s">
        <v>9667</v>
      </c>
      <c r="I6658">
        <v>40003568</v>
      </c>
    </row>
    <row r="6659" spans="6:9" x14ac:dyDescent="0.25">
      <c r="F6659" t="str">
        <f t="shared" ref="F6659:F6722" si="108">CONCATENATE(G6659, H6659)</f>
        <v>ALLUNIPRES USA</v>
      </c>
      <c r="G6659" s="149" t="s">
        <v>13438</v>
      </c>
      <c r="H6659" s="149" t="s">
        <v>9668</v>
      </c>
      <c r="I6659">
        <v>40007242</v>
      </c>
    </row>
    <row r="6660" spans="6:9" x14ac:dyDescent="0.25">
      <c r="F6660" t="str">
        <f t="shared" si="108"/>
        <v>ALLUNIQUE BAKERY</v>
      </c>
      <c r="G6660" s="149" t="s">
        <v>13438</v>
      </c>
      <c r="H6660" s="149" t="s">
        <v>9669</v>
      </c>
      <c r="I6660">
        <v>40420650</v>
      </c>
    </row>
    <row r="6661" spans="6:9" x14ac:dyDescent="0.25">
      <c r="F6661" t="str">
        <f t="shared" si="108"/>
        <v>ALLUNIQUE BUILDING SUPPLIES</v>
      </c>
      <c r="G6661" s="149" t="s">
        <v>13438</v>
      </c>
      <c r="H6661" s="149" t="s">
        <v>9670</v>
      </c>
      <c r="I6661">
        <v>40007613</v>
      </c>
    </row>
    <row r="6662" spans="6:9" x14ac:dyDescent="0.25">
      <c r="F6662" t="str">
        <f t="shared" si="108"/>
        <v>ALLUNITECH</v>
      </c>
      <c r="G6662" s="149" t="s">
        <v>13438</v>
      </c>
      <c r="H6662" s="149" t="s">
        <v>9674</v>
      </c>
      <c r="I6662">
        <v>40421301</v>
      </c>
    </row>
    <row r="6663" spans="6:9" x14ac:dyDescent="0.25">
      <c r="F6663" t="str">
        <f t="shared" si="108"/>
        <v>ALLUNITECH FITNESS</v>
      </c>
      <c r="G6663" s="149" t="s">
        <v>13438</v>
      </c>
      <c r="H6663" s="149" t="s">
        <v>9675</v>
      </c>
      <c r="I6663">
        <v>40420636</v>
      </c>
    </row>
    <row r="6664" spans="6:9" x14ac:dyDescent="0.25">
      <c r="F6664" t="str">
        <f t="shared" si="108"/>
        <v>ALLUNITED</v>
      </c>
      <c r="G6664" s="149" t="s">
        <v>13438</v>
      </c>
      <c r="H6664" s="149" t="s">
        <v>9676</v>
      </c>
      <c r="I6664">
        <v>40005696</v>
      </c>
    </row>
    <row r="6665" spans="6:9" x14ac:dyDescent="0.25">
      <c r="F6665" t="str">
        <f t="shared" si="108"/>
        <v>ALLUNITED AIRLINES</v>
      </c>
      <c r="G6665" s="149" t="s">
        <v>13438</v>
      </c>
      <c r="H6665" s="149" t="s">
        <v>9677</v>
      </c>
      <c r="I6665">
        <v>40007372</v>
      </c>
    </row>
    <row r="6666" spans="6:9" x14ac:dyDescent="0.25">
      <c r="F6666" t="str">
        <f t="shared" si="108"/>
        <v>ALLUNITED AIRLINES - ATTN: ORDFX</v>
      </c>
      <c r="G6666" s="149" t="s">
        <v>13438</v>
      </c>
      <c r="H6666" s="149" t="s">
        <v>9678</v>
      </c>
      <c r="I6666">
        <v>40004170</v>
      </c>
    </row>
    <row r="6667" spans="6:9" x14ac:dyDescent="0.25">
      <c r="F6667" t="str">
        <f t="shared" si="108"/>
        <v>ALLUNITED BAKERY EQUIPMENT CO., INC.</v>
      </c>
      <c r="G6667" s="149" t="s">
        <v>13438</v>
      </c>
      <c r="H6667" s="149" t="s">
        <v>9681</v>
      </c>
      <c r="I6667">
        <v>40009002</v>
      </c>
    </row>
    <row r="6668" spans="6:9" x14ac:dyDescent="0.25">
      <c r="F6668" t="str">
        <f t="shared" si="108"/>
        <v>ALLUNITED CENTRAL INDUSTRIAL SUPPLY</v>
      </c>
      <c r="G6668" s="149" t="s">
        <v>13438</v>
      </c>
      <c r="H6668" s="149" t="s">
        <v>9682</v>
      </c>
      <c r="I6668">
        <v>40006587</v>
      </c>
    </row>
    <row r="6669" spans="6:9" x14ac:dyDescent="0.25">
      <c r="F6669" t="str">
        <f t="shared" si="108"/>
        <v>ALLUNITED CHEMI-CON, INC.</v>
      </c>
      <c r="G6669" s="149" t="s">
        <v>13438</v>
      </c>
      <c r="H6669" s="149" t="s">
        <v>9683</v>
      </c>
      <c r="I6669">
        <v>40006606</v>
      </c>
    </row>
    <row r="6670" spans="6:9" x14ac:dyDescent="0.25">
      <c r="F6670" t="str">
        <f t="shared" si="108"/>
        <v>ALLUNITED COMMERCIAL SUPPLY</v>
      </c>
      <c r="G6670" s="149" t="s">
        <v>13438</v>
      </c>
      <c r="H6670" s="149" t="s">
        <v>9684</v>
      </c>
      <c r="I6670">
        <v>40006981</v>
      </c>
    </row>
    <row r="6671" spans="6:9" x14ac:dyDescent="0.25">
      <c r="F6671" t="str">
        <f t="shared" si="108"/>
        <v>ALLUNITED PRESS &amp; BINDERY</v>
      </c>
      <c r="G6671" s="149" t="s">
        <v>13438</v>
      </c>
      <c r="H6671" s="149" t="s">
        <v>9691</v>
      </c>
      <c r="I6671">
        <v>40420365</v>
      </c>
    </row>
    <row r="6672" spans="6:9" x14ac:dyDescent="0.25">
      <c r="F6672" t="str">
        <f t="shared" si="108"/>
        <v>ALLUNITED SYSTEMS, INC.</v>
      </c>
      <c r="G6672" s="149" t="s">
        <v>13438</v>
      </c>
      <c r="H6672" s="149" t="s">
        <v>9693</v>
      </c>
      <c r="I6672">
        <v>40004123</v>
      </c>
    </row>
    <row r="6673" spans="6:9" x14ac:dyDescent="0.25">
      <c r="F6673" s="185" t="str">
        <f t="shared" si="108"/>
        <v>ALLUNIVERSAL BELTING RESOURCE</v>
      </c>
      <c r="G6673" s="149" t="s">
        <v>13438</v>
      </c>
      <c r="H6673" s="149" t="s">
        <v>9695</v>
      </c>
      <c r="I6673">
        <v>40005589</v>
      </c>
    </row>
    <row r="6674" spans="6:9" x14ac:dyDescent="0.25">
      <c r="F6674" s="185" t="str">
        <f t="shared" si="108"/>
        <v>ALLUNIVERSAL BELTING RESOURCE</v>
      </c>
      <c r="G6674" s="149" t="s">
        <v>13438</v>
      </c>
      <c r="H6674" s="149" t="s">
        <v>9695</v>
      </c>
      <c r="I6674">
        <v>40006374</v>
      </c>
    </row>
    <row r="6675" spans="6:9" x14ac:dyDescent="0.25">
      <c r="F6675" s="185" t="str">
        <f t="shared" si="108"/>
        <v>ALLUNIVERSAL BELTING RESOURCE</v>
      </c>
      <c r="G6675" s="149" t="s">
        <v>13438</v>
      </c>
      <c r="H6675" s="149" t="s">
        <v>9695</v>
      </c>
      <c r="I6675">
        <v>40421313</v>
      </c>
    </row>
    <row r="6676" spans="6:9" x14ac:dyDescent="0.25">
      <c r="F6676" s="185" t="str">
        <f t="shared" si="108"/>
        <v>ALLUNIVERSAL BELTING RESOURCE</v>
      </c>
      <c r="G6676" s="149" t="s">
        <v>13438</v>
      </c>
      <c r="H6676" s="149" t="s">
        <v>9695</v>
      </c>
      <c r="I6676">
        <v>40421313</v>
      </c>
    </row>
    <row r="6677" spans="6:9" x14ac:dyDescent="0.25">
      <c r="F6677" t="str">
        <f t="shared" si="108"/>
        <v>ALLUNIVERSITY OF ILLINOIS</v>
      </c>
      <c r="G6677" s="149" t="s">
        <v>13438</v>
      </c>
      <c r="H6677" s="149" t="s">
        <v>9699</v>
      </c>
      <c r="I6677">
        <v>40003316</v>
      </c>
    </row>
    <row r="6678" spans="6:9" x14ac:dyDescent="0.25">
      <c r="F6678" t="str">
        <f t="shared" si="108"/>
        <v>ALLUNIVERSITY OF N.C. AT CHARLOTTE</v>
      </c>
      <c r="G6678" s="149" t="s">
        <v>13438</v>
      </c>
      <c r="H6678" s="149" t="s">
        <v>9701</v>
      </c>
      <c r="I6678">
        <v>40008349</v>
      </c>
    </row>
    <row r="6679" spans="6:9" x14ac:dyDescent="0.25">
      <c r="F6679" t="str">
        <f t="shared" si="108"/>
        <v>ALLUNIVERSITY OF NOTRE DAME</v>
      </c>
      <c r="G6679" s="149" t="s">
        <v>13438</v>
      </c>
      <c r="H6679" s="149" t="s">
        <v>9702</v>
      </c>
      <c r="I6679">
        <v>40002177</v>
      </c>
    </row>
    <row r="6680" spans="6:9" x14ac:dyDescent="0.25">
      <c r="F6680" t="str">
        <f t="shared" si="108"/>
        <v>ALLUNIVERSITY OF TORONTO PRESS INC.</v>
      </c>
      <c r="G6680" s="149" t="s">
        <v>13438</v>
      </c>
      <c r="H6680" s="149" t="s">
        <v>9705</v>
      </c>
      <c r="I6680">
        <v>40420577</v>
      </c>
    </row>
    <row r="6681" spans="6:9" x14ac:dyDescent="0.25">
      <c r="F6681" t="str">
        <f t="shared" si="108"/>
        <v>ALLUNIVEYOR B.C. LTD.</v>
      </c>
      <c r="G6681" s="149" t="s">
        <v>13438</v>
      </c>
      <c r="H6681" s="149" t="s">
        <v>9706</v>
      </c>
      <c r="I6681">
        <v>40421111</v>
      </c>
    </row>
    <row r="6682" spans="6:9" x14ac:dyDescent="0.25">
      <c r="F6682" t="str">
        <f t="shared" si="108"/>
        <v>ALLUNLIMITED ELECTRO AUTOMATION &amp; CONT</v>
      </c>
      <c r="G6682" s="149" t="s">
        <v>13438</v>
      </c>
      <c r="H6682" s="149" t="s">
        <v>9707</v>
      </c>
      <c r="I6682">
        <v>40007288</v>
      </c>
    </row>
    <row r="6683" spans="6:9" x14ac:dyDescent="0.25">
      <c r="F6683" t="str">
        <f t="shared" si="108"/>
        <v>ALLUP NORTH TRADING CO</v>
      </c>
      <c r="G6683" s="149" t="s">
        <v>13438</v>
      </c>
      <c r="H6683" s="149" t="s">
        <v>9709</v>
      </c>
      <c r="I6683">
        <v>40005241</v>
      </c>
    </row>
    <row r="6684" spans="6:9" x14ac:dyDescent="0.25">
      <c r="F6684" t="str">
        <f t="shared" si="108"/>
        <v>ALLUPF CORPORATION</v>
      </c>
      <c r="G6684" s="149" t="s">
        <v>13438</v>
      </c>
      <c r="H6684" s="149" t="s">
        <v>9710</v>
      </c>
      <c r="I6684">
        <v>40001153</v>
      </c>
    </row>
    <row r="6685" spans="6:9" x14ac:dyDescent="0.25">
      <c r="F6685" t="str">
        <f t="shared" si="108"/>
        <v>ALLUPPER VALLEY PRESS</v>
      </c>
      <c r="G6685" s="149" t="s">
        <v>13438</v>
      </c>
      <c r="H6685" s="149" t="s">
        <v>9712</v>
      </c>
      <c r="I6685">
        <v>40003878</v>
      </c>
    </row>
    <row r="6686" spans="6:9" x14ac:dyDescent="0.25">
      <c r="F6686" t="str">
        <f t="shared" si="108"/>
        <v>ALLUPS - ALISO VIEJO, CA</v>
      </c>
      <c r="G6686" s="149" t="s">
        <v>13438</v>
      </c>
      <c r="H6686" s="149" t="s">
        <v>9713</v>
      </c>
      <c r="I6686">
        <v>40008434</v>
      </c>
    </row>
    <row r="6687" spans="6:9" x14ac:dyDescent="0.25">
      <c r="F6687" t="str">
        <f t="shared" si="108"/>
        <v>ALLUPS - ARLINGTON, TX</v>
      </c>
      <c r="G6687" s="149" t="s">
        <v>13438</v>
      </c>
      <c r="H6687" s="149" t="s">
        <v>9714</v>
      </c>
      <c r="I6687">
        <v>40008707</v>
      </c>
    </row>
    <row r="6688" spans="6:9" x14ac:dyDescent="0.25">
      <c r="F6688" t="str">
        <f t="shared" si="108"/>
        <v>ALLUPS - BALDWIN PARK, CA</v>
      </c>
      <c r="G6688" s="149" t="s">
        <v>13438</v>
      </c>
      <c r="H6688" s="149" t="s">
        <v>9717</v>
      </c>
      <c r="I6688">
        <v>40007956</v>
      </c>
    </row>
    <row r="6689" spans="6:9" x14ac:dyDescent="0.25">
      <c r="F6689" t="str">
        <f t="shared" si="108"/>
        <v>ALLUPS - BEDFORD PARK, IL</v>
      </c>
      <c r="G6689" s="149" t="s">
        <v>13438</v>
      </c>
      <c r="H6689" s="149" t="s">
        <v>9719</v>
      </c>
      <c r="I6689">
        <v>40007279</v>
      </c>
    </row>
    <row r="6690" spans="6:9" x14ac:dyDescent="0.25">
      <c r="F6690" t="str">
        <f t="shared" si="108"/>
        <v>ALLUPS - BUFFALO, NY</v>
      </c>
      <c r="G6690" s="149" t="s">
        <v>13438</v>
      </c>
      <c r="H6690" s="149" t="s">
        <v>9722</v>
      </c>
      <c r="I6690">
        <v>40008219</v>
      </c>
    </row>
    <row r="6691" spans="6:9" x14ac:dyDescent="0.25">
      <c r="F6691" t="str">
        <f t="shared" si="108"/>
        <v>ALLUPS - BUTNER, NC</v>
      </c>
      <c r="G6691" s="149" t="s">
        <v>13438</v>
      </c>
      <c r="H6691" s="149" t="s">
        <v>9723</v>
      </c>
      <c r="I6691">
        <v>40008046</v>
      </c>
    </row>
    <row r="6692" spans="6:9" x14ac:dyDescent="0.25">
      <c r="F6692" t="str">
        <f t="shared" si="108"/>
        <v>ALLUPS - CINCINNATI, OH</v>
      </c>
      <c r="G6692" s="149" t="s">
        <v>13438</v>
      </c>
      <c r="H6692" s="149" t="s">
        <v>9726</v>
      </c>
      <c r="I6692">
        <v>40007731</v>
      </c>
    </row>
    <row r="6693" spans="6:9" x14ac:dyDescent="0.25">
      <c r="F6693" t="str">
        <f t="shared" si="108"/>
        <v>ALLUPS - COMPTON, CA</v>
      </c>
      <c r="G6693" s="149" t="s">
        <v>13438</v>
      </c>
      <c r="H6693" s="149" t="s">
        <v>9728</v>
      </c>
      <c r="I6693">
        <v>40008214</v>
      </c>
    </row>
    <row r="6694" spans="6:9" x14ac:dyDescent="0.25">
      <c r="F6694" t="str">
        <f t="shared" si="108"/>
        <v>ALLUPS - CRANBURY HUB</v>
      </c>
      <c r="G6694" s="149" t="s">
        <v>13438</v>
      </c>
      <c r="H6694" s="149" t="s">
        <v>9729</v>
      </c>
      <c r="I6694">
        <v>40008661</v>
      </c>
    </row>
    <row r="6695" spans="6:9" x14ac:dyDescent="0.25">
      <c r="F6695" t="str">
        <f t="shared" si="108"/>
        <v>ALLUPS - DAVENPORT, IA</v>
      </c>
      <c r="G6695" s="149" t="s">
        <v>13438</v>
      </c>
      <c r="H6695" s="149" t="s">
        <v>9732</v>
      </c>
      <c r="I6695">
        <v>40007467</v>
      </c>
    </row>
    <row r="6696" spans="6:9" x14ac:dyDescent="0.25">
      <c r="F6696" t="str">
        <f t="shared" si="108"/>
        <v>ALLUPS - EARTH CITY, MO</v>
      </c>
      <c r="G6696" s="149" t="s">
        <v>13438</v>
      </c>
      <c r="H6696" s="149" t="s">
        <v>9734</v>
      </c>
      <c r="I6696">
        <v>40000873</v>
      </c>
    </row>
    <row r="6697" spans="6:9" x14ac:dyDescent="0.25">
      <c r="F6697" t="str">
        <f t="shared" si="108"/>
        <v>ALLUPS - EASTON, PA</v>
      </c>
      <c r="G6697" s="149" t="s">
        <v>13438</v>
      </c>
      <c r="H6697" s="149" t="s">
        <v>9735</v>
      </c>
      <c r="I6697">
        <v>40008987</v>
      </c>
    </row>
    <row r="6698" spans="6:9" x14ac:dyDescent="0.25">
      <c r="F6698" t="str">
        <f t="shared" si="108"/>
        <v>ALLUPS - EL PASO, TX</v>
      </c>
      <c r="G6698" s="149" t="s">
        <v>13438</v>
      </c>
      <c r="H6698" s="149" t="s">
        <v>9736</v>
      </c>
      <c r="I6698">
        <v>40008407</v>
      </c>
    </row>
    <row r="6699" spans="6:9" x14ac:dyDescent="0.25">
      <c r="F6699" t="str">
        <f t="shared" si="108"/>
        <v>ALLUPS - FOREST PARK</v>
      </c>
      <c r="G6699" s="149" t="s">
        <v>13438</v>
      </c>
      <c r="H6699" s="149" t="s">
        <v>9739</v>
      </c>
      <c r="I6699">
        <v>40001463</v>
      </c>
    </row>
    <row r="6700" spans="6:9" x14ac:dyDescent="0.25">
      <c r="F6700" t="str">
        <f t="shared" si="108"/>
        <v>ALLUPS - GAINESVILLE, FL</v>
      </c>
      <c r="G6700" s="149" t="s">
        <v>13438</v>
      </c>
      <c r="H6700" s="149" t="s">
        <v>9741</v>
      </c>
      <c r="I6700">
        <v>40008846</v>
      </c>
    </row>
    <row r="6701" spans="6:9" x14ac:dyDescent="0.25">
      <c r="F6701" t="str">
        <f t="shared" si="108"/>
        <v>ALLUPS - GOODYEAR, AZ</v>
      </c>
      <c r="G6701" s="149" t="s">
        <v>13438</v>
      </c>
      <c r="H6701" s="149" t="s">
        <v>9742</v>
      </c>
      <c r="I6701">
        <v>40008215</v>
      </c>
    </row>
    <row r="6702" spans="6:9" x14ac:dyDescent="0.25">
      <c r="F6702" t="str">
        <f t="shared" si="108"/>
        <v>ALLUPS - HILLSBORO, OR</v>
      </c>
      <c r="G6702" s="149" t="s">
        <v>13438</v>
      </c>
      <c r="H6702" s="149" t="s">
        <v>9744</v>
      </c>
      <c r="I6702">
        <v>40008868</v>
      </c>
    </row>
    <row r="6703" spans="6:9" x14ac:dyDescent="0.25">
      <c r="F6703" s="185" t="str">
        <f t="shared" si="108"/>
        <v>ALLUPS - HOUSTON, TX</v>
      </c>
      <c r="G6703" s="149" t="s">
        <v>13438</v>
      </c>
      <c r="H6703" s="149" t="s">
        <v>9745</v>
      </c>
      <c r="I6703">
        <v>40008232</v>
      </c>
    </row>
    <row r="6704" spans="6:9" x14ac:dyDescent="0.25">
      <c r="F6704" s="185" t="str">
        <f t="shared" si="108"/>
        <v>ALLUPS - HOUSTON, TX</v>
      </c>
      <c r="G6704" s="149" t="s">
        <v>13438</v>
      </c>
      <c r="H6704" s="149" t="s">
        <v>9745</v>
      </c>
      <c r="I6704">
        <v>40008448</v>
      </c>
    </row>
    <row r="6705" spans="6:9" x14ac:dyDescent="0.25">
      <c r="F6705" t="str">
        <f t="shared" si="108"/>
        <v>ALLUPS - JACKSON, MS</v>
      </c>
      <c r="G6705" s="149" t="s">
        <v>13438</v>
      </c>
      <c r="H6705" s="149" t="s">
        <v>9746</v>
      </c>
      <c r="I6705">
        <v>40007709</v>
      </c>
    </row>
    <row r="6706" spans="6:9" x14ac:dyDescent="0.25">
      <c r="F6706" t="str">
        <f t="shared" si="108"/>
        <v>ALLUPS - JACKSONVILLE, FL</v>
      </c>
      <c r="G6706" s="149" t="s">
        <v>13438</v>
      </c>
      <c r="H6706" s="149" t="s">
        <v>9747</v>
      </c>
      <c r="I6706">
        <v>40008952</v>
      </c>
    </row>
    <row r="6707" spans="6:9" x14ac:dyDescent="0.25">
      <c r="F6707" t="str">
        <f t="shared" si="108"/>
        <v>ALLUPS - KANSAS CITY, MO</v>
      </c>
      <c r="G6707" s="149" t="s">
        <v>13438</v>
      </c>
      <c r="H6707" s="149" t="s">
        <v>9748</v>
      </c>
      <c r="I6707">
        <v>40008272</v>
      </c>
    </row>
    <row r="6708" spans="6:9" x14ac:dyDescent="0.25">
      <c r="F6708" t="str">
        <f t="shared" si="108"/>
        <v>ALLUPS - LA MIRADA, CA</v>
      </c>
      <c r="G6708" s="149" t="s">
        <v>13438</v>
      </c>
      <c r="H6708" s="149" t="s">
        <v>9749</v>
      </c>
      <c r="I6708">
        <v>40008643</v>
      </c>
    </row>
    <row r="6709" spans="6:9" x14ac:dyDescent="0.25">
      <c r="F6709" t="str">
        <f t="shared" si="108"/>
        <v>ALLUPS - LAREDO, TX</v>
      </c>
      <c r="G6709" s="149" t="s">
        <v>13438</v>
      </c>
      <c r="H6709" s="149" t="s">
        <v>9750</v>
      </c>
      <c r="I6709">
        <v>40007284</v>
      </c>
    </row>
    <row r="6710" spans="6:9" x14ac:dyDescent="0.25">
      <c r="F6710" t="str">
        <f t="shared" si="108"/>
        <v>ALLUPS - LAWNSIDE, NJ</v>
      </c>
      <c r="G6710" s="149" t="s">
        <v>13438</v>
      </c>
      <c r="H6710" s="149" t="s">
        <v>9751</v>
      </c>
      <c r="I6710">
        <v>40006686</v>
      </c>
    </row>
    <row r="6711" spans="6:9" x14ac:dyDescent="0.25">
      <c r="F6711" t="str">
        <f t="shared" si="108"/>
        <v>ALLUPS - LENEXA, KS</v>
      </c>
      <c r="G6711" s="149" t="s">
        <v>13438</v>
      </c>
      <c r="H6711" s="149" t="s">
        <v>9752</v>
      </c>
      <c r="I6711">
        <v>40008512</v>
      </c>
    </row>
    <row r="6712" spans="6:9" x14ac:dyDescent="0.25">
      <c r="F6712" t="str">
        <f t="shared" si="108"/>
        <v>ALLUPS - LITTLE ROCK, AR</v>
      </c>
      <c r="G6712" s="149" t="s">
        <v>13438</v>
      </c>
      <c r="H6712" s="149" t="s">
        <v>9753</v>
      </c>
      <c r="I6712">
        <v>40008928</v>
      </c>
    </row>
    <row r="6713" spans="6:9" x14ac:dyDescent="0.25">
      <c r="F6713" t="str">
        <f t="shared" si="108"/>
        <v>ALLUPS - LOCKPORT, IL</v>
      </c>
      <c r="G6713" s="149" t="s">
        <v>13438</v>
      </c>
      <c r="H6713" s="149" t="s">
        <v>9754</v>
      </c>
      <c r="I6713">
        <v>40008166</v>
      </c>
    </row>
    <row r="6714" spans="6:9" x14ac:dyDescent="0.25">
      <c r="F6714" t="str">
        <f t="shared" si="108"/>
        <v>ALLUPS - LONGWOOD, FL</v>
      </c>
      <c r="G6714" s="149" t="s">
        <v>13438</v>
      </c>
      <c r="H6714" s="149" t="s">
        <v>9755</v>
      </c>
      <c r="I6714">
        <v>40009022</v>
      </c>
    </row>
    <row r="6715" spans="6:9" x14ac:dyDescent="0.25">
      <c r="F6715" t="str">
        <f t="shared" si="108"/>
        <v>ALLUPS - LOS ANGELES, CA / MAIN ST.</v>
      </c>
      <c r="G6715" s="149" t="s">
        <v>13438</v>
      </c>
      <c r="H6715" s="149" t="s">
        <v>9757</v>
      </c>
      <c r="I6715">
        <v>40008421</v>
      </c>
    </row>
    <row r="6716" spans="6:9" x14ac:dyDescent="0.25">
      <c r="F6716" t="str">
        <f t="shared" si="108"/>
        <v>ALLUPS - LOUISVILLE</v>
      </c>
      <c r="G6716" s="149" t="s">
        <v>13438</v>
      </c>
      <c r="H6716" s="149" t="s">
        <v>9758</v>
      </c>
      <c r="I6716">
        <v>40001533</v>
      </c>
    </row>
    <row r="6717" spans="6:9" x14ac:dyDescent="0.25">
      <c r="F6717" t="str">
        <f t="shared" si="108"/>
        <v>ALLUPS - McALLEN, TX</v>
      </c>
      <c r="G6717" s="149" t="s">
        <v>13438</v>
      </c>
      <c r="H6717" s="149" t="s">
        <v>9759</v>
      </c>
      <c r="I6717">
        <v>40008924</v>
      </c>
    </row>
    <row r="6718" spans="6:9" x14ac:dyDescent="0.25">
      <c r="F6718" t="str">
        <f t="shared" si="108"/>
        <v>ALLUPS - METRO QUEENS</v>
      </c>
      <c r="G6718" s="149" t="s">
        <v>13438</v>
      </c>
      <c r="H6718" s="149" t="s">
        <v>9760</v>
      </c>
      <c r="I6718">
        <v>40008746</v>
      </c>
    </row>
    <row r="6719" spans="6:9" x14ac:dyDescent="0.25">
      <c r="F6719" t="str">
        <f t="shared" si="108"/>
        <v>ALLUPS - MIAMI, FL</v>
      </c>
      <c r="G6719" s="149" t="s">
        <v>13438</v>
      </c>
      <c r="H6719" s="149" t="s">
        <v>9761</v>
      </c>
      <c r="I6719">
        <v>40008525</v>
      </c>
    </row>
    <row r="6720" spans="6:9" x14ac:dyDescent="0.25">
      <c r="F6720" t="str">
        <f t="shared" si="108"/>
        <v>ALLUPS - MIDDLEBURG HEIGHTS, OH</v>
      </c>
      <c r="G6720" s="149" t="s">
        <v>13438</v>
      </c>
      <c r="H6720" s="149" t="s">
        <v>9762</v>
      </c>
      <c r="I6720">
        <v>40006649</v>
      </c>
    </row>
    <row r="6721" spans="6:9" x14ac:dyDescent="0.25">
      <c r="F6721" t="str">
        <f t="shared" si="108"/>
        <v>ALLUPS - MINNEAPOLIS, MN</v>
      </c>
      <c r="G6721" s="149" t="s">
        <v>13438</v>
      </c>
      <c r="H6721" s="149" t="s">
        <v>9764</v>
      </c>
      <c r="I6721">
        <v>40006683</v>
      </c>
    </row>
    <row r="6722" spans="6:9" x14ac:dyDescent="0.25">
      <c r="F6722" t="str">
        <f t="shared" si="108"/>
        <v>ALLUPS - MONTGOMERY, AL</v>
      </c>
      <c r="G6722" s="149" t="s">
        <v>13438</v>
      </c>
      <c r="H6722" s="149" t="s">
        <v>9765</v>
      </c>
      <c r="I6722">
        <v>40000865</v>
      </c>
    </row>
    <row r="6723" spans="6:9" x14ac:dyDescent="0.25">
      <c r="F6723" t="str">
        <f t="shared" ref="F6723:F6786" si="109">CONCATENATE(G6723, H6723)</f>
        <v>ALLUPS - NASHVILLE, TN</v>
      </c>
      <c r="G6723" s="149" t="s">
        <v>13438</v>
      </c>
      <c r="H6723" s="149" t="s">
        <v>9766</v>
      </c>
      <c r="I6723">
        <v>40008172</v>
      </c>
    </row>
    <row r="6724" spans="6:9" x14ac:dyDescent="0.25">
      <c r="F6724" t="str">
        <f t="shared" si="109"/>
        <v>ALLUPS - NEW CASTLE, DE</v>
      </c>
      <c r="G6724" s="149" t="s">
        <v>13438</v>
      </c>
      <c r="H6724" s="149" t="s">
        <v>9767</v>
      </c>
      <c r="I6724">
        <v>40008965</v>
      </c>
    </row>
    <row r="6725" spans="6:9" x14ac:dyDescent="0.25">
      <c r="F6725" t="str">
        <f t="shared" si="109"/>
        <v>ALLUPS - NEW ORLEANS, LA</v>
      </c>
      <c r="G6725" s="149" t="s">
        <v>13438</v>
      </c>
      <c r="H6725" s="149" t="s">
        <v>9768</v>
      </c>
      <c r="I6725">
        <v>40006600</v>
      </c>
    </row>
    <row r="6726" spans="6:9" x14ac:dyDescent="0.25">
      <c r="F6726" t="str">
        <f t="shared" si="109"/>
        <v>ALLUPS - NORTH CHESTERFIELD, VA</v>
      </c>
      <c r="G6726" s="149" t="s">
        <v>13438</v>
      </c>
      <c r="H6726" s="149" t="s">
        <v>9769</v>
      </c>
      <c r="I6726">
        <v>40008970</v>
      </c>
    </row>
    <row r="6727" spans="6:9" x14ac:dyDescent="0.25">
      <c r="F6727" t="str">
        <f t="shared" si="109"/>
        <v>ALLUPS - NORTH HAVEN, CT</v>
      </c>
      <c r="G6727" s="149" t="s">
        <v>13438</v>
      </c>
      <c r="H6727" s="149" t="s">
        <v>9770</v>
      </c>
      <c r="I6727">
        <v>40008118</v>
      </c>
    </row>
    <row r="6728" spans="6:9" x14ac:dyDescent="0.25">
      <c r="F6728" t="str">
        <f t="shared" si="109"/>
        <v>ALLUPS - ONTARIO, CA</v>
      </c>
      <c r="G6728" s="149" t="s">
        <v>13438</v>
      </c>
      <c r="H6728" s="149" t="s">
        <v>9771</v>
      </c>
      <c r="I6728">
        <v>40007488</v>
      </c>
    </row>
    <row r="6729" spans="6:9" x14ac:dyDescent="0.25">
      <c r="F6729" t="str">
        <f t="shared" si="109"/>
        <v>ALLUPS - PALATINE</v>
      </c>
      <c r="G6729" s="149" t="s">
        <v>13438</v>
      </c>
      <c r="H6729" s="149" t="s">
        <v>9772</v>
      </c>
      <c r="I6729">
        <v>40005607</v>
      </c>
    </row>
    <row r="6730" spans="6:9" x14ac:dyDescent="0.25">
      <c r="F6730" t="str">
        <f t="shared" si="109"/>
        <v>ALLUPS - PARSIPPANY, NJ</v>
      </c>
      <c r="G6730" s="149" t="s">
        <v>13438</v>
      </c>
      <c r="H6730" s="149" t="s">
        <v>9773</v>
      </c>
      <c r="I6730">
        <v>40006399</v>
      </c>
    </row>
    <row r="6731" spans="6:9" x14ac:dyDescent="0.25">
      <c r="F6731" t="str">
        <f t="shared" si="109"/>
        <v>ALLUPS - PHOENIX, AZ</v>
      </c>
      <c r="G6731" s="149" t="s">
        <v>13438</v>
      </c>
      <c r="H6731" s="149" t="s">
        <v>9774</v>
      </c>
      <c r="I6731">
        <v>40006876</v>
      </c>
    </row>
    <row r="6732" spans="6:9" x14ac:dyDescent="0.25">
      <c r="F6732" t="str">
        <f t="shared" si="109"/>
        <v>ALLUPS - PLAINFIELD, IN</v>
      </c>
      <c r="G6732" s="149" t="s">
        <v>13438</v>
      </c>
      <c r="H6732" s="149" t="s">
        <v>9775</v>
      </c>
      <c r="I6732">
        <v>40004800</v>
      </c>
    </row>
    <row r="6733" spans="6:9" x14ac:dyDescent="0.25">
      <c r="F6733" t="str">
        <f t="shared" si="109"/>
        <v>ALLUPS - PORTLAND, OR</v>
      </c>
      <c r="G6733" s="149" t="s">
        <v>13438</v>
      </c>
      <c r="H6733" s="149" t="s">
        <v>9776</v>
      </c>
      <c r="I6733">
        <v>40008415</v>
      </c>
    </row>
    <row r="6734" spans="6:9" x14ac:dyDescent="0.25">
      <c r="F6734" t="str">
        <f t="shared" si="109"/>
        <v>ALLUPS - RICHMOND, CA</v>
      </c>
      <c r="G6734" s="149" t="s">
        <v>13438</v>
      </c>
      <c r="H6734" s="149" t="s">
        <v>9777</v>
      </c>
      <c r="I6734">
        <v>40007486</v>
      </c>
    </row>
    <row r="6735" spans="6:9" x14ac:dyDescent="0.25">
      <c r="F6735" t="str">
        <f t="shared" si="109"/>
        <v>ALLUPS - RICHWOOD, KY</v>
      </c>
      <c r="G6735" s="149" t="s">
        <v>13438</v>
      </c>
      <c r="H6735" s="149" t="s">
        <v>9778</v>
      </c>
      <c r="I6735">
        <v>40008703</v>
      </c>
    </row>
    <row r="6736" spans="6:9" x14ac:dyDescent="0.25">
      <c r="F6736" t="str">
        <f t="shared" si="109"/>
        <v>ALLUPS - RIVERSIDE, CA</v>
      </c>
      <c r="G6736" s="149" t="s">
        <v>13438</v>
      </c>
      <c r="H6736" s="149" t="s">
        <v>9779</v>
      </c>
      <c r="I6736">
        <v>40008829</v>
      </c>
    </row>
    <row r="6737" spans="6:9" x14ac:dyDescent="0.25">
      <c r="F6737" t="str">
        <f t="shared" si="109"/>
        <v>ALLUPS - ROCKFORD IL</v>
      </c>
      <c r="G6737" s="149" t="s">
        <v>13438</v>
      </c>
      <c r="H6737" s="149" t="s">
        <v>9781</v>
      </c>
      <c r="I6737">
        <v>40006346</v>
      </c>
    </row>
    <row r="6738" spans="6:9" x14ac:dyDescent="0.25">
      <c r="F6738" t="str">
        <f t="shared" si="109"/>
        <v>ALLUPS - ROUND ROCK, TX</v>
      </c>
      <c r="G6738" s="149" t="s">
        <v>13438</v>
      </c>
      <c r="H6738" s="149" t="s">
        <v>9782</v>
      </c>
      <c r="I6738">
        <v>40008505</v>
      </c>
    </row>
    <row r="6739" spans="6:9" x14ac:dyDescent="0.25">
      <c r="F6739" t="str">
        <f t="shared" si="109"/>
        <v>ALLUPS - SAINT JOSEPH,MO</v>
      </c>
      <c r="G6739" s="149" t="s">
        <v>13438</v>
      </c>
      <c r="H6739" s="149" t="s">
        <v>9784</v>
      </c>
      <c r="I6739">
        <v>40008797</v>
      </c>
    </row>
    <row r="6740" spans="6:9" x14ac:dyDescent="0.25">
      <c r="F6740" t="str">
        <f t="shared" si="109"/>
        <v>ALLUPS - SALT LAKE CITY, UT</v>
      </c>
      <c r="G6740" s="149" t="s">
        <v>13438</v>
      </c>
      <c r="H6740" s="149" t="s">
        <v>9785</v>
      </c>
      <c r="I6740">
        <v>40008460</v>
      </c>
    </row>
    <row r="6741" spans="6:9" x14ac:dyDescent="0.25">
      <c r="F6741" t="str">
        <f t="shared" si="109"/>
        <v>ALLUPS - SAN ANTONIO, TX</v>
      </c>
      <c r="G6741" s="149" t="s">
        <v>13438</v>
      </c>
      <c r="H6741" s="149" t="s">
        <v>9786</v>
      </c>
      <c r="I6741">
        <v>40006623</v>
      </c>
    </row>
    <row r="6742" spans="6:9" x14ac:dyDescent="0.25">
      <c r="F6742" t="str">
        <f t="shared" si="109"/>
        <v>ALLUPS - SANDY CREEK HUB</v>
      </c>
      <c r="G6742" s="149" t="s">
        <v>13438</v>
      </c>
      <c r="H6742" s="149" t="s">
        <v>9787</v>
      </c>
      <c r="I6742">
        <v>40008418</v>
      </c>
    </row>
    <row r="6743" spans="6:9" x14ac:dyDescent="0.25">
      <c r="F6743" t="str">
        <f t="shared" si="109"/>
        <v>ALLUPS - SHREWSBURY, MA</v>
      </c>
      <c r="G6743" s="149" t="s">
        <v>13438</v>
      </c>
      <c r="H6743" s="149" t="s">
        <v>9788</v>
      </c>
      <c r="I6743">
        <v>40006576</v>
      </c>
    </row>
    <row r="6744" spans="6:9" x14ac:dyDescent="0.25">
      <c r="F6744" t="str">
        <f t="shared" si="109"/>
        <v>ALLUPS - SPRING GARDENS, NY</v>
      </c>
      <c r="G6744" s="149" t="s">
        <v>13438</v>
      </c>
      <c r="H6744" s="149" t="s">
        <v>9791</v>
      </c>
      <c r="I6744">
        <v>40007560</v>
      </c>
    </row>
    <row r="6745" spans="6:9" x14ac:dyDescent="0.25">
      <c r="F6745" t="str">
        <f t="shared" si="109"/>
        <v>ALLUPS - SPRINGFIELD GARDENS</v>
      </c>
      <c r="G6745" s="149" t="s">
        <v>13438</v>
      </c>
      <c r="H6745" s="149" t="s">
        <v>9792</v>
      </c>
      <c r="I6745">
        <v>40007152</v>
      </c>
    </row>
    <row r="6746" spans="6:9" x14ac:dyDescent="0.25">
      <c r="F6746" t="str">
        <f t="shared" si="109"/>
        <v>ALLUPS - STAFFORD, TX</v>
      </c>
      <c r="G6746" s="149" t="s">
        <v>13438</v>
      </c>
      <c r="H6746" s="149" t="s">
        <v>9793</v>
      </c>
      <c r="I6746">
        <v>40009018</v>
      </c>
    </row>
    <row r="6747" spans="6:9" x14ac:dyDescent="0.25">
      <c r="F6747" t="str">
        <f t="shared" si="109"/>
        <v>ALLUPS - TXRTH - HASLET</v>
      </c>
      <c r="G6747" s="149" t="s">
        <v>13438</v>
      </c>
      <c r="H6747" s="149" t="s">
        <v>9794</v>
      </c>
      <c r="I6747">
        <v>40008489</v>
      </c>
    </row>
    <row r="6748" spans="6:9" x14ac:dyDescent="0.25">
      <c r="F6748" t="str">
        <f t="shared" si="109"/>
        <v>ALLUPS - UNIONDALE, NY</v>
      </c>
      <c r="G6748" s="149" t="s">
        <v>13438</v>
      </c>
      <c r="H6748" s="149" t="s">
        <v>9795</v>
      </c>
      <c r="I6748">
        <v>40008969</v>
      </c>
    </row>
    <row r="6749" spans="6:9" x14ac:dyDescent="0.25">
      <c r="F6749" t="str">
        <f t="shared" si="109"/>
        <v>ALLUPS - VISALIA, CA</v>
      </c>
      <c r="G6749" s="149" t="s">
        <v>13438</v>
      </c>
      <c r="H6749" s="149" t="s">
        <v>9796</v>
      </c>
      <c r="I6749">
        <v>40008930</v>
      </c>
    </row>
    <row r="6750" spans="6:9" x14ac:dyDescent="0.25">
      <c r="F6750" t="str">
        <f t="shared" si="109"/>
        <v>ALLUPS - WARWICK, RI</v>
      </c>
      <c r="G6750" s="149" t="s">
        <v>13438</v>
      </c>
      <c r="H6750" s="149" t="s">
        <v>9797</v>
      </c>
      <c r="I6750">
        <v>40008905</v>
      </c>
    </row>
    <row r="6751" spans="6:9" x14ac:dyDescent="0.25">
      <c r="F6751" t="str">
        <f t="shared" si="109"/>
        <v>ALLUPS - WATERTOWN</v>
      </c>
      <c r="G6751" s="149" t="s">
        <v>13438</v>
      </c>
      <c r="H6751" s="149" t="s">
        <v>9798</v>
      </c>
      <c r="I6751">
        <v>40006471</v>
      </c>
    </row>
    <row r="6752" spans="6:9" x14ac:dyDescent="0.25">
      <c r="F6752" t="str">
        <f t="shared" si="109"/>
        <v>ALLUPS - WHITES CREEK HUB - NASHVILLE,</v>
      </c>
      <c r="G6752" s="149" t="s">
        <v>13438</v>
      </c>
      <c r="H6752" s="149" t="s">
        <v>9799</v>
      </c>
      <c r="I6752">
        <v>40008502</v>
      </c>
    </row>
    <row r="6753" spans="6:9" x14ac:dyDescent="0.25">
      <c r="F6753" t="str">
        <f t="shared" si="109"/>
        <v>ALLUPS - WINSTON SALEM</v>
      </c>
      <c r="G6753" s="149" t="s">
        <v>13438</v>
      </c>
      <c r="H6753" s="149" t="s">
        <v>9801</v>
      </c>
      <c r="I6753">
        <v>40006569</v>
      </c>
    </row>
    <row r="6754" spans="6:9" x14ac:dyDescent="0.25">
      <c r="F6754" t="str">
        <f t="shared" si="109"/>
        <v>ALLUPS - YONKERS, NY</v>
      </c>
      <c r="G6754" s="149" t="s">
        <v>13438</v>
      </c>
      <c r="H6754" s="149" t="s">
        <v>9802</v>
      </c>
      <c r="I6754">
        <v>40008923</v>
      </c>
    </row>
    <row r="6755" spans="6:9" x14ac:dyDescent="0.25">
      <c r="F6755" t="str">
        <f t="shared" si="109"/>
        <v>ALLUPS (CHICAGO)</v>
      </c>
      <c r="G6755" s="149" t="s">
        <v>13438</v>
      </c>
      <c r="H6755" s="149" t="s">
        <v>9803</v>
      </c>
      <c r="I6755">
        <v>40000746</v>
      </c>
    </row>
    <row r="6756" spans="6:9" x14ac:dyDescent="0.25">
      <c r="F6756" t="str">
        <f t="shared" si="109"/>
        <v>ALLUPS (HODGKINS)</v>
      </c>
      <c r="G6756" s="149" t="s">
        <v>13438</v>
      </c>
      <c r="H6756" s="149" t="s">
        <v>9804</v>
      </c>
      <c r="I6756">
        <v>40004276</v>
      </c>
    </row>
    <row r="6757" spans="6:9" x14ac:dyDescent="0.25">
      <c r="F6757" t="str">
        <f t="shared" si="109"/>
        <v>ALLUPS ADDISON IL</v>
      </c>
      <c r="G6757" s="149" t="s">
        <v>13438</v>
      </c>
      <c r="H6757" s="149" t="s">
        <v>9806</v>
      </c>
      <c r="I6757">
        <v>40000767</v>
      </c>
    </row>
    <row r="6758" spans="6:9" x14ac:dyDescent="0.25">
      <c r="F6758" t="str">
        <f t="shared" si="109"/>
        <v>ALLUPS ALBUQUERQUE NM</v>
      </c>
      <c r="G6758" s="149" t="s">
        <v>13438</v>
      </c>
      <c r="H6758" s="149" t="s">
        <v>9807</v>
      </c>
      <c r="I6758">
        <v>40000712</v>
      </c>
    </row>
    <row r="6759" spans="6:9" x14ac:dyDescent="0.25">
      <c r="F6759" t="str">
        <f t="shared" si="109"/>
        <v>ALLUPS ALLIANCE AIRPORT</v>
      </c>
      <c r="G6759" s="149" t="s">
        <v>13438</v>
      </c>
      <c r="H6759" s="149" t="s">
        <v>9808</v>
      </c>
      <c r="I6759">
        <v>40007529</v>
      </c>
    </row>
    <row r="6760" spans="6:9" x14ac:dyDescent="0.25">
      <c r="F6760" t="str">
        <f t="shared" si="109"/>
        <v>ALLUPS ATLANTA GA</v>
      </c>
      <c r="G6760" s="149" t="s">
        <v>13438</v>
      </c>
      <c r="H6760" s="149" t="s">
        <v>9810</v>
      </c>
      <c r="I6760">
        <v>40000745</v>
      </c>
    </row>
    <row r="6761" spans="6:9" x14ac:dyDescent="0.25">
      <c r="F6761" t="str">
        <f t="shared" si="109"/>
        <v>ALLUPS BALTIMORE MD</v>
      </c>
      <c r="G6761" s="149" t="s">
        <v>13438</v>
      </c>
      <c r="H6761" s="149" t="s">
        <v>9811</v>
      </c>
      <c r="I6761">
        <v>40000729</v>
      </c>
    </row>
    <row r="6762" spans="6:9" x14ac:dyDescent="0.25">
      <c r="F6762" t="str">
        <f t="shared" si="109"/>
        <v>ALLUPS BLDG MAINT SPARKS NV</v>
      </c>
      <c r="G6762" s="149" t="s">
        <v>13438</v>
      </c>
      <c r="H6762" s="149" t="s">
        <v>9814</v>
      </c>
      <c r="I6762">
        <v>40000709</v>
      </c>
    </row>
    <row r="6763" spans="6:9" x14ac:dyDescent="0.25">
      <c r="F6763" t="str">
        <f t="shared" si="109"/>
        <v>ALLUPS CANADA - BRANTFORD</v>
      </c>
      <c r="G6763" s="149" t="s">
        <v>13438</v>
      </c>
      <c r="H6763" s="149" t="s">
        <v>9818</v>
      </c>
      <c r="I6763">
        <v>40421319</v>
      </c>
    </row>
    <row r="6764" spans="6:9" x14ac:dyDescent="0.25">
      <c r="F6764" t="str">
        <f t="shared" si="109"/>
        <v>ALLUPS CANADA - CALGARY</v>
      </c>
      <c r="G6764" s="149" t="s">
        <v>13438</v>
      </c>
      <c r="H6764" s="149" t="s">
        <v>9819</v>
      </c>
      <c r="I6764">
        <v>40421175</v>
      </c>
    </row>
    <row r="6765" spans="6:9" x14ac:dyDescent="0.25">
      <c r="F6765" t="str">
        <f t="shared" si="109"/>
        <v>ALLUPS CANADA - KANATA</v>
      </c>
      <c r="G6765" s="149" t="s">
        <v>13438</v>
      </c>
      <c r="H6765" s="149" t="s">
        <v>9820</v>
      </c>
      <c r="I6765">
        <v>40421493</v>
      </c>
    </row>
    <row r="6766" spans="6:9" x14ac:dyDescent="0.25">
      <c r="F6766" t="str">
        <f t="shared" si="109"/>
        <v>ALLUPS CANADA - KITCHENER</v>
      </c>
      <c r="G6766" s="149" t="s">
        <v>13438</v>
      </c>
      <c r="H6766" s="149" t="s">
        <v>9821</v>
      </c>
      <c r="I6766">
        <v>40421337</v>
      </c>
    </row>
    <row r="6767" spans="6:9" x14ac:dyDescent="0.25">
      <c r="F6767" t="str">
        <f t="shared" si="109"/>
        <v>ALLUPS CANADA - LACHINE</v>
      </c>
      <c r="G6767" s="149" t="s">
        <v>13438</v>
      </c>
      <c r="H6767" s="149" t="s">
        <v>9822</v>
      </c>
      <c r="I6767">
        <v>40421416</v>
      </c>
    </row>
    <row r="6768" spans="6:9" x14ac:dyDescent="0.25">
      <c r="F6768" t="str">
        <f t="shared" si="109"/>
        <v>ALLUPS CANADA - LONDON</v>
      </c>
      <c r="G6768" s="149" t="s">
        <v>13438</v>
      </c>
      <c r="H6768" s="149" t="s">
        <v>9823</v>
      </c>
      <c r="I6768">
        <v>40421488</v>
      </c>
    </row>
    <row r="6769" spans="6:9" x14ac:dyDescent="0.25">
      <c r="F6769" t="str">
        <f t="shared" si="109"/>
        <v>ALLUPS CANADA - RICHMOND</v>
      </c>
      <c r="G6769" s="149" t="s">
        <v>13438</v>
      </c>
      <c r="H6769" s="149" t="s">
        <v>9824</v>
      </c>
      <c r="I6769">
        <v>40421485</v>
      </c>
    </row>
    <row r="6770" spans="6:9" x14ac:dyDescent="0.25">
      <c r="F6770" t="str">
        <f t="shared" si="109"/>
        <v>ALLUPS CENTENNIAL HUB</v>
      </c>
      <c r="G6770" s="149" t="s">
        <v>13438</v>
      </c>
      <c r="H6770" s="149" t="s">
        <v>9826</v>
      </c>
      <c r="I6770">
        <v>40006420</v>
      </c>
    </row>
    <row r="6771" spans="6:9" x14ac:dyDescent="0.25">
      <c r="F6771" t="str">
        <f t="shared" si="109"/>
        <v>ALLUPS CERRITOS CA</v>
      </c>
      <c r="G6771" s="149" t="s">
        <v>13438</v>
      </c>
      <c r="H6771" s="149" t="s">
        <v>9827</v>
      </c>
      <c r="I6771">
        <v>40000884</v>
      </c>
    </row>
    <row r="6772" spans="6:9" x14ac:dyDescent="0.25">
      <c r="F6772" t="str">
        <f t="shared" si="109"/>
        <v>ALLUPS COLUMBUS OH</v>
      </c>
      <c r="G6772" s="149" t="s">
        <v>13438</v>
      </c>
      <c r="H6772" s="149" t="s">
        <v>9833</v>
      </c>
      <c r="I6772">
        <v>40001212</v>
      </c>
    </row>
    <row r="6773" spans="6:9" x14ac:dyDescent="0.25">
      <c r="F6773" s="185" t="str">
        <f t="shared" si="109"/>
        <v>ALLUPS CONCORD CAN</v>
      </c>
      <c r="G6773" s="149" t="s">
        <v>13438</v>
      </c>
      <c r="H6773" s="149" t="s">
        <v>9834</v>
      </c>
      <c r="I6773">
        <v>40400003</v>
      </c>
    </row>
    <row r="6774" spans="6:9" x14ac:dyDescent="0.25">
      <c r="F6774" s="185" t="str">
        <f t="shared" si="109"/>
        <v>ALLUPS CONCORD CAN</v>
      </c>
      <c r="G6774" s="149" t="s">
        <v>13438</v>
      </c>
      <c r="H6774" s="149" t="s">
        <v>9834</v>
      </c>
      <c r="I6774">
        <v>40400003</v>
      </c>
    </row>
    <row r="6775" spans="6:9" x14ac:dyDescent="0.25">
      <c r="F6775" t="str">
        <f t="shared" si="109"/>
        <v>ALLUPS DES MOINES IA</v>
      </c>
      <c r="G6775" s="149" t="s">
        <v>13438</v>
      </c>
      <c r="H6775" s="149" t="s">
        <v>9837</v>
      </c>
      <c r="I6775">
        <v>40000726</v>
      </c>
    </row>
    <row r="6776" spans="6:9" x14ac:dyDescent="0.25">
      <c r="F6776" t="str">
        <f t="shared" si="109"/>
        <v>ALLUPS DORAVILLE GA</v>
      </c>
      <c r="G6776" s="149" t="s">
        <v>13438</v>
      </c>
      <c r="H6776" s="149" t="s">
        <v>9839</v>
      </c>
      <c r="I6776">
        <v>40000671</v>
      </c>
    </row>
    <row r="6777" spans="6:9" x14ac:dyDescent="0.25">
      <c r="F6777" t="str">
        <f t="shared" si="109"/>
        <v>ALLUPS ELM GROVE WI</v>
      </c>
      <c r="G6777" s="149" t="s">
        <v>13438</v>
      </c>
      <c r="H6777" s="149" t="s">
        <v>9844</v>
      </c>
      <c r="I6777">
        <v>40000823</v>
      </c>
    </row>
    <row r="6778" spans="6:9" x14ac:dyDescent="0.25">
      <c r="F6778" t="str">
        <f t="shared" si="109"/>
        <v>ALLUPS GREENSBORO NC</v>
      </c>
      <c r="G6778" s="149" t="s">
        <v>13438</v>
      </c>
      <c r="H6778" s="149" t="s">
        <v>9849</v>
      </c>
      <c r="I6778">
        <v>40000828</v>
      </c>
    </row>
    <row r="6779" spans="6:9" x14ac:dyDescent="0.25">
      <c r="F6779" t="str">
        <f t="shared" si="109"/>
        <v>ALLUPS HARRISBURG PA</v>
      </c>
      <c r="G6779" s="149" t="s">
        <v>13438</v>
      </c>
      <c r="H6779" s="149" t="s">
        <v>9850</v>
      </c>
      <c r="I6779">
        <v>40000668</v>
      </c>
    </row>
    <row r="6780" spans="6:9" x14ac:dyDescent="0.25">
      <c r="F6780" t="str">
        <f t="shared" si="109"/>
        <v>ALLUPS HIALEAH FL</v>
      </c>
      <c r="G6780" s="149" t="s">
        <v>13438</v>
      </c>
      <c r="H6780" s="149" t="s">
        <v>9853</v>
      </c>
      <c r="I6780">
        <v>40000682</v>
      </c>
    </row>
    <row r="6781" spans="6:9" x14ac:dyDescent="0.25">
      <c r="F6781" t="str">
        <f t="shared" si="109"/>
        <v>ALLUPS HORSHAM PA</v>
      </c>
      <c r="G6781" s="149" t="s">
        <v>13438</v>
      </c>
      <c r="H6781" s="149" t="s">
        <v>9856</v>
      </c>
      <c r="I6781">
        <v>40000981</v>
      </c>
    </row>
    <row r="6782" spans="6:9" x14ac:dyDescent="0.25">
      <c r="F6782" s="185" t="str">
        <f t="shared" si="109"/>
        <v>ALLUPS INDIANAPOLIS IN</v>
      </c>
      <c r="G6782" s="149" t="s">
        <v>13438</v>
      </c>
      <c r="H6782" s="149" t="s">
        <v>9858</v>
      </c>
      <c r="I6782">
        <v>40000706</v>
      </c>
    </row>
    <row r="6783" spans="6:9" x14ac:dyDescent="0.25">
      <c r="F6783" s="185" t="str">
        <f t="shared" si="109"/>
        <v>ALLUPS INDIANAPOLIS IN</v>
      </c>
      <c r="G6783" s="149" t="s">
        <v>13438</v>
      </c>
      <c r="H6783" s="149" t="s">
        <v>9858</v>
      </c>
      <c r="I6783">
        <v>40000926</v>
      </c>
    </row>
    <row r="6784" spans="6:9" x14ac:dyDescent="0.25">
      <c r="F6784" t="str">
        <f t="shared" si="109"/>
        <v>ALLUPS JACKSONVILLE FL</v>
      </c>
      <c r="G6784" s="149" t="s">
        <v>13438</v>
      </c>
      <c r="H6784" s="149" t="s">
        <v>9859</v>
      </c>
      <c r="I6784">
        <v>40000690</v>
      </c>
    </row>
    <row r="6785" spans="6:9" x14ac:dyDescent="0.25">
      <c r="F6785" t="str">
        <f t="shared" si="109"/>
        <v>ALLUPS LAGUNA HILLS CA</v>
      </c>
      <c r="G6785" s="149" t="s">
        <v>13438</v>
      </c>
      <c r="H6785" s="149" t="s">
        <v>9863</v>
      </c>
      <c r="I6785">
        <v>40000689</v>
      </c>
    </row>
    <row r="6786" spans="6:9" x14ac:dyDescent="0.25">
      <c r="F6786" t="str">
        <f t="shared" si="109"/>
        <v>ALLUPS LEXINGTON KY</v>
      </c>
      <c r="G6786" s="149" t="s">
        <v>13438</v>
      </c>
      <c r="H6786" s="149" t="s">
        <v>9866</v>
      </c>
      <c r="I6786">
        <v>40001060</v>
      </c>
    </row>
    <row r="6787" spans="6:9" x14ac:dyDescent="0.25">
      <c r="F6787" t="str">
        <f t="shared" ref="F6787:F6850" si="110">CONCATENATE(G6787, H6787)</f>
        <v>ALLUPS MAIL INNOVATIONS</v>
      </c>
      <c r="G6787" s="149" t="s">
        <v>13438</v>
      </c>
      <c r="H6787" s="149" t="s">
        <v>9869</v>
      </c>
      <c r="I6787">
        <v>40007677</v>
      </c>
    </row>
    <row r="6788" spans="6:9" x14ac:dyDescent="0.25">
      <c r="F6788" t="str">
        <f t="shared" si="110"/>
        <v>ALLUPS MAIL INNOVATIONS - BENSENVILLE</v>
      </c>
      <c r="G6788" s="149" t="s">
        <v>13438</v>
      </c>
      <c r="H6788" s="149" t="s">
        <v>9870</v>
      </c>
      <c r="I6788">
        <v>40007768</v>
      </c>
    </row>
    <row r="6789" spans="6:9" x14ac:dyDescent="0.25">
      <c r="F6789" t="str">
        <f t="shared" si="110"/>
        <v>ALLUPS MAIL INNOVATIONS - CARROLLTON,</v>
      </c>
      <c r="G6789" s="149" t="s">
        <v>13438</v>
      </c>
      <c r="H6789" s="149" t="s">
        <v>9871</v>
      </c>
      <c r="I6789">
        <v>40008165</v>
      </c>
    </row>
    <row r="6790" spans="6:9" x14ac:dyDescent="0.25">
      <c r="F6790" t="str">
        <f t="shared" si="110"/>
        <v>ALLUPS MAIL INNOVATIONS - MATHER</v>
      </c>
      <c r="G6790" s="149" t="s">
        <v>13438</v>
      </c>
      <c r="H6790" s="149" t="s">
        <v>9872</v>
      </c>
      <c r="I6790">
        <v>40007999</v>
      </c>
    </row>
    <row r="6791" spans="6:9" x14ac:dyDescent="0.25">
      <c r="F6791" t="str">
        <f t="shared" si="110"/>
        <v>ALLUPS MAIL INNOVATIONS - URBANCREST</v>
      </c>
      <c r="G6791" s="149" t="s">
        <v>13438</v>
      </c>
      <c r="H6791" s="149" t="s">
        <v>9873</v>
      </c>
      <c r="I6791">
        <v>40007289</v>
      </c>
    </row>
    <row r="6792" spans="6:9" x14ac:dyDescent="0.25">
      <c r="F6792" t="str">
        <f t="shared" si="110"/>
        <v>ALLUPS MAPLE GROVE, MN</v>
      </c>
      <c r="G6792" s="149" t="s">
        <v>13438</v>
      </c>
      <c r="H6792" s="149" t="s">
        <v>9875</v>
      </c>
      <c r="I6792">
        <v>40001768</v>
      </c>
    </row>
    <row r="6793" spans="6:9" x14ac:dyDescent="0.25">
      <c r="F6793" s="185" t="str">
        <f t="shared" si="110"/>
        <v>ALLUPS MEMPHIS TN</v>
      </c>
      <c r="G6793" s="149" t="s">
        <v>13438</v>
      </c>
      <c r="H6793" s="149" t="s">
        <v>9877</v>
      </c>
      <c r="I6793">
        <v>40000855</v>
      </c>
    </row>
    <row r="6794" spans="6:9" x14ac:dyDescent="0.25">
      <c r="F6794" s="185" t="str">
        <f t="shared" si="110"/>
        <v>ALLUPS MEMPHIS TN</v>
      </c>
      <c r="G6794" s="149" t="s">
        <v>13438</v>
      </c>
      <c r="H6794" s="149" t="s">
        <v>9877</v>
      </c>
      <c r="I6794">
        <v>40000975</v>
      </c>
    </row>
    <row r="6795" spans="6:9" x14ac:dyDescent="0.25">
      <c r="F6795" t="str">
        <f t="shared" si="110"/>
        <v>ALLUPS MONTGOMERY AL</v>
      </c>
      <c r="G6795" s="149" t="s">
        <v>13438</v>
      </c>
      <c r="H6795" s="149" t="s">
        <v>9880</v>
      </c>
      <c r="I6795">
        <v>40000696</v>
      </c>
    </row>
    <row r="6796" spans="6:9" x14ac:dyDescent="0.25">
      <c r="F6796" t="str">
        <f t="shared" si="110"/>
        <v>ALLUPS NASHVILLE TN</v>
      </c>
      <c r="G6796" s="149" t="s">
        <v>13438</v>
      </c>
      <c r="H6796" s="149" t="s">
        <v>9882</v>
      </c>
      <c r="I6796">
        <v>40000858</v>
      </c>
    </row>
    <row r="6797" spans="6:9" x14ac:dyDescent="0.25">
      <c r="F6797" t="str">
        <f t="shared" si="110"/>
        <v>ALLUPS NEW STANTON PA</v>
      </c>
      <c r="G6797" s="149" t="s">
        <v>13438</v>
      </c>
      <c r="H6797" s="149" t="s">
        <v>9883</v>
      </c>
      <c r="I6797">
        <v>40000792</v>
      </c>
    </row>
    <row r="6798" spans="6:9" x14ac:dyDescent="0.25">
      <c r="F6798" t="str">
        <f t="shared" si="110"/>
        <v>ALLUPS NEW YORK NY/NE</v>
      </c>
      <c r="G6798" s="149" t="s">
        <v>13438</v>
      </c>
      <c r="H6798" s="149" t="s">
        <v>9884</v>
      </c>
      <c r="I6798">
        <v>40000674</v>
      </c>
    </row>
    <row r="6799" spans="6:9" x14ac:dyDescent="0.25">
      <c r="F6799" t="str">
        <f t="shared" si="110"/>
        <v>ALLUPS- NORTHBROOK</v>
      </c>
      <c r="G6799" s="149" t="s">
        <v>13438</v>
      </c>
      <c r="H6799" s="149" t="s">
        <v>9885</v>
      </c>
      <c r="I6799">
        <v>40005460</v>
      </c>
    </row>
    <row r="6800" spans="6:9" x14ac:dyDescent="0.25">
      <c r="F6800" t="str">
        <f t="shared" si="110"/>
        <v>ALLUPS OAK CREEK WI</v>
      </c>
      <c r="G6800" s="149" t="s">
        <v>13438</v>
      </c>
      <c r="H6800" s="149" t="s">
        <v>9887</v>
      </c>
      <c r="I6800">
        <v>40000852</v>
      </c>
    </row>
    <row r="6801" spans="6:9" x14ac:dyDescent="0.25">
      <c r="F6801" t="str">
        <f t="shared" si="110"/>
        <v>ALLUPS OAKLAND CA</v>
      </c>
      <c r="G6801" s="149" t="s">
        <v>13438</v>
      </c>
      <c r="H6801" s="149" t="s">
        <v>9888</v>
      </c>
      <c r="I6801">
        <v>40000812</v>
      </c>
    </row>
    <row r="6802" spans="6:9" x14ac:dyDescent="0.25">
      <c r="F6802" t="str">
        <f t="shared" si="110"/>
        <v>ALLUPS OASIS SUPPLY CORPORATION</v>
      </c>
      <c r="G6802" s="149" t="s">
        <v>13438</v>
      </c>
      <c r="H6802" s="149" t="s">
        <v>9889</v>
      </c>
      <c r="I6802">
        <v>40008264</v>
      </c>
    </row>
    <row r="6803" spans="6:9" x14ac:dyDescent="0.25">
      <c r="F6803" t="str">
        <f t="shared" si="110"/>
        <v>ALLUPS OKLAHOMA CITY OK</v>
      </c>
      <c r="G6803" s="149" t="s">
        <v>13438</v>
      </c>
      <c r="H6803" s="149" t="s">
        <v>9890</v>
      </c>
      <c r="I6803">
        <v>40000692</v>
      </c>
    </row>
    <row r="6804" spans="6:9" x14ac:dyDescent="0.25">
      <c r="F6804" t="str">
        <f t="shared" si="110"/>
        <v>ALLUPS OMAHA NE</v>
      </c>
      <c r="G6804" s="149" t="s">
        <v>13438</v>
      </c>
      <c r="H6804" s="149" t="s">
        <v>9891</v>
      </c>
      <c r="I6804">
        <v>40001205</v>
      </c>
    </row>
    <row r="6805" spans="6:9" x14ac:dyDescent="0.25">
      <c r="F6805" t="str">
        <f t="shared" si="110"/>
        <v>ALLUPS ONTARIO CA</v>
      </c>
      <c r="G6805" s="149" t="s">
        <v>13438</v>
      </c>
      <c r="H6805" s="149" t="s">
        <v>9892</v>
      </c>
      <c r="I6805">
        <v>40000703</v>
      </c>
    </row>
    <row r="6806" spans="6:9" x14ac:dyDescent="0.25">
      <c r="F6806" t="str">
        <f t="shared" si="110"/>
        <v>ALLUPS ORLANDO</v>
      </c>
      <c r="G6806" s="149" t="s">
        <v>13438</v>
      </c>
      <c r="H6806" s="149" t="s">
        <v>9893</v>
      </c>
      <c r="I6806">
        <v>40000693</v>
      </c>
    </row>
    <row r="6807" spans="6:9" x14ac:dyDescent="0.25">
      <c r="F6807" t="str">
        <f t="shared" si="110"/>
        <v>ALLUPS PE (SEATTLE WA)</v>
      </c>
      <c r="G6807" s="149" t="s">
        <v>13438</v>
      </c>
      <c r="H6807" s="149" t="s">
        <v>9897</v>
      </c>
      <c r="I6807">
        <v>40000959</v>
      </c>
    </row>
    <row r="6808" spans="6:9" x14ac:dyDescent="0.25">
      <c r="F6808" t="str">
        <f t="shared" si="110"/>
        <v>ALLUPS PLANT ENGINEERING COMMERCE CITY</v>
      </c>
      <c r="G6808" s="149" t="s">
        <v>13438</v>
      </c>
      <c r="H6808" s="149" t="s">
        <v>9899</v>
      </c>
      <c r="I6808">
        <v>40001492</v>
      </c>
    </row>
    <row r="6809" spans="6:9" x14ac:dyDescent="0.25">
      <c r="F6809" t="str">
        <f t="shared" si="110"/>
        <v>ALLUPS RALEIGH NC</v>
      </c>
      <c r="G6809" s="149" t="s">
        <v>13438</v>
      </c>
      <c r="H6809" s="149" t="s">
        <v>9902</v>
      </c>
      <c r="I6809">
        <v>40000705</v>
      </c>
    </row>
    <row r="6810" spans="6:9" x14ac:dyDescent="0.25">
      <c r="F6810" t="str">
        <f t="shared" si="110"/>
        <v>ALLUPS RICHMOND VA</v>
      </c>
      <c r="G6810" s="149" t="s">
        <v>13438</v>
      </c>
      <c r="H6810" s="149" t="s">
        <v>9904</v>
      </c>
      <c r="I6810">
        <v>40000936</v>
      </c>
    </row>
    <row r="6811" spans="6:9" x14ac:dyDescent="0.25">
      <c r="F6811" t="str">
        <f t="shared" si="110"/>
        <v>ALLUPS SALT LAKE CITY - LOCAL</v>
      </c>
      <c r="G6811" s="149" t="s">
        <v>13438</v>
      </c>
      <c r="H6811" s="149" t="s">
        <v>9908</v>
      </c>
      <c r="I6811">
        <v>40000991</v>
      </c>
    </row>
    <row r="6812" spans="6:9" x14ac:dyDescent="0.25">
      <c r="F6812" t="str">
        <f t="shared" si="110"/>
        <v>ALLUPS SALT LAKE CITY UT</v>
      </c>
      <c r="G6812" s="149" t="s">
        <v>13438</v>
      </c>
      <c r="H6812" s="149" t="s">
        <v>9909</v>
      </c>
      <c r="I6812">
        <v>40000725</v>
      </c>
    </row>
    <row r="6813" spans="6:9" x14ac:dyDescent="0.25">
      <c r="F6813" t="str">
        <f t="shared" si="110"/>
        <v>ALLUPS SAN DIEGO CA</v>
      </c>
      <c r="G6813" s="149" t="s">
        <v>13438</v>
      </c>
      <c r="H6813" s="149" t="s">
        <v>9910</v>
      </c>
      <c r="I6813">
        <v>40001225</v>
      </c>
    </row>
    <row r="6814" spans="6:9" x14ac:dyDescent="0.25">
      <c r="F6814" t="str">
        <f t="shared" si="110"/>
        <v>ALLUPS SECAUCUS NJ</v>
      </c>
      <c r="G6814" s="149" t="s">
        <v>13438</v>
      </c>
      <c r="H6814" s="149" t="s">
        <v>9912</v>
      </c>
      <c r="I6814">
        <v>40000683</v>
      </c>
    </row>
    <row r="6815" spans="6:9" x14ac:dyDescent="0.25">
      <c r="F6815" t="str">
        <f t="shared" si="110"/>
        <v>ALLUPS SHARONVILLE OH</v>
      </c>
      <c r="G6815" s="149" t="s">
        <v>13438</v>
      </c>
      <c r="H6815" s="149" t="s">
        <v>9913</v>
      </c>
      <c r="I6815">
        <v>40000810</v>
      </c>
    </row>
    <row r="6816" spans="6:9" x14ac:dyDescent="0.25">
      <c r="F6816" t="str">
        <f t="shared" si="110"/>
        <v>ALLUPS SPOKANE WA</v>
      </c>
      <c r="G6816" s="149" t="s">
        <v>13438</v>
      </c>
      <c r="H6816" s="149" t="s">
        <v>9914</v>
      </c>
      <c r="I6816">
        <v>40000793</v>
      </c>
    </row>
    <row r="6817" spans="6:9" x14ac:dyDescent="0.25">
      <c r="F6817" s="185" t="str">
        <f t="shared" si="110"/>
        <v>ALLUPS SUPPLY CHAIN SOLUTIONS</v>
      </c>
      <c r="G6817" s="149" t="s">
        <v>13438</v>
      </c>
      <c r="H6817" s="149" t="s">
        <v>9916</v>
      </c>
      <c r="I6817">
        <v>40003221</v>
      </c>
    </row>
    <row r="6818" spans="6:9" x14ac:dyDescent="0.25">
      <c r="F6818" s="185" t="str">
        <f t="shared" si="110"/>
        <v>ALLUPS SUPPLY CHAIN SOLUTIONS</v>
      </c>
      <c r="G6818" s="149" t="s">
        <v>13438</v>
      </c>
      <c r="H6818" s="149" t="s">
        <v>9916</v>
      </c>
      <c r="I6818">
        <v>40008451</v>
      </c>
    </row>
    <row r="6819" spans="6:9" x14ac:dyDescent="0.25">
      <c r="F6819" t="str">
        <f t="shared" si="110"/>
        <v>ALLUPS TAMPA FL</v>
      </c>
      <c r="G6819" s="149" t="s">
        <v>13438</v>
      </c>
      <c r="H6819" s="149" t="s">
        <v>9917</v>
      </c>
      <c r="I6819">
        <v>40001301</v>
      </c>
    </row>
    <row r="6820" spans="6:9" x14ac:dyDescent="0.25">
      <c r="F6820" t="str">
        <f t="shared" si="110"/>
        <v>ALLUPS TEMPE AZ</v>
      </c>
      <c r="G6820" s="149" t="s">
        <v>13438</v>
      </c>
      <c r="H6820" s="149" t="s">
        <v>9918</v>
      </c>
      <c r="I6820">
        <v>40000807</v>
      </c>
    </row>
    <row r="6821" spans="6:9" x14ac:dyDescent="0.25">
      <c r="F6821" t="str">
        <f t="shared" si="110"/>
        <v>ALLUPS VAN NUYS CA</v>
      </c>
      <c r="G6821" s="149" t="s">
        <v>13438</v>
      </c>
      <c r="H6821" s="149" t="s">
        <v>9920</v>
      </c>
      <c r="I6821">
        <v>40000993</v>
      </c>
    </row>
    <row r="6822" spans="6:9" x14ac:dyDescent="0.25">
      <c r="F6822" t="str">
        <f t="shared" si="110"/>
        <v>ALLUPS W COLUMBIA SC</v>
      </c>
      <c r="G6822" s="149" t="s">
        <v>13438</v>
      </c>
      <c r="H6822" s="149" t="s">
        <v>9922</v>
      </c>
      <c r="I6822">
        <v>40000790</v>
      </c>
    </row>
    <row r="6823" spans="6:9" x14ac:dyDescent="0.25">
      <c r="F6823" t="str">
        <f t="shared" si="110"/>
        <v>ALLUPS WARWICK RI</v>
      </c>
      <c r="G6823" s="149" t="s">
        <v>13438</v>
      </c>
      <c r="H6823" s="149" t="s">
        <v>9924</v>
      </c>
      <c r="I6823">
        <v>40000904</v>
      </c>
    </row>
    <row r="6824" spans="6:9" x14ac:dyDescent="0.25">
      <c r="F6824" t="str">
        <f t="shared" si="110"/>
        <v>ALLUPS-ATLANTA, GA</v>
      </c>
      <c r="G6824" s="149" t="s">
        <v>13438</v>
      </c>
      <c r="H6824" s="149" t="s">
        <v>9929</v>
      </c>
      <c r="I6824">
        <v>40006565</v>
      </c>
    </row>
    <row r="6825" spans="6:9" x14ac:dyDescent="0.25">
      <c r="F6825" t="str">
        <f t="shared" si="110"/>
        <v>ALLUPSTATE INDUSTRIAL SUPPLY</v>
      </c>
      <c r="G6825" s="149" t="s">
        <v>13438</v>
      </c>
      <c r="H6825" s="149" t="s">
        <v>9933</v>
      </c>
      <c r="I6825">
        <v>40008782</v>
      </c>
    </row>
    <row r="6826" spans="6:9" x14ac:dyDescent="0.25">
      <c r="F6826" t="str">
        <f t="shared" si="110"/>
        <v>ALLUPS-TULSA</v>
      </c>
      <c r="G6826" s="149" t="s">
        <v>13438</v>
      </c>
      <c r="H6826" s="149" t="s">
        <v>9934</v>
      </c>
      <c r="I6826">
        <v>40005470</v>
      </c>
    </row>
    <row r="6827" spans="6:9" x14ac:dyDescent="0.25">
      <c r="F6827" t="str">
        <f t="shared" si="110"/>
        <v>ALLUPTON &amp; SULLIVAN CO. LTD.</v>
      </c>
      <c r="G6827" s="149" t="s">
        <v>13438</v>
      </c>
      <c r="H6827" s="149" t="s">
        <v>9935</v>
      </c>
      <c r="I6827">
        <v>40420559</v>
      </c>
    </row>
    <row r="6828" spans="6:9" x14ac:dyDescent="0.25">
      <c r="F6828" t="str">
        <f t="shared" si="110"/>
        <v>ALLURSCHEL LABORATORIES</v>
      </c>
      <c r="G6828" s="149" t="s">
        <v>13438</v>
      </c>
      <c r="H6828" s="149" t="s">
        <v>9936</v>
      </c>
      <c r="I6828">
        <v>40004124</v>
      </c>
    </row>
    <row r="6829" spans="6:9" x14ac:dyDescent="0.25">
      <c r="F6829" t="str">
        <f t="shared" si="110"/>
        <v>ALLUS FLUE CURED TOBACCO GROWERS</v>
      </c>
      <c r="G6829" s="149" t="s">
        <v>13438</v>
      </c>
      <c r="H6829" s="149" t="s">
        <v>9939</v>
      </c>
      <c r="I6829">
        <v>40005387</v>
      </c>
    </row>
    <row r="6830" spans="6:9" x14ac:dyDescent="0.25">
      <c r="F6830" t="str">
        <f t="shared" si="110"/>
        <v>ALLUS GYPSUM COMPANY - BALTIMORE</v>
      </c>
      <c r="G6830" s="149" t="s">
        <v>13438</v>
      </c>
      <c r="H6830" s="149" t="s">
        <v>9941</v>
      </c>
      <c r="I6830">
        <v>40007504</v>
      </c>
    </row>
    <row r="6831" spans="6:9" x14ac:dyDescent="0.25">
      <c r="F6831" s="185" t="str">
        <f t="shared" si="110"/>
        <v>ALLUS POSTAL SERVICE</v>
      </c>
      <c r="G6831" s="149" t="s">
        <v>13438</v>
      </c>
      <c r="H6831" s="149" t="s">
        <v>9942</v>
      </c>
      <c r="I6831">
        <v>40006190</v>
      </c>
    </row>
    <row r="6832" spans="6:9" x14ac:dyDescent="0.25">
      <c r="F6832" s="185" t="str">
        <f t="shared" si="110"/>
        <v>ALLUS POSTAL SERVICE</v>
      </c>
      <c r="G6832" s="149" t="s">
        <v>13438</v>
      </c>
      <c r="H6832" s="149" t="s">
        <v>9942</v>
      </c>
      <c r="I6832">
        <v>40006203</v>
      </c>
    </row>
    <row r="6833" spans="6:9" x14ac:dyDescent="0.25">
      <c r="F6833" s="185" t="str">
        <f t="shared" si="110"/>
        <v>ALLUS POSTAL SERVICE</v>
      </c>
      <c r="G6833" s="149" t="s">
        <v>13438</v>
      </c>
      <c r="H6833" s="149" t="s">
        <v>9942</v>
      </c>
      <c r="I6833">
        <v>40006212</v>
      </c>
    </row>
    <row r="6834" spans="6:9" x14ac:dyDescent="0.25">
      <c r="F6834" s="185" t="str">
        <f t="shared" si="110"/>
        <v>ALLUS POSTAL SERVICE</v>
      </c>
      <c r="G6834" s="149" t="s">
        <v>13438</v>
      </c>
      <c r="H6834" s="149" t="s">
        <v>9942</v>
      </c>
      <c r="I6834">
        <v>40006201</v>
      </c>
    </row>
    <row r="6835" spans="6:9" x14ac:dyDescent="0.25">
      <c r="F6835" t="str">
        <f t="shared" si="110"/>
        <v>ALLUS POSTAL SERVICE-INVENTORY ACC'T P</v>
      </c>
      <c r="G6835" s="149" t="s">
        <v>13438</v>
      </c>
      <c r="H6835" s="149" t="s">
        <v>9943</v>
      </c>
      <c r="I6835">
        <v>40005738</v>
      </c>
    </row>
    <row r="6836" spans="6:9" x14ac:dyDescent="0.25">
      <c r="F6836" t="str">
        <f t="shared" si="110"/>
        <v>ALLUSA EMICO, INC.</v>
      </c>
      <c r="G6836" s="149" t="s">
        <v>13438</v>
      </c>
      <c r="H6836" s="149" t="s">
        <v>9944</v>
      </c>
      <c r="I6836">
        <v>40007753</v>
      </c>
    </row>
    <row r="6837" spans="6:9" x14ac:dyDescent="0.25">
      <c r="F6837" t="str">
        <f t="shared" si="110"/>
        <v>ALLUSA TOLERANCE RINGS</v>
      </c>
      <c r="G6837" s="149" t="s">
        <v>13438</v>
      </c>
      <c r="H6837" s="149" t="s">
        <v>9945</v>
      </c>
      <c r="I6837">
        <v>40008724</v>
      </c>
    </row>
    <row r="6838" spans="6:9" x14ac:dyDescent="0.25">
      <c r="F6838" t="str">
        <f t="shared" si="110"/>
        <v>ALLUSDA ARS</v>
      </c>
      <c r="G6838" s="149" t="s">
        <v>13438</v>
      </c>
      <c r="H6838" s="149" t="s">
        <v>9946</v>
      </c>
      <c r="I6838">
        <v>40001328</v>
      </c>
    </row>
    <row r="6839" spans="6:9" x14ac:dyDescent="0.25">
      <c r="F6839" t="str">
        <f t="shared" si="110"/>
        <v>ALLUSINAGE CMO INC</v>
      </c>
      <c r="G6839" s="149" t="s">
        <v>13438</v>
      </c>
      <c r="H6839" s="149" t="s">
        <v>9949</v>
      </c>
      <c r="I6839">
        <v>40421190</v>
      </c>
    </row>
    <row r="6840" spans="6:9" x14ac:dyDescent="0.25">
      <c r="F6840" t="str">
        <f t="shared" si="110"/>
        <v>ALLUSINE DE CONGELATION DE DOLBEAU</v>
      </c>
      <c r="G6840" s="149" t="s">
        <v>13438</v>
      </c>
      <c r="H6840" s="149" t="s">
        <v>9950</v>
      </c>
      <c r="I6840">
        <v>40420610</v>
      </c>
    </row>
    <row r="6841" spans="6:9" x14ac:dyDescent="0.25">
      <c r="F6841" t="str">
        <f t="shared" si="110"/>
        <v>ALLUSINE DE CONGELATION ST. FELICINE</v>
      </c>
      <c r="G6841" s="149" t="s">
        <v>13438</v>
      </c>
      <c r="H6841" s="149" t="s">
        <v>9951</v>
      </c>
      <c r="I6841">
        <v>40420612</v>
      </c>
    </row>
    <row r="6842" spans="6:9" x14ac:dyDescent="0.25">
      <c r="F6842" t="str">
        <f t="shared" si="110"/>
        <v>ALLUSINE DE CONGELATION ST-BRUNO INC</v>
      </c>
      <c r="G6842" s="149" t="s">
        <v>13438</v>
      </c>
      <c r="H6842" s="149" t="s">
        <v>9952</v>
      </c>
      <c r="I6842">
        <v>40421347</v>
      </c>
    </row>
    <row r="6843" spans="6:9" x14ac:dyDescent="0.25">
      <c r="F6843" t="str">
        <f t="shared" si="110"/>
        <v>ALLUSITAL CANADA INC</v>
      </c>
      <c r="G6843" s="149" t="s">
        <v>13438</v>
      </c>
      <c r="H6843" s="149" t="s">
        <v>9953</v>
      </c>
      <c r="I6843">
        <v>40420951</v>
      </c>
    </row>
    <row r="6844" spans="6:9" x14ac:dyDescent="0.25">
      <c r="F6844" t="str">
        <f t="shared" si="110"/>
        <v>ALLUSNR</v>
      </c>
      <c r="G6844" s="149" t="s">
        <v>13438</v>
      </c>
      <c r="H6844" s="149" t="s">
        <v>9955</v>
      </c>
      <c r="I6844">
        <v>40420935</v>
      </c>
    </row>
    <row r="6845" spans="6:9" x14ac:dyDescent="0.25">
      <c r="F6845" t="str">
        <f t="shared" si="110"/>
        <v>ALLUSNR - WOODLAND</v>
      </c>
      <c r="G6845" s="149" t="s">
        <v>13438</v>
      </c>
      <c r="H6845" s="149" t="s">
        <v>9956</v>
      </c>
      <c r="I6845">
        <v>40008473</v>
      </c>
    </row>
    <row r="6846" spans="6:9" x14ac:dyDescent="0.25">
      <c r="F6846" t="str">
        <f t="shared" si="110"/>
        <v>ALLUSPS - SPARES CMT - **** DO NOT USE</v>
      </c>
      <c r="G6846" s="149" t="s">
        <v>13438</v>
      </c>
      <c r="H6846" s="149" t="s">
        <v>9961</v>
      </c>
      <c r="I6846">
        <v>40006570</v>
      </c>
    </row>
    <row r="6847" spans="6:9" x14ac:dyDescent="0.25">
      <c r="F6847" t="str">
        <f t="shared" si="110"/>
        <v>ALLUSPS-185300 (ASHLAND)</v>
      </c>
      <c r="G6847" s="149" t="s">
        <v>13438</v>
      </c>
      <c r="H6847" s="149" t="s">
        <v>10277</v>
      </c>
      <c r="I6847">
        <v>40044004</v>
      </c>
    </row>
    <row r="6848" spans="6:9" x14ac:dyDescent="0.25">
      <c r="F6848" t="str">
        <f t="shared" si="110"/>
        <v>ALLUSPS-18620N (TOPEKA)</v>
      </c>
      <c r="G6848" s="149" t="s">
        <v>13438</v>
      </c>
      <c r="H6848" s="149" t="s">
        <v>10357</v>
      </c>
      <c r="I6848">
        <v>40002071</v>
      </c>
    </row>
    <row r="6849" spans="6:9" x14ac:dyDescent="0.25">
      <c r="F6849" t="str">
        <f t="shared" si="110"/>
        <v>ALLV.V.F. AMERICA INC.</v>
      </c>
      <c r="G6849" s="149" t="s">
        <v>13438</v>
      </c>
      <c r="H6849" s="149" t="s">
        <v>10550</v>
      </c>
      <c r="I6849">
        <v>40420483</v>
      </c>
    </row>
    <row r="6850" spans="6:9" x14ac:dyDescent="0.25">
      <c r="F6850" t="str">
        <f t="shared" si="110"/>
        <v>ALLV6 FABRICATION AND EQUIPMENT</v>
      </c>
      <c r="G6850" s="149" t="s">
        <v>13438</v>
      </c>
      <c r="H6850" s="149" t="s">
        <v>10551</v>
      </c>
      <c r="I6850">
        <v>40007546</v>
      </c>
    </row>
    <row r="6851" spans="6:9" x14ac:dyDescent="0.25">
      <c r="F6851" t="str">
        <f t="shared" ref="F6851:F6914" si="111">CONCATENATE(G6851, H6851)</f>
        <v>ALLVALASSIS</v>
      </c>
      <c r="G6851" s="149" t="s">
        <v>13438</v>
      </c>
      <c r="H6851" s="149" t="s">
        <v>10553</v>
      </c>
      <c r="I6851">
        <v>40002609</v>
      </c>
    </row>
    <row r="6852" spans="6:9" x14ac:dyDescent="0.25">
      <c r="F6852" t="str">
        <f t="shared" si="111"/>
        <v>ALLVALLE FOAM IND.(1995) INC</v>
      </c>
      <c r="G6852" s="149" t="s">
        <v>13438</v>
      </c>
      <c r="H6852" s="149" t="s">
        <v>10555</v>
      </c>
      <c r="I6852">
        <v>40420948</v>
      </c>
    </row>
    <row r="6853" spans="6:9" x14ac:dyDescent="0.25">
      <c r="F6853" t="str">
        <f t="shared" si="111"/>
        <v>ALLVALLEN DISTRIBUTION (fka IDG)</v>
      </c>
      <c r="G6853" s="149" t="s">
        <v>13438</v>
      </c>
      <c r="H6853" s="149" t="s">
        <v>10557</v>
      </c>
      <c r="I6853">
        <v>40007698</v>
      </c>
    </row>
    <row r="6854" spans="6:9" x14ac:dyDescent="0.25">
      <c r="F6854" s="185" t="str">
        <f t="shared" si="111"/>
        <v>ALLVALLEN DISTRIBUTION INC</v>
      </c>
      <c r="G6854" s="149" t="s">
        <v>13438</v>
      </c>
      <c r="H6854" s="149" t="s">
        <v>10558</v>
      </c>
      <c r="I6854">
        <v>40002816</v>
      </c>
    </row>
    <row r="6855" spans="6:9" x14ac:dyDescent="0.25">
      <c r="F6855" s="185" t="str">
        <f t="shared" si="111"/>
        <v>ALLVALLEN DISTRIBUTION INC</v>
      </c>
      <c r="G6855" s="149" t="s">
        <v>13438</v>
      </c>
      <c r="H6855" s="149" t="s">
        <v>10558</v>
      </c>
      <c r="I6855">
        <v>40002813</v>
      </c>
    </row>
    <row r="6856" spans="6:9" x14ac:dyDescent="0.25">
      <c r="F6856" s="185" t="str">
        <f t="shared" si="111"/>
        <v>ALLVALLEN DISTRIBUTION INC</v>
      </c>
      <c r="G6856" s="149" t="s">
        <v>13438</v>
      </c>
      <c r="H6856" s="149" t="s">
        <v>10558</v>
      </c>
      <c r="I6856">
        <v>40002443</v>
      </c>
    </row>
    <row r="6857" spans="6:9" x14ac:dyDescent="0.25">
      <c r="F6857" s="185" t="str">
        <f t="shared" si="111"/>
        <v>ALLVALLEN DISTRIBUTION INC</v>
      </c>
      <c r="G6857" s="149" t="s">
        <v>13438</v>
      </c>
      <c r="H6857" s="149" t="s">
        <v>10558</v>
      </c>
      <c r="I6857">
        <v>40007161</v>
      </c>
    </row>
    <row r="6858" spans="6:9" x14ac:dyDescent="0.25">
      <c r="F6858" s="185" t="str">
        <f t="shared" si="111"/>
        <v>ALLVALLEN DISTRIBUTION INC</v>
      </c>
      <c r="G6858" s="149" t="s">
        <v>13438</v>
      </c>
      <c r="H6858" s="149" t="s">
        <v>10558</v>
      </c>
      <c r="I6858">
        <v>40001949</v>
      </c>
    </row>
    <row r="6859" spans="6:9" x14ac:dyDescent="0.25">
      <c r="F6859" s="185" t="str">
        <f t="shared" si="111"/>
        <v>ALLVALLEN DISTRIBUTION INC</v>
      </c>
      <c r="G6859" s="149" t="s">
        <v>13438</v>
      </c>
      <c r="H6859" s="149" t="s">
        <v>10558</v>
      </c>
      <c r="I6859">
        <v>40007140</v>
      </c>
    </row>
    <row r="6860" spans="6:9" x14ac:dyDescent="0.25">
      <c r="F6860" s="185" t="str">
        <f t="shared" si="111"/>
        <v>ALLVALLEN DISTRIBUTION INC</v>
      </c>
      <c r="G6860" s="149" t="s">
        <v>13438</v>
      </c>
      <c r="H6860" s="149" t="s">
        <v>10558</v>
      </c>
      <c r="I6860">
        <v>40006174</v>
      </c>
    </row>
    <row r="6861" spans="6:9" x14ac:dyDescent="0.25">
      <c r="F6861" s="185" t="str">
        <f t="shared" si="111"/>
        <v>ALLVALLEN DISTRIBUTION INC</v>
      </c>
      <c r="G6861" s="149" t="s">
        <v>13438</v>
      </c>
      <c r="H6861" s="149" t="s">
        <v>10558</v>
      </c>
      <c r="I6861">
        <v>40000170</v>
      </c>
    </row>
    <row r="6862" spans="6:9" x14ac:dyDescent="0.25">
      <c r="F6862" s="185" t="str">
        <f t="shared" si="111"/>
        <v>ALLVALLEN DISTRIBUTION INC</v>
      </c>
      <c r="G6862" s="149" t="s">
        <v>13438</v>
      </c>
      <c r="H6862" s="149" t="s">
        <v>10558</v>
      </c>
      <c r="I6862">
        <v>40006798</v>
      </c>
    </row>
    <row r="6863" spans="6:9" x14ac:dyDescent="0.25">
      <c r="F6863" t="str">
        <f t="shared" si="111"/>
        <v>ALLVALLEN DISTRIBUTION INC - BORG WARN</v>
      </c>
      <c r="G6863" s="149" t="s">
        <v>13438</v>
      </c>
      <c r="H6863" s="149" t="s">
        <v>10559</v>
      </c>
      <c r="I6863">
        <v>40001895</v>
      </c>
    </row>
    <row r="6864" spans="6:9" x14ac:dyDescent="0.25">
      <c r="F6864" t="str">
        <f t="shared" si="111"/>
        <v>ALLVALLEN DISTRIBUTION INC - MACON</v>
      </c>
      <c r="G6864" s="149" t="s">
        <v>13438</v>
      </c>
      <c r="H6864" s="149" t="s">
        <v>10560</v>
      </c>
      <c r="I6864">
        <v>40000576</v>
      </c>
    </row>
    <row r="6865" spans="6:9" x14ac:dyDescent="0.25">
      <c r="F6865" t="str">
        <f t="shared" si="111"/>
        <v>ALLVALLEN DISTRIBUTION INC - SMYNER</v>
      </c>
      <c r="G6865" s="149" t="s">
        <v>13438</v>
      </c>
      <c r="H6865" s="149" t="s">
        <v>10561</v>
      </c>
      <c r="I6865">
        <v>40002814</v>
      </c>
    </row>
    <row r="6866" spans="6:9" x14ac:dyDescent="0.25">
      <c r="F6866" t="str">
        <f t="shared" si="111"/>
        <v>ALLVALLEN DISTRIBUTION INC - TAMPA</v>
      </c>
      <c r="G6866" s="149" t="s">
        <v>13438</v>
      </c>
      <c r="H6866" s="149" t="s">
        <v>10562</v>
      </c>
      <c r="I6866">
        <v>40002886</v>
      </c>
    </row>
    <row r="6867" spans="6:9" x14ac:dyDescent="0.25">
      <c r="F6867" t="str">
        <f t="shared" si="111"/>
        <v>ALLVALLEN DISTRIBUTION,</v>
      </c>
      <c r="G6867" s="149" t="s">
        <v>13438</v>
      </c>
      <c r="H6867" s="149" t="s">
        <v>10564</v>
      </c>
      <c r="I6867">
        <v>40008409</v>
      </c>
    </row>
    <row r="6868" spans="6:9" x14ac:dyDescent="0.25">
      <c r="F6868" t="str">
        <f t="shared" si="111"/>
        <v>ALLVALLEY BUSINESS PRINTERS INC</v>
      </c>
      <c r="G6868" s="149" t="s">
        <v>13438</v>
      </c>
      <c r="H6868" s="149" t="s">
        <v>10567</v>
      </c>
      <c r="I6868">
        <v>40001660</v>
      </c>
    </row>
    <row r="6869" spans="6:9" x14ac:dyDescent="0.25">
      <c r="F6869" t="str">
        <f t="shared" si="111"/>
        <v>ALLVALLEY INDL RUBBER PRODUCTS CO, INC</v>
      </c>
      <c r="G6869" s="149" t="s">
        <v>13438</v>
      </c>
      <c r="H6869" s="149" t="s">
        <v>10570</v>
      </c>
      <c r="I6869">
        <v>40002707</v>
      </c>
    </row>
    <row r="6870" spans="6:9" x14ac:dyDescent="0.25">
      <c r="F6870" t="str">
        <f t="shared" si="111"/>
        <v>ALLVALLEY INDUSTRIAL RUBBER</v>
      </c>
      <c r="G6870" s="149" t="s">
        <v>13438</v>
      </c>
      <c r="H6870" s="149" t="s">
        <v>10571</v>
      </c>
      <c r="I6870">
        <v>40006167</v>
      </c>
    </row>
    <row r="6871" spans="6:9" x14ac:dyDescent="0.25">
      <c r="F6871" t="str">
        <f t="shared" si="111"/>
        <v>ALLVALLEY PACKAGING CORP</v>
      </c>
      <c r="G6871" s="149" t="s">
        <v>13438</v>
      </c>
      <c r="H6871" s="149" t="s">
        <v>10572</v>
      </c>
      <c r="I6871">
        <v>40007525</v>
      </c>
    </row>
    <row r="6872" spans="6:9" x14ac:dyDescent="0.25">
      <c r="F6872" t="str">
        <f t="shared" si="111"/>
        <v>ALLVALLEY VALVES &amp; PUMPS CORP.</v>
      </c>
      <c r="G6872" s="149" t="s">
        <v>13438</v>
      </c>
      <c r="H6872" s="149" t="s">
        <v>10574</v>
      </c>
      <c r="I6872">
        <v>40007672</v>
      </c>
    </row>
    <row r="6873" spans="6:9" x14ac:dyDescent="0.25">
      <c r="F6873" t="str">
        <f t="shared" si="111"/>
        <v>ALLVALMET INC (BELOIT)</v>
      </c>
      <c r="G6873" s="149" t="s">
        <v>13438</v>
      </c>
      <c r="H6873" s="149" t="s">
        <v>13941</v>
      </c>
      <c r="I6873">
        <v>40002263</v>
      </c>
    </row>
    <row r="6874" spans="6:9" x14ac:dyDescent="0.25">
      <c r="F6874" t="str">
        <f t="shared" si="111"/>
        <v>ALLVALMET, INC</v>
      </c>
      <c r="G6874" s="149" t="s">
        <v>13438</v>
      </c>
      <c r="H6874" s="149" t="s">
        <v>10576</v>
      </c>
      <c r="I6874">
        <v>40003667</v>
      </c>
    </row>
    <row r="6875" spans="6:9" x14ac:dyDescent="0.25">
      <c r="F6875" t="str">
        <f t="shared" si="111"/>
        <v>ALLVALMETAL INC</v>
      </c>
      <c r="G6875" s="149" t="s">
        <v>13438</v>
      </c>
      <c r="H6875" s="149" t="s">
        <v>10578</v>
      </c>
      <c r="I6875">
        <v>40006249</v>
      </c>
    </row>
    <row r="6876" spans="6:9" x14ac:dyDescent="0.25">
      <c r="F6876" t="str">
        <f t="shared" si="111"/>
        <v>ALLVALPAK DIRECT MARKETING SYSTEMS</v>
      </c>
      <c r="G6876" s="149" t="s">
        <v>13438</v>
      </c>
      <c r="H6876" s="149" t="s">
        <v>10580</v>
      </c>
      <c r="I6876">
        <v>40004570</v>
      </c>
    </row>
    <row r="6877" spans="6:9" x14ac:dyDescent="0.25">
      <c r="F6877" t="str">
        <f t="shared" si="111"/>
        <v>ALLVALTEX YARNS INC.</v>
      </c>
      <c r="G6877" s="149" t="s">
        <v>13438</v>
      </c>
      <c r="H6877" s="149" t="s">
        <v>10582</v>
      </c>
      <c r="I6877">
        <v>40420665</v>
      </c>
    </row>
    <row r="6878" spans="6:9" x14ac:dyDescent="0.25">
      <c r="F6878" t="str">
        <f t="shared" si="111"/>
        <v>ALLVALUEPOINT MATERIAL SOLUTIONS</v>
      </c>
      <c r="G6878" s="149" t="s">
        <v>13438</v>
      </c>
      <c r="H6878" s="149" t="s">
        <v>10584</v>
      </c>
      <c r="I6878">
        <v>40007487</v>
      </c>
    </row>
    <row r="6879" spans="6:9" x14ac:dyDescent="0.25">
      <c r="F6879" t="str">
        <f t="shared" si="111"/>
        <v>ALLVAN DYK BALER CORP &amp; LUBO USA LLC</v>
      </c>
      <c r="G6879" s="149" t="s">
        <v>13438</v>
      </c>
      <c r="H6879" s="149" t="s">
        <v>10586</v>
      </c>
      <c r="I6879">
        <v>40006291</v>
      </c>
    </row>
    <row r="6880" spans="6:9" x14ac:dyDescent="0.25">
      <c r="F6880" t="str">
        <f t="shared" si="111"/>
        <v>ALLVAN RIET MATERIAL HANDLING</v>
      </c>
      <c r="G6880" s="149" t="s">
        <v>13438</v>
      </c>
      <c r="H6880" s="149" t="s">
        <v>10587</v>
      </c>
      <c r="I6880">
        <v>40008513</v>
      </c>
    </row>
    <row r="6881" spans="6:9" x14ac:dyDescent="0.25">
      <c r="F6881" t="str">
        <f t="shared" si="111"/>
        <v>ALLVAN ROB STAMPING INC.</v>
      </c>
      <c r="G6881" s="149" t="s">
        <v>13438</v>
      </c>
      <c r="H6881" s="149" t="s">
        <v>10588</v>
      </c>
      <c r="I6881">
        <v>40420685</v>
      </c>
    </row>
    <row r="6882" spans="6:9" x14ac:dyDescent="0.25">
      <c r="F6882" t="str">
        <f t="shared" si="111"/>
        <v>ALLVAN WYCK PACKAGING LTD.</v>
      </c>
      <c r="G6882" s="149" t="s">
        <v>13438</v>
      </c>
      <c r="H6882" s="149" t="s">
        <v>10589</v>
      </c>
      <c r="I6882">
        <v>40420621</v>
      </c>
    </row>
    <row r="6883" spans="6:9" x14ac:dyDescent="0.25">
      <c r="F6883" t="str">
        <f t="shared" si="111"/>
        <v>ALLVANCON INC</v>
      </c>
      <c r="G6883" s="149" t="s">
        <v>13438</v>
      </c>
      <c r="H6883" s="149" t="s">
        <v>10590</v>
      </c>
      <c r="I6883">
        <v>40006154</v>
      </c>
    </row>
    <row r="6884" spans="6:9" x14ac:dyDescent="0.25">
      <c r="F6884" t="str">
        <f t="shared" si="111"/>
        <v>ALLVANCON INC.-DEXTER, MI</v>
      </c>
      <c r="G6884" s="149" t="s">
        <v>13438</v>
      </c>
      <c r="H6884" s="149" t="s">
        <v>10591</v>
      </c>
      <c r="I6884">
        <v>40004195</v>
      </c>
    </row>
    <row r="6885" spans="6:9" x14ac:dyDescent="0.25">
      <c r="F6885" t="str">
        <f t="shared" si="111"/>
        <v>ALLVANDERLANDE INDUSTIRES INC.-TORONTO</v>
      </c>
      <c r="G6885" s="149" t="s">
        <v>13438</v>
      </c>
      <c r="H6885" s="149" t="s">
        <v>13942</v>
      </c>
      <c r="I6885">
        <v>40421228</v>
      </c>
    </row>
    <row r="6886" spans="6:9" x14ac:dyDescent="0.25">
      <c r="F6886" t="str">
        <f t="shared" si="111"/>
        <v>ALLVANDERLANDE INDUSTRIES</v>
      </c>
      <c r="G6886" s="149" t="s">
        <v>13438</v>
      </c>
      <c r="H6886" s="149" t="s">
        <v>10595</v>
      </c>
      <c r="I6886">
        <v>40002979</v>
      </c>
    </row>
    <row r="6887" spans="6:9" x14ac:dyDescent="0.25">
      <c r="F6887" t="str">
        <f t="shared" si="111"/>
        <v>ALLVANDERLANDE INDUSTRIES - CANADA INC</v>
      </c>
      <c r="G6887" s="149" t="s">
        <v>13438</v>
      </c>
      <c r="H6887" s="149" t="s">
        <v>10596</v>
      </c>
      <c r="I6887">
        <v>40009010</v>
      </c>
    </row>
    <row r="6888" spans="6:9" x14ac:dyDescent="0.25">
      <c r="F6888" t="str">
        <f t="shared" si="111"/>
        <v>ALLVANDERLANDE INDUSTRIES INC.</v>
      </c>
      <c r="G6888" s="149" t="s">
        <v>13438</v>
      </c>
      <c r="H6888" s="149" t="s">
        <v>10599</v>
      </c>
      <c r="I6888">
        <v>40008032</v>
      </c>
    </row>
    <row r="6889" spans="6:9" x14ac:dyDescent="0.25">
      <c r="F6889" t="str">
        <f t="shared" si="111"/>
        <v>ALLVANDERLANDE INDUSTRIES S. de R.L. d</v>
      </c>
      <c r="G6889" s="149" t="s">
        <v>13438</v>
      </c>
      <c r="H6889" s="149" t="s">
        <v>10601</v>
      </c>
      <c r="I6889">
        <v>40008996</v>
      </c>
    </row>
    <row r="6890" spans="6:9" x14ac:dyDescent="0.25">
      <c r="F6890" t="str">
        <f t="shared" si="111"/>
        <v>ALLVANDERLANDE INDUSTRIES, INC</v>
      </c>
      <c r="G6890" s="149" t="s">
        <v>13438</v>
      </c>
      <c r="H6890" s="149" t="s">
        <v>10602</v>
      </c>
      <c r="I6890">
        <v>40001439</v>
      </c>
    </row>
    <row r="6891" spans="6:9" x14ac:dyDescent="0.25">
      <c r="F6891" t="str">
        <f t="shared" si="111"/>
        <v>ALLVANDERLANDE MFG USA INC</v>
      </c>
      <c r="G6891" s="149" t="s">
        <v>13438</v>
      </c>
      <c r="H6891" s="149" t="s">
        <v>10603</v>
      </c>
      <c r="I6891">
        <v>40006564</v>
      </c>
    </row>
    <row r="6892" spans="6:9" x14ac:dyDescent="0.25">
      <c r="F6892" t="str">
        <f t="shared" si="111"/>
        <v>ALLVARI-SERV, LLC</v>
      </c>
      <c r="G6892" s="149" t="s">
        <v>13438</v>
      </c>
      <c r="H6892" s="149" t="s">
        <v>10608</v>
      </c>
      <c r="I6892">
        <v>40004085</v>
      </c>
    </row>
    <row r="6893" spans="6:9" x14ac:dyDescent="0.25">
      <c r="F6893" t="str">
        <f t="shared" si="111"/>
        <v>ALLVARSEK TRADING GROUP INC.</v>
      </c>
      <c r="G6893" s="149" t="s">
        <v>13438</v>
      </c>
      <c r="H6893" s="149" t="s">
        <v>10609</v>
      </c>
      <c r="I6893">
        <v>40420299</v>
      </c>
    </row>
    <row r="6894" spans="6:9" x14ac:dyDescent="0.25">
      <c r="F6894" t="str">
        <f t="shared" si="111"/>
        <v>ALLVAUGHAN-BASSETT FURNITURE CO, INC.</v>
      </c>
      <c r="G6894" s="149" t="s">
        <v>13438</v>
      </c>
      <c r="H6894" s="149" t="s">
        <v>10610</v>
      </c>
      <c r="I6894">
        <v>40006465</v>
      </c>
    </row>
    <row r="6895" spans="6:9" x14ac:dyDescent="0.25">
      <c r="F6895" t="str">
        <f t="shared" si="111"/>
        <v>ALLVAUGHN BELTING CO INC</v>
      </c>
      <c r="G6895" s="149" t="s">
        <v>13438</v>
      </c>
      <c r="H6895" s="149" t="s">
        <v>10611</v>
      </c>
      <c r="I6895">
        <v>40006090</v>
      </c>
    </row>
    <row r="6896" spans="6:9" x14ac:dyDescent="0.25">
      <c r="F6896" s="185" t="str">
        <f t="shared" si="111"/>
        <v>ALLVAUGHN BELTING INC.</v>
      </c>
      <c r="G6896" s="149" t="s">
        <v>13438</v>
      </c>
      <c r="H6896" s="149" t="s">
        <v>10612</v>
      </c>
      <c r="I6896">
        <v>40003246</v>
      </c>
    </row>
    <row r="6897" spans="6:9" x14ac:dyDescent="0.25">
      <c r="F6897" s="185" t="str">
        <f t="shared" si="111"/>
        <v>ALLVAUGHN BELTING INC.</v>
      </c>
      <c r="G6897" s="149" t="s">
        <v>13438</v>
      </c>
      <c r="H6897" s="149" t="s">
        <v>10612</v>
      </c>
      <c r="I6897">
        <v>40007764</v>
      </c>
    </row>
    <row r="6898" spans="6:9" x14ac:dyDescent="0.25">
      <c r="F6898" t="str">
        <f t="shared" si="111"/>
        <v>ALLVDE MACHINES LLC</v>
      </c>
      <c r="G6898" s="149" t="s">
        <v>13438</v>
      </c>
      <c r="H6898" s="149" t="s">
        <v>10613</v>
      </c>
      <c r="I6898">
        <v>40008955</v>
      </c>
    </row>
    <row r="6899" spans="6:9" x14ac:dyDescent="0.25">
      <c r="F6899" t="str">
        <f t="shared" si="111"/>
        <v>ALLVEG FRESH FARMS LLC</v>
      </c>
      <c r="G6899" s="149" t="s">
        <v>13438</v>
      </c>
      <c r="H6899" s="149" t="s">
        <v>10614</v>
      </c>
      <c r="I6899">
        <v>40007605</v>
      </c>
    </row>
    <row r="6900" spans="6:9" x14ac:dyDescent="0.25">
      <c r="F6900" t="str">
        <f t="shared" si="111"/>
        <v>ALLVEG-LAND, INC.</v>
      </c>
      <c r="G6900" s="149" t="s">
        <v>13438</v>
      </c>
      <c r="H6900" s="149" t="s">
        <v>10615</v>
      </c>
      <c r="I6900">
        <v>40007732</v>
      </c>
    </row>
    <row r="6901" spans="6:9" x14ac:dyDescent="0.25">
      <c r="F6901" s="185" t="str">
        <f t="shared" si="111"/>
        <v>ALLVELCRO USA</v>
      </c>
      <c r="G6901" s="149" t="s">
        <v>13438</v>
      </c>
      <c r="H6901" s="149" t="s">
        <v>10617</v>
      </c>
      <c r="I6901">
        <v>40007505</v>
      </c>
    </row>
    <row r="6902" spans="6:9" x14ac:dyDescent="0.25">
      <c r="F6902" s="185" t="str">
        <f t="shared" si="111"/>
        <v>ALLVELCRO USA</v>
      </c>
      <c r="G6902" s="149" t="s">
        <v>13438</v>
      </c>
      <c r="H6902" s="149" t="s">
        <v>10617</v>
      </c>
      <c r="I6902">
        <v>40008855</v>
      </c>
    </row>
    <row r="6903" spans="6:9" x14ac:dyDescent="0.25">
      <c r="F6903" t="str">
        <f t="shared" si="111"/>
        <v>ALLVELOX ROBOTICS LLC</v>
      </c>
      <c r="G6903" s="149" t="s">
        <v>13438</v>
      </c>
      <c r="H6903" s="149" t="s">
        <v>10618</v>
      </c>
      <c r="I6903">
        <v>40004801</v>
      </c>
    </row>
    <row r="6904" spans="6:9" x14ac:dyDescent="0.25">
      <c r="F6904" t="str">
        <f t="shared" si="111"/>
        <v>ALLVENEER SERVICES, LLC</v>
      </c>
      <c r="G6904" s="149" t="s">
        <v>13438</v>
      </c>
      <c r="H6904" s="149" t="s">
        <v>10619</v>
      </c>
      <c r="I6904">
        <v>40003453</v>
      </c>
    </row>
    <row r="6905" spans="6:9" x14ac:dyDescent="0.25">
      <c r="F6905" t="str">
        <f t="shared" si="111"/>
        <v>ALLVENICE BAKERY</v>
      </c>
      <c r="G6905" s="149" t="s">
        <v>13438</v>
      </c>
      <c r="H6905" s="149" t="s">
        <v>10620</v>
      </c>
      <c r="I6905">
        <v>40007464</v>
      </c>
    </row>
    <row r="6906" spans="6:9" x14ac:dyDescent="0.25">
      <c r="F6906" t="str">
        <f t="shared" si="111"/>
        <v>ALLVENJAKOB NORTH AMERICA INC.</v>
      </c>
      <c r="G6906" s="149" t="s">
        <v>13438</v>
      </c>
      <c r="H6906" s="149" t="s">
        <v>10621</v>
      </c>
      <c r="I6906">
        <v>40420633</v>
      </c>
    </row>
    <row r="6907" spans="6:9" x14ac:dyDescent="0.25">
      <c r="F6907" t="str">
        <f t="shared" si="111"/>
        <v>ALLVENTAX  TECHNOLOGIES INC.</v>
      </c>
      <c r="G6907" s="149" t="s">
        <v>13438</v>
      </c>
      <c r="H6907" s="149" t="s">
        <v>10622</v>
      </c>
      <c r="I6907">
        <v>40420260</v>
      </c>
    </row>
    <row r="6908" spans="6:9" x14ac:dyDescent="0.25">
      <c r="F6908" t="str">
        <f t="shared" si="111"/>
        <v>ALLVEONEER CANADA INC.</v>
      </c>
      <c r="G6908" s="149" t="s">
        <v>13438</v>
      </c>
      <c r="H6908" s="149" t="s">
        <v>10625</v>
      </c>
      <c r="I6908">
        <v>40420541</v>
      </c>
    </row>
    <row r="6909" spans="6:9" x14ac:dyDescent="0.25">
      <c r="F6909" t="str">
        <f t="shared" si="111"/>
        <v>ALLVERACIOUS CANADA INC.</v>
      </c>
      <c r="G6909" s="149" t="s">
        <v>13438</v>
      </c>
      <c r="H6909" s="149" t="s">
        <v>10626</v>
      </c>
      <c r="I6909">
        <v>40421480</v>
      </c>
    </row>
    <row r="6910" spans="6:9" x14ac:dyDescent="0.25">
      <c r="F6910" t="str">
        <f t="shared" si="111"/>
        <v>ALLVER-MAC</v>
      </c>
      <c r="G6910" s="149" t="s">
        <v>13438</v>
      </c>
      <c r="H6910" s="149" t="s">
        <v>10629</v>
      </c>
      <c r="I6910">
        <v>40420660</v>
      </c>
    </row>
    <row r="6911" spans="6:9" x14ac:dyDescent="0.25">
      <c r="F6911" t="str">
        <f t="shared" si="111"/>
        <v>ALLVERMONT BREAD COMPANY</v>
      </c>
      <c r="G6911" s="149" t="s">
        <v>13438</v>
      </c>
      <c r="H6911" s="149" t="s">
        <v>10630</v>
      </c>
      <c r="I6911">
        <v>40007475</v>
      </c>
    </row>
    <row r="6912" spans="6:9" x14ac:dyDescent="0.25">
      <c r="F6912" t="str">
        <f t="shared" si="111"/>
        <v>ALLVERRAGE GLASS AND MIRROR INC</v>
      </c>
      <c r="G6912" s="149" t="s">
        <v>13438</v>
      </c>
      <c r="H6912" s="149" t="s">
        <v>10632</v>
      </c>
      <c r="I6912">
        <v>40421360</v>
      </c>
    </row>
    <row r="6913" spans="6:9" x14ac:dyDescent="0.25">
      <c r="F6913" t="str">
        <f t="shared" si="111"/>
        <v>ALLVERSATECH PRESS ELECTRONIC SERVICES</v>
      </c>
      <c r="G6913" s="149" t="s">
        <v>13438</v>
      </c>
      <c r="H6913" s="149" t="s">
        <v>10633</v>
      </c>
      <c r="I6913">
        <v>40420628</v>
      </c>
    </row>
    <row r="6914" spans="6:9" x14ac:dyDescent="0.25">
      <c r="F6914" t="str">
        <f t="shared" si="111"/>
        <v>ALLVERSO PAPER HOLDING LLC</v>
      </c>
      <c r="G6914" s="149" t="s">
        <v>13438</v>
      </c>
      <c r="H6914" s="149" t="s">
        <v>10634</v>
      </c>
      <c r="I6914">
        <v>40002996</v>
      </c>
    </row>
    <row r="6915" spans="6:9" x14ac:dyDescent="0.25">
      <c r="F6915" t="str">
        <f t="shared" ref="F6915:F6978" si="112">CONCATENATE(G6915, H6915)</f>
        <v>ALLVERTIS - TC ADVERTISING</v>
      </c>
      <c r="G6915" s="149" t="s">
        <v>13438</v>
      </c>
      <c r="H6915" s="149" t="s">
        <v>10635</v>
      </c>
      <c r="I6915">
        <v>40001583</v>
      </c>
    </row>
    <row r="6916" spans="6:9" x14ac:dyDescent="0.25">
      <c r="F6916" t="str">
        <f t="shared" si="112"/>
        <v>ALLVERTIS, INCORPORATED</v>
      </c>
      <c r="G6916" s="149" t="s">
        <v>13438</v>
      </c>
      <c r="H6916" s="149" t="s">
        <v>10638</v>
      </c>
      <c r="I6916">
        <v>40001908</v>
      </c>
    </row>
    <row r="6917" spans="6:9" x14ac:dyDescent="0.25">
      <c r="F6917" t="str">
        <f t="shared" si="112"/>
        <v>ALLVFT, INC.</v>
      </c>
      <c r="G6917" s="149" t="s">
        <v>13438</v>
      </c>
      <c r="H6917" s="149" t="s">
        <v>10640</v>
      </c>
      <c r="I6917">
        <v>40005813</v>
      </c>
    </row>
    <row r="6918" spans="6:9" x14ac:dyDescent="0.25">
      <c r="F6918" t="str">
        <f t="shared" si="112"/>
        <v>ALLVI MANUFACTURING INC.</v>
      </c>
      <c r="G6918" s="149" t="s">
        <v>13438</v>
      </c>
      <c r="H6918" s="149" t="s">
        <v>10641</v>
      </c>
      <c r="I6918">
        <v>40003194</v>
      </c>
    </row>
    <row r="6919" spans="6:9" x14ac:dyDescent="0.25">
      <c r="F6919" t="str">
        <f t="shared" si="112"/>
        <v>ALLVIAKABLE MANUFACTURING, LLC</v>
      </c>
      <c r="G6919" s="149" t="s">
        <v>13438</v>
      </c>
      <c r="H6919" s="149" t="s">
        <v>10655</v>
      </c>
      <c r="I6919">
        <v>40008501</v>
      </c>
    </row>
    <row r="6920" spans="6:9" x14ac:dyDescent="0.25">
      <c r="F6920" t="str">
        <f t="shared" si="112"/>
        <v>ALLVIANDE RICHELIEU INC.</v>
      </c>
      <c r="G6920" s="149" t="s">
        <v>13438</v>
      </c>
      <c r="H6920" s="149" t="s">
        <v>10656</v>
      </c>
      <c r="I6920">
        <v>40420926</v>
      </c>
    </row>
    <row r="6921" spans="6:9" x14ac:dyDescent="0.25">
      <c r="F6921" t="str">
        <f t="shared" si="112"/>
        <v>ALLVIASTORE SYSTEMS, INC.</v>
      </c>
      <c r="G6921" s="149" t="s">
        <v>13438</v>
      </c>
      <c r="H6921" s="149" t="s">
        <v>10657</v>
      </c>
      <c r="I6921">
        <v>40002772</v>
      </c>
    </row>
    <row r="6922" spans="6:9" x14ac:dyDescent="0.25">
      <c r="F6922" t="str">
        <f t="shared" si="112"/>
        <v>ALLVIC THOMPSON COMPANY</v>
      </c>
      <c r="G6922" s="149" t="s">
        <v>13438</v>
      </c>
      <c r="H6922" s="149" t="s">
        <v>10658</v>
      </c>
      <c r="I6922">
        <v>40008491</v>
      </c>
    </row>
    <row r="6923" spans="6:9" x14ac:dyDescent="0.25">
      <c r="F6923" t="str">
        <f t="shared" si="112"/>
        <v>ALLVICOR CORPORATION</v>
      </c>
      <c r="G6923" s="149" t="s">
        <v>13438</v>
      </c>
      <c r="H6923" s="149" t="s">
        <v>10660</v>
      </c>
      <c r="I6923">
        <v>40001588</v>
      </c>
    </row>
    <row r="6924" spans="6:9" x14ac:dyDescent="0.25">
      <c r="F6924" t="str">
        <f t="shared" si="112"/>
        <v>ALLVICOR INDUSTRIES</v>
      </c>
      <c r="G6924" s="149" t="s">
        <v>13438</v>
      </c>
      <c r="H6924" s="149" t="s">
        <v>10661</v>
      </c>
      <c r="I6924">
        <v>40006760</v>
      </c>
    </row>
    <row r="6925" spans="6:9" x14ac:dyDescent="0.25">
      <c r="F6925" t="str">
        <f t="shared" si="112"/>
        <v>ALLVICTOR ENVELOPE</v>
      </c>
      <c r="G6925" s="149" t="s">
        <v>13438</v>
      </c>
      <c r="H6925" s="149" t="s">
        <v>10662</v>
      </c>
      <c r="I6925">
        <v>40004125</v>
      </c>
    </row>
    <row r="6926" spans="6:9" x14ac:dyDescent="0.25">
      <c r="F6926" t="str">
        <f t="shared" si="112"/>
        <v>ALLVICTORY FOAM INC.</v>
      </c>
      <c r="G6926" s="149" t="s">
        <v>13438</v>
      </c>
      <c r="H6926" s="149" t="s">
        <v>10663</v>
      </c>
      <c r="I6926">
        <v>40007831</v>
      </c>
    </row>
    <row r="6927" spans="6:9" x14ac:dyDescent="0.25">
      <c r="F6927" t="str">
        <f t="shared" si="112"/>
        <v>ALLVIDALIA FARMS LLC</v>
      </c>
      <c r="G6927" s="149" t="s">
        <v>13438</v>
      </c>
      <c r="H6927" s="149" t="s">
        <v>13943</v>
      </c>
      <c r="I6927">
        <v>40008503</v>
      </c>
    </row>
    <row r="6928" spans="6:9" x14ac:dyDescent="0.25">
      <c r="F6928" t="str">
        <f t="shared" si="112"/>
        <v>ALLVIDEOJET TECHNOLOGIES INC.</v>
      </c>
      <c r="G6928" s="149" t="s">
        <v>13438</v>
      </c>
      <c r="H6928" s="149" t="s">
        <v>10665</v>
      </c>
      <c r="I6928">
        <v>40002592</v>
      </c>
    </row>
    <row r="6929" spans="6:9" x14ac:dyDescent="0.25">
      <c r="F6929" t="str">
        <f t="shared" si="112"/>
        <v>ALLVIE DE FRANCE YAMAZAKI INC.</v>
      </c>
      <c r="G6929" s="149" t="s">
        <v>13438</v>
      </c>
      <c r="H6929" s="149" t="s">
        <v>10666</v>
      </c>
      <c r="I6929">
        <v>40002033</v>
      </c>
    </row>
    <row r="6930" spans="6:9" x14ac:dyDescent="0.25">
      <c r="F6930" t="str">
        <f t="shared" si="112"/>
        <v>ALLVIE DE FRANCE YAMAZAKI, INC.</v>
      </c>
      <c r="G6930" s="149" t="s">
        <v>13438</v>
      </c>
      <c r="H6930" s="149" t="s">
        <v>10667</v>
      </c>
      <c r="I6930">
        <v>40003033</v>
      </c>
    </row>
    <row r="6931" spans="6:9" x14ac:dyDescent="0.25">
      <c r="F6931" t="str">
        <f t="shared" si="112"/>
        <v>ALLVIEGA</v>
      </c>
      <c r="G6931" s="149" t="s">
        <v>13438</v>
      </c>
      <c r="H6931" s="149" t="s">
        <v>10668</v>
      </c>
      <c r="I6931">
        <v>40008986</v>
      </c>
    </row>
    <row r="6932" spans="6:9" x14ac:dyDescent="0.25">
      <c r="F6932" t="str">
        <f t="shared" si="112"/>
        <v>ALLVIENNA MEAT-SOFINA FOODS INC.</v>
      </c>
      <c r="G6932" s="149" t="s">
        <v>13438</v>
      </c>
      <c r="H6932" s="149" t="s">
        <v>10670</v>
      </c>
      <c r="I6932">
        <v>40421207</v>
      </c>
    </row>
    <row r="6933" spans="6:9" x14ac:dyDescent="0.25">
      <c r="F6933" t="str">
        <f t="shared" si="112"/>
        <v>ALLVIKING GROUP LIMITED</v>
      </c>
      <c r="G6933" s="149" t="s">
        <v>13438</v>
      </c>
      <c r="H6933" s="149" t="s">
        <v>10671</v>
      </c>
      <c r="I6933">
        <v>40006226</v>
      </c>
    </row>
    <row r="6934" spans="6:9" x14ac:dyDescent="0.25">
      <c r="F6934" t="str">
        <f t="shared" si="112"/>
        <v>ALLVILLA DIMANNO BAKERY</v>
      </c>
      <c r="G6934" s="149" t="s">
        <v>13438</v>
      </c>
      <c r="H6934" s="149" t="s">
        <v>10672</v>
      </c>
      <c r="I6934">
        <v>40420656</v>
      </c>
    </row>
    <row r="6935" spans="6:9" x14ac:dyDescent="0.25">
      <c r="F6935" t="str">
        <f t="shared" si="112"/>
        <v>ALLVILLAGE JUICERY INC.</v>
      </c>
      <c r="G6935" s="149" t="s">
        <v>13438</v>
      </c>
      <c r="H6935" s="149" t="s">
        <v>10675</v>
      </c>
      <c r="I6935">
        <v>40421478</v>
      </c>
    </row>
    <row r="6936" spans="6:9" x14ac:dyDescent="0.25">
      <c r="F6936" t="str">
        <f t="shared" si="112"/>
        <v>ALLVILLAGE TREATS</v>
      </c>
      <c r="G6936" s="149" t="s">
        <v>13438</v>
      </c>
      <c r="H6936" s="149" t="s">
        <v>10676</v>
      </c>
      <c r="I6936">
        <v>40420873</v>
      </c>
    </row>
    <row r="6937" spans="6:9" x14ac:dyDescent="0.25">
      <c r="F6937" t="str">
        <f t="shared" si="112"/>
        <v>ALLVINETECH CANADA</v>
      </c>
      <c r="G6937" s="149" t="s">
        <v>13438</v>
      </c>
      <c r="H6937" s="149" t="s">
        <v>10677</v>
      </c>
      <c r="I6937">
        <v>40421483</v>
      </c>
    </row>
    <row r="6938" spans="6:9" x14ac:dyDescent="0.25">
      <c r="F6938" t="str">
        <f t="shared" si="112"/>
        <v>ALLVIRACON/CURVLITE</v>
      </c>
      <c r="G6938" s="149" t="s">
        <v>13438</v>
      </c>
      <c r="H6938" s="149" t="s">
        <v>10679</v>
      </c>
      <c r="I6938">
        <v>40001272</v>
      </c>
    </row>
    <row r="6939" spans="6:9" x14ac:dyDescent="0.25">
      <c r="F6939" s="185" t="str">
        <f t="shared" si="112"/>
        <v>ALLVIRGINIA CAROLINA BELTING</v>
      </c>
      <c r="G6939" s="149" t="s">
        <v>13438</v>
      </c>
      <c r="H6939" s="149" t="s">
        <v>10680</v>
      </c>
      <c r="I6939">
        <v>40004663</v>
      </c>
    </row>
    <row r="6940" spans="6:9" x14ac:dyDescent="0.25">
      <c r="F6940" s="185" t="str">
        <f t="shared" si="112"/>
        <v>ALLVIRGINIA CAROLINA BELTING</v>
      </c>
      <c r="G6940" s="149" t="s">
        <v>13438</v>
      </c>
      <c r="H6940" s="149" t="s">
        <v>10680</v>
      </c>
      <c r="I6940">
        <v>40006039</v>
      </c>
    </row>
    <row r="6941" spans="6:9" x14ac:dyDescent="0.25">
      <c r="F6941" t="str">
        <f t="shared" si="112"/>
        <v>ALLVIRTECA</v>
      </c>
      <c r="G6941" s="149" t="s">
        <v>13438</v>
      </c>
      <c r="H6941" s="149" t="s">
        <v>10682</v>
      </c>
      <c r="I6941">
        <v>40008693</v>
      </c>
    </row>
    <row r="6942" spans="6:9" x14ac:dyDescent="0.25">
      <c r="F6942" t="str">
        <f t="shared" si="112"/>
        <v>ALLVIS - VEGA'S INDUSTRIAL SERVICES, L</v>
      </c>
      <c r="G6942" s="149" t="s">
        <v>13438</v>
      </c>
      <c r="H6942" s="149" t="s">
        <v>13944</v>
      </c>
      <c r="I6942">
        <v>40009029</v>
      </c>
    </row>
    <row r="6943" spans="6:9" x14ac:dyDescent="0.25">
      <c r="F6943" t="str">
        <f t="shared" si="112"/>
        <v>ALLVIS USA, LLC</v>
      </c>
      <c r="G6943" s="149" t="s">
        <v>13438</v>
      </c>
      <c r="H6943" s="149" t="s">
        <v>10683</v>
      </c>
      <c r="I6943">
        <v>40008287</v>
      </c>
    </row>
    <row r="6944" spans="6:9" x14ac:dyDescent="0.25">
      <c r="F6944" t="str">
        <f t="shared" si="112"/>
        <v>ALLVISION ENVELOPE &amp; PRINTING CO.,INC.</v>
      </c>
      <c r="G6944" s="149" t="s">
        <v>13438</v>
      </c>
      <c r="H6944" s="149" t="s">
        <v>10685</v>
      </c>
      <c r="I6944">
        <v>40003058</v>
      </c>
    </row>
    <row r="6945" spans="6:9" x14ac:dyDescent="0.25">
      <c r="F6945" t="str">
        <f t="shared" si="112"/>
        <v>ALLVISTA INDUSTRIAL PRODUCTS, INC.</v>
      </c>
      <c r="G6945" s="149" t="s">
        <v>13438</v>
      </c>
      <c r="H6945" s="149" t="s">
        <v>10687</v>
      </c>
      <c r="I6945">
        <v>40008426</v>
      </c>
    </row>
    <row r="6946" spans="6:9" x14ac:dyDescent="0.25">
      <c r="F6946" t="str">
        <f t="shared" si="112"/>
        <v>ALLVISUAL PAK CO</v>
      </c>
      <c r="G6946" s="149" t="s">
        <v>13438</v>
      </c>
      <c r="H6946" s="149" t="s">
        <v>10690</v>
      </c>
      <c r="I6946">
        <v>40001618</v>
      </c>
    </row>
    <row r="6947" spans="6:9" x14ac:dyDescent="0.25">
      <c r="F6947" s="185" t="str">
        <f t="shared" si="112"/>
        <v>ALLVITA NONWOVENS</v>
      </c>
      <c r="G6947" s="149" t="s">
        <v>13438</v>
      </c>
      <c r="H6947" s="149" t="s">
        <v>10694</v>
      </c>
      <c r="I6947">
        <v>40000349</v>
      </c>
    </row>
    <row r="6948" spans="6:9" x14ac:dyDescent="0.25">
      <c r="F6948" s="185" t="str">
        <f t="shared" si="112"/>
        <v>ALLVITA NONWOVENS</v>
      </c>
      <c r="G6948" s="149" t="s">
        <v>13438</v>
      </c>
      <c r="H6948" s="149" t="s">
        <v>10694</v>
      </c>
      <c r="I6948">
        <v>40002549</v>
      </c>
    </row>
    <row r="6949" spans="6:9" x14ac:dyDescent="0.25">
      <c r="F6949" t="str">
        <f t="shared" si="112"/>
        <v>ALLVITAFOAM PRODUCTS CANADA</v>
      </c>
      <c r="G6949" s="149" t="s">
        <v>13438</v>
      </c>
      <c r="H6949" s="149" t="s">
        <v>10695</v>
      </c>
      <c r="I6949">
        <v>40420551</v>
      </c>
    </row>
    <row r="6950" spans="6:9" x14ac:dyDescent="0.25">
      <c r="F6950" t="str">
        <f t="shared" si="112"/>
        <v>ALLVITS-AMERICA, INC.</v>
      </c>
      <c r="G6950" s="149" t="s">
        <v>13438</v>
      </c>
      <c r="H6950" s="149" t="s">
        <v>10699</v>
      </c>
      <c r="I6950">
        <v>40003725</v>
      </c>
    </row>
    <row r="6951" spans="6:9" x14ac:dyDescent="0.25">
      <c r="F6951" t="str">
        <f t="shared" si="112"/>
        <v>ALLV-MARK AUTOMATION INC.</v>
      </c>
      <c r="G6951" s="149" t="s">
        <v>13438</v>
      </c>
      <c r="H6951" s="149" t="s">
        <v>10700</v>
      </c>
      <c r="I6951">
        <v>40420132</v>
      </c>
    </row>
    <row r="6952" spans="6:9" x14ac:dyDescent="0.25">
      <c r="F6952" t="str">
        <f t="shared" si="112"/>
        <v>ALLVOESTALPINE PRECISION STRIP, LLC</v>
      </c>
      <c r="G6952" s="149" t="s">
        <v>13438</v>
      </c>
      <c r="H6952" s="149" t="s">
        <v>10701</v>
      </c>
      <c r="I6952">
        <v>40007682</v>
      </c>
    </row>
    <row r="6953" spans="6:9" x14ac:dyDescent="0.25">
      <c r="F6953" t="str">
        <f t="shared" si="112"/>
        <v>ALLVOITH FABRIC</v>
      </c>
      <c r="G6953" s="149" t="s">
        <v>13438</v>
      </c>
      <c r="H6953" s="149" t="s">
        <v>10702</v>
      </c>
      <c r="I6953">
        <v>40001530</v>
      </c>
    </row>
    <row r="6954" spans="6:9" x14ac:dyDescent="0.25">
      <c r="F6954" t="str">
        <f t="shared" si="112"/>
        <v>ALLVOITH FABRICS CANADA INC.</v>
      </c>
      <c r="G6954" s="149" t="s">
        <v>13438</v>
      </c>
      <c r="H6954" s="149" t="s">
        <v>10703</v>
      </c>
      <c r="I6954">
        <v>40420082</v>
      </c>
    </row>
    <row r="6955" spans="6:9" x14ac:dyDescent="0.25">
      <c r="F6955" t="str">
        <f t="shared" si="112"/>
        <v>ALLVOITH HYDRO INC</v>
      </c>
      <c r="G6955" s="149" t="s">
        <v>13438</v>
      </c>
      <c r="H6955" s="149" t="s">
        <v>10704</v>
      </c>
      <c r="I6955">
        <v>40005454</v>
      </c>
    </row>
    <row r="6956" spans="6:9" x14ac:dyDescent="0.25">
      <c r="F6956" t="str">
        <f t="shared" si="112"/>
        <v>ALLVOITH US INC</v>
      </c>
      <c r="G6956" s="149" t="s">
        <v>13438</v>
      </c>
      <c r="H6956" s="149" t="s">
        <v>10706</v>
      </c>
      <c r="I6956">
        <v>40004152</v>
      </c>
    </row>
    <row r="6957" spans="6:9" x14ac:dyDescent="0.25">
      <c r="F6957" t="str">
        <f t="shared" si="112"/>
        <v>ALLVOITH US INC. (VPAW)</v>
      </c>
      <c r="G6957" s="149" t="s">
        <v>13438</v>
      </c>
      <c r="H6957" s="149" t="s">
        <v>10707</v>
      </c>
      <c r="I6957">
        <v>40005071</v>
      </c>
    </row>
    <row r="6958" spans="6:9" x14ac:dyDescent="0.25">
      <c r="F6958" t="str">
        <f t="shared" si="112"/>
        <v>ALLVOLM BAG CO., INC.</v>
      </c>
      <c r="G6958" s="149" t="s">
        <v>13438</v>
      </c>
      <c r="H6958" s="149" t="s">
        <v>10708</v>
      </c>
      <c r="I6958">
        <v>40004212</v>
      </c>
    </row>
    <row r="6959" spans="6:9" x14ac:dyDescent="0.25">
      <c r="F6959" t="str">
        <f t="shared" si="112"/>
        <v>ALLVOLUME PRESS</v>
      </c>
      <c r="G6959" s="149" t="s">
        <v>13438</v>
      </c>
      <c r="H6959" s="149" t="s">
        <v>10709</v>
      </c>
      <c r="I6959">
        <v>40006844</v>
      </c>
    </row>
    <row r="6960" spans="6:9" x14ac:dyDescent="0.25">
      <c r="F6960" t="str">
        <f t="shared" si="112"/>
        <v>ALLVOLUNTEER HOSE &amp; GASKET</v>
      </c>
      <c r="G6960" s="149" t="s">
        <v>13438</v>
      </c>
      <c r="H6960" s="149" t="s">
        <v>10710</v>
      </c>
      <c r="I6960">
        <v>40006171</v>
      </c>
    </row>
    <row r="6961" spans="6:9" x14ac:dyDescent="0.25">
      <c r="F6961" t="str">
        <f t="shared" si="112"/>
        <v>ALLVOORTMAN COOKIES LIMITED</v>
      </c>
      <c r="G6961" s="149" t="s">
        <v>13438</v>
      </c>
      <c r="H6961" s="149" t="s">
        <v>10712</v>
      </c>
      <c r="I6961">
        <v>40420035</v>
      </c>
    </row>
    <row r="6962" spans="6:9" x14ac:dyDescent="0.25">
      <c r="F6962" t="str">
        <f t="shared" si="112"/>
        <v>ALLVOSS BELTING &amp; SPECIALTY CO.</v>
      </c>
      <c r="G6962" s="149" t="s">
        <v>13438</v>
      </c>
      <c r="H6962" s="149" t="s">
        <v>10713</v>
      </c>
      <c r="I6962">
        <v>40005897</v>
      </c>
    </row>
    <row r="6963" spans="6:9" x14ac:dyDescent="0.25">
      <c r="F6963" t="str">
        <f t="shared" si="112"/>
        <v>ALLVOTI INC.</v>
      </c>
      <c r="G6963" s="149" t="s">
        <v>13438</v>
      </c>
      <c r="H6963" s="149" t="s">
        <v>10714</v>
      </c>
      <c r="I6963">
        <v>40421356</v>
      </c>
    </row>
    <row r="6964" spans="6:9" x14ac:dyDescent="0.25">
      <c r="F6964" t="str">
        <f t="shared" si="112"/>
        <v>ALLVR TECHNICAL SUPPORT SERVICES INC.</v>
      </c>
      <c r="G6964" s="149" t="s">
        <v>13438</v>
      </c>
      <c r="H6964" s="149" t="s">
        <v>10715</v>
      </c>
      <c r="I6964">
        <v>40421185</v>
      </c>
    </row>
    <row r="6965" spans="6:9" x14ac:dyDescent="0.25">
      <c r="F6965" t="str">
        <f t="shared" si="112"/>
        <v>ALLVS SYSTEMATICS</v>
      </c>
      <c r="G6965" s="149" t="s">
        <v>13438</v>
      </c>
      <c r="H6965" s="149" t="s">
        <v>10716</v>
      </c>
      <c r="I6965">
        <v>40006924</v>
      </c>
    </row>
    <row r="6966" spans="6:9" x14ac:dyDescent="0.25">
      <c r="F6966" t="str">
        <f t="shared" si="112"/>
        <v>ALLVTR FEEDER SOLUTIONS INC.</v>
      </c>
      <c r="G6966" s="149" t="s">
        <v>13438</v>
      </c>
      <c r="H6966" s="149" t="s">
        <v>10718</v>
      </c>
      <c r="I6966">
        <v>40421505</v>
      </c>
    </row>
    <row r="6967" spans="6:9" x14ac:dyDescent="0.25">
      <c r="F6967" t="str">
        <f t="shared" si="112"/>
        <v>ALLVVF ILLINOIS SERVICES, LLC</v>
      </c>
      <c r="G6967" s="149" t="s">
        <v>13438</v>
      </c>
      <c r="H6967" s="149" t="s">
        <v>10720</v>
      </c>
      <c r="I6967">
        <v>40006345</v>
      </c>
    </row>
    <row r="6968" spans="6:9" x14ac:dyDescent="0.25">
      <c r="F6968" t="str">
        <f t="shared" si="112"/>
        <v>ALLW  L   DECKERT</v>
      </c>
      <c r="G6968" s="149" t="s">
        <v>13438</v>
      </c>
      <c r="H6968" s="149" t="s">
        <v>10721</v>
      </c>
      <c r="I6968">
        <v>40006136</v>
      </c>
    </row>
    <row r="6969" spans="6:9" x14ac:dyDescent="0.25">
      <c r="F6969" t="str">
        <f t="shared" si="112"/>
        <v>ALLW &amp; D MACHINERY</v>
      </c>
      <c r="G6969" s="149" t="s">
        <v>13438</v>
      </c>
      <c r="H6969" s="149" t="s">
        <v>10722</v>
      </c>
      <c r="I6969">
        <v>40004347</v>
      </c>
    </row>
    <row r="6970" spans="6:9" x14ac:dyDescent="0.25">
      <c r="F6970" t="str">
        <f t="shared" si="112"/>
        <v>ALLW SOULE &amp; COMPANY</v>
      </c>
      <c r="G6970" s="149" t="s">
        <v>13438</v>
      </c>
      <c r="H6970" s="149" t="s">
        <v>10723</v>
      </c>
      <c r="I6970">
        <v>40001640</v>
      </c>
    </row>
    <row r="6971" spans="6:9" x14ac:dyDescent="0.25">
      <c r="F6971" t="str">
        <f t="shared" si="112"/>
        <v>ALLW&amp;H SYSTEMS DBA DMW&amp;H</v>
      </c>
      <c r="G6971" s="149" t="s">
        <v>13438</v>
      </c>
      <c r="H6971" s="149" t="s">
        <v>10724</v>
      </c>
      <c r="I6971">
        <v>40008660</v>
      </c>
    </row>
    <row r="6972" spans="6:9" x14ac:dyDescent="0.25">
      <c r="F6972" t="str">
        <f t="shared" si="112"/>
        <v>ALLW. E. KILLAM ENTERPRISES LTD.</v>
      </c>
      <c r="G6972" s="149" t="s">
        <v>13438</v>
      </c>
      <c r="H6972" s="149" t="s">
        <v>10726</v>
      </c>
      <c r="I6972">
        <v>40420277</v>
      </c>
    </row>
    <row r="6973" spans="6:9" x14ac:dyDescent="0.25">
      <c r="F6973" t="str">
        <f t="shared" si="112"/>
        <v>ALLW. SOULE &amp; CO</v>
      </c>
      <c r="G6973" s="149" t="s">
        <v>13438</v>
      </c>
      <c r="H6973" s="149" t="s">
        <v>10727</v>
      </c>
      <c r="I6973">
        <v>40008714</v>
      </c>
    </row>
    <row r="6974" spans="6:9" x14ac:dyDescent="0.25">
      <c r="F6974" t="str">
        <f t="shared" si="112"/>
        <v>ALLW.E. CARLSON CORPORATION</v>
      </c>
      <c r="G6974" s="149" t="s">
        <v>13438</v>
      </c>
      <c r="H6974" s="149" t="s">
        <v>10728</v>
      </c>
      <c r="I6974">
        <v>40007197</v>
      </c>
    </row>
    <row r="6975" spans="6:9" x14ac:dyDescent="0.25">
      <c r="F6975" t="str">
        <f t="shared" si="112"/>
        <v>ALLW.G. YATES &amp; SONS CONSTRUCTION CO.</v>
      </c>
      <c r="G6975" s="149" t="s">
        <v>13438</v>
      </c>
      <c r="H6975" s="149" t="s">
        <v>10729</v>
      </c>
      <c r="I6975">
        <v>40008329</v>
      </c>
    </row>
    <row r="6976" spans="6:9" x14ac:dyDescent="0.25">
      <c r="F6976" t="str">
        <f t="shared" si="112"/>
        <v>ALLW.L. DECKERT COMPANY, INC.</v>
      </c>
      <c r="G6976" s="149" t="s">
        <v>13438</v>
      </c>
      <c r="H6976" s="149" t="s">
        <v>10730</v>
      </c>
      <c r="I6976">
        <v>40001616</v>
      </c>
    </row>
    <row r="6977" spans="6:9" x14ac:dyDescent="0.25">
      <c r="F6977" t="str">
        <f t="shared" si="112"/>
        <v>ALLW.R. MAGNUS, INC.</v>
      </c>
      <c r="G6977" s="149" t="s">
        <v>13438</v>
      </c>
      <c r="H6977" s="149" t="s">
        <v>10732</v>
      </c>
      <c r="I6977">
        <v>40007846</v>
      </c>
    </row>
    <row r="6978" spans="6:9" x14ac:dyDescent="0.25">
      <c r="F6978" t="str">
        <f t="shared" si="112"/>
        <v>ALLW.T. LYNCH FOODS LTD</v>
      </c>
      <c r="G6978" s="149" t="s">
        <v>13438</v>
      </c>
      <c r="H6978" s="149" t="s">
        <v>10733</v>
      </c>
      <c r="I6978">
        <v>40420059</v>
      </c>
    </row>
    <row r="6979" spans="6:9" x14ac:dyDescent="0.25">
      <c r="F6979" t="str">
        <f t="shared" ref="F6979:F7042" si="113">CONCATENATE(G6979, H6979)</f>
        <v>ALLW.W. GRAINGER, INC.</v>
      </c>
      <c r="G6979" s="149" t="s">
        <v>13438</v>
      </c>
      <c r="H6979" s="149" t="s">
        <v>10736</v>
      </c>
      <c r="I6979">
        <v>40004597</v>
      </c>
    </row>
    <row r="6980" spans="6:9" x14ac:dyDescent="0.25">
      <c r="F6980" t="str">
        <f t="shared" si="113"/>
        <v>ALLWABI DEVELOPMENT CORP.</v>
      </c>
      <c r="G6980" s="149" t="s">
        <v>13438</v>
      </c>
      <c r="H6980" s="149" t="s">
        <v>10737</v>
      </c>
      <c r="I6980">
        <v>40420713</v>
      </c>
    </row>
    <row r="6981" spans="6:9" x14ac:dyDescent="0.25">
      <c r="F6981" t="str">
        <f t="shared" si="113"/>
        <v>ALLWABTEC RUBBER PRODUCTS</v>
      </c>
      <c r="G6981" s="149" t="s">
        <v>13438</v>
      </c>
      <c r="H6981" s="149" t="s">
        <v>10738</v>
      </c>
      <c r="I6981">
        <v>40007641</v>
      </c>
    </row>
    <row r="6982" spans="6:9" x14ac:dyDescent="0.25">
      <c r="F6982" t="str">
        <f t="shared" si="113"/>
        <v>ALLWADES BINDERY REPAIR SERVICE LTD.</v>
      </c>
      <c r="G6982" s="149" t="s">
        <v>13438</v>
      </c>
      <c r="H6982" s="149" t="s">
        <v>10740</v>
      </c>
      <c r="I6982">
        <v>40420680</v>
      </c>
    </row>
    <row r="6983" spans="6:9" x14ac:dyDescent="0.25">
      <c r="F6983" t="str">
        <f t="shared" si="113"/>
        <v>ALLWAJAX (ESPANOLA) IND. COMPONENTS</v>
      </c>
      <c r="G6983" s="149" t="s">
        <v>13438</v>
      </c>
      <c r="H6983" s="149" t="s">
        <v>13945</v>
      </c>
      <c r="I6983">
        <v>40421208</v>
      </c>
    </row>
    <row r="6984" spans="6:9" x14ac:dyDescent="0.25">
      <c r="F6984" t="str">
        <f t="shared" si="113"/>
        <v>ALLWAJAX IND. COMP LLC-PRINCE GEORGE</v>
      </c>
      <c r="G6984" s="149" t="s">
        <v>13438</v>
      </c>
      <c r="H6984" s="149" t="s">
        <v>13946</v>
      </c>
      <c r="I6984">
        <v>40421164</v>
      </c>
    </row>
    <row r="6985" spans="6:9" x14ac:dyDescent="0.25">
      <c r="F6985" t="str">
        <f t="shared" si="113"/>
        <v>ALLWAJAX IND. COMPONENTS - BELLEVILLE</v>
      </c>
      <c r="G6985" s="149" t="s">
        <v>13438</v>
      </c>
      <c r="H6985" s="149" t="s">
        <v>13947</v>
      </c>
      <c r="I6985">
        <v>40421417</v>
      </c>
    </row>
    <row r="6986" spans="6:9" x14ac:dyDescent="0.25">
      <c r="F6986" t="str">
        <f t="shared" si="113"/>
        <v>ALLWAJAX IND. COMPONENTS - LAVAL</v>
      </c>
      <c r="G6986" s="149" t="s">
        <v>13438</v>
      </c>
      <c r="H6986" s="149" t="s">
        <v>13948</v>
      </c>
      <c r="I6986">
        <v>40421325</v>
      </c>
    </row>
    <row r="6987" spans="6:9" x14ac:dyDescent="0.25">
      <c r="F6987" t="str">
        <f t="shared" si="113"/>
        <v>ALLWAJAX IND. COMPONENTS – RIMOUSKI</v>
      </c>
      <c r="G6987" s="149" t="s">
        <v>13438</v>
      </c>
      <c r="H6987" s="149" t="s">
        <v>13949</v>
      </c>
      <c r="I6987">
        <v>40421052</v>
      </c>
    </row>
    <row r="6988" spans="6:9" x14ac:dyDescent="0.25">
      <c r="F6988" s="185" t="str">
        <f t="shared" si="113"/>
        <v>ALLWAJAX IND. COMPONENTS LLC</v>
      </c>
      <c r="G6988" s="149" t="s">
        <v>13438</v>
      </c>
      <c r="H6988" s="149" t="s">
        <v>10743</v>
      </c>
      <c r="I6988">
        <v>40421012</v>
      </c>
    </row>
    <row r="6989" spans="6:9" x14ac:dyDescent="0.25">
      <c r="F6989" s="185" t="str">
        <f t="shared" si="113"/>
        <v>ALLWAJAX IND. COMPONENTS LLC</v>
      </c>
      <c r="G6989" s="149" t="s">
        <v>13438</v>
      </c>
      <c r="H6989" s="149" t="s">
        <v>10743</v>
      </c>
      <c r="I6989">
        <v>40421063</v>
      </c>
    </row>
    <row r="6990" spans="6:9" x14ac:dyDescent="0.25">
      <c r="F6990" s="185" t="str">
        <f t="shared" si="113"/>
        <v>ALLWAJAX IND. COMPONENTS LLC</v>
      </c>
      <c r="G6990" s="149" t="s">
        <v>13438</v>
      </c>
      <c r="H6990" s="149" t="s">
        <v>10743</v>
      </c>
      <c r="I6990">
        <v>40421146</v>
      </c>
    </row>
    <row r="6991" spans="6:9" x14ac:dyDescent="0.25">
      <c r="F6991" t="str">
        <f t="shared" si="113"/>
        <v>ALLWAJAX IND. COMPONENTS LLC - CONCORD</v>
      </c>
      <c r="G6991" s="149" t="s">
        <v>13438</v>
      </c>
      <c r="H6991" s="149" t="s">
        <v>13950</v>
      </c>
      <c r="I6991">
        <v>40420554</v>
      </c>
    </row>
    <row r="6992" spans="6:9" x14ac:dyDescent="0.25">
      <c r="F6992" t="str">
        <f t="shared" si="113"/>
        <v>ALLWAJAX IND. COMPONENTS LLC - GRANBY</v>
      </c>
      <c r="G6992" s="149" t="s">
        <v>13438</v>
      </c>
      <c r="H6992" s="149" t="s">
        <v>13951</v>
      </c>
      <c r="I6992">
        <v>40420300</v>
      </c>
    </row>
    <row r="6993" spans="6:9" x14ac:dyDescent="0.25">
      <c r="F6993" t="str">
        <f t="shared" si="113"/>
        <v>ALLWAJAX IND. COMPONENTS LLC - MONCTON</v>
      </c>
      <c r="G6993" s="149" t="s">
        <v>13438</v>
      </c>
      <c r="H6993" s="149" t="s">
        <v>10744</v>
      </c>
      <c r="I6993">
        <v>40420995</v>
      </c>
    </row>
    <row r="6994" spans="6:9" x14ac:dyDescent="0.25">
      <c r="F6994" t="str">
        <f t="shared" si="113"/>
        <v>ALLWAJAX IND. COMPONENTS LLC - OTTAWA</v>
      </c>
      <c r="G6994" s="149" t="s">
        <v>13438</v>
      </c>
      <c r="H6994" s="149" t="s">
        <v>13952</v>
      </c>
      <c r="I6994">
        <v>40420224</v>
      </c>
    </row>
    <row r="6995" spans="6:9" x14ac:dyDescent="0.25">
      <c r="F6995" t="str">
        <f t="shared" si="113"/>
        <v>ALLWAJAX IND. COMPONENTS LLC - SHERBRO</v>
      </c>
      <c r="G6995" s="149" t="s">
        <v>13438</v>
      </c>
      <c r="H6995" s="149" t="s">
        <v>13953</v>
      </c>
      <c r="I6995">
        <v>40420083</v>
      </c>
    </row>
    <row r="6996" spans="6:9" x14ac:dyDescent="0.25">
      <c r="F6996" t="str">
        <f t="shared" si="113"/>
        <v>ALLWAJAX IND. COMPONENTS LP - 2</v>
      </c>
      <c r="G6996" s="149" t="s">
        <v>13438</v>
      </c>
      <c r="H6996" s="149" t="s">
        <v>10745</v>
      </c>
      <c r="I6996">
        <v>40420527</v>
      </c>
    </row>
    <row r="6997" spans="6:9" x14ac:dyDescent="0.25">
      <c r="F6997" t="str">
        <f t="shared" si="113"/>
        <v>ALLWAJAX IND. COMPONENTS LP - DARTMOUT</v>
      </c>
      <c r="G6997" s="149" t="s">
        <v>13438</v>
      </c>
      <c r="H6997" s="149" t="s">
        <v>13954</v>
      </c>
      <c r="I6997">
        <v>40420425</v>
      </c>
    </row>
    <row r="6998" spans="6:9" x14ac:dyDescent="0.25">
      <c r="F6998" t="str">
        <f t="shared" si="113"/>
        <v>ALLWAJAX IND. COMPONENTS LP - KAPUSKAS</v>
      </c>
      <c r="G6998" s="149" t="s">
        <v>13438</v>
      </c>
      <c r="H6998" s="149" t="s">
        <v>13955</v>
      </c>
      <c r="I6998">
        <v>40420085</v>
      </c>
    </row>
    <row r="6999" spans="6:9" x14ac:dyDescent="0.25">
      <c r="F6999" t="str">
        <f t="shared" si="113"/>
        <v>ALLWAJAX IND. COMPONENTS LP - MISSISSA</v>
      </c>
      <c r="G6999" s="149" t="s">
        <v>13438</v>
      </c>
      <c r="H6999" s="149" t="s">
        <v>10746</v>
      </c>
      <c r="I6999">
        <v>40420374</v>
      </c>
    </row>
    <row r="7000" spans="6:9" x14ac:dyDescent="0.25">
      <c r="F7000" t="str">
        <f t="shared" si="113"/>
        <v>ALLWAJAX IND. COMPONENTS LP - NORANDA</v>
      </c>
      <c r="G7000" s="149" t="s">
        <v>13438</v>
      </c>
      <c r="H7000" s="149" t="s">
        <v>13956</v>
      </c>
      <c r="I7000">
        <v>40420157</v>
      </c>
    </row>
    <row r="7001" spans="6:9" x14ac:dyDescent="0.25">
      <c r="F7001" s="185" t="str">
        <f t="shared" si="113"/>
        <v>ALLWAJAX IND. COMPONENTS LP - TBD1</v>
      </c>
      <c r="G7001" s="149" t="s">
        <v>13438</v>
      </c>
      <c r="H7001" s="149" t="s">
        <v>10747</v>
      </c>
      <c r="I7001">
        <v>40420332</v>
      </c>
    </row>
    <row r="7002" spans="6:9" x14ac:dyDescent="0.25">
      <c r="F7002" s="185" t="str">
        <f t="shared" si="113"/>
        <v>ALLWAJAX IND. COMPONENTS LP - TBD1</v>
      </c>
      <c r="G7002" s="149" t="s">
        <v>13438</v>
      </c>
      <c r="H7002" s="149" t="s">
        <v>10747</v>
      </c>
      <c r="I7002">
        <v>40420154</v>
      </c>
    </row>
    <row r="7003" spans="6:9" x14ac:dyDescent="0.25">
      <c r="F7003" s="185" t="str">
        <f t="shared" si="113"/>
        <v>ALLWAJAX IND. COMPONENTS LP - TBD2</v>
      </c>
      <c r="G7003" s="149" t="s">
        <v>13438</v>
      </c>
      <c r="H7003" s="149" t="s">
        <v>10748</v>
      </c>
      <c r="I7003">
        <v>40420630</v>
      </c>
    </row>
    <row r="7004" spans="6:9" x14ac:dyDescent="0.25">
      <c r="F7004" s="185" t="str">
        <f t="shared" si="113"/>
        <v>ALLWAJAX IND. COMPONENTS LP - TBD2</v>
      </c>
      <c r="G7004" s="149" t="s">
        <v>13438</v>
      </c>
      <c r="H7004" s="149" t="s">
        <v>10748</v>
      </c>
      <c r="I7004">
        <v>40420167</v>
      </c>
    </row>
    <row r="7005" spans="6:9" x14ac:dyDescent="0.25">
      <c r="F7005" s="185" t="str">
        <f t="shared" si="113"/>
        <v>ALLWAJAX IND. COMPONENTS LP - TBD3</v>
      </c>
      <c r="G7005" s="149" t="s">
        <v>13438</v>
      </c>
      <c r="H7005" s="149" t="s">
        <v>10749</v>
      </c>
      <c r="I7005">
        <v>40420673</v>
      </c>
    </row>
    <row r="7006" spans="6:9" x14ac:dyDescent="0.25">
      <c r="F7006" s="185" t="str">
        <f t="shared" si="113"/>
        <v>ALLWAJAX IND. COMPONENTS LP - TBD3</v>
      </c>
      <c r="G7006" s="149" t="s">
        <v>13438</v>
      </c>
      <c r="H7006" s="149" t="s">
        <v>10749</v>
      </c>
      <c r="I7006">
        <v>40420235</v>
      </c>
    </row>
    <row r="7007" spans="6:9" x14ac:dyDescent="0.25">
      <c r="F7007" t="str">
        <f t="shared" si="113"/>
        <v>ALLWAJAX IND. COMPONENTS LP - TBD4</v>
      </c>
      <c r="G7007" s="149" t="s">
        <v>13438</v>
      </c>
      <c r="H7007" s="149" t="s">
        <v>13957</v>
      </c>
      <c r="I7007">
        <v>40420623</v>
      </c>
    </row>
    <row r="7008" spans="6:9" x14ac:dyDescent="0.25">
      <c r="F7008" t="str">
        <f t="shared" si="113"/>
        <v>ALLWAJAX IND. COMPONENTS LP - TBD5</v>
      </c>
      <c r="G7008" s="149" t="s">
        <v>13438</v>
      </c>
      <c r="H7008" s="149" t="s">
        <v>10750</v>
      </c>
      <c r="I7008">
        <v>40420624</v>
      </c>
    </row>
    <row r="7009" spans="6:9" x14ac:dyDescent="0.25">
      <c r="F7009" t="str">
        <f t="shared" si="113"/>
        <v>ALLWAJAX IND. COMPONENTS LP - VAL-D'OR</v>
      </c>
      <c r="G7009" s="149" t="s">
        <v>13438</v>
      </c>
      <c r="H7009" s="149" t="s">
        <v>13958</v>
      </c>
      <c r="I7009">
        <v>40420301</v>
      </c>
    </row>
    <row r="7010" spans="6:9" x14ac:dyDescent="0.25">
      <c r="F7010" t="str">
        <f t="shared" si="113"/>
        <v>ALLWAJAX IND. COMPONENTS LP - WINNIPEG</v>
      </c>
      <c r="G7010" s="149" t="s">
        <v>13438</v>
      </c>
      <c r="H7010" s="149" t="s">
        <v>13959</v>
      </c>
      <c r="I7010">
        <v>40420138</v>
      </c>
    </row>
    <row r="7011" spans="6:9" x14ac:dyDescent="0.25">
      <c r="F7011" t="str">
        <f t="shared" si="113"/>
        <v>ALLWAJAX IND. COMPONENTS LP-DRUMMONDVI</v>
      </c>
      <c r="G7011" s="149" t="s">
        <v>13438</v>
      </c>
      <c r="H7011" s="149" t="s">
        <v>13960</v>
      </c>
      <c r="I7011">
        <v>40420295</v>
      </c>
    </row>
    <row r="7012" spans="6:9" x14ac:dyDescent="0.25">
      <c r="F7012" t="str">
        <f t="shared" si="113"/>
        <v>ALLWAJAX IND. COMPONENTS LP-SAULT STE</v>
      </c>
      <c r="G7012" s="149" t="s">
        <v>13438</v>
      </c>
      <c r="H7012" s="149" t="s">
        <v>13961</v>
      </c>
      <c r="I7012">
        <v>40420142</v>
      </c>
    </row>
    <row r="7013" spans="6:9" x14ac:dyDescent="0.25">
      <c r="F7013" t="str">
        <f t="shared" si="113"/>
        <v>ALLWAJAX INDUSTRIAL - SURREY</v>
      </c>
      <c r="G7013" s="149" t="s">
        <v>13438</v>
      </c>
      <c r="H7013" s="149" t="s">
        <v>13962</v>
      </c>
      <c r="I7013">
        <v>40421303</v>
      </c>
    </row>
    <row r="7014" spans="6:9" x14ac:dyDescent="0.25">
      <c r="F7014" t="str">
        <f t="shared" si="113"/>
        <v>ALLWAJAX INDUSTRIAL COMPONENTS</v>
      </c>
      <c r="G7014" s="149" t="s">
        <v>13438</v>
      </c>
      <c r="H7014" s="149" t="s">
        <v>13963</v>
      </c>
      <c r="I7014">
        <v>40421304</v>
      </c>
    </row>
    <row r="7015" spans="6:9" x14ac:dyDescent="0.25">
      <c r="F7015" t="str">
        <f t="shared" si="113"/>
        <v>ALLWAJAX INDUSTRIAL COMPONENTS LP</v>
      </c>
      <c r="G7015" s="149" t="s">
        <v>13438</v>
      </c>
      <c r="H7015" s="149" t="s">
        <v>10751</v>
      </c>
      <c r="I7015">
        <v>40421004</v>
      </c>
    </row>
    <row r="7016" spans="6:9" x14ac:dyDescent="0.25">
      <c r="F7016" t="str">
        <f t="shared" si="113"/>
        <v>ALLWAJAX INDUSTRIAL COMPONENTS LP AP D</v>
      </c>
      <c r="G7016" s="149" t="s">
        <v>13438</v>
      </c>
      <c r="H7016" s="149" t="s">
        <v>13964</v>
      </c>
      <c r="I7016">
        <v>40424232</v>
      </c>
    </row>
    <row r="7017" spans="6:9" x14ac:dyDescent="0.25">
      <c r="F7017" t="str">
        <f t="shared" si="113"/>
        <v>ALLWAKO CHEMICALS, USA INC.</v>
      </c>
      <c r="G7017" s="149" t="s">
        <v>13438</v>
      </c>
      <c r="H7017" s="149" t="s">
        <v>10772</v>
      </c>
      <c r="I7017">
        <v>40007690</v>
      </c>
    </row>
    <row r="7018" spans="6:9" x14ac:dyDescent="0.25">
      <c r="F7018" t="str">
        <f t="shared" si="113"/>
        <v>ALLWALDROP COMPANY, INC</v>
      </c>
      <c r="G7018" s="149" t="s">
        <v>13438</v>
      </c>
      <c r="H7018" s="149" t="s">
        <v>10774</v>
      </c>
      <c r="I7018">
        <v>40008073</v>
      </c>
    </row>
    <row r="7019" spans="6:9" x14ac:dyDescent="0.25">
      <c r="F7019" t="str">
        <f t="shared" si="113"/>
        <v>ALLWALGREENS</v>
      </c>
      <c r="G7019" s="149" t="s">
        <v>13438</v>
      </c>
      <c r="H7019" s="149" t="s">
        <v>10777</v>
      </c>
      <c r="I7019">
        <v>40004572</v>
      </c>
    </row>
    <row r="7020" spans="6:9" x14ac:dyDescent="0.25">
      <c r="F7020" t="str">
        <f t="shared" si="113"/>
        <v>ALLWALKER MAGNETICS</v>
      </c>
      <c r="G7020" s="149" t="s">
        <v>13438</v>
      </c>
      <c r="H7020" s="149" t="s">
        <v>10778</v>
      </c>
      <c r="I7020">
        <v>40007710</v>
      </c>
    </row>
    <row r="7021" spans="6:9" x14ac:dyDescent="0.25">
      <c r="F7021" t="str">
        <f t="shared" si="113"/>
        <v>ALLWALK-IN ACCOUNT</v>
      </c>
      <c r="G7021" s="149" t="s">
        <v>13438</v>
      </c>
      <c r="H7021" s="149" t="s">
        <v>10779</v>
      </c>
      <c r="I7021">
        <v>40003658</v>
      </c>
    </row>
    <row r="7022" spans="6:9" x14ac:dyDescent="0.25">
      <c r="F7022" t="str">
        <f t="shared" si="113"/>
        <v>ALLWALMART</v>
      </c>
      <c r="G7022" s="149" t="s">
        <v>13438</v>
      </c>
      <c r="H7022" s="149" t="s">
        <v>10782</v>
      </c>
      <c r="I7022">
        <v>40008862</v>
      </c>
    </row>
    <row r="7023" spans="6:9" x14ac:dyDescent="0.25">
      <c r="F7023" t="str">
        <f t="shared" si="113"/>
        <v>ALLWAL-MART</v>
      </c>
      <c r="G7023" s="149" t="s">
        <v>13438</v>
      </c>
      <c r="H7023" s="149" t="s">
        <v>10783</v>
      </c>
      <c r="I7023">
        <v>40420791</v>
      </c>
    </row>
    <row r="7024" spans="6:9" x14ac:dyDescent="0.25">
      <c r="F7024" s="185" t="str">
        <f t="shared" si="113"/>
        <v>ALLWALMART CANADA CORP C/O</v>
      </c>
      <c r="G7024" s="149" t="s">
        <v>13438</v>
      </c>
      <c r="H7024" s="149" t="s">
        <v>10784</v>
      </c>
      <c r="I7024">
        <v>40420507</v>
      </c>
    </row>
    <row r="7025" spans="6:9" x14ac:dyDescent="0.25">
      <c r="F7025" s="185" t="str">
        <f t="shared" si="113"/>
        <v>ALLWALMART CANADA CORP C/O</v>
      </c>
      <c r="G7025" s="149" t="s">
        <v>13438</v>
      </c>
      <c r="H7025" s="149" t="s">
        <v>10784</v>
      </c>
      <c r="I7025">
        <v>40420576</v>
      </c>
    </row>
    <row r="7026" spans="6:9" x14ac:dyDescent="0.25">
      <c r="F7026" t="str">
        <f t="shared" si="113"/>
        <v>ALLWALMART DC6014 (LAURENS)</v>
      </c>
      <c r="G7026" s="149" t="s">
        <v>13438</v>
      </c>
      <c r="H7026" s="149" t="s">
        <v>13965</v>
      </c>
      <c r="I7026">
        <v>40005760</v>
      </c>
    </row>
    <row r="7027" spans="6:9" x14ac:dyDescent="0.25">
      <c r="F7027" t="str">
        <f t="shared" si="113"/>
        <v>ALLWALSWORTH PUBLISHING CO. INC.</v>
      </c>
      <c r="G7027" s="149" t="s">
        <v>13438</v>
      </c>
      <c r="H7027" s="149" t="s">
        <v>10791</v>
      </c>
      <c r="I7027">
        <v>40007058</v>
      </c>
    </row>
    <row r="7028" spans="6:9" x14ac:dyDescent="0.25">
      <c r="F7028" t="str">
        <f t="shared" si="113"/>
        <v>ALLWALTER P RAWL &amp; SONS INC</v>
      </c>
      <c r="G7028" s="149" t="s">
        <v>13438</v>
      </c>
      <c r="H7028" s="149" t="s">
        <v>10792</v>
      </c>
      <c r="I7028">
        <v>40008814</v>
      </c>
    </row>
    <row r="7029" spans="6:9" x14ac:dyDescent="0.25">
      <c r="F7029" t="str">
        <f t="shared" si="113"/>
        <v>ALLWAMPOLE ENTERPRISES INC</v>
      </c>
      <c r="G7029" s="149" t="s">
        <v>13438</v>
      </c>
      <c r="H7029" s="149" t="s">
        <v>10794</v>
      </c>
      <c r="I7029">
        <v>40008751</v>
      </c>
    </row>
    <row r="7030" spans="6:9" x14ac:dyDescent="0.25">
      <c r="F7030" t="str">
        <f t="shared" si="113"/>
        <v>ALLWARBEL S  A</v>
      </c>
      <c r="G7030" s="149" t="s">
        <v>13438</v>
      </c>
      <c r="H7030" s="149" t="s">
        <v>10796</v>
      </c>
      <c r="I7030">
        <v>40006251</v>
      </c>
    </row>
    <row r="7031" spans="6:9" x14ac:dyDescent="0.25">
      <c r="F7031" t="str">
        <f t="shared" si="113"/>
        <v>ALLWARMAN HOME CENTRE LP</v>
      </c>
      <c r="G7031" s="149" t="s">
        <v>13438</v>
      </c>
      <c r="H7031" s="149" t="s">
        <v>10798</v>
      </c>
      <c r="I7031">
        <v>40421141</v>
      </c>
    </row>
    <row r="7032" spans="6:9" x14ac:dyDescent="0.25">
      <c r="F7032" t="str">
        <f t="shared" si="113"/>
        <v>ALLWARP TECHNOLOGIES, INC.</v>
      </c>
      <c r="G7032" s="149" t="s">
        <v>13438</v>
      </c>
      <c r="H7032" s="149" t="s">
        <v>10800</v>
      </c>
      <c r="I7032">
        <v>40000348</v>
      </c>
    </row>
    <row r="7033" spans="6:9" x14ac:dyDescent="0.25">
      <c r="F7033" t="str">
        <f t="shared" si="113"/>
        <v>ALLWARREN L JUNES LTD</v>
      </c>
      <c r="G7033" s="149" t="s">
        <v>13438</v>
      </c>
      <c r="H7033" s="149" t="s">
        <v>10802</v>
      </c>
      <c r="I7033">
        <v>40007524</v>
      </c>
    </row>
    <row r="7034" spans="6:9" x14ac:dyDescent="0.25">
      <c r="F7034" t="str">
        <f t="shared" si="113"/>
        <v>ALLWARREN PACKAGING CORP.</v>
      </c>
      <c r="G7034" s="149" t="s">
        <v>13438</v>
      </c>
      <c r="H7034" s="149" t="s">
        <v>10803</v>
      </c>
      <c r="I7034">
        <v>40004151</v>
      </c>
    </row>
    <row r="7035" spans="6:9" x14ac:dyDescent="0.25">
      <c r="F7035" t="str">
        <f t="shared" si="113"/>
        <v>ALLWARREN PIKE ASSOCIATES,</v>
      </c>
      <c r="G7035" s="149" t="s">
        <v>13438</v>
      </c>
      <c r="H7035" s="149" t="s">
        <v>13966</v>
      </c>
      <c r="I7035">
        <v>40008548</v>
      </c>
    </row>
    <row r="7036" spans="6:9" x14ac:dyDescent="0.25">
      <c r="F7036" t="str">
        <f t="shared" si="113"/>
        <v>ALLWARREN PIKE LOGISTICS ACCOUNT</v>
      </c>
      <c r="G7036" s="149" t="s">
        <v>13438</v>
      </c>
      <c r="H7036" s="149" t="s">
        <v>13967</v>
      </c>
      <c r="I7036">
        <v>40008624</v>
      </c>
    </row>
    <row r="7037" spans="6:9" x14ac:dyDescent="0.25">
      <c r="F7037" t="str">
        <f t="shared" si="113"/>
        <v>ALLWARRENS INDUSTRIAL SALES</v>
      </c>
      <c r="G7037" s="149" t="s">
        <v>13438</v>
      </c>
      <c r="H7037" s="149" t="s">
        <v>10804</v>
      </c>
      <c r="I7037">
        <v>40003662</v>
      </c>
    </row>
    <row r="7038" spans="6:9" x14ac:dyDescent="0.25">
      <c r="F7038" t="str">
        <f t="shared" si="113"/>
        <v>ALLWARWICK MILLS</v>
      </c>
      <c r="G7038" s="149" t="s">
        <v>13438</v>
      </c>
      <c r="H7038" s="149" t="s">
        <v>10805</v>
      </c>
      <c r="I7038">
        <v>40001913</v>
      </c>
    </row>
    <row r="7039" spans="6:9" x14ac:dyDescent="0.25">
      <c r="F7039" t="str">
        <f t="shared" si="113"/>
        <v>ALLWARWICK PUBLISHING CO.</v>
      </c>
      <c r="G7039" s="149" t="s">
        <v>13438</v>
      </c>
      <c r="H7039" s="149" t="s">
        <v>10806</v>
      </c>
      <c r="I7039">
        <v>40004298</v>
      </c>
    </row>
    <row r="7040" spans="6:9" x14ac:dyDescent="0.25">
      <c r="F7040" t="str">
        <f t="shared" si="113"/>
        <v>ALLWASHINGTON CRAB PRODUCERS</v>
      </c>
      <c r="G7040" s="149" t="s">
        <v>13438</v>
      </c>
      <c r="H7040" s="149" t="s">
        <v>10809</v>
      </c>
      <c r="I7040">
        <v>40007513</v>
      </c>
    </row>
    <row r="7041" spans="6:9" x14ac:dyDescent="0.25">
      <c r="F7041" t="str">
        <f t="shared" si="113"/>
        <v>ALLWASHINGTON PRESS SPECIALTIES, LLC.</v>
      </c>
      <c r="G7041" s="149" t="s">
        <v>13438</v>
      </c>
      <c r="H7041" s="149" t="s">
        <v>10810</v>
      </c>
      <c r="I7041">
        <v>40008249</v>
      </c>
    </row>
    <row r="7042" spans="6:9" x14ac:dyDescent="0.25">
      <c r="F7042" t="str">
        <f t="shared" si="113"/>
        <v>ALLWASHINGTON STATE UNIVERSITY</v>
      </c>
      <c r="G7042" s="149" t="s">
        <v>13438</v>
      </c>
      <c r="H7042" s="149" t="s">
        <v>10811</v>
      </c>
      <c r="I7042">
        <v>40002491</v>
      </c>
    </row>
    <row r="7043" spans="6:9" x14ac:dyDescent="0.25">
      <c r="F7043" t="str">
        <f t="shared" ref="F7043:F7106" si="114">CONCATENATE(G7043, H7043)</f>
        <v>ALLWATCHTOWER</v>
      </c>
      <c r="G7043" s="149" t="s">
        <v>13438</v>
      </c>
      <c r="H7043" s="149" t="s">
        <v>10812</v>
      </c>
      <c r="I7043">
        <v>40002895</v>
      </c>
    </row>
    <row r="7044" spans="6:9" x14ac:dyDescent="0.25">
      <c r="F7044" t="str">
        <f t="shared" si="114"/>
        <v>ALLWATERLOO TEXTILE LTD.</v>
      </c>
      <c r="G7044" s="149" t="s">
        <v>13438</v>
      </c>
      <c r="H7044" s="149" t="s">
        <v>10814</v>
      </c>
      <c r="I7044">
        <v>40420186</v>
      </c>
    </row>
    <row r="7045" spans="6:9" x14ac:dyDescent="0.25">
      <c r="F7045" t="str">
        <f t="shared" si="114"/>
        <v>ALLWATSONTOWN BRICK CO</v>
      </c>
      <c r="G7045" s="149" t="s">
        <v>13438</v>
      </c>
      <c r="H7045" s="149" t="s">
        <v>10815</v>
      </c>
      <c r="I7045">
        <v>40002645</v>
      </c>
    </row>
    <row r="7046" spans="6:9" x14ac:dyDescent="0.25">
      <c r="F7046" t="str">
        <f t="shared" si="114"/>
        <v>ALLWAUKESHA KRAMER INC.</v>
      </c>
      <c r="G7046" s="149" t="s">
        <v>13438</v>
      </c>
      <c r="H7046" s="149" t="s">
        <v>10816</v>
      </c>
      <c r="I7046">
        <v>40002952</v>
      </c>
    </row>
    <row r="7047" spans="6:9" x14ac:dyDescent="0.25">
      <c r="F7047" t="str">
        <f t="shared" si="114"/>
        <v>ALLWAUSAU SUPPLY COMPANY</v>
      </c>
      <c r="G7047" s="149" t="s">
        <v>13438</v>
      </c>
      <c r="H7047" s="149" t="s">
        <v>10817</v>
      </c>
      <c r="I7047">
        <v>40005688</v>
      </c>
    </row>
    <row r="7048" spans="6:9" x14ac:dyDescent="0.25">
      <c r="F7048" t="str">
        <f t="shared" si="114"/>
        <v>ALLWAUSAU-MOSINEE PAPER CORPORATION</v>
      </c>
      <c r="G7048" s="149" t="s">
        <v>13438</v>
      </c>
      <c r="H7048" s="149" t="s">
        <v>10818</v>
      </c>
      <c r="I7048">
        <v>40001236</v>
      </c>
    </row>
    <row r="7049" spans="6:9" x14ac:dyDescent="0.25">
      <c r="F7049" t="str">
        <f t="shared" si="114"/>
        <v>ALLWAVETECH SECURITY</v>
      </c>
      <c r="G7049" s="149" t="s">
        <v>13438</v>
      </c>
      <c r="H7049" s="149" t="s">
        <v>10820</v>
      </c>
      <c r="I7049">
        <v>40007083</v>
      </c>
    </row>
    <row r="7050" spans="6:9" x14ac:dyDescent="0.25">
      <c r="F7050" t="str">
        <f t="shared" si="114"/>
        <v>ALLWCP, INC.</v>
      </c>
      <c r="G7050" s="149" t="s">
        <v>13438</v>
      </c>
      <c r="H7050" s="149" t="s">
        <v>10824</v>
      </c>
      <c r="I7050">
        <v>40008344</v>
      </c>
    </row>
    <row r="7051" spans="6:9" x14ac:dyDescent="0.25">
      <c r="F7051" t="str">
        <f t="shared" si="114"/>
        <v>ALLWEAVEXX</v>
      </c>
      <c r="G7051" s="149" t="s">
        <v>13438</v>
      </c>
      <c r="H7051" s="149" t="s">
        <v>10826</v>
      </c>
      <c r="I7051">
        <v>40001010</v>
      </c>
    </row>
    <row r="7052" spans="6:9" x14ac:dyDescent="0.25">
      <c r="F7052" t="str">
        <f t="shared" si="114"/>
        <v>ALLWEB MECHANICAL LTD</v>
      </c>
      <c r="G7052" s="149" t="s">
        <v>13438</v>
      </c>
      <c r="H7052" s="149" t="s">
        <v>10827</v>
      </c>
      <c r="I7052">
        <v>40420625</v>
      </c>
    </row>
    <row r="7053" spans="6:9" x14ac:dyDescent="0.25">
      <c r="F7053" t="str">
        <f t="shared" si="114"/>
        <v>ALLWEBASTO ROOF SYSTEMS, INC.</v>
      </c>
      <c r="G7053" s="149" t="s">
        <v>13438</v>
      </c>
      <c r="H7053" s="149" t="s">
        <v>10828</v>
      </c>
      <c r="I7053">
        <v>40002963</v>
      </c>
    </row>
    <row r="7054" spans="6:9" x14ac:dyDescent="0.25">
      <c r="F7054" t="str">
        <f t="shared" si="114"/>
        <v>ALLWEBCO ENGINEERING</v>
      </c>
      <c r="G7054" s="149" t="s">
        <v>13438</v>
      </c>
      <c r="H7054" s="149" t="s">
        <v>10829</v>
      </c>
      <c r="I7054">
        <v>40003746</v>
      </c>
    </row>
    <row r="7055" spans="6:9" x14ac:dyDescent="0.25">
      <c r="F7055" t="str">
        <f t="shared" si="114"/>
        <v>ALLWEBER INTERGRATED SUPPLY</v>
      </c>
      <c r="G7055" s="149" t="s">
        <v>13438</v>
      </c>
      <c r="H7055" s="149" t="s">
        <v>13968</v>
      </c>
      <c r="I7055">
        <v>40420352</v>
      </c>
    </row>
    <row r="7056" spans="6:9" x14ac:dyDescent="0.25">
      <c r="F7056" t="str">
        <f t="shared" si="114"/>
        <v>ALLWEBSTER INDUSTRIES INC.</v>
      </c>
      <c r="G7056" s="149" t="s">
        <v>13438</v>
      </c>
      <c r="H7056" s="149" t="s">
        <v>10832</v>
      </c>
      <c r="I7056">
        <v>40004271</v>
      </c>
    </row>
    <row r="7057" spans="6:9" x14ac:dyDescent="0.25">
      <c r="F7057" t="str">
        <f t="shared" si="114"/>
        <v>ALLWEDI CORPORATION</v>
      </c>
      <c r="G7057" s="149" t="s">
        <v>13438</v>
      </c>
      <c r="H7057" s="149" t="s">
        <v>10833</v>
      </c>
      <c r="I7057">
        <v>40008201</v>
      </c>
    </row>
    <row r="7058" spans="6:9" x14ac:dyDescent="0.25">
      <c r="F7058" t="str">
        <f t="shared" si="114"/>
        <v>ALLWEETABIX OF CANADA LIMITED</v>
      </c>
      <c r="G7058" s="149" t="s">
        <v>13438</v>
      </c>
      <c r="H7058" s="149" t="s">
        <v>13969</v>
      </c>
      <c r="I7058">
        <v>40420524</v>
      </c>
    </row>
    <row r="7059" spans="6:9" x14ac:dyDescent="0.25">
      <c r="F7059" t="str">
        <f t="shared" si="114"/>
        <v>ALLWEIDENHAMMER PACKAGING LP</v>
      </c>
      <c r="G7059" s="149" t="s">
        <v>13438</v>
      </c>
      <c r="H7059" s="149" t="s">
        <v>10834</v>
      </c>
      <c r="I7059">
        <v>40003573</v>
      </c>
    </row>
    <row r="7060" spans="6:9" x14ac:dyDescent="0.25">
      <c r="F7060" t="str">
        <f t="shared" si="114"/>
        <v>ALLWEIGHPACK SYSTEMS INC.</v>
      </c>
      <c r="G7060" s="149" t="s">
        <v>13438</v>
      </c>
      <c r="H7060" s="149" t="s">
        <v>10836</v>
      </c>
      <c r="I7060">
        <v>40420907</v>
      </c>
    </row>
    <row r="7061" spans="6:9" x14ac:dyDescent="0.25">
      <c r="F7061" t="str">
        <f t="shared" si="114"/>
        <v>ALLWEIL ENGINERRING</v>
      </c>
      <c r="G7061" s="149" t="s">
        <v>13438</v>
      </c>
      <c r="H7061" s="149" t="s">
        <v>13970</v>
      </c>
      <c r="I7061">
        <v>40008673</v>
      </c>
    </row>
    <row r="7062" spans="6:9" x14ac:dyDescent="0.25">
      <c r="F7062" t="str">
        <f t="shared" si="114"/>
        <v>ALLWEIMER BEARING</v>
      </c>
      <c r="G7062" s="149" t="s">
        <v>13438</v>
      </c>
      <c r="H7062" s="149" t="s">
        <v>10838</v>
      </c>
      <c r="I7062">
        <v>40007796</v>
      </c>
    </row>
    <row r="7063" spans="6:9" x14ac:dyDescent="0.25">
      <c r="F7063" s="185" t="str">
        <f t="shared" si="114"/>
        <v>ALLWEIMER BEARING &amp; TRANSMISSION</v>
      </c>
      <c r="G7063" s="149" t="s">
        <v>13438</v>
      </c>
      <c r="H7063" s="149" t="s">
        <v>10840</v>
      </c>
      <c r="I7063">
        <v>40001134</v>
      </c>
    </row>
    <row r="7064" spans="6:9" x14ac:dyDescent="0.25">
      <c r="F7064" s="185" t="str">
        <f t="shared" si="114"/>
        <v>ALLWEIMER BEARING &amp; TRANSMISSION</v>
      </c>
      <c r="G7064" s="149" t="s">
        <v>13438</v>
      </c>
      <c r="H7064" s="149" t="s">
        <v>10840</v>
      </c>
      <c r="I7064">
        <v>40001252</v>
      </c>
    </row>
    <row r="7065" spans="6:9" x14ac:dyDescent="0.25">
      <c r="F7065" t="str">
        <f t="shared" si="114"/>
        <v>ALLWEIMER BEARING (4031)</v>
      </c>
      <c r="G7065" s="149" t="s">
        <v>13438</v>
      </c>
      <c r="H7065" s="149" t="s">
        <v>10843</v>
      </c>
      <c r="I7065">
        <v>40005982</v>
      </c>
    </row>
    <row r="7066" spans="6:9" x14ac:dyDescent="0.25">
      <c r="F7066" t="str">
        <f t="shared" si="114"/>
        <v>ALLWEIMER BEARING (GERMANTOWN)</v>
      </c>
      <c r="G7066" s="149" t="s">
        <v>13438</v>
      </c>
      <c r="H7066" s="149" t="s">
        <v>10844</v>
      </c>
      <c r="I7066">
        <v>40001206</v>
      </c>
    </row>
    <row r="7067" spans="6:9" x14ac:dyDescent="0.25">
      <c r="F7067" t="str">
        <f t="shared" si="114"/>
        <v>ALLWEIMER BEARING (WAUSAU)</v>
      </c>
      <c r="G7067" s="149" t="s">
        <v>13438</v>
      </c>
      <c r="H7067" s="149" t="s">
        <v>10845</v>
      </c>
      <c r="I7067">
        <v>40007214</v>
      </c>
    </row>
    <row r="7068" spans="6:9" x14ac:dyDescent="0.25">
      <c r="F7068" t="str">
        <f t="shared" si="114"/>
        <v>ALLWEKO NORTH AMERICA</v>
      </c>
      <c r="G7068" s="149" t="s">
        <v>13438</v>
      </c>
      <c r="H7068" s="149" t="s">
        <v>10847</v>
      </c>
      <c r="I7068">
        <v>40005699</v>
      </c>
    </row>
    <row r="7069" spans="6:9" x14ac:dyDescent="0.25">
      <c r="F7069" t="str">
        <f t="shared" si="114"/>
        <v>ALLWELLBAKE EQUIPMENT INC.</v>
      </c>
      <c r="G7069" s="149" t="s">
        <v>13438</v>
      </c>
      <c r="H7069" s="149" t="s">
        <v>10851</v>
      </c>
      <c r="I7069">
        <v>40421450</v>
      </c>
    </row>
    <row r="7070" spans="6:9" x14ac:dyDescent="0.25">
      <c r="F7070" t="str">
        <f t="shared" si="114"/>
        <v>ALLWELLING MACHINERY</v>
      </c>
      <c r="G7070" s="149" t="s">
        <v>13438</v>
      </c>
      <c r="H7070" s="149" t="s">
        <v>10852</v>
      </c>
      <c r="I7070">
        <v>40004127</v>
      </c>
    </row>
    <row r="7071" spans="6:9" x14ac:dyDescent="0.25">
      <c r="F7071" t="str">
        <f t="shared" si="114"/>
        <v>ALLWELLMAN PLASTICS RECYCLING</v>
      </c>
      <c r="G7071" s="149" t="s">
        <v>13438</v>
      </c>
      <c r="H7071" s="149" t="s">
        <v>10854</v>
      </c>
      <c r="I7071">
        <v>40007454</v>
      </c>
    </row>
    <row r="7072" spans="6:9" x14ac:dyDescent="0.25">
      <c r="F7072" t="str">
        <f t="shared" si="114"/>
        <v>ALLWELLS BROTHERS, INC.</v>
      </c>
      <c r="G7072" s="149" t="s">
        <v>13438</v>
      </c>
      <c r="H7072" s="149" t="s">
        <v>10855</v>
      </c>
      <c r="I7072">
        <v>40006834</v>
      </c>
    </row>
    <row r="7073" spans="6:9" x14ac:dyDescent="0.25">
      <c r="F7073" t="str">
        <f t="shared" si="114"/>
        <v>ALLWELTON V. JOHNSON ENGINEERING</v>
      </c>
      <c r="G7073" s="149" t="s">
        <v>13438</v>
      </c>
      <c r="H7073" s="149" t="s">
        <v>10859</v>
      </c>
      <c r="I7073">
        <v>40007009</v>
      </c>
    </row>
    <row r="7074" spans="6:9" x14ac:dyDescent="0.25">
      <c r="F7074" t="str">
        <f t="shared" si="114"/>
        <v>ALLWEPACKIT MACHINERY</v>
      </c>
      <c r="G7074" s="149" t="s">
        <v>13438</v>
      </c>
      <c r="H7074" s="149" t="s">
        <v>10861</v>
      </c>
      <c r="I7074">
        <v>40421525</v>
      </c>
    </row>
    <row r="7075" spans="6:9" x14ac:dyDescent="0.25">
      <c r="F7075" t="str">
        <f t="shared" si="114"/>
        <v>ALLWEPCO,INC</v>
      </c>
      <c r="G7075" s="149" t="s">
        <v>13438</v>
      </c>
      <c r="H7075" s="149" t="s">
        <v>10862</v>
      </c>
      <c r="I7075">
        <v>40005332</v>
      </c>
    </row>
    <row r="7076" spans="6:9" x14ac:dyDescent="0.25">
      <c r="F7076" t="str">
        <f t="shared" si="114"/>
        <v>ALLWESCO DISTRIBUTION INC</v>
      </c>
      <c r="G7076" s="149" t="s">
        <v>13438</v>
      </c>
      <c r="H7076" s="149" t="s">
        <v>10863</v>
      </c>
      <c r="I7076">
        <v>40008563</v>
      </c>
    </row>
    <row r="7077" spans="6:9" x14ac:dyDescent="0.25">
      <c r="F7077" s="185" t="str">
        <f t="shared" si="114"/>
        <v>ALLWESCO INTEGRATED SUPPLY</v>
      </c>
      <c r="G7077" s="149" t="s">
        <v>13438</v>
      </c>
      <c r="H7077" s="149" t="s">
        <v>10864</v>
      </c>
      <c r="I7077">
        <v>40003785</v>
      </c>
    </row>
    <row r="7078" spans="6:9" x14ac:dyDescent="0.25">
      <c r="F7078" s="185" t="str">
        <f t="shared" si="114"/>
        <v>ALLWESCO INTEGRATED SUPPLY</v>
      </c>
      <c r="G7078" s="149" t="s">
        <v>13438</v>
      </c>
      <c r="H7078" s="149" t="s">
        <v>10864</v>
      </c>
      <c r="I7078">
        <v>40008036</v>
      </c>
    </row>
    <row r="7079" spans="6:9" x14ac:dyDescent="0.25">
      <c r="F7079" t="str">
        <f t="shared" si="114"/>
        <v>ALLWESCO LASER MACHINING</v>
      </c>
      <c r="G7079" s="149" t="s">
        <v>13438</v>
      </c>
      <c r="H7079" s="149" t="s">
        <v>10865</v>
      </c>
      <c r="I7079">
        <v>40002043</v>
      </c>
    </row>
    <row r="7080" spans="6:9" x14ac:dyDescent="0.25">
      <c r="F7080" t="str">
        <f t="shared" si="114"/>
        <v>ALLWEST COAST CRYOGENICS</v>
      </c>
      <c r="G7080" s="149" t="s">
        <v>13438</v>
      </c>
      <c r="H7080" s="149" t="s">
        <v>10867</v>
      </c>
      <c r="I7080">
        <v>40007478</v>
      </c>
    </row>
    <row r="7081" spans="6:9" x14ac:dyDescent="0.25">
      <c r="F7081" t="str">
        <f t="shared" si="114"/>
        <v>ALLWEST COAST LIQUIDATORS</v>
      </c>
      <c r="G7081" s="149" t="s">
        <v>13438</v>
      </c>
      <c r="H7081" s="149" t="s">
        <v>10869</v>
      </c>
      <c r="I7081">
        <v>40004059</v>
      </c>
    </row>
    <row r="7082" spans="6:9" x14ac:dyDescent="0.25">
      <c r="F7082" t="str">
        <f t="shared" si="114"/>
        <v>ALLWEST GLEN MILLING</v>
      </c>
      <c r="G7082" s="149" t="s">
        <v>13438</v>
      </c>
      <c r="H7082" s="149" t="s">
        <v>10870</v>
      </c>
      <c r="I7082">
        <v>40420314</v>
      </c>
    </row>
    <row r="7083" spans="6:9" x14ac:dyDescent="0.25">
      <c r="F7083" t="str">
        <f t="shared" si="114"/>
        <v>ALLWEST LIBERTY FOODS LLC</v>
      </c>
      <c r="G7083" s="149" t="s">
        <v>13438</v>
      </c>
      <c r="H7083" s="149" t="s">
        <v>10871</v>
      </c>
      <c r="I7083">
        <v>40008322</v>
      </c>
    </row>
    <row r="7084" spans="6:9" x14ac:dyDescent="0.25">
      <c r="F7084" s="185" t="str">
        <f t="shared" si="114"/>
        <v>ALLWEST PHARMACEUTICAL SERVICES</v>
      </c>
      <c r="G7084" s="149" t="s">
        <v>13438</v>
      </c>
      <c r="H7084" s="149" t="s">
        <v>10872</v>
      </c>
      <c r="I7084">
        <v>40001871</v>
      </c>
    </row>
    <row r="7085" spans="6:9" x14ac:dyDescent="0.25">
      <c r="F7085" s="185" t="str">
        <f t="shared" si="114"/>
        <v>ALLWEST PHARMACEUTICAL SERVICES</v>
      </c>
      <c r="G7085" s="149" t="s">
        <v>13438</v>
      </c>
      <c r="H7085" s="149" t="s">
        <v>10872</v>
      </c>
      <c r="I7085">
        <v>40008945</v>
      </c>
    </row>
    <row r="7086" spans="6:9" x14ac:dyDescent="0.25">
      <c r="F7086" s="185" t="str">
        <f t="shared" si="114"/>
        <v>ALLWEST PHARMACEUTICAL SERVICES</v>
      </c>
      <c r="G7086" s="149" t="s">
        <v>13438</v>
      </c>
      <c r="H7086" s="149" t="s">
        <v>10872</v>
      </c>
      <c r="I7086">
        <v>40007237</v>
      </c>
    </row>
    <row r="7087" spans="6:9" x14ac:dyDescent="0.25">
      <c r="F7087" t="str">
        <f t="shared" si="114"/>
        <v>ALLWEST ROCK SOUTHERN CONTAINER</v>
      </c>
      <c r="G7087" s="149" t="s">
        <v>13438</v>
      </c>
      <c r="H7087" s="149" t="s">
        <v>10873</v>
      </c>
      <c r="I7087">
        <v>40006707</v>
      </c>
    </row>
    <row r="7088" spans="6:9" x14ac:dyDescent="0.25">
      <c r="F7088" t="str">
        <f t="shared" si="114"/>
        <v>ALLWEST STAR PRINTING LTD.</v>
      </c>
      <c r="G7088" s="149" t="s">
        <v>13438</v>
      </c>
      <c r="H7088" s="149" t="s">
        <v>10874</v>
      </c>
      <c r="I7088">
        <v>40420468</v>
      </c>
    </row>
    <row r="7089" spans="6:9" x14ac:dyDescent="0.25">
      <c r="F7089" t="str">
        <f t="shared" si="114"/>
        <v>ALLWEST VIRGINIA RECYCLING, INC.</v>
      </c>
      <c r="G7089" s="149" t="s">
        <v>13438</v>
      </c>
      <c r="H7089" s="149" t="s">
        <v>10876</v>
      </c>
      <c r="I7089">
        <v>40005776</v>
      </c>
    </row>
    <row r="7090" spans="6:9" x14ac:dyDescent="0.25">
      <c r="F7090" t="str">
        <f t="shared" si="114"/>
        <v>ALLWESTERN BELTING &amp; HOSE</v>
      </c>
      <c r="G7090" s="149" t="s">
        <v>13438</v>
      </c>
      <c r="H7090" s="149" t="s">
        <v>10880</v>
      </c>
      <c r="I7090">
        <v>40006015</v>
      </c>
    </row>
    <row r="7091" spans="6:9" x14ac:dyDescent="0.25">
      <c r="F7091" t="str">
        <f t="shared" si="114"/>
        <v>ALLWESTERN BELTING &amp; HOSE - AIRPORT DI</v>
      </c>
      <c r="G7091" s="149" t="s">
        <v>13438</v>
      </c>
      <c r="H7091" s="149" t="s">
        <v>13971</v>
      </c>
      <c r="I7091">
        <v>40421322</v>
      </c>
    </row>
    <row r="7092" spans="6:9" x14ac:dyDescent="0.25">
      <c r="F7092" t="str">
        <f t="shared" si="114"/>
        <v>ALLWESTERN BELTING &amp; HOSE - BURNABY</v>
      </c>
      <c r="G7092" s="149" t="s">
        <v>13438</v>
      </c>
      <c r="H7092" s="149" t="s">
        <v>10881</v>
      </c>
      <c r="I7092">
        <v>40420032</v>
      </c>
    </row>
    <row r="7093" spans="6:9" x14ac:dyDescent="0.25">
      <c r="F7093" t="str">
        <f t="shared" si="114"/>
        <v>ALLWESTERN BELTING &amp; HOSE - KELOWNA</v>
      </c>
      <c r="G7093" s="149" t="s">
        <v>13438</v>
      </c>
      <c r="H7093" s="149" t="s">
        <v>10882</v>
      </c>
      <c r="I7093">
        <v>40420811</v>
      </c>
    </row>
    <row r="7094" spans="6:9" x14ac:dyDescent="0.25">
      <c r="F7094" t="str">
        <f t="shared" si="114"/>
        <v>ALLWESTERN BELTING &amp; HOSE - NANAIMO</v>
      </c>
      <c r="G7094" s="149" t="s">
        <v>13438</v>
      </c>
      <c r="H7094" s="149" t="s">
        <v>10883</v>
      </c>
      <c r="I7094">
        <v>40420812</v>
      </c>
    </row>
    <row r="7095" spans="6:9" x14ac:dyDescent="0.25">
      <c r="F7095" t="str">
        <f t="shared" si="114"/>
        <v>ALLWESTERN BELTING &amp; HOSE - PRINCE GEO</v>
      </c>
      <c r="G7095" s="149" t="s">
        <v>13438</v>
      </c>
      <c r="H7095" s="149" t="s">
        <v>13972</v>
      </c>
      <c r="I7095">
        <v>40420810</v>
      </c>
    </row>
    <row r="7096" spans="6:9" x14ac:dyDescent="0.25">
      <c r="F7096" t="str">
        <f t="shared" si="114"/>
        <v>ALLWESTERN BELTING CO</v>
      </c>
      <c r="G7096" s="149" t="s">
        <v>13438</v>
      </c>
      <c r="H7096" s="149" t="s">
        <v>10886</v>
      </c>
      <c r="I7096">
        <v>40006111</v>
      </c>
    </row>
    <row r="7097" spans="6:9" x14ac:dyDescent="0.25">
      <c r="F7097" t="str">
        <f t="shared" si="114"/>
        <v>ALLWESTERN BELTING INNOVATIONS</v>
      </c>
      <c r="G7097" s="149" t="s">
        <v>13438</v>
      </c>
      <c r="H7097" s="149" t="s">
        <v>10887</v>
      </c>
      <c r="I7097">
        <v>40007076</v>
      </c>
    </row>
    <row r="7098" spans="6:9" x14ac:dyDescent="0.25">
      <c r="F7098" t="str">
        <f t="shared" si="114"/>
        <v>ALLWESTERN CONTAINER</v>
      </c>
      <c r="G7098" s="149" t="s">
        <v>13438</v>
      </c>
      <c r="H7098" s="149" t="s">
        <v>10889</v>
      </c>
      <c r="I7098">
        <v>40004348</v>
      </c>
    </row>
    <row r="7099" spans="6:9" x14ac:dyDescent="0.25">
      <c r="F7099" t="str">
        <f t="shared" si="114"/>
        <v>ALLWESTERN INDUSTRIAL CONTRACTORS, INC</v>
      </c>
      <c r="G7099" s="149" t="s">
        <v>13438</v>
      </c>
      <c r="H7099" s="149" t="s">
        <v>10890</v>
      </c>
      <c r="I7099">
        <v>40002336</v>
      </c>
    </row>
    <row r="7100" spans="6:9" x14ac:dyDescent="0.25">
      <c r="F7100" t="str">
        <f t="shared" si="114"/>
        <v>ALLWESTERN LITHOTECH</v>
      </c>
      <c r="G7100" s="149" t="s">
        <v>13438</v>
      </c>
      <c r="H7100" s="149" t="s">
        <v>10891</v>
      </c>
      <c r="I7100">
        <v>40004349</v>
      </c>
    </row>
    <row r="7101" spans="6:9" x14ac:dyDescent="0.25">
      <c r="F7101" t="str">
        <f t="shared" si="114"/>
        <v>ALLWESTERN MECHANICAL ELECTRICAL</v>
      </c>
      <c r="G7101" s="149" t="s">
        <v>13438</v>
      </c>
      <c r="H7101" s="149" t="s">
        <v>10892</v>
      </c>
      <c r="I7101">
        <v>40421288</v>
      </c>
    </row>
    <row r="7102" spans="6:9" x14ac:dyDescent="0.25">
      <c r="F7102" t="str">
        <f t="shared" si="114"/>
        <v>ALLWESTERN PRE-BAKE</v>
      </c>
      <c r="G7102" s="149" t="s">
        <v>13438</v>
      </c>
      <c r="H7102" s="149" t="s">
        <v>10895</v>
      </c>
      <c r="I7102">
        <v>40420201</v>
      </c>
    </row>
    <row r="7103" spans="6:9" x14ac:dyDescent="0.25">
      <c r="F7103" t="str">
        <f t="shared" si="114"/>
        <v>ALLWESTERN PRINTING MACHINERY CO.</v>
      </c>
      <c r="G7103" s="149" t="s">
        <v>13438</v>
      </c>
      <c r="H7103" s="149" t="s">
        <v>10896</v>
      </c>
      <c r="I7103">
        <v>40002843</v>
      </c>
    </row>
    <row r="7104" spans="6:9" x14ac:dyDescent="0.25">
      <c r="F7104" t="str">
        <f t="shared" si="114"/>
        <v>ALLWESTFALIA TECHNOLOGIES,INC</v>
      </c>
      <c r="G7104" s="149" t="s">
        <v>13438</v>
      </c>
      <c r="H7104" s="149" t="s">
        <v>10898</v>
      </c>
      <c r="I7104">
        <v>40003472</v>
      </c>
    </row>
    <row r="7105" spans="6:9" x14ac:dyDescent="0.25">
      <c r="F7105" t="str">
        <f t="shared" si="114"/>
        <v>ALLWESTON BAKERIES LTD.</v>
      </c>
      <c r="G7105" s="149" t="s">
        <v>13438</v>
      </c>
      <c r="H7105" s="149" t="s">
        <v>10904</v>
      </c>
      <c r="I7105">
        <v>40420834</v>
      </c>
    </row>
    <row r="7106" spans="6:9" x14ac:dyDescent="0.25">
      <c r="F7106" t="str">
        <f t="shared" si="114"/>
        <v>ALLWESTON BAKERIES LTD. - 1</v>
      </c>
      <c r="G7106" s="149" t="s">
        <v>13438</v>
      </c>
      <c r="H7106" s="149" t="s">
        <v>10905</v>
      </c>
      <c r="I7106">
        <v>40420947</v>
      </c>
    </row>
    <row r="7107" spans="6:9" x14ac:dyDescent="0.25">
      <c r="F7107" t="str">
        <f t="shared" ref="F7107:F7170" si="115">CONCATENATE(G7107, H7107)</f>
        <v>ALLWESTON BAKERIES LTD. - REGINA</v>
      </c>
      <c r="G7107" s="149" t="s">
        <v>13438</v>
      </c>
      <c r="H7107" s="149" t="s">
        <v>10906</v>
      </c>
      <c r="I7107">
        <v>40420238</v>
      </c>
    </row>
    <row r="7108" spans="6:9" x14ac:dyDescent="0.25">
      <c r="F7108" t="str">
        <f t="shared" si="115"/>
        <v>ALLWESTON BAKERIES LTD. &amp;</v>
      </c>
      <c r="G7108" s="149" t="s">
        <v>13438</v>
      </c>
      <c r="H7108" s="149" t="s">
        <v>10907</v>
      </c>
      <c r="I7108">
        <v>40420748</v>
      </c>
    </row>
    <row r="7109" spans="6:9" x14ac:dyDescent="0.25">
      <c r="F7109" t="str">
        <f t="shared" si="115"/>
        <v>ALLWESTON BAKERY LTD.</v>
      </c>
      <c r="G7109" s="149" t="s">
        <v>13438</v>
      </c>
      <c r="H7109" s="149" t="s">
        <v>10908</v>
      </c>
      <c r="I7109">
        <v>40420327</v>
      </c>
    </row>
    <row r="7110" spans="6:9" x14ac:dyDescent="0.25">
      <c r="F7110" t="str">
        <f t="shared" si="115"/>
        <v>ALLWESTON FOODS</v>
      </c>
      <c r="G7110" s="149" t="s">
        <v>13438</v>
      </c>
      <c r="H7110" s="149" t="s">
        <v>10909</v>
      </c>
      <c r="I7110">
        <v>40007282</v>
      </c>
    </row>
    <row r="7111" spans="6:9" x14ac:dyDescent="0.25">
      <c r="F7111" t="str">
        <f t="shared" si="115"/>
        <v>ALLWESTON FOODS (CANADA) INC.</v>
      </c>
      <c r="G7111" s="149" t="s">
        <v>13438</v>
      </c>
      <c r="H7111" s="149" t="s">
        <v>13973</v>
      </c>
      <c r="I7111">
        <v>40421385</v>
      </c>
    </row>
    <row r="7112" spans="6:9" x14ac:dyDescent="0.25">
      <c r="F7112" t="str">
        <f t="shared" si="115"/>
        <v>ALLWESTON FOODS CANADA INC.</v>
      </c>
      <c r="G7112" s="149" t="s">
        <v>13438</v>
      </c>
      <c r="H7112" s="149" t="s">
        <v>13974</v>
      </c>
      <c r="I7112">
        <v>40421521</v>
      </c>
    </row>
    <row r="7113" spans="6:9" x14ac:dyDescent="0.25">
      <c r="F7113" t="str">
        <f t="shared" si="115"/>
        <v>ALLWESTRIDGE CABINETS (1993) LTD</v>
      </c>
      <c r="G7113" s="149" t="s">
        <v>13438</v>
      </c>
      <c r="H7113" s="149" t="s">
        <v>10914</v>
      </c>
      <c r="I7113">
        <v>40421220</v>
      </c>
    </row>
    <row r="7114" spans="6:9" x14ac:dyDescent="0.25">
      <c r="F7114" s="185" t="str">
        <f t="shared" si="115"/>
        <v>ALLWESTROCK</v>
      </c>
      <c r="G7114" s="149" t="s">
        <v>13438</v>
      </c>
      <c r="H7114" s="149" t="s">
        <v>10915</v>
      </c>
      <c r="I7114">
        <v>40001957</v>
      </c>
    </row>
    <row r="7115" spans="6:9" x14ac:dyDescent="0.25">
      <c r="F7115" s="185" t="str">
        <f t="shared" si="115"/>
        <v>ALLWESTROCK</v>
      </c>
      <c r="G7115" s="149" t="s">
        <v>13438</v>
      </c>
      <c r="H7115" s="149" t="s">
        <v>10915</v>
      </c>
      <c r="I7115">
        <v>40006788</v>
      </c>
    </row>
    <row r="7116" spans="6:9" x14ac:dyDescent="0.25">
      <c r="F7116" t="str">
        <f t="shared" si="115"/>
        <v>ALLWESTROCK - DEMPOLIS</v>
      </c>
      <c r="G7116" s="149" t="s">
        <v>13438</v>
      </c>
      <c r="H7116" s="149" t="s">
        <v>10917</v>
      </c>
      <c r="I7116">
        <v>40003230</v>
      </c>
    </row>
    <row r="7117" spans="6:9" x14ac:dyDescent="0.25">
      <c r="F7117" t="str">
        <f t="shared" si="115"/>
        <v>ALLWESTROCK - JACKSONVILLE</v>
      </c>
      <c r="G7117" s="149" t="s">
        <v>13438</v>
      </c>
      <c r="H7117" s="149" t="s">
        <v>10918</v>
      </c>
      <c r="I7117">
        <v>40006837</v>
      </c>
    </row>
    <row r="7118" spans="6:9" x14ac:dyDescent="0.25">
      <c r="F7118" t="str">
        <f t="shared" si="115"/>
        <v>ALLWESTROCK - LEBANON</v>
      </c>
      <c r="G7118" s="149" t="s">
        <v>13438</v>
      </c>
      <c r="H7118" s="149" t="s">
        <v>10919</v>
      </c>
      <c r="I7118">
        <v>40007492</v>
      </c>
    </row>
    <row r="7119" spans="6:9" x14ac:dyDescent="0.25">
      <c r="F7119" t="str">
        <f t="shared" si="115"/>
        <v>ALLWESTROCK (EUTAW)</v>
      </c>
      <c r="G7119" s="149" t="s">
        <v>13438</v>
      </c>
      <c r="H7119" s="149" t="s">
        <v>10922</v>
      </c>
      <c r="I7119">
        <v>40003295</v>
      </c>
    </row>
    <row r="7120" spans="6:9" x14ac:dyDescent="0.25">
      <c r="F7120" t="str">
        <f t="shared" si="115"/>
        <v>ALLWESTROCK CO OF CANADA INC.</v>
      </c>
      <c r="G7120" s="149" t="s">
        <v>13438</v>
      </c>
      <c r="H7120" s="149" t="s">
        <v>10923</v>
      </c>
      <c r="I7120">
        <v>40420922</v>
      </c>
    </row>
    <row r="7121" spans="6:9" x14ac:dyDescent="0.25">
      <c r="F7121" t="str">
        <f t="shared" si="115"/>
        <v>ALLWESTROCK COMPANY OF CANADA</v>
      </c>
      <c r="G7121" s="149" t="s">
        <v>13438</v>
      </c>
      <c r="H7121" s="149" t="s">
        <v>10924</v>
      </c>
      <c r="I7121">
        <v>40421094</v>
      </c>
    </row>
    <row r="7122" spans="6:9" x14ac:dyDescent="0.25">
      <c r="F7122" t="str">
        <f t="shared" si="115"/>
        <v>ALLWESTROCK COMPANY OF CANADA CORP</v>
      </c>
      <c r="G7122" s="149" t="s">
        <v>13438</v>
      </c>
      <c r="H7122" s="149" t="s">
        <v>10925</v>
      </c>
      <c r="I7122">
        <v>40008014</v>
      </c>
    </row>
    <row r="7123" spans="6:9" x14ac:dyDescent="0.25">
      <c r="F7123" t="str">
        <f t="shared" si="115"/>
        <v>ALLWESTROCK CONVERTING COMPANY</v>
      </c>
      <c r="G7123" s="149" t="s">
        <v>13438</v>
      </c>
      <c r="H7123" s="149" t="s">
        <v>10926</v>
      </c>
      <c r="I7123">
        <v>40002202</v>
      </c>
    </row>
    <row r="7124" spans="6:9" x14ac:dyDescent="0.25">
      <c r="F7124" t="str">
        <f t="shared" si="115"/>
        <v>ALLWESTROCK LLC.</v>
      </c>
      <c r="G7124" s="149" t="s">
        <v>13438</v>
      </c>
      <c r="H7124" s="149" t="s">
        <v>10928</v>
      </c>
      <c r="I7124">
        <v>40007235</v>
      </c>
    </row>
    <row r="7125" spans="6:9" x14ac:dyDescent="0.25">
      <c r="F7125" t="str">
        <f t="shared" si="115"/>
        <v>ALLWESTVACO</v>
      </c>
      <c r="G7125" s="149" t="s">
        <v>13438</v>
      </c>
      <c r="H7125" s="149" t="s">
        <v>10929</v>
      </c>
      <c r="I7125">
        <v>40004128</v>
      </c>
    </row>
    <row r="7126" spans="6:9" x14ac:dyDescent="0.25">
      <c r="F7126" t="str">
        <f t="shared" si="115"/>
        <v>ALLWESTWOOD FINE CABINETRY</v>
      </c>
      <c r="G7126" s="149" t="s">
        <v>13438</v>
      </c>
      <c r="H7126" s="149" t="s">
        <v>10930</v>
      </c>
      <c r="I7126">
        <v>40421263</v>
      </c>
    </row>
    <row r="7127" spans="6:9" x14ac:dyDescent="0.25">
      <c r="F7127" s="185" t="str">
        <f t="shared" si="115"/>
        <v>ALLWEYERHAEUSER</v>
      </c>
      <c r="G7127" s="149" t="s">
        <v>13438</v>
      </c>
      <c r="H7127" s="149" t="s">
        <v>10933</v>
      </c>
      <c r="I7127">
        <v>40006640</v>
      </c>
    </row>
    <row r="7128" spans="6:9" x14ac:dyDescent="0.25">
      <c r="F7128" s="185" t="str">
        <f t="shared" si="115"/>
        <v>ALLWEYERHAEUSER</v>
      </c>
      <c r="G7128" s="149" t="s">
        <v>13438</v>
      </c>
      <c r="H7128" s="149" t="s">
        <v>10933</v>
      </c>
      <c r="I7128">
        <v>40004267</v>
      </c>
    </row>
    <row r="7129" spans="6:9" x14ac:dyDescent="0.25">
      <c r="F7129" t="str">
        <f t="shared" si="115"/>
        <v>ALLWEYERHAEUSER ACCOUNTS PAYABLE</v>
      </c>
      <c r="G7129" s="149" t="s">
        <v>13438</v>
      </c>
      <c r="H7129" s="149" t="s">
        <v>10934</v>
      </c>
      <c r="I7129">
        <v>40001320</v>
      </c>
    </row>
    <row r="7130" spans="6:9" x14ac:dyDescent="0.25">
      <c r="F7130" t="str">
        <f t="shared" si="115"/>
        <v>ALLWEYERHAEUSER COMPANY</v>
      </c>
      <c r="G7130" s="149" t="s">
        <v>13438</v>
      </c>
      <c r="H7130" s="149" t="s">
        <v>10935</v>
      </c>
      <c r="I7130">
        <v>40008021</v>
      </c>
    </row>
    <row r="7131" spans="6:9" x14ac:dyDescent="0.25">
      <c r="F7131" t="str">
        <f t="shared" si="115"/>
        <v>ALLWEYERHAEUSER COMPANY LIMITED</v>
      </c>
      <c r="G7131" s="149" t="s">
        <v>13438</v>
      </c>
      <c r="H7131" s="149" t="s">
        <v>10938</v>
      </c>
      <c r="I7131">
        <v>40008033</v>
      </c>
    </row>
    <row r="7132" spans="6:9" x14ac:dyDescent="0.25">
      <c r="F7132" t="str">
        <f t="shared" si="115"/>
        <v>ALLWFS USA LTD.</v>
      </c>
      <c r="G7132" s="149" t="s">
        <v>13438</v>
      </c>
      <c r="H7132" s="149" t="s">
        <v>10940</v>
      </c>
      <c r="I7132">
        <v>40007495</v>
      </c>
    </row>
    <row r="7133" spans="6:9" x14ac:dyDescent="0.25">
      <c r="F7133" t="str">
        <f t="shared" si="115"/>
        <v>ALLWG PROMANUFACTURING INC.</v>
      </c>
      <c r="G7133" s="149" t="s">
        <v>13438</v>
      </c>
      <c r="H7133" s="149" t="s">
        <v>10941</v>
      </c>
      <c r="I7133">
        <v>40421197</v>
      </c>
    </row>
    <row r="7134" spans="6:9" x14ac:dyDescent="0.25">
      <c r="F7134" t="str">
        <f t="shared" si="115"/>
        <v>ALLWHEAT CITY METALS</v>
      </c>
      <c r="G7134" s="149" t="s">
        <v>13438</v>
      </c>
      <c r="H7134" s="149" t="s">
        <v>10942</v>
      </c>
      <c r="I7134">
        <v>40420611</v>
      </c>
    </row>
    <row r="7135" spans="6:9" x14ac:dyDescent="0.25">
      <c r="F7135" t="str">
        <f t="shared" si="115"/>
        <v>ALLWHITESTONE AQUISITION</v>
      </c>
      <c r="G7135" s="149" t="s">
        <v>13438</v>
      </c>
      <c r="H7135" s="149" t="s">
        <v>10946</v>
      </c>
      <c r="I7135">
        <v>40002633</v>
      </c>
    </row>
    <row r="7136" spans="6:9" x14ac:dyDescent="0.25">
      <c r="F7136" t="str">
        <f t="shared" si="115"/>
        <v>ALLWHITEVILLE PLYWOOD INC.</v>
      </c>
      <c r="G7136" s="149" t="s">
        <v>13438</v>
      </c>
      <c r="H7136" s="149" t="s">
        <v>10947</v>
      </c>
      <c r="I7136">
        <v>40007139</v>
      </c>
    </row>
    <row r="7137" spans="6:9" x14ac:dyDescent="0.25">
      <c r="F7137" t="str">
        <f t="shared" si="115"/>
        <v>ALLWHM EQUIPMENT CO., INC</v>
      </c>
      <c r="G7137" s="149" t="s">
        <v>13438</v>
      </c>
      <c r="H7137" s="149" t="s">
        <v>10951</v>
      </c>
      <c r="I7137">
        <v>40008373</v>
      </c>
    </row>
    <row r="7138" spans="6:9" x14ac:dyDescent="0.25">
      <c r="F7138" t="str">
        <f t="shared" si="115"/>
        <v>ALLWHOLE LEAF LTD.</v>
      </c>
      <c r="G7138" s="149" t="s">
        <v>13438</v>
      </c>
      <c r="H7138" s="149" t="s">
        <v>10952</v>
      </c>
      <c r="I7138">
        <v>40421509</v>
      </c>
    </row>
    <row r="7139" spans="6:9" x14ac:dyDescent="0.25">
      <c r="F7139" t="str">
        <f t="shared" si="115"/>
        <v>ALLWHOLESALE INDUSTRIAL ELECTRONICS</v>
      </c>
      <c r="G7139" s="149" t="s">
        <v>13438</v>
      </c>
      <c r="H7139" s="149" t="s">
        <v>10953</v>
      </c>
      <c r="I7139">
        <v>40008901</v>
      </c>
    </row>
    <row r="7140" spans="6:9" x14ac:dyDescent="0.25">
      <c r="F7140" t="str">
        <f t="shared" si="115"/>
        <v>ALLWICHITA AIRPORT AUTHORITY</v>
      </c>
      <c r="G7140" s="149" t="s">
        <v>13438</v>
      </c>
      <c r="H7140" s="149" t="s">
        <v>10954</v>
      </c>
      <c r="I7140">
        <v>40008144</v>
      </c>
    </row>
    <row r="7141" spans="6:9" x14ac:dyDescent="0.25">
      <c r="F7141" t="str">
        <f t="shared" si="115"/>
        <v>ALLWIEGEL TOOLS WORKS, INC.</v>
      </c>
      <c r="G7141" s="149" t="s">
        <v>13438</v>
      </c>
      <c r="H7141" s="149" t="s">
        <v>10955</v>
      </c>
      <c r="I7141">
        <v>40007649</v>
      </c>
    </row>
    <row r="7142" spans="6:9" x14ac:dyDescent="0.25">
      <c r="F7142" t="str">
        <f t="shared" si="115"/>
        <v>ALLWIELAND COPPER PRODUCTS, LLC</v>
      </c>
      <c r="G7142" s="149" t="s">
        <v>13438</v>
      </c>
      <c r="H7142" s="149" t="s">
        <v>10956</v>
      </c>
      <c r="I7142">
        <v>40002692</v>
      </c>
    </row>
    <row r="7143" spans="6:9" x14ac:dyDescent="0.25">
      <c r="F7143" t="str">
        <f t="shared" si="115"/>
        <v>ALLWILCO MACHINE &amp; MOLD INC.</v>
      </c>
      <c r="G7143" s="149" t="s">
        <v>13438</v>
      </c>
      <c r="H7143" s="149" t="s">
        <v>10957</v>
      </c>
      <c r="I7143">
        <v>40420719</v>
      </c>
    </row>
    <row r="7144" spans="6:9" x14ac:dyDescent="0.25">
      <c r="F7144" t="str">
        <f t="shared" si="115"/>
        <v>ALLWILKERSON BAKING COMPANY</v>
      </c>
      <c r="G7144" s="149" t="s">
        <v>13438</v>
      </c>
      <c r="H7144" s="149" t="s">
        <v>10959</v>
      </c>
      <c r="I7144">
        <v>40008439</v>
      </c>
    </row>
    <row r="7145" spans="6:9" x14ac:dyDescent="0.25">
      <c r="F7145" t="str">
        <f t="shared" si="115"/>
        <v>ALLWIN FOODS CORP.</v>
      </c>
      <c r="G7145" s="149" t="s">
        <v>13438</v>
      </c>
      <c r="H7145" s="149" t="s">
        <v>10968</v>
      </c>
      <c r="I7145">
        <v>40005455</v>
      </c>
    </row>
    <row r="7146" spans="6:9" x14ac:dyDescent="0.25">
      <c r="F7146" t="str">
        <f t="shared" si="115"/>
        <v>ALLWINDHAM HARVEST SPECIALTIES LTD</v>
      </c>
      <c r="G7146" s="149" t="s">
        <v>13438</v>
      </c>
      <c r="H7146" s="149" t="s">
        <v>10970</v>
      </c>
      <c r="I7146">
        <v>40420997</v>
      </c>
    </row>
    <row r="7147" spans="6:9" x14ac:dyDescent="0.25">
      <c r="F7147" t="str">
        <f t="shared" si="115"/>
        <v>ALLWINDMOELLER &amp; HOELSCHER</v>
      </c>
      <c r="G7147" s="149" t="s">
        <v>13438</v>
      </c>
      <c r="H7147" s="149" t="s">
        <v>10971</v>
      </c>
      <c r="I7147">
        <v>40003775</v>
      </c>
    </row>
    <row r="7148" spans="6:9" x14ac:dyDescent="0.25">
      <c r="F7148" t="str">
        <f t="shared" si="115"/>
        <v>ALLWINDSOR FOODS</v>
      </c>
      <c r="G7148" s="149" t="s">
        <v>13438</v>
      </c>
      <c r="H7148" s="149" t="s">
        <v>10973</v>
      </c>
      <c r="I7148">
        <v>40007420</v>
      </c>
    </row>
    <row r="7149" spans="6:9" x14ac:dyDescent="0.25">
      <c r="F7149" t="str">
        <f t="shared" si="115"/>
        <v>ALLWINSKILL'S INDUSTRIES LTD.</v>
      </c>
      <c r="G7149" s="149" t="s">
        <v>13438</v>
      </c>
      <c r="H7149" s="149" t="s">
        <v>10976</v>
      </c>
      <c r="I7149">
        <v>40420471</v>
      </c>
    </row>
    <row r="7150" spans="6:9" x14ac:dyDescent="0.25">
      <c r="F7150" t="str">
        <f t="shared" si="115"/>
        <v>ALLWINZER</v>
      </c>
      <c r="G7150" s="149" t="s">
        <v>13438</v>
      </c>
      <c r="H7150" s="149" t="s">
        <v>10978</v>
      </c>
      <c r="I7150">
        <v>40007171</v>
      </c>
    </row>
    <row r="7151" spans="6:9" x14ac:dyDescent="0.25">
      <c r="F7151" t="str">
        <f t="shared" si="115"/>
        <v>ALLWIOSS-ATLANTA, GA</v>
      </c>
      <c r="G7151" s="149" t="s">
        <v>13438</v>
      </c>
      <c r="H7151" s="149" t="s">
        <v>10980</v>
      </c>
      <c r="I7151">
        <v>40008734</v>
      </c>
    </row>
    <row r="7152" spans="6:9" x14ac:dyDescent="0.25">
      <c r="F7152" t="str">
        <f t="shared" si="115"/>
        <v>ALLWIPOTEC-OCS INC</v>
      </c>
      <c r="G7152" s="149" t="s">
        <v>13438</v>
      </c>
      <c r="H7152" s="149" t="s">
        <v>10981</v>
      </c>
      <c r="I7152">
        <v>40008900</v>
      </c>
    </row>
    <row r="7153" spans="6:9" x14ac:dyDescent="0.25">
      <c r="F7153" t="str">
        <f t="shared" si="115"/>
        <v>ALLWISCON CORP / DBA CAPUTO CHEESE</v>
      </c>
      <c r="G7153" s="149" t="s">
        <v>13438</v>
      </c>
      <c r="H7153" s="149" t="s">
        <v>10982</v>
      </c>
      <c r="I7153">
        <v>40007843</v>
      </c>
    </row>
    <row r="7154" spans="6:9" x14ac:dyDescent="0.25">
      <c r="F7154" t="str">
        <f t="shared" si="115"/>
        <v>ALLWITRON</v>
      </c>
      <c r="G7154" s="149" t="s">
        <v>13438</v>
      </c>
      <c r="H7154" s="149" t="s">
        <v>10983</v>
      </c>
      <c r="I7154">
        <v>40003377</v>
      </c>
    </row>
    <row r="7155" spans="6:9" x14ac:dyDescent="0.25">
      <c r="F7155" t="str">
        <f t="shared" si="115"/>
        <v>ALLWITRON CANADA</v>
      </c>
      <c r="G7155" s="149" t="s">
        <v>13438</v>
      </c>
      <c r="H7155" s="149" t="s">
        <v>13975</v>
      </c>
      <c r="I7155">
        <v>40420966</v>
      </c>
    </row>
    <row r="7156" spans="6:9" x14ac:dyDescent="0.25">
      <c r="F7156" t="str">
        <f t="shared" si="115"/>
        <v>ALLWITRON CANADA CORPORATION</v>
      </c>
      <c r="G7156" s="149" t="s">
        <v>13438</v>
      </c>
      <c r="H7156" s="149" t="s">
        <v>10984</v>
      </c>
      <c r="I7156">
        <v>40421212</v>
      </c>
    </row>
    <row r="7157" spans="6:9" x14ac:dyDescent="0.25">
      <c r="F7157" t="str">
        <f t="shared" si="115"/>
        <v>ALLWKW ERBSLOEH NORTH AMERICA, LLC</v>
      </c>
      <c r="G7157" s="149" t="s">
        <v>13438</v>
      </c>
      <c r="H7157" s="149" t="s">
        <v>10987</v>
      </c>
      <c r="I7157">
        <v>40008060</v>
      </c>
    </row>
    <row r="7158" spans="6:9" x14ac:dyDescent="0.25">
      <c r="F7158" t="str">
        <f t="shared" si="115"/>
        <v>ALLWM GOODYEAR CO</v>
      </c>
      <c r="G7158" s="149" t="s">
        <v>13438</v>
      </c>
      <c r="H7158" s="149" t="s">
        <v>10988</v>
      </c>
      <c r="I7158">
        <v>40000298</v>
      </c>
    </row>
    <row r="7159" spans="6:9" x14ac:dyDescent="0.25">
      <c r="F7159" t="str">
        <f t="shared" si="115"/>
        <v>ALLWM WRIGLEY JR. CO.</v>
      </c>
      <c r="G7159" s="149" t="s">
        <v>13438</v>
      </c>
      <c r="H7159" s="149" t="s">
        <v>10990</v>
      </c>
      <c r="I7159">
        <v>40004131</v>
      </c>
    </row>
    <row r="7160" spans="6:9" x14ac:dyDescent="0.25">
      <c r="F7160" t="str">
        <f t="shared" si="115"/>
        <v>ALLWM. BOLTHOUSE FARMS, INC.</v>
      </c>
      <c r="G7160" s="149" t="s">
        <v>13438</v>
      </c>
      <c r="H7160" s="149" t="s">
        <v>13976</v>
      </c>
      <c r="I7160">
        <v>40001545</v>
      </c>
    </row>
    <row r="7161" spans="6:9" x14ac:dyDescent="0.25">
      <c r="F7161" t="str">
        <f t="shared" si="115"/>
        <v>ALLWM. T. BURNETT &amp; CO</v>
      </c>
      <c r="G7161" s="149" t="s">
        <v>13438</v>
      </c>
      <c r="H7161" s="149" t="s">
        <v>10991</v>
      </c>
      <c r="I7161">
        <v>40005317</v>
      </c>
    </row>
    <row r="7162" spans="6:9" x14ac:dyDescent="0.25">
      <c r="F7162" t="str">
        <f t="shared" si="115"/>
        <v>ALLWM. WRIGLEY JR. COMPANY</v>
      </c>
      <c r="G7162" s="149" t="s">
        <v>13438</v>
      </c>
      <c r="H7162" s="149" t="s">
        <v>10992</v>
      </c>
      <c r="I7162">
        <v>40003209</v>
      </c>
    </row>
    <row r="7163" spans="6:9" x14ac:dyDescent="0.25">
      <c r="F7163" t="str">
        <f t="shared" si="115"/>
        <v>ALLWM.T. BURNETT &amp; CO.</v>
      </c>
      <c r="G7163" s="149" t="s">
        <v>13438</v>
      </c>
      <c r="H7163" s="149" t="s">
        <v>10993</v>
      </c>
      <c r="I7163">
        <v>40001823</v>
      </c>
    </row>
    <row r="7164" spans="6:9" x14ac:dyDescent="0.25">
      <c r="F7164" t="str">
        <f t="shared" si="115"/>
        <v>ALLWM.T.BURNETT FOAM LLC</v>
      </c>
      <c r="G7164" s="149" t="s">
        <v>13438</v>
      </c>
      <c r="H7164" s="149" t="s">
        <v>10994</v>
      </c>
      <c r="I7164">
        <v>40008795</v>
      </c>
    </row>
    <row r="7165" spans="6:9" x14ac:dyDescent="0.25">
      <c r="F7165" t="str">
        <f t="shared" si="115"/>
        <v>ALLWMV INCORPORATED</v>
      </c>
      <c r="G7165" s="149" t="s">
        <v>13438</v>
      </c>
      <c r="H7165" s="149" t="s">
        <v>13977</v>
      </c>
      <c r="I7165">
        <v>40008372</v>
      </c>
    </row>
    <row r="7166" spans="6:9" x14ac:dyDescent="0.25">
      <c r="F7166" t="str">
        <f t="shared" si="115"/>
        <v>ALLWO CHONG CO., INC.</v>
      </c>
      <c r="G7166" s="149" t="s">
        <v>13438</v>
      </c>
      <c r="H7166" s="149" t="s">
        <v>10996</v>
      </c>
      <c r="I7166">
        <v>40008429</v>
      </c>
    </row>
    <row r="7167" spans="6:9" x14ac:dyDescent="0.25">
      <c r="F7167" t="str">
        <f t="shared" si="115"/>
        <v>ALLWOERNER BAKERY EQUIP. CO.</v>
      </c>
      <c r="G7167" s="149" t="s">
        <v>13438</v>
      </c>
      <c r="H7167" s="149" t="s">
        <v>10997</v>
      </c>
      <c r="I7167">
        <v>40006984</v>
      </c>
    </row>
    <row r="7168" spans="6:9" x14ac:dyDescent="0.25">
      <c r="F7168" t="str">
        <f t="shared" si="115"/>
        <v>ALLWOLSELEY INDUSTRIAL GROUP</v>
      </c>
      <c r="G7168" s="149" t="s">
        <v>13438</v>
      </c>
      <c r="H7168" s="149" t="s">
        <v>10999</v>
      </c>
      <c r="I7168">
        <v>40007092</v>
      </c>
    </row>
    <row r="7169" spans="6:9" x14ac:dyDescent="0.25">
      <c r="F7169" t="str">
        <f t="shared" si="115"/>
        <v>ALLWOLSELEY INDUSTRIAL GROUP #180</v>
      </c>
      <c r="G7169" s="149" t="s">
        <v>13438</v>
      </c>
      <c r="H7169" s="149" t="s">
        <v>11000</v>
      </c>
      <c r="I7169">
        <v>40007402</v>
      </c>
    </row>
    <row r="7170" spans="6:9" x14ac:dyDescent="0.25">
      <c r="F7170" t="str">
        <f t="shared" si="115"/>
        <v>ALLWOODGRAIN MILLWORK</v>
      </c>
      <c r="G7170" s="149" t="s">
        <v>13438</v>
      </c>
      <c r="H7170" s="149" t="s">
        <v>13978</v>
      </c>
      <c r="I7170">
        <v>40008530</v>
      </c>
    </row>
    <row r="7171" spans="6:9" x14ac:dyDescent="0.25">
      <c r="F7171" t="str">
        <f t="shared" ref="F7171:F7234" si="116">CONCATENATE(G7171, H7171)</f>
        <v>ALLWOODS FABRICATION, LLC</v>
      </c>
      <c r="G7171" s="149" t="s">
        <v>13438</v>
      </c>
      <c r="H7171" s="149" t="s">
        <v>11010</v>
      </c>
      <c r="I7171">
        <v>40000246</v>
      </c>
    </row>
    <row r="7172" spans="6:9" x14ac:dyDescent="0.25">
      <c r="F7172" t="str">
        <f t="shared" si="116"/>
        <v>ALLWORLD COLOR - AURORA</v>
      </c>
      <c r="G7172" s="149" t="s">
        <v>13438</v>
      </c>
      <c r="H7172" s="149" t="s">
        <v>11014</v>
      </c>
      <c r="I7172">
        <v>40420458</v>
      </c>
    </row>
    <row r="7173" spans="6:9" x14ac:dyDescent="0.25">
      <c r="F7173" t="str">
        <f t="shared" si="116"/>
        <v>ALLWORLD COLOR DUBUQUE</v>
      </c>
      <c r="G7173" s="149" t="s">
        <v>13438</v>
      </c>
      <c r="H7173" s="149" t="s">
        <v>11015</v>
      </c>
      <c r="I7173">
        <v>40002876</v>
      </c>
    </row>
    <row r="7174" spans="6:9" x14ac:dyDescent="0.25">
      <c r="F7174" t="str">
        <f t="shared" si="116"/>
        <v>ALLWORLD COLOR MONTREAL</v>
      </c>
      <c r="G7174" s="149" t="s">
        <v>13438</v>
      </c>
      <c r="H7174" s="149" t="s">
        <v>11017</v>
      </c>
      <c r="I7174">
        <v>40420498</v>
      </c>
    </row>
    <row r="7175" spans="6:9" x14ac:dyDescent="0.25">
      <c r="F7175" t="str">
        <f t="shared" si="116"/>
        <v>ALLWORLD COLOR MT. MORRIS</v>
      </c>
      <c r="G7175" s="149" t="s">
        <v>13438</v>
      </c>
      <c r="H7175" s="149" t="s">
        <v>11018</v>
      </c>
      <c r="I7175">
        <v>40003122</v>
      </c>
    </row>
    <row r="7176" spans="6:9" x14ac:dyDescent="0.25">
      <c r="F7176" t="str">
        <f t="shared" si="116"/>
        <v>ALLWORLD COLOR RICHMOND HILL</v>
      </c>
      <c r="G7176" s="149" t="s">
        <v>13438</v>
      </c>
      <c r="H7176" s="149" t="s">
        <v>11019</v>
      </c>
      <c r="I7176">
        <v>40420530</v>
      </c>
    </row>
    <row r="7177" spans="6:9" x14ac:dyDescent="0.25">
      <c r="F7177" t="str">
        <f t="shared" si="116"/>
        <v>ALLWORLD COLOR VERSAILLES</v>
      </c>
      <c r="G7177" s="149" t="s">
        <v>13438</v>
      </c>
      <c r="H7177" s="149" t="s">
        <v>11021</v>
      </c>
      <c r="I7177">
        <v>40001064</v>
      </c>
    </row>
    <row r="7178" spans="6:9" x14ac:dyDescent="0.25">
      <c r="F7178" t="str">
        <f t="shared" si="116"/>
        <v>ALLWORLD WIDE MFG CO., INC.</v>
      </c>
      <c r="G7178" s="149" t="s">
        <v>13438</v>
      </c>
      <c r="H7178" s="149" t="s">
        <v>11022</v>
      </c>
      <c r="I7178">
        <v>40006767</v>
      </c>
    </row>
    <row r="7179" spans="6:9" x14ac:dyDescent="0.25">
      <c r="F7179" t="str">
        <f t="shared" si="116"/>
        <v>ALLWORLD WIDE PRINTING</v>
      </c>
      <c r="G7179" s="149" t="s">
        <v>13438</v>
      </c>
      <c r="H7179" s="149" t="s">
        <v>11023</v>
      </c>
      <c r="I7179">
        <v>40005473</v>
      </c>
    </row>
    <row r="7180" spans="6:9" x14ac:dyDescent="0.25">
      <c r="F7180" t="str">
        <f t="shared" si="116"/>
        <v>ALLWORTHINGTON ARMSTRONG VENTURE</v>
      </c>
      <c r="G7180" s="149" t="s">
        <v>13438</v>
      </c>
      <c r="H7180" s="149" t="s">
        <v>11025</v>
      </c>
      <c r="I7180">
        <v>40002118</v>
      </c>
    </row>
    <row r="7181" spans="6:9" x14ac:dyDescent="0.25">
      <c r="F7181" t="str">
        <f t="shared" si="116"/>
        <v>ALLWRABACON INC.</v>
      </c>
      <c r="G7181" s="149" t="s">
        <v>13438</v>
      </c>
      <c r="H7181" s="149" t="s">
        <v>11027</v>
      </c>
      <c r="I7181">
        <v>40006664</v>
      </c>
    </row>
    <row r="7182" spans="6:9" x14ac:dyDescent="0.25">
      <c r="F7182" t="str">
        <f t="shared" si="116"/>
        <v>ALLWRIGHT BUSINESS FORMS INC</v>
      </c>
      <c r="G7182" s="149" t="s">
        <v>13438</v>
      </c>
      <c r="H7182" s="149" t="s">
        <v>11028</v>
      </c>
      <c r="I7182">
        <v>40006975</v>
      </c>
    </row>
    <row r="7183" spans="6:9" x14ac:dyDescent="0.25">
      <c r="F7183" t="str">
        <f t="shared" si="116"/>
        <v>ALLWRIGHT PRINTING</v>
      </c>
      <c r="G7183" s="149" t="s">
        <v>13438</v>
      </c>
      <c r="H7183" s="149" t="s">
        <v>11029</v>
      </c>
      <c r="I7183">
        <v>40006965</v>
      </c>
    </row>
    <row r="7184" spans="6:9" x14ac:dyDescent="0.25">
      <c r="F7184" t="str">
        <f t="shared" si="116"/>
        <v>ALLWRIGLEY</v>
      </c>
      <c r="G7184" s="149" t="s">
        <v>13438</v>
      </c>
      <c r="H7184" s="149" t="s">
        <v>11030</v>
      </c>
      <c r="I7184">
        <v>40006636</v>
      </c>
    </row>
    <row r="7185" spans="6:9" x14ac:dyDescent="0.25">
      <c r="F7185" t="str">
        <f t="shared" si="116"/>
        <v>ALLWRIGLEY - FLOWERY BRANCH</v>
      </c>
      <c r="G7185" s="149" t="s">
        <v>13438</v>
      </c>
      <c r="H7185" s="149" t="s">
        <v>11031</v>
      </c>
      <c r="I7185">
        <v>40005966</v>
      </c>
    </row>
    <row r="7186" spans="6:9" x14ac:dyDescent="0.25">
      <c r="F7186" t="str">
        <f t="shared" si="116"/>
        <v>ALLWRIGLEY CANADA</v>
      </c>
      <c r="G7186" s="149" t="s">
        <v>13438</v>
      </c>
      <c r="H7186" s="149" t="s">
        <v>11032</v>
      </c>
      <c r="I7186">
        <v>40421081</v>
      </c>
    </row>
    <row r="7187" spans="6:9" x14ac:dyDescent="0.25">
      <c r="F7187" t="str">
        <f t="shared" si="116"/>
        <v>ALLWSI DOORS</v>
      </c>
      <c r="G7187" s="149" t="s">
        <v>13438</v>
      </c>
      <c r="H7187" s="149" t="s">
        <v>11033</v>
      </c>
      <c r="I7187">
        <v>40420887</v>
      </c>
    </row>
    <row r="7188" spans="6:9" x14ac:dyDescent="0.25">
      <c r="F7188" t="str">
        <f t="shared" si="116"/>
        <v>ALLWSI GLOBAL</v>
      </c>
      <c r="G7188" s="149" t="s">
        <v>13438</v>
      </c>
      <c r="H7188" s="149" t="s">
        <v>11034</v>
      </c>
      <c r="I7188">
        <v>40004364</v>
      </c>
    </row>
    <row r="7189" spans="6:9" x14ac:dyDescent="0.25">
      <c r="F7189" t="str">
        <f t="shared" si="116"/>
        <v>ALLWST INDUSTRIES, LLC</v>
      </c>
      <c r="G7189" s="149" t="s">
        <v>13438</v>
      </c>
      <c r="H7189" s="149" t="s">
        <v>11035</v>
      </c>
      <c r="I7189">
        <v>40007819</v>
      </c>
    </row>
    <row r="7190" spans="6:9" x14ac:dyDescent="0.25">
      <c r="F7190" t="str">
        <f t="shared" si="116"/>
        <v>ALLWYCO SERVICES</v>
      </c>
      <c r="G7190" s="149" t="s">
        <v>13438</v>
      </c>
      <c r="H7190" s="149" t="s">
        <v>11039</v>
      </c>
      <c r="I7190">
        <v>40008756</v>
      </c>
    </row>
    <row r="7191" spans="6:9" x14ac:dyDescent="0.25">
      <c r="F7191" t="str">
        <f t="shared" si="116"/>
        <v>ALLWYN-MATIC INC.</v>
      </c>
      <c r="G7191" s="149" t="s">
        <v>13438</v>
      </c>
      <c r="H7191" s="149" t="s">
        <v>11041</v>
      </c>
      <c r="I7191">
        <v>40002823</v>
      </c>
    </row>
    <row r="7192" spans="6:9" x14ac:dyDescent="0.25">
      <c r="F7192" t="str">
        <f t="shared" si="116"/>
        <v>ALLWYNRIGHT CORP</v>
      </c>
      <c r="G7192" s="149" t="s">
        <v>13438</v>
      </c>
      <c r="H7192" s="149" t="s">
        <v>13979</v>
      </c>
      <c r="I7192">
        <v>40002024</v>
      </c>
    </row>
    <row r="7193" spans="6:9" x14ac:dyDescent="0.25">
      <c r="F7193" t="str">
        <f t="shared" si="116"/>
        <v>ALLX PAK USA LLC</v>
      </c>
      <c r="G7193" s="149" t="s">
        <v>13438</v>
      </c>
      <c r="H7193" s="149" t="s">
        <v>11045</v>
      </c>
      <c r="I7193">
        <v>40005038</v>
      </c>
    </row>
    <row r="7194" spans="6:9" x14ac:dyDescent="0.25">
      <c r="F7194" t="str">
        <f t="shared" si="116"/>
        <v>ALLXALT ENERGY LLC</v>
      </c>
      <c r="G7194" s="149" t="s">
        <v>13438</v>
      </c>
      <c r="H7194" s="149" t="s">
        <v>11046</v>
      </c>
      <c r="I7194">
        <v>40009023</v>
      </c>
    </row>
    <row r="7195" spans="6:9" x14ac:dyDescent="0.25">
      <c r="F7195" t="str">
        <f t="shared" si="116"/>
        <v>ALLXERIUM</v>
      </c>
      <c r="G7195" s="149" t="s">
        <v>13438</v>
      </c>
      <c r="H7195" s="149" t="s">
        <v>11047</v>
      </c>
      <c r="I7195">
        <v>40420188</v>
      </c>
    </row>
    <row r="7196" spans="6:9" x14ac:dyDescent="0.25">
      <c r="F7196" t="str">
        <f t="shared" si="116"/>
        <v>ALLXL EQUIPMENT LIMITED</v>
      </c>
      <c r="G7196" s="149" t="s">
        <v>13438</v>
      </c>
      <c r="H7196" s="149" t="s">
        <v>11048</v>
      </c>
      <c r="I7196">
        <v>40420961</v>
      </c>
    </row>
    <row r="7197" spans="6:9" x14ac:dyDescent="0.25">
      <c r="F7197" t="str">
        <f t="shared" si="116"/>
        <v>ALLXPRESSDOCS PARTNERS, LTD.</v>
      </c>
      <c r="G7197" s="149" t="s">
        <v>13438</v>
      </c>
      <c r="H7197" s="149" t="s">
        <v>11049</v>
      </c>
      <c r="I7197">
        <v>40007227</v>
      </c>
    </row>
    <row r="7198" spans="6:9" x14ac:dyDescent="0.25">
      <c r="F7198" t="str">
        <f t="shared" si="116"/>
        <v>ALLYACHIYO OF ONTARIO MFG INC.</v>
      </c>
      <c r="G7198" s="149" t="s">
        <v>13438</v>
      </c>
      <c r="H7198" s="149" t="s">
        <v>11053</v>
      </c>
      <c r="I7198">
        <v>40420252</v>
      </c>
    </row>
    <row r="7199" spans="6:9" x14ac:dyDescent="0.25">
      <c r="F7199" t="str">
        <f t="shared" si="116"/>
        <v>ALLYKK AP AMERICA INC -  DUBLIN</v>
      </c>
      <c r="G7199" s="149" t="s">
        <v>13438</v>
      </c>
      <c r="H7199" s="149" t="s">
        <v>11057</v>
      </c>
      <c r="I7199">
        <v>40004493</v>
      </c>
    </row>
    <row r="7200" spans="6:9" x14ac:dyDescent="0.25">
      <c r="F7200" t="str">
        <f t="shared" si="116"/>
        <v>ALLYOKOHAMA TIRE MFG VIRGINIA, LLC</v>
      </c>
      <c r="G7200" s="149" t="s">
        <v>13438</v>
      </c>
      <c r="H7200" s="149" t="s">
        <v>11058</v>
      </c>
      <c r="I7200">
        <v>40000304</v>
      </c>
    </row>
    <row r="7201" spans="1:49" x14ac:dyDescent="0.25">
      <c r="F7201" t="str">
        <f t="shared" si="116"/>
        <v>ALLYORK REGION MEDIA GROUP</v>
      </c>
      <c r="G7201" s="149" t="s">
        <v>13438</v>
      </c>
      <c r="H7201" s="149" t="s">
        <v>11059</v>
      </c>
      <c r="I7201">
        <v>40420848</v>
      </c>
    </row>
    <row r="7202" spans="1:49" x14ac:dyDescent="0.25">
      <c r="F7202" t="str">
        <f t="shared" si="116"/>
        <v>ALLYUKON MFG. CORP.</v>
      </c>
      <c r="G7202" s="149" t="s">
        <v>13438</v>
      </c>
      <c r="H7202" s="149" t="s">
        <v>11062</v>
      </c>
      <c r="I7202">
        <v>40008616</v>
      </c>
    </row>
    <row r="7203" spans="1:49" x14ac:dyDescent="0.25">
      <c r="F7203" t="str">
        <f t="shared" si="116"/>
        <v>ALLYULI INC DBA MI COSTENITA</v>
      </c>
      <c r="G7203" s="149" t="s">
        <v>13438</v>
      </c>
      <c r="H7203" s="149" t="s">
        <v>11063</v>
      </c>
      <c r="I7203">
        <v>40006836</v>
      </c>
    </row>
    <row r="7204" spans="1:49" x14ac:dyDescent="0.25">
      <c r="F7204" t="str">
        <f t="shared" si="116"/>
        <v>ALLZAGIS USA, LLC</v>
      </c>
      <c r="G7204" s="149" t="s">
        <v>13438</v>
      </c>
      <c r="H7204" s="149" t="s">
        <v>11064</v>
      </c>
      <c r="I7204">
        <v>40005946</v>
      </c>
    </row>
    <row r="7205" spans="1:49" x14ac:dyDescent="0.25">
      <c r="F7205" t="str">
        <f t="shared" si="116"/>
        <v>ALLZAMPOGNA INC</v>
      </c>
      <c r="G7205" s="149" t="s">
        <v>13438</v>
      </c>
      <c r="H7205" s="149" t="s">
        <v>11067</v>
      </c>
      <c r="I7205">
        <v>40007787</v>
      </c>
    </row>
    <row r="7206" spans="1:49" x14ac:dyDescent="0.25">
      <c r="F7206" t="str">
        <f t="shared" si="116"/>
        <v>ALLZEBRA PAPER CONVERTERS INC.</v>
      </c>
      <c r="G7206" s="149" t="s">
        <v>13438</v>
      </c>
      <c r="H7206" s="149" t="s">
        <v>11071</v>
      </c>
      <c r="I7206">
        <v>40421058</v>
      </c>
    </row>
    <row r="7207" spans="1:49" x14ac:dyDescent="0.25">
      <c r="F7207" t="str">
        <f t="shared" si="116"/>
        <v>ALLZF BATAVIA LLC</v>
      </c>
      <c r="G7207" s="149" t="s">
        <v>13438</v>
      </c>
      <c r="H7207" s="149" t="s">
        <v>11074</v>
      </c>
      <c r="I7207">
        <v>40001870</v>
      </c>
    </row>
    <row r="7208" spans="1:49" x14ac:dyDescent="0.25">
      <c r="F7208" t="str">
        <f t="shared" si="116"/>
        <v>ALLZF NORTH AMERICA, INC.</v>
      </c>
      <c r="G7208" s="149" t="s">
        <v>13438</v>
      </c>
      <c r="H7208" s="149" t="s">
        <v>11075</v>
      </c>
      <c r="I7208">
        <v>40005926</v>
      </c>
    </row>
    <row r="7209" spans="1:49" x14ac:dyDescent="0.25">
      <c r="F7209" t="str">
        <f t="shared" si="116"/>
        <v>ALLZIMMER AMERICA CORPORATION</v>
      </c>
      <c r="G7209" s="149" t="s">
        <v>13438</v>
      </c>
      <c r="H7209" s="149" t="s">
        <v>11077</v>
      </c>
      <c r="I7209">
        <v>40005671</v>
      </c>
    </row>
    <row r="7210" spans="1:49" x14ac:dyDescent="0.25">
      <c r="F7210" t="str">
        <f t="shared" si="116"/>
        <v>ALLZIP SORT, INC.</v>
      </c>
      <c r="G7210" s="149" t="s">
        <v>13438</v>
      </c>
      <c r="H7210" s="149" t="s">
        <v>11078</v>
      </c>
      <c r="I7210">
        <v>40002607</v>
      </c>
    </row>
    <row r="7211" spans="1:49" x14ac:dyDescent="0.25">
      <c r="F7211" t="str">
        <f t="shared" si="116"/>
        <v>ALLZIRCATEC PRECISION INDUSTRIES INC.</v>
      </c>
      <c r="G7211" s="149" t="s">
        <v>13438</v>
      </c>
      <c r="H7211" s="149" t="s">
        <v>11079</v>
      </c>
      <c r="I7211">
        <v>40420367</v>
      </c>
    </row>
    <row r="7212" spans="1:49" x14ac:dyDescent="0.25">
      <c r="F7212" t="str">
        <f t="shared" si="116"/>
        <v>ALLZOETIS</v>
      </c>
      <c r="G7212" s="149" t="s">
        <v>13438</v>
      </c>
      <c r="H7212" s="149" t="s">
        <v>11081</v>
      </c>
      <c r="I7212">
        <v>40420347</v>
      </c>
    </row>
    <row r="7213" spans="1:49" x14ac:dyDescent="0.25">
      <c r="F7213" t="str">
        <f t="shared" si="116"/>
        <v>ALLZOETIS LLC</v>
      </c>
      <c r="G7213" s="149" t="s">
        <v>13438</v>
      </c>
      <c r="H7213" s="149" t="s">
        <v>11082</v>
      </c>
      <c r="I7213">
        <v>40007865</v>
      </c>
    </row>
    <row r="7214" spans="1:49" x14ac:dyDescent="0.25">
      <c r="F7214" t="str">
        <f t="shared" si="116"/>
        <v>ALLZUND AMERICA, INC.</v>
      </c>
      <c r="G7214" s="149" t="s">
        <v>13438</v>
      </c>
      <c r="H7214" s="149" t="s">
        <v>11085</v>
      </c>
      <c r="I7214">
        <v>40003382</v>
      </c>
    </row>
    <row r="7215" spans="1:49" x14ac:dyDescent="0.25">
      <c r="A7215">
        <v>4100</v>
      </c>
      <c r="B7215">
        <v>30080</v>
      </c>
      <c r="C7215">
        <v>4025</v>
      </c>
      <c r="D7215">
        <v>415</v>
      </c>
      <c r="E7215" s="124" t="s">
        <v>13980</v>
      </c>
      <c r="F7215" t="str">
        <f t="shared" si="116"/>
        <v>Brian SpetkaCYBEX INTERNATIONAL</v>
      </c>
      <c r="G7215" s="150" t="str">
        <f t="shared" ref="G7215:G7278" si="117">RIGHT(E7215,LEN(E7215)-3)</f>
        <v>Brian Spetka</v>
      </c>
      <c r="H7215" s="149" t="s">
        <v>2628</v>
      </c>
      <c r="I7215">
        <v>40007142</v>
      </c>
      <c r="J7215" t="s">
        <v>12492</v>
      </c>
      <c r="K7215" t="s">
        <v>13981</v>
      </c>
      <c r="L7215" t="s">
        <v>13982</v>
      </c>
      <c r="M7215" t="s">
        <v>12976</v>
      </c>
      <c r="N7215">
        <v>55060</v>
      </c>
      <c r="Q7215" t="s">
        <v>12415</v>
      </c>
      <c r="R7215" t="s">
        <v>12416</v>
      </c>
      <c r="S7215" t="s">
        <v>13983</v>
      </c>
      <c r="U7215" t="s">
        <v>12418</v>
      </c>
      <c r="W7215">
        <v>11</v>
      </c>
      <c r="X7215">
        <v>0</v>
      </c>
      <c r="Y7215" t="s">
        <v>12472</v>
      </c>
      <c r="Z7215" t="s">
        <v>12420</v>
      </c>
      <c r="AA7215" t="s">
        <v>12429</v>
      </c>
      <c r="AB7215" t="s">
        <v>12473</v>
      </c>
      <c r="AC7215">
        <v>2</v>
      </c>
      <c r="AD7215" s="123">
        <v>41484</v>
      </c>
      <c r="AE7215" t="s">
        <v>12431</v>
      </c>
      <c r="AG7215">
        <v>40007142</v>
      </c>
      <c r="AL7215" t="s">
        <v>12473</v>
      </c>
      <c r="AN7215">
        <v>2414708101</v>
      </c>
      <c r="AO7215">
        <v>16</v>
      </c>
      <c r="AP7215" t="s">
        <v>12424</v>
      </c>
      <c r="AQ7215" t="s">
        <v>11408</v>
      </c>
      <c r="AR7215">
        <v>4100</v>
      </c>
      <c r="AT7215">
        <v>0</v>
      </c>
      <c r="AV7215" t="s">
        <v>13984</v>
      </c>
      <c r="AW7215">
        <v>116100</v>
      </c>
    </row>
    <row r="7216" spans="1:49" x14ac:dyDescent="0.25">
      <c r="A7216">
        <v>4100</v>
      </c>
      <c r="B7216">
        <v>30050</v>
      </c>
      <c r="C7216">
        <v>4025</v>
      </c>
      <c r="D7216">
        <v>415</v>
      </c>
      <c r="E7216" s="124" t="s">
        <v>13980</v>
      </c>
      <c r="F7216" t="str">
        <f t="shared" si="116"/>
        <v>Brian SpetkaLIFE FITNESS</v>
      </c>
      <c r="G7216" s="150" t="str">
        <f t="shared" si="117"/>
        <v>Brian Spetka</v>
      </c>
      <c r="H7216" s="149" t="s">
        <v>5529</v>
      </c>
      <c r="I7216">
        <v>40000316</v>
      </c>
      <c r="K7216" t="s">
        <v>13985</v>
      </c>
      <c r="L7216" t="s">
        <v>13986</v>
      </c>
      <c r="M7216" t="s">
        <v>12546</v>
      </c>
      <c r="N7216" t="s">
        <v>13987</v>
      </c>
      <c r="Q7216" t="s">
        <v>12415</v>
      </c>
      <c r="R7216" t="s">
        <v>12416</v>
      </c>
      <c r="S7216" t="s">
        <v>13988</v>
      </c>
      <c r="U7216" t="s">
        <v>12418</v>
      </c>
      <c r="W7216">
        <v>11</v>
      </c>
      <c r="X7216">
        <v>0</v>
      </c>
      <c r="Y7216" t="s">
        <v>13389</v>
      </c>
      <c r="Z7216" t="s">
        <v>12420</v>
      </c>
      <c r="AA7216" t="s">
        <v>12421</v>
      </c>
      <c r="AB7216" t="s">
        <v>12473</v>
      </c>
      <c r="AC7216">
        <v>2</v>
      </c>
      <c r="AD7216" s="123">
        <v>39111</v>
      </c>
      <c r="AE7216" t="s">
        <v>12423</v>
      </c>
      <c r="AG7216">
        <v>40000316</v>
      </c>
      <c r="AL7216" t="s">
        <v>12473</v>
      </c>
      <c r="AN7216">
        <v>1403134701</v>
      </c>
      <c r="AO7216">
        <v>16</v>
      </c>
      <c r="AP7216" t="s">
        <v>12424</v>
      </c>
      <c r="AQ7216" t="s">
        <v>11408</v>
      </c>
      <c r="AR7216">
        <v>4100</v>
      </c>
      <c r="AT7216">
        <v>2005</v>
      </c>
      <c r="AV7216" t="s">
        <v>13989</v>
      </c>
      <c r="AW7216">
        <v>116100</v>
      </c>
    </row>
    <row r="7217" spans="1:49" x14ac:dyDescent="0.25">
      <c r="A7217">
        <v>4100</v>
      </c>
      <c r="B7217">
        <v>30080</v>
      </c>
      <c r="C7217">
        <v>4025</v>
      </c>
      <c r="D7217">
        <v>415</v>
      </c>
      <c r="E7217" s="124" t="s">
        <v>13980</v>
      </c>
      <c r="F7217" t="str">
        <f t="shared" si="116"/>
        <v>Brian SpetkaLIFE FITNESS - SPECIALTY PRODUCTS</v>
      </c>
      <c r="G7217" s="150" t="str">
        <f t="shared" si="117"/>
        <v>Brian Spetka</v>
      </c>
      <c r="H7217" s="149" t="s">
        <v>5530</v>
      </c>
      <c r="I7217">
        <v>40002288</v>
      </c>
      <c r="J7217" t="s">
        <v>13990</v>
      </c>
      <c r="K7217" t="s">
        <v>13985</v>
      </c>
      <c r="L7217" t="s">
        <v>13986</v>
      </c>
      <c r="M7217" t="s">
        <v>12546</v>
      </c>
      <c r="N7217" t="s">
        <v>13987</v>
      </c>
      <c r="Q7217" t="s">
        <v>12415</v>
      </c>
      <c r="R7217" t="s">
        <v>12416</v>
      </c>
      <c r="U7217" t="s">
        <v>12418</v>
      </c>
      <c r="W7217">
        <v>11</v>
      </c>
      <c r="X7217">
        <v>0</v>
      </c>
      <c r="Y7217" t="s">
        <v>13389</v>
      </c>
      <c r="Z7217" t="s">
        <v>12420</v>
      </c>
      <c r="AA7217" t="s">
        <v>12421</v>
      </c>
      <c r="AB7217" t="s">
        <v>12473</v>
      </c>
      <c r="AC7217">
        <v>2</v>
      </c>
      <c r="AD7217" s="123">
        <v>39111</v>
      </c>
      <c r="AE7217" t="s">
        <v>12423</v>
      </c>
      <c r="AG7217">
        <v>40002288</v>
      </c>
      <c r="AL7217" t="s">
        <v>12473</v>
      </c>
      <c r="AN7217">
        <v>1403134701</v>
      </c>
      <c r="AO7217">
        <v>16</v>
      </c>
      <c r="AP7217" t="s">
        <v>12424</v>
      </c>
      <c r="AQ7217" t="s">
        <v>11408</v>
      </c>
      <c r="AR7217">
        <v>4100</v>
      </c>
      <c r="AS7217" t="s">
        <v>12491</v>
      </c>
      <c r="AT7217">
        <v>2005</v>
      </c>
      <c r="AV7217" t="s">
        <v>13989</v>
      </c>
      <c r="AW7217">
        <v>116100</v>
      </c>
    </row>
    <row r="7218" spans="1:49" x14ac:dyDescent="0.25">
      <c r="D7218">
        <v>415</v>
      </c>
      <c r="E7218" s="124" t="s">
        <v>13980</v>
      </c>
      <c r="F7218" t="str">
        <f t="shared" si="116"/>
        <v>Brian SpetkaPROSPECT QUOTE AND N/C TEST</v>
      </c>
      <c r="G7218" s="150" t="str">
        <f t="shared" si="117"/>
        <v>Brian Spetka</v>
      </c>
      <c r="H7218" s="149" t="s">
        <v>7645</v>
      </c>
      <c r="I7218">
        <v>40404015</v>
      </c>
      <c r="AD7218" s="123"/>
    </row>
    <row r="7219" spans="1:49" x14ac:dyDescent="0.25">
      <c r="A7219">
        <v>4100</v>
      </c>
      <c r="B7219">
        <v>30080</v>
      </c>
      <c r="C7219">
        <v>4025</v>
      </c>
      <c r="D7219">
        <v>415</v>
      </c>
      <c r="E7219" s="124" t="s">
        <v>13980</v>
      </c>
      <c r="F7219" t="str">
        <f t="shared" si="116"/>
        <v>Brian SpetkaPROTOKON KFT. (SPECIALTY PRODUCTS)</v>
      </c>
      <c r="G7219" s="150" t="str">
        <f t="shared" si="117"/>
        <v>Brian Spetka</v>
      </c>
      <c r="H7219" s="149" t="s">
        <v>13907</v>
      </c>
      <c r="I7219">
        <v>6405002</v>
      </c>
      <c r="K7219" t="s">
        <v>13991</v>
      </c>
      <c r="L7219" t="s">
        <v>13992</v>
      </c>
      <c r="N7219">
        <v>0</v>
      </c>
      <c r="Q7219" t="s">
        <v>13993</v>
      </c>
      <c r="R7219" t="s">
        <v>12416</v>
      </c>
      <c r="S7219" t="s">
        <v>13994</v>
      </c>
      <c r="U7219" t="s">
        <v>12418</v>
      </c>
      <c r="W7219">
        <v>12</v>
      </c>
      <c r="X7219">
        <v>1</v>
      </c>
      <c r="Y7219" t="s">
        <v>12472</v>
      </c>
      <c r="Z7219" t="s">
        <v>12420</v>
      </c>
      <c r="AA7219" t="s">
        <v>12421</v>
      </c>
      <c r="AB7219" t="s">
        <v>12757</v>
      </c>
      <c r="AC7219">
        <v>3</v>
      </c>
      <c r="AD7219" s="123">
        <v>39111</v>
      </c>
      <c r="AE7219" t="s">
        <v>12423</v>
      </c>
      <c r="AG7219">
        <v>6405002</v>
      </c>
      <c r="AL7219" t="s">
        <v>12757</v>
      </c>
      <c r="AO7219">
        <v>16</v>
      </c>
      <c r="AP7219" t="s">
        <v>12424</v>
      </c>
      <c r="AQ7219" t="s">
        <v>11408</v>
      </c>
      <c r="AR7219">
        <v>4100</v>
      </c>
      <c r="AT7219">
        <v>2005</v>
      </c>
      <c r="AV7219" t="s">
        <v>13995</v>
      </c>
      <c r="AW7219">
        <v>116120</v>
      </c>
    </row>
    <row r="7220" spans="1:49" x14ac:dyDescent="0.25">
      <c r="A7220">
        <v>4100</v>
      </c>
      <c r="B7220">
        <v>30080</v>
      </c>
      <c r="C7220">
        <v>4033</v>
      </c>
      <c r="D7220">
        <v>410</v>
      </c>
      <c r="E7220" s="124" t="s">
        <v>13996</v>
      </c>
      <c r="F7220" t="str">
        <f t="shared" si="116"/>
        <v>Bruce McMickleG &amp; S AIRPORT CONVEYOR</v>
      </c>
      <c r="G7220" s="150" t="str">
        <f t="shared" si="117"/>
        <v>Bruce McMickle</v>
      </c>
      <c r="H7220" s="149" t="s">
        <v>3794</v>
      </c>
      <c r="I7220">
        <v>40005814</v>
      </c>
      <c r="K7220" t="s">
        <v>13997</v>
      </c>
      <c r="L7220" t="s">
        <v>13998</v>
      </c>
      <c r="M7220" t="s">
        <v>13999</v>
      </c>
      <c r="N7220">
        <v>67213</v>
      </c>
      <c r="Q7220" t="s">
        <v>12415</v>
      </c>
      <c r="R7220" t="s">
        <v>12416</v>
      </c>
      <c r="S7220" t="s">
        <v>14000</v>
      </c>
      <c r="U7220" t="s">
        <v>12418</v>
      </c>
      <c r="W7220">
        <v>11</v>
      </c>
      <c r="X7220">
        <v>0</v>
      </c>
      <c r="Y7220" t="s">
        <v>12419</v>
      </c>
      <c r="Z7220" t="s">
        <v>12420</v>
      </c>
      <c r="AA7220" t="s">
        <v>12429</v>
      </c>
      <c r="AB7220" t="s">
        <v>12422</v>
      </c>
      <c r="AC7220">
        <v>2</v>
      </c>
      <c r="AD7220" s="123">
        <v>39996</v>
      </c>
      <c r="AE7220" t="s">
        <v>12431</v>
      </c>
      <c r="AG7220">
        <v>40005814</v>
      </c>
      <c r="AL7220" t="s">
        <v>12422</v>
      </c>
      <c r="AN7220">
        <v>1717308601</v>
      </c>
      <c r="AO7220">
        <v>16</v>
      </c>
      <c r="AP7220" t="s">
        <v>12424</v>
      </c>
      <c r="AQ7220" t="s">
        <v>11408</v>
      </c>
      <c r="AR7220">
        <v>4100</v>
      </c>
      <c r="AT7220">
        <v>0</v>
      </c>
      <c r="AV7220" t="s">
        <v>14001</v>
      </c>
      <c r="AW7220">
        <v>116100</v>
      </c>
    </row>
    <row r="7221" spans="1:49" x14ac:dyDescent="0.25">
      <c r="A7221">
        <v>4100</v>
      </c>
      <c r="B7221">
        <v>30080</v>
      </c>
      <c r="C7221">
        <v>4033</v>
      </c>
      <c r="D7221">
        <v>417</v>
      </c>
      <c r="E7221" s="124" t="s">
        <v>13996</v>
      </c>
      <c r="F7221" t="str">
        <f t="shared" si="116"/>
        <v>Bruce McMickleHUMANETICS II</v>
      </c>
      <c r="G7221" s="150" t="str">
        <f t="shared" si="117"/>
        <v>Bruce McMickle</v>
      </c>
      <c r="H7221" s="149" t="s">
        <v>4463</v>
      </c>
      <c r="I7221">
        <v>40002520</v>
      </c>
      <c r="K7221" t="s">
        <v>14002</v>
      </c>
      <c r="L7221" t="s">
        <v>14003</v>
      </c>
      <c r="M7221" t="s">
        <v>12494</v>
      </c>
      <c r="N7221" t="s">
        <v>14004</v>
      </c>
      <c r="Q7221" t="s">
        <v>12415</v>
      </c>
      <c r="R7221" t="s">
        <v>12416</v>
      </c>
      <c r="S7221" t="s">
        <v>14005</v>
      </c>
      <c r="U7221" t="s">
        <v>12418</v>
      </c>
      <c r="W7221">
        <v>11</v>
      </c>
      <c r="X7221">
        <v>0</v>
      </c>
      <c r="Y7221" t="s">
        <v>12419</v>
      </c>
      <c r="Z7221" t="s">
        <v>12420</v>
      </c>
      <c r="AA7221" t="s">
        <v>12421</v>
      </c>
      <c r="AB7221" t="s">
        <v>12422</v>
      </c>
      <c r="AC7221">
        <v>2</v>
      </c>
      <c r="AD7221" s="123">
        <v>39111</v>
      </c>
      <c r="AE7221" t="s">
        <v>12423</v>
      </c>
      <c r="AG7221">
        <v>40002520</v>
      </c>
      <c r="AL7221" t="s">
        <v>12422</v>
      </c>
      <c r="AN7221">
        <v>4412104801</v>
      </c>
      <c r="AO7221">
        <v>16</v>
      </c>
      <c r="AP7221" t="s">
        <v>12424</v>
      </c>
      <c r="AQ7221" t="s">
        <v>11408</v>
      </c>
      <c r="AR7221">
        <v>4100</v>
      </c>
      <c r="AT7221">
        <v>2005</v>
      </c>
      <c r="AV7221" t="s">
        <v>14006</v>
      </c>
      <c r="AW7221">
        <v>116100</v>
      </c>
    </row>
    <row r="7222" spans="1:49" x14ac:dyDescent="0.25">
      <c r="A7222">
        <v>4100</v>
      </c>
      <c r="B7222">
        <v>30080</v>
      </c>
      <c r="C7222">
        <v>4033</v>
      </c>
      <c r="D7222">
        <v>417</v>
      </c>
      <c r="E7222" s="124" t="s">
        <v>13996</v>
      </c>
      <c r="F7222" t="str">
        <f t="shared" si="116"/>
        <v>Bruce McMickleJORDIM INTERNATIONAL, INC</v>
      </c>
      <c r="G7222" s="150" t="str">
        <f t="shared" si="117"/>
        <v>Bruce McMickle</v>
      </c>
      <c r="H7222" s="149" t="s">
        <v>5001</v>
      </c>
      <c r="I7222">
        <v>40005878</v>
      </c>
      <c r="K7222" t="s">
        <v>14007</v>
      </c>
      <c r="L7222" t="s">
        <v>14008</v>
      </c>
      <c r="M7222" t="s">
        <v>12735</v>
      </c>
      <c r="N7222">
        <v>33183</v>
      </c>
      <c r="Q7222" t="s">
        <v>12415</v>
      </c>
      <c r="R7222" t="s">
        <v>12416</v>
      </c>
      <c r="S7222" t="s">
        <v>14009</v>
      </c>
      <c r="U7222" t="s">
        <v>12418</v>
      </c>
      <c r="W7222">
        <v>11</v>
      </c>
      <c r="X7222">
        <v>0</v>
      </c>
      <c r="Y7222" t="s">
        <v>12419</v>
      </c>
      <c r="Z7222" t="s">
        <v>12420</v>
      </c>
      <c r="AA7222" t="s">
        <v>12429</v>
      </c>
      <c r="AB7222" t="s">
        <v>12422</v>
      </c>
      <c r="AC7222">
        <v>2</v>
      </c>
      <c r="AD7222" s="123">
        <v>40091</v>
      </c>
      <c r="AE7222" t="s">
        <v>12431</v>
      </c>
      <c r="AG7222">
        <v>40005878</v>
      </c>
      <c r="AL7222" t="s">
        <v>12422</v>
      </c>
      <c r="AN7222">
        <v>1002509201</v>
      </c>
      <c r="AO7222">
        <v>16</v>
      </c>
      <c r="AP7222" t="s">
        <v>12424</v>
      </c>
      <c r="AQ7222" t="s">
        <v>11408</v>
      </c>
      <c r="AR7222">
        <v>4100</v>
      </c>
      <c r="AT7222">
        <v>0</v>
      </c>
      <c r="AV7222" t="s">
        <v>14010</v>
      </c>
      <c r="AW7222">
        <v>116100</v>
      </c>
    </row>
    <row r="7223" spans="1:49" x14ac:dyDescent="0.25">
      <c r="D7223">
        <v>410</v>
      </c>
      <c r="E7223" s="124" t="s">
        <v>13996</v>
      </c>
      <c r="F7223" t="str">
        <f t="shared" si="116"/>
        <v>Bruce McMicklePROSPECT QUOTE AND N/C TEST</v>
      </c>
      <c r="G7223" s="150" t="str">
        <f t="shared" si="117"/>
        <v>Bruce McMickle</v>
      </c>
      <c r="H7223" s="149" t="s">
        <v>7645</v>
      </c>
      <c r="I7223">
        <v>40404010</v>
      </c>
      <c r="AD7223" s="123"/>
    </row>
    <row r="7224" spans="1:49" x14ac:dyDescent="0.25">
      <c r="A7224">
        <v>4100</v>
      </c>
      <c r="B7224">
        <v>30080</v>
      </c>
      <c r="C7224">
        <v>4033</v>
      </c>
      <c r="D7224">
        <v>417</v>
      </c>
      <c r="E7224" s="124" t="s">
        <v>13996</v>
      </c>
      <c r="F7224" t="str">
        <f t="shared" si="116"/>
        <v>Bruce McMickleVIC THOMPSON COMPANY</v>
      </c>
      <c r="G7224" s="150" t="str">
        <f t="shared" si="117"/>
        <v>Bruce McMickle</v>
      </c>
      <c r="H7224" s="149" t="s">
        <v>10658</v>
      </c>
      <c r="I7224">
        <v>40008491</v>
      </c>
      <c r="K7224" t="s">
        <v>14011</v>
      </c>
      <c r="L7224" t="s">
        <v>14012</v>
      </c>
      <c r="M7224" t="s">
        <v>12494</v>
      </c>
      <c r="N7224">
        <v>76014</v>
      </c>
      <c r="Q7224" t="s">
        <v>12415</v>
      </c>
      <c r="R7224" t="s">
        <v>12416</v>
      </c>
      <c r="S7224" t="s">
        <v>14013</v>
      </c>
      <c r="U7224" t="s">
        <v>12418</v>
      </c>
      <c r="W7224">
        <v>11</v>
      </c>
      <c r="X7224">
        <v>0</v>
      </c>
      <c r="Y7224" t="s">
        <v>12419</v>
      </c>
      <c r="Z7224" t="s">
        <v>12420</v>
      </c>
      <c r="AA7224" t="s">
        <v>12429</v>
      </c>
      <c r="AB7224" t="s">
        <v>12422</v>
      </c>
      <c r="AC7224">
        <v>2</v>
      </c>
      <c r="AD7224" s="123">
        <v>43381</v>
      </c>
      <c r="AE7224" t="s">
        <v>12431</v>
      </c>
      <c r="AG7224">
        <v>40008491</v>
      </c>
      <c r="AL7224" t="s">
        <v>12422</v>
      </c>
      <c r="AN7224">
        <v>4443901201</v>
      </c>
      <c r="AO7224">
        <v>2</v>
      </c>
      <c r="AP7224" t="s">
        <v>12424</v>
      </c>
      <c r="AQ7224" t="s">
        <v>11408</v>
      </c>
      <c r="AR7224">
        <v>4100</v>
      </c>
      <c r="AT7224">
        <v>0</v>
      </c>
      <c r="AV7224" t="s">
        <v>14014</v>
      </c>
      <c r="AW7224">
        <v>116100</v>
      </c>
    </row>
    <row r="7225" spans="1:49" x14ac:dyDescent="0.25">
      <c r="A7225">
        <v>4100</v>
      </c>
      <c r="B7225">
        <v>30080</v>
      </c>
      <c r="C7225">
        <v>4041</v>
      </c>
      <c r="D7225">
        <v>417</v>
      </c>
      <c r="E7225" s="124" t="s">
        <v>14015</v>
      </c>
      <c r="F7225" t="str">
        <f t="shared" si="116"/>
        <v>Bryan PanellaBEUMER CORPORATION, AIRPORT DIVISIO</v>
      </c>
      <c r="G7225" s="150" t="str">
        <f t="shared" si="117"/>
        <v>Bryan Panella</v>
      </c>
      <c r="H7225" s="149" t="s">
        <v>13484</v>
      </c>
      <c r="I7225">
        <v>40002758</v>
      </c>
      <c r="K7225" t="s">
        <v>14016</v>
      </c>
      <c r="L7225" t="s">
        <v>14012</v>
      </c>
      <c r="M7225" t="s">
        <v>12494</v>
      </c>
      <c r="N7225">
        <v>76010</v>
      </c>
      <c r="Q7225" t="s">
        <v>12415</v>
      </c>
      <c r="R7225" t="s">
        <v>12416</v>
      </c>
      <c r="S7225" t="s">
        <v>14017</v>
      </c>
      <c r="U7225" t="s">
        <v>12418</v>
      </c>
      <c r="V7225">
        <v>30</v>
      </c>
      <c r="W7225">
        <v>11</v>
      </c>
      <c r="X7225">
        <v>0</v>
      </c>
      <c r="Y7225" t="s">
        <v>12765</v>
      </c>
      <c r="Z7225" t="s">
        <v>12420</v>
      </c>
      <c r="AA7225" t="s">
        <v>12421</v>
      </c>
      <c r="AB7225" t="s">
        <v>12757</v>
      </c>
      <c r="AC7225">
        <v>2</v>
      </c>
      <c r="AD7225" s="123">
        <v>39111</v>
      </c>
      <c r="AE7225" t="s">
        <v>12423</v>
      </c>
      <c r="AG7225">
        <v>40002758</v>
      </c>
      <c r="AL7225" t="s">
        <v>12757</v>
      </c>
      <c r="AN7225">
        <v>4443901201</v>
      </c>
      <c r="AO7225">
        <v>16</v>
      </c>
      <c r="AP7225" t="s">
        <v>12424</v>
      </c>
      <c r="AQ7225" t="s">
        <v>11408</v>
      </c>
      <c r="AR7225">
        <v>4100</v>
      </c>
      <c r="AT7225">
        <v>2005</v>
      </c>
      <c r="AV7225" t="s">
        <v>12572</v>
      </c>
      <c r="AW7225">
        <v>116100</v>
      </c>
    </row>
    <row r="7226" spans="1:49" x14ac:dyDescent="0.25">
      <c r="A7226">
        <v>4100</v>
      </c>
      <c r="B7226">
        <v>30080</v>
      </c>
      <c r="C7226">
        <v>4041</v>
      </c>
      <c r="D7226">
        <v>417</v>
      </c>
      <c r="E7226" s="124" t="s">
        <v>14015</v>
      </c>
      <c r="F7226" t="str">
        <f t="shared" si="116"/>
        <v>Bryan PanellaDALLAS/FORT WORTH INTERNATIONAL</v>
      </c>
      <c r="G7226" s="150" t="str">
        <f t="shared" si="117"/>
        <v>Bryan Panella</v>
      </c>
      <c r="H7226" s="149" t="s">
        <v>2702</v>
      </c>
      <c r="I7226">
        <v>40005901</v>
      </c>
      <c r="J7226" t="s">
        <v>14018</v>
      </c>
      <c r="L7226" t="s">
        <v>14019</v>
      </c>
      <c r="M7226" t="s">
        <v>12494</v>
      </c>
      <c r="N7226" t="s">
        <v>14020</v>
      </c>
      <c r="O7226">
        <v>619428</v>
      </c>
      <c r="Q7226" t="s">
        <v>12415</v>
      </c>
      <c r="R7226" t="s">
        <v>12416</v>
      </c>
      <c r="S7226" t="s">
        <v>14021</v>
      </c>
      <c r="U7226" t="s">
        <v>12418</v>
      </c>
      <c r="W7226">
        <v>11</v>
      </c>
      <c r="X7226">
        <v>1</v>
      </c>
      <c r="Y7226" t="s">
        <v>12419</v>
      </c>
      <c r="Z7226" t="s">
        <v>12420</v>
      </c>
      <c r="AA7226" t="s">
        <v>14022</v>
      </c>
      <c r="AB7226" t="s">
        <v>12430</v>
      </c>
      <c r="AC7226">
        <v>2</v>
      </c>
      <c r="AD7226" s="123">
        <v>40119</v>
      </c>
      <c r="AE7226" t="s">
        <v>12528</v>
      </c>
      <c r="AG7226">
        <v>40005901</v>
      </c>
      <c r="AL7226" t="s">
        <v>12430</v>
      </c>
      <c r="AN7226">
        <v>4411307601</v>
      </c>
      <c r="AO7226">
        <v>16</v>
      </c>
      <c r="AP7226" t="s">
        <v>12424</v>
      </c>
      <c r="AQ7226" t="s">
        <v>11408</v>
      </c>
      <c r="AR7226">
        <v>4100</v>
      </c>
      <c r="AT7226">
        <v>0</v>
      </c>
      <c r="AV7226" t="s">
        <v>14023</v>
      </c>
      <c r="AW7226">
        <v>116100</v>
      </c>
    </row>
    <row r="7227" spans="1:49" x14ac:dyDescent="0.25">
      <c r="D7227">
        <v>417</v>
      </c>
      <c r="E7227" s="124" t="s">
        <v>14015</v>
      </c>
      <c r="F7227" t="str">
        <f t="shared" si="116"/>
        <v>Bryan PanellaPROSPECT QUOTE AND N/C TEST</v>
      </c>
      <c r="G7227" s="150" t="str">
        <f t="shared" si="117"/>
        <v>Bryan Panella</v>
      </c>
      <c r="H7227" s="149" t="s">
        <v>7645</v>
      </c>
      <c r="I7227">
        <v>40404017</v>
      </c>
      <c r="AD7227" s="123"/>
    </row>
    <row r="7228" spans="1:49" x14ac:dyDescent="0.25">
      <c r="A7228">
        <v>4100</v>
      </c>
      <c r="B7228">
        <v>30080</v>
      </c>
      <c r="C7228">
        <v>4041</v>
      </c>
      <c r="D7228">
        <v>417</v>
      </c>
      <c r="E7228" s="124" t="s">
        <v>14015</v>
      </c>
      <c r="F7228" t="str">
        <f t="shared" si="116"/>
        <v>Bryan PanellaPTERIS GLOBAL USA INC.</v>
      </c>
      <c r="G7228" s="150" t="str">
        <f t="shared" si="117"/>
        <v>Bryan Panella</v>
      </c>
      <c r="H7228" s="149" t="s">
        <v>7661</v>
      </c>
      <c r="I7228">
        <v>40007135</v>
      </c>
      <c r="J7228" t="s">
        <v>14024</v>
      </c>
      <c r="K7228" t="s">
        <v>14025</v>
      </c>
      <c r="L7228" t="s">
        <v>14026</v>
      </c>
      <c r="M7228" t="s">
        <v>13169</v>
      </c>
      <c r="N7228">
        <v>28273</v>
      </c>
      <c r="Q7228" t="s">
        <v>12415</v>
      </c>
      <c r="R7228" t="s">
        <v>12416</v>
      </c>
      <c r="S7228" t="s">
        <v>14027</v>
      </c>
      <c r="U7228" t="s">
        <v>12418</v>
      </c>
      <c r="V7228">
        <v>271</v>
      </c>
      <c r="W7228">
        <v>11</v>
      </c>
      <c r="X7228">
        <v>0</v>
      </c>
      <c r="Y7228" t="s">
        <v>12419</v>
      </c>
      <c r="Z7228" t="s">
        <v>12420</v>
      </c>
      <c r="AA7228" t="s">
        <v>12429</v>
      </c>
      <c r="AB7228" t="s">
        <v>14028</v>
      </c>
      <c r="AC7228">
        <v>2</v>
      </c>
      <c r="AD7228" s="123">
        <v>41478</v>
      </c>
      <c r="AE7228" t="s">
        <v>12431</v>
      </c>
      <c r="AG7228">
        <v>40007135</v>
      </c>
      <c r="AL7228" t="s">
        <v>14028</v>
      </c>
      <c r="AN7228">
        <v>3411901701</v>
      </c>
      <c r="AO7228">
        <v>16</v>
      </c>
      <c r="AP7228" t="s">
        <v>12424</v>
      </c>
      <c r="AQ7228" t="s">
        <v>11408</v>
      </c>
      <c r="AR7228">
        <v>4100</v>
      </c>
      <c r="AT7228">
        <v>0</v>
      </c>
      <c r="AV7228" t="s">
        <v>14029</v>
      </c>
      <c r="AW7228">
        <v>116100</v>
      </c>
    </row>
    <row r="7229" spans="1:49" x14ac:dyDescent="0.25">
      <c r="A7229">
        <v>4100</v>
      </c>
      <c r="B7229">
        <v>30080</v>
      </c>
      <c r="C7229">
        <v>4041</v>
      </c>
      <c r="D7229">
        <v>417</v>
      </c>
      <c r="E7229" s="124" t="s">
        <v>14015</v>
      </c>
      <c r="F7229" t="str">
        <f t="shared" si="116"/>
        <v>Bryan PanellaSIEMENS INNOVACIONES S.A. DE C.V.</v>
      </c>
      <c r="G7229" s="150" t="str">
        <f t="shared" si="117"/>
        <v>Bryan Panella</v>
      </c>
      <c r="H7229" s="149" t="s">
        <v>8406</v>
      </c>
      <c r="I7229">
        <v>40005905</v>
      </c>
      <c r="J7229" t="s">
        <v>14030</v>
      </c>
      <c r="K7229" t="s">
        <v>14031</v>
      </c>
      <c r="L7229" t="s">
        <v>14032</v>
      </c>
      <c r="M7229" t="s">
        <v>14033</v>
      </c>
      <c r="N7229">
        <v>11570</v>
      </c>
      <c r="Q7229" t="s">
        <v>14034</v>
      </c>
      <c r="R7229" t="s">
        <v>12416</v>
      </c>
      <c r="S7229" t="s">
        <v>14035</v>
      </c>
      <c r="U7229" t="s">
        <v>12418</v>
      </c>
      <c r="V7229">
        <v>111</v>
      </c>
      <c r="W7229">
        <v>11</v>
      </c>
      <c r="X7229">
        <v>0</v>
      </c>
      <c r="Y7229" t="s">
        <v>12419</v>
      </c>
      <c r="Z7229" t="s">
        <v>12420</v>
      </c>
      <c r="AA7229" t="s">
        <v>12429</v>
      </c>
      <c r="AB7229" t="s">
        <v>12473</v>
      </c>
      <c r="AC7229">
        <v>2</v>
      </c>
      <c r="AD7229" s="123">
        <v>40121</v>
      </c>
      <c r="AE7229" t="s">
        <v>12431</v>
      </c>
      <c r="AG7229">
        <v>40005905</v>
      </c>
      <c r="AL7229" t="s">
        <v>12473</v>
      </c>
      <c r="AO7229">
        <v>16</v>
      </c>
      <c r="AP7229" t="s">
        <v>12424</v>
      </c>
      <c r="AQ7229" t="s">
        <v>11408</v>
      </c>
      <c r="AR7229">
        <v>4100</v>
      </c>
      <c r="AT7229">
        <v>0</v>
      </c>
      <c r="AV7229" t="s">
        <v>8400</v>
      </c>
      <c r="AW7229">
        <v>116100</v>
      </c>
    </row>
    <row r="7230" spans="1:49" x14ac:dyDescent="0.25">
      <c r="A7230">
        <v>4100</v>
      </c>
      <c r="B7230">
        <v>30080</v>
      </c>
      <c r="C7230">
        <v>4041</v>
      </c>
      <c r="D7230">
        <v>417</v>
      </c>
      <c r="E7230" s="124" t="s">
        <v>14015</v>
      </c>
      <c r="F7230" t="str">
        <f t="shared" si="116"/>
        <v>Bryan PanellaSIEMENS PPAL</v>
      </c>
      <c r="G7230" s="150" t="str">
        <f t="shared" si="117"/>
        <v>Bryan Panella</v>
      </c>
      <c r="H7230" s="149" t="s">
        <v>8413</v>
      </c>
      <c r="I7230">
        <v>40003336</v>
      </c>
      <c r="J7230" t="s">
        <v>14036</v>
      </c>
      <c r="L7230" t="s">
        <v>14019</v>
      </c>
      <c r="M7230" t="s">
        <v>12494</v>
      </c>
      <c r="O7230">
        <v>613209</v>
      </c>
      <c r="P7230">
        <v>75261</v>
      </c>
      <c r="Q7230" t="s">
        <v>12415</v>
      </c>
      <c r="R7230" t="s">
        <v>12416</v>
      </c>
      <c r="S7230" t="s">
        <v>14037</v>
      </c>
      <c r="U7230" t="s">
        <v>12418</v>
      </c>
      <c r="V7230">
        <v>111</v>
      </c>
      <c r="W7230">
        <v>11</v>
      </c>
      <c r="X7230">
        <v>0</v>
      </c>
      <c r="Y7230" t="s">
        <v>12419</v>
      </c>
      <c r="Z7230" t="s">
        <v>12420</v>
      </c>
      <c r="AA7230" t="s">
        <v>12421</v>
      </c>
      <c r="AB7230" t="s">
        <v>12830</v>
      </c>
      <c r="AC7230">
        <v>2</v>
      </c>
      <c r="AD7230" s="123">
        <v>39111</v>
      </c>
      <c r="AE7230" t="s">
        <v>12423</v>
      </c>
      <c r="AG7230">
        <v>40003336</v>
      </c>
      <c r="AL7230" t="s">
        <v>12830</v>
      </c>
      <c r="AN7230">
        <v>4411314901</v>
      </c>
      <c r="AO7230">
        <v>16</v>
      </c>
      <c r="AP7230" t="s">
        <v>12424</v>
      </c>
      <c r="AQ7230" t="s">
        <v>11408</v>
      </c>
      <c r="AR7230">
        <v>4100</v>
      </c>
      <c r="AT7230">
        <v>0</v>
      </c>
      <c r="AV7230" t="s">
        <v>8400</v>
      </c>
      <c r="AW7230">
        <v>116100</v>
      </c>
    </row>
    <row r="7231" spans="1:49" x14ac:dyDescent="0.25">
      <c r="A7231">
        <v>4100</v>
      </c>
      <c r="B7231">
        <v>30080</v>
      </c>
      <c r="C7231">
        <v>4041</v>
      </c>
      <c r="D7231">
        <v>410</v>
      </c>
      <c r="E7231" s="124" t="s">
        <v>14015</v>
      </c>
      <c r="F7231" t="str">
        <f t="shared" si="116"/>
        <v>Bryan PanellaSIEMENS PPAL (1)</v>
      </c>
      <c r="G7231" s="150" t="str">
        <f t="shared" si="117"/>
        <v>Bryan Panella</v>
      </c>
      <c r="H7231" s="149" t="s">
        <v>13922</v>
      </c>
      <c r="I7231">
        <v>40000358</v>
      </c>
      <c r="J7231" t="s">
        <v>14036</v>
      </c>
      <c r="L7231" t="s">
        <v>14019</v>
      </c>
      <c r="M7231" t="s">
        <v>12494</v>
      </c>
      <c r="O7231">
        <v>613209</v>
      </c>
      <c r="P7231">
        <v>75261</v>
      </c>
      <c r="Q7231" t="s">
        <v>12415</v>
      </c>
      <c r="R7231" t="s">
        <v>12416</v>
      </c>
      <c r="S7231" t="s">
        <v>14038</v>
      </c>
      <c r="U7231" t="s">
        <v>12418</v>
      </c>
      <c r="V7231">
        <v>111</v>
      </c>
      <c r="W7231">
        <v>11</v>
      </c>
      <c r="X7231">
        <v>0</v>
      </c>
      <c r="Y7231" t="s">
        <v>12472</v>
      </c>
      <c r="Z7231" t="s">
        <v>12420</v>
      </c>
      <c r="AA7231" t="s">
        <v>12421</v>
      </c>
      <c r="AB7231" t="s">
        <v>12830</v>
      </c>
      <c r="AC7231">
        <v>2</v>
      </c>
      <c r="AD7231" s="123">
        <v>39111</v>
      </c>
      <c r="AE7231" t="s">
        <v>12423</v>
      </c>
      <c r="AG7231">
        <v>40000358</v>
      </c>
      <c r="AL7231" t="s">
        <v>12830</v>
      </c>
      <c r="AN7231">
        <v>4411314901</v>
      </c>
      <c r="AO7231">
        <v>16</v>
      </c>
      <c r="AP7231" t="s">
        <v>12424</v>
      </c>
      <c r="AQ7231" t="s">
        <v>11408</v>
      </c>
      <c r="AR7231">
        <v>4100</v>
      </c>
      <c r="AT7231">
        <v>2005</v>
      </c>
      <c r="AV7231" t="s">
        <v>8400</v>
      </c>
      <c r="AW7231">
        <v>116100</v>
      </c>
    </row>
    <row r="7232" spans="1:49" x14ac:dyDescent="0.25">
      <c r="A7232">
        <v>4100</v>
      </c>
      <c r="B7232">
        <v>30080</v>
      </c>
      <c r="C7232">
        <v>4041</v>
      </c>
      <c r="D7232">
        <v>410</v>
      </c>
      <c r="E7232" s="124" t="s">
        <v>14015</v>
      </c>
      <c r="F7232" t="str">
        <f t="shared" si="116"/>
        <v>Bryan PanellaSIEMENS PPAL (2)</v>
      </c>
      <c r="G7232" s="150" t="str">
        <f t="shared" si="117"/>
        <v>Bryan Panella</v>
      </c>
      <c r="H7232" s="149" t="s">
        <v>13923</v>
      </c>
      <c r="I7232">
        <v>40000603</v>
      </c>
      <c r="J7232" t="s">
        <v>14036</v>
      </c>
      <c r="L7232" t="s">
        <v>14019</v>
      </c>
      <c r="M7232" t="s">
        <v>12494</v>
      </c>
      <c r="O7232">
        <v>613209</v>
      </c>
      <c r="P7232">
        <v>75261</v>
      </c>
      <c r="Q7232" t="s">
        <v>12415</v>
      </c>
      <c r="R7232" t="s">
        <v>12416</v>
      </c>
      <c r="S7232" t="s">
        <v>14037</v>
      </c>
      <c r="U7232" t="s">
        <v>12418</v>
      </c>
      <c r="V7232">
        <v>111</v>
      </c>
      <c r="W7232">
        <v>11</v>
      </c>
      <c r="X7232">
        <v>0</v>
      </c>
      <c r="Y7232" t="s">
        <v>12472</v>
      </c>
      <c r="Z7232" t="s">
        <v>12420</v>
      </c>
      <c r="AA7232" t="s">
        <v>12421</v>
      </c>
      <c r="AB7232" t="s">
        <v>12830</v>
      </c>
      <c r="AC7232">
        <v>2</v>
      </c>
      <c r="AD7232" s="123">
        <v>39111</v>
      </c>
      <c r="AE7232" t="s">
        <v>12423</v>
      </c>
      <c r="AG7232">
        <v>40000603</v>
      </c>
      <c r="AL7232" t="s">
        <v>12830</v>
      </c>
      <c r="AN7232">
        <v>4411314901</v>
      </c>
      <c r="AO7232">
        <v>16</v>
      </c>
      <c r="AP7232" t="s">
        <v>12424</v>
      </c>
      <c r="AQ7232" t="s">
        <v>11408</v>
      </c>
      <c r="AR7232">
        <v>4100</v>
      </c>
      <c r="AT7232">
        <v>2005</v>
      </c>
      <c r="AV7232" t="s">
        <v>8400</v>
      </c>
      <c r="AW7232">
        <v>116100</v>
      </c>
    </row>
    <row r="7233" spans="1:49" x14ac:dyDescent="0.25">
      <c r="A7233">
        <v>4100</v>
      </c>
      <c r="B7233">
        <v>30060</v>
      </c>
      <c r="C7233">
        <v>4041</v>
      </c>
      <c r="D7233">
        <v>417</v>
      </c>
      <c r="E7233" s="124" t="s">
        <v>14015</v>
      </c>
      <c r="F7233" t="str">
        <f t="shared" si="116"/>
        <v>Bryan PanellaTRANSNORM SYSTEMS INC</v>
      </c>
      <c r="G7233" s="150" t="str">
        <f t="shared" si="117"/>
        <v>Bryan Panella</v>
      </c>
      <c r="H7233" s="149" t="s">
        <v>9211</v>
      </c>
      <c r="I7233">
        <v>40002011</v>
      </c>
      <c r="K7233" t="s">
        <v>14039</v>
      </c>
      <c r="L7233" t="s">
        <v>14012</v>
      </c>
      <c r="M7233" t="s">
        <v>12494</v>
      </c>
      <c r="N7233">
        <v>76011</v>
      </c>
      <c r="Q7233" t="s">
        <v>12415</v>
      </c>
      <c r="R7233" t="s">
        <v>12416</v>
      </c>
      <c r="S7233" t="s">
        <v>14040</v>
      </c>
      <c r="U7233" t="s">
        <v>12418</v>
      </c>
      <c r="V7233">
        <v>150</v>
      </c>
      <c r="W7233">
        <v>11</v>
      </c>
      <c r="X7233">
        <v>0</v>
      </c>
      <c r="Y7233" t="s">
        <v>12765</v>
      </c>
      <c r="Z7233" t="s">
        <v>12420</v>
      </c>
      <c r="AA7233" t="s">
        <v>12421</v>
      </c>
      <c r="AB7233" t="s">
        <v>12830</v>
      </c>
      <c r="AC7233">
        <v>2</v>
      </c>
      <c r="AD7233" s="123">
        <v>39111</v>
      </c>
      <c r="AE7233" t="s">
        <v>12423</v>
      </c>
      <c r="AG7233">
        <v>40002011</v>
      </c>
      <c r="AL7233" t="s">
        <v>12830</v>
      </c>
      <c r="AN7233">
        <v>4443901201</v>
      </c>
      <c r="AO7233">
        <v>16</v>
      </c>
      <c r="AP7233" t="s">
        <v>12424</v>
      </c>
      <c r="AQ7233" t="s">
        <v>11408</v>
      </c>
      <c r="AR7233">
        <v>4100</v>
      </c>
      <c r="AT7233">
        <v>2005</v>
      </c>
      <c r="AV7233" t="s">
        <v>14041</v>
      </c>
      <c r="AW7233">
        <v>116100</v>
      </c>
    </row>
    <row r="7234" spans="1:49" x14ac:dyDescent="0.25">
      <c r="A7234">
        <v>4100</v>
      </c>
      <c r="B7234">
        <v>30010</v>
      </c>
      <c r="C7234">
        <v>4013</v>
      </c>
      <c r="D7234">
        <v>410</v>
      </c>
      <c r="E7234" s="124" t="s">
        <v>14042</v>
      </c>
      <c r="F7234" t="str">
        <f t="shared" si="116"/>
        <v>Carter JonesABEL LLC DBA EASTERN SALES</v>
      </c>
      <c r="G7234" s="150" t="str">
        <f t="shared" si="117"/>
        <v>Carter Jones</v>
      </c>
      <c r="H7234" s="149" t="s">
        <v>365</v>
      </c>
      <c r="I7234">
        <v>40008803</v>
      </c>
      <c r="L7234" t="s">
        <v>14043</v>
      </c>
      <c r="M7234" t="s">
        <v>12995</v>
      </c>
      <c r="N7234">
        <v>35073</v>
      </c>
      <c r="O7234">
        <v>69</v>
      </c>
      <c r="Q7234" t="s">
        <v>12415</v>
      </c>
      <c r="R7234" t="s">
        <v>12416</v>
      </c>
      <c r="S7234" t="s">
        <v>14044</v>
      </c>
      <c r="U7234" t="s">
        <v>12418</v>
      </c>
      <c r="W7234">
        <v>11</v>
      </c>
      <c r="X7234">
        <v>2</v>
      </c>
      <c r="Y7234" t="s">
        <v>12419</v>
      </c>
      <c r="Z7234" t="s">
        <v>12420</v>
      </c>
      <c r="AA7234" t="s">
        <v>12485</v>
      </c>
      <c r="AB7234" t="s">
        <v>12422</v>
      </c>
      <c r="AC7234">
        <v>2</v>
      </c>
      <c r="AD7234" s="123">
        <v>43875</v>
      </c>
      <c r="AE7234" t="s">
        <v>12528</v>
      </c>
      <c r="AG7234">
        <v>40008803</v>
      </c>
      <c r="AL7234" t="s">
        <v>12422</v>
      </c>
      <c r="AN7234">
        <v>107304801</v>
      </c>
      <c r="AP7234" t="s">
        <v>12424</v>
      </c>
      <c r="AQ7234" t="s">
        <v>11408</v>
      </c>
      <c r="AR7234">
        <v>4100</v>
      </c>
      <c r="AT7234">
        <v>0</v>
      </c>
      <c r="AV7234" t="s">
        <v>14045</v>
      </c>
      <c r="AW7234">
        <v>116100</v>
      </c>
    </row>
    <row r="7235" spans="1:49" x14ac:dyDescent="0.25">
      <c r="A7235">
        <v>4100</v>
      </c>
      <c r="B7235">
        <v>30020</v>
      </c>
      <c r="C7235">
        <v>4013</v>
      </c>
      <c r="D7235">
        <v>410</v>
      </c>
      <c r="E7235" s="124" t="s">
        <v>14042</v>
      </c>
      <c r="F7235" t="str">
        <f t="shared" ref="F7235:F7298" si="118">CONCATENATE(G7235, H7235)</f>
        <v>Carter JonesAIR HYDRO POWER</v>
      </c>
      <c r="G7235" s="150" t="str">
        <f t="shared" si="117"/>
        <v>Carter Jones</v>
      </c>
      <c r="H7235" s="149" t="s">
        <v>535</v>
      </c>
      <c r="I7235">
        <v>40006461</v>
      </c>
      <c r="L7235" t="s">
        <v>14046</v>
      </c>
      <c r="M7235" t="s">
        <v>14047</v>
      </c>
      <c r="O7235">
        <v>34170</v>
      </c>
      <c r="P7235">
        <v>40232</v>
      </c>
      <c r="Q7235" t="s">
        <v>12415</v>
      </c>
      <c r="R7235" t="s">
        <v>12416</v>
      </c>
      <c r="S7235" t="s">
        <v>14048</v>
      </c>
      <c r="U7235" t="s">
        <v>12418</v>
      </c>
      <c r="W7235">
        <v>11</v>
      </c>
      <c r="X7235">
        <v>2</v>
      </c>
      <c r="Y7235" t="s">
        <v>12419</v>
      </c>
      <c r="Z7235" t="s">
        <v>12420</v>
      </c>
      <c r="AA7235" t="s">
        <v>12429</v>
      </c>
      <c r="AB7235" t="s">
        <v>12422</v>
      </c>
      <c r="AC7235">
        <v>2</v>
      </c>
      <c r="AD7235" s="123">
        <v>40558</v>
      </c>
      <c r="AE7235" t="s">
        <v>12431</v>
      </c>
      <c r="AG7235">
        <v>40006461</v>
      </c>
      <c r="AL7235" t="s">
        <v>12422</v>
      </c>
      <c r="AN7235">
        <v>1811104901</v>
      </c>
      <c r="AO7235">
        <v>16</v>
      </c>
      <c r="AP7235" t="s">
        <v>12424</v>
      </c>
      <c r="AQ7235" t="s">
        <v>11408</v>
      </c>
      <c r="AR7235">
        <v>4100</v>
      </c>
      <c r="AT7235">
        <v>0</v>
      </c>
      <c r="AV7235" t="s">
        <v>14049</v>
      </c>
      <c r="AW7235">
        <v>116100</v>
      </c>
    </row>
    <row r="7236" spans="1:49" x14ac:dyDescent="0.25">
      <c r="A7236">
        <v>4100</v>
      </c>
      <c r="B7236">
        <v>30020</v>
      </c>
      <c r="C7236">
        <v>4013</v>
      </c>
      <c r="D7236">
        <v>410</v>
      </c>
      <c r="E7236" s="124" t="s">
        <v>14042</v>
      </c>
      <c r="F7236" t="str">
        <f t="shared" si="118"/>
        <v>Carter JonesALABAMA MARBLE COMPANY, INC.</v>
      </c>
      <c r="G7236" s="150" t="str">
        <f t="shared" si="117"/>
        <v>Carter Jones</v>
      </c>
      <c r="H7236" s="149" t="s">
        <v>556</v>
      </c>
      <c r="I7236">
        <v>40001353</v>
      </c>
      <c r="K7236" t="s">
        <v>14050</v>
      </c>
      <c r="L7236" t="s">
        <v>14008</v>
      </c>
      <c r="M7236" t="s">
        <v>12735</v>
      </c>
      <c r="N7236" t="s">
        <v>14051</v>
      </c>
      <c r="Q7236" t="s">
        <v>12415</v>
      </c>
      <c r="R7236" t="s">
        <v>12416</v>
      </c>
      <c r="S7236" t="s">
        <v>14052</v>
      </c>
      <c r="U7236" t="s">
        <v>12418</v>
      </c>
      <c r="W7236">
        <v>11</v>
      </c>
      <c r="X7236">
        <v>1</v>
      </c>
      <c r="Y7236" t="s">
        <v>12419</v>
      </c>
      <c r="Z7236" t="s">
        <v>12420</v>
      </c>
      <c r="AA7236" t="s">
        <v>12421</v>
      </c>
      <c r="AB7236" t="s">
        <v>12478</v>
      </c>
      <c r="AC7236">
        <v>2</v>
      </c>
      <c r="AD7236" s="123">
        <v>39111</v>
      </c>
      <c r="AE7236" t="s">
        <v>12423</v>
      </c>
      <c r="AG7236">
        <v>40001353</v>
      </c>
      <c r="AL7236" t="s">
        <v>12478</v>
      </c>
      <c r="AN7236">
        <v>1002509201</v>
      </c>
      <c r="AO7236">
        <v>16</v>
      </c>
      <c r="AP7236" t="s">
        <v>12424</v>
      </c>
      <c r="AQ7236" t="s">
        <v>11408</v>
      </c>
      <c r="AR7236">
        <v>4100</v>
      </c>
      <c r="AT7236">
        <v>2005</v>
      </c>
      <c r="AV7236" t="s">
        <v>14053</v>
      </c>
      <c r="AW7236">
        <v>116100</v>
      </c>
    </row>
    <row r="7237" spans="1:49" x14ac:dyDescent="0.25">
      <c r="A7237">
        <v>4100</v>
      </c>
      <c r="B7237">
        <v>30020</v>
      </c>
      <c r="C7237">
        <v>4013</v>
      </c>
      <c r="D7237">
        <v>410</v>
      </c>
      <c r="E7237" s="124" t="s">
        <v>14042</v>
      </c>
      <c r="F7237" t="str">
        <f t="shared" si="118"/>
        <v>Carter JonesALABAMA RIVER CELLULOSE LLC</v>
      </c>
      <c r="G7237" s="150" t="str">
        <f t="shared" si="117"/>
        <v>Carter Jones</v>
      </c>
      <c r="H7237" s="149" t="s">
        <v>557</v>
      </c>
      <c r="I7237">
        <v>40004406</v>
      </c>
      <c r="L7237" t="s">
        <v>14054</v>
      </c>
      <c r="M7237" t="s">
        <v>12995</v>
      </c>
      <c r="O7237">
        <v>40</v>
      </c>
      <c r="P7237">
        <v>36470</v>
      </c>
      <c r="Q7237" t="s">
        <v>12415</v>
      </c>
      <c r="R7237" t="s">
        <v>12416</v>
      </c>
      <c r="S7237" t="s">
        <v>14055</v>
      </c>
      <c r="U7237" t="s">
        <v>12418</v>
      </c>
      <c r="W7237">
        <v>11</v>
      </c>
      <c r="X7237">
        <v>1</v>
      </c>
      <c r="Y7237" t="s">
        <v>12472</v>
      </c>
      <c r="Z7237" t="s">
        <v>12420</v>
      </c>
      <c r="AA7237" t="s">
        <v>12421</v>
      </c>
      <c r="AB7237" t="s">
        <v>12422</v>
      </c>
      <c r="AC7237">
        <v>2</v>
      </c>
      <c r="AD7237" s="123">
        <v>39111</v>
      </c>
      <c r="AE7237" t="s">
        <v>12423</v>
      </c>
      <c r="AG7237">
        <v>40004406</v>
      </c>
      <c r="AL7237" t="s">
        <v>12422</v>
      </c>
      <c r="AN7237">
        <v>109947641</v>
      </c>
      <c r="AO7237">
        <v>16</v>
      </c>
      <c r="AP7237" t="s">
        <v>12424</v>
      </c>
      <c r="AQ7237" t="s">
        <v>11408</v>
      </c>
      <c r="AR7237">
        <v>4100</v>
      </c>
      <c r="AT7237">
        <v>2005</v>
      </c>
      <c r="AV7237" t="s">
        <v>14056</v>
      </c>
      <c r="AW7237">
        <v>116100</v>
      </c>
    </row>
    <row r="7238" spans="1:49" x14ac:dyDescent="0.25">
      <c r="A7238">
        <v>4100</v>
      </c>
      <c r="B7238">
        <v>30020</v>
      </c>
      <c r="C7238">
        <v>4013</v>
      </c>
      <c r="D7238">
        <v>410</v>
      </c>
      <c r="E7238" s="124" t="s">
        <v>14042</v>
      </c>
      <c r="F7238" t="str">
        <f t="shared" si="118"/>
        <v>Carter JonesALBEA AMERICAS, INC.</v>
      </c>
      <c r="G7238" s="150" t="str">
        <f t="shared" si="117"/>
        <v>Carter Jones</v>
      </c>
      <c r="H7238" s="149" t="s">
        <v>568</v>
      </c>
      <c r="I7238">
        <v>40000210</v>
      </c>
      <c r="K7238" t="s">
        <v>14057</v>
      </c>
      <c r="L7238" t="s">
        <v>14058</v>
      </c>
      <c r="M7238" t="s">
        <v>12703</v>
      </c>
      <c r="N7238">
        <v>37160</v>
      </c>
      <c r="Q7238" t="s">
        <v>12415</v>
      </c>
      <c r="R7238" t="s">
        <v>12416</v>
      </c>
      <c r="S7238" t="s">
        <v>14059</v>
      </c>
      <c r="U7238" t="s">
        <v>12418</v>
      </c>
      <c r="V7238">
        <v>136</v>
      </c>
      <c r="W7238">
        <v>11</v>
      </c>
      <c r="X7238">
        <v>1</v>
      </c>
      <c r="Y7238" t="s">
        <v>12419</v>
      </c>
      <c r="Z7238" t="s">
        <v>12420</v>
      </c>
      <c r="AA7238" t="s">
        <v>12421</v>
      </c>
      <c r="AB7238" t="s">
        <v>12473</v>
      </c>
      <c r="AC7238">
        <v>2</v>
      </c>
      <c r="AD7238" s="123">
        <v>39111</v>
      </c>
      <c r="AE7238" t="s">
        <v>12423</v>
      </c>
      <c r="AG7238">
        <v>40000210</v>
      </c>
      <c r="AL7238" t="s">
        <v>12473</v>
      </c>
      <c r="AN7238">
        <v>4300307601</v>
      </c>
      <c r="AO7238">
        <v>16</v>
      </c>
      <c r="AP7238" t="s">
        <v>12424</v>
      </c>
      <c r="AQ7238" t="s">
        <v>11408</v>
      </c>
      <c r="AR7238">
        <v>4100</v>
      </c>
      <c r="AT7238">
        <v>2005</v>
      </c>
      <c r="AV7238" t="s">
        <v>567</v>
      </c>
      <c r="AW7238">
        <v>116100</v>
      </c>
    </row>
    <row r="7239" spans="1:49" x14ac:dyDescent="0.25">
      <c r="A7239">
        <v>4100</v>
      </c>
      <c r="B7239">
        <v>30020</v>
      </c>
      <c r="C7239">
        <v>4013</v>
      </c>
      <c r="D7239">
        <v>410</v>
      </c>
      <c r="E7239" s="124" t="s">
        <v>14042</v>
      </c>
      <c r="F7239" t="str">
        <f t="shared" si="118"/>
        <v>Carter JonesALLIED HOSE &amp; BELTING</v>
      </c>
      <c r="G7239" s="150" t="str">
        <f t="shared" si="117"/>
        <v>Carter Jones</v>
      </c>
      <c r="H7239" s="149" t="s">
        <v>626</v>
      </c>
      <c r="I7239">
        <v>40003051</v>
      </c>
      <c r="K7239" t="s">
        <v>14060</v>
      </c>
      <c r="L7239" t="s">
        <v>14061</v>
      </c>
      <c r="M7239" t="s">
        <v>12703</v>
      </c>
      <c r="N7239" t="s">
        <v>14062</v>
      </c>
      <c r="Q7239" t="s">
        <v>12415</v>
      </c>
      <c r="R7239" t="s">
        <v>12416</v>
      </c>
      <c r="S7239">
        <v>7314242050</v>
      </c>
      <c r="U7239" t="s">
        <v>12418</v>
      </c>
      <c r="W7239">
        <v>11</v>
      </c>
      <c r="X7239">
        <v>2</v>
      </c>
      <c r="Y7239" t="s">
        <v>12472</v>
      </c>
      <c r="Z7239" t="s">
        <v>12420</v>
      </c>
      <c r="AA7239" t="s">
        <v>12421</v>
      </c>
      <c r="AB7239" t="s">
        <v>12757</v>
      </c>
      <c r="AC7239">
        <v>2</v>
      </c>
      <c r="AD7239" s="123">
        <v>39111</v>
      </c>
      <c r="AE7239" t="s">
        <v>12423</v>
      </c>
      <c r="AG7239">
        <v>40003051</v>
      </c>
      <c r="AL7239" t="s">
        <v>12757</v>
      </c>
      <c r="AN7239">
        <v>4311303601</v>
      </c>
      <c r="AO7239">
        <v>16</v>
      </c>
      <c r="AP7239" t="s">
        <v>12424</v>
      </c>
      <c r="AQ7239" t="s">
        <v>11408</v>
      </c>
      <c r="AR7239">
        <v>4100</v>
      </c>
      <c r="AT7239">
        <v>2005</v>
      </c>
      <c r="AV7239" t="s">
        <v>14063</v>
      </c>
      <c r="AW7239">
        <v>116100</v>
      </c>
    </row>
    <row r="7240" spans="1:49" x14ac:dyDescent="0.25">
      <c r="A7240">
        <v>4100</v>
      </c>
      <c r="B7240">
        <v>30020</v>
      </c>
      <c r="C7240">
        <v>4013</v>
      </c>
      <c r="E7240" s="124" t="s">
        <v>14042</v>
      </c>
      <c r="F7240" t="str">
        <f t="shared" si="118"/>
        <v>Carter JonesAMAZON- MEM1 (MEMPHIS)</v>
      </c>
      <c r="G7240" s="150" t="str">
        <f t="shared" si="117"/>
        <v>Carter Jones</v>
      </c>
      <c r="H7240" s="149" t="s">
        <v>13457</v>
      </c>
      <c r="I7240">
        <v>40008906</v>
      </c>
      <c r="J7240" t="s">
        <v>12481</v>
      </c>
      <c r="K7240" t="s">
        <v>14064</v>
      </c>
      <c r="L7240" t="s">
        <v>12483</v>
      </c>
      <c r="M7240" t="s">
        <v>12484</v>
      </c>
      <c r="N7240">
        <v>98109</v>
      </c>
      <c r="Q7240" t="s">
        <v>12415</v>
      </c>
      <c r="R7240" t="s">
        <v>12416</v>
      </c>
      <c r="U7240" t="s">
        <v>12418</v>
      </c>
      <c r="V7240">
        <v>14</v>
      </c>
      <c r="W7240">
        <v>11</v>
      </c>
      <c r="X7240">
        <v>0</v>
      </c>
      <c r="Y7240" t="s">
        <v>12419</v>
      </c>
      <c r="Z7240" t="s">
        <v>12420</v>
      </c>
      <c r="AA7240" t="s">
        <v>12485</v>
      </c>
      <c r="AB7240" t="s">
        <v>12473</v>
      </c>
      <c r="AC7240">
        <v>2</v>
      </c>
      <c r="AD7240" s="123">
        <v>44040</v>
      </c>
      <c r="AE7240" t="s">
        <v>12528</v>
      </c>
      <c r="AG7240">
        <v>40008906</v>
      </c>
      <c r="AL7240" t="s">
        <v>12473</v>
      </c>
      <c r="AN7240">
        <v>4803306501</v>
      </c>
      <c r="AP7240" t="s">
        <v>12424</v>
      </c>
      <c r="AQ7240" t="s">
        <v>11408</v>
      </c>
      <c r="AR7240">
        <v>4100</v>
      </c>
      <c r="AT7240">
        <v>0</v>
      </c>
      <c r="AV7240" t="s">
        <v>14065</v>
      </c>
      <c r="AW7240">
        <v>116100</v>
      </c>
    </row>
    <row r="7241" spans="1:49" x14ac:dyDescent="0.25">
      <c r="A7241">
        <v>4100</v>
      </c>
      <c r="B7241">
        <v>30020</v>
      </c>
      <c r="C7241">
        <v>4013</v>
      </c>
      <c r="D7241">
        <v>410</v>
      </c>
      <c r="E7241" s="124" t="s">
        <v>14042</v>
      </c>
      <c r="F7241" t="str">
        <f t="shared" si="118"/>
        <v>Carter JonesAMERICAN APPAREL INC.</v>
      </c>
      <c r="G7241" s="150" t="str">
        <f t="shared" si="117"/>
        <v>Carter Jones</v>
      </c>
      <c r="H7241" s="149" t="s">
        <v>817</v>
      </c>
      <c r="I7241">
        <v>40007621</v>
      </c>
      <c r="L7241" t="s">
        <v>14066</v>
      </c>
      <c r="M7241" t="s">
        <v>12995</v>
      </c>
      <c r="O7241">
        <v>1310</v>
      </c>
      <c r="P7241">
        <v>36702</v>
      </c>
      <c r="Q7241" t="s">
        <v>12415</v>
      </c>
      <c r="R7241" t="s">
        <v>12416</v>
      </c>
      <c r="S7241" t="s">
        <v>14067</v>
      </c>
      <c r="U7241" t="s">
        <v>12418</v>
      </c>
      <c r="W7241">
        <v>11</v>
      </c>
      <c r="X7241">
        <v>1</v>
      </c>
      <c r="Y7241" t="s">
        <v>12419</v>
      </c>
      <c r="Z7241" t="s">
        <v>12420</v>
      </c>
      <c r="AA7241" t="s">
        <v>12429</v>
      </c>
      <c r="AB7241" t="s">
        <v>12422</v>
      </c>
      <c r="AC7241">
        <v>2</v>
      </c>
      <c r="AD7241" s="123">
        <v>42184</v>
      </c>
      <c r="AE7241" t="s">
        <v>12431</v>
      </c>
      <c r="AG7241">
        <v>40007621</v>
      </c>
      <c r="AL7241" t="s">
        <v>12422</v>
      </c>
      <c r="AN7241">
        <v>104743341</v>
      </c>
      <c r="AO7241">
        <v>16</v>
      </c>
      <c r="AP7241" t="s">
        <v>12424</v>
      </c>
      <c r="AQ7241" t="s">
        <v>11408</v>
      </c>
      <c r="AR7241">
        <v>4100</v>
      </c>
      <c r="AS7241" t="s">
        <v>12491</v>
      </c>
      <c r="AT7241">
        <v>0</v>
      </c>
      <c r="AV7241" t="s">
        <v>12496</v>
      </c>
      <c r="AW7241">
        <v>116100</v>
      </c>
    </row>
    <row r="7242" spans="1:49" x14ac:dyDescent="0.25">
      <c r="A7242">
        <v>4100</v>
      </c>
      <c r="B7242">
        <v>30020</v>
      </c>
      <c r="C7242">
        <v>4013</v>
      </c>
      <c r="D7242">
        <v>410</v>
      </c>
      <c r="E7242" s="124" t="s">
        <v>14042</v>
      </c>
      <c r="F7242" t="str">
        <f t="shared" si="118"/>
        <v>Carter JonesAPPLIED IND. - CHATTANOOGA</v>
      </c>
      <c r="G7242" s="150" t="str">
        <f t="shared" si="117"/>
        <v>Carter Jones</v>
      </c>
      <c r="H7242" s="149" t="s">
        <v>985</v>
      </c>
      <c r="I7242">
        <v>40006663</v>
      </c>
      <c r="J7242" t="s">
        <v>14068</v>
      </c>
      <c r="L7242" t="s">
        <v>12520</v>
      </c>
      <c r="M7242" t="s">
        <v>12521</v>
      </c>
      <c r="O7242">
        <v>93018</v>
      </c>
      <c r="P7242" t="s">
        <v>12522</v>
      </c>
      <c r="Q7242" t="s">
        <v>12415</v>
      </c>
      <c r="R7242" t="s">
        <v>12416</v>
      </c>
      <c r="S7242" t="s">
        <v>14069</v>
      </c>
      <c r="U7242" t="s">
        <v>12418</v>
      </c>
      <c r="V7242">
        <v>202</v>
      </c>
      <c r="W7242">
        <v>11</v>
      </c>
      <c r="X7242">
        <v>2</v>
      </c>
      <c r="Y7242" t="s">
        <v>12472</v>
      </c>
      <c r="Z7242" t="s">
        <v>12420</v>
      </c>
      <c r="AA7242" t="s">
        <v>12485</v>
      </c>
      <c r="AB7242" t="s">
        <v>12422</v>
      </c>
      <c r="AC7242">
        <v>2</v>
      </c>
      <c r="AD7242" s="123">
        <v>40829</v>
      </c>
      <c r="AE7242" t="s">
        <v>12528</v>
      </c>
      <c r="AG7242">
        <v>40006663</v>
      </c>
      <c r="AL7242" t="s">
        <v>12422</v>
      </c>
      <c r="AN7242">
        <v>3603505101</v>
      </c>
      <c r="AO7242">
        <v>16</v>
      </c>
      <c r="AP7242" t="s">
        <v>12424</v>
      </c>
      <c r="AQ7242" t="s">
        <v>11408</v>
      </c>
      <c r="AR7242">
        <v>4100</v>
      </c>
      <c r="AT7242">
        <v>0</v>
      </c>
      <c r="AV7242" t="s">
        <v>12524</v>
      </c>
      <c r="AW7242">
        <v>116100</v>
      </c>
    </row>
    <row r="7243" spans="1:49" x14ac:dyDescent="0.25">
      <c r="A7243">
        <v>4100</v>
      </c>
      <c r="B7243">
        <v>30020</v>
      </c>
      <c r="C7243">
        <v>4013</v>
      </c>
      <c r="D7243">
        <v>410</v>
      </c>
      <c r="E7243" s="124" t="s">
        <v>14042</v>
      </c>
      <c r="F7243" t="str">
        <f t="shared" si="118"/>
        <v>Carter JonesAPPLIED IND. - COLUMBUS</v>
      </c>
      <c r="G7243" s="150" t="str">
        <f t="shared" si="117"/>
        <v>Carter Jones</v>
      </c>
      <c r="H7243" s="149" t="s">
        <v>990</v>
      </c>
      <c r="I7243">
        <v>40001452</v>
      </c>
      <c r="J7243" t="s">
        <v>14068</v>
      </c>
      <c r="L7243" t="s">
        <v>12520</v>
      </c>
      <c r="M7243" t="s">
        <v>12521</v>
      </c>
      <c r="O7243">
        <v>93018</v>
      </c>
      <c r="P7243" t="s">
        <v>12522</v>
      </c>
      <c r="Q7243" t="s">
        <v>12415</v>
      </c>
      <c r="R7243" t="s">
        <v>12416</v>
      </c>
      <c r="S7243" t="s">
        <v>14070</v>
      </c>
      <c r="U7243" t="s">
        <v>12418</v>
      </c>
      <c r="V7243">
        <v>202</v>
      </c>
      <c r="W7243">
        <v>11</v>
      </c>
      <c r="X7243">
        <v>2</v>
      </c>
      <c r="Y7243" t="s">
        <v>12419</v>
      </c>
      <c r="Z7243" t="s">
        <v>12420</v>
      </c>
      <c r="AA7243" t="s">
        <v>12421</v>
      </c>
      <c r="AB7243" t="s">
        <v>12422</v>
      </c>
      <c r="AC7243">
        <v>2</v>
      </c>
      <c r="AD7243" s="123">
        <v>39111</v>
      </c>
      <c r="AE7243" t="s">
        <v>12423</v>
      </c>
      <c r="AG7243">
        <v>40001452</v>
      </c>
      <c r="AL7243" t="s">
        <v>12422</v>
      </c>
      <c r="AN7243">
        <v>3603505101</v>
      </c>
      <c r="AO7243">
        <v>16</v>
      </c>
      <c r="AP7243" t="s">
        <v>12424</v>
      </c>
      <c r="AQ7243" t="s">
        <v>11408</v>
      </c>
      <c r="AR7243">
        <v>4100</v>
      </c>
      <c r="AT7243">
        <v>0</v>
      </c>
      <c r="AV7243" t="s">
        <v>12524</v>
      </c>
      <c r="AW7243">
        <v>116100</v>
      </c>
    </row>
    <row r="7244" spans="1:49" x14ac:dyDescent="0.25">
      <c r="A7244">
        <v>4100</v>
      </c>
      <c r="B7244">
        <v>30020</v>
      </c>
      <c r="C7244">
        <v>4013</v>
      </c>
      <c r="D7244">
        <v>410</v>
      </c>
      <c r="E7244" s="124" t="s">
        <v>14042</v>
      </c>
      <c r="F7244" t="str">
        <f t="shared" si="118"/>
        <v>Carter JonesAPPLIED IND. - JACKSON, TN</v>
      </c>
      <c r="G7244" s="150" t="str">
        <f t="shared" si="117"/>
        <v>Carter Jones</v>
      </c>
      <c r="H7244" s="149" t="s">
        <v>1018</v>
      </c>
      <c r="I7244">
        <v>40002095</v>
      </c>
      <c r="J7244" t="s">
        <v>14068</v>
      </c>
      <c r="L7244" t="s">
        <v>12520</v>
      </c>
      <c r="M7244" t="s">
        <v>12521</v>
      </c>
      <c r="O7244">
        <v>93018</v>
      </c>
      <c r="P7244" t="s">
        <v>12522</v>
      </c>
      <c r="Q7244" t="s">
        <v>12415</v>
      </c>
      <c r="R7244" t="s">
        <v>12416</v>
      </c>
      <c r="S7244" t="s">
        <v>14071</v>
      </c>
      <c r="U7244" t="s">
        <v>12418</v>
      </c>
      <c r="V7244">
        <v>202</v>
      </c>
      <c r="W7244">
        <v>11</v>
      </c>
      <c r="X7244">
        <v>2</v>
      </c>
      <c r="Y7244" t="s">
        <v>12472</v>
      </c>
      <c r="Z7244" t="s">
        <v>12420</v>
      </c>
      <c r="AA7244" t="s">
        <v>12421</v>
      </c>
      <c r="AB7244" t="s">
        <v>12422</v>
      </c>
      <c r="AC7244">
        <v>2</v>
      </c>
      <c r="AD7244" s="123">
        <v>39111</v>
      </c>
      <c r="AE7244" t="s">
        <v>12423</v>
      </c>
      <c r="AG7244">
        <v>40002095</v>
      </c>
      <c r="AL7244" t="s">
        <v>12422</v>
      </c>
      <c r="AN7244">
        <v>3603505101</v>
      </c>
      <c r="AO7244">
        <v>16</v>
      </c>
      <c r="AP7244" t="s">
        <v>12424</v>
      </c>
      <c r="AQ7244" t="s">
        <v>11408</v>
      </c>
      <c r="AR7244">
        <v>4100</v>
      </c>
      <c r="AT7244">
        <v>2005</v>
      </c>
      <c r="AV7244" t="s">
        <v>12524</v>
      </c>
      <c r="AW7244">
        <v>116100</v>
      </c>
    </row>
    <row r="7245" spans="1:49" x14ac:dyDescent="0.25">
      <c r="A7245">
        <v>4100</v>
      </c>
      <c r="B7245">
        <v>30020</v>
      </c>
      <c r="C7245">
        <v>4013</v>
      </c>
      <c r="D7245">
        <v>410</v>
      </c>
      <c r="E7245" s="124" t="s">
        <v>14042</v>
      </c>
      <c r="F7245" t="str">
        <f t="shared" si="118"/>
        <v>Carter JonesAPPLIED IND. - MOBILE</v>
      </c>
      <c r="G7245" s="150" t="str">
        <f t="shared" si="117"/>
        <v>Carter Jones</v>
      </c>
      <c r="H7245" s="149" t="s">
        <v>1035</v>
      </c>
      <c r="I7245">
        <v>40000707</v>
      </c>
      <c r="J7245" t="s">
        <v>14068</v>
      </c>
      <c r="L7245" t="s">
        <v>12520</v>
      </c>
      <c r="M7245" t="s">
        <v>12521</v>
      </c>
      <c r="O7245">
        <v>93018</v>
      </c>
      <c r="P7245" t="s">
        <v>12522</v>
      </c>
      <c r="Q7245" t="s">
        <v>12415</v>
      </c>
      <c r="R7245" t="s">
        <v>12416</v>
      </c>
      <c r="S7245" t="s">
        <v>14072</v>
      </c>
      <c r="U7245" t="s">
        <v>12418</v>
      </c>
      <c r="V7245">
        <v>202</v>
      </c>
      <c r="W7245">
        <v>11</v>
      </c>
      <c r="X7245">
        <v>2</v>
      </c>
      <c r="Y7245" t="s">
        <v>12419</v>
      </c>
      <c r="Z7245" t="s">
        <v>12420</v>
      </c>
      <c r="AA7245" t="s">
        <v>12421</v>
      </c>
      <c r="AB7245" t="s">
        <v>12422</v>
      </c>
      <c r="AC7245">
        <v>2</v>
      </c>
      <c r="AD7245" s="123">
        <v>39111</v>
      </c>
      <c r="AE7245" t="s">
        <v>12423</v>
      </c>
      <c r="AG7245">
        <v>40000707</v>
      </c>
      <c r="AL7245" t="s">
        <v>12422</v>
      </c>
      <c r="AN7245">
        <v>3603505101</v>
      </c>
      <c r="AO7245">
        <v>16</v>
      </c>
      <c r="AP7245" t="s">
        <v>12424</v>
      </c>
      <c r="AQ7245" t="s">
        <v>11408</v>
      </c>
      <c r="AR7245">
        <v>4100</v>
      </c>
      <c r="AT7245">
        <v>2005</v>
      </c>
      <c r="AV7245" t="s">
        <v>12524</v>
      </c>
      <c r="AW7245">
        <v>116100</v>
      </c>
    </row>
    <row r="7246" spans="1:49" x14ac:dyDescent="0.25">
      <c r="A7246">
        <v>4100</v>
      </c>
      <c r="B7246">
        <v>30020</v>
      </c>
      <c r="C7246">
        <v>4013</v>
      </c>
      <c r="D7246">
        <v>410</v>
      </c>
      <c r="E7246" s="124" t="s">
        <v>14042</v>
      </c>
      <c r="F7246" t="str">
        <f t="shared" si="118"/>
        <v>Carter JonesAPPLIED IND. - NASHVILLE</v>
      </c>
      <c r="G7246" s="150" t="str">
        <f t="shared" si="117"/>
        <v>Carter Jones</v>
      </c>
      <c r="H7246" s="149" t="s">
        <v>1041</v>
      </c>
      <c r="I7246">
        <v>40002224</v>
      </c>
      <c r="J7246" t="s">
        <v>14068</v>
      </c>
      <c r="L7246" t="s">
        <v>12520</v>
      </c>
      <c r="M7246" t="s">
        <v>12521</v>
      </c>
      <c r="O7246">
        <v>93018</v>
      </c>
      <c r="P7246" t="s">
        <v>12522</v>
      </c>
      <c r="Q7246" t="s">
        <v>12415</v>
      </c>
      <c r="R7246" t="s">
        <v>12416</v>
      </c>
      <c r="U7246" t="s">
        <v>12418</v>
      </c>
      <c r="V7246">
        <v>202</v>
      </c>
      <c r="W7246">
        <v>11</v>
      </c>
      <c r="X7246">
        <v>2</v>
      </c>
      <c r="Y7246" t="s">
        <v>12419</v>
      </c>
      <c r="Z7246" t="s">
        <v>12420</v>
      </c>
      <c r="AA7246" t="s">
        <v>12421</v>
      </c>
      <c r="AB7246" t="s">
        <v>12422</v>
      </c>
      <c r="AC7246">
        <v>2</v>
      </c>
      <c r="AD7246" s="123">
        <v>39111</v>
      </c>
      <c r="AE7246" t="s">
        <v>12423</v>
      </c>
      <c r="AG7246">
        <v>40002224</v>
      </c>
      <c r="AL7246" t="s">
        <v>12422</v>
      </c>
      <c r="AN7246">
        <v>3603505101</v>
      </c>
      <c r="AO7246">
        <v>16</v>
      </c>
      <c r="AP7246" t="s">
        <v>12424</v>
      </c>
      <c r="AQ7246" t="s">
        <v>11408</v>
      </c>
      <c r="AR7246">
        <v>4100</v>
      </c>
      <c r="AT7246">
        <v>2005</v>
      </c>
      <c r="AV7246" t="s">
        <v>12524</v>
      </c>
      <c r="AW7246">
        <v>116100</v>
      </c>
    </row>
    <row r="7247" spans="1:49" x14ac:dyDescent="0.25">
      <c r="A7247">
        <v>4100</v>
      </c>
      <c r="B7247">
        <v>30020</v>
      </c>
      <c r="C7247">
        <v>4013</v>
      </c>
      <c r="D7247">
        <v>410</v>
      </c>
      <c r="E7247" s="124" t="s">
        <v>14042</v>
      </c>
      <c r="F7247" t="str">
        <f t="shared" si="118"/>
        <v>Carter JonesARCHER DANIEL MIDLAND</v>
      </c>
      <c r="G7247" s="150" t="str">
        <f t="shared" si="117"/>
        <v>Carter Jones</v>
      </c>
      <c r="H7247" s="149" t="s">
        <v>1138</v>
      </c>
      <c r="I7247">
        <v>40008051</v>
      </c>
      <c r="J7247" t="s">
        <v>14073</v>
      </c>
      <c r="L7247" t="s">
        <v>14074</v>
      </c>
      <c r="M7247" t="s">
        <v>12546</v>
      </c>
      <c r="O7247">
        <v>2576</v>
      </c>
      <c r="P7247">
        <v>62525</v>
      </c>
      <c r="Q7247" t="s">
        <v>12415</v>
      </c>
      <c r="R7247" t="s">
        <v>12416</v>
      </c>
      <c r="S7247" t="s">
        <v>14075</v>
      </c>
      <c r="U7247" t="s">
        <v>12418</v>
      </c>
      <c r="W7247">
        <v>11</v>
      </c>
      <c r="X7247">
        <v>1</v>
      </c>
      <c r="Y7247" t="s">
        <v>12419</v>
      </c>
      <c r="Z7247" t="s">
        <v>12420</v>
      </c>
      <c r="AA7247" t="s">
        <v>12429</v>
      </c>
      <c r="AB7247" t="s">
        <v>12422</v>
      </c>
      <c r="AC7247">
        <v>2</v>
      </c>
      <c r="AD7247" s="123">
        <v>42769</v>
      </c>
      <c r="AE7247" t="s">
        <v>12431</v>
      </c>
      <c r="AG7247">
        <v>40008051</v>
      </c>
      <c r="AL7247" t="s">
        <v>12422</v>
      </c>
      <c r="AN7247">
        <v>1411507001</v>
      </c>
      <c r="AO7247">
        <v>16</v>
      </c>
      <c r="AP7247" t="s">
        <v>12424</v>
      </c>
      <c r="AQ7247" t="s">
        <v>11408</v>
      </c>
      <c r="AR7247">
        <v>4100</v>
      </c>
      <c r="AT7247">
        <v>0</v>
      </c>
      <c r="AV7247" t="s">
        <v>14076</v>
      </c>
      <c r="AW7247">
        <v>116100</v>
      </c>
    </row>
    <row r="7248" spans="1:49" x14ac:dyDescent="0.25">
      <c r="A7248">
        <v>4100</v>
      </c>
      <c r="B7248">
        <v>30020</v>
      </c>
      <c r="C7248">
        <v>4013</v>
      </c>
      <c r="D7248">
        <v>410</v>
      </c>
      <c r="E7248" s="124" t="s">
        <v>14042</v>
      </c>
      <c r="F7248" t="str">
        <f t="shared" si="118"/>
        <v>Carter JonesARTHUR RUBBER CO. INC.</v>
      </c>
      <c r="G7248" s="150" t="str">
        <f t="shared" si="117"/>
        <v>Carter Jones</v>
      </c>
      <c r="H7248" s="149" t="s">
        <v>1184</v>
      </c>
      <c r="I7248">
        <v>40006781</v>
      </c>
      <c r="J7248" t="s">
        <v>14077</v>
      </c>
      <c r="K7248" t="s">
        <v>14078</v>
      </c>
      <c r="L7248" t="s">
        <v>14079</v>
      </c>
      <c r="M7248" t="s">
        <v>12703</v>
      </c>
      <c r="N7248">
        <v>38109</v>
      </c>
      <c r="Q7248" t="s">
        <v>12415</v>
      </c>
      <c r="R7248" t="s">
        <v>12416</v>
      </c>
      <c r="S7248" t="s">
        <v>14080</v>
      </c>
      <c r="U7248" t="s">
        <v>12418</v>
      </c>
      <c r="W7248">
        <v>11</v>
      </c>
      <c r="X7248">
        <v>1</v>
      </c>
      <c r="Y7248" t="s">
        <v>12419</v>
      </c>
      <c r="Z7248" t="s">
        <v>12420</v>
      </c>
      <c r="AA7248" t="s">
        <v>12429</v>
      </c>
      <c r="AB7248" t="s">
        <v>12422</v>
      </c>
      <c r="AC7248">
        <v>2</v>
      </c>
      <c r="AD7248" s="123">
        <v>40991</v>
      </c>
      <c r="AE7248" t="s">
        <v>12431</v>
      </c>
      <c r="AG7248">
        <v>40006781</v>
      </c>
      <c r="AL7248" t="s">
        <v>12422</v>
      </c>
      <c r="AN7248">
        <v>4315705601</v>
      </c>
      <c r="AO7248">
        <v>16</v>
      </c>
      <c r="AP7248" t="s">
        <v>12424</v>
      </c>
      <c r="AQ7248" t="s">
        <v>11408</v>
      </c>
      <c r="AR7248">
        <v>4100</v>
      </c>
      <c r="AT7248">
        <v>0</v>
      </c>
      <c r="AV7248" t="s">
        <v>14081</v>
      </c>
      <c r="AW7248">
        <v>116100</v>
      </c>
    </row>
    <row r="7249" spans="1:49" x14ac:dyDescent="0.25">
      <c r="A7249">
        <v>4100</v>
      </c>
      <c r="B7249">
        <v>30020</v>
      </c>
      <c r="C7249">
        <v>4013</v>
      </c>
      <c r="D7249">
        <v>410</v>
      </c>
      <c r="E7249" s="124" t="s">
        <v>14042</v>
      </c>
      <c r="F7249" t="str">
        <f t="shared" si="118"/>
        <v>Carter JonesASHEVILLE RUBBER &amp; GASKET</v>
      </c>
      <c r="G7249" s="150" t="str">
        <f t="shared" si="117"/>
        <v>Carter Jones</v>
      </c>
      <c r="H7249" s="149" t="s">
        <v>1202</v>
      </c>
      <c r="I7249">
        <v>40008482</v>
      </c>
      <c r="L7249" t="s">
        <v>14082</v>
      </c>
      <c r="N7249" t="s">
        <v>14083</v>
      </c>
      <c r="O7249">
        <v>8463</v>
      </c>
      <c r="Q7249" t="s">
        <v>12415</v>
      </c>
      <c r="R7249" t="s">
        <v>12416</v>
      </c>
      <c r="S7249" t="s">
        <v>14084</v>
      </c>
      <c r="U7249" t="s">
        <v>12418</v>
      </c>
      <c r="W7249">
        <v>11</v>
      </c>
      <c r="X7249">
        <v>2</v>
      </c>
      <c r="Y7249" t="s">
        <v>12472</v>
      </c>
      <c r="Z7249" t="s">
        <v>12420</v>
      </c>
      <c r="AA7249" t="s">
        <v>12485</v>
      </c>
      <c r="AB7249" t="s">
        <v>12422</v>
      </c>
      <c r="AC7249">
        <v>2</v>
      </c>
      <c r="AD7249" s="123">
        <v>43362</v>
      </c>
      <c r="AE7249" t="s">
        <v>12528</v>
      </c>
      <c r="AG7249">
        <v>40008482</v>
      </c>
      <c r="AL7249" t="s">
        <v>12422</v>
      </c>
      <c r="AN7249">
        <v>3402100401</v>
      </c>
      <c r="AO7249">
        <v>16</v>
      </c>
      <c r="AP7249" t="s">
        <v>12424</v>
      </c>
      <c r="AQ7249" t="s">
        <v>11408</v>
      </c>
      <c r="AR7249">
        <v>4100</v>
      </c>
      <c r="AS7249" t="s">
        <v>12491</v>
      </c>
      <c r="AT7249">
        <v>0</v>
      </c>
      <c r="AV7249" t="s">
        <v>14082</v>
      </c>
      <c r="AW7249">
        <v>116100</v>
      </c>
    </row>
    <row r="7250" spans="1:49" x14ac:dyDescent="0.25">
      <c r="A7250">
        <v>4100</v>
      </c>
      <c r="B7250">
        <v>30020</v>
      </c>
      <c r="C7250">
        <v>4013</v>
      </c>
      <c r="D7250">
        <v>410</v>
      </c>
      <c r="E7250" s="124" t="s">
        <v>14042</v>
      </c>
      <c r="F7250" t="str">
        <f t="shared" si="118"/>
        <v>Carter JonesATLANTA BELTING</v>
      </c>
      <c r="G7250" s="150" t="str">
        <f t="shared" si="117"/>
        <v>Carter Jones</v>
      </c>
      <c r="H7250" s="149" t="s">
        <v>1247</v>
      </c>
      <c r="I7250">
        <v>40000211</v>
      </c>
      <c r="K7250" t="s">
        <v>14085</v>
      </c>
      <c r="L7250" t="s">
        <v>12691</v>
      </c>
      <c r="M7250" t="s">
        <v>12692</v>
      </c>
      <c r="N7250" t="s">
        <v>14086</v>
      </c>
      <c r="Q7250" t="s">
        <v>12415</v>
      </c>
      <c r="R7250" t="s">
        <v>12416</v>
      </c>
      <c r="S7250" t="s">
        <v>14087</v>
      </c>
      <c r="U7250" t="s">
        <v>12418</v>
      </c>
      <c r="W7250">
        <v>11</v>
      </c>
      <c r="X7250">
        <v>2</v>
      </c>
      <c r="Y7250" t="s">
        <v>12472</v>
      </c>
      <c r="Z7250" t="s">
        <v>12420</v>
      </c>
      <c r="AA7250" t="s">
        <v>12421</v>
      </c>
      <c r="AB7250" t="s">
        <v>12757</v>
      </c>
      <c r="AC7250">
        <v>2</v>
      </c>
      <c r="AD7250" s="123">
        <v>39111</v>
      </c>
      <c r="AE7250" t="s">
        <v>12423</v>
      </c>
      <c r="AG7250">
        <v>40000211</v>
      </c>
      <c r="AL7250" t="s">
        <v>12757</v>
      </c>
      <c r="AN7250">
        <v>1112100801</v>
      </c>
      <c r="AO7250">
        <v>16</v>
      </c>
      <c r="AP7250" t="s">
        <v>12424</v>
      </c>
      <c r="AQ7250" t="s">
        <v>11408</v>
      </c>
      <c r="AR7250">
        <v>4100</v>
      </c>
      <c r="AS7250" t="s">
        <v>12491</v>
      </c>
      <c r="AT7250">
        <v>2005</v>
      </c>
      <c r="AV7250" t="s">
        <v>12539</v>
      </c>
      <c r="AW7250">
        <v>116100</v>
      </c>
    </row>
    <row r="7251" spans="1:49" x14ac:dyDescent="0.25">
      <c r="A7251">
        <v>4100</v>
      </c>
      <c r="B7251">
        <v>30020</v>
      </c>
      <c r="C7251">
        <v>4013</v>
      </c>
      <c r="D7251">
        <v>410</v>
      </c>
      <c r="E7251" s="124" t="s">
        <v>14042</v>
      </c>
      <c r="F7251" t="str">
        <f t="shared" si="118"/>
        <v>Carter JonesBDI (37)  -  DECATUR</v>
      </c>
      <c r="G7251" s="150" t="str">
        <f t="shared" si="117"/>
        <v>Carter Jones</v>
      </c>
      <c r="H7251" s="149" t="s">
        <v>1489</v>
      </c>
      <c r="I7251">
        <v>40005254</v>
      </c>
      <c r="J7251" t="s">
        <v>14088</v>
      </c>
      <c r="L7251" t="s">
        <v>14089</v>
      </c>
      <c r="M7251" t="s">
        <v>12684</v>
      </c>
      <c r="N7251" t="s">
        <v>14090</v>
      </c>
      <c r="O7251">
        <v>5931</v>
      </c>
      <c r="Q7251" t="s">
        <v>12415</v>
      </c>
      <c r="R7251" t="s">
        <v>12416</v>
      </c>
      <c r="S7251" t="s">
        <v>14091</v>
      </c>
      <c r="U7251" t="s">
        <v>12418</v>
      </c>
      <c r="W7251">
        <v>11</v>
      </c>
      <c r="X7251">
        <v>2</v>
      </c>
      <c r="Y7251" t="s">
        <v>12472</v>
      </c>
      <c r="Z7251" t="s">
        <v>12420</v>
      </c>
      <c r="AA7251" t="s">
        <v>12429</v>
      </c>
      <c r="AB7251" t="s">
        <v>12422</v>
      </c>
      <c r="AC7251">
        <v>2</v>
      </c>
      <c r="AD7251" s="123">
        <v>39373</v>
      </c>
      <c r="AE7251" t="s">
        <v>12538</v>
      </c>
      <c r="AG7251">
        <v>40005254</v>
      </c>
      <c r="AL7251" t="s">
        <v>12422</v>
      </c>
      <c r="AN7251">
        <v>2312517901</v>
      </c>
      <c r="AO7251">
        <v>16</v>
      </c>
      <c r="AP7251" t="s">
        <v>12424</v>
      </c>
      <c r="AQ7251" t="s">
        <v>11408</v>
      </c>
      <c r="AR7251">
        <v>4100</v>
      </c>
      <c r="AT7251">
        <v>0</v>
      </c>
      <c r="AV7251" t="s">
        <v>1467</v>
      </c>
      <c r="AW7251">
        <v>116100</v>
      </c>
    </row>
    <row r="7252" spans="1:49" x14ac:dyDescent="0.25">
      <c r="A7252">
        <v>4100</v>
      </c>
      <c r="B7252">
        <v>30020</v>
      </c>
      <c r="C7252">
        <v>4013</v>
      </c>
      <c r="D7252">
        <v>410</v>
      </c>
      <c r="E7252" s="124" t="s">
        <v>14042</v>
      </c>
      <c r="F7252" t="str">
        <f t="shared" si="118"/>
        <v>Carter JonesBELT POWER, LLC - MARIETTA - RP</v>
      </c>
      <c r="G7252" s="150" t="str">
        <f t="shared" si="117"/>
        <v>Carter Jones</v>
      </c>
      <c r="H7252" s="149" t="s">
        <v>1603</v>
      </c>
      <c r="I7252">
        <v>40008549</v>
      </c>
      <c r="K7252" t="s">
        <v>14092</v>
      </c>
      <c r="L7252" t="s">
        <v>14093</v>
      </c>
      <c r="M7252" t="s">
        <v>12692</v>
      </c>
      <c r="N7252">
        <v>30066</v>
      </c>
      <c r="Q7252" t="s">
        <v>12415</v>
      </c>
      <c r="R7252" t="s">
        <v>12416</v>
      </c>
      <c r="S7252" t="s">
        <v>14094</v>
      </c>
      <c r="U7252" t="s">
        <v>12418</v>
      </c>
      <c r="W7252">
        <v>11</v>
      </c>
      <c r="X7252">
        <v>1</v>
      </c>
      <c r="Y7252" t="s">
        <v>12419</v>
      </c>
      <c r="Z7252" t="s">
        <v>12420</v>
      </c>
      <c r="AA7252" t="s">
        <v>12429</v>
      </c>
      <c r="AB7252" t="s">
        <v>12422</v>
      </c>
      <c r="AC7252">
        <v>2</v>
      </c>
      <c r="AD7252" s="123">
        <v>43469</v>
      </c>
      <c r="AE7252" t="s">
        <v>12431</v>
      </c>
      <c r="AG7252">
        <v>40008549</v>
      </c>
      <c r="AL7252" t="s">
        <v>12422</v>
      </c>
      <c r="AN7252">
        <v>1106707901</v>
      </c>
      <c r="AO7252">
        <v>16</v>
      </c>
      <c r="AP7252" t="s">
        <v>12424</v>
      </c>
      <c r="AQ7252" t="s">
        <v>11408</v>
      </c>
      <c r="AR7252">
        <v>4100</v>
      </c>
      <c r="AT7252">
        <v>0</v>
      </c>
      <c r="AV7252" t="s">
        <v>1588</v>
      </c>
      <c r="AW7252">
        <v>116100</v>
      </c>
    </row>
    <row r="7253" spans="1:49" x14ac:dyDescent="0.25">
      <c r="A7253">
        <v>4100</v>
      </c>
      <c r="B7253">
        <v>30020</v>
      </c>
      <c r="C7253">
        <v>4013</v>
      </c>
      <c r="D7253">
        <v>410</v>
      </c>
      <c r="E7253" s="124" t="s">
        <v>14042</v>
      </c>
      <c r="F7253" t="str">
        <f t="shared" si="118"/>
        <v>Carter JonesBIRMINGHAM AIRPORT AUTHORITY</v>
      </c>
      <c r="G7253" s="150" t="str">
        <f t="shared" si="117"/>
        <v>Carter Jones</v>
      </c>
      <c r="H7253" s="149" t="s">
        <v>1717</v>
      </c>
      <c r="I7253">
        <v>40006557</v>
      </c>
      <c r="J7253" t="s">
        <v>14095</v>
      </c>
      <c r="K7253" t="s">
        <v>14096</v>
      </c>
      <c r="L7253" t="s">
        <v>14093</v>
      </c>
      <c r="M7253" t="s">
        <v>12692</v>
      </c>
      <c r="N7253">
        <v>30062</v>
      </c>
      <c r="Q7253" t="s">
        <v>12415</v>
      </c>
      <c r="R7253" t="s">
        <v>12416</v>
      </c>
      <c r="S7253" t="s">
        <v>14097</v>
      </c>
      <c r="U7253" t="s">
        <v>12418</v>
      </c>
      <c r="W7253">
        <v>11</v>
      </c>
      <c r="X7253">
        <v>0</v>
      </c>
      <c r="Y7253" t="s">
        <v>12419</v>
      </c>
      <c r="Z7253" t="s">
        <v>12420</v>
      </c>
      <c r="AA7253" t="s">
        <v>12429</v>
      </c>
      <c r="AB7253" t="s">
        <v>12757</v>
      </c>
      <c r="AC7253">
        <v>2</v>
      </c>
      <c r="AD7253" s="123">
        <v>40674</v>
      </c>
      <c r="AE7253" t="s">
        <v>12431</v>
      </c>
      <c r="AG7253">
        <v>40006557</v>
      </c>
      <c r="AL7253" t="s">
        <v>12757</v>
      </c>
      <c r="AN7253">
        <v>1106707901</v>
      </c>
      <c r="AO7253">
        <v>16</v>
      </c>
      <c r="AP7253" t="s">
        <v>12424</v>
      </c>
      <c r="AQ7253" t="s">
        <v>11408</v>
      </c>
      <c r="AR7253">
        <v>4100</v>
      </c>
      <c r="AT7253">
        <v>0</v>
      </c>
      <c r="AV7253" t="s">
        <v>12994</v>
      </c>
      <c r="AW7253">
        <v>116100</v>
      </c>
    </row>
    <row r="7254" spans="1:49" x14ac:dyDescent="0.25">
      <c r="A7254">
        <v>4100</v>
      </c>
      <c r="B7254">
        <v>30020</v>
      </c>
      <c r="C7254">
        <v>4013</v>
      </c>
      <c r="D7254">
        <v>410</v>
      </c>
      <c r="E7254" s="124" t="s">
        <v>14042</v>
      </c>
      <c r="F7254" t="str">
        <f t="shared" si="118"/>
        <v>Carter JonesBMC METALWORKS, LLC</v>
      </c>
      <c r="G7254" s="150" t="str">
        <f t="shared" si="117"/>
        <v>Carter Jones</v>
      </c>
      <c r="H7254" s="149" t="s">
        <v>1750</v>
      </c>
      <c r="I7254">
        <v>40007191</v>
      </c>
      <c r="K7254" t="s">
        <v>14098</v>
      </c>
      <c r="L7254" t="s">
        <v>14099</v>
      </c>
      <c r="M7254" t="s">
        <v>12703</v>
      </c>
      <c r="N7254">
        <v>38401</v>
      </c>
      <c r="Q7254" t="s">
        <v>12415</v>
      </c>
      <c r="R7254" t="s">
        <v>12416</v>
      </c>
      <c r="S7254" t="s">
        <v>14100</v>
      </c>
      <c r="U7254" t="s">
        <v>12418</v>
      </c>
      <c r="W7254">
        <v>11</v>
      </c>
      <c r="X7254">
        <v>1</v>
      </c>
      <c r="Y7254" t="s">
        <v>12419</v>
      </c>
      <c r="Z7254" t="s">
        <v>12420</v>
      </c>
      <c r="AA7254" t="s">
        <v>12429</v>
      </c>
      <c r="AB7254" t="s">
        <v>12430</v>
      </c>
      <c r="AC7254">
        <v>2</v>
      </c>
      <c r="AD7254" s="123">
        <v>41542</v>
      </c>
      <c r="AE7254" t="s">
        <v>12431</v>
      </c>
      <c r="AG7254">
        <v>40007191</v>
      </c>
      <c r="AL7254" t="s">
        <v>12430</v>
      </c>
      <c r="AN7254">
        <v>4311901301</v>
      </c>
      <c r="AO7254">
        <v>16</v>
      </c>
      <c r="AP7254" t="s">
        <v>12424</v>
      </c>
      <c r="AQ7254" t="s">
        <v>11408</v>
      </c>
      <c r="AR7254">
        <v>4100</v>
      </c>
      <c r="AT7254">
        <v>0</v>
      </c>
      <c r="AV7254" t="s">
        <v>14101</v>
      </c>
      <c r="AW7254">
        <v>116100</v>
      </c>
    </row>
    <row r="7255" spans="1:49" x14ac:dyDescent="0.25">
      <c r="A7255">
        <v>4100</v>
      </c>
      <c r="B7255">
        <v>30020</v>
      </c>
      <c r="C7255">
        <v>4013</v>
      </c>
      <c r="D7255">
        <v>410</v>
      </c>
      <c r="E7255" s="124" t="s">
        <v>14042</v>
      </c>
      <c r="F7255" t="str">
        <f t="shared" si="118"/>
        <v>Carter JonesBOISE WHITE PAPER LLC</v>
      </c>
      <c r="G7255" s="150" t="str">
        <f t="shared" si="117"/>
        <v>Carter Jones</v>
      </c>
      <c r="H7255" s="149" t="s">
        <v>1768</v>
      </c>
      <c r="I7255">
        <v>40004407</v>
      </c>
      <c r="K7255" t="s">
        <v>14102</v>
      </c>
      <c r="L7255" t="s">
        <v>14061</v>
      </c>
      <c r="M7255" t="s">
        <v>12995</v>
      </c>
      <c r="N7255">
        <v>36545</v>
      </c>
      <c r="Q7255" t="s">
        <v>12415</v>
      </c>
      <c r="R7255" t="s">
        <v>12416</v>
      </c>
      <c r="S7255" t="s">
        <v>14103</v>
      </c>
      <c r="U7255" t="s">
        <v>12418</v>
      </c>
      <c r="W7255">
        <v>11</v>
      </c>
      <c r="X7255">
        <v>1</v>
      </c>
      <c r="Y7255" t="s">
        <v>12472</v>
      </c>
      <c r="Z7255" t="s">
        <v>12420</v>
      </c>
      <c r="AA7255" t="s">
        <v>12421</v>
      </c>
      <c r="AB7255" t="s">
        <v>12757</v>
      </c>
      <c r="AC7255">
        <v>2</v>
      </c>
      <c r="AD7255" s="123">
        <v>39111</v>
      </c>
      <c r="AE7255" t="s">
        <v>12423</v>
      </c>
      <c r="AG7255">
        <v>40004407</v>
      </c>
      <c r="AL7255" t="s">
        <v>12757</v>
      </c>
      <c r="AN7255">
        <v>102506001</v>
      </c>
      <c r="AO7255">
        <v>16</v>
      </c>
      <c r="AP7255" t="s">
        <v>12424</v>
      </c>
      <c r="AQ7255" t="s">
        <v>11408</v>
      </c>
      <c r="AR7255">
        <v>4100</v>
      </c>
      <c r="AT7255">
        <v>2005</v>
      </c>
      <c r="AV7255" t="s">
        <v>14104</v>
      </c>
      <c r="AW7255">
        <v>116100</v>
      </c>
    </row>
    <row r="7256" spans="1:49" x14ac:dyDescent="0.25">
      <c r="A7256">
        <v>4100</v>
      </c>
      <c r="B7256">
        <v>30020</v>
      </c>
      <c r="C7256">
        <v>4013</v>
      </c>
      <c r="D7256">
        <v>410</v>
      </c>
      <c r="E7256" s="124" t="s">
        <v>14042</v>
      </c>
      <c r="F7256" t="str">
        <f t="shared" si="118"/>
        <v>Carter JonesBRIDGESTONE/FIRESTONE - NASHVILLE</v>
      </c>
      <c r="G7256" s="150" t="str">
        <f t="shared" si="117"/>
        <v>Carter Jones</v>
      </c>
      <c r="H7256" s="149" t="s">
        <v>13496</v>
      </c>
      <c r="I7256">
        <v>40003555</v>
      </c>
      <c r="J7256" t="s">
        <v>14105</v>
      </c>
      <c r="K7256" t="s">
        <v>14106</v>
      </c>
      <c r="L7256" t="s">
        <v>12702</v>
      </c>
      <c r="M7256" t="s">
        <v>12703</v>
      </c>
      <c r="N7256">
        <v>37214</v>
      </c>
      <c r="Q7256" t="s">
        <v>12415</v>
      </c>
      <c r="R7256" t="s">
        <v>12416</v>
      </c>
      <c r="S7256" t="s">
        <v>14107</v>
      </c>
      <c r="U7256" t="s">
        <v>12418</v>
      </c>
      <c r="V7256">
        <v>275</v>
      </c>
      <c r="W7256">
        <v>11</v>
      </c>
      <c r="X7256">
        <v>1</v>
      </c>
      <c r="Y7256" t="s">
        <v>12419</v>
      </c>
      <c r="Z7256" t="s">
        <v>12420</v>
      </c>
      <c r="AA7256" t="s">
        <v>12421</v>
      </c>
      <c r="AB7256" t="s">
        <v>12422</v>
      </c>
      <c r="AC7256">
        <v>2</v>
      </c>
      <c r="AD7256" s="123">
        <v>39111</v>
      </c>
      <c r="AE7256" t="s">
        <v>12423</v>
      </c>
      <c r="AG7256">
        <v>40003555</v>
      </c>
      <c r="AL7256" t="s">
        <v>12422</v>
      </c>
      <c r="AN7256">
        <v>4303706201</v>
      </c>
      <c r="AO7256">
        <v>16</v>
      </c>
      <c r="AP7256" t="s">
        <v>12424</v>
      </c>
      <c r="AQ7256" t="s">
        <v>11408</v>
      </c>
      <c r="AR7256">
        <v>4100</v>
      </c>
      <c r="AT7256">
        <v>0</v>
      </c>
      <c r="AV7256" t="s">
        <v>14108</v>
      </c>
      <c r="AW7256">
        <v>116100</v>
      </c>
    </row>
    <row r="7257" spans="1:49" x14ac:dyDescent="0.25">
      <c r="A7257">
        <v>4100</v>
      </c>
      <c r="B7257">
        <v>30020</v>
      </c>
      <c r="C7257">
        <v>4013</v>
      </c>
      <c r="D7257">
        <v>410</v>
      </c>
      <c r="E7257" s="124" t="s">
        <v>14042</v>
      </c>
      <c r="F7257" t="str">
        <f t="shared" si="118"/>
        <v>Carter JonesBRIMHALL FOODS COMPANY, INC.</v>
      </c>
      <c r="G7257" s="150" t="str">
        <f t="shared" si="117"/>
        <v>Carter Jones</v>
      </c>
      <c r="H7257" s="149" t="s">
        <v>1868</v>
      </c>
      <c r="I7257">
        <v>40008364</v>
      </c>
      <c r="K7257" t="s">
        <v>14109</v>
      </c>
      <c r="L7257" t="s">
        <v>14110</v>
      </c>
      <c r="M7257" t="s">
        <v>12703</v>
      </c>
      <c r="N7257">
        <v>38133</v>
      </c>
      <c r="Q7257" t="s">
        <v>12415</v>
      </c>
      <c r="R7257" t="s">
        <v>12416</v>
      </c>
      <c r="S7257" t="s">
        <v>14111</v>
      </c>
      <c r="U7257" t="s">
        <v>12418</v>
      </c>
      <c r="W7257">
        <v>11</v>
      </c>
      <c r="X7257">
        <v>1</v>
      </c>
      <c r="Y7257" t="s">
        <v>12419</v>
      </c>
      <c r="Z7257" t="s">
        <v>12420</v>
      </c>
      <c r="AA7257" t="s">
        <v>12429</v>
      </c>
      <c r="AB7257" t="s">
        <v>12422</v>
      </c>
      <c r="AC7257">
        <v>2</v>
      </c>
      <c r="AD7257" s="123">
        <v>43214</v>
      </c>
      <c r="AE7257" t="s">
        <v>12431</v>
      </c>
      <c r="AG7257">
        <v>40008364</v>
      </c>
      <c r="AL7257" t="s">
        <v>12422</v>
      </c>
      <c r="AN7257">
        <v>4315712301</v>
      </c>
      <c r="AO7257">
        <v>16</v>
      </c>
      <c r="AP7257" t="s">
        <v>12424</v>
      </c>
      <c r="AQ7257" t="s">
        <v>11408</v>
      </c>
      <c r="AR7257">
        <v>4100</v>
      </c>
      <c r="AT7257">
        <v>0</v>
      </c>
      <c r="AV7257" t="s">
        <v>14112</v>
      </c>
      <c r="AW7257">
        <v>116100</v>
      </c>
    </row>
    <row r="7258" spans="1:49" x14ac:dyDescent="0.25">
      <c r="A7258">
        <v>4100</v>
      </c>
      <c r="B7258">
        <v>30020</v>
      </c>
      <c r="C7258">
        <v>4013</v>
      </c>
      <c r="D7258">
        <v>410</v>
      </c>
      <c r="E7258" s="124" t="s">
        <v>14042</v>
      </c>
      <c r="F7258" t="str">
        <f t="shared" si="118"/>
        <v>Carter JonesBUCHANAN HARDWOOD FLOORING L.L.C.</v>
      </c>
      <c r="G7258" s="150" t="str">
        <f t="shared" si="117"/>
        <v>Carter Jones</v>
      </c>
      <c r="H7258" s="149" t="s">
        <v>1900</v>
      </c>
      <c r="I7258">
        <v>40006929</v>
      </c>
      <c r="L7258" t="s">
        <v>14113</v>
      </c>
      <c r="M7258" t="s">
        <v>12995</v>
      </c>
      <c r="N7258">
        <v>35442</v>
      </c>
      <c r="O7258">
        <v>444</v>
      </c>
      <c r="Q7258" t="s">
        <v>12415</v>
      </c>
      <c r="R7258" t="s">
        <v>12416</v>
      </c>
      <c r="S7258" t="s">
        <v>14114</v>
      </c>
      <c r="U7258" t="s">
        <v>12418</v>
      </c>
      <c r="W7258">
        <v>11</v>
      </c>
      <c r="X7258">
        <v>1</v>
      </c>
      <c r="Y7258" t="s">
        <v>12472</v>
      </c>
      <c r="Z7258" t="s">
        <v>12420</v>
      </c>
      <c r="AA7258" t="s">
        <v>12485</v>
      </c>
      <c r="AB7258" t="s">
        <v>12422</v>
      </c>
      <c r="AC7258">
        <v>2</v>
      </c>
      <c r="AD7258" s="123">
        <v>41211</v>
      </c>
      <c r="AE7258" t="s">
        <v>12528</v>
      </c>
      <c r="AG7258">
        <v>40006929</v>
      </c>
      <c r="AL7258" t="s">
        <v>12422</v>
      </c>
      <c r="AN7258">
        <v>110700401</v>
      </c>
      <c r="AO7258">
        <v>16</v>
      </c>
      <c r="AP7258" t="s">
        <v>12424</v>
      </c>
      <c r="AQ7258" t="s">
        <v>11408</v>
      </c>
      <c r="AR7258">
        <v>4100</v>
      </c>
      <c r="AT7258">
        <v>0</v>
      </c>
      <c r="AV7258" t="s">
        <v>14115</v>
      </c>
      <c r="AW7258">
        <v>116100</v>
      </c>
    </row>
    <row r="7259" spans="1:49" x14ac:dyDescent="0.25">
      <c r="A7259">
        <v>4100</v>
      </c>
      <c r="B7259">
        <v>30020</v>
      </c>
      <c r="C7259">
        <v>4013</v>
      </c>
      <c r="D7259">
        <v>410</v>
      </c>
      <c r="E7259" s="124" t="s">
        <v>14042</v>
      </c>
      <c r="F7259" t="str">
        <f t="shared" si="118"/>
        <v>Carter JonesBUD'S BEST COOKIES</v>
      </c>
      <c r="G7259" s="150" t="str">
        <f t="shared" si="117"/>
        <v>Carter Jones</v>
      </c>
      <c r="H7259" s="149" t="s">
        <v>1902</v>
      </c>
      <c r="I7259">
        <v>40004520</v>
      </c>
      <c r="K7259" t="s">
        <v>14116</v>
      </c>
      <c r="L7259" t="s">
        <v>14117</v>
      </c>
      <c r="M7259" t="s">
        <v>12995</v>
      </c>
      <c r="N7259" t="s">
        <v>14118</v>
      </c>
      <c r="Q7259" t="s">
        <v>12415</v>
      </c>
      <c r="R7259" t="s">
        <v>12416</v>
      </c>
      <c r="S7259" t="s">
        <v>14119</v>
      </c>
      <c r="U7259" t="s">
        <v>12418</v>
      </c>
      <c r="W7259">
        <v>11</v>
      </c>
      <c r="X7259">
        <v>1</v>
      </c>
      <c r="Y7259" t="s">
        <v>12419</v>
      </c>
      <c r="Z7259" t="s">
        <v>12420</v>
      </c>
      <c r="AA7259" t="s">
        <v>12421</v>
      </c>
      <c r="AB7259" t="s">
        <v>12422</v>
      </c>
      <c r="AC7259">
        <v>2</v>
      </c>
      <c r="AD7259" s="123">
        <v>39111</v>
      </c>
      <c r="AE7259" t="s">
        <v>12423</v>
      </c>
      <c r="AG7259">
        <v>40004520</v>
      </c>
      <c r="AL7259" t="s">
        <v>12422</v>
      </c>
      <c r="AN7259">
        <v>107320511</v>
      </c>
      <c r="AO7259">
        <v>16</v>
      </c>
      <c r="AP7259" t="s">
        <v>12424</v>
      </c>
      <c r="AQ7259" t="s">
        <v>11408</v>
      </c>
      <c r="AR7259">
        <v>4100</v>
      </c>
      <c r="AT7259">
        <v>0</v>
      </c>
      <c r="AV7259" t="s">
        <v>14120</v>
      </c>
      <c r="AW7259">
        <v>116100</v>
      </c>
    </row>
    <row r="7260" spans="1:49" x14ac:dyDescent="0.25">
      <c r="A7260">
        <v>4100</v>
      </c>
      <c r="B7260">
        <v>30020</v>
      </c>
      <c r="C7260">
        <v>4013</v>
      </c>
      <c r="D7260">
        <v>410</v>
      </c>
      <c r="E7260" s="124" t="s">
        <v>14042</v>
      </c>
      <c r="F7260" t="str">
        <f t="shared" si="118"/>
        <v>Carter JonesC &amp; C FABRICATION</v>
      </c>
      <c r="G7260" s="150" t="str">
        <f t="shared" si="117"/>
        <v>Carter Jones</v>
      </c>
      <c r="H7260" s="149" t="s">
        <v>1943</v>
      </c>
      <c r="I7260">
        <v>40007147</v>
      </c>
      <c r="K7260" t="s">
        <v>14121</v>
      </c>
      <c r="L7260" t="s">
        <v>14122</v>
      </c>
      <c r="M7260" t="s">
        <v>12995</v>
      </c>
      <c r="N7260">
        <v>36854</v>
      </c>
      <c r="Q7260" t="s">
        <v>12415</v>
      </c>
      <c r="R7260" t="s">
        <v>12416</v>
      </c>
      <c r="S7260" t="s">
        <v>14123</v>
      </c>
      <c r="U7260" t="s">
        <v>12418</v>
      </c>
      <c r="W7260">
        <v>11</v>
      </c>
      <c r="X7260">
        <v>2</v>
      </c>
      <c r="Y7260" t="s">
        <v>12419</v>
      </c>
      <c r="Z7260" t="s">
        <v>12420</v>
      </c>
      <c r="AA7260" t="s">
        <v>12429</v>
      </c>
      <c r="AB7260" t="s">
        <v>12422</v>
      </c>
      <c r="AC7260">
        <v>2</v>
      </c>
      <c r="AD7260" s="123">
        <v>41493</v>
      </c>
      <c r="AE7260" t="s">
        <v>12431</v>
      </c>
      <c r="AG7260">
        <v>40007147</v>
      </c>
      <c r="AL7260" t="s">
        <v>12422</v>
      </c>
      <c r="AN7260">
        <v>101747021</v>
      </c>
      <c r="AO7260">
        <v>16</v>
      </c>
      <c r="AP7260" t="s">
        <v>12424</v>
      </c>
      <c r="AQ7260" t="s">
        <v>11408</v>
      </c>
      <c r="AR7260">
        <v>4100</v>
      </c>
      <c r="AT7260">
        <v>0</v>
      </c>
      <c r="AV7260" t="s">
        <v>14124</v>
      </c>
      <c r="AW7260">
        <v>116100</v>
      </c>
    </row>
    <row r="7261" spans="1:49" x14ac:dyDescent="0.25">
      <c r="A7261">
        <v>4100</v>
      </c>
      <c r="B7261">
        <v>30020</v>
      </c>
      <c r="C7261">
        <v>4013</v>
      </c>
      <c r="D7261">
        <v>410</v>
      </c>
      <c r="E7261" s="124" t="s">
        <v>14042</v>
      </c>
      <c r="F7261" t="str">
        <f t="shared" si="118"/>
        <v>Carter JonesCAPITOL CUPS INC</v>
      </c>
      <c r="G7261" s="150" t="str">
        <f t="shared" si="117"/>
        <v>Carter Jones</v>
      </c>
      <c r="H7261" s="149" t="s">
        <v>2065</v>
      </c>
      <c r="I7261">
        <v>40004556</v>
      </c>
      <c r="L7261" t="s">
        <v>14125</v>
      </c>
      <c r="M7261" t="s">
        <v>12445</v>
      </c>
      <c r="O7261">
        <v>710</v>
      </c>
      <c r="P7261">
        <v>12010</v>
      </c>
      <c r="Q7261" t="s">
        <v>12415</v>
      </c>
      <c r="R7261" t="s">
        <v>12416</v>
      </c>
      <c r="S7261" t="s">
        <v>14126</v>
      </c>
      <c r="U7261" t="s">
        <v>12418</v>
      </c>
      <c r="W7261">
        <v>11</v>
      </c>
      <c r="X7261">
        <v>1</v>
      </c>
      <c r="Y7261" t="s">
        <v>12419</v>
      </c>
      <c r="Z7261" t="s">
        <v>12420</v>
      </c>
      <c r="AA7261" t="s">
        <v>12421</v>
      </c>
      <c r="AB7261" t="s">
        <v>12422</v>
      </c>
      <c r="AC7261">
        <v>2</v>
      </c>
      <c r="AD7261" s="123">
        <v>39111</v>
      </c>
      <c r="AE7261" t="s">
        <v>12423</v>
      </c>
      <c r="AG7261">
        <v>40004556</v>
      </c>
      <c r="AL7261" t="s">
        <v>12422</v>
      </c>
      <c r="AN7261">
        <v>3305700601</v>
      </c>
      <c r="AO7261">
        <v>16</v>
      </c>
      <c r="AP7261" t="s">
        <v>12424</v>
      </c>
      <c r="AQ7261" t="s">
        <v>11408</v>
      </c>
      <c r="AR7261">
        <v>4100</v>
      </c>
      <c r="AT7261">
        <v>2005</v>
      </c>
      <c r="AV7261" t="s">
        <v>14127</v>
      </c>
      <c r="AW7261">
        <v>116100</v>
      </c>
    </row>
    <row r="7262" spans="1:49" x14ac:dyDescent="0.25">
      <c r="A7262">
        <v>4100</v>
      </c>
      <c r="B7262">
        <v>30020</v>
      </c>
      <c r="C7262">
        <v>4013</v>
      </c>
      <c r="D7262">
        <v>410</v>
      </c>
      <c r="E7262" s="124" t="s">
        <v>14042</v>
      </c>
      <c r="F7262" t="str">
        <f t="shared" si="118"/>
        <v>Carter JonesCARAUSTAR IND</v>
      </c>
      <c r="G7262" s="150" t="str">
        <f t="shared" si="117"/>
        <v>Carter Jones</v>
      </c>
      <c r="H7262" s="149" t="s">
        <v>2072</v>
      </c>
      <c r="I7262">
        <v>40004428</v>
      </c>
      <c r="K7262" t="s">
        <v>14128</v>
      </c>
      <c r="L7262" t="s">
        <v>14129</v>
      </c>
      <c r="M7262" t="s">
        <v>12995</v>
      </c>
      <c r="N7262" t="s">
        <v>14130</v>
      </c>
      <c r="Q7262" t="s">
        <v>12415</v>
      </c>
      <c r="R7262" t="s">
        <v>12416</v>
      </c>
      <c r="S7262" t="s">
        <v>14131</v>
      </c>
      <c r="U7262" t="s">
        <v>12418</v>
      </c>
      <c r="W7262">
        <v>11</v>
      </c>
      <c r="X7262">
        <v>1</v>
      </c>
      <c r="Y7262" t="s">
        <v>12419</v>
      </c>
      <c r="Z7262" t="s">
        <v>12420</v>
      </c>
      <c r="AA7262" t="s">
        <v>12421</v>
      </c>
      <c r="AB7262" t="s">
        <v>12422</v>
      </c>
      <c r="AC7262">
        <v>2</v>
      </c>
      <c r="AD7262" s="123">
        <v>39111</v>
      </c>
      <c r="AE7262" t="s">
        <v>12423</v>
      </c>
      <c r="AG7262">
        <v>40004428</v>
      </c>
      <c r="AL7262" t="s">
        <v>12422</v>
      </c>
      <c r="AN7262">
        <v>109707101</v>
      </c>
      <c r="AO7262">
        <v>16</v>
      </c>
      <c r="AP7262" t="s">
        <v>12424</v>
      </c>
      <c r="AQ7262" t="s">
        <v>11408</v>
      </c>
      <c r="AR7262">
        <v>4100</v>
      </c>
      <c r="AT7262">
        <v>2005</v>
      </c>
      <c r="AV7262" t="s">
        <v>2071</v>
      </c>
      <c r="AW7262">
        <v>116100</v>
      </c>
    </row>
    <row r="7263" spans="1:49" x14ac:dyDescent="0.25">
      <c r="A7263">
        <v>4100</v>
      </c>
      <c r="B7263">
        <v>30020</v>
      </c>
      <c r="C7263">
        <v>4013</v>
      </c>
      <c r="D7263">
        <v>410</v>
      </c>
      <c r="E7263" s="124" t="s">
        <v>14042</v>
      </c>
      <c r="F7263" t="str">
        <f t="shared" si="118"/>
        <v>Carter JonesCARRINGTON FOODS INC.</v>
      </c>
      <c r="G7263" s="150" t="str">
        <f t="shared" si="117"/>
        <v>Carter Jones</v>
      </c>
      <c r="H7263" s="149" t="s">
        <v>2116</v>
      </c>
      <c r="I7263">
        <v>40001184</v>
      </c>
      <c r="L7263" t="s">
        <v>14129</v>
      </c>
      <c r="M7263" t="s">
        <v>12995</v>
      </c>
      <c r="O7263">
        <v>509</v>
      </c>
      <c r="P7263">
        <v>36601</v>
      </c>
      <c r="Q7263" t="s">
        <v>12415</v>
      </c>
      <c r="R7263" t="s">
        <v>12416</v>
      </c>
      <c r="S7263" t="s">
        <v>14132</v>
      </c>
      <c r="U7263" t="s">
        <v>12418</v>
      </c>
      <c r="W7263">
        <v>11</v>
      </c>
      <c r="X7263">
        <v>1</v>
      </c>
      <c r="Y7263" t="s">
        <v>12419</v>
      </c>
      <c r="Z7263" t="s">
        <v>12420</v>
      </c>
      <c r="AA7263" t="s">
        <v>12421</v>
      </c>
      <c r="AB7263" t="s">
        <v>12422</v>
      </c>
      <c r="AC7263">
        <v>2</v>
      </c>
      <c r="AD7263" s="123">
        <v>39111</v>
      </c>
      <c r="AE7263" t="s">
        <v>12423</v>
      </c>
      <c r="AG7263">
        <v>40001184</v>
      </c>
      <c r="AL7263" t="s">
        <v>12422</v>
      </c>
      <c r="AN7263">
        <v>109707101</v>
      </c>
      <c r="AO7263">
        <v>16</v>
      </c>
      <c r="AP7263" t="s">
        <v>12424</v>
      </c>
      <c r="AQ7263" t="s">
        <v>11408</v>
      </c>
      <c r="AR7263">
        <v>4100</v>
      </c>
      <c r="AT7263">
        <v>0</v>
      </c>
      <c r="AV7263" t="s">
        <v>14133</v>
      </c>
      <c r="AW7263">
        <v>116100</v>
      </c>
    </row>
    <row r="7264" spans="1:49" x14ac:dyDescent="0.25">
      <c r="A7264">
        <v>4100</v>
      </c>
      <c r="B7264">
        <v>30020</v>
      </c>
      <c r="C7264">
        <v>4013</v>
      </c>
      <c r="D7264">
        <v>410</v>
      </c>
      <c r="E7264" s="124" t="s">
        <v>14042</v>
      </c>
      <c r="F7264" t="str">
        <f t="shared" si="118"/>
        <v>Carter JonesCENTRAL CONVEYOR COMPANY</v>
      </c>
      <c r="G7264" s="150" t="str">
        <f t="shared" si="117"/>
        <v>Carter Jones</v>
      </c>
      <c r="H7264" s="149" t="s">
        <v>2178</v>
      </c>
      <c r="I7264">
        <v>40007068</v>
      </c>
      <c r="K7264" t="s">
        <v>14134</v>
      </c>
      <c r="L7264" t="s">
        <v>14135</v>
      </c>
      <c r="M7264" t="s">
        <v>12684</v>
      </c>
      <c r="N7264">
        <v>48116</v>
      </c>
      <c r="Q7264" t="s">
        <v>12415</v>
      </c>
      <c r="R7264" t="s">
        <v>12416</v>
      </c>
      <c r="S7264" t="s">
        <v>14136</v>
      </c>
      <c r="U7264" t="s">
        <v>12418</v>
      </c>
      <c r="W7264">
        <v>11</v>
      </c>
      <c r="X7264">
        <v>0</v>
      </c>
      <c r="Y7264" t="s">
        <v>12419</v>
      </c>
      <c r="Z7264" t="s">
        <v>12420</v>
      </c>
      <c r="AA7264" t="s">
        <v>12429</v>
      </c>
      <c r="AB7264" t="s">
        <v>12430</v>
      </c>
      <c r="AC7264">
        <v>2</v>
      </c>
      <c r="AD7264" s="123">
        <v>41388</v>
      </c>
      <c r="AE7264" t="s">
        <v>12431</v>
      </c>
      <c r="AG7264">
        <v>40007068</v>
      </c>
      <c r="AL7264" t="s">
        <v>12430</v>
      </c>
      <c r="AN7264">
        <v>2309332881</v>
      </c>
      <c r="AO7264">
        <v>16</v>
      </c>
      <c r="AP7264" t="s">
        <v>12424</v>
      </c>
      <c r="AQ7264" t="s">
        <v>11408</v>
      </c>
      <c r="AR7264">
        <v>4100</v>
      </c>
      <c r="AT7264">
        <v>0</v>
      </c>
      <c r="AV7264" t="s">
        <v>14137</v>
      </c>
      <c r="AW7264">
        <v>116100</v>
      </c>
    </row>
    <row r="7265" spans="1:49" x14ac:dyDescent="0.25">
      <c r="A7265">
        <v>4100</v>
      </c>
      <c r="B7265">
        <v>30020</v>
      </c>
      <c r="C7265">
        <v>4013</v>
      </c>
      <c r="D7265">
        <v>410</v>
      </c>
      <c r="E7265" s="124" t="s">
        <v>14042</v>
      </c>
      <c r="F7265" t="str">
        <f t="shared" si="118"/>
        <v>Carter JonesCEVA LOGISTICS US, INC</v>
      </c>
      <c r="G7265" s="150" t="str">
        <f t="shared" si="117"/>
        <v>Carter Jones</v>
      </c>
      <c r="H7265" s="149" t="s">
        <v>2211</v>
      </c>
      <c r="I7265">
        <v>40006432</v>
      </c>
      <c r="K7265" t="s">
        <v>14138</v>
      </c>
      <c r="L7265" t="s">
        <v>12702</v>
      </c>
      <c r="M7265" t="s">
        <v>12703</v>
      </c>
      <c r="N7265">
        <v>37217</v>
      </c>
      <c r="Q7265" t="s">
        <v>12415</v>
      </c>
      <c r="R7265" t="s">
        <v>12416</v>
      </c>
      <c r="S7265" t="s">
        <v>14139</v>
      </c>
      <c r="U7265" t="s">
        <v>12418</v>
      </c>
      <c r="W7265">
        <v>11</v>
      </c>
      <c r="X7265">
        <v>2</v>
      </c>
      <c r="Y7265" t="s">
        <v>12472</v>
      </c>
      <c r="Z7265" t="s">
        <v>12420</v>
      </c>
      <c r="AA7265" t="s">
        <v>12429</v>
      </c>
      <c r="AB7265" t="s">
        <v>12473</v>
      </c>
      <c r="AC7265">
        <v>2</v>
      </c>
      <c r="AD7265" s="123">
        <v>40514</v>
      </c>
      <c r="AE7265" t="s">
        <v>12431</v>
      </c>
      <c r="AG7265">
        <v>40006432</v>
      </c>
      <c r="AL7265" t="s">
        <v>12473</v>
      </c>
      <c r="AN7265">
        <v>4303706201</v>
      </c>
      <c r="AO7265">
        <v>16</v>
      </c>
      <c r="AP7265" t="s">
        <v>12424</v>
      </c>
      <c r="AQ7265" t="s">
        <v>11408</v>
      </c>
      <c r="AR7265">
        <v>4100</v>
      </c>
      <c r="AS7265" t="s">
        <v>12491</v>
      </c>
      <c r="AT7265">
        <v>0</v>
      </c>
      <c r="AV7265" t="s">
        <v>14140</v>
      </c>
      <c r="AW7265">
        <v>116100</v>
      </c>
    </row>
    <row r="7266" spans="1:49" x14ac:dyDescent="0.25">
      <c r="A7266">
        <v>4100</v>
      </c>
      <c r="B7266">
        <v>30020</v>
      </c>
      <c r="C7266">
        <v>4013</v>
      </c>
      <c r="D7266">
        <v>417</v>
      </c>
      <c r="E7266" s="124" t="s">
        <v>14042</v>
      </c>
      <c r="F7266" t="str">
        <f t="shared" si="118"/>
        <v>Carter JonesCOCA-COLA BOTTLING</v>
      </c>
      <c r="G7266" s="150" t="str">
        <f t="shared" si="117"/>
        <v>Carter Jones</v>
      </c>
      <c r="H7266" s="149" t="s">
        <v>2340</v>
      </c>
      <c r="I7266">
        <v>40003387</v>
      </c>
      <c r="J7266" t="s">
        <v>12492</v>
      </c>
      <c r="K7266" t="s">
        <v>14141</v>
      </c>
      <c r="L7266" t="s">
        <v>12994</v>
      </c>
      <c r="M7266" t="s">
        <v>12995</v>
      </c>
      <c r="N7266">
        <v>35201</v>
      </c>
      <c r="Q7266" t="s">
        <v>12415</v>
      </c>
      <c r="R7266" t="s">
        <v>12416</v>
      </c>
      <c r="S7266" t="s">
        <v>14142</v>
      </c>
      <c r="U7266" t="s">
        <v>12418</v>
      </c>
      <c r="W7266">
        <v>11</v>
      </c>
      <c r="X7266">
        <v>1</v>
      </c>
      <c r="Y7266" t="s">
        <v>12419</v>
      </c>
      <c r="Z7266" t="s">
        <v>12420</v>
      </c>
      <c r="AA7266" t="s">
        <v>12421</v>
      </c>
      <c r="AB7266" t="s">
        <v>12422</v>
      </c>
      <c r="AC7266">
        <v>2</v>
      </c>
      <c r="AD7266" s="123">
        <v>39111</v>
      </c>
      <c r="AE7266" t="s">
        <v>12423</v>
      </c>
      <c r="AG7266">
        <v>40003387</v>
      </c>
      <c r="AL7266" t="s">
        <v>12422</v>
      </c>
      <c r="AN7266">
        <v>107301501</v>
      </c>
      <c r="AO7266">
        <v>16</v>
      </c>
      <c r="AP7266" t="s">
        <v>12424</v>
      </c>
      <c r="AQ7266" t="s">
        <v>11408</v>
      </c>
      <c r="AR7266">
        <v>4100</v>
      </c>
      <c r="AT7266">
        <v>0</v>
      </c>
      <c r="AV7266" t="s">
        <v>14143</v>
      </c>
      <c r="AW7266">
        <v>116100</v>
      </c>
    </row>
    <row r="7267" spans="1:49" x14ac:dyDescent="0.25">
      <c r="A7267">
        <v>4100</v>
      </c>
      <c r="B7267">
        <v>30020</v>
      </c>
      <c r="C7267">
        <v>4013</v>
      </c>
      <c r="D7267">
        <v>410</v>
      </c>
      <c r="E7267" s="124" t="s">
        <v>14042</v>
      </c>
      <c r="F7267" t="str">
        <f t="shared" si="118"/>
        <v>Carter JonesCOLUMBIA RUBBER &amp; GASKET CO., INC.</v>
      </c>
      <c r="G7267" s="150" t="str">
        <f t="shared" si="117"/>
        <v>Carter Jones</v>
      </c>
      <c r="H7267" s="149" t="s">
        <v>2375</v>
      </c>
      <c r="I7267">
        <v>40006630</v>
      </c>
      <c r="K7267" t="s">
        <v>14144</v>
      </c>
      <c r="L7267" t="s">
        <v>14099</v>
      </c>
      <c r="M7267" t="s">
        <v>12703</v>
      </c>
      <c r="N7267">
        <v>38401</v>
      </c>
      <c r="Q7267" t="s">
        <v>12415</v>
      </c>
      <c r="R7267" t="s">
        <v>12416</v>
      </c>
      <c r="S7267" t="s">
        <v>14145</v>
      </c>
      <c r="U7267" t="s">
        <v>12418</v>
      </c>
      <c r="W7267">
        <v>11</v>
      </c>
      <c r="X7267">
        <v>2</v>
      </c>
      <c r="Y7267" t="s">
        <v>12419</v>
      </c>
      <c r="Z7267" t="s">
        <v>12420</v>
      </c>
      <c r="AA7267" t="s">
        <v>12429</v>
      </c>
      <c r="AB7267" t="s">
        <v>12430</v>
      </c>
      <c r="AC7267">
        <v>2</v>
      </c>
      <c r="AD7267" s="123">
        <v>40767</v>
      </c>
      <c r="AE7267" t="s">
        <v>12431</v>
      </c>
      <c r="AG7267">
        <v>40006630</v>
      </c>
      <c r="AL7267" t="s">
        <v>12430</v>
      </c>
      <c r="AN7267">
        <v>4311901301</v>
      </c>
      <c r="AO7267">
        <v>16</v>
      </c>
      <c r="AP7267" t="s">
        <v>12424</v>
      </c>
      <c r="AQ7267" t="s">
        <v>11408</v>
      </c>
      <c r="AR7267">
        <v>4100</v>
      </c>
      <c r="AT7267">
        <v>0</v>
      </c>
      <c r="AV7267" t="s">
        <v>14146</v>
      </c>
      <c r="AW7267">
        <v>116100</v>
      </c>
    </row>
    <row r="7268" spans="1:49" x14ac:dyDescent="0.25">
      <c r="A7268">
        <v>4100</v>
      </c>
      <c r="B7268">
        <v>30020</v>
      </c>
      <c r="C7268">
        <v>4013</v>
      </c>
      <c r="D7268">
        <v>410</v>
      </c>
      <c r="E7268" s="124" t="s">
        <v>14042</v>
      </c>
      <c r="F7268" t="str">
        <f t="shared" si="118"/>
        <v>Carter JonesCORELINC, LLC</v>
      </c>
      <c r="G7268" s="150" t="str">
        <f t="shared" si="117"/>
        <v>Carter Jones</v>
      </c>
      <c r="H7268" s="149" t="s">
        <v>2513</v>
      </c>
      <c r="I7268">
        <v>40007336</v>
      </c>
      <c r="K7268" t="s">
        <v>14147</v>
      </c>
      <c r="L7268" t="s">
        <v>14148</v>
      </c>
      <c r="M7268" t="s">
        <v>12995</v>
      </c>
      <c r="N7268">
        <v>36274</v>
      </c>
      <c r="Q7268" t="s">
        <v>12415</v>
      </c>
      <c r="R7268" t="s">
        <v>12416</v>
      </c>
      <c r="S7268" t="s">
        <v>14149</v>
      </c>
      <c r="U7268" t="s">
        <v>12418</v>
      </c>
      <c r="W7268">
        <v>11</v>
      </c>
      <c r="X7268">
        <v>0</v>
      </c>
      <c r="Y7268" t="s">
        <v>12419</v>
      </c>
      <c r="Z7268" t="s">
        <v>12420</v>
      </c>
      <c r="AA7268" t="s">
        <v>12429</v>
      </c>
      <c r="AB7268" t="s">
        <v>12422</v>
      </c>
      <c r="AC7268">
        <v>2</v>
      </c>
      <c r="AD7268" s="123">
        <v>41757</v>
      </c>
      <c r="AE7268" t="s">
        <v>12431</v>
      </c>
      <c r="AG7268">
        <v>40007336</v>
      </c>
      <c r="AL7268" t="s">
        <v>12422</v>
      </c>
      <c r="AN7268">
        <v>111108901</v>
      </c>
      <c r="AO7268">
        <v>16</v>
      </c>
      <c r="AP7268" t="s">
        <v>12424</v>
      </c>
      <c r="AQ7268" t="s">
        <v>11408</v>
      </c>
      <c r="AR7268">
        <v>4100</v>
      </c>
      <c r="AT7268">
        <v>0</v>
      </c>
      <c r="AV7268" t="s">
        <v>14150</v>
      </c>
      <c r="AW7268">
        <v>116100</v>
      </c>
    </row>
    <row r="7269" spans="1:49" x14ac:dyDescent="0.25">
      <c r="A7269">
        <v>4100</v>
      </c>
      <c r="B7269">
        <v>30020</v>
      </c>
      <c r="C7269">
        <v>4013</v>
      </c>
      <c r="D7269">
        <v>410</v>
      </c>
      <c r="E7269" s="124" t="s">
        <v>14042</v>
      </c>
      <c r="F7269" t="str">
        <f t="shared" si="118"/>
        <v>Carter JonesCRESWELL RICHARDSON</v>
      </c>
      <c r="G7269" s="150" t="str">
        <f t="shared" si="117"/>
        <v>Carter Jones</v>
      </c>
      <c r="H7269" s="149" t="s">
        <v>2563</v>
      </c>
      <c r="I7269">
        <v>40008310</v>
      </c>
      <c r="K7269" t="s">
        <v>14151</v>
      </c>
      <c r="L7269" t="s">
        <v>14152</v>
      </c>
      <c r="M7269" t="s">
        <v>12703</v>
      </c>
      <c r="N7269">
        <v>37406</v>
      </c>
      <c r="Q7269" t="s">
        <v>12415</v>
      </c>
      <c r="R7269" t="s">
        <v>12416</v>
      </c>
      <c r="S7269" t="s">
        <v>14153</v>
      </c>
      <c r="U7269" t="s">
        <v>12418</v>
      </c>
      <c r="W7269">
        <v>11</v>
      </c>
      <c r="X7269">
        <v>2</v>
      </c>
      <c r="Y7269" t="s">
        <v>12419</v>
      </c>
      <c r="Z7269" t="s">
        <v>12420</v>
      </c>
      <c r="AA7269" t="s">
        <v>12485</v>
      </c>
      <c r="AB7269" t="s">
        <v>12430</v>
      </c>
      <c r="AC7269">
        <v>2</v>
      </c>
      <c r="AD7269" s="123">
        <v>43157</v>
      </c>
      <c r="AE7269" t="s">
        <v>12528</v>
      </c>
      <c r="AG7269">
        <v>40008310</v>
      </c>
      <c r="AL7269" t="s">
        <v>12430</v>
      </c>
      <c r="AN7269">
        <v>4306500901</v>
      </c>
      <c r="AO7269">
        <v>16</v>
      </c>
      <c r="AP7269" t="s">
        <v>12424</v>
      </c>
      <c r="AQ7269" t="s">
        <v>11408</v>
      </c>
      <c r="AR7269">
        <v>4100</v>
      </c>
      <c r="AT7269">
        <v>0</v>
      </c>
      <c r="AV7269" t="s">
        <v>14154</v>
      </c>
      <c r="AW7269">
        <v>116100</v>
      </c>
    </row>
    <row r="7270" spans="1:49" x14ac:dyDescent="0.25">
      <c r="A7270">
        <v>4100</v>
      </c>
      <c r="B7270">
        <v>30020</v>
      </c>
      <c r="C7270">
        <v>4013</v>
      </c>
      <c r="D7270">
        <v>410</v>
      </c>
      <c r="E7270" s="124" t="s">
        <v>14042</v>
      </c>
      <c r="F7270" t="str">
        <f t="shared" si="118"/>
        <v>Carter JonesCSP TECHNOLOGIES, INC</v>
      </c>
      <c r="G7270" s="150" t="str">
        <f t="shared" si="117"/>
        <v>Carter Jones</v>
      </c>
      <c r="H7270" s="149" t="s">
        <v>2590</v>
      </c>
      <c r="I7270">
        <v>40006000</v>
      </c>
      <c r="L7270" t="s">
        <v>14125</v>
      </c>
      <c r="M7270" t="s">
        <v>12445</v>
      </c>
      <c r="O7270">
        <v>710</v>
      </c>
      <c r="P7270">
        <v>12010</v>
      </c>
      <c r="Q7270" t="s">
        <v>12415</v>
      </c>
      <c r="R7270" t="s">
        <v>12416</v>
      </c>
      <c r="S7270" t="s">
        <v>14155</v>
      </c>
      <c r="U7270" t="s">
        <v>12418</v>
      </c>
      <c r="W7270">
        <v>11</v>
      </c>
      <c r="X7270">
        <v>1</v>
      </c>
      <c r="Y7270" t="s">
        <v>12419</v>
      </c>
      <c r="Z7270" t="s">
        <v>12420</v>
      </c>
      <c r="AA7270" t="s">
        <v>12429</v>
      </c>
      <c r="AB7270" t="s">
        <v>12422</v>
      </c>
      <c r="AC7270">
        <v>2</v>
      </c>
      <c r="AD7270" s="123">
        <v>40261</v>
      </c>
      <c r="AE7270" t="s">
        <v>12431</v>
      </c>
      <c r="AG7270">
        <v>40006000</v>
      </c>
      <c r="AL7270" t="s">
        <v>12422</v>
      </c>
      <c r="AN7270">
        <v>3305700601</v>
      </c>
      <c r="AO7270">
        <v>16</v>
      </c>
      <c r="AP7270" t="s">
        <v>12424</v>
      </c>
      <c r="AQ7270" t="s">
        <v>11408</v>
      </c>
      <c r="AR7270">
        <v>4100</v>
      </c>
      <c r="AT7270">
        <v>0</v>
      </c>
      <c r="AV7270" t="s">
        <v>14156</v>
      </c>
      <c r="AW7270">
        <v>116100</v>
      </c>
    </row>
    <row r="7271" spans="1:49" x14ac:dyDescent="0.25">
      <c r="A7271">
        <v>4100</v>
      </c>
      <c r="B7271">
        <v>30020</v>
      </c>
      <c r="C7271">
        <v>4013</v>
      </c>
      <c r="D7271">
        <v>410</v>
      </c>
      <c r="E7271" s="124" t="s">
        <v>14042</v>
      </c>
      <c r="F7271" t="str">
        <f t="shared" si="118"/>
        <v>Carter JonesD&amp;F EQUIPMENT SALES, INC.</v>
      </c>
      <c r="G7271" s="150" t="str">
        <f t="shared" si="117"/>
        <v>Carter Jones</v>
      </c>
      <c r="H7271" s="149" t="s">
        <v>2650</v>
      </c>
      <c r="I7271">
        <v>40008946</v>
      </c>
      <c r="K7271" t="s">
        <v>14157</v>
      </c>
      <c r="L7271" t="s">
        <v>14158</v>
      </c>
      <c r="M7271" t="s">
        <v>12995</v>
      </c>
      <c r="N7271">
        <v>35962</v>
      </c>
      <c r="Q7271" t="s">
        <v>12415</v>
      </c>
      <c r="R7271" t="s">
        <v>12416</v>
      </c>
      <c r="S7271" t="s">
        <v>14159</v>
      </c>
      <c r="U7271" t="s">
        <v>12418</v>
      </c>
      <c r="W7271">
        <v>11</v>
      </c>
      <c r="X7271">
        <v>2</v>
      </c>
      <c r="Y7271" t="s">
        <v>12472</v>
      </c>
      <c r="Z7271" t="s">
        <v>12420</v>
      </c>
      <c r="AA7271" t="s">
        <v>12485</v>
      </c>
      <c r="AB7271" t="s">
        <v>12422</v>
      </c>
      <c r="AC7271">
        <v>2</v>
      </c>
      <c r="AD7271" s="123">
        <v>44090</v>
      </c>
      <c r="AE7271" t="s">
        <v>12528</v>
      </c>
      <c r="AG7271">
        <v>40008946</v>
      </c>
      <c r="AL7271" t="s">
        <v>12422</v>
      </c>
      <c r="AN7271">
        <v>104949051</v>
      </c>
      <c r="AP7271" t="s">
        <v>12424</v>
      </c>
      <c r="AQ7271" t="s">
        <v>11408</v>
      </c>
      <c r="AR7271">
        <v>4100</v>
      </c>
      <c r="AT7271">
        <v>0</v>
      </c>
      <c r="AV7271" t="s">
        <v>14160</v>
      </c>
      <c r="AW7271">
        <v>116100</v>
      </c>
    </row>
    <row r="7272" spans="1:49" x14ac:dyDescent="0.25">
      <c r="A7272">
        <v>4100</v>
      </c>
      <c r="B7272">
        <v>30020</v>
      </c>
      <c r="C7272">
        <v>4013</v>
      </c>
      <c r="D7272">
        <v>410</v>
      </c>
      <c r="E7272" s="124" t="s">
        <v>14042</v>
      </c>
      <c r="F7272" t="str">
        <f t="shared" si="118"/>
        <v>Carter JonesDECATUR RUBBER &amp; GASKET</v>
      </c>
      <c r="G7272" s="150" t="str">
        <f t="shared" si="117"/>
        <v>Carter Jones</v>
      </c>
      <c r="H7272" s="149" t="s">
        <v>2763</v>
      </c>
      <c r="I7272">
        <v>40005211</v>
      </c>
      <c r="K7272" t="s">
        <v>14161</v>
      </c>
      <c r="L7272" t="s">
        <v>14074</v>
      </c>
      <c r="M7272" t="s">
        <v>12995</v>
      </c>
      <c r="N7272">
        <v>35603</v>
      </c>
      <c r="Q7272" t="s">
        <v>12415</v>
      </c>
      <c r="R7272" t="s">
        <v>12416</v>
      </c>
      <c r="S7272" t="s">
        <v>14162</v>
      </c>
      <c r="U7272" t="s">
        <v>12418</v>
      </c>
      <c r="W7272">
        <v>11</v>
      </c>
      <c r="X7272">
        <v>2</v>
      </c>
      <c r="Y7272" t="s">
        <v>12472</v>
      </c>
      <c r="Z7272" t="s">
        <v>12420</v>
      </c>
      <c r="AA7272" t="s">
        <v>12429</v>
      </c>
      <c r="AB7272" t="s">
        <v>12422</v>
      </c>
      <c r="AC7272">
        <v>2</v>
      </c>
      <c r="AD7272" s="123">
        <v>39336</v>
      </c>
      <c r="AE7272" t="s">
        <v>12538</v>
      </c>
      <c r="AG7272">
        <v>40005211</v>
      </c>
      <c r="AL7272" t="s">
        <v>12422</v>
      </c>
      <c r="AN7272">
        <v>110302701</v>
      </c>
      <c r="AO7272">
        <v>16</v>
      </c>
      <c r="AP7272" t="s">
        <v>12424</v>
      </c>
      <c r="AQ7272" t="s">
        <v>11408</v>
      </c>
      <c r="AR7272">
        <v>4100</v>
      </c>
      <c r="AT7272">
        <v>0</v>
      </c>
      <c r="AV7272" t="s">
        <v>14163</v>
      </c>
      <c r="AW7272">
        <v>116100</v>
      </c>
    </row>
    <row r="7273" spans="1:49" x14ac:dyDescent="0.25">
      <c r="A7273">
        <v>4100</v>
      </c>
      <c r="B7273">
        <v>30020</v>
      </c>
      <c r="C7273">
        <v>4013</v>
      </c>
      <c r="D7273">
        <v>410</v>
      </c>
      <c r="E7273" s="124" t="s">
        <v>14042</v>
      </c>
      <c r="F7273" t="str">
        <f t="shared" si="118"/>
        <v>Carter JonesDESHAZO AUTOMATION LLC</v>
      </c>
      <c r="G7273" s="150" t="str">
        <f t="shared" si="117"/>
        <v>Carter Jones</v>
      </c>
      <c r="H7273" s="149" t="s">
        <v>2829</v>
      </c>
      <c r="I7273">
        <v>40008871</v>
      </c>
      <c r="K7273" t="s">
        <v>14164</v>
      </c>
      <c r="L7273" t="s">
        <v>14074</v>
      </c>
      <c r="M7273" t="s">
        <v>12995</v>
      </c>
      <c r="N7273">
        <v>35603</v>
      </c>
      <c r="Q7273" t="s">
        <v>12415</v>
      </c>
      <c r="R7273" t="s">
        <v>12416</v>
      </c>
      <c r="S7273" t="s">
        <v>14165</v>
      </c>
      <c r="U7273" t="s">
        <v>12418</v>
      </c>
      <c r="W7273">
        <v>11</v>
      </c>
      <c r="X7273">
        <v>0</v>
      </c>
      <c r="Y7273" t="s">
        <v>12419</v>
      </c>
      <c r="Z7273" t="s">
        <v>12420</v>
      </c>
      <c r="AA7273" t="s">
        <v>12485</v>
      </c>
      <c r="AB7273" t="s">
        <v>12422</v>
      </c>
      <c r="AC7273">
        <v>2</v>
      </c>
      <c r="AD7273" s="123">
        <v>43972</v>
      </c>
      <c r="AE7273" t="s">
        <v>12528</v>
      </c>
      <c r="AG7273">
        <v>40008871</v>
      </c>
      <c r="AL7273" t="s">
        <v>12422</v>
      </c>
      <c r="AN7273">
        <v>110302701</v>
      </c>
      <c r="AO7273">
        <v>16</v>
      </c>
      <c r="AP7273" t="s">
        <v>12424</v>
      </c>
      <c r="AQ7273" t="s">
        <v>11408</v>
      </c>
      <c r="AR7273">
        <v>4100</v>
      </c>
      <c r="AT7273">
        <v>0</v>
      </c>
      <c r="AV7273" t="s">
        <v>14166</v>
      </c>
      <c r="AW7273">
        <v>116100</v>
      </c>
    </row>
    <row r="7274" spans="1:49" x14ac:dyDescent="0.25">
      <c r="A7274">
        <v>4100</v>
      </c>
      <c r="B7274">
        <v>30020</v>
      </c>
      <c r="C7274">
        <v>4013</v>
      </c>
      <c r="D7274">
        <v>410</v>
      </c>
      <c r="E7274" s="124" t="s">
        <v>14042</v>
      </c>
      <c r="F7274" t="str">
        <f t="shared" si="118"/>
        <v>Carter JonesDESIGNED CONVEYOR</v>
      </c>
      <c r="G7274" s="150" t="str">
        <f t="shared" si="117"/>
        <v>Carter Jones</v>
      </c>
      <c r="H7274" s="149" t="s">
        <v>2834</v>
      </c>
      <c r="I7274">
        <v>40005483</v>
      </c>
      <c r="K7274" t="s">
        <v>14167</v>
      </c>
      <c r="L7274" t="s">
        <v>14168</v>
      </c>
      <c r="M7274" t="s">
        <v>12703</v>
      </c>
      <c r="N7274">
        <v>37067</v>
      </c>
      <c r="Q7274" t="s">
        <v>12415</v>
      </c>
      <c r="R7274" t="s">
        <v>12416</v>
      </c>
      <c r="S7274" t="s">
        <v>14169</v>
      </c>
      <c r="U7274" t="s">
        <v>12418</v>
      </c>
      <c r="W7274">
        <v>11</v>
      </c>
      <c r="X7274">
        <v>0</v>
      </c>
      <c r="Y7274" t="s">
        <v>12419</v>
      </c>
      <c r="Z7274" t="s">
        <v>12420</v>
      </c>
      <c r="AA7274" t="s">
        <v>12429</v>
      </c>
      <c r="AB7274" t="s">
        <v>12757</v>
      </c>
      <c r="AC7274">
        <v>2</v>
      </c>
      <c r="AD7274" s="123">
        <v>39605</v>
      </c>
      <c r="AE7274" t="s">
        <v>12633</v>
      </c>
      <c r="AG7274">
        <v>40005483</v>
      </c>
      <c r="AL7274" t="s">
        <v>12757</v>
      </c>
      <c r="AN7274">
        <v>4318702801</v>
      </c>
      <c r="AO7274">
        <v>16</v>
      </c>
      <c r="AP7274" t="s">
        <v>12424</v>
      </c>
      <c r="AQ7274" t="s">
        <v>11408</v>
      </c>
      <c r="AR7274">
        <v>4100</v>
      </c>
      <c r="AT7274">
        <v>0</v>
      </c>
      <c r="AV7274" t="s">
        <v>14170</v>
      </c>
      <c r="AW7274">
        <v>116100</v>
      </c>
    </row>
    <row r="7275" spans="1:49" x14ac:dyDescent="0.25">
      <c r="A7275">
        <v>4100</v>
      </c>
      <c r="B7275">
        <v>30020</v>
      </c>
      <c r="C7275">
        <v>4013</v>
      </c>
      <c r="D7275">
        <v>410</v>
      </c>
      <c r="E7275" s="124" t="s">
        <v>14042</v>
      </c>
      <c r="F7275" t="str">
        <f t="shared" si="118"/>
        <v>Carter JonesDESIGNED CONVEYOR / PROJECT ACCOUNT</v>
      </c>
      <c r="G7275" s="150" t="str">
        <f t="shared" si="117"/>
        <v>Carter Jones</v>
      </c>
      <c r="H7275" s="149" t="s">
        <v>2835</v>
      </c>
      <c r="I7275">
        <v>40008296</v>
      </c>
      <c r="K7275" t="s">
        <v>14171</v>
      </c>
      <c r="L7275" t="s">
        <v>14168</v>
      </c>
      <c r="M7275" t="s">
        <v>12703</v>
      </c>
      <c r="N7275">
        <v>37067</v>
      </c>
      <c r="Q7275" t="s">
        <v>12415</v>
      </c>
      <c r="R7275" t="s">
        <v>12416</v>
      </c>
      <c r="S7275" t="s">
        <v>14169</v>
      </c>
      <c r="U7275" t="s">
        <v>12418</v>
      </c>
      <c r="W7275">
        <v>11</v>
      </c>
      <c r="X7275">
        <v>0</v>
      </c>
      <c r="Y7275" t="s">
        <v>12419</v>
      </c>
      <c r="Z7275" t="s">
        <v>12420</v>
      </c>
      <c r="AA7275" t="s">
        <v>12429</v>
      </c>
      <c r="AB7275" t="s">
        <v>12757</v>
      </c>
      <c r="AC7275">
        <v>2</v>
      </c>
      <c r="AD7275" s="123">
        <v>43125</v>
      </c>
      <c r="AE7275" t="s">
        <v>12431</v>
      </c>
      <c r="AG7275">
        <v>40008296</v>
      </c>
      <c r="AL7275" t="s">
        <v>12757</v>
      </c>
      <c r="AN7275">
        <v>4318702801</v>
      </c>
      <c r="AO7275">
        <v>16</v>
      </c>
      <c r="AP7275" t="s">
        <v>12424</v>
      </c>
      <c r="AQ7275" t="s">
        <v>11408</v>
      </c>
      <c r="AR7275">
        <v>4100</v>
      </c>
      <c r="AT7275">
        <v>0</v>
      </c>
      <c r="AV7275" t="s">
        <v>14172</v>
      </c>
      <c r="AW7275">
        <v>116100</v>
      </c>
    </row>
    <row r="7276" spans="1:49" x14ac:dyDescent="0.25">
      <c r="A7276">
        <v>4100</v>
      </c>
      <c r="B7276">
        <v>30020</v>
      </c>
      <c r="C7276">
        <v>4013</v>
      </c>
      <c r="D7276">
        <v>410</v>
      </c>
      <c r="E7276" s="124" t="s">
        <v>14042</v>
      </c>
      <c r="F7276" t="str">
        <f t="shared" si="118"/>
        <v>Carter JonesDEWITT SEALING TECHNOLOGIES</v>
      </c>
      <c r="G7276" s="150" t="str">
        <f t="shared" si="117"/>
        <v>Carter Jones</v>
      </c>
      <c r="H7276" s="149" t="s">
        <v>2841</v>
      </c>
      <c r="I7276">
        <v>40001757</v>
      </c>
      <c r="K7276" t="s">
        <v>14173</v>
      </c>
      <c r="L7276" t="s">
        <v>14174</v>
      </c>
      <c r="M7276" t="s">
        <v>12703</v>
      </c>
      <c r="N7276">
        <v>38066</v>
      </c>
      <c r="Q7276" t="s">
        <v>12415</v>
      </c>
      <c r="R7276" t="s">
        <v>12416</v>
      </c>
      <c r="S7276" t="s">
        <v>14175</v>
      </c>
      <c r="U7276" t="s">
        <v>12418</v>
      </c>
      <c r="W7276">
        <v>11</v>
      </c>
      <c r="X7276">
        <v>2</v>
      </c>
      <c r="Y7276" t="s">
        <v>12472</v>
      </c>
      <c r="Z7276" t="s">
        <v>12420</v>
      </c>
      <c r="AA7276" t="s">
        <v>12421</v>
      </c>
      <c r="AB7276" t="s">
        <v>12473</v>
      </c>
      <c r="AC7276">
        <v>2</v>
      </c>
      <c r="AD7276" s="123">
        <v>39111</v>
      </c>
      <c r="AE7276" t="s">
        <v>12423</v>
      </c>
      <c r="AG7276">
        <v>40001757</v>
      </c>
      <c r="AL7276" t="s">
        <v>12473</v>
      </c>
      <c r="AN7276">
        <v>4304717281</v>
      </c>
      <c r="AO7276">
        <v>16</v>
      </c>
      <c r="AP7276" t="s">
        <v>12424</v>
      </c>
      <c r="AQ7276" t="s">
        <v>11408</v>
      </c>
      <c r="AR7276">
        <v>4100</v>
      </c>
      <c r="AT7276">
        <v>2005</v>
      </c>
      <c r="AV7276" t="s">
        <v>14176</v>
      </c>
      <c r="AW7276">
        <v>116100</v>
      </c>
    </row>
    <row r="7277" spans="1:49" x14ac:dyDescent="0.25">
      <c r="A7277">
        <v>4100</v>
      </c>
      <c r="B7277">
        <v>30020</v>
      </c>
      <c r="C7277">
        <v>4013</v>
      </c>
      <c r="D7277">
        <v>410</v>
      </c>
      <c r="E7277" s="124" t="s">
        <v>14042</v>
      </c>
      <c r="F7277" t="str">
        <f t="shared" si="118"/>
        <v>Carter JonesDONGHEE ALABAMA, LLC</v>
      </c>
      <c r="G7277" s="150" t="str">
        <f t="shared" si="117"/>
        <v>Carter Jones</v>
      </c>
      <c r="H7277" s="149" t="s">
        <v>2952</v>
      </c>
      <c r="I7277">
        <v>40007508</v>
      </c>
      <c r="K7277" t="s">
        <v>14177</v>
      </c>
      <c r="L7277" t="s">
        <v>14178</v>
      </c>
      <c r="M7277" t="s">
        <v>12995</v>
      </c>
      <c r="N7277">
        <v>36832</v>
      </c>
      <c r="Q7277" t="s">
        <v>12415</v>
      </c>
      <c r="R7277" t="s">
        <v>12416</v>
      </c>
      <c r="S7277" t="s">
        <v>14179</v>
      </c>
      <c r="U7277" t="s">
        <v>12418</v>
      </c>
      <c r="W7277">
        <v>11</v>
      </c>
      <c r="X7277">
        <v>1</v>
      </c>
      <c r="Y7277" t="s">
        <v>12419</v>
      </c>
      <c r="Z7277" t="s">
        <v>12420</v>
      </c>
      <c r="AA7277" t="s">
        <v>12429</v>
      </c>
      <c r="AB7277" t="s">
        <v>12422</v>
      </c>
      <c r="AC7277">
        <v>2</v>
      </c>
      <c r="AD7277" s="123">
        <v>42046</v>
      </c>
      <c r="AE7277" t="s">
        <v>12431</v>
      </c>
      <c r="AG7277">
        <v>40007508</v>
      </c>
      <c r="AL7277" t="s">
        <v>12422</v>
      </c>
      <c r="AN7277">
        <v>108101101</v>
      </c>
      <c r="AO7277">
        <v>16</v>
      </c>
      <c r="AP7277" t="s">
        <v>12424</v>
      </c>
      <c r="AQ7277" t="s">
        <v>11408</v>
      </c>
      <c r="AR7277">
        <v>4100</v>
      </c>
      <c r="AT7277">
        <v>0</v>
      </c>
      <c r="AV7277" t="s">
        <v>14180</v>
      </c>
      <c r="AW7277">
        <v>116100</v>
      </c>
    </row>
    <row r="7278" spans="1:49" x14ac:dyDescent="0.25">
      <c r="A7278">
        <v>4100</v>
      </c>
      <c r="B7278">
        <v>30020</v>
      </c>
      <c r="C7278">
        <v>4013</v>
      </c>
      <c r="D7278">
        <v>417</v>
      </c>
      <c r="E7278" s="124" t="s">
        <v>14042</v>
      </c>
      <c r="F7278" t="str">
        <f t="shared" si="118"/>
        <v>Carter JonesEMIT, INC.</v>
      </c>
      <c r="G7278" s="150" t="str">
        <f t="shared" si="117"/>
        <v>Carter Jones</v>
      </c>
      <c r="H7278" s="149" t="s">
        <v>3175</v>
      </c>
      <c r="I7278">
        <v>40007387</v>
      </c>
      <c r="K7278" t="s">
        <v>14181</v>
      </c>
      <c r="L7278" t="s">
        <v>14182</v>
      </c>
      <c r="M7278" t="s">
        <v>12494</v>
      </c>
      <c r="N7278">
        <v>78754</v>
      </c>
      <c r="Q7278" t="s">
        <v>12415</v>
      </c>
      <c r="R7278" t="s">
        <v>12416</v>
      </c>
      <c r="S7278" t="s">
        <v>14183</v>
      </c>
      <c r="U7278" t="s">
        <v>12418</v>
      </c>
      <c r="W7278">
        <v>11</v>
      </c>
      <c r="X7278">
        <v>0</v>
      </c>
      <c r="Y7278" t="s">
        <v>12419</v>
      </c>
      <c r="Z7278" t="s">
        <v>12420</v>
      </c>
      <c r="AA7278" t="s">
        <v>12429</v>
      </c>
      <c r="AB7278" t="s">
        <v>12422</v>
      </c>
      <c r="AC7278">
        <v>2</v>
      </c>
      <c r="AD7278" s="123">
        <v>41821</v>
      </c>
      <c r="AE7278" t="s">
        <v>12431</v>
      </c>
      <c r="AG7278">
        <v>40007387</v>
      </c>
      <c r="AL7278" t="s">
        <v>12422</v>
      </c>
      <c r="AN7278">
        <v>4445301501</v>
      </c>
      <c r="AO7278">
        <v>16</v>
      </c>
      <c r="AP7278" t="s">
        <v>12424</v>
      </c>
      <c r="AQ7278" t="s">
        <v>11408</v>
      </c>
      <c r="AR7278">
        <v>4100</v>
      </c>
      <c r="AT7278">
        <v>0</v>
      </c>
      <c r="AV7278" t="s">
        <v>3175</v>
      </c>
      <c r="AW7278">
        <v>116100</v>
      </c>
    </row>
    <row r="7279" spans="1:49" x14ac:dyDescent="0.25">
      <c r="A7279">
        <v>4100</v>
      </c>
      <c r="B7279">
        <v>30020</v>
      </c>
      <c r="C7279">
        <v>4013</v>
      </c>
      <c r="D7279">
        <v>410</v>
      </c>
      <c r="E7279" s="124" t="s">
        <v>14042</v>
      </c>
      <c r="F7279" t="str">
        <f t="shared" si="118"/>
        <v>Carter JonesENGINEERED COMPONENTS, INC (RP)</v>
      </c>
      <c r="G7279" s="150" t="str">
        <f t="shared" ref="G7279:G7342" si="119">RIGHT(E7279,LEN(E7279)-3)</f>
        <v>Carter Jones</v>
      </c>
      <c r="H7279" s="149" t="s">
        <v>13550</v>
      </c>
      <c r="I7279">
        <v>40008338</v>
      </c>
      <c r="K7279" t="s">
        <v>12733</v>
      </c>
      <c r="L7279" t="s">
        <v>12734</v>
      </c>
      <c r="M7279" t="s">
        <v>12735</v>
      </c>
      <c r="N7279">
        <v>32174</v>
      </c>
      <c r="Q7279" t="s">
        <v>12415</v>
      </c>
      <c r="R7279" t="s">
        <v>12416</v>
      </c>
      <c r="S7279" t="s">
        <v>12736</v>
      </c>
      <c r="U7279" t="s">
        <v>12418</v>
      </c>
      <c r="W7279">
        <v>11</v>
      </c>
      <c r="X7279">
        <v>2</v>
      </c>
      <c r="Y7279" t="s">
        <v>12472</v>
      </c>
      <c r="Z7279" t="s">
        <v>12420</v>
      </c>
      <c r="AA7279" t="s">
        <v>12429</v>
      </c>
      <c r="AB7279" t="s">
        <v>12422</v>
      </c>
      <c r="AC7279">
        <v>2</v>
      </c>
      <c r="AD7279" s="123">
        <v>43178</v>
      </c>
      <c r="AE7279" t="s">
        <v>12431</v>
      </c>
      <c r="AG7279">
        <v>40008338</v>
      </c>
      <c r="AL7279" t="s">
        <v>12422</v>
      </c>
      <c r="AN7279">
        <v>1012711701</v>
      </c>
      <c r="AO7279">
        <v>16</v>
      </c>
      <c r="AP7279" t="s">
        <v>12424</v>
      </c>
      <c r="AQ7279" t="s">
        <v>11408</v>
      </c>
      <c r="AR7279">
        <v>4100</v>
      </c>
      <c r="AT7279">
        <v>0</v>
      </c>
      <c r="AV7279" t="s">
        <v>12737</v>
      </c>
      <c r="AW7279">
        <v>116100</v>
      </c>
    </row>
    <row r="7280" spans="1:49" x14ac:dyDescent="0.25">
      <c r="A7280">
        <v>4100</v>
      </c>
      <c r="B7280">
        <v>30020</v>
      </c>
      <c r="C7280">
        <v>4013</v>
      </c>
      <c r="D7280">
        <v>410</v>
      </c>
      <c r="E7280" s="124" t="s">
        <v>14042</v>
      </c>
      <c r="F7280" t="str">
        <f t="shared" si="118"/>
        <v>Carter JonesESSITY PROFESSIONAL HYGIENE</v>
      </c>
      <c r="G7280" s="150" t="str">
        <f t="shared" si="119"/>
        <v>Carter Jones</v>
      </c>
      <c r="H7280" s="149" t="s">
        <v>3260</v>
      </c>
      <c r="I7280">
        <v>40008097</v>
      </c>
      <c r="J7280" t="s">
        <v>14184</v>
      </c>
      <c r="L7280" t="s">
        <v>14185</v>
      </c>
      <c r="M7280" t="s">
        <v>14186</v>
      </c>
      <c r="O7280">
        <v>2400</v>
      </c>
      <c r="P7280" t="s">
        <v>14187</v>
      </c>
      <c r="Q7280" t="s">
        <v>12415</v>
      </c>
      <c r="R7280" t="s">
        <v>12416</v>
      </c>
      <c r="S7280" t="s">
        <v>14188</v>
      </c>
      <c r="U7280" t="s">
        <v>12418</v>
      </c>
      <c r="W7280">
        <v>11</v>
      </c>
      <c r="X7280">
        <v>1</v>
      </c>
      <c r="Y7280" t="s">
        <v>12472</v>
      </c>
      <c r="Z7280" t="s">
        <v>12420</v>
      </c>
      <c r="AA7280" t="s">
        <v>12429</v>
      </c>
      <c r="AB7280" t="s">
        <v>12473</v>
      </c>
      <c r="AC7280">
        <v>2</v>
      </c>
      <c r="AD7280" s="123">
        <v>42836</v>
      </c>
      <c r="AE7280" t="s">
        <v>12431</v>
      </c>
      <c r="AG7280">
        <v>40008097</v>
      </c>
      <c r="AL7280" t="s">
        <v>12473</v>
      </c>
      <c r="AN7280">
        <v>5013907401</v>
      </c>
      <c r="AO7280">
        <v>16</v>
      </c>
      <c r="AP7280" t="s">
        <v>12424</v>
      </c>
      <c r="AQ7280" t="s">
        <v>11408</v>
      </c>
      <c r="AR7280">
        <v>4100</v>
      </c>
      <c r="AT7280">
        <v>0</v>
      </c>
      <c r="AV7280" t="s">
        <v>14189</v>
      </c>
      <c r="AW7280">
        <v>116100</v>
      </c>
    </row>
    <row r="7281" spans="1:49" x14ac:dyDescent="0.25">
      <c r="A7281">
        <v>4100</v>
      </c>
      <c r="B7281">
        <v>30020</v>
      </c>
      <c r="C7281">
        <v>4013</v>
      </c>
      <c r="D7281">
        <v>410</v>
      </c>
      <c r="E7281" s="124" t="s">
        <v>14042</v>
      </c>
      <c r="F7281" t="str">
        <f t="shared" si="118"/>
        <v>Carter JonesF.N. SHEPPARD &amp; CO.</v>
      </c>
      <c r="G7281" s="150" t="str">
        <f t="shared" si="119"/>
        <v>Carter Jones</v>
      </c>
      <c r="H7281" s="149" t="s">
        <v>3326</v>
      </c>
      <c r="I7281">
        <v>40004454</v>
      </c>
      <c r="K7281" t="s">
        <v>14190</v>
      </c>
      <c r="L7281" t="s">
        <v>14191</v>
      </c>
      <c r="M7281" t="s">
        <v>14047</v>
      </c>
      <c r="N7281" t="s">
        <v>14192</v>
      </c>
      <c r="Q7281" t="s">
        <v>12415</v>
      </c>
      <c r="R7281" t="s">
        <v>12416</v>
      </c>
      <c r="S7281" t="s">
        <v>14193</v>
      </c>
      <c r="U7281" t="s">
        <v>12418</v>
      </c>
      <c r="W7281">
        <v>11</v>
      </c>
      <c r="X7281">
        <v>2</v>
      </c>
      <c r="Y7281" t="s">
        <v>12419</v>
      </c>
      <c r="Z7281" t="s">
        <v>12420</v>
      </c>
      <c r="AA7281" t="s">
        <v>12421</v>
      </c>
      <c r="AB7281" t="s">
        <v>12422</v>
      </c>
      <c r="AC7281">
        <v>2</v>
      </c>
      <c r="AD7281" s="123">
        <v>39111</v>
      </c>
      <c r="AE7281" t="s">
        <v>12423</v>
      </c>
      <c r="AG7281">
        <v>40004454</v>
      </c>
      <c r="AL7281" t="s">
        <v>12422</v>
      </c>
      <c r="AN7281">
        <v>1811702301</v>
      </c>
      <c r="AO7281">
        <v>16</v>
      </c>
      <c r="AP7281" t="s">
        <v>12424</v>
      </c>
      <c r="AQ7281" t="s">
        <v>11408</v>
      </c>
      <c r="AR7281">
        <v>4100</v>
      </c>
      <c r="AS7281" t="s">
        <v>12491</v>
      </c>
      <c r="AT7281">
        <v>0</v>
      </c>
      <c r="AV7281" t="s">
        <v>14194</v>
      </c>
      <c r="AW7281">
        <v>116100</v>
      </c>
    </row>
    <row r="7282" spans="1:49" x14ac:dyDescent="0.25">
      <c r="A7282">
        <v>4100</v>
      </c>
      <c r="B7282">
        <v>30020</v>
      </c>
      <c r="C7282">
        <v>4013</v>
      </c>
      <c r="D7282">
        <v>410</v>
      </c>
      <c r="E7282" s="124" t="s">
        <v>14042</v>
      </c>
      <c r="F7282" t="str">
        <f t="shared" si="118"/>
        <v>Carter JonesFKI LOGISTICS INC</v>
      </c>
      <c r="G7282" s="150" t="str">
        <f t="shared" si="119"/>
        <v>Carter Jones</v>
      </c>
      <c r="H7282" s="149" t="s">
        <v>3584</v>
      </c>
      <c r="I7282">
        <v>40000407</v>
      </c>
      <c r="J7282" t="s">
        <v>14195</v>
      </c>
      <c r="K7282" t="s">
        <v>14196</v>
      </c>
      <c r="L7282" t="s">
        <v>14197</v>
      </c>
      <c r="M7282" t="s">
        <v>13125</v>
      </c>
      <c r="N7282" t="s">
        <v>14198</v>
      </c>
      <c r="Q7282" t="s">
        <v>12415</v>
      </c>
      <c r="R7282" t="s">
        <v>12416</v>
      </c>
      <c r="S7282" t="s">
        <v>14199</v>
      </c>
      <c r="U7282" t="s">
        <v>12418</v>
      </c>
      <c r="V7282">
        <v>49</v>
      </c>
      <c r="W7282">
        <v>11</v>
      </c>
      <c r="X7282">
        <v>0</v>
      </c>
      <c r="Y7282" t="s">
        <v>12419</v>
      </c>
      <c r="Z7282" t="s">
        <v>12420</v>
      </c>
      <c r="AA7282" t="s">
        <v>12421</v>
      </c>
      <c r="AB7282" t="s">
        <v>12757</v>
      </c>
      <c r="AC7282">
        <v>2</v>
      </c>
      <c r="AD7282" s="123">
        <v>39111</v>
      </c>
      <c r="AE7282" t="s">
        <v>12423</v>
      </c>
      <c r="AG7282">
        <v>40000407</v>
      </c>
      <c r="AL7282" t="s">
        <v>12757</v>
      </c>
      <c r="AN7282">
        <v>2102102601</v>
      </c>
      <c r="AO7282">
        <v>16</v>
      </c>
      <c r="AP7282" t="s">
        <v>12424</v>
      </c>
      <c r="AQ7282" t="s">
        <v>11408</v>
      </c>
      <c r="AR7282">
        <v>4100</v>
      </c>
      <c r="AS7282" t="s">
        <v>12491</v>
      </c>
      <c r="AT7282">
        <v>0</v>
      </c>
      <c r="AV7282" t="s">
        <v>14200</v>
      </c>
      <c r="AW7282">
        <v>116100</v>
      </c>
    </row>
    <row r="7283" spans="1:49" x14ac:dyDescent="0.25">
      <c r="A7283">
        <v>4100</v>
      </c>
      <c r="B7283">
        <v>30020</v>
      </c>
      <c r="C7283">
        <v>4013</v>
      </c>
      <c r="D7283">
        <v>417</v>
      </c>
      <c r="E7283" s="124" t="s">
        <v>14042</v>
      </c>
      <c r="F7283" t="str">
        <f t="shared" si="118"/>
        <v>Carter JonesFLOWERS BAKERY OF CLEVELAND, LLC</v>
      </c>
      <c r="G7283" s="150" t="str">
        <f t="shared" si="119"/>
        <v>Carter Jones</v>
      </c>
      <c r="H7283" s="149" t="s">
        <v>3617</v>
      </c>
      <c r="I7283">
        <v>40006437</v>
      </c>
      <c r="K7283" t="s">
        <v>14201</v>
      </c>
      <c r="L7283" t="s">
        <v>14202</v>
      </c>
      <c r="M7283" t="s">
        <v>12692</v>
      </c>
      <c r="N7283" t="s">
        <v>14203</v>
      </c>
      <c r="Q7283" t="s">
        <v>12415</v>
      </c>
      <c r="R7283" t="s">
        <v>12416</v>
      </c>
      <c r="S7283" t="s">
        <v>14204</v>
      </c>
      <c r="U7283" t="s">
        <v>12418</v>
      </c>
      <c r="W7283">
        <v>11</v>
      </c>
      <c r="X7283">
        <v>1</v>
      </c>
      <c r="Y7283" t="s">
        <v>12419</v>
      </c>
      <c r="Z7283" t="s">
        <v>12420</v>
      </c>
      <c r="AA7283" t="s">
        <v>12429</v>
      </c>
      <c r="AB7283" t="s">
        <v>12757</v>
      </c>
      <c r="AC7283">
        <v>2</v>
      </c>
      <c r="AD7283" s="123">
        <v>40519</v>
      </c>
      <c r="AE7283" t="s">
        <v>12431</v>
      </c>
      <c r="AG7283">
        <v>40006437</v>
      </c>
      <c r="AL7283" t="s">
        <v>12757</v>
      </c>
      <c r="AN7283">
        <v>1127511201</v>
      </c>
      <c r="AO7283">
        <v>16</v>
      </c>
      <c r="AP7283" t="s">
        <v>12424</v>
      </c>
      <c r="AQ7283" t="s">
        <v>11408</v>
      </c>
      <c r="AR7283">
        <v>4100</v>
      </c>
      <c r="AT7283">
        <v>0</v>
      </c>
      <c r="AV7283" t="s">
        <v>14205</v>
      </c>
      <c r="AW7283">
        <v>116100</v>
      </c>
    </row>
    <row r="7284" spans="1:49" x14ac:dyDescent="0.25">
      <c r="A7284">
        <v>4100</v>
      </c>
      <c r="B7284">
        <v>30020</v>
      </c>
      <c r="C7284">
        <v>4013</v>
      </c>
      <c r="D7284">
        <v>410</v>
      </c>
      <c r="E7284" s="124" t="s">
        <v>14042</v>
      </c>
      <c r="F7284" s="185" t="str">
        <f t="shared" si="118"/>
        <v>Carter JonesFRITO LAY - PULASKI  *Portal Inv Only*</v>
      </c>
      <c r="G7284" s="150" t="str">
        <f t="shared" si="119"/>
        <v>Carter Jones</v>
      </c>
      <c r="H7284" s="149" t="s">
        <v>14206</v>
      </c>
      <c r="I7284">
        <v>40007935</v>
      </c>
      <c r="J7284" t="s">
        <v>14207</v>
      </c>
      <c r="K7284" t="s">
        <v>14208</v>
      </c>
      <c r="L7284" t="s">
        <v>14209</v>
      </c>
      <c r="M7284" t="s">
        <v>12703</v>
      </c>
      <c r="N7284">
        <v>38478</v>
      </c>
      <c r="Q7284" t="s">
        <v>12415</v>
      </c>
      <c r="R7284" t="s">
        <v>12416</v>
      </c>
      <c r="S7284" t="s">
        <v>14210</v>
      </c>
      <c r="U7284" t="s">
        <v>12418</v>
      </c>
      <c r="V7284">
        <v>94</v>
      </c>
      <c r="W7284">
        <v>11</v>
      </c>
      <c r="X7284">
        <v>1</v>
      </c>
      <c r="Y7284" t="s">
        <v>12419</v>
      </c>
      <c r="Z7284" t="s">
        <v>12420</v>
      </c>
      <c r="AA7284" t="s">
        <v>12429</v>
      </c>
      <c r="AB7284" t="s">
        <v>12473</v>
      </c>
      <c r="AC7284">
        <v>2</v>
      </c>
      <c r="AD7284" s="123">
        <v>42654</v>
      </c>
      <c r="AE7284" t="s">
        <v>12431</v>
      </c>
      <c r="AG7284">
        <v>40007935</v>
      </c>
      <c r="AL7284" t="s">
        <v>12473</v>
      </c>
      <c r="AN7284">
        <v>4305506901</v>
      </c>
      <c r="AO7284">
        <v>16</v>
      </c>
      <c r="AP7284" t="s">
        <v>12424</v>
      </c>
      <c r="AQ7284" t="s">
        <v>11408</v>
      </c>
      <c r="AR7284">
        <v>4100</v>
      </c>
      <c r="AT7284">
        <v>0</v>
      </c>
      <c r="AV7284" t="s">
        <v>14211</v>
      </c>
      <c r="AW7284">
        <v>116100</v>
      </c>
    </row>
    <row r="7285" spans="1:49" x14ac:dyDescent="0.25">
      <c r="A7285">
        <v>4100</v>
      </c>
      <c r="B7285">
        <v>30020</v>
      </c>
      <c r="C7285">
        <v>4013</v>
      </c>
      <c r="D7285">
        <v>410</v>
      </c>
      <c r="E7285" s="124" t="s">
        <v>14042</v>
      </c>
      <c r="F7285" s="185" t="str">
        <f t="shared" si="118"/>
        <v>Carter JonesFRITO LAY - PULASKI *NT A PORTAL ACCNT*</v>
      </c>
      <c r="G7285" s="150" t="str">
        <f t="shared" si="119"/>
        <v>Carter Jones</v>
      </c>
      <c r="H7285" s="149" t="s">
        <v>14212</v>
      </c>
      <c r="I7285">
        <v>40000219</v>
      </c>
      <c r="J7285" t="s">
        <v>14213</v>
      </c>
      <c r="K7285" t="s">
        <v>14208</v>
      </c>
      <c r="L7285" t="s">
        <v>14209</v>
      </c>
      <c r="M7285" t="s">
        <v>12703</v>
      </c>
      <c r="N7285" t="s">
        <v>14214</v>
      </c>
      <c r="Q7285" t="s">
        <v>12415</v>
      </c>
      <c r="R7285" t="s">
        <v>12416</v>
      </c>
      <c r="S7285" t="s">
        <v>14210</v>
      </c>
      <c r="U7285" t="s">
        <v>12418</v>
      </c>
      <c r="V7285">
        <v>94</v>
      </c>
      <c r="W7285">
        <v>11</v>
      </c>
      <c r="X7285">
        <v>1</v>
      </c>
      <c r="Y7285" t="s">
        <v>12419</v>
      </c>
      <c r="Z7285" t="s">
        <v>12420</v>
      </c>
      <c r="AA7285" t="s">
        <v>12421</v>
      </c>
      <c r="AB7285" t="s">
        <v>12473</v>
      </c>
      <c r="AC7285">
        <v>2</v>
      </c>
      <c r="AD7285" s="123">
        <v>39111</v>
      </c>
      <c r="AE7285" t="s">
        <v>12423</v>
      </c>
      <c r="AG7285">
        <v>40000219</v>
      </c>
      <c r="AL7285" t="s">
        <v>12473</v>
      </c>
      <c r="AN7285">
        <v>4305506901</v>
      </c>
      <c r="AO7285">
        <v>16</v>
      </c>
      <c r="AP7285" t="s">
        <v>12424</v>
      </c>
      <c r="AQ7285" t="s">
        <v>11408</v>
      </c>
      <c r="AR7285">
        <v>4100</v>
      </c>
      <c r="AT7285">
        <v>2005</v>
      </c>
      <c r="AV7285" t="s">
        <v>14211</v>
      </c>
      <c r="AW7285">
        <v>116100</v>
      </c>
    </row>
    <row r="7286" spans="1:49" x14ac:dyDescent="0.25">
      <c r="A7286">
        <v>4100</v>
      </c>
      <c r="B7286">
        <v>30020</v>
      </c>
      <c r="C7286">
        <v>4013</v>
      </c>
      <c r="D7286">
        <v>410</v>
      </c>
      <c r="E7286" s="124" t="s">
        <v>14042</v>
      </c>
      <c r="F7286" t="str">
        <f t="shared" si="118"/>
        <v>Carter JonesFRONTIER SPINNING MILLS</v>
      </c>
      <c r="G7286" s="150" t="str">
        <f t="shared" si="119"/>
        <v>Carter Jones</v>
      </c>
      <c r="H7286" s="149" t="s">
        <v>3761</v>
      </c>
      <c r="I7286">
        <v>40000299</v>
      </c>
      <c r="J7286" t="s">
        <v>14215</v>
      </c>
      <c r="K7286" t="s">
        <v>14216</v>
      </c>
      <c r="L7286" t="s">
        <v>14217</v>
      </c>
      <c r="M7286" t="s">
        <v>12995</v>
      </c>
      <c r="N7286" t="s">
        <v>14218</v>
      </c>
      <c r="Q7286" t="s">
        <v>12415</v>
      </c>
      <c r="R7286" t="s">
        <v>12416</v>
      </c>
      <c r="S7286" t="s">
        <v>14219</v>
      </c>
      <c r="U7286" t="s">
        <v>12418</v>
      </c>
      <c r="W7286">
        <v>11</v>
      </c>
      <c r="X7286">
        <v>1</v>
      </c>
      <c r="Y7286" t="s">
        <v>12419</v>
      </c>
      <c r="Z7286" t="s">
        <v>12420</v>
      </c>
      <c r="AA7286" t="s">
        <v>12421</v>
      </c>
      <c r="AB7286" t="s">
        <v>12422</v>
      </c>
      <c r="AC7286">
        <v>2</v>
      </c>
      <c r="AD7286" s="123">
        <v>39111</v>
      </c>
      <c r="AE7286" t="s">
        <v>12423</v>
      </c>
      <c r="AG7286">
        <v>40000299</v>
      </c>
      <c r="AL7286" t="s">
        <v>12422</v>
      </c>
      <c r="AN7286">
        <v>101706301</v>
      </c>
      <c r="AO7286">
        <v>16</v>
      </c>
      <c r="AP7286" t="s">
        <v>12424</v>
      </c>
      <c r="AQ7286" t="s">
        <v>11408</v>
      </c>
      <c r="AR7286">
        <v>4100</v>
      </c>
      <c r="AS7286" t="s">
        <v>12491</v>
      </c>
      <c r="AT7286">
        <v>0</v>
      </c>
      <c r="AV7286" t="s">
        <v>14220</v>
      </c>
      <c r="AW7286">
        <v>116100</v>
      </c>
    </row>
    <row r="7287" spans="1:49" x14ac:dyDescent="0.25">
      <c r="A7287">
        <v>4100</v>
      </c>
      <c r="B7287">
        <v>30020</v>
      </c>
      <c r="C7287">
        <v>4013</v>
      </c>
      <c r="D7287">
        <v>410</v>
      </c>
      <c r="E7287" s="124" t="s">
        <v>14042</v>
      </c>
      <c r="F7287" t="str">
        <f t="shared" si="118"/>
        <v>Carter JonesGEORGIA-PACIFIC PASSPORT BREWTON</v>
      </c>
      <c r="G7287" s="150" t="str">
        <f t="shared" si="119"/>
        <v>Carter Jones</v>
      </c>
      <c r="H7287" s="149" t="s">
        <v>3931</v>
      </c>
      <c r="I7287">
        <v>40004410</v>
      </c>
      <c r="L7287" t="s">
        <v>13312</v>
      </c>
      <c r="M7287" t="s">
        <v>12494</v>
      </c>
      <c r="O7287">
        <v>982241</v>
      </c>
      <c r="P7287" t="s">
        <v>14221</v>
      </c>
      <c r="Q7287" t="s">
        <v>12415</v>
      </c>
      <c r="R7287" t="s">
        <v>12416</v>
      </c>
      <c r="S7287" t="s">
        <v>14222</v>
      </c>
      <c r="U7287" t="s">
        <v>12418</v>
      </c>
      <c r="V7287">
        <v>246</v>
      </c>
      <c r="W7287">
        <v>11</v>
      </c>
      <c r="X7287">
        <v>1</v>
      </c>
      <c r="Y7287" t="s">
        <v>12419</v>
      </c>
      <c r="Z7287" t="s">
        <v>12420</v>
      </c>
      <c r="AA7287" t="s">
        <v>12421</v>
      </c>
      <c r="AB7287" t="s">
        <v>12757</v>
      </c>
      <c r="AC7287">
        <v>2</v>
      </c>
      <c r="AD7287" s="123">
        <v>39111</v>
      </c>
      <c r="AE7287" t="s">
        <v>12423</v>
      </c>
      <c r="AG7287">
        <v>40004410</v>
      </c>
      <c r="AL7287" t="s">
        <v>12757</v>
      </c>
      <c r="AN7287">
        <v>4414109801</v>
      </c>
      <c r="AO7287">
        <v>16</v>
      </c>
      <c r="AP7287" t="s">
        <v>12424</v>
      </c>
      <c r="AQ7287" t="s">
        <v>11408</v>
      </c>
      <c r="AR7287">
        <v>4100</v>
      </c>
      <c r="AT7287">
        <v>2005</v>
      </c>
      <c r="AV7287" t="s">
        <v>14223</v>
      </c>
      <c r="AW7287">
        <v>116100</v>
      </c>
    </row>
    <row r="7288" spans="1:49" x14ac:dyDescent="0.25">
      <c r="A7288">
        <v>4100</v>
      </c>
      <c r="B7288">
        <v>30020</v>
      </c>
      <c r="C7288">
        <v>4013</v>
      </c>
      <c r="D7288">
        <v>410</v>
      </c>
      <c r="E7288" s="124" t="s">
        <v>14042</v>
      </c>
      <c r="F7288" t="str">
        <f t="shared" si="118"/>
        <v>Carter JonesGOODYEAR TIRE</v>
      </c>
      <c r="G7288" s="150" t="str">
        <f t="shared" si="119"/>
        <v>Carter Jones</v>
      </c>
      <c r="H7288" s="149" t="s">
        <v>4070</v>
      </c>
      <c r="I7288">
        <v>40005514</v>
      </c>
      <c r="K7288" t="s">
        <v>14224</v>
      </c>
      <c r="L7288" t="s">
        <v>14225</v>
      </c>
      <c r="M7288" t="s">
        <v>12521</v>
      </c>
      <c r="N7288">
        <v>44309</v>
      </c>
      <c r="Q7288" t="s">
        <v>12415</v>
      </c>
      <c r="R7288" t="s">
        <v>12416</v>
      </c>
      <c r="S7288" t="s">
        <v>14226</v>
      </c>
      <c r="U7288" t="s">
        <v>12418</v>
      </c>
      <c r="V7288">
        <v>11</v>
      </c>
      <c r="W7288">
        <v>11</v>
      </c>
      <c r="X7288">
        <v>1</v>
      </c>
      <c r="Y7288" t="s">
        <v>12419</v>
      </c>
      <c r="Z7288" t="s">
        <v>12420</v>
      </c>
      <c r="AA7288" t="s">
        <v>12429</v>
      </c>
      <c r="AB7288" t="s">
        <v>12830</v>
      </c>
      <c r="AC7288">
        <v>2</v>
      </c>
      <c r="AD7288" s="123">
        <v>39643</v>
      </c>
      <c r="AE7288" t="s">
        <v>12633</v>
      </c>
      <c r="AG7288">
        <v>40005514</v>
      </c>
      <c r="AL7288" t="s">
        <v>12830</v>
      </c>
      <c r="AN7288">
        <v>3615300201</v>
      </c>
      <c r="AO7288">
        <v>16</v>
      </c>
      <c r="AP7288" t="s">
        <v>12424</v>
      </c>
      <c r="AQ7288" t="s">
        <v>11408</v>
      </c>
      <c r="AR7288">
        <v>4100</v>
      </c>
      <c r="AS7288" t="s">
        <v>12491</v>
      </c>
      <c r="AT7288">
        <v>0</v>
      </c>
      <c r="AV7288" t="s">
        <v>14227</v>
      </c>
      <c r="AW7288">
        <v>116100</v>
      </c>
    </row>
    <row r="7289" spans="1:49" x14ac:dyDescent="0.25">
      <c r="A7289">
        <v>4100</v>
      </c>
      <c r="B7289">
        <v>30020</v>
      </c>
      <c r="C7289">
        <v>4013</v>
      </c>
      <c r="D7289">
        <v>410</v>
      </c>
      <c r="E7289" s="124" t="s">
        <v>14042</v>
      </c>
      <c r="F7289" t="str">
        <f t="shared" si="118"/>
        <v>Carter JonesGOODYEAR TIRE(LM)</v>
      </c>
      <c r="G7289" s="150" t="str">
        <f t="shared" si="119"/>
        <v>Carter Jones</v>
      </c>
      <c r="H7289" s="149" t="s">
        <v>13614</v>
      </c>
      <c r="I7289">
        <v>40006351</v>
      </c>
      <c r="L7289" t="s">
        <v>14225</v>
      </c>
      <c r="M7289" t="s">
        <v>12521</v>
      </c>
      <c r="O7289">
        <v>666</v>
      </c>
      <c r="P7289">
        <v>44309</v>
      </c>
      <c r="Q7289" t="s">
        <v>12415</v>
      </c>
      <c r="R7289" t="s">
        <v>12416</v>
      </c>
      <c r="S7289" t="s">
        <v>14228</v>
      </c>
      <c r="U7289" t="s">
        <v>12418</v>
      </c>
      <c r="V7289">
        <v>11</v>
      </c>
      <c r="W7289">
        <v>11</v>
      </c>
      <c r="X7289">
        <v>1</v>
      </c>
      <c r="Y7289" t="s">
        <v>12472</v>
      </c>
      <c r="Z7289" t="s">
        <v>12420</v>
      </c>
      <c r="AA7289" t="s">
        <v>12429</v>
      </c>
      <c r="AB7289" t="s">
        <v>12830</v>
      </c>
      <c r="AC7289">
        <v>2</v>
      </c>
      <c r="AD7289" s="123">
        <v>40386</v>
      </c>
      <c r="AE7289" t="s">
        <v>12431</v>
      </c>
      <c r="AG7289">
        <v>40006351</v>
      </c>
      <c r="AL7289" t="s">
        <v>12830</v>
      </c>
      <c r="AN7289">
        <v>3615300201</v>
      </c>
      <c r="AO7289">
        <v>16</v>
      </c>
      <c r="AP7289" t="s">
        <v>12424</v>
      </c>
      <c r="AQ7289" t="s">
        <v>11408</v>
      </c>
      <c r="AR7289">
        <v>4100</v>
      </c>
      <c r="AT7289">
        <v>0</v>
      </c>
      <c r="AV7289" t="s">
        <v>14227</v>
      </c>
      <c r="AW7289">
        <v>116100</v>
      </c>
    </row>
    <row r="7290" spans="1:49" x14ac:dyDescent="0.25">
      <c r="A7290">
        <v>4100</v>
      </c>
      <c r="B7290">
        <v>30020</v>
      </c>
      <c r="C7290">
        <v>4013</v>
      </c>
      <c r="D7290">
        <v>410</v>
      </c>
      <c r="E7290" s="124" t="s">
        <v>14042</v>
      </c>
      <c r="F7290" t="str">
        <f t="shared" si="118"/>
        <v>Carter JonesGRAINGER A/P MWH11</v>
      </c>
      <c r="G7290" s="150" t="str">
        <f t="shared" si="119"/>
        <v>Carter Jones</v>
      </c>
      <c r="H7290" s="149" t="s">
        <v>4103</v>
      </c>
      <c r="I7290">
        <v>40007319</v>
      </c>
      <c r="L7290" t="s">
        <v>12821</v>
      </c>
      <c r="M7290" t="s">
        <v>12546</v>
      </c>
      <c r="Q7290" t="s">
        <v>12415</v>
      </c>
      <c r="R7290" t="s">
        <v>12416</v>
      </c>
      <c r="S7290" t="s">
        <v>14229</v>
      </c>
      <c r="U7290" t="s">
        <v>12418</v>
      </c>
      <c r="W7290">
        <v>11</v>
      </c>
      <c r="X7290">
        <v>2</v>
      </c>
      <c r="Y7290" t="s">
        <v>12419</v>
      </c>
      <c r="Z7290" t="s">
        <v>12420</v>
      </c>
      <c r="AA7290" t="s">
        <v>12429</v>
      </c>
      <c r="AB7290" t="s">
        <v>12422</v>
      </c>
      <c r="AC7290">
        <v>2</v>
      </c>
      <c r="AD7290" s="123">
        <v>41731</v>
      </c>
      <c r="AE7290" t="s">
        <v>12431</v>
      </c>
      <c r="AG7290">
        <v>40007319</v>
      </c>
      <c r="AL7290" t="s">
        <v>12422</v>
      </c>
      <c r="AN7290">
        <v>1403122301</v>
      </c>
      <c r="AO7290">
        <v>16</v>
      </c>
      <c r="AP7290" t="s">
        <v>12424</v>
      </c>
      <c r="AQ7290" t="s">
        <v>11408</v>
      </c>
      <c r="AR7290">
        <v>4100</v>
      </c>
      <c r="AT7290">
        <v>0</v>
      </c>
      <c r="AV7290" t="s">
        <v>4098</v>
      </c>
      <c r="AW7290">
        <v>116100</v>
      </c>
    </row>
    <row r="7291" spans="1:49" x14ac:dyDescent="0.25">
      <c r="A7291">
        <v>4100</v>
      </c>
      <c r="B7291">
        <v>30020</v>
      </c>
      <c r="C7291">
        <v>4013</v>
      </c>
      <c r="D7291">
        <v>410</v>
      </c>
      <c r="E7291" s="124" t="s">
        <v>14042</v>
      </c>
      <c r="F7291" t="str">
        <f t="shared" si="118"/>
        <v>Carter JonesGULF COAST AIR &amp; HYDRAULICS INC.</v>
      </c>
      <c r="G7291" s="150" t="str">
        <f t="shared" si="119"/>
        <v>Carter Jones</v>
      </c>
      <c r="H7291" s="149" t="s">
        <v>4206</v>
      </c>
      <c r="I7291">
        <v>40007896</v>
      </c>
      <c r="L7291" t="s">
        <v>14129</v>
      </c>
      <c r="M7291" t="s">
        <v>12995</v>
      </c>
      <c r="O7291">
        <v>161134</v>
      </c>
      <c r="P7291">
        <v>36616</v>
      </c>
      <c r="Q7291" t="s">
        <v>12415</v>
      </c>
      <c r="R7291" t="s">
        <v>12416</v>
      </c>
      <c r="S7291" t="s">
        <v>14230</v>
      </c>
      <c r="U7291" t="s">
        <v>12418</v>
      </c>
      <c r="W7291">
        <v>11</v>
      </c>
      <c r="X7291">
        <v>2</v>
      </c>
      <c r="Y7291" t="s">
        <v>12419</v>
      </c>
      <c r="Z7291" t="s">
        <v>12420</v>
      </c>
      <c r="AA7291" t="s">
        <v>12429</v>
      </c>
      <c r="AB7291" t="s">
        <v>12430</v>
      </c>
      <c r="AC7291">
        <v>2</v>
      </c>
      <c r="AD7291" s="123">
        <v>42587</v>
      </c>
      <c r="AE7291" t="s">
        <v>12431</v>
      </c>
      <c r="AG7291">
        <v>40007896</v>
      </c>
      <c r="AL7291" t="s">
        <v>12430</v>
      </c>
      <c r="AN7291">
        <v>109707101</v>
      </c>
      <c r="AO7291">
        <v>16</v>
      </c>
      <c r="AP7291" t="s">
        <v>12424</v>
      </c>
      <c r="AQ7291" t="s">
        <v>11408</v>
      </c>
      <c r="AR7291">
        <v>4100</v>
      </c>
      <c r="AT7291">
        <v>0</v>
      </c>
      <c r="AV7291" t="s">
        <v>14231</v>
      </c>
      <c r="AW7291">
        <v>116100</v>
      </c>
    </row>
    <row r="7292" spans="1:49" x14ac:dyDescent="0.25">
      <c r="A7292">
        <v>4100</v>
      </c>
      <c r="B7292">
        <v>30020</v>
      </c>
      <c r="C7292">
        <v>4013</v>
      </c>
      <c r="D7292">
        <v>410</v>
      </c>
      <c r="E7292" s="124" t="s">
        <v>14042</v>
      </c>
      <c r="F7292" t="str">
        <f t="shared" si="118"/>
        <v>Carter JonesHENRY BRICK CO INC</v>
      </c>
      <c r="G7292" s="150" t="str">
        <f t="shared" si="119"/>
        <v>Carter Jones</v>
      </c>
      <c r="H7292" s="149" t="s">
        <v>4336</v>
      </c>
      <c r="I7292">
        <v>40002345</v>
      </c>
      <c r="L7292" t="s">
        <v>14066</v>
      </c>
      <c r="M7292" t="s">
        <v>12995</v>
      </c>
      <c r="O7292">
        <v>850</v>
      </c>
      <c r="P7292" t="s">
        <v>14232</v>
      </c>
      <c r="Q7292" t="s">
        <v>12415</v>
      </c>
      <c r="R7292" t="s">
        <v>12416</v>
      </c>
      <c r="U7292" t="s">
        <v>12418</v>
      </c>
      <c r="W7292">
        <v>11</v>
      </c>
      <c r="X7292">
        <v>1</v>
      </c>
      <c r="Y7292" t="s">
        <v>12419</v>
      </c>
      <c r="Z7292" t="s">
        <v>12420</v>
      </c>
      <c r="AA7292" t="s">
        <v>12421</v>
      </c>
      <c r="AB7292" t="s">
        <v>12422</v>
      </c>
      <c r="AC7292">
        <v>2</v>
      </c>
      <c r="AD7292" s="123">
        <v>39111</v>
      </c>
      <c r="AE7292" t="s">
        <v>12423</v>
      </c>
      <c r="AG7292">
        <v>40002345</v>
      </c>
      <c r="AL7292" t="s">
        <v>12422</v>
      </c>
      <c r="AN7292">
        <v>104743341</v>
      </c>
      <c r="AO7292">
        <v>16</v>
      </c>
      <c r="AP7292" t="s">
        <v>12424</v>
      </c>
      <c r="AQ7292" t="s">
        <v>11408</v>
      </c>
      <c r="AR7292">
        <v>4100</v>
      </c>
      <c r="AT7292">
        <v>0</v>
      </c>
      <c r="AV7292" t="s">
        <v>14233</v>
      </c>
      <c r="AW7292">
        <v>116100</v>
      </c>
    </row>
    <row r="7293" spans="1:49" x14ac:dyDescent="0.25">
      <c r="A7293">
        <v>4100</v>
      </c>
      <c r="B7293">
        <v>30020</v>
      </c>
      <c r="C7293">
        <v>4013</v>
      </c>
      <c r="D7293">
        <v>410</v>
      </c>
      <c r="E7293" s="124" t="s">
        <v>14042</v>
      </c>
      <c r="F7293" t="str">
        <f t="shared" si="118"/>
        <v>Carter JonesHERSHEY COMPANY - MEMPHIS PLANT</v>
      </c>
      <c r="G7293" s="150" t="str">
        <f t="shared" si="119"/>
        <v>Carter Jones</v>
      </c>
      <c r="H7293" s="149" t="s">
        <v>4351</v>
      </c>
      <c r="I7293">
        <v>40007156</v>
      </c>
      <c r="J7293" t="s">
        <v>14234</v>
      </c>
      <c r="L7293" t="s">
        <v>4348</v>
      </c>
      <c r="M7293" t="s">
        <v>12560</v>
      </c>
      <c r="O7293">
        <v>810</v>
      </c>
      <c r="P7293" t="s">
        <v>14235</v>
      </c>
      <c r="Q7293" t="s">
        <v>12415</v>
      </c>
      <c r="R7293" t="s">
        <v>12416</v>
      </c>
      <c r="S7293" t="s">
        <v>14236</v>
      </c>
      <c r="U7293" t="s">
        <v>12418</v>
      </c>
      <c r="V7293">
        <v>205</v>
      </c>
      <c r="W7293">
        <v>11</v>
      </c>
      <c r="X7293">
        <v>1</v>
      </c>
      <c r="Y7293" t="s">
        <v>13389</v>
      </c>
      <c r="Z7293" t="s">
        <v>12420</v>
      </c>
      <c r="AA7293" t="s">
        <v>12429</v>
      </c>
      <c r="AB7293" t="s">
        <v>12830</v>
      </c>
      <c r="AC7293">
        <v>2</v>
      </c>
      <c r="AD7293" s="123">
        <v>41506</v>
      </c>
      <c r="AE7293" t="s">
        <v>12431</v>
      </c>
      <c r="AG7293">
        <v>40007156</v>
      </c>
      <c r="AL7293" t="s">
        <v>12830</v>
      </c>
      <c r="AN7293">
        <v>3904316601</v>
      </c>
      <c r="AO7293">
        <v>16</v>
      </c>
      <c r="AP7293" t="s">
        <v>12424</v>
      </c>
      <c r="AQ7293" t="s">
        <v>11408</v>
      </c>
      <c r="AR7293">
        <v>4100</v>
      </c>
      <c r="AT7293">
        <v>0</v>
      </c>
      <c r="AV7293" t="s">
        <v>14237</v>
      </c>
      <c r="AW7293">
        <v>116100</v>
      </c>
    </row>
    <row r="7294" spans="1:49" x14ac:dyDescent="0.25">
      <c r="A7294">
        <v>4100</v>
      </c>
      <c r="B7294">
        <v>30020</v>
      </c>
      <c r="C7294">
        <v>4013</v>
      </c>
      <c r="D7294">
        <v>410</v>
      </c>
      <c r="E7294" s="124" t="s">
        <v>14042</v>
      </c>
      <c r="F7294" t="str">
        <f t="shared" si="118"/>
        <v>Carter JonesHONDA ENGINEERING NORTH AMERICA, IN</v>
      </c>
      <c r="G7294" s="150" t="str">
        <f t="shared" si="119"/>
        <v>Carter Jones</v>
      </c>
      <c r="H7294" s="149" t="s">
        <v>4407</v>
      </c>
      <c r="I7294">
        <v>40007861</v>
      </c>
      <c r="J7294" t="s">
        <v>14238</v>
      </c>
      <c r="K7294" t="s">
        <v>14239</v>
      </c>
      <c r="L7294" t="s">
        <v>14240</v>
      </c>
      <c r="M7294" t="s">
        <v>12521</v>
      </c>
      <c r="N7294" t="s">
        <v>14241</v>
      </c>
      <c r="Q7294" t="s">
        <v>12415</v>
      </c>
      <c r="R7294" t="s">
        <v>12416</v>
      </c>
      <c r="S7294" t="s">
        <v>14242</v>
      </c>
      <c r="U7294" t="s">
        <v>12418</v>
      </c>
      <c r="W7294">
        <v>11</v>
      </c>
      <c r="X7294">
        <v>1</v>
      </c>
      <c r="Y7294" t="s">
        <v>12419</v>
      </c>
      <c r="Z7294" t="s">
        <v>12420</v>
      </c>
      <c r="AA7294" t="s">
        <v>12429</v>
      </c>
      <c r="AB7294" t="s">
        <v>12430</v>
      </c>
      <c r="AC7294">
        <v>2</v>
      </c>
      <c r="AD7294" s="123">
        <v>42516</v>
      </c>
      <c r="AE7294" t="s">
        <v>12431</v>
      </c>
      <c r="AG7294">
        <v>40007861</v>
      </c>
      <c r="AL7294" t="s">
        <v>12430</v>
      </c>
      <c r="AN7294">
        <v>3615908391</v>
      </c>
      <c r="AO7294">
        <v>16</v>
      </c>
      <c r="AP7294" t="s">
        <v>12424</v>
      </c>
      <c r="AQ7294" t="s">
        <v>11408</v>
      </c>
      <c r="AR7294">
        <v>4100</v>
      </c>
      <c r="AT7294">
        <v>0</v>
      </c>
      <c r="AV7294" t="s">
        <v>14243</v>
      </c>
      <c r="AW7294">
        <v>116100</v>
      </c>
    </row>
    <row r="7295" spans="1:49" x14ac:dyDescent="0.25">
      <c r="A7295">
        <v>4100</v>
      </c>
      <c r="B7295">
        <v>30020</v>
      </c>
      <c r="C7295">
        <v>4013</v>
      </c>
      <c r="D7295">
        <v>410</v>
      </c>
      <c r="E7295" s="124" t="s">
        <v>14042</v>
      </c>
      <c r="F7295" t="str">
        <f t="shared" si="118"/>
        <v>Carter JonesHOSE &amp; BELTING</v>
      </c>
      <c r="G7295" s="150" t="str">
        <f t="shared" si="119"/>
        <v>Carter Jones</v>
      </c>
      <c r="H7295" s="149" t="s">
        <v>4433</v>
      </c>
      <c r="I7295">
        <v>40000222</v>
      </c>
      <c r="K7295" t="s">
        <v>14244</v>
      </c>
      <c r="L7295" t="s">
        <v>14245</v>
      </c>
      <c r="M7295" t="s">
        <v>12703</v>
      </c>
      <c r="N7295" t="s">
        <v>14246</v>
      </c>
      <c r="Q7295" t="s">
        <v>12415</v>
      </c>
      <c r="R7295" t="s">
        <v>12416</v>
      </c>
      <c r="S7295" t="s">
        <v>14247</v>
      </c>
      <c r="U7295" t="s">
        <v>12418</v>
      </c>
      <c r="W7295">
        <v>11</v>
      </c>
      <c r="X7295">
        <v>2</v>
      </c>
      <c r="Y7295" t="s">
        <v>12472</v>
      </c>
      <c r="Z7295" t="s">
        <v>12420</v>
      </c>
      <c r="AA7295" t="s">
        <v>12421</v>
      </c>
      <c r="AB7295" t="s">
        <v>12422</v>
      </c>
      <c r="AC7295">
        <v>2</v>
      </c>
      <c r="AD7295" s="123">
        <v>39111</v>
      </c>
      <c r="AE7295" t="s">
        <v>12423</v>
      </c>
      <c r="AG7295">
        <v>40000222</v>
      </c>
      <c r="AL7295" t="s">
        <v>12422</v>
      </c>
      <c r="AN7295">
        <v>4314906101</v>
      </c>
      <c r="AO7295">
        <v>16</v>
      </c>
      <c r="AP7295" t="s">
        <v>12424</v>
      </c>
      <c r="AQ7295" t="s">
        <v>11408</v>
      </c>
      <c r="AR7295">
        <v>4100</v>
      </c>
      <c r="AT7295">
        <v>2005</v>
      </c>
      <c r="AV7295" t="s">
        <v>14248</v>
      </c>
      <c r="AW7295">
        <v>116100</v>
      </c>
    </row>
    <row r="7296" spans="1:49" x14ac:dyDescent="0.25">
      <c r="A7296">
        <v>4100</v>
      </c>
      <c r="B7296">
        <v>30020</v>
      </c>
      <c r="C7296">
        <v>4013</v>
      </c>
      <c r="D7296">
        <v>410</v>
      </c>
      <c r="E7296" s="124" t="s">
        <v>14042</v>
      </c>
      <c r="F7296" t="str">
        <f t="shared" si="118"/>
        <v>Carter JonesHOSOKAWA CONFECTIONERY &amp; BAKERY</v>
      </c>
      <c r="G7296" s="150" t="str">
        <f t="shared" si="119"/>
        <v>Carter Jones</v>
      </c>
      <c r="H7296" s="149" t="s">
        <v>4435</v>
      </c>
      <c r="I7296">
        <v>40006430</v>
      </c>
      <c r="K7296" t="s">
        <v>14249</v>
      </c>
      <c r="L7296" t="s">
        <v>14079</v>
      </c>
      <c r="M7296" t="s">
        <v>12703</v>
      </c>
      <c r="N7296">
        <v>38118</v>
      </c>
      <c r="Q7296" t="s">
        <v>12415</v>
      </c>
      <c r="R7296" t="s">
        <v>12416</v>
      </c>
      <c r="S7296" t="s">
        <v>14250</v>
      </c>
      <c r="U7296" t="s">
        <v>12418</v>
      </c>
      <c r="W7296">
        <v>11</v>
      </c>
      <c r="X7296">
        <v>2</v>
      </c>
      <c r="Y7296" t="s">
        <v>12419</v>
      </c>
      <c r="Z7296" t="s">
        <v>12420</v>
      </c>
      <c r="AA7296" t="s">
        <v>12429</v>
      </c>
      <c r="AB7296" t="s">
        <v>12422</v>
      </c>
      <c r="AC7296">
        <v>2</v>
      </c>
      <c r="AD7296" s="123">
        <v>40514</v>
      </c>
      <c r="AE7296" t="s">
        <v>12431</v>
      </c>
      <c r="AG7296">
        <v>40006430</v>
      </c>
      <c r="AL7296" t="s">
        <v>12422</v>
      </c>
      <c r="AN7296">
        <v>4315705601</v>
      </c>
      <c r="AO7296">
        <v>16</v>
      </c>
      <c r="AP7296" t="s">
        <v>12424</v>
      </c>
      <c r="AQ7296" t="s">
        <v>11408</v>
      </c>
      <c r="AR7296">
        <v>4100</v>
      </c>
      <c r="AT7296">
        <v>0</v>
      </c>
      <c r="AV7296" t="s">
        <v>14251</v>
      </c>
      <c r="AW7296">
        <v>116100</v>
      </c>
    </row>
    <row r="7297" spans="1:49" x14ac:dyDescent="0.25">
      <c r="A7297">
        <v>4100</v>
      </c>
      <c r="B7297">
        <v>30020</v>
      </c>
      <c r="C7297">
        <v>4013</v>
      </c>
      <c r="D7297">
        <v>410</v>
      </c>
      <c r="E7297" s="124" t="s">
        <v>14042</v>
      </c>
      <c r="F7297" t="str">
        <f t="shared" si="118"/>
        <v>Carter JonesHUHTAMAKI PACKAGING WORLDWIDE</v>
      </c>
      <c r="G7297" s="150" t="str">
        <f t="shared" si="119"/>
        <v>Carter Jones</v>
      </c>
      <c r="H7297" s="149" t="s">
        <v>4458</v>
      </c>
      <c r="I7297">
        <v>40007604</v>
      </c>
      <c r="K7297" t="s">
        <v>14252</v>
      </c>
      <c r="L7297" t="s">
        <v>14253</v>
      </c>
      <c r="M7297" t="s">
        <v>13999</v>
      </c>
      <c r="N7297">
        <v>66018</v>
      </c>
      <c r="Q7297" t="s">
        <v>12415</v>
      </c>
      <c r="R7297" t="s">
        <v>12416</v>
      </c>
      <c r="S7297" t="s">
        <v>14254</v>
      </c>
      <c r="U7297" t="s">
        <v>12418</v>
      </c>
      <c r="W7297">
        <v>11</v>
      </c>
      <c r="X7297">
        <v>1</v>
      </c>
      <c r="Y7297" t="s">
        <v>12419</v>
      </c>
      <c r="Z7297" t="s">
        <v>12420</v>
      </c>
      <c r="AA7297" t="s">
        <v>12429</v>
      </c>
      <c r="AB7297" t="s">
        <v>12422</v>
      </c>
      <c r="AC7297">
        <v>2</v>
      </c>
      <c r="AD7297" s="123">
        <v>42163</v>
      </c>
      <c r="AE7297" t="s">
        <v>12431</v>
      </c>
      <c r="AG7297">
        <v>40007604</v>
      </c>
      <c r="AL7297" t="s">
        <v>12422</v>
      </c>
      <c r="AN7297">
        <v>1709125011</v>
      </c>
      <c r="AO7297">
        <v>16</v>
      </c>
      <c r="AP7297" t="s">
        <v>12424</v>
      </c>
      <c r="AQ7297" t="s">
        <v>11408</v>
      </c>
      <c r="AR7297">
        <v>4100</v>
      </c>
      <c r="AT7297">
        <v>0</v>
      </c>
      <c r="AV7297" t="s">
        <v>14255</v>
      </c>
      <c r="AW7297">
        <v>116100</v>
      </c>
    </row>
    <row r="7298" spans="1:49" x14ac:dyDescent="0.25">
      <c r="A7298">
        <v>4100</v>
      </c>
      <c r="B7298">
        <v>30020</v>
      </c>
      <c r="C7298">
        <v>4013</v>
      </c>
      <c r="D7298">
        <v>410</v>
      </c>
      <c r="E7298" s="124" t="s">
        <v>14042</v>
      </c>
      <c r="F7298" t="str">
        <f t="shared" si="118"/>
        <v>Carter JonesHWASHIN AMERICA CORPORATION</v>
      </c>
      <c r="G7298" s="150" t="str">
        <f t="shared" si="119"/>
        <v>Carter Jones</v>
      </c>
      <c r="H7298" s="149" t="s">
        <v>4468</v>
      </c>
      <c r="I7298">
        <v>40004598</v>
      </c>
      <c r="K7298" t="s">
        <v>14256</v>
      </c>
      <c r="L7298" t="s">
        <v>14257</v>
      </c>
      <c r="M7298" t="s">
        <v>12995</v>
      </c>
      <c r="N7298">
        <v>36037</v>
      </c>
      <c r="Q7298" t="s">
        <v>12415</v>
      </c>
      <c r="R7298" t="s">
        <v>12416</v>
      </c>
      <c r="S7298" t="s">
        <v>14258</v>
      </c>
      <c r="U7298" t="s">
        <v>12418</v>
      </c>
      <c r="W7298">
        <v>11</v>
      </c>
      <c r="X7298">
        <v>1</v>
      </c>
      <c r="Y7298" t="s">
        <v>12419</v>
      </c>
      <c r="Z7298" t="s">
        <v>12420</v>
      </c>
      <c r="AA7298" t="s">
        <v>12429</v>
      </c>
      <c r="AB7298" t="s">
        <v>12422</v>
      </c>
      <c r="AC7298">
        <v>2</v>
      </c>
      <c r="AD7298" s="123">
        <v>39154</v>
      </c>
      <c r="AE7298" t="s">
        <v>12431</v>
      </c>
      <c r="AG7298">
        <v>40004598</v>
      </c>
      <c r="AL7298" t="s">
        <v>12422</v>
      </c>
      <c r="AN7298">
        <v>101305001</v>
      </c>
      <c r="AO7298">
        <v>16</v>
      </c>
      <c r="AP7298" t="s">
        <v>12424</v>
      </c>
      <c r="AQ7298" t="s">
        <v>11408</v>
      </c>
      <c r="AR7298">
        <v>4100</v>
      </c>
      <c r="AT7298">
        <v>0</v>
      </c>
      <c r="AV7298" t="s">
        <v>14259</v>
      </c>
      <c r="AW7298">
        <v>116100</v>
      </c>
    </row>
    <row r="7299" spans="1:49" x14ac:dyDescent="0.25">
      <c r="A7299">
        <v>4100</v>
      </c>
      <c r="B7299">
        <v>30020</v>
      </c>
      <c r="C7299">
        <v>4013</v>
      </c>
      <c r="D7299">
        <v>410</v>
      </c>
      <c r="E7299" s="124" t="s">
        <v>14042</v>
      </c>
      <c r="F7299" t="str">
        <f t="shared" ref="F7299:F7362" si="120">CONCATENATE(G7299, H7299)</f>
        <v>Carter JonesHYOSUNG USA INC</v>
      </c>
      <c r="G7299" s="150" t="str">
        <f t="shared" si="119"/>
        <v>Carter Jones</v>
      </c>
      <c r="H7299" s="149" t="s">
        <v>4474</v>
      </c>
      <c r="I7299">
        <v>40008490</v>
      </c>
      <c r="L7299" t="s">
        <v>14074</v>
      </c>
      <c r="M7299" t="s">
        <v>12995</v>
      </c>
      <c r="O7299">
        <v>788</v>
      </c>
      <c r="P7299">
        <v>35602</v>
      </c>
      <c r="Q7299" t="s">
        <v>12415</v>
      </c>
      <c r="R7299" t="s">
        <v>12416</v>
      </c>
      <c r="S7299" t="s">
        <v>14260</v>
      </c>
      <c r="U7299" t="s">
        <v>12418</v>
      </c>
      <c r="W7299">
        <v>11</v>
      </c>
      <c r="X7299">
        <v>0</v>
      </c>
      <c r="Y7299" t="s">
        <v>12472</v>
      </c>
      <c r="Z7299" t="s">
        <v>12420</v>
      </c>
      <c r="AA7299" t="s">
        <v>12429</v>
      </c>
      <c r="AB7299" t="s">
        <v>12422</v>
      </c>
      <c r="AC7299">
        <v>2</v>
      </c>
      <c r="AD7299" s="123">
        <v>43370</v>
      </c>
      <c r="AE7299" t="s">
        <v>12431</v>
      </c>
      <c r="AG7299">
        <v>40008490</v>
      </c>
      <c r="AL7299" t="s">
        <v>12422</v>
      </c>
      <c r="AN7299">
        <v>110302701</v>
      </c>
      <c r="AO7299">
        <v>16</v>
      </c>
      <c r="AP7299" t="s">
        <v>12424</v>
      </c>
      <c r="AQ7299" t="s">
        <v>11408</v>
      </c>
      <c r="AR7299">
        <v>4100</v>
      </c>
      <c r="AT7299">
        <v>0</v>
      </c>
      <c r="AV7299" t="s">
        <v>14261</v>
      </c>
      <c r="AW7299">
        <v>116100</v>
      </c>
    </row>
    <row r="7300" spans="1:49" x14ac:dyDescent="0.25">
      <c r="A7300">
        <v>4100</v>
      </c>
      <c r="B7300">
        <v>30020</v>
      </c>
      <c r="C7300">
        <v>4013</v>
      </c>
      <c r="D7300">
        <v>410</v>
      </c>
      <c r="E7300" s="124" t="s">
        <v>14042</v>
      </c>
      <c r="F7300" t="str">
        <f t="shared" si="120"/>
        <v>Carter JonesHYUN TECH INC</v>
      </c>
      <c r="G7300" s="150" t="str">
        <f t="shared" si="119"/>
        <v>Carter Jones</v>
      </c>
      <c r="H7300" s="149" t="s">
        <v>13628</v>
      </c>
      <c r="I7300">
        <v>40008723</v>
      </c>
      <c r="K7300" t="s">
        <v>14262</v>
      </c>
      <c r="L7300" t="s">
        <v>14263</v>
      </c>
      <c r="M7300" t="s">
        <v>12703</v>
      </c>
      <c r="N7300">
        <v>37040</v>
      </c>
      <c r="Q7300" t="s">
        <v>12415</v>
      </c>
      <c r="R7300" t="s">
        <v>12416</v>
      </c>
      <c r="S7300" t="s">
        <v>14264</v>
      </c>
      <c r="U7300" t="s">
        <v>12418</v>
      </c>
      <c r="W7300">
        <v>11</v>
      </c>
      <c r="X7300">
        <v>0</v>
      </c>
      <c r="Y7300" t="s">
        <v>12419</v>
      </c>
      <c r="Z7300" t="s">
        <v>12420</v>
      </c>
      <c r="AA7300" t="s">
        <v>12429</v>
      </c>
      <c r="AB7300" t="s">
        <v>14028</v>
      </c>
      <c r="AC7300">
        <v>2</v>
      </c>
      <c r="AD7300" s="123">
        <v>43770</v>
      </c>
      <c r="AE7300" t="s">
        <v>12486</v>
      </c>
      <c r="AG7300">
        <v>40008723</v>
      </c>
      <c r="AL7300" t="s">
        <v>14028</v>
      </c>
      <c r="AN7300">
        <v>4312501001</v>
      </c>
      <c r="AO7300">
        <v>16</v>
      </c>
      <c r="AP7300" t="s">
        <v>12424</v>
      </c>
      <c r="AQ7300" t="s">
        <v>11408</v>
      </c>
      <c r="AR7300">
        <v>4100</v>
      </c>
      <c r="AT7300">
        <v>0</v>
      </c>
      <c r="AV7300" t="s">
        <v>14265</v>
      </c>
      <c r="AW7300">
        <v>116100</v>
      </c>
    </row>
    <row r="7301" spans="1:49" x14ac:dyDescent="0.25">
      <c r="A7301">
        <v>4100</v>
      </c>
      <c r="B7301">
        <v>30020</v>
      </c>
      <c r="C7301">
        <v>4013</v>
      </c>
      <c r="D7301">
        <v>410</v>
      </c>
      <c r="E7301" s="124" t="s">
        <v>14042</v>
      </c>
      <c r="F7301" t="str">
        <f t="shared" si="120"/>
        <v>Carter JonesHYUNDAI MOTOR MANUFACTURING AL,LLC</v>
      </c>
      <c r="G7301" s="150" t="str">
        <f t="shared" si="119"/>
        <v>Carter Jones</v>
      </c>
      <c r="H7301" s="149" t="s">
        <v>4476</v>
      </c>
      <c r="I7301">
        <v>40002852</v>
      </c>
      <c r="J7301" t="s">
        <v>14266</v>
      </c>
      <c r="K7301" t="s">
        <v>14267</v>
      </c>
      <c r="L7301" t="s">
        <v>12612</v>
      </c>
      <c r="M7301" t="s">
        <v>12995</v>
      </c>
      <c r="N7301" t="s">
        <v>14268</v>
      </c>
      <c r="Q7301" t="s">
        <v>12415</v>
      </c>
      <c r="R7301" t="s">
        <v>12416</v>
      </c>
      <c r="S7301" t="s">
        <v>14269</v>
      </c>
      <c r="U7301" t="s">
        <v>12418</v>
      </c>
      <c r="W7301">
        <v>11</v>
      </c>
      <c r="X7301">
        <v>1</v>
      </c>
      <c r="Y7301" t="s">
        <v>12419</v>
      </c>
      <c r="Z7301" t="s">
        <v>12420</v>
      </c>
      <c r="AA7301" t="s">
        <v>12421</v>
      </c>
      <c r="AB7301" t="s">
        <v>12422</v>
      </c>
      <c r="AC7301">
        <v>2</v>
      </c>
      <c r="AD7301" s="123">
        <v>39111</v>
      </c>
      <c r="AE7301" t="s">
        <v>12423</v>
      </c>
      <c r="AG7301">
        <v>40002852</v>
      </c>
      <c r="AL7301" t="s">
        <v>12422</v>
      </c>
      <c r="AN7301">
        <v>110107401</v>
      </c>
      <c r="AO7301">
        <v>16</v>
      </c>
      <c r="AP7301" t="s">
        <v>12424</v>
      </c>
      <c r="AQ7301" t="s">
        <v>11408</v>
      </c>
      <c r="AR7301">
        <v>4100</v>
      </c>
      <c r="AT7301">
        <v>2005</v>
      </c>
      <c r="AV7301" t="s">
        <v>14270</v>
      </c>
      <c r="AW7301">
        <v>116100</v>
      </c>
    </row>
    <row r="7302" spans="1:49" x14ac:dyDescent="0.25">
      <c r="A7302">
        <v>4100</v>
      </c>
      <c r="B7302">
        <v>30020</v>
      </c>
      <c r="C7302">
        <v>4013</v>
      </c>
      <c r="D7302">
        <v>410</v>
      </c>
      <c r="E7302" s="124" t="s">
        <v>14042</v>
      </c>
      <c r="F7302" t="str">
        <f t="shared" si="120"/>
        <v>Carter JonesHYUNDAI STEEL AMERICA, INC.</v>
      </c>
      <c r="G7302" s="150" t="str">
        <f t="shared" si="119"/>
        <v>Carter Jones</v>
      </c>
      <c r="H7302" s="149" t="s">
        <v>4477</v>
      </c>
      <c r="I7302">
        <v>40002936</v>
      </c>
      <c r="K7302" t="s">
        <v>14271</v>
      </c>
      <c r="L7302" t="s">
        <v>14257</v>
      </c>
      <c r="M7302" t="s">
        <v>12995</v>
      </c>
      <c r="N7302" t="s">
        <v>14272</v>
      </c>
      <c r="Q7302" t="s">
        <v>12415</v>
      </c>
      <c r="R7302" t="s">
        <v>12416</v>
      </c>
      <c r="S7302" t="s">
        <v>14273</v>
      </c>
      <c r="U7302" t="s">
        <v>12418</v>
      </c>
      <c r="W7302">
        <v>11</v>
      </c>
      <c r="X7302">
        <v>1</v>
      </c>
      <c r="Y7302" t="s">
        <v>12419</v>
      </c>
      <c r="Z7302" t="s">
        <v>12420</v>
      </c>
      <c r="AA7302" t="s">
        <v>12421</v>
      </c>
      <c r="AB7302" t="s">
        <v>12422</v>
      </c>
      <c r="AC7302">
        <v>2</v>
      </c>
      <c r="AD7302" s="123">
        <v>39111</v>
      </c>
      <c r="AE7302" t="s">
        <v>12423</v>
      </c>
      <c r="AG7302">
        <v>40002936</v>
      </c>
      <c r="AL7302" t="s">
        <v>12422</v>
      </c>
      <c r="AN7302">
        <v>101305001</v>
      </c>
      <c r="AO7302">
        <v>16</v>
      </c>
      <c r="AP7302" t="s">
        <v>12424</v>
      </c>
      <c r="AQ7302" t="s">
        <v>11408</v>
      </c>
      <c r="AR7302">
        <v>4100</v>
      </c>
      <c r="AT7302">
        <v>0</v>
      </c>
      <c r="AV7302" t="s">
        <v>14274</v>
      </c>
      <c r="AW7302">
        <v>116100</v>
      </c>
    </row>
    <row r="7303" spans="1:49" x14ac:dyDescent="0.25">
      <c r="A7303">
        <v>4100</v>
      </c>
      <c r="B7303">
        <v>30020</v>
      </c>
      <c r="C7303">
        <v>4013</v>
      </c>
      <c r="D7303">
        <v>410</v>
      </c>
      <c r="E7303" s="124" t="s">
        <v>14042</v>
      </c>
      <c r="F7303" t="str">
        <f t="shared" si="120"/>
        <v>Carter JonesINDUSTRIAL RUBBER &amp; GASKET-CLARKSV</v>
      </c>
      <c r="G7303" s="150" t="str">
        <f t="shared" si="119"/>
        <v>Carter Jones</v>
      </c>
      <c r="H7303" s="149" t="s">
        <v>4615</v>
      </c>
      <c r="I7303">
        <v>40002765</v>
      </c>
      <c r="J7303" t="s">
        <v>14275</v>
      </c>
      <c r="K7303" t="s">
        <v>14276</v>
      </c>
      <c r="L7303" t="s">
        <v>12702</v>
      </c>
      <c r="M7303" t="s">
        <v>12703</v>
      </c>
      <c r="N7303" t="s">
        <v>14277</v>
      </c>
      <c r="Q7303" t="s">
        <v>12415</v>
      </c>
      <c r="R7303" t="s">
        <v>12416</v>
      </c>
      <c r="S7303" t="s">
        <v>14278</v>
      </c>
      <c r="U7303" t="s">
        <v>12418</v>
      </c>
      <c r="W7303">
        <v>11</v>
      </c>
      <c r="X7303">
        <v>2</v>
      </c>
      <c r="Y7303" t="s">
        <v>12472</v>
      </c>
      <c r="Z7303" t="s">
        <v>12420</v>
      </c>
      <c r="AA7303" t="s">
        <v>12421</v>
      </c>
      <c r="AB7303" t="s">
        <v>12422</v>
      </c>
      <c r="AC7303">
        <v>2</v>
      </c>
      <c r="AD7303" s="123">
        <v>39111</v>
      </c>
      <c r="AE7303" t="s">
        <v>12423</v>
      </c>
      <c r="AG7303">
        <v>40002765</v>
      </c>
      <c r="AL7303" t="s">
        <v>12422</v>
      </c>
      <c r="AN7303">
        <v>4303706201</v>
      </c>
      <c r="AO7303">
        <v>16</v>
      </c>
      <c r="AP7303" t="s">
        <v>12424</v>
      </c>
      <c r="AQ7303" t="s">
        <v>11408</v>
      </c>
      <c r="AR7303">
        <v>4100</v>
      </c>
      <c r="AT7303">
        <v>2005</v>
      </c>
      <c r="AV7303" t="s">
        <v>14279</v>
      </c>
      <c r="AW7303">
        <v>116100</v>
      </c>
    </row>
    <row r="7304" spans="1:49" x14ac:dyDescent="0.25">
      <c r="A7304">
        <v>4100</v>
      </c>
      <c r="B7304">
        <v>30020</v>
      </c>
      <c r="C7304">
        <v>4013</v>
      </c>
      <c r="D7304">
        <v>410</v>
      </c>
      <c r="E7304" s="124" t="s">
        <v>14042</v>
      </c>
      <c r="F7304" t="str">
        <f t="shared" si="120"/>
        <v>Carter JonesINDUSTRIAL RUBBER GASKET-NASHVILLE</v>
      </c>
      <c r="G7304" s="150" t="str">
        <f t="shared" si="119"/>
        <v>Carter Jones</v>
      </c>
      <c r="H7304" s="149" t="s">
        <v>4619</v>
      </c>
      <c r="I7304">
        <v>40001614</v>
      </c>
      <c r="L7304" t="s">
        <v>12702</v>
      </c>
      <c r="M7304" t="s">
        <v>12703</v>
      </c>
      <c r="N7304" t="s">
        <v>14280</v>
      </c>
      <c r="O7304">
        <v>292674</v>
      </c>
      <c r="Q7304" t="s">
        <v>12415</v>
      </c>
      <c r="R7304" t="s">
        <v>12416</v>
      </c>
      <c r="S7304">
        <v>6152551818</v>
      </c>
      <c r="U7304" t="s">
        <v>12418</v>
      </c>
      <c r="W7304">
        <v>11</v>
      </c>
      <c r="X7304">
        <v>2</v>
      </c>
      <c r="Y7304" t="s">
        <v>12472</v>
      </c>
      <c r="Z7304" t="s">
        <v>12420</v>
      </c>
      <c r="AA7304" t="s">
        <v>12421</v>
      </c>
      <c r="AB7304" t="s">
        <v>12422</v>
      </c>
      <c r="AC7304">
        <v>2</v>
      </c>
      <c r="AD7304" s="123">
        <v>39111</v>
      </c>
      <c r="AE7304" t="s">
        <v>12423</v>
      </c>
      <c r="AG7304">
        <v>40001614</v>
      </c>
      <c r="AL7304" t="s">
        <v>12422</v>
      </c>
      <c r="AN7304">
        <v>4303706201</v>
      </c>
      <c r="AO7304">
        <v>16</v>
      </c>
      <c r="AP7304" t="s">
        <v>12424</v>
      </c>
      <c r="AQ7304" t="s">
        <v>11408</v>
      </c>
      <c r="AR7304">
        <v>4100</v>
      </c>
      <c r="AT7304">
        <v>2005</v>
      </c>
      <c r="AV7304" t="s">
        <v>14279</v>
      </c>
      <c r="AW7304">
        <v>116100</v>
      </c>
    </row>
    <row r="7305" spans="1:49" x14ac:dyDescent="0.25">
      <c r="A7305">
        <v>4100</v>
      </c>
      <c r="B7305">
        <v>30020</v>
      </c>
      <c r="C7305">
        <v>4013</v>
      </c>
      <c r="D7305">
        <v>410</v>
      </c>
      <c r="E7305" s="124" t="s">
        <v>14042</v>
      </c>
      <c r="F7305" t="str">
        <f t="shared" si="120"/>
        <v>Carter JonesINDUSTRIAL SERVICE &amp; SUPPLY, INC.</v>
      </c>
      <c r="G7305" s="150" t="str">
        <f t="shared" si="119"/>
        <v>Carter Jones</v>
      </c>
      <c r="H7305" s="149" t="s">
        <v>4625</v>
      </c>
      <c r="I7305">
        <v>40006658</v>
      </c>
      <c r="L7305" t="s">
        <v>14122</v>
      </c>
      <c r="M7305" t="s">
        <v>12995</v>
      </c>
      <c r="O7305">
        <v>158</v>
      </c>
      <c r="P7305">
        <v>36854</v>
      </c>
      <c r="Q7305" t="s">
        <v>12415</v>
      </c>
      <c r="R7305" t="s">
        <v>12416</v>
      </c>
      <c r="S7305" t="s">
        <v>14281</v>
      </c>
      <c r="U7305" t="s">
        <v>12418</v>
      </c>
      <c r="W7305">
        <v>11</v>
      </c>
      <c r="X7305">
        <v>2</v>
      </c>
      <c r="Y7305" t="s">
        <v>12472</v>
      </c>
      <c r="Z7305" t="s">
        <v>12420</v>
      </c>
      <c r="AA7305" t="s">
        <v>12429</v>
      </c>
      <c r="AB7305" t="s">
        <v>12430</v>
      </c>
      <c r="AC7305">
        <v>2</v>
      </c>
      <c r="AD7305" s="123">
        <v>40821</v>
      </c>
      <c r="AE7305" t="s">
        <v>12431</v>
      </c>
      <c r="AG7305">
        <v>40006658</v>
      </c>
      <c r="AL7305" t="s">
        <v>12430</v>
      </c>
      <c r="AN7305">
        <v>101747021</v>
      </c>
      <c r="AO7305">
        <v>16</v>
      </c>
      <c r="AP7305" t="s">
        <v>12424</v>
      </c>
      <c r="AQ7305" t="s">
        <v>11408</v>
      </c>
      <c r="AR7305">
        <v>4100</v>
      </c>
      <c r="AT7305">
        <v>0</v>
      </c>
      <c r="AV7305" t="s">
        <v>14279</v>
      </c>
      <c r="AW7305">
        <v>116100</v>
      </c>
    </row>
    <row r="7306" spans="1:49" x14ac:dyDescent="0.25">
      <c r="A7306">
        <v>4100</v>
      </c>
      <c r="B7306">
        <v>30020</v>
      </c>
      <c r="C7306">
        <v>4013</v>
      </c>
      <c r="D7306">
        <v>410</v>
      </c>
      <c r="E7306" s="124" t="s">
        <v>14042</v>
      </c>
      <c r="F7306" t="str">
        <f t="shared" si="120"/>
        <v>Carter JonesINDUSTRIAL WAREHOUSE SERV</v>
      </c>
      <c r="G7306" s="150" t="str">
        <f t="shared" si="119"/>
        <v>Carter Jones</v>
      </c>
      <c r="H7306" s="149" t="s">
        <v>4642</v>
      </c>
      <c r="I7306">
        <v>40004471</v>
      </c>
      <c r="K7306" t="s">
        <v>14282</v>
      </c>
      <c r="L7306" t="s">
        <v>14283</v>
      </c>
      <c r="M7306" t="s">
        <v>12995</v>
      </c>
      <c r="N7306" t="s">
        <v>14284</v>
      </c>
      <c r="Q7306" t="s">
        <v>12415</v>
      </c>
      <c r="R7306" t="s">
        <v>12416</v>
      </c>
      <c r="S7306" t="s">
        <v>14285</v>
      </c>
      <c r="U7306" t="s">
        <v>12418</v>
      </c>
      <c r="W7306">
        <v>11</v>
      </c>
      <c r="X7306">
        <v>0</v>
      </c>
      <c r="Y7306" t="s">
        <v>12419</v>
      </c>
      <c r="Z7306" t="s">
        <v>12420</v>
      </c>
      <c r="AA7306" t="s">
        <v>12421</v>
      </c>
      <c r="AB7306" t="s">
        <v>12422</v>
      </c>
      <c r="AC7306">
        <v>2</v>
      </c>
      <c r="AD7306" s="123">
        <v>39111</v>
      </c>
      <c r="AE7306" t="s">
        <v>12423</v>
      </c>
      <c r="AG7306">
        <v>40004471</v>
      </c>
      <c r="AL7306" t="s">
        <v>12422</v>
      </c>
      <c r="AN7306">
        <v>111345741</v>
      </c>
      <c r="AO7306">
        <v>16</v>
      </c>
      <c r="AP7306" t="s">
        <v>12424</v>
      </c>
      <c r="AQ7306" t="s">
        <v>11408</v>
      </c>
      <c r="AR7306">
        <v>4100</v>
      </c>
      <c r="AT7306">
        <v>0</v>
      </c>
      <c r="AV7306" t="s">
        <v>14279</v>
      </c>
      <c r="AW7306">
        <v>116100</v>
      </c>
    </row>
    <row r="7307" spans="1:49" x14ac:dyDescent="0.25">
      <c r="A7307">
        <v>4100</v>
      </c>
      <c r="B7307">
        <v>30020</v>
      </c>
      <c r="C7307">
        <v>4013</v>
      </c>
      <c r="D7307">
        <v>410</v>
      </c>
      <c r="E7307" s="124" t="s">
        <v>14042</v>
      </c>
      <c r="F7307" t="str">
        <f t="shared" si="120"/>
        <v>Carter JonesINGRAM BOOK CO.</v>
      </c>
      <c r="G7307" s="150" t="str">
        <f t="shared" si="119"/>
        <v>Carter Jones</v>
      </c>
      <c r="H7307" s="149" t="s">
        <v>4655</v>
      </c>
      <c r="I7307">
        <v>40000672</v>
      </c>
      <c r="J7307" t="s">
        <v>14286</v>
      </c>
      <c r="K7307" t="s">
        <v>14287</v>
      </c>
      <c r="L7307" t="s">
        <v>12929</v>
      </c>
      <c r="M7307" t="s">
        <v>12703</v>
      </c>
      <c r="N7307" t="s">
        <v>14288</v>
      </c>
      <c r="Q7307" t="s">
        <v>12415</v>
      </c>
      <c r="R7307" t="s">
        <v>12416</v>
      </c>
      <c r="S7307" t="s">
        <v>14289</v>
      </c>
      <c r="U7307" t="s">
        <v>12418</v>
      </c>
      <c r="W7307">
        <v>11</v>
      </c>
      <c r="X7307">
        <v>1</v>
      </c>
      <c r="Y7307" t="s">
        <v>12472</v>
      </c>
      <c r="Z7307" t="s">
        <v>12420</v>
      </c>
      <c r="AA7307" t="s">
        <v>12421</v>
      </c>
      <c r="AB7307" t="s">
        <v>12422</v>
      </c>
      <c r="AC7307">
        <v>2</v>
      </c>
      <c r="AD7307" s="123">
        <v>39111</v>
      </c>
      <c r="AE7307" t="s">
        <v>12423</v>
      </c>
      <c r="AG7307">
        <v>40000672</v>
      </c>
      <c r="AL7307" t="s">
        <v>12422</v>
      </c>
      <c r="AN7307">
        <v>4314915001</v>
      </c>
      <c r="AO7307">
        <v>16</v>
      </c>
      <c r="AP7307" t="s">
        <v>12424</v>
      </c>
      <c r="AQ7307" t="s">
        <v>11408</v>
      </c>
      <c r="AR7307">
        <v>4100</v>
      </c>
      <c r="AS7307" t="s">
        <v>12491</v>
      </c>
      <c r="AT7307">
        <v>2005</v>
      </c>
      <c r="AV7307" t="s">
        <v>14290</v>
      </c>
      <c r="AW7307">
        <v>116100</v>
      </c>
    </row>
    <row r="7308" spans="1:49" x14ac:dyDescent="0.25">
      <c r="A7308">
        <v>4100</v>
      </c>
      <c r="B7308">
        <v>30020</v>
      </c>
      <c r="C7308">
        <v>4013</v>
      </c>
      <c r="D7308">
        <v>410</v>
      </c>
      <c r="E7308" s="124" t="s">
        <v>14042</v>
      </c>
      <c r="F7308" t="str">
        <f t="shared" si="120"/>
        <v>Carter JonesINNOVATIONS, INC.</v>
      </c>
      <c r="G7308" s="150" t="str">
        <f t="shared" si="119"/>
        <v>Carter Jones</v>
      </c>
      <c r="H7308" s="149" t="s">
        <v>4670</v>
      </c>
      <c r="I7308">
        <v>40006589</v>
      </c>
      <c r="K7308" t="s">
        <v>14291</v>
      </c>
      <c r="L7308" t="s">
        <v>12994</v>
      </c>
      <c r="M7308" t="s">
        <v>12995</v>
      </c>
      <c r="N7308">
        <v>35212</v>
      </c>
      <c r="Q7308" t="s">
        <v>12415</v>
      </c>
      <c r="R7308" t="s">
        <v>12416</v>
      </c>
      <c r="S7308" t="s">
        <v>14292</v>
      </c>
      <c r="U7308" t="s">
        <v>12418</v>
      </c>
      <c r="W7308">
        <v>11</v>
      </c>
      <c r="X7308">
        <v>0</v>
      </c>
      <c r="Y7308" t="s">
        <v>12419</v>
      </c>
      <c r="Z7308" t="s">
        <v>12420</v>
      </c>
      <c r="AA7308" t="s">
        <v>12429</v>
      </c>
      <c r="AB7308" t="s">
        <v>12430</v>
      </c>
      <c r="AC7308">
        <v>2</v>
      </c>
      <c r="AD7308" s="123">
        <v>40714</v>
      </c>
      <c r="AE7308" t="s">
        <v>12431</v>
      </c>
      <c r="AG7308">
        <v>40006589</v>
      </c>
      <c r="AL7308" t="s">
        <v>12430</v>
      </c>
      <c r="AN7308">
        <v>107301501</v>
      </c>
      <c r="AO7308">
        <v>16</v>
      </c>
      <c r="AP7308" t="s">
        <v>12424</v>
      </c>
      <c r="AQ7308" t="s">
        <v>11408</v>
      </c>
      <c r="AR7308">
        <v>4100</v>
      </c>
      <c r="AT7308">
        <v>0</v>
      </c>
      <c r="AV7308" t="s">
        <v>14293</v>
      </c>
      <c r="AW7308">
        <v>116100</v>
      </c>
    </row>
    <row r="7309" spans="1:49" x14ac:dyDescent="0.25">
      <c r="A7309">
        <v>4100</v>
      </c>
      <c r="B7309">
        <v>30020</v>
      </c>
      <c r="C7309">
        <v>4013</v>
      </c>
      <c r="D7309">
        <v>410</v>
      </c>
      <c r="E7309" s="124" t="s">
        <v>14042</v>
      </c>
      <c r="F7309" t="str">
        <f t="shared" si="120"/>
        <v>Carter JonesINTERLAKE MECALUX, INC.</v>
      </c>
      <c r="G7309" s="150" t="str">
        <f t="shared" si="119"/>
        <v>Carter Jones</v>
      </c>
      <c r="H7309" s="149" t="s">
        <v>4710</v>
      </c>
      <c r="I7309">
        <v>40008384</v>
      </c>
      <c r="K7309" t="s">
        <v>14294</v>
      </c>
      <c r="L7309" t="s">
        <v>14295</v>
      </c>
      <c r="M7309" t="s">
        <v>12546</v>
      </c>
      <c r="N7309">
        <v>60160</v>
      </c>
      <c r="Q7309" t="s">
        <v>12415</v>
      </c>
      <c r="R7309" t="s">
        <v>12416</v>
      </c>
      <c r="S7309" t="s">
        <v>14296</v>
      </c>
      <c r="U7309" t="s">
        <v>12418</v>
      </c>
      <c r="W7309">
        <v>11</v>
      </c>
      <c r="X7309">
        <v>0</v>
      </c>
      <c r="Y7309" t="s">
        <v>12419</v>
      </c>
      <c r="Z7309" t="s">
        <v>12420</v>
      </c>
      <c r="AA7309" t="s">
        <v>12429</v>
      </c>
      <c r="AB7309" t="s">
        <v>12422</v>
      </c>
      <c r="AC7309">
        <v>2</v>
      </c>
      <c r="AD7309" s="123">
        <v>43236</v>
      </c>
      <c r="AE7309" t="s">
        <v>12431</v>
      </c>
      <c r="AG7309">
        <v>40008384</v>
      </c>
      <c r="AL7309" t="s">
        <v>12422</v>
      </c>
      <c r="AN7309">
        <v>1403118401</v>
      </c>
      <c r="AO7309">
        <v>16</v>
      </c>
      <c r="AP7309" t="s">
        <v>12424</v>
      </c>
      <c r="AQ7309" t="s">
        <v>11408</v>
      </c>
      <c r="AR7309">
        <v>4100</v>
      </c>
      <c r="AT7309">
        <v>0</v>
      </c>
      <c r="AV7309" t="s">
        <v>14297</v>
      </c>
      <c r="AW7309">
        <v>116100</v>
      </c>
    </row>
    <row r="7310" spans="1:49" x14ac:dyDescent="0.25">
      <c r="A7310">
        <v>4100</v>
      </c>
      <c r="B7310">
        <v>30020</v>
      </c>
      <c r="C7310">
        <v>4013</v>
      </c>
      <c r="D7310">
        <v>410</v>
      </c>
      <c r="E7310" s="124" t="s">
        <v>14042</v>
      </c>
      <c r="F7310" t="str">
        <f t="shared" si="120"/>
        <v>Carter JonesINTERSTATE PRINTING &amp; GRAPHICS</v>
      </c>
      <c r="G7310" s="150" t="str">
        <f t="shared" si="119"/>
        <v>Carter Jones</v>
      </c>
      <c r="H7310" s="149" t="s">
        <v>4759</v>
      </c>
      <c r="I7310">
        <v>40003401</v>
      </c>
      <c r="K7310" t="s">
        <v>14298</v>
      </c>
      <c r="L7310" t="s">
        <v>14129</v>
      </c>
      <c r="M7310" t="s">
        <v>12995</v>
      </c>
      <c r="N7310" t="s">
        <v>14299</v>
      </c>
      <c r="Q7310" t="s">
        <v>12415</v>
      </c>
      <c r="R7310" t="s">
        <v>12416</v>
      </c>
      <c r="S7310" t="s">
        <v>14300</v>
      </c>
      <c r="U7310" t="s">
        <v>12418</v>
      </c>
      <c r="W7310">
        <v>11</v>
      </c>
      <c r="X7310">
        <v>1</v>
      </c>
      <c r="Y7310" t="s">
        <v>12419</v>
      </c>
      <c r="Z7310" t="s">
        <v>12420</v>
      </c>
      <c r="AA7310" t="s">
        <v>12421</v>
      </c>
      <c r="AB7310" t="s">
        <v>12430</v>
      </c>
      <c r="AC7310">
        <v>2</v>
      </c>
      <c r="AD7310" s="123">
        <v>39111</v>
      </c>
      <c r="AE7310" t="s">
        <v>12423</v>
      </c>
      <c r="AG7310">
        <v>40003401</v>
      </c>
      <c r="AL7310" t="s">
        <v>12430</v>
      </c>
      <c r="AN7310">
        <v>109707101</v>
      </c>
      <c r="AO7310">
        <v>16</v>
      </c>
      <c r="AP7310" t="s">
        <v>12424</v>
      </c>
      <c r="AQ7310" t="s">
        <v>11408</v>
      </c>
      <c r="AR7310">
        <v>4100</v>
      </c>
      <c r="AT7310">
        <v>0</v>
      </c>
      <c r="AV7310" t="s">
        <v>12874</v>
      </c>
      <c r="AW7310">
        <v>116100</v>
      </c>
    </row>
    <row r="7311" spans="1:49" x14ac:dyDescent="0.25">
      <c r="A7311">
        <v>4100</v>
      </c>
      <c r="B7311">
        <v>30020</v>
      </c>
      <c r="C7311">
        <v>4013</v>
      </c>
      <c r="D7311">
        <v>410</v>
      </c>
      <c r="E7311" s="124" t="s">
        <v>14042</v>
      </c>
      <c r="F7311" t="str">
        <f t="shared" si="120"/>
        <v>Carter JonesJACKSON WHOLESALE HARDWARE</v>
      </c>
      <c r="G7311" s="150" t="str">
        <f t="shared" si="119"/>
        <v>Carter Jones</v>
      </c>
      <c r="H7311" s="149" t="s">
        <v>4846</v>
      </c>
      <c r="I7311">
        <v>40008606</v>
      </c>
      <c r="J7311" t="s">
        <v>14301</v>
      </c>
      <c r="K7311" t="s">
        <v>14302</v>
      </c>
      <c r="L7311" t="s">
        <v>14061</v>
      </c>
      <c r="M7311" t="s">
        <v>12703</v>
      </c>
      <c r="N7311">
        <v>38301</v>
      </c>
      <c r="Q7311" t="s">
        <v>12415</v>
      </c>
      <c r="R7311" t="s">
        <v>12416</v>
      </c>
      <c r="S7311" t="s">
        <v>14303</v>
      </c>
      <c r="U7311" t="s">
        <v>12418</v>
      </c>
      <c r="W7311">
        <v>11</v>
      </c>
      <c r="X7311">
        <v>2</v>
      </c>
      <c r="Y7311" t="s">
        <v>12419</v>
      </c>
      <c r="Z7311" t="s">
        <v>12420</v>
      </c>
      <c r="AA7311" t="s">
        <v>12429</v>
      </c>
      <c r="AB7311" t="s">
        <v>12422</v>
      </c>
      <c r="AC7311">
        <v>2</v>
      </c>
      <c r="AD7311" s="123">
        <v>43546</v>
      </c>
      <c r="AE7311" t="s">
        <v>12431</v>
      </c>
      <c r="AG7311">
        <v>40008606</v>
      </c>
      <c r="AL7311" t="s">
        <v>12422</v>
      </c>
      <c r="AN7311">
        <v>4311303601</v>
      </c>
      <c r="AO7311">
        <v>16</v>
      </c>
      <c r="AP7311" t="s">
        <v>12424</v>
      </c>
      <c r="AQ7311" t="s">
        <v>11408</v>
      </c>
      <c r="AR7311">
        <v>4100</v>
      </c>
      <c r="AT7311">
        <v>0</v>
      </c>
      <c r="AV7311" t="s">
        <v>14304</v>
      </c>
      <c r="AW7311">
        <v>116100</v>
      </c>
    </row>
    <row r="7312" spans="1:49" x14ac:dyDescent="0.25">
      <c r="A7312">
        <v>4100</v>
      </c>
      <c r="B7312">
        <v>30020</v>
      </c>
      <c r="C7312">
        <v>4013</v>
      </c>
      <c r="D7312">
        <v>410</v>
      </c>
      <c r="E7312" s="124" t="s">
        <v>14042</v>
      </c>
      <c r="F7312" t="str">
        <f t="shared" si="120"/>
        <v>Carter JonesJAMES HARDIE BUILDING PROD, INC.</v>
      </c>
      <c r="G7312" s="150" t="str">
        <f t="shared" si="119"/>
        <v>Carter Jones</v>
      </c>
      <c r="H7312" s="149" t="s">
        <v>4861</v>
      </c>
      <c r="I7312">
        <v>40008822</v>
      </c>
      <c r="J7312" t="e">
        <f>- PRATTVILLE</f>
        <v>#NAME?</v>
      </c>
      <c r="K7312" t="s">
        <v>14305</v>
      </c>
      <c r="L7312" t="s">
        <v>14306</v>
      </c>
      <c r="M7312" t="s">
        <v>13237</v>
      </c>
      <c r="N7312">
        <v>92691</v>
      </c>
      <c r="Q7312" t="s">
        <v>12415</v>
      </c>
      <c r="R7312" t="s">
        <v>12416</v>
      </c>
      <c r="S7312" t="s">
        <v>14307</v>
      </c>
      <c r="U7312" t="s">
        <v>12418</v>
      </c>
      <c r="V7312">
        <v>206</v>
      </c>
      <c r="W7312">
        <v>11</v>
      </c>
      <c r="X7312">
        <v>1</v>
      </c>
      <c r="Y7312" t="s">
        <v>12419</v>
      </c>
      <c r="Z7312" t="s">
        <v>12420</v>
      </c>
      <c r="AA7312" t="s">
        <v>12485</v>
      </c>
      <c r="AB7312" t="s">
        <v>12422</v>
      </c>
      <c r="AC7312">
        <v>2</v>
      </c>
      <c r="AD7312" s="123">
        <v>43907</v>
      </c>
      <c r="AE7312" t="s">
        <v>12486</v>
      </c>
      <c r="AG7312">
        <v>40008822</v>
      </c>
      <c r="AL7312" t="s">
        <v>12422</v>
      </c>
      <c r="AN7312">
        <v>505965801</v>
      </c>
      <c r="AO7312">
        <v>16</v>
      </c>
      <c r="AP7312" t="s">
        <v>12424</v>
      </c>
      <c r="AQ7312" t="s">
        <v>11408</v>
      </c>
      <c r="AR7312">
        <v>4100</v>
      </c>
      <c r="AT7312">
        <v>0</v>
      </c>
      <c r="AV7312" t="s">
        <v>14308</v>
      </c>
      <c r="AW7312">
        <v>116100</v>
      </c>
    </row>
    <row r="7313" spans="1:49" x14ac:dyDescent="0.25">
      <c r="A7313">
        <v>4100</v>
      </c>
      <c r="B7313">
        <v>30020</v>
      </c>
      <c r="C7313">
        <v>4013</v>
      </c>
      <c r="D7313">
        <v>410</v>
      </c>
      <c r="E7313" s="124" t="s">
        <v>14042</v>
      </c>
      <c r="F7313" t="str">
        <f t="shared" si="120"/>
        <v>Carter JonesJENKINS BRICK CO</v>
      </c>
      <c r="G7313" s="150" t="str">
        <f t="shared" si="119"/>
        <v>Carter Jones</v>
      </c>
      <c r="H7313" s="149" t="s">
        <v>4912</v>
      </c>
      <c r="I7313">
        <v>40003632</v>
      </c>
      <c r="J7313" t="s">
        <v>14036</v>
      </c>
      <c r="L7313" t="s">
        <v>12739</v>
      </c>
      <c r="M7313" t="s">
        <v>12494</v>
      </c>
      <c r="O7313">
        <v>386</v>
      </c>
      <c r="P7313" t="s">
        <v>14309</v>
      </c>
      <c r="Q7313" t="s">
        <v>12415</v>
      </c>
      <c r="R7313" t="s">
        <v>12416</v>
      </c>
      <c r="S7313" t="s">
        <v>14310</v>
      </c>
      <c r="U7313" t="s">
        <v>12418</v>
      </c>
      <c r="W7313">
        <v>11</v>
      </c>
      <c r="X7313">
        <v>1</v>
      </c>
      <c r="Y7313" t="s">
        <v>12419</v>
      </c>
      <c r="Z7313" t="s">
        <v>12420</v>
      </c>
      <c r="AA7313" t="s">
        <v>12421</v>
      </c>
      <c r="AB7313" t="s">
        <v>12422</v>
      </c>
      <c r="AC7313">
        <v>2</v>
      </c>
      <c r="AD7313" s="123">
        <v>39111</v>
      </c>
      <c r="AE7313" t="s">
        <v>12423</v>
      </c>
      <c r="AG7313">
        <v>40003632</v>
      </c>
      <c r="AL7313" t="s">
        <v>12422</v>
      </c>
      <c r="AN7313">
        <v>4443910901</v>
      </c>
      <c r="AO7313">
        <v>16</v>
      </c>
      <c r="AP7313" t="s">
        <v>12424</v>
      </c>
      <c r="AQ7313" t="s">
        <v>11408</v>
      </c>
      <c r="AR7313">
        <v>4100</v>
      </c>
      <c r="AT7313">
        <v>0</v>
      </c>
      <c r="AV7313" t="s">
        <v>14311</v>
      </c>
      <c r="AW7313">
        <v>116100</v>
      </c>
    </row>
    <row r="7314" spans="1:49" x14ac:dyDescent="0.25">
      <c r="A7314">
        <v>4100</v>
      </c>
      <c r="B7314">
        <v>30020</v>
      </c>
      <c r="C7314">
        <v>4013</v>
      </c>
      <c r="D7314">
        <v>410</v>
      </c>
      <c r="E7314" s="124" t="s">
        <v>14042</v>
      </c>
      <c r="F7314" t="str">
        <f t="shared" si="120"/>
        <v>Carter JonesJOHNS MANVILLE - SCOTTSBORO</v>
      </c>
      <c r="G7314" s="150" t="str">
        <f t="shared" si="119"/>
        <v>Carter Jones</v>
      </c>
      <c r="H7314" s="149" t="s">
        <v>4957</v>
      </c>
      <c r="I7314">
        <v>40005553</v>
      </c>
      <c r="J7314" t="s">
        <v>12880</v>
      </c>
      <c r="L7314" t="s">
        <v>12881</v>
      </c>
      <c r="M7314" t="s">
        <v>12882</v>
      </c>
      <c r="N7314" t="s">
        <v>14312</v>
      </c>
      <c r="O7314">
        <v>5108</v>
      </c>
      <c r="Q7314" t="s">
        <v>12415</v>
      </c>
      <c r="R7314" t="s">
        <v>12416</v>
      </c>
      <c r="S7314" t="s">
        <v>14313</v>
      </c>
      <c r="U7314" t="s">
        <v>12418</v>
      </c>
      <c r="V7314">
        <v>214</v>
      </c>
      <c r="W7314">
        <v>11</v>
      </c>
      <c r="X7314">
        <v>1</v>
      </c>
      <c r="Y7314" t="s">
        <v>12419</v>
      </c>
      <c r="Z7314" t="s">
        <v>12420</v>
      </c>
      <c r="AA7314" t="s">
        <v>12485</v>
      </c>
      <c r="AB7314" t="s">
        <v>12473</v>
      </c>
      <c r="AC7314">
        <v>2</v>
      </c>
      <c r="AD7314" s="123">
        <v>39694</v>
      </c>
      <c r="AE7314" t="s">
        <v>14314</v>
      </c>
      <c r="AG7314">
        <v>40005553</v>
      </c>
      <c r="AL7314" t="s">
        <v>12473</v>
      </c>
      <c r="AN7314">
        <v>603101401</v>
      </c>
      <c r="AO7314">
        <v>16</v>
      </c>
      <c r="AP7314" t="s">
        <v>12424</v>
      </c>
      <c r="AQ7314" t="s">
        <v>11408</v>
      </c>
      <c r="AR7314">
        <v>4100</v>
      </c>
      <c r="AT7314">
        <v>0</v>
      </c>
      <c r="AV7314" t="s">
        <v>12885</v>
      </c>
      <c r="AW7314">
        <v>116100</v>
      </c>
    </row>
    <row r="7315" spans="1:49" x14ac:dyDescent="0.25">
      <c r="A7315">
        <v>4100</v>
      </c>
      <c r="B7315">
        <v>30020</v>
      </c>
      <c r="C7315">
        <v>4013</v>
      </c>
      <c r="D7315">
        <v>410</v>
      </c>
      <c r="E7315" s="124" t="s">
        <v>14042</v>
      </c>
      <c r="F7315" t="str">
        <f t="shared" si="120"/>
        <v>Carter JonesJONES FIBER PRODUCTS, INC.</v>
      </c>
      <c r="G7315" s="150" t="str">
        <f t="shared" si="119"/>
        <v>Carter Jones</v>
      </c>
      <c r="H7315" s="149" t="s">
        <v>4995</v>
      </c>
      <c r="I7315">
        <v>40008385</v>
      </c>
      <c r="K7315" t="s">
        <v>14315</v>
      </c>
      <c r="L7315" t="s">
        <v>14316</v>
      </c>
      <c r="M7315" t="s">
        <v>12703</v>
      </c>
      <c r="N7315">
        <v>38343</v>
      </c>
      <c r="Q7315" t="s">
        <v>12415</v>
      </c>
      <c r="R7315" t="s">
        <v>12416</v>
      </c>
      <c r="S7315" t="s">
        <v>14317</v>
      </c>
      <c r="U7315" t="s">
        <v>12418</v>
      </c>
      <c r="W7315">
        <v>11</v>
      </c>
      <c r="X7315">
        <v>1</v>
      </c>
      <c r="Y7315" t="s">
        <v>12419</v>
      </c>
      <c r="Z7315" t="s">
        <v>12420</v>
      </c>
      <c r="AA7315" t="s">
        <v>12485</v>
      </c>
      <c r="AB7315" t="s">
        <v>12422</v>
      </c>
      <c r="AC7315">
        <v>2</v>
      </c>
      <c r="AD7315" s="123">
        <v>43237</v>
      </c>
      <c r="AE7315" t="s">
        <v>12528</v>
      </c>
      <c r="AG7315">
        <v>40008385</v>
      </c>
      <c r="AL7315" t="s">
        <v>12422</v>
      </c>
      <c r="AN7315">
        <v>4305303401</v>
      </c>
      <c r="AO7315">
        <v>16</v>
      </c>
      <c r="AP7315" t="s">
        <v>12424</v>
      </c>
      <c r="AQ7315" t="s">
        <v>11408</v>
      </c>
      <c r="AR7315">
        <v>4100</v>
      </c>
      <c r="AT7315">
        <v>0</v>
      </c>
      <c r="AV7315" t="s">
        <v>14318</v>
      </c>
      <c r="AW7315">
        <v>116100</v>
      </c>
    </row>
    <row r="7316" spans="1:49" x14ac:dyDescent="0.25">
      <c r="A7316">
        <v>4100</v>
      </c>
      <c r="B7316">
        <v>30020</v>
      </c>
      <c r="C7316">
        <v>4013</v>
      </c>
      <c r="D7316">
        <v>410</v>
      </c>
      <c r="E7316" s="124" t="s">
        <v>14042</v>
      </c>
      <c r="F7316" t="str">
        <f t="shared" si="120"/>
        <v>Carter JonesKAMAN IND'L-HUNTSVILLE</v>
      </c>
      <c r="G7316" s="150" t="str">
        <f t="shared" si="119"/>
        <v>Carter Jones</v>
      </c>
      <c r="H7316" s="149" t="s">
        <v>5090</v>
      </c>
      <c r="I7316">
        <v>40008720</v>
      </c>
      <c r="K7316" t="s">
        <v>14319</v>
      </c>
      <c r="L7316" t="s">
        <v>14320</v>
      </c>
      <c r="M7316" t="s">
        <v>12995</v>
      </c>
      <c r="N7316">
        <v>35806</v>
      </c>
      <c r="Q7316" t="s">
        <v>12415</v>
      </c>
      <c r="R7316" t="s">
        <v>12416</v>
      </c>
      <c r="U7316" t="s">
        <v>12418</v>
      </c>
      <c r="V7316">
        <v>207</v>
      </c>
      <c r="W7316">
        <v>11</v>
      </c>
      <c r="X7316">
        <v>2</v>
      </c>
      <c r="Y7316" t="s">
        <v>12419</v>
      </c>
      <c r="Z7316" t="s">
        <v>12420</v>
      </c>
      <c r="AA7316" t="s">
        <v>12429</v>
      </c>
      <c r="AB7316" t="s">
        <v>12422</v>
      </c>
      <c r="AC7316">
        <v>2</v>
      </c>
      <c r="AD7316" s="123">
        <v>43766</v>
      </c>
      <c r="AE7316" t="s">
        <v>12486</v>
      </c>
      <c r="AG7316">
        <v>40008720</v>
      </c>
      <c r="AL7316" t="s">
        <v>12422</v>
      </c>
      <c r="AN7316">
        <v>108905801</v>
      </c>
      <c r="AO7316">
        <v>16</v>
      </c>
      <c r="AP7316" t="s">
        <v>12424</v>
      </c>
      <c r="AQ7316" t="s">
        <v>11408</v>
      </c>
      <c r="AR7316">
        <v>4100</v>
      </c>
      <c r="AT7316">
        <v>0</v>
      </c>
      <c r="AV7316" t="s">
        <v>14321</v>
      </c>
      <c r="AW7316">
        <v>116100</v>
      </c>
    </row>
    <row r="7317" spans="1:49" x14ac:dyDescent="0.25">
      <c r="A7317">
        <v>4100</v>
      </c>
      <c r="B7317">
        <v>30020</v>
      </c>
      <c r="C7317">
        <v>4013</v>
      </c>
      <c r="D7317">
        <v>410</v>
      </c>
      <c r="E7317" s="124" t="s">
        <v>14042</v>
      </c>
      <c r="F7317" t="str">
        <f t="shared" si="120"/>
        <v>Carter JonesKAMTEK INC.</v>
      </c>
      <c r="G7317" s="150" t="str">
        <f t="shared" si="119"/>
        <v>Carter Jones</v>
      </c>
      <c r="H7317" s="149" t="s">
        <v>5118</v>
      </c>
      <c r="I7317">
        <v>40007555</v>
      </c>
      <c r="K7317" t="s">
        <v>14322</v>
      </c>
      <c r="L7317" t="s">
        <v>12994</v>
      </c>
      <c r="M7317" t="s">
        <v>12995</v>
      </c>
      <c r="N7317">
        <v>35215</v>
      </c>
      <c r="Q7317" t="s">
        <v>12415</v>
      </c>
      <c r="R7317" t="s">
        <v>12416</v>
      </c>
      <c r="S7317" t="s">
        <v>14323</v>
      </c>
      <c r="U7317" t="s">
        <v>12418</v>
      </c>
      <c r="W7317">
        <v>11</v>
      </c>
      <c r="X7317">
        <v>1</v>
      </c>
      <c r="Y7317" t="s">
        <v>12419</v>
      </c>
      <c r="Z7317" t="s">
        <v>12420</v>
      </c>
      <c r="AA7317" t="s">
        <v>12429</v>
      </c>
      <c r="AB7317" t="s">
        <v>12473</v>
      </c>
      <c r="AC7317">
        <v>2</v>
      </c>
      <c r="AD7317" s="123">
        <v>42096</v>
      </c>
      <c r="AE7317" t="s">
        <v>12431</v>
      </c>
      <c r="AG7317">
        <v>40007555</v>
      </c>
      <c r="AL7317" t="s">
        <v>12473</v>
      </c>
      <c r="AN7317">
        <v>107301501</v>
      </c>
      <c r="AO7317">
        <v>16</v>
      </c>
      <c r="AP7317" t="s">
        <v>12424</v>
      </c>
      <c r="AQ7317" t="s">
        <v>11408</v>
      </c>
      <c r="AR7317">
        <v>4100</v>
      </c>
      <c r="AT7317">
        <v>0</v>
      </c>
      <c r="AV7317" t="s">
        <v>14324</v>
      </c>
      <c r="AW7317">
        <v>116100</v>
      </c>
    </row>
    <row r="7318" spans="1:49" x14ac:dyDescent="0.25">
      <c r="A7318">
        <v>4100</v>
      </c>
      <c r="B7318">
        <v>30020</v>
      </c>
      <c r="C7318">
        <v>4013</v>
      </c>
      <c r="D7318">
        <v>410</v>
      </c>
      <c r="E7318" s="124" t="s">
        <v>14042</v>
      </c>
      <c r="F7318" t="str">
        <f t="shared" si="120"/>
        <v>Carter JonesKELLOGG - MEMPHIS PLANT #0394</v>
      </c>
      <c r="G7318" s="150" t="str">
        <f t="shared" si="119"/>
        <v>Carter Jones</v>
      </c>
      <c r="H7318" s="149" t="s">
        <v>13646</v>
      </c>
      <c r="I7318">
        <v>40008228</v>
      </c>
      <c r="J7318" t="s">
        <v>14325</v>
      </c>
      <c r="L7318" t="s">
        <v>14326</v>
      </c>
      <c r="M7318" t="s">
        <v>12684</v>
      </c>
      <c r="O7318">
        <v>1988</v>
      </c>
      <c r="P7318" t="s">
        <v>14327</v>
      </c>
      <c r="Q7318" t="s">
        <v>12415</v>
      </c>
      <c r="R7318" t="s">
        <v>12416</v>
      </c>
      <c r="S7318" t="s">
        <v>14328</v>
      </c>
      <c r="U7318" t="s">
        <v>12418</v>
      </c>
      <c r="V7318">
        <v>213</v>
      </c>
      <c r="W7318">
        <v>11</v>
      </c>
      <c r="X7318">
        <v>1</v>
      </c>
      <c r="Y7318" t="s">
        <v>12419</v>
      </c>
      <c r="Z7318" t="s">
        <v>12420</v>
      </c>
      <c r="AA7318" t="s">
        <v>12429</v>
      </c>
      <c r="AB7318" t="s">
        <v>14329</v>
      </c>
      <c r="AC7318">
        <v>2</v>
      </c>
      <c r="AD7318" s="123">
        <v>43014</v>
      </c>
      <c r="AE7318" t="s">
        <v>12431</v>
      </c>
      <c r="AG7318">
        <v>40008228</v>
      </c>
      <c r="AL7318" t="s">
        <v>14329</v>
      </c>
      <c r="AN7318">
        <v>2302501101</v>
      </c>
      <c r="AO7318">
        <v>16</v>
      </c>
      <c r="AP7318" t="s">
        <v>12424</v>
      </c>
      <c r="AQ7318" t="s">
        <v>11408</v>
      </c>
      <c r="AR7318">
        <v>4100</v>
      </c>
      <c r="AT7318">
        <v>0</v>
      </c>
      <c r="AV7318" t="s">
        <v>14330</v>
      </c>
      <c r="AW7318">
        <v>116100</v>
      </c>
    </row>
    <row r="7319" spans="1:49" x14ac:dyDescent="0.25">
      <c r="A7319">
        <v>4100</v>
      </c>
      <c r="B7319">
        <v>30020</v>
      </c>
      <c r="C7319">
        <v>4013</v>
      </c>
      <c r="D7319">
        <v>410</v>
      </c>
      <c r="E7319" s="124" t="s">
        <v>14042</v>
      </c>
      <c r="F7319" t="str">
        <f t="shared" si="120"/>
        <v>Carter JonesKELLOGG COMPANY</v>
      </c>
      <c r="G7319" s="150" t="str">
        <f t="shared" si="119"/>
        <v>Carter Jones</v>
      </c>
      <c r="H7319" s="149" t="s">
        <v>5162</v>
      </c>
      <c r="I7319">
        <v>40007704</v>
      </c>
      <c r="J7319" t="s">
        <v>14331</v>
      </c>
      <c r="L7319" t="s">
        <v>14326</v>
      </c>
      <c r="M7319" t="s">
        <v>12684</v>
      </c>
      <c r="O7319">
        <v>1988</v>
      </c>
      <c r="P7319" t="s">
        <v>14327</v>
      </c>
      <c r="Q7319" t="s">
        <v>12415</v>
      </c>
      <c r="R7319" t="s">
        <v>12416</v>
      </c>
      <c r="S7319" t="s">
        <v>14332</v>
      </c>
      <c r="U7319" t="s">
        <v>12418</v>
      </c>
      <c r="V7319">
        <v>213</v>
      </c>
      <c r="W7319">
        <v>11</v>
      </c>
      <c r="X7319">
        <v>1</v>
      </c>
      <c r="Y7319" t="s">
        <v>12419</v>
      </c>
      <c r="Z7319" t="s">
        <v>12420</v>
      </c>
      <c r="AA7319" t="s">
        <v>12429</v>
      </c>
      <c r="AB7319" t="s">
        <v>12473</v>
      </c>
      <c r="AC7319">
        <v>2</v>
      </c>
      <c r="AD7319" s="123">
        <v>42297</v>
      </c>
      <c r="AE7319" t="s">
        <v>12431</v>
      </c>
      <c r="AG7319">
        <v>40007704</v>
      </c>
      <c r="AL7319" t="s">
        <v>12473</v>
      </c>
      <c r="AN7319">
        <v>2302501101</v>
      </c>
      <c r="AO7319">
        <v>16</v>
      </c>
      <c r="AP7319" t="s">
        <v>12424</v>
      </c>
      <c r="AQ7319" t="s">
        <v>11408</v>
      </c>
      <c r="AR7319">
        <v>4100</v>
      </c>
      <c r="AT7319">
        <v>0</v>
      </c>
      <c r="AV7319" t="s">
        <v>14330</v>
      </c>
      <c r="AW7319">
        <v>116100</v>
      </c>
    </row>
    <row r="7320" spans="1:49" x14ac:dyDescent="0.25">
      <c r="A7320">
        <v>4100</v>
      </c>
      <c r="B7320">
        <v>30020</v>
      </c>
      <c r="C7320">
        <v>4013</v>
      </c>
      <c r="D7320">
        <v>410</v>
      </c>
      <c r="E7320" s="124" t="s">
        <v>14042</v>
      </c>
      <c r="F7320" t="str">
        <f t="shared" si="120"/>
        <v>Carter JonesKNAUF INSULATION GmbH PLANT 2</v>
      </c>
      <c r="G7320" s="150" t="str">
        <f t="shared" si="119"/>
        <v>Carter Jones</v>
      </c>
      <c r="H7320" s="149" t="s">
        <v>5264</v>
      </c>
      <c r="I7320">
        <v>40003556</v>
      </c>
      <c r="J7320" t="s">
        <v>14036</v>
      </c>
      <c r="K7320" t="s">
        <v>14333</v>
      </c>
      <c r="L7320" t="s">
        <v>14058</v>
      </c>
      <c r="M7320" t="s">
        <v>12896</v>
      </c>
      <c r="N7320">
        <v>46176</v>
      </c>
      <c r="Q7320" t="s">
        <v>12415</v>
      </c>
      <c r="R7320" t="s">
        <v>12416</v>
      </c>
      <c r="S7320" t="s">
        <v>14334</v>
      </c>
      <c r="U7320" t="s">
        <v>12418</v>
      </c>
      <c r="V7320">
        <v>109</v>
      </c>
      <c r="W7320">
        <v>11</v>
      </c>
      <c r="X7320">
        <v>1</v>
      </c>
      <c r="Y7320" t="s">
        <v>12472</v>
      </c>
      <c r="Z7320" t="s">
        <v>12420</v>
      </c>
      <c r="AA7320" t="s">
        <v>12421</v>
      </c>
      <c r="AB7320" t="s">
        <v>12422</v>
      </c>
      <c r="AC7320">
        <v>2</v>
      </c>
      <c r="AD7320" s="123">
        <v>39111</v>
      </c>
      <c r="AE7320" t="s">
        <v>12423</v>
      </c>
      <c r="AG7320">
        <v>40003556</v>
      </c>
      <c r="AL7320" t="s">
        <v>12422</v>
      </c>
      <c r="AN7320">
        <v>1514512001</v>
      </c>
      <c r="AO7320">
        <v>16</v>
      </c>
      <c r="AP7320" t="s">
        <v>12424</v>
      </c>
      <c r="AQ7320" t="s">
        <v>11408</v>
      </c>
      <c r="AR7320">
        <v>4100</v>
      </c>
      <c r="AT7320">
        <v>0</v>
      </c>
      <c r="AV7320" t="s">
        <v>14335</v>
      </c>
      <c r="AW7320">
        <v>116100</v>
      </c>
    </row>
    <row r="7321" spans="1:49" x14ac:dyDescent="0.25">
      <c r="A7321">
        <v>4100</v>
      </c>
      <c r="B7321">
        <v>30020</v>
      </c>
      <c r="C7321">
        <v>4013</v>
      </c>
      <c r="D7321">
        <v>410</v>
      </c>
      <c r="E7321" s="124" t="s">
        <v>14042</v>
      </c>
      <c r="F7321" t="str">
        <f t="shared" si="120"/>
        <v>Carter JonesKOCH FOODS OF ALABAMA, LLC</v>
      </c>
      <c r="G7321" s="150" t="str">
        <f t="shared" si="119"/>
        <v>Carter Jones</v>
      </c>
      <c r="H7321" s="149" t="s">
        <v>5278</v>
      </c>
      <c r="I7321">
        <v>40007112</v>
      </c>
      <c r="K7321" t="s">
        <v>14336</v>
      </c>
      <c r="L7321" t="s">
        <v>12612</v>
      </c>
      <c r="M7321" t="s">
        <v>12995</v>
      </c>
      <c r="N7321">
        <v>36108</v>
      </c>
      <c r="Q7321" t="s">
        <v>12415</v>
      </c>
      <c r="R7321" t="s">
        <v>12416</v>
      </c>
      <c r="S7321" t="s">
        <v>14337</v>
      </c>
      <c r="U7321" t="s">
        <v>12418</v>
      </c>
      <c r="W7321">
        <v>11</v>
      </c>
      <c r="X7321">
        <v>1</v>
      </c>
      <c r="Y7321" t="s">
        <v>12419</v>
      </c>
      <c r="Z7321" t="s">
        <v>12420</v>
      </c>
      <c r="AA7321" t="s">
        <v>12429</v>
      </c>
      <c r="AB7321" t="s">
        <v>12422</v>
      </c>
      <c r="AC7321">
        <v>2</v>
      </c>
      <c r="AD7321" s="123">
        <v>41446</v>
      </c>
      <c r="AE7321" t="s">
        <v>12431</v>
      </c>
      <c r="AG7321">
        <v>40007112</v>
      </c>
      <c r="AL7321" t="s">
        <v>12422</v>
      </c>
      <c r="AN7321">
        <v>110107401</v>
      </c>
      <c r="AO7321">
        <v>16</v>
      </c>
      <c r="AP7321" t="s">
        <v>12424</v>
      </c>
      <c r="AQ7321" t="s">
        <v>11408</v>
      </c>
      <c r="AR7321">
        <v>4100</v>
      </c>
      <c r="AT7321">
        <v>0</v>
      </c>
      <c r="AV7321" t="s">
        <v>14338</v>
      </c>
      <c r="AW7321">
        <v>116100</v>
      </c>
    </row>
    <row r="7322" spans="1:49" x14ac:dyDescent="0.25">
      <c r="A7322">
        <v>4100</v>
      </c>
      <c r="B7322">
        <v>30020</v>
      </c>
      <c r="C7322">
        <v>4013</v>
      </c>
      <c r="D7322">
        <v>410</v>
      </c>
      <c r="E7322" s="124" t="s">
        <v>14042</v>
      </c>
      <c r="F7322" t="str">
        <f t="shared" si="120"/>
        <v>Carter JonesKRONOSPAN LLC</v>
      </c>
      <c r="G7322" s="150" t="str">
        <f t="shared" si="119"/>
        <v>Carter Jones</v>
      </c>
      <c r="H7322" s="149" t="s">
        <v>5331</v>
      </c>
      <c r="I7322">
        <v>40005295</v>
      </c>
      <c r="K7322" t="s">
        <v>14339</v>
      </c>
      <c r="L7322" t="s">
        <v>14340</v>
      </c>
      <c r="M7322" t="s">
        <v>12995</v>
      </c>
      <c r="N7322">
        <v>36260</v>
      </c>
      <c r="Q7322" t="s">
        <v>12415</v>
      </c>
      <c r="R7322" t="s">
        <v>12416</v>
      </c>
      <c r="S7322" t="s">
        <v>14341</v>
      </c>
      <c r="U7322" t="s">
        <v>12418</v>
      </c>
      <c r="V7322">
        <v>162</v>
      </c>
      <c r="W7322">
        <v>11</v>
      </c>
      <c r="X7322">
        <v>1</v>
      </c>
      <c r="Y7322" t="s">
        <v>12419</v>
      </c>
      <c r="Z7322" t="s">
        <v>12420</v>
      </c>
      <c r="AA7322" t="s">
        <v>12429</v>
      </c>
      <c r="AB7322" t="s">
        <v>14342</v>
      </c>
      <c r="AC7322">
        <v>2</v>
      </c>
      <c r="AD7322" s="123">
        <v>39406</v>
      </c>
      <c r="AE7322" t="s">
        <v>12538</v>
      </c>
      <c r="AG7322">
        <v>40005295</v>
      </c>
      <c r="AL7322" t="s">
        <v>14342</v>
      </c>
      <c r="AN7322">
        <v>101542111</v>
      </c>
      <c r="AO7322">
        <v>16</v>
      </c>
      <c r="AP7322" t="s">
        <v>12424</v>
      </c>
      <c r="AQ7322" t="s">
        <v>11408</v>
      </c>
      <c r="AR7322">
        <v>4100</v>
      </c>
      <c r="AT7322">
        <v>0</v>
      </c>
      <c r="AV7322" t="s">
        <v>14343</v>
      </c>
      <c r="AW7322">
        <v>116100</v>
      </c>
    </row>
    <row r="7323" spans="1:49" x14ac:dyDescent="0.25">
      <c r="A7323">
        <v>4100</v>
      </c>
      <c r="B7323">
        <v>30020</v>
      </c>
      <c r="C7323">
        <v>4013</v>
      </c>
      <c r="D7323">
        <v>410</v>
      </c>
      <c r="E7323" s="124" t="s">
        <v>14042</v>
      </c>
      <c r="F7323" t="str">
        <f t="shared" si="120"/>
        <v>Carter JonesKTH LEESBURG PRODUCTS,LLC.</v>
      </c>
      <c r="G7323" s="150" t="str">
        <f t="shared" si="119"/>
        <v>Carter Jones</v>
      </c>
      <c r="H7323" s="149" t="s">
        <v>5341</v>
      </c>
      <c r="I7323">
        <v>40004594</v>
      </c>
      <c r="K7323" t="s">
        <v>14344</v>
      </c>
      <c r="L7323" t="s">
        <v>14345</v>
      </c>
      <c r="M7323" t="s">
        <v>12995</v>
      </c>
      <c r="N7323">
        <v>35983</v>
      </c>
      <c r="Q7323" t="s">
        <v>12415</v>
      </c>
      <c r="R7323" t="s">
        <v>12416</v>
      </c>
      <c r="S7323" t="s">
        <v>14346</v>
      </c>
      <c r="U7323" t="s">
        <v>12418</v>
      </c>
      <c r="W7323">
        <v>11</v>
      </c>
      <c r="X7323">
        <v>1</v>
      </c>
      <c r="Y7323" t="s">
        <v>12419</v>
      </c>
      <c r="Z7323" t="s">
        <v>12420</v>
      </c>
      <c r="AA7323" t="s">
        <v>12429</v>
      </c>
      <c r="AB7323" t="s">
        <v>12422</v>
      </c>
      <c r="AC7323">
        <v>2</v>
      </c>
      <c r="AD7323" s="123">
        <v>39150</v>
      </c>
      <c r="AE7323" t="s">
        <v>12431</v>
      </c>
      <c r="AG7323">
        <v>40004594</v>
      </c>
      <c r="AL7323" t="s">
        <v>12422</v>
      </c>
      <c r="AN7323">
        <v>101942291</v>
      </c>
      <c r="AO7323">
        <v>16</v>
      </c>
      <c r="AP7323" t="s">
        <v>12424</v>
      </c>
      <c r="AQ7323" t="s">
        <v>11408</v>
      </c>
      <c r="AR7323">
        <v>4100</v>
      </c>
      <c r="AS7323" t="s">
        <v>12491</v>
      </c>
      <c r="AT7323">
        <v>0</v>
      </c>
      <c r="AV7323" t="s">
        <v>14347</v>
      </c>
      <c r="AW7323">
        <v>116100</v>
      </c>
    </row>
    <row r="7324" spans="1:49" x14ac:dyDescent="0.25">
      <c r="A7324">
        <v>4100</v>
      </c>
      <c r="B7324">
        <v>30020</v>
      </c>
      <c r="C7324">
        <v>4013</v>
      </c>
      <c r="D7324">
        <v>410</v>
      </c>
      <c r="E7324" s="124" t="s">
        <v>14042</v>
      </c>
      <c r="F7324" t="str">
        <f t="shared" si="120"/>
        <v>Carter JonesLEESBURG YARN MILLS, INC.</v>
      </c>
      <c r="G7324" s="150" t="str">
        <f t="shared" si="119"/>
        <v>Carter Jones</v>
      </c>
      <c r="H7324" s="149" t="s">
        <v>5469</v>
      </c>
      <c r="I7324">
        <v>40000117</v>
      </c>
      <c r="J7324" t="s">
        <v>14348</v>
      </c>
      <c r="K7324" t="s">
        <v>14349</v>
      </c>
      <c r="L7324" t="s">
        <v>14345</v>
      </c>
      <c r="M7324" t="s">
        <v>12995</v>
      </c>
      <c r="N7324" t="s">
        <v>14350</v>
      </c>
      <c r="Q7324" t="s">
        <v>12415</v>
      </c>
      <c r="R7324" t="s">
        <v>12416</v>
      </c>
      <c r="S7324" t="s">
        <v>14351</v>
      </c>
      <c r="U7324" t="s">
        <v>12418</v>
      </c>
      <c r="W7324">
        <v>11</v>
      </c>
      <c r="X7324">
        <v>1</v>
      </c>
      <c r="Y7324" t="s">
        <v>12419</v>
      </c>
      <c r="Z7324" t="s">
        <v>12420</v>
      </c>
      <c r="AA7324" t="s">
        <v>12421</v>
      </c>
      <c r="AB7324" t="s">
        <v>12422</v>
      </c>
      <c r="AC7324">
        <v>2</v>
      </c>
      <c r="AD7324" s="123">
        <v>39111</v>
      </c>
      <c r="AE7324" t="s">
        <v>12423</v>
      </c>
      <c r="AG7324">
        <v>40000117</v>
      </c>
      <c r="AL7324" t="s">
        <v>12422</v>
      </c>
      <c r="AN7324">
        <v>101942291</v>
      </c>
      <c r="AO7324">
        <v>16</v>
      </c>
      <c r="AP7324" t="s">
        <v>12424</v>
      </c>
      <c r="AQ7324" t="s">
        <v>11408</v>
      </c>
      <c r="AR7324">
        <v>4100</v>
      </c>
      <c r="AS7324" t="s">
        <v>12491</v>
      </c>
      <c r="AT7324">
        <v>2005</v>
      </c>
      <c r="AV7324" t="s">
        <v>14352</v>
      </c>
      <c r="AW7324">
        <v>116100</v>
      </c>
    </row>
    <row r="7325" spans="1:49" x14ac:dyDescent="0.25">
      <c r="A7325">
        <v>4100</v>
      </c>
      <c r="B7325">
        <v>30020</v>
      </c>
      <c r="C7325">
        <v>4013</v>
      </c>
      <c r="D7325">
        <v>410</v>
      </c>
      <c r="E7325" s="124" t="s">
        <v>14042</v>
      </c>
      <c r="F7325" t="str">
        <f t="shared" si="120"/>
        <v>Carter JonesLEWISBURG RUBBER &amp; GASKET, LLC</v>
      </c>
      <c r="G7325" s="150" t="str">
        <f t="shared" si="119"/>
        <v>Carter Jones</v>
      </c>
      <c r="H7325" s="149" t="s">
        <v>5514</v>
      </c>
      <c r="I7325">
        <v>40005694</v>
      </c>
      <c r="K7325" t="s">
        <v>14353</v>
      </c>
      <c r="L7325" t="s">
        <v>14354</v>
      </c>
      <c r="M7325" t="s">
        <v>12703</v>
      </c>
      <c r="N7325">
        <v>37091</v>
      </c>
      <c r="Q7325" t="s">
        <v>12415</v>
      </c>
      <c r="R7325" t="s">
        <v>12416</v>
      </c>
      <c r="S7325" t="s">
        <v>14355</v>
      </c>
      <c r="U7325" t="s">
        <v>12418</v>
      </c>
      <c r="W7325">
        <v>11</v>
      </c>
      <c r="X7325">
        <v>2</v>
      </c>
      <c r="Y7325" t="s">
        <v>12419</v>
      </c>
      <c r="Z7325" t="s">
        <v>12420</v>
      </c>
      <c r="AA7325" t="s">
        <v>12429</v>
      </c>
      <c r="AB7325" t="s">
        <v>12422</v>
      </c>
      <c r="AC7325">
        <v>2</v>
      </c>
      <c r="AD7325" s="123">
        <v>39892</v>
      </c>
      <c r="AE7325" t="s">
        <v>12431</v>
      </c>
      <c r="AG7325">
        <v>40005694</v>
      </c>
      <c r="AL7325" t="s">
        <v>12422</v>
      </c>
      <c r="AN7325">
        <v>4311704501</v>
      </c>
      <c r="AO7325">
        <v>16</v>
      </c>
      <c r="AP7325" t="s">
        <v>12424</v>
      </c>
      <c r="AQ7325" t="s">
        <v>11408</v>
      </c>
      <c r="AR7325">
        <v>4100</v>
      </c>
      <c r="AT7325">
        <v>0</v>
      </c>
      <c r="AV7325" t="s">
        <v>14354</v>
      </c>
      <c r="AW7325">
        <v>116100</v>
      </c>
    </row>
    <row r="7326" spans="1:49" x14ac:dyDescent="0.25">
      <c r="A7326">
        <v>4100</v>
      </c>
      <c r="B7326">
        <v>30020</v>
      </c>
      <c r="C7326">
        <v>4013</v>
      </c>
      <c r="D7326">
        <v>410</v>
      </c>
      <c r="E7326" s="124" t="s">
        <v>14042</v>
      </c>
      <c r="F7326" t="str">
        <f t="shared" si="120"/>
        <v>Carter JonesLOWE'S COMPANIES, INC.</v>
      </c>
      <c r="G7326" s="150" t="str">
        <f t="shared" si="119"/>
        <v>Carter Jones</v>
      </c>
      <c r="H7326" s="149" t="s">
        <v>5615</v>
      </c>
      <c r="I7326">
        <v>40008742</v>
      </c>
      <c r="K7326" t="s">
        <v>14356</v>
      </c>
      <c r="L7326" t="s">
        <v>14357</v>
      </c>
      <c r="M7326" t="s">
        <v>12703</v>
      </c>
      <c r="N7326">
        <v>37146</v>
      </c>
      <c r="Q7326" t="s">
        <v>12415</v>
      </c>
      <c r="R7326" t="s">
        <v>12416</v>
      </c>
      <c r="S7326" t="s">
        <v>14358</v>
      </c>
      <c r="U7326" t="s">
        <v>12418</v>
      </c>
      <c r="W7326">
        <v>11</v>
      </c>
      <c r="X7326">
        <v>1</v>
      </c>
      <c r="Y7326" t="s">
        <v>12419</v>
      </c>
      <c r="Z7326" t="s">
        <v>12420</v>
      </c>
      <c r="AA7326" t="s">
        <v>12429</v>
      </c>
      <c r="AB7326" t="s">
        <v>12422</v>
      </c>
      <c r="AC7326">
        <v>2</v>
      </c>
      <c r="AD7326" s="123">
        <v>43789</v>
      </c>
      <c r="AE7326" t="s">
        <v>12486</v>
      </c>
      <c r="AG7326">
        <v>40008742</v>
      </c>
      <c r="AL7326" t="s">
        <v>12422</v>
      </c>
      <c r="AN7326">
        <v>4302116471</v>
      </c>
      <c r="AO7326">
        <v>16</v>
      </c>
      <c r="AP7326" t="s">
        <v>12424</v>
      </c>
      <c r="AQ7326" t="s">
        <v>11408</v>
      </c>
      <c r="AR7326">
        <v>4100</v>
      </c>
      <c r="AT7326">
        <v>0</v>
      </c>
      <c r="AV7326" t="s">
        <v>14359</v>
      </c>
      <c r="AW7326">
        <v>116100</v>
      </c>
    </row>
    <row r="7327" spans="1:49" x14ac:dyDescent="0.25">
      <c r="A7327">
        <v>4100</v>
      </c>
      <c r="B7327">
        <v>30020</v>
      </c>
      <c r="C7327">
        <v>4013</v>
      </c>
      <c r="D7327">
        <v>410</v>
      </c>
      <c r="E7327" s="124" t="s">
        <v>14042</v>
      </c>
      <c r="F7327" t="str">
        <f t="shared" si="120"/>
        <v>Carter JonesLUBING SYSTEMS LP</v>
      </c>
      <c r="G7327" s="150" t="str">
        <f t="shared" si="119"/>
        <v>Carter Jones</v>
      </c>
      <c r="H7327" s="149" t="s">
        <v>5624</v>
      </c>
      <c r="I7327">
        <v>40007924</v>
      </c>
      <c r="K7327" t="s">
        <v>14360</v>
      </c>
      <c r="L7327" t="s">
        <v>12520</v>
      </c>
      <c r="M7327" t="s">
        <v>12703</v>
      </c>
      <c r="N7327">
        <v>37311</v>
      </c>
      <c r="Q7327" t="s">
        <v>12415</v>
      </c>
      <c r="R7327" t="s">
        <v>12416</v>
      </c>
      <c r="S7327" t="s">
        <v>14361</v>
      </c>
      <c r="U7327" t="s">
        <v>12418</v>
      </c>
      <c r="W7327">
        <v>11</v>
      </c>
      <c r="X7327">
        <v>0</v>
      </c>
      <c r="Y7327" t="s">
        <v>12419</v>
      </c>
      <c r="Z7327" t="s">
        <v>12420</v>
      </c>
      <c r="AA7327" t="s">
        <v>12429</v>
      </c>
      <c r="AB7327" t="s">
        <v>12422</v>
      </c>
      <c r="AC7327">
        <v>2</v>
      </c>
      <c r="AD7327" s="123">
        <v>42632</v>
      </c>
      <c r="AE7327" t="s">
        <v>12431</v>
      </c>
      <c r="AG7327">
        <v>40007924</v>
      </c>
      <c r="AL7327" t="s">
        <v>12422</v>
      </c>
      <c r="AN7327">
        <v>4301101101</v>
      </c>
      <c r="AO7327">
        <v>16</v>
      </c>
      <c r="AP7327" t="s">
        <v>12424</v>
      </c>
      <c r="AQ7327" t="s">
        <v>11408</v>
      </c>
      <c r="AR7327">
        <v>4100</v>
      </c>
      <c r="AT7327">
        <v>0</v>
      </c>
      <c r="AV7327" t="s">
        <v>14362</v>
      </c>
      <c r="AW7327">
        <v>116100</v>
      </c>
    </row>
    <row r="7328" spans="1:49" x14ac:dyDescent="0.25">
      <c r="A7328">
        <v>4100</v>
      </c>
      <c r="B7328">
        <v>30020</v>
      </c>
      <c r="C7328">
        <v>4013</v>
      </c>
      <c r="D7328">
        <v>410</v>
      </c>
      <c r="E7328" s="124" t="s">
        <v>14042</v>
      </c>
      <c r="F7328" t="str">
        <f t="shared" si="120"/>
        <v>Carter JonesLUTTRELL BELTING</v>
      </c>
      <c r="G7328" s="150" t="str">
        <f t="shared" si="119"/>
        <v>Carter Jones</v>
      </c>
      <c r="H7328" s="149" t="s">
        <v>5636</v>
      </c>
      <c r="I7328">
        <v>40004458</v>
      </c>
      <c r="K7328" t="s">
        <v>14363</v>
      </c>
      <c r="L7328" t="s">
        <v>14079</v>
      </c>
      <c r="M7328" t="s">
        <v>12703</v>
      </c>
      <c r="N7328" t="s">
        <v>14364</v>
      </c>
      <c r="Q7328" t="s">
        <v>12415</v>
      </c>
      <c r="R7328" t="s">
        <v>12416</v>
      </c>
      <c r="S7328" t="s">
        <v>14365</v>
      </c>
      <c r="U7328" t="s">
        <v>12418</v>
      </c>
      <c r="W7328">
        <v>11</v>
      </c>
      <c r="X7328">
        <v>2</v>
      </c>
      <c r="Y7328" t="s">
        <v>12419</v>
      </c>
      <c r="Z7328" t="s">
        <v>12420</v>
      </c>
      <c r="AA7328" t="s">
        <v>12421</v>
      </c>
      <c r="AB7328" t="s">
        <v>12422</v>
      </c>
      <c r="AC7328">
        <v>2</v>
      </c>
      <c r="AD7328" s="123">
        <v>39111</v>
      </c>
      <c r="AE7328" t="s">
        <v>12423</v>
      </c>
      <c r="AG7328">
        <v>40004458</v>
      </c>
      <c r="AL7328" t="s">
        <v>12422</v>
      </c>
      <c r="AN7328">
        <v>4315705601</v>
      </c>
      <c r="AO7328">
        <v>16</v>
      </c>
      <c r="AP7328" t="s">
        <v>12424</v>
      </c>
      <c r="AQ7328" t="s">
        <v>11408</v>
      </c>
      <c r="AR7328">
        <v>4100</v>
      </c>
      <c r="AT7328">
        <v>2005</v>
      </c>
      <c r="AV7328" t="s">
        <v>14366</v>
      </c>
      <c r="AW7328">
        <v>116100</v>
      </c>
    </row>
    <row r="7329" spans="1:49" x14ac:dyDescent="0.25">
      <c r="A7329">
        <v>4100</v>
      </c>
      <c r="B7329">
        <v>30020</v>
      </c>
      <c r="C7329">
        <v>4013</v>
      </c>
      <c r="D7329">
        <v>410</v>
      </c>
      <c r="E7329" s="124" t="s">
        <v>14042</v>
      </c>
      <c r="F7329" t="str">
        <f t="shared" si="120"/>
        <v>Carter JonesMAILSOUTH, INC.</v>
      </c>
      <c r="G7329" s="150" t="str">
        <f t="shared" si="119"/>
        <v>Carter Jones</v>
      </c>
      <c r="H7329" s="149" t="s">
        <v>5691</v>
      </c>
      <c r="I7329">
        <v>40002148</v>
      </c>
      <c r="J7329" t="s">
        <v>14367</v>
      </c>
      <c r="L7329" t="s">
        <v>14368</v>
      </c>
      <c r="M7329" t="s">
        <v>12995</v>
      </c>
      <c r="O7329">
        <v>614</v>
      </c>
      <c r="P7329">
        <v>35080</v>
      </c>
      <c r="Q7329" t="s">
        <v>12415</v>
      </c>
      <c r="R7329" t="s">
        <v>12416</v>
      </c>
      <c r="S7329" t="s">
        <v>14369</v>
      </c>
      <c r="U7329" t="s">
        <v>12418</v>
      </c>
      <c r="W7329">
        <v>11</v>
      </c>
      <c r="X7329">
        <v>0</v>
      </c>
      <c r="Y7329" t="s">
        <v>12419</v>
      </c>
      <c r="Z7329" t="s">
        <v>12420</v>
      </c>
      <c r="AA7329" t="s">
        <v>12421</v>
      </c>
      <c r="AB7329" t="s">
        <v>12422</v>
      </c>
      <c r="AC7329">
        <v>2</v>
      </c>
      <c r="AD7329" s="123">
        <v>39111</v>
      </c>
      <c r="AE7329" t="s">
        <v>12423</v>
      </c>
      <c r="AG7329">
        <v>40002148</v>
      </c>
      <c r="AL7329" t="s">
        <v>12422</v>
      </c>
      <c r="AN7329">
        <v>111720531</v>
      </c>
      <c r="AO7329">
        <v>16</v>
      </c>
      <c r="AP7329" t="s">
        <v>12424</v>
      </c>
      <c r="AQ7329" t="s">
        <v>11408</v>
      </c>
      <c r="AR7329">
        <v>4100</v>
      </c>
      <c r="AT7329">
        <v>2005</v>
      </c>
      <c r="AV7329" t="s">
        <v>14370</v>
      </c>
      <c r="AW7329">
        <v>116100</v>
      </c>
    </row>
    <row r="7330" spans="1:49" x14ac:dyDescent="0.25">
      <c r="A7330">
        <v>4100</v>
      </c>
      <c r="B7330">
        <v>30020</v>
      </c>
      <c r="C7330">
        <v>4013</v>
      </c>
      <c r="D7330">
        <v>410</v>
      </c>
      <c r="E7330" s="124" t="s">
        <v>14042</v>
      </c>
      <c r="F7330" t="str">
        <f t="shared" si="120"/>
        <v>Carter JonesMAPLES INDUSTRIES, INC</v>
      </c>
      <c r="G7330" s="150" t="str">
        <f t="shared" si="119"/>
        <v>Carter Jones</v>
      </c>
      <c r="H7330" s="149" t="s">
        <v>5732</v>
      </c>
      <c r="I7330">
        <v>40004568</v>
      </c>
      <c r="K7330" t="s">
        <v>14371</v>
      </c>
      <c r="L7330" t="s">
        <v>14372</v>
      </c>
      <c r="M7330" t="s">
        <v>12995</v>
      </c>
      <c r="N7330">
        <v>35768</v>
      </c>
      <c r="Q7330" t="s">
        <v>12415</v>
      </c>
      <c r="R7330" t="s">
        <v>12416</v>
      </c>
      <c r="S7330" t="s">
        <v>14373</v>
      </c>
      <c r="T7330">
        <v>310825</v>
      </c>
      <c r="U7330" t="s">
        <v>12418</v>
      </c>
      <c r="W7330">
        <v>11</v>
      </c>
      <c r="X7330">
        <v>1</v>
      </c>
      <c r="Y7330" t="s">
        <v>12419</v>
      </c>
      <c r="Z7330" t="s">
        <v>12420</v>
      </c>
      <c r="AA7330" t="s">
        <v>12429</v>
      </c>
      <c r="AB7330" t="s">
        <v>12422</v>
      </c>
      <c r="AC7330">
        <v>2</v>
      </c>
      <c r="AD7330" s="123">
        <v>39141</v>
      </c>
      <c r="AE7330" t="s">
        <v>12431</v>
      </c>
      <c r="AG7330">
        <v>40004568</v>
      </c>
      <c r="AL7330" t="s">
        <v>12422</v>
      </c>
      <c r="AN7330">
        <v>107109201</v>
      </c>
      <c r="AO7330">
        <v>16</v>
      </c>
      <c r="AP7330" t="s">
        <v>12424</v>
      </c>
      <c r="AQ7330" t="s">
        <v>11408</v>
      </c>
      <c r="AR7330">
        <v>4100</v>
      </c>
      <c r="AT7330">
        <v>0</v>
      </c>
      <c r="AV7330" t="s">
        <v>14374</v>
      </c>
      <c r="AW7330">
        <v>116100</v>
      </c>
    </row>
    <row r="7331" spans="1:49" x14ac:dyDescent="0.25">
      <c r="A7331">
        <v>4100</v>
      </c>
      <c r="B7331">
        <v>30020</v>
      </c>
      <c r="C7331">
        <v>4013</v>
      </c>
      <c r="D7331">
        <v>417</v>
      </c>
      <c r="E7331" s="124" t="s">
        <v>14042</v>
      </c>
      <c r="F7331" t="str">
        <f t="shared" si="120"/>
        <v>Carter JonesMARS CHOCOLATE</v>
      </c>
      <c r="G7331" s="150" t="str">
        <f t="shared" si="119"/>
        <v>Carter Jones</v>
      </c>
      <c r="H7331" s="149" t="s">
        <v>5755</v>
      </c>
      <c r="I7331">
        <v>40006296</v>
      </c>
      <c r="J7331" t="s">
        <v>14375</v>
      </c>
      <c r="L7331" t="s">
        <v>12963</v>
      </c>
      <c r="M7331" t="s">
        <v>12494</v>
      </c>
      <c r="O7331">
        <v>696517</v>
      </c>
      <c r="P7331">
        <v>78269</v>
      </c>
      <c r="Q7331" t="s">
        <v>12415</v>
      </c>
      <c r="R7331" t="s">
        <v>12416</v>
      </c>
      <c r="S7331" t="s">
        <v>14376</v>
      </c>
      <c r="U7331" t="s">
        <v>12418</v>
      </c>
      <c r="V7331">
        <v>37</v>
      </c>
      <c r="W7331">
        <v>11</v>
      </c>
      <c r="X7331">
        <v>1</v>
      </c>
      <c r="Y7331" t="s">
        <v>12765</v>
      </c>
      <c r="Z7331" t="s">
        <v>12420</v>
      </c>
      <c r="AA7331" t="s">
        <v>12429</v>
      </c>
      <c r="AB7331" t="s">
        <v>12830</v>
      </c>
      <c r="AC7331">
        <v>2</v>
      </c>
      <c r="AD7331" s="123">
        <v>40302</v>
      </c>
      <c r="AE7331" t="s">
        <v>12431</v>
      </c>
      <c r="AG7331">
        <v>40006296</v>
      </c>
      <c r="AL7331" t="s">
        <v>12830</v>
      </c>
      <c r="AN7331">
        <v>4402925701</v>
      </c>
      <c r="AO7331">
        <v>16</v>
      </c>
      <c r="AP7331" t="s">
        <v>12424</v>
      </c>
      <c r="AQ7331" t="s">
        <v>11408</v>
      </c>
      <c r="AR7331">
        <v>4100</v>
      </c>
      <c r="AT7331">
        <v>0</v>
      </c>
      <c r="AV7331" t="s">
        <v>12965</v>
      </c>
      <c r="AW7331">
        <v>116100</v>
      </c>
    </row>
    <row r="7332" spans="1:49" x14ac:dyDescent="0.25">
      <c r="A7332">
        <v>4100</v>
      </c>
      <c r="B7332">
        <v>30020</v>
      </c>
      <c r="C7332">
        <v>4013</v>
      </c>
      <c r="D7332">
        <v>410</v>
      </c>
      <c r="E7332" s="124" t="s">
        <v>14042</v>
      </c>
      <c r="F7332" t="str">
        <f t="shared" si="120"/>
        <v>Carter JonesMATTCO - CARTER JONES</v>
      </c>
      <c r="G7332" s="150" t="str">
        <f t="shared" si="119"/>
        <v>Carter Jones</v>
      </c>
      <c r="H7332" s="149" t="s">
        <v>5819</v>
      </c>
      <c r="I7332">
        <v>40008130</v>
      </c>
      <c r="K7332" t="s">
        <v>14377</v>
      </c>
      <c r="L7332" t="s">
        <v>12881</v>
      </c>
      <c r="M7332" t="s">
        <v>13169</v>
      </c>
      <c r="N7332">
        <v>28037</v>
      </c>
      <c r="Q7332" t="s">
        <v>12415</v>
      </c>
      <c r="R7332" t="s">
        <v>12416</v>
      </c>
      <c r="S7332" t="s">
        <v>14378</v>
      </c>
      <c r="U7332" t="s">
        <v>12418</v>
      </c>
      <c r="V7332">
        <v>281</v>
      </c>
      <c r="W7332">
        <v>11</v>
      </c>
      <c r="X7332">
        <v>2</v>
      </c>
      <c r="Y7332" t="s">
        <v>12419</v>
      </c>
      <c r="Z7332" t="s">
        <v>12420</v>
      </c>
      <c r="AA7332" t="s">
        <v>12429</v>
      </c>
      <c r="AB7332" t="s">
        <v>12422</v>
      </c>
      <c r="AC7332">
        <v>2</v>
      </c>
      <c r="AD7332" s="123">
        <v>42873</v>
      </c>
      <c r="AE7332" t="s">
        <v>12431</v>
      </c>
      <c r="AG7332">
        <v>40008130</v>
      </c>
      <c r="AL7332" t="s">
        <v>12422</v>
      </c>
      <c r="AN7332">
        <v>3410924731</v>
      </c>
      <c r="AO7332">
        <v>16</v>
      </c>
      <c r="AP7332" t="s">
        <v>12424</v>
      </c>
      <c r="AQ7332" t="s">
        <v>11408</v>
      </c>
      <c r="AR7332">
        <v>4100</v>
      </c>
      <c r="AT7332">
        <v>0</v>
      </c>
      <c r="AV7332" t="s">
        <v>13666</v>
      </c>
      <c r="AW7332">
        <v>116100</v>
      </c>
    </row>
    <row r="7333" spans="1:49" x14ac:dyDescent="0.25">
      <c r="A7333">
        <v>4100</v>
      </c>
      <c r="B7333">
        <v>30020</v>
      </c>
      <c r="C7333">
        <v>4013</v>
      </c>
      <c r="D7333">
        <v>417</v>
      </c>
      <c r="E7333" s="124" t="s">
        <v>14042</v>
      </c>
      <c r="F7333" t="str">
        <f t="shared" si="120"/>
        <v>Carter JonesMCKEE FOODS CORP-COLLEGED</v>
      </c>
      <c r="G7333" s="150" t="str">
        <f t="shared" si="119"/>
        <v>Carter Jones</v>
      </c>
      <c r="H7333" s="149" t="s">
        <v>5867</v>
      </c>
      <c r="I7333">
        <v>40000228</v>
      </c>
      <c r="K7333" t="s">
        <v>14379</v>
      </c>
      <c r="L7333" t="s">
        <v>14380</v>
      </c>
      <c r="M7333" t="s">
        <v>12703</v>
      </c>
      <c r="N7333" t="s">
        <v>14381</v>
      </c>
      <c r="Q7333" t="s">
        <v>12415</v>
      </c>
      <c r="R7333" t="s">
        <v>12416</v>
      </c>
      <c r="S7333" t="s">
        <v>14382</v>
      </c>
      <c r="U7333" t="s">
        <v>12418</v>
      </c>
      <c r="W7333">
        <v>11</v>
      </c>
      <c r="X7333">
        <v>1</v>
      </c>
      <c r="Y7333" t="s">
        <v>12472</v>
      </c>
      <c r="Z7333" t="s">
        <v>12420</v>
      </c>
      <c r="AA7333" t="s">
        <v>12421</v>
      </c>
      <c r="AB7333" t="s">
        <v>12422</v>
      </c>
      <c r="AC7333">
        <v>2</v>
      </c>
      <c r="AD7333" s="123">
        <v>39111</v>
      </c>
      <c r="AE7333" t="s">
        <v>12423</v>
      </c>
      <c r="AG7333">
        <v>40000228</v>
      </c>
      <c r="AL7333" t="s">
        <v>12422</v>
      </c>
      <c r="AN7333">
        <v>4306510501</v>
      </c>
      <c r="AO7333">
        <v>16</v>
      </c>
      <c r="AP7333" t="s">
        <v>12424</v>
      </c>
      <c r="AQ7333" t="s">
        <v>11408</v>
      </c>
      <c r="AR7333">
        <v>4100</v>
      </c>
      <c r="AT7333">
        <v>0</v>
      </c>
      <c r="AV7333" t="s">
        <v>14383</v>
      </c>
      <c r="AW7333">
        <v>116100</v>
      </c>
    </row>
    <row r="7334" spans="1:49" x14ac:dyDescent="0.25">
      <c r="A7334">
        <v>4100</v>
      </c>
      <c r="B7334">
        <v>30020</v>
      </c>
      <c r="C7334">
        <v>4013</v>
      </c>
      <c r="D7334">
        <v>410</v>
      </c>
      <c r="E7334" s="124" t="s">
        <v>14042</v>
      </c>
      <c r="F7334" t="str">
        <f t="shared" si="120"/>
        <v>Carter JonesMILLIKEN NONWOVENS LLC</v>
      </c>
      <c r="G7334" s="150" t="str">
        <f t="shared" si="119"/>
        <v>Carter Jones</v>
      </c>
      <c r="H7334" s="149" t="s">
        <v>6104</v>
      </c>
      <c r="I7334">
        <v>40007398</v>
      </c>
      <c r="J7334" t="s">
        <v>14384</v>
      </c>
      <c r="K7334" t="s">
        <v>14385</v>
      </c>
      <c r="L7334" t="s">
        <v>14099</v>
      </c>
      <c r="M7334" t="s">
        <v>12703</v>
      </c>
      <c r="N7334">
        <v>38401</v>
      </c>
      <c r="Q7334" t="s">
        <v>12415</v>
      </c>
      <c r="R7334" t="s">
        <v>12416</v>
      </c>
      <c r="U7334" t="s">
        <v>12418</v>
      </c>
      <c r="W7334">
        <v>11</v>
      </c>
      <c r="X7334">
        <v>1</v>
      </c>
      <c r="Y7334" t="s">
        <v>12472</v>
      </c>
      <c r="Z7334" t="s">
        <v>12420</v>
      </c>
      <c r="AA7334" t="s">
        <v>12429</v>
      </c>
      <c r="AB7334" t="s">
        <v>12422</v>
      </c>
      <c r="AC7334">
        <v>2</v>
      </c>
      <c r="AD7334" s="123">
        <v>41850</v>
      </c>
      <c r="AE7334" t="s">
        <v>12431</v>
      </c>
      <c r="AG7334">
        <v>40007398</v>
      </c>
      <c r="AL7334" t="s">
        <v>12422</v>
      </c>
      <c r="AN7334">
        <v>4311901301</v>
      </c>
      <c r="AO7334">
        <v>16</v>
      </c>
      <c r="AP7334" t="s">
        <v>12424</v>
      </c>
      <c r="AQ7334" t="s">
        <v>11408</v>
      </c>
      <c r="AR7334">
        <v>4100</v>
      </c>
      <c r="AT7334">
        <v>0</v>
      </c>
      <c r="AV7334" t="s">
        <v>14386</v>
      </c>
      <c r="AW7334">
        <v>116100</v>
      </c>
    </row>
    <row r="7335" spans="1:49" x14ac:dyDescent="0.25">
      <c r="A7335">
        <v>4100</v>
      </c>
      <c r="B7335">
        <v>30020</v>
      </c>
      <c r="C7335">
        <v>4013</v>
      </c>
      <c r="D7335">
        <v>410</v>
      </c>
      <c r="E7335" s="124" t="s">
        <v>14042</v>
      </c>
      <c r="F7335" t="str">
        <f t="shared" si="120"/>
        <v>Carter JonesMISA METAL PROCESSING, INC.</v>
      </c>
      <c r="G7335" s="150" t="str">
        <f t="shared" si="119"/>
        <v>Carter Jones</v>
      </c>
      <c r="H7335" s="149" t="s">
        <v>6113</v>
      </c>
      <c r="I7335">
        <v>40007587</v>
      </c>
      <c r="K7335" t="s">
        <v>14387</v>
      </c>
      <c r="L7335" t="s">
        <v>13061</v>
      </c>
      <c r="M7335" t="s">
        <v>12703</v>
      </c>
      <c r="N7335">
        <v>37148</v>
      </c>
      <c r="Q7335" t="s">
        <v>12415</v>
      </c>
      <c r="R7335" t="s">
        <v>12416</v>
      </c>
      <c r="S7335" t="s">
        <v>14388</v>
      </c>
      <c r="U7335" t="s">
        <v>12418</v>
      </c>
      <c r="W7335">
        <v>11</v>
      </c>
      <c r="X7335">
        <v>1</v>
      </c>
      <c r="Y7335" t="s">
        <v>12419</v>
      </c>
      <c r="Z7335" t="s">
        <v>12420</v>
      </c>
      <c r="AA7335" t="s">
        <v>12429</v>
      </c>
      <c r="AB7335" t="s">
        <v>12422</v>
      </c>
      <c r="AC7335">
        <v>2</v>
      </c>
      <c r="AD7335" s="123">
        <v>42143</v>
      </c>
      <c r="AE7335" t="s">
        <v>12431</v>
      </c>
      <c r="AG7335">
        <v>40007587</v>
      </c>
      <c r="AL7335" t="s">
        <v>12422</v>
      </c>
      <c r="AN7335">
        <v>4316515401</v>
      </c>
      <c r="AO7335">
        <v>16</v>
      </c>
      <c r="AP7335" t="s">
        <v>12424</v>
      </c>
      <c r="AQ7335" t="s">
        <v>11408</v>
      </c>
      <c r="AR7335">
        <v>4100</v>
      </c>
      <c r="AT7335">
        <v>0</v>
      </c>
      <c r="AV7335" t="s">
        <v>14389</v>
      </c>
      <c r="AW7335">
        <v>116100</v>
      </c>
    </row>
    <row r="7336" spans="1:49" x14ac:dyDescent="0.25">
      <c r="A7336">
        <v>4100</v>
      </c>
      <c r="B7336">
        <v>30020</v>
      </c>
      <c r="C7336">
        <v>4013</v>
      </c>
      <c r="D7336">
        <v>410</v>
      </c>
      <c r="E7336" s="124" t="s">
        <v>14042</v>
      </c>
      <c r="F7336" t="str">
        <f t="shared" si="120"/>
        <v>Carter JonesMOBILE BAY RUBBER &amp; GASKET LLC</v>
      </c>
      <c r="G7336" s="150" t="str">
        <f t="shared" si="119"/>
        <v>Carter Jones</v>
      </c>
      <c r="H7336" s="149" t="s">
        <v>6143</v>
      </c>
      <c r="I7336">
        <v>40008197</v>
      </c>
      <c r="K7336" t="s">
        <v>14390</v>
      </c>
      <c r="L7336" t="s">
        <v>14129</v>
      </c>
      <c r="M7336" t="s">
        <v>12995</v>
      </c>
      <c r="N7336">
        <v>36605</v>
      </c>
      <c r="Q7336" t="s">
        <v>12415</v>
      </c>
      <c r="R7336" t="s">
        <v>12416</v>
      </c>
      <c r="S7336" t="s">
        <v>14391</v>
      </c>
      <c r="U7336" t="s">
        <v>12418</v>
      </c>
      <c r="W7336">
        <v>11</v>
      </c>
      <c r="X7336">
        <v>2</v>
      </c>
      <c r="Y7336" t="s">
        <v>12472</v>
      </c>
      <c r="Z7336" t="s">
        <v>12420</v>
      </c>
      <c r="AA7336" t="s">
        <v>12429</v>
      </c>
      <c r="AB7336" t="s">
        <v>12422</v>
      </c>
      <c r="AC7336">
        <v>2</v>
      </c>
      <c r="AD7336" s="123">
        <v>42961</v>
      </c>
      <c r="AE7336" t="s">
        <v>12431</v>
      </c>
      <c r="AG7336">
        <v>40008197</v>
      </c>
      <c r="AL7336" t="s">
        <v>12422</v>
      </c>
      <c r="AN7336">
        <v>109707101</v>
      </c>
      <c r="AO7336">
        <v>16</v>
      </c>
      <c r="AP7336" t="s">
        <v>12424</v>
      </c>
      <c r="AQ7336" t="s">
        <v>11408</v>
      </c>
      <c r="AR7336">
        <v>4100</v>
      </c>
      <c r="AT7336">
        <v>0</v>
      </c>
      <c r="AV7336" t="s">
        <v>14392</v>
      </c>
      <c r="AW7336">
        <v>116100</v>
      </c>
    </row>
    <row r="7337" spans="1:49" x14ac:dyDescent="0.25">
      <c r="A7337">
        <v>4100</v>
      </c>
      <c r="B7337">
        <v>30020</v>
      </c>
      <c r="C7337">
        <v>4013</v>
      </c>
      <c r="D7337">
        <v>410</v>
      </c>
      <c r="E7337" s="124" t="s">
        <v>14042</v>
      </c>
      <c r="F7337" t="str">
        <f t="shared" si="120"/>
        <v>Carter JonesMOTION INDUSTRIES</v>
      </c>
      <c r="G7337" s="150" t="str">
        <f t="shared" si="119"/>
        <v>Carter Jones</v>
      </c>
      <c r="H7337" s="149" t="s">
        <v>13748</v>
      </c>
      <c r="I7337">
        <v>40006259</v>
      </c>
      <c r="L7337" t="s">
        <v>12994</v>
      </c>
      <c r="M7337" t="s">
        <v>12995</v>
      </c>
      <c r="N7337">
        <v>35201</v>
      </c>
      <c r="O7337">
        <v>1655</v>
      </c>
      <c r="Q7337" t="s">
        <v>12415</v>
      </c>
      <c r="R7337" t="s">
        <v>12416</v>
      </c>
      <c r="U7337" t="s">
        <v>12418</v>
      </c>
      <c r="V7337">
        <v>209</v>
      </c>
      <c r="W7337">
        <v>11</v>
      </c>
      <c r="X7337">
        <v>2</v>
      </c>
      <c r="Y7337" t="s">
        <v>12419</v>
      </c>
      <c r="Z7337" t="s">
        <v>12420</v>
      </c>
      <c r="AA7337" t="s">
        <v>12429</v>
      </c>
      <c r="AB7337" t="s">
        <v>12997</v>
      </c>
      <c r="AC7337">
        <v>2</v>
      </c>
      <c r="AD7337" s="123">
        <v>39954</v>
      </c>
      <c r="AE7337" t="s">
        <v>14393</v>
      </c>
      <c r="AG7337">
        <v>40006259</v>
      </c>
      <c r="AL7337" t="s">
        <v>12997</v>
      </c>
      <c r="AN7337">
        <v>107301501</v>
      </c>
      <c r="AO7337">
        <v>16</v>
      </c>
      <c r="AP7337" t="s">
        <v>12424</v>
      </c>
      <c r="AQ7337" t="s">
        <v>11408</v>
      </c>
      <c r="AR7337">
        <v>4100</v>
      </c>
      <c r="AT7337">
        <v>0</v>
      </c>
      <c r="AV7337" t="s">
        <v>12998</v>
      </c>
      <c r="AW7337">
        <v>116100</v>
      </c>
    </row>
    <row r="7338" spans="1:49" x14ac:dyDescent="0.25">
      <c r="A7338">
        <v>4100</v>
      </c>
      <c r="B7338">
        <v>30020</v>
      </c>
      <c r="C7338">
        <v>4013</v>
      </c>
      <c r="D7338">
        <v>410</v>
      </c>
      <c r="E7338" s="124" t="s">
        <v>14042</v>
      </c>
      <c r="F7338" t="str">
        <f t="shared" si="120"/>
        <v>Carter JonesMOTION INDUSTRIES - BREWTON</v>
      </c>
      <c r="G7338" s="150" t="str">
        <f t="shared" si="119"/>
        <v>Carter Jones</v>
      </c>
      <c r="H7338" s="149" t="s">
        <v>13757</v>
      </c>
      <c r="I7338">
        <v>40001907</v>
      </c>
      <c r="K7338" t="s">
        <v>14394</v>
      </c>
      <c r="L7338" t="s">
        <v>14395</v>
      </c>
      <c r="M7338" t="s">
        <v>12995</v>
      </c>
      <c r="N7338" t="s">
        <v>14396</v>
      </c>
      <c r="Q7338" t="s">
        <v>12415</v>
      </c>
      <c r="R7338" t="s">
        <v>12416</v>
      </c>
      <c r="S7338" t="s">
        <v>14397</v>
      </c>
      <c r="U7338" t="s">
        <v>12418</v>
      </c>
      <c r="V7338">
        <v>209</v>
      </c>
      <c r="W7338">
        <v>11</v>
      </c>
      <c r="X7338">
        <v>2</v>
      </c>
      <c r="Y7338" t="s">
        <v>12419</v>
      </c>
      <c r="Z7338" t="s">
        <v>12420</v>
      </c>
      <c r="AA7338" t="s">
        <v>12421</v>
      </c>
      <c r="AB7338" t="s">
        <v>12997</v>
      </c>
      <c r="AC7338">
        <v>2</v>
      </c>
      <c r="AD7338" s="123">
        <v>39111</v>
      </c>
      <c r="AE7338" t="s">
        <v>12423</v>
      </c>
      <c r="AG7338">
        <v>40001907</v>
      </c>
      <c r="AL7338" t="s">
        <v>12997</v>
      </c>
      <c r="AN7338">
        <v>105301701</v>
      </c>
      <c r="AO7338">
        <v>16</v>
      </c>
      <c r="AP7338" t="s">
        <v>12424</v>
      </c>
      <c r="AQ7338" t="s">
        <v>11408</v>
      </c>
      <c r="AR7338">
        <v>4100</v>
      </c>
      <c r="AT7338">
        <v>0</v>
      </c>
      <c r="AV7338" t="s">
        <v>12998</v>
      </c>
      <c r="AW7338">
        <v>116100</v>
      </c>
    </row>
    <row r="7339" spans="1:49" x14ac:dyDescent="0.25">
      <c r="A7339">
        <v>4100</v>
      </c>
      <c r="B7339">
        <v>30020</v>
      </c>
      <c r="C7339">
        <v>4013</v>
      </c>
      <c r="D7339">
        <v>410</v>
      </c>
      <c r="E7339" s="124" t="s">
        <v>14042</v>
      </c>
      <c r="F7339" t="str">
        <f t="shared" si="120"/>
        <v>Carter JonesMOTION INDUSTRIES - DECATUR</v>
      </c>
      <c r="G7339" s="150" t="str">
        <f t="shared" si="119"/>
        <v>Carter Jones</v>
      </c>
      <c r="H7339" s="149" t="s">
        <v>6336</v>
      </c>
      <c r="I7339">
        <v>40000378</v>
      </c>
      <c r="L7339" t="s">
        <v>14074</v>
      </c>
      <c r="M7339" t="s">
        <v>12995</v>
      </c>
      <c r="N7339" t="s">
        <v>14398</v>
      </c>
      <c r="O7339">
        <v>1129</v>
      </c>
      <c r="Q7339" t="s">
        <v>12415</v>
      </c>
      <c r="R7339" t="s">
        <v>12416</v>
      </c>
      <c r="S7339" t="s">
        <v>14399</v>
      </c>
      <c r="U7339" t="s">
        <v>12418</v>
      </c>
      <c r="V7339">
        <v>209</v>
      </c>
      <c r="W7339">
        <v>11</v>
      </c>
      <c r="X7339">
        <v>2</v>
      </c>
      <c r="Y7339" t="s">
        <v>12419</v>
      </c>
      <c r="Z7339" t="s">
        <v>12420</v>
      </c>
      <c r="AA7339" t="s">
        <v>12421</v>
      </c>
      <c r="AB7339" t="s">
        <v>12997</v>
      </c>
      <c r="AC7339">
        <v>2</v>
      </c>
      <c r="AD7339" s="123">
        <v>39111</v>
      </c>
      <c r="AE7339" t="s">
        <v>12423</v>
      </c>
      <c r="AG7339">
        <v>40000378</v>
      </c>
      <c r="AL7339" t="s">
        <v>12997</v>
      </c>
      <c r="AN7339">
        <v>110302701</v>
      </c>
      <c r="AO7339">
        <v>16</v>
      </c>
      <c r="AP7339" t="s">
        <v>12424</v>
      </c>
      <c r="AQ7339" t="s">
        <v>11408</v>
      </c>
      <c r="AR7339">
        <v>4100</v>
      </c>
      <c r="AT7339">
        <v>2005</v>
      </c>
      <c r="AV7339" t="s">
        <v>12998</v>
      </c>
      <c r="AW7339">
        <v>116100</v>
      </c>
    </row>
    <row r="7340" spans="1:49" x14ac:dyDescent="0.25">
      <c r="A7340">
        <v>4100</v>
      </c>
      <c r="B7340">
        <v>30020</v>
      </c>
      <c r="C7340">
        <v>4013</v>
      </c>
      <c r="D7340">
        <v>410</v>
      </c>
      <c r="E7340" s="124" t="s">
        <v>14042</v>
      </c>
      <c r="F7340" t="str">
        <f t="shared" si="120"/>
        <v>Carter JonesMOTION INDUSTRIES - JACKSON</v>
      </c>
      <c r="G7340" s="150" t="str">
        <f t="shared" si="119"/>
        <v>Carter Jones</v>
      </c>
      <c r="H7340" s="149" t="s">
        <v>13775</v>
      </c>
      <c r="I7340">
        <v>40004496</v>
      </c>
      <c r="K7340" t="s">
        <v>14400</v>
      </c>
      <c r="L7340" t="s">
        <v>14061</v>
      </c>
      <c r="M7340" t="s">
        <v>12703</v>
      </c>
      <c r="N7340">
        <v>38301</v>
      </c>
      <c r="Q7340" t="s">
        <v>12415</v>
      </c>
      <c r="R7340" t="s">
        <v>12416</v>
      </c>
      <c r="S7340" t="s">
        <v>14401</v>
      </c>
      <c r="U7340" t="s">
        <v>12418</v>
      </c>
      <c r="V7340">
        <v>209</v>
      </c>
      <c r="W7340">
        <v>11</v>
      </c>
      <c r="X7340">
        <v>2</v>
      </c>
      <c r="Y7340" t="s">
        <v>12472</v>
      </c>
      <c r="Z7340" t="s">
        <v>12420</v>
      </c>
      <c r="AA7340" t="s">
        <v>12421</v>
      </c>
      <c r="AB7340" t="s">
        <v>12997</v>
      </c>
      <c r="AC7340">
        <v>2</v>
      </c>
      <c r="AD7340" s="123">
        <v>39111</v>
      </c>
      <c r="AE7340" t="s">
        <v>12423</v>
      </c>
      <c r="AG7340">
        <v>40004496</v>
      </c>
      <c r="AL7340" t="s">
        <v>12997</v>
      </c>
      <c r="AN7340">
        <v>4311303601</v>
      </c>
      <c r="AO7340">
        <v>16</v>
      </c>
      <c r="AP7340" t="s">
        <v>12424</v>
      </c>
      <c r="AQ7340" t="s">
        <v>11408</v>
      </c>
      <c r="AR7340">
        <v>4100</v>
      </c>
      <c r="AT7340">
        <v>2005</v>
      </c>
      <c r="AV7340" t="s">
        <v>12998</v>
      </c>
      <c r="AW7340">
        <v>116100</v>
      </c>
    </row>
    <row r="7341" spans="1:49" x14ac:dyDescent="0.25">
      <c r="A7341">
        <v>4100</v>
      </c>
      <c r="B7341">
        <v>30020</v>
      </c>
      <c r="C7341">
        <v>4013</v>
      </c>
      <c r="D7341">
        <v>410</v>
      </c>
      <c r="E7341" s="124" t="s">
        <v>14042</v>
      </c>
      <c r="F7341" t="str">
        <f t="shared" si="120"/>
        <v>Carter JonesMOTION INDUSTRIES - MEMPHIS</v>
      </c>
      <c r="G7341" s="150" t="str">
        <f t="shared" si="119"/>
        <v>Carter Jones</v>
      </c>
      <c r="H7341" s="149" t="s">
        <v>6426</v>
      </c>
      <c r="I7341">
        <v>40001386</v>
      </c>
      <c r="L7341" t="s">
        <v>14079</v>
      </c>
      <c r="M7341" t="s">
        <v>12703</v>
      </c>
      <c r="O7341">
        <v>161083</v>
      </c>
      <c r="P7341" t="s">
        <v>14402</v>
      </c>
      <c r="Q7341" t="s">
        <v>12415</v>
      </c>
      <c r="R7341" t="s">
        <v>12416</v>
      </c>
      <c r="S7341" t="s">
        <v>14403</v>
      </c>
      <c r="U7341" t="s">
        <v>12418</v>
      </c>
      <c r="V7341">
        <v>209</v>
      </c>
      <c r="W7341">
        <v>11</v>
      </c>
      <c r="X7341">
        <v>2</v>
      </c>
      <c r="Y7341" t="s">
        <v>12419</v>
      </c>
      <c r="Z7341" t="s">
        <v>12420</v>
      </c>
      <c r="AA7341" t="s">
        <v>12421</v>
      </c>
      <c r="AB7341" t="s">
        <v>12997</v>
      </c>
      <c r="AC7341">
        <v>2</v>
      </c>
      <c r="AD7341" s="123">
        <v>39111</v>
      </c>
      <c r="AE7341" t="s">
        <v>12423</v>
      </c>
      <c r="AG7341">
        <v>40001386</v>
      </c>
      <c r="AL7341" t="s">
        <v>12997</v>
      </c>
      <c r="AN7341">
        <v>4315705601</v>
      </c>
      <c r="AO7341">
        <v>16</v>
      </c>
      <c r="AP7341" t="s">
        <v>12424</v>
      </c>
      <c r="AQ7341" t="s">
        <v>11408</v>
      </c>
      <c r="AR7341">
        <v>4100</v>
      </c>
      <c r="AT7341">
        <v>2005</v>
      </c>
      <c r="AV7341" t="s">
        <v>12998</v>
      </c>
      <c r="AW7341">
        <v>116100</v>
      </c>
    </row>
    <row r="7342" spans="1:49" x14ac:dyDescent="0.25">
      <c r="A7342">
        <v>4100</v>
      </c>
      <c r="B7342">
        <v>30020</v>
      </c>
      <c r="C7342">
        <v>4013</v>
      </c>
      <c r="D7342">
        <v>410</v>
      </c>
      <c r="E7342" s="124" t="s">
        <v>14042</v>
      </c>
      <c r="F7342" t="str">
        <f t="shared" si="120"/>
        <v>Carter JonesMOTION INDUSTRIES - MOBILE</v>
      </c>
      <c r="G7342" s="150" t="str">
        <f t="shared" si="119"/>
        <v>Carter Jones</v>
      </c>
      <c r="H7342" s="149" t="s">
        <v>13785</v>
      </c>
      <c r="I7342">
        <v>40004508</v>
      </c>
      <c r="K7342" t="s">
        <v>14404</v>
      </c>
      <c r="L7342" t="s">
        <v>14129</v>
      </c>
      <c r="M7342" t="s">
        <v>12995</v>
      </c>
      <c r="N7342" t="s">
        <v>14405</v>
      </c>
      <c r="Q7342" t="s">
        <v>12415</v>
      </c>
      <c r="R7342" t="s">
        <v>12416</v>
      </c>
      <c r="S7342" t="s">
        <v>14406</v>
      </c>
      <c r="U7342" t="s">
        <v>12418</v>
      </c>
      <c r="V7342">
        <v>209</v>
      </c>
      <c r="W7342">
        <v>11</v>
      </c>
      <c r="X7342">
        <v>2</v>
      </c>
      <c r="Y7342" t="s">
        <v>12419</v>
      </c>
      <c r="Z7342" t="s">
        <v>12420</v>
      </c>
      <c r="AA7342" t="s">
        <v>12421</v>
      </c>
      <c r="AB7342" t="s">
        <v>12997</v>
      </c>
      <c r="AC7342">
        <v>2</v>
      </c>
      <c r="AD7342" s="123">
        <v>39111</v>
      </c>
      <c r="AE7342" t="s">
        <v>12423</v>
      </c>
      <c r="AG7342">
        <v>40004508</v>
      </c>
      <c r="AL7342" t="s">
        <v>12997</v>
      </c>
      <c r="AN7342">
        <v>109707101</v>
      </c>
      <c r="AO7342">
        <v>16</v>
      </c>
      <c r="AP7342" t="s">
        <v>12424</v>
      </c>
      <c r="AQ7342" t="s">
        <v>11408</v>
      </c>
      <c r="AR7342">
        <v>4100</v>
      </c>
      <c r="AT7342">
        <v>2005</v>
      </c>
      <c r="AV7342" t="s">
        <v>12998</v>
      </c>
      <c r="AW7342">
        <v>116100</v>
      </c>
    </row>
    <row r="7343" spans="1:49" x14ac:dyDescent="0.25">
      <c r="A7343">
        <v>4100</v>
      </c>
      <c r="B7343">
        <v>30020</v>
      </c>
      <c r="C7343">
        <v>4013</v>
      </c>
      <c r="D7343">
        <v>410</v>
      </c>
      <c r="E7343" s="124" t="s">
        <v>14042</v>
      </c>
      <c r="F7343" t="str">
        <f t="shared" si="120"/>
        <v>Carter JonesMOTION INDUSTRIES - NASHVILLE</v>
      </c>
      <c r="G7343" s="150" t="str">
        <f t="shared" ref="G7343:G7406" si="121">RIGHT(E7343,LEN(E7343)-3)</f>
        <v>Carter Jones</v>
      </c>
      <c r="H7343" s="149" t="s">
        <v>6444</v>
      </c>
      <c r="I7343">
        <v>40001927</v>
      </c>
      <c r="K7343" t="s">
        <v>14407</v>
      </c>
      <c r="L7343" t="s">
        <v>12702</v>
      </c>
      <c r="M7343" t="s">
        <v>12703</v>
      </c>
      <c r="N7343" t="s">
        <v>14408</v>
      </c>
      <c r="Q7343" t="s">
        <v>12415</v>
      </c>
      <c r="R7343" t="s">
        <v>12416</v>
      </c>
      <c r="S7343" t="s">
        <v>14409</v>
      </c>
      <c r="U7343" t="s">
        <v>12418</v>
      </c>
      <c r="V7343">
        <v>209</v>
      </c>
      <c r="W7343">
        <v>11</v>
      </c>
      <c r="X7343">
        <v>2</v>
      </c>
      <c r="Y7343" t="s">
        <v>12472</v>
      </c>
      <c r="Z7343" t="s">
        <v>12420</v>
      </c>
      <c r="AA7343" t="s">
        <v>12421</v>
      </c>
      <c r="AB7343" t="s">
        <v>12997</v>
      </c>
      <c r="AC7343">
        <v>2</v>
      </c>
      <c r="AD7343" s="123">
        <v>39111</v>
      </c>
      <c r="AE7343" t="s">
        <v>12423</v>
      </c>
      <c r="AG7343">
        <v>40001927</v>
      </c>
      <c r="AL7343" t="s">
        <v>12997</v>
      </c>
      <c r="AN7343">
        <v>4303706201</v>
      </c>
      <c r="AO7343">
        <v>16</v>
      </c>
      <c r="AP7343" t="s">
        <v>12424</v>
      </c>
      <c r="AQ7343" t="s">
        <v>11408</v>
      </c>
      <c r="AR7343">
        <v>4100</v>
      </c>
      <c r="AT7343">
        <v>0</v>
      </c>
      <c r="AV7343" t="s">
        <v>12998</v>
      </c>
      <c r="AW7343">
        <v>116100</v>
      </c>
    </row>
    <row r="7344" spans="1:49" x14ac:dyDescent="0.25">
      <c r="A7344">
        <v>4100</v>
      </c>
      <c r="B7344">
        <v>30020</v>
      </c>
      <c r="C7344">
        <v>4013</v>
      </c>
      <c r="D7344">
        <v>410</v>
      </c>
      <c r="E7344" s="124" t="s">
        <v>14042</v>
      </c>
      <c r="F7344" t="str">
        <f t="shared" si="120"/>
        <v>Carter JonesMOTION INDUSTRIES - PENNINGTON</v>
      </c>
      <c r="G7344" s="150" t="str">
        <f t="shared" si="121"/>
        <v>Carter Jones</v>
      </c>
      <c r="H7344" s="149" t="s">
        <v>13794</v>
      </c>
      <c r="I7344">
        <v>40004554</v>
      </c>
      <c r="K7344" t="s">
        <v>14410</v>
      </c>
      <c r="L7344" t="s">
        <v>14411</v>
      </c>
      <c r="M7344" t="s">
        <v>12995</v>
      </c>
      <c r="N7344" t="s">
        <v>14412</v>
      </c>
      <c r="Q7344" t="s">
        <v>12415</v>
      </c>
      <c r="R7344" t="s">
        <v>12416</v>
      </c>
      <c r="S7344" t="s">
        <v>14413</v>
      </c>
      <c r="U7344" t="s">
        <v>12418</v>
      </c>
      <c r="V7344">
        <v>209</v>
      </c>
      <c r="W7344">
        <v>11</v>
      </c>
      <c r="X7344">
        <v>2</v>
      </c>
      <c r="Y7344" t="s">
        <v>12472</v>
      </c>
      <c r="Z7344" t="s">
        <v>12420</v>
      </c>
      <c r="AA7344" t="s">
        <v>12421</v>
      </c>
      <c r="AB7344" t="s">
        <v>12997</v>
      </c>
      <c r="AC7344">
        <v>2</v>
      </c>
      <c r="AD7344" s="123">
        <v>39111</v>
      </c>
      <c r="AE7344" t="s">
        <v>12423</v>
      </c>
      <c r="AG7344">
        <v>40004554</v>
      </c>
      <c r="AL7344" t="s">
        <v>12997</v>
      </c>
      <c r="AN7344">
        <v>109907201</v>
      </c>
      <c r="AO7344">
        <v>16</v>
      </c>
      <c r="AP7344" t="s">
        <v>12424</v>
      </c>
      <c r="AQ7344" t="s">
        <v>11408</v>
      </c>
      <c r="AR7344">
        <v>4100</v>
      </c>
      <c r="AT7344">
        <v>2005</v>
      </c>
      <c r="AV7344" t="s">
        <v>12998</v>
      </c>
      <c r="AW7344">
        <v>116100</v>
      </c>
    </row>
    <row r="7345" spans="1:49" x14ac:dyDescent="0.25">
      <c r="A7345">
        <v>4100</v>
      </c>
      <c r="B7345">
        <v>30020</v>
      </c>
      <c r="C7345">
        <v>4013</v>
      </c>
      <c r="D7345">
        <v>417</v>
      </c>
      <c r="E7345" s="124" t="s">
        <v>14042</v>
      </c>
      <c r="F7345" t="str">
        <f t="shared" si="120"/>
        <v>Carter JonesMOTION INDUSTRIES - TN76</v>
      </c>
      <c r="G7345" s="150" t="str">
        <f t="shared" si="121"/>
        <v>Carter Jones</v>
      </c>
      <c r="H7345" s="149" t="s">
        <v>13815</v>
      </c>
      <c r="I7345">
        <v>40000588</v>
      </c>
      <c r="K7345" t="s">
        <v>14414</v>
      </c>
      <c r="L7345" t="s">
        <v>14152</v>
      </c>
      <c r="M7345" t="s">
        <v>12703</v>
      </c>
      <c r="N7345">
        <v>37416</v>
      </c>
      <c r="O7345">
        <v>23730</v>
      </c>
      <c r="Q7345" t="s">
        <v>12415</v>
      </c>
      <c r="R7345" t="s">
        <v>12416</v>
      </c>
      <c r="S7345" t="s">
        <v>14415</v>
      </c>
      <c r="U7345" t="s">
        <v>12418</v>
      </c>
      <c r="V7345">
        <v>209</v>
      </c>
      <c r="W7345">
        <v>11</v>
      </c>
      <c r="X7345">
        <v>2</v>
      </c>
      <c r="Y7345" t="s">
        <v>12419</v>
      </c>
      <c r="Z7345" t="s">
        <v>12420</v>
      </c>
      <c r="AA7345" t="s">
        <v>12421</v>
      </c>
      <c r="AB7345" t="s">
        <v>12997</v>
      </c>
      <c r="AC7345">
        <v>2</v>
      </c>
      <c r="AD7345" s="123">
        <v>39111</v>
      </c>
      <c r="AE7345" t="s">
        <v>12423</v>
      </c>
      <c r="AG7345">
        <v>40000588</v>
      </c>
      <c r="AL7345" t="s">
        <v>12997</v>
      </c>
      <c r="AN7345">
        <v>4306500901</v>
      </c>
      <c r="AO7345">
        <v>16</v>
      </c>
      <c r="AP7345" t="s">
        <v>12424</v>
      </c>
      <c r="AQ7345" t="s">
        <v>11408</v>
      </c>
      <c r="AR7345">
        <v>4100</v>
      </c>
      <c r="AT7345">
        <v>2005</v>
      </c>
      <c r="AV7345" t="s">
        <v>12998</v>
      </c>
      <c r="AW7345">
        <v>116100</v>
      </c>
    </row>
    <row r="7346" spans="1:49" x14ac:dyDescent="0.25">
      <c r="A7346">
        <v>4100</v>
      </c>
      <c r="B7346">
        <v>30020</v>
      </c>
      <c r="C7346">
        <v>4013</v>
      </c>
      <c r="D7346">
        <v>410</v>
      </c>
      <c r="E7346" s="124" t="s">
        <v>14042</v>
      </c>
      <c r="F7346" t="str">
        <f t="shared" si="120"/>
        <v>Carter JonesMOTION INDUSTRIES INC. - MACON, GA</v>
      </c>
      <c r="G7346" s="150" t="str">
        <f t="shared" si="121"/>
        <v>Carter Jones</v>
      </c>
      <c r="H7346" s="149" t="s">
        <v>13852</v>
      </c>
      <c r="I7346">
        <v>40006741</v>
      </c>
      <c r="L7346" t="s">
        <v>12994</v>
      </c>
      <c r="M7346" t="s">
        <v>12995</v>
      </c>
      <c r="O7346">
        <v>1655</v>
      </c>
      <c r="P7346">
        <v>35201</v>
      </c>
      <c r="Q7346" t="s">
        <v>12415</v>
      </c>
      <c r="R7346" t="s">
        <v>12416</v>
      </c>
      <c r="S7346" t="s">
        <v>14416</v>
      </c>
      <c r="U7346" t="s">
        <v>12418</v>
      </c>
      <c r="V7346">
        <v>209</v>
      </c>
      <c r="W7346">
        <v>11</v>
      </c>
      <c r="X7346">
        <v>2</v>
      </c>
      <c r="Y7346" t="s">
        <v>12472</v>
      </c>
      <c r="Z7346" t="s">
        <v>12420</v>
      </c>
      <c r="AA7346" t="s">
        <v>12429</v>
      </c>
      <c r="AB7346" t="s">
        <v>12997</v>
      </c>
      <c r="AC7346">
        <v>2</v>
      </c>
      <c r="AD7346" s="123">
        <v>40939</v>
      </c>
      <c r="AE7346" t="s">
        <v>12431</v>
      </c>
      <c r="AG7346">
        <v>40006741</v>
      </c>
      <c r="AL7346" t="s">
        <v>12997</v>
      </c>
      <c r="AN7346">
        <v>107301501</v>
      </c>
      <c r="AO7346">
        <v>16</v>
      </c>
      <c r="AP7346" t="s">
        <v>12424</v>
      </c>
      <c r="AQ7346" t="s">
        <v>11408</v>
      </c>
      <c r="AR7346">
        <v>4100</v>
      </c>
      <c r="AT7346">
        <v>0</v>
      </c>
      <c r="AV7346" t="s">
        <v>12998</v>
      </c>
      <c r="AW7346">
        <v>116100</v>
      </c>
    </row>
    <row r="7347" spans="1:49" x14ac:dyDescent="0.25">
      <c r="A7347">
        <v>4100</v>
      </c>
      <c r="B7347">
        <v>30020</v>
      </c>
      <c r="C7347">
        <v>4013</v>
      </c>
      <c r="D7347">
        <v>410</v>
      </c>
      <c r="E7347" s="124" t="s">
        <v>14042</v>
      </c>
      <c r="F7347" t="str">
        <f t="shared" si="120"/>
        <v>Carter JonesMOTION INDUSTRIES -MONTGOMERY</v>
      </c>
      <c r="G7347" s="150" t="str">
        <f t="shared" si="121"/>
        <v>Carter Jones</v>
      </c>
      <c r="H7347" s="149" t="s">
        <v>13858</v>
      </c>
      <c r="I7347">
        <v>40005262</v>
      </c>
      <c r="K7347" t="s">
        <v>14417</v>
      </c>
      <c r="L7347" t="s">
        <v>12612</v>
      </c>
      <c r="M7347" t="s">
        <v>12995</v>
      </c>
      <c r="N7347">
        <v>36101</v>
      </c>
      <c r="Q7347" t="s">
        <v>12415</v>
      </c>
      <c r="R7347" t="s">
        <v>12416</v>
      </c>
      <c r="S7347" t="s">
        <v>14418</v>
      </c>
      <c r="U7347" t="s">
        <v>12418</v>
      </c>
      <c r="V7347">
        <v>209</v>
      </c>
      <c r="W7347">
        <v>11</v>
      </c>
      <c r="X7347">
        <v>2</v>
      </c>
      <c r="Y7347" t="s">
        <v>12472</v>
      </c>
      <c r="Z7347" t="s">
        <v>12420</v>
      </c>
      <c r="AA7347" t="s">
        <v>12429</v>
      </c>
      <c r="AB7347" t="s">
        <v>12997</v>
      </c>
      <c r="AC7347">
        <v>2</v>
      </c>
      <c r="AD7347" s="123">
        <v>39381</v>
      </c>
      <c r="AE7347" t="s">
        <v>13010</v>
      </c>
      <c r="AG7347">
        <v>40005262</v>
      </c>
      <c r="AL7347" t="s">
        <v>12997</v>
      </c>
      <c r="AN7347">
        <v>110107401</v>
      </c>
      <c r="AO7347">
        <v>16</v>
      </c>
      <c r="AP7347" t="s">
        <v>12424</v>
      </c>
      <c r="AQ7347" t="s">
        <v>11408</v>
      </c>
      <c r="AR7347">
        <v>4100</v>
      </c>
      <c r="AT7347">
        <v>0</v>
      </c>
      <c r="AV7347" t="s">
        <v>12998</v>
      </c>
      <c r="AW7347">
        <v>116100</v>
      </c>
    </row>
    <row r="7348" spans="1:49" x14ac:dyDescent="0.25">
      <c r="A7348">
        <v>4100</v>
      </c>
      <c r="B7348">
        <v>30020</v>
      </c>
      <c r="C7348">
        <v>4013</v>
      </c>
      <c r="E7348" s="124" t="s">
        <v>14042</v>
      </c>
      <c r="F7348" t="str">
        <f t="shared" si="120"/>
        <v>Carter JonesMOTION INDUSTRIES, INC</v>
      </c>
      <c r="G7348" s="150" t="str">
        <f t="shared" si="121"/>
        <v>Carter Jones</v>
      </c>
      <c r="H7348" s="149" t="s">
        <v>6564</v>
      </c>
      <c r="I7348">
        <v>40008897</v>
      </c>
      <c r="L7348" t="s">
        <v>12994</v>
      </c>
      <c r="M7348" t="s">
        <v>12995</v>
      </c>
      <c r="N7348">
        <v>35201</v>
      </c>
      <c r="O7348">
        <v>1655</v>
      </c>
      <c r="Q7348" t="s">
        <v>12415</v>
      </c>
      <c r="R7348" t="s">
        <v>12416</v>
      </c>
      <c r="S7348">
        <v>2057594261</v>
      </c>
      <c r="U7348" t="s">
        <v>12418</v>
      </c>
      <c r="V7348">
        <v>209</v>
      </c>
      <c r="W7348">
        <v>11</v>
      </c>
      <c r="X7348">
        <v>2</v>
      </c>
      <c r="Y7348" t="s">
        <v>12472</v>
      </c>
      <c r="Z7348" t="s">
        <v>12420</v>
      </c>
      <c r="AA7348" t="s">
        <v>12485</v>
      </c>
      <c r="AB7348" t="s">
        <v>12997</v>
      </c>
      <c r="AC7348">
        <v>2</v>
      </c>
      <c r="AD7348" s="123">
        <v>44029</v>
      </c>
      <c r="AE7348" t="s">
        <v>12528</v>
      </c>
      <c r="AG7348">
        <v>40008897</v>
      </c>
      <c r="AL7348" t="s">
        <v>12997</v>
      </c>
      <c r="AN7348">
        <v>107301501</v>
      </c>
      <c r="AP7348" t="s">
        <v>12424</v>
      </c>
      <c r="AQ7348" t="s">
        <v>11408</v>
      </c>
      <c r="AR7348">
        <v>4100</v>
      </c>
      <c r="AT7348">
        <v>0</v>
      </c>
      <c r="AV7348" t="s">
        <v>14419</v>
      </c>
      <c r="AW7348">
        <v>116100</v>
      </c>
    </row>
    <row r="7349" spans="1:49" x14ac:dyDescent="0.25">
      <c r="A7349">
        <v>4100</v>
      </c>
      <c r="B7349">
        <v>30020</v>
      </c>
      <c r="C7349">
        <v>4013</v>
      </c>
      <c r="D7349">
        <v>410</v>
      </c>
      <c r="E7349" s="124" t="s">
        <v>14042</v>
      </c>
      <c r="F7349" t="str">
        <f t="shared" si="120"/>
        <v>Carter JonesMOTION INDUSTRIES-HUNTSVILLE</v>
      </c>
      <c r="G7349" s="150" t="str">
        <f t="shared" si="121"/>
        <v>Carter Jones</v>
      </c>
      <c r="H7349" s="149" t="s">
        <v>13876</v>
      </c>
      <c r="I7349">
        <v>40006763</v>
      </c>
      <c r="L7349" t="s">
        <v>12994</v>
      </c>
      <c r="M7349" t="s">
        <v>12995</v>
      </c>
      <c r="N7349">
        <v>35201</v>
      </c>
      <c r="O7349">
        <v>1655</v>
      </c>
      <c r="Q7349" t="s">
        <v>12415</v>
      </c>
      <c r="R7349" t="s">
        <v>12416</v>
      </c>
      <c r="S7349" t="s">
        <v>14420</v>
      </c>
      <c r="U7349" t="s">
        <v>12418</v>
      </c>
      <c r="V7349">
        <v>209</v>
      </c>
      <c r="W7349">
        <v>11</v>
      </c>
      <c r="X7349">
        <v>2</v>
      </c>
      <c r="Y7349" t="s">
        <v>12419</v>
      </c>
      <c r="Z7349" t="s">
        <v>12420</v>
      </c>
      <c r="AA7349" t="s">
        <v>12485</v>
      </c>
      <c r="AB7349" t="s">
        <v>12997</v>
      </c>
      <c r="AC7349">
        <v>2</v>
      </c>
      <c r="AD7349" s="123">
        <v>40962</v>
      </c>
      <c r="AE7349" t="s">
        <v>12528</v>
      </c>
      <c r="AG7349">
        <v>40006763</v>
      </c>
      <c r="AL7349" t="s">
        <v>12997</v>
      </c>
      <c r="AN7349">
        <v>107301501</v>
      </c>
      <c r="AO7349">
        <v>16</v>
      </c>
      <c r="AP7349" t="s">
        <v>12424</v>
      </c>
      <c r="AQ7349" t="s">
        <v>11408</v>
      </c>
      <c r="AR7349">
        <v>4100</v>
      </c>
      <c r="AT7349">
        <v>0</v>
      </c>
      <c r="AV7349" t="s">
        <v>12998</v>
      </c>
      <c r="AW7349">
        <v>116100</v>
      </c>
    </row>
    <row r="7350" spans="1:49" x14ac:dyDescent="0.25">
      <c r="A7350">
        <v>4100</v>
      </c>
      <c r="B7350">
        <v>30020</v>
      </c>
      <c r="C7350">
        <v>4013</v>
      </c>
      <c r="D7350">
        <v>410</v>
      </c>
      <c r="E7350" s="124" t="s">
        <v>14042</v>
      </c>
      <c r="F7350" t="str">
        <f t="shared" si="120"/>
        <v>Carter JonesMT VERNON MILLS-TRION GRE</v>
      </c>
      <c r="G7350" s="150" t="str">
        <f t="shared" si="121"/>
        <v>Carter Jones</v>
      </c>
      <c r="H7350" s="149" t="s">
        <v>6620</v>
      </c>
      <c r="I7350">
        <v>40000090</v>
      </c>
      <c r="J7350" t="s">
        <v>14421</v>
      </c>
      <c r="K7350" t="s">
        <v>12492</v>
      </c>
      <c r="L7350" t="s">
        <v>14422</v>
      </c>
      <c r="M7350" t="s">
        <v>12692</v>
      </c>
      <c r="N7350" t="s">
        <v>14423</v>
      </c>
      <c r="Q7350" t="s">
        <v>12415</v>
      </c>
      <c r="R7350" t="s">
        <v>12416</v>
      </c>
      <c r="S7350" t="s">
        <v>14424</v>
      </c>
      <c r="U7350" t="s">
        <v>12418</v>
      </c>
      <c r="W7350">
        <v>11</v>
      </c>
      <c r="X7350">
        <v>1</v>
      </c>
      <c r="Y7350" t="s">
        <v>12419</v>
      </c>
      <c r="Z7350" t="s">
        <v>12420</v>
      </c>
      <c r="AA7350" t="s">
        <v>12421</v>
      </c>
      <c r="AB7350" t="s">
        <v>12422</v>
      </c>
      <c r="AC7350">
        <v>2</v>
      </c>
      <c r="AD7350" s="123">
        <v>39111</v>
      </c>
      <c r="AE7350" t="s">
        <v>12423</v>
      </c>
      <c r="AG7350">
        <v>40000090</v>
      </c>
      <c r="AL7350" t="s">
        <v>12422</v>
      </c>
      <c r="AN7350">
        <v>1105519261</v>
      </c>
      <c r="AO7350">
        <v>16</v>
      </c>
      <c r="AP7350" t="s">
        <v>12424</v>
      </c>
      <c r="AQ7350" t="s">
        <v>11408</v>
      </c>
      <c r="AR7350">
        <v>4100</v>
      </c>
      <c r="AT7350">
        <v>2005</v>
      </c>
      <c r="AV7350" t="s">
        <v>14425</v>
      </c>
      <c r="AW7350">
        <v>116100</v>
      </c>
    </row>
    <row r="7351" spans="1:49" x14ac:dyDescent="0.25">
      <c r="A7351">
        <v>4100</v>
      </c>
      <c r="B7351">
        <v>30020</v>
      </c>
      <c r="C7351">
        <v>4013</v>
      </c>
      <c r="D7351">
        <v>410</v>
      </c>
      <c r="E7351" s="124" t="s">
        <v>14042</v>
      </c>
      <c r="F7351" t="str">
        <f t="shared" si="120"/>
        <v>Carter JonesNASHVILLE RUBBER &amp; GASKET CO., INC.</v>
      </c>
      <c r="G7351" s="150" t="str">
        <f t="shared" si="121"/>
        <v>Carter Jones</v>
      </c>
      <c r="H7351" s="149" t="s">
        <v>6679</v>
      </c>
      <c r="I7351">
        <v>40003645</v>
      </c>
      <c r="K7351" t="s">
        <v>14426</v>
      </c>
      <c r="L7351" t="s">
        <v>12702</v>
      </c>
      <c r="M7351" t="s">
        <v>12703</v>
      </c>
      <c r="N7351" t="s">
        <v>14427</v>
      </c>
      <c r="Q7351" t="s">
        <v>12415</v>
      </c>
      <c r="R7351" t="s">
        <v>12416</v>
      </c>
      <c r="S7351" t="s">
        <v>14428</v>
      </c>
      <c r="U7351" t="s">
        <v>12418</v>
      </c>
      <c r="W7351">
        <v>11</v>
      </c>
      <c r="X7351">
        <v>2</v>
      </c>
      <c r="Y7351" t="s">
        <v>12472</v>
      </c>
      <c r="Z7351" t="s">
        <v>12420</v>
      </c>
      <c r="AA7351" t="s">
        <v>12421</v>
      </c>
      <c r="AB7351" t="s">
        <v>12422</v>
      </c>
      <c r="AC7351">
        <v>2</v>
      </c>
      <c r="AD7351" s="123">
        <v>39111</v>
      </c>
      <c r="AE7351" t="s">
        <v>12423</v>
      </c>
      <c r="AG7351">
        <v>40003645</v>
      </c>
      <c r="AL7351" t="s">
        <v>12422</v>
      </c>
      <c r="AN7351">
        <v>4303706201</v>
      </c>
      <c r="AO7351">
        <v>16</v>
      </c>
      <c r="AP7351" t="s">
        <v>12424</v>
      </c>
      <c r="AQ7351" t="s">
        <v>11408</v>
      </c>
      <c r="AR7351">
        <v>4100</v>
      </c>
      <c r="AT7351">
        <v>0</v>
      </c>
      <c r="AV7351" t="s">
        <v>12702</v>
      </c>
      <c r="AW7351">
        <v>116100</v>
      </c>
    </row>
    <row r="7352" spans="1:49" x14ac:dyDescent="0.25">
      <c r="A7352">
        <v>4100</v>
      </c>
      <c r="B7352">
        <v>30020</v>
      </c>
      <c r="C7352">
        <v>4013</v>
      </c>
      <c r="D7352">
        <v>410</v>
      </c>
      <c r="E7352" s="124" t="s">
        <v>14042</v>
      </c>
      <c r="F7352" t="str">
        <f t="shared" si="120"/>
        <v>Carter JonesNEILSEN &amp; HIEBERT SYSTEMS</v>
      </c>
      <c r="G7352" s="150" t="str">
        <f t="shared" si="121"/>
        <v>Carter Jones</v>
      </c>
      <c r="H7352" s="149" t="s">
        <v>6742</v>
      </c>
      <c r="I7352">
        <v>40005554</v>
      </c>
      <c r="L7352" t="s">
        <v>14429</v>
      </c>
      <c r="M7352" t="s">
        <v>12995</v>
      </c>
      <c r="N7352">
        <v>35124</v>
      </c>
      <c r="O7352">
        <v>1118</v>
      </c>
      <c r="P7352">
        <v>35124</v>
      </c>
      <c r="Q7352" t="s">
        <v>12415</v>
      </c>
      <c r="R7352" t="s">
        <v>12416</v>
      </c>
      <c r="S7352" t="s">
        <v>14430</v>
      </c>
      <c r="U7352" t="s">
        <v>12418</v>
      </c>
      <c r="W7352">
        <v>11</v>
      </c>
      <c r="X7352">
        <v>0</v>
      </c>
      <c r="Y7352" t="s">
        <v>12472</v>
      </c>
      <c r="Z7352" t="s">
        <v>12420</v>
      </c>
      <c r="AA7352" t="s">
        <v>12485</v>
      </c>
      <c r="AB7352" t="s">
        <v>12422</v>
      </c>
      <c r="AC7352">
        <v>2</v>
      </c>
      <c r="AD7352" s="123">
        <v>39695</v>
      </c>
      <c r="AE7352" t="s">
        <v>14314</v>
      </c>
      <c r="AG7352">
        <v>40005554</v>
      </c>
      <c r="AL7352" t="s">
        <v>12422</v>
      </c>
      <c r="AN7352">
        <v>111720001</v>
      </c>
      <c r="AO7352">
        <v>16</v>
      </c>
      <c r="AP7352" t="s">
        <v>12424</v>
      </c>
      <c r="AQ7352" t="s">
        <v>11408</v>
      </c>
      <c r="AR7352">
        <v>4100</v>
      </c>
      <c r="AT7352">
        <v>0</v>
      </c>
      <c r="AV7352" t="s">
        <v>14431</v>
      </c>
      <c r="AW7352">
        <v>116100</v>
      </c>
    </row>
    <row r="7353" spans="1:49" x14ac:dyDescent="0.25">
      <c r="A7353">
        <v>4100</v>
      </c>
      <c r="B7353">
        <v>30020</v>
      </c>
      <c r="C7353">
        <v>4013</v>
      </c>
      <c r="D7353">
        <v>410</v>
      </c>
      <c r="E7353" s="124" t="s">
        <v>14042</v>
      </c>
      <c r="F7353" t="str">
        <f t="shared" si="120"/>
        <v>Carter JonesNISSAN TRADING CORP AMERICAS</v>
      </c>
      <c r="G7353" s="150" t="str">
        <f t="shared" si="121"/>
        <v>Carter Jones</v>
      </c>
      <c r="H7353" s="149" t="s">
        <v>6847</v>
      </c>
      <c r="I7353">
        <v>40007158</v>
      </c>
      <c r="K7353" t="s">
        <v>14432</v>
      </c>
      <c r="L7353" t="s">
        <v>14433</v>
      </c>
      <c r="M7353" t="s">
        <v>12703</v>
      </c>
      <c r="N7353">
        <v>37167</v>
      </c>
      <c r="Q7353" t="s">
        <v>12415</v>
      </c>
      <c r="R7353" t="s">
        <v>12416</v>
      </c>
      <c r="S7353" t="s">
        <v>14434</v>
      </c>
      <c r="U7353" t="s">
        <v>12418</v>
      </c>
      <c r="W7353">
        <v>11</v>
      </c>
      <c r="X7353">
        <v>1</v>
      </c>
      <c r="Y7353" t="s">
        <v>12472</v>
      </c>
      <c r="Z7353" t="s">
        <v>12420</v>
      </c>
      <c r="AA7353" t="s">
        <v>12429</v>
      </c>
      <c r="AB7353" t="s">
        <v>12422</v>
      </c>
      <c r="AC7353">
        <v>2</v>
      </c>
      <c r="AD7353" s="123">
        <v>41506</v>
      </c>
      <c r="AE7353" t="s">
        <v>12431</v>
      </c>
      <c r="AG7353">
        <v>40007158</v>
      </c>
      <c r="AL7353" t="s">
        <v>12422</v>
      </c>
      <c r="AN7353">
        <v>4314907801</v>
      </c>
      <c r="AO7353">
        <v>16</v>
      </c>
      <c r="AP7353" t="s">
        <v>12424</v>
      </c>
      <c r="AQ7353" t="s">
        <v>11408</v>
      </c>
      <c r="AR7353">
        <v>4100</v>
      </c>
      <c r="AT7353">
        <v>0</v>
      </c>
      <c r="AV7353" t="s">
        <v>14435</v>
      </c>
      <c r="AW7353">
        <v>116100</v>
      </c>
    </row>
    <row r="7354" spans="1:49" x14ac:dyDescent="0.25">
      <c r="A7354">
        <v>4100</v>
      </c>
      <c r="B7354">
        <v>30020</v>
      </c>
      <c r="C7354">
        <v>4013</v>
      </c>
      <c r="D7354">
        <v>410</v>
      </c>
      <c r="E7354" s="124" t="s">
        <v>14042</v>
      </c>
      <c r="F7354" t="str">
        <f t="shared" si="120"/>
        <v>Carter JonesNORBORD ALABAMA</v>
      </c>
      <c r="G7354" s="150" t="str">
        <f t="shared" si="121"/>
        <v>Carter Jones</v>
      </c>
      <c r="H7354" s="149" t="s">
        <v>6864</v>
      </c>
      <c r="I7354">
        <v>40008143</v>
      </c>
      <c r="K7354" t="s">
        <v>14436</v>
      </c>
      <c r="L7354" t="s">
        <v>14437</v>
      </c>
      <c r="M7354" t="s">
        <v>12995</v>
      </c>
      <c r="N7354">
        <v>36863</v>
      </c>
      <c r="Q7354" t="s">
        <v>12415</v>
      </c>
      <c r="R7354" t="s">
        <v>12416</v>
      </c>
      <c r="S7354" t="s">
        <v>14438</v>
      </c>
      <c r="U7354" t="s">
        <v>12418</v>
      </c>
      <c r="V7354">
        <v>282</v>
      </c>
      <c r="W7354">
        <v>11</v>
      </c>
      <c r="X7354">
        <v>1</v>
      </c>
      <c r="Y7354" t="s">
        <v>12419</v>
      </c>
      <c r="Z7354" t="s">
        <v>12420</v>
      </c>
      <c r="AA7354" t="s">
        <v>12429</v>
      </c>
      <c r="AB7354" t="s">
        <v>12422</v>
      </c>
      <c r="AC7354">
        <v>2</v>
      </c>
      <c r="AD7354" s="123">
        <v>42885</v>
      </c>
      <c r="AE7354" t="s">
        <v>12431</v>
      </c>
      <c r="AG7354">
        <v>40008143</v>
      </c>
      <c r="AL7354" t="s">
        <v>12422</v>
      </c>
      <c r="AN7354">
        <v>101706401</v>
      </c>
      <c r="AO7354">
        <v>16</v>
      </c>
      <c r="AP7354" t="s">
        <v>12424</v>
      </c>
      <c r="AQ7354" t="s">
        <v>11408</v>
      </c>
      <c r="AR7354">
        <v>4100</v>
      </c>
      <c r="AT7354">
        <v>0</v>
      </c>
      <c r="AV7354" t="s">
        <v>6861</v>
      </c>
      <c r="AW7354">
        <v>116100</v>
      </c>
    </row>
    <row r="7355" spans="1:49" x14ac:dyDescent="0.25">
      <c r="A7355">
        <v>4100</v>
      </c>
      <c r="B7355">
        <v>30020</v>
      </c>
      <c r="C7355">
        <v>4013</v>
      </c>
      <c r="D7355">
        <v>410</v>
      </c>
      <c r="E7355" s="124" t="s">
        <v>14042</v>
      </c>
      <c r="F7355" t="str">
        <f t="shared" si="120"/>
        <v>Carter JonesPACKAGING CORP OF AMERICA</v>
      </c>
      <c r="G7355" s="150" t="str">
        <f t="shared" si="121"/>
        <v>Carter Jones</v>
      </c>
      <c r="H7355" s="149" t="s">
        <v>7138</v>
      </c>
      <c r="I7355">
        <v>40003158</v>
      </c>
      <c r="L7355" t="s">
        <v>14439</v>
      </c>
      <c r="M7355" t="s">
        <v>12995</v>
      </c>
      <c r="O7355">
        <v>231</v>
      </c>
      <c r="P7355">
        <v>35758</v>
      </c>
      <c r="Q7355" t="s">
        <v>12415</v>
      </c>
      <c r="R7355" t="s">
        <v>12416</v>
      </c>
      <c r="S7355">
        <v>2567729696</v>
      </c>
      <c r="U7355" t="s">
        <v>12418</v>
      </c>
      <c r="V7355">
        <v>248</v>
      </c>
      <c r="W7355">
        <v>11</v>
      </c>
      <c r="X7355">
        <v>1</v>
      </c>
      <c r="Y7355" t="s">
        <v>12419</v>
      </c>
      <c r="Z7355" t="s">
        <v>12420</v>
      </c>
      <c r="AA7355" t="s">
        <v>12421</v>
      </c>
      <c r="AB7355" t="s">
        <v>12422</v>
      </c>
      <c r="AC7355">
        <v>2</v>
      </c>
      <c r="AD7355" s="123">
        <v>39111</v>
      </c>
      <c r="AE7355" t="s">
        <v>12423</v>
      </c>
      <c r="AG7355">
        <v>40003158</v>
      </c>
      <c r="AL7355" t="s">
        <v>12422</v>
      </c>
      <c r="AN7355">
        <v>108935101</v>
      </c>
      <c r="AO7355">
        <v>16</v>
      </c>
      <c r="AP7355" t="s">
        <v>12424</v>
      </c>
      <c r="AQ7355" t="s">
        <v>11408</v>
      </c>
      <c r="AR7355">
        <v>4100</v>
      </c>
      <c r="AT7355">
        <v>2005</v>
      </c>
      <c r="AV7355" t="s">
        <v>14440</v>
      </c>
      <c r="AW7355">
        <v>116100</v>
      </c>
    </row>
    <row r="7356" spans="1:49" x14ac:dyDescent="0.25">
      <c r="A7356">
        <v>4100</v>
      </c>
      <c r="B7356">
        <v>30020</v>
      </c>
      <c r="C7356">
        <v>4013</v>
      </c>
      <c r="D7356">
        <v>410</v>
      </c>
      <c r="E7356" s="124" t="s">
        <v>14042</v>
      </c>
      <c r="F7356" t="str">
        <f t="shared" si="120"/>
        <v>Carter JonesPARAGON PANELS</v>
      </c>
      <c r="G7356" s="150" t="str">
        <f t="shared" si="121"/>
        <v>Carter Jones</v>
      </c>
      <c r="H7356" s="149" t="s">
        <v>7186</v>
      </c>
      <c r="I7356">
        <v>40003554</v>
      </c>
      <c r="K7356" t="s">
        <v>14441</v>
      </c>
      <c r="L7356" t="s">
        <v>14442</v>
      </c>
      <c r="M7356" t="s">
        <v>12995</v>
      </c>
      <c r="N7356" t="s">
        <v>14443</v>
      </c>
      <c r="Q7356" t="s">
        <v>12415</v>
      </c>
      <c r="R7356" t="s">
        <v>12416</v>
      </c>
      <c r="S7356" t="s">
        <v>14444</v>
      </c>
      <c r="U7356" t="s">
        <v>12418</v>
      </c>
      <c r="W7356">
        <v>11</v>
      </c>
      <c r="X7356">
        <v>1</v>
      </c>
      <c r="Y7356" t="s">
        <v>12419</v>
      </c>
      <c r="Z7356" t="s">
        <v>12420</v>
      </c>
      <c r="AA7356" t="s">
        <v>12421</v>
      </c>
      <c r="AB7356" t="s">
        <v>14445</v>
      </c>
      <c r="AC7356">
        <v>2</v>
      </c>
      <c r="AD7356" s="123">
        <v>39111</v>
      </c>
      <c r="AE7356" t="s">
        <v>12423</v>
      </c>
      <c r="AG7356">
        <v>40003554</v>
      </c>
      <c r="AL7356" t="s">
        <v>14445</v>
      </c>
      <c r="AN7356">
        <v>100525201</v>
      </c>
      <c r="AO7356">
        <v>16</v>
      </c>
      <c r="AP7356" t="s">
        <v>12424</v>
      </c>
      <c r="AQ7356" t="s">
        <v>11408</v>
      </c>
      <c r="AR7356">
        <v>4100</v>
      </c>
      <c r="AS7356" t="s">
        <v>12491</v>
      </c>
      <c r="AT7356">
        <v>0</v>
      </c>
      <c r="AV7356" t="s">
        <v>14446</v>
      </c>
      <c r="AW7356">
        <v>116100</v>
      </c>
    </row>
    <row r="7357" spans="1:49" x14ac:dyDescent="0.25">
      <c r="A7357">
        <v>4100</v>
      </c>
      <c r="B7357">
        <v>30020</v>
      </c>
      <c r="C7357">
        <v>4013</v>
      </c>
      <c r="D7357">
        <v>417</v>
      </c>
      <c r="E7357" s="124" t="s">
        <v>14042</v>
      </c>
      <c r="F7357" t="str">
        <f t="shared" si="120"/>
        <v>Carter JonesPEYTON'S SOUTHEASTERN</v>
      </c>
      <c r="G7357" s="150" t="str">
        <f t="shared" si="121"/>
        <v>Carter Jones</v>
      </c>
      <c r="H7357" s="149" t="s">
        <v>7332</v>
      </c>
      <c r="I7357">
        <v>40003522</v>
      </c>
      <c r="J7357" t="s">
        <v>14447</v>
      </c>
      <c r="L7357" t="s">
        <v>13061</v>
      </c>
      <c r="M7357" t="s">
        <v>13062</v>
      </c>
      <c r="O7357">
        <v>5229</v>
      </c>
      <c r="P7357">
        <v>97208</v>
      </c>
      <c r="Q7357" t="s">
        <v>12415</v>
      </c>
      <c r="R7357" t="s">
        <v>12416</v>
      </c>
      <c r="S7357" t="s">
        <v>14448</v>
      </c>
      <c r="U7357" t="s">
        <v>12418</v>
      </c>
      <c r="W7357">
        <v>11</v>
      </c>
      <c r="X7357">
        <v>1</v>
      </c>
      <c r="Y7357" t="s">
        <v>12419</v>
      </c>
      <c r="Z7357" t="s">
        <v>12420</v>
      </c>
      <c r="AA7357" t="s">
        <v>12421</v>
      </c>
      <c r="AB7357" t="s">
        <v>12422</v>
      </c>
      <c r="AC7357">
        <v>2</v>
      </c>
      <c r="AD7357" s="123">
        <v>39111</v>
      </c>
      <c r="AE7357" t="s">
        <v>12423</v>
      </c>
      <c r="AG7357">
        <v>40003522</v>
      </c>
      <c r="AL7357" t="s">
        <v>12422</v>
      </c>
      <c r="AN7357">
        <v>3805104601</v>
      </c>
      <c r="AO7357">
        <v>16</v>
      </c>
      <c r="AP7357" t="s">
        <v>12424</v>
      </c>
      <c r="AQ7357" t="s">
        <v>11408</v>
      </c>
      <c r="AR7357">
        <v>4100</v>
      </c>
      <c r="AT7357">
        <v>0</v>
      </c>
      <c r="AV7357" t="s">
        <v>14449</v>
      </c>
      <c r="AW7357">
        <v>116100</v>
      </c>
    </row>
    <row r="7358" spans="1:49" x14ac:dyDescent="0.25">
      <c r="A7358">
        <v>4100</v>
      </c>
      <c r="B7358">
        <v>30020</v>
      </c>
      <c r="C7358">
        <v>4013</v>
      </c>
      <c r="D7358">
        <v>410</v>
      </c>
      <c r="E7358" s="124" t="s">
        <v>14042</v>
      </c>
      <c r="F7358" t="str">
        <f t="shared" si="120"/>
        <v>Carter JonesPLANTATION PATTERNS, LLC.</v>
      </c>
      <c r="G7358" s="150" t="str">
        <f t="shared" si="121"/>
        <v>Carter Jones</v>
      </c>
      <c r="H7358" s="149" t="s">
        <v>13902</v>
      </c>
      <c r="I7358">
        <v>40006752</v>
      </c>
      <c r="K7358" t="s">
        <v>14450</v>
      </c>
      <c r="L7358" t="s">
        <v>12994</v>
      </c>
      <c r="M7358" t="s">
        <v>12995</v>
      </c>
      <c r="N7358">
        <v>35242</v>
      </c>
      <c r="Q7358" t="s">
        <v>12415</v>
      </c>
      <c r="R7358" t="s">
        <v>12416</v>
      </c>
      <c r="S7358" t="s">
        <v>14451</v>
      </c>
      <c r="U7358" t="s">
        <v>12418</v>
      </c>
      <c r="W7358">
        <v>11</v>
      </c>
      <c r="X7358">
        <v>1</v>
      </c>
      <c r="Y7358" t="s">
        <v>12419</v>
      </c>
      <c r="Z7358" t="s">
        <v>12420</v>
      </c>
      <c r="AA7358" t="s">
        <v>12429</v>
      </c>
      <c r="AB7358" t="s">
        <v>12422</v>
      </c>
      <c r="AC7358">
        <v>2</v>
      </c>
      <c r="AD7358" s="123">
        <v>40948</v>
      </c>
      <c r="AE7358" t="s">
        <v>12431</v>
      </c>
      <c r="AG7358">
        <v>40006752</v>
      </c>
      <c r="AL7358" t="s">
        <v>12422</v>
      </c>
      <c r="AN7358">
        <v>111701501</v>
      </c>
      <c r="AO7358">
        <v>16</v>
      </c>
      <c r="AP7358" t="s">
        <v>12424</v>
      </c>
      <c r="AQ7358" t="s">
        <v>11408</v>
      </c>
      <c r="AR7358">
        <v>4100</v>
      </c>
      <c r="AT7358">
        <v>0</v>
      </c>
      <c r="AV7358" t="s">
        <v>14452</v>
      </c>
      <c r="AW7358">
        <v>116100</v>
      </c>
    </row>
    <row r="7359" spans="1:49" x14ac:dyDescent="0.25">
      <c r="A7359">
        <v>4100</v>
      </c>
      <c r="B7359">
        <v>30020</v>
      </c>
      <c r="C7359">
        <v>4013</v>
      </c>
      <c r="D7359">
        <v>410</v>
      </c>
      <c r="E7359" s="124" t="s">
        <v>14042</v>
      </c>
      <c r="F7359" t="str">
        <f t="shared" si="120"/>
        <v>Carter JonesPOLLMAN'S BAKE SHOP</v>
      </c>
      <c r="G7359" s="150" t="str">
        <f t="shared" si="121"/>
        <v>Carter Jones</v>
      </c>
      <c r="H7359" s="149" t="s">
        <v>7411</v>
      </c>
      <c r="I7359">
        <v>40002137</v>
      </c>
      <c r="K7359" t="s">
        <v>14453</v>
      </c>
      <c r="L7359" t="s">
        <v>14129</v>
      </c>
      <c r="M7359" t="s">
        <v>12995</v>
      </c>
      <c r="N7359" t="s">
        <v>14454</v>
      </c>
      <c r="Q7359" t="s">
        <v>12415</v>
      </c>
      <c r="R7359" t="s">
        <v>12416</v>
      </c>
      <c r="S7359" t="s">
        <v>14455</v>
      </c>
      <c r="U7359" t="s">
        <v>12418</v>
      </c>
      <c r="W7359">
        <v>11</v>
      </c>
      <c r="X7359">
        <v>1</v>
      </c>
      <c r="Y7359" t="s">
        <v>12419</v>
      </c>
      <c r="Z7359" t="s">
        <v>12420</v>
      </c>
      <c r="AA7359" t="s">
        <v>12421</v>
      </c>
      <c r="AB7359" t="s">
        <v>12422</v>
      </c>
      <c r="AC7359">
        <v>2</v>
      </c>
      <c r="AD7359" s="123">
        <v>39111</v>
      </c>
      <c r="AE7359" t="s">
        <v>12423</v>
      </c>
      <c r="AG7359">
        <v>40002137</v>
      </c>
      <c r="AL7359" t="s">
        <v>12422</v>
      </c>
      <c r="AN7359">
        <v>109707101</v>
      </c>
      <c r="AO7359">
        <v>16</v>
      </c>
      <c r="AP7359" t="s">
        <v>12424</v>
      </c>
      <c r="AQ7359" t="s">
        <v>11408</v>
      </c>
      <c r="AR7359">
        <v>4100</v>
      </c>
      <c r="AT7359">
        <v>2005</v>
      </c>
      <c r="AV7359" t="s">
        <v>14456</v>
      </c>
      <c r="AW7359">
        <v>116100</v>
      </c>
    </row>
    <row r="7360" spans="1:49" x14ac:dyDescent="0.25">
      <c r="A7360">
        <v>4100</v>
      </c>
      <c r="B7360">
        <v>30020</v>
      </c>
      <c r="C7360">
        <v>4013</v>
      </c>
      <c r="D7360">
        <v>410</v>
      </c>
      <c r="E7360" s="124" t="s">
        <v>14042</v>
      </c>
      <c r="F7360" t="str">
        <f t="shared" si="120"/>
        <v>Carter JonesPOWER &amp; RUBBER SUPPLY, INC</v>
      </c>
      <c r="G7360" s="150" t="str">
        <f t="shared" si="121"/>
        <v>Carter Jones</v>
      </c>
      <c r="H7360" s="149" t="s">
        <v>7441</v>
      </c>
      <c r="I7360">
        <v>40001576</v>
      </c>
      <c r="L7360" t="s">
        <v>14457</v>
      </c>
      <c r="M7360" t="s">
        <v>12995</v>
      </c>
      <c r="O7360">
        <v>1537</v>
      </c>
      <c r="P7360">
        <v>35403</v>
      </c>
      <c r="Q7360" t="s">
        <v>12415</v>
      </c>
      <c r="R7360" t="s">
        <v>12416</v>
      </c>
      <c r="S7360" t="s">
        <v>14458</v>
      </c>
      <c r="U7360" t="s">
        <v>12418</v>
      </c>
      <c r="W7360">
        <v>11</v>
      </c>
      <c r="X7360">
        <v>2</v>
      </c>
      <c r="Y7360" t="s">
        <v>12419</v>
      </c>
      <c r="Z7360" t="s">
        <v>12420</v>
      </c>
      <c r="AA7360" t="s">
        <v>12421</v>
      </c>
      <c r="AB7360" t="s">
        <v>14028</v>
      </c>
      <c r="AC7360">
        <v>2</v>
      </c>
      <c r="AD7360" s="123">
        <v>39111</v>
      </c>
      <c r="AE7360" t="s">
        <v>12423</v>
      </c>
      <c r="AG7360">
        <v>40001576</v>
      </c>
      <c r="AL7360" t="s">
        <v>14028</v>
      </c>
      <c r="AN7360">
        <v>112510201</v>
      </c>
      <c r="AO7360">
        <v>16</v>
      </c>
      <c r="AP7360" t="s">
        <v>12424</v>
      </c>
      <c r="AQ7360" t="s">
        <v>11408</v>
      </c>
      <c r="AR7360">
        <v>4100</v>
      </c>
      <c r="AT7360">
        <v>0</v>
      </c>
      <c r="AV7360" t="s">
        <v>14459</v>
      </c>
      <c r="AW7360">
        <v>116100</v>
      </c>
    </row>
    <row r="7361" spans="1:49" x14ac:dyDescent="0.25">
      <c r="A7361">
        <v>4100</v>
      </c>
      <c r="B7361">
        <v>30020</v>
      </c>
      <c r="C7361">
        <v>4013</v>
      </c>
      <c r="D7361">
        <v>410</v>
      </c>
      <c r="E7361" s="124" t="s">
        <v>14042</v>
      </c>
      <c r="F7361" t="str">
        <f t="shared" si="120"/>
        <v>Carter JonesPRO SOURCE INDUSTRIAL LLC</v>
      </c>
      <c r="G7361" s="150" t="str">
        <f t="shared" si="121"/>
        <v>Carter Jones</v>
      </c>
      <c r="H7361" s="149" t="s">
        <v>7578</v>
      </c>
      <c r="I7361">
        <v>40008982</v>
      </c>
      <c r="J7361" t="s">
        <v>14460</v>
      </c>
      <c r="K7361" t="s">
        <v>14461</v>
      </c>
      <c r="L7361" t="s">
        <v>14152</v>
      </c>
      <c r="M7361" t="s">
        <v>12703</v>
      </c>
      <c r="N7361">
        <v>37407</v>
      </c>
      <c r="Q7361" t="s">
        <v>12415</v>
      </c>
      <c r="R7361" t="s">
        <v>12416</v>
      </c>
      <c r="S7361" t="s">
        <v>14462</v>
      </c>
      <c r="U7361" t="s">
        <v>12418</v>
      </c>
      <c r="W7361">
        <v>11</v>
      </c>
      <c r="X7361">
        <v>2</v>
      </c>
      <c r="Y7361" t="s">
        <v>12472</v>
      </c>
      <c r="Z7361" t="s">
        <v>12420</v>
      </c>
      <c r="AA7361" t="s">
        <v>12485</v>
      </c>
      <c r="AB7361" t="s">
        <v>12422</v>
      </c>
      <c r="AC7361">
        <v>2</v>
      </c>
      <c r="AD7361" s="123">
        <v>44146</v>
      </c>
      <c r="AE7361" t="s">
        <v>12528</v>
      </c>
      <c r="AG7361">
        <v>40008982</v>
      </c>
      <c r="AL7361" t="s">
        <v>12422</v>
      </c>
      <c r="AN7361">
        <v>4306500901</v>
      </c>
      <c r="AO7361">
        <v>16</v>
      </c>
      <c r="AP7361" t="s">
        <v>12424</v>
      </c>
      <c r="AQ7361" t="s">
        <v>11408</v>
      </c>
      <c r="AR7361">
        <v>4100</v>
      </c>
      <c r="AT7361">
        <v>0</v>
      </c>
      <c r="AV7361" t="s">
        <v>14463</v>
      </c>
      <c r="AW7361">
        <v>116100</v>
      </c>
    </row>
    <row r="7362" spans="1:49" x14ac:dyDescent="0.25">
      <c r="A7362">
        <v>4100</v>
      </c>
      <c r="B7362">
        <v>30020</v>
      </c>
      <c r="C7362">
        <v>4013</v>
      </c>
      <c r="D7362">
        <v>410</v>
      </c>
      <c r="E7362" s="124" t="s">
        <v>14042</v>
      </c>
      <c r="F7362" t="str">
        <f t="shared" si="120"/>
        <v>Carter JonesPROSPECT QUOTE AND N/C TEST</v>
      </c>
      <c r="G7362" s="150" t="str">
        <f t="shared" si="121"/>
        <v>Carter Jones</v>
      </c>
      <c r="H7362" s="149" t="s">
        <v>7645</v>
      </c>
      <c r="I7362">
        <v>40404013</v>
      </c>
      <c r="K7362" t="s">
        <v>13167</v>
      </c>
      <c r="L7362" t="s">
        <v>13168</v>
      </c>
      <c r="M7362" t="s">
        <v>13169</v>
      </c>
      <c r="N7362">
        <v>28078</v>
      </c>
      <c r="Q7362" t="s">
        <v>12415</v>
      </c>
      <c r="R7362" t="s">
        <v>12416</v>
      </c>
      <c r="S7362" t="s">
        <v>13170</v>
      </c>
      <c r="U7362" t="s">
        <v>12418</v>
      </c>
      <c r="W7362">
        <v>11</v>
      </c>
      <c r="X7362">
        <v>1</v>
      </c>
      <c r="Y7362" t="s">
        <v>12419</v>
      </c>
      <c r="Z7362" t="s">
        <v>12420</v>
      </c>
      <c r="AA7362" t="s">
        <v>12429</v>
      </c>
      <c r="AB7362" t="s">
        <v>12422</v>
      </c>
      <c r="AC7362">
        <v>2</v>
      </c>
      <c r="AD7362" s="123">
        <v>41578</v>
      </c>
      <c r="AE7362" t="s">
        <v>12431</v>
      </c>
      <c r="AG7362">
        <v>40404013</v>
      </c>
      <c r="AL7362" t="s">
        <v>12422</v>
      </c>
      <c r="AN7362">
        <v>3411915001</v>
      </c>
      <c r="AO7362">
        <v>16</v>
      </c>
      <c r="AP7362" t="s">
        <v>12424</v>
      </c>
      <c r="AQ7362" t="s">
        <v>11408</v>
      </c>
      <c r="AR7362">
        <v>4100</v>
      </c>
      <c r="AT7362">
        <v>0</v>
      </c>
      <c r="AV7362" t="s">
        <v>13171</v>
      </c>
      <c r="AW7362">
        <v>116100</v>
      </c>
    </row>
    <row r="7363" spans="1:49" x14ac:dyDescent="0.25">
      <c r="A7363">
        <v>4100</v>
      </c>
      <c r="B7363">
        <v>30020</v>
      </c>
      <c r="C7363">
        <v>4013</v>
      </c>
      <c r="D7363">
        <v>410</v>
      </c>
      <c r="E7363" s="124" t="s">
        <v>14042</v>
      </c>
      <c r="F7363" t="str">
        <f t="shared" ref="F7363:F7426" si="122">CONCATENATE(G7363, H7363)</f>
        <v>Carter JonesPSI CONSTRUCTION COMPANY</v>
      </c>
      <c r="G7363" s="150" t="str">
        <f t="shared" si="121"/>
        <v>Carter Jones</v>
      </c>
      <c r="H7363" s="149" t="s">
        <v>7655</v>
      </c>
      <c r="I7363">
        <v>40006312</v>
      </c>
      <c r="K7363" t="s">
        <v>14464</v>
      </c>
      <c r="L7363" t="s">
        <v>14079</v>
      </c>
      <c r="M7363" t="s">
        <v>12703</v>
      </c>
      <c r="N7363">
        <v>38118</v>
      </c>
      <c r="Q7363" t="s">
        <v>12415</v>
      </c>
      <c r="R7363" t="s">
        <v>12416</v>
      </c>
      <c r="S7363" t="s">
        <v>14465</v>
      </c>
      <c r="U7363" t="s">
        <v>12418</v>
      </c>
      <c r="W7363">
        <v>11</v>
      </c>
      <c r="X7363">
        <v>0</v>
      </c>
      <c r="Y7363" t="s">
        <v>12419</v>
      </c>
      <c r="Z7363" t="s">
        <v>12420</v>
      </c>
      <c r="AA7363" t="s">
        <v>12429</v>
      </c>
      <c r="AB7363" t="s">
        <v>12422</v>
      </c>
      <c r="AC7363">
        <v>2</v>
      </c>
      <c r="AD7363" s="123">
        <v>40323</v>
      </c>
      <c r="AE7363" t="s">
        <v>12431</v>
      </c>
      <c r="AG7363">
        <v>40006312</v>
      </c>
      <c r="AL7363" t="s">
        <v>12422</v>
      </c>
      <c r="AN7363">
        <v>4315705601</v>
      </c>
      <c r="AO7363">
        <v>16</v>
      </c>
      <c r="AP7363" t="s">
        <v>12424</v>
      </c>
      <c r="AQ7363" t="s">
        <v>11408</v>
      </c>
      <c r="AR7363">
        <v>4100</v>
      </c>
      <c r="AT7363">
        <v>0</v>
      </c>
      <c r="AV7363" t="s">
        <v>14466</v>
      </c>
      <c r="AW7363">
        <v>116100</v>
      </c>
    </row>
    <row r="7364" spans="1:49" x14ac:dyDescent="0.25">
      <c r="A7364">
        <v>4100</v>
      </c>
      <c r="B7364">
        <v>30020</v>
      </c>
      <c r="C7364">
        <v>4013</v>
      </c>
      <c r="D7364">
        <v>410</v>
      </c>
      <c r="E7364" s="124" t="s">
        <v>14042</v>
      </c>
      <c r="F7364" t="str">
        <f t="shared" si="122"/>
        <v>Carter JonesREGIONAL SUPPLY - MARIETTA (RP)</v>
      </c>
      <c r="G7364" s="150" t="str">
        <f t="shared" si="121"/>
        <v>Carter Jones</v>
      </c>
      <c r="H7364" s="149" t="s">
        <v>7870</v>
      </c>
      <c r="I7364">
        <v>40008337</v>
      </c>
      <c r="K7364" t="s">
        <v>14467</v>
      </c>
      <c r="L7364" t="s">
        <v>14093</v>
      </c>
      <c r="M7364" t="s">
        <v>12692</v>
      </c>
      <c r="N7364">
        <v>30066</v>
      </c>
      <c r="Q7364" t="s">
        <v>12415</v>
      </c>
      <c r="R7364" t="s">
        <v>12416</v>
      </c>
      <c r="S7364" t="s">
        <v>14094</v>
      </c>
      <c r="U7364" t="s">
        <v>12418</v>
      </c>
      <c r="W7364">
        <v>11</v>
      </c>
      <c r="X7364">
        <v>2</v>
      </c>
      <c r="Y7364" t="s">
        <v>12472</v>
      </c>
      <c r="Z7364" t="s">
        <v>12420</v>
      </c>
      <c r="AA7364" t="s">
        <v>12429</v>
      </c>
      <c r="AB7364" t="s">
        <v>12473</v>
      </c>
      <c r="AC7364">
        <v>2</v>
      </c>
      <c r="AD7364" s="123">
        <v>43178</v>
      </c>
      <c r="AE7364" t="s">
        <v>12431</v>
      </c>
      <c r="AG7364">
        <v>40008337</v>
      </c>
      <c r="AL7364" t="s">
        <v>12473</v>
      </c>
      <c r="AN7364">
        <v>1106707901</v>
      </c>
      <c r="AO7364">
        <v>16</v>
      </c>
      <c r="AP7364" t="s">
        <v>12424</v>
      </c>
      <c r="AQ7364" t="s">
        <v>11408</v>
      </c>
      <c r="AR7364">
        <v>4100</v>
      </c>
      <c r="AS7364" t="s">
        <v>12491</v>
      </c>
      <c r="AT7364">
        <v>0</v>
      </c>
      <c r="AV7364" t="s">
        <v>14468</v>
      </c>
      <c r="AW7364">
        <v>116100</v>
      </c>
    </row>
    <row r="7365" spans="1:49" x14ac:dyDescent="0.25">
      <c r="A7365">
        <v>4100</v>
      </c>
      <c r="B7365">
        <v>30020</v>
      </c>
      <c r="C7365">
        <v>4013</v>
      </c>
      <c r="D7365">
        <v>410</v>
      </c>
      <c r="E7365" s="124" t="s">
        <v>14042</v>
      </c>
      <c r="F7365" t="str">
        <f t="shared" si="122"/>
        <v>Carter JonesRICH PRODUCTS CORP - MURFREESBORO</v>
      </c>
      <c r="G7365" s="150" t="str">
        <f t="shared" si="121"/>
        <v>Carter Jones</v>
      </c>
      <c r="H7365" s="149" t="s">
        <v>7936</v>
      </c>
      <c r="I7365">
        <v>40006689</v>
      </c>
      <c r="L7365" t="s">
        <v>14469</v>
      </c>
      <c r="M7365" t="s">
        <v>12445</v>
      </c>
      <c r="O7365">
        <v>649</v>
      </c>
      <c r="P7365" t="s">
        <v>14470</v>
      </c>
      <c r="Q7365" t="s">
        <v>12415</v>
      </c>
      <c r="R7365" t="s">
        <v>12416</v>
      </c>
      <c r="S7365" t="s">
        <v>14471</v>
      </c>
      <c r="U7365" t="s">
        <v>12418</v>
      </c>
      <c r="W7365">
        <v>11</v>
      </c>
      <c r="X7365">
        <v>1</v>
      </c>
      <c r="Y7365" t="s">
        <v>12419</v>
      </c>
      <c r="Z7365" t="s">
        <v>12420</v>
      </c>
      <c r="AA7365" t="s">
        <v>12429</v>
      </c>
      <c r="AB7365" t="s">
        <v>12422</v>
      </c>
      <c r="AC7365">
        <v>2</v>
      </c>
      <c r="AD7365" s="123">
        <v>40870</v>
      </c>
      <c r="AE7365" t="s">
        <v>12431</v>
      </c>
      <c r="AG7365">
        <v>40006689</v>
      </c>
      <c r="AL7365" t="s">
        <v>12422</v>
      </c>
      <c r="AN7365">
        <v>3302902901</v>
      </c>
      <c r="AO7365">
        <v>16</v>
      </c>
      <c r="AP7365" t="s">
        <v>12424</v>
      </c>
      <c r="AQ7365" t="s">
        <v>11408</v>
      </c>
      <c r="AR7365">
        <v>4100</v>
      </c>
      <c r="AT7365">
        <v>0</v>
      </c>
      <c r="AV7365" t="s">
        <v>14472</v>
      </c>
      <c r="AW7365">
        <v>116100</v>
      </c>
    </row>
    <row r="7366" spans="1:49" x14ac:dyDescent="0.25">
      <c r="A7366">
        <v>4100</v>
      </c>
      <c r="B7366">
        <v>30020</v>
      </c>
      <c r="C7366">
        <v>4013</v>
      </c>
      <c r="D7366">
        <v>410</v>
      </c>
      <c r="E7366" s="124" t="s">
        <v>14042</v>
      </c>
      <c r="F7366" t="str">
        <f t="shared" si="122"/>
        <v>Carter JonesSANMINA CORPORATION</v>
      </c>
      <c r="G7366" s="150" t="str">
        <f t="shared" si="121"/>
        <v>Carter Jones</v>
      </c>
      <c r="H7366" s="149" t="s">
        <v>8192</v>
      </c>
      <c r="I7366">
        <v>40008283</v>
      </c>
      <c r="J7366" t="s">
        <v>14473</v>
      </c>
      <c r="L7366" t="s">
        <v>14320</v>
      </c>
      <c r="M7366" t="s">
        <v>12995</v>
      </c>
      <c r="O7366">
        <v>70001</v>
      </c>
      <c r="P7366">
        <v>35807</v>
      </c>
      <c r="Q7366" t="s">
        <v>12415</v>
      </c>
      <c r="R7366" t="s">
        <v>12416</v>
      </c>
      <c r="S7366" t="s">
        <v>14474</v>
      </c>
      <c r="U7366" t="s">
        <v>12418</v>
      </c>
      <c r="W7366">
        <v>11</v>
      </c>
      <c r="X7366">
        <v>0</v>
      </c>
      <c r="Y7366" t="s">
        <v>12472</v>
      </c>
      <c r="Z7366" t="s">
        <v>12420</v>
      </c>
      <c r="AA7366" t="s">
        <v>12429</v>
      </c>
      <c r="AB7366" t="s">
        <v>12422</v>
      </c>
      <c r="AC7366">
        <v>2</v>
      </c>
      <c r="AD7366" s="123">
        <v>43115</v>
      </c>
      <c r="AE7366" t="s">
        <v>12431</v>
      </c>
      <c r="AG7366">
        <v>40008283</v>
      </c>
      <c r="AL7366" t="s">
        <v>12422</v>
      </c>
      <c r="AN7366">
        <v>108905801</v>
      </c>
      <c r="AO7366">
        <v>16</v>
      </c>
      <c r="AP7366" t="s">
        <v>12424</v>
      </c>
      <c r="AQ7366" t="s">
        <v>11408</v>
      </c>
      <c r="AR7366">
        <v>4100</v>
      </c>
      <c r="AT7366">
        <v>0</v>
      </c>
      <c r="AV7366" t="s">
        <v>14475</v>
      </c>
      <c r="AW7366">
        <v>116100</v>
      </c>
    </row>
    <row r="7367" spans="1:49" x14ac:dyDescent="0.25">
      <c r="A7367">
        <v>4100</v>
      </c>
      <c r="B7367">
        <v>30020</v>
      </c>
      <c r="C7367">
        <v>4013</v>
      </c>
      <c r="D7367">
        <v>417</v>
      </c>
      <c r="E7367" s="124" t="s">
        <v>14042</v>
      </c>
      <c r="F7367" t="str">
        <f t="shared" si="122"/>
        <v>Carter JonesSERVICEMAX CORP.</v>
      </c>
      <c r="G7367" s="150" t="str">
        <f t="shared" si="121"/>
        <v>Carter Jones</v>
      </c>
      <c r="H7367" s="149" t="s">
        <v>8330</v>
      </c>
      <c r="I7367">
        <v>40006905</v>
      </c>
      <c r="L7367" t="s">
        <v>14152</v>
      </c>
      <c r="M7367" t="s">
        <v>12703</v>
      </c>
      <c r="O7367">
        <v>21922</v>
      </c>
      <c r="P7367">
        <v>37424</v>
      </c>
      <c r="Q7367" t="s">
        <v>12415</v>
      </c>
      <c r="R7367" t="s">
        <v>12416</v>
      </c>
      <c r="S7367" t="s">
        <v>14476</v>
      </c>
      <c r="U7367" t="s">
        <v>12418</v>
      </c>
      <c r="W7367">
        <v>11</v>
      </c>
      <c r="X7367">
        <v>0</v>
      </c>
      <c r="Y7367" t="s">
        <v>12419</v>
      </c>
      <c r="Z7367" t="s">
        <v>12420</v>
      </c>
      <c r="AA7367" t="s">
        <v>12429</v>
      </c>
      <c r="AB7367" t="s">
        <v>12422</v>
      </c>
      <c r="AC7367">
        <v>2</v>
      </c>
      <c r="AD7367" s="123">
        <v>41177</v>
      </c>
      <c r="AE7367" t="s">
        <v>12431</v>
      </c>
      <c r="AG7367">
        <v>40006905</v>
      </c>
      <c r="AL7367" t="s">
        <v>12422</v>
      </c>
      <c r="AN7367">
        <v>4306500901</v>
      </c>
      <c r="AO7367">
        <v>16</v>
      </c>
      <c r="AP7367" t="s">
        <v>12424</v>
      </c>
      <c r="AQ7367" t="s">
        <v>11408</v>
      </c>
      <c r="AR7367">
        <v>4100</v>
      </c>
      <c r="AT7367">
        <v>0</v>
      </c>
      <c r="AV7367" t="s">
        <v>14477</v>
      </c>
      <c r="AW7367">
        <v>116100</v>
      </c>
    </row>
    <row r="7368" spans="1:49" x14ac:dyDescent="0.25">
      <c r="A7368">
        <v>4100</v>
      </c>
      <c r="B7368">
        <v>30020</v>
      </c>
      <c r="C7368">
        <v>4013</v>
      </c>
      <c r="D7368">
        <v>410</v>
      </c>
      <c r="E7368" s="124" t="s">
        <v>14042</v>
      </c>
      <c r="F7368" t="str">
        <f t="shared" si="122"/>
        <v>Carter JonesSHAW INDUSTRIES GROUP-SOUTH PITTSBU</v>
      </c>
      <c r="G7368" s="150" t="str">
        <f t="shared" si="121"/>
        <v>Carter Jones</v>
      </c>
      <c r="H7368" s="149" t="s">
        <v>8357</v>
      </c>
      <c r="I7368">
        <v>40007046</v>
      </c>
      <c r="K7368" t="s">
        <v>14478</v>
      </c>
      <c r="L7368" t="s">
        <v>14479</v>
      </c>
      <c r="M7368" t="s">
        <v>12692</v>
      </c>
      <c r="N7368" t="s">
        <v>14480</v>
      </c>
      <c r="Q7368" t="s">
        <v>12415</v>
      </c>
      <c r="R7368" t="s">
        <v>12416</v>
      </c>
      <c r="S7368" t="s">
        <v>14481</v>
      </c>
      <c r="U7368" t="s">
        <v>12418</v>
      </c>
      <c r="W7368">
        <v>11</v>
      </c>
      <c r="X7368">
        <v>1</v>
      </c>
      <c r="Y7368" t="s">
        <v>12419</v>
      </c>
      <c r="Z7368" t="s">
        <v>12420</v>
      </c>
      <c r="AA7368" t="s">
        <v>14482</v>
      </c>
      <c r="AB7368" t="s">
        <v>12757</v>
      </c>
      <c r="AC7368">
        <v>2</v>
      </c>
      <c r="AD7368" s="123">
        <v>41366</v>
      </c>
      <c r="AE7368" t="s">
        <v>12431</v>
      </c>
      <c r="AG7368">
        <v>40007046</v>
      </c>
      <c r="AL7368" t="s">
        <v>12757</v>
      </c>
      <c r="AN7368">
        <v>1131303601</v>
      </c>
      <c r="AO7368">
        <v>16</v>
      </c>
      <c r="AP7368" t="s">
        <v>12424</v>
      </c>
      <c r="AQ7368" t="s">
        <v>11408</v>
      </c>
      <c r="AR7368">
        <v>4100</v>
      </c>
      <c r="AT7368">
        <v>0</v>
      </c>
      <c r="AV7368" t="s">
        <v>14483</v>
      </c>
      <c r="AW7368">
        <v>116100</v>
      </c>
    </row>
    <row r="7369" spans="1:49" x14ac:dyDescent="0.25">
      <c r="A7369">
        <v>4100</v>
      </c>
      <c r="B7369">
        <v>30020</v>
      </c>
      <c r="C7369">
        <v>4013</v>
      </c>
      <c r="D7369">
        <v>417</v>
      </c>
      <c r="E7369" s="124" t="s">
        <v>14042</v>
      </c>
      <c r="F7369" t="str">
        <f t="shared" si="122"/>
        <v>Carter JonesSOUTHEAST RUBBER &amp; SAFETY</v>
      </c>
      <c r="G7369" s="150" t="str">
        <f t="shared" si="121"/>
        <v>Carter Jones</v>
      </c>
      <c r="H7369" s="149" t="s">
        <v>8573</v>
      </c>
      <c r="I7369">
        <v>40003109</v>
      </c>
      <c r="K7369" t="s">
        <v>14484</v>
      </c>
      <c r="L7369" t="s">
        <v>14152</v>
      </c>
      <c r="M7369" t="s">
        <v>12703</v>
      </c>
      <c r="N7369" t="s">
        <v>14485</v>
      </c>
      <c r="Q7369" t="s">
        <v>12415</v>
      </c>
      <c r="R7369" t="s">
        <v>12416</v>
      </c>
      <c r="S7369" t="s">
        <v>14486</v>
      </c>
      <c r="T7369">
        <v>309520</v>
      </c>
      <c r="U7369" t="s">
        <v>12418</v>
      </c>
      <c r="W7369">
        <v>11</v>
      </c>
      <c r="X7369">
        <v>2</v>
      </c>
      <c r="Y7369" t="s">
        <v>12472</v>
      </c>
      <c r="Z7369" t="s">
        <v>12420</v>
      </c>
      <c r="AA7369" t="s">
        <v>12421</v>
      </c>
      <c r="AB7369" t="s">
        <v>12422</v>
      </c>
      <c r="AC7369">
        <v>2</v>
      </c>
      <c r="AD7369" s="123">
        <v>39111</v>
      </c>
      <c r="AE7369" t="s">
        <v>12423</v>
      </c>
      <c r="AG7369">
        <v>40003109</v>
      </c>
      <c r="AL7369" t="s">
        <v>12422</v>
      </c>
      <c r="AN7369">
        <v>4306500901</v>
      </c>
      <c r="AO7369">
        <v>16</v>
      </c>
      <c r="AP7369" t="s">
        <v>12424</v>
      </c>
      <c r="AQ7369" t="s">
        <v>11408</v>
      </c>
      <c r="AR7369">
        <v>4100</v>
      </c>
      <c r="AT7369">
        <v>2005</v>
      </c>
      <c r="AV7369" t="s">
        <v>14487</v>
      </c>
      <c r="AW7369">
        <v>116100</v>
      </c>
    </row>
    <row r="7370" spans="1:49" x14ac:dyDescent="0.25">
      <c r="A7370">
        <v>4100</v>
      </c>
      <c r="B7370">
        <v>30020</v>
      </c>
      <c r="C7370">
        <v>4013</v>
      </c>
      <c r="D7370">
        <v>410</v>
      </c>
      <c r="E7370" s="124" t="s">
        <v>14042</v>
      </c>
      <c r="F7370" t="str">
        <f t="shared" si="122"/>
        <v>Carter JonesSOUTHFRESH FARMS</v>
      </c>
      <c r="G7370" s="150" t="str">
        <f t="shared" si="121"/>
        <v>Carter Jones</v>
      </c>
      <c r="H7370" s="149" t="s">
        <v>8594</v>
      </c>
      <c r="I7370">
        <v>40007375</v>
      </c>
      <c r="J7370" t="s">
        <v>14488</v>
      </c>
      <c r="L7370" t="s">
        <v>14489</v>
      </c>
      <c r="M7370" t="s">
        <v>12995</v>
      </c>
      <c r="O7370">
        <v>191</v>
      </c>
      <c r="P7370">
        <v>35462</v>
      </c>
      <c r="Q7370" t="s">
        <v>12415</v>
      </c>
      <c r="R7370" t="s">
        <v>12416</v>
      </c>
      <c r="S7370" t="s">
        <v>14490</v>
      </c>
      <c r="U7370" t="s">
        <v>12418</v>
      </c>
      <c r="W7370">
        <v>11</v>
      </c>
      <c r="X7370">
        <v>1</v>
      </c>
      <c r="Y7370" t="s">
        <v>12419</v>
      </c>
      <c r="Z7370" t="s">
        <v>12420</v>
      </c>
      <c r="AA7370" t="s">
        <v>12429</v>
      </c>
      <c r="AB7370" t="s">
        <v>12422</v>
      </c>
      <c r="AC7370">
        <v>2</v>
      </c>
      <c r="AD7370" s="123">
        <v>41803</v>
      </c>
      <c r="AE7370" t="s">
        <v>12431</v>
      </c>
      <c r="AG7370">
        <v>40007375</v>
      </c>
      <c r="AL7370" t="s">
        <v>12422</v>
      </c>
      <c r="AN7370">
        <v>106303401</v>
      </c>
      <c r="AO7370">
        <v>16</v>
      </c>
      <c r="AP7370" t="s">
        <v>12424</v>
      </c>
      <c r="AQ7370" t="s">
        <v>11408</v>
      </c>
      <c r="AR7370">
        <v>4100</v>
      </c>
      <c r="AT7370">
        <v>0</v>
      </c>
      <c r="AV7370" t="s">
        <v>14491</v>
      </c>
      <c r="AW7370">
        <v>116100</v>
      </c>
    </row>
    <row r="7371" spans="1:49" x14ac:dyDescent="0.25">
      <c r="A7371">
        <v>4100</v>
      </c>
      <c r="B7371">
        <v>30020</v>
      </c>
      <c r="C7371">
        <v>4013</v>
      </c>
      <c r="D7371">
        <v>410</v>
      </c>
      <c r="E7371" s="124" t="s">
        <v>14042</v>
      </c>
      <c r="F7371" t="str">
        <f t="shared" si="122"/>
        <v>Carter JonesSTOREROOM SOLUTIONS</v>
      </c>
      <c r="G7371" s="150" t="str">
        <f t="shared" si="121"/>
        <v>Carter Jones</v>
      </c>
      <c r="H7371" s="149" t="s">
        <v>8750</v>
      </c>
      <c r="I7371">
        <v>40007208</v>
      </c>
      <c r="K7371" t="s">
        <v>14492</v>
      </c>
      <c r="L7371" t="s">
        <v>14493</v>
      </c>
      <c r="M7371" t="s">
        <v>12560</v>
      </c>
      <c r="N7371">
        <v>18801</v>
      </c>
      <c r="Q7371" t="s">
        <v>12415</v>
      </c>
      <c r="R7371" t="s">
        <v>12416</v>
      </c>
      <c r="S7371" t="s">
        <v>14494</v>
      </c>
      <c r="U7371" t="s">
        <v>12418</v>
      </c>
      <c r="W7371">
        <v>11</v>
      </c>
      <c r="X7371">
        <v>1</v>
      </c>
      <c r="Y7371" t="s">
        <v>12472</v>
      </c>
      <c r="Z7371" t="s">
        <v>12420</v>
      </c>
      <c r="AA7371" t="s">
        <v>12485</v>
      </c>
      <c r="AB7371" t="s">
        <v>12997</v>
      </c>
      <c r="AC7371">
        <v>2</v>
      </c>
      <c r="AD7371" s="123">
        <v>41572</v>
      </c>
      <c r="AE7371" t="s">
        <v>12528</v>
      </c>
      <c r="AG7371">
        <v>40007208</v>
      </c>
      <c r="AL7371" t="s">
        <v>12997</v>
      </c>
      <c r="AN7371">
        <v>3911587971</v>
      </c>
      <c r="AO7371">
        <v>16</v>
      </c>
      <c r="AP7371" t="s">
        <v>12424</v>
      </c>
      <c r="AQ7371" t="s">
        <v>11408</v>
      </c>
      <c r="AR7371">
        <v>4100</v>
      </c>
      <c r="AT7371">
        <v>0</v>
      </c>
      <c r="AV7371" t="s">
        <v>14495</v>
      </c>
      <c r="AW7371">
        <v>116100</v>
      </c>
    </row>
    <row r="7372" spans="1:49" x14ac:dyDescent="0.25">
      <c r="A7372">
        <v>4100</v>
      </c>
      <c r="B7372">
        <v>30020</v>
      </c>
      <c r="C7372">
        <v>4013</v>
      </c>
      <c r="D7372">
        <v>410</v>
      </c>
      <c r="E7372" s="124" t="s">
        <v>14042</v>
      </c>
      <c r="F7372" t="str">
        <f t="shared" si="122"/>
        <v>Carter JonesSYNERGY DESIGN &amp; INTEGRATION, LLC</v>
      </c>
      <c r="G7372" s="150" t="str">
        <f t="shared" si="121"/>
        <v>Carter Jones</v>
      </c>
      <c r="H7372" s="149" t="s">
        <v>8860</v>
      </c>
      <c r="I7372">
        <v>40008998</v>
      </c>
      <c r="K7372" t="s">
        <v>14496</v>
      </c>
      <c r="L7372" t="s">
        <v>14168</v>
      </c>
      <c r="M7372" t="s">
        <v>12703</v>
      </c>
      <c r="N7372">
        <v>37064</v>
      </c>
      <c r="Q7372" t="s">
        <v>12415</v>
      </c>
      <c r="R7372" t="s">
        <v>12416</v>
      </c>
      <c r="S7372" t="s">
        <v>14497</v>
      </c>
      <c r="U7372" t="s">
        <v>12418</v>
      </c>
      <c r="W7372">
        <v>11</v>
      </c>
      <c r="X7372">
        <v>0</v>
      </c>
      <c r="Y7372" t="s">
        <v>12419</v>
      </c>
      <c r="Z7372" t="s">
        <v>12420</v>
      </c>
      <c r="AA7372" t="s">
        <v>14498</v>
      </c>
      <c r="AB7372" t="s">
        <v>12422</v>
      </c>
      <c r="AC7372">
        <v>2</v>
      </c>
      <c r="AD7372" s="123">
        <v>42837</v>
      </c>
      <c r="AE7372" t="s">
        <v>12431</v>
      </c>
      <c r="AG7372">
        <v>40008998</v>
      </c>
      <c r="AL7372" t="s">
        <v>12422</v>
      </c>
      <c r="AN7372">
        <v>4318702801</v>
      </c>
      <c r="AO7372">
        <v>16</v>
      </c>
      <c r="AP7372" t="s">
        <v>12424</v>
      </c>
      <c r="AQ7372" t="s">
        <v>11408</v>
      </c>
      <c r="AR7372">
        <v>4100</v>
      </c>
      <c r="AT7372">
        <v>0</v>
      </c>
      <c r="AV7372" t="s">
        <v>14499</v>
      </c>
      <c r="AW7372">
        <v>116100</v>
      </c>
    </row>
    <row r="7373" spans="1:49" x14ac:dyDescent="0.25">
      <c r="A7373">
        <v>4100</v>
      </c>
      <c r="B7373">
        <v>30020</v>
      </c>
      <c r="C7373">
        <v>4013</v>
      </c>
      <c r="D7373">
        <v>410</v>
      </c>
      <c r="E7373" s="124" t="s">
        <v>14042</v>
      </c>
      <c r="F7373" t="str">
        <f t="shared" si="122"/>
        <v>Carter JonesTHE DAVIS GROUPE, LLC</v>
      </c>
      <c r="G7373" s="150" t="str">
        <f t="shared" si="121"/>
        <v>Carter Jones</v>
      </c>
      <c r="H7373" s="149" t="s">
        <v>9014</v>
      </c>
      <c r="I7373">
        <v>40008560</v>
      </c>
      <c r="K7373" t="s">
        <v>14500</v>
      </c>
      <c r="L7373" t="s">
        <v>14245</v>
      </c>
      <c r="M7373" t="s">
        <v>12703</v>
      </c>
      <c r="N7373">
        <v>37130</v>
      </c>
      <c r="Q7373" t="s">
        <v>12415</v>
      </c>
      <c r="R7373" t="s">
        <v>12416</v>
      </c>
      <c r="S7373" t="s">
        <v>14501</v>
      </c>
      <c r="U7373" t="s">
        <v>12418</v>
      </c>
      <c r="W7373">
        <v>11</v>
      </c>
      <c r="X7373">
        <v>0</v>
      </c>
      <c r="Y7373" t="s">
        <v>12419</v>
      </c>
      <c r="Z7373" t="s">
        <v>12420</v>
      </c>
      <c r="AA7373" t="s">
        <v>12429</v>
      </c>
      <c r="AB7373" t="s">
        <v>12757</v>
      </c>
      <c r="AC7373">
        <v>2</v>
      </c>
      <c r="AD7373" s="123">
        <v>43490</v>
      </c>
      <c r="AE7373" t="s">
        <v>12431</v>
      </c>
      <c r="AG7373">
        <v>40008560</v>
      </c>
      <c r="AL7373" t="s">
        <v>12757</v>
      </c>
      <c r="AN7373">
        <v>4314906101</v>
      </c>
      <c r="AO7373">
        <v>16</v>
      </c>
      <c r="AP7373" t="s">
        <v>12424</v>
      </c>
      <c r="AQ7373" t="s">
        <v>11408</v>
      </c>
      <c r="AR7373">
        <v>4100</v>
      </c>
      <c r="AT7373">
        <v>0</v>
      </c>
      <c r="AV7373" t="s">
        <v>14502</v>
      </c>
      <c r="AW7373">
        <v>116100</v>
      </c>
    </row>
    <row r="7374" spans="1:49" x14ac:dyDescent="0.25">
      <c r="A7374">
        <v>4100</v>
      </c>
      <c r="B7374">
        <v>30020</v>
      </c>
      <c r="C7374">
        <v>4013</v>
      </c>
      <c r="D7374">
        <v>410</v>
      </c>
      <c r="E7374" s="124" t="s">
        <v>14042</v>
      </c>
      <c r="F7374" t="str">
        <f t="shared" si="122"/>
        <v>Carter JonesTOPRE AMERICA CORPORATION</v>
      </c>
      <c r="G7374" s="150" t="str">
        <f t="shared" si="121"/>
        <v>Carter Jones</v>
      </c>
      <c r="H7374" s="149" t="s">
        <v>9149</v>
      </c>
      <c r="I7374">
        <v>40002944</v>
      </c>
      <c r="K7374" t="s">
        <v>14503</v>
      </c>
      <c r="L7374" t="s">
        <v>14504</v>
      </c>
      <c r="M7374" t="s">
        <v>12995</v>
      </c>
      <c r="N7374" t="s">
        <v>14505</v>
      </c>
      <c r="Q7374" t="s">
        <v>12415</v>
      </c>
      <c r="R7374" t="s">
        <v>12416</v>
      </c>
      <c r="S7374" t="s">
        <v>14506</v>
      </c>
      <c r="U7374" t="s">
        <v>12418</v>
      </c>
      <c r="W7374">
        <v>11</v>
      </c>
      <c r="X7374">
        <v>1</v>
      </c>
      <c r="Y7374" t="s">
        <v>12419</v>
      </c>
      <c r="Z7374" t="s">
        <v>12420</v>
      </c>
      <c r="AA7374" t="s">
        <v>12421</v>
      </c>
      <c r="AB7374" t="s">
        <v>12422</v>
      </c>
      <c r="AC7374">
        <v>2</v>
      </c>
      <c r="AD7374" s="123">
        <v>39111</v>
      </c>
      <c r="AE7374" t="s">
        <v>12423</v>
      </c>
      <c r="AG7374">
        <v>40002944</v>
      </c>
      <c r="AL7374" t="s">
        <v>12422</v>
      </c>
      <c r="AN7374">
        <v>104302501</v>
      </c>
      <c r="AO7374">
        <v>16</v>
      </c>
      <c r="AP7374" t="s">
        <v>12424</v>
      </c>
      <c r="AQ7374" t="s">
        <v>11408</v>
      </c>
      <c r="AR7374">
        <v>4100</v>
      </c>
      <c r="AT7374">
        <v>2005</v>
      </c>
      <c r="AV7374" t="s">
        <v>14507</v>
      </c>
      <c r="AW7374">
        <v>116100</v>
      </c>
    </row>
    <row r="7375" spans="1:49" x14ac:dyDescent="0.25">
      <c r="A7375">
        <v>4100</v>
      </c>
      <c r="B7375">
        <v>30020</v>
      </c>
      <c r="C7375">
        <v>4013</v>
      </c>
      <c r="D7375">
        <v>410</v>
      </c>
      <c r="E7375" s="124" t="s">
        <v>14042</v>
      </c>
      <c r="F7375" t="str">
        <f t="shared" si="122"/>
        <v>Carter JonesTOUCHSTONE PRECISION</v>
      </c>
      <c r="G7375" s="150" t="str">
        <f t="shared" si="121"/>
        <v>Carter Jones</v>
      </c>
      <c r="H7375" s="149" t="s">
        <v>9163</v>
      </c>
      <c r="I7375">
        <v>40008488</v>
      </c>
      <c r="K7375" t="s">
        <v>14508</v>
      </c>
      <c r="L7375" t="s">
        <v>14178</v>
      </c>
      <c r="M7375" t="s">
        <v>12995</v>
      </c>
      <c r="N7375">
        <v>36830</v>
      </c>
      <c r="Q7375" t="s">
        <v>12415</v>
      </c>
      <c r="R7375" t="s">
        <v>12416</v>
      </c>
      <c r="S7375" t="s">
        <v>14509</v>
      </c>
      <c r="U7375" t="s">
        <v>12418</v>
      </c>
      <c r="W7375">
        <v>11</v>
      </c>
      <c r="X7375">
        <v>1</v>
      </c>
      <c r="Y7375" t="s">
        <v>12419</v>
      </c>
      <c r="Z7375" t="s">
        <v>12420</v>
      </c>
      <c r="AA7375" t="s">
        <v>12429</v>
      </c>
      <c r="AB7375" t="s">
        <v>12422</v>
      </c>
      <c r="AC7375">
        <v>2</v>
      </c>
      <c r="AD7375" s="123">
        <v>43368</v>
      </c>
      <c r="AE7375" t="s">
        <v>12431</v>
      </c>
      <c r="AG7375">
        <v>40008488</v>
      </c>
      <c r="AL7375" t="s">
        <v>12422</v>
      </c>
      <c r="AN7375">
        <v>108101101</v>
      </c>
      <c r="AO7375">
        <v>16</v>
      </c>
      <c r="AP7375" t="s">
        <v>12424</v>
      </c>
      <c r="AQ7375" t="s">
        <v>11408</v>
      </c>
      <c r="AR7375">
        <v>4100</v>
      </c>
      <c r="AT7375">
        <v>0</v>
      </c>
      <c r="AV7375" t="s">
        <v>14510</v>
      </c>
      <c r="AW7375">
        <v>116100</v>
      </c>
    </row>
    <row r="7376" spans="1:49" x14ac:dyDescent="0.25">
      <c r="A7376">
        <v>4100</v>
      </c>
      <c r="B7376">
        <v>30020</v>
      </c>
      <c r="C7376">
        <v>4013</v>
      </c>
      <c r="D7376">
        <v>410</v>
      </c>
      <c r="E7376" s="124" t="s">
        <v>14042</v>
      </c>
      <c r="F7376" t="str">
        <f t="shared" si="122"/>
        <v>Carter JonesTRIPLE H. SPECIALTY</v>
      </c>
      <c r="G7376" s="150" t="str">
        <f t="shared" si="121"/>
        <v>Carter Jones</v>
      </c>
      <c r="H7376" s="149" t="s">
        <v>9253</v>
      </c>
      <c r="I7376">
        <v>40001256</v>
      </c>
      <c r="K7376" t="s">
        <v>14511</v>
      </c>
      <c r="L7376" t="s">
        <v>14512</v>
      </c>
      <c r="M7376" t="s">
        <v>12692</v>
      </c>
      <c r="N7376" t="s">
        <v>14513</v>
      </c>
      <c r="Q7376" t="s">
        <v>12415</v>
      </c>
      <c r="R7376" t="s">
        <v>12416</v>
      </c>
      <c r="S7376" t="s">
        <v>14514</v>
      </c>
      <c r="U7376" t="s">
        <v>12418</v>
      </c>
      <c r="W7376">
        <v>11</v>
      </c>
      <c r="X7376">
        <v>2</v>
      </c>
      <c r="Y7376" t="s">
        <v>12419</v>
      </c>
      <c r="Z7376" t="s">
        <v>12420</v>
      </c>
      <c r="AA7376" t="s">
        <v>12421</v>
      </c>
      <c r="AB7376" t="s">
        <v>12422</v>
      </c>
      <c r="AC7376">
        <v>2</v>
      </c>
      <c r="AD7376" s="123">
        <v>39111</v>
      </c>
      <c r="AE7376" t="s">
        <v>12423</v>
      </c>
      <c r="AG7376">
        <v>40001256</v>
      </c>
      <c r="AL7376" t="s">
        <v>12422</v>
      </c>
      <c r="AN7376">
        <v>1116106201</v>
      </c>
      <c r="AO7376">
        <v>16</v>
      </c>
      <c r="AP7376" t="s">
        <v>12424</v>
      </c>
      <c r="AQ7376" t="s">
        <v>11408</v>
      </c>
      <c r="AR7376">
        <v>4100</v>
      </c>
      <c r="AT7376">
        <v>0</v>
      </c>
      <c r="AV7376" t="s">
        <v>14515</v>
      </c>
      <c r="AW7376">
        <v>116100</v>
      </c>
    </row>
    <row r="7377" spans="1:49" x14ac:dyDescent="0.25">
      <c r="A7377">
        <v>4100</v>
      </c>
      <c r="B7377">
        <v>30020</v>
      </c>
      <c r="C7377">
        <v>4013</v>
      </c>
      <c r="D7377">
        <v>410</v>
      </c>
      <c r="E7377" s="124" t="s">
        <v>14042</v>
      </c>
      <c r="F7377" t="str">
        <f t="shared" si="122"/>
        <v>Carter JonesTRIPLE H. SPECIALTY - 264 PROGRESS</v>
      </c>
      <c r="G7377" s="150" t="str">
        <f t="shared" si="121"/>
        <v>Carter Jones</v>
      </c>
      <c r="H7377" s="149" t="s">
        <v>9254</v>
      </c>
      <c r="I7377">
        <v>40002357</v>
      </c>
      <c r="K7377" t="s">
        <v>14516</v>
      </c>
      <c r="L7377" t="s">
        <v>14512</v>
      </c>
      <c r="M7377" t="s">
        <v>12692</v>
      </c>
      <c r="N7377" t="s">
        <v>14513</v>
      </c>
      <c r="Q7377" t="s">
        <v>12415</v>
      </c>
      <c r="R7377" t="s">
        <v>12416</v>
      </c>
      <c r="S7377" t="s">
        <v>14517</v>
      </c>
      <c r="U7377" t="s">
        <v>12418</v>
      </c>
      <c r="W7377">
        <v>11</v>
      </c>
      <c r="X7377">
        <v>2</v>
      </c>
      <c r="Y7377" t="s">
        <v>12419</v>
      </c>
      <c r="Z7377" t="s">
        <v>12420</v>
      </c>
      <c r="AA7377" t="s">
        <v>12421</v>
      </c>
      <c r="AB7377" t="s">
        <v>12422</v>
      </c>
      <c r="AC7377">
        <v>2</v>
      </c>
      <c r="AD7377" s="123">
        <v>39111</v>
      </c>
      <c r="AE7377" t="s">
        <v>12423</v>
      </c>
      <c r="AG7377">
        <v>40002357</v>
      </c>
      <c r="AL7377" t="s">
        <v>12422</v>
      </c>
      <c r="AN7377">
        <v>1116106201</v>
      </c>
      <c r="AO7377">
        <v>16</v>
      </c>
      <c r="AP7377" t="s">
        <v>12424</v>
      </c>
      <c r="AQ7377" t="s">
        <v>11408</v>
      </c>
      <c r="AR7377">
        <v>4100</v>
      </c>
      <c r="AT7377">
        <v>2005</v>
      </c>
      <c r="AV7377" t="s">
        <v>14515</v>
      </c>
      <c r="AW7377">
        <v>116100</v>
      </c>
    </row>
    <row r="7378" spans="1:49" x14ac:dyDescent="0.25">
      <c r="A7378">
        <v>4100</v>
      </c>
      <c r="B7378">
        <v>30020</v>
      </c>
      <c r="C7378">
        <v>4013</v>
      </c>
      <c r="D7378">
        <v>410</v>
      </c>
      <c r="E7378" s="124" t="s">
        <v>14042</v>
      </c>
      <c r="F7378" t="str">
        <f t="shared" si="122"/>
        <v>Carter JonesTRIUMPH SHEETS, LLC</v>
      </c>
      <c r="G7378" s="150" t="str">
        <f t="shared" si="121"/>
        <v>Carter Jones</v>
      </c>
      <c r="H7378" s="149" t="s">
        <v>9263</v>
      </c>
      <c r="I7378">
        <v>40008721</v>
      </c>
      <c r="K7378" t="s">
        <v>14518</v>
      </c>
      <c r="L7378" t="s">
        <v>12520</v>
      </c>
      <c r="M7378" t="s">
        <v>12703</v>
      </c>
      <c r="N7378">
        <v>37312</v>
      </c>
      <c r="Q7378" t="s">
        <v>12415</v>
      </c>
      <c r="R7378" t="s">
        <v>12416</v>
      </c>
      <c r="U7378" t="s">
        <v>12418</v>
      </c>
      <c r="W7378">
        <v>11</v>
      </c>
      <c r="X7378">
        <v>1</v>
      </c>
      <c r="Y7378" t="s">
        <v>12419</v>
      </c>
      <c r="Z7378" t="s">
        <v>12420</v>
      </c>
      <c r="AA7378" t="s">
        <v>12429</v>
      </c>
      <c r="AB7378" t="s">
        <v>12422</v>
      </c>
      <c r="AC7378">
        <v>2</v>
      </c>
      <c r="AD7378" s="123">
        <v>43766</v>
      </c>
      <c r="AE7378" t="s">
        <v>12486</v>
      </c>
      <c r="AG7378">
        <v>40008721</v>
      </c>
      <c r="AL7378" t="s">
        <v>12422</v>
      </c>
      <c r="AN7378">
        <v>4301101101</v>
      </c>
      <c r="AO7378">
        <v>16</v>
      </c>
      <c r="AP7378" t="s">
        <v>12424</v>
      </c>
      <c r="AQ7378" t="s">
        <v>11408</v>
      </c>
      <c r="AR7378">
        <v>4100</v>
      </c>
      <c r="AT7378">
        <v>0</v>
      </c>
      <c r="AV7378" t="s">
        <v>14519</v>
      </c>
      <c r="AW7378">
        <v>116100</v>
      </c>
    </row>
    <row r="7379" spans="1:49" x14ac:dyDescent="0.25">
      <c r="A7379">
        <v>4100</v>
      </c>
      <c r="B7379">
        <v>30020</v>
      </c>
      <c r="C7379">
        <v>4013</v>
      </c>
      <c r="D7379">
        <v>410</v>
      </c>
      <c r="E7379" s="124" t="s">
        <v>14042</v>
      </c>
      <c r="F7379" t="str">
        <f t="shared" si="122"/>
        <v>Carter JonesTUBULAR PRODUCTS COMPANY</v>
      </c>
      <c r="G7379" s="150" t="str">
        <f t="shared" si="121"/>
        <v>Carter Jones</v>
      </c>
      <c r="H7379" s="149" t="s">
        <v>9291</v>
      </c>
      <c r="I7379">
        <v>40005384</v>
      </c>
      <c r="K7379" t="s">
        <v>14520</v>
      </c>
      <c r="L7379" t="s">
        <v>12994</v>
      </c>
      <c r="M7379" t="s">
        <v>12995</v>
      </c>
      <c r="N7379">
        <v>35217</v>
      </c>
      <c r="Q7379" t="s">
        <v>12415</v>
      </c>
      <c r="R7379" t="s">
        <v>12416</v>
      </c>
      <c r="S7379" t="s">
        <v>14521</v>
      </c>
      <c r="U7379" t="s">
        <v>12418</v>
      </c>
      <c r="W7379">
        <v>11</v>
      </c>
      <c r="X7379">
        <v>1</v>
      </c>
      <c r="Y7379" t="s">
        <v>12419</v>
      </c>
      <c r="Z7379" t="s">
        <v>12420</v>
      </c>
      <c r="AA7379" t="s">
        <v>12429</v>
      </c>
      <c r="AB7379" t="s">
        <v>12422</v>
      </c>
      <c r="AC7379">
        <v>2</v>
      </c>
      <c r="AD7379" s="123">
        <v>39507</v>
      </c>
      <c r="AE7379" t="s">
        <v>12633</v>
      </c>
      <c r="AG7379">
        <v>40005384</v>
      </c>
      <c r="AL7379" t="s">
        <v>12422</v>
      </c>
      <c r="AN7379">
        <v>107301501</v>
      </c>
      <c r="AO7379">
        <v>16</v>
      </c>
      <c r="AP7379" t="s">
        <v>12424</v>
      </c>
      <c r="AQ7379" t="s">
        <v>11408</v>
      </c>
      <c r="AR7379">
        <v>4100</v>
      </c>
      <c r="AT7379">
        <v>0</v>
      </c>
      <c r="AV7379" t="s">
        <v>14522</v>
      </c>
      <c r="AW7379">
        <v>116100</v>
      </c>
    </row>
    <row r="7380" spans="1:49" x14ac:dyDescent="0.25">
      <c r="A7380">
        <v>4100</v>
      </c>
      <c r="B7380">
        <v>30020</v>
      </c>
      <c r="C7380">
        <v>4013</v>
      </c>
      <c r="D7380">
        <v>410</v>
      </c>
      <c r="E7380" s="124" t="s">
        <v>14042</v>
      </c>
      <c r="F7380" t="str">
        <f t="shared" si="122"/>
        <v>Carter JonesTURNER SUPPLY CO</v>
      </c>
      <c r="G7380" s="150" t="str">
        <f t="shared" si="121"/>
        <v>Carter Jones</v>
      </c>
      <c r="H7380" s="149" t="s">
        <v>9307</v>
      </c>
      <c r="I7380">
        <v>40004442</v>
      </c>
      <c r="K7380" t="s">
        <v>14523</v>
      </c>
      <c r="L7380" t="s">
        <v>14129</v>
      </c>
      <c r="M7380" t="s">
        <v>12995</v>
      </c>
      <c r="N7380" t="s">
        <v>14524</v>
      </c>
      <c r="Q7380" t="s">
        <v>12415</v>
      </c>
      <c r="R7380" t="s">
        <v>12416</v>
      </c>
      <c r="S7380" t="s">
        <v>14525</v>
      </c>
      <c r="U7380" t="s">
        <v>12418</v>
      </c>
      <c r="W7380">
        <v>11</v>
      </c>
      <c r="X7380">
        <v>2</v>
      </c>
      <c r="Y7380" t="s">
        <v>12419</v>
      </c>
      <c r="Z7380" t="s">
        <v>12420</v>
      </c>
      <c r="AA7380" t="s">
        <v>12421</v>
      </c>
      <c r="AB7380" t="s">
        <v>12422</v>
      </c>
      <c r="AC7380">
        <v>2</v>
      </c>
      <c r="AD7380" s="123">
        <v>39111</v>
      </c>
      <c r="AE7380" t="s">
        <v>12423</v>
      </c>
      <c r="AG7380">
        <v>40004442</v>
      </c>
      <c r="AL7380" t="s">
        <v>12422</v>
      </c>
      <c r="AN7380">
        <v>109707101</v>
      </c>
      <c r="AO7380">
        <v>16</v>
      </c>
      <c r="AP7380" t="s">
        <v>12424</v>
      </c>
      <c r="AQ7380" t="s">
        <v>11408</v>
      </c>
      <c r="AR7380">
        <v>4100</v>
      </c>
      <c r="AT7380">
        <v>2005</v>
      </c>
      <c r="AV7380" t="s">
        <v>14526</v>
      </c>
      <c r="AW7380">
        <v>116100</v>
      </c>
    </row>
    <row r="7381" spans="1:49" x14ac:dyDescent="0.25">
      <c r="A7381">
        <v>4100</v>
      </c>
      <c r="B7381">
        <v>30020</v>
      </c>
      <c r="C7381">
        <v>4013</v>
      </c>
      <c r="D7381">
        <v>410</v>
      </c>
      <c r="E7381" s="124" t="s">
        <v>14042</v>
      </c>
      <c r="F7381" t="str">
        <f t="shared" si="122"/>
        <v>Carter JonesUNIPRES ALABAMA INC</v>
      </c>
      <c r="G7381" s="150" t="str">
        <f t="shared" si="121"/>
        <v>Carter Jones</v>
      </c>
      <c r="H7381" s="149" t="s">
        <v>9666</v>
      </c>
      <c r="I7381">
        <v>40008093</v>
      </c>
      <c r="K7381" t="s">
        <v>14527</v>
      </c>
      <c r="L7381" t="s">
        <v>14528</v>
      </c>
      <c r="M7381" t="s">
        <v>12995</v>
      </c>
      <c r="N7381">
        <v>35987</v>
      </c>
      <c r="Q7381" t="s">
        <v>12415</v>
      </c>
      <c r="R7381" t="s">
        <v>12416</v>
      </c>
      <c r="S7381" t="s">
        <v>14529</v>
      </c>
      <c r="U7381" t="s">
        <v>12418</v>
      </c>
      <c r="W7381">
        <v>11</v>
      </c>
      <c r="X7381">
        <v>0</v>
      </c>
      <c r="Y7381" t="s">
        <v>12419</v>
      </c>
      <c r="Z7381" t="s">
        <v>12420</v>
      </c>
      <c r="AA7381" t="s">
        <v>12429</v>
      </c>
      <c r="AB7381" t="s">
        <v>12422</v>
      </c>
      <c r="AC7381">
        <v>2</v>
      </c>
      <c r="AD7381" s="123">
        <v>42830</v>
      </c>
      <c r="AE7381" t="s">
        <v>12431</v>
      </c>
      <c r="AG7381">
        <v>40008093</v>
      </c>
      <c r="AL7381" t="s">
        <v>12422</v>
      </c>
      <c r="AN7381">
        <v>111545931</v>
      </c>
      <c r="AO7381">
        <v>16</v>
      </c>
      <c r="AP7381" t="s">
        <v>12424</v>
      </c>
      <c r="AQ7381" t="s">
        <v>11408</v>
      </c>
      <c r="AR7381">
        <v>4100</v>
      </c>
      <c r="AT7381">
        <v>0</v>
      </c>
      <c r="AV7381" t="s">
        <v>9656</v>
      </c>
      <c r="AW7381">
        <v>116100</v>
      </c>
    </row>
    <row r="7382" spans="1:49" x14ac:dyDescent="0.25">
      <c r="A7382">
        <v>4100</v>
      </c>
      <c r="B7382">
        <v>30020</v>
      </c>
      <c r="C7382">
        <v>4013</v>
      </c>
      <c r="D7382">
        <v>410</v>
      </c>
      <c r="E7382" s="124" t="s">
        <v>14042</v>
      </c>
      <c r="F7382" t="str">
        <f t="shared" si="122"/>
        <v>Carter JonesVALLEN DISTRIBUTION INC - SMYNER</v>
      </c>
      <c r="G7382" s="150" t="str">
        <f t="shared" si="121"/>
        <v>Carter Jones</v>
      </c>
      <c r="H7382" s="149" t="s">
        <v>10561</v>
      </c>
      <c r="I7382">
        <v>40002814</v>
      </c>
      <c r="J7382" t="s">
        <v>13385</v>
      </c>
      <c r="K7382" t="s">
        <v>13386</v>
      </c>
      <c r="L7382" t="s">
        <v>13232</v>
      </c>
      <c r="M7382" t="s">
        <v>12692</v>
      </c>
      <c r="N7382">
        <v>30023</v>
      </c>
      <c r="Q7382" t="s">
        <v>12415</v>
      </c>
      <c r="R7382" t="s">
        <v>12416</v>
      </c>
      <c r="S7382" t="s">
        <v>14530</v>
      </c>
      <c r="U7382" t="s">
        <v>12418</v>
      </c>
      <c r="V7382">
        <v>204</v>
      </c>
      <c r="W7382">
        <v>11</v>
      </c>
      <c r="X7382">
        <v>2</v>
      </c>
      <c r="Y7382" t="s">
        <v>13389</v>
      </c>
      <c r="Z7382" t="s">
        <v>12420</v>
      </c>
      <c r="AA7382" t="s">
        <v>12421</v>
      </c>
      <c r="AB7382" t="s">
        <v>12757</v>
      </c>
      <c r="AC7382">
        <v>2</v>
      </c>
      <c r="AD7382" s="123">
        <v>39111</v>
      </c>
      <c r="AE7382" t="s">
        <v>12423</v>
      </c>
      <c r="AG7382">
        <v>40002814</v>
      </c>
      <c r="AL7382" t="s">
        <v>12757</v>
      </c>
      <c r="AN7382">
        <v>1112114701</v>
      </c>
      <c r="AO7382">
        <v>16</v>
      </c>
      <c r="AP7382" t="s">
        <v>12424</v>
      </c>
      <c r="AQ7382" t="s">
        <v>11408</v>
      </c>
      <c r="AR7382">
        <v>4100</v>
      </c>
      <c r="AT7382">
        <v>0</v>
      </c>
      <c r="AV7382" t="s">
        <v>13390</v>
      </c>
      <c r="AW7382">
        <v>116100</v>
      </c>
    </row>
    <row r="7383" spans="1:49" x14ac:dyDescent="0.25">
      <c r="A7383">
        <v>4100</v>
      </c>
      <c r="B7383">
        <v>30020</v>
      </c>
      <c r="C7383">
        <v>4013</v>
      </c>
      <c r="D7383">
        <v>410</v>
      </c>
      <c r="E7383" s="124" t="s">
        <v>14042</v>
      </c>
      <c r="F7383" t="str">
        <f t="shared" si="122"/>
        <v>Carter JonesVALLEY PACKAGING CORP</v>
      </c>
      <c r="G7383" s="150" t="str">
        <f t="shared" si="121"/>
        <v>Carter Jones</v>
      </c>
      <c r="H7383" s="149" t="s">
        <v>10572</v>
      </c>
      <c r="I7383">
        <v>40007525</v>
      </c>
      <c r="K7383" t="s">
        <v>14531</v>
      </c>
      <c r="L7383" t="s">
        <v>14209</v>
      </c>
      <c r="M7383" t="s">
        <v>12703</v>
      </c>
      <c r="N7383">
        <v>38478</v>
      </c>
      <c r="Q7383" t="s">
        <v>12415</v>
      </c>
      <c r="R7383" t="s">
        <v>12416</v>
      </c>
      <c r="S7383" t="s">
        <v>14532</v>
      </c>
      <c r="U7383" t="s">
        <v>12418</v>
      </c>
      <c r="W7383">
        <v>11</v>
      </c>
      <c r="X7383">
        <v>1</v>
      </c>
      <c r="Y7383" t="s">
        <v>12419</v>
      </c>
      <c r="Z7383" t="s">
        <v>12420</v>
      </c>
      <c r="AA7383" t="s">
        <v>12429</v>
      </c>
      <c r="AB7383" t="s">
        <v>12422</v>
      </c>
      <c r="AC7383">
        <v>2</v>
      </c>
      <c r="AD7383" s="123">
        <v>42066</v>
      </c>
      <c r="AE7383" t="s">
        <v>12431</v>
      </c>
      <c r="AG7383">
        <v>40007525</v>
      </c>
      <c r="AL7383" t="s">
        <v>12422</v>
      </c>
      <c r="AN7383">
        <v>4305506901</v>
      </c>
      <c r="AO7383">
        <v>16</v>
      </c>
      <c r="AP7383" t="s">
        <v>12424</v>
      </c>
      <c r="AQ7383" t="s">
        <v>11408</v>
      </c>
      <c r="AR7383">
        <v>4100</v>
      </c>
      <c r="AT7383">
        <v>0</v>
      </c>
      <c r="AV7383" t="s">
        <v>14533</v>
      </c>
      <c r="AW7383">
        <v>116100</v>
      </c>
    </row>
    <row r="7384" spans="1:49" x14ac:dyDescent="0.25">
      <c r="A7384">
        <v>4100</v>
      </c>
      <c r="B7384">
        <v>30020</v>
      </c>
      <c r="C7384">
        <v>4013</v>
      </c>
      <c r="D7384">
        <v>410</v>
      </c>
      <c r="E7384" s="124" t="s">
        <v>14042</v>
      </c>
      <c r="F7384" t="str">
        <f t="shared" si="122"/>
        <v>Carter JonesVALUEPOINT MATERIAL SOLUTIONS</v>
      </c>
      <c r="G7384" s="150" t="str">
        <f t="shared" si="121"/>
        <v>Carter Jones</v>
      </c>
      <c r="H7384" s="149" t="s">
        <v>10584</v>
      </c>
      <c r="I7384">
        <v>40007487</v>
      </c>
      <c r="J7384" t="s">
        <v>14534</v>
      </c>
      <c r="K7384" t="s">
        <v>14535</v>
      </c>
      <c r="L7384" t="s">
        <v>14536</v>
      </c>
      <c r="M7384" t="s">
        <v>12684</v>
      </c>
      <c r="N7384">
        <v>48604</v>
      </c>
      <c r="Q7384" t="s">
        <v>12415</v>
      </c>
      <c r="R7384" t="s">
        <v>12416</v>
      </c>
      <c r="S7384" t="s">
        <v>14537</v>
      </c>
      <c r="U7384" t="s">
        <v>12418</v>
      </c>
      <c r="W7384">
        <v>11</v>
      </c>
      <c r="X7384">
        <v>0</v>
      </c>
      <c r="Y7384" t="s">
        <v>12419</v>
      </c>
      <c r="Z7384" t="s">
        <v>12420</v>
      </c>
      <c r="AA7384" t="s">
        <v>12429</v>
      </c>
      <c r="AB7384" t="s">
        <v>12430</v>
      </c>
      <c r="AC7384">
        <v>2</v>
      </c>
      <c r="AD7384" s="123">
        <v>42024</v>
      </c>
      <c r="AE7384" t="s">
        <v>12431</v>
      </c>
      <c r="AG7384">
        <v>40007487</v>
      </c>
      <c r="AL7384" t="s">
        <v>12430</v>
      </c>
      <c r="AN7384">
        <v>2314515801</v>
      </c>
      <c r="AO7384">
        <v>16</v>
      </c>
      <c r="AP7384" t="s">
        <v>12424</v>
      </c>
      <c r="AQ7384" t="s">
        <v>11408</v>
      </c>
      <c r="AR7384">
        <v>4100</v>
      </c>
      <c r="AT7384">
        <v>0</v>
      </c>
      <c r="AV7384" t="s">
        <v>14538</v>
      </c>
      <c r="AW7384">
        <v>116100</v>
      </c>
    </row>
    <row r="7385" spans="1:49" x14ac:dyDescent="0.25">
      <c r="A7385">
        <v>4100</v>
      </c>
      <c r="B7385">
        <v>30020</v>
      </c>
      <c r="C7385">
        <v>4013</v>
      </c>
      <c r="D7385">
        <v>410</v>
      </c>
      <c r="E7385" s="124" t="s">
        <v>14042</v>
      </c>
      <c r="F7385" t="str">
        <f t="shared" si="122"/>
        <v>Carter JonesWESTROCK - DEMPOLIS</v>
      </c>
      <c r="G7385" s="150" t="str">
        <f t="shared" si="121"/>
        <v>Carter Jones</v>
      </c>
      <c r="H7385" s="149" t="s">
        <v>10917</v>
      </c>
      <c r="I7385">
        <v>40003230</v>
      </c>
      <c r="K7385" t="s">
        <v>14539</v>
      </c>
      <c r="L7385" t="s">
        <v>14540</v>
      </c>
      <c r="M7385" t="s">
        <v>12995</v>
      </c>
      <c r="N7385">
        <v>36732</v>
      </c>
      <c r="Q7385" t="s">
        <v>12415</v>
      </c>
      <c r="R7385" t="s">
        <v>12416</v>
      </c>
      <c r="S7385" t="s">
        <v>14541</v>
      </c>
      <c r="U7385" t="s">
        <v>12418</v>
      </c>
      <c r="V7385">
        <v>243</v>
      </c>
      <c r="W7385">
        <v>11</v>
      </c>
      <c r="X7385">
        <v>1</v>
      </c>
      <c r="Y7385" t="s">
        <v>12472</v>
      </c>
      <c r="Z7385" t="s">
        <v>12420</v>
      </c>
      <c r="AA7385" t="s">
        <v>12421</v>
      </c>
      <c r="AB7385" t="s">
        <v>12473</v>
      </c>
      <c r="AC7385">
        <v>2</v>
      </c>
      <c r="AD7385" s="123">
        <v>39111</v>
      </c>
      <c r="AE7385" t="s">
        <v>12423</v>
      </c>
      <c r="AG7385">
        <v>40003230</v>
      </c>
      <c r="AL7385" t="s">
        <v>12473</v>
      </c>
      <c r="AN7385">
        <v>109102801</v>
      </c>
      <c r="AO7385">
        <v>16</v>
      </c>
      <c r="AP7385" t="s">
        <v>12424</v>
      </c>
      <c r="AQ7385" t="s">
        <v>11408</v>
      </c>
      <c r="AR7385">
        <v>4100</v>
      </c>
      <c r="AT7385">
        <v>2005</v>
      </c>
      <c r="AV7385" t="s">
        <v>10915</v>
      </c>
      <c r="AW7385">
        <v>116100</v>
      </c>
    </row>
    <row r="7386" spans="1:49" x14ac:dyDescent="0.25">
      <c r="A7386">
        <v>4100</v>
      </c>
      <c r="B7386">
        <v>30020</v>
      </c>
      <c r="C7386">
        <v>4013</v>
      </c>
      <c r="D7386">
        <v>410</v>
      </c>
      <c r="E7386" s="124" t="s">
        <v>14042</v>
      </c>
      <c r="F7386" t="str">
        <f t="shared" si="122"/>
        <v>Carter JonesWESTROCK (EUTAW)</v>
      </c>
      <c r="G7386" s="150" t="str">
        <f t="shared" si="121"/>
        <v>Carter Jones</v>
      </c>
      <c r="H7386" s="149" t="s">
        <v>10922</v>
      </c>
      <c r="I7386">
        <v>40003295</v>
      </c>
      <c r="J7386" t="s">
        <v>13424</v>
      </c>
      <c r="L7386" t="s">
        <v>14542</v>
      </c>
      <c r="M7386" t="s">
        <v>12692</v>
      </c>
      <c r="O7386">
        <v>3100</v>
      </c>
      <c r="P7386">
        <v>30091</v>
      </c>
      <c r="Q7386" t="s">
        <v>12415</v>
      </c>
      <c r="R7386" t="s">
        <v>12416</v>
      </c>
      <c r="U7386" t="s">
        <v>12418</v>
      </c>
      <c r="V7386">
        <v>243</v>
      </c>
      <c r="W7386">
        <v>11</v>
      </c>
      <c r="X7386">
        <v>1</v>
      </c>
      <c r="Y7386" t="s">
        <v>12419</v>
      </c>
      <c r="Z7386" t="s">
        <v>12420</v>
      </c>
      <c r="AA7386" t="s">
        <v>12421</v>
      </c>
      <c r="AB7386" t="s">
        <v>12473</v>
      </c>
      <c r="AC7386">
        <v>2</v>
      </c>
      <c r="AD7386" s="123">
        <v>39111</v>
      </c>
      <c r="AE7386" t="s">
        <v>12423</v>
      </c>
      <c r="AG7386">
        <v>40003295</v>
      </c>
      <c r="AL7386" t="s">
        <v>12473</v>
      </c>
      <c r="AN7386">
        <v>1113514401</v>
      </c>
      <c r="AO7386">
        <v>16</v>
      </c>
      <c r="AP7386" t="s">
        <v>12424</v>
      </c>
      <c r="AQ7386" t="s">
        <v>11408</v>
      </c>
      <c r="AR7386">
        <v>4100</v>
      </c>
      <c r="AT7386">
        <v>0</v>
      </c>
      <c r="AV7386" t="s">
        <v>10915</v>
      </c>
      <c r="AW7386">
        <v>116100</v>
      </c>
    </row>
    <row r="7387" spans="1:49" x14ac:dyDescent="0.25">
      <c r="A7387">
        <v>4100</v>
      </c>
      <c r="B7387">
        <v>30020</v>
      </c>
      <c r="C7387">
        <v>4013</v>
      </c>
      <c r="D7387">
        <v>410</v>
      </c>
      <c r="E7387" s="124" t="s">
        <v>14042</v>
      </c>
      <c r="F7387" t="str">
        <f t="shared" si="122"/>
        <v>Carter JonesWKW ERBSLOEH NORTH AMERICA, LLC</v>
      </c>
      <c r="G7387" s="150" t="str">
        <f t="shared" si="121"/>
        <v>Carter Jones</v>
      </c>
      <c r="H7387" s="149" t="s">
        <v>10987</v>
      </c>
      <c r="I7387">
        <v>40008060</v>
      </c>
      <c r="K7387" t="s">
        <v>14543</v>
      </c>
      <c r="L7387" t="s">
        <v>14544</v>
      </c>
      <c r="M7387" t="s">
        <v>12995</v>
      </c>
      <c r="N7387">
        <v>35125</v>
      </c>
      <c r="Q7387" t="s">
        <v>12415</v>
      </c>
      <c r="R7387" t="s">
        <v>12416</v>
      </c>
      <c r="S7387" t="s">
        <v>14545</v>
      </c>
      <c r="U7387" t="s">
        <v>12418</v>
      </c>
      <c r="W7387">
        <v>11</v>
      </c>
      <c r="X7387">
        <v>1</v>
      </c>
      <c r="Y7387" t="s">
        <v>12472</v>
      </c>
      <c r="Z7387" t="s">
        <v>12420</v>
      </c>
      <c r="AA7387" t="s">
        <v>12429</v>
      </c>
      <c r="AB7387" t="s">
        <v>12422</v>
      </c>
      <c r="AC7387">
        <v>2</v>
      </c>
      <c r="AD7387" s="123">
        <v>42789</v>
      </c>
      <c r="AE7387" t="s">
        <v>12431</v>
      </c>
      <c r="AG7387">
        <v>40008060</v>
      </c>
      <c r="AL7387" t="s">
        <v>12422</v>
      </c>
      <c r="AN7387">
        <v>111508301</v>
      </c>
      <c r="AO7387">
        <v>16</v>
      </c>
      <c r="AP7387" t="s">
        <v>12424</v>
      </c>
      <c r="AQ7387" t="s">
        <v>11408</v>
      </c>
      <c r="AR7387">
        <v>4100</v>
      </c>
      <c r="AT7387">
        <v>0</v>
      </c>
      <c r="AV7387" t="s">
        <v>14546</v>
      </c>
      <c r="AW7387">
        <v>116100</v>
      </c>
    </row>
    <row r="7388" spans="1:49" x14ac:dyDescent="0.25">
      <c r="A7388">
        <v>4100</v>
      </c>
      <c r="B7388">
        <v>30020</v>
      </c>
      <c r="C7388">
        <v>4013</v>
      </c>
      <c r="D7388">
        <v>410</v>
      </c>
      <c r="E7388" s="124" t="s">
        <v>14042</v>
      </c>
      <c r="F7388" t="str">
        <f t="shared" si="122"/>
        <v>Carter JonesWORLD WIDE MFG CO., INC.</v>
      </c>
      <c r="G7388" s="150" t="str">
        <f t="shared" si="121"/>
        <v>Carter Jones</v>
      </c>
      <c r="H7388" s="149" t="s">
        <v>11022</v>
      </c>
      <c r="I7388">
        <v>40006767</v>
      </c>
      <c r="K7388" t="s">
        <v>14547</v>
      </c>
      <c r="L7388" t="s">
        <v>14548</v>
      </c>
      <c r="M7388" t="s">
        <v>12692</v>
      </c>
      <c r="N7388">
        <v>30534</v>
      </c>
      <c r="Q7388" t="s">
        <v>12415</v>
      </c>
      <c r="R7388" t="s">
        <v>12416</v>
      </c>
      <c r="S7388" t="s">
        <v>14549</v>
      </c>
      <c r="U7388" t="s">
        <v>12418</v>
      </c>
      <c r="W7388">
        <v>11</v>
      </c>
      <c r="X7388">
        <v>0</v>
      </c>
      <c r="Y7388" t="s">
        <v>12419</v>
      </c>
      <c r="Z7388" t="s">
        <v>12420</v>
      </c>
      <c r="AA7388" t="s">
        <v>12429</v>
      </c>
      <c r="AB7388" t="s">
        <v>12422</v>
      </c>
      <c r="AC7388">
        <v>2</v>
      </c>
      <c r="AD7388" s="123">
        <v>40966</v>
      </c>
      <c r="AE7388" t="s">
        <v>12431</v>
      </c>
      <c r="AG7388">
        <v>40006767</v>
      </c>
      <c r="AL7388" t="s">
        <v>12422</v>
      </c>
      <c r="AN7388">
        <v>1108512601</v>
      </c>
      <c r="AO7388">
        <v>16</v>
      </c>
      <c r="AP7388" t="s">
        <v>12424</v>
      </c>
      <c r="AQ7388" t="s">
        <v>11408</v>
      </c>
      <c r="AR7388">
        <v>4100</v>
      </c>
      <c r="AT7388">
        <v>0</v>
      </c>
      <c r="AV7388" t="s">
        <v>14550</v>
      </c>
      <c r="AW7388">
        <v>116100</v>
      </c>
    </row>
    <row r="7389" spans="1:49" x14ac:dyDescent="0.25">
      <c r="A7389">
        <v>4100</v>
      </c>
      <c r="B7389">
        <v>30020</v>
      </c>
      <c r="C7389">
        <v>4013</v>
      </c>
      <c r="D7389">
        <v>417</v>
      </c>
      <c r="E7389" s="124" t="s">
        <v>14042</v>
      </c>
      <c r="F7389" t="str">
        <f t="shared" si="122"/>
        <v>Carter JonesWRIGLEY</v>
      </c>
      <c r="G7389" s="150" t="str">
        <f t="shared" si="121"/>
        <v>Carter Jones</v>
      </c>
      <c r="H7389" s="149" t="s">
        <v>11030</v>
      </c>
      <c r="I7389">
        <v>40006636</v>
      </c>
      <c r="J7389" t="s">
        <v>14551</v>
      </c>
      <c r="L7389" t="s">
        <v>12963</v>
      </c>
      <c r="M7389" t="s">
        <v>12494</v>
      </c>
      <c r="O7389">
        <v>696517</v>
      </c>
      <c r="P7389">
        <v>78269</v>
      </c>
      <c r="Q7389" t="s">
        <v>12415</v>
      </c>
      <c r="R7389" t="s">
        <v>12416</v>
      </c>
      <c r="S7389" t="s">
        <v>14552</v>
      </c>
      <c r="U7389" t="s">
        <v>12418</v>
      </c>
      <c r="V7389">
        <v>37</v>
      </c>
      <c r="W7389">
        <v>11</v>
      </c>
      <c r="X7389">
        <v>1</v>
      </c>
      <c r="Y7389" t="s">
        <v>12765</v>
      </c>
      <c r="Z7389" t="s">
        <v>12420</v>
      </c>
      <c r="AA7389" t="s">
        <v>12429</v>
      </c>
      <c r="AB7389" t="s">
        <v>12830</v>
      </c>
      <c r="AC7389">
        <v>2</v>
      </c>
      <c r="AD7389" s="123">
        <v>40773</v>
      </c>
      <c r="AE7389" t="s">
        <v>12431</v>
      </c>
      <c r="AG7389">
        <v>40006636</v>
      </c>
      <c r="AL7389" t="s">
        <v>12830</v>
      </c>
      <c r="AN7389">
        <v>4402925701</v>
      </c>
      <c r="AO7389">
        <v>16</v>
      </c>
      <c r="AP7389" t="s">
        <v>12424</v>
      </c>
      <c r="AQ7389" t="s">
        <v>11408</v>
      </c>
      <c r="AR7389">
        <v>4100</v>
      </c>
      <c r="AT7389">
        <v>0</v>
      </c>
      <c r="AV7389" t="s">
        <v>14553</v>
      </c>
      <c r="AW7389">
        <v>116100</v>
      </c>
    </row>
    <row r="7390" spans="1:49" x14ac:dyDescent="0.25">
      <c r="A7390">
        <v>4100</v>
      </c>
      <c r="B7390">
        <v>30030</v>
      </c>
      <c r="C7390">
        <v>4017</v>
      </c>
      <c r="D7390">
        <v>413</v>
      </c>
      <c r="E7390" s="124" t="s">
        <v>14554</v>
      </c>
      <c r="F7390" t="str">
        <f t="shared" si="122"/>
        <v>Chad LumanA&amp;D ENGINEERING</v>
      </c>
      <c r="G7390" s="150" t="str">
        <f t="shared" si="121"/>
        <v>Chad Luman</v>
      </c>
      <c r="H7390" s="149" t="s">
        <v>317</v>
      </c>
      <c r="I7390">
        <v>40008155</v>
      </c>
      <c r="K7390" t="s">
        <v>14555</v>
      </c>
      <c r="L7390" t="s">
        <v>14556</v>
      </c>
      <c r="M7390" t="s">
        <v>13237</v>
      </c>
      <c r="N7390">
        <v>95131</v>
      </c>
      <c r="Q7390" t="s">
        <v>12415</v>
      </c>
      <c r="R7390" t="s">
        <v>12416</v>
      </c>
      <c r="S7390" t="s">
        <v>14557</v>
      </c>
      <c r="U7390" t="s">
        <v>12418</v>
      </c>
      <c r="W7390">
        <v>11</v>
      </c>
      <c r="X7390">
        <v>0</v>
      </c>
      <c r="Y7390" t="s">
        <v>12419</v>
      </c>
      <c r="Z7390" t="s">
        <v>12420</v>
      </c>
      <c r="AA7390" t="s">
        <v>12429</v>
      </c>
      <c r="AB7390" t="s">
        <v>12422</v>
      </c>
      <c r="AC7390">
        <v>2</v>
      </c>
      <c r="AD7390" s="123">
        <v>42900</v>
      </c>
      <c r="AE7390" t="s">
        <v>12431</v>
      </c>
      <c r="AG7390">
        <v>40008155</v>
      </c>
      <c r="AL7390" t="s">
        <v>12422</v>
      </c>
      <c r="AN7390">
        <v>508530701</v>
      </c>
      <c r="AO7390">
        <v>16</v>
      </c>
      <c r="AP7390" t="s">
        <v>12424</v>
      </c>
      <c r="AQ7390" t="s">
        <v>11408</v>
      </c>
      <c r="AR7390">
        <v>4100</v>
      </c>
      <c r="AT7390">
        <v>0</v>
      </c>
      <c r="AV7390" t="s">
        <v>14558</v>
      </c>
      <c r="AW7390">
        <v>116100</v>
      </c>
    </row>
    <row r="7391" spans="1:49" x14ac:dyDescent="0.25">
      <c r="A7391">
        <v>4100</v>
      </c>
      <c r="B7391">
        <v>30030</v>
      </c>
      <c r="C7391">
        <v>4017</v>
      </c>
      <c r="D7391">
        <v>413</v>
      </c>
      <c r="E7391" s="124" t="s">
        <v>14554</v>
      </c>
      <c r="F7391" t="str">
        <f t="shared" si="122"/>
        <v>Chad LumanABBOTT LABORATORIES</v>
      </c>
      <c r="G7391" s="150" t="str">
        <f t="shared" si="121"/>
        <v>Chad Luman</v>
      </c>
      <c r="H7391" s="149" t="s">
        <v>356</v>
      </c>
      <c r="I7391">
        <v>40006393</v>
      </c>
      <c r="J7391" t="s">
        <v>14559</v>
      </c>
      <c r="L7391" t="s">
        <v>14560</v>
      </c>
      <c r="M7391" t="s">
        <v>12546</v>
      </c>
      <c r="O7391">
        <v>88</v>
      </c>
      <c r="P7391">
        <v>60064</v>
      </c>
      <c r="Q7391" t="s">
        <v>12415</v>
      </c>
      <c r="R7391" t="s">
        <v>12416</v>
      </c>
      <c r="S7391" t="s">
        <v>14561</v>
      </c>
      <c r="U7391" t="s">
        <v>12418</v>
      </c>
      <c r="W7391">
        <v>11</v>
      </c>
      <c r="X7391">
        <v>1</v>
      </c>
      <c r="Y7391" t="s">
        <v>12419</v>
      </c>
      <c r="Z7391" t="s">
        <v>12420</v>
      </c>
      <c r="AA7391" t="s">
        <v>12429</v>
      </c>
      <c r="AB7391" t="s">
        <v>12830</v>
      </c>
      <c r="AC7391">
        <v>2</v>
      </c>
      <c r="AD7391" s="123">
        <v>40458</v>
      </c>
      <c r="AE7391" t="s">
        <v>12431</v>
      </c>
      <c r="AG7391">
        <v>40006393</v>
      </c>
      <c r="AL7391" t="s">
        <v>12830</v>
      </c>
      <c r="AN7391">
        <v>1409720901</v>
      </c>
      <c r="AO7391">
        <v>16</v>
      </c>
      <c r="AP7391" t="s">
        <v>12424</v>
      </c>
      <c r="AQ7391" t="s">
        <v>11408</v>
      </c>
      <c r="AR7391">
        <v>4100</v>
      </c>
      <c r="AT7391">
        <v>0</v>
      </c>
      <c r="AV7391" t="s">
        <v>14562</v>
      </c>
      <c r="AW7391">
        <v>116100</v>
      </c>
    </row>
    <row r="7392" spans="1:49" x14ac:dyDescent="0.25">
      <c r="A7392">
        <v>4100</v>
      </c>
      <c r="B7392">
        <v>30030</v>
      </c>
      <c r="C7392">
        <v>4017</v>
      </c>
      <c r="D7392">
        <v>413</v>
      </c>
      <c r="E7392" s="124" t="s">
        <v>14554</v>
      </c>
      <c r="F7392" t="str">
        <f t="shared" si="122"/>
        <v>Chad LumanAGRAY INC.</v>
      </c>
      <c r="G7392" s="150" t="str">
        <f t="shared" si="121"/>
        <v>Chad Luman</v>
      </c>
      <c r="H7392" s="149" t="s">
        <v>518</v>
      </c>
      <c r="I7392">
        <v>40008089</v>
      </c>
      <c r="L7392" t="s">
        <v>11007</v>
      </c>
      <c r="M7392" t="s">
        <v>13237</v>
      </c>
      <c r="O7392">
        <v>1708</v>
      </c>
      <c r="P7392">
        <v>95258</v>
      </c>
      <c r="Q7392" t="s">
        <v>12415</v>
      </c>
      <c r="R7392" t="s">
        <v>12416</v>
      </c>
      <c r="S7392" t="s">
        <v>14563</v>
      </c>
      <c r="U7392" t="s">
        <v>12418</v>
      </c>
      <c r="W7392">
        <v>11</v>
      </c>
      <c r="X7392">
        <v>0</v>
      </c>
      <c r="Y7392" t="s">
        <v>12419</v>
      </c>
      <c r="Z7392" t="s">
        <v>12420</v>
      </c>
      <c r="AA7392" t="s">
        <v>12429</v>
      </c>
      <c r="AB7392" t="s">
        <v>12422</v>
      </c>
      <c r="AC7392">
        <v>2</v>
      </c>
      <c r="AD7392" s="123">
        <v>42829</v>
      </c>
      <c r="AE7392" t="s">
        <v>12431</v>
      </c>
      <c r="AG7392">
        <v>40008089</v>
      </c>
      <c r="AL7392" t="s">
        <v>12422</v>
      </c>
      <c r="AN7392">
        <v>507785971</v>
      </c>
      <c r="AO7392">
        <v>16</v>
      </c>
      <c r="AP7392" t="s">
        <v>12424</v>
      </c>
      <c r="AQ7392" t="s">
        <v>11408</v>
      </c>
      <c r="AR7392">
        <v>4100</v>
      </c>
      <c r="AT7392">
        <v>0</v>
      </c>
      <c r="AV7392" t="s">
        <v>518</v>
      </c>
      <c r="AW7392">
        <v>116100</v>
      </c>
    </row>
    <row r="7393" spans="1:49" x14ac:dyDescent="0.25">
      <c r="A7393">
        <v>4100</v>
      </c>
      <c r="B7393">
        <v>30030</v>
      </c>
      <c r="C7393">
        <v>4017</v>
      </c>
      <c r="D7393">
        <v>413</v>
      </c>
      <c r="E7393" s="124" t="s">
        <v>14554</v>
      </c>
      <c r="F7393" t="str">
        <f t="shared" si="122"/>
        <v>Chad LumanALL COUNTIES GLASS</v>
      </c>
      <c r="G7393" s="150" t="str">
        <f t="shared" si="121"/>
        <v>Chad Luman</v>
      </c>
      <c r="H7393" s="149" t="s">
        <v>597</v>
      </c>
      <c r="I7393">
        <v>40007085</v>
      </c>
      <c r="K7393" t="s">
        <v>14564</v>
      </c>
      <c r="L7393" t="s">
        <v>14565</v>
      </c>
      <c r="M7393" t="s">
        <v>13237</v>
      </c>
      <c r="N7393">
        <v>95205</v>
      </c>
      <c r="Q7393" t="s">
        <v>12415</v>
      </c>
      <c r="R7393" t="s">
        <v>12416</v>
      </c>
      <c r="S7393" t="s">
        <v>14566</v>
      </c>
      <c r="U7393" t="s">
        <v>12418</v>
      </c>
      <c r="W7393">
        <v>11</v>
      </c>
      <c r="X7393">
        <v>1</v>
      </c>
      <c r="Y7393" t="s">
        <v>12419</v>
      </c>
      <c r="Z7393" t="s">
        <v>12420</v>
      </c>
      <c r="AA7393" t="s">
        <v>12429</v>
      </c>
      <c r="AB7393" t="s">
        <v>12422</v>
      </c>
      <c r="AC7393">
        <v>2</v>
      </c>
      <c r="AD7393" s="123">
        <v>41409</v>
      </c>
      <c r="AE7393" t="s">
        <v>12431</v>
      </c>
      <c r="AG7393">
        <v>40007085</v>
      </c>
      <c r="AL7393" t="s">
        <v>12422</v>
      </c>
      <c r="AN7393">
        <v>507735101</v>
      </c>
      <c r="AO7393">
        <v>16</v>
      </c>
      <c r="AP7393" t="s">
        <v>12424</v>
      </c>
      <c r="AQ7393" t="s">
        <v>11408</v>
      </c>
      <c r="AR7393">
        <v>4100</v>
      </c>
      <c r="AT7393">
        <v>0</v>
      </c>
      <c r="AV7393" t="s">
        <v>14567</v>
      </c>
      <c r="AW7393">
        <v>116100</v>
      </c>
    </row>
    <row r="7394" spans="1:49" x14ac:dyDescent="0.25">
      <c r="A7394">
        <v>4100</v>
      </c>
      <c r="B7394">
        <v>30030</v>
      </c>
      <c r="C7394">
        <v>4017</v>
      </c>
      <c r="D7394">
        <v>413</v>
      </c>
      <c r="E7394" s="124" t="s">
        <v>14554</v>
      </c>
      <c r="F7394" t="str">
        <f t="shared" si="122"/>
        <v>Chad LumanALL SYSTEMS ELECTRICAL</v>
      </c>
      <c r="G7394" s="150" t="str">
        <f t="shared" si="121"/>
        <v>Chad Luman</v>
      </c>
      <c r="H7394" s="149" t="s">
        <v>604</v>
      </c>
      <c r="I7394">
        <v>40008854</v>
      </c>
      <c r="K7394" t="s">
        <v>14568</v>
      </c>
      <c r="L7394" t="s">
        <v>14569</v>
      </c>
      <c r="M7394" t="s">
        <v>13237</v>
      </c>
      <c r="N7394">
        <v>95765</v>
      </c>
      <c r="Q7394" t="s">
        <v>12415</v>
      </c>
      <c r="R7394" t="s">
        <v>12416</v>
      </c>
      <c r="S7394" t="s">
        <v>14570</v>
      </c>
      <c r="U7394" t="s">
        <v>12418</v>
      </c>
      <c r="W7394">
        <v>11</v>
      </c>
      <c r="X7394">
        <v>1</v>
      </c>
      <c r="Y7394" t="s">
        <v>12419</v>
      </c>
      <c r="Z7394" t="s">
        <v>12420</v>
      </c>
      <c r="AA7394" t="s">
        <v>12485</v>
      </c>
      <c r="AB7394" t="s">
        <v>12422</v>
      </c>
      <c r="AC7394">
        <v>2</v>
      </c>
      <c r="AD7394" s="123">
        <v>43941</v>
      </c>
      <c r="AE7394" t="s">
        <v>12486</v>
      </c>
      <c r="AG7394">
        <v>40008854</v>
      </c>
      <c r="AL7394" t="s">
        <v>12422</v>
      </c>
      <c r="AN7394">
        <v>506160401</v>
      </c>
      <c r="AO7394">
        <v>16</v>
      </c>
      <c r="AP7394" t="s">
        <v>12424</v>
      </c>
      <c r="AQ7394" t="s">
        <v>11408</v>
      </c>
      <c r="AR7394">
        <v>4100</v>
      </c>
      <c r="AT7394">
        <v>0</v>
      </c>
      <c r="AV7394" t="s">
        <v>14571</v>
      </c>
      <c r="AW7394">
        <v>116100</v>
      </c>
    </row>
    <row r="7395" spans="1:49" x14ac:dyDescent="0.25">
      <c r="A7395">
        <v>4100</v>
      </c>
      <c r="B7395">
        <v>30030</v>
      </c>
      <c r="C7395">
        <v>4017</v>
      </c>
      <c r="D7395">
        <v>413</v>
      </c>
      <c r="E7395" s="124" t="s">
        <v>14554</v>
      </c>
      <c r="F7395" t="str">
        <f t="shared" si="122"/>
        <v>Chad LumanALL WEATHER ARCHITECTURAL ALUMINUM</v>
      </c>
      <c r="G7395" s="150" t="str">
        <f t="shared" si="121"/>
        <v>Chad Luman</v>
      </c>
      <c r="H7395" s="149" t="s">
        <v>606</v>
      </c>
      <c r="I7395">
        <v>40007087</v>
      </c>
      <c r="K7395" t="s">
        <v>14572</v>
      </c>
      <c r="L7395" t="s">
        <v>14573</v>
      </c>
      <c r="M7395" t="s">
        <v>13237</v>
      </c>
      <c r="N7395" t="s">
        <v>14574</v>
      </c>
      <c r="Q7395" t="s">
        <v>12415</v>
      </c>
      <c r="R7395" t="s">
        <v>12416</v>
      </c>
      <c r="S7395" t="s">
        <v>14575</v>
      </c>
      <c r="U7395" t="s">
        <v>12418</v>
      </c>
      <c r="W7395">
        <v>11</v>
      </c>
      <c r="X7395">
        <v>1</v>
      </c>
      <c r="Y7395" t="s">
        <v>12419</v>
      </c>
      <c r="Z7395" t="s">
        <v>12420</v>
      </c>
      <c r="AA7395" t="s">
        <v>12429</v>
      </c>
      <c r="AB7395" t="s">
        <v>12422</v>
      </c>
      <c r="AC7395">
        <v>2</v>
      </c>
      <c r="AD7395" s="123">
        <v>41410</v>
      </c>
      <c r="AE7395" t="s">
        <v>12431</v>
      </c>
      <c r="AG7395">
        <v>40007087</v>
      </c>
      <c r="AL7395" t="s">
        <v>12422</v>
      </c>
      <c r="AN7395">
        <v>509536701</v>
      </c>
      <c r="AO7395">
        <v>16</v>
      </c>
      <c r="AP7395" t="s">
        <v>12424</v>
      </c>
      <c r="AQ7395" t="s">
        <v>11408</v>
      </c>
      <c r="AR7395">
        <v>4100</v>
      </c>
      <c r="AT7395">
        <v>0</v>
      </c>
      <c r="AV7395" t="s">
        <v>14576</v>
      </c>
      <c r="AW7395">
        <v>116100</v>
      </c>
    </row>
    <row r="7396" spans="1:49" x14ac:dyDescent="0.25">
      <c r="A7396">
        <v>4100</v>
      </c>
      <c r="B7396">
        <v>30030</v>
      </c>
      <c r="C7396">
        <v>4017</v>
      </c>
      <c r="D7396">
        <v>413</v>
      </c>
      <c r="E7396" s="124" t="s">
        <v>14554</v>
      </c>
      <c r="F7396" t="str">
        <f t="shared" si="122"/>
        <v>Chad LumanALPINE MEATS INC.</v>
      </c>
      <c r="G7396" s="150" t="str">
        <f t="shared" si="121"/>
        <v>Chad Luman</v>
      </c>
      <c r="H7396" s="149" t="s">
        <v>651</v>
      </c>
      <c r="I7396">
        <v>40007561</v>
      </c>
      <c r="K7396" t="s">
        <v>14577</v>
      </c>
      <c r="L7396" t="s">
        <v>14565</v>
      </c>
      <c r="M7396" t="s">
        <v>13237</v>
      </c>
      <c r="N7396">
        <v>95210</v>
      </c>
      <c r="Q7396" t="s">
        <v>12415</v>
      </c>
      <c r="R7396" t="s">
        <v>12416</v>
      </c>
      <c r="S7396" t="s">
        <v>14578</v>
      </c>
      <c r="U7396" t="s">
        <v>12418</v>
      </c>
      <c r="W7396">
        <v>11</v>
      </c>
      <c r="X7396">
        <v>1</v>
      </c>
      <c r="Y7396" t="s">
        <v>12419</v>
      </c>
      <c r="Z7396" t="s">
        <v>12420</v>
      </c>
      <c r="AA7396" t="s">
        <v>12429</v>
      </c>
      <c r="AB7396" t="s">
        <v>12422</v>
      </c>
      <c r="AC7396">
        <v>2</v>
      </c>
      <c r="AD7396" s="123">
        <v>42104</v>
      </c>
      <c r="AE7396" t="s">
        <v>12431</v>
      </c>
      <c r="AG7396">
        <v>40007561</v>
      </c>
      <c r="AL7396" t="s">
        <v>12422</v>
      </c>
      <c r="AN7396">
        <v>507735101</v>
      </c>
      <c r="AO7396">
        <v>16</v>
      </c>
      <c r="AP7396" t="s">
        <v>12424</v>
      </c>
      <c r="AQ7396" t="s">
        <v>11408</v>
      </c>
      <c r="AR7396">
        <v>4100</v>
      </c>
      <c r="AT7396">
        <v>0</v>
      </c>
      <c r="AV7396" t="s">
        <v>14579</v>
      </c>
      <c r="AW7396">
        <v>116100</v>
      </c>
    </row>
    <row r="7397" spans="1:49" x14ac:dyDescent="0.25">
      <c r="A7397">
        <v>4100</v>
      </c>
      <c r="B7397">
        <v>30030</v>
      </c>
      <c r="C7397">
        <v>4017</v>
      </c>
      <c r="D7397">
        <v>413</v>
      </c>
      <c r="E7397" s="124" t="s">
        <v>14554</v>
      </c>
      <c r="F7397" t="str">
        <f t="shared" si="122"/>
        <v>Chad LumanAMAZON-RN01 (FERNELY, NV)</v>
      </c>
      <c r="G7397" s="150" t="str">
        <f t="shared" si="121"/>
        <v>Chad Luman</v>
      </c>
      <c r="H7397" s="149" t="s">
        <v>775</v>
      </c>
      <c r="I7397">
        <v>40003478</v>
      </c>
      <c r="K7397" t="s">
        <v>14580</v>
      </c>
      <c r="L7397" t="s">
        <v>14581</v>
      </c>
      <c r="M7397" t="s">
        <v>14582</v>
      </c>
      <c r="N7397" t="s">
        <v>14583</v>
      </c>
      <c r="Q7397" t="s">
        <v>12415</v>
      </c>
      <c r="R7397" t="s">
        <v>12416</v>
      </c>
      <c r="S7397" t="s">
        <v>14584</v>
      </c>
      <c r="U7397" t="s">
        <v>12418</v>
      </c>
      <c r="W7397">
        <v>11</v>
      </c>
      <c r="X7397">
        <v>1</v>
      </c>
      <c r="Y7397" t="s">
        <v>12419</v>
      </c>
      <c r="Z7397" t="s">
        <v>12420</v>
      </c>
      <c r="AA7397" t="s">
        <v>12421</v>
      </c>
      <c r="AB7397" t="s">
        <v>12473</v>
      </c>
      <c r="AC7397">
        <v>2</v>
      </c>
      <c r="AD7397" s="123">
        <v>39111</v>
      </c>
      <c r="AE7397" t="s">
        <v>12423</v>
      </c>
      <c r="AG7397">
        <v>40003478</v>
      </c>
      <c r="AL7397" t="s">
        <v>12473</v>
      </c>
      <c r="AN7397">
        <v>2901902811</v>
      </c>
      <c r="AO7397">
        <v>16</v>
      </c>
      <c r="AP7397" t="s">
        <v>12424</v>
      </c>
      <c r="AQ7397" t="s">
        <v>11408</v>
      </c>
      <c r="AR7397">
        <v>4100</v>
      </c>
      <c r="AT7397">
        <v>0</v>
      </c>
      <c r="AV7397" t="s">
        <v>14585</v>
      </c>
      <c r="AW7397">
        <v>116100</v>
      </c>
    </row>
    <row r="7398" spans="1:49" x14ac:dyDescent="0.25">
      <c r="A7398">
        <v>4100</v>
      </c>
      <c r="B7398">
        <v>30030</v>
      </c>
      <c r="C7398">
        <v>4017</v>
      </c>
      <c r="D7398">
        <v>413</v>
      </c>
      <c r="E7398" s="124" t="s">
        <v>14554</v>
      </c>
      <c r="F7398" t="str">
        <f t="shared" si="122"/>
        <v>Chad LumanAMCOR FLEXIBLES, LLC.</v>
      </c>
      <c r="G7398" s="150" t="str">
        <f t="shared" si="121"/>
        <v>Chad Luman</v>
      </c>
      <c r="H7398" s="149" t="s">
        <v>800</v>
      </c>
      <c r="I7398">
        <v>40008359</v>
      </c>
      <c r="K7398" t="s">
        <v>14586</v>
      </c>
      <c r="L7398" t="s">
        <v>14587</v>
      </c>
      <c r="M7398" t="s">
        <v>13237</v>
      </c>
      <c r="N7398">
        <v>94503</v>
      </c>
      <c r="Q7398" t="s">
        <v>12415</v>
      </c>
      <c r="R7398" t="s">
        <v>12416</v>
      </c>
      <c r="S7398" t="s">
        <v>14588</v>
      </c>
      <c r="U7398" t="s">
        <v>12418</v>
      </c>
      <c r="W7398">
        <v>11</v>
      </c>
      <c r="X7398">
        <v>1</v>
      </c>
      <c r="Y7398" t="s">
        <v>12419</v>
      </c>
      <c r="Z7398" t="s">
        <v>12420</v>
      </c>
      <c r="AA7398" t="s">
        <v>12429</v>
      </c>
      <c r="AB7398" t="s">
        <v>12422</v>
      </c>
      <c r="AC7398">
        <v>2</v>
      </c>
      <c r="AD7398" s="123">
        <v>43207</v>
      </c>
      <c r="AE7398" t="s">
        <v>12431</v>
      </c>
      <c r="AG7398">
        <v>40008359</v>
      </c>
      <c r="AL7398" t="s">
        <v>12422</v>
      </c>
      <c r="AN7398">
        <v>505589391</v>
      </c>
      <c r="AO7398">
        <v>16</v>
      </c>
      <c r="AP7398" t="s">
        <v>12424</v>
      </c>
      <c r="AQ7398" t="s">
        <v>11408</v>
      </c>
      <c r="AR7398">
        <v>4100</v>
      </c>
      <c r="AT7398">
        <v>0</v>
      </c>
      <c r="AV7398" t="s">
        <v>14589</v>
      </c>
      <c r="AW7398">
        <v>116100</v>
      </c>
    </row>
    <row r="7399" spans="1:49" x14ac:dyDescent="0.25">
      <c r="A7399">
        <v>4100</v>
      </c>
      <c r="B7399">
        <v>30030</v>
      </c>
      <c r="C7399">
        <v>4017</v>
      </c>
      <c r="D7399">
        <v>413</v>
      </c>
      <c r="E7399" s="124" t="s">
        <v>14554</v>
      </c>
      <c r="F7399" t="str">
        <f t="shared" si="122"/>
        <v>Chad LumanAMY'S KITCHEN INC</v>
      </c>
      <c r="G7399" s="150" t="str">
        <f t="shared" si="121"/>
        <v>Chad Luman</v>
      </c>
      <c r="H7399" s="149" t="s">
        <v>13461</v>
      </c>
      <c r="I7399">
        <v>40005186</v>
      </c>
      <c r="L7399" t="s">
        <v>14590</v>
      </c>
      <c r="M7399" t="s">
        <v>13237</v>
      </c>
      <c r="O7399">
        <v>4759</v>
      </c>
      <c r="P7399" t="s">
        <v>14591</v>
      </c>
      <c r="Q7399" t="s">
        <v>12415</v>
      </c>
      <c r="R7399" t="s">
        <v>12416</v>
      </c>
      <c r="S7399" t="s">
        <v>14592</v>
      </c>
      <c r="U7399" t="s">
        <v>12418</v>
      </c>
      <c r="W7399">
        <v>11</v>
      </c>
      <c r="X7399">
        <v>1</v>
      </c>
      <c r="Y7399" t="s">
        <v>12419</v>
      </c>
      <c r="Z7399" t="s">
        <v>12420</v>
      </c>
      <c r="AA7399" t="s">
        <v>12429</v>
      </c>
      <c r="AB7399" t="s">
        <v>12422</v>
      </c>
      <c r="AC7399">
        <v>2</v>
      </c>
      <c r="AD7399" s="123">
        <v>39309</v>
      </c>
      <c r="AE7399" t="s">
        <v>12538</v>
      </c>
      <c r="AG7399">
        <v>40005186</v>
      </c>
      <c r="AL7399" t="s">
        <v>12422</v>
      </c>
      <c r="AN7399">
        <v>509725901</v>
      </c>
      <c r="AO7399">
        <v>16</v>
      </c>
      <c r="AP7399" t="s">
        <v>12424</v>
      </c>
      <c r="AQ7399" t="s">
        <v>11408</v>
      </c>
      <c r="AR7399">
        <v>4100</v>
      </c>
      <c r="AT7399">
        <v>0</v>
      </c>
      <c r="AV7399" t="s">
        <v>14593</v>
      </c>
      <c r="AW7399">
        <v>116100</v>
      </c>
    </row>
    <row r="7400" spans="1:49" x14ac:dyDescent="0.25">
      <c r="A7400">
        <v>4100</v>
      </c>
      <c r="B7400">
        <v>30030</v>
      </c>
      <c r="C7400">
        <v>4017</v>
      </c>
      <c r="E7400" s="124" t="s">
        <v>14554</v>
      </c>
      <c r="F7400" t="str">
        <f t="shared" si="122"/>
        <v>Chad LumanANNABELLE CANDY CO., INC.</v>
      </c>
      <c r="G7400" s="150" t="str">
        <f t="shared" si="121"/>
        <v>Chad Luman</v>
      </c>
      <c r="H7400" s="149" t="s">
        <v>923</v>
      </c>
      <c r="I7400">
        <v>40008765</v>
      </c>
      <c r="K7400" t="s">
        <v>14594</v>
      </c>
      <c r="L7400" t="s">
        <v>14595</v>
      </c>
      <c r="M7400" t="s">
        <v>13237</v>
      </c>
      <c r="N7400">
        <v>94545</v>
      </c>
      <c r="Q7400" t="s">
        <v>12415</v>
      </c>
      <c r="R7400" t="s">
        <v>12416</v>
      </c>
      <c r="S7400" t="s">
        <v>14596</v>
      </c>
      <c r="U7400" t="s">
        <v>12418</v>
      </c>
      <c r="W7400">
        <v>11</v>
      </c>
      <c r="X7400">
        <v>1</v>
      </c>
      <c r="Y7400" t="s">
        <v>12419</v>
      </c>
      <c r="Z7400" t="s">
        <v>12420</v>
      </c>
      <c r="AA7400" t="s">
        <v>12485</v>
      </c>
      <c r="AB7400" t="s">
        <v>12422</v>
      </c>
      <c r="AC7400">
        <v>2</v>
      </c>
      <c r="AD7400" s="123">
        <v>43825</v>
      </c>
      <c r="AE7400" t="s">
        <v>12528</v>
      </c>
      <c r="AG7400">
        <v>40008765</v>
      </c>
      <c r="AL7400" t="s">
        <v>12422</v>
      </c>
      <c r="AN7400">
        <v>500114501</v>
      </c>
      <c r="AP7400" t="s">
        <v>12424</v>
      </c>
      <c r="AQ7400" t="s">
        <v>11408</v>
      </c>
      <c r="AR7400">
        <v>4100</v>
      </c>
      <c r="AT7400">
        <v>0</v>
      </c>
      <c r="AV7400" t="s">
        <v>14597</v>
      </c>
      <c r="AW7400">
        <v>116100</v>
      </c>
    </row>
    <row r="7401" spans="1:49" x14ac:dyDescent="0.25">
      <c r="A7401">
        <v>4100</v>
      </c>
      <c r="B7401">
        <v>30030</v>
      </c>
      <c r="C7401">
        <v>4017</v>
      </c>
      <c r="D7401">
        <v>413</v>
      </c>
      <c r="E7401" s="124" t="s">
        <v>14554</v>
      </c>
      <c r="F7401" t="str">
        <f t="shared" si="122"/>
        <v>Chad LumanAPEX DIE CORP.</v>
      </c>
      <c r="G7401" s="150" t="str">
        <f t="shared" si="121"/>
        <v>Chad Luman</v>
      </c>
      <c r="H7401" s="149" t="s">
        <v>938</v>
      </c>
      <c r="I7401">
        <v>40003934</v>
      </c>
      <c r="K7401" t="s">
        <v>14598</v>
      </c>
      <c r="L7401" t="s">
        <v>14599</v>
      </c>
      <c r="M7401" t="s">
        <v>13237</v>
      </c>
      <c r="N7401" t="s">
        <v>14600</v>
      </c>
      <c r="Q7401" t="s">
        <v>12415</v>
      </c>
      <c r="R7401" t="s">
        <v>12416</v>
      </c>
      <c r="S7401" t="s">
        <v>14601</v>
      </c>
      <c r="U7401" t="s">
        <v>12418</v>
      </c>
      <c r="W7401">
        <v>11</v>
      </c>
      <c r="X7401">
        <v>1</v>
      </c>
      <c r="Y7401" t="s">
        <v>12419</v>
      </c>
      <c r="Z7401" t="s">
        <v>12420</v>
      </c>
      <c r="AA7401" t="s">
        <v>12421</v>
      </c>
      <c r="AB7401" t="s">
        <v>12422</v>
      </c>
      <c r="AC7401">
        <v>2</v>
      </c>
      <c r="AD7401" s="123">
        <v>39111</v>
      </c>
      <c r="AE7401" t="s">
        <v>12423</v>
      </c>
      <c r="AG7401">
        <v>40003934</v>
      </c>
      <c r="AL7401" t="s">
        <v>12422</v>
      </c>
      <c r="AN7401">
        <v>508130001</v>
      </c>
      <c r="AO7401">
        <v>16</v>
      </c>
      <c r="AP7401" t="s">
        <v>12424</v>
      </c>
      <c r="AQ7401" t="s">
        <v>11408</v>
      </c>
      <c r="AR7401">
        <v>4100</v>
      </c>
      <c r="AT7401">
        <v>2005</v>
      </c>
      <c r="AV7401" t="s">
        <v>14602</v>
      </c>
      <c r="AW7401">
        <v>116100</v>
      </c>
    </row>
    <row r="7402" spans="1:49" x14ac:dyDescent="0.25">
      <c r="A7402">
        <v>4100</v>
      </c>
      <c r="B7402">
        <v>30030</v>
      </c>
      <c r="C7402">
        <v>4017</v>
      </c>
      <c r="D7402">
        <v>413</v>
      </c>
      <c r="E7402" s="124" t="s">
        <v>14554</v>
      </c>
      <c r="F7402" t="str">
        <f t="shared" si="122"/>
        <v>Chad LumanAPPLIED IND. - FREMONT</v>
      </c>
      <c r="G7402" s="150" t="str">
        <f t="shared" si="121"/>
        <v>Chad Luman</v>
      </c>
      <c r="H7402" s="149" t="s">
        <v>1005</v>
      </c>
      <c r="I7402">
        <v>40008895</v>
      </c>
      <c r="L7402" t="s">
        <v>12520</v>
      </c>
      <c r="M7402" t="s">
        <v>12521</v>
      </c>
      <c r="N7402" t="s">
        <v>12522</v>
      </c>
      <c r="O7402">
        <v>93018</v>
      </c>
      <c r="P7402">
        <v>44101</v>
      </c>
      <c r="Q7402" t="s">
        <v>12415</v>
      </c>
      <c r="R7402" t="s">
        <v>12416</v>
      </c>
      <c r="S7402" t="s">
        <v>14603</v>
      </c>
      <c r="U7402" t="s">
        <v>12418</v>
      </c>
      <c r="V7402">
        <v>202</v>
      </c>
      <c r="W7402">
        <v>11</v>
      </c>
      <c r="X7402">
        <v>2</v>
      </c>
      <c r="Y7402" t="s">
        <v>12472</v>
      </c>
      <c r="Z7402" t="s">
        <v>12420</v>
      </c>
      <c r="AA7402" t="s">
        <v>12485</v>
      </c>
      <c r="AB7402" t="s">
        <v>12422</v>
      </c>
      <c r="AC7402">
        <v>2</v>
      </c>
      <c r="AD7402" s="123">
        <v>44022</v>
      </c>
      <c r="AE7402" t="s">
        <v>12486</v>
      </c>
      <c r="AG7402">
        <v>40008895</v>
      </c>
      <c r="AL7402" t="s">
        <v>12422</v>
      </c>
      <c r="AN7402">
        <v>3603505101</v>
      </c>
      <c r="AO7402">
        <v>16</v>
      </c>
      <c r="AP7402" t="s">
        <v>12424</v>
      </c>
      <c r="AQ7402" t="s">
        <v>11408</v>
      </c>
      <c r="AR7402">
        <v>4100</v>
      </c>
      <c r="AT7402">
        <v>0</v>
      </c>
      <c r="AV7402" t="s">
        <v>12524</v>
      </c>
      <c r="AW7402">
        <v>116100</v>
      </c>
    </row>
    <row r="7403" spans="1:49" x14ac:dyDescent="0.25">
      <c r="A7403">
        <v>4100</v>
      </c>
      <c r="B7403">
        <v>30030</v>
      </c>
      <c r="C7403">
        <v>4017</v>
      </c>
      <c r="D7403">
        <v>413</v>
      </c>
      <c r="E7403" s="124" t="s">
        <v>14554</v>
      </c>
      <c r="F7403" t="str">
        <f t="shared" si="122"/>
        <v>Chad LumanAPPLIED IND. - GILROY</v>
      </c>
      <c r="G7403" s="150" t="str">
        <f t="shared" si="121"/>
        <v>Chad Luman</v>
      </c>
      <c r="H7403" s="149" t="s">
        <v>1008</v>
      </c>
      <c r="I7403">
        <v>40008886</v>
      </c>
      <c r="L7403" t="s">
        <v>12520</v>
      </c>
      <c r="M7403" t="s">
        <v>12521</v>
      </c>
      <c r="N7403">
        <v>44101</v>
      </c>
      <c r="O7403">
        <v>93018</v>
      </c>
      <c r="P7403">
        <v>44101</v>
      </c>
      <c r="Q7403" t="s">
        <v>12415</v>
      </c>
      <c r="R7403" t="s">
        <v>12416</v>
      </c>
      <c r="S7403" t="s">
        <v>14604</v>
      </c>
      <c r="U7403" t="s">
        <v>12418</v>
      </c>
      <c r="V7403">
        <v>202</v>
      </c>
      <c r="W7403">
        <v>11</v>
      </c>
      <c r="X7403">
        <v>2</v>
      </c>
      <c r="Y7403" t="s">
        <v>12472</v>
      </c>
      <c r="Z7403" t="s">
        <v>12420</v>
      </c>
      <c r="AA7403" t="s">
        <v>12485</v>
      </c>
      <c r="AB7403" t="s">
        <v>12422</v>
      </c>
      <c r="AC7403">
        <v>2</v>
      </c>
      <c r="AD7403" s="123">
        <v>43999</v>
      </c>
      <c r="AE7403" t="s">
        <v>12486</v>
      </c>
      <c r="AG7403">
        <v>40008886</v>
      </c>
      <c r="AL7403" t="s">
        <v>12422</v>
      </c>
      <c r="AN7403">
        <v>3603505101</v>
      </c>
      <c r="AO7403">
        <v>16</v>
      </c>
      <c r="AP7403" t="s">
        <v>12424</v>
      </c>
      <c r="AQ7403" t="s">
        <v>11408</v>
      </c>
      <c r="AR7403">
        <v>4100</v>
      </c>
      <c r="AT7403">
        <v>0</v>
      </c>
      <c r="AV7403" t="s">
        <v>12524</v>
      </c>
      <c r="AW7403">
        <v>116100</v>
      </c>
    </row>
    <row r="7404" spans="1:49" x14ac:dyDescent="0.25">
      <c r="A7404">
        <v>4100</v>
      </c>
      <c r="B7404">
        <v>30030</v>
      </c>
      <c r="C7404">
        <v>4017</v>
      </c>
      <c r="D7404">
        <v>413</v>
      </c>
      <c r="E7404" s="124" t="s">
        <v>14554</v>
      </c>
      <c r="F7404" t="str">
        <f t="shared" si="122"/>
        <v>Chad LumanAPPLIED IND. - MERCED</v>
      </c>
      <c r="G7404" s="150" t="str">
        <f t="shared" si="121"/>
        <v>Chad Luman</v>
      </c>
      <c r="H7404" s="149" t="s">
        <v>1031</v>
      </c>
      <c r="I7404">
        <v>40006532</v>
      </c>
      <c r="J7404" t="s">
        <v>14068</v>
      </c>
      <c r="L7404" t="s">
        <v>12520</v>
      </c>
      <c r="M7404" t="s">
        <v>12521</v>
      </c>
      <c r="O7404">
        <v>93018</v>
      </c>
      <c r="P7404" t="s">
        <v>12522</v>
      </c>
      <c r="Q7404" t="s">
        <v>12415</v>
      </c>
      <c r="R7404" t="s">
        <v>12416</v>
      </c>
      <c r="S7404" t="s">
        <v>14605</v>
      </c>
      <c r="U7404" t="s">
        <v>12418</v>
      </c>
      <c r="V7404">
        <v>202</v>
      </c>
      <c r="W7404">
        <v>11</v>
      </c>
      <c r="X7404">
        <v>2</v>
      </c>
      <c r="Y7404" t="s">
        <v>12472</v>
      </c>
      <c r="Z7404" t="s">
        <v>12420</v>
      </c>
      <c r="AA7404" t="s">
        <v>12429</v>
      </c>
      <c r="AB7404" t="s">
        <v>12422</v>
      </c>
      <c r="AC7404">
        <v>2</v>
      </c>
      <c r="AD7404" s="123">
        <v>40641</v>
      </c>
      <c r="AE7404" t="s">
        <v>12431</v>
      </c>
      <c r="AG7404">
        <v>40006532</v>
      </c>
      <c r="AL7404" t="s">
        <v>12422</v>
      </c>
      <c r="AN7404">
        <v>3603505101</v>
      </c>
      <c r="AO7404">
        <v>16</v>
      </c>
      <c r="AP7404" t="s">
        <v>12424</v>
      </c>
      <c r="AQ7404" t="s">
        <v>11408</v>
      </c>
      <c r="AR7404">
        <v>4100</v>
      </c>
      <c r="AT7404">
        <v>0</v>
      </c>
      <c r="AV7404" t="s">
        <v>12524</v>
      </c>
      <c r="AW7404">
        <v>116100</v>
      </c>
    </row>
    <row r="7405" spans="1:49" x14ac:dyDescent="0.25">
      <c r="A7405">
        <v>4100</v>
      </c>
      <c r="B7405">
        <v>30030</v>
      </c>
      <c r="C7405">
        <v>4017</v>
      </c>
      <c r="D7405">
        <v>413</v>
      </c>
      <c r="E7405" s="124" t="s">
        <v>14554</v>
      </c>
      <c r="F7405" t="str">
        <f t="shared" si="122"/>
        <v>Chad LumanAPPLIED IND. - MODESTO</v>
      </c>
      <c r="G7405" s="150" t="str">
        <f t="shared" si="121"/>
        <v>Chad Luman</v>
      </c>
      <c r="H7405" s="149" t="s">
        <v>1036</v>
      </c>
      <c r="I7405">
        <v>40004090</v>
      </c>
      <c r="J7405" t="s">
        <v>14068</v>
      </c>
      <c r="L7405" t="s">
        <v>12520</v>
      </c>
      <c r="M7405" t="s">
        <v>12521</v>
      </c>
      <c r="O7405">
        <v>93018</v>
      </c>
      <c r="P7405" t="s">
        <v>12522</v>
      </c>
      <c r="Q7405" t="s">
        <v>12415</v>
      </c>
      <c r="R7405" t="s">
        <v>12416</v>
      </c>
      <c r="S7405" t="s">
        <v>14606</v>
      </c>
      <c r="U7405" t="s">
        <v>12418</v>
      </c>
      <c r="V7405">
        <v>202</v>
      </c>
      <c r="W7405">
        <v>11</v>
      </c>
      <c r="X7405">
        <v>2</v>
      </c>
      <c r="Y7405" t="s">
        <v>12472</v>
      </c>
      <c r="Z7405" t="s">
        <v>12420</v>
      </c>
      <c r="AA7405" t="s">
        <v>12421</v>
      </c>
      <c r="AB7405" t="s">
        <v>12422</v>
      </c>
      <c r="AC7405">
        <v>2</v>
      </c>
      <c r="AD7405" s="123">
        <v>39111</v>
      </c>
      <c r="AE7405" t="s">
        <v>12423</v>
      </c>
      <c r="AG7405">
        <v>40004090</v>
      </c>
      <c r="AL7405" t="s">
        <v>12422</v>
      </c>
      <c r="AN7405">
        <v>3603505101</v>
      </c>
      <c r="AO7405">
        <v>16</v>
      </c>
      <c r="AP7405" t="s">
        <v>12424</v>
      </c>
      <c r="AQ7405" t="s">
        <v>11408</v>
      </c>
      <c r="AR7405">
        <v>4100</v>
      </c>
      <c r="AT7405">
        <v>0</v>
      </c>
      <c r="AV7405" t="s">
        <v>12524</v>
      </c>
      <c r="AW7405">
        <v>116100</v>
      </c>
    </row>
    <row r="7406" spans="1:49" x14ac:dyDescent="0.25">
      <c r="A7406">
        <v>4100</v>
      </c>
      <c r="B7406">
        <v>30030</v>
      </c>
      <c r="C7406">
        <v>4017</v>
      </c>
      <c r="D7406">
        <v>413</v>
      </c>
      <c r="E7406" s="124" t="s">
        <v>14554</v>
      </c>
      <c r="F7406" t="str">
        <f t="shared" si="122"/>
        <v>Chad LumanAPPLIED IND. - REDDING</v>
      </c>
      <c r="G7406" s="150" t="str">
        <f t="shared" si="121"/>
        <v>Chad Luman</v>
      </c>
      <c r="H7406" s="149" t="s">
        <v>1053</v>
      </c>
      <c r="I7406">
        <v>40008178</v>
      </c>
      <c r="J7406" t="s">
        <v>14607</v>
      </c>
      <c r="L7406" t="s">
        <v>12520</v>
      </c>
      <c r="M7406" t="s">
        <v>12521</v>
      </c>
      <c r="O7406">
        <v>93018</v>
      </c>
      <c r="P7406">
        <v>44101</v>
      </c>
      <c r="Q7406" t="s">
        <v>12415</v>
      </c>
      <c r="R7406" t="s">
        <v>12416</v>
      </c>
      <c r="S7406" t="s">
        <v>14608</v>
      </c>
      <c r="U7406" t="s">
        <v>12418</v>
      </c>
      <c r="V7406">
        <v>202</v>
      </c>
      <c r="W7406">
        <v>11</v>
      </c>
      <c r="X7406">
        <v>2</v>
      </c>
      <c r="Y7406" t="s">
        <v>12472</v>
      </c>
      <c r="Z7406" t="s">
        <v>12420</v>
      </c>
      <c r="AA7406" t="s">
        <v>12429</v>
      </c>
      <c r="AB7406" t="s">
        <v>12422</v>
      </c>
      <c r="AC7406">
        <v>2</v>
      </c>
      <c r="AD7406" s="123">
        <v>42934</v>
      </c>
      <c r="AE7406" t="s">
        <v>12431</v>
      </c>
      <c r="AG7406">
        <v>40008178</v>
      </c>
      <c r="AL7406" t="s">
        <v>12422</v>
      </c>
      <c r="AN7406">
        <v>3603505101</v>
      </c>
      <c r="AO7406">
        <v>16</v>
      </c>
      <c r="AP7406" t="s">
        <v>12424</v>
      </c>
      <c r="AQ7406" t="s">
        <v>11408</v>
      </c>
      <c r="AR7406">
        <v>4100</v>
      </c>
      <c r="AT7406">
        <v>0</v>
      </c>
      <c r="AV7406" t="s">
        <v>12524</v>
      </c>
      <c r="AW7406">
        <v>116100</v>
      </c>
    </row>
    <row r="7407" spans="1:49" x14ac:dyDescent="0.25">
      <c r="A7407">
        <v>4100</v>
      </c>
      <c r="B7407">
        <v>30030</v>
      </c>
      <c r="C7407">
        <v>4017</v>
      </c>
      <c r="D7407">
        <v>413</v>
      </c>
      <c r="E7407" s="124" t="s">
        <v>14554</v>
      </c>
      <c r="F7407" t="str">
        <f t="shared" si="122"/>
        <v>Chad LumanAPPLIED IND. - SALINAS</v>
      </c>
      <c r="G7407" s="150" t="str">
        <f t="shared" ref="G7407:G7470" si="123">RIGHT(E7407,LEN(E7407)-3)</f>
        <v>Chad Luman</v>
      </c>
      <c r="H7407" s="149" t="s">
        <v>1061</v>
      </c>
      <c r="I7407">
        <v>40003286</v>
      </c>
      <c r="J7407" t="s">
        <v>14068</v>
      </c>
      <c r="L7407" t="s">
        <v>12520</v>
      </c>
      <c r="M7407" t="s">
        <v>12521</v>
      </c>
      <c r="O7407">
        <v>93018</v>
      </c>
      <c r="P7407" t="s">
        <v>12522</v>
      </c>
      <c r="Q7407" t="s">
        <v>12415</v>
      </c>
      <c r="R7407" t="s">
        <v>12416</v>
      </c>
      <c r="S7407" t="s">
        <v>14609</v>
      </c>
      <c r="U7407" t="s">
        <v>12418</v>
      </c>
      <c r="V7407">
        <v>202</v>
      </c>
      <c r="W7407">
        <v>11</v>
      </c>
      <c r="X7407">
        <v>2</v>
      </c>
      <c r="Y7407" t="s">
        <v>12472</v>
      </c>
      <c r="Z7407" t="s">
        <v>12420</v>
      </c>
      <c r="AA7407" t="s">
        <v>12421</v>
      </c>
      <c r="AB7407" t="s">
        <v>12422</v>
      </c>
      <c r="AC7407">
        <v>2</v>
      </c>
      <c r="AD7407" s="123">
        <v>39111</v>
      </c>
      <c r="AE7407" t="s">
        <v>12423</v>
      </c>
      <c r="AG7407">
        <v>40003286</v>
      </c>
      <c r="AL7407" t="s">
        <v>12422</v>
      </c>
      <c r="AN7407">
        <v>3603505101</v>
      </c>
      <c r="AO7407">
        <v>16</v>
      </c>
      <c r="AP7407" t="s">
        <v>12424</v>
      </c>
      <c r="AQ7407" t="s">
        <v>11408</v>
      </c>
      <c r="AR7407">
        <v>4100</v>
      </c>
      <c r="AT7407">
        <v>2005</v>
      </c>
      <c r="AV7407" t="s">
        <v>12524</v>
      </c>
      <c r="AW7407">
        <v>116100</v>
      </c>
    </row>
    <row r="7408" spans="1:49" x14ac:dyDescent="0.25">
      <c r="A7408">
        <v>4100</v>
      </c>
      <c r="B7408">
        <v>30030</v>
      </c>
      <c r="C7408">
        <v>4017</v>
      </c>
      <c r="D7408">
        <v>413</v>
      </c>
      <c r="E7408" s="124" t="s">
        <v>14554</v>
      </c>
      <c r="F7408" t="str">
        <f t="shared" si="122"/>
        <v>Chad LumanAPPLIED IND. - SAN JOSE</v>
      </c>
      <c r="G7408" s="150" t="str">
        <f t="shared" si="123"/>
        <v>Chad Luman</v>
      </c>
      <c r="H7408" s="149" t="s">
        <v>1064</v>
      </c>
      <c r="I7408">
        <v>40007388</v>
      </c>
      <c r="L7408" t="s">
        <v>12520</v>
      </c>
      <c r="M7408" t="s">
        <v>12521</v>
      </c>
      <c r="O7408">
        <v>93018</v>
      </c>
      <c r="P7408" t="s">
        <v>12522</v>
      </c>
      <c r="Q7408" t="s">
        <v>12415</v>
      </c>
      <c r="R7408" t="s">
        <v>12416</v>
      </c>
      <c r="U7408" t="s">
        <v>12418</v>
      </c>
      <c r="V7408">
        <v>202</v>
      </c>
      <c r="W7408">
        <v>11</v>
      </c>
      <c r="X7408">
        <v>2</v>
      </c>
      <c r="Y7408" t="s">
        <v>12472</v>
      </c>
      <c r="Z7408" t="s">
        <v>12420</v>
      </c>
      <c r="AA7408" t="s">
        <v>12429</v>
      </c>
      <c r="AB7408" t="s">
        <v>12422</v>
      </c>
      <c r="AC7408">
        <v>2</v>
      </c>
      <c r="AD7408" s="123">
        <v>41822</v>
      </c>
      <c r="AE7408" t="s">
        <v>12431</v>
      </c>
      <c r="AG7408">
        <v>40007388</v>
      </c>
      <c r="AL7408" t="s">
        <v>12422</v>
      </c>
      <c r="AN7408">
        <v>3603505101</v>
      </c>
      <c r="AO7408">
        <v>16</v>
      </c>
      <c r="AP7408" t="s">
        <v>12424</v>
      </c>
      <c r="AQ7408" t="s">
        <v>11408</v>
      </c>
      <c r="AR7408">
        <v>4100</v>
      </c>
      <c r="AT7408">
        <v>0</v>
      </c>
      <c r="AV7408" t="s">
        <v>12524</v>
      </c>
      <c r="AW7408">
        <v>116100</v>
      </c>
    </row>
    <row r="7409" spans="1:49" x14ac:dyDescent="0.25">
      <c r="A7409">
        <v>4100</v>
      </c>
      <c r="B7409">
        <v>30030</v>
      </c>
      <c r="C7409">
        <v>4017</v>
      </c>
      <c r="D7409">
        <v>413</v>
      </c>
      <c r="E7409" s="124" t="s">
        <v>14554</v>
      </c>
      <c r="F7409" t="str">
        <f t="shared" si="122"/>
        <v>Chad LumanAPPLIED IND. - STOCKTON</v>
      </c>
      <c r="G7409" s="150" t="str">
        <f t="shared" si="123"/>
        <v>Chad Luman</v>
      </c>
      <c r="H7409" s="149" t="s">
        <v>1078</v>
      </c>
      <c r="I7409">
        <v>40005517</v>
      </c>
      <c r="J7409" t="s">
        <v>14068</v>
      </c>
      <c r="L7409" t="s">
        <v>12520</v>
      </c>
      <c r="M7409" t="s">
        <v>12521</v>
      </c>
      <c r="O7409">
        <v>93018</v>
      </c>
      <c r="P7409" t="s">
        <v>12522</v>
      </c>
      <c r="Q7409" t="s">
        <v>12415</v>
      </c>
      <c r="R7409" t="s">
        <v>12416</v>
      </c>
      <c r="S7409" t="s">
        <v>14610</v>
      </c>
      <c r="U7409" t="s">
        <v>12418</v>
      </c>
      <c r="V7409">
        <v>202</v>
      </c>
      <c r="W7409">
        <v>11</v>
      </c>
      <c r="X7409">
        <v>2</v>
      </c>
      <c r="Y7409" t="s">
        <v>12472</v>
      </c>
      <c r="Z7409" t="s">
        <v>12420</v>
      </c>
      <c r="AA7409" t="s">
        <v>12429</v>
      </c>
      <c r="AB7409" t="s">
        <v>12422</v>
      </c>
      <c r="AC7409">
        <v>2</v>
      </c>
      <c r="AD7409" s="123">
        <v>39645</v>
      </c>
      <c r="AE7409" t="s">
        <v>14314</v>
      </c>
      <c r="AG7409">
        <v>40005517</v>
      </c>
      <c r="AL7409" t="s">
        <v>12422</v>
      </c>
      <c r="AN7409">
        <v>3603505101</v>
      </c>
      <c r="AO7409">
        <v>16</v>
      </c>
      <c r="AP7409" t="s">
        <v>12424</v>
      </c>
      <c r="AQ7409" t="s">
        <v>11408</v>
      </c>
      <c r="AR7409">
        <v>4100</v>
      </c>
      <c r="AT7409">
        <v>0</v>
      </c>
      <c r="AV7409" t="s">
        <v>12524</v>
      </c>
      <c r="AW7409">
        <v>116100</v>
      </c>
    </row>
    <row r="7410" spans="1:49" x14ac:dyDescent="0.25">
      <c r="A7410">
        <v>4100</v>
      </c>
      <c r="B7410">
        <v>30030</v>
      </c>
      <c r="C7410">
        <v>4017</v>
      </c>
      <c r="D7410">
        <v>413</v>
      </c>
      <c r="E7410" s="124" t="s">
        <v>14554</v>
      </c>
      <c r="F7410" t="str">
        <f t="shared" si="122"/>
        <v>Chad LumanAPPLIED IND. - W. SACRAMENTO</v>
      </c>
      <c r="G7410" s="150" t="str">
        <f t="shared" si="123"/>
        <v>Chad Luman</v>
      </c>
      <c r="H7410" s="149" t="s">
        <v>1088</v>
      </c>
      <c r="I7410">
        <v>40002948</v>
      </c>
      <c r="J7410" t="s">
        <v>14068</v>
      </c>
      <c r="L7410" t="s">
        <v>12520</v>
      </c>
      <c r="M7410" t="s">
        <v>12521</v>
      </c>
      <c r="O7410">
        <v>93018</v>
      </c>
      <c r="P7410" t="s">
        <v>12522</v>
      </c>
      <c r="Q7410" t="s">
        <v>12415</v>
      </c>
      <c r="R7410" t="s">
        <v>12416</v>
      </c>
      <c r="S7410" t="s">
        <v>14611</v>
      </c>
      <c r="U7410" t="s">
        <v>12418</v>
      </c>
      <c r="V7410">
        <v>202</v>
      </c>
      <c r="W7410">
        <v>11</v>
      </c>
      <c r="X7410">
        <v>2</v>
      </c>
      <c r="Y7410" t="s">
        <v>12419</v>
      </c>
      <c r="Z7410" t="s">
        <v>12420</v>
      </c>
      <c r="AA7410" t="s">
        <v>12421</v>
      </c>
      <c r="AB7410" t="s">
        <v>12422</v>
      </c>
      <c r="AC7410">
        <v>2</v>
      </c>
      <c r="AD7410" s="123">
        <v>39111</v>
      </c>
      <c r="AE7410" t="s">
        <v>12423</v>
      </c>
      <c r="AG7410">
        <v>40002948</v>
      </c>
      <c r="AL7410" t="s">
        <v>12422</v>
      </c>
      <c r="AN7410">
        <v>3603505101</v>
      </c>
      <c r="AO7410">
        <v>16</v>
      </c>
      <c r="AP7410" t="s">
        <v>12424</v>
      </c>
      <c r="AQ7410" t="s">
        <v>11408</v>
      </c>
      <c r="AR7410">
        <v>4100</v>
      </c>
      <c r="AT7410">
        <v>2005</v>
      </c>
      <c r="AV7410" t="s">
        <v>12524</v>
      </c>
      <c r="AW7410">
        <v>116100</v>
      </c>
    </row>
    <row r="7411" spans="1:49" x14ac:dyDescent="0.25">
      <c r="A7411">
        <v>4100</v>
      </c>
      <c r="B7411">
        <v>30030</v>
      </c>
      <c r="C7411">
        <v>4017</v>
      </c>
      <c r="D7411">
        <v>413</v>
      </c>
      <c r="E7411" s="124" t="s">
        <v>14554</v>
      </c>
      <c r="F7411" t="str">
        <f t="shared" si="122"/>
        <v>Chad LumanARDAGH METAL PACKAGING USA INC</v>
      </c>
      <c r="G7411" s="150" t="str">
        <f t="shared" si="123"/>
        <v>Chad Luman</v>
      </c>
      <c r="H7411" s="149" t="s">
        <v>1147</v>
      </c>
      <c r="I7411">
        <v>40007680</v>
      </c>
      <c r="K7411" t="s">
        <v>14612</v>
      </c>
      <c r="L7411" t="s">
        <v>14613</v>
      </c>
      <c r="M7411" t="s">
        <v>12560</v>
      </c>
      <c r="N7411">
        <v>15106</v>
      </c>
      <c r="Q7411" t="s">
        <v>12415</v>
      </c>
      <c r="R7411" t="s">
        <v>12416</v>
      </c>
      <c r="S7411" t="s">
        <v>14614</v>
      </c>
      <c r="U7411" t="s">
        <v>12418</v>
      </c>
      <c r="W7411">
        <v>11</v>
      </c>
      <c r="X7411">
        <v>1</v>
      </c>
      <c r="Y7411" t="s">
        <v>12419</v>
      </c>
      <c r="Z7411" t="s">
        <v>12420</v>
      </c>
      <c r="AA7411" t="s">
        <v>12429</v>
      </c>
      <c r="AB7411" t="s">
        <v>12422</v>
      </c>
      <c r="AC7411">
        <v>2</v>
      </c>
      <c r="AD7411" s="123">
        <v>42264</v>
      </c>
      <c r="AE7411" t="s">
        <v>12431</v>
      </c>
      <c r="AG7411">
        <v>40007680</v>
      </c>
      <c r="AL7411" t="s">
        <v>12422</v>
      </c>
      <c r="AN7411">
        <v>3900305701</v>
      </c>
      <c r="AO7411">
        <v>16</v>
      </c>
      <c r="AP7411" t="s">
        <v>12424</v>
      </c>
      <c r="AQ7411" t="s">
        <v>11408</v>
      </c>
      <c r="AR7411">
        <v>4100</v>
      </c>
      <c r="AT7411">
        <v>0</v>
      </c>
      <c r="AV7411" t="s">
        <v>14615</v>
      </c>
      <c r="AW7411">
        <v>116100</v>
      </c>
    </row>
    <row r="7412" spans="1:49" x14ac:dyDescent="0.25">
      <c r="A7412">
        <v>4100</v>
      </c>
      <c r="B7412">
        <v>30030</v>
      </c>
      <c r="C7412">
        <v>4017</v>
      </c>
      <c r="D7412">
        <v>413</v>
      </c>
      <c r="E7412" s="124" t="s">
        <v>14554</v>
      </c>
      <c r="F7412" t="str">
        <f t="shared" si="122"/>
        <v>Chad LumanARYZTA LLC. - STOCKTON</v>
      </c>
      <c r="G7412" s="150" t="str">
        <f t="shared" si="123"/>
        <v>Chad Luman</v>
      </c>
      <c r="H7412" s="149" t="s">
        <v>1197</v>
      </c>
      <c r="I7412">
        <v>40008443</v>
      </c>
      <c r="K7412" t="s">
        <v>14616</v>
      </c>
      <c r="L7412" t="s">
        <v>14617</v>
      </c>
      <c r="M7412" t="s">
        <v>13237</v>
      </c>
      <c r="N7412">
        <v>94577</v>
      </c>
      <c r="Q7412" t="s">
        <v>12415</v>
      </c>
      <c r="R7412" t="s">
        <v>12416</v>
      </c>
      <c r="S7412" t="s">
        <v>14618</v>
      </c>
      <c r="U7412" t="s">
        <v>12418</v>
      </c>
      <c r="W7412">
        <v>11</v>
      </c>
      <c r="X7412">
        <v>1</v>
      </c>
      <c r="Y7412" t="s">
        <v>12419</v>
      </c>
      <c r="Z7412" t="s">
        <v>12420</v>
      </c>
      <c r="AA7412" t="s">
        <v>12429</v>
      </c>
      <c r="AB7412" t="s">
        <v>12422</v>
      </c>
      <c r="AC7412">
        <v>2</v>
      </c>
      <c r="AD7412" s="123">
        <v>43318</v>
      </c>
      <c r="AE7412" t="s">
        <v>12431</v>
      </c>
      <c r="AG7412">
        <v>40008443</v>
      </c>
      <c r="AL7412" t="s">
        <v>12422</v>
      </c>
      <c r="AN7412">
        <v>500130801</v>
      </c>
      <c r="AO7412">
        <v>16</v>
      </c>
      <c r="AP7412" t="s">
        <v>12424</v>
      </c>
      <c r="AQ7412" t="s">
        <v>11408</v>
      </c>
      <c r="AR7412">
        <v>4100</v>
      </c>
      <c r="AT7412">
        <v>0</v>
      </c>
      <c r="AV7412" t="s">
        <v>1195</v>
      </c>
      <c r="AW7412">
        <v>116100</v>
      </c>
    </row>
    <row r="7413" spans="1:49" x14ac:dyDescent="0.25">
      <c r="A7413">
        <v>4100</v>
      </c>
      <c r="B7413">
        <v>30030</v>
      </c>
      <c r="C7413">
        <v>4017</v>
      </c>
      <c r="D7413">
        <v>413</v>
      </c>
      <c r="E7413" s="124" t="s">
        <v>14554</v>
      </c>
      <c r="F7413" s="185" t="str">
        <f t="shared" si="122"/>
        <v>Chad LumanBAKTEK 3271</v>
      </c>
      <c r="G7413" s="150" t="str">
        <f t="shared" si="123"/>
        <v>Chad Luman</v>
      </c>
      <c r="H7413" s="149" t="s">
        <v>14619</v>
      </c>
      <c r="I7413">
        <v>40003271</v>
      </c>
      <c r="K7413" t="s">
        <v>14620</v>
      </c>
      <c r="L7413" t="s">
        <v>14621</v>
      </c>
      <c r="M7413" t="s">
        <v>13237</v>
      </c>
      <c r="N7413" t="s">
        <v>14622</v>
      </c>
      <c r="Q7413" t="s">
        <v>12415</v>
      </c>
      <c r="R7413" t="s">
        <v>12416</v>
      </c>
      <c r="S7413" t="s">
        <v>14623</v>
      </c>
      <c r="U7413" t="s">
        <v>12418</v>
      </c>
      <c r="W7413">
        <v>11</v>
      </c>
      <c r="X7413">
        <v>1</v>
      </c>
      <c r="Y7413" t="s">
        <v>12419</v>
      </c>
      <c r="Z7413" t="s">
        <v>12420</v>
      </c>
      <c r="AA7413" t="s">
        <v>12421</v>
      </c>
      <c r="AB7413" t="s">
        <v>12430</v>
      </c>
      <c r="AC7413">
        <v>2</v>
      </c>
      <c r="AD7413" s="123">
        <v>39111</v>
      </c>
      <c r="AE7413" t="s">
        <v>12423</v>
      </c>
      <c r="AG7413">
        <v>40003271</v>
      </c>
      <c r="AL7413" t="s">
        <v>12430</v>
      </c>
      <c r="AN7413">
        <v>500118201</v>
      </c>
      <c r="AO7413">
        <v>16</v>
      </c>
      <c r="AP7413" t="s">
        <v>12424</v>
      </c>
      <c r="AQ7413" t="s">
        <v>11408</v>
      </c>
      <c r="AR7413">
        <v>4100</v>
      </c>
      <c r="AS7413" t="s">
        <v>12491</v>
      </c>
      <c r="AT7413">
        <v>2005</v>
      </c>
      <c r="AV7413" t="s">
        <v>1378</v>
      </c>
      <c r="AW7413">
        <v>116100</v>
      </c>
    </row>
    <row r="7414" spans="1:49" x14ac:dyDescent="0.25">
      <c r="A7414">
        <v>4100</v>
      </c>
      <c r="B7414">
        <v>30030</v>
      </c>
      <c r="C7414">
        <v>4017</v>
      </c>
      <c r="D7414">
        <v>413</v>
      </c>
      <c r="E7414" s="124" t="s">
        <v>14554</v>
      </c>
      <c r="F7414" s="185" t="str">
        <f t="shared" si="122"/>
        <v>Chad LumanBAKTEK 5415</v>
      </c>
      <c r="G7414" s="150" t="str">
        <f t="shared" si="123"/>
        <v>Chad Luman</v>
      </c>
      <c r="H7414" s="149" t="s">
        <v>14624</v>
      </c>
      <c r="I7414">
        <v>40005415</v>
      </c>
      <c r="K7414" t="s">
        <v>14625</v>
      </c>
      <c r="L7414" t="s">
        <v>14621</v>
      </c>
      <c r="M7414" t="s">
        <v>13237</v>
      </c>
      <c r="N7414">
        <v>94550</v>
      </c>
      <c r="Q7414" t="s">
        <v>12415</v>
      </c>
      <c r="R7414" t="s">
        <v>12416</v>
      </c>
      <c r="S7414" t="s">
        <v>14623</v>
      </c>
      <c r="U7414" t="s">
        <v>12418</v>
      </c>
      <c r="W7414">
        <v>11</v>
      </c>
      <c r="X7414">
        <v>0</v>
      </c>
      <c r="Y7414" t="s">
        <v>12419</v>
      </c>
      <c r="Z7414" t="s">
        <v>12420</v>
      </c>
      <c r="AA7414" t="s">
        <v>12429</v>
      </c>
      <c r="AB7414" t="s">
        <v>12422</v>
      </c>
      <c r="AC7414">
        <v>2</v>
      </c>
      <c r="AD7414" s="123">
        <v>39534</v>
      </c>
      <c r="AE7414" t="s">
        <v>12633</v>
      </c>
      <c r="AG7414">
        <v>40005415</v>
      </c>
      <c r="AL7414" t="s">
        <v>12422</v>
      </c>
      <c r="AN7414">
        <v>500118201</v>
      </c>
      <c r="AO7414">
        <v>16</v>
      </c>
      <c r="AP7414" t="s">
        <v>12424</v>
      </c>
      <c r="AQ7414" t="s">
        <v>11408</v>
      </c>
      <c r="AR7414">
        <v>4100</v>
      </c>
      <c r="AT7414">
        <v>0</v>
      </c>
      <c r="AV7414" t="s">
        <v>1378</v>
      </c>
      <c r="AW7414">
        <v>116100</v>
      </c>
    </row>
    <row r="7415" spans="1:49" x14ac:dyDescent="0.25">
      <c r="A7415">
        <v>4100</v>
      </c>
      <c r="B7415">
        <v>30030</v>
      </c>
      <c r="C7415">
        <v>4017</v>
      </c>
      <c r="D7415">
        <v>413</v>
      </c>
      <c r="E7415" s="124" t="s">
        <v>14554</v>
      </c>
      <c r="F7415" t="str">
        <f t="shared" si="122"/>
        <v>Chad LumanBALL METAL FOOD CONTAINER LLC</v>
      </c>
      <c r="G7415" s="150" t="str">
        <f t="shared" si="123"/>
        <v>Chad Luman</v>
      </c>
      <c r="H7415" s="149" t="s">
        <v>1389</v>
      </c>
      <c r="I7415">
        <v>40005475</v>
      </c>
      <c r="K7415" t="s">
        <v>14626</v>
      </c>
      <c r="L7415" t="s">
        <v>14627</v>
      </c>
      <c r="M7415" t="s">
        <v>13237</v>
      </c>
      <c r="N7415">
        <v>95361</v>
      </c>
      <c r="Q7415" t="s">
        <v>12415</v>
      </c>
      <c r="R7415" t="s">
        <v>12416</v>
      </c>
      <c r="S7415" t="s">
        <v>14628</v>
      </c>
      <c r="U7415" t="s">
        <v>12418</v>
      </c>
      <c r="W7415">
        <v>11</v>
      </c>
      <c r="X7415">
        <v>1</v>
      </c>
      <c r="Y7415" t="s">
        <v>12419</v>
      </c>
      <c r="Z7415" t="s">
        <v>12420</v>
      </c>
      <c r="AA7415" t="s">
        <v>12429</v>
      </c>
      <c r="AB7415" t="s">
        <v>12473</v>
      </c>
      <c r="AC7415">
        <v>2</v>
      </c>
      <c r="AD7415" s="123">
        <v>39602</v>
      </c>
      <c r="AE7415" t="s">
        <v>12633</v>
      </c>
      <c r="AG7415">
        <v>40005475</v>
      </c>
      <c r="AL7415" t="s">
        <v>12473</v>
      </c>
      <c r="AN7415">
        <v>509923401</v>
      </c>
      <c r="AO7415">
        <v>16</v>
      </c>
      <c r="AP7415" t="s">
        <v>12424</v>
      </c>
      <c r="AQ7415" t="s">
        <v>11408</v>
      </c>
      <c r="AR7415">
        <v>4100</v>
      </c>
      <c r="AT7415">
        <v>0</v>
      </c>
      <c r="AV7415" t="s">
        <v>14629</v>
      </c>
      <c r="AW7415">
        <v>116100</v>
      </c>
    </row>
    <row r="7416" spans="1:49" x14ac:dyDescent="0.25">
      <c r="A7416">
        <v>4100</v>
      </c>
      <c r="B7416">
        <v>30030</v>
      </c>
      <c r="C7416">
        <v>4017</v>
      </c>
      <c r="D7416">
        <v>413</v>
      </c>
      <c r="E7416" s="124" t="s">
        <v>14554</v>
      </c>
      <c r="F7416" t="str">
        <f t="shared" si="122"/>
        <v>Chad LumanBARTMEX PRECISION MACHINING</v>
      </c>
      <c r="G7416" s="150" t="str">
        <f t="shared" si="123"/>
        <v>Chad Luman</v>
      </c>
      <c r="H7416" s="149" t="s">
        <v>1419</v>
      </c>
      <c r="I7416">
        <v>40008175</v>
      </c>
      <c r="K7416" t="s">
        <v>14630</v>
      </c>
      <c r="L7416" t="s">
        <v>14631</v>
      </c>
      <c r="M7416" t="s">
        <v>13237</v>
      </c>
      <c r="N7416">
        <v>95054</v>
      </c>
      <c r="Q7416" t="s">
        <v>12415</v>
      </c>
      <c r="R7416" t="s">
        <v>12416</v>
      </c>
      <c r="S7416" t="s">
        <v>14632</v>
      </c>
      <c r="U7416" t="s">
        <v>12418</v>
      </c>
      <c r="W7416">
        <v>11</v>
      </c>
      <c r="X7416">
        <v>0</v>
      </c>
      <c r="Y7416" t="s">
        <v>12419</v>
      </c>
      <c r="Z7416" t="s">
        <v>12420</v>
      </c>
      <c r="AA7416" t="s">
        <v>12429</v>
      </c>
      <c r="AB7416" t="s">
        <v>12430</v>
      </c>
      <c r="AC7416">
        <v>2</v>
      </c>
      <c r="AD7416" s="123">
        <v>42927</v>
      </c>
      <c r="AE7416" t="s">
        <v>12431</v>
      </c>
      <c r="AG7416">
        <v>40008175</v>
      </c>
      <c r="AL7416" t="s">
        <v>12430</v>
      </c>
      <c r="AN7416">
        <v>508531801</v>
      </c>
      <c r="AO7416">
        <v>16</v>
      </c>
      <c r="AP7416" t="s">
        <v>12424</v>
      </c>
      <c r="AQ7416" t="s">
        <v>11408</v>
      </c>
      <c r="AR7416">
        <v>4100</v>
      </c>
      <c r="AT7416">
        <v>0</v>
      </c>
      <c r="AV7416" t="s">
        <v>14633</v>
      </c>
      <c r="AW7416">
        <v>116100</v>
      </c>
    </row>
    <row r="7417" spans="1:49" x14ac:dyDescent="0.25">
      <c r="A7417">
        <v>4100</v>
      </c>
      <c r="B7417">
        <v>30030</v>
      </c>
      <c r="C7417">
        <v>4017</v>
      </c>
      <c r="D7417">
        <v>413</v>
      </c>
      <c r="E7417" s="124" t="s">
        <v>14554</v>
      </c>
      <c r="F7417" t="str">
        <f t="shared" si="122"/>
        <v>Chad LumanBAY BAKING</v>
      </c>
      <c r="G7417" s="150" t="str">
        <f t="shared" si="123"/>
        <v>Chad Luman</v>
      </c>
      <c r="H7417" s="149" t="s">
        <v>1445</v>
      </c>
      <c r="I7417">
        <v>40002955</v>
      </c>
      <c r="K7417" t="s">
        <v>14634</v>
      </c>
      <c r="L7417" t="s">
        <v>14631</v>
      </c>
      <c r="M7417" t="s">
        <v>13237</v>
      </c>
      <c r="N7417" t="s">
        <v>14635</v>
      </c>
      <c r="Q7417" t="s">
        <v>12415</v>
      </c>
      <c r="R7417" t="s">
        <v>12416</v>
      </c>
      <c r="S7417" t="s">
        <v>14636</v>
      </c>
      <c r="U7417" t="s">
        <v>12418</v>
      </c>
      <c r="W7417">
        <v>11</v>
      </c>
      <c r="X7417">
        <v>1</v>
      </c>
      <c r="Y7417" t="s">
        <v>12765</v>
      </c>
      <c r="Z7417" t="s">
        <v>12420</v>
      </c>
      <c r="AA7417" t="s">
        <v>12421</v>
      </c>
      <c r="AB7417" t="s">
        <v>14445</v>
      </c>
      <c r="AC7417">
        <v>2</v>
      </c>
      <c r="AD7417" s="123">
        <v>39111</v>
      </c>
      <c r="AE7417" t="s">
        <v>12423</v>
      </c>
      <c r="AG7417">
        <v>40002955</v>
      </c>
      <c r="AL7417" t="s">
        <v>14445</v>
      </c>
      <c r="AN7417">
        <v>508531801</v>
      </c>
      <c r="AO7417">
        <v>16</v>
      </c>
      <c r="AP7417" t="s">
        <v>12424</v>
      </c>
      <c r="AQ7417" t="s">
        <v>11408</v>
      </c>
      <c r="AR7417">
        <v>4100</v>
      </c>
      <c r="AS7417" t="s">
        <v>12491</v>
      </c>
      <c r="AT7417">
        <v>2005</v>
      </c>
      <c r="AV7417" t="s">
        <v>1445</v>
      </c>
      <c r="AW7417">
        <v>116100</v>
      </c>
    </row>
    <row r="7418" spans="1:49" x14ac:dyDescent="0.25">
      <c r="A7418">
        <v>4100</v>
      </c>
      <c r="B7418">
        <v>30030</v>
      </c>
      <c r="C7418">
        <v>4017</v>
      </c>
      <c r="D7418">
        <v>413</v>
      </c>
      <c r="E7418" s="124" t="s">
        <v>14554</v>
      </c>
      <c r="F7418" t="str">
        <f t="shared" si="122"/>
        <v>Chad LumanBAY VILLAGE FOODS INC.</v>
      </c>
      <c r="G7418" s="150" t="str">
        <f t="shared" si="123"/>
        <v>Chad Luman</v>
      </c>
      <c r="H7418" s="149" t="s">
        <v>1448</v>
      </c>
      <c r="I7418">
        <v>40006972</v>
      </c>
      <c r="J7418" t="s">
        <v>14637</v>
      </c>
      <c r="K7418" t="s">
        <v>14638</v>
      </c>
      <c r="L7418" t="s">
        <v>14639</v>
      </c>
      <c r="M7418" t="s">
        <v>13237</v>
      </c>
      <c r="N7418">
        <v>95448</v>
      </c>
      <c r="Q7418" t="s">
        <v>12415</v>
      </c>
      <c r="R7418" t="s">
        <v>12416</v>
      </c>
      <c r="S7418" t="s">
        <v>14640</v>
      </c>
      <c r="U7418" t="s">
        <v>12418</v>
      </c>
      <c r="W7418">
        <v>11</v>
      </c>
      <c r="X7418">
        <v>1</v>
      </c>
      <c r="Y7418" t="s">
        <v>12419</v>
      </c>
      <c r="Z7418" t="s">
        <v>12420</v>
      </c>
      <c r="AA7418" t="s">
        <v>12429</v>
      </c>
      <c r="AB7418" t="s">
        <v>12430</v>
      </c>
      <c r="AC7418">
        <v>2</v>
      </c>
      <c r="AD7418" s="123">
        <v>41290</v>
      </c>
      <c r="AE7418" t="s">
        <v>12431</v>
      </c>
      <c r="AG7418">
        <v>40006972</v>
      </c>
      <c r="AL7418" t="s">
        <v>12430</v>
      </c>
      <c r="AN7418">
        <v>509714601</v>
      </c>
      <c r="AO7418">
        <v>16</v>
      </c>
      <c r="AP7418" t="s">
        <v>12424</v>
      </c>
      <c r="AQ7418" t="s">
        <v>11408</v>
      </c>
      <c r="AR7418">
        <v>4100</v>
      </c>
      <c r="AT7418">
        <v>0</v>
      </c>
      <c r="AV7418" t="s">
        <v>14641</v>
      </c>
      <c r="AW7418">
        <v>116100</v>
      </c>
    </row>
    <row r="7419" spans="1:49" x14ac:dyDescent="0.25">
      <c r="A7419">
        <v>4100</v>
      </c>
      <c r="B7419">
        <v>30030</v>
      </c>
      <c r="C7419">
        <v>4017</v>
      </c>
      <c r="D7419">
        <v>413</v>
      </c>
      <c r="E7419" s="124" t="s">
        <v>14554</v>
      </c>
      <c r="F7419" t="str">
        <f t="shared" si="122"/>
        <v>Chad LumanBDI - FRESNO, CA</v>
      </c>
      <c r="G7419" s="150" t="str">
        <f t="shared" si="123"/>
        <v>Chad Luman</v>
      </c>
      <c r="H7419" s="149" t="s">
        <v>1476</v>
      </c>
      <c r="I7419">
        <v>40007993</v>
      </c>
      <c r="J7419" t="s">
        <v>14088</v>
      </c>
      <c r="L7419" t="s">
        <v>14089</v>
      </c>
      <c r="M7419" t="s">
        <v>12684</v>
      </c>
      <c r="O7419">
        <v>5931</v>
      </c>
      <c r="P7419">
        <v>48007</v>
      </c>
      <c r="Q7419" t="s">
        <v>12415</v>
      </c>
      <c r="R7419" t="s">
        <v>12416</v>
      </c>
      <c r="S7419" t="s">
        <v>14642</v>
      </c>
      <c r="U7419" t="s">
        <v>12418</v>
      </c>
      <c r="W7419">
        <v>11</v>
      </c>
      <c r="X7419">
        <v>2</v>
      </c>
      <c r="Y7419" t="s">
        <v>12472</v>
      </c>
      <c r="Z7419" t="s">
        <v>12420</v>
      </c>
      <c r="AA7419" t="s">
        <v>12429</v>
      </c>
      <c r="AB7419" t="s">
        <v>12422</v>
      </c>
      <c r="AC7419">
        <v>2</v>
      </c>
      <c r="AD7419" s="123">
        <v>42753</v>
      </c>
      <c r="AE7419" t="s">
        <v>12431</v>
      </c>
      <c r="AG7419">
        <v>40007993</v>
      </c>
      <c r="AL7419" t="s">
        <v>12422</v>
      </c>
      <c r="AN7419">
        <v>2312517901</v>
      </c>
      <c r="AO7419">
        <v>16</v>
      </c>
      <c r="AP7419" t="s">
        <v>12424</v>
      </c>
      <c r="AQ7419" t="s">
        <v>11408</v>
      </c>
      <c r="AR7419">
        <v>4100</v>
      </c>
      <c r="AT7419">
        <v>0</v>
      </c>
      <c r="AV7419" t="s">
        <v>1467</v>
      </c>
      <c r="AW7419">
        <v>116100</v>
      </c>
    </row>
    <row r="7420" spans="1:49" x14ac:dyDescent="0.25">
      <c r="A7420">
        <v>4100</v>
      </c>
      <c r="B7420">
        <v>30030</v>
      </c>
      <c r="C7420">
        <v>4017</v>
      </c>
      <c r="D7420">
        <v>413</v>
      </c>
      <c r="E7420" s="124" t="s">
        <v>14554</v>
      </c>
      <c r="F7420" t="str">
        <f t="shared" si="122"/>
        <v>Chad LumanBEARING ENGINEERING COMPANY</v>
      </c>
      <c r="G7420" s="150" t="str">
        <f t="shared" si="123"/>
        <v>Chad Luman</v>
      </c>
      <c r="H7420" s="149" t="s">
        <v>1552</v>
      </c>
      <c r="I7420">
        <v>40002513</v>
      </c>
      <c r="K7420" t="s">
        <v>14643</v>
      </c>
      <c r="L7420" t="s">
        <v>14617</v>
      </c>
      <c r="M7420" t="s">
        <v>13237</v>
      </c>
      <c r="N7420" t="s">
        <v>14644</v>
      </c>
      <c r="Q7420" t="s">
        <v>12415</v>
      </c>
      <c r="R7420" t="s">
        <v>12416</v>
      </c>
      <c r="S7420" t="s">
        <v>14645</v>
      </c>
      <c r="U7420" t="s">
        <v>12418</v>
      </c>
      <c r="W7420">
        <v>11</v>
      </c>
      <c r="X7420">
        <v>1</v>
      </c>
      <c r="Y7420" t="s">
        <v>12419</v>
      </c>
      <c r="Z7420" t="s">
        <v>12420</v>
      </c>
      <c r="AA7420" t="s">
        <v>12421</v>
      </c>
      <c r="AB7420" t="s">
        <v>12422</v>
      </c>
      <c r="AC7420">
        <v>2</v>
      </c>
      <c r="AD7420" s="123">
        <v>39111</v>
      </c>
      <c r="AE7420" t="s">
        <v>12423</v>
      </c>
      <c r="AG7420">
        <v>40002513</v>
      </c>
      <c r="AL7420" t="s">
        <v>12422</v>
      </c>
      <c r="AN7420">
        <v>500130801</v>
      </c>
      <c r="AO7420">
        <v>16</v>
      </c>
      <c r="AP7420" t="s">
        <v>12424</v>
      </c>
      <c r="AQ7420" t="s">
        <v>11408</v>
      </c>
      <c r="AR7420">
        <v>4100</v>
      </c>
      <c r="AT7420">
        <v>0</v>
      </c>
      <c r="AV7420" t="s">
        <v>14646</v>
      </c>
      <c r="AW7420">
        <v>116100</v>
      </c>
    </row>
    <row r="7421" spans="1:49" x14ac:dyDescent="0.25">
      <c r="A7421">
        <v>4100</v>
      </c>
      <c r="B7421">
        <v>30030</v>
      </c>
      <c r="C7421">
        <v>4017</v>
      </c>
      <c r="D7421">
        <v>413</v>
      </c>
      <c r="E7421" s="124" t="s">
        <v>14554</v>
      </c>
      <c r="F7421" t="str">
        <f t="shared" si="122"/>
        <v>Chad LumanBIMBO BAKERIES USA  (SSF)</v>
      </c>
      <c r="G7421" s="150" t="str">
        <f t="shared" si="123"/>
        <v>Chad Luman</v>
      </c>
      <c r="H7421" s="149" t="s">
        <v>1699</v>
      </c>
      <c r="I7421">
        <v>40001161</v>
      </c>
      <c r="L7421" t="s">
        <v>12739</v>
      </c>
      <c r="M7421" t="s">
        <v>12494</v>
      </c>
      <c r="O7421">
        <v>901027</v>
      </c>
      <c r="P7421" t="s">
        <v>12740</v>
      </c>
      <c r="Q7421" t="s">
        <v>12415</v>
      </c>
      <c r="R7421" t="s">
        <v>12416</v>
      </c>
      <c r="S7421" t="s">
        <v>14647</v>
      </c>
      <c r="U7421" t="s">
        <v>12418</v>
      </c>
      <c r="V7421">
        <v>284</v>
      </c>
      <c r="W7421">
        <v>11</v>
      </c>
      <c r="X7421">
        <v>1</v>
      </c>
      <c r="Y7421" t="s">
        <v>12419</v>
      </c>
      <c r="Z7421" t="s">
        <v>12420</v>
      </c>
      <c r="AA7421" t="s">
        <v>12421</v>
      </c>
      <c r="AB7421" t="s">
        <v>12422</v>
      </c>
      <c r="AC7421">
        <v>2</v>
      </c>
      <c r="AD7421" s="123">
        <v>39111</v>
      </c>
      <c r="AE7421" t="s">
        <v>12423</v>
      </c>
      <c r="AG7421">
        <v>40001161</v>
      </c>
      <c r="AL7421" t="s">
        <v>12422</v>
      </c>
      <c r="AN7421">
        <v>4443910901</v>
      </c>
      <c r="AO7421">
        <v>16</v>
      </c>
      <c r="AP7421" t="s">
        <v>12424</v>
      </c>
      <c r="AQ7421" t="s">
        <v>11408</v>
      </c>
      <c r="AR7421">
        <v>4100</v>
      </c>
      <c r="AT7421">
        <v>2005</v>
      </c>
      <c r="AV7421" t="s">
        <v>14648</v>
      </c>
      <c r="AW7421">
        <v>116100</v>
      </c>
    </row>
    <row r="7422" spans="1:49" x14ac:dyDescent="0.25">
      <c r="A7422">
        <v>4100</v>
      </c>
      <c r="B7422">
        <v>30030</v>
      </c>
      <c r="C7422">
        <v>4017</v>
      </c>
      <c r="D7422">
        <v>413</v>
      </c>
      <c r="E7422" s="124" t="s">
        <v>14554</v>
      </c>
      <c r="F7422" t="str">
        <f t="shared" si="122"/>
        <v>Chad LumanBIMBO BAKERIES USA (SACRAMENTO)</v>
      </c>
      <c r="G7422" s="150" t="str">
        <f t="shared" si="123"/>
        <v>Chad Luman</v>
      </c>
      <c r="H7422" s="149" t="s">
        <v>1705</v>
      </c>
      <c r="I7422">
        <v>40001321</v>
      </c>
      <c r="L7422" t="s">
        <v>12739</v>
      </c>
      <c r="M7422" t="s">
        <v>12494</v>
      </c>
      <c r="O7422">
        <v>901027</v>
      </c>
      <c r="P7422" t="s">
        <v>14649</v>
      </c>
      <c r="Q7422" t="s">
        <v>12415</v>
      </c>
      <c r="R7422" t="s">
        <v>12416</v>
      </c>
      <c r="S7422" t="s">
        <v>14650</v>
      </c>
      <c r="U7422" t="s">
        <v>12418</v>
      </c>
      <c r="V7422">
        <v>284</v>
      </c>
      <c r="W7422">
        <v>11</v>
      </c>
      <c r="X7422">
        <v>1</v>
      </c>
      <c r="Y7422" t="s">
        <v>12419</v>
      </c>
      <c r="Z7422" t="s">
        <v>12420</v>
      </c>
      <c r="AA7422" t="s">
        <v>12421</v>
      </c>
      <c r="AB7422" t="s">
        <v>12422</v>
      </c>
      <c r="AC7422">
        <v>2</v>
      </c>
      <c r="AD7422" s="123">
        <v>39111</v>
      </c>
      <c r="AE7422" t="s">
        <v>12423</v>
      </c>
      <c r="AG7422">
        <v>40001321</v>
      </c>
      <c r="AL7422" t="s">
        <v>12422</v>
      </c>
      <c r="AN7422">
        <v>4443910901</v>
      </c>
      <c r="AO7422">
        <v>16</v>
      </c>
      <c r="AP7422" t="s">
        <v>12424</v>
      </c>
      <c r="AQ7422" t="s">
        <v>11408</v>
      </c>
      <c r="AR7422">
        <v>4100</v>
      </c>
      <c r="AT7422">
        <v>2005</v>
      </c>
      <c r="AV7422" t="s">
        <v>14648</v>
      </c>
      <c r="AW7422">
        <v>116100</v>
      </c>
    </row>
    <row r="7423" spans="1:49" x14ac:dyDescent="0.25">
      <c r="A7423">
        <v>4100</v>
      </c>
      <c r="B7423">
        <v>30030</v>
      </c>
      <c r="C7423">
        <v>4017</v>
      </c>
      <c r="D7423">
        <v>413</v>
      </c>
      <c r="E7423" s="124" t="s">
        <v>14554</v>
      </c>
      <c r="F7423" t="str">
        <f t="shared" si="122"/>
        <v>Chad LumanBLOOM ENERGY CORPORATION</v>
      </c>
      <c r="G7423" s="150" t="str">
        <f t="shared" si="123"/>
        <v>Chad Luman</v>
      </c>
      <c r="H7423" s="149" t="s">
        <v>1736</v>
      </c>
      <c r="I7423">
        <v>40007745</v>
      </c>
      <c r="K7423" t="s">
        <v>14651</v>
      </c>
      <c r="L7423" t="s">
        <v>14652</v>
      </c>
      <c r="M7423" t="s">
        <v>13237</v>
      </c>
      <c r="N7423">
        <v>94089</v>
      </c>
      <c r="Q7423" t="s">
        <v>12415</v>
      </c>
      <c r="R7423" t="s">
        <v>12416</v>
      </c>
      <c r="S7423" t="s">
        <v>14653</v>
      </c>
      <c r="U7423" t="s">
        <v>12418</v>
      </c>
      <c r="W7423">
        <v>11</v>
      </c>
      <c r="X7423">
        <v>1</v>
      </c>
      <c r="Y7423" t="s">
        <v>12419</v>
      </c>
      <c r="Z7423" t="s">
        <v>12420</v>
      </c>
      <c r="AA7423" t="s">
        <v>12429</v>
      </c>
      <c r="AB7423" t="s">
        <v>12757</v>
      </c>
      <c r="AC7423">
        <v>2</v>
      </c>
      <c r="AD7423" s="123">
        <v>42353</v>
      </c>
      <c r="AE7423" t="s">
        <v>12431</v>
      </c>
      <c r="AG7423">
        <v>40007745</v>
      </c>
      <c r="AL7423" t="s">
        <v>12757</v>
      </c>
      <c r="AN7423">
        <v>508535301</v>
      </c>
      <c r="AO7423">
        <v>16</v>
      </c>
      <c r="AP7423" t="s">
        <v>12424</v>
      </c>
      <c r="AQ7423" t="s">
        <v>11408</v>
      </c>
      <c r="AR7423">
        <v>4100</v>
      </c>
      <c r="AT7423">
        <v>0</v>
      </c>
      <c r="AV7423" t="s">
        <v>14654</v>
      </c>
      <c r="AW7423">
        <v>116100</v>
      </c>
    </row>
    <row r="7424" spans="1:49" x14ac:dyDescent="0.25">
      <c r="A7424">
        <v>4100</v>
      </c>
      <c r="B7424">
        <v>30030</v>
      </c>
      <c r="C7424">
        <v>4017</v>
      </c>
      <c r="D7424">
        <v>413</v>
      </c>
      <c r="E7424" s="124" t="s">
        <v>14554</v>
      </c>
      <c r="F7424" t="str">
        <f t="shared" si="122"/>
        <v>Chad LumanBORAL ROOFING INC-LATHROP</v>
      </c>
      <c r="G7424" s="150" t="str">
        <f t="shared" si="123"/>
        <v>Chad Luman</v>
      </c>
      <c r="H7424" s="149" t="s">
        <v>13487</v>
      </c>
      <c r="I7424">
        <v>40002691</v>
      </c>
      <c r="J7424" t="s">
        <v>14036</v>
      </c>
      <c r="K7424" t="s">
        <v>14655</v>
      </c>
      <c r="L7424" t="s">
        <v>14656</v>
      </c>
      <c r="M7424" t="s">
        <v>13237</v>
      </c>
      <c r="N7424">
        <v>92377</v>
      </c>
      <c r="Q7424" t="s">
        <v>12415</v>
      </c>
      <c r="R7424" t="s">
        <v>12416</v>
      </c>
      <c r="S7424" t="s">
        <v>14657</v>
      </c>
      <c r="U7424" t="s">
        <v>12418</v>
      </c>
      <c r="W7424">
        <v>11</v>
      </c>
      <c r="X7424">
        <v>1</v>
      </c>
      <c r="Y7424" t="s">
        <v>12419</v>
      </c>
      <c r="Z7424" t="s">
        <v>12420</v>
      </c>
      <c r="AA7424" t="s">
        <v>12421</v>
      </c>
      <c r="AB7424" t="s">
        <v>12422</v>
      </c>
      <c r="AC7424">
        <v>2</v>
      </c>
      <c r="AD7424" s="123">
        <v>39111</v>
      </c>
      <c r="AE7424" t="s">
        <v>12423</v>
      </c>
      <c r="AG7424">
        <v>40002691</v>
      </c>
      <c r="AL7424" t="s">
        <v>12422</v>
      </c>
      <c r="AN7424">
        <v>507128101</v>
      </c>
      <c r="AO7424">
        <v>16</v>
      </c>
      <c r="AP7424" t="s">
        <v>12424</v>
      </c>
      <c r="AQ7424" t="s">
        <v>11408</v>
      </c>
      <c r="AR7424">
        <v>4100</v>
      </c>
      <c r="AT7424">
        <v>2005</v>
      </c>
      <c r="AV7424" t="s">
        <v>14658</v>
      </c>
      <c r="AW7424">
        <v>116100</v>
      </c>
    </row>
    <row r="7425" spans="1:49" x14ac:dyDescent="0.25">
      <c r="A7425">
        <v>4100</v>
      </c>
      <c r="B7425">
        <v>30030</v>
      </c>
      <c r="C7425">
        <v>4017</v>
      </c>
      <c r="D7425">
        <v>413</v>
      </c>
      <c r="E7425" s="124" t="s">
        <v>14554</v>
      </c>
      <c r="F7425" t="str">
        <f t="shared" si="122"/>
        <v>Chad LumanBORAL ROOFING LLC-FRENCH CAMP</v>
      </c>
      <c r="G7425" s="150" t="str">
        <f t="shared" si="123"/>
        <v>Chad Luman</v>
      </c>
      <c r="H7425" s="149" t="s">
        <v>13489</v>
      </c>
      <c r="I7425">
        <v>40003274</v>
      </c>
      <c r="K7425" t="s">
        <v>14659</v>
      </c>
      <c r="L7425" t="s">
        <v>14660</v>
      </c>
      <c r="M7425" t="s">
        <v>13237</v>
      </c>
      <c r="N7425" t="s">
        <v>14661</v>
      </c>
      <c r="Q7425" t="s">
        <v>12415</v>
      </c>
      <c r="R7425" t="s">
        <v>12416</v>
      </c>
      <c r="S7425" t="s">
        <v>14662</v>
      </c>
      <c r="U7425" t="s">
        <v>12418</v>
      </c>
      <c r="W7425">
        <v>11</v>
      </c>
      <c r="X7425">
        <v>1</v>
      </c>
      <c r="Y7425" t="s">
        <v>12419</v>
      </c>
      <c r="Z7425" t="s">
        <v>12420</v>
      </c>
      <c r="AA7425" t="s">
        <v>12421</v>
      </c>
      <c r="AB7425" t="s">
        <v>12422</v>
      </c>
      <c r="AC7425">
        <v>2</v>
      </c>
      <c r="AD7425" s="123">
        <v>39111</v>
      </c>
      <c r="AE7425" t="s">
        <v>12423</v>
      </c>
      <c r="AG7425">
        <v>40003274</v>
      </c>
      <c r="AL7425" t="s">
        <v>12422</v>
      </c>
      <c r="AN7425">
        <v>507785881</v>
      </c>
      <c r="AO7425">
        <v>16</v>
      </c>
      <c r="AP7425" t="s">
        <v>12424</v>
      </c>
      <c r="AQ7425" t="s">
        <v>11408</v>
      </c>
      <c r="AR7425">
        <v>4100</v>
      </c>
      <c r="AT7425">
        <v>2005</v>
      </c>
      <c r="AV7425" t="s">
        <v>14658</v>
      </c>
      <c r="AW7425">
        <v>116100</v>
      </c>
    </row>
    <row r="7426" spans="1:49" x14ac:dyDescent="0.25">
      <c r="A7426">
        <v>4100</v>
      </c>
      <c r="B7426">
        <v>30030</v>
      </c>
      <c r="C7426">
        <v>4017</v>
      </c>
      <c r="D7426">
        <v>413</v>
      </c>
      <c r="E7426" s="124" t="s">
        <v>14554</v>
      </c>
      <c r="F7426" t="str">
        <f t="shared" si="122"/>
        <v>Chad LumanBORDENAVE'S</v>
      </c>
      <c r="G7426" s="150" t="str">
        <f t="shared" si="123"/>
        <v>Chad Luman</v>
      </c>
      <c r="H7426" s="149" t="s">
        <v>1782</v>
      </c>
      <c r="I7426">
        <v>40001136</v>
      </c>
      <c r="K7426" t="s">
        <v>14663</v>
      </c>
      <c r="L7426" t="s">
        <v>14664</v>
      </c>
      <c r="M7426" t="s">
        <v>13237</v>
      </c>
      <c r="N7426" t="s">
        <v>14665</v>
      </c>
      <c r="Q7426" t="s">
        <v>12415</v>
      </c>
      <c r="R7426" t="s">
        <v>12416</v>
      </c>
      <c r="S7426" t="s">
        <v>14666</v>
      </c>
      <c r="U7426" t="s">
        <v>12418</v>
      </c>
      <c r="W7426">
        <v>11</v>
      </c>
      <c r="X7426">
        <v>1</v>
      </c>
      <c r="Y7426" t="s">
        <v>12419</v>
      </c>
      <c r="Z7426" t="s">
        <v>12420</v>
      </c>
      <c r="AA7426" t="s">
        <v>12421</v>
      </c>
      <c r="AB7426" t="s">
        <v>12422</v>
      </c>
      <c r="AC7426">
        <v>2</v>
      </c>
      <c r="AD7426" s="123">
        <v>39111</v>
      </c>
      <c r="AE7426" t="s">
        <v>12423</v>
      </c>
      <c r="AG7426">
        <v>40001136</v>
      </c>
      <c r="AL7426" t="s">
        <v>12422</v>
      </c>
      <c r="AN7426">
        <v>504131401</v>
      </c>
      <c r="AO7426">
        <v>16</v>
      </c>
      <c r="AP7426" t="s">
        <v>12424</v>
      </c>
      <c r="AQ7426" t="s">
        <v>11408</v>
      </c>
      <c r="AR7426">
        <v>4100</v>
      </c>
      <c r="AT7426">
        <v>2005</v>
      </c>
      <c r="AV7426" t="s">
        <v>14667</v>
      </c>
      <c r="AW7426">
        <v>116100</v>
      </c>
    </row>
    <row r="7427" spans="1:49" x14ac:dyDescent="0.25">
      <c r="A7427">
        <v>4100</v>
      </c>
      <c r="B7427">
        <v>30030</v>
      </c>
      <c r="C7427">
        <v>4017</v>
      </c>
      <c r="D7427">
        <v>413</v>
      </c>
      <c r="E7427" s="124" t="s">
        <v>14554</v>
      </c>
      <c r="F7427" t="str">
        <f t="shared" ref="F7427:F7490" si="124">CONCATENATE(G7427, H7427)</f>
        <v>Chad LumanBRIAN'S BREAD</v>
      </c>
      <c r="G7427" s="150" t="str">
        <f t="shared" si="123"/>
        <v>Chad Luman</v>
      </c>
      <c r="H7427" s="149" t="s">
        <v>1846</v>
      </c>
      <c r="I7427">
        <v>40008920</v>
      </c>
      <c r="K7427" t="s">
        <v>14668</v>
      </c>
      <c r="L7427" t="s">
        <v>14669</v>
      </c>
      <c r="M7427" t="s">
        <v>13237</v>
      </c>
      <c r="N7427">
        <v>93422</v>
      </c>
      <c r="Q7427" t="s">
        <v>12415</v>
      </c>
      <c r="R7427" t="s">
        <v>12416</v>
      </c>
      <c r="S7427" t="s">
        <v>14670</v>
      </c>
      <c r="U7427" t="s">
        <v>12418</v>
      </c>
      <c r="W7427">
        <v>11</v>
      </c>
      <c r="X7427">
        <v>1</v>
      </c>
      <c r="Y7427" t="s">
        <v>12419</v>
      </c>
      <c r="Z7427" t="s">
        <v>12420</v>
      </c>
      <c r="AA7427" t="s">
        <v>12485</v>
      </c>
      <c r="AB7427" t="s">
        <v>12422</v>
      </c>
      <c r="AC7427">
        <v>2</v>
      </c>
      <c r="AD7427" s="123">
        <v>44057</v>
      </c>
      <c r="AE7427" t="s">
        <v>12528</v>
      </c>
      <c r="AG7427">
        <v>40008920</v>
      </c>
      <c r="AL7427" t="s">
        <v>12422</v>
      </c>
      <c r="AN7427">
        <v>507901801</v>
      </c>
      <c r="AP7427" t="s">
        <v>12424</v>
      </c>
      <c r="AQ7427" t="s">
        <v>11408</v>
      </c>
      <c r="AR7427">
        <v>4100</v>
      </c>
      <c r="AT7427">
        <v>0</v>
      </c>
      <c r="AV7427" t="s">
        <v>14671</v>
      </c>
      <c r="AW7427">
        <v>116100</v>
      </c>
    </row>
    <row r="7428" spans="1:49" x14ac:dyDescent="0.25">
      <c r="A7428">
        <v>4100</v>
      </c>
      <c r="B7428">
        <v>30030</v>
      </c>
      <c r="C7428">
        <v>4017</v>
      </c>
      <c r="D7428">
        <v>413</v>
      </c>
      <c r="E7428" s="124" t="s">
        <v>14554</v>
      </c>
      <c r="F7428" t="str">
        <f t="shared" si="124"/>
        <v>Chad LumanBRITE VISION MEDIA</v>
      </c>
      <c r="G7428" s="150" t="str">
        <f t="shared" si="123"/>
        <v>Chad Luman</v>
      </c>
      <c r="H7428" s="149" t="s">
        <v>1871</v>
      </c>
      <c r="I7428">
        <v>4005134</v>
      </c>
      <c r="J7428" t="s">
        <v>14672</v>
      </c>
      <c r="K7428" t="s">
        <v>14673</v>
      </c>
      <c r="L7428" t="s">
        <v>14674</v>
      </c>
      <c r="M7428" t="s">
        <v>13237</v>
      </c>
      <c r="N7428">
        <v>94105</v>
      </c>
      <c r="Q7428" t="s">
        <v>12415</v>
      </c>
      <c r="R7428" t="s">
        <v>12416</v>
      </c>
      <c r="S7428" t="s">
        <v>14675</v>
      </c>
      <c r="U7428" t="s">
        <v>12418</v>
      </c>
      <c r="W7428">
        <v>11</v>
      </c>
      <c r="X7428">
        <v>1</v>
      </c>
      <c r="Y7428" t="s">
        <v>12419</v>
      </c>
      <c r="Z7428" t="s">
        <v>12420</v>
      </c>
      <c r="AA7428" t="s">
        <v>12429</v>
      </c>
      <c r="AB7428" t="s">
        <v>12422</v>
      </c>
      <c r="AC7428">
        <v>2</v>
      </c>
      <c r="AD7428" s="123">
        <v>39269</v>
      </c>
      <c r="AE7428" t="s">
        <v>12538</v>
      </c>
      <c r="AG7428">
        <v>4005134</v>
      </c>
      <c r="AL7428" t="s">
        <v>12422</v>
      </c>
      <c r="AN7428">
        <v>507530401</v>
      </c>
      <c r="AO7428">
        <v>16</v>
      </c>
      <c r="AP7428" t="s">
        <v>12424</v>
      </c>
      <c r="AQ7428" t="s">
        <v>11408</v>
      </c>
      <c r="AR7428">
        <v>4100</v>
      </c>
      <c r="AS7428">
        <v>1</v>
      </c>
      <c r="AT7428">
        <v>0</v>
      </c>
      <c r="AV7428" t="s">
        <v>14676</v>
      </c>
      <c r="AW7428">
        <v>116100</v>
      </c>
    </row>
    <row r="7429" spans="1:49" x14ac:dyDescent="0.25">
      <c r="A7429">
        <v>4100</v>
      </c>
      <c r="B7429">
        <v>30030</v>
      </c>
      <c r="C7429">
        <v>4017</v>
      </c>
      <c r="D7429">
        <v>413</v>
      </c>
      <c r="E7429" s="124" t="s">
        <v>14554</v>
      </c>
      <c r="F7429" t="str">
        <f t="shared" si="124"/>
        <v>Chad LumanBRITEVISION MEDIA - SPARKS</v>
      </c>
      <c r="G7429" s="150" t="str">
        <f t="shared" si="123"/>
        <v>Chad Luman</v>
      </c>
      <c r="H7429" s="149" t="s">
        <v>13497</v>
      </c>
      <c r="I7429">
        <v>40007316</v>
      </c>
      <c r="K7429" t="s">
        <v>14677</v>
      </c>
      <c r="L7429" t="s">
        <v>14678</v>
      </c>
      <c r="M7429" t="s">
        <v>14582</v>
      </c>
      <c r="N7429">
        <v>89431</v>
      </c>
      <c r="Q7429" t="s">
        <v>12415</v>
      </c>
      <c r="R7429" t="s">
        <v>12416</v>
      </c>
      <c r="S7429" t="s">
        <v>14679</v>
      </c>
      <c r="U7429" t="s">
        <v>12418</v>
      </c>
      <c r="W7429">
        <v>11</v>
      </c>
      <c r="X7429">
        <v>1</v>
      </c>
      <c r="Y7429" t="s">
        <v>12419</v>
      </c>
      <c r="Z7429" t="s">
        <v>12420</v>
      </c>
      <c r="AA7429" t="s">
        <v>12429</v>
      </c>
      <c r="AB7429" t="s">
        <v>12757</v>
      </c>
      <c r="AC7429">
        <v>2</v>
      </c>
      <c r="AD7429" s="123">
        <v>41726</v>
      </c>
      <c r="AE7429" t="s">
        <v>12431</v>
      </c>
      <c r="AG7429">
        <v>40007316</v>
      </c>
      <c r="AL7429" t="s">
        <v>12757</v>
      </c>
      <c r="AN7429">
        <v>2903101101</v>
      </c>
      <c r="AO7429">
        <v>16</v>
      </c>
      <c r="AP7429" t="s">
        <v>12424</v>
      </c>
      <c r="AQ7429" t="s">
        <v>11408</v>
      </c>
      <c r="AR7429">
        <v>4100</v>
      </c>
      <c r="AT7429">
        <v>0</v>
      </c>
      <c r="AV7429" t="s">
        <v>14680</v>
      </c>
      <c r="AW7429">
        <v>116100</v>
      </c>
    </row>
    <row r="7430" spans="1:49" x14ac:dyDescent="0.25">
      <c r="A7430">
        <v>4100</v>
      </c>
      <c r="B7430">
        <v>30030</v>
      </c>
      <c r="C7430">
        <v>4017</v>
      </c>
      <c r="D7430">
        <v>413</v>
      </c>
      <c r="E7430" s="124" t="s">
        <v>14554</v>
      </c>
      <c r="F7430" t="str">
        <f t="shared" si="124"/>
        <v>Chad LumanBW INTEGRATED SYSTEMS</v>
      </c>
      <c r="G7430" s="150" t="str">
        <f t="shared" si="123"/>
        <v>Chad Luman</v>
      </c>
      <c r="H7430" s="149" t="s">
        <v>1934</v>
      </c>
      <c r="I7430">
        <v>40003971</v>
      </c>
      <c r="K7430" t="s">
        <v>14681</v>
      </c>
      <c r="L7430" t="s">
        <v>14682</v>
      </c>
      <c r="M7430" t="s">
        <v>13237</v>
      </c>
      <c r="N7430">
        <v>93654</v>
      </c>
      <c r="Q7430" t="s">
        <v>12415</v>
      </c>
      <c r="R7430" t="s">
        <v>12416</v>
      </c>
      <c r="S7430" t="s">
        <v>14683</v>
      </c>
      <c r="U7430" t="s">
        <v>12418</v>
      </c>
      <c r="V7430">
        <v>200</v>
      </c>
      <c r="W7430">
        <v>11</v>
      </c>
      <c r="X7430">
        <v>0</v>
      </c>
      <c r="Y7430" t="s">
        <v>12472</v>
      </c>
      <c r="Z7430" t="s">
        <v>12420</v>
      </c>
      <c r="AA7430" t="s">
        <v>12421</v>
      </c>
      <c r="AB7430" t="s">
        <v>12473</v>
      </c>
      <c r="AC7430">
        <v>2</v>
      </c>
      <c r="AD7430" s="123">
        <v>39111</v>
      </c>
      <c r="AE7430" t="s">
        <v>12423</v>
      </c>
      <c r="AG7430">
        <v>40003971</v>
      </c>
      <c r="AL7430" t="s">
        <v>12473</v>
      </c>
      <c r="AN7430">
        <v>501928001</v>
      </c>
      <c r="AO7430">
        <v>16</v>
      </c>
      <c r="AP7430" t="s">
        <v>12424</v>
      </c>
      <c r="AQ7430" t="s">
        <v>11408</v>
      </c>
      <c r="AR7430">
        <v>4100</v>
      </c>
      <c r="AT7430">
        <v>2005</v>
      </c>
      <c r="AV7430" t="s">
        <v>14684</v>
      </c>
      <c r="AW7430">
        <v>116100</v>
      </c>
    </row>
    <row r="7431" spans="1:49" x14ac:dyDescent="0.25">
      <c r="A7431">
        <v>4100</v>
      </c>
      <c r="B7431">
        <v>30030</v>
      </c>
      <c r="C7431">
        <v>4017</v>
      </c>
      <c r="D7431">
        <v>413</v>
      </c>
      <c r="E7431" s="124" t="s">
        <v>14554</v>
      </c>
      <c r="F7431" t="str">
        <f t="shared" si="124"/>
        <v>Chad LumanCAITO FISHERIES, INC.</v>
      </c>
      <c r="G7431" s="150" t="str">
        <f t="shared" si="123"/>
        <v>Chad Luman</v>
      </c>
      <c r="H7431" s="149" t="s">
        <v>1970</v>
      </c>
      <c r="I7431">
        <v>40007536</v>
      </c>
      <c r="L7431" t="s">
        <v>14685</v>
      </c>
      <c r="M7431" t="s">
        <v>13237</v>
      </c>
      <c r="O7431">
        <v>1370</v>
      </c>
      <c r="P7431">
        <v>95437</v>
      </c>
      <c r="Q7431" t="s">
        <v>12415</v>
      </c>
      <c r="R7431" t="s">
        <v>12416</v>
      </c>
      <c r="S7431" t="s">
        <v>14686</v>
      </c>
      <c r="U7431" t="s">
        <v>12418</v>
      </c>
      <c r="W7431">
        <v>11</v>
      </c>
      <c r="X7431">
        <v>1</v>
      </c>
      <c r="Y7431" t="s">
        <v>12419</v>
      </c>
      <c r="Z7431" t="s">
        <v>12420</v>
      </c>
      <c r="AA7431" t="s">
        <v>12429</v>
      </c>
      <c r="AB7431" t="s">
        <v>12430</v>
      </c>
      <c r="AC7431">
        <v>2</v>
      </c>
      <c r="AD7431" s="123">
        <v>42075</v>
      </c>
      <c r="AE7431" t="s">
        <v>12431</v>
      </c>
      <c r="AG7431">
        <v>40007536</v>
      </c>
      <c r="AL7431" t="s">
        <v>12430</v>
      </c>
      <c r="AN7431">
        <v>504512601</v>
      </c>
      <c r="AO7431">
        <v>16</v>
      </c>
      <c r="AP7431" t="s">
        <v>12424</v>
      </c>
      <c r="AQ7431" t="s">
        <v>11408</v>
      </c>
      <c r="AR7431">
        <v>4100</v>
      </c>
      <c r="AT7431">
        <v>0</v>
      </c>
      <c r="AV7431" t="s">
        <v>14687</v>
      </c>
      <c r="AW7431">
        <v>116100</v>
      </c>
    </row>
    <row r="7432" spans="1:49" x14ac:dyDescent="0.25">
      <c r="A7432">
        <v>4100</v>
      </c>
      <c r="B7432">
        <v>30030</v>
      </c>
      <c r="C7432">
        <v>4017</v>
      </c>
      <c r="D7432">
        <v>413</v>
      </c>
      <c r="E7432" s="124" t="s">
        <v>14554</v>
      </c>
      <c r="F7432" t="str">
        <f t="shared" si="124"/>
        <v>Chad LumanCALIFORNIA IND'L RUBBER</v>
      </c>
      <c r="G7432" s="150" t="str">
        <f t="shared" si="123"/>
        <v>Chad Luman</v>
      </c>
      <c r="H7432" s="149" t="s">
        <v>1976</v>
      </c>
      <c r="I7432">
        <v>40007301</v>
      </c>
      <c r="K7432" t="s">
        <v>14688</v>
      </c>
      <c r="L7432" t="s">
        <v>14689</v>
      </c>
      <c r="M7432" t="s">
        <v>13237</v>
      </c>
      <c r="N7432">
        <v>93274</v>
      </c>
      <c r="Q7432" t="s">
        <v>12415</v>
      </c>
      <c r="R7432" t="s">
        <v>12416</v>
      </c>
      <c r="S7432" t="s">
        <v>14690</v>
      </c>
      <c r="U7432" t="s">
        <v>12418</v>
      </c>
      <c r="W7432">
        <v>11</v>
      </c>
      <c r="X7432">
        <v>2</v>
      </c>
      <c r="Y7432" t="s">
        <v>12419</v>
      </c>
      <c r="Z7432" t="s">
        <v>12420</v>
      </c>
      <c r="AA7432" t="s">
        <v>12429</v>
      </c>
      <c r="AB7432" t="s">
        <v>12422</v>
      </c>
      <c r="AC7432">
        <v>2</v>
      </c>
      <c r="AD7432" s="123">
        <v>41709</v>
      </c>
      <c r="AE7432" t="s">
        <v>12431</v>
      </c>
      <c r="AG7432">
        <v>40007301</v>
      </c>
      <c r="AL7432" t="s">
        <v>12422</v>
      </c>
      <c r="AN7432">
        <v>510736201</v>
      </c>
      <c r="AO7432">
        <v>16</v>
      </c>
      <c r="AP7432" t="s">
        <v>12424</v>
      </c>
      <c r="AQ7432" t="s">
        <v>11408</v>
      </c>
      <c r="AR7432">
        <v>4100</v>
      </c>
      <c r="AT7432">
        <v>0</v>
      </c>
      <c r="AV7432" t="s">
        <v>14691</v>
      </c>
      <c r="AW7432">
        <v>116100</v>
      </c>
    </row>
    <row r="7433" spans="1:49" x14ac:dyDescent="0.25">
      <c r="A7433">
        <v>4100</v>
      </c>
      <c r="B7433">
        <v>30030</v>
      </c>
      <c r="C7433">
        <v>4017</v>
      </c>
      <c r="D7433">
        <v>413</v>
      </c>
      <c r="E7433" s="124" t="s">
        <v>14554</v>
      </c>
      <c r="F7433" t="str">
        <f t="shared" si="124"/>
        <v>Chad LumanCALIFORNIA IND'L RUBBER - YUBA CITY</v>
      </c>
      <c r="G7433" s="150" t="str">
        <f t="shared" si="123"/>
        <v>Chad Luman</v>
      </c>
      <c r="H7433" s="149" t="s">
        <v>1978</v>
      </c>
      <c r="I7433">
        <v>40007317</v>
      </c>
      <c r="K7433" t="s">
        <v>14692</v>
      </c>
      <c r="L7433" t="s">
        <v>14693</v>
      </c>
      <c r="M7433" t="s">
        <v>13237</v>
      </c>
      <c r="N7433">
        <v>95993</v>
      </c>
      <c r="Q7433" t="s">
        <v>12415</v>
      </c>
      <c r="R7433" t="s">
        <v>12416</v>
      </c>
      <c r="S7433" t="s">
        <v>14694</v>
      </c>
      <c r="U7433" t="s">
        <v>12418</v>
      </c>
      <c r="W7433">
        <v>11</v>
      </c>
      <c r="X7433">
        <v>2</v>
      </c>
      <c r="Y7433" t="s">
        <v>12472</v>
      </c>
      <c r="Z7433" t="s">
        <v>12420</v>
      </c>
      <c r="AA7433" t="s">
        <v>12429</v>
      </c>
      <c r="AB7433" t="s">
        <v>12422</v>
      </c>
      <c r="AC7433">
        <v>2</v>
      </c>
      <c r="AD7433" s="123">
        <v>41726</v>
      </c>
      <c r="AE7433" t="s">
        <v>12431</v>
      </c>
      <c r="AG7433">
        <v>40007317</v>
      </c>
      <c r="AL7433" t="s">
        <v>12422</v>
      </c>
      <c r="AN7433">
        <v>510138601</v>
      </c>
      <c r="AO7433">
        <v>16</v>
      </c>
      <c r="AP7433" t="s">
        <v>12424</v>
      </c>
      <c r="AQ7433" t="s">
        <v>11408</v>
      </c>
      <c r="AR7433">
        <v>4100</v>
      </c>
      <c r="AT7433">
        <v>0</v>
      </c>
      <c r="AV7433" t="s">
        <v>14691</v>
      </c>
      <c r="AW7433">
        <v>116100</v>
      </c>
    </row>
    <row r="7434" spans="1:49" x14ac:dyDescent="0.25">
      <c r="A7434">
        <v>4100</v>
      </c>
      <c r="B7434">
        <v>30030</v>
      </c>
      <c r="C7434">
        <v>4017</v>
      </c>
      <c r="D7434">
        <v>413</v>
      </c>
      <c r="E7434" s="124" t="s">
        <v>14554</v>
      </c>
      <c r="F7434" t="str">
        <f t="shared" si="124"/>
        <v>Chad LumanCALIFORNIA IND'L RUBBER-CENTRAL MFG</v>
      </c>
      <c r="G7434" s="150" t="str">
        <f t="shared" si="123"/>
        <v>Chad Luman</v>
      </c>
      <c r="H7434" s="149" t="s">
        <v>1980</v>
      </c>
      <c r="I7434">
        <v>40001519</v>
      </c>
      <c r="K7434" t="s">
        <v>14695</v>
      </c>
      <c r="L7434" t="s">
        <v>14696</v>
      </c>
      <c r="M7434" t="s">
        <v>13237</v>
      </c>
      <c r="N7434" t="s">
        <v>14697</v>
      </c>
      <c r="Q7434" t="s">
        <v>12415</v>
      </c>
      <c r="R7434" t="s">
        <v>12416</v>
      </c>
      <c r="S7434" t="s">
        <v>14698</v>
      </c>
      <c r="U7434" t="s">
        <v>12418</v>
      </c>
      <c r="W7434">
        <v>11</v>
      </c>
      <c r="X7434">
        <v>2</v>
      </c>
      <c r="Y7434" t="s">
        <v>12472</v>
      </c>
      <c r="Z7434" t="s">
        <v>12420</v>
      </c>
      <c r="AA7434" t="s">
        <v>12421</v>
      </c>
      <c r="AB7434" t="s">
        <v>12422</v>
      </c>
      <c r="AC7434">
        <v>2</v>
      </c>
      <c r="AD7434" s="123">
        <v>39111</v>
      </c>
      <c r="AE7434" t="s">
        <v>12423</v>
      </c>
      <c r="AG7434">
        <v>40001519</v>
      </c>
      <c r="AL7434" t="s">
        <v>12422</v>
      </c>
      <c r="AN7434">
        <v>501913001</v>
      </c>
      <c r="AO7434">
        <v>16</v>
      </c>
      <c r="AP7434" t="s">
        <v>12424</v>
      </c>
      <c r="AQ7434" t="s">
        <v>11408</v>
      </c>
      <c r="AR7434">
        <v>4100</v>
      </c>
      <c r="AT7434">
        <v>2005</v>
      </c>
      <c r="AV7434" t="s">
        <v>14691</v>
      </c>
      <c r="AW7434">
        <v>116100</v>
      </c>
    </row>
    <row r="7435" spans="1:49" x14ac:dyDescent="0.25">
      <c r="A7435">
        <v>4100</v>
      </c>
      <c r="B7435">
        <v>30030</v>
      </c>
      <c r="C7435">
        <v>4017</v>
      </c>
      <c r="D7435">
        <v>413</v>
      </c>
      <c r="E7435" s="124" t="s">
        <v>14554</v>
      </c>
      <c r="F7435" t="str">
        <f t="shared" si="124"/>
        <v>Chad LumanCALIFORNIA IND'L RUBBER-FRESNO</v>
      </c>
      <c r="G7435" s="150" t="str">
        <f t="shared" si="123"/>
        <v>Chad Luman</v>
      </c>
      <c r="H7435" s="149" t="s">
        <v>1981</v>
      </c>
      <c r="I7435">
        <v>40002569</v>
      </c>
      <c r="K7435" t="s">
        <v>14699</v>
      </c>
      <c r="L7435" t="s">
        <v>14696</v>
      </c>
      <c r="M7435" t="s">
        <v>13237</v>
      </c>
      <c r="N7435" t="s">
        <v>14697</v>
      </c>
      <c r="Q7435" t="s">
        <v>12415</v>
      </c>
      <c r="R7435" t="s">
        <v>12416</v>
      </c>
      <c r="S7435" t="s">
        <v>14700</v>
      </c>
      <c r="U7435" t="s">
        <v>12418</v>
      </c>
      <c r="W7435">
        <v>11</v>
      </c>
      <c r="X7435">
        <v>2</v>
      </c>
      <c r="Y7435" t="s">
        <v>12419</v>
      </c>
      <c r="Z7435" t="s">
        <v>12420</v>
      </c>
      <c r="AA7435" t="s">
        <v>12421</v>
      </c>
      <c r="AB7435" t="s">
        <v>12422</v>
      </c>
      <c r="AC7435">
        <v>2</v>
      </c>
      <c r="AD7435" s="123">
        <v>39111</v>
      </c>
      <c r="AE7435" t="s">
        <v>12423</v>
      </c>
      <c r="AG7435">
        <v>40002569</v>
      </c>
      <c r="AL7435" t="s">
        <v>12422</v>
      </c>
      <c r="AN7435">
        <v>501913001</v>
      </c>
      <c r="AO7435">
        <v>16</v>
      </c>
      <c r="AP7435" t="s">
        <v>12424</v>
      </c>
      <c r="AQ7435" t="s">
        <v>11408</v>
      </c>
      <c r="AR7435">
        <v>4100</v>
      </c>
      <c r="AT7435">
        <v>2005</v>
      </c>
      <c r="AV7435" t="s">
        <v>14691</v>
      </c>
      <c r="AW7435">
        <v>116100</v>
      </c>
    </row>
    <row r="7436" spans="1:49" x14ac:dyDescent="0.25">
      <c r="A7436">
        <v>4100</v>
      </c>
      <c r="B7436">
        <v>30030</v>
      </c>
      <c r="C7436">
        <v>4017</v>
      </c>
      <c r="D7436">
        <v>413</v>
      </c>
      <c r="E7436" s="124" t="s">
        <v>14554</v>
      </c>
      <c r="F7436" t="str">
        <f t="shared" si="124"/>
        <v>Chad LumanCALIFORNIA IND'L RUBBER-MERCED</v>
      </c>
      <c r="G7436" s="150" t="str">
        <f t="shared" si="123"/>
        <v>Chad Luman</v>
      </c>
      <c r="H7436" s="149" t="s">
        <v>1982</v>
      </c>
      <c r="I7436">
        <v>40002974</v>
      </c>
      <c r="K7436" t="s">
        <v>14701</v>
      </c>
      <c r="L7436" t="s">
        <v>14702</v>
      </c>
      <c r="M7436" t="s">
        <v>13237</v>
      </c>
      <c r="N7436" t="s">
        <v>14703</v>
      </c>
      <c r="Q7436" t="s">
        <v>12415</v>
      </c>
      <c r="R7436" t="s">
        <v>12416</v>
      </c>
      <c r="S7436" t="s">
        <v>14704</v>
      </c>
      <c r="U7436" t="s">
        <v>12418</v>
      </c>
      <c r="W7436">
        <v>11</v>
      </c>
      <c r="X7436">
        <v>2</v>
      </c>
      <c r="Y7436" t="s">
        <v>12419</v>
      </c>
      <c r="Z7436" t="s">
        <v>12420</v>
      </c>
      <c r="AA7436" t="s">
        <v>12421</v>
      </c>
      <c r="AB7436" t="s">
        <v>12422</v>
      </c>
      <c r="AC7436">
        <v>2</v>
      </c>
      <c r="AD7436" s="123">
        <v>39111</v>
      </c>
      <c r="AE7436" t="s">
        <v>12423</v>
      </c>
      <c r="AG7436">
        <v>40002974</v>
      </c>
      <c r="AL7436" t="s">
        <v>12422</v>
      </c>
      <c r="AN7436">
        <v>504720501</v>
      </c>
      <c r="AO7436">
        <v>16</v>
      </c>
      <c r="AP7436" t="s">
        <v>12424</v>
      </c>
      <c r="AQ7436" t="s">
        <v>11408</v>
      </c>
      <c r="AR7436">
        <v>4100</v>
      </c>
      <c r="AT7436">
        <v>2005</v>
      </c>
      <c r="AV7436" t="s">
        <v>14691</v>
      </c>
      <c r="AW7436">
        <v>116100</v>
      </c>
    </row>
    <row r="7437" spans="1:49" x14ac:dyDescent="0.25">
      <c r="A7437">
        <v>4100</v>
      </c>
      <c r="B7437">
        <v>30030</v>
      </c>
      <c r="C7437">
        <v>4017</v>
      </c>
      <c r="D7437">
        <v>413</v>
      </c>
      <c r="E7437" s="124" t="s">
        <v>14554</v>
      </c>
      <c r="F7437" t="str">
        <f t="shared" si="124"/>
        <v>Chad LumanCALIFORNIA INDUSTRIAL MANUFACTURING</v>
      </c>
      <c r="G7437" s="150" t="str">
        <f t="shared" si="123"/>
        <v>Chad Luman</v>
      </c>
      <c r="H7437" s="149" t="s">
        <v>1983</v>
      </c>
      <c r="I7437">
        <v>40008369</v>
      </c>
      <c r="K7437" t="s">
        <v>14705</v>
      </c>
      <c r="L7437" t="s">
        <v>14706</v>
      </c>
      <c r="M7437" t="s">
        <v>13237</v>
      </c>
      <c r="N7437">
        <v>95958</v>
      </c>
      <c r="Q7437" t="s">
        <v>12415</v>
      </c>
      <c r="R7437" t="s">
        <v>12416</v>
      </c>
      <c r="S7437" t="s">
        <v>14707</v>
      </c>
      <c r="U7437" t="s">
        <v>12418</v>
      </c>
      <c r="W7437">
        <v>11</v>
      </c>
      <c r="X7437">
        <v>0</v>
      </c>
      <c r="Y7437" t="s">
        <v>12419</v>
      </c>
      <c r="Z7437" t="s">
        <v>12420</v>
      </c>
      <c r="AA7437" t="s">
        <v>12429</v>
      </c>
      <c r="AB7437" t="s">
        <v>12430</v>
      </c>
      <c r="AC7437">
        <v>2</v>
      </c>
      <c r="AD7437" s="123">
        <v>43220</v>
      </c>
      <c r="AE7437" t="s">
        <v>12431</v>
      </c>
      <c r="AG7437">
        <v>40008369</v>
      </c>
      <c r="AL7437" t="s">
        <v>12430</v>
      </c>
      <c r="AN7437">
        <v>500778721</v>
      </c>
      <c r="AO7437">
        <v>16</v>
      </c>
      <c r="AP7437" t="s">
        <v>12424</v>
      </c>
      <c r="AQ7437" t="s">
        <v>11408</v>
      </c>
      <c r="AR7437">
        <v>4100</v>
      </c>
      <c r="AT7437">
        <v>0</v>
      </c>
      <c r="AV7437" t="s">
        <v>14691</v>
      </c>
      <c r="AW7437">
        <v>116100</v>
      </c>
    </row>
    <row r="7438" spans="1:49" x14ac:dyDescent="0.25">
      <c r="A7438">
        <v>4100</v>
      </c>
      <c r="B7438">
        <v>30030</v>
      </c>
      <c r="C7438">
        <v>4017</v>
      </c>
      <c r="D7438">
        <v>413</v>
      </c>
      <c r="E7438" s="124" t="s">
        <v>14554</v>
      </c>
      <c r="F7438" t="str">
        <f t="shared" si="124"/>
        <v>Chad LumanCALIFORNIA INDUSTRIAL RUBBER CO.</v>
      </c>
      <c r="G7438" s="150" t="str">
        <f t="shared" si="123"/>
        <v>Chad Luman</v>
      </c>
      <c r="H7438" s="149" t="s">
        <v>1986</v>
      </c>
      <c r="I7438">
        <v>40003559</v>
      </c>
      <c r="J7438" t="s">
        <v>14708</v>
      </c>
      <c r="K7438" t="s">
        <v>14709</v>
      </c>
      <c r="L7438" t="s">
        <v>14678</v>
      </c>
      <c r="M7438" t="s">
        <v>14582</v>
      </c>
      <c r="N7438" t="s">
        <v>14710</v>
      </c>
      <c r="Q7438" t="s">
        <v>12415</v>
      </c>
      <c r="R7438" t="s">
        <v>12416</v>
      </c>
      <c r="S7438">
        <v>7753560192</v>
      </c>
      <c r="U7438" t="s">
        <v>12418</v>
      </c>
      <c r="W7438">
        <v>11</v>
      </c>
      <c r="X7438">
        <v>2</v>
      </c>
      <c r="Y7438" t="s">
        <v>12419</v>
      </c>
      <c r="Z7438" t="s">
        <v>12420</v>
      </c>
      <c r="AA7438" t="s">
        <v>12421</v>
      </c>
      <c r="AB7438" t="s">
        <v>12422</v>
      </c>
      <c r="AC7438">
        <v>2</v>
      </c>
      <c r="AD7438" s="123">
        <v>39111</v>
      </c>
      <c r="AE7438" t="s">
        <v>12423</v>
      </c>
      <c r="AG7438">
        <v>40003559</v>
      </c>
      <c r="AL7438" t="s">
        <v>12422</v>
      </c>
      <c r="AN7438">
        <v>2903101101</v>
      </c>
      <c r="AO7438">
        <v>16</v>
      </c>
      <c r="AP7438" t="s">
        <v>12424</v>
      </c>
      <c r="AQ7438" t="s">
        <v>11408</v>
      </c>
      <c r="AR7438">
        <v>4100</v>
      </c>
      <c r="AT7438">
        <v>0</v>
      </c>
      <c r="AV7438" t="s">
        <v>14691</v>
      </c>
      <c r="AW7438">
        <v>116100</v>
      </c>
    </row>
    <row r="7439" spans="1:49" x14ac:dyDescent="0.25">
      <c r="A7439">
        <v>4100</v>
      </c>
      <c r="B7439">
        <v>30030</v>
      </c>
      <c r="C7439">
        <v>4017</v>
      </c>
      <c r="D7439">
        <v>413</v>
      </c>
      <c r="E7439" s="124" t="s">
        <v>14554</v>
      </c>
      <c r="F7439" t="str">
        <f t="shared" si="124"/>
        <v>Chad LumanCALVA PRODUCTS INCORPORATED</v>
      </c>
      <c r="G7439" s="150" t="str">
        <f t="shared" si="123"/>
        <v>Chad Luman</v>
      </c>
      <c r="H7439" s="149" t="s">
        <v>1997</v>
      </c>
      <c r="I7439">
        <v>40007617</v>
      </c>
      <c r="L7439" t="s">
        <v>14711</v>
      </c>
      <c r="M7439" t="s">
        <v>13237</v>
      </c>
      <c r="O7439">
        <v>126</v>
      </c>
      <c r="P7439">
        <v>95220</v>
      </c>
      <c r="Q7439" t="s">
        <v>12415</v>
      </c>
      <c r="R7439" t="s">
        <v>12416</v>
      </c>
      <c r="S7439" t="s">
        <v>14712</v>
      </c>
      <c r="U7439" t="s">
        <v>12418</v>
      </c>
      <c r="W7439">
        <v>11</v>
      </c>
      <c r="X7439">
        <v>1</v>
      </c>
      <c r="Y7439" t="s">
        <v>12419</v>
      </c>
      <c r="Z7439" t="s">
        <v>12420</v>
      </c>
      <c r="AA7439" t="s">
        <v>12429</v>
      </c>
      <c r="AB7439" t="s">
        <v>12422</v>
      </c>
      <c r="AC7439">
        <v>2</v>
      </c>
      <c r="AD7439" s="123">
        <v>42178</v>
      </c>
      <c r="AE7439" t="s">
        <v>12431</v>
      </c>
      <c r="AG7439">
        <v>40007617</v>
      </c>
      <c r="AL7439" t="s">
        <v>12422</v>
      </c>
      <c r="AN7439">
        <v>507785841</v>
      </c>
      <c r="AO7439">
        <v>16</v>
      </c>
      <c r="AP7439" t="s">
        <v>12424</v>
      </c>
      <c r="AQ7439" t="s">
        <v>11408</v>
      </c>
      <c r="AR7439">
        <v>4100</v>
      </c>
      <c r="AT7439">
        <v>0</v>
      </c>
      <c r="AV7439" t="s">
        <v>14713</v>
      </c>
      <c r="AW7439">
        <v>116100</v>
      </c>
    </row>
    <row r="7440" spans="1:49" x14ac:dyDescent="0.25">
      <c r="A7440">
        <v>4100</v>
      </c>
      <c r="B7440">
        <v>30030</v>
      </c>
      <c r="C7440">
        <v>4017</v>
      </c>
      <c r="D7440">
        <v>413</v>
      </c>
      <c r="E7440" s="124" t="s">
        <v>14554</v>
      </c>
      <c r="F7440" t="str">
        <f t="shared" si="124"/>
        <v>Chad LumanCARPENTER COMPANY</v>
      </c>
      <c r="G7440" s="150" t="str">
        <f t="shared" si="123"/>
        <v>Chad Luman</v>
      </c>
      <c r="H7440" s="149" t="s">
        <v>2107</v>
      </c>
      <c r="I7440">
        <v>40003985</v>
      </c>
      <c r="J7440" t="s">
        <v>14714</v>
      </c>
      <c r="K7440" t="s">
        <v>14715</v>
      </c>
      <c r="L7440" t="s">
        <v>14716</v>
      </c>
      <c r="M7440" t="s">
        <v>13237</v>
      </c>
      <c r="N7440" t="s">
        <v>14717</v>
      </c>
      <c r="Q7440" t="s">
        <v>12415</v>
      </c>
      <c r="R7440" t="s">
        <v>12416</v>
      </c>
      <c r="S7440" t="s">
        <v>14718</v>
      </c>
      <c r="U7440" t="s">
        <v>12418</v>
      </c>
      <c r="W7440">
        <v>11</v>
      </c>
      <c r="X7440">
        <v>1</v>
      </c>
      <c r="Y7440" t="s">
        <v>12419</v>
      </c>
      <c r="Z7440" t="s">
        <v>12420</v>
      </c>
      <c r="AA7440" t="s">
        <v>12421</v>
      </c>
      <c r="AB7440" t="s">
        <v>12422</v>
      </c>
      <c r="AC7440">
        <v>2</v>
      </c>
      <c r="AD7440" s="123">
        <v>39111</v>
      </c>
      <c r="AE7440" t="s">
        <v>12423</v>
      </c>
      <c r="AG7440">
        <v>40003985</v>
      </c>
      <c r="AL7440" t="s">
        <v>12422</v>
      </c>
      <c r="AN7440">
        <v>507740601</v>
      </c>
      <c r="AO7440">
        <v>16</v>
      </c>
      <c r="AP7440" t="s">
        <v>12424</v>
      </c>
      <c r="AQ7440" t="s">
        <v>11408</v>
      </c>
      <c r="AR7440">
        <v>4100</v>
      </c>
      <c r="AS7440" t="s">
        <v>12491</v>
      </c>
      <c r="AT7440">
        <v>2005</v>
      </c>
      <c r="AV7440" t="s">
        <v>14719</v>
      </c>
      <c r="AW7440">
        <v>116100</v>
      </c>
    </row>
    <row r="7441" spans="1:49" x14ac:dyDescent="0.25">
      <c r="A7441">
        <v>4100</v>
      </c>
      <c r="B7441">
        <v>30030</v>
      </c>
      <c r="C7441">
        <v>4017</v>
      </c>
      <c r="D7441">
        <v>413</v>
      </c>
      <c r="E7441" s="124" t="s">
        <v>14554</v>
      </c>
      <c r="F7441" t="str">
        <f t="shared" si="124"/>
        <v>Chad LumanCC&amp;M WELDING AND INSTALLATION</v>
      </c>
      <c r="G7441" s="150" t="str">
        <f t="shared" si="123"/>
        <v>Chad Luman</v>
      </c>
      <c r="H7441" s="149" t="s">
        <v>2156</v>
      </c>
      <c r="I7441">
        <v>40007204</v>
      </c>
      <c r="K7441" t="s">
        <v>14720</v>
      </c>
      <c r="L7441" t="s">
        <v>14721</v>
      </c>
      <c r="M7441" t="s">
        <v>13237</v>
      </c>
      <c r="N7441">
        <v>95403</v>
      </c>
      <c r="Q7441" t="s">
        <v>12415</v>
      </c>
      <c r="R7441" t="s">
        <v>12416</v>
      </c>
      <c r="S7441" t="s">
        <v>14722</v>
      </c>
      <c r="U7441" t="s">
        <v>12418</v>
      </c>
      <c r="W7441">
        <v>11</v>
      </c>
      <c r="X7441">
        <v>0</v>
      </c>
      <c r="Y7441" t="s">
        <v>12419</v>
      </c>
      <c r="Z7441" t="s">
        <v>12420</v>
      </c>
      <c r="AA7441" t="s">
        <v>12485</v>
      </c>
      <c r="AB7441" t="s">
        <v>12422</v>
      </c>
      <c r="AC7441">
        <v>2</v>
      </c>
      <c r="AD7441" s="123">
        <v>41569</v>
      </c>
      <c r="AE7441" t="s">
        <v>12528</v>
      </c>
      <c r="AG7441">
        <v>40007204</v>
      </c>
      <c r="AL7441" t="s">
        <v>12422</v>
      </c>
      <c r="AN7441">
        <v>509732401</v>
      </c>
      <c r="AO7441">
        <v>16</v>
      </c>
      <c r="AP7441" t="s">
        <v>12424</v>
      </c>
      <c r="AQ7441" t="s">
        <v>11408</v>
      </c>
      <c r="AR7441">
        <v>4100</v>
      </c>
      <c r="AT7441">
        <v>0</v>
      </c>
      <c r="AV7441" t="s">
        <v>14723</v>
      </c>
      <c r="AW7441">
        <v>116100</v>
      </c>
    </row>
    <row r="7442" spans="1:49" x14ac:dyDescent="0.25">
      <c r="A7442">
        <v>4100</v>
      </c>
      <c r="B7442">
        <v>30030</v>
      </c>
      <c r="C7442">
        <v>4017</v>
      </c>
      <c r="D7442">
        <v>413</v>
      </c>
      <c r="E7442" s="124" t="s">
        <v>14554</v>
      </c>
      <c r="F7442" t="str">
        <f t="shared" si="124"/>
        <v>Chad LumanCERTAINTEED CORP.</v>
      </c>
      <c r="G7442" s="150" t="str">
        <f t="shared" si="123"/>
        <v>Chad Luman</v>
      </c>
      <c r="H7442" s="149" t="s">
        <v>2202</v>
      </c>
      <c r="I7442">
        <v>40003942</v>
      </c>
      <c r="L7442" t="s">
        <v>14724</v>
      </c>
      <c r="M7442" t="s">
        <v>12560</v>
      </c>
      <c r="O7442">
        <v>6101</v>
      </c>
      <c r="P7442">
        <v>19398</v>
      </c>
      <c r="Q7442" t="s">
        <v>12415</v>
      </c>
      <c r="R7442" t="s">
        <v>12416</v>
      </c>
      <c r="S7442" t="s">
        <v>14725</v>
      </c>
      <c r="U7442" t="s">
        <v>12418</v>
      </c>
      <c r="W7442">
        <v>11</v>
      </c>
      <c r="X7442">
        <v>1</v>
      </c>
      <c r="Y7442" t="s">
        <v>12472</v>
      </c>
      <c r="Z7442" t="s">
        <v>12420</v>
      </c>
      <c r="AA7442" t="s">
        <v>12421</v>
      </c>
      <c r="AB7442" t="s">
        <v>12473</v>
      </c>
      <c r="AC7442">
        <v>2</v>
      </c>
      <c r="AD7442" s="123">
        <v>39111</v>
      </c>
      <c r="AE7442" t="s">
        <v>12423</v>
      </c>
      <c r="AG7442">
        <v>40003942</v>
      </c>
      <c r="AL7442" t="s">
        <v>12473</v>
      </c>
      <c r="AN7442">
        <v>3902972071</v>
      </c>
      <c r="AO7442">
        <v>16</v>
      </c>
      <c r="AP7442" t="s">
        <v>12424</v>
      </c>
      <c r="AQ7442" t="s">
        <v>11408</v>
      </c>
      <c r="AR7442">
        <v>4100</v>
      </c>
      <c r="AT7442">
        <v>2005</v>
      </c>
      <c r="AV7442" t="s">
        <v>14726</v>
      </c>
      <c r="AW7442">
        <v>116100</v>
      </c>
    </row>
    <row r="7443" spans="1:49" x14ac:dyDescent="0.25">
      <c r="A7443">
        <v>4100</v>
      </c>
      <c r="B7443">
        <v>30030</v>
      </c>
      <c r="C7443">
        <v>4017</v>
      </c>
      <c r="D7443">
        <v>413</v>
      </c>
      <c r="E7443" s="124" t="s">
        <v>14554</v>
      </c>
      <c r="F7443" t="str">
        <f t="shared" si="124"/>
        <v>Chad LumanCLIF BAR &amp; COMPANY</v>
      </c>
      <c r="G7443" s="150" t="str">
        <f t="shared" si="123"/>
        <v>Chad Luman</v>
      </c>
      <c r="H7443" s="149" t="s">
        <v>13506</v>
      </c>
      <c r="I7443">
        <v>40007493</v>
      </c>
      <c r="K7443" t="s">
        <v>14727</v>
      </c>
      <c r="L7443" t="s">
        <v>14728</v>
      </c>
      <c r="M7443" t="s">
        <v>13237</v>
      </c>
      <c r="N7443">
        <v>94608</v>
      </c>
      <c r="Q7443" t="s">
        <v>12415</v>
      </c>
      <c r="R7443" t="s">
        <v>12416</v>
      </c>
      <c r="S7443" t="s">
        <v>14729</v>
      </c>
      <c r="U7443" t="s">
        <v>12418</v>
      </c>
      <c r="W7443">
        <v>11</v>
      </c>
      <c r="X7443">
        <v>1</v>
      </c>
      <c r="Y7443" t="s">
        <v>12419</v>
      </c>
      <c r="Z7443" t="s">
        <v>12420</v>
      </c>
      <c r="AA7443" t="s">
        <v>12429</v>
      </c>
      <c r="AB7443" t="s">
        <v>12422</v>
      </c>
      <c r="AC7443">
        <v>2</v>
      </c>
      <c r="AD7443" s="123">
        <v>42032</v>
      </c>
      <c r="AE7443" t="s">
        <v>12431</v>
      </c>
      <c r="AG7443">
        <v>40007493</v>
      </c>
      <c r="AL7443" t="s">
        <v>12422</v>
      </c>
      <c r="AN7443">
        <v>500111001</v>
      </c>
      <c r="AO7443">
        <v>16</v>
      </c>
      <c r="AP7443" t="s">
        <v>12424</v>
      </c>
      <c r="AQ7443" t="s">
        <v>11408</v>
      </c>
      <c r="AR7443">
        <v>4100</v>
      </c>
      <c r="AT7443">
        <v>0</v>
      </c>
      <c r="AV7443" t="s">
        <v>14730</v>
      </c>
      <c r="AW7443">
        <v>116100</v>
      </c>
    </row>
    <row r="7444" spans="1:49" x14ac:dyDescent="0.25">
      <c r="A7444">
        <v>4100</v>
      </c>
      <c r="B7444">
        <v>30030</v>
      </c>
      <c r="C7444">
        <v>4017</v>
      </c>
      <c r="D7444">
        <v>413</v>
      </c>
      <c r="E7444" s="124" t="s">
        <v>14554</v>
      </c>
      <c r="F7444" t="str">
        <f t="shared" si="124"/>
        <v>Chad LumanCOASTAL MANUFACTURING INC</v>
      </c>
      <c r="G7444" s="150" t="str">
        <f t="shared" si="123"/>
        <v>Chad Luman</v>
      </c>
      <c r="H7444" s="149" t="s">
        <v>2336</v>
      </c>
      <c r="I7444">
        <v>40008413</v>
      </c>
      <c r="K7444" t="s">
        <v>14731</v>
      </c>
      <c r="L7444" t="s">
        <v>14732</v>
      </c>
      <c r="M7444" t="s">
        <v>13237</v>
      </c>
      <c r="N7444">
        <v>95076</v>
      </c>
      <c r="Q7444" t="s">
        <v>12415</v>
      </c>
      <c r="R7444" t="s">
        <v>12416</v>
      </c>
      <c r="S7444" t="s">
        <v>14733</v>
      </c>
      <c r="U7444" t="s">
        <v>12418</v>
      </c>
      <c r="W7444">
        <v>11</v>
      </c>
      <c r="X7444">
        <v>0</v>
      </c>
      <c r="Y7444" t="s">
        <v>12419</v>
      </c>
      <c r="Z7444" t="s">
        <v>12420</v>
      </c>
      <c r="AA7444" t="s">
        <v>12429</v>
      </c>
      <c r="AB7444" t="s">
        <v>12422</v>
      </c>
      <c r="AC7444">
        <v>2</v>
      </c>
      <c r="AD7444" s="123">
        <v>43283</v>
      </c>
      <c r="AE7444" t="s">
        <v>12431</v>
      </c>
      <c r="AG7444">
        <v>40008413</v>
      </c>
      <c r="AL7444" t="s">
        <v>12422</v>
      </c>
      <c r="AN7444">
        <v>508737401</v>
      </c>
      <c r="AO7444">
        <v>16</v>
      </c>
      <c r="AP7444" t="s">
        <v>12424</v>
      </c>
      <c r="AQ7444" t="s">
        <v>11408</v>
      </c>
      <c r="AR7444">
        <v>4100</v>
      </c>
      <c r="AT7444">
        <v>0</v>
      </c>
      <c r="AV7444" t="s">
        <v>14734</v>
      </c>
      <c r="AW7444">
        <v>116100</v>
      </c>
    </row>
    <row r="7445" spans="1:49" x14ac:dyDescent="0.25">
      <c r="A7445">
        <v>4100</v>
      </c>
      <c r="B7445">
        <v>30030</v>
      </c>
      <c r="C7445">
        <v>4017</v>
      </c>
      <c r="D7445">
        <v>413</v>
      </c>
      <c r="E7445" s="124" t="s">
        <v>14554</v>
      </c>
      <c r="F7445" t="str">
        <f t="shared" si="124"/>
        <v>Chad LumanCOLUMBUS FOODS</v>
      </c>
      <c r="G7445" s="150" t="str">
        <f t="shared" si="123"/>
        <v>Chad Luman</v>
      </c>
      <c r="H7445" s="149" t="s">
        <v>2380</v>
      </c>
      <c r="I7445">
        <v>40007155</v>
      </c>
      <c r="K7445" t="s">
        <v>14735</v>
      </c>
      <c r="L7445" t="s">
        <v>14595</v>
      </c>
      <c r="M7445" t="s">
        <v>13237</v>
      </c>
      <c r="N7445">
        <v>94544</v>
      </c>
      <c r="Q7445" t="s">
        <v>12415</v>
      </c>
      <c r="R7445" t="s">
        <v>12416</v>
      </c>
      <c r="S7445" t="s">
        <v>14736</v>
      </c>
      <c r="U7445" t="s">
        <v>12418</v>
      </c>
      <c r="W7445">
        <v>11</v>
      </c>
      <c r="X7445">
        <v>1</v>
      </c>
      <c r="Y7445" t="s">
        <v>12419</v>
      </c>
      <c r="Z7445" t="s">
        <v>12420</v>
      </c>
      <c r="AA7445" t="s">
        <v>12429</v>
      </c>
      <c r="AB7445" t="s">
        <v>12422</v>
      </c>
      <c r="AC7445">
        <v>2</v>
      </c>
      <c r="AD7445" s="123">
        <v>41500</v>
      </c>
      <c r="AE7445" t="s">
        <v>12431</v>
      </c>
      <c r="AG7445">
        <v>40007155</v>
      </c>
      <c r="AL7445" t="s">
        <v>12422</v>
      </c>
      <c r="AN7445">
        <v>500114501</v>
      </c>
      <c r="AO7445">
        <v>16</v>
      </c>
      <c r="AP7445" t="s">
        <v>12424</v>
      </c>
      <c r="AQ7445" t="s">
        <v>11408</v>
      </c>
      <c r="AR7445">
        <v>4100</v>
      </c>
      <c r="AT7445">
        <v>0</v>
      </c>
      <c r="AV7445" t="s">
        <v>14737</v>
      </c>
      <c r="AW7445">
        <v>116100</v>
      </c>
    </row>
    <row r="7446" spans="1:49" x14ac:dyDescent="0.25">
      <c r="A7446">
        <v>4100</v>
      </c>
      <c r="B7446">
        <v>30030</v>
      </c>
      <c r="C7446">
        <v>4017</v>
      </c>
      <c r="D7446">
        <v>413</v>
      </c>
      <c r="E7446" s="124" t="s">
        <v>14554</v>
      </c>
      <c r="F7446" t="str">
        <f t="shared" si="124"/>
        <v>Chad LumanCOTTAGE BAKERY</v>
      </c>
      <c r="G7446" s="150" t="str">
        <f t="shared" si="123"/>
        <v>Chad Luman</v>
      </c>
      <c r="H7446" s="149" t="s">
        <v>2523</v>
      </c>
      <c r="I7446">
        <v>40001145</v>
      </c>
      <c r="K7446" t="s">
        <v>14738</v>
      </c>
      <c r="L7446" t="s">
        <v>14739</v>
      </c>
      <c r="M7446" t="s">
        <v>12546</v>
      </c>
      <c r="N7446">
        <v>60515</v>
      </c>
      <c r="Q7446" t="s">
        <v>12415</v>
      </c>
      <c r="R7446" t="s">
        <v>12416</v>
      </c>
      <c r="S7446" t="s">
        <v>14740</v>
      </c>
      <c r="U7446" t="s">
        <v>12418</v>
      </c>
      <c r="W7446">
        <v>11</v>
      </c>
      <c r="X7446">
        <v>1</v>
      </c>
      <c r="Y7446" t="s">
        <v>12419</v>
      </c>
      <c r="Z7446" t="s">
        <v>12420</v>
      </c>
      <c r="AA7446" t="s">
        <v>12421</v>
      </c>
      <c r="AB7446" t="s">
        <v>12422</v>
      </c>
      <c r="AC7446">
        <v>2</v>
      </c>
      <c r="AD7446" s="123">
        <v>39111</v>
      </c>
      <c r="AE7446" t="s">
        <v>12423</v>
      </c>
      <c r="AG7446">
        <v>40001145</v>
      </c>
      <c r="AL7446" t="s">
        <v>12422</v>
      </c>
      <c r="AN7446">
        <v>1404307601</v>
      </c>
      <c r="AO7446">
        <v>16</v>
      </c>
      <c r="AP7446" t="s">
        <v>12424</v>
      </c>
      <c r="AQ7446" t="s">
        <v>11408</v>
      </c>
      <c r="AR7446">
        <v>4100</v>
      </c>
      <c r="AS7446" t="s">
        <v>12491</v>
      </c>
      <c r="AT7446">
        <v>2005</v>
      </c>
      <c r="AV7446" t="s">
        <v>14741</v>
      </c>
      <c r="AW7446">
        <v>116100</v>
      </c>
    </row>
    <row r="7447" spans="1:49" x14ac:dyDescent="0.25">
      <c r="A7447">
        <v>4100</v>
      </c>
      <c r="B7447">
        <v>30030</v>
      </c>
      <c r="C7447">
        <v>4017</v>
      </c>
      <c r="D7447">
        <v>413</v>
      </c>
      <c r="E7447" s="124" t="s">
        <v>14554</v>
      </c>
      <c r="F7447" t="str">
        <f t="shared" si="124"/>
        <v>Chad LumanCREATIVE ENERGY FOODS INC.</v>
      </c>
      <c r="G7447" s="150" t="str">
        <f t="shared" si="123"/>
        <v>Chad Luman</v>
      </c>
      <c r="H7447" s="149" t="s">
        <v>2554</v>
      </c>
      <c r="I7447">
        <v>40008685</v>
      </c>
      <c r="K7447" t="s">
        <v>14742</v>
      </c>
      <c r="L7447" t="s">
        <v>13000</v>
      </c>
      <c r="M7447" t="s">
        <v>13237</v>
      </c>
      <c r="N7447">
        <v>94603</v>
      </c>
      <c r="Q7447" t="s">
        <v>12415</v>
      </c>
      <c r="R7447" t="s">
        <v>12416</v>
      </c>
      <c r="S7447" t="s">
        <v>14743</v>
      </c>
      <c r="U7447" t="s">
        <v>12418</v>
      </c>
      <c r="W7447">
        <v>11</v>
      </c>
      <c r="X7447">
        <v>1</v>
      </c>
      <c r="Y7447" t="s">
        <v>12419</v>
      </c>
      <c r="Z7447" t="s">
        <v>12420</v>
      </c>
      <c r="AA7447" t="s">
        <v>12429</v>
      </c>
      <c r="AB7447" t="s">
        <v>12422</v>
      </c>
      <c r="AC7447">
        <v>2</v>
      </c>
      <c r="AD7447" s="123">
        <v>43703</v>
      </c>
      <c r="AE7447" t="s">
        <v>12431</v>
      </c>
      <c r="AG7447">
        <v>40008685</v>
      </c>
      <c r="AL7447" t="s">
        <v>12422</v>
      </c>
      <c r="AN7447">
        <v>500123501</v>
      </c>
      <c r="AO7447">
        <v>16</v>
      </c>
      <c r="AP7447" t="s">
        <v>12424</v>
      </c>
      <c r="AQ7447" t="s">
        <v>11408</v>
      </c>
      <c r="AR7447">
        <v>4100</v>
      </c>
      <c r="AT7447">
        <v>0</v>
      </c>
      <c r="AV7447" t="s">
        <v>14744</v>
      </c>
      <c r="AW7447">
        <v>116100</v>
      </c>
    </row>
    <row r="7448" spans="1:49" x14ac:dyDescent="0.25">
      <c r="A7448">
        <v>4100</v>
      </c>
      <c r="B7448">
        <v>30030</v>
      </c>
      <c r="C7448">
        <v>4017</v>
      </c>
      <c r="D7448">
        <v>413</v>
      </c>
      <c r="E7448" s="124" t="s">
        <v>14554</v>
      </c>
      <c r="F7448" t="str">
        <f t="shared" si="124"/>
        <v>Chad LumanCUBATIC TECHNOLOGY CORP.</v>
      </c>
      <c r="G7448" s="150" t="str">
        <f t="shared" si="123"/>
        <v>Chad Luman</v>
      </c>
      <c r="H7448" s="149" t="s">
        <v>2595</v>
      </c>
      <c r="I7448">
        <v>40007607</v>
      </c>
      <c r="K7448" t="s">
        <v>14745</v>
      </c>
      <c r="L7448" t="s">
        <v>14746</v>
      </c>
      <c r="M7448" t="s">
        <v>13237</v>
      </c>
      <c r="N7448">
        <v>94538</v>
      </c>
      <c r="Q7448" t="s">
        <v>12415</v>
      </c>
      <c r="R7448" t="s">
        <v>12416</v>
      </c>
      <c r="S7448" t="s">
        <v>14747</v>
      </c>
      <c r="U7448" t="s">
        <v>12418</v>
      </c>
      <c r="W7448">
        <v>11</v>
      </c>
      <c r="X7448">
        <v>1</v>
      </c>
      <c r="Y7448" t="s">
        <v>12419</v>
      </c>
      <c r="Z7448" t="s">
        <v>12420</v>
      </c>
      <c r="AA7448" t="s">
        <v>12485</v>
      </c>
      <c r="AB7448" t="s">
        <v>12422</v>
      </c>
      <c r="AC7448">
        <v>2</v>
      </c>
      <c r="AD7448" s="123">
        <v>42165</v>
      </c>
      <c r="AE7448" t="s">
        <v>12528</v>
      </c>
      <c r="AG7448">
        <v>40007607</v>
      </c>
      <c r="AL7448" t="s">
        <v>12422</v>
      </c>
      <c r="AN7448">
        <v>500112901</v>
      </c>
      <c r="AO7448">
        <v>16</v>
      </c>
      <c r="AP7448" t="s">
        <v>12424</v>
      </c>
      <c r="AQ7448" t="s">
        <v>11408</v>
      </c>
      <c r="AR7448">
        <v>4100</v>
      </c>
      <c r="AT7448">
        <v>0</v>
      </c>
      <c r="AV7448" t="s">
        <v>14748</v>
      </c>
      <c r="AW7448">
        <v>116100</v>
      </c>
    </row>
    <row r="7449" spans="1:49" x14ac:dyDescent="0.25">
      <c r="A7449">
        <v>4100</v>
      </c>
      <c r="B7449">
        <v>30030</v>
      </c>
      <c r="C7449">
        <v>4017</v>
      </c>
      <c r="D7449">
        <v>413</v>
      </c>
      <c r="E7449" s="124" t="s">
        <v>14554</v>
      </c>
      <c r="F7449" t="str">
        <f t="shared" si="124"/>
        <v>Chad LumanD.W. NICHOLSON CORP.</v>
      </c>
      <c r="G7449" s="150" t="str">
        <f t="shared" si="123"/>
        <v>Chad Luman</v>
      </c>
      <c r="H7449" s="149" t="s">
        <v>2656</v>
      </c>
      <c r="I7449">
        <v>40000800</v>
      </c>
      <c r="K7449" t="s">
        <v>14749</v>
      </c>
      <c r="L7449" t="s">
        <v>14595</v>
      </c>
      <c r="M7449" t="s">
        <v>13237</v>
      </c>
      <c r="N7449" t="s">
        <v>14750</v>
      </c>
      <c r="Q7449" t="s">
        <v>12415</v>
      </c>
      <c r="R7449" t="s">
        <v>12416</v>
      </c>
      <c r="S7449" t="s">
        <v>14751</v>
      </c>
      <c r="U7449" t="s">
        <v>12418</v>
      </c>
      <c r="W7449">
        <v>11</v>
      </c>
      <c r="X7449">
        <v>1</v>
      </c>
      <c r="Y7449" t="s">
        <v>12419</v>
      </c>
      <c r="Z7449" t="s">
        <v>12420</v>
      </c>
      <c r="AA7449" t="s">
        <v>12421</v>
      </c>
      <c r="AB7449" t="s">
        <v>12422</v>
      </c>
      <c r="AC7449">
        <v>2</v>
      </c>
      <c r="AD7449" s="123">
        <v>39111</v>
      </c>
      <c r="AE7449" t="s">
        <v>12423</v>
      </c>
      <c r="AG7449">
        <v>40000800</v>
      </c>
      <c r="AL7449" t="s">
        <v>12422</v>
      </c>
      <c r="AN7449">
        <v>500114501</v>
      </c>
      <c r="AO7449">
        <v>16</v>
      </c>
      <c r="AP7449" t="s">
        <v>12424</v>
      </c>
      <c r="AQ7449" t="s">
        <v>11408</v>
      </c>
      <c r="AR7449">
        <v>4100</v>
      </c>
      <c r="AT7449">
        <v>2005</v>
      </c>
      <c r="AV7449" t="s">
        <v>14752</v>
      </c>
      <c r="AW7449">
        <v>116100</v>
      </c>
    </row>
    <row r="7450" spans="1:49" x14ac:dyDescent="0.25">
      <c r="A7450">
        <v>4100</v>
      </c>
      <c r="B7450">
        <v>30030</v>
      </c>
      <c r="C7450">
        <v>4017</v>
      </c>
      <c r="D7450">
        <v>413</v>
      </c>
      <c r="E7450" s="124" t="s">
        <v>14554</v>
      </c>
      <c r="F7450" t="str">
        <f t="shared" si="124"/>
        <v>Chad LumanDEL MONTE FOODS - MODESTO</v>
      </c>
      <c r="G7450" s="150" t="str">
        <f t="shared" si="123"/>
        <v>Chad Luman</v>
      </c>
      <c r="H7450" s="149" t="s">
        <v>2779</v>
      </c>
      <c r="I7450">
        <v>40007373</v>
      </c>
      <c r="K7450" t="s">
        <v>14753</v>
      </c>
      <c r="L7450" t="s">
        <v>14754</v>
      </c>
      <c r="M7450" t="s">
        <v>13237</v>
      </c>
      <c r="N7450">
        <v>95357</v>
      </c>
      <c r="Q7450" t="s">
        <v>12415</v>
      </c>
      <c r="R7450" t="s">
        <v>12416</v>
      </c>
      <c r="S7450" t="s">
        <v>14755</v>
      </c>
      <c r="U7450" t="s">
        <v>12418</v>
      </c>
      <c r="W7450">
        <v>11</v>
      </c>
      <c r="X7450">
        <v>1</v>
      </c>
      <c r="Y7450" t="s">
        <v>12419</v>
      </c>
      <c r="Z7450" t="s">
        <v>12420</v>
      </c>
      <c r="AA7450" t="s">
        <v>12429</v>
      </c>
      <c r="AB7450" t="s">
        <v>12422</v>
      </c>
      <c r="AC7450">
        <v>2</v>
      </c>
      <c r="AD7450" s="123">
        <v>41803</v>
      </c>
      <c r="AE7450" t="s">
        <v>12431</v>
      </c>
      <c r="AG7450">
        <v>40007373</v>
      </c>
      <c r="AL7450" t="s">
        <v>12422</v>
      </c>
      <c r="AN7450">
        <v>509921101</v>
      </c>
      <c r="AO7450">
        <v>16</v>
      </c>
      <c r="AP7450" t="s">
        <v>12424</v>
      </c>
      <c r="AQ7450" t="s">
        <v>11408</v>
      </c>
      <c r="AR7450">
        <v>4100</v>
      </c>
      <c r="AT7450">
        <v>0</v>
      </c>
      <c r="AV7450" t="s">
        <v>14756</v>
      </c>
      <c r="AW7450">
        <v>116100</v>
      </c>
    </row>
    <row r="7451" spans="1:49" x14ac:dyDescent="0.25">
      <c r="A7451">
        <v>4100</v>
      </c>
      <c r="B7451">
        <v>30030</v>
      </c>
      <c r="C7451">
        <v>4017</v>
      </c>
      <c r="D7451">
        <v>413</v>
      </c>
      <c r="E7451" s="124" t="s">
        <v>14554</v>
      </c>
      <c r="F7451" t="str">
        <f t="shared" si="124"/>
        <v>Chad LumanDESIGN METALS</v>
      </c>
      <c r="G7451" s="150" t="str">
        <f t="shared" si="123"/>
        <v>Chad Luman</v>
      </c>
      <c r="H7451" s="149" t="s">
        <v>2833</v>
      </c>
      <c r="I7451">
        <v>40002083</v>
      </c>
      <c r="K7451" t="s">
        <v>14757</v>
      </c>
      <c r="L7451" t="s">
        <v>14758</v>
      </c>
      <c r="M7451" t="s">
        <v>13237</v>
      </c>
      <c r="N7451" t="s">
        <v>14759</v>
      </c>
      <c r="Q7451" t="s">
        <v>12415</v>
      </c>
      <c r="R7451" t="s">
        <v>12416</v>
      </c>
      <c r="S7451" t="s">
        <v>14760</v>
      </c>
      <c r="U7451" t="s">
        <v>12418</v>
      </c>
      <c r="W7451">
        <v>11</v>
      </c>
      <c r="X7451">
        <v>0</v>
      </c>
      <c r="Y7451" t="s">
        <v>12419</v>
      </c>
      <c r="Z7451" t="s">
        <v>12420</v>
      </c>
      <c r="AA7451" t="s">
        <v>12421</v>
      </c>
      <c r="AB7451" t="s">
        <v>12422</v>
      </c>
      <c r="AC7451">
        <v>2</v>
      </c>
      <c r="AD7451" s="123">
        <v>39111</v>
      </c>
      <c r="AE7451" t="s">
        <v>12423</v>
      </c>
      <c r="AG7451">
        <v>40002083</v>
      </c>
      <c r="AL7451" t="s">
        <v>12422</v>
      </c>
      <c r="AN7451">
        <v>509987861</v>
      </c>
      <c r="AO7451">
        <v>16</v>
      </c>
      <c r="AP7451" t="s">
        <v>12424</v>
      </c>
      <c r="AQ7451" t="s">
        <v>11408</v>
      </c>
      <c r="AR7451">
        <v>4100</v>
      </c>
      <c r="AS7451" t="s">
        <v>12491</v>
      </c>
      <c r="AT7451">
        <v>2005</v>
      </c>
      <c r="AV7451" t="s">
        <v>14761</v>
      </c>
      <c r="AW7451">
        <v>116100</v>
      </c>
    </row>
    <row r="7452" spans="1:49" x14ac:dyDescent="0.25">
      <c r="A7452">
        <v>4100</v>
      </c>
      <c r="B7452">
        <v>30030</v>
      </c>
      <c r="C7452">
        <v>4017</v>
      </c>
      <c r="D7452">
        <v>413</v>
      </c>
      <c r="E7452" s="124" t="s">
        <v>14554</v>
      </c>
      <c r="F7452" t="str">
        <f t="shared" si="124"/>
        <v>Chad LumanDESSERTS ON US</v>
      </c>
      <c r="G7452" s="150" t="str">
        <f t="shared" si="123"/>
        <v>Chad Luman</v>
      </c>
      <c r="H7452" s="149" t="s">
        <v>2836</v>
      </c>
      <c r="I7452">
        <v>40002864</v>
      </c>
      <c r="K7452" t="s">
        <v>14762</v>
      </c>
      <c r="L7452" t="s">
        <v>14763</v>
      </c>
      <c r="M7452" t="s">
        <v>13237</v>
      </c>
      <c r="N7452" t="s">
        <v>14764</v>
      </c>
      <c r="Q7452" t="s">
        <v>12415</v>
      </c>
      <c r="R7452" t="s">
        <v>12416</v>
      </c>
      <c r="S7452" t="s">
        <v>14765</v>
      </c>
      <c r="U7452" t="s">
        <v>12418</v>
      </c>
      <c r="W7452">
        <v>11</v>
      </c>
      <c r="X7452">
        <v>1</v>
      </c>
      <c r="Y7452" t="s">
        <v>12419</v>
      </c>
      <c r="Z7452" t="s">
        <v>12420</v>
      </c>
      <c r="AA7452" t="s">
        <v>12421</v>
      </c>
      <c r="AB7452" t="s">
        <v>12422</v>
      </c>
      <c r="AC7452">
        <v>2</v>
      </c>
      <c r="AD7452" s="123">
        <v>39111</v>
      </c>
      <c r="AE7452" t="s">
        <v>12423</v>
      </c>
      <c r="AG7452">
        <v>40002864</v>
      </c>
      <c r="AL7452" t="s">
        <v>12422</v>
      </c>
      <c r="AN7452">
        <v>502301301</v>
      </c>
      <c r="AO7452">
        <v>16</v>
      </c>
      <c r="AP7452" t="s">
        <v>12424</v>
      </c>
      <c r="AQ7452" t="s">
        <v>11408</v>
      </c>
      <c r="AR7452">
        <v>4100</v>
      </c>
      <c r="AT7452">
        <v>0</v>
      </c>
      <c r="AV7452" t="s">
        <v>14766</v>
      </c>
      <c r="AW7452">
        <v>116100</v>
      </c>
    </row>
    <row r="7453" spans="1:49" x14ac:dyDescent="0.25">
      <c r="A7453">
        <v>4100</v>
      </c>
      <c r="B7453">
        <v>30030</v>
      </c>
      <c r="C7453">
        <v>4017</v>
      </c>
      <c r="D7453">
        <v>413</v>
      </c>
      <c r="E7453" s="124" t="s">
        <v>14554</v>
      </c>
      <c r="F7453" s="185" t="str">
        <f t="shared" si="124"/>
        <v>Chad LumanDIAMOND PET FOODS-3517</v>
      </c>
      <c r="G7453" s="150" t="str">
        <f t="shared" si="123"/>
        <v>Chad Luman</v>
      </c>
      <c r="H7453" s="149" t="s">
        <v>14767</v>
      </c>
      <c r="I7453">
        <v>40003517</v>
      </c>
      <c r="K7453" t="s">
        <v>14768</v>
      </c>
      <c r="L7453" t="s">
        <v>14716</v>
      </c>
      <c r="M7453" t="s">
        <v>13237</v>
      </c>
      <c r="N7453" t="s">
        <v>14717</v>
      </c>
      <c r="Q7453" t="s">
        <v>12415</v>
      </c>
      <c r="R7453" t="s">
        <v>12416</v>
      </c>
      <c r="S7453" t="s">
        <v>14769</v>
      </c>
      <c r="U7453" t="s">
        <v>12418</v>
      </c>
      <c r="W7453">
        <v>11</v>
      </c>
      <c r="X7453">
        <v>1</v>
      </c>
      <c r="Y7453" t="s">
        <v>12419</v>
      </c>
      <c r="Z7453" t="s">
        <v>12420</v>
      </c>
      <c r="AA7453" t="s">
        <v>12421</v>
      </c>
      <c r="AB7453" t="s">
        <v>12422</v>
      </c>
      <c r="AC7453">
        <v>2</v>
      </c>
      <c r="AD7453" s="123">
        <v>39111</v>
      </c>
      <c r="AE7453" t="s">
        <v>12423</v>
      </c>
      <c r="AG7453">
        <v>40003517</v>
      </c>
      <c r="AL7453" t="s">
        <v>12422</v>
      </c>
      <c r="AN7453">
        <v>507740601</v>
      </c>
      <c r="AO7453">
        <v>16</v>
      </c>
      <c r="AP7453" t="s">
        <v>12424</v>
      </c>
      <c r="AQ7453" t="s">
        <v>11408</v>
      </c>
      <c r="AR7453">
        <v>4100</v>
      </c>
      <c r="AS7453" t="s">
        <v>12491</v>
      </c>
      <c r="AT7453">
        <v>0</v>
      </c>
      <c r="AV7453" t="s">
        <v>14770</v>
      </c>
      <c r="AW7453">
        <v>116100</v>
      </c>
    </row>
    <row r="7454" spans="1:49" x14ac:dyDescent="0.25">
      <c r="A7454">
        <v>4100</v>
      </c>
      <c r="B7454">
        <v>30030</v>
      </c>
      <c r="C7454">
        <v>4017</v>
      </c>
      <c r="D7454">
        <v>413</v>
      </c>
      <c r="E7454" s="124" t="s">
        <v>14554</v>
      </c>
      <c r="F7454" s="185" t="str">
        <f t="shared" si="124"/>
        <v>Chad LumanDIAMOND PET FOODS-6947</v>
      </c>
      <c r="G7454" s="150" t="str">
        <f t="shared" si="123"/>
        <v>Chad Luman</v>
      </c>
      <c r="H7454" s="149" t="s">
        <v>14771</v>
      </c>
      <c r="I7454">
        <v>40006947</v>
      </c>
      <c r="K7454" t="s">
        <v>14772</v>
      </c>
      <c r="L7454" t="s">
        <v>14773</v>
      </c>
      <c r="M7454" t="s">
        <v>13237</v>
      </c>
      <c r="N7454">
        <v>95366</v>
      </c>
      <c r="Q7454" t="s">
        <v>12415</v>
      </c>
      <c r="R7454" t="s">
        <v>12416</v>
      </c>
      <c r="S7454" t="s">
        <v>14774</v>
      </c>
      <c r="U7454" t="s">
        <v>12418</v>
      </c>
      <c r="W7454">
        <v>11</v>
      </c>
      <c r="X7454">
        <v>1</v>
      </c>
      <c r="Y7454" t="s">
        <v>12419</v>
      </c>
      <c r="Z7454" t="s">
        <v>12420</v>
      </c>
      <c r="AA7454" t="s">
        <v>12429</v>
      </c>
      <c r="AB7454" t="s">
        <v>12422</v>
      </c>
      <c r="AC7454">
        <v>2</v>
      </c>
      <c r="AD7454" s="123">
        <v>41248</v>
      </c>
      <c r="AE7454" t="s">
        <v>12431</v>
      </c>
      <c r="AG7454">
        <v>40006947</v>
      </c>
      <c r="AL7454" t="s">
        <v>12422</v>
      </c>
      <c r="AN7454">
        <v>507775351</v>
      </c>
      <c r="AO7454">
        <v>16</v>
      </c>
      <c r="AP7454" t="s">
        <v>12424</v>
      </c>
      <c r="AQ7454" t="s">
        <v>11408</v>
      </c>
      <c r="AR7454">
        <v>4100</v>
      </c>
      <c r="AT7454">
        <v>0</v>
      </c>
      <c r="AV7454" t="s">
        <v>14770</v>
      </c>
      <c r="AW7454">
        <v>116100</v>
      </c>
    </row>
    <row r="7455" spans="1:49" x14ac:dyDescent="0.25">
      <c r="A7455">
        <v>4100</v>
      </c>
      <c r="B7455">
        <v>30030</v>
      </c>
      <c r="C7455">
        <v>4017</v>
      </c>
      <c r="D7455">
        <v>413</v>
      </c>
      <c r="E7455" s="124" t="s">
        <v>14554</v>
      </c>
      <c r="F7455" t="str">
        <f t="shared" si="124"/>
        <v>Chad LumanDPR CONSTRUCTION, GP</v>
      </c>
      <c r="G7455" s="150" t="str">
        <f t="shared" si="123"/>
        <v>Chad Luman</v>
      </c>
      <c r="H7455" s="149" t="s">
        <v>2981</v>
      </c>
      <c r="I7455">
        <v>40007294</v>
      </c>
      <c r="K7455" t="s">
        <v>14775</v>
      </c>
      <c r="L7455" t="s">
        <v>14674</v>
      </c>
      <c r="M7455" t="s">
        <v>13237</v>
      </c>
      <c r="N7455">
        <v>94111</v>
      </c>
      <c r="Q7455" t="s">
        <v>12415</v>
      </c>
      <c r="R7455" t="s">
        <v>12416</v>
      </c>
      <c r="S7455" t="s">
        <v>14776</v>
      </c>
      <c r="U7455" t="s">
        <v>12418</v>
      </c>
      <c r="W7455">
        <v>11</v>
      </c>
      <c r="X7455">
        <v>2</v>
      </c>
      <c r="Y7455" t="s">
        <v>12419</v>
      </c>
      <c r="Z7455" t="s">
        <v>12420</v>
      </c>
      <c r="AA7455" t="s">
        <v>12429</v>
      </c>
      <c r="AB7455" t="s">
        <v>12430</v>
      </c>
      <c r="AC7455">
        <v>2</v>
      </c>
      <c r="AD7455" s="123">
        <v>41703</v>
      </c>
      <c r="AE7455" t="s">
        <v>12431</v>
      </c>
      <c r="AG7455">
        <v>40007294</v>
      </c>
      <c r="AL7455" t="s">
        <v>12430</v>
      </c>
      <c r="AN7455">
        <v>507530401</v>
      </c>
      <c r="AO7455">
        <v>16</v>
      </c>
      <c r="AP7455" t="s">
        <v>12424</v>
      </c>
      <c r="AQ7455" t="s">
        <v>11408</v>
      </c>
      <c r="AR7455">
        <v>4100</v>
      </c>
      <c r="AT7455">
        <v>0</v>
      </c>
      <c r="AV7455" t="s">
        <v>14777</v>
      </c>
      <c r="AW7455">
        <v>116100</v>
      </c>
    </row>
    <row r="7456" spans="1:49" x14ac:dyDescent="0.25">
      <c r="A7456">
        <v>4100</v>
      </c>
      <c r="B7456">
        <v>30030</v>
      </c>
      <c r="C7456">
        <v>4017</v>
      </c>
      <c r="D7456">
        <v>413</v>
      </c>
      <c r="E7456" s="124" t="s">
        <v>14554</v>
      </c>
      <c r="F7456" t="str">
        <f t="shared" si="124"/>
        <v>Chad LumanDSSI, LLC.</v>
      </c>
      <c r="G7456" s="150" t="str">
        <f t="shared" si="123"/>
        <v>Chad Luman</v>
      </c>
      <c r="H7456" s="149" t="s">
        <v>3004</v>
      </c>
      <c r="I7456">
        <v>40008436</v>
      </c>
      <c r="K7456" t="s">
        <v>14778</v>
      </c>
      <c r="L7456" t="s">
        <v>14046</v>
      </c>
      <c r="M7456" t="s">
        <v>14047</v>
      </c>
      <c r="N7456">
        <v>40222</v>
      </c>
      <c r="Q7456" t="s">
        <v>12415</v>
      </c>
      <c r="R7456" t="s">
        <v>12416</v>
      </c>
      <c r="S7456" t="s">
        <v>14779</v>
      </c>
      <c r="U7456" t="s">
        <v>12418</v>
      </c>
      <c r="W7456">
        <v>11</v>
      </c>
      <c r="X7456">
        <v>2</v>
      </c>
      <c r="Y7456" t="s">
        <v>12472</v>
      </c>
      <c r="Z7456" t="s">
        <v>12420</v>
      </c>
      <c r="AA7456" t="s">
        <v>12429</v>
      </c>
      <c r="AB7456" t="s">
        <v>12422</v>
      </c>
      <c r="AC7456">
        <v>2</v>
      </c>
      <c r="AD7456" s="123">
        <v>43311</v>
      </c>
      <c r="AE7456" t="s">
        <v>12431</v>
      </c>
      <c r="AG7456">
        <v>40008436</v>
      </c>
      <c r="AL7456" t="s">
        <v>12422</v>
      </c>
      <c r="AN7456">
        <v>1811104901</v>
      </c>
      <c r="AO7456">
        <v>16</v>
      </c>
      <c r="AP7456" t="s">
        <v>12424</v>
      </c>
      <c r="AQ7456" t="s">
        <v>11408</v>
      </c>
      <c r="AR7456">
        <v>4100</v>
      </c>
      <c r="AT7456">
        <v>0</v>
      </c>
      <c r="AV7456" t="s">
        <v>3004</v>
      </c>
      <c r="AW7456">
        <v>116100</v>
      </c>
    </row>
    <row r="7457" spans="1:49" x14ac:dyDescent="0.25">
      <c r="A7457">
        <v>4100</v>
      </c>
      <c r="B7457">
        <v>30030</v>
      </c>
      <c r="C7457">
        <v>4017</v>
      </c>
      <c r="D7457">
        <v>413</v>
      </c>
      <c r="E7457" s="124" t="s">
        <v>14554</v>
      </c>
      <c r="F7457" t="str">
        <f t="shared" si="124"/>
        <v>Chad LumanDUPONT MARKET INC.</v>
      </c>
      <c r="G7457" s="150" t="str">
        <f t="shared" si="123"/>
        <v>Chad Luman</v>
      </c>
      <c r="H7457" s="149" t="s">
        <v>3018</v>
      </c>
      <c r="I7457">
        <v>40007645</v>
      </c>
      <c r="J7457" t="s">
        <v>14780</v>
      </c>
      <c r="K7457" t="s">
        <v>14781</v>
      </c>
      <c r="L7457" t="s">
        <v>14565</v>
      </c>
      <c r="M7457" t="s">
        <v>13237</v>
      </c>
      <c r="N7457">
        <v>95206</v>
      </c>
      <c r="Q7457" t="s">
        <v>12415</v>
      </c>
      <c r="R7457" t="s">
        <v>12416</v>
      </c>
      <c r="S7457" t="s">
        <v>14782</v>
      </c>
      <c r="U7457" t="s">
        <v>12418</v>
      </c>
      <c r="W7457">
        <v>11</v>
      </c>
      <c r="X7457">
        <v>1</v>
      </c>
      <c r="Y7457" t="s">
        <v>12419</v>
      </c>
      <c r="Z7457" t="s">
        <v>12420</v>
      </c>
      <c r="AA7457" t="s">
        <v>12429</v>
      </c>
      <c r="AB7457" t="s">
        <v>12422</v>
      </c>
      <c r="AC7457">
        <v>2</v>
      </c>
      <c r="AD7457" s="123">
        <v>42214</v>
      </c>
      <c r="AE7457" t="s">
        <v>12431</v>
      </c>
      <c r="AG7457">
        <v>40007645</v>
      </c>
      <c r="AL7457" t="s">
        <v>12422</v>
      </c>
      <c r="AN7457">
        <v>507735101</v>
      </c>
      <c r="AO7457">
        <v>16</v>
      </c>
      <c r="AP7457" t="s">
        <v>12424</v>
      </c>
      <c r="AQ7457" t="s">
        <v>11408</v>
      </c>
      <c r="AR7457">
        <v>4100</v>
      </c>
      <c r="AT7457">
        <v>0</v>
      </c>
      <c r="AV7457" t="s">
        <v>14783</v>
      </c>
      <c r="AW7457">
        <v>116100</v>
      </c>
    </row>
    <row r="7458" spans="1:49" x14ac:dyDescent="0.25">
      <c r="A7458">
        <v>4100</v>
      </c>
      <c r="B7458">
        <v>30030</v>
      </c>
      <c r="C7458">
        <v>4017</v>
      </c>
      <c r="D7458">
        <v>413</v>
      </c>
      <c r="E7458" s="124" t="s">
        <v>14554</v>
      </c>
      <c r="F7458" t="str">
        <f t="shared" si="124"/>
        <v>Chad LumanEASTON MALLOY, INC.</v>
      </c>
      <c r="G7458" s="150" t="str">
        <f t="shared" si="123"/>
        <v>Chad Luman</v>
      </c>
      <c r="H7458" s="149" t="s">
        <v>3098</v>
      </c>
      <c r="I7458">
        <v>40008916</v>
      </c>
      <c r="K7458" t="s">
        <v>14784</v>
      </c>
      <c r="L7458" t="s">
        <v>14785</v>
      </c>
      <c r="M7458" t="s">
        <v>13237</v>
      </c>
      <c r="N7458">
        <v>94806</v>
      </c>
      <c r="Q7458" t="s">
        <v>12415</v>
      </c>
      <c r="R7458" t="s">
        <v>12416</v>
      </c>
      <c r="S7458" t="s">
        <v>14786</v>
      </c>
      <c r="U7458" t="s">
        <v>12418</v>
      </c>
      <c r="W7458">
        <v>11</v>
      </c>
      <c r="X7458">
        <v>1</v>
      </c>
      <c r="Y7458" t="s">
        <v>12419</v>
      </c>
      <c r="Z7458" t="s">
        <v>12420</v>
      </c>
      <c r="AA7458" t="s">
        <v>12485</v>
      </c>
      <c r="AB7458" t="s">
        <v>12422</v>
      </c>
      <c r="AC7458">
        <v>2</v>
      </c>
      <c r="AD7458" s="123">
        <v>44049</v>
      </c>
      <c r="AE7458" t="s">
        <v>12486</v>
      </c>
      <c r="AG7458">
        <v>40008916</v>
      </c>
      <c r="AL7458" t="s">
        <v>12422</v>
      </c>
      <c r="AN7458">
        <v>501328201</v>
      </c>
      <c r="AO7458">
        <v>16</v>
      </c>
      <c r="AP7458" t="s">
        <v>12424</v>
      </c>
      <c r="AQ7458" t="s">
        <v>11408</v>
      </c>
      <c r="AR7458">
        <v>4100</v>
      </c>
      <c r="AT7458">
        <v>0</v>
      </c>
      <c r="AV7458" t="s">
        <v>14787</v>
      </c>
      <c r="AW7458">
        <v>116100</v>
      </c>
    </row>
    <row r="7459" spans="1:49" x14ac:dyDescent="0.25">
      <c r="A7459">
        <v>4100</v>
      </c>
      <c r="B7459">
        <v>30030</v>
      </c>
      <c r="C7459">
        <v>4017</v>
      </c>
      <c r="D7459">
        <v>413</v>
      </c>
      <c r="E7459" s="124" t="s">
        <v>14554</v>
      </c>
      <c r="F7459" t="str">
        <f t="shared" si="124"/>
        <v>Chad LumanECS REFINING LLC.</v>
      </c>
      <c r="G7459" s="150" t="str">
        <f t="shared" si="123"/>
        <v>Chad Luman</v>
      </c>
      <c r="H7459" s="149" t="s">
        <v>3107</v>
      </c>
      <c r="I7459">
        <v>40006499</v>
      </c>
      <c r="J7459" t="s">
        <v>14036</v>
      </c>
      <c r="K7459" t="s">
        <v>14788</v>
      </c>
      <c r="L7459" t="s">
        <v>14565</v>
      </c>
      <c r="M7459" t="s">
        <v>13237</v>
      </c>
      <c r="N7459">
        <v>95215</v>
      </c>
      <c r="Q7459" t="s">
        <v>12415</v>
      </c>
      <c r="R7459" t="s">
        <v>12416</v>
      </c>
      <c r="S7459" t="s">
        <v>14789</v>
      </c>
      <c r="U7459" t="s">
        <v>12418</v>
      </c>
      <c r="W7459">
        <v>11</v>
      </c>
      <c r="X7459">
        <v>1</v>
      </c>
      <c r="Y7459" t="s">
        <v>12419</v>
      </c>
      <c r="Z7459" t="s">
        <v>12420</v>
      </c>
      <c r="AA7459" t="s">
        <v>12429</v>
      </c>
      <c r="AB7459" t="s">
        <v>12422</v>
      </c>
      <c r="AC7459">
        <v>2</v>
      </c>
      <c r="AD7459" s="123">
        <v>40606</v>
      </c>
      <c r="AE7459" t="s">
        <v>12431</v>
      </c>
      <c r="AG7459">
        <v>40006499</v>
      </c>
      <c r="AL7459" t="s">
        <v>12422</v>
      </c>
      <c r="AN7459">
        <v>507735101</v>
      </c>
      <c r="AO7459">
        <v>16</v>
      </c>
      <c r="AP7459" t="s">
        <v>12424</v>
      </c>
      <c r="AQ7459" t="s">
        <v>11408</v>
      </c>
      <c r="AR7459">
        <v>4100</v>
      </c>
      <c r="AT7459">
        <v>0</v>
      </c>
      <c r="AV7459" t="s">
        <v>14790</v>
      </c>
      <c r="AW7459">
        <v>116100</v>
      </c>
    </row>
    <row r="7460" spans="1:49" x14ac:dyDescent="0.25">
      <c r="A7460">
        <v>4100</v>
      </c>
      <c r="B7460">
        <v>30030</v>
      </c>
      <c r="C7460">
        <v>4017</v>
      </c>
      <c r="D7460">
        <v>413</v>
      </c>
      <c r="E7460" s="124" t="s">
        <v>14554</v>
      </c>
      <c r="F7460" t="str">
        <f t="shared" si="124"/>
        <v>Chad LumanELITE LINE SERVICE - SACRAMENTO</v>
      </c>
      <c r="G7460" s="150" t="str">
        <f t="shared" si="123"/>
        <v>Chad Luman</v>
      </c>
      <c r="H7460" s="149" t="s">
        <v>13535</v>
      </c>
      <c r="I7460">
        <v>40008727</v>
      </c>
      <c r="K7460" t="s">
        <v>14791</v>
      </c>
      <c r="L7460" t="s">
        <v>14792</v>
      </c>
      <c r="M7460" t="s">
        <v>14582</v>
      </c>
      <c r="N7460">
        <v>89502</v>
      </c>
      <c r="Q7460" t="s">
        <v>12415</v>
      </c>
      <c r="R7460" t="s">
        <v>12416</v>
      </c>
      <c r="S7460" t="s">
        <v>14793</v>
      </c>
      <c r="U7460" t="s">
        <v>12418</v>
      </c>
      <c r="W7460">
        <v>11</v>
      </c>
      <c r="X7460">
        <v>1</v>
      </c>
      <c r="Y7460" t="s">
        <v>12419</v>
      </c>
      <c r="Z7460" t="s">
        <v>12420</v>
      </c>
      <c r="AA7460" t="s">
        <v>12429</v>
      </c>
      <c r="AB7460" t="s">
        <v>12422</v>
      </c>
      <c r="AC7460">
        <v>2</v>
      </c>
      <c r="AD7460" s="123">
        <v>43775</v>
      </c>
      <c r="AE7460" t="s">
        <v>12486</v>
      </c>
      <c r="AG7460">
        <v>40008727</v>
      </c>
      <c r="AL7460" t="s">
        <v>12422</v>
      </c>
      <c r="AN7460">
        <v>2903101001</v>
      </c>
      <c r="AO7460">
        <v>16</v>
      </c>
      <c r="AP7460" t="s">
        <v>12424</v>
      </c>
      <c r="AQ7460" t="s">
        <v>11408</v>
      </c>
      <c r="AR7460">
        <v>4100</v>
      </c>
      <c r="AT7460">
        <v>0</v>
      </c>
      <c r="AV7460" t="s">
        <v>14794</v>
      </c>
      <c r="AW7460">
        <v>116100</v>
      </c>
    </row>
    <row r="7461" spans="1:49" x14ac:dyDescent="0.25">
      <c r="A7461">
        <v>4100</v>
      </c>
      <c r="B7461">
        <v>30030</v>
      </c>
      <c r="C7461">
        <v>4017</v>
      </c>
      <c r="D7461">
        <v>413</v>
      </c>
      <c r="E7461" s="124" t="s">
        <v>14554</v>
      </c>
      <c r="F7461" t="str">
        <f t="shared" si="124"/>
        <v>Chad LumanENDPOINT CONSULTING INC.</v>
      </c>
      <c r="G7461" s="150" t="str">
        <f t="shared" si="123"/>
        <v>Chad Luman</v>
      </c>
      <c r="H7461" s="149" t="s">
        <v>3193</v>
      </c>
      <c r="I7461">
        <v>40007900</v>
      </c>
      <c r="J7461" t="s">
        <v>14795</v>
      </c>
      <c r="K7461" t="s">
        <v>14796</v>
      </c>
      <c r="L7461" t="s">
        <v>14797</v>
      </c>
      <c r="M7461" t="s">
        <v>13237</v>
      </c>
      <c r="N7461">
        <v>94080</v>
      </c>
      <c r="Q7461" t="s">
        <v>12415</v>
      </c>
      <c r="R7461" t="s">
        <v>12416</v>
      </c>
      <c r="S7461" t="s">
        <v>14798</v>
      </c>
      <c r="U7461" t="s">
        <v>12418</v>
      </c>
      <c r="W7461">
        <v>11</v>
      </c>
      <c r="X7461">
        <v>1</v>
      </c>
      <c r="Y7461" t="s">
        <v>12419</v>
      </c>
      <c r="Z7461" t="s">
        <v>12420</v>
      </c>
      <c r="AA7461" t="s">
        <v>12485</v>
      </c>
      <c r="AB7461" t="s">
        <v>12430</v>
      </c>
      <c r="AC7461">
        <v>2</v>
      </c>
      <c r="AD7461" s="123">
        <v>42594</v>
      </c>
      <c r="AE7461" t="s">
        <v>12528</v>
      </c>
      <c r="AG7461">
        <v>40007900</v>
      </c>
      <c r="AL7461" t="s">
        <v>12430</v>
      </c>
      <c r="AN7461">
        <v>508134601</v>
      </c>
      <c r="AO7461">
        <v>16</v>
      </c>
      <c r="AP7461" t="s">
        <v>12424</v>
      </c>
      <c r="AQ7461" t="s">
        <v>11408</v>
      </c>
      <c r="AR7461">
        <v>4100</v>
      </c>
      <c r="AT7461">
        <v>0</v>
      </c>
      <c r="AV7461" t="s">
        <v>14799</v>
      </c>
      <c r="AW7461">
        <v>116100</v>
      </c>
    </row>
    <row r="7462" spans="1:49" x14ac:dyDescent="0.25">
      <c r="A7462">
        <v>4100</v>
      </c>
      <c r="B7462">
        <v>30030</v>
      </c>
      <c r="C7462">
        <v>4017</v>
      </c>
      <c r="D7462">
        <v>413</v>
      </c>
      <c r="E7462" s="124" t="s">
        <v>14554</v>
      </c>
      <c r="F7462" t="str">
        <f t="shared" si="124"/>
        <v>Chad LumanERIKS NORTH AMERICA, INC - CHICO</v>
      </c>
      <c r="G7462" s="150" t="str">
        <f t="shared" si="123"/>
        <v>Chad Luman</v>
      </c>
      <c r="H7462" s="149" t="s">
        <v>3243</v>
      </c>
      <c r="I7462">
        <v>40003489</v>
      </c>
      <c r="J7462" t="s">
        <v>12492</v>
      </c>
      <c r="L7462" t="s">
        <v>14800</v>
      </c>
      <c r="M7462" t="s">
        <v>12560</v>
      </c>
      <c r="O7462">
        <v>895</v>
      </c>
      <c r="P7462" t="s">
        <v>14801</v>
      </c>
      <c r="Q7462" t="s">
        <v>12415</v>
      </c>
      <c r="R7462" t="s">
        <v>12416</v>
      </c>
      <c r="S7462" t="s">
        <v>14802</v>
      </c>
      <c r="U7462" t="s">
        <v>12418</v>
      </c>
      <c r="W7462">
        <v>11</v>
      </c>
      <c r="X7462">
        <v>2</v>
      </c>
      <c r="Y7462" t="s">
        <v>12472</v>
      </c>
      <c r="Z7462" t="s">
        <v>12420</v>
      </c>
      <c r="AA7462" t="s">
        <v>12421</v>
      </c>
      <c r="AB7462" t="s">
        <v>12422</v>
      </c>
      <c r="AC7462">
        <v>2</v>
      </c>
      <c r="AD7462" s="123">
        <v>39111</v>
      </c>
      <c r="AE7462" t="s">
        <v>12423</v>
      </c>
      <c r="AG7462">
        <v>40003489</v>
      </c>
      <c r="AL7462" t="s">
        <v>12422</v>
      </c>
      <c r="AN7462">
        <v>3900330401</v>
      </c>
      <c r="AO7462">
        <v>16</v>
      </c>
      <c r="AP7462" t="s">
        <v>12424</v>
      </c>
      <c r="AQ7462" t="s">
        <v>11408</v>
      </c>
      <c r="AR7462">
        <v>4100</v>
      </c>
      <c r="AT7462">
        <v>0</v>
      </c>
      <c r="AV7462" t="s">
        <v>14803</v>
      </c>
      <c r="AW7462">
        <v>116100</v>
      </c>
    </row>
    <row r="7463" spans="1:49" x14ac:dyDescent="0.25">
      <c r="A7463">
        <v>4100</v>
      </c>
      <c r="B7463">
        <v>30030</v>
      </c>
      <c r="C7463">
        <v>4017</v>
      </c>
      <c r="D7463">
        <v>413</v>
      </c>
      <c r="E7463" s="124" t="s">
        <v>14554</v>
      </c>
      <c r="F7463" t="str">
        <f t="shared" si="124"/>
        <v>Chad LumanERIKS NORTH AMERICA, INC - SAC</v>
      </c>
      <c r="G7463" s="150" t="str">
        <f t="shared" si="123"/>
        <v>Chad Luman</v>
      </c>
      <c r="H7463" s="149" t="s">
        <v>13555</v>
      </c>
      <c r="I7463">
        <v>40001815</v>
      </c>
      <c r="J7463" t="s">
        <v>12492</v>
      </c>
      <c r="L7463" t="s">
        <v>14800</v>
      </c>
      <c r="M7463" t="s">
        <v>12560</v>
      </c>
      <c r="O7463">
        <v>895</v>
      </c>
      <c r="P7463" t="s">
        <v>14801</v>
      </c>
      <c r="Q7463" t="s">
        <v>12415</v>
      </c>
      <c r="R7463" t="s">
        <v>12416</v>
      </c>
      <c r="S7463" t="s">
        <v>14804</v>
      </c>
      <c r="U7463" t="s">
        <v>12418</v>
      </c>
      <c r="V7463">
        <v>238</v>
      </c>
      <c r="W7463">
        <v>11</v>
      </c>
      <c r="X7463">
        <v>2</v>
      </c>
      <c r="Y7463" t="s">
        <v>12419</v>
      </c>
      <c r="Z7463" t="s">
        <v>12420</v>
      </c>
      <c r="AA7463" t="s">
        <v>12421</v>
      </c>
      <c r="AB7463" t="s">
        <v>12422</v>
      </c>
      <c r="AC7463">
        <v>2</v>
      </c>
      <c r="AD7463" s="123">
        <v>39111</v>
      </c>
      <c r="AE7463" t="s">
        <v>12423</v>
      </c>
      <c r="AG7463">
        <v>40001815</v>
      </c>
      <c r="AL7463" t="s">
        <v>12422</v>
      </c>
      <c r="AN7463">
        <v>3900330401</v>
      </c>
      <c r="AO7463">
        <v>16</v>
      </c>
      <c r="AP7463" t="s">
        <v>12424</v>
      </c>
      <c r="AQ7463" t="s">
        <v>11408</v>
      </c>
      <c r="AR7463">
        <v>4100</v>
      </c>
      <c r="AT7463">
        <v>0</v>
      </c>
      <c r="AV7463" t="s">
        <v>14803</v>
      </c>
      <c r="AW7463">
        <v>116100</v>
      </c>
    </row>
    <row r="7464" spans="1:49" x14ac:dyDescent="0.25">
      <c r="A7464">
        <v>4100</v>
      </c>
      <c r="B7464">
        <v>30030</v>
      </c>
      <c r="C7464">
        <v>4017</v>
      </c>
      <c r="D7464">
        <v>413</v>
      </c>
      <c r="E7464" s="124" t="s">
        <v>14554</v>
      </c>
      <c r="F7464" t="str">
        <f t="shared" si="124"/>
        <v>Chad LumanERIKS NORTH AMERICA, INC - TRACY</v>
      </c>
      <c r="G7464" s="150" t="str">
        <f t="shared" si="123"/>
        <v>Chad Luman</v>
      </c>
      <c r="H7464" s="149" t="s">
        <v>3245</v>
      </c>
      <c r="I7464">
        <v>40008150</v>
      </c>
      <c r="J7464" t="s">
        <v>12492</v>
      </c>
      <c r="L7464" t="s">
        <v>14800</v>
      </c>
      <c r="M7464" t="s">
        <v>12560</v>
      </c>
      <c r="O7464">
        <v>895</v>
      </c>
      <c r="P7464" t="s">
        <v>14801</v>
      </c>
      <c r="Q7464" t="s">
        <v>12415</v>
      </c>
      <c r="R7464" t="s">
        <v>12416</v>
      </c>
      <c r="S7464" t="s">
        <v>14805</v>
      </c>
      <c r="U7464" t="s">
        <v>12418</v>
      </c>
      <c r="V7464">
        <v>238</v>
      </c>
      <c r="W7464">
        <v>11</v>
      </c>
      <c r="X7464">
        <v>2</v>
      </c>
      <c r="Y7464" t="s">
        <v>12472</v>
      </c>
      <c r="Z7464" t="s">
        <v>12420</v>
      </c>
      <c r="AA7464" t="s">
        <v>12429</v>
      </c>
      <c r="AB7464" t="s">
        <v>12422</v>
      </c>
      <c r="AC7464">
        <v>2</v>
      </c>
      <c r="AD7464" s="123">
        <v>42894</v>
      </c>
      <c r="AE7464" t="s">
        <v>12431</v>
      </c>
      <c r="AG7464">
        <v>40008150</v>
      </c>
      <c r="AL7464" t="s">
        <v>12422</v>
      </c>
      <c r="AN7464">
        <v>3900330401</v>
      </c>
      <c r="AO7464">
        <v>16</v>
      </c>
      <c r="AP7464" t="s">
        <v>12424</v>
      </c>
      <c r="AQ7464" t="s">
        <v>11408</v>
      </c>
      <c r="AR7464">
        <v>4100</v>
      </c>
      <c r="AT7464">
        <v>0</v>
      </c>
      <c r="AV7464" t="s">
        <v>14803</v>
      </c>
      <c r="AW7464">
        <v>116100</v>
      </c>
    </row>
    <row r="7465" spans="1:49" x14ac:dyDescent="0.25">
      <c r="A7465">
        <v>4100</v>
      </c>
      <c r="B7465">
        <v>30030</v>
      </c>
      <c r="C7465">
        <v>4017</v>
      </c>
      <c r="D7465">
        <v>413</v>
      </c>
      <c r="E7465" s="124" t="s">
        <v>14554</v>
      </c>
      <c r="F7465" t="str">
        <f t="shared" si="124"/>
        <v>Chad LumanERIKS NORTH AMERICA, INC-FRESNO</v>
      </c>
      <c r="G7465" s="150" t="str">
        <f t="shared" si="123"/>
        <v>Chad Luman</v>
      </c>
      <c r="H7465" s="149" t="s">
        <v>13557</v>
      </c>
      <c r="I7465">
        <v>40008718</v>
      </c>
      <c r="L7465" t="s">
        <v>14800</v>
      </c>
      <c r="M7465" t="s">
        <v>12560</v>
      </c>
      <c r="N7465">
        <v>15230</v>
      </c>
      <c r="O7465">
        <v>895</v>
      </c>
      <c r="P7465">
        <v>15230</v>
      </c>
      <c r="Q7465" t="s">
        <v>12415</v>
      </c>
      <c r="R7465" t="s">
        <v>12416</v>
      </c>
      <c r="S7465" t="s">
        <v>14806</v>
      </c>
      <c r="U7465" t="s">
        <v>12418</v>
      </c>
      <c r="V7465">
        <v>238</v>
      </c>
      <c r="W7465">
        <v>11</v>
      </c>
      <c r="X7465">
        <v>2</v>
      </c>
      <c r="Y7465" t="s">
        <v>12472</v>
      </c>
      <c r="Z7465" t="s">
        <v>12420</v>
      </c>
      <c r="AA7465" t="s">
        <v>12429</v>
      </c>
      <c r="AB7465" t="s">
        <v>12757</v>
      </c>
      <c r="AC7465">
        <v>2</v>
      </c>
      <c r="AD7465" s="123">
        <v>43762</v>
      </c>
      <c r="AE7465" t="s">
        <v>12486</v>
      </c>
      <c r="AG7465">
        <v>40008718</v>
      </c>
      <c r="AL7465" t="s">
        <v>12757</v>
      </c>
      <c r="AN7465">
        <v>3900330401</v>
      </c>
      <c r="AO7465">
        <v>16</v>
      </c>
      <c r="AP7465" t="s">
        <v>12424</v>
      </c>
      <c r="AQ7465" t="s">
        <v>11408</v>
      </c>
      <c r="AR7465">
        <v>4100</v>
      </c>
      <c r="AT7465">
        <v>0</v>
      </c>
      <c r="AV7465" t="s">
        <v>14807</v>
      </c>
      <c r="AW7465">
        <v>116100</v>
      </c>
    </row>
    <row r="7466" spans="1:49" x14ac:dyDescent="0.25">
      <c r="A7466">
        <v>4100</v>
      </c>
      <c r="B7466">
        <v>30030</v>
      </c>
      <c r="C7466">
        <v>4017</v>
      </c>
      <c r="D7466">
        <v>413</v>
      </c>
      <c r="E7466" s="124" t="s">
        <v>14554</v>
      </c>
      <c r="F7466" t="str">
        <f t="shared" si="124"/>
        <v>Chad LumanERMC IV, L.P.</v>
      </c>
      <c r="G7466" s="150" t="str">
        <f t="shared" si="123"/>
        <v>Chad Luman</v>
      </c>
      <c r="H7466" s="149" t="s">
        <v>3250</v>
      </c>
      <c r="I7466">
        <v>40006957</v>
      </c>
      <c r="J7466" t="s">
        <v>14808</v>
      </c>
      <c r="K7466" t="s">
        <v>14809</v>
      </c>
      <c r="L7466" t="s">
        <v>14810</v>
      </c>
      <c r="M7466" t="s">
        <v>12494</v>
      </c>
      <c r="N7466">
        <v>76117</v>
      </c>
      <c r="Q7466" t="s">
        <v>12415</v>
      </c>
      <c r="R7466" t="s">
        <v>12416</v>
      </c>
      <c r="S7466" t="s">
        <v>14811</v>
      </c>
      <c r="U7466" t="s">
        <v>12418</v>
      </c>
      <c r="W7466">
        <v>11</v>
      </c>
      <c r="X7466">
        <v>2</v>
      </c>
      <c r="Y7466" t="s">
        <v>12419</v>
      </c>
      <c r="Z7466" t="s">
        <v>12420</v>
      </c>
      <c r="AA7466" t="s">
        <v>12429</v>
      </c>
      <c r="AB7466" t="s">
        <v>12422</v>
      </c>
      <c r="AC7466">
        <v>2</v>
      </c>
      <c r="AD7466" s="123">
        <v>41263</v>
      </c>
      <c r="AE7466" t="s">
        <v>12431</v>
      </c>
      <c r="AG7466">
        <v>40006957</v>
      </c>
      <c r="AL7466" t="s">
        <v>12422</v>
      </c>
      <c r="AN7466">
        <v>4443912901</v>
      </c>
      <c r="AO7466">
        <v>16</v>
      </c>
      <c r="AP7466" t="s">
        <v>12424</v>
      </c>
      <c r="AQ7466" t="s">
        <v>11408</v>
      </c>
      <c r="AR7466">
        <v>4100</v>
      </c>
      <c r="AT7466">
        <v>0</v>
      </c>
      <c r="AV7466" t="s">
        <v>14812</v>
      </c>
      <c r="AW7466">
        <v>116100</v>
      </c>
    </row>
    <row r="7467" spans="1:49" x14ac:dyDescent="0.25">
      <c r="A7467">
        <v>4100</v>
      </c>
      <c r="B7467">
        <v>30030</v>
      </c>
      <c r="C7467">
        <v>4017</v>
      </c>
      <c r="D7467">
        <v>413</v>
      </c>
      <c r="E7467" s="124" t="s">
        <v>14554</v>
      </c>
      <c r="F7467" t="str">
        <f t="shared" si="124"/>
        <v>Chad LumanEVERETT GRAPHICS</v>
      </c>
      <c r="G7467" s="150" t="str">
        <f t="shared" si="123"/>
        <v>Chad Luman</v>
      </c>
      <c r="H7467" s="149" t="s">
        <v>3282</v>
      </c>
      <c r="I7467">
        <v>40002106</v>
      </c>
      <c r="K7467" t="s">
        <v>14813</v>
      </c>
      <c r="L7467" t="s">
        <v>13000</v>
      </c>
      <c r="M7467" t="s">
        <v>13237</v>
      </c>
      <c r="N7467" t="s">
        <v>14814</v>
      </c>
      <c r="Q7467" t="s">
        <v>12415</v>
      </c>
      <c r="R7467" t="s">
        <v>12416</v>
      </c>
      <c r="U7467" t="s">
        <v>12418</v>
      </c>
      <c r="W7467">
        <v>11</v>
      </c>
      <c r="X7467">
        <v>1</v>
      </c>
      <c r="Y7467" t="s">
        <v>12419</v>
      </c>
      <c r="Z7467" t="s">
        <v>12420</v>
      </c>
      <c r="AA7467" t="s">
        <v>12421</v>
      </c>
      <c r="AB7467" t="s">
        <v>12422</v>
      </c>
      <c r="AC7467">
        <v>2</v>
      </c>
      <c r="AD7467" s="123">
        <v>39111</v>
      </c>
      <c r="AE7467" t="s">
        <v>12423</v>
      </c>
      <c r="AG7467">
        <v>40002106</v>
      </c>
      <c r="AL7467" t="s">
        <v>12422</v>
      </c>
      <c r="AN7467">
        <v>500123501</v>
      </c>
      <c r="AO7467">
        <v>16</v>
      </c>
      <c r="AP7467" t="s">
        <v>12424</v>
      </c>
      <c r="AQ7467" t="s">
        <v>11408</v>
      </c>
      <c r="AR7467">
        <v>4100</v>
      </c>
      <c r="AT7467">
        <v>2005</v>
      </c>
      <c r="AV7467" t="s">
        <v>14815</v>
      </c>
      <c r="AW7467">
        <v>116100</v>
      </c>
    </row>
    <row r="7468" spans="1:49" x14ac:dyDescent="0.25">
      <c r="A7468">
        <v>4100</v>
      </c>
      <c r="B7468">
        <v>30030</v>
      </c>
      <c r="C7468">
        <v>4017</v>
      </c>
      <c r="D7468">
        <v>413</v>
      </c>
      <c r="E7468" s="124" t="s">
        <v>14554</v>
      </c>
      <c r="F7468" t="str">
        <f t="shared" si="124"/>
        <v>Chad LumanEVERGOOD SAUSAGE CO</v>
      </c>
      <c r="G7468" s="150" t="str">
        <f t="shared" si="123"/>
        <v>Chad Luman</v>
      </c>
      <c r="H7468" s="149" t="s">
        <v>3283</v>
      </c>
      <c r="I7468">
        <v>40007889</v>
      </c>
      <c r="K7468" t="s">
        <v>14816</v>
      </c>
      <c r="L7468" t="s">
        <v>14674</v>
      </c>
      <c r="M7468" t="s">
        <v>13237</v>
      </c>
      <c r="N7468">
        <v>94124</v>
      </c>
      <c r="Q7468" t="s">
        <v>12415</v>
      </c>
      <c r="R7468" t="s">
        <v>12416</v>
      </c>
      <c r="S7468" t="s">
        <v>14817</v>
      </c>
      <c r="U7468" t="s">
        <v>12418</v>
      </c>
      <c r="W7468">
        <v>11</v>
      </c>
      <c r="X7468">
        <v>1</v>
      </c>
      <c r="Y7468" t="s">
        <v>12419</v>
      </c>
      <c r="Z7468" t="s">
        <v>12420</v>
      </c>
      <c r="AA7468" t="s">
        <v>12429</v>
      </c>
      <c r="AB7468" t="s">
        <v>12422</v>
      </c>
      <c r="AC7468">
        <v>2</v>
      </c>
      <c r="AD7468" s="123">
        <v>42577</v>
      </c>
      <c r="AE7468" t="s">
        <v>12431</v>
      </c>
      <c r="AG7468">
        <v>40007889</v>
      </c>
      <c r="AL7468" t="s">
        <v>12422</v>
      </c>
      <c r="AN7468">
        <v>507530401</v>
      </c>
      <c r="AO7468">
        <v>16</v>
      </c>
      <c r="AP7468" t="s">
        <v>12424</v>
      </c>
      <c r="AQ7468" t="s">
        <v>11408</v>
      </c>
      <c r="AR7468">
        <v>4100</v>
      </c>
      <c r="AT7468">
        <v>0</v>
      </c>
      <c r="AV7468" t="s">
        <v>14818</v>
      </c>
      <c r="AW7468">
        <v>116100</v>
      </c>
    </row>
    <row r="7469" spans="1:49" x14ac:dyDescent="0.25">
      <c r="A7469">
        <v>4100</v>
      </c>
      <c r="B7469">
        <v>30030</v>
      </c>
      <c r="C7469">
        <v>4017</v>
      </c>
      <c r="D7469">
        <v>413</v>
      </c>
      <c r="E7469" s="124" t="s">
        <v>14554</v>
      </c>
      <c r="F7469" t="str">
        <f t="shared" si="124"/>
        <v>Chad LumanFALCON TRADING COMPANY INC.</v>
      </c>
      <c r="G7469" s="150" t="str">
        <f t="shared" si="123"/>
        <v>Chad Luman</v>
      </c>
      <c r="H7469" s="149" t="s">
        <v>3346</v>
      </c>
      <c r="I7469">
        <v>40007334</v>
      </c>
      <c r="J7469" t="s">
        <v>14819</v>
      </c>
      <c r="K7469" t="s">
        <v>14820</v>
      </c>
      <c r="L7469" t="s">
        <v>14821</v>
      </c>
      <c r="M7469" t="s">
        <v>13237</v>
      </c>
      <c r="N7469">
        <v>95076</v>
      </c>
      <c r="Q7469" t="s">
        <v>12415</v>
      </c>
      <c r="R7469" t="s">
        <v>12416</v>
      </c>
      <c r="S7469" t="s">
        <v>14822</v>
      </c>
      <c r="U7469" t="s">
        <v>12418</v>
      </c>
      <c r="W7469">
        <v>11</v>
      </c>
      <c r="X7469">
        <v>1</v>
      </c>
      <c r="Y7469" t="s">
        <v>12419</v>
      </c>
      <c r="Z7469" t="s">
        <v>12420</v>
      </c>
      <c r="AA7469" t="s">
        <v>12429</v>
      </c>
      <c r="AB7469" t="s">
        <v>12422</v>
      </c>
      <c r="AC7469">
        <v>2</v>
      </c>
      <c r="AD7469" s="123">
        <v>41754</v>
      </c>
      <c r="AE7469" t="s">
        <v>12431</v>
      </c>
      <c r="AG7469">
        <v>40007334</v>
      </c>
      <c r="AL7469" t="s">
        <v>12422</v>
      </c>
      <c r="AN7469">
        <v>505300331</v>
      </c>
      <c r="AO7469">
        <v>16</v>
      </c>
      <c r="AP7469" t="s">
        <v>12424</v>
      </c>
      <c r="AQ7469" t="s">
        <v>11408</v>
      </c>
      <c r="AR7469">
        <v>4100</v>
      </c>
      <c r="AT7469">
        <v>0</v>
      </c>
      <c r="AV7469" t="s">
        <v>14823</v>
      </c>
      <c r="AW7469">
        <v>116100</v>
      </c>
    </row>
    <row r="7470" spans="1:49" x14ac:dyDescent="0.25">
      <c r="A7470">
        <v>4100</v>
      </c>
      <c r="B7470">
        <v>30030</v>
      </c>
      <c r="C7470">
        <v>4017</v>
      </c>
      <c r="D7470">
        <v>413</v>
      </c>
      <c r="E7470" s="124" t="s">
        <v>14554</v>
      </c>
      <c r="F7470" t="str">
        <f t="shared" si="124"/>
        <v>Chad LumanFANTE INC.</v>
      </c>
      <c r="G7470" s="150" t="str">
        <f t="shared" si="123"/>
        <v>Chad Luman</v>
      </c>
      <c r="H7470" s="149" t="s">
        <v>3351</v>
      </c>
      <c r="I7470">
        <v>40007988</v>
      </c>
      <c r="J7470" t="s">
        <v>14824</v>
      </c>
      <c r="K7470" t="s">
        <v>14825</v>
      </c>
      <c r="L7470" t="s">
        <v>14595</v>
      </c>
      <c r="M7470" t="s">
        <v>13237</v>
      </c>
      <c r="N7470">
        <v>94545</v>
      </c>
      <c r="Q7470" t="s">
        <v>12415</v>
      </c>
      <c r="R7470" t="s">
        <v>12416</v>
      </c>
      <c r="S7470" t="s">
        <v>14826</v>
      </c>
      <c r="U7470" t="s">
        <v>12418</v>
      </c>
      <c r="W7470">
        <v>11</v>
      </c>
      <c r="X7470">
        <v>1</v>
      </c>
      <c r="Y7470" t="s">
        <v>12419</v>
      </c>
      <c r="Z7470" t="s">
        <v>12420</v>
      </c>
      <c r="AA7470" t="s">
        <v>12429</v>
      </c>
      <c r="AB7470" t="s">
        <v>12422</v>
      </c>
      <c r="AC7470">
        <v>2</v>
      </c>
      <c r="AD7470" s="123">
        <v>42747</v>
      </c>
      <c r="AE7470" t="s">
        <v>12431</v>
      </c>
      <c r="AG7470">
        <v>40007988</v>
      </c>
      <c r="AL7470" t="s">
        <v>12422</v>
      </c>
      <c r="AN7470">
        <v>500114501</v>
      </c>
      <c r="AO7470">
        <v>16</v>
      </c>
      <c r="AP7470" t="s">
        <v>12424</v>
      </c>
      <c r="AQ7470" t="s">
        <v>11408</v>
      </c>
      <c r="AR7470">
        <v>4100</v>
      </c>
      <c r="AT7470">
        <v>0</v>
      </c>
      <c r="AV7470" t="s">
        <v>3351</v>
      </c>
      <c r="AW7470">
        <v>116100</v>
      </c>
    </row>
    <row r="7471" spans="1:49" x14ac:dyDescent="0.25">
      <c r="A7471">
        <v>4100</v>
      </c>
      <c r="B7471">
        <v>30030</v>
      </c>
      <c r="C7471">
        <v>4017</v>
      </c>
      <c r="D7471">
        <v>413</v>
      </c>
      <c r="E7471" s="124" t="s">
        <v>14554</v>
      </c>
      <c r="F7471" t="str">
        <f t="shared" si="124"/>
        <v>Chad LumanFIRESTONE WALKER LLC</v>
      </c>
      <c r="G7471" s="150" t="str">
        <f t="shared" ref="G7471:G7534" si="125">RIGHT(E7471,LEN(E7471)-3)</f>
        <v>Chad Luman</v>
      </c>
      <c r="H7471" s="149" t="s">
        <v>3549</v>
      </c>
      <c r="I7471">
        <v>40006492</v>
      </c>
      <c r="K7471" t="s">
        <v>14827</v>
      </c>
      <c r="L7471" t="s">
        <v>14828</v>
      </c>
      <c r="M7471" t="s">
        <v>13237</v>
      </c>
      <c r="N7471">
        <v>93446</v>
      </c>
      <c r="Q7471" t="s">
        <v>12415</v>
      </c>
      <c r="R7471" t="s">
        <v>12416</v>
      </c>
      <c r="S7471" t="s">
        <v>14829</v>
      </c>
      <c r="U7471" t="s">
        <v>12418</v>
      </c>
      <c r="W7471">
        <v>11</v>
      </c>
      <c r="X7471">
        <v>1</v>
      </c>
      <c r="Y7471" t="s">
        <v>12419</v>
      </c>
      <c r="Z7471" t="s">
        <v>12420</v>
      </c>
      <c r="AA7471" t="s">
        <v>12485</v>
      </c>
      <c r="AB7471" t="s">
        <v>12430</v>
      </c>
      <c r="AC7471">
        <v>2</v>
      </c>
      <c r="AD7471" s="123">
        <v>40598</v>
      </c>
      <c r="AE7471" t="s">
        <v>12528</v>
      </c>
      <c r="AG7471">
        <v>40006492</v>
      </c>
      <c r="AL7471" t="s">
        <v>12430</v>
      </c>
      <c r="AN7471">
        <v>507978291</v>
      </c>
      <c r="AO7471">
        <v>16</v>
      </c>
      <c r="AP7471" t="s">
        <v>12424</v>
      </c>
      <c r="AQ7471" t="s">
        <v>11408</v>
      </c>
      <c r="AR7471">
        <v>4100</v>
      </c>
      <c r="AT7471">
        <v>0</v>
      </c>
      <c r="AV7471" t="s">
        <v>14830</v>
      </c>
      <c r="AW7471">
        <v>116100</v>
      </c>
    </row>
    <row r="7472" spans="1:49" x14ac:dyDescent="0.25">
      <c r="A7472">
        <v>4100</v>
      </c>
      <c r="B7472">
        <v>30030</v>
      </c>
      <c r="C7472">
        <v>4017</v>
      </c>
      <c r="D7472">
        <v>413</v>
      </c>
      <c r="E7472" s="124" t="s">
        <v>14554</v>
      </c>
      <c r="F7472" t="str">
        <f t="shared" si="124"/>
        <v>Chad LumanFLEENOR COMPANY INC.</v>
      </c>
      <c r="G7472" s="150" t="str">
        <f t="shared" si="125"/>
        <v>Chad Luman</v>
      </c>
      <c r="H7472" s="149" t="s">
        <v>3591</v>
      </c>
      <c r="I7472">
        <v>40008507</v>
      </c>
      <c r="L7472" t="s">
        <v>13000</v>
      </c>
      <c r="M7472" t="s">
        <v>13237</v>
      </c>
      <c r="O7472">
        <v>14438</v>
      </c>
      <c r="P7472">
        <v>94614</v>
      </c>
      <c r="Q7472" t="s">
        <v>12415</v>
      </c>
      <c r="R7472" t="s">
        <v>12416</v>
      </c>
      <c r="S7472" t="s">
        <v>14831</v>
      </c>
      <c r="U7472" t="s">
        <v>12418</v>
      </c>
      <c r="W7472">
        <v>11</v>
      </c>
      <c r="X7472">
        <v>1</v>
      </c>
      <c r="Y7472" t="s">
        <v>12419</v>
      </c>
      <c r="Z7472" t="s">
        <v>12420</v>
      </c>
      <c r="AA7472" t="s">
        <v>12429</v>
      </c>
      <c r="AB7472" t="s">
        <v>12422</v>
      </c>
      <c r="AC7472">
        <v>2</v>
      </c>
      <c r="AD7472" s="123">
        <v>43396</v>
      </c>
      <c r="AE7472" t="s">
        <v>12431</v>
      </c>
      <c r="AG7472">
        <v>40008507</v>
      </c>
      <c r="AL7472" t="s">
        <v>12422</v>
      </c>
      <c r="AN7472">
        <v>500123501</v>
      </c>
      <c r="AO7472">
        <v>16</v>
      </c>
      <c r="AP7472" t="s">
        <v>12424</v>
      </c>
      <c r="AQ7472" t="s">
        <v>11408</v>
      </c>
      <c r="AR7472">
        <v>4100</v>
      </c>
      <c r="AT7472">
        <v>0</v>
      </c>
      <c r="AV7472" t="s">
        <v>14832</v>
      </c>
      <c r="AW7472">
        <v>116100</v>
      </c>
    </row>
    <row r="7473" spans="1:49" x14ac:dyDescent="0.25">
      <c r="A7473">
        <v>4100</v>
      </c>
      <c r="B7473">
        <v>30030</v>
      </c>
      <c r="C7473">
        <v>4017</v>
      </c>
      <c r="D7473">
        <v>413</v>
      </c>
      <c r="E7473" s="124" t="s">
        <v>14554</v>
      </c>
      <c r="F7473" t="str">
        <f t="shared" si="124"/>
        <v>Chad LumanFLOSTOR ENGINEERING, INC</v>
      </c>
      <c r="G7473" s="150" t="str">
        <f t="shared" si="125"/>
        <v>Chad Luman</v>
      </c>
      <c r="H7473" s="149" t="s">
        <v>3615</v>
      </c>
      <c r="I7473">
        <v>40001784</v>
      </c>
      <c r="K7473" t="s">
        <v>14833</v>
      </c>
      <c r="L7473" t="s">
        <v>14595</v>
      </c>
      <c r="M7473" t="s">
        <v>13237</v>
      </c>
      <c r="N7473">
        <v>94545</v>
      </c>
      <c r="Q7473" t="s">
        <v>12415</v>
      </c>
      <c r="R7473" t="s">
        <v>12416</v>
      </c>
      <c r="S7473" t="s">
        <v>14834</v>
      </c>
      <c r="U7473" t="s">
        <v>12418</v>
      </c>
      <c r="W7473">
        <v>11</v>
      </c>
      <c r="X7473">
        <v>0</v>
      </c>
      <c r="Y7473" t="s">
        <v>12419</v>
      </c>
      <c r="Z7473" t="s">
        <v>12420</v>
      </c>
      <c r="AA7473" t="s">
        <v>12421</v>
      </c>
      <c r="AB7473" t="s">
        <v>12422</v>
      </c>
      <c r="AC7473">
        <v>2</v>
      </c>
      <c r="AD7473" s="123">
        <v>39111</v>
      </c>
      <c r="AE7473" t="s">
        <v>12423</v>
      </c>
      <c r="AG7473">
        <v>40001784</v>
      </c>
      <c r="AL7473" t="s">
        <v>12422</v>
      </c>
      <c r="AN7473">
        <v>500114501</v>
      </c>
      <c r="AO7473">
        <v>16</v>
      </c>
      <c r="AP7473" t="s">
        <v>12424</v>
      </c>
      <c r="AQ7473" t="s">
        <v>11408</v>
      </c>
      <c r="AR7473">
        <v>4100</v>
      </c>
      <c r="AT7473">
        <v>0</v>
      </c>
      <c r="AV7473" t="s">
        <v>14835</v>
      </c>
      <c r="AW7473">
        <v>116100</v>
      </c>
    </row>
    <row r="7474" spans="1:49" x14ac:dyDescent="0.25">
      <c r="A7474">
        <v>4100</v>
      </c>
      <c r="B7474">
        <v>30030</v>
      </c>
      <c r="C7474">
        <v>4017</v>
      </c>
      <c r="D7474">
        <v>413</v>
      </c>
      <c r="E7474" s="124" t="s">
        <v>14554</v>
      </c>
      <c r="F7474" t="str">
        <f t="shared" si="124"/>
        <v>Chad LumanFOOD EQUIPMENT SERVICES</v>
      </c>
      <c r="G7474" s="150" t="str">
        <f t="shared" si="125"/>
        <v>Chad Luman</v>
      </c>
      <c r="H7474" s="149" t="s">
        <v>3643</v>
      </c>
      <c r="I7474">
        <v>40006654</v>
      </c>
      <c r="K7474" t="s">
        <v>14836</v>
      </c>
      <c r="L7474" t="s">
        <v>14837</v>
      </c>
      <c r="M7474" t="s">
        <v>13237</v>
      </c>
      <c r="N7474">
        <v>95336</v>
      </c>
      <c r="Q7474" t="s">
        <v>12415</v>
      </c>
      <c r="R7474" t="s">
        <v>12416</v>
      </c>
      <c r="S7474" t="s">
        <v>14838</v>
      </c>
      <c r="U7474" t="s">
        <v>12418</v>
      </c>
      <c r="W7474">
        <v>11</v>
      </c>
      <c r="X7474">
        <v>2</v>
      </c>
      <c r="Y7474" t="s">
        <v>12419</v>
      </c>
      <c r="Z7474" t="s">
        <v>12420</v>
      </c>
      <c r="AA7474" t="s">
        <v>12429</v>
      </c>
      <c r="AB7474" t="s">
        <v>12430</v>
      </c>
      <c r="AC7474">
        <v>2</v>
      </c>
      <c r="AD7474" s="123">
        <v>40820</v>
      </c>
      <c r="AE7474" t="s">
        <v>12431</v>
      </c>
      <c r="AG7474">
        <v>40006654</v>
      </c>
      <c r="AL7474" t="s">
        <v>12430</v>
      </c>
      <c r="AN7474">
        <v>507719601</v>
      </c>
      <c r="AO7474">
        <v>16</v>
      </c>
      <c r="AP7474" t="s">
        <v>12424</v>
      </c>
      <c r="AQ7474" t="s">
        <v>11408</v>
      </c>
      <c r="AR7474">
        <v>4100</v>
      </c>
      <c r="AT7474">
        <v>0</v>
      </c>
      <c r="AV7474" t="s">
        <v>14839</v>
      </c>
      <c r="AW7474">
        <v>116100</v>
      </c>
    </row>
    <row r="7475" spans="1:49" x14ac:dyDescent="0.25">
      <c r="A7475">
        <v>4100</v>
      </c>
      <c r="B7475">
        <v>30030</v>
      </c>
      <c r="C7475">
        <v>4017</v>
      </c>
      <c r="D7475">
        <v>413</v>
      </c>
      <c r="E7475" s="124" t="s">
        <v>14554</v>
      </c>
      <c r="F7475" t="str">
        <f t="shared" si="124"/>
        <v>Chad LumanFRESH INNOVATIONS</v>
      </c>
      <c r="G7475" s="150" t="str">
        <f t="shared" si="125"/>
        <v>Chad Luman</v>
      </c>
      <c r="H7475" s="149" t="s">
        <v>3726</v>
      </c>
      <c r="I7475">
        <v>40008554</v>
      </c>
      <c r="K7475" t="s">
        <v>14840</v>
      </c>
      <c r="L7475" t="s">
        <v>14565</v>
      </c>
      <c r="M7475" t="s">
        <v>13237</v>
      </c>
      <c r="N7475">
        <v>95215</v>
      </c>
      <c r="Q7475" t="s">
        <v>12415</v>
      </c>
      <c r="R7475" t="s">
        <v>12416</v>
      </c>
      <c r="S7475" t="s">
        <v>14841</v>
      </c>
      <c r="U7475" t="s">
        <v>12418</v>
      </c>
      <c r="W7475">
        <v>11</v>
      </c>
      <c r="X7475">
        <v>1</v>
      </c>
      <c r="Y7475" t="s">
        <v>12419</v>
      </c>
      <c r="Z7475" t="s">
        <v>12420</v>
      </c>
      <c r="AA7475" t="s">
        <v>12429</v>
      </c>
      <c r="AB7475" t="s">
        <v>12422</v>
      </c>
      <c r="AC7475">
        <v>2</v>
      </c>
      <c r="AD7475" s="123">
        <v>43481</v>
      </c>
      <c r="AE7475" t="s">
        <v>12431</v>
      </c>
      <c r="AG7475">
        <v>40008554</v>
      </c>
      <c r="AL7475" t="s">
        <v>12422</v>
      </c>
      <c r="AN7475">
        <v>507735101</v>
      </c>
      <c r="AO7475">
        <v>16</v>
      </c>
      <c r="AP7475" t="s">
        <v>12424</v>
      </c>
      <c r="AQ7475" t="s">
        <v>11408</v>
      </c>
      <c r="AR7475">
        <v>4100</v>
      </c>
      <c r="AT7475">
        <v>0</v>
      </c>
      <c r="AV7475" t="s">
        <v>14842</v>
      </c>
      <c r="AW7475">
        <v>116100</v>
      </c>
    </row>
    <row r="7476" spans="1:49" x14ac:dyDescent="0.25">
      <c r="A7476">
        <v>4100</v>
      </c>
      <c r="B7476">
        <v>30030</v>
      </c>
      <c r="C7476">
        <v>4017</v>
      </c>
      <c r="D7476">
        <v>413</v>
      </c>
      <c r="E7476" s="124" t="s">
        <v>14554</v>
      </c>
      <c r="F7476" t="str">
        <f t="shared" si="124"/>
        <v>Chad LumanFREUND BAKING CO.</v>
      </c>
      <c r="G7476" s="150" t="str">
        <f t="shared" si="125"/>
        <v>Chad Luman</v>
      </c>
      <c r="H7476" s="149" t="s">
        <v>3740</v>
      </c>
      <c r="I7476">
        <v>40001149</v>
      </c>
      <c r="K7476" t="s">
        <v>14843</v>
      </c>
      <c r="L7476" t="s">
        <v>14595</v>
      </c>
      <c r="M7476" t="s">
        <v>13237</v>
      </c>
      <c r="N7476" t="s">
        <v>14844</v>
      </c>
      <c r="Q7476" t="s">
        <v>12415</v>
      </c>
      <c r="R7476" t="s">
        <v>12416</v>
      </c>
      <c r="S7476" t="s">
        <v>14845</v>
      </c>
      <c r="U7476" t="s">
        <v>12418</v>
      </c>
      <c r="W7476">
        <v>11</v>
      </c>
      <c r="X7476">
        <v>1</v>
      </c>
      <c r="Y7476" t="s">
        <v>12419</v>
      </c>
      <c r="Z7476" t="s">
        <v>12420</v>
      </c>
      <c r="AA7476" t="s">
        <v>12421</v>
      </c>
      <c r="AB7476" t="s">
        <v>12422</v>
      </c>
      <c r="AC7476">
        <v>2</v>
      </c>
      <c r="AD7476" s="123">
        <v>39111</v>
      </c>
      <c r="AE7476" t="s">
        <v>12423</v>
      </c>
      <c r="AG7476">
        <v>40001149</v>
      </c>
      <c r="AL7476" t="s">
        <v>12422</v>
      </c>
      <c r="AN7476">
        <v>500114501</v>
      </c>
      <c r="AO7476">
        <v>16</v>
      </c>
      <c r="AP7476" t="s">
        <v>12424</v>
      </c>
      <c r="AQ7476" t="s">
        <v>11408</v>
      </c>
      <c r="AR7476">
        <v>4100</v>
      </c>
      <c r="AT7476">
        <v>2005</v>
      </c>
      <c r="AV7476" t="s">
        <v>14846</v>
      </c>
      <c r="AW7476">
        <v>116100</v>
      </c>
    </row>
    <row r="7477" spans="1:49" x14ac:dyDescent="0.25">
      <c r="A7477">
        <v>4100</v>
      </c>
      <c r="B7477">
        <v>30030</v>
      </c>
      <c r="C7477">
        <v>4017</v>
      </c>
      <c r="D7477">
        <v>413</v>
      </c>
      <c r="E7477" s="124" t="s">
        <v>14554</v>
      </c>
      <c r="F7477" t="str">
        <f t="shared" si="124"/>
        <v>Chad LumanFULL BLOOM BAKING COMPANY, INC.</v>
      </c>
      <c r="G7477" s="150" t="str">
        <f t="shared" si="125"/>
        <v>Chad Luman</v>
      </c>
      <c r="H7477" s="149" t="s">
        <v>3777</v>
      </c>
      <c r="I7477">
        <v>40002647</v>
      </c>
      <c r="K7477" t="s">
        <v>14847</v>
      </c>
      <c r="L7477" t="s">
        <v>14848</v>
      </c>
      <c r="M7477" t="s">
        <v>13237</v>
      </c>
      <c r="N7477" t="s">
        <v>14849</v>
      </c>
      <c r="Q7477" t="s">
        <v>12415</v>
      </c>
      <c r="R7477" t="s">
        <v>12416</v>
      </c>
      <c r="S7477">
        <v>6503256200</v>
      </c>
      <c r="U7477" t="s">
        <v>12418</v>
      </c>
      <c r="W7477">
        <v>11</v>
      </c>
      <c r="X7477">
        <v>1</v>
      </c>
      <c r="Y7477" t="s">
        <v>12419</v>
      </c>
      <c r="Z7477" t="s">
        <v>12420</v>
      </c>
      <c r="AA7477" t="s">
        <v>12421</v>
      </c>
      <c r="AB7477" t="s">
        <v>12422</v>
      </c>
      <c r="AC7477">
        <v>2</v>
      </c>
      <c r="AD7477" s="123">
        <v>39111</v>
      </c>
      <c r="AE7477" t="s">
        <v>12423</v>
      </c>
      <c r="AG7477">
        <v>40002647</v>
      </c>
      <c r="AL7477" t="s">
        <v>12422</v>
      </c>
      <c r="AN7477">
        <v>508120401</v>
      </c>
      <c r="AO7477">
        <v>16</v>
      </c>
      <c r="AP7477" t="s">
        <v>12424</v>
      </c>
      <c r="AQ7477" t="s">
        <v>11408</v>
      </c>
      <c r="AR7477">
        <v>4100</v>
      </c>
      <c r="AS7477" t="s">
        <v>12491</v>
      </c>
      <c r="AT7477">
        <v>2005</v>
      </c>
      <c r="AV7477" t="s">
        <v>14850</v>
      </c>
      <c r="AW7477">
        <v>116100</v>
      </c>
    </row>
    <row r="7478" spans="1:49" x14ac:dyDescent="0.25">
      <c r="A7478">
        <v>4100</v>
      </c>
      <c r="B7478">
        <v>30030</v>
      </c>
      <c r="C7478">
        <v>4017</v>
      </c>
      <c r="D7478">
        <v>413</v>
      </c>
      <c r="E7478" s="124" t="s">
        <v>14554</v>
      </c>
      <c r="F7478" t="str">
        <f t="shared" si="124"/>
        <v>Chad LumanGALANT FOODS</v>
      </c>
      <c r="G7478" s="150" t="str">
        <f t="shared" si="125"/>
        <v>Chad Luman</v>
      </c>
      <c r="H7478" s="149" t="s">
        <v>3812</v>
      </c>
      <c r="I7478">
        <v>40008056</v>
      </c>
      <c r="K7478" t="s">
        <v>14851</v>
      </c>
      <c r="L7478" t="s">
        <v>14617</v>
      </c>
      <c r="M7478" t="s">
        <v>13237</v>
      </c>
      <c r="N7478">
        <v>94577</v>
      </c>
      <c r="Q7478" t="s">
        <v>12415</v>
      </c>
      <c r="R7478" t="s">
        <v>12416</v>
      </c>
      <c r="S7478" t="s">
        <v>14852</v>
      </c>
      <c r="U7478" t="s">
        <v>12418</v>
      </c>
      <c r="W7478">
        <v>11</v>
      </c>
      <c r="X7478">
        <v>1</v>
      </c>
      <c r="Y7478" t="s">
        <v>12419</v>
      </c>
      <c r="Z7478" t="s">
        <v>12420</v>
      </c>
      <c r="AA7478" t="s">
        <v>12429</v>
      </c>
      <c r="AB7478" t="s">
        <v>12430</v>
      </c>
      <c r="AC7478">
        <v>2</v>
      </c>
      <c r="AD7478" s="123">
        <v>42780</v>
      </c>
      <c r="AE7478" t="s">
        <v>12431</v>
      </c>
      <c r="AG7478">
        <v>40008056</v>
      </c>
      <c r="AL7478" t="s">
        <v>12430</v>
      </c>
      <c r="AN7478">
        <v>500130801</v>
      </c>
      <c r="AO7478">
        <v>16</v>
      </c>
      <c r="AP7478" t="s">
        <v>12424</v>
      </c>
      <c r="AQ7478" t="s">
        <v>11408</v>
      </c>
      <c r="AR7478">
        <v>4100</v>
      </c>
      <c r="AT7478">
        <v>0</v>
      </c>
      <c r="AV7478" t="s">
        <v>14853</v>
      </c>
      <c r="AW7478">
        <v>116100</v>
      </c>
    </row>
    <row r="7479" spans="1:49" x14ac:dyDescent="0.25">
      <c r="A7479">
        <v>4100</v>
      </c>
      <c r="B7479">
        <v>30030</v>
      </c>
      <c r="C7479">
        <v>4017</v>
      </c>
      <c r="D7479">
        <v>413</v>
      </c>
      <c r="E7479" s="124" t="s">
        <v>14554</v>
      </c>
      <c r="F7479" t="str">
        <f t="shared" si="124"/>
        <v>Chad LumanGALAXY DESSERTS INC.</v>
      </c>
      <c r="G7479" s="150" t="str">
        <f t="shared" si="125"/>
        <v>Chad Luman</v>
      </c>
      <c r="H7479" s="149" t="s">
        <v>3813</v>
      </c>
      <c r="I7479">
        <v>40008202</v>
      </c>
      <c r="K7479" t="s">
        <v>14854</v>
      </c>
      <c r="L7479" t="s">
        <v>14785</v>
      </c>
      <c r="M7479" t="s">
        <v>13237</v>
      </c>
      <c r="N7479">
        <v>94804</v>
      </c>
      <c r="Q7479" t="s">
        <v>12415</v>
      </c>
      <c r="R7479" t="s">
        <v>12416</v>
      </c>
      <c r="S7479" t="s">
        <v>14855</v>
      </c>
      <c r="U7479" t="s">
        <v>12418</v>
      </c>
      <c r="W7479">
        <v>11</v>
      </c>
      <c r="X7479">
        <v>1</v>
      </c>
      <c r="Y7479" t="s">
        <v>12419</v>
      </c>
      <c r="Z7479" t="s">
        <v>12420</v>
      </c>
      <c r="AA7479" t="s">
        <v>12429</v>
      </c>
      <c r="AB7479" t="s">
        <v>12422</v>
      </c>
      <c r="AC7479">
        <v>2</v>
      </c>
      <c r="AD7479" s="123">
        <v>42965</v>
      </c>
      <c r="AE7479" t="s">
        <v>12431</v>
      </c>
      <c r="AG7479">
        <v>40008202</v>
      </c>
      <c r="AL7479" t="s">
        <v>12422</v>
      </c>
      <c r="AN7479">
        <v>501328201</v>
      </c>
      <c r="AO7479">
        <v>16</v>
      </c>
      <c r="AP7479" t="s">
        <v>12424</v>
      </c>
      <c r="AQ7479" t="s">
        <v>11408</v>
      </c>
      <c r="AR7479">
        <v>4100</v>
      </c>
      <c r="AT7479">
        <v>0</v>
      </c>
      <c r="AV7479" t="s">
        <v>14856</v>
      </c>
      <c r="AW7479">
        <v>116100</v>
      </c>
    </row>
    <row r="7480" spans="1:49" x14ac:dyDescent="0.25">
      <c r="A7480">
        <v>4100</v>
      </c>
      <c r="B7480">
        <v>30030</v>
      </c>
      <c r="C7480">
        <v>4017</v>
      </c>
      <c r="D7480">
        <v>413</v>
      </c>
      <c r="E7480" s="124" t="s">
        <v>14554</v>
      </c>
      <c r="F7480" t="str">
        <f t="shared" si="124"/>
        <v>Chad LumanGENERAL MILLS (LODI)</v>
      </c>
      <c r="G7480" s="150" t="str">
        <f t="shared" si="125"/>
        <v>Chad Luman</v>
      </c>
      <c r="H7480" s="149" t="s">
        <v>3875</v>
      </c>
      <c r="I7480">
        <v>40003950</v>
      </c>
      <c r="J7480" t="s">
        <v>14857</v>
      </c>
      <c r="K7480" t="s">
        <v>14858</v>
      </c>
      <c r="L7480" t="s">
        <v>14859</v>
      </c>
      <c r="M7480" t="s">
        <v>12976</v>
      </c>
      <c r="N7480">
        <v>55459</v>
      </c>
      <c r="Q7480" t="s">
        <v>12415</v>
      </c>
      <c r="R7480" t="s">
        <v>12416</v>
      </c>
      <c r="S7480" t="s">
        <v>14860</v>
      </c>
      <c r="U7480" t="s">
        <v>12418</v>
      </c>
      <c r="W7480">
        <v>11</v>
      </c>
      <c r="X7480">
        <v>1</v>
      </c>
      <c r="Y7480" t="s">
        <v>12419</v>
      </c>
      <c r="Z7480" t="s">
        <v>12420</v>
      </c>
      <c r="AA7480" t="s">
        <v>12421</v>
      </c>
      <c r="AB7480" t="s">
        <v>12422</v>
      </c>
      <c r="AC7480">
        <v>2</v>
      </c>
      <c r="AD7480" s="123">
        <v>39111</v>
      </c>
      <c r="AE7480" t="s">
        <v>12423</v>
      </c>
      <c r="AG7480">
        <v>40003950</v>
      </c>
      <c r="AL7480" t="s">
        <v>12422</v>
      </c>
      <c r="AN7480">
        <v>2405306501</v>
      </c>
      <c r="AO7480">
        <v>16</v>
      </c>
      <c r="AP7480" t="s">
        <v>12424</v>
      </c>
      <c r="AQ7480" t="s">
        <v>11408</v>
      </c>
      <c r="AR7480">
        <v>4100</v>
      </c>
      <c r="AS7480" t="s">
        <v>12491</v>
      </c>
      <c r="AT7480">
        <v>2005</v>
      </c>
      <c r="AV7480" t="s">
        <v>14861</v>
      </c>
      <c r="AW7480">
        <v>116100</v>
      </c>
    </row>
    <row r="7481" spans="1:49" x14ac:dyDescent="0.25">
      <c r="A7481">
        <v>4100</v>
      </c>
      <c r="B7481">
        <v>30030</v>
      </c>
      <c r="C7481">
        <v>4017</v>
      </c>
      <c r="D7481">
        <v>413</v>
      </c>
      <c r="E7481" s="124" t="s">
        <v>14554</v>
      </c>
      <c r="F7481" t="str">
        <f t="shared" si="124"/>
        <v>Chad LumanGENESYS INDUSTIRAL CORP.</v>
      </c>
      <c r="G7481" s="150" t="str">
        <f t="shared" si="125"/>
        <v>Chad Luman</v>
      </c>
      <c r="H7481" s="149" t="s">
        <v>3889</v>
      </c>
      <c r="I7481">
        <v>40007342</v>
      </c>
      <c r="K7481" t="s">
        <v>14862</v>
      </c>
      <c r="L7481" t="s">
        <v>13326</v>
      </c>
      <c r="M7481" t="s">
        <v>13327</v>
      </c>
      <c r="N7481">
        <v>64132</v>
      </c>
      <c r="Q7481" t="s">
        <v>12415</v>
      </c>
      <c r="R7481" t="s">
        <v>12416</v>
      </c>
      <c r="S7481" t="s">
        <v>14863</v>
      </c>
      <c r="U7481" t="s">
        <v>12418</v>
      </c>
      <c r="W7481">
        <v>11</v>
      </c>
      <c r="X7481">
        <v>0</v>
      </c>
      <c r="Y7481" t="s">
        <v>12419</v>
      </c>
      <c r="Z7481" t="s">
        <v>12420</v>
      </c>
      <c r="AA7481" t="s">
        <v>12429</v>
      </c>
      <c r="AB7481" t="s">
        <v>12473</v>
      </c>
      <c r="AC7481">
        <v>2</v>
      </c>
      <c r="AD7481" s="123">
        <v>41764</v>
      </c>
      <c r="AE7481" t="s">
        <v>12431</v>
      </c>
      <c r="AG7481">
        <v>40007342</v>
      </c>
      <c r="AL7481" t="s">
        <v>12473</v>
      </c>
      <c r="AN7481">
        <v>2609506901</v>
      </c>
      <c r="AO7481">
        <v>16</v>
      </c>
      <c r="AP7481" t="s">
        <v>12424</v>
      </c>
      <c r="AQ7481" t="s">
        <v>11408</v>
      </c>
      <c r="AR7481">
        <v>4100</v>
      </c>
      <c r="AT7481">
        <v>0</v>
      </c>
      <c r="AV7481" t="s">
        <v>14864</v>
      </c>
      <c r="AW7481">
        <v>116100</v>
      </c>
    </row>
    <row r="7482" spans="1:49" x14ac:dyDescent="0.25">
      <c r="A7482">
        <v>4100</v>
      </c>
      <c r="B7482">
        <v>30030</v>
      </c>
      <c r="C7482">
        <v>4017</v>
      </c>
      <c r="D7482">
        <v>413</v>
      </c>
      <c r="E7482" s="124" t="s">
        <v>14554</v>
      </c>
      <c r="F7482" t="str">
        <f t="shared" si="124"/>
        <v>Chad LumanGEORGE BURGER, DBA INFINADECK</v>
      </c>
      <c r="G7482" s="150" t="str">
        <f t="shared" si="125"/>
        <v>Chad Luman</v>
      </c>
      <c r="H7482" s="149" t="s">
        <v>3903</v>
      </c>
      <c r="I7482">
        <v>40007153</v>
      </c>
      <c r="K7482" t="s">
        <v>14865</v>
      </c>
      <c r="L7482" t="s">
        <v>14569</v>
      </c>
      <c r="M7482" t="s">
        <v>13237</v>
      </c>
      <c r="N7482">
        <v>95765</v>
      </c>
      <c r="Q7482" t="s">
        <v>12415</v>
      </c>
      <c r="R7482" t="s">
        <v>12416</v>
      </c>
      <c r="S7482" t="s">
        <v>14866</v>
      </c>
      <c r="U7482" t="s">
        <v>12418</v>
      </c>
      <c r="W7482">
        <v>11</v>
      </c>
      <c r="X7482">
        <v>1</v>
      </c>
      <c r="Y7482" t="s">
        <v>12419</v>
      </c>
      <c r="Z7482" t="s">
        <v>12420</v>
      </c>
      <c r="AA7482" t="s">
        <v>12485</v>
      </c>
      <c r="AB7482" t="s">
        <v>12430</v>
      </c>
      <c r="AC7482">
        <v>2</v>
      </c>
      <c r="AD7482" s="123">
        <v>41499</v>
      </c>
      <c r="AE7482" t="s">
        <v>12528</v>
      </c>
      <c r="AG7482">
        <v>40007153</v>
      </c>
      <c r="AL7482" t="s">
        <v>12430</v>
      </c>
      <c r="AN7482">
        <v>506160401</v>
      </c>
      <c r="AO7482">
        <v>16</v>
      </c>
      <c r="AP7482" t="s">
        <v>12424</v>
      </c>
      <c r="AQ7482" t="s">
        <v>11408</v>
      </c>
      <c r="AR7482">
        <v>4100</v>
      </c>
      <c r="AT7482">
        <v>0</v>
      </c>
      <c r="AV7482" t="s">
        <v>14867</v>
      </c>
      <c r="AW7482">
        <v>116100</v>
      </c>
    </row>
    <row r="7483" spans="1:49" x14ac:dyDescent="0.25">
      <c r="A7483">
        <v>4100</v>
      </c>
      <c r="B7483">
        <v>30030</v>
      </c>
      <c r="C7483">
        <v>4017</v>
      </c>
      <c r="D7483">
        <v>413</v>
      </c>
      <c r="E7483" s="124" t="s">
        <v>14554</v>
      </c>
      <c r="F7483" t="str">
        <f t="shared" si="124"/>
        <v>Chad LumanGHIRARDELLI CHOCOLATE</v>
      </c>
      <c r="G7483" s="150" t="str">
        <f t="shared" si="125"/>
        <v>Chad Luman</v>
      </c>
      <c r="H7483" s="149" t="s">
        <v>3953</v>
      </c>
      <c r="I7483">
        <v>40001155</v>
      </c>
      <c r="K7483" t="s">
        <v>14868</v>
      </c>
      <c r="L7483" t="s">
        <v>14617</v>
      </c>
      <c r="M7483" t="s">
        <v>13237</v>
      </c>
      <c r="N7483" t="s">
        <v>14869</v>
      </c>
      <c r="Q7483" t="s">
        <v>12415</v>
      </c>
      <c r="R7483" t="s">
        <v>12416</v>
      </c>
      <c r="S7483" t="s">
        <v>14870</v>
      </c>
      <c r="U7483" t="s">
        <v>12418</v>
      </c>
      <c r="W7483">
        <v>11</v>
      </c>
      <c r="X7483">
        <v>1</v>
      </c>
      <c r="Y7483" t="s">
        <v>12419</v>
      </c>
      <c r="Z7483" t="s">
        <v>12420</v>
      </c>
      <c r="AA7483" t="s">
        <v>12421</v>
      </c>
      <c r="AB7483" t="s">
        <v>12422</v>
      </c>
      <c r="AC7483">
        <v>2</v>
      </c>
      <c r="AD7483" s="123">
        <v>39111</v>
      </c>
      <c r="AE7483" t="s">
        <v>12423</v>
      </c>
      <c r="AG7483">
        <v>40001155</v>
      </c>
      <c r="AL7483" t="s">
        <v>12422</v>
      </c>
      <c r="AN7483">
        <v>500130801</v>
      </c>
      <c r="AO7483">
        <v>16</v>
      </c>
      <c r="AP7483" t="s">
        <v>12424</v>
      </c>
      <c r="AQ7483" t="s">
        <v>11408</v>
      </c>
      <c r="AR7483">
        <v>4100</v>
      </c>
      <c r="AT7483">
        <v>2005</v>
      </c>
      <c r="AV7483" t="s">
        <v>14871</v>
      </c>
      <c r="AW7483">
        <v>116100</v>
      </c>
    </row>
    <row r="7484" spans="1:49" x14ac:dyDescent="0.25">
      <c r="A7484">
        <v>4100</v>
      </c>
      <c r="B7484">
        <v>30030</v>
      </c>
      <c r="C7484">
        <v>4017</v>
      </c>
      <c r="D7484">
        <v>413</v>
      </c>
      <c r="E7484" s="124" t="s">
        <v>14554</v>
      </c>
      <c r="F7484" t="str">
        <f t="shared" si="124"/>
        <v>Chad LumanGHX INDUSTRIAL DBA DELTA RUBBER</v>
      </c>
      <c r="G7484" s="150" t="str">
        <f t="shared" si="125"/>
        <v>Chad Luman</v>
      </c>
      <c r="H7484" s="149" t="s">
        <v>3955</v>
      </c>
      <c r="I7484">
        <v>40002652</v>
      </c>
      <c r="L7484" t="s">
        <v>14872</v>
      </c>
      <c r="M7484" t="s">
        <v>12494</v>
      </c>
      <c r="N7484">
        <v>77045</v>
      </c>
      <c r="O7484">
        <v>450849</v>
      </c>
      <c r="Q7484" t="s">
        <v>12415</v>
      </c>
      <c r="R7484" t="s">
        <v>12416</v>
      </c>
      <c r="S7484" t="s">
        <v>14873</v>
      </c>
      <c r="U7484" t="s">
        <v>12418</v>
      </c>
      <c r="W7484">
        <v>11</v>
      </c>
      <c r="X7484">
        <v>2</v>
      </c>
      <c r="Y7484" t="s">
        <v>12419</v>
      </c>
      <c r="Z7484" t="s">
        <v>12420</v>
      </c>
      <c r="AA7484" t="s">
        <v>12421</v>
      </c>
      <c r="AB7484" t="s">
        <v>12422</v>
      </c>
      <c r="AC7484">
        <v>2</v>
      </c>
      <c r="AD7484" s="123">
        <v>39111</v>
      </c>
      <c r="AE7484" t="s">
        <v>12423</v>
      </c>
      <c r="AG7484">
        <v>40002652</v>
      </c>
      <c r="AL7484" t="s">
        <v>12422</v>
      </c>
      <c r="AN7484">
        <v>4420114401</v>
      </c>
      <c r="AO7484">
        <v>16</v>
      </c>
      <c r="AP7484" t="s">
        <v>12424</v>
      </c>
      <c r="AQ7484" t="s">
        <v>11408</v>
      </c>
      <c r="AR7484">
        <v>4100</v>
      </c>
      <c r="AT7484">
        <v>0</v>
      </c>
      <c r="AV7484" t="s">
        <v>14874</v>
      </c>
      <c r="AW7484">
        <v>116100</v>
      </c>
    </row>
    <row r="7485" spans="1:49" x14ac:dyDescent="0.25">
      <c r="A7485">
        <v>4100</v>
      </c>
      <c r="B7485">
        <v>30030</v>
      </c>
      <c r="C7485">
        <v>4017</v>
      </c>
      <c r="D7485">
        <v>413</v>
      </c>
      <c r="E7485" s="124" t="s">
        <v>14554</v>
      </c>
      <c r="F7485" t="str">
        <f t="shared" si="124"/>
        <v>Chad LumanGRABIT INC.</v>
      </c>
      <c r="G7485" s="150" t="str">
        <f t="shared" si="125"/>
        <v>Chad Luman</v>
      </c>
      <c r="H7485" s="149" t="s">
        <v>4095</v>
      </c>
      <c r="I7485">
        <v>40007640</v>
      </c>
      <c r="K7485" t="s">
        <v>14875</v>
      </c>
      <c r="L7485" t="s">
        <v>14652</v>
      </c>
      <c r="M7485" t="s">
        <v>13237</v>
      </c>
      <c r="N7485">
        <v>94089</v>
      </c>
      <c r="Q7485" t="s">
        <v>12415</v>
      </c>
      <c r="R7485" t="s">
        <v>12416</v>
      </c>
      <c r="S7485" t="s">
        <v>14876</v>
      </c>
      <c r="U7485" t="s">
        <v>12418</v>
      </c>
      <c r="W7485">
        <v>11</v>
      </c>
      <c r="X7485">
        <v>0</v>
      </c>
      <c r="Y7485" t="s">
        <v>12419</v>
      </c>
      <c r="Z7485" t="s">
        <v>12420</v>
      </c>
      <c r="AA7485" t="s">
        <v>12429</v>
      </c>
      <c r="AB7485" t="s">
        <v>12422</v>
      </c>
      <c r="AC7485">
        <v>2</v>
      </c>
      <c r="AD7485" s="123">
        <v>42209</v>
      </c>
      <c r="AE7485" t="s">
        <v>12431</v>
      </c>
      <c r="AG7485">
        <v>40007640</v>
      </c>
      <c r="AL7485" t="s">
        <v>12422</v>
      </c>
      <c r="AN7485">
        <v>508535301</v>
      </c>
      <c r="AO7485">
        <v>16</v>
      </c>
      <c r="AP7485" t="s">
        <v>12424</v>
      </c>
      <c r="AQ7485" t="s">
        <v>11408</v>
      </c>
      <c r="AR7485">
        <v>4100</v>
      </c>
      <c r="AT7485">
        <v>0</v>
      </c>
      <c r="AV7485" t="s">
        <v>14877</v>
      </c>
      <c r="AW7485">
        <v>116100</v>
      </c>
    </row>
    <row r="7486" spans="1:49" x14ac:dyDescent="0.25">
      <c r="A7486">
        <v>4100</v>
      </c>
      <c r="B7486">
        <v>30030</v>
      </c>
      <c r="C7486">
        <v>4017</v>
      </c>
      <c r="D7486">
        <v>413</v>
      </c>
      <c r="E7486" s="124" t="s">
        <v>14554</v>
      </c>
      <c r="F7486" t="str">
        <f t="shared" si="124"/>
        <v>Chad LumanGRAPHIC PACKAGING INT'L - OROVILLE</v>
      </c>
      <c r="G7486" s="150" t="str">
        <f t="shared" si="125"/>
        <v>Chad Luman</v>
      </c>
      <c r="H7486" s="149" t="s">
        <v>4126</v>
      </c>
      <c r="I7486">
        <v>40007060</v>
      </c>
      <c r="J7486" t="s">
        <v>12492</v>
      </c>
      <c r="L7486" t="s">
        <v>14878</v>
      </c>
      <c r="M7486" t="s">
        <v>13201</v>
      </c>
      <c r="O7486">
        <v>35800</v>
      </c>
      <c r="P7486" t="s">
        <v>14879</v>
      </c>
      <c r="Q7486" t="s">
        <v>12415</v>
      </c>
      <c r="R7486" t="s">
        <v>12416</v>
      </c>
      <c r="S7486" t="s">
        <v>14880</v>
      </c>
      <c r="U7486" t="s">
        <v>12418</v>
      </c>
      <c r="V7486">
        <v>245</v>
      </c>
      <c r="W7486">
        <v>11</v>
      </c>
      <c r="X7486">
        <v>1</v>
      </c>
      <c r="Y7486" t="s">
        <v>12419</v>
      </c>
      <c r="Z7486" t="s">
        <v>12420</v>
      </c>
      <c r="AA7486" t="s">
        <v>12429</v>
      </c>
      <c r="AB7486" t="s">
        <v>12830</v>
      </c>
      <c r="AC7486">
        <v>2</v>
      </c>
      <c r="AD7486" s="123">
        <v>41376</v>
      </c>
      <c r="AE7486" t="s">
        <v>12431</v>
      </c>
      <c r="AG7486">
        <v>40007060</v>
      </c>
      <c r="AL7486" t="s">
        <v>12830</v>
      </c>
      <c r="AN7486">
        <v>1907309601</v>
      </c>
      <c r="AO7486">
        <v>16</v>
      </c>
      <c r="AP7486" t="s">
        <v>12424</v>
      </c>
      <c r="AQ7486" t="s">
        <v>11408</v>
      </c>
      <c r="AR7486">
        <v>4100</v>
      </c>
      <c r="AT7486">
        <v>0</v>
      </c>
      <c r="AV7486" t="s">
        <v>12831</v>
      </c>
      <c r="AW7486">
        <v>116100</v>
      </c>
    </row>
    <row r="7487" spans="1:49" x14ac:dyDescent="0.25">
      <c r="A7487">
        <v>4100</v>
      </c>
      <c r="B7487">
        <v>30030</v>
      </c>
      <c r="C7487">
        <v>4017</v>
      </c>
      <c r="D7487">
        <v>413</v>
      </c>
      <c r="E7487" s="124" t="s">
        <v>14554</v>
      </c>
      <c r="F7487" t="str">
        <f t="shared" si="124"/>
        <v>Chad LumanGREEN RUBBER - KENNEDY AG</v>
      </c>
      <c r="G7487" s="150" t="str">
        <f t="shared" si="125"/>
        <v>Chad Luman</v>
      </c>
      <c r="H7487" s="149" t="s">
        <v>4150</v>
      </c>
      <c r="I7487">
        <v>40007678</v>
      </c>
      <c r="L7487" t="s">
        <v>14881</v>
      </c>
      <c r="M7487" t="s">
        <v>13237</v>
      </c>
      <c r="O7487">
        <v>7488</v>
      </c>
      <c r="P7487">
        <v>93962</v>
      </c>
      <c r="Q7487" t="s">
        <v>12415</v>
      </c>
      <c r="R7487" t="s">
        <v>12416</v>
      </c>
      <c r="S7487" t="s">
        <v>14882</v>
      </c>
      <c r="U7487" t="s">
        <v>12418</v>
      </c>
      <c r="W7487">
        <v>11</v>
      </c>
      <c r="X7487">
        <v>2</v>
      </c>
      <c r="Y7487" t="s">
        <v>12419</v>
      </c>
      <c r="Z7487" t="s">
        <v>12420</v>
      </c>
      <c r="AA7487" t="s">
        <v>12429</v>
      </c>
      <c r="AB7487" t="s">
        <v>14028</v>
      </c>
      <c r="AC7487">
        <v>2</v>
      </c>
      <c r="AD7487" s="123">
        <v>42258</v>
      </c>
      <c r="AE7487" t="s">
        <v>12431</v>
      </c>
      <c r="AG7487">
        <v>40007678</v>
      </c>
      <c r="AL7487" t="s">
        <v>14028</v>
      </c>
      <c r="AN7487">
        <v>505383311</v>
      </c>
      <c r="AO7487">
        <v>16</v>
      </c>
      <c r="AP7487" t="s">
        <v>12424</v>
      </c>
      <c r="AQ7487" t="s">
        <v>11408</v>
      </c>
      <c r="AR7487">
        <v>4100</v>
      </c>
      <c r="AT7487">
        <v>0</v>
      </c>
      <c r="AV7487" t="s">
        <v>14883</v>
      </c>
      <c r="AW7487">
        <v>116100</v>
      </c>
    </row>
    <row r="7488" spans="1:49" x14ac:dyDescent="0.25">
      <c r="A7488">
        <v>4100</v>
      </c>
      <c r="B7488">
        <v>30030</v>
      </c>
      <c r="C7488">
        <v>4017</v>
      </c>
      <c r="D7488">
        <v>413</v>
      </c>
      <c r="E7488" s="124" t="s">
        <v>14554</v>
      </c>
      <c r="F7488" t="str">
        <f t="shared" si="124"/>
        <v>Chad LumanGRUNDFOS MANUFACTURING CO</v>
      </c>
      <c r="G7488" s="150" t="str">
        <f t="shared" si="125"/>
        <v>Chad Luman</v>
      </c>
      <c r="H7488" s="149" t="s">
        <v>4186</v>
      </c>
      <c r="I7488">
        <v>40004034</v>
      </c>
      <c r="K7488" t="s">
        <v>14884</v>
      </c>
      <c r="L7488" t="s">
        <v>14696</v>
      </c>
      <c r="M7488" t="s">
        <v>13237</v>
      </c>
      <c r="N7488" t="s">
        <v>14885</v>
      </c>
      <c r="Q7488" t="s">
        <v>12415</v>
      </c>
      <c r="R7488" t="s">
        <v>12416</v>
      </c>
      <c r="S7488" t="s">
        <v>14886</v>
      </c>
      <c r="U7488" t="s">
        <v>12418</v>
      </c>
      <c r="W7488">
        <v>11</v>
      </c>
      <c r="X7488">
        <v>1</v>
      </c>
      <c r="Y7488" t="s">
        <v>12419</v>
      </c>
      <c r="Z7488" t="s">
        <v>12420</v>
      </c>
      <c r="AA7488" t="s">
        <v>12421</v>
      </c>
      <c r="AB7488" t="s">
        <v>12422</v>
      </c>
      <c r="AC7488">
        <v>2</v>
      </c>
      <c r="AD7488" s="123">
        <v>39111</v>
      </c>
      <c r="AE7488" t="s">
        <v>12423</v>
      </c>
      <c r="AG7488">
        <v>40004034</v>
      </c>
      <c r="AL7488" t="s">
        <v>12422</v>
      </c>
      <c r="AN7488">
        <v>501913001</v>
      </c>
      <c r="AO7488">
        <v>16</v>
      </c>
      <c r="AP7488" t="s">
        <v>12424</v>
      </c>
      <c r="AQ7488" t="s">
        <v>11408</v>
      </c>
      <c r="AR7488">
        <v>4100</v>
      </c>
      <c r="AT7488">
        <v>0</v>
      </c>
      <c r="AV7488" t="s">
        <v>14887</v>
      </c>
      <c r="AW7488">
        <v>116100</v>
      </c>
    </row>
    <row r="7489" spans="1:49" x14ac:dyDescent="0.25">
      <c r="A7489">
        <v>4100</v>
      </c>
      <c r="B7489">
        <v>30030</v>
      </c>
      <c r="C7489">
        <v>4017</v>
      </c>
      <c r="D7489">
        <v>413</v>
      </c>
      <c r="E7489" s="124" t="s">
        <v>14554</v>
      </c>
      <c r="F7489" t="str">
        <f t="shared" si="124"/>
        <v>Chad LumanGYM DOC. INC. DBAS GYM DOCTORS</v>
      </c>
      <c r="G7489" s="150" t="str">
        <f t="shared" si="125"/>
        <v>Chad Luman</v>
      </c>
      <c r="H7489" s="149" t="s">
        <v>4219</v>
      </c>
      <c r="I7489">
        <v>40006456</v>
      </c>
      <c r="K7489" t="s">
        <v>14888</v>
      </c>
      <c r="L7489" t="s">
        <v>14595</v>
      </c>
      <c r="M7489" t="s">
        <v>13237</v>
      </c>
      <c r="N7489">
        <v>94545</v>
      </c>
      <c r="Q7489" t="s">
        <v>12415</v>
      </c>
      <c r="R7489" t="s">
        <v>12416</v>
      </c>
      <c r="S7489" t="s">
        <v>14889</v>
      </c>
      <c r="U7489" t="s">
        <v>12418</v>
      </c>
      <c r="W7489">
        <v>11</v>
      </c>
      <c r="X7489">
        <v>2</v>
      </c>
      <c r="Y7489" t="s">
        <v>12419</v>
      </c>
      <c r="Z7489" t="s">
        <v>12420</v>
      </c>
      <c r="AA7489" t="s">
        <v>12429</v>
      </c>
      <c r="AB7489" t="s">
        <v>12478</v>
      </c>
      <c r="AC7489">
        <v>2</v>
      </c>
      <c r="AD7489" s="123">
        <v>40549</v>
      </c>
      <c r="AE7489" t="s">
        <v>12431</v>
      </c>
      <c r="AG7489">
        <v>40006456</v>
      </c>
      <c r="AL7489" t="s">
        <v>12478</v>
      </c>
      <c r="AN7489">
        <v>500114501</v>
      </c>
      <c r="AO7489">
        <v>16</v>
      </c>
      <c r="AP7489" t="s">
        <v>12424</v>
      </c>
      <c r="AQ7489" t="s">
        <v>11408</v>
      </c>
      <c r="AR7489">
        <v>4100</v>
      </c>
      <c r="AS7489" t="s">
        <v>12491</v>
      </c>
      <c r="AT7489">
        <v>0</v>
      </c>
      <c r="AV7489" t="s">
        <v>14890</v>
      </c>
      <c r="AW7489">
        <v>116100</v>
      </c>
    </row>
    <row r="7490" spans="1:49" x14ac:dyDescent="0.25">
      <c r="A7490">
        <v>4100</v>
      </c>
      <c r="B7490">
        <v>30030</v>
      </c>
      <c r="C7490">
        <v>4017</v>
      </c>
      <c r="D7490">
        <v>413</v>
      </c>
      <c r="E7490" s="124" t="s">
        <v>14554</v>
      </c>
      <c r="F7490" t="str">
        <f t="shared" si="124"/>
        <v>Chad LumanHALEY BROS., INC.</v>
      </c>
      <c r="G7490" s="150" t="str">
        <f t="shared" si="125"/>
        <v>Chad Luman</v>
      </c>
      <c r="H7490" s="149" t="s">
        <v>4245</v>
      </c>
      <c r="I7490">
        <v>40008885</v>
      </c>
      <c r="K7490" t="s">
        <v>14891</v>
      </c>
      <c r="L7490" t="s">
        <v>14565</v>
      </c>
      <c r="M7490" t="s">
        <v>13237</v>
      </c>
      <c r="N7490">
        <v>95205</v>
      </c>
      <c r="Q7490" t="s">
        <v>12415</v>
      </c>
      <c r="R7490" t="s">
        <v>12416</v>
      </c>
      <c r="S7490" t="s">
        <v>14892</v>
      </c>
      <c r="U7490" t="s">
        <v>12418</v>
      </c>
      <c r="W7490">
        <v>11</v>
      </c>
      <c r="X7490">
        <v>1</v>
      </c>
      <c r="Y7490" t="s">
        <v>12419</v>
      </c>
      <c r="Z7490" t="s">
        <v>12420</v>
      </c>
      <c r="AA7490" t="s">
        <v>12485</v>
      </c>
      <c r="AB7490" t="s">
        <v>12422</v>
      </c>
      <c r="AC7490">
        <v>2</v>
      </c>
      <c r="AD7490" s="123">
        <v>43999</v>
      </c>
      <c r="AE7490" t="s">
        <v>12486</v>
      </c>
      <c r="AG7490">
        <v>40008885</v>
      </c>
      <c r="AL7490" t="s">
        <v>12422</v>
      </c>
      <c r="AN7490">
        <v>507735101</v>
      </c>
      <c r="AO7490">
        <v>16</v>
      </c>
      <c r="AP7490" t="s">
        <v>12424</v>
      </c>
      <c r="AQ7490" t="s">
        <v>11408</v>
      </c>
      <c r="AR7490">
        <v>4100</v>
      </c>
      <c r="AT7490">
        <v>0</v>
      </c>
      <c r="AV7490" t="s">
        <v>14893</v>
      </c>
      <c r="AW7490">
        <v>116100</v>
      </c>
    </row>
    <row r="7491" spans="1:49" x14ac:dyDescent="0.25">
      <c r="A7491">
        <v>4100</v>
      </c>
      <c r="B7491">
        <v>30030</v>
      </c>
      <c r="C7491">
        <v>4017</v>
      </c>
      <c r="D7491">
        <v>413</v>
      </c>
      <c r="E7491" s="124" t="s">
        <v>14554</v>
      </c>
      <c r="F7491" t="str">
        <f t="shared" ref="F7491:F7554" si="126">CONCATENATE(G7491, H7491)</f>
        <v>Chad LumanHARMONY FOODS CORP.</v>
      </c>
      <c r="G7491" s="150" t="str">
        <f t="shared" si="125"/>
        <v>Chad Luman</v>
      </c>
      <c r="H7491" s="149" t="s">
        <v>4270</v>
      </c>
      <c r="I7491">
        <v>40007799</v>
      </c>
      <c r="J7491" t="s">
        <v>14894</v>
      </c>
      <c r="K7491" t="s">
        <v>14895</v>
      </c>
      <c r="L7491" t="s">
        <v>14896</v>
      </c>
      <c r="M7491" t="s">
        <v>13237</v>
      </c>
      <c r="N7491">
        <v>95060</v>
      </c>
      <c r="Q7491" t="s">
        <v>12415</v>
      </c>
      <c r="R7491" t="s">
        <v>12416</v>
      </c>
      <c r="S7491" t="s">
        <v>14897</v>
      </c>
      <c r="U7491" t="s">
        <v>12418</v>
      </c>
      <c r="W7491">
        <v>11</v>
      </c>
      <c r="X7491">
        <v>1</v>
      </c>
      <c r="Y7491" t="s">
        <v>12419</v>
      </c>
      <c r="Z7491" t="s">
        <v>12420</v>
      </c>
      <c r="AA7491" t="s">
        <v>12429</v>
      </c>
      <c r="AB7491" t="s">
        <v>12422</v>
      </c>
      <c r="AC7491">
        <v>2</v>
      </c>
      <c r="AD7491" s="123">
        <v>42431</v>
      </c>
      <c r="AE7491" t="s">
        <v>12431</v>
      </c>
      <c r="AG7491">
        <v>40007799</v>
      </c>
      <c r="AL7491" t="s">
        <v>12422</v>
      </c>
      <c r="AN7491">
        <v>508731901</v>
      </c>
      <c r="AO7491">
        <v>16</v>
      </c>
      <c r="AP7491" t="s">
        <v>12424</v>
      </c>
      <c r="AQ7491" t="s">
        <v>11408</v>
      </c>
      <c r="AR7491">
        <v>4100</v>
      </c>
      <c r="AT7491">
        <v>0</v>
      </c>
      <c r="AV7491" t="s">
        <v>14898</v>
      </c>
      <c r="AW7491">
        <v>116100</v>
      </c>
    </row>
    <row r="7492" spans="1:49" x14ac:dyDescent="0.25">
      <c r="A7492">
        <v>4100</v>
      </c>
      <c r="B7492">
        <v>30030</v>
      </c>
      <c r="C7492">
        <v>4017</v>
      </c>
      <c r="D7492">
        <v>413</v>
      </c>
      <c r="E7492" s="124" t="s">
        <v>14554</v>
      </c>
      <c r="F7492" t="str">
        <f t="shared" si="126"/>
        <v>Chad LumanHARRIS &amp; BRUNO, INTERNATIONAL</v>
      </c>
      <c r="G7492" s="150" t="str">
        <f t="shared" si="125"/>
        <v>Chad Luman</v>
      </c>
      <c r="H7492" s="149" t="s">
        <v>4277</v>
      </c>
      <c r="I7492">
        <v>40008456</v>
      </c>
      <c r="K7492" t="s">
        <v>14899</v>
      </c>
      <c r="L7492" t="s">
        <v>14900</v>
      </c>
      <c r="M7492" t="s">
        <v>13237</v>
      </c>
      <c r="N7492">
        <v>95678</v>
      </c>
      <c r="Q7492" t="s">
        <v>12415</v>
      </c>
      <c r="R7492" t="s">
        <v>12416</v>
      </c>
      <c r="S7492" t="s">
        <v>14901</v>
      </c>
      <c r="U7492" t="s">
        <v>12418</v>
      </c>
      <c r="W7492">
        <v>11</v>
      </c>
      <c r="X7492">
        <v>0</v>
      </c>
      <c r="Y7492" t="s">
        <v>12419</v>
      </c>
      <c r="Z7492" t="s">
        <v>12420</v>
      </c>
      <c r="AA7492" t="s">
        <v>12429</v>
      </c>
      <c r="AB7492" t="s">
        <v>12422</v>
      </c>
      <c r="AC7492">
        <v>2</v>
      </c>
      <c r="AD7492" s="123">
        <v>43328</v>
      </c>
      <c r="AE7492" t="s">
        <v>12431</v>
      </c>
      <c r="AG7492">
        <v>40008456</v>
      </c>
      <c r="AL7492" t="s">
        <v>12422</v>
      </c>
      <c r="AN7492">
        <v>506129101</v>
      </c>
      <c r="AO7492">
        <v>16</v>
      </c>
      <c r="AP7492" t="s">
        <v>12424</v>
      </c>
      <c r="AQ7492" t="s">
        <v>11408</v>
      </c>
      <c r="AR7492">
        <v>4100</v>
      </c>
      <c r="AT7492">
        <v>0</v>
      </c>
      <c r="AV7492" t="s">
        <v>14902</v>
      </c>
      <c r="AW7492">
        <v>116100</v>
      </c>
    </row>
    <row r="7493" spans="1:49" x14ac:dyDescent="0.25">
      <c r="A7493">
        <v>4100</v>
      </c>
      <c r="B7493">
        <v>30030</v>
      </c>
      <c r="C7493">
        <v>4017</v>
      </c>
      <c r="D7493">
        <v>413</v>
      </c>
      <c r="E7493" s="124" t="s">
        <v>14554</v>
      </c>
      <c r="F7493" t="str">
        <f t="shared" si="126"/>
        <v>Chad LumanHEAT AND CONTROL</v>
      </c>
      <c r="G7493" s="150" t="str">
        <f t="shared" si="125"/>
        <v>Chad Luman</v>
      </c>
      <c r="H7493" s="149" t="s">
        <v>4318</v>
      </c>
      <c r="I7493">
        <v>40003063</v>
      </c>
      <c r="K7493" t="s">
        <v>14903</v>
      </c>
      <c r="L7493" t="s">
        <v>14595</v>
      </c>
      <c r="M7493" t="s">
        <v>13237</v>
      </c>
      <c r="N7493" t="s">
        <v>14844</v>
      </c>
      <c r="Q7493" t="s">
        <v>12415</v>
      </c>
      <c r="R7493" t="s">
        <v>12416</v>
      </c>
      <c r="S7493" t="s">
        <v>14904</v>
      </c>
      <c r="U7493" t="s">
        <v>12418</v>
      </c>
      <c r="W7493">
        <v>11</v>
      </c>
      <c r="X7493">
        <v>0</v>
      </c>
      <c r="Y7493" t="s">
        <v>12419</v>
      </c>
      <c r="Z7493" t="s">
        <v>12420</v>
      </c>
      <c r="AA7493" t="s">
        <v>12421</v>
      </c>
      <c r="AB7493" t="s">
        <v>12422</v>
      </c>
      <c r="AC7493">
        <v>2</v>
      </c>
      <c r="AD7493" s="123">
        <v>39111</v>
      </c>
      <c r="AE7493" t="s">
        <v>12423</v>
      </c>
      <c r="AG7493">
        <v>40003063</v>
      </c>
      <c r="AL7493" t="s">
        <v>12422</v>
      </c>
      <c r="AN7493">
        <v>500114501</v>
      </c>
      <c r="AO7493">
        <v>16</v>
      </c>
      <c r="AP7493" t="s">
        <v>12424</v>
      </c>
      <c r="AQ7493" t="s">
        <v>11408</v>
      </c>
      <c r="AR7493">
        <v>4100</v>
      </c>
      <c r="AS7493" t="s">
        <v>12491</v>
      </c>
      <c r="AT7493">
        <v>2005</v>
      </c>
      <c r="AV7493" t="s">
        <v>14905</v>
      </c>
      <c r="AW7493">
        <v>116100</v>
      </c>
    </row>
    <row r="7494" spans="1:49" x14ac:dyDescent="0.25">
      <c r="A7494">
        <v>4100</v>
      </c>
      <c r="B7494">
        <v>30030</v>
      </c>
      <c r="C7494">
        <v>4017</v>
      </c>
      <c r="D7494">
        <v>413</v>
      </c>
      <c r="E7494" s="124" t="s">
        <v>14554</v>
      </c>
      <c r="F7494" t="str">
        <f t="shared" si="126"/>
        <v>Chad LumanHEINZEN MFG INC</v>
      </c>
      <c r="G7494" s="150" t="str">
        <f t="shared" si="125"/>
        <v>Chad Luman</v>
      </c>
      <c r="H7494" s="149" t="s">
        <v>4327</v>
      </c>
      <c r="I7494">
        <v>40008653</v>
      </c>
      <c r="K7494" t="s">
        <v>14906</v>
      </c>
      <c r="L7494" t="s">
        <v>14907</v>
      </c>
      <c r="M7494" t="s">
        <v>13237</v>
      </c>
      <c r="N7494">
        <v>95020</v>
      </c>
      <c r="Q7494" t="s">
        <v>12415</v>
      </c>
      <c r="R7494" t="s">
        <v>12416</v>
      </c>
      <c r="S7494" t="s">
        <v>14908</v>
      </c>
      <c r="U7494" t="s">
        <v>12418</v>
      </c>
      <c r="W7494">
        <v>11</v>
      </c>
      <c r="X7494">
        <v>0</v>
      </c>
      <c r="Y7494" t="s">
        <v>12419</v>
      </c>
      <c r="Z7494" t="s">
        <v>12420</v>
      </c>
      <c r="AA7494" t="s">
        <v>12485</v>
      </c>
      <c r="AB7494" t="s">
        <v>12422</v>
      </c>
      <c r="AC7494">
        <v>3</v>
      </c>
      <c r="AD7494" s="123">
        <v>43651</v>
      </c>
      <c r="AE7494" t="s">
        <v>12528</v>
      </c>
      <c r="AG7494">
        <v>40008653</v>
      </c>
      <c r="AL7494" t="s">
        <v>12422</v>
      </c>
      <c r="AN7494">
        <v>508513401</v>
      </c>
      <c r="AO7494">
        <v>16</v>
      </c>
      <c r="AP7494" t="s">
        <v>12424</v>
      </c>
      <c r="AQ7494" t="s">
        <v>11408</v>
      </c>
      <c r="AR7494">
        <v>4100</v>
      </c>
      <c r="AT7494">
        <v>0</v>
      </c>
      <c r="AV7494" t="s">
        <v>14909</v>
      </c>
      <c r="AW7494">
        <v>116100</v>
      </c>
    </row>
    <row r="7495" spans="1:49" x14ac:dyDescent="0.25">
      <c r="A7495">
        <v>4100</v>
      </c>
      <c r="B7495">
        <v>30030</v>
      </c>
      <c r="C7495">
        <v>4017</v>
      </c>
      <c r="D7495">
        <v>413</v>
      </c>
      <c r="E7495" s="124" t="s">
        <v>14554</v>
      </c>
      <c r="F7495" t="str">
        <f t="shared" si="126"/>
        <v>Chad LumanHERSHEY CHOCOLATE &amp; CONFECTIONERY</v>
      </c>
      <c r="G7495" s="150" t="str">
        <f t="shared" si="125"/>
        <v>Chad Luman</v>
      </c>
      <c r="H7495" s="149" t="s">
        <v>4350</v>
      </c>
      <c r="I7495">
        <v>40003954</v>
      </c>
      <c r="J7495" t="s">
        <v>14234</v>
      </c>
      <c r="L7495" t="s">
        <v>4348</v>
      </c>
      <c r="M7495" t="s">
        <v>12560</v>
      </c>
      <c r="O7495">
        <v>806</v>
      </c>
      <c r="P7495" t="s">
        <v>14910</v>
      </c>
      <c r="Q7495" t="s">
        <v>12415</v>
      </c>
      <c r="R7495" t="s">
        <v>12416</v>
      </c>
      <c r="S7495" t="s">
        <v>14911</v>
      </c>
      <c r="U7495" t="s">
        <v>12418</v>
      </c>
      <c r="V7495">
        <v>205</v>
      </c>
      <c r="W7495">
        <v>11</v>
      </c>
      <c r="X7495">
        <v>1</v>
      </c>
      <c r="Y7495" t="s">
        <v>12472</v>
      </c>
      <c r="Z7495" t="s">
        <v>12420</v>
      </c>
      <c r="AA7495" t="s">
        <v>12421</v>
      </c>
      <c r="AB7495" t="s">
        <v>12830</v>
      </c>
      <c r="AC7495">
        <v>2</v>
      </c>
      <c r="AD7495" s="123">
        <v>39111</v>
      </c>
      <c r="AE7495" t="s">
        <v>12423</v>
      </c>
      <c r="AG7495">
        <v>40003954</v>
      </c>
      <c r="AL7495" t="s">
        <v>12830</v>
      </c>
      <c r="AN7495">
        <v>3904316601</v>
      </c>
      <c r="AO7495">
        <v>16</v>
      </c>
      <c r="AP7495" t="s">
        <v>12424</v>
      </c>
      <c r="AQ7495" t="s">
        <v>11408</v>
      </c>
      <c r="AR7495">
        <v>4100</v>
      </c>
      <c r="AS7495" t="s">
        <v>12491</v>
      </c>
      <c r="AT7495">
        <v>2005</v>
      </c>
      <c r="AV7495" t="s">
        <v>14237</v>
      </c>
      <c r="AW7495">
        <v>116100</v>
      </c>
    </row>
    <row r="7496" spans="1:49" x14ac:dyDescent="0.25">
      <c r="A7496">
        <v>4100</v>
      </c>
      <c r="B7496">
        <v>30030</v>
      </c>
      <c r="C7496">
        <v>4017</v>
      </c>
      <c r="D7496">
        <v>413</v>
      </c>
      <c r="E7496" s="124" t="s">
        <v>14554</v>
      </c>
      <c r="F7496" t="str">
        <f t="shared" si="126"/>
        <v>Chad LumanHILMAR CHEESE COMPANY</v>
      </c>
      <c r="G7496" s="150" t="str">
        <f t="shared" si="125"/>
        <v>Chad Luman</v>
      </c>
      <c r="H7496" s="149" t="s">
        <v>4371</v>
      </c>
      <c r="I7496">
        <v>40002792</v>
      </c>
      <c r="K7496" t="s">
        <v>14912</v>
      </c>
      <c r="L7496" t="s">
        <v>14913</v>
      </c>
      <c r="M7496" t="s">
        <v>13237</v>
      </c>
      <c r="N7496" t="s">
        <v>14914</v>
      </c>
      <c r="Q7496" t="s">
        <v>12415</v>
      </c>
      <c r="R7496" t="s">
        <v>12416</v>
      </c>
      <c r="U7496" t="s">
        <v>12418</v>
      </c>
      <c r="W7496">
        <v>11</v>
      </c>
      <c r="X7496">
        <v>1</v>
      </c>
      <c r="Y7496" t="s">
        <v>12419</v>
      </c>
      <c r="Z7496" t="s">
        <v>12420</v>
      </c>
      <c r="AA7496" t="s">
        <v>12421</v>
      </c>
      <c r="AB7496" t="s">
        <v>12422</v>
      </c>
      <c r="AC7496">
        <v>2</v>
      </c>
      <c r="AD7496" s="123">
        <v>39111</v>
      </c>
      <c r="AE7496" t="s">
        <v>12423</v>
      </c>
      <c r="AG7496">
        <v>40002792</v>
      </c>
      <c r="AL7496" t="s">
        <v>12422</v>
      </c>
      <c r="AN7496">
        <v>504782771</v>
      </c>
      <c r="AO7496">
        <v>16</v>
      </c>
      <c r="AP7496" t="s">
        <v>12424</v>
      </c>
      <c r="AQ7496" t="s">
        <v>11408</v>
      </c>
      <c r="AR7496">
        <v>4100</v>
      </c>
      <c r="AT7496">
        <v>2005</v>
      </c>
      <c r="AV7496" t="s">
        <v>14915</v>
      </c>
      <c r="AW7496">
        <v>116100</v>
      </c>
    </row>
    <row r="7497" spans="1:49" x14ac:dyDescent="0.25">
      <c r="A7497">
        <v>4100</v>
      </c>
      <c r="B7497">
        <v>30030</v>
      </c>
      <c r="C7497">
        <v>4017</v>
      </c>
      <c r="D7497">
        <v>413</v>
      </c>
      <c r="E7497" s="124" t="s">
        <v>14554</v>
      </c>
      <c r="F7497" t="str">
        <f t="shared" si="126"/>
        <v>Chad LumanHORMEL FOODS CORPORATION</v>
      </c>
      <c r="G7497" s="150" t="str">
        <f t="shared" si="125"/>
        <v>Chad Luman</v>
      </c>
      <c r="H7497" s="149" t="s">
        <v>4431</v>
      </c>
      <c r="I7497">
        <v>40008471</v>
      </c>
      <c r="L7497" t="s">
        <v>14182</v>
      </c>
      <c r="M7497" t="s">
        <v>12976</v>
      </c>
      <c r="O7497">
        <v>900</v>
      </c>
      <c r="P7497">
        <v>55912</v>
      </c>
      <c r="Q7497" t="s">
        <v>12415</v>
      </c>
      <c r="R7497" t="s">
        <v>12416</v>
      </c>
      <c r="S7497" t="s">
        <v>14916</v>
      </c>
      <c r="U7497" t="s">
        <v>12418</v>
      </c>
      <c r="W7497">
        <v>11</v>
      </c>
      <c r="X7497">
        <v>1</v>
      </c>
      <c r="Y7497" t="s">
        <v>12419</v>
      </c>
      <c r="Z7497" t="s">
        <v>12420</v>
      </c>
      <c r="AA7497" t="s">
        <v>12429</v>
      </c>
      <c r="AB7497" t="s">
        <v>12422</v>
      </c>
      <c r="AC7497">
        <v>2</v>
      </c>
      <c r="AD7497" s="123">
        <v>43355</v>
      </c>
      <c r="AE7497" t="s">
        <v>12431</v>
      </c>
      <c r="AG7497">
        <v>40008471</v>
      </c>
      <c r="AL7497" t="s">
        <v>12422</v>
      </c>
      <c r="AN7497">
        <v>2409900601</v>
      </c>
      <c r="AO7497">
        <v>16</v>
      </c>
      <c r="AP7497" t="s">
        <v>12424</v>
      </c>
      <c r="AQ7497" t="s">
        <v>11408</v>
      </c>
      <c r="AR7497">
        <v>4100</v>
      </c>
      <c r="AT7497">
        <v>0</v>
      </c>
      <c r="AV7497" t="s">
        <v>14917</v>
      </c>
      <c r="AW7497">
        <v>116100</v>
      </c>
    </row>
    <row r="7498" spans="1:49" x14ac:dyDescent="0.25">
      <c r="A7498">
        <v>4100</v>
      </c>
      <c r="B7498">
        <v>30030</v>
      </c>
      <c r="C7498">
        <v>4017</v>
      </c>
      <c r="D7498">
        <v>413</v>
      </c>
      <c r="E7498" s="124" t="s">
        <v>14554</v>
      </c>
      <c r="F7498" t="str">
        <f t="shared" si="126"/>
        <v>Chad LumanHUHTAMAKI, INC</v>
      </c>
      <c r="G7498" s="150" t="str">
        <f t="shared" si="125"/>
        <v>Chad Luman</v>
      </c>
      <c r="H7498" s="149" t="s">
        <v>4459</v>
      </c>
      <c r="I7498">
        <v>40008509</v>
      </c>
      <c r="K7498" t="s">
        <v>14252</v>
      </c>
      <c r="L7498" t="s">
        <v>14253</v>
      </c>
      <c r="M7498" t="s">
        <v>13999</v>
      </c>
      <c r="N7498">
        <v>66018</v>
      </c>
      <c r="Q7498" t="s">
        <v>12415</v>
      </c>
      <c r="R7498" t="s">
        <v>12416</v>
      </c>
      <c r="S7498" t="s">
        <v>14918</v>
      </c>
      <c r="U7498" t="s">
        <v>12418</v>
      </c>
      <c r="W7498">
        <v>11</v>
      </c>
      <c r="X7498">
        <v>1</v>
      </c>
      <c r="Y7498" t="s">
        <v>12419</v>
      </c>
      <c r="Z7498" t="s">
        <v>12420</v>
      </c>
      <c r="AA7498" t="s">
        <v>12429</v>
      </c>
      <c r="AB7498" t="s">
        <v>12422</v>
      </c>
      <c r="AC7498">
        <v>2</v>
      </c>
      <c r="AD7498" s="123">
        <v>43397</v>
      </c>
      <c r="AE7498" t="s">
        <v>12431</v>
      </c>
      <c r="AG7498">
        <v>40008509</v>
      </c>
      <c r="AL7498" t="s">
        <v>12422</v>
      </c>
      <c r="AN7498">
        <v>1709125011</v>
      </c>
      <c r="AO7498">
        <v>16</v>
      </c>
      <c r="AP7498" t="s">
        <v>12424</v>
      </c>
      <c r="AQ7498" t="s">
        <v>11408</v>
      </c>
      <c r="AR7498">
        <v>4100</v>
      </c>
      <c r="AT7498">
        <v>0</v>
      </c>
      <c r="AV7498" t="s">
        <v>14255</v>
      </c>
      <c r="AW7498">
        <v>116100</v>
      </c>
    </row>
    <row r="7499" spans="1:49" x14ac:dyDescent="0.25">
      <c r="A7499">
        <v>4100</v>
      </c>
      <c r="B7499">
        <v>30030</v>
      </c>
      <c r="C7499">
        <v>4017</v>
      </c>
      <c r="D7499">
        <v>413</v>
      </c>
      <c r="E7499" s="124" t="s">
        <v>14554</v>
      </c>
      <c r="F7499" t="str">
        <f t="shared" si="126"/>
        <v>Chad LumanIMPOSSIBLE FOODS INC.</v>
      </c>
      <c r="G7499" s="150" t="str">
        <f t="shared" si="125"/>
        <v>Chad Luman</v>
      </c>
      <c r="H7499" s="149" t="s">
        <v>4538</v>
      </c>
      <c r="I7499">
        <v>40008884</v>
      </c>
      <c r="K7499" t="s">
        <v>14919</v>
      </c>
      <c r="L7499" t="s">
        <v>14920</v>
      </c>
      <c r="M7499" t="s">
        <v>13237</v>
      </c>
      <c r="N7499">
        <v>94063</v>
      </c>
      <c r="Q7499" t="s">
        <v>12415</v>
      </c>
      <c r="R7499" t="s">
        <v>12416</v>
      </c>
      <c r="S7499" t="s">
        <v>14921</v>
      </c>
      <c r="U7499" t="s">
        <v>12418</v>
      </c>
      <c r="W7499">
        <v>11</v>
      </c>
      <c r="X7499">
        <v>1</v>
      </c>
      <c r="Y7499" t="s">
        <v>12419</v>
      </c>
      <c r="Z7499" t="s">
        <v>12420</v>
      </c>
      <c r="AA7499" t="s">
        <v>12485</v>
      </c>
      <c r="AB7499" t="s">
        <v>12430</v>
      </c>
      <c r="AC7499">
        <v>2</v>
      </c>
      <c r="AD7499" s="123">
        <v>43998</v>
      </c>
      <c r="AE7499" t="s">
        <v>12486</v>
      </c>
      <c r="AG7499">
        <v>40008884</v>
      </c>
      <c r="AL7499" t="s">
        <v>12430</v>
      </c>
      <c r="AN7499">
        <v>508127901</v>
      </c>
      <c r="AO7499">
        <v>16</v>
      </c>
      <c r="AP7499" t="s">
        <v>12424</v>
      </c>
      <c r="AQ7499" t="s">
        <v>11408</v>
      </c>
      <c r="AR7499">
        <v>4100</v>
      </c>
      <c r="AT7499">
        <v>0</v>
      </c>
      <c r="AV7499" t="s">
        <v>14922</v>
      </c>
      <c r="AW7499">
        <v>116100</v>
      </c>
    </row>
    <row r="7500" spans="1:49" x14ac:dyDescent="0.25">
      <c r="A7500">
        <v>4100</v>
      </c>
      <c r="B7500">
        <v>30030</v>
      </c>
      <c r="C7500">
        <v>4017</v>
      </c>
      <c r="D7500">
        <v>413</v>
      </c>
      <c r="E7500" s="124" t="s">
        <v>14554</v>
      </c>
      <c r="F7500" t="str">
        <f t="shared" si="126"/>
        <v>Chad LumanINTERNATIONAL GAME TECH.</v>
      </c>
      <c r="G7500" s="150" t="str">
        <f t="shared" si="125"/>
        <v>Chad Luman</v>
      </c>
      <c r="H7500" s="149" t="s">
        <v>4717</v>
      </c>
      <c r="I7500">
        <v>40002968</v>
      </c>
      <c r="K7500" t="s">
        <v>14923</v>
      </c>
      <c r="L7500" t="s">
        <v>14792</v>
      </c>
      <c r="M7500" t="s">
        <v>14582</v>
      </c>
      <c r="N7500" t="s">
        <v>14924</v>
      </c>
      <c r="Q7500" t="s">
        <v>12415</v>
      </c>
      <c r="R7500" t="s">
        <v>12416</v>
      </c>
      <c r="S7500" t="s">
        <v>14925</v>
      </c>
      <c r="U7500" t="s">
        <v>12418</v>
      </c>
      <c r="W7500">
        <v>11</v>
      </c>
      <c r="X7500">
        <v>1</v>
      </c>
      <c r="Y7500" t="s">
        <v>12765</v>
      </c>
      <c r="Z7500" t="s">
        <v>12420</v>
      </c>
      <c r="AA7500" t="s">
        <v>12421</v>
      </c>
      <c r="AB7500" t="s">
        <v>12422</v>
      </c>
      <c r="AC7500">
        <v>2</v>
      </c>
      <c r="AD7500" s="123">
        <v>39111</v>
      </c>
      <c r="AE7500" t="s">
        <v>12423</v>
      </c>
      <c r="AG7500">
        <v>40002968</v>
      </c>
      <c r="AL7500" t="s">
        <v>12422</v>
      </c>
      <c r="AN7500">
        <v>2903101001</v>
      </c>
      <c r="AO7500">
        <v>16</v>
      </c>
      <c r="AP7500" t="s">
        <v>12424</v>
      </c>
      <c r="AQ7500" t="s">
        <v>11408</v>
      </c>
      <c r="AR7500">
        <v>4100</v>
      </c>
      <c r="AT7500">
        <v>2005</v>
      </c>
      <c r="AV7500" t="s">
        <v>14926</v>
      </c>
      <c r="AW7500">
        <v>116100</v>
      </c>
    </row>
    <row r="7501" spans="1:49" x14ac:dyDescent="0.25">
      <c r="A7501">
        <v>4100</v>
      </c>
      <c r="B7501">
        <v>30030</v>
      </c>
      <c r="C7501">
        <v>4017</v>
      </c>
      <c r="D7501">
        <v>413</v>
      </c>
      <c r="E7501" s="124" t="s">
        <v>14554</v>
      </c>
      <c r="F7501" t="str">
        <f t="shared" si="126"/>
        <v>Chad LumanINTERNATIONAL PAPER - GILROY</v>
      </c>
      <c r="G7501" s="150" t="str">
        <f t="shared" si="125"/>
        <v>Chad Luman</v>
      </c>
      <c r="H7501" s="149" t="s">
        <v>4723</v>
      </c>
      <c r="I7501">
        <v>40007089</v>
      </c>
      <c r="L7501" t="s">
        <v>14927</v>
      </c>
      <c r="M7501" t="s">
        <v>12521</v>
      </c>
      <c r="O7501">
        <v>396</v>
      </c>
      <c r="P7501">
        <v>45150</v>
      </c>
      <c r="Q7501" t="s">
        <v>12415</v>
      </c>
      <c r="R7501" t="s">
        <v>12416</v>
      </c>
      <c r="S7501" t="s">
        <v>14928</v>
      </c>
      <c r="U7501" t="s">
        <v>12418</v>
      </c>
      <c r="V7501">
        <v>244</v>
      </c>
      <c r="W7501">
        <v>11</v>
      </c>
      <c r="X7501">
        <v>1</v>
      </c>
      <c r="Y7501" t="s">
        <v>12419</v>
      </c>
      <c r="Z7501" t="s">
        <v>12420</v>
      </c>
      <c r="AA7501" t="s">
        <v>12429</v>
      </c>
      <c r="AB7501" t="s">
        <v>12422</v>
      </c>
      <c r="AC7501">
        <v>2</v>
      </c>
      <c r="AD7501" s="123">
        <v>41414</v>
      </c>
      <c r="AE7501" t="s">
        <v>12431</v>
      </c>
      <c r="AG7501">
        <v>40007089</v>
      </c>
      <c r="AL7501" t="s">
        <v>12422</v>
      </c>
      <c r="AN7501">
        <v>3602516101</v>
      </c>
      <c r="AO7501">
        <v>16</v>
      </c>
      <c r="AP7501" t="s">
        <v>12424</v>
      </c>
      <c r="AQ7501" t="s">
        <v>11408</v>
      </c>
      <c r="AR7501">
        <v>4100</v>
      </c>
      <c r="AT7501">
        <v>0</v>
      </c>
      <c r="AV7501" t="s">
        <v>14926</v>
      </c>
      <c r="AW7501">
        <v>116100</v>
      </c>
    </row>
    <row r="7502" spans="1:49" x14ac:dyDescent="0.25">
      <c r="A7502">
        <v>4100</v>
      </c>
      <c r="B7502">
        <v>30030</v>
      </c>
      <c r="C7502">
        <v>4017</v>
      </c>
      <c r="D7502">
        <v>413</v>
      </c>
      <c r="E7502" s="124" t="s">
        <v>14554</v>
      </c>
      <c r="F7502" t="str">
        <f t="shared" si="126"/>
        <v>Chad LumanIT'S IT ICE CREAM</v>
      </c>
      <c r="G7502" s="150" t="str">
        <f t="shared" si="125"/>
        <v>Chad Luman</v>
      </c>
      <c r="H7502" s="149" t="s">
        <v>4798</v>
      </c>
      <c r="I7502">
        <v>40001141</v>
      </c>
      <c r="K7502" t="s">
        <v>14929</v>
      </c>
      <c r="L7502" t="s">
        <v>14930</v>
      </c>
      <c r="M7502" t="s">
        <v>13237</v>
      </c>
      <c r="N7502" t="s">
        <v>14931</v>
      </c>
      <c r="Q7502" t="s">
        <v>12415</v>
      </c>
      <c r="R7502" t="s">
        <v>12416</v>
      </c>
      <c r="S7502" t="s">
        <v>14932</v>
      </c>
      <c r="U7502" t="s">
        <v>12418</v>
      </c>
      <c r="W7502">
        <v>11</v>
      </c>
      <c r="X7502">
        <v>1</v>
      </c>
      <c r="Y7502" t="s">
        <v>12419</v>
      </c>
      <c r="Z7502" t="s">
        <v>12420</v>
      </c>
      <c r="AA7502" t="s">
        <v>12421</v>
      </c>
      <c r="AB7502" t="s">
        <v>12422</v>
      </c>
      <c r="AC7502">
        <v>2</v>
      </c>
      <c r="AD7502" s="123">
        <v>39111</v>
      </c>
      <c r="AE7502" t="s">
        <v>12423</v>
      </c>
      <c r="AG7502">
        <v>40001141</v>
      </c>
      <c r="AL7502" t="s">
        <v>12422</v>
      </c>
      <c r="AN7502">
        <v>508104401</v>
      </c>
      <c r="AO7502">
        <v>16</v>
      </c>
      <c r="AP7502" t="s">
        <v>12424</v>
      </c>
      <c r="AQ7502" t="s">
        <v>11408</v>
      </c>
      <c r="AR7502">
        <v>4100</v>
      </c>
      <c r="AT7502">
        <v>2005</v>
      </c>
      <c r="AV7502" t="s">
        <v>14933</v>
      </c>
      <c r="AW7502">
        <v>116100</v>
      </c>
    </row>
    <row r="7503" spans="1:49" x14ac:dyDescent="0.25">
      <c r="A7503">
        <v>4100</v>
      </c>
      <c r="B7503">
        <v>30030</v>
      </c>
      <c r="C7503">
        <v>4017</v>
      </c>
      <c r="D7503">
        <v>413</v>
      </c>
      <c r="E7503" s="124" t="s">
        <v>14554</v>
      </c>
      <c r="F7503" t="str">
        <f t="shared" si="126"/>
        <v>Chad LumanJAMES HARDIE BUILDING PRODUCTS, INC</v>
      </c>
      <c r="G7503" s="150" t="str">
        <f t="shared" si="125"/>
        <v>Chad Luman</v>
      </c>
      <c r="H7503" s="149" t="s">
        <v>4863</v>
      </c>
      <c r="I7503">
        <v>40002965</v>
      </c>
      <c r="K7503" t="s">
        <v>14934</v>
      </c>
      <c r="L7503" t="s">
        <v>14306</v>
      </c>
      <c r="M7503" t="s">
        <v>13237</v>
      </c>
      <c r="N7503">
        <v>92691</v>
      </c>
      <c r="Q7503" t="s">
        <v>12415</v>
      </c>
      <c r="R7503" t="s">
        <v>12416</v>
      </c>
      <c r="S7503" t="s">
        <v>14935</v>
      </c>
      <c r="U7503" t="s">
        <v>12418</v>
      </c>
      <c r="V7503">
        <v>206</v>
      </c>
      <c r="W7503">
        <v>11</v>
      </c>
      <c r="X7503">
        <v>1</v>
      </c>
      <c r="Y7503" t="s">
        <v>12419</v>
      </c>
      <c r="Z7503" t="s">
        <v>12420</v>
      </c>
      <c r="AA7503" t="s">
        <v>12421</v>
      </c>
      <c r="AB7503" t="s">
        <v>12422</v>
      </c>
      <c r="AC7503">
        <v>2</v>
      </c>
      <c r="AD7503" s="123">
        <v>39111</v>
      </c>
      <c r="AE7503" t="s">
        <v>12423</v>
      </c>
      <c r="AG7503">
        <v>40002965</v>
      </c>
      <c r="AL7503" t="s">
        <v>12422</v>
      </c>
      <c r="AN7503">
        <v>505965801</v>
      </c>
      <c r="AO7503">
        <v>16</v>
      </c>
      <c r="AP7503" t="s">
        <v>12424</v>
      </c>
      <c r="AQ7503" t="s">
        <v>11408</v>
      </c>
      <c r="AR7503">
        <v>4100</v>
      </c>
      <c r="AT7503">
        <v>2005</v>
      </c>
      <c r="AV7503" t="s">
        <v>14308</v>
      </c>
      <c r="AW7503">
        <v>116100</v>
      </c>
    </row>
    <row r="7504" spans="1:49" x14ac:dyDescent="0.25">
      <c r="A7504">
        <v>4100</v>
      </c>
      <c r="B7504">
        <v>30030</v>
      </c>
      <c r="C7504">
        <v>4017</v>
      </c>
      <c r="D7504">
        <v>413</v>
      </c>
      <c r="E7504" s="124" t="s">
        <v>14554</v>
      </c>
      <c r="F7504" t="str">
        <f t="shared" si="126"/>
        <v>Chad LumanJELLY BELLY CANDY CO.</v>
      </c>
      <c r="G7504" s="150" t="str">
        <f t="shared" si="125"/>
        <v>Chad Luman</v>
      </c>
      <c r="H7504" s="149" t="s">
        <v>4910</v>
      </c>
      <c r="I7504">
        <v>40001138</v>
      </c>
      <c r="J7504" t="s">
        <v>12492</v>
      </c>
      <c r="K7504" t="s">
        <v>14936</v>
      </c>
      <c r="L7504" t="s">
        <v>12531</v>
      </c>
      <c r="M7504" t="s">
        <v>13237</v>
      </c>
      <c r="N7504" t="s">
        <v>14937</v>
      </c>
      <c r="Q7504" t="s">
        <v>12415</v>
      </c>
      <c r="R7504" t="s">
        <v>12416</v>
      </c>
      <c r="S7504" t="s">
        <v>14938</v>
      </c>
      <c r="U7504" t="s">
        <v>12418</v>
      </c>
      <c r="W7504">
        <v>11</v>
      </c>
      <c r="X7504">
        <v>1</v>
      </c>
      <c r="Y7504" t="s">
        <v>12419</v>
      </c>
      <c r="Z7504" t="s">
        <v>12420</v>
      </c>
      <c r="AA7504" t="s">
        <v>12421</v>
      </c>
      <c r="AB7504" t="s">
        <v>12422</v>
      </c>
      <c r="AC7504">
        <v>2</v>
      </c>
      <c r="AD7504" s="123">
        <v>39111</v>
      </c>
      <c r="AE7504" t="s">
        <v>12423</v>
      </c>
      <c r="AG7504">
        <v>40001138</v>
      </c>
      <c r="AL7504" t="s">
        <v>12422</v>
      </c>
      <c r="AN7504">
        <v>509511701</v>
      </c>
      <c r="AO7504">
        <v>16</v>
      </c>
      <c r="AP7504" t="s">
        <v>12424</v>
      </c>
      <c r="AQ7504" t="s">
        <v>11408</v>
      </c>
      <c r="AR7504">
        <v>4100</v>
      </c>
      <c r="AT7504">
        <v>2005</v>
      </c>
      <c r="AV7504" t="s">
        <v>14939</v>
      </c>
      <c r="AW7504">
        <v>116100</v>
      </c>
    </row>
    <row r="7505" spans="1:49" x14ac:dyDescent="0.25">
      <c r="A7505">
        <v>4100</v>
      </c>
      <c r="B7505">
        <v>30030</v>
      </c>
      <c r="C7505">
        <v>4017</v>
      </c>
      <c r="D7505">
        <v>413</v>
      </c>
      <c r="E7505" s="124" t="s">
        <v>14554</v>
      </c>
      <c r="F7505" t="str">
        <f t="shared" si="126"/>
        <v>Chad LumanJEROME AND HORNER</v>
      </c>
      <c r="G7505" s="150" t="str">
        <f t="shared" si="125"/>
        <v>Chad Luman</v>
      </c>
      <c r="H7505" s="149" t="s">
        <v>4917</v>
      </c>
      <c r="I7505">
        <v>40007990</v>
      </c>
      <c r="K7505" t="s">
        <v>14940</v>
      </c>
      <c r="L7505" t="s">
        <v>13000</v>
      </c>
      <c r="M7505" t="s">
        <v>13237</v>
      </c>
      <c r="N7505">
        <v>94608</v>
      </c>
      <c r="Q7505" t="s">
        <v>12415</v>
      </c>
      <c r="R7505" t="s">
        <v>12416</v>
      </c>
      <c r="S7505" t="s">
        <v>14941</v>
      </c>
      <c r="U7505" t="s">
        <v>12418</v>
      </c>
      <c r="W7505">
        <v>11</v>
      </c>
      <c r="X7505">
        <v>1</v>
      </c>
      <c r="Y7505" t="s">
        <v>12419</v>
      </c>
      <c r="Z7505" t="s">
        <v>12420</v>
      </c>
      <c r="AA7505" t="s">
        <v>12429</v>
      </c>
      <c r="AB7505" t="s">
        <v>12430</v>
      </c>
      <c r="AC7505">
        <v>2</v>
      </c>
      <c r="AD7505" s="123">
        <v>42751</v>
      </c>
      <c r="AE7505" t="s">
        <v>12431</v>
      </c>
      <c r="AG7505">
        <v>40007990</v>
      </c>
      <c r="AL7505" t="s">
        <v>12430</v>
      </c>
      <c r="AN7505">
        <v>500123501</v>
      </c>
      <c r="AO7505">
        <v>16</v>
      </c>
      <c r="AP7505" t="s">
        <v>12424</v>
      </c>
      <c r="AQ7505" t="s">
        <v>11408</v>
      </c>
      <c r="AR7505">
        <v>4100</v>
      </c>
      <c r="AT7505">
        <v>0</v>
      </c>
      <c r="AV7505" t="s">
        <v>14942</v>
      </c>
      <c r="AW7505">
        <v>116100</v>
      </c>
    </row>
    <row r="7506" spans="1:49" x14ac:dyDescent="0.25">
      <c r="A7506">
        <v>4100</v>
      </c>
      <c r="B7506">
        <v>30030</v>
      </c>
      <c r="C7506">
        <v>4017</v>
      </c>
      <c r="D7506">
        <v>413</v>
      </c>
      <c r="E7506" s="124" t="s">
        <v>14554</v>
      </c>
      <c r="F7506" t="str">
        <f t="shared" si="126"/>
        <v>Chad LumanJOHNS MANVILLE INT'L INC</v>
      </c>
      <c r="G7506" s="150" t="str">
        <f t="shared" si="125"/>
        <v>Chad Luman</v>
      </c>
      <c r="H7506" s="149" t="s">
        <v>4965</v>
      </c>
      <c r="I7506">
        <v>40001196</v>
      </c>
      <c r="J7506" t="s">
        <v>12880</v>
      </c>
      <c r="K7506" t="s">
        <v>14943</v>
      </c>
      <c r="L7506" t="s">
        <v>12881</v>
      </c>
      <c r="M7506" t="s">
        <v>12882</v>
      </c>
      <c r="N7506" t="s">
        <v>14312</v>
      </c>
      <c r="Q7506" t="s">
        <v>12415</v>
      </c>
      <c r="R7506" t="s">
        <v>12416</v>
      </c>
      <c r="S7506" t="s">
        <v>14944</v>
      </c>
      <c r="U7506" t="s">
        <v>12418</v>
      </c>
      <c r="V7506">
        <v>214</v>
      </c>
      <c r="W7506">
        <v>11</v>
      </c>
      <c r="X7506">
        <v>1</v>
      </c>
      <c r="Y7506" t="s">
        <v>12765</v>
      </c>
      <c r="Z7506" t="s">
        <v>12420</v>
      </c>
      <c r="AA7506" t="s">
        <v>12421</v>
      </c>
      <c r="AB7506" t="s">
        <v>12473</v>
      </c>
      <c r="AC7506">
        <v>2</v>
      </c>
      <c r="AD7506" s="123">
        <v>39111</v>
      </c>
      <c r="AE7506" t="s">
        <v>12423</v>
      </c>
      <c r="AG7506">
        <v>40001196</v>
      </c>
      <c r="AL7506" t="s">
        <v>12473</v>
      </c>
      <c r="AN7506">
        <v>603101401</v>
      </c>
      <c r="AO7506">
        <v>16</v>
      </c>
      <c r="AP7506" t="s">
        <v>12424</v>
      </c>
      <c r="AQ7506" t="s">
        <v>11408</v>
      </c>
      <c r="AR7506">
        <v>4100</v>
      </c>
      <c r="AS7506" t="s">
        <v>12491</v>
      </c>
      <c r="AT7506">
        <v>0</v>
      </c>
      <c r="AV7506" t="s">
        <v>12885</v>
      </c>
      <c r="AW7506">
        <v>116100</v>
      </c>
    </row>
    <row r="7507" spans="1:49" x14ac:dyDescent="0.25">
      <c r="A7507">
        <v>4100</v>
      </c>
      <c r="B7507">
        <v>30030</v>
      </c>
      <c r="C7507">
        <v>4017</v>
      </c>
      <c r="D7507">
        <v>413</v>
      </c>
      <c r="E7507" s="124" t="s">
        <v>14554</v>
      </c>
      <c r="F7507" t="str">
        <f t="shared" si="126"/>
        <v>Chad LumanJOHNS MANVILLE INT'L INC.  WILLOWS</v>
      </c>
      <c r="G7507" s="150" t="str">
        <f t="shared" si="125"/>
        <v>Chad Luman</v>
      </c>
      <c r="H7507" s="149" t="s">
        <v>4967</v>
      </c>
      <c r="I7507">
        <v>40004013</v>
      </c>
      <c r="J7507" t="s">
        <v>14945</v>
      </c>
      <c r="L7507" t="s">
        <v>12881</v>
      </c>
      <c r="M7507" t="s">
        <v>12882</v>
      </c>
      <c r="O7507">
        <v>5108</v>
      </c>
      <c r="P7507" t="s">
        <v>14312</v>
      </c>
      <c r="Q7507" t="s">
        <v>12415</v>
      </c>
      <c r="R7507" t="s">
        <v>12416</v>
      </c>
      <c r="S7507" t="s">
        <v>14946</v>
      </c>
      <c r="U7507" t="s">
        <v>12418</v>
      </c>
      <c r="V7507">
        <v>214</v>
      </c>
      <c r="W7507">
        <v>11</v>
      </c>
      <c r="X7507">
        <v>1</v>
      </c>
      <c r="Y7507" t="s">
        <v>12765</v>
      </c>
      <c r="Z7507" t="s">
        <v>12420</v>
      </c>
      <c r="AA7507" t="s">
        <v>12421</v>
      </c>
      <c r="AB7507" t="s">
        <v>12473</v>
      </c>
      <c r="AC7507">
        <v>2</v>
      </c>
      <c r="AD7507" s="123">
        <v>39111</v>
      </c>
      <c r="AE7507" t="s">
        <v>12423</v>
      </c>
      <c r="AG7507">
        <v>40004013</v>
      </c>
      <c r="AL7507" t="s">
        <v>12473</v>
      </c>
      <c r="AN7507">
        <v>603101401</v>
      </c>
      <c r="AO7507">
        <v>16</v>
      </c>
      <c r="AP7507" t="s">
        <v>12424</v>
      </c>
      <c r="AQ7507" t="s">
        <v>11408</v>
      </c>
      <c r="AR7507">
        <v>4100</v>
      </c>
      <c r="AT7507">
        <v>2005</v>
      </c>
      <c r="AV7507" t="s">
        <v>12885</v>
      </c>
      <c r="AW7507">
        <v>116100</v>
      </c>
    </row>
    <row r="7508" spans="1:49" x14ac:dyDescent="0.25">
      <c r="A7508">
        <v>4100</v>
      </c>
      <c r="B7508">
        <v>30030</v>
      </c>
      <c r="C7508">
        <v>4017</v>
      </c>
      <c r="D7508">
        <v>413</v>
      </c>
      <c r="E7508" s="124" t="s">
        <v>14554</v>
      </c>
      <c r="F7508" t="str">
        <f t="shared" si="126"/>
        <v>Chad LumanKAMAN IND'L - SSF</v>
      </c>
      <c r="G7508" s="150" t="str">
        <f t="shared" si="125"/>
        <v>Chad Luman</v>
      </c>
      <c r="H7508" s="149" t="s">
        <v>5084</v>
      </c>
      <c r="I7508">
        <v>40008379</v>
      </c>
      <c r="K7508" t="s">
        <v>12894</v>
      </c>
      <c r="L7508" t="s">
        <v>12895</v>
      </c>
      <c r="M7508" t="s">
        <v>12896</v>
      </c>
      <c r="N7508">
        <v>46802</v>
      </c>
      <c r="Q7508" t="s">
        <v>12415</v>
      </c>
      <c r="R7508" t="s">
        <v>12416</v>
      </c>
      <c r="S7508" t="s">
        <v>14947</v>
      </c>
      <c r="U7508" t="s">
        <v>12418</v>
      </c>
      <c r="V7508">
        <v>207</v>
      </c>
      <c r="W7508">
        <v>11</v>
      </c>
      <c r="X7508">
        <v>2</v>
      </c>
      <c r="Y7508" t="s">
        <v>12472</v>
      </c>
      <c r="Z7508" t="s">
        <v>12420</v>
      </c>
      <c r="AA7508" t="s">
        <v>12429</v>
      </c>
      <c r="AB7508" t="s">
        <v>12422</v>
      </c>
      <c r="AC7508">
        <v>2</v>
      </c>
      <c r="AD7508" s="123">
        <v>43228</v>
      </c>
      <c r="AE7508" t="s">
        <v>12431</v>
      </c>
      <c r="AG7508">
        <v>40008379</v>
      </c>
      <c r="AL7508" t="s">
        <v>12422</v>
      </c>
      <c r="AN7508">
        <v>1500304701</v>
      </c>
      <c r="AO7508">
        <v>16</v>
      </c>
      <c r="AP7508" t="s">
        <v>12424</v>
      </c>
      <c r="AQ7508" t="s">
        <v>11408</v>
      </c>
      <c r="AR7508">
        <v>4100</v>
      </c>
      <c r="AT7508">
        <v>0</v>
      </c>
      <c r="AV7508" t="s">
        <v>14948</v>
      </c>
      <c r="AW7508">
        <v>116100</v>
      </c>
    </row>
    <row r="7509" spans="1:49" x14ac:dyDescent="0.25">
      <c r="A7509">
        <v>4100</v>
      </c>
      <c r="B7509">
        <v>30030</v>
      </c>
      <c r="C7509">
        <v>4017</v>
      </c>
      <c r="D7509">
        <v>413</v>
      </c>
      <c r="E7509" s="124" t="s">
        <v>14554</v>
      </c>
      <c r="F7509" t="str">
        <f t="shared" si="126"/>
        <v>Chad LumanKELLOGG - SAN JOSE PLANT #0379</v>
      </c>
      <c r="G7509" s="150" t="str">
        <f t="shared" si="125"/>
        <v>Chad Luman</v>
      </c>
      <c r="H7509" s="149" t="s">
        <v>5161</v>
      </c>
      <c r="I7509">
        <v>40006978</v>
      </c>
      <c r="J7509" t="s">
        <v>14949</v>
      </c>
      <c r="L7509" t="s">
        <v>14326</v>
      </c>
      <c r="M7509" t="s">
        <v>12684</v>
      </c>
      <c r="O7509">
        <v>1988</v>
      </c>
      <c r="P7509" t="s">
        <v>14327</v>
      </c>
      <c r="Q7509" t="s">
        <v>12415</v>
      </c>
      <c r="R7509" t="s">
        <v>12416</v>
      </c>
      <c r="S7509" t="s">
        <v>14950</v>
      </c>
      <c r="U7509" t="s">
        <v>12418</v>
      </c>
      <c r="V7509">
        <v>213</v>
      </c>
      <c r="W7509">
        <v>11</v>
      </c>
      <c r="X7509">
        <v>1</v>
      </c>
      <c r="Y7509" t="s">
        <v>12472</v>
      </c>
      <c r="Z7509" t="s">
        <v>12420</v>
      </c>
      <c r="AA7509" t="s">
        <v>12429</v>
      </c>
      <c r="AB7509" t="s">
        <v>12473</v>
      </c>
      <c r="AC7509">
        <v>2</v>
      </c>
      <c r="AD7509" s="123">
        <v>41296</v>
      </c>
      <c r="AE7509" t="s">
        <v>12431</v>
      </c>
      <c r="AG7509">
        <v>40006978</v>
      </c>
      <c r="AL7509" t="s">
        <v>12473</v>
      </c>
      <c r="AN7509">
        <v>2302501101</v>
      </c>
      <c r="AO7509">
        <v>16</v>
      </c>
      <c r="AP7509" t="s">
        <v>12424</v>
      </c>
      <c r="AQ7509" t="s">
        <v>11408</v>
      </c>
      <c r="AR7509">
        <v>4100</v>
      </c>
      <c r="AT7509">
        <v>0</v>
      </c>
      <c r="AV7509" t="s">
        <v>14330</v>
      </c>
      <c r="AW7509">
        <v>116100</v>
      </c>
    </row>
    <row r="7510" spans="1:49" x14ac:dyDescent="0.25">
      <c r="A7510">
        <v>4100</v>
      </c>
      <c r="B7510">
        <v>30030</v>
      </c>
      <c r="C7510">
        <v>4017</v>
      </c>
      <c r="D7510">
        <v>413</v>
      </c>
      <c r="E7510" s="124" t="s">
        <v>14554</v>
      </c>
      <c r="F7510" t="str">
        <f t="shared" si="126"/>
        <v>Chad LumanKELLOGG COMPANY</v>
      </c>
      <c r="G7510" s="150" t="str">
        <f t="shared" si="125"/>
        <v>Chad Luman</v>
      </c>
      <c r="H7510" s="149" t="s">
        <v>5162</v>
      </c>
      <c r="I7510">
        <v>40007049</v>
      </c>
      <c r="J7510" t="s">
        <v>14949</v>
      </c>
      <c r="L7510" t="s">
        <v>14326</v>
      </c>
      <c r="M7510" t="s">
        <v>12684</v>
      </c>
      <c r="N7510" t="s">
        <v>14327</v>
      </c>
      <c r="Q7510" t="s">
        <v>12415</v>
      </c>
      <c r="R7510" t="s">
        <v>12416</v>
      </c>
      <c r="S7510" t="s">
        <v>14951</v>
      </c>
      <c r="U7510" t="s">
        <v>12418</v>
      </c>
      <c r="V7510">
        <v>213</v>
      </c>
      <c r="W7510">
        <v>11</v>
      </c>
      <c r="X7510">
        <v>1</v>
      </c>
      <c r="Y7510" t="s">
        <v>12419</v>
      </c>
      <c r="Z7510" t="s">
        <v>12420</v>
      </c>
      <c r="AA7510" t="s">
        <v>12429</v>
      </c>
      <c r="AB7510" t="s">
        <v>12473</v>
      </c>
      <c r="AC7510">
        <v>2</v>
      </c>
      <c r="AD7510" s="123">
        <v>41367</v>
      </c>
      <c r="AE7510" t="s">
        <v>12431</v>
      </c>
      <c r="AG7510">
        <v>40007049</v>
      </c>
      <c r="AL7510" t="s">
        <v>12473</v>
      </c>
      <c r="AN7510">
        <v>2302501101</v>
      </c>
      <c r="AO7510">
        <v>16</v>
      </c>
      <c r="AP7510" t="s">
        <v>12424</v>
      </c>
      <c r="AQ7510" t="s">
        <v>11408</v>
      </c>
      <c r="AR7510">
        <v>4100</v>
      </c>
      <c r="AT7510">
        <v>0</v>
      </c>
      <c r="AV7510" t="s">
        <v>14330</v>
      </c>
      <c r="AW7510">
        <v>116100</v>
      </c>
    </row>
    <row r="7511" spans="1:49" x14ac:dyDescent="0.25">
      <c r="A7511">
        <v>4100</v>
      </c>
      <c r="B7511">
        <v>30030</v>
      </c>
      <c r="C7511">
        <v>4017</v>
      </c>
      <c r="D7511">
        <v>413</v>
      </c>
      <c r="E7511" s="124" t="s">
        <v>14554</v>
      </c>
      <c r="F7511" t="str">
        <f t="shared" si="126"/>
        <v>Chad LumanKERRY INGREDIENTS &amp; FLAVOURS-UNION</v>
      </c>
      <c r="G7511" s="150" t="str">
        <f t="shared" si="125"/>
        <v>Chad Luman</v>
      </c>
      <c r="H7511" s="149" t="s">
        <v>13648</v>
      </c>
      <c r="I7511">
        <v>40006526</v>
      </c>
      <c r="J7511" t="s">
        <v>14952</v>
      </c>
      <c r="K7511" t="s">
        <v>14953</v>
      </c>
      <c r="L7511" t="s">
        <v>14954</v>
      </c>
      <c r="M7511" t="s">
        <v>14186</v>
      </c>
      <c r="N7511">
        <v>53511</v>
      </c>
      <c r="Q7511" t="s">
        <v>12415</v>
      </c>
      <c r="R7511" t="s">
        <v>12416</v>
      </c>
      <c r="S7511" t="s">
        <v>14955</v>
      </c>
      <c r="U7511" t="s">
        <v>12418</v>
      </c>
      <c r="W7511">
        <v>11</v>
      </c>
      <c r="X7511">
        <v>1</v>
      </c>
      <c r="Y7511" t="s">
        <v>12419</v>
      </c>
      <c r="Z7511" t="s">
        <v>12420</v>
      </c>
      <c r="AA7511" t="s">
        <v>12429</v>
      </c>
      <c r="AB7511" t="s">
        <v>12830</v>
      </c>
      <c r="AC7511">
        <v>2</v>
      </c>
      <c r="AD7511" s="123">
        <v>40634</v>
      </c>
      <c r="AE7511" t="s">
        <v>12431</v>
      </c>
      <c r="AG7511">
        <v>40006526</v>
      </c>
      <c r="AL7511" t="s">
        <v>12422</v>
      </c>
      <c r="AN7511">
        <v>5010500801</v>
      </c>
      <c r="AO7511">
        <v>16</v>
      </c>
      <c r="AP7511" t="s">
        <v>12424</v>
      </c>
      <c r="AQ7511" t="s">
        <v>11408</v>
      </c>
      <c r="AR7511">
        <v>4100</v>
      </c>
      <c r="AT7511">
        <v>0</v>
      </c>
      <c r="AV7511" t="s">
        <v>14956</v>
      </c>
      <c r="AW7511">
        <v>116100</v>
      </c>
    </row>
    <row r="7512" spans="1:49" x14ac:dyDescent="0.25">
      <c r="A7512">
        <v>4100</v>
      </c>
      <c r="B7512">
        <v>30030</v>
      </c>
      <c r="C7512">
        <v>4017</v>
      </c>
      <c r="D7512">
        <v>413</v>
      </c>
      <c r="E7512" s="124" t="s">
        <v>14554</v>
      </c>
      <c r="F7512" t="str">
        <f t="shared" si="126"/>
        <v>Chad LumanKINEMATIC AUTOMATION, INC.</v>
      </c>
      <c r="G7512" s="150" t="str">
        <f t="shared" si="125"/>
        <v>Chad Luman</v>
      </c>
      <c r="H7512" s="149" t="s">
        <v>5231</v>
      </c>
      <c r="I7512">
        <v>40007642</v>
      </c>
      <c r="L7512" t="s">
        <v>14957</v>
      </c>
      <c r="M7512" t="s">
        <v>13237</v>
      </c>
      <c r="O7512">
        <v>69</v>
      </c>
      <c r="P7512">
        <v>95383</v>
      </c>
      <c r="Q7512" t="s">
        <v>12415</v>
      </c>
      <c r="R7512" t="s">
        <v>12416</v>
      </c>
      <c r="S7512" t="s">
        <v>14958</v>
      </c>
      <c r="U7512" t="s">
        <v>12418</v>
      </c>
      <c r="W7512">
        <v>11</v>
      </c>
      <c r="X7512">
        <v>0</v>
      </c>
      <c r="Y7512" t="s">
        <v>12419</v>
      </c>
      <c r="Z7512" t="s">
        <v>12420</v>
      </c>
      <c r="AA7512" t="s">
        <v>12429</v>
      </c>
      <c r="AB7512" t="s">
        <v>12422</v>
      </c>
      <c r="AC7512">
        <v>2</v>
      </c>
      <c r="AD7512" s="123">
        <v>42212</v>
      </c>
      <c r="AE7512" t="s">
        <v>12431</v>
      </c>
      <c r="AG7512">
        <v>40007642</v>
      </c>
      <c r="AL7512" t="s">
        <v>12422</v>
      </c>
      <c r="AN7512">
        <v>510988821</v>
      </c>
      <c r="AO7512">
        <v>16</v>
      </c>
      <c r="AP7512" t="s">
        <v>12424</v>
      </c>
      <c r="AQ7512" t="s">
        <v>11408</v>
      </c>
      <c r="AR7512">
        <v>4100</v>
      </c>
      <c r="AT7512">
        <v>0</v>
      </c>
      <c r="AV7512" t="s">
        <v>14959</v>
      </c>
      <c r="AW7512">
        <v>116100</v>
      </c>
    </row>
    <row r="7513" spans="1:49" x14ac:dyDescent="0.25">
      <c r="A7513">
        <v>4100</v>
      </c>
      <c r="B7513">
        <v>30030</v>
      </c>
      <c r="C7513">
        <v>4017</v>
      </c>
      <c r="D7513">
        <v>413</v>
      </c>
      <c r="E7513" s="124" t="s">
        <v>14554</v>
      </c>
      <c r="F7513" t="str">
        <f t="shared" si="126"/>
        <v>Chad LumanKLEIN BROS. HOLDINGS LTD.</v>
      </c>
      <c r="G7513" s="150" t="str">
        <f t="shared" si="125"/>
        <v>Chad Luman</v>
      </c>
      <c r="H7513" s="149" t="s">
        <v>5247</v>
      </c>
      <c r="I7513">
        <v>40007703</v>
      </c>
      <c r="K7513" t="s">
        <v>14960</v>
      </c>
      <c r="L7513" t="s">
        <v>14565</v>
      </c>
      <c r="M7513" t="s">
        <v>13237</v>
      </c>
      <c r="N7513">
        <v>95206</v>
      </c>
      <c r="Q7513" t="s">
        <v>12415</v>
      </c>
      <c r="R7513" t="s">
        <v>12416</v>
      </c>
      <c r="S7513" t="s">
        <v>14961</v>
      </c>
      <c r="U7513" t="s">
        <v>12418</v>
      </c>
      <c r="W7513">
        <v>11</v>
      </c>
      <c r="X7513">
        <v>1</v>
      </c>
      <c r="Y7513" t="s">
        <v>12419</v>
      </c>
      <c r="Z7513" t="s">
        <v>12420</v>
      </c>
      <c r="AA7513" t="s">
        <v>12429</v>
      </c>
      <c r="AB7513" t="s">
        <v>12422</v>
      </c>
      <c r="AC7513">
        <v>2</v>
      </c>
      <c r="AD7513" s="123">
        <v>42293</v>
      </c>
      <c r="AE7513" t="s">
        <v>12431</v>
      </c>
      <c r="AG7513">
        <v>40007703</v>
      </c>
      <c r="AL7513" t="s">
        <v>12422</v>
      </c>
      <c r="AN7513">
        <v>507735101</v>
      </c>
      <c r="AO7513">
        <v>16</v>
      </c>
      <c r="AP7513" t="s">
        <v>12424</v>
      </c>
      <c r="AQ7513" t="s">
        <v>11408</v>
      </c>
      <c r="AR7513">
        <v>4100</v>
      </c>
      <c r="AT7513">
        <v>0</v>
      </c>
      <c r="AV7513" t="s">
        <v>14962</v>
      </c>
      <c r="AW7513">
        <v>116100</v>
      </c>
    </row>
    <row r="7514" spans="1:49" x14ac:dyDescent="0.25">
      <c r="A7514">
        <v>4100</v>
      </c>
      <c r="B7514">
        <v>30030</v>
      </c>
      <c r="C7514">
        <v>4017</v>
      </c>
      <c r="D7514">
        <v>413</v>
      </c>
      <c r="E7514" s="124" t="s">
        <v>14554</v>
      </c>
      <c r="F7514" t="str">
        <f t="shared" si="126"/>
        <v>Chad LumanKOCO, INC.</v>
      </c>
      <c r="G7514" s="150" t="str">
        <f t="shared" si="125"/>
        <v>Chad Luman</v>
      </c>
      <c r="H7514" s="149" t="s">
        <v>5280</v>
      </c>
      <c r="I7514">
        <v>40007775</v>
      </c>
      <c r="K7514" t="s">
        <v>14963</v>
      </c>
      <c r="L7514" t="s">
        <v>14964</v>
      </c>
      <c r="M7514" t="s">
        <v>13125</v>
      </c>
      <c r="N7514">
        <v>21131</v>
      </c>
      <c r="Q7514" t="s">
        <v>12415</v>
      </c>
      <c r="R7514" t="s">
        <v>12416</v>
      </c>
      <c r="S7514" t="s">
        <v>14965</v>
      </c>
      <c r="U7514" t="s">
        <v>12418</v>
      </c>
      <c r="W7514">
        <v>11</v>
      </c>
      <c r="X7514">
        <v>0</v>
      </c>
      <c r="Y7514" t="s">
        <v>12419</v>
      </c>
      <c r="Z7514" t="s">
        <v>12420</v>
      </c>
      <c r="AA7514" t="s">
        <v>12429</v>
      </c>
      <c r="AB7514" t="s">
        <v>12430</v>
      </c>
      <c r="AC7514">
        <v>2</v>
      </c>
      <c r="AD7514" s="123">
        <v>42404</v>
      </c>
      <c r="AE7514" t="s">
        <v>12431</v>
      </c>
      <c r="AG7514">
        <v>40007775</v>
      </c>
      <c r="AL7514" t="s">
        <v>12430</v>
      </c>
      <c r="AN7514">
        <v>2100520061</v>
      </c>
      <c r="AO7514">
        <v>16</v>
      </c>
      <c r="AP7514" t="s">
        <v>12424</v>
      </c>
      <c r="AQ7514" t="s">
        <v>11408</v>
      </c>
      <c r="AR7514">
        <v>4100</v>
      </c>
      <c r="AT7514">
        <v>0</v>
      </c>
      <c r="AV7514" t="s">
        <v>5280</v>
      </c>
      <c r="AW7514">
        <v>116100</v>
      </c>
    </row>
    <row r="7515" spans="1:49" x14ac:dyDescent="0.25">
      <c r="A7515">
        <v>4100</v>
      </c>
      <c r="B7515">
        <v>30030</v>
      </c>
      <c r="C7515">
        <v>4017</v>
      </c>
      <c r="D7515">
        <v>413</v>
      </c>
      <c r="E7515" s="124" t="s">
        <v>14554</v>
      </c>
      <c r="F7515" t="str">
        <f t="shared" si="126"/>
        <v>Chad LumanLACEY MILLING CO.</v>
      </c>
      <c r="G7515" s="150" t="str">
        <f t="shared" si="125"/>
        <v>Chad Luman</v>
      </c>
      <c r="H7515" s="149" t="s">
        <v>5395</v>
      </c>
      <c r="I7515">
        <v>40008041</v>
      </c>
      <c r="L7515" t="s">
        <v>14966</v>
      </c>
      <c r="M7515" t="s">
        <v>13237</v>
      </c>
      <c r="O7515">
        <v>1193</v>
      </c>
      <c r="P7515">
        <v>93232</v>
      </c>
      <c r="Q7515" t="s">
        <v>12415</v>
      </c>
      <c r="R7515" t="s">
        <v>12416</v>
      </c>
      <c r="S7515" t="s">
        <v>14967</v>
      </c>
      <c r="U7515" t="s">
        <v>12418</v>
      </c>
      <c r="W7515">
        <v>11</v>
      </c>
      <c r="X7515">
        <v>1</v>
      </c>
      <c r="Y7515" t="s">
        <v>12419</v>
      </c>
      <c r="Z7515" t="s">
        <v>12420</v>
      </c>
      <c r="AA7515" t="s">
        <v>12429</v>
      </c>
      <c r="AB7515" t="s">
        <v>12430</v>
      </c>
      <c r="AC7515">
        <v>2</v>
      </c>
      <c r="AD7515" s="123">
        <v>42759</v>
      </c>
      <c r="AE7515" t="s">
        <v>12431</v>
      </c>
      <c r="AG7515">
        <v>40008041</v>
      </c>
      <c r="AL7515" t="s">
        <v>12430</v>
      </c>
      <c r="AN7515">
        <v>503114301</v>
      </c>
      <c r="AO7515">
        <v>16</v>
      </c>
      <c r="AP7515" t="s">
        <v>12424</v>
      </c>
      <c r="AQ7515" t="s">
        <v>11408</v>
      </c>
      <c r="AR7515">
        <v>4100</v>
      </c>
      <c r="AT7515">
        <v>0</v>
      </c>
      <c r="AV7515" t="s">
        <v>14968</v>
      </c>
      <c r="AW7515">
        <v>116100</v>
      </c>
    </row>
    <row r="7516" spans="1:49" x14ac:dyDescent="0.25">
      <c r="A7516">
        <v>4100</v>
      </c>
      <c r="B7516">
        <v>30030</v>
      </c>
      <c r="C7516">
        <v>4017</v>
      </c>
      <c r="D7516">
        <v>413</v>
      </c>
      <c r="E7516" s="124" t="s">
        <v>14554</v>
      </c>
      <c r="F7516" t="str">
        <f t="shared" si="126"/>
        <v>Chad LumanLAGUNITAS BREWING COMPANY</v>
      </c>
      <c r="G7516" s="150" t="str">
        <f t="shared" si="125"/>
        <v>Chad Luman</v>
      </c>
      <c r="H7516" s="149" t="s">
        <v>5402</v>
      </c>
      <c r="I7516">
        <v>40007636</v>
      </c>
      <c r="K7516" t="s">
        <v>14969</v>
      </c>
      <c r="L7516" t="s">
        <v>14590</v>
      </c>
      <c r="M7516" t="s">
        <v>13237</v>
      </c>
      <c r="N7516">
        <v>94954</v>
      </c>
      <c r="Q7516" t="s">
        <v>12415</v>
      </c>
      <c r="R7516" t="s">
        <v>12416</v>
      </c>
      <c r="S7516" t="s">
        <v>14970</v>
      </c>
      <c r="U7516" t="s">
        <v>12418</v>
      </c>
      <c r="W7516">
        <v>11</v>
      </c>
      <c r="X7516">
        <v>1</v>
      </c>
      <c r="Y7516" t="s">
        <v>12472</v>
      </c>
      <c r="Z7516" t="s">
        <v>12420</v>
      </c>
      <c r="AA7516" t="s">
        <v>12429</v>
      </c>
      <c r="AB7516" t="s">
        <v>12430</v>
      </c>
      <c r="AC7516">
        <v>2</v>
      </c>
      <c r="AD7516" s="123">
        <v>42206</v>
      </c>
      <c r="AE7516" t="s">
        <v>12431</v>
      </c>
      <c r="AG7516">
        <v>40007636</v>
      </c>
      <c r="AL7516" t="s">
        <v>12430</v>
      </c>
      <c r="AN7516">
        <v>509725901</v>
      </c>
      <c r="AO7516">
        <v>16</v>
      </c>
      <c r="AP7516" t="s">
        <v>12424</v>
      </c>
      <c r="AQ7516" t="s">
        <v>11408</v>
      </c>
      <c r="AR7516">
        <v>4100</v>
      </c>
      <c r="AT7516">
        <v>0</v>
      </c>
      <c r="AV7516" t="s">
        <v>14971</v>
      </c>
      <c r="AW7516">
        <v>116100</v>
      </c>
    </row>
    <row r="7517" spans="1:49" x14ac:dyDescent="0.25">
      <c r="A7517">
        <v>4100</v>
      </c>
      <c r="B7517">
        <v>30030</v>
      </c>
      <c r="C7517">
        <v>4017</v>
      </c>
      <c r="D7517">
        <v>413</v>
      </c>
      <c r="E7517" s="124" t="s">
        <v>14554</v>
      </c>
      <c r="F7517" t="str">
        <f t="shared" si="126"/>
        <v>Chad LumanLE BOULANGER, INC.</v>
      </c>
      <c r="G7517" s="150" t="str">
        <f t="shared" si="125"/>
        <v>Chad Luman</v>
      </c>
      <c r="H7517" s="149" t="s">
        <v>5455</v>
      </c>
      <c r="I7517">
        <v>40008238</v>
      </c>
      <c r="K7517" t="s">
        <v>14972</v>
      </c>
      <c r="L7517" t="s">
        <v>14652</v>
      </c>
      <c r="M7517" t="s">
        <v>13237</v>
      </c>
      <c r="N7517">
        <v>94085</v>
      </c>
      <c r="Q7517" t="s">
        <v>12415</v>
      </c>
      <c r="R7517" t="s">
        <v>12416</v>
      </c>
      <c r="S7517" t="s">
        <v>14973</v>
      </c>
      <c r="U7517" t="s">
        <v>12418</v>
      </c>
      <c r="W7517">
        <v>11</v>
      </c>
      <c r="X7517">
        <v>1</v>
      </c>
      <c r="Y7517" t="s">
        <v>12419</v>
      </c>
      <c r="Z7517" t="s">
        <v>12420</v>
      </c>
      <c r="AA7517" t="s">
        <v>12429</v>
      </c>
      <c r="AB7517" t="s">
        <v>12422</v>
      </c>
      <c r="AC7517">
        <v>2</v>
      </c>
      <c r="AD7517" s="123">
        <v>43028</v>
      </c>
      <c r="AE7517" t="s">
        <v>12431</v>
      </c>
      <c r="AG7517">
        <v>40008238</v>
      </c>
      <c r="AL7517" t="s">
        <v>12422</v>
      </c>
      <c r="AN7517">
        <v>508535301</v>
      </c>
      <c r="AO7517">
        <v>16</v>
      </c>
      <c r="AP7517" t="s">
        <v>12424</v>
      </c>
      <c r="AQ7517" t="s">
        <v>11408</v>
      </c>
      <c r="AR7517">
        <v>4100</v>
      </c>
      <c r="AT7517">
        <v>0</v>
      </c>
      <c r="AV7517" t="s">
        <v>14974</v>
      </c>
      <c r="AW7517">
        <v>116100</v>
      </c>
    </row>
    <row r="7518" spans="1:49" x14ac:dyDescent="0.25">
      <c r="A7518">
        <v>4100</v>
      </c>
      <c r="B7518">
        <v>30030</v>
      </c>
      <c r="C7518">
        <v>4017</v>
      </c>
      <c r="D7518">
        <v>413</v>
      </c>
      <c r="E7518" s="124" t="s">
        <v>14554</v>
      </c>
      <c r="F7518" t="str">
        <f t="shared" si="126"/>
        <v>Chad LumanLENTEC</v>
      </c>
      <c r="G7518" s="150" t="str">
        <f t="shared" si="125"/>
        <v>Chad Luman</v>
      </c>
      <c r="H7518" s="149" t="s">
        <v>5480</v>
      </c>
      <c r="I7518">
        <v>40008824</v>
      </c>
      <c r="K7518" t="s">
        <v>14975</v>
      </c>
      <c r="L7518" t="s">
        <v>14976</v>
      </c>
      <c r="M7518" t="s">
        <v>13237</v>
      </c>
      <c r="N7518">
        <v>96080</v>
      </c>
      <c r="Q7518" t="s">
        <v>12415</v>
      </c>
      <c r="R7518" t="s">
        <v>12416</v>
      </c>
      <c r="S7518">
        <v>5305291878</v>
      </c>
      <c r="U7518" t="s">
        <v>12418</v>
      </c>
      <c r="W7518">
        <v>11</v>
      </c>
      <c r="X7518">
        <v>0</v>
      </c>
      <c r="Y7518" t="s">
        <v>12419</v>
      </c>
      <c r="Z7518" t="s">
        <v>12420</v>
      </c>
      <c r="AA7518" t="s">
        <v>12485</v>
      </c>
      <c r="AB7518" t="s">
        <v>12422</v>
      </c>
      <c r="AC7518">
        <v>2</v>
      </c>
      <c r="AD7518" s="123">
        <v>43909</v>
      </c>
      <c r="AE7518" t="s">
        <v>12486</v>
      </c>
      <c r="AG7518">
        <v>40008824</v>
      </c>
      <c r="AL7518" t="s">
        <v>12422</v>
      </c>
      <c r="AN7518">
        <v>510327501</v>
      </c>
      <c r="AO7518">
        <v>16</v>
      </c>
      <c r="AP7518" t="s">
        <v>12424</v>
      </c>
      <c r="AQ7518" t="s">
        <v>11408</v>
      </c>
      <c r="AR7518">
        <v>4100</v>
      </c>
      <c r="AT7518">
        <v>0</v>
      </c>
      <c r="AV7518" t="s">
        <v>5480</v>
      </c>
      <c r="AW7518">
        <v>116100</v>
      </c>
    </row>
    <row r="7519" spans="1:49" x14ac:dyDescent="0.25">
      <c r="A7519">
        <v>4100</v>
      </c>
      <c r="B7519">
        <v>30030</v>
      </c>
      <c r="C7519">
        <v>4017</v>
      </c>
      <c r="D7519">
        <v>413</v>
      </c>
      <c r="E7519" s="124" t="s">
        <v>14554</v>
      </c>
      <c r="F7519" t="str">
        <f t="shared" si="126"/>
        <v>Chad LumanLEPRINO FOODS</v>
      </c>
      <c r="G7519" s="150" t="str">
        <f t="shared" si="125"/>
        <v>Chad Luman</v>
      </c>
      <c r="H7519" s="149" t="s">
        <v>5482</v>
      </c>
      <c r="I7519">
        <v>40001269</v>
      </c>
      <c r="J7519" t="s">
        <v>12492</v>
      </c>
      <c r="K7519" t="s">
        <v>14977</v>
      </c>
      <c r="L7519" t="s">
        <v>12881</v>
      </c>
      <c r="M7519" t="s">
        <v>12882</v>
      </c>
      <c r="N7519">
        <v>80211</v>
      </c>
      <c r="Q7519" t="s">
        <v>12415</v>
      </c>
      <c r="R7519" t="s">
        <v>12416</v>
      </c>
      <c r="S7519" t="s">
        <v>14978</v>
      </c>
      <c r="U7519" t="s">
        <v>12418</v>
      </c>
      <c r="W7519">
        <v>11</v>
      </c>
      <c r="X7519">
        <v>1</v>
      </c>
      <c r="Y7519" t="s">
        <v>12419</v>
      </c>
      <c r="Z7519" t="s">
        <v>12420</v>
      </c>
      <c r="AA7519" t="s">
        <v>12421</v>
      </c>
      <c r="AB7519" t="s">
        <v>12422</v>
      </c>
      <c r="AC7519">
        <v>2</v>
      </c>
      <c r="AD7519" s="123">
        <v>39111</v>
      </c>
      <c r="AE7519" t="s">
        <v>12423</v>
      </c>
      <c r="AG7519">
        <v>40001269</v>
      </c>
      <c r="AL7519" t="s">
        <v>12422</v>
      </c>
      <c r="AN7519">
        <v>603101401</v>
      </c>
      <c r="AO7519">
        <v>16</v>
      </c>
      <c r="AP7519" t="s">
        <v>12424</v>
      </c>
      <c r="AQ7519" t="s">
        <v>11408</v>
      </c>
      <c r="AR7519">
        <v>4100</v>
      </c>
      <c r="AT7519">
        <v>2005</v>
      </c>
      <c r="AV7519" t="s">
        <v>14979</v>
      </c>
      <c r="AW7519">
        <v>116100</v>
      </c>
    </row>
    <row r="7520" spans="1:49" x14ac:dyDescent="0.25">
      <c r="A7520">
        <v>4100</v>
      </c>
      <c r="B7520">
        <v>30030</v>
      </c>
      <c r="C7520">
        <v>4017</v>
      </c>
      <c r="D7520">
        <v>413</v>
      </c>
      <c r="E7520" s="124" t="s">
        <v>14554</v>
      </c>
      <c r="F7520" t="str">
        <f t="shared" si="126"/>
        <v>Chad LumanMARQUEZ BROTHERS INTERNATIONAL</v>
      </c>
      <c r="G7520" s="150" t="str">
        <f t="shared" si="125"/>
        <v>Chad Luman</v>
      </c>
      <c r="H7520" s="149" t="s">
        <v>5749</v>
      </c>
      <c r="I7520">
        <v>40009032</v>
      </c>
      <c r="K7520" t="s">
        <v>14980</v>
      </c>
      <c r="L7520" t="s">
        <v>14966</v>
      </c>
      <c r="M7520" t="s">
        <v>13237</v>
      </c>
      <c r="N7520">
        <v>93230</v>
      </c>
      <c r="Q7520" t="s">
        <v>12415</v>
      </c>
      <c r="R7520" t="s">
        <v>12416</v>
      </c>
      <c r="S7520" t="s">
        <v>14981</v>
      </c>
      <c r="U7520" t="s">
        <v>12418</v>
      </c>
      <c r="W7520">
        <v>11</v>
      </c>
      <c r="X7520">
        <v>1</v>
      </c>
      <c r="Y7520" t="s">
        <v>12419</v>
      </c>
      <c r="Z7520" t="s">
        <v>12420</v>
      </c>
      <c r="AA7520" t="s">
        <v>12485</v>
      </c>
      <c r="AB7520" t="s">
        <v>12422</v>
      </c>
      <c r="AC7520">
        <v>2</v>
      </c>
      <c r="AD7520" s="123">
        <v>44242</v>
      </c>
      <c r="AE7520" t="s">
        <v>12528</v>
      </c>
      <c r="AG7520">
        <v>40009032</v>
      </c>
      <c r="AL7520" t="s">
        <v>12422</v>
      </c>
      <c r="AN7520">
        <v>503114301</v>
      </c>
      <c r="AO7520">
        <v>16</v>
      </c>
      <c r="AP7520" t="s">
        <v>12424</v>
      </c>
      <c r="AQ7520" t="s">
        <v>11408</v>
      </c>
      <c r="AR7520">
        <v>4100</v>
      </c>
      <c r="AT7520">
        <v>0</v>
      </c>
      <c r="AV7520" t="s">
        <v>14982</v>
      </c>
      <c r="AW7520">
        <v>116100</v>
      </c>
    </row>
    <row r="7521" spans="1:49" x14ac:dyDescent="0.25">
      <c r="A7521">
        <v>4100</v>
      </c>
      <c r="B7521">
        <v>30030</v>
      </c>
      <c r="C7521">
        <v>4017</v>
      </c>
      <c r="D7521">
        <v>413</v>
      </c>
      <c r="E7521" s="124" t="s">
        <v>14554</v>
      </c>
      <c r="F7521" t="str">
        <f t="shared" si="126"/>
        <v>Chad LumanMARY ANN'S BAKERY</v>
      </c>
      <c r="G7521" s="150" t="str">
        <f t="shared" si="125"/>
        <v>Chad Luman</v>
      </c>
      <c r="H7521" s="149" t="s">
        <v>5779</v>
      </c>
      <c r="I7521">
        <v>40001156</v>
      </c>
      <c r="K7521" t="s">
        <v>14983</v>
      </c>
      <c r="L7521" t="s">
        <v>14984</v>
      </c>
      <c r="M7521" t="s">
        <v>13237</v>
      </c>
      <c r="N7521" t="s">
        <v>14985</v>
      </c>
      <c r="Q7521" t="s">
        <v>12415</v>
      </c>
      <c r="R7521" t="s">
        <v>12416</v>
      </c>
      <c r="S7521" t="s">
        <v>14986</v>
      </c>
      <c r="U7521" t="s">
        <v>12418</v>
      </c>
      <c r="W7521">
        <v>11</v>
      </c>
      <c r="X7521">
        <v>1</v>
      </c>
      <c r="Y7521" t="s">
        <v>12419</v>
      </c>
      <c r="Z7521" t="s">
        <v>12420</v>
      </c>
      <c r="AA7521" t="s">
        <v>12421</v>
      </c>
      <c r="AB7521" t="s">
        <v>12422</v>
      </c>
      <c r="AC7521">
        <v>2</v>
      </c>
      <c r="AD7521" s="123">
        <v>39111</v>
      </c>
      <c r="AE7521" t="s">
        <v>12423</v>
      </c>
      <c r="AG7521">
        <v>40001156</v>
      </c>
      <c r="AL7521" t="s">
        <v>12422</v>
      </c>
      <c r="AN7521">
        <v>506729401</v>
      </c>
      <c r="AO7521">
        <v>16</v>
      </c>
      <c r="AP7521" t="s">
        <v>12424</v>
      </c>
      <c r="AQ7521" t="s">
        <v>11408</v>
      </c>
      <c r="AR7521">
        <v>4100</v>
      </c>
      <c r="AS7521" t="s">
        <v>12491</v>
      </c>
      <c r="AT7521">
        <v>2005</v>
      </c>
      <c r="AV7521" t="s">
        <v>14987</v>
      </c>
      <c r="AW7521">
        <v>116100</v>
      </c>
    </row>
    <row r="7522" spans="1:49" x14ac:dyDescent="0.25">
      <c r="A7522">
        <v>4100</v>
      </c>
      <c r="B7522">
        <v>30030</v>
      </c>
      <c r="C7522">
        <v>4017</v>
      </c>
      <c r="D7522">
        <v>413</v>
      </c>
      <c r="E7522" s="124" t="s">
        <v>14554</v>
      </c>
      <c r="F7522" t="str">
        <f t="shared" si="126"/>
        <v>Chad LumanMATERIAL GRACE</v>
      </c>
      <c r="G7522" s="150" t="str">
        <f t="shared" si="125"/>
        <v>Chad Luman</v>
      </c>
      <c r="H7522" s="149" t="s">
        <v>5805</v>
      </c>
      <c r="I7522">
        <v>40006409</v>
      </c>
      <c r="K7522" t="s">
        <v>14988</v>
      </c>
      <c r="L7522" t="s">
        <v>14989</v>
      </c>
      <c r="M7522" t="s">
        <v>13237</v>
      </c>
      <c r="N7522">
        <v>94596</v>
      </c>
      <c r="Q7522" t="s">
        <v>12415</v>
      </c>
      <c r="R7522" t="s">
        <v>12416</v>
      </c>
      <c r="S7522" t="s">
        <v>14990</v>
      </c>
      <c r="U7522" t="s">
        <v>12418</v>
      </c>
      <c r="W7522">
        <v>11</v>
      </c>
      <c r="X7522">
        <v>1</v>
      </c>
      <c r="Y7522" t="s">
        <v>12419</v>
      </c>
      <c r="Z7522" t="s">
        <v>12420</v>
      </c>
      <c r="AA7522" t="s">
        <v>12485</v>
      </c>
      <c r="AB7522" t="s">
        <v>12430</v>
      </c>
      <c r="AC7522">
        <v>2</v>
      </c>
      <c r="AD7522" s="123">
        <v>40479</v>
      </c>
      <c r="AE7522" t="s">
        <v>12528</v>
      </c>
      <c r="AG7522">
        <v>40006409</v>
      </c>
      <c r="AL7522" t="s">
        <v>12430</v>
      </c>
      <c r="AN7522">
        <v>501337101</v>
      </c>
      <c r="AO7522">
        <v>16</v>
      </c>
      <c r="AP7522" t="s">
        <v>12424</v>
      </c>
      <c r="AQ7522" t="s">
        <v>11408</v>
      </c>
      <c r="AR7522">
        <v>4100</v>
      </c>
      <c r="AS7522" t="s">
        <v>12491</v>
      </c>
      <c r="AT7522">
        <v>0</v>
      </c>
      <c r="AV7522" t="s">
        <v>14991</v>
      </c>
      <c r="AW7522">
        <v>116100</v>
      </c>
    </row>
    <row r="7523" spans="1:49" x14ac:dyDescent="0.25">
      <c r="A7523">
        <v>4100</v>
      </c>
      <c r="B7523">
        <v>30030</v>
      </c>
      <c r="C7523">
        <v>4017</v>
      </c>
      <c r="D7523">
        <v>413</v>
      </c>
      <c r="E7523" s="124" t="s">
        <v>14554</v>
      </c>
      <c r="F7523" t="str">
        <f t="shared" si="126"/>
        <v>Chad LumanMATTCO - CHAD LUMAN</v>
      </c>
      <c r="G7523" s="150" t="str">
        <f t="shared" si="125"/>
        <v>Chad Luman</v>
      </c>
      <c r="H7523" s="149" t="s">
        <v>5820</v>
      </c>
      <c r="I7523">
        <v>40008186</v>
      </c>
      <c r="J7523" t="s">
        <v>14992</v>
      </c>
      <c r="K7523" t="s">
        <v>14377</v>
      </c>
      <c r="L7523" t="s">
        <v>12881</v>
      </c>
      <c r="M7523" t="s">
        <v>13169</v>
      </c>
      <c r="N7523">
        <v>28037</v>
      </c>
      <c r="Q7523" t="s">
        <v>12415</v>
      </c>
      <c r="R7523" t="s">
        <v>12416</v>
      </c>
      <c r="S7523" t="s">
        <v>14378</v>
      </c>
      <c r="U7523" t="s">
        <v>12418</v>
      </c>
      <c r="V7523">
        <v>281</v>
      </c>
      <c r="W7523">
        <v>11</v>
      </c>
      <c r="X7523">
        <v>2</v>
      </c>
      <c r="Y7523" t="s">
        <v>12419</v>
      </c>
      <c r="Z7523" t="s">
        <v>12420</v>
      </c>
      <c r="AA7523" t="s">
        <v>12429</v>
      </c>
      <c r="AB7523" t="s">
        <v>12422</v>
      </c>
      <c r="AC7523">
        <v>2</v>
      </c>
      <c r="AD7523" s="123">
        <v>42949</v>
      </c>
      <c r="AE7523" t="s">
        <v>12431</v>
      </c>
      <c r="AG7523">
        <v>40008186</v>
      </c>
      <c r="AL7523" t="s">
        <v>12422</v>
      </c>
      <c r="AN7523">
        <v>3410924731</v>
      </c>
      <c r="AO7523">
        <v>16</v>
      </c>
      <c r="AP7523" t="s">
        <v>12424</v>
      </c>
      <c r="AQ7523" t="s">
        <v>11408</v>
      </c>
      <c r="AR7523">
        <v>4100</v>
      </c>
      <c r="AT7523">
        <v>0</v>
      </c>
      <c r="AV7523" t="s">
        <v>13666</v>
      </c>
      <c r="AW7523">
        <v>116100</v>
      </c>
    </row>
    <row r="7524" spans="1:49" x14ac:dyDescent="0.25">
      <c r="A7524">
        <v>4100</v>
      </c>
      <c r="B7524">
        <v>30030</v>
      </c>
      <c r="C7524">
        <v>4017</v>
      </c>
      <c r="D7524">
        <v>413</v>
      </c>
      <c r="E7524" s="124" t="s">
        <v>14554</v>
      </c>
      <c r="F7524" t="str">
        <f t="shared" si="126"/>
        <v>Chad LumanMEAD CLARK LUMBER CO INC</v>
      </c>
      <c r="G7524" s="150" t="str">
        <f t="shared" si="125"/>
        <v>Chad Luman</v>
      </c>
      <c r="H7524" s="149" t="s">
        <v>5893</v>
      </c>
      <c r="I7524">
        <v>40003281</v>
      </c>
      <c r="L7524" t="s">
        <v>14721</v>
      </c>
      <c r="M7524" t="s">
        <v>13237</v>
      </c>
      <c r="O7524">
        <v>529</v>
      </c>
      <c r="P7524">
        <v>95402</v>
      </c>
      <c r="Q7524" t="s">
        <v>12415</v>
      </c>
      <c r="R7524" t="s">
        <v>12416</v>
      </c>
      <c r="S7524" t="s">
        <v>14993</v>
      </c>
      <c r="U7524" t="s">
        <v>12418</v>
      </c>
      <c r="W7524">
        <v>11</v>
      </c>
      <c r="X7524">
        <v>1</v>
      </c>
      <c r="Y7524" t="s">
        <v>12419</v>
      </c>
      <c r="Z7524" t="s">
        <v>12420</v>
      </c>
      <c r="AA7524" t="s">
        <v>12421</v>
      </c>
      <c r="AB7524" t="s">
        <v>12430</v>
      </c>
      <c r="AC7524">
        <v>2</v>
      </c>
      <c r="AD7524" s="123">
        <v>39111</v>
      </c>
      <c r="AE7524" t="s">
        <v>12423</v>
      </c>
      <c r="AG7524">
        <v>40003281</v>
      </c>
      <c r="AL7524" t="s">
        <v>12430</v>
      </c>
      <c r="AN7524">
        <v>509732401</v>
      </c>
      <c r="AO7524">
        <v>16</v>
      </c>
      <c r="AP7524" t="s">
        <v>12424</v>
      </c>
      <c r="AQ7524" t="s">
        <v>11408</v>
      </c>
      <c r="AR7524">
        <v>4100</v>
      </c>
      <c r="AS7524" t="s">
        <v>12491</v>
      </c>
      <c r="AT7524">
        <v>2005</v>
      </c>
      <c r="AV7524" t="s">
        <v>14994</v>
      </c>
      <c r="AW7524">
        <v>116100</v>
      </c>
    </row>
    <row r="7525" spans="1:49" x14ac:dyDescent="0.25">
      <c r="A7525">
        <v>4100</v>
      </c>
      <c r="B7525">
        <v>30030</v>
      </c>
      <c r="C7525">
        <v>4017</v>
      </c>
      <c r="D7525">
        <v>413</v>
      </c>
      <c r="E7525" s="124" t="s">
        <v>14554</v>
      </c>
      <c r="F7525" t="str">
        <f t="shared" si="126"/>
        <v>Chad LumanMERCO FOODS dba MERCER FOODS</v>
      </c>
      <c r="G7525" s="150" t="str">
        <f t="shared" si="125"/>
        <v>Chad Luman</v>
      </c>
      <c r="H7525" s="149" t="s">
        <v>5938</v>
      </c>
      <c r="I7525">
        <v>40005176</v>
      </c>
      <c r="K7525" t="s">
        <v>14995</v>
      </c>
      <c r="L7525" t="s">
        <v>14754</v>
      </c>
      <c r="M7525" t="s">
        <v>13237</v>
      </c>
      <c r="N7525">
        <v>95354</v>
      </c>
      <c r="Q7525" t="s">
        <v>12415</v>
      </c>
      <c r="R7525" t="s">
        <v>12416</v>
      </c>
      <c r="S7525" t="s">
        <v>14996</v>
      </c>
      <c r="U7525" t="s">
        <v>12418</v>
      </c>
      <c r="W7525">
        <v>11</v>
      </c>
      <c r="X7525">
        <v>1</v>
      </c>
      <c r="Y7525" t="s">
        <v>12419</v>
      </c>
      <c r="Z7525" t="s">
        <v>12420</v>
      </c>
      <c r="AA7525" t="s">
        <v>12429</v>
      </c>
      <c r="AB7525" t="s">
        <v>12422</v>
      </c>
      <c r="AC7525">
        <v>2</v>
      </c>
      <c r="AD7525" s="123">
        <v>39297</v>
      </c>
      <c r="AE7525" t="s">
        <v>12538</v>
      </c>
      <c r="AG7525">
        <v>40005176</v>
      </c>
      <c r="AL7525" t="s">
        <v>12422</v>
      </c>
      <c r="AN7525">
        <v>509921101</v>
      </c>
      <c r="AO7525">
        <v>16</v>
      </c>
      <c r="AP7525" t="s">
        <v>12424</v>
      </c>
      <c r="AQ7525" t="s">
        <v>11408</v>
      </c>
      <c r="AR7525">
        <v>4100</v>
      </c>
      <c r="AT7525">
        <v>0</v>
      </c>
      <c r="AV7525" t="s">
        <v>14997</v>
      </c>
      <c r="AW7525">
        <v>116100</v>
      </c>
    </row>
    <row r="7526" spans="1:49" x14ac:dyDescent="0.25">
      <c r="A7526">
        <v>4100</v>
      </c>
      <c r="B7526">
        <v>30030</v>
      </c>
      <c r="C7526">
        <v>4017</v>
      </c>
      <c r="D7526">
        <v>413</v>
      </c>
      <c r="E7526" s="124" t="s">
        <v>14554</v>
      </c>
      <c r="F7526" t="str">
        <f t="shared" si="126"/>
        <v>Chad LumanMOBILE WINE LINE, INC.</v>
      </c>
      <c r="G7526" s="150" t="str">
        <f t="shared" si="125"/>
        <v>Chad Luman</v>
      </c>
      <c r="H7526" s="149" t="s">
        <v>6144</v>
      </c>
      <c r="I7526">
        <v>40005098</v>
      </c>
      <c r="K7526" t="s">
        <v>14998</v>
      </c>
      <c r="L7526" t="s">
        <v>12846</v>
      </c>
      <c r="M7526" t="s">
        <v>13237</v>
      </c>
      <c r="N7526">
        <v>95242</v>
      </c>
      <c r="Q7526" t="s">
        <v>12415</v>
      </c>
      <c r="R7526" t="s">
        <v>12416</v>
      </c>
      <c r="S7526" t="s">
        <v>14999</v>
      </c>
      <c r="U7526" t="s">
        <v>12418</v>
      </c>
      <c r="W7526">
        <v>11</v>
      </c>
      <c r="X7526">
        <v>1</v>
      </c>
      <c r="Y7526" t="s">
        <v>12419</v>
      </c>
      <c r="Z7526" t="s">
        <v>12420</v>
      </c>
      <c r="AA7526" t="s">
        <v>12429</v>
      </c>
      <c r="AB7526" t="s">
        <v>12430</v>
      </c>
      <c r="AC7526">
        <v>2</v>
      </c>
      <c r="AD7526" s="123">
        <v>39247</v>
      </c>
      <c r="AE7526" t="s">
        <v>12538</v>
      </c>
      <c r="AG7526">
        <v>40005098</v>
      </c>
      <c r="AL7526" t="s">
        <v>12430</v>
      </c>
      <c r="AN7526">
        <v>507718301</v>
      </c>
      <c r="AO7526">
        <v>16</v>
      </c>
      <c r="AP7526" t="s">
        <v>12424</v>
      </c>
      <c r="AQ7526" t="s">
        <v>11408</v>
      </c>
      <c r="AR7526">
        <v>4100</v>
      </c>
      <c r="AT7526">
        <v>0</v>
      </c>
      <c r="AV7526" t="s">
        <v>15000</v>
      </c>
      <c r="AW7526">
        <v>116100</v>
      </c>
    </row>
    <row r="7527" spans="1:49" x14ac:dyDescent="0.25">
      <c r="A7527">
        <v>4100</v>
      </c>
      <c r="B7527">
        <v>30030</v>
      </c>
      <c r="C7527">
        <v>4017</v>
      </c>
      <c r="D7527">
        <v>413</v>
      </c>
      <c r="E7527" s="124" t="s">
        <v>14554</v>
      </c>
      <c r="F7527" t="str">
        <f t="shared" si="126"/>
        <v>Chad LumanMONIER LIFETILE</v>
      </c>
      <c r="G7527" s="150" t="str">
        <f t="shared" si="125"/>
        <v>Chad Luman</v>
      </c>
      <c r="H7527" s="149" t="s">
        <v>6192</v>
      </c>
      <c r="I7527">
        <v>40003123</v>
      </c>
      <c r="K7527" t="s">
        <v>15001</v>
      </c>
      <c r="L7527" t="s">
        <v>14907</v>
      </c>
      <c r="M7527" t="s">
        <v>13237</v>
      </c>
      <c r="N7527" t="s">
        <v>15002</v>
      </c>
      <c r="Q7527" t="s">
        <v>12415</v>
      </c>
      <c r="R7527" t="s">
        <v>12416</v>
      </c>
      <c r="S7527" t="s">
        <v>15003</v>
      </c>
      <c r="U7527" t="s">
        <v>12418</v>
      </c>
      <c r="W7527">
        <v>11</v>
      </c>
      <c r="X7527">
        <v>1</v>
      </c>
      <c r="Y7527" t="s">
        <v>12419</v>
      </c>
      <c r="Z7527" t="s">
        <v>12420</v>
      </c>
      <c r="AA7527" t="s">
        <v>12421</v>
      </c>
      <c r="AB7527" t="s">
        <v>12422</v>
      </c>
      <c r="AC7527">
        <v>2</v>
      </c>
      <c r="AD7527" s="123">
        <v>39111</v>
      </c>
      <c r="AE7527" t="s">
        <v>12423</v>
      </c>
      <c r="AG7527">
        <v>40003123</v>
      </c>
      <c r="AL7527" t="s">
        <v>12422</v>
      </c>
      <c r="AN7527">
        <v>508513401</v>
      </c>
      <c r="AO7527">
        <v>16</v>
      </c>
      <c r="AP7527" t="s">
        <v>12424</v>
      </c>
      <c r="AQ7527" t="s">
        <v>11408</v>
      </c>
      <c r="AR7527">
        <v>4100</v>
      </c>
      <c r="AS7527" t="s">
        <v>12491</v>
      </c>
      <c r="AT7527">
        <v>2005</v>
      </c>
      <c r="AV7527" t="s">
        <v>15004</v>
      </c>
      <c r="AW7527">
        <v>116100</v>
      </c>
    </row>
    <row r="7528" spans="1:49" x14ac:dyDescent="0.25">
      <c r="A7528">
        <v>4100</v>
      </c>
      <c r="B7528">
        <v>30030</v>
      </c>
      <c r="C7528">
        <v>4017</v>
      </c>
      <c r="D7528">
        <v>413</v>
      </c>
      <c r="E7528" s="124" t="s">
        <v>14554</v>
      </c>
      <c r="F7528" t="str">
        <f t="shared" si="126"/>
        <v>Chad LumanMOTION IND - SALINAS</v>
      </c>
      <c r="G7528" s="150" t="str">
        <f t="shared" si="125"/>
        <v>Chad Luman</v>
      </c>
      <c r="H7528" s="149" t="s">
        <v>13696</v>
      </c>
      <c r="I7528">
        <v>40007612</v>
      </c>
      <c r="L7528" t="s">
        <v>12994</v>
      </c>
      <c r="M7528" t="s">
        <v>12995</v>
      </c>
      <c r="O7528">
        <v>1655</v>
      </c>
      <c r="P7528">
        <v>35201</v>
      </c>
      <c r="Q7528" t="s">
        <v>12415</v>
      </c>
      <c r="R7528" t="s">
        <v>12416</v>
      </c>
      <c r="S7528" t="s">
        <v>15005</v>
      </c>
      <c r="U7528" t="s">
        <v>12418</v>
      </c>
      <c r="V7528">
        <v>209</v>
      </c>
      <c r="W7528">
        <v>11</v>
      </c>
      <c r="X7528">
        <v>2</v>
      </c>
      <c r="Y7528" t="s">
        <v>12419</v>
      </c>
      <c r="Z7528" t="s">
        <v>12420</v>
      </c>
      <c r="AA7528" t="s">
        <v>12429</v>
      </c>
      <c r="AB7528" t="s">
        <v>12997</v>
      </c>
      <c r="AC7528">
        <v>2</v>
      </c>
      <c r="AD7528" s="123">
        <v>42172</v>
      </c>
      <c r="AE7528" t="s">
        <v>12431</v>
      </c>
      <c r="AG7528">
        <v>40007612</v>
      </c>
      <c r="AL7528" t="s">
        <v>12997</v>
      </c>
      <c r="AN7528">
        <v>107301501</v>
      </c>
      <c r="AO7528">
        <v>16</v>
      </c>
      <c r="AP7528" t="s">
        <v>12424</v>
      </c>
      <c r="AQ7528" t="s">
        <v>11408</v>
      </c>
      <c r="AR7528">
        <v>4100</v>
      </c>
      <c r="AT7528">
        <v>0</v>
      </c>
      <c r="AV7528" t="s">
        <v>12998</v>
      </c>
      <c r="AW7528">
        <v>116100</v>
      </c>
    </row>
    <row r="7529" spans="1:49" x14ac:dyDescent="0.25">
      <c r="A7529">
        <v>4100</v>
      </c>
      <c r="B7529">
        <v>30030</v>
      </c>
      <c r="C7529">
        <v>4017</v>
      </c>
      <c r="D7529">
        <v>413</v>
      </c>
      <c r="E7529" s="124" t="s">
        <v>14554</v>
      </c>
      <c r="F7529" t="str">
        <f t="shared" si="126"/>
        <v>Chad LumanMOTION INDUSTRIES - CHICO</v>
      </c>
      <c r="G7529" s="150" t="str">
        <f t="shared" si="125"/>
        <v>Chad Luman</v>
      </c>
      <c r="H7529" s="149" t="s">
        <v>13762</v>
      </c>
      <c r="I7529">
        <v>40008800</v>
      </c>
      <c r="L7529" t="s">
        <v>12994</v>
      </c>
      <c r="M7529" t="s">
        <v>12995</v>
      </c>
      <c r="N7529">
        <v>35201</v>
      </c>
      <c r="O7529">
        <v>1655</v>
      </c>
      <c r="P7529">
        <v>35201</v>
      </c>
      <c r="Q7529" t="s">
        <v>12415</v>
      </c>
      <c r="R7529" t="s">
        <v>12416</v>
      </c>
      <c r="S7529" t="s">
        <v>15006</v>
      </c>
      <c r="U7529" t="s">
        <v>12418</v>
      </c>
      <c r="V7529">
        <v>209</v>
      </c>
      <c r="W7529">
        <v>11</v>
      </c>
      <c r="X7529">
        <v>2</v>
      </c>
      <c r="Y7529" t="s">
        <v>12472</v>
      </c>
      <c r="Z7529" t="s">
        <v>12420</v>
      </c>
      <c r="AA7529" t="s">
        <v>12485</v>
      </c>
      <c r="AB7529" t="s">
        <v>12997</v>
      </c>
      <c r="AC7529">
        <v>2</v>
      </c>
      <c r="AD7529" s="123">
        <v>43873</v>
      </c>
      <c r="AE7529" t="s">
        <v>12486</v>
      </c>
      <c r="AG7529">
        <v>40008800</v>
      </c>
      <c r="AL7529" t="s">
        <v>12997</v>
      </c>
      <c r="AN7529">
        <v>107301501</v>
      </c>
      <c r="AO7529">
        <v>16</v>
      </c>
      <c r="AP7529" t="s">
        <v>12424</v>
      </c>
      <c r="AQ7529" t="s">
        <v>11408</v>
      </c>
      <c r="AR7529">
        <v>4100</v>
      </c>
      <c r="AT7529">
        <v>0</v>
      </c>
      <c r="AV7529" t="s">
        <v>12998</v>
      </c>
      <c r="AW7529">
        <v>116100</v>
      </c>
    </row>
    <row r="7530" spans="1:49" x14ac:dyDescent="0.25">
      <c r="A7530">
        <v>4100</v>
      </c>
      <c r="B7530">
        <v>30030</v>
      </c>
      <c r="C7530">
        <v>4017</v>
      </c>
      <c r="D7530">
        <v>413</v>
      </c>
      <c r="E7530" s="124" t="s">
        <v>14554</v>
      </c>
      <c r="F7530" t="str">
        <f t="shared" si="126"/>
        <v>Chad LumanMOTION INDUSTRIES - CONCORD</v>
      </c>
      <c r="G7530" s="150" t="str">
        <f t="shared" si="125"/>
        <v>Chad Luman</v>
      </c>
      <c r="H7530" s="149" t="s">
        <v>13764</v>
      </c>
      <c r="I7530">
        <v>40005365</v>
      </c>
      <c r="K7530" t="s">
        <v>15007</v>
      </c>
      <c r="L7530" t="s">
        <v>15008</v>
      </c>
      <c r="M7530" t="s">
        <v>13237</v>
      </c>
      <c r="N7530">
        <v>94520</v>
      </c>
      <c r="Q7530" t="s">
        <v>12415</v>
      </c>
      <c r="R7530" t="s">
        <v>12416</v>
      </c>
      <c r="S7530" t="s">
        <v>15009</v>
      </c>
      <c r="U7530" t="s">
        <v>12418</v>
      </c>
      <c r="V7530">
        <v>209</v>
      </c>
      <c r="W7530">
        <v>11</v>
      </c>
      <c r="X7530">
        <v>2</v>
      </c>
      <c r="Y7530" t="s">
        <v>12419</v>
      </c>
      <c r="Z7530" t="s">
        <v>12420</v>
      </c>
      <c r="AA7530" t="s">
        <v>12429</v>
      </c>
      <c r="AB7530" t="s">
        <v>12997</v>
      </c>
      <c r="AC7530">
        <v>2</v>
      </c>
      <c r="AD7530" s="123">
        <v>39484</v>
      </c>
      <c r="AE7530" t="s">
        <v>12633</v>
      </c>
      <c r="AG7530">
        <v>40005365</v>
      </c>
      <c r="AL7530" t="s">
        <v>12997</v>
      </c>
      <c r="AN7530">
        <v>501307401</v>
      </c>
      <c r="AO7530">
        <v>16</v>
      </c>
      <c r="AP7530" t="s">
        <v>12424</v>
      </c>
      <c r="AQ7530" t="s">
        <v>11408</v>
      </c>
      <c r="AR7530">
        <v>4100</v>
      </c>
      <c r="AT7530">
        <v>0</v>
      </c>
      <c r="AV7530" t="s">
        <v>12998</v>
      </c>
      <c r="AW7530">
        <v>116100</v>
      </c>
    </row>
    <row r="7531" spans="1:49" x14ac:dyDescent="0.25">
      <c r="A7531">
        <v>4100</v>
      </c>
      <c r="B7531">
        <v>30030</v>
      </c>
      <c r="C7531">
        <v>4017</v>
      </c>
      <c r="D7531">
        <v>413</v>
      </c>
      <c r="E7531" s="124" t="s">
        <v>14554</v>
      </c>
      <c r="F7531" t="str">
        <f t="shared" si="126"/>
        <v>Chad LumanMOTION INDUSTRIES - GILROY</v>
      </c>
      <c r="G7531" s="150" t="str">
        <f t="shared" si="125"/>
        <v>Chad Luman</v>
      </c>
      <c r="H7531" s="149" t="s">
        <v>13773</v>
      </c>
      <c r="I7531">
        <v>40008915</v>
      </c>
      <c r="L7531" t="s">
        <v>12994</v>
      </c>
      <c r="M7531" t="s">
        <v>12995</v>
      </c>
      <c r="N7531">
        <v>35201</v>
      </c>
      <c r="O7531">
        <v>1655</v>
      </c>
      <c r="P7531">
        <v>35201</v>
      </c>
      <c r="Q7531" t="s">
        <v>12415</v>
      </c>
      <c r="R7531" t="s">
        <v>12416</v>
      </c>
      <c r="S7531" t="s">
        <v>15010</v>
      </c>
      <c r="U7531" t="s">
        <v>12418</v>
      </c>
      <c r="V7531">
        <v>209</v>
      </c>
      <c r="W7531">
        <v>11</v>
      </c>
      <c r="X7531">
        <v>2</v>
      </c>
      <c r="Y7531" t="s">
        <v>12472</v>
      </c>
      <c r="Z7531" t="s">
        <v>12420</v>
      </c>
      <c r="AA7531" t="s">
        <v>12485</v>
      </c>
      <c r="AB7531" t="s">
        <v>12757</v>
      </c>
      <c r="AC7531">
        <v>2</v>
      </c>
      <c r="AD7531" s="123">
        <v>44049</v>
      </c>
      <c r="AE7531" t="s">
        <v>12486</v>
      </c>
      <c r="AG7531">
        <v>40008915</v>
      </c>
      <c r="AL7531" t="s">
        <v>12757</v>
      </c>
      <c r="AN7531">
        <v>107301501</v>
      </c>
      <c r="AO7531">
        <v>16</v>
      </c>
      <c r="AP7531" t="s">
        <v>12424</v>
      </c>
      <c r="AQ7531" t="s">
        <v>11408</v>
      </c>
      <c r="AR7531">
        <v>4100</v>
      </c>
      <c r="AT7531">
        <v>0</v>
      </c>
      <c r="AV7531" t="s">
        <v>12998</v>
      </c>
      <c r="AW7531">
        <v>116100</v>
      </c>
    </row>
    <row r="7532" spans="1:49" x14ac:dyDescent="0.25">
      <c r="A7532">
        <v>4100</v>
      </c>
      <c r="B7532">
        <v>30030</v>
      </c>
      <c r="C7532">
        <v>4017</v>
      </c>
      <c r="D7532">
        <v>413</v>
      </c>
      <c r="E7532" s="124" t="s">
        <v>14554</v>
      </c>
      <c r="F7532" t="str">
        <f t="shared" si="126"/>
        <v>Chad LumanMOTION INDUSTRIES - MODESTO</v>
      </c>
      <c r="G7532" s="150" t="str">
        <f t="shared" si="125"/>
        <v>Chad Luman</v>
      </c>
      <c r="H7532" s="149" t="s">
        <v>13786</v>
      </c>
      <c r="I7532">
        <v>40001936</v>
      </c>
      <c r="K7532" t="s">
        <v>15011</v>
      </c>
      <c r="L7532" t="s">
        <v>14754</v>
      </c>
      <c r="M7532" t="s">
        <v>13237</v>
      </c>
      <c r="N7532" t="s">
        <v>15012</v>
      </c>
      <c r="Q7532" t="s">
        <v>12415</v>
      </c>
      <c r="R7532" t="s">
        <v>12416</v>
      </c>
      <c r="S7532">
        <v>2095290261</v>
      </c>
      <c r="U7532" t="s">
        <v>12418</v>
      </c>
      <c r="V7532">
        <v>209</v>
      </c>
      <c r="W7532">
        <v>11</v>
      </c>
      <c r="X7532">
        <v>2</v>
      </c>
      <c r="Y7532" t="s">
        <v>12419</v>
      </c>
      <c r="Z7532" t="s">
        <v>12420</v>
      </c>
      <c r="AA7532" t="s">
        <v>12421</v>
      </c>
      <c r="AB7532" t="s">
        <v>12997</v>
      </c>
      <c r="AC7532">
        <v>2</v>
      </c>
      <c r="AD7532" s="123">
        <v>39111</v>
      </c>
      <c r="AE7532" t="s">
        <v>12423</v>
      </c>
      <c r="AG7532">
        <v>40001936</v>
      </c>
      <c r="AL7532" t="s">
        <v>12997</v>
      </c>
      <c r="AN7532">
        <v>509921101</v>
      </c>
      <c r="AO7532">
        <v>16</v>
      </c>
      <c r="AP7532" t="s">
        <v>12424</v>
      </c>
      <c r="AQ7532" t="s">
        <v>11408</v>
      </c>
      <c r="AR7532">
        <v>4100</v>
      </c>
      <c r="AT7532">
        <v>2005</v>
      </c>
      <c r="AV7532" t="s">
        <v>12998</v>
      </c>
      <c r="AW7532">
        <v>116100</v>
      </c>
    </row>
    <row r="7533" spans="1:49" x14ac:dyDescent="0.25">
      <c r="A7533">
        <v>4100</v>
      </c>
      <c r="B7533">
        <v>30030</v>
      </c>
      <c r="C7533">
        <v>4017</v>
      </c>
      <c r="D7533">
        <v>413</v>
      </c>
      <c r="E7533" s="124" t="s">
        <v>14554</v>
      </c>
      <c r="F7533" t="str">
        <f t="shared" si="126"/>
        <v>Chad LumanMOTION INDUSTRIES - NEWARK (CA24)</v>
      </c>
      <c r="G7533" s="150" t="str">
        <f t="shared" si="125"/>
        <v>Chad Luman</v>
      </c>
      <c r="H7533" s="149" t="s">
        <v>13790</v>
      </c>
      <c r="I7533">
        <v>40001932</v>
      </c>
      <c r="K7533" t="s">
        <v>15013</v>
      </c>
      <c r="L7533" t="s">
        <v>12439</v>
      </c>
      <c r="M7533" t="s">
        <v>13237</v>
      </c>
      <c r="N7533">
        <v>94560</v>
      </c>
      <c r="Q7533" t="s">
        <v>12415</v>
      </c>
      <c r="R7533" t="s">
        <v>12416</v>
      </c>
      <c r="S7533" t="s">
        <v>15014</v>
      </c>
      <c r="U7533" t="s">
        <v>12418</v>
      </c>
      <c r="V7533">
        <v>209</v>
      </c>
      <c r="W7533">
        <v>11</v>
      </c>
      <c r="X7533">
        <v>2</v>
      </c>
      <c r="Y7533" t="s">
        <v>12472</v>
      </c>
      <c r="Z7533" t="s">
        <v>12420</v>
      </c>
      <c r="AA7533" t="s">
        <v>12421</v>
      </c>
      <c r="AB7533" t="s">
        <v>12997</v>
      </c>
      <c r="AC7533">
        <v>2</v>
      </c>
      <c r="AD7533" s="123">
        <v>39111</v>
      </c>
      <c r="AE7533" t="s">
        <v>12423</v>
      </c>
      <c r="AG7533">
        <v>40001932</v>
      </c>
      <c r="AL7533" t="s">
        <v>12997</v>
      </c>
      <c r="AN7533">
        <v>500122501</v>
      </c>
      <c r="AO7533">
        <v>16</v>
      </c>
      <c r="AP7533" t="s">
        <v>12424</v>
      </c>
      <c r="AQ7533" t="s">
        <v>11408</v>
      </c>
      <c r="AR7533">
        <v>4100</v>
      </c>
      <c r="AT7533">
        <v>2005</v>
      </c>
      <c r="AV7533" t="s">
        <v>12998</v>
      </c>
      <c r="AW7533">
        <v>116100</v>
      </c>
    </row>
    <row r="7534" spans="1:49" x14ac:dyDescent="0.25">
      <c r="A7534">
        <v>4100</v>
      </c>
      <c r="B7534">
        <v>30030</v>
      </c>
      <c r="C7534">
        <v>4017</v>
      </c>
      <c r="D7534">
        <v>413</v>
      </c>
      <c r="E7534" s="124" t="s">
        <v>14554</v>
      </c>
      <c r="F7534" t="str">
        <f t="shared" si="126"/>
        <v>Chad LumanMOTION INDUSTRIES - SACRAMENTO</v>
      </c>
      <c r="G7534" s="150" t="str">
        <f t="shared" si="125"/>
        <v>Chad Luman</v>
      </c>
      <c r="H7534" s="149" t="s">
        <v>6495</v>
      </c>
      <c r="I7534">
        <v>40003000</v>
      </c>
      <c r="K7534" t="s">
        <v>15015</v>
      </c>
      <c r="L7534" t="s">
        <v>14984</v>
      </c>
      <c r="M7534" t="s">
        <v>13237</v>
      </c>
      <c r="N7534">
        <v>95826</v>
      </c>
      <c r="Q7534" t="s">
        <v>12415</v>
      </c>
      <c r="R7534" t="s">
        <v>12416</v>
      </c>
      <c r="S7534" t="s">
        <v>15016</v>
      </c>
      <c r="U7534" t="s">
        <v>12418</v>
      </c>
      <c r="V7534">
        <v>209</v>
      </c>
      <c r="W7534">
        <v>11</v>
      </c>
      <c r="X7534">
        <v>2</v>
      </c>
      <c r="Y7534" t="s">
        <v>12472</v>
      </c>
      <c r="Z7534" t="s">
        <v>12420</v>
      </c>
      <c r="AA7534" t="s">
        <v>12421</v>
      </c>
      <c r="AB7534" t="s">
        <v>12997</v>
      </c>
      <c r="AC7534">
        <v>2</v>
      </c>
      <c r="AD7534" s="123">
        <v>39111</v>
      </c>
      <c r="AE7534" t="s">
        <v>12423</v>
      </c>
      <c r="AG7534">
        <v>40003000</v>
      </c>
      <c r="AL7534" t="s">
        <v>12997</v>
      </c>
      <c r="AN7534">
        <v>506729401</v>
      </c>
      <c r="AO7534">
        <v>16</v>
      </c>
      <c r="AP7534" t="s">
        <v>12424</v>
      </c>
      <c r="AQ7534" t="s">
        <v>11408</v>
      </c>
      <c r="AR7534">
        <v>4100</v>
      </c>
      <c r="AT7534">
        <v>2005</v>
      </c>
      <c r="AV7534" t="s">
        <v>12998</v>
      </c>
      <c r="AW7534">
        <v>116100</v>
      </c>
    </row>
    <row r="7535" spans="1:49" x14ac:dyDescent="0.25">
      <c r="A7535">
        <v>4100</v>
      </c>
      <c r="B7535">
        <v>30030</v>
      </c>
      <c r="C7535">
        <v>4017</v>
      </c>
      <c r="D7535">
        <v>413</v>
      </c>
      <c r="E7535" s="124" t="s">
        <v>14554</v>
      </c>
      <c r="F7535" t="str">
        <f t="shared" si="126"/>
        <v>Chad LumanMOTION INDUSTRIES - SPARKS</v>
      </c>
      <c r="G7535" s="150" t="str">
        <f t="shared" ref="G7535:G7598" si="127">RIGHT(E7535,LEN(E7535)-3)</f>
        <v>Chad Luman</v>
      </c>
      <c r="H7535" s="149" t="s">
        <v>13808</v>
      </c>
      <c r="I7535">
        <v>40009004</v>
      </c>
      <c r="L7535" t="s">
        <v>12994</v>
      </c>
      <c r="M7535" t="s">
        <v>12995</v>
      </c>
      <c r="O7535">
        <v>1655</v>
      </c>
      <c r="P7535">
        <v>35201</v>
      </c>
      <c r="Q7535" t="s">
        <v>12415</v>
      </c>
      <c r="R7535" t="s">
        <v>12416</v>
      </c>
      <c r="S7535" t="s">
        <v>15017</v>
      </c>
      <c r="U7535" t="s">
        <v>12418</v>
      </c>
      <c r="V7535">
        <v>209</v>
      </c>
      <c r="W7535">
        <v>11</v>
      </c>
      <c r="X7535">
        <v>2</v>
      </c>
      <c r="Y7535" t="s">
        <v>12472</v>
      </c>
      <c r="Z7535" t="s">
        <v>12420</v>
      </c>
      <c r="AA7535" t="s">
        <v>12485</v>
      </c>
      <c r="AB7535" t="s">
        <v>12997</v>
      </c>
      <c r="AC7535">
        <v>2</v>
      </c>
      <c r="AD7535" s="123">
        <v>44194</v>
      </c>
      <c r="AE7535" t="s">
        <v>12528</v>
      </c>
      <c r="AG7535">
        <v>40009004</v>
      </c>
      <c r="AL7535" t="s">
        <v>12997</v>
      </c>
      <c r="AN7535">
        <v>107301501</v>
      </c>
      <c r="AO7535">
        <v>16</v>
      </c>
      <c r="AP7535" t="s">
        <v>12424</v>
      </c>
      <c r="AQ7535" t="s">
        <v>11408</v>
      </c>
      <c r="AR7535">
        <v>4100</v>
      </c>
      <c r="AT7535">
        <v>0</v>
      </c>
      <c r="AV7535" t="s">
        <v>12998</v>
      </c>
      <c r="AW7535">
        <v>116100</v>
      </c>
    </row>
    <row r="7536" spans="1:49" x14ac:dyDescent="0.25">
      <c r="A7536">
        <v>4100</v>
      </c>
      <c r="B7536">
        <v>30030</v>
      </c>
      <c r="C7536">
        <v>4017</v>
      </c>
      <c r="D7536">
        <v>413</v>
      </c>
      <c r="E7536" s="124" t="s">
        <v>14554</v>
      </c>
      <c r="F7536" t="str">
        <f t="shared" si="126"/>
        <v>Chad LumanMOTION INDUSTRIES - STOCKTON</v>
      </c>
      <c r="G7536" s="150" t="str">
        <f t="shared" si="127"/>
        <v>Chad Luman</v>
      </c>
      <c r="H7536" s="149" t="s">
        <v>13811</v>
      </c>
      <c r="I7536">
        <v>40006619</v>
      </c>
      <c r="K7536" t="s">
        <v>15018</v>
      </c>
      <c r="L7536" t="s">
        <v>14565</v>
      </c>
      <c r="M7536" t="s">
        <v>13237</v>
      </c>
      <c r="N7536">
        <v>95206</v>
      </c>
      <c r="Q7536" t="s">
        <v>12415</v>
      </c>
      <c r="R7536" t="s">
        <v>12416</v>
      </c>
      <c r="S7536" t="s">
        <v>15019</v>
      </c>
      <c r="U7536" t="s">
        <v>12418</v>
      </c>
      <c r="V7536">
        <v>209</v>
      </c>
      <c r="W7536">
        <v>11</v>
      </c>
      <c r="X7536">
        <v>2</v>
      </c>
      <c r="Y7536" t="s">
        <v>12419</v>
      </c>
      <c r="Z7536" t="s">
        <v>12420</v>
      </c>
      <c r="AA7536" t="s">
        <v>12485</v>
      </c>
      <c r="AB7536" t="s">
        <v>12997</v>
      </c>
      <c r="AC7536">
        <v>2</v>
      </c>
      <c r="AD7536" s="123">
        <v>40751</v>
      </c>
      <c r="AE7536" t="s">
        <v>12528</v>
      </c>
      <c r="AG7536">
        <v>40006619</v>
      </c>
      <c r="AL7536" t="s">
        <v>12997</v>
      </c>
      <c r="AN7536">
        <v>507735101</v>
      </c>
      <c r="AO7536">
        <v>16</v>
      </c>
      <c r="AP7536" t="s">
        <v>12424</v>
      </c>
      <c r="AQ7536" t="s">
        <v>11408</v>
      </c>
      <c r="AR7536">
        <v>4100</v>
      </c>
      <c r="AT7536">
        <v>0</v>
      </c>
      <c r="AV7536" t="s">
        <v>12998</v>
      </c>
      <c r="AW7536">
        <v>116100</v>
      </c>
    </row>
    <row r="7537" spans="1:49" x14ac:dyDescent="0.25">
      <c r="A7537">
        <v>4100</v>
      </c>
      <c r="B7537">
        <v>30030</v>
      </c>
      <c r="C7537">
        <v>4017</v>
      </c>
      <c r="D7537">
        <v>413</v>
      </c>
      <c r="E7537" s="124" t="s">
        <v>14554</v>
      </c>
      <c r="F7537" t="str">
        <f t="shared" si="126"/>
        <v>Chad LumanMOTION INDUSTRIES - TRACY</v>
      </c>
      <c r="G7537" s="150" t="str">
        <f t="shared" si="127"/>
        <v>Chad Luman</v>
      </c>
      <c r="H7537" s="149" t="s">
        <v>13817</v>
      </c>
      <c r="I7537">
        <v>40006857</v>
      </c>
      <c r="K7537" t="s">
        <v>15020</v>
      </c>
      <c r="L7537" t="s">
        <v>15021</v>
      </c>
      <c r="M7537" t="s">
        <v>13237</v>
      </c>
      <c r="N7537">
        <v>95304</v>
      </c>
      <c r="Q7537" t="s">
        <v>12415</v>
      </c>
      <c r="R7537" t="s">
        <v>12416</v>
      </c>
      <c r="S7537" t="s">
        <v>15022</v>
      </c>
      <c r="U7537" t="s">
        <v>12418</v>
      </c>
      <c r="V7537">
        <v>209</v>
      </c>
      <c r="W7537">
        <v>11</v>
      </c>
      <c r="X7537">
        <v>2</v>
      </c>
      <c r="Y7537" t="s">
        <v>12419</v>
      </c>
      <c r="Z7537" t="s">
        <v>12420</v>
      </c>
      <c r="AA7537" t="s">
        <v>12429</v>
      </c>
      <c r="AB7537" t="s">
        <v>12997</v>
      </c>
      <c r="AC7537">
        <v>2</v>
      </c>
      <c r="AD7537" s="123">
        <v>41107</v>
      </c>
      <c r="AE7537" t="s">
        <v>12431</v>
      </c>
      <c r="AG7537">
        <v>40006857</v>
      </c>
      <c r="AL7537" t="s">
        <v>12997</v>
      </c>
      <c r="AN7537">
        <v>507736101</v>
      </c>
      <c r="AO7537">
        <v>16</v>
      </c>
      <c r="AP7537" t="s">
        <v>12424</v>
      </c>
      <c r="AQ7537" t="s">
        <v>11408</v>
      </c>
      <c r="AR7537">
        <v>4100</v>
      </c>
      <c r="AS7537" t="s">
        <v>12491</v>
      </c>
      <c r="AT7537">
        <v>0</v>
      </c>
      <c r="AV7537" t="s">
        <v>12998</v>
      </c>
      <c r="AW7537">
        <v>116100</v>
      </c>
    </row>
    <row r="7538" spans="1:49" x14ac:dyDescent="0.25">
      <c r="A7538">
        <v>4100</v>
      </c>
      <c r="B7538">
        <v>30030</v>
      </c>
      <c r="C7538">
        <v>4017</v>
      </c>
      <c r="D7538">
        <v>413</v>
      </c>
      <c r="E7538" s="124" t="s">
        <v>14554</v>
      </c>
      <c r="F7538" t="str">
        <f t="shared" si="126"/>
        <v>Chad LumanMOTION INDUSTRIES - VISALIA</v>
      </c>
      <c r="G7538" s="150" t="str">
        <f t="shared" si="127"/>
        <v>Chad Luman</v>
      </c>
      <c r="H7538" s="149" t="s">
        <v>6540</v>
      </c>
      <c r="I7538">
        <v>40001157</v>
      </c>
      <c r="L7538" t="s">
        <v>12994</v>
      </c>
      <c r="M7538" t="s">
        <v>12995</v>
      </c>
      <c r="O7538">
        <v>1655</v>
      </c>
      <c r="P7538">
        <v>35201</v>
      </c>
      <c r="Q7538" t="s">
        <v>12415</v>
      </c>
      <c r="R7538" t="s">
        <v>12416</v>
      </c>
      <c r="S7538" t="s">
        <v>15023</v>
      </c>
      <c r="U7538" t="s">
        <v>12418</v>
      </c>
      <c r="V7538">
        <v>209</v>
      </c>
      <c r="W7538">
        <v>11</v>
      </c>
      <c r="X7538">
        <v>2</v>
      </c>
      <c r="Y7538" t="s">
        <v>12472</v>
      </c>
      <c r="Z7538" t="s">
        <v>12420</v>
      </c>
      <c r="AA7538" t="s">
        <v>12421</v>
      </c>
      <c r="AB7538" t="s">
        <v>12997</v>
      </c>
      <c r="AC7538">
        <v>2</v>
      </c>
      <c r="AD7538" s="123">
        <v>39111</v>
      </c>
      <c r="AE7538" t="s">
        <v>12423</v>
      </c>
      <c r="AG7538">
        <v>40001157</v>
      </c>
      <c r="AL7538" t="s">
        <v>12997</v>
      </c>
      <c r="AN7538">
        <v>107301501</v>
      </c>
      <c r="AO7538">
        <v>16</v>
      </c>
      <c r="AP7538" t="s">
        <v>12424</v>
      </c>
      <c r="AQ7538" t="s">
        <v>11408</v>
      </c>
      <c r="AR7538">
        <v>4100</v>
      </c>
      <c r="AT7538">
        <v>2005</v>
      </c>
      <c r="AV7538" t="s">
        <v>15024</v>
      </c>
      <c r="AW7538">
        <v>116100</v>
      </c>
    </row>
    <row r="7539" spans="1:49" x14ac:dyDescent="0.25">
      <c r="A7539">
        <v>4100</v>
      </c>
      <c r="B7539">
        <v>30030</v>
      </c>
      <c r="C7539">
        <v>4017</v>
      </c>
      <c r="D7539">
        <v>413</v>
      </c>
      <c r="E7539" s="124" t="s">
        <v>14554</v>
      </c>
      <c r="F7539" t="str">
        <f t="shared" si="126"/>
        <v>Chad LumanMOTION INDUSTRIES (LODI)</v>
      </c>
      <c r="G7539" s="150" t="str">
        <f t="shared" si="127"/>
        <v>Chad Luman</v>
      </c>
      <c r="H7539" s="149" t="s">
        <v>13832</v>
      </c>
      <c r="I7539">
        <v>40002629</v>
      </c>
      <c r="K7539" t="s">
        <v>15025</v>
      </c>
      <c r="L7539" t="s">
        <v>12846</v>
      </c>
      <c r="M7539" t="s">
        <v>13237</v>
      </c>
      <c r="N7539" t="s">
        <v>15026</v>
      </c>
      <c r="Q7539" t="s">
        <v>12415</v>
      </c>
      <c r="R7539" t="s">
        <v>12416</v>
      </c>
      <c r="S7539" t="s">
        <v>15027</v>
      </c>
      <c r="U7539" t="s">
        <v>12418</v>
      </c>
      <c r="V7539">
        <v>209</v>
      </c>
      <c r="W7539">
        <v>11</v>
      </c>
      <c r="X7539">
        <v>2</v>
      </c>
      <c r="Y7539" t="s">
        <v>12419</v>
      </c>
      <c r="Z7539" t="s">
        <v>12420</v>
      </c>
      <c r="AA7539" t="s">
        <v>12421</v>
      </c>
      <c r="AB7539" t="s">
        <v>12997</v>
      </c>
      <c r="AC7539">
        <v>2</v>
      </c>
      <c r="AD7539" s="123">
        <v>39111</v>
      </c>
      <c r="AE7539" t="s">
        <v>12423</v>
      </c>
      <c r="AG7539">
        <v>40002629</v>
      </c>
      <c r="AL7539" t="s">
        <v>12997</v>
      </c>
      <c r="AN7539">
        <v>507718301</v>
      </c>
      <c r="AO7539">
        <v>16</v>
      </c>
      <c r="AP7539" t="s">
        <v>12424</v>
      </c>
      <c r="AQ7539" t="s">
        <v>11408</v>
      </c>
      <c r="AR7539">
        <v>4100</v>
      </c>
      <c r="AT7539">
        <v>0</v>
      </c>
      <c r="AV7539" t="s">
        <v>12998</v>
      </c>
      <c r="AW7539">
        <v>116100</v>
      </c>
    </row>
    <row r="7540" spans="1:49" x14ac:dyDescent="0.25">
      <c r="A7540">
        <v>4100</v>
      </c>
      <c r="B7540">
        <v>30030</v>
      </c>
      <c r="C7540">
        <v>4017</v>
      </c>
      <c r="D7540">
        <v>413</v>
      </c>
      <c r="E7540" s="124" t="s">
        <v>14554</v>
      </c>
      <c r="F7540" t="str">
        <f t="shared" si="126"/>
        <v>Chad LumanMUNNELL &amp; SHERRILL - REDDING</v>
      </c>
      <c r="G7540" s="150" t="str">
        <f t="shared" si="127"/>
        <v>Chad Luman</v>
      </c>
      <c r="H7540" s="149" t="s">
        <v>13884</v>
      </c>
      <c r="I7540">
        <v>40007571</v>
      </c>
      <c r="L7540" t="s">
        <v>13061</v>
      </c>
      <c r="M7540" t="s">
        <v>13062</v>
      </c>
      <c r="O7540">
        <v>13249</v>
      </c>
      <c r="P7540">
        <v>97213</v>
      </c>
      <c r="Q7540" t="s">
        <v>12415</v>
      </c>
      <c r="R7540" t="s">
        <v>12416</v>
      </c>
      <c r="S7540" t="s">
        <v>15028</v>
      </c>
      <c r="U7540" t="s">
        <v>12418</v>
      </c>
      <c r="W7540">
        <v>11</v>
      </c>
      <c r="X7540">
        <v>2</v>
      </c>
      <c r="Y7540" t="s">
        <v>12419</v>
      </c>
      <c r="Z7540" t="s">
        <v>12420</v>
      </c>
      <c r="AA7540" t="s">
        <v>12429</v>
      </c>
      <c r="AB7540" t="s">
        <v>12422</v>
      </c>
      <c r="AC7540">
        <v>2</v>
      </c>
      <c r="AD7540" s="123">
        <v>42118</v>
      </c>
      <c r="AE7540" t="s">
        <v>12431</v>
      </c>
      <c r="AG7540">
        <v>40007571</v>
      </c>
      <c r="AL7540" t="s">
        <v>12422</v>
      </c>
      <c r="AN7540">
        <v>3805104601</v>
      </c>
      <c r="AO7540">
        <v>16</v>
      </c>
      <c r="AP7540" t="s">
        <v>12424</v>
      </c>
      <c r="AQ7540" t="s">
        <v>11408</v>
      </c>
      <c r="AR7540">
        <v>4100</v>
      </c>
      <c r="AT7540">
        <v>0</v>
      </c>
      <c r="AV7540" t="s">
        <v>15029</v>
      </c>
      <c r="AW7540">
        <v>116100</v>
      </c>
    </row>
    <row r="7541" spans="1:49" x14ac:dyDescent="0.25">
      <c r="A7541">
        <v>4100</v>
      </c>
      <c r="B7541">
        <v>30030</v>
      </c>
      <c r="C7541">
        <v>4017</v>
      </c>
      <c r="D7541">
        <v>413</v>
      </c>
      <c r="E7541" s="124" t="s">
        <v>14554</v>
      </c>
      <c r="F7541" t="str">
        <f t="shared" si="126"/>
        <v>Chad LumanNAPA IBS #486</v>
      </c>
      <c r="G7541" s="150" t="str">
        <f t="shared" si="127"/>
        <v>Chad Luman</v>
      </c>
      <c r="H7541" s="149" t="s">
        <v>6672</v>
      </c>
      <c r="I7541">
        <v>40007606</v>
      </c>
      <c r="K7541" t="s">
        <v>15030</v>
      </c>
      <c r="L7541" t="s">
        <v>14859</v>
      </c>
      <c r="M7541" t="s">
        <v>12976</v>
      </c>
      <c r="N7541">
        <v>55450</v>
      </c>
      <c r="Q7541" t="s">
        <v>12415</v>
      </c>
      <c r="R7541" t="s">
        <v>12416</v>
      </c>
      <c r="S7541" t="s">
        <v>15031</v>
      </c>
      <c r="U7541" t="s">
        <v>12418</v>
      </c>
      <c r="W7541">
        <v>11</v>
      </c>
      <c r="X7541">
        <v>2</v>
      </c>
      <c r="Y7541" t="s">
        <v>12419</v>
      </c>
      <c r="Z7541" t="s">
        <v>12420</v>
      </c>
      <c r="AA7541" t="s">
        <v>12429</v>
      </c>
      <c r="AB7541" t="s">
        <v>12430</v>
      </c>
      <c r="AC7541">
        <v>2</v>
      </c>
      <c r="AD7541" s="123">
        <v>42164</v>
      </c>
      <c r="AE7541" t="s">
        <v>12431</v>
      </c>
      <c r="AG7541">
        <v>40007606</v>
      </c>
      <c r="AL7541" t="s">
        <v>12430</v>
      </c>
      <c r="AN7541">
        <v>2405308801</v>
      </c>
      <c r="AO7541">
        <v>16</v>
      </c>
      <c r="AP7541" t="s">
        <v>12424</v>
      </c>
      <c r="AQ7541" t="s">
        <v>11408</v>
      </c>
      <c r="AR7541">
        <v>4100</v>
      </c>
      <c r="AT7541">
        <v>0</v>
      </c>
      <c r="AV7541" t="s">
        <v>15032</v>
      </c>
      <c r="AW7541">
        <v>116100</v>
      </c>
    </row>
    <row r="7542" spans="1:49" x14ac:dyDescent="0.25">
      <c r="A7542">
        <v>4100</v>
      </c>
      <c r="B7542">
        <v>30030</v>
      </c>
      <c r="C7542">
        <v>4017</v>
      </c>
      <c r="D7542">
        <v>413</v>
      </c>
      <c r="E7542" s="124" t="s">
        <v>14554</v>
      </c>
      <c r="F7542" t="str">
        <f t="shared" si="126"/>
        <v>Chad LumanNARAYANS ENGINEERING</v>
      </c>
      <c r="G7542" s="150" t="str">
        <f t="shared" si="127"/>
        <v>Chad Luman</v>
      </c>
      <c r="H7542" s="149" t="s">
        <v>6674</v>
      </c>
      <c r="I7542">
        <v>40005736</v>
      </c>
      <c r="K7542" t="s">
        <v>15033</v>
      </c>
      <c r="L7542" t="s">
        <v>14754</v>
      </c>
      <c r="M7542" t="s">
        <v>13237</v>
      </c>
      <c r="N7542">
        <v>95356</v>
      </c>
      <c r="Q7542" t="s">
        <v>12415</v>
      </c>
      <c r="R7542" t="s">
        <v>12416</v>
      </c>
      <c r="S7542" t="s">
        <v>15034</v>
      </c>
      <c r="U7542" t="s">
        <v>12418</v>
      </c>
      <c r="W7542">
        <v>11</v>
      </c>
      <c r="X7542">
        <v>2</v>
      </c>
      <c r="Y7542" t="s">
        <v>12472</v>
      </c>
      <c r="Z7542" t="s">
        <v>12420</v>
      </c>
      <c r="AA7542" t="s">
        <v>12429</v>
      </c>
      <c r="AB7542" t="s">
        <v>14028</v>
      </c>
      <c r="AC7542">
        <v>2</v>
      </c>
      <c r="AD7542" s="123">
        <v>39919</v>
      </c>
      <c r="AE7542" t="s">
        <v>12431</v>
      </c>
      <c r="AG7542">
        <v>40005736</v>
      </c>
      <c r="AL7542" t="s">
        <v>14028</v>
      </c>
      <c r="AN7542">
        <v>509921101</v>
      </c>
      <c r="AO7542">
        <v>16</v>
      </c>
      <c r="AP7542" t="s">
        <v>12424</v>
      </c>
      <c r="AQ7542" t="s">
        <v>11408</v>
      </c>
      <c r="AR7542">
        <v>4100</v>
      </c>
      <c r="AT7542">
        <v>0</v>
      </c>
      <c r="AV7542" t="s">
        <v>15035</v>
      </c>
      <c r="AW7542">
        <v>116100</v>
      </c>
    </row>
    <row r="7543" spans="1:49" x14ac:dyDescent="0.25">
      <c r="A7543">
        <v>4100</v>
      </c>
      <c r="B7543">
        <v>30030</v>
      </c>
      <c r="C7543">
        <v>4017</v>
      </c>
      <c r="D7543">
        <v>413</v>
      </c>
      <c r="E7543" s="124" t="s">
        <v>14554</v>
      </c>
      <c r="F7543" t="str">
        <f t="shared" si="126"/>
        <v>Chad LumanNORTHERN CALIFORNIA BAKERY REPAIR</v>
      </c>
      <c r="G7543" s="150" t="str">
        <f t="shared" si="127"/>
        <v>Chad Luman</v>
      </c>
      <c r="H7543" s="149" t="s">
        <v>6906</v>
      </c>
      <c r="I7543">
        <v>40007196</v>
      </c>
      <c r="L7543" t="s">
        <v>15036</v>
      </c>
      <c r="M7543" t="s">
        <v>13237</v>
      </c>
      <c r="O7543">
        <v>536</v>
      </c>
      <c r="P7543">
        <v>95713</v>
      </c>
      <c r="Q7543" t="s">
        <v>12415</v>
      </c>
      <c r="R7543" t="s">
        <v>12416</v>
      </c>
      <c r="S7543" t="s">
        <v>15037</v>
      </c>
      <c r="U7543" t="s">
        <v>12418</v>
      </c>
      <c r="W7543">
        <v>11</v>
      </c>
      <c r="X7543">
        <v>2</v>
      </c>
      <c r="Y7543" t="s">
        <v>12419</v>
      </c>
      <c r="Z7543" t="s">
        <v>12420</v>
      </c>
      <c r="AA7543" t="s">
        <v>12429</v>
      </c>
      <c r="AB7543" t="s">
        <v>12430</v>
      </c>
      <c r="AC7543">
        <v>2</v>
      </c>
      <c r="AD7543" s="123">
        <v>41556</v>
      </c>
      <c r="AE7543" t="s">
        <v>12431</v>
      </c>
      <c r="AG7543">
        <v>40007196</v>
      </c>
      <c r="AL7543" t="s">
        <v>12430</v>
      </c>
      <c r="AN7543">
        <v>506183661</v>
      </c>
      <c r="AO7543">
        <v>16</v>
      </c>
      <c r="AP7543" t="s">
        <v>12424</v>
      </c>
      <c r="AQ7543" t="s">
        <v>11408</v>
      </c>
      <c r="AR7543">
        <v>4100</v>
      </c>
      <c r="AT7543">
        <v>0</v>
      </c>
      <c r="AV7543" t="s">
        <v>15038</v>
      </c>
      <c r="AW7543">
        <v>116100</v>
      </c>
    </row>
    <row r="7544" spans="1:49" x14ac:dyDescent="0.25">
      <c r="A7544">
        <v>4100</v>
      </c>
      <c r="B7544">
        <v>30030</v>
      </c>
      <c r="C7544">
        <v>4017</v>
      </c>
      <c r="D7544">
        <v>413</v>
      </c>
      <c r="E7544" s="124" t="s">
        <v>14554</v>
      </c>
      <c r="F7544" t="str">
        <f t="shared" si="126"/>
        <v>Chad LumanNOVEX, INC.</v>
      </c>
      <c r="G7544" s="150" t="str">
        <f t="shared" si="127"/>
        <v>Chad Luman</v>
      </c>
      <c r="H7544" s="149" t="s">
        <v>6940</v>
      </c>
      <c r="I7544">
        <v>40003305</v>
      </c>
      <c r="K7544" t="s">
        <v>15039</v>
      </c>
      <c r="L7544" t="s">
        <v>15040</v>
      </c>
      <c r="M7544" t="s">
        <v>12521</v>
      </c>
      <c r="N7544" t="s">
        <v>15041</v>
      </c>
      <c r="Q7544" t="s">
        <v>12415</v>
      </c>
      <c r="R7544" t="s">
        <v>12416</v>
      </c>
      <c r="S7544" t="s">
        <v>15042</v>
      </c>
      <c r="U7544" t="s">
        <v>12418</v>
      </c>
      <c r="W7544">
        <v>11</v>
      </c>
      <c r="X7544">
        <v>1</v>
      </c>
      <c r="Y7544" t="s">
        <v>12419</v>
      </c>
      <c r="Z7544" t="s">
        <v>12420</v>
      </c>
      <c r="AA7544" t="s">
        <v>12421</v>
      </c>
      <c r="AB7544" t="s">
        <v>12422</v>
      </c>
      <c r="AC7544">
        <v>2</v>
      </c>
      <c r="AD7544" s="123">
        <v>39111</v>
      </c>
      <c r="AE7544" t="s">
        <v>12423</v>
      </c>
      <c r="AG7544">
        <v>40003305</v>
      </c>
      <c r="AL7544" t="s">
        <v>12422</v>
      </c>
      <c r="AN7544">
        <v>3610326301</v>
      </c>
      <c r="AO7544">
        <v>16</v>
      </c>
      <c r="AP7544" t="s">
        <v>12424</v>
      </c>
      <c r="AQ7544" t="s">
        <v>11408</v>
      </c>
      <c r="AR7544">
        <v>4100</v>
      </c>
      <c r="AT7544">
        <v>0</v>
      </c>
      <c r="AV7544" t="s">
        <v>15043</v>
      </c>
      <c r="AW7544">
        <v>116100</v>
      </c>
    </row>
    <row r="7545" spans="1:49" x14ac:dyDescent="0.25">
      <c r="A7545">
        <v>4100</v>
      </c>
      <c r="B7545">
        <v>30030</v>
      </c>
      <c r="C7545">
        <v>4017</v>
      </c>
      <c r="D7545">
        <v>413</v>
      </c>
      <c r="E7545" s="124" t="s">
        <v>14554</v>
      </c>
      <c r="F7545" t="str">
        <f t="shared" si="126"/>
        <v>Chad LumanNPI SOLUTIONS, INC</v>
      </c>
      <c r="G7545" s="150" t="str">
        <f t="shared" si="127"/>
        <v>Chad Luman</v>
      </c>
      <c r="H7545" s="149" t="s">
        <v>6945</v>
      </c>
      <c r="I7545">
        <v>40008290</v>
      </c>
      <c r="K7545" t="s">
        <v>15044</v>
      </c>
      <c r="L7545" t="s">
        <v>15045</v>
      </c>
      <c r="M7545" t="s">
        <v>13237</v>
      </c>
      <c r="N7545">
        <v>95037</v>
      </c>
      <c r="Q7545" t="s">
        <v>12415</v>
      </c>
      <c r="R7545" t="s">
        <v>12416</v>
      </c>
      <c r="S7545" t="s">
        <v>15046</v>
      </c>
      <c r="U7545" t="s">
        <v>12418</v>
      </c>
      <c r="W7545">
        <v>11</v>
      </c>
      <c r="X7545">
        <v>1</v>
      </c>
      <c r="Y7545" t="s">
        <v>12419</v>
      </c>
      <c r="Z7545" t="s">
        <v>12420</v>
      </c>
      <c r="AA7545" t="s">
        <v>12429</v>
      </c>
      <c r="AB7545" t="s">
        <v>12422</v>
      </c>
      <c r="AC7545">
        <v>2</v>
      </c>
      <c r="AD7545" s="123">
        <v>43119</v>
      </c>
      <c r="AE7545" t="s">
        <v>12431</v>
      </c>
      <c r="AG7545">
        <v>40008290</v>
      </c>
      <c r="AL7545" t="s">
        <v>12422</v>
      </c>
      <c r="AN7545">
        <v>508521801</v>
      </c>
      <c r="AO7545">
        <v>16</v>
      </c>
      <c r="AP7545" t="s">
        <v>12424</v>
      </c>
      <c r="AQ7545" t="s">
        <v>11408</v>
      </c>
      <c r="AR7545">
        <v>4100</v>
      </c>
      <c r="AT7545">
        <v>0</v>
      </c>
      <c r="AV7545" t="s">
        <v>15047</v>
      </c>
      <c r="AW7545">
        <v>116100</v>
      </c>
    </row>
    <row r="7546" spans="1:49" x14ac:dyDescent="0.25">
      <c r="A7546">
        <v>4100</v>
      </c>
      <c r="B7546">
        <v>30030</v>
      </c>
      <c r="C7546">
        <v>4017</v>
      </c>
      <c r="D7546">
        <v>413</v>
      </c>
      <c r="E7546" s="124" t="s">
        <v>14554</v>
      </c>
      <c r="F7546" t="str">
        <f t="shared" si="126"/>
        <v>Chad LumanO H I COMPANY INC.</v>
      </c>
      <c r="G7546" s="150" t="str">
        <f t="shared" si="127"/>
        <v>Chad Luman</v>
      </c>
      <c r="H7546" s="149" t="s">
        <v>6972</v>
      </c>
      <c r="I7546">
        <v>40002941</v>
      </c>
      <c r="L7546" t="s">
        <v>14565</v>
      </c>
      <c r="M7546" t="s">
        <v>13237</v>
      </c>
      <c r="O7546">
        <v>622</v>
      </c>
      <c r="P7546">
        <v>95201</v>
      </c>
      <c r="Q7546" t="s">
        <v>12415</v>
      </c>
      <c r="R7546" t="s">
        <v>12416</v>
      </c>
      <c r="S7546" t="s">
        <v>15048</v>
      </c>
      <c r="U7546" t="s">
        <v>12418</v>
      </c>
      <c r="W7546">
        <v>11</v>
      </c>
      <c r="X7546">
        <v>0</v>
      </c>
      <c r="Y7546" t="s">
        <v>12419</v>
      </c>
      <c r="Z7546" t="s">
        <v>12420</v>
      </c>
      <c r="AA7546" t="s">
        <v>12421</v>
      </c>
      <c r="AB7546" t="s">
        <v>12422</v>
      </c>
      <c r="AC7546">
        <v>2</v>
      </c>
      <c r="AD7546" s="123">
        <v>39111</v>
      </c>
      <c r="AE7546" t="s">
        <v>12423</v>
      </c>
      <c r="AG7546">
        <v>40002941</v>
      </c>
      <c r="AL7546" t="s">
        <v>12422</v>
      </c>
      <c r="AN7546">
        <v>507735101</v>
      </c>
      <c r="AO7546">
        <v>16</v>
      </c>
      <c r="AP7546" t="s">
        <v>12424</v>
      </c>
      <c r="AQ7546" t="s">
        <v>11408</v>
      </c>
      <c r="AR7546">
        <v>4100</v>
      </c>
      <c r="AT7546">
        <v>2005</v>
      </c>
      <c r="AV7546" t="s">
        <v>15049</v>
      </c>
      <c r="AW7546">
        <v>116100</v>
      </c>
    </row>
    <row r="7547" spans="1:49" x14ac:dyDescent="0.25">
      <c r="A7547">
        <v>4100</v>
      </c>
      <c r="B7547">
        <v>30030</v>
      </c>
      <c r="C7547">
        <v>4017</v>
      </c>
      <c r="D7547">
        <v>413</v>
      </c>
      <c r="E7547" s="124" t="s">
        <v>14554</v>
      </c>
      <c r="F7547" t="str">
        <f t="shared" si="126"/>
        <v>Chad LumanO&amp;M INDUSTRIES INC.</v>
      </c>
      <c r="G7547" s="150" t="str">
        <f t="shared" si="127"/>
        <v>Chad Luman</v>
      </c>
      <c r="H7547" s="149" t="s">
        <v>6974</v>
      </c>
      <c r="I7547">
        <v>40005383</v>
      </c>
      <c r="K7547" t="s">
        <v>15050</v>
      </c>
      <c r="L7547" t="s">
        <v>14763</v>
      </c>
      <c r="M7547" t="s">
        <v>13237</v>
      </c>
      <c r="N7547">
        <v>95521</v>
      </c>
      <c r="Q7547" t="s">
        <v>12415</v>
      </c>
      <c r="R7547" t="s">
        <v>12416</v>
      </c>
      <c r="S7547" t="s">
        <v>15051</v>
      </c>
      <c r="U7547" t="s">
        <v>12418</v>
      </c>
      <c r="W7547">
        <v>11</v>
      </c>
      <c r="X7547">
        <v>2</v>
      </c>
      <c r="Y7547" t="s">
        <v>12419</v>
      </c>
      <c r="Z7547" t="s">
        <v>12420</v>
      </c>
      <c r="AA7547" t="s">
        <v>12429</v>
      </c>
      <c r="AB7547" t="s">
        <v>12422</v>
      </c>
      <c r="AC7547">
        <v>2</v>
      </c>
      <c r="AD7547" s="123">
        <v>39504</v>
      </c>
      <c r="AE7547" t="s">
        <v>12633</v>
      </c>
      <c r="AG7547">
        <v>40005383</v>
      </c>
      <c r="AL7547" t="s">
        <v>12422</v>
      </c>
      <c r="AN7547">
        <v>502301301</v>
      </c>
      <c r="AO7547">
        <v>16</v>
      </c>
      <c r="AP7547" t="s">
        <v>12424</v>
      </c>
      <c r="AQ7547" t="s">
        <v>11408</v>
      </c>
      <c r="AR7547">
        <v>4100</v>
      </c>
      <c r="AT7547">
        <v>0</v>
      </c>
      <c r="AV7547" t="s">
        <v>15052</v>
      </c>
      <c r="AW7547">
        <v>116100</v>
      </c>
    </row>
    <row r="7548" spans="1:49" x14ac:dyDescent="0.25">
      <c r="A7548">
        <v>4100</v>
      </c>
      <c r="B7548">
        <v>30030</v>
      </c>
      <c r="C7548">
        <v>4017</v>
      </c>
      <c r="D7548">
        <v>413</v>
      </c>
      <c r="E7548" s="124" t="s">
        <v>14554</v>
      </c>
      <c r="F7548" t="str">
        <f t="shared" si="126"/>
        <v>Chad LumanOCHO CANDY</v>
      </c>
      <c r="G7548" s="150" t="str">
        <f t="shared" si="127"/>
        <v>Chad Luman</v>
      </c>
      <c r="H7548" s="149" t="s">
        <v>6986</v>
      </c>
      <c r="I7548">
        <v>40008242</v>
      </c>
      <c r="K7548" t="s">
        <v>15053</v>
      </c>
      <c r="L7548" t="s">
        <v>13000</v>
      </c>
      <c r="M7548" t="s">
        <v>13237</v>
      </c>
      <c r="N7548">
        <v>94607</v>
      </c>
      <c r="Q7548" t="s">
        <v>12415</v>
      </c>
      <c r="R7548" t="s">
        <v>12416</v>
      </c>
      <c r="S7548" t="s">
        <v>15054</v>
      </c>
      <c r="U7548" t="s">
        <v>12418</v>
      </c>
      <c r="W7548">
        <v>11</v>
      </c>
      <c r="X7548">
        <v>1</v>
      </c>
      <c r="Y7548" t="s">
        <v>12419</v>
      </c>
      <c r="Z7548" t="s">
        <v>12420</v>
      </c>
      <c r="AA7548" t="s">
        <v>12429</v>
      </c>
      <c r="AB7548" t="s">
        <v>14028</v>
      </c>
      <c r="AC7548">
        <v>2</v>
      </c>
      <c r="AD7548" s="123">
        <v>43042</v>
      </c>
      <c r="AE7548" t="s">
        <v>12431</v>
      </c>
      <c r="AG7548">
        <v>40008242</v>
      </c>
      <c r="AL7548" t="s">
        <v>14028</v>
      </c>
      <c r="AN7548">
        <v>500123501</v>
      </c>
      <c r="AO7548">
        <v>16</v>
      </c>
      <c r="AP7548" t="s">
        <v>12424</v>
      </c>
      <c r="AQ7548" t="s">
        <v>11408</v>
      </c>
      <c r="AR7548">
        <v>4100</v>
      </c>
      <c r="AT7548">
        <v>0</v>
      </c>
      <c r="AV7548" t="s">
        <v>6986</v>
      </c>
      <c r="AW7548">
        <v>116100</v>
      </c>
    </row>
    <row r="7549" spans="1:49" x14ac:dyDescent="0.25">
      <c r="A7549">
        <v>4100</v>
      </c>
      <c r="B7549">
        <v>30030</v>
      </c>
      <c r="C7549">
        <v>4017</v>
      </c>
      <c r="D7549">
        <v>413</v>
      </c>
      <c r="E7549" s="124" t="s">
        <v>14554</v>
      </c>
      <c r="F7549" t="str">
        <f t="shared" si="126"/>
        <v>Chad LumanOFFICE OF STATE PUBLISHING</v>
      </c>
      <c r="G7549" s="150" t="str">
        <f t="shared" si="127"/>
        <v>Chad Luman</v>
      </c>
      <c r="H7549" s="149" t="s">
        <v>6996</v>
      </c>
      <c r="I7549">
        <v>40001160</v>
      </c>
      <c r="J7549" t="s">
        <v>15055</v>
      </c>
      <c r="K7549" t="s">
        <v>15056</v>
      </c>
      <c r="L7549" t="s">
        <v>15057</v>
      </c>
      <c r="M7549" t="s">
        <v>13237</v>
      </c>
      <c r="N7549">
        <v>95605</v>
      </c>
      <c r="Q7549" t="s">
        <v>12415</v>
      </c>
      <c r="R7549" t="s">
        <v>12416</v>
      </c>
      <c r="S7549" t="s">
        <v>15058</v>
      </c>
      <c r="U7549" t="s">
        <v>12418</v>
      </c>
      <c r="W7549">
        <v>11</v>
      </c>
      <c r="X7549">
        <v>1</v>
      </c>
      <c r="Y7549" t="s">
        <v>12419</v>
      </c>
      <c r="Z7549" t="s">
        <v>12420</v>
      </c>
      <c r="AA7549" t="s">
        <v>12421</v>
      </c>
      <c r="AB7549" t="s">
        <v>12422</v>
      </c>
      <c r="AC7549">
        <v>2</v>
      </c>
      <c r="AD7549" s="123">
        <v>39111</v>
      </c>
      <c r="AE7549" t="s">
        <v>12423</v>
      </c>
      <c r="AG7549">
        <v>40001160</v>
      </c>
      <c r="AL7549" t="s">
        <v>12422</v>
      </c>
      <c r="AN7549">
        <v>511361901</v>
      </c>
      <c r="AO7549">
        <v>16</v>
      </c>
      <c r="AP7549" t="s">
        <v>12424</v>
      </c>
      <c r="AQ7549" t="s">
        <v>11408</v>
      </c>
      <c r="AR7549">
        <v>4100</v>
      </c>
      <c r="AT7549">
        <v>2005</v>
      </c>
      <c r="AV7549" t="s">
        <v>15059</v>
      </c>
      <c r="AW7549">
        <v>116100</v>
      </c>
    </row>
    <row r="7550" spans="1:49" x14ac:dyDescent="0.25">
      <c r="A7550">
        <v>4100</v>
      </c>
      <c r="B7550">
        <v>30030</v>
      </c>
      <c r="C7550">
        <v>4017</v>
      </c>
      <c r="D7550">
        <v>413</v>
      </c>
      <c r="E7550" s="124" t="s">
        <v>14554</v>
      </c>
      <c r="F7550" t="str">
        <f t="shared" si="126"/>
        <v>Chad LumanON LINE BINDERY</v>
      </c>
      <c r="G7550" s="150" t="str">
        <f t="shared" si="127"/>
        <v>Chad Luman</v>
      </c>
      <c r="H7550" s="149" t="s">
        <v>7033</v>
      </c>
      <c r="I7550">
        <v>40008399</v>
      </c>
      <c r="K7550" t="s">
        <v>15060</v>
      </c>
      <c r="L7550" t="s">
        <v>14785</v>
      </c>
      <c r="M7550" t="s">
        <v>13237</v>
      </c>
      <c r="N7550">
        <v>94805</v>
      </c>
      <c r="Q7550" t="s">
        <v>12415</v>
      </c>
      <c r="R7550" t="s">
        <v>12416</v>
      </c>
      <c r="S7550" t="s">
        <v>15061</v>
      </c>
      <c r="U7550" t="s">
        <v>12418</v>
      </c>
      <c r="W7550">
        <v>11</v>
      </c>
      <c r="X7550">
        <v>1</v>
      </c>
      <c r="Y7550" t="s">
        <v>12419</v>
      </c>
      <c r="Z7550" t="s">
        <v>12420</v>
      </c>
      <c r="AA7550" t="s">
        <v>12429</v>
      </c>
      <c r="AB7550" t="s">
        <v>12422</v>
      </c>
      <c r="AC7550">
        <v>2</v>
      </c>
      <c r="AD7550" s="123">
        <v>43259</v>
      </c>
      <c r="AE7550" t="s">
        <v>12431</v>
      </c>
      <c r="AG7550">
        <v>40008399</v>
      </c>
      <c r="AL7550" t="s">
        <v>12422</v>
      </c>
      <c r="AN7550">
        <v>501328201</v>
      </c>
      <c r="AO7550">
        <v>16</v>
      </c>
      <c r="AP7550" t="s">
        <v>12424</v>
      </c>
      <c r="AQ7550" t="s">
        <v>11408</v>
      </c>
      <c r="AR7550">
        <v>4100</v>
      </c>
      <c r="AT7550">
        <v>0</v>
      </c>
      <c r="AV7550" t="s">
        <v>15062</v>
      </c>
      <c r="AW7550">
        <v>116100</v>
      </c>
    </row>
    <row r="7551" spans="1:49" x14ac:dyDescent="0.25">
      <c r="A7551">
        <v>4100</v>
      </c>
      <c r="B7551">
        <v>30030</v>
      </c>
      <c r="C7551">
        <v>4017</v>
      </c>
      <c r="D7551">
        <v>413</v>
      </c>
      <c r="E7551" s="124" t="s">
        <v>14554</v>
      </c>
      <c r="F7551" t="str">
        <f t="shared" si="126"/>
        <v>Chad LumanPACIFIC SOUTHWEST CONTAINER LLC.</v>
      </c>
      <c r="G7551" s="150" t="str">
        <f t="shared" si="127"/>
        <v>Chad Luman</v>
      </c>
      <c r="H7551" s="149" t="s">
        <v>7134</v>
      </c>
      <c r="I7551">
        <v>40007941</v>
      </c>
      <c r="J7551" t="s">
        <v>12492</v>
      </c>
      <c r="K7551" t="s">
        <v>15063</v>
      </c>
      <c r="L7551" t="s">
        <v>14754</v>
      </c>
      <c r="M7551" t="s">
        <v>13237</v>
      </c>
      <c r="N7551">
        <v>95357</v>
      </c>
      <c r="Q7551" t="s">
        <v>12415</v>
      </c>
      <c r="R7551" t="s">
        <v>12416</v>
      </c>
      <c r="S7551" t="s">
        <v>15064</v>
      </c>
      <c r="U7551" t="s">
        <v>12418</v>
      </c>
      <c r="W7551">
        <v>11</v>
      </c>
      <c r="X7551">
        <v>1</v>
      </c>
      <c r="Y7551" t="s">
        <v>12419</v>
      </c>
      <c r="Z7551" t="s">
        <v>12420</v>
      </c>
      <c r="AA7551" t="s">
        <v>12429</v>
      </c>
      <c r="AB7551" t="s">
        <v>12422</v>
      </c>
      <c r="AC7551">
        <v>2</v>
      </c>
      <c r="AD7551" s="123">
        <v>42660</v>
      </c>
      <c r="AE7551" t="s">
        <v>12431</v>
      </c>
      <c r="AG7551">
        <v>40007941</v>
      </c>
      <c r="AL7551" t="s">
        <v>12422</v>
      </c>
      <c r="AN7551">
        <v>509921101</v>
      </c>
      <c r="AO7551">
        <v>16</v>
      </c>
      <c r="AP7551" t="s">
        <v>12424</v>
      </c>
      <c r="AQ7551" t="s">
        <v>11408</v>
      </c>
      <c r="AR7551">
        <v>4100</v>
      </c>
      <c r="AT7551">
        <v>0</v>
      </c>
      <c r="AV7551" t="s">
        <v>15065</v>
      </c>
      <c r="AW7551">
        <v>116100</v>
      </c>
    </row>
    <row r="7552" spans="1:49" x14ac:dyDescent="0.25">
      <c r="A7552">
        <v>4100</v>
      </c>
      <c r="B7552">
        <v>30030</v>
      </c>
      <c r="C7552">
        <v>4017</v>
      </c>
      <c r="D7552">
        <v>413</v>
      </c>
      <c r="E7552" s="124" t="s">
        <v>14554</v>
      </c>
      <c r="F7552" t="str">
        <f t="shared" si="126"/>
        <v>Chad LumanPACKAGING MACHINE MAINTENANCE</v>
      </c>
      <c r="G7552" s="150" t="str">
        <f t="shared" si="127"/>
        <v>Chad Luman</v>
      </c>
      <c r="H7552" s="149" t="s">
        <v>7145</v>
      </c>
      <c r="I7552">
        <v>40001579</v>
      </c>
      <c r="K7552" t="s">
        <v>15066</v>
      </c>
      <c r="L7552" t="s">
        <v>12846</v>
      </c>
      <c r="M7552" t="s">
        <v>13237</v>
      </c>
      <c r="N7552" t="s">
        <v>15026</v>
      </c>
      <c r="Q7552" t="s">
        <v>12415</v>
      </c>
      <c r="R7552" t="s">
        <v>12416</v>
      </c>
      <c r="S7552" t="s">
        <v>15067</v>
      </c>
      <c r="U7552" t="s">
        <v>12418</v>
      </c>
      <c r="W7552">
        <v>11</v>
      </c>
      <c r="X7552">
        <v>1</v>
      </c>
      <c r="Y7552" t="s">
        <v>12419</v>
      </c>
      <c r="Z7552" t="s">
        <v>12420</v>
      </c>
      <c r="AA7552" t="s">
        <v>12421</v>
      </c>
      <c r="AB7552" t="s">
        <v>12422</v>
      </c>
      <c r="AC7552">
        <v>2</v>
      </c>
      <c r="AD7552" s="123">
        <v>39111</v>
      </c>
      <c r="AE7552" t="s">
        <v>12423</v>
      </c>
      <c r="AG7552">
        <v>40001579</v>
      </c>
      <c r="AL7552" t="s">
        <v>12422</v>
      </c>
      <c r="AN7552">
        <v>507718301</v>
      </c>
      <c r="AO7552">
        <v>16</v>
      </c>
      <c r="AP7552" t="s">
        <v>12424</v>
      </c>
      <c r="AQ7552" t="s">
        <v>11408</v>
      </c>
      <c r="AR7552">
        <v>4100</v>
      </c>
      <c r="AT7552">
        <v>0</v>
      </c>
      <c r="AV7552" t="s">
        <v>14440</v>
      </c>
      <c r="AW7552">
        <v>116100</v>
      </c>
    </row>
    <row r="7553" spans="1:49" x14ac:dyDescent="0.25">
      <c r="A7553">
        <v>4100</v>
      </c>
      <c r="B7553">
        <v>30030</v>
      </c>
      <c r="C7553">
        <v>4017</v>
      </c>
      <c r="D7553">
        <v>413</v>
      </c>
      <c r="E7553" s="124" t="s">
        <v>14554</v>
      </c>
      <c r="F7553" t="str">
        <f t="shared" si="126"/>
        <v>Chad LumanPAK WEST PAPER AND PACKAGING</v>
      </c>
      <c r="G7553" s="150" t="str">
        <f t="shared" si="127"/>
        <v>Chad Luman</v>
      </c>
      <c r="H7553" s="149" t="s">
        <v>7166</v>
      </c>
      <c r="I7553">
        <v>40008209</v>
      </c>
      <c r="K7553" t="s">
        <v>15068</v>
      </c>
      <c r="L7553" t="s">
        <v>15069</v>
      </c>
      <c r="M7553" t="s">
        <v>13237</v>
      </c>
      <c r="N7553">
        <v>92704</v>
      </c>
      <c r="Q7553" t="s">
        <v>12415</v>
      </c>
      <c r="R7553" t="s">
        <v>12416</v>
      </c>
      <c r="S7553" t="s">
        <v>15070</v>
      </c>
      <c r="U7553" t="s">
        <v>12418</v>
      </c>
      <c r="W7553">
        <v>11</v>
      </c>
      <c r="X7553">
        <v>2</v>
      </c>
      <c r="Y7553" t="s">
        <v>12419</v>
      </c>
      <c r="Z7553" t="s">
        <v>12420</v>
      </c>
      <c r="AA7553" t="s">
        <v>12429</v>
      </c>
      <c r="AB7553" t="s">
        <v>12422</v>
      </c>
      <c r="AC7553">
        <v>2</v>
      </c>
      <c r="AD7553" s="123">
        <v>42972</v>
      </c>
      <c r="AE7553" t="s">
        <v>12431</v>
      </c>
      <c r="AG7553">
        <v>40008209</v>
      </c>
      <c r="AL7553" t="s">
        <v>12422</v>
      </c>
      <c r="AN7553">
        <v>505931601</v>
      </c>
      <c r="AO7553">
        <v>16</v>
      </c>
      <c r="AP7553" t="s">
        <v>12424</v>
      </c>
      <c r="AQ7553" t="s">
        <v>11408</v>
      </c>
      <c r="AR7553">
        <v>4100</v>
      </c>
      <c r="AT7553">
        <v>0</v>
      </c>
      <c r="AV7553" t="s">
        <v>15071</v>
      </c>
      <c r="AW7553">
        <v>116100</v>
      </c>
    </row>
    <row r="7554" spans="1:49" x14ac:dyDescent="0.25">
      <c r="A7554">
        <v>4100</v>
      </c>
      <c r="B7554">
        <v>30030</v>
      </c>
      <c r="C7554">
        <v>4017</v>
      </c>
      <c r="D7554">
        <v>413</v>
      </c>
      <c r="E7554" s="124" t="s">
        <v>14554</v>
      </c>
      <c r="F7554" t="str">
        <f t="shared" si="126"/>
        <v>Chad LumanPANERA BREAD - STOCKTON</v>
      </c>
      <c r="G7554" s="150" t="str">
        <f t="shared" si="127"/>
        <v>Chad Luman</v>
      </c>
      <c r="H7554" s="149" t="s">
        <v>7176</v>
      </c>
      <c r="I7554">
        <v>40008158</v>
      </c>
      <c r="K7554" t="s">
        <v>15072</v>
      </c>
      <c r="L7554" t="s">
        <v>14565</v>
      </c>
      <c r="M7554" t="s">
        <v>13237</v>
      </c>
      <c r="N7554">
        <v>95206</v>
      </c>
      <c r="Q7554" t="s">
        <v>12415</v>
      </c>
      <c r="R7554" t="s">
        <v>12416</v>
      </c>
      <c r="S7554" t="s">
        <v>15073</v>
      </c>
      <c r="U7554" t="s">
        <v>12418</v>
      </c>
      <c r="W7554">
        <v>11</v>
      </c>
      <c r="X7554">
        <v>1</v>
      </c>
      <c r="Y7554" t="s">
        <v>12419</v>
      </c>
      <c r="Z7554" t="s">
        <v>12420</v>
      </c>
      <c r="AA7554" t="s">
        <v>12429</v>
      </c>
      <c r="AB7554" t="s">
        <v>12422</v>
      </c>
      <c r="AC7554">
        <v>2</v>
      </c>
      <c r="AD7554" s="123">
        <v>42906</v>
      </c>
      <c r="AE7554" t="s">
        <v>12431</v>
      </c>
      <c r="AG7554">
        <v>40008158</v>
      </c>
      <c r="AL7554" t="s">
        <v>12422</v>
      </c>
      <c r="AN7554">
        <v>507735101</v>
      </c>
      <c r="AO7554">
        <v>16</v>
      </c>
      <c r="AP7554" t="s">
        <v>12424</v>
      </c>
      <c r="AQ7554" t="s">
        <v>11408</v>
      </c>
      <c r="AR7554">
        <v>4100</v>
      </c>
      <c r="AT7554">
        <v>0</v>
      </c>
      <c r="AV7554" t="s">
        <v>15074</v>
      </c>
      <c r="AW7554">
        <v>116100</v>
      </c>
    </row>
    <row r="7555" spans="1:49" x14ac:dyDescent="0.25">
      <c r="A7555">
        <v>4100</v>
      </c>
      <c r="B7555">
        <v>30030</v>
      </c>
      <c r="C7555">
        <v>4017</v>
      </c>
      <c r="D7555">
        <v>413</v>
      </c>
      <c r="E7555" s="124" t="s">
        <v>14554</v>
      </c>
      <c r="F7555" t="str">
        <f t="shared" ref="F7555:F7618" si="128">CONCATENATE(G7555, H7555)</f>
        <v>Chad LumanPATERSON PACIFIC PARCHMENT CO.</v>
      </c>
      <c r="G7555" s="150" t="str">
        <f t="shared" si="127"/>
        <v>Chad Luman</v>
      </c>
      <c r="H7555" s="149" t="s">
        <v>13901</v>
      </c>
      <c r="I7555">
        <v>40009025</v>
      </c>
      <c r="K7555" t="s">
        <v>15075</v>
      </c>
      <c r="L7555" t="s">
        <v>14678</v>
      </c>
      <c r="M7555" t="s">
        <v>14582</v>
      </c>
      <c r="N7555">
        <v>89434</v>
      </c>
      <c r="Q7555" t="s">
        <v>12415</v>
      </c>
      <c r="R7555" t="s">
        <v>12416</v>
      </c>
      <c r="S7555" t="s">
        <v>15076</v>
      </c>
      <c r="U7555" t="s">
        <v>12418</v>
      </c>
      <c r="W7555">
        <v>11</v>
      </c>
      <c r="X7555">
        <v>1</v>
      </c>
      <c r="Y7555" t="s">
        <v>12419</v>
      </c>
      <c r="Z7555" t="s">
        <v>12420</v>
      </c>
      <c r="AA7555" t="s">
        <v>12485</v>
      </c>
      <c r="AB7555" t="s">
        <v>12422</v>
      </c>
      <c r="AC7555">
        <v>2</v>
      </c>
      <c r="AD7555" s="123">
        <v>44225</v>
      </c>
      <c r="AE7555" t="s">
        <v>12528</v>
      </c>
      <c r="AG7555">
        <v>40009025</v>
      </c>
      <c r="AL7555" t="s">
        <v>12422</v>
      </c>
      <c r="AN7555">
        <v>2903101101</v>
      </c>
      <c r="AO7555">
        <v>16</v>
      </c>
      <c r="AP7555" t="s">
        <v>12424</v>
      </c>
      <c r="AQ7555" t="s">
        <v>11408</v>
      </c>
      <c r="AR7555">
        <v>4100</v>
      </c>
      <c r="AT7555">
        <v>0</v>
      </c>
      <c r="AV7555" t="s">
        <v>15077</v>
      </c>
      <c r="AW7555">
        <v>116100</v>
      </c>
    </row>
    <row r="7556" spans="1:49" x14ac:dyDescent="0.25">
      <c r="A7556">
        <v>4100</v>
      </c>
      <c r="B7556">
        <v>30030</v>
      </c>
      <c r="C7556">
        <v>4017</v>
      </c>
      <c r="D7556">
        <v>413</v>
      </c>
      <c r="E7556" s="124" t="s">
        <v>14554</v>
      </c>
      <c r="F7556" t="str">
        <f t="shared" si="128"/>
        <v>Chad LumanPECO-INSPX</v>
      </c>
      <c r="G7556" s="150" t="str">
        <f t="shared" si="127"/>
        <v>Chad Luman</v>
      </c>
      <c r="H7556" s="149" t="s">
        <v>7272</v>
      </c>
      <c r="I7556">
        <v>40007884</v>
      </c>
      <c r="K7556" t="s">
        <v>15078</v>
      </c>
      <c r="L7556" t="s">
        <v>14599</v>
      </c>
      <c r="M7556" t="s">
        <v>13237</v>
      </c>
      <c r="N7556">
        <v>94070</v>
      </c>
      <c r="Q7556" t="s">
        <v>12415</v>
      </c>
      <c r="R7556" t="s">
        <v>12416</v>
      </c>
      <c r="S7556" t="s">
        <v>15079</v>
      </c>
      <c r="U7556" t="s">
        <v>12418</v>
      </c>
      <c r="W7556">
        <v>11</v>
      </c>
      <c r="X7556">
        <v>0</v>
      </c>
      <c r="Y7556" t="s">
        <v>12419</v>
      </c>
      <c r="Z7556" t="s">
        <v>12420</v>
      </c>
      <c r="AA7556" t="s">
        <v>12429</v>
      </c>
      <c r="AB7556" t="s">
        <v>12422</v>
      </c>
      <c r="AC7556">
        <v>2</v>
      </c>
      <c r="AD7556" s="123">
        <v>42570</v>
      </c>
      <c r="AE7556" t="s">
        <v>12431</v>
      </c>
      <c r="AG7556">
        <v>40007884</v>
      </c>
      <c r="AL7556" t="s">
        <v>12422</v>
      </c>
      <c r="AN7556">
        <v>508130001</v>
      </c>
      <c r="AO7556">
        <v>16</v>
      </c>
      <c r="AP7556" t="s">
        <v>12424</v>
      </c>
      <c r="AQ7556" t="s">
        <v>11408</v>
      </c>
      <c r="AR7556">
        <v>4100</v>
      </c>
      <c r="AT7556">
        <v>0</v>
      </c>
      <c r="AV7556" t="s">
        <v>7271</v>
      </c>
      <c r="AW7556">
        <v>116100</v>
      </c>
    </row>
    <row r="7557" spans="1:49" x14ac:dyDescent="0.25">
      <c r="A7557">
        <v>4100</v>
      </c>
      <c r="B7557">
        <v>30030</v>
      </c>
      <c r="C7557">
        <v>4017</v>
      </c>
      <c r="D7557">
        <v>413</v>
      </c>
      <c r="E7557" s="124" t="s">
        <v>14554</v>
      </c>
      <c r="F7557" t="str">
        <f t="shared" si="128"/>
        <v>Chad LumanPOSCON TRADING COMPANY</v>
      </c>
      <c r="G7557" s="150" t="str">
        <f t="shared" si="127"/>
        <v>Chad Luman</v>
      </c>
      <c r="H7557" s="149" t="s">
        <v>7432</v>
      </c>
      <c r="I7557">
        <v>40007712</v>
      </c>
      <c r="K7557" t="s">
        <v>15080</v>
      </c>
      <c r="L7557" t="s">
        <v>15081</v>
      </c>
      <c r="M7557" t="s">
        <v>13237</v>
      </c>
      <c r="N7557">
        <v>94523</v>
      </c>
      <c r="Q7557" t="s">
        <v>12415</v>
      </c>
      <c r="R7557" t="s">
        <v>12416</v>
      </c>
      <c r="S7557" t="s">
        <v>15082</v>
      </c>
      <c r="U7557" t="s">
        <v>12418</v>
      </c>
      <c r="W7557">
        <v>11</v>
      </c>
      <c r="X7557">
        <v>2</v>
      </c>
      <c r="Y7557" t="s">
        <v>12419</v>
      </c>
      <c r="Z7557" t="s">
        <v>12420</v>
      </c>
      <c r="AA7557" t="s">
        <v>12485</v>
      </c>
      <c r="AB7557" t="s">
        <v>12422</v>
      </c>
      <c r="AC7557">
        <v>2</v>
      </c>
      <c r="AD7557" s="123">
        <v>42306</v>
      </c>
      <c r="AE7557" t="s">
        <v>12528</v>
      </c>
      <c r="AG7557">
        <v>40007712</v>
      </c>
      <c r="AL7557" t="s">
        <v>12422</v>
      </c>
      <c r="AN7557">
        <v>501326701</v>
      </c>
      <c r="AO7557">
        <v>16</v>
      </c>
      <c r="AP7557" t="s">
        <v>12424</v>
      </c>
      <c r="AQ7557" t="s">
        <v>11408</v>
      </c>
      <c r="AR7557">
        <v>4100</v>
      </c>
      <c r="AT7557">
        <v>0</v>
      </c>
      <c r="AV7557" t="s">
        <v>15083</v>
      </c>
      <c r="AW7557">
        <v>116100</v>
      </c>
    </row>
    <row r="7558" spans="1:49" x14ac:dyDescent="0.25">
      <c r="A7558">
        <v>4100</v>
      </c>
      <c r="B7558">
        <v>30030</v>
      </c>
      <c r="C7558">
        <v>4017</v>
      </c>
      <c r="D7558">
        <v>413</v>
      </c>
      <c r="E7558" s="124" t="s">
        <v>14554</v>
      </c>
      <c r="F7558" t="str">
        <f t="shared" si="128"/>
        <v>Chad LumanPOWER INDUSTRIES, INC</v>
      </c>
      <c r="G7558" s="150" t="str">
        <f t="shared" si="127"/>
        <v>Chad Luman</v>
      </c>
      <c r="H7558" s="149" t="s">
        <v>13903</v>
      </c>
      <c r="I7558">
        <v>40008122</v>
      </c>
      <c r="K7558" t="s">
        <v>15084</v>
      </c>
      <c r="L7558" t="s">
        <v>14721</v>
      </c>
      <c r="M7558" t="s">
        <v>13237</v>
      </c>
      <c r="N7558">
        <v>95404</v>
      </c>
      <c r="Q7558" t="s">
        <v>12415</v>
      </c>
      <c r="R7558" t="s">
        <v>12416</v>
      </c>
      <c r="S7558" t="s">
        <v>15085</v>
      </c>
      <c r="U7558" t="s">
        <v>12418</v>
      </c>
      <c r="W7558">
        <v>11</v>
      </c>
      <c r="X7558">
        <v>2</v>
      </c>
      <c r="Y7558" t="s">
        <v>12419</v>
      </c>
      <c r="Z7558" t="s">
        <v>12420</v>
      </c>
      <c r="AA7558" t="s">
        <v>12429</v>
      </c>
      <c r="AB7558" t="s">
        <v>12430</v>
      </c>
      <c r="AC7558">
        <v>2</v>
      </c>
      <c r="AD7558" s="123">
        <v>42866</v>
      </c>
      <c r="AE7558" t="s">
        <v>12431</v>
      </c>
      <c r="AG7558">
        <v>40008122</v>
      </c>
      <c r="AL7558" t="s">
        <v>12430</v>
      </c>
      <c r="AN7558">
        <v>509732401</v>
      </c>
      <c r="AO7558">
        <v>16</v>
      </c>
      <c r="AP7558" t="s">
        <v>12424</v>
      </c>
      <c r="AQ7558" t="s">
        <v>11408</v>
      </c>
      <c r="AR7558">
        <v>4100</v>
      </c>
      <c r="AT7558">
        <v>0</v>
      </c>
      <c r="AV7558" t="s">
        <v>15086</v>
      </c>
      <c r="AW7558">
        <v>116100</v>
      </c>
    </row>
    <row r="7559" spans="1:49" x14ac:dyDescent="0.25">
      <c r="A7559">
        <v>4100</v>
      </c>
      <c r="B7559">
        <v>30030</v>
      </c>
      <c r="C7559">
        <v>4017</v>
      </c>
      <c r="D7559">
        <v>413</v>
      </c>
      <c r="E7559" s="124" t="s">
        <v>14554</v>
      </c>
      <c r="F7559" t="str">
        <f t="shared" si="128"/>
        <v>Chad LumanPREMIERE BRAND MEATS</v>
      </c>
      <c r="G7559" s="150" t="str">
        <f t="shared" si="127"/>
        <v>Chad Luman</v>
      </c>
      <c r="H7559" s="149" t="s">
        <v>7545</v>
      </c>
      <c r="I7559">
        <v>40007774</v>
      </c>
      <c r="K7559" t="s">
        <v>15087</v>
      </c>
      <c r="L7559" t="s">
        <v>15088</v>
      </c>
      <c r="M7559" t="s">
        <v>13237</v>
      </c>
      <c r="N7559">
        <v>96019</v>
      </c>
      <c r="Q7559" t="s">
        <v>12415</v>
      </c>
      <c r="R7559" t="s">
        <v>12416</v>
      </c>
      <c r="S7559" t="s">
        <v>15089</v>
      </c>
      <c r="U7559" t="s">
        <v>12418</v>
      </c>
      <c r="W7559">
        <v>11</v>
      </c>
      <c r="X7559">
        <v>1</v>
      </c>
      <c r="Y7559" t="s">
        <v>12419</v>
      </c>
      <c r="Z7559" t="s">
        <v>12420</v>
      </c>
      <c r="AA7559" t="s">
        <v>12429</v>
      </c>
      <c r="AB7559" t="s">
        <v>12422</v>
      </c>
      <c r="AC7559">
        <v>2</v>
      </c>
      <c r="AD7559" s="123">
        <v>42401</v>
      </c>
      <c r="AE7559" t="s">
        <v>12431</v>
      </c>
      <c r="AG7559">
        <v>40007774</v>
      </c>
      <c r="AL7559" t="s">
        <v>12422</v>
      </c>
      <c r="AN7559">
        <v>508900171</v>
      </c>
      <c r="AO7559">
        <v>16</v>
      </c>
      <c r="AP7559" t="s">
        <v>12424</v>
      </c>
      <c r="AQ7559" t="s">
        <v>11408</v>
      </c>
      <c r="AR7559">
        <v>4100</v>
      </c>
      <c r="AT7559">
        <v>0</v>
      </c>
      <c r="AV7559" t="s">
        <v>15090</v>
      </c>
      <c r="AW7559">
        <v>116100</v>
      </c>
    </row>
    <row r="7560" spans="1:49" x14ac:dyDescent="0.25">
      <c r="A7560">
        <v>4100</v>
      </c>
      <c r="B7560">
        <v>30030</v>
      </c>
      <c r="C7560">
        <v>4017</v>
      </c>
      <c r="D7560">
        <v>413</v>
      </c>
      <c r="E7560" s="124" t="s">
        <v>14554</v>
      </c>
      <c r="F7560" t="str">
        <f t="shared" si="128"/>
        <v>Chad LumanPROSPECT QUOTE AND N/C TEST</v>
      </c>
      <c r="G7560" s="150" t="str">
        <f t="shared" si="127"/>
        <v>Chad Luman</v>
      </c>
      <c r="H7560" s="149" t="s">
        <v>7645</v>
      </c>
      <c r="I7560">
        <v>40404017</v>
      </c>
      <c r="K7560" t="s">
        <v>13167</v>
      </c>
      <c r="L7560" t="s">
        <v>13168</v>
      </c>
      <c r="M7560" t="s">
        <v>13169</v>
      </c>
      <c r="N7560">
        <v>28078</v>
      </c>
      <c r="Q7560" t="s">
        <v>12415</v>
      </c>
      <c r="R7560" t="s">
        <v>12416</v>
      </c>
      <c r="S7560" t="s">
        <v>13170</v>
      </c>
      <c r="U7560" t="s">
        <v>12418</v>
      </c>
      <c r="W7560">
        <v>11</v>
      </c>
      <c r="X7560">
        <v>1</v>
      </c>
      <c r="Y7560" t="s">
        <v>12419</v>
      </c>
      <c r="Z7560" t="s">
        <v>12420</v>
      </c>
      <c r="AA7560" t="s">
        <v>12429</v>
      </c>
      <c r="AB7560" t="s">
        <v>12422</v>
      </c>
      <c r="AC7560">
        <v>2</v>
      </c>
      <c r="AD7560" s="123">
        <v>41578</v>
      </c>
      <c r="AE7560" t="s">
        <v>12431</v>
      </c>
      <c r="AG7560">
        <v>40404017</v>
      </c>
      <c r="AL7560" t="s">
        <v>12422</v>
      </c>
      <c r="AN7560">
        <v>3411915001</v>
      </c>
      <c r="AO7560">
        <v>16</v>
      </c>
      <c r="AP7560" t="s">
        <v>12424</v>
      </c>
      <c r="AQ7560" t="s">
        <v>11408</v>
      </c>
      <c r="AR7560">
        <v>4100</v>
      </c>
      <c r="AT7560">
        <v>0</v>
      </c>
      <c r="AV7560" t="s">
        <v>13171</v>
      </c>
      <c r="AW7560">
        <v>116100</v>
      </c>
    </row>
    <row r="7561" spans="1:49" x14ac:dyDescent="0.25">
      <c r="A7561">
        <v>4100</v>
      </c>
      <c r="B7561">
        <v>30030</v>
      </c>
      <c r="C7561">
        <v>4017</v>
      </c>
      <c r="D7561">
        <v>410</v>
      </c>
      <c r="E7561" s="124" t="s">
        <v>14554</v>
      </c>
      <c r="F7561" t="str">
        <f t="shared" si="128"/>
        <v>Chad LumanQUAD GRAPHICS INC. - MERCED, CA</v>
      </c>
      <c r="G7561" s="150" t="str">
        <f t="shared" si="127"/>
        <v>Chad Luman</v>
      </c>
      <c r="H7561" s="149" t="s">
        <v>7700</v>
      </c>
      <c r="I7561">
        <v>40007785</v>
      </c>
      <c r="J7561" t="s">
        <v>15091</v>
      </c>
      <c r="K7561" t="s">
        <v>15092</v>
      </c>
      <c r="L7561" t="s">
        <v>15093</v>
      </c>
      <c r="M7561" t="s">
        <v>14186</v>
      </c>
      <c r="N7561">
        <v>53089</v>
      </c>
      <c r="Q7561" t="s">
        <v>12415</v>
      </c>
      <c r="R7561" t="s">
        <v>12416</v>
      </c>
      <c r="S7561" t="s">
        <v>15094</v>
      </c>
      <c r="U7561" t="s">
        <v>12418</v>
      </c>
      <c r="V7561">
        <v>171</v>
      </c>
      <c r="W7561">
        <v>11</v>
      </c>
      <c r="X7561">
        <v>1</v>
      </c>
      <c r="Y7561" t="s">
        <v>13389</v>
      </c>
      <c r="Z7561" t="s">
        <v>12420</v>
      </c>
      <c r="AA7561" t="s">
        <v>15095</v>
      </c>
      <c r="AB7561" t="s">
        <v>12473</v>
      </c>
      <c r="AC7561">
        <v>2</v>
      </c>
      <c r="AD7561" s="123">
        <v>42412</v>
      </c>
      <c r="AE7561" t="s">
        <v>12431</v>
      </c>
      <c r="AG7561">
        <v>40007785</v>
      </c>
      <c r="AL7561" t="s">
        <v>12473</v>
      </c>
      <c r="AN7561">
        <v>5013313401</v>
      </c>
      <c r="AO7561">
        <v>16</v>
      </c>
      <c r="AP7561" t="s">
        <v>12424</v>
      </c>
      <c r="AQ7561" t="s">
        <v>11408</v>
      </c>
      <c r="AR7561">
        <v>4100</v>
      </c>
      <c r="AT7561">
        <v>0</v>
      </c>
      <c r="AV7561" t="s">
        <v>15096</v>
      </c>
      <c r="AW7561">
        <v>116100</v>
      </c>
    </row>
    <row r="7562" spans="1:49" x14ac:dyDescent="0.25">
      <c r="A7562">
        <v>4100</v>
      </c>
      <c r="B7562">
        <v>30030</v>
      </c>
      <c r="C7562">
        <v>4017</v>
      </c>
      <c r="D7562">
        <v>413</v>
      </c>
      <c r="E7562" s="124" t="s">
        <v>14554</v>
      </c>
      <c r="F7562" t="str">
        <f t="shared" si="128"/>
        <v>Chad LumanQUBIQA ESBJERG A/S</v>
      </c>
      <c r="G7562" s="150" t="str">
        <f t="shared" si="127"/>
        <v>Chad Luman</v>
      </c>
      <c r="H7562" s="149" t="s">
        <v>7744</v>
      </c>
      <c r="I7562">
        <v>40007209</v>
      </c>
      <c r="K7562" t="s">
        <v>15097</v>
      </c>
      <c r="L7562" t="s">
        <v>15098</v>
      </c>
      <c r="M7562">
        <v>8</v>
      </c>
      <c r="N7562">
        <v>6700</v>
      </c>
      <c r="Q7562" t="s">
        <v>15099</v>
      </c>
      <c r="R7562" t="s">
        <v>12416</v>
      </c>
      <c r="S7562" t="s">
        <v>15100</v>
      </c>
      <c r="U7562" t="s">
        <v>12418</v>
      </c>
      <c r="W7562">
        <v>11</v>
      </c>
      <c r="X7562">
        <v>0</v>
      </c>
      <c r="Y7562" t="s">
        <v>12419</v>
      </c>
      <c r="Z7562" t="s">
        <v>12420</v>
      </c>
      <c r="AA7562" t="s">
        <v>12485</v>
      </c>
      <c r="AB7562" t="s">
        <v>14028</v>
      </c>
      <c r="AC7562">
        <v>2</v>
      </c>
      <c r="AD7562" s="123">
        <v>41572</v>
      </c>
      <c r="AE7562" t="s">
        <v>12528</v>
      </c>
      <c r="AG7562">
        <v>40007209</v>
      </c>
      <c r="AL7562" t="s">
        <v>14028</v>
      </c>
      <c r="AO7562">
        <v>16</v>
      </c>
      <c r="AP7562" t="s">
        <v>12424</v>
      </c>
      <c r="AQ7562" t="s">
        <v>11408</v>
      </c>
      <c r="AR7562">
        <v>4100</v>
      </c>
      <c r="AT7562">
        <v>0</v>
      </c>
      <c r="AV7562" t="s">
        <v>15101</v>
      </c>
      <c r="AW7562">
        <v>116120</v>
      </c>
    </row>
    <row r="7563" spans="1:49" x14ac:dyDescent="0.25">
      <c r="A7563">
        <v>4100</v>
      </c>
      <c r="B7563">
        <v>30030</v>
      </c>
      <c r="C7563">
        <v>4017</v>
      </c>
      <c r="D7563">
        <v>413</v>
      </c>
      <c r="E7563" s="124" t="s">
        <v>14554</v>
      </c>
      <c r="F7563" t="str">
        <f t="shared" si="128"/>
        <v>Chad LumanRAPAK</v>
      </c>
      <c r="G7563" s="150" t="str">
        <f t="shared" si="127"/>
        <v>Chad Luman</v>
      </c>
      <c r="H7563" s="149" t="s">
        <v>7825</v>
      </c>
      <c r="I7563">
        <v>40001854</v>
      </c>
      <c r="K7563" t="s">
        <v>15102</v>
      </c>
      <c r="L7563" t="s">
        <v>15103</v>
      </c>
      <c r="M7563" t="s">
        <v>13237</v>
      </c>
      <c r="N7563" t="s">
        <v>15104</v>
      </c>
      <c r="Q7563" t="s">
        <v>12415</v>
      </c>
      <c r="R7563" t="s">
        <v>12416</v>
      </c>
      <c r="S7563" t="s">
        <v>15105</v>
      </c>
      <c r="U7563" t="s">
        <v>12418</v>
      </c>
      <c r="W7563">
        <v>11</v>
      </c>
      <c r="X7563">
        <v>1</v>
      </c>
      <c r="Y7563" t="s">
        <v>12419</v>
      </c>
      <c r="Z7563" t="s">
        <v>12420</v>
      </c>
      <c r="AA7563" t="s">
        <v>12421</v>
      </c>
      <c r="AB7563" t="s">
        <v>12422</v>
      </c>
      <c r="AC7563">
        <v>2</v>
      </c>
      <c r="AD7563" s="123">
        <v>39111</v>
      </c>
      <c r="AE7563" t="s">
        <v>12423</v>
      </c>
      <c r="AG7563">
        <v>40001854</v>
      </c>
      <c r="AL7563" t="s">
        <v>12422</v>
      </c>
      <c r="AN7563">
        <v>500136501</v>
      </c>
      <c r="AO7563">
        <v>16</v>
      </c>
      <c r="AP7563" t="s">
        <v>12424</v>
      </c>
      <c r="AQ7563" t="s">
        <v>11408</v>
      </c>
      <c r="AR7563">
        <v>4100</v>
      </c>
      <c r="AT7563">
        <v>0</v>
      </c>
      <c r="AV7563" t="s">
        <v>7825</v>
      </c>
      <c r="AW7563">
        <v>116100</v>
      </c>
    </row>
    <row r="7564" spans="1:49" x14ac:dyDescent="0.25">
      <c r="A7564">
        <v>4100</v>
      </c>
      <c r="B7564">
        <v>30030</v>
      </c>
      <c r="C7564">
        <v>4017</v>
      </c>
      <c r="D7564">
        <v>413</v>
      </c>
      <c r="E7564" s="124" t="s">
        <v>14554</v>
      </c>
      <c r="F7564" t="str">
        <f t="shared" si="128"/>
        <v>Chad LumanRF BIOCIDICS</v>
      </c>
      <c r="G7564" s="150" t="str">
        <f t="shared" si="127"/>
        <v>Chad Luman</v>
      </c>
      <c r="H7564" s="149" t="s">
        <v>7916</v>
      </c>
      <c r="I7564">
        <v>40006792</v>
      </c>
      <c r="K7564" t="s">
        <v>15106</v>
      </c>
      <c r="L7564" t="s">
        <v>14984</v>
      </c>
      <c r="M7564" t="s">
        <v>13237</v>
      </c>
      <c r="N7564">
        <v>95834</v>
      </c>
      <c r="Q7564" t="s">
        <v>12415</v>
      </c>
      <c r="R7564" t="s">
        <v>12416</v>
      </c>
      <c r="S7564" t="s">
        <v>15107</v>
      </c>
      <c r="U7564" t="s">
        <v>12418</v>
      </c>
      <c r="W7564">
        <v>11</v>
      </c>
      <c r="X7564">
        <v>1</v>
      </c>
      <c r="Y7564" t="s">
        <v>12419</v>
      </c>
      <c r="Z7564" t="s">
        <v>12420</v>
      </c>
      <c r="AA7564" t="s">
        <v>12429</v>
      </c>
      <c r="AB7564" t="s">
        <v>12422</v>
      </c>
      <c r="AC7564">
        <v>2</v>
      </c>
      <c r="AD7564" s="123">
        <v>41009</v>
      </c>
      <c r="AE7564" t="s">
        <v>12431</v>
      </c>
      <c r="AG7564">
        <v>40006792</v>
      </c>
      <c r="AL7564" t="s">
        <v>12422</v>
      </c>
      <c r="AN7564">
        <v>506729401</v>
      </c>
      <c r="AO7564">
        <v>16</v>
      </c>
      <c r="AP7564" t="s">
        <v>12424</v>
      </c>
      <c r="AQ7564" t="s">
        <v>11408</v>
      </c>
      <c r="AR7564">
        <v>4100</v>
      </c>
      <c r="AT7564">
        <v>0</v>
      </c>
      <c r="AV7564" t="s">
        <v>15108</v>
      </c>
      <c r="AW7564">
        <v>116100</v>
      </c>
    </row>
    <row r="7565" spans="1:49" x14ac:dyDescent="0.25">
      <c r="A7565">
        <v>4100</v>
      </c>
      <c r="B7565">
        <v>30030</v>
      </c>
      <c r="C7565">
        <v>4017</v>
      </c>
      <c r="D7565">
        <v>413</v>
      </c>
      <c r="E7565" s="124" t="s">
        <v>14554</v>
      </c>
      <c r="F7565" t="str">
        <f t="shared" si="128"/>
        <v>Chad LumanRICH PRODUCTS CORP - UNION CITY</v>
      </c>
      <c r="G7565" s="150" t="str">
        <f t="shared" si="127"/>
        <v>Chad Luman</v>
      </c>
      <c r="H7565" s="149" t="s">
        <v>7939</v>
      </c>
      <c r="I7565">
        <v>40007898</v>
      </c>
      <c r="L7565" t="s">
        <v>14469</v>
      </c>
      <c r="M7565" t="s">
        <v>12445</v>
      </c>
      <c r="O7565">
        <v>649</v>
      </c>
      <c r="P7565">
        <v>14240</v>
      </c>
      <c r="Q7565" t="s">
        <v>12415</v>
      </c>
      <c r="R7565" t="s">
        <v>12416</v>
      </c>
      <c r="S7565" t="s">
        <v>15109</v>
      </c>
      <c r="U7565" t="s">
        <v>12418</v>
      </c>
      <c r="W7565">
        <v>11</v>
      </c>
      <c r="X7565">
        <v>1</v>
      </c>
      <c r="Y7565" t="s">
        <v>12419</v>
      </c>
      <c r="Z7565" t="s">
        <v>12420</v>
      </c>
      <c r="AA7565" t="s">
        <v>12429</v>
      </c>
      <c r="AB7565" t="s">
        <v>12422</v>
      </c>
      <c r="AC7565">
        <v>2</v>
      </c>
      <c r="AD7565" s="123">
        <v>42590</v>
      </c>
      <c r="AE7565" t="s">
        <v>12431</v>
      </c>
      <c r="AG7565">
        <v>40007898</v>
      </c>
      <c r="AL7565" t="s">
        <v>12422</v>
      </c>
      <c r="AN7565">
        <v>3302902901</v>
      </c>
      <c r="AO7565">
        <v>16</v>
      </c>
      <c r="AP7565" t="s">
        <v>12424</v>
      </c>
      <c r="AQ7565" t="s">
        <v>11408</v>
      </c>
      <c r="AR7565">
        <v>4100</v>
      </c>
      <c r="AT7565">
        <v>0</v>
      </c>
      <c r="AV7565" t="s">
        <v>14472</v>
      </c>
      <c r="AW7565">
        <v>116100</v>
      </c>
    </row>
    <row r="7566" spans="1:49" x14ac:dyDescent="0.25">
      <c r="A7566">
        <v>4100</v>
      </c>
      <c r="B7566">
        <v>30030</v>
      </c>
      <c r="C7566">
        <v>4017</v>
      </c>
      <c r="D7566">
        <v>413</v>
      </c>
      <c r="E7566" s="124" t="s">
        <v>14554</v>
      </c>
      <c r="F7566" t="str">
        <f t="shared" si="128"/>
        <v>Chad LumanRICHWOOD MEAT CO., INC.</v>
      </c>
      <c r="G7566" s="150" t="str">
        <f t="shared" si="127"/>
        <v>Chad Luman</v>
      </c>
      <c r="H7566" s="149" t="s">
        <v>7950</v>
      </c>
      <c r="I7566">
        <v>40007940</v>
      </c>
      <c r="K7566" t="s">
        <v>15110</v>
      </c>
      <c r="L7566" t="s">
        <v>14702</v>
      </c>
      <c r="M7566" t="s">
        <v>13237</v>
      </c>
      <c r="N7566">
        <v>95348</v>
      </c>
      <c r="Q7566" t="s">
        <v>12415</v>
      </c>
      <c r="R7566" t="s">
        <v>12416</v>
      </c>
      <c r="S7566" t="s">
        <v>15111</v>
      </c>
      <c r="U7566" t="s">
        <v>12418</v>
      </c>
      <c r="W7566">
        <v>11</v>
      </c>
      <c r="X7566">
        <v>1</v>
      </c>
      <c r="Y7566" t="s">
        <v>12419</v>
      </c>
      <c r="Z7566" t="s">
        <v>12420</v>
      </c>
      <c r="AA7566" t="s">
        <v>12429</v>
      </c>
      <c r="AB7566" t="s">
        <v>12422</v>
      </c>
      <c r="AC7566">
        <v>2</v>
      </c>
      <c r="AD7566" s="123">
        <v>42655</v>
      </c>
      <c r="AE7566" t="s">
        <v>12431</v>
      </c>
      <c r="AG7566">
        <v>40007940</v>
      </c>
      <c r="AL7566" t="s">
        <v>12422</v>
      </c>
      <c r="AN7566">
        <v>504720501</v>
      </c>
      <c r="AO7566">
        <v>16</v>
      </c>
      <c r="AP7566" t="s">
        <v>12424</v>
      </c>
      <c r="AQ7566" t="s">
        <v>11408</v>
      </c>
      <c r="AR7566">
        <v>4100</v>
      </c>
      <c r="AT7566">
        <v>0</v>
      </c>
      <c r="AV7566" t="s">
        <v>15112</v>
      </c>
      <c r="AW7566">
        <v>116100</v>
      </c>
    </row>
    <row r="7567" spans="1:49" x14ac:dyDescent="0.25">
      <c r="A7567">
        <v>4100</v>
      </c>
      <c r="B7567">
        <v>30030</v>
      </c>
      <c r="C7567">
        <v>4017</v>
      </c>
      <c r="D7567">
        <v>413</v>
      </c>
      <c r="E7567" s="124" t="s">
        <v>14554</v>
      </c>
      <c r="F7567" t="str">
        <f t="shared" si="128"/>
        <v>Chad LumanSAGE PARTS PLUS INC.</v>
      </c>
      <c r="G7567" s="150" t="str">
        <f t="shared" si="127"/>
        <v>Chad Luman</v>
      </c>
      <c r="H7567" s="149" t="s">
        <v>8154</v>
      </c>
      <c r="I7567">
        <v>40007094</v>
      </c>
      <c r="K7567" t="s">
        <v>15113</v>
      </c>
      <c r="L7567" t="s">
        <v>12608</v>
      </c>
      <c r="M7567" t="s">
        <v>12445</v>
      </c>
      <c r="N7567">
        <v>11747</v>
      </c>
      <c r="Q7567" t="s">
        <v>12415</v>
      </c>
      <c r="R7567" t="s">
        <v>12416</v>
      </c>
      <c r="S7567" t="s">
        <v>15114</v>
      </c>
      <c r="U7567" t="s">
        <v>12418</v>
      </c>
      <c r="W7567">
        <v>11</v>
      </c>
      <c r="X7567">
        <v>2</v>
      </c>
      <c r="Y7567" t="s">
        <v>12419</v>
      </c>
      <c r="Z7567" t="s">
        <v>12420</v>
      </c>
      <c r="AA7567" t="s">
        <v>12429</v>
      </c>
      <c r="AB7567" t="s">
        <v>12757</v>
      </c>
      <c r="AC7567">
        <v>2</v>
      </c>
      <c r="AD7567" s="123">
        <v>41416</v>
      </c>
      <c r="AE7567" t="s">
        <v>12431</v>
      </c>
      <c r="AG7567">
        <v>40007094</v>
      </c>
      <c r="AL7567" t="s">
        <v>12757</v>
      </c>
      <c r="AN7567">
        <v>3310333901</v>
      </c>
      <c r="AO7567">
        <v>16</v>
      </c>
      <c r="AP7567" t="s">
        <v>12424</v>
      </c>
      <c r="AQ7567" t="s">
        <v>11408</v>
      </c>
      <c r="AR7567">
        <v>4100</v>
      </c>
      <c r="AT7567">
        <v>0</v>
      </c>
      <c r="AV7567" t="s">
        <v>15115</v>
      </c>
      <c r="AW7567">
        <v>116100</v>
      </c>
    </row>
    <row r="7568" spans="1:49" x14ac:dyDescent="0.25">
      <c r="A7568">
        <v>4100</v>
      </c>
      <c r="B7568">
        <v>30030</v>
      </c>
      <c r="C7568">
        <v>4017</v>
      </c>
      <c r="D7568">
        <v>413</v>
      </c>
      <c r="E7568" s="124" t="s">
        <v>14554</v>
      </c>
      <c r="F7568" t="str">
        <f t="shared" si="128"/>
        <v>Chad LumanSAN LUIS OBISPO COUNTY REGIONAL AIR</v>
      </c>
      <c r="G7568" s="150" t="str">
        <f t="shared" si="127"/>
        <v>Chad Luman</v>
      </c>
      <c r="H7568" s="149" t="s">
        <v>8179</v>
      </c>
      <c r="I7568">
        <v>40007144</v>
      </c>
      <c r="K7568" t="s">
        <v>15116</v>
      </c>
      <c r="L7568" t="s">
        <v>15117</v>
      </c>
      <c r="M7568" t="s">
        <v>13237</v>
      </c>
      <c r="N7568">
        <v>93401</v>
      </c>
      <c r="Q7568" t="s">
        <v>12415</v>
      </c>
      <c r="R7568" t="s">
        <v>12416</v>
      </c>
      <c r="S7568" t="s">
        <v>15118</v>
      </c>
      <c r="U7568" t="s">
        <v>12418</v>
      </c>
      <c r="W7568">
        <v>11</v>
      </c>
      <c r="X7568">
        <v>1</v>
      </c>
      <c r="Y7568" t="s">
        <v>12419</v>
      </c>
      <c r="Z7568" t="s">
        <v>12420</v>
      </c>
      <c r="AA7568" t="s">
        <v>12429</v>
      </c>
      <c r="AB7568" t="s">
        <v>12430</v>
      </c>
      <c r="AC7568">
        <v>2</v>
      </c>
      <c r="AD7568" s="123">
        <v>41487</v>
      </c>
      <c r="AE7568" t="s">
        <v>12431</v>
      </c>
      <c r="AG7568">
        <v>40007144</v>
      </c>
      <c r="AL7568" t="s">
        <v>12430</v>
      </c>
      <c r="AN7568">
        <v>507931000</v>
      </c>
      <c r="AO7568">
        <v>16</v>
      </c>
      <c r="AP7568" t="s">
        <v>12424</v>
      </c>
      <c r="AQ7568" t="s">
        <v>11408</v>
      </c>
      <c r="AR7568">
        <v>4100</v>
      </c>
      <c r="AT7568">
        <v>0</v>
      </c>
      <c r="AV7568" t="s">
        <v>15119</v>
      </c>
      <c r="AW7568">
        <v>116100</v>
      </c>
    </row>
    <row r="7569" spans="1:49" x14ac:dyDescent="0.25">
      <c r="A7569">
        <v>4100</v>
      </c>
      <c r="B7569">
        <v>30030</v>
      </c>
      <c r="C7569">
        <v>4017</v>
      </c>
      <c r="D7569">
        <v>413</v>
      </c>
      <c r="E7569" s="124" t="s">
        <v>14554</v>
      </c>
      <c r="F7569" t="str">
        <f t="shared" si="128"/>
        <v>Chad LumanSAPUTO CHEESE USA INC.</v>
      </c>
      <c r="G7569" s="150" t="str">
        <f t="shared" si="127"/>
        <v>Chad Luman</v>
      </c>
      <c r="H7569" s="149" t="s">
        <v>8201</v>
      </c>
      <c r="I7569">
        <v>40008113</v>
      </c>
      <c r="K7569" t="s">
        <v>15120</v>
      </c>
      <c r="L7569" t="s">
        <v>14689</v>
      </c>
      <c r="M7569" t="s">
        <v>13237</v>
      </c>
      <c r="N7569">
        <v>93274</v>
      </c>
      <c r="Q7569" t="s">
        <v>12415</v>
      </c>
      <c r="R7569" t="s">
        <v>12416</v>
      </c>
      <c r="S7569" t="s">
        <v>15121</v>
      </c>
      <c r="U7569" t="s">
        <v>12418</v>
      </c>
      <c r="W7569">
        <v>11</v>
      </c>
      <c r="X7569">
        <v>1</v>
      </c>
      <c r="Y7569" t="s">
        <v>12419</v>
      </c>
      <c r="Z7569" t="s">
        <v>12420</v>
      </c>
      <c r="AA7569" t="s">
        <v>12429</v>
      </c>
      <c r="AB7569" t="s">
        <v>12422</v>
      </c>
      <c r="AC7569">
        <v>2</v>
      </c>
      <c r="AD7569" s="123">
        <v>42857</v>
      </c>
      <c r="AE7569" t="s">
        <v>12431</v>
      </c>
      <c r="AG7569">
        <v>40008113</v>
      </c>
      <c r="AL7569" t="s">
        <v>12422</v>
      </c>
      <c r="AN7569">
        <v>510736201</v>
      </c>
      <c r="AO7569">
        <v>16</v>
      </c>
      <c r="AP7569" t="s">
        <v>12424</v>
      </c>
      <c r="AQ7569" t="s">
        <v>11408</v>
      </c>
      <c r="AR7569">
        <v>4100</v>
      </c>
      <c r="AT7569">
        <v>0</v>
      </c>
      <c r="AV7569" t="s">
        <v>15122</v>
      </c>
      <c r="AW7569">
        <v>116100</v>
      </c>
    </row>
    <row r="7570" spans="1:49" x14ac:dyDescent="0.25">
      <c r="A7570">
        <v>4100</v>
      </c>
      <c r="B7570">
        <v>30030</v>
      </c>
      <c r="C7570">
        <v>4017</v>
      </c>
      <c r="D7570">
        <v>413</v>
      </c>
      <c r="E7570" s="124" t="s">
        <v>14554</v>
      </c>
      <c r="F7570" t="str">
        <f t="shared" si="128"/>
        <v>Chad LumanSAPUTO CHEESE USA, INC.</v>
      </c>
      <c r="G7570" s="150" t="str">
        <f t="shared" si="127"/>
        <v>Chad Luman</v>
      </c>
      <c r="H7570" s="149" t="s">
        <v>8202</v>
      </c>
      <c r="I7570">
        <v>40008593</v>
      </c>
      <c r="K7570" t="s">
        <v>15123</v>
      </c>
      <c r="L7570" t="s">
        <v>15124</v>
      </c>
      <c r="M7570" t="s">
        <v>13237</v>
      </c>
      <c r="N7570">
        <v>95360</v>
      </c>
      <c r="Q7570" t="s">
        <v>12415</v>
      </c>
      <c r="R7570" t="s">
        <v>12416</v>
      </c>
      <c r="S7570" t="s">
        <v>15125</v>
      </c>
      <c r="U7570" t="s">
        <v>12418</v>
      </c>
      <c r="W7570">
        <v>11</v>
      </c>
      <c r="X7570">
        <v>1</v>
      </c>
      <c r="Y7570" t="s">
        <v>12419</v>
      </c>
      <c r="Z7570" t="s">
        <v>12420</v>
      </c>
      <c r="AA7570" t="s">
        <v>12429</v>
      </c>
      <c r="AB7570" t="s">
        <v>12422</v>
      </c>
      <c r="AC7570">
        <v>2</v>
      </c>
      <c r="AD7570" s="123">
        <v>43535</v>
      </c>
      <c r="AE7570" t="s">
        <v>12431</v>
      </c>
      <c r="AG7570">
        <v>40008593</v>
      </c>
      <c r="AL7570" t="s">
        <v>12422</v>
      </c>
      <c r="AN7570">
        <v>509974251</v>
      </c>
      <c r="AO7570">
        <v>16</v>
      </c>
      <c r="AP7570" t="s">
        <v>12424</v>
      </c>
      <c r="AQ7570" t="s">
        <v>11408</v>
      </c>
      <c r="AR7570">
        <v>4100</v>
      </c>
      <c r="AT7570">
        <v>0</v>
      </c>
      <c r="AV7570" t="s">
        <v>15122</v>
      </c>
      <c r="AW7570">
        <v>116100</v>
      </c>
    </row>
    <row r="7571" spans="1:49" x14ac:dyDescent="0.25">
      <c r="A7571">
        <v>4100</v>
      </c>
      <c r="B7571">
        <v>30030</v>
      </c>
      <c r="C7571">
        <v>4017</v>
      </c>
      <c r="D7571">
        <v>413</v>
      </c>
      <c r="E7571" s="124" t="s">
        <v>14554</v>
      </c>
      <c r="F7571" t="str">
        <f t="shared" si="128"/>
        <v>Chad LumanSARDEE OF CALIFORNIA</v>
      </c>
      <c r="G7571" s="150" t="str">
        <f t="shared" si="127"/>
        <v>Chad Luman</v>
      </c>
      <c r="H7571" s="149" t="s">
        <v>8211</v>
      </c>
      <c r="I7571">
        <v>40003972</v>
      </c>
      <c r="J7571" t="s">
        <v>15126</v>
      </c>
      <c r="K7571" t="s">
        <v>15127</v>
      </c>
      <c r="L7571" t="s">
        <v>14565</v>
      </c>
      <c r="M7571" t="s">
        <v>13237</v>
      </c>
      <c r="N7571" t="s">
        <v>15128</v>
      </c>
      <c r="Q7571" t="s">
        <v>12415</v>
      </c>
      <c r="R7571" t="s">
        <v>12416</v>
      </c>
      <c r="S7571" t="s">
        <v>15129</v>
      </c>
      <c r="U7571" t="s">
        <v>12418</v>
      </c>
      <c r="W7571">
        <v>11</v>
      </c>
      <c r="X7571">
        <v>0</v>
      </c>
      <c r="Y7571" t="s">
        <v>12419</v>
      </c>
      <c r="Z7571" t="s">
        <v>12420</v>
      </c>
      <c r="AA7571" t="s">
        <v>12421</v>
      </c>
      <c r="AB7571" t="s">
        <v>12422</v>
      </c>
      <c r="AC7571">
        <v>2</v>
      </c>
      <c r="AD7571" s="123">
        <v>39111</v>
      </c>
      <c r="AE7571" t="s">
        <v>12423</v>
      </c>
      <c r="AG7571">
        <v>40003972</v>
      </c>
      <c r="AL7571" t="s">
        <v>12422</v>
      </c>
      <c r="AN7571">
        <v>507735101</v>
      </c>
      <c r="AO7571">
        <v>16</v>
      </c>
      <c r="AP7571" t="s">
        <v>12424</v>
      </c>
      <c r="AQ7571" t="s">
        <v>11408</v>
      </c>
      <c r="AR7571">
        <v>4100</v>
      </c>
      <c r="AT7571">
        <v>2005</v>
      </c>
      <c r="AV7571" t="s">
        <v>15130</v>
      </c>
      <c r="AW7571">
        <v>116100</v>
      </c>
    </row>
    <row r="7572" spans="1:49" x14ac:dyDescent="0.25">
      <c r="A7572">
        <v>4100</v>
      </c>
      <c r="B7572">
        <v>30030</v>
      </c>
      <c r="C7572">
        <v>4017</v>
      </c>
      <c r="D7572">
        <v>413</v>
      </c>
      <c r="E7572" s="124" t="s">
        <v>14554</v>
      </c>
      <c r="F7572" t="str">
        <f t="shared" si="128"/>
        <v>Chad LumanSCREENPRINTING PRODUCTS, INC.</v>
      </c>
      <c r="G7572" s="150" t="str">
        <f t="shared" si="127"/>
        <v>Chad Luman</v>
      </c>
      <c r="H7572" s="149" t="s">
        <v>8267</v>
      </c>
      <c r="I7572">
        <v>40007947</v>
      </c>
      <c r="K7572" t="s">
        <v>15131</v>
      </c>
      <c r="L7572" t="s">
        <v>15132</v>
      </c>
      <c r="M7572" t="s">
        <v>13237</v>
      </c>
      <c r="N7572">
        <v>94949</v>
      </c>
      <c r="Q7572" t="s">
        <v>12415</v>
      </c>
      <c r="R7572" t="s">
        <v>12416</v>
      </c>
      <c r="S7572" t="s">
        <v>15133</v>
      </c>
      <c r="U7572" t="s">
        <v>12418</v>
      </c>
      <c r="W7572">
        <v>11</v>
      </c>
      <c r="X7572">
        <v>1</v>
      </c>
      <c r="Y7572" t="s">
        <v>12419</v>
      </c>
      <c r="Z7572" t="s">
        <v>12420</v>
      </c>
      <c r="AA7572" t="s">
        <v>12485</v>
      </c>
      <c r="AB7572" t="s">
        <v>12422</v>
      </c>
      <c r="AC7572">
        <v>2</v>
      </c>
      <c r="AD7572" s="123">
        <v>42668</v>
      </c>
      <c r="AE7572" t="s">
        <v>12528</v>
      </c>
      <c r="AG7572">
        <v>40007947</v>
      </c>
      <c r="AL7572" t="s">
        <v>12422</v>
      </c>
      <c r="AN7572">
        <v>504123301</v>
      </c>
      <c r="AO7572">
        <v>16</v>
      </c>
      <c r="AP7572" t="s">
        <v>12424</v>
      </c>
      <c r="AQ7572" t="s">
        <v>11408</v>
      </c>
      <c r="AR7572">
        <v>4100</v>
      </c>
      <c r="AT7572">
        <v>0</v>
      </c>
      <c r="AV7572" t="s">
        <v>15134</v>
      </c>
      <c r="AW7572">
        <v>116100</v>
      </c>
    </row>
    <row r="7573" spans="1:49" x14ac:dyDescent="0.25">
      <c r="A7573">
        <v>4100</v>
      </c>
      <c r="B7573">
        <v>30030</v>
      </c>
      <c r="C7573">
        <v>4017</v>
      </c>
      <c r="D7573">
        <v>413</v>
      </c>
      <c r="E7573" s="124" t="s">
        <v>14554</v>
      </c>
      <c r="F7573" t="str">
        <f t="shared" si="128"/>
        <v>Chad LumanSEES CANDIES (S SAN FRANCISCO)</v>
      </c>
      <c r="G7573" s="150" t="str">
        <f t="shared" si="127"/>
        <v>Chad Luman</v>
      </c>
      <c r="H7573" s="149" t="s">
        <v>8299</v>
      </c>
      <c r="I7573">
        <v>40003973</v>
      </c>
      <c r="K7573" t="s">
        <v>15135</v>
      </c>
      <c r="L7573" t="s">
        <v>14797</v>
      </c>
      <c r="M7573" t="s">
        <v>13237</v>
      </c>
      <c r="N7573" t="s">
        <v>15136</v>
      </c>
      <c r="Q7573" t="s">
        <v>12415</v>
      </c>
      <c r="R7573" t="s">
        <v>12416</v>
      </c>
      <c r="S7573" t="s">
        <v>15137</v>
      </c>
      <c r="U7573" t="s">
        <v>12418</v>
      </c>
      <c r="W7573">
        <v>11</v>
      </c>
      <c r="X7573">
        <v>1</v>
      </c>
      <c r="Y7573" t="s">
        <v>12419</v>
      </c>
      <c r="Z7573" t="s">
        <v>12420</v>
      </c>
      <c r="AA7573" t="s">
        <v>12421</v>
      </c>
      <c r="AB7573" t="s">
        <v>12422</v>
      </c>
      <c r="AC7573">
        <v>2</v>
      </c>
      <c r="AD7573" s="123">
        <v>39111</v>
      </c>
      <c r="AE7573" t="s">
        <v>12423</v>
      </c>
      <c r="AG7573">
        <v>40003973</v>
      </c>
      <c r="AL7573" t="s">
        <v>12422</v>
      </c>
      <c r="AN7573">
        <v>508134601</v>
      </c>
      <c r="AO7573">
        <v>16</v>
      </c>
      <c r="AP7573" t="s">
        <v>12424</v>
      </c>
      <c r="AQ7573" t="s">
        <v>11408</v>
      </c>
      <c r="AR7573">
        <v>4100</v>
      </c>
      <c r="AT7573">
        <v>2005</v>
      </c>
      <c r="AV7573" t="s">
        <v>15138</v>
      </c>
      <c r="AW7573">
        <v>116100</v>
      </c>
    </row>
    <row r="7574" spans="1:49" x14ac:dyDescent="0.25">
      <c r="A7574">
        <v>4100</v>
      </c>
      <c r="B7574">
        <v>30030</v>
      </c>
      <c r="C7574">
        <v>4017</v>
      </c>
      <c r="D7574">
        <v>413</v>
      </c>
      <c r="E7574" s="124" t="s">
        <v>14554</v>
      </c>
      <c r="F7574" t="str">
        <f t="shared" si="128"/>
        <v>Chad LumanSENECA FOODS CORP</v>
      </c>
      <c r="G7574" s="150" t="str">
        <f t="shared" si="127"/>
        <v>Chad Luman</v>
      </c>
      <c r="H7574" s="149" t="s">
        <v>8313</v>
      </c>
      <c r="I7574">
        <v>40007128</v>
      </c>
      <c r="K7574" t="s">
        <v>15139</v>
      </c>
      <c r="L7574" t="s">
        <v>14754</v>
      </c>
      <c r="M7574" t="s">
        <v>13237</v>
      </c>
      <c r="N7574">
        <v>95354</v>
      </c>
      <c r="Q7574" t="s">
        <v>12415</v>
      </c>
      <c r="R7574" t="s">
        <v>12416</v>
      </c>
      <c r="S7574" t="s">
        <v>15140</v>
      </c>
      <c r="U7574" t="s">
        <v>12418</v>
      </c>
      <c r="V7574">
        <v>276</v>
      </c>
      <c r="W7574">
        <v>11</v>
      </c>
      <c r="X7574">
        <v>1</v>
      </c>
      <c r="Y7574" t="s">
        <v>12419</v>
      </c>
      <c r="Z7574" t="s">
        <v>12420</v>
      </c>
      <c r="AA7574" t="s">
        <v>12429</v>
      </c>
      <c r="AB7574" t="s">
        <v>12422</v>
      </c>
      <c r="AC7574">
        <v>2</v>
      </c>
      <c r="AD7574" s="123">
        <v>41474</v>
      </c>
      <c r="AE7574" t="s">
        <v>12431</v>
      </c>
      <c r="AG7574">
        <v>40007128</v>
      </c>
      <c r="AL7574" t="s">
        <v>12422</v>
      </c>
      <c r="AN7574">
        <v>509921101</v>
      </c>
      <c r="AO7574">
        <v>16</v>
      </c>
      <c r="AP7574" t="s">
        <v>12424</v>
      </c>
      <c r="AQ7574" t="s">
        <v>11408</v>
      </c>
      <c r="AR7574">
        <v>4100</v>
      </c>
      <c r="AT7574">
        <v>0</v>
      </c>
      <c r="AV7574" t="s">
        <v>15141</v>
      </c>
      <c r="AW7574">
        <v>116100</v>
      </c>
    </row>
    <row r="7575" spans="1:49" x14ac:dyDescent="0.25">
      <c r="A7575">
        <v>4100</v>
      </c>
      <c r="B7575">
        <v>30030</v>
      </c>
      <c r="C7575">
        <v>4017</v>
      </c>
      <c r="D7575">
        <v>413</v>
      </c>
      <c r="E7575" s="124" t="s">
        <v>14554</v>
      </c>
      <c r="F7575" t="str">
        <f t="shared" si="128"/>
        <v>Chad LumanSHAW BAKERS LLC</v>
      </c>
      <c r="G7575" s="150" t="str">
        <f t="shared" si="127"/>
        <v>Chad Luman</v>
      </c>
      <c r="H7575" s="149" t="s">
        <v>8348</v>
      </c>
      <c r="I7575">
        <v>40006998</v>
      </c>
      <c r="K7575" t="s">
        <v>15142</v>
      </c>
      <c r="L7575" t="s">
        <v>14797</v>
      </c>
      <c r="M7575" t="s">
        <v>13237</v>
      </c>
      <c r="N7575">
        <v>94080</v>
      </c>
      <c r="Q7575" t="s">
        <v>12415</v>
      </c>
      <c r="R7575" t="s">
        <v>12416</v>
      </c>
      <c r="S7575" t="s">
        <v>15143</v>
      </c>
      <c r="U7575" t="s">
        <v>12418</v>
      </c>
      <c r="W7575">
        <v>11</v>
      </c>
      <c r="X7575">
        <v>1</v>
      </c>
      <c r="Y7575" t="s">
        <v>12419</v>
      </c>
      <c r="Z7575" t="s">
        <v>12420</v>
      </c>
      <c r="AA7575" t="s">
        <v>12429</v>
      </c>
      <c r="AB7575" t="s">
        <v>12478</v>
      </c>
      <c r="AC7575">
        <v>2</v>
      </c>
      <c r="AD7575" s="123">
        <v>41319</v>
      </c>
      <c r="AE7575" t="s">
        <v>12431</v>
      </c>
      <c r="AG7575">
        <v>40006998</v>
      </c>
      <c r="AL7575" t="s">
        <v>12478</v>
      </c>
      <c r="AN7575">
        <v>508134601</v>
      </c>
      <c r="AO7575">
        <v>16</v>
      </c>
      <c r="AP7575" t="s">
        <v>12424</v>
      </c>
      <c r="AQ7575" t="s">
        <v>11408</v>
      </c>
      <c r="AR7575">
        <v>4100</v>
      </c>
      <c r="AT7575">
        <v>0</v>
      </c>
      <c r="AV7575" t="s">
        <v>15144</v>
      </c>
      <c r="AW7575">
        <v>116100</v>
      </c>
    </row>
    <row r="7576" spans="1:49" x14ac:dyDescent="0.25">
      <c r="A7576">
        <v>4100</v>
      </c>
      <c r="B7576">
        <v>30030</v>
      </c>
      <c r="C7576">
        <v>4017</v>
      </c>
      <c r="D7576">
        <v>413</v>
      </c>
      <c r="E7576" s="124" t="s">
        <v>14554</v>
      </c>
      <c r="F7576" t="str">
        <f t="shared" si="128"/>
        <v>Chad LumanSHENG KEE OF CALIFORNIA, INC.</v>
      </c>
      <c r="G7576" s="150" t="str">
        <f t="shared" si="127"/>
        <v>Chad Luman</v>
      </c>
      <c r="H7576" s="149" t="s">
        <v>8367</v>
      </c>
      <c r="I7576">
        <v>40007399</v>
      </c>
      <c r="K7576" t="s">
        <v>15145</v>
      </c>
      <c r="L7576" t="s">
        <v>15146</v>
      </c>
      <c r="M7576" t="s">
        <v>13237</v>
      </c>
      <c r="N7576">
        <v>94005</v>
      </c>
      <c r="Q7576" t="s">
        <v>12415</v>
      </c>
      <c r="R7576" t="s">
        <v>12416</v>
      </c>
      <c r="S7576" t="s">
        <v>15147</v>
      </c>
      <c r="U7576" t="s">
        <v>12418</v>
      </c>
      <c r="W7576">
        <v>11</v>
      </c>
      <c r="X7576">
        <v>1</v>
      </c>
      <c r="Y7576" t="s">
        <v>12419</v>
      </c>
      <c r="Z7576" t="s">
        <v>12420</v>
      </c>
      <c r="AA7576" t="s">
        <v>12429</v>
      </c>
      <c r="AB7576" t="s">
        <v>12422</v>
      </c>
      <c r="AC7576">
        <v>2</v>
      </c>
      <c r="AD7576" s="123">
        <v>41850</v>
      </c>
      <c r="AE7576" t="s">
        <v>12431</v>
      </c>
      <c r="AG7576">
        <v>40007399</v>
      </c>
      <c r="AL7576" t="s">
        <v>12422</v>
      </c>
      <c r="AN7576">
        <v>508139501</v>
      </c>
      <c r="AO7576">
        <v>16</v>
      </c>
      <c r="AP7576" t="s">
        <v>12424</v>
      </c>
      <c r="AQ7576" t="s">
        <v>11408</v>
      </c>
      <c r="AR7576">
        <v>4100</v>
      </c>
      <c r="AT7576">
        <v>0</v>
      </c>
      <c r="AV7576" t="s">
        <v>15148</v>
      </c>
      <c r="AW7576">
        <v>116100</v>
      </c>
    </row>
    <row r="7577" spans="1:49" x14ac:dyDescent="0.25">
      <c r="A7577">
        <v>4100</v>
      </c>
      <c r="B7577">
        <v>30030</v>
      </c>
      <c r="C7577">
        <v>4017</v>
      </c>
      <c r="D7577">
        <v>413</v>
      </c>
      <c r="E7577" s="124" t="s">
        <v>14554</v>
      </c>
      <c r="F7577" t="str">
        <f t="shared" si="128"/>
        <v>Chad LumanSIERRA CONVEYOR CO. INC.</v>
      </c>
      <c r="G7577" s="150" t="str">
        <f t="shared" si="127"/>
        <v>Chad Luman</v>
      </c>
      <c r="H7577" s="149" t="s">
        <v>13924</v>
      </c>
      <c r="I7577">
        <v>40005951</v>
      </c>
      <c r="L7577" t="s">
        <v>14900</v>
      </c>
      <c r="M7577" t="s">
        <v>13237</v>
      </c>
      <c r="O7577">
        <v>1382</v>
      </c>
      <c r="P7577">
        <v>95678</v>
      </c>
      <c r="Q7577" t="s">
        <v>12415</v>
      </c>
      <c r="R7577" t="s">
        <v>12416</v>
      </c>
      <c r="S7577" t="s">
        <v>15149</v>
      </c>
      <c r="U7577" t="s">
        <v>12418</v>
      </c>
      <c r="W7577">
        <v>11</v>
      </c>
      <c r="X7577">
        <v>2</v>
      </c>
      <c r="Y7577" t="s">
        <v>12419</v>
      </c>
      <c r="Z7577" t="s">
        <v>12420</v>
      </c>
      <c r="AA7577" t="s">
        <v>12429</v>
      </c>
      <c r="AB7577" t="s">
        <v>12422</v>
      </c>
      <c r="AC7577">
        <v>2</v>
      </c>
      <c r="AD7577" s="123">
        <v>40199</v>
      </c>
      <c r="AE7577" t="s">
        <v>12431</v>
      </c>
      <c r="AG7577">
        <v>40005951</v>
      </c>
      <c r="AL7577" t="s">
        <v>12422</v>
      </c>
      <c r="AN7577">
        <v>506129101</v>
      </c>
      <c r="AO7577">
        <v>16</v>
      </c>
      <c r="AP7577" t="s">
        <v>12424</v>
      </c>
      <c r="AQ7577" t="s">
        <v>11408</v>
      </c>
      <c r="AR7577">
        <v>4100</v>
      </c>
      <c r="AT7577">
        <v>0</v>
      </c>
      <c r="AV7577" t="s">
        <v>15150</v>
      </c>
      <c r="AW7577">
        <v>116100</v>
      </c>
    </row>
    <row r="7578" spans="1:49" x14ac:dyDescent="0.25">
      <c r="A7578">
        <v>4100</v>
      </c>
      <c r="B7578">
        <v>30030</v>
      </c>
      <c r="C7578">
        <v>4017</v>
      </c>
      <c r="D7578">
        <v>413</v>
      </c>
      <c r="E7578" s="124" t="s">
        <v>14554</v>
      </c>
      <c r="F7578" t="str">
        <f t="shared" si="128"/>
        <v>Chad LumanSIERRA PINE LTD</v>
      </c>
      <c r="G7578" s="150" t="str">
        <f t="shared" si="127"/>
        <v>Chad Luman</v>
      </c>
      <c r="H7578" s="149" t="s">
        <v>8421</v>
      </c>
      <c r="I7578">
        <v>40003938</v>
      </c>
      <c r="K7578" t="s">
        <v>15151</v>
      </c>
      <c r="L7578" t="s">
        <v>14569</v>
      </c>
      <c r="M7578" t="s">
        <v>13237</v>
      </c>
      <c r="N7578" t="s">
        <v>15152</v>
      </c>
      <c r="Q7578" t="s">
        <v>12415</v>
      </c>
      <c r="R7578" t="s">
        <v>12416</v>
      </c>
      <c r="S7578" t="s">
        <v>15153</v>
      </c>
      <c r="U7578" t="s">
        <v>12418</v>
      </c>
      <c r="W7578">
        <v>11</v>
      </c>
      <c r="X7578">
        <v>1</v>
      </c>
      <c r="Y7578" t="s">
        <v>12419</v>
      </c>
      <c r="Z7578" t="s">
        <v>12420</v>
      </c>
      <c r="AA7578" t="s">
        <v>12421</v>
      </c>
      <c r="AB7578" t="s">
        <v>12422</v>
      </c>
      <c r="AC7578">
        <v>2</v>
      </c>
      <c r="AD7578" s="123">
        <v>39111</v>
      </c>
      <c r="AE7578" t="s">
        <v>12423</v>
      </c>
      <c r="AG7578">
        <v>40003938</v>
      </c>
      <c r="AL7578" t="s">
        <v>12422</v>
      </c>
      <c r="AN7578">
        <v>506160401</v>
      </c>
      <c r="AO7578">
        <v>16</v>
      </c>
      <c r="AP7578" t="s">
        <v>12424</v>
      </c>
      <c r="AQ7578" t="s">
        <v>11408</v>
      </c>
      <c r="AR7578">
        <v>4100</v>
      </c>
      <c r="AS7578" t="s">
        <v>12491</v>
      </c>
      <c r="AT7578">
        <v>2005</v>
      </c>
      <c r="AV7578" t="s">
        <v>15154</v>
      </c>
      <c r="AW7578">
        <v>116100</v>
      </c>
    </row>
    <row r="7579" spans="1:49" x14ac:dyDescent="0.25">
      <c r="A7579">
        <v>4100</v>
      </c>
      <c r="B7579">
        <v>30030</v>
      </c>
      <c r="C7579">
        <v>4017</v>
      </c>
      <c r="D7579">
        <v>413</v>
      </c>
      <c r="E7579" s="124" t="s">
        <v>14554</v>
      </c>
      <c r="F7579" t="str">
        <f t="shared" si="128"/>
        <v>Chad LumanSILGAN CONTAINER CORP-KINGSBURG</v>
      </c>
      <c r="G7579" s="150" t="str">
        <f t="shared" si="127"/>
        <v>Chad Luman</v>
      </c>
      <c r="H7579" s="149" t="s">
        <v>8445</v>
      </c>
      <c r="I7579">
        <v>40005561</v>
      </c>
      <c r="L7579" t="s">
        <v>15155</v>
      </c>
      <c r="M7579" t="s">
        <v>13237</v>
      </c>
      <c r="N7579">
        <v>93631</v>
      </c>
      <c r="O7579">
        <v>10</v>
      </c>
      <c r="Q7579" t="s">
        <v>12415</v>
      </c>
      <c r="R7579" t="s">
        <v>12416</v>
      </c>
      <c r="S7579" t="s">
        <v>15156</v>
      </c>
      <c r="U7579" t="s">
        <v>12418</v>
      </c>
      <c r="W7579">
        <v>11</v>
      </c>
      <c r="X7579">
        <v>1</v>
      </c>
      <c r="Y7579" t="s">
        <v>12419</v>
      </c>
      <c r="Z7579" t="s">
        <v>12420</v>
      </c>
      <c r="AA7579" t="s">
        <v>12485</v>
      </c>
      <c r="AB7579" t="s">
        <v>12422</v>
      </c>
      <c r="AC7579">
        <v>2</v>
      </c>
      <c r="AD7579" s="123">
        <v>39702</v>
      </c>
      <c r="AE7579" t="s">
        <v>14314</v>
      </c>
      <c r="AG7579">
        <v>40005561</v>
      </c>
      <c r="AL7579" t="s">
        <v>12422</v>
      </c>
      <c r="AN7579">
        <v>501916001</v>
      </c>
      <c r="AO7579">
        <v>16</v>
      </c>
      <c r="AP7579" t="s">
        <v>12424</v>
      </c>
      <c r="AQ7579" t="s">
        <v>11408</v>
      </c>
      <c r="AR7579">
        <v>4100</v>
      </c>
      <c r="AS7579" t="s">
        <v>12491</v>
      </c>
      <c r="AT7579">
        <v>0</v>
      </c>
      <c r="AV7579" t="s">
        <v>15157</v>
      </c>
      <c r="AW7579">
        <v>116100</v>
      </c>
    </row>
    <row r="7580" spans="1:49" x14ac:dyDescent="0.25">
      <c r="A7580">
        <v>4100</v>
      </c>
      <c r="B7580">
        <v>30030</v>
      </c>
      <c r="C7580">
        <v>4017</v>
      </c>
      <c r="D7580">
        <v>413</v>
      </c>
      <c r="E7580" s="124" t="s">
        <v>14554</v>
      </c>
      <c r="F7580" t="str">
        <f t="shared" si="128"/>
        <v>Chad LumanSILGAN CONTAINER CORP-PLANT #231</v>
      </c>
      <c r="G7580" s="150" t="str">
        <f t="shared" si="127"/>
        <v>Chad Luman</v>
      </c>
      <c r="H7580" s="149" t="s">
        <v>8446</v>
      </c>
      <c r="I7580">
        <v>40003997</v>
      </c>
      <c r="K7580" t="s">
        <v>15158</v>
      </c>
      <c r="L7580" t="s">
        <v>14754</v>
      </c>
      <c r="M7580" t="s">
        <v>13237</v>
      </c>
      <c r="N7580" t="s">
        <v>15159</v>
      </c>
      <c r="Q7580" t="s">
        <v>12415</v>
      </c>
      <c r="R7580" t="s">
        <v>12416</v>
      </c>
      <c r="S7580" t="s">
        <v>15160</v>
      </c>
      <c r="U7580" t="s">
        <v>12418</v>
      </c>
      <c r="W7580">
        <v>11</v>
      </c>
      <c r="X7580">
        <v>1</v>
      </c>
      <c r="Y7580" t="s">
        <v>12419</v>
      </c>
      <c r="Z7580" t="s">
        <v>12420</v>
      </c>
      <c r="AA7580" t="s">
        <v>12421</v>
      </c>
      <c r="AB7580" t="s">
        <v>12422</v>
      </c>
      <c r="AC7580">
        <v>2</v>
      </c>
      <c r="AD7580" s="123">
        <v>39111</v>
      </c>
      <c r="AE7580" t="s">
        <v>12423</v>
      </c>
      <c r="AG7580">
        <v>40003997</v>
      </c>
      <c r="AL7580" t="s">
        <v>12422</v>
      </c>
      <c r="AN7580">
        <v>509900001</v>
      </c>
      <c r="AO7580">
        <v>16</v>
      </c>
      <c r="AP7580" t="s">
        <v>12424</v>
      </c>
      <c r="AQ7580" t="s">
        <v>11408</v>
      </c>
      <c r="AR7580">
        <v>4100</v>
      </c>
      <c r="AT7580">
        <v>0</v>
      </c>
      <c r="AV7580" t="s">
        <v>15157</v>
      </c>
      <c r="AW7580">
        <v>116100</v>
      </c>
    </row>
    <row r="7581" spans="1:49" x14ac:dyDescent="0.25">
      <c r="A7581">
        <v>4100</v>
      </c>
      <c r="B7581">
        <v>30030</v>
      </c>
      <c r="C7581">
        <v>4017</v>
      </c>
      <c r="D7581">
        <v>413</v>
      </c>
      <c r="E7581" s="124" t="s">
        <v>14554</v>
      </c>
      <c r="F7581" t="str">
        <f t="shared" si="128"/>
        <v>Chad LumanSILGAN CONTAINER CORP-PLANT #465</v>
      </c>
      <c r="G7581" s="150" t="str">
        <f t="shared" si="127"/>
        <v>Chad Luman</v>
      </c>
      <c r="H7581" s="149" t="s">
        <v>8447</v>
      </c>
      <c r="I7581">
        <v>40002227</v>
      </c>
      <c r="K7581" t="s">
        <v>15161</v>
      </c>
      <c r="L7581" t="s">
        <v>12846</v>
      </c>
      <c r="M7581" t="s">
        <v>13237</v>
      </c>
      <c r="N7581" t="s">
        <v>15026</v>
      </c>
      <c r="Q7581" t="s">
        <v>12415</v>
      </c>
      <c r="R7581" t="s">
        <v>12416</v>
      </c>
      <c r="S7581" t="s">
        <v>15162</v>
      </c>
      <c r="U7581" t="s">
        <v>12418</v>
      </c>
      <c r="W7581">
        <v>11</v>
      </c>
      <c r="X7581">
        <v>1</v>
      </c>
      <c r="Y7581" t="s">
        <v>12419</v>
      </c>
      <c r="Z7581" t="s">
        <v>12420</v>
      </c>
      <c r="AA7581" t="s">
        <v>12421</v>
      </c>
      <c r="AB7581" t="s">
        <v>12422</v>
      </c>
      <c r="AC7581">
        <v>2</v>
      </c>
      <c r="AD7581" s="123">
        <v>39111</v>
      </c>
      <c r="AE7581" t="s">
        <v>12423</v>
      </c>
      <c r="AG7581">
        <v>40002227</v>
      </c>
      <c r="AL7581" t="s">
        <v>12422</v>
      </c>
      <c r="AN7581">
        <v>507718301</v>
      </c>
      <c r="AO7581">
        <v>16</v>
      </c>
      <c r="AP7581" t="s">
        <v>12424</v>
      </c>
      <c r="AQ7581" t="s">
        <v>11408</v>
      </c>
      <c r="AR7581">
        <v>4100</v>
      </c>
      <c r="AS7581" t="s">
        <v>12491</v>
      </c>
      <c r="AT7581">
        <v>0</v>
      </c>
      <c r="AV7581" t="s">
        <v>15157</v>
      </c>
      <c r="AW7581">
        <v>116100</v>
      </c>
    </row>
    <row r="7582" spans="1:49" x14ac:dyDescent="0.25">
      <c r="A7582">
        <v>4100</v>
      </c>
      <c r="B7582">
        <v>30030</v>
      </c>
      <c r="C7582">
        <v>4017</v>
      </c>
      <c r="D7582">
        <v>413</v>
      </c>
      <c r="E7582" s="124" t="s">
        <v>14554</v>
      </c>
      <c r="F7582" t="str">
        <f t="shared" si="128"/>
        <v>Chad LumanSILGAN CONTAINER CORP-PLANT #509</v>
      </c>
      <c r="G7582" s="150" t="str">
        <f t="shared" si="127"/>
        <v>Chad Luman</v>
      </c>
      <c r="H7582" s="149" t="s">
        <v>8448</v>
      </c>
      <c r="I7582">
        <v>40003995</v>
      </c>
      <c r="K7582" t="s">
        <v>15163</v>
      </c>
      <c r="L7582" t="s">
        <v>15164</v>
      </c>
      <c r="M7582" t="s">
        <v>13237</v>
      </c>
      <c r="N7582" t="s">
        <v>15165</v>
      </c>
      <c r="Q7582" t="s">
        <v>12415</v>
      </c>
      <c r="R7582" t="s">
        <v>12416</v>
      </c>
      <c r="S7582" t="s">
        <v>15166</v>
      </c>
      <c r="U7582" t="s">
        <v>12418</v>
      </c>
      <c r="W7582">
        <v>11</v>
      </c>
      <c r="X7582">
        <v>1</v>
      </c>
      <c r="Y7582" t="s">
        <v>12419</v>
      </c>
      <c r="Z7582" t="s">
        <v>12420</v>
      </c>
      <c r="AA7582" t="s">
        <v>12421</v>
      </c>
      <c r="AB7582" t="s">
        <v>12422</v>
      </c>
      <c r="AC7582">
        <v>2</v>
      </c>
      <c r="AD7582" s="123">
        <v>39111</v>
      </c>
      <c r="AE7582" t="s">
        <v>12423</v>
      </c>
      <c r="AG7582">
        <v>40003995</v>
      </c>
      <c r="AL7582" t="s">
        <v>12422</v>
      </c>
      <c r="AN7582">
        <v>509928601</v>
      </c>
      <c r="AO7582">
        <v>16</v>
      </c>
      <c r="AP7582" t="s">
        <v>12424</v>
      </c>
      <c r="AQ7582" t="s">
        <v>11408</v>
      </c>
      <c r="AR7582">
        <v>4100</v>
      </c>
      <c r="AT7582">
        <v>2005</v>
      </c>
      <c r="AV7582" t="s">
        <v>15157</v>
      </c>
      <c r="AW7582">
        <v>116100</v>
      </c>
    </row>
    <row r="7583" spans="1:49" x14ac:dyDescent="0.25">
      <c r="A7583">
        <v>4100</v>
      </c>
      <c r="B7583">
        <v>30030</v>
      </c>
      <c r="C7583">
        <v>4017</v>
      </c>
      <c r="D7583">
        <v>413</v>
      </c>
      <c r="E7583" s="124" t="s">
        <v>14554</v>
      </c>
      <c r="F7583" t="str">
        <f t="shared" si="128"/>
        <v>Chad LumanSILGAN CONTAINER CORP-PLANT #822</v>
      </c>
      <c r="G7583" s="150" t="str">
        <f t="shared" si="127"/>
        <v>Chad Luman</v>
      </c>
      <c r="H7583" s="149" t="s">
        <v>8449</v>
      </c>
      <c r="I7583">
        <v>40001167</v>
      </c>
      <c r="K7583" t="s">
        <v>15167</v>
      </c>
      <c r="L7583" t="s">
        <v>14754</v>
      </c>
      <c r="M7583" t="s">
        <v>13237</v>
      </c>
      <c r="N7583" t="s">
        <v>15168</v>
      </c>
      <c r="Q7583" t="s">
        <v>12415</v>
      </c>
      <c r="R7583" t="s">
        <v>12416</v>
      </c>
      <c r="S7583" t="s">
        <v>15169</v>
      </c>
      <c r="U7583" t="s">
        <v>12418</v>
      </c>
      <c r="W7583">
        <v>11</v>
      </c>
      <c r="X7583">
        <v>1</v>
      </c>
      <c r="Y7583" t="s">
        <v>12419</v>
      </c>
      <c r="Z7583" t="s">
        <v>12420</v>
      </c>
      <c r="AA7583" t="s">
        <v>12421</v>
      </c>
      <c r="AB7583" t="s">
        <v>12422</v>
      </c>
      <c r="AC7583">
        <v>2</v>
      </c>
      <c r="AD7583" s="123">
        <v>39111</v>
      </c>
      <c r="AE7583" t="s">
        <v>12423</v>
      </c>
      <c r="AG7583">
        <v>40001167</v>
      </c>
      <c r="AL7583" t="s">
        <v>12422</v>
      </c>
      <c r="AN7583">
        <v>509921101</v>
      </c>
      <c r="AO7583">
        <v>16</v>
      </c>
      <c r="AP7583" t="s">
        <v>12424</v>
      </c>
      <c r="AQ7583" t="s">
        <v>11408</v>
      </c>
      <c r="AR7583">
        <v>4100</v>
      </c>
      <c r="AT7583">
        <v>2005</v>
      </c>
      <c r="AV7583" t="s">
        <v>15157</v>
      </c>
      <c r="AW7583">
        <v>116100</v>
      </c>
    </row>
    <row r="7584" spans="1:49" x14ac:dyDescent="0.25">
      <c r="A7584">
        <v>4100</v>
      </c>
      <c r="B7584">
        <v>30030</v>
      </c>
      <c r="C7584">
        <v>4017</v>
      </c>
      <c r="D7584">
        <v>413</v>
      </c>
      <c r="E7584" s="124" t="s">
        <v>14554</v>
      </c>
      <c r="F7584" t="str">
        <f t="shared" si="128"/>
        <v>Chad LumanSILGAN CONTAINERS MFG CORP.</v>
      </c>
      <c r="G7584" s="150" t="str">
        <f t="shared" si="127"/>
        <v>Chad Luman</v>
      </c>
      <c r="H7584" s="149" t="s">
        <v>8455</v>
      </c>
      <c r="I7584">
        <v>40005609</v>
      </c>
      <c r="K7584" t="s">
        <v>15170</v>
      </c>
      <c r="L7584" t="s">
        <v>14754</v>
      </c>
      <c r="M7584" t="s">
        <v>13237</v>
      </c>
      <c r="N7584">
        <v>95354</v>
      </c>
      <c r="Q7584" t="s">
        <v>12415</v>
      </c>
      <c r="R7584" t="s">
        <v>12416</v>
      </c>
      <c r="S7584" t="s">
        <v>15169</v>
      </c>
      <c r="U7584" t="s">
        <v>12418</v>
      </c>
      <c r="W7584">
        <v>11</v>
      </c>
      <c r="X7584">
        <v>1</v>
      </c>
      <c r="Y7584" t="s">
        <v>12419</v>
      </c>
      <c r="Z7584" t="s">
        <v>12420</v>
      </c>
      <c r="AA7584" t="s">
        <v>12429</v>
      </c>
      <c r="AB7584" t="s">
        <v>12422</v>
      </c>
      <c r="AC7584">
        <v>2</v>
      </c>
      <c r="AD7584" s="123">
        <v>39771</v>
      </c>
      <c r="AE7584" t="s">
        <v>12431</v>
      </c>
      <c r="AG7584">
        <v>40005609</v>
      </c>
      <c r="AL7584" t="s">
        <v>12422</v>
      </c>
      <c r="AN7584">
        <v>509921101</v>
      </c>
      <c r="AO7584">
        <v>16</v>
      </c>
      <c r="AP7584" t="s">
        <v>12424</v>
      </c>
      <c r="AQ7584" t="s">
        <v>11408</v>
      </c>
      <c r="AR7584">
        <v>4100</v>
      </c>
      <c r="AS7584" t="s">
        <v>12491</v>
      </c>
      <c r="AT7584">
        <v>0</v>
      </c>
      <c r="AV7584" t="s">
        <v>15157</v>
      </c>
      <c r="AW7584">
        <v>116100</v>
      </c>
    </row>
    <row r="7585" spans="1:49" x14ac:dyDescent="0.25">
      <c r="A7585">
        <v>4100</v>
      </c>
      <c r="B7585">
        <v>30030</v>
      </c>
      <c r="C7585">
        <v>4017</v>
      </c>
      <c r="D7585">
        <v>413</v>
      </c>
      <c r="E7585" s="124" t="s">
        <v>14554</v>
      </c>
      <c r="F7585" t="str">
        <f t="shared" si="128"/>
        <v>Chad LumanSILLA ENTERPRISE INC</v>
      </c>
      <c r="G7585" s="150" t="str">
        <f t="shared" si="127"/>
        <v>Chad Luman</v>
      </c>
      <c r="H7585" s="149" t="s">
        <v>8459</v>
      </c>
      <c r="I7585">
        <v>40007146</v>
      </c>
      <c r="K7585" t="s">
        <v>15171</v>
      </c>
      <c r="L7585" t="s">
        <v>14754</v>
      </c>
      <c r="M7585" t="s">
        <v>13237</v>
      </c>
      <c r="N7585">
        <v>95351</v>
      </c>
      <c r="Q7585" t="s">
        <v>12415</v>
      </c>
      <c r="R7585" t="s">
        <v>12416</v>
      </c>
      <c r="S7585" t="s">
        <v>15172</v>
      </c>
      <c r="U7585" t="s">
        <v>12418</v>
      </c>
      <c r="W7585">
        <v>11</v>
      </c>
      <c r="X7585">
        <v>0</v>
      </c>
      <c r="Y7585" t="s">
        <v>12419</v>
      </c>
      <c r="Z7585" t="s">
        <v>12420</v>
      </c>
      <c r="AA7585" t="s">
        <v>12429</v>
      </c>
      <c r="AB7585" t="s">
        <v>12430</v>
      </c>
      <c r="AC7585">
        <v>2</v>
      </c>
      <c r="AD7585" s="123">
        <v>41492</v>
      </c>
      <c r="AE7585" t="s">
        <v>12431</v>
      </c>
      <c r="AG7585">
        <v>40007146</v>
      </c>
      <c r="AL7585" t="s">
        <v>12430</v>
      </c>
      <c r="AN7585">
        <v>509921101</v>
      </c>
      <c r="AO7585">
        <v>16</v>
      </c>
      <c r="AP7585" t="s">
        <v>12424</v>
      </c>
      <c r="AQ7585" t="s">
        <v>11408</v>
      </c>
      <c r="AR7585">
        <v>4100</v>
      </c>
      <c r="AT7585">
        <v>0</v>
      </c>
      <c r="AV7585" t="s">
        <v>15173</v>
      </c>
      <c r="AW7585">
        <v>116100</v>
      </c>
    </row>
    <row r="7586" spans="1:49" x14ac:dyDescent="0.25">
      <c r="A7586">
        <v>4100</v>
      </c>
      <c r="B7586">
        <v>30030</v>
      </c>
      <c r="C7586">
        <v>4017</v>
      </c>
      <c r="D7586">
        <v>413</v>
      </c>
      <c r="E7586" s="124" t="s">
        <v>14554</v>
      </c>
      <c r="F7586" t="str">
        <f t="shared" si="128"/>
        <v>Chad LumanSILMAN CONSTRUCTION</v>
      </c>
      <c r="G7586" s="150" t="str">
        <f t="shared" si="127"/>
        <v>Chad Luman</v>
      </c>
      <c r="H7586" s="149" t="s">
        <v>8460</v>
      </c>
      <c r="I7586">
        <v>40007380</v>
      </c>
      <c r="K7586" t="s">
        <v>15174</v>
      </c>
      <c r="L7586" t="s">
        <v>14617</v>
      </c>
      <c r="M7586" t="s">
        <v>13237</v>
      </c>
      <c r="N7586">
        <v>94577</v>
      </c>
      <c r="Q7586" t="s">
        <v>12415</v>
      </c>
      <c r="R7586" t="s">
        <v>12416</v>
      </c>
      <c r="S7586" t="s">
        <v>15175</v>
      </c>
      <c r="U7586" t="s">
        <v>12418</v>
      </c>
      <c r="W7586">
        <v>11</v>
      </c>
      <c r="X7586">
        <v>2</v>
      </c>
      <c r="Y7586" t="s">
        <v>12419</v>
      </c>
      <c r="Z7586" t="s">
        <v>12420</v>
      </c>
      <c r="AA7586" t="s">
        <v>12429</v>
      </c>
      <c r="AB7586" t="s">
        <v>12422</v>
      </c>
      <c r="AC7586">
        <v>2</v>
      </c>
      <c r="AD7586" s="123">
        <v>41808</v>
      </c>
      <c r="AE7586" t="s">
        <v>12431</v>
      </c>
      <c r="AG7586">
        <v>40007380</v>
      </c>
      <c r="AL7586" t="s">
        <v>12422</v>
      </c>
      <c r="AN7586">
        <v>500130801</v>
      </c>
      <c r="AO7586">
        <v>16</v>
      </c>
      <c r="AP7586" t="s">
        <v>12424</v>
      </c>
      <c r="AQ7586" t="s">
        <v>11408</v>
      </c>
      <c r="AR7586">
        <v>4100</v>
      </c>
      <c r="AT7586">
        <v>0</v>
      </c>
      <c r="AV7586" t="s">
        <v>15176</v>
      </c>
      <c r="AW7586">
        <v>116100</v>
      </c>
    </row>
    <row r="7587" spans="1:49" x14ac:dyDescent="0.25">
      <c r="A7587">
        <v>4100</v>
      </c>
      <c r="B7587">
        <v>30030</v>
      </c>
      <c r="C7587">
        <v>4017</v>
      </c>
      <c r="D7587">
        <v>413</v>
      </c>
      <c r="E7587" s="124" t="s">
        <v>14554</v>
      </c>
      <c r="F7587" t="str">
        <f t="shared" si="128"/>
        <v>Chad LumanSLR SYSTEMS, INC.</v>
      </c>
      <c r="G7587" s="150" t="str">
        <f t="shared" si="127"/>
        <v>Chad Luman</v>
      </c>
      <c r="H7587" s="149" t="s">
        <v>8488</v>
      </c>
      <c r="I7587">
        <v>40007506</v>
      </c>
      <c r="K7587" t="s">
        <v>15177</v>
      </c>
      <c r="L7587" t="s">
        <v>14556</v>
      </c>
      <c r="M7587" t="s">
        <v>13237</v>
      </c>
      <c r="N7587">
        <v>95124</v>
      </c>
      <c r="Q7587" t="s">
        <v>12415</v>
      </c>
      <c r="R7587" t="s">
        <v>12416</v>
      </c>
      <c r="S7587" t="s">
        <v>15178</v>
      </c>
      <c r="U7587" t="s">
        <v>12418</v>
      </c>
      <c r="W7587">
        <v>11</v>
      </c>
      <c r="X7587">
        <v>0</v>
      </c>
      <c r="Y7587" t="s">
        <v>12419</v>
      </c>
      <c r="Z7587" t="s">
        <v>12420</v>
      </c>
      <c r="AA7587" t="s">
        <v>12429</v>
      </c>
      <c r="AB7587" t="s">
        <v>12422</v>
      </c>
      <c r="AC7587">
        <v>2</v>
      </c>
      <c r="AD7587" s="123">
        <v>42044</v>
      </c>
      <c r="AE7587" t="s">
        <v>12431</v>
      </c>
      <c r="AG7587">
        <v>40007506</v>
      </c>
      <c r="AL7587" t="s">
        <v>12422</v>
      </c>
      <c r="AN7587">
        <v>508530701</v>
      </c>
      <c r="AO7587">
        <v>16</v>
      </c>
      <c r="AP7587" t="s">
        <v>12424</v>
      </c>
      <c r="AQ7587" t="s">
        <v>11408</v>
      </c>
      <c r="AR7587">
        <v>4100</v>
      </c>
      <c r="AT7587">
        <v>0</v>
      </c>
      <c r="AV7587" t="s">
        <v>15179</v>
      </c>
      <c r="AW7587">
        <v>116100</v>
      </c>
    </row>
    <row r="7588" spans="1:49" x14ac:dyDescent="0.25">
      <c r="A7588">
        <v>4100</v>
      </c>
      <c r="B7588">
        <v>30030</v>
      </c>
      <c r="C7588">
        <v>4017</v>
      </c>
      <c r="D7588">
        <v>413</v>
      </c>
      <c r="E7588" s="124" t="s">
        <v>14554</v>
      </c>
      <c r="F7588" t="str">
        <f t="shared" si="128"/>
        <v>Chad LumanSMART MODULAR TECHNOLOGIES, INC.</v>
      </c>
      <c r="G7588" s="150" t="str">
        <f t="shared" si="127"/>
        <v>Chad Luman</v>
      </c>
      <c r="H7588" s="149" t="s">
        <v>8491</v>
      </c>
      <c r="I7588">
        <v>40002854</v>
      </c>
      <c r="K7588" t="s">
        <v>15180</v>
      </c>
      <c r="L7588" t="s">
        <v>12439</v>
      </c>
      <c r="M7588" t="s">
        <v>13237</v>
      </c>
      <c r="N7588">
        <v>94560</v>
      </c>
      <c r="Q7588" t="s">
        <v>12415</v>
      </c>
      <c r="R7588" t="s">
        <v>12416</v>
      </c>
      <c r="S7588" t="s">
        <v>15181</v>
      </c>
      <c r="U7588" t="s">
        <v>12418</v>
      </c>
      <c r="W7588">
        <v>11</v>
      </c>
      <c r="X7588">
        <v>1</v>
      </c>
      <c r="Y7588" t="s">
        <v>12472</v>
      </c>
      <c r="Z7588" t="s">
        <v>12420</v>
      </c>
      <c r="AA7588" t="s">
        <v>12421</v>
      </c>
      <c r="AB7588" t="s">
        <v>12422</v>
      </c>
      <c r="AC7588">
        <v>2</v>
      </c>
      <c r="AD7588" s="123">
        <v>39111</v>
      </c>
      <c r="AE7588" t="s">
        <v>12423</v>
      </c>
      <c r="AG7588">
        <v>40002854</v>
      </c>
      <c r="AL7588" t="s">
        <v>12422</v>
      </c>
      <c r="AN7588">
        <v>500122501</v>
      </c>
      <c r="AO7588">
        <v>16</v>
      </c>
      <c r="AP7588" t="s">
        <v>12424</v>
      </c>
      <c r="AQ7588" t="s">
        <v>11408</v>
      </c>
      <c r="AR7588">
        <v>4100</v>
      </c>
      <c r="AT7588">
        <v>2005</v>
      </c>
      <c r="AV7588" t="s">
        <v>15182</v>
      </c>
      <c r="AW7588">
        <v>116100</v>
      </c>
    </row>
    <row r="7589" spans="1:49" x14ac:dyDescent="0.25">
      <c r="A7589">
        <v>4100</v>
      </c>
      <c r="B7589">
        <v>30030</v>
      </c>
      <c r="C7589">
        <v>4017</v>
      </c>
      <c r="D7589">
        <v>413</v>
      </c>
      <c r="E7589" s="124" t="s">
        <v>14554</v>
      </c>
      <c r="F7589" t="str">
        <f t="shared" si="128"/>
        <v>Chad LumanSPAANS COOKIES CO.</v>
      </c>
      <c r="G7589" s="150" t="str">
        <f t="shared" si="127"/>
        <v>Chad Luman</v>
      </c>
      <c r="H7589" s="149" t="s">
        <v>8602</v>
      </c>
      <c r="I7589">
        <v>40001169</v>
      </c>
      <c r="K7589" t="s">
        <v>15183</v>
      </c>
      <c r="L7589" t="s">
        <v>15184</v>
      </c>
      <c r="M7589" t="s">
        <v>13237</v>
      </c>
      <c r="N7589" t="s">
        <v>15185</v>
      </c>
      <c r="Q7589" t="s">
        <v>12415</v>
      </c>
      <c r="R7589" t="s">
        <v>12416</v>
      </c>
      <c r="S7589" t="s">
        <v>15186</v>
      </c>
      <c r="U7589" t="s">
        <v>12418</v>
      </c>
      <c r="W7589">
        <v>11</v>
      </c>
      <c r="X7589">
        <v>1</v>
      </c>
      <c r="Y7589" t="s">
        <v>12419</v>
      </c>
      <c r="Z7589" t="s">
        <v>12420</v>
      </c>
      <c r="AA7589" t="s">
        <v>12421</v>
      </c>
      <c r="AB7589" t="s">
        <v>12422</v>
      </c>
      <c r="AC7589">
        <v>2</v>
      </c>
      <c r="AD7589" s="123">
        <v>39111</v>
      </c>
      <c r="AE7589" t="s">
        <v>12423</v>
      </c>
      <c r="AG7589">
        <v>40001169</v>
      </c>
      <c r="AL7589" t="s">
        <v>12422</v>
      </c>
      <c r="AN7589">
        <v>506772801</v>
      </c>
      <c r="AO7589">
        <v>16</v>
      </c>
      <c r="AP7589" t="s">
        <v>12424</v>
      </c>
      <c r="AQ7589" t="s">
        <v>11408</v>
      </c>
      <c r="AR7589">
        <v>4100</v>
      </c>
      <c r="AT7589">
        <v>2005</v>
      </c>
      <c r="AV7589" t="s">
        <v>15187</v>
      </c>
      <c r="AW7589">
        <v>116100</v>
      </c>
    </row>
    <row r="7590" spans="1:49" x14ac:dyDescent="0.25">
      <c r="A7590">
        <v>4100</v>
      </c>
      <c r="B7590">
        <v>30030</v>
      </c>
      <c r="C7590">
        <v>4017</v>
      </c>
      <c r="D7590">
        <v>413</v>
      </c>
      <c r="E7590" s="124" t="s">
        <v>14554</v>
      </c>
      <c r="F7590" t="str">
        <f t="shared" si="128"/>
        <v>Chad LumanSPRECKELS SUGAR COMPANY -TRACY</v>
      </c>
      <c r="G7590" s="150" t="str">
        <f t="shared" si="127"/>
        <v>Chad Luman</v>
      </c>
      <c r="H7590" s="149" t="s">
        <v>8646</v>
      </c>
      <c r="I7590">
        <v>40001139</v>
      </c>
      <c r="J7590" t="s">
        <v>15188</v>
      </c>
      <c r="L7590" t="s">
        <v>15021</v>
      </c>
      <c r="M7590" t="s">
        <v>13237</v>
      </c>
      <c r="N7590" t="s">
        <v>15189</v>
      </c>
      <c r="O7590">
        <v>60</v>
      </c>
      <c r="P7590" t="s">
        <v>15189</v>
      </c>
      <c r="Q7590" t="s">
        <v>12415</v>
      </c>
      <c r="R7590" t="s">
        <v>12416</v>
      </c>
      <c r="S7590" t="s">
        <v>15190</v>
      </c>
      <c r="U7590" t="s">
        <v>12418</v>
      </c>
      <c r="W7590">
        <v>11</v>
      </c>
      <c r="X7590">
        <v>1</v>
      </c>
      <c r="Y7590" t="s">
        <v>12419</v>
      </c>
      <c r="Z7590" t="s">
        <v>12420</v>
      </c>
      <c r="AA7590" t="s">
        <v>12421</v>
      </c>
      <c r="AB7590" t="s">
        <v>12422</v>
      </c>
      <c r="AC7590">
        <v>2</v>
      </c>
      <c r="AD7590" s="123">
        <v>39111</v>
      </c>
      <c r="AE7590" t="s">
        <v>12423</v>
      </c>
      <c r="AG7590">
        <v>40001139</v>
      </c>
      <c r="AL7590" t="s">
        <v>12422</v>
      </c>
      <c r="AN7590">
        <v>507736101</v>
      </c>
      <c r="AO7590">
        <v>16</v>
      </c>
      <c r="AP7590" t="s">
        <v>12424</v>
      </c>
      <c r="AQ7590" t="s">
        <v>11408</v>
      </c>
      <c r="AR7590">
        <v>4100</v>
      </c>
      <c r="AS7590" t="s">
        <v>12491</v>
      </c>
      <c r="AT7590">
        <v>0</v>
      </c>
      <c r="AV7590" t="s">
        <v>14881</v>
      </c>
      <c r="AW7590">
        <v>116100</v>
      </c>
    </row>
    <row r="7591" spans="1:49" x14ac:dyDescent="0.25">
      <c r="A7591">
        <v>4100</v>
      </c>
      <c r="B7591">
        <v>30030</v>
      </c>
      <c r="C7591">
        <v>4017</v>
      </c>
      <c r="D7591">
        <v>413</v>
      </c>
      <c r="E7591" s="124" t="s">
        <v>14554</v>
      </c>
      <c r="F7591" t="str">
        <f t="shared" si="128"/>
        <v>Chad LumanSTERLING FOODS</v>
      </c>
      <c r="G7591" s="150" t="str">
        <f t="shared" si="127"/>
        <v>Chad Luman</v>
      </c>
      <c r="H7591" s="149" t="s">
        <v>8725</v>
      </c>
      <c r="I7591">
        <v>40005245</v>
      </c>
      <c r="K7591" t="s">
        <v>15191</v>
      </c>
      <c r="L7591" t="s">
        <v>15103</v>
      </c>
      <c r="M7591" t="s">
        <v>13237</v>
      </c>
      <c r="N7591">
        <v>94587</v>
      </c>
      <c r="Q7591" t="s">
        <v>12415</v>
      </c>
      <c r="R7591" t="s">
        <v>12416</v>
      </c>
      <c r="S7591" t="s">
        <v>15192</v>
      </c>
      <c r="U7591" t="s">
        <v>12418</v>
      </c>
      <c r="W7591">
        <v>11</v>
      </c>
      <c r="X7591">
        <v>1</v>
      </c>
      <c r="Y7591" t="s">
        <v>12419</v>
      </c>
      <c r="Z7591" t="s">
        <v>12420</v>
      </c>
      <c r="AA7591" t="s">
        <v>12420</v>
      </c>
      <c r="AB7591" t="s">
        <v>12422</v>
      </c>
      <c r="AC7591">
        <v>2</v>
      </c>
      <c r="AD7591" s="123">
        <v>39370</v>
      </c>
      <c r="AE7591" t="s">
        <v>13010</v>
      </c>
      <c r="AG7591">
        <v>40005245</v>
      </c>
      <c r="AL7591" t="s">
        <v>12422</v>
      </c>
      <c r="AN7591">
        <v>500136501</v>
      </c>
      <c r="AO7591">
        <v>16</v>
      </c>
      <c r="AP7591" t="s">
        <v>12424</v>
      </c>
      <c r="AQ7591" t="s">
        <v>11408</v>
      </c>
      <c r="AR7591">
        <v>4100</v>
      </c>
      <c r="AT7591">
        <v>0</v>
      </c>
      <c r="AV7591" t="s">
        <v>15193</v>
      </c>
      <c r="AW7591">
        <v>116100</v>
      </c>
    </row>
    <row r="7592" spans="1:49" x14ac:dyDescent="0.25">
      <c r="A7592">
        <v>4100</v>
      </c>
      <c r="B7592">
        <v>30030</v>
      </c>
      <c r="C7592">
        <v>4017</v>
      </c>
      <c r="D7592">
        <v>413</v>
      </c>
      <c r="E7592" s="124" t="s">
        <v>14554</v>
      </c>
      <c r="F7592" t="str">
        <f t="shared" si="128"/>
        <v>Chad LumanSTUMP CONSTRUCTION &amp; MANUFACTURING,</v>
      </c>
      <c r="G7592" s="150" t="str">
        <f t="shared" si="127"/>
        <v>Chad Luman</v>
      </c>
      <c r="H7592" s="149" t="s">
        <v>8766</v>
      </c>
      <c r="I7592">
        <v>40007470</v>
      </c>
      <c r="L7592" t="s">
        <v>14754</v>
      </c>
      <c r="M7592" t="s">
        <v>13237</v>
      </c>
      <c r="O7592">
        <v>4895</v>
      </c>
      <c r="P7592">
        <v>95352</v>
      </c>
      <c r="Q7592" t="s">
        <v>12415</v>
      </c>
      <c r="R7592" t="s">
        <v>12416</v>
      </c>
      <c r="S7592" t="s">
        <v>15194</v>
      </c>
      <c r="U7592" t="s">
        <v>12418</v>
      </c>
      <c r="W7592">
        <v>11</v>
      </c>
      <c r="X7592">
        <v>0</v>
      </c>
      <c r="Y7592" t="s">
        <v>12419</v>
      </c>
      <c r="Z7592" t="s">
        <v>12420</v>
      </c>
      <c r="AA7592" t="s">
        <v>12429</v>
      </c>
      <c r="AB7592" t="s">
        <v>12422</v>
      </c>
      <c r="AC7592">
        <v>2</v>
      </c>
      <c r="AD7592" s="123">
        <v>41984</v>
      </c>
      <c r="AE7592" t="s">
        <v>12431</v>
      </c>
      <c r="AG7592">
        <v>40007470</v>
      </c>
      <c r="AL7592" t="s">
        <v>12422</v>
      </c>
      <c r="AN7592">
        <v>509921101</v>
      </c>
      <c r="AO7592">
        <v>16</v>
      </c>
      <c r="AP7592" t="s">
        <v>12424</v>
      </c>
      <c r="AQ7592" t="s">
        <v>11408</v>
      </c>
      <c r="AR7592">
        <v>4100</v>
      </c>
      <c r="AT7592">
        <v>0</v>
      </c>
      <c r="AV7592" t="s">
        <v>15195</v>
      </c>
      <c r="AW7592">
        <v>116100</v>
      </c>
    </row>
    <row r="7593" spans="1:49" x14ac:dyDescent="0.25">
      <c r="A7593">
        <v>4100</v>
      </c>
      <c r="B7593">
        <v>30030</v>
      </c>
      <c r="C7593">
        <v>4017</v>
      </c>
      <c r="D7593">
        <v>413</v>
      </c>
      <c r="E7593" s="124" t="s">
        <v>14554</v>
      </c>
      <c r="F7593" t="str">
        <f t="shared" si="128"/>
        <v>Chad LumanSUGAR BOWL BAKERY</v>
      </c>
      <c r="G7593" s="150" t="str">
        <f t="shared" si="127"/>
        <v>Chad Luman</v>
      </c>
      <c r="H7593" s="149" t="s">
        <v>8770</v>
      </c>
      <c r="I7593">
        <v>40005921</v>
      </c>
      <c r="K7593" t="s">
        <v>15196</v>
      </c>
      <c r="L7593" t="s">
        <v>14595</v>
      </c>
      <c r="M7593" t="s">
        <v>13237</v>
      </c>
      <c r="N7593">
        <v>94545</v>
      </c>
      <c r="Q7593" t="s">
        <v>12415</v>
      </c>
      <c r="R7593" t="s">
        <v>12416</v>
      </c>
      <c r="S7593" t="s">
        <v>15197</v>
      </c>
      <c r="U7593" t="s">
        <v>12418</v>
      </c>
      <c r="W7593">
        <v>11</v>
      </c>
      <c r="X7593">
        <v>1</v>
      </c>
      <c r="Y7593" t="s">
        <v>12472</v>
      </c>
      <c r="Z7593" t="s">
        <v>12420</v>
      </c>
      <c r="AA7593" t="s">
        <v>12429</v>
      </c>
      <c r="AB7593" t="s">
        <v>12422</v>
      </c>
      <c r="AC7593">
        <v>2</v>
      </c>
      <c r="AD7593" s="123">
        <v>40140</v>
      </c>
      <c r="AE7593" t="s">
        <v>12431</v>
      </c>
      <c r="AG7593">
        <v>40005921</v>
      </c>
      <c r="AL7593" t="s">
        <v>12422</v>
      </c>
      <c r="AN7593">
        <v>500114501</v>
      </c>
      <c r="AO7593">
        <v>16</v>
      </c>
      <c r="AP7593" t="s">
        <v>12424</v>
      </c>
      <c r="AQ7593" t="s">
        <v>11408</v>
      </c>
      <c r="AR7593">
        <v>4100</v>
      </c>
      <c r="AT7593">
        <v>0</v>
      </c>
      <c r="AV7593" t="s">
        <v>15198</v>
      </c>
      <c r="AW7593">
        <v>116100</v>
      </c>
    </row>
    <row r="7594" spans="1:49" x14ac:dyDescent="0.25">
      <c r="A7594">
        <v>4100</v>
      </c>
      <c r="B7594">
        <v>30030</v>
      </c>
      <c r="C7594">
        <v>4017</v>
      </c>
      <c r="D7594">
        <v>413</v>
      </c>
      <c r="E7594" s="124" t="s">
        <v>14554</v>
      </c>
      <c r="F7594" t="str">
        <f t="shared" si="128"/>
        <v>Chad LumanSUNSWEET GROWERS INC.</v>
      </c>
      <c r="G7594" s="150" t="str">
        <f t="shared" si="127"/>
        <v>Chad Luman</v>
      </c>
      <c r="H7594" s="149" t="s">
        <v>8793</v>
      </c>
      <c r="I7594">
        <v>40007578</v>
      </c>
      <c r="K7594" t="s">
        <v>15199</v>
      </c>
      <c r="L7594" t="s">
        <v>14693</v>
      </c>
      <c r="M7594" t="s">
        <v>13237</v>
      </c>
      <c r="N7594">
        <v>95993</v>
      </c>
      <c r="Q7594" t="s">
        <v>12415</v>
      </c>
      <c r="R7594" t="s">
        <v>12416</v>
      </c>
      <c r="S7594" t="s">
        <v>15200</v>
      </c>
      <c r="U7594" t="s">
        <v>12418</v>
      </c>
      <c r="W7594">
        <v>11</v>
      </c>
      <c r="X7594">
        <v>1</v>
      </c>
      <c r="Y7594" t="s">
        <v>12419</v>
      </c>
      <c r="Z7594" t="s">
        <v>12420</v>
      </c>
      <c r="AA7594" t="s">
        <v>12429</v>
      </c>
      <c r="AB7594" t="s">
        <v>12422</v>
      </c>
      <c r="AC7594">
        <v>2</v>
      </c>
      <c r="AD7594" s="123">
        <v>42129</v>
      </c>
      <c r="AE7594" t="s">
        <v>12431</v>
      </c>
      <c r="AG7594">
        <v>40007578</v>
      </c>
      <c r="AL7594" t="s">
        <v>12422</v>
      </c>
      <c r="AN7594">
        <v>510138601</v>
      </c>
      <c r="AO7594">
        <v>16</v>
      </c>
      <c r="AP7594" t="s">
        <v>12424</v>
      </c>
      <c r="AQ7594" t="s">
        <v>11408</v>
      </c>
      <c r="AR7594">
        <v>4100</v>
      </c>
      <c r="AT7594">
        <v>0</v>
      </c>
      <c r="AV7594" t="s">
        <v>15201</v>
      </c>
      <c r="AW7594">
        <v>116100</v>
      </c>
    </row>
    <row r="7595" spans="1:49" x14ac:dyDescent="0.25">
      <c r="A7595">
        <v>4100</v>
      </c>
      <c r="B7595">
        <v>30030</v>
      </c>
      <c r="C7595">
        <v>4017</v>
      </c>
      <c r="D7595">
        <v>413</v>
      </c>
      <c r="E7595" s="124" t="s">
        <v>14554</v>
      </c>
      <c r="F7595" t="str">
        <f t="shared" si="128"/>
        <v>Chad LumanSYNOVOS BILLING PO BOX</v>
      </c>
      <c r="G7595" s="150" t="str">
        <f t="shared" si="127"/>
        <v>Chad Luman</v>
      </c>
      <c r="H7595" s="149" t="s">
        <v>8862</v>
      </c>
      <c r="I7595">
        <v>40007328</v>
      </c>
      <c r="L7595" t="s">
        <v>13312</v>
      </c>
      <c r="M7595" t="s">
        <v>12494</v>
      </c>
      <c r="O7595">
        <v>982478</v>
      </c>
      <c r="P7595" t="s">
        <v>13313</v>
      </c>
      <c r="Q7595" t="s">
        <v>12415</v>
      </c>
      <c r="R7595" t="s">
        <v>12416</v>
      </c>
      <c r="S7595" t="s">
        <v>15202</v>
      </c>
      <c r="U7595" t="s">
        <v>12418</v>
      </c>
      <c r="W7595">
        <v>11</v>
      </c>
      <c r="X7595">
        <v>2</v>
      </c>
      <c r="Y7595" t="s">
        <v>12472</v>
      </c>
      <c r="Z7595" t="s">
        <v>12420</v>
      </c>
      <c r="AA7595" t="s">
        <v>12485</v>
      </c>
      <c r="AB7595" t="s">
        <v>12757</v>
      </c>
      <c r="AC7595">
        <v>2</v>
      </c>
      <c r="AD7595" s="123">
        <v>41751</v>
      </c>
      <c r="AE7595" t="s">
        <v>12528</v>
      </c>
      <c r="AG7595">
        <v>40007328</v>
      </c>
      <c r="AL7595" t="s">
        <v>12757</v>
      </c>
      <c r="AN7595">
        <v>4414109801</v>
      </c>
      <c r="AO7595">
        <v>16</v>
      </c>
      <c r="AP7595" t="s">
        <v>12424</v>
      </c>
      <c r="AQ7595" t="s">
        <v>11408</v>
      </c>
      <c r="AR7595">
        <v>4100</v>
      </c>
      <c r="AT7595">
        <v>0</v>
      </c>
      <c r="AV7595" t="s">
        <v>8861</v>
      </c>
      <c r="AW7595">
        <v>116100</v>
      </c>
    </row>
    <row r="7596" spans="1:49" x14ac:dyDescent="0.25">
      <c r="A7596">
        <v>4100</v>
      </c>
      <c r="B7596">
        <v>30030</v>
      </c>
      <c r="C7596">
        <v>4017</v>
      </c>
      <c r="D7596">
        <v>413</v>
      </c>
      <c r="E7596" s="124" t="s">
        <v>14554</v>
      </c>
      <c r="F7596" t="str">
        <f t="shared" si="128"/>
        <v>Chad LumanTAG INTERNATIONAL, INC.</v>
      </c>
      <c r="G7596" s="150" t="str">
        <f t="shared" si="127"/>
        <v>Chad Luman</v>
      </c>
      <c r="H7596" s="149" t="s">
        <v>8895</v>
      </c>
      <c r="I7596">
        <v>40005512</v>
      </c>
      <c r="K7596" t="s">
        <v>15203</v>
      </c>
      <c r="L7596" t="s">
        <v>14599</v>
      </c>
      <c r="M7596" t="s">
        <v>13237</v>
      </c>
      <c r="N7596">
        <v>94070</v>
      </c>
      <c r="Q7596" t="s">
        <v>12415</v>
      </c>
      <c r="R7596" t="s">
        <v>12416</v>
      </c>
      <c r="S7596" t="s">
        <v>15204</v>
      </c>
      <c r="U7596" t="s">
        <v>12418</v>
      </c>
      <c r="W7596">
        <v>11</v>
      </c>
      <c r="X7596">
        <v>2</v>
      </c>
      <c r="Y7596" t="s">
        <v>12419</v>
      </c>
      <c r="Z7596" t="s">
        <v>12420</v>
      </c>
      <c r="AA7596" t="s">
        <v>12429</v>
      </c>
      <c r="AB7596" t="s">
        <v>12422</v>
      </c>
      <c r="AC7596">
        <v>2</v>
      </c>
      <c r="AD7596" s="123">
        <v>39640</v>
      </c>
      <c r="AE7596" t="s">
        <v>12633</v>
      </c>
      <c r="AG7596">
        <v>40005512</v>
      </c>
      <c r="AL7596" t="s">
        <v>12422</v>
      </c>
      <c r="AN7596">
        <v>508130001</v>
      </c>
      <c r="AO7596">
        <v>16</v>
      </c>
      <c r="AP7596" t="s">
        <v>12424</v>
      </c>
      <c r="AQ7596" t="s">
        <v>11408</v>
      </c>
      <c r="AR7596">
        <v>4100</v>
      </c>
      <c r="AS7596" t="s">
        <v>12491</v>
      </c>
      <c r="AT7596">
        <v>0</v>
      </c>
      <c r="AV7596" t="s">
        <v>15205</v>
      </c>
      <c r="AW7596">
        <v>116100</v>
      </c>
    </row>
    <row r="7597" spans="1:49" x14ac:dyDescent="0.25">
      <c r="A7597">
        <v>4100</v>
      </c>
      <c r="B7597">
        <v>30030</v>
      </c>
      <c r="C7597">
        <v>4017</v>
      </c>
      <c r="D7597">
        <v>413</v>
      </c>
      <c r="E7597" s="124" t="s">
        <v>14554</v>
      </c>
      <c r="F7597" t="str">
        <f t="shared" si="128"/>
        <v>Chad LumanTAYLOR FARMS PACIFIC, INC</v>
      </c>
      <c r="G7597" s="150" t="str">
        <f t="shared" si="127"/>
        <v>Chad Luman</v>
      </c>
      <c r="H7597" s="149" t="s">
        <v>8926</v>
      </c>
      <c r="I7597">
        <v>40007655</v>
      </c>
      <c r="K7597" t="s">
        <v>15206</v>
      </c>
      <c r="L7597" t="s">
        <v>15021</v>
      </c>
      <c r="M7597" t="s">
        <v>13237</v>
      </c>
      <c r="N7597">
        <v>95376</v>
      </c>
      <c r="Q7597" t="s">
        <v>12415</v>
      </c>
      <c r="R7597" t="s">
        <v>12416</v>
      </c>
      <c r="S7597" t="s">
        <v>15207</v>
      </c>
      <c r="U7597" t="s">
        <v>12418</v>
      </c>
      <c r="W7597">
        <v>11</v>
      </c>
      <c r="X7597">
        <v>1</v>
      </c>
      <c r="Y7597" t="s">
        <v>12419</v>
      </c>
      <c r="Z7597" t="s">
        <v>12420</v>
      </c>
      <c r="AA7597" t="s">
        <v>12429</v>
      </c>
      <c r="AB7597" t="s">
        <v>12422</v>
      </c>
      <c r="AC7597">
        <v>2</v>
      </c>
      <c r="AD7597" s="123">
        <v>42227</v>
      </c>
      <c r="AE7597" t="s">
        <v>12431</v>
      </c>
      <c r="AG7597">
        <v>40007655</v>
      </c>
      <c r="AL7597" t="s">
        <v>12422</v>
      </c>
      <c r="AN7597">
        <v>507736101</v>
      </c>
      <c r="AO7597">
        <v>16</v>
      </c>
      <c r="AP7597" t="s">
        <v>12424</v>
      </c>
      <c r="AQ7597" t="s">
        <v>11408</v>
      </c>
      <c r="AR7597">
        <v>4100</v>
      </c>
      <c r="AT7597">
        <v>0</v>
      </c>
      <c r="AV7597" t="s">
        <v>15208</v>
      </c>
      <c r="AW7597">
        <v>116100</v>
      </c>
    </row>
    <row r="7598" spans="1:49" x14ac:dyDescent="0.25">
      <c r="A7598">
        <v>4100</v>
      </c>
      <c r="B7598">
        <v>30030</v>
      </c>
      <c r="C7598">
        <v>4017</v>
      </c>
      <c r="D7598">
        <v>413</v>
      </c>
      <c r="E7598" s="124" t="s">
        <v>14554</v>
      </c>
      <c r="F7598" t="str">
        <f t="shared" si="128"/>
        <v>Chad LumanTHE FRENCH PATISSERIE</v>
      </c>
      <c r="G7598" s="150" t="str">
        <f t="shared" si="127"/>
        <v>Chad Luman</v>
      </c>
      <c r="H7598" s="149" t="s">
        <v>9024</v>
      </c>
      <c r="I7598">
        <v>40008445</v>
      </c>
      <c r="K7598" t="s">
        <v>15209</v>
      </c>
      <c r="L7598" t="s">
        <v>15210</v>
      </c>
      <c r="M7598" t="s">
        <v>13237</v>
      </c>
      <c r="N7598">
        <v>94044</v>
      </c>
      <c r="Q7598" t="s">
        <v>12415</v>
      </c>
      <c r="R7598" t="s">
        <v>12416</v>
      </c>
      <c r="S7598" t="s">
        <v>15211</v>
      </c>
      <c r="U7598" t="s">
        <v>12418</v>
      </c>
      <c r="W7598">
        <v>11</v>
      </c>
      <c r="X7598">
        <v>1</v>
      </c>
      <c r="Y7598" t="s">
        <v>12419</v>
      </c>
      <c r="Z7598" t="s">
        <v>12420</v>
      </c>
      <c r="AA7598" t="s">
        <v>12429</v>
      </c>
      <c r="AB7598" t="s">
        <v>12422</v>
      </c>
      <c r="AC7598">
        <v>2</v>
      </c>
      <c r="AD7598" s="123">
        <v>43319</v>
      </c>
      <c r="AE7598" t="s">
        <v>12431</v>
      </c>
      <c r="AG7598">
        <v>40008445</v>
      </c>
      <c r="AL7598" t="s">
        <v>12422</v>
      </c>
      <c r="AN7598">
        <v>508124901</v>
      </c>
      <c r="AO7598">
        <v>16</v>
      </c>
      <c r="AP7598" t="s">
        <v>12424</v>
      </c>
      <c r="AQ7598" t="s">
        <v>11408</v>
      </c>
      <c r="AR7598">
        <v>4100</v>
      </c>
      <c r="AT7598">
        <v>0</v>
      </c>
      <c r="AV7598" t="s">
        <v>15212</v>
      </c>
      <c r="AW7598">
        <v>116100</v>
      </c>
    </row>
    <row r="7599" spans="1:49" x14ac:dyDescent="0.25">
      <c r="A7599">
        <v>4100</v>
      </c>
      <c r="B7599">
        <v>30030</v>
      </c>
      <c r="C7599">
        <v>4017</v>
      </c>
      <c r="D7599">
        <v>413</v>
      </c>
      <c r="E7599" s="124" t="s">
        <v>14554</v>
      </c>
      <c r="F7599" t="str">
        <f t="shared" si="128"/>
        <v>Chad LumanVALLEY VALVES &amp; PUMPS CORP.</v>
      </c>
      <c r="G7599" s="150" t="str">
        <f t="shared" ref="G7599:G7662" si="129">RIGHT(E7599,LEN(E7599)-3)</f>
        <v>Chad Luman</v>
      </c>
      <c r="H7599" s="149" t="s">
        <v>10574</v>
      </c>
      <c r="I7599">
        <v>40007672</v>
      </c>
      <c r="L7599" t="s">
        <v>14556</v>
      </c>
      <c r="M7599" t="s">
        <v>13237</v>
      </c>
      <c r="O7599">
        <v>23611</v>
      </c>
      <c r="P7599">
        <v>95153</v>
      </c>
      <c r="Q7599" t="s">
        <v>12415</v>
      </c>
      <c r="R7599" t="s">
        <v>12416</v>
      </c>
      <c r="S7599" t="s">
        <v>15213</v>
      </c>
      <c r="U7599" t="s">
        <v>12418</v>
      </c>
      <c r="W7599">
        <v>11</v>
      </c>
      <c r="X7599">
        <v>2</v>
      </c>
      <c r="Y7599" t="s">
        <v>12419</v>
      </c>
      <c r="Z7599" t="s">
        <v>12420</v>
      </c>
      <c r="AA7599" t="s">
        <v>12429</v>
      </c>
      <c r="AB7599" t="s">
        <v>12422</v>
      </c>
      <c r="AC7599">
        <v>2</v>
      </c>
      <c r="AD7599" s="123">
        <v>42249</v>
      </c>
      <c r="AE7599" t="s">
        <v>12431</v>
      </c>
      <c r="AG7599">
        <v>40007672</v>
      </c>
      <c r="AL7599" t="s">
        <v>12422</v>
      </c>
      <c r="AN7599">
        <v>508530701</v>
      </c>
      <c r="AO7599">
        <v>16</v>
      </c>
      <c r="AP7599" t="s">
        <v>12424</v>
      </c>
      <c r="AQ7599" t="s">
        <v>11408</v>
      </c>
      <c r="AR7599">
        <v>4100</v>
      </c>
      <c r="AT7599">
        <v>0</v>
      </c>
      <c r="AV7599" t="s">
        <v>15214</v>
      </c>
      <c r="AW7599">
        <v>116100</v>
      </c>
    </row>
    <row r="7600" spans="1:49" x14ac:dyDescent="0.25">
      <c r="A7600">
        <v>4100</v>
      </c>
      <c r="B7600">
        <v>30030</v>
      </c>
      <c r="C7600">
        <v>4017</v>
      </c>
      <c r="D7600">
        <v>413</v>
      </c>
      <c r="E7600" s="124" t="s">
        <v>14554</v>
      </c>
      <c r="F7600" t="str">
        <f t="shared" si="128"/>
        <v>Chad LumanVARI-SERV, LLC</v>
      </c>
      <c r="G7600" s="150" t="str">
        <f t="shared" si="129"/>
        <v>Chad Luman</v>
      </c>
      <c r="H7600" s="149" t="s">
        <v>10608</v>
      </c>
      <c r="I7600">
        <v>40004085</v>
      </c>
      <c r="K7600" t="s">
        <v>15215</v>
      </c>
      <c r="L7600" t="s">
        <v>15216</v>
      </c>
      <c r="M7600" t="s">
        <v>15217</v>
      </c>
      <c r="N7600" t="s">
        <v>15218</v>
      </c>
      <c r="Q7600" t="s">
        <v>12415</v>
      </c>
      <c r="R7600" t="s">
        <v>12416</v>
      </c>
      <c r="S7600" t="s">
        <v>15219</v>
      </c>
      <c r="U7600" t="s">
        <v>12418</v>
      </c>
      <c r="W7600">
        <v>11</v>
      </c>
      <c r="X7600">
        <v>0</v>
      </c>
      <c r="Y7600" t="s">
        <v>12419</v>
      </c>
      <c r="Z7600" t="s">
        <v>12420</v>
      </c>
      <c r="AA7600" t="s">
        <v>12421</v>
      </c>
      <c r="AB7600" t="s">
        <v>12430</v>
      </c>
      <c r="AC7600">
        <v>2</v>
      </c>
      <c r="AD7600" s="123">
        <v>39111</v>
      </c>
      <c r="AE7600" t="s">
        <v>12423</v>
      </c>
      <c r="AG7600">
        <v>40004085</v>
      </c>
      <c r="AL7600" t="s">
        <v>12430</v>
      </c>
      <c r="AN7600">
        <v>1200300501</v>
      </c>
      <c r="AO7600">
        <v>16</v>
      </c>
      <c r="AP7600" t="s">
        <v>12424</v>
      </c>
      <c r="AQ7600" t="s">
        <v>11408</v>
      </c>
      <c r="AR7600">
        <v>4100</v>
      </c>
      <c r="AT7600">
        <v>0</v>
      </c>
      <c r="AV7600" t="s">
        <v>15220</v>
      </c>
      <c r="AW7600">
        <v>116100</v>
      </c>
    </row>
    <row r="7601" spans="1:49" x14ac:dyDescent="0.25">
      <c r="A7601">
        <v>4100</v>
      </c>
      <c r="B7601">
        <v>30030</v>
      </c>
      <c r="C7601">
        <v>4017</v>
      </c>
      <c r="D7601">
        <v>413</v>
      </c>
      <c r="E7601" s="124" t="s">
        <v>14554</v>
      </c>
      <c r="F7601" t="str">
        <f t="shared" si="128"/>
        <v>Chad LumanVOLUME PRESS</v>
      </c>
      <c r="G7601" s="150" t="str">
        <f t="shared" si="129"/>
        <v>Chad Luman</v>
      </c>
      <c r="H7601" s="149" t="s">
        <v>10709</v>
      </c>
      <c r="I7601">
        <v>40006844</v>
      </c>
      <c r="K7601" t="s">
        <v>15221</v>
      </c>
      <c r="L7601" t="s">
        <v>15057</v>
      </c>
      <c r="M7601" t="s">
        <v>13237</v>
      </c>
      <c r="N7601">
        <v>95691</v>
      </c>
      <c r="Q7601" t="s">
        <v>12415</v>
      </c>
      <c r="R7601" t="s">
        <v>12416</v>
      </c>
      <c r="S7601" t="s">
        <v>15222</v>
      </c>
      <c r="U7601" t="s">
        <v>12418</v>
      </c>
      <c r="W7601">
        <v>11</v>
      </c>
      <c r="X7601">
        <v>1</v>
      </c>
      <c r="Y7601" t="s">
        <v>12419</v>
      </c>
      <c r="Z7601" t="s">
        <v>12420</v>
      </c>
      <c r="AA7601" t="s">
        <v>12429</v>
      </c>
      <c r="AB7601" t="s">
        <v>12430</v>
      </c>
      <c r="AC7601">
        <v>2</v>
      </c>
      <c r="AD7601" s="123">
        <v>41085</v>
      </c>
      <c r="AE7601" t="s">
        <v>12431</v>
      </c>
      <c r="AG7601">
        <v>40006844</v>
      </c>
      <c r="AL7601" t="s">
        <v>12430</v>
      </c>
      <c r="AN7601">
        <v>511361901</v>
      </c>
      <c r="AO7601">
        <v>16</v>
      </c>
      <c r="AP7601" t="s">
        <v>12424</v>
      </c>
      <c r="AQ7601" t="s">
        <v>11408</v>
      </c>
      <c r="AR7601">
        <v>4100</v>
      </c>
      <c r="AT7601">
        <v>0</v>
      </c>
      <c r="AV7601" t="s">
        <v>15223</v>
      </c>
      <c r="AW7601">
        <v>116100</v>
      </c>
    </row>
    <row r="7602" spans="1:49" x14ac:dyDescent="0.25">
      <c r="A7602">
        <v>4100</v>
      </c>
      <c r="B7602">
        <v>30030</v>
      </c>
      <c r="C7602">
        <v>4017</v>
      </c>
      <c r="D7602">
        <v>413</v>
      </c>
      <c r="E7602" s="124" t="s">
        <v>14554</v>
      </c>
      <c r="F7602" t="str">
        <f t="shared" si="128"/>
        <v>Chad LumanWEST COAST CRYOGENICS</v>
      </c>
      <c r="G7602" s="150" t="str">
        <f t="shared" si="129"/>
        <v>Chad Luman</v>
      </c>
      <c r="H7602" s="149" t="s">
        <v>10867</v>
      </c>
      <c r="I7602">
        <v>40007478</v>
      </c>
      <c r="K7602" t="s">
        <v>15224</v>
      </c>
      <c r="L7602" t="s">
        <v>15021</v>
      </c>
      <c r="M7602" t="s">
        <v>13237</v>
      </c>
      <c r="N7602">
        <v>95304</v>
      </c>
      <c r="Q7602" t="s">
        <v>12415</v>
      </c>
      <c r="R7602" t="s">
        <v>12416</v>
      </c>
      <c r="S7602" t="s">
        <v>15225</v>
      </c>
      <c r="U7602" t="s">
        <v>12418</v>
      </c>
      <c r="W7602">
        <v>11</v>
      </c>
      <c r="X7602">
        <v>0</v>
      </c>
      <c r="Y7602" t="s">
        <v>12419</v>
      </c>
      <c r="Z7602" t="s">
        <v>12420</v>
      </c>
      <c r="AA7602" t="s">
        <v>12429</v>
      </c>
      <c r="AB7602" t="s">
        <v>12422</v>
      </c>
      <c r="AC7602">
        <v>2</v>
      </c>
      <c r="AD7602" s="123">
        <v>42012</v>
      </c>
      <c r="AE7602" t="s">
        <v>12431</v>
      </c>
      <c r="AG7602">
        <v>40007478</v>
      </c>
      <c r="AL7602" t="s">
        <v>12422</v>
      </c>
      <c r="AN7602">
        <v>507736101</v>
      </c>
      <c r="AO7602">
        <v>16</v>
      </c>
      <c r="AP7602" t="s">
        <v>12424</v>
      </c>
      <c r="AQ7602" t="s">
        <v>11408</v>
      </c>
      <c r="AR7602">
        <v>4100</v>
      </c>
      <c r="AT7602">
        <v>0</v>
      </c>
      <c r="AV7602" t="s">
        <v>15226</v>
      </c>
      <c r="AW7602">
        <v>116100</v>
      </c>
    </row>
    <row r="7603" spans="1:49" x14ac:dyDescent="0.25">
      <c r="A7603">
        <v>4100</v>
      </c>
      <c r="B7603">
        <v>30030</v>
      </c>
      <c r="C7603">
        <v>4017</v>
      </c>
      <c r="D7603">
        <v>413</v>
      </c>
      <c r="E7603" s="124" t="s">
        <v>14554</v>
      </c>
      <c r="F7603" t="str">
        <f t="shared" si="128"/>
        <v>Chad LumanWIN FOODS CORP.</v>
      </c>
      <c r="G7603" s="150" t="str">
        <f t="shared" si="129"/>
        <v>Chad Luman</v>
      </c>
      <c r="H7603" s="149" t="s">
        <v>10968</v>
      </c>
      <c r="I7603">
        <v>40005455</v>
      </c>
      <c r="J7603" t="s">
        <v>15227</v>
      </c>
      <c r="K7603" t="s">
        <v>15228</v>
      </c>
      <c r="L7603" t="s">
        <v>14595</v>
      </c>
      <c r="M7603" t="s">
        <v>13237</v>
      </c>
      <c r="N7603">
        <v>94544</v>
      </c>
      <c r="Q7603" t="s">
        <v>12415</v>
      </c>
      <c r="R7603" t="s">
        <v>12416</v>
      </c>
      <c r="S7603" t="s">
        <v>15229</v>
      </c>
      <c r="U7603" t="s">
        <v>12418</v>
      </c>
      <c r="W7603">
        <v>11</v>
      </c>
      <c r="X7603">
        <v>1</v>
      </c>
      <c r="Y7603" t="s">
        <v>12419</v>
      </c>
      <c r="Z7603" t="s">
        <v>12420</v>
      </c>
      <c r="AA7603" t="s">
        <v>12429</v>
      </c>
      <c r="AB7603" t="s">
        <v>12422</v>
      </c>
      <c r="AC7603">
        <v>2</v>
      </c>
      <c r="AD7603" s="123">
        <v>39580</v>
      </c>
      <c r="AE7603" t="s">
        <v>12633</v>
      </c>
      <c r="AG7603">
        <v>40005455</v>
      </c>
      <c r="AL7603" t="s">
        <v>12422</v>
      </c>
      <c r="AN7603">
        <v>500114501</v>
      </c>
      <c r="AO7603">
        <v>16</v>
      </c>
      <c r="AP7603" t="s">
        <v>12424</v>
      </c>
      <c r="AQ7603" t="s">
        <v>11408</v>
      </c>
      <c r="AR7603">
        <v>4100</v>
      </c>
      <c r="AT7603">
        <v>0</v>
      </c>
      <c r="AV7603" t="s">
        <v>15230</v>
      </c>
      <c r="AW7603">
        <v>116100</v>
      </c>
    </row>
    <row r="7604" spans="1:49" x14ac:dyDescent="0.25">
      <c r="A7604">
        <v>4100</v>
      </c>
      <c r="B7604">
        <v>30030</v>
      </c>
      <c r="C7604">
        <v>4017</v>
      </c>
      <c r="D7604">
        <v>413</v>
      </c>
      <c r="E7604" s="124" t="s">
        <v>14554</v>
      </c>
      <c r="F7604" t="str">
        <f t="shared" si="128"/>
        <v>Chad LumanWO CHONG CO., INC.</v>
      </c>
      <c r="G7604" s="150" t="str">
        <f t="shared" si="129"/>
        <v>Chad Luman</v>
      </c>
      <c r="H7604" s="149" t="s">
        <v>10996</v>
      </c>
      <c r="I7604">
        <v>40008429</v>
      </c>
      <c r="K7604" t="s">
        <v>15231</v>
      </c>
      <c r="L7604" t="s">
        <v>14674</v>
      </c>
      <c r="M7604" t="s">
        <v>13237</v>
      </c>
      <c r="N7604">
        <v>94107</v>
      </c>
      <c r="Q7604" t="s">
        <v>12415</v>
      </c>
      <c r="R7604" t="s">
        <v>12416</v>
      </c>
      <c r="S7604" t="s">
        <v>15232</v>
      </c>
      <c r="U7604" t="s">
        <v>12418</v>
      </c>
      <c r="W7604">
        <v>11</v>
      </c>
      <c r="X7604">
        <v>1</v>
      </c>
      <c r="Y7604" t="s">
        <v>12419</v>
      </c>
      <c r="Z7604" t="s">
        <v>12420</v>
      </c>
      <c r="AA7604" t="s">
        <v>12429</v>
      </c>
      <c r="AB7604" t="s">
        <v>12422</v>
      </c>
      <c r="AC7604">
        <v>2</v>
      </c>
      <c r="AD7604" s="123">
        <v>43304</v>
      </c>
      <c r="AE7604" t="s">
        <v>12431</v>
      </c>
      <c r="AG7604">
        <v>40008429</v>
      </c>
      <c r="AL7604" t="s">
        <v>12422</v>
      </c>
      <c r="AN7604">
        <v>507530401</v>
      </c>
      <c r="AO7604">
        <v>16</v>
      </c>
      <c r="AP7604" t="s">
        <v>12424</v>
      </c>
      <c r="AQ7604" t="s">
        <v>11408</v>
      </c>
      <c r="AR7604">
        <v>4100</v>
      </c>
      <c r="AT7604">
        <v>0</v>
      </c>
      <c r="AV7604" t="s">
        <v>15233</v>
      </c>
      <c r="AW7604">
        <v>116100</v>
      </c>
    </row>
    <row r="7605" spans="1:49" x14ac:dyDescent="0.25">
      <c r="A7605">
        <v>4100</v>
      </c>
      <c r="B7605">
        <v>30030</v>
      </c>
      <c r="C7605">
        <v>4017</v>
      </c>
      <c r="D7605">
        <v>413</v>
      </c>
      <c r="E7605" s="124" t="s">
        <v>14554</v>
      </c>
      <c r="F7605" t="str">
        <f t="shared" si="128"/>
        <v>Chad LumanWOERNER BAKERY EQUIP. CO.</v>
      </c>
      <c r="G7605" s="150" t="str">
        <f t="shared" si="129"/>
        <v>Chad Luman</v>
      </c>
      <c r="H7605" s="149" t="s">
        <v>10997</v>
      </c>
      <c r="I7605">
        <v>40006984</v>
      </c>
      <c r="K7605" t="s">
        <v>15234</v>
      </c>
      <c r="L7605" t="s">
        <v>15021</v>
      </c>
      <c r="M7605" t="s">
        <v>13237</v>
      </c>
      <c r="N7605">
        <v>95391</v>
      </c>
      <c r="Q7605" t="s">
        <v>12415</v>
      </c>
      <c r="R7605" t="s">
        <v>12416</v>
      </c>
      <c r="S7605" t="s">
        <v>15235</v>
      </c>
      <c r="U7605" t="s">
        <v>12418</v>
      </c>
      <c r="W7605">
        <v>11</v>
      </c>
      <c r="X7605">
        <v>2</v>
      </c>
      <c r="Y7605" t="s">
        <v>12419</v>
      </c>
      <c r="Z7605" t="s">
        <v>12420</v>
      </c>
      <c r="AA7605" t="s">
        <v>12429</v>
      </c>
      <c r="AB7605" t="s">
        <v>12478</v>
      </c>
      <c r="AC7605">
        <v>2</v>
      </c>
      <c r="AD7605" s="123">
        <v>41306</v>
      </c>
      <c r="AE7605" t="s">
        <v>12431</v>
      </c>
      <c r="AG7605">
        <v>40006984</v>
      </c>
      <c r="AL7605" t="s">
        <v>12478</v>
      </c>
      <c r="AN7605">
        <v>507736101</v>
      </c>
      <c r="AO7605">
        <v>16</v>
      </c>
      <c r="AP7605" t="s">
        <v>12424</v>
      </c>
      <c r="AQ7605" t="s">
        <v>11408</v>
      </c>
      <c r="AR7605">
        <v>4100</v>
      </c>
      <c r="AT7605">
        <v>0</v>
      </c>
      <c r="AV7605" t="s">
        <v>15236</v>
      </c>
      <c r="AW7605">
        <v>116100</v>
      </c>
    </row>
    <row r="7606" spans="1:49" x14ac:dyDescent="0.25">
      <c r="A7606">
        <v>4100</v>
      </c>
      <c r="B7606">
        <v>30050</v>
      </c>
      <c r="C7606">
        <v>4024</v>
      </c>
      <c r="D7606">
        <v>415</v>
      </c>
      <c r="E7606" s="124" t="s">
        <v>15237</v>
      </c>
      <c r="F7606" t="str">
        <f t="shared" si="128"/>
        <v>Chad Michels3M ACCOUNTS PAYABLE - FAIRMONT MN</v>
      </c>
      <c r="G7606" s="150" t="str">
        <f t="shared" si="129"/>
        <v>Chad Michels</v>
      </c>
      <c r="H7606" s="149" t="s">
        <v>273</v>
      </c>
      <c r="I7606">
        <v>40002307</v>
      </c>
      <c r="L7606" t="s">
        <v>15238</v>
      </c>
      <c r="M7606" t="s">
        <v>12976</v>
      </c>
      <c r="O7606">
        <v>33121</v>
      </c>
      <c r="P7606" t="s">
        <v>15239</v>
      </c>
      <c r="Q7606" t="s">
        <v>12415</v>
      </c>
      <c r="R7606" t="s">
        <v>12416</v>
      </c>
      <c r="S7606" t="s">
        <v>15240</v>
      </c>
      <c r="U7606" t="s">
        <v>12418</v>
      </c>
      <c r="W7606">
        <v>11</v>
      </c>
      <c r="X7606">
        <v>1</v>
      </c>
      <c r="Y7606" t="s">
        <v>12472</v>
      </c>
      <c r="Z7606" t="s">
        <v>12420</v>
      </c>
      <c r="AA7606" t="s">
        <v>12421</v>
      </c>
      <c r="AB7606" t="s">
        <v>12422</v>
      </c>
      <c r="AC7606">
        <v>2</v>
      </c>
      <c r="AD7606" s="123">
        <v>39111</v>
      </c>
      <c r="AE7606" t="s">
        <v>12423</v>
      </c>
      <c r="AG7606">
        <v>40002307</v>
      </c>
      <c r="AL7606" t="s">
        <v>12422</v>
      </c>
      <c r="AN7606">
        <v>2412310701</v>
      </c>
      <c r="AO7606">
        <v>16</v>
      </c>
      <c r="AP7606" t="s">
        <v>12424</v>
      </c>
      <c r="AQ7606" t="s">
        <v>11408</v>
      </c>
      <c r="AR7606">
        <v>4100</v>
      </c>
      <c r="AT7606">
        <v>0</v>
      </c>
      <c r="AV7606" t="s">
        <v>267</v>
      </c>
      <c r="AW7606">
        <v>116100</v>
      </c>
    </row>
    <row r="7607" spans="1:49" x14ac:dyDescent="0.25">
      <c r="A7607">
        <v>4100</v>
      </c>
      <c r="B7607">
        <v>30050</v>
      </c>
      <c r="C7607">
        <v>4024</v>
      </c>
      <c r="D7607">
        <v>415</v>
      </c>
      <c r="E7607" s="124" t="s">
        <v>15237</v>
      </c>
      <c r="F7607" t="str">
        <f t="shared" si="128"/>
        <v>Chad Michels3M COMPANY</v>
      </c>
      <c r="G7607" s="150" t="str">
        <f t="shared" si="129"/>
        <v>Chad Michels</v>
      </c>
      <c r="H7607" s="149" t="s">
        <v>276</v>
      </c>
      <c r="I7607">
        <v>40002608</v>
      </c>
      <c r="J7607" t="s">
        <v>15241</v>
      </c>
      <c r="K7607" t="s">
        <v>15242</v>
      </c>
      <c r="L7607" t="s">
        <v>15243</v>
      </c>
      <c r="M7607" t="s">
        <v>12976</v>
      </c>
      <c r="N7607">
        <v>55350</v>
      </c>
      <c r="Q7607" t="s">
        <v>12415</v>
      </c>
      <c r="R7607" t="s">
        <v>12416</v>
      </c>
      <c r="S7607" t="s">
        <v>15244</v>
      </c>
      <c r="U7607" t="s">
        <v>12418</v>
      </c>
      <c r="W7607">
        <v>11</v>
      </c>
      <c r="X7607">
        <v>1</v>
      </c>
      <c r="Y7607" t="s">
        <v>12419</v>
      </c>
      <c r="Z7607" t="s">
        <v>12420</v>
      </c>
      <c r="AA7607" t="s">
        <v>12421</v>
      </c>
      <c r="AB7607" t="s">
        <v>12430</v>
      </c>
      <c r="AC7607">
        <v>2</v>
      </c>
      <c r="AD7607" s="123">
        <v>39111</v>
      </c>
      <c r="AE7607" t="s">
        <v>12423</v>
      </c>
      <c r="AG7607">
        <v>40002608</v>
      </c>
      <c r="AL7607" t="s">
        <v>12430</v>
      </c>
      <c r="AN7607">
        <v>2408505101</v>
      </c>
      <c r="AO7607">
        <v>16</v>
      </c>
      <c r="AP7607" t="s">
        <v>12424</v>
      </c>
      <c r="AQ7607" t="s">
        <v>11408</v>
      </c>
      <c r="AR7607">
        <v>4100</v>
      </c>
      <c r="AT7607">
        <v>2005</v>
      </c>
      <c r="AV7607" t="s">
        <v>267</v>
      </c>
      <c r="AW7607">
        <v>116100</v>
      </c>
    </row>
    <row r="7608" spans="1:49" x14ac:dyDescent="0.25">
      <c r="A7608">
        <v>4100</v>
      </c>
      <c r="B7608">
        <v>30050</v>
      </c>
      <c r="C7608">
        <v>4024</v>
      </c>
      <c r="D7608">
        <v>415</v>
      </c>
      <c r="E7608" s="124" t="s">
        <v>15237</v>
      </c>
      <c r="F7608" t="str">
        <f t="shared" si="128"/>
        <v>Chad Michels3M COMPANY - SAINT PAUL MN</v>
      </c>
      <c r="G7608" s="150" t="str">
        <f t="shared" si="129"/>
        <v>Chad Michels</v>
      </c>
      <c r="H7608" s="149" t="s">
        <v>13441</v>
      </c>
      <c r="I7608">
        <v>40004143</v>
      </c>
      <c r="K7608" t="s">
        <v>15245</v>
      </c>
      <c r="L7608" t="s">
        <v>15238</v>
      </c>
      <c r="M7608" t="s">
        <v>12976</v>
      </c>
      <c r="N7608" t="s">
        <v>15239</v>
      </c>
      <c r="Q7608" t="s">
        <v>12415</v>
      </c>
      <c r="R7608" t="s">
        <v>12416</v>
      </c>
      <c r="S7608" t="s">
        <v>15246</v>
      </c>
      <c r="U7608" t="s">
        <v>12418</v>
      </c>
      <c r="W7608">
        <v>11</v>
      </c>
      <c r="X7608">
        <v>1</v>
      </c>
      <c r="Y7608" t="s">
        <v>12472</v>
      </c>
      <c r="Z7608" t="s">
        <v>12420</v>
      </c>
      <c r="AA7608" t="s">
        <v>12421</v>
      </c>
      <c r="AB7608" t="s">
        <v>12422</v>
      </c>
      <c r="AC7608">
        <v>2</v>
      </c>
      <c r="AD7608" s="123">
        <v>39111</v>
      </c>
      <c r="AE7608" t="s">
        <v>12423</v>
      </c>
      <c r="AG7608">
        <v>40004143</v>
      </c>
      <c r="AL7608" t="s">
        <v>12422</v>
      </c>
      <c r="AN7608">
        <v>2412310701</v>
      </c>
      <c r="AO7608">
        <v>16</v>
      </c>
      <c r="AP7608" t="s">
        <v>12424</v>
      </c>
      <c r="AQ7608" t="s">
        <v>11408</v>
      </c>
      <c r="AR7608">
        <v>4100</v>
      </c>
      <c r="AT7608">
        <v>0</v>
      </c>
      <c r="AV7608" t="s">
        <v>267</v>
      </c>
      <c r="AW7608">
        <v>116100</v>
      </c>
    </row>
    <row r="7609" spans="1:49" x14ac:dyDescent="0.25">
      <c r="A7609">
        <v>4100</v>
      </c>
      <c r="B7609">
        <v>30050</v>
      </c>
      <c r="C7609">
        <v>4024</v>
      </c>
      <c r="D7609">
        <v>415</v>
      </c>
      <c r="E7609" s="124" t="s">
        <v>15237</v>
      </c>
      <c r="F7609" t="str">
        <f t="shared" si="128"/>
        <v>Chad MichelsACCU-TECH</v>
      </c>
      <c r="G7609" s="150" t="str">
        <f t="shared" si="129"/>
        <v>Chad Michels</v>
      </c>
      <c r="H7609" s="149" t="s">
        <v>411</v>
      </c>
      <c r="I7609">
        <v>40002133</v>
      </c>
      <c r="J7609" t="s">
        <v>14036</v>
      </c>
      <c r="K7609" t="s">
        <v>15247</v>
      </c>
      <c r="L7609" t="s">
        <v>15248</v>
      </c>
      <c r="M7609" t="s">
        <v>14186</v>
      </c>
      <c r="N7609" t="s">
        <v>15249</v>
      </c>
      <c r="Q7609" t="s">
        <v>12415</v>
      </c>
      <c r="R7609" t="s">
        <v>12416</v>
      </c>
      <c r="S7609" t="s">
        <v>15250</v>
      </c>
      <c r="U7609" t="s">
        <v>12418</v>
      </c>
      <c r="W7609">
        <v>11</v>
      </c>
      <c r="X7609">
        <v>1</v>
      </c>
      <c r="Y7609" t="s">
        <v>12419</v>
      </c>
      <c r="Z7609" t="s">
        <v>12420</v>
      </c>
      <c r="AA7609" t="s">
        <v>12421</v>
      </c>
      <c r="AB7609" t="s">
        <v>12422</v>
      </c>
      <c r="AC7609">
        <v>2</v>
      </c>
      <c r="AD7609" s="123">
        <v>39111</v>
      </c>
      <c r="AE7609" t="s">
        <v>12423</v>
      </c>
      <c r="AG7609">
        <v>40002133</v>
      </c>
      <c r="AL7609" t="s">
        <v>12422</v>
      </c>
      <c r="AN7609">
        <v>5013908501</v>
      </c>
      <c r="AO7609">
        <v>16</v>
      </c>
      <c r="AP7609" t="s">
        <v>12424</v>
      </c>
      <c r="AQ7609" t="s">
        <v>11408</v>
      </c>
      <c r="AR7609">
        <v>4100</v>
      </c>
      <c r="AS7609" t="s">
        <v>12491</v>
      </c>
      <c r="AT7609">
        <v>2005</v>
      </c>
      <c r="AV7609" t="s">
        <v>410</v>
      </c>
      <c r="AW7609">
        <v>116100</v>
      </c>
    </row>
    <row r="7610" spans="1:49" x14ac:dyDescent="0.25">
      <c r="A7610">
        <v>4100</v>
      </c>
      <c r="B7610">
        <v>30050</v>
      </c>
      <c r="C7610">
        <v>4024</v>
      </c>
      <c r="D7610">
        <v>415</v>
      </c>
      <c r="E7610" s="124" t="s">
        <v>15237</v>
      </c>
      <c r="F7610" t="str">
        <f t="shared" si="128"/>
        <v>Chad MichelsACROTECH SERVICES, INC.</v>
      </c>
      <c r="G7610" s="150" t="str">
        <f t="shared" si="129"/>
        <v>Chad Michels</v>
      </c>
      <c r="H7610" s="149" t="s">
        <v>424</v>
      </c>
      <c r="I7610">
        <v>40007601</v>
      </c>
      <c r="K7610" t="s">
        <v>15251</v>
      </c>
      <c r="L7610" t="s">
        <v>15252</v>
      </c>
      <c r="M7610" t="s">
        <v>15253</v>
      </c>
      <c r="N7610">
        <v>58503</v>
      </c>
      <c r="Q7610" t="s">
        <v>12415</v>
      </c>
      <c r="R7610" t="s">
        <v>12416</v>
      </c>
      <c r="S7610" t="s">
        <v>15254</v>
      </c>
      <c r="U7610" t="s">
        <v>12418</v>
      </c>
      <c r="W7610">
        <v>11</v>
      </c>
      <c r="X7610">
        <v>2</v>
      </c>
      <c r="Y7610" t="s">
        <v>12419</v>
      </c>
      <c r="Z7610" t="s">
        <v>12420</v>
      </c>
      <c r="AA7610" t="s">
        <v>12429</v>
      </c>
      <c r="AB7610" t="s">
        <v>12422</v>
      </c>
      <c r="AC7610">
        <v>2</v>
      </c>
      <c r="AD7610" s="123">
        <v>42159</v>
      </c>
      <c r="AE7610" t="s">
        <v>12431</v>
      </c>
      <c r="AG7610">
        <v>40007601</v>
      </c>
      <c r="AL7610" t="s">
        <v>12422</v>
      </c>
      <c r="AN7610">
        <v>3501500101</v>
      </c>
      <c r="AO7610">
        <v>16</v>
      </c>
      <c r="AP7610" t="s">
        <v>12424</v>
      </c>
      <c r="AQ7610" t="s">
        <v>11408</v>
      </c>
      <c r="AR7610">
        <v>4100</v>
      </c>
      <c r="AT7610">
        <v>0</v>
      </c>
      <c r="AV7610" t="s">
        <v>15255</v>
      </c>
      <c r="AW7610">
        <v>116100</v>
      </c>
    </row>
    <row r="7611" spans="1:49" x14ac:dyDescent="0.25">
      <c r="A7611">
        <v>4100</v>
      </c>
      <c r="B7611">
        <v>30050</v>
      </c>
      <c r="C7611">
        <v>4024</v>
      </c>
      <c r="D7611">
        <v>415</v>
      </c>
      <c r="E7611" s="124" t="s">
        <v>15237</v>
      </c>
      <c r="F7611" t="str">
        <f t="shared" si="128"/>
        <v>Chad MichelsADVANCED MAIL, INC.</v>
      </c>
      <c r="G7611" s="150" t="str">
        <f t="shared" si="129"/>
        <v>Chad Michels</v>
      </c>
      <c r="H7611" s="149" t="s">
        <v>482</v>
      </c>
      <c r="I7611">
        <v>40003571</v>
      </c>
      <c r="K7611" t="s">
        <v>15256</v>
      </c>
      <c r="L7611" t="s">
        <v>15257</v>
      </c>
      <c r="M7611" t="s">
        <v>14186</v>
      </c>
      <c r="N7611" t="s">
        <v>15258</v>
      </c>
      <c r="Q7611" t="s">
        <v>12415</v>
      </c>
      <c r="R7611" t="s">
        <v>12416</v>
      </c>
      <c r="S7611" t="s">
        <v>15259</v>
      </c>
      <c r="U7611" t="s">
        <v>12418</v>
      </c>
      <c r="W7611">
        <v>11</v>
      </c>
      <c r="X7611">
        <v>1</v>
      </c>
      <c r="Y7611" t="s">
        <v>12419</v>
      </c>
      <c r="Z7611" t="s">
        <v>12420</v>
      </c>
      <c r="AA7611" t="s">
        <v>12421</v>
      </c>
      <c r="AB7611" t="s">
        <v>12422</v>
      </c>
      <c r="AC7611">
        <v>2</v>
      </c>
      <c r="AD7611" s="123">
        <v>39111</v>
      </c>
      <c r="AE7611" t="s">
        <v>12423</v>
      </c>
      <c r="AG7611">
        <v>40003571</v>
      </c>
      <c r="AL7611" t="s">
        <v>12422</v>
      </c>
      <c r="AN7611">
        <v>5003502501</v>
      </c>
      <c r="AO7611">
        <v>16</v>
      </c>
      <c r="AP7611" t="s">
        <v>12424</v>
      </c>
      <c r="AQ7611" t="s">
        <v>11408</v>
      </c>
      <c r="AR7611">
        <v>4100</v>
      </c>
      <c r="AS7611" t="s">
        <v>12491</v>
      </c>
      <c r="AT7611">
        <v>0</v>
      </c>
      <c r="AV7611" t="s">
        <v>15260</v>
      </c>
      <c r="AW7611">
        <v>116100</v>
      </c>
    </row>
    <row r="7612" spans="1:49" x14ac:dyDescent="0.25">
      <c r="A7612">
        <v>4100</v>
      </c>
      <c r="B7612">
        <v>30050</v>
      </c>
      <c r="C7612">
        <v>4024</v>
      </c>
      <c r="D7612">
        <v>415</v>
      </c>
      <c r="E7612" s="124" t="s">
        <v>15237</v>
      </c>
      <c r="F7612" t="str">
        <f t="shared" si="128"/>
        <v>Chad MichelsAMERICAN AIRLINES</v>
      </c>
      <c r="G7612" s="150" t="str">
        <f t="shared" si="129"/>
        <v>Chad Michels</v>
      </c>
      <c r="H7612" s="149" t="s">
        <v>814</v>
      </c>
      <c r="I7612">
        <v>47200023</v>
      </c>
      <c r="J7612" t="s">
        <v>15261</v>
      </c>
      <c r="K7612" t="s">
        <v>15262</v>
      </c>
      <c r="L7612" t="s">
        <v>15238</v>
      </c>
      <c r="M7612" t="s">
        <v>12976</v>
      </c>
      <c r="N7612">
        <v>55111</v>
      </c>
      <c r="Q7612" t="s">
        <v>12415</v>
      </c>
      <c r="R7612" t="s">
        <v>12416</v>
      </c>
      <c r="S7612" t="s">
        <v>15263</v>
      </c>
      <c r="T7612">
        <v>310797</v>
      </c>
      <c r="U7612" t="s">
        <v>12418</v>
      </c>
      <c r="W7612">
        <v>11</v>
      </c>
      <c r="X7612">
        <v>1</v>
      </c>
      <c r="Y7612" t="s">
        <v>12419</v>
      </c>
      <c r="Z7612" t="s">
        <v>12420</v>
      </c>
      <c r="AA7612" t="s">
        <v>12429</v>
      </c>
      <c r="AB7612" t="s">
        <v>12422</v>
      </c>
      <c r="AC7612">
        <v>2</v>
      </c>
      <c r="AD7612" s="123">
        <v>39126</v>
      </c>
      <c r="AE7612" t="s">
        <v>13431</v>
      </c>
      <c r="AG7612">
        <v>47200023</v>
      </c>
      <c r="AL7612" t="s">
        <v>12422</v>
      </c>
      <c r="AN7612">
        <v>2412328841</v>
      </c>
      <c r="AO7612">
        <v>16</v>
      </c>
      <c r="AP7612" t="s">
        <v>12424</v>
      </c>
      <c r="AQ7612" t="s">
        <v>11408</v>
      </c>
      <c r="AR7612">
        <v>4100</v>
      </c>
      <c r="AS7612" t="s">
        <v>12491</v>
      </c>
      <c r="AT7612">
        <v>0</v>
      </c>
      <c r="AV7612" t="s">
        <v>12496</v>
      </c>
      <c r="AW7612">
        <v>116100</v>
      </c>
    </row>
    <row r="7613" spans="1:49" x14ac:dyDescent="0.25">
      <c r="A7613">
        <v>4100</v>
      </c>
      <c r="B7613">
        <v>30050</v>
      </c>
      <c r="C7613">
        <v>4024</v>
      </c>
      <c r="D7613">
        <v>415</v>
      </c>
      <c r="E7613" s="124" t="s">
        <v>15237</v>
      </c>
      <c r="F7613" t="str">
        <f t="shared" si="128"/>
        <v>Chad MichelsAMERICAN CRYSTAL SUGAR CO. (MOORHEA</v>
      </c>
      <c r="G7613" s="150" t="str">
        <f t="shared" si="129"/>
        <v>Chad Michels</v>
      </c>
      <c r="H7613" s="149" t="s">
        <v>823</v>
      </c>
      <c r="I7613">
        <v>40007516</v>
      </c>
      <c r="K7613" t="s">
        <v>15264</v>
      </c>
      <c r="L7613" t="s">
        <v>15265</v>
      </c>
      <c r="M7613" t="s">
        <v>12976</v>
      </c>
      <c r="N7613">
        <v>56560</v>
      </c>
      <c r="Q7613" t="s">
        <v>12415</v>
      </c>
      <c r="R7613" t="s">
        <v>12416</v>
      </c>
      <c r="S7613" t="s">
        <v>15266</v>
      </c>
      <c r="U7613" t="s">
        <v>12418</v>
      </c>
      <c r="W7613">
        <v>11</v>
      </c>
      <c r="X7613">
        <v>1</v>
      </c>
      <c r="Y7613" t="s">
        <v>12419</v>
      </c>
      <c r="Z7613" t="s">
        <v>12420</v>
      </c>
      <c r="AA7613" t="s">
        <v>12485</v>
      </c>
      <c r="AB7613" t="s">
        <v>12422</v>
      </c>
      <c r="AC7613">
        <v>2</v>
      </c>
      <c r="AD7613" s="123">
        <v>42059</v>
      </c>
      <c r="AE7613" t="s">
        <v>12528</v>
      </c>
      <c r="AG7613">
        <v>40007516</v>
      </c>
      <c r="AL7613" t="s">
        <v>12422</v>
      </c>
      <c r="AN7613">
        <v>2402706801</v>
      </c>
      <c r="AO7613">
        <v>16</v>
      </c>
      <c r="AP7613" t="s">
        <v>12424</v>
      </c>
      <c r="AQ7613" t="s">
        <v>11408</v>
      </c>
      <c r="AR7613">
        <v>4100</v>
      </c>
      <c r="AT7613">
        <v>0</v>
      </c>
      <c r="AV7613" t="s">
        <v>15267</v>
      </c>
      <c r="AW7613">
        <v>116100</v>
      </c>
    </row>
    <row r="7614" spans="1:49" x14ac:dyDescent="0.25">
      <c r="A7614">
        <v>4100</v>
      </c>
      <c r="B7614">
        <v>30050</v>
      </c>
      <c r="C7614">
        <v>4024</v>
      </c>
      <c r="D7614">
        <v>415</v>
      </c>
      <c r="E7614" s="124" t="s">
        <v>15237</v>
      </c>
      <c r="F7614" t="str">
        <f t="shared" si="128"/>
        <v>Chad MichelsAMERICAN POWER TRANSMISSION, LLC</v>
      </c>
      <c r="G7614" s="150" t="str">
        <f t="shared" si="129"/>
        <v>Chad Michels</v>
      </c>
      <c r="H7614" s="149" t="s">
        <v>839</v>
      </c>
      <c r="I7614">
        <v>40008792</v>
      </c>
      <c r="K7614" t="s">
        <v>15268</v>
      </c>
      <c r="L7614" t="s">
        <v>15269</v>
      </c>
      <c r="M7614" t="s">
        <v>14186</v>
      </c>
      <c r="N7614">
        <v>54304</v>
      </c>
      <c r="Q7614" t="s">
        <v>12415</v>
      </c>
      <c r="R7614" t="s">
        <v>12416</v>
      </c>
      <c r="S7614" t="s">
        <v>15270</v>
      </c>
      <c r="U7614" t="s">
        <v>12418</v>
      </c>
      <c r="W7614">
        <v>11</v>
      </c>
      <c r="X7614">
        <v>2</v>
      </c>
      <c r="Y7614" t="s">
        <v>12765</v>
      </c>
      <c r="Z7614" t="s">
        <v>12420</v>
      </c>
      <c r="AA7614" t="s">
        <v>12485</v>
      </c>
      <c r="AB7614" t="s">
        <v>12430</v>
      </c>
      <c r="AC7614">
        <v>2</v>
      </c>
      <c r="AD7614" s="123">
        <v>43860</v>
      </c>
      <c r="AE7614" t="s">
        <v>12486</v>
      </c>
      <c r="AG7614">
        <v>40008792</v>
      </c>
      <c r="AL7614" t="s">
        <v>12430</v>
      </c>
      <c r="AN7614">
        <v>5000903601</v>
      </c>
      <c r="AO7614">
        <v>16</v>
      </c>
      <c r="AP7614" t="s">
        <v>12424</v>
      </c>
      <c r="AQ7614" t="s">
        <v>11408</v>
      </c>
      <c r="AR7614">
        <v>4100</v>
      </c>
      <c r="AT7614">
        <v>0</v>
      </c>
      <c r="AV7614" t="s">
        <v>15271</v>
      </c>
      <c r="AW7614">
        <v>116100</v>
      </c>
    </row>
    <row r="7615" spans="1:49" x14ac:dyDescent="0.25">
      <c r="A7615">
        <v>4100</v>
      </c>
      <c r="B7615">
        <v>30050</v>
      </c>
      <c r="C7615">
        <v>4024</v>
      </c>
      <c r="D7615">
        <v>415</v>
      </c>
      <c r="E7615" s="124" t="s">
        <v>15237</v>
      </c>
      <c r="F7615" t="str">
        <f t="shared" si="128"/>
        <v>Chad MichelsANAGRAM INTERNATIONAL, INC.</v>
      </c>
      <c r="G7615" s="150" t="str">
        <f t="shared" si="129"/>
        <v>Chad Michels</v>
      </c>
      <c r="H7615" s="149" t="s">
        <v>892</v>
      </c>
      <c r="I7615">
        <v>40001595</v>
      </c>
      <c r="J7615" t="s">
        <v>15272</v>
      </c>
      <c r="K7615" t="s">
        <v>12492</v>
      </c>
      <c r="L7615" t="s">
        <v>15273</v>
      </c>
      <c r="M7615" t="s">
        <v>12976</v>
      </c>
      <c r="N7615" t="s">
        <v>15274</v>
      </c>
      <c r="Q7615" t="s">
        <v>12415</v>
      </c>
      <c r="R7615" t="s">
        <v>12416</v>
      </c>
      <c r="S7615" t="s">
        <v>15275</v>
      </c>
      <c r="U7615" t="s">
        <v>12418</v>
      </c>
      <c r="W7615">
        <v>11</v>
      </c>
      <c r="X7615">
        <v>1</v>
      </c>
      <c r="Y7615" t="s">
        <v>12419</v>
      </c>
      <c r="Z7615" t="s">
        <v>12420</v>
      </c>
      <c r="AA7615" t="s">
        <v>12421</v>
      </c>
      <c r="AB7615" t="s">
        <v>12422</v>
      </c>
      <c r="AC7615">
        <v>2</v>
      </c>
      <c r="AD7615" s="123">
        <v>39111</v>
      </c>
      <c r="AE7615" t="s">
        <v>12423</v>
      </c>
      <c r="AG7615">
        <v>40001595</v>
      </c>
      <c r="AL7615" t="s">
        <v>12422</v>
      </c>
      <c r="AN7615">
        <v>2405313601</v>
      </c>
      <c r="AO7615">
        <v>16</v>
      </c>
      <c r="AP7615" t="s">
        <v>12424</v>
      </c>
      <c r="AQ7615" t="s">
        <v>11408</v>
      </c>
      <c r="AR7615">
        <v>4100</v>
      </c>
      <c r="AS7615" t="s">
        <v>12491</v>
      </c>
      <c r="AT7615">
        <v>0</v>
      </c>
      <c r="AV7615" t="s">
        <v>15276</v>
      </c>
      <c r="AW7615">
        <v>116100</v>
      </c>
    </row>
    <row r="7616" spans="1:49" x14ac:dyDescent="0.25">
      <c r="A7616">
        <v>4100</v>
      </c>
      <c r="B7616">
        <v>30050</v>
      </c>
      <c r="C7616">
        <v>4024</v>
      </c>
      <c r="D7616">
        <v>415</v>
      </c>
      <c r="E7616" s="124" t="s">
        <v>15237</v>
      </c>
      <c r="F7616" t="str">
        <f t="shared" si="128"/>
        <v>Chad MichelsAPACHE STAINLESS EQUIPMENT CORP</v>
      </c>
      <c r="G7616" s="150" t="str">
        <f t="shared" si="129"/>
        <v>Chad Michels</v>
      </c>
      <c r="H7616" s="149" t="s">
        <v>935</v>
      </c>
      <c r="I7616">
        <v>40003431</v>
      </c>
      <c r="K7616" t="s">
        <v>15277</v>
      </c>
      <c r="L7616" t="s">
        <v>15278</v>
      </c>
      <c r="M7616" t="s">
        <v>14186</v>
      </c>
      <c r="N7616" t="s">
        <v>15279</v>
      </c>
      <c r="Q7616" t="s">
        <v>12415</v>
      </c>
      <c r="R7616" t="s">
        <v>12416</v>
      </c>
      <c r="S7616" t="s">
        <v>15280</v>
      </c>
      <c r="U7616" t="s">
        <v>12418</v>
      </c>
      <c r="W7616">
        <v>11</v>
      </c>
      <c r="X7616">
        <v>1</v>
      </c>
      <c r="Y7616" t="s">
        <v>12419</v>
      </c>
      <c r="Z7616" t="s">
        <v>12420</v>
      </c>
      <c r="AA7616" t="s">
        <v>12421</v>
      </c>
      <c r="AB7616" t="s">
        <v>12422</v>
      </c>
      <c r="AC7616">
        <v>2</v>
      </c>
      <c r="AD7616" s="123">
        <v>39111</v>
      </c>
      <c r="AE7616" t="s">
        <v>12423</v>
      </c>
      <c r="AG7616">
        <v>40003431</v>
      </c>
      <c r="AL7616" t="s">
        <v>12422</v>
      </c>
      <c r="AN7616">
        <v>5002700701</v>
      </c>
      <c r="AO7616">
        <v>16</v>
      </c>
      <c r="AP7616" t="s">
        <v>12424</v>
      </c>
      <c r="AQ7616" t="s">
        <v>11408</v>
      </c>
      <c r="AR7616">
        <v>4100</v>
      </c>
      <c r="AS7616" t="s">
        <v>12491</v>
      </c>
      <c r="AT7616">
        <v>0</v>
      </c>
      <c r="AV7616" t="s">
        <v>15281</v>
      </c>
      <c r="AW7616">
        <v>116100</v>
      </c>
    </row>
    <row r="7617" spans="1:49" x14ac:dyDescent="0.25">
      <c r="A7617">
        <v>4100</v>
      </c>
      <c r="B7617">
        <v>30050</v>
      </c>
      <c r="C7617">
        <v>4024</v>
      </c>
      <c r="D7617">
        <v>415</v>
      </c>
      <c r="E7617" s="124" t="s">
        <v>15237</v>
      </c>
      <c r="F7617" t="str">
        <f t="shared" si="128"/>
        <v>Chad MichelsAPPLIED IND.  - SHEBOYGAN</v>
      </c>
      <c r="G7617" s="150" t="str">
        <f t="shared" si="129"/>
        <v>Chad Michels</v>
      </c>
      <c r="H7617" s="149" t="s">
        <v>964</v>
      </c>
      <c r="I7617">
        <v>40004112</v>
      </c>
      <c r="J7617" t="s">
        <v>14068</v>
      </c>
      <c r="L7617" t="s">
        <v>12520</v>
      </c>
      <c r="M7617" t="s">
        <v>12521</v>
      </c>
      <c r="O7617">
        <v>93018</v>
      </c>
      <c r="P7617" t="s">
        <v>12522</v>
      </c>
      <c r="Q7617" t="s">
        <v>12415</v>
      </c>
      <c r="R7617" t="s">
        <v>12416</v>
      </c>
      <c r="S7617" t="s">
        <v>15282</v>
      </c>
      <c r="U7617" t="s">
        <v>12418</v>
      </c>
      <c r="V7617">
        <v>202</v>
      </c>
      <c r="W7617">
        <v>11</v>
      </c>
      <c r="X7617">
        <v>2</v>
      </c>
      <c r="Y7617" t="s">
        <v>12472</v>
      </c>
      <c r="Z7617" t="s">
        <v>12420</v>
      </c>
      <c r="AA7617" t="s">
        <v>12421</v>
      </c>
      <c r="AB7617" t="s">
        <v>12422</v>
      </c>
      <c r="AC7617">
        <v>2</v>
      </c>
      <c r="AD7617" s="123">
        <v>39111</v>
      </c>
      <c r="AE7617" t="s">
        <v>12423</v>
      </c>
      <c r="AG7617">
        <v>40004112</v>
      </c>
      <c r="AL7617" t="s">
        <v>12422</v>
      </c>
      <c r="AN7617">
        <v>3603505101</v>
      </c>
      <c r="AO7617">
        <v>16</v>
      </c>
      <c r="AP7617" t="s">
        <v>12424</v>
      </c>
      <c r="AQ7617" t="s">
        <v>11408</v>
      </c>
      <c r="AR7617">
        <v>4100</v>
      </c>
      <c r="AT7617">
        <v>2005</v>
      </c>
      <c r="AV7617" t="s">
        <v>12524</v>
      </c>
      <c r="AW7617">
        <v>116100</v>
      </c>
    </row>
    <row r="7618" spans="1:49" x14ac:dyDescent="0.25">
      <c r="A7618">
        <v>4100</v>
      </c>
      <c r="B7618">
        <v>30050</v>
      </c>
      <c r="C7618">
        <v>4024</v>
      </c>
      <c r="D7618">
        <v>415</v>
      </c>
      <c r="E7618" s="124" t="s">
        <v>15237</v>
      </c>
      <c r="F7618" t="str">
        <f t="shared" si="128"/>
        <v>Chad MichelsAPPLIED IND. - ALL MINNESOTA</v>
      </c>
      <c r="G7618" s="150" t="str">
        <f t="shared" si="129"/>
        <v>Chad Michels</v>
      </c>
      <c r="H7618" s="149" t="s">
        <v>969</v>
      </c>
      <c r="I7618">
        <v>40004115</v>
      </c>
      <c r="J7618" t="s">
        <v>14068</v>
      </c>
      <c r="L7618" t="s">
        <v>12520</v>
      </c>
      <c r="M7618" t="s">
        <v>12521</v>
      </c>
      <c r="O7618">
        <v>93018</v>
      </c>
      <c r="P7618" t="s">
        <v>12522</v>
      </c>
      <c r="Q7618" t="s">
        <v>12415</v>
      </c>
      <c r="R7618" t="s">
        <v>12416</v>
      </c>
      <c r="S7618" t="s">
        <v>15283</v>
      </c>
      <c r="U7618" t="s">
        <v>12418</v>
      </c>
      <c r="V7618">
        <v>202</v>
      </c>
      <c r="W7618">
        <v>11</v>
      </c>
      <c r="X7618">
        <v>2</v>
      </c>
      <c r="Y7618" t="s">
        <v>12472</v>
      </c>
      <c r="Z7618" t="s">
        <v>12420</v>
      </c>
      <c r="AA7618" t="s">
        <v>12421</v>
      </c>
      <c r="AB7618" t="s">
        <v>12422</v>
      </c>
      <c r="AC7618">
        <v>2</v>
      </c>
      <c r="AD7618" s="123">
        <v>39111</v>
      </c>
      <c r="AE7618" t="s">
        <v>12423</v>
      </c>
      <c r="AG7618">
        <v>40004115</v>
      </c>
      <c r="AL7618" t="s">
        <v>12422</v>
      </c>
      <c r="AN7618">
        <v>3603505101</v>
      </c>
      <c r="AO7618">
        <v>16</v>
      </c>
      <c r="AP7618" t="s">
        <v>12424</v>
      </c>
      <c r="AQ7618" t="s">
        <v>11408</v>
      </c>
      <c r="AR7618">
        <v>4100</v>
      </c>
      <c r="AT7618">
        <v>2005</v>
      </c>
      <c r="AV7618" t="s">
        <v>12524</v>
      </c>
      <c r="AW7618">
        <v>116100</v>
      </c>
    </row>
    <row r="7619" spans="1:49" x14ac:dyDescent="0.25">
      <c r="A7619">
        <v>4100</v>
      </c>
      <c r="B7619">
        <v>30050</v>
      </c>
      <c r="C7619">
        <v>4024</v>
      </c>
      <c r="D7619">
        <v>415</v>
      </c>
      <c r="E7619" s="124" t="s">
        <v>15237</v>
      </c>
      <c r="F7619" t="str">
        <f t="shared" ref="F7619:F7682" si="130">CONCATENATE(G7619, H7619)</f>
        <v>Chad MichelsAPPLIED IND. - APPLETON</v>
      </c>
      <c r="G7619" s="150" t="str">
        <f t="shared" si="129"/>
        <v>Chad Michels</v>
      </c>
      <c r="H7619" s="149" t="s">
        <v>972</v>
      </c>
      <c r="I7619">
        <v>40000322</v>
      </c>
      <c r="J7619" t="s">
        <v>14068</v>
      </c>
      <c r="L7619" t="s">
        <v>12520</v>
      </c>
      <c r="M7619" t="s">
        <v>12521</v>
      </c>
      <c r="O7619">
        <v>93018</v>
      </c>
      <c r="P7619" t="s">
        <v>12522</v>
      </c>
      <c r="Q7619" t="s">
        <v>12415</v>
      </c>
      <c r="R7619" t="s">
        <v>12416</v>
      </c>
      <c r="S7619" t="s">
        <v>15284</v>
      </c>
      <c r="U7619" t="s">
        <v>12418</v>
      </c>
      <c r="V7619">
        <v>202</v>
      </c>
      <c r="W7619">
        <v>11</v>
      </c>
      <c r="X7619">
        <v>2</v>
      </c>
      <c r="Y7619" t="s">
        <v>12472</v>
      </c>
      <c r="Z7619" t="s">
        <v>12420</v>
      </c>
      <c r="AA7619" t="s">
        <v>12421</v>
      </c>
      <c r="AB7619" t="s">
        <v>12422</v>
      </c>
      <c r="AC7619">
        <v>2</v>
      </c>
      <c r="AD7619" s="123">
        <v>39111</v>
      </c>
      <c r="AE7619" t="s">
        <v>12423</v>
      </c>
      <c r="AG7619">
        <v>40000322</v>
      </c>
      <c r="AL7619" t="s">
        <v>12422</v>
      </c>
      <c r="AN7619">
        <v>3603505101</v>
      </c>
      <c r="AO7619">
        <v>16</v>
      </c>
      <c r="AP7619" t="s">
        <v>12424</v>
      </c>
      <c r="AQ7619" t="s">
        <v>11408</v>
      </c>
      <c r="AR7619">
        <v>4100</v>
      </c>
      <c r="AT7619">
        <v>2005</v>
      </c>
      <c r="AV7619" t="s">
        <v>12524</v>
      </c>
      <c r="AW7619">
        <v>116100</v>
      </c>
    </row>
    <row r="7620" spans="1:49" x14ac:dyDescent="0.25">
      <c r="A7620">
        <v>4100</v>
      </c>
      <c r="B7620">
        <v>30050</v>
      </c>
      <c r="C7620">
        <v>4024</v>
      </c>
      <c r="D7620">
        <v>415</v>
      </c>
      <c r="E7620" s="124" t="s">
        <v>15237</v>
      </c>
      <c r="F7620" t="str">
        <f t="shared" si="130"/>
        <v>Chad MichelsAPPLIED IND. - BROOKLYN CENTER</v>
      </c>
      <c r="G7620" s="150" t="str">
        <f t="shared" si="129"/>
        <v>Chad Michels</v>
      </c>
      <c r="H7620" s="149" t="s">
        <v>980</v>
      </c>
      <c r="I7620">
        <v>40000320</v>
      </c>
      <c r="J7620" t="s">
        <v>14068</v>
      </c>
      <c r="L7620" t="s">
        <v>12520</v>
      </c>
      <c r="M7620" t="s">
        <v>12521</v>
      </c>
      <c r="O7620">
        <v>93018</v>
      </c>
      <c r="P7620" t="s">
        <v>12522</v>
      </c>
      <c r="Q7620" t="s">
        <v>12415</v>
      </c>
      <c r="R7620" t="s">
        <v>12416</v>
      </c>
      <c r="S7620" t="s">
        <v>15283</v>
      </c>
      <c r="U7620" t="s">
        <v>12418</v>
      </c>
      <c r="V7620">
        <v>202</v>
      </c>
      <c r="W7620">
        <v>11</v>
      </c>
      <c r="X7620">
        <v>2</v>
      </c>
      <c r="Y7620" t="s">
        <v>12419</v>
      </c>
      <c r="Z7620" t="s">
        <v>12420</v>
      </c>
      <c r="AA7620" t="s">
        <v>12421</v>
      </c>
      <c r="AB7620" t="s">
        <v>12422</v>
      </c>
      <c r="AC7620">
        <v>2</v>
      </c>
      <c r="AD7620" s="123">
        <v>39111</v>
      </c>
      <c r="AE7620" t="s">
        <v>12423</v>
      </c>
      <c r="AG7620">
        <v>40000320</v>
      </c>
      <c r="AL7620" t="s">
        <v>12422</v>
      </c>
      <c r="AN7620">
        <v>3603505101</v>
      </c>
      <c r="AO7620">
        <v>16</v>
      </c>
      <c r="AP7620" t="s">
        <v>12424</v>
      </c>
      <c r="AQ7620" t="s">
        <v>11408</v>
      </c>
      <c r="AR7620">
        <v>4100</v>
      </c>
      <c r="AS7620" t="s">
        <v>12491</v>
      </c>
      <c r="AT7620">
        <v>0</v>
      </c>
      <c r="AV7620" t="s">
        <v>12524</v>
      </c>
      <c r="AW7620">
        <v>116100</v>
      </c>
    </row>
    <row r="7621" spans="1:49" x14ac:dyDescent="0.25">
      <c r="A7621">
        <v>4100</v>
      </c>
      <c r="B7621">
        <v>30050</v>
      </c>
      <c r="C7621">
        <v>4024</v>
      </c>
      <c r="D7621">
        <v>415</v>
      </c>
      <c r="E7621" s="124" t="s">
        <v>15237</v>
      </c>
      <c r="F7621" t="str">
        <f t="shared" si="130"/>
        <v>Chad MichelsAPPLIED IND. - DULUTH</v>
      </c>
      <c r="G7621" s="150" t="str">
        <f t="shared" si="129"/>
        <v>Chad Michels</v>
      </c>
      <c r="H7621" s="149" t="s">
        <v>999</v>
      </c>
      <c r="I7621">
        <v>40006610</v>
      </c>
      <c r="J7621" t="s">
        <v>14068</v>
      </c>
      <c r="L7621" t="s">
        <v>12520</v>
      </c>
      <c r="M7621" t="s">
        <v>12521</v>
      </c>
      <c r="O7621">
        <v>93018</v>
      </c>
      <c r="P7621" t="s">
        <v>12522</v>
      </c>
      <c r="Q7621" t="s">
        <v>12415</v>
      </c>
      <c r="R7621" t="s">
        <v>12416</v>
      </c>
      <c r="S7621" t="s">
        <v>15285</v>
      </c>
      <c r="U7621" t="s">
        <v>12418</v>
      </c>
      <c r="V7621">
        <v>202</v>
      </c>
      <c r="W7621">
        <v>11</v>
      </c>
      <c r="X7621">
        <v>2</v>
      </c>
      <c r="Y7621" t="s">
        <v>12472</v>
      </c>
      <c r="Z7621" t="s">
        <v>12420</v>
      </c>
      <c r="AA7621" t="s">
        <v>12429</v>
      </c>
      <c r="AB7621" t="s">
        <v>12422</v>
      </c>
      <c r="AC7621">
        <v>2</v>
      </c>
      <c r="AD7621" s="123">
        <v>40735</v>
      </c>
      <c r="AE7621" t="s">
        <v>12431</v>
      </c>
      <c r="AG7621">
        <v>40006610</v>
      </c>
      <c r="AL7621" t="s">
        <v>12422</v>
      </c>
      <c r="AN7621">
        <v>3603505101</v>
      </c>
      <c r="AO7621">
        <v>16</v>
      </c>
      <c r="AP7621" t="s">
        <v>12424</v>
      </c>
      <c r="AQ7621" t="s">
        <v>11408</v>
      </c>
      <c r="AR7621">
        <v>4100</v>
      </c>
      <c r="AS7621" t="s">
        <v>12491</v>
      </c>
      <c r="AT7621">
        <v>0</v>
      </c>
      <c r="AV7621" t="s">
        <v>12524</v>
      </c>
      <c r="AW7621">
        <v>116100</v>
      </c>
    </row>
    <row r="7622" spans="1:49" x14ac:dyDescent="0.25">
      <c r="A7622">
        <v>4100</v>
      </c>
      <c r="B7622">
        <v>30050</v>
      </c>
      <c r="C7622">
        <v>4024</v>
      </c>
      <c r="D7622">
        <v>415</v>
      </c>
      <c r="E7622" s="124" t="s">
        <v>15237</v>
      </c>
      <c r="F7622" t="str">
        <f t="shared" si="130"/>
        <v>Chad MichelsAPPLIED IND. - GREEN BAY</v>
      </c>
      <c r="G7622" s="150" t="str">
        <f t="shared" si="129"/>
        <v>Chad Michels</v>
      </c>
      <c r="H7622" s="149" t="s">
        <v>1010</v>
      </c>
      <c r="I7622">
        <v>40000323</v>
      </c>
      <c r="J7622" t="s">
        <v>14068</v>
      </c>
      <c r="L7622" t="s">
        <v>12520</v>
      </c>
      <c r="M7622" t="s">
        <v>12521</v>
      </c>
      <c r="O7622">
        <v>93018</v>
      </c>
      <c r="P7622" t="s">
        <v>12522</v>
      </c>
      <c r="Q7622" t="s">
        <v>12415</v>
      </c>
      <c r="R7622" t="s">
        <v>12416</v>
      </c>
      <c r="S7622" t="s">
        <v>15286</v>
      </c>
      <c r="U7622" t="s">
        <v>12418</v>
      </c>
      <c r="V7622">
        <v>202</v>
      </c>
      <c r="W7622">
        <v>11</v>
      </c>
      <c r="X7622">
        <v>2</v>
      </c>
      <c r="Y7622" t="s">
        <v>12472</v>
      </c>
      <c r="Z7622" t="s">
        <v>12420</v>
      </c>
      <c r="AA7622" t="s">
        <v>12421</v>
      </c>
      <c r="AB7622" t="s">
        <v>12422</v>
      </c>
      <c r="AC7622">
        <v>2</v>
      </c>
      <c r="AD7622" s="123">
        <v>39111</v>
      </c>
      <c r="AE7622" t="s">
        <v>12423</v>
      </c>
      <c r="AG7622">
        <v>40000323</v>
      </c>
      <c r="AL7622" t="s">
        <v>12422</v>
      </c>
      <c r="AN7622">
        <v>3603505101</v>
      </c>
      <c r="AO7622">
        <v>16</v>
      </c>
      <c r="AP7622" t="s">
        <v>12424</v>
      </c>
      <c r="AQ7622" t="s">
        <v>11408</v>
      </c>
      <c r="AR7622">
        <v>4100</v>
      </c>
      <c r="AT7622">
        <v>2005</v>
      </c>
      <c r="AV7622" t="s">
        <v>12524</v>
      </c>
      <c r="AW7622">
        <v>116100</v>
      </c>
    </row>
    <row r="7623" spans="1:49" x14ac:dyDescent="0.25">
      <c r="A7623">
        <v>4100</v>
      </c>
      <c r="B7623">
        <v>30050</v>
      </c>
      <c r="C7623">
        <v>4024</v>
      </c>
      <c r="D7623">
        <v>415</v>
      </c>
      <c r="E7623" s="124" t="s">
        <v>15237</v>
      </c>
      <c r="F7623" t="str">
        <f t="shared" si="130"/>
        <v>Chad MichelsAPPLIED IND. - HIBBING</v>
      </c>
      <c r="G7623" s="150" t="str">
        <f t="shared" si="129"/>
        <v>Chad Michels</v>
      </c>
      <c r="H7623" s="149" t="s">
        <v>1013</v>
      </c>
      <c r="I7623">
        <v>40005184</v>
      </c>
      <c r="J7623" t="s">
        <v>14068</v>
      </c>
      <c r="L7623" t="s">
        <v>12520</v>
      </c>
      <c r="M7623" t="s">
        <v>12521</v>
      </c>
      <c r="O7623">
        <v>93018</v>
      </c>
      <c r="P7623" t="s">
        <v>12522</v>
      </c>
      <c r="Q7623" t="s">
        <v>12415</v>
      </c>
      <c r="R7623" t="s">
        <v>12416</v>
      </c>
      <c r="S7623" t="s">
        <v>15287</v>
      </c>
      <c r="U7623" t="s">
        <v>12418</v>
      </c>
      <c r="V7623">
        <v>202</v>
      </c>
      <c r="W7623">
        <v>11</v>
      </c>
      <c r="X7623">
        <v>2</v>
      </c>
      <c r="Y7623" t="s">
        <v>13389</v>
      </c>
      <c r="Z7623" t="s">
        <v>12420</v>
      </c>
      <c r="AA7623" t="s">
        <v>12429</v>
      </c>
      <c r="AB7623" t="s">
        <v>12422</v>
      </c>
      <c r="AC7623">
        <v>2</v>
      </c>
      <c r="AD7623" s="123">
        <v>39307</v>
      </c>
      <c r="AE7623" t="s">
        <v>12538</v>
      </c>
      <c r="AG7623">
        <v>40005184</v>
      </c>
      <c r="AL7623" t="s">
        <v>12422</v>
      </c>
      <c r="AN7623">
        <v>3603505101</v>
      </c>
      <c r="AO7623">
        <v>16</v>
      </c>
      <c r="AP7623" t="s">
        <v>12424</v>
      </c>
      <c r="AQ7623" t="s">
        <v>11408</v>
      </c>
      <c r="AR7623">
        <v>4100</v>
      </c>
      <c r="AS7623" t="s">
        <v>12491</v>
      </c>
      <c r="AT7623">
        <v>0</v>
      </c>
      <c r="AV7623" t="s">
        <v>12524</v>
      </c>
      <c r="AW7623">
        <v>116100</v>
      </c>
    </row>
    <row r="7624" spans="1:49" x14ac:dyDescent="0.25">
      <c r="A7624">
        <v>4100</v>
      </c>
      <c r="B7624">
        <v>30050</v>
      </c>
      <c r="C7624">
        <v>4024</v>
      </c>
      <c r="D7624">
        <v>415</v>
      </c>
      <c r="E7624" s="124" t="s">
        <v>15237</v>
      </c>
      <c r="F7624" t="str">
        <f t="shared" si="130"/>
        <v>Chad MichelsAPPLIED IND. - IRON MOUNTAIN</v>
      </c>
      <c r="G7624" s="150" t="str">
        <f t="shared" si="129"/>
        <v>Chad Michels</v>
      </c>
      <c r="H7624" s="149" t="s">
        <v>1016</v>
      </c>
      <c r="I7624">
        <v>40000433</v>
      </c>
      <c r="J7624" t="s">
        <v>14068</v>
      </c>
      <c r="L7624" t="s">
        <v>12520</v>
      </c>
      <c r="M7624" t="s">
        <v>12521</v>
      </c>
      <c r="O7624">
        <v>93018</v>
      </c>
      <c r="P7624" t="s">
        <v>12522</v>
      </c>
      <c r="Q7624" t="s">
        <v>12415</v>
      </c>
      <c r="R7624" t="s">
        <v>12416</v>
      </c>
      <c r="S7624" t="s">
        <v>15288</v>
      </c>
      <c r="U7624" t="s">
        <v>12418</v>
      </c>
      <c r="V7624">
        <v>202</v>
      </c>
      <c r="W7624">
        <v>11</v>
      </c>
      <c r="X7624">
        <v>2</v>
      </c>
      <c r="Y7624" t="s">
        <v>12472</v>
      </c>
      <c r="Z7624" t="s">
        <v>12420</v>
      </c>
      <c r="AA7624" t="s">
        <v>12421</v>
      </c>
      <c r="AB7624" t="s">
        <v>12422</v>
      </c>
      <c r="AC7624">
        <v>2</v>
      </c>
      <c r="AD7624" s="123">
        <v>39111</v>
      </c>
      <c r="AE7624" t="s">
        <v>12423</v>
      </c>
      <c r="AG7624">
        <v>40000433</v>
      </c>
      <c r="AL7624" t="s">
        <v>12422</v>
      </c>
      <c r="AN7624">
        <v>3603505101</v>
      </c>
      <c r="AO7624">
        <v>16</v>
      </c>
      <c r="AP7624" t="s">
        <v>12424</v>
      </c>
      <c r="AQ7624" t="s">
        <v>11408</v>
      </c>
      <c r="AR7624">
        <v>4100</v>
      </c>
      <c r="AT7624">
        <v>2005</v>
      </c>
      <c r="AV7624" t="s">
        <v>12524</v>
      </c>
      <c r="AW7624">
        <v>116100</v>
      </c>
    </row>
    <row r="7625" spans="1:49" x14ac:dyDescent="0.25">
      <c r="A7625">
        <v>4100</v>
      </c>
      <c r="B7625">
        <v>30050</v>
      </c>
      <c r="C7625">
        <v>4024</v>
      </c>
      <c r="D7625">
        <v>415</v>
      </c>
      <c r="E7625" s="124" t="s">
        <v>15237</v>
      </c>
      <c r="F7625" t="str">
        <f t="shared" si="130"/>
        <v>Chad MichelsAPPLIED IND. - ROTHSCHILD, WI</v>
      </c>
      <c r="G7625" s="150" t="str">
        <f t="shared" si="129"/>
        <v>Chad Michels</v>
      </c>
      <c r="H7625" s="149" t="s">
        <v>1058</v>
      </c>
      <c r="I7625">
        <v>40000314</v>
      </c>
      <c r="J7625" t="s">
        <v>14068</v>
      </c>
      <c r="L7625" t="s">
        <v>12520</v>
      </c>
      <c r="M7625" t="s">
        <v>12521</v>
      </c>
      <c r="O7625">
        <v>93018</v>
      </c>
      <c r="P7625" t="s">
        <v>12522</v>
      </c>
      <c r="Q7625" t="s">
        <v>12415</v>
      </c>
      <c r="R7625" t="s">
        <v>12416</v>
      </c>
      <c r="S7625" t="s">
        <v>15289</v>
      </c>
      <c r="U7625" t="s">
        <v>12418</v>
      </c>
      <c r="V7625">
        <v>202</v>
      </c>
      <c r="W7625">
        <v>11</v>
      </c>
      <c r="X7625">
        <v>2</v>
      </c>
      <c r="Y7625" t="s">
        <v>12419</v>
      </c>
      <c r="Z7625" t="s">
        <v>12420</v>
      </c>
      <c r="AA7625" t="s">
        <v>12421</v>
      </c>
      <c r="AB7625" t="s">
        <v>12422</v>
      </c>
      <c r="AC7625">
        <v>2</v>
      </c>
      <c r="AD7625" s="123">
        <v>39111</v>
      </c>
      <c r="AE7625" t="s">
        <v>12423</v>
      </c>
      <c r="AG7625">
        <v>40000314</v>
      </c>
      <c r="AL7625" t="s">
        <v>12422</v>
      </c>
      <c r="AN7625">
        <v>3603505101</v>
      </c>
      <c r="AO7625">
        <v>16</v>
      </c>
      <c r="AP7625" t="s">
        <v>12424</v>
      </c>
      <c r="AQ7625" t="s">
        <v>11408</v>
      </c>
      <c r="AR7625">
        <v>4100</v>
      </c>
      <c r="AS7625" t="s">
        <v>12491</v>
      </c>
      <c r="AT7625">
        <v>2005</v>
      </c>
      <c r="AV7625" t="s">
        <v>12524</v>
      </c>
      <c r="AW7625">
        <v>116100</v>
      </c>
    </row>
    <row r="7626" spans="1:49" x14ac:dyDescent="0.25">
      <c r="A7626">
        <v>4100</v>
      </c>
      <c r="B7626">
        <v>30050</v>
      </c>
      <c r="C7626">
        <v>4024</v>
      </c>
      <c r="D7626">
        <v>415</v>
      </c>
      <c r="E7626" s="124" t="s">
        <v>15237</v>
      </c>
      <c r="F7626" t="str">
        <f t="shared" si="130"/>
        <v>Chad MichelsAPPLIED IND. - SHEYBOYGAN</v>
      </c>
      <c r="G7626" s="150" t="str">
        <f t="shared" si="129"/>
        <v>Chad Michels</v>
      </c>
      <c r="H7626" s="149" t="s">
        <v>1069</v>
      </c>
      <c r="I7626">
        <v>40004114</v>
      </c>
      <c r="J7626" t="s">
        <v>14068</v>
      </c>
      <c r="L7626" t="s">
        <v>12520</v>
      </c>
      <c r="M7626" t="s">
        <v>12521</v>
      </c>
      <c r="O7626">
        <v>93018</v>
      </c>
      <c r="P7626" t="s">
        <v>12522</v>
      </c>
      <c r="Q7626" t="s">
        <v>12415</v>
      </c>
      <c r="R7626" t="s">
        <v>12416</v>
      </c>
      <c r="S7626" t="s">
        <v>15290</v>
      </c>
      <c r="U7626" t="s">
        <v>12418</v>
      </c>
      <c r="V7626">
        <v>202</v>
      </c>
      <c r="W7626">
        <v>11</v>
      </c>
      <c r="X7626">
        <v>2</v>
      </c>
      <c r="Y7626" t="s">
        <v>12419</v>
      </c>
      <c r="Z7626" t="s">
        <v>12420</v>
      </c>
      <c r="AA7626" t="s">
        <v>12421</v>
      </c>
      <c r="AB7626" t="s">
        <v>12422</v>
      </c>
      <c r="AC7626">
        <v>2</v>
      </c>
      <c r="AD7626" s="123">
        <v>39111</v>
      </c>
      <c r="AE7626" t="s">
        <v>12423</v>
      </c>
      <c r="AG7626">
        <v>40004114</v>
      </c>
      <c r="AL7626" t="s">
        <v>12422</v>
      </c>
      <c r="AN7626">
        <v>3603505101</v>
      </c>
      <c r="AO7626">
        <v>16</v>
      </c>
      <c r="AP7626" t="s">
        <v>12424</v>
      </c>
      <c r="AQ7626" t="s">
        <v>11408</v>
      </c>
      <c r="AR7626">
        <v>4100</v>
      </c>
      <c r="AS7626" t="s">
        <v>12491</v>
      </c>
      <c r="AT7626">
        <v>0</v>
      </c>
      <c r="AV7626" t="s">
        <v>12524</v>
      </c>
      <c r="AW7626">
        <v>116100</v>
      </c>
    </row>
    <row r="7627" spans="1:49" x14ac:dyDescent="0.25">
      <c r="A7627">
        <v>4100</v>
      </c>
      <c r="B7627">
        <v>30050</v>
      </c>
      <c r="C7627">
        <v>4024</v>
      </c>
      <c r="D7627">
        <v>415</v>
      </c>
      <c r="E7627" s="124" t="s">
        <v>15237</v>
      </c>
      <c r="F7627" t="str">
        <f t="shared" si="130"/>
        <v>Chad MichelsAPPLIED IND. - WAITE PARK MN</v>
      </c>
      <c r="G7627" s="150" t="str">
        <f t="shared" si="129"/>
        <v>Chad Michels</v>
      </c>
      <c r="H7627" s="149" t="s">
        <v>1089</v>
      </c>
      <c r="I7627">
        <v>40005077</v>
      </c>
      <c r="J7627" t="s">
        <v>14068</v>
      </c>
      <c r="L7627" t="s">
        <v>12520</v>
      </c>
      <c r="M7627" t="s">
        <v>12521</v>
      </c>
      <c r="O7627">
        <v>93018</v>
      </c>
      <c r="P7627" t="s">
        <v>12522</v>
      </c>
      <c r="Q7627" t="s">
        <v>12415</v>
      </c>
      <c r="R7627" t="s">
        <v>12416</v>
      </c>
      <c r="S7627" t="s">
        <v>15291</v>
      </c>
      <c r="U7627" t="s">
        <v>12418</v>
      </c>
      <c r="V7627">
        <v>202</v>
      </c>
      <c r="W7627">
        <v>11</v>
      </c>
      <c r="X7627">
        <v>2</v>
      </c>
      <c r="Y7627" t="s">
        <v>12419</v>
      </c>
      <c r="Z7627" t="s">
        <v>12420</v>
      </c>
      <c r="AA7627" t="s">
        <v>12429</v>
      </c>
      <c r="AB7627" t="s">
        <v>12422</v>
      </c>
      <c r="AC7627">
        <v>2</v>
      </c>
      <c r="AD7627" s="123">
        <v>39225</v>
      </c>
      <c r="AE7627" t="s">
        <v>12538</v>
      </c>
      <c r="AG7627">
        <v>40005077</v>
      </c>
      <c r="AL7627" t="s">
        <v>12422</v>
      </c>
      <c r="AN7627">
        <v>3603505101</v>
      </c>
      <c r="AO7627">
        <v>16</v>
      </c>
      <c r="AP7627" t="s">
        <v>12424</v>
      </c>
      <c r="AQ7627" t="s">
        <v>11408</v>
      </c>
      <c r="AR7627">
        <v>4100</v>
      </c>
      <c r="AS7627" t="s">
        <v>12491</v>
      </c>
      <c r="AT7627">
        <v>0</v>
      </c>
      <c r="AV7627" t="s">
        <v>12524</v>
      </c>
      <c r="AW7627">
        <v>116100</v>
      </c>
    </row>
    <row r="7628" spans="1:49" x14ac:dyDescent="0.25">
      <c r="A7628">
        <v>4100</v>
      </c>
      <c r="B7628">
        <v>30050</v>
      </c>
      <c r="C7628">
        <v>4024</v>
      </c>
      <c r="D7628">
        <v>415</v>
      </c>
      <c r="E7628" s="124" t="s">
        <v>15237</v>
      </c>
      <c r="F7628" t="str">
        <f t="shared" si="130"/>
        <v>Chad MichelsAPPLIED IND. - WISCONSIN RAPIDS</v>
      </c>
      <c r="G7628" s="150" t="str">
        <f t="shared" si="129"/>
        <v>Chad Michels</v>
      </c>
      <c r="H7628" s="149" t="s">
        <v>1094</v>
      </c>
      <c r="I7628">
        <v>40000871</v>
      </c>
      <c r="J7628" t="s">
        <v>14068</v>
      </c>
      <c r="L7628" t="s">
        <v>12520</v>
      </c>
      <c r="M7628" t="s">
        <v>12521</v>
      </c>
      <c r="O7628">
        <v>93018</v>
      </c>
      <c r="P7628" t="s">
        <v>12522</v>
      </c>
      <c r="Q7628" t="s">
        <v>12415</v>
      </c>
      <c r="R7628" t="s">
        <v>12416</v>
      </c>
      <c r="S7628" t="s">
        <v>15292</v>
      </c>
      <c r="U7628" t="s">
        <v>12418</v>
      </c>
      <c r="V7628">
        <v>202</v>
      </c>
      <c r="W7628">
        <v>11</v>
      </c>
      <c r="X7628">
        <v>2</v>
      </c>
      <c r="Y7628" t="s">
        <v>12472</v>
      </c>
      <c r="Z7628" t="s">
        <v>12420</v>
      </c>
      <c r="AA7628" t="s">
        <v>12421</v>
      </c>
      <c r="AB7628" t="s">
        <v>12422</v>
      </c>
      <c r="AC7628">
        <v>2</v>
      </c>
      <c r="AD7628" s="123">
        <v>39111</v>
      </c>
      <c r="AE7628" t="s">
        <v>12423</v>
      </c>
      <c r="AG7628">
        <v>40000871</v>
      </c>
      <c r="AL7628" t="s">
        <v>12422</v>
      </c>
      <c r="AN7628">
        <v>3603505101</v>
      </c>
      <c r="AO7628">
        <v>16</v>
      </c>
      <c r="AP7628" t="s">
        <v>12424</v>
      </c>
      <c r="AQ7628" t="s">
        <v>11408</v>
      </c>
      <c r="AR7628">
        <v>4100</v>
      </c>
      <c r="AT7628">
        <v>2005</v>
      </c>
      <c r="AV7628" t="s">
        <v>12524</v>
      </c>
      <c r="AW7628">
        <v>116100</v>
      </c>
    </row>
    <row r="7629" spans="1:49" x14ac:dyDescent="0.25">
      <c r="A7629">
        <v>4100</v>
      </c>
      <c r="B7629">
        <v>30050</v>
      </c>
      <c r="C7629">
        <v>4024</v>
      </c>
      <c r="D7629">
        <v>415</v>
      </c>
      <c r="E7629" s="124" t="s">
        <v>15237</v>
      </c>
      <c r="F7629" t="str">
        <f t="shared" si="130"/>
        <v>Chad MichelsARDENT MILLS LLC</v>
      </c>
      <c r="G7629" s="150" t="str">
        <f t="shared" si="129"/>
        <v>Chad Michels</v>
      </c>
      <c r="H7629" s="149" t="s">
        <v>1149</v>
      </c>
      <c r="I7629">
        <v>40001034</v>
      </c>
      <c r="J7629" t="s">
        <v>15293</v>
      </c>
      <c r="L7629" t="s">
        <v>15294</v>
      </c>
      <c r="M7629" t="s">
        <v>15295</v>
      </c>
      <c r="O7629">
        <v>642030</v>
      </c>
      <c r="P7629">
        <v>68164</v>
      </c>
      <c r="Q7629" t="s">
        <v>12415</v>
      </c>
      <c r="R7629" t="s">
        <v>12416</v>
      </c>
      <c r="S7629" t="s">
        <v>15296</v>
      </c>
      <c r="U7629" t="s">
        <v>12418</v>
      </c>
      <c r="W7629">
        <v>11</v>
      </c>
      <c r="X7629">
        <v>1</v>
      </c>
      <c r="Y7629" t="s">
        <v>12419</v>
      </c>
      <c r="Z7629" t="s">
        <v>12420</v>
      </c>
      <c r="AA7629" t="s">
        <v>12421</v>
      </c>
      <c r="AB7629" t="s">
        <v>12422</v>
      </c>
      <c r="AC7629">
        <v>2</v>
      </c>
      <c r="AD7629" s="123">
        <v>39111</v>
      </c>
      <c r="AE7629" t="s">
        <v>12423</v>
      </c>
      <c r="AG7629">
        <v>40001034</v>
      </c>
      <c r="AL7629" t="s">
        <v>12422</v>
      </c>
      <c r="AN7629">
        <v>2805503001</v>
      </c>
      <c r="AO7629">
        <v>16</v>
      </c>
      <c r="AP7629" t="s">
        <v>12424</v>
      </c>
      <c r="AQ7629" t="s">
        <v>11408</v>
      </c>
      <c r="AR7629">
        <v>4100</v>
      </c>
      <c r="AT7629">
        <v>2005</v>
      </c>
      <c r="AV7629" t="s">
        <v>15297</v>
      </c>
      <c r="AW7629">
        <v>116100</v>
      </c>
    </row>
    <row r="7630" spans="1:49" x14ac:dyDescent="0.25">
      <c r="A7630">
        <v>4100</v>
      </c>
      <c r="B7630">
        <v>30050</v>
      </c>
      <c r="C7630">
        <v>4024</v>
      </c>
      <c r="D7630">
        <v>415</v>
      </c>
      <c r="E7630" s="124" t="s">
        <v>15237</v>
      </c>
      <c r="F7630" t="str">
        <f t="shared" si="130"/>
        <v>Chad MichelsARKIN SALES, INC.</v>
      </c>
      <c r="G7630" s="150" t="str">
        <f t="shared" si="129"/>
        <v>Chad Michels</v>
      </c>
      <c r="H7630" s="149" t="s">
        <v>1160</v>
      </c>
      <c r="I7630">
        <v>40002159</v>
      </c>
      <c r="J7630" t="s">
        <v>15298</v>
      </c>
      <c r="K7630" t="s">
        <v>14036</v>
      </c>
      <c r="L7630" t="s">
        <v>15299</v>
      </c>
      <c r="M7630" t="s">
        <v>14186</v>
      </c>
      <c r="N7630" t="s">
        <v>15300</v>
      </c>
      <c r="Q7630" t="s">
        <v>12415</v>
      </c>
      <c r="R7630" t="s">
        <v>12416</v>
      </c>
      <c r="S7630" t="s">
        <v>15301</v>
      </c>
      <c r="U7630" t="s">
        <v>12418</v>
      </c>
      <c r="W7630">
        <v>11</v>
      </c>
      <c r="X7630">
        <v>1</v>
      </c>
      <c r="Y7630" t="s">
        <v>12419</v>
      </c>
      <c r="Z7630" t="s">
        <v>12420</v>
      </c>
      <c r="AA7630" t="s">
        <v>12421</v>
      </c>
      <c r="AB7630" t="s">
        <v>12422</v>
      </c>
      <c r="AC7630">
        <v>2</v>
      </c>
      <c r="AD7630" s="123">
        <v>39111</v>
      </c>
      <c r="AE7630" t="s">
        <v>12423</v>
      </c>
      <c r="AG7630">
        <v>40002159</v>
      </c>
      <c r="AL7630" t="s">
        <v>12422</v>
      </c>
      <c r="AN7630">
        <v>5011109501</v>
      </c>
      <c r="AO7630">
        <v>16</v>
      </c>
      <c r="AP7630" t="s">
        <v>12424</v>
      </c>
      <c r="AQ7630" t="s">
        <v>11408</v>
      </c>
      <c r="AR7630">
        <v>4100</v>
      </c>
      <c r="AS7630" t="s">
        <v>12491</v>
      </c>
      <c r="AT7630">
        <v>0</v>
      </c>
      <c r="AV7630" t="s">
        <v>15302</v>
      </c>
      <c r="AW7630">
        <v>116100</v>
      </c>
    </row>
    <row r="7631" spans="1:49" x14ac:dyDescent="0.25">
      <c r="A7631">
        <v>4100</v>
      </c>
      <c r="B7631">
        <v>30050</v>
      </c>
      <c r="C7631">
        <v>4024</v>
      </c>
      <c r="D7631">
        <v>415</v>
      </c>
      <c r="E7631" s="124" t="s">
        <v>15237</v>
      </c>
      <c r="F7631" t="str">
        <f t="shared" si="130"/>
        <v>Chad MichelsAUDIO ADVANCE</v>
      </c>
      <c r="G7631" s="150" t="str">
        <f t="shared" si="129"/>
        <v>Chad Michels</v>
      </c>
      <c r="H7631" s="149" t="s">
        <v>1278</v>
      </c>
      <c r="I7631">
        <v>40003093</v>
      </c>
      <c r="J7631" t="s">
        <v>15303</v>
      </c>
      <c r="K7631" t="s">
        <v>15304</v>
      </c>
      <c r="L7631" t="s">
        <v>14859</v>
      </c>
      <c r="M7631" t="s">
        <v>12976</v>
      </c>
      <c r="N7631" t="s">
        <v>15305</v>
      </c>
      <c r="Q7631" t="s">
        <v>12415</v>
      </c>
      <c r="R7631" t="s">
        <v>12416</v>
      </c>
      <c r="S7631" t="s">
        <v>15306</v>
      </c>
      <c r="U7631" t="s">
        <v>12418</v>
      </c>
      <c r="W7631">
        <v>11</v>
      </c>
      <c r="X7631">
        <v>1</v>
      </c>
      <c r="Y7631" t="s">
        <v>12419</v>
      </c>
      <c r="Z7631" t="s">
        <v>12420</v>
      </c>
      <c r="AA7631" t="s">
        <v>12421</v>
      </c>
      <c r="AB7631" t="s">
        <v>12430</v>
      </c>
      <c r="AC7631">
        <v>2</v>
      </c>
      <c r="AD7631" s="123">
        <v>39111</v>
      </c>
      <c r="AE7631" t="s">
        <v>12423</v>
      </c>
      <c r="AG7631">
        <v>40003093</v>
      </c>
      <c r="AL7631" t="s">
        <v>12430</v>
      </c>
      <c r="AN7631">
        <v>2405306501</v>
      </c>
      <c r="AO7631">
        <v>16</v>
      </c>
      <c r="AP7631" t="s">
        <v>12424</v>
      </c>
      <c r="AQ7631" t="s">
        <v>11408</v>
      </c>
      <c r="AR7631">
        <v>4100</v>
      </c>
      <c r="AS7631" t="s">
        <v>12491</v>
      </c>
      <c r="AT7631">
        <v>2005</v>
      </c>
      <c r="AV7631" t="s">
        <v>15307</v>
      </c>
      <c r="AW7631">
        <v>116100</v>
      </c>
    </row>
    <row r="7632" spans="1:49" x14ac:dyDescent="0.25">
      <c r="A7632">
        <v>4100</v>
      </c>
      <c r="B7632">
        <v>30050</v>
      </c>
      <c r="C7632">
        <v>4024</v>
      </c>
      <c r="D7632">
        <v>415</v>
      </c>
      <c r="E7632" s="124" t="s">
        <v>15237</v>
      </c>
      <c r="F7632" t="str">
        <f t="shared" si="130"/>
        <v>Chad MichelsAUTOMATED CONVEYING SYSTEMS</v>
      </c>
      <c r="G7632" s="150" t="str">
        <f t="shared" si="129"/>
        <v>Chad Michels</v>
      </c>
      <c r="H7632" s="149" t="s">
        <v>1291</v>
      </c>
      <c r="I7632">
        <v>40001367</v>
      </c>
      <c r="K7632" t="s">
        <v>15308</v>
      </c>
      <c r="L7632" t="s">
        <v>15309</v>
      </c>
      <c r="M7632" t="s">
        <v>12976</v>
      </c>
      <c r="N7632">
        <v>55431</v>
      </c>
      <c r="Q7632" t="s">
        <v>12415</v>
      </c>
      <c r="R7632" t="s">
        <v>12416</v>
      </c>
      <c r="S7632" t="s">
        <v>15310</v>
      </c>
      <c r="U7632" t="s">
        <v>12418</v>
      </c>
      <c r="W7632">
        <v>11</v>
      </c>
      <c r="X7632">
        <v>0</v>
      </c>
      <c r="Y7632" t="s">
        <v>12419</v>
      </c>
      <c r="Z7632" t="s">
        <v>12420</v>
      </c>
      <c r="AA7632" t="s">
        <v>12421</v>
      </c>
      <c r="AB7632" t="s">
        <v>12422</v>
      </c>
      <c r="AC7632">
        <v>2</v>
      </c>
      <c r="AD7632" s="123">
        <v>39111</v>
      </c>
      <c r="AE7632" t="s">
        <v>12423</v>
      </c>
      <c r="AG7632">
        <v>40001367</v>
      </c>
      <c r="AL7632" t="s">
        <v>12422</v>
      </c>
      <c r="AN7632">
        <v>2405301201</v>
      </c>
      <c r="AO7632">
        <v>16</v>
      </c>
      <c r="AP7632" t="s">
        <v>12424</v>
      </c>
      <c r="AQ7632" t="s">
        <v>11408</v>
      </c>
      <c r="AR7632">
        <v>4100</v>
      </c>
      <c r="AT7632">
        <v>2005</v>
      </c>
      <c r="AV7632" t="s">
        <v>15311</v>
      </c>
      <c r="AW7632">
        <v>116100</v>
      </c>
    </row>
    <row r="7633" spans="1:49" x14ac:dyDescent="0.25">
      <c r="A7633">
        <v>4100</v>
      </c>
      <c r="B7633">
        <v>30050</v>
      </c>
      <c r="C7633">
        <v>4024</v>
      </c>
      <c r="D7633">
        <v>415</v>
      </c>
      <c r="E7633" s="124" t="s">
        <v>15237</v>
      </c>
      <c r="F7633" t="str">
        <f t="shared" si="130"/>
        <v>Chad MichelsB &amp; B MAF LP</v>
      </c>
      <c r="G7633" s="150" t="str">
        <f t="shared" si="129"/>
        <v>Chad Michels</v>
      </c>
      <c r="H7633" s="149" t="s">
        <v>1347</v>
      </c>
      <c r="I7633">
        <v>40005334</v>
      </c>
      <c r="K7633" t="s">
        <v>15312</v>
      </c>
      <c r="L7633" t="s">
        <v>15313</v>
      </c>
      <c r="M7633" t="s">
        <v>14186</v>
      </c>
      <c r="N7633">
        <v>54173</v>
      </c>
      <c r="Q7633" t="s">
        <v>12415</v>
      </c>
      <c r="R7633" t="s">
        <v>12416</v>
      </c>
      <c r="S7633" t="s">
        <v>15314</v>
      </c>
      <c r="U7633" t="s">
        <v>12418</v>
      </c>
      <c r="W7633">
        <v>11</v>
      </c>
      <c r="X7633">
        <v>0</v>
      </c>
      <c r="Y7633" t="s">
        <v>12419</v>
      </c>
      <c r="Z7633" t="s">
        <v>12420</v>
      </c>
      <c r="AA7633" t="s">
        <v>12429</v>
      </c>
      <c r="AB7633" t="s">
        <v>12422</v>
      </c>
      <c r="AC7633">
        <v>2</v>
      </c>
      <c r="AD7633" s="123">
        <v>39454</v>
      </c>
      <c r="AE7633" t="s">
        <v>12538</v>
      </c>
      <c r="AG7633">
        <v>40005334</v>
      </c>
      <c r="AL7633" t="s">
        <v>12422</v>
      </c>
      <c r="AN7633">
        <v>5000918441</v>
      </c>
      <c r="AO7633">
        <v>16</v>
      </c>
      <c r="AP7633" t="s">
        <v>12424</v>
      </c>
      <c r="AQ7633" t="s">
        <v>11408</v>
      </c>
      <c r="AR7633">
        <v>4100</v>
      </c>
      <c r="AT7633">
        <v>0</v>
      </c>
      <c r="AV7633" t="s">
        <v>15315</v>
      </c>
      <c r="AW7633">
        <v>116100</v>
      </c>
    </row>
    <row r="7634" spans="1:49" x14ac:dyDescent="0.25">
      <c r="A7634">
        <v>4100</v>
      </c>
      <c r="B7634">
        <v>30050</v>
      </c>
      <c r="C7634">
        <v>4024</v>
      </c>
      <c r="D7634">
        <v>415</v>
      </c>
      <c r="E7634" s="124" t="s">
        <v>15237</v>
      </c>
      <c r="F7634" t="str">
        <f t="shared" si="130"/>
        <v>Chad MichelsB.F. NELSON, INC.</v>
      </c>
      <c r="G7634" s="150" t="str">
        <f t="shared" si="129"/>
        <v>Chad Michels</v>
      </c>
      <c r="H7634" s="149" t="s">
        <v>1357</v>
      </c>
      <c r="I7634">
        <v>40006298</v>
      </c>
      <c r="K7634" t="s">
        <v>15316</v>
      </c>
      <c r="L7634" t="s">
        <v>15317</v>
      </c>
      <c r="M7634" t="s">
        <v>12976</v>
      </c>
      <c r="N7634">
        <v>55378</v>
      </c>
      <c r="Q7634" t="s">
        <v>12415</v>
      </c>
      <c r="R7634" t="s">
        <v>12416</v>
      </c>
      <c r="S7634" t="s">
        <v>15318</v>
      </c>
      <c r="U7634" t="s">
        <v>12418</v>
      </c>
      <c r="W7634">
        <v>11</v>
      </c>
      <c r="X7634">
        <v>1</v>
      </c>
      <c r="Y7634" t="s">
        <v>12419</v>
      </c>
      <c r="Z7634" t="s">
        <v>12420</v>
      </c>
      <c r="AA7634" t="s">
        <v>12429</v>
      </c>
      <c r="AB7634" t="s">
        <v>12422</v>
      </c>
      <c r="AC7634">
        <v>2</v>
      </c>
      <c r="AD7634" s="123">
        <v>40304</v>
      </c>
      <c r="AE7634" t="s">
        <v>12431</v>
      </c>
      <c r="AG7634">
        <v>40006298</v>
      </c>
      <c r="AL7634" t="s">
        <v>12422</v>
      </c>
      <c r="AN7634">
        <v>2413913001</v>
      </c>
      <c r="AO7634">
        <v>16</v>
      </c>
      <c r="AP7634" t="s">
        <v>12424</v>
      </c>
      <c r="AQ7634" t="s">
        <v>11408</v>
      </c>
      <c r="AR7634">
        <v>4100</v>
      </c>
      <c r="AT7634">
        <v>0</v>
      </c>
      <c r="AV7634" t="s">
        <v>15319</v>
      </c>
      <c r="AW7634">
        <v>116100</v>
      </c>
    </row>
    <row r="7635" spans="1:49" x14ac:dyDescent="0.25">
      <c r="A7635">
        <v>4100</v>
      </c>
      <c r="B7635">
        <v>30050</v>
      </c>
      <c r="C7635">
        <v>4024</v>
      </c>
      <c r="D7635">
        <v>415</v>
      </c>
      <c r="E7635" s="124" t="s">
        <v>15237</v>
      </c>
      <c r="F7635" t="str">
        <f t="shared" si="130"/>
        <v>Chad MichelsBADGER MILL SUPPLY</v>
      </c>
      <c r="G7635" s="150" t="str">
        <f t="shared" si="129"/>
        <v>Chad Michels</v>
      </c>
      <c r="H7635" s="149" t="s">
        <v>1364</v>
      </c>
      <c r="I7635">
        <v>40002769</v>
      </c>
      <c r="K7635" t="s">
        <v>15320</v>
      </c>
      <c r="L7635" t="s">
        <v>15248</v>
      </c>
      <c r="M7635" t="s">
        <v>14186</v>
      </c>
      <c r="N7635" t="s">
        <v>15321</v>
      </c>
      <c r="Q7635" t="s">
        <v>12415</v>
      </c>
      <c r="R7635" t="s">
        <v>12416</v>
      </c>
      <c r="S7635" t="s">
        <v>15322</v>
      </c>
      <c r="U7635" t="s">
        <v>12418</v>
      </c>
      <c r="W7635">
        <v>11</v>
      </c>
      <c r="X7635">
        <v>1</v>
      </c>
      <c r="Y7635" t="s">
        <v>12472</v>
      </c>
      <c r="Z7635" t="s">
        <v>12420</v>
      </c>
      <c r="AA7635" t="s">
        <v>12421</v>
      </c>
      <c r="AB7635" t="s">
        <v>12422</v>
      </c>
      <c r="AC7635">
        <v>2</v>
      </c>
      <c r="AD7635" s="123">
        <v>39111</v>
      </c>
      <c r="AE7635" t="s">
        <v>12423</v>
      </c>
      <c r="AG7635">
        <v>40002769</v>
      </c>
      <c r="AL7635" t="s">
        <v>12422</v>
      </c>
      <c r="AN7635">
        <v>5013908501</v>
      </c>
      <c r="AO7635">
        <v>16</v>
      </c>
      <c r="AP7635" t="s">
        <v>12424</v>
      </c>
      <c r="AQ7635" t="s">
        <v>11408</v>
      </c>
      <c r="AR7635">
        <v>4100</v>
      </c>
      <c r="AS7635" t="s">
        <v>12491</v>
      </c>
      <c r="AT7635">
        <v>0</v>
      </c>
      <c r="AV7635" t="s">
        <v>15323</v>
      </c>
      <c r="AW7635">
        <v>116100</v>
      </c>
    </row>
    <row r="7636" spans="1:49" x14ac:dyDescent="0.25">
      <c r="A7636">
        <v>4100</v>
      </c>
      <c r="B7636">
        <v>30050</v>
      </c>
      <c r="C7636">
        <v>4024</v>
      </c>
      <c r="D7636">
        <v>415</v>
      </c>
      <c r="E7636" s="124" t="s">
        <v>15237</v>
      </c>
      <c r="F7636" t="str">
        <f t="shared" si="130"/>
        <v>Chad MichelsBAHCALL RUBBER CO INC</v>
      </c>
      <c r="G7636" s="150" t="str">
        <f t="shared" si="129"/>
        <v>Chad Michels</v>
      </c>
      <c r="H7636" s="149" t="s">
        <v>1367</v>
      </c>
      <c r="I7636">
        <v>40007005</v>
      </c>
      <c r="L7636" t="s">
        <v>15324</v>
      </c>
      <c r="M7636" t="s">
        <v>14186</v>
      </c>
      <c r="O7636">
        <v>378</v>
      </c>
      <c r="P7636">
        <v>54130</v>
      </c>
      <c r="Q7636" t="s">
        <v>12415</v>
      </c>
      <c r="R7636" t="s">
        <v>12416</v>
      </c>
      <c r="S7636" t="s">
        <v>15325</v>
      </c>
      <c r="U7636" t="s">
        <v>12418</v>
      </c>
      <c r="W7636">
        <v>11</v>
      </c>
      <c r="X7636">
        <v>2</v>
      </c>
      <c r="Y7636" t="s">
        <v>12419</v>
      </c>
      <c r="Z7636" t="s">
        <v>12420</v>
      </c>
      <c r="AA7636" t="s">
        <v>12485</v>
      </c>
      <c r="AB7636" t="s">
        <v>12422</v>
      </c>
      <c r="AC7636">
        <v>2</v>
      </c>
      <c r="AD7636" s="123">
        <v>41331</v>
      </c>
      <c r="AE7636" t="s">
        <v>12528</v>
      </c>
      <c r="AG7636">
        <v>40007005</v>
      </c>
      <c r="AL7636" t="s">
        <v>12422</v>
      </c>
      <c r="AN7636">
        <v>5008704701</v>
      </c>
      <c r="AO7636">
        <v>16</v>
      </c>
      <c r="AP7636" t="s">
        <v>12424</v>
      </c>
      <c r="AQ7636" t="s">
        <v>11408</v>
      </c>
      <c r="AR7636">
        <v>4100</v>
      </c>
      <c r="AT7636">
        <v>0</v>
      </c>
      <c r="AV7636" t="s">
        <v>15326</v>
      </c>
      <c r="AW7636">
        <v>116100</v>
      </c>
    </row>
    <row r="7637" spans="1:49" x14ac:dyDescent="0.25">
      <c r="A7637">
        <v>4100</v>
      </c>
      <c r="B7637">
        <v>30050</v>
      </c>
      <c r="C7637">
        <v>4024</v>
      </c>
      <c r="D7637">
        <v>415</v>
      </c>
      <c r="E7637" s="124" t="s">
        <v>15237</v>
      </c>
      <c r="F7637" t="str">
        <f t="shared" si="130"/>
        <v>Chad MichelsBALDWIN HIBBING</v>
      </c>
      <c r="G7637" s="150" t="str">
        <f t="shared" si="129"/>
        <v>Chad Michels</v>
      </c>
      <c r="H7637" s="149" t="s">
        <v>1380</v>
      </c>
      <c r="I7637">
        <v>40002565</v>
      </c>
      <c r="K7637" t="s">
        <v>15327</v>
      </c>
      <c r="L7637" t="s">
        <v>15328</v>
      </c>
      <c r="M7637" t="s">
        <v>12976</v>
      </c>
      <c r="N7637" t="s">
        <v>15329</v>
      </c>
      <c r="Q7637" t="s">
        <v>12415</v>
      </c>
      <c r="R7637" t="s">
        <v>12416</v>
      </c>
      <c r="S7637" t="s">
        <v>15330</v>
      </c>
      <c r="U7637" t="s">
        <v>12418</v>
      </c>
      <c r="W7637">
        <v>11</v>
      </c>
      <c r="X7637">
        <v>2</v>
      </c>
      <c r="Y7637" t="s">
        <v>12419</v>
      </c>
      <c r="Z7637" t="s">
        <v>12420</v>
      </c>
      <c r="AA7637" t="s">
        <v>12421</v>
      </c>
      <c r="AB7637" t="s">
        <v>12422</v>
      </c>
      <c r="AC7637">
        <v>2</v>
      </c>
      <c r="AD7637" s="123">
        <v>39111</v>
      </c>
      <c r="AE7637" t="s">
        <v>12423</v>
      </c>
      <c r="AG7637">
        <v>40002565</v>
      </c>
      <c r="AL7637" t="s">
        <v>12422</v>
      </c>
      <c r="AN7637">
        <v>2413704801</v>
      </c>
      <c r="AO7637">
        <v>16</v>
      </c>
      <c r="AP7637" t="s">
        <v>12424</v>
      </c>
      <c r="AQ7637" t="s">
        <v>11408</v>
      </c>
      <c r="AR7637">
        <v>4100</v>
      </c>
      <c r="AS7637" t="s">
        <v>12491</v>
      </c>
      <c r="AT7637">
        <v>0</v>
      </c>
      <c r="AV7637" t="s">
        <v>15331</v>
      </c>
      <c r="AW7637">
        <v>116100</v>
      </c>
    </row>
    <row r="7638" spans="1:49" x14ac:dyDescent="0.25">
      <c r="A7638">
        <v>4100</v>
      </c>
      <c r="B7638">
        <v>30050</v>
      </c>
      <c r="C7638">
        <v>4024</v>
      </c>
      <c r="D7638">
        <v>415</v>
      </c>
      <c r="E7638" s="124" t="s">
        <v>15237</v>
      </c>
      <c r="F7638" t="str">
        <f t="shared" si="130"/>
        <v>Chad MichelsBALDWIN SUPPLY (DUPL DON'T USE)</v>
      </c>
      <c r="G7638" s="150" t="str">
        <f t="shared" si="129"/>
        <v>Chad Michels</v>
      </c>
      <c r="H7638" s="149" t="s">
        <v>1381</v>
      </c>
      <c r="I7638">
        <v>40004236</v>
      </c>
      <c r="K7638" t="s">
        <v>15332</v>
      </c>
      <c r="L7638" t="s">
        <v>14859</v>
      </c>
      <c r="M7638" t="s">
        <v>12976</v>
      </c>
      <c r="N7638" t="s">
        <v>15333</v>
      </c>
      <c r="Q7638" t="s">
        <v>12415</v>
      </c>
      <c r="R7638" t="s">
        <v>12416</v>
      </c>
      <c r="S7638" t="s">
        <v>15334</v>
      </c>
      <c r="U7638" t="s">
        <v>12418</v>
      </c>
      <c r="W7638">
        <v>11</v>
      </c>
      <c r="X7638">
        <v>2</v>
      </c>
      <c r="Y7638" t="s">
        <v>12419</v>
      </c>
      <c r="Z7638" t="s">
        <v>12420</v>
      </c>
      <c r="AA7638" t="s">
        <v>12421</v>
      </c>
      <c r="AB7638" t="s">
        <v>12422</v>
      </c>
      <c r="AC7638">
        <v>2</v>
      </c>
      <c r="AD7638" s="123">
        <v>39111</v>
      </c>
      <c r="AE7638" t="s">
        <v>12423</v>
      </c>
      <c r="AG7638">
        <v>40004236</v>
      </c>
      <c r="AJ7638" t="s">
        <v>11324</v>
      </c>
      <c r="AL7638" t="s">
        <v>12422</v>
      </c>
      <c r="AN7638">
        <v>2405306501</v>
      </c>
      <c r="AO7638">
        <v>16</v>
      </c>
      <c r="AP7638" t="s">
        <v>12424</v>
      </c>
      <c r="AQ7638" t="s">
        <v>11408</v>
      </c>
      <c r="AR7638">
        <v>4100</v>
      </c>
      <c r="AS7638" t="s">
        <v>12491</v>
      </c>
      <c r="AT7638">
        <v>2005</v>
      </c>
      <c r="AV7638" t="s">
        <v>15335</v>
      </c>
      <c r="AW7638">
        <v>116100</v>
      </c>
    </row>
    <row r="7639" spans="1:49" x14ac:dyDescent="0.25">
      <c r="A7639">
        <v>4100</v>
      </c>
      <c r="B7639">
        <v>30050</v>
      </c>
      <c r="C7639">
        <v>4024</v>
      </c>
      <c r="D7639">
        <v>415</v>
      </c>
      <c r="E7639" s="124" t="s">
        <v>15237</v>
      </c>
      <c r="F7639" t="str">
        <f t="shared" si="130"/>
        <v>Chad MichelsBALDWIN SUPPLY COMPANY (MN)</v>
      </c>
      <c r="G7639" s="150" t="str">
        <f t="shared" si="129"/>
        <v>Chad Michels</v>
      </c>
      <c r="H7639" s="149" t="s">
        <v>1384</v>
      </c>
      <c r="I7639">
        <v>40004566</v>
      </c>
      <c r="K7639" t="s">
        <v>15332</v>
      </c>
      <c r="L7639" t="s">
        <v>14859</v>
      </c>
      <c r="M7639" t="s">
        <v>12976</v>
      </c>
      <c r="N7639">
        <v>55415</v>
      </c>
      <c r="Q7639" t="s">
        <v>12415</v>
      </c>
      <c r="R7639" t="s">
        <v>12416</v>
      </c>
      <c r="S7639" t="s">
        <v>15334</v>
      </c>
      <c r="T7639">
        <v>40092900</v>
      </c>
      <c r="U7639" t="s">
        <v>12418</v>
      </c>
      <c r="W7639">
        <v>11</v>
      </c>
      <c r="X7639">
        <v>2</v>
      </c>
      <c r="Y7639" t="s">
        <v>12472</v>
      </c>
      <c r="Z7639" t="s">
        <v>12420</v>
      </c>
      <c r="AA7639" t="s">
        <v>12429</v>
      </c>
      <c r="AB7639" t="s">
        <v>12422</v>
      </c>
      <c r="AC7639">
        <v>2</v>
      </c>
      <c r="AD7639" s="123">
        <v>39141</v>
      </c>
      <c r="AE7639" t="s">
        <v>12431</v>
      </c>
      <c r="AG7639">
        <v>40004566</v>
      </c>
      <c r="AL7639" t="s">
        <v>12422</v>
      </c>
      <c r="AN7639">
        <v>2405306501</v>
      </c>
      <c r="AO7639">
        <v>16</v>
      </c>
      <c r="AP7639" t="s">
        <v>12424</v>
      </c>
      <c r="AQ7639" t="s">
        <v>11408</v>
      </c>
      <c r="AR7639">
        <v>4100</v>
      </c>
      <c r="AT7639">
        <v>0</v>
      </c>
      <c r="AV7639" t="s">
        <v>15335</v>
      </c>
      <c r="AW7639">
        <v>116100</v>
      </c>
    </row>
    <row r="7640" spans="1:49" x14ac:dyDescent="0.25">
      <c r="A7640">
        <v>4100</v>
      </c>
      <c r="B7640">
        <v>30050</v>
      </c>
      <c r="C7640">
        <v>4024</v>
      </c>
      <c r="D7640">
        <v>415</v>
      </c>
      <c r="E7640" s="124" t="s">
        <v>15237</v>
      </c>
      <c r="F7640" t="str">
        <f t="shared" si="130"/>
        <v>Chad MichelsBALDWIN SUPPLY-JENNIE-O/HORMEL</v>
      </c>
      <c r="G7640" s="150" t="str">
        <f t="shared" si="129"/>
        <v>Chad Michels</v>
      </c>
      <c r="H7640" s="149" t="s">
        <v>1385</v>
      </c>
      <c r="I7640">
        <v>40008124</v>
      </c>
      <c r="K7640" t="s">
        <v>15336</v>
      </c>
      <c r="L7640" t="s">
        <v>14859</v>
      </c>
      <c r="M7640" t="s">
        <v>12976</v>
      </c>
      <c r="N7640">
        <v>55415</v>
      </c>
      <c r="Q7640" t="s">
        <v>12415</v>
      </c>
      <c r="R7640" t="s">
        <v>12416</v>
      </c>
      <c r="S7640" t="s">
        <v>15334</v>
      </c>
      <c r="U7640" t="s">
        <v>12418</v>
      </c>
      <c r="W7640">
        <v>11</v>
      </c>
      <c r="X7640">
        <v>2</v>
      </c>
      <c r="Y7640" t="s">
        <v>12472</v>
      </c>
      <c r="Z7640" t="s">
        <v>12420</v>
      </c>
      <c r="AA7640" t="s">
        <v>12429</v>
      </c>
      <c r="AB7640" t="s">
        <v>12422</v>
      </c>
      <c r="AC7640">
        <v>2</v>
      </c>
      <c r="AD7640" s="123">
        <v>42870</v>
      </c>
      <c r="AE7640" t="s">
        <v>12431</v>
      </c>
      <c r="AG7640">
        <v>40008124</v>
      </c>
      <c r="AL7640" t="s">
        <v>12422</v>
      </c>
      <c r="AN7640">
        <v>2405306501</v>
      </c>
      <c r="AO7640">
        <v>16</v>
      </c>
      <c r="AP7640" t="s">
        <v>12424</v>
      </c>
      <c r="AQ7640" t="s">
        <v>11408</v>
      </c>
      <c r="AR7640">
        <v>4100</v>
      </c>
      <c r="AT7640">
        <v>0</v>
      </c>
      <c r="AV7640" t="s">
        <v>15335</v>
      </c>
      <c r="AW7640">
        <v>116100</v>
      </c>
    </row>
    <row r="7641" spans="1:49" x14ac:dyDescent="0.25">
      <c r="A7641">
        <v>4100</v>
      </c>
      <c r="B7641">
        <v>30050</v>
      </c>
      <c r="C7641">
        <v>4024</v>
      </c>
      <c r="D7641">
        <v>415</v>
      </c>
      <c r="E7641" s="124" t="s">
        <v>15237</v>
      </c>
      <c r="F7641" t="str">
        <f t="shared" si="130"/>
        <v>Chad MichelsBANNER ENGINEERING CORP.</v>
      </c>
      <c r="G7641" s="150" t="str">
        <f t="shared" si="129"/>
        <v>Chad Michels</v>
      </c>
      <c r="H7641" s="149" t="s">
        <v>1399</v>
      </c>
      <c r="I7641">
        <v>40001384</v>
      </c>
      <c r="K7641" t="s">
        <v>15337</v>
      </c>
      <c r="L7641" t="s">
        <v>15338</v>
      </c>
      <c r="M7641" t="s">
        <v>12976</v>
      </c>
      <c r="N7641" t="s">
        <v>15339</v>
      </c>
      <c r="Q7641" t="s">
        <v>12415</v>
      </c>
      <c r="R7641" t="s">
        <v>12416</v>
      </c>
      <c r="S7641" t="s">
        <v>15340</v>
      </c>
      <c r="U7641" t="s">
        <v>12418</v>
      </c>
      <c r="W7641">
        <v>11</v>
      </c>
      <c r="X7641">
        <v>1</v>
      </c>
      <c r="Y7641" t="s">
        <v>12472</v>
      </c>
      <c r="Z7641" t="s">
        <v>12420</v>
      </c>
      <c r="AA7641" t="s">
        <v>12421</v>
      </c>
      <c r="AB7641" t="s">
        <v>12422</v>
      </c>
      <c r="AC7641">
        <v>2</v>
      </c>
      <c r="AD7641" s="123">
        <v>39111</v>
      </c>
      <c r="AE7641" t="s">
        <v>12423</v>
      </c>
      <c r="AG7641">
        <v>40001384</v>
      </c>
      <c r="AL7641" t="s">
        <v>12422</v>
      </c>
      <c r="AN7641">
        <v>2405308401</v>
      </c>
      <c r="AO7641">
        <v>16</v>
      </c>
      <c r="AP7641" t="s">
        <v>12424</v>
      </c>
      <c r="AQ7641" t="s">
        <v>11408</v>
      </c>
      <c r="AR7641">
        <v>4100</v>
      </c>
      <c r="AT7641">
        <v>2005</v>
      </c>
      <c r="AV7641" t="s">
        <v>15341</v>
      </c>
      <c r="AW7641">
        <v>116100</v>
      </c>
    </row>
    <row r="7642" spans="1:49" x14ac:dyDescent="0.25">
      <c r="A7642">
        <v>4100</v>
      </c>
      <c r="B7642">
        <v>30050</v>
      </c>
      <c r="C7642">
        <v>4024</v>
      </c>
      <c r="D7642">
        <v>415</v>
      </c>
      <c r="E7642" s="124" t="s">
        <v>15237</v>
      </c>
      <c r="F7642" t="str">
        <f t="shared" si="130"/>
        <v>Chad MichelsBDI (4024)</v>
      </c>
      <c r="G7642" s="150" t="str">
        <f t="shared" si="129"/>
        <v>Chad Michels</v>
      </c>
      <c r="H7642" s="149" t="s">
        <v>1490</v>
      </c>
      <c r="I7642">
        <v>40008203</v>
      </c>
      <c r="J7642" t="s">
        <v>14088</v>
      </c>
      <c r="L7642" t="s">
        <v>14089</v>
      </c>
      <c r="M7642" t="s">
        <v>12684</v>
      </c>
      <c r="O7642">
        <v>5931</v>
      </c>
      <c r="P7642" t="s">
        <v>14090</v>
      </c>
      <c r="Q7642" t="s">
        <v>12415</v>
      </c>
      <c r="R7642" t="s">
        <v>12416</v>
      </c>
      <c r="S7642" t="s">
        <v>15342</v>
      </c>
      <c r="U7642" t="s">
        <v>12418</v>
      </c>
      <c r="W7642">
        <v>11</v>
      </c>
      <c r="X7642">
        <v>2</v>
      </c>
      <c r="Y7642" t="s">
        <v>12472</v>
      </c>
      <c r="Z7642" t="s">
        <v>12420</v>
      </c>
      <c r="AA7642" t="s">
        <v>12429</v>
      </c>
      <c r="AB7642" t="s">
        <v>12422</v>
      </c>
      <c r="AC7642">
        <v>2</v>
      </c>
      <c r="AD7642" s="123">
        <v>42965</v>
      </c>
      <c r="AE7642" t="s">
        <v>12431</v>
      </c>
      <c r="AG7642">
        <v>40008203</v>
      </c>
      <c r="AL7642" t="s">
        <v>12422</v>
      </c>
      <c r="AN7642">
        <v>2312517901</v>
      </c>
      <c r="AO7642">
        <v>16</v>
      </c>
      <c r="AP7642" t="s">
        <v>12424</v>
      </c>
      <c r="AQ7642" t="s">
        <v>11408</v>
      </c>
      <c r="AR7642">
        <v>4100</v>
      </c>
      <c r="AT7642">
        <v>0</v>
      </c>
      <c r="AV7642" t="s">
        <v>1467</v>
      </c>
      <c r="AW7642">
        <v>116100</v>
      </c>
    </row>
    <row r="7643" spans="1:49" x14ac:dyDescent="0.25">
      <c r="A7643">
        <v>4100</v>
      </c>
      <c r="B7643">
        <v>30050</v>
      </c>
      <c r="C7643">
        <v>4024</v>
      </c>
      <c r="D7643">
        <v>415</v>
      </c>
      <c r="E7643" s="124" t="s">
        <v>15237</v>
      </c>
      <c r="F7643" t="str">
        <f t="shared" si="130"/>
        <v>Chad MichelsBDI (70)</v>
      </c>
      <c r="G7643" s="150" t="str">
        <f t="shared" si="129"/>
        <v>Chad Michels</v>
      </c>
      <c r="H7643" s="149" t="s">
        <v>1491</v>
      </c>
      <c r="I7643">
        <v>40008286</v>
      </c>
      <c r="J7643" t="s">
        <v>14088</v>
      </c>
      <c r="L7643" t="s">
        <v>14089</v>
      </c>
      <c r="M7643" t="s">
        <v>12684</v>
      </c>
      <c r="O7643">
        <v>5931</v>
      </c>
      <c r="P7643" t="s">
        <v>14090</v>
      </c>
      <c r="Q7643" t="s">
        <v>12415</v>
      </c>
      <c r="R7643" t="s">
        <v>12416</v>
      </c>
      <c r="U7643" t="s">
        <v>12418</v>
      </c>
      <c r="W7643">
        <v>11</v>
      </c>
      <c r="X7643">
        <v>2</v>
      </c>
      <c r="Y7643" t="s">
        <v>12472</v>
      </c>
      <c r="Z7643" t="s">
        <v>12420</v>
      </c>
      <c r="AA7643" t="s">
        <v>12429</v>
      </c>
      <c r="AB7643" t="s">
        <v>12422</v>
      </c>
      <c r="AC7643">
        <v>2</v>
      </c>
      <c r="AD7643" s="123">
        <v>43116</v>
      </c>
      <c r="AE7643" t="s">
        <v>12431</v>
      </c>
      <c r="AG7643">
        <v>40008286</v>
      </c>
      <c r="AL7643" t="s">
        <v>12422</v>
      </c>
      <c r="AN7643">
        <v>2312517901</v>
      </c>
      <c r="AO7643">
        <v>16</v>
      </c>
      <c r="AP7643" t="s">
        <v>12424</v>
      </c>
      <c r="AQ7643" t="s">
        <v>11408</v>
      </c>
      <c r="AR7643">
        <v>4100</v>
      </c>
      <c r="AT7643">
        <v>0</v>
      </c>
      <c r="AV7643" t="s">
        <v>1491</v>
      </c>
      <c r="AW7643">
        <v>116100</v>
      </c>
    </row>
    <row r="7644" spans="1:49" x14ac:dyDescent="0.25">
      <c r="A7644">
        <v>4100</v>
      </c>
      <c r="B7644">
        <v>30050</v>
      </c>
      <c r="C7644">
        <v>4024</v>
      </c>
      <c r="D7644">
        <v>415</v>
      </c>
      <c r="E7644" s="124" t="s">
        <v>15237</v>
      </c>
      <c r="F7644" t="str">
        <f t="shared" si="130"/>
        <v>Chad MichelsBDI LA CROSSE</v>
      </c>
      <c r="G7644" s="150" t="str">
        <f t="shared" si="129"/>
        <v>Chad Michels</v>
      </c>
      <c r="H7644" s="149" t="s">
        <v>1519</v>
      </c>
      <c r="I7644">
        <v>40008684</v>
      </c>
      <c r="K7644" t="s">
        <v>15343</v>
      </c>
      <c r="L7644" t="s">
        <v>15344</v>
      </c>
      <c r="M7644" t="s">
        <v>14186</v>
      </c>
      <c r="N7644">
        <v>54603</v>
      </c>
      <c r="Q7644" t="s">
        <v>12415</v>
      </c>
      <c r="R7644" t="s">
        <v>12416</v>
      </c>
      <c r="S7644" t="s">
        <v>15345</v>
      </c>
      <c r="U7644" t="s">
        <v>12418</v>
      </c>
      <c r="W7644">
        <v>11</v>
      </c>
      <c r="X7644">
        <v>2</v>
      </c>
      <c r="Y7644" t="s">
        <v>12472</v>
      </c>
      <c r="Z7644" t="s">
        <v>12420</v>
      </c>
      <c r="AA7644" t="s">
        <v>12429</v>
      </c>
      <c r="AB7644" t="s">
        <v>12422</v>
      </c>
      <c r="AC7644">
        <v>2</v>
      </c>
      <c r="AD7644" s="123">
        <v>43703</v>
      </c>
      <c r="AE7644" t="s">
        <v>12431</v>
      </c>
      <c r="AG7644">
        <v>40008684</v>
      </c>
      <c r="AL7644" t="s">
        <v>12422</v>
      </c>
      <c r="AN7644">
        <v>5006305201</v>
      </c>
      <c r="AO7644">
        <v>16</v>
      </c>
      <c r="AP7644" t="s">
        <v>12424</v>
      </c>
      <c r="AQ7644" t="s">
        <v>11408</v>
      </c>
      <c r="AR7644">
        <v>4100</v>
      </c>
      <c r="AT7644">
        <v>0</v>
      </c>
      <c r="AV7644" t="s">
        <v>15346</v>
      </c>
      <c r="AW7644">
        <v>116100</v>
      </c>
    </row>
    <row r="7645" spans="1:49" x14ac:dyDescent="0.25">
      <c r="A7645">
        <v>4100</v>
      </c>
      <c r="B7645">
        <v>30050</v>
      </c>
      <c r="C7645">
        <v>4024</v>
      </c>
      <c r="D7645">
        <v>415</v>
      </c>
      <c r="E7645" s="124" t="s">
        <v>15237</v>
      </c>
      <c r="F7645" t="str">
        <f t="shared" si="130"/>
        <v>Chad MichelsBEARINGS &amp; P.T. COMPONENTS, INC.</v>
      </c>
      <c r="G7645" s="150" t="str">
        <f t="shared" si="129"/>
        <v>Chad Michels</v>
      </c>
      <c r="H7645" s="149" t="s">
        <v>1557</v>
      </c>
      <c r="I7645">
        <v>40007922</v>
      </c>
      <c r="K7645" t="s">
        <v>15347</v>
      </c>
      <c r="L7645" t="s">
        <v>14859</v>
      </c>
      <c r="M7645" t="s">
        <v>12976</v>
      </c>
      <c r="N7645">
        <v>55413</v>
      </c>
      <c r="Q7645" t="s">
        <v>12415</v>
      </c>
      <c r="R7645" t="s">
        <v>12416</v>
      </c>
      <c r="S7645" t="s">
        <v>15348</v>
      </c>
      <c r="U7645" t="s">
        <v>12418</v>
      </c>
      <c r="W7645">
        <v>11</v>
      </c>
      <c r="X7645">
        <v>2</v>
      </c>
      <c r="Y7645" t="s">
        <v>12419</v>
      </c>
      <c r="Z7645" t="s">
        <v>12420</v>
      </c>
      <c r="AA7645" t="s">
        <v>15095</v>
      </c>
      <c r="AB7645" t="s">
        <v>12430</v>
      </c>
      <c r="AC7645">
        <v>2</v>
      </c>
      <c r="AD7645" s="123">
        <v>42629</v>
      </c>
      <c r="AE7645" t="s">
        <v>12431</v>
      </c>
      <c r="AG7645">
        <v>40007922</v>
      </c>
      <c r="AL7645" t="s">
        <v>12430</v>
      </c>
      <c r="AN7645">
        <v>2405306501</v>
      </c>
      <c r="AO7645">
        <v>16</v>
      </c>
      <c r="AP7645" t="s">
        <v>12424</v>
      </c>
      <c r="AQ7645" t="s">
        <v>11408</v>
      </c>
      <c r="AR7645">
        <v>4100</v>
      </c>
      <c r="AT7645">
        <v>0</v>
      </c>
      <c r="AV7645" t="s">
        <v>15349</v>
      </c>
      <c r="AW7645">
        <v>116100</v>
      </c>
    </row>
    <row r="7646" spans="1:49" x14ac:dyDescent="0.25">
      <c r="A7646">
        <v>4100</v>
      </c>
      <c r="B7646">
        <v>30050</v>
      </c>
      <c r="C7646">
        <v>4024</v>
      </c>
      <c r="D7646">
        <v>415</v>
      </c>
      <c r="E7646" s="124" t="s">
        <v>15237</v>
      </c>
      <c r="F7646" t="str">
        <f t="shared" si="130"/>
        <v>Chad MichelsBERGIN FRUIT AND NUT CO., INC.</v>
      </c>
      <c r="G7646" s="150" t="str">
        <f t="shared" si="129"/>
        <v>Chad Michels</v>
      </c>
      <c r="H7646" s="149" t="s">
        <v>1650</v>
      </c>
      <c r="I7646">
        <v>40007853</v>
      </c>
      <c r="K7646" t="s">
        <v>15350</v>
      </c>
      <c r="L7646" t="s">
        <v>15238</v>
      </c>
      <c r="M7646" t="s">
        <v>12976</v>
      </c>
      <c r="N7646">
        <v>55108</v>
      </c>
      <c r="Q7646" t="s">
        <v>12415</v>
      </c>
      <c r="R7646" t="s">
        <v>12416</v>
      </c>
      <c r="S7646" t="s">
        <v>15351</v>
      </c>
      <c r="U7646" t="s">
        <v>12418</v>
      </c>
      <c r="W7646">
        <v>11</v>
      </c>
      <c r="X7646">
        <v>1</v>
      </c>
      <c r="Y7646" t="s">
        <v>12419</v>
      </c>
      <c r="Z7646" t="s">
        <v>12420</v>
      </c>
      <c r="AA7646" t="s">
        <v>12429</v>
      </c>
      <c r="AB7646" t="s">
        <v>12430</v>
      </c>
      <c r="AC7646">
        <v>2</v>
      </c>
      <c r="AD7646" s="123">
        <v>42508</v>
      </c>
      <c r="AE7646" t="s">
        <v>12431</v>
      </c>
      <c r="AG7646">
        <v>40007853</v>
      </c>
      <c r="AL7646" t="s">
        <v>12430</v>
      </c>
      <c r="AN7646">
        <v>2412310701</v>
      </c>
      <c r="AO7646">
        <v>16</v>
      </c>
      <c r="AP7646" t="s">
        <v>12424</v>
      </c>
      <c r="AQ7646" t="s">
        <v>11408</v>
      </c>
      <c r="AR7646">
        <v>4100</v>
      </c>
      <c r="AT7646">
        <v>0</v>
      </c>
      <c r="AV7646" t="s">
        <v>15352</v>
      </c>
      <c r="AW7646">
        <v>116100</v>
      </c>
    </row>
    <row r="7647" spans="1:49" x14ac:dyDescent="0.25">
      <c r="A7647">
        <v>4100</v>
      </c>
      <c r="B7647">
        <v>30050</v>
      </c>
      <c r="C7647">
        <v>4024</v>
      </c>
      <c r="D7647">
        <v>415</v>
      </c>
      <c r="E7647" s="124" t="s">
        <v>15237</v>
      </c>
      <c r="F7647" t="str">
        <f t="shared" si="130"/>
        <v>Chad MichelsBLANDIN PAPER COMPANY</v>
      </c>
      <c r="G7647" s="150" t="str">
        <f t="shared" si="129"/>
        <v>Chad Michels</v>
      </c>
      <c r="H7647" s="149" t="s">
        <v>1735</v>
      </c>
      <c r="I7647">
        <v>40002377</v>
      </c>
      <c r="J7647" t="s">
        <v>15353</v>
      </c>
      <c r="K7647" t="s">
        <v>15354</v>
      </c>
      <c r="L7647" t="s">
        <v>13265</v>
      </c>
      <c r="M7647" t="s">
        <v>12976</v>
      </c>
      <c r="N7647" t="s">
        <v>15355</v>
      </c>
      <c r="Q7647" t="s">
        <v>12415</v>
      </c>
      <c r="R7647" t="s">
        <v>12416</v>
      </c>
      <c r="S7647" t="s">
        <v>15356</v>
      </c>
      <c r="U7647" t="s">
        <v>12418</v>
      </c>
      <c r="W7647">
        <v>11</v>
      </c>
      <c r="X7647">
        <v>1</v>
      </c>
      <c r="Y7647" t="s">
        <v>12419</v>
      </c>
      <c r="Z7647" t="s">
        <v>12420</v>
      </c>
      <c r="AA7647" t="s">
        <v>12421</v>
      </c>
      <c r="AB7647" t="s">
        <v>12422</v>
      </c>
      <c r="AC7647">
        <v>2</v>
      </c>
      <c r="AD7647" s="123">
        <v>39111</v>
      </c>
      <c r="AE7647" t="s">
        <v>12423</v>
      </c>
      <c r="AG7647">
        <v>40002377</v>
      </c>
      <c r="AL7647" t="s">
        <v>12422</v>
      </c>
      <c r="AN7647">
        <v>2406104501</v>
      </c>
      <c r="AO7647">
        <v>16</v>
      </c>
      <c r="AP7647" t="s">
        <v>12424</v>
      </c>
      <c r="AQ7647" t="s">
        <v>11408</v>
      </c>
      <c r="AR7647">
        <v>4100</v>
      </c>
      <c r="AS7647" t="s">
        <v>12491</v>
      </c>
      <c r="AT7647">
        <v>0</v>
      </c>
      <c r="AV7647" t="s">
        <v>15357</v>
      </c>
      <c r="AW7647">
        <v>116100</v>
      </c>
    </row>
    <row r="7648" spans="1:49" x14ac:dyDescent="0.25">
      <c r="A7648">
        <v>4100</v>
      </c>
      <c r="B7648">
        <v>30050</v>
      </c>
      <c r="C7648">
        <v>4024</v>
      </c>
      <c r="D7648">
        <v>415</v>
      </c>
      <c r="E7648" s="124" t="s">
        <v>15237</v>
      </c>
      <c r="F7648" t="str">
        <f t="shared" si="130"/>
        <v>Chad MichelsBOSCH PACKAGING TECHNOLOGY,NA</v>
      </c>
      <c r="G7648" s="150" t="str">
        <f t="shared" si="129"/>
        <v>Chad Michels</v>
      </c>
      <c r="H7648" s="149" t="s">
        <v>1789</v>
      </c>
      <c r="I7648">
        <v>40004286</v>
      </c>
      <c r="K7648" t="s">
        <v>15358</v>
      </c>
      <c r="L7648" t="s">
        <v>14859</v>
      </c>
      <c r="M7648" t="s">
        <v>12976</v>
      </c>
      <c r="N7648" t="s">
        <v>15359</v>
      </c>
      <c r="Q7648" t="s">
        <v>12415</v>
      </c>
      <c r="R7648" t="s">
        <v>12416</v>
      </c>
      <c r="S7648" t="s">
        <v>15360</v>
      </c>
      <c r="U7648" t="s">
        <v>12418</v>
      </c>
      <c r="V7648">
        <v>83</v>
      </c>
      <c r="W7648">
        <v>11</v>
      </c>
      <c r="X7648">
        <v>1</v>
      </c>
      <c r="Y7648" t="s">
        <v>12472</v>
      </c>
      <c r="Z7648" t="s">
        <v>12420</v>
      </c>
      <c r="AA7648" t="s">
        <v>12421</v>
      </c>
      <c r="AB7648" t="s">
        <v>12422</v>
      </c>
      <c r="AC7648">
        <v>2</v>
      </c>
      <c r="AD7648" s="123">
        <v>39111</v>
      </c>
      <c r="AE7648" t="s">
        <v>12423</v>
      </c>
      <c r="AG7648">
        <v>40004286</v>
      </c>
      <c r="AL7648" t="s">
        <v>12422</v>
      </c>
      <c r="AN7648">
        <v>2405301701</v>
      </c>
      <c r="AO7648">
        <v>16</v>
      </c>
      <c r="AP7648" t="s">
        <v>12424</v>
      </c>
      <c r="AQ7648" t="s">
        <v>11408</v>
      </c>
      <c r="AR7648">
        <v>4100</v>
      </c>
      <c r="AS7648" t="s">
        <v>12491</v>
      </c>
      <c r="AT7648">
        <v>2005</v>
      </c>
      <c r="AV7648" t="s">
        <v>15361</v>
      </c>
      <c r="AW7648">
        <v>116100</v>
      </c>
    </row>
    <row r="7649" spans="1:49" x14ac:dyDescent="0.25">
      <c r="A7649">
        <v>4100</v>
      </c>
      <c r="B7649">
        <v>30050</v>
      </c>
      <c r="C7649">
        <v>4024</v>
      </c>
      <c r="D7649">
        <v>415</v>
      </c>
      <c r="E7649" s="124" t="s">
        <v>15237</v>
      </c>
      <c r="F7649" t="str">
        <f t="shared" si="130"/>
        <v>Chad MichelsBUHLER INC</v>
      </c>
      <c r="G7649" s="150" t="str">
        <f t="shared" si="129"/>
        <v>Chad Michels</v>
      </c>
      <c r="H7649" s="149" t="s">
        <v>1904</v>
      </c>
      <c r="I7649">
        <v>40005323</v>
      </c>
      <c r="K7649" t="s">
        <v>15362</v>
      </c>
      <c r="L7649" t="s">
        <v>15338</v>
      </c>
      <c r="M7649" t="s">
        <v>12976</v>
      </c>
      <c r="N7649">
        <v>55441</v>
      </c>
      <c r="Q7649" t="s">
        <v>12415</v>
      </c>
      <c r="R7649" t="s">
        <v>12416</v>
      </c>
      <c r="S7649" t="s">
        <v>15363</v>
      </c>
      <c r="U7649" t="s">
        <v>12418</v>
      </c>
      <c r="W7649">
        <v>11</v>
      </c>
      <c r="X7649">
        <v>0</v>
      </c>
      <c r="Y7649" t="s">
        <v>12419</v>
      </c>
      <c r="Z7649" t="s">
        <v>12420</v>
      </c>
      <c r="AA7649" t="s">
        <v>12429</v>
      </c>
      <c r="AB7649" t="s">
        <v>12422</v>
      </c>
      <c r="AC7649">
        <v>2</v>
      </c>
      <c r="AD7649" s="123">
        <v>39437</v>
      </c>
      <c r="AE7649" t="s">
        <v>12538</v>
      </c>
      <c r="AG7649">
        <v>40005323</v>
      </c>
      <c r="AL7649" t="s">
        <v>12422</v>
      </c>
      <c r="AN7649">
        <v>2405308401</v>
      </c>
      <c r="AO7649">
        <v>16</v>
      </c>
      <c r="AP7649" t="s">
        <v>12424</v>
      </c>
      <c r="AQ7649" t="s">
        <v>11408</v>
      </c>
      <c r="AR7649">
        <v>4100</v>
      </c>
      <c r="AS7649" t="s">
        <v>12491</v>
      </c>
      <c r="AT7649">
        <v>0</v>
      </c>
      <c r="AV7649" t="s">
        <v>1904</v>
      </c>
      <c r="AW7649">
        <v>116100</v>
      </c>
    </row>
    <row r="7650" spans="1:49" x14ac:dyDescent="0.25">
      <c r="A7650">
        <v>4100</v>
      </c>
      <c r="B7650">
        <v>30050</v>
      </c>
      <c r="C7650">
        <v>4024</v>
      </c>
      <c r="D7650">
        <v>415</v>
      </c>
      <c r="E7650" s="124" t="s">
        <v>15237</v>
      </c>
      <c r="F7650" t="str">
        <f t="shared" si="130"/>
        <v>Chad MichelsC.G. BRETTING MFG. CO., INC</v>
      </c>
      <c r="G7650" s="150" t="str">
        <f t="shared" si="129"/>
        <v>Chad Michels</v>
      </c>
      <c r="H7650" s="149" t="s">
        <v>1959</v>
      </c>
      <c r="I7650">
        <v>40005700</v>
      </c>
      <c r="K7650" t="s">
        <v>15364</v>
      </c>
      <c r="L7650" t="s">
        <v>15365</v>
      </c>
      <c r="M7650" t="s">
        <v>14186</v>
      </c>
      <c r="N7650">
        <v>54806</v>
      </c>
      <c r="Q7650" t="s">
        <v>12415</v>
      </c>
      <c r="R7650" t="s">
        <v>12416</v>
      </c>
      <c r="S7650" t="s">
        <v>15366</v>
      </c>
      <c r="U7650" t="s">
        <v>12418</v>
      </c>
      <c r="W7650">
        <v>11</v>
      </c>
      <c r="X7650">
        <v>0</v>
      </c>
      <c r="Y7650" t="s">
        <v>12472</v>
      </c>
      <c r="Z7650" t="s">
        <v>12420</v>
      </c>
      <c r="AA7650" t="s">
        <v>12429</v>
      </c>
      <c r="AB7650" t="s">
        <v>12422</v>
      </c>
      <c r="AC7650">
        <v>2</v>
      </c>
      <c r="AD7650" s="123">
        <v>39896</v>
      </c>
      <c r="AE7650" t="s">
        <v>12431</v>
      </c>
      <c r="AG7650">
        <v>40005700</v>
      </c>
      <c r="AL7650" t="s">
        <v>12422</v>
      </c>
      <c r="AN7650">
        <v>5000300401</v>
      </c>
      <c r="AO7650">
        <v>16</v>
      </c>
      <c r="AP7650" t="s">
        <v>12424</v>
      </c>
      <c r="AQ7650" t="s">
        <v>11408</v>
      </c>
      <c r="AR7650">
        <v>4100</v>
      </c>
      <c r="AT7650">
        <v>0</v>
      </c>
      <c r="AV7650" t="s">
        <v>15367</v>
      </c>
      <c r="AW7650">
        <v>116100</v>
      </c>
    </row>
    <row r="7651" spans="1:49" x14ac:dyDescent="0.25">
      <c r="A7651">
        <v>4100</v>
      </c>
      <c r="B7651">
        <v>30050</v>
      </c>
      <c r="C7651">
        <v>4024</v>
      </c>
      <c r="D7651">
        <v>415</v>
      </c>
      <c r="E7651" s="124" t="s">
        <v>15237</v>
      </c>
      <c r="F7651" t="str">
        <f t="shared" si="130"/>
        <v>Chad MichelsCALJAN RITE-HITE, INC</v>
      </c>
      <c r="G7651" s="150" t="str">
        <f t="shared" si="129"/>
        <v>Chad Michels</v>
      </c>
      <c r="H7651" s="149" t="s">
        <v>13500</v>
      </c>
      <c r="I7651">
        <v>40007040</v>
      </c>
      <c r="K7651" t="s">
        <v>15368</v>
      </c>
      <c r="L7651" t="s">
        <v>15369</v>
      </c>
      <c r="M7651" t="s">
        <v>14186</v>
      </c>
      <c r="N7651">
        <v>53051</v>
      </c>
      <c r="Q7651" t="s">
        <v>12415</v>
      </c>
      <c r="R7651" t="s">
        <v>12416</v>
      </c>
      <c r="S7651">
        <v>8003381751</v>
      </c>
      <c r="U7651" t="s">
        <v>12418</v>
      </c>
      <c r="V7651">
        <v>189</v>
      </c>
      <c r="W7651">
        <v>11</v>
      </c>
      <c r="X7651">
        <v>0</v>
      </c>
      <c r="Y7651" t="s">
        <v>12472</v>
      </c>
      <c r="Z7651" t="s">
        <v>12420</v>
      </c>
      <c r="AA7651" t="s">
        <v>12429</v>
      </c>
      <c r="AB7651" t="s">
        <v>12422</v>
      </c>
      <c r="AC7651">
        <v>2</v>
      </c>
      <c r="AD7651" s="123">
        <v>41359</v>
      </c>
      <c r="AE7651" t="s">
        <v>12431</v>
      </c>
      <c r="AG7651">
        <v>40007040</v>
      </c>
      <c r="AL7651" t="s">
        <v>12422</v>
      </c>
      <c r="AN7651">
        <v>5013306601</v>
      </c>
      <c r="AO7651">
        <v>16</v>
      </c>
      <c r="AP7651" t="s">
        <v>12424</v>
      </c>
      <c r="AQ7651" t="s">
        <v>11408</v>
      </c>
      <c r="AR7651">
        <v>4100</v>
      </c>
      <c r="AT7651">
        <v>0</v>
      </c>
      <c r="AV7651" t="s">
        <v>15370</v>
      </c>
      <c r="AW7651">
        <v>116100</v>
      </c>
    </row>
    <row r="7652" spans="1:49" x14ac:dyDescent="0.25">
      <c r="A7652">
        <v>4100</v>
      </c>
      <c r="B7652">
        <v>30050</v>
      </c>
      <c r="C7652">
        <v>4024</v>
      </c>
      <c r="D7652">
        <v>415</v>
      </c>
      <c r="E7652" s="124" t="s">
        <v>15237</v>
      </c>
      <c r="F7652" t="str">
        <f t="shared" si="130"/>
        <v>Chad MichelsCAMTECH, LLC</v>
      </c>
      <c r="G7652" s="150" t="str">
        <f t="shared" si="129"/>
        <v>Chad Michels</v>
      </c>
      <c r="H7652" s="149" t="s">
        <v>2012</v>
      </c>
      <c r="I7652">
        <v>40006269</v>
      </c>
      <c r="L7652" t="s">
        <v>15371</v>
      </c>
      <c r="M7652" t="s">
        <v>14186</v>
      </c>
      <c r="O7652">
        <v>1142</v>
      </c>
      <c r="P7652">
        <v>54914</v>
      </c>
      <c r="Q7652" t="s">
        <v>12415</v>
      </c>
      <c r="R7652" t="s">
        <v>12416</v>
      </c>
      <c r="S7652" t="s">
        <v>15372</v>
      </c>
      <c r="U7652" t="s">
        <v>12418</v>
      </c>
      <c r="W7652">
        <v>11</v>
      </c>
      <c r="X7652">
        <v>1</v>
      </c>
      <c r="Y7652" t="s">
        <v>12419</v>
      </c>
      <c r="Z7652" t="s">
        <v>12420</v>
      </c>
      <c r="AA7652" t="s">
        <v>12429</v>
      </c>
      <c r="AB7652" t="s">
        <v>12422</v>
      </c>
      <c r="AC7652">
        <v>2</v>
      </c>
      <c r="AD7652" s="123">
        <v>40267</v>
      </c>
      <c r="AE7652" t="s">
        <v>12431</v>
      </c>
      <c r="AG7652">
        <v>40006269</v>
      </c>
      <c r="AL7652" t="s">
        <v>12422</v>
      </c>
      <c r="AN7652">
        <v>5008700301</v>
      </c>
      <c r="AO7652">
        <v>16</v>
      </c>
      <c r="AP7652" t="s">
        <v>12424</v>
      </c>
      <c r="AQ7652" t="s">
        <v>11408</v>
      </c>
      <c r="AR7652">
        <v>4100</v>
      </c>
      <c r="AS7652" t="s">
        <v>12491</v>
      </c>
      <c r="AT7652">
        <v>0</v>
      </c>
      <c r="AV7652" t="s">
        <v>15373</v>
      </c>
      <c r="AW7652">
        <v>116100</v>
      </c>
    </row>
    <row r="7653" spans="1:49" x14ac:dyDescent="0.25">
      <c r="A7653">
        <v>4100</v>
      </c>
      <c r="B7653">
        <v>30050</v>
      </c>
      <c r="C7653">
        <v>4024</v>
      </c>
      <c r="D7653">
        <v>415</v>
      </c>
      <c r="E7653" s="124" t="s">
        <v>15237</v>
      </c>
      <c r="F7653" t="str">
        <f t="shared" si="130"/>
        <v>Chad MichelsCIRCLE PACKAGING MACHINERY INC.</v>
      </c>
      <c r="G7653" s="150" t="str">
        <f t="shared" si="129"/>
        <v>Chad Michels</v>
      </c>
      <c r="H7653" s="149" t="s">
        <v>2282</v>
      </c>
      <c r="I7653">
        <v>40008953</v>
      </c>
      <c r="K7653" t="s">
        <v>15374</v>
      </c>
      <c r="L7653" t="s">
        <v>15375</v>
      </c>
      <c r="M7653" t="s">
        <v>14186</v>
      </c>
      <c r="N7653">
        <v>54115</v>
      </c>
      <c r="Q7653" t="s">
        <v>12415</v>
      </c>
      <c r="R7653" t="s">
        <v>12416</v>
      </c>
      <c r="S7653" t="s">
        <v>15376</v>
      </c>
      <c r="U7653" t="s">
        <v>12418</v>
      </c>
      <c r="W7653">
        <v>11</v>
      </c>
      <c r="X7653">
        <v>0</v>
      </c>
      <c r="Y7653" t="s">
        <v>12472</v>
      </c>
      <c r="Z7653" t="s">
        <v>12420</v>
      </c>
      <c r="AA7653" t="s">
        <v>12485</v>
      </c>
      <c r="AB7653" t="s">
        <v>12422</v>
      </c>
      <c r="AC7653">
        <v>2</v>
      </c>
      <c r="AD7653" s="123">
        <v>44105</v>
      </c>
      <c r="AE7653" t="s">
        <v>12528</v>
      </c>
      <c r="AG7653">
        <v>40008953</v>
      </c>
      <c r="AL7653" t="s">
        <v>12422</v>
      </c>
      <c r="AN7653">
        <v>5000902201</v>
      </c>
      <c r="AP7653" t="s">
        <v>12424</v>
      </c>
      <c r="AQ7653" t="s">
        <v>11408</v>
      </c>
      <c r="AR7653">
        <v>4100</v>
      </c>
      <c r="AT7653">
        <v>0</v>
      </c>
      <c r="AV7653" t="s">
        <v>15377</v>
      </c>
      <c r="AW7653">
        <v>116100</v>
      </c>
    </row>
    <row r="7654" spans="1:49" x14ac:dyDescent="0.25">
      <c r="A7654">
        <v>4100</v>
      </c>
      <c r="B7654">
        <v>30050</v>
      </c>
      <c r="C7654">
        <v>4024</v>
      </c>
      <c r="D7654">
        <v>415</v>
      </c>
      <c r="E7654" s="124" t="s">
        <v>15237</v>
      </c>
      <c r="F7654" t="str">
        <f t="shared" si="130"/>
        <v>Chad MichelsCLIM-A-TECH INDUSTRIES, INC.</v>
      </c>
      <c r="G7654" s="150" t="str">
        <f t="shared" si="129"/>
        <v>Chad Michels</v>
      </c>
      <c r="H7654" s="149" t="s">
        <v>2317</v>
      </c>
      <c r="I7654">
        <v>40008111</v>
      </c>
      <c r="K7654" t="s">
        <v>15378</v>
      </c>
      <c r="L7654" t="s">
        <v>15273</v>
      </c>
      <c r="M7654" t="s">
        <v>12976</v>
      </c>
      <c r="N7654">
        <v>55344</v>
      </c>
      <c r="Q7654" t="s">
        <v>12415</v>
      </c>
      <c r="R7654" t="s">
        <v>12416</v>
      </c>
      <c r="S7654" t="s">
        <v>15379</v>
      </c>
      <c r="U7654" t="s">
        <v>12418</v>
      </c>
      <c r="W7654">
        <v>11</v>
      </c>
      <c r="X7654">
        <v>0</v>
      </c>
      <c r="Y7654" t="s">
        <v>12419</v>
      </c>
      <c r="Z7654" t="s">
        <v>12420</v>
      </c>
      <c r="AA7654" t="s">
        <v>12429</v>
      </c>
      <c r="AB7654" t="s">
        <v>12422</v>
      </c>
      <c r="AC7654">
        <v>2</v>
      </c>
      <c r="AD7654" s="123">
        <v>42856</v>
      </c>
      <c r="AE7654" t="s">
        <v>12431</v>
      </c>
      <c r="AG7654">
        <v>40008111</v>
      </c>
      <c r="AL7654" t="s">
        <v>12422</v>
      </c>
      <c r="AN7654">
        <v>2405313601</v>
      </c>
      <c r="AO7654">
        <v>16</v>
      </c>
      <c r="AP7654" t="s">
        <v>12424</v>
      </c>
      <c r="AQ7654" t="s">
        <v>11408</v>
      </c>
      <c r="AR7654">
        <v>4100</v>
      </c>
      <c r="AT7654">
        <v>0</v>
      </c>
      <c r="AV7654" t="s">
        <v>15380</v>
      </c>
      <c r="AW7654">
        <v>116100</v>
      </c>
    </row>
    <row r="7655" spans="1:49" x14ac:dyDescent="0.25">
      <c r="A7655">
        <v>4100</v>
      </c>
      <c r="B7655">
        <v>30050</v>
      </c>
      <c r="C7655">
        <v>4024</v>
      </c>
      <c r="D7655">
        <v>417</v>
      </c>
      <c r="E7655" s="124" t="s">
        <v>15237</v>
      </c>
      <c r="F7655" t="str">
        <f t="shared" si="130"/>
        <v>Chad MichelsCONAGRA FOOD INGREDIENTS CO</v>
      </c>
      <c r="G7655" s="150" t="str">
        <f t="shared" si="129"/>
        <v>Chad Michels</v>
      </c>
      <c r="H7655" s="149" t="s">
        <v>2414</v>
      </c>
      <c r="I7655">
        <v>40005287</v>
      </c>
      <c r="K7655" t="s">
        <v>15381</v>
      </c>
      <c r="L7655" t="s">
        <v>15382</v>
      </c>
      <c r="M7655" t="s">
        <v>12976</v>
      </c>
      <c r="N7655" t="s">
        <v>15383</v>
      </c>
      <c r="Q7655" t="s">
        <v>12415</v>
      </c>
      <c r="R7655" t="s">
        <v>12416</v>
      </c>
      <c r="S7655" t="s">
        <v>15384</v>
      </c>
      <c r="U7655" t="s">
        <v>12418</v>
      </c>
      <c r="W7655">
        <v>11</v>
      </c>
      <c r="X7655">
        <v>1</v>
      </c>
      <c r="Y7655" t="s">
        <v>12419</v>
      </c>
      <c r="Z7655" t="s">
        <v>12420</v>
      </c>
      <c r="AA7655" t="s">
        <v>12429</v>
      </c>
      <c r="AB7655" t="s">
        <v>12422</v>
      </c>
      <c r="AC7655">
        <v>2</v>
      </c>
      <c r="AD7655" s="123">
        <v>39400</v>
      </c>
      <c r="AE7655" t="s">
        <v>13010</v>
      </c>
      <c r="AG7655">
        <v>40005287</v>
      </c>
      <c r="AL7655" t="s">
        <v>12422</v>
      </c>
      <c r="AN7655">
        <v>2403704701</v>
      </c>
      <c r="AO7655">
        <v>16</v>
      </c>
      <c r="AP7655" t="s">
        <v>12424</v>
      </c>
      <c r="AQ7655" t="s">
        <v>11408</v>
      </c>
      <c r="AR7655">
        <v>4100</v>
      </c>
      <c r="AS7655" t="s">
        <v>12491</v>
      </c>
      <c r="AT7655">
        <v>0</v>
      </c>
      <c r="AV7655" t="s">
        <v>15385</v>
      </c>
      <c r="AW7655">
        <v>116100</v>
      </c>
    </row>
    <row r="7656" spans="1:49" x14ac:dyDescent="0.25">
      <c r="A7656">
        <v>4100</v>
      </c>
      <c r="B7656">
        <v>30050</v>
      </c>
      <c r="C7656">
        <v>4024</v>
      </c>
      <c r="D7656">
        <v>415</v>
      </c>
      <c r="E7656" s="124" t="s">
        <v>15237</v>
      </c>
      <c r="F7656" t="str">
        <f t="shared" si="130"/>
        <v>Chad MichelsCONVEYING SOLUTIONS &amp; SERVICE</v>
      </c>
      <c r="G7656" s="150" t="str">
        <f t="shared" si="129"/>
        <v>Chad Michels</v>
      </c>
      <c r="H7656" s="149" t="s">
        <v>2472</v>
      </c>
      <c r="I7656">
        <v>40001603</v>
      </c>
      <c r="K7656" t="s">
        <v>15386</v>
      </c>
      <c r="L7656" t="s">
        <v>15387</v>
      </c>
      <c r="M7656" t="s">
        <v>12976</v>
      </c>
      <c r="N7656" t="s">
        <v>15388</v>
      </c>
      <c r="Q7656" t="s">
        <v>12415</v>
      </c>
      <c r="R7656" t="s">
        <v>12416</v>
      </c>
      <c r="S7656" t="s">
        <v>15389</v>
      </c>
      <c r="U7656" t="s">
        <v>12418</v>
      </c>
      <c r="W7656">
        <v>11</v>
      </c>
      <c r="X7656">
        <v>2</v>
      </c>
      <c r="Y7656" t="s">
        <v>12419</v>
      </c>
      <c r="Z7656" t="s">
        <v>12420</v>
      </c>
      <c r="AA7656" t="s">
        <v>12421</v>
      </c>
      <c r="AB7656" t="s">
        <v>12422</v>
      </c>
      <c r="AC7656">
        <v>2</v>
      </c>
      <c r="AD7656" s="123">
        <v>39111</v>
      </c>
      <c r="AE7656" t="s">
        <v>12423</v>
      </c>
      <c r="AG7656">
        <v>40001603</v>
      </c>
      <c r="AL7656" t="s">
        <v>12422</v>
      </c>
      <c r="AN7656">
        <v>2400503001</v>
      </c>
      <c r="AO7656">
        <v>16</v>
      </c>
      <c r="AP7656" t="s">
        <v>12424</v>
      </c>
      <c r="AQ7656" t="s">
        <v>11408</v>
      </c>
      <c r="AR7656">
        <v>4100</v>
      </c>
      <c r="AT7656">
        <v>2005</v>
      </c>
      <c r="AV7656" t="s">
        <v>15390</v>
      </c>
      <c r="AW7656">
        <v>116100</v>
      </c>
    </row>
    <row r="7657" spans="1:49" x14ac:dyDescent="0.25">
      <c r="A7657">
        <v>4100</v>
      </c>
      <c r="B7657">
        <v>30050</v>
      </c>
      <c r="C7657">
        <v>4024</v>
      </c>
      <c r="D7657">
        <v>415</v>
      </c>
      <c r="E7657" s="124" t="s">
        <v>15237</v>
      </c>
      <c r="F7657" t="str">
        <f t="shared" si="130"/>
        <v>Chad MichelsCONVEYOR BELTING SUPPLY CO.</v>
      </c>
      <c r="G7657" s="150" t="str">
        <f t="shared" si="129"/>
        <v>Chad Michels</v>
      </c>
      <c r="H7657" s="149" t="s">
        <v>2476</v>
      </c>
      <c r="I7657">
        <v>40005469</v>
      </c>
      <c r="K7657" t="s">
        <v>15391</v>
      </c>
      <c r="L7657" t="s">
        <v>15392</v>
      </c>
      <c r="M7657" t="s">
        <v>12976</v>
      </c>
      <c r="N7657">
        <v>55328</v>
      </c>
      <c r="Q7657" t="s">
        <v>12415</v>
      </c>
      <c r="R7657" t="s">
        <v>12416</v>
      </c>
      <c r="S7657" t="s">
        <v>15393</v>
      </c>
      <c r="U7657" t="s">
        <v>12418</v>
      </c>
      <c r="W7657">
        <v>11</v>
      </c>
      <c r="X7657">
        <v>2</v>
      </c>
      <c r="Y7657" t="s">
        <v>12472</v>
      </c>
      <c r="Z7657" t="s">
        <v>12420</v>
      </c>
      <c r="AA7657" t="s">
        <v>12429</v>
      </c>
      <c r="AB7657" t="s">
        <v>12422</v>
      </c>
      <c r="AC7657">
        <v>2</v>
      </c>
      <c r="AD7657" s="123">
        <v>39590</v>
      </c>
      <c r="AE7657" t="s">
        <v>12633</v>
      </c>
      <c r="AG7657">
        <v>40005469</v>
      </c>
      <c r="AL7657" t="s">
        <v>12422</v>
      </c>
      <c r="AN7657">
        <v>2417127211</v>
      </c>
      <c r="AO7657">
        <v>16</v>
      </c>
      <c r="AP7657" t="s">
        <v>12424</v>
      </c>
      <c r="AQ7657" t="s">
        <v>11408</v>
      </c>
      <c r="AR7657">
        <v>4100</v>
      </c>
      <c r="AT7657">
        <v>0</v>
      </c>
      <c r="AV7657" t="s">
        <v>15394</v>
      </c>
      <c r="AW7657">
        <v>116100</v>
      </c>
    </row>
    <row r="7658" spans="1:49" x14ac:dyDescent="0.25">
      <c r="A7658">
        <v>4100</v>
      </c>
      <c r="B7658">
        <v>30050</v>
      </c>
      <c r="C7658">
        <v>4024</v>
      </c>
      <c r="D7658">
        <v>415</v>
      </c>
      <c r="E7658" s="124" t="s">
        <v>15237</v>
      </c>
      <c r="F7658" t="str">
        <f t="shared" si="130"/>
        <v>Chad MichelsCURT G. JOA, INC.</v>
      </c>
      <c r="G7658" s="150" t="str">
        <f t="shared" si="129"/>
        <v>Chad Michels</v>
      </c>
      <c r="H7658" s="149" t="s">
        <v>2604</v>
      </c>
      <c r="I7658">
        <v>40002252</v>
      </c>
      <c r="K7658" t="s">
        <v>15395</v>
      </c>
      <c r="L7658" t="s">
        <v>15396</v>
      </c>
      <c r="M7658" t="s">
        <v>14186</v>
      </c>
      <c r="N7658" t="s">
        <v>15397</v>
      </c>
      <c r="Q7658" t="s">
        <v>12415</v>
      </c>
      <c r="R7658" t="s">
        <v>12416</v>
      </c>
      <c r="S7658" t="s">
        <v>15398</v>
      </c>
      <c r="U7658" t="s">
        <v>12418</v>
      </c>
      <c r="W7658">
        <v>11</v>
      </c>
      <c r="X7658">
        <v>1</v>
      </c>
      <c r="Y7658" t="s">
        <v>12419</v>
      </c>
      <c r="Z7658" t="s">
        <v>12420</v>
      </c>
      <c r="AA7658" t="s">
        <v>12421</v>
      </c>
      <c r="AB7658" t="s">
        <v>12422</v>
      </c>
      <c r="AC7658">
        <v>2</v>
      </c>
      <c r="AD7658" s="123">
        <v>39111</v>
      </c>
      <c r="AE7658" t="s">
        <v>12423</v>
      </c>
      <c r="AG7658">
        <v>40002252</v>
      </c>
      <c r="AL7658" t="s">
        <v>12422</v>
      </c>
      <c r="AN7658">
        <v>5011710501</v>
      </c>
      <c r="AO7658">
        <v>16</v>
      </c>
      <c r="AP7658" t="s">
        <v>12424</v>
      </c>
      <c r="AQ7658" t="s">
        <v>11408</v>
      </c>
      <c r="AR7658">
        <v>4100</v>
      </c>
      <c r="AS7658" t="s">
        <v>12491</v>
      </c>
      <c r="AT7658">
        <v>0</v>
      </c>
      <c r="AV7658" t="s">
        <v>15399</v>
      </c>
      <c r="AW7658">
        <v>116100</v>
      </c>
    </row>
    <row r="7659" spans="1:49" x14ac:dyDescent="0.25">
      <c r="A7659">
        <v>4100</v>
      </c>
      <c r="B7659">
        <v>30050</v>
      </c>
      <c r="C7659">
        <v>4024</v>
      </c>
      <c r="D7659">
        <v>415</v>
      </c>
      <c r="E7659" s="124" t="s">
        <v>15237</v>
      </c>
      <c r="F7659" t="str">
        <f t="shared" si="130"/>
        <v>Chad MichelsDART DISTRIBUTING, LLC</v>
      </c>
      <c r="G7659" s="150" t="str">
        <f t="shared" si="129"/>
        <v>Chad Michels</v>
      </c>
      <c r="H7659" s="149" t="s">
        <v>2727</v>
      </c>
      <c r="I7659">
        <v>40001761</v>
      </c>
      <c r="J7659" t="s">
        <v>15400</v>
      </c>
      <c r="K7659" t="s">
        <v>15401</v>
      </c>
      <c r="L7659" t="s">
        <v>15402</v>
      </c>
      <c r="M7659" t="s">
        <v>12976</v>
      </c>
      <c r="N7659" t="s">
        <v>15403</v>
      </c>
      <c r="Q7659" t="s">
        <v>12415</v>
      </c>
      <c r="R7659" t="s">
        <v>12416</v>
      </c>
      <c r="S7659" t="s">
        <v>15404</v>
      </c>
      <c r="U7659" t="s">
        <v>12418</v>
      </c>
      <c r="W7659">
        <v>11</v>
      </c>
      <c r="X7659">
        <v>1</v>
      </c>
      <c r="Y7659" t="s">
        <v>12491</v>
      </c>
      <c r="Z7659" t="s">
        <v>12420</v>
      </c>
      <c r="AA7659" t="s">
        <v>12421</v>
      </c>
      <c r="AB7659" t="s">
        <v>12422</v>
      </c>
      <c r="AC7659">
        <v>2</v>
      </c>
      <c r="AD7659" s="123">
        <v>39111</v>
      </c>
      <c r="AE7659" t="s">
        <v>12423</v>
      </c>
      <c r="AG7659">
        <v>40001761</v>
      </c>
      <c r="AL7659" t="s">
        <v>12422</v>
      </c>
      <c r="AN7659">
        <v>2401902001</v>
      </c>
      <c r="AO7659">
        <v>16</v>
      </c>
      <c r="AP7659" t="s">
        <v>12424</v>
      </c>
      <c r="AQ7659" t="s">
        <v>11408</v>
      </c>
      <c r="AR7659">
        <v>4100</v>
      </c>
      <c r="AS7659" t="s">
        <v>12491</v>
      </c>
      <c r="AT7659">
        <v>0</v>
      </c>
      <c r="AV7659" t="s">
        <v>15405</v>
      </c>
      <c r="AW7659">
        <v>116100</v>
      </c>
    </row>
    <row r="7660" spans="1:49" x14ac:dyDescent="0.25">
      <c r="A7660">
        <v>4100</v>
      </c>
      <c r="B7660">
        <v>30050</v>
      </c>
      <c r="C7660">
        <v>4024</v>
      </c>
      <c r="D7660">
        <v>415</v>
      </c>
      <c r="E7660" s="124" t="s">
        <v>15237</v>
      </c>
      <c r="F7660" t="str">
        <f t="shared" si="130"/>
        <v>Chad MichelsDATACARD GROUP</v>
      </c>
      <c r="G7660" s="150" t="str">
        <f t="shared" si="129"/>
        <v>Chad Michels</v>
      </c>
      <c r="H7660" s="149" t="s">
        <v>2731</v>
      </c>
      <c r="I7660">
        <v>40003283</v>
      </c>
      <c r="J7660" t="s">
        <v>12492</v>
      </c>
      <c r="K7660" t="s">
        <v>15406</v>
      </c>
      <c r="L7660" t="s">
        <v>12975</v>
      </c>
      <c r="M7660" t="s">
        <v>12976</v>
      </c>
      <c r="N7660">
        <v>55343</v>
      </c>
      <c r="Q7660" t="s">
        <v>12415</v>
      </c>
      <c r="R7660" t="s">
        <v>12416</v>
      </c>
      <c r="S7660">
        <v>3145762007</v>
      </c>
      <c r="U7660" t="s">
        <v>12418</v>
      </c>
      <c r="W7660">
        <v>11</v>
      </c>
      <c r="X7660">
        <v>0</v>
      </c>
      <c r="Y7660" t="s">
        <v>12472</v>
      </c>
      <c r="Z7660" t="s">
        <v>12420</v>
      </c>
      <c r="AA7660" t="s">
        <v>12421</v>
      </c>
      <c r="AB7660" t="s">
        <v>12422</v>
      </c>
      <c r="AC7660">
        <v>2</v>
      </c>
      <c r="AD7660" s="123">
        <v>39111</v>
      </c>
      <c r="AE7660" t="s">
        <v>12423</v>
      </c>
      <c r="AG7660">
        <v>40003283</v>
      </c>
      <c r="AL7660" t="s">
        <v>12422</v>
      </c>
      <c r="AN7660">
        <v>2405306601</v>
      </c>
      <c r="AO7660">
        <v>16</v>
      </c>
      <c r="AP7660" t="s">
        <v>12424</v>
      </c>
      <c r="AQ7660" t="s">
        <v>11408</v>
      </c>
      <c r="AR7660">
        <v>4100</v>
      </c>
      <c r="AT7660">
        <v>2005</v>
      </c>
      <c r="AV7660" t="s">
        <v>15407</v>
      </c>
      <c r="AW7660">
        <v>116100</v>
      </c>
    </row>
    <row r="7661" spans="1:49" x14ac:dyDescent="0.25">
      <c r="A7661">
        <v>4100</v>
      </c>
      <c r="B7661">
        <v>30050</v>
      </c>
      <c r="C7661">
        <v>4024</v>
      </c>
      <c r="D7661">
        <v>415</v>
      </c>
      <c r="E7661" s="124" t="s">
        <v>15237</v>
      </c>
      <c r="F7661" t="str">
        <f t="shared" si="130"/>
        <v>Chad MichelsDCI INC.</v>
      </c>
      <c r="G7661" s="150" t="str">
        <f t="shared" si="129"/>
        <v>Chad Michels</v>
      </c>
      <c r="H7661" s="149" t="s">
        <v>2751</v>
      </c>
      <c r="I7661">
        <v>40004282</v>
      </c>
      <c r="K7661" t="s">
        <v>15408</v>
      </c>
      <c r="L7661" t="s">
        <v>15409</v>
      </c>
      <c r="M7661" t="s">
        <v>12976</v>
      </c>
      <c r="N7661" t="s">
        <v>15410</v>
      </c>
      <c r="Q7661" t="s">
        <v>12415</v>
      </c>
      <c r="R7661" t="s">
        <v>12416</v>
      </c>
      <c r="S7661" t="s">
        <v>15411</v>
      </c>
      <c r="U7661" t="s">
        <v>12418</v>
      </c>
      <c r="W7661">
        <v>11</v>
      </c>
      <c r="X7661">
        <v>1</v>
      </c>
      <c r="Y7661" t="s">
        <v>12419</v>
      </c>
      <c r="Z7661" t="s">
        <v>12420</v>
      </c>
      <c r="AA7661" t="s">
        <v>12421</v>
      </c>
      <c r="AB7661" t="s">
        <v>12422</v>
      </c>
      <c r="AC7661">
        <v>2</v>
      </c>
      <c r="AD7661" s="123">
        <v>39111</v>
      </c>
      <c r="AE7661" t="s">
        <v>12423</v>
      </c>
      <c r="AG7661">
        <v>40004282</v>
      </c>
      <c r="AL7661" t="s">
        <v>12422</v>
      </c>
      <c r="AN7661">
        <v>2414510401</v>
      </c>
      <c r="AO7661">
        <v>16</v>
      </c>
      <c r="AP7661" t="s">
        <v>12424</v>
      </c>
      <c r="AQ7661" t="s">
        <v>11408</v>
      </c>
      <c r="AR7661">
        <v>4100</v>
      </c>
      <c r="AS7661" t="s">
        <v>12491</v>
      </c>
      <c r="AT7661">
        <v>0</v>
      </c>
      <c r="AV7661" t="s">
        <v>2751</v>
      </c>
      <c r="AW7661">
        <v>116100</v>
      </c>
    </row>
    <row r="7662" spans="1:49" x14ac:dyDescent="0.25">
      <c r="A7662">
        <v>4100</v>
      </c>
      <c r="B7662">
        <v>30050</v>
      </c>
      <c r="C7662">
        <v>4024</v>
      </c>
      <c r="D7662">
        <v>415</v>
      </c>
      <c r="E7662" s="124" t="s">
        <v>15237</v>
      </c>
      <c r="F7662" t="str">
        <f t="shared" si="130"/>
        <v>Chad MichelsDELTA INDUSTRIAL SERVICES, INC.</v>
      </c>
      <c r="G7662" s="150" t="str">
        <f t="shared" si="129"/>
        <v>Chad Michels</v>
      </c>
      <c r="H7662" s="149" t="s">
        <v>2795</v>
      </c>
      <c r="I7662">
        <v>40006832</v>
      </c>
      <c r="J7662" t="s">
        <v>15412</v>
      </c>
      <c r="K7662" t="s">
        <v>15413</v>
      </c>
      <c r="L7662" t="s">
        <v>15414</v>
      </c>
      <c r="M7662" t="s">
        <v>12976</v>
      </c>
      <c r="N7662" t="s">
        <v>15415</v>
      </c>
      <c r="Q7662" t="s">
        <v>12415</v>
      </c>
      <c r="R7662" t="s">
        <v>12416</v>
      </c>
      <c r="S7662" t="s">
        <v>15416</v>
      </c>
      <c r="U7662" t="s">
        <v>12418</v>
      </c>
      <c r="W7662">
        <v>11</v>
      </c>
      <c r="X7662">
        <v>0</v>
      </c>
      <c r="Y7662" t="s">
        <v>12472</v>
      </c>
      <c r="Z7662" t="s">
        <v>12420</v>
      </c>
      <c r="AA7662" t="s">
        <v>12429</v>
      </c>
      <c r="AB7662" t="s">
        <v>12422</v>
      </c>
      <c r="AC7662">
        <v>2</v>
      </c>
      <c r="AD7662" s="123">
        <v>41073</v>
      </c>
      <c r="AE7662" t="s">
        <v>12431</v>
      </c>
      <c r="AG7662">
        <v>40006832</v>
      </c>
      <c r="AL7662" t="s">
        <v>12422</v>
      </c>
      <c r="AN7662">
        <v>2400327661</v>
      </c>
      <c r="AO7662">
        <v>16</v>
      </c>
      <c r="AP7662" t="s">
        <v>12424</v>
      </c>
      <c r="AQ7662" t="s">
        <v>11408</v>
      </c>
      <c r="AR7662">
        <v>4100</v>
      </c>
      <c r="AT7662">
        <v>0</v>
      </c>
      <c r="AV7662" t="s">
        <v>15417</v>
      </c>
      <c r="AW7662">
        <v>116100</v>
      </c>
    </row>
    <row r="7663" spans="1:49" x14ac:dyDescent="0.25">
      <c r="A7663">
        <v>4100</v>
      </c>
      <c r="B7663">
        <v>30050</v>
      </c>
      <c r="C7663">
        <v>4024</v>
      </c>
      <c r="D7663">
        <v>415</v>
      </c>
      <c r="E7663" s="124" t="s">
        <v>15237</v>
      </c>
      <c r="F7663" t="str">
        <f t="shared" si="130"/>
        <v>Chad MichelsDELUXE CORPORATION</v>
      </c>
      <c r="G7663" s="150" t="str">
        <f t="shared" ref="G7663:G7726" si="131">RIGHT(E7663,LEN(E7663)-3)</f>
        <v>Chad Michels</v>
      </c>
      <c r="H7663" s="149" t="s">
        <v>2805</v>
      </c>
      <c r="I7663">
        <v>40006286</v>
      </c>
      <c r="K7663" t="s">
        <v>15418</v>
      </c>
      <c r="L7663" t="s">
        <v>15419</v>
      </c>
      <c r="M7663" t="s">
        <v>12976</v>
      </c>
      <c r="N7663">
        <v>55126</v>
      </c>
      <c r="Q7663" t="s">
        <v>12415</v>
      </c>
      <c r="R7663" t="s">
        <v>12416</v>
      </c>
      <c r="S7663" t="s">
        <v>15420</v>
      </c>
      <c r="U7663" t="s">
        <v>12418</v>
      </c>
      <c r="W7663">
        <v>11</v>
      </c>
      <c r="X7663">
        <v>1</v>
      </c>
      <c r="Y7663" t="s">
        <v>12419</v>
      </c>
      <c r="Z7663" t="s">
        <v>12420</v>
      </c>
      <c r="AA7663" t="s">
        <v>12429</v>
      </c>
      <c r="AB7663" t="s">
        <v>12422</v>
      </c>
      <c r="AC7663">
        <v>2</v>
      </c>
      <c r="AD7663" s="123">
        <v>40284</v>
      </c>
      <c r="AE7663" t="s">
        <v>12431</v>
      </c>
      <c r="AG7663">
        <v>40006286</v>
      </c>
      <c r="AL7663" t="s">
        <v>12422</v>
      </c>
      <c r="AN7663">
        <v>2412309501</v>
      </c>
      <c r="AO7663">
        <v>16</v>
      </c>
      <c r="AP7663" t="s">
        <v>12424</v>
      </c>
      <c r="AQ7663" t="s">
        <v>11408</v>
      </c>
      <c r="AR7663">
        <v>4100</v>
      </c>
      <c r="AT7663">
        <v>0</v>
      </c>
      <c r="AV7663" t="s">
        <v>15421</v>
      </c>
      <c r="AW7663">
        <v>116100</v>
      </c>
    </row>
    <row r="7664" spans="1:49" x14ac:dyDescent="0.25">
      <c r="A7664">
        <v>4100</v>
      </c>
      <c r="B7664">
        <v>30050</v>
      </c>
      <c r="C7664">
        <v>4024</v>
      </c>
      <c r="D7664">
        <v>415</v>
      </c>
      <c r="E7664" s="124" t="s">
        <v>15237</v>
      </c>
      <c r="F7664" t="str">
        <f t="shared" si="130"/>
        <v>Chad MichelsDURA SUPREME</v>
      </c>
      <c r="G7664" s="150" t="str">
        <f t="shared" si="131"/>
        <v>Chad Michels</v>
      </c>
      <c r="H7664" s="149" t="s">
        <v>3022</v>
      </c>
      <c r="I7664">
        <v>40002378</v>
      </c>
      <c r="K7664" t="s">
        <v>15422</v>
      </c>
      <c r="L7664" t="s">
        <v>15423</v>
      </c>
      <c r="M7664" t="s">
        <v>12976</v>
      </c>
      <c r="N7664" t="s">
        <v>15424</v>
      </c>
      <c r="Q7664" t="s">
        <v>12415</v>
      </c>
      <c r="R7664" t="s">
        <v>12416</v>
      </c>
      <c r="S7664" t="s">
        <v>15425</v>
      </c>
      <c r="U7664" t="s">
        <v>12418</v>
      </c>
      <c r="W7664">
        <v>11</v>
      </c>
      <c r="X7664">
        <v>1</v>
      </c>
      <c r="Y7664" t="s">
        <v>12419</v>
      </c>
      <c r="Z7664" t="s">
        <v>12420</v>
      </c>
      <c r="AA7664" t="s">
        <v>12421</v>
      </c>
      <c r="AB7664" t="s">
        <v>12422</v>
      </c>
      <c r="AC7664">
        <v>2</v>
      </c>
      <c r="AD7664" s="123">
        <v>39111</v>
      </c>
      <c r="AE7664" t="s">
        <v>12423</v>
      </c>
      <c r="AG7664">
        <v>40002378</v>
      </c>
      <c r="AL7664" t="s">
        <v>12422</v>
      </c>
      <c r="AN7664">
        <v>2417127231</v>
      </c>
      <c r="AO7664">
        <v>16</v>
      </c>
      <c r="AP7664" t="s">
        <v>12424</v>
      </c>
      <c r="AQ7664" t="s">
        <v>11408</v>
      </c>
      <c r="AR7664">
        <v>4100</v>
      </c>
      <c r="AS7664" t="s">
        <v>12491</v>
      </c>
      <c r="AT7664">
        <v>0</v>
      </c>
      <c r="AV7664" t="s">
        <v>15426</v>
      </c>
      <c r="AW7664">
        <v>116100</v>
      </c>
    </row>
    <row r="7665" spans="1:49" x14ac:dyDescent="0.25">
      <c r="A7665">
        <v>4100</v>
      </c>
      <c r="B7665">
        <v>30050</v>
      </c>
      <c r="C7665">
        <v>4024</v>
      </c>
      <c r="D7665">
        <v>415</v>
      </c>
      <c r="E7665" s="124" t="s">
        <v>15237</v>
      </c>
      <c r="F7665" t="str">
        <f t="shared" si="130"/>
        <v>Chad MichelsECKHART, INC.</v>
      </c>
      <c r="G7665" s="150" t="str">
        <f t="shared" si="131"/>
        <v>Chad Michels</v>
      </c>
      <c r="H7665" s="149" t="s">
        <v>3101</v>
      </c>
      <c r="I7665">
        <v>40008775</v>
      </c>
      <c r="K7665" t="s">
        <v>15427</v>
      </c>
      <c r="L7665" t="s">
        <v>15338</v>
      </c>
      <c r="M7665" t="s">
        <v>12976</v>
      </c>
      <c r="N7665">
        <v>55447</v>
      </c>
      <c r="Q7665" t="s">
        <v>12415</v>
      </c>
      <c r="R7665" t="s">
        <v>12416</v>
      </c>
      <c r="S7665" t="s">
        <v>15428</v>
      </c>
      <c r="U7665" t="s">
        <v>12418</v>
      </c>
      <c r="W7665">
        <v>11</v>
      </c>
      <c r="X7665">
        <v>0</v>
      </c>
      <c r="Y7665" t="s">
        <v>12419</v>
      </c>
      <c r="Z7665" t="s">
        <v>12420</v>
      </c>
      <c r="AA7665" t="s">
        <v>12485</v>
      </c>
      <c r="AB7665" t="s">
        <v>12430</v>
      </c>
      <c r="AC7665">
        <v>2</v>
      </c>
      <c r="AD7665" s="123">
        <v>43839</v>
      </c>
      <c r="AE7665" t="s">
        <v>12486</v>
      </c>
      <c r="AG7665">
        <v>40008775</v>
      </c>
      <c r="AL7665" t="s">
        <v>12430</v>
      </c>
      <c r="AN7665">
        <v>2405308401</v>
      </c>
      <c r="AO7665">
        <v>16</v>
      </c>
      <c r="AP7665" t="s">
        <v>12424</v>
      </c>
      <c r="AQ7665" t="s">
        <v>11408</v>
      </c>
      <c r="AR7665">
        <v>4100</v>
      </c>
      <c r="AT7665">
        <v>0</v>
      </c>
      <c r="AV7665" t="s">
        <v>15429</v>
      </c>
      <c r="AW7665">
        <v>116100</v>
      </c>
    </row>
    <row r="7666" spans="1:49" x14ac:dyDescent="0.25">
      <c r="A7666">
        <v>4100</v>
      </c>
      <c r="B7666">
        <v>30050</v>
      </c>
      <c r="C7666">
        <v>4024</v>
      </c>
      <c r="D7666">
        <v>415</v>
      </c>
      <c r="E7666" s="124" t="s">
        <v>15237</v>
      </c>
      <c r="F7666" t="str">
        <f t="shared" si="130"/>
        <v>Chad MichelsEDCO FOOD PRODUCTS,INC</v>
      </c>
      <c r="G7666" s="150" t="str">
        <f t="shared" si="131"/>
        <v>Chad Michels</v>
      </c>
      <c r="H7666" s="149" t="s">
        <v>3109</v>
      </c>
      <c r="I7666">
        <v>40003201</v>
      </c>
      <c r="K7666" t="s">
        <v>15430</v>
      </c>
      <c r="L7666" t="s">
        <v>15269</v>
      </c>
      <c r="M7666" t="s">
        <v>14186</v>
      </c>
      <c r="N7666" t="s">
        <v>15431</v>
      </c>
      <c r="Q7666" t="s">
        <v>12415</v>
      </c>
      <c r="R7666" t="s">
        <v>12416</v>
      </c>
      <c r="S7666" t="s">
        <v>15432</v>
      </c>
      <c r="U7666" t="s">
        <v>12418</v>
      </c>
      <c r="W7666">
        <v>11</v>
      </c>
      <c r="X7666">
        <v>0</v>
      </c>
      <c r="Y7666" t="s">
        <v>12419</v>
      </c>
      <c r="Z7666" t="s">
        <v>12420</v>
      </c>
      <c r="AA7666" t="s">
        <v>12421</v>
      </c>
      <c r="AB7666" t="s">
        <v>12422</v>
      </c>
      <c r="AC7666">
        <v>2</v>
      </c>
      <c r="AD7666" s="123">
        <v>39111</v>
      </c>
      <c r="AE7666" t="s">
        <v>12423</v>
      </c>
      <c r="AG7666">
        <v>40003201</v>
      </c>
      <c r="AL7666" t="s">
        <v>12422</v>
      </c>
      <c r="AN7666">
        <v>5000903601</v>
      </c>
      <c r="AO7666">
        <v>16</v>
      </c>
      <c r="AP7666" t="s">
        <v>12424</v>
      </c>
      <c r="AQ7666" t="s">
        <v>11408</v>
      </c>
      <c r="AR7666">
        <v>4100</v>
      </c>
      <c r="AS7666" t="s">
        <v>12491</v>
      </c>
      <c r="AT7666">
        <v>2005</v>
      </c>
      <c r="AV7666" t="s">
        <v>15433</v>
      </c>
      <c r="AW7666">
        <v>116100</v>
      </c>
    </row>
    <row r="7667" spans="1:49" x14ac:dyDescent="0.25">
      <c r="A7667">
        <v>4100</v>
      </c>
      <c r="B7667">
        <v>30050</v>
      </c>
      <c r="C7667">
        <v>4024</v>
      </c>
      <c r="D7667">
        <v>415</v>
      </c>
      <c r="E7667" s="124" t="s">
        <v>15237</v>
      </c>
      <c r="F7667" t="str">
        <f t="shared" si="130"/>
        <v>Chad MichelsELITE LINE SERVICES</v>
      </c>
      <c r="G7667" s="150" t="str">
        <f t="shared" si="131"/>
        <v>Chad Michels</v>
      </c>
      <c r="H7667" s="149" t="s">
        <v>3150</v>
      </c>
      <c r="I7667">
        <v>47200025</v>
      </c>
      <c r="K7667" t="s">
        <v>15262</v>
      </c>
      <c r="L7667" t="s">
        <v>15238</v>
      </c>
      <c r="M7667" t="s">
        <v>12976</v>
      </c>
      <c r="N7667">
        <v>55111</v>
      </c>
      <c r="Q7667" t="s">
        <v>12415</v>
      </c>
      <c r="R7667" t="s">
        <v>12416</v>
      </c>
      <c r="S7667" t="s">
        <v>15434</v>
      </c>
      <c r="T7667">
        <v>310792</v>
      </c>
      <c r="U7667" t="s">
        <v>12418</v>
      </c>
      <c r="W7667">
        <v>11</v>
      </c>
      <c r="X7667">
        <v>1</v>
      </c>
      <c r="Y7667" t="s">
        <v>12419</v>
      </c>
      <c r="Z7667" t="s">
        <v>12420</v>
      </c>
      <c r="AA7667" t="s">
        <v>12429</v>
      </c>
      <c r="AB7667" t="s">
        <v>12422</v>
      </c>
      <c r="AC7667">
        <v>2</v>
      </c>
      <c r="AD7667" s="123">
        <v>39126</v>
      </c>
      <c r="AE7667" t="s">
        <v>13431</v>
      </c>
      <c r="AG7667">
        <v>47200025</v>
      </c>
      <c r="AL7667" t="s">
        <v>12422</v>
      </c>
      <c r="AN7667">
        <v>2412328841</v>
      </c>
      <c r="AO7667">
        <v>16</v>
      </c>
      <c r="AP7667" t="s">
        <v>12424</v>
      </c>
      <c r="AQ7667" t="s">
        <v>11408</v>
      </c>
      <c r="AR7667">
        <v>4100</v>
      </c>
      <c r="AS7667" t="s">
        <v>12491</v>
      </c>
      <c r="AT7667">
        <v>0</v>
      </c>
      <c r="AV7667" t="s">
        <v>14794</v>
      </c>
      <c r="AW7667">
        <v>116100</v>
      </c>
    </row>
    <row r="7668" spans="1:49" x14ac:dyDescent="0.25">
      <c r="A7668">
        <v>4100</v>
      </c>
      <c r="B7668">
        <v>30050</v>
      </c>
      <c r="C7668">
        <v>4024</v>
      </c>
      <c r="D7668">
        <v>415</v>
      </c>
      <c r="E7668" s="124" t="s">
        <v>15237</v>
      </c>
      <c r="F7668" t="str">
        <f t="shared" si="130"/>
        <v>Chad MichelsELITE LINE SERVICES - MINNEAPOLIS</v>
      </c>
      <c r="G7668" s="150" t="str">
        <f t="shared" si="131"/>
        <v>Chad Michels</v>
      </c>
      <c r="H7668" s="149" t="s">
        <v>13540</v>
      </c>
      <c r="I7668">
        <v>40005027</v>
      </c>
      <c r="J7668" t="s">
        <v>15435</v>
      </c>
      <c r="K7668" t="s">
        <v>15436</v>
      </c>
      <c r="L7668" t="s">
        <v>14859</v>
      </c>
      <c r="M7668" t="s">
        <v>12976</v>
      </c>
      <c r="N7668">
        <v>55450</v>
      </c>
      <c r="Q7668" t="s">
        <v>12415</v>
      </c>
      <c r="R7668" t="s">
        <v>12416</v>
      </c>
      <c r="S7668" t="s">
        <v>15434</v>
      </c>
      <c r="T7668">
        <v>310792</v>
      </c>
      <c r="U7668" t="s">
        <v>12418</v>
      </c>
      <c r="W7668">
        <v>11</v>
      </c>
      <c r="X7668">
        <v>1</v>
      </c>
      <c r="Y7668" t="s">
        <v>12419</v>
      </c>
      <c r="Z7668" t="s">
        <v>12420</v>
      </c>
      <c r="AA7668" t="s">
        <v>12429</v>
      </c>
      <c r="AB7668" t="s">
        <v>12422</v>
      </c>
      <c r="AC7668">
        <v>2</v>
      </c>
      <c r="AD7668" s="123">
        <v>39141</v>
      </c>
      <c r="AE7668" t="s">
        <v>13431</v>
      </c>
      <c r="AG7668">
        <v>40005027</v>
      </c>
      <c r="AL7668" t="s">
        <v>12422</v>
      </c>
      <c r="AN7668">
        <v>2405308801</v>
      </c>
      <c r="AO7668">
        <v>16</v>
      </c>
      <c r="AP7668" t="s">
        <v>12424</v>
      </c>
      <c r="AQ7668" t="s">
        <v>11408</v>
      </c>
      <c r="AR7668">
        <v>4100</v>
      </c>
      <c r="AT7668">
        <v>0</v>
      </c>
      <c r="AV7668" t="s">
        <v>14794</v>
      </c>
      <c r="AW7668">
        <v>116100</v>
      </c>
    </row>
    <row r="7669" spans="1:49" x14ac:dyDescent="0.25">
      <c r="A7669">
        <v>4100</v>
      </c>
      <c r="B7669">
        <v>30050</v>
      </c>
      <c r="C7669">
        <v>4024</v>
      </c>
      <c r="D7669">
        <v>415</v>
      </c>
      <c r="E7669" s="124" t="s">
        <v>15237</v>
      </c>
      <c r="F7669" t="str">
        <f t="shared" si="130"/>
        <v>Chad MichelsENDRIES INTERNATIONAL INC</v>
      </c>
      <c r="G7669" s="150" t="str">
        <f t="shared" si="131"/>
        <v>Chad Michels</v>
      </c>
      <c r="H7669" s="149" t="s">
        <v>3194</v>
      </c>
      <c r="I7669">
        <v>40005369</v>
      </c>
      <c r="J7669" t="s">
        <v>14275</v>
      </c>
      <c r="K7669" t="s">
        <v>15437</v>
      </c>
      <c r="L7669" t="s">
        <v>15438</v>
      </c>
      <c r="M7669" t="s">
        <v>14186</v>
      </c>
      <c r="N7669" t="s">
        <v>15439</v>
      </c>
      <c r="Q7669" t="s">
        <v>12415</v>
      </c>
      <c r="R7669" t="s">
        <v>12416</v>
      </c>
      <c r="S7669" t="s">
        <v>15440</v>
      </c>
      <c r="U7669" t="s">
        <v>12418</v>
      </c>
      <c r="W7669">
        <v>11</v>
      </c>
      <c r="X7669">
        <v>1</v>
      </c>
      <c r="Y7669" t="s">
        <v>12472</v>
      </c>
      <c r="Z7669" t="s">
        <v>12420</v>
      </c>
      <c r="AA7669" t="s">
        <v>12429</v>
      </c>
      <c r="AB7669" t="s">
        <v>12422</v>
      </c>
      <c r="AC7669">
        <v>2</v>
      </c>
      <c r="AD7669" s="123">
        <v>39486</v>
      </c>
      <c r="AE7669" t="s">
        <v>12538</v>
      </c>
      <c r="AG7669">
        <v>40005369</v>
      </c>
      <c r="AL7669" t="s">
        <v>12422</v>
      </c>
      <c r="AN7669">
        <v>5001513501</v>
      </c>
      <c r="AO7669">
        <v>16</v>
      </c>
      <c r="AP7669" t="s">
        <v>12424</v>
      </c>
      <c r="AQ7669" t="s">
        <v>11408</v>
      </c>
      <c r="AR7669">
        <v>4100</v>
      </c>
      <c r="AS7669" t="s">
        <v>12491</v>
      </c>
      <c r="AT7669">
        <v>0</v>
      </c>
      <c r="AV7669" t="s">
        <v>15441</v>
      </c>
      <c r="AW7669">
        <v>116100</v>
      </c>
    </row>
    <row r="7670" spans="1:49" x14ac:dyDescent="0.25">
      <c r="A7670">
        <v>4100</v>
      </c>
      <c r="B7670">
        <v>30050</v>
      </c>
      <c r="C7670">
        <v>4024</v>
      </c>
      <c r="D7670">
        <v>417</v>
      </c>
      <c r="E7670" s="124" t="s">
        <v>15237</v>
      </c>
      <c r="F7670" t="str">
        <f t="shared" si="130"/>
        <v>Chad MichelsFAST GLOBAL SOLUTIONS, INC</v>
      </c>
      <c r="G7670" s="150" t="str">
        <f t="shared" si="131"/>
        <v>Chad Michels</v>
      </c>
      <c r="H7670" s="149" t="s">
        <v>3356</v>
      </c>
      <c r="I7670">
        <v>40006429</v>
      </c>
      <c r="L7670" t="s">
        <v>15442</v>
      </c>
      <c r="M7670" t="s">
        <v>12976</v>
      </c>
      <c r="O7670">
        <v>249</v>
      </c>
      <c r="P7670">
        <v>56334</v>
      </c>
      <c r="Q7670" t="s">
        <v>12415</v>
      </c>
      <c r="R7670" t="s">
        <v>12416</v>
      </c>
      <c r="S7670" t="s">
        <v>15443</v>
      </c>
      <c r="U7670" t="s">
        <v>12418</v>
      </c>
      <c r="W7670">
        <v>11</v>
      </c>
      <c r="X7670">
        <v>0</v>
      </c>
      <c r="Y7670" t="s">
        <v>12419</v>
      </c>
      <c r="Z7670" t="s">
        <v>12420</v>
      </c>
      <c r="AA7670" t="s">
        <v>12429</v>
      </c>
      <c r="AB7670" t="s">
        <v>12422</v>
      </c>
      <c r="AC7670">
        <v>2</v>
      </c>
      <c r="AD7670" s="123">
        <v>40512</v>
      </c>
      <c r="AE7670" t="s">
        <v>12431</v>
      </c>
      <c r="AG7670">
        <v>40006429</v>
      </c>
      <c r="AL7670" t="s">
        <v>12422</v>
      </c>
      <c r="AN7670">
        <v>2412104301</v>
      </c>
      <c r="AO7670">
        <v>16</v>
      </c>
      <c r="AP7670" t="s">
        <v>12424</v>
      </c>
      <c r="AQ7670" t="s">
        <v>11408</v>
      </c>
      <c r="AR7670">
        <v>4100</v>
      </c>
      <c r="AT7670">
        <v>0</v>
      </c>
      <c r="AV7670" t="s">
        <v>15444</v>
      </c>
      <c r="AW7670">
        <v>116100</v>
      </c>
    </row>
    <row r="7671" spans="1:49" x14ac:dyDescent="0.25">
      <c r="A7671">
        <v>4100</v>
      </c>
      <c r="B7671">
        <v>30050</v>
      </c>
      <c r="C7671">
        <v>4024</v>
      </c>
      <c r="D7671">
        <v>415</v>
      </c>
      <c r="E7671" s="124" t="s">
        <v>15237</v>
      </c>
      <c r="F7671" t="str">
        <f t="shared" si="130"/>
        <v>Chad MichelsFASTENAL</v>
      </c>
      <c r="G7671" s="150" t="str">
        <f t="shared" si="131"/>
        <v>Chad Michels</v>
      </c>
      <c r="H7671" s="149" t="s">
        <v>3357</v>
      </c>
      <c r="I7671">
        <v>40004272</v>
      </c>
      <c r="K7671" t="s">
        <v>15445</v>
      </c>
      <c r="L7671" t="s">
        <v>15446</v>
      </c>
      <c r="M7671" t="s">
        <v>12976</v>
      </c>
      <c r="N7671">
        <v>55987</v>
      </c>
      <c r="Q7671" t="s">
        <v>12415</v>
      </c>
      <c r="R7671" t="s">
        <v>12416</v>
      </c>
      <c r="S7671" t="s">
        <v>15447</v>
      </c>
      <c r="U7671" t="s">
        <v>12418</v>
      </c>
      <c r="W7671">
        <v>11</v>
      </c>
      <c r="X7671">
        <v>1</v>
      </c>
      <c r="Y7671" t="s">
        <v>12419</v>
      </c>
      <c r="Z7671" t="s">
        <v>12420</v>
      </c>
      <c r="AA7671" t="s">
        <v>12421</v>
      </c>
      <c r="AB7671" t="s">
        <v>12422</v>
      </c>
      <c r="AC7671">
        <v>2</v>
      </c>
      <c r="AD7671" s="123">
        <v>39111</v>
      </c>
      <c r="AE7671" t="s">
        <v>12423</v>
      </c>
      <c r="AG7671">
        <v>40004272</v>
      </c>
      <c r="AL7671" t="s">
        <v>12422</v>
      </c>
      <c r="AN7671">
        <v>2416912501</v>
      </c>
      <c r="AO7671">
        <v>16</v>
      </c>
      <c r="AP7671" t="s">
        <v>12424</v>
      </c>
      <c r="AQ7671" t="s">
        <v>11408</v>
      </c>
      <c r="AR7671">
        <v>4100</v>
      </c>
      <c r="AT7671">
        <v>2005</v>
      </c>
      <c r="AV7671" t="s">
        <v>3357</v>
      </c>
      <c r="AW7671">
        <v>116100</v>
      </c>
    </row>
    <row r="7672" spans="1:49" x14ac:dyDescent="0.25">
      <c r="A7672">
        <v>4100</v>
      </c>
      <c r="B7672">
        <v>30050</v>
      </c>
      <c r="C7672">
        <v>4024</v>
      </c>
      <c r="D7672">
        <v>415</v>
      </c>
      <c r="E7672" s="124" t="s">
        <v>15237</v>
      </c>
      <c r="F7672" t="str">
        <f t="shared" si="130"/>
        <v>Chad MichelsFASTENAL CO - DO NOT MAIL INVOICES</v>
      </c>
      <c r="G7672" s="150" t="str">
        <f t="shared" si="131"/>
        <v>Chad Michels</v>
      </c>
      <c r="H7672" s="149" t="s">
        <v>3359</v>
      </c>
      <c r="I7672">
        <v>40006868</v>
      </c>
      <c r="J7672" t="s">
        <v>15448</v>
      </c>
      <c r="L7672" t="s">
        <v>15446</v>
      </c>
      <c r="M7672" t="s">
        <v>12976</v>
      </c>
      <c r="O7672">
        <v>978</v>
      </c>
      <c r="P7672">
        <v>55987</v>
      </c>
      <c r="Q7672" t="s">
        <v>12415</v>
      </c>
      <c r="R7672" t="s">
        <v>12416</v>
      </c>
      <c r="S7672" t="s">
        <v>15449</v>
      </c>
      <c r="U7672" t="s">
        <v>12418</v>
      </c>
      <c r="W7672">
        <v>11</v>
      </c>
      <c r="X7672">
        <v>2</v>
      </c>
      <c r="Y7672" t="s">
        <v>12472</v>
      </c>
      <c r="Z7672" t="s">
        <v>12420</v>
      </c>
      <c r="AA7672" t="s">
        <v>14498</v>
      </c>
      <c r="AB7672" t="s">
        <v>12422</v>
      </c>
      <c r="AC7672">
        <v>2</v>
      </c>
      <c r="AD7672" s="123">
        <v>41115</v>
      </c>
      <c r="AE7672" t="s">
        <v>12431</v>
      </c>
      <c r="AG7672">
        <v>40006868</v>
      </c>
      <c r="AL7672" t="s">
        <v>12422</v>
      </c>
      <c r="AN7672">
        <v>2416912501</v>
      </c>
      <c r="AO7672">
        <v>16</v>
      </c>
      <c r="AP7672" t="s">
        <v>12424</v>
      </c>
      <c r="AQ7672" t="s">
        <v>11408</v>
      </c>
      <c r="AR7672">
        <v>4100</v>
      </c>
      <c r="AT7672">
        <v>0</v>
      </c>
      <c r="AV7672" t="s">
        <v>3357</v>
      </c>
      <c r="AW7672">
        <v>116100</v>
      </c>
    </row>
    <row r="7673" spans="1:49" x14ac:dyDescent="0.25">
      <c r="A7673">
        <v>4100</v>
      </c>
      <c r="B7673">
        <v>30050</v>
      </c>
      <c r="C7673">
        <v>4024</v>
      </c>
      <c r="D7673">
        <v>415</v>
      </c>
      <c r="E7673" s="124" t="s">
        <v>15237</v>
      </c>
      <c r="F7673" t="str">
        <f t="shared" si="130"/>
        <v>Chad MichelsFG PRODUCTS INC</v>
      </c>
      <c r="G7673" s="150" t="str">
        <f t="shared" si="131"/>
        <v>Chad Michels</v>
      </c>
      <c r="H7673" s="149" t="s">
        <v>3522</v>
      </c>
      <c r="I7673">
        <v>40005086</v>
      </c>
      <c r="K7673" t="s">
        <v>15450</v>
      </c>
      <c r="L7673" t="s">
        <v>15451</v>
      </c>
      <c r="M7673" t="s">
        <v>14186</v>
      </c>
      <c r="N7673">
        <v>54868</v>
      </c>
      <c r="Q7673" t="s">
        <v>12415</v>
      </c>
      <c r="R7673" t="s">
        <v>12416</v>
      </c>
      <c r="S7673" t="s">
        <v>15452</v>
      </c>
      <c r="U7673" t="s">
        <v>12418</v>
      </c>
      <c r="W7673">
        <v>11</v>
      </c>
      <c r="X7673">
        <v>0</v>
      </c>
      <c r="Y7673" t="s">
        <v>12765</v>
      </c>
      <c r="Z7673" t="s">
        <v>12420</v>
      </c>
      <c r="AA7673" t="s">
        <v>15453</v>
      </c>
      <c r="AB7673" t="s">
        <v>12422</v>
      </c>
      <c r="AC7673">
        <v>2</v>
      </c>
      <c r="AD7673" s="123">
        <v>39233</v>
      </c>
      <c r="AE7673" t="s">
        <v>12538</v>
      </c>
      <c r="AG7673">
        <v>40005086</v>
      </c>
      <c r="AL7673" t="s">
        <v>12422</v>
      </c>
      <c r="AN7673">
        <v>5000509701</v>
      </c>
      <c r="AO7673">
        <v>16</v>
      </c>
      <c r="AP7673" t="s">
        <v>12424</v>
      </c>
      <c r="AQ7673" t="s">
        <v>11408</v>
      </c>
      <c r="AR7673">
        <v>4100</v>
      </c>
      <c r="AT7673">
        <v>0</v>
      </c>
      <c r="AV7673" t="s">
        <v>15454</v>
      </c>
      <c r="AW7673">
        <v>116100</v>
      </c>
    </row>
    <row r="7674" spans="1:49" x14ac:dyDescent="0.25">
      <c r="A7674">
        <v>4100</v>
      </c>
      <c r="B7674">
        <v>30050</v>
      </c>
      <c r="C7674">
        <v>4024</v>
      </c>
      <c r="D7674">
        <v>415</v>
      </c>
      <c r="E7674" s="124" t="s">
        <v>15237</v>
      </c>
      <c r="F7674" t="str">
        <f t="shared" si="130"/>
        <v>Chad MichelsFITESA NONWOVEN INC</v>
      </c>
      <c r="G7674" s="150" t="str">
        <f t="shared" si="131"/>
        <v>Chad Michels</v>
      </c>
      <c r="H7674" s="149" t="s">
        <v>3559</v>
      </c>
      <c r="I7674">
        <v>40005329</v>
      </c>
      <c r="J7674" t="s">
        <v>15455</v>
      </c>
      <c r="K7674" t="s">
        <v>15456</v>
      </c>
      <c r="L7674" t="s">
        <v>15457</v>
      </c>
      <c r="M7674" t="s">
        <v>47</v>
      </c>
      <c r="N7674">
        <v>29681</v>
      </c>
      <c r="Q7674" t="s">
        <v>12415</v>
      </c>
      <c r="R7674" t="s">
        <v>12416</v>
      </c>
      <c r="S7674" t="s">
        <v>15458</v>
      </c>
      <c r="U7674" t="s">
        <v>12418</v>
      </c>
      <c r="W7674">
        <v>11</v>
      </c>
      <c r="X7674">
        <v>1</v>
      </c>
      <c r="Y7674" t="s">
        <v>12472</v>
      </c>
      <c r="Z7674" t="s">
        <v>12420</v>
      </c>
      <c r="AA7674" t="s">
        <v>12429</v>
      </c>
      <c r="AB7674" t="s">
        <v>12422</v>
      </c>
      <c r="AC7674">
        <v>2</v>
      </c>
      <c r="AD7674" s="123">
        <v>39443</v>
      </c>
      <c r="AE7674" t="s">
        <v>12538</v>
      </c>
      <c r="AG7674">
        <v>40005329</v>
      </c>
      <c r="AL7674" t="s">
        <v>12422</v>
      </c>
      <c r="AN7674">
        <v>4104508301</v>
      </c>
      <c r="AO7674">
        <v>16</v>
      </c>
      <c r="AP7674" t="s">
        <v>12424</v>
      </c>
      <c r="AQ7674" t="s">
        <v>11408</v>
      </c>
      <c r="AR7674">
        <v>4100</v>
      </c>
      <c r="AT7674">
        <v>0</v>
      </c>
      <c r="AV7674" t="s">
        <v>15459</v>
      </c>
      <c r="AW7674">
        <v>116100</v>
      </c>
    </row>
    <row r="7675" spans="1:49" x14ac:dyDescent="0.25">
      <c r="A7675">
        <v>4100</v>
      </c>
      <c r="B7675">
        <v>30050</v>
      </c>
      <c r="C7675">
        <v>4024</v>
      </c>
      <c r="D7675">
        <v>415</v>
      </c>
      <c r="E7675" s="124" t="s">
        <v>15237</v>
      </c>
      <c r="F7675" t="str">
        <f t="shared" si="130"/>
        <v>Chad MichelsFOOD PROCESS SYSTEMS INC.</v>
      </c>
      <c r="G7675" s="150" t="str">
        <f t="shared" si="131"/>
        <v>Chad Michels</v>
      </c>
      <c r="H7675" s="149" t="s">
        <v>3646</v>
      </c>
      <c r="I7675">
        <v>40007163</v>
      </c>
      <c r="L7675" t="s">
        <v>12846</v>
      </c>
      <c r="M7675" t="s">
        <v>14186</v>
      </c>
      <c r="O7675">
        <v>327</v>
      </c>
      <c r="P7675">
        <v>53555</v>
      </c>
      <c r="Q7675" t="s">
        <v>12415</v>
      </c>
      <c r="R7675" t="s">
        <v>12416</v>
      </c>
      <c r="S7675" t="s">
        <v>15460</v>
      </c>
      <c r="U7675" t="s">
        <v>12418</v>
      </c>
      <c r="W7675">
        <v>11</v>
      </c>
      <c r="X7675">
        <v>0</v>
      </c>
      <c r="Y7675" t="s">
        <v>12419</v>
      </c>
      <c r="Z7675" t="s">
        <v>12420</v>
      </c>
      <c r="AA7675" t="s">
        <v>12429</v>
      </c>
      <c r="AB7675" t="s">
        <v>12422</v>
      </c>
      <c r="AC7675">
        <v>2</v>
      </c>
      <c r="AD7675" s="123">
        <v>41508</v>
      </c>
      <c r="AE7675" t="s">
        <v>12431</v>
      </c>
      <c r="AG7675">
        <v>40007163</v>
      </c>
      <c r="AL7675" t="s">
        <v>12422</v>
      </c>
      <c r="AN7675">
        <v>5002119031</v>
      </c>
      <c r="AO7675">
        <v>16</v>
      </c>
      <c r="AP7675" t="s">
        <v>12424</v>
      </c>
      <c r="AQ7675" t="s">
        <v>11408</v>
      </c>
      <c r="AR7675">
        <v>4100</v>
      </c>
      <c r="AT7675">
        <v>0</v>
      </c>
      <c r="AV7675" t="s">
        <v>15461</v>
      </c>
      <c r="AW7675">
        <v>116100</v>
      </c>
    </row>
    <row r="7676" spans="1:49" x14ac:dyDescent="0.25">
      <c r="A7676">
        <v>4100</v>
      </c>
      <c r="B7676">
        <v>30050</v>
      </c>
      <c r="C7676">
        <v>4024</v>
      </c>
      <c r="D7676">
        <v>415</v>
      </c>
      <c r="E7676" s="124" t="s">
        <v>15237</v>
      </c>
      <c r="F7676" t="str">
        <f t="shared" si="130"/>
        <v>Chad MichelsFORE-FRONT MECHANICAL, INC</v>
      </c>
      <c r="G7676" s="150" t="str">
        <f t="shared" si="131"/>
        <v>Chad Michels</v>
      </c>
      <c r="H7676" s="149" t="s">
        <v>3674</v>
      </c>
      <c r="I7676">
        <v>40007104</v>
      </c>
      <c r="K7676" t="s">
        <v>15462</v>
      </c>
      <c r="L7676" t="s">
        <v>15463</v>
      </c>
      <c r="M7676" t="s">
        <v>14186</v>
      </c>
      <c r="N7676">
        <v>54401</v>
      </c>
      <c r="Q7676" t="s">
        <v>12415</v>
      </c>
      <c r="R7676" t="s">
        <v>12416</v>
      </c>
      <c r="S7676" t="s">
        <v>15464</v>
      </c>
      <c r="U7676" t="s">
        <v>12418</v>
      </c>
      <c r="W7676">
        <v>11</v>
      </c>
      <c r="X7676">
        <v>2</v>
      </c>
      <c r="Y7676" t="s">
        <v>12419</v>
      </c>
      <c r="Z7676" t="s">
        <v>12420</v>
      </c>
      <c r="AA7676" t="s">
        <v>12429</v>
      </c>
      <c r="AB7676" t="s">
        <v>12422</v>
      </c>
      <c r="AC7676">
        <v>2</v>
      </c>
      <c r="AD7676" s="123">
        <v>41435</v>
      </c>
      <c r="AE7676" t="s">
        <v>12431</v>
      </c>
      <c r="AG7676">
        <v>40007104</v>
      </c>
      <c r="AL7676" t="s">
        <v>12422</v>
      </c>
      <c r="AN7676">
        <v>5007312501</v>
      </c>
      <c r="AO7676">
        <v>16</v>
      </c>
      <c r="AP7676" t="s">
        <v>12424</v>
      </c>
      <c r="AQ7676" t="s">
        <v>11408</v>
      </c>
      <c r="AR7676">
        <v>4100</v>
      </c>
      <c r="AT7676">
        <v>0</v>
      </c>
      <c r="AV7676" t="s">
        <v>15465</v>
      </c>
      <c r="AW7676">
        <v>116100</v>
      </c>
    </row>
    <row r="7677" spans="1:49" x14ac:dyDescent="0.25">
      <c r="A7677">
        <v>4100</v>
      </c>
      <c r="B7677">
        <v>30050</v>
      </c>
      <c r="C7677">
        <v>4024</v>
      </c>
      <c r="D7677">
        <v>415</v>
      </c>
      <c r="E7677" s="124" t="s">
        <v>15237</v>
      </c>
      <c r="F7677" t="str">
        <f t="shared" si="130"/>
        <v>Chad MichelsFOTH PRODUCTION SOLUTIONS, LLC</v>
      </c>
      <c r="G7677" s="150" t="str">
        <f t="shared" si="131"/>
        <v>Chad Michels</v>
      </c>
      <c r="H7677" s="149" t="s">
        <v>3699</v>
      </c>
      <c r="I7677">
        <v>40008397</v>
      </c>
      <c r="L7677" t="s">
        <v>15375</v>
      </c>
      <c r="M7677" t="s">
        <v>14186</v>
      </c>
      <c r="O7677">
        <v>5125</v>
      </c>
      <c r="P7677" t="s">
        <v>15466</v>
      </c>
      <c r="Q7677" t="s">
        <v>12415</v>
      </c>
      <c r="R7677" t="s">
        <v>12416</v>
      </c>
      <c r="S7677" t="s">
        <v>15467</v>
      </c>
      <c r="U7677" t="s">
        <v>12418</v>
      </c>
      <c r="W7677">
        <v>11</v>
      </c>
      <c r="X7677">
        <v>0</v>
      </c>
      <c r="Y7677" t="s">
        <v>12419</v>
      </c>
      <c r="Z7677" t="s">
        <v>12420</v>
      </c>
      <c r="AA7677" t="s">
        <v>12429</v>
      </c>
      <c r="AB7677" t="s">
        <v>12422</v>
      </c>
      <c r="AC7677">
        <v>2</v>
      </c>
      <c r="AD7677" s="123">
        <v>43255</v>
      </c>
      <c r="AE7677" t="s">
        <v>12431</v>
      </c>
      <c r="AG7677">
        <v>40008397</v>
      </c>
      <c r="AL7677" t="s">
        <v>12422</v>
      </c>
      <c r="AN7677">
        <v>5000902201</v>
      </c>
      <c r="AO7677">
        <v>16</v>
      </c>
      <c r="AP7677" t="s">
        <v>12424</v>
      </c>
      <c r="AQ7677" t="s">
        <v>11408</v>
      </c>
      <c r="AR7677">
        <v>4100</v>
      </c>
      <c r="AT7677">
        <v>0</v>
      </c>
      <c r="AV7677" t="s">
        <v>15468</v>
      </c>
      <c r="AW7677">
        <v>116100</v>
      </c>
    </row>
    <row r="7678" spans="1:49" x14ac:dyDescent="0.25">
      <c r="A7678">
        <v>4100</v>
      </c>
      <c r="B7678">
        <v>30050</v>
      </c>
      <c r="C7678">
        <v>4024</v>
      </c>
      <c r="D7678">
        <v>415</v>
      </c>
      <c r="E7678" s="124" t="s">
        <v>15237</v>
      </c>
      <c r="F7678" t="str">
        <f t="shared" si="130"/>
        <v>Chad MichelsFOX VALLEY METAL FABRICATING, INC.</v>
      </c>
      <c r="G7678" s="150" t="str">
        <f t="shared" si="131"/>
        <v>Chad Michels</v>
      </c>
      <c r="H7678" s="149" t="s">
        <v>3702</v>
      </c>
      <c r="I7678">
        <v>40004204</v>
      </c>
      <c r="K7678" t="s">
        <v>15469</v>
      </c>
      <c r="L7678" t="s">
        <v>15371</v>
      </c>
      <c r="M7678" t="s">
        <v>14186</v>
      </c>
      <c r="N7678">
        <v>54913</v>
      </c>
      <c r="Q7678" t="s">
        <v>12415</v>
      </c>
      <c r="R7678" t="s">
        <v>12416</v>
      </c>
      <c r="S7678" t="s">
        <v>15470</v>
      </c>
      <c r="U7678" t="s">
        <v>12418</v>
      </c>
      <c r="W7678">
        <v>11</v>
      </c>
      <c r="X7678">
        <v>2</v>
      </c>
      <c r="Y7678" t="s">
        <v>12472</v>
      </c>
      <c r="Z7678" t="s">
        <v>12420</v>
      </c>
      <c r="AA7678" t="s">
        <v>12421</v>
      </c>
      <c r="AB7678" t="s">
        <v>12422</v>
      </c>
      <c r="AC7678">
        <v>2</v>
      </c>
      <c r="AD7678" s="123">
        <v>39111</v>
      </c>
      <c r="AE7678" t="s">
        <v>12423</v>
      </c>
      <c r="AG7678">
        <v>40004204</v>
      </c>
      <c r="AL7678" t="s">
        <v>12422</v>
      </c>
      <c r="AN7678">
        <v>5008700301</v>
      </c>
      <c r="AO7678">
        <v>16</v>
      </c>
      <c r="AP7678" t="s">
        <v>12424</v>
      </c>
      <c r="AQ7678" t="s">
        <v>11408</v>
      </c>
      <c r="AR7678">
        <v>4100</v>
      </c>
      <c r="AT7678">
        <v>2005</v>
      </c>
      <c r="AV7678" t="s">
        <v>15471</v>
      </c>
      <c r="AW7678">
        <v>116100</v>
      </c>
    </row>
    <row r="7679" spans="1:49" x14ac:dyDescent="0.25">
      <c r="A7679">
        <v>4100</v>
      </c>
      <c r="B7679">
        <v>30050</v>
      </c>
      <c r="C7679">
        <v>4024</v>
      </c>
      <c r="D7679">
        <v>415</v>
      </c>
      <c r="E7679" s="124" t="s">
        <v>15237</v>
      </c>
      <c r="F7679" t="str">
        <f t="shared" si="130"/>
        <v>Chad MichelsFRIESEN'S INC.</v>
      </c>
      <c r="G7679" s="150" t="str">
        <f t="shared" si="131"/>
        <v>Chad Michels</v>
      </c>
      <c r="H7679" s="149" t="s">
        <v>3743</v>
      </c>
      <c r="I7679">
        <v>40001516</v>
      </c>
      <c r="L7679" t="s">
        <v>15387</v>
      </c>
      <c r="M7679" t="s">
        <v>12976</v>
      </c>
      <c r="N7679" t="s">
        <v>15388</v>
      </c>
      <c r="O7679">
        <v>889</v>
      </c>
      <c r="P7679">
        <v>56502</v>
      </c>
      <c r="Q7679" t="s">
        <v>12415</v>
      </c>
      <c r="R7679" t="s">
        <v>12416</v>
      </c>
      <c r="S7679" t="s">
        <v>15472</v>
      </c>
      <c r="U7679" t="s">
        <v>12418</v>
      </c>
      <c r="W7679">
        <v>11</v>
      </c>
      <c r="X7679">
        <v>0</v>
      </c>
      <c r="Y7679" t="s">
        <v>12419</v>
      </c>
      <c r="Z7679" t="s">
        <v>12420</v>
      </c>
      <c r="AA7679" t="s">
        <v>12421</v>
      </c>
      <c r="AB7679" t="s">
        <v>12422</v>
      </c>
      <c r="AC7679">
        <v>2</v>
      </c>
      <c r="AD7679" s="123">
        <v>39111</v>
      </c>
      <c r="AE7679" t="s">
        <v>12423</v>
      </c>
      <c r="AG7679">
        <v>40001516</v>
      </c>
      <c r="AL7679" t="s">
        <v>12422</v>
      </c>
      <c r="AN7679">
        <v>2400503001</v>
      </c>
      <c r="AO7679">
        <v>16</v>
      </c>
      <c r="AP7679" t="s">
        <v>12424</v>
      </c>
      <c r="AQ7679" t="s">
        <v>11408</v>
      </c>
      <c r="AR7679">
        <v>4100</v>
      </c>
      <c r="AT7679">
        <v>0</v>
      </c>
      <c r="AV7679" t="s">
        <v>15473</v>
      </c>
      <c r="AW7679">
        <v>116100</v>
      </c>
    </row>
    <row r="7680" spans="1:49" x14ac:dyDescent="0.25">
      <c r="A7680">
        <v>4100</v>
      </c>
      <c r="B7680">
        <v>30050</v>
      </c>
      <c r="C7680">
        <v>4024</v>
      </c>
      <c r="D7680">
        <v>415</v>
      </c>
      <c r="E7680" s="124" t="s">
        <v>15237</v>
      </c>
      <c r="F7680" t="str">
        <f t="shared" si="130"/>
        <v>Chad MichelsG &amp; R DIVERSIFIED</v>
      </c>
      <c r="G7680" s="150" t="str">
        <f t="shared" si="131"/>
        <v>Chad Michels</v>
      </c>
      <c r="H7680" s="149" t="s">
        <v>3793</v>
      </c>
      <c r="I7680">
        <v>40002063</v>
      </c>
      <c r="K7680" t="s">
        <v>15474</v>
      </c>
      <c r="L7680" t="s">
        <v>15475</v>
      </c>
      <c r="M7680" t="s">
        <v>12976</v>
      </c>
      <c r="N7680" t="s">
        <v>15476</v>
      </c>
      <c r="Q7680" t="s">
        <v>12415</v>
      </c>
      <c r="R7680" t="s">
        <v>12416</v>
      </c>
      <c r="S7680" t="s">
        <v>15477</v>
      </c>
      <c r="U7680" t="s">
        <v>12418</v>
      </c>
      <c r="W7680">
        <v>11</v>
      </c>
      <c r="X7680">
        <v>2</v>
      </c>
      <c r="Y7680" t="s">
        <v>12419</v>
      </c>
      <c r="Z7680" t="s">
        <v>12420</v>
      </c>
      <c r="AA7680" t="s">
        <v>12421</v>
      </c>
      <c r="AB7680" t="s">
        <v>12422</v>
      </c>
      <c r="AC7680">
        <v>2</v>
      </c>
      <c r="AD7680" s="123">
        <v>39111</v>
      </c>
      <c r="AE7680" t="s">
        <v>12423</v>
      </c>
      <c r="AG7680">
        <v>40002063</v>
      </c>
      <c r="AL7680" t="s">
        <v>12422</v>
      </c>
      <c r="AN7680">
        <v>2416326731</v>
      </c>
      <c r="AO7680">
        <v>16</v>
      </c>
      <c r="AP7680" t="s">
        <v>12424</v>
      </c>
      <c r="AQ7680" t="s">
        <v>11408</v>
      </c>
      <c r="AR7680">
        <v>4100</v>
      </c>
      <c r="AS7680" t="s">
        <v>12491</v>
      </c>
      <c r="AT7680">
        <v>2005</v>
      </c>
      <c r="AV7680" t="s">
        <v>15478</v>
      </c>
      <c r="AW7680">
        <v>116100</v>
      </c>
    </row>
    <row r="7681" spans="1:49" x14ac:dyDescent="0.25">
      <c r="A7681">
        <v>4100</v>
      </c>
      <c r="B7681">
        <v>30050</v>
      </c>
      <c r="C7681">
        <v>4024</v>
      </c>
      <c r="D7681">
        <v>415</v>
      </c>
      <c r="E7681" s="124" t="s">
        <v>15237</v>
      </c>
      <c r="F7681" t="str">
        <f t="shared" si="130"/>
        <v>Chad MichelsGE MEDICAL SYSTEMS I.T.-EL PASO</v>
      </c>
      <c r="G7681" s="150" t="str">
        <f t="shared" si="131"/>
        <v>Chad Michels</v>
      </c>
      <c r="H7681" s="149" t="s">
        <v>3841</v>
      </c>
      <c r="I7681">
        <v>40004283</v>
      </c>
      <c r="J7681" t="s">
        <v>15479</v>
      </c>
      <c r="L7681" t="s">
        <v>15480</v>
      </c>
      <c r="M7681" t="s">
        <v>14186</v>
      </c>
      <c r="O7681">
        <v>909977</v>
      </c>
      <c r="P7681" t="s">
        <v>15481</v>
      </c>
      <c r="Q7681" t="s">
        <v>12415</v>
      </c>
      <c r="R7681" t="s">
        <v>12416</v>
      </c>
      <c r="S7681" t="s">
        <v>15482</v>
      </c>
      <c r="U7681" t="s">
        <v>12418</v>
      </c>
      <c r="W7681">
        <v>11</v>
      </c>
      <c r="X7681">
        <v>0</v>
      </c>
      <c r="Y7681" t="s">
        <v>12472</v>
      </c>
      <c r="Z7681" t="s">
        <v>12420</v>
      </c>
      <c r="AA7681" t="s">
        <v>12421</v>
      </c>
      <c r="AB7681" t="s">
        <v>15483</v>
      </c>
      <c r="AC7681">
        <v>2</v>
      </c>
      <c r="AD7681" s="123">
        <v>39111</v>
      </c>
      <c r="AE7681" t="s">
        <v>12423</v>
      </c>
      <c r="AG7681">
        <v>40004283</v>
      </c>
      <c r="AL7681" t="s">
        <v>15483</v>
      </c>
      <c r="AN7681">
        <v>5013307101</v>
      </c>
      <c r="AO7681">
        <v>16</v>
      </c>
      <c r="AP7681" t="s">
        <v>12424</v>
      </c>
      <c r="AQ7681" t="s">
        <v>11408</v>
      </c>
      <c r="AR7681">
        <v>4100</v>
      </c>
      <c r="AT7681">
        <v>2005</v>
      </c>
      <c r="AV7681" t="s">
        <v>15484</v>
      </c>
      <c r="AW7681">
        <v>116100</v>
      </c>
    </row>
    <row r="7682" spans="1:49" x14ac:dyDescent="0.25">
      <c r="A7682">
        <v>4100</v>
      </c>
      <c r="B7682">
        <v>30050</v>
      </c>
      <c r="C7682">
        <v>4024</v>
      </c>
      <c r="D7682">
        <v>415</v>
      </c>
      <c r="E7682" s="124" t="s">
        <v>15237</v>
      </c>
      <c r="F7682" t="str">
        <f t="shared" si="130"/>
        <v>Chad MichelsGE WATER &amp; PROCESS TECHNOLOGIES</v>
      </c>
      <c r="G7682" s="150" t="str">
        <f t="shared" si="131"/>
        <v>Chad Michels</v>
      </c>
      <c r="H7682" s="149" t="s">
        <v>3844</v>
      </c>
      <c r="I7682">
        <v>40005981</v>
      </c>
      <c r="L7682" t="s">
        <v>15485</v>
      </c>
      <c r="M7682" t="s">
        <v>12735</v>
      </c>
      <c r="O7682">
        <v>60599</v>
      </c>
      <c r="P7682">
        <v>33906</v>
      </c>
      <c r="Q7682" t="s">
        <v>12415</v>
      </c>
      <c r="R7682" t="s">
        <v>12416</v>
      </c>
      <c r="S7682" t="s">
        <v>15486</v>
      </c>
      <c r="U7682" t="s">
        <v>12418</v>
      </c>
      <c r="W7682">
        <v>11</v>
      </c>
      <c r="X7682">
        <v>0</v>
      </c>
      <c r="Y7682" t="s">
        <v>12472</v>
      </c>
      <c r="Z7682" t="s">
        <v>12420</v>
      </c>
      <c r="AA7682" t="s">
        <v>12429</v>
      </c>
      <c r="AB7682" t="s">
        <v>12422</v>
      </c>
      <c r="AC7682">
        <v>2</v>
      </c>
      <c r="AD7682" s="123">
        <v>40240</v>
      </c>
      <c r="AE7682" t="s">
        <v>12431</v>
      </c>
      <c r="AG7682">
        <v>40005981</v>
      </c>
      <c r="AL7682" t="s">
        <v>12422</v>
      </c>
      <c r="AN7682">
        <v>1007104701</v>
      </c>
      <c r="AO7682">
        <v>16</v>
      </c>
      <c r="AP7682" t="s">
        <v>12424</v>
      </c>
      <c r="AQ7682" t="s">
        <v>11408</v>
      </c>
      <c r="AR7682">
        <v>4100</v>
      </c>
      <c r="AS7682" t="s">
        <v>12491</v>
      </c>
      <c r="AT7682">
        <v>0</v>
      </c>
      <c r="AV7682" t="s">
        <v>15487</v>
      </c>
      <c r="AW7682">
        <v>116100</v>
      </c>
    </row>
    <row r="7683" spans="1:49" x14ac:dyDescent="0.25">
      <c r="A7683">
        <v>4100</v>
      </c>
      <c r="B7683">
        <v>30050</v>
      </c>
      <c r="C7683">
        <v>4024</v>
      </c>
      <c r="D7683">
        <v>415</v>
      </c>
      <c r="E7683" s="124" t="s">
        <v>15237</v>
      </c>
      <c r="F7683" t="str">
        <f t="shared" ref="F7683:F7746" si="132">CONCATENATE(G7683, H7683)</f>
        <v>Chad MichelsGEA PROCESS ENGINEERING INC</v>
      </c>
      <c r="G7683" s="150" t="str">
        <f t="shared" si="131"/>
        <v>Chad Michels</v>
      </c>
      <c r="H7683" s="149" t="s">
        <v>3846</v>
      </c>
      <c r="I7683">
        <v>40004296</v>
      </c>
      <c r="K7683" t="s">
        <v>15488</v>
      </c>
      <c r="L7683" t="s">
        <v>15489</v>
      </c>
      <c r="M7683" t="s">
        <v>14186</v>
      </c>
      <c r="N7683">
        <v>54016</v>
      </c>
      <c r="Q7683" t="s">
        <v>12415</v>
      </c>
      <c r="R7683" t="s">
        <v>12416</v>
      </c>
      <c r="S7683" t="s">
        <v>15490</v>
      </c>
      <c r="U7683" t="s">
        <v>12418</v>
      </c>
      <c r="W7683">
        <v>11</v>
      </c>
      <c r="X7683">
        <v>0</v>
      </c>
      <c r="Y7683" t="s">
        <v>12419</v>
      </c>
      <c r="Z7683" t="s">
        <v>12420</v>
      </c>
      <c r="AA7683" t="s">
        <v>12421</v>
      </c>
      <c r="AB7683" t="s">
        <v>12422</v>
      </c>
      <c r="AC7683">
        <v>2</v>
      </c>
      <c r="AD7683" s="123">
        <v>39111</v>
      </c>
      <c r="AE7683" t="s">
        <v>12423</v>
      </c>
      <c r="AG7683">
        <v>40004296</v>
      </c>
      <c r="AL7683" t="s">
        <v>12422</v>
      </c>
      <c r="AN7683">
        <v>5010904301</v>
      </c>
      <c r="AO7683">
        <v>16</v>
      </c>
      <c r="AP7683" t="s">
        <v>12424</v>
      </c>
      <c r="AQ7683" t="s">
        <v>11408</v>
      </c>
      <c r="AR7683">
        <v>4100</v>
      </c>
      <c r="AT7683">
        <v>2005</v>
      </c>
      <c r="AV7683" t="s">
        <v>15491</v>
      </c>
      <c r="AW7683">
        <v>116100</v>
      </c>
    </row>
    <row r="7684" spans="1:49" x14ac:dyDescent="0.25">
      <c r="A7684">
        <v>4100</v>
      </c>
      <c r="B7684">
        <v>30050</v>
      </c>
      <c r="C7684">
        <v>4024</v>
      </c>
      <c r="D7684">
        <v>415</v>
      </c>
      <c r="E7684" s="124" t="s">
        <v>15237</v>
      </c>
      <c r="F7684" t="str">
        <f t="shared" si="132"/>
        <v>Chad MichelsGENERAL MILLS - ACC'T PAYABLE</v>
      </c>
      <c r="G7684" s="150" t="str">
        <f t="shared" si="131"/>
        <v>Chad Michels</v>
      </c>
      <c r="H7684" s="149" t="s">
        <v>3872</v>
      </c>
      <c r="I7684">
        <v>40008083</v>
      </c>
      <c r="J7684" t="s">
        <v>15492</v>
      </c>
      <c r="L7684" t="s">
        <v>14859</v>
      </c>
      <c r="M7684" t="s">
        <v>12976</v>
      </c>
      <c r="O7684">
        <v>59145</v>
      </c>
      <c r="P7684" t="s">
        <v>15493</v>
      </c>
      <c r="Q7684" t="s">
        <v>12415</v>
      </c>
      <c r="R7684" t="s">
        <v>12416</v>
      </c>
      <c r="S7684" t="s">
        <v>15494</v>
      </c>
      <c r="U7684" t="s">
        <v>12418</v>
      </c>
      <c r="W7684">
        <v>11</v>
      </c>
      <c r="X7684">
        <v>1</v>
      </c>
      <c r="Y7684" t="s">
        <v>12419</v>
      </c>
      <c r="Z7684" t="s">
        <v>12420</v>
      </c>
      <c r="AA7684" t="s">
        <v>12429</v>
      </c>
      <c r="AB7684" t="s">
        <v>12422</v>
      </c>
      <c r="AC7684">
        <v>2</v>
      </c>
      <c r="AD7684" s="123">
        <v>42823</v>
      </c>
      <c r="AE7684" t="s">
        <v>12431</v>
      </c>
      <c r="AG7684">
        <v>40008083</v>
      </c>
      <c r="AL7684" t="s">
        <v>12422</v>
      </c>
      <c r="AN7684">
        <v>2405306501</v>
      </c>
      <c r="AO7684">
        <v>16</v>
      </c>
      <c r="AP7684" t="s">
        <v>12424</v>
      </c>
      <c r="AQ7684" t="s">
        <v>11408</v>
      </c>
      <c r="AR7684">
        <v>4100</v>
      </c>
      <c r="AT7684">
        <v>0</v>
      </c>
      <c r="AV7684" t="s">
        <v>14861</v>
      </c>
      <c r="AW7684">
        <v>116100</v>
      </c>
    </row>
    <row r="7685" spans="1:49" x14ac:dyDescent="0.25">
      <c r="A7685">
        <v>4100</v>
      </c>
      <c r="B7685">
        <v>30050</v>
      </c>
      <c r="C7685">
        <v>4024</v>
      </c>
      <c r="D7685">
        <v>415</v>
      </c>
      <c r="E7685" s="124" t="s">
        <v>15237</v>
      </c>
      <c r="F7685" t="str">
        <f t="shared" si="132"/>
        <v>Chad MichelsGENUINE PARTS CO.,</v>
      </c>
      <c r="G7685" s="150" t="str">
        <f t="shared" si="131"/>
        <v>Chad Michels</v>
      </c>
      <c r="H7685" s="149" t="s">
        <v>3895</v>
      </c>
      <c r="I7685">
        <v>40006387</v>
      </c>
      <c r="J7685" t="s">
        <v>15495</v>
      </c>
      <c r="K7685" t="s">
        <v>15496</v>
      </c>
      <c r="L7685" t="s">
        <v>15238</v>
      </c>
      <c r="M7685" t="s">
        <v>12976</v>
      </c>
      <c r="N7685">
        <v>55111</v>
      </c>
      <c r="Q7685" t="s">
        <v>12415</v>
      </c>
      <c r="R7685" t="s">
        <v>12416</v>
      </c>
      <c r="S7685" t="s">
        <v>15497</v>
      </c>
      <c r="U7685" t="s">
        <v>12418</v>
      </c>
      <c r="W7685">
        <v>11</v>
      </c>
      <c r="X7685">
        <v>2</v>
      </c>
      <c r="Y7685" t="s">
        <v>12472</v>
      </c>
      <c r="Z7685" t="s">
        <v>12420</v>
      </c>
      <c r="AA7685" t="s">
        <v>12429</v>
      </c>
      <c r="AB7685" t="s">
        <v>12430</v>
      </c>
      <c r="AC7685">
        <v>2</v>
      </c>
      <c r="AD7685" s="123">
        <v>40444</v>
      </c>
      <c r="AE7685" t="s">
        <v>12431</v>
      </c>
      <c r="AG7685">
        <v>40006387</v>
      </c>
      <c r="AL7685" t="s">
        <v>12430</v>
      </c>
      <c r="AN7685">
        <v>2412328841</v>
      </c>
      <c r="AO7685">
        <v>16</v>
      </c>
      <c r="AP7685" t="s">
        <v>12424</v>
      </c>
      <c r="AQ7685" t="s">
        <v>11408</v>
      </c>
      <c r="AR7685">
        <v>4100</v>
      </c>
      <c r="AS7685" t="s">
        <v>12491</v>
      </c>
      <c r="AT7685">
        <v>0</v>
      </c>
      <c r="AV7685" t="s">
        <v>15498</v>
      </c>
      <c r="AW7685">
        <v>116100</v>
      </c>
    </row>
    <row r="7686" spans="1:49" x14ac:dyDescent="0.25">
      <c r="A7686">
        <v>4100</v>
      </c>
      <c r="B7686">
        <v>30050</v>
      </c>
      <c r="C7686">
        <v>4024</v>
      </c>
      <c r="D7686">
        <v>415</v>
      </c>
      <c r="E7686" s="124" t="s">
        <v>15237</v>
      </c>
      <c r="F7686" t="str">
        <f t="shared" si="132"/>
        <v>Chad MichelsGMSP (HOFFMASTER GRP)</v>
      </c>
      <c r="G7686" s="150" t="str">
        <f t="shared" si="131"/>
        <v>Chad Michels</v>
      </c>
      <c r="H7686" s="149" t="s">
        <v>4025</v>
      </c>
      <c r="I7686">
        <v>40004563</v>
      </c>
      <c r="J7686" t="s">
        <v>13180</v>
      </c>
      <c r="K7686" t="s">
        <v>15499</v>
      </c>
      <c r="L7686" t="s">
        <v>15500</v>
      </c>
      <c r="M7686" t="s">
        <v>14186</v>
      </c>
      <c r="N7686">
        <v>54153</v>
      </c>
      <c r="Q7686" t="s">
        <v>12415</v>
      </c>
      <c r="R7686" t="s">
        <v>12416</v>
      </c>
      <c r="S7686" t="s">
        <v>15501</v>
      </c>
      <c r="U7686" t="s">
        <v>12418</v>
      </c>
      <c r="W7686">
        <v>11</v>
      </c>
      <c r="X7686">
        <v>2</v>
      </c>
      <c r="Y7686" t="s">
        <v>12419</v>
      </c>
      <c r="Z7686" t="s">
        <v>12420</v>
      </c>
      <c r="AA7686" t="s">
        <v>12429</v>
      </c>
      <c r="AB7686" t="s">
        <v>12430</v>
      </c>
      <c r="AC7686">
        <v>2</v>
      </c>
      <c r="AD7686" s="123">
        <v>39139</v>
      </c>
      <c r="AE7686" t="s">
        <v>12431</v>
      </c>
      <c r="AG7686">
        <v>40004563</v>
      </c>
      <c r="AL7686" t="s">
        <v>12430</v>
      </c>
      <c r="AN7686">
        <v>5008308301</v>
      </c>
      <c r="AO7686">
        <v>16</v>
      </c>
      <c r="AP7686" t="s">
        <v>12424</v>
      </c>
      <c r="AQ7686" t="s">
        <v>11408</v>
      </c>
      <c r="AR7686">
        <v>4100</v>
      </c>
      <c r="AT7686">
        <v>0</v>
      </c>
      <c r="AV7686" t="s">
        <v>15502</v>
      </c>
      <c r="AW7686">
        <v>116100</v>
      </c>
    </row>
    <row r="7687" spans="1:49" x14ac:dyDescent="0.25">
      <c r="A7687">
        <v>4100</v>
      </c>
      <c r="B7687">
        <v>30050</v>
      </c>
      <c r="C7687">
        <v>4024</v>
      </c>
      <c r="D7687">
        <v>415</v>
      </c>
      <c r="E7687" s="124" t="s">
        <v>15237</v>
      </c>
      <c r="F7687" t="str">
        <f t="shared" si="132"/>
        <v>Chad MichelsGOMACRO, INC.</v>
      </c>
      <c r="G7687" s="150" t="str">
        <f t="shared" si="131"/>
        <v>Chad Michels</v>
      </c>
      <c r="H7687" s="149" t="s">
        <v>4053</v>
      </c>
      <c r="I7687">
        <v>40006550</v>
      </c>
      <c r="K7687" t="s">
        <v>15503</v>
      </c>
      <c r="L7687" t="s">
        <v>15504</v>
      </c>
      <c r="M7687" t="s">
        <v>14186</v>
      </c>
      <c r="N7687">
        <v>54664</v>
      </c>
      <c r="Q7687" t="s">
        <v>12415</v>
      </c>
      <c r="R7687" t="s">
        <v>12416</v>
      </c>
      <c r="S7687" t="s">
        <v>15505</v>
      </c>
      <c r="U7687" t="s">
        <v>12418</v>
      </c>
      <c r="W7687">
        <v>11</v>
      </c>
      <c r="X7687">
        <v>1</v>
      </c>
      <c r="Y7687" t="s">
        <v>12419</v>
      </c>
      <c r="Z7687" t="s">
        <v>12420</v>
      </c>
      <c r="AA7687" t="s">
        <v>12429</v>
      </c>
      <c r="AB7687" t="s">
        <v>12430</v>
      </c>
      <c r="AC7687">
        <v>2</v>
      </c>
      <c r="AD7687" s="123">
        <v>40668</v>
      </c>
      <c r="AE7687" t="s">
        <v>12431</v>
      </c>
      <c r="AG7687">
        <v>40006550</v>
      </c>
      <c r="AL7687" t="s">
        <v>12430</v>
      </c>
      <c r="AN7687">
        <v>5012323781</v>
      </c>
      <c r="AO7687">
        <v>16</v>
      </c>
      <c r="AP7687" t="s">
        <v>12424</v>
      </c>
      <c r="AQ7687" t="s">
        <v>11408</v>
      </c>
      <c r="AR7687">
        <v>4100</v>
      </c>
      <c r="AS7687" t="s">
        <v>12491</v>
      </c>
      <c r="AT7687">
        <v>0</v>
      </c>
      <c r="AV7687" t="s">
        <v>15506</v>
      </c>
      <c r="AW7687">
        <v>116100</v>
      </c>
    </row>
    <row r="7688" spans="1:49" x14ac:dyDescent="0.25">
      <c r="A7688">
        <v>4100</v>
      </c>
      <c r="B7688">
        <v>30050</v>
      </c>
      <c r="C7688">
        <v>4024</v>
      </c>
      <c r="D7688">
        <v>415</v>
      </c>
      <c r="E7688" s="124" t="s">
        <v>15237</v>
      </c>
      <c r="F7688" t="str">
        <f t="shared" si="132"/>
        <v>Chad MichelsGREAT LAKES CHEESE CO</v>
      </c>
      <c r="G7688" s="150" t="str">
        <f t="shared" si="131"/>
        <v>Chad Michels</v>
      </c>
      <c r="H7688" s="149" t="s">
        <v>4142</v>
      </c>
      <c r="I7688">
        <v>40008579</v>
      </c>
      <c r="L7688" t="s">
        <v>15507</v>
      </c>
      <c r="M7688" t="s">
        <v>12521</v>
      </c>
      <c r="N7688">
        <v>44234</v>
      </c>
      <c r="O7688">
        <v>1806</v>
      </c>
      <c r="Q7688" t="s">
        <v>12415</v>
      </c>
      <c r="R7688" t="s">
        <v>12416</v>
      </c>
      <c r="S7688" t="s">
        <v>15508</v>
      </c>
      <c r="U7688" t="s">
        <v>12418</v>
      </c>
      <c r="W7688">
        <v>11</v>
      </c>
      <c r="X7688">
        <v>1</v>
      </c>
      <c r="Y7688" t="s">
        <v>12472</v>
      </c>
      <c r="Z7688" t="s">
        <v>12420</v>
      </c>
      <c r="AA7688" t="s">
        <v>12485</v>
      </c>
      <c r="AB7688" t="s">
        <v>12422</v>
      </c>
      <c r="AC7688">
        <v>2</v>
      </c>
      <c r="AD7688" s="123">
        <v>43515</v>
      </c>
      <c r="AE7688" t="s">
        <v>12528</v>
      </c>
      <c r="AG7688">
        <v>40008579</v>
      </c>
      <c r="AL7688" t="s">
        <v>12422</v>
      </c>
      <c r="AN7688">
        <v>3613356111</v>
      </c>
      <c r="AO7688">
        <v>16</v>
      </c>
      <c r="AP7688" t="s">
        <v>12424</v>
      </c>
      <c r="AQ7688" t="s">
        <v>11408</v>
      </c>
      <c r="AR7688">
        <v>4100</v>
      </c>
      <c r="AT7688">
        <v>0</v>
      </c>
      <c r="AV7688" t="s">
        <v>15509</v>
      </c>
      <c r="AW7688">
        <v>116100</v>
      </c>
    </row>
    <row r="7689" spans="1:49" x14ac:dyDescent="0.25">
      <c r="A7689">
        <v>4100</v>
      </c>
      <c r="B7689">
        <v>30050</v>
      </c>
      <c r="C7689">
        <v>4024</v>
      </c>
      <c r="D7689">
        <v>415</v>
      </c>
      <c r="E7689" s="124" t="s">
        <v>15237</v>
      </c>
      <c r="F7689" t="str">
        <f t="shared" si="132"/>
        <v>Chad MichelsGREEN BAY PACKAGING, INC.</v>
      </c>
      <c r="G7689" s="150" t="str">
        <f t="shared" si="131"/>
        <v>Chad Michels</v>
      </c>
      <c r="H7689" s="149" t="s">
        <v>4146</v>
      </c>
      <c r="I7689">
        <v>40006862</v>
      </c>
      <c r="K7689" t="s">
        <v>15510</v>
      </c>
      <c r="L7689" t="s">
        <v>15375</v>
      </c>
      <c r="M7689" t="s">
        <v>14186</v>
      </c>
      <c r="N7689">
        <v>54115</v>
      </c>
      <c r="O7689">
        <v>19017</v>
      </c>
      <c r="P7689" t="s">
        <v>15511</v>
      </c>
      <c r="Q7689" t="s">
        <v>12415</v>
      </c>
      <c r="R7689" t="s">
        <v>12416</v>
      </c>
      <c r="S7689" t="s">
        <v>15512</v>
      </c>
      <c r="U7689" t="s">
        <v>12418</v>
      </c>
      <c r="W7689">
        <v>11</v>
      </c>
      <c r="X7689">
        <v>1</v>
      </c>
      <c r="Y7689" t="s">
        <v>12419</v>
      </c>
      <c r="Z7689" t="s">
        <v>12420</v>
      </c>
      <c r="AA7689" t="s">
        <v>12429</v>
      </c>
      <c r="AB7689" t="s">
        <v>12422</v>
      </c>
      <c r="AC7689">
        <v>2</v>
      </c>
      <c r="AD7689" s="123">
        <v>41108</v>
      </c>
      <c r="AE7689" t="s">
        <v>12431</v>
      </c>
      <c r="AG7689">
        <v>40006862</v>
      </c>
      <c r="AL7689" t="s">
        <v>12422</v>
      </c>
      <c r="AN7689">
        <v>5000902201</v>
      </c>
      <c r="AO7689">
        <v>16</v>
      </c>
      <c r="AP7689" t="s">
        <v>12424</v>
      </c>
      <c r="AQ7689" t="s">
        <v>11408</v>
      </c>
      <c r="AR7689">
        <v>4100</v>
      </c>
      <c r="AS7689" t="s">
        <v>12491</v>
      </c>
      <c r="AT7689">
        <v>0</v>
      </c>
      <c r="AV7689" t="s">
        <v>15269</v>
      </c>
      <c r="AW7689">
        <v>116100</v>
      </c>
    </row>
    <row r="7690" spans="1:49" x14ac:dyDescent="0.25">
      <c r="A7690">
        <v>4100</v>
      </c>
      <c r="B7690">
        <v>30050</v>
      </c>
      <c r="C7690">
        <v>4024</v>
      </c>
      <c r="D7690">
        <v>415</v>
      </c>
      <c r="E7690" s="124" t="s">
        <v>15237</v>
      </c>
      <c r="F7690" t="str">
        <f t="shared" si="132"/>
        <v>Chad MichelsGUTH CANDIES</v>
      </c>
      <c r="G7690" s="150" t="str">
        <f t="shared" si="131"/>
        <v>Chad Michels</v>
      </c>
      <c r="H7690" s="149" t="s">
        <v>4216</v>
      </c>
      <c r="I7690">
        <v>40002902</v>
      </c>
      <c r="K7690" t="s">
        <v>15513</v>
      </c>
      <c r="L7690" t="s">
        <v>15514</v>
      </c>
      <c r="M7690" t="s">
        <v>14186</v>
      </c>
      <c r="N7690" t="s">
        <v>15515</v>
      </c>
      <c r="Q7690" t="s">
        <v>12415</v>
      </c>
      <c r="R7690" t="s">
        <v>12416</v>
      </c>
      <c r="S7690" t="s">
        <v>15516</v>
      </c>
      <c r="U7690" t="s">
        <v>12418</v>
      </c>
      <c r="W7690">
        <v>11</v>
      </c>
      <c r="X7690">
        <v>1</v>
      </c>
      <c r="Y7690" t="s">
        <v>12419</v>
      </c>
      <c r="Z7690" t="s">
        <v>12420</v>
      </c>
      <c r="AA7690" t="s">
        <v>12421</v>
      </c>
      <c r="AB7690" t="s">
        <v>12422</v>
      </c>
      <c r="AC7690">
        <v>2</v>
      </c>
      <c r="AD7690" s="123">
        <v>39111</v>
      </c>
      <c r="AE7690" t="s">
        <v>12423</v>
      </c>
      <c r="AG7690">
        <v>40002902</v>
      </c>
      <c r="AL7690" t="s">
        <v>12422</v>
      </c>
      <c r="AN7690">
        <v>5003912401</v>
      </c>
      <c r="AO7690">
        <v>16</v>
      </c>
      <c r="AP7690" t="s">
        <v>12424</v>
      </c>
      <c r="AQ7690" t="s">
        <v>11408</v>
      </c>
      <c r="AR7690">
        <v>4100</v>
      </c>
      <c r="AS7690" t="s">
        <v>12491</v>
      </c>
      <c r="AT7690">
        <v>0</v>
      </c>
      <c r="AV7690" t="s">
        <v>15517</v>
      </c>
      <c r="AW7690">
        <v>116100</v>
      </c>
    </row>
    <row r="7691" spans="1:49" x14ac:dyDescent="0.25">
      <c r="A7691">
        <v>4100</v>
      </c>
      <c r="B7691">
        <v>30050</v>
      </c>
      <c r="C7691">
        <v>4024</v>
      </c>
      <c r="D7691">
        <v>415</v>
      </c>
      <c r="E7691" s="124" t="s">
        <v>15237</v>
      </c>
      <c r="F7691" t="str">
        <f t="shared" si="132"/>
        <v>Chad MichelsHEWLETT-PACKARD CO.</v>
      </c>
      <c r="G7691" s="150" t="str">
        <f t="shared" si="131"/>
        <v>Chad Michels</v>
      </c>
      <c r="H7691" s="149" t="s">
        <v>4357</v>
      </c>
      <c r="I7691">
        <v>40005989</v>
      </c>
      <c r="K7691" t="s">
        <v>15518</v>
      </c>
      <c r="L7691" t="s">
        <v>12975</v>
      </c>
      <c r="M7691" t="s">
        <v>12976</v>
      </c>
      <c r="N7691">
        <v>55343</v>
      </c>
      <c r="Q7691" t="s">
        <v>12415</v>
      </c>
      <c r="R7691" t="s">
        <v>12416</v>
      </c>
      <c r="S7691" t="s">
        <v>15519</v>
      </c>
      <c r="U7691" t="s">
        <v>12418</v>
      </c>
      <c r="W7691">
        <v>11</v>
      </c>
      <c r="X7691">
        <v>0</v>
      </c>
      <c r="Y7691" t="s">
        <v>12765</v>
      </c>
      <c r="Z7691" t="s">
        <v>12420</v>
      </c>
      <c r="AA7691" t="s">
        <v>15453</v>
      </c>
      <c r="AB7691" t="s">
        <v>12757</v>
      </c>
      <c r="AC7691">
        <v>2</v>
      </c>
      <c r="AD7691" s="123">
        <v>40248</v>
      </c>
      <c r="AE7691" t="s">
        <v>12431</v>
      </c>
      <c r="AG7691">
        <v>40005989</v>
      </c>
      <c r="AL7691" t="s">
        <v>12757</v>
      </c>
      <c r="AN7691">
        <v>2405306601</v>
      </c>
      <c r="AO7691">
        <v>16</v>
      </c>
      <c r="AP7691" t="s">
        <v>12424</v>
      </c>
      <c r="AQ7691" t="s">
        <v>11408</v>
      </c>
      <c r="AR7691">
        <v>4100</v>
      </c>
      <c r="AS7691" t="s">
        <v>12491</v>
      </c>
      <c r="AT7691">
        <v>0</v>
      </c>
      <c r="AV7691" t="s">
        <v>15520</v>
      </c>
      <c r="AW7691">
        <v>116100</v>
      </c>
    </row>
    <row r="7692" spans="1:49" x14ac:dyDescent="0.25">
      <c r="A7692">
        <v>4100</v>
      </c>
      <c r="B7692">
        <v>30050</v>
      </c>
      <c r="C7692">
        <v>4024</v>
      </c>
      <c r="D7692">
        <v>415</v>
      </c>
      <c r="E7692" s="124" t="s">
        <v>15237</v>
      </c>
      <c r="F7692" t="str">
        <f t="shared" si="132"/>
        <v>Chad MichelsHONEYWELL INTERNATIONAL</v>
      </c>
      <c r="G7692" s="150" t="str">
        <f t="shared" si="131"/>
        <v>Chad Michels</v>
      </c>
      <c r="H7692" s="149" t="s">
        <v>4415</v>
      </c>
      <c r="I7692">
        <v>40005992</v>
      </c>
      <c r="K7692" t="s">
        <v>15521</v>
      </c>
      <c r="L7692" t="s">
        <v>15522</v>
      </c>
      <c r="M7692" t="s">
        <v>12976</v>
      </c>
      <c r="N7692">
        <v>55427</v>
      </c>
      <c r="Q7692" t="s">
        <v>12415</v>
      </c>
      <c r="R7692" t="s">
        <v>12416</v>
      </c>
      <c r="S7692" t="s">
        <v>15523</v>
      </c>
      <c r="U7692" t="s">
        <v>12418</v>
      </c>
      <c r="W7692">
        <v>11</v>
      </c>
      <c r="X7692">
        <v>1</v>
      </c>
      <c r="Y7692" t="s">
        <v>12419</v>
      </c>
      <c r="Z7692" t="s">
        <v>12420</v>
      </c>
      <c r="AA7692" t="s">
        <v>12429</v>
      </c>
      <c r="AB7692" t="s">
        <v>12430</v>
      </c>
      <c r="AC7692">
        <v>2</v>
      </c>
      <c r="AD7692" s="123">
        <v>40253</v>
      </c>
      <c r="AE7692" t="s">
        <v>12431</v>
      </c>
      <c r="AG7692">
        <v>40005992</v>
      </c>
      <c r="AL7692" t="s">
        <v>12430</v>
      </c>
      <c r="AN7692">
        <v>2405304401</v>
      </c>
      <c r="AO7692">
        <v>16</v>
      </c>
      <c r="AP7692" t="s">
        <v>12424</v>
      </c>
      <c r="AQ7692" t="s">
        <v>11408</v>
      </c>
      <c r="AR7692">
        <v>4100</v>
      </c>
      <c r="AS7692" t="s">
        <v>12491</v>
      </c>
      <c r="AT7692">
        <v>0</v>
      </c>
      <c r="AV7692" t="s">
        <v>4413</v>
      </c>
      <c r="AW7692">
        <v>116100</v>
      </c>
    </row>
    <row r="7693" spans="1:49" x14ac:dyDescent="0.25">
      <c r="A7693">
        <v>4100</v>
      </c>
      <c r="B7693">
        <v>30050</v>
      </c>
      <c r="C7693">
        <v>4024</v>
      </c>
      <c r="D7693">
        <v>415</v>
      </c>
      <c r="E7693" s="124" t="s">
        <v>15237</v>
      </c>
      <c r="F7693" t="str">
        <f t="shared" si="132"/>
        <v>Chad MichelsHOSE CONVEYORS INC</v>
      </c>
      <c r="G7693" s="150" t="str">
        <f t="shared" si="131"/>
        <v>Chad Michels</v>
      </c>
      <c r="H7693" s="149" t="s">
        <v>4434</v>
      </c>
      <c r="I7693">
        <v>40002670</v>
      </c>
      <c r="K7693" t="s">
        <v>15524</v>
      </c>
      <c r="L7693" t="s">
        <v>15525</v>
      </c>
      <c r="M7693" t="s">
        <v>12976</v>
      </c>
      <c r="N7693" t="s">
        <v>15526</v>
      </c>
      <c r="Q7693" t="s">
        <v>12415</v>
      </c>
      <c r="R7693" t="s">
        <v>12416</v>
      </c>
      <c r="S7693" t="s">
        <v>15527</v>
      </c>
      <c r="U7693" t="s">
        <v>12418</v>
      </c>
      <c r="W7693">
        <v>11</v>
      </c>
      <c r="X7693">
        <v>2</v>
      </c>
      <c r="Y7693" t="s">
        <v>12472</v>
      </c>
      <c r="Z7693" t="s">
        <v>12420</v>
      </c>
      <c r="AA7693" t="s">
        <v>12421</v>
      </c>
      <c r="AB7693" t="s">
        <v>14028</v>
      </c>
      <c r="AC7693">
        <v>2</v>
      </c>
      <c r="AD7693" s="123">
        <v>39111</v>
      </c>
      <c r="AE7693" t="s">
        <v>12423</v>
      </c>
      <c r="AG7693">
        <v>40002670</v>
      </c>
      <c r="AL7693" t="s">
        <v>14028</v>
      </c>
      <c r="AN7693">
        <v>2403714901</v>
      </c>
      <c r="AO7693">
        <v>16</v>
      </c>
      <c r="AP7693" t="s">
        <v>12424</v>
      </c>
      <c r="AQ7693" t="s">
        <v>11408</v>
      </c>
      <c r="AR7693">
        <v>4100</v>
      </c>
      <c r="AT7693">
        <v>2005</v>
      </c>
      <c r="AV7693" t="s">
        <v>15528</v>
      </c>
      <c r="AW7693">
        <v>116100</v>
      </c>
    </row>
    <row r="7694" spans="1:49" x14ac:dyDescent="0.25">
      <c r="A7694">
        <v>4100</v>
      </c>
      <c r="B7694">
        <v>30050</v>
      </c>
      <c r="C7694">
        <v>4024</v>
      </c>
      <c r="D7694">
        <v>415</v>
      </c>
      <c r="E7694" s="124" t="s">
        <v>15237</v>
      </c>
      <c r="F7694" t="str">
        <f t="shared" si="132"/>
        <v>Chad MichelsHUI</v>
      </c>
      <c r="G7694" s="150" t="str">
        <f t="shared" si="131"/>
        <v>Chad Michels</v>
      </c>
      <c r="H7694" s="149" t="s">
        <v>4460</v>
      </c>
      <c r="I7694">
        <v>40002481</v>
      </c>
      <c r="J7694" t="s">
        <v>15529</v>
      </c>
      <c r="K7694" t="s">
        <v>15530</v>
      </c>
      <c r="L7694" t="s">
        <v>15531</v>
      </c>
      <c r="M7694" t="s">
        <v>14186</v>
      </c>
      <c r="N7694" t="s">
        <v>15532</v>
      </c>
      <c r="Q7694" t="s">
        <v>12415</v>
      </c>
      <c r="R7694" t="s">
        <v>12416</v>
      </c>
      <c r="S7694" t="s">
        <v>15533</v>
      </c>
      <c r="U7694" t="s">
        <v>12418</v>
      </c>
      <c r="W7694">
        <v>11</v>
      </c>
      <c r="X7694">
        <v>1</v>
      </c>
      <c r="Y7694" t="s">
        <v>12419</v>
      </c>
      <c r="Z7694" t="s">
        <v>12420</v>
      </c>
      <c r="AA7694" t="s">
        <v>12421</v>
      </c>
      <c r="AB7694" t="s">
        <v>12422</v>
      </c>
      <c r="AC7694">
        <v>2</v>
      </c>
      <c r="AD7694" s="123">
        <v>39111</v>
      </c>
      <c r="AE7694" t="s">
        <v>12423</v>
      </c>
      <c r="AG7694">
        <v>40002481</v>
      </c>
      <c r="AL7694" t="s">
        <v>12422</v>
      </c>
      <c r="AN7694">
        <v>5007105001</v>
      </c>
      <c r="AO7694">
        <v>16</v>
      </c>
      <c r="AP7694" t="s">
        <v>12424</v>
      </c>
      <c r="AQ7694" t="s">
        <v>11408</v>
      </c>
      <c r="AR7694">
        <v>4100</v>
      </c>
      <c r="AS7694" t="s">
        <v>12491</v>
      </c>
      <c r="AT7694">
        <v>2005</v>
      </c>
      <c r="AV7694" t="s">
        <v>4460</v>
      </c>
      <c r="AW7694">
        <v>116100</v>
      </c>
    </row>
    <row r="7695" spans="1:49" x14ac:dyDescent="0.25">
      <c r="A7695">
        <v>4100</v>
      </c>
      <c r="B7695">
        <v>30050</v>
      </c>
      <c r="C7695">
        <v>4024</v>
      </c>
      <c r="D7695">
        <v>415</v>
      </c>
      <c r="E7695" s="124" t="s">
        <v>15237</v>
      </c>
      <c r="F7695" t="str">
        <f t="shared" si="132"/>
        <v>Chad MichelsINDEPENDENT PRINTING CO.,INC.</v>
      </c>
      <c r="G7695" s="150" t="str">
        <f t="shared" si="131"/>
        <v>Chad Michels</v>
      </c>
      <c r="H7695" s="149" t="s">
        <v>4558</v>
      </c>
      <c r="I7695">
        <v>40008833</v>
      </c>
      <c r="L7695" t="s">
        <v>15375</v>
      </c>
      <c r="M7695" t="s">
        <v>14186</v>
      </c>
      <c r="N7695" t="s">
        <v>15534</v>
      </c>
      <c r="O7695">
        <v>5790</v>
      </c>
      <c r="P7695" t="s">
        <v>15534</v>
      </c>
      <c r="Q7695" t="s">
        <v>12415</v>
      </c>
      <c r="R7695" t="s">
        <v>12416</v>
      </c>
      <c r="S7695" t="s">
        <v>15535</v>
      </c>
      <c r="U7695" t="s">
        <v>12418</v>
      </c>
      <c r="W7695">
        <v>11</v>
      </c>
      <c r="X7695">
        <v>1</v>
      </c>
      <c r="Y7695" t="s">
        <v>12472</v>
      </c>
      <c r="Z7695" t="s">
        <v>12420</v>
      </c>
      <c r="AA7695" t="s">
        <v>12485</v>
      </c>
      <c r="AB7695" t="s">
        <v>12422</v>
      </c>
      <c r="AC7695">
        <v>2</v>
      </c>
      <c r="AD7695" s="123">
        <v>43920</v>
      </c>
      <c r="AE7695" t="s">
        <v>12486</v>
      </c>
      <c r="AG7695">
        <v>40008833</v>
      </c>
      <c r="AL7695" t="s">
        <v>12422</v>
      </c>
      <c r="AN7695">
        <v>5000902201</v>
      </c>
      <c r="AO7695">
        <v>12</v>
      </c>
      <c r="AP7695" t="s">
        <v>12424</v>
      </c>
      <c r="AQ7695" t="s">
        <v>11408</v>
      </c>
      <c r="AR7695">
        <v>4100</v>
      </c>
      <c r="AT7695">
        <v>0</v>
      </c>
      <c r="AV7695" t="s">
        <v>12863</v>
      </c>
      <c r="AW7695">
        <v>116100</v>
      </c>
    </row>
    <row r="7696" spans="1:49" x14ac:dyDescent="0.25">
      <c r="A7696">
        <v>4100</v>
      </c>
      <c r="B7696">
        <v>30050</v>
      </c>
      <c r="C7696">
        <v>4024</v>
      </c>
      <c r="D7696">
        <v>415</v>
      </c>
      <c r="E7696" s="124" t="s">
        <v>15237</v>
      </c>
      <c r="F7696" t="str">
        <f t="shared" si="132"/>
        <v>Chad MichelsINDUSTRIAL RUBBER &amp; SUPPL</v>
      </c>
      <c r="G7696" s="150" t="str">
        <f t="shared" si="131"/>
        <v>Chad Michels</v>
      </c>
      <c r="H7696" s="149" t="s">
        <v>4616</v>
      </c>
      <c r="I7696">
        <v>40004273</v>
      </c>
      <c r="K7696" t="s">
        <v>15536</v>
      </c>
      <c r="L7696" t="s">
        <v>15537</v>
      </c>
      <c r="M7696" t="s">
        <v>12976</v>
      </c>
      <c r="N7696" t="s">
        <v>15538</v>
      </c>
      <c r="Q7696" t="s">
        <v>12415</v>
      </c>
      <c r="R7696" t="s">
        <v>12416</v>
      </c>
      <c r="S7696" t="s">
        <v>15539</v>
      </c>
      <c r="U7696" t="s">
        <v>12418</v>
      </c>
      <c r="W7696">
        <v>11</v>
      </c>
      <c r="X7696">
        <v>2</v>
      </c>
      <c r="Y7696" t="s">
        <v>12472</v>
      </c>
      <c r="Z7696" t="s">
        <v>12420</v>
      </c>
      <c r="AA7696" t="s">
        <v>12421</v>
      </c>
      <c r="AB7696" t="s">
        <v>12422</v>
      </c>
      <c r="AC7696">
        <v>2</v>
      </c>
      <c r="AD7696" s="123">
        <v>39111</v>
      </c>
      <c r="AE7696" t="s">
        <v>12423</v>
      </c>
      <c r="AG7696">
        <v>40004273</v>
      </c>
      <c r="AL7696" t="s">
        <v>12422</v>
      </c>
      <c r="AN7696">
        <v>2400327461</v>
      </c>
      <c r="AO7696">
        <v>16</v>
      </c>
      <c r="AP7696" t="s">
        <v>12424</v>
      </c>
      <c r="AQ7696" t="s">
        <v>11408</v>
      </c>
      <c r="AR7696">
        <v>4100</v>
      </c>
      <c r="AT7696">
        <v>2005</v>
      </c>
      <c r="AV7696" t="s">
        <v>14279</v>
      </c>
      <c r="AW7696">
        <v>116100</v>
      </c>
    </row>
    <row r="7697" spans="1:49" x14ac:dyDescent="0.25">
      <c r="A7697">
        <v>4100</v>
      </c>
      <c r="B7697">
        <v>30050</v>
      </c>
      <c r="C7697">
        <v>4024</v>
      </c>
      <c r="D7697">
        <v>415</v>
      </c>
      <c r="E7697" s="124" t="s">
        <v>15237</v>
      </c>
      <c r="F7697" t="str">
        <f t="shared" si="132"/>
        <v>Chad MichelsINDUSTRIAL SOLUTIONS UNLIMITED LLC</v>
      </c>
      <c r="G7697" s="150" t="str">
        <f t="shared" si="131"/>
        <v>Chad Michels</v>
      </c>
      <c r="H7697" s="149" t="s">
        <v>4633</v>
      </c>
      <c r="I7697">
        <v>40005591</v>
      </c>
      <c r="K7697" t="s">
        <v>15540</v>
      </c>
      <c r="L7697" t="s">
        <v>15371</v>
      </c>
      <c r="M7697" t="s">
        <v>14186</v>
      </c>
      <c r="N7697">
        <v>54915</v>
      </c>
      <c r="Q7697" t="s">
        <v>12415</v>
      </c>
      <c r="R7697" t="s">
        <v>12416</v>
      </c>
      <c r="S7697" t="s">
        <v>15541</v>
      </c>
      <c r="U7697" t="s">
        <v>12418</v>
      </c>
      <c r="W7697">
        <v>11</v>
      </c>
      <c r="X7697">
        <v>2</v>
      </c>
      <c r="Y7697" t="s">
        <v>12472</v>
      </c>
      <c r="Z7697" t="s">
        <v>12420</v>
      </c>
      <c r="AA7697" t="s">
        <v>12429</v>
      </c>
      <c r="AB7697" t="s">
        <v>12422</v>
      </c>
      <c r="AC7697">
        <v>2</v>
      </c>
      <c r="AD7697" s="123">
        <v>39744</v>
      </c>
      <c r="AE7697" t="s">
        <v>12431</v>
      </c>
      <c r="AG7697">
        <v>40005591</v>
      </c>
      <c r="AL7697" t="s">
        <v>12422</v>
      </c>
      <c r="AN7697">
        <v>5008700301</v>
      </c>
      <c r="AO7697">
        <v>16</v>
      </c>
      <c r="AP7697" t="s">
        <v>12424</v>
      </c>
      <c r="AQ7697" t="s">
        <v>11408</v>
      </c>
      <c r="AR7697">
        <v>4100</v>
      </c>
      <c r="AT7697">
        <v>0</v>
      </c>
      <c r="AV7697" t="s">
        <v>14279</v>
      </c>
      <c r="AW7697">
        <v>116100</v>
      </c>
    </row>
    <row r="7698" spans="1:49" x14ac:dyDescent="0.25">
      <c r="A7698">
        <v>4100</v>
      </c>
      <c r="B7698">
        <v>30050</v>
      </c>
      <c r="C7698">
        <v>4024</v>
      </c>
      <c r="D7698">
        <v>415</v>
      </c>
      <c r="E7698" s="124" t="s">
        <v>15237</v>
      </c>
      <c r="F7698" t="str">
        <f t="shared" si="132"/>
        <v>Chad MichelsINFINITY MACHINE &amp; ENGINEERING CORP</v>
      </c>
      <c r="G7698" s="150" t="str">
        <f t="shared" si="131"/>
        <v>Chad Michels</v>
      </c>
      <c r="H7698" s="149" t="s">
        <v>4648</v>
      </c>
      <c r="I7698">
        <v>40006448</v>
      </c>
      <c r="K7698" t="s">
        <v>15542</v>
      </c>
      <c r="L7698" t="s">
        <v>15375</v>
      </c>
      <c r="M7698" t="s">
        <v>14186</v>
      </c>
      <c r="N7698">
        <v>54115</v>
      </c>
      <c r="Q7698" t="s">
        <v>12415</v>
      </c>
      <c r="R7698" t="s">
        <v>12416</v>
      </c>
      <c r="S7698" t="s">
        <v>15543</v>
      </c>
      <c r="U7698" t="s">
        <v>12418</v>
      </c>
      <c r="W7698">
        <v>11</v>
      </c>
      <c r="X7698">
        <v>0</v>
      </c>
      <c r="Y7698" t="s">
        <v>12472</v>
      </c>
      <c r="Z7698" t="s">
        <v>12420</v>
      </c>
      <c r="AA7698" t="s">
        <v>12429</v>
      </c>
      <c r="AB7698" t="s">
        <v>12422</v>
      </c>
      <c r="AC7698">
        <v>2</v>
      </c>
      <c r="AD7698" s="123">
        <v>40532</v>
      </c>
      <c r="AE7698" t="s">
        <v>12431</v>
      </c>
      <c r="AG7698">
        <v>40006448</v>
      </c>
      <c r="AL7698" t="s">
        <v>12422</v>
      </c>
      <c r="AN7698">
        <v>5000902201</v>
      </c>
      <c r="AO7698">
        <v>16</v>
      </c>
      <c r="AP7698" t="s">
        <v>12424</v>
      </c>
      <c r="AQ7698" t="s">
        <v>11408</v>
      </c>
      <c r="AR7698">
        <v>4100</v>
      </c>
      <c r="AT7698">
        <v>0</v>
      </c>
      <c r="AV7698" t="s">
        <v>15544</v>
      </c>
      <c r="AW7698">
        <v>116100</v>
      </c>
    </row>
    <row r="7699" spans="1:49" x14ac:dyDescent="0.25">
      <c r="A7699">
        <v>4100</v>
      </c>
      <c r="B7699">
        <v>30050</v>
      </c>
      <c r="C7699">
        <v>4024</v>
      </c>
      <c r="D7699">
        <v>415</v>
      </c>
      <c r="E7699" s="124" t="s">
        <v>15237</v>
      </c>
      <c r="F7699" t="str">
        <f t="shared" si="132"/>
        <v>Chad MichelsINTERSTATE POWER SYSTEMS, INC.</v>
      </c>
      <c r="G7699" s="150" t="str">
        <f t="shared" si="131"/>
        <v>Chad Michels</v>
      </c>
      <c r="H7699" s="149" t="s">
        <v>4758</v>
      </c>
      <c r="I7699">
        <v>40006841</v>
      </c>
      <c r="J7699" t="s">
        <v>15545</v>
      </c>
      <c r="K7699" t="s">
        <v>15546</v>
      </c>
      <c r="L7699" t="s">
        <v>15309</v>
      </c>
      <c r="M7699" t="s">
        <v>12976</v>
      </c>
      <c r="N7699">
        <v>55425</v>
      </c>
      <c r="Q7699" t="s">
        <v>12415</v>
      </c>
      <c r="R7699" t="s">
        <v>12416</v>
      </c>
      <c r="S7699" t="s">
        <v>15547</v>
      </c>
      <c r="U7699" t="s">
        <v>12418</v>
      </c>
      <c r="W7699">
        <v>11</v>
      </c>
      <c r="X7699">
        <v>2</v>
      </c>
      <c r="Y7699" t="s">
        <v>12472</v>
      </c>
      <c r="Z7699" t="s">
        <v>12420</v>
      </c>
      <c r="AA7699" t="s">
        <v>12429</v>
      </c>
      <c r="AB7699" t="s">
        <v>12422</v>
      </c>
      <c r="AC7699">
        <v>2</v>
      </c>
      <c r="AD7699" s="123">
        <v>41079</v>
      </c>
      <c r="AE7699" t="s">
        <v>12431</v>
      </c>
      <c r="AG7699">
        <v>40006841</v>
      </c>
      <c r="AL7699" t="s">
        <v>12422</v>
      </c>
      <c r="AN7699">
        <v>2405301201</v>
      </c>
      <c r="AO7699">
        <v>16</v>
      </c>
      <c r="AP7699" t="s">
        <v>12424</v>
      </c>
      <c r="AQ7699" t="s">
        <v>11408</v>
      </c>
      <c r="AR7699">
        <v>4100</v>
      </c>
      <c r="AS7699" t="s">
        <v>12491</v>
      </c>
      <c r="AT7699">
        <v>0</v>
      </c>
      <c r="AV7699" t="s">
        <v>12874</v>
      </c>
      <c r="AW7699">
        <v>116100</v>
      </c>
    </row>
    <row r="7700" spans="1:49" x14ac:dyDescent="0.25">
      <c r="A7700">
        <v>4100</v>
      </c>
      <c r="B7700">
        <v>30050</v>
      </c>
      <c r="C7700">
        <v>4024</v>
      </c>
      <c r="D7700">
        <v>415</v>
      </c>
      <c r="E7700" s="124" t="s">
        <v>15237</v>
      </c>
      <c r="F7700" t="str">
        <f t="shared" si="132"/>
        <v>Chad MichelsJ.J. KELLER &amp; ASSOCIATES, INC.</v>
      </c>
      <c r="G7700" s="150" t="str">
        <f t="shared" si="131"/>
        <v>Chad Michels</v>
      </c>
      <c r="H7700" s="149" t="s">
        <v>4835</v>
      </c>
      <c r="I7700">
        <v>40001984</v>
      </c>
      <c r="K7700" t="s">
        <v>15548</v>
      </c>
      <c r="L7700" t="s">
        <v>14185</v>
      </c>
      <c r="M7700" t="s">
        <v>14186</v>
      </c>
      <c r="N7700" t="s">
        <v>15549</v>
      </c>
      <c r="Q7700" t="s">
        <v>12415</v>
      </c>
      <c r="R7700" t="s">
        <v>12416</v>
      </c>
      <c r="S7700" t="s">
        <v>15550</v>
      </c>
      <c r="U7700" t="s">
        <v>12418</v>
      </c>
      <c r="W7700">
        <v>11</v>
      </c>
      <c r="X7700">
        <v>1</v>
      </c>
      <c r="Y7700" t="s">
        <v>12419</v>
      </c>
      <c r="Z7700" t="s">
        <v>12420</v>
      </c>
      <c r="AA7700" t="s">
        <v>12421</v>
      </c>
      <c r="AB7700" t="s">
        <v>12422</v>
      </c>
      <c r="AC7700">
        <v>2</v>
      </c>
      <c r="AD7700" s="123">
        <v>39111</v>
      </c>
      <c r="AE7700" t="s">
        <v>12423</v>
      </c>
      <c r="AG7700">
        <v>40001984</v>
      </c>
      <c r="AL7700" t="s">
        <v>12422</v>
      </c>
      <c r="AN7700">
        <v>5013907401</v>
      </c>
      <c r="AO7700">
        <v>16</v>
      </c>
      <c r="AP7700" t="s">
        <v>12424</v>
      </c>
      <c r="AQ7700" t="s">
        <v>11408</v>
      </c>
      <c r="AR7700">
        <v>4100</v>
      </c>
      <c r="AS7700" t="s">
        <v>12491</v>
      </c>
      <c r="AT7700">
        <v>0</v>
      </c>
      <c r="AV7700" t="s">
        <v>15551</v>
      </c>
      <c r="AW7700">
        <v>116100</v>
      </c>
    </row>
    <row r="7701" spans="1:49" x14ac:dyDescent="0.25">
      <c r="A7701">
        <v>4100</v>
      </c>
      <c r="B7701">
        <v>30050</v>
      </c>
      <c r="C7701">
        <v>4024</v>
      </c>
      <c r="D7701">
        <v>415</v>
      </c>
      <c r="E7701" s="124" t="s">
        <v>15237</v>
      </c>
      <c r="F7701" t="str">
        <f t="shared" si="132"/>
        <v>Chad MichelsJAPS-OLSON COMPANY</v>
      </c>
      <c r="G7701" s="150" t="str">
        <f t="shared" si="131"/>
        <v>Chad Michels</v>
      </c>
      <c r="H7701" s="149" t="s">
        <v>4871</v>
      </c>
      <c r="I7701">
        <v>40001447</v>
      </c>
      <c r="K7701" t="s">
        <v>15552</v>
      </c>
      <c r="L7701" t="s">
        <v>15553</v>
      </c>
      <c r="M7701" t="s">
        <v>12976</v>
      </c>
      <c r="N7701" t="s">
        <v>15554</v>
      </c>
      <c r="Q7701" t="s">
        <v>12415</v>
      </c>
      <c r="R7701" t="s">
        <v>12416</v>
      </c>
      <c r="S7701" t="s">
        <v>15555</v>
      </c>
      <c r="U7701" t="s">
        <v>12418</v>
      </c>
      <c r="W7701">
        <v>11</v>
      </c>
      <c r="X7701">
        <v>1</v>
      </c>
      <c r="Y7701" t="s">
        <v>12419</v>
      </c>
      <c r="Z7701" t="s">
        <v>12420</v>
      </c>
      <c r="AA7701" t="s">
        <v>12421</v>
      </c>
      <c r="AB7701" t="s">
        <v>12422</v>
      </c>
      <c r="AC7701">
        <v>2</v>
      </c>
      <c r="AD7701" s="123">
        <v>39111</v>
      </c>
      <c r="AE7701" t="s">
        <v>12423</v>
      </c>
      <c r="AG7701">
        <v>40001447</v>
      </c>
      <c r="AL7701" t="s">
        <v>12422</v>
      </c>
      <c r="AN7701">
        <v>2405310601</v>
      </c>
      <c r="AO7701">
        <v>16</v>
      </c>
      <c r="AP7701" t="s">
        <v>12424</v>
      </c>
      <c r="AQ7701" t="s">
        <v>11408</v>
      </c>
      <c r="AR7701">
        <v>4100</v>
      </c>
      <c r="AS7701" t="s">
        <v>12491</v>
      </c>
      <c r="AT7701">
        <v>0</v>
      </c>
      <c r="AV7701" t="s">
        <v>15556</v>
      </c>
      <c r="AW7701">
        <v>116100</v>
      </c>
    </row>
    <row r="7702" spans="1:49" x14ac:dyDescent="0.25">
      <c r="A7702">
        <v>4100</v>
      </c>
      <c r="B7702">
        <v>30050</v>
      </c>
      <c r="C7702">
        <v>4024</v>
      </c>
      <c r="D7702">
        <v>410</v>
      </c>
      <c r="E7702" s="124" t="s">
        <v>15237</v>
      </c>
      <c r="F7702" t="str">
        <f t="shared" si="132"/>
        <v>Chad MichelsJOHNSON HEALTH TECH CO., LTD.</v>
      </c>
      <c r="G7702" s="150" t="str">
        <f t="shared" si="131"/>
        <v>Chad Michels</v>
      </c>
      <c r="H7702" s="149" t="s">
        <v>13634</v>
      </c>
      <c r="I7702">
        <v>73600002</v>
      </c>
      <c r="J7702" t="s">
        <v>15557</v>
      </c>
      <c r="K7702" t="s">
        <v>15558</v>
      </c>
      <c r="L7702" t="s">
        <v>15559</v>
      </c>
      <c r="N7702">
        <v>42879</v>
      </c>
      <c r="Q7702" t="s">
        <v>15560</v>
      </c>
      <c r="R7702" t="s">
        <v>12416</v>
      </c>
      <c r="S7702" t="s">
        <v>15561</v>
      </c>
      <c r="U7702" t="s">
        <v>12418</v>
      </c>
      <c r="W7702">
        <v>12</v>
      </c>
      <c r="X7702">
        <v>0</v>
      </c>
      <c r="Y7702" t="s">
        <v>12472</v>
      </c>
      <c r="Z7702" t="s">
        <v>12420</v>
      </c>
      <c r="AA7702" t="s">
        <v>12421</v>
      </c>
      <c r="AB7702" t="s">
        <v>14028</v>
      </c>
      <c r="AC7702">
        <v>4</v>
      </c>
      <c r="AD7702" s="123">
        <v>39111</v>
      </c>
      <c r="AE7702" t="s">
        <v>12423</v>
      </c>
      <c r="AG7702">
        <v>73600002</v>
      </c>
      <c r="AL7702" t="s">
        <v>14028</v>
      </c>
      <c r="AO7702">
        <v>16</v>
      </c>
      <c r="AP7702" t="s">
        <v>12424</v>
      </c>
      <c r="AQ7702" t="s">
        <v>11408</v>
      </c>
      <c r="AR7702">
        <v>4100</v>
      </c>
      <c r="AT7702">
        <v>2005</v>
      </c>
      <c r="AV7702" t="s">
        <v>15562</v>
      </c>
      <c r="AW7702">
        <v>116120</v>
      </c>
    </row>
    <row r="7703" spans="1:49" x14ac:dyDescent="0.25">
      <c r="A7703">
        <v>4100</v>
      </c>
      <c r="B7703">
        <v>30050</v>
      </c>
      <c r="C7703">
        <v>4024</v>
      </c>
      <c r="D7703">
        <v>415</v>
      </c>
      <c r="E7703" s="124" t="s">
        <v>15237</v>
      </c>
      <c r="F7703" t="str">
        <f t="shared" si="132"/>
        <v>Chad MichelsJOHNSON HEALTH TECH NA MANUFACTURIN</v>
      </c>
      <c r="G7703" s="150" t="str">
        <f t="shared" si="131"/>
        <v>Chad Michels</v>
      </c>
      <c r="H7703" s="149" t="s">
        <v>4981</v>
      </c>
      <c r="I7703">
        <v>40007803</v>
      </c>
      <c r="K7703" t="s">
        <v>15563</v>
      </c>
      <c r="L7703" t="s">
        <v>15564</v>
      </c>
      <c r="M7703" t="s">
        <v>14186</v>
      </c>
      <c r="N7703">
        <v>53172</v>
      </c>
      <c r="Q7703" t="s">
        <v>12415</v>
      </c>
      <c r="R7703" t="s">
        <v>12416</v>
      </c>
      <c r="S7703" t="s">
        <v>15565</v>
      </c>
      <c r="U7703" t="s">
        <v>12418</v>
      </c>
      <c r="W7703">
        <v>11</v>
      </c>
      <c r="X7703">
        <v>0</v>
      </c>
      <c r="Y7703" t="s">
        <v>12472</v>
      </c>
      <c r="Z7703" t="s">
        <v>12420</v>
      </c>
      <c r="AA7703" t="s">
        <v>12429</v>
      </c>
      <c r="AB7703" t="s">
        <v>12422</v>
      </c>
      <c r="AC7703">
        <v>2</v>
      </c>
      <c r="AD7703" s="123">
        <v>42436</v>
      </c>
      <c r="AE7703" t="s">
        <v>12431</v>
      </c>
      <c r="AG7703">
        <v>40007803</v>
      </c>
      <c r="AL7703" t="s">
        <v>12422</v>
      </c>
      <c r="AN7703">
        <v>5007910701</v>
      </c>
      <c r="AO7703">
        <v>16</v>
      </c>
      <c r="AP7703" t="s">
        <v>12424</v>
      </c>
      <c r="AQ7703" t="s">
        <v>11408</v>
      </c>
      <c r="AR7703">
        <v>4100</v>
      </c>
      <c r="AT7703">
        <v>0</v>
      </c>
      <c r="AV7703" t="s">
        <v>15562</v>
      </c>
      <c r="AW7703">
        <v>116100</v>
      </c>
    </row>
    <row r="7704" spans="1:49" x14ac:dyDescent="0.25">
      <c r="A7704">
        <v>4100</v>
      </c>
      <c r="B7704">
        <v>30050</v>
      </c>
      <c r="C7704">
        <v>4024</v>
      </c>
      <c r="D7704">
        <v>410</v>
      </c>
      <c r="E7704" s="124" t="s">
        <v>15237</v>
      </c>
      <c r="F7704" t="str">
        <f t="shared" si="132"/>
        <v>Chad MichelsJOHNSON HEALTH TECH NA, INC</v>
      </c>
      <c r="G7704" s="150" t="str">
        <f t="shared" si="131"/>
        <v>Chad Michels</v>
      </c>
      <c r="H7704" s="149" t="s">
        <v>4982</v>
      </c>
      <c r="I7704">
        <v>40001124</v>
      </c>
      <c r="K7704" t="s">
        <v>15566</v>
      </c>
      <c r="L7704" t="s">
        <v>15567</v>
      </c>
      <c r="M7704" t="s">
        <v>14186</v>
      </c>
      <c r="N7704" t="s">
        <v>15568</v>
      </c>
      <c r="Q7704" t="s">
        <v>12415</v>
      </c>
      <c r="R7704" t="s">
        <v>12416</v>
      </c>
      <c r="S7704" t="s">
        <v>15569</v>
      </c>
      <c r="U7704" t="s">
        <v>12418</v>
      </c>
      <c r="W7704">
        <v>11</v>
      </c>
      <c r="X7704">
        <v>0</v>
      </c>
      <c r="Y7704" t="s">
        <v>12419</v>
      </c>
      <c r="Z7704" t="s">
        <v>12420</v>
      </c>
      <c r="AA7704" t="s">
        <v>12421</v>
      </c>
      <c r="AB7704" t="s">
        <v>12422</v>
      </c>
      <c r="AC7704">
        <v>2</v>
      </c>
      <c r="AD7704" s="123">
        <v>39111</v>
      </c>
      <c r="AE7704" t="s">
        <v>12423</v>
      </c>
      <c r="AG7704">
        <v>40001124</v>
      </c>
      <c r="AL7704" t="s">
        <v>12422</v>
      </c>
      <c r="AN7704">
        <v>5002519291</v>
      </c>
      <c r="AO7704">
        <v>16</v>
      </c>
      <c r="AP7704" t="s">
        <v>12424</v>
      </c>
      <c r="AQ7704" t="s">
        <v>11408</v>
      </c>
      <c r="AR7704">
        <v>4100</v>
      </c>
      <c r="AT7704">
        <v>2005</v>
      </c>
      <c r="AV7704" t="s">
        <v>15562</v>
      </c>
      <c r="AW7704">
        <v>116100</v>
      </c>
    </row>
    <row r="7705" spans="1:49" x14ac:dyDescent="0.25">
      <c r="A7705">
        <v>4100</v>
      </c>
      <c r="B7705">
        <v>30050</v>
      </c>
      <c r="C7705">
        <v>4024</v>
      </c>
      <c r="D7705">
        <v>410</v>
      </c>
      <c r="E7705" s="124" t="s">
        <v>15237</v>
      </c>
      <c r="F7705" t="str">
        <f t="shared" si="132"/>
        <v>Chad MichelsJOHNSON INDUSTRIES - SHANGHAI - CO.</v>
      </c>
      <c r="G7705" s="150" t="str">
        <f t="shared" si="131"/>
        <v>Chad Michels</v>
      </c>
      <c r="H7705" s="149" t="s">
        <v>4983</v>
      </c>
      <c r="I7705">
        <v>40008646</v>
      </c>
      <c r="K7705" t="s">
        <v>15570</v>
      </c>
      <c r="L7705" t="s">
        <v>15571</v>
      </c>
      <c r="M7705">
        <v>20</v>
      </c>
      <c r="N7705">
        <v>201815</v>
      </c>
      <c r="Q7705" t="s">
        <v>15572</v>
      </c>
      <c r="R7705" t="s">
        <v>12416</v>
      </c>
      <c r="S7705" t="s">
        <v>15573</v>
      </c>
      <c r="U7705" t="s">
        <v>12418</v>
      </c>
      <c r="W7705">
        <v>12</v>
      </c>
      <c r="X7705">
        <v>0</v>
      </c>
      <c r="Y7705" t="s">
        <v>12472</v>
      </c>
      <c r="Z7705" t="s">
        <v>12420</v>
      </c>
      <c r="AA7705" t="s">
        <v>15574</v>
      </c>
      <c r="AB7705" t="s">
        <v>14028</v>
      </c>
      <c r="AC7705">
        <v>2</v>
      </c>
      <c r="AD7705" s="123">
        <v>43640</v>
      </c>
      <c r="AE7705" t="s">
        <v>12431</v>
      </c>
      <c r="AG7705">
        <v>40008646</v>
      </c>
      <c r="AL7705" t="s">
        <v>14028</v>
      </c>
      <c r="AO7705">
        <v>16</v>
      </c>
      <c r="AP7705" t="s">
        <v>12424</v>
      </c>
      <c r="AQ7705" t="s">
        <v>11408</v>
      </c>
      <c r="AR7705">
        <v>4100</v>
      </c>
      <c r="AT7705">
        <v>0</v>
      </c>
      <c r="AV7705" t="s">
        <v>15575</v>
      </c>
      <c r="AW7705">
        <v>116120</v>
      </c>
    </row>
    <row r="7706" spans="1:49" x14ac:dyDescent="0.25">
      <c r="A7706">
        <v>4100</v>
      </c>
      <c r="B7706">
        <v>30050</v>
      </c>
      <c r="C7706">
        <v>4024</v>
      </c>
      <c r="D7706">
        <v>415</v>
      </c>
      <c r="E7706" s="124" t="s">
        <v>15237</v>
      </c>
      <c r="F7706" t="str">
        <f t="shared" si="132"/>
        <v>Chad MichelsJONTI-CRAFT, INC.</v>
      </c>
      <c r="G7706" s="150" t="str">
        <f t="shared" si="131"/>
        <v>Chad Michels</v>
      </c>
      <c r="H7706" s="149" t="s">
        <v>4998</v>
      </c>
      <c r="I7706">
        <v>40007465</v>
      </c>
      <c r="L7706" t="s">
        <v>15576</v>
      </c>
      <c r="M7706" t="s">
        <v>12976</v>
      </c>
      <c r="O7706">
        <v>30</v>
      </c>
      <c r="P7706">
        <v>56293</v>
      </c>
      <c r="Q7706" t="s">
        <v>12415</v>
      </c>
      <c r="R7706" t="s">
        <v>12416</v>
      </c>
      <c r="S7706" t="s">
        <v>15577</v>
      </c>
      <c r="U7706" t="s">
        <v>12418</v>
      </c>
      <c r="W7706">
        <v>11</v>
      </c>
      <c r="X7706">
        <v>1</v>
      </c>
      <c r="Y7706" t="s">
        <v>12419</v>
      </c>
      <c r="Z7706" t="s">
        <v>12420</v>
      </c>
      <c r="AA7706" t="s">
        <v>12429</v>
      </c>
      <c r="AB7706" t="s">
        <v>12422</v>
      </c>
      <c r="AC7706">
        <v>2</v>
      </c>
      <c r="AD7706" s="123">
        <v>41976</v>
      </c>
      <c r="AE7706" t="s">
        <v>12431</v>
      </c>
      <c r="AG7706">
        <v>40007465</v>
      </c>
      <c r="AL7706" t="s">
        <v>12422</v>
      </c>
      <c r="AN7706">
        <v>2412724791</v>
      </c>
      <c r="AO7706">
        <v>16</v>
      </c>
      <c r="AP7706" t="s">
        <v>12424</v>
      </c>
      <c r="AQ7706" t="s">
        <v>11408</v>
      </c>
      <c r="AR7706">
        <v>4100</v>
      </c>
      <c r="AT7706">
        <v>0</v>
      </c>
      <c r="AV7706" t="s">
        <v>15578</v>
      </c>
      <c r="AW7706">
        <v>116100</v>
      </c>
    </row>
    <row r="7707" spans="1:49" x14ac:dyDescent="0.25">
      <c r="A7707">
        <v>4100</v>
      </c>
      <c r="B7707">
        <v>30050</v>
      </c>
      <c r="C7707">
        <v>4024</v>
      </c>
      <c r="D7707">
        <v>415</v>
      </c>
      <c r="E7707" s="124" t="s">
        <v>15237</v>
      </c>
      <c r="F7707" t="str">
        <f t="shared" si="132"/>
        <v>Chad MichelsKAMAN - GREEN BAY</v>
      </c>
      <c r="G7707" s="150" t="str">
        <f t="shared" si="131"/>
        <v>Chad Michels</v>
      </c>
      <c r="H7707" s="149" t="s">
        <v>5038</v>
      </c>
      <c r="I7707">
        <v>40001485</v>
      </c>
      <c r="L7707" t="s">
        <v>12895</v>
      </c>
      <c r="M7707" t="s">
        <v>12896</v>
      </c>
      <c r="O7707">
        <v>2536</v>
      </c>
      <c r="P7707" t="s">
        <v>15579</v>
      </c>
      <c r="Q7707" t="s">
        <v>12415</v>
      </c>
      <c r="R7707" t="s">
        <v>12416</v>
      </c>
      <c r="U7707" t="s">
        <v>12418</v>
      </c>
      <c r="V7707">
        <v>207</v>
      </c>
      <c r="W7707">
        <v>11</v>
      </c>
      <c r="X7707">
        <v>2</v>
      </c>
      <c r="Y7707" t="s">
        <v>12472</v>
      </c>
      <c r="Z7707" t="s">
        <v>12420</v>
      </c>
      <c r="AA7707" t="s">
        <v>12421</v>
      </c>
      <c r="AB7707" t="s">
        <v>12422</v>
      </c>
      <c r="AC7707">
        <v>2</v>
      </c>
      <c r="AD7707" s="123">
        <v>39111</v>
      </c>
      <c r="AE7707" t="s">
        <v>12423</v>
      </c>
      <c r="AG7707">
        <v>40001485</v>
      </c>
      <c r="AL7707" t="s">
        <v>12422</v>
      </c>
      <c r="AN7707">
        <v>1500304701</v>
      </c>
      <c r="AO7707">
        <v>16</v>
      </c>
      <c r="AP7707" t="s">
        <v>12424</v>
      </c>
      <c r="AQ7707" t="s">
        <v>11408</v>
      </c>
      <c r="AR7707">
        <v>4100</v>
      </c>
      <c r="AS7707" t="s">
        <v>12491</v>
      </c>
      <c r="AT7707">
        <v>2005</v>
      </c>
      <c r="AV7707" t="s">
        <v>5036</v>
      </c>
      <c r="AW7707">
        <v>116100</v>
      </c>
    </row>
    <row r="7708" spans="1:49" x14ac:dyDescent="0.25">
      <c r="A7708">
        <v>4100</v>
      </c>
      <c r="B7708">
        <v>30050</v>
      </c>
      <c r="C7708">
        <v>4024</v>
      </c>
      <c r="D7708">
        <v>415</v>
      </c>
      <c r="E7708" s="124" t="s">
        <v>15237</v>
      </c>
      <c r="F7708" t="str">
        <f t="shared" si="132"/>
        <v>Chad MichelsKAMAN IND. - WAUSAU</v>
      </c>
      <c r="G7708" s="150" t="str">
        <f t="shared" si="131"/>
        <v>Chad Michels</v>
      </c>
      <c r="H7708" s="149" t="s">
        <v>5049</v>
      </c>
      <c r="I7708">
        <v>40001413</v>
      </c>
      <c r="L7708" t="s">
        <v>12895</v>
      </c>
      <c r="M7708" t="s">
        <v>12896</v>
      </c>
      <c r="O7708">
        <v>2536</v>
      </c>
      <c r="P7708" t="s">
        <v>15579</v>
      </c>
      <c r="Q7708" t="s">
        <v>12415</v>
      </c>
      <c r="R7708" t="s">
        <v>12416</v>
      </c>
      <c r="S7708">
        <v>7158420655</v>
      </c>
      <c r="U7708" t="s">
        <v>12418</v>
      </c>
      <c r="V7708">
        <v>207</v>
      </c>
      <c r="W7708">
        <v>11</v>
      </c>
      <c r="X7708">
        <v>2</v>
      </c>
      <c r="Y7708" t="s">
        <v>12419</v>
      </c>
      <c r="Z7708" t="s">
        <v>12420</v>
      </c>
      <c r="AA7708" t="s">
        <v>12421</v>
      </c>
      <c r="AB7708" t="s">
        <v>12422</v>
      </c>
      <c r="AC7708">
        <v>2</v>
      </c>
      <c r="AD7708" s="123">
        <v>39111</v>
      </c>
      <c r="AE7708" t="s">
        <v>12423</v>
      </c>
      <c r="AG7708">
        <v>40001413</v>
      </c>
      <c r="AL7708" t="s">
        <v>12422</v>
      </c>
      <c r="AN7708">
        <v>1500304701</v>
      </c>
      <c r="AO7708">
        <v>16</v>
      </c>
      <c r="AP7708" t="s">
        <v>12424</v>
      </c>
      <c r="AQ7708" t="s">
        <v>11408</v>
      </c>
      <c r="AR7708">
        <v>4100</v>
      </c>
      <c r="AS7708" t="s">
        <v>12491</v>
      </c>
      <c r="AT7708">
        <v>0</v>
      </c>
      <c r="AV7708" t="s">
        <v>5036</v>
      </c>
      <c r="AW7708">
        <v>116100</v>
      </c>
    </row>
    <row r="7709" spans="1:49" x14ac:dyDescent="0.25">
      <c r="A7709">
        <v>4100</v>
      </c>
      <c r="B7709">
        <v>30050</v>
      </c>
      <c r="C7709">
        <v>4024</v>
      </c>
      <c r="D7709">
        <v>415</v>
      </c>
      <c r="E7709" s="124" t="s">
        <v>15237</v>
      </c>
      <c r="F7709" t="str">
        <f t="shared" si="132"/>
        <v>Chad MichelsKAMAN INDUSTRIAL - RICHFIELD</v>
      </c>
      <c r="G7709" s="150" t="str">
        <f t="shared" si="131"/>
        <v>Chad Michels</v>
      </c>
      <c r="H7709" s="149" t="s">
        <v>13642</v>
      </c>
      <c r="I7709">
        <v>40001363</v>
      </c>
      <c r="K7709" t="s">
        <v>12894</v>
      </c>
      <c r="L7709" t="s">
        <v>12895</v>
      </c>
      <c r="M7709" t="s">
        <v>12896</v>
      </c>
      <c r="N7709">
        <v>46802</v>
      </c>
      <c r="Q7709" t="s">
        <v>12415</v>
      </c>
      <c r="R7709" t="s">
        <v>12416</v>
      </c>
      <c r="S7709">
        <v>2626285261</v>
      </c>
      <c r="U7709" t="s">
        <v>12418</v>
      </c>
      <c r="V7709">
        <v>207</v>
      </c>
      <c r="W7709">
        <v>11</v>
      </c>
      <c r="X7709">
        <v>2</v>
      </c>
      <c r="Y7709" t="s">
        <v>12472</v>
      </c>
      <c r="Z7709" t="s">
        <v>12420</v>
      </c>
      <c r="AA7709" t="s">
        <v>12421</v>
      </c>
      <c r="AB7709" t="s">
        <v>12422</v>
      </c>
      <c r="AC7709">
        <v>2</v>
      </c>
      <c r="AD7709" s="123">
        <v>39111</v>
      </c>
      <c r="AE7709" t="s">
        <v>12423</v>
      </c>
      <c r="AG7709">
        <v>40001363</v>
      </c>
      <c r="AL7709" t="s">
        <v>12422</v>
      </c>
      <c r="AN7709">
        <v>1500304701</v>
      </c>
      <c r="AO7709">
        <v>16</v>
      </c>
      <c r="AP7709" t="s">
        <v>12424</v>
      </c>
      <c r="AQ7709" t="s">
        <v>11408</v>
      </c>
      <c r="AR7709">
        <v>4100</v>
      </c>
      <c r="AT7709">
        <v>2005</v>
      </c>
      <c r="AV7709" t="s">
        <v>5036</v>
      </c>
      <c r="AW7709">
        <v>116100</v>
      </c>
    </row>
    <row r="7710" spans="1:49" x14ac:dyDescent="0.25">
      <c r="A7710">
        <v>4100</v>
      </c>
      <c r="B7710">
        <v>30050</v>
      </c>
      <c r="C7710">
        <v>4024</v>
      </c>
      <c r="D7710">
        <v>415</v>
      </c>
      <c r="E7710" s="124" t="s">
        <v>15237</v>
      </c>
      <c r="F7710" t="str">
        <f t="shared" si="132"/>
        <v>Chad MichelsKAMAN INDUSTRIAL- APPLETON</v>
      </c>
      <c r="G7710" s="150" t="str">
        <f t="shared" si="131"/>
        <v>Chad Michels</v>
      </c>
      <c r="H7710" s="149" t="s">
        <v>5098</v>
      </c>
      <c r="I7710">
        <v>40001385</v>
      </c>
      <c r="K7710" t="s">
        <v>12894</v>
      </c>
      <c r="L7710" t="s">
        <v>12895</v>
      </c>
      <c r="M7710" t="s">
        <v>12896</v>
      </c>
      <c r="N7710">
        <v>46802</v>
      </c>
      <c r="Q7710" t="s">
        <v>12415</v>
      </c>
      <c r="R7710" t="s">
        <v>12416</v>
      </c>
      <c r="S7710">
        <v>9208312720</v>
      </c>
      <c r="U7710" t="s">
        <v>12418</v>
      </c>
      <c r="V7710">
        <v>207</v>
      </c>
      <c r="W7710">
        <v>11</v>
      </c>
      <c r="X7710">
        <v>2</v>
      </c>
      <c r="Y7710" t="s">
        <v>12472</v>
      </c>
      <c r="Z7710" t="s">
        <v>12420</v>
      </c>
      <c r="AA7710" t="s">
        <v>12421</v>
      </c>
      <c r="AB7710" t="s">
        <v>12422</v>
      </c>
      <c r="AC7710">
        <v>2</v>
      </c>
      <c r="AD7710" s="123">
        <v>39111</v>
      </c>
      <c r="AE7710" t="s">
        <v>12423</v>
      </c>
      <c r="AG7710">
        <v>40001385</v>
      </c>
      <c r="AL7710" t="s">
        <v>12422</v>
      </c>
      <c r="AN7710">
        <v>1500304701</v>
      </c>
      <c r="AO7710">
        <v>16</v>
      </c>
      <c r="AP7710" t="s">
        <v>12424</v>
      </c>
      <c r="AQ7710" t="s">
        <v>11408</v>
      </c>
      <c r="AR7710">
        <v>4100</v>
      </c>
      <c r="AT7710">
        <v>2005</v>
      </c>
      <c r="AV7710" t="s">
        <v>5036</v>
      </c>
      <c r="AW7710">
        <v>116100</v>
      </c>
    </row>
    <row r="7711" spans="1:49" x14ac:dyDescent="0.25">
      <c r="A7711">
        <v>4100</v>
      </c>
      <c r="B7711">
        <v>30050</v>
      </c>
      <c r="C7711">
        <v>4024</v>
      </c>
      <c r="D7711">
        <v>415</v>
      </c>
      <c r="E7711" s="124" t="s">
        <v>15237</v>
      </c>
      <c r="F7711" t="str">
        <f t="shared" si="132"/>
        <v>Chad MichelsKAMAN INDUSTRIAL TECH-GREEN BAY</v>
      </c>
      <c r="G7711" s="150" t="str">
        <f t="shared" si="131"/>
        <v>Chad Michels</v>
      </c>
      <c r="H7711" s="149" t="s">
        <v>5103</v>
      </c>
      <c r="I7711">
        <v>40001952</v>
      </c>
      <c r="L7711" t="s">
        <v>12895</v>
      </c>
      <c r="M7711" t="s">
        <v>12896</v>
      </c>
      <c r="O7711">
        <v>2536</v>
      </c>
      <c r="P7711" t="s">
        <v>15579</v>
      </c>
      <c r="Q7711" t="s">
        <v>12415</v>
      </c>
      <c r="R7711" t="s">
        <v>12416</v>
      </c>
      <c r="S7711" t="s">
        <v>15580</v>
      </c>
      <c r="U7711" t="s">
        <v>12418</v>
      </c>
      <c r="V7711">
        <v>207</v>
      </c>
      <c r="W7711">
        <v>11</v>
      </c>
      <c r="X7711">
        <v>2</v>
      </c>
      <c r="Y7711" t="s">
        <v>12419</v>
      </c>
      <c r="Z7711" t="s">
        <v>12420</v>
      </c>
      <c r="AA7711" t="s">
        <v>12421</v>
      </c>
      <c r="AB7711" t="s">
        <v>12422</v>
      </c>
      <c r="AC7711">
        <v>2</v>
      </c>
      <c r="AD7711" s="123">
        <v>39111</v>
      </c>
      <c r="AE7711" t="s">
        <v>12423</v>
      </c>
      <c r="AG7711">
        <v>40001952</v>
      </c>
      <c r="AL7711" t="s">
        <v>12422</v>
      </c>
      <c r="AN7711">
        <v>1500304701</v>
      </c>
      <c r="AO7711">
        <v>16</v>
      </c>
      <c r="AP7711" t="s">
        <v>12424</v>
      </c>
      <c r="AQ7711" t="s">
        <v>11408</v>
      </c>
      <c r="AR7711">
        <v>4100</v>
      </c>
      <c r="AS7711" t="s">
        <v>12491</v>
      </c>
      <c r="AT7711">
        <v>0</v>
      </c>
      <c r="AV7711" t="s">
        <v>5036</v>
      </c>
      <c r="AW7711">
        <v>116100</v>
      </c>
    </row>
    <row r="7712" spans="1:49" x14ac:dyDescent="0.25">
      <c r="A7712">
        <v>4100</v>
      </c>
      <c r="B7712">
        <v>30050</v>
      </c>
      <c r="C7712">
        <v>4024</v>
      </c>
      <c r="D7712">
        <v>415</v>
      </c>
      <c r="E7712" s="124" t="s">
        <v>15237</v>
      </c>
      <c r="F7712" t="str">
        <f t="shared" si="132"/>
        <v>Chad MichelsKEENLINE INC DBA KEENLINE</v>
      </c>
      <c r="G7712" s="150" t="str">
        <f t="shared" si="131"/>
        <v>Chad Michels</v>
      </c>
      <c r="H7712" s="149" t="s">
        <v>5147</v>
      </c>
      <c r="I7712">
        <v>40004169</v>
      </c>
      <c r="J7712" t="s">
        <v>15581</v>
      </c>
      <c r="K7712" t="s">
        <v>15582</v>
      </c>
      <c r="L7712" t="s">
        <v>15583</v>
      </c>
      <c r="M7712" t="s">
        <v>14186</v>
      </c>
      <c r="N7712">
        <v>54963</v>
      </c>
      <c r="Q7712" t="s">
        <v>12415</v>
      </c>
      <c r="R7712" t="s">
        <v>12416</v>
      </c>
      <c r="S7712" t="s">
        <v>15490</v>
      </c>
      <c r="U7712" t="s">
        <v>12418</v>
      </c>
      <c r="W7712">
        <v>11</v>
      </c>
      <c r="X7712">
        <v>0</v>
      </c>
      <c r="Y7712" t="s">
        <v>12419</v>
      </c>
      <c r="Z7712" t="s">
        <v>12420</v>
      </c>
      <c r="AA7712" t="s">
        <v>12421</v>
      </c>
      <c r="AB7712" t="s">
        <v>12422</v>
      </c>
      <c r="AC7712">
        <v>2</v>
      </c>
      <c r="AD7712" s="123">
        <v>39111</v>
      </c>
      <c r="AE7712" t="s">
        <v>12423</v>
      </c>
      <c r="AG7712">
        <v>40004169</v>
      </c>
      <c r="AL7712" t="s">
        <v>12422</v>
      </c>
      <c r="AN7712">
        <v>5013926081</v>
      </c>
      <c r="AO7712">
        <v>16</v>
      </c>
      <c r="AP7712" t="s">
        <v>12424</v>
      </c>
      <c r="AQ7712" t="s">
        <v>11408</v>
      </c>
      <c r="AR7712">
        <v>4100</v>
      </c>
      <c r="AT7712">
        <v>2005</v>
      </c>
      <c r="AV7712" t="s">
        <v>15584</v>
      </c>
      <c r="AW7712">
        <v>116100</v>
      </c>
    </row>
    <row r="7713" spans="1:49" x14ac:dyDescent="0.25">
      <c r="A7713">
        <v>4100</v>
      </c>
      <c r="B7713">
        <v>30050</v>
      </c>
      <c r="C7713">
        <v>4024</v>
      </c>
      <c r="D7713">
        <v>415</v>
      </c>
      <c r="E7713" s="124" t="s">
        <v>15237</v>
      </c>
      <c r="F7713" t="str">
        <f t="shared" si="132"/>
        <v>Chad MichelsKIMBERLY-CLARK (NEENAH)</v>
      </c>
      <c r="G7713" s="150" t="str">
        <f t="shared" si="131"/>
        <v>Chad Michels</v>
      </c>
      <c r="H7713" s="149" t="s">
        <v>5224</v>
      </c>
      <c r="I7713">
        <v>40008730</v>
      </c>
      <c r="L7713" t="s">
        <v>15585</v>
      </c>
      <c r="M7713" t="s">
        <v>12703</v>
      </c>
      <c r="N7713">
        <v>37922</v>
      </c>
      <c r="O7713">
        <v>59099</v>
      </c>
      <c r="P7713">
        <v>37922</v>
      </c>
      <c r="Q7713" t="s">
        <v>12415</v>
      </c>
      <c r="R7713" t="s">
        <v>12416</v>
      </c>
      <c r="S7713" t="s">
        <v>15586</v>
      </c>
      <c r="U7713" t="s">
        <v>12418</v>
      </c>
      <c r="V7713">
        <v>93</v>
      </c>
      <c r="W7713">
        <v>11</v>
      </c>
      <c r="X7713">
        <v>1</v>
      </c>
      <c r="Y7713" t="s">
        <v>12419</v>
      </c>
      <c r="Z7713" t="s">
        <v>12420</v>
      </c>
      <c r="AA7713" t="s">
        <v>12429</v>
      </c>
      <c r="AB7713" t="s">
        <v>13208</v>
      </c>
      <c r="AC7713">
        <v>2</v>
      </c>
      <c r="AD7713" s="123">
        <v>43776</v>
      </c>
      <c r="AE7713" t="s">
        <v>12486</v>
      </c>
      <c r="AG7713">
        <v>40008730</v>
      </c>
      <c r="AL7713" t="s">
        <v>13208</v>
      </c>
      <c r="AN7713">
        <v>4309304001</v>
      </c>
      <c r="AO7713">
        <v>16</v>
      </c>
      <c r="AP7713" t="s">
        <v>12424</v>
      </c>
      <c r="AQ7713" t="s">
        <v>11408</v>
      </c>
      <c r="AR7713">
        <v>4100</v>
      </c>
      <c r="AT7713">
        <v>0</v>
      </c>
      <c r="AV7713" t="s">
        <v>15587</v>
      </c>
      <c r="AW7713">
        <v>116100</v>
      </c>
    </row>
    <row r="7714" spans="1:49" x14ac:dyDescent="0.25">
      <c r="A7714">
        <v>4100</v>
      </c>
      <c r="B7714">
        <v>30050</v>
      </c>
      <c r="C7714">
        <v>4024</v>
      </c>
      <c r="D7714">
        <v>415</v>
      </c>
      <c r="E7714" s="124" t="s">
        <v>15237</v>
      </c>
      <c r="F7714" t="str">
        <f t="shared" si="132"/>
        <v>Chad MichelsKORBER PAPERLINK</v>
      </c>
      <c r="G7714" s="150" t="str">
        <f t="shared" si="131"/>
        <v>Chad Michels</v>
      </c>
      <c r="H7714" s="149" t="s">
        <v>5297</v>
      </c>
      <c r="I7714">
        <v>40003154</v>
      </c>
      <c r="J7714" t="s">
        <v>15588</v>
      </c>
      <c r="K7714" t="s">
        <v>15589</v>
      </c>
      <c r="L7714" t="s">
        <v>15269</v>
      </c>
      <c r="M7714" t="s">
        <v>14186</v>
      </c>
      <c r="N7714" t="s">
        <v>15590</v>
      </c>
      <c r="Q7714" t="s">
        <v>12415</v>
      </c>
      <c r="R7714" t="s">
        <v>12416</v>
      </c>
      <c r="S7714" t="s">
        <v>15591</v>
      </c>
      <c r="U7714" t="s">
        <v>12418</v>
      </c>
      <c r="W7714">
        <v>11</v>
      </c>
      <c r="X7714">
        <v>0</v>
      </c>
      <c r="Y7714" t="s">
        <v>12419</v>
      </c>
      <c r="Z7714" t="s">
        <v>12420</v>
      </c>
      <c r="AA7714" t="s">
        <v>12421</v>
      </c>
      <c r="AB7714" t="s">
        <v>12422</v>
      </c>
      <c r="AC7714">
        <v>2</v>
      </c>
      <c r="AD7714" s="123">
        <v>39111</v>
      </c>
      <c r="AE7714" t="s">
        <v>12423</v>
      </c>
      <c r="AG7714">
        <v>40003154</v>
      </c>
      <c r="AL7714" t="s">
        <v>12422</v>
      </c>
      <c r="AN7714">
        <v>5000903601</v>
      </c>
      <c r="AO7714">
        <v>16</v>
      </c>
      <c r="AP7714" t="s">
        <v>12424</v>
      </c>
      <c r="AQ7714" t="s">
        <v>11408</v>
      </c>
      <c r="AR7714">
        <v>4100</v>
      </c>
      <c r="AS7714" t="s">
        <v>12491</v>
      </c>
      <c r="AT7714">
        <v>2005</v>
      </c>
      <c r="AV7714" t="s">
        <v>15592</v>
      </c>
      <c r="AW7714">
        <v>116100</v>
      </c>
    </row>
    <row r="7715" spans="1:49" x14ac:dyDescent="0.25">
      <c r="A7715">
        <v>4100</v>
      </c>
      <c r="B7715">
        <v>30050</v>
      </c>
      <c r="C7715">
        <v>4024</v>
      </c>
      <c r="D7715">
        <v>415</v>
      </c>
      <c r="E7715" s="124" t="s">
        <v>15237</v>
      </c>
      <c r="F7715" t="str">
        <f t="shared" si="132"/>
        <v>Chad MichelsLARKSTUR ENG. &amp; SUPPLY INC.</v>
      </c>
      <c r="G7715" s="150" t="str">
        <f t="shared" si="131"/>
        <v>Chad Michels</v>
      </c>
      <c r="H7715" s="149" t="s">
        <v>5437</v>
      </c>
      <c r="I7715">
        <v>40002873</v>
      </c>
      <c r="K7715" t="s">
        <v>15593</v>
      </c>
      <c r="L7715" t="s">
        <v>15594</v>
      </c>
      <c r="M7715" t="s">
        <v>12976</v>
      </c>
      <c r="N7715" t="s">
        <v>15595</v>
      </c>
      <c r="Q7715" t="s">
        <v>12415</v>
      </c>
      <c r="R7715" t="s">
        <v>12416</v>
      </c>
      <c r="S7715" t="s">
        <v>15596</v>
      </c>
      <c r="U7715" t="s">
        <v>12418</v>
      </c>
      <c r="W7715">
        <v>11</v>
      </c>
      <c r="X7715">
        <v>1</v>
      </c>
      <c r="Y7715" t="s">
        <v>12419</v>
      </c>
      <c r="Z7715" t="s">
        <v>12420</v>
      </c>
      <c r="AA7715" t="s">
        <v>12421</v>
      </c>
      <c r="AB7715" t="s">
        <v>12422</v>
      </c>
      <c r="AC7715">
        <v>2</v>
      </c>
      <c r="AD7715" s="123">
        <v>39111</v>
      </c>
      <c r="AE7715" t="s">
        <v>12423</v>
      </c>
      <c r="AG7715">
        <v>40002873</v>
      </c>
      <c r="AL7715" t="s">
        <v>12422</v>
      </c>
      <c r="AN7715">
        <v>2410307601</v>
      </c>
      <c r="AO7715">
        <v>16</v>
      </c>
      <c r="AP7715" t="s">
        <v>12424</v>
      </c>
      <c r="AQ7715" t="s">
        <v>11408</v>
      </c>
      <c r="AR7715">
        <v>4100</v>
      </c>
      <c r="AS7715" t="s">
        <v>12491</v>
      </c>
      <c r="AT7715">
        <v>0</v>
      </c>
      <c r="AV7715" t="s">
        <v>15597</v>
      </c>
      <c r="AW7715">
        <v>116100</v>
      </c>
    </row>
    <row r="7716" spans="1:49" x14ac:dyDescent="0.25">
      <c r="A7716">
        <v>4100</v>
      </c>
      <c r="B7716">
        <v>30050</v>
      </c>
      <c r="C7716">
        <v>4024</v>
      </c>
      <c r="D7716">
        <v>415</v>
      </c>
      <c r="E7716" s="124" t="s">
        <v>15237</v>
      </c>
      <c r="F7716" t="str">
        <f t="shared" si="132"/>
        <v>Chad MichelsLIGHT WEIGHT BELT (DUPL DON'T USE)</v>
      </c>
      <c r="G7716" s="150" t="str">
        <f t="shared" si="131"/>
        <v>Chad Michels</v>
      </c>
      <c r="H7716" s="149" t="s">
        <v>5538</v>
      </c>
      <c r="I7716">
        <v>40004253</v>
      </c>
      <c r="K7716" t="s">
        <v>15598</v>
      </c>
      <c r="L7716" t="s">
        <v>14859</v>
      </c>
      <c r="M7716" t="s">
        <v>12976</v>
      </c>
      <c r="N7716" t="s">
        <v>15599</v>
      </c>
      <c r="Q7716" t="s">
        <v>12415</v>
      </c>
      <c r="R7716" t="s">
        <v>12416</v>
      </c>
      <c r="S7716" t="s">
        <v>15600</v>
      </c>
      <c r="U7716" t="s">
        <v>12418</v>
      </c>
      <c r="W7716">
        <v>11</v>
      </c>
      <c r="X7716">
        <v>2</v>
      </c>
      <c r="Y7716" t="s">
        <v>12472</v>
      </c>
      <c r="Z7716" t="s">
        <v>12420</v>
      </c>
      <c r="AA7716" t="s">
        <v>12421</v>
      </c>
      <c r="AB7716" t="s">
        <v>12422</v>
      </c>
      <c r="AC7716">
        <v>2</v>
      </c>
      <c r="AD7716" s="123">
        <v>39111</v>
      </c>
      <c r="AE7716" t="s">
        <v>12423</v>
      </c>
      <c r="AG7716">
        <v>40004253</v>
      </c>
      <c r="AL7716" t="s">
        <v>12422</v>
      </c>
      <c r="AN7716">
        <v>2405306501</v>
      </c>
      <c r="AO7716">
        <v>16</v>
      </c>
      <c r="AP7716" t="s">
        <v>12424</v>
      </c>
      <c r="AQ7716" t="s">
        <v>11408</v>
      </c>
      <c r="AR7716">
        <v>4100</v>
      </c>
      <c r="AS7716" t="s">
        <v>12491</v>
      </c>
      <c r="AT7716">
        <v>2005</v>
      </c>
      <c r="AV7716" t="s">
        <v>15601</v>
      </c>
      <c r="AW7716">
        <v>116100</v>
      </c>
    </row>
    <row r="7717" spans="1:49" x14ac:dyDescent="0.25">
      <c r="A7717">
        <v>4100</v>
      </c>
      <c r="B7717">
        <v>30050</v>
      </c>
      <c r="C7717">
        <v>4024</v>
      </c>
      <c r="D7717">
        <v>415</v>
      </c>
      <c r="E7717" s="124" t="s">
        <v>15237</v>
      </c>
      <c r="F7717" t="str">
        <f t="shared" si="132"/>
        <v>Chad MichelsLOCKHEED MARTIN TACTICAL DEFENSE</v>
      </c>
      <c r="G7717" s="150" t="str">
        <f t="shared" si="131"/>
        <v>Chad Michels</v>
      </c>
      <c r="H7717" s="149" t="s">
        <v>5580</v>
      </c>
      <c r="I7717">
        <v>40000362</v>
      </c>
      <c r="J7717" t="s">
        <v>15602</v>
      </c>
      <c r="K7717" t="s">
        <v>12492</v>
      </c>
      <c r="L7717" t="s">
        <v>15238</v>
      </c>
      <c r="M7717" t="s">
        <v>12976</v>
      </c>
      <c r="N7717" t="s">
        <v>15603</v>
      </c>
      <c r="Q7717" t="s">
        <v>12415</v>
      </c>
      <c r="R7717" t="s">
        <v>12416</v>
      </c>
      <c r="S7717" t="s">
        <v>15604</v>
      </c>
      <c r="U7717" t="s">
        <v>12418</v>
      </c>
      <c r="W7717">
        <v>11</v>
      </c>
      <c r="X7717">
        <v>0</v>
      </c>
      <c r="Y7717" t="s">
        <v>12472</v>
      </c>
      <c r="Z7717" t="s">
        <v>12420</v>
      </c>
      <c r="AA7717" t="s">
        <v>12421</v>
      </c>
      <c r="AB7717" t="s">
        <v>12422</v>
      </c>
      <c r="AC7717">
        <v>2</v>
      </c>
      <c r="AD7717" s="123">
        <v>39111</v>
      </c>
      <c r="AE7717" t="s">
        <v>12423</v>
      </c>
      <c r="AG7717">
        <v>40000362</v>
      </c>
      <c r="AL7717" t="s">
        <v>12422</v>
      </c>
      <c r="AN7717">
        <v>2412310701</v>
      </c>
      <c r="AO7717">
        <v>16</v>
      </c>
      <c r="AP7717" t="s">
        <v>12424</v>
      </c>
      <c r="AQ7717" t="s">
        <v>11408</v>
      </c>
      <c r="AR7717">
        <v>4100</v>
      </c>
      <c r="AS7717" t="s">
        <v>12491</v>
      </c>
      <c r="AT7717">
        <v>2005</v>
      </c>
      <c r="AV7717" t="s">
        <v>15605</v>
      </c>
      <c r="AW7717">
        <v>116100</v>
      </c>
    </row>
    <row r="7718" spans="1:49" x14ac:dyDescent="0.25">
      <c r="A7718">
        <v>4100</v>
      </c>
      <c r="B7718">
        <v>30050</v>
      </c>
      <c r="C7718">
        <v>4024</v>
      </c>
      <c r="D7718">
        <v>415</v>
      </c>
      <c r="E7718" s="124" t="s">
        <v>15237</v>
      </c>
      <c r="F7718" t="str">
        <f t="shared" si="132"/>
        <v>Chad MichelsMARQUIPWARDUNITED</v>
      </c>
      <c r="G7718" s="150" t="str">
        <f t="shared" si="131"/>
        <v>Chad Michels</v>
      </c>
      <c r="H7718" s="149" t="s">
        <v>5750</v>
      </c>
      <c r="I7718">
        <v>40007001</v>
      </c>
      <c r="J7718" t="s">
        <v>15606</v>
      </c>
      <c r="K7718" t="s">
        <v>15607</v>
      </c>
      <c r="L7718" t="s">
        <v>15608</v>
      </c>
      <c r="M7718" t="s">
        <v>14186</v>
      </c>
      <c r="N7718">
        <v>54555</v>
      </c>
      <c r="Q7718" t="s">
        <v>12415</v>
      </c>
      <c r="R7718" t="s">
        <v>12416</v>
      </c>
      <c r="S7718" t="s">
        <v>15609</v>
      </c>
      <c r="U7718" t="s">
        <v>12418</v>
      </c>
      <c r="V7718">
        <v>200</v>
      </c>
      <c r="W7718">
        <v>11</v>
      </c>
      <c r="X7718">
        <v>0</v>
      </c>
      <c r="Y7718" t="s">
        <v>12472</v>
      </c>
      <c r="Z7718" t="s">
        <v>12420</v>
      </c>
      <c r="AA7718" t="s">
        <v>12429</v>
      </c>
      <c r="AB7718" t="s">
        <v>12473</v>
      </c>
      <c r="AC7718">
        <v>2</v>
      </c>
      <c r="AD7718" s="123">
        <v>41327</v>
      </c>
      <c r="AE7718" t="s">
        <v>12431</v>
      </c>
      <c r="AG7718">
        <v>40007001</v>
      </c>
      <c r="AL7718" t="s">
        <v>12473</v>
      </c>
      <c r="AN7718">
        <v>5009923591</v>
      </c>
      <c r="AO7718">
        <v>16</v>
      </c>
      <c r="AP7718" t="s">
        <v>12424</v>
      </c>
      <c r="AQ7718" t="s">
        <v>11408</v>
      </c>
      <c r="AR7718">
        <v>4100</v>
      </c>
      <c r="AT7718">
        <v>0</v>
      </c>
      <c r="AV7718" t="s">
        <v>15610</v>
      </c>
      <c r="AW7718">
        <v>116100</v>
      </c>
    </row>
    <row r="7719" spans="1:49" x14ac:dyDescent="0.25">
      <c r="A7719">
        <v>4100</v>
      </c>
      <c r="B7719">
        <v>30050</v>
      </c>
      <c r="C7719">
        <v>4024</v>
      </c>
      <c r="D7719">
        <v>415</v>
      </c>
      <c r="E7719" s="124" t="s">
        <v>15237</v>
      </c>
      <c r="F7719" t="str">
        <f t="shared" si="132"/>
        <v>Chad MichelsMARS SUPPLY</v>
      </c>
      <c r="G7719" s="150" t="str">
        <f t="shared" si="131"/>
        <v>Chad Michels</v>
      </c>
      <c r="H7719" s="149" t="s">
        <v>5761</v>
      </c>
      <c r="I7719">
        <v>40004137</v>
      </c>
      <c r="K7719" t="s">
        <v>15611</v>
      </c>
      <c r="L7719" t="s">
        <v>15612</v>
      </c>
      <c r="M7719" t="s">
        <v>12976</v>
      </c>
      <c r="N7719" t="s">
        <v>15613</v>
      </c>
      <c r="Q7719" t="s">
        <v>12415</v>
      </c>
      <c r="R7719" t="s">
        <v>12416</v>
      </c>
      <c r="S7719" t="s">
        <v>15614</v>
      </c>
      <c r="U7719" t="s">
        <v>12418</v>
      </c>
      <c r="V7719">
        <v>37</v>
      </c>
      <c r="W7719">
        <v>11</v>
      </c>
      <c r="X7719">
        <v>2</v>
      </c>
      <c r="Y7719" t="s">
        <v>12472</v>
      </c>
      <c r="Z7719" t="s">
        <v>12420</v>
      </c>
      <c r="AA7719" t="s">
        <v>12421</v>
      </c>
      <c r="AB7719" t="s">
        <v>12422</v>
      </c>
      <c r="AC7719">
        <v>2</v>
      </c>
      <c r="AD7719" s="123">
        <v>39111</v>
      </c>
      <c r="AE7719" t="s">
        <v>12423</v>
      </c>
      <c r="AG7719">
        <v>40004137</v>
      </c>
      <c r="AL7719" t="s">
        <v>12422</v>
      </c>
      <c r="AN7719">
        <v>2413703101</v>
      </c>
      <c r="AO7719">
        <v>16</v>
      </c>
      <c r="AP7719" t="s">
        <v>12424</v>
      </c>
      <c r="AQ7719" t="s">
        <v>11408</v>
      </c>
      <c r="AR7719">
        <v>4100</v>
      </c>
      <c r="AT7719">
        <v>2005</v>
      </c>
      <c r="AV7719" t="s">
        <v>15615</v>
      </c>
      <c r="AW7719">
        <v>116100</v>
      </c>
    </row>
    <row r="7720" spans="1:49" x14ac:dyDescent="0.25">
      <c r="A7720">
        <v>4100</v>
      </c>
      <c r="B7720">
        <v>30050</v>
      </c>
      <c r="C7720">
        <v>4024</v>
      </c>
      <c r="D7720">
        <v>415</v>
      </c>
      <c r="E7720" s="124" t="s">
        <v>15237</v>
      </c>
      <c r="F7720" t="str">
        <f t="shared" si="132"/>
        <v>Chad MichelsMASONITE CORPORATION</v>
      </c>
      <c r="G7720" s="150" t="str">
        <f t="shared" si="131"/>
        <v>Chad Michels</v>
      </c>
      <c r="H7720" s="149" t="s">
        <v>13663</v>
      </c>
      <c r="I7720">
        <v>40004139</v>
      </c>
      <c r="K7720" t="s">
        <v>15616</v>
      </c>
      <c r="L7720" t="s">
        <v>15617</v>
      </c>
      <c r="M7720" t="s">
        <v>12735</v>
      </c>
      <c r="N7720">
        <v>33672</v>
      </c>
      <c r="Q7720" t="s">
        <v>12415</v>
      </c>
      <c r="R7720" t="s">
        <v>12416</v>
      </c>
      <c r="S7720" t="s">
        <v>15618</v>
      </c>
      <c r="U7720" t="s">
        <v>12418</v>
      </c>
      <c r="W7720">
        <v>11</v>
      </c>
      <c r="X7720">
        <v>1</v>
      </c>
      <c r="Y7720" t="s">
        <v>12419</v>
      </c>
      <c r="Z7720" t="s">
        <v>12420</v>
      </c>
      <c r="AA7720" t="s">
        <v>12421</v>
      </c>
      <c r="AB7720" t="s">
        <v>12422</v>
      </c>
      <c r="AC7720">
        <v>2</v>
      </c>
      <c r="AD7720" s="123">
        <v>39111</v>
      </c>
      <c r="AE7720" t="s">
        <v>12423</v>
      </c>
      <c r="AG7720">
        <v>40004139</v>
      </c>
      <c r="AL7720" t="s">
        <v>12422</v>
      </c>
      <c r="AN7720">
        <v>1005715701</v>
      </c>
      <c r="AO7720">
        <v>16</v>
      </c>
      <c r="AP7720" t="s">
        <v>12424</v>
      </c>
      <c r="AQ7720" t="s">
        <v>11408</v>
      </c>
      <c r="AR7720">
        <v>4100</v>
      </c>
      <c r="AT7720">
        <v>2005</v>
      </c>
      <c r="AV7720" t="s">
        <v>15619</v>
      </c>
      <c r="AW7720">
        <v>116100</v>
      </c>
    </row>
    <row r="7721" spans="1:49" x14ac:dyDescent="0.25">
      <c r="A7721">
        <v>4100</v>
      </c>
      <c r="B7721">
        <v>30050</v>
      </c>
      <c r="C7721">
        <v>4024</v>
      </c>
      <c r="D7721">
        <v>415</v>
      </c>
      <c r="E7721" s="124" t="s">
        <v>15237</v>
      </c>
      <c r="F7721" t="str">
        <f t="shared" si="132"/>
        <v>Chad MichelsMASTER ELECTRONICS</v>
      </c>
      <c r="G7721" s="150" t="str">
        <f t="shared" si="131"/>
        <v>Chad Michels</v>
      </c>
      <c r="H7721" s="149" t="s">
        <v>5794</v>
      </c>
      <c r="I7721">
        <v>40007979</v>
      </c>
      <c r="J7721" t="s">
        <v>12492</v>
      </c>
      <c r="L7721" t="s">
        <v>15620</v>
      </c>
      <c r="M7721" t="s">
        <v>13237</v>
      </c>
      <c r="O7721">
        <v>25662</v>
      </c>
      <c r="P7721">
        <v>90025</v>
      </c>
      <c r="Q7721" t="s">
        <v>12415</v>
      </c>
      <c r="R7721" t="s">
        <v>12416</v>
      </c>
      <c r="S7721" t="s">
        <v>15621</v>
      </c>
      <c r="U7721" t="s">
        <v>12418</v>
      </c>
      <c r="W7721">
        <v>11</v>
      </c>
      <c r="X7721">
        <v>2</v>
      </c>
      <c r="Y7721" t="s">
        <v>12472</v>
      </c>
      <c r="Z7721" t="s">
        <v>12420</v>
      </c>
      <c r="AA7721" t="s">
        <v>12429</v>
      </c>
      <c r="AB7721" t="s">
        <v>12430</v>
      </c>
      <c r="AC7721">
        <v>2</v>
      </c>
      <c r="AD7721" s="123">
        <v>42726</v>
      </c>
      <c r="AE7721" t="s">
        <v>12431</v>
      </c>
      <c r="AG7721">
        <v>40007979</v>
      </c>
      <c r="AL7721" t="s">
        <v>12430</v>
      </c>
      <c r="AN7721">
        <v>503719001</v>
      </c>
      <c r="AO7721">
        <v>16</v>
      </c>
      <c r="AP7721" t="s">
        <v>12424</v>
      </c>
      <c r="AQ7721" t="s">
        <v>11408</v>
      </c>
      <c r="AR7721">
        <v>4100</v>
      </c>
      <c r="AT7721">
        <v>0</v>
      </c>
      <c r="AV7721" t="s">
        <v>15622</v>
      </c>
      <c r="AW7721">
        <v>116100</v>
      </c>
    </row>
    <row r="7722" spans="1:49" x14ac:dyDescent="0.25">
      <c r="A7722">
        <v>4100</v>
      </c>
      <c r="B7722">
        <v>30050</v>
      </c>
      <c r="C7722">
        <v>4024</v>
      </c>
      <c r="D7722">
        <v>415</v>
      </c>
      <c r="E7722" s="124" t="s">
        <v>15237</v>
      </c>
      <c r="F7722" t="str">
        <f t="shared" si="132"/>
        <v>Chad MichelsMASTERS GALLERY FOODS, INC</v>
      </c>
      <c r="G7722" s="150" t="str">
        <f t="shared" si="131"/>
        <v>Chad Michels</v>
      </c>
      <c r="H7722" s="149" t="s">
        <v>5800</v>
      </c>
      <c r="I7722">
        <v>40007051</v>
      </c>
      <c r="J7722" t="s">
        <v>15623</v>
      </c>
      <c r="K7722" t="s">
        <v>15624</v>
      </c>
      <c r="L7722" t="s">
        <v>15338</v>
      </c>
      <c r="M7722" t="s">
        <v>14186</v>
      </c>
      <c r="N7722" t="s">
        <v>15625</v>
      </c>
      <c r="Q7722" t="s">
        <v>12415</v>
      </c>
      <c r="R7722" t="s">
        <v>12416</v>
      </c>
      <c r="S7722" t="s">
        <v>15626</v>
      </c>
      <c r="U7722" t="s">
        <v>12418</v>
      </c>
      <c r="W7722">
        <v>11</v>
      </c>
      <c r="X7722">
        <v>1</v>
      </c>
      <c r="Y7722" t="s">
        <v>12419</v>
      </c>
      <c r="Z7722" t="s">
        <v>12420</v>
      </c>
      <c r="AA7722" t="s">
        <v>12429</v>
      </c>
      <c r="AB7722" t="s">
        <v>12422</v>
      </c>
      <c r="AC7722">
        <v>2</v>
      </c>
      <c r="AD7722" s="123">
        <v>41367</v>
      </c>
      <c r="AE7722" t="s">
        <v>12431</v>
      </c>
      <c r="AG7722">
        <v>40007051</v>
      </c>
      <c r="AL7722" t="s">
        <v>12422</v>
      </c>
      <c r="AN7722">
        <v>5011709001</v>
      </c>
      <c r="AO7722">
        <v>16</v>
      </c>
      <c r="AP7722" t="s">
        <v>12424</v>
      </c>
      <c r="AQ7722" t="s">
        <v>11408</v>
      </c>
      <c r="AR7722">
        <v>4100</v>
      </c>
      <c r="AT7722">
        <v>0</v>
      </c>
      <c r="AV7722" t="s">
        <v>15627</v>
      </c>
      <c r="AW7722">
        <v>116100</v>
      </c>
    </row>
    <row r="7723" spans="1:49" x14ac:dyDescent="0.25">
      <c r="A7723">
        <v>4100</v>
      </c>
      <c r="B7723">
        <v>30050</v>
      </c>
      <c r="C7723">
        <v>4024</v>
      </c>
      <c r="D7723">
        <v>415</v>
      </c>
      <c r="E7723" s="124" t="s">
        <v>15237</v>
      </c>
      <c r="F7723" t="str">
        <f t="shared" si="132"/>
        <v>Chad MichelsMCT INC.</v>
      </c>
      <c r="G7723" s="150" t="str">
        <f t="shared" si="131"/>
        <v>Chad Michels</v>
      </c>
      <c r="H7723" s="149" t="s">
        <v>5886</v>
      </c>
      <c r="I7723">
        <v>40006657</v>
      </c>
      <c r="K7723" t="s">
        <v>15628</v>
      </c>
      <c r="L7723" t="s">
        <v>15480</v>
      </c>
      <c r="M7723" t="s">
        <v>14186</v>
      </c>
      <c r="N7723">
        <v>53204</v>
      </c>
      <c r="Q7723" t="s">
        <v>12415</v>
      </c>
      <c r="R7723" t="s">
        <v>12416</v>
      </c>
      <c r="S7723" t="s">
        <v>15629</v>
      </c>
      <c r="U7723" t="s">
        <v>12418</v>
      </c>
      <c r="W7723">
        <v>11</v>
      </c>
      <c r="X7723">
        <v>0</v>
      </c>
      <c r="Y7723" t="s">
        <v>13389</v>
      </c>
      <c r="Z7723" t="s">
        <v>12420</v>
      </c>
      <c r="AA7723" t="s">
        <v>14498</v>
      </c>
      <c r="AB7723" t="s">
        <v>12422</v>
      </c>
      <c r="AC7723">
        <v>2</v>
      </c>
      <c r="AD7723" s="123">
        <v>40821</v>
      </c>
      <c r="AE7723" t="s">
        <v>12431</v>
      </c>
      <c r="AG7723">
        <v>40006657</v>
      </c>
      <c r="AL7723" t="s">
        <v>12422</v>
      </c>
      <c r="AN7723">
        <v>5007907101</v>
      </c>
      <c r="AO7723">
        <v>16</v>
      </c>
      <c r="AP7723" t="s">
        <v>12424</v>
      </c>
      <c r="AQ7723" t="s">
        <v>11408</v>
      </c>
      <c r="AR7723">
        <v>4100</v>
      </c>
      <c r="AT7723">
        <v>0</v>
      </c>
      <c r="AV7723" t="s">
        <v>5886</v>
      </c>
      <c r="AW7723">
        <v>116100</v>
      </c>
    </row>
    <row r="7724" spans="1:49" x14ac:dyDescent="0.25">
      <c r="A7724">
        <v>4100</v>
      </c>
      <c r="B7724">
        <v>30050</v>
      </c>
      <c r="C7724">
        <v>4024</v>
      </c>
      <c r="D7724">
        <v>415</v>
      </c>
      <c r="E7724" s="124" t="s">
        <v>15237</v>
      </c>
      <c r="F7724" t="str">
        <f t="shared" si="132"/>
        <v>Chad MichelsMENASHA PACKAGING COMPANY LLC</v>
      </c>
      <c r="G7724" s="150" t="str">
        <f t="shared" si="131"/>
        <v>Chad Michels</v>
      </c>
      <c r="H7724" s="149" t="s">
        <v>5929</v>
      </c>
      <c r="I7724">
        <v>40008700</v>
      </c>
      <c r="K7724" t="s">
        <v>15630</v>
      </c>
      <c r="L7724" t="s">
        <v>15631</v>
      </c>
      <c r="M7724" t="s">
        <v>12976</v>
      </c>
      <c r="N7724">
        <v>55044</v>
      </c>
      <c r="Q7724" t="s">
        <v>12415</v>
      </c>
      <c r="R7724" t="s">
        <v>12416</v>
      </c>
      <c r="S7724" t="s">
        <v>15632</v>
      </c>
      <c r="U7724" t="s">
        <v>12418</v>
      </c>
      <c r="W7724">
        <v>11</v>
      </c>
      <c r="X7724">
        <v>1</v>
      </c>
      <c r="Y7724" t="s">
        <v>12419</v>
      </c>
      <c r="Z7724" t="s">
        <v>12420</v>
      </c>
      <c r="AA7724" t="s">
        <v>12429</v>
      </c>
      <c r="AB7724" t="s">
        <v>12430</v>
      </c>
      <c r="AC7724">
        <v>2</v>
      </c>
      <c r="AD7724" s="123">
        <v>43728</v>
      </c>
      <c r="AE7724" t="s">
        <v>12431</v>
      </c>
      <c r="AG7724">
        <v>40008700</v>
      </c>
      <c r="AL7724" t="s">
        <v>12430</v>
      </c>
      <c r="AN7724">
        <v>2403716001</v>
      </c>
      <c r="AO7724">
        <v>16</v>
      </c>
      <c r="AP7724" t="s">
        <v>12424</v>
      </c>
      <c r="AQ7724" t="s">
        <v>11408</v>
      </c>
      <c r="AR7724">
        <v>4100</v>
      </c>
      <c r="AT7724">
        <v>0</v>
      </c>
      <c r="AV7724" t="s">
        <v>15633</v>
      </c>
      <c r="AW7724">
        <v>116100</v>
      </c>
    </row>
    <row r="7725" spans="1:49" x14ac:dyDescent="0.25">
      <c r="A7725">
        <v>4100</v>
      </c>
      <c r="B7725">
        <v>30050</v>
      </c>
      <c r="C7725">
        <v>4024</v>
      </c>
      <c r="D7725">
        <v>415</v>
      </c>
      <c r="E7725" s="124" t="s">
        <v>15237</v>
      </c>
      <c r="F7725" t="str">
        <f t="shared" si="132"/>
        <v>Chad MichelsMID-CONTINENT ENGINEERING, INC.</v>
      </c>
      <c r="G7725" s="150" t="str">
        <f t="shared" si="131"/>
        <v>Chad Michels</v>
      </c>
      <c r="H7725" s="149" t="s">
        <v>6022</v>
      </c>
      <c r="I7725">
        <v>40003385</v>
      </c>
      <c r="K7725" t="s">
        <v>15634</v>
      </c>
      <c r="L7725" t="s">
        <v>14859</v>
      </c>
      <c r="M7725" t="s">
        <v>12976</v>
      </c>
      <c r="N7725" t="s">
        <v>15635</v>
      </c>
      <c r="Q7725" t="s">
        <v>12415</v>
      </c>
      <c r="R7725" t="s">
        <v>12416</v>
      </c>
      <c r="S7725" t="s">
        <v>15636</v>
      </c>
      <c r="U7725" t="s">
        <v>12418</v>
      </c>
      <c r="W7725">
        <v>11</v>
      </c>
      <c r="X7725">
        <v>1</v>
      </c>
      <c r="Y7725" t="s">
        <v>12419</v>
      </c>
      <c r="Z7725" t="s">
        <v>12420</v>
      </c>
      <c r="AA7725" t="s">
        <v>12421</v>
      </c>
      <c r="AB7725" t="s">
        <v>12422</v>
      </c>
      <c r="AC7725">
        <v>2</v>
      </c>
      <c r="AD7725" s="123">
        <v>39111</v>
      </c>
      <c r="AE7725" t="s">
        <v>12423</v>
      </c>
      <c r="AG7725">
        <v>40003385</v>
      </c>
      <c r="AL7725" t="s">
        <v>12422</v>
      </c>
      <c r="AN7725">
        <v>2405306501</v>
      </c>
      <c r="AO7725">
        <v>16</v>
      </c>
      <c r="AP7725" t="s">
        <v>12424</v>
      </c>
      <c r="AQ7725" t="s">
        <v>11408</v>
      </c>
      <c r="AR7725">
        <v>4100</v>
      </c>
      <c r="AS7725" t="s">
        <v>12491</v>
      </c>
      <c r="AT7725">
        <v>0</v>
      </c>
      <c r="AV7725" t="s">
        <v>15637</v>
      </c>
      <c r="AW7725">
        <v>116100</v>
      </c>
    </row>
    <row r="7726" spans="1:49" x14ac:dyDescent="0.25">
      <c r="A7726">
        <v>4100</v>
      </c>
      <c r="B7726">
        <v>30050</v>
      </c>
      <c r="C7726">
        <v>4024</v>
      </c>
      <c r="D7726">
        <v>415</v>
      </c>
      <c r="E7726" s="124" t="s">
        <v>15237</v>
      </c>
      <c r="F7726" t="str">
        <f t="shared" si="132"/>
        <v>Chad MichelsMIDWEST RUBBER SERVICE</v>
      </c>
      <c r="G7726" s="150" t="str">
        <f t="shared" si="131"/>
        <v>Chad Michels</v>
      </c>
      <c r="H7726" s="149" t="s">
        <v>6078</v>
      </c>
      <c r="I7726">
        <v>40004163</v>
      </c>
      <c r="K7726" t="s">
        <v>15638</v>
      </c>
      <c r="L7726" t="s">
        <v>14859</v>
      </c>
      <c r="M7726" t="s">
        <v>12976</v>
      </c>
      <c r="N7726" t="s">
        <v>15639</v>
      </c>
      <c r="Q7726" t="s">
        <v>12415</v>
      </c>
      <c r="R7726" t="s">
        <v>12416</v>
      </c>
      <c r="S7726" t="s">
        <v>15640</v>
      </c>
      <c r="U7726" t="s">
        <v>12418</v>
      </c>
      <c r="V7726">
        <v>208</v>
      </c>
      <c r="W7726">
        <v>11</v>
      </c>
      <c r="X7726">
        <v>2</v>
      </c>
      <c r="Y7726" t="s">
        <v>12472</v>
      </c>
      <c r="Z7726" t="s">
        <v>12420</v>
      </c>
      <c r="AA7726" t="s">
        <v>12421</v>
      </c>
      <c r="AB7726" t="s">
        <v>12422</v>
      </c>
      <c r="AC7726">
        <v>2</v>
      </c>
      <c r="AD7726" s="123">
        <v>39111</v>
      </c>
      <c r="AE7726" t="s">
        <v>12423</v>
      </c>
      <c r="AG7726">
        <v>40004163</v>
      </c>
      <c r="AL7726" t="s">
        <v>12422</v>
      </c>
      <c r="AN7726">
        <v>2405308401</v>
      </c>
      <c r="AO7726">
        <v>16</v>
      </c>
      <c r="AP7726" t="s">
        <v>12424</v>
      </c>
      <c r="AQ7726" t="s">
        <v>11408</v>
      </c>
      <c r="AR7726">
        <v>4100</v>
      </c>
      <c r="AT7726">
        <v>2005</v>
      </c>
      <c r="AV7726" t="s">
        <v>15641</v>
      </c>
      <c r="AW7726">
        <v>116100</v>
      </c>
    </row>
    <row r="7727" spans="1:49" x14ac:dyDescent="0.25">
      <c r="A7727">
        <v>4100</v>
      </c>
      <c r="B7727">
        <v>30050</v>
      </c>
      <c r="C7727">
        <v>4024</v>
      </c>
      <c r="D7727">
        <v>415</v>
      </c>
      <c r="E7727" s="124" t="s">
        <v>15237</v>
      </c>
      <c r="F7727" t="str">
        <f t="shared" si="132"/>
        <v>Chad MichelsMOLINE MACHINERY LLC</v>
      </c>
      <c r="G7727" s="150" t="str">
        <f t="shared" ref="G7727:G7790" si="133">RIGHT(E7727,LEN(E7727)-3)</f>
        <v>Chad Michels</v>
      </c>
      <c r="H7727" s="149" t="s">
        <v>6162</v>
      </c>
      <c r="I7727">
        <v>40005162</v>
      </c>
      <c r="J7727" t="s">
        <v>15642</v>
      </c>
      <c r="K7727" t="s">
        <v>15643</v>
      </c>
      <c r="L7727" t="s">
        <v>15612</v>
      </c>
      <c r="M7727" t="s">
        <v>12976</v>
      </c>
      <c r="N7727">
        <v>55807</v>
      </c>
      <c r="Q7727" t="s">
        <v>12415</v>
      </c>
      <c r="R7727" t="s">
        <v>12416</v>
      </c>
      <c r="S7727" t="s">
        <v>15644</v>
      </c>
      <c r="U7727" t="s">
        <v>12418</v>
      </c>
      <c r="W7727">
        <v>11</v>
      </c>
      <c r="X7727">
        <v>1</v>
      </c>
      <c r="Y7727" t="s">
        <v>12419</v>
      </c>
      <c r="Z7727" t="s">
        <v>12420</v>
      </c>
      <c r="AA7727" t="s">
        <v>12429</v>
      </c>
      <c r="AB7727" t="s">
        <v>12422</v>
      </c>
      <c r="AC7727">
        <v>2</v>
      </c>
      <c r="AD7727" s="123">
        <v>39289</v>
      </c>
      <c r="AE7727" t="s">
        <v>12538</v>
      </c>
      <c r="AG7727">
        <v>40005162</v>
      </c>
      <c r="AL7727" t="s">
        <v>12422</v>
      </c>
      <c r="AN7727">
        <v>2413703101</v>
      </c>
      <c r="AO7727">
        <v>16</v>
      </c>
      <c r="AP7727" t="s">
        <v>12424</v>
      </c>
      <c r="AQ7727" t="s">
        <v>11408</v>
      </c>
      <c r="AR7727">
        <v>4100</v>
      </c>
      <c r="AS7727" t="s">
        <v>12491</v>
      </c>
      <c r="AT7727">
        <v>0</v>
      </c>
      <c r="AV7727" t="s">
        <v>15645</v>
      </c>
      <c r="AW7727">
        <v>116100</v>
      </c>
    </row>
    <row r="7728" spans="1:49" x14ac:dyDescent="0.25">
      <c r="A7728">
        <v>4100</v>
      </c>
      <c r="B7728">
        <v>30050</v>
      </c>
      <c r="C7728">
        <v>4024</v>
      </c>
      <c r="D7728">
        <v>415</v>
      </c>
      <c r="E7728" s="124" t="s">
        <v>15237</v>
      </c>
      <c r="F7728" t="str">
        <f t="shared" si="132"/>
        <v>Chad MichelsMOTION IND - FARGO ND</v>
      </c>
      <c r="G7728" s="150" t="str">
        <f t="shared" si="133"/>
        <v>Chad Michels</v>
      </c>
      <c r="H7728" s="149" t="s">
        <v>13687</v>
      </c>
      <c r="I7728">
        <v>40008518</v>
      </c>
      <c r="K7728" t="s">
        <v>15646</v>
      </c>
      <c r="L7728" t="s">
        <v>15647</v>
      </c>
      <c r="M7728" t="s">
        <v>15253</v>
      </c>
      <c r="N7728">
        <v>58102</v>
      </c>
      <c r="Q7728" t="s">
        <v>12415</v>
      </c>
      <c r="R7728" t="s">
        <v>12416</v>
      </c>
      <c r="S7728" t="s">
        <v>15648</v>
      </c>
      <c r="U7728" t="s">
        <v>12418</v>
      </c>
      <c r="W7728">
        <v>11</v>
      </c>
      <c r="X7728">
        <v>2</v>
      </c>
      <c r="Y7728" t="s">
        <v>12472</v>
      </c>
      <c r="Z7728" t="s">
        <v>12420</v>
      </c>
      <c r="AA7728" t="s">
        <v>12429</v>
      </c>
      <c r="AB7728" t="s">
        <v>12997</v>
      </c>
      <c r="AC7728">
        <v>2</v>
      </c>
      <c r="AD7728" s="123">
        <v>43410</v>
      </c>
      <c r="AE7728" t="s">
        <v>12431</v>
      </c>
      <c r="AG7728">
        <v>40008518</v>
      </c>
      <c r="AL7728" t="s">
        <v>12997</v>
      </c>
      <c r="AN7728">
        <v>3501700501</v>
      </c>
      <c r="AO7728">
        <v>16</v>
      </c>
      <c r="AP7728" t="s">
        <v>12424</v>
      </c>
      <c r="AQ7728" t="s">
        <v>11408</v>
      </c>
      <c r="AR7728">
        <v>4100</v>
      </c>
      <c r="AS7728" t="s">
        <v>12491</v>
      </c>
      <c r="AT7728">
        <v>0</v>
      </c>
      <c r="AV7728" t="s">
        <v>15649</v>
      </c>
      <c r="AW7728">
        <v>116100</v>
      </c>
    </row>
    <row r="7729" spans="1:49" x14ac:dyDescent="0.25">
      <c r="A7729">
        <v>4100</v>
      </c>
      <c r="B7729">
        <v>30050</v>
      </c>
      <c r="C7729">
        <v>4024</v>
      </c>
      <c r="D7729">
        <v>415</v>
      </c>
      <c r="E7729" s="124" t="s">
        <v>15237</v>
      </c>
      <c r="F7729" t="str">
        <f t="shared" si="132"/>
        <v>Chad MichelsMOTION IND - MARINETTE WI</v>
      </c>
      <c r="G7729" s="150" t="str">
        <f t="shared" si="133"/>
        <v>Chad Michels</v>
      </c>
      <c r="H7729" s="149" t="s">
        <v>13692</v>
      </c>
      <c r="I7729">
        <v>40007575</v>
      </c>
      <c r="K7729" t="s">
        <v>12993</v>
      </c>
      <c r="L7729" t="s">
        <v>12994</v>
      </c>
      <c r="M7729" t="s">
        <v>12995</v>
      </c>
      <c r="N7729">
        <v>35201</v>
      </c>
      <c r="Q7729" t="s">
        <v>12415</v>
      </c>
      <c r="R7729" t="s">
        <v>12416</v>
      </c>
      <c r="S7729" t="s">
        <v>15005</v>
      </c>
      <c r="U7729" t="s">
        <v>12418</v>
      </c>
      <c r="V7729">
        <v>209</v>
      </c>
      <c r="W7729">
        <v>11</v>
      </c>
      <c r="X7729">
        <v>2</v>
      </c>
      <c r="Y7729" t="s">
        <v>12472</v>
      </c>
      <c r="Z7729" t="s">
        <v>12420</v>
      </c>
      <c r="AA7729" t="s">
        <v>12429</v>
      </c>
      <c r="AB7729" t="s">
        <v>12997</v>
      </c>
      <c r="AC7729">
        <v>2</v>
      </c>
      <c r="AD7729" s="123">
        <v>42122</v>
      </c>
      <c r="AE7729" t="s">
        <v>12431</v>
      </c>
      <c r="AG7729">
        <v>40007575</v>
      </c>
      <c r="AL7729" t="s">
        <v>12997</v>
      </c>
      <c r="AN7729">
        <v>107301501</v>
      </c>
      <c r="AO7729">
        <v>16</v>
      </c>
      <c r="AP7729" t="s">
        <v>12424</v>
      </c>
      <c r="AQ7729" t="s">
        <v>11408</v>
      </c>
      <c r="AR7729">
        <v>4100</v>
      </c>
      <c r="AT7729">
        <v>0</v>
      </c>
      <c r="AV7729" t="s">
        <v>12998</v>
      </c>
      <c r="AW7729">
        <v>116100</v>
      </c>
    </row>
    <row r="7730" spans="1:49" x14ac:dyDescent="0.25">
      <c r="A7730">
        <v>4100</v>
      </c>
      <c r="B7730">
        <v>30050</v>
      </c>
      <c r="C7730">
        <v>4024</v>
      </c>
      <c r="D7730">
        <v>415</v>
      </c>
      <c r="E7730" s="124" t="s">
        <v>15237</v>
      </c>
      <c r="F7730" t="str">
        <f t="shared" si="132"/>
        <v>Chad MichelsMOTION IND. - APPLETON WI</v>
      </c>
      <c r="G7730" s="150" t="str">
        <f t="shared" si="133"/>
        <v>Chad Michels</v>
      </c>
      <c r="H7730" s="149" t="s">
        <v>13700</v>
      </c>
      <c r="I7730">
        <v>40001271</v>
      </c>
      <c r="K7730" t="s">
        <v>15650</v>
      </c>
      <c r="L7730" t="s">
        <v>15371</v>
      </c>
      <c r="M7730" t="s">
        <v>14186</v>
      </c>
      <c r="N7730" t="s">
        <v>15651</v>
      </c>
      <c r="Q7730" t="s">
        <v>12415</v>
      </c>
      <c r="R7730" t="s">
        <v>12416</v>
      </c>
      <c r="S7730" t="s">
        <v>15652</v>
      </c>
      <c r="U7730" t="s">
        <v>12418</v>
      </c>
      <c r="V7730">
        <v>209</v>
      </c>
      <c r="W7730">
        <v>11</v>
      </c>
      <c r="X7730">
        <v>2</v>
      </c>
      <c r="Y7730" t="s">
        <v>12472</v>
      </c>
      <c r="Z7730" t="s">
        <v>12420</v>
      </c>
      <c r="AA7730" t="s">
        <v>12421</v>
      </c>
      <c r="AB7730" t="s">
        <v>12997</v>
      </c>
      <c r="AC7730">
        <v>2</v>
      </c>
      <c r="AD7730" s="123">
        <v>39111</v>
      </c>
      <c r="AE7730" t="s">
        <v>12423</v>
      </c>
      <c r="AG7730">
        <v>40001271</v>
      </c>
      <c r="AL7730" t="s">
        <v>12997</v>
      </c>
      <c r="AN7730">
        <v>5013900301</v>
      </c>
      <c r="AO7730">
        <v>16</v>
      </c>
      <c r="AP7730" t="s">
        <v>12424</v>
      </c>
      <c r="AQ7730" t="s">
        <v>11408</v>
      </c>
      <c r="AR7730">
        <v>4100</v>
      </c>
      <c r="AT7730">
        <v>2005</v>
      </c>
      <c r="AV7730" t="s">
        <v>12998</v>
      </c>
      <c r="AW7730">
        <v>116100</v>
      </c>
    </row>
    <row r="7731" spans="1:49" x14ac:dyDescent="0.25">
      <c r="A7731">
        <v>4100</v>
      </c>
      <c r="B7731">
        <v>30050</v>
      </c>
      <c r="C7731">
        <v>4024</v>
      </c>
      <c r="D7731">
        <v>415</v>
      </c>
      <c r="E7731" s="124" t="s">
        <v>15237</v>
      </c>
      <c r="F7731" t="str">
        <f t="shared" si="132"/>
        <v>Chad MichelsMOTION IND. - DO NOT USE</v>
      </c>
      <c r="G7731" s="150" t="str">
        <f t="shared" si="133"/>
        <v>Chad Michels</v>
      </c>
      <c r="H7731" s="149" t="s">
        <v>13705</v>
      </c>
      <c r="I7731">
        <v>40006665</v>
      </c>
      <c r="L7731" t="s">
        <v>12994</v>
      </c>
      <c r="M7731" t="s">
        <v>12995</v>
      </c>
      <c r="O7731">
        <v>1655</v>
      </c>
      <c r="P7731">
        <v>35201</v>
      </c>
      <c r="Q7731" t="s">
        <v>12415</v>
      </c>
      <c r="R7731" t="s">
        <v>12416</v>
      </c>
      <c r="S7731" t="s">
        <v>15653</v>
      </c>
      <c r="U7731" t="s">
        <v>12418</v>
      </c>
      <c r="V7731">
        <v>209</v>
      </c>
      <c r="W7731">
        <v>11</v>
      </c>
      <c r="X7731">
        <v>2</v>
      </c>
      <c r="Y7731" t="s">
        <v>12472</v>
      </c>
      <c r="Z7731" t="s">
        <v>12420</v>
      </c>
      <c r="AA7731" t="s">
        <v>12485</v>
      </c>
      <c r="AB7731" t="s">
        <v>12997</v>
      </c>
      <c r="AC7731">
        <v>2</v>
      </c>
      <c r="AD7731" s="123">
        <v>40831</v>
      </c>
      <c r="AE7731" t="s">
        <v>12528</v>
      </c>
      <c r="AG7731">
        <v>40006665</v>
      </c>
      <c r="AL7731" t="s">
        <v>12997</v>
      </c>
      <c r="AN7731">
        <v>107301501</v>
      </c>
      <c r="AO7731">
        <v>16</v>
      </c>
      <c r="AP7731" t="s">
        <v>12424</v>
      </c>
      <c r="AQ7731" t="s">
        <v>11408</v>
      </c>
      <c r="AR7731">
        <v>4100</v>
      </c>
      <c r="AS7731" t="s">
        <v>12491</v>
      </c>
      <c r="AT7731">
        <v>0</v>
      </c>
      <c r="AV7731" t="s">
        <v>15654</v>
      </c>
      <c r="AW7731">
        <v>116100</v>
      </c>
    </row>
    <row r="7732" spans="1:49" x14ac:dyDescent="0.25">
      <c r="A7732">
        <v>4100</v>
      </c>
      <c r="B7732">
        <v>30050</v>
      </c>
      <c r="C7732">
        <v>4024</v>
      </c>
      <c r="D7732">
        <v>415</v>
      </c>
      <c r="E7732" s="124" t="s">
        <v>15237</v>
      </c>
      <c r="F7732" t="str">
        <f t="shared" si="132"/>
        <v>Chad MichelsMOTION IND. - DULUTH MN</v>
      </c>
      <c r="G7732" s="150" t="str">
        <f t="shared" si="133"/>
        <v>Chad Michels</v>
      </c>
      <c r="H7732" s="149" t="s">
        <v>13707</v>
      </c>
      <c r="I7732">
        <v>40001380</v>
      </c>
      <c r="K7732" t="s">
        <v>15655</v>
      </c>
      <c r="L7732" t="s">
        <v>15612</v>
      </c>
      <c r="M7732" t="s">
        <v>12976</v>
      </c>
      <c r="N7732" t="s">
        <v>15656</v>
      </c>
      <c r="Q7732" t="s">
        <v>12415</v>
      </c>
      <c r="R7732" t="s">
        <v>12416</v>
      </c>
      <c r="S7732" t="s">
        <v>15657</v>
      </c>
      <c r="U7732" t="s">
        <v>12418</v>
      </c>
      <c r="V7732">
        <v>209</v>
      </c>
      <c r="W7732">
        <v>11</v>
      </c>
      <c r="X7732">
        <v>2</v>
      </c>
      <c r="Y7732" t="s">
        <v>12419</v>
      </c>
      <c r="Z7732" t="s">
        <v>12420</v>
      </c>
      <c r="AA7732" t="s">
        <v>12421</v>
      </c>
      <c r="AB7732" t="s">
        <v>12997</v>
      </c>
      <c r="AC7732">
        <v>2</v>
      </c>
      <c r="AD7732" s="123">
        <v>39111</v>
      </c>
      <c r="AE7732" t="s">
        <v>12423</v>
      </c>
      <c r="AG7732">
        <v>40001380</v>
      </c>
      <c r="AL7732" t="s">
        <v>12997</v>
      </c>
      <c r="AN7732">
        <v>2413703101</v>
      </c>
      <c r="AO7732">
        <v>16</v>
      </c>
      <c r="AP7732" t="s">
        <v>12424</v>
      </c>
      <c r="AQ7732" t="s">
        <v>11408</v>
      </c>
      <c r="AR7732">
        <v>4100</v>
      </c>
      <c r="AT7732">
        <v>2005</v>
      </c>
      <c r="AV7732" t="s">
        <v>12998</v>
      </c>
      <c r="AW7732">
        <v>116100</v>
      </c>
    </row>
    <row r="7733" spans="1:49" x14ac:dyDescent="0.25">
      <c r="A7733">
        <v>4100</v>
      </c>
      <c r="B7733">
        <v>30050</v>
      </c>
      <c r="C7733">
        <v>4024</v>
      </c>
      <c r="D7733">
        <v>415</v>
      </c>
      <c r="E7733" s="124" t="s">
        <v>15237</v>
      </c>
      <c r="F7733" t="str">
        <f t="shared" si="132"/>
        <v>Chad MichelsMOTION IND. - EAU CLAIRE WI</v>
      </c>
      <c r="G7733" s="150" t="str">
        <f t="shared" si="133"/>
        <v>Chad Michels</v>
      </c>
      <c r="H7733" s="149" t="s">
        <v>13709</v>
      </c>
      <c r="I7733">
        <v>40001615</v>
      </c>
      <c r="K7733" t="s">
        <v>15658</v>
      </c>
      <c r="L7733" t="s">
        <v>12994</v>
      </c>
      <c r="M7733" t="s">
        <v>12995</v>
      </c>
      <c r="N7733">
        <v>35210</v>
      </c>
      <c r="Q7733" t="s">
        <v>12415</v>
      </c>
      <c r="R7733" t="s">
        <v>12416</v>
      </c>
      <c r="S7733" t="s">
        <v>15659</v>
      </c>
      <c r="U7733" t="s">
        <v>12418</v>
      </c>
      <c r="V7733">
        <v>209</v>
      </c>
      <c r="W7733">
        <v>11</v>
      </c>
      <c r="X7733">
        <v>2</v>
      </c>
      <c r="Y7733" t="s">
        <v>12472</v>
      </c>
      <c r="Z7733" t="s">
        <v>12420</v>
      </c>
      <c r="AA7733" t="s">
        <v>12421</v>
      </c>
      <c r="AB7733" t="s">
        <v>12997</v>
      </c>
      <c r="AC7733">
        <v>2</v>
      </c>
      <c r="AD7733" s="123">
        <v>39111</v>
      </c>
      <c r="AE7733" t="s">
        <v>12423</v>
      </c>
      <c r="AG7733">
        <v>40001615</v>
      </c>
      <c r="AL7733" t="s">
        <v>12997</v>
      </c>
      <c r="AN7733">
        <v>107301501</v>
      </c>
      <c r="AO7733">
        <v>16</v>
      </c>
      <c r="AP7733" t="s">
        <v>12424</v>
      </c>
      <c r="AQ7733" t="s">
        <v>11408</v>
      </c>
      <c r="AR7733">
        <v>4100</v>
      </c>
      <c r="AT7733">
        <v>0</v>
      </c>
      <c r="AV7733" t="s">
        <v>12998</v>
      </c>
      <c r="AW7733">
        <v>116100</v>
      </c>
    </row>
    <row r="7734" spans="1:49" x14ac:dyDescent="0.25">
      <c r="A7734">
        <v>4100</v>
      </c>
      <c r="B7734">
        <v>30050</v>
      </c>
      <c r="C7734">
        <v>4024</v>
      </c>
      <c r="D7734">
        <v>415</v>
      </c>
      <c r="E7734" s="124" t="s">
        <v>15237</v>
      </c>
      <c r="F7734" t="str">
        <f t="shared" si="132"/>
        <v>Chad MichelsMOTION IND. - EDEN PRAIRIE MN</v>
      </c>
      <c r="G7734" s="150" t="str">
        <f t="shared" si="133"/>
        <v>Chad Michels</v>
      </c>
      <c r="H7734" s="149" t="s">
        <v>13710</v>
      </c>
      <c r="I7734">
        <v>40004644</v>
      </c>
      <c r="K7734" t="s">
        <v>15660</v>
      </c>
      <c r="L7734" t="s">
        <v>15273</v>
      </c>
      <c r="M7734" t="s">
        <v>12976</v>
      </c>
      <c r="N7734" t="s">
        <v>15661</v>
      </c>
      <c r="Q7734" t="s">
        <v>12415</v>
      </c>
      <c r="R7734" t="s">
        <v>12416</v>
      </c>
      <c r="S7734" t="s">
        <v>15662</v>
      </c>
      <c r="U7734" t="s">
        <v>12418</v>
      </c>
      <c r="V7734">
        <v>209</v>
      </c>
      <c r="W7734">
        <v>11</v>
      </c>
      <c r="X7734">
        <v>2</v>
      </c>
      <c r="Y7734" t="s">
        <v>12472</v>
      </c>
      <c r="Z7734" t="s">
        <v>12420</v>
      </c>
      <c r="AA7734" t="s">
        <v>12429</v>
      </c>
      <c r="AB7734" t="s">
        <v>12997</v>
      </c>
      <c r="AC7734">
        <v>2</v>
      </c>
      <c r="AD7734" s="123">
        <v>39191</v>
      </c>
      <c r="AE7734" t="s">
        <v>12431</v>
      </c>
      <c r="AG7734">
        <v>40004644</v>
      </c>
      <c r="AL7734" t="s">
        <v>12997</v>
      </c>
      <c r="AN7734">
        <v>2405313601</v>
      </c>
      <c r="AO7734">
        <v>16</v>
      </c>
      <c r="AP7734" t="s">
        <v>12424</v>
      </c>
      <c r="AQ7734" t="s">
        <v>11408</v>
      </c>
      <c r="AR7734">
        <v>4100</v>
      </c>
      <c r="AS7734" t="s">
        <v>12491</v>
      </c>
      <c r="AT7734">
        <v>0</v>
      </c>
      <c r="AV7734" t="s">
        <v>12998</v>
      </c>
      <c r="AW7734">
        <v>116100</v>
      </c>
    </row>
    <row r="7735" spans="1:49" x14ac:dyDescent="0.25">
      <c r="A7735">
        <v>4100</v>
      </c>
      <c r="B7735">
        <v>30050</v>
      </c>
      <c r="C7735">
        <v>4024</v>
      </c>
      <c r="D7735">
        <v>415</v>
      </c>
      <c r="E7735" s="124" t="s">
        <v>15237</v>
      </c>
      <c r="F7735" t="str">
        <f t="shared" si="132"/>
        <v>Chad MichelsMOTION IND. - ESCANABA MI</v>
      </c>
      <c r="G7735" s="150" t="str">
        <f t="shared" si="133"/>
        <v>Chad Michels</v>
      </c>
      <c r="H7735" s="149" t="s">
        <v>13711</v>
      </c>
      <c r="I7735">
        <v>40004211</v>
      </c>
      <c r="K7735" t="s">
        <v>15663</v>
      </c>
      <c r="L7735" t="s">
        <v>15664</v>
      </c>
      <c r="M7735" t="s">
        <v>12684</v>
      </c>
      <c r="N7735" t="s">
        <v>15665</v>
      </c>
      <c r="Q7735" t="s">
        <v>12415</v>
      </c>
      <c r="R7735" t="s">
        <v>12416</v>
      </c>
      <c r="S7735" t="s">
        <v>15666</v>
      </c>
      <c r="U7735" t="s">
        <v>12418</v>
      </c>
      <c r="V7735">
        <v>209</v>
      </c>
      <c r="W7735">
        <v>11</v>
      </c>
      <c r="X7735">
        <v>2</v>
      </c>
      <c r="Y7735" t="s">
        <v>12472</v>
      </c>
      <c r="Z7735" t="s">
        <v>12420</v>
      </c>
      <c r="AA7735" t="s">
        <v>12421</v>
      </c>
      <c r="AB7735" t="s">
        <v>12997</v>
      </c>
      <c r="AC7735">
        <v>2</v>
      </c>
      <c r="AD7735" s="123">
        <v>39111</v>
      </c>
      <c r="AE7735" t="s">
        <v>12423</v>
      </c>
      <c r="AG7735">
        <v>40004211</v>
      </c>
      <c r="AL7735" t="s">
        <v>12997</v>
      </c>
      <c r="AN7735">
        <v>2304104701</v>
      </c>
      <c r="AO7735">
        <v>16</v>
      </c>
      <c r="AP7735" t="s">
        <v>12424</v>
      </c>
      <c r="AQ7735" t="s">
        <v>11408</v>
      </c>
      <c r="AR7735">
        <v>4100</v>
      </c>
      <c r="AT7735">
        <v>2005</v>
      </c>
      <c r="AV7735" t="s">
        <v>12998</v>
      </c>
      <c r="AW7735">
        <v>116100</v>
      </c>
    </row>
    <row r="7736" spans="1:49" x14ac:dyDescent="0.25">
      <c r="A7736">
        <v>4100</v>
      </c>
      <c r="B7736">
        <v>30050</v>
      </c>
      <c r="C7736">
        <v>4024</v>
      </c>
      <c r="D7736">
        <v>415</v>
      </c>
      <c r="E7736" s="124" t="s">
        <v>15237</v>
      </c>
      <c r="F7736" t="str">
        <f t="shared" si="132"/>
        <v>Chad MichelsMOTION IND. - GRAND FORKS ND</v>
      </c>
      <c r="G7736" s="150" t="str">
        <f t="shared" si="133"/>
        <v>Chad Michels</v>
      </c>
      <c r="H7736" s="149" t="s">
        <v>13715</v>
      </c>
      <c r="I7736">
        <v>40008360</v>
      </c>
      <c r="K7736" t="s">
        <v>15667</v>
      </c>
      <c r="L7736" t="s">
        <v>15668</v>
      </c>
      <c r="M7736" t="s">
        <v>15253</v>
      </c>
      <c r="N7736">
        <v>58203</v>
      </c>
      <c r="Q7736" t="s">
        <v>12415</v>
      </c>
      <c r="R7736" t="s">
        <v>12416</v>
      </c>
      <c r="S7736" t="s">
        <v>15669</v>
      </c>
      <c r="U7736" t="s">
        <v>12418</v>
      </c>
      <c r="V7736">
        <v>209</v>
      </c>
      <c r="W7736">
        <v>11</v>
      </c>
      <c r="X7736">
        <v>2</v>
      </c>
      <c r="Y7736" t="s">
        <v>12472</v>
      </c>
      <c r="Z7736" t="s">
        <v>12420</v>
      </c>
      <c r="AA7736" t="s">
        <v>12429</v>
      </c>
      <c r="AB7736" t="s">
        <v>12997</v>
      </c>
      <c r="AC7736">
        <v>2</v>
      </c>
      <c r="AD7736" s="123">
        <v>43207</v>
      </c>
      <c r="AE7736" t="s">
        <v>12431</v>
      </c>
      <c r="AG7736">
        <v>40008360</v>
      </c>
      <c r="AL7736" t="s">
        <v>12997</v>
      </c>
      <c r="AN7736">
        <v>3503500701</v>
      </c>
      <c r="AO7736">
        <v>16</v>
      </c>
      <c r="AP7736" t="s">
        <v>12424</v>
      </c>
      <c r="AQ7736" t="s">
        <v>11408</v>
      </c>
      <c r="AR7736">
        <v>4100</v>
      </c>
      <c r="AT7736">
        <v>0</v>
      </c>
      <c r="AV7736" t="s">
        <v>15670</v>
      </c>
      <c r="AW7736">
        <v>116100</v>
      </c>
    </row>
    <row r="7737" spans="1:49" x14ac:dyDescent="0.25">
      <c r="A7737">
        <v>4100</v>
      </c>
      <c r="B7737">
        <v>30050</v>
      </c>
      <c r="C7737">
        <v>4024</v>
      </c>
      <c r="D7737">
        <v>415</v>
      </c>
      <c r="E7737" s="124" t="s">
        <v>15237</v>
      </c>
      <c r="F7737" t="str">
        <f t="shared" si="132"/>
        <v>Chad MichelsMOTION IND. - GREEN BAY WI</v>
      </c>
      <c r="G7737" s="150" t="str">
        <f t="shared" si="133"/>
        <v>Chad Michels</v>
      </c>
      <c r="H7737" s="149" t="s">
        <v>13716</v>
      </c>
      <c r="I7737">
        <v>40001923</v>
      </c>
      <c r="K7737" t="s">
        <v>15671</v>
      </c>
      <c r="L7737" t="s">
        <v>15269</v>
      </c>
      <c r="M7737" t="s">
        <v>14186</v>
      </c>
      <c r="N7737">
        <v>54304</v>
      </c>
      <c r="Q7737" t="s">
        <v>12415</v>
      </c>
      <c r="R7737" t="s">
        <v>12416</v>
      </c>
      <c r="S7737" t="s">
        <v>15672</v>
      </c>
      <c r="U7737" t="s">
        <v>12418</v>
      </c>
      <c r="V7737">
        <v>209</v>
      </c>
      <c r="W7737">
        <v>11</v>
      </c>
      <c r="X7737">
        <v>2</v>
      </c>
      <c r="Y7737" t="s">
        <v>12419</v>
      </c>
      <c r="Z7737" t="s">
        <v>12420</v>
      </c>
      <c r="AA7737" t="s">
        <v>12421</v>
      </c>
      <c r="AB7737" t="s">
        <v>12997</v>
      </c>
      <c r="AC7737">
        <v>2</v>
      </c>
      <c r="AD7737" s="123">
        <v>39111</v>
      </c>
      <c r="AE7737" t="s">
        <v>12423</v>
      </c>
      <c r="AG7737">
        <v>40001923</v>
      </c>
      <c r="AL7737" t="s">
        <v>12997</v>
      </c>
      <c r="AN7737">
        <v>5000903601</v>
      </c>
      <c r="AO7737">
        <v>16</v>
      </c>
      <c r="AP7737" t="s">
        <v>12424</v>
      </c>
      <c r="AQ7737" t="s">
        <v>11408</v>
      </c>
      <c r="AR7737">
        <v>4100</v>
      </c>
      <c r="AT7737">
        <v>0</v>
      </c>
      <c r="AV7737" t="s">
        <v>12998</v>
      </c>
      <c r="AW7737">
        <v>116100</v>
      </c>
    </row>
    <row r="7738" spans="1:49" x14ac:dyDescent="0.25">
      <c r="A7738">
        <v>4100</v>
      </c>
      <c r="B7738">
        <v>30050</v>
      </c>
      <c r="C7738">
        <v>4024</v>
      </c>
      <c r="D7738">
        <v>415</v>
      </c>
      <c r="E7738" s="124" t="s">
        <v>15237</v>
      </c>
      <c r="F7738" t="str">
        <f t="shared" si="132"/>
        <v>Chad MichelsMOTION IND. - ISHPEMING MI</v>
      </c>
      <c r="G7738" s="150" t="str">
        <f t="shared" si="133"/>
        <v>Chad Michels</v>
      </c>
      <c r="H7738" s="149" t="s">
        <v>13718</v>
      </c>
      <c r="I7738">
        <v>40001931</v>
      </c>
      <c r="K7738" t="s">
        <v>15673</v>
      </c>
      <c r="L7738" t="s">
        <v>15674</v>
      </c>
      <c r="M7738" t="s">
        <v>12684</v>
      </c>
      <c r="N7738" t="s">
        <v>15675</v>
      </c>
      <c r="Q7738" t="s">
        <v>12415</v>
      </c>
      <c r="R7738" t="s">
        <v>12416</v>
      </c>
      <c r="S7738" t="s">
        <v>15676</v>
      </c>
      <c r="U7738" t="s">
        <v>12418</v>
      </c>
      <c r="V7738">
        <v>209</v>
      </c>
      <c r="W7738">
        <v>11</v>
      </c>
      <c r="X7738">
        <v>2</v>
      </c>
      <c r="Y7738" t="s">
        <v>12472</v>
      </c>
      <c r="Z7738" t="s">
        <v>12420</v>
      </c>
      <c r="AA7738" t="s">
        <v>12421</v>
      </c>
      <c r="AB7738" t="s">
        <v>12997</v>
      </c>
      <c r="AC7738">
        <v>2</v>
      </c>
      <c r="AD7738" s="123">
        <v>39111</v>
      </c>
      <c r="AE7738" t="s">
        <v>12423</v>
      </c>
      <c r="AG7738">
        <v>40001931</v>
      </c>
      <c r="AL7738" t="s">
        <v>12997</v>
      </c>
      <c r="AN7738">
        <v>2310309101</v>
      </c>
      <c r="AO7738">
        <v>16</v>
      </c>
      <c r="AP7738" t="s">
        <v>12424</v>
      </c>
      <c r="AQ7738" t="s">
        <v>11408</v>
      </c>
      <c r="AR7738">
        <v>4100</v>
      </c>
      <c r="AS7738" t="s">
        <v>12491</v>
      </c>
      <c r="AT7738">
        <v>0</v>
      </c>
      <c r="AV7738" t="s">
        <v>12998</v>
      </c>
      <c r="AW7738">
        <v>116100</v>
      </c>
    </row>
    <row r="7739" spans="1:49" x14ac:dyDescent="0.25">
      <c r="A7739">
        <v>4100</v>
      </c>
      <c r="B7739">
        <v>30050</v>
      </c>
      <c r="C7739">
        <v>4024</v>
      </c>
      <c r="D7739">
        <v>415</v>
      </c>
      <c r="E7739" s="124" t="s">
        <v>15237</v>
      </c>
      <c r="F7739" t="str">
        <f t="shared" si="132"/>
        <v>Chad MichelsMOTION IND. - KINGSFORD MI</v>
      </c>
      <c r="G7739" s="150" t="str">
        <f t="shared" si="133"/>
        <v>Chad Michels</v>
      </c>
      <c r="H7739" s="149" t="s">
        <v>13719</v>
      </c>
      <c r="I7739">
        <v>40002550</v>
      </c>
      <c r="K7739" t="s">
        <v>15677</v>
      </c>
      <c r="L7739" t="s">
        <v>15678</v>
      </c>
      <c r="M7739" t="s">
        <v>12684</v>
      </c>
      <c r="N7739" t="s">
        <v>15679</v>
      </c>
      <c r="Q7739" t="s">
        <v>12415</v>
      </c>
      <c r="R7739" t="s">
        <v>12416</v>
      </c>
      <c r="S7739" t="s">
        <v>15680</v>
      </c>
      <c r="U7739" t="s">
        <v>12418</v>
      </c>
      <c r="V7739">
        <v>209</v>
      </c>
      <c r="W7739">
        <v>11</v>
      </c>
      <c r="X7739">
        <v>2</v>
      </c>
      <c r="Y7739" t="s">
        <v>12472</v>
      </c>
      <c r="Z7739" t="s">
        <v>12420</v>
      </c>
      <c r="AA7739" t="s">
        <v>12421</v>
      </c>
      <c r="AB7739" t="s">
        <v>12997</v>
      </c>
      <c r="AC7739">
        <v>2</v>
      </c>
      <c r="AD7739" s="123">
        <v>39111</v>
      </c>
      <c r="AE7739" t="s">
        <v>12423</v>
      </c>
      <c r="AG7739">
        <v>40002550</v>
      </c>
      <c r="AL7739" t="s">
        <v>12997</v>
      </c>
      <c r="AN7739">
        <v>2304309601</v>
      </c>
      <c r="AO7739">
        <v>16</v>
      </c>
      <c r="AP7739" t="s">
        <v>12424</v>
      </c>
      <c r="AQ7739" t="s">
        <v>11408</v>
      </c>
      <c r="AR7739">
        <v>4100</v>
      </c>
      <c r="AT7739">
        <v>2005</v>
      </c>
      <c r="AV7739" t="s">
        <v>12998</v>
      </c>
      <c r="AW7739">
        <v>116100</v>
      </c>
    </row>
    <row r="7740" spans="1:49" x14ac:dyDescent="0.25">
      <c r="A7740">
        <v>4100</v>
      </c>
      <c r="B7740">
        <v>30050</v>
      </c>
      <c r="C7740">
        <v>4024</v>
      </c>
      <c r="D7740">
        <v>415</v>
      </c>
      <c r="E7740" s="124" t="s">
        <v>15237</v>
      </c>
      <c r="F7740" t="str">
        <f t="shared" si="132"/>
        <v>Chad MichelsMOTION IND. - MANKATO MN</v>
      </c>
      <c r="G7740" s="150" t="str">
        <f t="shared" si="133"/>
        <v>Chad Michels</v>
      </c>
      <c r="H7740" s="149" t="s">
        <v>13720</v>
      </c>
      <c r="I7740">
        <v>40005080</v>
      </c>
      <c r="K7740" t="s">
        <v>15681</v>
      </c>
      <c r="L7740" t="s">
        <v>15682</v>
      </c>
      <c r="M7740" t="s">
        <v>12976</v>
      </c>
      <c r="N7740" t="s">
        <v>15683</v>
      </c>
      <c r="Q7740" t="s">
        <v>12415</v>
      </c>
      <c r="R7740" t="s">
        <v>12416</v>
      </c>
      <c r="S7740" t="s">
        <v>15684</v>
      </c>
      <c r="U7740" t="s">
        <v>12418</v>
      </c>
      <c r="V7740">
        <v>209</v>
      </c>
      <c r="W7740">
        <v>11</v>
      </c>
      <c r="X7740">
        <v>2</v>
      </c>
      <c r="Y7740" t="s">
        <v>12472</v>
      </c>
      <c r="Z7740" t="s">
        <v>12420</v>
      </c>
      <c r="AA7740" t="s">
        <v>12429</v>
      </c>
      <c r="AB7740" t="s">
        <v>12997</v>
      </c>
      <c r="AC7740">
        <v>2</v>
      </c>
      <c r="AD7740" s="123">
        <v>39225</v>
      </c>
      <c r="AE7740" t="s">
        <v>12538</v>
      </c>
      <c r="AG7740">
        <v>40005080</v>
      </c>
      <c r="AL7740" t="s">
        <v>12997</v>
      </c>
      <c r="AN7740">
        <v>2401306101</v>
      </c>
      <c r="AO7740">
        <v>16</v>
      </c>
      <c r="AP7740" t="s">
        <v>12424</v>
      </c>
      <c r="AQ7740" t="s">
        <v>11408</v>
      </c>
      <c r="AR7740">
        <v>4100</v>
      </c>
      <c r="AT7740">
        <v>0</v>
      </c>
      <c r="AV7740" t="s">
        <v>12998</v>
      </c>
      <c r="AW7740">
        <v>116100</v>
      </c>
    </row>
    <row r="7741" spans="1:49" x14ac:dyDescent="0.25">
      <c r="A7741">
        <v>4100</v>
      </c>
      <c r="B7741">
        <v>30050</v>
      </c>
      <c r="C7741">
        <v>4024</v>
      </c>
      <c r="D7741">
        <v>415</v>
      </c>
      <c r="E7741" s="124" t="s">
        <v>15237</v>
      </c>
      <c r="F7741" t="str">
        <f t="shared" si="132"/>
        <v>Chad MichelsMOTION IND. - MOUNTAIN IRON MN</v>
      </c>
      <c r="G7741" s="150" t="str">
        <f t="shared" si="133"/>
        <v>Chad Michels</v>
      </c>
      <c r="H7741" s="149" t="s">
        <v>13722</v>
      </c>
      <c r="I7741">
        <v>40007062</v>
      </c>
      <c r="K7741" t="s">
        <v>15685</v>
      </c>
      <c r="L7741" t="s">
        <v>15686</v>
      </c>
      <c r="M7741" t="s">
        <v>12976</v>
      </c>
      <c r="N7741">
        <v>55768</v>
      </c>
      <c r="Q7741" t="s">
        <v>12415</v>
      </c>
      <c r="R7741" t="s">
        <v>12416</v>
      </c>
      <c r="S7741" t="s">
        <v>15687</v>
      </c>
      <c r="U7741" t="s">
        <v>12418</v>
      </c>
      <c r="V7741">
        <v>209</v>
      </c>
      <c r="W7741">
        <v>11</v>
      </c>
      <c r="X7741">
        <v>2</v>
      </c>
      <c r="Y7741" t="s">
        <v>12472</v>
      </c>
      <c r="Z7741" t="s">
        <v>12420</v>
      </c>
      <c r="AA7741" t="s">
        <v>12429</v>
      </c>
      <c r="AB7741" t="s">
        <v>12997</v>
      </c>
      <c r="AC7741">
        <v>2</v>
      </c>
      <c r="AD7741" s="123">
        <v>41380</v>
      </c>
      <c r="AE7741" t="s">
        <v>12431</v>
      </c>
      <c r="AG7741">
        <v>40007062</v>
      </c>
      <c r="AL7741" t="s">
        <v>12997</v>
      </c>
      <c r="AN7741">
        <v>2413713101</v>
      </c>
      <c r="AO7741">
        <v>16</v>
      </c>
      <c r="AP7741" t="s">
        <v>12424</v>
      </c>
      <c r="AQ7741" t="s">
        <v>11408</v>
      </c>
      <c r="AR7741">
        <v>4100</v>
      </c>
      <c r="AT7741">
        <v>0</v>
      </c>
      <c r="AV7741" t="s">
        <v>12998</v>
      </c>
      <c r="AW7741">
        <v>116100</v>
      </c>
    </row>
    <row r="7742" spans="1:49" x14ac:dyDescent="0.25">
      <c r="A7742">
        <v>4100</v>
      </c>
      <c r="B7742">
        <v>30050</v>
      </c>
      <c r="C7742">
        <v>4024</v>
      </c>
      <c r="D7742">
        <v>415</v>
      </c>
      <c r="E7742" s="124" t="s">
        <v>15237</v>
      </c>
      <c r="F7742" t="str">
        <f t="shared" si="132"/>
        <v>Chad MichelsMOTION IND. - NEVADA MO</v>
      </c>
      <c r="G7742" s="150" t="str">
        <f t="shared" si="133"/>
        <v>Chad Michels</v>
      </c>
      <c r="H7742" s="149" t="s">
        <v>13723</v>
      </c>
      <c r="I7742">
        <v>40006712</v>
      </c>
      <c r="L7742" t="s">
        <v>12994</v>
      </c>
      <c r="M7742" t="s">
        <v>12995</v>
      </c>
      <c r="O7742">
        <v>1655</v>
      </c>
      <c r="P7742">
        <v>35201</v>
      </c>
      <c r="Q7742" t="s">
        <v>12415</v>
      </c>
      <c r="R7742" t="s">
        <v>12416</v>
      </c>
      <c r="S7742" t="s">
        <v>15688</v>
      </c>
      <c r="U7742" t="s">
        <v>12418</v>
      </c>
      <c r="V7742">
        <v>209</v>
      </c>
      <c r="W7742">
        <v>11</v>
      </c>
      <c r="X7742">
        <v>2</v>
      </c>
      <c r="Y7742" t="s">
        <v>12419</v>
      </c>
      <c r="Z7742" t="s">
        <v>12420</v>
      </c>
      <c r="AA7742" t="s">
        <v>12429</v>
      </c>
      <c r="AB7742" t="s">
        <v>12997</v>
      </c>
      <c r="AC7742">
        <v>2</v>
      </c>
      <c r="AD7742" s="123">
        <v>40898</v>
      </c>
      <c r="AE7742" t="s">
        <v>12431</v>
      </c>
      <c r="AG7742">
        <v>40006712</v>
      </c>
      <c r="AL7742" t="s">
        <v>12997</v>
      </c>
      <c r="AN7742">
        <v>107301501</v>
      </c>
      <c r="AO7742">
        <v>16</v>
      </c>
      <c r="AP7742" t="s">
        <v>12424</v>
      </c>
      <c r="AQ7742" t="s">
        <v>11408</v>
      </c>
      <c r="AR7742">
        <v>4100</v>
      </c>
      <c r="AS7742" t="s">
        <v>12491</v>
      </c>
      <c r="AT7742">
        <v>0</v>
      </c>
      <c r="AV7742" t="s">
        <v>12998</v>
      </c>
      <c r="AW7742">
        <v>116100</v>
      </c>
    </row>
    <row r="7743" spans="1:49" x14ac:dyDescent="0.25">
      <c r="A7743">
        <v>4100</v>
      </c>
      <c r="B7743">
        <v>30050</v>
      </c>
      <c r="C7743">
        <v>4024</v>
      </c>
      <c r="D7743">
        <v>415</v>
      </c>
      <c r="E7743" s="124" t="s">
        <v>15237</v>
      </c>
      <c r="F7743" t="str">
        <f t="shared" si="132"/>
        <v>Chad MichelsMOTION IND. - QUINNESEC MI</v>
      </c>
      <c r="G7743" s="150" t="str">
        <f t="shared" si="133"/>
        <v>Chad Michels</v>
      </c>
      <c r="H7743" s="149" t="s">
        <v>6273</v>
      </c>
      <c r="I7743">
        <v>40002363</v>
      </c>
      <c r="J7743" t="s">
        <v>15689</v>
      </c>
      <c r="K7743" t="s">
        <v>15690</v>
      </c>
      <c r="L7743" t="s">
        <v>15691</v>
      </c>
      <c r="M7743" t="s">
        <v>12684</v>
      </c>
      <c r="N7743" t="s">
        <v>15692</v>
      </c>
      <c r="Q7743" t="s">
        <v>12415</v>
      </c>
      <c r="R7743" t="s">
        <v>12416</v>
      </c>
      <c r="S7743" t="s">
        <v>15680</v>
      </c>
      <c r="U7743" t="s">
        <v>12418</v>
      </c>
      <c r="V7743">
        <v>209</v>
      </c>
      <c r="W7743">
        <v>11</v>
      </c>
      <c r="X7743">
        <v>2</v>
      </c>
      <c r="Y7743" t="s">
        <v>12419</v>
      </c>
      <c r="Z7743" t="s">
        <v>12420</v>
      </c>
      <c r="AA7743" t="s">
        <v>12421</v>
      </c>
      <c r="AB7743" t="s">
        <v>12997</v>
      </c>
      <c r="AC7743">
        <v>2</v>
      </c>
      <c r="AD7743" s="123">
        <v>39111</v>
      </c>
      <c r="AE7743" t="s">
        <v>12423</v>
      </c>
      <c r="AG7743">
        <v>40002363</v>
      </c>
      <c r="AL7743" t="s">
        <v>12997</v>
      </c>
      <c r="AN7743">
        <v>2304330011</v>
      </c>
      <c r="AO7743">
        <v>16</v>
      </c>
      <c r="AP7743" t="s">
        <v>12424</v>
      </c>
      <c r="AQ7743" t="s">
        <v>11408</v>
      </c>
      <c r="AR7743">
        <v>4100</v>
      </c>
      <c r="AS7743" t="s">
        <v>12491</v>
      </c>
      <c r="AT7743">
        <v>0</v>
      </c>
      <c r="AV7743" t="s">
        <v>12998</v>
      </c>
      <c r="AW7743">
        <v>116100</v>
      </c>
    </row>
    <row r="7744" spans="1:49" x14ac:dyDescent="0.25">
      <c r="A7744">
        <v>4100</v>
      </c>
      <c r="B7744">
        <v>30050</v>
      </c>
      <c r="C7744">
        <v>4024</v>
      </c>
      <c r="D7744">
        <v>415</v>
      </c>
      <c r="E7744" s="124" t="s">
        <v>15237</v>
      </c>
      <c r="F7744" t="str">
        <f t="shared" si="132"/>
        <v>Chad MichelsMOTION IND. - SIOUX FALLS SD</v>
      </c>
      <c r="G7744" s="150" t="str">
        <f t="shared" si="133"/>
        <v>Chad Michels</v>
      </c>
      <c r="H7744" s="149" t="s">
        <v>13729</v>
      </c>
      <c r="I7744">
        <v>40006747</v>
      </c>
      <c r="L7744" t="s">
        <v>12994</v>
      </c>
      <c r="M7744" t="s">
        <v>12995</v>
      </c>
      <c r="O7744">
        <v>1655</v>
      </c>
      <c r="P7744" t="s">
        <v>15693</v>
      </c>
      <c r="Q7744" t="s">
        <v>12415</v>
      </c>
      <c r="R7744" t="s">
        <v>12416</v>
      </c>
      <c r="S7744" t="s">
        <v>15694</v>
      </c>
      <c r="U7744" t="s">
        <v>12418</v>
      </c>
      <c r="V7744">
        <v>209</v>
      </c>
      <c r="W7744">
        <v>11</v>
      </c>
      <c r="X7744">
        <v>2</v>
      </c>
      <c r="Y7744" t="s">
        <v>12419</v>
      </c>
      <c r="Z7744" t="s">
        <v>12420</v>
      </c>
      <c r="AA7744" t="s">
        <v>12429</v>
      </c>
      <c r="AB7744" t="s">
        <v>12997</v>
      </c>
      <c r="AC7744">
        <v>2</v>
      </c>
      <c r="AD7744" s="123">
        <v>40946</v>
      </c>
      <c r="AE7744" t="s">
        <v>12431</v>
      </c>
      <c r="AG7744">
        <v>40006747</v>
      </c>
      <c r="AL7744" t="s">
        <v>12997</v>
      </c>
      <c r="AN7744">
        <v>107301501</v>
      </c>
      <c r="AO7744">
        <v>16</v>
      </c>
      <c r="AP7744" t="s">
        <v>12424</v>
      </c>
      <c r="AQ7744" t="s">
        <v>11408</v>
      </c>
      <c r="AR7744">
        <v>4100</v>
      </c>
      <c r="AS7744" t="s">
        <v>12491</v>
      </c>
      <c r="AT7744">
        <v>0</v>
      </c>
      <c r="AV7744" t="s">
        <v>12998</v>
      </c>
      <c r="AW7744">
        <v>116100</v>
      </c>
    </row>
    <row r="7745" spans="1:49" x14ac:dyDescent="0.25">
      <c r="A7745">
        <v>4100</v>
      </c>
      <c r="B7745">
        <v>30050</v>
      </c>
      <c r="C7745">
        <v>4024</v>
      </c>
      <c r="D7745">
        <v>415</v>
      </c>
      <c r="E7745" s="124" t="s">
        <v>15237</v>
      </c>
      <c r="F7745" t="str">
        <f t="shared" si="132"/>
        <v>Chad MichelsMOTION IND. - ST. PAUL MN</v>
      </c>
      <c r="G7745" s="150" t="str">
        <f t="shared" si="133"/>
        <v>Chad Michels</v>
      </c>
      <c r="H7745" s="149" t="s">
        <v>13730</v>
      </c>
      <c r="I7745">
        <v>40002630</v>
      </c>
      <c r="K7745" t="s">
        <v>15695</v>
      </c>
      <c r="L7745" t="s">
        <v>14900</v>
      </c>
      <c r="M7745" t="s">
        <v>12976</v>
      </c>
      <c r="N7745">
        <v>55113</v>
      </c>
      <c r="Q7745" t="s">
        <v>12415</v>
      </c>
      <c r="R7745" t="s">
        <v>12416</v>
      </c>
      <c r="S7745" t="s">
        <v>15696</v>
      </c>
      <c r="U7745" t="s">
        <v>12418</v>
      </c>
      <c r="V7745">
        <v>209</v>
      </c>
      <c r="W7745">
        <v>11</v>
      </c>
      <c r="X7745">
        <v>2</v>
      </c>
      <c r="Y7745" t="s">
        <v>12419</v>
      </c>
      <c r="Z7745" t="s">
        <v>12420</v>
      </c>
      <c r="AA7745" t="s">
        <v>12421</v>
      </c>
      <c r="AB7745" t="s">
        <v>12997</v>
      </c>
      <c r="AC7745">
        <v>2</v>
      </c>
      <c r="AD7745" s="123">
        <v>39111</v>
      </c>
      <c r="AE7745" t="s">
        <v>12423</v>
      </c>
      <c r="AG7745">
        <v>40002630</v>
      </c>
      <c r="AL7745" t="s">
        <v>12997</v>
      </c>
      <c r="AN7745">
        <v>2412309101</v>
      </c>
      <c r="AO7745">
        <v>16</v>
      </c>
      <c r="AP7745" t="s">
        <v>12424</v>
      </c>
      <c r="AQ7745" t="s">
        <v>11408</v>
      </c>
      <c r="AR7745">
        <v>4100</v>
      </c>
      <c r="AT7745">
        <v>0</v>
      </c>
      <c r="AV7745" t="s">
        <v>12998</v>
      </c>
      <c r="AW7745">
        <v>116100</v>
      </c>
    </row>
    <row r="7746" spans="1:49" x14ac:dyDescent="0.25">
      <c r="A7746">
        <v>4100</v>
      </c>
      <c r="B7746">
        <v>30050</v>
      </c>
      <c r="C7746">
        <v>4024</v>
      </c>
      <c r="D7746">
        <v>415</v>
      </c>
      <c r="E7746" s="124" t="s">
        <v>15237</v>
      </c>
      <c r="F7746" t="str">
        <f t="shared" si="132"/>
        <v>Chad MichelsMOTION IND. - WAUSAU WI</v>
      </c>
      <c r="G7746" s="150" t="str">
        <f t="shared" si="133"/>
        <v>Chad Michels</v>
      </c>
      <c r="H7746" s="149" t="s">
        <v>13733</v>
      </c>
      <c r="I7746">
        <v>40001606</v>
      </c>
      <c r="K7746" t="s">
        <v>15697</v>
      </c>
      <c r="L7746" t="s">
        <v>15463</v>
      </c>
      <c r="M7746" t="s">
        <v>14186</v>
      </c>
      <c r="N7746" t="s">
        <v>15698</v>
      </c>
      <c r="Q7746" t="s">
        <v>12415</v>
      </c>
      <c r="R7746" t="s">
        <v>12416</v>
      </c>
      <c r="U7746" t="s">
        <v>12418</v>
      </c>
      <c r="V7746">
        <v>209</v>
      </c>
      <c r="W7746">
        <v>11</v>
      </c>
      <c r="X7746">
        <v>2</v>
      </c>
      <c r="Y7746" t="s">
        <v>12472</v>
      </c>
      <c r="Z7746" t="s">
        <v>12420</v>
      </c>
      <c r="AA7746" t="s">
        <v>12421</v>
      </c>
      <c r="AB7746" t="s">
        <v>12997</v>
      </c>
      <c r="AC7746">
        <v>2</v>
      </c>
      <c r="AD7746" s="123">
        <v>39111</v>
      </c>
      <c r="AE7746" t="s">
        <v>12423</v>
      </c>
      <c r="AG7746">
        <v>40001606</v>
      </c>
      <c r="AL7746" t="s">
        <v>12997</v>
      </c>
      <c r="AN7746">
        <v>5007312501</v>
      </c>
      <c r="AO7746">
        <v>16</v>
      </c>
      <c r="AP7746" t="s">
        <v>12424</v>
      </c>
      <c r="AQ7746" t="s">
        <v>11408</v>
      </c>
      <c r="AR7746">
        <v>4100</v>
      </c>
      <c r="AT7746">
        <v>0</v>
      </c>
      <c r="AV7746" t="s">
        <v>12998</v>
      </c>
      <c r="AW7746">
        <v>116100</v>
      </c>
    </row>
    <row r="7747" spans="1:49" x14ac:dyDescent="0.25">
      <c r="A7747">
        <v>4100</v>
      </c>
      <c r="B7747">
        <v>30050</v>
      </c>
      <c r="C7747">
        <v>4024</v>
      </c>
      <c r="D7747">
        <v>415</v>
      </c>
      <c r="E7747" s="124" t="s">
        <v>15237</v>
      </c>
      <c r="F7747" t="str">
        <f t="shared" ref="F7747:F7810" si="134">CONCATENATE(G7747, H7747)</f>
        <v>Chad MichelsMOTION IND. - WISCONSIN RAPIDS WI</v>
      </c>
      <c r="G7747" s="150" t="str">
        <f t="shared" si="133"/>
        <v>Chad Michels</v>
      </c>
      <c r="H7747" s="149" t="s">
        <v>13736</v>
      </c>
      <c r="I7747">
        <v>40003466</v>
      </c>
      <c r="K7747" t="s">
        <v>15699</v>
      </c>
      <c r="L7747" t="s">
        <v>15700</v>
      </c>
      <c r="M7747" t="s">
        <v>14186</v>
      </c>
      <c r="N7747" t="s">
        <v>15701</v>
      </c>
      <c r="Q7747" t="s">
        <v>12415</v>
      </c>
      <c r="R7747" t="s">
        <v>12416</v>
      </c>
      <c r="S7747" t="s">
        <v>15702</v>
      </c>
      <c r="U7747" t="s">
        <v>12418</v>
      </c>
      <c r="V7747">
        <v>209</v>
      </c>
      <c r="W7747">
        <v>11</v>
      </c>
      <c r="X7747">
        <v>1</v>
      </c>
      <c r="Y7747" t="s">
        <v>12419</v>
      </c>
      <c r="Z7747" t="s">
        <v>12420</v>
      </c>
      <c r="AA7747" t="s">
        <v>12421</v>
      </c>
      <c r="AB7747" t="s">
        <v>12997</v>
      </c>
      <c r="AC7747">
        <v>2</v>
      </c>
      <c r="AD7747" s="123">
        <v>39111</v>
      </c>
      <c r="AE7747" t="s">
        <v>12423</v>
      </c>
      <c r="AG7747">
        <v>40003466</v>
      </c>
      <c r="AL7747" t="s">
        <v>12997</v>
      </c>
      <c r="AN7747">
        <v>5014113201</v>
      </c>
      <c r="AO7747">
        <v>16</v>
      </c>
      <c r="AP7747" t="s">
        <v>12424</v>
      </c>
      <c r="AQ7747" t="s">
        <v>11408</v>
      </c>
      <c r="AR7747">
        <v>4100</v>
      </c>
      <c r="AS7747" t="s">
        <v>12491</v>
      </c>
      <c r="AT7747">
        <v>0</v>
      </c>
      <c r="AV7747" t="s">
        <v>12998</v>
      </c>
      <c r="AW7747">
        <v>116100</v>
      </c>
    </row>
    <row r="7748" spans="1:49" x14ac:dyDescent="0.25">
      <c r="A7748">
        <v>4100</v>
      </c>
      <c r="B7748">
        <v>30050</v>
      </c>
      <c r="C7748">
        <v>4024</v>
      </c>
      <c r="D7748">
        <v>415</v>
      </c>
      <c r="E7748" s="124" t="s">
        <v>15237</v>
      </c>
      <c r="F7748" t="str">
        <f t="shared" si="134"/>
        <v>Chad MichelsMULTI-CONVEYOR, LLC</v>
      </c>
      <c r="G7748" s="150" t="str">
        <f t="shared" si="133"/>
        <v>Chad Michels</v>
      </c>
      <c r="H7748" s="149" t="s">
        <v>6640</v>
      </c>
      <c r="I7748">
        <v>40001293</v>
      </c>
      <c r="K7748" t="s">
        <v>15703</v>
      </c>
      <c r="L7748" t="s">
        <v>15704</v>
      </c>
      <c r="M7748" t="s">
        <v>14186</v>
      </c>
      <c r="N7748" t="s">
        <v>15705</v>
      </c>
      <c r="Q7748" t="s">
        <v>12415</v>
      </c>
      <c r="R7748" t="s">
        <v>12416</v>
      </c>
      <c r="S7748" t="s">
        <v>15706</v>
      </c>
      <c r="U7748" t="s">
        <v>12418</v>
      </c>
      <c r="W7748">
        <v>11</v>
      </c>
      <c r="X7748">
        <v>0</v>
      </c>
      <c r="Y7748" t="s">
        <v>12472</v>
      </c>
      <c r="Z7748" t="s">
        <v>12420</v>
      </c>
      <c r="AA7748" t="s">
        <v>12421</v>
      </c>
      <c r="AB7748" t="s">
        <v>12422</v>
      </c>
      <c r="AC7748">
        <v>2</v>
      </c>
      <c r="AD7748" s="123">
        <v>39111</v>
      </c>
      <c r="AE7748" t="s">
        <v>12423</v>
      </c>
      <c r="AG7748">
        <v>40001293</v>
      </c>
      <c r="AL7748" t="s">
        <v>12422</v>
      </c>
      <c r="AN7748">
        <v>5013926141</v>
      </c>
      <c r="AO7748">
        <v>16</v>
      </c>
      <c r="AP7748" t="s">
        <v>12424</v>
      </c>
      <c r="AQ7748" t="s">
        <v>11408</v>
      </c>
      <c r="AR7748">
        <v>4100</v>
      </c>
      <c r="AT7748">
        <v>0</v>
      </c>
      <c r="AV7748" t="s">
        <v>15707</v>
      </c>
      <c r="AW7748">
        <v>116100</v>
      </c>
    </row>
    <row r="7749" spans="1:49" x14ac:dyDescent="0.25">
      <c r="A7749">
        <v>4100</v>
      </c>
      <c r="B7749">
        <v>30050</v>
      </c>
      <c r="C7749">
        <v>4024</v>
      </c>
      <c r="D7749">
        <v>415</v>
      </c>
      <c r="E7749" s="124" t="s">
        <v>15237</v>
      </c>
      <c r="F7749" t="str">
        <f t="shared" si="134"/>
        <v>Chad MichelsNERCON ENGINEERING &amp; MFG., INC.</v>
      </c>
      <c r="G7749" s="150" t="str">
        <f t="shared" si="133"/>
        <v>Chad Michels</v>
      </c>
      <c r="H7749" s="149" t="s">
        <v>6751</v>
      </c>
      <c r="I7749">
        <v>40006561</v>
      </c>
      <c r="K7749" t="s">
        <v>15708</v>
      </c>
      <c r="L7749" t="s">
        <v>14185</v>
      </c>
      <c r="M7749" t="s">
        <v>14186</v>
      </c>
      <c r="N7749">
        <v>54956</v>
      </c>
      <c r="Q7749" t="s">
        <v>12415</v>
      </c>
      <c r="R7749" t="s">
        <v>12416</v>
      </c>
      <c r="S7749" t="s">
        <v>15709</v>
      </c>
      <c r="U7749" t="s">
        <v>12418</v>
      </c>
      <c r="W7749">
        <v>11</v>
      </c>
      <c r="X7749">
        <v>0</v>
      </c>
      <c r="Y7749" t="s">
        <v>12472</v>
      </c>
      <c r="Z7749" t="s">
        <v>12420</v>
      </c>
      <c r="AA7749" t="s">
        <v>12429</v>
      </c>
      <c r="AB7749" t="s">
        <v>12422</v>
      </c>
      <c r="AC7749">
        <v>2</v>
      </c>
      <c r="AD7749" s="123">
        <v>40675</v>
      </c>
      <c r="AE7749" t="s">
        <v>12431</v>
      </c>
      <c r="AG7749">
        <v>40006561</v>
      </c>
      <c r="AL7749" t="s">
        <v>12422</v>
      </c>
      <c r="AN7749">
        <v>5013907401</v>
      </c>
      <c r="AO7749">
        <v>16</v>
      </c>
      <c r="AP7749" t="s">
        <v>12424</v>
      </c>
      <c r="AQ7749" t="s">
        <v>11408</v>
      </c>
      <c r="AR7749">
        <v>4100</v>
      </c>
      <c r="AT7749">
        <v>0</v>
      </c>
      <c r="AV7749" t="s">
        <v>15710</v>
      </c>
      <c r="AW7749">
        <v>116100</v>
      </c>
    </row>
    <row r="7750" spans="1:49" x14ac:dyDescent="0.25">
      <c r="A7750">
        <v>4100</v>
      </c>
      <c r="B7750">
        <v>30050</v>
      </c>
      <c r="C7750">
        <v>4024</v>
      </c>
      <c r="D7750">
        <v>415</v>
      </c>
      <c r="E7750" s="124" t="s">
        <v>15237</v>
      </c>
      <c r="F7750" t="str">
        <f t="shared" si="134"/>
        <v>Chad MichelsNESSCO INDUSTRIES</v>
      </c>
      <c r="G7750" s="150" t="str">
        <f t="shared" si="133"/>
        <v>Chad Michels</v>
      </c>
      <c r="H7750" s="149" t="s">
        <v>6753</v>
      </c>
      <c r="I7750">
        <v>40002680</v>
      </c>
      <c r="J7750" t="s">
        <v>15711</v>
      </c>
      <c r="K7750" t="s">
        <v>15712</v>
      </c>
      <c r="L7750" t="s">
        <v>15713</v>
      </c>
      <c r="M7750" t="s">
        <v>12976</v>
      </c>
      <c r="N7750">
        <v>55112</v>
      </c>
      <c r="Q7750" t="s">
        <v>12415</v>
      </c>
      <c r="R7750" t="s">
        <v>12416</v>
      </c>
      <c r="S7750" t="s">
        <v>15714</v>
      </c>
      <c r="U7750" t="s">
        <v>12418</v>
      </c>
      <c r="W7750">
        <v>11</v>
      </c>
      <c r="X7750">
        <v>2</v>
      </c>
      <c r="Y7750" t="s">
        <v>12419</v>
      </c>
      <c r="Z7750" t="s">
        <v>12420</v>
      </c>
      <c r="AA7750" t="s">
        <v>12421</v>
      </c>
      <c r="AB7750" t="s">
        <v>12422</v>
      </c>
      <c r="AC7750">
        <v>2</v>
      </c>
      <c r="AD7750" s="123">
        <v>39111</v>
      </c>
      <c r="AE7750" t="s">
        <v>12423</v>
      </c>
      <c r="AG7750">
        <v>40002680</v>
      </c>
      <c r="AL7750" t="s">
        <v>12422</v>
      </c>
      <c r="AN7750">
        <v>2412300401</v>
      </c>
      <c r="AO7750">
        <v>16</v>
      </c>
      <c r="AP7750" t="s">
        <v>12424</v>
      </c>
      <c r="AQ7750" t="s">
        <v>11408</v>
      </c>
      <c r="AR7750">
        <v>4100</v>
      </c>
      <c r="AT7750">
        <v>2005</v>
      </c>
      <c r="AV7750" t="s">
        <v>15715</v>
      </c>
      <c r="AW7750">
        <v>116100</v>
      </c>
    </row>
    <row r="7751" spans="1:49" x14ac:dyDescent="0.25">
      <c r="A7751">
        <v>4100</v>
      </c>
      <c r="B7751">
        <v>30050</v>
      </c>
      <c r="C7751">
        <v>4024</v>
      </c>
      <c r="D7751">
        <v>415</v>
      </c>
      <c r="E7751" s="124" t="s">
        <v>15237</v>
      </c>
      <c r="F7751" t="str">
        <f t="shared" si="134"/>
        <v>Chad MichelsNEW LONDON ENGINEERING</v>
      </c>
      <c r="G7751" s="150" t="str">
        <f t="shared" si="133"/>
        <v>Chad Michels</v>
      </c>
      <c r="H7751" s="149" t="s">
        <v>6795</v>
      </c>
      <c r="I7751">
        <v>40007038</v>
      </c>
      <c r="K7751" t="s">
        <v>15716</v>
      </c>
      <c r="L7751" t="s">
        <v>15717</v>
      </c>
      <c r="M7751" t="s">
        <v>14186</v>
      </c>
      <c r="N7751">
        <v>54961</v>
      </c>
      <c r="Q7751" t="s">
        <v>12415</v>
      </c>
      <c r="R7751" t="s">
        <v>12416</v>
      </c>
      <c r="S7751" t="s">
        <v>15718</v>
      </c>
      <c r="U7751" t="s">
        <v>12418</v>
      </c>
      <c r="W7751">
        <v>11</v>
      </c>
      <c r="X7751">
        <v>0</v>
      </c>
      <c r="Y7751" t="s">
        <v>12419</v>
      </c>
      <c r="Z7751" t="s">
        <v>12420</v>
      </c>
      <c r="AA7751" t="s">
        <v>12429</v>
      </c>
      <c r="AB7751" t="s">
        <v>12422</v>
      </c>
      <c r="AC7751">
        <v>2</v>
      </c>
      <c r="AD7751" s="123">
        <v>41359</v>
      </c>
      <c r="AE7751" t="s">
        <v>12431</v>
      </c>
      <c r="AG7751">
        <v>40007038</v>
      </c>
      <c r="AL7751" t="s">
        <v>12422</v>
      </c>
      <c r="AN7751">
        <v>5013507801</v>
      </c>
      <c r="AO7751">
        <v>16</v>
      </c>
      <c r="AP7751" t="s">
        <v>12424</v>
      </c>
      <c r="AQ7751" t="s">
        <v>11408</v>
      </c>
      <c r="AR7751">
        <v>4100</v>
      </c>
      <c r="AT7751">
        <v>0</v>
      </c>
      <c r="AV7751" t="s">
        <v>15717</v>
      </c>
      <c r="AW7751">
        <v>116100</v>
      </c>
    </row>
    <row r="7752" spans="1:49" x14ac:dyDescent="0.25">
      <c r="A7752">
        <v>4100</v>
      </c>
      <c r="B7752">
        <v>30050</v>
      </c>
      <c r="C7752">
        <v>4024</v>
      </c>
      <c r="D7752">
        <v>415</v>
      </c>
      <c r="E7752" s="124" t="s">
        <v>15237</v>
      </c>
      <c r="F7752" t="str">
        <f t="shared" si="134"/>
        <v>Chad MichelsNORBORD MINNESOTA INC.</v>
      </c>
      <c r="G7752" s="150" t="str">
        <f t="shared" si="133"/>
        <v>Chad Michels</v>
      </c>
      <c r="H7752" s="149" t="s">
        <v>6871</v>
      </c>
      <c r="I7752">
        <v>40007422</v>
      </c>
      <c r="K7752" t="s">
        <v>15719</v>
      </c>
      <c r="L7752" t="s">
        <v>15720</v>
      </c>
      <c r="M7752" t="s">
        <v>12976</v>
      </c>
      <c r="N7752">
        <v>56678</v>
      </c>
      <c r="Q7752" t="s">
        <v>12415</v>
      </c>
      <c r="R7752" t="s">
        <v>12416</v>
      </c>
      <c r="S7752" t="s">
        <v>15721</v>
      </c>
      <c r="U7752" t="s">
        <v>12418</v>
      </c>
      <c r="V7752">
        <v>282</v>
      </c>
      <c r="W7752">
        <v>11</v>
      </c>
      <c r="X7752">
        <v>1</v>
      </c>
      <c r="Y7752" t="s">
        <v>12419</v>
      </c>
      <c r="Z7752" t="s">
        <v>12420</v>
      </c>
      <c r="AA7752" t="s">
        <v>12429</v>
      </c>
      <c r="AB7752" t="s">
        <v>12422</v>
      </c>
      <c r="AC7752">
        <v>2</v>
      </c>
      <c r="AD7752" s="123">
        <v>41891</v>
      </c>
      <c r="AE7752" t="s">
        <v>12431</v>
      </c>
      <c r="AG7752">
        <v>40007422</v>
      </c>
      <c r="AL7752" t="s">
        <v>12422</v>
      </c>
      <c r="AN7752">
        <v>2400718451</v>
      </c>
      <c r="AO7752">
        <v>16</v>
      </c>
      <c r="AP7752" t="s">
        <v>12424</v>
      </c>
      <c r="AQ7752" t="s">
        <v>11408</v>
      </c>
      <c r="AR7752">
        <v>4100</v>
      </c>
      <c r="AT7752">
        <v>0</v>
      </c>
      <c r="AV7752" t="s">
        <v>6861</v>
      </c>
      <c r="AW7752">
        <v>116100</v>
      </c>
    </row>
    <row r="7753" spans="1:49" x14ac:dyDescent="0.25">
      <c r="A7753">
        <v>4100</v>
      </c>
      <c r="B7753">
        <v>30050</v>
      </c>
      <c r="C7753">
        <v>4024</v>
      </c>
      <c r="D7753">
        <v>415</v>
      </c>
      <c r="E7753" s="124" t="s">
        <v>15237</v>
      </c>
      <c r="F7753" t="str">
        <f t="shared" si="134"/>
        <v>Chad MichelsNOR-LAKE</v>
      </c>
      <c r="G7753" s="150" t="str">
        <f t="shared" si="133"/>
        <v>Chad Michels</v>
      </c>
      <c r="H7753" s="149" t="s">
        <v>6883</v>
      </c>
      <c r="I7753">
        <v>40002903</v>
      </c>
      <c r="K7753" t="s">
        <v>15722</v>
      </c>
      <c r="L7753" t="s">
        <v>15489</v>
      </c>
      <c r="M7753" t="s">
        <v>14186</v>
      </c>
      <c r="N7753" t="s">
        <v>15723</v>
      </c>
      <c r="Q7753" t="s">
        <v>12415</v>
      </c>
      <c r="R7753" t="s">
        <v>12416</v>
      </c>
      <c r="S7753" t="s">
        <v>15724</v>
      </c>
      <c r="U7753" t="s">
        <v>12418</v>
      </c>
      <c r="W7753">
        <v>11</v>
      </c>
      <c r="X7753">
        <v>1</v>
      </c>
      <c r="Y7753" t="s">
        <v>12419</v>
      </c>
      <c r="Z7753" t="s">
        <v>12420</v>
      </c>
      <c r="AA7753" t="s">
        <v>12421</v>
      </c>
      <c r="AB7753" t="s">
        <v>12422</v>
      </c>
      <c r="AC7753">
        <v>2</v>
      </c>
      <c r="AD7753" s="123">
        <v>39111</v>
      </c>
      <c r="AE7753" t="s">
        <v>12423</v>
      </c>
      <c r="AG7753">
        <v>40002903</v>
      </c>
      <c r="AL7753" t="s">
        <v>12422</v>
      </c>
      <c r="AN7753">
        <v>5010904301</v>
      </c>
      <c r="AO7753">
        <v>16</v>
      </c>
      <c r="AP7753" t="s">
        <v>12424</v>
      </c>
      <c r="AQ7753" t="s">
        <v>11408</v>
      </c>
      <c r="AR7753">
        <v>4100</v>
      </c>
      <c r="AS7753" t="s">
        <v>12491</v>
      </c>
      <c r="AT7753">
        <v>0</v>
      </c>
      <c r="AV7753" t="s">
        <v>6883</v>
      </c>
      <c r="AW7753">
        <v>116100</v>
      </c>
    </row>
    <row r="7754" spans="1:49" x14ac:dyDescent="0.25">
      <c r="A7754">
        <v>4100</v>
      </c>
      <c r="B7754">
        <v>30050</v>
      </c>
      <c r="C7754">
        <v>4024</v>
      </c>
      <c r="D7754">
        <v>415</v>
      </c>
      <c r="E7754" s="124" t="s">
        <v>15237</v>
      </c>
      <c r="F7754" t="str">
        <f t="shared" si="134"/>
        <v>Chad MichelsNOTT COMPANY</v>
      </c>
      <c r="G7754" s="150" t="str">
        <f t="shared" si="133"/>
        <v>Chad Michels</v>
      </c>
      <c r="H7754" s="149" t="s">
        <v>6934</v>
      </c>
      <c r="I7754">
        <v>40005201</v>
      </c>
      <c r="K7754" t="s">
        <v>15725</v>
      </c>
      <c r="L7754" t="s">
        <v>15713</v>
      </c>
      <c r="M7754" t="s">
        <v>12976</v>
      </c>
      <c r="N7754">
        <v>55112</v>
      </c>
      <c r="Q7754" t="s">
        <v>12415</v>
      </c>
      <c r="R7754" t="s">
        <v>12416</v>
      </c>
      <c r="S7754" t="s">
        <v>15726</v>
      </c>
      <c r="U7754" t="s">
        <v>12418</v>
      </c>
      <c r="W7754">
        <v>11</v>
      </c>
      <c r="X7754">
        <v>2</v>
      </c>
      <c r="Y7754" t="s">
        <v>12419</v>
      </c>
      <c r="Z7754" t="s">
        <v>12420</v>
      </c>
      <c r="AA7754" t="s">
        <v>12429</v>
      </c>
      <c r="AB7754" t="s">
        <v>12757</v>
      </c>
      <c r="AC7754">
        <v>2</v>
      </c>
      <c r="AD7754" s="123">
        <v>39325</v>
      </c>
      <c r="AE7754" t="s">
        <v>12538</v>
      </c>
      <c r="AG7754">
        <v>40005201</v>
      </c>
      <c r="AL7754" t="s">
        <v>12757</v>
      </c>
      <c r="AN7754">
        <v>2412300401</v>
      </c>
      <c r="AO7754">
        <v>16</v>
      </c>
      <c r="AP7754" t="s">
        <v>12424</v>
      </c>
      <c r="AQ7754" t="s">
        <v>11408</v>
      </c>
      <c r="AR7754">
        <v>4100</v>
      </c>
      <c r="AS7754" t="s">
        <v>12491</v>
      </c>
      <c r="AT7754">
        <v>0</v>
      </c>
      <c r="AV7754" t="s">
        <v>15727</v>
      </c>
      <c r="AW7754">
        <v>116100</v>
      </c>
    </row>
    <row r="7755" spans="1:49" x14ac:dyDescent="0.25">
      <c r="A7755">
        <v>4100</v>
      </c>
      <c r="B7755">
        <v>30050</v>
      </c>
      <c r="C7755">
        <v>4024</v>
      </c>
      <c r="D7755">
        <v>415</v>
      </c>
      <c r="E7755" s="124" t="s">
        <v>15237</v>
      </c>
      <c r="F7755" t="str">
        <f t="shared" si="134"/>
        <v>Chad MichelsPACK AIR, INC.</v>
      </c>
      <c r="G7755" s="150" t="str">
        <f t="shared" si="133"/>
        <v>Chad Michels</v>
      </c>
      <c r="H7755" s="149" t="s">
        <v>7137</v>
      </c>
      <c r="I7755">
        <v>40007064</v>
      </c>
      <c r="K7755" t="s">
        <v>15728</v>
      </c>
      <c r="L7755" t="s">
        <v>14185</v>
      </c>
      <c r="M7755" t="s">
        <v>14186</v>
      </c>
      <c r="N7755">
        <v>54956</v>
      </c>
      <c r="Q7755" t="s">
        <v>12415</v>
      </c>
      <c r="R7755" t="s">
        <v>12416</v>
      </c>
      <c r="S7755" t="s">
        <v>15729</v>
      </c>
      <c r="U7755" t="s">
        <v>12418</v>
      </c>
      <c r="W7755">
        <v>11</v>
      </c>
      <c r="X7755">
        <v>0</v>
      </c>
      <c r="Y7755" t="s">
        <v>12472</v>
      </c>
      <c r="Z7755" t="s">
        <v>12420</v>
      </c>
      <c r="AA7755" t="s">
        <v>12429</v>
      </c>
      <c r="AB7755" t="s">
        <v>12422</v>
      </c>
      <c r="AC7755">
        <v>2</v>
      </c>
      <c r="AD7755" s="123">
        <v>41383</v>
      </c>
      <c r="AE7755" t="s">
        <v>12431</v>
      </c>
      <c r="AG7755">
        <v>40007064</v>
      </c>
      <c r="AL7755" t="s">
        <v>12422</v>
      </c>
      <c r="AN7755">
        <v>5013907401</v>
      </c>
      <c r="AO7755">
        <v>16</v>
      </c>
      <c r="AP7755" t="s">
        <v>12424</v>
      </c>
      <c r="AQ7755" t="s">
        <v>11408</v>
      </c>
      <c r="AR7755">
        <v>4100</v>
      </c>
      <c r="AT7755">
        <v>0</v>
      </c>
      <c r="AV7755" t="s">
        <v>15730</v>
      </c>
      <c r="AW7755">
        <v>116100</v>
      </c>
    </row>
    <row r="7756" spans="1:49" x14ac:dyDescent="0.25">
      <c r="A7756">
        <v>4100</v>
      </c>
      <c r="B7756">
        <v>30050</v>
      </c>
      <c r="C7756">
        <v>4024</v>
      </c>
      <c r="D7756">
        <v>415</v>
      </c>
      <c r="E7756" s="124" t="s">
        <v>15237</v>
      </c>
      <c r="F7756" t="str">
        <f t="shared" si="134"/>
        <v>Chad MichelsPACKAGING CORP. OF AMERICA</v>
      </c>
      <c r="G7756" s="150" t="str">
        <f t="shared" si="133"/>
        <v>Chad Michels</v>
      </c>
      <c r="H7756" s="149" t="s">
        <v>7139</v>
      </c>
      <c r="I7756">
        <v>40001962</v>
      </c>
      <c r="J7756" t="s">
        <v>12492</v>
      </c>
      <c r="K7756" t="s">
        <v>15731</v>
      </c>
      <c r="L7756" t="s">
        <v>15732</v>
      </c>
      <c r="M7756" t="s">
        <v>14186</v>
      </c>
      <c r="N7756" t="s">
        <v>15733</v>
      </c>
      <c r="Q7756" t="s">
        <v>12415</v>
      </c>
      <c r="R7756" t="s">
        <v>12416</v>
      </c>
      <c r="S7756" t="s">
        <v>15734</v>
      </c>
      <c r="U7756" t="s">
        <v>12418</v>
      </c>
      <c r="V7756">
        <v>248</v>
      </c>
      <c r="W7756">
        <v>11</v>
      </c>
      <c r="X7756">
        <v>1</v>
      </c>
      <c r="Y7756" t="s">
        <v>12419</v>
      </c>
      <c r="Z7756" t="s">
        <v>12420</v>
      </c>
      <c r="AA7756" t="s">
        <v>12421</v>
      </c>
      <c r="AB7756" t="s">
        <v>12422</v>
      </c>
      <c r="AC7756">
        <v>2</v>
      </c>
      <c r="AD7756" s="123">
        <v>39111</v>
      </c>
      <c r="AE7756" t="s">
        <v>12423</v>
      </c>
      <c r="AG7756">
        <v>40001962</v>
      </c>
      <c r="AL7756" t="s">
        <v>12422</v>
      </c>
      <c r="AN7756">
        <v>5006911801</v>
      </c>
      <c r="AO7756">
        <v>16</v>
      </c>
      <c r="AP7756" t="s">
        <v>12424</v>
      </c>
      <c r="AQ7756" t="s">
        <v>11408</v>
      </c>
      <c r="AR7756">
        <v>4100</v>
      </c>
      <c r="AT7756">
        <v>2005</v>
      </c>
      <c r="AV7756" t="s">
        <v>14440</v>
      </c>
      <c r="AW7756">
        <v>116100</v>
      </c>
    </row>
    <row r="7757" spans="1:49" x14ac:dyDescent="0.25">
      <c r="A7757">
        <v>4100</v>
      </c>
      <c r="B7757">
        <v>30050</v>
      </c>
      <c r="C7757">
        <v>4024</v>
      </c>
      <c r="D7757">
        <v>415</v>
      </c>
      <c r="E7757" s="124" t="s">
        <v>15237</v>
      </c>
      <c r="F7757" t="str">
        <f t="shared" si="134"/>
        <v>Chad MichelsPAPER CONVERTING MACHINE CO.</v>
      </c>
      <c r="G7757" s="150" t="str">
        <f t="shared" si="133"/>
        <v>Chad Michels</v>
      </c>
      <c r="H7757" s="149" t="s">
        <v>7181</v>
      </c>
      <c r="I7757">
        <v>40001920</v>
      </c>
      <c r="J7757" t="s">
        <v>15735</v>
      </c>
      <c r="K7757" t="s">
        <v>14036</v>
      </c>
      <c r="L7757" t="s">
        <v>15269</v>
      </c>
      <c r="M7757" t="s">
        <v>14186</v>
      </c>
      <c r="N7757" t="s">
        <v>15736</v>
      </c>
      <c r="Q7757" t="s">
        <v>12415</v>
      </c>
      <c r="R7757" t="s">
        <v>12416</v>
      </c>
      <c r="S7757" t="s">
        <v>15737</v>
      </c>
      <c r="U7757" t="s">
        <v>12418</v>
      </c>
      <c r="V7757">
        <v>200</v>
      </c>
      <c r="W7757">
        <v>11</v>
      </c>
      <c r="X7757">
        <v>1</v>
      </c>
      <c r="Y7757" t="s">
        <v>12419</v>
      </c>
      <c r="Z7757" t="s">
        <v>12420</v>
      </c>
      <c r="AA7757" t="s">
        <v>12421</v>
      </c>
      <c r="AB7757" t="s">
        <v>12473</v>
      </c>
      <c r="AC7757">
        <v>2</v>
      </c>
      <c r="AD7757" s="123">
        <v>39111</v>
      </c>
      <c r="AE7757" t="s">
        <v>12423</v>
      </c>
      <c r="AG7757">
        <v>40001920</v>
      </c>
      <c r="AL7757" t="s">
        <v>12473</v>
      </c>
      <c r="AN7757">
        <v>5000903601</v>
      </c>
      <c r="AO7757">
        <v>16</v>
      </c>
      <c r="AP7757" t="s">
        <v>12424</v>
      </c>
      <c r="AQ7757" t="s">
        <v>11408</v>
      </c>
      <c r="AR7757">
        <v>4100</v>
      </c>
      <c r="AS7757" t="s">
        <v>12491</v>
      </c>
      <c r="AT7757">
        <v>0</v>
      </c>
      <c r="AV7757" t="s">
        <v>15738</v>
      </c>
      <c r="AW7757">
        <v>116100</v>
      </c>
    </row>
    <row r="7758" spans="1:49" x14ac:dyDescent="0.25">
      <c r="A7758">
        <v>4100</v>
      </c>
      <c r="B7758">
        <v>30050</v>
      </c>
      <c r="C7758">
        <v>4024</v>
      </c>
      <c r="D7758">
        <v>415</v>
      </c>
      <c r="E7758" s="124" t="s">
        <v>15237</v>
      </c>
      <c r="F7758" t="str">
        <f t="shared" si="134"/>
        <v>Chad MichelsPAPER CONVERTING MACHINE COMPANY</v>
      </c>
      <c r="G7758" s="150" t="str">
        <f t="shared" si="133"/>
        <v>Chad Michels</v>
      </c>
      <c r="H7758" s="149" t="s">
        <v>13897</v>
      </c>
      <c r="I7758">
        <v>40005941</v>
      </c>
      <c r="L7758" t="s">
        <v>15269</v>
      </c>
      <c r="M7758" t="s">
        <v>14186</v>
      </c>
      <c r="O7758">
        <v>19005</v>
      </c>
      <c r="P7758" t="s">
        <v>15736</v>
      </c>
      <c r="Q7758" t="s">
        <v>12415</v>
      </c>
      <c r="R7758" t="s">
        <v>12416</v>
      </c>
      <c r="S7758" t="s">
        <v>15737</v>
      </c>
      <c r="U7758" t="s">
        <v>12418</v>
      </c>
      <c r="V7758">
        <v>200</v>
      </c>
      <c r="W7758">
        <v>11</v>
      </c>
      <c r="X7758">
        <v>0</v>
      </c>
      <c r="Y7758" t="s">
        <v>12472</v>
      </c>
      <c r="Z7758" t="s">
        <v>12420</v>
      </c>
      <c r="AA7758" t="s">
        <v>12429</v>
      </c>
      <c r="AB7758" t="s">
        <v>12473</v>
      </c>
      <c r="AC7758">
        <v>2</v>
      </c>
      <c r="AD7758" s="123">
        <v>40182</v>
      </c>
      <c r="AE7758" t="s">
        <v>12431</v>
      </c>
      <c r="AG7758">
        <v>40005941</v>
      </c>
      <c r="AL7758" t="s">
        <v>12473</v>
      </c>
      <c r="AN7758">
        <v>5000903601</v>
      </c>
      <c r="AO7758">
        <v>16</v>
      </c>
      <c r="AP7758" t="s">
        <v>12424</v>
      </c>
      <c r="AQ7758" t="s">
        <v>11408</v>
      </c>
      <c r="AR7758">
        <v>4100</v>
      </c>
      <c r="AT7758">
        <v>0</v>
      </c>
      <c r="AV7758" t="s">
        <v>15738</v>
      </c>
      <c r="AW7758">
        <v>116100</v>
      </c>
    </row>
    <row r="7759" spans="1:49" x14ac:dyDescent="0.25">
      <c r="A7759">
        <v>4100</v>
      </c>
      <c r="B7759">
        <v>30050</v>
      </c>
      <c r="C7759">
        <v>4024</v>
      </c>
      <c r="D7759">
        <v>415</v>
      </c>
      <c r="E7759" s="124" t="s">
        <v>15237</v>
      </c>
      <c r="F7759" t="str">
        <f t="shared" si="134"/>
        <v>Chad MichelsPEMCO INC.</v>
      </c>
      <c r="G7759" s="150" t="str">
        <f t="shared" si="133"/>
        <v>Chad Michels</v>
      </c>
      <c r="H7759" s="149" t="s">
        <v>7283</v>
      </c>
      <c r="I7759">
        <v>40006969</v>
      </c>
      <c r="K7759" t="s">
        <v>15739</v>
      </c>
      <c r="L7759" t="s">
        <v>15740</v>
      </c>
      <c r="M7759" t="s">
        <v>14186</v>
      </c>
      <c r="N7759">
        <v>53081</v>
      </c>
      <c r="Q7759" t="s">
        <v>12415</v>
      </c>
      <c r="R7759" t="s">
        <v>12416</v>
      </c>
      <c r="S7759" t="s">
        <v>15741</v>
      </c>
      <c r="U7759" t="s">
        <v>12418</v>
      </c>
      <c r="V7759">
        <v>200</v>
      </c>
      <c r="W7759">
        <v>11</v>
      </c>
      <c r="X7759">
        <v>0</v>
      </c>
      <c r="Y7759" t="s">
        <v>12419</v>
      </c>
      <c r="Z7759" t="s">
        <v>12420</v>
      </c>
      <c r="AA7759" t="s">
        <v>12429</v>
      </c>
      <c r="AB7759" t="s">
        <v>12430</v>
      </c>
      <c r="AC7759">
        <v>2</v>
      </c>
      <c r="AD7759" s="123">
        <v>41285</v>
      </c>
      <c r="AE7759" t="s">
        <v>12431</v>
      </c>
      <c r="AG7759">
        <v>40006969</v>
      </c>
      <c r="AL7759" t="s">
        <v>12430</v>
      </c>
      <c r="AN7759">
        <v>5011710401</v>
      </c>
      <c r="AO7759">
        <v>16</v>
      </c>
      <c r="AP7759" t="s">
        <v>12424</v>
      </c>
      <c r="AQ7759" t="s">
        <v>11408</v>
      </c>
      <c r="AR7759">
        <v>4100</v>
      </c>
      <c r="AT7759">
        <v>0</v>
      </c>
      <c r="AV7759" t="s">
        <v>7283</v>
      </c>
      <c r="AW7759">
        <v>116100</v>
      </c>
    </row>
    <row r="7760" spans="1:49" x14ac:dyDescent="0.25">
      <c r="A7760">
        <v>4100</v>
      </c>
      <c r="B7760">
        <v>30050</v>
      </c>
      <c r="C7760">
        <v>4024</v>
      </c>
      <c r="D7760">
        <v>415</v>
      </c>
      <c r="E7760" s="124" t="s">
        <v>15237</v>
      </c>
      <c r="F7760" t="str">
        <f t="shared" si="134"/>
        <v>Chad MichelsPHILLIPS MEDISIZE, LLC</v>
      </c>
      <c r="G7760" s="150" t="str">
        <f t="shared" si="133"/>
        <v>Chad Michels</v>
      </c>
      <c r="H7760" s="149" t="s">
        <v>7346</v>
      </c>
      <c r="I7760">
        <v>40008773</v>
      </c>
      <c r="K7760" t="s">
        <v>15742</v>
      </c>
      <c r="L7760" t="s">
        <v>15743</v>
      </c>
      <c r="M7760" t="s">
        <v>14186</v>
      </c>
      <c r="N7760">
        <v>54751</v>
      </c>
      <c r="Q7760" t="s">
        <v>12415</v>
      </c>
      <c r="R7760" t="s">
        <v>12416</v>
      </c>
      <c r="S7760">
        <v>7152334044</v>
      </c>
      <c r="U7760" t="s">
        <v>12418</v>
      </c>
      <c r="W7760">
        <v>11</v>
      </c>
      <c r="X7760">
        <v>1</v>
      </c>
      <c r="Y7760" t="s">
        <v>12472</v>
      </c>
      <c r="Z7760" t="s">
        <v>12420</v>
      </c>
      <c r="AA7760" t="s">
        <v>12485</v>
      </c>
      <c r="AB7760" t="s">
        <v>12422</v>
      </c>
      <c r="AC7760">
        <v>2</v>
      </c>
      <c r="AD7760" s="123">
        <v>43836</v>
      </c>
      <c r="AE7760" t="s">
        <v>12486</v>
      </c>
      <c r="AG7760">
        <v>40008773</v>
      </c>
      <c r="AL7760" t="s">
        <v>12422</v>
      </c>
      <c r="AN7760">
        <v>5003306701</v>
      </c>
      <c r="AO7760">
        <v>16</v>
      </c>
      <c r="AP7760" t="s">
        <v>12424</v>
      </c>
      <c r="AQ7760" t="s">
        <v>11408</v>
      </c>
      <c r="AR7760">
        <v>4100</v>
      </c>
      <c r="AT7760">
        <v>0</v>
      </c>
      <c r="AV7760" t="s">
        <v>15744</v>
      </c>
      <c r="AW7760">
        <v>116100</v>
      </c>
    </row>
    <row r="7761" spans="1:49" x14ac:dyDescent="0.25">
      <c r="A7761">
        <v>4100</v>
      </c>
      <c r="B7761">
        <v>30050</v>
      </c>
      <c r="C7761">
        <v>4024</v>
      </c>
      <c r="D7761">
        <v>415</v>
      </c>
      <c r="E7761" s="124" t="s">
        <v>15237</v>
      </c>
      <c r="F7761" t="str">
        <f t="shared" si="134"/>
        <v>Chad MichelsPIZZA CORNER, INC.</v>
      </c>
      <c r="G7761" s="150" t="str">
        <f t="shared" si="133"/>
        <v>Chad Michels</v>
      </c>
      <c r="H7761" s="149" t="s">
        <v>7384</v>
      </c>
      <c r="I7761">
        <v>40005672</v>
      </c>
      <c r="L7761" t="s">
        <v>15745</v>
      </c>
      <c r="M7761" t="s">
        <v>15253</v>
      </c>
      <c r="O7761">
        <v>546</v>
      </c>
      <c r="P7761">
        <v>58072</v>
      </c>
      <c r="Q7761" t="s">
        <v>12415</v>
      </c>
      <c r="R7761" t="s">
        <v>12416</v>
      </c>
      <c r="S7761" t="s">
        <v>15746</v>
      </c>
      <c r="U7761" t="s">
        <v>12418</v>
      </c>
      <c r="W7761">
        <v>11</v>
      </c>
      <c r="X7761">
        <v>1</v>
      </c>
      <c r="Y7761" t="s">
        <v>12419</v>
      </c>
      <c r="Z7761" t="s">
        <v>12420</v>
      </c>
      <c r="AA7761" t="s">
        <v>12429</v>
      </c>
      <c r="AB7761" t="s">
        <v>12430</v>
      </c>
      <c r="AC7761">
        <v>2</v>
      </c>
      <c r="AD7761" s="123">
        <v>39867</v>
      </c>
      <c r="AE7761" t="s">
        <v>12431</v>
      </c>
      <c r="AG7761">
        <v>40005672</v>
      </c>
      <c r="AL7761" t="s">
        <v>12430</v>
      </c>
      <c r="AN7761">
        <v>3500301301</v>
      </c>
      <c r="AO7761">
        <v>16</v>
      </c>
      <c r="AP7761" t="s">
        <v>12424</v>
      </c>
      <c r="AQ7761" t="s">
        <v>11408</v>
      </c>
      <c r="AR7761">
        <v>4100</v>
      </c>
      <c r="AT7761">
        <v>0</v>
      </c>
      <c r="AV7761" t="s">
        <v>15747</v>
      </c>
      <c r="AW7761">
        <v>116100</v>
      </c>
    </row>
    <row r="7762" spans="1:49" x14ac:dyDescent="0.25">
      <c r="A7762">
        <v>4100</v>
      </c>
      <c r="B7762">
        <v>30050</v>
      </c>
      <c r="C7762">
        <v>4024</v>
      </c>
      <c r="D7762">
        <v>415</v>
      </c>
      <c r="E7762" s="124" t="s">
        <v>15237</v>
      </c>
      <c r="F7762" t="str">
        <f t="shared" si="134"/>
        <v>Chad MichelsPOLSTAR, LLC</v>
      </c>
      <c r="G7762" s="150" t="str">
        <f t="shared" si="133"/>
        <v>Chad Michels</v>
      </c>
      <c r="H7762" s="149" t="s">
        <v>7413</v>
      </c>
      <c r="I7762">
        <v>40005451</v>
      </c>
      <c r="K7762" t="s">
        <v>15748</v>
      </c>
      <c r="L7762" t="s">
        <v>15749</v>
      </c>
      <c r="M7762" t="s">
        <v>14186</v>
      </c>
      <c r="N7762" t="s">
        <v>15750</v>
      </c>
      <c r="Q7762" t="s">
        <v>12415</v>
      </c>
      <c r="R7762" t="s">
        <v>12416</v>
      </c>
      <c r="S7762" t="s">
        <v>15751</v>
      </c>
      <c r="U7762" t="s">
        <v>12418</v>
      </c>
      <c r="W7762">
        <v>11</v>
      </c>
      <c r="X7762">
        <v>2</v>
      </c>
      <c r="Y7762" t="s">
        <v>12419</v>
      </c>
      <c r="Z7762" t="s">
        <v>12420</v>
      </c>
      <c r="AA7762" t="s">
        <v>12429</v>
      </c>
      <c r="AB7762" t="s">
        <v>12422</v>
      </c>
      <c r="AC7762">
        <v>2</v>
      </c>
      <c r="AD7762" s="123">
        <v>39577</v>
      </c>
      <c r="AE7762" t="s">
        <v>12633</v>
      </c>
      <c r="AG7762">
        <v>40005451</v>
      </c>
      <c r="AL7762" t="s">
        <v>12422</v>
      </c>
      <c r="AN7762">
        <v>5008901601</v>
      </c>
      <c r="AO7762">
        <v>16</v>
      </c>
      <c r="AP7762" t="s">
        <v>12424</v>
      </c>
      <c r="AQ7762" t="s">
        <v>11408</v>
      </c>
      <c r="AR7762">
        <v>4100</v>
      </c>
      <c r="AT7762">
        <v>0</v>
      </c>
      <c r="AV7762" t="s">
        <v>15752</v>
      </c>
      <c r="AW7762">
        <v>116100</v>
      </c>
    </row>
    <row r="7763" spans="1:49" x14ac:dyDescent="0.25">
      <c r="A7763">
        <v>4100</v>
      </c>
      <c r="B7763">
        <v>30050</v>
      </c>
      <c r="C7763">
        <v>4024</v>
      </c>
      <c r="D7763">
        <v>415</v>
      </c>
      <c r="E7763" s="124" t="s">
        <v>15237</v>
      </c>
      <c r="F7763" t="str">
        <f t="shared" si="134"/>
        <v>Chad MichelsPRECISION IND. (EAGAN)</v>
      </c>
      <c r="G7763" s="150" t="str">
        <f t="shared" si="133"/>
        <v>Chad Michels</v>
      </c>
      <c r="H7763" s="149" t="s">
        <v>7506</v>
      </c>
      <c r="I7763">
        <v>40002728</v>
      </c>
      <c r="J7763" t="s">
        <v>15753</v>
      </c>
      <c r="K7763" t="s">
        <v>14036</v>
      </c>
      <c r="L7763" t="s">
        <v>15294</v>
      </c>
      <c r="M7763" t="s">
        <v>15295</v>
      </c>
      <c r="N7763" t="s">
        <v>15754</v>
      </c>
      <c r="Q7763" t="s">
        <v>12415</v>
      </c>
      <c r="R7763" t="s">
        <v>12416</v>
      </c>
      <c r="S7763" t="s">
        <v>15755</v>
      </c>
      <c r="U7763" t="s">
        <v>12418</v>
      </c>
      <c r="V7763">
        <v>210</v>
      </c>
      <c r="W7763">
        <v>11</v>
      </c>
      <c r="X7763">
        <v>2</v>
      </c>
      <c r="Y7763" t="s">
        <v>12472</v>
      </c>
      <c r="Z7763" t="s">
        <v>12420</v>
      </c>
      <c r="AA7763" t="s">
        <v>12421</v>
      </c>
      <c r="AB7763" t="s">
        <v>12422</v>
      </c>
      <c r="AC7763">
        <v>2</v>
      </c>
      <c r="AD7763" s="123">
        <v>39111</v>
      </c>
      <c r="AE7763" t="s">
        <v>12423</v>
      </c>
      <c r="AG7763">
        <v>40002728</v>
      </c>
      <c r="AL7763" t="s">
        <v>12422</v>
      </c>
      <c r="AN7763">
        <v>2805503001</v>
      </c>
      <c r="AO7763">
        <v>16</v>
      </c>
      <c r="AP7763" t="s">
        <v>12424</v>
      </c>
      <c r="AQ7763" t="s">
        <v>11408</v>
      </c>
      <c r="AR7763">
        <v>4100</v>
      </c>
      <c r="AS7763" t="s">
        <v>12491</v>
      </c>
      <c r="AT7763">
        <v>2005</v>
      </c>
      <c r="AV7763" t="s">
        <v>13150</v>
      </c>
      <c r="AW7763">
        <v>116100</v>
      </c>
    </row>
    <row r="7764" spans="1:49" x14ac:dyDescent="0.25">
      <c r="A7764">
        <v>4100</v>
      </c>
      <c r="B7764">
        <v>30050</v>
      </c>
      <c r="C7764">
        <v>4024</v>
      </c>
      <c r="D7764">
        <v>415</v>
      </c>
      <c r="E7764" s="124" t="s">
        <v>15237</v>
      </c>
      <c r="F7764" t="str">
        <f t="shared" si="134"/>
        <v>Chad MichelsPRECO, INC.</v>
      </c>
      <c r="G7764" s="150" t="str">
        <f t="shared" si="133"/>
        <v>Chad Michels</v>
      </c>
      <c r="H7764" s="149" t="s">
        <v>7534</v>
      </c>
      <c r="I7764">
        <v>40007537</v>
      </c>
      <c r="K7764" t="s">
        <v>15756</v>
      </c>
      <c r="L7764" t="s">
        <v>12570</v>
      </c>
      <c r="M7764" t="s">
        <v>14186</v>
      </c>
      <c r="N7764">
        <v>54025</v>
      </c>
      <c r="Q7764" t="s">
        <v>12415</v>
      </c>
      <c r="R7764" t="s">
        <v>12416</v>
      </c>
      <c r="S7764" t="s">
        <v>15757</v>
      </c>
      <c r="U7764" t="s">
        <v>12418</v>
      </c>
      <c r="W7764">
        <v>11</v>
      </c>
      <c r="X7764">
        <v>0</v>
      </c>
      <c r="Y7764" t="s">
        <v>12472</v>
      </c>
      <c r="Z7764" t="s">
        <v>12420</v>
      </c>
      <c r="AA7764" t="s">
        <v>12429</v>
      </c>
      <c r="AB7764" t="s">
        <v>12422</v>
      </c>
      <c r="AC7764">
        <v>2</v>
      </c>
      <c r="AD7764" s="123">
        <v>42075</v>
      </c>
      <c r="AE7764" t="s">
        <v>12431</v>
      </c>
      <c r="AG7764">
        <v>40007537</v>
      </c>
      <c r="AL7764" t="s">
        <v>12422</v>
      </c>
      <c r="AN7764">
        <v>5010924091</v>
      </c>
      <c r="AO7764">
        <v>16</v>
      </c>
      <c r="AP7764" t="s">
        <v>12424</v>
      </c>
      <c r="AQ7764" t="s">
        <v>11408</v>
      </c>
      <c r="AR7764">
        <v>4100</v>
      </c>
      <c r="AT7764">
        <v>0</v>
      </c>
      <c r="AV7764" t="s">
        <v>15758</v>
      </c>
      <c r="AW7764">
        <v>116100</v>
      </c>
    </row>
    <row r="7765" spans="1:49" x14ac:dyDescent="0.25">
      <c r="A7765">
        <v>4100</v>
      </c>
      <c r="B7765">
        <v>30050</v>
      </c>
      <c r="C7765">
        <v>4024</v>
      </c>
      <c r="D7765">
        <v>415</v>
      </c>
      <c r="E7765" s="124" t="s">
        <v>15237</v>
      </c>
      <c r="F7765" t="str">
        <f t="shared" si="134"/>
        <v>Chad MichelsPRINTING AND WRITING</v>
      </c>
      <c r="G7765" s="150" t="str">
        <f t="shared" si="133"/>
        <v>Chad Michels</v>
      </c>
      <c r="H7765" s="149" t="s">
        <v>7569</v>
      </c>
      <c r="I7765">
        <v>40002914</v>
      </c>
      <c r="J7765" t="s">
        <v>14036</v>
      </c>
      <c r="K7765" t="s">
        <v>15759</v>
      </c>
      <c r="L7765" t="s">
        <v>15463</v>
      </c>
      <c r="M7765" t="s">
        <v>14186</v>
      </c>
      <c r="N7765" t="s">
        <v>15760</v>
      </c>
      <c r="Q7765" t="s">
        <v>12415</v>
      </c>
      <c r="R7765" t="s">
        <v>12416</v>
      </c>
      <c r="S7765" t="s">
        <v>15761</v>
      </c>
      <c r="U7765" t="s">
        <v>12418</v>
      </c>
      <c r="W7765">
        <v>11</v>
      </c>
      <c r="X7765">
        <v>1</v>
      </c>
      <c r="Y7765" t="s">
        <v>12419</v>
      </c>
      <c r="Z7765" t="s">
        <v>12420</v>
      </c>
      <c r="AA7765" t="s">
        <v>12421</v>
      </c>
      <c r="AB7765" t="s">
        <v>12422</v>
      </c>
      <c r="AC7765">
        <v>2</v>
      </c>
      <c r="AD7765" s="123">
        <v>39111</v>
      </c>
      <c r="AE7765" t="s">
        <v>12423</v>
      </c>
      <c r="AG7765">
        <v>40002914</v>
      </c>
      <c r="AL7765" t="s">
        <v>12422</v>
      </c>
      <c r="AN7765">
        <v>5007312501</v>
      </c>
      <c r="AO7765">
        <v>16</v>
      </c>
      <c r="AP7765" t="s">
        <v>12424</v>
      </c>
      <c r="AQ7765" t="s">
        <v>11408</v>
      </c>
      <c r="AR7765">
        <v>4100</v>
      </c>
      <c r="AS7765" t="s">
        <v>12491</v>
      </c>
      <c r="AT7765">
        <v>0</v>
      </c>
      <c r="AV7765" t="s">
        <v>15762</v>
      </c>
      <c r="AW7765">
        <v>116100</v>
      </c>
    </row>
    <row r="7766" spans="1:49" x14ac:dyDescent="0.25">
      <c r="A7766">
        <v>4100</v>
      </c>
      <c r="B7766">
        <v>30050</v>
      </c>
      <c r="C7766">
        <v>4024</v>
      </c>
      <c r="D7766">
        <v>415</v>
      </c>
      <c r="E7766" s="124" t="s">
        <v>15237</v>
      </c>
      <c r="F7766" t="str">
        <f t="shared" si="134"/>
        <v>Chad MichelsPRODUCTION RESOURCES, INC.</v>
      </c>
      <c r="G7766" s="150" t="str">
        <f t="shared" si="133"/>
        <v>Chad Michels</v>
      </c>
      <c r="H7766" s="149" t="s">
        <v>7600</v>
      </c>
      <c r="I7766">
        <v>40007864</v>
      </c>
      <c r="K7766" t="s">
        <v>15763</v>
      </c>
      <c r="L7766" t="s">
        <v>15764</v>
      </c>
      <c r="M7766" t="s">
        <v>12976</v>
      </c>
      <c r="N7766">
        <v>55109</v>
      </c>
      <c r="Q7766" t="s">
        <v>12415</v>
      </c>
      <c r="R7766" t="s">
        <v>12416</v>
      </c>
      <c r="S7766" t="s">
        <v>15714</v>
      </c>
      <c r="U7766" t="s">
        <v>12418</v>
      </c>
      <c r="W7766">
        <v>11</v>
      </c>
      <c r="X7766">
        <v>2</v>
      </c>
      <c r="Y7766" t="s">
        <v>12419</v>
      </c>
      <c r="Z7766" t="s">
        <v>12420</v>
      </c>
      <c r="AA7766" t="s">
        <v>12429</v>
      </c>
      <c r="AB7766" t="s">
        <v>12422</v>
      </c>
      <c r="AC7766">
        <v>2</v>
      </c>
      <c r="AD7766" s="123">
        <v>42522</v>
      </c>
      <c r="AE7766" t="s">
        <v>12431</v>
      </c>
      <c r="AG7766">
        <v>40007864</v>
      </c>
      <c r="AL7766" t="s">
        <v>12422</v>
      </c>
      <c r="AN7766">
        <v>2412306201</v>
      </c>
      <c r="AO7766">
        <v>16</v>
      </c>
      <c r="AP7766" t="s">
        <v>12424</v>
      </c>
      <c r="AQ7766" t="s">
        <v>11408</v>
      </c>
      <c r="AR7766">
        <v>4100</v>
      </c>
      <c r="AT7766">
        <v>0</v>
      </c>
      <c r="AV7766" t="s">
        <v>15765</v>
      </c>
      <c r="AW7766">
        <v>116100</v>
      </c>
    </row>
    <row r="7767" spans="1:49" x14ac:dyDescent="0.25">
      <c r="A7767">
        <v>4100</v>
      </c>
      <c r="B7767">
        <v>30050</v>
      </c>
      <c r="C7767">
        <v>4024</v>
      </c>
      <c r="D7767">
        <v>415</v>
      </c>
      <c r="E7767" s="124" t="s">
        <v>15237</v>
      </c>
      <c r="F7767" t="str">
        <f t="shared" si="134"/>
        <v>Chad MichelsPROSPECT QUOTE AND N/C TEST</v>
      </c>
      <c r="G7767" s="150" t="str">
        <f t="shared" si="133"/>
        <v>Chad Michels</v>
      </c>
      <c r="H7767" s="149" t="s">
        <v>7645</v>
      </c>
      <c r="I7767">
        <v>40404024</v>
      </c>
      <c r="K7767" t="s">
        <v>13167</v>
      </c>
      <c r="L7767" t="s">
        <v>13168</v>
      </c>
      <c r="M7767" t="s">
        <v>13169</v>
      </c>
      <c r="N7767">
        <v>28078</v>
      </c>
      <c r="Q7767" t="s">
        <v>12415</v>
      </c>
      <c r="R7767" t="s">
        <v>12416</v>
      </c>
      <c r="S7767" t="s">
        <v>13170</v>
      </c>
      <c r="U7767" t="s">
        <v>12418</v>
      </c>
      <c r="W7767">
        <v>11</v>
      </c>
      <c r="X7767">
        <v>1</v>
      </c>
      <c r="Y7767" t="s">
        <v>12419</v>
      </c>
      <c r="Z7767" t="s">
        <v>12420</v>
      </c>
      <c r="AA7767" t="s">
        <v>12429</v>
      </c>
      <c r="AB7767" t="s">
        <v>12422</v>
      </c>
      <c r="AC7767">
        <v>2</v>
      </c>
      <c r="AD7767" s="123">
        <v>41578</v>
      </c>
      <c r="AE7767" t="s">
        <v>12431</v>
      </c>
      <c r="AG7767">
        <v>40404024</v>
      </c>
      <c r="AL7767" t="s">
        <v>12422</v>
      </c>
      <c r="AN7767">
        <v>3411915001</v>
      </c>
      <c r="AO7767">
        <v>16</v>
      </c>
      <c r="AP7767" t="s">
        <v>12424</v>
      </c>
      <c r="AQ7767" t="s">
        <v>11408</v>
      </c>
      <c r="AR7767">
        <v>4100</v>
      </c>
      <c r="AT7767">
        <v>0</v>
      </c>
      <c r="AV7767" t="s">
        <v>13171</v>
      </c>
      <c r="AW7767">
        <v>116100</v>
      </c>
    </row>
    <row r="7768" spans="1:49" x14ac:dyDescent="0.25">
      <c r="A7768">
        <v>4100</v>
      </c>
      <c r="B7768">
        <v>30050</v>
      </c>
      <c r="C7768">
        <v>4024</v>
      </c>
      <c r="D7768">
        <v>415</v>
      </c>
      <c r="E7768" s="124" t="s">
        <v>15237</v>
      </c>
      <c r="F7768" t="str">
        <f t="shared" si="134"/>
        <v>Chad MichelsPRO-TEC INDUSTRIAL</v>
      </c>
      <c r="G7768" s="150" t="str">
        <f t="shared" si="133"/>
        <v>Chad Michels</v>
      </c>
      <c r="H7768" s="149" t="s">
        <v>7646</v>
      </c>
      <c r="I7768">
        <v>40002269</v>
      </c>
      <c r="K7768" t="s">
        <v>15766</v>
      </c>
      <c r="L7768" t="s">
        <v>15767</v>
      </c>
      <c r="M7768" t="s">
        <v>12976</v>
      </c>
      <c r="N7768" t="s">
        <v>15768</v>
      </c>
      <c r="Q7768" t="s">
        <v>12415</v>
      </c>
      <c r="R7768" t="s">
        <v>12416</v>
      </c>
      <c r="S7768" t="s">
        <v>15769</v>
      </c>
      <c r="U7768" t="s">
        <v>12418</v>
      </c>
      <c r="W7768">
        <v>11</v>
      </c>
      <c r="X7768">
        <v>2</v>
      </c>
      <c r="Y7768" t="s">
        <v>12419</v>
      </c>
      <c r="Z7768" t="s">
        <v>12420</v>
      </c>
      <c r="AA7768" t="s">
        <v>12421</v>
      </c>
      <c r="AB7768" t="s">
        <v>12422</v>
      </c>
      <c r="AC7768">
        <v>2</v>
      </c>
      <c r="AD7768" s="123">
        <v>39111</v>
      </c>
      <c r="AE7768" t="s">
        <v>12423</v>
      </c>
      <c r="AG7768">
        <v>40002269</v>
      </c>
      <c r="AL7768" t="s">
        <v>12422</v>
      </c>
      <c r="AN7768">
        <v>2412307701</v>
      </c>
      <c r="AO7768">
        <v>16</v>
      </c>
      <c r="AP7768" t="s">
        <v>12424</v>
      </c>
      <c r="AQ7768" t="s">
        <v>11408</v>
      </c>
      <c r="AR7768">
        <v>4100</v>
      </c>
      <c r="AS7768" t="s">
        <v>12491</v>
      </c>
      <c r="AT7768">
        <v>0</v>
      </c>
      <c r="AV7768" t="s">
        <v>15770</v>
      </c>
      <c r="AW7768">
        <v>116100</v>
      </c>
    </row>
    <row r="7769" spans="1:49" x14ac:dyDescent="0.25">
      <c r="A7769">
        <v>4100</v>
      </c>
      <c r="B7769">
        <v>30050</v>
      </c>
      <c r="C7769">
        <v>4024</v>
      </c>
      <c r="D7769">
        <v>417</v>
      </c>
      <c r="E7769" s="124" t="s">
        <v>15237</v>
      </c>
      <c r="F7769" t="str">
        <f t="shared" si="134"/>
        <v>Chad MichelsQUAD GRAPHICS INC. - LOMIRA, WI</v>
      </c>
      <c r="G7769" s="150" t="str">
        <f t="shared" si="133"/>
        <v>Chad Michels</v>
      </c>
      <c r="H7769" s="149" t="s">
        <v>7698</v>
      </c>
      <c r="I7769">
        <v>40007720</v>
      </c>
      <c r="J7769" t="s">
        <v>15091</v>
      </c>
      <c r="K7769" t="s">
        <v>15092</v>
      </c>
      <c r="L7769" t="s">
        <v>15093</v>
      </c>
      <c r="M7769" t="s">
        <v>14186</v>
      </c>
      <c r="N7769" t="s">
        <v>15771</v>
      </c>
      <c r="Q7769" t="s">
        <v>12415</v>
      </c>
      <c r="R7769" t="s">
        <v>12416</v>
      </c>
      <c r="S7769" t="s">
        <v>15094</v>
      </c>
      <c r="U7769" t="s">
        <v>12418</v>
      </c>
      <c r="V7769">
        <v>171</v>
      </c>
      <c r="W7769">
        <v>11</v>
      </c>
      <c r="X7769">
        <v>1</v>
      </c>
      <c r="Y7769" t="s">
        <v>13389</v>
      </c>
      <c r="Z7769" t="s">
        <v>12420</v>
      </c>
      <c r="AA7769" t="s">
        <v>12429</v>
      </c>
      <c r="AB7769" t="s">
        <v>12473</v>
      </c>
      <c r="AC7769">
        <v>2</v>
      </c>
      <c r="AD7769" s="123">
        <v>42312</v>
      </c>
      <c r="AE7769" t="s">
        <v>12431</v>
      </c>
      <c r="AG7769">
        <v>40007720</v>
      </c>
      <c r="AL7769" t="s">
        <v>12473</v>
      </c>
      <c r="AN7769">
        <v>5013313401</v>
      </c>
      <c r="AO7769">
        <v>16</v>
      </c>
      <c r="AP7769" t="s">
        <v>12424</v>
      </c>
      <c r="AQ7769" t="s">
        <v>11408</v>
      </c>
      <c r="AR7769">
        <v>4100</v>
      </c>
      <c r="AT7769">
        <v>0</v>
      </c>
      <c r="AV7769" t="s">
        <v>15096</v>
      </c>
      <c r="AW7769">
        <v>116100</v>
      </c>
    </row>
    <row r="7770" spans="1:49" x14ac:dyDescent="0.25">
      <c r="A7770">
        <v>4100</v>
      </c>
      <c r="B7770">
        <v>30050</v>
      </c>
      <c r="C7770">
        <v>4024</v>
      </c>
      <c r="D7770">
        <v>415</v>
      </c>
      <c r="E7770" s="124" t="s">
        <v>15237</v>
      </c>
      <c r="F7770" t="str">
        <f t="shared" si="134"/>
        <v>Chad MichelsQUAD GRAPHICS INC. - WASECA</v>
      </c>
      <c r="G7770" s="150" t="str">
        <f t="shared" si="133"/>
        <v>Chad Michels</v>
      </c>
      <c r="H7770" s="149" t="s">
        <v>7710</v>
      </c>
      <c r="I7770">
        <v>40007876</v>
      </c>
      <c r="J7770" t="s">
        <v>15091</v>
      </c>
      <c r="K7770" t="s">
        <v>15092</v>
      </c>
      <c r="L7770" t="s">
        <v>15093</v>
      </c>
      <c r="M7770" t="s">
        <v>14186</v>
      </c>
      <c r="N7770">
        <v>53089</v>
      </c>
      <c r="Q7770" t="s">
        <v>12415</v>
      </c>
      <c r="R7770" t="s">
        <v>12416</v>
      </c>
      <c r="S7770" t="s">
        <v>15094</v>
      </c>
      <c r="U7770" t="s">
        <v>12418</v>
      </c>
      <c r="V7770">
        <v>171</v>
      </c>
      <c r="W7770">
        <v>11</v>
      </c>
      <c r="X7770">
        <v>1</v>
      </c>
      <c r="Y7770" t="s">
        <v>13389</v>
      </c>
      <c r="Z7770" t="s">
        <v>12420</v>
      </c>
      <c r="AA7770" t="s">
        <v>15095</v>
      </c>
      <c r="AB7770" t="s">
        <v>12473</v>
      </c>
      <c r="AC7770">
        <v>2</v>
      </c>
      <c r="AD7770" s="123">
        <v>42551</v>
      </c>
      <c r="AE7770" t="s">
        <v>12431</v>
      </c>
      <c r="AG7770">
        <v>40007876</v>
      </c>
      <c r="AL7770" t="s">
        <v>12473</v>
      </c>
      <c r="AN7770">
        <v>5013313401</v>
      </c>
      <c r="AO7770">
        <v>16</v>
      </c>
      <c r="AP7770" t="s">
        <v>12424</v>
      </c>
      <c r="AQ7770" t="s">
        <v>11408</v>
      </c>
      <c r="AR7770">
        <v>4100</v>
      </c>
      <c r="AT7770">
        <v>0</v>
      </c>
      <c r="AV7770" t="s">
        <v>15096</v>
      </c>
      <c r="AW7770">
        <v>116100</v>
      </c>
    </row>
    <row r="7771" spans="1:49" x14ac:dyDescent="0.25">
      <c r="A7771">
        <v>4100</v>
      </c>
      <c r="B7771">
        <v>30050</v>
      </c>
      <c r="C7771">
        <v>4024</v>
      </c>
      <c r="D7771">
        <v>415</v>
      </c>
      <c r="E7771" s="124" t="s">
        <v>15237</v>
      </c>
      <c r="F7771" t="str">
        <f t="shared" si="134"/>
        <v>Chad MichelsQUALITY TECHNICAL SERVICES</v>
      </c>
      <c r="G7771" s="150" t="str">
        <f t="shared" si="133"/>
        <v>Chad Michels</v>
      </c>
      <c r="H7771" s="149" t="s">
        <v>7733</v>
      </c>
      <c r="I7771">
        <v>40005417</v>
      </c>
      <c r="K7771" t="s">
        <v>15772</v>
      </c>
      <c r="L7771" t="s">
        <v>15269</v>
      </c>
      <c r="M7771" t="s">
        <v>14186</v>
      </c>
      <c r="N7771">
        <v>54313</v>
      </c>
      <c r="Q7771" t="s">
        <v>12415</v>
      </c>
      <c r="R7771" t="s">
        <v>12416</v>
      </c>
      <c r="S7771" t="s">
        <v>15773</v>
      </c>
      <c r="U7771" t="s">
        <v>12418</v>
      </c>
      <c r="W7771">
        <v>11</v>
      </c>
      <c r="X7771">
        <v>2</v>
      </c>
      <c r="Y7771" t="s">
        <v>12419</v>
      </c>
      <c r="Z7771" t="s">
        <v>12420</v>
      </c>
      <c r="AA7771" t="s">
        <v>12429</v>
      </c>
      <c r="AB7771" t="s">
        <v>12422</v>
      </c>
      <c r="AC7771">
        <v>2</v>
      </c>
      <c r="AD7771" s="123">
        <v>39541</v>
      </c>
      <c r="AE7771" t="s">
        <v>12633</v>
      </c>
      <c r="AG7771">
        <v>40005417</v>
      </c>
      <c r="AL7771" t="s">
        <v>12422</v>
      </c>
      <c r="AN7771">
        <v>5000903601</v>
      </c>
      <c r="AO7771">
        <v>16</v>
      </c>
      <c r="AP7771" t="s">
        <v>12424</v>
      </c>
      <c r="AQ7771" t="s">
        <v>11408</v>
      </c>
      <c r="AR7771">
        <v>4100</v>
      </c>
      <c r="AS7771" t="s">
        <v>12491</v>
      </c>
      <c r="AT7771">
        <v>0</v>
      </c>
      <c r="AV7771" t="s">
        <v>15774</v>
      </c>
      <c r="AW7771">
        <v>116100</v>
      </c>
    </row>
    <row r="7772" spans="1:49" x14ac:dyDescent="0.25">
      <c r="A7772">
        <v>4100</v>
      </c>
      <c r="B7772">
        <v>30050</v>
      </c>
      <c r="C7772">
        <v>4024</v>
      </c>
      <c r="D7772">
        <v>415</v>
      </c>
      <c r="E7772" s="124" t="s">
        <v>15237</v>
      </c>
      <c r="F7772" t="str">
        <f t="shared" si="134"/>
        <v>Chad MichelsREINDL BINDERY CO., INC.</v>
      </c>
      <c r="G7772" s="150" t="str">
        <f t="shared" si="133"/>
        <v>Chad Michels</v>
      </c>
      <c r="H7772" s="149" t="s">
        <v>7878</v>
      </c>
      <c r="I7772">
        <v>40006391</v>
      </c>
      <c r="K7772" t="s">
        <v>15775</v>
      </c>
      <c r="L7772" t="s">
        <v>15776</v>
      </c>
      <c r="M7772" t="s">
        <v>14186</v>
      </c>
      <c r="N7772">
        <v>53022</v>
      </c>
      <c r="Q7772" t="s">
        <v>12415</v>
      </c>
      <c r="R7772" t="s">
        <v>12416</v>
      </c>
      <c r="S7772" t="s">
        <v>15777</v>
      </c>
      <c r="U7772" t="s">
        <v>12418</v>
      </c>
      <c r="W7772">
        <v>11</v>
      </c>
      <c r="X7772">
        <v>1</v>
      </c>
      <c r="Y7772" t="s">
        <v>12472</v>
      </c>
      <c r="Z7772" t="s">
        <v>12420</v>
      </c>
      <c r="AA7772" t="s">
        <v>12429</v>
      </c>
      <c r="AB7772" t="s">
        <v>12430</v>
      </c>
      <c r="AC7772">
        <v>2</v>
      </c>
      <c r="AD7772" s="123">
        <v>40457</v>
      </c>
      <c r="AE7772" t="s">
        <v>12431</v>
      </c>
      <c r="AG7772">
        <v>40006391</v>
      </c>
      <c r="AL7772" t="s">
        <v>12430</v>
      </c>
      <c r="AN7772">
        <v>5013117101</v>
      </c>
      <c r="AO7772">
        <v>16</v>
      </c>
      <c r="AP7772" t="s">
        <v>12424</v>
      </c>
      <c r="AQ7772" t="s">
        <v>11408</v>
      </c>
      <c r="AR7772">
        <v>4100</v>
      </c>
      <c r="AT7772">
        <v>0</v>
      </c>
      <c r="AV7772" t="s">
        <v>15778</v>
      </c>
      <c r="AW7772">
        <v>116100</v>
      </c>
    </row>
    <row r="7773" spans="1:49" x14ac:dyDescent="0.25">
      <c r="A7773">
        <v>4100</v>
      </c>
      <c r="B7773">
        <v>30050</v>
      </c>
      <c r="C7773">
        <v>4024</v>
      </c>
      <c r="D7773">
        <v>415</v>
      </c>
      <c r="E7773" s="124" t="s">
        <v>15237</v>
      </c>
      <c r="F7773" t="str">
        <f t="shared" si="134"/>
        <v>Chad MichelsREL, INC.</v>
      </c>
      <c r="G7773" s="150" t="str">
        <f t="shared" si="133"/>
        <v>Chad Michels</v>
      </c>
      <c r="H7773" s="149" t="s">
        <v>7880</v>
      </c>
      <c r="I7773">
        <v>40008658</v>
      </c>
      <c r="K7773" t="s">
        <v>15779</v>
      </c>
      <c r="L7773" t="s">
        <v>15780</v>
      </c>
      <c r="M7773" t="s">
        <v>12684</v>
      </c>
      <c r="N7773">
        <v>49913</v>
      </c>
      <c r="Q7773" t="s">
        <v>12415</v>
      </c>
      <c r="R7773" t="s">
        <v>12416</v>
      </c>
      <c r="S7773" t="s">
        <v>15781</v>
      </c>
      <c r="U7773" t="s">
        <v>12418</v>
      </c>
      <c r="W7773">
        <v>11</v>
      </c>
      <c r="X7773">
        <v>0</v>
      </c>
      <c r="Y7773" t="s">
        <v>12419</v>
      </c>
      <c r="Z7773" t="s">
        <v>12420</v>
      </c>
      <c r="AA7773" t="s">
        <v>12429</v>
      </c>
      <c r="AB7773" t="s">
        <v>12422</v>
      </c>
      <c r="AC7773">
        <v>2</v>
      </c>
      <c r="AD7773" s="123">
        <v>43664</v>
      </c>
      <c r="AE7773" t="s">
        <v>12431</v>
      </c>
      <c r="AG7773">
        <v>40008658</v>
      </c>
      <c r="AL7773" t="s">
        <v>12422</v>
      </c>
      <c r="AN7773">
        <v>2306130961</v>
      </c>
      <c r="AO7773">
        <v>16</v>
      </c>
      <c r="AP7773" t="s">
        <v>12424</v>
      </c>
      <c r="AQ7773" t="s">
        <v>11408</v>
      </c>
      <c r="AR7773">
        <v>4100</v>
      </c>
      <c r="AT7773">
        <v>0</v>
      </c>
      <c r="AV7773" t="s">
        <v>7880</v>
      </c>
      <c r="AW7773">
        <v>116100</v>
      </c>
    </row>
    <row r="7774" spans="1:49" x14ac:dyDescent="0.25">
      <c r="A7774">
        <v>4100</v>
      </c>
      <c r="B7774">
        <v>30050</v>
      </c>
      <c r="C7774">
        <v>4024</v>
      </c>
      <c r="D7774">
        <v>415</v>
      </c>
      <c r="E7774" s="124" t="s">
        <v>15237</v>
      </c>
      <c r="F7774" t="str">
        <f t="shared" si="134"/>
        <v>Chad MichelsRITEWAY CONVEYORS, INC.</v>
      </c>
      <c r="G7774" s="150" t="str">
        <f t="shared" si="133"/>
        <v>Chad Michels</v>
      </c>
      <c r="H7774" s="149" t="s">
        <v>7972</v>
      </c>
      <c r="I7774">
        <v>40008080</v>
      </c>
      <c r="K7774" t="s">
        <v>15782</v>
      </c>
      <c r="L7774" t="s">
        <v>15243</v>
      </c>
      <c r="M7774" t="s">
        <v>12976</v>
      </c>
      <c r="N7774">
        <v>55350</v>
      </c>
      <c r="Q7774" t="s">
        <v>12415</v>
      </c>
      <c r="R7774" t="s">
        <v>12416</v>
      </c>
      <c r="S7774" t="s">
        <v>15783</v>
      </c>
      <c r="U7774" t="s">
        <v>12418</v>
      </c>
      <c r="W7774">
        <v>11</v>
      </c>
      <c r="X7774">
        <v>0</v>
      </c>
      <c r="Y7774" t="s">
        <v>12472</v>
      </c>
      <c r="Z7774" t="s">
        <v>12420</v>
      </c>
      <c r="AA7774" t="s">
        <v>12429</v>
      </c>
      <c r="AB7774" t="s">
        <v>12422</v>
      </c>
      <c r="AC7774">
        <v>2</v>
      </c>
      <c r="AD7774" s="123">
        <v>42816</v>
      </c>
      <c r="AE7774" t="s">
        <v>12431</v>
      </c>
      <c r="AG7774">
        <v>40008080</v>
      </c>
      <c r="AL7774" t="s">
        <v>12422</v>
      </c>
      <c r="AN7774">
        <v>2408505101</v>
      </c>
      <c r="AO7774">
        <v>16</v>
      </c>
      <c r="AP7774" t="s">
        <v>12424</v>
      </c>
      <c r="AQ7774" t="s">
        <v>11408</v>
      </c>
      <c r="AR7774">
        <v>4100</v>
      </c>
      <c r="AT7774">
        <v>0</v>
      </c>
      <c r="AV7774" t="s">
        <v>15784</v>
      </c>
      <c r="AW7774">
        <v>116100</v>
      </c>
    </row>
    <row r="7775" spans="1:49" x14ac:dyDescent="0.25">
      <c r="A7775">
        <v>4100</v>
      </c>
      <c r="B7775">
        <v>30050</v>
      </c>
      <c r="C7775">
        <v>4024</v>
      </c>
      <c r="D7775">
        <v>415</v>
      </c>
      <c r="E7775" s="124" t="s">
        <v>15237</v>
      </c>
      <c r="F7775" t="str">
        <f t="shared" si="134"/>
        <v>Chad MichelsROBINSON METAL, INC.</v>
      </c>
      <c r="G7775" s="150" t="str">
        <f t="shared" si="133"/>
        <v>Chad Michels</v>
      </c>
      <c r="H7775" s="149" t="s">
        <v>8002</v>
      </c>
      <c r="I7775">
        <v>40007708</v>
      </c>
      <c r="L7775" t="s">
        <v>15375</v>
      </c>
      <c r="M7775" t="s">
        <v>14186</v>
      </c>
      <c r="N7775">
        <v>54115</v>
      </c>
      <c r="O7775">
        <v>5905</v>
      </c>
      <c r="P7775">
        <v>54115</v>
      </c>
      <c r="Q7775" t="s">
        <v>12415</v>
      </c>
      <c r="R7775" t="s">
        <v>12416</v>
      </c>
      <c r="S7775" t="s">
        <v>15785</v>
      </c>
      <c r="U7775" t="s">
        <v>12418</v>
      </c>
      <c r="W7775">
        <v>11</v>
      </c>
      <c r="X7775">
        <v>0</v>
      </c>
      <c r="Y7775" t="s">
        <v>12472</v>
      </c>
      <c r="Z7775" t="s">
        <v>12420</v>
      </c>
      <c r="AA7775" t="s">
        <v>12429</v>
      </c>
      <c r="AB7775" t="s">
        <v>12430</v>
      </c>
      <c r="AC7775">
        <v>2</v>
      </c>
      <c r="AD7775" s="123">
        <v>42298</v>
      </c>
      <c r="AE7775" t="s">
        <v>12431</v>
      </c>
      <c r="AG7775">
        <v>40007708</v>
      </c>
      <c r="AL7775" t="s">
        <v>12430</v>
      </c>
      <c r="AN7775">
        <v>5000902201</v>
      </c>
      <c r="AO7775">
        <v>16</v>
      </c>
      <c r="AP7775" t="s">
        <v>12424</v>
      </c>
      <c r="AQ7775" t="s">
        <v>11408</v>
      </c>
      <c r="AR7775">
        <v>4100</v>
      </c>
      <c r="AT7775">
        <v>0</v>
      </c>
      <c r="AV7775" t="s">
        <v>15786</v>
      </c>
      <c r="AW7775">
        <v>116100</v>
      </c>
    </row>
    <row r="7776" spans="1:49" x14ac:dyDescent="0.25">
      <c r="A7776">
        <v>4100</v>
      </c>
      <c r="B7776">
        <v>30050</v>
      </c>
      <c r="C7776">
        <v>4024</v>
      </c>
      <c r="D7776">
        <v>415</v>
      </c>
      <c r="E7776" s="124" t="s">
        <v>15237</v>
      </c>
      <c r="F7776" t="str">
        <f t="shared" si="134"/>
        <v>Chad MichelsROCK-TENN COMPANY - MILWAUKEE</v>
      </c>
      <c r="G7776" s="150" t="str">
        <f t="shared" si="133"/>
        <v>Chad Michels</v>
      </c>
      <c r="H7776" s="149" t="s">
        <v>8017</v>
      </c>
      <c r="I7776">
        <v>40001292</v>
      </c>
      <c r="L7776" t="s">
        <v>13061</v>
      </c>
      <c r="M7776" t="s">
        <v>13062</v>
      </c>
      <c r="O7776">
        <v>3246</v>
      </c>
      <c r="P7776" t="s">
        <v>15787</v>
      </c>
      <c r="Q7776" t="s">
        <v>12415</v>
      </c>
      <c r="R7776" t="s">
        <v>12416</v>
      </c>
      <c r="S7776" t="s">
        <v>15788</v>
      </c>
      <c r="U7776" t="s">
        <v>12418</v>
      </c>
      <c r="V7776">
        <v>243</v>
      </c>
      <c r="W7776">
        <v>11</v>
      </c>
      <c r="X7776">
        <v>1</v>
      </c>
      <c r="Y7776" t="s">
        <v>12419</v>
      </c>
      <c r="Z7776" t="s">
        <v>12420</v>
      </c>
      <c r="AA7776" t="s">
        <v>12421</v>
      </c>
      <c r="AB7776" t="s">
        <v>12473</v>
      </c>
      <c r="AC7776">
        <v>2</v>
      </c>
      <c r="AD7776" s="123">
        <v>39111</v>
      </c>
      <c r="AE7776" t="s">
        <v>12423</v>
      </c>
      <c r="AG7776">
        <v>40001292</v>
      </c>
      <c r="AL7776" t="s">
        <v>12473</v>
      </c>
      <c r="AN7776">
        <v>3806704601</v>
      </c>
      <c r="AO7776">
        <v>16</v>
      </c>
      <c r="AP7776" t="s">
        <v>12424</v>
      </c>
      <c r="AQ7776" t="s">
        <v>11408</v>
      </c>
      <c r="AR7776">
        <v>4100</v>
      </c>
      <c r="AS7776" t="s">
        <v>12491</v>
      </c>
      <c r="AT7776">
        <v>2005</v>
      </c>
      <c r="AV7776">
        <v>303297</v>
      </c>
      <c r="AW7776">
        <v>116100</v>
      </c>
    </row>
    <row r="7777" spans="1:49" x14ac:dyDescent="0.25">
      <c r="A7777">
        <v>4100</v>
      </c>
      <c r="B7777">
        <v>30050</v>
      </c>
      <c r="C7777">
        <v>4024</v>
      </c>
      <c r="D7777">
        <v>415</v>
      </c>
      <c r="E7777" s="124" t="s">
        <v>15237</v>
      </c>
      <c r="F7777" t="str">
        <f t="shared" si="134"/>
        <v>Chad MichelsSAGE PARTS PLUS, INC.</v>
      </c>
      <c r="G7777" s="150" t="str">
        <f t="shared" si="133"/>
        <v>Chad Michels</v>
      </c>
      <c r="H7777" s="149" t="s">
        <v>8155</v>
      </c>
      <c r="I7777">
        <v>40006926</v>
      </c>
      <c r="K7777" t="s">
        <v>15113</v>
      </c>
      <c r="L7777" t="s">
        <v>12608</v>
      </c>
      <c r="M7777" t="s">
        <v>12445</v>
      </c>
      <c r="N7777">
        <v>11747</v>
      </c>
      <c r="Q7777" t="s">
        <v>12415</v>
      </c>
      <c r="R7777" t="s">
        <v>12416</v>
      </c>
      <c r="S7777" t="s">
        <v>15789</v>
      </c>
      <c r="U7777" t="s">
        <v>12418</v>
      </c>
      <c r="W7777">
        <v>11</v>
      </c>
      <c r="X7777">
        <v>2</v>
      </c>
      <c r="Y7777" t="s">
        <v>13389</v>
      </c>
      <c r="Z7777" t="s">
        <v>12420</v>
      </c>
      <c r="AA7777" t="s">
        <v>12429</v>
      </c>
      <c r="AB7777" t="s">
        <v>12757</v>
      </c>
      <c r="AC7777">
        <v>2</v>
      </c>
      <c r="AD7777" s="123">
        <v>41201</v>
      </c>
      <c r="AE7777" t="s">
        <v>12431</v>
      </c>
      <c r="AG7777">
        <v>40006926</v>
      </c>
      <c r="AL7777" t="s">
        <v>12757</v>
      </c>
      <c r="AN7777">
        <v>3310333901</v>
      </c>
      <c r="AO7777">
        <v>16</v>
      </c>
      <c r="AP7777" t="s">
        <v>12424</v>
      </c>
      <c r="AQ7777" t="s">
        <v>11408</v>
      </c>
      <c r="AR7777">
        <v>4100</v>
      </c>
      <c r="AT7777">
        <v>0</v>
      </c>
      <c r="AV7777" t="s">
        <v>15115</v>
      </c>
      <c r="AW7777">
        <v>116100</v>
      </c>
    </row>
    <row r="7778" spans="1:49" x14ac:dyDescent="0.25">
      <c r="A7778">
        <v>4100</v>
      </c>
      <c r="B7778">
        <v>30050</v>
      </c>
      <c r="C7778">
        <v>4024</v>
      </c>
      <c r="D7778">
        <v>415</v>
      </c>
      <c r="E7778" s="124" t="s">
        <v>15237</v>
      </c>
      <c r="F7778" t="str">
        <f t="shared" si="134"/>
        <v>Chad MichelsSAPUTO CHEESE USA, INC.</v>
      </c>
      <c r="G7778" s="150" t="str">
        <f t="shared" si="133"/>
        <v>Chad Michels</v>
      </c>
      <c r="H7778" s="149" t="s">
        <v>8202</v>
      </c>
      <c r="I7778">
        <v>40005973</v>
      </c>
      <c r="L7778" t="s">
        <v>15790</v>
      </c>
      <c r="M7778" t="s">
        <v>15791</v>
      </c>
      <c r="O7778">
        <v>8</v>
      </c>
      <c r="P7778">
        <v>57216</v>
      </c>
      <c r="Q7778" t="s">
        <v>12415</v>
      </c>
      <c r="R7778" t="s">
        <v>12416</v>
      </c>
      <c r="S7778" t="s">
        <v>15792</v>
      </c>
      <c r="U7778" t="s">
        <v>12418</v>
      </c>
      <c r="W7778">
        <v>11</v>
      </c>
      <c r="X7778">
        <v>1</v>
      </c>
      <c r="Y7778" t="s">
        <v>12419</v>
      </c>
      <c r="Z7778" t="s">
        <v>12420</v>
      </c>
      <c r="AA7778" t="s">
        <v>14498</v>
      </c>
      <c r="AB7778" t="s">
        <v>12422</v>
      </c>
      <c r="AC7778">
        <v>2</v>
      </c>
      <c r="AD7778" s="123">
        <v>40225</v>
      </c>
      <c r="AE7778" t="s">
        <v>12431</v>
      </c>
      <c r="AG7778">
        <v>40005973</v>
      </c>
      <c r="AL7778" t="s">
        <v>12422</v>
      </c>
      <c r="AN7778">
        <v>4205108261</v>
      </c>
      <c r="AO7778">
        <v>16</v>
      </c>
      <c r="AP7778" t="s">
        <v>12424</v>
      </c>
      <c r="AQ7778" t="s">
        <v>11408</v>
      </c>
      <c r="AR7778">
        <v>4100</v>
      </c>
      <c r="AS7778" t="s">
        <v>12491</v>
      </c>
      <c r="AT7778">
        <v>0</v>
      </c>
      <c r="AV7778" t="s">
        <v>15122</v>
      </c>
      <c r="AW7778">
        <v>116100</v>
      </c>
    </row>
    <row r="7779" spans="1:49" x14ac:dyDescent="0.25">
      <c r="A7779">
        <v>4100</v>
      </c>
      <c r="B7779">
        <v>30050</v>
      </c>
      <c r="C7779">
        <v>4024</v>
      </c>
      <c r="D7779">
        <v>415</v>
      </c>
      <c r="E7779" s="124" t="s">
        <v>15237</v>
      </c>
      <c r="F7779" t="str">
        <f t="shared" si="134"/>
        <v>Chad MichelsSCHWAN FOOD COMPANY</v>
      </c>
      <c r="G7779" s="150" t="str">
        <f t="shared" si="133"/>
        <v>Chad Michels</v>
      </c>
      <c r="H7779" s="149" t="s">
        <v>8253</v>
      </c>
      <c r="I7779">
        <v>40002848</v>
      </c>
      <c r="J7779" t="s">
        <v>15793</v>
      </c>
      <c r="K7779" t="s">
        <v>15794</v>
      </c>
      <c r="L7779" t="s">
        <v>15795</v>
      </c>
      <c r="M7779" t="s">
        <v>12976</v>
      </c>
      <c r="N7779" t="s">
        <v>15796</v>
      </c>
      <c r="Q7779" t="s">
        <v>12415</v>
      </c>
      <c r="R7779" t="s">
        <v>12416</v>
      </c>
      <c r="S7779" t="s">
        <v>15797</v>
      </c>
      <c r="U7779" t="s">
        <v>12418</v>
      </c>
      <c r="W7779">
        <v>11</v>
      </c>
      <c r="X7779">
        <v>1</v>
      </c>
      <c r="Y7779" t="s">
        <v>12419</v>
      </c>
      <c r="Z7779" t="s">
        <v>12420</v>
      </c>
      <c r="AA7779" t="s">
        <v>12421</v>
      </c>
      <c r="AB7779" t="s">
        <v>12422</v>
      </c>
      <c r="AC7779">
        <v>2</v>
      </c>
      <c r="AD7779" s="123">
        <v>39111</v>
      </c>
      <c r="AE7779" t="s">
        <v>12423</v>
      </c>
      <c r="AG7779">
        <v>40002848</v>
      </c>
      <c r="AL7779" t="s">
        <v>12422</v>
      </c>
      <c r="AN7779">
        <v>2408306301</v>
      </c>
      <c r="AO7779">
        <v>16</v>
      </c>
      <c r="AP7779" t="s">
        <v>12424</v>
      </c>
      <c r="AQ7779" t="s">
        <v>11408</v>
      </c>
      <c r="AR7779">
        <v>4100</v>
      </c>
      <c r="AS7779" t="s">
        <v>12491</v>
      </c>
      <c r="AT7779">
        <v>0</v>
      </c>
      <c r="AV7779" t="s">
        <v>15798</v>
      </c>
      <c r="AW7779">
        <v>116100</v>
      </c>
    </row>
    <row r="7780" spans="1:49" x14ac:dyDescent="0.25">
      <c r="A7780">
        <v>4100</v>
      </c>
      <c r="B7780">
        <v>30050</v>
      </c>
      <c r="C7780">
        <v>4024</v>
      </c>
      <c r="D7780">
        <v>415</v>
      </c>
      <c r="E7780" s="124" t="s">
        <v>15237</v>
      </c>
      <c r="F7780" t="str">
        <f t="shared" si="134"/>
        <v>Chad MichelsSCHWARTZ MANUFACTURING</v>
      </c>
      <c r="G7780" s="150" t="str">
        <f t="shared" si="133"/>
        <v>Chad Michels</v>
      </c>
      <c r="H7780" s="149" t="s">
        <v>8255</v>
      </c>
      <c r="I7780">
        <v>40005057</v>
      </c>
      <c r="J7780" t="s">
        <v>12492</v>
      </c>
      <c r="L7780" t="s">
        <v>15799</v>
      </c>
      <c r="M7780" t="s">
        <v>14186</v>
      </c>
      <c r="O7780">
        <v>328</v>
      </c>
      <c r="P7780">
        <v>54241</v>
      </c>
      <c r="Q7780" t="s">
        <v>12415</v>
      </c>
      <c r="R7780" t="s">
        <v>12416</v>
      </c>
      <c r="S7780" t="s">
        <v>15800</v>
      </c>
      <c r="T7780">
        <v>310816</v>
      </c>
      <c r="U7780" t="s">
        <v>12418</v>
      </c>
      <c r="W7780">
        <v>11</v>
      </c>
      <c r="X7780">
        <v>1</v>
      </c>
      <c r="Y7780" t="s">
        <v>12419</v>
      </c>
      <c r="Z7780" t="s">
        <v>12420</v>
      </c>
      <c r="AA7780" t="s">
        <v>12429</v>
      </c>
      <c r="AB7780" t="s">
        <v>12422</v>
      </c>
      <c r="AC7780">
        <v>2</v>
      </c>
      <c r="AD7780" s="123">
        <v>39141</v>
      </c>
      <c r="AE7780" t="s">
        <v>13431</v>
      </c>
      <c r="AG7780">
        <v>40005057</v>
      </c>
      <c r="AL7780" t="s">
        <v>12422</v>
      </c>
      <c r="AN7780">
        <v>5007111901</v>
      </c>
      <c r="AO7780">
        <v>16</v>
      </c>
      <c r="AP7780" t="s">
        <v>12424</v>
      </c>
      <c r="AQ7780" t="s">
        <v>11408</v>
      </c>
      <c r="AR7780">
        <v>4100</v>
      </c>
      <c r="AS7780" t="s">
        <v>12491</v>
      </c>
      <c r="AT7780">
        <v>0</v>
      </c>
      <c r="AV7780" t="s">
        <v>15801</v>
      </c>
      <c r="AW7780">
        <v>116100</v>
      </c>
    </row>
    <row r="7781" spans="1:49" x14ac:dyDescent="0.25">
      <c r="A7781">
        <v>4100</v>
      </c>
      <c r="B7781">
        <v>30050</v>
      </c>
      <c r="C7781">
        <v>4024</v>
      </c>
      <c r="D7781">
        <v>415</v>
      </c>
      <c r="E7781" s="124" t="s">
        <v>15237</v>
      </c>
      <c r="F7781" t="str">
        <f t="shared" si="134"/>
        <v>Chad MichelsSDI INC. (4024)</v>
      </c>
      <c r="G7781" s="150" t="str">
        <f t="shared" si="133"/>
        <v>Chad Michels</v>
      </c>
      <c r="H7781" s="149" t="s">
        <v>8279</v>
      </c>
      <c r="I7781">
        <v>40008193</v>
      </c>
      <c r="K7781" t="s">
        <v>15802</v>
      </c>
      <c r="L7781" t="s">
        <v>15803</v>
      </c>
      <c r="M7781" t="s">
        <v>12560</v>
      </c>
      <c r="N7781">
        <v>19007</v>
      </c>
      <c r="Q7781" t="s">
        <v>12415</v>
      </c>
      <c r="R7781" t="s">
        <v>12416</v>
      </c>
      <c r="S7781" t="s">
        <v>15804</v>
      </c>
      <c r="U7781" t="s">
        <v>12418</v>
      </c>
      <c r="W7781">
        <v>11</v>
      </c>
      <c r="X7781">
        <v>2</v>
      </c>
      <c r="Y7781" t="s">
        <v>12472</v>
      </c>
      <c r="Z7781" t="s">
        <v>12420</v>
      </c>
      <c r="AA7781" t="s">
        <v>12429</v>
      </c>
      <c r="AB7781" t="s">
        <v>12422</v>
      </c>
      <c r="AC7781">
        <v>2</v>
      </c>
      <c r="AD7781" s="123">
        <v>42956</v>
      </c>
      <c r="AE7781" t="s">
        <v>12431</v>
      </c>
      <c r="AG7781">
        <v>40008193</v>
      </c>
      <c r="AL7781" t="s">
        <v>12422</v>
      </c>
      <c r="AN7781">
        <v>3901704501</v>
      </c>
      <c r="AO7781">
        <v>16</v>
      </c>
      <c r="AP7781" t="s">
        <v>12424</v>
      </c>
      <c r="AQ7781" t="s">
        <v>11408</v>
      </c>
      <c r="AR7781">
        <v>4100</v>
      </c>
      <c r="AT7781">
        <v>0</v>
      </c>
      <c r="AV7781" t="s">
        <v>8271</v>
      </c>
      <c r="AW7781">
        <v>116100</v>
      </c>
    </row>
    <row r="7782" spans="1:49" x14ac:dyDescent="0.25">
      <c r="A7782">
        <v>4100</v>
      </c>
      <c r="B7782">
        <v>30050</v>
      </c>
      <c r="C7782">
        <v>4024</v>
      </c>
      <c r="D7782">
        <v>415</v>
      </c>
      <c r="E7782" s="124" t="s">
        <v>15237</v>
      </c>
      <c r="F7782" t="str">
        <f t="shared" si="134"/>
        <v>Chad MichelsSENECA FOODS CORPORATION</v>
      </c>
      <c r="G7782" s="150" t="str">
        <f t="shared" si="133"/>
        <v>Chad Michels</v>
      </c>
      <c r="H7782" s="149" t="s">
        <v>8314</v>
      </c>
      <c r="I7782">
        <v>40005535</v>
      </c>
      <c r="K7782" t="s">
        <v>15805</v>
      </c>
      <c r="L7782" t="s">
        <v>15806</v>
      </c>
      <c r="M7782" t="s">
        <v>14186</v>
      </c>
      <c r="N7782">
        <v>53913</v>
      </c>
      <c r="Q7782" t="s">
        <v>12415</v>
      </c>
      <c r="R7782" t="s">
        <v>12416</v>
      </c>
      <c r="S7782" t="s">
        <v>15807</v>
      </c>
      <c r="U7782" t="s">
        <v>12418</v>
      </c>
      <c r="V7782">
        <v>276</v>
      </c>
      <c r="W7782">
        <v>11</v>
      </c>
      <c r="X7782">
        <v>1</v>
      </c>
      <c r="Y7782" t="s">
        <v>12419</v>
      </c>
      <c r="Z7782" t="s">
        <v>12420</v>
      </c>
      <c r="AA7782" t="s">
        <v>12429</v>
      </c>
      <c r="AB7782" t="s">
        <v>12422</v>
      </c>
      <c r="AC7782">
        <v>2</v>
      </c>
      <c r="AD7782" s="123">
        <v>39665</v>
      </c>
      <c r="AE7782" t="s">
        <v>14314</v>
      </c>
      <c r="AG7782">
        <v>40005535</v>
      </c>
      <c r="AL7782" t="s">
        <v>12422</v>
      </c>
      <c r="AN7782">
        <v>5011100501</v>
      </c>
      <c r="AO7782">
        <v>16</v>
      </c>
      <c r="AP7782" t="s">
        <v>12424</v>
      </c>
      <c r="AQ7782" t="s">
        <v>11408</v>
      </c>
      <c r="AR7782">
        <v>4100</v>
      </c>
      <c r="AS7782" t="s">
        <v>12491</v>
      </c>
      <c r="AT7782">
        <v>0</v>
      </c>
      <c r="AV7782" t="s">
        <v>15141</v>
      </c>
      <c r="AW7782">
        <v>116100</v>
      </c>
    </row>
    <row r="7783" spans="1:49" x14ac:dyDescent="0.25">
      <c r="A7783">
        <v>4100</v>
      </c>
      <c r="B7783">
        <v>30050</v>
      </c>
      <c r="C7783">
        <v>4024</v>
      </c>
      <c r="D7783">
        <v>415</v>
      </c>
      <c r="E7783" s="124" t="s">
        <v>15237</v>
      </c>
      <c r="F7783" t="str">
        <f t="shared" si="134"/>
        <v>Chad MichelsSIG DOBOY INC.</v>
      </c>
      <c r="G7783" s="150" t="str">
        <f t="shared" si="133"/>
        <v>Chad Michels</v>
      </c>
      <c r="H7783" s="149" t="s">
        <v>8425</v>
      </c>
      <c r="I7783">
        <v>40000306</v>
      </c>
      <c r="K7783" t="s">
        <v>15808</v>
      </c>
      <c r="L7783" t="s">
        <v>15809</v>
      </c>
      <c r="M7783" t="s">
        <v>14186</v>
      </c>
      <c r="N7783" t="s">
        <v>15810</v>
      </c>
      <c r="Q7783" t="s">
        <v>12415</v>
      </c>
      <c r="R7783" t="s">
        <v>12416</v>
      </c>
      <c r="S7783" t="s">
        <v>15811</v>
      </c>
      <c r="U7783" t="s">
        <v>12418</v>
      </c>
      <c r="W7783">
        <v>11</v>
      </c>
      <c r="X7783">
        <v>0</v>
      </c>
      <c r="Y7783" t="s">
        <v>12419</v>
      </c>
      <c r="Z7783" t="s">
        <v>12420</v>
      </c>
      <c r="AA7783" t="s">
        <v>12421</v>
      </c>
      <c r="AB7783" t="s">
        <v>12422</v>
      </c>
      <c r="AC7783">
        <v>2</v>
      </c>
      <c r="AD7783" s="123">
        <v>39111</v>
      </c>
      <c r="AE7783" t="s">
        <v>12423</v>
      </c>
      <c r="AG7783">
        <v>40000306</v>
      </c>
      <c r="AL7783" t="s">
        <v>12422</v>
      </c>
      <c r="AN7783">
        <v>5010907901</v>
      </c>
      <c r="AO7783">
        <v>16</v>
      </c>
      <c r="AP7783" t="s">
        <v>12424</v>
      </c>
      <c r="AQ7783" t="s">
        <v>11408</v>
      </c>
      <c r="AR7783">
        <v>4100</v>
      </c>
      <c r="AS7783" t="s">
        <v>12491</v>
      </c>
      <c r="AT7783">
        <v>0</v>
      </c>
      <c r="AV7783" t="s">
        <v>15812</v>
      </c>
      <c r="AW7783">
        <v>116100</v>
      </c>
    </row>
    <row r="7784" spans="1:49" x14ac:dyDescent="0.25">
      <c r="A7784">
        <v>4100</v>
      </c>
      <c r="B7784">
        <v>30050</v>
      </c>
      <c r="C7784">
        <v>4024</v>
      </c>
      <c r="D7784">
        <v>415</v>
      </c>
      <c r="E7784" s="124" t="s">
        <v>15237</v>
      </c>
      <c r="F7784" t="str">
        <f t="shared" si="134"/>
        <v>Chad MichelsSNOWBUG COMPANY, INC.</v>
      </c>
      <c r="G7784" s="150" t="str">
        <f t="shared" si="133"/>
        <v>Chad Michels</v>
      </c>
      <c r="H7784" s="149" t="s">
        <v>8519</v>
      </c>
      <c r="I7784">
        <v>40007654</v>
      </c>
      <c r="K7784" t="s">
        <v>15813</v>
      </c>
      <c r="L7784" t="s">
        <v>15814</v>
      </c>
      <c r="M7784" t="s">
        <v>14186</v>
      </c>
      <c r="N7784">
        <v>53093</v>
      </c>
      <c r="Q7784" t="s">
        <v>12415</v>
      </c>
      <c r="R7784" t="s">
        <v>12416</v>
      </c>
      <c r="S7784" t="s">
        <v>15815</v>
      </c>
      <c r="U7784" t="s">
        <v>12418</v>
      </c>
      <c r="W7784">
        <v>11</v>
      </c>
      <c r="X7784">
        <v>1</v>
      </c>
      <c r="Y7784" t="s">
        <v>12419</v>
      </c>
      <c r="Z7784" t="s">
        <v>12420</v>
      </c>
      <c r="AA7784" t="s">
        <v>12429</v>
      </c>
      <c r="AB7784" t="s">
        <v>12430</v>
      </c>
      <c r="AC7784">
        <v>2</v>
      </c>
      <c r="AD7784" s="123">
        <v>42226</v>
      </c>
      <c r="AE7784" t="s">
        <v>12431</v>
      </c>
      <c r="AG7784">
        <v>40007654</v>
      </c>
      <c r="AL7784" t="s">
        <v>12430</v>
      </c>
      <c r="AN7784">
        <v>5011724761</v>
      </c>
      <c r="AO7784">
        <v>16</v>
      </c>
      <c r="AP7784" t="s">
        <v>12424</v>
      </c>
      <c r="AQ7784" t="s">
        <v>11408</v>
      </c>
      <c r="AR7784">
        <v>4100</v>
      </c>
      <c r="AT7784">
        <v>0</v>
      </c>
      <c r="AV7784" t="s">
        <v>15816</v>
      </c>
      <c r="AW7784">
        <v>116100</v>
      </c>
    </row>
    <row r="7785" spans="1:49" x14ac:dyDescent="0.25">
      <c r="A7785">
        <v>4100</v>
      </c>
      <c r="B7785">
        <v>30050</v>
      </c>
      <c r="C7785">
        <v>4024</v>
      </c>
      <c r="D7785">
        <v>415</v>
      </c>
      <c r="E7785" s="124" t="s">
        <v>15237</v>
      </c>
      <c r="F7785" t="str">
        <f t="shared" si="134"/>
        <v>Chad MichelsSTAINLESS SPECIALISTS INC.</v>
      </c>
      <c r="G7785" s="150" t="str">
        <f t="shared" si="133"/>
        <v>Chad Michels</v>
      </c>
      <c r="H7785" s="149" t="s">
        <v>8678</v>
      </c>
      <c r="I7785">
        <v>40008546</v>
      </c>
      <c r="K7785" t="s">
        <v>15817</v>
      </c>
      <c r="L7785" t="s">
        <v>15463</v>
      </c>
      <c r="M7785" t="s">
        <v>14186</v>
      </c>
      <c r="N7785">
        <v>54403</v>
      </c>
      <c r="Q7785" t="s">
        <v>12415</v>
      </c>
      <c r="R7785" t="s">
        <v>12416</v>
      </c>
      <c r="S7785" t="s">
        <v>15818</v>
      </c>
      <c r="U7785" t="s">
        <v>12418</v>
      </c>
      <c r="W7785">
        <v>11</v>
      </c>
      <c r="X7785">
        <v>0</v>
      </c>
      <c r="Y7785" t="s">
        <v>12419</v>
      </c>
      <c r="Z7785" t="s">
        <v>12420</v>
      </c>
      <c r="AA7785" t="s">
        <v>12485</v>
      </c>
      <c r="AB7785" t="s">
        <v>12422</v>
      </c>
      <c r="AC7785">
        <v>3</v>
      </c>
      <c r="AD7785" s="123">
        <v>43461</v>
      </c>
      <c r="AE7785" t="s">
        <v>12528</v>
      </c>
      <c r="AG7785">
        <v>40008546</v>
      </c>
      <c r="AL7785" t="s">
        <v>12422</v>
      </c>
      <c r="AN7785">
        <v>5007312501</v>
      </c>
      <c r="AO7785">
        <v>16</v>
      </c>
      <c r="AP7785" t="s">
        <v>12424</v>
      </c>
      <c r="AQ7785" t="s">
        <v>11408</v>
      </c>
      <c r="AR7785">
        <v>4100</v>
      </c>
      <c r="AT7785">
        <v>0</v>
      </c>
      <c r="AV7785" t="s">
        <v>15819</v>
      </c>
      <c r="AW7785">
        <v>116100</v>
      </c>
    </row>
    <row r="7786" spans="1:49" x14ac:dyDescent="0.25">
      <c r="A7786">
        <v>4100</v>
      </c>
      <c r="B7786">
        <v>30050</v>
      </c>
      <c r="C7786">
        <v>4024</v>
      </c>
      <c r="D7786">
        <v>415</v>
      </c>
      <c r="E7786" s="124" t="s">
        <v>15237</v>
      </c>
      <c r="F7786" t="str">
        <f t="shared" si="134"/>
        <v>Chad MichelsSUPERIOR EXTRUSION, INC.</v>
      </c>
      <c r="G7786" s="150" t="str">
        <f t="shared" si="133"/>
        <v>Chad Michels</v>
      </c>
      <c r="H7786" s="149" t="s">
        <v>8809</v>
      </c>
      <c r="I7786">
        <v>40005775</v>
      </c>
      <c r="K7786" t="s">
        <v>15820</v>
      </c>
      <c r="L7786" t="s">
        <v>15821</v>
      </c>
      <c r="M7786" t="s">
        <v>12684</v>
      </c>
      <c r="N7786">
        <v>49841</v>
      </c>
      <c r="Q7786" t="s">
        <v>12415</v>
      </c>
      <c r="R7786" t="s">
        <v>12416</v>
      </c>
      <c r="S7786" t="s">
        <v>15822</v>
      </c>
      <c r="U7786" t="s">
        <v>12418</v>
      </c>
      <c r="W7786">
        <v>11</v>
      </c>
      <c r="X7786">
        <v>1</v>
      </c>
      <c r="Y7786" t="s">
        <v>12419</v>
      </c>
      <c r="Z7786" t="s">
        <v>12420</v>
      </c>
      <c r="AA7786" t="s">
        <v>12429</v>
      </c>
      <c r="AB7786" t="s">
        <v>12422</v>
      </c>
      <c r="AC7786">
        <v>2</v>
      </c>
      <c r="AD7786" s="123">
        <v>39955</v>
      </c>
      <c r="AE7786" t="s">
        <v>12431</v>
      </c>
      <c r="AG7786">
        <v>40005775</v>
      </c>
      <c r="AL7786" t="s">
        <v>12422</v>
      </c>
      <c r="AN7786">
        <v>2310333381</v>
      </c>
      <c r="AO7786">
        <v>16</v>
      </c>
      <c r="AP7786" t="s">
        <v>12424</v>
      </c>
      <c r="AQ7786" t="s">
        <v>11408</v>
      </c>
      <c r="AR7786">
        <v>4100</v>
      </c>
      <c r="AT7786">
        <v>0</v>
      </c>
      <c r="AV7786" t="s">
        <v>15823</v>
      </c>
      <c r="AW7786">
        <v>116100</v>
      </c>
    </row>
    <row r="7787" spans="1:49" x14ac:dyDescent="0.25">
      <c r="A7787">
        <v>4100</v>
      </c>
      <c r="B7787">
        <v>30050</v>
      </c>
      <c r="C7787">
        <v>4024</v>
      </c>
      <c r="D7787">
        <v>415</v>
      </c>
      <c r="E7787" s="124" t="s">
        <v>15237</v>
      </c>
      <c r="F7787" t="str">
        <f t="shared" si="134"/>
        <v>Chad MichelsSWANSON HEALTH PRODUCTS</v>
      </c>
      <c r="G7787" s="150" t="str">
        <f t="shared" si="133"/>
        <v>Chad Michels</v>
      </c>
      <c r="H7787" s="149" t="s">
        <v>8836</v>
      </c>
      <c r="I7787">
        <v>40007807</v>
      </c>
      <c r="L7787" t="s">
        <v>15647</v>
      </c>
      <c r="M7787" t="s">
        <v>15253</v>
      </c>
      <c r="O7787">
        <v>2803</v>
      </c>
      <c r="P7787">
        <v>58108</v>
      </c>
      <c r="Q7787" t="s">
        <v>12415</v>
      </c>
      <c r="R7787" t="s">
        <v>12416</v>
      </c>
      <c r="S7787" t="s">
        <v>15824</v>
      </c>
      <c r="U7787" t="s">
        <v>12418</v>
      </c>
      <c r="W7787">
        <v>11</v>
      </c>
      <c r="X7787">
        <v>1</v>
      </c>
      <c r="Y7787" t="s">
        <v>12419</v>
      </c>
      <c r="Z7787" t="s">
        <v>12420</v>
      </c>
      <c r="AA7787" t="s">
        <v>12429</v>
      </c>
      <c r="AB7787" t="s">
        <v>12422</v>
      </c>
      <c r="AC7787">
        <v>2</v>
      </c>
      <c r="AD7787" s="123">
        <v>42437</v>
      </c>
      <c r="AE7787" t="s">
        <v>12431</v>
      </c>
      <c r="AG7787">
        <v>40007807</v>
      </c>
      <c r="AL7787" t="s">
        <v>12422</v>
      </c>
      <c r="AN7787">
        <v>3501700501</v>
      </c>
      <c r="AO7787">
        <v>16</v>
      </c>
      <c r="AP7787" t="s">
        <v>12424</v>
      </c>
      <c r="AQ7787" t="s">
        <v>11408</v>
      </c>
      <c r="AR7787">
        <v>4100</v>
      </c>
      <c r="AT7787">
        <v>0</v>
      </c>
      <c r="AV7787" t="s">
        <v>15825</v>
      </c>
      <c r="AW7787">
        <v>116100</v>
      </c>
    </row>
    <row r="7788" spans="1:49" x14ac:dyDescent="0.25">
      <c r="A7788">
        <v>4100</v>
      </c>
      <c r="B7788">
        <v>30050</v>
      </c>
      <c r="C7788">
        <v>4024</v>
      </c>
      <c r="D7788">
        <v>415</v>
      </c>
      <c r="E7788" s="124" t="s">
        <v>15237</v>
      </c>
      <c r="F7788" t="str">
        <f t="shared" si="134"/>
        <v>Chad MichelsSYNTEGON PACKAGING TECHNOLOGY, INC.</v>
      </c>
      <c r="G7788" s="150" t="str">
        <f t="shared" si="133"/>
        <v>Chad Michels</v>
      </c>
      <c r="H7788" s="149" t="s">
        <v>8865</v>
      </c>
      <c r="I7788">
        <v>40002346</v>
      </c>
      <c r="J7788" t="s">
        <v>15826</v>
      </c>
      <c r="L7788" t="s">
        <v>15827</v>
      </c>
      <c r="M7788" t="s">
        <v>12896</v>
      </c>
      <c r="N7788">
        <v>46242</v>
      </c>
      <c r="O7788">
        <v>42292</v>
      </c>
      <c r="P7788">
        <v>46242</v>
      </c>
      <c r="Q7788" t="s">
        <v>12415</v>
      </c>
      <c r="R7788" t="s">
        <v>12416</v>
      </c>
      <c r="S7788" t="s">
        <v>15828</v>
      </c>
      <c r="U7788" t="s">
        <v>12418</v>
      </c>
      <c r="V7788">
        <v>83</v>
      </c>
      <c r="W7788">
        <v>11</v>
      </c>
      <c r="X7788">
        <v>0</v>
      </c>
      <c r="Y7788" t="s">
        <v>12472</v>
      </c>
      <c r="Z7788" t="s">
        <v>12420</v>
      </c>
      <c r="AA7788" t="s">
        <v>12421</v>
      </c>
      <c r="AB7788" t="s">
        <v>12422</v>
      </c>
      <c r="AC7788">
        <v>2</v>
      </c>
      <c r="AD7788" s="123">
        <v>39111</v>
      </c>
      <c r="AE7788" t="s">
        <v>12423</v>
      </c>
      <c r="AG7788">
        <v>40002346</v>
      </c>
      <c r="AL7788" t="s">
        <v>12422</v>
      </c>
      <c r="AN7788">
        <v>1509706701</v>
      </c>
      <c r="AO7788">
        <v>16</v>
      </c>
      <c r="AP7788" t="s">
        <v>12424</v>
      </c>
      <c r="AQ7788" t="s">
        <v>11408</v>
      </c>
      <c r="AR7788">
        <v>4100</v>
      </c>
      <c r="AT7788">
        <v>2005</v>
      </c>
      <c r="AV7788" t="s">
        <v>15829</v>
      </c>
      <c r="AW7788">
        <v>116100</v>
      </c>
    </row>
    <row r="7789" spans="1:49" x14ac:dyDescent="0.25">
      <c r="A7789">
        <v>4100</v>
      </c>
      <c r="B7789">
        <v>30050</v>
      </c>
      <c r="C7789">
        <v>4024</v>
      </c>
      <c r="D7789">
        <v>415</v>
      </c>
      <c r="E7789" s="124" t="s">
        <v>15237</v>
      </c>
      <c r="F7789" t="str">
        <f t="shared" si="134"/>
        <v>Chad MichelsT &amp; T TOOL, INC.</v>
      </c>
      <c r="G7789" s="150" t="str">
        <f t="shared" si="133"/>
        <v>Chad Michels</v>
      </c>
      <c r="H7789" s="149" t="s">
        <v>8883</v>
      </c>
      <c r="I7789">
        <v>40007256</v>
      </c>
      <c r="L7789" t="s">
        <v>15830</v>
      </c>
      <c r="M7789" t="s">
        <v>14186</v>
      </c>
      <c r="O7789">
        <v>118</v>
      </c>
      <c r="P7789">
        <v>54801</v>
      </c>
      <c r="Q7789" t="s">
        <v>12415</v>
      </c>
      <c r="R7789" t="s">
        <v>12416</v>
      </c>
      <c r="S7789" t="s">
        <v>15831</v>
      </c>
      <c r="U7789" t="s">
        <v>12418</v>
      </c>
      <c r="W7789">
        <v>11</v>
      </c>
      <c r="X7789">
        <v>1</v>
      </c>
      <c r="Y7789" t="s">
        <v>12419</v>
      </c>
      <c r="Z7789" t="s">
        <v>12420</v>
      </c>
      <c r="AA7789" t="s">
        <v>12429</v>
      </c>
      <c r="AB7789" t="s">
        <v>12422</v>
      </c>
      <c r="AC7789">
        <v>2</v>
      </c>
      <c r="AD7789" s="123">
        <v>41656</v>
      </c>
      <c r="AE7789" t="s">
        <v>12431</v>
      </c>
      <c r="AG7789">
        <v>40007256</v>
      </c>
      <c r="AL7789" t="s">
        <v>12422</v>
      </c>
      <c r="AN7789">
        <v>5012914901</v>
      </c>
      <c r="AO7789">
        <v>16</v>
      </c>
      <c r="AP7789" t="s">
        <v>12424</v>
      </c>
      <c r="AQ7789" t="s">
        <v>11408</v>
      </c>
      <c r="AR7789">
        <v>4100</v>
      </c>
      <c r="AT7789">
        <v>0</v>
      </c>
      <c r="AV7789" t="s">
        <v>15832</v>
      </c>
      <c r="AW7789">
        <v>116100</v>
      </c>
    </row>
    <row r="7790" spans="1:49" x14ac:dyDescent="0.25">
      <c r="A7790">
        <v>4100</v>
      </c>
      <c r="B7790">
        <v>30050</v>
      </c>
      <c r="C7790">
        <v>4024</v>
      </c>
      <c r="D7790">
        <v>415</v>
      </c>
      <c r="E7790" s="124" t="s">
        <v>15237</v>
      </c>
      <c r="F7790" t="str">
        <f t="shared" si="134"/>
        <v>Chad MichelsTAB PRODUCTS CO. LLC</v>
      </c>
      <c r="G7790" s="150" t="str">
        <f t="shared" si="133"/>
        <v>Chad Michels</v>
      </c>
      <c r="H7790" s="149" t="s">
        <v>8890</v>
      </c>
      <c r="I7790">
        <v>40006410</v>
      </c>
      <c r="K7790" t="s">
        <v>15833</v>
      </c>
      <c r="L7790" t="s">
        <v>15834</v>
      </c>
      <c r="M7790" t="s">
        <v>14186</v>
      </c>
      <c r="N7790">
        <v>53050</v>
      </c>
      <c r="Q7790" t="s">
        <v>12415</v>
      </c>
      <c r="R7790" t="s">
        <v>12416</v>
      </c>
      <c r="S7790" t="s">
        <v>15835</v>
      </c>
      <c r="U7790" t="s">
        <v>12418</v>
      </c>
      <c r="W7790">
        <v>11</v>
      </c>
      <c r="X7790">
        <v>1</v>
      </c>
      <c r="Y7790" t="s">
        <v>12419</v>
      </c>
      <c r="Z7790" t="s">
        <v>12420</v>
      </c>
      <c r="AA7790" t="s">
        <v>12485</v>
      </c>
      <c r="AB7790" t="s">
        <v>12422</v>
      </c>
      <c r="AC7790">
        <v>2</v>
      </c>
      <c r="AD7790" s="123">
        <v>40479</v>
      </c>
      <c r="AE7790" t="s">
        <v>12528</v>
      </c>
      <c r="AG7790">
        <v>40006410</v>
      </c>
      <c r="AL7790" t="s">
        <v>12422</v>
      </c>
      <c r="AN7790">
        <v>5002706301</v>
      </c>
      <c r="AO7790">
        <v>16</v>
      </c>
      <c r="AP7790" t="s">
        <v>12424</v>
      </c>
      <c r="AQ7790" t="s">
        <v>11408</v>
      </c>
      <c r="AR7790">
        <v>4100</v>
      </c>
      <c r="AT7790">
        <v>0</v>
      </c>
      <c r="AV7790" t="s">
        <v>15836</v>
      </c>
      <c r="AW7790">
        <v>116100</v>
      </c>
    </row>
    <row r="7791" spans="1:49" x14ac:dyDescent="0.25">
      <c r="A7791">
        <v>4100</v>
      </c>
      <c r="B7791">
        <v>30050</v>
      </c>
      <c r="C7791">
        <v>4024</v>
      </c>
      <c r="D7791">
        <v>415</v>
      </c>
      <c r="E7791" s="124" t="s">
        <v>15237</v>
      </c>
      <c r="F7791" t="str">
        <f t="shared" si="134"/>
        <v>Chad MichelsTECNETICS INDUSTRIES, INC</v>
      </c>
      <c r="G7791" s="150" t="str">
        <f t="shared" ref="G7791:G7854" si="135">RIGHT(E7791,LEN(E7791)-3)</f>
        <v>Chad Michels</v>
      </c>
      <c r="H7791" s="149" t="s">
        <v>8952</v>
      </c>
      <c r="I7791">
        <v>40002553</v>
      </c>
      <c r="K7791" t="s">
        <v>15837</v>
      </c>
      <c r="L7791" t="s">
        <v>15238</v>
      </c>
      <c r="M7791" t="s">
        <v>12976</v>
      </c>
      <c r="N7791">
        <v>55110</v>
      </c>
      <c r="Q7791" t="s">
        <v>12415</v>
      </c>
      <c r="R7791" t="s">
        <v>12416</v>
      </c>
      <c r="S7791" t="s">
        <v>15838</v>
      </c>
      <c r="U7791" t="s">
        <v>12418</v>
      </c>
      <c r="W7791">
        <v>11</v>
      </c>
      <c r="X7791">
        <v>2</v>
      </c>
      <c r="Y7791" t="s">
        <v>12419</v>
      </c>
      <c r="Z7791" t="s">
        <v>12420</v>
      </c>
      <c r="AA7791" t="s">
        <v>12421</v>
      </c>
      <c r="AB7791" t="s">
        <v>12422</v>
      </c>
      <c r="AC7791">
        <v>2</v>
      </c>
      <c r="AD7791" s="123">
        <v>39111</v>
      </c>
      <c r="AE7791" t="s">
        <v>12423</v>
      </c>
      <c r="AG7791">
        <v>40002553</v>
      </c>
      <c r="AL7791" t="s">
        <v>12422</v>
      </c>
      <c r="AN7791">
        <v>2412328841</v>
      </c>
      <c r="AO7791">
        <v>16</v>
      </c>
      <c r="AP7791" t="s">
        <v>12424</v>
      </c>
      <c r="AQ7791" t="s">
        <v>11408</v>
      </c>
      <c r="AR7791">
        <v>4100</v>
      </c>
      <c r="AS7791" t="s">
        <v>12491</v>
      </c>
      <c r="AT7791">
        <v>0</v>
      </c>
      <c r="AV7791" t="s">
        <v>15839</v>
      </c>
      <c r="AW7791">
        <v>116100</v>
      </c>
    </row>
    <row r="7792" spans="1:49" x14ac:dyDescent="0.25">
      <c r="A7792">
        <v>4100</v>
      </c>
      <c r="B7792">
        <v>30050</v>
      </c>
      <c r="C7792">
        <v>4024</v>
      </c>
      <c r="D7792">
        <v>415</v>
      </c>
      <c r="E7792" s="124" t="s">
        <v>15237</v>
      </c>
      <c r="F7792" t="str">
        <f t="shared" si="134"/>
        <v>Chad MichelsTESKER MANUFACTURING CORP</v>
      </c>
      <c r="G7792" s="150" t="str">
        <f t="shared" si="135"/>
        <v>Chad Michels</v>
      </c>
      <c r="H7792" s="149" t="s">
        <v>8982</v>
      </c>
      <c r="I7792">
        <v>40007991</v>
      </c>
      <c r="L7792" t="s">
        <v>15840</v>
      </c>
      <c r="M7792" t="s">
        <v>14186</v>
      </c>
      <c r="O7792">
        <v>80109</v>
      </c>
      <c r="P7792">
        <v>53080</v>
      </c>
      <c r="Q7792" t="s">
        <v>12415</v>
      </c>
      <c r="R7792" t="s">
        <v>12416</v>
      </c>
      <c r="S7792" t="s">
        <v>15841</v>
      </c>
      <c r="U7792" t="s">
        <v>12418</v>
      </c>
      <c r="W7792">
        <v>11</v>
      </c>
      <c r="X7792">
        <v>1</v>
      </c>
      <c r="Y7792" t="s">
        <v>12472</v>
      </c>
      <c r="Z7792" t="s">
        <v>12420</v>
      </c>
      <c r="AA7792" t="s">
        <v>12429</v>
      </c>
      <c r="AB7792" t="s">
        <v>12422</v>
      </c>
      <c r="AC7792">
        <v>2</v>
      </c>
      <c r="AD7792" s="123">
        <v>42751</v>
      </c>
      <c r="AE7792" t="s">
        <v>12431</v>
      </c>
      <c r="AG7792">
        <v>40007991</v>
      </c>
      <c r="AL7792" t="s">
        <v>12422</v>
      </c>
      <c r="AN7792">
        <v>5008923061</v>
      </c>
      <c r="AO7792">
        <v>16</v>
      </c>
      <c r="AP7792" t="s">
        <v>12424</v>
      </c>
      <c r="AQ7792" t="s">
        <v>11408</v>
      </c>
      <c r="AR7792">
        <v>4100</v>
      </c>
      <c r="AT7792">
        <v>0</v>
      </c>
      <c r="AV7792" t="s">
        <v>15842</v>
      </c>
      <c r="AW7792">
        <v>116100</v>
      </c>
    </row>
    <row r="7793" spans="1:49" x14ac:dyDescent="0.25">
      <c r="A7793">
        <v>4100</v>
      </c>
      <c r="B7793">
        <v>30050</v>
      </c>
      <c r="C7793">
        <v>4024</v>
      </c>
      <c r="D7793">
        <v>415</v>
      </c>
      <c r="E7793" s="124" t="s">
        <v>15237</v>
      </c>
      <c r="F7793" t="str">
        <f t="shared" si="134"/>
        <v>Chad MichelsTHERMO FISHER SCIENTIFIC</v>
      </c>
      <c r="G7793" s="150" t="str">
        <f t="shared" si="135"/>
        <v>Chad Michels</v>
      </c>
      <c r="H7793" s="149" t="s">
        <v>9080</v>
      </c>
      <c r="I7793">
        <v>40005124</v>
      </c>
      <c r="J7793" t="s">
        <v>15843</v>
      </c>
      <c r="K7793" t="s">
        <v>15844</v>
      </c>
      <c r="L7793" t="s">
        <v>14168</v>
      </c>
      <c r="M7793" t="s">
        <v>12718</v>
      </c>
      <c r="N7793">
        <v>2038</v>
      </c>
      <c r="Q7793" t="s">
        <v>12415</v>
      </c>
      <c r="R7793" t="s">
        <v>12416</v>
      </c>
      <c r="S7793" t="s">
        <v>15845</v>
      </c>
      <c r="U7793" t="s">
        <v>12418</v>
      </c>
      <c r="W7793">
        <v>11</v>
      </c>
      <c r="X7793">
        <v>0</v>
      </c>
      <c r="Y7793" t="s">
        <v>12472</v>
      </c>
      <c r="Z7793" t="s">
        <v>12420</v>
      </c>
      <c r="AA7793" t="s">
        <v>12429</v>
      </c>
      <c r="AB7793" t="s">
        <v>12422</v>
      </c>
      <c r="AC7793">
        <v>2</v>
      </c>
      <c r="AD7793" s="123">
        <v>39261</v>
      </c>
      <c r="AE7793" t="s">
        <v>12538</v>
      </c>
      <c r="AG7793">
        <v>40005124</v>
      </c>
      <c r="AL7793" t="s">
        <v>12422</v>
      </c>
      <c r="AN7793">
        <v>2202102901</v>
      </c>
      <c r="AO7793">
        <v>16</v>
      </c>
      <c r="AP7793" t="s">
        <v>12424</v>
      </c>
      <c r="AQ7793" t="s">
        <v>11408</v>
      </c>
      <c r="AR7793">
        <v>4100</v>
      </c>
      <c r="AS7793" t="s">
        <v>12491</v>
      </c>
      <c r="AT7793">
        <v>0</v>
      </c>
      <c r="AV7793" t="s">
        <v>15846</v>
      </c>
      <c r="AW7793">
        <v>116100</v>
      </c>
    </row>
    <row r="7794" spans="1:49" x14ac:dyDescent="0.25">
      <c r="A7794">
        <v>4100</v>
      </c>
      <c r="B7794">
        <v>30050</v>
      </c>
      <c r="C7794">
        <v>4024</v>
      </c>
      <c r="D7794">
        <v>415</v>
      </c>
      <c r="E7794" s="124" t="s">
        <v>15237</v>
      </c>
      <c r="F7794" t="str">
        <f t="shared" si="134"/>
        <v>Chad MichelsTHIELE TECHNOLOGIES NE</v>
      </c>
      <c r="G7794" s="150" t="str">
        <f t="shared" si="135"/>
        <v>Chad Michels</v>
      </c>
      <c r="H7794" s="149" t="s">
        <v>9085</v>
      </c>
      <c r="I7794">
        <v>40006542</v>
      </c>
      <c r="K7794" t="s">
        <v>15847</v>
      </c>
      <c r="L7794" t="s">
        <v>14859</v>
      </c>
      <c r="M7794" t="s">
        <v>12976</v>
      </c>
      <c r="N7794">
        <v>55418</v>
      </c>
      <c r="Q7794" t="s">
        <v>12415</v>
      </c>
      <c r="R7794" t="s">
        <v>12416</v>
      </c>
      <c r="S7794" t="s">
        <v>15848</v>
      </c>
      <c r="U7794" t="s">
        <v>12418</v>
      </c>
      <c r="V7794">
        <v>200</v>
      </c>
      <c r="W7794">
        <v>11</v>
      </c>
      <c r="X7794">
        <v>0</v>
      </c>
      <c r="Y7794" t="s">
        <v>12472</v>
      </c>
      <c r="Z7794" t="s">
        <v>12420</v>
      </c>
      <c r="AA7794" t="s">
        <v>12429</v>
      </c>
      <c r="AB7794" t="s">
        <v>12757</v>
      </c>
      <c r="AC7794">
        <v>2</v>
      </c>
      <c r="AD7794" s="123">
        <v>40661</v>
      </c>
      <c r="AE7794" t="s">
        <v>12431</v>
      </c>
      <c r="AG7794">
        <v>40006542</v>
      </c>
      <c r="AL7794" t="s">
        <v>12757</v>
      </c>
      <c r="AN7794">
        <v>2405306501</v>
      </c>
      <c r="AO7794">
        <v>16</v>
      </c>
      <c r="AP7794" t="s">
        <v>12424</v>
      </c>
      <c r="AQ7794" t="s">
        <v>11408</v>
      </c>
      <c r="AR7794">
        <v>4100</v>
      </c>
      <c r="AT7794">
        <v>0</v>
      </c>
      <c r="AV7794" t="s">
        <v>15849</v>
      </c>
      <c r="AW7794">
        <v>116100</v>
      </c>
    </row>
    <row r="7795" spans="1:49" x14ac:dyDescent="0.25">
      <c r="A7795">
        <v>4100</v>
      </c>
      <c r="B7795">
        <v>30050</v>
      </c>
      <c r="C7795">
        <v>4024</v>
      </c>
      <c r="D7795">
        <v>415</v>
      </c>
      <c r="E7795" s="124" t="s">
        <v>15237</v>
      </c>
      <c r="F7795" t="str">
        <f t="shared" si="134"/>
        <v>Chad MichelsTRANSMOTION,L.L.C.</v>
      </c>
      <c r="G7795" s="150" t="str">
        <f t="shared" si="135"/>
        <v>Chad Michels</v>
      </c>
      <c r="H7795" s="149" t="s">
        <v>9208</v>
      </c>
      <c r="I7795">
        <v>40001429</v>
      </c>
      <c r="J7795" t="s">
        <v>15850</v>
      </c>
      <c r="K7795" t="s">
        <v>15851</v>
      </c>
      <c r="L7795" t="s">
        <v>15375</v>
      </c>
      <c r="M7795" t="s">
        <v>14186</v>
      </c>
      <c r="N7795">
        <v>54115</v>
      </c>
      <c r="Q7795" t="s">
        <v>12415</v>
      </c>
      <c r="R7795" t="s">
        <v>12416</v>
      </c>
      <c r="S7795" t="s">
        <v>15852</v>
      </c>
      <c r="U7795" t="s">
        <v>12418</v>
      </c>
      <c r="W7795">
        <v>11</v>
      </c>
      <c r="X7795">
        <v>2</v>
      </c>
      <c r="Y7795" t="s">
        <v>12472</v>
      </c>
      <c r="Z7795" t="s">
        <v>12420</v>
      </c>
      <c r="AA7795" t="s">
        <v>12421</v>
      </c>
      <c r="AB7795" t="s">
        <v>12422</v>
      </c>
      <c r="AC7795">
        <v>2</v>
      </c>
      <c r="AD7795" s="123">
        <v>39111</v>
      </c>
      <c r="AE7795" t="s">
        <v>12423</v>
      </c>
      <c r="AG7795">
        <v>40001429</v>
      </c>
      <c r="AL7795" t="s">
        <v>12422</v>
      </c>
      <c r="AN7795">
        <v>5000902201</v>
      </c>
      <c r="AO7795">
        <v>16</v>
      </c>
      <c r="AP7795" t="s">
        <v>12424</v>
      </c>
      <c r="AQ7795" t="s">
        <v>11408</v>
      </c>
      <c r="AR7795">
        <v>4100</v>
      </c>
      <c r="AS7795" t="s">
        <v>12491</v>
      </c>
      <c r="AT7795">
        <v>2005</v>
      </c>
      <c r="AV7795" t="s">
        <v>15853</v>
      </c>
      <c r="AW7795">
        <v>116100</v>
      </c>
    </row>
    <row r="7796" spans="1:49" x14ac:dyDescent="0.25">
      <c r="A7796">
        <v>4100</v>
      </c>
      <c r="B7796">
        <v>30050</v>
      </c>
      <c r="C7796">
        <v>4024</v>
      </c>
      <c r="D7796">
        <v>415</v>
      </c>
      <c r="E7796" s="124" t="s">
        <v>15237</v>
      </c>
      <c r="F7796" t="str">
        <f t="shared" si="134"/>
        <v>Chad MichelsTREGA/WEYAUWEGA PRODUCTS</v>
      </c>
      <c r="G7796" s="150" t="str">
        <f t="shared" si="135"/>
        <v>Chad Michels</v>
      </c>
      <c r="H7796" s="149" t="s">
        <v>9217</v>
      </c>
      <c r="I7796">
        <v>40001306</v>
      </c>
      <c r="K7796" t="s">
        <v>15854</v>
      </c>
      <c r="L7796" t="s">
        <v>15855</v>
      </c>
      <c r="M7796" t="s">
        <v>14186</v>
      </c>
      <c r="N7796" t="s">
        <v>15856</v>
      </c>
      <c r="Q7796" t="s">
        <v>12415</v>
      </c>
      <c r="R7796" t="s">
        <v>12416</v>
      </c>
      <c r="U7796" t="s">
        <v>12418</v>
      </c>
      <c r="W7796">
        <v>11</v>
      </c>
      <c r="X7796">
        <v>1</v>
      </c>
      <c r="Y7796" t="s">
        <v>12419</v>
      </c>
      <c r="Z7796" t="s">
        <v>12420</v>
      </c>
      <c r="AA7796" t="s">
        <v>12421</v>
      </c>
      <c r="AB7796" t="s">
        <v>12422</v>
      </c>
      <c r="AC7796">
        <v>2</v>
      </c>
      <c r="AD7796" s="123">
        <v>39111</v>
      </c>
      <c r="AE7796" t="s">
        <v>12423</v>
      </c>
      <c r="AG7796">
        <v>40001306</v>
      </c>
      <c r="AL7796" t="s">
        <v>12422</v>
      </c>
      <c r="AN7796">
        <v>5013525921</v>
      </c>
      <c r="AO7796">
        <v>16</v>
      </c>
      <c r="AP7796" t="s">
        <v>12424</v>
      </c>
      <c r="AQ7796" t="s">
        <v>11408</v>
      </c>
      <c r="AR7796">
        <v>4100</v>
      </c>
      <c r="AS7796" t="s">
        <v>12491</v>
      </c>
      <c r="AT7796">
        <v>0</v>
      </c>
      <c r="AV7796" t="s">
        <v>15857</v>
      </c>
      <c r="AW7796">
        <v>116100</v>
      </c>
    </row>
    <row r="7797" spans="1:49" x14ac:dyDescent="0.25">
      <c r="A7797">
        <v>4100</v>
      </c>
      <c r="B7797">
        <v>30050</v>
      </c>
      <c r="C7797">
        <v>4024</v>
      </c>
      <c r="D7797">
        <v>415</v>
      </c>
      <c r="E7797" s="124" t="s">
        <v>15237</v>
      </c>
      <c r="F7797" t="str">
        <f t="shared" si="134"/>
        <v>Chad MichelsTRUS JOIST MACMILLAN</v>
      </c>
      <c r="G7797" s="150" t="str">
        <f t="shared" si="135"/>
        <v>Chad Michels</v>
      </c>
      <c r="H7797" s="149" t="s">
        <v>9281</v>
      </c>
      <c r="I7797">
        <v>40004202</v>
      </c>
      <c r="J7797" t="s">
        <v>15858</v>
      </c>
      <c r="K7797" t="s">
        <v>15859</v>
      </c>
      <c r="L7797" t="s">
        <v>15860</v>
      </c>
      <c r="M7797" t="s">
        <v>12976</v>
      </c>
      <c r="N7797" t="s">
        <v>15861</v>
      </c>
      <c r="Q7797" t="s">
        <v>12415</v>
      </c>
      <c r="R7797" t="s">
        <v>12416</v>
      </c>
      <c r="S7797" t="s">
        <v>15862</v>
      </c>
      <c r="U7797" t="s">
        <v>12418</v>
      </c>
      <c r="W7797">
        <v>11</v>
      </c>
      <c r="X7797">
        <v>1</v>
      </c>
      <c r="Y7797" t="s">
        <v>12419</v>
      </c>
      <c r="Z7797" t="s">
        <v>12420</v>
      </c>
      <c r="AA7797" t="s">
        <v>12421</v>
      </c>
      <c r="AB7797" t="s">
        <v>12422</v>
      </c>
      <c r="AC7797">
        <v>2</v>
      </c>
      <c r="AD7797" s="123">
        <v>39111</v>
      </c>
      <c r="AE7797" t="s">
        <v>12423</v>
      </c>
      <c r="AG7797">
        <v>40004202</v>
      </c>
      <c r="AL7797" t="s">
        <v>12422</v>
      </c>
      <c r="AN7797">
        <v>2403519851</v>
      </c>
      <c r="AO7797">
        <v>16</v>
      </c>
      <c r="AP7797" t="s">
        <v>12424</v>
      </c>
      <c r="AQ7797" t="s">
        <v>11408</v>
      </c>
      <c r="AR7797">
        <v>4100</v>
      </c>
      <c r="AS7797" t="s">
        <v>12491</v>
      </c>
      <c r="AT7797">
        <v>0</v>
      </c>
      <c r="AV7797" t="s">
        <v>15863</v>
      </c>
      <c r="AW7797">
        <v>116100</v>
      </c>
    </row>
    <row r="7798" spans="1:49" x14ac:dyDescent="0.25">
      <c r="A7798">
        <v>4100</v>
      </c>
      <c r="B7798">
        <v>30050</v>
      </c>
      <c r="C7798">
        <v>4024</v>
      </c>
      <c r="D7798">
        <v>415</v>
      </c>
      <c r="E7798" s="124" t="s">
        <v>15237</v>
      </c>
      <c r="F7798" t="str">
        <f t="shared" si="134"/>
        <v>Chad MichelsUP NORTH TRADING CO</v>
      </c>
      <c r="G7798" s="150" t="str">
        <f t="shared" si="135"/>
        <v>Chad Michels</v>
      </c>
      <c r="H7798" s="149" t="s">
        <v>9709</v>
      </c>
      <c r="I7798">
        <v>40005241</v>
      </c>
      <c r="K7798" t="s">
        <v>15864</v>
      </c>
      <c r="L7798" t="s">
        <v>15865</v>
      </c>
      <c r="M7798" t="s">
        <v>12976</v>
      </c>
      <c r="N7798" t="s">
        <v>15866</v>
      </c>
      <c r="Q7798" t="s">
        <v>12415</v>
      </c>
      <c r="R7798" t="s">
        <v>12416</v>
      </c>
      <c r="S7798" t="s">
        <v>15867</v>
      </c>
      <c r="U7798" t="s">
        <v>12418</v>
      </c>
      <c r="W7798">
        <v>11</v>
      </c>
      <c r="X7798">
        <v>1</v>
      </c>
      <c r="Y7798" t="s">
        <v>12419</v>
      </c>
      <c r="Z7798" t="s">
        <v>12420</v>
      </c>
      <c r="AA7798" t="s">
        <v>12429</v>
      </c>
      <c r="AB7798" t="s">
        <v>12422</v>
      </c>
      <c r="AC7798">
        <v>2</v>
      </c>
      <c r="AD7798" s="123">
        <v>39364</v>
      </c>
      <c r="AE7798" t="s">
        <v>12538</v>
      </c>
      <c r="AG7798">
        <v>40005241</v>
      </c>
      <c r="AL7798" t="s">
        <v>12422</v>
      </c>
      <c r="AN7798">
        <v>2403713201</v>
      </c>
      <c r="AO7798">
        <v>16</v>
      </c>
      <c r="AP7798" t="s">
        <v>12424</v>
      </c>
      <c r="AQ7798" t="s">
        <v>11408</v>
      </c>
      <c r="AR7798">
        <v>4100</v>
      </c>
      <c r="AS7798" t="s">
        <v>12491</v>
      </c>
      <c r="AT7798">
        <v>0</v>
      </c>
      <c r="AV7798" t="s">
        <v>15868</v>
      </c>
      <c r="AW7798">
        <v>116100</v>
      </c>
    </row>
    <row r="7799" spans="1:49" x14ac:dyDescent="0.25">
      <c r="A7799">
        <v>4100</v>
      </c>
      <c r="B7799">
        <v>30050</v>
      </c>
      <c r="C7799">
        <v>4024</v>
      </c>
      <c r="D7799">
        <v>415</v>
      </c>
      <c r="E7799" s="124" t="s">
        <v>15237</v>
      </c>
      <c r="F7799" t="str">
        <f t="shared" si="134"/>
        <v>Chad MichelsVALLEN DISTRIBUTION,</v>
      </c>
      <c r="G7799" s="150" t="str">
        <f t="shared" si="135"/>
        <v>Chad Michels</v>
      </c>
      <c r="H7799" s="149" t="s">
        <v>10564</v>
      </c>
      <c r="I7799">
        <v>40008409</v>
      </c>
      <c r="J7799" t="s">
        <v>15869</v>
      </c>
      <c r="K7799" t="s">
        <v>15870</v>
      </c>
      <c r="L7799" t="s">
        <v>13232</v>
      </c>
      <c r="M7799" t="s">
        <v>12692</v>
      </c>
      <c r="N7799">
        <v>30022</v>
      </c>
      <c r="Q7799" t="s">
        <v>12415</v>
      </c>
      <c r="R7799" t="s">
        <v>12416</v>
      </c>
      <c r="S7799" t="s">
        <v>15871</v>
      </c>
      <c r="U7799" t="s">
        <v>12418</v>
      </c>
      <c r="V7799">
        <v>204</v>
      </c>
      <c r="W7799">
        <v>11</v>
      </c>
      <c r="X7799">
        <v>2</v>
      </c>
      <c r="Y7799" t="s">
        <v>12472</v>
      </c>
      <c r="Z7799" t="s">
        <v>12420</v>
      </c>
      <c r="AA7799" t="s">
        <v>12429</v>
      </c>
      <c r="AB7799" t="s">
        <v>12422</v>
      </c>
      <c r="AC7799">
        <v>2</v>
      </c>
      <c r="AD7799" s="123">
        <v>43273</v>
      </c>
      <c r="AE7799" t="s">
        <v>12431</v>
      </c>
      <c r="AG7799">
        <v>40008409</v>
      </c>
      <c r="AL7799" t="s">
        <v>12422</v>
      </c>
      <c r="AN7799">
        <v>1112114701</v>
      </c>
      <c r="AO7799">
        <v>16</v>
      </c>
      <c r="AP7799" t="s">
        <v>12424</v>
      </c>
      <c r="AQ7799" t="s">
        <v>11408</v>
      </c>
      <c r="AR7799">
        <v>4100</v>
      </c>
      <c r="AT7799">
        <v>0</v>
      </c>
      <c r="AV7799" t="s">
        <v>15872</v>
      </c>
      <c r="AW7799">
        <v>116100</v>
      </c>
    </row>
    <row r="7800" spans="1:49" x14ac:dyDescent="0.25">
      <c r="A7800">
        <v>4100</v>
      </c>
      <c r="B7800">
        <v>30050</v>
      </c>
      <c r="C7800">
        <v>4024</v>
      </c>
      <c r="D7800">
        <v>415</v>
      </c>
      <c r="E7800" s="124" t="s">
        <v>15237</v>
      </c>
      <c r="F7800" t="str">
        <f t="shared" si="134"/>
        <v>Chad MichelsVERSO PAPER HOLDING LLC</v>
      </c>
      <c r="G7800" s="150" t="str">
        <f t="shared" si="135"/>
        <v>Chad Michels</v>
      </c>
      <c r="H7800" s="149" t="s">
        <v>10634</v>
      </c>
      <c r="I7800">
        <v>40002996</v>
      </c>
      <c r="K7800" t="s">
        <v>15873</v>
      </c>
      <c r="L7800" t="s">
        <v>15874</v>
      </c>
      <c r="M7800" t="s">
        <v>12521</v>
      </c>
      <c r="N7800">
        <v>45342</v>
      </c>
      <c r="Q7800" t="s">
        <v>12415</v>
      </c>
      <c r="R7800" t="s">
        <v>12416</v>
      </c>
      <c r="S7800" t="s">
        <v>15875</v>
      </c>
      <c r="U7800" t="s">
        <v>12418</v>
      </c>
      <c r="W7800">
        <v>11</v>
      </c>
      <c r="X7800">
        <v>1</v>
      </c>
      <c r="Y7800" t="s">
        <v>12472</v>
      </c>
      <c r="Z7800" t="s">
        <v>12420</v>
      </c>
      <c r="AA7800" t="s">
        <v>12421</v>
      </c>
      <c r="AB7800" t="s">
        <v>12422</v>
      </c>
      <c r="AC7800">
        <v>2</v>
      </c>
      <c r="AD7800" s="123">
        <v>39111</v>
      </c>
      <c r="AE7800" t="s">
        <v>12423</v>
      </c>
      <c r="AG7800">
        <v>40002996</v>
      </c>
      <c r="AL7800" t="s">
        <v>12422</v>
      </c>
      <c r="AN7800">
        <v>3611315701</v>
      </c>
      <c r="AO7800">
        <v>16</v>
      </c>
      <c r="AP7800" t="s">
        <v>12424</v>
      </c>
      <c r="AQ7800" t="s">
        <v>11408</v>
      </c>
      <c r="AR7800">
        <v>4100</v>
      </c>
      <c r="AT7800">
        <v>2005</v>
      </c>
      <c r="AV7800" t="s">
        <v>15876</v>
      </c>
      <c r="AW7800">
        <v>116100</v>
      </c>
    </row>
    <row r="7801" spans="1:49" x14ac:dyDescent="0.25">
      <c r="A7801">
        <v>4100</v>
      </c>
      <c r="B7801">
        <v>30050</v>
      </c>
      <c r="C7801">
        <v>4024</v>
      </c>
      <c r="D7801">
        <v>415</v>
      </c>
      <c r="E7801" s="124" t="s">
        <v>15237</v>
      </c>
      <c r="F7801" t="str">
        <f t="shared" si="134"/>
        <v>Chad MichelsVIRACON/CURVLITE</v>
      </c>
      <c r="G7801" s="150" t="str">
        <f t="shared" si="135"/>
        <v>Chad Michels</v>
      </c>
      <c r="H7801" s="149" t="s">
        <v>10679</v>
      </c>
      <c r="I7801">
        <v>40001272</v>
      </c>
      <c r="K7801" t="s">
        <v>15877</v>
      </c>
      <c r="L7801" t="s">
        <v>13982</v>
      </c>
      <c r="M7801" t="s">
        <v>12976</v>
      </c>
      <c r="N7801" t="s">
        <v>15878</v>
      </c>
      <c r="Q7801" t="s">
        <v>12415</v>
      </c>
      <c r="R7801" t="s">
        <v>12416</v>
      </c>
      <c r="S7801" t="s">
        <v>15879</v>
      </c>
      <c r="U7801" t="s">
        <v>12418</v>
      </c>
      <c r="W7801">
        <v>11</v>
      </c>
      <c r="X7801">
        <v>1</v>
      </c>
      <c r="Y7801" t="s">
        <v>12419</v>
      </c>
      <c r="Z7801" t="s">
        <v>12420</v>
      </c>
      <c r="AA7801" t="s">
        <v>12421</v>
      </c>
      <c r="AB7801" t="s">
        <v>12422</v>
      </c>
      <c r="AC7801">
        <v>2</v>
      </c>
      <c r="AD7801" s="123">
        <v>39111</v>
      </c>
      <c r="AE7801" t="s">
        <v>12423</v>
      </c>
      <c r="AG7801">
        <v>40001272</v>
      </c>
      <c r="AL7801" t="s">
        <v>12422</v>
      </c>
      <c r="AN7801">
        <v>2414708101</v>
      </c>
      <c r="AO7801">
        <v>16</v>
      </c>
      <c r="AP7801" t="s">
        <v>12424</v>
      </c>
      <c r="AQ7801" t="s">
        <v>11408</v>
      </c>
      <c r="AR7801">
        <v>4100</v>
      </c>
      <c r="AS7801" t="s">
        <v>12491</v>
      </c>
      <c r="AT7801">
        <v>0</v>
      </c>
      <c r="AV7801" t="s">
        <v>15880</v>
      </c>
      <c r="AW7801">
        <v>116100</v>
      </c>
    </row>
    <row r="7802" spans="1:49" x14ac:dyDescent="0.25">
      <c r="A7802">
        <v>4100</v>
      </c>
      <c r="B7802">
        <v>30050</v>
      </c>
      <c r="C7802">
        <v>4024</v>
      </c>
      <c r="D7802">
        <v>415</v>
      </c>
      <c r="E7802" s="124" t="s">
        <v>15237</v>
      </c>
      <c r="F7802" t="str">
        <f t="shared" si="134"/>
        <v>Chad MichelsVOITH US INC</v>
      </c>
      <c r="G7802" s="150" t="str">
        <f t="shared" si="135"/>
        <v>Chad Michels</v>
      </c>
      <c r="H7802" s="149" t="s">
        <v>10706</v>
      </c>
      <c r="I7802">
        <v>40004152</v>
      </c>
      <c r="J7802" t="s">
        <v>15881</v>
      </c>
      <c r="L7802" t="s">
        <v>15882</v>
      </c>
      <c r="M7802" t="s">
        <v>12560</v>
      </c>
      <c r="O7802">
        <v>15639</v>
      </c>
      <c r="P7802">
        <v>17405</v>
      </c>
      <c r="Q7802" t="s">
        <v>12415</v>
      </c>
      <c r="R7802" t="s">
        <v>12416</v>
      </c>
      <c r="S7802" t="s">
        <v>15883</v>
      </c>
      <c r="U7802" t="s">
        <v>12418</v>
      </c>
      <c r="W7802">
        <v>11</v>
      </c>
      <c r="X7802">
        <v>1</v>
      </c>
      <c r="Y7802" t="s">
        <v>12419</v>
      </c>
      <c r="Z7802" t="s">
        <v>12420</v>
      </c>
      <c r="AA7802" t="s">
        <v>12421</v>
      </c>
      <c r="AB7802" t="s">
        <v>12473</v>
      </c>
      <c r="AC7802">
        <v>2</v>
      </c>
      <c r="AD7802" s="123">
        <v>39111</v>
      </c>
      <c r="AE7802" t="s">
        <v>12423</v>
      </c>
      <c r="AG7802">
        <v>40004152</v>
      </c>
      <c r="AL7802" t="s">
        <v>12473</v>
      </c>
      <c r="AN7802">
        <v>3913343001</v>
      </c>
      <c r="AO7802">
        <v>16</v>
      </c>
      <c r="AP7802" t="s">
        <v>12424</v>
      </c>
      <c r="AQ7802" t="s">
        <v>11408</v>
      </c>
      <c r="AR7802">
        <v>4100</v>
      </c>
      <c r="AT7802">
        <v>0</v>
      </c>
      <c r="AV7802" t="s">
        <v>15884</v>
      </c>
      <c r="AW7802">
        <v>116100</v>
      </c>
    </row>
    <row r="7803" spans="1:49" x14ac:dyDescent="0.25">
      <c r="A7803">
        <v>4100</v>
      </c>
      <c r="B7803">
        <v>30050</v>
      </c>
      <c r="C7803">
        <v>4024</v>
      </c>
      <c r="D7803">
        <v>415</v>
      </c>
      <c r="E7803" s="124" t="s">
        <v>15237</v>
      </c>
      <c r="F7803" t="str">
        <f t="shared" si="134"/>
        <v>Chad MichelsVOITH US INC. (VPAW)</v>
      </c>
      <c r="G7803" s="150" t="str">
        <f t="shared" si="135"/>
        <v>Chad Michels</v>
      </c>
      <c r="H7803" s="149" t="s">
        <v>10707</v>
      </c>
      <c r="I7803">
        <v>40005071</v>
      </c>
      <c r="J7803" t="s">
        <v>15885</v>
      </c>
      <c r="L7803" t="s">
        <v>15882</v>
      </c>
      <c r="M7803" t="s">
        <v>12560</v>
      </c>
      <c r="O7803">
        <v>15639</v>
      </c>
      <c r="P7803">
        <v>17405</v>
      </c>
      <c r="Q7803" t="s">
        <v>12415</v>
      </c>
      <c r="R7803" t="s">
        <v>12416</v>
      </c>
      <c r="S7803" t="s">
        <v>15886</v>
      </c>
      <c r="U7803" t="s">
        <v>12418</v>
      </c>
      <c r="W7803">
        <v>11</v>
      </c>
      <c r="X7803">
        <v>0</v>
      </c>
      <c r="Y7803" t="s">
        <v>12472</v>
      </c>
      <c r="Z7803" t="s">
        <v>12420</v>
      </c>
      <c r="AA7803" t="s">
        <v>12429</v>
      </c>
      <c r="AB7803" t="s">
        <v>12473</v>
      </c>
      <c r="AC7803">
        <v>2</v>
      </c>
      <c r="AD7803" s="123">
        <v>39219</v>
      </c>
      <c r="AE7803" t="s">
        <v>12538</v>
      </c>
      <c r="AG7803">
        <v>40005071</v>
      </c>
      <c r="AL7803" t="s">
        <v>12473</v>
      </c>
      <c r="AN7803">
        <v>3913343001</v>
      </c>
      <c r="AO7803">
        <v>16</v>
      </c>
      <c r="AP7803" t="s">
        <v>12424</v>
      </c>
      <c r="AQ7803" t="s">
        <v>11408</v>
      </c>
      <c r="AR7803">
        <v>4100</v>
      </c>
      <c r="AT7803">
        <v>0</v>
      </c>
      <c r="AV7803" t="s">
        <v>15884</v>
      </c>
      <c r="AW7803">
        <v>116100</v>
      </c>
    </row>
    <row r="7804" spans="1:49" x14ac:dyDescent="0.25">
      <c r="A7804">
        <v>4100</v>
      </c>
      <c r="B7804">
        <v>30050</v>
      </c>
      <c r="C7804">
        <v>4024</v>
      </c>
      <c r="D7804">
        <v>415</v>
      </c>
      <c r="E7804" s="124" t="s">
        <v>15237</v>
      </c>
      <c r="F7804" t="str">
        <f t="shared" si="134"/>
        <v>Chad MichelsVOLM BAG CO., INC.</v>
      </c>
      <c r="G7804" s="150" t="str">
        <f t="shared" si="135"/>
        <v>Chad Michels</v>
      </c>
      <c r="H7804" s="149" t="s">
        <v>10708</v>
      </c>
      <c r="I7804">
        <v>40004212</v>
      </c>
      <c r="K7804" t="s">
        <v>15887</v>
      </c>
      <c r="L7804" t="s">
        <v>15888</v>
      </c>
      <c r="M7804" t="s">
        <v>14186</v>
      </c>
      <c r="N7804" t="s">
        <v>15889</v>
      </c>
      <c r="Q7804" t="s">
        <v>12415</v>
      </c>
      <c r="R7804" t="s">
        <v>12416</v>
      </c>
      <c r="S7804" t="s">
        <v>15890</v>
      </c>
      <c r="U7804" t="s">
        <v>12418</v>
      </c>
      <c r="W7804">
        <v>11</v>
      </c>
      <c r="X7804">
        <v>0</v>
      </c>
      <c r="Y7804" t="s">
        <v>12419</v>
      </c>
      <c r="Z7804" t="s">
        <v>12420</v>
      </c>
      <c r="AA7804" t="s">
        <v>12421</v>
      </c>
      <c r="AB7804" t="s">
        <v>12422</v>
      </c>
      <c r="AC7804">
        <v>2</v>
      </c>
      <c r="AD7804" s="123">
        <v>39111</v>
      </c>
      <c r="AE7804" t="s">
        <v>12423</v>
      </c>
      <c r="AG7804">
        <v>40004212</v>
      </c>
      <c r="AL7804" t="s">
        <v>12422</v>
      </c>
      <c r="AN7804">
        <v>5006700201</v>
      </c>
      <c r="AO7804">
        <v>16</v>
      </c>
      <c r="AP7804" t="s">
        <v>12424</v>
      </c>
      <c r="AQ7804" t="s">
        <v>11408</v>
      </c>
      <c r="AR7804">
        <v>4100</v>
      </c>
      <c r="AS7804" t="s">
        <v>12491</v>
      </c>
      <c r="AT7804">
        <v>2005</v>
      </c>
      <c r="AV7804" t="s">
        <v>15891</v>
      </c>
      <c r="AW7804">
        <v>116100</v>
      </c>
    </row>
    <row r="7805" spans="1:49" x14ac:dyDescent="0.25">
      <c r="A7805">
        <v>4100</v>
      </c>
      <c r="B7805">
        <v>30050</v>
      </c>
      <c r="C7805">
        <v>4024</v>
      </c>
      <c r="D7805">
        <v>415</v>
      </c>
      <c r="E7805" s="124" t="s">
        <v>15237</v>
      </c>
      <c r="F7805" t="str">
        <f t="shared" si="134"/>
        <v>Chad MichelsWAUSAU SUPPLY COMPANY</v>
      </c>
      <c r="G7805" s="150" t="str">
        <f t="shared" si="135"/>
        <v>Chad Michels</v>
      </c>
      <c r="H7805" s="149" t="s">
        <v>10817</v>
      </c>
      <c r="I7805">
        <v>40005688</v>
      </c>
      <c r="L7805" t="s">
        <v>15463</v>
      </c>
      <c r="M7805" t="s">
        <v>14186</v>
      </c>
      <c r="O7805">
        <v>296</v>
      </c>
      <c r="P7805" t="s">
        <v>15892</v>
      </c>
      <c r="Q7805" t="s">
        <v>12415</v>
      </c>
      <c r="R7805" t="s">
        <v>12416</v>
      </c>
      <c r="S7805" t="s">
        <v>15893</v>
      </c>
      <c r="U7805" t="s">
        <v>12418</v>
      </c>
      <c r="W7805">
        <v>11</v>
      </c>
      <c r="X7805">
        <v>2</v>
      </c>
      <c r="Y7805">
        <v>2</v>
      </c>
      <c r="Z7805" t="s">
        <v>12420</v>
      </c>
      <c r="AA7805" t="s">
        <v>12429</v>
      </c>
      <c r="AB7805" t="s">
        <v>12422</v>
      </c>
      <c r="AC7805">
        <v>2</v>
      </c>
      <c r="AD7805" s="123">
        <v>39885</v>
      </c>
      <c r="AE7805" t="s">
        <v>12431</v>
      </c>
      <c r="AG7805">
        <v>40005688</v>
      </c>
      <c r="AL7805" t="s">
        <v>12422</v>
      </c>
      <c r="AN7805">
        <v>5007312501</v>
      </c>
      <c r="AO7805">
        <v>16</v>
      </c>
      <c r="AP7805" t="s">
        <v>12424</v>
      </c>
      <c r="AQ7805" t="s">
        <v>11408</v>
      </c>
      <c r="AR7805">
        <v>4100</v>
      </c>
      <c r="AS7805" t="s">
        <v>12491</v>
      </c>
      <c r="AT7805">
        <v>0</v>
      </c>
      <c r="AV7805" t="s">
        <v>15894</v>
      </c>
      <c r="AW7805">
        <v>116100</v>
      </c>
    </row>
    <row r="7806" spans="1:49" x14ac:dyDescent="0.25">
      <c r="A7806">
        <v>4100</v>
      </c>
      <c r="B7806">
        <v>30050</v>
      </c>
      <c r="C7806">
        <v>4024</v>
      </c>
      <c r="D7806">
        <v>415</v>
      </c>
      <c r="E7806" s="124" t="s">
        <v>15237</v>
      </c>
      <c r="F7806" t="str">
        <f t="shared" si="134"/>
        <v>Chad MichelsWAUSAU-MOSINEE PAPER CORPORATION</v>
      </c>
      <c r="G7806" s="150" t="str">
        <f t="shared" si="135"/>
        <v>Chad Michels</v>
      </c>
      <c r="H7806" s="149" t="s">
        <v>10818</v>
      </c>
      <c r="I7806">
        <v>40001236</v>
      </c>
      <c r="K7806" t="s">
        <v>15895</v>
      </c>
      <c r="L7806" t="s">
        <v>15896</v>
      </c>
      <c r="M7806" t="s">
        <v>14186</v>
      </c>
      <c r="N7806" t="s">
        <v>15897</v>
      </c>
      <c r="Q7806" t="s">
        <v>12415</v>
      </c>
      <c r="R7806" t="s">
        <v>12416</v>
      </c>
      <c r="S7806" t="s">
        <v>15898</v>
      </c>
      <c r="U7806" t="s">
        <v>12418</v>
      </c>
      <c r="W7806">
        <v>11</v>
      </c>
      <c r="X7806">
        <v>1</v>
      </c>
      <c r="Y7806" t="s">
        <v>12419</v>
      </c>
      <c r="Z7806" t="s">
        <v>12420</v>
      </c>
      <c r="AA7806" t="s">
        <v>12421</v>
      </c>
      <c r="AB7806" t="s">
        <v>12422</v>
      </c>
      <c r="AC7806">
        <v>2</v>
      </c>
      <c r="AD7806" s="123">
        <v>39111</v>
      </c>
      <c r="AE7806" t="s">
        <v>12423</v>
      </c>
      <c r="AG7806">
        <v>40001236</v>
      </c>
      <c r="AL7806" t="s">
        <v>12422</v>
      </c>
      <c r="AN7806">
        <v>5007313801</v>
      </c>
      <c r="AO7806">
        <v>16</v>
      </c>
      <c r="AP7806" t="s">
        <v>12424</v>
      </c>
      <c r="AQ7806" t="s">
        <v>11408</v>
      </c>
      <c r="AR7806">
        <v>4100</v>
      </c>
      <c r="AS7806" t="s">
        <v>12491</v>
      </c>
      <c r="AT7806">
        <v>0</v>
      </c>
      <c r="AV7806" t="s">
        <v>15899</v>
      </c>
      <c r="AW7806">
        <v>116100</v>
      </c>
    </row>
    <row r="7807" spans="1:49" x14ac:dyDescent="0.25">
      <c r="A7807">
        <v>4100</v>
      </c>
      <c r="B7807">
        <v>30050</v>
      </c>
      <c r="C7807">
        <v>4024</v>
      </c>
      <c r="D7807">
        <v>415</v>
      </c>
      <c r="E7807" s="124" t="s">
        <v>15237</v>
      </c>
      <c r="F7807" t="str">
        <f t="shared" si="134"/>
        <v>Chad MichelsWEBSTER INDUSTRIES INC.</v>
      </c>
      <c r="G7807" s="150" t="str">
        <f t="shared" si="135"/>
        <v>Chad Michels</v>
      </c>
      <c r="H7807" s="149" t="s">
        <v>10832</v>
      </c>
      <c r="I7807">
        <v>40004271</v>
      </c>
      <c r="K7807" t="s">
        <v>15900</v>
      </c>
      <c r="L7807" t="s">
        <v>15901</v>
      </c>
      <c r="M7807" t="s">
        <v>14186</v>
      </c>
      <c r="N7807" t="s">
        <v>15902</v>
      </c>
      <c r="Q7807" t="s">
        <v>12415</v>
      </c>
      <c r="R7807" t="s">
        <v>12416</v>
      </c>
      <c r="S7807" t="s">
        <v>15903</v>
      </c>
      <c r="U7807" t="s">
        <v>12418</v>
      </c>
      <c r="W7807">
        <v>11</v>
      </c>
      <c r="X7807">
        <v>1</v>
      </c>
      <c r="Y7807" t="s">
        <v>12419</v>
      </c>
      <c r="Z7807" t="s">
        <v>12420</v>
      </c>
      <c r="AA7807" t="s">
        <v>12421</v>
      </c>
      <c r="AB7807" t="s">
        <v>12422</v>
      </c>
      <c r="AC7807">
        <v>2</v>
      </c>
      <c r="AD7807" s="123">
        <v>39111</v>
      </c>
      <c r="AE7807" t="s">
        <v>12423</v>
      </c>
      <c r="AG7807">
        <v>40004271</v>
      </c>
      <c r="AL7807" t="s">
        <v>12422</v>
      </c>
      <c r="AN7807">
        <v>5006321621</v>
      </c>
      <c r="AO7807">
        <v>16</v>
      </c>
      <c r="AP7807" t="s">
        <v>12424</v>
      </c>
      <c r="AQ7807" t="s">
        <v>11408</v>
      </c>
      <c r="AR7807">
        <v>4100</v>
      </c>
      <c r="AS7807" t="s">
        <v>12491</v>
      </c>
      <c r="AT7807">
        <v>0</v>
      </c>
      <c r="AV7807" t="s">
        <v>15904</v>
      </c>
      <c r="AW7807">
        <v>116100</v>
      </c>
    </row>
    <row r="7808" spans="1:49" x14ac:dyDescent="0.25">
      <c r="A7808">
        <v>4100</v>
      </c>
      <c r="B7808">
        <v>30050</v>
      </c>
      <c r="C7808">
        <v>4024</v>
      </c>
      <c r="D7808">
        <v>415</v>
      </c>
      <c r="E7808" s="124" t="s">
        <v>15237</v>
      </c>
      <c r="F7808" t="str">
        <f t="shared" si="134"/>
        <v>Chad MichelsWEIMER BEARING (GERMANTOWN)</v>
      </c>
      <c r="G7808" s="150" t="str">
        <f t="shared" si="135"/>
        <v>Chad Michels</v>
      </c>
      <c r="H7808" s="149" t="s">
        <v>10844</v>
      </c>
      <c r="I7808">
        <v>40001206</v>
      </c>
      <c r="L7808" t="s">
        <v>15776</v>
      </c>
      <c r="M7808" t="s">
        <v>14186</v>
      </c>
      <c r="O7808">
        <v>400</v>
      </c>
      <c r="P7808">
        <v>53022</v>
      </c>
      <c r="Q7808" t="s">
        <v>12415</v>
      </c>
      <c r="R7808" t="s">
        <v>12416</v>
      </c>
      <c r="S7808" t="s">
        <v>15905</v>
      </c>
      <c r="U7808" t="s">
        <v>12418</v>
      </c>
      <c r="W7808">
        <v>11</v>
      </c>
      <c r="X7808">
        <v>2</v>
      </c>
      <c r="Y7808" t="s">
        <v>12472</v>
      </c>
      <c r="Z7808" t="s">
        <v>12420</v>
      </c>
      <c r="AA7808" t="s">
        <v>12421</v>
      </c>
      <c r="AB7808" t="s">
        <v>12422</v>
      </c>
      <c r="AC7808">
        <v>2</v>
      </c>
      <c r="AD7808" s="123">
        <v>39111</v>
      </c>
      <c r="AE7808" t="s">
        <v>12423</v>
      </c>
      <c r="AG7808">
        <v>40001206</v>
      </c>
      <c r="AL7808" t="s">
        <v>12422</v>
      </c>
      <c r="AN7808">
        <v>5013117101</v>
      </c>
      <c r="AO7808">
        <v>16</v>
      </c>
      <c r="AP7808" t="s">
        <v>12424</v>
      </c>
      <c r="AQ7808" t="s">
        <v>11408</v>
      </c>
      <c r="AR7808">
        <v>4100</v>
      </c>
      <c r="AT7808">
        <v>2005</v>
      </c>
      <c r="AV7808" t="s">
        <v>15906</v>
      </c>
      <c r="AW7808">
        <v>116100</v>
      </c>
    </row>
    <row r="7809" spans="1:49" x14ac:dyDescent="0.25">
      <c r="A7809">
        <v>4100</v>
      </c>
      <c r="B7809">
        <v>30050</v>
      </c>
      <c r="C7809">
        <v>4024</v>
      </c>
      <c r="D7809">
        <v>415</v>
      </c>
      <c r="E7809" s="124" t="s">
        <v>15237</v>
      </c>
      <c r="F7809" t="str">
        <f t="shared" si="134"/>
        <v>Chad MichelsWEIMER BEARING (WAUSAU)</v>
      </c>
      <c r="G7809" s="150" t="str">
        <f t="shared" si="135"/>
        <v>Chad Michels</v>
      </c>
      <c r="H7809" s="149" t="s">
        <v>10845</v>
      </c>
      <c r="I7809">
        <v>40007214</v>
      </c>
      <c r="L7809" t="s">
        <v>15776</v>
      </c>
      <c r="M7809" t="s">
        <v>14186</v>
      </c>
      <c r="O7809">
        <v>400</v>
      </c>
      <c r="P7809">
        <v>53022</v>
      </c>
      <c r="Q7809" t="s">
        <v>12415</v>
      </c>
      <c r="R7809" t="s">
        <v>12416</v>
      </c>
      <c r="S7809" t="s">
        <v>15905</v>
      </c>
      <c r="U7809" t="s">
        <v>12418</v>
      </c>
      <c r="W7809">
        <v>11</v>
      </c>
      <c r="X7809">
        <v>2</v>
      </c>
      <c r="Y7809" t="s">
        <v>12472</v>
      </c>
      <c r="Z7809" t="s">
        <v>12420</v>
      </c>
      <c r="AA7809" t="s">
        <v>12429</v>
      </c>
      <c r="AB7809" t="s">
        <v>12422</v>
      </c>
      <c r="AC7809">
        <v>2</v>
      </c>
      <c r="AD7809" s="123">
        <v>41578</v>
      </c>
      <c r="AE7809" t="s">
        <v>12431</v>
      </c>
      <c r="AG7809">
        <v>40007214</v>
      </c>
      <c r="AL7809" t="s">
        <v>12422</v>
      </c>
      <c r="AN7809">
        <v>5013117101</v>
      </c>
      <c r="AO7809">
        <v>16</v>
      </c>
      <c r="AP7809" t="s">
        <v>12424</v>
      </c>
      <c r="AQ7809" t="s">
        <v>11408</v>
      </c>
      <c r="AR7809">
        <v>4100</v>
      </c>
      <c r="AT7809">
        <v>0</v>
      </c>
      <c r="AV7809" t="s">
        <v>15906</v>
      </c>
      <c r="AW7809">
        <v>116100</v>
      </c>
    </row>
    <row r="7810" spans="1:49" x14ac:dyDescent="0.25">
      <c r="A7810">
        <v>4100</v>
      </c>
      <c r="B7810">
        <v>30050</v>
      </c>
      <c r="C7810">
        <v>4024</v>
      </c>
      <c r="D7810">
        <v>415</v>
      </c>
      <c r="E7810" s="124" t="s">
        <v>15237</v>
      </c>
      <c r="F7810" t="str">
        <f t="shared" si="134"/>
        <v>Chad MichelsWYN-MATIC INC.</v>
      </c>
      <c r="G7810" s="150" t="str">
        <f t="shared" si="135"/>
        <v>Chad Michels</v>
      </c>
      <c r="H7810" s="149" t="s">
        <v>11041</v>
      </c>
      <c r="I7810">
        <v>40002823</v>
      </c>
      <c r="K7810" t="s">
        <v>15907</v>
      </c>
      <c r="L7810" t="s">
        <v>15273</v>
      </c>
      <c r="M7810" t="s">
        <v>12976</v>
      </c>
      <c r="N7810" t="s">
        <v>15908</v>
      </c>
      <c r="Q7810" t="s">
        <v>12415</v>
      </c>
      <c r="R7810" t="s">
        <v>12416</v>
      </c>
      <c r="S7810" t="s">
        <v>15909</v>
      </c>
      <c r="U7810" t="s">
        <v>12418</v>
      </c>
      <c r="W7810">
        <v>11</v>
      </c>
      <c r="X7810">
        <v>1</v>
      </c>
      <c r="Y7810" t="s">
        <v>12419</v>
      </c>
      <c r="Z7810" t="s">
        <v>12420</v>
      </c>
      <c r="AA7810" t="s">
        <v>12421</v>
      </c>
      <c r="AB7810" t="s">
        <v>12422</v>
      </c>
      <c r="AC7810">
        <v>2</v>
      </c>
      <c r="AD7810" s="123">
        <v>39111</v>
      </c>
      <c r="AE7810" t="s">
        <v>12423</v>
      </c>
      <c r="AG7810">
        <v>40002823</v>
      </c>
      <c r="AL7810" t="s">
        <v>12422</v>
      </c>
      <c r="AN7810">
        <v>2405313601</v>
      </c>
      <c r="AO7810">
        <v>16</v>
      </c>
      <c r="AP7810" t="s">
        <v>12424</v>
      </c>
      <c r="AQ7810" t="s">
        <v>11408</v>
      </c>
      <c r="AR7810">
        <v>4100</v>
      </c>
      <c r="AS7810" t="s">
        <v>12491</v>
      </c>
      <c r="AT7810">
        <v>0</v>
      </c>
      <c r="AV7810" t="s">
        <v>15910</v>
      </c>
      <c r="AW7810">
        <v>116100</v>
      </c>
    </row>
    <row r="7811" spans="1:49" x14ac:dyDescent="0.25">
      <c r="A7811">
        <v>4100</v>
      </c>
      <c r="B7811">
        <v>30010</v>
      </c>
      <c r="C7811">
        <v>4004</v>
      </c>
      <c r="D7811">
        <v>410</v>
      </c>
      <c r="E7811" s="124" t="s">
        <v>1994</v>
      </c>
      <c r="F7811" t="str">
        <f t="shared" ref="F7811:F7874" si="136">CONCATENATE(G7811, H7811)</f>
        <v>CMC HouseCALMEC PRECISION LIMITED</v>
      </c>
      <c r="G7811" s="151" t="str">
        <f t="shared" si="135"/>
        <v>CMC House</v>
      </c>
      <c r="H7811" s="149" t="s">
        <v>1993</v>
      </c>
      <c r="I7811">
        <v>40008106</v>
      </c>
      <c r="K7811" t="s">
        <v>15911</v>
      </c>
      <c r="L7811" t="s">
        <v>15912</v>
      </c>
      <c r="M7811" t="s">
        <v>15913</v>
      </c>
      <c r="N7811" t="s">
        <v>15914</v>
      </c>
      <c r="Q7811" t="s">
        <v>13237</v>
      </c>
      <c r="R7811" t="s">
        <v>12416</v>
      </c>
      <c r="S7811" t="s">
        <v>15915</v>
      </c>
      <c r="U7811" t="s">
        <v>12418</v>
      </c>
      <c r="W7811">
        <v>11</v>
      </c>
      <c r="X7811">
        <v>0</v>
      </c>
      <c r="Y7811" t="s">
        <v>12765</v>
      </c>
      <c r="Z7811" t="s">
        <v>12420</v>
      </c>
      <c r="AA7811" t="s">
        <v>12429</v>
      </c>
      <c r="AB7811" t="s">
        <v>14028</v>
      </c>
      <c r="AC7811">
        <v>2</v>
      </c>
      <c r="AD7811" s="123">
        <v>42852</v>
      </c>
      <c r="AE7811" t="s">
        <v>12431</v>
      </c>
      <c r="AG7811">
        <v>40008106</v>
      </c>
      <c r="AL7811" t="s">
        <v>14028</v>
      </c>
      <c r="AN7811">
        <v>7001505691</v>
      </c>
      <c r="AO7811">
        <v>16</v>
      </c>
      <c r="AP7811" t="s">
        <v>12424</v>
      </c>
      <c r="AQ7811" t="s">
        <v>11408</v>
      </c>
      <c r="AR7811">
        <v>4100</v>
      </c>
      <c r="AT7811">
        <v>0</v>
      </c>
      <c r="AV7811" t="s">
        <v>15916</v>
      </c>
      <c r="AW7811">
        <v>116120</v>
      </c>
    </row>
    <row r="7812" spans="1:49" x14ac:dyDescent="0.25">
      <c r="A7812">
        <v>4100</v>
      </c>
      <c r="B7812">
        <v>30010</v>
      </c>
      <c r="C7812">
        <v>4004</v>
      </c>
      <c r="D7812">
        <v>410</v>
      </c>
      <c r="E7812" s="124" t="s">
        <v>1994</v>
      </c>
      <c r="F7812" t="str">
        <f t="shared" si="136"/>
        <v>CMC HouseDISCOVERY PLACE</v>
      </c>
      <c r="G7812" s="151" t="str">
        <f t="shared" si="135"/>
        <v>CMC House</v>
      </c>
      <c r="H7812" s="149" t="s">
        <v>2887</v>
      </c>
      <c r="I7812">
        <v>40008576</v>
      </c>
      <c r="K7812" t="s">
        <v>15917</v>
      </c>
      <c r="L7812" t="s">
        <v>14026</v>
      </c>
      <c r="M7812" t="s">
        <v>13169</v>
      </c>
      <c r="N7812">
        <v>28202</v>
      </c>
      <c r="Q7812" t="s">
        <v>12415</v>
      </c>
      <c r="R7812" t="s">
        <v>12416</v>
      </c>
      <c r="U7812" t="s">
        <v>12418</v>
      </c>
      <c r="W7812">
        <v>11</v>
      </c>
      <c r="X7812">
        <v>1</v>
      </c>
      <c r="Y7812" t="s">
        <v>12419</v>
      </c>
      <c r="Z7812" t="s">
        <v>12420</v>
      </c>
      <c r="AA7812" t="s">
        <v>12485</v>
      </c>
      <c r="AB7812" t="s">
        <v>12422</v>
      </c>
      <c r="AC7812">
        <v>2</v>
      </c>
      <c r="AD7812" s="123">
        <v>43510</v>
      </c>
      <c r="AE7812" t="s">
        <v>12528</v>
      </c>
      <c r="AG7812">
        <v>40008576</v>
      </c>
      <c r="AL7812" t="s">
        <v>12422</v>
      </c>
      <c r="AN7812">
        <v>3411901701</v>
      </c>
      <c r="AO7812">
        <v>16</v>
      </c>
      <c r="AP7812" t="s">
        <v>12424</v>
      </c>
      <c r="AQ7812" t="s">
        <v>11408</v>
      </c>
      <c r="AR7812">
        <v>4100</v>
      </c>
      <c r="AT7812">
        <v>0</v>
      </c>
      <c r="AV7812" t="s">
        <v>15918</v>
      </c>
      <c r="AW7812">
        <v>116100</v>
      </c>
    </row>
    <row r="7813" spans="1:49" x14ac:dyDescent="0.25">
      <c r="A7813">
        <v>4100</v>
      </c>
      <c r="B7813">
        <v>30010</v>
      </c>
      <c r="C7813">
        <v>4004</v>
      </c>
      <c r="D7813">
        <v>410</v>
      </c>
      <c r="E7813" s="124" t="s">
        <v>1994</v>
      </c>
      <c r="F7813" t="str">
        <f t="shared" si="136"/>
        <v>CMC HousePROMACH, INC</v>
      </c>
      <c r="G7813" s="151" t="str">
        <f t="shared" si="135"/>
        <v>CMC House</v>
      </c>
      <c r="H7813" s="149" t="s">
        <v>7627</v>
      </c>
      <c r="I7813">
        <v>40008307</v>
      </c>
      <c r="J7813" t="s">
        <v>15919</v>
      </c>
      <c r="K7813" t="s">
        <v>15920</v>
      </c>
      <c r="L7813" t="s">
        <v>15921</v>
      </c>
      <c r="M7813" t="s">
        <v>14047</v>
      </c>
      <c r="N7813">
        <v>41011</v>
      </c>
      <c r="Q7813" t="s">
        <v>12415</v>
      </c>
      <c r="R7813" t="s">
        <v>12416</v>
      </c>
      <c r="S7813" t="s">
        <v>15922</v>
      </c>
      <c r="U7813" t="s">
        <v>12418</v>
      </c>
      <c r="W7813">
        <v>11</v>
      </c>
      <c r="X7813">
        <v>0</v>
      </c>
      <c r="Y7813" t="s">
        <v>12765</v>
      </c>
      <c r="Z7813" t="s">
        <v>12420</v>
      </c>
      <c r="AA7813" t="s">
        <v>12429</v>
      </c>
      <c r="AB7813" t="s">
        <v>12422</v>
      </c>
      <c r="AC7813">
        <v>2</v>
      </c>
      <c r="AD7813" s="123">
        <v>43146</v>
      </c>
      <c r="AE7813" t="s">
        <v>12431</v>
      </c>
      <c r="AG7813">
        <v>40008307</v>
      </c>
      <c r="AL7813" t="s">
        <v>12422</v>
      </c>
      <c r="AN7813">
        <v>1811701301</v>
      </c>
      <c r="AO7813">
        <v>16</v>
      </c>
      <c r="AP7813" t="s">
        <v>12424</v>
      </c>
      <c r="AQ7813" t="s">
        <v>11408</v>
      </c>
      <c r="AR7813">
        <v>4100</v>
      </c>
      <c r="AT7813">
        <v>0</v>
      </c>
      <c r="AV7813" t="s">
        <v>15923</v>
      </c>
      <c r="AW7813">
        <v>116100</v>
      </c>
    </row>
    <row r="7814" spans="1:49" x14ac:dyDescent="0.25">
      <c r="A7814">
        <v>4100</v>
      </c>
      <c r="B7814">
        <v>30010</v>
      </c>
      <c r="C7814">
        <v>4004</v>
      </c>
      <c r="D7814">
        <v>410</v>
      </c>
      <c r="E7814" s="124" t="s">
        <v>1994</v>
      </c>
      <c r="F7814" t="str">
        <f t="shared" si="136"/>
        <v>CMC HouseRUTLAND PLASTICS TECHNOLOGIES</v>
      </c>
      <c r="G7814" s="151" t="str">
        <f t="shared" si="135"/>
        <v>CMC House</v>
      </c>
      <c r="H7814" s="149" t="s">
        <v>8125</v>
      </c>
      <c r="I7814">
        <v>40007790</v>
      </c>
      <c r="K7814" t="s">
        <v>15924</v>
      </c>
      <c r="L7814" t="s">
        <v>15925</v>
      </c>
      <c r="M7814" t="s">
        <v>13169</v>
      </c>
      <c r="N7814">
        <v>28134</v>
      </c>
      <c r="Q7814" t="s">
        <v>12415</v>
      </c>
      <c r="R7814" t="s">
        <v>12416</v>
      </c>
      <c r="S7814" t="s">
        <v>15926</v>
      </c>
      <c r="U7814" t="s">
        <v>12418</v>
      </c>
      <c r="W7814">
        <v>11</v>
      </c>
      <c r="X7814">
        <v>1</v>
      </c>
      <c r="Y7814" t="s">
        <v>12419</v>
      </c>
      <c r="Z7814" t="s">
        <v>12420</v>
      </c>
      <c r="AA7814" t="s">
        <v>12429</v>
      </c>
      <c r="AB7814" t="s">
        <v>12422</v>
      </c>
      <c r="AC7814">
        <v>2</v>
      </c>
      <c r="AD7814" s="123">
        <v>42419</v>
      </c>
      <c r="AE7814" t="s">
        <v>12431</v>
      </c>
      <c r="AG7814">
        <v>40007790</v>
      </c>
      <c r="AL7814" t="s">
        <v>12422</v>
      </c>
      <c r="AN7814">
        <v>3411915101</v>
      </c>
      <c r="AO7814">
        <v>16</v>
      </c>
      <c r="AP7814" t="s">
        <v>12424</v>
      </c>
      <c r="AQ7814" t="s">
        <v>11408</v>
      </c>
      <c r="AR7814">
        <v>4100</v>
      </c>
      <c r="AT7814">
        <v>0</v>
      </c>
      <c r="AV7814" t="s">
        <v>15927</v>
      </c>
      <c r="AW7814">
        <v>116100</v>
      </c>
    </row>
    <row r="7815" spans="1:49" x14ac:dyDescent="0.25">
      <c r="A7815">
        <v>4100</v>
      </c>
      <c r="B7815">
        <v>30010</v>
      </c>
      <c r="C7815">
        <v>4004</v>
      </c>
      <c r="D7815">
        <v>410</v>
      </c>
      <c r="E7815" s="124" t="s">
        <v>1994</v>
      </c>
      <c r="F7815" t="str">
        <f t="shared" si="136"/>
        <v>CMC HouseWALK-IN ACCOUNT</v>
      </c>
      <c r="G7815" s="151" t="str">
        <f t="shared" si="135"/>
        <v>CMC House</v>
      </c>
      <c r="H7815" s="149" t="s">
        <v>10779</v>
      </c>
      <c r="I7815">
        <v>40003658</v>
      </c>
      <c r="K7815" t="s">
        <v>13167</v>
      </c>
      <c r="L7815" t="s">
        <v>13168</v>
      </c>
      <c r="M7815" t="s">
        <v>13169</v>
      </c>
      <c r="N7815" t="s">
        <v>15928</v>
      </c>
      <c r="Q7815" t="s">
        <v>12415</v>
      </c>
      <c r="R7815" t="s">
        <v>12416</v>
      </c>
      <c r="S7815" t="s">
        <v>12892</v>
      </c>
      <c r="U7815" t="s">
        <v>12418</v>
      </c>
      <c r="W7815">
        <v>11</v>
      </c>
      <c r="X7815">
        <v>1</v>
      </c>
      <c r="Y7815" t="s">
        <v>12419</v>
      </c>
      <c r="Z7815" t="s">
        <v>12420</v>
      </c>
      <c r="AA7815" t="s">
        <v>12421</v>
      </c>
      <c r="AB7815" t="s">
        <v>12478</v>
      </c>
      <c r="AC7815">
        <v>2</v>
      </c>
      <c r="AD7815" s="123">
        <v>39111</v>
      </c>
      <c r="AE7815" t="s">
        <v>12423</v>
      </c>
      <c r="AG7815">
        <v>40003658</v>
      </c>
      <c r="AL7815" t="s">
        <v>12478</v>
      </c>
      <c r="AN7815">
        <v>3411915001</v>
      </c>
      <c r="AO7815">
        <v>16</v>
      </c>
      <c r="AP7815" t="s">
        <v>12424</v>
      </c>
      <c r="AQ7815" t="s">
        <v>11408</v>
      </c>
      <c r="AR7815">
        <v>4100</v>
      </c>
      <c r="AT7815">
        <v>0</v>
      </c>
      <c r="AV7815" t="s">
        <v>15929</v>
      </c>
      <c r="AW7815">
        <v>116100</v>
      </c>
    </row>
    <row r="7816" spans="1:49" x14ac:dyDescent="0.25">
      <c r="A7816">
        <v>4100</v>
      </c>
      <c r="B7816">
        <v>30010</v>
      </c>
      <c r="C7816">
        <v>4004</v>
      </c>
      <c r="D7816">
        <v>410</v>
      </c>
      <c r="E7816" s="124" t="s">
        <v>1994</v>
      </c>
      <c r="F7816" t="str">
        <f t="shared" si="136"/>
        <v>CMC HouseWM GOODYEAR CO</v>
      </c>
      <c r="G7816" s="151" t="str">
        <f t="shared" si="135"/>
        <v>CMC House</v>
      </c>
      <c r="H7816" s="149" t="s">
        <v>10988</v>
      </c>
      <c r="I7816">
        <v>40000298</v>
      </c>
      <c r="K7816" t="s">
        <v>15930</v>
      </c>
      <c r="L7816" t="s">
        <v>15931</v>
      </c>
      <c r="M7816" t="s">
        <v>13169</v>
      </c>
      <c r="N7816" t="s">
        <v>15932</v>
      </c>
      <c r="Q7816" t="s">
        <v>12415</v>
      </c>
      <c r="R7816" t="s">
        <v>12416</v>
      </c>
      <c r="S7816" t="s">
        <v>15933</v>
      </c>
      <c r="U7816" t="s">
        <v>12418</v>
      </c>
      <c r="W7816">
        <v>11</v>
      </c>
      <c r="X7816">
        <v>2</v>
      </c>
      <c r="Y7816" t="s">
        <v>12765</v>
      </c>
      <c r="Z7816" t="s">
        <v>12420</v>
      </c>
      <c r="AA7816" t="s">
        <v>12421</v>
      </c>
      <c r="AB7816" t="s">
        <v>12422</v>
      </c>
      <c r="AC7816">
        <v>2</v>
      </c>
      <c r="AD7816" s="123">
        <v>39111</v>
      </c>
      <c r="AE7816" t="s">
        <v>12423</v>
      </c>
      <c r="AG7816">
        <v>40000298</v>
      </c>
      <c r="AL7816" t="s">
        <v>12422</v>
      </c>
      <c r="AN7816">
        <v>3417927541</v>
      </c>
      <c r="AO7816">
        <v>16</v>
      </c>
      <c r="AP7816" t="s">
        <v>12424</v>
      </c>
      <c r="AQ7816" t="s">
        <v>11408</v>
      </c>
      <c r="AR7816">
        <v>4100</v>
      </c>
      <c r="AT7816">
        <v>2005</v>
      </c>
      <c r="AV7816" t="s">
        <v>15934</v>
      </c>
      <c r="AW7816">
        <v>116100</v>
      </c>
    </row>
    <row r="7817" spans="1:49" x14ac:dyDescent="0.25">
      <c r="A7817">
        <v>4100</v>
      </c>
      <c r="B7817">
        <v>30080</v>
      </c>
      <c r="C7817">
        <v>4044</v>
      </c>
      <c r="E7817" s="124" t="s">
        <v>438</v>
      </c>
      <c r="F7817" s="185" t="str">
        <f t="shared" si="136"/>
        <v>Corporate House*CONTRACT PRICING - JONATHAN MORGAN</v>
      </c>
      <c r="G7817" s="151" t="str">
        <f t="shared" si="135"/>
        <v>Corporate House</v>
      </c>
      <c r="H7817" s="149" t="s">
        <v>13439</v>
      </c>
      <c r="I7817">
        <v>40007273</v>
      </c>
      <c r="J7817" t="s">
        <v>15935</v>
      </c>
      <c r="K7817" t="s">
        <v>13167</v>
      </c>
      <c r="L7817" t="s">
        <v>13168</v>
      </c>
      <c r="M7817" t="s">
        <v>13169</v>
      </c>
      <c r="N7817">
        <v>28078</v>
      </c>
      <c r="Q7817" t="s">
        <v>12415</v>
      </c>
      <c r="R7817" t="s">
        <v>12416</v>
      </c>
      <c r="S7817" t="s">
        <v>15936</v>
      </c>
      <c r="U7817" t="s">
        <v>12418</v>
      </c>
      <c r="W7817">
        <v>11</v>
      </c>
      <c r="X7817">
        <v>1</v>
      </c>
      <c r="Y7817">
        <v>1</v>
      </c>
      <c r="Z7817" t="s">
        <v>12420</v>
      </c>
      <c r="AA7817" t="s">
        <v>12429</v>
      </c>
      <c r="AB7817" t="s">
        <v>12422</v>
      </c>
      <c r="AC7817">
        <v>2</v>
      </c>
      <c r="AD7817" s="123">
        <v>41680</v>
      </c>
      <c r="AE7817" t="s">
        <v>12431</v>
      </c>
      <c r="AG7817">
        <v>40007273</v>
      </c>
      <c r="AJ7817" t="s">
        <v>11324</v>
      </c>
      <c r="AL7817" t="s">
        <v>12422</v>
      </c>
      <c r="AN7817">
        <v>3411915001</v>
      </c>
      <c r="AO7817">
        <v>16</v>
      </c>
      <c r="AP7817" t="s">
        <v>12424</v>
      </c>
      <c r="AQ7817" t="s">
        <v>11408</v>
      </c>
      <c r="AR7817">
        <v>4100</v>
      </c>
      <c r="AT7817">
        <v>0</v>
      </c>
      <c r="AV7817" t="s">
        <v>15937</v>
      </c>
      <c r="AW7817">
        <v>116100</v>
      </c>
    </row>
    <row r="7818" spans="1:49" x14ac:dyDescent="0.25">
      <c r="A7818">
        <v>4100</v>
      </c>
      <c r="B7818">
        <v>30080</v>
      </c>
      <c r="C7818">
        <v>4044</v>
      </c>
      <c r="D7818">
        <v>410</v>
      </c>
      <c r="E7818" s="124" t="s">
        <v>438</v>
      </c>
      <c r="F7818" s="185" t="str">
        <f t="shared" si="136"/>
        <v>Corporate House*CONTRACT PRICING - JONATHAN MORGAN</v>
      </c>
      <c r="G7818" s="151" t="str">
        <f t="shared" si="135"/>
        <v>Corporate House</v>
      </c>
      <c r="H7818" s="149" t="s">
        <v>13439</v>
      </c>
      <c r="I7818">
        <v>40007273</v>
      </c>
      <c r="J7818" t="s">
        <v>15935</v>
      </c>
      <c r="K7818" t="s">
        <v>13167</v>
      </c>
      <c r="L7818" t="s">
        <v>13168</v>
      </c>
      <c r="M7818" t="s">
        <v>13169</v>
      </c>
      <c r="N7818">
        <v>28078</v>
      </c>
      <c r="Q7818" t="s">
        <v>12415</v>
      </c>
      <c r="R7818" t="s">
        <v>12416</v>
      </c>
      <c r="S7818" t="s">
        <v>15936</v>
      </c>
      <c r="U7818" t="s">
        <v>12418</v>
      </c>
      <c r="W7818">
        <v>11</v>
      </c>
      <c r="X7818">
        <v>1</v>
      </c>
      <c r="Y7818">
        <v>1</v>
      </c>
      <c r="Z7818" t="s">
        <v>12420</v>
      </c>
      <c r="AA7818" t="s">
        <v>12429</v>
      </c>
      <c r="AB7818" t="s">
        <v>12422</v>
      </c>
      <c r="AC7818">
        <v>2</v>
      </c>
      <c r="AD7818" s="123">
        <v>41680</v>
      </c>
      <c r="AE7818" t="s">
        <v>12431</v>
      </c>
      <c r="AG7818">
        <v>40007273</v>
      </c>
      <c r="AL7818" t="s">
        <v>12422</v>
      </c>
      <c r="AN7818">
        <v>3411915001</v>
      </c>
      <c r="AO7818">
        <v>16</v>
      </c>
      <c r="AP7818" t="s">
        <v>12424</v>
      </c>
      <c r="AQ7818" t="s">
        <v>11408</v>
      </c>
      <c r="AR7818">
        <v>4100</v>
      </c>
      <c r="AT7818">
        <v>0</v>
      </c>
      <c r="AV7818" t="s">
        <v>15937</v>
      </c>
      <c r="AW7818">
        <v>116100</v>
      </c>
    </row>
    <row r="7819" spans="1:49" x14ac:dyDescent="0.25">
      <c r="A7819">
        <v>4100</v>
      </c>
      <c r="B7819">
        <v>30080</v>
      </c>
      <c r="C7819">
        <v>4044</v>
      </c>
      <c r="D7819">
        <v>410</v>
      </c>
      <c r="E7819" s="124" t="s">
        <v>438</v>
      </c>
      <c r="F7819" t="str">
        <f t="shared" si="136"/>
        <v>Corporate HouseAPPLIED IND. - APPLETON (QUAD)</v>
      </c>
      <c r="G7819" s="151" t="str">
        <f t="shared" si="135"/>
        <v>Corporate House</v>
      </c>
      <c r="H7819" s="149" t="s">
        <v>973</v>
      </c>
      <c r="I7819">
        <v>40006548</v>
      </c>
      <c r="J7819" t="s">
        <v>14068</v>
      </c>
      <c r="L7819" t="s">
        <v>12520</v>
      </c>
      <c r="M7819" t="s">
        <v>12521</v>
      </c>
      <c r="O7819">
        <v>93018</v>
      </c>
      <c r="P7819" t="s">
        <v>12522</v>
      </c>
      <c r="Q7819" t="s">
        <v>12415</v>
      </c>
      <c r="R7819" t="s">
        <v>12416</v>
      </c>
      <c r="S7819" t="s">
        <v>15938</v>
      </c>
      <c r="U7819" t="s">
        <v>12418</v>
      </c>
      <c r="V7819">
        <v>202</v>
      </c>
      <c r="W7819">
        <v>11</v>
      </c>
      <c r="X7819">
        <v>2</v>
      </c>
      <c r="Y7819" t="s">
        <v>12472</v>
      </c>
      <c r="Z7819" t="s">
        <v>12420</v>
      </c>
      <c r="AA7819" t="s">
        <v>14498</v>
      </c>
      <c r="AB7819" t="s">
        <v>12422</v>
      </c>
      <c r="AC7819">
        <v>2</v>
      </c>
      <c r="AD7819" s="123">
        <v>40668</v>
      </c>
      <c r="AE7819" t="s">
        <v>12431</v>
      </c>
      <c r="AG7819">
        <v>40006548</v>
      </c>
      <c r="AL7819" t="s">
        <v>12422</v>
      </c>
      <c r="AN7819">
        <v>3603505101</v>
      </c>
      <c r="AO7819">
        <v>16</v>
      </c>
      <c r="AP7819" t="s">
        <v>12424</v>
      </c>
      <c r="AQ7819" t="s">
        <v>11408</v>
      </c>
      <c r="AR7819">
        <v>4100</v>
      </c>
      <c r="AT7819">
        <v>0</v>
      </c>
      <c r="AV7819" t="s">
        <v>12524</v>
      </c>
      <c r="AW7819">
        <v>116100</v>
      </c>
    </row>
    <row r="7820" spans="1:49" x14ac:dyDescent="0.25">
      <c r="A7820">
        <v>4100</v>
      </c>
      <c r="B7820">
        <v>30080</v>
      </c>
      <c r="C7820">
        <v>4044</v>
      </c>
      <c r="D7820">
        <v>410</v>
      </c>
      <c r="E7820" s="124" t="s">
        <v>438</v>
      </c>
      <c r="F7820" t="str">
        <f t="shared" si="136"/>
        <v>Corporate HouseFITNESS COMPANY S.A.</v>
      </c>
      <c r="G7820" s="151" t="str">
        <f t="shared" si="135"/>
        <v>Corporate House</v>
      </c>
      <c r="H7820" s="149" t="s">
        <v>13564</v>
      </c>
      <c r="I7820">
        <v>52800002</v>
      </c>
      <c r="K7820" t="s">
        <v>15939</v>
      </c>
      <c r="L7820" t="s">
        <v>15940</v>
      </c>
      <c r="N7820">
        <v>1650</v>
      </c>
      <c r="Q7820" t="s">
        <v>15941</v>
      </c>
      <c r="R7820" t="s">
        <v>12416</v>
      </c>
      <c r="S7820" t="s">
        <v>15942</v>
      </c>
      <c r="U7820" t="s">
        <v>12418</v>
      </c>
      <c r="W7820">
        <v>12</v>
      </c>
      <c r="X7820">
        <v>1</v>
      </c>
      <c r="Y7820" t="s">
        <v>12765</v>
      </c>
      <c r="Z7820" t="s">
        <v>12420</v>
      </c>
      <c r="AA7820" t="s">
        <v>12421</v>
      </c>
      <c r="AB7820" t="s">
        <v>12478</v>
      </c>
      <c r="AC7820">
        <v>4</v>
      </c>
      <c r="AD7820" s="123">
        <v>39111</v>
      </c>
      <c r="AE7820" t="s">
        <v>12423</v>
      </c>
      <c r="AG7820">
        <v>52800002</v>
      </c>
      <c r="AJ7820" t="s">
        <v>11324</v>
      </c>
      <c r="AL7820" t="s">
        <v>12478</v>
      </c>
      <c r="AO7820">
        <v>16</v>
      </c>
      <c r="AP7820" t="s">
        <v>12424</v>
      </c>
      <c r="AQ7820" t="s">
        <v>11408</v>
      </c>
      <c r="AR7820">
        <v>4100</v>
      </c>
      <c r="AT7820">
        <v>2005</v>
      </c>
      <c r="AV7820" t="s">
        <v>15943</v>
      </c>
      <c r="AW7820">
        <v>116120</v>
      </c>
    </row>
    <row r="7821" spans="1:49" x14ac:dyDescent="0.25">
      <c r="A7821">
        <v>4100</v>
      </c>
      <c r="B7821">
        <v>30080</v>
      </c>
      <c r="C7821">
        <v>4044</v>
      </c>
      <c r="D7821">
        <v>410</v>
      </c>
      <c r="E7821" s="124" t="s">
        <v>438</v>
      </c>
      <c r="F7821" t="str">
        <f t="shared" si="136"/>
        <v>Corporate HouseMARS CHOCOLATE NORTH AMERICA LLC</v>
      </c>
      <c r="G7821" s="151" t="str">
        <f t="shared" si="135"/>
        <v>Corporate House</v>
      </c>
      <c r="H7821" s="149" t="s">
        <v>5757</v>
      </c>
      <c r="I7821">
        <v>40006439</v>
      </c>
      <c r="J7821" t="s">
        <v>15944</v>
      </c>
      <c r="L7821" t="s">
        <v>12963</v>
      </c>
      <c r="M7821" t="s">
        <v>12494</v>
      </c>
      <c r="O7821">
        <v>696517</v>
      </c>
      <c r="P7821">
        <v>78269</v>
      </c>
      <c r="Q7821" t="s">
        <v>12415</v>
      </c>
      <c r="R7821" t="s">
        <v>12416</v>
      </c>
      <c r="S7821" t="s">
        <v>14376</v>
      </c>
      <c r="U7821" t="s">
        <v>12418</v>
      </c>
      <c r="V7821">
        <v>37</v>
      </c>
      <c r="W7821">
        <v>11</v>
      </c>
      <c r="X7821">
        <v>1</v>
      </c>
      <c r="Y7821" t="s">
        <v>12419</v>
      </c>
      <c r="Z7821" t="s">
        <v>12420</v>
      </c>
      <c r="AA7821" t="s">
        <v>12429</v>
      </c>
      <c r="AB7821" t="s">
        <v>12473</v>
      </c>
      <c r="AC7821">
        <v>2</v>
      </c>
      <c r="AD7821" s="123">
        <v>40520</v>
      </c>
      <c r="AE7821" t="s">
        <v>12431</v>
      </c>
      <c r="AG7821">
        <v>40006439</v>
      </c>
      <c r="AL7821" t="s">
        <v>12473</v>
      </c>
      <c r="AN7821">
        <v>4402925701</v>
      </c>
      <c r="AO7821">
        <v>16</v>
      </c>
      <c r="AP7821" t="s">
        <v>12424</v>
      </c>
      <c r="AQ7821" t="s">
        <v>11408</v>
      </c>
      <c r="AR7821">
        <v>4100</v>
      </c>
      <c r="AT7821">
        <v>0</v>
      </c>
      <c r="AV7821" t="s">
        <v>12965</v>
      </c>
      <c r="AW7821">
        <v>116100</v>
      </c>
    </row>
    <row r="7822" spans="1:49" x14ac:dyDescent="0.25">
      <c r="A7822">
        <v>4100</v>
      </c>
      <c r="B7822">
        <v>30080</v>
      </c>
      <c r="C7822">
        <v>4044</v>
      </c>
      <c r="D7822">
        <v>413</v>
      </c>
      <c r="E7822" s="124" t="s">
        <v>438</v>
      </c>
      <c r="F7822" t="str">
        <f t="shared" si="136"/>
        <v>Corporate HouseNEW N/C TEST CUSTOMER - MAN</v>
      </c>
      <c r="G7822" s="151" t="str">
        <f t="shared" si="135"/>
        <v>Corporate House</v>
      </c>
      <c r="H7822" s="149" t="s">
        <v>6800</v>
      </c>
      <c r="I7822">
        <v>40400413</v>
      </c>
      <c r="K7822" t="s">
        <v>15945</v>
      </c>
      <c r="L7822" t="s">
        <v>14837</v>
      </c>
      <c r="M7822" t="s">
        <v>13237</v>
      </c>
      <c r="N7822">
        <v>95336</v>
      </c>
      <c r="Q7822" t="s">
        <v>12415</v>
      </c>
      <c r="R7822" t="s">
        <v>12416</v>
      </c>
      <c r="S7822" t="s">
        <v>15946</v>
      </c>
      <c r="U7822" t="s">
        <v>12418</v>
      </c>
      <c r="W7822">
        <v>11</v>
      </c>
      <c r="X7822">
        <v>3</v>
      </c>
      <c r="Y7822" t="s">
        <v>12765</v>
      </c>
      <c r="Z7822" t="s">
        <v>12420</v>
      </c>
      <c r="AA7822" t="s">
        <v>15453</v>
      </c>
      <c r="AB7822" t="s">
        <v>12422</v>
      </c>
      <c r="AC7822">
        <v>2</v>
      </c>
      <c r="AD7822" s="123">
        <v>39465</v>
      </c>
      <c r="AE7822" t="s">
        <v>14393</v>
      </c>
      <c r="AG7822">
        <v>40400413</v>
      </c>
      <c r="AL7822" t="s">
        <v>12422</v>
      </c>
      <c r="AN7822">
        <v>507719601</v>
      </c>
      <c r="AO7822">
        <v>16</v>
      </c>
      <c r="AP7822" t="s">
        <v>12424</v>
      </c>
      <c r="AQ7822" t="s">
        <v>11408</v>
      </c>
      <c r="AR7822">
        <v>4100</v>
      </c>
      <c r="AT7822">
        <v>0</v>
      </c>
      <c r="AV7822" t="s">
        <v>15947</v>
      </c>
      <c r="AW7822">
        <v>116100</v>
      </c>
    </row>
    <row r="7823" spans="1:49" x14ac:dyDescent="0.25">
      <c r="A7823">
        <v>4100</v>
      </c>
      <c r="B7823">
        <v>30080</v>
      </c>
      <c r="C7823">
        <v>4044</v>
      </c>
      <c r="D7823">
        <v>415</v>
      </c>
      <c r="E7823" s="124" t="s">
        <v>438</v>
      </c>
      <c r="F7823" t="str">
        <f t="shared" si="136"/>
        <v>Corporate HouseNEW N/C TEST CUSTOMER - WOD</v>
      </c>
      <c r="G7823" s="151" t="str">
        <f t="shared" si="135"/>
        <v>Corporate House</v>
      </c>
      <c r="H7823" s="149" t="s">
        <v>6802</v>
      </c>
      <c r="I7823">
        <v>40400415</v>
      </c>
      <c r="K7823" t="s">
        <v>15948</v>
      </c>
      <c r="L7823" t="s">
        <v>15095</v>
      </c>
      <c r="M7823" t="s">
        <v>12546</v>
      </c>
      <c r="N7823">
        <v>60191</v>
      </c>
      <c r="Q7823" t="s">
        <v>12415</v>
      </c>
      <c r="R7823" t="s">
        <v>12416</v>
      </c>
      <c r="S7823" t="s">
        <v>15244</v>
      </c>
      <c r="U7823" t="s">
        <v>12418</v>
      </c>
      <c r="W7823">
        <v>11</v>
      </c>
      <c r="X7823">
        <v>3</v>
      </c>
      <c r="Y7823" t="s">
        <v>12765</v>
      </c>
      <c r="Z7823" t="s">
        <v>12420</v>
      </c>
      <c r="AA7823" t="s">
        <v>12429</v>
      </c>
      <c r="AB7823" t="s">
        <v>12422</v>
      </c>
      <c r="AC7823">
        <v>2</v>
      </c>
      <c r="AD7823" s="123">
        <v>39465</v>
      </c>
      <c r="AE7823" t="s">
        <v>14393</v>
      </c>
      <c r="AG7823">
        <v>40400415</v>
      </c>
      <c r="AL7823" t="s">
        <v>12422</v>
      </c>
      <c r="AN7823">
        <v>1404332201</v>
      </c>
      <c r="AO7823">
        <v>16</v>
      </c>
      <c r="AP7823" t="s">
        <v>12424</v>
      </c>
      <c r="AQ7823" t="s">
        <v>11408</v>
      </c>
      <c r="AR7823">
        <v>4100</v>
      </c>
      <c r="AT7823">
        <v>0</v>
      </c>
      <c r="AV7823" t="s">
        <v>15947</v>
      </c>
      <c r="AW7823">
        <v>116100</v>
      </c>
    </row>
    <row r="7824" spans="1:49" x14ac:dyDescent="0.25">
      <c r="A7824">
        <v>4100</v>
      </c>
      <c r="B7824">
        <v>30080</v>
      </c>
      <c r="C7824">
        <v>4044</v>
      </c>
      <c r="D7824">
        <v>410</v>
      </c>
      <c r="E7824" s="124" t="s">
        <v>438</v>
      </c>
      <c r="F7824" t="str">
        <f t="shared" si="136"/>
        <v>Corporate HouseUBR - FDA</v>
      </c>
      <c r="G7824" s="151" t="str">
        <f t="shared" si="135"/>
        <v>Corporate House</v>
      </c>
      <c r="H7824" s="149" t="s">
        <v>13940</v>
      </c>
      <c r="I7824">
        <v>40008087</v>
      </c>
      <c r="K7824" t="s">
        <v>15949</v>
      </c>
      <c r="L7824" t="s">
        <v>15950</v>
      </c>
      <c r="M7824" t="s">
        <v>12560</v>
      </c>
      <c r="N7824">
        <v>15320</v>
      </c>
      <c r="Q7824" t="s">
        <v>12415</v>
      </c>
      <c r="R7824" t="s">
        <v>12416</v>
      </c>
      <c r="S7824" t="s">
        <v>15951</v>
      </c>
      <c r="U7824" t="s">
        <v>12418</v>
      </c>
      <c r="W7824">
        <v>11</v>
      </c>
      <c r="X7824">
        <v>2</v>
      </c>
      <c r="Y7824" t="s">
        <v>12472</v>
      </c>
      <c r="Z7824" t="s">
        <v>12420</v>
      </c>
      <c r="AA7824" t="s">
        <v>12429</v>
      </c>
      <c r="AB7824" t="s">
        <v>12757</v>
      </c>
      <c r="AC7824">
        <v>2</v>
      </c>
      <c r="AD7824" s="123">
        <v>42825</v>
      </c>
      <c r="AE7824" t="s">
        <v>12431</v>
      </c>
      <c r="AG7824">
        <v>40008087</v>
      </c>
      <c r="AL7824" t="s">
        <v>12757</v>
      </c>
      <c r="AN7824">
        <v>3905980981</v>
      </c>
      <c r="AO7824">
        <v>16</v>
      </c>
      <c r="AP7824" t="s">
        <v>12424</v>
      </c>
      <c r="AQ7824" t="s">
        <v>11408</v>
      </c>
      <c r="AR7824">
        <v>4100</v>
      </c>
      <c r="AT7824">
        <v>0</v>
      </c>
      <c r="AV7824" t="s">
        <v>66</v>
      </c>
      <c r="AW7824">
        <v>116100</v>
      </c>
    </row>
    <row r="7825" spans="1:49" x14ac:dyDescent="0.25">
      <c r="A7825">
        <v>4100</v>
      </c>
      <c r="B7825">
        <v>30080</v>
      </c>
      <c r="C7825">
        <v>4044</v>
      </c>
      <c r="D7825">
        <v>410</v>
      </c>
      <c r="E7825" s="124" t="s">
        <v>438</v>
      </c>
      <c r="F7825" t="str">
        <f t="shared" si="136"/>
        <v>Corporate HouseUNIVERSAL BELTING RESOURCE</v>
      </c>
      <c r="G7825" s="151" t="str">
        <f t="shared" si="135"/>
        <v>Corporate House</v>
      </c>
      <c r="H7825" s="149" t="s">
        <v>9695</v>
      </c>
      <c r="I7825">
        <v>40005589</v>
      </c>
      <c r="K7825" t="s">
        <v>15949</v>
      </c>
      <c r="L7825" t="s">
        <v>15950</v>
      </c>
      <c r="M7825" t="s">
        <v>12560</v>
      </c>
      <c r="N7825">
        <v>15320</v>
      </c>
      <c r="Q7825" t="s">
        <v>12415</v>
      </c>
      <c r="R7825" t="s">
        <v>12416</v>
      </c>
      <c r="S7825" t="s">
        <v>15951</v>
      </c>
      <c r="U7825" t="s">
        <v>12418</v>
      </c>
      <c r="W7825">
        <v>11</v>
      </c>
      <c r="X7825">
        <v>2</v>
      </c>
      <c r="Y7825" t="s">
        <v>12472</v>
      </c>
      <c r="Z7825" t="s">
        <v>12420</v>
      </c>
      <c r="AA7825" t="s">
        <v>12429</v>
      </c>
      <c r="AB7825" t="s">
        <v>12757</v>
      </c>
      <c r="AC7825">
        <v>2</v>
      </c>
      <c r="AD7825" s="123">
        <v>39744</v>
      </c>
      <c r="AE7825" t="s">
        <v>12431</v>
      </c>
      <c r="AG7825">
        <v>40005589</v>
      </c>
      <c r="AL7825" t="s">
        <v>12757</v>
      </c>
      <c r="AN7825">
        <v>3905980981</v>
      </c>
      <c r="AO7825">
        <v>16</v>
      </c>
      <c r="AP7825" t="s">
        <v>12424</v>
      </c>
      <c r="AQ7825" t="s">
        <v>11408</v>
      </c>
      <c r="AR7825">
        <v>4100</v>
      </c>
      <c r="AT7825">
        <v>0</v>
      </c>
      <c r="AV7825" t="s">
        <v>66</v>
      </c>
      <c r="AW7825">
        <v>116100</v>
      </c>
    </row>
    <row r="7826" spans="1:49" x14ac:dyDescent="0.25">
      <c r="A7826">
        <v>4100</v>
      </c>
      <c r="B7826">
        <v>30060</v>
      </c>
      <c r="C7826">
        <v>4037</v>
      </c>
      <c r="D7826">
        <v>417</v>
      </c>
      <c r="E7826" s="124" t="s">
        <v>2699</v>
      </c>
      <c r="F7826" t="str">
        <f t="shared" si="136"/>
        <v>Dallas HouseFORBO SIEGLING - MANSFIELD</v>
      </c>
      <c r="G7826" s="151" t="str">
        <f t="shared" si="135"/>
        <v>Dallas House</v>
      </c>
      <c r="H7826" s="149" t="s">
        <v>3652</v>
      </c>
      <c r="I7826">
        <v>40005009</v>
      </c>
      <c r="K7826" t="s">
        <v>15952</v>
      </c>
      <c r="L7826" t="s">
        <v>15953</v>
      </c>
      <c r="M7826" t="s">
        <v>12494</v>
      </c>
      <c r="N7826">
        <v>76063</v>
      </c>
      <c r="Q7826" t="s">
        <v>12415</v>
      </c>
      <c r="R7826" t="s">
        <v>12416</v>
      </c>
      <c r="S7826" t="s">
        <v>15954</v>
      </c>
      <c r="U7826" t="s">
        <v>12418</v>
      </c>
      <c r="W7826">
        <v>30</v>
      </c>
      <c r="X7826">
        <v>4</v>
      </c>
      <c r="Y7826" t="s">
        <v>12765</v>
      </c>
      <c r="Z7826" t="s">
        <v>12420</v>
      </c>
      <c r="AA7826" t="s">
        <v>15453</v>
      </c>
      <c r="AB7826" t="s">
        <v>12422</v>
      </c>
      <c r="AC7826">
        <v>1</v>
      </c>
      <c r="AD7826" s="123">
        <v>39141</v>
      </c>
      <c r="AE7826" t="s">
        <v>13431</v>
      </c>
      <c r="AG7826">
        <v>40005009</v>
      </c>
      <c r="AL7826" t="s">
        <v>12422</v>
      </c>
      <c r="AN7826">
        <v>4443910351</v>
      </c>
      <c r="AO7826">
        <v>16</v>
      </c>
      <c r="AP7826" t="s">
        <v>12424</v>
      </c>
      <c r="AQ7826" t="s">
        <v>11408</v>
      </c>
      <c r="AR7826">
        <v>4100</v>
      </c>
      <c r="AT7826">
        <v>0</v>
      </c>
      <c r="AV7826" t="s">
        <v>15955</v>
      </c>
      <c r="AW7826">
        <v>116100</v>
      </c>
    </row>
    <row r="7827" spans="1:49" x14ac:dyDescent="0.25">
      <c r="A7827">
        <v>4100</v>
      </c>
      <c r="B7827">
        <v>30030</v>
      </c>
      <c r="C7827">
        <v>4015</v>
      </c>
      <c r="D7827">
        <v>410</v>
      </c>
      <c r="E7827" s="124" t="s">
        <v>15956</v>
      </c>
      <c r="F7827" t="str">
        <f t="shared" si="136"/>
        <v>Daniel CampbellALTERG, INC.</v>
      </c>
      <c r="G7827" s="150" t="str">
        <f t="shared" si="135"/>
        <v>Daniel Campbell</v>
      </c>
      <c r="H7827" s="149" t="s">
        <v>661</v>
      </c>
      <c r="I7827">
        <v>40006977</v>
      </c>
      <c r="K7827" t="s">
        <v>15957</v>
      </c>
      <c r="L7827" t="s">
        <v>14746</v>
      </c>
      <c r="M7827" t="s">
        <v>13237</v>
      </c>
      <c r="N7827">
        <v>94538</v>
      </c>
      <c r="Q7827" t="s">
        <v>12415</v>
      </c>
      <c r="R7827" t="s">
        <v>12416</v>
      </c>
      <c r="S7827" t="s">
        <v>15958</v>
      </c>
      <c r="U7827" t="s">
        <v>12418</v>
      </c>
      <c r="W7827">
        <v>11</v>
      </c>
      <c r="X7827">
        <v>0</v>
      </c>
      <c r="Y7827" t="s">
        <v>12472</v>
      </c>
      <c r="Z7827" t="s">
        <v>12420</v>
      </c>
      <c r="AA7827" t="s">
        <v>12429</v>
      </c>
      <c r="AB7827" t="s">
        <v>12422</v>
      </c>
      <c r="AC7827">
        <v>2</v>
      </c>
      <c r="AD7827" s="123">
        <v>41296</v>
      </c>
      <c r="AE7827" t="s">
        <v>12431</v>
      </c>
      <c r="AG7827">
        <v>40006977</v>
      </c>
      <c r="AL7827" t="s">
        <v>12422</v>
      </c>
      <c r="AN7827">
        <v>500112901</v>
      </c>
      <c r="AO7827">
        <v>16</v>
      </c>
      <c r="AP7827" t="s">
        <v>12424</v>
      </c>
      <c r="AQ7827" t="s">
        <v>11408</v>
      </c>
      <c r="AR7827">
        <v>4100</v>
      </c>
      <c r="AS7827" t="s">
        <v>12491</v>
      </c>
      <c r="AT7827">
        <v>0</v>
      </c>
      <c r="AV7827" t="s">
        <v>15959</v>
      </c>
      <c r="AW7827">
        <v>116100</v>
      </c>
    </row>
    <row r="7828" spans="1:49" x14ac:dyDescent="0.25">
      <c r="A7828">
        <v>4100</v>
      </c>
      <c r="B7828">
        <v>30030</v>
      </c>
      <c r="C7828">
        <v>4015</v>
      </c>
      <c r="D7828">
        <v>410</v>
      </c>
      <c r="E7828" s="124" t="s">
        <v>15956</v>
      </c>
      <c r="F7828" t="str">
        <f t="shared" si="136"/>
        <v>Daniel CampbellCORE INDUSTRIES</v>
      </c>
      <c r="G7828" s="150" t="str">
        <f t="shared" si="135"/>
        <v>Daniel Campbell</v>
      </c>
      <c r="H7828" s="149" t="s">
        <v>2511</v>
      </c>
      <c r="I7828">
        <v>40006431</v>
      </c>
      <c r="J7828" t="s">
        <v>15960</v>
      </c>
      <c r="K7828" t="s">
        <v>15961</v>
      </c>
      <c r="L7828" t="s">
        <v>15962</v>
      </c>
      <c r="M7828" t="s">
        <v>12484</v>
      </c>
      <c r="N7828">
        <v>98662</v>
      </c>
      <c r="Q7828" t="s">
        <v>12415</v>
      </c>
      <c r="R7828" t="s">
        <v>12416</v>
      </c>
      <c r="S7828" t="s">
        <v>15963</v>
      </c>
      <c r="U7828" t="s">
        <v>12418</v>
      </c>
      <c r="W7828">
        <v>11</v>
      </c>
      <c r="X7828">
        <v>0</v>
      </c>
      <c r="Y7828" t="s">
        <v>12472</v>
      </c>
      <c r="Z7828" t="s">
        <v>12420</v>
      </c>
      <c r="AA7828" t="s">
        <v>12429</v>
      </c>
      <c r="AB7828" t="s">
        <v>12473</v>
      </c>
      <c r="AC7828">
        <v>2</v>
      </c>
      <c r="AD7828" s="123">
        <v>40514</v>
      </c>
      <c r="AE7828" t="s">
        <v>12431</v>
      </c>
      <c r="AG7828">
        <v>40006431</v>
      </c>
      <c r="AL7828" t="s">
        <v>12473</v>
      </c>
      <c r="AN7828">
        <v>4801107801</v>
      </c>
      <c r="AO7828">
        <v>16</v>
      </c>
      <c r="AP7828" t="s">
        <v>12424</v>
      </c>
      <c r="AQ7828" t="s">
        <v>11408</v>
      </c>
      <c r="AR7828">
        <v>4100</v>
      </c>
      <c r="AT7828">
        <v>0</v>
      </c>
      <c r="AV7828" t="s">
        <v>15964</v>
      </c>
      <c r="AW7828">
        <v>116100</v>
      </c>
    </row>
    <row r="7829" spans="1:49" x14ac:dyDescent="0.25">
      <c r="A7829">
        <v>4100</v>
      </c>
      <c r="B7829">
        <v>30030</v>
      </c>
      <c r="C7829">
        <v>4015</v>
      </c>
      <c r="D7829">
        <v>413</v>
      </c>
      <c r="E7829" s="124" t="s">
        <v>15956</v>
      </c>
      <c r="F7829" t="str">
        <f t="shared" si="136"/>
        <v>Daniel CampbellCORE INDUSTRIES INC.</v>
      </c>
      <c r="G7829" s="150" t="str">
        <f t="shared" si="135"/>
        <v>Daniel Campbell</v>
      </c>
      <c r="H7829" s="149" t="s">
        <v>2512</v>
      </c>
      <c r="I7829">
        <v>40006562</v>
      </c>
      <c r="J7829" t="s">
        <v>15965</v>
      </c>
      <c r="K7829" t="s">
        <v>15966</v>
      </c>
      <c r="L7829" t="s">
        <v>15967</v>
      </c>
      <c r="M7829" t="s">
        <v>13237</v>
      </c>
      <c r="N7829">
        <v>92606</v>
      </c>
      <c r="Q7829" t="s">
        <v>12415</v>
      </c>
      <c r="R7829" t="s">
        <v>12416</v>
      </c>
      <c r="S7829" t="s">
        <v>15963</v>
      </c>
      <c r="U7829" t="s">
        <v>12418</v>
      </c>
      <c r="W7829">
        <v>11</v>
      </c>
      <c r="X7829">
        <v>0</v>
      </c>
      <c r="Y7829" t="s">
        <v>12472</v>
      </c>
      <c r="Z7829" t="s">
        <v>12420</v>
      </c>
      <c r="AA7829" t="s">
        <v>12429</v>
      </c>
      <c r="AB7829" t="s">
        <v>12473</v>
      </c>
      <c r="AC7829">
        <v>2</v>
      </c>
      <c r="AD7829" s="123">
        <v>40680</v>
      </c>
      <c r="AE7829" t="s">
        <v>12431</v>
      </c>
      <c r="AG7829">
        <v>40006562</v>
      </c>
      <c r="AL7829" t="s">
        <v>12473</v>
      </c>
      <c r="AN7829">
        <v>505963301</v>
      </c>
      <c r="AO7829">
        <v>16</v>
      </c>
      <c r="AP7829" t="s">
        <v>12424</v>
      </c>
      <c r="AQ7829" t="s">
        <v>11408</v>
      </c>
      <c r="AR7829">
        <v>4100</v>
      </c>
      <c r="AS7829" t="s">
        <v>12491</v>
      </c>
      <c r="AT7829">
        <v>0</v>
      </c>
      <c r="AV7829" t="s">
        <v>15964</v>
      </c>
      <c r="AW7829">
        <v>116100</v>
      </c>
    </row>
    <row r="7830" spans="1:49" x14ac:dyDescent="0.25">
      <c r="A7830">
        <v>4100</v>
      </c>
      <c r="B7830">
        <v>30030</v>
      </c>
      <c r="C7830">
        <v>4015</v>
      </c>
      <c r="D7830">
        <v>413</v>
      </c>
      <c r="E7830" s="124" t="s">
        <v>15956</v>
      </c>
      <c r="F7830" t="str">
        <f t="shared" si="136"/>
        <v>Daniel CampbellLAND AMERICA HEALTH &amp; FITNESS</v>
      </c>
      <c r="G7830" s="150" t="str">
        <f t="shared" si="135"/>
        <v>Daniel Campbell</v>
      </c>
      <c r="H7830" s="149" t="s">
        <v>5415</v>
      </c>
      <c r="I7830">
        <v>40006379</v>
      </c>
      <c r="J7830" t="s">
        <v>15968</v>
      </c>
      <c r="K7830" t="s">
        <v>15969</v>
      </c>
      <c r="L7830" t="s">
        <v>15970</v>
      </c>
      <c r="N7830">
        <v>361022</v>
      </c>
      <c r="Q7830" t="s">
        <v>15572</v>
      </c>
      <c r="R7830" t="s">
        <v>12416</v>
      </c>
      <c r="S7830" t="s">
        <v>15971</v>
      </c>
      <c r="U7830" t="s">
        <v>12418</v>
      </c>
      <c r="W7830">
        <v>11</v>
      </c>
      <c r="X7830">
        <v>0</v>
      </c>
      <c r="Y7830" t="s">
        <v>12472</v>
      </c>
      <c r="Z7830" t="s">
        <v>14482</v>
      </c>
      <c r="AB7830" t="s">
        <v>15972</v>
      </c>
      <c r="AC7830">
        <v>2</v>
      </c>
      <c r="AD7830" s="123">
        <v>40434</v>
      </c>
      <c r="AE7830" t="s">
        <v>12431</v>
      </c>
      <c r="AG7830">
        <v>40006379</v>
      </c>
      <c r="AL7830" t="s">
        <v>15972</v>
      </c>
      <c r="AO7830">
        <v>16</v>
      </c>
      <c r="AP7830" t="s">
        <v>12424</v>
      </c>
      <c r="AQ7830" t="s">
        <v>11408</v>
      </c>
      <c r="AR7830">
        <v>4100</v>
      </c>
      <c r="AT7830">
        <v>0</v>
      </c>
      <c r="AV7830" t="s">
        <v>15973</v>
      </c>
      <c r="AW7830">
        <v>116100</v>
      </c>
    </row>
    <row r="7831" spans="1:49" x14ac:dyDescent="0.25">
      <c r="A7831">
        <v>4100</v>
      </c>
      <c r="B7831">
        <v>30030</v>
      </c>
      <c r="C7831">
        <v>4015</v>
      </c>
      <c r="D7831">
        <v>413</v>
      </c>
      <c r="E7831" s="124" t="s">
        <v>15956</v>
      </c>
      <c r="F7831" t="str">
        <f t="shared" si="136"/>
        <v>Daniel CampbellLEIDOS OAK RIDGE</v>
      </c>
      <c r="G7831" s="150" t="str">
        <f t="shared" si="135"/>
        <v>Daniel Campbell</v>
      </c>
      <c r="H7831" s="149" t="s">
        <v>5476</v>
      </c>
      <c r="I7831">
        <v>40002409</v>
      </c>
      <c r="J7831" t="s">
        <v>15974</v>
      </c>
      <c r="K7831" t="s">
        <v>15975</v>
      </c>
      <c r="L7831" t="s">
        <v>15976</v>
      </c>
      <c r="M7831" t="s">
        <v>12703</v>
      </c>
      <c r="N7831">
        <v>37830</v>
      </c>
      <c r="Q7831" t="s">
        <v>12415</v>
      </c>
      <c r="R7831" t="s">
        <v>12416</v>
      </c>
      <c r="S7831" t="s">
        <v>15977</v>
      </c>
      <c r="U7831" t="s">
        <v>12418</v>
      </c>
      <c r="W7831">
        <v>11</v>
      </c>
      <c r="X7831">
        <v>0</v>
      </c>
      <c r="Y7831" t="s">
        <v>12419</v>
      </c>
      <c r="Z7831" t="s">
        <v>12420</v>
      </c>
      <c r="AA7831" t="s">
        <v>12421</v>
      </c>
      <c r="AB7831" t="s">
        <v>12757</v>
      </c>
      <c r="AC7831">
        <v>2</v>
      </c>
      <c r="AD7831" s="123">
        <v>39111</v>
      </c>
      <c r="AE7831" t="s">
        <v>12423</v>
      </c>
      <c r="AG7831">
        <v>40002409</v>
      </c>
      <c r="AL7831" t="s">
        <v>12757</v>
      </c>
      <c r="AN7831">
        <v>4300106601</v>
      </c>
      <c r="AO7831">
        <v>16</v>
      </c>
      <c r="AP7831" t="s">
        <v>12424</v>
      </c>
      <c r="AQ7831" t="s">
        <v>11408</v>
      </c>
      <c r="AR7831">
        <v>4100</v>
      </c>
      <c r="AT7831">
        <v>2005</v>
      </c>
      <c r="AV7831" t="s">
        <v>15978</v>
      </c>
      <c r="AW7831">
        <v>116100</v>
      </c>
    </row>
    <row r="7832" spans="1:49" x14ac:dyDescent="0.25">
      <c r="A7832">
        <v>4100</v>
      </c>
      <c r="B7832">
        <v>30030</v>
      </c>
      <c r="C7832">
        <v>4015</v>
      </c>
      <c r="D7832">
        <v>410</v>
      </c>
      <c r="E7832" s="124" t="s">
        <v>15956</v>
      </c>
      <c r="F7832" t="str">
        <f t="shared" si="136"/>
        <v>Daniel CampbellPARAMOUNT FITNESS CORP.</v>
      </c>
      <c r="G7832" s="150" t="str">
        <f t="shared" si="135"/>
        <v>Daniel Campbell</v>
      </c>
      <c r="H7832" s="149" t="s">
        <v>7188</v>
      </c>
      <c r="I7832">
        <v>40003566</v>
      </c>
      <c r="K7832" t="s">
        <v>15979</v>
      </c>
      <c r="L7832" t="s">
        <v>15620</v>
      </c>
      <c r="M7832" t="s">
        <v>13237</v>
      </c>
      <c r="N7832" t="s">
        <v>15980</v>
      </c>
      <c r="Q7832" t="s">
        <v>12415</v>
      </c>
      <c r="R7832" t="s">
        <v>12416</v>
      </c>
      <c r="S7832" t="s">
        <v>15981</v>
      </c>
      <c r="U7832" t="s">
        <v>12418</v>
      </c>
      <c r="W7832">
        <v>11</v>
      </c>
      <c r="X7832">
        <v>0</v>
      </c>
      <c r="Y7832" t="s">
        <v>12472</v>
      </c>
      <c r="Z7832" t="s">
        <v>12420</v>
      </c>
      <c r="AA7832" t="s">
        <v>12421</v>
      </c>
      <c r="AB7832" t="s">
        <v>12422</v>
      </c>
      <c r="AC7832">
        <v>2</v>
      </c>
      <c r="AD7832" s="123">
        <v>39111</v>
      </c>
      <c r="AE7832" t="s">
        <v>12423</v>
      </c>
      <c r="AG7832">
        <v>40003566</v>
      </c>
      <c r="AL7832" t="s">
        <v>12422</v>
      </c>
      <c r="AN7832">
        <v>503781661</v>
      </c>
      <c r="AO7832">
        <v>16</v>
      </c>
      <c r="AP7832" t="s">
        <v>12424</v>
      </c>
      <c r="AQ7832" t="s">
        <v>11408</v>
      </c>
      <c r="AR7832">
        <v>4100</v>
      </c>
      <c r="AS7832" t="s">
        <v>12491</v>
      </c>
      <c r="AT7832">
        <v>0</v>
      </c>
      <c r="AV7832" t="s">
        <v>15982</v>
      </c>
      <c r="AW7832">
        <v>116100</v>
      </c>
    </row>
    <row r="7833" spans="1:49" x14ac:dyDescent="0.25">
      <c r="A7833">
        <v>4100</v>
      </c>
      <c r="B7833">
        <v>30030</v>
      </c>
      <c r="C7833">
        <v>4038</v>
      </c>
      <c r="D7833">
        <v>410</v>
      </c>
      <c r="E7833" s="124" t="s">
        <v>15956</v>
      </c>
      <c r="F7833" t="str">
        <f t="shared" si="136"/>
        <v>Daniel CampbellPRECOR, USA</v>
      </c>
      <c r="G7833" s="150" t="str">
        <f t="shared" si="135"/>
        <v>Daniel Campbell</v>
      </c>
      <c r="H7833" s="149" t="s">
        <v>7535</v>
      </c>
      <c r="I7833">
        <v>40000335</v>
      </c>
      <c r="J7833" t="s">
        <v>15983</v>
      </c>
      <c r="K7833" t="s">
        <v>15984</v>
      </c>
      <c r="L7833" t="s">
        <v>15985</v>
      </c>
      <c r="M7833" t="s">
        <v>12484</v>
      </c>
      <c r="N7833" t="s">
        <v>15986</v>
      </c>
      <c r="Q7833" t="s">
        <v>12415</v>
      </c>
      <c r="R7833" t="s">
        <v>12416</v>
      </c>
      <c r="S7833">
        <v>4254869292</v>
      </c>
      <c r="U7833" t="s">
        <v>12418</v>
      </c>
      <c r="W7833">
        <v>11</v>
      </c>
      <c r="X7833">
        <v>0</v>
      </c>
      <c r="Y7833" t="s">
        <v>13389</v>
      </c>
      <c r="Z7833" t="s">
        <v>12420</v>
      </c>
      <c r="AA7833" t="s">
        <v>12421</v>
      </c>
      <c r="AB7833" t="s">
        <v>12422</v>
      </c>
      <c r="AC7833">
        <v>2</v>
      </c>
      <c r="AD7833" s="123">
        <v>39111</v>
      </c>
      <c r="AE7833" t="s">
        <v>12423</v>
      </c>
      <c r="AG7833">
        <v>40000335</v>
      </c>
      <c r="AL7833" t="s">
        <v>12422</v>
      </c>
      <c r="AN7833">
        <v>4803313301</v>
      </c>
      <c r="AO7833">
        <v>16</v>
      </c>
      <c r="AP7833" t="s">
        <v>12424</v>
      </c>
      <c r="AQ7833" t="s">
        <v>11408</v>
      </c>
      <c r="AR7833">
        <v>4100</v>
      </c>
      <c r="AT7833">
        <v>2005</v>
      </c>
      <c r="AV7833" t="s">
        <v>15987</v>
      </c>
      <c r="AW7833">
        <v>116100</v>
      </c>
    </row>
    <row r="7834" spans="1:49" x14ac:dyDescent="0.25">
      <c r="D7834">
        <v>410</v>
      </c>
      <c r="E7834" s="124" t="s">
        <v>15956</v>
      </c>
      <c r="F7834" t="str">
        <f t="shared" si="136"/>
        <v>Daniel CampbellPROSPECT QUOTE AND N/C TEST</v>
      </c>
      <c r="G7834" s="150" t="str">
        <f t="shared" si="135"/>
        <v>Daniel Campbell</v>
      </c>
      <c r="H7834" s="149" t="s">
        <v>7645</v>
      </c>
      <c r="I7834">
        <v>40404010</v>
      </c>
      <c r="AD7834" s="123"/>
    </row>
    <row r="7835" spans="1:49" x14ac:dyDescent="0.25">
      <c r="A7835">
        <v>4100</v>
      </c>
      <c r="B7835">
        <v>30030</v>
      </c>
      <c r="C7835">
        <v>4015</v>
      </c>
      <c r="D7835">
        <v>413</v>
      </c>
      <c r="E7835" s="124" t="s">
        <v>15956</v>
      </c>
      <c r="F7835" t="str">
        <f t="shared" si="136"/>
        <v>Daniel CampbellRIDGELINE ENGINEERING COMPANY</v>
      </c>
      <c r="G7835" s="150" t="str">
        <f t="shared" si="135"/>
        <v>Daniel Campbell</v>
      </c>
      <c r="H7835" s="149" t="s">
        <v>7955</v>
      </c>
      <c r="I7835">
        <v>40006772</v>
      </c>
      <c r="K7835" t="s">
        <v>15988</v>
      </c>
      <c r="L7835" t="s">
        <v>15989</v>
      </c>
      <c r="M7835" t="s">
        <v>13237</v>
      </c>
      <c r="N7835">
        <v>92081</v>
      </c>
      <c r="Q7835" t="s">
        <v>12415</v>
      </c>
      <c r="R7835" t="s">
        <v>12416</v>
      </c>
      <c r="S7835" t="s">
        <v>15990</v>
      </c>
      <c r="U7835" t="s">
        <v>12418</v>
      </c>
      <c r="W7835">
        <v>11</v>
      </c>
      <c r="X7835">
        <v>0</v>
      </c>
      <c r="Y7835" t="s">
        <v>12419</v>
      </c>
      <c r="Z7835" t="s">
        <v>12420</v>
      </c>
      <c r="AA7835" t="s">
        <v>12429</v>
      </c>
      <c r="AB7835" t="s">
        <v>12422</v>
      </c>
      <c r="AC7835">
        <v>2</v>
      </c>
      <c r="AD7835" s="123">
        <v>40974</v>
      </c>
      <c r="AE7835" t="s">
        <v>12431</v>
      </c>
      <c r="AG7835">
        <v>40006772</v>
      </c>
      <c r="AL7835" t="s">
        <v>12422</v>
      </c>
      <c r="AN7835">
        <v>507337001</v>
      </c>
      <c r="AO7835">
        <v>16</v>
      </c>
      <c r="AP7835" t="s">
        <v>12424</v>
      </c>
      <c r="AQ7835" t="s">
        <v>11408</v>
      </c>
      <c r="AR7835">
        <v>4100</v>
      </c>
      <c r="AT7835">
        <v>0</v>
      </c>
      <c r="AV7835" t="s">
        <v>15991</v>
      </c>
      <c r="AW7835">
        <v>116100</v>
      </c>
    </row>
    <row r="7836" spans="1:49" x14ac:dyDescent="0.25">
      <c r="A7836">
        <v>4100</v>
      </c>
      <c r="B7836">
        <v>30030</v>
      </c>
      <c r="C7836">
        <v>4015</v>
      </c>
      <c r="D7836">
        <v>413</v>
      </c>
      <c r="E7836" s="124" t="s">
        <v>15956</v>
      </c>
      <c r="F7836" t="str">
        <f t="shared" si="136"/>
        <v>Daniel CampbellVISTA INDUSTRIAL PRODUCTS, INC.</v>
      </c>
      <c r="G7836" s="150" t="str">
        <f t="shared" si="135"/>
        <v>Daniel Campbell</v>
      </c>
      <c r="H7836" s="149" t="s">
        <v>10687</v>
      </c>
      <c r="I7836">
        <v>40008426</v>
      </c>
      <c r="K7836" t="s">
        <v>15992</v>
      </c>
      <c r="L7836" t="s">
        <v>15989</v>
      </c>
      <c r="M7836" t="s">
        <v>13237</v>
      </c>
      <c r="N7836">
        <v>92081</v>
      </c>
      <c r="Q7836" t="s">
        <v>12415</v>
      </c>
      <c r="R7836" t="s">
        <v>12416</v>
      </c>
      <c r="S7836" t="s">
        <v>15993</v>
      </c>
      <c r="U7836" t="s">
        <v>12418</v>
      </c>
      <c r="W7836">
        <v>11</v>
      </c>
      <c r="X7836">
        <v>0</v>
      </c>
      <c r="Y7836" t="s">
        <v>12419</v>
      </c>
      <c r="Z7836" t="s">
        <v>12420</v>
      </c>
      <c r="AA7836" t="s">
        <v>12429</v>
      </c>
      <c r="AB7836" t="s">
        <v>15994</v>
      </c>
      <c r="AC7836">
        <v>2</v>
      </c>
      <c r="AD7836" s="123">
        <v>43300</v>
      </c>
      <c r="AE7836" t="s">
        <v>12431</v>
      </c>
      <c r="AG7836">
        <v>40008426</v>
      </c>
      <c r="AL7836" t="s">
        <v>15994</v>
      </c>
      <c r="AN7836">
        <v>507337001</v>
      </c>
      <c r="AO7836">
        <v>16</v>
      </c>
      <c r="AP7836" t="s">
        <v>12424</v>
      </c>
      <c r="AQ7836" t="s">
        <v>11408</v>
      </c>
      <c r="AR7836">
        <v>4100</v>
      </c>
      <c r="AT7836">
        <v>0</v>
      </c>
      <c r="AV7836" t="s">
        <v>15995</v>
      </c>
      <c r="AW7836">
        <v>116100</v>
      </c>
    </row>
    <row r="7837" spans="1:49" x14ac:dyDescent="0.25">
      <c r="A7837">
        <v>4100</v>
      </c>
      <c r="B7837">
        <v>30040</v>
      </c>
      <c r="C7837">
        <v>4030</v>
      </c>
      <c r="D7837">
        <v>415</v>
      </c>
      <c r="E7837" s="124" t="s">
        <v>15996</v>
      </c>
      <c r="F7837" t="str">
        <f t="shared" si="136"/>
        <v>Dave Rukavina3M ACCOUNTS PAYABLE</v>
      </c>
      <c r="G7837" s="150" t="str">
        <f t="shared" si="135"/>
        <v>Dave Rukavina</v>
      </c>
      <c r="H7837" s="149" t="s">
        <v>270</v>
      </c>
      <c r="I7837">
        <v>40002219</v>
      </c>
      <c r="J7837" t="s">
        <v>15997</v>
      </c>
      <c r="L7837" t="s">
        <v>15238</v>
      </c>
      <c r="M7837" t="s">
        <v>12976</v>
      </c>
      <c r="O7837">
        <v>33121</v>
      </c>
      <c r="P7837" t="s">
        <v>15239</v>
      </c>
      <c r="Q7837" t="s">
        <v>12415</v>
      </c>
      <c r="R7837" t="s">
        <v>12416</v>
      </c>
      <c r="S7837" t="s">
        <v>15998</v>
      </c>
      <c r="U7837" t="s">
        <v>12418</v>
      </c>
      <c r="W7837">
        <v>11</v>
      </c>
      <c r="X7837">
        <v>1</v>
      </c>
      <c r="Y7837" t="s">
        <v>12419</v>
      </c>
      <c r="Z7837" t="s">
        <v>12420</v>
      </c>
      <c r="AA7837" t="s">
        <v>12421</v>
      </c>
      <c r="AB7837" t="s">
        <v>12473</v>
      </c>
      <c r="AC7837">
        <v>2</v>
      </c>
      <c r="AD7837" s="123">
        <v>39111</v>
      </c>
      <c r="AE7837" t="s">
        <v>12423</v>
      </c>
      <c r="AG7837">
        <v>40002219</v>
      </c>
      <c r="AL7837" t="s">
        <v>12473</v>
      </c>
      <c r="AN7837">
        <v>2412310701</v>
      </c>
      <c r="AO7837">
        <v>16</v>
      </c>
      <c r="AP7837" t="s">
        <v>12424</v>
      </c>
      <c r="AQ7837" t="s">
        <v>11408</v>
      </c>
      <c r="AR7837">
        <v>4100</v>
      </c>
      <c r="AT7837">
        <v>2005</v>
      </c>
      <c r="AV7837" t="s">
        <v>267</v>
      </c>
      <c r="AW7837">
        <v>116100</v>
      </c>
    </row>
    <row r="7838" spans="1:49" x14ac:dyDescent="0.25">
      <c r="A7838">
        <v>4100</v>
      </c>
      <c r="B7838">
        <v>30040</v>
      </c>
      <c r="C7838">
        <v>4030</v>
      </c>
      <c r="D7838">
        <v>415</v>
      </c>
      <c r="E7838" s="124" t="s">
        <v>15996</v>
      </c>
      <c r="F7838" t="str">
        <f t="shared" si="136"/>
        <v>Dave Rukavina3M COMPANY (KNOXVILLE IA)</v>
      </c>
      <c r="G7838" s="150" t="str">
        <f t="shared" si="135"/>
        <v>Dave Rukavina</v>
      </c>
      <c r="H7838" s="149" t="s">
        <v>281</v>
      </c>
      <c r="I7838">
        <v>40004370</v>
      </c>
      <c r="J7838" t="s">
        <v>12492</v>
      </c>
      <c r="K7838" t="s">
        <v>15245</v>
      </c>
      <c r="L7838" t="s">
        <v>15238</v>
      </c>
      <c r="M7838" t="s">
        <v>12976</v>
      </c>
      <c r="N7838" t="s">
        <v>15999</v>
      </c>
      <c r="Q7838" t="s">
        <v>12415</v>
      </c>
      <c r="R7838" t="s">
        <v>12416</v>
      </c>
      <c r="S7838" t="s">
        <v>16000</v>
      </c>
      <c r="U7838" t="s">
        <v>12418</v>
      </c>
      <c r="W7838">
        <v>11</v>
      </c>
      <c r="X7838">
        <v>1</v>
      </c>
      <c r="Y7838" t="s">
        <v>12472</v>
      </c>
      <c r="Z7838" t="s">
        <v>12420</v>
      </c>
      <c r="AA7838" t="s">
        <v>12421</v>
      </c>
      <c r="AB7838" t="s">
        <v>12422</v>
      </c>
      <c r="AC7838">
        <v>2</v>
      </c>
      <c r="AD7838" s="123">
        <v>39111</v>
      </c>
      <c r="AE7838" t="s">
        <v>12423</v>
      </c>
      <c r="AG7838">
        <v>40004370</v>
      </c>
      <c r="AL7838" t="s">
        <v>12422</v>
      </c>
      <c r="AN7838">
        <v>2412310701</v>
      </c>
      <c r="AO7838">
        <v>16</v>
      </c>
      <c r="AP7838" t="s">
        <v>12424</v>
      </c>
      <c r="AQ7838" t="s">
        <v>11408</v>
      </c>
      <c r="AR7838">
        <v>4100</v>
      </c>
      <c r="AT7838">
        <v>0</v>
      </c>
      <c r="AV7838" t="s">
        <v>267</v>
      </c>
      <c r="AW7838">
        <v>116100</v>
      </c>
    </row>
    <row r="7839" spans="1:49" x14ac:dyDescent="0.25">
      <c r="A7839">
        <v>4100</v>
      </c>
      <c r="B7839">
        <v>30040</v>
      </c>
      <c r="C7839">
        <v>4030</v>
      </c>
      <c r="D7839">
        <v>415</v>
      </c>
      <c r="E7839" s="124" t="s">
        <v>15996</v>
      </c>
      <c r="F7839" t="str">
        <f t="shared" si="136"/>
        <v>Dave RukavinaA C SUPPLY DIV. OF KAMAN</v>
      </c>
      <c r="G7839" s="150" t="str">
        <f t="shared" si="135"/>
        <v>Dave Rukavina</v>
      </c>
      <c r="H7839" s="149" t="s">
        <v>312</v>
      </c>
      <c r="I7839">
        <v>40002191</v>
      </c>
      <c r="K7839" t="s">
        <v>16001</v>
      </c>
      <c r="L7839" t="s">
        <v>16002</v>
      </c>
      <c r="M7839" t="s">
        <v>12981</v>
      </c>
      <c r="N7839" t="s">
        <v>16003</v>
      </c>
      <c r="Q7839" t="s">
        <v>12415</v>
      </c>
      <c r="R7839" t="s">
        <v>12416</v>
      </c>
      <c r="U7839" t="s">
        <v>12418</v>
      </c>
      <c r="W7839">
        <v>11</v>
      </c>
      <c r="X7839">
        <v>2</v>
      </c>
      <c r="Y7839" t="s">
        <v>12419</v>
      </c>
      <c r="Z7839" t="s">
        <v>12420</v>
      </c>
      <c r="AA7839" t="s">
        <v>12421</v>
      </c>
      <c r="AB7839" t="s">
        <v>12422</v>
      </c>
      <c r="AC7839">
        <v>2</v>
      </c>
      <c r="AD7839" s="123">
        <v>39111</v>
      </c>
      <c r="AE7839" t="s">
        <v>12423</v>
      </c>
      <c r="AG7839">
        <v>40002191</v>
      </c>
      <c r="AL7839" t="s">
        <v>12422</v>
      </c>
      <c r="AN7839">
        <v>1603306201</v>
      </c>
      <c r="AO7839">
        <v>16</v>
      </c>
      <c r="AP7839" t="s">
        <v>12424</v>
      </c>
      <c r="AQ7839" t="s">
        <v>11408</v>
      </c>
      <c r="AR7839">
        <v>4100</v>
      </c>
      <c r="AS7839" t="s">
        <v>12491</v>
      </c>
      <c r="AT7839">
        <v>0</v>
      </c>
      <c r="AV7839" t="s">
        <v>16004</v>
      </c>
      <c r="AW7839">
        <v>116100</v>
      </c>
    </row>
    <row r="7840" spans="1:49" x14ac:dyDescent="0.25">
      <c r="A7840">
        <v>4100</v>
      </c>
      <c r="B7840">
        <v>30040</v>
      </c>
      <c r="C7840">
        <v>4030</v>
      </c>
      <c r="D7840">
        <v>415</v>
      </c>
      <c r="E7840" s="124" t="s">
        <v>15996</v>
      </c>
      <c r="F7840" t="str">
        <f t="shared" si="136"/>
        <v>Dave RukavinaADM MILLING - CARTHAGE</v>
      </c>
      <c r="G7840" s="150" t="str">
        <f t="shared" si="135"/>
        <v>Dave Rukavina</v>
      </c>
      <c r="H7840" s="149" t="s">
        <v>455</v>
      </c>
      <c r="I7840">
        <v>40004323</v>
      </c>
      <c r="J7840" t="s">
        <v>16005</v>
      </c>
      <c r="K7840" t="s">
        <v>16006</v>
      </c>
      <c r="L7840" t="s">
        <v>16007</v>
      </c>
      <c r="M7840" t="s">
        <v>13327</v>
      </c>
      <c r="N7840" t="s">
        <v>16008</v>
      </c>
      <c r="Q7840" t="s">
        <v>12415</v>
      </c>
      <c r="R7840" t="s">
        <v>12416</v>
      </c>
      <c r="S7840" t="s">
        <v>16009</v>
      </c>
      <c r="U7840" t="s">
        <v>12418</v>
      </c>
      <c r="W7840">
        <v>11</v>
      </c>
      <c r="X7840">
        <v>1</v>
      </c>
      <c r="Y7840" t="s">
        <v>12419</v>
      </c>
      <c r="Z7840" t="s">
        <v>12420</v>
      </c>
      <c r="AA7840" t="s">
        <v>12421</v>
      </c>
      <c r="AB7840" t="s">
        <v>12422</v>
      </c>
      <c r="AC7840">
        <v>2</v>
      </c>
      <c r="AD7840" s="123">
        <v>39111</v>
      </c>
      <c r="AE7840" t="s">
        <v>12423</v>
      </c>
      <c r="AG7840">
        <v>40004323</v>
      </c>
      <c r="AL7840" t="s">
        <v>12422</v>
      </c>
      <c r="AN7840">
        <v>2609702301</v>
      </c>
      <c r="AO7840">
        <v>16</v>
      </c>
      <c r="AP7840" t="s">
        <v>12424</v>
      </c>
      <c r="AQ7840" t="s">
        <v>11408</v>
      </c>
      <c r="AR7840">
        <v>4100</v>
      </c>
      <c r="AS7840" t="s">
        <v>12491</v>
      </c>
      <c r="AT7840">
        <v>0</v>
      </c>
      <c r="AV7840" t="s">
        <v>16010</v>
      </c>
      <c r="AW7840">
        <v>116100</v>
      </c>
    </row>
    <row r="7841" spans="1:49" x14ac:dyDescent="0.25">
      <c r="A7841">
        <v>4100</v>
      </c>
      <c r="B7841">
        <v>30040</v>
      </c>
      <c r="C7841">
        <v>4030</v>
      </c>
      <c r="D7841">
        <v>415</v>
      </c>
      <c r="E7841" s="124" t="s">
        <v>15996</v>
      </c>
      <c r="F7841" t="str">
        <f t="shared" si="136"/>
        <v>Dave RukavinaADM MILLING - DODGE CITY</v>
      </c>
      <c r="G7841" s="150" t="str">
        <f t="shared" si="135"/>
        <v>Dave Rukavina</v>
      </c>
      <c r="H7841" s="149" t="s">
        <v>456</v>
      </c>
      <c r="I7841">
        <v>40004383</v>
      </c>
      <c r="K7841" t="s">
        <v>15887</v>
      </c>
      <c r="L7841" t="s">
        <v>16011</v>
      </c>
      <c r="M7841" t="s">
        <v>13999</v>
      </c>
      <c r="N7841" t="s">
        <v>16012</v>
      </c>
      <c r="Q7841" t="s">
        <v>12415</v>
      </c>
      <c r="R7841" t="s">
        <v>12416</v>
      </c>
      <c r="S7841" t="s">
        <v>16013</v>
      </c>
      <c r="U7841" t="s">
        <v>12418</v>
      </c>
      <c r="W7841">
        <v>11</v>
      </c>
      <c r="X7841">
        <v>1</v>
      </c>
      <c r="Y7841" t="s">
        <v>12419</v>
      </c>
      <c r="Z7841" t="s">
        <v>12420</v>
      </c>
      <c r="AA7841" t="s">
        <v>12421</v>
      </c>
      <c r="AB7841" t="s">
        <v>12422</v>
      </c>
      <c r="AC7841">
        <v>2</v>
      </c>
      <c r="AD7841" s="123">
        <v>39111</v>
      </c>
      <c r="AE7841" t="s">
        <v>12423</v>
      </c>
      <c r="AG7841">
        <v>40004383</v>
      </c>
      <c r="AL7841" t="s">
        <v>12422</v>
      </c>
      <c r="AN7841">
        <v>1705702001</v>
      </c>
      <c r="AO7841">
        <v>16</v>
      </c>
      <c r="AP7841" t="s">
        <v>12424</v>
      </c>
      <c r="AQ7841" t="s">
        <v>11408</v>
      </c>
      <c r="AR7841">
        <v>4100</v>
      </c>
      <c r="AS7841" t="s">
        <v>12491</v>
      </c>
      <c r="AT7841">
        <v>0</v>
      </c>
      <c r="AV7841" t="s">
        <v>16010</v>
      </c>
      <c r="AW7841">
        <v>116100</v>
      </c>
    </row>
    <row r="7842" spans="1:49" x14ac:dyDescent="0.25">
      <c r="A7842">
        <v>4100</v>
      </c>
      <c r="B7842">
        <v>30040</v>
      </c>
      <c r="C7842">
        <v>4030</v>
      </c>
      <c r="D7842">
        <v>415</v>
      </c>
      <c r="E7842" s="124" t="s">
        <v>15996</v>
      </c>
      <c r="F7842" t="str">
        <f t="shared" si="136"/>
        <v>Dave RukavinaADVANCED FABRICATION &amp; CONSTRUCTION</v>
      </c>
      <c r="G7842" s="150" t="str">
        <f t="shared" si="135"/>
        <v>Dave Rukavina</v>
      </c>
      <c r="H7842" s="149" t="s">
        <v>472</v>
      </c>
      <c r="I7842">
        <v>40007597</v>
      </c>
      <c r="J7842" t="s">
        <v>16014</v>
      </c>
      <c r="K7842" t="s">
        <v>16015</v>
      </c>
      <c r="L7842" t="s">
        <v>16016</v>
      </c>
      <c r="M7842" t="s">
        <v>12981</v>
      </c>
      <c r="N7842">
        <v>50428</v>
      </c>
      <c r="Q7842" t="s">
        <v>12415</v>
      </c>
      <c r="R7842" t="s">
        <v>12416</v>
      </c>
      <c r="S7842" t="s">
        <v>16017</v>
      </c>
      <c r="U7842" t="s">
        <v>12418</v>
      </c>
      <c r="W7842">
        <v>11</v>
      </c>
      <c r="X7842">
        <v>0</v>
      </c>
      <c r="Y7842" t="s">
        <v>12419</v>
      </c>
      <c r="Z7842" t="s">
        <v>12420</v>
      </c>
      <c r="AA7842" t="s">
        <v>12429</v>
      </c>
      <c r="AB7842" t="s">
        <v>12422</v>
      </c>
      <c r="AC7842">
        <v>2</v>
      </c>
      <c r="AD7842" s="123">
        <v>42151</v>
      </c>
      <c r="AE7842" t="s">
        <v>12431</v>
      </c>
      <c r="AG7842">
        <v>40007597</v>
      </c>
      <c r="AL7842" t="s">
        <v>12422</v>
      </c>
      <c r="AN7842">
        <v>1603302301</v>
      </c>
      <c r="AO7842">
        <v>16</v>
      </c>
      <c r="AP7842" t="s">
        <v>12424</v>
      </c>
      <c r="AQ7842" t="s">
        <v>11408</v>
      </c>
      <c r="AR7842">
        <v>4100</v>
      </c>
      <c r="AT7842">
        <v>0</v>
      </c>
      <c r="AV7842" t="s">
        <v>12462</v>
      </c>
      <c r="AW7842">
        <v>116100</v>
      </c>
    </row>
    <row r="7843" spans="1:49" x14ac:dyDescent="0.25">
      <c r="A7843">
        <v>4100</v>
      </c>
      <c r="B7843">
        <v>30040</v>
      </c>
      <c r="C7843">
        <v>4030</v>
      </c>
      <c r="D7843">
        <v>415</v>
      </c>
      <c r="E7843" s="124" t="s">
        <v>15996</v>
      </c>
      <c r="F7843" t="str">
        <f t="shared" si="136"/>
        <v>Dave RukavinaALL-STATE INDUSTRIES, INC. - LEWISV</v>
      </c>
      <c r="G7843" s="150" t="str">
        <f t="shared" si="135"/>
        <v>Dave Rukavina</v>
      </c>
      <c r="H7843" s="149" t="s">
        <v>637</v>
      </c>
      <c r="I7843">
        <v>40001810</v>
      </c>
      <c r="K7843" t="s">
        <v>16018</v>
      </c>
      <c r="L7843" t="s">
        <v>16019</v>
      </c>
      <c r="M7843" t="s">
        <v>12981</v>
      </c>
      <c r="N7843" t="s">
        <v>16020</v>
      </c>
      <c r="Q7843" t="s">
        <v>12415</v>
      </c>
      <c r="R7843" t="s">
        <v>12416</v>
      </c>
      <c r="S7843" t="s">
        <v>16021</v>
      </c>
      <c r="U7843" t="s">
        <v>12418</v>
      </c>
      <c r="W7843">
        <v>11</v>
      </c>
      <c r="X7843">
        <v>2</v>
      </c>
      <c r="Y7843" t="s">
        <v>12419</v>
      </c>
      <c r="Z7843" t="s">
        <v>12420</v>
      </c>
      <c r="AA7843" t="s">
        <v>12421</v>
      </c>
      <c r="AB7843" t="s">
        <v>12422</v>
      </c>
      <c r="AC7843">
        <v>2</v>
      </c>
      <c r="AD7843" s="123">
        <v>39111</v>
      </c>
      <c r="AE7843" t="s">
        <v>12423</v>
      </c>
      <c r="AG7843">
        <v>40001810</v>
      </c>
      <c r="AL7843" t="s">
        <v>12422</v>
      </c>
      <c r="AN7843">
        <v>1615310101</v>
      </c>
      <c r="AO7843">
        <v>16</v>
      </c>
      <c r="AP7843" t="s">
        <v>12424</v>
      </c>
      <c r="AQ7843" t="s">
        <v>11408</v>
      </c>
      <c r="AR7843">
        <v>4100</v>
      </c>
      <c r="AT7843">
        <v>2005</v>
      </c>
      <c r="AV7843" t="s">
        <v>16022</v>
      </c>
      <c r="AW7843">
        <v>116100</v>
      </c>
    </row>
    <row r="7844" spans="1:49" x14ac:dyDescent="0.25">
      <c r="A7844">
        <v>4100</v>
      </c>
      <c r="B7844">
        <v>30040</v>
      </c>
      <c r="C7844">
        <v>4030</v>
      </c>
      <c r="D7844">
        <v>415</v>
      </c>
      <c r="E7844" s="124" t="s">
        <v>15996</v>
      </c>
      <c r="F7844" t="str">
        <f t="shared" si="136"/>
        <v>Dave RukavinaALL-STATE INDUSTRIES, INC.-W. DES M</v>
      </c>
      <c r="G7844" s="150" t="str">
        <f t="shared" si="135"/>
        <v>Dave Rukavina</v>
      </c>
      <c r="H7844" s="149" t="s">
        <v>638</v>
      </c>
      <c r="I7844">
        <v>40001914</v>
      </c>
      <c r="K7844" t="s">
        <v>16023</v>
      </c>
      <c r="L7844" t="s">
        <v>16019</v>
      </c>
      <c r="M7844" t="s">
        <v>12981</v>
      </c>
      <c r="N7844" t="s">
        <v>16024</v>
      </c>
      <c r="Q7844" t="s">
        <v>12415</v>
      </c>
      <c r="R7844" t="s">
        <v>12416</v>
      </c>
      <c r="S7844" t="s">
        <v>16025</v>
      </c>
      <c r="U7844" t="s">
        <v>12418</v>
      </c>
      <c r="W7844">
        <v>11</v>
      </c>
      <c r="X7844">
        <v>2</v>
      </c>
      <c r="Y7844" t="s">
        <v>12472</v>
      </c>
      <c r="Z7844" t="s">
        <v>12420</v>
      </c>
      <c r="AA7844" t="s">
        <v>12421</v>
      </c>
      <c r="AB7844" t="s">
        <v>12422</v>
      </c>
      <c r="AC7844">
        <v>2</v>
      </c>
      <c r="AD7844" s="123">
        <v>39111</v>
      </c>
      <c r="AE7844" t="s">
        <v>12423</v>
      </c>
      <c r="AG7844">
        <v>40001914</v>
      </c>
      <c r="AL7844" t="s">
        <v>12422</v>
      </c>
      <c r="AN7844">
        <v>1615310101</v>
      </c>
      <c r="AO7844">
        <v>16</v>
      </c>
      <c r="AP7844" t="s">
        <v>12424</v>
      </c>
      <c r="AQ7844" t="s">
        <v>11408</v>
      </c>
      <c r="AR7844">
        <v>4100</v>
      </c>
      <c r="AS7844" t="s">
        <v>12491</v>
      </c>
      <c r="AT7844">
        <v>2005</v>
      </c>
      <c r="AV7844" t="s">
        <v>16022</v>
      </c>
      <c r="AW7844">
        <v>116100</v>
      </c>
    </row>
    <row r="7845" spans="1:49" x14ac:dyDescent="0.25">
      <c r="A7845">
        <v>4100</v>
      </c>
      <c r="B7845">
        <v>30040</v>
      </c>
      <c r="C7845">
        <v>4030</v>
      </c>
      <c r="D7845">
        <v>415</v>
      </c>
      <c r="E7845" s="124" t="s">
        <v>15996</v>
      </c>
      <c r="F7845" t="str">
        <f t="shared" si="136"/>
        <v>Dave RukavinaAMERICAN MACHINE WORKS, INC.</v>
      </c>
      <c r="G7845" s="150" t="str">
        <f t="shared" si="135"/>
        <v>Dave Rukavina</v>
      </c>
      <c r="H7845" s="149" t="s">
        <v>837</v>
      </c>
      <c r="I7845">
        <v>40005396</v>
      </c>
      <c r="K7845" t="s">
        <v>16026</v>
      </c>
      <c r="L7845" t="s">
        <v>15294</v>
      </c>
      <c r="M7845" t="s">
        <v>15295</v>
      </c>
      <c r="N7845">
        <v>68108</v>
      </c>
      <c r="Q7845" t="s">
        <v>12415</v>
      </c>
      <c r="R7845" t="s">
        <v>12416</v>
      </c>
      <c r="S7845" t="s">
        <v>16027</v>
      </c>
      <c r="U7845" t="s">
        <v>12418</v>
      </c>
      <c r="W7845">
        <v>11</v>
      </c>
      <c r="X7845">
        <v>2</v>
      </c>
      <c r="Y7845" t="s">
        <v>12419</v>
      </c>
      <c r="Z7845" t="s">
        <v>12420</v>
      </c>
      <c r="AA7845" t="s">
        <v>12429</v>
      </c>
      <c r="AB7845" t="s">
        <v>12430</v>
      </c>
      <c r="AC7845">
        <v>2</v>
      </c>
      <c r="AD7845" s="123">
        <v>39513</v>
      </c>
      <c r="AE7845" t="s">
        <v>12633</v>
      </c>
      <c r="AG7845">
        <v>40005396</v>
      </c>
      <c r="AL7845" t="s">
        <v>12430</v>
      </c>
      <c r="AN7845">
        <v>2805503001</v>
      </c>
      <c r="AO7845">
        <v>16</v>
      </c>
      <c r="AP7845" t="s">
        <v>12424</v>
      </c>
      <c r="AQ7845" t="s">
        <v>11408</v>
      </c>
      <c r="AR7845">
        <v>4100</v>
      </c>
      <c r="AS7845" t="s">
        <v>12491</v>
      </c>
      <c r="AT7845">
        <v>0</v>
      </c>
      <c r="AV7845" t="s">
        <v>16028</v>
      </c>
      <c r="AW7845">
        <v>116100</v>
      </c>
    </row>
    <row r="7846" spans="1:49" x14ac:dyDescent="0.25">
      <c r="A7846">
        <v>4100</v>
      </c>
      <c r="B7846">
        <v>30040</v>
      </c>
      <c r="C7846">
        <v>4030</v>
      </c>
      <c r="D7846">
        <v>415</v>
      </c>
      <c r="E7846" s="124" t="s">
        <v>15996</v>
      </c>
      <c r="F7846" t="str">
        <f t="shared" si="136"/>
        <v>Dave RukavinaAPACHE DIVISION</v>
      </c>
      <c r="G7846" s="150" t="str">
        <f t="shared" si="135"/>
        <v>Dave Rukavina</v>
      </c>
      <c r="H7846" s="149" t="s">
        <v>933</v>
      </c>
      <c r="I7846">
        <v>40004302</v>
      </c>
      <c r="J7846" t="s">
        <v>13263</v>
      </c>
      <c r="L7846" t="s">
        <v>16029</v>
      </c>
      <c r="M7846" t="s">
        <v>12981</v>
      </c>
      <c r="O7846">
        <v>1719</v>
      </c>
      <c r="P7846" t="s">
        <v>16030</v>
      </c>
      <c r="Q7846" t="s">
        <v>12415</v>
      </c>
      <c r="R7846" t="s">
        <v>12416</v>
      </c>
      <c r="U7846" t="s">
        <v>12418</v>
      </c>
      <c r="W7846">
        <v>11</v>
      </c>
      <c r="X7846">
        <v>2</v>
      </c>
      <c r="Y7846" t="s">
        <v>12472</v>
      </c>
      <c r="Z7846" t="s">
        <v>12420</v>
      </c>
      <c r="AA7846" t="s">
        <v>12421</v>
      </c>
      <c r="AB7846" t="s">
        <v>12422</v>
      </c>
      <c r="AC7846">
        <v>2</v>
      </c>
      <c r="AD7846" s="123">
        <v>39111</v>
      </c>
      <c r="AE7846" t="s">
        <v>12423</v>
      </c>
      <c r="AG7846">
        <v>40004302</v>
      </c>
      <c r="AL7846" t="s">
        <v>12422</v>
      </c>
      <c r="AN7846">
        <v>1611301601</v>
      </c>
      <c r="AO7846">
        <v>16</v>
      </c>
      <c r="AP7846" t="s">
        <v>12424</v>
      </c>
      <c r="AQ7846" t="s">
        <v>11408</v>
      </c>
      <c r="AR7846">
        <v>4100</v>
      </c>
      <c r="AT7846">
        <v>2005</v>
      </c>
      <c r="AV7846" t="s">
        <v>16031</v>
      </c>
      <c r="AW7846">
        <v>116100</v>
      </c>
    </row>
    <row r="7847" spans="1:49" x14ac:dyDescent="0.25">
      <c r="A7847">
        <v>4100</v>
      </c>
      <c r="B7847">
        <v>30040</v>
      </c>
      <c r="C7847">
        <v>4030</v>
      </c>
      <c r="D7847">
        <v>415</v>
      </c>
      <c r="E7847" s="124" t="s">
        <v>15996</v>
      </c>
      <c r="F7847" t="str">
        <f t="shared" si="136"/>
        <v>Dave RukavinaAPPLIED IND. - CEDAR RAPIDS</v>
      </c>
      <c r="G7847" s="150" t="str">
        <f t="shared" si="135"/>
        <v>Dave Rukavina</v>
      </c>
      <c r="H7847" s="149" t="s">
        <v>983</v>
      </c>
      <c r="I7847">
        <v>40001626</v>
      </c>
      <c r="J7847" t="s">
        <v>14068</v>
      </c>
      <c r="L7847" t="s">
        <v>12520</v>
      </c>
      <c r="M7847" t="s">
        <v>12521</v>
      </c>
      <c r="O7847">
        <v>93018</v>
      </c>
      <c r="P7847" t="s">
        <v>12522</v>
      </c>
      <c r="Q7847" t="s">
        <v>12415</v>
      </c>
      <c r="R7847" t="s">
        <v>12416</v>
      </c>
      <c r="S7847">
        <v>2164264239</v>
      </c>
      <c r="U7847" t="s">
        <v>12418</v>
      </c>
      <c r="V7847">
        <v>202</v>
      </c>
      <c r="W7847">
        <v>11</v>
      </c>
      <c r="X7847">
        <v>2</v>
      </c>
      <c r="Y7847" t="s">
        <v>12419</v>
      </c>
      <c r="Z7847" t="s">
        <v>12420</v>
      </c>
      <c r="AA7847" t="s">
        <v>12421</v>
      </c>
      <c r="AB7847" t="s">
        <v>12422</v>
      </c>
      <c r="AC7847">
        <v>2</v>
      </c>
      <c r="AD7847" s="123">
        <v>39111</v>
      </c>
      <c r="AE7847" t="s">
        <v>12423</v>
      </c>
      <c r="AG7847">
        <v>40001626</v>
      </c>
      <c r="AL7847" t="s">
        <v>12422</v>
      </c>
      <c r="AN7847">
        <v>3603505101</v>
      </c>
      <c r="AO7847">
        <v>16</v>
      </c>
      <c r="AP7847" t="s">
        <v>12424</v>
      </c>
      <c r="AQ7847" t="s">
        <v>11408</v>
      </c>
      <c r="AR7847">
        <v>4100</v>
      </c>
      <c r="AS7847" t="s">
        <v>12491</v>
      </c>
      <c r="AT7847">
        <v>0</v>
      </c>
      <c r="AV7847" t="s">
        <v>12524</v>
      </c>
      <c r="AW7847">
        <v>116100</v>
      </c>
    </row>
    <row r="7848" spans="1:49" x14ac:dyDescent="0.25">
      <c r="A7848">
        <v>4100</v>
      </c>
      <c r="B7848">
        <v>30040</v>
      </c>
      <c r="C7848">
        <v>4030</v>
      </c>
      <c r="D7848">
        <v>415</v>
      </c>
      <c r="E7848" s="124" t="s">
        <v>15996</v>
      </c>
      <c r="F7848" t="str">
        <f t="shared" si="136"/>
        <v>Dave RukavinaAPPLIED IND. - COLUMBIA</v>
      </c>
      <c r="G7848" s="150" t="str">
        <f t="shared" si="135"/>
        <v>Dave Rukavina</v>
      </c>
      <c r="H7848" s="149" t="s">
        <v>989</v>
      </c>
      <c r="I7848">
        <v>40006407</v>
      </c>
      <c r="J7848" t="s">
        <v>14607</v>
      </c>
      <c r="L7848" t="s">
        <v>12520</v>
      </c>
      <c r="M7848" t="s">
        <v>12521</v>
      </c>
      <c r="O7848">
        <v>93018</v>
      </c>
      <c r="P7848" t="s">
        <v>12522</v>
      </c>
      <c r="Q7848" t="s">
        <v>12415</v>
      </c>
      <c r="R7848" t="s">
        <v>12416</v>
      </c>
      <c r="S7848" t="s">
        <v>16032</v>
      </c>
      <c r="U7848" t="s">
        <v>12418</v>
      </c>
      <c r="V7848">
        <v>202</v>
      </c>
      <c r="W7848">
        <v>11</v>
      </c>
      <c r="X7848">
        <v>2</v>
      </c>
      <c r="Y7848" t="s">
        <v>12472</v>
      </c>
      <c r="Z7848" t="s">
        <v>12420</v>
      </c>
      <c r="AA7848" t="s">
        <v>12485</v>
      </c>
      <c r="AB7848" t="s">
        <v>12422</v>
      </c>
      <c r="AC7848">
        <v>2</v>
      </c>
      <c r="AD7848" s="123">
        <v>40477</v>
      </c>
      <c r="AE7848" t="s">
        <v>12528</v>
      </c>
      <c r="AG7848">
        <v>40006407</v>
      </c>
      <c r="AL7848" t="s">
        <v>12422</v>
      </c>
      <c r="AN7848">
        <v>3603505101</v>
      </c>
      <c r="AO7848">
        <v>16</v>
      </c>
      <c r="AP7848" t="s">
        <v>12424</v>
      </c>
      <c r="AQ7848" t="s">
        <v>11408</v>
      </c>
      <c r="AR7848">
        <v>4100</v>
      </c>
      <c r="AT7848">
        <v>0</v>
      </c>
      <c r="AV7848" t="s">
        <v>12524</v>
      </c>
      <c r="AW7848">
        <v>116100</v>
      </c>
    </row>
    <row r="7849" spans="1:49" x14ac:dyDescent="0.25">
      <c r="A7849">
        <v>4100</v>
      </c>
      <c r="B7849">
        <v>30040</v>
      </c>
      <c r="C7849">
        <v>4030</v>
      </c>
      <c r="D7849">
        <v>415</v>
      </c>
      <c r="E7849" s="124" t="s">
        <v>15996</v>
      </c>
      <c r="F7849" t="str">
        <f t="shared" si="136"/>
        <v>Dave RukavinaAPPLIED IND. - JOPLIN</v>
      </c>
      <c r="G7849" s="150" t="str">
        <f t="shared" si="135"/>
        <v>Dave Rukavina</v>
      </c>
      <c r="H7849" s="149" t="s">
        <v>1021</v>
      </c>
      <c r="I7849">
        <v>40005149</v>
      </c>
      <c r="J7849" t="s">
        <v>14068</v>
      </c>
      <c r="L7849" t="s">
        <v>12520</v>
      </c>
      <c r="M7849" t="s">
        <v>12521</v>
      </c>
      <c r="O7849">
        <v>93018</v>
      </c>
      <c r="P7849" t="s">
        <v>12522</v>
      </c>
      <c r="Q7849" t="s">
        <v>12415</v>
      </c>
      <c r="R7849" t="s">
        <v>12416</v>
      </c>
      <c r="S7849" t="s">
        <v>16033</v>
      </c>
      <c r="U7849" t="s">
        <v>12418</v>
      </c>
      <c r="V7849">
        <v>202</v>
      </c>
      <c r="W7849">
        <v>11</v>
      </c>
      <c r="X7849">
        <v>2</v>
      </c>
      <c r="Y7849" t="s">
        <v>12419</v>
      </c>
      <c r="Z7849" t="s">
        <v>12420</v>
      </c>
      <c r="AA7849" t="s">
        <v>12429</v>
      </c>
      <c r="AB7849" t="s">
        <v>12422</v>
      </c>
      <c r="AC7849">
        <v>2</v>
      </c>
      <c r="AD7849" s="123">
        <v>39276</v>
      </c>
      <c r="AE7849" t="s">
        <v>12538</v>
      </c>
      <c r="AG7849">
        <v>40005149</v>
      </c>
      <c r="AL7849" t="s">
        <v>12422</v>
      </c>
      <c r="AN7849">
        <v>3603505101</v>
      </c>
      <c r="AO7849">
        <v>16</v>
      </c>
      <c r="AP7849" t="s">
        <v>12424</v>
      </c>
      <c r="AQ7849" t="s">
        <v>11408</v>
      </c>
      <c r="AR7849">
        <v>4100</v>
      </c>
      <c r="AS7849" t="s">
        <v>12491</v>
      </c>
      <c r="AT7849">
        <v>0</v>
      </c>
      <c r="AV7849" t="s">
        <v>12524</v>
      </c>
      <c r="AW7849">
        <v>116100</v>
      </c>
    </row>
    <row r="7850" spans="1:49" x14ac:dyDescent="0.25">
      <c r="A7850">
        <v>4100</v>
      </c>
      <c r="B7850">
        <v>30040</v>
      </c>
      <c r="C7850">
        <v>4030</v>
      </c>
      <c r="D7850">
        <v>415</v>
      </c>
      <c r="E7850" s="124" t="s">
        <v>15996</v>
      </c>
      <c r="F7850" t="str">
        <f t="shared" si="136"/>
        <v>Dave RukavinaAPPLIED IND. - LAWRENCE</v>
      </c>
      <c r="G7850" s="150" t="str">
        <f t="shared" si="135"/>
        <v>Dave Rukavina</v>
      </c>
      <c r="H7850" s="149" t="s">
        <v>1027</v>
      </c>
      <c r="I7850">
        <v>40002183</v>
      </c>
      <c r="J7850" t="s">
        <v>14068</v>
      </c>
      <c r="L7850" t="s">
        <v>12520</v>
      </c>
      <c r="M7850" t="s">
        <v>12521</v>
      </c>
      <c r="O7850">
        <v>93018</v>
      </c>
      <c r="P7850" t="s">
        <v>12522</v>
      </c>
      <c r="Q7850" t="s">
        <v>12415</v>
      </c>
      <c r="R7850" t="s">
        <v>12416</v>
      </c>
      <c r="U7850" t="s">
        <v>12418</v>
      </c>
      <c r="V7850">
        <v>202</v>
      </c>
      <c r="W7850">
        <v>11</v>
      </c>
      <c r="X7850">
        <v>2</v>
      </c>
      <c r="Y7850" t="s">
        <v>12419</v>
      </c>
      <c r="Z7850" t="s">
        <v>12420</v>
      </c>
      <c r="AA7850" t="s">
        <v>12421</v>
      </c>
      <c r="AB7850" t="s">
        <v>12422</v>
      </c>
      <c r="AC7850">
        <v>2</v>
      </c>
      <c r="AD7850" s="123">
        <v>39111</v>
      </c>
      <c r="AE7850" t="s">
        <v>12423</v>
      </c>
      <c r="AG7850">
        <v>40002183</v>
      </c>
      <c r="AL7850" t="s">
        <v>12422</v>
      </c>
      <c r="AN7850">
        <v>3603505101</v>
      </c>
      <c r="AO7850">
        <v>16</v>
      </c>
      <c r="AP7850" t="s">
        <v>12424</v>
      </c>
      <c r="AQ7850" t="s">
        <v>11408</v>
      </c>
      <c r="AR7850">
        <v>4100</v>
      </c>
      <c r="AS7850" t="s">
        <v>12491</v>
      </c>
      <c r="AT7850">
        <v>0</v>
      </c>
      <c r="AV7850" t="s">
        <v>12524</v>
      </c>
      <c r="AW7850">
        <v>116100</v>
      </c>
    </row>
    <row r="7851" spans="1:49" x14ac:dyDescent="0.25">
      <c r="A7851">
        <v>4100</v>
      </c>
      <c r="B7851">
        <v>30040</v>
      </c>
      <c r="C7851">
        <v>4030</v>
      </c>
      <c r="D7851">
        <v>415</v>
      </c>
      <c r="E7851" s="124" t="s">
        <v>15996</v>
      </c>
      <c r="F7851" t="str">
        <f t="shared" si="136"/>
        <v>Dave RukavinaAPPLIED IND. - N. KANSAS CITY</v>
      </c>
      <c r="G7851" s="150" t="str">
        <f t="shared" si="135"/>
        <v>Dave Rukavina</v>
      </c>
      <c r="H7851" s="149" t="s">
        <v>1039</v>
      </c>
      <c r="I7851">
        <v>40004331</v>
      </c>
      <c r="J7851" t="s">
        <v>14068</v>
      </c>
      <c r="L7851" t="s">
        <v>12520</v>
      </c>
      <c r="M7851" t="s">
        <v>12521</v>
      </c>
      <c r="O7851">
        <v>93018</v>
      </c>
      <c r="P7851" t="s">
        <v>12522</v>
      </c>
      <c r="Q7851" t="s">
        <v>12415</v>
      </c>
      <c r="R7851" t="s">
        <v>12416</v>
      </c>
      <c r="S7851" t="s">
        <v>16034</v>
      </c>
      <c r="U7851" t="s">
        <v>12418</v>
      </c>
      <c r="V7851">
        <v>202</v>
      </c>
      <c r="W7851">
        <v>11</v>
      </c>
      <c r="X7851">
        <v>2</v>
      </c>
      <c r="Y7851" t="s">
        <v>12419</v>
      </c>
      <c r="Z7851" t="s">
        <v>12420</v>
      </c>
      <c r="AA7851" t="s">
        <v>12421</v>
      </c>
      <c r="AB7851" t="s">
        <v>12422</v>
      </c>
      <c r="AC7851">
        <v>2</v>
      </c>
      <c r="AD7851" s="123">
        <v>39111</v>
      </c>
      <c r="AE7851" t="s">
        <v>12423</v>
      </c>
      <c r="AG7851">
        <v>40004331</v>
      </c>
      <c r="AL7851" t="s">
        <v>12422</v>
      </c>
      <c r="AN7851">
        <v>3603505101</v>
      </c>
      <c r="AO7851">
        <v>16</v>
      </c>
      <c r="AP7851" t="s">
        <v>12424</v>
      </c>
      <c r="AQ7851" t="s">
        <v>11408</v>
      </c>
      <c r="AR7851">
        <v>4100</v>
      </c>
      <c r="AT7851">
        <v>2005</v>
      </c>
      <c r="AV7851" t="s">
        <v>12524</v>
      </c>
      <c r="AW7851">
        <v>116100</v>
      </c>
    </row>
    <row r="7852" spans="1:49" x14ac:dyDescent="0.25">
      <c r="A7852">
        <v>4100</v>
      </c>
      <c r="B7852">
        <v>30040</v>
      </c>
      <c r="C7852">
        <v>4030</v>
      </c>
      <c r="D7852">
        <v>415</v>
      </c>
      <c r="E7852" s="124" t="s">
        <v>15996</v>
      </c>
      <c r="F7852" t="str">
        <f t="shared" si="136"/>
        <v>Dave RukavinaAPPLIED IND. - OMAHA</v>
      </c>
      <c r="G7852" s="150" t="str">
        <f t="shared" si="135"/>
        <v>Dave Rukavina</v>
      </c>
      <c r="H7852" s="149" t="s">
        <v>1044</v>
      </c>
      <c r="I7852">
        <v>40001591</v>
      </c>
      <c r="J7852" t="s">
        <v>14068</v>
      </c>
      <c r="L7852" t="s">
        <v>12520</v>
      </c>
      <c r="M7852" t="s">
        <v>12521</v>
      </c>
      <c r="O7852">
        <v>93018</v>
      </c>
      <c r="P7852" t="s">
        <v>12522</v>
      </c>
      <c r="Q7852" t="s">
        <v>12415</v>
      </c>
      <c r="R7852" t="s">
        <v>12416</v>
      </c>
      <c r="S7852" t="s">
        <v>16035</v>
      </c>
      <c r="U7852" t="s">
        <v>12418</v>
      </c>
      <c r="V7852">
        <v>202</v>
      </c>
      <c r="W7852">
        <v>11</v>
      </c>
      <c r="X7852">
        <v>2</v>
      </c>
      <c r="Y7852" t="s">
        <v>12419</v>
      </c>
      <c r="Z7852" t="s">
        <v>12420</v>
      </c>
      <c r="AA7852" t="s">
        <v>12421</v>
      </c>
      <c r="AB7852" t="s">
        <v>12422</v>
      </c>
      <c r="AC7852">
        <v>2</v>
      </c>
      <c r="AD7852" s="123">
        <v>39111</v>
      </c>
      <c r="AE7852" t="s">
        <v>12423</v>
      </c>
      <c r="AG7852">
        <v>40001591</v>
      </c>
      <c r="AL7852" t="s">
        <v>12422</v>
      </c>
      <c r="AN7852">
        <v>3603505101</v>
      </c>
      <c r="AO7852">
        <v>16</v>
      </c>
      <c r="AP7852" t="s">
        <v>12424</v>
      </c>
      <c r="AQ7852" t="s">
        <v>11408</v>
      </c>
      <c r="AR7852">
        <v>4100</v>
      </c>
      <c r="AS7852" t="s">
        <v>12491</v>
      </c>
      <c r="AT7852">
        <v>2005</v>
      </c>
      <c r="AV7852" t="s">
        <v>12524</v>
      </c>
      <c r="AW7852">
        <v>116100</v>
      </c>
    </row>
    <row r="7853" spans="1:49" x14ac:dyDescent="0.25">
      <c r="A7853">
        <v>4100</v>
      </c>
      <c r="B7853">
        <v>30040</v>
      </c>
      <c r="C7853">
        <v>4030</v>
      </c>
      <c r="D7853">
        <v>415</v>
      </c>
      <c r="E7853" s="124" t="s">
        <v>15996</v>
      </c>
      <c r="F7853" t="str">
        <f t="shared" si="136"/>
        <v>Dave RukavinaAPPLIED IND. - SAINT JOSEPH</v>
      </c>
      <c r="G7853" s="150" t="str">
        <f t="shared" si="135"/>
        <v>Dave Rukavina</v>
      </c>
      <c r="H7853" s="149" t="s">
        <v>1059</v>
      </c>
      <c r="I7853">
        <v>40005024</v>
      </c>
      <c r="J7853" t="s">
        <v>14068</v>
      </c>
      <c r="L7853" t="s">
        <v>12520</v>
      </c>
      <c r="M7853" t="s">
        <v>12521</v>
      </c>
      <c r="O7853">
        <v>93018</v>
      </c>
      <c r="P7853" t="s">
        <v>12522</v>
      </c>
      <c r="Q7853" t="s">
        <v>12415</v>
      </c>
      <c r="R7853" t="s">
        <v>12416</v>
      </c>
      <c r="S7853" t="s">
        <v>16036</v>
      </c>
      <c r="T7853">
        <v>310788</v>
      </c>
      <c r="U7853" t="s">
        <v>12418</v>
      </c>
      <c r="V7853">
        <v>202</v>
      </c>
      <c r="W7853">
        <v>11</v>
      </c>
      <c r="X7853">
        <v>2</v>
      </c>
      <c r="Y7853" t="s">
        <v>12419</v>
      </c>
      <c r="Z7853" t="s">
        <v>12420</v>
      </c>
      <c r="AA7853" t="s">
        <v>12429</v>
      </c>
      <c r="AB7853" t="s">
        <v>12422</v>
      </c>
      <c r="AC7853">
        <v>2</v>
      </c>
      <c r="AD7853" s="123">
        <v>39141</v>
      </c>
      <c r="AE7853" t="s">
        <v>13431</v>
      </c>
      <c r="AG7853">
        <v>40005024</v>
      </c>
      <c r="AL7853" t="s">
        <v>12422</v>
      </c>
      <c r="AN7853">
        <v>3603505101</v>
      </c>
      <c r="AO7853">
        <v>16</v>
      </c>
      <c r="AP7853" t="s">
        <v>12424</v>
      </c>
      <c r="AQ7853" t="s">
        <v>11408</v>
      </c>
      <c r="AR7853">
        <v>4100</v>
      </c>
      <c r="AS7853" t="s">
        <v>12491</v>
      </c>
      <c r="AT7853">
        <v>0</v>
      </c>
      <c r="AV7853" t="s">
        <v>12524</v>
      </c>
      <c r="AW7853">
        <v>116100</v>
      </c>
    </row>
    <row r="7854" spans="1:49" x14ac:dyDescent="0.25">
      <c r="A7854">
        <v>4100</v>
      </c>
      <c r="B7854">
        <v>30040</v>
      </c>
      <c r="C7854">
        <v>4030</v>
      </c>
      <c r="D7854">
        <v>415</v>
      </c>
      <c r="E7854" s="124" t="s">
        <v>15996</v>
      </c>
      <c r="F7854" t="str">
        <f t="shared" si="136"/>
        <v>Dave RukavinaAPPLIED IND. - TOPEKA</v>
      </c>
      <c r="G7854" s="150" t="str">
        <f t="shared" si="135"/>
        <v>Dave Rukavina</v>
      </c>
      <c r="H7854" s="149" t="s">
        <v>1082</v>
      </c>
      <c r="I7854">
        <v>40004350</v>
      </c>
      <c r="J7854" t="s">
        <v>14068</v>
      </c>
      <c r="L7854" t="s">
        <v>12520</v>
      </c>
      <c r="M7854" t="s">
        <v>12521</v>
      </c>
      <c r="O7854">
        <v>93018</v>
      </c>
      <c r="P7854" t="s">
        <v>12522</v>
      </c>
      <c r="Q7854" t="s">
        <v>12415</v>
      </c>
      <c r="R7854" t="s">
        <v>12416</v>
      </c>
      <c r="S7854" t="s">
        <v>16037</v>
      </c>
      <c r="U7854" t="s">
        <v>12418</v>
      </c>
      <c r="V7854">
        <v>202</v>
      </c>
      <c r="W7854">
        <v>11</v>
      </c>
      <c r="X7854">
        <v>2</v>
      </c>
      <c r="Y7854" t="s">
        <v>12472</v>
      </c>
      <c r="Z7854" t="s">
        <v>12420</v>
      </c>
      <c r="AA7854" t="s">
        <v>12421</v>
      </c>
      <c r="AB7854" t="s">
        <v>12422</v>
      </c>
      <c r="AC7854">
        <v>2</v>
      </c>
      <c r="AD7854" s="123">
        <v>39111</v>
      </c>
      <c r="AE7854" t="s">
        <v>12423</v>
      </c>
      <c r="AG7854">
        <v>40004350</v>
      </c>
      <c r="AL7854" t="s">
        <v>12422</v>
      </c>
      <c r="AN7854">
        <v>3603505101</v>
      </c>
      <c r="AO7854">
        <v>16</v>
      </c>
      <c r="AP7854" t="s">
        <v>12424</v>
      </c>
      <c r="AQ7854" t="s">
        <v>11408</v>
      </c>
      <c r="AR7854">
        <v>4100</v>
      </c>
      <c r="AT7854">
        <v>2005</v>
      </c>
      <c r="AV7854" t="s">
        <v>12524</v>
      </c>
      <c r="AW7854">
        <v>116100</v>
      </c>
    </row>
    <row r="7855" spans="1:49" x14ac:dyDescent="0.25">
      <c r="A7855">
        <v>4100</v>
      </c>
      <c r="B7855">
        <v>30040</v>
      </c>
      <c r="C7855">
        <v>4030</v>
      </c>
      <c r="D7855">
        <v>415</v>
      </c>
      <c r="E7855" s="124" t="s">
        <v>15996</v>
      </c>
      <c r="F7855" t="str">
        <f t="shared" si="136"/>
        <v>Dave RukavinaAPPLIED INDUSTRIAL TECH INC</v>
      </c>
      <c r="G7855" s="150" t="str">
        <f t="shared" ref="G7855:G7918" si="137">RIGHT(E7855,LEN(E7855)-3)</f>
        <v>Dave Rukavina</v>
      </c>
      <c r="H7855" s="149" t="s">
        <v>1113</v>
      </c>
      <c r="I7855">
        <v>40007210</v>
      </c>
      <c r="J7855" t="s">
        <v>14607</v>
      </c>
      <c r="L7855" t="s">
        <v>12520</v>
      </c>
      <c r="M7855" t="s">
        <v>12521</v>
      </c>
      <c r="N7855" t="s">
        <v>16038</v>
      </c>
      <c r="O7855">
        <v>93018</v>
      </c>
      <c r="P7855" t="s">
        <v>12522</v>
      </c>
      <c r="Q7855" t="s">
        <v>12415</v>
      </c>
      <c r="R7855" t="s">
        <v>12416</v>
      </c>
      <c r="S7855" t="s">
        <v>14608</v>
      </c>
      <c r="U7855" t="s">
        <v>12418</v>
      </c>
      <c r="V7855">
        <v>202</v>
      </c>
      <c r="W7855">
        <v>11</v>
      </c>
      <c r="X7855">
        <v>2</v>
      </c>
      <c r="Y7855" t="s">
        <v>12472</v>
      </c>
      <c r="Z7855" t="s">
        <v>12420</v>
      </c>
      <c r="AA7855" t="s">
        <v>12485</v>
      </c>
      <c r="AB7855" t="s">
        <v>12422</v>
      </c>
      <c r="AC7855">
        <v>2</v>
      </c>
      <c r="AD7855" s="123">
        <v>41577</v>
      </c>
      <c r="AE7855" t="s">
        <v>12528</v>
      </c>
      <c r="AG7855">
        <v>40007210</v>
      </c>
      <c r="AL7855" t="s">
        <v>12422</v>
      </c>
      <c r="AN7855">
        <v>3603524301</v>
      </c>
      <c r="AO7855">
        <v>16</v>
      </c>
      <c r="AP7855" t="s">
        <v>12424</v>
      </c>
      <c r="AQ7855" t="s">
        <v>11408</v>
      </c>
      <c r="AR7855">
        <v>4100</v>
      </c>
      <c r="AT7855">
        <v>0</v>
      </c>
      <c r="AV7855" t="s">
        <v>12524</v>
      </c>
      <c r="AW7855">
        <v>116100</v>
      </c>
    </row>
    <row r="7856" spans="1:49" x14ac:dyDescent="0.25">
      <c r="A7856">
        <v>4100</v>
      </c>
      <c r="B7856">
        <v>30040</v>
      </c>
      <c r="C7856">
        <v>4030</v>
      </c>
      <c r="D7856">
        <v>415</v>
      </c>
      <c r="E7856" s="124" t="s">
        <v>15996</v>
      </c>
      <c r="F7856" t="str">
        <f t="shared" si="136"/>
        <v>Dave RukavinaARCHER DANIELS MIDLAND-LINCOLN, NE</v>
      </c>
      <c r="G7856" s="150" t="str">
        <f t="shared" si="137"/>
        <v>Dave Rukavina</v>
      </c>
      <c r="H7856" s="149" t="s">
        <v>1141</v>
      </c>
      <c r="I7856">
        <v>40004610</v>
      </c>
      <c r="J7856" t="s">
        <v>14073</v>
      </c>
      <c r="L7856" t="s">
        <v>14074</v>
      </c>
      <c r="M7856" t="s">
        <v>12546</v>
      </c>
      <c r="O7856">
        <v>2576</v>
      </c>
      <c r="P7856">
        <v>62525</v>
      </c>
      <c r="Q7856" t="s">
        <v>12415</v>
      </c>
      <c r="R7856" t="s">
        <v>12416</v>
      </c>
      <c r="S7856" t="s">
        <v>14075</v>
      </c>
      <c r="U7856" t="s">
        <v>12418</v>
      </c>
      <c r="W7856">
        <v>11</v>
      </c>
      <c r="X7856">
        <v>1</v>
      </c>
      <c r="Y7856" t="s">
        <v>12419</v>
      </c>
      <c r="Z7856" t="s">
        <v>12420</v>
      </c>
      <c r="AA7856" t="s">
        <v>14498</v>
      </c>
      <c r="AB7856" t="s">
        <v>12422</v>
      </c>
      <c r="AC7856">
        <v>2</v>
      </c>
      <c r="AD7856" s="123">
        <v>39162</v>
      </c>
      <c r="AE7856" t="s">
        <v>12431</v>
      </c>
      <c r="AG7856">
        <v>40004610</v>
      </c>
      <c r="AL7856" t="s">
        <v>12422</v>
      </c>
      <c r="AN7856">
        <v>1411507001</v>
      </c>
      <c r="AO7856">
        <v>16</v>
      </c>
      <c r="AP7856" t="s">
        <v>12424</v>
      </c>
      <c r="AQ7856" t="s">
        <v>11408</v>
      </c>
      <c r="AR7856">
        <v>4100</v>
      </c>
      <c r="AT7856">
        <v>0</v>
      </c>
      <c r="AV7856" t="s">
        <v>14076</v>
      </c>
      <c r="AW7856">
        <v>116100</v>
      </c>
    </row>
    <row r="7857" spans="1:49" x14ac:dyDescent="0.25">
      <c r="A7857">
        <v>4100</v>
      </c>
      <c r="B7857">
        <v>30040</v>
      </c>
      <c r="C7857">
        <v>4030</v>
      </c>
      <c r="D7857">
        <v>415</v>
      </c>
      <c r="E7857" s="124" t="s">
        <v>15996</v>
      </c>
      <c r="F7857" t="str">
        <f t="shared" si="136"/>
        <v>Dave RukavinaARCHETYPE</v>
      </c>
      <c r="G7857" s="150" t="str">
        <f t="shared" si="137"/>
        <v>Dave Rukavina</v>
      </c>
      <c r="H7857" s="149" t="s">
        <v>1143</v>
      </c>
      <c r="I7857">
        <v>40001917</v>
      </c>
      <c r="K7857" t="s">
        <v>16039</v>
      </c>
      <c r="L7857" t="s">
        <v>16040</v>
      </c>
      <c r="M7857" t="s">
        <v>13999</v>
      </c>
      <c r="N7857" t="s">
        <v>16041</v>
      </c>
      <c r="Q7857" t="s">
        <v>12415</v>
      </c>
      <c r="R7857" t="s">
        <v>12416</v>
      </c>
      <c r="S7857" t="s">
        <v>16042</v>
      </c>
      <c r="U7857" t="s">
        <v>12418</v>
      </c>
      <c r="W7857">
        <v>11</v>
      </c>
      <c r="X7857">
        <v>1</v>
      </c>
      <c r="Y7857" t="s">
        <v>12419</v>
      </c>
      <c r="Z7857" t="s">
        <v>12420</v>
      </c>
      <c r="AA7857" t="s">
        <v>12421</v>
      </c>
      <c r="AB7857" t="s">
        <v>12422</v>
      </c>
      <c r="AC7857">
        <v>2</v>
      </c>
      <c r="AD7857" s="123">
        <v>39111</v>
      </c>
      <c r="AE7857" t="s">
        <v>12423</v>
      </c>
      <c r="AG7857">
        <v>40001917</v>
      </c>
      <c r="AL7857" t="s">
        <v>12422</v>
      </c>
      <c r="AN7857">
        <v>1709105701</v>
      </c>
      <c r="AO7857">
        <v>16</v>
      </c>
      <c r="AP7857" t="s">
        <v>12424</v>
      </c>
      <c r="AQ7857" t="s">
        <v>11408</v>
      </c>
      <c r="AR7857">
        <v>4100</v>
      </c>
      <c r="AS7857" t="s">
        <v>12491</v>
      </c>
      <c r="AT7857">
        <v>0</v>
      </c>
      <c r="AV7857" t="s">
        <v>1143</v>
      </c>
      <c r="AW7857">
        <v>116100</v>
      </c>
    </row>
    <row r="7858" spans="1:49" x14ac:dyDescent="0.25">
      <c r="A7858">
        <v>4100</v>
      </c>
      <c r="B7858">
        <v>30040</v>
      </c>
      <c r="C7858">
        <v>4030</v>
      </c>
      <c r="D7858">
        <v>415</v>
      </c>
      <c r="E7858" s="124" t="s">
        <v>15996</v>
      </c>
      <c r="F7858" t="str">
        <f t="shared" si="136"/>
        <v>Dave RukavinaARDENT MILLS LLC</v>
      </c>
      <c r="G7858" s="150" t="str">
        <f t="shared" si="137"/>
        <v>Dave Rukavina</v>
      </c>
      <c r="H7858" s="149" t="s">
        <v>1149</v>
      </c>
      <c r="I7858">
        <v>40006775</v>
      </c>
      <c r="J7858" t="s">
        <v>15293</v>
      </c>
      <c r="L7858" t="s">
        <v>15294</v>
      </c>
      <c r="M7858" t="s">
        <v>15295</v>
      </c>
      <c r="O7858">
        <v>642030</v>
      </c>
      <c r="P7858">
        <v>68164</v>
      </c>
      <c r="Q7858" t="s">
        <v>12415</v>
      </c>
      <c r="R7858" t="s">
        <v>12416</v>
      </c>
      <c r="S7858" t="s">
        <v>16043</v>
      </c>
      <c r="U7858" t="s">
        <v>12418</v>
      </c>
      <c r="W7858">
        <v>11</v>
      </c>
      <c r="X7858">
        <v>1</v>
      </c>
      <c r="Y7858" t="s">
        <v>12419</v>
      </c>
      <c r="Z7858" t="s">
        <v>12420</v>
      </c>
      <c r="AA7858" t="s">
        <v>12429</v>
      </c>
      <c r="AB7858" t="s">
        <v>12422</v>
      </c>
      <c r="AC7858">
        <v>2</v>
      </c>
      <c r="AD7858" s="123">
        <v>40980</v>
      </c>
      <c r="AE7858" t="s">
        <v>12431</v>
      </c>
      <c r="AG7858">
        <v>40006775</v>
      </c>
      <c r="AL7858" t="s">
        <v>12422</v>
      </c>
      <c r="AN7858">
        <v>2805503001</v>
      </c>
      <c r="AO7858">
        <v>16</v>
      </c>
      <c r="AP7858" t="s">
        <v>12424</v>
      </c>
      <c r="AQ7858" t="s">
        <v>11408</v>
      </c>
      <c r="AR7858">
        <v>4100</v>
      </c>
      <c r="AT7858">
        <v>0</v>
      </c>
      <c r="AV7858" t="s">
        <v>15297</v>
      </c>
      <c r="AW7858">
        <v>116100</v>
      </c>
    </row>
    <row r="7859" spans="1:49" x14ac:dyDescent="0.25">
      <c r="A7859">
        <v>4100</v>
      </c>
      <c r="B7859">
        <v>30040</v>
      </c>
      <c r="C7859">
        <v>4030</v>
      </c>
      <c r="D7859">
        <v>415</v>
      </c>
      <c r="E7859" s="124" t="s">
        <v>15996</v>
      </c>
      <c r="F7859" t="str">
        <f t="shared" si="136"/>
        <v>Dave RukavinaARMOUR ECKRICH (AEM) - OMAHA, NE</v>
      </c>
      <c r="G7859" s="150" t="str">
        <f t="shared" si="137"/>
        <v>Dave Rukavina</v>
      </c>
      <c r="H7859" s="149" t="s">
        <v>1173</v>
      </c>
      <c r="I7859">
        <v>40007079</v>
      </c>
      <c r="K7859" t="s">
        <v>16044</v>
      </c>
      <c r="L7859" t="s">
        <v>15294</v>
      </c>
      <c r="M7859" t="s">
        <v>15295</v>
      </c>
      <c r="N7859">
        <v>68107</v>
      </c>
      <c r="Q7859" t="s">
        <v>12415</v>
      </c>
      <c r="R7859" t="s">
        <v>12416</v>
      </c>
      <c r="S7859" t="s">
        <v>16045</v>
      </c>
      <c r="U7859" t="s">
        <v>12418</v>
      </c>
      <c r="W7859">
        <v>11</v>
      </c>
      <c r="X7859">
        <v>1</v>
      </c>
      <c r="Y7859" t="s">
        <v>12419</v>
      </c>
      <c r="Z7859" t="s">
        <v>12420</v>
      </c>
      <c r="AA7859" t="s">
        <v>12485</v>
      </c>
      <c r="AB7859" t="s">
        <v>12422</v>
      </c>
      <c r="AC7859">
        <v>2</v>
      </c>
      <c r="AD7859" s="123">
        <v>41403</v>
      </c>
      <c r="AE7859" t="s">
        <v>12528</v>
      </c>
      <c r="AG7859">
        <v>40007079</v>
      </c>
      <c r="AL7859" t="s">
        <v>12422</v>
      </c>
      <c r="AN7859">
        <v>2805503001</v>
      </c>
      <c r="AO7859">
        <v>16</v>
      </c>
      <c r="AP7859" t="s">
        <v>12424</v>
      </c>
      <c r="AQ7859" t="s">
        <v>11408</v>
      </c>
      <c r="AR7859">
        <v>4100</v>
      </c>
      <c r="AT7859">
        <v>0</v>
      </c>
      <c r="AV7859" t="s">
        <v>16046</v>
      </c>
      <c r="AW7859">
        <v>116100</v>
      </c>
    </row>
    <row r="7860" spans="1:49" x14ac:dyDescent="0.25">
      <c r="A7860">
        <v>4100</v>
      </c>
      <c r="B7860">
        <v>30040</v>
      </c>
      <c r="C7860">
        <v>4030</v>
      </c>
      <c r="D7860">
        <v>415</v>
      </c>
      <c r="E7860" s="124" t="s">
        <v>15996</v>
      </c>
      <c r="F7860" t="str">
        <f t="shared" si="136"/>
        <v>Dave RukavinaAUTOMATIC SYSTEMS, INC.</v>
      </c>
      <c r="G7860" s="150" t="str">
        <f t="shared" si="137"/>
        <v>Dave Rukavina</v>
      </c>
      <c r="H7860" s="149" t="s">
        <v>1301</v>
      </c>
      <c r="I7860">
        <v>40006412</v>
      </c>
      <c r="K7860" t="s">
        <v>16047</v>
      </c>
      <c r="L7860" t="s">
        <v>13326</v>
      </c>
      <c r="M7860" t="s">
        <v>13327</v>
      </c>
      <c r="N7860">
        <v>64133</v>
      </c>
      <c r="Q7860" t="s">
        <v>12415</v>
      </c>
      <c r="R7860" t="s">
        <v>12416</v>
      </c>
      <c r="S7860" t="s">
        <v>16048</v>
      </c>
      <c r="U7860" t="s">
        <v>12418</v>
      </c>
      <c r="W7860">
        <v>11</v>
      </c>
      <c r="X7860">
        <v>0</v>
      </c>
      <c r="Y7860" t="s">
        <v>12419</v>
      </c>
      <c r="Z7860" t="s">
        <v>12420</v>
      </c>
      <c r="AA7860" t="s">
        <v>12485</v>
      </c>
      <c r="AB7860" t="s">
        <v>12422</v>
      </c>
      <c r="AC7860">
        <v>2</v>
      </c>
      <c r="AD7860" s="123">
        <v>40480</v>
      </c>
      <c r="AE7860" t="s">
        <v>12528</v>
      </c>
      <c r="AG7860">
        <v>40006412</v>
      </c>
      <c r="AL7860" t="s">
        <v>12422</v>
      </c>
      <c r="AN7860">
        <v>2609506901</v>
      </c>
      <c r="AO7860">
        <v>16</v>
      </c>
      <c r="AP7860" t="s">
        <v>12424</v>
      </c>
      <c r="AQ7860" t="s">
        <v>11408</v>
      </c>
      <c r="AR7860">
        <v>4100</v>
      </c>
      <c r="AT7860">
        <v>0</v>
      </c>
      <c r="AV7860" t="s">
        <v>16049</v>
      </c>
      <c r="AW7860">
        <v>116100</v>
      </c>
    </row>
    <row r="7861" spans="1:49" x14ac:dyDescent="0.25">
      <c r="A7861">
        <v>4100</v>
      </c>
      <c r="B7861">
        <v>30040</v>
      </c>
      <c r="C7861">
        <v>4030</v>
      </c>
      <c r="D7861">
        <v>415</v>
      </c>
      <c r="E7861" s="124" t="s">
        <v>15996</v>
      </c>
      <c r="F7861" t="str">
        <f t="shared" si="136"/>
        <v>Dave RukavinaBAKERY EQUIPMENT.COM INC</v>
      </c>
      <c r="G7861" s="150" t="str">
        <f t="shared" si="137"/>
        <v>Dave Rukavina</v>
      </c>
      <c r="H7861" s="149" t="s">
        <v>1376</v>
      </c>
      <c r="I7861">
        <v>40006662</v>
      </c>
      <c r="K7861" t="s">
        <v>16050</v>
      </c>
      <c r="L7861" t="s">
        <v>16051</v>
      </c>
      <c r="M7861" t="s">
        <v>12484</v>
      </c>
      <c r="N7861">
        <v>98335</v>
      </c>
      <c r="Q7861" t="s">
        <v>12415</v>
      </c>
      <c r="R7861" t="s">
        <v>12416</v>
      </c>
      <c r="S7861" t="s">
        <v>16052</v>
      </c>
      <c r="U7861" t="s">
        <v>12418</v>
      </c>
      <c r="W7861">
        <v>11</v>
      </c>
      <c r="X7861">
        <v>0</v>
      </c>
      <c r="Y7861" t="s">
        <v>12419</v>
      </c>
      <c r="Z7861" t="s">
        <v>12420</v>
      </c>
      <c r="AA7861" t="s">
        <v>14498</v>
      </c>
      <c r="AB7861" t="s">
        <v>12422</v>
      </c>
      <c r="AC7861">
        <v>2</v>
      </c>
      <c r="AD7861" s="123">
        <v>40829</v>
      </c>
      <c r="AE7861" t="s">
        <v>12431</v>
      </c>
      <c r="AG7861">
        <v>40006662</v>
      </c>
      <c r="AL7861" t="s">
        <v>12422</v>
      </c>
      <c r="AN7861">
        <v>4805319351</v>
      </c>
      <c r="AO7861">
        <v>16</v>
      </c>
      <c r="AP7861" t="s">
        <v>12424</v>
      </c>
      <c r="AQ7861" t="s">
        <v>11408</v>
      </c>
      <c r="AR7861">
        <v>4100</v>
      </c>
      <c r="AT7861">
        <v>0</v>
      </c>
      <c r="AV7861" t="s">
        <v>16053</v>
      </c>
      <c r="AW7861">
        <v>116100</v>
      </c>
    </row>
    <row r="7862" spans="1:49" x14ac:dyDescent="0.25">
      <c r="A7862">
        <v>4100</v>
      </c>
      <c r="B7862">
        <v>30040</v>
      </c>
      <c r="C7862">
        <v>4030</v>
      </c>
      <c r="D7862">
        <v>415</v>
      </c>
      <c r="E7862" s="124" t="s">
        <v>15996</v>
      </c>
      <c r="F7862" t="str">
        <f t="shared" si="136"/>
        <v>Dave RukavinaBALDWIN SUPPLY COMPANY (IA)</v>
      </c>
      <c r="G7862" s="150" t="str">
        <f t="shared" si="137"/>
        <v>Dave Rukavina</v>
      </c>
      <c r="H7862" s="149" t="s">
        <v>1383</v>
      </c>
      <c r="I7862">
        <v>40008354</v>
      </c>
      <c r="K7862" t="s">
        <v>16054</v>
      </c>
      <c r="L7862" t="s">
        <v>14859</v>
      </c>
      <c r="M7862" t="s">
        <v>12976</v>
      </c>
      <c r="N7862">
        <v>55415</v>
      </c>
      <c r="Q7862" t="s">
        <v>12415</v>
      </c>
      <c r="R7862" t="s">
        <v>12416</v>
      </c>
      <c r="S7862" t="s">
        <v>16055</v>
      </c>
      <c r="U7862" t="s">
        <v>12418</v>
      </c>
      <c r="W7862">
        <v>11</v>
      </c>
      <c r="X7862">
        <v>2</v>
      </c>
      <c r="Y7862" t="s">
        <v>12419</v>
      </c>
      <c r="Z7862" t="s">
        <v>12420</v>
      </c>
      <c r="AA7862" t="s">
        <v>12429</v>
      </c>
      <c r="AB7862" t="s">
        <v>12422</v>
      </c>
      <c r="AC7862">
        <v>2</v>
      </c>
      <c r="AD7862" s="123">
        <v>43195</v>
      </c>
      <c r="AE7862" t="s">
        <v>12431</v>
      </c>
      <c r="AG7862">
        <v>40008354</v>
      </c>
      <c r="AL7862" t="s">
        <v>12422</v>
      </c>
      <c r="AN7862">
        <v>2405306501</v>
      </c>
      <c r="AO7862">
        <v>16</v>
      </c>
      <c r="AP7862" t="s">
        <v>12424</v>
      </c>
      <c r="AQ7862" t="s">
        <v>11408</v>
      </c>
      <c r="AR7862">
        <v>4100</v>
      </c>
      <c r="AT7862">
        <v>0</v>
      </c>
      <c r="AV7862" t="s">
        <v>15335</v>
      </c>
      <c r="AW7862">
        <v>116100</v>
      </c>
    </row>
    <row r="7863" spans="1:49" x14ac:dyDescent="0.25">
      <c r="A7863">
        <v>4100</v>
      </c>
      <c r="B7863">
        <v>30040</v>
      </c>
      <c r="C7863">
        <v>4030</v>
      </c>
      <c r="D7863">
        <v>415</v>
      </c>
      <c r="E7863" s="124" t="s">
        <v>15996</v>
      </c>
      <c r="F7863" t="str">
        <f t="shared" si="136"/>
        <v>Dave RukavinaBARTON NELSON INCORPORATED</v>
      </c>
      <c r="G7863" s="150" t="str">
        <f t="shared" si="137"/>
        <v>Dave Rukavina</v>
      </c>
      <c r="H7863" s="149" t="s">
        <v>1420</v>
      </c>
      <c r="I7863">
        <v>40002859</v>
      </c>
      <c r="K7863" t="s">
        <v>16056</v>
      </c>
      <c r="L7863" t="s">
        <v>13326</v>
      </c>
      <c r="M7863" t="s">
        <v>13327</v>
      </c>
      <c r="N7863" t="s">
        <v>16057</v>
      </c>
      <c r="Q7863" t="s">
        <v>12415</v>
      </c>
      <c r="R7863" t="s">
        <v>12416</v>
      </c>
      <c r="S7863" t="s">
        <v>16058</v>
      </c>
      <c r="U7863" t="s">
        <v>12418</v>
      </c>
      <c r="W7863">
        <v>11</v>
      </c>
      <c r="X7863">
        <v>1</v>
      </c>
      <c r="Y7863" t="s">
        <v>12472</v>
      </c>
      <c r="Z7863" t="s">
        <v>12420</v>
      </c>
      <c r="AA7863" t="s">
        <v>12421</v>
      </c>
      <c r="AB7863" t="s">
        <v>12422</v>
      </c>
      <c r="AC7863">
        <v>2</v>
      </c>
      <c r="AD7863" s="123">
        <v>39111</v>
      </c>
      <c r="AE7863" t="s">
        <v>12423</v>
      </c>
      <c r="AG7863">
        <v>40002859</v>
      </c>
      <c r="AL7863" t="s">
        <v>12422</v>
      </c>
      <c r="AN7863">
        <v>2609554441</v>
      </c>
      <c r="AO7863">
        <v>16</v>
      </c>
      <c r="AP7863" t="s">
        <v>12424</v>
      </c>
      <c r="AQ7863" t="s">
        <v>11408</v>
      </c>
      <c r="AR7863">
        <v>4100</v>
      </c>
      <c r="AT7863">
        <v>2005</v>
      </c>
      <c r="AV7863" t="s">
        <v>16059</v>
      </c>
      <c r="AW7863">
        <v>116100</v>
      </c>
    </row>
    <row r="7864" spans="1:49" x14ac:dyDescent="0.25">
      <c r="A7864">
        <v>4100</v>
      </c>
      <c r="B7864">
        <v>30040</v>
      </c>
      <c r="C7864">
        <v>4030</v>
      </c>
      <c r="D7864">
        <v>415</v>
      </c>
      <c r="E7864" s="124" t="s">
        <v>15996</v>
      </c>
      <c r="F7864" t="str">
        <f t="shared" si="136"/>
        <v>Dave RukavinaBDI</v>
      </c>
      <c r="G7864" s="150" t="str">
        <f t="shared" si="137"/>
        <v>Dave Rukavina</v>
      </c>
      <c r="H7864" s="149" t="s">
        <v>1467</v>
      </c>
      <c r="I7864">
        <v>40002717</v>
      </c>
      <c r="J7864" t="s">
        <v>14088</v>
      </c>
      <c r="K7864" t="s">
        <v>16060</v>
      </c>
      <c r="L7864" t="s">
        <v>14089</v>
      </c>
      <c r="M7864" t="s">
        <v>12684</v>
      </c>
      <c r="N7864" t="s">
        <v>14090</v>
      </c>
      <c r="Q7864" t="s">
        <v>12415</v>
      </c>
      <c r="R7864" t="s">
        <v>12416</v>
      </c>
      <c r="S7864" t="s">
        <v>16061</v>
      </c>
      <c r="U7864" t="s">
        <v>12418</v>
      </c>
      <c r="W7864">
        <v>11</v>
      </c>
      <c r="X7864">
        <v>1</v>
      </c>
      <c r="Y7864" t="s">
        <v>12472</v>
      </c>
      <c r="Z7864" t="s">
        <v>12420</v>
      </c>
      <c r="AA7864" t="s">
        <v>12421</v>
      </c>
      <c r="AB7864" t="s">
        <v>12422</v>
      </c>
      <c r="AC7864">
        <v>2</v>
      </c>
      <c r="AD7864" s="123">
        <v>39111</v>
      </c>
      <c r="AE7864" t="s">
        <v>12423</v>
      </c>
      <c r="AG7864">
        <v>40002717</v>
      </c>
      <c r="AL7864" t="s">
        <v>12422</v>
      </c>
      <c r="AN7864">
        <v>2312517901</v>
      </c>
      <c r="AO7864">
        <v>16</v>
      </c>
      <c r="AP7864" t="s">
        <v>12424</v>
      </c>
      <c r="AQ7864" t="s">
        <v>11408</v>
      </c>
      <c r="AR7864">
        <v>4100</v>
      </c>
      <c r="AT7864">
        <v>0</v>
      </c>
      <c r="AV7864" t="s">
        <v>1467</v>
      </c>
      <c r="AW7864">
        <v>116100</v>
      </c>
    </row>
    <row r="7865" spans="1:49" x14ac:dyDescent="0.25">
      <c r="A7865">
        <v>4100</v>
      </c>
      <c r="B7865">
        <v>30040</v>
      </c>
      <c r="C7865">
        <v>4030</v>
      </c>
      <c r="D7865">
        <v>415</v>
      </c>
      <c r="E7865" s="124" t="s">
        <v>15996</v>
      </c>
      <c r="F7865" t="str">
        <f t="shared" si="136"/>
        <v>Dave RukavinaBDI - (4030)</v>
      </c>
      <c r="G7865" s="150" t="str">
        <f t="shared" si="137"/>
        <v>Dave Rukavina</v>
      </c>
      <c r="H7865" s="149" t="s">
        <v>1468</v>
      </c>
      <c r="I7865">
        <v>40007096</v>
      </c>
      <c r="J7865" t="s">
        <v>14088</v>
      </c>
      <c r="L7865" t="s">
        <v>14089</v>
      </c>
      <c r="M7865" t="s">
        <v>12684</v>
      </c>
      <c r="O7865">
        <v>5931</v>
      </c>
      <c r="P7865" t="s">
        <v>14090</v>
      </c>
      <c r="Q7865" t="s">
        <v>12415</v>
      </c>
      <c r="R7865" t="s">
        <v>12416</v>
      </c>
      <c r="S7865" t="s">
        <v>16062</v>
      </c>
      <c r="U7865" t="s">
        <v>12418</v>
      </c>
      <c r="W7865">
        <v>11</v>
      </c>
      <c r="X7865">
        <v>2</v>
      </c>
      <c r="Y7865" t="s">
        <v>12472</v>
      </c>
      <c r="Z7865" t="s">
        <v>12420</v>
      </c>
      <c r="AA7865" t="s">
        <v>12429</v>
      </c>
      <c r="AB7865" t="s">
        <v>12422</v>
      </c>
      <c r="AC7865">
        <v>2</v>
      </c>
      <c r="AD7865" s="123">
        <v>41416</v>
      </c>
      <c r="AE7865" t="s">
        <v>12431</v>
      </c>
      <c r="AG7865">
        <v>40007096</v>
      </c>
      <c r="AL7865" t="s">
        <v>12422</v>
      </c>
      <c r="AN7865">
        <v>2312517901</v>
      </c>
      <c r="AO7865">
        <v>16</v>
      </c>
      <c r="AP7865" t="s">
        <v>12424</v>
      </c>
      <c r="AQ7865" t="s">
        <v>11408</v>
      </c>
      <c r="AR7865">
        <v>4100</v>
      </c>
      <c r="AT7865">
        <v>0</v>
      </c>
      <c r="AV7865" t="s">
        <v>1467</v>
      </c>
      <c r="AW7865">
        <v>116100</v>
      </c>
    </row>
    <row r="7866" spans="1:49" x14ac:dyDescent="0.25">
      <c r="A7866">
        <v>4100</v>
      </c>
      <c r="B7866">
        <v>30040</v>
      </c>
      <c r="C7866">
        <v>4030</v>
      </c>
      <c r="D7866">
        <v>415</v>
      </c>
      <c r="E7866" s="124" t="s">
        <v>15996</v>
      </c>
      <c r="F7866" t="str">
        <f t="shared" si="136"/>
        <v>Dave RukavinaBEARING HEADQUARTERS</v>
      </c>
      <c r="G7866" s="150" t="str">
        <f t="shared" si="137"/>
        <v>Dave Rukavina</v>
      </c>
      <c r="H7866" s="149" t="s">
        <v>13476</v>
      </c>
      <c r="I7866">
        <v>40007240</v>
      </c>
      <c r="K7866" t="s">
        <v>16063</v>
      </c>
      <c r="L7866" t="s">
        <v>16064</v>
      </c>
      <c r="M7866" t="s">
        <v>12546</v>
      </c>
      <c r="N7866">
        <v>60155</v>
      </c>
      <c r="Q7866" t="s">
        <v>12415</v>
      </c>
      <c r="R7866" t="s">
        <v>12416</v>
      </c>
      <c r="S7866" t="s">
        <v>16065</v>
      </c>
      <c r="U7866" t="s">
        <v>12418</v>
      </c>
      <c r="W7866">
        <v>11</v>
      </c>
      <c r="X7866">
        <v>2</v>
      </c>
      <c r="Y7866" t="s">
        <v>12472</v>
      </c>
      <c r="Z7866" t="s">
        <v>12420</v>
      </c>
      <c r="AA7866" t="s">
        <v>12429</v>
      </c>
      <c r="AB7866" t="s">
        <v>12422</v>
      </c>
      <c r="AC7866">
        <v>2</v>
      </c>
      <c r="AD7866" s="123">
        <v>41625</v>
      </c>
      <c r="AE7866" t="s">
        <v>12431</v>
      </c>
      <c r="AG7866">
        <v>40007240</v>
      </c>
      <c r="AL7866" t="s">
        <v>12422</v>
      </c>
      <c r="AN7866">
        <v>1403102701</v>
      </c>
      <c r="AO7866">
        <v>16</v>
      </c>
      <c r="AP7866" t="s">
        <v>12424</v>
      </c>
      <c r="AQ7866" t="s">
        <v>11408</v>
      </c>
      <c r="AR7866">
        <v>4100</v>
      </c>
      <c r="AT7866">
        <v>0</v>
      </c>
      <c r="AV7866" t="s">
        <v>16066</v>
      </c>
      <c r="AW7866">
        <v>116100</v>
      </c>
    </row>
    <row r="7867" spans="1:49" x14ac:dyDescent="0.25">
      <c r="A7867">
        <v>4100</v>
      </c>
      <c r="B7867">
        <v>30040</v>
      </c>
      <c r="C7867">
        <v>4030</v>
      </c>
      <c r="D7867">
        <v>415</v>
      </c>
      <c r="E7867" s="124" t="s">
        <v>15996</v>
      </c>
      <c r="F7867" t="str">
        <f t="shared" si="136"/>
        <v>Dave RukavinaBEBCO LLC</v>
      </c>
      <c r="G7867" s="150" t="str">
        <f t="shared" si="137"/>
        <v>Dave Rukavina</v>
      </c>
      <c r="H7867" s="149" t="s">
        <v>1564</v>
      </c>
      <c r="I7867">
        <v>40007408</v>
      </c>
      <c r="L7867" t="s">
        <v>16067</v>
      </c>
      <c r="M7867" t="s">
        <v>13999</v>
      </c>
      <c r="O7867">
        <v>29170</v>
      </c>
      <c r="P7867" t="s">
        <v>16068</v>
      </c>
      <c r="Q7867" t="s">
        <v>12415</v>
      </c>
      <c r="R7867" t="s">
        <v>12416</v>
      </c>
      <c r="S7867" t="s">
        <v>16069</v>
      </c>
      <c r="U7867" t="s">
        <v>12418</v>
      </c>
      <c r="W7867">
        <v>11</v>
      </c>
      <c r="X7867">
        <v>1</v>
      </c>
      <c r="Y7867" t="s">
        <v>12419</v>
      </c>
      <c r="Z7867" t="s">
        <v>12420</v>
      </c>
      <c r="AA7867" t="s">
        <v>14498</v>
      </c>
      <c r="AB7867" t="s">
        <v>12422</v>
      </c>
      <c r="AC7867">
        <v>2</v>
      </c>
      <c r="AD7867" s="123">
        <v>41864</v>
      </c>
      <c r="AE7867" t="s">
        <v>12431</v>
      </c>
      <c r="AG7867">
        <v>40007408</v>
      </c>
      <c r="AL7867" t="s">
        <v>12422</v>
      </c>
      <c r="AN7867">
        <v>1709105801</v>
      </c>
      <c r="AO7867">
        <v>16</v>
      </c>
      <c r="AP7867" t="s">
        <v>12424</v>
      </c>
      <c r="AQ7867" t="s">
        <v>11408</v>
      </c>
      <c r="AR7867">
        <v>4100</v>
      </c>
      <c r="AT7867">
        <v>0</v>
      </c>
      <c r="AV7867" t="s">
        <v>1564</v>
      </c>
      <c r="AW7867">
        <v>116100</v>
      </c>
    </row>
    <row r="7868" spans="1:49" x14ac:dyDescent="0.25">
      <c r="A7868">
        <v>4100</v>
      </c>
      <c r="B7868">
        <v>30040</v>
      </c>
      <c r="C7868">
        <v>4030</v>
      </c>
      <c r="D7868">
        <v>415</v>
      </c>
      <c r="E7868" s="124" t="s">
        <v>15996</v>
      </c>
      <c r="F7868" t="str">
        <f t="shared" si="136"/>
        <v>Dave RukavinaBELL INCORPORATED</v>
      </c>
      <c r="G7868" s="150" t="str">
        <f t="shared" si="137"/>
        <v>Dave Rukavina</v>
      </c>
      <c r="H7868" s="149" t="s">
        <v>1579</v>
      </c>
      <c r="I7868">
        <v>40006943</v>
      </c>
      <c r="K7868" t="s">
        <v>16070</v>
      </c>
      <c r="L7868" t="s">
        <v>16071</v>
      </c>
      <c r="M7868" t="s">
        <v>15791</v>
      </c>
      <c r="N7868">
        <v>57104</v>
      </c>
      <c r="Q7868" t="s">
        <v>12415</v>
      </c>
      <c r="R7868" t="s">
        <v>12416</v>
      </c>
      <c r="S7868" t="s">
        <v>16072</v>
      </c>
      <c r="U7868" t="s">
        <v>12418</v>
      </c>
      <c r="W7868">
        <v>11</v>
      </c>
      <c r="X7868">
        <v>1</v>
      </c>
      <c r="Y7868" t="s">
        <v>12419</v>
      </c>
      <c r="Z7868" t="s">
        <v>12420</v>
      </c>
      <c r="AA7868" t="s">
        <v>14498</v>
      </c>
      <c r="AB7868" t="s">
        <v>12422</v>
      </c>
      <c r="AC7868">
        <v>2</v>
      </c>
      <c r="AD7868" s="123">
        <v>41247</v>
      </c>
      <c r="AE7868" t="s">
        <v>12431</v>
      </c>
      <c r="AG7868">
        <v>40006943</v>
      </c>
      <c r="AL7868" t="s">
        <v>12422</v>
      </c>
      <c r="AN7868">
        <v>4209901801</v>
      </c>
      <c r="AO7868">
        <v>16</v>
      </c>
      <c r="AP7868" t="s">
        <v>12424</v>
      </c>
      <c r="AQ7868" t="s">
        <v>11408</v>
      </c>
      <c r="AR7868">
        <v>4100</v>
      </c>
      <c r="AT7868">
        <v>0</v>
      </c>
      <c r="AV7868" t="s">
        <v>16073</v>
      </c>
      <c r="AW7868">
        <v>116100</v>
      </c>
    </row>
    <row r="7869" spans="1:49" x14ac:dyDescent="0.25">
      <c r="A7869">
        <v>4100</v>
      </c>
      <c r="B7869">
        <v>30040</v>
      </c>
      <c r="C7869">
        <v>4030</v>
      </c>
      <c r="D7869">
        <v>415</v>
      </c>
      <c r="E7869" s="124" t="s">
        <v>15996</v>
      </c>
      <c r="F7869" t="str">
        <f t="shared" si="136"/>
        <v>Dave RukavinaBELL, INC</v>
      </c>
      <c r="G7869" s="150" t="str">
        <f t="shared" si="137"/>
        <v>Dave Rukavina</v>
      </c>
      <c r="H7869" s="149" t="s">
        <v>1580</v>
      </c>
      <c r="I7869">
        <v>40004379</v>
      </c>
      <c r="K7869" t="s">
        <v>16074</v>
      </c>
      <c r="L7869" t="s">
        <v>16071</v>
      </c>
      <c r="M7869" t="s">
        <v>15791</v>
      </c>
      <c r="N7869" t="s">
        <v>16075</v>
      </c>
      <c r="Q7869" t="s">
        <v>12415</v>
      </c>
      <c r="R7869" t="s">
        <v>12416</v>
      </c>
      <c r="S7869" t="s">
        <v>16076</v>
      </c>
      <c r="U7869" t="s">
        <v>12418</v>
      </c>
      <c r="W7869">
        <v>11</v>
      </c>
      <c r="X7869">
        <v>1</v>
      </c>
      <c r="Y7869" t="s">
        <v>12419</v>
      </c>
      <c r="Z7869" t="s">
        <v>12420</v>
      </c>
      <c r="AA7869" t="s">
        <v>12421</v>
      </c>
      <c r="AB7869" t="s">
        <v>12422</v>
      </c>
      <c r="AC7869">
        <v>2</v>
      </c>
      <c r="AD7869" s="123">
        <v>39111</v>
      </c>
      <c r="AE7869" t="s">
        <v>12423</v>
      </c>
      <c r="AG7869">
        <v>40004379</v>
      </c>
      <c r="AL7869" t="s">
        <v>12422</v>
      </c>
      <c r="AN7869">
        <v>4209901801</v>
      </c>
      <c r="AO7869">
        <v>16</v>
      </c>
      <c r="AP7869" t="s">
        <v>12424</v>
      </c>
      <c r="AQ7869" t="s">
        <v>11408</v>
      </c>
      <c r="AR7869">
        <v>4100</v>
      </c>
      <c r="AS7869" t="s">
        <v>12491</v>
      </c>
      <c r="AT7869">
        <v>0</v>
      </c>
      <c r="AV7869" t="s">
        <v>16073</v>
      </c>
      <c r="AW7869">
        <v>116100</v>
      </c>
    </row>
    <row r="7870" spans="1:49" x14ac:dyDescent="0.25">
      <c r="A7870">
        <v>4100</v>
      </c>
      <c r="B7870">
        <v>30040</v>
      </c>
      <c r="C7870">
        <v>4030</v>
      </c>
      <c r="D7870">
        <v>415</v>
      </c>
      <c r="E7870" s="124" t="s">
        <v>15996</v>
      </c>
      <c r="F7870" t="str">
        <f t="shared" si="136"/>
        <v>Dave RukavinaBELT POWER LLC - FDA</v>
      </c>
      <c r="G7870" s="150" t="str">
        <f t="shared" si="137"/>
        <v>Dave Rukavina</v>
      </c>
      <c r="H7870" s="149" t="s">
        <v>1594</v>
      </c>
      <c r="I7870">
        <v>40007260</v>
      </c>
      <c r="K7870" t="s">
        <v>14092</v>
      </c>
      <c r="L7870" t="s">
        <v>14093</v>
      </c>
      <c r="M7870" t="s">
        <v>12692</v>
      </c>
      <c r="N7870">
        <v>30066</v>
      </c>
      <c r="Q7870" t="s">
        <v>12415</v>
      </c>
      <c r="R7870" t="s">
        <v>12416</v>
      </c>
      <c r="S7870" t="s">
        <v>16077</v>
      </c>
      <c r="U7870" t="s">
        <v>12418</v>
      </c>
      <c r="W7870">
        <v>11</v>
      </c>
      <c r="X7870">
        <v>2</v>
      </c>
      <c r="Y7870" t="s">
        <v>12472</v>
      </c>
      <c r="Z7870" t="s">
        <v>12420</v>
      </c>
      <c r="AA7870" t="s">
        <v>12429</v>
      </c>
      <c r="AB7870" t="s">
        <v>12422</v>
      </c>
      <c r="AC7870">
        <v>2</v>
      </c>
      <c r="AD7870" s="123">
        <v>41661</v>
      </c>
      <c r="AE7870" t="s">
        <v>12431</v>
      </c>
      <c r="AG7870">
        <v>40007260</v>
      </c>
      <c r="AL7870" t="s">
        <v>12422</v>
      </c>
      <c r="AN7870">
        <v>1106707901</v>
      </c>
      <c r="AO7870">
        <v>16</v>
      </c>
      <c r="AP7870" t="s">
        <v>12424</v>
      </c>
      <c r="AQ7870" t="s">
        <v>11408</v>
      </c>
      <c r="AR7870">
        <v>4100</v>
      </c>
      <c r="AT7870">
        <v>0</v>
      </c>
      <c r="AV7870" t="s">
        <v>1588</v>
      </c>
      <c r="AW7870">
        <v>116100</v>
      </c>
    </row>
    <row r="7871" spans="1:49" x14ac:dyDescent="0.25">
      <c r="A7871">
        <v>4100</v>
      </c>
      <c r="B7871">
        <v>30040</v>
      </c>
      <c r="C7871">
        <v>4030</v>
      </c>
      <c r="D7871">
        <v>415</v>
      </c>
      <c r="E7871" s="124" t="s">
        <v>15996</v>
      </c>
      <c r="F7871" t="str">
        <f t="shared" si="136"/>
        <v>Dave RukavinaBELT POWER LLC - LENEXA</v>
      </c>
      <c r="G7871" s="150" t="str">
        <f t="shared" si="137"/>
        <v>Dave Rukavina</v>
      </c>
      <c r="H7871" s="149" t="s">
        <v>1596</v>
      </c>
      <c r="I7871">
        <v>40006920</v>
      </c>
      <c r="K7871" t="s">
        <v>14092</v>
      </c>
      <c r="L7871" t="s">
        <v>14093</v>
      </c>
      <c r="M7871" t="s">
        <v>12692</v>
      </c>
      <c r="N7871">
        <v>30066</v>
      </c>
      <c r="Q7871" t="s">
        <v>12415</v>
      </c>
      <c r="R7871" t="s">
        <v>12416</v>
      </c>
      <c r="S7871" t="s">
        <v>16077</v>
      </c>
      <c r="U7871" t="s">
        <v>12418</v>
      </c>
      <c r="W7871">
        <v>11</v>
      </c>
      <c r="X7871">
        <v>2</v>
      </c>
      <c r="Y7871" t="s">
        <v>12472</v>
      </c>
      <c r="Z7871" t="s">
        <v>12420</v>
      </c>
      <c r="AA7871" t="s">
        <v>14498</v>
      </c>
      <c r="AB7871" t="s">
        <v>12422</v>
      </c>
      <c r="AC7871">
        <v>2</v>
      </c>
      <c r="AD7871" s="123">
        <v>41197</v>
      </c>
      <c r="AE7871" t="s">
        <v>12431</v>
      </c>
      <c r="AG7871">
        <v>40006920</v>
      </c>
      <c r="AL7871" t="s">
        <v>12422</v>
      </c>
      <c r="AN7871">
        <v>1106707901</v>
      </c>
      <c r="AO7871">
        <v>16</v>
      </c>
      <c r="AP7871" t="s">
        <v>12424</v>
      </c>
      <c r="AQ7871" t="s">
        <v>11408</v>
      </c>
      <c r="AR7871">
        <v>4100</v>
      </c>
      <c r="AT7871">
        <v>0</v>
      </c>
      <c r="AV7871" t="s">
        <v>1588</v>
      </c>
      <c r="AW7871">
        <v>116100</v>
      </c>
    </row>
    <row r="7872" spans="1:49" x14ac:dyDescent="0.25">
      <c r="A7872">
        <v>4100</v>
      </c>
      <c r="B7872">
        <v>30040</v>
      </c>
      <c r="C7872">
        <v>4030</v>
      </c>
      <c r="D7872">
        <v>415</v>
      </c>
      <c r="E7872" s="124" t="s">
        <v>15996</v>
      </c>
      <c r="F7872" t="str">
        <f t="shared" si="136"/>
        <v>Dave RukavinaBELT POWER LLC - LOGISTICS</v>
      </c>
      <c r="G7872" s="150" t="str">
        <f t="shared" si="137"/>
        <v>Dave Rukavina</v>
      </c>
      <c r="H7872" s="149" t="s">
        <v>1597</v>
      </c>
      <c r="I7872">
        <v>40008294</v>
      </c>
      <c r="K7872" t="s">
        <v>14092</v>
      </c>
      <c r="L7872" t="s">
        <v>14093</v>
      </c>
      <c r="M7872" t="s">
        <v>12692</v>
      </c>
      <c r="N7872">
        <v>30066</v>
      </c>
      <c r="Q7872" t="s">
        <v>12415</v>
      </c>
      <c r="R7872" t="s">
        <v>12416</v>
      </c>
      <c r="S7872" t="s">
        <v>16077</v>
      </c>
      <c r="U7872" t="s">
        <v>12418</v>
      </c>
      <c r="W7872">
        <v>11</v>
      </c>
      <c r="X7872">
        <v>2</v>
      </c>
      <c r="Y7872" t="s">
        <v>12472</v>
      </c>
      <c r="Z7872" t="s">
        <v>12420</v>
      </c>
      <c r="AA7872" t="s">
        <v>12429</v>
      </c>
      <c r="AB7872" t="s">
        <v>12422</v>
      </c>
      <c r="AC7872">
        <v>2</v>
      </c>
      <c r="AD7872" s="123">
        <v>43124</v>
      </c>
      <c r="AE7872" t="s">
        <v>12431</v>
      </c>
      <c r="AG7872">
        <v>40008294</v>
      </c>
      <c r="AL7872" t="s">
        <v>12422</v>
      </c>
      <c r="AN7872">
        <v>1106707901</v>
      </c>
      <c r="AO7872">
        <v>16</v>
      </c>
      <c r="AP7872" t="s">
        <v>12424</v>
      </c>
      <c r="AQ7872" t="s">
        <v>11408</v>
      </c>
      <c r="AR7872">
        <v>4100</v>
      </c>
      <c r="AT7872">
        <v>0</v>
      </c>
      <c r="AV7872" t="s">
        <v>1588</v>
      </c>
      <c r="AW7872">
        <v>116100</v>
      </c>
    </row>
    <row r="7873" spans="1:49" x14ac:dyDescent="0.25">
      <c r="A7873">
        <v>4100</v>
      </c>
      <c r="B7873">
        <v>30040</v>
      </c>
      <c r="C7873">
        <v>4030</v>
      </c>
      <c r="D7873">
        <v>415</v>
      </c>
      <c r="E7873" s="124" t="s">
        <v>15996</v>
      </c>
      <c r="F7873" t="str">
        <f t="shared" si="136"/>
        <v>Dave RukavinaBELT SOLUTIONS INC.</v>
      </c>
      <c r="G7873" s="150" t="str">
        <f t="shared" si="137"/>
        <v>Dave Rukavina</v>
      </c>
      <c r="H7873" s="149" t="s">
        <v>1613</v>
      </c>
      <c r="I7873">
        <v>40006308</v>
      </c>
      <c r="K7873" t="s">
        <v>16078</v>
      </c>
      <c r="L7873" t="s">
        <v>16079</v>
      </c>
      <c r="M7873" t="s">
        <v>12981</v>
      </c>
      <c r="N7873">
        <v>50325</v>
      </c>
      <c r="Q7873" t="s">
        <v>12415</v>
      </c>
      <c r="R7873" t="s">
        <v>12416</v>
      </c>
      <c r="S7873" t="s">
        <v>16080</v>
      </c>
      <c r="U7873" t="s">
        <v>12418</v>
      </c>
      <c r="W7873">
        <v>11</v>
      </c>
      <c r="X7873">
        <v>2</v>
      </c>
      <c r="Y7873" t="s">
        <v>12419</v>
      </c>
      <c r="Z7873" t="s">
        <v>12420</v>
      </c>
      <c r="AA7873" t="s">
        <v>14498</v>
      </c>
      <c r="AB7873" t="s">
        <v>12422</v>
      </c>
      <c r="AC7873">
        <v>2</v>
      </c>
      <c r="AD7873" s="123">
        <v>40318</v>
      </c>
      <c r="AE7873" t="s">
        <v>12431</v>
      </c>
      <c r="AG7873">
        <v>40006308</v>
      </c>
      <c r="AL7873" t="s">
        <v>12422</v>
      </c>
      <c r="AN7873">
        <v>1615320901</v>
      </c>
      <c r="AO7873">
        <v>16</v>
      </c>
      <c r="AP7873" t="s">
        <v>12424</v>
      </c>
      <c r="AQ7873" t="s">
        <v>11408</v>
      </c>
      <c r="AR7873">
        <v>4100</v>
      </c>
      <c r="AS7873" t="s">
        <v>12491</v>
      </c>
      <c r="AT7873">
        <v>0</v>
      </c>
      <c r="AV7873" t="s">
        <v>16081</v>
      </c>
      <c r="AW7873">
        <v>116100</v>
      </c>
    </row>
    <row r="7874" spans="1:49" x14ac:dyDescent="0.25">
      <c r="A7874">
        <v>4100</v>
      </c>
      <c r="B7874">
        <v>30040</v>
      </c>
      <c r="C7874">
        <v>4030</v>
      </c>
      <c r="D7874">
        <v>415</v>
      </c>
      <c r="E7874" s="124" t="s">
        <v>15996</v>
      </c>
      <c r="F7874" t="str">
        <f t="shared" si="136"/>
        <v>Dave RukavinaBENNETT PACKAGING OF KANSAS CITY</v>
      </c>
      <c r="G7874" s="150" t="str">
        <f t="shared" si="137"/>
        <v>Dave Rukavina</v>
      </c>
      <c r="H7874" s="149" t="s">
        <v>1644</v>
      </c>
      <c r="I7874">
        <v>40007975</v>
      </c>
      <c r="K7874" t="s">
        <v>16082</v>
      </c>
      <c r="L7874" t="s">
        <v>16083</v>
      </c>
      <c r="M7874" t="s">
        <v>13327</v>
      </c>
      <c r="N7874">
        <v>64064</v>
      </c>
      <c r="Q7874" t="s">
        <v>12415</v>
      </c>
      <c r="R7874" t="s">
        <v>12416</v>
      </c>
      <c r="S7874" t="s">
        <v>16084</v>
      </c>
      <c r="U7874" t="s">
        <v>12418</v>
      </c>
      <c r="W7874">
        <v>11</v>
      </c>
      <c r="X7874">
        <v>1</v>
      </c>
      <c r="Y7874">
        <v>1</v>
      </c>
      <c r="Z7874" t="s">
        <v>12420</v>
      </c>
      <c r="AA7874" t="s">
        <v>12429</v>
      </c>
      <c r="AB7874" t="s">
        <v>12422</v>
      </c>
      <c r="AC7874">
        <v>2</v>
      </c>
      <c r="AD7874" s="123">
        <v>42716</v>
      </c>
      <c r="AE7874" t="s">
        <v>12431</v>
      </c>
      <c r="AG7874">
        <v>40007975</v>
      </c>
      <c r="AL7874" t="s">
        <v>12422</v>
      </c>
      <c r="AN7874">
        <v>2609507701</v>
      </c>
      <c r="AO7874">
        <v>16</v>
      </c>
      <c r="AP7874" t="s">
        <v>12424</v>
      </c>
      <c r="AQ7874" t="s">
        <v>11408</v>
      </c>
      <c r="AR7874">
        <v>4100</v>
      </c>
      <c r="AT7874">
        <v>0</v>
      </c>
      <c r="AV7874" t="s">
        <v>16085</v>
      </c>
      <c r="AW7874">
        <v>116100</v>
      </c>
    </row>
    <row r="7875" spans="1:49" x14ac:dyDescent="0.25">
      <c r="A7875">
        <v>4100</v>
      </c>
      <c r="B7875">
        <v>30040</v>
      </c>
      <c r="C7875">
        <v>4030</v>
      </c>
      <c r="D7875">
        <v>415</v>
      </c>
      <c r="E7875" s="124" t="s">
        <v>15996</v>
      </c>
      <c r="F7875" t="str">
        <f t="shared" ref="F7875:F7938" si="138">CONCATENATE(G7875, H7875)</f>
        <v>Dave RukavinaBEST HARVEST BAKERIES</v>
      </c>
      <c r="G7875" s="150" t="str">
        <f t="shared" si="137"/>
        <v>Dave Rukavina</v>
      </c>
      <c r="H7875" s="149" t="s">
        <v>1668</v>
      </c>
      <c r="I7875">
        <v>40001479</v>
      </c>
      <c r="K7875" t="s">
        <v>16086</v>
      </c>
      <c r="L7875" t="s">
        <v>13326</v>
      </c>
      <c r="M7875" t="s">
        <v>13999</v>
      </c>
      <c r="N7875" t="s">
        <v>16087</v>
      </c>
      <c r="Q7875" t="s">
        <v>12415</v>
      </c>
      <c r="R7875" t="s">
        <v>12416</v>
      </c>
      <c r="S7875" t="s">
        <v>16088</v>
      </c>
      <c r="U7875" t="s">
        <v>12418</v>
      </c>
      <c r="W7875">
        <v>11</v>
      </c>
      <c r="X7875">
        <v>1</v>
      </c>
      <c r="Y7875" t="s">
        <v>12419</v>
      </c>
      <c r="Z7875" t="s">
        <v>12420</v>
      </c>
      <c r="AA7875" t="s">
        <v>12421</v>
      </c>
      <c r="AB7875" t="s">
        <v>12422</v>
      </c>
      <c r="AC7875">
        <v>2</v>
      </c>
      <c r="AD7875" s="123">
        <v>39111</v>
      </c>
      <c r="AE7875" t="s">
        <v>12423</v>
      </c>
      <c r="AG7875">
        <v>40001479</v>
      </c>
      <c r="AL7875" t="s">
        <v>12422</v>
      </c>
      <c r="AN7875">
        <v>1720904401</v>
      </c>
      <c r="AO7875">
        <v>16</v>
      </c>
      <c r="AP7875" t="s">
        <v>12424</v>
      </c>
      <c r="AQ7875" t="s">
        <v>11408</v>
      </c>
      <c r="AR7875">
        <v>4100</v>
      </c>
      <c r="AS7875" t="s">
        <v>12491</v>
      </c>
      <c r="AT7875">
        <v>0</v>
      </c>
      <c r="AV7875" t="s">
        <v>16089</v>
      </c>
      <c r="AW7875">
        <v>116100</v>
      </c>
    </row>
    <row r="7876" spans="1:49" x14ac:dyDescent="0.25">
      <c r="A7876">
        <v>4100</v>
      </c>
      <c r="B7876">
        <v>30040</v>
      </c>
      <c r="C7876">
        <v>4030</v>
      </c>
      <c r="D7876">
        <v>417</v>
      </c>
      <c r="E7876" s="124" t="s">
        <v>15996</v>
      </c>
      <c r="F7876" t="str">
        <f t="shared" si="138"/>
        <v>Dave RukavinaBETTIS CONTRACTORS</v>
      </c>
      <c r="G7876" s="150" t="str">
        <f t="shared" si="137"/>
        <v>Dave Rukavina</v>
      </c>
      <c r="H7876" s="149" t="s">
        <v>1671</v>
      </c>
      <c r="I7876">
        <v>40008922</v>
      </c>
      <c r="K7876" t="s">
        <v>16090</v>
      </c>
      <c r="L7876" t="s">
        <v>16091</v>
      </c>
      <c r="M7876" t="s">
        <v>13999</v>
      </c>
      <c r="N7876">
        <v>66618</v>
      </c>
      <c r="O7876">
        <v>1515</v>
      </c>
      <c r="P7876">
        <v>66601</v>
      </c>
      <c r="Q7876" t="s">
        <v>12415</v>
      </c>
      <c r="R7876" t="s">
        <v>12416</v>
      </c>
      <c r="S7876" t="s">
        <v>16092</v>
      </c>
      <c r="U7876" t="s">
        <v>12418</v>
      </c>
      <c r="W7876">
        <v>11</v>
      </c>
      <c r="X7876">
        <v>0</v>
      </c>
      <c r="Y7876" t="s">
        <v>12419</v>
      </c>
      <c r="Z7876" t="s">
        <v>12420</v>
      </c>
      <c r="AA7876" t="s">
        <v>12485</v>
      </c>
      <c r="AB7876" t="s">
        <v>12422</v>
      </c>
      <c r="AC7876">
        <v>2</v>
      </c>
      <c r="AD7876" s="123">
        <v>44060</v>
      </c>
      <c r="AE7876" t="s">
        <v>12528</v>
      </c>
      <c r="AG7876">
        <v>40008922</v>
      </c>
      <c r="AL7876" t="s">
        <v>12422</v>
      </c>
      <c r="AN7876">
        <v>1717708101</v>
      </c>
      <c r="AP7876" t="s">
        <v>12424</v>
      </c>
      <c r="AQ7876" t="s">
        <v>11408</v>
      </c>
      <c r="AR7876">
        <v>4100</v>
      </c>
      <c r="AT7876">
        <v>0</v>
      </c>
      <c r="AV7876" t="s">
        <v>16093</v>
      </c>
      <c r="AW7876">
        <v>116100</v>
      </c>
    </row>
    <row r="7877" spans="1:49" x14ac:dyDescent="0.25">
      <c r="A7877">
        <v>4100</v>
      </c>
      <c r="B7877">
        <v>30040</v>
      </c>
      <c r="C7877">
        <v>4030</v>
      </c>
      <c r="D7877">
        <v>415</v>
      </c>
      <c r="E7877" s="124" t="s">
        <v>15996</v>
      </c>
      <c r="F7877" t="str">
        <f t="shared" si="138"/>
        <v>Dave RukavinaBODEANS WAFER COMPANY</v>
      </c>
      <c r="G7877" s="150" t="str">
        <f t="shared" si="137"/>
        <v>Dave Rukavina</v>
      </c>
      <c r="H7877" s="149" t="s">
        <v>1759</v>
      </c>
      <c r="I7877">
        <v>40006873</v>
      </c>
      <c r="K7877" t="s">
        <v>16094</v>
      </c>
      <c r="L7877" t="s">
        <v>16095</v>
      </c>
      <c r="M7877" t="s">
        <v>12981</v>
      </c>
      <c r="N7877">
        <v>51031</v>
      </c>
      <c r="Q7877" t="s">
        <v>12415</v>
      </c>
      <c r="R7877" t="s">
        <v>12416</v>
      </c>
      <c r="S7877" t="s">
        <v>16096</v>
      </c>
      <c r="U7877" t="s">
        <v>12418</v>
      </c>
      <c r="W7877">
        <v>11</v>
      </c>
      <c r="X7877">
        <v>1</v>
      </c>
      <c r="Y7877" t="s">
        <v>12419</v>
      </c>
      <c r="Z7877" t="s">
        <v>12420</v>
      </c>
      <c r="AA7877" t="s">
        <v>14498</v>
      </c>
      <c r="AB7877" t="s">
        <v>12422</v>
      </c>
      <c r="AC7877">
        <v>2</v>
      </c>
      <c r="AD7877" s="123">
        <v>41122</v>
      </c>
      <c r="AE7877" t="s">
        <v>12431</v>
      </c>
      <c r="AG7877">
        <v>40006873</v>
      </c>
      <c r="AL7877" t="s">
        <v>12422</v>
      </c>
      <c r="AN7877">
        <v>1614905701</v>
      </c>
      <c r="AO7877">
        <v>16</v>
      </c>
      <c r="AP7877" t="s">
        <v>12424</v>
      </c>
      <c r="AQ7877" t="s">
        <v>11408</v>
      </c>
      <c r="AR7877">
        <v>4100</v>
      </c>
      <c r="AS7877" t="s">
        <v>12491</v>
      </c>
      <c r="AT7877">
        <v>0</v>
      </c>
      <c r="AV7877" t="s">
        <v>16097</v>
      </c>
      <c r="AW7877">
        <v>116100</v>
      </c>
    </row>
    <row r="7878" spans="1:49" x14ac:dyDescent="0.25">
      <c r="A7878">
        <v>4100</v>
      </c>
      <c r="B7878">
        <v>30040</v>
      </c>
      <c r="C7878">
        <v>4030</v>
      </c>
      <c r="D7878">
        <v>415</v>
      </c>
      <c r="E7878" s="124" t="s">
        <v>15996</v>
      </c>
      <c r="F7878" t="str">
        <f t="shared" si="138"/>
        <v>Dave RukavinaB-R-C BEARING CO. INC</v>
      </c>
      <c r="G7878" s="150" t="str">
        <f t="shared" si="137"/>
        <v>Dave Rukavina</v>
      </c>
      <c r="H7878" s="149" t="s">
        <v>1836</v>
      </c>
      <c r="I7878">
        <v>40008342</v>
      </c>
      <c r="L7878" t="s">
        <v>13998</v>
      </c>
      <c r="M7878" t="s">
        <v>13999</v>
      </c>
      <c r="O7878">
        <v>475</v>
      </c>
      <c r="P7878">
        <v>67201</v>
      </c>
      <c r="Q7878" t="s">
        <v>12415</v>
      </c>
      <c r="R7878" t="s">
        <v>12416</v>
      </c>
      <c r="S7878" t="s">
        <v>16098</v>
      </c>
      <c r="U7878" t="s">
        <v>12418</v>
      </c>
      <c r="W7878">
        <v>11</v>
      </c>
      <c r="X7878">
        <v>2</v>
      </c>
      <c r="Y7878" t="s">
        <v>12419</v>
      </c>
      <c r="Z7878" t="s">
        <v>12420</v>
      </c>
      <c r="AA7878" t="s">
        <v>12429</v>
      </c>
      <c r="AB7878" t="s">
        <v>12422</v>
      </c>
      <c r="AC7878">
        <v>2</v>
      </c>
      <c r="AD7878" s="123">
        <v>43180</v>
      </c>
      <c r="AE7878" t="s">
        <v>12431</v>
      </c>
      <c r="AG7878">
        <v>40008342</v>
      </c>
      <c r="AL7878" t="s">
        <v>12422</v>
      </c>
      <c r="AN7878">
        <v>1717308601</v>
      </c>
      <c r="AO7878">
        <v>16</v>
      </c>
      <c r="AP7878" t="s">
        <v>12424</v>
      </c>
      <c r="AQ7878" t="s">
        <v>11408</v>
      </c>
      <c r="AR7878">
        <v>4100</v>
      </c>
      <c r="AT7878">
        <v>0</v>
      </c>
      <c r="AV7878" t="s">
        <v>16099</v>
      </c>
      <c r="AW7878">
        <v>116100</v>
      </c>
    </row>
    <row r="7879" spans="1:49" x14ac:dyDescent="0.25">
      <c r="A7879">
        <v>4100</v>
      </c>
      <c r="B7879">
        <v>30040</v>
      </c>
      <c r="C7879">
        <v>4030</v>
      </c>
      <c r="D7879">
        <v>415</v>
      </c>
      <c r="E7879" s="124" t="s">
        <v>15996</v>
      </c>
      <c r="F7879" t="str">
        <f t="shared" si="138"/>
        <v>Dave RukavinaBRIDGESTONE FIRESTONE - DAVIDSON</v>
      </c>
      <c r="G7879" s="150" t="str">
        <f t="shared" si="137"/>
        <v>Dave Rukavina</v>
      </c>
      <c r="H7879" s="149" t="s">
        <v>1852</v>
      </c>
      <c r="I7879">
        <v>40007877</v>
      </c>
      <c r="J7879" t="s">
        <v>16100</v>
      </c>
      <c r="K7879" t="s">
        <v>16101</v>
      </c>
      <c r="L7879" t="s">
        <v>12702</v>
      </c>
      <c r="M7879" t="s">
        <v>12703</v>
      </c>
      <c r="N7879">
        <v>37214</v>
      </c>
      <c r="Q7879" t="s">
        <v>12415</v>
      </c>
      <c r="R7879" t="s">
        <v>12416</v>
      </c>
      <c r="U7879" t="s">
        <v>12418</v>
      </c>
      <c r="V7879">
        <v>275</v>
      </c>
      <c r="W7879">
        <v>11</v>
      </c>
      <c r="X7879">
        <v>1</v>
      </c>
      <c r="Y7879" t="s">
        <v>12472</v>
      </c>
      <c r="Z7879" t="s">
        <v>12420</v>
      </c>
      <c r="AA7879" t="s">
        <v>15095</v>
      </c>
      <c r="AB7879" t="s">
        <v>12830</v>
      </c>
      <c r="AC7879">
        <v>2</v>
      </c>
      <c r="AD7879" s="123">
        <v>42558</v>
      </c>
      <c r="AE7879" t="s">
        <v>12431</v>
      </c>
      <c r="AG7879">
        <v>40007877</v>
      </c>
      <c r="AL7879" t="s">
        <v>12830</v>
      </c>
      <c r="AN7879">
        <v>4303706201</v>
      </c>
      <c r="AO7879">
        <v>16</v>
      </c>
      <c r="AP7879" t="s">
        <v>12424</v>
      </c>
      <c r="AQ7879" t="s">
        <v>11408</v>
      </c>
      <c r="AR7879">
        <v>4100</v>
      </c>
      <c r="AT7879">
        <v>0</v>
      </c>
      <c r="AV7879" t="s">
        <v>14108</v>
      </c>
      <c r="AW7879">
        <v>116100</v>
      </c>
    </row>
    <row r="7880" spans="1:49" x14ac:dyDescent="0.25">
      <c r="A7880">
        <v>4100</v>
      </c>
      <c r="B7880">
        <v>30040</v>
      </c>
      <c r="C7880">
        <v>4030</v>
      </c>
      <c r="D7880">
        <v>415</v>
      </c>
      <c r="E7880" s="124" t="s">
        <v>15996</v>
      </c>
      <c r="F7880" t="str">
        <f t="shared" si="138"/>
        <v>Dave RukavinaBRIGGS &amp; STRATTON CORPORATION</v>
      </c>
      <c r="G7880" s="150" t="str">
        <f t="shared" si="137"/>
        <v>Dave Rukavina</v>
      </c>
      <c r="H7880" s="149" t="s">
        <v>1864</v>
      </c>
      <c r="I7880">
        <v>40001664</v>
      </c>
      <c r="J7880" t="s">
        <v>12492</v>
      </c>
      <c r="K7880" t="s">
        <v>16102</v>
      </c>
      <c r="L7880" t="s">
        <v>16103</v>
      </c>
      <c r="M7880" t="s">
        <v>13327</v>
      </c>
      <c r="N7880" t="s">
        <v>16104</v>
      </c>
      <c r="Q7880" t="s">
        <v>12415</v>
      </c>
      <c r="R7880" t="s">
        <v>12416</v>
      </c>
      <c r="S7880" t="s">
        <v>16105</v>
      </c>
      <c r="U7880" t="s">
        <v>12418</v>
      </c>
      <c r="W7880">
        <v>11</v>
      </c>
      <c r="X7880">
        <v>1</v>
      </c>
      <c r="Y7880" t="s">
        <v>12472</v>
      </c>
      <c r="Z7880" t="s">
        <v>12420</v>
      </c>
      <c r="AA7880" t="s">
        <v>12421</v>
      </c>
      <c r="AB7880" t="s">
        <v>12422</v>
      </c>
      <c r="AC7880">
        <v>2</v>
      </c>
      <c r="AD7880" s="123">
        <v>39111</v>
      </c>
      <c r="AE7880" t="s">
        <v>12423</v>
      </c>
      <c r="AG7880">
        <v>40001664</v>
      </c>
      <c r="AL7880" t="s">
        <v>12422</v>
      </c>
      <c r="AN7880">
        <v>2602310701</v>
      </c>
      <c r="AO7880">
        <v>16</v>
      </c>
      <c r="AP7880" t="s">
        <v>12424</v>
      </c>
      <c r="AQ7880" t="s">
        <v>11408</v>
      </c>
      <c r="AR7880">
        <v>4100</v>
      </c>
      <c r="AS7880" t="s">
        <v>12491</v>
      </c>
      <c r="AT7880">
        <v>0</v>
      </c>
      <c r="AV7880" t="s">
        <v>16106</v>
      </c>
      <c r="AW7880">
        <v>116100</v>
      </c>
    </row>
    <row r="7881" spans="1:49" x14ac:dyDescent="0.25">
      <c r="A7881">
        <v>4100</v>
      </c>
      <c r="B7881">
        <v>30040</v>
      </c>
      <c r="C7881">
        <v>4030</v>
      </c>
      <c r="D7881">
        <v>415</v>
      </c>
      <c r="E7881" s="124" t="s">
        <v>15996</v>
      </c>
      <c r="F7881" t="str">
        <f t="shared" si="138"/>
        <v>Dave RukavinaBUNTING MAGNETICS CO.</v>
      </c>
      <c r="G7881" s="150" t="str">
        <f t="shared" si="137"/>
        <v>Dave Rukavina</v>
      </c>
      <c r="H7881" s="149" t="s">
        <v>1913</v>
      </c>
      <c r="I7881">
        <v>40004333</v>
      </c>
      <c r="L7881" t="s">
        <v>16107</v>
      </c>
      <c r="M7881" t="s">
        <v>13999</v>
      </c>
      <c r="O7881">
        <v>468</v>
      </c>
      <c r="P7881">
        <v>67114</v>
      </c>
      <c r="Q7881" t="s">
        <v>12415</v>
      </c>
      <c r="R7881" t="s">
        <v>12416</v>
      </c>
      <c r="S7881" t="s">
        <v>16108</v>
      </c>
      <c r="U7881" t="s">
        <v>12418</v>
      </c>
      <c r="W7881">
        <v>11</v>
      </c>
      <c r="X7881">
        <v>0</v>
      </c>
      <c r="Y7881" t="s">
        <v>12472</v>
      </c>
      <c r="Z7881" t="s">
        <v>12420</v>
      </c>
      <c r="AA7881" t="s">
        <v>12421</v>
      </c>
      <c r="AB7881" t="s">
        <v>12422</v>
      </c>
      <c r="AC7881">
        <v>2</v>
      </c>
      <c r="AD7881" s="123">
        <v>39111</v>
      </c>
      <c r="AE7881" t="s">
        <v>12423</v>
      </c>
      <c r="AG7881">
        <v>40004333</v>
      </c>
      <c r="AL7881" t="s">
        <v>12422</v>
      </c>
      <c r="AN7881">
        <v>1707906201</v>
      </c>
      <c r="AO7881">
        <v>16</v>
      </c>
      <c r="AP7881" t="s">
        <v>12424</v>
      </c>
      <c r="AQ7881" t="s">
        <v>11408</v>
      </c>
      <c r="AR7881">
        <v>4100</v>
      </c>
      <c r="AT7881">
        <v>2005</v>
      </c>
      <c r="AV7881" t="s">
        <v>16109</v>
      </c>
      <c r="AW7881">
        <v>116100</v>
      </c>
    </row>
    <row r="7882" spans="1:49" x14ac:dyDescent="0.25">
      <c r="A7882">
        <v>4100</v>
      </c>
      <c r="B7882">
        <v>30040</v>
      </c>
      <c r="C7882">
        <v>4030</v>
      </c>
      <c r="D7882">
        <v>415</v>
      </c>
      <c r="E7882" s="124" t="s">
        <v>15996</v>
      </c>
      <c r="F7882" t="str">
        <f t="shared" si="138"/>
        <v>Dave RukavinaBYRD'S GRAPHIC SERVICES</v>
      </c>
      <c r="G7882" s="150" t="str">
        <f t="shared" si="137"/>
        <v>Dave Rukavina</v>
      </c>
      <c r="H7882" s="149" t="s">
        <v>1940</v>
      </c>
      <c r="I7882">
        <v>40004358</v>
      </c>
      <c r="L7882" t="s">
        <v>13326</v>
      </c>
      <c r="M7882" t="s">
        <v>13327</v>
      </c>
      <c r="O7882">
        <v>25244</v>
      </c>
      <c r="P7882">
        <v>64119</v>
      </c>
      <c r="Q7882" t="s">
        <v>12415</v>
      </c>
      <c r="R7882" t="s">
        <v>12416</v>
      </c>
      <c r="S7882" t="s">
        <v>16110</v>
      </c>
      <c r="U7882" t="s">
        <v>12418</v>
      </c>
      <c r="W7882">
        <v>11</v>
      </c>
      <c r="X7882">
        <v>1</v>
      </c>
      <c r="Y7882" t="s">
        <v>12419</v>
      </c>
      <c r="Z7882" t="s">
        <v>12420</v>
      </c>
      <c r="AA7882" t="s">
        <v>12421</v>
      </c>
      <c r="AB7882" t="s">
        <v>12422</v>
      </c>
      <c r="AC7882">
        <v>2</v>
      </c>
      <c r="AD7882" s="123">
        <v>39111</v>
      </c>
      <c r="AE7882" t="s">
        <v>12423</v>
      </c>
      <c r="AG7882">
        <v>40004358</v>
      </c>
      <c r="AL7882" t="s">
        <v>12422</v>
      </c>
      <c r="AN7882">
        <v>2604706901</v>
      </c>
      <c r="AO7882">
        <v>16</v>
      </c>
      <c r="AP7882" t="s">
        <v>12424</v>
      </c>
      <c r="AQ7882" t="s">
        <v>11408</v>
      </c>
      <c r="AR7882">
        <v>4100</v>
      </c>
      <c r="AT7882">
        <v>0</v>
      </c>
      <c r="AV7882" t="s">
        <v>16111</v>
      </c>
      <c r="AW7882">
        <v>116100</v>
      </c>
    </row>
    <row r="7883" spans="1:49" x14ac:dyDescent="0.25">
      <c r="A7883">
        <v>4100</v>
      </c>
      <c r="B7883">
        <v>30040</v>
      </c>
      <c r="C7883">
        <v>4030</v>
      </c>
      <c r="D7883">
        <v>415</v>
      </c>
      <c r="E7883" s="124" t="s">
        <v>15996</v>
      </c>
      <c r="F7883" t="str">
        <f t="shared" si="138"/>
        <v>Dave RukavinaCAMACO-COLUMBUS</v>
      </c>
      <c r="G7883" s="150" t="str">
        <f t="shared" si="137"/>
        <v>Dave Rukavina</v>
      </c>
      <c r="H7883" s="149" t="s">
        <v>2000</v>
      </c>
      <c r="I7883">
        <v>40006358</v>
      </c>
      <c r="K7883" t="s">
        <v>16112</v>
      </c>
      <c r="L7883" t="s">
        <v>16113</v>
      </c>
      <c r="M7883" t="s">
        <v>15295</v>
      </c>
      <c r="N7883" t="s">
        <v>16114</v>
      </c>
      <c r="Q7883" t="s">
        <v>12415</v>
      </c>
      <c r="R7883" t="s">
        <v>12416</v>
      </c>
      <c r="S7883" t="s">
        <v>16115</v>
      </c>
      <c r="U7883" t="s">
        <v>12418</v>
      </c>
      <c r="W7883">
        <v>11</v>
      </c>
      <c r="X7883">
        <v>1</v>
      </c>
      <c r="Y7883" t="s">
        <v>12472</v>
      </c>
      <c r="Z7883" t="s">
        <v>12420</v>
      </c>
      <c r="AA7883" t="s">
        <v>14498</v>
      </c>
      <c r="AB7883" t="s">
        <v>12422</v>
      </c>
      <c r="AC7883">
        <v>2</v>
      </c>
      <c r="AD7883" s="123">
        <v>40395</v>
      </c>
      <c r="AE7883" t="s">
        <v>12431</v>
      </c>
      <c r="AG7883">
        <v>40006358</v>
      </c>
      <c r="AL7883" t="s">
        <v>12422</v>
      </c>
      <c r="AN7883">
        <v>2814100901</v>
      </c>
      <c r="AO7883">
        <v>16</v>
      </c>
      <c r="AP7883" t="s">
        <v>12424</v>
      </c>
      <c r="AQ7883" t="s">
        <v>11408</v>
      </c>
      <c r="AR7883">
        <v>4100</v>
      </c>
      <c r="AT7883">
        <v>0</v>
      </c>
      <c r="AV7883" t="s">
        <v>16116</v>
      </c>
      <c r="AW7883">
        <v>116100</v>
      </c>
    </row>
    <row r="7884" spans="1:49" x14ac:dyDescent="0.25">
      <c r="A7884">
        <v>4100</v>
      </c>
      <c r="B7884">
        <v>30040</v>
      </c>
      <c r="C7884">
        <v>4030</v>
      </c>
      <c r="D7884">
        <v>415</v>
      </c>
      <c r="E7884" s="124" t="s">
        <v>15996</v>
      </c>
      <c r="F7884" t="str">
        <f t="shared" si="138"/>
        <v>Dave RukavinaCERTAINTEED CORP. - KANSAS CITY, KS</v>
      </c>
      <c r="G7884" s="150" t="str">
        <f t="shared" si="137"/>
        <v>Dave Rukavina</v>
      </c>
      <c r="H7884" s="149" t="s">
        <v>2203</v>
      </c>
      <c r="I7884">
        <v>40006580</v>
      </c>
      <c r="L7884" t="s">
        <v>14724</v>
      </c>
      <c r="M7884" t="s">
        <v>12560</v>
      </c>
      <c r="O7884" t="s">
        <v>16117</v>
      </c>
      <c r="P7884">
        <v>19398</v>
      </c>
      <c r="Q7884" t="s">
        <v>12415</v>
      </c>
      <c r="R7884" t="s">
        <v>12416</v>
      </c>
      <c r="S7884" t="s">
        <v>16118</v>
      </c>
      <c r="U7884" t="s">
        <v>12418</v>
      </c>
      <c r="W7884">
        <v>11</v>
      </c>
      <c r="X7884">
        <v>1</v>
      </c>
      <c r="Y7884" t="s">
        <v>12419</v>
      </c>
      <c r="Z7884" t="s">
        <v>12420</v>
      </c>
      <c r="AA7884" t="s">
        <v>14498</v>
      </c>
      <c r="AB7884" t="s">
        <v>12473</v>
      </c>
      <c r="AC7884">
        <v>2</v>
      </c>
      <c r="AD7884" s="123">
        <v>40708</v>
      </c>
      <c r="AE7884" t="s">
        <v>12431</v>
      </c>
      <c r="AG7884">
        <v>40006580</v>
      </c>
      <c r="AL7884" t="s">
        <v>12473</v>
      </c>
      <c r="AN7884">
        <v>3902972071</v>
      </c>
      <c r="AO7884">
        <v>16</v>
      </c>
      <c r="AP7884" t="s">
        <v>12424</v>
      </c>
      <c r="AQ7884" t="s">
        <v>11408</v>
      </c>
      <c r="AR7884">
        <v>4100</v>
      </c>
      <c r="AT7884">
        <v>0</v>
      </c>
      <c r="AV7884" t="s">
        <v>14726</v>
      </c>
      <c r="AW7884">
        <v>116100</v>
      </c>
    </row>
    <row r="7885" spans="1:49" x14ac:dyDescent="0.25">
      <c r="A7885">
        <v>4100</v>
      </c>
      <c r="B7885">
        <v>30040</v>
      </c>
      <c r="C7885">
        <v>4030</v>
      </c>
      <c r="D7885">
        <v>415</v>
      </c>
      <c r="E7885" s="124" t="s">
        <v>15996</v>
      </c>
      <c r="F7885" t="str">
        <f t="shared" si="138"/>
        <v>Dave RukavinaCKS PACKAGING</v>
      </c>
      <c r="G7885" s="150" t="str">
        <f t="shared" si="137"/>
        <v>Dave Rukavina</v>
      </c>
      <c r="H7885" s="149" t="s">
        <v>2296</v>
      </c>
      <c r="I7885">
        <v>40001248</v>
      </c>
      <c r="K7885" t="s">
        <v>16119</v>
      </c>
      <c r="L7885" t="s">
        <v>13326</v>
      </c>
      <c r="M7885" t="s">
        <v>13327</v>
      </c>
      <c r="N7885" t="s">
        <v>16120</v>
      </c>
      <c r="Q7885" t="s">
        <v>12415</v>
      </c>
      <c r="R7885" t="s">
        <v>12416</v>
      </c>
      <c r="S7885" t="s">
        <v>16121</v>
      </c>
      <c r="U7885" t="s">
        <v>12418</v>
      </c>
      <c r="W7885">
        <v>11</v>
      </c>
      <c r="X7885">
        <v>1</v>
      </c>
      <c r="Y7885" t="s">
        <v>12765</v>
      </c>
      <c r="Z7885" t="s">
        <v>12420</v>
      </c>
      <c r="AA7885" t="s">
        <v>12421</v>
      </c>
      <c r="AB7885" t="s">
        <v>12422</v>
      </c>
      <c r="AC7885">
        <v>2</v>
      </c>
      <c r="AD7885" s="123">
        <v>39111</v>
      </c>
      <c r="AE7885" t="s">
        <v>12423</v>
      </c>
      <c r="AG7885">
        <v>40001248</v>
      </c>
      <c r="AL7885" t="s">
        <v>12422</v>
      </c>
      <c r="AN7885">
        <v>2609506901</v>
      </c>
      <c r="AO7885">
        <v>16</v>
      </c>
      <c r="AP7885" t="s">
        <v>12424</v>
      </c>
      <c r="AQ7885" t="s">
        <v>11408</v>
      </c>
      <c r="AR7885">
        <v>4100</v>
      </c>
      <c r="AS7885" t="s">
        <v>12491</v>
      </c>
      <c r="AT7885">
        <v>2005</v>
      </c>
      <c r="AV7885" t="s">
        <v>16122</v>
      </c>
      <c r="AW7885">
        <v>116100</v>
      </c>
    </row>
    <row r="7886" spans="1:49" x14ac:dyDescent="0.25">
      <c r="A7886">
        <v>4100</v>
      </c>
      <c r="B7886">
        <v>30040</v>
      </c>
      <c r="C7886">
        <v>4030</v>
      </c>
      <c r="D7886">
        <v>415</v>
      </c>
      <c r="E7886" s="124" t="s">
        <v>15996</v>
      </c>
      <c r="F7886" t="str">
        <f t="shared" si="138"/>
        <v>Dave RukavinaCONCORP, INC.</v>
      </c>
      <c r="G7886" s="150" t="str">
        <f t="shared" si="137"/>
        <v>Dave Rukavina</v>
      </c>
      <c r="H7886" s="149" t="s">
        <v>2429</v>
      </c>
      <c r="I7886">
        <v>40000723</v>
      </c>
      <c r="K7886" t="s">
        <v>16123</v>
      </c>
      <c r="L7886" t="s">
        <v>13326</v>
      </c>
      <c r="M7886" t="s">
        <v>13327</v>
      </c>
      <c r="N7886" t="s">
        <v>16124</v>
      </c>
      <c r="Q7886" t="s">
        <v>12415</v>
      </c>
      <c r="R7886" t="s">
        <v>12416</v>
      </c>
      <c r="S7886" t="s">
        <v>16125</v>
      </c>
      <c r="U7886" t="s">
        <v>12418</v>
      </c>
      <c r="W7886">
        <v>11</v>
      </c>
      <c r="X7886">
        <v>0</v>
      </c>
      <c r="Y7886" t="s">
        <v>12419</v>
      </c>
      <c r="Z7886" t="s">
        <v>12420</v>
      </c>
      <c r="AA7886" t="s">
        <v>12421</v>
      </c>
      <c r="AB7886" t="s">
        <v>12422</v>
      </c>
      <c r="AC7886">
        <v>2</v>
      </c>
      <c r="AD7886" s="123">
        <v>39111</v>
      </c>
      <c r="AE7886" t="s">
        <v>12423</v>
      </c>
      <c r="AG7886">
        <v>40000723</v>
      </c>
      <c r="AL7886" t="s">
        <v>12422</v>
      </c>
      <c r="AN7886">
        <v>2616506901</v>
      </c>
      <c r="AO7886">
        <v>16</v>
      </c>
      <c r="AP7886" t="s">
        <v>12424</v>
      </c>
      <c r="AQ7886" t="s">
        <v>11408</v>
      </c>
      <c r="AR7886">
        <v>4100</v>
      </c>
      <c r="AS7886" t="s">
        <v>12491</v>
      </c>
      <c r="AT7886">
        <v>2005</v>
      </c>
      <c r="AV7886" t="s">
        <v>16126</v>
      </c>
      <c r="AW7886">
        <v>116100</v>
      </c>
    </row>
    <row r="7887" spans="1:49" x14ac:dyDescent="0.25">
      <c r="A7887">
        <v>4100</v>
      </c>
      <c r="B7887">
        <v>30040</v>
      </c>
      <c r="C7887">
        <v>4030</v>
      </c>
      <c r="D7887">
        <v>415</v>
      </c>
      <c r="E7887" s="124" t="s">
        <v>15996</v>
      </c>
      <c r="F7887" t="str">
        <f t="shared" si="138"/>
        <v>Dave RukavinaCONSTABLE BINDERY</v>
      </c>
      <c r="G7887" s="150" t="str">
        <f t="shared" si="137"/>
        <v>Dave Rukavina</v>
      </c>
      <c r="H7887" s="149" t="s">
        <v>2444</v>
      </c>
      <c r="I7887">
        <v>40005213</v>
      </c>
      <c r="K7887" t="s">
        <v>16127</v>
      </c>
      <c r="L7887" t="s">
        <v>13326</v>
      </c>
      <c r="M7887" t="s">
        <v>13327</v>
      </c>
      <c r="N7887">
        <v>64106</v>
      </c>
      <c r="Q7887" t="s">
        <v>12415</v>
      </c>
      <c r="R7887" t="s">
        <v>12416</v>
      </c>
      <c r="S7887" t="s">
        <v>16128</v>
      </c>
      <c r="U7887" t="s">
        <v>12418</v>
      </c>
      <c r="W7887">
        <v>11</v>
      </c>
      <c r="X7887">
        <v>1</v>
      </c>
      <c r="Y7887" t="s">
        <v>12419</v>
      </c>
      <c r="Z7887" t="s">
        <v>12420</v>
      </c>
      <c r="AA7887" t="s">
        <v>12429</v>
      </c>
      <c r="AB7887" t="s">
        <v>12430</v>
      </c>
      <c r="AC7887">
        <v>2</v>
      </c>
      <c r="AD7887" s="123">
        <v>39336</v>
      </c>
      <c r="AE7887" t="s">
        <v>12538</v>
      </c>
      <c r="AG7887">
        <v>40005213</v>
      </c>
      <c r="AL7887" t="s">
        <v>12430</v>
      </c>
      <c r="AN7887">
        <v>2609506901</v>
      </c>
      <c r="AO7887">
        <v>16</v>
      </c>
      <c r="AP7887" t="s">
        <v>12424</v>
      </c>
      <c r="AQ7887" t="s">
        <v>11408</v>
      </c>
      <c r="AR7887">
        <v>4100</v>
      </c>
      <c r="AS7887" t="s">
        <v>12491</v>
      </c>
      <c r="AT7887">
        <v>0</v>
      </c>
      <c r="AV7887" t="s">
        <v>16129</v>
      </c>
      <c r="AW7887">
        <v>116100</v>
      </c>
    </row>
    <row r="7888" spans="1:49" x14ac:dyDescent="0.25">
      <c r="A7888">
        <v>4100</v>
      </c>
      <c r="B7888">
        <v>30040</v>
      </c>
      <c r="C7888">
        <v>4030</v>
      </c>
      <c r="D7888">
        <v>415</v>
      </c>
      <c r="E7888" s="124" t="s">
        <v>15996</v>
      </c>
      <c r="F7888" t="str">
        <f t="shared" si="138"/>
        <v>Dave RukavinaCUSTOM METALCRAFT INC</v>
      </c>
      <c r="G7888" s="150" t="str">
        <f t="shared" si="137"/>
        <v>Dave Rukavina</v>
      </c>
      <c r="H7888" s="149" t="s">
        <v>2618</v>
      </c>
      <c r="I7888">
        <v>40008376</v>
      </c>
      <c r="L7888" t="s">
        <v>12772</v>
      </c>
      <c r="M7888" t="s">
        <v>13327</v>
      </c>
      <c r="O7888">
        <v>10587</v>
      </c>
      <c r="P7888" t="s">
        <v>16130</v>
      </c>
      <c r="Q7888" t="s">
        <v>12415</v>
      </c>
      <c r="R7888" t="s">
        <v>12416</v>
      </c>
      <c r="S7888" t="s">
        <v>16131</v>
      </c>
      <c r="U7888" t="s">
        <v>12418</v>
      </c>
      <c r="W7888">
        <v>11</v>
      </c>
      <c r="X7888">
        <v>0</v>
      </c>
      <c r="Y7888" t="s">
        <v>12419</v>
      </c>
      <c r="Z7888" t="s">
        <v>12420</v>
      </c>
      <c r="AA7888" t="s">
        <v>12429</v>
      </c>
      <c r="AB7888" t="s">
        <v>12422</v>
      </c>
      <c r="AC7888">
        <v>2</v>
      </c>
      <c r="AD7888" s="123">
        <v>43224</v>
      </c>
      <c r="AE7888" t="s">
        <v>12431</v>
      </c>
      <c r="AG7888">
        <v>40008376</v>
      </c>
      <c r="AL7888" t="s">
        <v>12422</v>
      </c>
      <c r="AN7888">
        <v>2607712101</v>
      </c>
      <c r="AO7888">
        <v>16</v>
      </c>
      <c r="AP7888" t="s">
        <v>12424</v>
      </c>
      <c r="AQ7888" t="s">
        <v>11408</v>
      </c>
      <c r="AR7888">
        <v>4100</v>
      </c>
      <c r="AT7888">
        <v>0</v>
      </c>
      <c r="AV7888" t="s">
        <v>16132</v>
      </c>
      <c r="AW7888">
        <v>116100</v>
      </c>
    </row>
    <row r="7889" spans="1:49" x14ac:dyDescent="0.25">
      <c r="A7889">
        <v>4100</v>
      </c>
      <c r="B7889">
        <v>30040</v>
      </c>
      <c r="C7889">
        <v>4030</v>
      </c>
      <c r="D7889">
        <v>415</v>
      </c>
      <c r="E7889" s="124" t="s">
        <v>15996</v>
      </c>
      <c r="F7889" t="str">
        <f t="shared" si="138"/>
        <v>Dave RukavinaD.R. ANDERSON CONSTRUCTORS, CO.</v>
      </c>
      <c r="G7889" s="150" t="str">
        <f t="shared" si="137"/>
        <v>Dave Rukavina</v>
      </c>
      <c r="H7889" s="149" t="s">
        <v>2655</v>
      </c>
      <c r="I7889">
        <v>40001779</v>
      </c>
      <c r="K7889" t="s">
        <v>16133</v>
      </c>
      <c r="L7889" t="s">
        <v>15294</v>
      </c>
      <c r="M7889" t="s">
        <v>15295</v>
      </c>
      <c r="N7889" t="s">
        <v>16134</v>
      </c>
      <c r="Q7889" t="s">
        <v>12415</v>
      </c>
      <c r="R7889" t="s">
        <v>12416</v>
      </c>
      <c r="S7889" t="s">
        <v>16135</v>
      </c>
      <c r="U7889" t="s">
        <v>12418</v>
      </c>
      <c r="W7889">
        <v>11</v>
      </c>
      <c r="X7889">
        <v>0</v>
      </c>
      <c r="Y7889" t="s">
        <v>12419</v>
      </c>
      <c r="Z7889" t="s">
        <v>12420</v>
      </c>
      <c r="AA7889" t="s">
        <v>12421</v>
      </c>
      <c r="AB7889" t="s">
        <v>12422</v>
      </c>
      <c r="AC7889">
        <v>2</v>
      </c>
      <c r="AD7889" s="123">
        <v>39111</v>
      </c>
      <c r="AE7889" t="s">
        <v>12423</v>
      </c>
      <c r="AG7889">
        <v>40001779</v>
      </c>
      <c r="AL7889" t="s">
        <v>12422</v>
      </c>
      <c r="AN7889">
        <v>2805503001</v>
      </c>
      <c r="AO7889">
        <v>16</v>
      </c>
      <c r="AP7889" t="s">
        <v>12424</v>
      </c>
      <c r="AQ7889" t="s">
        <v>11408</v>
      </c>
      <c r="AR7889">
        <v>4100</v>
      </c>
      <c r="AS7889" t="s">
        <v>12491</v>
      </c>
      <c r="AT7889">
        <v>2005</v>
      </c>
      <c r="AV7889" t="s">
        <v>16136</v>
      </c>
      <c r="AW7889">
        <v>116100</v>
      </c>
    </row>
    <row r="7890" spans="1:49" x14ac:dyDescent="0.25">
      <c r="A7890">
        <v>4100</v>
      </c>
      <c r="B7890">
        <v>30040</v>
      </c>
      <c r="C7890">
        <v>4030</v>
      </c>
      <c r="D7890">
        <v>415</v>
      </c>
      <c r="E7890" s="124" t="s">
        <v>15996</v>
      </c>
      <c r="F7890" t="str">
        <f t="shared" si="138"/>
        <v>Dave RukavinaDES MOINES AIRPORT AUTHORITY</v>
      </c>
      <c r="G7890" s="150" t="str">
        <f t="shared" si="137"/>
        <v>Dave Rukavina</v>
      </c>
      <c r="H7890" s="149" t="s">
        <v>2825</v>
      </c>
      <c r="I7890">
        <v>40007002</v>
      </c>
      <c r="J7890" t="s">
        <v>12492</v>
      </c>
      <c r="K7890" t="s">
        <v>16137</v>
      </c>
      <c r="L7890" t="s">
        <v>12980</v>
      </c>
      <c r="M7890" t="s">
        <v>12981</v>
      </c>
      <c r="N7890" t="s">
        <v>16138</v>
      </c>
      <c r="Q7890" t="s">
        <v>12415</v>
      </c>
      <c r="R7890" t="s">
        <v>12416</v>
      </c>
      <c r="S7890" t="s">
        <v>16139</v>
      </c>
      <c r="U7890" t="s">
        <v>12418</v>
      </c>
      <c r="W7890">
        <v>11</v>
      </c>
      <c r="X7890">
        <v>1</v>
      </c>
      <c r="Y7890" t="s">
        <v>12419</v>
      </c>
      <c r="Z7890" t="s">
        <v>12420</v>
      </c>
      <c r="AA7890" t="s">
        <v>12485</v>
      </c>
      <c r="AB7890" t="s">
        <v>12422</v>
      </c>
      <c r="AC7890">
        <v>2</v>
      </c>
      <c r="AD7890" s="123">
        <v>41327</v>
      </c>
      <c r="AE7890" t="s">
        <v>12528</v>
      </c>
      <c r="AG7890">
        <v>40007002</v>
      </c>
      <c r="AL7890" t="s">
        <v>12422</v>
      </c>
      <c r="AN7890">
        <v>1615303201</v>
      </c>
      <c r="AO7890">
        <v>16</v>
      </c>
      <c r="AP7890" t="s">
        <v>12424</v>
      </c>
      <c r="AQ7890" t="s">
        <v>11408</v>
      </c>
      <c r="AR7890">
        <v>4100</v>
      </c>
      <c r="AT7890">
        <v>0</v>
      </c>
      <c r="AV7890" t="s">
        <v>12980</v>
      </c>
      <c r="AW7890">
        <v>116100</v>
      </c>
    </row>
    <row r="7891" spans="1:49" x14ac:dyDescent="0.25">
      <c r="A7891">
        <v>4100</v>
      </c>
      <c r="B7891">
        <v>30040</v>
      </c>
      <c r="C7891">
        <v>4030</v>
      </c>
      <c r="D7891">
        <v>415</v>
      </c>
      <c r="E7891" s="124" t="s">
        <v>15996</v>
      </c>
      <c r="F7891" t="str">
        <f t="shared" si="138"/>
        <v>Dave RukavinaDETROIT TOOL &amp; ENGINEERING</v>
      </c>
      <c r="G7891" s="150" t="str">
        <f t="shared" si="137"/>
        <v>Dave Rukavina</v>
      </c>
      <c r="H7891" s="149" t="s">
        <v>2837</v>
      </c>
      <c r="I7891">
        <v>40005556</v>
      </c>
      <c r="K7891" t="s">
        <v>16140</v>
      </c>
      <c r="L7891" t="s">
        <v>16141</v>
      </c>
      <c r="M7891" t="s">
        <v>13327</v>
      </c>
      <c r="N7891" t="s">
        <v>16142</v>
      </c>
      <c r="Q7891" t="s">
        <v>12415</v>
      </c>
      <c r="R7891" t="s">
        <v>12416</v>
      </c>
      <c r="U7891" t="s">
        <v>12418</v>
      </c>
      <c r="W7891">
        <v>11</v>
      </c>
      <c r="X7891">
        <v>1</v>
      </c>
      <c r="Y7891" t="s">
        <v>12419</v>
      </c>
      <c r="Z7891" t="s">
        <v>12420</v>
      </c>
      <c r="AA7891" t="s">
        <v>12485</v>
      </c>
      <c r="AB7891" t="s">
        <v>12422</v>
      </c>
      <c r="AC7891">
        <v>2</v>
      </c>
      <c r="AD7891" s="123">
        <v>39696</v>
      </c>
      <c r="AE7891" t="s">
        <v>14314</v>
      </c>
      <c r="AG7891">
        <v>40005556</v>
      </c>
      <c r="AL7891" t="s">
        <v>12422</v>
      </c>
      <c r="AN7891">
        <v>2610507601</v>
      </c>
      <c r="AO7891">
        <v>16</v>
      </c>
      <c r="AP7891" t="s">
        <v>12424</v>
      </c>
      <c r="AQ7891" t="s">
        <v>11408</v>
      </c>
      <c r="AR7891">
        <v>4100</v>
      </c>
      <c r="AS7891" t="s">
        <v>12491</v>
      </c>
      <c r="AT7891">
        <v>0</v>
      </c>
      <c r="AV7891" t="s">
        <v>16143</v>
      </c>
      <c r="AW7891">
        <v>116100</v>
      </c>
    </row>
    <row r="7892" spans="1:49" x14ac:dyDescent="0.25">
      <c r="A7892">
        <v>4100</v>
      </c>
      <c r="B7892">
        <v>30040</v>
      </c>
      <c r="C7892">
        <v>4030</v>
      </c>
      <c r="D7892">
        <v>415</v>
      </c>
      <c r="E7892" s="124" t="s">
        <v>15996</v>
      </c>
      <c r="F7892" t="str">
        <f t="shared" si="138"/>
        <v>Dave RukavinaDUPLICATE OF 50032200</v>
      </c>
      <c r="G7892" s="150" t="str">
        <f t="shared" si="137"/>
        <v>Dave Rukavina</v>
      </c>
      <c r="H7892" s="149" t="s">
        <v>3017</v>
      </c>
      <c r="I7892">
        <v>40002474</v>
      </c>
      <c r="K7892" t="s">
        <v>16144</v>
      </c>
      <c r="L7892" t="s">
        <v>13326</v>
      </c>
      <c r="M7892" t="s">
        <v>13327</v>
      </c>
      <c r="N7892" t="s">
        <v>16145</v>
      </c>
      <c r="Q7892" t="s">
        <v>12415</v>
      </c>
      <c r="R7892" t="s">
        <v>12416</v>
      </c>
      <c r="U7892" t="s">
        <v>12418</v>
      </c>
      <c r="W7892">
        <v>11</v>
      </c>
      <c r="X7892">
        <v>2</v>
      </c>
      <c r="Y7892" t="s">
        <v>12419</v>
      </c>
      <c r="Z7892" t="s">
        <v>12420</v>
      </c>
      <c r="AA7892" t="s">
        <v>12421</v>
      </c>
      <c r="AB7892" t="s">
        <v>12422</v>
      </c>
      <c r="AC7892">
        <v>2</v>
      </c>
      <c r="AD7892" s="123">
        <v>39111</v>
      </c>
      <c r="AE7892" t="s">
        <v>12423</v>
      </c>
      <c r="AG7892">
        <v>40002474</v>
      </c>
      <c r="AL7892" t="s">
        <v>12422</v>
      </c>
      <c r="AN7892">
        <v>2609506901</v>
      </c>
      <c r="AO7892">
        <v>16</v>
      </c>
      <c r="AP7892" t="s">
        <v>12424</v>
      </c>
      <c r="AQ7892" t="s">
        <v>11408</v>
      </c>
      <c r="AR7892">
        <v>4100</v>
      </c>
      <c r="AS7892" t="s">
        <v>12491</v>
      </c>
      <c r="AT7892">
        <v>0</v>
      </c>
      <c r="AV7892" t="s">
        <v>16146</v>
      </c>
      <c r="AW7892">
        <v>116100</v>
      </c>
    </row>
    <row r="7893" spans="1:49" x14ac:dyDescent="0.25">
      <c r="A7893">
        <v>4100</v>
      </c>
      <c r="B7893">
        <v>30040</v>
      </c>
      <c r="C7893">
        <v>4030</v>
      </c>
      <c r="D7893">
        <v>415</v>
      </c>
      <c r="E7893" s="124" t="s">
        <v>15996</v>
      </c>
      <c r="F7893" t="str">
        <f t="shared" si="138"/>
        <v>Dave RukavinaDXP ENTERPRISES, INC.</v>
      </c>
      <c r="G7893" s="150" t="str">
        <f t="shared" si="137"/>
        <v>Dave Rukavina</v>
      </c>
      <c r="H7893" s="149" t="s">
        <v>3040</v>
      </c>
      <c r="I7893">
        <v>40004339</v>
      </c>
      <c r="K7893" t="s">
        <v>16147</v>
      </c>
      <c r="L7893" t="s">
        <v>14872</v>
      </c>
      <c r="M7893" t="s">
        <v>12494</v>
      </c>
      <c r="N7893">
        <v>77251</v>
      </c>
      <c r="Q7893" t="s">
        <v>12415</v>
      </c>
      <c r="R7893" t="s">
        <v>12416</v>
      </c>
      <c r="S7893" t="s">
        <v>16148</v>
      </c>
      <c r="U7893" t="s">
        <v>12418</v>
      </c>
      <c r="V7893">
        <v>210</v>
      </c>
      <c r="W7893">
        <v>11</v>
      </c>
      <c r="X7893">
        <v>2</v>
      </c>
      <c r="Y7893" t="s">
        <v>12472</v>
      </c>
      <c r="Z7893" t="s">
        <v>12420</v>
      </c>
      <c r="AA7893" t="s">
        <v>12421</v>
      </c>
      <c r="AB7893" t="s">
        <v>12422</v>
      </c>
      <c r="AC7893">
        <v>2</v>
      </c>
      <c r="AD7893" s="123">
        <v>39111</v>
      </c>
      <c r="AE7893" t="s">
        <v>12423</v>
      </c>
      <c r="AG7893">
        <v>40004339</v>
      </c>
      <c r="AL7893" t="s">
        <v>12422</v>
      </c>
      <c r="AN7893">
        <v>4420114401</v>
      </c>
      <c r="AO7893">
        <v>16</v>
      </c>
      <c r="AP7893" t="s">
        <v>12424</v>
      </c>
      <c r="AQ7893" t="s">
        <v>11408</v>
      </c>
      <c r="AR7893">
        <v>4100</v>
      </c>
      <c r="AT7893">
        <v>2005</v>
      </c>
      <c r="AV7893" t="s">
        <v>16149</v>
      </c>
      <c r="AW7893">
        <v>116100</v>
      </c>
    </row>
    <row r="7894" spans="1:49" x14ac:dyDescent="0.25">
      <c r="A7894">
        <v>4100</v>
      </c>
      <c r="B7894">
        <v>30040</v>
      </c>
      <c r="C7894">
        <v>4030</v>
      </c>
      <c r="D7894">
        <v>415</v>
      </c>
      <c r="E7894" s="124" t="s">
        <v>15996</v>
      </c>
      <c r="F7894" t="str">
        <f t="shared" si="138"/>
        <v>Dave RukavinaEASTERN IOWA AIRPORT</v>
      </c>
      <c r="G7894" s="150" t="str">
        <f t="shared" si="137"/>
        <v>Dave Rukavina</v>
      </c>
      <c r="H7894" s="149" t="s">
        <v>3090</v>
      </c>
      <c r="I7894">
        <v>40008603</v>
      </c>
      <c r="K7894" t="s">
        <v>16150</v>
      </c>
      <c r="L7894" t="s">
        <v>16029</v>
      </c>
      <c r="M7894" t="s">
        <v>12981</v>
      </c>
      <c r="N7894">
        <v>52404</v>
      </c>
      <c r="Q7894" t="s">
        <v>12415</v>
      </c>
      <c r="R7894" t="s">
        <v>12416</v>
      </c>
      <c r="S7894" t="s">
        <v>16151</v>
      </c>
      <c r="U7894" t="s">
        <v>12418</v>
      </c>
      <c r="W7894">
        <v>11</v>
      </c>
      <c r="X7894">
        <v>1</v>
      </c>
      <c r="Y7894" t="s">
        <v>12419</v>
      </c>
      <c r="Z7894" t="s">
        <v>12420</v>
      </c>
      <c r="AA7894" t="s">
        <v>12429</v>
      </c>
      <c r="AB7894" t="s">
        <v>12430</v>
      </c>
      <c r="AC7894">
        <v>2</v>
      </c>
      <c r="AD7894" s="123">
        <v>43544</v>
      </c>
      <c r="AE7894" t="s">
        <v>12431</v>
      </c>
      <c r="AG7894">
        <v>40008603</v>
      </c>
      <c r="AL7894" t="s">
        <v>12430</v>
      </c>
      <c r="AN7894">
        <v>1611301601</v>
      </c>
      <c r="AO7894">
        <v>16</v>
      </c>
      <c r="AP7894" t="s">
        <v>12424</v>
      </c>
      <c r="AQ7894" t="s">
        <v>11408</v>
      </c>
      <c r="AR7894">
        <v>4100</v>
      </c>
      <c r="AT7894">
        <v>0</v>
      </c>
      <c r="AV7894" t="s">
        <v>16152</v>
      </c>
      <c r="AW7894">
        <v>116100</v>
      </c>
    </row>
    <row r="7895" spans="1:49" x14ac:dyDescent="0.25">
      <c r="A7895">
        <v>4100</v>
      </c>
      <c r="B7895">
        <v>30040</v>
      </c>
      <c r="C7895">
        <v>4030</v>
      </c>
      <c r="D7895">
        <v>415</v>
      </c>
      <c r="E7895" s="124" t="s">
        <v>15996</v>
      </c>
      <c r="F7895" t="str">
        <f t="shared" si="138"/>
        <v>Dave RukavinaENDICOTT CLAY PRODUCTS</v>
      </c>
      <c r="G7895" s="150" t="str">
        <f t="shared" si="137"/>
        <v>Dave Rukavina</v>
      </c>
      <c r="H7895" s="149" t="s">
        <v>3191</v>
      </c>
      <c r="I7895">
        <v>40003511</v>
      </c>
      <c r="K7895" t="s">
        <v>16153</v>
      </c>
      <c r="L7895" t="s">
        <v>16154</v>
      </c>
      <c r="M7895" t="s">
        <v>15295</v>
      </c>
      <c r="N7895" t="s">
        <v>16155</v>
      </c>
      <c r="Q7895" t="s">
        <v>12415</v>
      </c>
      <c r="R7895" t="s">
        <v>12416</v>
      </c>
      <c r="S7895" t="s">
        <v>16156</v>
      </c>
      <c r="U7895" t="s">
        <v>12418</v>
      </c>
      <c r="W7895">
        <v>11</v>
      </c>
      <c r="X7895">
        <v>1</v>
      </c>
      <c r="Y7895" t="s">
        <v>12419</v>
      </c>
      <c r="Z7895" t="s">
        <v>12420</v>
      </c>
      <c r="AA7895" t="s">
        <v>12421</v>
      </c>
      <c r="AB7895" t="s">
        <v>12422</v>
      </c>
      <c r="AC7895">
        <v>2</v>
      </c>
      <c r="AD7895" s="123">
        <v>39111</v>
      </c>
      <c r="AE7895" t="s">
        <v>12423</v>
      </c>
      <c r="AG7895">
        <v>40003511</v>
      </c>
      <c r="AL7895" t="s">
        <v>12422</v>
      </c>
      <c r="AN7895">
        <v>2809501201</v>
      </c>
      <c r="AO7895">
        <v>16</v>
      </c>
      <c r="AP7895" t="s">
        <v>12424</v>
      </c>
      <c r="AQ7895" t="s">
        <v>11408</v>
      </c>
      <c r="AR7895">
        <v>4100</v>
      </c>
      <c r="AS7895" t="s">
        <v>12491</v>
      </c>
      <c r="AT7895">
        <v>0</v>
      </c>
      <c r="AV7895" t="s">
        <v>16157</v>
      </c>
      <c r="AW7895">
        <v>116100</v>
      </c>
    </row>
    <row r="7896" spans="1:49" x14ac:dyDescent="0.25">
      <c r="A7896">
        <v>4100</v>
      </c>
      <c r="B7896">
        <v>30040</v>
      </c>
      <c r="C7896">
        <v>4030</v>
      </c>
      <c r="D7896">
        <v>415</v>
      </c>
      <c r="E7896" s="124" t="s">
        <v>15996</v>
      </c>
      <c r="F7896" t="str">
        <f t="shared" si="138"/>
        <v>Dave RukavinaENERGIZER BATTERY MANUF., INC</v>
      </c>
      <c r="G7896" s="150" t="str">
        <f t="shared" si="137"/>
        <v>Dave Rukavina</v>
      </c>
      <c r="H7896" s="149" t="s">
        <v>3196</v>
      </c>
      <c r="I7896">
        <v>40004334</v>
      </c>
      <c r="J7896" t="s">
        <v>12492</v>
      </c>
      <c r="L7896" t="s">
        <v>16158</v>
      </c>
      <c r="M7896" t="s">
        <v>13327</v>
      </c>
      <c r="O7896">
        <v>411460</v>
      </c>
      <c r="P7896" t="s">
        <v>16159</v>
      </c>
      <c r="Q7896" t="s">
        <v>12415</v>
      </c>
      <c r="R7896" t="s">
        <v>12416</v>
      </c>
      <c r="S7896" t="s">
        <v>16160</v>
      </c>
      <c r="U7896" t="s">
        <v>12418</v>
      </c>
      <c r="W7896">
        <v>11</v>
      </c>
      <c r="X7896">
        <v>1</v>
      </c>
      <c r="Y7896" t="s">
        <v>12472</v>
      </c>
      <c r="Z7896" t="s">
        <v>12420</v>
      </c>
      <c r="AA7896" t="s">
        <v>12421</v>
      </c>
      <c r="AB7896" t="s">
        <v>12422</v>
      </c>
      <c r="AC7896">
        <v>2</v>
      </c>
      <c r="AD7896" s="123">
        <v>39111</v>
      </c>
      <c r="AE7896" t="s">
        <v>12423</v>
      </c>
      <c r="AG7896">
        <v>40004334</v>
      </c>
      <c r="AL7896" t="s">
        <v>12422</v>
      </c>
      <c r="AN7896">
        <v>2618900001</v>
      </c>
      <c r="AO7896">
        <v>16</v>
      </c>
      <c r="AP7896" t="s">
        <v>12424</v>
      </c>
      <c r="AQ7896" t="s">
        <v>11408</v>
      </c>
      <c r="AR7896">
        <v>4100</v>
      </c>
      <c r="AT7896">
        <v>2005</v>
      </c>
      <c r="AV7896" t="s">
        <v>16161</v>
      </c>
      <c r="AW7896">
        <v>116100</v>
      </c>
    </row>
    <row r="7897" spans="1:49" x14ac:dyDescent="0.25">
      <c r="A7897">
        <v>4100</v>
      </c>
      <c r="B7897">
        <v>30040</v>
      </c>
      <c r="C7897">
        <v>4030</v>
      </c>
      <c r="D7897">
        <v>415</v>
      </c>
      <c r="E7897" s="124" t="s">
        <v>15996</v>
      </c>
      <c r="F7897" t="str">
        <f t="shared" si="138"/>
        <v>Dave RukavinaEPRO SERVICES, INC.</v>
      </c>
      <c r="G7897" s="150" t="str">
        <f t="shared" si="137"/>
        <v>Dave Rukavina</v>
      </c>
      <c r="H7897" s="149" t="s">
        <v>3231</v>
      </c>
      <c r="I7897">
        <v>40007777</v>
      </c>
      <c r="L7897" t="s">
        <v>16162</v>
      </c>
      <c r="M7897" t="s">
        <v>13999</v>
      </c>
      <c r="O7897">
        <v>347</v>
      </c>
      <c r="P7897">
        <v>67037</v>
      </c>
      <c r="Q7897" t="s">
        <v>12415</v>
      </c>
      <c r="R7897" t="s">
        <v>12416</v>
      </c>
      <c r="S7897" t="s">
        <v>16163</v>
      </c>
      <c r="U7897" t="s">
        <v>12418</v>
      </c>
      <c r="W7897">
        <v>11</v>
      </c>
      <c r="X7897">
        <v>1</v>
      </c>
      <c r="Y7897" t="s">
        <v>12419</v>
      </c>
      <c r="Z7897" t="s">
        <v>12420</v>
      </c>
      <c r="AA7897" t="s">
        <v>12429</v>
      </c>
      <c r="AB7897" t="s">
        <v>12422</v>
      </c>
      <c r="AC7897">
        <v>2</v>
      </c>
      <c r="AD7897" s="123">
        <v>42408</v>
      </c>
      <c r="AE7897" t="s">
        <v>12431</v>
      </c>
      <c r="AG7897">
        <v>40007777</v>
      </c>
      <c r="AL7897" t="s">
        <v>12422</v>
      </c>
      <c r="AN7897">
        <v>1717301901</v>
      </c>
      <c r="AO7897">
        <v>16</v>
      </c>
      <c r="AP7897" t="s">
        <v>12424</v>
      </c>
      <c r="AQ7897" t="s">
        <v>11408</v>
      </c>
      <c r="AR7897">
        <v>4100</v>
      </c>
      <c r="AT7897">
        <v>0</v>
      </c>
      <c r="AV7897" t="s">
        <v>16164</v>
      </c>
      <c r="AW7897">
        <v>116100</v>
      </c>
    </row>
    <row r="7898" spans="1:49" x14ac:dyDescent="0.25">
      <c r="A7898">
        <v>4100</v>
      </c>
      <c r="B7898">
        <v>30040</v>
      </c>
      <c r="C7898">
        <v>4030</v>
      </c>
      <c r="D7898">
        <v>415</v>
      </c>
      <c r="E7898" s="124" t="s">
        <v>15996</v>
      </c>
      <c r="F7898" t="str">
        <f t="shared" si="138"/>
        <v>Dave RukavinaERIKS NORTH AMERICA, INC.</v>
      </c>
      <c r="G7898" s="150" t="str">
        <f t="shared" si="137"/>
        <v>Dave Rukavina</v>
      </c>
      <c r="H7898" s="149" t="s">
        <v>13556</v>
      </c>
      <c r="I7898">
        <v>40008809</v>
      </c>
      <c r="L7898" t="s">
        <v>14800</v>
      </c>
      <c r="M7898" t="s">
        <v>12560</v>
      </c>
      <c r="N7898">
        <v>15230</v>
      </c>
      <c r="O7898">
        <v>895</v>
      </c>
      <c r="P7898">
        <v>15230</v>
      </c>
      <c r="Q7898" t="s">
        <v>12415</v>
      </c>
      <c r="R7898" t="s">
        <v>12416</v>
      </c>
      <c r="S7898" t="s">
        <v>16165</v>
      </c>
      <c r="U7898" t="s">
        <v>12418</v>
      </c>
      <c r="V7898">
        <v>238</v>
      </c>
      <c r="W7898">
        <v>11</v>
      </c>
      <c r="X7898">
        <v>2</v>
      </c>
      <c r="Y7898" t="s">
        <v>12472</v>
      </c>
      <c r="Z7898" t="s">
        <v>12420</v>
      </c>
      <c r="AA7898" t="s">
        <v>12485</v>
      </c>
      <c r="AB7898" t="s">
        <v>12473</v>
      </c>
      <c r="AC7898">
        <v>2</v>
      </c>
      <c r="AD7898" s="123">
        <v>43881</v>
      </c>
      <c r="AE7898" t="s">
        <v>12486</v>
      </c>
      <c r="AG7898">
        <v>40008809</v>
      </c>
      <c r="AL7898" t="s">
        <v>12473</v>
      </c>
      <c r="AN7898">
        <v>3900330401</v>
      </c>
      <c r="AO7898">
        <v>16</v>
      </c>
      <c r="AP7898" t="s">
        <v>12424</v>
      </c>
      <c r="AQ7898" t="s">
        <v>11408</v>
      </c>
      <c r="AR7898">
        <v>4100</v>
      </c>
      <c r="AT7898">
        <v>0</v>
      </c>
      <c r="AV7898" t="s">
        <v>14803</v>
      </c>
      <c r="AW7898">
        <v>116100</v>
      </c>
    </row>
    <row r="7899" spans="1:49" x14ac:dyDescent="0.25">
      <c r="A7899">
        <v>4100</v>
      </c>
      <c r="B7899">
        <v>30040</v>
      </c>
      <c r="C7899">
        <v>4030</v>
      </c>
      <c r="D7899">
        <v>415</v>
      </c>
      <c r="E7899" s="124" t="s">
        <v>15996</v>
      </c>
      <c r="F7899" t="str">
        <f t="shared" si="138"/>
        <v>Dave RukavinaFASTENAL</v>
      </c>
      <c r="G7899" s="150" t="str">
        <f t="shared" si="137"/>
        <v>Dave Rukavina</v>
      </c>
      <c r="H7899" s="149" t="s">
        <v>3357</v>
      </c>
      <c r="I7899">
        <v>40002587</v>
      </c>
      <c r="K7899" t="s">
        <v>16166</v>
      </c>
      <c r="L7899" t="s">
        <v>16167</v>
      </c>
      <c r="M7899" t="s">
        <v>13999</v>
      </c>
      <c r="N7899" t="s">
        <v>16087</v>
      </c>
      <c r="Q7899" t="s">
        <v>12415</v>
      </c>
      <c r="R7899" t="s">
        <v>12416</v>
      </c>
      <c r="S7899" t="s">
        <v>16168</v>
      </c>
      <c r="U7899" t="s">
        <v>12418</v>
      </c>
      <c r="W7899">
        <v>11</v>
      </c>
      <c r="X7899">
        <v>1</v>
      </c>
      <c r="Y7899" t="s">
        <v>12419</v>
      </c>
      <c r="Z7899" t="s">
        <v>12420</v>
      </c>
      <c r="AA7899" t="s">
        <v>12421</v>
      </c>
      <c r="AB7899" t="s">
        <v>12422</v>
      </c>
      <c r="AC7899">
        <v>2</v>
      </c>
      <c r="AD7899" s="123">
        <v>39111</v>
      </c>
      <c r="AE7899" t="s">
        <v>12423</v>
      </c>
      <c r="AG7899">
        <v>40002587</v>
      </c>
      <c r="AL7899" t="s">
        <v>12422</v>
      </c>
      <c r="AN7899">
        <v>1720920401</v>
      </c>
      <c r="AO7899">
        <v>16</v>
      </c>
      <c r="AP7899" t="s">
        <v>12424</v>
      </c>
      <c r="AQ7899" t="s">
        <v>11408</v>
      </c>
      <c r="AR7899">
        <v>4100</v>
      </c>
      <c r="AT7899">
        <v>0</v>
      </c>
      <c r="AV7899" t="s">
        <v>3357</v>
      </c>
      <c r="AW7899">
        <v>116100</v>
      </c>
    </row>
    <row r="7900" spans="1:49" x14ac:dyDescent="0.25">
      <c r="A7900">
        <v>4100</v>
      </c>
      <c r="B7900">
        <v>30040</v>
      </c>
      <c r="C7900">
        <v>4030</v>
      </c>
      <c r="D7900">
        <v>415</v>
      </c>
      <c r="E7900" s="124" t="s">
        <v>15996</v>
      </c>
      <c r="F7900" t="str">
        <f t="shared" si="138"/>
        <v>Dave RukavinaFIRST DATA</v>
      </c>
      <c r="G7900" s="150" t="str">
        <f t="shared" si="137"/>
        <v>Dave Rukavina</v>
      </c>
      <c r="H7900" s="149" t="s">
        <v>13563</v>
      </c>
      <c r="I7900">
        <v>40006504</v>
      </c>
      <c r="J7900" t="s">
        <v>16169</v>
      </c>
      <c r="L7900" t="s">
        <v>15294</v>
      </c>
      <c r="M7900" t="s">
        <v>15295</v>
      </c>
      <c r="O7900">
        <v>3208</v>
      </c>
      <c r="P7900" t="s">
        <v>16170</v>
      </c>
      <c r="Q7900" t="s">
        <v>12415</v>
      </c>
      <c r="R7900" t="s">
        <v>12416</v>
      </c>
      <c r="S7900" t="s">
        <v>16171</v>
      </c>
      <c r="U7900" t="s">
        <v>12418</v>
      </c>
      <c r="W7900">
        <v>11</v>
      </c>
      <c r="X7900">
        <v>1</v>
      </c>
      <c r="Y7900" t="s">
        <v>12419</v>
      </c>
      <c r="Z7900" t="s">
        <v>12420</v>
      </c>
      <c r="AA7900" t="s">
        <v>14498</v>
      </c>
      <c r="AB7900" t="s">
        <v>12473</v>
      </c>
      <c r="AC7900">
        <v>2</v>
      </c>
      <c r="AD7900" s="123">
        <v>40612</v>
      </c>
      <c r="AE7900" t="s">
        <v>12431</v>
      </c>
      <c r="AG7900">
        <v>40006504</v>
      </c>
      <c r="AL7900" t="s">
        <v>12473</v>
      </c>
      <c r="AN7900">
        <v>2805503001</v>
      </c>
      <c r="AO7900">
        <v>16</v>
      </c>
      <c r="AP7900" t="s">
        <v>12424</v>
      </c>
      <c r="AQ7900" t="s">
        <v>11408</v>
      </c>
      <c r="AR7900">
        <v>4100</v>
      </c>
      <c r="AT7900">
        <v>0</v>
      </c>
      <c r="AV7900" t="s">
        <v>13563</v>
      </c>
      <c r="AW7900">
        <v>116100</v>
      </c>
    </row>
    <row r="7901" spans="1:49" x14ac:dyDescent="0.25">
      <c r="A7901">
        <v>4100</v>
      </c>
      <c r="B7901">
        <v>30040</v>
      </c>
      <c r="C7901">
        <v>4030</v>
      </c>
      <c r="D7901">
        <v>415</v>
      </c>
      <c r="E7901" s="124" t="s">
        <v>15996</v>
      </c>
      <c r="F7901" t="str">
        <f t="shared" si="138"/>
        <v>Dave RukavinaFOSTER SERVICES</v>
      </c>
      <c r="G7901" s="150" t="str">
        <f t="shared" si="137"/>
        <v>Dave Rukavina</v>
      </c>
      <c r="H7901" s="149" t="s">
        <v>3697</v>
      </c>
      <c r="I7901">
        <v>40004354</v>
      </c>
      <c r="K7901" t="s">
        <v>16172</v>
      </c>
      <c r="L7901" t="s">
        <v>13326</v>
      </c>
      <c r="M7901" t="s">
        <v>13327</v>
      </c>
      <c r="N7901" t="s">
        <v>16173</v>
      </c>
      <c r="Q7901" t="s">
        <v>12415</v>
      </c>
      <c r="R7901" t="s">
        <v>12416</v>
      </c>
      <c r="S7901" t="s">
        <v>16174</v>
      </c>
      <c r="U7901" t="s">
        <v>12418</v>
      </c>
      <c r="W7901">
        <v>11</v>
      </c>
      <c r="X7901">
        <v>0</v>
      </c>
      <c r="Y7901" t="s">
        <v>12419</v>
      </c>
      <c r="Z7901" t="s">
        <v>12420</v>
      </c>
      <c r="AA7901" t="s">
        <v>12421</v>
      </c>
      <c r="AB7901" t="s">
        <v>12422</v>
      </c>
      <c r="AC7901">
        <v>2</v>
      </c>
      <c r="AD7901" s="123">
        <v>39111</v>
      </c>
      <c r="AE7901" t="s">
        <v>12423</v>
      </c>
      <c r="AG7901">
        <v>40004354</v>
      </c>
      <c r="AL7901" t="s">
        <v>12422</v>
      </c>
      <c r="AN7901">
        <v>2609506901</v>
      </c>
      <c r="AO7901">
        <v>16</v>
      </c>
      <c r="AP7901" t="s">
        <v>12424</v>
      </c>
      <c r="AQ7901" t="s">
        <v>11408</v>
      </c>
      <c r="AR7901">
        <v>4100</v>
      </c>
      <c r="AS7901" t="s">
        <v>12491</v>
      </c>
      <c r="AT7901">
        <v>0</v>
      </c>
      <c r="AV7901" t="s">
        <v>16175</v>
      </c>
      <c r="AW7901">
        <v>116100</v>
      </c>
    </row>
    <row r="7902" spans="1:49" x14ac:dyDescent="0.25">
      <c r="A7902">
        <v>4100</v>
      </c>
      <c r="B7902">
        <v>30040</v>
      </c>
      <c r="C7902">
        <v>4030</v>
      </c>
      <c r="D7902">
        <v>415</v>
      </c>
      <c r="E7902" s="124" t="s">
        <v>15996</v>
      </c>
      <c r="F7902" t="str">
        <f t="shared" si="138"/>
        <v>Dave RukavinaFULL CIRCLE CONTRACTING</v>
      </c>
      <c r="G7902" s="150" t="str">
        <f t="shared" si="137"/>
        <v>Dave Rukavina</v>
      </c>
      <c r="H7902" s="149" t="s">
        <v>3778</v>
      </c>
      <c r="I7902">
        <v>40008318</v>
      </c>
      <c r="K7902" t="s">
        <v>16176</v>
      </c>
      <c r="L7902" t="s">
        <v>16177</v>
      </c>
      <c r="M7902" t="s">
        <v>13999</v>
      </c>
      <c r="N7902">
        <v>67456</v>
      </c>
      <c r="Q7902" t="s">
        <v>12415</v>
      </c>
      <c r="R7902" t="s">
        <v>12416</v>
      </c>
      <c r="S7902" t="s">
        <v>16178</v>
      </c>
      <c r="U7902" t="s">
        <v>12418</v>
      </c>
      <c r="W7902">
        <v>11</v>
      </c>
      <c r="X7902">
        <v>1</v>
      </c>
      <c r="Y7902" t="s">
        <v>12419</v>
      </c>
      <c r="Z7902" t="s">
        <v>12420</v>
      </c>
      <c r="AA7902" t="s">
        <v>12485</v>
      </c>
      <c r="AB7902" t="s">
        <v>12422</v>
      </c>
      <c r="AC7902">
        <v>2</v>
      </c>
      <c r="AD7902" s="123">
        <v>43159</v>
      </c>
      <c r="AE7902" t="s">
        <v>12528</v>
      </c>
      <c r="AG7902">
        <v>40008318</v>
      </c>
      <c r="AL7902" t="s">
        <v>12422</v>
      </c>
      <c r="AN7902">
        <v>1711305101</v>
      </c>
      <c r="AO7902">
        <v>16</v>
      </c>
      <c r="AP7902" t="s">
        <v>12424</v>
      </c>
      <c r="AQ7902" t="s">
        <v>11408</v>
      </c>
      <c r="AR7902">
        <v>4100</v>
      </c>
      <c r="AT7902">
        <v>0</v>
      </c>
      <c r="AV7902" t="s">
        <v>16179</v>
      </c>
      <c r="AW7902">
        <v>116100</v>
      </c>
    </row>
    <row r="7903" spans="1:49" x14ac:dyDescent="0.25">
      <c r="A7903">
        <v>4100</v>
      </c>
      <c r="B7903">
        <v>30040</v>
      </c>
      <c r="C7903">
        <v>4030</v>
      </c>
      <c r="D7903">
        <v>415</v>
      </c>
      <c r="E7903" s="124" t="s">
        <v>15996</v>
      </c>
      <c r="F7903" t="str">
        <f t="shared" si="138"/>
        <v>Dave RukavinaFULL VISION INC.</v>
      </c>
      <c r="G7903" s="150" t="str">
        <f t="shared" si="137"/>
        <v>Dave Rukavina</v>
      </c>
      <c r="H7903" s="149" t="s">
        <v>3780</v>
      </c>
      <c r="I7903">
        <v>40001560</v>
      </c>
      <c r="K7903" t="s">
        <v>16180</v>
      </c>
      <c r="L7903" t="s">
        <v>16107</v>
      </c>
      <c r="M7903" t="s">
        <v>13999</v>
      </c>
      <c r="N7903" t="s">
        <v>16181</v>
      </c>
      <c r="Q7903" t="s">
        <v>12415</v>
      </c>
      <c r="R7903" t="s">
        <v>12416</v>
      </c>
      <c r="S7903" t="s">
        <v>16182</v>
      </c>
      <c r="U7903" t="s">
        <v>12418</v>
      </c>
      <c r="W7903">
        <v>11</v>
      </c>
      <c r="X7903">
        <v>0</v>
      </c>
      <c r="Y7903" t="s">
        <v>12472</v>
      </c>
      <c r="Z7903" t="s">
        <v>12420</v>
      </c>
      <c r="AA7903" t="s">
        <v>12421</v>
      </c>
      <c r="AB7903" t="s">
        <v>12757</v>
      </c>
      <c r="AC7903">
        <v>2</v>
      </c>
      <c r="AD7903" s="123">
        <v>39111</v>
      </c>
      <c r="AE7903" t="s">
        <v>12423</v>
      </c>
      <c r="AG7903">
        <v>40001560</v>
      </c>
      <c r="AL7903" t="s">
        <v>12757</v>
      </c>
      <c r="AN7903">
        <v>1707900001</v>
      </c>
      <c r="AO7903">
        <v>16</v>
      </c>
      <c r="AP7903" t="s">
        <v>12424</v>
      </c>
      <c r="AQ7903" t="s">
        <v>11408</v>
      </c>
      <c r="AR7903">
        <v>4100</v>
      </c>
      <c r="AT7903">
        <v>2005</v>
      </c>
      <c r="AV7903" t="s">
        <v>16183</v>
      </c>
      <c r="AW7903">
        <v>116100</v>
      </c>
    </row>
    <row r="7904" spans="1:49" x14ac:dyDescent="0.25">
      <c r="A7904">
        <v>4100</v>
      </c>
      <c r="B7904">
        <v>30040</v>
      </c>
      <c r="C7904">
        <v>4030</v>
      </c>
      <c r="D7904">
        <v>415</v>
      </c>
      <c r="E7904" s="124" t="s">
        <v>15996</v>
      </c>
      <c r="F7904" t="str">
        <f t="shared" si="138"/>
        <v>Dave RukavinaFUTURE FOAM</v>
      </c>
      <c r="G7904" s="150" t="str">
        <f t="shared" si="137"/>
        <v>Dave Rukavina</v>
      </c>
      <c r="H7904" s="149" t="s">
        <v>3789</v>
      </c>
      <c r="I7904">
        <v>40008402</v>
      </c>
      <c r="K7904" t="s">
        <v>16184</v>
      </c>
      <c r="L7904" t="s">
        <v>16107</v>
      </c>
      <c r="M7904" t="s">
        <v>13999</v>
      </c>
      <c r="N7904">
        <v>67114</v>
      </c>
      <c r="Q7904" t="s">
        <v>12415</v>
      </c>
      <c r="R7904" t="s">
        <v>12416</v>
      </c>
      <c r="S7904" t="s">
        <v>16185</v>
      </c>
      <c r="U7904" t="s">
        <v>12418</v>
      </c>
      <c r="W7904">
        <v>11</v>
      </c>
      <c r="X7904">
        <v>1</v>
      </c>
      <c r="Y7904" t="s">
        <v>12419</v>
      </c>
      <c r="Z7904" t="s">
        <v>12420</v>
      </c>
      <c r="AA7904" t="s">
        <v>12429</v>
      </c>
      <c r="AB7904" t="s">
        <v>12422</v>
      </c>
      <c r="AC7904">
        <v>2</v>
      </c>
      <c r="AD7904" s="123">
        <v>43264</v>
      </c>
      <c r="AE7904" t="s">
        <v>12431</v>
      </c>
      <c r="AG7904">
        <v>40008402</v>
      </c>
      <c r="AL7904" t="s">
        <v>12422</v>
      </c>
      <c r="AN7904">
        <v>1707906201</v>
      </c>
      <c r="AO7904">
        <v>16</v>
      </c>
      <c r="AP7904" t="s">
        <v>12424</v>
      </c>
      <c r="AQ7904" t="s">
        <v>11408</v>
      </c>
      <c r="AR7904">
        <v>4100</v>
      </c>
      <c r="AT7904">
        <v>0</v>
      </c>
      <c r="AV7904" t="s">
        <v>16186</v>
      </c>
      <c r="AW7904">
        <v>116100</v>
      </c>
    </row>
    <row r="7905" spans="1:49" x14ac:dyDescent="0.25">
      <c r="A7905">
        <v>4100</v>
      </c>
      <c r="B7905">
        <v>30040</v>
      </c>
      <c r="C7905">
        <v>4030</v>
      </c>
      <c r="D7905">
        <v>415</v>
      </c>
      <c r="E7905" s="124" t="s">
        <v>15996</v>
      </c>
      <c r="F7905" t="str">
        <f t="shared" si="138"/>
        <v>Dave RukavinaFUTURE FOAM, INC.</v>
      </c>
      <c r="G7905" s="150" t="str">
        <f t="shared" si="137"/>
        <v>Dave Rukavina</v>
      </c>
      <c r="H7905" s="149" t="s">
        <v>3790</v>
      </c>
      <c r="I7905">
        <v>40001434</v>
      </c>
      <c r="K7905" t="s">
        <v>16187</v>
      </c>
      <c r="L7905" t="s">
        <v>16188</v>
      </c>
      <c r="M7905" t="s">
        <v>12981</v>
      </c>
      <c r="N7905" t="s">
        <v>16189</v>
      </c>
      <c r="Q7905" t="s">
        <v>12415</v>
      </c>
      <c r="R7905" t="s">
        <v>12416</v>
      </c>
      <c r="S7905" t="s">
        <v>16190</v>
      </c>
      <c r="U7905" t="s">
        <v>12418</v>
      </c>
      <c r="W7905">
        <v>11</v>
      </c>
      <c r="X7905">
        <v>1</v>
      </c>
      <c r="Y7905" t="s">
        <v>12419</v>
      </c>
      <c r="Z7905" t="s">
        <v>12420</v>
      </c>
      <c r="AA7905" t="s">
        <v>12421</v>
      </c>
      <c r="AB7905" t="s">
        <v>12422</v>
      </c>
      <c r="AC7905">
        <v>2</v>
      </c>
      <c r="AD7905" s="123">
        <v>39111</v>
      </c>
      <c r="AE7905" t="s">
        <v>12423</v>
      </c>
      <c r="AG7905">
        <v>40001434</v>
      </c>
      <c r="AL7905" t="s">
        <v>12422</v>
      </c>
      <c r="AN7905">
        <v>1615502501</v>
      </c>
      <c r="AO7905">
        <v>16</v>
      </c>
      <c r="AP7905" t="s">
        <v>12424</v>
      </c>
      <c r="AQ7905" t="s">
        <v>11408</v>
      </c>
      <c r="AR7905">
        <v>4100</v>
      </c>
      <c r="AS7905" t="s">
        <v>12491</v>
      </c>
      <c r="AT7905">
        <v>0</v>
      </c>
      <c r="AV7905" t="s">
        <v>16186</v>
      </c>
      <c r="AW7905">
        <v>116100</v>
      </c>
    </row>
    <row r="7906" spans="1:49" x14ac:dyDescent="0.25">
      <c r="A7906">
        <v>4100</v>
      </c>
      <c r="B7906">
        <v>30040</v>
      </c>
      <c r="C7906">
        <v>4030</v>
      </c>
      <c r="D7906">
        <v>415</v>
      </c>
      <c r="E7906" s="124" t="s">
        <v>15996</v>
      </c>
      <c r="F7906" t="str">
        <f t="shared" si="138"/>
        <v>Dave RukavinaGATES CORP - VERSAILLES</v>
      </c>
      <c r="G7906" s="150" t="str">
        <f t="shared" si="137"/>
        <v>Dave Rukavina</v>
      </c>
      <c r="H7906" s="149" t="s">
        <v>3832</v>
      </c>
      <c r="I7906">
        <v>40007126</v>
      </c>
      <c r="J7906" t="s">
        <v>12492</v>
      </c>
      <c r="K7906" t="s">
        <v>16191</v>
      </c>
      <c r="L7906" t="s">
        <v>12881</v>
      </c>
      <c r="M7906" t="s">
        <v>12882</v>
      </c>
      <c r="N7906">
        <v>80202</v>
      </c>
      <c r="Q7906" t="s">
        <v>12415</v>
      </c>
      <c r="R7906" t="s">
        <v>12416</v>
      </c>
      <c r="S7906" t="s">
        <v>16192</v>
      </c>
      <c r="U7906" t="s">
        <v>12418</v>
      </c>
      <c r="W7906">
        <v>11</v>
      </c>
      <c r="X7906">
        <v>1</v>
      </c>
      <c r="Y7906" t="s">
        <v>12472</v>
      </c>
      <c r="Z7906" t="s">
        <v>12420</v>
      </c>
      <c r="AA7906" t="s">
        <v>12429</v>
      </c>
      <c r="AB7906" t="s">
        <v>12473</v>
      </c>
      <c r="AC7906">
        <v>2</v>
      </c>
      <c r="AD7906" s="123">
        <v>41472</v>
      </c>
      <c r="AE7906" t="s">
        <v>12431</v>
      </c>
      <c r="AG7906">
        <v>40007126</v>
      </c>
      <c r="AL7906" t="s">
        <v>12473</v>
      </c>
      <c r="AN7906">
        <v>603101401</v>
      </c>
      <c r="AO7906">
        <v>16</v>
      </c>
      <c r="AP7906" t="s">
        <v>12424</v>
      </c>
      <c r="AQ7906" t="s">
        <v>11408</v>
      </c>
      <c r="AR7906">
        <v>4100</v>
      </c>
      <c r="AT7906">
        <v>0</v>
      </c>
      <c r="AV7906" t="s">
        <v>16193</v>
      </c>
      <c r="AW7906">
        <v>116100</v>
      </c>
    </row>
    <row r="7907" spans="1:49" x14ac:dyDescent="0.25">
      <c r="A7907">
        <v>4100</v>
      </c>
      <c r="B7907">
        <v>30040</v>
      </c>
      <c r="C7907">
        <v>4030</v>
      </c>
      <c r="D7907">
        <v>415</v>
      </c>
      <c r="E7907" s="124" t="s">
        <v>15996</v>
      </c>
      <c r="F7907" t="str">
        <f t="shared" si="138"/>
        <v>Dave RukavinaGENERAL MILLS INC - KANSAS CITY</v>
      </c>
      <c r="G7907" s="150" t="str">
        <f t="shared" si="137"/>
        <v>Dave Rukavina</v>
      </c>
      <c r="H7907" s="149" t="s">
        <v>3878</v>
      </c>
      <c r="I7907">
        <v>40006691</v>
      </c>
      <c r="J7907" t="s">
        <v>14857</v>
      </c>
      <c r="L7907" t="s">
        <v>14859</v>
      </c>
      <c r="M7907" t="s">
        <v>12976</v>
      </c>
      <c r="O7907">
        <v>59145</v>
      </c>
      <c r="P7907">
        <v>55459</v>
      </c>
      <c r="Q7907" t="s">
        <v>12415</v>
      </c>
      <c r="R7907" t="s">
        <v>12416</v>
      </c>
      <c r="S7907" t="s">
        <v>15494</v>
      </c>
      <c r="U7907" t="s">
        <v>12418</v>
      </c>
      <c r="W7907">
        <v>11</v>
      </c>
      <c r="X7907">
        <v>1</v>
      </c>
      <c r="Y7907" t="s">
        <v>12419</v>
      </c>
      <c r="Z7907" t="s">
        <v>12420</v>
      </c>
      <c r="AA7907" t="s">
        <v>12429</v>
      </c>
      <c r="AB7907" t="s">
        <v>12422</v>
      </c>
      <c r="AC7907">
        <v>2</v>
      </c>
      <c r="AD7907" s="123">
        <v>40877</v>
      </c>
      <c r="AE7907" t="s">
        <v>12431</v>
      </c>
      <c r="AG7907">
        <v>40006691</v>
      </c>
      <c r="AL7907" t="s">
        <v>12422</v>
      </c>
      <c r="AN7907">
        <v>2405306501</v>
      </c>
      <c r="AO7907">
        <v>16</v>
      </c>
      <c r="AP7907" t="s">
        <v>12424</v>
      </c>
      <c r="AQ7907" t="s">
        <v>11408</v>
      </c>
      <c r="AR7907">
        <v>4100</v>
      </c>
      <c r="AS7907" t="s">
        <v>12491</v>
      </c>
      <c r="AT7907">
        <v>0</v>
      </c>
      <c r="AV7907" t="s">
        <v>14861</v>
      </c>
      <c r="AW7907">
        <v>116100</v>
      </c>
    </row>
    <row r="7908" spans="1:49" x14ac:dyDescent="0.25">
      <c r="A7908">
        <v>4100</v>
      </c>
      <c r="B7908">
        <v>30040</v>
      </c>
      <c r="C7908">
        <v>4030</v>
      </c>
      <c r="D7908">
        <v>415</v>
      </c>
      <c r="E7908" s="124" t="s">
        <v>15996</v>
      </c>
      <c r="F7908" t="str">
        <f t="shared" si="138"/>
        <v>Dave RukavinaGENESYS INDUSTRIAL CORP.</v>
      </c>
      <c r="G7908" s="150" t="str">
        <f t="shared" si="137"/>
        <v>Dave Rukavina</v>
      </c>
      <c r="H7908" s="149" t="s">
        <v>3890</v>
      </c>
      <c r="I7908">
        <v>40003255</v>
      </c>
      <c r="K7908" t="s">
        <v>16194</v>
      </c>
      <c r="L7908" t="s">
        <v>13326</v>
      </c>
      <c r="M7908" t="s">
        <v>13327</v>
      </c>
      <c r="N7908">
        <v>64132</v>
      </c>
      <c r="Q7908" t="s">
        <v>12415</v>
      </c>
      <c r="R7908" t="s">
        <v>12416</v>
      </c>
      <c r="S7908" t="s">
        <v>16195</v>
      </c>
      <c r="U7908" t="s">
        <v>12418</v>
      </c>
      <c r="W7908">
        <v>11</v>
      </c>
      <c r="X7908">
        <v>0</v>
      </c>
      <c r="Y7908" t="s">
        <v>12419</v>
      </c>
      <c r="Z7908" t="s">
        <v>12420</v>
      </c>
      <c r="AA7908" t="s">
        <v>12421</v>
      </c>
      <c r="AB7908" t="s">
        <v>12473</v>
      </c>
      <c r="AC7908">
        <v>2</v>
      </c>
      <c r="AD7908" s="123">
        <v>39111</v>
      </c>
      <c r="AE7908" t="s">
        <v>12423</v>
      </c>
      <c r="AG7908">
        <v>40003255</v>
      </c>
      <c r="AL7908" t="s">
        <v>12473</v>
      </c>
      <c r="AN7908">
        <v>2609506901</v>
      </c>
      <c r="AO7908">
        <v>16</v>
      </c>
      <c r="AP7908" t="s">
        <v>12424</v>
      </c>
      <c r="AQ7908" t="s">
        <v>11408</v>
      </c>
      <c r="AR7908">
        <v>4100</v>
      </c>
      <c r="AT7908">
        <v>2005</v>
      </c>
      <c r="AV7908" t="s">
        <v>14864</v>
      </c>
      <c r="AW7908">
        <v>116100</v>
      </c>
    </row>
    <row r="7909" spans="1:49" x14ac:dyDescent="0.25">
      <c r="A7909">
        <v>4100</v>
      </c>
      <c r="B7909">
        <v>30040</v>
      </c>
      <c r="C7909">
        <v>4030</v>
      </c>
      <c r="D7909">
        <v>415</v>
      </c>
      <c r="E7909" s="124" t="s">
        <v>15996</v>
      </c>
      <c r="F7909" t="str">
        <f t="shared" si="138"/>
        <v>Dave RukavinaGEORGIA-PACIFIC GYPSUM LLC</v>
      </c>
      <c r="G7909" s="150" t="str">
        <f t="shared" si="137"/>
        <v>Dave Rukavina</v>
      </c>
      <c r="H7909" s="149" t="s">
        <v>3923</v>
      </c>
      <c r="I7909">
        <v>40007653</v>
      </c>
      <c r="J7909" t="s">
        <v>16196</v>
      </c>
      <c r="L7909" t="s">
        <v>13312</v>
      </c>
      <c r="M7909" t="s">
        <v>12494</v>
      </c>
      <c r="O7909">
        <v>981974</v>
      </c>
      <c r="P7909" t="s">
        <v>16197</v>
      </c>
      <c r="Q7909" t="s">
        <v>12415</v>
      </c>
      <c r="R7909" t="s">
        <v>12416</v>
      </c>
      <c r="U7909" t="s">
        <v>12418</v>
      </c>
      <c r="V7909">
        <v>233</v>
      </c>
      <c r="W7909">
        <v>11</v>
      </c>
      <c r="X7909">
        <v>1</v>
      </c>
      <c r="Y7909" t="s">
        <v>12419</v>
      </c>
      <c r="Z7909" t="s">
        <v>12420</v>
      </c>
      <c r="AA7909" t="s">
        <v>12429</v>
      </c>
      <c r="AB7909" t="s">
        <v>12757</v>
      </c>
      <c r="AC7909">
        <v>2</v>
      </c>
      <c r="AD7909" s="123">
        <v>42223</v>
      </c>
      <c r="AE7909" t="s">
        <v>12431</v>
      </c>
      <c r="AG7909">
        <v>40007653</v>
      </c>
      <c r="AL7909" t="s">
        <v>12757</v>
      </c>
      <c r="AN7909">
        <v>4414109801</v>
      </c>
      <c r="AO7909">
        <v>16</v>
      </c>
      <c r="AP7909" t="s">
        <v>12424</v>
      </c>
      <c r="AQ7909" t="s">
        <v>11408</v>
      </c>
      <c r="AR7909">
        <v>4100</v>
      </c>
      <c r="AT7909">
        <v>0</v>
      </c>
      <c r="AV7909" t="s">
        <v>14223</v>
      </c>
      <c r="AW7909">
        <v>116100</v>
      </c>
    </row>
    <row r="7910" spans="1:49" x14ac:dyDescent="0.25">
      <c r="A7910">
        <v>4100</v>
      </c>
      <c r="B7910">
        <v>30040</v>
      </c>
      <c r="C7910">
        <v>4030</v>
      </c>
      <c r="D7910">
        <v>415</v>
      </c>
      <c r="E7910" s="124" t="s">
        <v>15996</v>
      </c>
      <c r="F7910" t="str">
        <f t="shared" si="138"/>
        <v>Dave RukavinaGILSTER MARY-LEE - JASPER FOODS</v>
      </c>
      <c r="G7910" s="150" t="str">
        <f t="shared" si="137"/>
        <v>Dave Rukavina</v>
      </c>
      <c r="H7910" s="149" t="s">
        <v>3966</v>
      </c>
      <c r="I7910">
        <v>40001889</v>
      </c>
      <c r="J7910" t="s">
        <v>12492</v>
      </c>
      <c r="L7910" t="s">
        <v>13050</v>
      </c>
      <c r="M7910" t="s">
        <v>12546</v>
      </c>
      <c r="O7910">
        <v>227</v>
      </c>
      <c r="P7910">
        <v>62233</v>
      </c>
      <c r="Q7910" t="s">
        <v>12415</v>
      </c>
      <c r="R7910" t="s">
        <v>12416</v>
      </c>
      <c r="S7910" t="s">
        <v>16198</v>
      </c>
      <c r="U7910" t="s">
        <v>12418</v>
      </c>
      <c r="W7910">
        <v>11</v>
      </c>
      <c r="X7910">
        <v>1</v>
      </c>
      <c r="Y7910" t="s">
        <v>12419</v>
      </c>
      <c r="Z7910" t="s">
        <v>12420</v>
      </c>
      <c r="AA7910" t="s">
        <v>12421</v>
      </c>
      <c r="AB7910" t="s">
        <v>12422</v>
      </c>
      <c r="AC7910">
        <v>2</v>
      </c>
      <c r="AD7910" s="123">
        <v>39111</v>
      </c>
      <c r="AE7910" t="s">
        <v>12423</v>
      </c>
      <c r="AG7910">
        <v>40001889</v>
      </c>
      <c r="AL7910" t="s">
        <v>12422</v>
      </c>
      <c r="AN7910">
        <v>1415705001</v>
      </c>
      <c r="AO7910">
        <v>16</v>
      </c>
      <c r="AP7910" t="s">
        <v>12424</v>
      </c>
      <c r="AQ7910" t="s">
        <v>11408</v>
      </c>
      <c r="AR7910">
        <v>4100</v>
      </c>
      <c r="AS7910" t="s">
        <v>12491</v>
      </c>
      <c r="AT7910">
        <v>0</v>
      </c>
      <c r="AV7910" t="s">
        <v>16199</v>
      </c>
      <c r="AW7910">
        <v>116100</v>
      </c>
    </row>
    <row r="7911" spans="1:49" x14ac:dyDescent="0.25">
      <c r="A7911">
        <v>4100</v>
      </c>
      <c r="B7911">
        <v>30040</v>
      </c>
      <c r="C7911">
        <v>4030</v>
      </c>
      <c r="D7911">
        <v>415</v>
      </c>
      <c r="E7911" s="124" t="s">
        <v>15996</v>
      </c>
      <c r="F7911" t="str">
        <f t="shared" si="138"/>
        <v>Dave RukavinaGLASS EDGE OF LINCOLN, INC.</v>
      </c>
      <c r="G7911" s="150" t="str">
        <f t="shared" si="137"/>
        <v>Dave Rukavina</v>
      </c>
      <c r="H7911" s="149" t="s">
        <v>3977</v>
      </c>
      <c r="I7911">
        <v>40002922</v>
      </c>
      <c r="K7911" t="s">
        <v>16200</v>
      </c>
      <c r="L7911" t="s">
        <v>16201</v>
      </c>
      <c r="M7911" t="s">
        <v>15295</v>
      </c>
      <c r="N7911" t="s">
        <v>16202</v>
      </c>
      <c r="Q7911" t="s">
        <v>12415</v>
      </c>
      <c r="R7911" t="s">
        <v>12416</v>
      </c>
      <c r="S7911" t="s">
        <v>16203</v>
      </c>
      <c r="U7911" t="s">
        <v>12418</v>
      </c>
      <c r="W7911">
        <v>11</v>
      </c>
      <c r="X7911">
        <v>1</v>
      </c>
      <c r="Y7911" t="s">
        <v>12419</v>
      </c>
      <c r="Z7911" t="s">
        <v>12420</v>
      </c>
      <c r="AA7911" t="s">
        <v>12421</v>
      </c>
      <c r="AB7911" t="s">
        <v>12430</v>
      </c>
      <c r="AC7911">
        <v>2</v>
      </c>
      <c r="AD7911" s="123">
        <v>39111</v>
      </c>
      <c r="AE7911" t="s">
        <v>12423</v>
      </c>
      <c r="AG7911">
        <v>40002922</v>
      </c>
      <c r="AL7911" t="s">
        <v>12430</v>
      </c>
      <c r="AN7911">
        <v>2810902301</v>
      </c>
      <c r="AO7911">
        <v>16</v>
      </c>
      <c r="AP7911" t="s">
        <v>12424</v>
      </c>
      <c r="AQ7911" t="s">
        <v>11408</v>
      </c>
      <c r="AR7911">
        <v>4100</v>
      </c>
      <c r="AS7911" t="s">
        <v>12491</v>
      </c>
      <c r="AT7911">
        <v>0</v>
      </c>
      <c r="AV7911" t="s">
        <v>16204</v>
      </c>
      <c r="AW7911">
        <v>116100</v>
      </c>
    </row>
    <row r="7912" spans="1:49" x14ac:dyDescent="0.25">
      <c r="A7912">
        <v>4100</v>
      </c>
      <c r="B7912">
        <v>30040</v>
      </c>
      <c r="C7912">
        <v>4030</v>
      </c>
      <c r="D7912">
        <v>415</v>
      </c>
      <c r="E7912" s="124" t="s">
        <v>15996</v>
      </c>
      <c r="F7912" t="str">
        <f t="shared" si="138"/>
        <v>Dave RukavinaGOODYEAR TIRE &amp; RUBBER-TOPEKA, KS</v>
      </c>
      <c r="G7912" s="150" t="str">
        <f t="shared" si="137"/>
        <v>Dave Rukavina</v>
      </c>
      <c r="H7912" s="149" t="s">
        <v>4079</v>
      </c>
      <c r="I7912">
        <v>40004359</v>
      </c>
      <c r="L7912" t="s">
        <v>14225</v>
      </c>
      <c r="M7912" t="s">
        <v>12521</v>
      </c>
      <c r="O7912">
        <v>666</v>
      </c>
      <c r="P7912">
        <v>44309</v>
      </c>
      <c r="Q7912" t="s">
        <v>12415</v>
      </c>
      <c r="R7912" t="s">
        <v>12416</v>
      </c>
      <c r="S7912" t="s">
        <v>16205</v>
      </c>
      <c r="U7912" t="s">
        <v>12418</v>
      </c>
      <c r="V7912">
        <v>11</v>
      </c>
      <c r="W7912">
        <v>11</v>
      </c>
      <c r="X7912">
        <v>1</v>
      </c>
      <c r="Y7912" t="s">
        <v>12472</v>
      </c>
      <c r="Z7912" t="s">
        <v>12420</v>
      </c>
      <c r="AA7912" t="s">
        <v>12421</v>
      </c>
      <c r="AB7912" t="s">
        <v>12830</v>
      </c>
      <c r="AC7912">
        <v>2</v>
      </c>
      <c r="AD7912" s="123">
        <v>39111</v>
      </c>
      <c r="AE7912" t="s">
        <v>12423</v>
      </c>
      <c r="AG7912">
        <v>40004359</v>
      </c>
      <c r="AL7912" t="s">
        <v>12830</v>
      </c>
      <c r="AN7912">
        <v>3615300201</v>
      </c>
      <c r="AO7912">
        <v>16</v>
      </c>
      <c r="AP7912" t="s">
        <v>12424</v>
      </c>
      <c r="AQ7912" t="s">
        <v>11408</v>
      </c>
      <c r="AR7912">
        <v>4100</v>
      </c>
      <c r="AT7912">
        <v>2005</v>
      </c>
      <c r="AV7912" t="s">
        <v>14227</v>
      </c>
      <c r="AW7912">
        <v>116100</v>
      </c>
    </row>
    <row r="7913" spans="1:49" x14ac:dyDescent="0.25">
      <c r="A7913">
        <v>4100</v>
      </c>
      <c r="B7913">
        <v>30040</v>
      </c>
      <c r="C7913">
        <v>4030</v>
      </c>
      <c r="D7913">
        <v>415</v>
      </c>
      <c r="E7913" s="124" t="s">
        <v>15996</v>
      </c>
      <c r="F7913" t="str">
        <f t="shared" si="138"/>
        <v>Dave RukavinaGRIZZLY INDUSTRIAL, INC.</v>
      </c>
      <c r="G7913" s="150" t="str">
        <f t="shared" si="137"/>
        <v>Dave Rukavina</v>
      </c>
      <c r="H7913" s="149" t="s">
        <v>4174</v>
      </c>
      <c r="I7913">
        <v>40005787</v>
      </c>
      <c r="L7913" t="s">
        <v>16206</v>
      </c>
      <c r="M7913" t="s">
        <v>12484</v>
      </c>
      <c r="O7913">
        <v>2027</v>
      </c>
      <c r="P7913">
        <v>98227</v>
      </c>
      <c r="Q7913" t="s">
        <v>12415</v>
      </c>
      <c r="R7913" t="s">
        <v>12416</v>
      </c>
      <c r="S7913" t="s">
        <v>16207</v>
      </c>
      <c r="U7913" t="s">
        <v>12418</v>
      </c>
      <c r="W7913">
        <v>11</v>
      </c>
      <c r="X7913">
        <v>0</v>
      </c>
      <c r="Y7913" t="s">
        <v>12419</v>
      </c>
      <c r="Z7913" t="s">
        <v>12420</v>
      </c>
      <c r="AA7913" t="s">
        <v>14498</v>
      </c>
      <c r="AB7913" t="s">
        <v>12422</v>
      </c>
      <c r="AC7913">
        <v>2</v>
      </c>
      <c r="AD7913" s="123">
        <v>39968</v>
      </c>
      <c r="AE7913" t="s">
        <v>12431</v>
      </c>
      <c r="AG7913">
        <v>40005787</v>
      </c>
      <c r="AL7913" t="s">
        <v>12422</v>
      </c>
      <c r="AN7913">
        <v>4807300501</v>
      </c>
      <c r="AO7913">
        <v>16</v>
      </c>
      <c r="AP7913" t="s">
        <v>12424</v>
      </c>
      <c r="AQ7913" t="s">
        <v>11408</v>
      </c>
      <c r="AR7913">
        <v>4100</v>
      </c>
      <c r="AT7913">
        <v>0</v>
      </c>
      <c r="AV7913" t="s">
        <v>16208</v>
      </c>
      <c r="AW7913">
        <v>116100</v>
      </c>
    </row>
    <row r="7914" spans="1:49" x14ac:dyDescent="0.25">
      <c r="A7914">
        <v>4100</v>
      </c>
      <c r="B7914">
        <v>30040</v>
      </c>
      <c r="C7914">
        <v>4030</v>
      </c>
      <c r="D7914">
        <v>415</v>
      </c>
      <c r="E7914" s="124" t="s">
        <v>15996</v>
      </c>
      <c r="F7914" t="str">
        <f t="shared" si="138"/>
        <v>Dave RukavinaGULF STATE PAPER</v>
      </c>
      <c r="G7914" s="150" t="str">
        <f t="shared" si="137"/>
        <v>Dave Rukavina</v>
      </c>
      <c r="H7914" s="149" t="s">
        <v>4211</v>
      </c>
      <c r="I7914">
        <v>40002260</v>
      </c>
      <c r="J7914" t="s">
        <v>16209</v>
      </c>
      <c r="K7914" t="s">
        <v>16210</v>
      </c>
      <c r="L7914" t="s">
        <v>16211</v>
      </c>
      <c r="M7914" t="s">
        <v>13327</v>
      </c>
      <c r="N7914" t="s">
        <v>16212</v>
      </c>
      <c r="Q7914" t="s">
        <v>12415</v>
      </c>
      <c r="R7914" t="s">
        <v>12416</v>
      </c>
      <c r="U7914" t="s">
        <v>12418</v>
      </c>
      <c r="W7914">
        <v>11</v>
      </c>
      <c r="X7914">
        <v>1</v>
      </c>
      <c r="Y7914" t="s">
        <v>12419</v>
      </c>
      <c r="Z7914" t="s">
        <v>12420</v>
      </c>
      <c r="AA7914" t="s">
        <v>12421</v>
      </c>
      <c r="AB7914" t="s">
        <v>12422</v>
      </c>
      <c r="AC7914">
        <v>2</v>
      </c>
      <c r="AD7914" s="123">
        <v>39111</v>
      </c>
      <c r="AE7914" t="s">
        <v>12423</v>
      </c>
      <c r="AG7914">
        <v>40002260</v>
      </c>
      <c r="AL7914" t="s">
        <v>12422</v>
      </c>
      <c r="AN7914">
        <v>2614506801</v>
      </c>
      <c r="AO7914">
        <v>16</v>
      </c>
      <c r="AP7914" t="s">
        <v>12424</v>
      </c>
      <c r="AQ7914" t="s">
        <v>11408</v>
      </c>
      <c r="AR7914">
        <v>4100</v>
      </c>
      <c r="AS7914" t="s">
        <v>12491</v>
      </c>
      <c r="AT7914">
        <v>0</v>
      </c>
      <c r="AV7914" t="s">
        <v>16213</v>
      </c>
      <c r="AW7914">
        <v>116100</v>
      </c>
    </row>
    <row r="7915" spans="1:49" x14ac:dyDescent="0.25">
      <c r="A7915">
        <v>4100</v>
      </c>
      <c r="B7915">
        <v>30040</v>
      </c>
      <c r="C7915">
        <v>4030</v>
      </c>
      <c r="D7915">
        <v>415</v>
      </c>
      <c r="E7915" s="124" t="s">
        <v>15996</v>
      </c>
      <c r="F7915" t="str">
        <f t="shared" si="138"/>
        <v>Dave RukavinaHALLMARK CARDS</v>
      </c>
      <c r="G7915" s="150" t="str">
        <f t="shared" si="137"/>
        <v>Dave Rukavina</v>
      </c>
      <c r="H7915" s="149" t="s">
        <v>4247</v>
      </c>
      <c r="I7915">
        <v>40004335</v>
      </c>
      <c r="J7915" t="s">
        <v>16214</v>
      </c>
      <c r="K7915" t="s">
        <v>14036</v>
      </c>
      <c r="L7915" t="s">
        <v>13326</v>
      </c>
      <c r="M7915" t="s">
        <v>13327</v>
      </c>
      <c r="N7915" t="s">
        <v>16215</v>
      </c>
      <c r="Q7915" t="s">
        <v>12415</v>
      </c>
      <c r="R7915" t="s">
        <v>12416</v>
      </c>
      <c r="S7915" t="s">
        <v>16216</v>
      </c>
      <c r="U7915" t="s">
        <v>12418</v>
      </c>
      <c r="W7915">
        <v>11</v>
      </c>
      <c r="X7915">
        <v>1</v>
      </c>
      <c r="Y7915" t="s">
        <v>12472</v>
      </c>
      <c r="Z7915" t="s">
        <v>12420</v>
      </c>
      <c r="AA7915" t="s">
        <v>12421</v>
      </c>
      <c r="AB7915" t="s">
        <v>12422</v>
      </c>
      <c r="AC7915">
        <v>2</v>
      </c>
      <c r="AD7915" s="123">
        <v>39111</v>
      </c>
      <c r="AE7915" t="s">
        <v>12423</v>
      </c>
      <c r="AG7915">
        <v>40004335</v>
      </c>
      <c r="AL7915" t="s">
        <v>12422</v>
      </c>
      <c r="AN7915">
        <v>2609506901</v>
      </c>
      <c r="AO7915">
        <v>16</v>
      </c>
      <c r="AP7915" t="s">
        <v>12424</v>
      </c>
      <c r="AQ7915" t="s">
        <v>11408</v>
      </c>
      <c r="AR7915">
        <v>4100</v>
      </c>
      <c r="AS7915" t="s">
        <v>12491</v>
      </c>
      <c r="AT7915">
        <v>0</v>
      </c>
      <c r="AV7915" t="s">
        <v>16217</v>
      </c>
      <c r="AW7915">
        <v>116100</v>
      </c>
    </row>
    <row r="7916" spans="1:49" x14ac:dyDescent="0.25">
      <c r="A7916">
        <v>4100</v>
      </c>
      <c r="B7916">
        <v>30040</v>
      </c>
      <c r="C7916">
        <v>4030</v>
      </c>
      <c r="D7916">
        <v>415</v>
      </c>
      <c r="E7916" s="124" t="s">
        <v>15996</v>
      </c>
      <c r="F7916" t="str">
        <f t="shared" si="138"/>
        <v>Dave RukavinaHOLT COUNTY PUBLISHING, INC</v>
      </c>
      <c r="G7916" s="150" t="str">
        <f t="shared" si="137"/>
        <v>Dave Rukavina</v>
      </c>
      <c r="H7916" s="149" t="s">
        <v>4400</v>
      </c>
      <c r="I7916">
        <v>40008615</v>
      </c>
      <c r="K7916" t="s">
        <v>16218</v>
      </c>
      <c r="L7916" t="s">
        <v>16219</v>
      </c>
      <c r="M7916" t="s">
        <v>13327</v>
      </c>
      <c r="N7916">
        <v>64470</v>
      </c>
      <c r="Q7916" t="s">
        <v>12415</v>
      </c>
      <c r="R7916" t="s">
        <v>12416</v>
      </c>
      <c r="S7916" t="s">
        <v>16220</v>
      </c>
      <c r="U7916" t="s">
        <v>12418</v>
      </c>
      <c r="W7916">
        <v>11</v>
      </c>
      <c r="X7916">
        <v>1</v>
      </c>
      <c r="Y7916" t="s">
        <v>12419</v>
      </c>
      <c r="Z7916" t="s">
        <v>12420</v>
      </c>
      <c r="AA7916" t="s">
        <v>12429</v>
      </c>
      <c r="AB7916" t="s">
        <v>12422</v>
      </c>
      <c r="AC7916">
        <v>2</v>
      </c>
      <c r="AD7916" s="123">
        <v>43567</v>
      </c>
      <c r="AE7916" t="s">
        <v>12431</v>
      </c>
      <c r="AG7916">
        <v>40008615</v>
      </c>
      <c r="AL7916" t="s">
        <v>12422</v>
      </c>
      <c r="AN7916">
        <v>2608735091</v>
      </c>
      <c r="AO7916">
        <v>16</v>
      </c>
      <c r="AP7916" t="s">
        <v>12424</v>
      </c>
      <c r="AQ7916" t="s">
        <v>11408</v>
      </c>
      <c r="AR7916">
        <v>4100</v>
      </c>
      <c r="AT7916">
        <v>0</v>
      </c>
      <c r="AV7916" t="s">
        <v>16221</v>
      </c>
      <c r="AW7916">
        <v>116100</v>
      </c>
    </row>
    <row r="7917" spans="1:49" x14ac:dyDescent="0.25">
      <c r="A7917">
        <v>4100</v>
      </c>
      <c r="B7917">
        <v>30040</v>
      </c>
      <c r="C7917">
        <v>4030</v>
      </c>
      <c r="D7917">
        <v>415</v>
      </c>
      <c r="E7917" s="124" t="s">
        <v>15996</v>
      </c>
      <c r="F7917" t="str">
        <f t="shared" si="138"/>
        <v>Dave RukavinaIBT INC</v>
      </c>
      <c r="G7917" s="150" t="str">
        <f t="shared" si="137"/>
        <v>Dave Rukavina</v>
      </c>
      <c r="H7917" s="149" t="s">
        <v>4485</v>
      </c>
      <c r="I7917">
        <v>40004393</v>
      </c>
      <c r="K7917" t="s">
        <v>16222</v>
      </c>
      <c r="L7917" t="s">
        <v>16067</v>
      </c>
      <c r="M7917" t="s">
        <v>13999</v>
      </c>
      <c r="N7917" t="s">
        <v>16223</v>
      </c>
      <c r="Q7917" t="s">
        <v>12415</v>
      </c>
      <c r="R7917" t="s">
        <v>12416</v>
      </c>
      <c r="S7917" t="s">
        <v>16224</v>
      </c>
      <c r="U7917" t="s">
        <v>12418</v>
      </c>
      <c r="W7917">
        <v>11</v>
      </c>
      <c r="X7917">
        <v>2</v>
      </c>
      <c r="Y7917" t="s">
        <v>12419</v>
      </c>
      <c r="Z7917" t="s">
        <v>12420</v>
      </c>
      <c r="AA7917" t="s">
        <v>12421</v>
      </c>
      <c r="AB7917" t="s">
        <v>12422</v>
      </c>
      <c r="AC7917">
        <v>2</v>
      </c>
      <c r="AD7917" s="123">
        <v>39111</v>
      </c>
      <c r="AE7917" t="s">
        <v>12423</v>
      </c>
      <c r="AG7917">
        <v>40004393</v>
      </c>
      <c r="AL7917" t="s">
        <v>12422</v>
      </c>
      <c r="AN7917">
        <v>1709105801</v>
      </c>
      <c r="AO7917">
        <v>16</v>
      </c>
      <c r="AP7917" t="s">
        <v>12424</v>
      </c>
      <c r="AQ7917" t="s">
        <v>11408</v>
      </c>
      <c r="AR7917">
        <v>4100</v>
      </c>
      <c r="AT7917">
        <v>2005</v>
      </c>
      <c r="AV7917" t="s">
        <v>4485</v>
      </c>
      <c r="AW7917">
        <v>116100</v>
      </c>
    </row>
    <row r="7918" spans="1:49" x14ac:dyDescent="0.25">
      <c r="A7918">
        <v>4100</v>
      </c>
      <c r="B7918">
        <v>30040</v>
      </c>
      <c r="C7918">
        <v>4030</v>
      </c>
      <c r="D7918">
        <v>415</v>
      </c>
      <c r="E7918" s="124" t="s">
        <v>15996</v>
      </c>
      <c r="F7918" t="str">
        <f t="shared" si="138"/>
        <v>Dave RukavinaIDEAMAN INC</v>
      </c>
      <c r="G7918" s="150" t="str">
        <f t="shared" si="137"/>
        <v>Dave Rukavina</v>
      </c>
      <c r="H7918" s="149" t="s">
        <v>4503</v>
      </c>
      <c r="I7918">
        <v>40008312</v>
      </c>
      <c r="K7918" t="s">
        <v>16225</v>
      </c>
      <c r="L7918" t="s">
        <v>12566</v>
      </c>
      <c r="M7918" t="s">
        <v>13327</v>
      </c>
      <c r="N7918">
        <v>63084</v>
      </c>
      <c r="Q7918" t="s">
        <v>12415</v>
      </c>
      <c r="R7918" t="s">
        <v>12416</v>
      </c>
      <c r="S7918" t="s">
        <v>16226</v>
      </c>
      <c r="U7918" t="s">
        <v>12418</v>
      </c>
      <c r="W7918">
        <v>11</v>
      </c>
      <c r="X7918">
        <v>1</v>
      </c>
      <c r="Y7918" t="s">
        <v>12472</v>
      </c>
      <c r="Z7918" t="s">
        <v>12420</v>
      </c>
      <c r="AA7918" t="s">
        <v>12485</v>
      </c>
      <c r="AB7918" t="s">
        <v>12422</v>
      </c>
      <c r="AC7918">
        <v>2</v>
      </c>
      <c r="AD7918" s="123">
        <v>43158</v>
      </c>
      <c r="AE7918" t="s">
        <v>12528</v>
      </c>
      <c r="AG7918">
        <v>40008312</v>
      </c>
      <c r="AL7918" t="s">
        <v>12422</v>
      </c>
      <c r="AN7918">
        <v>2607113301</v>
      </c>
      <c r="AO7918">
        <v>16</v>
      </c>
      <c r="AP7918" t="s">
        <v>12424</v>
      </c>
      <c r="AQ7918" t="s">
        <v>11408</v>
      </c>
      <c r="AR7918">
        <v>4100</v>
      </c>
      <c r="AT7918">
        <v>0</v>
      </c>
      <c r="AV7918" t="s">
        <v>16227</v>
      </c>
      <c r="AW7918">
        <v>116100</v>
      </c>
    </row>
    <row r="7919" spans="1:49" x14ac:dyDescent="0.25">
      <c r="A7919">
        <v>4100</v>
      </c>
      <c r="B7919">
        <v>30040</v>
      </c>
      <c r="C7919">
        <v>4030</v>
      </c>
      <c r="D7919">
        <v>415</v>
      </c>
      <c r="E7919" s="124" t="s">
        <v>15996</v>
      </c>
      <c r="F7919" t="str">
        <f t="shared" si="138"/>
        <v>Dave RukavinaINDUSTRIAL CHROME, INC.</v>
      </c>
      <c r="G7919" s="150" t="str">
        <f t="shared" ref="G7919:G7982" si="139">RIGHT(E7919,LEN(E7919)-3)</f>
        <v>Dave Rukavina</v>
      </c>
      <c r="H7919" s="149" t="s">
        <v>4581</v>
      </c>
      <c r="I7919">
        <v>40002542</v>
      </c>
      <c r="K7919" t="s">
        <v>16228</v>
      </c>
      <c r="L7919" t="s">
        <v>16091</v>
      </c>
      <c r="M7919" t="s">
        <v>13999</v>
      </c>
      <c r="N7919" t="s">
        <v>16229</v>
      </c>
      <c r="Q7919" t="s">
        <v>12415</v>
      </c>
      <c r="R7919" t="s">
        <v>12416</v>
      </c>
      <c r="S7919" t="s">
        <v>16230</v>
      </c>
      <c r="U7919" t="s">
        <v>12418</v>
      </c>
      <c r="W7919">
        <v>11</v>
      </c>
      <c r="X7919">
        <v>1</v>
      </c>
      <c r="Y7919" t="s">
        <v>12419</v>
      </c>
      <c r="Z7919" t="s">
        <v>12420</v>
      </c>
      <c r="AA7919" t="s">
        <v>12421</v>
      </c>
      <c r="AB7919" t="s">
        <v>12422</v>
      </c>
      <c r="AC7919">
        <v>2</v>
      </c>
      <c r="AD7919" s="123">
        <v>39111</v>
      </c>
      <c r="AE7919" t="s">
        <v>12423</v>
      </c>
      <c r="AG7919">
        <v>40002542</v>
      </c>
      <c r="AL7919" t="s">
        <v>12422</v>
      </c>
      <c r="AN7919">
        <v>1717708101</v>
      </c>
      <c r="AO7919">
        <v>16</v>
      </c>
      <c r="AP7919" t="s">
        <v>12424</v>
      </c>
      <c r="AQ7919" t="s">
        <v>11408</v>
      </c>
      <c r="AR7919">
        <v>4100</v>
      </c>
      <c r="AT7919">
        <v>0</v>
      </c>
      <c r="AV7919" t="s">
        <v>14279</v>
      </c>
      <c r="AW7919">
        <v>116100</v>
      </c>
    </row>
    <row r="7920" spans="1:49" x14ac:dyDescent="0.25">
      <c r="A7920">
        <v>4100</v>
      </c>
      <c r="B7920">
        <v>30040</v>
      </c>
      <c r="C7920">
        <v>4030</v>
      </c>
      <c r="D7920">
        <v>415</v>
      </c>
      <c r="E7920" s="124" t="s">
        <v>15996</v>
      </c>
      <c r="F7920" t="str">
        <f t="shared" si="138"/>
        <v>Dave RukavinaINDUSTRIAL MAINT. OF TOPEKA, INC.</v>
      </c>
      <c r="G7920" s="150" t="str">
        <f t="shared" si="139"/>
        <v>Dave Rukavina</v>
      </c>
      <c r="H7920" s="149" t="s">
        <v>4600</v>
      </c>
      <c r="I7920">
        <v>40007673</v>
      </c>
      <c r="L7920" t="s">
        <v>16231</v>
      </c>
      <c r="M7920" t="s">
        <v>13999</v>
      </c>
      <c r="N7920">
        <v>66073</v>
      </c>
      <c r="O7920">
        <v>754</v>
      </c>
      <c r="P7920">
        <v>66073</v>
      </c>
      <c r="Q7920" t="s">
        <v>12415</v>
      </c>
      <c r="R7920" t="s">
        <v>12416</v>
      </c>
      <c r="S7920" t="s">
        <v>16232</v>
      </c>
      <c r="U7920" t="s">
        <v>12418</v>
      </c>
      <c r="W7920">
        <v>11</v>
      </c>
      <c r="X7920">
        <v>2</v>
      </c>
      <c r="Y7920" t="s">
        <v>12765</v>
      </c>
      <c r="Z7920" t="s">
        <v>12420</v>
      </c>
      <c r="AA7920" t="s">
        <v>12485</v>
      </c>
      <c r="AB7920" t="s">
        <v>12422</v>
      </c>
      <c r="AC7920">
        <v>2</v>
      </c>
      <c r="AD7920" s="123">
        <v>42250</v>
      </c>
      <c r="AE7920" t="s">
        <v>12528</v>
      </c>
      <c r="AG7920">
        <v>40007673</v>
      </c>
      <c r="AL7920" t="s">
        <v>12422</v>
      </c>
      <c r="AN7920">
        <v>1708724871</v>
      </c>
      <c r="AO7920">
        <v>16</v>
      </c>
      <c r="AP7920" t="s">
        <v>12424</v>
      </c>
      <c r="AQ7920" t="s">
        <v>11408</v>
      </c>
      <c r="AR7920">
        <v>4100</v>
      </c>
      <c r="AT7920">
        <v>0</v>
      </c>
      <c r="AV7920" t="s">
        <v>14279</v>
      </c>
      <c r="AW7920">
        <v>116100</v>
      </c>
    </row>
    <row r="7921" spans="1:49" x14ac:dyDescent="0.25">
      <c r="A7921">
        <v>4100</v>
      </c>
      <c r="B7921">
        <v>30040</v>
      </c>
      <c r="C7921">
        <v>4030</v>
      </c>
      <c r="D7921">
        <v>415</v>
      </c>
      <c r="E7921" s="124" t="s">
        <v>15996</v>
      </c>
      <c r="F7921" t="str">
        <f t="shared" si="138"/>
        <v>Dave RukavinaINTERBAKE FOODS</v>
      </c>
      <c r="G7921" s="150" t="str">
        <f t="shared" si="139"/>
        <v>Dave Rukavina</v>
      </c>
      <c r="H7921" s="149" t="s">
        <v>4708</v>
      </c>
      <c r="I7921">
        <v>40001061</v>
      </c>
      <c r="K7921" t="s">
        <v>16233</v>
      </c>
      <c r="L7921" t="s">
        <v>16234</v>
      </c>
      <c r="M7921" t="s">
        <v>15791</v>
      </c>
      <c r="N7921" t="s">
        <v>16235</v>
      </c>
      <c r="Q7921" t="s">
        <v>12415</v>
      </c>
      <c r="R7921" t="s">
        <v>12416</v>
      </c>
      <c r="S7921" t="s">
        <v>16236</v>
      </c>
      <c r="U7921" t="s">
        <v>12418</v>
      </c>
      <c r="W7921">
        <v>11</v>
      </c>
      <c r="X7921">
        <v>1</v>
      </c>
      <c r="Y7921" t="s">
        <v>12419</v>
      </c>
      <c r="Z7921" t="s">
        <v>12420</v>
      </c>
      <c r="AA7921" t="s">
        <v>12421</v>
      </c>
      <c r="AB7921" t="s">
        <v>12422</v>
      </c>
      <c r="AC7921">
        <v>2</v>
      </c>
      <c r="AD7921" s="123">
        <v>39111</v>
      </c>
      <c r="AE7921" t="s">
        <v>12423</v>
      </c>
      <c r="AG7921">
        <v>40001061</v>
      </c>
      <c r="AL7921" t="s">
        <v>12422</v>
      </c>
      <c r="AN7921">
        <v>4212700001</v>
      </c>
      <c r="AO7921">
        <v>16</v>
      </c>
      <c r="AP7921" t="s">
        <v>12424</v>
      </c>
      <c r="AQ7921" t="s">
        <v>11408</v>
      </c>
      <c r="AR7921">
        <v>4100</v>
      </c>
      <c r="AT7921">
        <v>0</v>
      </c>
      <c r="AV7921" t="s">
        <v>16237</v>
      </c>
      <c r="AW7921">
        <v>116100</v>
      </c>
    </row>
    <row r="7922" spans="1:49" x14ac:dyDescent="0.25">
      <c r="A7922">
        <v>4100</v>
      </c>
      <c r="B7922">
        <v>30040</v>
      </c>
      <c r="C7922">
        <v>4030</v>
      </c>
      <c r="D7922">
        <v>415</v>
      </c>
      <c r="E7922" s="124" t="s">
        <v>15996</v>
      </c>
      <c r="F7922" t="str">
        <f t="shared" si="138"/>
        <v>Dave RukavinaINVENSYS APPLIANCE CONTROLS-WP</v>
      </c>
      <c r="G7922" s="150" t="str">
        <f t="shared" si="139"/>
        <v>Dave Rukavina</v>
      </c>
      <c r="H7922" s="149" t="s">
        <v>4771</v>
      </c>
      <c r="I7922">
        <v>40001686</v>
      </c>
      <c r="K7922" t="s">
        <v>16238</v>
      </c>
      <c r="L7922" t="s">
        <v>16239</v>
      </c>
      <c r="M7922" t="s">
        <v>13327</v>
      </c>
      <c r="N7922" t="s">
        <v>16240</v>
      </c>
      <c r="Q7922" t="s">
        <v>12415</v>
      </c>
      <c r="R7922" t="s">
        <v>12416</v>
      </c>
      <c r="S7922" t="s">
        <v>16241</v>
      </c>
      <c r="U7922" t="s">
        <v>12418</v>
      </c>
      <c r="W7922">
        <v>11</v>
      </c>
      <c r="X7922">
        <v>2</v>
      </c>
      <c r="Y7922" t="s">
        <v>12419</v>
      </c>
      <c r="Z7922" t="s">
        <v>12420</v>
      </c>
      <c r="AA7922" t="s">
        <v>12421</v>
      </c>
      <c r="AB7922" t="s">
        <v>14445</v>
      </c>
      <c r="AC7922">
        <v>2</v>
      </c>
      <c r="AD7922" s="123">
        <v>39111</v>
      </c>
      <c r="AE7922" t="s">
        <v>12423</v>
      </c>
      <c r="AG7922">
        <v>40001686</v>
      </c>
      <c r="AL7922" t="s">
        <v>14445</v>
      </c>
      <c r="AN7922">
        <v>2609114301</v>
      </c>
      <c r="AO7922">
        <v>16</v>
      </c>
      <c r="AP7922" t="s">
        <v>12424</v>
      </c>
      <c r="AQ7922" t="s">
        <v>11408</v>
      </c>
      <c r="AR7922">
        <v>4100</v>
      </c>
      <c r="AS7922" t="s">
        <v>12491</v>
      </c>
      <c r="AT7922">
        <v>2005</v>
      </c>
      <c r="AV7922" t="s">
        <v>16242</v>
      </c>
      <c r="AW7922">
        <v>116100</v>
      </c>
    </row>
    <row r="7923" spans="1:49" x14ac:dyDescent="0.25">
      <c r="A7923">
        <v>4100</v>
      </c>
      <c r="B7923">
        <v>30040</v>
      </c>
      <c r="C7923">
        <v>4030</v>
      </c>
      <c r="D7923">
        <v>415</v>
      </c>
      <c r="E7923" s="124" t="s">
        <v>15996</v>
      </c>
      <c r="F7923" t="str">
        <f t="shared" si="138"/>
        <v>Dave RukavinaJ B INDUSTRIAL SALES INC.</v>
      </c>
      <c r="G7923" s="150" t="str">
        <f t="shared" si="139"/>
        <v>Dave Rukavina</v>
      </c>
      <c r="H7923" s="149" t="s">
        <v>4818</v>
      </c>
      <c r="I7923">
        <v>40001916</v>
      </c>
      <c r="K7923" t="s">
        <v>16243</v>
      </c>
      <c r="L7923" t="s">
        <v>16244</v>
      </c>
      <c r="M7923" t="s">
        <v>13327</v>
      </c>
      <c r="N7923" t="s">
        <v>16245</v>
      </c>
      <c r="Q7923" t="s">
        <v>12415</v>
      </c>
      <c r="R7923" t="s">
        <v>12416</v>
      </c>
      <c r="S7923" t="s">
        <v>16246</v>
      </c>
      <c r="U7923" t="s">
        <v>12418</v>
      </c>
      <c r="W7923">
        <v>11</v>
      </c>
      <c r="X7923">
        <v>2</v>
      </c>
      <c r="Y7923" t="s">
        <v>12419</v>
      </c>
      <c r="Z7923" t="s">
        <v>12420</v>
      </c>
      <c r="AA7923" t="s">
        <v>12421</v>
      </c>
      <c r="AB7923" t="s">
        <v>12422</v>
      </c>
      <c r="AC7923">
        <v>2</v>
      </c>
      <c r="AD7923" s="123">
        <v>39111</v>
      </c>
      <c r="AE7923" t="s">
        <v>12423</v>
      </c>
      <c r="AG7923">
        <v>40001916</v>
      </c>
      <c r="AL7923" t="s">
        <v>12422</v>
      </c>
      <c r="AN7923">
        <v>2618910101</v>
      </c>
      <c r="AO7923">
        <v>16</v>
      </c>
      <c r="AP7923" t="s">
        <v>12424</v>
      </c>
      <c r="AQ7923" t="s">
        <v>11408</v>
      </c>
      <c r="AR7923">
        <v>4100</v>
      </c>
      <c r="AS7923" t="s">
        <v>12491</v>
      </c>
      <c r="AT7923">
        <v>2005</v>
      </c>
      <c r="AV7923" t="s">
        <v>16247</v>
      </c>
      <c r="AW7923">
        <v>116100</v>
      </c>
    </row>
    <row r="7924" spans="1:49" x14ac:dyDescent="0.25">
      <c r="A7924">
        <v>4100</v>
      </c>
      <c r="B7924">
        <v>30040</v>
      </c>
      <c r="C7924">
        <v>4030</v>
      </c>
      <c r="D7924">
        <v>415</v>
      </c>
      <c r="E7924" s="124" t="s">
        <v>15996</v>
      </c>
      <c r="F7924" t="str">
        <f t="shared" si="138"/>
        <v>Dave RukavinaJOHNS MANVILLE CORP.  MCPHERSON</v>
      </c>
      <c r="G7924" s="150" t="str">
        <f t="shared" si="139"/>
        <v>Dave Rukavina</v>
      </c>
      <c r="H7924" s="149" t="s">
        <v>4962</v>
      </c>
      <c r="I7924">
        <v>40004341</v>
      </c>
      <c r="J7924" t="s">
        <v>12880</v>
      </c>
      <c r="L7924" t="s">
        <v>12881</v>
      </c>
      <c r="M7924" t="s">
        <v>12882</v>
      </c>
      <c r="N7924" t="s">
        <v>14312</v>
      </c>
      <c r="O7924">
        <v>5108</v>
      </c>
      <c r="Q7924" t="s">
        <v>12415</v>
      </c>
      <c r="R7924" t="s">
        <v>12416</v>
      </c>
      <c r="S7924" t="s">
        <v>14944</v>
      </c>
      <c r="U7924" t="s">
        <v>12418</v>
      </c>
      <c r="V7924">
        <v>214</v>
      </c>
      <c r="W7924">
        <v>11</v>
      </c>
      <c r="X7924">
        <v>1</v>
      </c>
      <c r="Y7924" t="s">
        <v>12765</v>
      </c>
      <c r="Z7924" t="s">
        <v>12420</v>
      </c>
      <c r="AA7924" t="s">
        <v>12421</v>
      </c>
      <c r="AB7924" t="s">
        <v>12473</v>
      </c>
      <c r="AC7924">
        <v>2</v>
      </c>
      <c r="AD7924" s="123">
        <v>39111</v>
      </c>
      <c r="AE7924" t="s">
        <v>12423</v>
      </c>
      <c r="AG7924">
        <v>40004341</v>
      </c>
      <c r="AL7924" t="s">
        <v>12473</v>
      </c>
      <c r="AN7924">
        <v>603101401</v>
      </c>
      <c r="AO7924">
        <v>16</v>
      </c>
      <c r="AP7924" t="s">
        <v>12424</v>
      </c>
      <c r="AQ7924" t="s">
        <v>11408</v>
      </c>
      <c r="AR7924">
        <v>4100</v>
      </c>
      <c r="AT7924">
        <v>2005</v>
      </c>
      <c r="AV7924" t="s">
        <v>12885</v>
      </c>
      <c r="AW7924">
        <v>116100</v>
      </c>
    </row>
    <row r="7925" spans="1:49" x14ac:dyDescent="0.25">
      <c r="A7925">
        <v>4100</v>
      </c>
      <c r="B7925">
        <v>30040</v>
      </c>
      <c r="C7925">
        <v>4030</v>
      </c>
      <c r="D7925">
        <v>415</v>
      </c>
      <c r="E7925" s="124" t="s">
        <v>15996</v>
      </c>
      <c r="F7925" t="str">
        <f t="shared" si="138"/>
        <v>Dave RukavinaJOHNS MANVILLE INT'L INC.</v>
      </c>
      <c r="G7925" s="150" t="str">
        <f t="shared" si="139"/>
        <v>Dave Rukavina</v>
      </c>
      <c r="H7925" s="149" t="s">
        <v>4966</v>
      </c>
      <c r="I7925">
        <v>40000785</v>
      </c>
      <c r="J7925" t="s">
        <v>16248</v>
      </c>
      <c r="K7925" t="s">
        <v>12492</v>
      </c>
      <c r="L7925" t="s">
        <v>16249</v>
      </c>
      <c r="M7925" t="s">
        <v>12882</v>
      </c>
      <c r="N7925" t="s">
        <v>16250</v>
      </c>
      <c r="Q7925" t="s">
        <v>12415</v>
      </c>
      <c r="R7925" t="s">
        <v>12416</v>
      </c>
      <c r="S7925" t="s">
        <v>16251</v>
      </c>
      <c r="U7925" t="s">
        <v>12418</v>
      </c>
      <c r="V7925">
        <v>214</v>
      </c>
      <c r="W7925">
        <v>11</v>
      </c>
      <c r="X7925">
        <v>1</v>
      </c>
      <c r="Y7925" t="s">
        <v>12472</v>
      </c>
      <c r="Z7925" t="s">
        <v>12420</v>
      </c>
      <c r="AA7925" t="s">
        <v>12421</v>
      </c>
      <c r="AB7925" t="s">
        <v>12473</v>
      </c>
      <c r="AC7925">
        <v>2</v>
      </c>
      <c r="AD7925" s="123">
        <v>39111</v>
      </c>
      <c r="AE7925" t="s">
        <v>12423</v>
      </c>
      <c r="AG7925">
        <v>40000785</v>
      </c>
      <c r="AL7925" t="s">
        <v>12473</v>
      </c>
      <c r="AN7925">
        <v>605903401</v>
      </c>
      <c r="AO7925">
        <v>16</v>
      </c>
      <c r="AP7925" t="s">
        <v>12424</v>
      </c>
      <c r="AQ7925" t="s">
        <v>11408</v>
      </c>
      <c r="AR7925">
        <v>4100</v>
      </c>
      <c r="AS7925" t="s">
        <v>12491</v>
      </c>
      <c r="AT7925">
        <v>0</v>
      </c>
      <c r="AV7925" t="s">
        <v>12885</v>
      </c>
      <c r="AW7925">
        <v>116100</v>
      </c>
    </row>
    <row r="7926" spans="1:49" x14ac:dyDescent="0.25">
      <c r="A7926">
        <v>4100</v>
      </c>
      <c r="B7926">
        <v>30040</v>
      </c>
      <c r="C7926">
        <v>4030</v>
      </c>
      <c r="D7926">
        <v>415</v>
      </c>
      <c r="E7926" s="124" t="s">
        <v>15996</v>
      </c>
      <c r="F7926" t="str">
        <f t="shared" si="138"/>
        <v>Dave RukavinaJOHNSON COUNTY GRAPHICS</v>
      </c>
      <c r="G7926" s="150" t="str">
        <f t="shared" si="139"/>
        <v>Dave Rukavina</v>
      </c>
      <c r="H7926" s="149" t="s">
        <v>4978</v>
      </c>
      <c r="I7926">
        <v>40003034</v>
      </c>
      <c r="J7926" t="s">
        <v>16252</v>
      </c>
      <c r="K7926" t="s">
        <v>16253</v>
      </c>
      <c r="L7926" t="s">
        <v>16254</v>
      </c>
      <c r="M7926" t="s">
        <v>13999</v>
      </c>
      <c r="N7926" t="s">
        <v>16255</v>
      </c>
      <c r="Q7926" t="s">
        <v>12415</v>
      </c>
      <c r="R7926" t="s">
        <v>12416</v>
      </c>
      <c r="U7926" t="s">
        <v>12418</v>
      </c>
      <c r="W7926">
        <v>11</v>
      </c>
      <c r="X7926">
        <v>1</v>
      </c>
      <c r="Y7926" t="s">
        <v>12419</v>
      </c>
      <c r="Z7926" t="s">
        <v>12420</v>
      </c>
      <c r="AA7926" t="s">
        <v>12421</v>
      </c>
      <c r="AB7926" t="s">
        <v>12422</v>
      </c>
      <c r="AC7926">
        <v>2</v>
      </c>
      <c r="AD7926" s="123">
        <v>39111</v>
      </c>
      <c r="AE7926" t="s">
        <v>12423</v>
      </c>
      <c r="AG7926">
        <v>40003034</v>
      </c>
      <c r="AL7926" t="s">
        <v>12422</v>
      </c>
      <c r="AN7926">
        <v>1709106401</v>
      </c>
      <c r="AO7926">
        <v>16</v>
      </c>
      <c r="AP7926" t="s">
        <v>12424</v>
      </c>
      <c r="AQ7926" t="s">
        <v>11408</v>
      </c>
      <c r="AR7926">
        <v>4100</v>
      </c>
      <c r="AS7926" t="s">
        <v>12491</v>
      </c>
      <c r="AT7926">
        <v>2005</v>
      </c>
      <c r="AV7926" t="s">
        <v>16256</v>
      </c>
      <c r="AW7926">
        <v>116100</v>
      </c>
    </row>
    <row r="7927" spans="1:49" x14ac:dyDescent="0.25">
      <c r="A7927">
        <v>4100</v>
      </c>
      <c r="B7927">
        <v>30040</v>
      </c>
      <c r="C7927">
        <v>4030</v>
      </c>
      <c r="D7927">
        <v>415</v>
      </c>
      <c r="E7927" s="124" t="s">
        <v>15996</v>
      </c>
      <c r="F7927" t="str">
        <f t="shared" si="138"/>
        <v>Dave RukavinaKANSAS CITY RUBBER &amp; BELTING CO.</v>
      </c>
      <c r="G7927" s="150" t="str">
        <f t="shared" si="139"/>
        <v>Dave Rukavina</v>
      </c>
      <c r="H7927" s="149" t="s">
        <v>5122</v>
      </c>
      <c r="I7927">
        <v>40007627</v>
      </c>
      <c r="K7927" t="s">
        <v>16257</v>
      </c>
      <c r="L7927" t="s">
        <v>13326</v>
      </c>
      <c r="M7927" t="s">
        <v>13327</v>
      </c>
      <c r="N7927">
        <v>64127</v>
      </c>
      <c r="Q7927" t="s">
        <v>12415</v>
      </c>
      <c r="R7927" t="s">
        <v>12416</v>
      </c>
      <c r="S7927" t="s">
        <v>16258</v>
      </c>
      <c r="U7927" t="s">
        <v>12418</v>
      </c>
      <c r="W7927">
        <v>11</v>
      </c>
      <c r="X7927">
        <v>2</v>
      </c>
      <c r="Y7927" t="s">
        <v>12419</v>
      </c>
      <c r="Z7927" t="s">
        <v>12420</v>
      </c>
      <c r="AA7927" t="s">
        <v>14498</v>
      </c>
      <c r="AB7927" t="s">
        <v>12422</v>
      </c>
      <c r="AC7927">
        <v>2</v>
      </c>
      <c r="AD7927" s="123">
        <v>42195</v>
      </c>
      <c r="AE7927" t="s">
        <v>12431</v>
      </c>
      <c r="AG7927">
        <v>40007627</v>
      </c>
      <c r="AL7927" t="s">
        <v>12422</v>
      </c>
      <c r="AN7927">
        <v>2609506901</v>
      </c>
      <c r="AO7927">
        <v>16</v>
      </c>
      <c r="AP7927" t="s">
        <v>12424</v>
      </c>
      <c r="AQ7927" t="s">
        <v>11408</v>
      </c>
      <c r="AR7927">
        <v>4100</v>
      </c>
      <c r="AT7927">
        <v>0</v>
      </c>
      <c r="AV7927" t="s">
        <v>16259</v>
      </c>
      <c r="AW7927">
        <v>116100</v>
      </c>
    </row>
    <row r="7928" spans="1:49" x14ac:dyDescent="0.25">
      <c r="A7928">
        <v>4100</v>
      </c>
      <c r="B7928">
        <v>30040</v>
      </c>
      <c r="C7928">
        <v>4030</v>
      </c>
      <c r="D7928">
        <v>415</v>
      </c>
      <c r="E7928" s="124" t="s">
        <v>15996</v>
      </c>
      <c r="F7928" t="str">
        <f t="shared" si="138"/>
        <v>Dave RukavinaKANSAS CITY SPACE PIRATES LLC</v>
      </c>
      <c r="G7928" s="150" t="str">
        <f t="shared" si="139"/>
        <v>Dave Rukavina</v>
      </c>
      <c r="H7928" s="149" t="s">
        <v>5123</v>
      </c>
      <c r="I7928">
        <v>40003525</v>
      </c>
      <c r="K7928" t="s">
        <v>16260</v>
      </c>
      <c r="L7928" t="s">
        <v>13326</v>
      </c>
      <c r="M7928" t="s">
        <v>13327</v>
      </c>
      <c r="N7928" t="s">
        <v>16261</v>
      </c>
      <c r="Q7928" t="s">
        <v>12415</v>
      </c>
      <c r="R7928" t="s">
        <v>12416</v>
      </c>
      <c r="S7928" t="s">
        <v>16262</v>
      </c>
      <c r="U7928" t="s">
        <v>12418</v>
      </c>
      <c r="W7928">
        <v>11</v>
      </c>
      <c r="X7928">
        <v>1</v>
      </c>
      <c r="Y7928" t="s">
        <v>12419</v>
      </c>
      <c r="Z7928" t="s">
        <v>12420</v>
      </c>
      <c r="AA7928" t="s">
        <v>12421</v>
      </c>
      <c r="AB7928" t="s">
        <v>12430</v>
      </c>
      <c r="AC7928">
        <v>2</v>
      </c>
      <c r="AD7928" s="123">
        <v>39111</v>
      </c>
      <c r="AE7928" t="s">
        <v>12423</v>
      </c>
      <c r="AG7928">
        <v>40003525</v>
      </c>
      <c r="AL7928" t="s">
        <v>12430</v>
      </c>
      <c r="AN7928">
        <v>2616506901</v>
      </c>
      <c r="AO7928">
        <v>16</v>
      </c>
      <c r="AP7928" t="s">
        <v>12424</v>
      </c>
      <c r="AQ7928" t="s">
        <v>11408</v>
      </c>
      <c r="AR7928">
        <v>4100</v>
      </c>
      <c r="AS7928" t="s">
        <v>12491</v>
      </c>
      <c r="AT7928">
        <v>0</v>
      </c>
      <c r="AV7928" t="s">
        <v>16259</v>
      </c>
      <c r="AW7928">
        <v>116100</v>
      </c>
    </row>
    <row r="7929" spans="1:49" x14ac:dyDescent="0.25">
      <c r="A7929">
        <v>4100</v>
      </c>
      <c r="B7929">
        <v>30040</v>
      </c>
      <c r="C7929">
        <v>4030</v>
      </c>
      <c r="D7929">
        <v>415</v>
      </c>
      <c r="E7929" s="124" t="s">
        <v>15996</v>
      </c>
      <c r="F7929" t="str">
        <f t="shared" si="138"/>
        <v>Dave RukavinaKANSAS CITY STEAK</v>
      </c>
      <c r="G7929" s="150" t="str">
        <f t="shared" si="139"/>
        <v>Dave Rukavina</v>
      </c>
      <c r="H7929" s="149" t="s">
        <v>5124</v>
      </c>
      <c r="I7929">
        <v>40006703</v>
      </c>
      <c r="K7929" t="s">
        <v>16263</v>
      </c>
      <c r="L7929" t="s">
        <v>13326</v>
      </c>
      <c r="M7929" t="s">
        <v>13999</v>
      </c>
      <c r="N7929">
        <v>66105</v>
      </c>
      <c r="Q7929" t="s">
        <v>12415</v>
      </c>
      <c r="R7929" t="s">
        <v>12416</v>
      </c>
      <c r="S7929" t="s">
        <v>16264</v>
      </c>
      <c r="U7929" t="s">
        <v>12418</v>
      </c>
      <c r="W7929">
        <v>11</v>
      </c>
      <c r="X7929">
        <v>1</v>
      </c>
      <c r="Y7929" t="s">
        <v>12419</v>
      </c>
      <c r="Z7929" t="s">
        <v>12420</v>
      </c>
      <c r="AA7929" t="s">
        <v>12429</v>
      </c>
      <c r="AB7929" t="s">
        <v>12422</v>
      </c>
      <c r="AC7929">
        <v>2</v>
      </c>
      <c r="AD7929" s="123">
        <v>40892</v>
      </c>
      <c r="AE7929" t="s">
        <v>12431</v>
      </c>
      <c r="AG7929">
        <v>40006703</v>
      </c>
      <c r="AL7929" t="s">
        <v>12422</v>
      </c>
      <c r="AN7929">
        <v>1720904401</v>
      </c>
      <c r="AO7929">
        <v>16</v>
      </c>
      <c r="AP7929" t="s">
        <v>12424</v>
      </c>
      <c r="AQ7929" t="s">
        <v>11408</v>
      </c>
      <c r="AR7929">
        <v>4100</v>
      </c>
      <c r="AS7929" t="s">
        <v>12491</v>
      </c>
      <c r="AT7929">
        <v>0</v>
      </c>
      <c r="AV7929" t="s">
        <v>16259</v>
      </c>
      <c r="AW7929">
        <v>116100</v>
      </c>
    </row>
    <row r="7930" spans="1:49" x14ac:dyDescent="0.25">
      <c r="A7930">
        <v>4100</v>
      </c>
      <c r="B7930">
        <v>30040</v>
      </c>
      <c r="C7930">
        <v>4030</v>
      </c>
      <c r="D7930">
        <v>415</v>
      </c>
      <c r="E7930" s="124" t="s">
        <v>15996</v>
      </c>
      <c r="F7930" t="str">
        <f t="shared" si="138"/>
        <v>Dave RukavinaKCI, INCORPORATED</v>
      </c>
      <c r="G7930" s="150" t="str">
        <f t="shared" si="139"/>
        <v>Dave Rukavina</v>
      </c>
      <c r="H7930" s="149" t="s">
        <v>5142</v>
      </c>
      <c r="I7930">
        <v>40004338</v>
      </c>
      <c r="K7930" t="s">
        <v>16265</v>
      </c>
      <c r="L7930" t="s">
        <v>13326</v>
      </c>
      <c r="M7930" t="s">
        <v>13327</v>
      </c>
      <c r="N7930" t="s">
        <v>16266</v>
      </c>
      <c r="Q7930" t="s">
        <v>12415</v>
      </c>
      <c r="R7930" t="s">
        <v>12416</v>
      </c>
      <c r="S7930" t="s">
        <v>16267</v>
      </c>
      <c r="U7930" t="s">
        <v>12418</v>
      </c>
      <c r="W7930">
        <v>11</v>
      </c>
      <c r="X7930">
        <v>0</v>
      </c>
      <c r="Y7930" t="s">
        <v>12419</v>
      </c>
      <c r="Z7930" t="s">
        <v>12420</v>
      </c>
      <c r="AA7930" t="s">
        <v>12421</v>
      </c>
      <c r="AB7930" t="s">
        <v>12422</v>
      </c>
      <c r="AC7930">
        <v>2</v>
      </c>
      <c r="AD7930" s="123">
        <v>39111</v>
      </c>
      <c r="AE7930" t="s">
        <v>12423</v>
      </c>
      <c r="AG7930">
        <v>40004338</v>
      </c>
      <c r="AL7930" t="s">
        <v>12422</v>
      </c>
      <c r="AN7930">
        <v>2609506901</v>
      </c>
      <c r="AO7930">
        <v>16</v>
      </c>
      <c r="AP7930" t="s">
        <v>12424</v>
      </c>
      <c r="AQ7930" t="s">
        <v>11408</v>
      </c>
      <c r="AR7930">
        <v>4100</v>
      </c>
      <c r="AT7930">
        <v>0</v>
      </c>
      <c r="AV7930" t="s">
        <v>16268</v>
      </c>
      <c r="AW7930">
        <v>116100</v>
      </c>
    </row>
    <row r="7931" spans="1:49" x14ac:dyDescent="0.25">
      <c r="A7931">
        <v>4100</v>
      </c>
      <c r="B7931">
        <v>30040</v>
      </c>
      <c r="C7931">
        <v>4030</v>
      </c>
      <c r="D7931">
        <v>415</v>
      </c>
      <c r="E7931" s="124" t="s">
        <v>15996</v>
      </c>
      <c r="F7931" t="str">
        <f t="shared" si="138"/>
        <v>Dave RukavinaKEEBLER</v>
      </c>
      <c r="G7931" s="150" t="str">
        <f t="shared" si="139"/>
        <v>Dave Rukavina</v>
      </c>
      <c r="H7931" s="149" t="s">
        <v>13644</v>
      </c>
      <c r="I7931">
        <v>40006661</v>
      </c>
      <c r="J7931" t="s">
        <v>16269</v>
      </c>
      <c r="L7931" t="s">
        <v>14326</v>
      </c>
      <c r="M7931" t="s">
        <v>12684</v>
      </c>
      <c r="O7931">
        <v>1988</v>
      </c>
      <c r="P7931">
        <v>49016</v>
      </c>
      <c r="Q7931" t="s">
        <v>12415</v>
      </c>
      <c r="R7931" t="s">
        <v>12416</v>
      </c>
      <c r="S7931" t="s">
        <v>16270</v>
      </c>
      <c r="U7931" t="s">
        <v>12418</v>
      </c>
      <c r="V7931">
        <v>213</v>
      </c>
      <c r="W7931">
        <v>11</v>
      </c>
      <c r="X7931">
        <v>1</v>
      </c>
      <c r="Y7931" t="s">
        <v>12765</v>
      </c>
      <c r="Z7931" t="s">
        <v>12420</v>
      </c>
      <c r="AA7931" t="s">
        <v>14498</v>
      </c>
      <c r="AB7931" t="s">
        <v>12473</v>
      </c>
      <c r="AC7931">
        <v>2</v>
      </c>
      <c r="AD7931" s="123">
        <v>40827</v>
      </c>
      <c r="AE7931" t="s">
        <v>12431</v>
      </c>
      <c r="AG7931">
        <v>40006661</v>
      </c>
      <c r="AL7931" t="s">
        <v>12473</v>
      </c>
      <c r="AN7931">
        <v>2302501101</v>
      </c>
      <c r="AO7931">
        <v>16</v>
      </c>
      <c r="AP7931" t="s">
        <v>12424</v>
      </c>
      <c r="AQ7931" t="s">
        <v>11408</v>
      </c>
      <c r="AR7931">
        <v>4100</v>
      </c>
      <c r="AT7931">
        <v>0</v>
      </c>
      <c r="AV7931" t="s">
        <v>13644</v>
      </c>
      <c r="AW7931">
        <v>116100</v>
      </c>
    </row>
    <row r="7932" spans="1:49" x14ac:dyDescent="0.25">
      <c r="A7932">
        <v>4100</v>
      </c>
      <c r="B7932">
        <v>30040</v>
      </c>
      <c r="C7932">
        <v>4030</v>
      </c>
      <c r="D7932">
        <v>415</v>
      </c>
      <c r="E7932" s="124" t="s">
        <v>15996</v>
      </c>
      <c r="F7932" t="str">
        <f t="shared" si="138"/>
        <v>Dave RukavinaKELLOGG - OMAHA PLANT #0392</v>
      </c>
      <c r="G7932" s="150" t="str">
        <f t="shared" si="139"/>
        <v>Dave Rukavina</v>
      </c>
      <c r="H7932" s="149" t="s">
        <v>5158</v>
      </c>
      <c r="I7932">
        <v>40004628</v>
      </c>
      <c r="J7932" t="s">
        <v>16271</v>
      </c>
      <c r="L7932" t="s">
        <v>14326</v>
      </c>
      <c r="M7932" t="s">
        <v>12684</v>
      </c>
      <c r="O7932">
        <v>1988</v>
      </c>
      <c r="P7932" t="s">
        <v>14327</v>
      </c>
      <c r="Q7932" t="s">
        <v>12415</v>
      </c>
      <c r="R7932" t="s">
        <v>12416</v>
      </c>
      <c r="S7932" t="s">
        <v>16272</v>
      </c>
      <c r="U7932" t="s">
        <v>12418</v>
      </c>
      <c r="V7932">
        <v>213</v>
      </c>
      <c r="W7932">
        <v>11</v>
      </c>
      <c r="X7932">
        <v>1</v>
      </c>
      <c r="Y7932" t="s">
        <v>12419</v>
      </c>
      <c r="Z7932" t="s">
        <v>12420</v>
      </c>
      <c r="AA7932" t="s">
        <v>14498</v>
      </c>
      <c r="AB7932" t="s">
        <v>14329</v>
      </c>
      <c r="AC7932">
        <v>2</v>
      </c>
      <c r="AD7932" s="123">
        <v>39182</v>
      </c>
      <c r="AE7932" t="s">
        <v>12431</v>
      </c>
      <c r="AG7932">
        <v>40004628</v>
      </c>
      <c r="AL7932" t="s">
        <v>14329</v>
      </c>
      <c r="AN7932">
        <v>2302501101</v>
      </c>
      <c r="AO7932">
        <v>16</v>
      </c>
      <c r="AP7932" t="s">
        <v>12424</v>
      </c>
      <c r="AQ7932" t="s">
        <v>11408</v>
      </c>
      <c r="AR7932">
        <v>4100</v>
      </c>
      <c r="AT7932">
        <v>0</v>
      </c>
      <c r="AV7932" t="s">
        <v>14330</v>
      </c>
      <c r="AW7932">
        <v>116100</v>
      </c>
    </row>
    <row r="7933" spans="1:49" x14ac:dyDescent="0.25">
      <c r="A7933">
        <v>4100</v>
      </c>
      <c r="B7933">
        <v>30040</v>
      </c>
      <c r="C7933">
        <v>4030</v>
      </c>
      <c r="D7933">
        <v>415</v>
      </c>
      <c r="E7933" s="124" t="s">
        <v>15996</v>
      </c>
      <c r="F7933" t="str">
        <f t="shared" si="138"/>
        <v>Dave RukavinaKELLOGG COMPANY-OMAHA</v>
      </c>
      <c r="G7933" s="150" t="str">
        <f t="shared" si="139"/>
        <v>Dave Rukavina</v>
      </c>
      <c r="H7933" s="149" t="s">
        <v>5168</v>
      </c>
      <c r="I7933">
        <v>40001423</v>
      </c>
      <c r="J7933" t="s">
        <v>14949</v>
      </c>
      <c r="L7933" t="s">
        <v>14326</v>
      </c>
      <c r="M7933" t="s">
        <v>12684</v>
      </c>
      <c r="N7933" t="s">
        <v>16273</v>
      </c>
      <c r="O7933">
        <v>1988</v>
      </c>
      <c r="Q7933" t="s">
        <v>12415</v>
      </c>
      <c r="R7933" t="s">
        <v>12416</v>
      </c>
      <c r="S7933" t="s">
        <v>16274</v>
      </c>
      <c r="U7933" t="s">
        <v>12418</v>
      </c>
      <c r="V7933">
        <v>213</v>
      </c>
      <c r="W7933">
        <v>11</v>
      </c>
      <c r="X7933">
        <v>1</v>
      </c>
      <c r="Y7933" t="s">
        <v>12419</v>
      </c>
      <c r="Z7933" t="s">
        <v>12420</v>
      </c>
      <c r="AA7933" t="s">
        <v>12421</v>
      </c>
      <c r="AB7933" t="s">
        <v>12422</v>
      </c>
      <c r="AC7933">
        <v>2</v>
      </c>
      <c r="AD7933" s="123">
        <v>39111</v>
      </c>
      <c r="AE7933" t="s">
        <v>12423</v>
      </c>
      <c r="AG7933">
        <v>40001423</v>
      </c>
      <c r="AL7933" t="s">
        <v>12422</v>
      </c>
      <c r="AN7933">
        <v>2302501101</v>
      </c>
      <c r="AO7933">
        <v>16</v>
      </c>
      <c r="AP7933" t="s">
        <v>12424</v>
      </c>
      <c r="AQ7933" t="s">
        <v>11408</v>
      </c>
      <c r="AR7933">
        <v>4100</v>
      </c>
      <c r="AS7933" t="s">
        <v>12491</v>
      </c>
      <c r="AT7933">
        <v>0</v>
      </c>
      <c r="AV7933" t="s">
        <v>14330</v>
      </c>
      <c r="AW7933">
        <v>116100</v>
      </c>
    </row>
    <row r="7934" spans="1:49" x14ac:dyDescent="0.25">
      <c r="A7934">
        <v>4100</v>
      </c>
      <c r="B7934">
        <v>30040</v>
      </c>
      <c r="C7934">
        <v>4030</v>
      </c>
      <c r="D7934">
        <v>415</v>
      </c>
      <c r="E7934" s="124" t="s">
        <v>15996</v>
      </c>
      <c r="F7934" t="str">
        <f t="shared" si="138"/>
        <v>Dave RukavinaKRAFT HEINZ FOOD CO. - SPRINGFIELD</v>
      </c>
      <c r="G7934" s="150" t="str">
        <f t="shared" si="139"/>
        <v>Dave Rukavina</v>
      </c>
      <c r="H7934" s="149" t="s">
        <v>5319</v>
      </c>
      <c r="I7934">
        <v>40002104</v>
      </c>
      <c r="J7934" t="s">
        <v>16275</v>
      </c>
      <c r="L7934" t="s">
        <v>13312</v>
      </c>
      <c r="M7934" t="s">
        <v>12494</v>
      </c>
      <c r="O7934">
        <v>982140</v>
      </c>
      <c r="P7934" t="s">
        <v>16276</v>
      </c>
      <c r="Q7934" t="s">
        <v>12415</v>
      </c>
      <c r="R7934" t="s">
        <v>12416</v>
      </c>
      <c r="U7934" t="s">
        <v>12418</v>
      </c>
      <c r="V7934">
        <v>215</v>
      </c>
      <c r="W7934">
        <v>11</v>
      </c>
      <c r="X7934">
        <v>1</v>
      </c>
      <c r="Y7934" t="s">
        <v>12419</v>
      </c>
      <c r="Z7934" t="s">
        <v>12420</v>
      </c>
      <c r="AA7934" t="s">
        <v>12421</v>
      </c>
      <c r="AB7934" t="s">
        <v>12473</v>
      </c>
      <c r="AC7934">
        <v>2</v>
      </c>
      <c r="AD7934" s="123">
        <v>39111</v>
      </c>
      <c r="AE7934" t="s">
        <v>12423</v>
      </c>
      <c r="AG7934">
        <v>40002104</v>
      </c>
      <c r="AL7934" t="s">
        <v>12473</v>
      </c>
      <c r="AN7934">
        <v>4414109801</v>
      </c>
      <c r="AO7934">
        <v>16</v>
      </c>
      <c r="AP7934" t="s">
        <v>12424</v>
      </c>
      <c r="AQ7934" t="s">
        <v>11408</v>
      </c>
      <c r="AR7934">
        <v>4100</v>
      </c>
      <c r="AT7934">
        <v>0</v>
      </c>
      <c r="AV7934" t="s">
        <v>16277</v>
      </c>
      <c r="AW7934">
        <v>116100</v>
      </c>
    </row>
    <row r="7935" spans="1:49" x14ac:dyDescent="0.25">
      <c r="A7935">
        <v>4100</v>
      </c>
      <c r="B7935">
        <v>30040</v>
      </c>
      <c r="C7935">
        <v>4030</v>
      </c>
      <c r="D7935">
        <v>416</v>
      </c>
      <c r="E7935" s="124" t="s">
        <v>15996</v>
      </c>
      <c r="F7935" t="str">
        <f t="shared" si="138"/>
        <v>Dave RukavinaKRAFT HEINZ FOODS CO. - KIRKSVILLE,</v>
      </c>
      <c r="G7935" s="150" t="str">
        <f t="shared" si="139"/>
        <v>Dave Rukavina</v>
      </c>
      <c r="H7935" s="149" t="s">
        <v>5321</v>
      </c>
      <c r="I7935">
        <v>40008605</v>
      </c>
      <c r="J7935" t="s">
        <v>16278</v>
      </c>
      <c r="L7935" t="s">
        <v>13312</v>
      </c>
      <c r="M7935" t="s">
        <v>12494</v>
      </c>
      <c r="O7935">
        <v>982140</v>
      </c>
      <c r="P7935" t="s">
        <v>16276</v>
      </c>
      <c r="Q7935" t="s">
        <v>12415</v>
      </c>
      <c r="R7935" t="s">
        <v>12416</v>
      </c>
      <c r="S7935" t="s">
        <v>16279</v>
      </c>
      <c r="U7935" t="s">
        <v>12418</v>
      </c>
      <c r="V7935">
        <v>215</v>
      </c>
      <c r="W7935">
        <v>11</v>
      </c>
      <c r="X7935">
        <v>1</v>
      </c>
      <c r="Y7935" t="s">
        <v>12419</v>
      </c>
      <c r="Z7935" t="s">
        <v>12420</v>
      </c>
      <c r="AA7935" t="s">
        <v>12429</v>
      </c>
      <c r="AB7935" t="s">
        <v>12830</v>
      </c>
      <c r="AC7935">
        <v>2</v>
      </c>
      <c r="AD7935" s="123">
        <v>43545</v>
      </c>
      <c r="AE7935" t="s">
        <v>12431</v>
      </c>
      <c r="AG7935">
        <v>40008605</v>
      </c>
      <c r="AL7935" t="s">
        <v>12830</v>
      </c>
      <c r="AN7935">
        <v>4414109801</v>
      </c>
      <c r="AO7935">
        <v>16</v>
      </c>
      <c r="AP7935" t="s">
        <v>12424</v>
      </c>
      <c r="AQ7935" t="s">
        <v>11408</v>
      </c>
      <c r="AR7935">
        <v>4100</v>
      </c>
      <c r="AT7935">
        <v>0</v>
      </c>
      <c r="AV7935" t="s">
        <v>16280</v>
      </c>
      <c r="AW7935">
        <v>116100</v>
      </c>
    </row>
    <row r="7936" spans="1:49" x14ac:dyDescent="0.25">
      <c r="A7936">
        <v>4100</v>
      </c>
      <c r="B7936">
        <v>30040</v>
      </c>
      <c r="C7936">
        <v>4030</v>
      </c>
      <c r="D7936">
        <v>415</v>
      </c>
      <c r="E7936" s="124" t="s">
        <v>15996</v>
      </c>
      <c r="F7936" t="str">
        <f t="shared" si="138"/>
        <v>Dave RukavinaKUECKER LOGISTICS GROUP</v>
      </c>
      <c r="G7936" s="150" t="str">
        <f t="shared" si="139"/>
        <v>Dave Rukavina</v>
      </c>
      <c r="H7936" s="149" t="s">
        <v>5346</v>
      </c>
      <c r="I7936">
        <v>40006597</v>
      </c>
      <c r="K7936" t="s">
        <v>16281</v>
      </c>
      <c r="L7936" t="s">
        <v>16282</v>
      </c>
      <c r="M7936" t="s">
        <v>13327</v>
      </c>
      <c r="N7936">
        <v>64012</v>
      </c>
      <c r="Q7936" t="s">
        <v>12415</v>
      </c>
      <c r="R7936" t="s">
        <v>12416</v>
      </c>
      <c r="S7936" t="s">
        <v>16283</v>
      </c>
      <c r="U7936" t="s">
        <v>12418</v>
      </c>
      <c r="W7936">
        <v>11</v>
      </c>
      <c r="X7936">
        <v>0</v>
      </c>
      <c r="Y7936" t="s">
        <v>12419</v>
      </c>
      <c r="Z7936" t="s">
        <v>12420</v>
      </c>
      <c r="AA7936" t="s">
        <v>14498</v>
      </c>
      <c r="AB7936" t="s">
        <v>12422</v>
      </c>
      <c r="AC7936">
        <v>2</v>
      </c>
      <c r="AD7936" s="123">
        <v>40722</v>
      </c>
      <c r="AE7936" t="s">
        <v>12431</v>
      </c>
      <c r="AG7936">
        <v>40006597</v>
      </c>
      <c r="AL7936" t="s">
        <v>12422</v>
      </c>
      <c r="AN7936">
        <v>2603700501</v>
      </c>
      <c r="AO7936">
        <v>16</v>
      </c>
      <c r="AP7936" t="s">
        <v>12424</v>
      </c>
      <c r="AQ7936" t="s">
        <v>11408</v>
      </c>
      <c r="AR7936">
        <v>4100</v>
      </c>
      <c r="AT7936">
        <v>0</v>
      </c>
      <c r="AV7936" t="s">
        <v>16284</v>
      </c>
      <c r="AW7936">
        <v>116100</v>
      </c>
    </row>
    <row r="7937" spans="1:49" x14ac:dyDescent="0.25">
      <c r="A7937">
        <v>4100</v>
      </c>
      <c r="B7937">
        <v>30040</v>
      </c>
      <c r="C7937">
        <v>4030</v>
      </c>
      <c r="D7937">
        <v>415</v>
      </c>
      <c r="E7937" s="124" t="s">
        <v>15996</v>
      </c>
      <c r="F7937" t="str">
        <f t="shared" si="138"/>
        <v>Dave RukavinaLARGEN MANUFACTURING</v>
      </c>
      <c r="G7937" s="150" t="str">
        <f t="shared" si="139"/>
        <v>Dave Rukavina</v>
      </c>
      <c r="H7937" s="149" t="s">
        <v>5436</v>
      </c>
      <c r="I7937">
        <v>40004340</v>
      </c>
      <c r="K7937" t="s">
        <v>16285</v>
      </c>
      <c r="L7937" t="s">
        <v>16286</v>
      </c>
      <c r="M7937" t="s">
        <v>15295</v>
      </c>
      <c r="N7937" t="s">
        <v>16287</v>
      </c>
      <c r="Q7937" t="s">
        <v>12415</v>
      </c>
      <c r="R7937" t="s">
        <v>12416</v>
      </c>
      <c r="S7937" t="s">
        <v>12892</v>
      </c>
      <c r="U7937" t="s">
        <v>12418</v>
      </c>
      <c r="W7937">
        <v>11</v>
      </c>
      <c r="X7937">
        <v>1</v>
      </c>
      <c r="Y7937" t="s">
        <v>12419</v>
      </c>
      <c r="Z7937" t="s">
        <v>12420</v>
      </c>
      <c r="AA7937" t="s">
        <v>12421</v>
      </c>
      <c r="AB7937" t="s">
        <v>12422</v>
      </c>
      <c r="AC7937">
        <v>2</v>
      </c>
      <c r="AD7937" s="123">
        <v>39111</v>
      </c>
      <c r="AE7937" t="s">
        <v>12423</v>
      </c>
      <c r="AG7937">
        <v>40004340</v>
      </c>
      <c r="AL7937" t="s">
        <v>12422</v>
      </c>
      <c r="AN7937">
        <v>2810708931</v>
      </c>
      <c r="AO7937">
        <v>16</v>
      </c>
      <c r="AP7937" t="s">
        <v>12424</v>
      </c>
      <c r="AQ7937" t="s">
        <v>11408</v>
      </c>
      <c r="AR7937">
        <v>4100</v>
      </c>
      <c r="AS7937" t="s">
        <v>12491</v>
      </c>
      <c r="AT7937">
        <v>2005</v>
      </c>
      <c r="AV7937" t="s">
        <v>16288</v>
      </c>
      <c r="AW7937">
        <v>116100</v>
      </c>
    </row>
    <row r="7938" spans="1:49" x14ac:dyDescent="0.25">
      <c r="A7938">
        <v>4100</v>
      </c>
      <c r="B7938">
        <v>30040</v>
      </c>
      <c r="C7938">
        <v>4030</v>
      </c>
      <c r="D7938">
        <v>415</v>
      </c>
      <c r="E7938" s="124" t="s">
        <v>15996</v>
      </c>
      <c r="F7938" t="str">
        <f t="shared" si="138"/>
        <v>Dave RukavinaLENEXA MANUFACTURING COMPANY</v>
      </c>
      <c r="G7938" s="150" t="str">
        <f t="shared" si="139"/>
        <v>Dave Rukavina</v>
      </c>
      <c r="H7938" s="149" t="s">
        <v>5479</v>
      </c>
      <c r="I7938">
        <v>40008813</v>
      </c>
      <c r="K7938" t="s">
        <v>16289</v>
      </c>
      <c r="L7938" t="s">
        <v>16290</v>
      </c>
      <c r="M7938" t="s">
        <v>13999</v>
      </c>
      <c r="N7938">
        <v>66215</v>
      </c>
      <c r="Q7938" t="s">
        <v>12415</v>
      </c>
      <c r="R7938" t="s">
        <v>12416</v>
      </c>
      <c r="S7938" t="s">
        <v>16291</v>
      </c>
      <c r="U7938" t="s">
        <v>12418</v>
      </c>
      <c r="W7938">
        <v>11</v>
      </c>
      <c r="X7938">
        <v>0</v>
      </c>
      <c r="Y7938" t="s">
        <v>12419</v>
      </c>
      <c r="Z7938" t="s">
        <v>12420</v>
      </c>
      <c r="AA7938" t="s">
        <v>12485</v>
      </c>
      <c r="AB7938" t="s">
        <v>12422</v>
      </c>
      <c r="AC7938">
        <v>2</v>
      </c>
      <c r="AD7938" s="123">
        <v>43892</v>
      </c>
      <c r="AE7938" t="s">
        <v>12486</v>
      </c>
      <c r="AG7938">
        <v>40008813</v>
      </c>
      <c r="AL7938" t="s">
        <v>12422</v>
      </c>
      <c r="AN7938">
        <v>1709109001</v>
      </c>
      <c r="AO7938">
        <v>16</v>
      </c>
      <c r="AP7938" t="s">
        <v>12424</v>
      </c>
      <c r="AQ7938" t="s">
        <v>11408</v>
      </c>
      <c r="AR7938">
        <v>4100</v>
      </c>
      <c r="AT7938">
        <v>0</v>
      </c>
      <c r="AV7938" t="s">
        <v>16292</v>
      </c>
      <c r="AW7938">
        <v>116100</v>
      </c>
    </row>
    <row r="7939" spans="1:49" x14ac:dyDescent="0.25">
      <c r="A7939">
        <v>4100</v>
      </c>
      <c r="B7939">
        <v>30040</v>
      </c>
      <c r="C7939">
        <v>4030</v>
      </c>
      <c r="D7939">
        <v>415</v>
      </c>
      <c r="E7939" s="124" t="s">
        <v>15996</v>
      </c>
      <c r="F7939" t="str">
        <f t="shared" ref="F7939:F8002" si="140">CONCATENATE(G7939, H7939)</f>
        <v>Dave RukavinaLORAN J. SALES, INC.</v>
      </c>
      <c r="G7939" s="150" t="str">
        <f t="shared" si="139"/>
        <v>Dave Rukavina</v>
      </c>
      <c r="H7939" s="149" t="s">
        <v>5593</v>
      </c>
      <c r="I7939">
        <v>40007324</v>
      </c>
      <c r="K7939" t="s">
        <v>16293</v>
      </c>
      <c r="L7939" t="s">
        <v>16294</v>
      </c>
      <c r="M7939" t="s">
        <v>12692</v>
      </c>
      <c r="N7939">
        <v>30103</v>
      </c>
      <c r="Q7939" t="s">
        <v>12415</v>
      </c>
      <c r="R7939" t="s">
        <v>12416</v>
      </c>
      <c r="S7939" t="s">
        <v>16295</v>
      </c>
      <c r="U7939" t="s">
        <v>12418</v>
      </c>
      <c r="W7939">
        <v>11</v>
      </c>
      <c r="X7939">
        <v>2</v>
      </c>
      <c r="Y7939" t="s">
        <v>12419</v>
      </c>
      <c r="Z7939" t="s">
        <v>12420</v>
      </c>
      <c r="AA7939" t="s">
        <v>12485</v>
      </c>
      <c r="AB7939" t="s">
        <v>12478</v>
      </c>
      <c r="AC7939">
        <v>2</v>
      </c>
      <c r="AD7939" s="123">
        <v>41751</v>
      </c>
      <c r="AE7939" t="s">
        <v>12528</v>
      </c>
      <c r="AG7939">
        <v>40007324</v>
      </c>
      <c r="AL7939" t="s">
        <v>12478</v>
      </c>
      <c r="AN7939">
        <v>1101518351</v>
      </c>
      <c r="AO7939">
        <v>16</v>
      </c>
      <c r="AP7939" t="s">
        <v>12424</v>
      </c>
      <c r="AQ7939" t="s">
        <v>11408</v>
      </c>
      <c r="AR7939">
        <v>4100</v>
      </c>
      <c r="AT7939">
        <v>0</v>
      </c>
      <c r="AV7939" t="s">
        <v>16296</v>
      </c>
      <c r="AW7939">
        <v>116100</v>
      </c>
    </row>
    <row r="7940" spans="1:49" x14ac:dyDescent="0.25">
      <c r="A7940">
        <v>4100</v>
      </c>
      <c r="B7940">
        <v>30040</v>
      </c>
      <c r="C7940">
        <v>4030</v>
      </c>
      <c r="D7940">
        <v>415</v>
      </c>
      <c r="E7940" s="124" t="s">
        <v>15996</v>
      </c>
      <c r="F7940" t="str">
        <f t="shared" si="140"/>
        <v>Dave RukavinaLVO MANUFACTURING INC.</v>
      </c>
      <c r="G7940" s="150" t="str">
        <f t="shared" si="139"/>
        <v>Dave Rukavina</v>
      </c>
      <c r="H7940" s="149" t="s">
        <v>5640</v>
      </c>
      <c r="I7940">
        <v>40008533</v>
      </c>
      <c r="L7940" t="s">
        <v>16297</v>
      </c>
      <c r="M7940" t="s">
        <v>12981</v>
      </c>
      <c r="N7940">
        <v>51246</v>
      </c>
      <c r="O7940">
        <v>188</v>
      </c>
      <c r="Q7940" t="s">
        <v>12415</v>
      </c>
      <c r="R7940" t="s">
        <v>12416</v>
      </c>
      <c r="S7940" t="s">
        <v>16298</v>
      </c>
      <c r="U7940" t="s">
        <v>12418</v>
      </c>
      <c r="W7940">
        <v>11</v>
      </c>
      <c r="X7940">
        <v>0</v>
      </c>
      <c r="Y7940" t="s">
        <v>12419</v>
      </c>
      <c r="Z7940" t="s">
        <v>12420</v>
      </c>
      <c r="AA7940" t="s">
        <v>12485</v>
      </c>
      <c r="AB7940" t="s">
        <v>12422</v>
      </c>
      <c r="AC7940">
        <v>2</v>
      </c>
      <c r="AD7940" s="123">
        <v>43439</v>
      </c>
      <c r="AE7940" t="s">
        <v>12528</v>
      </c>
      <c r="AG7940">
        <v>40008533</v>
      </c>
      <c r="AL7940" t="s">
        <v>12422</v>
      </c>
      <c r="AN7940">
        <v>1611908101</v>
      </c>
      <c r="AO7940">
        <v>16</v>
      </c>
      <c r="AP7940" t="s">
        <v>12424</v>
      </c>
      <c r="AQ7940" t="s">
        <v>11408</v>
      </c>
      <c r="AR7940">
        <v>4100</v>
      </c>
      <c r="AT7940">
        <v>0</v>
      </c>
      <c r="AV7940" t="s">
        <v>16299</v>
      </c>
      <c r="AW7940">
        <v>116100</v>
      </c>
    </row>
    <row r="7941" spans="1:49" x14ac:dyDescent="0.25">
      <c r="A7941">
        <v>4100</v>
      </c>
      <c r="B7941">
        <v>30040</v>
      </c>
      <c r="C7941">
        <v>4030</v>
      </c>
      <c r="D7941">
        <v>415</v>
      </c>
      <c r="E7941" s="124" t="s">
        <v>15996</v>
      </c>
      <c r="F7941" t="str">
        <f t="shared" si="140"/>
        <v>Dave RukavinaMACKAY MITCHELL ENVELOPE CO LLC</v>
      </c>
      <c r="G7941" s="150" t="str">
        <f t="shared" si="139"/>
        <v>Dave Rukavina</v>
      </c>
      <c r="H7941" s="149" t="s">
        <v>5666</v>
      </c>
      <c r="I7941">
        <v>40007255</v>
      </c>
      <c r="K7941" t="s">
        <v>16300</v>
      </c>
      <c r="L7941" t="s">
        <v>14859</v>
      </c>
      <c r="M7941" t="s">
        <v>12976</v>
      </c>
      <c r="N7941">
        <v>55414</v>
      </c>
      <c r="Q7941" t="s">
        <v>12415</v>
      </c>
      <c r="R7941" t="s">
        <v>12416</v>
      </c>
      <c r="S7941" t="s">
        <v>16301</v>
      </c>
      <c r="U7941" t="s">
        <v>12418</v>
      </c>
      <c r="W7941">
        <v>11</v>
      </c>
      <c r="X7941">
        <v>1</v>
      </c>
      <c r="Y7941" t="s">
        <v>12419</v>
      </c>
      <c r="Z7941" t="s">
        <v>12420</v>
      </c>
      <c r="AA7941" t="s">
        <v>12429</v>
      </c>
      <c r="AB7941" t="s">
        <v>12422</v>
      </c>
      <c r="AC7941">
        <v>2</v>
      </c>
      <c r="AD7941" s="123">
        <v>41655</v>
      </c>
      <c r="AE7941" t="s">
        <v>12431</v>
      </c>
      <c r="AG7941">
        <v>40007255</v>
      </c>
      <c r="AL7941" t="s">
        <v>12422</v>
      </c>
      <c r="AN7941">
        <v>2405306501</v>
      </c>
      <c r="AO7941">
        <v>16</v>
      </c>
      <c r="AP7941" t="s">
        <v>12424</v>
      </c>
      <c r="AQ7941" t="s">
        <v>11408</v>
      </c>
      <c r="AR7941">
        <v>4100</v>
      </c>
      <c r="AT7941">
        <v>0</v>
      </c>
      <c r="AV7941" t="s">
        <v>16302</v>
      </c>
      <c r="AW7941">
        <v>116100</v>
      </c>
    </row>
    <row r="7942" spans="1:49" x14ac:dyDescent="0.25">
      <c r="A7942">
        <v>4100</v>
      </c>
      <c r="B7942">
        <v>30040</v>
      </c>
      <c r="C7942">
        <v>4030</v>
      </c>
      <c r="D7942">
        <v>415</v>
      </c>
      <c r="E7942" s="124" t="s">
        <v>15996</v>
      </c>
      <c r="F7942" t="str">
        <f t="shared" si="140"/>
        <v>Dave RukavinaMARS AP</v>
      </c>
      <c r="G7942" s="150" t="str">
        <f t="shared" si="139"/>
        <v>Dave Rukavina</v>
      </c>
      <c r="H7942" s="149" t="s">
        <v>5753</v>
      </c>
      <c r="I7942">
        <v>40006806</v>
      </c>
      <c r="J7942" t="s">
        <v>12962</v>
      </c>
      <c r="L7942" t="s">
        <v>12963</v>
      </c>
      <c r="M7942" t="s">
        <v>12494</v>
      </c>
      <c r="O7942">
        <v>696517</v>
      </c>
      <c r="P7942">
        <v>78269</v>
      </c>
      <c r="Q7942" t="s">
        <v>12415</v>
      </c>
      <c r="R7942" t="s">
        <v>12416</v>
      </c>
      <c r="U7942" t="s">
        <v>12418</v>
      </c>
      <c r="V7942">
        <v>37</v>
      </c>
      <c r="W7942">
        <v>11</v>
      </c>
      <c r="X7942">
        <v>1</v>
      </c>
      <c r="Y7942" t="s">
        <v>12765</v>
      </c>
      <c r="Z7942" t="s">
        <v>12420</v>
      </c>
      <c r="AA7942" t="s">
        <v>12429</v>
      </c>
      <c r="AB7942" t="s">
        <v>12830</v>
      </c>
      <c r="AC7942">
        <v>2</v>
      </c>
      <c r="AD7942" s="123">
        <v>41025</v>
      </c>
      <c r="AE7942" t="s">
        <v>12431</v>
      </c>
      <c r="AG7942">
        <v>40006806</v>
      </c>
      <c r="AL7942" t="s">
        <v>12830</v>
      </c>
      <c r="AN7942">
        <v>4402925701</v>
      </c>
      <c r="AO7942">
        <v>16</v>
      </c>
      <c r="AP7942" t="s">
        <v>12424</v>
      </c>
      <c r="AQ7942" t="s">
        <v>11408</v>
      </c>
      <c r="AR7942">
        <v>4100</v>
      </c>
      <c r="AS7942" t="s">
        <v>12491</v>
      </c>
      <c r="AT7942">
        <v>0</v>
      </c>
      <c r="AV7942" t="s">
        <v>12965</v>
      </c>
      <c r="AW7942">
        <v>116100</v>
      </c>
    </row>
    <row r="7943" spans="1:49" x14ac:dyDescent="0.25">
      <c r="A7943">
        <v>4100</v>
      </c>
      <c r="B7943">
        <v>30040</v>
      </c>
      <c r="C7943">
        <v>4030</v>
      </c>
      <c r="D7943">
        <v>415</v>
      </c>
      <c r="E7943" s="124" t="s">
        <v>15996</v>
      </c>
      <c r="F7943" t="str">
        <f t="shared" si="140"/>
        <v>Dave RukavinaMARSHALLTOWN NEWSPAPERS LLC</v>
      </c>
      <c r="G7943" s="150" t="str">
        <f t="shared" si="139"/>
        <v>Dave Rukavina</v>
      </c>
      <c r="H7943" s="149" t="s">
        <v>5765</v>
      </c>
      <c r="I7943">
        <v>40007593</v>
      </c>
      <c r="J7943" t="s">
        <v>16303</v>
      </c>
      <c r="L7943" t="s">
        <v>16304</v>
      </c>
      <c r="M7943" t="s">
        <v>12981</v>
      </c>
      <c r="O7943">
        <v>1300</v>
      </c>
      <c r="P7943">
        <v>50158</v>
      </c>
      <c r="Q7943" t="s">
        <v>12415</v>
      </c>
      <c r="R7943" t="s">
        <v>12416</v>
      </c>
      <c r="S7943" t="s">
        <v>16305</v>
      </c>
      <c r="U7943" t="s">
        <v>12418</v>
      </c>
      <c r="W7943">
        <v>11</v>
      </c>
      <c r="X7943">
        <v>1</v>
      </c>
      <c r="Y7943" t="s">
        <v>12419</v>
      </c>
      <c r="Z7943" t="s">
        <v>12420</v>
      </c>
      <c r="AA7943" t="s">
        <v>15095</v>
      </c>
      <c r="AB7943" t="s">
        <v>12422</v>
      </c>
      <c r="AC7943">
        <v>2</v>
      </c>
      <c r="AD7943" s="123">
        <v>42150</v>
      </c>
      <c r="AE7943" t="s">
        <v>12431</v>
      </c>
      <c r="AG7943">
        <v>40007593</v>
      </c>
      <c r="AL7943" t="s">
        <v>12422</v>
      </c>
      <c r="AN7943">
        <v>1612706101</v>
      </c>
      <c r="AO7943">
        <v>16</v>
      </c>
      <c r="AP7943" t="s">
        <v>12424</v>
      </c>
      <c r="AQ7943" t="s">
        <v>11408</v>
      </c>
      <c r="AR7943">
        <v>4100</v>
      </c>
      <c r="AT7943">
        <v>0</v>
      </c>
      <c r="AV7943" t="s">
        <v>16306</v>
      </c>
      <c r="AW7943">
        <v>116100</v>
      </c>
    </row>
    <row r="7944" spans="1:49" x14ac:dyDescent="0.25">
      <c r="A7944">
        <v>4100</v>
      </c>
      <c r="B7944">
        <v>30040</v>
      </c>
      <c r="C7944">
        <v>4030</v>
      </c>
      <c r="D7944">
        <v>415</v>
      </c>
      <c r="E7944" s="124" t="s">
        <v>15996</v>
      </c>
      <c r="F7944" t="str">
        <f t="shared" si="140"/>
        <v>Dave RukavinaMATTCO - DAVE RUKAVINA</v>
      </c>
      <c r="G7944" s="150" t="str">
        <f t="shared" si="139"/>
        <v>Dave Rukavina</v>
      </c>
      <c r="H7944" s="149" t="s">
        <v>5822</v>
      </c>
      <c r="I7944">
        <v>40008313</v>
      </c>
      <c r="K7944" t="s">
        <v>14377</v>
      </c>
      <c r="L7944" t="s">
        <v>12881</v>
      </c>
      <c r="M7944" t="s">
        <v>13169</v>
      </c>
      <c r="N7944">
        <v>28037</v>
      </c>
      <c r="Q7944" t="s">
        <v>12415</v>
      </c>
      <c r="R7944" t="s">
        <v>12416</v>
      </c>
      <c r="S7944" t="s">
        <v>14378</v>
      </c>
      <c r="U7944" t="s">
        <v>12418</v>
      </c>
      <c r="V7944">
        <v>281</v>
      </c>
      <c r="W7944">
        <v>11</v>
      </c>
      <c r="X7944">
        <v>2</v>
      </c>
      <c r="Y7944" t="s">
        <v>12419</v>
      </c>
      <c r="Z7944" t="s">
        <v>12420</v>
      </c>
      <c r="AA7944" t="s">
        <v>12485</v>
      </c>
      <c r="AB7944" t="s">
        <v>12422</v>
      </c>
      <c r="AC7944">
        <v>2</v>
      </c>
      <c r="AD7944" s="123">
        <v>43158</v>
      </c>
      <c r="AE7944" t="s">
        <v>12528</v>
      </c>
      <c r="AG7944">
        <v>40008313</v>
      </c>
      <c r="AL7944" t="s">
        <v>12422</v>
      </c>
      <c r="AN7944">
        <v>3410924731</v>
      </c>
      <c r="AO7944">
        <v>16</v>
      </c>
      <c r="AP7944" t="s">
        <v>12424</v>
      </c>
      <c r="AQ7944" t="s">
        <v>11408</v>
      </c>
      <c r="AR7944">
        <v>4100</v>
      </c>
      <c r="AT7944">
        <v>0</v>
      </c>
      <c r="AV7944" t="s">
        <v>13666</v>
      </c>
      <c r="AW7944">
        <v>116100</v>
      </c>
    </row>
    <row r="7945" spans="1:49" x14ac:dyDescent="0.25">
      <c r="A7945">
        <v>4100</v>
      </c>
      <c r="B7945">
        <v>30040</v>
      </c>
      <c r="C7945">
        <v>4030</v>
      </c>
      <c r="D7945">
        <v>415</v>
      </c>
      <c r="E7945" s="124" t="s">
        <v>15996</v>
      </c>
      <c r="F7945" t="str">
        <f t="shared" si="140"/>
        <v>Dave RukavinaMCLANE MIDWEST DBA MCLANE OZARK</v>
      </c>
      <c r="G7945" s="150" t="str">
        <f t="shared" si="139"/>
        <v>Dave Rukavina</v>
      </c>
      <c r="H7945" s="149" t="s">
        <v>5874</v>
      </c>
      <c r="I7945">
        <v>40007109</v>
      </c>
      <c r="K7945" t="s">
        <v>16307</v>
      </c>
      <c r="L7945" t="s">
        <v>16308</v>
      </c>
      <c r="M7945" t="s">
        <v>13327</v>
      </c>
      <c r="N7945">
        <v>65738</v>
      </c>
      <c r="Q7945" t="s">
        <v>12415</v>
      </c>
      <c r="R7945" t="s">
        <v>12416</v>
      </c>
      <c r="S7945" t="s">
        <v>16309</v>
      </c>
      <c r="U7945" t="s">
        <v>12418</v>
      </c>
      <c r="W7945">
        <v>11</v>
      </c>
      <c r="X7945">
        <v>1</v>
      </c>
      <c r="Y7945" t="s">
        <v>12419</v>
      </c>
      <c r="Z7945" t="s">
        <v>12420</v>
      </c>
      <c r="AA7945" t="s">
        <v>12429</v>
      </c>
      <c r="AB7945" t="s">
        <v>12422</v>
      </c>
      <c r="AC7945">
        <v>2</v>
      </c>
      <c r="AD7945" s="123">
        <v>41439</v>
      </c>
      <c r="AE7945" t="s">
        <v>12431</v>
      </c>
      <c r="AG7945">
        <v>40007109</v>
      </c>
      <c r="AL7945" t="s">
        <v>12422</v>
      </c>
      <c r="AN7945">
        <v>2607734651</v>
      </c>
      <c r="AO7945">
        <v>16</v>
      </c>
      <c r="AP7945" t="s">
        <v>12424</v>
      </c>
      <c r="AQ7945" t="s">
        <v>11408</v>
      </c>
      <c r="AR7945">
        <v>4100</v>
      </c>
      <c r="AT7945">
        <v>0</v>
      </c>
      <c r="AV7945" t="s">
        <v>16310</v>
      </c>
      <c r="AW7945">
        <v>116100</v>
      </c>
    </row>
    <row r="7946" spans="1:49" x14ac:dyDescent="0.25">
      <c r="A7946">
        <v>4100</v>
      </c>
      <c r="B7946">
        <v>30040</v>
      </c>
      <c r="C7946">
        <v>4030</v>
      </c>
      <c r="D7946">
        <v>415</v>
      </c>
      <c r="E7946" s="124" t="s">
        <v>15996</v>
      </c>
      <c r="F7946" t="str">
        <f t="shared" si="140"/>
        <v>Dave RukavinaMEADWESTVACO</v>
      </c>
      <c r="G7946" s="150" t="str">
        <f t="shared" si="139"/>
        <v>Dave Rukavina</v>
      </c>
      <c r="H7946" s="149" t="s">
        <v>5903</v>
      </c>
      <c r="I7946">
        <v>40007044</v>
      </c>
      <c r="J7946" t="s">
        <v>16311</v>
      </c>
      <c r="L7946" t="s">
        <v>13312</v>
      </c>
      <c r="M7946" t="s">
        <v>12494</v>
      </c>
      <c r="N7946">
        <v>79998</v>
      </c>
      <c r="O7946">
        <v>982226</v>
      </c>
      <c r="Q7946" t="s">
        <v>12415</v>
      </c>
      <c r="R7946" t="s">
        <v>12416</v>
      </c>
      <c r="S7946" t="s">
        <v>16312</v>
      </c>
      <c r="U7946" t="s">
        <v>12418</v>
      </c>
      <c r="W7946">
        <v>11</v>
      </c>
      <c r="X7946">
        <v>1</v>
      </c>
      <c r="Y7946" t="s">
        <v>12419</v>
      </c>
      <c r="Z7946" t="s">
        <v>12420</v>
      </c>
      <c r="AA7946" t="s">
        <v>12429</v>
      </c>
      <c r="AB7946" t="s">
        <v>12422</v>
      </c>
      <c r="AC7946">
        <v>2</v>
      </c>
      <c r="AD7946" s="123">
        <v>41365</v>
      </c>
      <c r="AE7946" t="s">
        <v>12431</v>
      </c>
      <c r="AG7946">
        <v>40007044</v>
      </c>
      <c r="AL7946" t="s">
        <v>12422</v>
      </c>
      <c r="AN7946">
        <v>4414109801</v>
      </c>
      <c r="AO7946">
        <v>16</v>
      </c>
      <c r="AP7946" t="s">
        <v>12424</v>
      </c>
      <c r="AQ7946" t="s">
        <v>11408</v>
      </c>
      <c r="AR7946">
        <v>4100</v>
      </c>
      <c r="AT7946">
        <v>0</v>
      </c>
      <c r="AV7946" t="s">
        <v>16313</v>
      </c>
      <c r="AW7946">
        <v>116100</v>
      </c>
    </row>
    <row r="7947" spans="1:49" x14ac:dyDescent="0.25">
      <c r="A7947">
        <v>4100</v>
      </c>
      <c r="B7947">
        <v>30040</v>
      </c>
      <c r="C7947">
        <v>4030</v>
      </c>
      <c r="D7947">
        <v>415</v>
      </c>
      <c r="E7947" s="124" t="s">
        <v>15996</v>
      </c>
      <c r="F7947" t="str">
        <f t="shared" si="140"/>
        <v>Dave RukavinaMEC COMPANY</v>
      </c>
      <c r="G7947" s="150" t="str">
        <f t="shared" si="139"/>
        <v>Dave Rukavina</v>
      </c>
      <c r="H7947" s="149" t="s">
        <v>5906</v>
      </c>
      <c r="I7947">
        <v>40003053</v>
      </c>
      <c r="K7947" t="s">
        <v>16314</v>
      </c>
      <c r="L7947" t="s">
        <v>16315</v>
      </c>
      <c r="M7947" t="s">
        <v>13999</v>
      </c>
      <c r="N7947" t="s">
        <v>16316</v>
      </c>
      <c r="Q7947" t="s">
        <v>12415</v>
      </c>
      <c r="R7947" t="s">
        <v>12416</v>
      </c>
      <c r="S7947" t="s">
        <v>16317</v>
      </c>
      <c r="U7947" t="s">
        <v>12418</v>
      </c>
      <c r="W7947">
        <v>11</v>
      </c>
      <c r="X7947">
        <v>0</v>
      </c>
      <c r="Y7947" t="s">
        <v>12419</v>
      </c>
      <c r="Z7947" t="s">
        <v>12420</v>
      </c>
      <c r="AA7947" t="s">
        <v>12421</v>
      </c>
      <c r="AB7947" t="s">
        <v>12422</v>
      </c>
      <c r="AC7947">
        <v>2</v>
      </c>
      <c r="AD7947" s="123">
        <v>39111</v>
      </c>
      <c r="AE7947" t="s">
        <v>12423</v>
      </c>
      <c r="AG7947">
        <v>40003053</v>
      </c>
      <c r="AL7947" t="s">
        <v>12422</v>
      </c>
      <c r="AN7947">
        <v>1720506101</v>
      </c>
      <c r="AO7947">
        <v>16</v>
      </c>
      <c r="AP7947" t="s">
        <v>12424</v>
      </c>
      <c r="AQ7947" t="s">
        <v>11408</v>
      </c>
      <c r="AR7947">
        <v>4100</v>
      </c>
      <c r="AS7947" t="s">
        <v>12491</v>
      </c>
      <c r="AT7947">
        <v>2005</v>
      </c>
      <c r="AV7947" t="s">
        <v>16318</v>
      </c>
      <c r="AW7947">
        <v>116100</v>
      </c>
    </row>
    <row r="7948" spans="1:49" x14ac:dyDescent="0.25">
      <c r="A7948">
        <v>4100</v>
      </c>
      <c r="B7948">
        <v>30040</v>
      </c>
      <c r="C7948">
        <v>4030</v>
      </c>
      <c r="D7948">
        <v>415</v>
      </c>
      <c r="E7948" s="124" t="s">
        <v>15996</v>
      </c>
      <c r="F7948" t="str">
        <f t="shared" si="140"/>
        <v>Dave RukavinaMERIDEN MACHINE SHOP, INC.</v>
      </c>
      <c r="G7948" s="150" t="str">
        <f t="shared" si="139"/>
        <v>Dave Rukavina</v>
      </c>
      <c r="H7948" s="149" t="s">
        <v>5943</v>
      </c>
      <c r="I7948">
        <v>40001756</v>
      </c>
      <c r="J7948" t="s">
        <v>16319</v>
      </c>
      <c r="K7948" t="s">
        <v>16320</v>
      </c>
      <c r="L7948" t="s">
        <v>16321</v>
      </c>
      <c r="M7948" t="s">
        <v>13999</v>
      </c>
      <c r="N7948" t="s">
        <v>16322</v>
      </c>
      <c r="Q7948" t="s">
        <v>12415</v>
      </c>
      <c r="R7948" t="s">
        <v>12416</v>
      </c>
      <c r="S7948" t="s">
        <v>16323</v>
      </c>
      <c r="U7948" t="s">
        <v>12418</v>
      </c>
      <c r="W7948">
        <v>11</v>
      </c>
      <c r="X7948">
        <v>1</v>
      </c>
      <c r="Y7948" t="s">
        <v>12419</v>
      </c>
      <c r="Z7948" t="s">
        <v>12420</v>
      </c>
      <c r="AA7948" t="s">
        <v>12421</v>
      </c>
      <c r="AB7948" t="s">
        <v>12422</v>
      </c>
      <c r="AC7948">
        <v>2</v>
      </c>
      <c r="AD7948" s="123">
        <v>39111</v>
      </c>
      <c r="AE7948" t="s">
        <v>12423</v>
      </c>
      <c r="AG7948">
        <v>40001756</v>
      </c>
      <c r="AL7948" t="s">
        <v>12422</v>
      </c>
      <c r="AN7948">
        <v>1708724831</v>
      </c>
      <c r="AO7948">
        <v>16</v>
      </c>
      <c r="AP7948" t="s">
        <v>12424</v>
      </c>
      <c r="AQ7948" t="s">
        <v>11408</v>
      </c>
      <c r="AR7948">
        <v>4100</v>
      </c>
      <c r="AS7948" t="s">
        <v>12491</v>
      </c>
      <c r="AT7948">
        <v>0</v>
      </c>
      <c r="AV7948" t="s">
        <v>16324</v>
      </c>
      <c r="AW7948">
        <v>116100</v>
      </c>
    </row>
    <row r="7949" spans="1:49" x14ac:dyDescent="0.25">
      <c r="A7949">
        <v>4100</v>
      </c>
      <c r="B7949">
        <v>30060</v>
      </c>
      <c r="C7949">
        <v>4030</v>
      </c>
      <c r="D7949">
        <v>415</v>
      </c>
      <c r="E7949" s="124" t="s">
        <v>15996</v>
      </c>
      <c r="F7949" t="str">
        <f t="shared" si="140"/>
        <v>Dave RukavinaMETALX, LLC</v>
      </c>
      <c r="G7949" s="150" t="str">
        <f t="shared" si="139"/>
        <v>Dave Rukavina</v>
      </c>
      <c r="H7949" s="149" t="s">
        <v>5960</v>
      </c>
      <c r="I7949">
        <v>40009033</v>
      </c>
      <c r="K7949" t="s">
        <v>16325</v>
      </c>
      <c r="L7949" t="s">
        <v>16326</v>
      </c>
      <c r="M7949" t="s">
        <v>12896</v>
      </c>
      <c r="N7949">
        <v>46793</v>
      </c>
      <c r="Q7949" t="s">
        <v>12415</v>
      </c>
      <c r="R7949" t="s">
        <v>12416</v>
      </c>
      <c r="S7949" t="s">
        <v>16327</v>
      </c>
      <c r="U7949" t="s">
        <v>12418</v>
      </c>
      <c r="W7949">
        <v>11</v>
      </c>
      <c r="X7949">
        <v>1</v>
      </c>
      <c r="Y7949" t="s">
        <v>12419</v>
      </c>
      <c r="Z7949" t="s">
        <v>12420</v>
      </c>
      <c r="AA7949" t="s">
        <v>12485</v>
      </c>
      <c r="AB7949" t="s">
        <v>12422</v>
      </c>
      <c r="AC7949">
        <v>2</v>
      </c>
      <c r="AD7949" s="123">
        <v>44242</v>
      </c>
      <c r="AE7949" t="s">
        <v>12528</v>
      </c>
      <c r="AG7949">
        <v>40009033</v>
      </c>
      <c r="AL7949" t="s">
        <v>12422</v>
      </c>
      <c r="AN7949">
        <v>1503322621</v>
      </c>
      <c r="AO7949">
        <v>16</v>
      </c>
      <c r="AP7949" t="s">
        <v>12424</v>
      </c>
      <c r="AQ7949" t="s">
        <v>11408</v>
      </c>
      <c r="AR7949">
        <v>4100</v>
      </c>
      <c r="AT7949">
        <v>0</v>
      </c>
      <c r="AV7949" t="s">
        <v>16328</v>
      </c>
      <c r="AW7949">
        <v>116100</v>
      </c>
    </row>
    <row r="7950" spans="1:49" x14ac:dyDescent="0.25">
      <c r="A7950">
        <v>4100</v>
      </c>
      <c r="B7950">
        <v>30040</v>
      </c>
      <c r="C7950">
        <v>4030</v>
      </c>
      <c r="D7950">
        <v>415</v>
      </c>
      <c r="E7950" s="124" t="s">
        <v>15996</v>
      </c>
      <c r="F7950" t="str">
        <f t="shared" si="140"/>
        <v>Dave RukavinaMI CONVEYANCE SOLUTIONS GROUP</v>
      </c>
      <c r="G7950" s="150" t="str">
        <f t="shared" si="139"/>
        <v>Dave Rukavina</v>
      </c>
      <c r="H7950" s="149" t="s">
        <v>5988</v>
      </c>
      <c r="I7950">
        <v>40008783</v>
      </c>
      <c r="J7950" t="s">
        <v>933</v>
      </c>
      <c r="L7950" t="s">
        <v>16029</v>
      </c>
      <c r="M7950" t="s">
        <v>12981</v>
      </c>
      <c r="N7950">
        <v>52406</v>
      </c>
      <c r="O7950">
        <v>1719</v>
      </c>
      <c r="P7950">
        <v>52406</v>
      </c>
      <c r="Q7950" t="s">
        <v>12415</v>
      </c>
      <c r="R7950" t="s">
        <v>12416</v>
      </c>
      <c r="S7950" t="s">
        <v>16329</v>
      </c>
      <c r="U7950" t="s">
        <v>12418</v>
      </c>
      <c r="W7950">
        <v>11</v>
      </c>
      <c r="X7950">
        <v>2</v>
      </c>
      <c r="Y7950" t="s">
        <v>12472</v>
      </c>
      <c r="Z7950" t="s">
        <v>12420</v>
      </c>
      <c r="AA7950" t="s">
        <v>12485</v>
      </c>
      <c r="AB7950" t="s">
        <v>12422</v>
      </c>
      <c r="AC7950">
        <v>2</v>
      </c>
      <c r="AD7950" s="123">
        <v>43852</v>
      </c>
      <c r="AE7950" t="s">
        <v>12486</v>
      </c>
      <c r="AG7950">
        <v>40008783</v>
      </c>
      <c r="AL7950" t="s">
        <v>12422</v>
      </c>
      <c r="AN7950">
        <v>1611301601</v>
      </c>
      <c r="AO7950">
        <v>16</v>
      </c>
      <c r="AP7950" t="s">
        <v>12424</v>
      </c>
      <c r="AQ7950" t="s">
        <v>11408</v>
      </c>
      <c r="AR7950">
        <v>4100</v>
      </c>
      <c r="AT7950">
        <v>0</v>
      </c>
      <c r="AV7950" t="s">
        <v>16330</v>
      </c>
      <c r="AW7950">
        <v>116100</v>
      </c>
    </row>
    <row r="7951" spans="1:49" x14ac:dyDescent="0.25">
      <c r="A7951">
        <v>4100</v>
      </c>
      <c r="B7951">
        <v>30040</v>
      </c>
      <c r="C7951">
        <v>4030</v>
      </c>
      <c r="D7951">
        <v>415</v>
      </c>
      <c r="E7951" s="124" t="s">
        <v>15996</v>
      </c>
      <c r="F7951" t="str">
        <f t="shared" si="140"/>
        <v>Dave RukavinaMID-TEC METALS, INC</v>
      </c>
      <c r="G7951" s="150" t="str">
        <f t="shared" si="139"/>
        <v>Dave Rukavina</v>
      </c>
      <c r="H7951" s="149" t="s">
        <v>6030</v>
      </c>
      <c r="I7951">
        <v>40002195</v>
      </c>
      <c r="K7951" t="s">
        <v>16331</v>
      </c>
      <c r="L7951" t="s">
        <v>16332</v>
      </c>
      <c r="M7951" t="s">
        <v>13327</v>
      </c>
      <c r="N7951" t="s">
        <v>16333</v>
      </c>
      <c r="Q7951" t="s">
        <v>12415</v>
      </c>
      <c r="R7951" t="s">
        <v>12416</v>
      </c>
      <c r="S7951" t="s">
        <v>16334</v>
      </c>
      <c r="U7951" t="s">
        <v>12418</v>
      </c>
      <c r="W7951">
        <v>11</v>
      </c>
      <c r="X7951">
        <v>1</v>
      </c>
      <c r="Y7951" t="s">
        <v>12419</v>
      </c>
      <c r="Z7951" t="s">
        <v>12420</v>
      </c>
      <c r="AA7951" t="s">
        <v>12421</v>
      </c>
      <c r="AB7951" t="s">
        <v>12422</v>
      </c>
      <c r="AC7951">
        <v>2</v>
      </c>
      <c r="AD7951" s="123">
        <v>39111</v>
      </c>
      <c r="AE7951" t="s">
        <v>12423</v>
      </c>
      <c r="AG7951">
        <v>40002195</v>
      </c>
      <c r="AL7951" t="s">
        <v>12422</v>
      </c>
      <c r="AN7951">
        <v>2611917101</v>
      </c>
      <c r="AO7951">
        <v>16</v>
      </c>
      <c r="AP7951" t="s">
        <v>12424</v>
      </c>
      <c r="AQ7951" t="s">
        <v>11408</v>
      </c>
      <c r="AR7951">
        <v>4100</v>
      </c>
      <c r="AS7951" t="s">
        <v>12491</v>
      </c>
      <c r="AT7951">
        <v>0</v>
      </c>
      <c r="AV7951" t="s">
        <v>16335</v>
      </c>
      <c r="AW7951">
        <v>116100</v>
      </c>
    </row>
    <row r="7952" spans="1:49" x14ac:dyDescent="0.25">
      <c r="A7952">
        <v>4100</v>
      </c>
      <c r="B7952">
        <v>30040</v>
      </c>
      <c r="C7952">
        <v>4030</v>
      </c>
      <c r="D7952">
        <v>415</v>
      </c>
      <c r="E7952" s="124" t="s">
        <v>15996</v>
      </c>
      <c r="F7952" t="str">
        <f t="shared" si="140"/>
        <v>Dave RukavinaMIDWEST BAKERY</v>
      </c>
      <c r="G7952" s="150" t="str">
        <f t="shared" si="139"/>
        <v>Dave Rukavina</v>
      </c>
      <c r="H7952" s="149" t="s">
        <v>6033</v>
      </c>
      <c r="I7952">
        <v>40003227</v>
      </c>
      <c r="K7952" t="s">
        <v>16336</v>
      </c>
      <c r="L7952" t="s">
        <v>16337</v>
      </c>
      <c r="M7952" t="s">
        <v>12981</v>
      </c>
      <c r="N7952" t="s">
        <v>16338</v>
      </c>
      <c r="Q7952" t="s">
        <v>12415</v>
      </c>
      <c r="R7952" t="s">
        <v>12416</v>
      </c>
      <c r="S7952" t="s">
        <v>16339</v>
      </c>
      <c r="U7952" t="s">
        <v>12418</v>
      </c>
      <c r="W7952">
        <v>11</v>
      </c>
      <c r="X7952">
        <v>1</v>
      </c>
      <c r="Y7952" t="s">
        <v>12419</v>
      </c>
      <c r="Z7952" t="s">
        <v>12420</v>
      </c>
      <c r="AA7952" t="s">
        <v>12421</v>
      </c>
      <c r="AB7952" t="s">
        <v>12478</v>
      </c>
      <c r="AC7952">
        <v>2</v>
      </c>
      <c r="AD7952" s="123">
        <v>39111</v>
      </c>
      <c r="AE7952" t="s">
        <v>12423</v>
      </c>
      <c r="AG7952">
        <v>40003227</v>
      </c>
      <c r="AL7952" t="s">
        <v>12478</v>
      </c>
      <c r="AN7952">
        <v>1606701901</v>
      </c>
      <c r="AO7952">
        <v>16</v>
      </c>
      <c r="AP7952" t="s">
        <v>12424</v>
      </c>
      <c r="AQ7952" t="s">
        <v>11408</v>
      </c>
      <c r="AR7952">
        <v>4100</v>
      </c>
      <c r="AS7952" t="s">
        <v>12491</v>
      </c>
      <c r="AT7952">
        <v>2005</v>
      </c>
      <c r="AV7952" t="s">
        <v>16340</v>
      </c>
      <c r="AW7952">
        <v>116100</v>
      </c>
    </row>
    <row r="7953" spans="1:49" x14ac:dyDescent="0.25">
      <c r="A7953">
        <v>4100</v>
      </c>
      <c r="B7953">
        <v>30040</v>
      </c>
      <c r="C7953">
        <v>4030</v>
      </c>
      <c r="D7953">
        <v>415</v>
      </c>
      <c r="E7953" s="124" t="s">
        <v>15996</v>
      </c>
      <c r="F7953" t="str">
        <f t="shared" si="140"/>
        <v>Dave RukavinaMMEC DBA MIDWEST METALCRAFT</v>
      </c>
      <c r="G7953" s="150" t="str">
        <f t="shared" si="139"/>
        <v>Dave Rukavina</v>
      </c>
      <c r="H7953" s="149" t="s">
        <v>6142</v>
      </c>
      <c r="I7953">
        <v>40006824</v>
      </c>
      <c r="J7953" t="s">
        <v>12753</v>
      </c>
      <c r="L7953" t="s">
        <v>16341</v>
      </c>
      <c r="M7953" t="s">
        <v>13327</v>
      </c>
      <c r="O7953">
        <v>85</v>
      </c>
      <c r="P7953">
        <v>65360</v>
      </c>
      <c r="Q7953" t="s">
        <v>12415</v>
      </c>
      <c r="R7953" t="s">
        <v>12416</v>
      </c>
      <c r="S7953" t="s">
        <v>16342</v>
      </c>
      <c r="U7953" t="s">
        <v>12418</v>
      </c>
      <c r="W7953">
        <v>11</v>
      </c>
      <c r="X7953">
        <v>0</v>
      </c>
      <c r="Y7953" t="s">
        <v>12419</v>
      </c>
      <c r="Z7953" t="s">
        <v>12420</v>
      </c>
      <c r="AA7953" t="s">
        <v>14498</v>
      </c>
      <c r="AB7953" t="s">
        <v>12422</v>
      </c>
      <c r="AC7953">
        <v>2</v>
      </c>
      <c r="AD7953" s="123">
        <v>41059</v>
      </c>
      <c r="AE7953" t="s">
        <v>12431</v>
      </c>
      <c r="AG7953">
        <v>40006824</v>
      </c>
      <c r="AL7953" t="s">
        <v>12422</v>
      </c>
      <c r="AN7953">
        <v>2608314401</v>
      </c>
      <c r="AO7953">
        <v>16</v>
      </c>
      <c r="AP7953" t="s">
        <v>12424</v>
      </c>
      <c r="AQ7953" t="s">
        <v>11408</v>
      </c>
      <c r="AR7953">
        <v>4100</v>
      </c>
      <c r="AT7953">
        <v>0</v>
      </c>
      <c r="AV7953" t="s">
        <v>16343</v>
      </c>
      <c r="AW7953">
        <v>116100</v>
      </c>
    </row>
    <row r="7954" spans="1:49" x14ac:dyDescent="0.25">
      <c r="A7954">
        <v>4100</v>
      </c>
      <c r="B7954">
        <v>30040</v>
      </c>
      <c r="C7954">
        <v>4030</v>
      </c>
      <c r="D7954">
        <v>415</v>
      </c>
      <c r="E7954" s="124" t="s">
        <v>15996</v>
      </c>
      <c r="F7954" t="str">
        <f t="shared" si="140"/>
        <v>Dave RukavinaMOTION IND - OMAHA NE</v>
      </c>
      <c r="G7954" s="150" t="str">
        <f t="shared" si="139"/>
        <v>Dave Rukavina</v>
      </c>
      <c r="H7954" s="149" t="s">
        <v>13694</v>
      </c>
      <c r="I7954">
        <v>40001732</v>
      </c>
      <c r="K7954" t="s">
        <v>16344</v>
      </c>
      <c r="L7954" t="s">
        <v>15294</v>
      </c>
      <c r="M7954" t="s">
        <v>15295</v>
      </c>
      <c r="N7954">
        <v>68117</v>
      </c>
      <c r="Q7954" t="s">
        <v>12415</v>
      </c>
      <c r="R7954" t="s">
        <v>12416</v>
      </c>
      <c r="S7954" t="s">
        <v>16345</v>
      </c>
      <c r="U7954" t="s">
        <v>12418</v>
      </c>
      <c r="V7954">
        <v>209</v>
      </c>
      <c r="W7954">
        <v>11</v>
      </c>
      <c r="X7954">
        <v>2</v>
      </c>
      <c r="Y7954" t="s">
        <v>12419</v>
      </c>
      <c r="Z7954" t="s">
        <v>12420</v>
      </c>
      <c r="AA7954" t="s">
        <v>12421</v>
      </c>
      <c r="AB7954" t="s">
        <v>12997</v>
      </c>
      <c r="AC7954">
        <v>2</v>
      </c>
      <c r="AD7954" s="123">
        <v>39111</v>
      </c>
      <c r="AE7954" t="s">
        <v>12423</v>
      </c>
      <c r="AG7954">
        <v>40001732</v>
      </c>
      <c r="AL7954" t="s">
        <v>12997</v>
      </c>
      <c r="AN7954">
        <v>2805503001</v>
      </c>
      <c r="AO7954">
        <v>16</v>
      </c>
      <c r="AP7954" t="s">
        <v>12424</v>
      </c>
      <c r="AQ7954" t="s">
        <v>11408</v>
      </c>
      <c r="AR7954">
        <v>4100</v>
      </c>
      <c r="AT7954">
        <v>0</v>
      </c>
      <c r="AV7954" t="s">
        <v>12998</v>
      </c>
      <c r="AW7954">
        <v>116100</v>
      </c>
    </row>
    <row r="7955" spans="1:49" x14ac:dyDescent="0.25">
      <c r="A7955">
        <v>4100</v>
      </c>
      <c r="B7955">
        <v>30040</v>
      </c>
      <c r="C7955">
        <v>4030</v>
      </c>
      <c r="D7955">
        <v>415</v>
      </c>
      <c r="E7955" s="124" t="s">
        <v>15996</v>
      </c>
      <c r="F7955" t="str">
        <f t="shared" si="140"/>
        <v>Dave RukavinaMOTION IND - WICHITA, KS</v>
      </c>
      <c r="G7955" s="150" t="str">
        <f t="shared" si="139"/>
        <v>Dave Rukavina</v>
      </c>
      <c r="H7955" s="149" t="s">
        <v>13697</v>
      </c>
      <c r="I7955">
        <v>40008152</v>
      </c>
      <c r="K7955" t="s">
        <v>16346</v>
      </c>
      <c r="L7955" t="s">
        <v>13998</v>
      </c>
      <c r="M7955" t="s">
        <v>13999</v>
      </c>
      <c r="N7955">
        <v>67209</v>
      </c>
      <c r="Q7955" t="s">
        <v>12415</v>
      </c>
      <c r="R7955" t="s">
        <v>12416</v>
      </c>
      <c r="S7955" t="s">
        <v>16347</v>
      </c>
      <c r="U7955" t="s">
        <v>12418</v>
      </c>
      <c r="V7955">
        <v>209</v>
      </c>
      <c r="W7955">
        <v>11</v>
      </c>
      <c r="X7955">
        <v>2</v>
      </c>
      <c r="Y7955" t="s">
        <v>12472</v>
      </c>
      <c r="Z7955" t="s">
        <v>12420</v>
      </c>
      <c r="AA7955" t="s">
        <v>12429</v>
      </c>
      <c r="AB7955" t="s">
        <v>12997</v>
      </c>
      <c r="AC7955">
        <v>2</v>
      </c>
      <c r="AD7955" s="123">
        <v>42898</v>
      </c>
      <c r="AE7955" t="s">
        <v>12431</v>
      </c>
      <c r="AG7955">
        <v>40008152</v>
      </c>
      <c r="AL7955" t="s">
        <v>12997</v>
      </c>
      <c r="AN7955">
        <v>1717308601</v>
      </c>
      <c r="AO7955">
        <v>16</v>
      </c>
      <c r="AP7955" t="s">
        <v>12424</v>
      </c>
      <c r="AQ7955" t="s">
        <v>11408</v>
      </c>
      <c r="AR7955">
        <v>4100</v>
      </c>
      <c r="AT7955">
        <v>0</v>
      </c>
      <c r="AV7955" t="s">
        <v>12998</v>
      </c>
      <c r="AW7955">
        <v>116100</v>
      </c>
    </row>
    <row r="7956" spans="1:49" x14ac:dyDescent="0.25">
      <c r="A7956">
        <v>4100</v>
      </c>
      <c r="B7956">
        <v>30040</v>
      </c>
      <c r="C7956">
        <v>4030</v>
      </c>
      <c r="D7956">
        <v>415</v>
      </c>
      <c r="E7956" s="124" t="s">
        <v>15996</v>
      </c>
      <c r="F7956" t="str">
        <f t="shared" si="140"/>
        <v>Dave RukavinaMOTION IND. - ANKENY, IA</v>
      </c>
      <c r="G7956" s="150" t="str">
        <f t="shared" si="139"/>
        <v>Dave Rukavina</v>
      </c>
      <c r="H7956" s="149" t="s">
        <v>13699</v>
      </c>
      <c r="I7956">
        <v>40002894</v>
      </c>
      <c r="K7956" t="s">
        <v>16348</v>
      </c>
      <c r="L7956" t="s">
        <v>16349</v>
      </c>
      <c r="M7956" t="s">
        <v>12981</v>
      </c>
      <c r="N7956" t="s">
        <v>16350</v>
      </c>
      <c r="Q7956" t="s">
        <v>12415</v>
      </c>
      <c r="R7956" t="s">
        <v>12416</v>
      </c>
      <c r="S7956" t="s">
        <v>16351</v>
      </c>
      <c r="U7956" t="s">
        <v>12418</v>
      </c>
      <c r="V7956">
        <v>209</v>
      </c>
      <c r="W7956">
        <v>11</v>
      </c>
      <c r="X7956">
        <v>2</v>
      </c>
      <c r="Y7956" t="s">
        <v>12419</v>
      </c>
      <c r="Z7956" t="s">
        <v>12420</v>
      </c>
      <c r="AA7956" t="s">
        <v>12421</v>
      </c>
      <c r="AB7956" t="s">
        <v>12997</v>
      </c>
      <c r="AC7956">
        <v>2</v>
      </c>
      <c r="AD7956" s="123">
        <v>39111</v>
      </c>
      <c r="AE7956" t="s">
        <v>12423</v>
      </c>
      <c r="AG7956">
        <v>40002894</v>
      </c>
      <c r="AL7956" t="s">
        <v>12997</v>
      </c>
      <c r="AN7956">
        <v>1615300501</v>
      </c>
      <c r="AO7956">
        <v>16</v>
      </c>
      <c r="AP7956" t="s">
        <v>12424</v>
      </c>
      <c r="AQ7956" t="s">
        <v>11408</v>
      </c>
      <c r="AR7956">
        <v>4100</v>
      </c>
      <c r="AS7956" t="s">
        <v>12491</v>
      </c>
      <c r="AT7956">
        <v>0</v>
      </c>
      <c r="AV7956" t="s">
        <v>12998</v>
      </c>
      <c r="AW7956">
        <v>116100</v>
      </c>
    </row>
    <row r="7957" spans="1:49" x14ac:dyDescent="0.25">
      <c r="A7957">
        <v>4100</v>
      </c>
      <c r="B7957">
        <v>30040</v>
      </c>
      <c r="C7957">
        <v>4030</v>
      </c>
      <c r="D7957">
        <v>415</v>
      </c>
      <c r="E7957" s="124" t="s">
        <v>15996</v>
      </c>
      <c r="F7957" t="str">
        <f t="shared" si="140"/>
        <v>Dave RukavinaMOTION IND. - FT. MADISON, IA</v>
      </c>
      <c r="G7957" s="150" t="str">
        <f t="shared" si="139"/>
        <v>Dave Rukavina</v>
      </c>
      <c r="H7957" s="149" t="s">
        <v>13713</v>
      </c>
      <c r="I7957">
        <v>40006629</v>
      </c>
      <c r="L7957" t="s">
        <v>12994</v>
      </c>
      <c r="M7957" t="s">
        <v>12995</v>
      </c>
      <c r="O7957">
        <v>1655</v>
      </c>
      <c r="P7957">
        <v>35201</v>
      </c>
      <c r="Q7957" t="s">
        <v>12415</v>
      </c>
      <c r="R7957" t="s">
        <v>12416</v>
      </c>
      <c r="S7957" t="s">
        <v>16352</v>
      </c>
      <c r="U7957" t="s">
        <v>12418</v>
      </c>
      <c r="V7957">
        <v>209</v>
      </c>
      <c r="W7957">
        <v>11</v>
      </c>
      <c r="X7957">
        <v>2</v>
      </c>
      <c r="Y7957" t="s">
        <v>12472</v>
      </c>
      <c r="Z7957" t="s">
        <v>12420</v>
      </c>
      <c r="AA7957" t="s">
        <v>12429</v>
      </c>
      <c r="AB7957" t="s">
        <v>12997</v>
      </c>
      <c r="AC7957">
        <v>2</v>
      </c>
      <c r="AD7957" s="123">
        <v>40767</v>
      </c>
      <c r="AE7957" t="s">
        <v>12431</v>
      </c>
      <c r="AG7957">
        <v>40006629</v>
      </c>
      <c r="AL7957" t="s">
        <v>12997</v>
      </c>
      <c r="AN7957">
        <v>107301501</v>
      </c>
      <c r="AO7957">
        <v>16</v>
      </c>
      <c r="AP7957" t="s">
        <v>12424</v>
      </c>
      <c r="AQ7957" t="s">
        <v>11408</v>
      </c>
      <c r="AR7957">
        <v>4100</v>
      </c>
      <c r="AT7957">
        <v>0</v>
      </c>
      <c r="AV7957" t="s">
        <v>12998</v>
      </c>
      <c r="AW7957">
        <v>116100</v>
      </c>
    </row>
    <row r="7958" spans="1:49" x14ac:dyDescent="0.25">
      <c r="A7958">
        <v>4100</v>
      </c>
      <c r="B7958">
        <v>30040</v>
      </c>
      <c r="C7958">
        <v>4030</v>
      </c>
      <c r="D7958">
        <v>415</v>
      </c>
      <c r="E7958" s="124" t="s">
        <v>15996</v>
      </c>
      <c r="F7958" t="str">
        <f t="shared" si="140"/>
        <v>Dave RukavinaMOTION IND. - SEDALIA</v>
      </c>
      <c r="G7958" s="150" t="str">
        <f t="shared" si="139"/>
        <v>Dave Rukavina</v>
      </c>
      <c r="H7958" s="149" t="s">
        <v>13728</v>
      </c>
      <c r="I7958">
        <v>40006884</v>
      </c>
      <c r="L7958" t="s">
        <v>12994</v>
      </c>
      <c r="M7958" t="s">
        <v>12995</v>
      </c>
      <c r="O7958">
        <v>1655</v>
      </c>
      <c r="P7958">
        <v>35201</v>
      </c>
      <c r="Q7958" t="s">
        <v>12415</v>
      </c>
      <c r="R7958" t="s">
        <v>12416</v>
      </c>
      <c r="S7958" t="s">
        <v>16353</v>
      </c>
      <c r="U7958" t="s">
        <v>12418</v>
      </c>
      <c r="V7958">
        <v>209</v>
      </c>
      <c r="W7958">
        <v>11</v>
      </c>
      <c r="X7958">
        <v>2</v>
      </c>
      <c r="Y7958" t="s">
        <v>12419</v>
      </c>
      <c r="Z7958" t="s">
        <v>12420</v>
      </c>
      <c r="AA7958" t="s">
        <v>12429</v>
      </c>
      <c r="AB7958" t="s">
        <v>12997</v>
      </c>
      <c r="AC7958">
        <v>2</v>
      </c>
      <c r="AD7958" s="123">
        <v>41142</v>
      </c>
      <c r="AE7958" t="s">
        <v>12431</v>
      </c>
      <c r="AG7958">
        <v>40006884</v>
      </c>
      <c r="AL7958" t="s">
        <v>12997</v>
      </c>
      <c r="AN7958">
        <v>107301501</v>
      </c>
      <c r="AO7958">
        <v>16</v>
      </c>
      <c r="AP7958" t="s">
        <v>12424</v>
      </c>
      <c r="AQ7958" t="s">
        <v>11408</v>
      </c>
      <c r="AR7958">
        <v>4100</v>
      </c>
      <c r="AS7958" t="s">
        <v>12491</v>
      </c>
      <c r="AT7958">
        <v>0</v>
      </c>
      <c r="AV7958" t="s">
        <v>12998</v>
      </c>
      <c r="AW7958">
        <v>116100</v>
      </c>
    </row>
    <row r="7959" spans="1:49" x14ac:dyDescent="0.25">
      <c r="A7959">
        <v>4100</v>
      </c>
      <c r="B7959">
        <v>30040</v>
      </c>
      <c r="C7959">
        <v>4030</v>
      </c>
      <c r="D7959">
        <v>415</v>
      </c>
      <c r="E7959" s="124" t="s">
        <v>15996</v>
      </c>
      <c r="F7959" t="str">
        <f t="shared" si="140"/>
        <v>Dave RukavinaMOTION IND. - WEBB CITY MO</v>
      </c>
      <c r="G7959" s="150" t="str">
        <f t="shared" si="139"/>
        <v>Dave Rukavina</v>
      </c>
      <c r="H7959" s="149" t="s">
        <v>13734</v>
      </c>
      <c r="I7959">
        <v>40006762</v>
      </c>
      <c r="L7959" t="s">
        <v>12994</v>
      </c>
      <c r="M7959" t="s">
        <v>12995</v>
      </c>
      <c r="N7959">
        <v>35201</v>
      </c>
      <c r="O7959">
        <v>1655</v>
      </c>
      <c r="Q7959" t="s">
        <v>12415</v>
      </c>
      <c r="R7959" t="s">
        <v>12416</v>
      </c>
      <c r="S7959" t="s">
        <v>16354</v>
      </c>
      <c r="U7959" t="s">
        <v>12418</v>
      </c>
      <c r="V7959">
        <v>209</v>
      </c>
      <c r="W7959">
        <v>11</v>
      </c>
      <c r="X7959">
        <v>2</v>
      </c>
      <c r="Y7959" t="s">
        <v>12419</v>
      </c>
      <c r="Z7959" t="s">
        <v>12420</v>
      </c>
      <c r="AA7959" t="s">
        <v>12485</v>
      </c>
      <c r="AB7959" t="s">
        <v>12997</v>
      </c>
      <c r="AC7959">
        <v>2</v>
      </c>
      <c r="AD7959" s="123">
        <v>40961</v>
      </c>
      <c r="AE7959" t="s">
        <v>12528</v>
      </c>
      <c r="AG7959">
        <v>40006762</v>
      </c>
      <c r="AL7959" t="s">
        <v>12997</v>
      </c>
      <c r="AN7959">
        <v>107301501</v>
      </c>
      <c r="AO7959">
        <v>16</v>
      </c>
      <c r="AP7959" t="s">
        <v>12424</v>
      </c>
      <c r="AQ7959" t="s">
        <v>11408</v>
      </c>
      <c r="AR7959">
        <v>4100</v>
      </c>
      <c r="AT7959">
        <v>0</v>
      </c>
      <c r="AV7959" t="s">
        <v>12998</v>
      </c>
      <c r="AW7959">
        <v>116100</v>
      </c>
    </row>
    <row r="7960" spans="1:49" x14ac:dyDescent="0.25">
      <c r="A7960">
        <v>4100</v>
      </c>
      <c r="B7960">
        <v>30040</v>
      </c>
      <c r="C7960">
        <v>4030</v>
      </c>
      <c r="D7960">
        <v>415</v>
      </c>
      <c r="E7960" s="124" t="s">
        <v>15996</v>
      </c>
      <c r="F7960" t="str">
        <f t="shared" si="140"/>
        <v>Dave RukavinaMOTION INDUSTRIES - SALINA</v>
      </c>
      <c r="G7960" s="150" t="str">
        <f t="shared" si="139"/>
        <v>Dave Rukavina</v>
      </c>
      <c r="H7960" s="149" t="s">
        <v>13800</v>
      </c>
      <c r="I7960">
        <v>40003493</v>
      </c>
      <c r="K7960" t="s">
        <v>16355</v>
      </c>
      <c r="L7960" t="s">
        <v>16356</v>
      </c>
      <c r="M7960" t="s">
        <v>13999</v>
      </c>
      <c r="N7960" t="s">
        <v>16357</v>
      </c>
      <c r="Q7960" t="s">
        <v>12415</v>
      </c>
      <c r="R7960" t="s">
        <v>12416</v>
      </c>
      <c r="S7960" t="s">
        <v>16358</v>
      </c>
      <c r="U7960" t="s">
        <v>12418</v>
      </c>
      <c r="V7960">
        <v>209</v>
      </c>
      <c r="W7960">
        <v>11</v>
      </c>
      <c r="X7960">
        <v>2</v>
      </c>
      <c r="Y7960" t="s">
        <v>12472</v>
      </c>
      <c r="Z7960" t="s">
        <v>12420</v>
      </c>
      <c r="AA7960" t="s">
        <v>12421</v>
      </c>
      <c r="AB7960" t="s">
        <v>12997</v>
      </c>
      <c r="AC7960">
        <v>2</v>
      </c>
      <c r="AD7960" s="123">
        <v>39111</v>
      </c>
      <c r="AE7960" t="s">
        <v>12423</v>
      </c>
      <c r="AG7960">
        <v>40003493</v>
      </c>
      <c r="AL7960" t="s">
        <v>12997</v>
      </c>
      <c r="AN7960">
        <v>1716907801</v>
      </c>
      <c r="AO7960">
        <v>16</v>
      </c>
      <c r="AP7960" t="s">
        <v>12424</v>
      </c>
      <c r="AQ7960" t="s">
        <v>11408</v>
      </c>
      <c r="AR7960">
        <v>4100</v>
      </c>
      <c r="AT7960">
        <v>0</v>
      </c>
      <c r="AV7960" t="s">
        <v>12998</v>
      </c>
      <c r="AW7960">
        <v>116100</v>
      </c>
    </row>
    <row r="7961" spans="1:49" x14ac:dyDescent="0.25">
      <c r="A7961">
        <v>4100</v>
      </c>
      <c r="B7961">
        <v>30040</v>
      </c>
      <c r="C7961">
        <v>4030</v>
      </c>
      <c r="D7961">
        <v>415</v>
      </c>
      <c r="E7961" s="124" t="s">
        <v>15996</v>
      </c>
      <c r="F7961" t="str">
        <f t="shared" si="140"/>
        <v>Dave RukavinaMOTION INDUSTRIES - TOPEKA</v>
      </c>
      <c r="G7961" s="150" t="str">
        <f t="shared" si="139"/>
        <v>Dave Rukavina</v>
      </c>
      <c r="H7961" s="149" t="s">
        <v>13816</v>
      </c>
      <c r="I7961">
        <v>40002724</v>
      </c>
      <c r="K7961" t="s">
        <v>16359</v>
      </c>
      <c r="L7961" t="s">
        <v>16091</v>
      </c>
      <c r="M7961" t="s">
        <v>13999</v>
      </c>
      <c r="N7961" t="s">
        <v>16360</v>
      </c>
      <c r="Q7961" t="s">
        <v>12415</v>
      </c>
      <c r="R7961" t="s">
        <v>12416</v>
      </c>
      <c r="U7961" t="s">
        <v>12418</v>
      </c>
      <c r="V7961">
        <v>209</v>
      </c>
      <c r="W7961">
        <v>11</v>
      </c>
      <c r="X7961">
        <v>2</v>
      </c>
      <c r="Y7961" t="s">
        <v>12419</v>
      </c>
      <c r="Z7961" t="s">
        <v>12420</v>
      </c>
      <c r="AA7961" t="s">
        <v>12421</v>
      </c>
      <c r="AB7961" t="s">
        <v>12997</v>
      </c>
      <c r="AC7961">
        <v>2</v>
      </c>
      <c r="AD7961" s="123">
        <v>39111</v>
      </c>
      <c r="AE7961" t="s">
        <v>12423</v>
      </c>
      <c r="AG7961">
        <v>40002724</v>
      </c>
      <c r="AL7961" t="s">
        <v>12997</v>
      </c>
      <c r="AN7961">
        <v>1717708101</v>
      </c>
      <c r="AO7961">
        <v>16</v>
      </c>
      <c r="AP7961" t="s">
        <v>12424</v>
      </c>
      <c r="AQ7961" t="s">
        <v>11408</v>
      </c>
      <c r="AR7961">
        <v>4100</v>
      </c>
      <c r="AS7961" t="s">
        <v>12491</v>
      </c>
      <c r="AT7961">
        <v>0</v>
      </c>
      <c r="AV7961" t="s">
        <v>12998</v>
      </c>
      <c r="AW7961">
        <v>116100</v>
      </c>
    </row>
    <row r="7962" spans="1:49" x14ac:dyDescent="0.25">
      <c r="A7962">
        <v>4100</v>
      </c>
      <c r="B7962">
        <v>30040</v>
      </c>
      <c r="C7962">
        <v>4030</v>
      </c>
      <c r="D7962">
        <v>415</v>
      </c>
      <c r="E7962" s="124" t="s">
        <v>15996</v>
      </c>
      <c r="F7962" t="str">
        <f t="shared" si="140"/>
        <v>Dave RukavinaMOTION INDUSTRIES LINCOLN NE</v>
      </c>
      <c r="G7962" s="150" t="str">
        <f t="shared" si="139"/>
        <v>Dave Rukavina</v>
      </c>
      <c r="H7962" s="149" t="s">
        <v>13854</v>
      </c>
      <c r="I7962">
        <v>40003413</v>
      </c>
      <c r="K7962" t="s">
        <v>16361</v>
      </c>
      <c r="L7962" t="s">
        <v>16201</v>
      </c>
      <c r="M7962" t="s">
        <v>15295</v>
      </c>
      <c r="N7962" t="s">
        <v>16362</v>
      </c>
      <c r="Q7962" t="s">
        <v>12415</v>
      </c>
      <c r="R7962" t="s">
        <v>12416</v>
      </c>
      <c r="S7962" t="s">
        <v>16363</v>
      </c>
      <c r="U7962" t="s">
        <v>12418</v>
      </c>
      <c r="V7962">
        <v>209</v>
      </c>
      <c r="W7962">
        <v>11</v>
      </c>
      <c r="X7962">
        <v>2</v>
      </c>
      <c r="Y7962" t="s">
        <v>12419</v>
      </c>
      <c r="Z7962" t="s">
        <v>12420</v>
      </c>
      <c r="AA7962" t="s">
        <v>12421</v>
      </c>
      <c r="AB7962" t="s">
        <v>12997</v>
      </c>
      <c r="AC7962">
        <v>2</v>
      </c>
      <c r="AD7962" s="123">
        <v>39111</v>
      </c>
      <c r="AE7962" t="s">
        <v>12423</v>
      </c>
      <c r="AG7962">
        <v>40003413</v>
      </c>
      <c r="AL7962" t="s">
        <v>12997</v>
      </c>
      <c r="AN7962">
        <v>2810902301</v>
      </c>
      <c r="AO7962">
        <v>16</v>
      </c>
      <c r="AP7962" t="s">
        <v>12424</v>
      </c>
      <c r="AQ7962" t="s">
        <v>11408</v>
      </c>
      <c r="AR7962">
        <v>4100</v>
      </c>
      <c r="AS7962" t="s">
        <v>12491</v>
      </c>
      <c r="AT7962">
        <v>0</v>
      </c>
      <c r="AV7962" t="s">
        <v>12998</v>
      </c>
      <c r="AW7962">
        <v>116100</v>
      </c>
    </row>
    <row r="7963" spans="1:49" x14ac:dyDescent="0.25">
      <c r="A7963">
        <v>4100</v>
      </c>
      <c r="B7963">
        <v>30040</v>
      </c>
      <c r="C7963">
        <v>4030</v>
      </c>
      <c r="D7963">
        <v>415</v>
      </c>
      <c r="E7963" s="124" t="s">
        <v>15996</v>
      </c>
      <c r="F7963" t="str">
        <f t="shared" si="140"/>
        <v>Dave RukavinaMOTION INDUSTRIES PARKVILLE MO</v>
      </c>
      <c r="G7963" s="150" t="str">
        <f t="shared" si="139"/>
        <v>Dave Rukavina</v>
      </c>
      <c r="H7963" s="149" t="s">
        <v>13861</v>
      </c>
      <c r="I7963">
        <v>40004399</v>
      </c>
      <c r="K7963" t="s">
        <v>16364</v>
      </c>
      <c r="L7963" t="s">
        <v>16365</v>
      </c>
      <c r="M7963" t="s">
        <v>13327</v>
      </c>
      <c r="N7963" t="s">
        <v>16261</v>
      </c>
      <c r="Q7963" t="s">
        <v>12415</v>
      </c>
      <c r="R7963" t="s">
        <v>12416</v>
      </c>
      <c r="S7963" t="s">
        <v>16366</v>
      </c>
      <c r="U7963" t="s">
        <v>12418</v>
      </c>
      <c r="V7963">
        <v>209</v>
      </c>
      <c r="W7963">
        <v>11</v>
      </c>
      <c r="X7963">
        <v>2</v>
      </c>
      <c r="Y7963" t="s">
        <v>12419</v>
      </c>
      <c r="Z7963" t="s">
        <v>12420</v>
      </c>
      <c r="AA7963" t="s">
        <v>12421</v>
      </c>
      <c r="AB7963" t="s">
        <v>12997</v>
      </c>
      <c r="AC7963">
        <v>2</v>
      </c>
      <c r="AD7963" s="123">
        <v>39111</v>
      </c>
      <c r="AE7963" t="s">
        <v>12423</v>
      </c>
      <c r="AG7963">
        <v>40004399</v>
      </c>
      <c r="AL7963" t="s">
        <v>12997</v>
      </c>
      <c r="AN7963">
        <v>2616538731</v>
      </c>
      <c r="AO7963">
        <v>16</v>
      </c>
      <c r="AP7963" t="s">
        <v>12424</v>
      </c>
      <c r="AQ7963" t="s">
        <v>11408</v>
      </c>
      <c r="AR7963">
        <v>4100</v>
      </c>
      <c r="AS7963" t="s">
        <v>12491</v>
      </c>
      <c r="AT7963">
        <v>0</v>
      </c>
      <c r="AV7963" t="s">
        <v>12998</v>
      </c>
      <c r="AW7963">
        <v>116100</v>
      </c>
    </row>
    <row r="7964" spans="1:49" x14ac:dyDescent="0.25">
      <c r="A7964">
        <v>4100</v>
      </c>
      <c r="B7964">
        <v>30040</v>
      </c>
      <c r="C7964">
        <v>4030</v>
      </c>
      <c r="D7964">
        <v>415</v>
      </c>
      <c r="E7964" s="124" t="s">
        <v>15996</v>
      </c>
      <c r="F7964" t="str">
        <f t="shared" si="140"/>
        <v>Dave RukavinaMOTION INDUSTRIES-CEDAR RAPIDS, IA</v>
      </c>
      <c r="G7964" s="150" t="str">
        <f t="shared" si="139"/>
        <v>Dave Rukavina</v>
      </c>
      <c r="H7964" s="149" t="s">
        <v>13873</v>
      </c>
      <c r="I7964">
        <v>40006615</v>
      </c>
      <c r="L7964" t="s">
        <v>12994</v>
      </c>
      <c r="M7964" t="s">
        <v>12995</v>
      </c>
      <c r="O7964">
        <v>1655</v>
      </c>
      <c r="P7964">
        <v>35201</v>
      </c>
      <c r="Q7964" t="s">
        <v>12415</v>
      </c>
      <c r="R7964" t="s">
        <v>12416</v>
      </c>
      <c r="S7964" t="s">
        <v>16367</v>
      </c>
      <c r="U7964" t="s">
        <v>12418</v>
      </c>
      <c r="V7964">
        <v>209</v>
      </c>
      <c r="W7964">
        <v>11</v>
      </c>
      <c r="X7964">
        <v>2</v>
      </c>
      <c r="Y7964" t="s">
        <v>12472</v>
      </c>
      <c r="Z7964" t="s">
        <v>12420</v>
      </c>
      <c r="AA7964" t="s">
        <v>14498</v>
      </c>
      <c r="AB7964" t="s">
        <v>12997</v>
      </c>
      <c r="AC7964">
        <v>2</v>
      </c>
      <c r="AD7964" s="123">
        <v>40743</v>
      </c>
      <c r="AE7964" t="s">
        <v>12431</v>
      </c>
      <c r="AG7964">
        <v>40006615</v>
      </c>
      <c r="AL7964" t="s">
        <v>12997</v>
      </c>
      <c r="AN7964">
        <v>107301501</v>
      </c>
      <c r="AO7964">
        <v>16</v>
      </c>
      <c r="AP7964" t="s">
        <v>12424</v>
      </c>
      <c r="AQ7964" t="s">
        <v>11408</v>
      </c>
      <c r="AR7964">
        <v>4100</v>
      </c>
      <c r="AT7964">
        <v>0</v>
      </c>
      <c r="AV7964" t="s">
        <v>12998</v>
      </c>
      <c r="AW7964">
        <v>116100</v>
      </c>
    </row>
    <row r="7965" spans="1:49" x14ac:dyDescent="0.25">
      <c r="A7965">
        <v>4100</v>
      </c>
      <c r="B7965">
        <v>30040</v>
      </c>
      <c r="C7965">
        <v>4030</v>
      </c>
      <c r="D7965">
        <v>415</v>
      </c>
      <c r="E7965" s="124" t="s">
        <v>15996</v>
      </c>
      <c r="F7965" t="str">
        <f t="shared" si="140"/>
        <v>Dave RukavinaMOTION-COLUMBIA,MO</v>
      </c>
      <c r="G7965" s="150" t="str">
        <f t="shared" si="139"/>
        <v>Dave Rukavina</v>
      </c>
      <c r="H7965" s="149" t="s">
        <v>6578</v>
      </c>
      <c r="I7965">
        <v>40002756</v>
      </c>
      <c r="K7965" t="s">
        <v>16368</v>
      </c>
      <c r="L7965" t="s">
        <v>14099</v>
      </c>
      <c r="M7965" t="s">
        <v>13327</v>
      </c>
      <c r="N7965" t="s">
        <v>16369</v>
      </c>
      <c r="Q7965" t="s">
        <v>12415</v>
      </c>
      <c r="R7965" t="s">
        <v>12416</v>
      </c>
      <c r="S7965" t="s">
        <v>16370</v>
      </c>
      <c r="U7965" t="s">
        <v>12418</v>
      </c>
      <c r="V7965">
        <v>209</v>
      </c>
      <c r="W7965">
        <v>11</v>
      </c>
      <c r="X7965">
        <v>2</v>
      </c>
      <c r="Y7965" t="s">
        <v>12419</v>
      </c>
      <c r="Z7965" t="s">
        <v>12420</v>
      </c>
      <c r="AA7965" t="s">
        <v>12421</v>
      </c>
      <c r="AB7965" t="s">
        <v>12997</v>
      </c>
      <c r="AC7965">
        <v>2</v>
      </c>
      <c r="AD7965" s="123">
        <v>39111</v>
      </c>
      <c r="AE7965" t="s">
        <v>12423</v>
      </c>
      <c r="AG7965">
        <v>40002756</v>
      </c>
      <c r="AL7965" t="s">
        <v>12997</v>
      </c>
      <c r="AN7965">
        <v>2601903101</v>
      </c>
      <c r="AO7965">
        <v>16</v>
      </c>
      <c r="AP7965" t="s">
        <v>12424</v>
      </c>
      <c r="AQ7965" t="s">
        <v>11408</v>
      </c>
      <c r="AR7965">
        <v>4100</v>
      </c>
      <c r="AT7965">
        <v>0</v>
      </c>
      <c r="AV7965" t="s">
        <v>12998</v>
      </c>
      <c r="AW7965">
        <v>116100</v>
      </c>
    </row>
    <row r="7966" spans="1:49" x14ac:dyDescent="0.25">
      <c r="A7966">
        <v>4100</v>
      </c>
      <c r="B7966">
        <v>30040</v>
      </c>
      <c r="C7966">
        <v>4030</v>
      </c>
      <c r="D7966">
        <v>415</v>
      </c>
      <c r="E7966" s="124" t="s">
        <v>15996</v>
      </c>
      <c r="F7966" t="str">
        <f t="shared" si="140"/>
        <v>Dave RukavinaMOTION-COLUMBUS,NE</v>
      </c>
      <c r="G7966" s="150" t="str">
        <f t="shared" si="139"/>
        <v>Dave Rukavina</v>
      </c>
      <c r="H7966" s="149" t="s">
        <v>6579</v>
      </c>
      <c r="I7966">
        <v>40002146</v>
      </c>
      <c r="K7966" t="s">
        <v>16371</v>
      </c>
      <c r="L7966" t="s">
        <v>16113</v>
      </c>
      <c r="M7966" t="s">
        <v>15295</v>
      </c>
      <c r="N7966" t="s">
        <v>16372</v>
      </c>
      <c r="Q7966" t="s">
        <v>12415</v>
      </c>
      <c r="R7966" t="s">
        <v>12416</v>
      </c>
      <c r="U7966" t="s">
        <v>12418</v>
      </c>
      <c r="V7966">
        <v>209</v>
      </c>
      <c r="W7966">
        <v>11</v>
      </c>
      <c r="X7966">
        <v>2</v>
      </c>
      <c r="Y7966" t="s">
        <v>12419</v>
      </c>
      <c r="Z7966" t="s">
        <v>12420</v>
      </c>
      <c r="AA7966" t="s">
        <v>12421</v>
      </c>
      <c r="AB7966" t="s">
        <v>12997</v>
      </c>
      <c r="AC7966">
        <v>2</v>
      </c>
      <c r="AD7966" s="123">
        <v>39111</v>
      </c>
      <c r="AE7966" t="s">
        <v>12423</v>
      </c>
      <c r="AG7966">
        <v>40002146</v>
      </c>
      <c r="AL7966" t="s">
        <v>12997</v>
      </c>
      <c r="AN7966">
        <v>2814100901</v>
      </c>
      <c r="AO7966">
        <v>16</v>
      </c>
      <c r="AP7966" t="s">
        <v>12424</v>
      </c>
      <c r="AQ7966" t="s">
        <v>11408</v>
      </c>
      <c r="AR7966">
        <v>4100</v>
      </c>
      <c r="AT7966">
        <v>2005</v>
      </c>
      <c r="AV7966" t="s">
        <v>12998</v>
      </c>
      <c r="AW7966">
        <v>116100</v>
      </c>
    </row>
    <row r="7967" spans="1:49" x14ac:dyDescent="0.25">
      <c r="A7967">
        <v>4100</v>
      </c>
      <c r="B7967">
        <v>30040</v>
      </c>
      <c r="C7967">
        <v>4030</v>
      </c>
      <c r="D7967">
        <v>415</v>
      </c>
      <c r="E7967" s="124" t="s">
        <v>15996</v>
      </c>
      <c r="F7967" t="str">
        <f t="shared" si="140"/>
        <v>Dave RukavinaMOTION-RIVERSIDE,MO</v>
      </c>
      <c r="G7967" s="150" t="str">
        <f t="shared" si="139"/>
        <v>Dave Rukavina</v>
      </c>
      <c r="H7967" s="149" t="s">
        <v>6590</v>
      </c>
      <c r="I7967">
        <v>40003454</v>
      </c>
      <c r="K7967" t="s">
        <v>16373</v>
      </c>
      <c r="L7967" t="s">
        <v>16374</v>
      </c>
      <c r="M7967" t="s">
        <v>13327</v>
      </c>
      <c r="N7967" t="s">
        <v>16375</v>
      </c>
      <c r="Q7967" t="s">
        <v>12415</v>
      </c>
      <c r="R7967" t="s">
        <v>12416</v>
      </c>
      <c r="S7967" t="s">
        <v>16366</v>
      </c>
      <c r="U7967" t="s">
        <v>12418</v>
      </c>
      <c r="V7967">
        <v>209</v>
      </c>
      <c r="W7967">
        <v>11</v>
      </c>
      <c r="X7967">
        <v>2</v>
      </c>
      <c r="Y7967" t="s">
        <v>12419</v>
      </c>
      <c r="Z7967" t="s">
        <v>12420</v>
      </c>
      <c r="AA7967" t="s">
        <v>12421</v>
      </c>
      <c r="AB7967" t="s">
        <v>12997</v>
      </c>
      <c r="AC7967">
        <v>2</v>
      </c>
      <c r="AD7967" s="123">
        <v>39111</v>
      </c>
      <c r="AE7967" t="s">
        <v>12423</v>
      </c>
      <c r="AG7967">
        <v>40003454</v>
      </c>
      <c r="AL7967" t="s">
        <v>12997</v>
      </c>
      <c r="AN7967">
        <v>2616527001</v>
      </c>
      <c r="AO7967">
        <v>16</v>
      </c>
      <c r="AP7967" t="s">
        <v>12424</v>
      </c>
      <c r="AQ7967" t="s">
        <v>11408</v>
      </c>
      <c r="AR7967">
        <v>4100</v>
      </c>
      <c r="AT7967">
        <v>0</v>
      </c>
      <c r="AV7967" t="s">
        <v>12998</v>
      </c>
      <c r="AW7967">
        <v>116100</v>
      </c>
    </row>
    <row r="7968" spans="1:49" x14ac:dyDescent="0.25">
      <c r="A7968">
        <v>4100</v>
      </c>
      <c r="B7968">
        <v>30040</v>
      </c>
      <c r="C7968">
        <v>4030</v>
      </c>
      <c r="D7968">
        <v>415</v>
      </c>
      <c r="E7968" s="124" t="s">
        <v>15996</v>
      </c>
      <c r="F7968" t="str">
        <f t="shared" si="140"/>
        <v>Dave RukavinaMOTION-SIOUX CITY,IA</v>
      </c>
      <c r="G7968" s="150" t="str">
        <f t="shared" si="139"/>
        <v>Dave Rukavina</v>
      </c>
      <c r="H7968" s="149" t="s">
        <v>6591</v>
      </c>
      <c r="I7968">
        <v>40002889</v>
      </c>
      <c r="K7968" t="s">
        <v>16376</v>
      </c>
      <c r="L7968" t="s">
        <v>16377</v>
      </c>
      <c r="M7968" t="s">
        <v>12981</v>
      </c>
      <c r="N7968" t="s">
        <v>16378</v>
      </c>
      <c r="Q7968" t="s">
        <v>12415</v>
      </c>
      <c r="R7968" t="s">
        <v>12416</v>
      </c>
      <c r="S7968" t="s">
        <v>16379</v>
      </c>
      <c r="U7968" t="s">
        <v>12418</v>
      </c>
      <c r="V7968">
        <v>209</v>
      </c>
      <c r="W7968">
        <v>11</v>
      </c>
      <c r="X7968">
        <v>2</v>
      </c>
      <c r="Y7968" t="s">
        <v>12472</v>
      </c>
      <c r="Z7968" t="s">
        <v>12420</v>
      </c>
      <c r="AA7968" t="s">
        <v>12421</v>
      </c>
      <c r="AB7968" t="s">
        <v>12997</v>
      </c>
      <c r="AC7968">
        <v>2</v>
      </c>
      <c r="AD7968" s="123">
        <v>39111</v>
      </c>
      <c r="AE7968" t="s">
        <v>12423</v>
      </c>
      <c r="AG7968">
        <v>40002889</v>
      </c>
      <c r="AL7968" t="s">
        <v>12997</v>
      </c>
      <c r="AN7968">
        <v>1619308601</v>
      </c>
      <c r="AO7968">
        <v>16</v>
      </c>
      <c r="AP7968" t="s">
        <v>12424</v>
      </c>
      <c r="AQ7968" t="s">
        <v>11408</v>
      </c>
      <c r="AR7968">
        <v>4100</v>
      </c>
      <c r="AT7968">
        <v>2005</v>
      </c>
      <c r="AV7968" t="s">
        <v>12998</v>
      </c>
      <c r="AW7968">
        <v>116100</v>
      </c>
    </row>
    <row r="7969" spans="1:49" x14ac:dyDescent="0.25">
      <c r="A7969">
        <v>4100</v>
      </c>
      <c r="B7969">
        <v>30040</v>
      </c>
      <c r="C7969">
        <v>4030</v>
      </c>
      <c r="D7969">
        <v>415</v>
      </c>
      <c r="E7969" s="124" t="s">
        <v>15996</v>
      </c>
      <c r="F7969" t="str">
        <f t="shared" si="140"/>
        <v>Dave RukavinaMOTION-SPRINGFIELD,MO</v>
      </c>
      <c r="G7969" s="150" t="str">
        <f t="shared" si="139"/>
        <v>Dave Rukavina</v>
      </c>
      <c r="H7969" s="149" t="s">
        <v>6592</v>
      </c>
      <c r="I7969">
        <v>40001710</v>
      </c>
      <c r="K7969" t="s">
        <v>16380</v>
      </c>
      <c r="L7969" t="s">
        <v>12772</v>
      </c>
      <c r="M7969" t="s">
        <v>13327</v>
      </c>
      <c r="N7969" t="s">
        <v>16381</v>
      </c>
      <c r="Q7969" t="s">
        <v>12415</v>
      </c>
      <c r="R7969" t="s">
        <v>12416</v>
      </c>
      <c r="S7969" t="s">
        <v>16382</v>
      </c>
      <c r="U7969" t="s">
        <v>12418</v>
      </c>
      <c r="V7969">
        <v>209</v>
      </c>
      <c r="W7969">
        <v>11</v>
      </c>
      <c r="X7969">
        <v>2</v>
      </c>
      <c r="Y7969" t="s">
        <v>12419</v>
      </c>
      <c r="Z7969" t="s">
        <v>12420</v>
      </c>
      <c r="AA7969" t="s">
        <v>12421</v>
      </c>
      <c r="AB7969" t="s">
        <v>12997</v>
      </c>
      <c r="AC7969">
        <v>2</v>
      </c>
      <c r="AD7969" s="123">
        <v>39111</v>
      </c>
      <c r="AE7969" t="s">
        <v>12423</v>
      </c>
      <c r="AG7969">
        <v>40001710</v>
      </c>
      <c r="AL7969" t="s">
        <v>12997</v>
      </c>
      <c r="AN7969">
        <v>2607712101</v>
      </c>
      <c r="AO7969">
        <v>16</v>
      </c>
      <c r="AP7969" t="s">
        <v>12424</v>
      </c>
      <c r="AQ7969" t="s">
        <v>11408</v>
      </c>
      <c r="AR7969">
        <v>4100</v>
      </c>
      <c r="AS7969" t="s">
        <v>12491</v>
      </c>
      <c r="AT7969">
        <v>0</v>
      </c>
      <c r="AV7969" t="s">
        <v>12998</v>
      </c>
      <c r="AW7969">
        <v>116100</v>
      </c>
    </row>
    <row r="7970" spans="1:49" x14ac:dyDescent="0.25">
      <c r="A7970">
        <v>4100</v>
      </c>
      <c r="B7970">
        <v>30040</v>
      </c>
      <c r="C7970">
        <v>4030</v>
      </c>
      <c r="D7970">
        <v>415</v>
      </c>
      <c r="E7970" s="124" t="s">
        <v>15996</v>
      </c>
      <c r="F7970" t="str">
        <f t="shared" si="140"/>
        <v>Dave RukavinaMULTI-VAC INC.</v>
      </c>
      <c r="G7970" s="150" t="str">
        <f t="shared" si="139"/>
        <v>Dave Rukavina</v>
      </c>
      <c r="H7970" s="149" t="s">
        <v>6647</v>
      </c>
      <c r="I7970">
        <v>40004380</v>
      </c>
      <c r="K7970" t="s">
        <v>16383</v>
      </c>
      <c r="L7970" t="s">
        <v>13326</v>
      </c>
      <c r="M7970" t="s">
        <v>13327</v>
      </c>
      <c r="N7970" t="s">
        <v>16124</v>
      </c>
      <c r="Q7970" t="s">
        <v>12415</v>
      </c>
      <c r="R7970" t="s">
        <v>12416</v>
      </c>
      <c r="S7970" t="s">
        <v>16384</v>
      </c>
      <c r="U7970" t="s">
        <v>12418</v>
      </c>
      <c r="W7970">
        <v>11</v>
      </c>
      <c r="X7970">
        <v>0</v>
      </c>
      <c r="Y7970" t="s">
        <v>12419</v>
      </c>
      <c r="Z7970" t="s">
        <v>12420</v>
      </c>
      <c r="AA7970" t="s">
        <v>12421</v>
      </c>
      <c r="AB7970" t="s">
        <v>12422</v>
      </c>
      <c r="AC7970">
        <v>2</v>
      </c>
      <c r="AD7970" s="123">
        <v>39111</v>
      </c>
      <c r="AE7970" t="s">
        <v>12423</v>
      </c>
      <c r="AG7970">
        <v>40004380</v>
      </c>
      <c r="AL7970" t="s">
        <v>12422</v>
      </c>
      <c r="AN7970">
        <v>2616506901</v>
      </c>
      <c r="AO7970">
        <v>16</v>
      </c>
      <c r="AP7970" t="s">
        <v>12424</v>
      </c>
      <c r="AQ7970" t="s">
        <v>11408</v>
      </c>
      <c r="AR7970">
        <v>4100</v>
      </c>
      <c r="AS7970" t="s">
        <v>12491</v>
      </c>
      <c r="AT7970">
        <v>2005</v>
      </c>
      <c r="AV7970" t="s">
        <v>16385</v>
      </c>
      <c r="AW7970">
        <v>116100</v>
      </c>
    </row>
    <row r="7971" spans="1:49" x14ac:dyDescent="0.25">
      <c r="A7971">
        <v>4100</v>
      </c>
      <c r="B7971">
        <v>30040</v>
      </c>
      <c r="C7971">
        <v>4030</v>
      </c>
      <c r="D7971">
        <v>415</v>
      </c>
      <c r="E7971" s="124" t="s">
        <v>15996</v>
      </c>
      <c r="F7971" t="str">
        <f t="shared" si="140"/>
        <v>Dave RukavinaNATIONAL BEEF PACKING CO</v>
      </c>
      <c r="G7971" s="150" t="str">
        <f t="shared" si="139"/>
        <v>Dave Rukavina</v>
      </c>
      <c r="H7971" s="149" t="s">
        <v>6685</v>
      </c>
      <c r="I7971">
        <v>40008876</v>
      </c>
      <c r="L7971" t="s">
        <v>16011</v>
      </c>
      <c r="M7971" t="s">
        <v>13999</v>
      </c>
      <c r="N7971">
        <v>67801</v>
      </c>
      <c r="O7971">
        <v>539</v>
      </c>
      <c r="P7971">
        <v>67801</v>
      </c>
      <c r="Q7971" t="s">
        <v>12415</v>
      </c>
      <c r="R7971" t="s">
        <v>12416</v>
      </c>
      <c r="S7971" t="s">
        <v>16386</v>
      </c>
      <c r="U7971" t="s">
        <v>12418</v>
      </c>
      <c r="W7971">
        <v>11</v>
      </c>
      <c r="X7971">
        <v>1</v>
      </c>
      <c r="Y7971" t="s">
        <v>12419</v>
      </c>
      <c r="Z7971" t="s">
        <v>12420</v>
      </c>
      <c r="AA7971" t="s">
        <v>12485</v>
      </c>
      <c r="AB7971" t="s">
        <v>12422</v>
      </c>
      <c r="AC7971">
        <v>2</v>
      </c>
      <c r="AD7971" s="123">
        <v>43980</v>
      </c>
      <c r="AE7971" t="s">
        <v>12486</v>
      </c>
      <c r="AG7971">
        <v>40008876</v>
      </c>
      <c r="AL7971" t="s">
        <v>12422</v>
      </c>
      <c r="AN7971">
        <v>1705702001</v>
      </c>
      <c r="AO7971">
        <v>16</v>
      </c>
      <c r="AP7971" t="s">
        <v>12424</v>
      </c>
      <c r="AQ7971" t="s">
        <v>11408</v>
      </c>
      <c r="AR7971">
        <v>4100</v>
      </c>
      <c r="AT7971">
        <v>0</v>
      </c>
      <c r="AV7971" t="s">
        <v>16387</v>
      </c>
      <c r="AW7971">
        <v>116100</v>
      </c>
    </row>
    <row r="7972" spans="1:49" x14ac:dyDescent="0.25">
      <c r="A7972">
        <v>4100</v>
      </c>
      <c r="B7972">
        <v>30040</v>
      </c>
      <c r="C7972">
        <v>4030</v>
      </c>
      <c r="D7972">
        <v>415</v>
      </c>
      <c r="E7972" s="124" t="s">
        <v>15996</v>
      </c>
      <c r="F7972" t="str">
        <f t="shared" si="140"/>
        <v>Dave RukavinaNATIONAL BEEF PACKING COMPANY LLC</v>
      </c>
      <c r="G7972" s="150" t="str">
        <f t="shared" si="139"/>
        <v>Dave Rukavina</v>
      </c>
      <c r="H7972" s="149" t="s">
        <v>6686</v>
      </c>
      <c r="I7972">
        <v>40008737</v>
      </c>
      <c r="L7972" t="s">
        <v>16388</v>
      </c>
      <c r="M7972" t="s">
        <v>13999</v>
      </c>
      <c r="N7972">
        <v>67905</v>
      </c>
      <c r="O7972">
        <v>978</v>
      </c>
      <c r="P7972">
        <v>67905</v>
      </c>
      <c r="Q7972" t="s">
        <v>12415</v>
      </c>
      <c r="R7972" t="s">
        <v>12416</v>
      </c>
      <c r="S7972" t="s">
        <v>16389</v>
      </c>
      <c r="U7972" t="s">
        <v>12418</v>
      </c>
      <c r="W7972">
        <v>11</v>
      </c>
      <c r="X7972">
        <v>1</v>
      </c>
      <c r="Y7972" t="s">
        <v>12419</v>
      </c>
      <c r="Z7972" t="s">
        <v>12420</v>
      </c>
      <c r="AA7972" t="s">
        <v>12429</v>
      </c>
      <c r="AB7972" t="s">
        <v>12422</v>
      </c>
      <c r="AC7972">
        <v>2</v>
      </c>
      <c r="AD7972" s="123">
        <v>43781</v>
      </c>
      <c r="AE7972" t="s">
        <v>12486</v>
      </c>
      <c r="AG7972">
        <v>40008737</v>
      </c>
      <c r="AL7972" t="s">
        <v>12422</v>
      </c>
      <c r="AN7972">
        <v>1717505001</v>
      </c>
      <c r="AO7972">
        <v>16</v>
      </c>
      <c r="AP7972" t="s">
        <v>12424</v>
      </c>
      <c r="AQ7972" t="s">
        <v>11408</v>
      </c>
      <c r="AR7972">
        <v>4100</v>
      </c>
      <c r="AT7972">
        <v>0</v>
      </c>
      <c r="AV7972" t="s">
        <v>16387</v>
      </c>
      <c r="AW7972">
        <v>116100</v>
      </c>
    </row>
    <row r="7973" spans="1:49" x14ac:dyDescent="0.25">
      <c r="A7973">
        <v>4100</v>
      </c>
      <c r="B7973">
        <v>30060</v>
      </c>
      <c r="C7973">
        <v>4030</v>
      </c>
      <c r="D7973">
        <v>415</v>
      </c>
      <c r="E7973" s="124" t="s">
        <v>15996</v>
      </c>
      <c r="F7973" t="str">
        <f t="shared" si="140"/>
        <v>Dave RukavinaNEBRASKA PRINTING CENTER</v>
      </c>
      <c r="G7973" s="150" t="str">
        <f t="shared" si="139"/>
        <v>Dave Rukavina</v>
      </c>
      <c r="H7973" s="149" t="s">
        <v>6734</v>
      </c>
      <c r="I7973">
        <v>40008961</v>
      </c>
      <c r="K7973" t="s">
        <v>16390</v>
      </c>
      <c r="L7973" t="s">
        <v>16201</v>
      </c>
      <c r="M7973" t="s">
        <v>15295</v>
      </c>
      <c r="N7973">
        <v>68505</v>
      </c>
      <c r="O7973">
        <v>5325</v>
      </c>
      <c r="Q7973" t="s">
        <v>12415</v>
      </c>
      <c r="R7973" t="s">
        <v>12416</v>
      </c>
      <c r="S7973" t="s">
        <v>16391</v>
      </c>
      <c r="U7973" t="s">
        <v>12418</v>
      </c>
      <c r="W7973">
        <v>11</v>
      </c>
      <c r="X7973">
        <v>1</v>
      </c>
      <c r="Y7973" t="s">
        <v>12419</v>
      </c>
      <c r="Z7973" t="s">
        <v>12420</v>
      </c>
      <c r="AA7973" t="s">
        <v>12485</v>
      </c>
      <c r="AB7973" t="s">
        <v>12430</v>
      </c>
      <c r="AC7973">
        <v>2</v>
      </c>
      <c r="AD7973" s="123">
        <v>44113</v>
      </c>
      <c r="AE7973" t="s">
        <v>12528</v>
      </c>
      <c r="AG7973">
        <v>40008961</v>
      </c>
      <c r="AL7973" t="s">
        <v>12430</v>
      </c>
      <c r="AN7973">
        <v>2810902301</v>
      </c>
      <c r="AP7973" t="s">
        <v>12424</v>
      </c>
      <c r="AQ7973" t="s">
        <v>11408</v>
      </c>
      <c r="AR7973">
        <v>4100</v>
      </c>
      <c r="AT7973">
        <v>0</v>
      </c>
      <c r="AV7973" t="s">
        <v>16392</v>
      </c>
      <c r="AW7973">
        <v>116100</v>
      </c>
    </row>
    <row r="7974" spans="1:49" x14ac:dyDescent="0.25">
      <c r="A7974">
        <v>4100</v>
      </c>
      <c r="B7974">
        <v>30040</v>
      </c>
      <c r="C7974">
        <v>4030</v>
      </c>
      <c r="D7974">
        <v>415</v>
      </c>
      <c r="E7974" s="124" t="s">
        <v>15996</v>
      </c>
      <c r="F7974" t="str">
        <f t="shared" si="140"/>
        <v>Dave RukavinaNESTLE USA, INC.</v>
      </c>
      <c r="G7974" s="150" t="str">
        <f t="shared" si="139"/>
        <v>Dave Rukavina</v>
      </c>
      <c r="H7974" s="149" t="s">
        <v>6773</v>
      </c>
      <c r="I7974">
        <v>40003120</v>
      </c>
      <c r="J7974" t="s">
        <v>14036</v>
      </c>
      <c r="L7974" t="s">
        <v>14089</v>
      </c>
      <c r="M7974" t="s">
        <v>12684</v>
      </c>
      <c r="N7974" t="s">
        <v>16393</v>
      </c>
      <c r="O7974">
        <v>5805</v>
      </c>
      <c r="Q7974" t="s">
        <v>12415</v>
      </c>
      <c r="R7974" t="s">
        <v>12416</v>
      </c>
      <c r="U7974" t="s">
        <v>12418</v>
      </c>
      <c r="V7974">
        <v>78</v>
      </c>
      <c r="W7974">
        <v>11</v>
      </c>
      <c r="X7974">
        <v>1</v>
      </c>
      <c r="Y7974" t="s">
        <v>12419</v>
      </c>
      <c r="Z7974" t="s">
        <v>12420</v>
      </c>
      <c r="AA7974" t="s">
        <v>12421</v>
      </c>
      <c r="AB7974" t="s">
        <v>12422</v>
      </c>
      <c r="AC7974">
        <v>2</v>
      </c>
      <c r="AD7974" s="123">
        <v>39111</v>
      </c>
      <c r="AE7974" t="s">
        <v>12423</v>
      </c>
      <c r="AG7974">
        <v>40003120</v>
      </c>
      <c r="AL7974" t="s">
        <v>12422</v>
      </c>
      <c r="AN7974">
        <v>2312517901</v>
      </c>
      <c r="AO7974">
        <v>16</v>
      </c>
      <c r="AP7974" t="s">
        <v>12424</v>
      </c>
      <c r="AQ7974" t="s">
        <v>11408</v>
      </c>
      <c r="AR7974">
        <v>4100</v>
      </c>
      <c r="AS7974" t="s">
        <v>12491</v>
      </c>
      <c r="AT7974">
        <v>2005</v>
      </c>
      <c r="AV7974" t="s">
        <v>6767</v>
      </c>
      <c r="AW7974">
        <v>116100</v>
      </c>
    </row>
    <row r="7975" spans="1:49" x14ac:dyDescent="0.25">
      <c r="A7975">
        <v>4100</v>
      </c>
      <c r="B7975">
        <v>30040</v>
      </c>
      <c r="C7975">
        <v>4030</v>
      </c>
      <c r="D7975">
        <v>415</v>
      </c>
      <c r="E7975" s="124" t="s">
        <v>15996</v>
      </c>
      <c r="F7975" t="str">
        <f t="shared" si="140"/>
        <v>Dave RukavinaNEW DIRECTIONS IN SALES, INC</v>
      </c>
      <c r="G7975" s="150" t="str">
        <f t="shared" si="139"/>
        <v>Dave Rukavina</v>
      </c>
      <c r="H7975" s="149" t="s">
        <v>6785</v>
      </c>
      <c r="I7975">
        <v>40008066</v>
      </c>
      <c r="K7975" t="s">
        <v>16394</v>
      </c>
      <c r="L7975" t="s">
        <v>16395</v>
      </c>
      <c r="M7975" t="s">
        <v>12981</v>
      </c>
      <c r="N7975">
        <v>50111</v>
      </c>
      <c r="Q7975" t="s">
        <v>12415</v>
      </c>
      <c r="R7975" t="s">
        <v>12416</v>
      </c>
      <c r="S7975" t="s">
        <v>16396</v>
      </c>
      <c r="U7975" t="s">
        <v>12418</v>
      </c>
      <c r="W7975">
        <v>11</v>
      </c>
      <c r="X7975">
        <v>2</v>
      </c>
      <c r="Y7975" t="s">
        <v>12419</v>
      </c>
      <c r="Z7975" t="s">
        <v>12420</v>
      </c>
      <c r="AA7975" t="s">
        <v>12429</v>
      </c>
      <c r="AB7975" t="s">
        <v>12430</v>
      </c>
      <c r="AC7975">
        <v>2</v>
      </c>
      <c r="AD7975" s="123">
        <v>42794</v>
      </c>
      <c r="AE7975" t="s">
        <v>12431</v>
      </c>
      <c r="AG7975">
        <v>40008066</v>
      </c>
      <c r="AL7975" t="s">
        <v>12430</v>
      </c>
      <c r="AN7975">
        <v>1615330031</v>
      </c>
      <c r="AO7975">
        <v>16</v>
      </c>
      <c r="AP7975" t="s">
        <v>12424</v>
      </c>
      <c r="AQ7975" t="s">
        <v>11408</v>
      </c>
      <c r="AR7975">
        <v>4100</v>
      </c>
      <c r="AT7975">
        <v>0</v>
      </c>
      <c r="AV7975" t="s">
        <v>16397</v>
      </c>
      <c r="AW7975">
        <v>116100</v>
      </c>
    </row>
    <row r="7976" spans="1:49" x14ac:dyDescent="0.25">
      <c r="A7976">
        <v>4100</v>
      </c>
      <c r="B7976">
        <v>30040</v>
      </c>
      <c r="C7976">
        <v>4030</v>
      </c>
      <c r="D7976">
        <v>415</v>
      </c>
      <c r="E7976" s="124" t="s">
        <v>15996</v>
      </c>
      <c r="F7976" t="str">
        <f t="shared" si="140"/>
        <v>Dave RukavinaNEXTPAGE INC</v>
      </c>
      <c r="G7976" s="150" t="str">
        <f t="shared" si="139"/>
        <v>Dave Rukavina</v>
      </c>
      <c r="H7976" s="149" t="s">
        <v>6830</v>
      </c>
      <c r="I7976">
        <v>40007964</v>
      </c>
      <c r="K7976" t="s">
        <v>16398</v>
      </c>
      <c r="L7976" t="s">
        <v>13326</v>
      </c>
      <c r="M7976" t="s">
        <v>13327</v>
      </c>
      <c r="N7976">
        <v>64161</v>
      </c>
      <c r="Q7976" t="s">
        <v>12415</v>
      </c>
      <c r="R7976" t="s">
        <v>12416</v>
      </c>
      <c r="S7976" t="s">
        <v>16399</v>
      </c>
      <c r="U7976" t="s">
        <v>12418</v>
      </c>
      <c r="W7976">
        <v>11</v>
      </c>
      <c r="X7976">
        <v>0</v>
      </c>
      <c r="Y7976">
        <v>1</v>
      </c>
      <c r="Z7976" t="s">
        <v>12420</v>
      </c>
      <c r="AA7976" t="s">
        <v>12429</v>
      </c>
      <c r="AB7976" t="s">
        <v>12422</v>
      </c>
      <c r="AC7976">
        <v>2</v>
      </c>
      <c r="AD7976" s="123">
        <v>42695</v>
      </c>
      <c r="AE7976" t="s">
        <v>12431</v>
      </c>
      <c r="AG7976">
        <v>40007964</v>
      </c>
      <c r="AL7976" t="s">
        <v>12422</v>
      </c>
      <c r="AN7976">
        <v>2604706901</v>
      </c>
      <c r="AO7976">
        <v>16</v>
      </c>
      <c r="AP7976" t="s">
        <v>12424</v>
      </c>
      <c r="AQ7976" t="s">
        <v>11408</v>
      </c>
      <c r="AR7976">
        <v>4100</v>
      </c>
      <c r="AT7976">
        <v>0</v>
      </c>
      <c r="AV7976" t="s">
        <v>16400</v>
      </c>
      <c r="AW7976">
        <v>116100</v>
      </c>
    </row>
    <row r="7977" spans="1:49" x14ac:dyDescent="0.25">
      <c r="A7977">
        <v>4100</v>
      </c>
      <c r="B7977">
        <v>30040</v>
      </c>
      <c r="C7977">
        <v>4030</v>
      </c>
      <c r="D7977">
        <v>415</v>
      </c>
      <c r="E7977" s="124" t="s">
        <v>15996</v>
      </c>
      <c r="F7977" t="str">
        <f t="shared" si="140"/>
        <v>Dave RukavinaNOTT COMPANY-URBANDALE,IA</v>
      </c>
      <c r="G7977" s="150" t="str">
        <f t="shared" si="139"/>
        <v>Dave Rukavina</v>
      </c>
      <c r="H7977" s="149" t="s">
        <v>6935</v>
      </c>
      <c r="I7977">
        <v>40001602</v>
      </c>
      <c r="K7977" t="s">
        <v>16401</v>
      </c>
      <c r="L7977" t="s">
        <v>15713</v>
      </c>
      <c r="M7977" t="s">
        <v>12976</v>
      </c>
      <c r="N7977" t="s">
        <v>16402</v>
      </c>
      <c r="Q7977" t="s">
        <v>12415</v>
      </c>
      <c r="R7977" t="s">
        <v>12416</v>
      </c>
      <c r="S7977" t="s">
        <v>16403</v>
      </c>
      <c r="U7977" t="s">
        <v>12418</v>
      </c>
      <c r="W7977">
        <v>11</v>
      </c>
      <c r="X7977">
        <v>2</v>
      </c>
      <c r="Y7977" t="s">
        <v>12472</v>
      </c>
      <c r="Z7977" t="s">
        <v>12420</v>
      </c>
      <c r="AA7977" t="s">
        <v>12421</v>
      </c>
      <c r="AB7977" t="s">
        <v>12422</v>
      </c>
      <c r="AC7977">
        <v>2</v>
      </c>
      <c r="AD7977" s="123">
        <v>39111</v>
      </c>
      <c r="AE7977" t="s">
        <v>12423</v>
      </c>
      <c r="AG7977">
        <v>40001602</v>
      </c>
      <c r="AL7977" t="s">
        <v>12422</v>
      </c>
      <c r="AN7977">
        <v>2412300401</v>
      </c>
      <c r="AO7977">
        <v>16</v>
      </c>
      <c r="AP7977" t="s">
        <v>12424</v>
      </c>
      <c r="AQ7977" t="s">
        <v>11408</v>
      </c>
      <c r="AR7977">
        <v>4100</v>
      </c>
      <c r="AT7977">
        <v>2005</v>
      </c>
      <c r="AV7977" t="s">
        <v>15727</v>
      </c>
      <c r="AW7977">
        <v>116100</v>
      </c>
    </row>
    <row r="7978" spans="1:49" x14ac:dyDescent="0.25">
      <c r="A7978">
        <v>4100</v>
      </c>
      <c r="B7978">
        <v>30040</v>
      </c>
      <c r="C7978">
        <v>4030</v>
      </c>
      <c r="D7978">
        <v>415</v>
      </c>
      <c r="E7978" s="124" t="s">
        <v>15996</v>
      </c>
      <c r="F7978" t="str">
        <f t="shared" si="140"/>
        <v>Dave RukavinaOMAHA NE PREMIUM GROUND BEEF</v>
      </c>
      <c r="G7978" s="150" t="str">
        <f t="shared" si="139"/>
        <v>Dave Rukavina</v>
      </c>
      <c r="H7978" s="149" t="s">
        <v>7019</v>
      </c>
      <c r="I7978">
        <v>40008408</v>
      </c>
      <c r="L7978" t="s">
        <v>15294</v>
      </c>
      <c r="M7978" t="s">
        <v>15295</v>
      </c>
      <c r="O7978">
        <v>7566</v>
      </c>
      <c r="P7978">
        <v>68107</v>
      </c>
      <c r="Q7978" t="s">
        <v>12415</v>
      </c>
      <c r="R7978" t="s">
        <v>12416</v>
      </c>
      <c r="S7978" t="s">
        <v>16404</v>
      </c>
      <c r="U7978" t="s">
        <v>12418</v>
      </c>
      <c r="W7978">
        <v>11</v>
      </c>
      <c r="X7978">
        <v>1</v>
      </c>
      <c r="Y7978" t="s">
        <v>12419</v>
      </c>
      <c r="Z7978" t="s">
        <v>12420</v>
      </c>
      <c r="AA7978" t="s">
        <v>12429</v>
      </c>
      <c r="AB7978" t="s">
        <v>12422</v>
      </c>
      <c r="AC7978">
        <v>2</v>
      </c>
      <c r="AD7978" s="123">
        <v>43273</v>
      </c>
      <c r="AE7978" t="s">
        <v>12431</v>
      </c>
      <c r="AG7978">
        <v>40008408</v>
      </c>
      <c r="AL7978" t="s">
        <v>12422</v>
      </c>
      <c r="AN7978">
        <v>2805503001</v>
      </c>
      <c r="AO7978">
        <v>16</v>
      </c>
      <c r="AP7978" t="s">
        <v>12424</v>
      </c>
      <c r="AQ7978" t="s">
        <v>11408</v>
      </c>
      <c r="AR7978">
        <v>4100</v>
      </c>
      <c r="AT7978">
        <v>0</v>
      </c>
      <c r="AV7978" t="s">
        <v>16405</v>
      </c>
      <c r="AW7978">
        <v>116100</v>
      </c>
    </row>
    <row r="7979" spans="1:49" x14ac:dyDescent="0.25">
      <c r="A7979">
        <v>4100</v>
      </c>
      <c r="B7979">
        <v>30060</v>
      </c>
      <c r="C7979">
        <v>4030</v>
      </c>
      <c r="D7979">
        <v>415</v>
      </c>
      <c r="E7979" s="124" t="s">
        <v>15996</v>
      </c>
      <c r="F7979" t="str">
        <f t="shared" si="140"/>
        <v>Dave RukavinaORION EQUIPMENT INC</v>
      </c>
      <c r="G7979" s="150" t="str">
        <f t="shared" si="139"/>
        <v>Dave Rukavina</v>
      </c>
      <c r="H7979" s="149" t="s">
        <v>7067</v>
      </c>
      <c r="I7979">
        <v>40008958</v>
      </c>
      <c r="K7979" t="s">
        <v>16406</v>
      </c>
      <c r="L7979" t="s">
        <v>15294</v>
      </c>
      <c r="M7979" t="s">
        <v>15295</v>
      </c>
      <c r="N7979">
        <v>68127</v>
      </c>
      <c r="Q7979" t="s">
        <v>12415</v>
      </c>
      <c r="R7979" t="s">
        <v>12416</v>
      </c>
      <c r="S7979" t="s">
        <v>16407</v>
      </c>
      <c r="U7979" t="s">
        <v>12418</v>
      </c>
      <c r="W7979">
        <v>11</v>
      </c>
      <c r="X7979">
        <v>0</v>
      </c>
      <c r="Y7979" t="s">
        <v>12419</v>
      </c>
      <c r="Z7979" t="s">
        <v>12420</v>
      </c>
      <c r="AA7979" t="s">
        <v>12485</v>
      </c>
      <c r="AB7979" t="s">
        <v>12422</v>
      </c>
      <c r="AC7979">
        <v>2</v>
      </c>
      <c r="AD7979" s="123">
        <v>44111</v>
      </c>
      <c r="AE7979" t="s">
        <v>12528</v>
      </c>
      <c r="AG7979">
        <v>40008958</v>
      </c>
      <c r="AL7979" t="s">
        <v>12422</v>
      </c>
      <c r="AN7979">
        <v>2805503001</v>
      </c>
      <c r="AP7979" t="s">
        <v>12424</v>
      </c>
      <c r="AQ7979" t="s">
        <v>11408</v>
      </c>
      <c r="AR7979">
        <v>4100</v>
      </c>
      <c r="AT7979">
        <v>0</v>
      </c>
      <c r="AV7979" t="s">
        <v>16408</v>
      </c>
      <c r="AW7979">
        <v>116100</v>
      </c>
    </row>
    <row r="7980" spans="1:49" x14ac:dyDescent="0.25">
      <c r="A7980">
        <v>4100</v>
      </c>
      <c r="B7980">
        <v>30040</v>
      </c>
      <c r="C7980">
        <v>4030</v>
      </c>
      <c r="D7980">
        <v>415</v>
      </c>
      <c r="E7980" s="124" t="s">
        <v>15996</v>
      </c>
      <c r="F7980" t="str">
        <f t="shared" si="140"/>
        <v>Dave RukavinaOX PAPER TUBE &amp; CORE MIDWEST</v>
      </c>
      <c r="G7980" s="150" t="str">
        <f t="shared" si="139"/>
        <v>Dave Rukavina</v>
      </c>
      <c r="H7980" s="149" t="s">
        <v>7101</v>
      </c>
      <c r="I7980">
        <v>40003613</v>
      </c>
      <c r="J7980" t="s">
        <v>16409</v>
      </c>
      <c r="K7980" t="s">
        <v>12492</v>
      </c>
      <c r="L7980" t="s">
        <v>16410</v>
      </c>
      <c r="M7980" t="s">
        <v>13327</v>
      </c>
      <c r="N7980" t="s">
        <v>16411</v>
      </c>
      <c r="Q7980" t="s">
        <v>12415</v>
      </c>
      <c r="R7980" t="s">
        <v>12416</v>
      </c>
      <c r="S7980" t="s">
        <v>16412</v>
      </c>
      <c r="U7980" t="s">
        <v>12418</v>
      </c>
      <c r="W7980">
        <v>11</v>
      </c>
      <c r="X7980">
        <v>1</v>
      </c>
      <c r="Y7980" t="s">
        <v>12419</v>
      </c>
      <c r="Z7980" t="s">
        <v>12420</v>
      </c>
      <c r="AA7980" t="s">
        <v>12421</v>
      </c>
      <c r="AB7980" t="s">
        <v>12422</v>
      </c>
      <c r="AC7980">
        <v>2</v>
      </c>
      <c r="AD7980" s="123">
        <v>39111</v>
      </c>
      <c r="AE7980" t="s">
        <v>12423</v>
      </c>
      <c r="AG7980">
        <v>40003613</v>
      </c>
      <c r="AL7980" t="s">
        <v>12422</v>
      </c>
      <c r="AN7980">
        <v>2609506401</v>
      </c>
      <c r="AO7980">
        <v>16</v>
      </c>
      <c r="AP7980" t="s">
        <v>12424</v>
      </c>
      <c r="AQ7980" t="s">
        <v>11408</v>
      </c>
      <c r="AR7980">
        <v>4100</v>
      </c>
      <c r="AS7980" t="s">
        <v>12491</v>
      </c>
      <c r="AT7980">
        <v>0</v>
      </c>
      <c r="AV7980" t="s">
        <v>16413</v>
      </c>
      <c r="AW7980">
        <v>116100</v>
      </c>
    </row>
    <row r="7981" spans="1:49" x14ac:dyDescent="0.25">
      <c r="A7981">
        <v>4100</v>
      </c>
      <c r="B7981">
        <v>30040</v>
      </c>
      <c r="C7981">
        <v>4030</v>
      </c>
      <c r="D7981">
        <v>415</v>
      </c>
      <c r="E7981" s="124" t="s">
        <v>15996</v>
      </c>
      <c r="F7981" t="str">
        <f t="shared" si="140"/>
        <v>Dave RukavinaP.S.I. GROUP, INC.</v>
      </c>
      <c r="G7981" s="150" t="str">
        <f t="shared" si="139"/>
        <v>Dave Rukavina</v>
      </c>
      <c r="H7981" s="149" t="s">
        <v>7116</v>
      </c>
      <c r="I7981">
        <v>40002519</v>
      </c>
      <c r="K7981" t="s">
        <v>16414</v>
      </c>
      <c r="L7981" t="s">
        <v>13326</v>
      </c>
      <c r="M7981" t="s">
        <v>13327</v>
      </c>
      <c r="N7981" t="s">
        <v>16415</v>
      </c>
      <c r="Q7981" t="s">
        <v>12415</v>
      </c>
      <c r="R7981" t="s">
        <v>12416</v>
      </c>
      <c r="S7981" t="s">
        <v>16416</v>
      </c>
      <c r="U7981" t="s">
        <v>12418</v>
      </c>
      <c r="W7981">
        <v>11</v>
      </c>
      <c r="X7981">
        <v>1</v>
      </c>
      <c r="Y7981" t="s">
        <v>12419</v>
      </c>
      <c r="Z7981" t="s">
        <v>12420</v>
      </c>
      <c r="AA7981" t="s">
        <v>12421</v>
      </c>
      <c r="AB7981" t="s">
        <v>12422</v>
      </c>
      <c r="AC7981">
        <v>2</v>
      </c>
      <c r="AD7981" s="123">
        <v>39111</v>
      </c>
      <c r="AE7981" t="s">
        <v>12423</v>
      </c>
      <c r="AG7981">
        <v>40002519</v>
      </c>
      <c r="AL7981" t="s">
        <v>12422</v>
      </c>
      <c r="AN7981">
        <v>2609506901</v>
      </c>
      <c r="AO7981">
        <v>16</v>
      </c>
      <c r="AP7981" t="s">
        <v>12424</v>
      </c>
      <c r="AQ7981" t="s">
        <v>11408</v>
      </c>
      <c r="AR7981">
        <v>4100</v>
      </c>
      <c r="AS7981" t="s">
        <v>12491</v>
      </c>
      <c r="AT7981">
        <v>2005</v>
      </c>
      <c r="AV7981" t="s">
        <v>16417</v>
      </c>
      <c r="AW7981">
        <v>116100</v>
      </c>
    </row>
    <row r="7982" spans="1:49" x14ac:dyDescent="0.25">
      <c r="A7982">
        <v>4100</v>
      </c>
      <c r="B7982">
        <v>30040</v>
      </c>
      <c r="C7982">
        <v>4030</v>
      </c>
      <c r="D7982">
        <v>415</v>
      </c>
      <c r="E7982" s="124" t="s">
        <v>15996</v>
      </c>
      <c r="F7982" t="str">
        <f t="shared" si="140"/>
        <v>Dave RukavinaPEPSICO INC</v>
      </c>
      <c r="G7982" s="150" t="str">
        <f t="shared" si="139"/>
        <v>Dave Rukavina</v>
      </c>
      <c r="H7982" s="149" t="s">
        <v>7301</v>
      </c>
      <c r="I7982">
        <v>40007190</v>
      </c>
      <c r="J7982" t="s">
        <v>16418</v>
      </c>
      <c r="L7982" t="s">
        <v>12493</v>
      </c>
      <c r="M7982" t="s">
        <v>12494</v>
      </c>
      <c r="O7982">
        <v>660740</v>
      </c>
      <c r="P7982" t="s">
        <v>16419</v>
      </c>
      <c r="Q7982" t="s">
        <v>12415</v>
      </c>
      <c r="R7982" t="s">
        <v>12416</v>
      </c>
      <c r="S7982" t="s">
        <v>16420</v>
      </c>
      <c r="U7982" t="s">
        <v>12418</v>
      </c>
      <c r="V7982">
        <v>94</v>
      </c>
      <c r="W7982">
        <v>11</v>
      </c>
      <c r="X7982">
        <v>1</v>
      </c>
      <c r="Y7982" t="s">
        <v>12419</v>
      </c>
      <c r="Z7982" t="s">
        <v>12420</v>
      </c>
      <c r="AA7982" t="s">
        <v>12429</v>
      </c>
      <c r="AB7982" t="s">
        <v>12473</v>
      </c>
      <c r="AC7982">
        <v>2</v>
      </c>
      <c r="AD7982" s="123">
        <v>41541</v>
      </c>
      <c r="AE7982" t="s">
        <v>12431</v>
      </c>
      <c r="AG7982">
        <v>40007190</v>
      </c>
      <c r="AL7982" t="s">
        <v>12473</v>
      </c>
      <c r="AN7982">
        <v>4411307601</v>
      </c>
      <c r="AO7982">
        <v>16</v>
      </c>
      <c r="AP7982" t="s">
        <v>12424</v>
      </c>
      <c r="AQ7982" t="s">
        <v>11408</v>
      </c>
      <c r="AR7982">
        <v>4100</v>
      </c>
      <c r="AT7982">
        <v>0</v>
      </c>
      <c r="AV7982" t="s">
        <v>16421</v>
      </c>
      <c r="AW7982">
        <v>116100</v>
      </c>
    </row>
    <row r="7983" spans="1:49" x14ac:dyDescent="0.25">
      <c r="A7983">
        <v>4100</v>
      </c>
      <c r="B7983">
        <v>30040</v>
      </c>
      <c r="C7983">
        <v>4030</v>
      </c>
      <c r="D7983">
        <v>415</v>
      </c>
      <c r="E7983" s="124" t="s">
        <v>15996</v>
      </c>
      <c r="F7983" t="str">
        <f t="shared" si="140"/>
        <v>Dave RukavinaPINE RIDGE FARMS, LLC</v>
      </c>
      <c r="G7983" s="150" t="str">
        <f t="shared" ref="G7983:G8046" si="141">RIGHT(E7983,LEN(E7983)-3)</f>
        <v>Dave Rukavina</v>
      </c>
      <c r="H7983" s="149" t="s">
        <v>7367</v>
      </c>
      <c r="I7983">
        <v>40007881</v>
      </c>
      <c r="K7983" t="s">
        <v>16422</v>
      </c>
      <c r="L7983" t="s">
        <v>12980</v>
      </c>
      <c r="M7983" t="s">
        <v>12981</v>
      </c>
      <c r="N7983">
        <v>50317</v>
      </c>
      <c r="Q7983" t="s">
        <v>12415</v>
      </c>
      <c r="R7983" t="s">
        <v>12416</v>
      </c>
      <c r="S7983" t="s">
        <v>16423</v>
      </c>
      <c r="U7983" t="s">
        <v>12418</v>
      </c>
      <c r="W7983">
        <v>11</v>
      </c>
      <c r="X7983">
        <v>1</v>
      </c>
      <c r="Y7983" t="s">
        <v>12419</v>
      </c>
      <c r="Z7983" t="s">
        <v>12420</v>
      </c>
      <c r="AA7983" t="s">
        <v>15095</v>
      </c>
      <c r="AB7983" t="s">
        <v>12422</v>
      </c>
      <c r="AC7983">
        <v>2</v>
      </c>
      <c r="AD7983" s="123">
        <v>42564</v>
      </c>
      <c r="AE7983" t="s">
        <v>12431</v>
      </c>
      <c r="AG7983">
        <v>40007881</v>
      </c>
      <c r="AL7983" t="s">
        <v>12422</v>
      </c>
      <c r="AN7983">
        <v>1615303201</v>
      </c>
      <c r="AO7983">
        <v>16</v>
      </c>
      <c r="AP7983" t="s">
        <v>12424</v>
      </c>
      <c r="AQ7983" t="s">
        <v>11408</v>
      </c>
      <c r="AR7983">
        <v>4100</v>
      </c>
      <c r="AT7983">
        <v>0</v>
      </c>
      <c r="AV7983" t="s">
        <v>16424</v>
      </c>
      <c r="AW7983">
        <v>116100</v>
      </c>
    </row>
    <row r="7984" spans="1:49" x14ac:dyDescent="0.25">
      <c r="A7984">
        <v>4100</v>
      </c>
      <c r="B7984">
        <v>30040</v>
      </c>
      <c r="C7984">
        <v>4030</v>
      </c>
      <c r="D7984">
        <v>415</v>
      </c>
      <c r="E7984" s="124" t="s">
        <v>15996</v>
      </c>
      <c r="F7984" t="str">
        <f t="shared" si="140"/>
        <v>Dave RukavinaPITT PLASTICS, INC</v>
      </c>
      <c r="G7984" s="150" t="str">
        <f t="shared" si="141"/>
        <v>Dave Rukavina</v>
      </c>
      <c r="H7984" s="149" t="s">
        <v>7379</v>
      </c>
      <c r="I7984">
        <v>40003327</v>
      </c>
      <c r="K7984" t="s">
        <v>16425</v>
      </c>
      <c r="L7984" t="s">
        <v>16426</v>
      </c>
      <c r="M7984" t="s">
        <v>13999</v>
      </c>
      <c r="N7984" t="s">
        <v>16427</v>
      </c>
      <c r="Q7984" t="s">
        <v>12415</v>
      </c>
      <c r="R7984" t="s">
        <v>12416</v>
      </c>
      <c r="S7984" t="s">
        <v>16428</v>
      </c>
      <c r="U7984" t="s">
        <v>12418</v>
      </c>
      <c r="W7984">
        <v>11</v>
      </c>
      <c r="X7984">
        <v>1</v>
      </c>
      <c r="Y7984" t="s">
        <v>12419</v>
      </c>
      <c r="Z7984" t="s">
        <v>12420</v>
      </c>
      <c r="AA7984" t="s">
        <v>12421</v>
      </c>
      <c r="AB7984" t="s">
        <v>12422</v>
      </c>
      <c r="AC7984">
        <v>2</v>
      </c>
      <c r="AD7984" s="123">
        <v>39111</v>
      </c>
      <c r="AE7984" t="s">
        <v>12423</v>
      </c>
      <c r="AG7984">
        <v>40003327</v>
      </c>
      <c r="AL7984" t="s">
        <v>12422</v>
      </c>
      <c r="AN7984">
        <v>1703707201</v>
      </c>
      <c r="AO7984">
        <v>16</v>
      </c>
      <c r="AP7984" t="s">
        <v>12424</v>
      </c>
      <c r="AQ7984" t="s">
        <v>11408</v>
      </c>
      <c r="AR7984">
        <v>4100</v>
      </c>
      <c r="AS7984" t="s">
        <v>12491</v>
      </c>
      <c r="AT7984">
        <v>2005</v>
      </c>
      <c r="AV7984" t="s">
        <v>16429</v>
      </c>
      <c r="AW7984">
        <v>116100</v>
      </c>
    </row>
    <row r="7985" spans="1:49" x14ac:dyDescent="0.25">
      <c r="A7985">
        <v>4100</v>
      </c>
      <c r="B7985">
        <v>30040</v>
      </c>
      <c r="C7985">
        <v>4030</v>
      </c>
      <c r="D7985">
        <v>415</v>
      </c>
      <c r="E7985" s="124" t="s">
        <v>15996</v>
      </c>
      <c r="F7985" t="str">
        <f t="shared" si="140"/>
        <v>Dave RukavinaPJ FOODS SERVICE</v>
      </c>
      <c r="G7985" s="150" t="str">
        <f t="shared" si="141"/>
        <v>Dave Rukavina</v>
      </c>
      <c r="H7985" s="149" t="s">
        <v>7385</v>
      </c>
      <c r="I7985">
        <v>40006523</v>
      </c>
      <c r="K7985" t="s">
        <v>16430</v>
      </c>
      <c r="L7985" t="s">
        <v>12980</v>
      </c>
      <c r="M7985" t="s">
        <v>12981</v>
      </c>
      <c r="N7985">
        <v>50316</v>
      </c>
      <c r="Q7985" t="s">
        <v>12415</v>
      </c>
      <c r="R7985" t="s">
        <v>12416</v>
      </c>
      <c r="S7985" t="s">
        <v>16431</v>
      </c>
      <c r="U7985" t="s">
        <v>12418</v>
      </c>
      <c r="W7985">
        <v>11</v>
      </c>
      <c r="X7985">
        <v>1</v>
      </c>
      <c r="Y7985" t="s">
        <v>12419</v>
      </c>
      <c r="Z7985" t="s">
        <v>12420</v>
      </c>
      <c r="AA7985" t="s">
        <v>14498</v>
      </c>
      <c r="AB7985" t="s">
        <v>12422</v>
      </c>
      <c r="AC7985">
        <v>2</v>
      </c>
      <c r="AD7985" s="123">
        <v>40630</v>
      </c>
      <c r="AE7985" t="s">
        <v>12431</v>
      </c>
      <c r="AG7985">
        <v>40006523</v>
      </c>
      <c r="AL7985" t="s">
        <v>12422</v>
      </c>
      <c r="AN7985">
        <v>1615303201</v>
      </c>
      <c r="AO7985">
        <v>16</v>
      </c>
      <c r="AP7985" t="s">
        <v>12424</v>
      </c>
      <c r="AQ7985" t="s">
        <v>11408</v>
      </c>
      <c r="AR7985">
        <v>4100</v>
      </c>
      <c r="AT7985">
        <v>0</v>
      </c>
      <c r="AV7985" t="s">
        <v>16432</v>
      </c>
      <c r="AW7985">
        <v>116100</v>
      </c>
    </row>
    <row r="7986" spans="1:49" x14ac:dyDescent="0.25">
      <c r="A7986">
        <v>4100</v>
      </c>
      <c r="B7986">
        <v>30040</v>
      </c>
      <c r="C7986">
        <v>4030</v>
      </c>
      <c r="D7986">
        <v>415</v>
      </c>
      <c r="E7986" s="124" t="s">
        <v>15996</v>
      </c>
      <c r="F7986" t="str">
        <f t="shared" si="140"/>
        <v>Dave RukavinaPOLARIS INDUSTRIES</v>
      </c>
      <c r="G7986" s="150" t="str">
        <f t="shared" si="141"/>
        <v>Dave Rukavina</v>
      </c>
      <c r="H7986" s="149" t="s">
        <v>7409</v>
      </c>
      <c r="I7986">
        <v>40002591</v>
      </c>
      <c r="L7986" t="s">
        <v>16433</v>
      </c>
      <c r="M7986" t="s">
        <v>12976</v>
      </c>
      <c r="O7986">
        <v>47200</v>
      </c>
      <c r="P7986" t="s">
        <v>16434</v>
      </c>
      <c r="Q7986" t="s">
        <v>12415</v>
      </c>
      <c r="R7986" t="s">
        <v>12416</v>
      </c>
      <c r="S7986" t="s">
        <v>16435</v>
      </c>
      <c r="U7986" t="s">
        <v>12418</v>
      </c>
      <c r="W7986">
        <v>11</v>
      </c>
      <c r="X7986">
        <v>1</v>
      </c>
      <c r="Y7986" t="s">
        <v>12419</v>
      </c>
      <c r="Z7986" t="s">
        <v>12420</v>
      </c>
      <c r="AA7986" t="s">
        <v>12421</v>
      </c>
      <c r="AB7986" t="s">
        <v>12422</v>
      </c>
      <c r="AC7986">
        <v>2</v>
      </c>
      <c r="AD7986" s="123">
        <v>39111</v>
      </c>
      <c r="AE7986" t="s">
        <v>12423</v>
      </c>
      <c r="AG7986">
        <v>40002591</v>
      </c>
      <c r="AL7986" t="s">
        <v>12422</v>
      </c>
      <c r="AN7986">
        <v>2405321031</v>
      </c>
      <c r="AO7986">
        <v>16</v>
      </c>
      <c r="AP7986" t="s">
        <v>12424</v>
      </c>
      <c r="AQ7986" t="s">
        <v>11408</v>
      </c>
      <c r="AR7986">
        <v>4100</v>
      </c>
      <c r="AS7986" t="s">
        <v>12491</v>
      </c>
      <c r="AT7986">
        <v>0</v>
      </c>
      <c r="AV7986" t="s">
        <v>16436</v>
      </c>
      <c r="AW7986">
        <v>116100</v>
      </c>
    </row>
    <row r="7987" spans="1:49" x14ac:dyDescent="0.25">
      <c r="A7987">
        <v>4100</v>
      </c>
      <c r="B7987">
        <v>30040</v>
      </c>
      <c r="C7987">
        <v>4030</v>
      </c>
      <c r="D7987">
        <v>415</v>
      </c>
      <c r="E7987" s="124" t="s">
        <v>15996</v>
      </c>
      <c r="F7987" t="str">
        <f t="shared" si="140"/>
        <v>Dave RukavinaPRECISION IND. - KANSAS CITY, MO</v>
      </c>
      <c r="G7987" s="150" t="str">
        <f t="shared" si="141"/>
        <v>Dave Rukavina</v>
      </c>
      <c r="H7987" s="149" t="s">
        <v>7485</v>
      </c>
      <c r="I7987">
        <v>40001020</v>
      </c>
      <c r="L7987" t="s">
        <v>15294</v>
      </c>
      <c r="M7987" t="s">
        <v>15295</v>
      </c>
      <c r="O7987">
        <v>3377</v>
      </c>
      <c r="P7987" t="s">
        <v>16437</v>
      </c>
      <c r="Q7987" t="s">
        <v>12415</v>
      </c>
      <c r="R7987" t="s">
        <v>12416</v>
      </c>
      <c r="S7987" t="s">
        <v>16438</v>
      </c>
      <c r="U7987" t="s">
        <v>12418</v>
      </c>
      <c r="V7987">
        <v>210</v>
      </c>
      <c r="W7987">
        <v>11</v>
      </c>
      <c r="X7987">
        <v>2</v>
      </c>
      <c r="Y7987" t="s">
        <v>12419</v>
      </c>
      <c r="Z7987" t="s">
        <v>12420</v>
      </c>
      <c r="AA7987" t="s">
        <v>12421</v>
      </c>
      <c r="AB7987" t="s">
        <v>12422</v>
      </c>
      <c r="AC7987">
        <v>2</v>
      </c>
      <c r="AD7987" s="123">
        <v>39111</v>
      </c>
      <c r="AE7987" t="s">
        <v>12423</v>
      </c>
      <c r="AG7987">
        <v>40001020</v>
      </c>
      <c r="AL7987" t="s">
        <v>12422</v>
      </c>
      <c r="AN7987">
        <v>2805503001</v>
      </c>
      <c r="AO7987">
        <v>16</v>
      </c>
      <c r="AP7987" t="s">
        <v>12424</v>
      </c>
      <c r="AQ7987" t="s">
        <v>11408</v>
      </c>
      <c r="AR7987">
        <v>4100</v>
      </c>
      <c r="AS7987" t="s">
        <v>12491</v>
      </c>
      <c r="AT7987">
        <v>0</v>
      </c>
      <c r="AV7987" t="s">
        <v>13150</v>
      </c>
      <c r="AW7987">
        <v>116100</v>
      </c>
    </row>
    <row r="7988" spans="1:49" x14ac:dyDescent="0.25">
      <c r="A7988">
        <v>4100</v>
      </c>
      <c r="B7988">
        <v>30040</v>
      </c>
      <c r="C7988">
        <v>4030</v>
      </c>
      <c r="D7988">
        <v>415</v>
      </c>
      <c r="E7988" s="124" t="s">
        <v>15996</v>
      </c>
      <c r="F7988" t="str">
        <f t="shared" si="140"/>
        <v>Dave RukavinaPRECISION IND. - TULSA</v>
      </c>
      <c r="G7988" s="150" t="str">
        <f t="shared" si="141"/>
        <v>Dave Rukavina</v>
      </c>
      <c r="H7988" s="149" t="s">
        <v>7499</v>
      </c>
      <c r="I7988">
        <v>40001830</v>
      </c>
      <c r="J7988" t="s">
        <v>16439</v>
      </c>
      <c r="L7988" t="s">
        <v>15294</v>
      </c>
      <c r="M7988" t="s">
        <v>15295</v>
      </c>
      <c r="O7988">
        <v>3377</v>
      </c>
      <c r="P7988" t="s">
        <v>15754</v>
      </c>
      <c r="Q7988" t="s">
        <v>12415</v>
      </c>
      <c r="R7988" t="s">
        <v>12416</v>
      </c>
      <c r="S7988" t="s">
        <v>16440</v>
      </c>
      <c r="U7988" t="s">
        <v>12418</v>
      </c>
      <c r="V7988">
        <v>210</v>
      </c>
      <c r="W7988">
        <v>11</v>
      </c>
      <c r="X7988">
        <v>2</v>
      </c>
      <c r="Y7988" t="s">
        <v>12472</v>
      </c>
      <c r="Z7988" t="s">
        <v>12420</v>
      </c>
      <c r="AA7988" t="s">
        <v>12421</v>
      </c>
      <c r="AB7988" t="s">
        <v>12422</v>
      </c>
      <c r="AC7988">
        <v>2</v>
      </c>
      <c r="AD7988" s="123">
        <v>39111</v>
      </c>
      <c r="AE7988" t="s">
        <v>12423</v>
      </c>
      <c r="AG7988">
        <v>40001830</v>
      </c>
      <c r="AL7988" t="s">
        <v>12422</v>
      </c>
      <c r="AN7988">
        <v>2805503001</v>
      </c>
      <c r="AO7988">
        <v>16</v>
      </c>
      <c r="AP7988" t="s">
        <v>12424</v>
      </c>
      <c r="AQ7988" t="s">
        <v>11408</v>
      </c>
      <c r="AR7988">
        <v>4100</v>
      </c>
      <c r="AS7988" t="s">
        <v>12491</v>
      </c>
      <c r="AT7988">
        <v>2005</v>
      </c>
      <c r="AV7988" t="s">
        <v>13150</v>
      </c>
      <c r="AW7988">
        <v>116100</v>
      </c>
    </row>
    <row r="7989" spans="1:49" x14ac:dyDescent="0.25">
      <c r="A7989">
        <v>4100</v>
      </c>
      <c r="B7989">
        <v>30040</v>
      </c>
      <c r="C7989">
        <v>4030</v>
      </c>
      <c r="D7989">
        <v>415</v>
      </c>
      <c r="E7989" s="124" t="s">
        <v>15996</v>
      </c>
      <c r="F7989" t="str">
        <f t="shared" si="140"/>
        <v>Dave RukavinaPRECISION IND. (PELLA)</v>
      </c>
      <c r="G7989" s="150" t="str">
        <f t="shared" si="141"/>
        <v>Dave Rukavina</v>
      </c>
      <c r="H7989" s="149" t="s">
        <v>7514</v>
      </c>
      <c r="I7989">
        <v>40002238</v>
      </c>
      <c r="J7989" t="s">
        <v>15753</v>
      </c>
      <c r="K7989" t="s">
        <v>16441</v>
      </c>
      <c r="L7989" t="s">
        <v>15294</v>
      </c>
      <c r="M7989" t="s">
        <v>15295</v>
      </c>
      <c r="N7989" t="s">
        <v>15754</v>
      </c>
      <c r="Q7989" t="s">
        <v>12415</v>
      </c>
      <c r="R7989" t="s">
        <v>12416</v>
      </c>
      <c r="S7989" t="s">
        <v>16442</v>
      </c>
      <c r="U7989" t="s">
        <v>12418</v>
      </c>
      <c r="V7989">
        <v>210</v>
      </c>
      <c r="W7989">
        <v>11</v>
      </c>
      <c r="X7989">
        <v>2</v>
      </c>
      <c r="Y7989" t="s">
        <v>12472</v>
      </c>
      <c r="Z7989" t="s">
        <v>12420</v>
      </c>
      <c r="AA7989" t="s">
        <v>12421</v>
      </c>
      <c r="AB7989" t="s">
        <v>12422</v>
      </c>
      <c r="AC7989">
        <v>2</v>
      </c>
      <c r="AD7989" s="123">
        <v>39111</v>
      </c>
      <c r="AE7989" t="s">
        <v>12423</v>
      </c>
      <c r="AG7989">
        <v>40002238</v>
      </c>
      <c r="AL7989" t="s">
        <v>12422</v>
      </c>
      <c r="AN7989">
        <v>2805503001</v>
      </c>
      <c r="AO7989">
        <v>16</v>
      </c>
      <c r="AP7989" t="s">
        <v>12424</v>
      </c>
      <c r="AQ7989" t="s">
        <v>11408</v>
      </c>
      <c r="AR7989">
        <v>4100</v>
      </c>
      <c r="AS7989" t="s">
        <v>12491</v>
      </c>
      <c r="AT7989">
        <v>2005</v>
      </c>
      <c r="AV7989" t="s">
        <v>13150</v>
      </c>
      <c r="AW7989">
        <v>116100</v>
      </c>
    </row>
    <row r="7990" spans="1:49" x14ac:dyDescent="0.25">
      <c r="A7990">
        <v>4100</v>
      </c>
      <c r="B7990">
        <v>30040</v>
      </c>
      <c r="C7990">
        <v>4030</v>
      </c>
      <c r="D7990">
        <v>415</v>
      </c>
      <c r="E7990" s="124" t="s">
        <v>15996</v>
      </c>
      <c r="F7990" t="str">
        <f t="shared" si="140"/>
        <v>Dave RukavinaPRECISION, INC DBA PFI ALGONA</v>
      </c>
      <c r="G7990" s="150" t="str">
        <f t="shared" si="141"/>
        <v>Dave Rukavina</v>
      </c>
      <c r="H7990" s="149" t="s">
        <v>7530</v>
      </c>
      <c r="I7990">
        <v>40005210</v>
      </c>
      <c r="K7990" t="s">
        <v>16443</v>
      </c>
      <c r="L7990" t="s">
        <v>16444</v>
      </c>
      <c r="M7990" t="s">
        <v>12981</v>
      </c>
      <c r="N7990">
        <v>50511</v>
      </c>
      <c r="Q7990" t="s">
        <v>12415</v>
      </c>
      <c r="R7990" t="s">
        <v>12416</v>
      </c>
      <c r="S7990" t="s">
        <v>16445</v>
      </c>
      <c r="U7990" t="s">
        <v>12418</v>
      </c>
      <c r="W7990">
        <v>11</v>
      </c>
      <c r="X7990">
        <v>0</v>
      </c>
      <c r="Y7990" t="s">
        <v>12419</v>
      </c>
      <c r="Z7990" t="s">
        <v>12420</v>
      </c>
      <c r="AA7990" t="s">
        <v>12429</v>
      </c>
      <c r="AB7990" t="s">
        <v>12422</v>
      </c>
      <c r="AC7990">
        <v>2</v>
      </c>
      <c r="AD7990" s="123">
        <v>39336</v>
      </c>
      <c r="AE7990" t="s">
        <v>12538</v>
      </c>
      <c r="AG7990">
        <v>40005210</v>
      </c>
      <c r="AL7990" t="s">
        <v>12422</v>
      </c>
      <c r="AN7990">
        <v>1610900201</v>
      </c>
      <c r="AO7990">
        <v>16</v>
      </c>
      <c r="AP7990" t="s">
        <v>12424</v>
      </c>
      <c r="AQ7990" t="s">
        <v>11408</v>
      </c>
      <c r="AR7990">
        <v>4100</v>
      </c>
      <c r="AT7990">
        <v>0</v>
      </c>
      <c r="AV7990" t="s">
        <v>16446</v>
      </c>
      <c r="AW7990">
        <v>116100</v>
      </c>
    </row>
    <row r="7991" spans="1:49" x14ac:dyDescent="0.25">
      <c r="A7991">
        <v>4100</v>
      </c>
      <c r="B7991">
        <v>30040</v>
      </c>
      <c r="C7991">
        <v>4030</v>
      </c>
      <c r="D7991">
        <v>415</v>
      </c>
      <c r="E7991" s="124" t="s">
        <v>15996</v>
      </c>
      <c r="F7991" t="str">
        <f t="shared" si="140"/>
        <v>Dave RukavinaPRECO INDUSTRIES, INC.</v>
      </c>
      <c r="G7991" s="150" t="str">
        <f t="shared" si="141"/>
        <v>Dave Rukavina</v>
      </c>
      <c r="H7991" s="149" t="s">
        <v>7533</v>
      </c>
      <c r="I7991">
        <v>40001712</v>
      </c>
      <c r="K7991" t="s">
        <v>16447</v>
      </c>
      <c r="L7991" t="s">
        <v>16290</v>
      </c>
      <c r="M7991" t="s">
        <v>13999</v>
      </c>
      <c r="N7991" t="s">
        <v>16448</v>
      </c>
      <c r="Q7991" t="s">
        <v>12415</v>
      </c>
      <c r="R7991" t="s">
        <v>12416</v>
      </c>
      <c r="S7991" t="s">
        <v>16449</v>
      </c>
      <c r="U7991" t="s">
        <v>12418</v>
      </c>
      <c r="W7991">
        <v>11</v>
      </c>
      <c r="X7991">
        <v>0</v>
      </c>
      <c r="Y7991" t="s">
        <v>12419</v>
      </c>
      <c r="Z7991" t="s">
        <v>12420</v>
      </c>
      <c r="AA7991" t="s">
        <v>12421</v>
      </c>
      <c r="AB7991" t="s">
        <v>12422</v>
      </c>
      <c r="AC7991">
        <v>2</v>
      </c>
      <c r="AD7991" s="123">
        <v>39111</v>
      </c>
      <c r="AE7991" t="s">
        <v>12423</v>
      </c>
      <c r="AG7991">
        <v>40001712</v>
      </c>
      <c r="AL7991" t="s">
        <v>12422</v>
      </c>
      <c r="AN7991">
        <v>1709109001</v>
      </c>
      <c r="AO7991">
        <v>16</v>
      </c>
      <c r="AP7991" t="s">
        <v>12424</v>
      </c>
      <c r="AQ7991" t="s">
        <v>11408</v>
      </c>
      <c r="AR7991">
        <v>4100</v>
      </c>
      <c r="AT7991">
        <v>0</v>
      </c>
      <c r="AV7991" t="s">
        <v>16450</v>
      </c>
      <c r="AW7991">
        <v>116100</v>
      </c>
    </row>
    <row r="7992" spans="1:49" x14ac:dyDescent="0.25">
      <c r="A7992">
        <v>4100</v>
      </c>
      <c r="B7992">
        <v>30040</v>
      </c>
      <c r="C7992">
        <v>4030</v>
      </c>
      <c r="D7992">
        <v>415</v>
      </c>
      <c r="E7992" s="124" t="s">
        <v>15996</v>
      </c>
      <c r="F7992" t="str">
        <f t="shared" si="140"/>
        <v>Dave RukavinaPRIORITY ONE FITNESS</v>
      </c>
      <c r="G7992" s="150" t="str">
        <f t="shared" si="141"/>
        <v>Dave Rukavina</v>
      </c>
      <c r="H7992" s="149" t="s">
        <v>7571</v>
      </c>
      <c r="I7992">
        <v>40001655</v>
      </c>
      <c r="K7992" t="s">
        <v>16451</v>
      </c>
      <c r="L7992" t="s">
        <v>15294</v>
      </c>
      <c r="M7992" t="s">
        <v>15295</v>
      </c>
      <c r="N7992" t="s">
        <v>16452</v>
      </c>
      <c r="Q7992" t="s">
        <v>12415</v>
      </c>
      <c r="R7992" t="s">
        <v>12416</v>
      </c>
      <c r="S7992" t="s">
        <v>16453</v>
      </c>
      <c r="U7992" t="s">
        <v>12418</v>
      </c>
      <c r="W7992">
        <v>11</v>
      </c>
      <c r="X7992">
        <v>0</v>
      </c>
      <c r="Y7992" t="s">
        <v>12419</v>
      </c>
      <c r="Z7992" t="s">
        <v>12420</v>
      </c>
      <c r="AA7992" t="s">
        <v>12421</v>
      </c>
      <c r="AB7992" t="s">
        <v>12422</v>
      </c>
      <c r="AC7992">
        <v>2</v>
      </c>
      <c r="AD7992" s="123">
        <v>39111</v>
      </c>
      <c r="AE7992" t="s">
        <v>12423</v>
      </c>
      <c r="AG7992">
        <v>40001655</v>
      </c>
      <c r="AL7992" t="s">
        <v>12422</v>
      </c>
      <c r="AN7992">
        <v>2805503001</v>
      </c>
      <c r="AO7992">
        <v>16</v>
      </c>
      <c r="AP7992" t="s">
        <v>12424</v>
      </c>
      <c r="AQ7992" t="s">
        <v>11408</v>
      </c>
      <c r="AR7992">
        <v>4100</v>
      </c>
      <c r="AS7992" t="s">
        <v>12491</v>
      </c>
      <c r="AT7992">
        <v>0</v>
      </c>
      <c r="AV7992" t="s">
        <v>16454</v>
      </c>
      <c r="AW7992">
        <v>116100</v>
      </c>
    </row>
    <row r="7993" spans="1:49" x14ac:dyDescent="0.25">
      <c r="A7993">
        <v>4100</v>
      </c>
      <c r="B7993">
        <v>30040</v>
      </c>
      <c r="C7993">
        <v>4030</v>
      </c>
      <c r="E7993" s="124" t="s">
        <v>15996</v>
      </c>
      <c r="F7993" t="str">
        <f t="shared" si="140"/>
        <v>Dave RukavinaPRODUCTS FOR PROGRESS INC</v>
      </c>
      <c r="G7993" s="150" t="str">
        <f t="shared" si="141"/>
        <v>Dave Rukavina</v>
      </c>
      <c r="H7993" s="149" t="s">
        <v>7603</v>
      </c>
      <c r="I7993">
        <v>40008902</v>
      </c>
      <c r="K7993" t="s">
        <v>16455</v>
      </c>
      <c r="L7993" t="s">
        <v>16456</v>
      </c>
      <c r="M7993" t="s">
        <v>13999</v>
      </c>
      <c r="N7993">
        <v>66216</v>
      </c>
      <c r="Q7993" t="s">
        <v>12415</v>
      </c>
      <c r="R7993" t="s">
        <v>12416</v>
      </c>
      <c r="S7993" t="s">
        <v>16457</v>
      </c>
      <c r="U7993" t="s">
        <v>12418</v>
      </c>
      <c r="W7993">
        <v>11</v>
      </c>
      <c r="X7993">
        <v>2</v>
      </c>
      <c r="Y7993" t="s">
        <v>12419</v>
      </c>
      <c r="Z7993" t="s">
        <v>12420</v>
      </c>
      <c r="AA7993" t="s">
        <v>12485</v>
      </c>
      <c r="AB7993" t="s">
        <v>12430</v>
      </c>
      <c r="AC7993">
        <v>2</v>
      </c>
      <c r="AD7993" s="123">
        <v>44034</v>
      </c>
      <c r="AE7993" t="s">
        <v>12528</v>
      </c>
      <c r="AG7993">
        <v>40008902</v>
      </c>
      <c r="AL7993" t="s">
        <v>12430</v>
      </c>
      <c r="AN7993">
        <v>1709125061</v>
      </c>
      <c r="AP7993" t="s">
        <v>12424</v>
      </c>
      <c r="AQ7993" t="s">
        <v>11408</v>
      </c>
      <c r="AR7993">
        <v>4100</v>
      </c>
      <c r="AT7993">
        <v>0</v>
      </c>
      <c r="AV7993" t="s">
        <v>16458</v>
      </c>
      <c r="AW7993">
        <v>116100</v>
      </c>
    </row>
    <row r="7994" spans="1:49" x14ac:dyDescent="0.25">
      <c r="A7994">
        <v>4100</v>
      </c>
      <c r="B7994">
        <v>30040</v>
      </c>
      <c r="C7994">
        <v>4030</v>
      </c>
      <c r="D7994">
        <v>415</v>
      </c>
      <c r="E7994" s="124" t="s">
        <v>15996</v>
      </c>
      <c r="F7994" t="str">
        <f t="shared" si="140"/>
        <v>Dave RukavinaPROSPECT QUOTE AND N/C TEST</v>
      </c>
      <c r="G7994" s="150" t="str">
        <f t="shared" si="141"/>
        <v>Dave Rukavina</v>
      </c>
      <c r="H7994" s="149" t="s">
        <v>7645</v>
      </c>
      <c r="I7994">
        <v>40404030</v>
      </c>
      <c r="K7994" t="s">
        <v>13167</v>
      </c>
      <c r="L7994" t="s">
        <v>13168</v>
      </c>
      <c r="M7994" t="s">
        <v>13169</v>
      </c>
      <c r="N7994">
        <v>28078</v>
      </c>
      <c r="Q7994" t="s">
        <v>12415</v>
      </c>
      <c r="R7994" t="s">
        <v>12416</v>
      </c>
      <c r="S7994" t="s">
        <v>13170</v>
      </c>
      <c r="U7994" t="s">
        <v>12418</v>
      </c>
      <c r="W7994">
        <v>11</v>
      </c>
      <c r="X7994">
        <v>1</v>
      </c>
      <c r="Y7994" t="s">
        <v>12419</v>
      </c>
      <c r="Z7994" t="s">
        <v>12420</v>
      </c>
      <c r="AA7994" t="s">
        <v>12429</v>
      </c>
      <c r="AB7994" t="s">
        <v>12422</v>
      </c>
      <c r="AC7994">
        <v>2</v>
      </c>
      <c r="AD7994" s="123">
        <v>41578</v>
      </c>
      <c r="AE7994" t="s">
        <v>12431</v>
      </c>
      <c r="AG7994">
        <v>40404030</v>
      </c>
      <c r="AL7994" t="s">
        <v>12422</v>
      </c>
      <c r="AN7994">
        <v>3411915001</v>
      </c>
      <c r="AO7994">
        <v>16</v>
      </c>
      <c r="AP7994" t="s">
        <v>12424</v>
      </c>
      <c r="AQ7994" t="s">
        <v>11408</v>
      </c>
      <c r="AR7994">
        <v>4100</v>
      </c>
      <c r="AT7994">
        <v>0</v>
      </c>
      <c r="AV7994" t="s">
        <v>13171</v>
      </c>
      <c r="AW7994">
        <v>116100</v>
      </c>
    </row>
    <row r="7995" spans="1:49" x14ac:dyDescent="0.25">
      <c r="A7995">
        <v>4100</v>
      </c>
      <c r="B7995">
        <v>30040</v>
      </c>
      <c r="C7995">
        <v>4030</v>
      </c>
      <c r="D7995">
        <v>415</v>
      </c>
      <c r="E7995" s="124" t="s">
        <v>15996</v>
      </c>
      <c r="F7995" t="str">
        <f t="shared" si="140"/>
        <v>Dave RukavinaPSI GROUP INC.</v>
      </c>
      <c r="G7995" s="150" t="str">
        <f t="shared" si="141"/>
        <v>Dave Rukavina</v>
      </c>
      <c r="H7995" s="149" t="s">
        <v>7657</v>
      </c>
      <c r="I7995">
        <v>40002524</v>
      </c>
      <c r="J7995" t="s">
        <v>16459</v>
      </c>
      <c r="K7995" t="s">
        <v>16460</v>
      </c>
      <c r="L7995" t="s">
        <v>15294</v>
      </c>
      <c r="M7995" t="s">
        <v>15295</v>
      </c>
      <c r="N7995">
        <v>68127</v>
      </c>
      <c r="Q7995" t="s">
        <v>12415</v>
      </c>
      <c r="R7995" t="s">
        <v>12416</v>
      </c>
      <c r="S7995" t="s">
        <v>16461</v>
      </c>
      <c r="U7995" t="s">
        <v>12418</v>
      </c>
      <c r="W7995">
        <v>11</v>
      </c>
      <c r="X7995">
        <v>1</v>
      </c>
      <c r="Y7995" t="s">
        <v>12419</v>
      </c>
      <c r="Z7995" t="s">
        <v>12420</v>
      </c>
      <c r="AA7995" t="s">
        <v>12421</v>
      </c>
      <c r="AB7995" t="s">
        <v>12422</v>
      </c>
      <c r="AC7995">
        <v>2</v>
      </c>
      <c r="AD7995" s="123">
        <v>39111</v>
      </c>
      <c r="AE7995" t="s">
        <v>12423</v>
      </c>
      <c r="AG7995">
        <v>40002524</v>
      </c>
      <c r="AL7995" t="s">
        <v>12422</v>
      </c>
      <c r="AN7995">
        <v>2805503001</v>
      </c>
      <c r="AO7995">
        <v>16</v>
      </c>
      <c r="AP7995" t="s">
        <v>12424</v>
      </c>
      <c r="AQ7995" t="s">
        <v>11408</v>
      </c>
      <c r="AR7995">
        <v>4100</v>
      </c>
      <c r="AS7995" t="s">
        <v>12491</v>
      </c>
      <c r="AT7995">
        <v>2005</v>
      </c>
      <c r="AV7995" t="s">
        <v>16462</v>
      </c>
      <c r="AW7995">
        <v>116100</v>
      </c>
    </row>
    <row r="7996" spans="1:49" x14ac:dyDescent="0.25">
      <c r="A7996">
        <v>4100</v>
      </c>
      <c r="B7996">
        <v>30040</v>
      </c>
      <c r="C7996">
        <v>4030</v>
      </c>
      <c r="D7996">
        <v>415</v>
      </c>
      <c r="E7996" s="124" t="s">
        <v>15996</v>
      </c>
      <c r="F7996" t="str">
        <f t="shared" si="140"/>
        <v>Dave RukavinaQUAD GRAPHICS INC. - OMAHA</v>
      </c>
      <c r="G7996" s="150" t="str">
        <f t="shared" si="141"/>
        <v>Dave Rukavina</v>
      </c>
      <c r="H7996" s="149" t="s">
        <v>7704</v>
      </c>
      <c r="I7996">
        <v>40007925</v>
      </c>
      <c r="J7996" t="s">
        <v>15091</v>
      </c>
      <c r="K7996" t="s">
        <v>15092</v>
      </c>
      <c r="L7996" t="s">
        <v>15093</v>
      </c>
      <c r="M7996" t="s">
        <v>14186</v>
      </c>
      <c r="N7996" t="s">
        <v>15771</v>
      </c>
      <c r="Q7996" t="s">
        <v>12415</v>
      </c>
      <c r="R7996" t="s">
        <v>12416</v>
      </c>
      <c r="S7996" t="s">
        <v>15094</v>
      </c>
      <c r="U7996" t="s">
        <v>12418</v>
      </c>
      <c r="V7996">
        <v>171</v>
      </c>
      <c r="W7996">
        <v>11</v>
      </c>
      <c r="X7996">
        <v>1</v>
      </c>
      <c r="Y7996" t="s">
        <v>12472</v>
      </c>
      <c r="Z7996" t="s">
        <v>12420</v>
      </c>
      <c r="AA7996" t="s">
        <v>15095</v>
      </c>
      <c r="AB7996" t="s">
        <v>12473</v>
      </c>
      <c r="AC7996">
        <v>2</v>
      </c>
      <c r="AD7996" s="123">
        <v>42632</v>
      </c>
      <c r="AE7996" t="s">
        <v>12431</v>
      </c>
      <c r="AG7996">
        <v>40007925</v>
      </c>
      <c r="AL7996" t="s">
        <v>12473</v>
      </c>
      <c r="AN7996">
        <v>5013313401</v>
      </c>
      <c r="AO7996">
        <v>16</v>
      </c>
      <c r="AP7996" t="s">
        <v>12424</v>
      </c>
      <c r="AQ7996" t="s">
        <v>11408</v>
      </c>
      <c r="AR7996">
        <v>4100</v>
      </c>
      <c r="AT7996">
        <v>0</v>
      </c>
      <c r="AV7996" t="s">
        <v>15096</v>
      </c>
      <c r="AW7996">
        <v>116100</v>
      </c>
    </row>
    <row r="7997" spans="1:49" x14ac:dyDescent="0.25">
      <c r="A7997">
        <v>4100</v>
      </c>
      <c r="B7997">
        <v>30040</v>
      </c>
      <c r="C7997">
        <v>4030</v>
      </c>
      <c r="D7997">
        <v>415</v>
      </c>
      <c r="E7997" s="124" t="s">
        <v>15996</v>
      </c>
      <c r="F7997" t="str">
        <f t="shared" si="140"/>
        <v>Dave RukavinaQUBIQA US INC</v>
      </c>
      <c r="G7997" s="150" t="str">
        <f t="shared" si="141"/>
        <v>Dave Rukavina</v>
      </c>
      <c r="H7997" s="149" t="s">
        <v>7745</v>
      </c>
      <c r="I7997">
        <v>40008230</v>
      </c>
      <c r="K7997" t="s">
        <v>16463</v>
      </c>
      <c r="L7997" t="s">
        <v>16254</v>
      </c>
      <c r="M7997" t="s">
        <v>13999</v>
      </c>
      <c r="N7997">
        <v>66062</v>
      </c>
      <c r="Q7997" t="s">
        <v>12415</v>
      </c>
      <c r="R7997" t="s">
        <v>12416</v>
      </c>
      <c r="S7997" t="s">
        <v>16464</v>
      </c>
      <c r="U7997" t="s">
        <v>12418</v>
      </c>
      <c r="W7997">
        <v>11</v>
      </c>
      <c r="X7997">
        <v>0</v>
      </c>
      <c r="Y7997" t="s">
        <v>12419</v>
      </c>
      <c r="Z7997" t="s">
        <v>12420</v>
      </c>
      <c r="AA7997" t="s">
        <v>12429</v>
      </c>
      <c r="AB7997" t="s">
        <v>14028</v>
      </c>
      <c r="AC7997">
        <v>2</v>
      </c>
      <c r="AD7997" s="123">
        <v>43019</v>
      </c>
      <c r="AE7997" t="s">
        <v>12431</v>
      </c>
      <c r="AG7997">
        <v>40008230</v>
      </c>
      <c r="AL7997" t="s">
        <v>14028</v>
      </c>
      <c r="AN7997">
        <v>1709106401</v>
      </c>
      <c r="AO7997">
        <v>16</v>
      </c>
      <c r="AP7997" t="s">
        <v>12424</v>
      </c>
      <c r="AQ7997" t="s">
        <v>11408</v>
      </c>
      <c r="AR7997">
        <v>4100</v>
      </c>
      <c r="AT7997">
        <v>0</v>
      </c>
      <c r="AV7997" t="s">
        <v>16465</v>
      </c>
      <c r="AW7997">
        <v>116100</v>
      </c>
    </row>
    <row r="7998" spans="1:49" x14ac:dyDescent="0.25">
      <c r="A7998">
        <v>4100</v>
      </c>
      <c r="B7998">
        <v>30040</v>
      </c>
      <c r="C7998">
        <v>4030</v>
      </c>
      <c r="D7998">
        <v>415</v>
      </c>
      <c r="E7998" s="124" t="s">
        <v>15996</v>
      </c>
      <c r="F7998" t="str">
        <f t="shared" si="140"/>
        <v>Dave RukavinaR.R. DONNELLEY - TOPS</v>
      </c>
      <c r="G7998" s="150" t="str">
        <f t="shared" si="141"/>
        <v>Dave Rukavina</v>
      </c>
      <c r="H7998" s="149" t="s">
        <v>7786</v>
      </c>
      <c r="I7998">
        <v>40002563</v>
      </c>
      <c r="K7998" t="s">
        <v>16466</v>
      </c>
      <c r="L7998" t="s">
        <v>16467</v>
      </c>
      <c r="M7998" t="s">
        <v>12981</v>
      </c>
      <c r="N7998" t="s">
        <v>16468</v>
      </c>
      <c r="Q7998" t="s">
        <v>12415</v>
      </c>
      <c r="R7998" t="s">
        <v>12416</v>
      </c>
      <c r="S7998" t="s">
        <v>16469</v>
      </c>
      <c r="U7998" t="s">
        <v>12418</v>
      </c>
      <c r="V7998">
        <v>212</v>
      </c>
      <c r="W7998">
        <v>11</v>
      </c>
      <c r="X7998">
        <v>1</v>
      </c>
      <c r="Y7998" t="s">
        <v>12472</v>
      </c>
      <c r="Z7998" t="s">
        <v>12420</v>
      </c>
      <c r="AA7998" t="s">
        <v>12421</v>
      </c>
      <c r="AB7998" t="s">
        <v>12422</v>
      </c>
      <c r="AC7998">
        <v>2</v>
      </c>
      <c r="AD7998" s="123">
        <v>39111</v>
      </c>
      <c r="AE7998" t="s">
        <v>12423</v>
      </c>
      <c r="AG7998">
        <v>40002563</v>
      </c>
      <c r="AL7998" t="s">
        <v>12422</v>
      </c>
      <c r="AN7998">
        <v>1613107401</v>
      </c>
      <c r="AO7998">
        <v>16</v>
      </c>
      <c r="AP7998" t="s">
        <v>12424</v>
      </c>
      <c r="AQ7998" t="s">
        <v>11408</v>
      </c>
      <c r="AR7998">
        <v>4100</v>
      </c>
      <c r="AT7998">
        <v>0</v>
      </c>
      <c r="AV7998" t="s">
        <v>16470</v>
      </c>
      <c r="AW7998">
        <v>116100</v>
      </c>
    </row>
    <row r="7999" spans="1:49" x14ac:dyDescent="0.25">
      <c r="A7999">
        <v>4100</v>
      </c>
      <c r="B7999">
        <v>30040</v>
      </c>
      <c r="C7999">
        <v>4030</v>
      </c>
      <c r="D7999">
        <v>415</v>
      </c>
      <c r="E7999" s="124" t="s">
        <v>15996</v>
      </c>
      <c r="F7999" t="str">
        <f t="shared" si="140"/>
        <v>Dave RukavinaRGA-SPRINGFIELD, MO</v>
      </c>
      <c r="G7999" s="150" t="str">
        <f t="shared" si="141"/>
        <v>Dave Rukavina</v>
      </c>
      <c r="H7999" s="149" t="s">
        <v>7927</v>
      </c>
      <c r="I7999">
        <v>40007308</v>
      </c>
      <c r="K7999" t="s">
        <v>16471</v>
      </c>
      <c r="L7999" t="s">
        <v>16472</v>
      </c>
      <c r="M7999" t="s">
        <v>15941</v>
      </c>
      <c r="N7999">
        <v>72114</v>
      </c>
      <c r="Q7999" t="s">
        <v>12415</v>
      </c>
      <c r="R7999" t="s">
        <v>12416</v>
      </c>
      <c r="S7999" t="s">
        <v>16473</v>
      </c>
      <c r="U7999" t="s">
        <v>12418</v>
      </c>
      <c r="W7999">
        <v>11</v>
      </c>
      <c r="X7999">
        <v>2</v>
      </c>
      <c r="Y7999" t="s">
        <v>12419</v>
      </c>
      <c r="Z7999" t="s">
        <v>12420</v>
      </c>
      <c r="AA7999" t="s">
        <v>14498</v>
      </c>
      <c r="AB7999" t="s">
        <v>12422</v>
      </c>
      <c r="AC7999">
        <v>2</v>
      </c>
      <c r="AD7999" s="123">
        <v>41715</v>
      </c>
      <c r="AE7999" t="s">
        <v>12431</v>
      </c>
      <c r="AG7999">
        <v>40007308</v>
      </c>
      <c r="AL7999" t="s">
        <v>12422</v>
      </c>
      <c r="AN7999">
        <v>411904301</v>
      </c>
      <c r="AO7999">
        <v>16</v>
      </c>
      <c r="AP7999" t="s">
        <v>12424</v>
      </c>
      <c r="AQ7999" t="s">
        <v>11408</v>
      </c>
      <c r="AR7999">
        <v>4100</v>
      </c>
      <c r="AT7999">
        <v>0</v>
      </c>
      <c r="AV7999" t="s">
        <v>16474</v>
      </c>
      <c r="AW7999">
        <v>116100</v>
      </c>
    </row>
    <row r="8000" spans="1:49" x14ac:dyDescent="0.25">
      <c r="A8000">
        <v>4100</v>
      </c>
      <c r="B8000">
        <v>30040</v>
      </c>
      <c r="C8000">
        <v>4030</v>
      </c>
      <c r="D8000">
        <v>415</v>
      </c>
      <c r="E8000" s="124" t="s">
        <v>15996</v>
      </c>
      <c r="F8000" t="str">
        <f t="shared" si="140"/>
        <v>Dave RukavinaRMF STEEL PRODUCTS CO</v>
      </c>
      <c r="G8000" s="150" t="str">
        <f t="shared" si="141"/>
        <v>Dave Rukavina</v>
      </c>
      <c r="H8000" s="149" t="s">
        <v>7984</v>
      </c>
      <c r="I8000">
        <v>40001996</v>
      </c>
      <c r="K8000" t="s">
        <v>16475</v>
      </c>
      <c r="L8000" t="s">
        <v>16476</v>
      </c>
      <c r="M8000" t="s">
        <v>13327</v>
      </c>
      <c r="N8000" t="s">
        <v>16477</v>
      </c>
      <c r="Q8000" t="s">
        <v>12415</v>
      </c>
      <c r="R8000" t="s">
        <v>12416</v>
      </c>
      <c r="S8000" t="s">
        <v>16478</v>
      </c>
      <c r="U8000" t="s">
        <v>12418</v>
      </c>
      <c r="W8000">
        <v>11</v>
      </c>
      <c r="X8000">
        <v>0</v>
      </c>
      <c r="Y8000" t="s">
        <v>12419</v>
      </c>
      <c r="Z8000" t="s">
        <v>12420</v>
      </c>
      <c r="AA8000" t="s">
        <v>12421</v>
      </c>
      <c r="AB8000" t="s">
        <v>12422</v>
      </c>
      <c r="AC8000">
        <v>2</v>
      </c>
      <c r="AD8000" s="123">
        <v>39111</v>
      </c>
      <c r="AE8000" t="s">
        <v>12423</v>
      </c>
      <c r="AG8000">
        <v>40001996</v>
      </c>
      <c r="AL8000" t="s">
        <v>12422</v>
      </c>
      <c r="AN8000">
        <v>2609505501</v>
      </c>
      <c r="AO8000">
        <v>16</v>
      </c>
      <c r="AP8000" t="s">
        <v>12424</v>
      </c>
      <c r="AQ8000" t="s">
        <v>11408</v>
      </c>
      <c r="AR8000">
        <v>4100</v>
      </c>
      <c r="AS8000" t="s">
        <v>12491</v>
      </c>
      <c r="AT8000">
        <v>0</v>
      </c>
      <c r="AV8000" t="s">
        <v>16479</v>
      </c>
      <c r="AW8000">
        <v>116100</v>
      </c>
    </row>
    <row r="8001" spans="1:49" x14ac:dyDescent="0.25">
      <c r="A8001">
        <v>4100</v>
      </c>
      <c r="B8001">
        <v>30040</v>
      </c>
      <c r="C8001">
        <v>4030</v>
      </c>
      <c r="D8001">
        <v>415</v>
      </c>
      <c r="E8001" s="124" t="s">
        <v>15996</v>
      </c>
      <c r="F8001" t="str">
        <f t="shared" si="140"/>
        <v>Dave RukavinaRMH SYSTEMS</v>
      </c>
      <c r="G8001" s="150" t="str">
        <f t="shared" si="141"/>
        <v>Dave Rukavina</v>
      </c>
      <c r="H8001" s="149" t="s">
        <v>7986</v>
      </c>
      <c r="I8001">
        <v>40007452</v>
      </c>
      <c r="K8001" t="s">
        <v>16480</v>
      </c>
      <c r="L8001" t="s">
        <v>16481</v>
      </c>
      <c r="M8001" t="s">
        <v>12981</v>
      </c>
      <c r="N8001">
        <v>50263</v>
      </c>
      <c r="Q8001" t="s">
        <v>12415</v>
      </c>
      <c r="R8001" t="s">
        <v>12416</v>
      </c>
      <c r="S8001" t="s">
        <v>16482</v>
      </c>
      <c r="U8001" t="s">
        <v>12418</v>
      </c>
      <c r="W8001">
        <v>11</v>
      </c>
      <c r="X8001">
        <v>0</v>
      </c>
      <c r="Y8001" t="s">
        <v>12419</v>
      </c>
      <c r="Z8001" t="s">
        <v>12420</v>
      </c>
      <c r="AA8001" t="s">
        <v>14498</v>
      </c>
      <c r="AB8001" t="s">
        <v>12422</v>
      </c>
      <c r="AC8001">
        <v>2</v>
      </c>
      <c r="AD8001" s="123">
        <v>41949</v>
      </c>
      <c r="AE8001" t="s">
        <v>12431</v>
      </c>
      <c r="AG8001">
        <v>40007452</v>
      </c>
      <c r="AL8001" t="s">
        <v>12422</v>
      </c>
      <c r="AN8001">
        <v>1604924691</v>
      </c>
      <c r="AO8001">
        <v>16</v>
      </c>
      <c r="AP8001" t="s">
        <v>12424</v>
      </c>
      <c r="AQ8001" t="s">
        <v>11408</v>
      </c>
      <c r="AR8001">
        <v>4100</v>
      </c>
      <c r="AT8001">
        <v>0</v>
      </c>
      <c r="AV8001" t="s">
        <v>16483</v>
      </c>
      <c r="AW8001">
        <v>116100</v>
      </c>
    </row>
    <row r="8002" spans="1:49" x14ac:dyDescent="0.25">
      <c r="A8002">
        <v>4100</v>
      </c>
      <c r="B8002">
        <v>30040</v>
      </c>
      <c r="C8002">
        <v>4030</v>
      </c>
      <c r="D8002">
        <v>415</v>
      </c>
      <c r="E8002" s="124" t="s">
        <v>15996</v>
      </c>
      <c r="F8002" t="str">
        <f t="shared" si="140"/>
        <v>Dave RukavinaROBERTSON EQUIPMENT COMPANY, INC.</v>
      </c>
      <c r="G8002" s="150" t="str">
        <f t="shared" si="141"/>
        <v>Dave Rukavina</v>
      </c>
      <c r="H8002" s="149" t="s">
        <v>8001</v>
      </c>
      <c r="I8002">
        <v>40002684</v>
      </c>
      <c r="K8002" t="s">
        <v>16484</v>
      </c>
      <c r="L8002" t="s">
        <v>16211</v>
      </c>
      <c r="M8002" t="s">
        <v>13327</v>
      </c>
      <c r="N8002">
        <v>64801</v>
      </c>
      <c r="Q8002" t="s">
        <v>12415</v>
      </c>
      <c r="R8002" t="s">
        <v>12416</v>
      </c>
      <c r="S8002" t="s">
        <v>16485</v>
      </c>
      <c r="U8002" t="s">
        <v>12418</v>
      </c>
      <c r="W8002">
        <v>11</v>
      </c>
      <c r="X8002">
        <v>1</v>
      </c>
      <c r="Y8002" t="s">
        <v>12472</v>
      </c>
      <c r="Z8002" t="s">
        <v>12420</v>
      </c>
      <c r="AA8002" t="s">
        <v>12421</v>
      </c>
      <c r="AB8002" t="s">
        <v>12422</v>
      </c>
      <c r="AC8002">
        <v>2</v>
      </c>
      <c r="AD8002" s="123">
        <v>39111</v>
      </c>
      <c r="AE8002" t="s">
        <v>12423</v>
      </c>
      <c r="AG8002">
        <v>40002684</v>
      </c>
      <c r="AL8002" t="s">
        <v>12422</v>
      </c>
      <c r="AN8002">
        <v>2609706801</v>
      </c>
      <c r="AO8002">
        <v>16</v>
      </c>
      <c r="AP8002" t="s">
        <v>12424</v>
      </c>
      <c r="AQ8002" t="s">
        <v>11408</v>
      </c>
      <c r="AR8002">
        <v>4100</v>
      </c>
      <c r="AS8002" t="s">
        <v>12491</v>
      </c>
      <c r="AT8002">
        <v>0</v>
      </c>
      <c r="AV8002" t="s">
        <v>16486</v>
      </c>
      <c r="AW8002">
        <v>116100</v>
      </c>
    </row>
    <row r="8003" spans="1:49" x14ac:dyDescent="0.25">
      <c r="A8003">
        <v>4100</v>
      </c>
      <c r="B8003">
        <v>30040</v>
      </c>
      <c r="C8003">
        <v>4030</v>
      </c>
      <c r="D8003">
        <v>415</v>
      </c>
      <c r="E8003" s="124" t="s">
        <v>15996</v>
      </c>
      <c r="F8003" t="str">
        <f t="shared" ref="F8003:F8066" si="142">CONCATENATE(G8003, H8003)</f>
        <v>Dave RukavinaROYAL PRESS PARTS,INC</v>
      </c>
      <c r="G8003" s="150" t="str">
        <f t="shared" si="141"/>
        <v>Dave Rukavina</v>
      </c>
      <c r="H8003" s="149" t="s">
        <v>8064</v>
      </c>
      <c r="I8003">
        <v>40002478</v>
      </c>
      <c r="K8003" t="s">
        <v>16487</v>
      </c>
      <c r="L8003" t="s">
        <v>16488</v>
      </c>
      <c r="M8003" t="s">
        <v>13327</v>
      </c>
      <c r="N8003" t="s">
        <v>16489</v>
      </c>
      <c r="Q8003" t="s">
        <v>12415</v>
      </c>
      <c r="R8003" t="s">
        <v>12416</v>
      </c>
      <c r="S8003" t="s">
        <v>16485</v>
      </c>
      <c r="U8003" t="s">
        <v>12418</v>
      </c>
      <c r="W8003">
        <v>11</v>
      </c>
      <c r="X8003">
        <v>0</v>
      </c>
      <c r="Y8003" t="s">
        <v>12491</v>
      </c>
      <c r="Z8003" t="s">
        <v>12420</v>
      </c>
      <c r="AA8003" t="s">
        <v>12421</v>
      </c>
      <c r="AB8003" t="s">
        <v>14445</v>
      </c>
      <c r="AC8003">
        <v>2</v>
      </c>
      <c r="AD8003" s="123">
        <v>39111</v>
      </c>
      <c r="AE8003" t="s">
        <v>12423</v>
      </c>
      <c r="AG8003">
        <v>40002478</v>
      </c>
      <c r="AL8003" t="s">
        <v>14445</v>
      </c>
      <c r="AN8003">
        <v>2609713901</v>
      </c>
      <c r="AO8003">
        <v>16</v>
      </c>
      <c r="AP8003" t="s">
        <v>12424</v>
      </c>
      <c r="AQ8003" t="s">
        <v>11408</v>
      </c>
      <c r="AR8003">
        <v>4100</v>
      </c>
      <c r="AS8003" t="s">
        <v>12491</v>
      </c>
      <c r="AT8003">
        <v>0</v>
      </c>
      <c r="AV8003" t="s">
        <v>16490</v>
      </c>
      <c r="AW8003">
        <v>116100</v>
      </c>
    </row>
    <row r="8004" spans="1:49" x14ac:dyDescent="0.25">
      <c r="A8004">
        <v>4100</v>
      </c>
      <c r="B8004">
        <v>30040</v>
      </c>
      <c r="C8004">
        <v>4030</v>
      </c>
      <c r="D8004">
        <v>415</v>
      </c>
      <c r="E8004" s="124" t="s">
        <v>15996</v>
      </c>
      <c r="F8004" t="str">
        <f t="shared" si="142"/>
        <v>Dave RukavinaRUBBER SUPPLY</v>
      </c>
      <c r="G8004" s="150" t="str">
        <f t="shared" si="141"/>
        <v>Dave Rukavina</v>
      </c>
      <c r="H8004" s="149" t="s">
        <v>8108</v>
      </c>
      <c r="I8004">
        <v>40004345</v>
      </c>
      <c r="K8004" t="s">
        <v>16491</v>
      </c>
      <c r="L8004" t="s">
        <v>13998</v>
      </c>
      <c r="M8004" t="s">
        <v>13999</v>
      </c>
      <c r="N8004" t="s">
        <v>16492</v>
      </c>
      <c r="Q8004" t="s">
        <v>12415</v>
      </c>
      <c r="R8004" t="s">
        <v>12416</v>
      </c>
      <c r="S8004" t="s">
        <v>16493</v>
      </c>
      <c r="U8004" t="s">
        <v>12418</v>
      </c>
      <c r="W8004">
        <v>11</v>
      </c>
      <c r="X8004">
        <v>2</v>
      </c>
      <c r="Y8004" t="s">
        <v>12419</v>
      </c>
      <c r="Z8004" t="s">
        <v>12420</v>
      </c>
      <c r="AA8004" t="s">
        <v>12421</v>
      </c>
      <c r="AB8004" t="s">
        <v>12422</v>
      </c>
      <c r="AC8004">
        <v>2</v>
      </c>
      <c r="AD8004" s="123">
        <v>39111</v>
      </c>
      <c r="AE8004" t="s">
        <v>12423</v>
      </c>
      <c r="AG8004">
        <v>40004345</v>
      </c>
      <c r="AL8004" t="s">
        <v>12422</v>
      </c>
      <c r="AN8004">
        <v>1717308601</v>
      </c>
      <c r="AO8004">
        <v>16</v>
      </c>
      <c r="AP8004" t="s">
        <v>12424</v>
      </c>
      <c r="AQ8004" t="s">
        <v>11408</v>
      </c>
      <c r="AR8004">
        <v>4100</v>
      </c>
      <c r="AT8004">
        <v>2005</v>
      </c>
      <c r="AV8004" t="s">
        <v>16494</v>
      </c>
      <c r="AW8004">
        <v>116100</v>
      </c>
    </row>
    <row r="8005" spans="1:49" x14ac:dyDescent="0.25">
      <c r="A8005">
        <v>4100</v>
      </c>
      <c r="B8005">
        <v>30040</v>
      </c>
      <c r="C8005">
        <v>4030</v>
      </c>
      <c r="D8005">
        <v>415</v>
      </c>
      <c r="E8005" s="124" t="s">
        <v>15996</v>
      </c>
      <c r="F8005" t="str">
        <f t="shared" si="142"/>
        <v>Dave RukavinaRUSSELL STOVER CHOCOLATES LLC</v>
      </c>
      <c r="G8005" s="150" t="str">
        <f t="shared" si="141"/>
        <v>Dave Rukavina</v>
      </c>
      <c r="H8005" s="149" t="s">
        <v>8121</v>
      </c>
      <c r="I8005">
        <v>40007276</v>
      </c>
      <c r="K8005" t="s">
        <v>16495</v>
      </c>
      <c r="L8005" t="s">
        <v>13326</v>
      </c>
      <c r="M8005" t="s">
        <v>13327</v>
      </c>
      <c r="N8005">
        <v>64112</v>
      </c>
      <c r="Q8005" t="s">
        <v>12415</v>
      </c>
      <c r="R8005" t="s">
        <v>12416</v>
      </c>
      <c r="S8005" t="s">
        <v>16496</v>
      </c>
      <c r="U8005" t="s">
        <v>12418</v>
      </c>
      <c r="W8005">
        <v>11</v>
      </c>
      <c r="X8005">
        <v>1</v>
      </c>
      <c r="Y8005" t="s">
        <v>12472</v>
      </c>
      <c r="Z8005" t="s">
        <v>12420</v>
      </c>
      <c r="AA8005" t="s">
        <v>14498</v>
      </c>
      <c r="AB8005" t="s">
        <v>12422</v>
      </c>
      <c r="AC8005">
        <v>2</v>
      </c>
      <c r="AD8005" s="123">
        <v>41682</v>
      </c>
      <c r="AE8005" t="s">
        <v>12431</v>
      </c>
      <c r="AG8005">
        <v>40007276</v>
      </c>
      <c r="AL8005" t="s">
        <v>12422</v>
      </c>
      <c r="AN8005">
        <v>2609506901</v>
      </c>
      <c r="AO8005">
        <v>16</v>
      </c>
      <c r="AP8005" t="s">
        <v>12424</v>
      </c>
      <c r="AQ8005" t="s">
        <v>11408</v>
      </c>
      <c r="AR8005">
        <v>4100</v>
      </c>
      <c r="AT8005">
        <v>0</v>
      </c>
      <c r="AV8005" t="s">
        <v>16497</v>
      </c>
      <c r="AW8005">
        <v>116100</v>
      </c>
    </row>
    <row r="8006" spans="1:49" x14ac:dyDescent="0.25">
      <c r="A8006">
        <v>4100</v>
      </c>
      <c r="B8006">
        <v>30040</v>
      </c>
      <c r="C8006">
        <v>4030</v>
      </c>
      <c r="D8006">
        <v>415</v>
      </c>
      <c r="E8006" s="124" t="s">
        <v>15996</v>
      </c>
      <c r="F8006" t="str">
        <f t="shared" si="142"/>
        <v>Dave RukavinaS &amp; R SUPPLY</v>
      </c>
      <c r="G8006" s="150" t="str">
        <f t="shared" si="141"/>
        <v>Dave Rukavina</v>
      </c>
      <c r="H8006" s="149" t="s">
        <v>8135</v>
      </c>
      <c r="I8006">
        <v>40001047</v>
      </c>
      <c r="K8006" t="s">
        <v>16498</v>
      </c>
      <c r="L8006" t="s">
        <v>16091</v>
      </c>
      <c r="M8006" t="s">
        <v>13999</v>
      </c>
      <c r="N8006" t="s">
        <v>16499</v>
      </c>
      <c r="Q8006" t="s">
        <v>12415</v>
      </c>
      <c r="R8006" t="s">
        <v>12416</v>
      </c>
      <c r="S8006" t="s">
        <v>16500</v>
      </c>
      <c r="U8006" t="s">
        <v>12418</v>
      </c>
      <c r="W8006">
        <v>11</v>
      </c>
      <c r="X8006">
        <v>0</v>
      </c>
      <c r="Y8006" t="s">
        <v>12419</v>
      </c>
      <c r="Z8006" t="s">
        <v>12420</v>
      </c>
      <c r="AA8006" t="s">
        <v>12421</v>
      </c>
      <c r="AB8006" t="s">
        <v>12422</v>
      </c>
      <c r="AC8006">
        <v>2</v>
      </c>
      <c r="AD8006" s="123">
        <v>39111</v>
      </c>
      <c r="AE8006" t="s">
        <v>12423</v>
      </c>
      <c r="AG8006">
        <v>40001047</v>
      </c>
      <c r="AL8006" t="s">
        <v>12422</v>
      </c>
      <c r="AN8006">
        <v>1717708101</v>
      </c>
      <c r="AO8006">
        <v>16</v>
      </c>
      <c r="AP8006" t="s">
        <v>12424</v>
      </c>
      <c r="AQ8006" t="s">
        <v>11408</v>
      </c>
      <c r="AR8006">
        <v>4100</v>
      </c>
      <c r="AS8006" t="s">
        <v>12491</v>
      </c>
      <c r="AT8006">
        <v>0</v>
      </c>
      <c r="AV8006" t="s">
        <v>16501</v>
      </c>
      <c r="AW8006">
        <v>116100</v>
      </c>
    </row>
    <row r="8007" spans="1:49" x14ac:dyDescent="0.25">
      <c r="A8007">
        <v>4100</v>
      </c>
      <c r="B8007">
        <v>30040</v>
      </c>
      <c r="C8007">
        <v>4030</v>
      </c>
      <c r="D8007">
        <v>415</v>
      </c>
      <c r="E8007" s="124" t="s">
        <v>15996</v>
      </c>
      <c r="F8007" t="str">
        <f t="shared" si="142"/>
        <v>Dave RukavinaSAFEWAY BAKERY</v>
      </c>
      <c r="G8007" s="150" t="str">
        <f t="shared" si="141"/>
        <v>Dave Rukavina</v>
      </c>
      <c r="H8007" s="149" t="s">
        <v>8151</v>
      </c>
      <c r="I8007">
        <v>40004346</v>
      </c>
      <c r="K8007" t="s">
        <v>16502</v>
      </c>
      <c r="L8007" t="s">
        <v>16211</v>
      </c>
      <c r="M8007" t="s">
        <v>13327</v>
      </c>
      <c r="N8007" t="s">
        <v>16503</v>
      </c>
      <c r="Q8007" t="s">
        <v>12415</v>
      </c>
      <c r="R8007" t="s">
        <v>12416</v>
      </c>
      <c r="S8007" t="s">
        <v>16504</v>
      </c>
      <c r="U8007" t="s">
        <v>12418</v>
      </c>
      <c r="W8007">
        <v>11</v>
      </c>
      <c r="X8007">
        <v>1</v>
      </c>
      <c r="Y8007" t="s">
        <v>12419</v>
      </c>
      <c r="Z8007" t="s">
        <v>12420</v>
      </c>
      <c r="AA8007" t="s">
        <v>12421</v>
      </c>
      <c r="AB8007" t="s">
        <v>12422</v>
      </c>
      <c r="AC8007">
        <v>2</v>
      </c>
      <c r="AD8007" s="123">
        <v>39111</v>
      </c>
      <c r="AE8007" t="s">
        <v>12423</v>
      </c>
      <c r="AG8007">
        <v>40004346</v>
      </c>
      <c r="AL8007" t="s">
        <v>12422</v>
      </c>
      <c r="AN8007">
        <v>2614506801</v>
      </c>
      <c r="AO8007">
        <v>16</v>
      </c>
      <c r="AP8007" t="s">
        <v>12424</v>
      </c>
      <c r="AQ8007" t="s">
        <v>11408</v>
      </c>
      <c r="AR8007">
        <v>4100</v>
      </c>
      <c r="AS8007" t="s">
        <v>12491</v>
      </c>
      <c r="AT8007">
        <v>2005</v>
      </c>
      <c r="AV8007" t="s">
        <v>16505</v>
      </c>
      <c r="AW8007">
        <v>116100</v>
      </c>
    </row>
    <row r="8008" spans="1:49" x14ac:dyDescent="0.25">
      <c r="A8008">
        <v>4100</v>
      </c>
      <c r="B8008">
        <v>30040</v>
      </c>
      <c r="C8008">
        <v>4030</v>
      </c>
      <c r="D8008">
        <v>415</v>
      </c>
      <c r="E8008" s="124" t="s">
        <v>15996</v>
      </c>
      <c r="F8008" t="str">
        <f t="shared" si="142"/>
        <v>Dave RukavinaSANDHILLS PUBLISHING</v>
      </c>
      <c r="G8008" s="150" t="str">
        <f t="shared" si="141"/>
        <v>Dave Rukavina</v>
      </c>
      <c r="H8008" s="149" t="s">
        <v>8183</v>
      </c>
      <c r="I8008">
        <v>40001981</v>
      </c>
      <c r="J8008" t="s">
        <v>12492</v>
      </c>
      <c r="L8008" t="s">
        <v>16201</v>
      </c>
      <c r="M8008" t="s">
        <v>15295</v>
      </c>
      <c r="O8008">
        <v>82545</v>
      </c>
      <c r="P8008" t="s">
        <v>16506</v>
      </c>
      <c r="Q8008" t="s">
        <v>12415</v>
      </c>
      <c r="R8008" t="s">
        <v>12416</v>
      </c>
      <c r="S8008" t="s">
        <v>16507</v>
      </c>
      <c r="U8008" t="s">
        <v>12418</v>
      </c>
      <c r="W8008">
        <v>11</v>
      </c>
      <c r="X8008">
        <v>1</v>
      </c>
      <c r="Y8008" t="s">
        <v>12419</v>
      </c>
      <c r="Z8008" t="s">
        <v>12420</v>
      </c>
      <c r="AA8008" t="s">
        <v>14498</v>
      </c>
      <c r="AB8008" t="s">
        <v>12422</v>
      </c>
      <c r="AC8008">
        <v>2</v>
      </c>
      <c r="AD8008" s="123">
        <v>39111</v>
      </c>
      <c r="AE8008" t="s">
        <v>12423</v>
      </c>
      <c r="AG8008">
        <v>40001981</v>
      </c>
      <c r="AL8008" t="s">
        <v>12422</v>
      </c>
      <c r="AN8008">
        <v>2810902301</v>
      </c>
      <c r="AO8008">
        <v>16</v>
      </c>
      <c r="AP8008" t="s">
        <v>12424</v>
      </c>
      <c r="AQ8008" t="s">
        <v>11408</v>
      </c>
      <c r="AR8008">
        <v>4100</v>
      </c>
      <c r="AT8008">
        <v>0</v>
      </c>
      <c r="AV8008" t="s">
        <v>16508</v>
      </c>
      <c r="AW8008">
        <v>116100</v>
      </c>
    </row>
    <row r="8009" spans="1:49" x14ac:dyDescent="0.25">
      <c r="A8009">
        <v>4100</v>
      </c>
      <c r="B8009">
        <v>30040</v>
      </c>
      <c r="C8009">
        <v>4030</v>
      </c>
      <c r="D8009">
        <v>415</v>
      </c>
      <c r="E8009" s="124" t="s">
        <v>15996</v>
      </c>
      <c r="F8009" t="str">
        <f t="shared" si="142"/>
        <v>Dave RukavinaSEBASTIAN EQUIPMENT COMPANY, INC.</v>
      </c>
      <c r="G8009" s="150" t="str">
        <f t="shared" si="141"/>
        <v>Dave Rukavina</v>
      </c>
      <c r="H8009" s="149" t="s">
        <v>8296</v>
      </c>
      <c r="I8009">
        <v>40002744</v>
      </c>
      <c r="K8009" t="s">
        <v>16509</v>
      </c>
      <c r="L8009" t="s">
        <v>16211</v>
      </c>
      <c r="M8009" t="s">
        <v>13327</v>
      </c>
      <c r="N8009" t="s">
        <v>16510</v>
      </c>
      <c r="Q8009" t="s">
        <v>12415</v>
      </c>
      <c r="R8009" t="s">
        <v>12416</v>
      </c>
      <c r="S8009" t="s">
        <v>16511</v>
      </c>
      <c r="U8009" t="s">
        <v>12418</v>
      </c>
      <c r="W8009">
        <v>11</v>
      </c>
      <c r="X8009">
        <v>2</v>
      </c>
      <c r="Y8009" t="s">
        <v>12419</v>
      </c>
      <c r="Z8009" t="s">
        <v>12420</v>
      </c>
      <c r="AA8009" t="s">
        <v>12421</v>
      </c>
      <c r="AB8009" t="s">
        <v>12422</v>
      </c>
      <c r="AC8009">
        <v>2</v>
      </c>
      <c r="AD8009" s="123">
        <v>39111</v>
      </c>
      <c r="AE8009" t="s">
        <v>12423</v>
      </c>
      <c r="AG8009">
        <v>40002744</v>
      </c>
      <c r="AL8009" t="s">
        <v>12422</v>
      </c>
      <c r="AN8009">
        <v>2614506801</v>
      </c>
      <c r="AO8009">
        <v>16</v>
      </c>
      <c r="AP8009" t="s">
        <v>12424</v>
      </c>
      <c r="AQ8009" t="s">
        <v>11408</v>
      </c>
      <c r="AR8009">
        <v>4100</v>
      </c>
      <c r="AS8009" t="s">
        <v>12491</v>
      </c>
      <c r="AT8009">
        <v>0</v>
      </c>
      <c r="AV8009" t="s">
        <v>16512</v>
      </c>
      <c r="AW8009">
        <v>116100</v>
      </c>
    </row>
    <row r="8010" spans="1:49" x14ac:dyDescent="0.25">
      <c r="A8010">
        <v>4100</v>
      </c>
      <c r="B8010">
        <v>30040</v>
      </c>
      <c r="C8010">
        <v>4030</v>
      </c>
      <c r="D8010">
        <v>415</v>
      </c>
      <c r="E8010" s="124" t="s">
        <v>15996</v>
      </c>
      <c r="F8010" t="str">
        <f t="shared" si="142"/>
        <v>Dave RukavinaSENSORY EFFECTS CEREAL SYSTEMS</v>
      </c>
      <c r="G8010" s="150" t="str">
        <f t="shared" si="141"/>
        <v>Dave Rukavina</v>
      </c>
      <c r="H8010" s="149" t="s">
        <v>8315</v>
      </c>
      <c r="I8010">
        <v>40006919</v>
      </c>
      <c r="J8010" t="s">
        <v>16513</v>
      </c>
      <c r="K8010" t="s">
        <v>16514</v>
      </c>
      <c r="L8010" t="s">
        <v>16201</v>
      </c>
      <c r="M8010" t="s">
        <v>15295</v>
      </c>
      <c r="N8010">
        <v>68524</v>
      </c>
      <c r="Q8010" t="s">
        <v>12415</v>
      </c>
      <c r="R8010" t="s">
        <v>12416</v>
      </c>
      <c r="S8010" t="s">
        <v>16515</v>
      </c>
      <c r="U8010" t="s">
        <v>12418</v>
      </c>
      <c r="W8010">
        <v>11</v>
      </c>
      <c r="X8010">
        <v>1</v>
      </c>
      <c r="Y8010" t="s">
        <v>12419</v>
      </c>
      <c r="Z8010" t="s">
        <v>12420</v>
      </c>
      <c r="AA8010" t="s">
        <v>14498</v>
      </c>
      <c r="AB8010" t="s">
        <v>12422</v>
      </c>
      <c r="AC8010">
        <v>2</v>
      </c>
      <c r="AD8010" s="123">
        <v>41197</v>
      </c>
      <c r="AE8010" t="s">
        <v>12431</v>
      </c>
      <c r="AG8010">
        <v>40006919</v>
      </c>
      <c r="AL8010" t="s">
        <v>12422</v>
      </c>
      <c r="AN8010">
        <v>2810902301</v>
      </c>
      <c r="AO8010">
        <v>16</v>
      </c>
      <c r="AP8010" t="s">
        <v>12424</v>
      </c>
      <c r="AQ8010" t="s">
        <v>11408</v>
      </c>
      <c r="AR8010">
        <v>4100</v>
      </c>
      <c r="AT8010">
        <v>0</v>
      </c>
      <c r="AV8010" t="s">
        <v>16516</v>
      </c>
      <c r="AW8010">
        <v>116100</v>
      </c>
    </row>
    <row r="8011" spans="1:49" x14ac:dyDescent="0.25">
      <c r="A8011">
        <v>4100</v>
      </c>
      <c r="B8011">
        <v>30040</v>
      </c>
      <c r="C8011">
        <v>4030</v>
      </c>
      <c r="D8011">
        <v>415</v>
      </c>
      <c r="E8011" s="124" t="s">
        <v>15996</v>
      </c>
      <c r="F8011" t="str">
        <f t="shared" si="142"/>
        <v>Dave RukavinaSERVICE PAK, INC.</v>
      </c>
      <c r="G8011" s="150" t="str">
        <f t="shared" si="141"/>
        <v>Dave Rukavina</v>
      </c>
      <c r="H8011" s="149" t="s">
        <v>8328</v>
      </c>
      <c r="I8011">
        <v>40007010</v>
      </c>
      <c r="J8011" t="s">
        <v>14275</v>
      </c>
      <c r="K8011" t="s">
        <v>16517</v>
      </c>
      <c r="L8011" t="s">
        <v>16290</v>
      </c>
      <c r="M8011" t="s">
        <v>13999</v>
      </c>
      <c r="N8011">
        <v>66215</v>
      </c>
      <c r="Q8011" t="s">
        <v>12415</v>
      </c>
      <c r="R8011" t="s">
        <v>12416</v>
      </c>
      <c r="S8011" t="s">
        <v>16518</v>
      </c>
      <c r="U8011" t="s">
        <v>12418</v>
      </c>
      <c r="W8011">
        <v>11</v>
      </c>
      <c r="X8011">
        <v>1</v>
      </c>
      <c r="Y8011" t="s">
        <v>12419</v>
      </c>
      <c r="Z8011" t="s">
        <v>12420</v>
      </c>
      <c r="AA8011" t="s">
        <v>12429</v>
      </c>
      <c r="AB8011" t="s">
        <v>12422</v>
      </c>
      <c r="AC8011">
        <v>2</v>
      </c>
      <c r="AD8011" s="123">
        <v>41336</v>
      </c>
      <c r="AE8011" t="s">
        <v>12431</v>
      </c>
      <c r="AG8011">
        <v>40007010</v>
      </c>
      <c r="AL8011" t="s">
        <v>12422</v>
      </c>
      <c r="AN8011">
        <v>1709109001</v>
      </c>
      <c r="AO8011">
        <v>16</v>
      </c>
      <c r="AP8011" t="s">
        <v>12424</v>
      </c>
      <c r="AQ8011" t="s">
        <v>11408</v>
      </c>
      <c r="AR8011">
        <v>4100</v>
      </c>
      <c r="AT8011">
        <v>0</v>
      </c>
      <c r="AV8011" t="s">
        <v>16519</v>
      </c>
      <c r="AW8011">
        <v>116100</v>
      </c>
    </row>
    <row r="8012" spans="1:49" x14ac:dyDescent="0.25">
      <c r="A8012">
        <v>4100</v>
      </c>
      <c r="B8012">
        <v>30060</v>
      </c>
      <c r="C8012">
        <v>4030</v>
      </c>
      <c r="D8012">
        <v>415</v>
      </c>
      <c r="E8012" s="124" t="s">
        <v>15996</v>
      </c>
      <c r="F8012" t="str">
        <f t="shared" si="142"/>
        <v>Dave RukavinaSHILO SUPPLY COMPANY</v>
      </c>
      <c r="G8012" s="150" t="str">
        <f t="shared" si="141"/>
        <v>Dave Rukavina</v>
      </c>
      <c r="H8012" s="149" t="s">
        <v>8374</v>
      </c>
      <c r="I8012">
        <v>40008927</v>
      </c>
      <c r="K8012" t="s">
        <v>16520</v>
      </c>
      <c r="L8012" t="s">
        <v>16521</v>
      </c>
      <c r="M8012" t="s">
        <v>13999</v>
      </c>
      <c r="N8012">
        <v>66801</v>
      </c>
      <c r="Q8012" t="s">
        <v>12415</v>
      </c>
      <c r="R8012" t="s">
        <v>12416</v>
      </c>
      <c r="S8012" t="s">
        <v>16522</v>
      </c>
      <c r="U8012" t="s">
        <v>12418</v>
      </c>
      <c r="W8012">
        <v>11</v>
      </c>
      <c r="X8012">
        <v>2</v>
      </c>
      <c r="Y8012" t="s">
        <v>12419</v>
      </c>
      <c r="Z8012" t="s">
        <v>12420</v>
      </c>
      <c r="AA8012" t="s">
        <v>12485</v>
      </c>
      <c r="AB8012" t="s">
        <v>12422</v>
      </c>
      <c r="AC8012">
        <v>2</v>
      </c>
      <c r="AD8012" s="123">
        <v>44069</v>
      </c>
      <c r="AE8012" t="s">
        <v>12528</v>
      </c>
      <c r="AG8012">
        <v>40008927</v>
      </c>
      <c r="AL8012" t="s">
        <v>12422</v>
      </c>
      <c r="AN8012">
        <v>1711102301</v>
      </c>
      <c r="AP8012" t="s">
        <v>12424</v>
      </c>
      <c r="AQ8012" t="s">
        <v>11408</v>
      </c>
      <c r="AR8012">
        <v>4100</v>
      </c>
      <c r="AT8012">
        <v>0</v>
      </c>
      <c r="AV8012" t="s">
        <v>16523</v>
      </c>
      <c r="AW8012">
        <v>116100</v>
      </c>
    </row>
    <row r="8013" spans="1:49" x14ac:dyDescent="0.25">
      <c r="A8013">
        <v>4100</v>
      </c>
      <c r="B8013">
        <v>30040</v>
      </c>
      <c r="C8013">
        <v>4030</v>
      </c>
      <c r="D8013">
        <v>415</v>
      </c>
      <c r="E8013" s="124" t="s">
        <v>15996</v>
      </c>
      <c r="F8013" t="str">
        <f t="shared" si="142"/>
        <v>Dave RukavinaSID'S CORRUGATING</v>
      </c>
      <c r="G8013" s="150" t="str">
        <f t="shared" si="141"/>
        <v>Dave Rukavina</v>
      </c>
      <c r="H8013" s="149" t="s">
        <v>8399</v>
      </c>
      <c r="I8013">
        <v>40004365</v>
      </c>
      <c r="K8013" t="s">
        <v>16524</v>
      </c>
      <c r="L8013" t="s">
        <v>13998</v>
      </c>
      <c r="M8013" t="s">
        <v>13999</v>
      </c>
      <c r="N8013" t="s">
        <v>16525</v>
      </c>
      <c r="Q8013" t="s">
        <v>12415</v>
      </c>
      <c r="R8013" t="s">
        <v>12416</v>
      </c>
      <c r="S8013" t="s">
        <v>16526</v>
      </c>
      <c r="U8013" t="s">
        <v>12418</v>
      </c>
      <c r="W8013">
        <v>11</v>
      </c>
      <c r="X8013">
        <v>2</v>
      </c>
      <c r="Y8013" t="s">
        <v>12419</v>
      </c>
      <c r="Z8013" t="s">
        <v>12420</v>
      </c>
      <c r="AA8013" t="s">
        <v>12421</v>
      </c>
      <c r="AB8013" t="s">
        <v>12422</v>
      </c>
      <c r="AC8013">
        <v>2</v>
      </c>
      <c r="AD8013" s="123">
        <v>39111</v>
      </c>
      <c r="AE8013" t="s">
        <v>12423</v>
      </c>
      <c r="AG8013">
        <v>40004365</v>
      </c>
      <c r="AL8013" t="s">
        <v>12422</v>
      </c>
      <c r="AN8013">
        <v>1717308601</v>
      </c>
      <c r="AO8013">
        <v>16</v>
      </c>
      <c r="AP8013" t="s">
        <v>12424</v>
      </c>
      <c r="AQ8013" t="s">
        <v>11408</v>
      </c>
      <c r="AR8013">
        <v>4100</v>
      </c>
      <c r="AS8013" t="s">
        <v>12491</v>
      </c>
      <c r="AT8013">
        <v>2005</v>
      </c>
      <c r="AV8013" t="s">
        <v>16527</v>
      </c>
      <c r="AW8013">
        <v>116100</v>
      </c>
    </row>
    <row r="8014" spans="1:49" x14ac:dyDescent="0.25">
      <c r="A8014">
        <v>4100</v>
      </c>
      <c r="B8014">
        <v>30040</v>
      </c>
      <c r="C8014">
        <v>4030</v>
      </c>
      <c r="D8014">
        <v>415</v>
      </c>
      <c r="E8014" s="124" t="s">
        <v>15996</v>
      </c>
      <c r="F8014" t="str">
        <f t="shared" si="142"/>
        <v>Dave RukavinaSIGGINS COMPANY, INC.</v>
      </c>
      <c r="G8014" s="150" t="str">
        <f t="shared" si="141"/>
        <v>Dave Rukavina</v>
      </c>
      <c r="H8014" s="149" t="s">
        <v>8426</v>
      </c>
      <c r="I8014">
        <v>40006759</v>
      </c>
      <c r="K8014" t="s">
        <v>16528</v>
      </c>
      <c r="L8014" t="s">
        <v>16529</v>
      </c>
      <c r="M8014" t="s">
        <v>13327</v>
      </c>
      <c r="N8014">
        <v>64116</v>
      </c>
      <c r="Q8014" t="s">
        <v>12415</v>
      </c>
      <c r="R8014" t="s">
        <v>12416</v>
      </c>
      <c r="S8014" t="s">
        <v>16530</v>
      </c>
      <c r="U8014" t="s">
        <v>12418</v>
      </c>
      <c r="W8014">
        <v>11</v>
      </c>
      <c r="X8014">
        <v>2</v>
      </c>
      <c r="Y8014" t="s">
        <v>12419</v>
      </c>
      <c r="Z8014" t="s">
        <v>12420</v>
      </c>
      <c r="AA8014" t="s">
        <v>12485</v>
      </c>
      <c r="AB8014" t="s">
        <v>12422</v>
      </c>
      <c r="AC8014">
        <v>2</v>
      </c>
      <c r="AD8014" s="123">
        <v>40960</v>
      </c>
      <c r="AE8014" t="s">
        <v>12528</v>
      </c>
      <c r="AG8014">
        <v>40006759</v>
      </c>
      <c r="AL8014" t="s">
        <v>12422</v>
      </c>
      <c r="AN8014">
        <v>2604709601</v>
      </c>
      <c r="AO8014">
        <v>16</v>
      </c>
      <c r="AP8014" t="s">
        <v>12424</v>
      </c>
      <c r="AQ8014" t="s">
        <v>11408</v>
      </c>
      <c r="AR8014">
        <v>4100</v>
      </c>
      <c r="AS8014" t="s">
        <v>12491</v>
      </c>
      <c r="AT8014">
        <v>0</v>
      </c>
      <c r="AV8014" t="s">
        <v>16531</v>
      </c>
      <c r="AW8014">
        <v>116100</v>
      </c>
    </row>
    <row r="8015" spans="1:49" x14ac:dyDescent="0.25">
      <c r="A8015">
        <v>4100</v>
      </c>
      <c r="B8015">
        <v>30040</v>
      </c>
      <c r="C8015">
        <v>4030</v>
      </c>
      <c r="D8015">
        <v>415</v>
      </c>
      <c r="E8015" s="124" t="s">
        <v>15996</v>
      </c>
      <c r="F8015" t="str">
        <f t="shared" si="142"/>
        <v>Dave RukavinaSILGAN CONTAINERS</v>
      </c>
      <c r="G8015" s="150" t="str">
        <f t="shared" si="141"/>
        <v>Dave Rukavina</v>
      </c>
      <c r="H8015" s="149" t="s">
        <v>8450</v>
      </c>
      <c r="I8015">
        <v>40004361</v>
      </c>
      <c r="J8015" t="s">
        <v>16532</v>
      </c>
      <c r="K8015" t="s">
        <v>16533</v>
      </c>
      <c r="L8015" t="s">
        <v>16534</v>
      </c>
      <c r="M8015" t="s">
        <v>13327</v>
      </c>
      <c r="N8015" t="s">
        <v>16535</v>
      </c>
      <c r="Q8015" t="s">
        <v>12415</v>
      </c>
      <c r="R8015" t="s">
        <v>12416</v>
      </c>
      <c r="S8015" t="s">
        <v>16536</v>
      </c>
      <c r="U8015" t="s">
        <v>12418</v>
      </c>
      <c r="W8015">
        <v>11</v>
      </c>
      <c r="X8015">
        <v>1</v>
      </c>
      <c r="Y8015" t="s">
        <v>12419</v>
      </c>
      <c r="Z8015" t="s">
        <v>12420</v>
      </c>
      <c r="AA8015" t="s">
        <v>12421</v>
      </c>
      <c r="AB8015" t="s">
        <v>12422</v>
      </c>
      <c r="AC8015">
        <v>2</v>
      </c>
      <c r="AD8015" s="123">
        <v>39111</v>
      </c>
      <c r="AE8015" t="s">
        <v>12423</v>
      </c>
      <c r="AG8015">
        <v>40004361</v>
      </c>
      <c r="AL8015" t="s">
        <v>12422</v>
      </c>
      <c r="AN8015">
        <v>2610921301</v>
      </c>
      <c r="AO8015">
        <v>16</v>
      </c>
      <c r="AP8015" t="s">
        <v>12424</v>
      </c>
      <c r="AQ8015" t="s">
        <v>11408</v>
      </c>
      <c r="AR8015">
        <v>4100</v>
      </c>
      <c r="AS8015" t="s">
        <v>12491</v>
      </c>
      <c r="AT8015">
        <v>0</v>
      </c>
      <c r="AV8015" t="s">
        <v>15157</v>
      </c>
      <c r="AW8015">
        <v>116100</v>
      </c>
    </row>
    <row r="8016" spans="1:49" x14ac:dyDescent="0.25">
      <c r="A8016">
        <v>4100</v>
      </c>
      <c r="B8016">
        <v>30040</v>
      </c>
      <c r="C8016">
        <v>4030</v>
      </c>
      <c r="D8016">
        <v>415</v>
      </c>
      <c r="E8016" s="124" t="s">
        <v>15996</v>
      </c>
      <c r="F8016" t="str">
        <f t="shared" si="142"/>
        <v>Dave RukavinaSIMONSEN IRON WORKS, INC.</v>
      </c>
      <c r="G8016" s="150" t="str">
        <f t="shared" si="141"/>
        <v>Dave Rukavina</v>
      </c>
      <c r="H8016" s="149" t="s">
        <v>8467</v>
      </c>
      <c r="I8016">
        <v>40002515</v>
      </c>
      <c r="K8016" t="s">
        <v>16537</v>
      </c>
      <c r="L8016" t="s">
        <v>16538</v>
      </c>
      <c r="M8016" t="s">
        <v>12981</v>
      </c>
      <c r="N8016" t="s">
        <v>16539</v>
      </c>
      <c r="Q8016" t="s">
        <v>12415</v>
      </c>
      <c r="R8016" t="s">
        <v>12416</v>
      </c>
      <c r="S8016" t="s">
        <v>16540</v>
      </c>
      <c r="U8016" t="s">
        <v>12418</v>
      </c>
      <c r="W8016">
        <v>11</v>
      </c>
      <c r="X8016">
        <v>1</v>
      </c>
      <c r="Y8016" t="s">
        <v>12419</v>
      </c>
      <c r="Z8016" t="s">
        <v>12420</v>
      </c>
      <c r="AA8016" t="s">
        <v>12421</v>
      </c>
      <c r="AB8016" t="s">
        <v>12422</v>
      </c>
      <c r="AC8016">
        <v>2</v>
      </c>
      <c r="AD8016" s="123">
        <v>39111</v>
      </c>
      <c r="AE8016" t="s">
        <v>12423</v>
      </c>
      <c r="AG8016">
        <v>40002515</v>
      </c>
      <c r="AL8016" t="s">
        <v>12422</v>
      </c>
      <c r="AN8016">
        <v>1604108701</v>
      </c>
      <c r="AO8016">
        <v>16</v>
      </c>
      <c r="AP8016" t="s">
        <v>12424</v>
      </c>
      <c r="AQ8016" t="s">
        <v>11408</v>
      </c>
      <c r="AR8016">
        <v>4100</v>
      </c>
      <c r="AS8016" t="s">
        <v>12491</v>
      </c>
      <c r="AT8016">
        <v>0</v>
      </c>
      <c r="AV8016" t="s">
        <v>16541</v>
      </c>
      <c r="AW8016">
        <v>116100</v>
      </c>
    </row>
    <row r="8017" spans="1:49" x14ac:dyDescent="0.25">
      <c r="A8017">
        <v>4100</v>
      </c>
      <c r="B8017">
        <v>30040</v>
      </c>
      <c r="C8017">
        <v>4030</v>
      </c>
      <c r="D8017">
        <v>415</v>
      </c>
      <c r="E8017" s="124" t="s">
        <v>15996</v>
      </c>
      <c r="F8017" t="str">
        <f t="shared" si="142"/>
        <v>Dave RukavinaSIOUX CITY BRICK &amp; TILE</v>
      </c>
      <c r="G8017" s="150" t="str">
        <f t="shared" si="141"/>
        <v>Dave Rukavina</v>
      </c>
      <c r="H8017" s="149" t="s">
        <v>8473</v>
      </c>
      <c r="I8017">
        <v>40001172</v>
      </c>
      <c r="K8017" t="s">
        <v>16542</v>
      </c>
      <c r="L8017" t="s">
        <v>16543</v>
      </c>
      <c r="M8017" t="s">
        <v>12981</v>
      </c>
      <c r="N8017" t="s">
        <v>16544</v>
      </c>
      <c r="Q8017" t="s">
        <v>12415</v>
      </c>
      <c r="R8017" t="s">
        <v>12416</v>
      </c>
      <c r="S8017" t="s">
        <v>16545</v>
      </c>
      <c r="U8017" t="s">
        <v>12418</v>
      </c>
      <c r="W8017">
        <v>11</v>
      </c>
      <c r="X8017">
        <v>1</v>
      </c>
      <c r="Y8017" t="s">
        <v>12419</v>
      </c>
      <c r="Z8017" t="s">
        <v>12420</v>
      </c>
      <c r="AA8017" t="s">
        <v>12421</v>
      </c>
      <c r="AB8017" t="s">
        <v>12422</v>
      </c>
      <c r="AC8017">
        <v>2</v>
      </c>
      <c r="AD8017" s="123">
        <v>39111</v>
      </c>
      <c r="AE8017" t="s">
        <v>12423</v>
      </c>
      <c r="AG8017">
        <v>40001172</v>
      </c>
      <c r="AL8017" t="s">
        <v>12422</v>
      </c>
      <c r="AN8017">
        <v>1619332461</v>
      </c>
      <c r="AO8017">
        <v>16</v>
      </c>
      <c r="AP8017" t="s">
        <v>12424</v>
      </c>
      <c r="AQ8017" t="s">
        <v>11408</v>
      </c>
      <c r="AR8017">
        <v>4100</v>
      </c>
      <c r="AS8017" t="s">
        <v>12491</v>
      </c>
      <c r="AT8017">
        <v>0</v>
      </c>
      <c r="AV8017" t="s">
        <v>16377</v>
      </c>
      <c r="AW8017">
        <v>116100</v>
      </c>
    </row>
    <row r="8018" spans="1:49" x14ac:dyDescent="0.25">
      <c r="A8018">
        <v>4100</v>
      </c>
      <c r="B8018">
        <v>30050</v>
      </c>
      <c r="C8018">
        <v>4030</v>
      </c>
      <c r="D8018">
        <v>415</v>
      </c>
      <c r="E8018" s="124" t="s">
        <v>15996</v>
      </c>
      <c r="F8018" t="str">
        <f t="shared" si="142"/>
        <v>Dave RukavinaSMITHFIELD</v>
      </c>
      <c r="G8018" s="150" t="str">
        <f t="shared" si="141"/>
        <v>Dave Rukavina</v>
      </c>
      <c r="H8018" s="149" t="s">
        <v>8500</v>
      </c>
      <c r="I8018">
        <v>40006769</v>
      </c>
      <c r="K8018" t="s">
        <v>16546</v>
      </c>
      <c r="L8018" t="s">
        <v>8500</v>
      </c>
      <c r="M8018" t="s">
        <v>16547</v>
      </c>
      <c r="N8018">
        <v>23430</v>
      </c>
      <c r="Q8018" t="s">
        <v>12415</v>
      </c>
      <c r="R8018" t="s">
        <v>12416</v>
      </c>
      <c r="U8018" t="s">
        <v>12418</v>
      </c>
      <c r="W8018">
        <v>11</v>
      </c>
      <c r="X8018">
        <v>1</v>
      </c>
      <c r="Y8018" t="s">
        <v>12419</v>
      </c>
      <c r="Z8018" t="s">
        <v>12420</v>
      </c>
      <c r="AA8018" t="s">
        <v>12429</v>
      </c>
      <c r="AB8018" t="s">
        <v>12422</v>
      </c>
      <c r="AC8018">
        <v>2</v>
      </c>
      <c r="AD8018" s="123">
        <v>40969</v>
      </c>
      <c r="AE8018" t="s">
        <v>12431</v>
      </c>
      <c r="AG8018">
        <v>40006769</v>
      </c>
      <c r="AL8018" t="s">
        <v>12422</v>
      </c>
      <c r="AN8018">
        <v>4709313401</v>
      </c>
      <c r="AO8018">
        <v>16</v>
      </c>
      <c r="AP8018" t="s">
        <v>12424</v>
      </c>
      <c r="AQ8018" t="s">
        <v>11408</v>
      </c>
      <c r="AR8018">
        <v>4100</v>
      </c>
      <c r="AT8018">
        <v>0</v>
      </c>
      <c r="AV8018" t="s">
        <v>16548</v>
      </c>
      <c r="AW8018">
        <v>116100</v>
      </c>
    </row>
    <row r="8019" spans="1:49" x14ac:dyDescent="0.25">
      <c r="A8019">
        <v>4100</v>
      </c>
      <c r="B8019">
        <v>30040</v>
      </c>
      <c r="C8019">
        <v>4030</v>
      </c>
      <c r="D8019">
        <v>415</v>
      </c>
      <c r="E8019" s="124" t="s">
        <v>15996</v>
      </c>
      <c r="F8019" t="str">
        <f t="shared" si="142"/>
        <v>Dave RukavinaSMITHFIELD FRESH MEATS CORP</v>
      </c>
      <c r="G8019" s="150" t="str">
        <f t="shared" si="141"/>
        <v>Dave Rukavina</v>
      </c>
      <c r="H8019" s="149" t="s">
        <v>8502</v>
      </c>
      <c r="I8019">
        <v>40008784</v>
      </c>
      <c r="K8019" t="s">
        <v>16549</v>
      </c>
      <c r="L8019" t="s">
        <v>16550</v>
      </c>
      <c r="M8019" t="s">
        <v>12546</v>
      </c>
      <c r="N8019">
        <v>60532</v>
      </c>
      <c r="Q8019" t="s">
        <v>12415</v>
      </c>
      <c r="R8019" t="s">
        <v>12416</v>
      </c>
      <c r="S8019" t="s">
        <v>16551</v>
      </c>
      <c r="U8019" t="s">
        <v>12418</v>
      </c>
      <c r="W8019">
        <v>11</v>
      </c>
      <c r="X8019">
        <v>1</v>
      </c>
      <c r="Y8019" t="s">
        <v>12419</v>
      </c>
      <c r="Z8019" t="s">
        <v>12420</v>
      </c>
      <c r="AA8019" t="s">
        <v>12485</v>
      </c>
      <c r="AB8019" t="s">
        <v>12422</v>
      </c>
      <c r="AC8019">
        <v>2</v>
      </c>
      <c r="AD8019" s="123">
        <v>43857</v>
      </c>
      <c r="AE8019" t="s">
        <v>12486</v>
      </c>
      <c r="AG8019">
        <v>40008784</v>
      </c>
      <c r="AL8019" t="s">
        <v>12422</v>
      </c>
      <c r="AN8019">
        <v>1404316301</v>
      </c>
      <c r="AO8019">
        <v>16</v>
      </c>
      <c r="AP8019" t="s">
        <v>12424</v>
      </c>
      <c r="AQ8019" t="s">
        <v>11408</v>
      </c>
      <c r="AR8019">
        <v>4100</v>
      </c>
      <c r="AT8019">
        <v>0</v>
      </c>
      <c r="AV8019" t="s">
        <v>8500</v>
      </c>
      <c r="AW8019">
        <v>116100</v>
      </c>
    </row>
    <row r="8020" spans="1:49" x14ac:dyDescent="0.25">
      <c r="A8020">
        <v>4100</v>
      </c>
      <c r="B8020">
        <v>30040</v>
      </c>
      <c r="C8020">
        <v>4030</v>
      </c>
      <c r="D8020">
        <v>415</v>
      </c>
      <c r="E8020" s="124" t="s">
        <v>15996</v>
      </c>
      <c r="F8020" t="str">
        <f t="shared" si="142"/>
        <v>Dave RukavinaSNAP LOCK, INC.</v>
      </c>
      <c r="G8020" s="150" t="str">
        <f t="shared" si="141"/>
        <v>Dave Rukavina</v>
      </c>
      <c r="H8020" s="149" t="s">
        <v>8517</v>
      </c>
      <c r="I8020">
        <v>40006985</v>
      </c>
      <c r="K8020" t="s">
        <v>16552</v>
      </c>
      <c r="L8020" t="s">
        <v>16553</v>
      </c>
      <c r="M8020" t="s">
        <v>13327</v>
      </c>
      <c r="N8020">
        <v>65619</v>
      </c>
      <c r="Q8020" t="s">
        <v>12415</v>
      </c>
      <c r="R8020" t="s">
        <v>12416</v>
      </c>
      <c r="S8020" t="s">
        <v>16554</v>
      </c>
      <c r="U8020" t="s">
        <v>12418</v>
      </c>
      <c r="W8020">
        <v>11</v>
      </c>
      <c r="X8020">
        <v>0</v>
      </c>
      <c r="Y8020" t="s">
        <v>12419</v>
      </c>
      <c r="Z8020" t="s">
        <v>12420</v>
      </c>
      <c r="AA8020" t="s">
        <v>14498</v>
      </c>
      <c r="AB8020" t="s">
        <v>12422</v>
      </c>
      <c r="AC8020">
        <v>2</v>
      </c>
      <c r="AD8020" s="123">
        <v>41309</v>
      </c>
      <c r="AE8020" t="s">
        <v>12431</v>
      </c>
      <c r="AG8020">
        <v>40006985</v>
      </c>
      <c r="AL8020" t="s">
        <v>12422</v>
      </c>
      <c r="AN8020">
        <v>2607743781</v>
      </c>
      <c r="AO8020">
        <v>16</v>
      </c>
      <c r="AP8020" t="s">
        <v>12424</v>
      </c>
      <c r="AQ8020" t="s">
        <v>11408</v>
      </c>
      <c r="AR8020">
        <v>4100</v>
      </c>
      <c r="AT8020">
        <v>0</v>
      </c>
      <c r="AV8020" t="s">
        <v>16555</v>
      </c>
      <c r="AW8020">
        <v>116100</v>
      </c>
    </row>
    <row r="8021" spans="1:49" x14ac:dyDescent="0.25">
      <c r="A8021">
        <v>4100</v>
      </c>
      <c r="B8021">
        <v>30040</v>
      </c>
      <c r="C8021">
        <v>4030</v>
      </c>
      <c r="D8021">
        <v>415</v>
      </c>
      <c r="E8021" s="124" t="s">
        <v>15996</v>
      </c>
      <c r="F8021" t="str">
        <f t="shared" si="142"/>
        <v>Dave RukavinaSTANDARD BEARINGS CO.</v>
      </c>
      <c r="G8021" s="150" t="str">
        <f t="shared" si="141"/>
        <v>Dave Rukavina</v>
      </c>
      <c r="H8021" s="149" t="s">
        <v>8681</v>
      </c>
      <c r="I8021">
        <v>40001133</v>
      </c>
      <c r="J8021" t="s">
        <v>16556</v>
      </c>
      <c r="K8021" t="s">
        <v>16557</v>
      </c>
      <c r="L8021" t="s">
        <v>12980</v>
      </c>
      <c r="M8021" t="s">
        <v>12981</v>
      </c>
      <c r="N8021" t="s">
        <v>16558</v>
      </c>
      <c r="Q8021" t="s">
        <v>12415</v>
      </c>
      <c r="R8021" t="s">
        <v>12416</v>
      </c>
      <c r="S8021" t="s">
        <v>16559</v>
      </c>
      <c r="U8021" t="s">
        <v>12418</v>
      </c>
      <c r="W8021">
        <v>11</v>
      </c>
      <c r="X8021">
        <v>2</v>
      </c>
      <c r="Y8021" t="s">
        <v>12419</v>
      </c>
      <c r="Z8021" t="s">
        <v>12420</v>
      </c>
      <c r="AA8021" t="s">
        <v>12421</v>
      </c>
      <c r="AB8021" t="s">
        <v>12422</v>
      </c>
      <c r="AC8021">
        <v>2</v>
      </c>
      <c r="AD8021" s="123">
        <v>39111</v>
      </c>
      <c r="AE8021" t="s">
        <v>12423</v>
      </c>
      <c r="AG8021">
        <v>40001133</v>
      </c>
      <c r="AL8021" t="s">
        <v>12422</v>
      </c>
      <c r="AN8021">
        <v>1615303201</v>
      </c>
      <c r="AO8021">
        <v>16</v>
      </c>
      <c r="AP8021" t="s">
        <v>12424</v>
      </c>
      <c r="AQ8021" t="s">
        <v>11408</v>
      </c>
      <c r="AR8021">
        <v>4100</v>
      </c>
      <c r="AS8021" t="s">
        <v>12491</v>
      </c>
      <c r="AT8021">
        <v>0</v>
      </c>
      <c r="AV8021" t="s">
        <v>16560</v>
      </c>
      <c r="AW8021">
        <v>116100</v>
      </c>
    </row>
    <row r="8022" spans="1:49" x14ac:dyDescent="0.25">
      <c r="A8022">
        <v>4100</v>
      </c>
      <c r="B8022">
        <v>30040</v>
      </c>
      <c r="C8022">
        <v>4030</v>
      </c>
      <c r="D8022">
        <v>415</v>
      </c>
      <c r="E8022" s="124" t="s">
        <v>15996</v>
      </c>
      <c r="F8022" t="str">
        <f t="shared" si="142"/>
        <v>Dave RukavinaSTONE CONTAINER</v>
      </c>
      <c r="G8022" s="150" t="str">
        <f t="shared" si="141"/>
        <v>Dave Rukavina</v>
      </c>
      <c r="H8022" s="149" t="s">
        <v>8743</v>
      </c>
      <c r="I8022">
        <v>40000638</v>
      </c>
      <c r="K8022" t="s">
        <v>16561</v>
      </c>
      <c r="L8022" t="s">
        <v>13326</v>
      </c>
      <c r="M8022" t="s">
        <v>13327</v>
      </c>
      <c r="N8022" t="s">
        <v>16120</v>
      </c>
      <c r="Q8022" t="s">
        <v>12415</v>
      </c>
      <c r="R8022" t="s">
        <v>12416</v>
      </c>
      <c r="S8022" t="s">
        <v>16562</v>
      </c>
      <c r="U8022" t="s">
        <v>12418</v>
      </c>
      <c r="W8022">
        <v>11</v>
      </c>
      <c r="X8022">
        <v>1</v>
      </c>
      <c r="Y8022" t="s">
        <v>12419</v>
      </c>
      <c r="Z8022" t="s">
        <v>12420</v>
      </c>
      <c r="AA8022" t="s">
        <v>12421</v>
      </c>
      <c r="AB8022" t="s">
        <v>12422</v>
      </c>
      <c r="AC8022">
        <v>2</v>
      </c>
      <c r="AD8022" s="123">
        <v>39111</v>
      </c>
      <c r="AE8022" t="s">
        <v>12423</v>
      </c>
      <c r="AG8022">
        <v>40000638</v>
      </c>
      <c r="AL8022" t="s">
        <v>12422</v>
      </c>
      <c r="AN8022">
        <v>2609506901</v>
      </c>
      <c r="AO8022">
        <v>16</v>
      </c>
      <c r="AP8022" t="s">
        <v>12424</v>
      </c>
      <c r="AQ8022" t="s">
        <v>11408</v>
      </c>
      <c r="AR8022">
        <v>4100</v>
      </c>
      <c r="AS8022" t="s">
        <v>12491</v>
      </c>
      <c r="AT8022">
        <v>2005</v>
      </c>
      <c r="AV8022" t="s">
        <v>16563</v>
      </c>
      <c r="AW8022">
        <v>116100</v>
      </c>
    </row>
    <row r="8023" spans="1:49" x14ac:dyDescent="0.25">
      <c r="A8023">
        <v>4100</v>
      </c>
      <c r="B8023">
        <v>30040</v>
      </c>
      <c r="C8023">
        <v>4030</v>
      </c>
      <c r="D8023">
        <v>415</v>
      </c>
      <c r="E8023" s="124" t="s">
        <v>15996</v>
      </c>
      <c r="F8023" t="str">
        <f t="shared" si="142"/>
        <v>Dave RukavinaSTONE ENTERPRISES</v>
      </c>
      <c r="G8023" s="150" t="str">
        <f t="shared" si="141"/>
        <v>Dave Rukavina</v>
      </c>
      <c r="H8023" s="149" t="s">
        <v>8744</v>
      </c>
      <c r="I8023">
        <v>40007650</v>
      </c>
      <c r="K8023" t="s">
        <v>16564</v>
      </c>
      <c r="L8023" t="s">
        <v>15294</v>
      </c>
      <c r="M8023" t="s">
        <v>15295</v>
      </c>
      <c r="N8023">
        <v>68127</v>
      </c>
      <c r="Q8023" t="s">
        <v>12415</v>
      </c>
      <c r="R8023" t="s">
        <v>12416</v>
      </c>
      <c r="S8023" t="s">
        <v>16565</v>
      </c>
      <c r="U8023" t="s">
        <v>12418</v>
      </c>
      <c r="W8023">
        <v>11</v>
      </c>
      <c r="X8023">
        <v>0</v>
      </c>
      <c r="Y8023">
        <v>1</v>
      </c>
      <c r="Z8023" t="s">
        <v>12420</v>
      </c>
      <c r="AA8023" t="s">
        <v>12429</v>
      </c>
      <c r="AB8023" t="s">
        <v>12430</v>
      </c>
      <c r="AC8023">
        <v>2</v>
      </c>
      <c r="AD8023" s="123">
        <v>42220</v>
      </c>
      <c r="AE8023" t="s">
        <v>12431</v>
      </c>
      <c r="AG8023">
        <v>40007650</v>
      </c>
      <c r="AL8023" t="s">
        <v>12430</v>
      </c>
      <c r="AN8023">
        <v>2805503001</v>
      </c>
      <c r="AO8023">
        <v>16</v>
      </c>
      <c r="AP8023" t="s">
        <v>12424</v>
      </c>
      <c r="AQ8023" t="s">
        <v>11408</v>
      </c>
      <c r="AR8023">
        <v>4100</v>
      </c>
      <c r="AT8023">
        <v>0</v>
      </c>
      <c r="AV8023" t="s">
        <v>16566</v>
      </c>
      <c r="AW8023">
        <v>116100</v>
      </c>
    </row>
    <row r="8024" spans="1:49" x14ac:dyDescent="0.25">
      <c r="A8024">
        <v>4100</v>
      </c>
      <c r="B8024">
        <v>30040</v>
      </c>
      <c r="C8024">
        <v>4030</v>
      </c>
      <c r="D8024">
        <v>415</v>
      </c>
      <c r="E8024" s="124" t="s">
        <v>15996</v>
      </c>
      <c r="F8024" t="str">
        <f t="shared" si="142"/>
        <v>Dave RukavinaSUPERIOR ESSEX COMMUNICATIONS</v>
      </c>
      <c r="G8024" s="150" t="str">
        <f t="shared" si="141"/>
        <v>Dave Rukavina</v>
      </c>
      <c r="H8024" s="149" t="s">
        <v>8807</v>
      </c>
      <c r="I8024">
        <v>47200020</v>
      </c>
      <c r="J8024" t="s">
        <v>12492</v>
      </c>
      <c r="K8024" t="s">
        <v>16567</v>
      </c>
      <c r="L8024" t="s">
        <v>16568</v>
      </c>
      <c r="M8024" t="s">
        <v>13999</v>
      </c>
      <c r="N8024">
        <v>67544</v>
      </c>
      <c r="Q8024" t="s">
        <v>12415</v>
      </c>
      <c r="R8024" t="s">
        <v>12416</v>
      </c>
      <c r="S8024" t="s">
        <v>16569</v>
      </c>
      <c r="T8024">
        <v>310746</v>
      </c>
      <c r="U8024" t="s">
        <v>12418</v>
      </c>
      <c r="W8024">
        <v>11</v>
      </c>
      <c r="X8024">
        <v>1</v>
      </c>
      <c r="Y8024" t="s">
        <v>12419</v>
      </c>
      <c r="Z8024" t="s">
        <v>12420</v>
      </c>
      <c r="AA8024" t="s">
        <v>12429</v>
      </c>
      <c r="AB8024" t="s">
        <v>12422</v>
      </c>
      <c r="AC8024">
        <v>2</v>
      </c>
      <c r="AD8024" s="123">
        <v>39126</v>
      </c>
      <c r="AE8024" t="s">
        <v>13431</v>
      </c>
      <c r="AG8024">
        <v>47200020</v>
      </c>
      <c r="AL8024" t="s">
        <v>12422</v>
      </c>
      <c r="AN8024">
        <v>1700903701</v>
      </c>
      <c r="AO8024">
        <v>16</v>
      </c>
      <c r="AP8024" t="s">
        <v>12424</v>
      </c>
      <c r="AQ8024" t="s">
        <v>11408</v>
      </c>
      <c r="AR8024">
        <v>4100</v>
      </c>
      <c r="AS8024" t="s">
        <v>12491</v>
      </c>
      <c r="AT8024">
        <v>0</v>
      </c>
      <c r="AV8024" t="s">
        <v>15823</v>
      </c>
      <c r="AW8024">
        <v>116100</v>
      </c>
    </row>
    <row r="8025" spans="1:49" x14ac:dyDescent="0.25">
      <c r="A8025">
        <v>4100</v>
      </c>
      <c r="B8025">
        <v>30040</v>
      </c>
      <c r="C8025">
        <v>4030</v>
      </c>
      <c r="D8025">
        <v>415</v>
      </c>
      <c r="E8025" s="124" t="s">
        <v>15996</v>
      </c>
      <c r="F8025" t="str">
        <f t="shared" si="142"/>
        <v>Dave RukavinaSUPERIOR ESSEX-HOISINGTON,KS</v>
      </c>
      <c r="G8025" s="150" t="str">
        <f t="shared" si="141"/>
        <v>Dave Rukavina</v>
      </c>
      <c r="H8025" s="149" t="s">
        <v>8808</v>
      </c>
      <c r="I8025">
        <v>40005022</v>
      </c>
      <c r="J8025" t="s">
        <v>12492</v>
      </c>
      <c r="K8025" t="s">
        <v>16567</v>
      </c>
      <c r="L8025" t="s">
        <v>16568</v>
      </c>
      <c r="M8025" t="s">
        <v>13999</v>
      </c>
      <c r="N8025">
        <v>67544</v>
      </c>
      <c r="Q8025" t="s">
        <v>12415</v>
      </c>
      <c r="R8025" t="s">
        <v>12416</v>
      </c>
      <c r="S8025" t="s">
        <v>16569</v>
      </c>
      <c r="T8025">
        <v>310746</v>
      </c>
      <c r="U8025" t="s">
        <v>12418</v>
      </c>
      <c r="W8025">
        <v>11</v>
      </c>
      <c r="X8025">
        <v>1</v>
      </c>
      <c r="Y8025" t="s">
        <v>12472</v>
      </c>
      <c r="Z8025" t="s">
        <v>12420</v>
      </c>
      <c r="AA8025" t="s">
        <v>12429</v>
      </c>
      <c r="AB8025" t="s">
        <v>12422</v>
      </c>
      <c r="AC8025">
        <v>2</v>
      </c>
      <c r="AD8025" s="123">
        <v>39141</v>
      </c>
      <c r="AE8025" t="s">
        <v>13431</v>
      </c>
      <c r="AG8025">
        <v>40005022</v>
      </c>
      <c r="AL8025" t="s">
        <v>12422</v>
      </c>
      <c r="AN8025">
        <v>1700903701</v>
      </c>
      <c r="AO8025">
        <v>16</v>
      </c>
      <c r="AP8025" t="s">
        <v>12424</v>
      </c>
      <c r="AQ8025" t="s">
        <v>11408</v>
      </c>
      <c r="AR8025">
        <v>4100</v>
      </c>
      <c r="AT8025">
        <v>0</v>
      </c>
      <c r="AV8025" t="s">
        <v>15823</v>
      </c>
      <c r="AW8025">
        <v>116100</v>
      </c>
    </row>
    <row r="8026" spans="1:49" x14ac:dyDescent="0.25">
      <c r="A8026">
        <v>4100</v>
      </c>
      <c r="B8026">
        <v>30060</v>
      </c>
      <c r="C8026">
        <v>4030</v>
      </c>
      <c r="D8026">
        <v>415</v>
      </c>
      <c r="E8026" s="124" t="s">
        <v>15996</v>
      </c>
      <c r="F8026" t="str">
        <f t="shared" si="142"/>
        <v>Dave RukavinaTEXWRAP PACKAGING SYSTEMS</v>
      </c>
      <c r="G8026" s="150" t="str">
        <f t="shared" si="141"/>
        <v>Dave Rukavina</v>
      </c>
      <c r="H8026" s="149" t="s">
        <v>8995</v>
      </c>
      <c r="I8026">
        <v>40008914</v>
      </c>
      <c r="K8026" t="s">
        <v>16570</v>
      </c>
      <c r="L8026" t="s">
        <v>12469</v>
      </c>
      <c r="M8026" t="s">
        <v>13327</v>
      </c>
      <c r="N8026">
        <v>63090</v>
      </c>
      <c r="Q8026" t="s">
        <v>12415</v>
      </c>
      <c r="R8026" t="s">
        <v>12416</v>
      </c>
      <c r="S8026" t="s">
        <v>16571</v>
      </c>
      <c r="U8026" t="s">
        <v>12418</v>
      </c>
      <c r="W8026">
        <v>11</v>
      </c>
      <c r="X8026">
        <v>0</v>
      </c>
      <c r="Y8026" t="s">
        <v>12419</v>
      </c>
      <c r="Z8026" t="s">
        <v>12420</v>
      </c>
      <c r="AA8026" t="s">
        <v>12485</v>
      </c>
      <c r="AB8026" t="s">
        <v>12422</v>
      </c>
      <c r="AC8026">
        <v>2</v>
      </c>
      <c r="AD8026" s="123">
        <v>44048</v>
      </c>
      <c r="AE8026" t="s">
        <v>12486</v>
      </c>
      <c r="AG8026">
        <v>40008914</v>
      </c>
      <c r="AL8026" t="s">
        <v>12422</v>
      </c>
      <c r="AN8026">
        <v>2607113801</v>
      </c>
      <c r="AO8026">
        <v>16</v>
      </c>
      <c r="AP8026" t="s">
        <v>12424</v>
      </c>
      <c r="AQ8026" t="s">
        <v>11408</v>
      </c>
      <c r="AR8026">
        <v>4100</v>
      </c>
      <c r="AT8026">
        <v>0</v>
      </c>
      <c r="AV8026" t="s">
        <v>16572</v>
      </c>
      <c r="AW8026">
        <v>116100</v>
      </c>
    </row>
    <row r="8027" spans="1:49" x14ac:dyDescent="0.25">
      <c r="A8027">
        <v>4100</v>
      </c>
      <c r="B8027">
        <v>30040</v>
      </c>
      <c r="C8027">
        <v>4030</v>
      </c>
      <c r="D8027">
        <v>415</v>
      </c>
      <c r="E8027" s="124" t="s">
        <v>15996</v>
      </c>
      <c r="F8027" t="str">
        <f t="shared" si="142"/>
        <v>Dave RukavinaTHE MCCALL PATTERN COMPANY INC</v>
      </c>
      <c r="G8027" s="150" t="str">
        <f t="shared" si="141"/>
        <v>Dave Rukavina</v>
      </c>
      <c r="H8027" s="149" t="s">
        <v>9044</v>
      </c>
      <c r="I8027">
        <v>40008115</v>
      </c>
      <c r="J8027" t="s">
        <v>12492</v>
      </c>
      <c r="K8027" t="s">
        <v>16573</v>
      </c>
      <c r="L8027" t="s">
        <v>12957</v>
      </c>
      <c r="M8027" t="s">
        <v>13999</v>
      </c>
      <c r="N8027">
        <v>66502</v>
      </c>
      <c r="Q8027" t="s">
        <v>12415</v>
      </c>
      <c r="R8027" t="s">
        <v>12416</v>
      </c>
      <c r="S8027" t="s">
        <v>16574</v>
      </c>
      <c r="U8027" t="s">
        <v>12418</v>
      </c>
      <c r="W8027">
        <v>11</v>
      </c>
      <c r="X8027">
        <v>1</v>
      </c>
      <c r="Y8027" t="s">
        <v>12419</v>
      </c>
      <c r="Z8027" t="s">
        <v>12420</v>
      </c>
      <c r="AA8027" t="s">
        <v>12429</v>
      </c>
      <c r="AB8027" t="s">
        <v>12422</v>
      </c>
      <c r="AC8027">
        <v>2</v>
      </c>
      <c r="AD8027" s="123">
        <v>42859</v>
      </c>
      <c r="AE8027" t="s">
        <v>12431</v>
      </c>
      <c r="AG8027">
        <v>40008115</v>
      </c>
      <c r="AL8027" t="s">
        <v>12422</v>
      </c>
      <c r="AN8027">
        <v>1716105301</v>
      </c>
      <c r="AO8027">
        <v>16</v>
      </c>
      <c r="AP8027" t="s">
        <v>12424</v>
      </c>
      <c r="AQ8027" t="s">
        <v>11408</v>
      </c>
      <c r="AR8027">
        <v>4100</v>
      </c>
      <c r="AT8027">
        <v>0</v>
      </c>
      <c r="AV8027" t="s">
        <v>16575</v>
      </c>
      <c r="AW8027">
        <v>116100</v>
      </c>
    </row>
    <row r="8028" spans="1:49" x14ac:dyDescent="0.25">
      <c r="A8028">
        <v>4100</v>
      </c>
      <c r="B8028">
        <v>30040</v>
      </c>
      <c r="C8028">
        <v>4030</v>
      </c>
      <c r="D8028">
        <v>415</v>
      </c>
      <c r="E8028" s="124" t="s">
        <v>15996</v>
      </c>
      <c r="F8028" t="str">
        <f t="shared" si="142"/>
        <v>Dave RukavinaTHE PARTS BIN</v>
      </c>
      <c r="G8028" s="150" t="str">
        <f t="shared" si="141"/>
        <v>Dave Rukavina</v>
      </c>
      <c r="H8028" s="149" t="s">
        <v>9054</v>
      </c>
      <c r="I8028">
        <v>40007141</v>
      </c>
      <c r="L8028" t="s">
        <v>16576</v>
      </c>
      <c r="M8028" t="s">
        <v>15295</v>
      </c>
      <c r="O8028">
        <v>187</v>
      </c>
      <c r="P8028">
        <v>68862</v>
      </c>
      <c r="Q8028" t="s">
        <v>12415</v>
      </c>
      <c r="R8028" t="s">
        <v>12416</v>
      </c>
      <c r="S8028" t="s">
        <v>16577</v>
      </c>
      <c r="U8028" t="s">
        <v>12418</v>
      </c>
      <c r="W8028">
        <v>11</v>
      </c>
      <c r="X8028">
        <v>2</v>
      </c>
      <c r="Y8028" t="s">
        <v>12419</v>
      </c>
      <c r="Z8028" t="s">
        <v>12420</v>
      </c>
      <c r="AA8028" t="s">
        <v>12429</v>
      </c>
      <c r="AB8028" t="s">
        <v>12430</v>
      </c>
      <c r="AC8028">
        <v>2</v>
      </c>
      <c r="AD8028" s="123">
        <v>41484</v>
      </c>
      <c r="AE8028" t="s">
        <v>12431</v>
      </c>
      <c r="AG8028">
        <v>40007141</v>
      </c>
      <c r="AL8028" t="s">
        <v>12430</v>
      </c>
      <c r="AN8028">
        <v>2817511191</v>
      </c>
      <c r="AO8028">
        <v>16</v>
      </c>
      <c r="AP8028" t="s">
        <v>12424</v>
      </c>
      <c r="AQ8028" t="s">
        <v>11408</v>
      </c>
      <c r="AR8028">
        <v>4100</v>
      </c>
      <c r="AT8028">
        <v>0</v>
      </c>
      <c r="AV8028" t="s">
        <v>16578</v>
      </c>
      <c r="AW8028">
        <v>116100</v>
      </c>
    </row>
    <row r="8029" spans="1:49" x14ac:dyDescent="0.25">
      <c r="A8029">
        <v>4100</v>
      </c>
      <c r="B8029">
        <v>30040</v>
      </c>
      <c r="C8029">
        <v>4030</v>
      </c>
      <c r="D8029">
        <v>415</v>
      </c>
      <c r="E8029" s="124" t="s">
        <v>15996</v>
      </c>
      <c r="F8029" t="str">
        <f t="shared" si="142"/>
        <v>Dave RukavinaTHYSSENKRUPP RUBBER MACHINERY</v>
      </c>
      <c r="G8029" s="150" t="str">
        <f t="shared" si="141"/>
        <v>Dave Rukavina</v>
      </c>
      <c r="H8029" s="149" t="s">
        <v>9103</v>
      </c>
      <c r="I8029">
        <v>40003068</v>
      </c>
      <c r="J8029" t="s">
        <v>16579</v>
      </c>
      <c r="K8029" t="s">
        <v>16580</v>
      </c>
      <c r="L8029" t="s">
        <v>16091</v>
      </c>
      <c r="M8029" t="s">
        <v>13999</v>
      </c>
      <c r="N8029" t="s">
        <v>16229</v>
      </c>
      <c r="Q8029" t="s">
        <v>12415</v>
      </c>
      <c r="R8029" t="s">
        <v>12416</v>
      </c>
      <c r="S8029" t="s">
        <v>16581</v>
      </c>
      <c r="U8029" t="s">
        <v>12418</v>
      </c>
      <c r="V8029">
        <v>3</v>
      </c>
      <c r="W8029">
        <v>11</v>
      </c>
      <c r="X8029">
        <v>0</v>
      </c>
      <c r="Y8029" t="s">
        <v>12419</v>
      </c>
      <c r="Z8029" t="s">
        <v>12420</v>
      </c>
      <c r="AA8029" t="s">
        <v>12421</v>
      </c>
      <c r="AB8029" t="s">
        <v>12422</v>
      </c>
      <c r="AC8029">
        <v>2</v>
      </c>
      <c r="AD8029" s="123">
        <v>39111</v>
      </c>
      <c r="AE8029" t="s">
        <v>12423</v>
      </c>
      <c r="AG8029">
        <v>40003068</v>
      </c>
      <c r="AL8029" t="s">
        <v>12422</v>
      </c>
      <c r="AN8029">
        <v>1717708101</v>
      </c>
      <c r="AO8029">
        <v>16</v>
      </c>
      <c r="AP8029" t="s">
        <v>12424</v>
      </c>
      <c r="AQ8029" t="s">
        <v>11408</v>
      </c>
      <c r="AR8029">
        <v>4100</v>
      </c>
      <c r="AS8029" t="s">
        <v>12491</v>
      </c>
      <c r="AT8029">
        <v>2005</v>
      </c>
      <c r="AV8029" t="s">
        <v>16582</v>
      </c>
      <c r="AW8029">
        <v>116100</v>
      </c>
    </row>
    <row r="8030" spans="1:49" x14ac:dyDescent="0.25">
      <c r="A8030">
        <v>4100</v>
      </c>
      <c r="B8030">
        <v>30040</v>
      </c>
      <c r="C8030">
        <v>4030</v>
      </c>
      <c r="D8030">
        <v>415</v>
      </c>
      <c r="E8030" s="124" t="s">
        <v>15996</v>
      </c>
      <c r="F8030" t="str">
        <f t="shared" si="142"/>
        <v>Dave RukavinaTRIBUNE NEWSPAPERS, INC</v>
      </c>
      <c r="G8030" s="150" t="str">
        <f t="shared" si="141"/>
        <v>Dave Rukavina</v>
      </c>
      <c r="H8030" s="149" t="s">
        <v>9235</v>
      </c>
      <c r="I8030">
        <v>40006970</v>
      </c>
      <c r="L8030" t="s">
        <v>16583</v>
      </c>
      <c r="M8030" t="s">
        <v>12981</v>
      </c>
      <c r="O8030">
        <v>721</v>
      </c>
      <c r="P8030">
        <v>51537</v>
      </c>
      <c r="Q8030" t="s">
        <v>12415</v>
      </c>
      <c r="R8030" t="s">
        <v>12416</v>
      </c>
      <c r="S8030" t="s">
        <v>16584</v>
      </c>
      <c r="U8030" t="s">
        <v>12418</v>
      </c>
      <c r="W8030">
        <v>11</v>
      </c>
      <c r="X8030">
        <v>1</v>
      </c>
      <c r="Y8030" t="s">
        <v>12419</v>
      </c>
      <c r="Z8030" t="s">
        <v>12420</v>
      </c>
      <c r="AA8030" t="s">
        <v>14498</v>
      </c>
      <c r="AB8030" t="s">
        <v>12430</v>
      </c>
      <c r="AC8030">
        <v>2</v>
      </c>
      <c r="AD8030" s="123">
        <v>41289</v>
      </c>
      <c r="AE8030" t="s">
        <v>12431</v>
      </c>
      <c r="AG8030">
        <v>40006970</v>
      </c>
      <c r="AL8030" t="s">
        <v>12430</v>
      </c>
      <c r="AN8030">
        <v>1616504701</v>
      </c>
      <c r="AO8030">
        <v>16</v>
      </c>
      <c r="AP8030" t="s">
        <v>12424</v>
      </c>
      <c r="AQ8030" t="s">
        <v>11408</v>
      </c>
      <c r="AR8030">
        <v>4100</v>
      </c>
      <c r="AS8030" t="s">
        <v>12491</v>
      </c>
      <c r="AT8030">
        <v>0</v>
      </c>
      <c r="AV8030" t="s">
        <v>16585</v>
      </c>
      <c r="AW8030">
        <v>116100</v>
      </c>
    </row>
    <row r="8031" spans="1:49" x14ac:dyDescent="0.25">
      <c r="A8031">
        <v>4100</v>
      </c>
      <c r="B8031">
        <v>30040</v>
      </c>
      <c r="C8031">
        <v>4030</v>
      </c>
      <c r="D8031">
        <v>415</v>
      </c>
      <c r="E8031" s="124" t="s">
        <v>15996</v>
      </c>
      <c r="F8031" t="str">
        <f t="shared" si="142"/>
        <v>Dave RukavinaTRIBUNE PUBLISHING CO</v>
      </c>
      <c r="G8031" s="150" t="str">
        <f t="shared" si="141"/>
        <v>Dave Rukavina</v>
      </c>
      <c r="H8031" s="149" t="s">
        <v>9236</v>
      </c>
      <c r="I8031">
        <v>40005311</v>
      </c>
      <c r="K8031" t="s">
        <v>16586</v>
      </c>
      <c r="L8031" t="s">
        <v>14099</v>
      </c>
      <c r="M8031" t="s">
        <v>13327</v>
      </c>
      <c r="N8031">
        <v>65205</v>
      </c>
      <c r="Q8031" t="s">
        <v>12415</v>
      </c>
      <c r="R8031" t="s">
        <v>12416</v>
      </c>
      <c r="S8031" t="s">
        <v>16587</v>
      </c>
      <c r="U8031" t="s">
        <v>12418</v>
      </c>
      <c r="W8031">
        <v>11</v>
      </c>
      <c r="X8031">
        <v>1</v>
      </c>
      <c r="Y8031" t="s">
        <v>12419</v>
      </c>
      <c r="Z8031" t="s">
        <v>12420</v>
      </c>
      <c r="AA8031" t="s">
        <v>12429</v>
      </c>
      <c r="AB8031" t="s">
        <v>12422</v>
      </c>
      <c r="AC8031">
        <v>2</v>
      </c>
      <c r="AD8031" s="123">
        <v>39430</v>
      </c>
      <c r="AE8031" t="s">
        <v>12538</v>
      </c>
      <c r="AG8031">
        <v>40005311</v>
      </c>
      <c r="AL8031" t="s">
        <v>12422</v>
      </c>
      <c r="AN8031">
        <v>2601903101</v>
      </c>
      <c r="AO8031">
        <v>16</v>
      </c>
      <c r="AP8031" t="s">
        <v>12424</v>
      </c>
      <c r="AQ8031" t="s">
        <v>11408</v>
      </c>
      <c r="AR8031">
        <v>4100</v>
      </c>
      <c r="AS8031" t="s">
        <v>12491</v>
      </c>
      <c r="AT8031">
        <v>0</v>
      </c>
      <c r="AV8031" t="s">
        <v>16585</v>
      </c>
      <c r="AW8031">
        <v>116100</v>
      </c>
    </row>
    <row r="8032" spans="1:49" x14ac:dyDescent="0.25">
      <c r="A8032">
        <v>4100</v>
      </c>
      <c r="B8032">
        <v>30040</v>
      </c>
      <c r="C8032">
        <v>4030</v>
      </c>
      <c r="D8032">
        <v>415</v>
      </c>
      <c r="E8032" s="124" t="s">
        <v>15996</v>
      </c>
      <c r="F8032" t="str">
        <f t="shared" si="142"/>
        <v>Dave RukavinaTYSON FOODS</v>
      </c>
      <c r="G8032" s="150" t="str">
        <f t="shared" si="141"/>
        <v>Dave Rukavina</v>
      </c>
      <c r="H8032" s="149" t="s">
        <v>9321</v>
      </c>
      <c r="I8032">
        <v>40002982</v>
      </c>
      <c r="K8032" t="s">
        <v>16588</v>
      </c>
      <c r="L8032" t="s">
        <v>15243</v>
      </c>
      <c r="M8032" t="s">
        <v>13999</v>
      </c>
      <c r="N8032" t="s">
        <v>16589</v>
      </c>
      <c r="Q8032" t="s">
        <v>12415</v>
      </c>
      <c r="R8032" t="s">
        <v>12416</v>
      </c>
      <c r="U8032" t="s">
        <v>12418</v>
      </c>
      <c r="W8032">
        <v>11</v>
      </c>
      <c r="X8032">
        <v>1</v>
      </c>
      <c r="Y8032" t="s">
        <v>12419</v>
      </c>
      <c r="Z8032" t="s">
        <v>12420</v>
      </c>
      <c r="AA8032" t="s">
        <v>12421</v>
      </c>
      <c r="AB8032" t="s">
        <v>12422</v>
      </c>
      <c r="AC8032">
        <v>2</v>
      </c>
      <c r="AD8032" s="123">
        <v>39111</v>
      </c>
      <c r="AE8032" t="s">
        <v>12423</v>
      </c>
      <c r="AG8032">
        <v>40002982</v>
      </c>
      <c r="AL8032" t="s">
        <v>12422</v>
      </c>
      <c r="AN8032">
        <v>1715504001</v>
      </c>
      <c r="AO8032">
        <v>16</v>
      </c>
      <c r="AP8032" t="s">
        <v>12424</v>
      </c>
      <c r="AQ8032" t="s">
        <v>11408</v>
      </c>
      <c r="AR8032">
        <v>4100</v>
      </c>
      <c r="AT8032">
        <v>0</v>
      </c>
      <c r="AV8032" t="s">
        <v>16590</v>
      </c>
      <c r="AW8032">
        <v>116100</v>
      </c>
    </row>
    <row r="8033" spans="1:49" x14ac:dyDescent="0.25">
      <c r="A8033">
        <v>4100</v>
      </c>
      <c r="B8033">
        <v>30040</v>
      </c>
      <c r="C8033">
        <v>4030</v>
      </c>
      <c r="D8033">
        <v>415</v>
      </c>
      <c r="E8033" s="124" t="s">
        <v>15996</v>
      </c>
      <c r="F8033" t="str">
        <f t="shared" si="142"/>
        <v>Dave RukavinaUNILEVER MFG. - INDEPENDENCE</v>
      </c>
      <c r="G8033" s="150" t="str">
        <f t="shared" si="141"/>
        <v>Dave Rukavina</v>
      </c>
      <c r="H8033" s="149" t="s">
        <v>9661</v>
      </c>
      <c r="I8033">
        <v>40007728</v>
      </c>
      <c r="J8033" t="s">
        <v>16591</v>
      </c>
      <c r="L8033" t="s">
        <v>12493</v>
      </c>
      <c r="M8033" t="s">
        <v>12494</v>
      </c>
      <c r="O8033">
        <v>210246</v>
      </c>
      <c r="P8033">
        <v>75211</v>
      </c>
      <c r="Q8033" t="s">
        <v>12415</v>
      </c>
      <c r="R8033" t="s">
        <v>12416</v>
      </c>
      <c r="S8033" t="s">
        <v>16592</v>
      </c>
      <c r="U8033" t="s">
        <v>12418</v>
      </c>
      <c r="V8033">
        <v>129</v>
      </c>
      <c r="W8033">
        <v>11</v>
      </c>
      <c r="X8033">
        <v>1</v>
      </c>
      <c r="Y8033" t="s">
        <v>12419</v>
      </c>
      <c r="Z8033" t="s">
        <v>12420</v>
      </c>
      <c r="AA8033" t="s">
        <v>12429</v>
      </c>
      <c r="AB8033" t="s">
        <v>12422</v>
      </c>
      <c r="AC8033">
        <v>2</v>
      </c>
      <c r="AD8033" s="123">
        <v>42325</v>
      </c>
      <c r="AE8033" t="s">
        <v>12431</v>
      </c>
      <c r="AG8033">
        <v>40007728</v>
      </c>
      <c r="AL8033" t="s">
        <v>12422</v>
      </c>
      <c r="AN8033">
        <v>4411307601</v>
      </c>
      <c r="AO8033">
        <v>16</v>
      </c>
      <c r="AP8033" t="s">
        <v>12424</v>
      </c>
      <c r="AQ8033" t="s">
        <v>11408</v>
      </c>
      <c r="AR8033">
        <v>4100</v>
      </c>
      <c r="AT8033">
        <v>0</v>
      </c>
      <c r="AV8033" t="s">
        <v>9656</v>
      </c>
      <c r="AW8033">
        <v>116100</v>
      </c>
    </row>
    <row r="8034" spans="1:49" x14ac:dyDescent="0.25">
      <c r="A8034">
        <v>4100</v>
      </c>
      <c r="B8034">
        <v>30040</v>
      </c>
      <c r="C8034">
        <v>4030</v>
      </c>
      <c r="D8034">
        <v>415</v>
      </c>
      <c r="E8034" s="124" t="s">
        <v>15996</v>
      </c>
      <c r="F8034" t="str">
        <f t="shared" si="142"/>
        <v>Dave RukavinaVERTIS, INCORPORATED</v>
      </c>
      <c r="G8034" s="150" t="str">
        <f t="shared" si="141"/>
        <v>Dave Rukavina</v>
      </c>
      <c r="H8034" s="149" t="s">
        <v>10638</v>
      </c>
      <c r="I8034">
        <v>40001908</v>
      </c>
      <c r="K8034" t="s">
        <v>16593</v>
      </c>
      <c r="L8034" t="s">
        <v>16290</v>
      </c>
      <c r="M8034" t="s">
        <v>13999</v>
      </c>
      <c r="N8034" t="s">
        <v>16594</v>
      </c>
      <c r="Q8034" t="s">
        <v>12415</v>
      </c>
      <c r="R8034" t="s">
        <v>12416</v>
      </c>
      <c r="S8034" t="s">
        <v>16595</v>
      </c>
      <c r="U8034" t="s">
        <v>12418</v>
      </c>
      <c r="W8034">
        <v>11</v>
      </c>
      <c r="X8034">
        <v>1</v>
      </c>
      <c r="Y8034" t="s">
        <v>12419</v>
      </c>
      <c r="Z8034" t="s">
        <v>12420</v>
      </c>
      <c r="AA8034" t="s">
        <v>12421</v>
      </c>
      <c r="AB8034" t="s">
        <v>12422</v>
      </c>
      <c r="AC8034">
        <v>2</v>
      </c>
      <c r="AD8034" s="123">
        <v>39111</v>
      </c>
      <c r="AE8034" t="s">
        <v>12423</v>
      </c>
      <c r="AG8034">
        <v>40001908</v>
      </c>
      <c r="AL8034" t="s">
        <v>12422</v>
      </c>
      <c r="AN8034">
        <v>1709109001</v>
      </c>
      <c r="AO8034">
        <v>16</v>
      </c>
      <c r="AP8034" t="s">
        <v>12424</v>
      </c>
      <c r="AQ8034" t="s">
        <v>11408</v>
      </c>
      <c r="AR8034">
        <v>4100</v>
      </c>
      <c r="AS8034" t="s">
        <v>12491</v>
      </c>
      <c r="AT8034">
        <v>0</v>
      </c>
      <c r="AV8034" t="s">
        <v>16596</v>
      </c>
      <c r="AW8034">
        <v>116100</v>
      </c>
    </row>
    <row r="8035" spans="1:49" x14ac:dyDescent="0.25">
      <c r="A8035">
        <v>4100</v>
      </c>
      <c r="B8035">
        <v>30060</v>
      </c>
      <c r="C8035">
        <v>4030</v>
      </c>
      <c r="D8035">
        <v>415</v>
      </c>
      <c r="E8035" s="124" t="s">
        <v>15996</v>
      </c>
      <c r="F8035" t="str">
        <f t="shared" si="142"/>
        <v>Dave RukavinaVIEGA</v>
      </c>
      <c r="G8035" s="150" t="str">
        <f t="shared" si="141"/>
        <v>Dave Rukavina</v>
      </c>
      <c r="H8035" s="149" t="s">
        <v>10668</v>
      </c>
      <c r="I8035">
        <v>40008986</v>
      </c>
      <c r="K8035" t="s">
        <v>16597</v>
      </c>
      <c r="L8035" t="s">
        <v>16598</v>
      </c>
      <c r="M8035" t="s">
        <v>13999</v>
      </c>
      <c r="N8035">
        <v>67460</v>
      </c>
      <c r="Q8035" t="s">
        <v>12415</v>
      </c>
      <c r="R8035" t="s">
        <v>12416</v>
      </c>
      <c r="S8035" t="s">
        <v>16599</v>
      </c>
      <c r="U8035" t="s">
        <v>12418</v>
      </c>
      <c r="W8035">
        <v>11</v>
      </c>
      <c r="X8035">
        <v>1</v>
      </c>
      <c r="Y8035" t="s">
        <v>12419</v>
      </c>
      <c r="Z8035" t="s">
        <v>12420</v>
      </c>
      <c r="AA8035" t="s">
        <v>12485</v>
      </c>
      <c r="AB8035" t="s">
        <v>12430</v>
      </c>
      <c r="AC8035">
        <v>2</v>
      </c>
      <c r="AD8035" s="123">
        <v>44153</v>
      </c>
      <c r="AE8035" t="s">
        <v>12528</v>
      </c>
      <c r="AG8035">
        <v>40008986</v>
      </c>
      <c r="AL8035" t="s">
        <v>12430</v>
      </c>
      <c r="AN8035">
        <v>1711305501</v>
      </c>
      <c r="AO8035">
        <v>16</v>
      </c>
      <c r="AP8035" t="s">
        <v>12424</v>
      </c>
      <c r="AQ8035" t="s">
        <v>11408</v>
      </c>
      <c r="AR8035">
        <v>4100</v>
      </c>
      <c r="AT8035">
        <v>0</v>
      </c>
      <c r="AV8035" t="s">
        <v>10668</v>
      </c>
      <c r="AW8035">
        <v>116100</v>
      </c>
    </row>
    <row r="8036" spans="1:49" x14ac:dyDescent="0.25">
      <c r="A8036">
        <v>4100</v>
      </c>
      <c r="B8036">
        <v>30040</v>
      </c>
      <c r="C8036">
        <v>4030</v>
      </c>
      <c r="D8036">
        <v>417</v>
      </c>
      <c r="E8036" s="124" t="s">
        <v>15996</v>
      </c>
      <c r="F8036" t="str">
        <f t="shared" si="142"/>
        <v>Dave RukavinaW &amp; D MACHINERY</v>
      </c>
      <c r="G8036" s="150" t="str">
        <f t="shared" si="141"/>
        <v>Dave Rukavina</v>
      </c>
      <c r="H8036" s="149" t="s">
        <v>10722</v>
      </c>
      <c r="I8036">
        <v>40004347</v>
      </c>
      <c r="K8036" t="s">
        <v>16600</v>
      </c>
      <c r="L8036" t="s">
        <v>16290</v>
      </c>
      <c r="M8036" t="s">
        <v>13999</v>
      </c>
      <c r="N8036">
        <v>66214</v>
      </c>
      <c r="Q8036" t="s">
        <v>12415</v>
      </c>
      <c r="R8036" t="s">
        <v>12416</v>
      </c>
      <c r="S8036" t="s">
        <v>16601</v>
      </c>
      <c r="U8036" t="s">
        <v>12418</v>
      </c>
      <c r="V8036">
        <v>200</v>
      </c>
      <c r="W8036">
        <v>11</v>
      </c>
      <c r="X8036">
        <v>0</v>
      </c>
      <c r="Y8036" t="s">
        <v>12765</v>
      </c>
      <c r="Z8036" t="s">
        <v>12420</v>
      </c>
      <c r="AA8036" t="s">
        <v>12421</v>
      </c>
      <c r="AB8036" t="s">
        <v>12422</v>
      </c>
      <c r="AC8036">
        <v>2</v>
      </c>
      <c r="AD8036" s="123">
        <v>39111</v>
      </c>
      <c r="AE8036" t="s">
        <v>12423</v>
      </c>
      <c r="AG8036">
        <v>40004347</v>
      </c>
      <c r="AL8036" t="s">
        <v>12422</v>
      </c>
      <c r="AN8036">
        <v>1709109001</v>
      </c>
      <c r="AO8036">
        <v>16</v>
      </c>
      <c r="AP8036" t="s">
        <v>12424</v>
      </c>
      <c r="AQ8036" t="s">
        <v>11408</v>
      </c>
      <c r="AR8036">
        <v>4100</v>
      </c>
      <c r="AT8036">
        <v>2005</v>
      </c>
      <c r="AV8036" t="s">
        <v>16602</v>
      </c>
      <c r="AW8036">
        <v>116100</v>
      </c>
    </row>
    <row r="8037" spans="1:49" x14ac:dyDescent="0.25">
      <c r="A8037">
        <v>4100</v>
      </c>
      <c r="B8037">
        <v>30040</v>
      </c>
      <c r="C8037">
        <v>4030</v>
      </c>
      <c r="D8037">
        <v>415</v>
      </c>
      <c r="E8037" s="124" t="s">
        <v>15996</v>
      </c>
      <c r="F8037" t="str">
        <f t="shared" si="142"/>
        <v>Dave RukavinaWALSWORTH PUBLISHING CO. INC.</v>
      </c>
      <c r="G8037" s="150" t="str">
        <f t="shared" si="141"/>
        <v>Dave Rukavina</v>
      </c>
      <c r="H8037" s="149" t="s">
        <v>10791</v>
      </c>
      <c r="I8037">
        <v>40007058</v>
      </c>
      <c r="K8037" t="s">
        <v>16603</v>
      </c>
      <c r="L8037" t="s">
        <v>16604</v>
      </c>
      <c r="M8037" t="s">
        <v>13327</v>
      </c>
      <c r="N8037">
        <v>64658</v>
      </c>
      <c r="Q8037" t="s">
        <v>12415</v>
      </c>
      <c r="R8037" t="s">
        <v>12416</v>
      </c>
      <c r="S8037" t="s">
        <v>16605</v>
      </c>
      <c r="U8037" t="s">
        <v>12418</v>
      </c>
      <c r="W8037">
        <v>11</v>
      </c>
      <c r="X8037">
        <v>1</v>
      </c>
      <c r="Y8037" t="s">
        <v>12419</v>
      </c>
      <c r="Z8037" t="s">
        <v>12420</v>
      </c>
      <c r="AA8037" t="s">
        <v>14498</v>
      </c>
      <c r="AB8037" t="s">
        <v>12422</v>
      </c>
      <c r="AC8037">
        <v>2</v>
      </c>
      <c r="AD8037" s="123">
        <v>41375</v>
      </c>
      <c r="AE8037" t="s">
        <v>12431</v>
      </c>
      <c r="AG8037">
        <v>40007058</v>
      </c>
      <c r="AL8037" t="s">
        <v>12422</v>
      </c>
      <c r="AN8037">
        <v>2611508401</v>
      </c>
      <c r="AO8037">
        <v>16</v>
      </c>
      <c r="AP8037" t="s">
        <v>12424</v>
      </c>
      <c r="AQ8037" t="s">
        <v>11408</v>
      </c>
      <c r="AR8037">
        <v>4100</v>
      </c>
      <c r="AT8037">
        <v>0</v>
      </c>
      <c r="AV8037" t="s">
        <v>16606</v>
      </c>
      <c r="AW8037">
        <v>116100</v>
      </c>
    </row>
    <row r="8038" spans="1:49" x14ac:dyDescent="0.25">
      <c r="A8038">
        <v>4100</v>
      </c>
      <c r="B8038">
        <v>30040</v>
      </c>
      <c r="C8038">
        <v>4030</v>
      </c>
      <c r="D8038">
        <v>415</v>
      </c>
      <c r="E8038" s="124" t="s">
        <v>15996</v>
      </c>
      <c r="F8038" t="str">
        <f t="shared" si="142"/>
        <v>Dave RukavinaWEIDENHAMMER PACKAGING LP</v>
      </c>
      <c r="G8038" s="150" t="str">
        <f t="shared" si="141"/>
        <v>Dave Rukavina</v>
      </c>
      <c r="H8038" s="149" t="s">
        <v>10834</v>
      </c>
      <c r="I8038">
        <v>40003573</v>
      </c>
      <c r="K8038" t="s">
        <v>16607</v>
      </c>
      <c r="L8038" t="s">
        <v>13326</v>
      </c>
      <c r="M8038" t="s">
        <v>13327</v>
      </c>
      <c r="N8038" t="s">
        <v>16608</v>
      </c>
      <c r="Q8038" t="s">
        <v>12415</v>
      </c>
      <c r="R8038" t="s">
        <v>12416</v>
      </c>
      <c r="S8038" t="s">
        <v>16609</v>
      </c>
      <c r="U8038" t="s">
        <v>12418</v>
      </c>
      <c r="W8038">
        <v>11</v>
      </c>
      <c r="X8038">
        <v>1</v>
      </c>
      <c r="Y8038" t="s">
        <v>12419</v>
      </c>
      <c r="Z8038" t="s">
        <v>12420</v>
      </c>
      <c r="AA8038" t="s">
        <v>12421</v>
      </c>
      <c r="AB8038" t="s">
        <v>12422</v>
      </c>
      <c r="AC8038">
        <v>2</v>
      </c>
      <c r="AD8038" s="123">
        <v>39111</v>
      </c>
      <c r="AE8038" t="s">
        <v>12423</v>
      </c>
      <c r="AG8038">
        <v>40003573</v>
      </c>
      <c r="AL8038" t="s">
        <v>12422</v>
      </c>
      <c r="AN8038">
        <v>2609506901</v>
      </c>
      <c r="AO8038">
        <v>16</v>
      </c>
      <c r="AP8038" t="s">
        <v>12424</v>
      </c>
      <c r="AQ8038" t="s">
        <v>11408</v>
      </c>
      <c r="AR8038">
        <v>4100</v>
      </c>
      <c r="AT8038">
        <v>0</v>
      </c>
      <c r="AV8038" t="s">
        <v>16610</v>
      </c>
      <c r="AW8038">
        <v>116100</v>
      </c>
    </row>
    <row r="8039" spans="1:49" x14ac:dyDescent="0.25">
      <c r="A8039">
        <v>4100</v>
      </c>
      <c r="B8039">
        <v>30040</v>
      </c>
      <c r="C8039">
        <v>4030</v>
      </c>
      <c r="D8039">
        <v>415</v>
      </c>
      <c r="E8039" s="124" t="s">
        <v>15996</v>
      </c>
      <c r="F8039" s="185" t="str">
        <f t="shared" si="142"/>
        <v>Dave RukavinaWEIMER BEARING &amp; TRANSMISSION-1134</v>
      </c>
      <c r="G8039" s="150" t="str">
        <f t="shared" si="141"/>
        <v>Dave Rukavina</v>
      </c>
      <c r="H8039" s="149" t="s">
        <v>16611</v>
      </c>
      <c r="I8039">
        <v>40001134</v>
      </c>
      <c r="L8039" t="s">
        <v>12980</v>
      </c>
      <c r="M8039" t="s">
        <v>12981</v>
      </c>
      <c r="O8039">
        <v>823</v>
      </c>
      <c r="P8039" t="s">
        <v>16558</v>
      </c>
      <c r="Q8039" t="s">
        <v>12415</v>
      </c>
      <c r="R8039" t="s">
        <v>12416</v>
      </c>
      <c r="S8039" t="s">
        <v>16559</v>
      </c>
      <c r="U8039" t="s">
        <v>12418</v>
      </c>
      <c r="W8039">
        <v>11</v>
      </c>
      <c r="X8039">
        <v>2</v>
      </c>
      <c r="Y8039" t="s">
        <v>12419</v>
      </c>
      <c r="Z8039" t="s">
        <v>12420</v>
      </c>
      <c r="AA8039" t="s">
        <v>12421</v>
      </c>
      <c r="AB8039" t="s">
        <v>12422</v>
      </c>
      <c r="AC8039">
        <v>2</v>
      </c>
      <c r="AD8039" s="123">
        <v>39111</v>
      </c>
      <c r="AE8039" t="s">
        <v>12423</v>
      </c>
      <c r="AG8039">
        <v>40001134</v>
      </c>
      <c r="AL8039" t="s">
        <v>12422</v>
      </c>
      <c r="AN8039">
        <v>1615303201</v>
      </c>
      <c r="AO8039">
        <v>16</v>
      </c>
      <c r="AP8039" t="s">
        <v>12424</v>
      </c>
      <c r="AQ8039" t="s">
        <v>11408</v>
      </c>
      <c r="AR8039">
        <v>4100</v>
      </c>
      <c r="AT8039">
        <v>0</v>
      </c>
      <c r="AV8039" t="s">
        <v>15906</v>
      </c>
      <c r="AW8039">
        <v>116100</v>
      </c>
    </row>
    <row r="8040" spans="1:49" x14ac:dyDescent="0.25">
      <c r="A8040">
        <v>4100</v>
      </c>
      <c r="B8040">
        <v>30040</v>
      </c>
      <c r="C8040">
        <v>4030</v>
      </c>
      <c r="D8040">
        <v>415</v>
      </c>
      <c r="E8040" s="124" t="s">
        <v>15996</v>
      </c>
      <c r="F8040" s="185" t="str">
        <f t="shared" si="142"/>
        <v>Dave RukavinaWEIMER BEARING &amp; TRANSMISSION-1252</v>
      </c>
      <c r="G8040" s="150" t="str">
        <f t="shared" si="141"/>
        <v>Dave Rukavina</v>
      </c>
      <c r="H8040" s="149" t="s">
        <v>16612</v>
      </c>
      <c r="I8040">
        <v>40001252</v>
      </c>
      <c r="K8040" t="s">
        <v>16613</v>
      </c>
      <c r="L8040" t="s">
        <v>15776</v>
      </c>
      <c r="M8040" t="s">
        <v>14186</v>
      </c>
      <c r="N8040">
        <v>53022</v>
      </c>
      <c r="Q8040" t="s">
        <v>12415</v>
      </c>
      <c r="R8040" t="s">
        <v>12416</v>
      </c>
      <c r="S8040" t="s">
        <v>16614</v>
      </c>
      <c r="U8040" t="s">
        <v>12418</v>
      </c>
      <c r="W8040">
        <v>11</v>
      </c>
      <c r="X8040">
        <v>2</v>
      </c>
      <c r="Y8040" t="s">
        <v>12419</v>
      </c>
      <c r="Z8040" t="s">
        <v>12420</v>
      </c>
      <c r="AA8040" t="s">
        <v>12421</v>
      </c>
      <c r="AB8040" t="s">
        <v>12422</v>
      </c>
      <c r="AC8040">
        <v>2</v>
      </c>
      <c r="AD8040" s="123">
        <v>39111</v>
      </c>
      <c r="AE8040" t="s">
        <v>12423</v>
      </c>
      <c r="AG8040">
        <v>40001252</v>
      </c>
      <c r="AL8040" t="s">
        <v>12422</v>
      </c>
      <c r="AN8040">
        <v>5013117101</v>
      </c>
      <c r="AO8040">
        <v>16</v>
      </c>
      <c r="AP8040" t="s">
        <v>12424</v>
      </c>
      <c r="AQ8040" t="s">
        <v>11408</v>
      </c>
      <c r="AR8040">
        <v>4100</v>
      </c>
      <c r="AT8040">
        <v>2005</v>
      </c>
      <c r="AV8040" t="s">
        <v>15906</v>
      </c>
      <c r="AW8040">
        <v>116100</v>
      </c>
    </row>
    <row r="8041" spans="1:49" x14ac:dyDescent="0.25">
      <c r="A8041">
        <v>4100</v>
      </c>
      <c r="B8041">
        <v>30040</v>
      </c>
      <c r="C8041">
        <v>4030</v>
      </c>
      <c r="D8041">
        <v>415</v>
      </c>
      <c r="E8041" s="124" t="s">
        <v>15996</v>
      </c>
      <c r="F8041" t="str">
        <f t="shared" si="142"/>
        <v>Dave RukavinaWEST PHARMACEUTICAL SERVICES</v>
      </c>
      <c r="G8041" s="150" t="str">
        <f t="shared" si="141"/>
        <v>Dave Rukavina</v>
      </c>
      <c r="H8041" s="149" t="s">
        <v>10872</v>
      </c>
      <c r="I8041">
        <v>40001871</v>
      </c>
      <c r="K8041" t="s">
        <v>16615</v>
      </c>
      <c r="L8041" t="s">
        <v>16616</v>
      </c>
      <c r="M8041" t="s">
        <v>12560</v>
      </c>
      <c r="N8041">
        <v>19341</v>
      </c>
      <c r="Q8041" t="s">
        <v>12415</v>
      </c>
      <c r="R8041" t="s">
        <v>12416</v>
      </c>
      <c r="S8041" t="s">
        <v>16617</v>
      </c>
      <c r="U8041" t="s">
        <v>12418</v>
      </c>
      <c r="W8041">
        <v>11</v>
      </c>
      <c r="X8041">
        <v>1</v>
      </c>
      <c r="Y8041" t="s">
        <v>12419</v>
      </c>
      <c r="Z8041" t="s">
        <v>12420</v>
      </c>
      <c r="AA8041" t="s">
        <v>12421</v>
      </c>
      <c r="AB8041" t="s">
        <v>12422</v>
      </c>
      <c r="AC8041">
        <v>2</v>
      </c>
      <c r="AD8041" s="123">
        <v>39111</v>
      </c>
      <c r="AE8041" t="s">
        <v>12423</v>
      </c>
      <c r="AG8041">
        <v>40001871</v>
      </c>
      <c r="AL8041" t="s">
        <v>12422</v>
      </c>
      <c r="AN8041">
        <v>3902960301</v>
      </c>
      <c r="AO8041">
        <v>16</v>
      </c>
      <c r="AP8041" t="s">
        <v>12424</v>
      </c>
      <c r="AQ8041" t="s">
        <v>11408</v>
      </c>
      <c r="AR8041">
        <v>4100</v>
      </c>
      <c r="AT8041">
        <v>0</v>
      </c>
      <c r="AV8041" t="s">
        <v>16618</v>
      </c>
      <c r="AW8041">
        <v>116100</v>
      </c>
    </row>
    <row r="8042" spans="1:49" x14ac:dyDescent="0.25">
      <c r="A8042">
        <v>4100</v>
      </c>
      <c r="B8042">
        <v>30040</v>
      </c>
      <c r="C8042">
        <v>4030</v>
      </c>
      <c r="D8042">
        <v>415</v>
      </c>
      <c r="E8042" s="124" t="s">
        <v>15996</v>
      </c>
      <c r="F8042" t="str">
        <f t="shared" si="142"/>
        <v>Dave RukavinaWESTERN CONTAINER</v>
      </c>
      <c r="G8042" s="150" t="str">
        <f t="shared" si="141"/>
        <v>Dave Rukavina</v>
      </c>
      <c r="H8042" s="149" t="s">
        <v>10889</v>
      </c>
      <c r="I8042">
        <v>40004348</v>
      </c>
      <c r="K8042" t="s">
        <v>16619</v>
      </c>
      <c r="L8042" t="s">
        <v>13326</v>
      </c>
      <c r="M8042" t="s">
        <v>13327</v>
      </c>
      <c r="N8042" t="s">
        <v>16620</v>
      </c>
      <c r="Q8042" t="s">
        <v>12415</v>
      </c>
      <c r="R8042" t="s">
        <v>12416</v>
      </c>
      <c r="S8042" t="s">
        <v>16621</v>
      </c>
      <c r="U8042" t="s">
        <v>12418</v>
      </c>
      <c r="W8042">
        <v>11</v>
      </c>
      <c r="X8042">
        <v>1</v>
      </c>
      <c r="Y8042" t="s">
        <v>12419</v>
      </c>
      <c r="Z8042" t="s">
        <v>12420</v>
      </c>
      <c r="AA8042" t="s">
        <v>12421</v>
      </c>
      <c r="AB8042" t="s">
        <v>12422</v>
      </c>
      <c r="AC8042">
        <v>2</v>
      </c>
      <c r="AD8042" s="123">
        <v>39111</v>
      </c>
      <c r="AE8042" t="s">
        <v>12423</v>
      </c>
      <c r="AG8042">
        <v>40004348</v>
      </c>
      <c r="AL8042" t="s">
        <v>12422</v>
      </c>
      <c r="AN8042">
        <v>2609506901</v>
      </c>
      <c r="AO8042">
        <v>16</v>
      </c>
      <c r="AP8042" t="s">
        <v>12424</v>
      </c>
      <c r="AQ8042" t="s">
        <v>11408</v>
      </c>
      <c r="AR8042">
        <v>4100</v>
      </c>
      <c r="AS8042" t="s">
        <v>12491</v>
      </c>
      <c r="AT8042">
        <v>2005</v>
      </c>
      <c r="AV8042" t="s">
        <v>16622</v>
      </c>
      <c r="AW8042">
        <v>116100</v>
      </c>
    </row>
    <row r="8043" spans="1:49" x14ac:dyDescent="0.25">
      <c r="A8043">
        <v>4100</v>
      </c>
      <c r="B8043">
        <v>30040</v>
      </c>
      <c r="C8043">
        <v>4030</v>
      </c>
      <c r="D8043">
        <v>415</v>
      </c>
      <c r="E8043" s="124" t="s">
        <v>15996</v>
      </c>
      <c r="F8043" t="str">
        <f t="shared" si="142"/>
        <v>Dave RukavinaWESTERN LITHOTECH</v>
      </c>
      <c r="G8043" s="150" t="str">
        <f t="shared" si="141"/>
        <v>Dave Rukavina</v>
      </c>
      <c r="H8043" s="149" t="s">
        <v>10891</v>
      </c>
      <c r="I8043">
        <v>40004349</v>
      </c>
      <c r="J8043" t="s">
        <v>16623</v>
      </c>
      <c r="K8043" t="s">
        <v>12492</v>
      </c>
      <c r="L8043" t="s">
        <v>12772</v>
      </c>
      <c r="M8043" t="s">
        <v>13327</v>
      </c>
      <c r="N8043" t="s">
        <v>16624</v>
      </c>
      <c r="Q8043" t="s">
        <v>12415</v>
      </c>
      <c r="R8043" t="s">
        <v>12416</v>
      </c>
      <c r="S8043" t="s">
        <v>16625</v>
      </c>
      <c r="U8043" t="s">
        <v>12418</v>
      </c>
      <c r="W8043">
        <v>11</v>
      </c>
      <c r="X8043">
        <v>0</v>
      </c>
      <c r="Y8043" t="s">
        <v>12419</v>
      </c>
      <c r="Z8043" t="s">
        <v>12420</v>
      </c>
      <c r="AA8043" t="s">
        <v>12421</v>
      </c>
      <c r="AB8043" t="s">
        <v>12422</v>
      </c>
      <c r="AC8043">
        <v>2</v>
      </c>
      <c r="AD8043" s="123">
        <v>39111</v>
      </c>
      <c r="AE8043" t="s">
        <v>12423</v>
      </c>
      <c r="AG8043">
        <v>40004349</v>
      </c>
      <c r="AL8043" t="s">
        <v>12422</v>
      </c>
      <c r="AN8043">
        <v>2607712101</v>
      </c>
      <c r="AO8043">
        <v>16</v>
      </c>
      <c r="AP8043" t="s">
        <v>12424</v>
      </c>
      <c r="AQ8043" t="s">
        <v>11408</v>
      </c>
      <c r="AR8043">
        <v>4100</v>
      </c>
      <c r="AS8043" t="s">
        <v>12491</v>
      </c>
      <c r="AT8043">
        <v>0</v>
      </c>
      <c r="AV8043" t="s">
        <v>16626</v>
      </c>
      <c r="AW8043">
        <v>116100</v>
      </c>
    </row>
    <row r="8044" spans="1:49" x14ac:dyDescent="0.25">
      <c r="A8044">
        <v>4100</v>
      </c>
      <c r="B8044">
        <v>30040</v>
      </c>
      <c r="C8044">
        <v>4030</v>
      </c>
      <c r="D8044">
        <v>415</v>
      </c>
      <c r="E8044" s="124" t="s">
        <v>15996</v>
      </c>
      <c r="F8044" t="str">
        <f t="shared" si="142"/>
        <v>Dave RukavinaWICHITA AIRPORT AUTHORITY</v>
      </c>
      <c r="G8044" s="150" t="str">
        <f t="shared" si="141"/>
        <v>Dave Rukavina</v>
      </c>
      <c r="H8044" s="149" t="s">
        <v>10954</v>
      </c>
      <c r="I8044">
        <v>40008144</v>
      </c>
      <c r="K8044" t="s">
        <v>16627</v>
      </c>
      <c r="L8044" t="s">
        <v>13998</v>
      </c>
      <c r="M8044" t="s">
        <v>13999</v>
      </c>
      <c r="N8044">
        <v>67209</v>
      </c>
      <c r="Q8044" t="s">
        <v>12415</v>
      </c>
      <c r="R8044" t="s">
        <v>12416</v>
      </c>
      <c r="S8044" t="s">
        <v>16628</v>
      </c>
      <c r="U8044" t="s">
        <v>12418</v>
      </c>
      <c r="W8044">
        <v>11</v>
      </c>
      <c r="X8044">
        <v>1</v>
      </c>
      <c r="Y8044" t="s">
        <v>12419</v>
      </c>
      <c r="Z8044" t="s">
        <v>12420</v>
      </c>
      <c r="AA8044" t="s">
        <v>12429</v>
      </c>
      <c r="AB8044" t="s">
        <v>12430</v>
      </c>
      <c r="AC8044">
        <v>2</v>
      </c>
      <c r="AD8044" s="123">
        <v>42887</v>
      </c>
      <c r="AE8044" t="s">
        <v>12431</v>
      </c>
      <c r="AG8044">
        <v>40008144</v>
      </c>
      <c r="AL8044" t="s">
        <v>12430</v>
      </c>
      <c r="AN8044">
        <v>1717308601</v>
      </c>
      <c r="AO8044">
        <v>16</v>
      </c>
      <c r="AP8044" t="s">
        <v>12424</v>
      </c>
      <c r="AQ8044" t="s">
        <v>11408</v>
      </c>
      <c r="AR8044">
        <v>4100</v>
      </c>
      <c r="AT8044">
        <v>0</v>
      </c>
      <c r="AV8044" t="s">
        <v>16629</v>
      </c>
      <c r="AW8044">
        <v>116100</v>
      </c>
    </row>
    <row r="8045" spans="1:49" x14ac:dyDescent="0.25">
      <c r="A8045">
        <v>4100</v>
      </c>
      <c r="B8045">
        <v>30040</v>
      </c>
      <c r="C8045">
        <v>4030</v>
      </c>
      <c r="D8045">
        <v>415</v>
      </c>
      <c r="E8045" s="124" t="s">
        <v>15996</v>
      </c>
      <c r="F8045" t="str">
        <f t="shared" si="142"/>
        <v>Dave RukavinaWRIGHT PRINTING</v>
      </c>
      <c r="G8045" s="150" t="str">
        <f t="shared" si="141"/>
        <v>Dave Rukavina</v>
      </c>
      <c r="H8045" s="149" t="s">
        <v>11029</v>
      </c>
      <c r="I8045">
        <v>40006965</v>
      </c>
      <c r="J8045" t="s">
        <v>16630</v>
      </c>
      <c r="K8045" t="s">
        <v>16631</v>
      </c>
      <c r="L8045" t="s">
        <v>15294</v>
      </c>
      <c r="M8045" t="s">
        <v>15295</v>
      </c>
      <c r="N8045">
        <v>68137</v>
      </c>
      <c r="Q8045" t="s">
        <v>12415</v>
      </c>
      <c r="R8045" t="s">
        <v>12416</v>
      </c>
      <c r="S8045" t="s">
        <v>16632</v>
      </c>
      <c r="U8045" t="s">
        <v>12418</v>
      </c>
      <c r="W8045">
        <v>11</v>
      </c>
      <c r="X8045">
        <v>1</v>
      </c>
      <c r="Y8045" t="s">
        <v>12472</v>
      </c>
      <c r="Z8045" t="s">
        <v>12420</v>
      </c>
      <c r="AA8045" t="s">
        <v>14498</v>
      </c>
      <c r="AB8045" t="s">
        <v>12422</v>
      </c>
      <c r="AC8045">
        <v>2</v>
      </c>
      <c r="AD8045" s="123">
        <v>41283</v>
      </c>
      <c r="AE8045" t="s">
        <v>12431</v>
      </c>
      <c r="AG8045">
        <v>40006965</v>
      </c>
      <c r="AL8045" t="s">
        <v>12422</v>
      </c>
      <c r="AN8045">
        <v>2805503001</v>
      </c>
      <c r="AO8045">
        <v>16</v>
      </c>
      <c r="AP8045" t="s">
        <v>12424</v>
      </c>
      <c r="AQ8045" t="s">
        <v>11408</v>
      </c>
      <c r="AR8045">
        <v>4100</v>
      </c>
      <c r="AT8045">
        <v>0</v>
      </c>
      <c r="AV8045" t="s">
        <v>16633</v>
      </c>
      <c r="AW8045">
        <v>116100</v>
      </c>
    </row>
    <row r="8046" spans="1:49" x14ac:dyDescent="0.25">
      <c r="A8046">
        <v>4100</v>
      </c>
      <c r="B8046">
        <v>30005</v>
      </c>
      <c r="C8046">
        <v>4008</v>
      </c>
      <c r="D8046">
        <v>416</v>
      </c>
      <c r="E8046" s="124" t="s">
        <v>496</v>
      </c>
      <c r="F8046" t="str">
        <f t="shared" si="142"/>
        <v>Englewood HouseMOL BELTING COMPANY, INC.</v>
      </c>
      <c r="G8046" s="151" t="str">
        <f t="shared" si="141"/>
        <v>Englewood House</v>
      </c>
      <c r="H8046" s="149" t="s">
        <v>6160</v>
      </c>
      <c r="I8046">
        <v>40002032</v>
      </c>
      <c r="K8046" t="s">
        <v>16634</v>
      </c>
      <c r="L8046" t="s">
        <v>13265</v>
      </c>
      <c r="M8046" t="s">
        <v>12684</v>
      </c>
      <c r="N8046" t="s">
        <v>16635</v>
      </c>
      <c r="Q8046" t="s">
        <v>12415</v>
      </c>
      <c r="R8046" t="s">
        <v>12416</v>
      </c>
      <c r="S8046" t="s">
        <v>16636</v>
      </c>
      <c r="U8046" t="s">
        <v>12418</v>
      </c>
      <c r="W8046">
        <v>11</v>
      </c>
      <c r="X8046">
        <v>2</v>
      </c>
      <c r="Y8046" t="s">
        <v>12419</v>
      </c>
      <c r="Z8046" t="s">
        <v>12420</v>
      </c>
      <c r="AA8046" t="s">
        <v>12421</v>
      </c>
      <c r="AB8046" t="s">
        <v>12422</v>
      </c>
      <c r="AC8046">
        <v>2</v>
      </c>
      <c r="AD8046" s="123">
        <v>39111</v>
      </c>
      <c r="AE8046" t="s">
        <v>12423</v>
      </c>
      <c r="AG8046">
        <v>40002032</v>
      </c>
      <c r="AL8046" t="s">
        <v>12422</v>
      </c>
      <c r="AN8046">
        <v>2308106401</v>
      </c>
      <c r="AO8046">
        <v>16</v>
      </c>
      <c r="AP8046" t="s">
        <v>12424</v>
      </c>
      <c r="AQ8046" t="s">
        <v>11408</v>
      </c>
      <c r="AR8046">
        <v>4100</v>
      </c>
      <c r="AT8046">
        <v>0</v>
      </c>
      <c r="AV8046" t="s">
        <v>16637</v>
      </c>
      <c r="AW8046">
        <v>116100</v>
      </c>
    </row>
    <row r="8047" spans="1:49" x14ac:dyDescent="0.25">
      <c r="A8047">
        <v>4100</v>
      </c>
      <c r="B8047">
        <v>30005</v>
      </c>
      <c r="C8047">
        <v>4008</v>
      </c>
      <c r="D8047">
        <v>410</v>
      </c>
      <c r="E8047" s="124" t="s">
        <v>496</v>
      </c>
      <c r="F8047" t="str">
        <f t="shared" si="142"/>
        <v>Englewood HouseSHINGLE BELTING</v>
      </c>
      <c r="G8047" s="151" t="str">
        <f t="shared" ref="G8047:G8110" si="143">RIGHT(E8047,LEN(E8047)-3)</f>
        <v>Englewood House</v>
      </c>
      <c r="H8047" s="149" t="s">
        <v>8377</v>
      </c>
      <c r="I8047">
        <v>40001466</v>
      </c>
      <c r="K8047" t="s">
        <v>16638</v>
      </c>
      <c r="L8047" t="s">
        <v>16639</v>
      </c>
      <c r="M8047" t="s">
        <v>12560</v>
      </c>
      <c r="N8047" t="s">
        <v>16640</v>
      </c>
      <c r="Q8047" t="s">
        <v>12415</v>
      </c>
      <c r="R8047" t="s">
        <v>12416</v>
      </c>
      <c r="S8047" t="s">
        <v>16641</v>
      </c>
      <c r="U8047" t="s">
        <v>12418</v>
      </c>
      <c r="W8047">
        <v>11</v>
      </c>
      <c r="X8047">
        <v>2</v>
      </c>
      <c r="Y8047" t="s">
        <v>12419</v>
      </c>
      <c r="Z8047" t="s">
        <v>12420</v>
      </c>
      <c r="AA8047" t="s">
        <v>12421</v>
      </c>
      <c r="AB8047" t="s">
        <v>12422</v>
      </c>
      <c r="AC8047">
        <v>2</v>
      </c>
      <c r="AD8047" s="123">
        <v>39111</v>
      </c>
      <c r="AE8047" t="s">
        <v>12423</v>
      </c>
      <c r="AG8047">
        <v>40001466</v>
      </c>
      <c r="AL8047" t="s">
        <v>12422</v>
      </c>
      <c r="AN8047">
        <v>3909144001</v>
      </c>
      <c r="AO8047">
        <v>16</v>
      </c>
      <c r="AP8047" t="s">
        <v>12424</v>
      </c>
      <c r="AQ8047" t="s">
        <v>11408</v>
      </c>
      <c r="AR8047">
        <v>4100</v>
      </c>
      <c r="AT8047">
        <v>2005</v>
      </c>
      <c r="AV8047" t="s">
        <v>16642</v>
      </c>
      <c r="AW8047">
        <v>116100</v>
      </c>
    </row>
    <row r="8048" spans="1:49" x14ac:dyDescent="0.25">
      <c r="A8048">
        <v>4100</v>
      </c>
      <c r="B8048">
        <v>30005</v>
      </c>
      <c r="C8048">
        <v>4008</v>
      </c>
      <c r="D8048">
        <v>416</v>
      </c>
      <c r="E8048" s="124" t="s">
        <v>496</v>
      </c>
      <c r="F8048" t="str">
        <f t="shared" si="142"/>
        <v>Englewood HouseVIS USA, LLC</v>
      </c>
      <c r="G8048" s="151" t="str">
        <f t="shared" si="143"/>
        <v>Englewood House</v>
      </c>
      <c r="H8048" s="149" t="s">
        <v>10683</v>
      </c>
      <c r="I8048">
        <v>40008287</v>
      </c>
      <c r="L8048" t="s">
        <v>16643</v>
      </c>
      <c r="M8048" t="s">
        <v>12413</v>
      </c>
      <c r="N8048">
        <v>8888</v>
      </c>
      <c r="O8048">
        <v>448</v>
      </c>
      <c r="Q8048" t="s">
        <v>12415</v>
      </c>
      <c r="R8048" t="s">
        <v>12416</v>
      </c>
      <c r="S8048" t="s">
        <v>16644</v>
      </c>
      <c r="U8048" t="s">
        <v>12418</v>
      </c>
      <c r="W8048">
        <v>11</v>
      </c>
      <c r="X8048">
        <v>2</v>
      </c>
      <c r="Y8048" t="s">
        <v>12419</v>
      </c>
      <c r="Z8048" t="s">
        <v>12420</v>
      </c>
      <c r="AA8048" t="s">
        <v>12485</v>
      </c>
      <c r="AB8048" t="s">
        <v>12422</v>
      </c>
      <c r="AC8048">
        <v>2</v>
      </c>
      <c r="AD8048" s="123">
        <v>43117</v>
      </c>
      <c r="AE8048" t="s">
        <v>12528</v>
      </c>
      <c r="AG8048">
        <v>40008287</v>
      </c>
      <c r="AL8048" t="s">
        <v>12422</v>
      </c>
      <c r="AN8048">
        <v>3101954241</v>
      </c>
      <c r="AO8048">
        <v>16</v>
      </c>
      <c r="AP8048" t="s">
        <v>12424</v>
      </c>
      <c r="AQ8048" t="s">
        <v>11408</v>
      </c>
      <c r="AR8048">
        <v>4100</v>
      </c>
      <c r="AT8048">
        <v>0</v>
      </c>
      <c r="AV8048" t="s">
        <v>16645</v>
      </c>
      <c r="AW8048">
        <v>116100</v>
      </c>
    </row>
    <row r="8049" spans="1:49" x14ac:dyDescent="0.25">
      <c r="A8049">
        <v>4100</v>
      </c>
      <c r="B8049">
        <v>30010</v>
      </c>
      <c r="C8049">
        <v>4003</v>
      </c>
      <c r="D8049">
        <v>416</v>
      </c>
      <c r="E8049" s="124" t="s">
        <v>363</v>
      </c>
      <c r="F8049" t="str">
        <f t="shared" si="142"/>
        <v>Erik SteuckABB INC. - S. BOSTON, VA</v>
      </c>
      <c r="G8049" s="150" t="str">
        <f t="shared" si="143"/>
        <v>Erik Steuck</v>
      </c>
      <c r="H8049" s="149" t="s">
        <v>352</v>
      </c>
      <c r="I8049">
        <v>40000146</v>
      </c>
      <c r="L8049" t="s">
        <v>16646</v>
      </c>
      <c r="M8049" t="s">
        <v>13169</v>
      </c>
      <c r="N8049">
        <v>27675</v>
      </c>
      <c r="O8049">
        <v>91178</v>
      </c>
      <c r="Q8049" t="s">
        <v>12415</v>
      </c>
      <c r="R8049" t="s">
        <v>12416</v>
      </c>
      <c r="S8049" t="s">
        <v>16647</v>
      </c>
      <c r="U8049" t="s">
        <v>12418</v>
      </c>
      <c r="W8049">
        <v>11</v>
      </c>
      <c r="X8049">
        <v>1</v>
      </c>
      <c r="Y8049" t="s">
        <v>12419</v>
      </c>
      <c r="Z8049" t="s">
        <v>12420</v>
      </c>
      <c r="AA8049" t="s">
        <v>12421</v>
      </c>
      <c r="AB8049" t="s">
        <v>12830</v>
      </c>
      <c r="AC8049">
        <v>2</v>
      </c>
      <c r="AD8049" s="123">
        <v>39111</v>
      </c>
      <c r="AE8049" t="s">
        <v>12423</v>
      </c>
      <c r="AG8049">
        <v>40000146</v>
      </c>
      <c r="AL8049" t="s">
        <v>12830</v>
      </c>
      <c r="AN8049">
        <v>3418308701</v>
      </c>
      <c r="AO8049">
        <v>16</v>
      </c>
      <c r="AP8049" t="s">
        <v>12424</v>
      </c>
      <c r="AQ8049" t="s">
        <v>11408</v>
      </c>
      <c r="AR8049">
        <v>4100</v>
      </c>
      <c r="AT8049">
        <v>0</v>
      </c>
      <c r="AV8049" t="s">
        <v>16648</v>
      </c>
      <c r="AW8049">
        <v>116100</v>
      </c>
    </row>
    <row r="8050" spans="1:49" x14ac:dyDescent="0.25">
      <c r="A8050">
        <v>4100</v>
      </c>
      <c r="B8050">
        <v>30010</v>
      </c>
      <c r="C8050">
        <v>4003</v>
      </c>
      <c r="D8050">
        <v>410</v>
      </c>
      <c r="E8050" s="124" t="s">
        <v>363</v>
      </c>
      <c r="F8050" t="str">
        <f t="shared" si="142"/>
        <v>Erik SteuckABCO AUTOMATION, INC.</v>
      </c>
      <c r="G8050" s="150" t="str">
        <f t="shared" si="143"/>
        <v>Erik Steuck</v>
      </c>
      <c r="H8050" s="149" t="s">
        <v>362</v>
      </c>
      <c r="I8050">
        <v>40008190</v>
      </c>
      <c r="K8050" t="s">
        <v>16649</v>
      </c>
      <c r="L8050" t="s">
        <v>16650</v>
      </c>
      <c r="M8050" t="s">
        <v>13169</v>
      </c>
      <c r="N8050">
        <v>27214</v>
      </c>
      <c r="Q8050" t="s">
        <v>12415</v>
      </c>
      <c r="R8050" t="s">
        <v>12416</v>
      </c>
      <c r="S8050" t="s">
        <v>16651</v>
      </c>
      <c r="U8050" t="s">
        <v>12418</v>
      </c>
      <c r="W8050">
        <v>11</v>
      </c>
      <c r="X8050">
        <v>1</v>
      </c>
      <c r="Y8050" t="s">
        <v>12419</v>
      </c>
      <c r="Z8050" t="s">
        <v>12420</v>
      </c>
      <c r="AA8050" t="s">
        <v>12429</v>
      </c>
      <c r="AB8050" t="s">
        <v>12422</v>
      </c>
      <c r="AC8050">
        <v>2</v>
      </c>
      <c r="AD8050" s="123">
        <v>42954</v>
      </c>
      <c r="AE8050" t="s">
        <v>12431</v>
      </c>
      <c r="AG8050">
        <v>40008190</v>
      </c>
      <c r="AL8050" t="s">
        <v>12422</v>
      </c>
      <c r="AN8050">
        <v>3408123641</v>
      </c>
      <c r="AO8050">
        <v>16</v>
      </c>
      <c r="AP8050" t="s">
        <v>12424</v>
      </c>
      <c r="AQ8050" t="s">
        <v>11408</v>
      </c>
      <c r="AR8050">
        <v>4100</v>
      </c>
      <c r="AT8050">
        <v>0</v>
      </c>
      <c r="AV8050" t="s">
        <v>16652</v>
      </c>
      <c r="AW8050">
        <v>116100</v>
      </c>
    </row>
    <row r="8051" spans="1:49" x14ac:dyDescent="0.25">
      <c r="A8051">
        <v>4100</v>
      </c>
      <c r="B8051">
        <v>30010</v>
      </c>
      <c r="C8051">
        <v>4003</v>
      </c>
      <c r="D8051">
        <v>410</v>
      </c>
      <c r="E8051" s="124" t="s">
        <v>363</v>
      </c>
      <c r="F8051" t="str">
        <f t="shared" si="142"/>
        <v>Erik SteuckADVANTAGE CONVEYOR,INC.</v>
      </c>
      <c r="G8051" s="150" t="str">
        <f t="shared" si="143"/>
        <v>Erik Steuck</v>
      </c>
      <c r="H8051" s="149" t="s">
        <v>489</v>
      </c>
      <c r="I8051">
        <v>40002471</v>
      </c>
      <c r="K8051" t="s">
        <v>16653</v>
      </c>
      <c r="L8051" t="s">
        <v>16646</v>
      </c>
      <c r="M8051" t="s">
        <v>13169</v>
      </c>
      <c r="N8051" t="s">
        <v>16654</v>
      </c>
      <c r="Q8051" t="s">
        <v>12415</v>
      </c>
      <c r="R8051" t="s">
        <v>12416</v>
      </c>
      <c r="S8051" t="s">
        <v>16655</v>
      </c>
      <c r="U8051" t="s">
        <v>12418</v>
      </c>
      <c r="W8051">
        <v>11</v>
      </c>
      <c r="X8051">
        <v>0</v>
      </c>
      <c r="Y8051" t="s">
        <v>12419</v>
      </c>
      <c r="Z8051" t="s">
        <v>12420</v>
      </c>
      <c r="AA8051" t="s">
        <v>12421</v>
      </c>
      <c r="AB8051" t="s">
        <v>14028</v>
      </c>
      <c r="AC8051">
        <v>2</v>
      </c>
      <c r="AD8051" s="123">
        <v>39111</v>
      </c>
      <c r="AE8051" t="s">
        <v>12423</v>
      </c>
      <c r="AG8051">
        <v>40002471</v>
      </c>
      <c r="AL8051" t="s">
        <v>14028</v>
      </c>
      <c r="AN8051">
        <v>3418308701</v>
      </c>
      <c r="AO8051">
        <v>16</v>
      </c>
      <c r="AP8051" t="s">
        <v>12424</v>
      </c>
      <c r="AQ8051" t="s">
        <v>11408</v>
      </c>
      <c r="AR8051">
        <v>4100</v>
      </c>
      <c r="AT8051">
        <v>0</v>
      </c>
      <c r="AV8051" t="s">
        <v>16656</v>
      </c>
      <c r="AW8051">
        <v>116100</v>
      </c>
    </row>
    <row r="8052" spans="1:49" x14ac:dyDescent="0.25">
      <c r="A8052">
        <v>4100</v>
      </c>
      <c r="B8052">
        <v>30010</v>
      </c>
      <c r="C8052">
        <v>4003</v>
      </c>
      <c r="D8052">
        <v>410</v>
      </c>
      <c r="E8052" s="124" t="s">
        <v>363</v>
      </c>
      <c r="F8052" t="str">
        <f t="shared" si="142"/>
        <v>Erik SteuckAJ ENGINEERING</v>
      </c>
      <c r="G8052" s="150" t="str">
        <f t="shared" si="143"/>
        <v>Erik Steuck</v>
      </c>
      <c r="H8052" s="149" t="s">
        <v>545</v>
      </c>
      <c r="I8052">
        <v>40007371</v>
      </c>
      <c r="J8052" t="s">
        <v>16657</v>
      </c>
      <c r="K8052" t="s">
        <v>16658</v>
      </c>
      <c r="L8052" t="s">
        <v>16659</v>
      </c>
      <c r="M8052" t="s">
        <v>13169</v>
      </c>
      <c r="N8052">
        <v>28562</v>
      </c>
      <c r="Q8052" t="s">
        <v>12415</v>
      </c>
      <c r="R8052" t="s">
        <v>12416</v>
      </c>
      <c r="S8052" t="s">
        <v>16660</v>
      </c>
      <c r="U8052" t="s">
        <v>12418</v>
      </c>
      <c r="W8052">
        <v>11</v>
      </c>
      <c r="X8052">
        <v>2</v>
      </c>
      <c r="Y8052" t="s">
        <v>12472</v>
      </c>
      <c r="Z8052" t="s">
        <v>14482</v>
      </c>
      <c r="AA8052" t="s">
        <v>15574</v>
      </c>
      <c r="AB8052" t="s">
        <v>12422</v>
      </c>
      <c r="AC8052">
        <v>2</v>
      </c>
      <c r="AD8052" s="123">
        <v>41802</v>
      </c>
      <c r="AE8052" t="s">
        <v>12431</v>
      </c>
      <c r="AG8052">
        <v>40007371</v>
      </c>
      <c r="AL8052" t="s">
        <v>12422</v>
      </c>
      <c r="AN8052">
        <v>3404907901</v>
      </c>
      <c r="AO8052">
        <v>16</v>
      </c>
      <c r="AP8052" t="s">
        <v>12424</v>
      </c>
      <c r="AQ8052" t="s">
        <v>11408</v>
      </c>
      <c r="AR8052">
        <v>4100</v>
      </c>
      <c r="AT8052">
        <v>0</v>
      </c>
      <c r="AV8052" t="s">
        <v>16661</v>
      </c>
      <c r="AW8052">
        <v>116100</v>
      </c>
    </row>
    <row r="8053" spans="1:49" x14ac:dyDescent="0.25">
      <c r="A8053">
        <v>4100</v>
      </c>
      <c r="B8053">
        <v>30010</v>
      </c>
      <c r="C8053">
        <v>4003</v>
      </c>
      <c r="D8053">
        <v>410</v>
      </c>
      <c r="E8053" s="124" t="s">
        <v>363</v>
      </c>
      <c r="F8053" t="str">
        <f t="shared" si="142"/>
        <v>Erik SteuckAMERICAN YARN LLC</v>
      </c>
      <c r="G8053" s="150" t="str">
        <f t="shared" si="143"/>
        <v>Erik Steuck</v>
      </c>
      <c r="H8053" s="149" t="s">
        <v>849</v>
      </c>
      <c r="I8053">
        <v>40006726</v>
      </c>
      <c r="K8053" t="s">
        <v>16662</v>
      </c>
      <c r="L8053" t="s">
        <v>16663</v>
      </c>
      <c r="M8053" t="s">
        <v>13169</v>
      </c>
      <c r="N8053">
        <v>27217</v>
      </c>
      <c r="Q8053" t="s">
        <v>12415</v>
      </c>
      <c r="R8053" t="s">
        <v>12416</v>
      </c>
      <c r="S8053" t="s">
        <v>16664</v>
      </c>
      <c r="U8053" t="s">
        <v>12418</v>
      </c>
      <c r="W8053">
        <v>11</v>
      </c>
      <c r="X8053">
        <v>0</v>
      </c>
      <c r="Y8053" t="s">
        <v>12419</v>
      </c>
      <c r="Z8053" t="s">
        <v>12420</v>
      </c>
      <c r="AA8053" t="s">
        <v>12429</v>
      </c>
      <c r="AB8053" t="s">
        <v>12430</v>
      </c>
      <c r="AC8053">
        <v>2</v>
      </c>
      <c r="AD8053" s="123">
        <v>40926</v>
      </c>
      <c r="AE8053" t="s">
        <v>12431</v>
      </c>
      <c r="AG8053">
        <v>40006726</v>
      </c>
      <c r="AL8053" t="s">
        <v>12430</v>
      </c>
      <c r="AN8053">
        <v>3400101301</v>
      </c>
      <c r="AO8053">
        <v>16</v>
      </c>
      <c r="AP8053" t="s">
        <v>12424</v>
      </c>
      <c r="AQ8053" t="s">
        <v>11408</v>
      </c>
      <c r="AR8053">
        <v>4100</v>
      </c>
      <c r="AT8053">
        <v>0</v>
      </c>
      <c r="AV8053" t="s">
        <v>16665</v>
      </c>
      <c r="AW8053">
        <v>116100</v>
      </c>
    </row>
    <row r="8054" spans="1:49" x14ac:dyDescent="0.25">
      <c r="A8054">
        <v>4100</v>
      </c>
      <c r="B8054">
        <v>30010</v>
      </c>
      <c r="C8054">
        <v>4003</v>
      </c>
      <c r="D8054">
        <v>416</v>
      </c>
      <c r="E8054" s="124" t="s">
        <v>363</v>
      </c>
      <c r="F8054" t="str">
        <f t="shared" si="142"/>
        <v>Erik SteuckAMF BAKERY SYSTEMS, INC.</v>
      </c>
      <c r="G8054" s="150" t="str">
        <f t="shared" si="143"/>
        <v>Erik Steuck</v>
      </c>
      <c r="H8054" s="149" t="s">
        <v>864</v>
      </c>
      <c r="I8054">
        <v>40000133</v>
      </c>
      <c r="K8054" t="s">
        <v>16666</v>
      </c>
      <c r="L8054" t="s">
        <v>14785</v>
      </c>
      <c r="M8054" t="s">
        <v>16547</v>
      </c>
      <c r="N8054" t="s">
        <v>16667</v>
      </c>
      <c r="Q8054" t="s">
        <v>12415</v>
      </c>
      <c r="R8054" t="s">
        <v>12416</v>
      </c>
      <c r="S8054" t="s">
        <v>16668</v>
      </c>
      <c r="U8054" t="s">
        <v>12418</v>
      </c>
      <c r="W8054">
        <v>11</v>
      </c>
      <c r="X8054">
        <v>0</v>
      </c>
      <c r="Y8054" t="s">
        <v>12419</v>
      </c>
      <c r="Z8054" t="s">
        <v>12420</v>
      </c>
      <c r="AA8054" t="s">
        <v>12421</v>
      </c>
      <c r="AB8054" t="s">
        <v>12757</v>
      </c>
      <c r="AC8054">
        <v>2</v>
      </c>
      <c r="AD8054" s="123">
        <v>39111</v>
      </c>
      <c r="AE8054" t="s">
        <v>12423</v>
      </c>
      <c r="AG8054">
        <v>40000133</v>
      </c>
      <c r="AL8054" t="s">
        <v>12757</v>
      </c>
      <c r="AN8054">
        <v>4776005501</v>
      </c>
      <c r="AO8054">
        <v>16</v>
      </c>
      <c r="AP8054" t="s">
        <v>12424</v>
      </c>
      <c r="AQ8054" t="s">
        <v>11408</v>
      </c>
      <c r="AR8054">
        <v>4100</v>
      </c>
      <c r="AT8054">
        <v>2005</v>
      </c>
      <c r="AV8054" t="s">
        <v>16669</v>
      </c>
      <c r="AW8054">
        <v>116100</v>
      </c>
    </row>
    <row r="8055" spans="1:49" x14ac:dyDescent="0.25">
      <c r="A8055">
        <v>4100</v>
      </c>
      <c r="B8055">
        <v>30010</v>
      </c>
      <c r="C8055">
        <v>4003</v>
      </c>
      <c r="D8055">
        <v>410</v>
      </c>
      <c r="E8055" s="124" t="s">
        <v>363</v>
      </c>
      <c r="F8055" t="str">
        <f t="shared" si="142"/>
        <v>Erik SteuckANDRITZ KUSTERS - PM</v>
      </c>
      <c r="G8055" s="150" t="str">
        <f t="shared" si="143"/>
        <v>Erik Steuck</v>
      </c>
      <c r="H8055" s="149" t="s">
        <v>910</v>
      </c>
      <c r="I8055">
        <v>40006995</v>
      </c>
      <c r="J8055" t="s">
        <v>16670</v>
      </c>
      <c r="L8055" t="s">
        <v>16671</v>
      </c>
      <c r="M8055" t="s">
        <v>47</v>
      </c>
      <c r="N8055">
        <v>29304</v>
      </c>
      <c r="O8055">
        <v>6406</v>
      </c>
      <c r="Q8055" t="s">
        <v>12415</v>
      </c>
      <c r="R8055" t="s">
        <v>12416</v>
      </c>
      <c r="S8055" t="s">
        <v>16672</v>
      </c>
      <c r="U8055" t="s">
        <v>12418</v>
      </c>
      <c r="V8055">
        <v>57</v>
      </c>
      <c r="W8055">
        <v>11</v>
      </c>
      <c r="X8055">
        <v>0</v>
      </c>
      <c r="Y8055" t="s">
        <v>12419</v>
      </c>
      <c r="Z8055" t="s">
        <v>12420</v>
      </c>
      <c r="AA8055" t="s">
        <v>12485</v>
      </c>
      <c r="AB8055" t="s">
        <v>12422</v>
      </c>
      <c r="AC8055">
        <v>2</v>
      </c>
      <c r="AD8055" s="123">
        <v>41316</v>
      </c>
      <c r="AE8055" t="s">
        <v>12528</v>
      </c>
      <c r="AG8055">
        <v>40006995</v>
      </c>
      <c r="AL8055" t="s">
        <v>12422</v>
      </c>
      <c r="AN8055">
        <v>4108306101</v>
      </c>
      <c r="AO8055">
        <v>16</v>
      </c>
      <c r="AP8055" t="s">
        <v>12424</v>
      </c>
      <c r="AQ8055" t="s">
        <v>11408</v>
      </c>
      <c r="AR8055">
        <v>4100</v>
      </c>
      <c r="AT8055">
        <v>0</v>
      </c>
      <c r="AV8055" t="s">
        <v>16673</v>
      </c>
      <c r="AW8055">
        <v>116100</v>
      </c>
    </row>
    <row r="8056" spans="1:49" x14ac:dyDescent="0.25">
      <c r="A8056">
        <v>4100</v>
      </c>
      <c r="B8056">
        <v>30010</v>
      </c>
      <c r="C8056">
        <v>4003</v>
      </c>
      <c r="D8056">
        <v>410</v>
      </c>
      <c r="E8056" s="124" t="s">
        <v>363</v>
      </c>
      <c r="F8056" t="str">
        <f t="shared" si="142"/>
        <v>Erik SteuckAPPLE BAKING</v>
      </c>
      <c r="G8056" s="150" t="str">
        <f t="shared" si="143"/>
        <v>Erik Steuck</v>
      </c>
      <c r="H8056" s="149" t="s">
        <v>949</v>
      </c>
      <c r="I8056">
        <v>40001483</v>
      </c>
      <c r="K8056" t="s">
        <v>16674</v>
      </c>
      <c r="L8056" t="s">
        <v>13339</v>
      </c>
      <c r="M8056" t="s">
        <v>13169</v>
      </c>
      <c r="N8056" t="s">
        <v>16675</v>
      </c>
      <c r="Q8056" t="s">
        <v>12415</v>
      </c>
      <c r="R8056" t="s">
        <v>12416</v>
      </c>
      <c r="S8056">
        <v>7046376800</v>
      </c>
      <c r="U8056" t="s">
        <v>12418</v>
      </c>
      <c r="W8056">
        <v>11</v>
      </c>
      <c r="X8056">
        <v>1</v>
      </c>
      <c r="Y8056" t="s">
        <v>12419</v>
      </c>
      <c r="Z8056" t="s">
        <v>12420</v>
      </c>
      <c r="AA8056" t="s">
        <v>12421</v>
      </c>
      <c r="AB8056" t="s">
        <v>12422</v>
      </c>
      <c r="AC8056">
        <v>2</v>
      </c>
      <c r="AD8056" s="123">
        <v>39111</v>
      </c>
      <c r="AE8056" t="s">
        <v>12423</v>
      </c>
      <c r="AG8056">
        <v>40001483</v>
      </c>
      <c r="AL8056" t="s">
        <v>12422</v>
      </c>
      <c r="AN8056">
        <v>3415909601</v>
      </c>
      <c r="AO8056">
        <v>16</v>
      </c>
      <c r="AP8056" t="s">
        <v>12424</v>
      </c>
      <c r="AQ8056" t="s">
        <v>11408</v>
      </c>
      <c r="AR8056">
        <v>4100</v>
      </c>
      <c r="AS8056" t="s">
        <v>12491</v>
      </c>
      <c r="AT8056">
        <v>2005</v>
      </c>
      <c r="AV8056" t="s">
        <v>16676</v>
      </c>
      <c r="AW8056">
        <v>116100</v>
      </c>
    </row>
    <row r="8057" spans="1:49" x14ac:dyDescent="0.25">
      <c r="A8057">
        <v>4100</v>
      </c>
      <c r="B8057">
        <v>30010</v>
      </c>
      <c r="C8057">
        <v>4003</v>
      </c>
      <c r="D8057">
        <v>410</v>
      </c>
      <c r="E8057" s="124" t="s">
        <v>363</v>
      </c>
      <c r="F8057" t="str">
        <f t="shared" si="142"/>
        <v>Erik SteuckAPPLIED IND. - FAYETTEVILLE</v>
      </c>
      <c r="G8057" s="150" t="str">
        <f t="shared" si="143"/>
        <v>Erik Steuck</v>
      </c>
      <c r="H8057" s="149" t="s">
        <v>1002</v>
      </c>
      <c r="I8057">
        <v>40002130</v>
      </c>
      <c r="J8057" t="s">
        <v>14068</v>
      </c>
      <c r="L8057" t="s">
        <v>12520</v>
      </c>
      <c r="M8057" t="s">
        <v>12521</v>
      </c>
      <c r="O8057">
        <v>93018</v>
      </c>
      <c r="P8057" t="s">
        <v>12522</v>
      </c>
      <c r="Q8057" t="s">
        <v>12415</v>
      </c>
      <c r="R8057" t="s">
        <v>12416</v>
      </c>
      <c r="S8057">
        <v>9103230508</v>
      </c>
      <c r="U8057" t="s">
        <v>12418</v>
      </c>
      <c r="V8057">
        <v>202</v>
      </c>
      <c r="W8057">
        <v>11</v>
      </c>
      <c r="X8057">
        <v>2</v>
      </c>
      <c r="Y8057" t="s">
        <v>12472</v>
      </c>
      <c r="Z8057" t="s">
        <v>12420</v>
      </c>
      <c r="AA8057" t="s">
        <v>12421</v>
      </c>
      <c r="AB8057" t="s">
        <v>12422</v>
      </c>
      <c r="AC8057">
        <v>2</v>
      </c>
      <c r="AD8057" s="123">
        <v>39111</v>
      </c>
      <c r="AE8057" t="s">
        <v>12423</v>
      </c>
      <c r="AG8057">
        <v>40002130</v>
      </c>
      <c r="AL8057" t="s">
        <v>12422</v>
      </c>
      <c r="AN8057">
        <v>3603505101</v>
      </c>
      <c r="AO8057">
        <v>16</v>
      </c>
      <c r="AP8057" t="s">
        <v>12424</v>
      </c>
      <c r="AQ8057" t="s">
        <v>11408</v>
      </c>
      <c r="AR8057">
        <v>4100</v>
      </c>
      <c r="AT8057">
        <v>0</v>
      </c>
      <c r="AV8057" t="s">
        <v>12524</v>
      </c>
      <c r="AW8057">
        <v>116100</v>
      </c>
    </row>
    <row r="8058" spans="1:49" x14ac:dyDescent="0.25">
      <c r="A8058">
        <v>4100</v>
      </c>
      <c r="B8058">
        <v>30010</v>
      </c>
      <c r="C8058">
        <v>4003</v>
      </c>
      <c r="D8058">
        <v>410</v>
      </c>
      <c r="E8058" s="124" t="s">
        <v>363</v>
      </c>
      <c r="F8058" t="str">
        <f t="shared" si="142"/>
        <v>Erik SteuckAPPLIED IND. - GREENVILLE</v>
      </c>
      <c r="G8058" s="150" t="str">
        <f t="shared" si="143"/>
        <v>Erik Steuck</v>
      </c>
      <c r="H8058" s="149" t="s">
        <v>1011</v>
      </c>
      <c r="I8058">
        <v>40005045</v>
      </c>
      <c r="J8058" t="s">
        <v>14068</v>
      </c>
      <c r="L8058" t="s">
        <v>12520</v>
      </c>
      <c r="M8058" t="s">
        <v>12521</v>
      </c>
      <c r="O8058">
        <v>93018</v>
      </c>
      <c r="P8058" t="s">
        <v>12522</v>
      </c>
      <c r="Q8058" t="s">
        <v>12415</v>
      </c>
      <c r="R8058" t="s">
        <v>12416</v>
      </c>
      <c r="S8058" t="s">
        <v>16677</v>
      </c>
      <c r="T8058">
        <v>310736</v>
      </c>
      <c r="U8058" t="s">
        <v>12418</v>
      </c>
      <c r="V8058">
        <v>202</v>
      </c>
      <c r="W8058">
        <v>11</v>
      </c>
      <c r="X8058">
        <v>2</v>
      </c>
      <c r="Y8058" t="s">
        <v>12419</v>
      </c>
      <c r="Z8058" t="s">
        <v>12420</v>
      </c>
      <c r="AA8058" t="s">
        <v>12429</v>
      </c>
      <c r="AB8058" t="s">
        <v>12422</v>
      </c>
      <c r="AC8058">
        <v>2</v>
      </c>
      <c r="AD8058" s="123">
        <v>39141</v>
      </c>
      <c r="AE8058" t="s">
        <v>13431</v>
      </c>
      <c r="AG8058">
        <v>40005045</v>
      </c>
      <c r="AL8058" t="s">
        <v>12422</v>
      </c>
      <c r="AN8058">
        <v>3603505101</v>
      </c>
      <c r="AO8058">
        <v>16</v>
      </c>
      <c r="AP8058" t="s">
        <v>12424</v>
      </c>
      <c r="AQ8058" t="s">
        <v>11408</v>
      </c>
      <c r="AR8058">
        <v>4100</v>
      </c>
      <c r="AS8058" t="s">
        <v>12491</v>
      </c>
      <c r="AT8058">
        <v>0</v>
      </c>
      <c r="AV8058" t="s">
        <v>12524</v>
      </c>
      <c r="AW8058">
        <v>116100</v>
      </c>
    </row>
    <row r="8059" spans="1:49" x14ac:dyDescent="0.25">
      <c r="A8059">
        <v>4100</v>
      </c>
      <c r="B8059">
        <v>30010</v>
      </c>
      <c r="C8059">
        <v>4003</v>
      </c>
      <c r="D8059">
        <v>416</v>
      </c>
      <c r="E8059" s="124" t="s">
        <v>363</v>
      </c>
      <c r="F8059" s="185" t="str">
        <f t="shared" si="142"/>
        <v>Erik SteuckAPPLIED IND. - RICHMOND</v>
      </c>
      <c r="G8059" s="150" t="str">
        <f t="shared" si="143"/>
        <v>Erik Steuck</v>
      </c>
      <c r="H8059" s="149" t="s">
        <v>1055</v>
      </c>
      <c r="I8059">
        <v>40000411</v>
      </c>
      <c r="J8059" t="s">
        <v>14068</v>
      </c>
      <c r="L8059" t="s">
        <v>12520</v>
      </c>
      <c r="M8059" t="s">
        <v>12521</v>
      </c>
      <c r="O8059">
        <v>93018</v>
      </c>
      <c r="P8059" t="s">
        <v>12522</v>
      </c>
      <c r="Q8059" t="s">
        <v>12415</v>
      </c>
      <c r="R8059" t="s">
        <v>12416</v>
      </c>
      <c r="S8059" t="s">
        <v>16678</v>
      </c>
      <c r="U8059" t="s">
        <v>12418</v>
      </c>
      <c r="V8059">
        <v>202</v>
      </c>
      <c r="W8059">
        <v>11</v>
      </c>
      <c r="X8059">
        <v>2</v>
      </c>
      <c r="Y8059" t="s">
        <v>12472</v>
      </c>
      <c r="Z8059" t="s">
        <v>12420</v>
      </c>
      <c r="AA8059" t="s">
        <v>12421</v>
      </c>
      <c r="AB8059" t="s">
        <v>12422</v>
      </c>
      <c r="AC8059">
        <v>2</v>
      </c>
      <c r="AD8059" s="123">
        <v>39111</v>
      </c>
      <c r="AE8059" t="s">
        <v>12423</v>
      </c>
      <c r="AG8059">
        <v>40000411</v>
      </c>
      <c r="AL8059" t="s">
        <v>12422</v>
      </c>
      <c r="AN8059">
        <v>3603505101</v>
      </c>
      <c r="AO8059">
        <v>16</v>
      </c>
      <c r="AP8059" t="s">
        <v>12424</v>
      </c>
      <c r="AQ8059" t="s">
        <v>11408</v>
      </c>
      <c r="AR8059">
        <v>4100</v>
      </c>
      <c r="AT8059">
        <v>2005</v>
      </c>
      <c r="AV8059" t="s">
        <v>12524</v>
      </c>
      <c r="AW8059">
        <v>116100</v>
      </c>
    </row>
    <row r="8060" spans="1:49" x14ac:dyDescent="0.25">
      <c r="A8060">
        <v>4100</v>
      </c>
      <c r="B8060">
        <v>30010</v>
      </c>
      <c r="C8060">
        <v>4003</v>
      </c>
      <c r="D8060">
        <v>416</v>
      </c>
      <c r="E8060" s="124" t="s">
        <v>363</v>
      </c>
      <c r="F8060" s="185" t="str">
        <f t="shared" si="142"/>
        <v>Erik SteuckAPPLIED IND. - RICHMOND</v>
      </c>
      <c r="G8060" s="150" t="str">
        <f t="shared" si="143"/>
        <v>Erik Steuck</v>
      </c>
      <c r="H8060" s="149" t="s">
        <v>1055</v>
      </c>
      <c r="I8060">
        <v>40007805</v>
      </c>
      <c r="J8060" t="s">
        <v>14607</v>
      </c>
      <c r="L8060" t="s">
        <v>12520</v>
      </c>
      <c r="M8060" t="s">
        <v>12521</v>
      </c>
      <c r="O8060">
        <v>93018</v>
      </c>
      <c r="P8060" t="s">
        <v>12522</v>
      </c>
      <c r="Q8060" t="s">
        <v>12415</v>
      </c>
      <c r="R8060" t="s">
        <v>12416</v>
      </c>
      <c r="U8060" t="s">
        <v>12418</v>
      </c>
      <c r="V8060">
        <v>202</v>
      </c>
      <c r="W8060">
        <v>11</v>
      </c>
      <c r="X8060">
        <v>2</v>
      </c>
      <c r="Y8060" t="s">
        <v>12472</v>
      </c>
      <c r="Z8060" t="s">
        <v>12420</v>
      </c>
      <c r="AA8060" t="s">
        <v>12429</v>
      </c>
      <c r="AB8060" t="s">
        <v>12422</v>
      </c>
      <c r="AC8060">
        <v>2</v>
      </c>
      <c r="AD8060" s="123">
        <v>42437</v>
      </c>
      <c r="AE8060" t="s">
        <v>12431</v>
      </c>
      <c r="AG8060">
        <v>40007805</v>
      </c>
      <c r="AL8060" t="s">
        <v>12422</v>
      </c>
      <c r="AN8060">
        <v>3603505101</v>
      </c>
      <c r="AO8060">
        <v>16</v>
      </c>
      <c r="AP8060" t="s">
        <v>12424</v>
      </c>
      <c r="AQ8060" t="s">
        <v>11408</v>
      </c>
      <c r="AR8060">
        <v>4100</v>
      </c>
      <c r="AT8060">
        <v>0</v>
      </c>
      <c r="AV8060" t="s">
        <v>12524</v>
      </c>
      <c r="AW8060">
        <v>116100</v>
      </c>
    </row>
    <row r="8061" spans="1:49" x14ac:dyDescent="0.25">
      <c r="A8061">
        <v>4100</v>
      </c>
      <c r="B8061">
        <v>30010</v>
      </c>
      <c r="C8061">
        <v>4003</v>
      </c>
      <c r="D8061">
        <v>416</v>
      </c>
      <c r="E8061" s="124" t="s">
        <v>363</v>
      </c>
      <c r="F8061" t="str">
        <f t="shared" si="142"/>
        <v>Erik SteuckAPPLIED IND. - SALISBURY</v>
      </c>
      <c r="G8061" s="150" t="str">
        <f t="shared" si="143"/>
        <v>Erik Steuck</v>
      </c>
      <c r="H8061" s="149" t="s">
        <v>1062</v>
      </c>
      <c r="I8061">
        <v>40000829</v>
      </c>
      <c r="J8061" t="s">
        <v>14068</v>
      </c>
      <c r="L8061" t="s">
        <v>12520</v>
      </c>
      <c r="M8061" t="s">
        <v>12521</v>
      </c>
      <c r="O8061">
        <v>93018</v>
      </c>
      <c r="P8061" t="s">
        <v>12522</v>
      </c>
      <c r="Q8061" t="s">
        <v>12415</v>
      </c>
      <c r="R8061" t="s">
        <v>12416</v>
      </c>
      <c r="S8061" t="s">
        <v>16679</v>
      </c>
      <c r="U8061" t="s">
        <v>12418</v>
      </c>
      <c r="V8061">
        <v>202</v>
      </c>
      <c r="W8061">
        <v>11</v>
      </c>
      <c r="X8061">
        <v>2</v>
      </c>
      <c r="Y8061" t="s">
        <v>12472</v>
      </c>
      <c r="Z8061" t="s">
        <v>12420</v>
      </c>
      <c r="AA8061" t="s">
        <v>12421</v>
      </c>
      <c r="AB8061" t="s">
        <v>12422</v>
      </c>
      <c r="AC8061">
        <v>2</v>
      </c>
      <c r="AD8061" s="123">
        <v>39111</v>
      </c>
      <c r="AE8061" t="s">
        <v>12423</v>
      </c>
      <c r="AG8061">
        <v>40000829</v>
      </c>
      <c r="AL8061" t="s">
        <v>12422</v>
      </c>
      <c r="AN8061">
        <v>3603505101</v>
      </c>
      <c r="AO8061">
        <v>16</v>
      </c>
      <c r="AP8061" t="s">
        <v>12424</v>
      </c>
      <c r="AQ8061" t="s">
        <v>11408</v>
      </c>
      <c r="AR8061">
        <v>4100</v>
      </c>
      <c r="AT8061">
        <v>0</v>
      </c>
      <c r="AV8061" t="s">
        <v>12524</v>
      </c>
      <c r="AW8061">
        <v>116100</v>
      </c>
    </row>
    <row r="8062" spans="1:49" x14ac:dyDescent="0.25">
      <c r="A8062">
        <v>4100</v>
      </c>
      <c r="B8062">
        <v>30010</v>
      </c>
      <c r="C8062">
        <v>4003</v>
      </c>
      <c r="D8062">
        <v>410</v>
      </c>
      <c r="E8062" s="124" t="s">
        <v>363</v>
      </c>
      <c r="F8062" t="str">
        <f t="shared" si="142"/>
        <v>Erik SteuckAPPLIED IND. - WILMINGTON</v>
      </c>
      <c r="G8062" s="150" t="str">
        <f t="shared" si="143"/>
        <v>Erik Steuck</v>
      </c>
      <c r="H8062" s="149" t="s">
        <v>1093</v>
      </c>
      <c r="I8062">
        <v>40001652</v>
      </c>
      <c r="J8062" t="s">
        <v>14068</v>
      </c>
      <c r="L8062" t="s">
        <v>12520</v>
      </c>
      <c r="M8062" t="s">
        <v>12521</v>
      </c>
      <c r="O8062">
        <v>93018</v>
      </c>
      <c r="P8062" t="s">
        <v>12522</v>
      </c>
      <c r="Q8062" t="s">
        <v>12415</v>
      </c>
      <c r="R8062" t="s">
        <v>12416</v>
      </c>
      <c r="U8062" t="s">
        <v>12418</v>
      </c>
      <c r="V8062">
        <v>202</v>
      </c>
      <c r="W8062">
        <v>11</v>
      </c>
      <c r="X8062">
        <v>2</v>
      </c>
      <c r="Y8062" t="s">
        <v>12419</v>
      </c>
      <c r="Z8062" t="s">
        <v>12420</v>
      </c>
      <c r="AA8062" t="s">
        <v>12421</v>
      </c>
      <c r="AB8062" t="s">
        <v>14028</v>
      </c>
      <c r="AC8062">
        <v>2</v>
      </c>
      <c r="AD8062" s="123">
        <v>39111</v>
      </c>
      <c r="AE8062" t="s">
        <v>12423</v>
      </c>
      <c r="AG8062">
        <v>40001652</v>
      </c>
      <c r="AL8062" t="s">
        <v>14028</v>
      </c>
      <c r="AN8062">
        <v>3603505101</v>
      </c>
      <c r="AO8062">
        <v>16</v>
      </c>
      <c r="AP8062" t="s">
        <v>12424</v>
      </c>
      <c r="AQ8062" t="s">
        <v>11408</v>
      </c>
      <c r="AR8062">
        <v>4100</v>
      </c>
      <c r="AS8062" t="s">
        <v>12491</v>
      </c>
      <c r="AT8062">
        <v>2005</v>
      </c>
      <c r="AV8062" t="s">
        <v>12524</v>
      </c>
      <c r="AW8062">
        <v>116100</v>
      </c>
    </row>
    <row r="8063" spans="1:49" x14ac:dyDescent="0.25">
      <c r="A8063">
        <v>4100</v>
      </c>
      <c r="B8063">
        <v>30010</v>
      </c>
      <c r="C8063">
        <v>4003</v>
      </c>
      <c r="D8063">
        <v>410</v>
      </c>
      <c r="E8063" s="124" t="s">
        <v>363</v>
      </c>
      <c r="F8063" t="str">
        <f t="shared" si="142"/>
        <v>Erik SteuckARAUCO PANELS USA, LLC</v>
      </c>
      <c r="G8063" s="150" t="str">
        <f t="shared" si="143"/>
        <v>Erik Steuck</v>
      </c>
      <c r="H8063" s="149" t="s">
        <v>1134</v>
      </c>
      <c r="I8063">
        <v>40000179</v>
      </c>
      <c r="J8063" t="s">
        <v>12492</v>
      </c>
      <c r="K8063" t="s">
        <v>16680</v>
      </c>
      <c r="L8063" t="s">
        <v>16681</v>
      </c>
      <c r="M8063" t="s">
        <v>47</v>
      </c>
      <c r="N8063">
        <v>29730</v>
      </c>
      <c r="Q8063" t="s">
        <v>12415</v>
      </c>
      <c r="R8063" t="s">
        <v>12416</v>
      </c>
      <c r="S8063" t="s">
        <v>16682</v>
      </c>
      <c r="U8063" t="s">
        <v>12418</v>
      </c>
      <c r="V8063">
        <v>113</v>
      </c>
      <c r="W8063">
        <v>11</v>
      </c>
      <c r="X8063">
        <v>1</v>
      </c>
      <c r="Y8063" t="s">
        <v>12419</v>
      </c>
      <c r="Z8063" t="s">
        <v>12420</v>
      </c>
      <c r="AA8063" t="s">
        <v>12421</v>
      </c>
      <c r="AB8063" t="s">
        <v>12422</v>
      </c>
      <c r="AC8063">
        <v>2</v>
      </c>
      <c r="AD8063" s="123">
        <v>39111</v>
      </c>
      <c r="AE8063" t="s">
        <v>12423</v>
      </c>
      <c r="AG8063">
        <v>40000179</v>
      </c>
      <c r="AL8063" t="s">
        <v>12422</v>
      </c>
      <c r="AN8063">
        <v>4109105601</v>
      </c>
      <c r="AO8063">
        <v>16</v>
      </c>
      <c r="AP8063" t="s">
        <v>12424</v>
      </c>
      <c r="AQ8063" t="s">
        <v>11408</v>
      </c>
      <c r="AR8063">
        <v>4100</v>
      </c>
      <c r="AT8063">
        <v>2005</v>
      </c>
      <c r="AV8063" t="s">
        <v>16683</v>
      </c>
      <c r="AW8063">
        <v>116100</v>
      </c>
    </row>
    <row r="8064" spans="1:49" x14ac:dyDescent="0.25">
      <c r="A8064">
        <v>4100</v>
      </c>
      <c r="B8064">
        <v>30010</v>
      </c>
      <c r="C8064">
        <v>4003</v>
      </c>
      <c r="D8064">
        <v>410</v>
      </c>
      <c r="E8064" s="124" t="s">
        <v>363</v>
      </c>
      <c r="F8064" s="185" t="str">
        <f t="shared" si="142"/>
        <v>Erik SteuckASHEVILLE RUBBER &amp; GASKET-8478</v>
      </c>
      <c r="G8064" s="150" t="str">
        <f t="shared" si="143"/>
        <v>Erik Steuck</v>
      </c>
      <c r="H8064" s="149" t="s">
        <v>16684</v>
      </c>
      <c r="I8064">
        <v>40008478</v>
      </c>
      <c r="L8064" t="s">
        <v>14082</v>
      </c>
      <c r="M8064" t="s">
        <v>13169</v>
      </c>
      <c r="N8064" t="s">
        <v>14083</v>
      </c>
      <c r="O8064">
        <v>8463</v>
      </c>
      <c r="Q8064" t="s">
        <v>12415</v>
      </c>
      <c r="R8064" t="s">
        <v>12416</v>
      </c>
      <c r="S8064" t="s">
        <v>14084</v>
      </c>
      <c r="U8064" t="s">
        <v>12418</v>
      </c>
      <c r="W8064">
        <v>11</v>
      </c>
      <c r="X8064">
        <v>2</v>
      </c>
      <c r="Y8064" t="s">
        <v>12472</v>
      </c>
      <c r="Z8064" t="s">
        <v>12420</v>
      </c>
      <c r="AA8064" t="s">
        <v>12485</v>
      </c>
      <c r="AB8064" t="s">
        <v>12422</v>
      </c>
      <c r="AC8064">
        <v>2</v>
      </c>
      <c r="AD8064" s="123">
        <v>43362</v>
      </c>
      <c r="AE8064" t="s">
        <v>12528</v>
      </c>
      <c r="AG8064">
        <v>40008478</v>
      </c>
      <c r="AL8064" t="s">
        <v>12422</v>
      </c>
      <c r="AN8064">
        <v>3402100401</v>
      </c>
      <c r="AO8064">
        <v>16</v>
      </c>
      <c r="AP8064" t="s">
        <v>12424</v>
      </c>
      <c r="AQ8064" t="s">
        <v>11408</v>
      </c>
      <c r="AR8064">
        <v>4100</v>
      </c>
      <c r="AT8064">
        <v>0</v>
      </c>
      <c r="AV8064" t="s">
        <v>14082</v>
      </c>
      <c r="AW8064">
        <v>116100</v>
      </c>
    </row>
    <row r="8065" spans="1:49" x14ac:dyDescent="0.25">
      <c r="A8065">
        <v>4100</v>
      </c>
      <c r="B8065">
        <v>30010</v>
      </c>
      <c r="C8065">
        <v>4003</v>
      </c>
      <c r="D8065">
        <v>410</v>
      </c>
      <c r="E8065" s="124" t="s">
        <v>363</v>
      </c>
      <c r="F8065" s="185" t="str">
        <f t="shared" si="142"/>
        <v>Erik SteuckASHEVILLE RUBBER &amp; GASKET-8479</v>
      </c>
      <c r="G8065" s="150" t="str">
        <f t="shared" si="143"/>
        <v>Erik Steuck</v>
      </c>
      <c r="H8065" s="149" t="s">
        <v>16685</v>
      </c>
      <c r="I8065">
        <v>40008479</v>
      </c>
      <c r="L8065" t="s">
        <v>14082</v>
      </c>
      <c r="M8065" t="s">
        <v>13169</v>
      </c>
      <c r="N8065" t="s">
        <v>14083</v>
      </c>
      <c r="O8065">
        <v>8463</v>
      </c>
      <c r="Q8065" t="s">
        <v>12415</v>
      </c>
      <c r="R8065" t="s">
        <v>12416</v>
      </c>
      <c r="S8065" t="s">
        <v>14084</v>
      </c>
      <c r="U8065" t="s">
        <v>12418</v>
      </c>
      <c r="W8065">
        <v>11</v>
      </c>
      <c r="X8065">
        <v>2</v>
      </c>
      <c r="Y8065" t="s">
        <v>12472</v>
      </c>
      <c r="Z8065" t="s">
        <v>12420</v>
      </c>
      <c r="AA8065" t="s">
        <v>12485</v>
      </c>
      <c r="AB8065" t="s">
        <v>12422</v>
      </c>
      <c r="AC8065">
        <v>2</v>
      </c>
      <c r="AD8065" s="123">
        <v>43362</v>
      </c>
      <c r="AE8065" t="s">
        <v>12528</v>
      </c>
      <c r="AG8065">
        <v>40008479</v>
      </c>
      <c r="AL8065" t="s">
        <v>12422</v>
      </c>
      <c r="AN8065">
        <v>3402100401</v>
      </c>
      <c r="AO8065">
        <v>16</v>
      </c>
      <c r="AP8065" t="s">
        <v>12424</v>
      </c>
      <c r="AQ8065" t="s">
        <v>11408</v>
      </c>
      <c r="AR8065">
        <v>4100</v>
      </c>
      <c r="AT8065">
        <v>0</v>
      </c>
      <c r="AV8065" t="s">
        <v>14082</v>
      </c>
      <c r="AW8065">
        <v>116100</v>
      </c>
    </row>
    <row r="8066" spans="1:49" x14ac:dyDescent="0.25">
      <c r="A8066">
        <v>4100</v>
      </c>
      <c r="B8066">
        <v>30010</v>
      </c>
      <c r="C8066">
        <v>4003</v>
      </c>
      <c r="D8066">
        <v>410</v>
      </c>
      <c r="E8066" s="124" t="s">
        <v>363</v>
      </c>
      <c r="F8066" t="str">
        <f t="shared" si="142"/>
        <v>Erik SteuckASMO NORTH CAROLINA, INC.</v>
      </c>
      <c r="G8066" s="150" t="str">
        <f t="shared" si="143"/>
        <v>Erik Steuck</v>
      </c>
      <c r="H8066" s="149" t="s">
        <v>1208</v>
      </c>
      <c r="I8066">
        <v>40003508</v>
      </c>
      <c r="K8066" t="s">
        <v>16686</v>
      </c>
      <c r="L8066" t="s">
        <v>14257</v>
      </c>
      <c r="M8066" t="s">
        <v>13169</v>
      </c>
      <c r="N8066" t="s">
        <v>16687</v>
      </c>
      <c r="Q8066" t="s">
        <v>12415</v>
      </c>
      <c r="R8066" t="s">
        <v>12416</v>
      </c>
      <c r="S8066" t="s">
        <v>16688</v>
      </c>
      <c r="U8066" t="s">
        <v>12418</v>
      </c>
      <c r="W8066">
        <v>11</v>
      </c>
      <c r="X8066">
        <v>1</v>
      </c>
      <c r="Y8066" t="s">
        <v>12419</v>
      </c>
      <c r="Z8066" t="s">
        <v>12420</v>
      </c>
      <c r="AA8066" t="s">
        <v>12421</v>
      </c>
      <c r="AB8066" t="s">
        <v>12422</v>
      </c>
      <c r="AC8066">
        <v>2</v>
      </c>
      <c r="AD8066" s="123">
        <v>39111</v>
      </c>
      <c r="AE8066" t="s">
        <v>12423</v>
      </c>
      <c r="AG8066">
        <v>40003508</v>
      </c>
      <c r="AL8066" t="s">
        <v>12422</v>
      </c>
      <c r="AN8066">
        <v>3414704801</v>
      </c>
      <c r="AO8066">
        <v>16</v>
      </c>
      <c r="AP8066" t="s">
        <v>12424</v>
      </c>
      <c r="AQ8066" t="s">
        <v>11408</v>
      </c>
      <c r="AR8066">
        <v>4100</v>
      </c>
      <c r="AT8066">
        <v>0</v>
      </c>
      <c r="AV8066" t="s">
        <v>16689</v>
      </c>
      <c r="AW8066">
        <v>116100</v>
      </c>
    </row>
    <row r="8067" spans="1:49" x14ac:dyDescent="0.25">
      <c r="A8067">
        <v>4100</v>
      </c>
      <c r="B8067">
        <v>30010</v>
      </c>
      <c r="C8067">
        <v>4003</v>
      </c>
      <c r="D8067">
        <v>410</v>
      </c>
      <c r="E8067" s="124" t="s">
        <v>363</v>
      </c>
      <c r="F8067" t="str">
        <f t="shared" ref="F8067:F8130" si="144">CONCATENATE(G8067, H8067)</f>
        <v>Erik SteuckAW NORTH CAROLINA, INC.</v>
      </c>
      <c r="G8067" s="150" t="str">
        <f t="shared" si="143"/>
        <v>Erik Steuck</v>
      </c>
      <c r="H8067" s="149" t="s">
        <v>1335</v>
      </c>
      <c r="I8067">
        <v>40008789</v>
      </c>
      <c r="K8067" t="s">
        <v>16690</v>
      </c>
      <c r="L8067" t="s">
        <v>16691</v>
      </c>
      <c r="M8067" t="s">
        <v>13169</v>
      </c>
      <c r="N8067">
        <v>27712</v>
      </c>
      <c r="Q8067" t="s">
        <v>12415</v>
      </c>
      <c r="R8067" t="s">
        <v>12416</v>
      </c>
      <c r="S8067" t="s">
        <v>16692</v>
      </c>
      <c r="U8067" t="s">
        <v>12418</v>
      </c>
      <c r="W8067">
        <v>11</v>
      </c>
      <c r="X8067">
        <v>1</v>
      </c>
      <c r="Y8067" t="s">
        <v>12419</v>
      </c>
      <c r="Z8067" t="s">
        <v>12420</v>
      </c>
      <c r="AA8067" t="s">
        <v>12485</v>
      </c>
      <c r="AB8067" t="s">
        <v>12422</v>
      </c>
      <c r="AC8067">
        <v>2</v>
      </c>
      <c r="AD8067" s="123">
        <v>43860</v>
      </c>
      <c r="AE8067" t="s">
        <v>12486</v>
      </c>
      <c r="AG8067">
        <v>40008789</v>
      </c>
      <c r="AL8067" t="s">
        <v>12422</v>
      </c>
      <c r="AN8067">
        <v>3406302701</v>
      </c>
      <c r="AO8067">
        <v>16</v>
      </c>
      <c r="AP8067" t="s">
        <v>12424</v>
      </c>
      <c r="AQ8067" t="s">
        <v>11408</v>
      </c>
      <c r="AR8067">
        <v>4100</v>
      </c>
      <c r="AT8067">
        <v>0</v>
      </c>
      <c r="AV8067" t="s">
        <v>16693</v>
      </c>
      <c r="AW8067">
        <v>116100</v>
      </c>
    </row>
    <row r="8068" spans="1:49" x14ac:dyDescent="0.25">
      <c r="A8068">
        <v>4100</v>
      </c>
      <c r="B8068">
        <v>30010</v>
      </c>
      <c r="C8068">
        <v>4003</v>
      </c>
      <c r="D8068">
        <v>410</v>
      </c>
      <c r="E8068" s="124" t="s">
        <v>363</v>
      </c>
      <c r="F8068" t="str">
        <f t="shared" si="144"/>
        <v>Erik SteuckBELL AND HOWELL LLC - DURHAM</v>
      </c>
      <c r="G8068" s="150" t="str">
        <f t="shared" si="143"/>
        <v>Erik Steuck</v>
      </c>
      <c r="H8068" s="149" t="s">
        <v>1577</v>
      </c>
      <c r="I8068">
        <v>40006807</v>
      </c>
      <c r="K8068" t="s">
        <v>16694</v>
      </c>
      <c r="L8068" t="s">
        <v>16691</v>
      </c>
      <c r="M8068" t="s">
        <v>13169</v>
      </c>
      <c r="N8068">
        <v>27713</v>
      </c>
      <c r="Q8068" t="s">
        <v>12415</v>
      </c>
      <c r="R8068" t="s">
        <v>12416</v>
      </c>
      <c r="S8068" t="s">
        <v>16695</v>
      </c>
      <c r="U8068" t="s">
        <v>12418</v>
      </c>
      <c r="W8068">
        <v>11</v>
      </c>
      <c r="X8068">
        <v>0</v>
      </c>
      <c r="Y8068" t="s">
        <v>12472</v>
      </c>
      <c r="Z8068" t="s">
        <v>12420</v>
      </c>
      <c r="AA8068" t="s">
        <v>12429</v>
      </c>
      <c r="AB8068" t="s">
        <v>12422</v>
      </c>
      <c r="AC8068">
        <v>2</v>
      </c>
      <c r="AD8068" s="123">
        <v>41026</v>
      </c>
      <c r="AE8068" t="s">
        <v>12431</v>
      </c>
      <c r="AG8068">
        <v>40006807</v>
      </c>
      <c r="AL8068" t="s">
        <v>12422</v>
      </c>
      <c r="AN8068">
        <v>3406302701</v>
      </c>
      <c r="AO8068">
        <v>16</v>
      </c>
      <c r="AP8068" t="s">
        <v>12424</v>
      </c>
      <c r="AQ8068" t="s">
        <v>11408</v>
      </c>
      <c r="AR8068">
        <v>4100</v>
      </c>
      <c r="AT8068">
        <v>0</v>
      </c>
      <c r="AV8068" t="s">
        <v>16696</v>
      </c>
      <c r="AW8068">
        <v>116100</v>
      </c>
    </row>
    <row r="8069" spans="1:49" x14ac:dyDescent="0.25">
      <c r="A8069">
        <v>4100</v>
      </c>
      <c r="B8069">
        <v>30010</v>
      </c>
      <c r="C8069">
        <v>4003</v>
      </c>
      <c r="D8069">
        <v>410</v>
      </c>
      <c r="E8069" s="124" t="s">
        <v>363</v>
      </c>
      <c r="F8069" t="str">
        <f t="shared" si="144"/>
        <v>Erik SteuckBERK-TEK: NEW HOLLAND PLANT</v>
      </c>
      <c r="G8069" s="150" t="str">
        <f t="shared" si="143"/>
        <v>Erik Steuck</v>
      </c>
      <c r="H8069" s="149" t="s">
        <v>1655</v>
      </c>
      <c r="I8069">
        <v>40002961</v>
      </c>
      <c r="J8069" t="s">
        <v>12492</v>
      </c>
      <c r="K8069" t="s">
        <v>16697</v>
      </c>
      <c r="L8069" t="s">
        <v>16698</v>
      </c>
      <c r="M8069" t="s">
        <v>12560</v>
      </c>
      <c r="N8069" t="s">
        <v>16699</v>
      </c>
      <c r="Q8069" t="s">
        <v>12415</v>
      </c>
      <c r="R8069" t="s">
        <v>12416</v>
      </c>
      <c r="S8069" t="s">
        <v>16700</v>
      </c>
      <c r="U8069" t="s">
        <v>12418</v>
      </c>
      <c r="W8069">
        <v>11</v>
      </c>
      <c r="X8069">
        <v>1</v>
      </c>
      <c r="Y8069" t="s">
        <v>12472</v>
      </c>
      <c r="Z8069" t="s">
        <v>12420</v>
      </c>
      <c r="AA8069" t="s">
        <v>12421</v>
      </c>
      <c r="AB8069" t="s">
        <v>12422</v>
      </c>
      <c r="AC8069">
        <v>2</v>
      </c>
      <c r="AD8069" s="123">
        <v>39111</v>
      </c>
      <c r="AE8069" t="s">
        <v>12423</v>
      </c>
      <c r="AG8069">
        <v>40002961</v>
      </c>
      <c r="AL8069" t="s">
        <v>12422</v>
      </c>
      <c r="AN8069">
        <v>3907127101</v>
      </c>
      <c r="AO8069">
        <v>16</v>
      </c>
      <c r="AP8069" t="s">
        <v>12424</v>
      </c>
      <c r="AQ8069" t="s">
        <v>11408</v>
      </c>
      <c r="AR8069">
        <v>4100</v>
      </c>
      <c r="AT8069">
        <v>2005</v>
      </c>
      <c r="AV8069" t="s">
        <v>16701</v>
      </c>
      <c r="AW8069">
        <v>116100</v>
      </c>
    </row>
    <row r="8070" spans="1:49" x14ac:dyDescent="0.25">
      <c r="A8070">
        <v>4100</v>
      </c>
      <c r="B8070">
        <v>30010</v>
      </c>
      <c r="C8070">
        <v>4003</v>
      </c>
      <c r="D8070">
        <v>410</v>
      </c>
      <c r="E8070" s="124" t="s">
        <v>363</v>
      </c>
      <c r="F8070" t="str">
        <f t="shared" si="144"/>
        <v>Erik SteuckBERRY GLOBAL</v>
      </c>
      <c r="G8070" s="150" t="str">
        <f t="shared" si="143"/>
        <v>Erik Steuck</v>
      </c>
      <c r="H8070" s="149" t="s">
        <v>1659</v>
      </c>
      <c r="I8070">
        <v>40005094</v>
      </c>
      <c r="J8070" t="s">
        <v>12492</v>
      </c>
      <c r="K8070" t="s">
        <v>16702</v>
      </c>
      <c r="L8070" t="s">
        <v>16703</v>
      </c>
      <c r="M8070" t="s">
        <v>13169</v>
      </c>
      <c r="N8070">
        <v>28115</v>
      </c>
      <c r="Q8070" t="s">
        <v>12415</v>
      </c>
      <c r="R8070" t="s">
        <v>12416</v>
      </c>
      <c r="S8070" t="s">
        <v>16704</v>
      </c>
      <c r="U8070" t="s">
        <v>12418</v>
      </c>
      <c r="W8070">
        <v>11</v>
      </c>
      <c r="X8070">
        <v>1</v>
      </c>
      <c r="Y8070" t="s">
        <v>12472</v>
      </c>
      <c r="Z8070" t="s">
        <v>12420</v>
      </c>
      <c r="AA8070" t="s">
        <v>12429</v>
      </c>
      <c r="AB8070" t="s">
        <v>12757</v>
      </c>
      <c r="AC8070">
        <v>2</v>
      </c>
      <c r="AD8070" s="123">
        <v>39240</v>
      </c>
      <c r="AE8070" t="s">
        <v>12538</v>
      </c>
      <c r="AG8070">
        <v>40005094</v>
      </c>
      <c r="AL8070" t="s">
        <v>12757</v>
      </c>
      <c r="AN8070">
        <v>3409707201</v>
      </c>
      <c r="AO8070">
        <v>16</v>
      </c>
      <c r="AP8070" t="s">
        <v>12424</v>
      </c>
      <c r="AQ8070" t="s">
        <v>11408</v>
      </c>
      <c r="AR8070">
        <v>4100</v>
      </c>
      <c r="AT8070">
        <v>0</v>
      </c>
      <c r="AV8070" t="s">
        <v>16705</v>
      </c>
      <c r="AW8070">
        <v>116100</v>
      </c>
    </row>
    <row r="8071" spans="1:49" x14ac:dyDescent="0.25">
      <c r="A8071">
        <v>4100</v>
      </c>
      <c r="B8071">
        <v>30010</v>
      </c>
      <c r="C8071">
        <v>4003</v>
      </c>
      <c r="D8071">
        <v>410</v>
      </c>
      <c r="E8071" s="124" t="s">
        <v>363</v>
      </c>
      <c r="F8071" t="str">
        <f t="shared" si="144"/>
        <v>Erik SteuckBOSCH PACKAGING SERVICES INC.</v>
      </c>
      <c r="G8071" s="150" t="str">
        <f t="shared" si="143"/>
        <v>Erik Steuck</v>
      </c>
      <c r="H8071" s="149" t="s">
        <v>1788</v>
      </c>
      <c r="I8071">
        <v>40001019</v>
      </c>
      <c r="K8071" t="s">
        <v>16706</v>
      </c>
      <c r="L8071" t="s">
        <v>16646</v>
      </c>
      <c r="M8071" t="s">
        <v>13169</v>
      </c>
      <c r="N8071" t="s">
        <v>16707</v>
      </c>
      <c r="Q8071" t="s">
        <v>12415</v>
      </c>
      <c r="R8071" t="s">
        <v>12416</v>
      </c>
      <c r="S8071">
        <v>9198770886</v>
      </c>
      <c r="U8071" t="s">
        <v>12418</v>
      </c>
      <c r="V8071">
        <v>83</v>
      </c>
      <c r="W8071">
        <v>11</v>
      </c>
      <c r="X8071">
        <v>0</v>
      </c>
      <c r="Y8071" t="s">
        <v>12419</v>
      </c>
      <c r="Z8071" t="s">
        <v>12420</v>
      </c>
      <c r="AA8071" t="s">
        <v>12421</v>
      </c>
      <c r="AB8071" t="s">
        <v>12422</v>
      </c>
      <c r="AC8071">
        <v>2</v>
      </c>
      <c r="AD8071" s="123">
        <v>39111</v>
      </c>
      <c r="AE8071" t="s">
        <v>12423</v>
      </c>
      <c r="AG8071">
        <v>40001019</v>
      </c>
      <c r="AL8071" t="s">
        <v>12422</v>
      </c>
      <c r="AN8071">
        <v>3418308701</v>
      </c>
      <c r="AO8071">
        <v>16</v>
      </c>
      <c r="AP8071" t="s">
        <v>12424</v>
      </c>
      <c r="AQ8071" t="s">
        <v>11408</v>
      </c>
      <c r="AR8071">
        <v>4100</v>
      </c>
      <c r="AT8071">
        <v>2005</v>
      </c>
      <c r="AV8071" t="s">
        <v>15361</v>
      </c>
      <c r="AW8071">
        <v>116100</v>
      </c>
    </row>
    <row r="8072" spans="1:49" x14ac:dyDescent="0.25">
      <c r="A8072">
        <v>4100</v>
      </c>
      <c r="B8072">
        <v>30010</v>
      </c>
      <c r="C8072">
        <v>4003</v>
      </c>
      <c r="D8072">
        <v>410</v>
      </c>
      <c r="E8072" s="124" t="s">
        <v>363</v>
      </c>
      <c r="F8072" t="str">
        <f t="shared" si="144"/>
        <v>Erik SteuckBRIDGESTONE/FIRESTONE, IN - WILSON</v>
      </c>
      <c r="G8072" s="150" t="str">
        <f t="shared" si="143"/>
        <v>Erik Steuck</v>
      </c>
      <c r="H8072" s="149" t="s">
        <v>1854</v>
      </c>
      <c r="I8072">
        <v>40000138</v>
      </c>
      <c r="J8072" t="s">
        <v>12492</v>
      </c>
      <c r="K8072" t="s">
        <v>16101</v>
      </c>
      <c r="L8072" t="s">
        <v>12702</v>
      </c>
      <c r="M8072" t="s">
        <v>12703</v>
      </c>
      <c r="N8072">
        <v>37214</v>
      </c>
      <c r="Q8072" t="s">
        <v>12415</v>
      </c>
      <c r="R8072" t="s">
        <v>12416</v>
      </c>
      <c r="S8072">
        <v>2522467611</v>
      </c>
      <c r="U8072" t="s">
        <v>12418</v>
      </c>
      <c r="V8072">
        <v>275</v>
      </c>
      <c r="W8072">
        <v>11</v>
      </c>
      <c r="X8072">
        <v>1</v>
      </c>
      <c r="Y8072" t="s">
        <v>12472</v>
      </c>
      <c r="Z8072" t="s">
        <v>12420</v>
      </c>
      <c r="AA8072" t="s">
        <v>12421</v>
      </c>
      <c r="AB8072" t="s">
        <v>12830</v>
      </c>
      <c r="AC8072">
        <v>2</v>
      </c>
      <c r="AD8072" s="123">
        <v>39111</v>
      </c>
      <c r="AE8072" t="s">
        <v>12423</v>
      </c>
      <c r="AG8072">
        <v>40000138</v>
      </c>
      <c r="AL8072" t="s">
        <v>12422</v>
      </c>
      <c r="AN8072">
        <v>4303706201</v>
      </c>
      <c r="AO8072">
        <v>16</v>
      </c>
      <c r="AP8072" t="s">
        <v>12424</v>
      </c>
      <c r="AQ8072" t="s">
        <v>11408</v>
      </c>
      <c r="AR8072">
        <v>4100</v>
      </c>
      <c r="AT8072">
        <v>2005</v>
      </c>
      <c r="AV8072" t="s">
        <v>14108</v>
      </c>
      <c r="AW8072">
        <v>116100</v>
      </c>
    </row>
    <row r="8073" spans="1:49" x14ac:dyDescent="0.25">
      <c r="A8073">
        <v>4100</v>
      </c>
      <c r="B8073">
        <v>30010</v>
      </c>
      <c r="C8073">
        <v>4003</v>
      </c>
      <c r="D8073">
        <v>410</v>
      </c>
      <c r="E8073" s="124" t="s">
        <v>363</v>
      </c>
      <c r="F8073" t="str">
        <f t="shared" si="144"/>
        <v>Erik SteuckBROOKS MACHINE &amp; DESIGN, INC.</v>
      </c>
      <c r="G8073" s="150" t="str">
        <f t="shared" si="143"/>
        <v>Erik Steuck</v>
      </c>
      <c r="H8073" s="149" t="s">
        <v>1878</v>
      </c>
      <c r="I8073">
        <v>40007763</v>
      </c>
      <c r="L8073" t="s">
        <v>16708</v>
      </c>
      <c r="M8073" t="s">
        <v>13169</v>
      </c>
      <c r="O8073">
        <v>65</v>
      </c>
      <c r="P8073">
        <v>27597</v>
      </c>
      <c r="Q8073" t="s">
        <v>12415</v>
      </c>
      <c r="R8073" t="s">
        <v>12416</v>
      </c>
      <c r="S8073" t="s">
        <v>16709</v>
      </c>
      <c r="U8073" t="s">
        <v>12418</v>
      </c>
      <c r="W8073">
        <v>11</v>
      </c>
      <c r="X8073">
        <v>0</v>
      </c>
      <c r="Y8073" t="s">
        <v>12419</v>
      </c>
      <c r="Z8073" t="s">
        <v>12420</v>
      </c>
      <c r="AA8073" t="s">
        <v>12429</v>
      </c>
      <c r="AB8073" t="s">
        <v>12422</v>
      </c>
      <c r="AC8073">
        <v>2</v>
      </c>
      <c r="AD8073" s="123">
        <v>42382</v>
      </c>
      <c r="AE8073" t="s">
        <v>12431</v>
      </c>
      <c r="AG8073">
        <v>40007763</v>
      </c>
      <c r="AL8073" t="s">
        <v>12422</v>
      </c>
      <c r="AN8073">
        <v>3418315601</v>
      </c>
      <c r="AO8073">
        <v>16</v>
      </c>
      <c r="AP8073" t="s">
        <v>12424</v>
      </c>
      <c r="AQ8073" t="s">
        <v>11408</v>
      </c>
      <c r="AR8073">
        <v>4100</v>
      </c>
      <c r="AT8073">
        <v>0</v>
      </c>
      <c r="AV8073" t="s">
        <v>16710</v>
      </c>
      <c r="AW8073">
        <v>116100</v>
      </c>
    </row>
    <row r="8074" spans="1:49" x14ac:dyDescent="0.25">
      <c r="A8074">
        <v>4100</v>
      </c>
      <c r="B8074">
        <v>30010</v>
      </c>
      <c r="C8074">
        <v>4003</v>
      </c>
      <c r="D8074">
        <v>410</v>
      </c>
      <c r="E8074" s="124" t="s">
        <v>363</v>
      </c>
      <c r="F8074" t="str">
        <f t="shared" si="144"/>
        <v>Erik SteuckBURLINGTON IND. LLC</v>
      </c>
      <c r="G8074" s="150" t="str">
        <f t="shared" si="143"/>
        <v>Erik Steuck</v>
      </c>
      <c r="H8074" s="149" t="s">
        <v>1921</v>
      </c>
      <c r="I8074">
        <v>40000125</v>
      </c>
      <c r="J8074" t="s">
        <v>16711</v>
      </c>
      <c r="L8074" t="s">
        <v>16712</v>
      </c>
      <c r="M8074" t="s">
        <v>13169</v>
      </c>
      <c r="N8074" t="s">
        <v>16713</v>
      </c>
      <c r="O8074">
        <v>26540</v>
      </c>
      <c r="Q8074" t="s">
        <v>12415</v>
      </c>
      <c r="R8074" t="s">
        <v>12416</v>
      </c>
      <c r="S8074" t="s">
        <v>16714</v>
      </c>
      <c r="U8074" t="s">
        <v>12418</v>
      </c>
      <c r="W8074">
        <v>11</v>
      </c>
      <c r="X8074">
        <v>1</v>
      </c>
      <c r="Y8074" t="s">
        <v>12419</v>
      </c>
      <c r="Z8074" t="s">
        <v>12420</v>
      </c>
      <c r="AA8074" t="s">
        <v>12421</v>
      </c>
      <c r="AB8074" t="s">
        <v>12422</v>
      </c>
      <c r="AC8074">
        <v>2</v>
      </c>
      <c r="AD8074" s="123">
        <v>39111</v>
      </c>
      <c r="AE8074" t="s">
        <v>12423</v>
      </c>
      <c r="AG8074">
        <v>40000125</v>
      </c>
      <c r="AL8074" t="s">
        <v>12422</v>
      </c>
      <c r="AN8074">
        <v>3408104701</v>
      </c>
      <c r="AO8074">
        <v>16</v>
      </c>
      <c r="AP8074" t="s">
        <v>12424</v>
      </c>
      <c r="AQ8074" t="s">
        <v>11408</v>
      </c>
      <c r="AR8074">
        <v>4100</v>
      </c>
      <c r="AT8074">
        <v>2005</v>
      </c>
      <c r="AV8074" t="s">
        <v>14926</v>
      </c>
      <c r="AW8074">
        <v>116100</v>
      </c>
    </row>
    <row r="8075" spans="1:49" x14ac:dyDescent="0.25">
      <c r="A8075">
        <v>4100</v>
      </c>
      <c r="B8075">
        <v>30010</v>
      </c>
      <c r="C8075">
        <v>4003</v>
      </c>
      <c r="D8075">
        <v>410</v>
      </c>
      <c r="E8075" s="124" t="s">
        <v>363</v>
      </c>
      <c r="F8075" t="str">
        <f t="shared" si="144"/>
        <v>Erik SteuckBURLINGTON IND.-RAEFORD #17</v>
      </c>
      <c r="G8075" s="150" t="str">
        <f t="shared" si="143"/>
        <v>Erik Steuck</v>
      </c>
      <c r="H8075" s="149" t="s">
        <v>1923</v>
      </c>
      <c r="I8075">
        <v>40000161</v>
      </c>
      <c r="K8075" t="s">
        <v>16715</v>
      </c>
      <c r="L8075" t="s">
        <v>16716</v>
      </c>
      <c r="M8075" t="s">
        <v>13169</v>
      </c>
      <c r="N8075" t="s">
        <v>16717</v>
      </c>
      <c r="Q8075" t="s">
        <v>12415</v>
      </c>
      <c r="R8075" t="s">
        <v>12416</v>
      </c>
      <c r="S8075" t="s">
        <v>16714</v>
      </c>
      <c r="U8075" t="s">
        <v>12418</v>
      </c>
      <c r="W8075">
        <v>11</v>
      </c>
      <c r="X8075">
        <v>1</v>
      </c>
      <c r="Y8075" t="s">
        <v>12472</v>
      </c>
      <c r="Z8075" t="s">
        <v>12420</v>
      </c>
      <c r="AA8075" t="s">
        <v>12421</v>
      </c>
      <c r="AB8075" t="s">
        <v>12422</v>
      </c>
      <c r="AC8075">
        <v>2</v>
      </c>
      <c r="AD8075" s="123">
        <v>39111</v>
      </c>
      <c r="AE8075" t="s">
        <v>12423</v>
      </c>
      <c r="AG8075">
        <v>40000161</v>
      </c>
      <c r="AL8075" t="s">
        <v>12422</v>
      </c>
      <c r="AN8075">
        <v>3409308601</v>
      </c>
      <c r="AO8075">
        <v>16</v>
      </c>
      <c r="AP8075" t="s">
        <v>12424</v>
      </c>
      <c r="AQ8075" t="s">
        <v>11408</v>
      </c>
      <c r="AR8075">
        <v>4100</v>
      </c>
      <c r="AS8075" t="s">
        <v>12491</v>
      </c>
      <c r="AT8075">
        <v>0</v>
      </c>
      <c r="AV8075" t="s">
        <v>16663</v>
      </c>
      <c r="AW8075">
        <v>116100</v>
      </c>
    </row>
    <row r="8076" spans="1:49" x14ac:dyDescent="0.25">
      <c r="A8076">
        <v>4100</v>
      </c>
      <c r="B8076">
        <v>30010</v>
      </c>
      <c r="C8076">
        <v>4003</v>
      </c>
      <c r="D8076">
        <v>410</v>
      </c>
      <c r="E8076" s="124" t="s">
        <v>363</v>
      </c>
      <c r="F8076" t="str">
        <f t="shared" si="144"/>
        <v>Erik SteuckCARAUSTAR</v>
      </c>
      <c r="G8076" s="150" t="str">
        <f t="shared" si="143"/>
        <v>Erik Steuck</v>
      </c>
      <c r="H8076" s="149" t="s">
        <v>2071</v>
      </c>
      <c r="I8076">
        <v>40000283</v>
      </c>
      <c r="L8076" t="s">
        <v>16718</v>
      </c>
      <c r="M8076" t="s">
        <v>12692</v>
      </c>
      <c r="O8076">
        <v>115</v>
      </c>
      <c r="P8076" t="s">
        <v>16719</v>
      </c>
      <c r="Q8076" t="s">
        <v>12415</v>
      </c>
      <c r="R8076" t="s">
        <v>12416</v>
      </c>
      <c r="S8076" t="s">
        <v>16720</v>
      </c>
      <c r="U8076" t="s">
        <v>12418</v>
      </c>
      <c r="W8076">
        <v>11</v>
      </c>
      <c r="X8076">
        <v>1</v>
      </c>
      <c r="Y8076" t="s">
        <v>12419</v>
      </c>
      <c r="Z8076" t="s">
        <v>12420</v>
      </c>
      <c r="AA8076" t="s">
        <v>12421</v>
      </c>
      <c r="AB8076" t="s">
        <v>12430</v>
      </c>
      <c r="AC8076">
        <v>2</v>
      </c>
      <c r="AD8076" s="123">
        <v>39111</v>
      </c>
      <c r="AE8076" t="s">
        <v>12423</v>
      </c>
      <c r="AG8076">
        <v>40000283</v>
      </c>
      <c r="AL8076" t="s">
        <v>12430</v>
      </c>
      <c r="AN8076">
        <v>1106715201</v>
      </c>
      <c r="AO8076">
        <v>16</v>
      </c>
      <c r="AP8076" t="s">
        <v>12424</v>
      </c>
      <c r="AQ8076" t="s">
        <v>11408</v>
      </c>
      <c r="AR8076">
        <v>4100</v>
      </c>
      <c r="AT8076">
        <v>0</v>
      </c>
      <c r="AV8076" t="s">
        <v>2071</v>
      </c>
      <c r="AW8076">
        <v>116100</v>
      </c>
    </row>
    <row r="8077" spans="1:49" x14ac:dyDescent="0.25">
      <c r="A8077">
        <v>4100</v>
      </c>
      <c r="B8077">
        <v>30010</v>
      </c>
      <c r="C8077">
        <v>4003</v>
      </c>
      <c r="D8077">
        <v>410</v>
      </c>
      <c r="E8077" s="124" t="s">
        <v>363</v>
      </c>
      <c r="F8077" t="str">
        <f t="shared" si="144"/>
        <v>Erik SteuckCCS-CORNING INC</v>
      </c>
      <c r="G8077" s="150" t="str">
        <f t="shared" si="143"/>
        <v>Erik Steuck</v>
      </c>
      <c r="H8077" s="149" t="s">
        <v>2161</v>
      </c>
      <c r="I8077">
        <v>40007247</v>
      </c>
      <c r="J8077" t="s">
        <v>14036</v>
      </c>
      <c r="K8077" t="s">
        <v>16721</v>
      </c>
      <c r="L8077" t="s">
        <v>16722</v>
      </c>
      <c r="M8077" t="s">
        <v>12445</v>
      </c>
      <c r="N8077">
        <v>14831</v>
      </c>
      <c r="Q8077" t="s">
        <v>12415</v>
      </c>
      <c r="R8077" t="s">
        <v>12416</v>
      </c>
      <c r="S8077" t="s">
        <v>16723</v>
      </c>
      <c r="U8077" t="s">
        <v>12418</v>
      </c>
      <c r="W8077">
        <v>11</v>
      </c>
      <c r="X8077">
        <v>1</v>
      </c>
      <c r="Y8077" t="s">
        <v>12419</v>
      </c>
      <c r="Z8077" t="s">
        <v>12420</v>
      </c>
      <c r="AA8077" t="s">
        <v>12429</v>
      </c>
      <c r="AB8077" t="s">
        <v>14028</v>
      </c>
      <c r="AC8077">
        <v>2</v>
      </c>
      <c r="AD8077" s="123">
        <v>41645</v>
      </c>
      <c r="AE8077" t="s">
        <v>12431</v>
      </c>
      <c r="AG8077">
        <v>40007247</v>
      </c>
      <c r="AL8077" t="s">
        <v>14028</v>
      </c>
      <c r="AN8077">
        <v>3310105501</v>
      </c>
      <c r="AO8077">
        <v>16</v>
      </c>
      <c r="AP8077" t="s">
        <v>12424</v>
      </c>
      <c r="AQ8077" t="s">
        <v>11408</v>
      </c>
      <c r="AR8077">
        <v>4100</v>
      </c>
      <c r="AT8077">
        <v>0</v>
      </c>
      <c r="AV8077" t="s">
        <v>16724</v>
      </c>
      <c r="AW8077">
        <v>116100</v>
      </c>
    </row>
    <row r="8078" spans="1:49" x14ac:dyDescent="0.25">
      <c r="A8078">
        <v>4100</v>
      </c>
      <c r="B8078">
        <v>30010</v>
      </c>
      <c r="C8078">
        <v>4003</v>
      </c>
      <c r="D8078">
        <v>410</v>
      </c>
      <c r="E8078" s="124" t="s">
        <v>363</v>
      </c>
      <c r="F8078" t="str">
        <f t="shared" si="144"/>
        <v>Erik SteuckCHASE-LOGEMAN CORPORATION</v>
      </c>
      <c r="G8078" s="150" t="str">
        <f t="shared" si="143"/>
        <v>Erik Steuck</v>
      </c>
      <c r="H8078" s="149" t="s">
        <v>2228</v>
      </c>
      <c r="I8078">
        <v>40007564</v>
      </c>
      <c r="K8078" t="s">
        <v>16725</v>
      </c>
      <c r="L8078" t="s">
        <v>16712</v>
      </c>
      <c r="M8078" t="s">
        <v>13169</v>
      </c>
      <c r="N8078">
        <v>27409</v>
      </c>
      <c r="Q8078" t="s">
        <v>12415</v>
      </c>
      <c r="R8078" t="s">
        <v>12416</v>
      </c>
      <c r="S8078" t="s">
        <v>16726</v>
      </c>
      <c r="U8078" t="s">
        <v>12418</v>
      </c>
      <c r="W8078">
        <v>11</v>
      </c>
      <c r="X8078">
        <v>1</v>
      </c>
      <c r="Y8078" t="s">
        <v>12419</v>
      </c>
      <c r="Z8078" t="s">
        <v>12420</v>
      </c>
      <c r="AA8078" t="s">
        <v>12429</v>
      </c>
      <c r="AB8078" t="s">
        <v>12422</v>
      </c>
      <c r="AC8078">
        <v>2</v>
      </c>
      <c r="AD8078" s="123">
        <v>42107</v>
      </c>
      <c r="AE8078" t="s">
        <v>12431</v>
      </c>
      <c r="AG8078">
        <v>40007564</v>
      </c>
      <c r="AL8078" t="s">
        <v>12422</v>
      </c>
      <c r="AN8078">
        <v>3408104701</v>
      </c>
      <c r="AO8078">
        <v>16</v>
      </c>
      <c r="AP8078" t="s">
        <v>12424</v>
      </c>
      <c r="AQ8078" t="s">
        <v>11408</v>
      </c>
      <c r="AR8078">
        <v>4100</v>
      </c>
      <c r="AT8078">
        <v>0</v>
      </c>
      <c r="AV8078" t="s">
        <v>16727</v>
      </c>
      <c r="AW8078">
        <v>116100</v>
      </c>
    </row>
    <row r="8079" spans="1:49" x14ac:dyDescent="0.25">
      <c r="A8079">
        <v>4100</v>
      </c>
      <c r="B8079">
        <v>30010</v>
      </c>
      <c r="C8079">
        <v>4003</v>
      </c>
      <c r="D8079">
        <v>410</v>
      </c>
      <c r="E8079" s="124" t="s">
        <v>363</v>
      </c>
      <c r="F8079" t="str">
        <f t="shared" si="144"/>
        <v>Erik SteuckCOMMONWEALTH BRANDS INC.</v>
      </c>
      <c r="G8079" s="150" t="str">
        <f t="shared" si="143"/>
        <v>Erik Steuck</v>
      </c>
      <c r="H8079" s="149" t="s">
        <v>2401</v>
      </c>
      <c r="I8079">
        <v>40002661</v>
      </c>
      <c r="K8079" t="s">
        <v>16728</v>
      </c>
      <c r="L8079" t="s">
        <v>16729</v>
      </c>
      <c r="M8079" t="s">
        <v>13169</v>
      </c>
      <c r="N8079" t="s">
        <v>16730</v>
      </c>
      <c r="Q8079" t="s">
        <v>12415</v>
      </c>
      <c r="R8079" t="s">
        <v>12416</v>
      </c>
      <c r="S8079" t="s">
        <v>16731</v>
      </c>
      <c r="U8079" t="s">
        <v>12418</v>
      </c>
      <c r="W8079">
        <v>11</v>
      </c>
      <c r="X8079">
        <v>1</v>
      </c>
      <c r="Y8079" t="s">
        <v>12419</v>
      </c>
      <c r="Z8079" t="s">
        <v>12420</v>
      </c>
      <c r="AA8079" t="s">
        <v>12421</v>
      </c>
      <c r="AB8079" t="s">
        <v>12422</v>
      </c>
      <c r="AC8079">
        <v>2</v>
      </c>
      <c r="AD8079" s="123">
        <v>39111</v>
      </c>
      <c r="AE8079" t="s">
        <v>12423</v>
      </c>
      <c r="AG8079">
        <v>40002661</v>
      </c>
      <c r="AL8079" t="s">
        <v>12422</v>
      </c>
      <c r="AN8079">
        <v>3415708901</v>
      </c>
      <c r="AO8079">
        <v>16</v>
      </c>
      <c r="AP8079" t="s">
        <v>12424</v>
      </c>
      <c r="AQ8079" t="s">
        <v>11408</v>
      </c>
      <c r="AR8079">
        <v>4100</v>
      </c>
      <c r="AS8079" t="s">
        <v>12491</v>
      </c>
      <c r="AT8079">
        <v>0</v>
      </c>
      <c r="AV8079" t="s">
        <v>16732</v>
      </c>
      <c r="AW8079">
        <v>116100</v>
      </c>
    </row>
    <row r="8080" spans="1:49" x14ac:dyDescent="0.25">
      <c r="A8080">
        <v>4100</v>
      </c>
      <c r="B8080">
        <v>30010</v>
      </c>
      <c r="C8080">
        <v>4003</v>
      </c>
      <c r="D8080">
        <v>410</v>
      </c>
      <c r="E8080" s="124" t="s">
        <v>363</v>
      </c>
      <c r="F8080" t="str">
        <f t="shared" si="144"/>
        <v>Erik SteuckCONE MILLS - WHITE OAK PL</v>
      </c>
      <c r="G8080" s="150" t="str">
        <f t="shared" si="143"/>
        <v>Erik Steuck</v>
      </c>
      <c r="H8080" s="149" t="s">
        <v>2432</v>
      </c>
      <c r="I8080">
        <v>40000022</v>
      </c>
      <c r="K8080" t="s">
        <v>16733</v>
      </c>
      <c r="L8080" t="s">
        <v>16712</v>
      </c>
      <c r="M8080" t="s">
        <v>13169</v>
      </c>
      <c r="N8080" t="s">
        <v>16734</v>
      </c>
      <c r="Q8080" t="s">
        <v>12415</v>
      </c>
      <c r="R8080" t="s">
        <v>12416</v>
      </c>
      <c r="S8080" t="s">
        <v>16735</v>
      </c>
      <c r="U8080" t="s">
        <v>12418</v>
      </c>
      <c r="W8080">
        <v>11</v>
      </c>
      <c r="X8080">
        <v>1</v>
      </c>
      <c r="Y8080" t="s">
        <v>12419</v>
      </c>
      <c r="Z8080" t="s">
        <v>12420</v>
      </c>
      <c r="AA8080" t="s">
        <v>12421</v>
      </c>
      <c r="AB8080" t="s">
        <v>12422</v>
      </c>
      <c r="AC8080">
        <v>2</v>
      </c>
      <c r="AD8080" s="123">
        <v>39111</v>
      </c>
      <c r="AE8080" t="s">
        <v>12423</v>
      </c>
      <c r="AG8080">
        <v>40000022</v>
      </c>
      <c r="AL8080" t="s">
        <v>12422</v>
      </c>
      <c r="AN8080">
        <v>3408104701</v>
      </c>
      <c r="AO8080">
        <v>16</v>
      </c>
      <c r="AP8080" t="s">
        <v>12424</v>
      </c>
      <c r="AQ8080" t="s">
        <v>11408</v>
      </c>
      <c r="AR8080">
        <v>4100</v>
      </c>
      <c r="AS8080" t="s">
        <v>12491</v>
      </c>
      <c r="AT8080">
        <v>2005</v>
      </c>
      <c r="AV8080" t="s">
        <v>16736</v>
      </c>
      <c r="AW8080">
        <v>116100</v>
      </c>
    </row>
    <row r="8081" spans="1:49" x14ac:dyDescent="0.25">
      <c r="A8081">
        <v>4100</v>
      </c>
      <c r="B8081">
        <v>30010</v>
      </c>
      <c r="C8081">
        <v>4003</v>
      </c>
      <c r="D8081">
        <v>410</v>
      </c>
      <c r="E8081" s="124" t="s">
        <v>363</v>
      </c>
      <c r="F8081" t="str">
        <f t="shared" si="144"/>
        <v>Erik SteuckCROSCILL HOME LLC</v>
      </c>
      <c r="G8081" s="150" t="str">
        <f t="shared" si="143"/>
        <v>Erik Steuck</v>
      </c>
      <c r="H8081" s="149" t="s">
        <v>2566</v>
      </c>
      <c r="I8081">
        <v>40007989</v>
      </c>
      <c r="L8081" t="s">
        <v>16737</v>
      </c>
      <c r="M8081" t="s">
        <v>13169</v>
      </c>
      <c r="O8081">
        <v>1879</v>
      </c>
      <c r="P8081">
        <v>27533</v>
      </c>
      <c r="Q8081" t="s">
        <v>12415</v>
      </c>
      <c r="R8081" t="s">
        <v>12416</v>
      </c>
      <c r="S8081" t="s">
        <v>16738</v>
      </c>
      <c r="U8081" t="s">
        <v>12418</v>
      </c>
      <c r="W8081">
        <v>11</v>
      </c>
      <c r="X8081">
        <v>1</v>
      </c>
      <c r="Y8081" t="s">
        <v>12419</v>
      </c>
      <c r="Z8081" t="s">
        <v>12420</v>
      </c>
      <c r="AA8081" t="s">
        <v>12429</v>
      </c>
      <c r="AB8081" t="s">
        <v>12422</v>
      </c>
      <c r="AC8081">
        <v>2</v>
      </c>
      <c r="AD8081" s="123">
        <v>42748</v>
      </c>
      <c r="AE8081" t="s">
        <v>12431</v>
      </c>
      <c r="AG8081">
        <v>40007989</v>
      </c>
      <c r="AL8081" t="s">
        <v>12422</v>
      </c>
      <c r="AN8081">
        <v>3419104401</v>
      </c>
      <c r="AO8081">
        <v>16</v>
      </c>
      <c r="AP8081" t="s">
        <v>12424</v>
      </c>
      <c r="AQ8081" t="s">
        <v>11408</v>
      </c>
      <c r="AR8081">
        <v>4100</v>
      </c>
      <c r="AT8081">
        <v>0</v>
      </c>
      <c r="AV8081" t="s">
        <v>16739</v>
      </c>
      <c r="AW8081">
        <v>116100</v>
      </c>
    </row>
    <row r="8082" spans="1:49" x14ac:dyDescent="0.25">
      <c r="A8082">
        <v>4100</v>
      </c>
      <c r="B8082">
        <v>30010</v>
      </c>
      <c r="C8082">
        <v>4003</v>
      </c>
      <c r="D8082">
        <v>410</v>
      </c>
      <c r="E8082" s="124" t="s">
        <v>363</v>
      </c>
      <c r="F8082" t="str">
        <f t="shared" si="144"/>
        <v>Erik SteuckCUSTOM NONWOVENS, INC.</v>
      </c>
      <c r="G8082" s="150" t="str">
        <f t="shared" si="143"/>
        <v>Erik Steuck</v>
      </c>
      <c r="H8082" s="149" t="s">
        <v>2619</v>
      </c>
      <c r="I8082">
        <v>40006833</v>
      </c>
      <c r="K8082" t="s">
        <v>16740</v>
      </c>
      <c r="L8082" t="s">
        <v>14202</v>
      </c>
      <c r="M8082" t="s">
        <v>13169</v>
      </c>
      <c r="N8082">
        <v>27360</v>
      </c>
      <c r="Q8082" t="s">
        <v>12415</v>
      </c>
      <c r="R8082" t="s">
        <v>12416</v>
      </c>
      <c r="S8082" t="s">
        <v>16741</v>
      </c>
      <c r="U8082" t="s">
        <v>12418</v>
      </c>
      <c r="W8082">
        <v>11</v>
      </c>
      <c r="X8082">
        <v>1</v>
      </c>
      <c r="Y8082" t="s">
        <v>12419</v>
      </c>
      <c r="Z8082" t="s">
        <v>12420</v>
      </c>
      <c r="AA8082" t="s">
        <v>12429</v>
      </c>
      <c r="AB8082" t="s">
        <v>12422</v>
      </c>
      <c r="AC8082">
        <v>2</v>
      </c>
      <c r="AD8082" s="123">
        <v>41073</v>
      </c>
      <c r="AE8082" t="s">
        <v>12431</v>
      </c>
      <c r="AG8082">
        <v>40006833</v>
      </c>
      <c r="AL8082" t="s">
        <v>12422</v>
      </c>
      <c r="AN8082">
        <v>3405711401</v>
      </c>
      <c r="AO8082">
        <v>16</v>
      </c>
      <c r="AP8082" t="s">
        <v>12424</v>
      </c>
      <c r="AQ8082" t="s">
        <v>11408</v>
      </c>
      <c r="AR8082">
        <v>4100</v>
      </c>
      <c r="AT8082">
        <v>0</v>
      </c>
      <c r="AV8082" t="s">
        <v>16742</v>
      </c>
      <c r="AW8082">
        <v>116100</v>
      </c>
    </row>
    <row r="8083" spans="1:49" x14ac:dyDescent="0.25">
      <c r="A8083">
        <v>4100</v>
      </c>
      <c r="B8083">
        <v>30010</v>
      </c>
      <c r="C8083">
        <v>4003</v>
      </c>
      <c r="D8083">
        <v>410</v>
      </c>
      <c r="E8083" s="124" t="s">
        <v>363</v>
      </c>
      <c r="F8083" t="str">
        <f t="shared" si="144"/>
        <v>Erik SteuckDCM-TM USA, LLC</v>
      </c>
      <c r="G8083" s="150" t="str">
        <f t="shared" si="143"/>
        <v>Erik Steuck</v>
      </c>
      <c r="H8083" s="149" t="s">
        <v>2753</v>
      </c>
      <c r="I8083">
        <v>40008794</v>
      </c>
      <c r="K8083" t="s">
        <v>16743</v>
      </c>
      <c r="L8083" t="s">
        <v>16646</v>
      </c>
      <c r="M8083" t="s">
        <v>13169</v>
      </c>
      <c r="N8083">
        <v>27615</v>
      </c>
      <c r="Q8083" t="s">
        <v>12415</v>
      </c>
      <c r="R8083" t="s">
        <v>12416</v>
      </c>
      <c r="S8083">
        <v>9196185378</v>
      </c>
      <c r="U8083" t="s">
        <v>12418</v>
      </c>
      <c r="W8083">
        <v>11</v>
      </c>
      <c r="X8083">
        <v>0</v>
      </c>
      <c r="Y8083" t="s">
        <v>12419</v>
      </c>
      <c r="Z8083" t="s">
        <v>12420</v>
      </c>
      <c r="AA8083" t="s">
        <v>12485</v>
      </c>
      <c r="AB8083" t="s">
        <v>12430</v>
      </c>
      <c r="AC8083">
        <v>2</v>
      </c>
      <c r="AD8083" s="123">
        <v>43865</v>
      </c>
      <c r="AE8083" t="s">
        <v>12486</v>
      </c>
      <c r="AG8083">
        <v>40008794</v>
      </c>
      <c r="AL8083" t="s">
        <v>12430</v>
      </c>
      <c r="AN8083">
        <v>3418308701</v>
      </c>
      <c r="AO8083">
        <v>16</v>
      </c>
      <c r="AP8083" t="s">
        <v>12424</v>
      </c>
      <c r="AQ8083" t="s">
        <v>11408</v>
      </c>
      <c r="AR8083">
        <v>4100</v>
      </c>
      <c r="AT8083">
        <v>0</v>
      </c>
      <c r="AV8083" t="s">
        <v>16744</v>
      </c>
      <c r="AW8083">
        <v>116100</v>
      </c>
    </row>
    <row r="8084" spans="1:49" x14ac:dyDescent="0.25">
      <c r="A8084">
        <v>4100</v>
      </c>
      <c r="B8084">
        <v>30010</v>
      </c>
      <c r="C8084">
        <v>4003</v>
      </c>
      <c r="D8084">
        <v>410</v>
      </c>
      <c r="E8084" s="124" t="s">
        <v>363</v>
      </c>
      <c r="F8084" t="str">
        <f t="shared" si="144"/>
        <v>Erik SteuckDILLON SUPPLY - LAURINBURG</v>
      </c>
      <c r="G8084" s="150" t="str">
        <f t="shared" si="143"/>
        <v>Erik Steuck</v>
      </c>
      <c r="H8084" s="149" t="s">
        <v>2871</v>
      </c>
      <c r="I8084">
        <v>40001233</v>
      </c>
      <c r="K8084" t="s">
        <v>16745</v>
      </c>
      <c r="L8084" t="s">
        <v>16746</v>
      </c>
      <c r="M8084" t="s">
        <v>13169</v>
      </c>
      <c r="N8084" t="s">
        <v>16747</v>
      </c>
      <c r="Q8084" t="s">
        <v>12415</v>
      </c>
      <c r="R8084" t="s">
        <v>12416</v>
      </c>
      <c r="S8084">
        <v>8006823842</v>
      </c>
      <c r="U8084" t="s">
        <v>12418</v>
      </c>
      <c r="W8084">
        <v>11</v>
      </c>
      <c r="X8084">
        <v>2</v>
      </c>
      <c r="Y8084" t="s">
        <v>12419</v>
      </c>
      <c r="Z8084" t="s">
        <v>12420</v>
      </c>
      <c r="AA8084" t="s">
        <v>12421</v>
      </c>
      <c r="AB8084" t="s">
        <v>12422</v>
      </c>
      <c r="AC8084">
        <v>2</v>
      </c>
      <c r="AD8084" s="123">
        <v>39111</v>
      </c>
      <c r="AE8084" t="s">
        <v>12423</v>
      </c>
      <c r="AG8084">
        <v>40001233</v>
      </c>
      <c r="AL8084" t="s">
        <v>12422</v>
      </c>
      <c r="AN8084">
        <v>3416526571</v>
      </c>
      <c r="AO8084">
        <v>16</v>
      </c>
      <c r="AP8084" t="s">
        <v>12424</v>
      </c>
      <c r="AQ8084" t="s">
        <v>11408</v>
      </c>
      <c r="AR8084">
        <v>4100</v>
      </c>
      <c r="AT8084">
        <v>2005</v>
      </c>
      <c r="AV8084" t="s">
        <v>16748</v>
      </c>
      <c r="AW8084">
        <v>116100</v>
      </c>
    </row>
    <row r="8085" spans="1:49" x14ac:dyDescent="0.25">
      <c r="A8085">
        <v>4100</v>
      </c>
      <c r="B8085">
        <v>30010</v>
      </c>
      <c r="C8085">
        <v>4003</v>
      </c>
      <c r="D8085">
        <v>410</v>
      </c>
      <c r="E8085" s="124" t="s">
        <v>363</v>
      </c>
      <c r="F8085" t="str">
        <f t="shared" si="144"/>
        <v>Erik SteuckELITE LINE SERVICES - MORRISVILLE</v>
      </c>
      <c r="G8085" s="150" t="str">
        <f t="shared" si="143"/>
        <v>Erik Steuck</v>
      </c>
      <c r="H8085" s="149" t="s">
        <v>13541</v>
      </c>
      <c r="I8085">
        <v>40008790</v>
      </c>
      <c r="K8085" t="s">
        <v>16749</v>
      </c>
      <c r="L8085" t="s">
        <v>16750</v>
      </c>
      <c r="M8085" t="s">
        <v>13169</v>
      </c>
      <c r="N8085">
        <v>27560</v>
      </c>
      <c r="Q8085" t="s">
        <v>12415</v>
      </c>
      <c r="R8085" t="s">
        <v>12416</v>
      </c>
      <c r="S8085">
        <v>9198403362</v>
      </c>
      <c r="U8085" t="s">
        <v>12418</v>
      </c>
      <c r="W8085">
        <v>11</v>
      </c>
      <c r="X8085">
        <v>1</v>
      </c>
      <c r="Y8085" t="s">
        <v>12419</v>
      </c>
      <c r="Z8085" t="s">
        <v>12420</v>
      </c>
      <c r="AA8085" t="s">
        <v>12485</v>
      </c>
      <c r="AB8085" t="s">
        <v>12422</v>
      </c>
      <c r="AC8085">
        <v>2</v>
      </c>
      <c r="AD8085" s="123">
        <v>43860</v>
      </c>
      <c r="AE8085" t="s">
        <v>12486</v>
      </c>
      <c r="AG8085">
        <v>40008790</v>
      </c>
      <c r="AL8085" t="s">
        <v>12422</v>
      </c>
      <c r="AN8085">
        <v>3406327681</v>
      </c>
      <c r="AO8085">
        <v>16</v>
      </c>
      <c r="AP8085" t="s">
        <v>12424</v>
      </c>
      <c r="AQ8085" t="s">
        <v>11408</v>
      </c>
      <c r="AR8085">
        <v>4100</v>
      </c>
      <c r="AT8085">
        <v>0</v>
      </c>
      <c r="AV8085" t="s">
        <v>16751</v>
      </c>
      <c r="AW8085">
        <v>116100</v>
      </c>
    </row>
    <row r="8086" spans="1:49" x14ac:dyDescent="0.25">
      <c r="A8086">
        <v>4100</v>
      </c>
      <c r="B8086">
        <v>30010</v>
      </c>
      <c r="C8086">
        <v>4003</v>
      </c>
      <c r="D8086">
        <v>410</v>
      </c>
      <c r="E8086" s="124" t="s">
        <v>363</v>
      </c>
      <c r="F8086" t="str">
        <f t="shared" si="144"/>
        <v>Erik SteuckELLERY HOLDINGS LLC</v>
      </c>
      <c r="G8086" s="150" t="str">
        <f t="shared" si="143"/>
        <v>Erik Steuck</v>
      </c>
      <c r="H8086" s="149" t="s">
        <v>3154</v>
      </c>
      <c r="I8086">
        <v>40006819</v>
      </c>
      <c r="K8086" t="s">
        <v>16752</v>
      </c>
      <c r="L8086" t="s">
        <v>12967</v>
      </c>
      <c r="M8086" t="s">
        <v>12445</v>
      </c>
      <c r="N8086">
        <v>10016</v>
      </c>
      <c r="Q8086" t="s">
        <v>12415</v>
      </c>
      <c r="R8086" t="s">
        <v>12416</v>
      </c>
      <c r="S8086" t="s">
        <v>16753</v>
      </c>
      <c r="U8086" t="s">
        <v>12418</v>
      </c>
      <c r="W8086">
        <v>11</v>
      </c>
      <c r="X8086">
        <v>1</v>
      </c>
      <c r="Y8086" t="s">
        <v>12419</v>
      </c>
      <c r="Z8086" t="s">
        <v>12420</v>
      </c>
      <c r="AA8086" t="s">
        <v>12485</v>
      </c>
      <c r="AB8086" t="s">
        <v>12430</v>
      </c>
      <c r="AC8086">
        <v>2</v>
      </c>
      <c r="AD8086" s="123">
        <v>41052</v>
      </c>
      <c r="AE8086" t="s">
        <v>12528</v>
      </c>
      <c r="AG8086">
        <v>40006819</v>
      </c>
      <c r="AL8086" t="s">
        <v>12430</v>
      </c>
      <c r="AN8086">
        <v>3306120101</v>
      </c>
      <c r="AO8086">
        <v>16</v>
      </c>
      <c r="AP8086" t="s">
        <v>12424</v>
      </c>
      <c r="AQ8086" t="s">
        <v>11408</v>
      </c>
      <c r="AR8086">
        <v>4100</v>
      </c>
      <c r="AT8086">
        <v>0</v>
      </c>
      <c r="AV8086" t="s">
        <v>16754</v>
      </c>
      <c r="AW8086">
        <v>116100</v>
      </c>
    </row>
    <row r="8087" spans="1:49" x14ac:dyDescent="0.25">
      <c r="A8087">
        <v>4100</v>
      </c>
      <c r="B8087">
        <v>30010</v>
      </c>
      <c r="C8087">
        <v>4003</v>
      </c>
      <c r="D8087">
        <v>410</v>
      </c>
      <c r="E8087" s="124" t="s">
        <v>363</v>
      </c>
      <c r="F8087" t="str">
        <f t="shared" si="144"/>
        <v>Erik SteuckENERGIZER BATTERY MAN. (ASHEBORO)</v>
      </c>
      <c r="G8087" s="150" t="str">
        <f t="shared" si="143"/>
        <v>Erik Steuck</v>
      </c>
      <c r="H8087" s="149" t="s">
        <v>3195</v>
      </c>
      <c r="I8087">
        <v>40001477</v>
      </c>
      <c r="J8087" t="s">
        <v>12492</v>
      </c>
      <c r="L8087" t="s">
        <v>16158</v>
      </c>
      <c r="M8087" t="s">
        <v>13327</v>
      </c>
      <c r="O8087">
        <v>411460</v>
      </c>
      <c r="P8087" t="s">
        <v>16159</v>
      </c>
      <c r="Q8087" t="s">
        <v>12415</v>
      </c>
      <c r="R8087" t="s">
        <v>12416</v>
      </c>
      <c r="S8087" t="s">
        <v>16160</v>
      </c>
      <c r="U8087" t="s">
        <v>12418</v>
      </c>
      <c r="W8087">
        <v>11</v>
      </c>
      <c r="X8087">
        <v>1</v>
      </c>
      <c r="Y8087" t="s">
        <v>12419</v>
      </c>
      <c r="Z8087" t="s">
        <v>12420</v>
      </c>
      <c r="AA8087" t="s">
        <v>12421</v>
      </c>
      <c r="AB8087" t="s">
        <v>12422</v>
      </c>
      <c r="AC8087">
        <v>2</v>
      </c>
      <c r="AD8087" s="123">
        <v>39111</v>
      </c>
      <c r="AE8087" t="s">
        <v>12423</v>
      </c>
      <c r="AG8087">
        <v>40001477</v>
      </c>
      <c r="AL8087" t="s">
        <v>12422</v>
      </c>
      <c r="AN8087">
        <v>2618900001</v>
      </c>
      <c r="AO8087">
        <v>16</v>
      </c>
      <c r="AP8087" t="s">
        <v>12424</v>
      </c>
      <c r="AQ8087" t="s">
        <v>11408</v>
      </c>
      <c r="AR8087">
        <v>4100</v>
      </c>
      <c r="AT8087">
        <v>2005</v>
      </c>
      <c r="AV8087" t="s">
        <v>16161</v>
      </c>
      <c r="AW8087">
        <v>116100</v>
      </c>
    </row>
    <row r="8088" spans="1:49" x14ac:dyDescent="0.25">
      <c r="A8088">
        <v>4100</v>
      </c>
      <c r="B8088">
        <v>30010</v>
      </c>
      <c r="C8088">
        <v>4003</v>
      </c>
      <c r="D8088">
        <v>410</v>
      </c>
      <c r="E8088" s="124" t="s">
        <v>363</v>
      </c>
      <c r="F8088" s="185" t="str">
        <f t="shared" si="144"/>
        <v>Erik SteuckERIKS NORTH AMERICA, INC-297</v>
      </c>
      <c r="G8088" s="150" t="str">
        <f t="shared" si="143"/>
        <v>Erik Steuck</v>
      </c>
      <c r="H8088" s="149" t="s">
        <v>16755</v>
      </c>
      <c r="I8088">
        <v>40000297</v>
      </c>
      <c r="J8088" t="s">
        <v>12492</v>
      </c>
      <c r="L8088" t="s">
        <v>14800</v>
      </c>
      <c r="M8088" t="s">
        <v>12560</v>
      </c>
      <c r="O8088">
        <v>895</v>
      </c>
      <c r="P8088" t="s">
        <v>14801</v>
      </c>
      <c r="Q8088" t="s">
        <v>12415</v>
      </c>
      <c r="R8088" t="s">
        <v>12416</v>
      </c>
      <c r="S8088" t="s">
        <v>14804</v>
      </c>
      <c r="U8088" t="s">
        <v>12418</v>
      </c>
      <c r="W8088">
        <v>11</v>
      </c>
      <c r="X8088">
        <v>1</v>
      </c>
      <c r="Y8088" t="s">
        <v>12472</v>
      </c>
      <c r="Z8088" t="s">
        <v>12420</v>
      </c>
      <c r="AA8088" t="s">
        <v>12421</v>
      </c>
      <c r="AB8088" t="s">
        <v>12422</v>
      </c>
      <c r="AC8088">
        <v>2</v>
      </c>
      <c r="AD8088" s="123">
        <v>39111</v>
      </c>
      <c r="AE8088" t="s">
        <v>12423</v>
      </c>
      <c r="AG8088">
        <v>40000297</v>
      </c>
      <c r="AL8088" t="s">
        <v>12422</v>
      </c>
      <c r="AN8088">
        <v>3900330401</v>
      </c>
      <c r="AO8088">
        <v>16</v>
      </c>
      <c r="AP8088" t="s">
        <v>12424</v>
      </c>
      <c r="AQ8088" t="s">
        <v>11408</v>
      </c>
      <c r="AR8088">
        <v>4100</v>
      </c>
      <c r="AS8088" t="s">
        <v>12491</v>
      </c>
      <c r="AT8088">
        <v>2005</v>
      </c>
      <c r="AV8088" t="s">
        <v>14803</v>
      </c>
      <c r="AW8088">
        <v>116100</v>
      </c>
    </row>
    <row r="8089" spans="1:49" x14ac:dyDescent="0.25">
      <c r="A8089">
        <v>4100</v>
      </c>
      <c r="B8089">
        <v>30010</v>
      </c>
      <c r="C8089">
        <v>4003</v>
      </c>
      <c r="D8089">
        <v>416</v>
      </c>
      <c r="E8089" s="124" t="s">
        <v>363</v>
      </c>
      <c r="F8089" s="185" t="str">
        <f t="shared" si="144"/>
        <v>Erik SteuckERIKS NORTH AMERICA, INC-606</v>
      </c>
      <c r="G8089" s="150" t="str">
        <f t="shared" si="143"/>
        <v>Erik Steuck</v>
      </c>
      <c r="H8089" s="149" t="s">
        <v>16756</v>
      </c>
      <c r="I8089">
        <v>40000606</v>
      </c>
      <c r="J8089" t="s">
        <v>12492</v>
      </c>
      <c r="L8089" t="s">
        <v>14800</v>
      </c>
      <c r="M8089" t="s">
        <v>12560</v>
      </c>
      <c r="O8089">
        <v>895</v>
      </c>
      <c r="P8089" t="s">
        <v>14801</v>
      </c>
      <c r="Q8089" t="s">
        <v>12415</v>
      </c>
      <c r="R8089" t="s">
        <v>12416</v>
      </c>
      <c r="S8089">
        <v>5403429270</v>
      </c>
      <c r="U8089" t="s">
        <v>12418</v>
      </c>
      <c r="V8089">
        <v>238</v>
      </c>
      <c r="W8089">
        <v>11</v>
      </c>
      <c r="X8089">
        <v>2</v>
      </c>
      <c r="Y8089" t="s">
        <v>12472</v>
      </c>
      <c r="Z8089" t="s">
        <v>12420</v>
      </c>
      <c r="AA8089" t="s">
        <v>12421</v>
      </c>
      <c r="AB8089" t="s">
        <v>12473</v>
      </c>
      <c r="AC8089">
        <v>2</v>
      </c>
      <c r="AD8089" s="123">
        <v>39111</v>
      </c>
      <c r="AE8089" t="s">
        <v>12423</v>
      </c>
      <c r="AG8089">
        <v>40000606</v>
      </c>
      <c r="AL8089" t="s">
        <v>12473</v>
      </c>
      <c r="AN8089">
        <v>3900330401</v>
      </c>
      <c r="AO8089">
        <v>16</v>
      </c>
      <c r="AP8089" t="s">
        <v>12424</v>
      </c>
      <c r="AQ8089" t="s">
        <v>11408</v>
      </c>
      <c r="AR8089">
        <v>4100</v>
      </c>
      <c r="AT8089">
        <v>2005</v>
      </c>
      <c r="AV8089" t="s">
        <v>14803</v>
      </c>
      <c r="AW8089">
        <v>116100</v>
      </c>
    </row>
    <row r="8090" spans="1:49" x14ac:dyDescent="0.25">
      <c r="A8090">
        <v>4100</v>
      </c>
      <c r="B8090">
        <v>30010</v>
      </c>
      <c r="C8090">
        <v>4003</v>
      </c>
      <c r="D8090">
        <v>410</v>
      </c>
      <c r="E8090" s="124" t="s">
        <v>363</v>
      </c>
      <c r="F8090" t="str">
        <f t="shared" si="144"/>
        <v>Erik SteuckEUROPEAN WOODWORKING</v>
      </c>
      <c r="G8090" s="150" t="str">
        <f t="shared" si="143"/>
        <v>Erik Steuck</v>
      </c>
      <c r="H8090" s="149" t="s">
        <v>3274</v>
      </c>
      <c r="I8090">
        <v>40000136</v>
      </c>
      <c r="J8090" t="s">
        <v>16757</v>
      </c>
      <c r="L8090" t="s">
        <v>16758</v>
      </c>
      <c r="M8090" t="s">
        <v>13169</v>
      </c>
      <c r="O8090">
        <v>550</v>
      </c>
      <c r="P8090">
        <v>27525</v>
      </c>
      <c r="Q8090" t="s">
        <v>12415</v>
      </c>
      <c r="R8090" t="s">
        <v>12416</v>
      </c>
      <c r="S8090" t="s">
        <v>16759</v>
      </c>
      <c r="U8090" t="s">
        <v>12418</v>
      </c>
      <c r="W8090">
        <v>11</v>
      </c>
      <c r="X8090">
        <v>2</v>
      </c>
      <c r="Y8090" t="s">
        <v>12472</v>
      </c>
      <c r="Z8090" t="s">
        <v>12420</v>
      </c>
      <c r="AA8090" t="s">
        <v>12421</v>
      </c>
      <c r="AB8090" t="s">
        <v>12422</v>
      </c>
      <c r="AC8090">
        <v>2</v>
      </c>
      <c r="AD8090" s="123">
        <v>39111</v>
      </c>
      <c r="AE8090" t="s">
        <v>12423</v>
      </c>
      <c r="AG8090">
        <v>40000136</v>
      </c>
      <c r="AL8090" t="s">
        <v>12422</v>
      </c>
      <c r="AN8090">
        <v>3406923311</v>
      </c>
      <c r="AO8090">
        <v>16</v>
      </c>
      <c r="AP8090" t="s">
        <v>12424</v>
      </c>
      <c r="AQ8090" t="s">
        <v>11408</v>
      </c>
      <c r="AR8090">
        <v>4100</v>
      </c>
      <c r="AT8090">
        <v>2005</v>
      </c>
      <c r="AV8090" t="s">
        <v>16760</v>
      </c>
      <c r="AW8090">
        <v>116100</v>
      </c>
    </row>
    <row r="8091" spans="1:49" x14ac:dyDescent="0.25">
      <c r="A8091">
        <v>4100</v>
      </c>
      <c r="B8091">
        <v>30010</v>
      </c>
      <c r="C8091">
        <v>4003</v>
      </c>
      <c r="D8091">
        <v>417</v>
      </c>
      <c r="E8091" s="124" t="s">
        <v>363</v>
      </c>
      <c r="F8091" t="str">
        <f t="shared" si="144"/>
        <v>Erik SteuckEVONIK STOCKHAUSEN INC.</v>
      </c>
      <c r="G8091" s="150" t="str">
        <f t="shared" si="143"/>
        <v>Erik Steuck</v>
      </c>
      <c r="H8091" s="149" t="s">
        <v>3291</v>
      </c>
      <c r="I8091">
        <v>40005159</v>
      </c>
      <c r="J8091" t="s">
        <v>12492</v>
      </c>
      <c r="L8091" t="s">
        <v>16761</v>
      </c>
      <c r="M8091" t="s">
        <v>12995</v>
      </c>
      <c r="O8091">
        <v>785</v>
      </c>
      <c r="P8091">
        <v>36590</v>
      </c>
      <c r="Q8091" t="s">
        <v>12415</v>
      </c>
      <c r="R8091" t="s">
        <v>12416</v>
      </c>
      <c r="S8091" t="s">
        <v>16762</v>
      </c>
      <c r="U8091" t="s">
        <v>12418</v>
      </c>
      <c r="W8091">
        <v>11</v>
      </c>
      <c r="X8091">
        <v>1</v>
      </c>
      <c r="Y8091" t="s">
        <v>12419</v>
      </c>
      <c r="AB8091" t="s">
        <v>12422</v>
      </c>
      <c r="AC8091">
        <v>2</v>
      </c>
      <c r="AD8091" s="123">
        <v>39286</v>
      </c>
      <c r="AE8091" t="s">
        <v>13010</v>
      </c>
      <c r="AG8091">
        <v>40005159</v>
      </c>
      <c r="AL8091" t="s">
        <v>12422</v>
      </c>
      <c r="AN8091">
        <v>109745291</v>
      </c>
      <c r="AO8091">
        <v>16</v>
      </c>
      <c r="AP8091" t="s">
        <v>12424</v>
      </c>
      <c r="AQ8091" t="s">
        <v>11408</v>
      </c>
      <c r="AR8091">
        <v>4100</v>
      </c>
      <c r="AS8091" t="s">
        <v>12491</v>
      </c>
      <c r="AT8091">
        <v>0</v>
      </c>
      <c r="AV8091" t="s">
        <v>16763</v>
      </c>
      <c r="AW8091">
        <v>116100</v>
      </c>
    </row>
    <row r="8092" spans="1:49" x14ac:dyDescent="0.25">
      <c r="A8092">
        <v>4100</v>
      </c>
      <c r="B8092">
        <v>30010</v>
      </c>
      <c r="C8092">
        <v>4003</v>
      </c>
      <c r="D8092">
        <v>410</v>
      </c>
      <c r="E8092" s="124" t="s">
        <v>363</v>
      </c>
      <c r="F8092" t="str">
        <f t="shared" si="144"/>
        <v>Erik SteuckF.P. FENSEL SUPPLY COMPAN</v>
      </c>
      <c r="G8092" s="150" t="str">
        <f t="shared" si="143"/>
        <v>Erik Steuck</v>
      </c>
      <c r="H8092" s="149" t="s">
        <v>3331</v>
      </c>
      <c r="I8092">
        <v>40000101</v>
      </c>
      <c r="K8092" t="s">
        <v>16764</v>
      </c>
      <c r="L8092" t="s">
        <v>16765</v>
      </c>
      <c r="M8092" t="s">
        <v>13169</v>
      </c>
      <c r="N8092" t="s">
        <v>16766</v>
      </c>
      <c r="Q8092" t="s">
        <v>12415</v>
      </c>
      <c r="R8092" t="s">
        <v>12416</v>
      </c>
      <c r="S8092" t="s">
        <v>16767</v>
      </c>
      <c r="U8092" t="s">
        <v>12418</v>
      </c>
      <c r="W8092">
        <v>11</v>
      </c>
      <c r="X8092">
        <v>2</v>
      </c>
      <c r="Y8092" t="s">
        <v>12419</v>
      </c>
      <c r="Z8092" t="s">
        <v>12420</v>
      </c>
      <c r="AA8092" t="s">
        <v>12421</v>
      </c>
      <c r="AB8092" t="s">
        <v>12422</v>
      </c>
      <c r="AC8092">
        <v>2</v>
      </c>
      <c r="AD8092" s="123">
        <v>39111</v>
      </c>
      <c r="AE8092" t="s">
        <v>12423</v>
      </c>
      <c r="AG8092">
        <v>40000101</v>
      </c>
      <c r="AL8092" t="s">
        <v>12422</v>
      </c>
      <c r="AN8092">
        <v>3412912301</v>
      </c>
      <c r="AO8092">
        <v>16</v>
      </c>
      <c r="AP8092" t="s">
        <v>12424</v>
      </c>
      <c r="AQ8092" t="s">
        <v>11408</v>
      </c>
      <c r="AR8092">
        <v>4100</v>
      </c>
      <c r="AT8092">
        <v>2005</v>
      </c>
      <c r="AV8092" t="s">
        <v>16768</v>
      </c>
      <c r="AW8092">
        <v>116100</v>
      </c>
    </row>
    <row r="8093" spans="1:49" x14ac:dyDescent="0.25">
      <c r="A8093">
        <v>4100</v>
      </c>
      <c r="B8093">
        <v>30010</v>
      </c>
      <c r="C8093">
        <v>4003</v>
      </c>
      <c r="D8093">
        <v>410</v>
      </c>
      <c r="E8093" s="124" t="s">
        <v>363</v>
      </c>
      <c r="F8093" t="str">
        <f t="shared" si="144"/>
        <v>Erik SteuckFAIRBORN EQUIPMENT OF</v>
      </c>
      <c r="G8093" s="150" t="str">
        <f t="shared" si="143"/>
        <v>Erik Steuck</v>
      </c>
      <c r="H8093" s="149" t="s">
        <v>3344</v>
      </c>
      <c r="I8093">
        <v>40005780</v>
      </c>
      <c r="J8093" t="s">
        <v>14498</v>
      </c>
      <c r="K8093" t="s">
        <v>16769</v>
      </c>
      <c r="L8093" t="s">
        <v>16646</v>
      </c>
      <c r="M8093" t="s">
        <v>13169</v>
      </c>
      <c r="N8093">
        <v>27617</v>
      </c>
      <c r="Q8093" t="s">
        <v>12415</v>
      </c>
      <c r="R8093" t="s">
        <v>12416</v>
      </c>
      <c r="S8093" t="s">
        <v>16770</v>
      </c>
      <c r="U8093" t="s">
        <v>12418</v>
      </c>
      <c r="W8093">
        <v>11</v>
      </c>
      <c r="X8093">
        <v>0</v>
      </c>
      <c r="Y8093" t="s">
        <v>12419</v>
      </c>
      <c r="Z8093" t="s">
        <v>12420</v>
      </c>
      <c r="AA8093" t="s">
        <v>12429</v>
      </c>
      <c r="AB8093" t="s">
        <v>12422</v>
      </c>
      <c r="AC8093">
        <v>2</v>
      </c>
      <c r="AD8093" s="123">
        <v>39962</v>
      </c>
      <c r="AE8093" t="s">
        <v>12431</v>
      </c>
      <c r="AG8093">
        <v>40005780</v>
      </c>
      <c r="AL8093" t="s">
        <v>12422</v>
      </c>
      <c r="AN8093">
        <v>3418308701</v>
      </c>
      <c r="AO8093">
        <v>16</v>
      </c>
      <c r="AP8093" t="s">
        <v>12424</v>
      </c>
      <c r="AQ8093" t="s">
        <v>11408</v>
      </c>
      <c r="AR8093">
        <v>4100</v>
      </c>
      <c r="AT8093">
        <v>0</v>
      </c>
      <c r="AV8093" t="s">
        <v>16771</v>
      </c>
      <c r="AW8093">
        <v>116100</v>
      </c>
    </row>
    <row r="8094" spans="1:49" x14ac:dyDescent="0.25">
      <c r="A8094">
        <v>4100</v>
      </c>
      <c r="B8094">
        <v>30010</v>
      </c>
      <c r="C8094">
        <v>4003</v>
      </c>
      <c r="D8094">
        <v>410</v>
      </c>
      <c r="E8094" s="124" t="s">
        <v>363</v>
      </c>
      <c r="F8094" t="str">
        <f t="shared" si="144"/>
        <v>Erik SteuckFCC (NORTH CAROLINA), LLC</v>
      </c>
      <c r="G8094" s="150" t="str">
        <f t="shared" si="143"/>
        <v>Erik Steuck</v>
      </c>
      <c r="H8094" s="149" t="s">
        <v>3367</v>
      </c>
      <c r="I8094">
        <v>40008705</v>
      </c>
      <c r="K8094" t="s">
        <v>16772</v>
      </c>
      <c r="L8094" t="s">
        <v>16773</v>
      </c>
      <c r="M8094" t="s">
        <v>13169</v>
      </c>
      <c r="N8094">
        <v>28352</v>
      </c>
      <c r="Q8094" t="s">
        <v>12415</v>
      </c>
      <c r="R8094" t="s">
        <v>12416</v>
      </c>
      <c r="S8094" t="s">
        <v>16774</v>
      </c>
      <c r="U8094" t="s">
        <v>12418</v>
      </c>
      <c r="W8094">
        <v>11</v>
      </c>
      <c r="X8094">
        <v>1</v>
      </c>
      <c r="Y8094" t="s">
        <v>12419</v>
      </c>
      <c r="Z8094" t="s">
        <v>12420</v>
      </c>
      <c r="AA8094" t="s">
        <v>12429</v>
      </c>
      <c r="AB8094" t="s">
        <v>12422</v>
      </c>
      <c r="AC8094">
        <v>2</v>
      </c>
      <c r="AD8094" s="123">
        <v>43734</v>
      </c>
      <c r="AE8094" t="s">
        <v>12431</v>
      </c>
      <c r="AG8094">
        <v>40008705</v>
      </c>
      <c r="AL8094" t="s">
        <v>12422</v>
      </c>
      <c r="AN8094">
        <v>3416506001</v>
      </c>
      <c r="AO8094">
        <v>16</v>
      </c>
      <c r="AP8094" t="s">
        <v>12424</v>
      </c>
      <c r="AQ8094" t="s">
        <v>11408</v>
      </c>
      <c r="AR8094">
        <v>4100</v>
      </c>
      <c r="AT8094">
        <v>0</v>
      </c>
      <c r="AV8094" t="s">
        <v>16775</v>
      </c>
      <c r="AW8094">
        <v>116100</v>
      </c>
    </row>
    <row r="8095" spans="1:49" x14ac:dyDescent="0.25">
      <c r="A8095">
        <v>4100</v>
      </c>
      <c r="B8095">
        <v>30010</v>
      </c>
      <c r="C8095">
        <v>4003</v>
      </c>
      <c r="D8095">
        <v>410</v>
      </c>
      <c r="E8095" s="124" t="s">
        <v>363</v>
      </c>
      <c r="F8095" t="str">
        <f t="shared" si="144"/>
        <v>Erik SteuckFIBER COMPOSITES</v>
      </c>
      <c r="G8095" s="150" t="str">
        <f t="shared" si="143"/>
        <v>Erik Steuck</v>
      </c>
      <c r="H8095" s="149" t="s">
        <v>3524</v>
      </c>
      <c r="I8095">
        <v>40005664</v>
      </c>
      <c r="K8095" t="s">
        <v>16776</v>
      </c>
      <c r="L8095" t="s">
        <v>15717</v>
      </c>
      <c r="M8095" t="s">
        <v>13169</v>
      </c>
      <c r="N8095">
        <v>28127</v>
      </c>
      <c r="Q8095" t="s">
        <v>12415</v>
      </c>
      <c r="R8095" t="s">
        <v>12416</v>
      </c>
      <c r="S8095" t="s">
        <v>16777</v>
      </c>
      <c r="U8095" t="s">
        <v>12418</v>
      </c>
      <c r="W8095">
        <v>11</v>
      </c>
      <c r="X8095">
        <v>1</v>
      </c>
      <c r="Y8095" t="s">
        <v>12419</v>
      </c>
      <c r="Z8095" t="s">
        <v>12420</v>
      </c>
      <c r="AA8095" t="s">
        <v>12485</v>
      </c>
      <c r="AB8095" t="s">
        <v>12422</v>
      </c>
      <c r="AC8095">
        <v>2</v>
      </c>
      <c r="AD8095" s="123">
        <v>39859</v>
      </c>
      <c r="AE8095" t="s">
        <v>12528</v>
      </c>
      <c r="AG8095">
        <v>40005664</v>
      </c>
      <c r="AL8095" t="s">
        <v>12422</v>
      </c>
      <c r="AN8095">
        <v>3416727161</v>
      </c>
      <c r="AO8095">
        <v>16</v>
      </c>
      <c r="AP8095" t="s">
        <v>12424</v>
      </c>
      <c r="AQ8095" t="s">
        <v>11408</v>
      </c>
      <c r="AR8095">
        <v>4100</v>
      </c>
      <c r="AS8095" t="s">
        <v>12491</v>
      </c>
      <c r="AT8095">
        <v>0</v>
      </c>
      <c r="AV8095" t="s">
        <v>16778</v>
      </c>
      <c r="AW8095">
        <v>116100</v>
      </c>
    </row>
    <row r="8096" spans="1:49" x14ac:dyDescent="0.25">
      <c r="A8096">
        <v>4100</v>
      </c>
      <c r="B8096">
        <v>30010</v>
      </c>
      <c r="C8096">
        <v>4003</v>
      </c>
      <c r="D8096">
        <v>410</v>
      </c>
      <c r="E8096" s="124" t="s">
        <v>363</v>
      </c>
      <c r="F8096" t="str">
        <f t="shared" si="144"/>
        <v>Erik SteuckFIBER COMPOSITES LLC - DBA FIBERON</v>
      </c>
      <c r="G8096" s="150" t="str">
        <f t="shared" si="143"/>
        <v>Erik Steuck</v>
      </c>
      <c r="H8096" s="149" t="s">
        <v>3525</v>
      </c>
      <c r="I8096">
        <v>40007269</v>
      </c>
      <c r="J8096" t="s">
        <v>12492</v>
      </c>
      <c r="K8096" t="s">
        <v>16776</v>
      </c>
      <c r="L8096" t="s">
        <v>15717</v>
      </c>
      <c r="M8096" t="s">
        <v>13169</v>
      </c>
      <c r="N8096">
        <v>28127</v>
      </c>
      <c r="Q8096" t="s">
        <v>12415</v>
      </c>
      <c r="R8096" t="s">
        <v>12416</v>
      </c>
      <c r="S8096" t="s">
        <v>16779</v>
      </c>
      <c r="U8096" t="s">
        <v>12418</v>
      </c>
      <c r="W8096">
        <v>11</v>
      </c>
      <c r="X8096">
        <v>1</v>
      </c>
      <c r="Y8096" t="s">
        <v>12472</v>
      </c>
      <c r="Z8096" t="s">
        <v>12420</v>
      </c>
      <c r="AA8096" t="s">
        <v>12429</v>
      </c>
      <c r="AB8096" t="s">
        <v>12422</v>
      </c>
      <c r="AC8096">
        <v>2</v>
      </c>
      <c r="AD8096" s="123">
        <v>41673</v>
      </c>
      <c r="AE8096" t="s">
        <v>12431</v>
      </c>
      <c r="AG8096">
        <v>40007269</v>
      </c>
      <c r="AL8096" t="s">
        <v>12422</v>
      </c>
      <c r="AN8096">
        <v>3416727161</v>
      </c>
      <c r="AO8096">
        <v>16</v>
      </c>
      <c r="AP8096" t="s">
        <v>12424</v>
      </c>
      <c r="AQ8096" t="s">
        <v>11408</v>
      </c>
      <c r="AR8096">
        <v>4100</v>
      </c>
      <c r="AT8096">
        <v>0</v>
      </c>
      <c r="AV8096" t="s">
        <v>16778</v>
      </c>
      <c r="AW8096">
        <v>116100</v>
      </c>
    </row>
    <row r="8097" spans="1:49" x14ac:dyDescent="0.25">
      <c r="A8097">
        <v>4100</v>
      </c>
      <c r="B8097">
        <v>30010</v>
      </c>
      <c r="C8097">
        <v>4003</v>
      </c>
      <c r="D8097">
        <v>410</v>
      </c>
      <c r="E8097" s="124" t="s">
        <v>363</v>
      </c>
      <c r="F8097" t="str">
        <f t="shared" si="144"/>
        <v>Erik SteuckFLEXIBLE FOAM - DO NOT USE 40005196</v>
      </c>
      <c r="G8097" s="150" t="str">
        <f t="shared" si="143"/>
        <v>Erik Steuck</v>
      </c>
      <c r="H8097" s="149" t="s">
        <v>3597</v>
      </c>
      <c r="I8097">
        <v>40005196</v>
      </c>
      <c r="J8097" t="s">
        <v>16780</v>
      </c>
      <c r="K8097" t="s">
        <v>16781</v>
      </c>
      <c r="L8097" t="s">
        <v>16782</v>
      </c>
      <c r="M8097" t="s">
        <v>13169</v>
      </c>
      <c r="N8097">
        <v>27263</v>
      </c>
      <c r="Q8097" t="s">
        <v>12415</v>
      </c>
      <c r="R8097" t="s">
        <v>12416</v>
      </c>
      <c r="S8097" t="s">
        <v>16783</v>
      </c>
      <c r="U8097" t="s">
        <v>12418</v>
      </c>
      <c r="W8097">
        <v>11</v>
      </c>
      <c r="X8097">
        <v>1</v>
      </c>
      <c r="Y8097" t="s">
        <v>12419</v>
      </c>
      <c r="Z8097" t="s">
        <v>12420</v>
      </c>
      <c r="AA8097" t="s">
        <v>12429</v>
      </c>
      <c r="AB8097" t="s">
        <v>12422</v>
      </c>
      <c r="AC8097">
        <v>2</v>
      </c>
      <c r="AD8097" s="123">
        <v>39322</v>
      </c>
      <c r="AE8097" t="s">
        <v>12538</v>
      </c>
      <c r="AG8097">
        <v>40005196</v>
      </c>
      <c r="AL8097" t="s">
        <v>12422</v>
      </c>
      <c r="AN8097">
        <v>3408105401</v>
      </c>
      <c r="AO8097">
        <v>16</v>
      </c>
      <c r="AP8097" t="s">
        <v>12424</v>
      </c>
      <c r="AQ8097" t="s">
        <v>11408</v>
      </c>
      <c r="AR8097">
        <v>4100</v>
      </c>
      <c r="AS8097" t="s">
        <v>12491</v>
      </c>
      <c r="AT8097">
        <v>0</v>
      </c>
      <c r="AV8097" t="s">
        <v>16784</v>
      </c>
      <c r="AW8097">
        <v>116100</v>
      </c>
    </row>
    <row r="8098" spans="1:49" x14ac:dyDescent="0.25">
      <c r="A8098">
        <v>4100</v>
      </c>
      <c r="B8098">
        <v>30010</v>
      </c>
      <c r="C8098">
        <v>4003</v>
      </c>
      <c r="D8098">
        <v>410</v>
      </c>
      <c r="E8098" s="124" t="s">
        <v>363</v>
      </c>
      <c r="F8098" t="str">
        <f t="shared" si="144"/>
        <v>Erik SteuckFLOWERS BAKING OF WINSTON SALEM</v>
      </c>
      <c r="G8098" s="150" t="str">
        <f t="shared" si="143"/>
        <v>Erik Steuck</v>
      </c>
      <c r="H8098" s="149" t="s">
        <v>3620</v>
      </c>
      <c r="I8098">
        <v>40006364</v>
      </c>
      <c r="K8098" t="s">
        <v>16785</v>
      </c>
      <c r="L8098" t="s">
        <v>14202</v>
      </c>
      <c r="M8098" t="s">
        <v>12692</v>
      </c>
      <c r="N8098" t="s">
        <v>14203</v>
      </c>
      <c r="Q8098" t="s">
        <v>12415</v>
      </c>
      <c r="R8098" t="s">
        <v>12416</v>
      </c>
      <c r="S8098" t="s">
        <v>16786</v>
      </c>
      <c r="U8098" t="s">
        <v>12418</v>
      </c>
      <c r="W8098">
        <v>11</v>
      </c>
      <c r="X8098">
        <v>1</v>
      </c>
      <c r="Y8098" t="s">
        <v>12419</v>
      </c>
      <c r="Z8098" t="s">
        <v>12420</v>
      </c>
      <c r="AA8098" t="s">
        <v>14022</v>
      </c>
      <c r="AB8098" t="s">
        <v>12757</v>
      </c>
      <c r="AC8098">
        <v>2</v>
      </c>
      <c r="AD8098" s="123">
        <v>40403</v>
      </c>
      <c r="AE8098" t="s">
        <v>12528</v>
      </c>
      <c r="AG8098">
        <v>40006364</v>
      </c>
      <c r="AL8098" t="s">
        <v>12757</v>
      </c>
      <c r="AN8098">
        <v>1127511201</v>
      </c>
      <c r="AO8098">
        <v>16</v>
      </c>
      <c r="AP8098" t="s">
        <v>12424</v>
      </c>
      <c r="AQ8098" t="s">
        <v>11408</v>
      </c>
      <c r="AR8098">
        <v>4100</v>
      </c>
      <c r="AT8098">
        <v>0</v>
      </c>
      <c r="AV8098" t="s">
        <v>14205</v>
      </c>
      <c r="AW8098">
        <v>116100</v>
      </c>
    </row>
    <row r="8099" spans="1:49" x14ac:dyDescent="0.25">
      <c r="A8099">
        <v>4100</v>
      </c>
      <c r="B8099">
        <v>30010</v>
      </c>
      <c r="C8099">
        <v>4003</v>
      </c>
      <c r="D8099">
        <v>410</v>
      </c>
      <c r="E8099" s="124" t="s">
        <v>363</v>
      </c>
      <c r="F8099" t="str">
        <f t="shared" si="144"/>
        <v>Erik SteuckFOCKE &amp; CO, INC</v>
      </c>
      <c r="G8099" s="150" t="str">
        <f t="shared" si="143"/>
        <v>Erik Steuck</v>
      </c>
      <c r="H8099" s="149" t="s">
        <v>3636</v>
      </c>
      <c r="I8099">
        <v>40005256</v>
      </c>
      <c r="K8099" t="s">
        <v>16787</v>
      </c>
      <c r="L8099" t="s">
        <v>16788</v>
      </c>
      <c r="M8099" t="s">
        <v>13169</v>
      </c>
      <c r="N8099">
        <v>27377</v>
      </c>
      <c r="Q8099" t="s">
        <v>12415</v>
      </c>
      <c r="R8099" t="s">
        <v>12416</v>
      </c>
      <c r="S8099" t="s">
        <v>16789</v>
      </c>
      <c r="U8099" t="s">
        <v>12418</v>
      </c>
      <c r="W8099">
        <v>11</v>
      </c>
      <c r="X8099">
        <v>1</v>
      </c>
      <c r="Y8099" t="s">
        <v>12419</v>
      </c>
      <c r="Z8099" t="s">
        <v>12420</v>
      </c>
      <c r="AA8099" t="s">
        <v>12429</v>
      </c>
      <c r="AB8099" t="s">
        <v>12430</v>
      </c>
      <c r="AC8099">
        <v>2</v>
      </c>
      <c r="AD8099" s="123">
        <v>39377</v>
      </c>
      <c r="AE8099" t="s">
        <v>12538</v>
      </c>
      <c r="AG8099">
        <v>40005256</v>
      </c>
      <c r="AL8099" t="s">
        <v>12430</v>
      </c>
      <c r="AN8099">
        <v>3408123781</v>
      </c>
      <c r="AO8099">
        <v>16</v>
      </c>
      <c r="AP8099" t="s">
        <v>12424</v>
      </c>
      <c r="AQ8099" t="s">
        <v>11408</v>
      </c>
      <c r="AR8099">
        <v>4100</v>
      </c>
      <c r="AT8099">
        <v>0</v>
      </c>
      <c r="AV8099" t="s">
        <v>16790</v>
      </c>
      <c r="AW8099">
        <v>116100</v>
      </c>
    </row>
    <row r="8100" spans="1:49" x14ac:dyDescent="0.25">
      <c r="A8100">
        <v>4100</v>
      </c>
      <c r="B8100">
        <v>30010</v>
      </c>
      <c r="C8100">
        <v>4003</v>
      </c>
      <c r="D8100">
        <v>416</v>
      </c>
      <c r="E8100" s="124" t="s">
        <v>363</v>
      </c>
      <c r="F8100" t="str">
        <f t="shared" si="144"/>
        <v>Erik SteuckFRANZ HAAS MACHINERY OF AMERICA INC</v>
      </c>
      <c r="G8100" s="150" t="str">
        <f t="shared" si="143"/>
        <v>Erik Steuck</v>
      </c>
      <c r="H8100" s="149" t="s">
        <v>3713</v>
      </c>
      <c r="I8100">
        <v>40000172</v>
      </c>
      <c r="K8100" t="s">
        <v>16791</v>
      </c>
      <c r="L8100" t="s">
        <v>16792</v>
      </c>
      <c r="M8100" t="s">
        <v>16547</v>
      </c>
      <c r="N8100" t="s">
        <v>16793</v>
      </c>
      <c r="Q8100" t="s">
        <v>12415</v>
      </c>
      <c r="R8100" t="s">
        <v>12416</v>
      </c>
      <c r="S8100" t="s">
        <v>16794</v>
      </c>
      <c r="U8100" t="s">
        <v>12418</v>
      </c>
      <c r="W8100">
        <v>11</v>
      </c>
      <c r="X8100">
        <v>0</v>
      </c>
      <c r="Y8100" t="s">
        <v>12419</v>
      </c>
      <c r="Z8100" t="s">
        <v>12420</v>
      </c>
      <c r="AA8100" t="s">
        <v>12421</v>
      </c>
      <c r="AB8100" t="s">
        <v>12422</v>
      </c>
      <c r="AC8100">
        <v>2</v>
      </c>
      <c r="AD8100" s="123">
        <v>39111</v>
      </c>
      <c r="AE8100" t="s">
        <v>12423</v>
      </c>
      <c r="AG8100">
        <v>40000172</v>
      </c>
      <c r="AL8100" t="s">
        <v>12422</v>
      </c>
      <c r="AN8100">
        <v>4776005501</v>
      </c>
      <c r="AO8100">
        <v>16</v>
      </c>
      <c r="AP8100" t="s">
        <v>12424</v>
      </c>
      <c r="AQ8100" t="s">
        <v>11408</v>
      </c>
      <c r="AR8100">
        <v>4100</v>
      </c>
      <c r="AT8100">
        <v>0</v>
      </c>
      <c r="AV8100" t="s">
        <v>16795</v>
      </c>
      <c r="AW8100">
        <v>116100</v>
      </c>
    </row>
    <row r="8101" spans="1:49" x14ac:dyDescent="0.25">
      <c r="A8101">
        <v>4100</v>
      </c>
      <c r="B8101">
        <v>30010</v>
      </c>
      <c r="C8101">
        <v>4003</v>
      </c>
      <c r="D8101">
        <v>410</v>
      </c>
      <c r="E8101" s="124" t="s">
        <v>363</v>
      </c>
      <c r="F8101" t="str">
        <f t="shared" si="144"/>
        <v>Erik SteuckFRONTIER SPIN MILLS-PL#2</v>
      </c>
      <c r="G8101" s="150" t="str">
        <f t="shared" si="143"/>
        <v>Erik Steuck</v>
      </c>
      <c r="H8101" s="149" t="s">
        <v>3756</v>
      </c>
      <c r="I8101">
        <v>40002324</v>
      </c>
      <c r="K8101" t="s">
        <v>16796</v>
      </c>
      <c r="L8101" t="s">
        <v>16797</v>
      </c>
      <c r="M8101" t="s">
        <v>13169</v>
      </c>
      <c r="N8101" t="s">
        <v>16798</v>
      </c>
      <c r="Q8101" t="s">
        <v>12415</v>
      </c>
      <c r="R8101" t="s">
        <v>12416</v>
      </c>
      <c r="S8101" t="s">
        <v>16799</v>
      </c>
      <c r="U8101" t="s">
        <v>12418</v>
      </c>
      <c r="W8101">
        <v>11</v>
      </c>
      <c r="X8101">
        <v>1</v>
      </c>
      <c r="Y8101" t="s">
        <v>12419</v>
      </c>
      <c r="Z8101" t="s">
        <v>12420</v>
      </c>
      <c r="AA8101" t="s">
        <v>12421</v>
      </c>
      <c r="AB8101" t="s">
        <v>12422</v>
      </c>
      <c r="AC8101">
        <v>2</v>
      </c>
      <c r="AD8101" s="123">
        <v>39111</v>
      </c>
      <c r="AE8101" t="s">
        <v>12423</v>
      </c>
      <c r="AG8101">
        <v>40002324</v>
      </c>
      <c r="AL8101" t="s">
        <v>12422</v>
      </c>
      <c r="AN8101">
        <v>3410509701</v>
      </c>
      <c r="AO8101">
        <v>16</v>
      </c>
      <c r="AP8101" t="s">
        <v>12424</v>
      </c>
      <c r="AQ8101" t="s">
        <v>11408</v>
      </c>
      <c r="AR8101">
        <v>4100</v>
      </c>
      <c r="AT8101">
        <v>2005</v>
      </c>
      <c r="AV8101" t="s">
        <v>14220</v>
      </c>
      <c r="AW8101">
        <v>116100</v>
      </c>
    </row>
    <row r="8102" spans="1:49" x14ac:dyDescent="0.25">
      <c r="A8102">
        <v>4100</v>
      </c>
      <c r="B8102">
        <v>30010</v>
      </c>
      <c r="C8102">
        <v>4003</v>
      </c>
      <c r="D8102">
        <v>410</v>
      </c>
      <c r="E8102" s="124" t="s">
        <v>363</v>
      </c>
      <c r="F8102" t="str">
        <f t="shared" si="144"/>
        <v>Erik SteuckFRONTIER SPIN MILLS-PLT#1</v>
      </c>
      <c r="G8102" s="150" t="str">
        <f t="shared" si="143"/>
        <v>Erik Steuck</v>
      </c>
      <c r="H8102" s="149" t="s">
        <v>3758</v>
      </c>
      <c r="I8102">
        <v>40000657</v>
      </c>
      <c r="K8102" t="s">
        <v>16796</v>
      </c>
      <c r="L8102" t="s">
        <v>16797</v>
      </c>
      <c r="M8102" t="s">
        <v>13169</v>
      </c>
      <c r="N8102" t="s">
        <v>16798</v>
      </c>
      <c r="Q8102" t="s">
        <v>12415</v>
      </c>
      <c r="R8102" t="s">
        <v>12416</v>
      </c>
      <c r="S8102" t="s">
        <v>16800</v>
      </c>
      <c r="U8102" t="s">
        <v>12418</v>
      </c>
      <c r="W8102">
        <v>11</v>
      </c>
      <c r="X8102">
        <v>1</v>
      </c>
      <c r="Y8102" t="s">
        <v>12419</v>
      </c>
      <c r="Z8102" t="s">
        <v>12420</v>
      </c>
      <c r="AA8102" t="s">
        <v>12421</v>
      </c>
      <c r="AB8102" t="s">
        <v>12422</v>
      </c>
      <c r="AC8102">
        <v>2</v>
      </c>
      <c r="AD8102" s="123">
        <v>39111</v>
      </c>
      <c r="AE8102" t="s">
        <v>12423</v>
      </c>
      <c r="AG8102">
        <v>40000657</v>
      </c>
      <c r="AL8102" t="s">
        <v>12422</v>
      </c>
      <c r="AN8102">
        <v>3410509701</v>
      </c>
      <c r="AO8102">
        <v>16</v>
      </c>
      <c r="AP8102" t="s">
        <v>12424</v>
      </c>
      <c r="AQ8102" t="s">
        <v>11408</v>
      </c>
      <c r="AR8102">
        <v>4100</v>
      </c>
      <c r="AT8102">
        <v>2005</v>
      </c>
      <c r="AV8102" t="s">
        <v>14220</v>
      </c>
      <c r="AW8102">
        <v>116100</v>
      </c>
    </row>
    <row r="8103" spans="1:49" x14ac:dyDescent="0.25">
      <c r="A8103">
        <v>4100</v>
      </c>
      <c r="B8103">
        <v>30010</v>
      </c>
      <c r="C8103">
        <v>4003</v>
      </c>
      <c r="D8103">
        <v>410</v>
      </c>
      <c r="E8103" s="124" t="s">
        <v>363</v>
      </c>
      <c r="F8103" t="str">
        <f t="shared" si="144"/>
        <v>Erik SteuckFRONTIER SPIN MILLS-PLT#3</v>
      </c>
      <c r="G8103" s="150" t="str">
        <f t="shared" si="143"/>
        <v>Erik Steuck</v>
      </c>
      <c r="H8103" s="149" t="s">
        <v>3759</v>
      </c>
      <c r="I8103">
        <v>40000518</v>
      </c>
      <c r="J8103" t="s">
        <v>16801</v>
      </c>
      <c r="K8103" t="s">
        <v>16802</v>
      </c>
      <c r="L8103" t="s">
        <v>16797</v>
      </c>
      <c r="M8103" t="s">
        <v>13169</v>
      </c>
      <c r="N8103" t="s">
        <v>16798</v>
      </c>
      <c r="Q8103" t="s">
        <v>12415</v>
      </c>
      <c r="R8103" t="s">
        <v>12416</v>
      </c>
      <c r="U8103" t="s">
        <v>12418</v>
      </c>
      <c r="W8103">
        <v>11</v>
      </c>
      <c r="X8103">
        <v>1</v>
      </c>
      <c r="Y8103" t="s">
        <v>12419</v>
      </c>
      <c r="Z8103" t="s">
        <v>12420</v>
      </c>
      <c r="AA8103" t="s">
        <v>12421</v>
      </c>
      <c r="AB8103" t="s">
        <v>12422</v>
      </c>
      <c r="AC8103">
        <v>2</v>
      </c>
      <c r="AD8103" s="123">
        <v>39111</v>
      </c>
      <c r="AE8103" t="s">
        <v>12423</v>
      </c>
      <c r="AG8103">
        <v>40000518</v>
      </c>
      <c r="AL8103" t="s">
        <v>12422</v>
      </c>
      <c r="AN8103">
        <v>3410509701</v>
      </c>
      <c r="AO8103">
        <v>16</v>
      </c>
      <c r="AP8103" t="s">
        <v>12424</v>
      </c>
      <c r="AQ8103" t="s">
        <v>11408</v>
      </c>
      <c r="AR8103">
        <v>4100</v>
      </c>
      <c r="AT8103">
        <v>2005</v>
      </c>
      <c r="AV8103" t="s">
        <v>14220</v>
      </c>
      <c r="AW8103">
        <v>116100</v>
      </c>
    </row>
    <row r="8104" spans="1:49" x14ac:dyDescent="0.25">
      <c r="A8104">
        <v>4100</v>
      </c>
      <c r="B8104">
        <v>30010</v>
      </c>
      <c r="C8104">
        <v>4003</v>
      </c>
      <c r="D8104">
        <v>410</v>
      </c>
      <c r="E8104" s="124" t="s">
        <v>363</v>
      </c>
      <c r="F8104" t="str">
        <f t="shared" si="144"/>
        <v>Erik SteuckFRONTIER SPIN MILLS-PLT#5</v>
      </c>
      <c r="G8104" s="150" t="str">
        <f t="shared" si="143"/>
        <v>Erik Steuck</v>
      </c>
      <c r="H8104" s="149" t="s">
        <v>3760</v>
      </c>
      <c r="I8104">
        <v>40000550</v>
      </c>
      <c r="J8104" t="s">
        <v>16803</v>
      </c>
      <c r="K8104" t="s">
        <v>16796</v>
      </c>
      <c r="L8104" t="s">
        <v>16797</v>
      </c>
      <c r="M8104" t="s">
        <v>13169</v>
      </c>
      <c r="N8104" t="s">
        <v>16798</v>
      </c>
      <c r="Q8104" t="s">
        <v>12415</v>
      </c>
      <c r="R8104" t="s">
        <v>12416</v>
      </c>
      <c r="S8104" t="s">
        <v>16804</v>
      </c>
      <c r="U8104" t="s">
        <v>12418</v>
      </c>
      <c r="W8104">
        <v>11</v>
      </c>
      <c r="X8104">
        <v>1</v>
      </c>
      <c r="Y8104" t="s">
        <v>12419</v>
      </c>
      <c r="Z8104" t="s">
        <v>12420</v>
      </c>
      <c r="AA8104" t="s">
        <v>12421</v>
      </c>
      <c r="AB8104" t="s">
        <v>12422</v>
      </c>
      <c r="AC8104">
        <v>2</v>
      </c>
      <c r="AD8104" s="123">
        <v>39111</v>
      </c>
      <c r="AE8104" t="s">
        <v>12423</v>
      </c>
      <c r="AG8104">
        <v>40000550</v>
      </c>
      <c r="AL8104" t="s">
        <v>12422</v>
      </c>
      <c r="AN8104">
        <v>3410509701</v>
      </c>
      <c r="AO8104">
        <v>16</v>
      </c>
      <c r="AP8104" t="s">
        <v>12424</v>
      </c>
      <c r="AQ8104" t="s">
        <v>11408</v>
      </c>
      <c r="AR8104">
        <v>4100</v>
      </c>
      <c r="AT8104">
        <v>2005</v>
      </c>
      <c r="AV8104" t="s">
        <v>14220</v>
      </c>
      <c r="AW8104">
        <v>116100</v>
      </c>
    </row>
    <row r="8105" spans="1:49" x14ac:dyDescent="0.25">
      <c r="A8105">
        <v>4100</v>
      </c>
      <c r="B8105">
        <v>30010</v>
      </c>
      <c r="C8105">
        <v>4003</v>
      </c>
      <c r="D8105">
        <v>410</v>
      </c>
      <c r="E8105" s="124" t="s">
        <v>363</v>
      </c>
      <c r="F8105" t="str">
        <f t="shared" si="144"/>
        <v>Erik SteuckFRONTIER YARNS - WETUMPKA</v>
      </c>
      <c r="G8105" s="150" t="str">
        <f t="shared" si="143"/>
        <v>Erik Steuck</v>
      </c>
      <c r="H8105" s="149" t="s">
        <v>3762</v>
      </c>
      <c r="I8105">
        <v>40000340</v>
      </c>
      <c r="K8105" t="s">
        <v>16805</v>
      </c>
      <c r="L8105" t="s">
        <v>16797</v>
      </c>
      <c r="M8105" t="s">
        <v>13169</v>
      </c>
      <c r="N8105" t="s">
        <v>16798</v>
      </c>
      <c r="Q8105" t="s">
        <v>12415</v>
      </c>
      <c r="R8105" t="s">
        <v>12416</v>
      </c>
      <c r="S8105" t="s">
        <v>16806</v>
      </c>
      <c r="U8105" t="s">
        <v>12418</v>
      </c>
      <c r="W8105">
        <v>11</v>
      </c>
      <c r="X8105">
        <v>1</v>
      </c>
      <c r="Y8105" t="s">
        <v>12419</v>
      </c>
      <c r="Z8105" t="s">
        <v>12420</v>
      </c>
      <c r="AA8105" t="s">
        <v>12421</v>
      </c>
      <c r="AB8105" t="s">
        <v>12422</v>
      </c>
      <c r="AC8105">
        <v>2</v>
      </c>
      <c r="AD8105" s="123">
        <v>39111</v>
      </c>
      <c r="AE8105" t="s">
        <v>12423</v>
      </c>
      <c r="AG8105">
        <v>40000340</v>
      </c>
      <c r="AL8105" t="s">
        <v>12422</v>
      </c>
      <c r="AN8105">
        <v>3410509701</v>
      </c>
      <c r="AO8105">
        <v>16</v>
      </c>
      <c r="AP8105" t="s">
        <v>12424</v>
      </c>
      <c r="AQ8105" t="s">
        <v>11408</v>
      </c>
      <c r="AR8105">
        <v>4100</v>
      </c>
      <c r="AS8105" t="s">
        <v>12491</v>
      </c>
      <c r="AT8105">
        <v>0</v>
      </c>
      <c r="AV8105" t="s">
        <v>16807</v>
      </c>
      <c r="AW8105">
        <v>116100</v>
      </c>
    </row>
    <row r="8106" spans="1:49" x14ac:dyDescent="0.25">
      <c r="A8106">
        <v>4100</v>
      </c>
      <c r="B8106">
        <v>30010</v>
      </c>
      <c r="C8106">
        <v>4003</v>
      </c>
      <c r="D8106">
        <v>410</v>
      </c>
      <c r="E8106" s="124" t="s">
        <v>363</v>
      </c>
      <c r="F8106" t="str">
        <f t="shared" si="144"/>
        <v>Erik SteuckFRONTIER YARNS LLC</v>
      </c>
      <c r="G8106" s="150" t="str">
        <f t="shared" si="143"/>
        <v>Erik Steuck</v>
      </c>
      <c r="H8106" s="149" t="s">
        <v>3763</v>
      </c>
      <c r="I8106">
        <v>40000294</v>
      </c>
      <c r="K8106" t="s">
        <v>16808</v>
      </c>
      <c r="L8106" t="s">
        <v>16797</v>
      </c>
      <c r="M8106" t="s">
        <v>13169</v>
      </c>
      <c r="N8106" t="s">
        <v>16798</v>
      </c>
      <c r="Q8106" t="s">
        <v>12415</v>
      </c>
      <c r="R8106" t="s">
        <v>12416</v>
      </c>
      <c r="S8106" t="s">
        <v>16809</v>
      </c>
      <c r="U8106" t="s">
        <v>12418</v>
      </c>
      <c r="W8106">
        <v>11</v>
      </c>
      <c r="X8106">
        <v>1</v>
      </c>
      <c r="Y8106" t="s">
        <v>12419</v>
      </c>
      <c r="Z8106" t="s">
        <v>12420</v>
      </c>
      <c r="AA8106" t="s">
        <v>12421</v>
      </c>
      <c r="AB8106" t="s">
        <v>12422</v>
      </c>
      <c r="AC8106">
        <v>2</v>
      </c>
      <c r="AD8106" s="123">
        <v>39111</v>
      </c>
      <c r="AE8106" t="s">
        <v>12423</v>
      </c>
      <c r="AG8106">
        <v>40000294</v>
      </c>
      <c r="AL8106" t="s">
        <v>12422</v>
      </c>
      <c r="AN8106">
        <v>3410509701</v>
      </c>
      <c r="AO8106">
        <v>16</v>
      </c>
      <c r="AP8106" t="s">
        <v>12424</v>
      </c>
      <c r="AQ8106" t="s">
        <v>11408</v>
      </c>
      <c r="AR8106">
        <v>4100</v>
      </c>
      <c r="AS8106" t="s">
        <v>12491</v>
      </c>
      <c r="AT8106">
        <v>2005</v>
      </c>
      <c r="AV8106" t="s">
        <v>16807</v>
      </c>
      <c r="AW8106">
        <v>116100</v>
      </c>
    </row>
    <row r="8107" spans="1:49" x14ac:dyDescent="0.25">
      <c r="A8107">
        <v>4100</v>
      </c>
      <c r="B8107">
        <v>30010</v>
      </c>
      <c r="C8107">
        <v>4003</v>
      </c>
      <c r="D8107">
        <v>410</v>
      </c>
      <c r="E8107" s="124" t="s">
        <v>363</v>
      </c>
      <c r="F8107" t="str">
        <f t="shared" si="144"/>
        <v>Erik SteuckFRUIT OF THE LOOM, WILLIAMSTON</v>
      </c>
      <c r="G8107" s="150" t="str">
        <f t="shared" si="143"/>
        <v>Erik Steuck</v>
      </c>
      <c r="H8107" s="149" t="s">
        <v>3766</v>
      </c>
      <c r="I8107">
        <v>40000128</v>
      </c>
      <c r="J8107" t="s">
        <v>16810</v>
      </c>
      <c r="K8107" t="s">
        <v>12492</v>
      </c>
      <c r="L8107" t="s">
        <v>16811</v>
      </c>
      <c r="M8107" t="s">
        <v>13169</v>
      </c>
      <c r="N8107" t="s">
        <v>16812</v>
      </c>
      <c r="Q8107" t="s">
        <v>12415</v>
      </c>
      <c r="R8107" t="s">
        <v>12416</v>
      </c>
      <c r="S8107" t="s">
        <v>16813</v>
      </c>
      <c r="U8107" t="s">
        <v>12418</v>
      </c>
      <c r="W8107">
        <v>11</v>
      </c>
      <c r="X8107">
        <v>1</v>
      </c>
      <c r="Y8107" t="s">
        <v>12419</v>
      </c>
      <c r="Z8107" t="s">
        <v>12420</v>
      </c>
      <c r="AA8107" t="s">
        <v>12421</v>
      </c>
      <c r="AB8107" t="s">
        <v>12422</v>
      </c>
      <c r="AC8107">
        <v>2</v>
      </c>
      <c r="AD8107" s="123">
        <v>39111</v>
      </c>
      <c r="AE8107" t="s">
        <v>12423</v>
      </c>
      <c r="AG8107">
        <v>40000128</v>
      </c>
      <c r="AL8107" t="s">
        <v>12422</v>
      </c>
      <c r="AN8107">
        <v>3411712201</v>
      </c>
      <c r="AO8107">
        <v>16</v>
      </c>
      <c r="AP8107" t="s">
        <v>12424</v>
      </c>
      <c r="AQ8107" t="s">
        <v>11408</v>
      </c>
      <c r="AR8107">
        <v>4100</v>
      </c>
      <c r="AT8107">
        <v>2005</v>
      </c>
      <c r="AV8107" t="s">
        <v>16814</v>
      </c>
      <c r="AW8107">
        <v>116100</v>
      </c>
    </row>
    <row r="8108" spans="1:49" x14ac:dyDescent="0.25">
      <c r="A8108">
        <v>4100</v>
      </c>
      <c r="B8108">
        <v>30010</v>
      </c>
      <c r="C8108">
        <v>4003</v>
      </c>
      <c r="D8108">
        <v>410</v>
      </c>
      <c r="E8108" s="124" t="s">
        <v>363</v>
      </c>
      <c r="F8108" t="str">
        <f t="shared" si="144"/>
        <v>Erik SteuckFUTURE FOAM</v>
      </c>
      <c r="G8108" s="150" t="str">
        <f t="shared" si="143"/>
        <v>Erik Steuck</v>
      </c>
      <c r="H8108" s="149" t="s">
        <v>3789</v>
      </c>
      <c r="I8108">
        <v>40002571</v>
      </c>
      <c r="K8108" t="s">
        <v>16815</v>
      </c>
      <c r="L8108" t="s">
        <v>16782</v>
      </c>
      <c r="M8108" t="s">
        <v>13169</v>
      </c>
      <c r="N8108" t="s">
        <v>16816</v>
      </c>
      <c r="Q8108" t="s">
        <v>12415</v>
      </c>
      <c r="R8108" t="s">
        <v>12416</v>
      </c>
      <c r="S8108" t="s">
        <v>16817</v>
      </c>
      <c r="U8108" t="s">
        <v>12418</v>
      </c>
      <c r="W8108">
        <v>11</v>
      </c>
      <c r="X8108">
        <v>1</v>
      </c>
      <c r="Y8108" t="s">
        <v>12419</v>
      </c>
      <c r="Z8108" t="s">
        <v>12420</v>
      </c>
      <c r="AA8108" t="s">
        <v>12421</v>
      </c>
      <c r="AB8108" t="s">
        <v>12422</v>
      </c>
      <c r="AC8108">
        <v>2</v>
      </c>
      <c r="AD8108" s="123">
        <v>39111</v>
      </c>
      <c r="AE8108" t="s">
        <v>12423</v>
      </c>
      <c r="AG8108">
        <v>40002571</v>
      </c>
      <c r="AL8108" t="s">
        <v>12422</v>
      </c>
      <c r="AN8108">
        <v>3415105401</v>
      </c>
      <c r="AO8108">
        <v>16</v>
      </c>
      <c r="AP8108" t="s">
        <v>12424</v>
      </c>
      <c r="AQ8108" t="s">
        <v>11408</v>
      </c>
      <c r="AR8108">
        <v>4100</v>
      </c>
      <c r="AS8108" t="s">
        <v>12491</v>
      </c>
      <c r="AT8108">
        <v>0</v>
      </c>
      <c r="AV8108" t="s">
        <v>16186</v>
      </c>
      <c r="AW8108">
        <v>116100</v>
      </c>
    </row>
    <row r="8109" spans="1:49" x14ac:dyDescent="0.25">
      <c r="A8109">
        <v>4100</v>
      </c>
      <c r="B8109">
        <v>30010</v>
      </c>
      <c r="C8109">
        <v>4003</v>
      </c>
      <c r="D8109">
        <v>410</v>
      </c>
      <c r="E8109" s="124" t="s">
        <v>363</v>
      </c>
      <c r="F8109" t="str">
        <f t="shared" si="144"/>
        <v>Erik SteuckGENERAL SHALE BRICK INC</v>
      </c>
      <c r="G8109" s="150" t="str">
        <f t="shared" si="143"/>
        <v>Erik Steuck</v>
      </c>
      <c r="H8109" s="149" t="s">
        <v>3887</v>
      </c>
      <c r="I8109">
        <v>40001692</v>
      </c>
      <c r="K8109" t="s">
        <v>16818</v>
      </c>
      <c r="L8109" t="s">
        <v>16819</v>
      </c>
      <c r="M8109" t="s">
        <v>13169</v>
      </c>
      <c r="N8109">
        <v>27559</v>
      </c>
      <c r="Q8109" t="s">
        <v>12415</v>
      </c>
      <c r="R8109" t="s">
        <v>12416</v>
      </c>
      <c r="S8109" t="s">
        <v>16820</v>
      </c>
      <c r="U8109" t="s">
        <v>12418</v>
      </c>
      <c r="W8109">
        <v>11</v>
      </c>
      <c r="X8109">
        <v>1</v>
      </c>
      <c r="Y8109" t="s">
        <v>12419</v>
      </c>
      <c r="Z8109" t="s">
        <v>12420</v>
      </c>
      <c r="AA8109" t="s">
        <v>12421</v>
      </c>
      <c r="AB8109" t="s">
        <v>12422</v>
      </c>
      <c r="AC8109">
        <v>2</v>
      </c>
      <c r="AD8109" s="123">
        <v>39111</v>
      </c>
      <c r="AE8109" t="s">
        <v>12423</v>
      </c>
      <c r="AG8109">
        <v>40001692</v>
      </c>
      <c r="AL8109" t="s">
        <v>12422</v>
      </c>
      <c r="AN8109">
        <v>3403721951</v>
      </c>
      <c r="AO8109">
        <v>16</v>
      </c>
      <c r="AP8109" t="s">
        <v>12424</v>
      </c>
      <c r="AQ8109" t="s">
        <v>11408</v>
      </c>
      <c r="AR8109">
        <v>4100</v>
      </c>
      <c r="AT8109">
        <v>2005</v>
      </c>
      <c r="AV8109" t="s">
        <v>16821</v>
      </c>
      <c r="AW8109">
        <v>116100</v>
      </c>
    </row>
    <row r="8110" spans="1:49" x14ac:dyDescent="0.25">
      <c r="A8110">
        <v>4100</v>
      </c>
      <c r="B8110">
        <v>30010</v>
      </c>
      <c r="C8110">
        <v>4003</v>
      </c>
      <c r="D8110">
        <v>410</v>
      </c>
      <c r="E8110" s="124" t="s">
        <v>363</v>
      </c>
      <c r="F8110" t="str">
        <f t="shared" si="144"/>
        <v>Erik SteuckGILDAN YARNS LLC</v>
      </c>
      <c r="G8110" s="150" t="str">
        <f t="shared" si="143"/>
        <v>Erik Steuck</v>
      </c>
      <c r="H8110" s="149" t="s">
        <v>3963</v>
      </c>
      <c r="I8110">
        <v>40003100</v>
      </c>
      <c r="K8110" t="s">
        <v>16822</v>
      </c>
      <c r="L8110" t="s">
        <v>13339</v>
      </c>
      <c r="M8110" t="s">
        <v>13169</v>
      </c>
      <c r="N8110">
        <v>28146</v>
      </c>
      <c r="Q8110" t="s">
        <v>12415</v>
      </c>
      <c r="R8110" t="s">
        <v>12416</v>
      </c>
      <c r="S8110" t="s">
        <v>16823</v>
      </c>
      <c r="U8110" t="s">
        <v>12418</v>
      </c>
      <c r="W8110">
        <v>11</v>
      </c>
      <c r="X8110">
        <v>1</v>
      </c>
      <c r="Y8110" t="s">
        <v>12419</v>
      </c>
      <c r="Z8110" t="s">
        <v>12420</v>
      </c>
      <c r="AA8110" t="s">
        <v>12421</v>
      </c>
      <c r="AB8110" t="s">
        <v>12422</v>
      </c>
      <c r="AC8110">
        <v>2</v>
      </c>
      <c r="AD8110" s="123">
        <v>39111</v>
      </c>
      <c r="AE8110" t="s">
        <v>12423</v>
      </c>
      <c r="AG8110">
        <v>40003100</v>
      </c>
      <c r="AL8110" t="s">
        <v>12422</v>
      </c>
      <c r="AN8110">
        <v>3415909601</v>
      </c>
      <c r="AO8110">
        <v>16</v>
      </c>
      <c r="AP8110" t="s">
        <v>12424</v>
      </c>
      <c r="AQ8110" t="s">
        <v>11408</v>
      </c>
      <c r="AR8110">
        <v>4100</v>
      </c>
      <c r="AT8110">
        <v>2005</v>
      </c>
      <c r="AV8110" t="s">
        <v>16824</v>
      </c>
      <c r="AW8110">
        <v>116100</v>
      </c>
    </row>
    <row r="8111" spans="1:49" x14ac:dyDescent="0.25">
      <c r="A8111">
        <v>4100</v>
      </c>
      <c r="B8111">
        <v>30010</v>
      </c>
      <c r="C8111">
        <v>4003</v>
      </c>
      <c r="D8111">
        <v>410</v>
      </c>
      <c r="E8111" s="124" t="s">
        <v>363</v>
      </c>
      <c r="F8111" t="str">
        <f t="shared" si="144"/>
        <v>Erik SteuckGLEN RAVEN CUSTOM FABRICS - PLANT #</v>
      </c>
      <c r="G8111" s="150" t="str">
        <f t="shared" ref="G8111:G8174" si="145">RIGHT(E8111,LEN(E8111)-3)</f>
        <v>Erik Steuck</v>
      </c>
      <c r="H8111" s="149" t="s">
        <v>3984</v>
      </c>
      <c r="I8111">
        <v>40000029</v>
      </c>
      <c r="J8111" t="s">
        <v>14275</v>
      </c>
      <c r="L8111" t="s">
        <v>16663</v>
      </c>
      <c r="M8111" t="s">
        <v>13169</v>
      </c>
      <c r="O8111">
        <v>938</v>
      </c>
      <c r="P8111">
        <v>27216</v>
      </c>
      <c r="Q8111" t="s">
        <v>12415</v>
      </c>
      <c r="R8111" t="s">
        <v>12416</v>
      </c>
      <c r="S8111" t="s">
        <v>16825</v>
      </c>
      <c r="U8111" t="s">
        <v>12418</v>
      </c>
      <c r="W8111">
        <v>11</v>
      </c>
      <c r="X8111">
        <v>1</v>
      </c>
      <c r="Y8111" t="s">
        <v>12419</v>
      </c>
      <c r="Z8111" t="s">
        <v>12420</v>
      </c>
      <c r="AA8111" t="s">
        <v>12421</v>
      </c>
      <c r="AB8111" t="s">
        <v>12422</v>
      </c>
      <c r="AC8111">
        <v>2</v>
      </c>
      <c r="AD8111" s="123">
        <v>39111</v>
      </c>
      <c r="AE8111" t="s">
        <v>12423</v>
      </c>
      <c r="AG8111">
        <v>40000029</v>
      </c>
      <c r="AL8111" t="s">
        <v>12422</v>
      </c>
      <c r="AN8111">
        <v>3400101301</v>
      </c>
      <c r="AO8111">
        <v>16</v>
      </c>
      <c r="AP8111" t="s">
        <v>12424</v>
      </c>
      <c r="AQ8111" t="s">
        <v>11408</v>
      </c>
      <c r="AR8111">
        <v>4100</v>
      </c>
      <c r="AT8111">
        <v>2005</v>
      </c>
      <c r="AV8111" t="s">
        <v>16826</v>
      </c>
      <c r="AW8111">
        <v>116100</v>
      </c>
    </row>
    <row r="8112" spans="1:49" x14ac:dyDescent="0.25">
      <c r="A8112">
        <v>4100</v>
      </c>
      <c r="B8112">
        <v>30010</v>
      </c>
      <c r="C8112">
        <v>4003</v>
      </c>
      <c r="D8112">
        <v>410</v>
      </c>
      <c r="E8112" s="124" t="s">
        <v>363</v>
      </c>
      <c r="F8112" t="str">
        <f t="shared" si="144"/>
        <v>Erik SteuckGLEN RAVEN CUSTOM FABRICS-NORLINA P</v>
      </c>
      <c r="G8112" s="150" t="str">
        <f t="shared" si="145"/>
        <v>Erik Steuck</v>
      </c>
      <c r="H8112" s="149" t="s">
        <v>3986</v>
      </c>
      <c r="I8112">
        <v>40001021</v>
      </c>
      <c r="J8112" t="s">
        <v>14275</v>
      </c>
      <c r="L8112" t="s">
        <v>16663</v>
      </c>
      <c r="M8112" t="s">
        <v>13169</v>
      </c>
      <c r="O8112">
        <v>938</v>
      </c>
      <c r="P8112">
        <v>27216</v>
      </c>
      <c r="Q8112" t="s">
        <v>12415</v>
      </c>
      <c r="R8112" t="s">
        <v>12416</v>
      </c>
      <c r="S8112" t="s">
        <v>16827</v>
      </c>
      <c r="U8112" t="s">
        <v>12418</v>
      </c>
      <c r="W8112">
        <v>11</v>
      </c>
      <c r="X8112">
        <v>1</v>
      </c>
      <c r="Y8112" t="s">
        <v>12419</v>
      </c>
      <c r="Z8112" t="s">
        <v>12420</v>
      </c>
      <c r="AA8112" t="s">
        <v>12421</v>
      </c>
      <c r="AB8112" t="s">
        <v>12422</v>
      </c>
      <c r="AC8112">
        <v>2</v>
      </c>
      <c r="AD8112" s="123">
        <v>39111</v>
      </c>
      <c r="AE8112" t="s">
        <v>12423</v>
      </c>
      <c r="AG8112">
        <v>40001021</v>
      </c>
      <c r="AL8112" t="s">
        <v>12422</v>
      </c>
      <c r="AN8112">
        <v>3400101301</v>
      </c>
      <c r="AO8112">
        <v>16</v>
      </c>
      <c r="AP8112" t="s">
        <v>12424</v>
      </c>
      <c r="AQ8112" t="s">
        <v>11408</v>
      </c>
      <c r="AR8112">
        <v>4100</v>
      </c>
      <c r="AT8112">
        <v>2005</v>
      </c>
      <c r="AV8112" t="s">
        <v>16826</v>
      </c>
      <c r="AW8112">
        <v>116100</v>
      </c>
    </row>
    <row r="8113" spans="1:49" x14ac:dyDescent="0.25">
      <c r="A8113">
        <v>4100</v>
      </c>
      <c r="B8113">
        <v>30010</v>
      </c>
      <c r="C8113">
        <v>4003</v>
      </c>
      <c r="D8113">
        <v>410</v>
      </c>
      <c r="E8113" s="124" t="s">
        <v>363</v>
      </c>
      <c r="F8113" t="str">
        <f t="shared" si="144"/>
        <v>Erik SteuckGOODYEAR TIRE &amp; RUBBER</v>
      </c>
      <c r="G8113" s="150" t="str">
        <f t="shared" si="145"/>
        <v>Erik Steuck</v>
      </c>
      <c r="H8113" s="149" t="s">
        <v>4072</v>
      </c>
      <c r="I8113">
        <v>40000195</v>
      </c>
      <c r="K8113" t="s">
        <v>16828</v>
      </c>
      <c r="L8113" t="s">
        <v>14225</v>
      </c>
      <c r="M8113" t="s">
        <v>12521</v>
      </c>
      <c r="N8113" t="s">
        <v>16829</v>
      </c>
      <c r="Q8113" t="s">
        <v>12415</v>
      </c>
      <c r="R8113" t="s">
        <v>12416</v>
      </c>
      <c r="S8113" t="s">
        <v>16830</v>
      </c>
      <c r="U8113" t="s">
        <v>12418</v>
      </c>
      <c r="V8113">
        <v>11</v>
      </c>
      <c r="W8113">
        <v>11</v>
      </c>
      <c r="X8113">
        <v>1</v>
      </c>
      <c r="Y8113" t="s">
        <v>12472</v>
      </c>
      <c r="Z8113" t="s">
        <v>12420</v>
      </c>
      <c r="AA8113" t="s">
        <v>12421</v>
      </c>
      <c r="AB8113" t="s">
        <v>12830</v>
      </c>
      <c r="AC8113">
        <v>2</v>
      </c>
      <c r="AD8113" s="123">
        <v>39111</v>
      </c>
      <c r="AE8113" t="s">
        <v>12423</v>
      </c>
      <c r="AG8113">
        <v>40000195</v>
      </c>
      <c r="AL8113" t="s">
        <v>12830</v>
      </c>
      <c r="AN8113">
        <v>3615300201</v>
      </c>
      <c r="AO8113">
        <v>16</v>
      </c>
      <c r="AP8113" t="s">
        <v>12424</v>
      </c>
      <c r="AQ8113" t="s">
        <v>11408</v>
      </c>
      <c r="AR8113">
        <v>4100</v>
      </c>
      <c r="AT8113">
        <v>2005</v>
      </c>
      <c r="AV8113" t="s">
        <v>14227</v>
      </c>
      <c r="AW8113">
        <v>116100</v>
      </c>
    </row>
    <row r="8114" spans="1:49" x14ac:dyDescent="0.25">
      <c r="A8114">
        <v>4100</v>
      </c>
      <c r="B8114">
        <v>30010</v>
      </c>
      <c r="C8114">
        <v>4003</v>
      </c>
      <c r="D8114">
        <v>410</v>
      </c>
      <c r="E8114" s="124" t="s">
        <v>363</v>
      </c>
      <c r="F8114" t="str">
        <f t="shared" si="144"/>
        <v>Erik SteuckHANSON BRICK MONROE</v>
      </c>
      <c r="G8114" s="150" t="str">
        <f t="shared" si="145"/>
        <v>Erik Steuck</v>
      </c>
      <c r="H8114" s="149" t="s">
        <v>4264</v>
      </c>
      <c r="I8114">
        <v>40005304</v>
      </c>
      <c r="K8114" t="s">
        <v>16831</v>
      </c>
      <c r="L8114" t="s">
        <v>15931</v>
      </c>
      <c r="M8114" t="s">
        <v>13169</v>
      </c>
      <c r="N8114">
        <v>28111</v>
      </c>
      <c r="Q8114" t="s">
        <v>12415</v>
      </c>
      <c r="R8114" t="s">
        <v>12416</v>
      </c>
      <c r="S8114" t="s">
        <v>16832</v>
      </c>
      <c r="U8114" t="s">
        <v>12418</v>
      </c>
      <c r="W8114">
        <v>11</v>
      </c>
      <c r="X8114">
        <v>2</v>
      </c>
      <c r="Y8114" t="s">
        <v>12472</v>
      </c>
      <c r="Z8114" t="s">
        <v>12420</v>
      </c>
      <c r="AA8114" t="s">
        <v>12429</v>
      </c>
      <c r="AB8114" t="s">
        <v>12430</v>
      </c>
      <c r="AC8114">
        <v>2</v>
      </c>
      <c r="AD8114" s="123">
        <v>39426</v>
      </c>
      <c r="AE8114" t="s">
        <v>12538</v>
      </c>
      <c r="AG8114">
        <v>40005304</v>
      </c>
      <c r="AL8114" t="s">
        <v>12430</v>
      </c>
      <c r="AN8114">
        <v>3417907101</v>
      </c>
      <c r="AO8114">
        <v>16</v>
      </c>
      <c r="AP8114" t="s">
        <v>12424</v>
      </c>
      <c r="AQ8114" t="s">
        <v>11408</v>
      </c>
      <c r="AR8114">
        <v>4100</v>
      </c>
      <c r="AT8114">
        <v>0</v>
      </c>
      <c r="AV8114" t="s">
        <v>16833</v>
      </c>
      <c r="AW8114">
        <v>116100</v>
      </c>
    </row>
    <row r="8115" spans="1:49" x14ac:dyDescent="0.25">
      <c r="A8115">
        <v>4100</v>
      </c>
      <c r="B8115">
        <v>30010</v>
      </c>
      <c r="C8115">
        <v>4003</v>
      </c>
      <c r="D8115">
        <v>410</v>
      </c>
      <c r="E8115" s="124" t="s">
        <v>363</v>
      </c>
      <c r="F8115" t="str">
        <f t="shared" si="144"/>
        <v>Erik SteuckHARVEST TIME FOODS,INC</v>
      </c>
      <c r="G8115" s="150" t="str">
        <f t="shared" si="145"/>
        <v>Erik Steuck</v>
      </c>
      <c r="H8115" s="149" t="s">
        <v>4288</v>
      </c>
      <c r="I8115">
        <v>40001799</v>
      </c>
      <c r="L8115" t="s">
        <v>16834</v>
      </c>
      <c r="M8115" t="s">
        <v>13169</v>
      </c>
      <c r="O8115">
        <v>98</v>
      </c>
      <c r="P8115">
        <v>28513</v>
      </c>
      <c r="Q8115" t="s">
        <v>12415</v>
      </c>
      <c r="R8115" t="s">
        <v>12416</v>
      </c>
      <c r="S8115" t="s">
        <v>16835</v>
      </c>
      <c r="U8115" t="s">
        <v>12418</v>
      </c>
      <c r="W8115">
        <v>11</v>
      </c>
      <c r="X8115">
        <v>1</v>
      </c>
      <c r="Y8115" t="s">
        <v>12419</v>
      </c>
      <c r="Z8115" t="s">
        <v>12420</v>
      </c>
      <c r="AA8115" t="s">
        <v>12421</v>
      </c>
      <c r="AB8115" t="s">
        <v>14028</v>
      </c>
      <c r="AC8115">
        <v>2</v>
      </c>
      <c r="AD8115" s="123">
        <v>39111</v>
      </c>
      <c r="AE8115" t="s">
        <v>12423</v>
      </c>
      <c r="AG8115">
        <v>40001799</v>
      </c>
      <c r="AL8115" t="s">
        <v>14028</v>
      </c>
      <c r="AN8115">
        <v>3414700501</v>
      </c>
      <c r="AO8115">
        <v>16</v>
      </c>
      <c r="AP8115" t="s">
        <v>12424</v>
      </c>
      <c r="AQ8115" t="s">
        <v>11408</v>
      </c>
      <c r="AR8115">
        <v>4100</v>
      </c>
      <c r="AT8115">
        <v>2005</v>
      </c>
      <c r="AV8115" t="s">
        <v>16836</v>
      </c>
      <c r="AW8115">
        <v>116100</v>
      </c>
    </row>
    <row r="8116" spans="1:49" x14ac:dyDescent="0.25">
      <c r="A8116">
        <v>4100</v>
      </c>
      <c r="B8116">
        <v>30010</v>
      </c>
      <c r="C8116">
        <v>4003</v>
      </c>
      <c r="D8116">
        <v>410</v>
      </c>
      <c r="E8116" s="124" t="s">
        <v>363</v>
      </c>
      <c r="F8116" t="str">
        <f t="shared" si="144"/>
        <v>Erik SteuckHOOD PACKAGING CORP.</v>
      </c>
      <c r="G8116" s="150" t="str">
        <f t="shared" si="145"/>
        <v>Erik Steuck</v>
      </c>
      <c r="H8116" s="149" t="s">
        <v>4418</v>
      </c>
      <c r="I8116">
        <v>40005583</v>
      </c>
      <c r="K8116" t="s">
        <v>16837</v>
      </c>
      <c r="L8116" t="s">
        <v>16838</v>
      </c>
      <c r="M8116" t="s">
        <v>13169</v>
      </c>
      <c r="N8116">
        <v>28345</v>
      </c>
      <c r="Q8116" t="s">
        <v>12415</v>
      </c>
      <c r="R8116" t="s">
        <v>12416</v>
      </c>
      <c r="S8116" t="s">
        <v>16839</v>
      </c>
      <c r="U8116" t="s">
        <v>12418</v>
      </c>
      <c r="W8116">
        <v>11</v>
      </c>
      <c r="X8116">
        <v>1</v>
      </c>
      <c r="Y8116" t="s">
        <v>12419</v>
      </c>
      <c r="Z8116" t="s">
        <v>12420</v>
      </c>
      <c r="AA8116" t="s">
        <v>12485</v>
      </c>
      <c r="AB8116" t="s">
        <v>12422</v>
      </c>
      <c r="AC8116">
        <v>2</v>
      </c>
      <c r="AD8116" s="123">
        <v>39736</v>
      </c>
      <c r="AE8116" t="s">
        <v>14314</v>
      </c>
      <c r="AG8116">
        <v>40005583</v>
      </c>
      <c r="AL8116" t="s">
        <v>12422</v>
      </c>
      <c r="AN8116">
        <v>3415304901</v>
      </c>
      <c r="AO8116">
        <v>16</v>
      </c>
      <c r="AP8116" t="s">
        <v>12424</v>
      </c>
      <c r="AQ8116" t="s">
        <v>11408</v>
      </c>
      <c r="AR8116">
        <v>4100</v>
      </c>
      <c r="AT8116">
        <v>0</v>
      </c>
      <c r="AV8116" t="s">
        <v>16840</v>
      </c>
      <c r="AW8116">
        <v>116100</v>
      </c>
    </row>
    <row r="8117" spans="1:49" x14ac:dyDescent="0.25">
      <c r="A8117">
        <v>4100</v>
      </c>
      <c r="B8117">
        <v>30010</v>
      </c>
      <c r="C8117">
        <v>4003</v>
      </c>
      <c r="D8117">
        <v>416</v>
      </c>
      <c r="E8117" s="124" t="s">
        <v>363</v>
      </c>
      <c r="F8117" t="str">
        <f t="shared" si="144"/>
        <v>Erik SteuckIMS GEAR VIRGINIA INC</v>
      </c>
      <c r="G8117" s="150" t="str">
        <f t="shared" si="145"/>
        <v>Erik Steuck</v>
      </c>
      <c r="H8117" s="149" t="s">
        <v>4550</v>
      </c>
      <c r="I8117">
        <v>40002828</v>
      </c>
      <c r="K8117" t="s">
        <v>16841</v>
      </c>
      <c r="L8117" t="s">
        <v>16842</v>
      </c>
      <c r="M8117" t="s">
        <v>16547</v>
      </c>
      <c r="N8117">
        <v>23454</v>
      </c>
      <c r="Q8117" t="s">
        <v>12415</v>
      </c>
      <c r="R8117" t="s">
        <v>12416</v>
      </c>
      <c r="S8117" t="s">
        <v>16843</v>
      </c>
      <c r="U8117" t="s">
        <v>12418</v>
      </c>
      <c r="W8117">
        <v>11</v>
      </c>
      <c r="X8117">
        <v>1</v>
      </c>
      <c r="Y8117" t="s">
        <v>12419</v>
      </c>
      <c r="Z8117" t="s">
        <v>12420</v>
      </c>
      <c r="AA8117" t="s">
        <v>12421</v>
      </c>
      <c r="AB8117" t="s">
        <v>12422</v>
      </c>
      <c r="AC8117">
        <v>2</v>
      </c>
      <c r="AD8117" s="123">
        <v>39111</v>
      </c>
      <c r="AE8117" t="s">
        <v>12423</v>
      </c>
      <c r="AG8117">
        <v>40002828</v>
      </c>
      <c r="AL8117" t="s">
        <v>12422</v>
      </c>
      <c r="AN8117">
        <v>4781013501</v>
      </c>
      <c r="AO8117">
        <v>16</v>
      </c>
      <c r="AP8117" t="s">
        <v>12424</v>
      </c>
      <c r="AQ8117" t="s">
        <v>11408</v>
      </c>
      <c r="AR8117">
        <v>4100</v>
      </c>
      <c r="AT8117">
        <v>2005</v>
      </c>
      <c r="AV8117" t="s">
        <v>16844</v>
      </c>
      <c r="AW8117">
        <v>116100</v>
      </c>
    </row>
    <row r="8118" spans="1:49" x14ac:dyDescent="0.25">
      <c r="A8118">
        <v>4100</v>
      </c>
      <c r="B8118">
        <v>30010</v>
      </c>
      <c r="C8118">
        <v>4003</v>
      </c>
      <c r="D8118">
        <v>410</v>
      </c>
      <c r="E8118" s="124" t="s">
        <v>363</v>
      </c>
      <c r="F8118" t="str">
        <f t="shared" si="144"/>
        <v>Erik SteuckINDUSTRIAL MOTION, INC.</v>
      </c>
      <c r="G8118" s="150" t="str">
        <f t="shared" si="145"/>
        <v>Erik Steuck</v>
      </c>
      <c r="H8118" s="149" t="s">
        <v>4606</v>
      </c>
      <c r="I8118">
        <v>40007340</v>
      </c>
      <c r="K8118" t="s">
        <v>16845</v>
      </c>
      <c r="L8118" t="s">
        <v>16703</v>
      </c>
      <c r="M8118" t="s">
        <v>13169</v>
      </c>
      <c r="N8118">
        <v>28115</v>
      </c>
      <c r="Q8118" t="s">
        <v>12415</v>
      </c>
      <c r="R8118" t="s">
        <v>12416</v>
      </c>
      <c r="S8118" t="s">
        <v>16846</v>
      </c>
      <c r="U8118" t="s">
        <v>12418</v>
      </c>
      <c r="W8118">
        <v>11</v>
      </c>
      <c r="X8118">
        <v>1</v>
      </c>
      <c r="Y8118" t="s">
        <v>12472</v>
      </c>
      <c r="Z8118" t="s">
        <v>12420</v>
      </c>
      <c r="AA8118" t="s">
        <v>12429</v>
      </c>
      <c r="AB8118" t="s">
        <v>12430</v>
      </c>
      <c r="AC8118">
        <v>2</v>
      </c>
      <c r="AD8118" s="123">
        <v>41760</v>
      </c>
      <c r="AE8118" t="s">
        <v>12431</v>
      </c>
      <c r="AG8118">
        <v>40007340</v>
      </c>
      <c r="AL8118" t="s">
        <v>12430</v>
      </c>
      <c r="AN8118">
        <v>3409707201</v>
      </c>
      <c r="AO8118">
        <v>16</v>
      </c>
      <c r="AP8118" t="s">
        <v>12424</v>
      </c>
      <c r="AQ8118" t="s">
        <v>11408</v>
      </c>
      <c r="AR8118">
        <v>4100</v>
      </c>
      <c r="AT8118">
        <v>0</v>
      </c>
      <c r="AV8118" t="s">
        <v>14279</v>
      </c>
      <c r="AW8118">
        <v>116100</v>
      </c>
    </row>
    <row r="8119" spans="1:49" x14ac:dyDescent="0.25">
      <c r="A8119">
        <v>4100</v>
      </c>
      <c r="B8119">
        <v>30010</v>
      </c>
      <c r="C8119">
        <v>4003</v>
      </c>
      <c r="D8119">
        <v>410</v>
      </c>
      <c r="E8119" s="124" t="s">
        <v>363</v>
      </c>
      <c r="F8119" t="str">
        <f t="shared" si="144"/>
        <v>Erik SteuckINDUSTRIAL PRODUCTS CONVEYORS &amp; DRI</v>
      </c>
      <c r="G8119" s="150" t="str">
        <f t="shared" si="145"/>
        <v>Erik Steuck</v>
      </c>
      <c r="H8119" s="149" t="s">
        <v>4609</v>
      </c>
      <c r="I8119">
        <v>40005274</v>
      </c>
      <c r="K8119" t="s">
        <v>16847</v>
      </c>
      <c r="L8119" t="s">
        <v>16848</v>
      </c>
      <c r="M8119" t="s">
        <v>13169</v>
      </c>
      <c r="N8119">
        <v>28137</v>
      </c>
      <c r="Q8119" t="s">
        <v>12415</v>
      </c>
      <c r="R8119" t="s">
        <v>12416</v>
      </c>
      <c r="S8119" t="s">
        <v>16849</v>
      </c>
      <c r="U8119" t="s">
        <v>12418</v>
      </c>
      <c r="W8119">
        <v>11</v>
      </c>
      <c r="X8119">
        <v>2</v>
      </c>
      <c r="Y8119" t="s">
        <v>12419</v>
      </c>
      <c r="Z8119" t="s">
        <v>12420</v>
      </c>
      <c r="AA8119" t="s">
        <v>12429</v>
      </c>
      <c r="AB8119" t="s">
        <v>12422</v>
      </c>
      <c r="AC8119">
        <v>2</v>
      </c>
      <c r="AD8119" s="123">
        <v>39392</v>
      </c>
      <c r="AE8119" t="s">
        <v>12538</v>
      </c>
      <c r="AG8119">
        <v>40005274</v>
      </c>
      <c r="AL8119" t="s">
        <v>12422</v>
      </c>
      <c r="AN8119">
        <v>3416727191</v>
      </c>
      <c r="AO8119">
        <v>16</v>
      </c>
      <c r="AP8119" t="s">
        <v>12424</v>
      </c>
      <c r="AQ8119" t="s">
        <v>11408</v>
      </c>
      <c r="AR8119">
        <v>4100</v>
      </c>
      <c r="AT8119">
        <v>0</v>
      </c>
      <c r="AV8119" t="s">
        <v>14279</v>
      </c>
      <c r="AW8119">
        <v>116100</v>
      </c>
    </row>
    <row r="8120" spans="1:49" x14ac:dyDescent="0.25">
      <c r="A8120">
        <v>4100</v>
      </c>
      <c r="B8120">
        <v>30010</v>
      </c>
      <c r="C8120">
        <v>4003</v>
      </c>
      <c r="D8120">
        <v>410</v>
      </c>
      <c r="E8120" s="124" t="s">
        <v>363</v>
      </c>
      <c r="F8120" t="str">
        <f t="shared" si="144"/>
        <v>Erik SteuckINDUSTRIAL SUPPLY SOLUTIONS</v>
      </c>
      <c r="G8120" s="150" t="str">
        <f t="shared" si="145"/>
        <v>Erik Steuck</v>
      </c>
      <c r="H8120" s="149" t="s">
        <v>4639</v>
      </c>
      <c r="I8120">
        <v>40007648</v>
      </c>
      <c r="L8120" t="s">
        <v>16850</v>
      </c>
      <c r="M8120" t="s">
        <v>16851</v>
      </c>
      <c r="O8120">
        <v>11209</v>
      </c>
      <c r="P8120">
        <v>25339</v>
      </c>
      <c r="Q8120" t="s">
        <v>12415</v>
      </c>
      <c r="R8120" t="s">
        <v>12416</v>
      </c>
      <c r="S8120" t="s">
        <v>16852</v>
      </c>
      <c r="U8120" t="s">
        <v>12418</v>
      </c>
      <c r="W8120">
        <v>11</v>
      </c>
      <c r="X8120">
        <v>2</v>
      </c>
      <c r="Y8120" t="s">
        <v>12419</v>
      </c>
      <c r="Z8120" t="s">
        <v>12420</v>
      </c>
      <c r="AA8120" t="s">
        <v>12429</v>
      </c>
      <c r="AB8120" t="s">
        <v>14028</v>
      </c>
      <c r="AC8120">
        <v>2</v>
      </c>
      <c r="AD8120" s="123">
        <v>42220</v>
      </c>
      <c r="AE8120" t="s">
        <v>12431</v>
      </c>
      <c r="AG8120">
        <v>40007648</v>
      </c>
      <c r="AL8120" t="s">
        <v>14028</v>
      </c>
      <c r="AN8120">
        <v>4903900701</v>
      </c>
      <c r="AO8120">
        <v>16</v>
      </c>
      <c r="AP8120" t="s">
        <v>12424</v>
      </c>
      <c r="AQ8120" t="s">
        <v>11408</v>
      </c>
      <c r="AR8120">
        <v>4100</v>
      </c>
      <c r="AT8120">
        <v>0</v>
      </c>
      <c r="AV8120" t="s">
        <v>14279</v>
      </c>
      <c r="AW8120">
        <v>116100</v>
      </c>
    </row>
    <row r="8121" spans="1:49" x14ac:dyDescent="0.25">
      <c r="A8121">
        <v>4100</v>
      </c>
      <c r="B8121">
        <v>30010</v>
      </c>
      <c r="C8121">
        <v>4003</v>
      </c>
      <c r="D8121">
        <v>410</v>
      </c>
      <c r="E8121" s="124" t="s">
        <v>363</v>
      </c>
      <c r="F8121" t="str">
        <f t="shared" si="144"/>
        <v>Erik SteuckINTERROLL WILMINGTON</v>
      </c>
      <c r="G8121" s="150" t="str">
        <f t="shared" si="145"/>
        <v>Erik Steuck</v>
      </c>
      <c r="H8121" s="149" t="s">
        <v>4747</v>
      </c>
      <c r="I8121">
        <v>40007337</v>
      </c>
      <c r="K8121" t="s">
        <v>16853</v>
      </c>
      <c r="L8121" t="s">
        <v>16765</v>
      </c>
      <c r="M8121" t="s">
        <v>13169</v>
      </c>
      <c r="N8121">
        <v>28405</v>
      </c>
      <c r="Q8121" t="s">
        <v>12415</v>
      </c>
      <c r="R8121" t="s">
        <v>12416</v>
      </c>
      <c r="S8121" t="s">
        <v>16854</v>
      </c>
      <c r="U8121" t="s">
        <v>12418</v>
      </c>
      <c r="V8121">
        <v>95</v>
      </c>
      <c r="W8121">
        <v>11</v>
      </c>
      <c r="X8121">
        <v>0</v>
      </c>
      <c r="Y8121" t="s">
        <v>12419</v>
      </c>
      <c r="Z8121" t="s">
        <v>12420</v>
      </c>
      <c r="AA8121" t="s">
        <v>12429</v>
      </c>
      <c r="AB8121" t="s">
        <v>16855</v>
      </c>
      <c r="AC8121">
        <v>2</v>
      </c>
      <c r="AD8121" s="123">
        <v>41758</v>
      </c>
      <c r="AE8121" t="s">
        <v>12431</v>
      </c>
      <c r="AG8121">
        <v>40007337</v>
      </c>
      <c r="AL8121" t="s">
        <v>16855</v>
      </c>
      <c r="AN8121">
        <v>3412912301</v>
      </c>
      <c r="AO8121">
        <v>16</v>
      </c>
      <c r="AP8121" t="s">
        <v>12424</v>
      </c>
      <c r="AQ8121" t="s">
        <v>11408</v>
      </c>
      <c r="AR8121">
        <v>4100</v>
      </c>
      <c r="AT8121">
        <v>0</v>
      </c>
      <c r="AV8121" t="s">
        <v>16856</v>
      </c>
      <c r="AW8121">
        <v>116100</v>
      </c>
    </row>
    <row r="8122" spans="1:49" x14ac:dyDescent="0.25">
      <c r="A8122">
        <v>4100</v>
      </c>
      <c r="B8122">
        <v>30010</v>
      </c>
      <c r="C8122">
        <v>4003</v>
      </c>
      <c r="D8122">
        <v>410</v>
      </c>
      <c r="E8122" s="124" t="s">
        <v>363</v>
      </c>
      <c r="F8122" t="str">
        <f t="shared" si="144"/>
        <v>Erik SteuckINT'L INVENTORY MGMT</v>
      </c>
      <c r="G8122" s="150" t="str">
        <f t="shared" si="145"/>
        <v>Erik Steuck</v>
      </c>
      <c r="H8122" s="149" t="s">
        <v>4764</v>
      </c>
      <c r="I8122">
        <v>40000484</v>
      </c>
      <c r="K8122" t="s">
        <v>16857</v>
      </c>
      <c r="L8122" t="s">
        <v>16858</v>
      </c>
      <c r="M8122" t="s">
        <v>13169</v>
      </c>
      <c r="N8122" t="s">
        <v>16859</v>
      </c>
      <c r="Q8122" t="s">
        <v>12415</v>
      </c>
      <c r="R8122" t="s">
        <v>12416</v>
      </c>
      <c r="S8122" t="s">
        <v>16860</v>
      </c>
      <c r="U8122" t="s">
        <v>12418</v>
      </c>
      <c r="W8122">
        <v>11</v>
      </c>
      <c r="X8122">
        <v>1</v>
      </c>
      <c r="Y8122" t="s">
        <v>12419</v>
      </c>
      <c r="Z8122" t="s">
        <v>12420</v>
      </c>
      <c r="AA8122" t="s">
        <v>12421</v>
      </c>
      <c r="AB8122" t="s">
        <v>12422</v>
      </c>
      <c r="AC8122">
        <v>2</v>
      </c>
      <c r="AD8122" s="123">
        <v>39111</v>
      </c>
      <c r="AE8122" t="s">
        <v>12423</v>
      </c>
      <c r="AG8122">
        <v>40000484</v>
      </c>
      <c r="AL8122" t="s">
        <v>12422</v>
      </c>
      <c r="AN8122">
        <v>3400120131</v>
      </c>
      <c r="AO8122">
        <v>16</v>
      </c>
      <c r="AP8122" t="s">
        <v>12424</v>
      </c>
      <c r="AQ8122" t="s">
        <v>11408</v>
      </c>
      <c r="AR8122">
        <v>4100</v>
      </c>
      <c r="AT8122">
        <v>0</v>
      </c>
      <c r="AV8122" t="s">
        <v>16861</v>
      </c>
      <c r="AW8122">
        <v>116100</v>
      </c>
    </row>
    <row r="8123" spans="1:49" x14ac:dyDescent="0.25">
      <c r="A8123">
        <v>4100</v>
      </c>
      <c r="B8123">
        <v>30010</v>
      </c>
      <c r="C8123">
        <v>4003</v>
      </c>
      <c r="D8123">
        <v>410</v>
      </c>
      <c r="E8123" s="124" t="s">
        <v>363</v>
      </c>
      <c r="F8123" t="str">
        <f t="shared" si="144"/>
        <v>Erik SteuckJBT AEROTECH - GREENSBORO</v>
      </c>
      <c r="G8123" s="150" t="str">
        <f t="shared" si="145"/>
        <v>Erik Steuck</v>
      </c>
      <c r="H8123" s="149" t="s">
        <v>4886</v>
      </c>
      <c r="I8123">
        <v>40006397</v>
      </c>
      <c r="K8123" t="s">
        <v>16862</v>
      </c>
      <c r="L8123" t="s">
        <v>16712</v>
      </c>
      <c r="M8123" t="s">
        <v>13169</v>
      </c>
      <c r="N8123">
        <v>27410</v>
      </c>
      <c r="Q8123" t="s">
        <v>12415</v>
      </c>
      <c r="R8123" t="s">
        <v>12416</v>
      </c>
      <c r="S8123" t="s">
        <v>16863</v>
      </c>
      <c r="U8123" t="s">
        <v>12418</v>
      </c>
      <c r="W8123">
        <v>11</v>
      </c>
      <c r="X8123">
        <v>1</v>
      </c>
      <c r="Y8123" t="s">
        <v>12419</v>
      </c>
      <c r="Z8123" t="s">
        <v>12420</v>
      </c>
      <c r="AA8123" t="s">
        <v>12429</v>
      </c>
      <c r="AB8123" t="s">
        <v>12473</v>
      </c>
      <c r="AC8123">
        <v>2</v>
      </c>
      <c r="AD8123" s="123">
        <v>40464</v>
      </c>
      <c r="AE8123" t="s">
        <v>12431</v>
      </c>
      <c r="AG8123">
        <v>40006397</v>
      </c>
      <c r="AL8123" t="s">
        <v>12473</v>
      </c>
      <c r="AN8123">
        <v>3408104701</v>
      </c>
      <c r="AO8123">
        <v>16</v>
      </c>
      <c r="AP8123" t="s">
        <v>12424</v>
      </c>
      <c r="AQ8123" t="s">
        <v>11408</v>
      </c>
      <c r="AR8123">
        <v>4100</v>
      </c>
      <c r="AT8123">
        <v>0</v>
      </c>
      <c r="AV8123" t="s">
        <v>16864</v>
      </c>
      <c r="AW8123">
        <v>116100</v>
      </c>
    </row>
    <row r="8124" spans="1:49" x14ac:dyDescent="0.25">
      <c r="A8124">
        <v>4100</v>
      </c>
      <c r="B8124">
        <v>30010</v>
      </c>
      <c r="C8124">
        <v>4003</v>
      </c>
      <c r="D8124">
        <v>410</v>
      </c>
      <c r="E8124" s="124" t="s">
        <v>363</v>
      </c>
      <c r="F8124" t="str">
        <f t="shared" si="144"/>
        <v>Erik SteuckJBT AEROTECH - MORRISVILLE</v>
      </c>
      <c r="G8124" s="150" t="str">
        <f t="shared" si="145"/>
        <v>Erik Steuck</v>
      </c>
      <c r="H8124" s="149" t="s">
        <v>4887</v>
      </c>
      <c r="I8124">
        <v>40005578</v>
      </c>
      <c r="L8124" t="s">
        <v>16750</v>
      </c>
      <c r="M8124" t="s">
        <v>13169</v>
      </c>
      <c r="O8124">
        <v>710</v>
      </c>
      <c r="P8124">
        <v>27560</v>
      </c>
      <c r="Q8124" t="s">
        <v>12415</v>
      </c>
      <c r="R8124" t="s">
        <v>12416</v>
      </c>
      <c r="S8124" t="s">
        <v>16865</v>
      </c>
      <c r="U8124" t="s">
        <v>12418</v>
      </c>
      <c r="W8124">
        <v>11</v>
      </c>
      <c r="X8124">
        <v>1</v>
      </c>
      <c r="Y8124" t="s">
        <v>12419</v>
      </c>
      <c r="Z8124" t="s">
        <v>12420</v>
      </c>
      <c r="AA8124" t="s">
        <v>12429</v>
      </c>
      <c r="AB8124" t="s">
        <v>12473</v>
      </c>
      <c r="AC8124">
        <v>2</v>
      </c>
      <c r="AD8124" s="123">
        <v>39723</v>
      </c>
      <c r="AE8124" t="s">
        <v>12538</v>
      </c>
      <c r="AG8124">
        <v>40005578</v>
      </c>
      <c r="AL8124" t="s">
        <v>12473</v>
      </c>
      <c r="AN8124">
        <v>3406327681</v>
      </c>
      <c r="AO8124">
        <v>16</v>
      </c>
      <c r="AP8124" t="s">
        <v>12424</v>
      </c>
      <c r="AQ8124" t="s">
        <v>11408</v>
      </c>
      <c r="AR8124">
        <v>4100</v>
      </c>
      <c r="AT8124">
        <v>0</v>
      </c>
      <c r="AV8124" t="s">
        <v>16864</v>
      </c>
      <c r="AW8124">
        <v>116100</v>
      </c>
    </row>
    <row r="8125" spans="1:49" x14ac:dyDescent="0.25">
      <c r="A8125">
        <v>4100</v>
      </c>
      <c r="B8125">
        <v>30010</v>
      </c>
      <c r="C8125">
        <v>4003</v>
      </c>
      <c r="D8125">
        <v>410</v>
      </c>
      <c r="E8125" s="124" t="s">
        <v>363</v>
      </c>
      <c r="F8125" t="str">
        <f t="shared" si="144"/>
        <v>Erik SteuckKEIHIN NORTH AMERICA INC</v>
      </c>
      <c r="G8125" s="150" t="str">
        <f t="shared" si="145"/>
        <v>Erik Steuck</v>
      </c>
      <c r="H8125" s="149" t="s">
        <v>5150</v>
      </c>
      <c r="I8125">
        <v>40006591</v>
      </c>
      <c r="J8125" t="s">
        <v>16866</v>
      </c>
      <c r="K8125" t="s">
        <v>16867</v>
      </c>
      <c r="L8125" t="s">
        <v>16868</v>
      </c>
      <c r="M8125" t="s">
        <v>13169</v>
      </c>
      <c r="N8125">
        <v>27886</v>
      </c>
      <c r="Q8125" t="s">
        <v>12415</v>
      </c>
      <c r="R8125" t="s">
        <v>12416</v>
      </c>
      <c r="S8125" t="s">
        <v>16869</v>
      </c>
      <c r="U8125" t="s">
        <v>12418</v>
      </c>
      <c r="W8125">
        <v>11</v>
      </c>
      <c r="X8125">
        <v>0</v>
      </c>
      <c r="Y8125" t="s">
        <v>12419</v>
      </c>
      <c r="Z8125" t="s">
        <v>12420</v>
      </c>
      <c r="AA8125" t="s">
        <v>12429</v>
      </c>
      <c r="AB8125" t="s">
        <v>12422</v>
      </c>
      <c r="AC8125">
        <v>2</v>
      </c>
      <c r="AD8125" s="123">
        <v>40715</v>
      </c>
      <c r="AE8125" t="s">
        <v>12431</v>
      </c>
      <c r="AG8125">
        <v>40006591</v>
      </c>
      <c r="AL8125" t="s">
        <v>12422</v>
      </c>
      <c r="AN8125">
        <v>3406511301</v>
      </c>
      <c r="AO8125">
        <v>16</v>
      </c>
      <c r="AP8125" t="s">
        <v>12424</v>
      </c>
      <c r="AQ8125" t="s">
        <v>11408</v>
      </c>
      <c r="AR8125">
        <v>4100</v>
      </c>
      <c r="AT8125">
        <v>0</v>
      </c>
      <c r="AV8125" t="s">
        <v>16870</v>
      </c>
      <c r="AW8125">
        <v>116100</v>
      </c>
    </row>
    <row r="8126" spans="1:49" x14ac:dyDescent="0.25">
      <c r="A8126">
        <v>4100</v>
      </c>
      <c r="B8126">
        <v>30010</v>
      </c>
      <c r="C8126">
        <v>4003</v>
      </c>
      <c r="D8126">
        <v>410</v>
      </c>
      <c r="E8126" s="124" t="s">
        <v>363</v>
      </c>
      <c r="F8126" t="str">
        <f t="shared" si="144"/>
        <v>Erik SteuckKELLOGG SNACKS-CARY</v>
      </c>
      <c r="G8126" s="150" t="str">
        <f t="shared" si="145"/>
        <v>Erik Steuck</v>
      </c>
      <c r="H8126" s="149" t="s">
        <v>5169</v>
      </c>
      <c r="I8126">
        <v>40000010</v>
      </c>
      <c r="J8126" t="s">
        <v>16271</v>
      </c>
      <c r="L8126" t="s">
        <v>14326</v>
      </c>
      <c r="M8126" t="s">
        <v>12684</v>
      </c>
      <c r="N8126" t="s">
        <v>14327</v>
      </c>
      <c r="O8126">
        <v>1988</v>
      </c>
      <c r="Q8126" t="s">
        <v>12415</v>
      </c>
      <c r="R8126" t="s">
        <v>12416</v>
      </c>
      <c r="S8126" t="s">
        <v>16871</v>
      </c>
      <c r="U8126" t="s">
        <v>12418</v>
      </c>
      <c r="V8126">
        <v>213</v>
      </c>
      <c r="W8126">
        <v>11</v>
      </c>
      <c r="X8126">
        <v>1</v>
      </c>
      <c r="Y8126" t="s">
        <v>12419</v>
      </c>
      <c r="Z8126" t="s">
        <v>12420</v>
      </c>
      <c r="AA8126" t="s">
        <v>12421</v>
      </c>
      <c r="AB8126" t="s">
        <v>14329</v>
      </c>
      <c r="AC8126">
        <v>2</v>
      </c>
      <c r="AD8126" s="123">
        <v>39111</v>
      </c>
      <c r="AE8126" t="s">
        <v>12423</v>
      </c>
      <c r="AG8126">
        <v>40000010</v>
      </c>
      <c r="AL8126" t="s">
        <v>14329</v>
      </c>
      <c r="AN8126">
        <v>2302501101</v>
      </c>
      <c r="AO8126">
        <v>16</v>
      </c>
      <c r="AP8126" t="s">
        <v>12424</v>
      </c>
      <c r="AQ8126" t="s">
        <v>11408</v>
      </c>
      <c r="AR8126">
        <v>4100</v>
      </c>
      <c r="AT8126">
        <v>2005</v>
      </c>
      <c r="AV8126" t="s">
        <v>14330</v>
      </c>
      <c r="AW8126">
        <v>116100</v>
      </c>
    </row>
    <row r="8127" spans="1:49" x14ac:dyDescent="0.25">
      <c r="A8127">
        <v>4100</v>
      </c>
      <c r="B8127">
        <v>30010</v>
      </c>
      <c r="C8127">
        <v>4003</v>
      </c>
      <c r="D8127">
        <v>410</v>
      </c>
      <c r="E8127" s="124" t="s">
        <v>363</v>
      </c>
      <c r="F8127" t="str">
        <f t="shared" si="144"/>
        <v>Erik SteuckK-FLEX USA LLC</v>
      </c>
      <c r="G8127" s="150" t="str">
        <f t="shared" si="145"/>
        <v>Erik Steuck</v>
      </c>
      <c r="H8127" s="149" t="s">
        <v>5205</v>
      </c>
      <c r="I8127">
        <v>40006529</v>
      </c>
      <c r="K8127" t="s">
        <v>16872</v>
      </c>
      <c r="L8127" t="s">
        <v>16873</v>
      </c>
      <c r="M8127" t="s">
        <v>13169</v>
      </c>
      <c r="N8127">
        <v>27596</v>
      </c>
      <c r="Q8127" t="s">
        <v>12415</v>
      </c>
      <c r="R8127" t="s">
        <v>12416</v>
      </c>
      <c r="S8127" t="s">
        <v>16874</v>
      </c>
      <c r="U8127" t="s">
        <v>12418</v>
      </c>
      <c r="W8127">
        <v>11</v>
      </c>
      <c r="X8127">
        <v>1</v>
      </c>
      <c r="Y8127" t="s">
        <v>12472</v>
      </c>
      <c r="Z8127" t="s">
        <v>12420</v>
      </c>
      <c r="AA8127" t="s">
        <v>12429</v>
      </c>
      <c r="AB8127" t="s">
        <v>12422</v>
      </c>
      <c r="AC8127">
        <v>2</v>
      </c>
      <c r="AD8127" s="123">
        <v>40638</v>
      </c>
      <c r="AE8127" t="s">
        <v>12431</v>
      </c>
      <c r="AG8127">
        <v>40006529</v>
      </c>
      <c r="AL8127" t="s">
        <v>12422</v>
      </c>
      <c r="AN8127">
        <v>3406920081</v>
      </c>
      <c r="AO8127">
        <v>16</v>
      </c>
      <c r="AP8127" t="s">
        <v>12424</v>
      </c>
      <c r="AQ8127" t="s">
        <v>11408</v>
      </c>
      <c r="AR8127">
        <v>4100</v>
      </c>
      <c r="AT8127">
        <v>0</v>
      </c>
      <c r="AV8127" t="s">
        <v>16875</v>
      </c>
      <c r="AW8127">
        <v>116100</v>
      </c>
    </row>
    <row r="8128" spans="1:49" x14ac:dyDescent="0.25">
      <c r="A8128">
        <v>4100</v>
      </c>
      <c r="B8128">
        <v>30010</v>
      </c>
      <c r="C8128">
        <v>4003</v>
      </c>
      <c r="D8128">
        <v>410</v>
      </c>
      <c r="E8128" s="124" t="s">
        <v>363</v>
      </c>
      <c r="F8128" t="str">
        <f t="shared" si="144"/>
        <v>Erik SteuckKINSER CORP DBA CAROLINA FABRICATOR</v>
      </c>
      <c r="G8128" s="150" t="str">
        <f t="shared" si="145"/>
        <v>Erik Steuck</v>
      </c>
      <c r="H8128" s="149" t="s">
        <v>5237</v>
      </c>
      <c r="I8128">
        <v>40007277</v>
      </c>
      <c r="K8128" t="s">
        <v>16876</v>
      </c>
      <c r="L8128" t="s">
        <v>16646</v>
      </c>
      <c r="M8128" t="s">
        <v>13169</v>
      </c>
      <c r="N8128">
        <v>27617</v>
      </c>
      <c r="Q8128" t="s">
        <v>12415</v>
      </c>
      <c r="R8128" t="s">
        <v>12416</v>
      </c>
      <c r="S8128" t="s">
        <v>16877</v>
      </c>
      <c r="U8128" t="s">
        <v>12418</v>
      </c>
      <c r="W8128">
        <v>11</v>
      </c>
      <c r="X8128">
        <v>2</v>
      </c>
      <c r="Y8128" t="s">
        <v>12472</v>
      </c>
      <c r="Z8128" t="s">
        <v>14482</v>
      </c>
      <c r="AA8128" t="s">
        <v>15574</v>
      </c>
      <c r="AB8128" t="s">
        <v>12422</v>
      </c>
      <c r="AC8128">
        <v>2</v>
      </c>
      <c r="AD8128" s="123">
        <v>41687</v>
      </c>
      <c r="AE8128" t="s">
        <v>12431</v>
      </c>
      <c r="AG8128">
        <v>40007277</v>
      </c>
      <c r="AL8128" t="s">
        <v>12422</v>
      </c>
      <c r="AN8128">
        <v>3418308701</v>
      </c>
      <c r="AO8128">
        <v>16</v>
      </c>
      <c r="AP8128" t="s">
        <v>12424</v>
      </c>
      <c r="AQ8128" t="s">
        <v>11408</v>
      </c>
      <c r="AR8128">
        <v>4100</v>
      </c>
      <c r="AT8128">
        <v>0</v>
      </c>
      <c r="AV8128" t="s">
        <v>16878</v>
      </c>
      <c r="AW8128">
        <v>116100</v>
      </c>
    </row>
    <row r="8129" spans="1:49" x14ac:dyDescent="0.25">
      <c r="A8129">
        <v>4100</v>
      </c>
      <c r="B8129">
        <v>30010</v>
      </c>
      <c r="C8129">
        <v>4003</v>
      </c>
      <c r="D8129">
        <v>416</v>
      </c>
      <c r="E8129" s="124" t="s">
        <v>363</v>
      </c>
      <c r="F8129" t="str">
        <f t="shared" si="144"/>
        <v>Erik SteuckKOENIG TECHNOLOGY INC.</v>
      </c>
      <c r="G8129" s="150" t="str">
        <f t="shared" si="145"/>
        <v>Erik Steuck</v>
      </c>
      <c r="H8129" s="149" t="s">
        <v>5285</v>
      </c>
      <c r="I8129">
        <v>40008861</v>
      </c>
      <c r="K8129" t="s">
        <v>16879</v>
      </c>
      <c r="L8129" t="s">
        <v>15365</v>
      </c>
      <c r="M8129" t="s">
        <v>16547</v>
      </c>
      <c r="N8129">
        <v>23005</v>
      </c>
      <c r="Q8129" t="s">
        <v>12415</v>
      </c>
      <c r="R8129" t="s">
        <v>12416</v>
      </c>
      <c r="S8129" t="s">
        <v>16880</v>
      </c>
      <c r="U8129" t="s">
        <v>12418</v>
      </c>
      <c r="W8129">
        <v>11</v>
      </c>
      <c r="X8129">
        <v>0</v>
      </c>
      <c r="Y8129" t="s">
        <v>12419</v>
      </c>
      <c r="Z8129" t="s">
        <v>12420</v>
      </c>
      <c r="AA8129" t="s">
        <v>12485</v>
      </c>
      <c r="AB8129" t="s">
        <v>12478</v>
      </c>
      <c r="AC8129">
        <v>2</v>
      </c>
      <c r="AD8129" s="123">
        <v>43956</v>
      </c>
      <c r="AE8129" t="s">
        <v>12486</v>
      </c>
      <c r="AG8129">
        <v>40008861</v>
      </c>
      <c r="AL8129" t="s">
        <v>12478</v>
      </c>
      <c r="AN8129">
        <v>4708500501</v>
      </c>
      <c r="AO8129">
        <v>16</v>
      </c>
      <c r="AP8129" t="s">
        <v>12424</v>
      </c>
      <c r="AQ8129" t="s">
        <v>11408</v>
      </c>
      <c r="AR8129">
        <v>4100</v>
      </c>
      <c r="AT8129">
        <v>0</v>
      </c>
      <c r="AV8129" t="s">
        <v>16881</v>
      </c>
      <c r="AW8129">
        <v>116100</v>
      </c>
    </row>
    <row r="8130" spans="1:49" x14ac:dyDescent="0.25">
      <c r="A8130">
        <v>4100</v>
      </c>
      <c r="B8130">
        <v>30010</v>
      </c>
      <c r="C8130">
        <v>4003</v>
      </c>
      <c r="D8130">
        <v>410</v>
      </c>
      <c r="E8130" s="124" t="s">
        <v>363</v>
      </c>
      <c r="F8130" t="str">
        <f t="shared" si="144"/>
        <v>Erik SteuckLIGGETT GROUP LLC</v>
      </c>
      <c r="G8130" s="150" t="str">
        <f t="shared" si="145"/>
        <v>Erik Steuck</v>
      </c>
      <c r="H8130" s="149" t="s">
        <v>5536</v>
      </c>
      <c r="I8130">
        <v>40007270</v>
      </c>
      <c r="K8130" t="s">
        <v>16882</v>
      </c>
      <c r="L8130" t="s">
        <v>16883</v>
      </c>
      <c r="M8130" t="s">
        <v>13169</v>
      </c>
      <c r="N8130">
        <v>27302</v>
      </c>
      <c r="Q8130" t="s">
        <v>12415</v>
      </c>
      <c r="R8130" t="s">
        <v>12416</v>
      </c>
      <c r="S8130" t="s">
        <v>16884</v>
      </c>
      <c r="U8130" t="s">
        <v>12418</v>
      </c>
      <c r="W8130">
        <v>11</v>
      </c>
      <c r="X8130">
        <v>1</v>
      </c>
      <c r="Y8130" t="s">
        <v>12472</v>
      </c>
      <c r="Z8130" t="s">
        <v>12420</v>
      </c>
      <c r="AA8130" t="s">
        <v>12429</v>
      </c>
      <c r="AB8130" t="s">
        <v>12422</v>
      </c>
      <c r="AC8130">
        <v>2</v>
      </c>
      <c r="AD8130" s="123">
        <v>41674</v>
      </c>
      <c r="AE8130" t="s">
        <v>12431</v>
      </c>
      <c r="AG8130">
        <v>40007270</v>
      </c>
      <c r="AL8130" t="s">
        <v>12422</v>
      </c>
      <c r="AN8130">
        <v>3400120161</v>
      </c>
      <c r="AO8130">
        <v>16</v>
      </c>
      <c r="AP8130" t="s">
        <v>12424</v>
      </c>
      <c r="AQ8130" t="s">
        <v>11408</v>
      </c>
      <c r="AR8130">
        <v>4100</v>
      </c>
      <c r="AT8130">
        <v>0</v>
      </c>
      <c r="AV8130" t="s">
        <v>16885</v>
      </c>
      <c r="AW8130">
        <v>116100</v>
      </c>
    </row>
    <row r="8131" spans="1:49" x14ac:dyDescent="0.25">
      <c r="A8131">
        <v>4100</v>
      </c>
      <c r="B8131">
        <v>30010</v>
      </c>
      <c r="C8131">
        <v>4003</v>
      </c>
      <c r="D8131">
        <v>410</v>
      </c>
      <c r="E8131" s="124" t="s">
        <v>363</v>
      </c>
      <c r="F8131" t="str">
        <f t="shared" ref="F8131:F8194" si="146">CONCATENATE(G8131, H8131)</f>
        <v>Erik SteuckLINGL INSTALLATION &amp; SERVICE CO.</v>
      </c>
      <c r="G8131" s="150" t="str">
        <f t="shared" si="145"/>
        <v>Erik Steuck</v>
      </c>
      <c r="H8131" s="149" t="s">
        <v>5553</v>
      </c>
      <c r="I8131">
        <v>40002356</v>
      </c>
      <c r="K8131" t="s">
        <v>16886</v>
      </c>
      <c r="L8131" t="s">
        <v>16887</v>
      </c>
      <c r="M8131" t="s">
        <v>13169</v>
      </c>
      <c r="N8131" t="s">
        <v>16888</v>
      </c>
      <c r="Q8131" t="s">
        <v>12415</v>
      </c>
      <c r="R8131" t="s">
        <v>12416</v>
      </c>
      <c r="S8131" t="s">
        <v>16889</v>
      </c>
      <c r="U8131" t="s">
        <v>12418</v>
      </c>
      <c r="W8131">
        <v>11</v>
      </c>
      <c r="X8131">
        <v>2</v>
      </c>
      <c r="Y8131" t="s">
        <v>12419</v>
      </c>
      <c r="Z8131" t="s">
        <v>12420</v>
      </c>
      <c r="AA8131" t="s">
        <v>12421</v>
      </c>
      <c r="AB8131" t="s">
        <v>12422</v>
      </c>
      <c r="AC8131">
        <v>2</v>
      </c>
      <c r="AD8131" s="123">
        <v>39111</v>
      </c>
      <c r="AE8131" t="s">
        <v>12423</v>
      </c>
      <c r="AG8131">
        <v>40002356</v>
      </c>
      <c r="AL8131" t="s">
        <v>12422</v>
      </c>
      <c r="AN8131">
        <v>3408105701</v>
      </c>
      <c r="AO8131">
        <v>16</v>
      </c>
      <c r="AP8131" t="s">
        <v>12424</v>
      </c>
      <c r="AQ8131" t="s">
        <v>11408</v>
      </c>
      <c r="AR8131">
        <v>4100</v>
      </c>
      <c r="AT8131">
        <v>2005</v>
      </c>
      <c r="AV8131" t="s">
        <v>16890</v>
      </c>
      <c r="AW8131">
        <v>116100</v>
      </c>
    </row>
    <row r="8132" spans="1:49" x14ac:dyDescent="0.25">
      <c r="A8132">
        <v>4100</v>
      </c>
      <c r="B8132">
        <v>30010</v>
      </c>
      <c r="C8132">
        <v>4003</v>
      </c>
      <c r="D8132">
        <v>416</v>
      </c>
      <c r="E8132" s="124" t="s">
        <v>363</v>
      </c>
      <c r="F8132" t="str">
        <f t="shared" si="146"/>
        <v>Erik SteuckMANCHESTER INDUSTRIES, INC.</v>
      </c>
      <c r="G8132" s="150" t="str">
        <f t="shared" si="145"/>
        <v>Erik Steuck</v>
      </c>
      <c r="H8132" s="149" t="s">
        <v>5706</v>
      </c>
      <c r="I8132">
        <v>40002654</v>
      </c>
      <c r="K8132" t="s">
        <v>16891</v>
      </c>
      <c r="L8132" t="s">
        <v>14785</v>
      </c>
      <c r="M8132" t="s">
        <v>16547</v>
      </c>
      <c r="N8132">
        <v>23231</v>
      </c>
      <c r="Q8132" t="s">
        <v>12415</v>
      </c>
      <c r="R8132" t="s">
        <v>12416</v>
      </c>
      <c r="S8132" t="s">
        <v>16892</v>
      </c>
      <c r="U8132" t="s">
        <v>12418</v>
      </c>
      <c r="W8132">
        <v>11</v>
      </c>
      <c r="X8132">
        <v>1</v>
      </c>
      <c r="Y8132" t="s">
        <v>12419</v>
      </c>
      <c r="Z8132" t="s">
        <v>12420</v>
      </c>
      <c r="AA8132" t="s">
        <v>12421</v>
      </c>
      <c r="AB8132" t="s">
        <v>12757</v>
      </c>
      <c r="AC8132">
        <v>2</v>
      </c>
      <c r="AD8132" s="123">
        <v>39111</v>
      </c>
      <c r="AE8132" t="s">
        <v>12423</v>
      </c>
      <c r="AG8132">
        <v>40002654</v>
      </c>
      <c r="AL8132" t="s">
        <v>12757</v>
      </c>
      <c r="AN8132">
        <v>4776005501</v>
      </c>
      <c r="AO8132">
        <v>16</v>
      </c>
      <c r="AP8132" t="s">
        <v>12424</v>
      </c>
      <c r="AQ8132" t="s">
        <v>11408</v>
      </c>
      <c r="AR8132">
        <v>4100</v>
      </c>
      <c r="AT8132">
        <v>2005</v>
      </c>
      <c r="AV8132" t="s">
        <v>16893</v>
      </c>
      <c r="AW8132">
        <v>116100</v>
      </c>
    </row>
    <row r="8133" spans="1:49" x14ac:dyDescent="0.25">
      <c r="A8133">
        <v>4100</v>
      </c>
      <c r="B8133">
        <v>30010</v>
      </c>
      <c r="C8133">
        <v>4003</v>
      </c>
      <c r="D8133">
        <v>410</v>
      </c>
      <c r="E8133" s="124" t="s">
        <v>363</v>
      </c>
      <c r="F8133" t="str">
        <f t="shared" si="146"/>
        <v>Erik SteuckMANUFACTURING SYSTEMS &amp; EQUIP CO</v>
      </c>
      <c r="G8133" s="150" t="str">
        <f t="shared" si="145"/>
        <v>Erik Steuck</v>
      </c>
      <c r="H8133" s="149" t="s">
        <v>5721</v>
      </c>
      <c r="I8133">
        <v>40000286</v>
      </c>
      <c r="K8133" t="s">
        <v>16894</v>
      </c>
      <c r="L8133" t="s">
        <v>15931</v>
      </c>
      <c r="M8133" t="s">
        <v>13169</v>
      </c>
      <c r="N8133" t="s">
        <v>16895</v>
      </c>
      <c r="Q8133" t="s">
        <v>12415</v>
      </c>
      <c r="R8133" t="s">
        <v>12416</v>
      </c>
      <c r="S8133" t="s">
        <v>16896</v>
      </c>
      <c r="U8133" t="s">
        <v>12418</v>
      </c>
      <c r="W8133">
        <v>11</v>
      </c>
      <c r="X8133">
        <v>1</v>
      </c>
      <c r="Y8133" t="s">
        <v>12419</v>
      </c>
      <c r="Z8133" t="s">
        <v>12420</v>
      </c>
      <c r="AA8133" t="s">
        <v>12421</v>
      </c>
      <c r="AB8133" t="s">
        <v>12422</v>
      </c>
      <c r="AC8133">
        <v>2</v>
      </c>
      <c r="AD8133" s="123">
        <v>39111</v>
      </c>
      <c r="AE8133" t="s">
        <v>12423</v>
      </c>
      <c r="AG8133">
        <v>40000286</v>
      </c>
      <c r="AL8133" t="s">
        <v>12422</v>
      </c>
      <c r="AN8133">
        <v>3417907101</v>
      </c>
      <c r="AO8133">
        <v>16</v>
      </c>
      <c r="AP8133" t="s">
        <v>12424</v>
      </c>
      <c r="AQ8133" t="s">
        <v>11408</v>
      </c>
      <c r="AR8133">
        <v>4100</v>
      </c>
      <c r="AT8133">
        <v>0</v>
      </c>
      <c r="AV8133" t="s">
        <v>16897</v>
      </c>
      <c r="AW8133">
        <v>116100</v>
      </c>
    </row>
    <row r="8134" spans="1:49" x14ac:dyDescent="0.25">
      <c r="A8134">
        <v>4100</v>
      </c>
      <c r="B8134">
        <v>30010</v>
      </c>
      <c r="C8134">
        <v>4003</v>
      </c>
      <c r="D8134">
        <v>410</v>
      </c>
      <c r="E8134" s="124" t="s">
        <v>363</v>
      </c>
      <c r="F8134" t="str">
        <f t="shared" si="146"/>
        <v>Erik SteuckMATTCO - ERIK STEUCK</v>
      </c>
      <c r="G8134" s="150" t="str">
        <f t="shared" si="145"/>
        <v>Erik Steuck</v>
      </c>
      <c r="H8134" s="149" t="s">
        <v>5823</v>
      </c>
      <c r="I8134">
        <v>40008131</v>
      </c>
      <c r="K8134" t="s">
        <v>14377</v>
      </c>
      <c r="L8134" t="s">
        <v>12881</v>
      </c>
      <c r="M8134" t="s">
        <v>13169</v>
      </c>
      <c r="N8134">
        <v>28037</v>
      </c>
      <c r="Q8134" t="s">
        <v>12415</v>
      </c>
      <c r="R8134" t="s">
        <v>12416</v>
      </c>
      <c r="S8134" t="s">
        <v>14378</v>
      </c>
      <c r="U8134" t="s">
        <v>12418</v>
      </c>
      <c r="V8134">
        <v>281</v>
      </c>
      <c r="W8134">
        <v>11</v>
      </c>
      <c r="X8134">
        <v>2</v>
      </c>
      <c r="Y8134" t="s">
        <v>12419</v>
      </c>
      <c r="Z8134" t="s">
        <v>12420</v>
      </c>
      <c r="AA8134" t="s">
        <v>12429</v>
      </c>
      <c r="AB8134" t="s">
        <v>12422</v>
      </c>
      <c r="AC8134">
        <v>2</v>
      </c>
      <c r="AD8134" s="123">
        <v>42873</v>
      </c>
      <c r="AE8134" t="s">
        <v>12431</v>
      </c>
      <c r="AG8134">
        <v>40008131</v>
      </c>
      <c r="AL8134" t="s">
        <v>12422</v>
      </c>
      <c r="AN8134">
        <v>3410924731</v>
      </c>
      <c r="AO8134">
        <v>16</v>
      </c>
      <c r="AP8134" t="s">
        <v>12424</v>
      </c>
      <c r="AQ8134" t="s">
        <v>11408</v>
      </c>
      <c r="AR8134">
        <v>4100</v>
      </c>
      <c r="AT8134">
        <v>0</v>
      </c>
      <c r="AV8134" t="s">
        <v>13666</v>
      </c>
      <c r="AW8134">
        <v>116100</v>
      </c>
    </row>
    <row r="8135" spans="1:49" x14ac:dyDescent="0.25">
      <c r="A8135">
        <v>4100</v>
      </c>
      <c r="B8135">
        <v>30010</v>
      </c>
      <c r="C8135">
        <v>4003</v>
      </c>
      <c r="D8135">
        <v>416</v>
      </c>
      <c r="E8135" s="124" t="s">
        <v>363</v>
      </c>
      <c r="F8135" t="str">
        <f t="shared" si="146"/>
        <v>Erik SteuckMCLEOD BELTING</v>
      </c>
      <c r="G8135" s="150" t="str">
        <f t="shared" si="145"/>
        <v>Erik Steuck</v>
      </c>
      <c r="H8135" s="149" t="s">
        <v>5875</v>
      </c>
      <c r="I8135">
        <v>40004647</v>
      </c>
      <c r="K8135" t="s">
        <v>16898</v>
      </c>
      <c r="L8135" t="s">
        <v>16712</v>
      </c>
      <c r="M8135" t="s">
        <v>13169</v>
      </c>
      <c r="N8135">
        <v>27403</v>
      </c>
      <c r="Q8135" t="s">
        <v>12415</v>
      </c>
      <c r="R8135" t="s">
        <v>12416</v>
      </c>
      <c r="S8135" t="s">
        <v>16899</v>
      </c>
      <c r="U8135" t="s">
        <v>12418</v>
      </c>
      <c r="W8135">
        <v>11</v>
      </c>
      <c r="X8135">
        <v>2</v>
      </c>
      <c r="Y8135" t="s">
        <v>12419</v>
      </c>
      <c r="Z8135" t="s">
        <v>12420</v>
      </c>
      <c r="AA8135" t="s">
        <v>12429</v>
      </c>
      <c r="AB8135" t="s">
        <v>12422</v>
      </c>
      <c r="AC8135">
        <v>2</v>
      </c>
      <c r="AD8135" s="123">
        <v>39195</v>
      </c>
      <c r="AE8135" t="s">
        <v>12431</v>
      </c>
      <c r="AG8135">
        <v>40004647</v>
      </c>
      <c r="AL8135" t="s">
        <v>12422</v>
      </c>
      <c r="AN8135">
        <v>3408104701</v>
      </c>
      <c r="AO8135">
        <v>16</v>
      </c>
      <c r="AP8135" t="s">
        <v>12424</v>
      </c>
      <c r="AQ8135" t="s">
        <v>11408</v>
      </c>
      <c r="AR8135">
        <v>4100</v>
      </c>
      <c r="AT8135">
        <v>0</v>
      </c>
      <c r="AV8135" t="s">
        <v>16900</v>
      </c>
      <c r="AW8135">
        <v>116100</v>
      </c>
    </row>
    <row r="8136" spans="1:49" x14ac:dyDescent="0.25">
      <c r="A8136">
        <v>4100</v>
      </c>
      <c r="B8136">
        <v>30010</v>
      </c>
      <c r="C8136">
        <v>4003</v>
      </c>
      <c r="D8136">
        <v>416</v>
      </c>
      <c r="E8136" s="124" t="s">
        <v>363</v>
      </c>
      <c r="F8136" t="str">
        <f t="shared" si="146"/>
        <v>Erik SteuckMECHANICAL TECHNOLOGIES</v>
      </c>
      <c r="G8136" s="150" t="str">
        <f t="shared" si="145"/>
        <v>Erik Steuck</v>
      </c>
      <c r="H8136" s="149" t="s">
        <v>5911</v>
      </c>
      <c r="I8136">
        <v>40002789</v>
      </c>
      <c r="J8136" t="s">
        <v>16901</v>
      </c>
      <c r="K8136" t="s">
        <v>16902</v>
      </c>
      <c r="L8136" t="s">
        <v>15365</v>
      </c>
      <c r="M8136" t="s">
        <v>16547</v>
      </c>
      <c r="N8136" t="s">
        <v>16903</v>
      </c>
      <c r="Q8136" t="s">
        <v>12415</v>
      </c>
      <c r="R8136" t="s">
        <v>12416</v>
      </c>
      <c r="S8136" t="s">
        <v>16904</v>
      </c>
      <c r="T8136">
        <v>308809</v>
      </c>
      <c r="U8136" t="s">
        <v>12418</v>
      </c>
      <c r="W8136">
        <v>11</v>
      </c>
      <c r="X8136">
        <v>2</v>
      </c>
      <c r="Y8136" t="s">
        <v>12419</v>
      </c>
      <c r="Z8136" t="s">
        <v>12420</v>
      </c>
      <c r="AA8136" t="s">
        <v>12421</v>
      </c>
      <c r="AB8136" t="s">
        <v>12422</v>
      </c>
      <c r="AC8136">
        <v>2</v>
      </c>
      <c r="AD8136" s="123">
        <v>39111</v>
      </c>
      <c r="AE8136" t="s">
        <v>12423</v>
      </c>
      <c r="AG8136">
        <v>40002789</v>
      </c>
      <c r="AL8136" t="s">
        <v>12422</v>
      </c>
      <c r="AN8136">
        <v>4708500501</v>
      </c>
      <c r="AO8136">
        <v>16</v>
      </c>
      <c r="AP8136" t="s">
        <v>12424</v>
      </c>
      <c r="AQ8136" t="s">
        <v>11408</v>
      </c>
      <c r="AR8136">
        <v>4100</v>
      </c>
      <c r="AT8136">
        <v>2005</v>
      </c>
      <c r="AV8136" t="s">
        <v>16905</v>
      </c>
      <c r="AW8136">
        <v>116100</v>
      </c>
    </row>
    <row r="8137" spans="1:49" x14ac:dyDescent="0.25">
      <c r="A8137">
        <v>4100</v>
      </c>
      <c r="B8137">
        <v>30010</v>
      </c>
      <c r="C8137">
        <v>4003</v>
      </c>
      <c r="D8137">
        <v>410</v>
      </c>
      <c r="E8137" s="124" t="s">
        <v>363</v>
      </c>
      <c r="F8137" t="str">
        <f t="shared" si="146"/>
        <v>Erik SteuckMEGA PRODUCTS</v>
      </c>
      <c r="G8137" s="150" t="str">
        <f t="shared" si="145"/>
        <v>Erik Steuck</v>
      </c>
      <c r="H8137" s="149" t="s">
        <v>5919</v>
      </c>
      <c r="I8137">
        <v>40001760</v>
      </c>
      <c r="J8137" t="s">
        <v>16906</v>
      </c>
      <c r="L8137" t="s">
        <v>16907</v>
      </c>
      <c r="M8137" t="s">
        <v>13169</v>
      </c>
      <c r="O8137">
        <v>3324</v>
      </c>
      <c r="P8137">
        <v>27895</v>
      </c>
      <c r="Q8137" t="s">
        <v>12415</v>
      </c>
      <c r="R8137" t="s">
        <v>12416</v>
      </c>
      <c r="S8137" t="s">
        <v>16908</v>
      </c>
      <c r="U8137" t="s">
        <v>12418</v>
      </c>
      <c r="W8137">
        <v>11</v>
      </c>
      <c r="X8137">
        <v>2</v>
      </c>
      <c r="Y8137" t="s">
        <v>12419</v>
      </c>
      <c r="Z8137" t="s">
        <v>12420</v>
      </c>
      <c r="AA8137" t="s">
        <v>12421</v>
      </c>
      <c r="AB8137" t="s">
        <v>14028</v>
      </c>
      <c r="AC8137">
        <v>2</v>
      </c>
      <c r="AD8137" s="123">
        <v>39111</v>
      </c>
      <c r="AE8137" t="s">
        <v>12423</v>
      </c>
      <c r="AG8137">
        <v>40001760</v>
      </c>
      <c r="AL8137" t="s">
        <v>14028</v>
      </c>
      <c r="AN8137">
        <v>3419512401</v>
      </c>
      <c r="AO8137">
        <v>16</v>
      </c>
      <c r="AP8137" t="s">
        <v>12424</v>
      </c>
      <c r="AQ8137" t="s">
        <v>11408</v>
      </c>
      <c r="AR8137">
        <v>4100</v>
      </c>
      <c r="AS8137" t="s">
        <v>12491</v>
      </c>
      <c r="AT8137">
        <v>0</v>
      </c>
      <c r="AV8137" t="s">
        <v>16909</v>
      </c>
      <c r="AW8137">
        <v>116100</v>
      </c>
    </row>
    <row r="8138" spans="1:49" x14ac:dyDescent="0.25">
      <c r="A8138">
        <v>4100</v>
      </c>
      <c r="B8138">
        <v>30010</v>
      </c>
      <c r="C8138">
        <v>4003</v>
      </c>
      <c r="D8138">
        <v>410</v>
      </c>
      <c r="E8138" s="124" t="s">
        <v>363</v>
      </c>
      <c r="F8138" t="str">
        <f t="shared" si="146"/>
        <v>Erik SteuckMISSION FOODS</v>
      </c>
      <c r="G8138" s="150" t="str">
        <f t="shared" si="145"/>
        <v>Erik Steuck</v>
      </c>
      <c r="H8138" s="149" t="s">
        <v>6114</v>
      </c>
      <c r="I8138">
        <v>40003270</v>
      </c>
      <c r="K8138" t="s">
        <v>16910</v>
      </c>
      <c r="L8138" t="s">
        <v>16737</v>
      </c>
      <c r="M8138" t="s">
        <v>13169</v>
      </c>
      <c r="N8138" t="s">
        <v>16911</v>
      </c>
      <c r="Q8138" t="s">
        <v>12415</v>
      </c>
      <c r="R8138" t="s">
        <v>12416</v>
      </c>
      <c r="S8138" t="s">
        <v>16912</v>
      </c>
      <c r="U8138" t="s">
        <v>12418</v>
      </c>
      <c r="W8138">
        <v>11</v>
      </c>
      <c r="X8138">
        <v>1</v>
      </c>
      <c r="Y8138" t="s">
        <v>12419</v>
      </c>
      <c r="Z8138" t="s">
        <v>12420</v>
      </c>
      <c r="AA8138" t="s">
        <v>12421</v>
      </c>
      <c r="AB8138" t="s">
        <v>12430</v>
      </c>
      <c r="AC8138">
        <v>2</v>
      </c>
      <c r="AD8138" s="123">
        <v>39111</v>
      </c>
      <c r="AE8138" t="s">
        <v>12423</v>
      </c>
      <c r="AG8138">
        <v>40003270</v>
      </c>
      <c r="AL8138" t="s">
        <v>12430</v>
      </c>
      <c r="AN8138">
        <v>3419104401</v>
      </c>
      <c r="AO8138">
        <v>16</v>
      </c>
      <c r="AP8138" t="s">
        <v>12424</v>
      </c>
      <c r="AQ8138" t="s">
        <v>11408</v>
      </c>
      <c r="AR8138">
        <v>4100</v>
      </c>
      <c r="AS8138" t="s">
        <v>12491</v>
      </c>
      <c r="AT8138">
        <v>2005</v>
      </c>
      <c r="AV8138" t="s">
        <v>16913</v>
      </c>
      <c r="AW8138">
        <v>116100</v>
      </c>
    </row>
    <row r="8139" spans="1:49" x14ac:dyDescent="0.25">
      <c r="A8139">
        <v>4100</v>
      </c>
      <c r="B8139">
        <v>30010</v>
      </c>
      <c r="C8139">
        <v>4003</v>
      </c>
      <c r="D8139">
        <v>416</v>
      </c>
      <c r="E8139" s="124" t="s">
        <v>363</v>
      </c>
      <c r="F8139" t="str">
        <f t="shared" si="146"/>
        <v>Erik SteuckMONDELEZ GLOBAL LLC - RICHMOND</v>
      </c>
      <c r="G8139" s="150" t="str">
        <f t="shared" si="145"/>
        <v>Erik Steuck</v>
      </c>
      <c r="H8139" s="149" t="s">
        <v>6188</v>
      </c>
      <c r="I8139">
        <v>40000251</v>
      </c>
      <c r="J8139" t="s">
        <v>12983</v>
      </c>
      <c r="L8139" t="s">
        <v>12963</v>
      </c>
      <c r="M8139" t="s">
        <v>12494</v>
      </c>
      <c r="O8139">
        <v>469014</v>
      </c>
      <c r="P8139" t="s">
        <v>12984</v>
      </c>
      <c r="Q8139" t="s">
        <v>12415</v>
      </c>
      <c r="R8139" t="s">
        <v>12416</v>
      </c>
      <c r="S8139" t="s">
        <v>16914</v>
      </c>
      <c r="U8139" t="s">
        <v>12418</v>
      </c>
      <c r="V8139">
        <v>176</v>
      </c>
      <c r="W8139">
        <v>13</v>
      </c>
      <c r="X8139">
        <v>1</v>
      </c>
      <c r="Y8139" t="s">
        <v>12419</v>
      </c>
      <c r="Z8139" t="s">
        <v>12420</v>
      </c>
      <c r="AA8139" t="s">
        <v>12421</v>
      </c>
      <c r="AB8139" t="s">
        <v>12986</v>
      </c>
      <c r="AC8139">
        <v>2</v>
      </c>
      <c r="AD8139" s="123">
        <v>39111</v>
      </c>
      <c r="AE8139" t="s">
        <v>12423</v>
      </c>
      <c r="AG8139">
        <v>40000251</v>
      </c>
      <c r="AL8139" t="s">
        <v>12986</v>
      </c>
      <c r="AN8139">
        <v>4402925701</v>
      </c>
      <c r="AO8139">
        <v>16</v>
      </c>
      <c r="AP8139" t="s">
        <v>12424</v>
      </c>
      <c r="AQ8139" t="s">
        <v>11408</v>
      </c>
      <c r="AR8139">
        <v>4100</v>
      </c>
      <c r="AT8139">
        <v>2005</v>
      </c>
      <c r="AV8139" t="s">
        <v>12987</v>
      </c>
      <c r="AW8139">
        <v>116100</v>
      </c>
    </row>
    <row r="8140" spans="1:49" x14ac:dyDescent="0.25">
      <c r="A8140">
        <v>4100</v>
      </c>
      <c r="B8140">
        <v>30010</v>
      </c>
      <c r="C8140">
        <v>4003</v>
      </c>
      <c r="D8140">
        <v>410</v>
      </c>
      <c r="E8140" s="124" t="s">
        <v>363</v>
      </c>
      <c r="F8140" t="str">
        <f t="shared" si="146"/>
        <v>Erik SteuckMORRIS MACHINE AND CONVEYOR LLC</v>
      </c>
      <c r="G8140" s="150" t="str">
        <f t="shared" si="145"/>
        <v>Erik Steuck</v>
      </c>
      <c r="H8140" s="149" t="s">
        <v>6211</v>
      </c>
      <c r="I8140">
        <v>40008353</v>
      </c>
      <c r="K8140" t="s">
        <v>16915</v>
      </c>
      <c r="L8140" t="s">
        <v>13339</v>
      </c>
      <c r="M8140" t="s">
        <v>13169</v>
      </c>
      <c r="N8140">
        <v>28147</v>
      </c>
      <c r="Q8140" t="s">
        <v>12415</v>
      </c>
      <c r="R8140" t="s">
        <v>12416</v>
      </c>
      <c r="S8140" t="s">
        <v>16916</v>
      </c>
      <c r="U8140" t="s">
        <v>12418</v>
      </c>
      <c r="W8140">
        <v>11</v>
      </c>
      <c r="X8140">
        <v>0</v>
      </c>
      <c r="Y8140" t="s">
        <v>12419</v>
      </c>
      <c r="Z8140" t="s">
        <v>12420</v>
      </c>
      <c r="AA8140" t="s">
        <v>12429</v>
      </c>
      <c r="AB8140" t="s">
        <v>12422</v>
      </c>
      <c r="AC8140">
        <v>2</v>
      </c>
      <c r="AD8140" s="123">
        <v>43195</v>
      </c>
      <c r="AE8140" t="s">
        <v>12431</v>
      </c>
      <c r="AG8140">
        <v>40008353</v>
      </c>
      <c r="AL8140" t="s">
        <v>12422</v>
      </c>
      <c r="AN8140">
        <v>3415909601</v>
      </c>
      <c r="AO8140">
        <v>16</v>
      </c>
      <c r="AP8140" t="s">
        <v>12424</v>
      </c>
      <c r="AQ8140" t="s">
        <v>11408</v>
      </c>
      <c r="AR8140">
        <v>4100</v>
      </c>
      <c r="AT8140">
        <v>0</v>
      </c>
      <c r="AV8140" t="s">
        <v>16917</v>
      </c>
      <c r="AW8140">
        <v>116100</v>
      </c>
    </row>
    <row r="8141" spans="1:49" x14ac:dyDescent="0.25">
      <c r="A8141">
        <v>4100</v>
      </c>
      <c r="B8141">
        <v>30010</v>
      </c>
      <c r="C8141">
        <v>4003</v>
      </c>
      <c r="D8141">
        <v>416</v>
      </c>
      <c r="E8141" s="124" t="s">
        <v>363</v>
      </c>
      <c r="F8141" t="str">
        <f t="shared" si="146"/>
        <v>Erik SteuckMOTION IND - CHESAPEAKE</v>
      </c>
      <c r="G8141" s="150" t="str">
        <f t="shared" si="145"/>
        <v>Erik Steuck</v>
      </c>
      <c r="H8141" s="149" t="s">
        <v>13685</v>
      </c>
      <c r="I8141">
        <v>40000329</v>
      </c>
      <c r="K8141" t="s">
        <v>16918</v>
      </c>
      <c r="L8141" t="s">
        <v>16919</v>
      </c>
      <c r="M8141" t="s">
        <v>16547</v>
      </c>
      <c r="N8141" t="s">
        <v>16920</v>
      </c>
      <c r="Q8141" t="s">
        <v>12415</v>
      </c>
      <c r="R8141" t="s">
        <v>12416</v>
      </c>
      <c r="S8141" t="s">
        <v>16921</v>
      </c>
      <c r="U8141" t="s">
        <v>12418</v>
      </c>
      <c r="V8141">
        <v>209</v>
      </c>
      <c r="W8141">
        <v>11</v>
      </c>
      <c r="X8141">
        <v>2</v>
      </c>
      <c r="Y8141" t="s">
        <v>12419</v>
      </c>
      <c r="Z8141" t="s">
        <v>12420</v>
      </c>
      <c r="AA8141" t="s">
        <v>12421</v>
      </c>
      <c r="AB8141" t="s">
        <v>12997</v>
      </c>
      <c r="AC8141">
        <v>2</v>
      </c>
      <c r="AD8141" s="123">
        <v>39111</v>
      </c>
      <c r="AE8141" t="s">
        <v>12423</v>
      </c>
      <c r="AG8141">
        <v>40000329</v>
      </c>
      <c r="AL8141" t="s">
        <v>12997</v>
      </c>
      <c r="AN8141">
        <v>4755001551</v>
      </c>
      <c r="AO8141">
        <v>16</v>
      </c>
      <c r="AP8141" t="s">
        <v>12424</v>
      </c>
      <c r="AQ8141" t="s">
        <v>11408</v>
      </c>
      <c r="AR8141">
        <v>4100</v>
      </c>
      <c r="AT8141">
        <v>2005</v>
      </c>
      <c r="AV8141" t="s">
        <v>12998</v>
      </c>
      <c r="AW8141">
        <v>116100</v>
      </c>
    </row>
    <row r="8142" spans="1:49" x14ac:dyDescent="0.25">
      <c r="A8142">
        <v>4100</v>
      </c>
      <c r="B8142">
        <v>30010</v>
      </c>
      <c r="C8142">
        <v>4003</v>
      </c>
      <c r="D8142">
        <v>410</v>
      </c>
      <c r="E8142" s="124" t="s">
        <v>363</v>
      </c>
      <c r="F8142" t="str">
        <f t="shared" si="146"/>
        <v>Erik SteuckMOTION INDS. - GRNV'L,NC</v>
      </c>
      <c r="G8142" s="150" t="str">
        <f t="shared" si="145"/>
        <v>Erik Steuck</v>
      </c>
      <c r="H8142" s="149" t="s">
        <v>13742</v>
      </c>
      <c r="I8142">
        <v>40001767</v>
      </c>
      <c r="L8142" t="s">
        <v>14257</v>
      </c>
      <c r="M8142" t="s">
        <v>13169</v>
      </c>
      <c r="O8142">
        <v>8108</v>
      </c>
      <c r="P8142" t="s">
        <v>16922</v>
      </c>
      <c r="Q8142" t="s">
        <v>12415</v>
      </c>
      <c r="R8142" t="s">
        <v>12416</v>
      </c>
      <c r="S8142">
        <v>2527526400</v>
      </c>
      <c r="U8142" t="s">
        <v>12418</v>
      </c>
      <c r="V8142">
        <v>209</v>
      </c>
      <c r="W8142">
        <v>11</v>
      </c>
      <c r="X8142">
        <v>2</v>
      </c>
      <c r="Y8142" t="s">
        <v>12472</v>
      </c>
      <c r="Z8142" t="s">
        <v>12420</v>
      </c>
      <c r="AA8142" t="s">
        <v>12421</v>
      </c>
      <c r="AB8142" t="s">
        <v>12997</v>
      </c>
      <c r="AC8142">
        <v>2</v>
      </c>
      <c r="AD8142" s="123">
        <v>39111</v>
      </c>
      <c r="AE8142" t="s">
        <v>12423</v>
      </c>
      <c r="AG8142">
        <v>40001767</v>
      </c>
      <c r="AL8142" t="s">
        <v>12997</v>
      </c>
      <c r="AN8142">
        <v>3414704801</v>
      </c>
      <c r="AO8142">
        <v>16</v>
      </c>
      <c r="AP8142" t="s">
        <v>12424</v>
      </c>
      <c r="AQ8142" t="s">
        <v>11408</v>
      </c>
      <c r="AR8142">
        <v>4100</v>
      </c>
      <c r="AT8142">
        <v>0</v>
      </c>
      <c r="AV8142" t="s">
        <v>12998</v>
      </c>
      <c r="AW8142">
        <v>116100</v>
      </c>
    </row>
    <row r="8143" spans="1:49" x14ac:dyDescent="0.25">
      <c r="A8143">
        <v>4100</v>
      </c>
      <c r="B8143">
        <v>30010</v>
      </c>
      <c r="C8143">
        <v>4003</v>
      </c>
      <c r="D8143">
        <v>410</v>
      </c>
      <c r="E8143" s="124" t="s">
        <v>363</v>
      </c>
      <c r="F8143" t="str">
        <f t="shared" si="146"/>
        <v>Erik SteuckMOTION INDUSTIRES - ROCKY MT</v>
      </c>
      <c r="G8143" s="150" t="str">
        <f t="shared" si="145"/>
        <v>Erik Steuck</v>
      </c>
      <c r="H8143" s="149" t="s">
        <v>13744</v>
      </c>
      <c r="I8143">
        <v>40001438</v>
      </c>
      <c r="K8143" t="s">
        <v>16923</v>
      </c>
      <c r="L8143" t="s">
        <v>16924</v>
      </c>
      <c r="M8143" t="s">
        <v>13169</v>
      </c>
      <c r="N8143" t="s">
        <v>16925</v>
      </c>
      <c r="Q8143" t="s">
        <v>12415</v>
      </c>
      <c r="R8143" t="s">
        <v>12416</v>
      </c>
      <c r="S8143">
        <v>2529723096</v>
      </c>
      <c r="U8143" t="s">
        <v>12418</v>
      </c>
      <c r="V8143">
        <v>209</v>
      </c>
      <c r="W8143">
        <v>11</v>
      </c>
      <c r="X8143">
        <v>2</v>
      </c>
      <c r="Y8143" t="s">
        <v>12419</v>
      </c>
      <c r="Z8143" t="s">
        <v>12420</v>
      </c>
      <c r="AA8143" t="s">
        <v>12421</v>
      </c>
      <c r="AB8143" t="s">
        <v>12997</v>
      </c>
      <c r="AC8143">
        <v>2</v>
      </c>
      <c r="AD8143" s="123">
        <v>39111</v>
      </c>
      <c r="AE8143" t="s">
        <v>12423</v>
      </c>
      <c r="AG8143">
        <v>40001438</v>
      </c>
      <c r="AL8143" t="s">
        <v>12997</v>
      </c>
      <c r="AN8143">
        <v>3412709301</v>
      </c>
      <c r="AO8143">
        <v>16</v>
      </c>
      <c r="AP8143" t="s">
        <v>12424</v>
      </c>
      <c r="AQ8143" t="s">
        <v>11408</v>
      </c>
      <c r="AR8143">
        <v>4100</v>
      </c>
      <c r="AT8143">
        <v>0</v>
      </c>
      <c r="AV8143" t="s">
        <v>12998</v>
      </c>
      <c r="AW8143">
        <v>116100</v>
      </c>
    </row>
    <row r="8144" spans="1:49" x14ac:dyDescent="0.25">
      <c r="A8144">
        <v>4100</v>
      </c>
      <c r="B8144">
        <v>30010</v>
      </c>
      <c r="C8144">
        <v>4003</v>
      </c>
      <c r="D8144">
        <v>410</v>
      </c>
      <c r="E8144" s="124" t="s">
        <v>363</v>
      </c>
      <c r="F8144" t="str">
        <f t="shared" si="146"/>
        <v>Erik SteuckMOTION INDUSTRIES - LUMBERTON</v>
      </c>
      <c r="G8144" s="150" t="str">
        <f t="shared" si="145"/>
        <v>Erik Steuck</v>
      </c>
      <c r="H8144" s="149" t="s">
        <v>13780</v>
      </c>
      <c r="I8144">
        <v>40005294</v>
      </c>
      <c r="L8144" t="s">
        <v>12994</v>
      </c>
      <c r="M8144" t="s">
        <v>12995</v>
      </c>
      <c r="O8144">
        <v>1655</v>
      </c>
      <c r="P8144">
        <v>35201</v>
      </c>
      <c r="Q8144" t="s">
        <v>12415</v>
      </c>
      <c r="R8144" t="s">
        <v>12416</v>
      </c>
      <c r="S8144" t="s">
        <v>16926</v>
      </c>
      <c r="U8144" t="s">
        <v>12418</v>
      </c>
      <c r="V8144">
        <v>209</v>
      </c>
      <c r="W8144">
        <v>11</v>
      </c>
      <c r="X8144">
        <v>2</v>
      </c>
      <c r="Y8144" t="s">
        <v>12472</v>
      </c>
      <c r="Z8144" t="s">
        <v>12420</v>
      </c>
      <c r="AA8144" t="s">
        <v>12429</v>
      </c>
      <c r="AB8144" t="s">
        <v>12997</v>
      </c>
      <c r="AC8144">
        <v>2</v>
      </c>
      <c r="AD8144" s="123">
        <v>39406</v>
      </c>
      <c r="AE8144" t="s">
        <v>12538</v>
      </c>
      <c r="AG8144">
        <v>40005294</v>
      </c>
      <c r="AL8144" t="s">
        <v>12997</v>
      </c>
      <c r="AN8144">
        <v>107301501</v>
      </c>
      <c r="AO8144">
        <v>16</v>
      </c>
      <c r="AP8144" t="s">
        <v>12424</v>
      </c>
      <c r="AQ8144" t="s">
        <v>11408</v>
      </c>
      <c r="AR8144">
        <v>4100</v>
      </c>
      <c r="AT8144">
        <v>0</v>
      </c>
      <c r="AV8144" t="s">
        <v>12998</v>
      </c>
      <c r="AW8144">
        <v>116100</v>
      </c>
    </row>
    <row r="8145" spans="1:49" x14ac:dyDescent="0.25">
      <c r="A8145">
        <v>4100</v>
      </c>
      <c r="B8145">
        <v>30010</v>
      </c>
      <c r="C8145">
        <v>4003</v>
      </c>
      <c r="D8145">
        <v>410</v>
      </c>
      <c r="E8145" s="124" t="s">
        <v>363</v>
      </c>
      <c r="F8145" t="str">
        <f t="shared" si="146"/>
        <v>Erik SteuckMOTION INDUSTRIES,INC. - RALEIGH</v>
      </c>
      <c r="G8145" s="150" t="str">
        <f t="shared" si="145"/>
        <v>Erik Steuck</v>
      </c>
      <c r="H8145" s="149" t="s">
        <v>13872</v>
      </c>
      <c r="I8145">
        <v>40001279</v>
      </c>
      <c r="L8145" t="s">
        <v>16646</v>
      </c>
      <c r="M8145" t="s">
        <v>13169</v>
      </c>
      <c r="O8145">
        <v>37609</v>
      </c>
      <c r="P8145" t="s">
        <v>16927</v>
      </c>
      <c r="Q8145" t="s">
        <v>12415</v>
      </c>
      <c r="R8145" t="s">
        <v>12416</v>
      </c>
      <c r="S8145">
        <v>9197797400</v>
      </c>
      <c r="U8145" t="s">
        <v>12418</v>
      </c>
      <c r="V8145">
        <v>209</v>
      </c>
      <c r="W8145">
        <v>11</v>
      </c>
      <c r="X8145">
        <v>2</v>
      </c>
      <c r="Y8145" t="s">
        <v>12472</v>
      </c>
      <c r="Z8145" t="s">
        <v>12420</v>
      </c>
      <c r="AA8145" t="s">
        <v>12421</v>
      </c>
      <c r="AB8145" t="s">
        <v>12997</v>
      </c>
      <c r="AC8145">
        <v>2</v>
      </c>
      <c r="AD8145" s="123">
        <v>39111</v>
      </c>
      <c r="AE8145" t="s">
        <v>12423</v>
      </c>
      <c r="AG8145">
        <v>40001279</v>
      </c>
      <c r="AL8145" t="s">
        <v>12997</v>
      </c>
      <c r="AN8145">
        <v>3418308701</v>
      </c>
      <c r="AO8145">
        <v>16</v>
      </c>
      <c r="AP8145" t="s">
        <v>12424</v>
      </c>
      <c r="AQ8145" t="s">
        <v>11408</v>
      </c>
      <c r="AR8145">
        <v>4100</v>
      </c>
      <c r="AT8145">
        <v>2005</v>
      </c>
      <c r="AV8145" t="s">
        <v>12998</v>
      </c>
      <c r="AW8145">
        <v>116100</v>
      </c>
    </row>
    <row r="8146" spans="1:49" x14ac:dyDescent="0.25">
      <c r="A8146">
        <v>4100</v>
      </c>
      <c r="B8146">
        <v>30010</v>
      </c>
      <c r="C8146">
        <v>4003</v>
      </c>
      <c r="D8146">
        <v>410</v>
      </c>
      <c r="E8146" s="124" t="s">
        <v>363</v>
      </c>
      <c r="F8146" t="str">
        <f t="shared" si="146"/>
        <v>Erik SteuckMUELLER SYSTEMS</v>
      </c>
      <c r="G8146" s="150" t="str">
        <f t="shared" si="145"/>
        <v>Erik Steuck</v>
      </c>
      <c r="H8146" s="149" t="s">
        <v>6624</v>
      </c>
      <c r="I8146">
        <v>40007011</v>
      </c>
      <c r="J8146" t="s">
        <v>12492</v>
      </c>
      <c r="K8146" t="s">
        <v>16928</v>
      </c>
      <c r="L8146" t="s">
        <v>14074</v>
      </c>
      <c r="M8146" t="s">
        <v>12546</v>
      </c>
      <c r="N8146">
        <v>62522</v>
      </c>
      <c r="Q8146" t="s">
        <v>12415</v>
      </c>
      <c r="R8146" t="s">
        <v>12416</v>
      </c>
      <c r="S8146" t="s">
        <v>16929</v>
      </c>
      <c r="U8146" t="s">
        <v>12418</v>
      </c>
      <c r="W8146">
        <v>11</v>
      </c>
      <c r="X8146">
        <v>0</v>
      </c>
      <c r="Y8146" t="s">
        <v>12419</v>
      </c>
      <c r="Z8146" t="s">
        <v>12420</v>
      </c>
      <c r="AA8146" t="s">
        <v>12485</v>
      </c>
      <c r="AB8146" t="s">
        <v>12422</v>
      </c>
      <c r="AC8146">
        <v>2</v>
      </c>
      <c r="AD8146" s="123">
        <v>41338</v>
      </c>
      <c r="AE8146" t="s">
        <v>12528</v>
      </c>
      <c r="AG8146">
        <v>40007011</v>
      </c>
      <c r="AL8146" t="s">
        <v>12422</v>
      </c>
      <c r="AN8146">
        <v>1411507001</v>
      </c>
      <c r="AO8146">
        <v>16</v>
      </c>
      <c r="AP8146" t="s">
        <v>12424</v>
      </c>
      <c r="AQ8146" t="s">
        <v>11408</v>
      </c>
      <c r="AR8146">
        <v>4100</v>
      </c>
      <c r="AT8146">
        <v>0</v>
      </c>
      <c r="AV8146" t="s">
        <v>16930</v>
      </c>
      <c r="AW8146">
        <v>116100</v>
      </c>
    </row>
    <row r="8147" spans="1:49" x14ac:dyDescent="0.25">
      <c r="A8147">
        <v>4100</v>
      </c>
      <c r="B8147">
        <v>30010</v>
      </c>
      <c r="C8147">
        <v>4003</v>
      </c>
      <c r="D8147">
        <v>410</v>
      </c>
      <c r="E8147" s="124" t="s">
        <v>363</v>
      </c>
      <c r="F8147" t="str">
        <f t="shared" si="146"/>
        <v>Erik SteuckNATIONAL SPINNING - BEULAVILLE</v>
      </c>
      <c r="G8147" s="150" t="str">
        <f t="shared" si="145"/>
        <v>Erik Steuck</v>
      </c>
      <c r="H8147" s="149" t="s">
        <v>6704</v>
      </c>
      <c r="I8147">
        <v>40002026</v>
      </c>
      <c r="J8147" t="s">
        <v>16931</v>
      </c>
      <c r="K8147" t="s">
        <v>12492</v>
      </c>
      <c r="L8147" t="s">
        <v>16932</v>
      </c>
      <c r="M8147" t="s">
        <v>13169</v>
      </c>
      <c r="N8147" t="s">
        <v>16933</v>
      </c>
      <c r="Q8147" t="s">
        <v>12415</v>
      </c>
      <c r="R8147" t="s">
        <v>12416</v>
      </c>
      <c r="S8147" t="s">
        <v>16934</v>
      </c>
      <c r="U8147" t="s">
        <v>12418</v>
      </c>
      <c r="W8147">
        <v>11</v>
      </c>
      <c r="X8147">
        <v>1</v>
      </c>
      <c r="Y8147" t="s">
        <v>12472</v>
      </c>
      <c r="Z8147" t="s">
        <v>12420</v>
      </c>
      <c r="AA8147" t="s">
        <v>12421</v>
      </c>
      <c r="AB8147" t="s">
        <v>12430</v>
      </c>
      <c r="AC8147">
        <v>2</v>
      </c>
      <c r="AD8147" s="123">
        <v>39111</v>
      </c>
      <c r="AE8147" t="s">
        <v>12423</v>
      </c>
      <c r="AG8147">
        <v>40002026</v>
      </c>
      <c r="AL8147" t="s">
        <v>12430</v>
      </c>
      <c r="AN8147">
        <v>3406122971</v>
      </c>
      <c r="AO8147">
        <v>16</v>
      </c>
      <c r="AP8147" t="s">
        <v>12424</v>
      </c>
      <c r="AQ8147" t="s">
        <v>11408</v>
      </c>
      <c r="AR8147">
        <v>4100</v>
      </c>
      <c r="AT8147">
        <v>2005</v>
      </c>
      <c r="AV8147" t="s">
        <v>16935</v>
      </c>
      <c r="AW8147">
        <v>116100</v>
      </c>
    </row>
    <row r="8148" spans="1:49" x14ac:dyDescent="0.25">
      <c r="A8148">
        <v>4100</v>
      </c>
      <c r="B8148">
        <v>30010</v>
      </c>
      <c r="C8148">
        <v>4003</v>
      </c>
      <c r="D8148">
        <v>410</v>
      </c>
      <c r="E8148" s="124" t="s">
        <v>363</v>
      </c>
      <c r="F8148" t="str">
        <f t="shared" si="146"/>
        <v>Erik SteuckNATIONAL SPINNING CO., INC- KINSTON</v>
      </c>
      <c r="G8148" s="150" t="str">
        <f t="shared" si="145"/>
        <v>Erik Steuck</v>
      </c>
      <c r="H8148" s="149" t="s">
        <v>6706</v>
      </c>
      <c r="I8148">
        <v>40000030</v>
      </c>
      <c r="J8148" t="s">
        <v>16936</v>
      </c>
      <c r="K8148" t="s">
        <v>16937</v>
      </c>
      <c r="L8148" t="s">
        <v>12469</v>
      </c>
      <c r="M8148" t="s">
        <v>13169</v>
      </c>
      <c r="N8148">
        <v>27889</v>
      </c>
      <c r="Q8148" t="s">
        <v>12415</v>
      </c>
      <c r="R8148" t="s">
        <v>12416</v>
      </c>
      <c r="S8148" t="s">
        <v>16938</v>
      </c>
      <c r="U8148" t="s">
        <v>12418</v>
      </c>
      <c r="W8148">
        <v>11</v>
      </c>
      <c r="X8148">
        <v>1</v>
      </c>
      <c r="Y8148" t="s">
        <v>12419</v>
      </c>
      <c r="Z8148" t="s">
        <v>12420</v>
      </c>
      <c r="AA8148" t="s">
        <v>12421</v>
      </c>
      <c r="AB8148" t="s">
        <v>12422</v>
      </c>
      <c r="AC8148">
        <v>2</v>
      </c>
      <c r="AD8148" s="123">
        <v>39111</v>
      </c>
      <c r="AE8148" t="s">
        <v>12423</v>
      </c>
      <c r="AG8148">
        <v>40000030</v>
      </c>
      <c r="AL8148" t="s">
        <v>12422</v>
      </c>
      <c r="AN8148">
        <v>3401311801</v>
      </c>
      <c r="AO8148">
        <v>16</v>
      </c>
      <c r="AP8148" t="s">
        <v>12424</v>
      </c>
      <c r="AQ8148" t="s">
        <v>11408</v>
      </c>
      <c r="AR8148">
        <v>4100</v>
      </c>
      <c r="AT8148">
        <v>0</v>
      </c>
      <c r="AV8148" t="s">
        <v>16935</v>
      </c>
      <c r="AW8148">
        <v>116100</v>
      </c>
    </row>
    <row r="8149" spans="1:49" x14ac:dyDescent="0.25">
      <c r="A8149">
        <v>4100</v>
      </c>
      <c r="B8149">
        <v>30010</v>
      </c>
      <c r="C8149">
        <v>4003</v>
      </c>
      <c r="D8149">
        <v>410</v>
      </c>
      <c r="E8149" s="124" t="s">
        <v>363</v>
      </c>
      <c r="F8149" t="str">
        <f t="shared" si="146"/>
        <v>Erik SteuckNATIONAL SPINNING CO.-WARSAW</v>
      </c>
      <c r="G8149" s="150" t="str">
        <f t="shared" si="145"/>
        <v>Erik Steuck</v>
      </c>
      <c r="H8149" s="149" t="s">
        <v>6707</v>
      </c>
      <c r="I8149">
        <v>40000087</v>
      </c>
      <c r="J8149" t="s">
        <v>16936</v>
      </c>
      <c r="K8149" t="s">
        <v>16939</v>
      </c>
      <c r="L8149" t="s">
        <v>12469</v>
      </c>
      <c r="M8149" t="s">
        <v>13169</v>
      </c>
      <c r="N8149" t="s">
        <v>16940</v>
      </c>
      <c r="Q8149" t="s">
        <v>12415</v>
      </c>
      <c r="R8149" t="s">
        <v>12416</v>
      </c>
      <c r="S8149" t="s">
        <v>16941</v>
      </c>
      <c r="U8149" t="s">
        <v>12418</v>
      </c>
      <c r="W8149">
        <v>11</v>
      </c>
      <c r="X8149">
        <v>1</v>
      </c>
      <c r="Y8149" t="s">
        <v>12472</v>
      </c>
      <c r="Z8149" t="s">
        <v>12420</v>
      </c>
      <c r="AA8149" t="s">
        <v>12421</v>
      </c>
      <c r="AB8149" t="s">
        <v>12422</v>
      </c>
      <c r="AC8149">
        <v>2</v>
      </c>
      <c r="AD8149" s="123">
        <v>39111</v>
      </c>
      <c r="AE8149" t="s">
        <v>12423</v>
      </c>
      <c r="AG8149">
        <v>40000087</v>
      </c>
      <c r="AL8149" t="s">
        <v>12422</v>
      </c>
      <c r="AN8149">
        <v>3401311801</v>
      </c>
      <c r="AO8149">
        <v>16</v>
      </c>
      <c r="AP8149" t="s">
        <v>12424</v>
      </c>
      <c r="AQ8149" t="s">
        <v>11408</v>
      </c>
      <c r="AR8149">
        <v>4100</v>
      </c>
      <c r="AS8149" t="s">
        <v>12491</v>
      </c>
      <c r="AT8149">
        <v>0</v>
      </c>
      <c r="AV8149" t="s">
        <v>16935</v>
      </c>
      <c r="AW8149">
        <v>116100</v>
      </c>
    </row>
    <row r="8150" spans="1:49" x14ac:dyDescent="0.25">
      <c r="A8150">
        <v>4100</v>
      </c>
      <c r="B8150">
        <v>30010</v>
      </c>
      <c r="C8150">
        <v>4003</v>
      </c>
      <c r="D8150">
        <v>410</v>
      </c>
      <c r="E8150" s="124" t="s">
        <v>363</v>
      </c>
      <c r="F8150" t="str">
        <f t="shared" si="146"/>
        <v>Erik SteuckNATIONAL SPINNING, WASHINGTON</v>
      </c>
      <c r="G8150" s="150" t="str">
        <f t="shared" si="145"/>
        <v>Erik Steuck</v>
      </c>
      <c r="H8150" s="149" t="s">
        <v>6708</v>
      </c>
      <c r="I8150">
        <v>40000053</v>
      </c>
      <c r="J8150" t="s">
        <v>16936</v>
      </c>
      <c r="K8150" t="s">
        <v>16939</v>
      </c>
      <c r="L8150" t="s">
        <v>12469</v>
      </c>
      <c r="M8150" t="s">
        <v>13169</v>
      </c>
      <c r="N8150" t="s">
        <v>16940</v>
      </c>
      <c r="Q8150" t="s">
        <v>12415</v>
      </c>
      <c r="R8150" t="s">
        <v>12416</v>
      </c>
      <c r="S8150" t="s">
        <v>16942</v>
      </c>
      <c r="U8150" t="s">
        <v>12418</v>
      </c>
      <c r="W8150">
        <v>11</v>
      </c>
      <c r="X8150">
        <v>1</v>
      </c>
      <c r="Y8150" t="s">
        <v>12419</v>
      </c>
      <c r="Z8150" t="s">
        <v>12420</v>
      </c>
      <c r="AA8150" t="s">
        <v>12421</v>
      </c>
      <c r="AB8150" t="s">
        <v>12422</v>
      </c>
      <c r="AC8150">
        <v>2</v>
      </c>
      <c r="AD8150" s="123">
        <v>39111</v>
      </c>
      <c r="AE8150" t="s">
        <v>12423</v>
      </c>
      <c r="AG8150">
        <v>40000053</v>
      </c>
      <c r="AL8150" t="s">
        <v>12422</v>
      </c>
      <c r="AN8150">
        <v>3401311801</v>
      </c>
      <c r="AO8150">
        <v>16</v>
      </c>
      <c r="AP8150" t="s">
        <v>12424</v>
      </c>
      <c r="AQ8150" t="s">
        <v>11408</v>
      </c>
      <c r="AR8150">
        <v>4100</v>
      </c>
      <c r="AS8150" t="s">
        <v>12491</v>
      </c>
      <c r="AT8150">
        <v>0</v>
      </c>
      <c r="AV8150" t="s">
        <v>16935</v>
      </c>
      <c r="AW8150">
        <v>116100</v>
      </c>
    </row>
    <row r="8151" spans="1:49" x14ac:dyDescent="0.25">
      <c r="A8151">
        <v>4100</v>
      </c>
      <c r="B8151">
        <v>30010</v>
      </c>
      <c r="C8151">
        <v>4003</v>
      </c>
      <c r="D8151">
        <v>410</v>
      </c>
      <c r="E8151" s="124" t="s">
        <v>363</v>
      </c>
      <c r="F8151" t="str">
        <f t="shared" si="146"/>
        <v>Erik SteuckNATIONAL SPINNING, WHITEVILL</v>
      </c>
      <c r="G8151" s="150" t="str">
        <f t="shared" si="145"/>
        <v>Erik Steuck</v>
      </c>
      <c r="H8151" s="149" t="s">
        <v>6709</v>
      </c>
      <c r="I8151">
        <v>40000054</v>
      </c>
      <c r="J8151" t="s">
        <v>16936</v>
      </c>
      <c r="K8151" t="s">
        <v>16943</v>
      </c>
      <c r="L8151" t="s">
        <v>12469</v>
      </c>
      <c r="M8151" t="s">
        <v>13169</v>
      </c>
      <c r="N8151" t="s">
        <v>16940</v>
      </c>
      <c r="Q8151" t="s">
        <v>12415</v>
      </c>
      <c r="R8151" t="s">
        <v>12416</v>
      </c>
      <c r="S8151" t="s">
        <v>16944</v>
      </c>
      <c r="U8151" t="s">
        <v>12418</v>
      </c>
      <c r="W8151">
        <v>11</v>
      </c>
      <c r="X8151">
        <v>1</v>
      </c>
      <c r="Y8151" t="s">
        <v>12472</v>
      </c>
      <c r="Z8151" t="s">
        <v>12420</v>
      </c>
      <c r="AA8151" t="s">
        <v>12421</v>
      </c>
      <c r="AB8151" t="s">
        <v>12422</v>
      </c>
      <c r="AC8151">
        <v>2</v>
      </c>
      <c r="AD8151" s="123">
        <v>39111</v>
      </c>
      <c r="AE8151" t="s">
        <v>12423</v>
      </c>
      <c r="AG8151">
        <v>40000054</v>
      </c>
      <c r="AL8151" t="s">
        <v>12422</v>
      </c>
      <c r="AN8151">
        <v>3401311801</v>
      </c>
      <c r="AO8151">
        <v>16</v>
      </c>
      <c r="AP8151" t="s">
        <v>12424</v>
      </c>
      <c r="AQ8151" t="s">
        <v>11408</v>
      </c>
      <c r="AR8151">
        <v>4100</v>
      </c>
      <c r="AT8151">
        <v>2005</v>
      </c>
      <c r="AV8151" t="s">
        <v>16935</v>
      </c>
      <c r="AW8151">
        <v>116100</v>
      </c>
    </row>
    <row r="8152" spans="1:49" x14ac:dyDescent="0.25">
      <c r="A8152">
        <v>4100</v>
      </c>
      <c r="B8152">
        <v>30010</v>
      </c>
      <c r="C8152">
        <v>4003</v>
      </c>
      <c r="D8152">
        <v>410</v>
      </c>
      <c r="E8152" s="124" t="s">
        <v>363</v>
      </c>
      <c r="F8152" t="str">
        <f t="shared" si="146"/>
        <v>Erik SteuckNEWS &amp; OBSERVER PUBLISHING CO.</v>
      </c>
      <c r="G8152" s="150" t="str">
        <f t="shared" si="145"/>
        <v>Erik Steuck</v>
      </c>
      <c r="H8152" s="149" t="s">
        <v>6818</v>
      </c>
      <c r="I8152">
        <v>40002381</v>
      </c>
      <c r="J8152" t="s">
        <v>16945</v>
      </c>
      <c r="K8152" t="s">
        <v>16946</v>
      </c>
      <c r="L8152" t="s">
        <v>16947</v>
      </c>
      <c r="M8152" t="s">
        <v>12684</v>
      </c>
      <c r="N8152" t="s">
        <v>16948</v>
      </c>
      <c r="Q8152" t="s">
        <v>12415</v>
      </c>
      <c r="R8152" t="s">
        <v>12416</v>
      </c>
      <c r="S8152" t="s">
        <v>16949</v>
      </c>
      <c r="U8152" t="s">
        <v>12418</v>
      </c>
      <c r="W8152">
        <v>11</v>
      </c>
      <c r="X8152">
        <v>1</v>
      </c>
      <c r="Y8152" t="s">
        <v>12419</v>
      </c>
      <c r="Z8152" t="s">
        <v>12420</v>
      </c>
      <c r="AA8152" t="s">
        <v>12421</v>
      </c>
      <c r="AB8152" t="s">
        <v>12430</v>
      </c>
      <c r="AC8152">
        <v>2</v>
      </c>
      <c r="AD8152" s="123">
        <v>39111</v>
      </c>
      <c r="AE8152" t="s">
        <v>12423</v>
      </c>
      <c r="AG8152">
        <v>40002381</v>
      </c>
      <c r="AL8152" t="s">
        <v>12430</v>
      </c>
      <c r="AN8152">
        <v>2316310501</v>
      </c>
      <c r="AO8152">
        <v>16</v>
      </c>
      <c r="AP8152" t="s">
        <v>12424</v>
      </c>
      <c r="AQ8152" t="s">
        <v>11408</v>
      </c>
      <c r="AR8152">
        <v>4100</v>
      </c>
      <c r="AT8152">
        <v>2005</v>
      </c>
      <c r="AV8152" t="s">
        <v>16950</v>
      </c>
      <c r="AW8152">
        <v>116100</v>
      </c>
    </row>
    <row r="8153" spans="1:49" x14ac:dyDescent="0.25">
      <c r="A8153">
        <v>4100</v>
      </c>
      <c r="B8153">
        <v>30010</v>
      </c>
      <c r="C8153">
        <v>4003</v>
      </c>
      <c r="D8153">
        <v>410</v>
      </c>
      <c r="E8153" s="124" t="s">
        <v>363</v>
      </c>
      <c r="F8153" t="str">
        <f t="shared" si="146"/>
        <v>Erik SteuckNICHOLSON TAYLOR</v>
      </c>
      <c r="G8153" s="150" t="str">
        <f t="shared" si="145"/>
        <v>Erik Steuck</v>
      </c>
      <c r="H8153" s="149" t="s">
        <v>6840</v>
      </c>
      <c r="I8153">
        <v>40000357</v>
      </c>
      <c r="K8153" t="s">
        <v>16951</v>
      </c>
      <c r="L8153" t="s">
        <v>16952</v>
      </c>
      <c r="M8153" t="s">
        <v>13169</v>
      </c>
      <c r="N8153" t="s">
        <v>16953</v>
      </c>
      <c r="Q8153" t="s">
        <v>12415</v>
      </c>
      <c r="R8153" t="s">
        <v>12416</v>
      </c>
      <c r="S8153" t="s">
        <v>16954</v>
      </c>
      <c r="U8153" t="s">
        <v>12418</v>
      </c>
      <c r="W8153">
        <v>11</v>
      </c>
      <c r="X8153">
        <v>2</v>
      </c>
      <c r="Y8153" t="s">
        <v>12472</v>
      </c>
      <c r="Z8153" t="s">
        <v>12420</v>
      </c>
      <c r="AA8153" t="s">
        <v>12421</v>
      </c>
      <c r="AB8153" t="s">
        <v>12422</v>
      </c>
      <c r="AC8153">
        <v>2</v>
      </c>
      <c r="AD8153" s="123">
        <v>39111</v>
      </c>
      <c r="AE8153" t="s">
        <v>12423</v>
      </c>
      <c r="AG8153">
        <v>40000357</v>
      </c>
      <c r="AL8153" t="s">
        <v>12422</v>
      </c>
      <c r="AN8153">
        <v>3415926811</v>
      </c>
      <c r="AO8153">
        <v>16</v>
      </c>
      <c r="AP8153" t="s">
        <v>12424</v>
      </c>
      <c r="AQ8153" t="s">
        <v>11408</v>
      </c>
      <c r="AR8153">
        <v>4100</v>
      </c>
      <c r="AT8153">
        <v>0</v>
      </c>
      <c r="AV8153" t="s">
        <v>16955</v>
      </c>
      <c r="AW8153">
        <v>116100</v>
      </c>
    </row>
    <row r="8154" spans="1:49" x14ac:dyDescent="0.25">
      <c r="A8154">
        <v>4100</v>
      </c>
      <c r="B8154">
        <v>30010</v>
      </c>
      <c r="C8154">
        <v>4003</v>
      </c>
      <c r="D8154">
        <v>410</v>
      </c>
      <c r="E8154" s="124" t="s">
        <v>363</v>
      </c>
      <c r="F8154" t="str">
        <f t="shared" si="146"/>
        <v>Erik SteuckNORDFAB LLC</v>
      </c>
      <c r="G8154" s="150" t="str">
        <f t="shared" si="145"/>
        <v>Erik Steuck</v>
      </c>
      <c r="H8154" s="149" t="s">
        <v>6878</v>
      </c>
      <c r="I8154">
        <v>40001788</v>
      </c>
      <c r="L8154" t="s">
        <v>14202</v>
      </c>
      <c r="M8154" t="s">
        <v>13169</v>
      </c>
      <c r="N8154" t="s">
        <v>16956</v>
      </c>
      <c r="O8154">
        <v>429</v>
      </c>
      <c r="P8154">
        <v>27361</v>
      </c>
      <c r="Q8154" t="s">
        <v>12415</v>
      </c>
      <c r="R8154" t="s">
        <v>12416</v>
      </c>
      <c r="S8154" t="s">
        <v>16957</v>
      </c>
      <c r="U8154" t="s">
        <v>12418</v>
      </c>
      <c r="W8154">
        <v>11</v>
      </c>
      <c r="X8154">
        <v>1</v>
      </c>
      <c r="Y8154" t="s">
        <v>12419</v>
      </c>
      <c r="Z8154" t="s">
        <v>12420</v>
      </c>
      <c r="AA8154" t="s">
        <v>12421</v>
      </c>
      <c r="AB8154" t="s">
        <v>12422</v>
      </c>
      <c r="AC8154">
        <v>2</v>
      </c>
      <c r="AD8154" s="123">
        <v>39111</v>
      </c>
      <c r="AE8154" t="s">
        <v>12423</v>
      </c>
      <c r="AG8154">
        <v>40001788</v>
      </c>
      <c r="AL8154" t="s">
        <v>12422</v>
      </c>
      <c r="AN8154">
        <v>3415111401</v>
      </c>
      <c r="AO8154">
        <v>16</v>
      </c>
      <c r="AP8154" t="s">
        <v>12424</v>
      </c>
      <c r="AQ8154" t="s">
        <v>11408</v>
      </c>
      <c r="AR8154">
        <v>4100</v>
      </c>
      <c r="AT8154">
        <v>0</v>
      </c>
      <c r="AV8154" t="s">
        <v>16958</v>
      </c>
      <c r="AW8154">
        <v>116100</v>
      </c>
    </row>
    <row r="8155" spans="1:49" x14ac:dyDescent="0.25">
      <c r="A8155">
        <v>4100</v>
      </c>
      <c r="B8155">
        <v>30010</v>
      </c>
      <c r="C8155">
        <v>4003</v>
      </c>
      <c r="D8155">
        <v>416</v>
      </c>
      <c r="E8155" s="124" t="s">
        <v>363</v>
      </c>
      <c r="F8155" t="str">
        <f t="shared" si="146"/>
        <v>Erik SteuckNORFOLK BEARINGS &amp; SUPPLY CO, INC.</v>
      </c>
      <c r="G8155" s="150" t="str">
        <f t="shared" si="145"/>
        <v>Erik Steuck</v>
      </c>
      <c r="H8155" s="149" t="s">
        <v>6881</v>
      </c>
      <c r="I8155">
        <v>40005701</v>
      </c>
      <c r="K8155" t="s">
        <v>16959</v>
      </c>
      <c r="L8155" t="s">
        <v>16960</v>
      </c>
      <c r="M8155" t="s">
        <v>16547</v>
      </c>
      <c r="N8155">
        <v>23502</v>
      </c>
      <c r="Q8155" t="s">
        <v>12415</v>
      </c>
      <c r="R8155" t="s">
        <v>12416</v>
      </c>
      <c r="S8155" t="s">
        <v>16961</v>
      </c>
      <c r="U8155" t="s">
        <v>12418</v>
      </c>
      <c r="W8155">
        <v>11</v>
      </c>
      <c r="X8155">
        <v>2</v>
      </c>
      <c r="Y8155" t="s">
        <v>12472</v>
      </c>
      <c r="Z8155" t="s">
        <v>12420</v>
      </c>
      <c r="AA8155" t="s">
        <v>12429</v>
      </c>
      <c r="AB8155" t="s">
        <v>12430</v>
      </c>
      <c r="AC8155">
        <v>2</v>
      </c>
      <c r="AD8155" s="123">
        <v>39896</v>
      </c>
      <c r="AE8155" t="s">
        <v>12431</v>
      </c>
      <c r="AG8155">
        <v>40005701</v>
      </c>
      <c r="AL8155" t="s">
        <v>12430</v>
      </c>
      <c r="AN8155">
        <v>4771004401</v>
      </c>
      <c r="AO8155">
        <v>16</v>
      </c>
      <c r="AP8155" t="s">
        <v>12424</v>
      </c>
      <c r="AQ8155" t="s">
        <v>11408</v>
      </c>
      <c r="AR8155">
        <v>4100</v>
      </c>
      <c r="AT8155">
        <v>0</v>
      </c>
      <c r="AV8155" t="s">
        <v>16962</v>
      </c>
      <c r="AW8155">
        <v>116100</v>
      </c>
    </row>
    <row r="8156" spans="1:49" x14ac:dyDescent="0.25">
      <c r="A8156">
        <v>4100</v>
      </c>
      <c r="B8156">
        <v>30010</v>
      </c>
      <c r="C8156">
        <v>4003</v>
      </c>
      <c r="D8156">
        <v>410</v>
      </c>
      <c r="E8156" s="124" t="s">
        <v>363</v>
      </c>
      <c r="F8156" t="str">
        <f t="shared" si="146"/>
        <v>Erik SteuckNORTH CAROLINA STATE UNIVERSITY</v>
      </c>
      <c r="G8156" s="150" t="str">
        <f t="shared" si="145"/>
        <v>Erik Steuck</v>
      </c>
      <c r="H8156" s="149" t="s">
        <v>6896</v>
      </c>
      <c r="I8156">
        <v>40008128</v>
      </c>
      <c r="K8156" t="s">
        <v>16963</v>
      </c>
      <c r="L8156" t="s">
        <v>16646</v>
      </c>
      <c r="M8156" t="s">
        <v>13169</v>
      </c>
      <c r="N8156">
        <v>27606</v>
      </c>
      <c r="Q8156" t="s">
        <v>12415</v>
      </c>
      <c r="R8156" t="s">
        <v>12416</v>
      </c>
      <c r="S8156" t="s">
        <v>16964</v>
      </c>
      <c r="U8156" t="s">
        <v>12418</v>
      </c>
      <c r="W8156">
        <v>11</v>
      </c>
      <c r="X8156">
        <v>1</v>
      </c>
      <c r="Y8156" t="s">
        <v>12419</v>
      </c>
      <c r="Z8156" t="s">
        <v>12420</v>
      </c>
      <c r="AA8156" t="s">
        <v>12429</v>
      </c>
      <c r="AB8156" t="s">
        <v>12422</v>
      </c>
      <c r="AC8156">
        <v>2</v>
      </c>
      <c r="AD8156" s="123">
        <v>42873</v>
      </c>
      <c r="AE8156" t="s">
        <v>12431</v>
      </c>
      <c r="AG8156">
        <v>40008128</v>
      </c>
      <c r="AL8156" t="s">
        <v>12422</v>
      </c>
      <c r="AN8156">
        <v>3418308701</v>
      </c>
      <c r="AO8156">
        <v>16</v>
      </c>
      <c r="AP8156" t="s">
        <v>12424</v>
      </c>
      <c r="AQ8156" t="s">
        <v>11408</v>
      </c>
      <c r="AR8156">
        <v>4100</v>
      </c>
      <c r="AT8156">
        <v>0</v>
      </c>
      <c r="AV8156" t="s">
        <v>16965</v>
      </c>
      <c r="AW8156">
        <v>116100</v>
      </c>
    </row>
    <row r="8157" spans="1:49" x14ac:dyDescent="0.25">
      <c r="A8157">
        <v>4100</v>
      </c>
      <c r="B8157">
        <v>30010</v>
      </c>
      <c r="C8157">
        <v>4003</v>
      </c>
      <c r="D8157">
        <v>410</v>
      </c>
      <c r="E8157" s="124" t="s">
        <v>363</v>
      </c>
      <c r="F8157" t="str">
        <f t="shared" si="146"/>
        <v>Erik SteuckNORTHLINE NC LLC</v>
      </c>
      <c r="G8157" s="150" t="str">
        <f t="shared" si="145"/>
        <v>Erik Steuck</v>
      </c>
      <c r="H8157" s="149" t="s">
        <v>6914</v>
      </c>
      <c r="I8157">
        <v>40007550</v>
      </c>
      <c r="K8157" t="s">
        <v>16966</v>
      </c>
      <c r="L8157" t="s">
        <v>16967</v>
      </c>
      <c r="M8157" t="s">
        <v>13169</v>
      </c>
      <c r="N8157">
        <v>27045</v>
      </c>
      <c r="Q8157" t="s">
        <v>12415</v>
      </c>
      <c r="R8157" t="s">
        <v>12416</v>
      </c>
      <c r="S8157" t="s">
        <v>16968</v>
      </c>
      <c r="U8157" t="s">
        <v>12418</v>
      </c>
      <c r="W8157">
        <v>11</v>
      </c>
      <c r="X8157">
        <v>2</v>
      </c>
      <c r="Y8157" t="s">
        <v>12419</v>
      </c>
      <c r="Z8157" t="s">
        <v>12420</v>
      </c>
      <c r="AA8157" t="s">
        <v>12429</v>
      </c>
      <c r="AB8157" t="s">
        <v>12422</v>
      </c>
      <c r="AC8157">
        <v>2</v>
      </c>
      <c r="AD8157" s="123">
        <v>42088</v>
      </c>
      <c r="AE8157" t="s">
        <v>12431</v>
      </c>
      <c r="AG8157">
        <v>40007550</v>
      </c>
      <c r="AL8157" t="s">
        <v>12422</v>
      </c>
      <c r="AN8157">
        <v>3406723261</v>
      </c>
      <c r="AO8157">
        <v>16</v>
      </c>
      <c r="AP8157" t="s">
        <v>12424</v>
      </c>
      <c r="AQ8157" t="s">
        <v>11408</v>
      </c>
      <c r="AR8157">
        <v>4100</v>
      </c>
      <c r="AT8157">
        <v>0</v>
      </c>
      <c r="AV8157" t="s">
        <v>16969</v>
      </c>
      <c r="AW8157">
        <v>116100</v>
      </c>
    </row>
    <row r="8158" spans="1:49" x14ac:dyDescent="0.25">
      <c r="A8158">
        <v>4100</v>
      </c>
      <c r="B8158">
        <v>30010</v>
      </c>
      <c r="C8158">
        <v>4003</v>
      </c>
      <c r="D8158">
        <v>410</v>
      </c>
      <c r="E8158" s="124" t="s">
        <v>363</v>
      </c>
      <c r="F8158" t="str">
        <f t="shared" si="146"/>
        <v>Erik SteuckOSSID LLC</v>
      </c>
      <c r="G8158" s="150" t="str">
        <f t="shared" si="145"/>
        <v>Erik Steuck</v>
      </c>
      <c r="H8158" s="149" t="s">
        <v>7080</v>
      </c>
      <c r="I8158">
        <v>40000145</v>
      </c>
      <c r="L8158" t="s">
        <v>14026</v>
      </c>
      <c r="M8158" t="s">
        <v>13169</v>
      </c>
      <c r="N8158" t="s">
        <v>16970</v>
      </c>
      <c r="O8158">
        <v>38370</v>
      </c>
      <c r="Q8158" t="s">
        <v>12415</v>
      </c>
      <c r="R8158" t="s">
        <v>12416</v>
      </c>
      <c r="S8158" t="s">
        <v>16971</v>
      </c>
      <c r="U8158" t="s">
        <v>12418</v>
      </c>
      <c r="W8158">
        <v>11</v>
      </c>
      <c r="X8158">
        <v>0</v>
      </c>
      <c r="Y8158" t="s">
        <v>12472</v>
      </c>
      <c r="Z8158" t="s">
        <v>12420</v>
      </c>
      <c r="AA8158" t="s">
        <v>12421</v>
      </c>
      <c r="AB8158" t="s">
        <v>12422</v>
      </c>
      <c r="AC8158">
        <v>2</v>
      </c>
      <c r="AD8158" s="123">
        <v>39111</v>
      </c>
      <c r="AE8158" t="s">
        <v>12423</v>
      </c>
      <c r="AG8158">
        <v>40000145</v>
      </c>
      <c r="AL8158" t="s">
        <v>12422</v>
      </c>
      <c r="AN8158">
        <v>3411901701</v>
      </c>
      <c r="AO8158">
        <v>16</v>
      </c>
      <c r="AP8158" t="s">
        <v>12424</v>
      </c>
      <c r="AQ8158" t="s">
        <v>11408</v>
      </c>
      <c r="AR8158">
        <v>4100</v>
      </c>
      <c r="AT8158">
        <v>2005</v>
      </c>
      <c r="AV8158" t="s">
        <v>7080</v>
      </c>
      <c r="AW8158">
        <v>116100</v>
      </c>
    </row>
    <row r="8159" spans="1:49" x14ac:dyDescent="0.25">
      <c r="A8159">
        <v>4100</v>
      </c>
      <c r="B8159">
        <v>30010</v>
      </c>
      <c r="C8159">
        <v>4003</v>
      </c>
      <c r="D8159">
        <v>410</v>
      </c>
      <c r="E8159" s="124" t="s">
        <v>363</v>
      </c>
      <c r="F8159" t="str">
        <f t="shared" si="146"/>
        <v>Erik SteuckPAPERWORKS PKGING GRP</v>
      </c>
      <c r="G8159" s="150" t="str">
        <f t="shared" si="145"/>
        <v>Erik Steuck</v>
      </c>
      <c r="H8159" s="149" t="s">
        <v>7183</v>
      </c>
      <c r="I8159">
        <v>40007183</v>
      </c>
      <c r="K8159" t="s">
        <v>16972</v>
      </c>
      <c r="L8159" t="s">
        <v>16973</v>
      </c>
      <c r="M8159" t="s">
        <v>12445</v>
      </c>
      <c r="N8159">
        <v>13027</v>
      </c>
      <c r="Q8159" t="s">
        <v>12415</v>
      </c>
      <c r="R8159" t="s">
        <v>12416</v>
      </c>
      <c r="S8159" t="s">
        <v>16974</v>
      </c>
      <c r="U8159" t="s">
        <v>12418</v>
      </c>
      <c r="W8159">
        <v>11</v>
      </c>
      <c r="X8159">
        <v>1</v>
      </c>
      <c r="Y8159" t="s">
        <v>12472</v>
      </c>
      <c r="Z8159" t="s">
        <v>14482</v>
      </c>
      <c r="AB8159" t="s">
        <v>12422</v>
      </c>
      <c r="AC8159">
        <v>2</v>
      </c>
      <c r="AD8159" s="123">
        <v>41527</v>
      </c>
      <c r="AE8159" t="s">
        <v>12431</v>
      </c>
      <c r="AG8159">
        <v>40007183</v>
      </c>
      <c r="AL8159" t="s">
        <v>12422</v>
      </c>
      <c r="AN8159">
        <v>3306701401</v>
      </c>
      <c r="AO8159">
        <v>16</v>
      </c>
      <c r="AP8159" t="s">
        <v>12424</v>
      </c>
      <c r="AQ8159" t="s">
        <v>11408</v>
      </c>
      <c r="AR8159">
        <v>4100</v>
      </c>
      <c r="AT8159">
        <v>0</v>
      </c>
      <c r="AV8159" t="s">
        <v>16975</v>
      </c>
      <c r="AW8159">
        <v>116100</v>
      </c>
    </row>
    <row r="8160" spans="1:49" x14ac:dyDescent="0.25">
      <c r="A8160">
        <v>4100</v>
      </c>
      <c r="B8160">
        <v>30010</v>
      </c>
      <c r="C8160">
        <v>4003</v>
      </c>
      <c r="D8160">
        <v>410</v>
      </c>
      <c r="E8160" s="124" t="s">
        <v>363</v>
      </c>
      <c r="F8160" t="str">
        <f t="shared" si="146"/>
        <v>Erik SteuckPARIS FOOD CORP.</v>
      </c>
      <c r="G8160" s="150" t="str">
        <f t="shared" si="145"/>
        <v>Erik Steuck</v>
      </c>
      <c r="H8160" s="149" t="s">
        <v>7191</v>
      </c>
      <c r="I8160">
        <v>40008184</v>
      </c>
      <c r="L8160" t="s">
        <v>16976</v>
      </c>
      <c r="M8160" t="s">
        <v>13125</v>
      </c>
      <c r="O8160">
        <v>121</v>
      </c>
      <c r="P8160">
        <v>21673</v>
      </c>
      <c r="Q8160" t="s">
        <v>12415</v>
      </c>
      <c r="R8160" t="s">
        <v>12416</v>
      </c>
      <c r="S8160" t="s">
        <v>16977</v>
      </c>
      <c r="U8160" t="s">
        <v>12418</v>
      </c>
      <c r="W8160">
        <v>11</v>
      </c>
      <c r="X8160">
        <v>2</v>
      </c>
      <c r="Y8160" t="s">
        <v>12419</v>
      </c>
      <c r="Z8160" t="s">
        <v>12420</v>
      </c>
      <c r="AA8160" t="s">
        <v>12429</v>
      </c>
      <c r="AB8160" t="s">
        <v>12422</v>
      </c>
      <c r="AC8160">
        <v>2</v>
      </c>
      <c r="AD8160" s="123">
        <v>42949</v>
      </c>
      <c r="AE8160" t="s">
        <v>12431</v>
      </c>
      <c r="AG8160">
        <v>40008184</v>
      </c>
      <c r="AL8160" t="s">
        <v>12422</v>
      </c>
      <c r="AN8160">
        <v>2104123911</v>
      </c>
      <c r="AO8160">
        <v>16</v>
      </c>
      <c r="AP8160" t="s">
        <v>12424</v>
      </c>
      <c r="AQ8160" t="s">
        <v>11408</v>
      </c>
      <c r="AR8160">
        <v>4100</v>
      </c>
      <c r="AT8160">
        <v>0</v>
      </c>
      <c r="AV8160" t="s">
        <v>16978</v>
      </c>
      <c r="AW8160">
        <v>116100</v>
      </c>
    </row>
    <row r="8161" spans="1:49" x14ac:dyDescent="0.25">
      <c r="A8161">
        <v>4100</v>
      </c>
      <c r="B8161">
        <v>30010</v>
      </c>
      <c r="C8161">
        <v>4003</v>
      </c>
      <c r="D8161">
        <v>410</v>
      </c>
      <c r="E8161" s="124" t="s">
        <v>363</v>
      </c>
      <c r="F8161" t="str">
        <f t="shared" si="146"/>
        <v>Erik SteuckPARKDALE AMERICA, LLC #04</v>
      </c>
      <c r="G8161" s="150" t="str">
        <f t="shared" si="145"/>
        <v>Erik Steuck</v>
      </c>
      <c r="H8161" s="149" t="s">
        <v>7203</v>
      </c>
      <c r="I8161">
        <v>40000180</v>
      </c>
      <c r="K8161" t="s">
        <v>16979</v>
      </c>
      <c r="L8161" t="s">
        <v>16980</v>
      </c>
      <c r="M8161" t="s">
        <v>13169</v>
      </c>
      <c r="N8161" t="s">
        <v>16981</v>
      </c>
      <c r="Q8161" t="s">
        <v>12415</v>
      </c>
      <c r="R8161" t="s">
        <v>12416</v>
      </c>
      <c r="S8161" t="s">
        <v>16982</v>
      </c>
      <c r="U8161" t="s">
        <v>12418</v>
      </c>
      <c r="V8161">
        <v>249</v>
      </c>
      <c r="W8161">
        <v>11</v>
      </c>
      <c r="X8161">
        <v>1</v>
      </c>
      <c r="Y8161" t="s">
        <v>12472</v>
      </c>
      <c r="Z8161" t="s">
        <v>12420</v>
      </c>
      <c r="AA8161" t="s">
        <v>12421</v>
      </c>
      <c r="AB8161" t="s">
        <v>12422</v>
      </c>
      <c r="AC8161">
        <v>2</v>
      </c>
      <c r="AD8161" s="123">
        <v>39111</v>
      </c>
      <c r="AE8161" t="s">
        <v>12423</v>
      </c>
      <c r="AG8161">
        <v>40000180</v>
      </c>
      <c r="AL8161" t="s">
        <v>12422</v>
      </c>
      <c r="AN8161">
        <v>3407104301</v>
      </c>
      <c r="AO8161">
        <v>16</v>
      </c>
      <c r="AP8161" t="s">
        <v>12424</v>
      </c>
      <c r="AQ8161" t="s">
        <v>11408</v>
      </c>
      <c r="AR8161">
        <v>4100</v>
      </c>
      <c r="AS8161" t="s">
        <v>12491</v>
      </c>
      <c r="AT8161">
        <v>2005</v>
      </c>
      <c r="AV8161" t="s">
        <v>16983</v>
      </c>
      <c r="AW8161">
        <v>116100</v>
      </c>
    </row>
    <row r="8162" spans="1:49" x14ac:dyDescent="0.25">
      <c r="A8162">
        <v>4100</v>
      </c>
      <c r="B8162">
        <v>30010</v>
      </c>
      <c r="C8162">
        <v>4003</v>
      </c>
      <c r="D8162">
        <v>410</v>
      </c>
      <c r="E8162" s="124" t="s">
        <v>363</v>
      </c>
      <c r="F8162" t="str">
        <f t="shared" si="146"/>
        <v>Erik SteuckPARKDALE AMERICA, LLC #06</v>
      </c>
      <c r="G8162" s="150" t="str">
        <f t="shared" si="145"/>
        <v>Erik Steuck</v>
      </c>
      <c r="H8162" s="149" t="s">
        <v>7205</v>
      </c>
      <c r="I8162">
        <v>40001459</v>
      </c>
      <c r="K8162" t="s">
        <v>16979</v>
      </c>
      <c r="L8162" t="s">
        <v>16980</v>
      </c>
      <c r="M8162" t="s">
        <v>13169</v>
      </c>
      <c r="N8162" t="s">
        <v>16981</v>
      </c>
      <c r="Q8162" t="s">
        <v>12415</v>
      </c>
      <c r="R8162" t="s">
        <v>12416</v>
      </c>
      <c r="S8162" t="s">
        <v>16984</v>
      </c>
      <c r="U8162" t="s">
        <v>12418</v>
      </c>
      <c r="V8162">
        <v>249</v>
      </c>
      <c r="W8162">
        <v>11</v>
      </c>
      <c r="X8162">
        <v>1</v>
      </c>
      <c r="Y8162" t="s">
        <v>12472</v>
      </c>
      <c r="Z8162" t="s">
        <v>12420</v>
      </c>
      <c r="AA8162" t="s">
        <v>12421</v>
      </c>
      <c r="AB8162" t="s">
        <v>12757</v>
      </c>
      <c r="AC8162">
        <v>2</v>
      </c>
      <c r="AD8162" s="123">
        <v>39111</v>
      </c>
      <c r="AE8162" t="s">
        <v>12423</v>
      </c>
      <c r="AG8162">
        <v>40001459</v>
      </c>
      <c r="AL8162" t="s">
        <v>12757</v>
      </c>
      <c r="AN8162">
        <v>3407104301</v>
      </c>
      <c r="AO8162">
        <v>16</v>
      </c>
      <c r="AP8162" t="s">
        <v>12424</v>
      </c>
      <c r="AQ8162" t="s">
        <v>11408</v>
      </c>
      <c r="AR8162">
        <v>4100</v>
      </c>
      <c r="AT8162">
        <v>2005</v>
      </c>
      <c r="AV8162" t="s">
        <v>16983</v>
      </c>
      <c r="AW8162">
        <v>116100</v>
      </c>
    </row>
    <row r="8163" spans="1:49" x14ac:dyDescent="0.25">
      <c r="A8163">
        <v>4100</v>
      </c>
      <c r="B8163">
        <v>30010</v>
      </c>
      <c r="C8163">
        <v>4003</v>
      </c>
      <c r="D8163">
        <v>410</v>
      </c>
      <c r="E8163" s="124" t="s">
        <v>363</v>
      </c>
      <c r="F8163" t="str">
        <f t="shared" si="146"/>
        <v>Erik SteuckPARKDALE AMERICA, LLC #27</v>
      </c>
      <c r="G8163" s="150" t="str">
        <f t="shared" si="145"/>
        <v>Erik Steuck</v>
      </c>
      <c r="H8163" s="149" t="s">
        <v>7210</v>
      </c>
      <c r="I8163">
        <v>40000106</v>
      </c>
      <c r="K8163" t="s">
        <v>16979</v>
      </c>
      <c r="L8163" t="s">
        <v>16980</v>
      </c>
      <c r="M8163" t="s">
        <v>13169</v>
      </c>
      <c r="N8163" t="s">
        <v>16981</v>
      </c>
      <c r="Q8163" t="s">
        <v>12415</v>
      </c>
      <c r="R8163" t="s">
        <v>12416</v>
      </c>
      <c r="S8163" t="s">
        <v>16982</v>
      </c>
      <c r="U8163" t="s">
        <v>12418</v>
      </c>
      <c r="V8163">
        <v>249</v>
      </c>
      <c r="W8163">
        <v>11</v>
      </c>
      <c r="X8163">
        <v>1</v>
      </c>
      <c r="Y8163" t="s">
        <v>12472</v>
      </c>
      <c r="Z8163" t="s">
        <v>12420</v>
      </c>
      <c r="AA8163" t="s">
        <v>12421</v>
      </c>
      <c r="AB8163" t="s">
        <v>12422</v>
      </c>
      <c r="AC8163">
        <v>2</v>
      </c>
      <c r="AD8163" s="123">
        <v>39111</v>
      </c>
      <c r="AE8163" t="s">
        <v>12423</v>
      </c>
      <c r="AG8163">
        <v>40000106</v>
      </c>
      <c r="AL8163" t="s">
        <v>12422</v>
      </c>
      <c r="AN8163">
        <v>3407104301</v>
      </c>
      <c r="AO8163">
        <v>16</v>
      </c>
      <c r="AP8163" t="s">
        <v>12424</v>
      </c>
      <c r="AQ8163" t="s">
        <v>11408</v>
      </c>
      <c r="AR8163">
        <v>4100</v>
      </c>
      <c r="AS8163" t="s">
        <v>12491</v>
      </c>
      <c r="AT8163">
        <v>2005</v>
      </c>
      <c r="AV8163" t="s">
        <v>16983</v>
      </c>
      <c r="AW8163">
        <v>116100</v>
      </c>
    </row>
    <row r="8164" spans="1:49" x14ac:dyDescent="0.25">
      <c r="A8164">
        <v>4100</v>
      </c>
      <c r="B8164">
        <v>30010</v>
      </c>
      <c r="C8164">
        <v>4003</v>
      </c>
      <c r="D8164">
        <v>410</v>
      </c>
      <c r="E8164" s="124" t="s">
        <v>363</v>
      </c>
      <c r="F8164" t="str">
        <f t="shared" si="146"/>
        <v>Erik SteuckPARKDALE AMERICA, LLC #28</v>
      </c>
      <c r="G8164" s="150" t="str">
        <f t="shared" si="145"/>
        <v>Erik Steuck</v>
      </c>
      <c r="H8164" s="149" t="s">
        <v>7211</v>
      </c>
      <c r="I8164">
        <v>40000271</v>
      </c>
      <c r="K8164" t="s">
        <v>16979</v>
      </c>
      <c r="L8164" t="s">
        <v>16980</v>
      </c>
      <c r="M8164" t="s">
        <v>13169</v>
      </c>
      <c r="N8164" t="s">
        <v>16981</v>
      </c>
      <c r="Q8164" t="s">
        <v>12415</v>
      </c>
      <c r="R8164" t="s">
        <v>12416</v>
      </c>
      <c r="S8164" t="s">
        <v>16982</v>
      </c>
      <c r="U8164" t="s">
        <v>12418</v>
      </c>
      <c r="V8164">
        <v>249</v>
      </c>
      <c r="W8164">
        <v>11</v>
      </c>
      <c r="X8164">
        <v>1</v>
      </c>
      <c r="Y8164" t="s">
        <v>12472</v>
      </c>
      <c r="Z8164" t="s">
        <v>12420</v>
      </c>
      <c r="AA8164" t="s">
        <v>12421</v>
      </c>
      <c r="AB8164" t="s">
        <v>12422</v>
      </c>
      <c r="AC8164">
        <v>2</v>
      </c>
      <c r="AD8164" s="123">
        <v>39111</v>
      </c>
      <c r="AE8164" t="s">
        <v>12423</v>
      </c>
      <c r="AG8164">
        <v>40000271</v>
      </c>
      <c r="AL8164" t="s">
        <v>12422</v>
      </c>
      <c r="AN8164">
        <v>3407104301</v>
      </c>
      <c r="AO8164">
        <v>16</v>
      </c>
      <c r="AP8164" t="s">
        <v>12424</v>
      </c>
      <c r="AQ8164" t="s">
        <v>11408</v>
      </c>
      <c r="AR8164">
        <v>4100</v>
      </c>
      <c r="AS8164" t="s">
        <v>12491</v>
      </c>
      <c r="AT8164">
        <v>2005</v>
      </c>
      <c r="AV8164" t="s">
        <v>16983</v>
      </c>
      <c r="AW8164">
        <v>116100</v>
      </c>
    </row>
    <row r="8165" spans="1:49" x14ac:dyDescent="0.25">
      <c r="A8165">
        <v>4100</v>
      </c>
      <c r="B8165">
        <v>30010</v>
      </c>
      <c r="C8165">
        <v>4003</v>
      </c>
      <c r="D8165">
        <v>410</v>
      </c>
      <c r="E8165" s="124" t="s">
        <v>363</v>
      </c>
      <c r="F8165" t="str">
        <f t="shared" si="146"/>
        <v>Erik SteuckPARKDALE AMERICA, LLC #29</v>
      </c>
      <c r="G8165" s="150" t="str">
        <f t="shared" si="145"/>
        <v>Erik Steuck</v>
      </c>
      <c r="H8165" s="149" t="s">
        <v>7212</v>
      </c>
      <c r="I8165">
        <v>40000403</v>
      </c>
      <c r="K8165" t="s">
        <v>16979</v>
      </c>
      <c r="L8165" t="s">
        <v>16980</v>
      </c>
      <c r="M8165" t="s">
        <v>13169</v>
      </c>
      <c r="N8165" t="s">
        <v>16981</v>
      </c>
      <c r="Q8165" t="s">
        <v>12415</v>
      </c>
      <c r="R8165" t="s">
        <v>12416</v>
      </c>
      <c r="S8165" t="s">
        <v>16982</v>
      </c>
      <c r="U8165" t="s">
        <v>12418</v>
      </c>
      <c r="V8165">
        <v>249</v>
      </c>
      <c r="W8165">
        <v>11</v>
      </c>
      <c r="X8165">
        <v>1</v>
      </c>
      <c r="Y8165" t="s">
        <v>12472</v>
      </c>
      <c r="Z8165" t="s">
        <v>12420</v>
      </c>
      <c r="AA8165" t="s">
        <v>12421</v>
      </c>
      <c r="AB8165" t="s">
        <v>12757</v>
      </c>
      <c r="AC8165">
        <v>2</v>
      </c>
      <c r="AD8165" s="123">
        <v>39111</v>
      </c>
      <c r="AE8165" t="s">
        <v>12423</v>
      </c>
      <c r="AG8165">
        <v>40000403</v>
      </c>
      <c r="AL8165" t="s">
        <v>12757</v>
      </c>
      <c r="AN8165">
        <v>3407104301</v>
      </c>
      <c r="AO8165">
        <v>16</v>
      </c>
      <c r="AP8165" t="s">
        <v>12424</v>
      </c>
      <c r="AQ8165" t="s">
        <v>11408</v>
      </c>
      <c r="AR8165">
        <v>4100</v>
      </c>
      <c r="AT8165">
        <v>2005</v>
      </c>
      <c r="AV8165" t="s">
        <v>16983</v>
      </c>
      <c r="AW8165">
        <v>116100</v>
      </c>
    </row>
    <row r="8166" spans="1:49" x14ac:dyDescent="0.25">
      <c r="A8166">
        <v>4100</v>
      </c>
      <c r="B8166">
        <v>30010</v>
      </c>
      <c r="C8166">
        <v>4003</v>
      </c>
      <c r="D8166">
        <v>410</v>
      </c>
      <c r="E8166" s="124" t="s">
        <v>363</v>
      </c>
      <c r="F8166" t="str">
        <f t="shared" si="146"/>
        <v>Erik SteuckPERFECT COMMERCE GLOBAL PURCHASING,</v>
      </c>
      <c r="G8166" s="150" t="str">
        <f t="shared" si="145"/>
        <v>Erik Steuck</v>
      </c>
      <c r="H8166" s="149" t="s">
        <v>7307</v>
      </c>
      <c r="I8166">
        <v>40008470</v>
      </c>
      <c r="L8166" t="s">
        <v>16985</v>
      </c>
      <c r="M8166" t="s">
        <v>16547</v>
      </c>
      <c r="O8166">
        <v>12079</v>
      </c>
      <c r="P8166">
        <v>23612</v>
      </c>
      <c r="Q8166" t="s">
        <v>12415</v>
      </c>
      <c r="R8166" t="s">
        <v>12416</v>
      </c>
      <c r="S8166" t="s">
        <v>16986</v>
      </c>
      <c r="U8166" t="s">
        <v>12418</v>
      </c>
      <c r="W8166">
        <v>11</v>
      </c>
      <c r="X8166">
        <v>2</v>
      </c>
      <c r="Y8166" t="s">
        <v>12419</v>
      </c>
      <c r="Z8166" t="s">
        <v>12420</v>
      </c>
      <c r="AA8166" t="s">
        <v>12429</v>
      </c>
      <c r="AB8166" t="s">
        <v>12473</v>
      </c>
      <c r="AC8166">
        <v>2</v>
      </c>
      <c r="AD8166" s="123">
        <v>43355</v>
      </c>
      <c r="AE8166" t="s">
        <v>12431</v>
      </c>
      <c r="AG8166">
        <v>40008470</v>
      </c>
      <c r="AL8166" t="s">
        <v>12473</v>
      </c>
      <c r="AN8166">
        <v>4770004301</v>
      </c>
      <c r="AO8166">
        <v>16</v>
      </c>
      <c r="AP8166" t="s">
        <v>12424</v>
      </c>
      <c r="AQ8166" t="s">
        <v>11408</v>
      </c>
      <c r="AR8166">
        <v>4100</v>
      </c>
      <c r="AT8166">
        <v>0</v>
      </c>
      <c r="AV8166" t="s">
        <v>16987</v>
      </c>
      <c r="AW8166">
        <v>116100</v>
      </c>
    </row>
    <row r="8167" spans="1:49" x14ac:dyDescent="0.25">
      <c r="A8167">
        <v>4100</v>
      </c>
      <c r="B8167">
        <v>30010</v>
      </c>
      <c r="C8167">
        <v>4003</v>
      </c>
      <c r="D8167">
        <v>416</v>
      </c>
      <c r="E8167" s="124" t="s">
        <v>363</v>
      </c>
      <c r="F8167" t="str">
        <f t="shared" si="146"/>
        <v>Erik SteuckPHILLIP MORRIS USA INC</v>
      </c>
      <c r="G8167" s="150" t="str">
        <f t="shared" si="145"/>
        <v>Erik Steuck</v>
      </c>
      <c r="H8167" s="149" t="s">
        <v>7344</v>
      </c>
      <c r="I8167">
        <v>40007995</v>
      </c>
      <c r="L8167" t="s">
        <v>13061</v>
      </c>
      <c r="M8167" t="s">
        <v>13062</v>
      </c>
      <c r="O8167">
        <v>6544</v>
      </c>
      <c r="P8167" t="s">
        <v>16988</v>
      </c>
      <c r="Q8167" t="s">
        <v>12415</v>
      </c>
      <c r="R8167" t="s">
        <v>12416</v>
      </c>
      <c r="S8167" t="s">
        <v>16989</v>
      </c>
      <c r="U8167" t="s">
        <v>12418</v>
      </c>
      <c r="V8167">
        <v>27</v>
      </c>
      <c r="W8167">
        <v>11</v>
      </c>
      <c r="X8167">
        <v>1</v>
      </c>
      <c r="Y8167" t="s">
        <v>12419</v>
      </c>
      <c r="Z8167" t="s">
        <v>12420</v>
      </c>
      <c r="AA8167" t="s">
        <v>12429</v>
      </c>
      <c r="AB8167" t="s">
        <v>14028</v>
      </c>
      <c r="AC8167">
        <v>2</v>
      </c>
      <c r="AD8167" s="123">
        <v>42755</v>
      </c>
      <c r="AE8167" t="s">
        <v>12431</v>
      </c>
      <c r="AG8167">
        <v>40007995</v>
      </c>
      <c r="AL8167" t="s">
        <v>14028</v>
      </c>
      <c r="AN8167">
        <v>3805104601</v>
      </c>
      <c r="AO8167">
        <v>16</v>
      </c>
      <c r="AP8167" t="s">
        <v>12424</v>
      </c>
      <c r="AQ8167" t="s">
        <v>11408</v>
      </c>
      <c r="AR8167">
        <v>4100</v>
      </c>
      <c r="AT8167">
        <v>0</v>
      </c>
      <c r="AV8167" t="s">
        <v>16990</v>
      </c>
      <c r="AW8167">
        <v>116120</v>
      </c>
    </row>
    <row r="8168" spans="1:49" x14ac:dyDescent="0.25">
      <c r="A8168">
        <v>4100</v>
      </c>
      <c r="B8168">
        <v>30010</v>
      </c>
      <c r="C8168">
        <v>4003</v>
      </c>
      <c r="D8168">
        <v>410</v>
      </c>
      <c r="E8168" s="124" t="s">
        <v>363</v>
      </c>
      <c r="F8168" t="str">
        <f t="shared" si="146"/>
        <v>Erik SteuckPLY GEM INDUSTRIES, INC</v>
      </c>
      <c r="G8168" s="150" t="str">
        <f t="shared" si="145"/>
        <v>Erik Steuck</v>
      </c>
      <c r="H8168" s="149" t="s">
        <v>7399</v>
      </c>
      <c r="I8168">
        <v>40008432</v>
      </c>
      <c r="K8168" t="s">
        <v>16991</v>
      </c>
      <c r="L8168" t="s">
        <v>16992</v>
      </c>
      <c r="M8168" t="s">
        <v>13169</v>
      </c>
      <c r="N8168">
        <v>27519</v>
      </c>
      <c r="Q8168" t="s">
        <v>12415</v>
      </c>
      <c r="R8168" t="s">
        <v>12416</v>
      </c>
      <c r="S8168">
        <v>9196773966</v>
      </c>
      <c r="U8168" t="s">
        <v>12418</v>
      </c>
      <c r="W8168">
        <v>11</v>
      </c>
      <c r="X8168">
        <v>1</v>
      </c>
      <c r="Y8168" t="s">
        <v>12419</v>
      </c>
      <c r="Z8168" t="s">
        <v>12420</v>
      </c>
      <c r="AA8168" t="s">
        <v>12429</v>
      </c>
      <c r="AB8168" t="s">
        <v>12422</v>
      </c>
      <c r="AC8168">
        <v>2</v>
      </c>
      <c r="AD8168" s="123">
        <v>43306</v>
      </c>
      <c r="AE8168" t="s">
        <v>16993</v>
      </c>
      <c r="AG8168">
        <v>40008432</v>
      </c>
      <c r="AL8168" t="s">
        <v>12422</v>
      </c>
      <c r="AN8168">
        <v>3403701501</v>
      </c>
      <c r="AO8168">
        <v>16</v>
      </c>
      <c r="AP8168" t="s">
        <v>12424</v>
      </c>
      <c r="AQ8168" t="s">
        <v>11408</v>
      </c>
      <c r="AR8168">
        <v>4100</v>
      </c>
      <c r="AT8168">
        <v>0</v>
      </c>
      <c r="AV8168" t="s">
        <v>16994</v>
      </c>
      <c r="AW8168">
        <v>116100</v>
      </c>
    </row>
    <row r="8169" spans="1:49" x14ac:dyDescent="0.25">
      <c r="A8169">
        <v>4100</v>
      </c>
      <c r="B8169">
        <v>30010</v>
      </c>
      <c r="C8169">
        <v>4003</v>
      </c>
      <c r="D8169">
        <v>410</v>
      </c>
      <c r="E8169" s="124" t="s">
        <v>363</v>
      </c>
      <c r="F8169" t="str">
        <f t="shared" si="146"/>
        <v>Erik SteuckPRECISION TOOL SERVICE, INC.</v>
      </c>
      <c r="G8169" s="150" t="str">
        <f t="shared" si="145"/>
        <v>Erik Steuck</v>
      </c>
      <c r="H8169" s="149" t="s">
        <v>7526</v>
      </c>
      <c r="I8169">
        <v>40007510</v>
      </c>
      <c r="K8169" t="s">
        <v>16995</v>
      </c>
      <c r="L8169" t="s">
        <v>16113</v>
      </c>
      <c r="M8169" t="s">
        <v>12896</v>
      </c>
      <c r="N8169">
        <v>47201</v>
      </c>
      <c r="Q8169" t="s">
        <v>12415</v>
      </c>
      <c r="R8169" t="s">
        <v>12416</v>
      </c>
      <c r="S8169" t="s">
        <v>16996</v>
      </c>
      <c r="U8169" t="s">
        <v>12418</v>
      </c>
      <c r="W8169">
        <v>11</v>
      </c>
      <c r="X8169">
        <v>0</v>
      </c>
      <c r="Y8169" t="s">
        <v>12472</v>
      </c>
      <c r="Z8169" t="s">
        <v>12420</v>
      </c>
      <c r="AA8169" t="s">
        <v>12429</v>
      </c>
      <c r="AB8169" t="s">
        <v>12422</v>
      </c>
      <c r="AC8169">
        <v>2</v>
      </c>
      <c r="AD8169" s="123">
        <v>42047</v>
      </c>
      <c r="AE8169" t="s">
        <v>12431</v>
      </c>
      <c r="AG8169">
        <v>40007510</v>
      </c>
      <c r="AL8169" t="s">
        <v>12422</v>
      </c>
      <c r="AN8169">
        <v>1500502901</v>
      </c>
      <c r="AO8169">
        <v>16</v>
      </c>
      <c r="AP8169" t="s">
        <v>12424</v>
      </c>
      <c r="AQ8169" t="s">
        <v>11408</v>
      </c>
      <c r="AR8169">
        <v>4100</v>
      </c>
      <c r="AT8169">
        <v>0</v>
      </c>
      <c r="AV8169" t="s">
        <v>13150</v>
      </c>
      <c r="AW8169">
        <v>116100</v>
      </c>
    </row>
    <row r="8170" spans="1:49" x14ac:dyDescent="0.25">
      <c r="A8170">
        <v>4100</v>
      </c>
      <c r="B8170">
        <v>30010</v>
      </c>
      <c r="C8170">
        <v>4003</v>
      </c>
      <c r="D8170">
        <v>410</v>
      </c>
      <c r="E8170" s="124" t="s">
        <v>363</v>
      </c>
      <c r="F8170" t="str">
        <f t="shared" si="146"/>
        <v>Erik SteuckPROBUILD</v>
      </c>
      <c r="G8170" s="150" t="str">
        <f t="shared" si="145"/>
        <v>Erik Steuck</v>
      </c>
      <c r="H8170" s="149" t="s">
        <v>7583</v>
      </c>
      <c r="I8170">
        <v>40006864</v>
      </c>
      <c r="K8170" t="s">
        <v>16997</v>
      </c>
      <c r="L8170" t="s">
        <v>16998</v>
      </c>
      <c r="M8170" t="s">
        <v>13169</v>
      </c>
      <c r="N8170">
        <v>28001</v>
      </c>
      <c r="Q8170" t="s">
        <v>12415</v>
      </c>
      <c r="R8170" t="s">
        <v>12416</v>
      </c>
      <c r="S8170" t="s">
        <v>16999</v>
      </c>
      <c r="U8170" t="s">
        <v>12418</v>
      </c>
      <c r="W8170">
        <v>11</v>
      </c>
      <c r="X8170">
        <v>1</v>
      </c>
      <c r="Y8170" t="s">
        <v>12419</v>
      </c>
      <c r="Z8170" t="s">
        <v>12420</v>
      </c>
      <c r="AA8170" t="s">
        <v>12485</v>
      </c>
      <c r="AB8170" t="s">
        <v>12430</v>
      </c>
      <c r="AC8170">
        <v>2</v>
      </c>
      <c r="AD8170" s="123">
        <v>41110</v>
      </c>
      <c r="AE8170" t="s">
        <v>12528</v>
      </c>
      <c r="AG8170">
        <v>40006864</v>
      </c>
      <c r="AL8170" t="s">
        <v>12430</v>
      </c>
      <c r="AN8170">
        <v>3416700201</v>
      </c>
      <c r="AO8170">
        <v>16</v>
      </c>
      <c r="AP8170" t="s">
        <v>12424</v>
      </c>
      <c r="AQ8170" t="s">
        <v>11408</v>
      </c>
      <c r="AR8170">
        <v>4100</v>
      </c>
      <c r="AT8170">
        <v>0</v>
      </c>
      <c r="AV8170" t="s">
        <v>7583</v>
      </c>
      <c r="AW8170">
        <v>116100</v>
      </c>
    </row>
    <row r="8171" spans="1:49" x14ac:dyDescent="0.25">
      <c r="A8171">
        <v>4100</v>
      </c>
      <c r="B8171">
        <v>30010</v>
      </c>
      <c r="C8171">
        <v>4003</v>
      </c>
      <c r="D8171">
        <v>410</v>
      </c>
      <c r="E8171" s="124" t="s">
        <v>363</v>
      </c>
      <c r="F8171" t="str">
        <f t="shared" si="146"/>
        <v>Erik SteuckPROCTOR &amp; GAMBLE MANUFACTURING</v>
      </c>
      <c r="G8171" s="150" t="str">
        <f t="shared" si="145"/>
        <v>Erik Steuck</v>
      </c>
      <c r="H8171" s="149" t="s">
        <v>7596</v>
      </c>
      <c r="I8171">
        <v>40005300</v>
      </c>
      <c r="J8171" t="s">
        <v>17000</v>
      </c>
      <c r="K8171" t="s">
        <v>17001</v>
      </c>
      <c r="L8171" t="s">
        <v>17002</v>
      </c>
      <c r="M8171" t="s">
        <v>12521</v>
      </c>
      <c r="N8171">
        <v>45201</v>
      </c>
      <c r="Q8171" t="s">
        <v>12415</v>
      </c>
      <c r="R8171" t="s">
        <v>12416</v>
      </c>
      <c r="S8171" t="s">
        <v>17003</v>
      </c>
      <c r="U8171" t="s">
        <v>12418</v>
      </c>
      <c r="W8171">
        <v>11</v>
      </c>
      <c r="X8171">
        <v>1</v>
      </c>
      <c r="Y8171" t="s">
        <v>12419</v>
      </c>
      <c r="Z8171" t="s">
        <v>12420</v>
      </c>
      <c r="AA8171" t="s">
        <v>12429</v>
      </c>
      <c r="AB8171" t="s">
        <v>12422</v>
      </c>
      <c r="AC8171">
        <v>2</v>
      </c>
      <c r="AD8171" s="123">
        <v>39405</v>
      </c>
      <c r="AE8171" t="s">
        <v>12528</v>
      </c>
      <c r="AG8171">
        <v>40005300</v>
      </c>
      <c r="AL8171" t="s">
        <v>12422</v>
      </c>
      <c r="AN8171">
        <v>3606104901</v>
      </c>
      <c r="AO8171">
        <v>16</v>
      </c>
      <c r="AP8171" t="s">
        <v>12424</v>
      </c>
      <c r="AQ8171" t="s">
        <v>11408</v>
      </c>
      <c r="AR8171">
        <v>4100</v>
      </c>
      <c r="AS8171" t="s">
        <v>12491</v>
      </c>
      <c r="AT8171">
        <v>0</v>
      </c>
      <c r="AV8171" t="s">
        <v>17004</v>
      </c>
      <c r="AW8171">
        <v>116100</v>
      </c>
    </row>
    <row r="8172" spans="1:49" x14ac:dyDescent="0.25">
      <c r="A8172">
        <v>4100</v>
      </c>
      <c r="B8172">
        <v>30010</v>
      </c>
      <c r="C8172">
        <v>4003</v>
      </c>
      <c r="D8172">
        <v>410</v>
      </c>
      <c r="E8172" s="124" t="s">
        <v>363</v>
      </c>
      <c r="F8172" t="str">
        <f t="shared" si="146"/>
        <v>Erik SteuckPRODUCTION METHODS</v>
      </c>
      <c r="G8172" s="150" t="str">
        <f t="shared" si="145"/>
        <v>Erik Steuck</v>
      </c>
      <c r="H8172" s="149" t="s">
        <v>7599</v>
      </c>
      <c r="I8172">
        <v>40008194</v>
      </c>
      <c r="K8172" t="s">
        <v>17005</v>
      </c>
      <c r="L8172" t="s">
        <v>17006</v>
      </c>
      <c r="M8172" t="s">
        <v>13062</v>
      </c>
      <c r="N8172">
        <v>97035</v>
      </c>
      <c r="Q8172" t="s">
        <v>12415</v>
      </c>
      <c r="R8172" t="s">
        <v>12416</v>
      </c>
      <c r="S8172" t="s">
        <v>17007</v>
      </c>
      <c r="U8172" t="s">
        <v>12418</v>
      </c>
      <c r="W8172">
        <v>11</v>
      </c>
      <c r="X8172">
        <v>0</v>
      </c>
      <c r="Y8172" t="s">
        <v>12419</v>
      </c>
      <c r="Z8172" t="s">
        <v>12420</v>
      </c>
      <c r="AA8172" t="s">
        <v>12429</v>
      </c>
      <c r="AB8172" t="s">
        <v>12430</v>
      </c>
      <c r="AC8172">
        <v>2</v>
      </c>
      <c r="AD8172" s="123">
        <v>42957</v>
      </c>
      <c r="AE8172" t="s">
        <v>12431</v>
      </c>
      <c r="AG8172">
        <v>40008194</v>
      </c>
      <c r="AL8172" t="s">
        <v>12430</v>
      </c>
      <c r="AN8172">
        <v>3800508611</v>
      </c>
      <c r="AO8172">
        <v>16</v>
      </c>
      <c r="AP8172" t="s">
        <v>12424</v>
      </c>
      <c r="AQ8172" t="s">
        <v>11408</v>
      </c>
      <c r="AR8172">
        <v>4100</v>
      </c>
      <c r="AT8172">
        <v>0</v>
      </c>
      <c r="AV8172" t="s">
        <v>15765</v>
      </c>
      <c r="AW8172">
        <v>116100</v>
      </c>
    </row>
    <row r="8173" spans="1:49" x14ac:dyDescent="0.25">
      <c r="A8173">
        <v>4100</v>
      </c>
      <c r="B8173">
        <v>30010</v>
      </c>
      <c r="C8173">
        <v>4003</v>
      </c>
      <c r="D8173">
        <v>410</v>
      </c>
      <c r="E8173" s="124" t="s">
        <v>363</v>
      </c>
      <c r="F8173" t="str">
        <f t="shared" si="146"/>
        <v>Erik SteuckPROSPECT QUOTE AND N/C TEST</v>
      </c>
      <c r="G8173" s="150" t="str">
        <f t="shared" si="145"/>
        <v>Erik Steuck</v>
      </c>
      <c r="H8173" s="149" t="s">
        <v>7645</v>
      </c>
      <c r="I8173">
        <v>40404003</v>
      </c>
      <c r="K8173" t="s">
        <v>13167</v>
      </c>
      <c r="L8173" t="s">
        <v>13168</v>
      </c>
      <c r="M8173" t="s">
        <v>13169</v>
      </c>
      <c r="N8173">
        <v>28078</v>
      </c>
      <c r="Q8173" t="s">
        <v>12415</v>
      </c>
      <c r="R8173" t="s">
        <v>12416</v>
      </c>
      <c r="S8173" t="s">
        <v>13170</v>
      </c>
      <c r="U8173" t="s">
        <v>12418</v>
      </c>
      <c r="W8173">
        <v>11</v>
      </c>
      <c r="X8173">
        <v>1</v>
      </c>
      <c r="Y8173" t="s">
        <v>12419</v>
      </c>
      <c r="Z8173" t="s">
        <v>12420</v>
      </c>
      <c r="AA8173" t="s">
        <v>12429</v>
      </c>
      <c r="AB8173" t="s">
        <v>12422</v>
      </c>
      <c r="AC8173">
        <v>2</v>
      </c>
      <c r="AD8173" s="123">
        <v>41578</v>
      </c>
      <c r="AE8173" t="s">
        <v>12431</v>
      </c>
      <c r="AG8173">
        <v>40404003</v>
      </c>
      <c r="AL8173" t="s">
        <v>12422</v>
      </c>
      <c r="AN8173">
        <v>3411915001</v>
      </c>
      <c r="AO8173">
        <v>16</v>
      </c>
      <c r="AP8173" t="s">
        <v>12424</v>
      </c>
      <c r="AQ8173" t="s">
        <v>11408</v>
      </c>
      <c r="AR8173">
        <v>4100</v>
      </c>
      <c r="AT8173">
        <v>0</v>
      </c>
      <c r="AV8173" t="s">
        <v>13171</v>
      </c>
      <c r="AW8173">
        <v>116100</v>
      </c>
    </row>
    <row r="8174" spans="1:49" x14ac:dyDescent="0.25">
      <c r="A8174">
        <v>4100</v>
      </c>
      <c r="B8174">
        <v>30010</v>
      </c>
      <c r="C8174">
        <v>4003</v>
      </c>
      <c r="D8174">
        <v>410</v>
      </c>
      <c r="E8174" s="124" t="s">
        <v>363</v>
      </c>
      <c r="F8174" t="str">
        <f t="shared" si="146"/>
        <v>Erik SteuckQUALITY MECHANICAL CONTRACTORS, LLC</v>
      </c>
      <c r="G8174" s="150" t="str">
        <f t="shared" si="145"/>
        <v>Erik Steuck</v>
      </c>
      <c r="H8174" s="149" t="s">
        <v>7724</v>
      </c>
      <c r="I8174">
        <v>40008064</v>
      </c>
      <c r="K8174" t="s">
        <v>17008</v>
      </c>
      <c r="L8174" t="s">
        <v>16663</v>
      </c>
      <c r="M8174" t="s">
        <v>13169</v>
      </c>
      <c r="N8174">
        <v>27215</v>
      </c>
      <c r="Q8174" t="s">
        <v>12415</v>
      </c>
      <c r="R8174" t="s">
        <v>12416</v>
      </c>
      <c r="S8174" t="s">
        <v>17009</v>
      </c>
      <c r="U8174" t="s">
        <v>12418</v>
      </c>
      <c r="W8174">
        <v>11</v>
      </c>
      <c r="X8174">
        <v>2</v>
      </c>
      <c r="Y8174" t="s">
        <v>12419</v>
      </c>
      <c r="Z8174" t="s">
        <v>12420</v>
      </c>
      <c r="AA8174" t="s">
        <v>12429</v>
      </c>
      <c r="AB8174" t="s">
        <v>12422</v>
      </c>
      <c r="AC8174">
        <v>2</v>
      </c>
      <c r="AD8174" s="123">
        <v>42793</v>
      </c>
      <c r="AE8174" t="s">
        <v>12431</v>
      </c>
      <c r="AG8174">
        <v>40008064</v>
      </c>
      <c r="AL8174" t="s">
        <v>12422</v>
      </c>
      <c r="AN8174">
        <v>3400101301</v>
      </c>
      <c r="AO8174">
        <v>16</v>
      </c>
      <c r="AP8174" t="s">
        <v>12424</v>
      </c>
      <c r="AQ8174" t="s">
        <v>11408</v>
      </c>
      <c r="AR8174">
        <v>4100</v>
      </c>
      <c r="AT8174">
        <v>0</v>
      </c>
      <c r="AV8174" t="s">
        <v>17010</v>
      </c>
      <c r="AW8174">
        <v>116100</v>
      </c>
    </row>
    <row r="8175" spans="1:49" x14ac:dyDescent="0.25">
      <c r="A8175">
        <v>4100</v>
      </c>
      <c r="B8175">
        <v>30010</v>
      </c>
      <c r="C8175">
        <v>4003</v>
      </c>
      <c r="D8175">
        <v>410</v>
      </c>
      <c r="E8175" s="124" t="s">
        <v>363</v>
      </c>
      <c r="F8175" t="str">
        <f t="shared" si="146"/>
        <v>Erik SteuckQVC INC.</v>
      </c>
      <c r="G8175" s="150" t="str">
        <f t="shared" ref="G8175:G8238" si="147">RIGHT(E8175,LEN(E8175)-3)</f>
        <v>Erik Steuck</v>
      </c>
      <c r="H8175" s="149" t="s">
        <v>7762</v>
      </c>
      <c r="I8175">
        <v>40007006</v>
      </c>
      <c r="K8175" t="s">
        <v>17011</v>
      </c>
      <c r="L8175" t="s">
        <v>17012</v>
      </c>
      <c r="M8175" t="s">
        <v>12560</v>
      </c>
      <c r="N8175">
        <v>19380</v>
      </c>
      <c r="Q8175" t="s">
        <v>12415</v>
      </c>
      <c r="R8175" t="s">
        <v>12416</v>
      </c>
      <c r="S8175" t="s">
        <v>17013</v>
      </c>
      <c r="U8175" t="s">
        <v>12418</v>
      </c>
      <c r="W8175">
        <v>11</v>
      </c>
      <c r="X8175">
        <v>1</v>
      </c>
      <c r="Y8175" t="s">
        <v>12419</v>
      </c>
      <c r="Z8175" t="s">
        <v>12420</v>
      </c>
      <c r="AA8175" t="s">
        <v>12485</v>
      </c>
      <c r="AB8175" t="s">
        <v>12422</v>
      </c>
      <c r="AC8175">
        <v>2</v>
      </c>
      <c r="AD8175" s="123">
        <v>41331</v>
      </c>
      <c r="AE8175" t="s">
        <v>12528</v>
      </c>
      <c r="AG8175">
        <v>40007006</v>
      </c>
      <c r="AL8175" t="s">
        <v>12422</v>
      </c>
      <c r="AN8175">
        <v>3902940501</v>
      </c>
      <c r="AO8175">
        <v>16</v>
      </c>
      <c r="AP8175" t="s">
        <v>12424</v>
      </c>
      <c r="AQ8175" t="s">
        <v>11408</v>
      </c>
      <c r="AR8175">
        <v>4100</v>
      </c>
      <c r="AT8175">
        <v>0</v>
      </c>
      <c r="AV8175" t="s">
        <v>7762</v>
      </c>
      <c r="AW8175">
        <v>116100</v>
      </c>
    </row>
    <row r="8176" spans="1:49" x14ac:dyDescent="0.25">
      <c r="A8176">
        <v>4100</v>
      </c>
      <c r="B8176">
        <v>30010</v>
      </c>
      <c r="C8176">
        <v>4003</v>
      </c>
      <c r="D8176">
        <v>410</v>
      </c>
      <c r="E8176" s="124" t="s">
        <v>363</v>
      </c>
      <c r="F8176" t="str">
        <f t="shared" si="146"/>
        <v>Erik SteuckRDU AIRPORT AUTHORITY</v>
      </c>
      <c r="G8176" s="150" t="str">
        <f t="shared" si="147"/>
        <v>Erik Steuck</v>
      </c>
      <c r="H8176" s="149" t="s">
        <v>7848</v>
      </c>
      <c r="I8176">
        <v>40005571</v>
      </c>
      <c r="L8176" t="s">
        <v>17014</v>
      </c>
      <c r="M8176" t="s">
        <v>13169</v>
      </c>
      <c r="N8176">
        <v>27623</v>
      </c>
      <c r="O8176">
        <v>80001</v>
      </c>
      <c r="Q8176" t="s">
        <v>12415</v>
      </c>
      <c r="R8176" t="s">
        <v>12416</v>
      </c>
      <c r="S8176" t="s">
        <v>17015</v>
      </c>
      <c r="U8176" t="s">
        <v>12418</v>
      </c>
      <c r="W8176">
        <v>11</v>
      </c>
      <c r="X8176">
        <v>1</v>
      </c>
      <c r="Y8176" t="s">
        <v>12419</v>
      </c>
      <c r="Z8176" t="s">
        <v>12420</v>
      </c>
      <c r="AA8176" t="s">
        <v>12485</v>
      </c>
      <c r="AB8176" t="s">
        <v>12422</v>
      </c>
      <c r="AC8176">
        <v>2</v>
      </c>
      <c r="AD8176" s="123">
        <v>39715</v>
      </c>
      <c r="AE8176" t="s">
        <v>14314</v>
      </c>
      <c r="AG8176">
        <v>40005571</v>
      </c>
      <c r="AL8176" t="s">
        <v>12422</v>
      </c>
      <c r="AN8176">
        <v>3418300041</v>
      </c>
      <c r="AO8176">
        <v>16</v>
      </c>
      <c r="AP8176" t="s">
        <v>12424</v>
      </c>
      <c r="AQ8176" t="s">
        <v>11408</v>
      </c>
      <c r="AR8176">
        <v>4100</v>
      </c>
      <c r="AS8176" t="s">
        <v>12491</v>
      </c>
      <c r="AT8176">
        <v>0</v>
      </c>
      <c r="AV8176" t="s">
        <v>17016</v>
      </c>
      <c r="AW8176">
        <v>116100</v>
      </c>
    </row>
    <row r="8177" spans="1:49" x14ac:dyDescent="0.25">
      <c r="A8177">
        <v>4100</v>
      </c>
      <c r="B8177">
        <v>30010</v>
      </c>
      <c r="C8177">
        <v>4003</v>
      </c>
      <c r="D8177">
        <v>410</v>
      </c>
      <c r="E8177" s="124" t="s">
        <v>363</v>
      </c>
      <c r="F8177" t="str">
        <f t="shared" si="146"/>
        <v>Erik SteuckREICH LLC</v>
      </c>
      <c r="G8177" s="150" t="str">
        <f t="shared" si="147"/>
        <v>Erik Steuck</v>
      </c>
      <c r="H8177" s="149" t="s">
        <v>7876</v>
      </c>
      <c r="I8177">
        <v>40008227</v>
      </c>
      <c r="K8177" t="s">
        <v>17017</v>
      </c>
      <c r="L8177" t="s">
        <v>17018</v>
      </c>
      <c r="M8177" t="s">
        <v>13169</v>
      </c>
      <c r="N8177">
        <v>28704</v>
      </c>
      <c r="Q8177" t="s">
        <v>12415</v>
      </c>
      <c r="R8177" t="s">
        <v>12416</v>
      </c>
      <c r="S8177" t="s">
        <v>17019</v>
      </c>
      <c r="U8177" t="s">
        <v>12418</v>
      </c>
      <c r="W8177">
        <v>11</v>
      </c>
      <c r="X8177">
        <v>0</v>
      </c>
      <c r="Y8177" t="s">
        <v>12419</v>
      </c>
      <c r="Z8177" t="s">
        <v>12420</v>
      </c>
      <c r="AA8177" t="s">
        <v>12429</v>
      </c>
      <c r="AB8177" t="s">
        <v>12422</v>
      </c>
      <c r="AC8177">
        <v>2</v>
      </c>
      <c r="AD8177" s="123">
        <v>43013</v>
      </c>
      <c r="AE8177" t="s">
        <v>12431</v>
      </c>
      <c r="AG8177">
        <v>40008227</v>
      </c>
      <c r="AL8177" t="s">
        <v>12422</v>
      </c>
      <c r="AN8177">
        <v>3402113501</v>
      </c>
      <c r="AO8177">
        <v>16</v>
      </c>
      <c r="AP8177" t="s">
        <v>12424</v>
      </c>
      <c r="AQ8177" t="s">
        <v>11408</v>
      </c>
      <c r="AR8177">
        <v>4100</v>
      </c>
      <c r="AT8177">
        <v>0</v>
      </c>
      <c r="AV8177" t="s">
        <v>17020</v>
      </c>
      <c r="AW8177">
        <v>116100</v>
      </c>
    </row>
    <row r="8178" spans="1:49" x14ac:dyDescent="0.25">
      <c r="A8178">
        <v>4100</v>
      </c>
      <c r="B8178">
        <v>30010</v>
      </c>
      <c r="C8178">
        <v>4003</v>
      </c>
      <c r="D8178">
        <v>410</v>
      </c>
      <c r="E8178" s="124" t="s">
        <v>363</v>
      </c>
      <c r="F8178" t="str">
        <f t="shared" si="146"/>
        <v>Erik SteuckRIETER CORP. - FORMERLY ICBT, INC.</v>
      </c>
      <c r="G8178" s="150" t="str">
        <f t="shared" si="147"/>
        <v>Erik Steuck</v>
      </c>
      <c r="H8178" s="149" t="s">
        <v>7957</v>
      </c>
      <c r="I8178">
        <v>40000092</v>
      </c>
      <c r="K8178" t="s">
        <v>17021</v>
      </c>
      <c r="L8178" t="s">
        <v>16712</v>
      </c>
      <c r="M8178" t="s">
        <v>13169</v>
      </c>
      <c r="N8178" t="s">
        <v>17022</v>
      </c>
      <c r="O8178">
        <v>18507</v>
      </c>
      <c r="Q8178" t="s">
        <v>12415</v>
      </c>
      <c r="R8178" t="s">
        <v>12416</v>
      </c>
      <c r="S8178" t="s">
        <v>17023</v>
      </c>
      <c r="U8178" t="s">
        <v>12418</v>
      </c>
      <c r="W8178">
        <v>11</v>
      </c>
      <c r="X8178">
        <v>0</v>
      </c>
      <c r="Y8178" t="s">
        <v>12419</v>
      </c>
      <c r="Z8178" t="s">
        <v>12420</v>
      </c>
      <c r="AA8178" t="s">
        <v>12421</v>
      </c>
      <c r="AB8178" t="s">
        <v>12422</v>
      </c>
      <c r="AC8178">
        <v>2</v>
      </c>
      <c r="AD8178" s="123">
        <v>39111</v>
      </c>
      <c r="AE8178" t="s">
        <v>12423</v>
      </c>
      <c r="AG8178">
        <v>40000092</v>
      </c>
      <c r="AL8178" t="s">
        <v>12422</v>
      </c>
      <c r="AN8178">
        <v>3408104701</v>
      </c>
      <c r="AO8178">
        <v>16</v>
      </c>
      <c r="AP8178" t="s">
        <v>12424</v>
      </c>
      <c r="AQ8178" t="s">
        <v>11408</v>
      </c>
      <c r="AR8178">
        <v>4100</v>
      </c>
      <c r="AS8178" t="s">
        <v>12491</v>
      </c>
      <c r="AT8178">
        <v>2005</v>
      </c>
      <c r="AV8178" t="s">
        <v>17024</v>
      </c>
      <c r="AW8178">
        <v>116100</v>
      </c>
    </row>
    <row r="8179" spans="1:49" x14ac:dyDescent="0.25">
      <c r="A8179">
        <v>4100</v>
      </c>
      <c r="B8179">
        <v>30010</v>
      </c>
      <c r="C8179">
        <v>4003</v>
      </c>
      <c r="D8179">
        <v>410</v>
      </c>
      <c r="E8179" s="124" t="s">
        <v>363</v>
      </c>
      <c r="F8179" t="str">
        <f t="shared" si="146"/>
        <v>Erik SteuckRTT MACHINE &amp; WELDING INC</v>
      </c>
      <c r="G8179" s="150" t="str">
        <f t="shared" si="147"/>
        <v>Erik Steuck</v>
      </c>
      <c r="H8179" s="149" t="s">
        <v>8093</v>
      </c>
      <c r="I8179">
        <v>40005923</v>
      </c>
      <c r="K8179" t="s">
        <v>17025</v>
      </c>
      <c r="L8179" t="s">
        <v>16708</v>
      </c>
      <c r="M8179" t="s">
        <v>13169</v>
      </c>
      <c r="N8179">
        <v>27597</v>
      </c>
      <c r="Q8179" t="s">
        <v>12415</v>
      </c>
      <c r="R8179" t="s">
        <v>12416</v>
      </c>
      <c r="S8179" t="s">
        <v>17026</v>
      </c>
      <c r="U8179" t="s">
        <v>12418</v>
      </c>
      <c r="W8179">
        <v>11</v>
      </c>
      <c r="X8179">
        <v>2</v>
      </c>
      <c r="Y8179" t="s">
        <v>12419</v>
      </c>
      <c r="Z8179" t="s">
        <v>12420</v>
      </c>
      <c r="AA8179" t="s">
        <v>12429</v>
      </c>
      <c r="AB8179" t="s">
        <v>12422</v>
      </c>
      <c r="AC8179">
        <v>2</v>
      </c>
      <c r="AD8179" s="123">
        <v>40148</v>
      </c>
      <c r="AE8179" t="s">
        <v>12431</v>
      </c>
      <c r="AG8179">
        <v>40005923</v>
      </c>
      <c r="AL8179" t="s">
        <v>12422</v>
      </c>
      <c r="AN8179">
        <v>3418315601</v>
      </c>
      <c r="AO8179">
        <v>16</v>
      </c>
      <c r="AP8179" t="s">
        <v>12424</v>
      </c>
      <c r="AQ8179" t="s">
        <v>11408</v>
      </c>
      <c r="AR8179">
        <v>4100</v>
      </c>
      <c r="AT8179">
        <v>0</v>
      </c>
      <c r="AV8179" t="s">
        <v>17027</v>
      </c>
      <c r="AW8179">
        <v>116100</v>
      </c>
    </row>
    <row r="8180" spans="1:49" x14ac:dyDescent="0.25">
      <c r="A8180">
        <v>4100</v>
      </c>
      <c r="B8180">
        <v>30010</v>
      </c>
      <c r="C8180">
        <v>4003</v>
      </c>
      <c r="D8180">
        <v>410</v>
      </c>
      <c r="E8180" s="124" t="s">
        <v>363</v>
      </c>
      <c r="F8180" t="str">
        <f t="shared" si="146"/>
        <v>Erik SteuckSCHELLING AMERICA</v>
      </c>
      <c r="G8180" s="150" t="str">
        <f t="shared" si="147"/>
        <v>Erik Steuck</v>
      </c>
      <c r="H8180" s="149" t="s">
        <v>8240</v>
      </c>
      <c r="I8180">
        <v>40000292</v>
      </c>
      <c r="K8180" t="s">
        <v>17028</v>
      </c>
      <c r="L8180" t="s">
        <v>16646</v>
      </c>
      <c r="M8180" t="s">
        <v>13169</v>
      </c>
      <c r="N8180" t="s">
        <v>17029</v>
      </c>
      <c r="Q8180" t="s">
        <v>12415</v>
      </c>
      <c r="R8180" t="s">
        <v>12416</v>
      </c>
      <c r="S8180" t="s">
        <v>17030</v>
      </c>
      <c r="U8180" t="s">
        <v>12418</v>
      </c>
      <c r="W8180">
        <v>11</v>
      </c>
      <c r="X8180">
        <v>0</v>
      </c>
      <c r="Y8180" t="s">
        <v>12419</v>
      </c>
      <c r="Z8180" t="s">
        <v>12420</v>
      </c>
      <c r="AA8180" t="s">
        <v>12421</v>
      </c>
      <c r="AB8180" t="s">
        <v>12422</v>
      </c>
      <c r="AC8180">
        <v>2</v>
      </c>
      <c r="AD8180" s="123">
        <v>39111</v>
      </c>
      <c r="AE8180" t="s">
        <v>12423</v>
      </c>
      <c r="AG8180">
        <v>40000292</v>
      </c>
      <c r="AL8180" t="s">
        <v>12422</v>
      </c>
      <c r="AN8180">
        <v>3418308701</v>
      </c>
      <c r="AO8180">
        <v>16</v>
      </c>
      <c r="AP8180" t="s">
        <v>12424</v>
      </c>
      <c r="AQ8180" t="s">
        <v>11408</v>
      </c>
      <c r="AR8180">
        <v>4100</v>
      </c>
      <c r="AT8180">
        <v>2005</v>
      </c>
      <c r="AV8180" t="s">
        <v>17031</v>
      </c>
      <c r="AW8180">
        <v>116100</v>
      </c>
    </row>
    <row r="8181" spans="1:49" x14ac:dyDescent="0.25">
      <c r="A8181">
        <v>4100</v>
      </c>
      <c r="B8181">
        <v>30010</v>
      </c>
      <c r="C8181">
        <v>4003</v>
      </c>
      <c r="D8181">
        <v>410</v>
      </c>
      <c r="E8181" s="124" t="s">
        <v>363</v>
      </c>
      <c r="F8181" t="str">
        <f t="shared" si="146"/>
        <v>Erik SteuckSHALAG US, INC.</v>
      </c>
      <c r="G8181" s="150" t="str">
        <f t="shared" si="147"/>
        <v>Erik Steuck</v>
      </c>
      <c r="H8181" s="149" t="s">
        <v>8342</v>
      </c>
      <c r="I8181">
        <v>40007251</v>
      </c>
      <c r="K8181" t="s">
        <v>17032</v>
      </c>
      <c r="L8181" t="s">
        <v>17033</v>
      </c>
      <c r="M8181" t="s">
        <v>13169</v>
      </c>
      <c r="N8181">
        <v>27565</v>
      </c>
      <c r="Q8181" t="s">
        <v>12415</v>
      </c>
      <c r="R8181" t="s">
        <v>12416</v>
      </c>
      <c r="S8181" t="s">
        <v>17034</v>
      </c>
      <c r="U8181" t="s">
        <v>12418</v>
      </c>
      <c r="W8181">
        <v>11</v>
      </c>
      <c r="X8181">
        <v>1</v>
      </c>
      <c r="Y8181" t="s">
        <v>12419</v>
      </c>
      <c r="Z8181" t="s">
        <v>12420</v>
      </c>
      <c r="AA8181" t="s">
        <v>12429</v>
      </c>
      <c r="AB8181" t="s">
        <v>12422</v>
      </c>
      <c r="AC8181">
        <v>2</v>
      </c>
      <c r="AD8181" s="123">
        <v>41646</v>
      </c>
      <c r="AE8181" t="s">
        <v>12431</v>
      </c>
      <c r="AG8181">
        <v>40007251</v>
      </c>
      <c r="AL8181" t="s">
        <v>12422</v>
      </c>
      <c r="AN8181">
        <v>3407708401</v>
      </c>
      <c r="AO8181">
        <v>16</v>
      </c>
      <c r="AP8181" t="s">
        <v>12424</v>
      </c>
      <c r="AQ8181" t="s">
        <v>11408</v>
      </c>
      <c r="AR8181">
        <v>4100</v>
      </c>
      <c r="AT8181">
        <v>0</v>
      </c>
      <c r="AV8181" t="s">
        <v>17035</v>
      </c>
      <c r="AW8181">
        <v>116100</v>
      </c>
    </row>
    <row r="8182" spans="1:49" x14ac:dyDescent="0.25">
      <c r="A8182">
        <v>4100</v>
      </c>
      <c r="B8182">
        <v>30010</v>
      </c>
      <c r="C8182">
        <v>4003</v>
      </c>
      <c r="D8182">
        <v>416</v>
      </c>
      <c r="E8182" s="124" t="s">
        <v>363</v>
      </c>
      <c r="F8182" t="str">
        <f t="shared" si="146"/>
        <v>Erik SteuckSHIBUYA-HOPPMANN CORP</v>
      </c>
      <c r="G8182" s="150" t="str">
        <f t="shared" si="147"/>
        <v>Erik Steuck</v>
      </c>
      <c r="H8182" s="149" t="s">
        <v>8372</v>
      </c>
      <c r="I8182">
        <v>40000141</v>
      </c>
      <c r="K8182" t="s">
        <v>17036</v>
      </c>
      <c r="L8182" t="s">
        <v>17037</v>
      </c>
      <c r="M8182" t="s">
        <v>16547</v>
      </c>
      <c r="N8182">
        <v>20109</v>
      </c>
      <c r="Q8182" t="s">
        <v>12415</v>
      </c>
      <c r="R8182" t="s">
        <v>12416</v>
      </c>
      <c r="S8182" t="s">
        <v>17038</v>
      </c>
      <c r="U8182" t="s">
        <v>12418</v>
      </c>
      <c r="W8182">
        <v>11</v>
      </c>
      <c r="X8182">
        <v>0</v>
      </c>
      <c r="Y8182" t="s">
        <v>12472</v>
      </c>
      <c r="Z8182" t="s">
        <v>12420</v>
      </c>
      <c r="AA8182" t="s">
        <v>12421</v>
      </c>
      <c r="AB8182" t="s">
        <v>12422</v>
      </c>
      <c r="AC8182">
        <v>2</v>
      </c>
      <c r="AD8182" s="123">
        <v>39111</v>
      </c>
      <c r="AE8182" t="s">
        <v>12423</v>
      </c>
      <c r="AG8182">
        <v>40000141</v>
      </c>
      <c r="AL8182" t="s">
        <v>12422</v>
      </c>
      <c r="AN8182">
        <v>4768303801</v>
      </c>
      <c r="AO8182">
        <v>16</v>
      </c>
      <c r="AP8182" t="s">
        <v>12424</v>
      </c>
      <c r="AQ8182" t="s">
        <v>11408</v>
      </c>
      <c r="AR8182">
        <v>4100</v>
      </c>
      <c r="AT8182">
        <v>2005</v>
      </c>
      <c r="AV8182" t="s">
        <v>17039</v>
      </c>
      <c r="AW8182">
        <v>116100</v>
      </c>
    </row>
    <row r="8183" spans="1:49" x14ac:dyDescent="0.25">
      <c r="A8183">
        <v>4100</v>
      </c>
      <c r="B8183">
        <v>30010</v>
      </c>
      <c r="C8183">
        <v>4003</v>
      </c>
      <c r="D8183">
        <v>410</v>
      </c>
      <c r="E8183" s="124" t="s">
        <v>363</v>
      </c>
      <c r="F8183" t="str">
        <f t="shared" si="146"/>
        <v>Erik SteuckSPECCON SYSTEMS, INC</v>
      </c>
      <c r="G8183" s="150" t="str">
        <f t="shared" si="147"/>
        <v>Erik Steuck</v>
      </c>
      <c r="H8183" s="149" t="s">
        <v>8617</v>
      </c>
      <c r="I8183">
        <v>40008356</v>
      </c>
      <c r="K8183" t="s">
        <v>17040</v>
      </c>
      <c r="L8183" t="s">
        <v>13339</v>
      </c>
      <c r="M8183" t="s">
        <v>13169</v>
      </c>
      <c r="N8183">
        <v>28147</v>
      </c>
      <c r="Q8183" t="s">
        <v>12415</v>
      </c>
      <c r="R8183" t="s">
        <v>12416</v>
      </c>
      <c r="S8183" t="s">
        <v>17041</v>
      </c>
      <c r="U8183" t="s">
        <v>12418</v>
      </c>
      <c r="W8183">
        <v>11</v>
      </c>
      <c r="X8183">
        <v>0</v>
      </c>
      <c r="Y8183" t="s">
        <v>12419</v>
      </c>
      <c r="Z8183" t="s">
        <v>12420</v>
      </c>
      <c r="AA8183" t="s">
        <v>12429</v>
      </c>
      <c r="AB8183" t="s">
        <v>12422</v>
      </c>
      <c r="AC8183">
        <v>2</v>
      </c>
      <c r="AD8183" s="123">
        <v>43196</v>
      </c>
      <c r="AE8183" t="s">
        <v>12431</v>
      </c>
      <c r="AG8183">
        <v>40008356</v>
      </c>
      <c r="AL8183" t="s">
        <v>12422</v>
      </c>
      <c r="AN8183">
        <v>3415909601</v>
      </c>
      <c r="AO8183">
        <v>16</v>
      </c>
      <c r="AP8183" t="s">
        <v>12424</v>
      </c>
      <c r="AQ8183" t="s">
        <v>11408</v>
      </c>
      <c r="AR8183">
        <v>4100</v>
      </c>
      <c r="AT8183">
        <v>0</v>
      </c>
      <c r="AV8183" t="s">
        <v>17042</v>
      </c>
      <c r="AW8183">
        <v>116100</v>
      </c>
    </row>
    <row r="8184" spans="1:49" x14ac:dyDescent="0.25">
      <c r="A8184">
        <v>4100</v>
      </c>
      <c r="B8184">
        <v>30010</v>
      </c>
      <c r="C8184">
        <v>4003</v>
      </c>
      <c r="D8184">
        <v>410</v>
      </c>
      <c r="E8184" s="124" t="s">
        <v>363</v>
      </c>
      <c r="F8184" t="str">
        <f t="shared" si="146"/>
        <v>Erik SteuckSPLAWN BELTING</v>
      </c>
      <c r="G8184" s="150" t="str">
        <f t="shared" si="147"/>
        <v>Erik Steuck</v>
      </c>
      <c r="H8184" s="149" t="s">
        <v>8640</v>
      </c>
      <c r="I8184">
        <v>40000376</v>
      </c>
      <c r="K8184" t="s">
        <v>17043</v>
      </c>
      <c r="L8184" t="s">
        <v>16663</v>
      </c>
      <c r="M8184" t="s">
        <v>13169</v>
      </c>
      <c r="N8184" t="s">
        <v>17044</v>
      </c>
      <c r="Q8184" t="s">
        <v>12415</v>
      </c>
      <c r="R8184" t="s">
        <v>12416</v>
      </c>
      <c r="S8184" t="s">
        <v>17045</v>
      </c>
      <c r="U8184" t="s">
        <v>12418</v>
      </c>
      <c r="W8184">
        <v>11</v>
      </c>
      <c r="X8184">
        <v>2</v>
      </c>
      <c r="Y8184" t="s">
        <v>12419</v>
      </c>
      <c r="Z8184" t="s">
        <v>12420</v>
      </c>
      <c r="AA8184" t="s">
        <v>12421</v>
      </c>
      <c r="AB8184" t="s">
        <v>12422</v>
      </c>
      <c r="AC8184">
        <v>2</v>
      </c>
      <c r="AD8184" s="123">
        <v>39111</v>
      </c>
      <c r="AE8184" t="s">
        <v>12423</v>
      </c>
      <c r="AG8184">
        <v>40000376</v>
      </c>
      <c r="AL8184" t="s">
        <v>12422</v>
      </c>
      <c r="AN8184">
        <v>3400101301</v>
      </c>
      <c r="AO8184">
        <v>16</v>
      </c>
      <c r="AP8184" t="s">
        <v>12424</v>
      </c>
      <c r="AQ8184" t="s">
        <v>11408</v>
      </c>
      <c r="AR8184">
        <v>4100</v>
      </c>
      <c r="AS8184" t="s">
        <v>12491</v>
      </c>
      <c r="AT8184">
        <v>0</v>
      </c>
      <c r="AV8184" t="s">
        <v>17046</v>
      </c>
      <c r="AW8184">
        <v>116100</v>
      </c>
    </row>
    <row r="8185" spans="1:49" x14ac:dyDescent="0.25">
      <c r="A8185">
        <v>4100</v>
      </c>
      <c r="B8185">
        <v>30010</v>
      </c>
      <c r="C8185">
        <v>4003</v>
      </c>
      <c r="D8185">
        <v>410</v>
      </c>
      <c r="E8185" s="124" t="s">
        <v>363</v>
      </c>
      <c r="F8185" t="str">
        <f t="shared" si="146"/>
        <v>Erik SteuckSYNOVOS</v>
      </c>
      <c r="G8185" s="150" t="str">
        <f t="shared" si="147"/>
        <v>Erik Steuck</v>
      </c>
      <c r="H8185" s="149" t="s">
        <v>8861</v>
      </c>
      <c r="I8185">
        <v>40008679</v>
      </c>
      <c r="J8185" t="s">
        <v>17047</v>
      </c>
      <c r="K8185" t="s">
        <v>17048</v>
      </c>
      <c r="L8185" t="s">
        <v>17049</v>
      </c>
      <c r="M8185" t="s">
        <v>13169</v>
      </c>
      <c r="N8185">
        <v>27203</v>
      </c>
      <c r="Q8185" t="s">
        <v>12415</v>
      </c>
      <c r="R8185" t="s">
        <v>12416</v>
      </c>
      <c r="U8185" t="s">
        <v>12418</v>
      </c>
      <c r="W8185">
        <v>11</v>
      </c>
      <c r="X8185">
        <v>2</v>
      </c>
      <c r="Y8185" t="s">
        <v>13389</v>
      </c>
      <c r="Z8185" t="s">
        <v>12420</v>
      </c>
      <c r="AA8185" t="s">
        <v>12429</v>
      </c>
      <c r="AB8185" t="s">
        <v>12757</v>
      </c>
      <c r="AC8185">
        <v>2</v>
      </c>
      <c r="AD8185" s="123">
        <v>43698</v>
      </c>
      <c r="AE8185" t="s">
        <v>12431</v>
      </c>
      <c r="AG8185">
        <v>40008679</v>
      </c>
      <c r="AL8185" t="s">
        <v>12757</v>
      </c>
      <c r="AN8185">
        <v>3415100301</v>
      </c>
      <c r="AO8185">
        <v>16</v>
      </c>
      <c r="AP8185" t="s">
        <v>12424</v>
      </c>
      <c r="AQ8185" t="s">
        <v>11408</v>
      </c>
      <c r="AR8185">
        <v>4100</v>
      </c>
      <c r="AT8185">
        <v>0</v>
      </c>
      <c r="AV8185" t="s">
        <v>17050</v>
      </c>
      <c r="AW8185">
        <v>116100</v>
      </c>
    </row>
    <row r="8186" spans="1:49" x14ac:dyDescent="0.25">
      <c r="A8186">
        <v>4100</v>
      </c>
      <c r="B8186">
        <v>30010</v>
      </c>
      <c r="C8186">
        <v>4003</v>
      </c>
      <c r="D8186">
        <v>410</v>
      </c>
      <c r="E8186" s="124" t="s">
        <v>363</v>
      </c>
      <c r="F8186" t="str">
        <f t="shared" si="146"/>
        <v>Erik SteuckSYNOVOS INC.</v>
      </c>
      <c r="G8186" s="150" t="str">
        <f t="shared" si="147"/>
        <v>Erik Steuck</v>
      </c>
      <c r="H8186" s="149" t="s">
        <v>8863</v>
      </c>
      <c r="I8186">
        <v>40008250</v>
      </c>
      <c r="L8186" t="s">
        <v>13312</v>
      </c>
      <c r="M8186" t="s">
        <v>12494</v>
      </c>
      <c r="N8186" t="s">
        <v>13313</v>
      </c>
      <c r="O8186">
        <v>982478</v>
      </c>
      <c r="Q8186" t="s">
        <v>12415</v>
      </c>
      <c r="R8186" t="s">
        <v>12416</v>
      </c>
      <c r="U8186" t="s">
        <v>12418</v>
      </c>
      <c r="W8186">
        <v>11</v>
      </c>
      <c r="X8186">
        <v>2</v>
      </c>
      <c r="Y8186" t="s">
        <v>12472</v>
      </c>
      <c r="Z8186" t="s">
        <v>12420</v>
      </c>
      <c r="AA8186" t="s">
        <v>12485</v>
      </c>
      <c r="AB8186" t="s">
        <v>12757</v>
      </c>
      <c r="AC8186">
        <v>2</v>
      </c>
      <c r="AD8186" s="123">
        <v>43053</v>
      </c>
      <c r="AE8186" t="s">
        <v>12528</v>
      </c>
      <c r="AG8186">
        <v>40008250</v>
      </c>
      <c r="AL8186" t="s">
        <v>12757</v>
      </c>
      <c r="AN8186">
        <v>4414109801</v>
      </c>
      <c r="AO8186">
        <v>16</v>
      </c>
      <c r="AP8186" t="s">
        <v>12424</v>
      </c>
      <c r="AQ8186" t="s">
        <v>11408</v>
      </c>
      <c r="AR8186">
        <v>4100</v>
      </c>
      <c r="AT8186">
        <v>0</v>
      </c>
      <c r="AV8186" t="s">
        <v>8861</v>
      </c>
      <c r="AW8186">
        <v>116100</v>
      </c>
    </row>
    <row r="8187" spans="1:49" x14ac:dyDescent="0.25">
      <c r="A8187">
        <v>4100</v>
      </c>
      <c r="B8187">
        <v>30010</v>
      </c>
      <c r="C8187">
        <v>4003</v>
      </c>
      <c r="D8187">
        <v>416</v>
      </c>
      <c r="E8187" s="124" t="s">
        <v>363</v>
      </c>
      <c r="F8187" t="str">
        <f t="shared" si="146"/>
        <v>Erik SteuckTIDEWATER CONVEYOR INC.</v>
      </c>
      <c r="G8187" s="150" t="str">
        <f t="shared" si="147"/>
        <v>Erik Steuck</v>
      </c>
      <c r="H8187" s="149" t="s">
        <v>9106</v>
      </c>
      <c r="I8187">
        <v>40005569</v>
      </c>
      <c r="K8187" t="s">
        <v>17051</v>
      </c>
      <c r="L8187" t="s">
        <v>16985</v>
      </c>
      <c r="M8187" t="s">
        <v>16547</v>
      </c>
      <c r="N8187">
        <v>23606</v>
      </c>
      <c r="Q8187" t="s">
        <v>12415</v>
      </c>
      <c r="R8187" t="s">
        <v>12416</v>
      </c>
      <c r="S8187" t="s">
        <v>17052</v>
      </c>
      <c r="U8187" t="s">
        <v>12418</v>
      </c>
      <c r="W8187">
        <v>11</v>
      </c>
      <c r="X8187">
        <v>2</v>
      </c>
      <c r="Y8187" t="s">
        <v>12419</v>
      </c>
      <c r="Z8187" t="s">
        <v>12420</v>
      </c>
      <c r="AA8187" t="s">
        <v>12485</v>
      </c>
      <c r="AB8187" t="s">
        <v>12422</v>
      </c>
      <c r="AC8187">
        <v>2</v>
      </c>
      <c r="AD8187" s="123">
        <v>39713</v>
      </c>
      <c r="AE8187" t="s">
        <v>14314</v>
      </c>
      <c r="AG8187">
        <v>40005569</v>
      </c>
      <c r="AL8187" t="s">
        <v>12422</v>
      </c>
      <c r="AN8187">
        <v>4770004301</v>
      </c>
      <c r="AO8187">
        <v>16</v>
      </c>
      <c r="AP8187" t="s">
        <v>12424</v>
      </c>
      <c r="AQ8187" t="s">
        <v>11408</v>
      </c>
      <c r="AR8187">
        <v>4100</v>
      </c>
      <c r="AT8187">
        <v>0</v>
      </c>
      <c r="AV8187" t="s">
        <v>17053</v>
      </c>
      <c r="AW8187">
        <v>116100</v>
      </c>
    </row>
    <row r="8188" spans="1:49" x14ac:dyDescent="0.25">
      <c r="A8188">
        <v>4100</v>
      </c>
      <c r="B8188">
        <v>30010</v>
      </c>
      <c r="C8188">
        <v>4003</v>
      </c>
      <c r="D8188">
        <v>410</v>
      </c>
      <c r="E8188" s="124" t="s">
        <v>363</v>
      </c>
      <c r="F8188" t="str">
        <f t="shared" si="146"/>
        <v>Erik SteuckTOP TOBACCO,L.P.</v>
      </c>
      <c r="G8188" s="150" t="str">
        <f t="shared" si="147"/>
        <v>Erik Steuck</v>
      </c>
      <c r="H8188" s="149" t="s">
        <v>9146</v>
      </c>
      <c r="I8188">
        <v>40001912</v>
      </c>
      <c r="L8188" t="s">
        <v>17054</v>
      </c>
      <c r="M8188" t="s">
        <v>13169</v>
      </c>
      <c r="O8188">
        <v>205</v>
      </c>
      <c r="P8188">
        <v>28450</v>
      </c>
      <c r="Q8188" t="s">
        <v>12415</v>
      </c>
      <c r="R8188" t="s">
        <v>12416</v>
      </c>
      <c r="S8188">
        <v>9106463014</v>
      </c>
      <c r="U8188" t="s">
        <v>12418</v>
      </c>
      <c r="W8188">
        <v>11</v>
      </c>
      <c r="X8188">
        <v>1</v>
      </c>
      <c r="Y8188" t="s">
        <v>12419</v>
      </c>
      <c r="Z8188" t="s">
        <v>12420</v>
      </c>
      <c r="AA8188" t="s">
        <v>12421</v>
      </c>
      <c r="AB8188" t="s">
        <v>12422</v>
      </c>
      <c r="AC8188">
        <v>2</v>
      </c>
      <c r="AD8188" s="123">
        <v>39111</v>
      </c>
      <c r="AE8188" t="s">
        <v>12423</v>
      </c>
      <c r="AG8188">
        <v>40001912</v>
      </c>
      <c r="AL8188" t="s">
        <v>12422</v>
      </c>
      <c r="AN8188">
        <v>3404722291</v>
      </c>
      <c r="AO8188">
        <v>16</v>
      </c>
      <c r="AP8188" t="s">
        <v>12424</v>
      </c>
      <c r="AQ8188" t="s">
        <v>11408</v>
      </c>
      <c r="AR8188">
        <v>4100</v>
      </c>
      <c r="AT8188">
        <v>0</v>
      </c>
      <c r="AV8188" t="s">
        <v>17055</v>
      </c>
      <c r="AW8188">
        <v>116100</v>
      </c>
    </row>
    <row r="8189" spans="1:49" x14ac:dyDescent="0.25">
      <c r="A8189">
        <v>4100</v>
      </c>
      <c r="B8189">
        <v>30010</v>
      </c>
      <c r="C8189">
        <v>4003</v>
      </c>
      <c r="D8189">
        <v>416</v>
      </c>
      <c r="E8189" s="124" t="s">
        <v>363</v>
      </c>
      <c r="F8189" t="str">
        <f t="shared" si="146"/>
        <v>Erik SteuckTPI ENGINEERED SYSTEMS INC</v>
      </c>
      <c r="G8189" s="150" t="str">
        <f t="shared" si="147"/>
        <v>Erik Steuck</v>
      </c>
      <c r="H8189" s="149" t="s">
        <v>9182</v>
      </c>
      <c r="I8189">
        <v>40005018</v>
      </c>
      <c r="K8189" t="s">
        <v>17056</v>
      </c>
      <c r="L8189" t="s">
        <v>17057</v>
      </c>
      <c r="M8189" t="s">
        <v>12692</v>
      </c>
      <c r="N8189">
        <v>30108</v>
      </c>
      <c r="Q8189" t="s">
        <v>12415</v>
      </c>
      <c r="R8189" t="s">
        <v>12416</v>
      </c>
      <c r="S8189" t="s">
        <v>17058</v>
      </c>
      <c r="T8189">
        <v>310755</v>
      </c>
      <c r="U8189" t="s">
        <v>12418</v>
      </c>
      <c r="W8189">
        <v>11</v>
      </c>
      <c r="X8189">
        <v>1</v>
      </c>
      <c r="Y8189" t="s">
        <v>12419</v>
      </c>
      <c r="Z8189" t="s">
        <v>12420</v>
      </c>
      <c r="AA8189" t="s">
        <v>12429</v>
      </c>
      <c r="AB8189" t="s">
        <v>12422</v>
      </c>
      <c r="AC8189">
        <v>2</v>
      </c>
      <c r="AD8189" s="123">
        <v>39141</v>
      </c>
      <c r="AE8189" t="s">
        <v>13431</v>
      </c>
      <c r="AG8189">
        <v>40005018</v>
      </c>
      <c r="AL8189" t="s">
        <v>12422</v>
      </c>
      <c r="AN8189">
        <v>1104518961</v>
      </c>
      <c r="AO8189">
        <v>16</v>
      </c>
      <c r="AP8189" t="s">
        <v>12424</v>
      </c>
      <c r="AQ8189" t="s">
        <v>11408</v>
      </c>
      <c r="AR8189">
        <v>4100</v>
      </c>
      <c r="AT8189">
        <v>0</v>
      </c>
      <c r="AV8189" t="s">
        <v>17059</v>
      </c>
      <c r="AW8189">
        <v>116100</v>
      </c>
    </row>
    <row r="8190" spans="1:49" x14ac:dyDescent="0.25">
      <c r="A8190">
        <v>4100</v>
      </c>
      <c r="B8190">
        <v>30010</v>
      </c>
      <c r="C8190">
        <v>4003</v>
      </c>
      <c r="D8190">
        <v>410</v>
      </c>
      <c r="E8190" s="124" t="s">
        <v>363</v>
      </c>
      <c r="F8190" t="str">
        <f t="shared" si="146"/>
        <v>Erik SteuckTRIANGLE BRICK COMPANY</v>
      </c>
      <c r="G8190" s="150" t="str">
        <f t="shared" si="147"/>
        <v>Erik Steuck</v>
      </c>
      <c r="H8190" s="149" t="s">
        <v>9228</v>
      </c>
      <c r="I8190">
        <v>40002545</v>
      </c>
      <c r="J8190" t="s">
        <v>12492</v>
      </c>
      <c r="K8190" t="s">
        <v>17060</v>
      </c>
      <c r="L8190" t="s">
        <v>16691</v>
      </c>
      <c r="M8190" t="s">
        <v>13169</v>
      </c>
      <c r="N8190" t="s">
        <v>17061</v>
      </c>
      <c r="Q8190" t="s">
        <v>12415</v>
      </c>
      <c r="R8190" t="s">
        <v>12416</v>
      </c>
      <c r="S8190" t="s">
        <v>17062</v>
      </c>
      <c r="U8190" t="s">
        <v>12418</v>
      </c>
      <c r="W8190">
        <v>11</v>
      </c>
      <c r="X8190">
        <v>1</v>
      </c>
      <c r="Y8190" t="s">
        <v>12419</v>
      </c>
      <c r="Z8190" t="s">
        <v>12420</v>
      </c>
      <c r="AA8190" t="s">
        <v>12421</v>
      </c>
      <c r="AB8190" t="s">
        <v>12422</v>
      </c>
      <c r="AC8190">
        <v>2</v>
      </c>
      <c r="AD8190" s="123">
        <v>39111</v>
      </c>
      <c r="AE8190" t="s">
        <v>12423</v>
      </c>
      <c r="AG8190">
        <v>40002545</v>
      </c>
      <c r="AL8190" t="s">
        <v>12422</v>
      </c>
      <c r="AN8190">
        <v>3418302701</v>
      </c>
      <c r="AO8190">
        <v>16</v>
      </c>
      <c r="AP8190" t="s">
        <v>12424</v>
      </c>
      <c r="AQ8190" t="s">
        <v>11408</v>
      </c>
      <c r="AR8190">
        <v>4100</v>
      </c>
      <c r="AT8190">
        <v>0</v>
      </c>
      <c r="AV8190" t="s">
        <v>17063</v>
      </c>
      <c r="AW8190">
        <v>116100</v>
      </c>
    </row>
    <row r="8191" spans="1:49" x14ac:dyDescent="0.25">
      <c r="A8191">
        <v>4100</v>
      </c>
      <c r="B8191">
        <v>30010</v>
      </c>
      <c r="C8191">
        <v>4003</v>
      </c>
      <c r="D8191">
        <v>410</v>
      </c>
      <c r="E8191" s="124" t="s">
        <v>363</v>
      </c>
      <c r="F8191" t="str">
        <f t="shared" si="146"/>
        <v>Erik SteuckTRIANGLE INDUSTRIAL</v>
      </c>
      <c r="G8191" s="150" t="str">
        <f t="shared" si="147"/>
        <v>Erik Steuck</v>
      </c>
      <c r="H8191" s="149" t="s">
        <v>9230</v>
      </c>
      <c r="I8191">
        <v>40007374</v>
      </c>
      <c r="K8191" t="s">
        <v>17064</v>
      </c>
      <c r="L8191" t="s">
        <v>17065</v>
      </c>
      <c r="M8191" t="s">
        <v>13169</v>
      </c>
      <c r="N8191">
        <v>27540</v>
      </c>
      <c r="Q8191" t="s">
        <v>12415</v>
      </c>
      <c r="R8191" t="s">
        <v>12416</v>
      </c>
      <c r="S8191" t="s">
        <v>17066</v>
      </c>
      <c r="U8191" t="s">
        <v>12418</v>
      </c>
      <c r="W8191">
        <v>11</v>
      </c>
      <c r="X8191">
        <v>2</v>
      </c>
      <c r="Y8191" t="s">
        <v>12472</v>
      </c>
      <c r="Z8191" t="s">
        <v>14482</v>
      </c>
      <c r="AA8191" t="s">
        <v>15574</v>
      </c>
      <c r="AB8191" t="s">
        <v>12430</v>
      </c>
      <c r="AC8191">
        <v>2</v>
      </c>
      <c r="AD8191" s="123">
        <v>41803</v>
      </c>
      <c r="AE8191" t="s">
        <v>12431</v>
      </c>
      <c r="AG8191">
        <v>40007374</v>
      </c>
      <c r="AL8191" t="s">
        <v>12430</v>
      </c>
      <c r="AN8191">
        <v>3418327651</v>
      </c>
      <c r="AO8191">
        <v>16</v>
      </c>
      <c r="AP8191" t="s">
        <v>12424</v>
      </c>
      <c r="AQ8191" t="s">
        <v>11408</v>
      </c>
      <c r="AR8191">
        <v>4100</v>
      </c>
      <c r="AT8191">
        <v>0</v>
      </c>
      <c r="AV8191" t="s">
        <v>17067</v>
      </c>
      <c r="AW8191">
        <v>116100</v>
      </c>
    </row>
    <row r="8192" spans="1:49" x14ac:dyDescent="0.25">
      <c r="A8192">
        <v>4100</v>
      </c>
      <c r="B8192">
        <v>30010</v>
      </c>
      <c r="C8192">
        <v>4003</v>
      </c>
      <c r="D8192">
        <v>410</v>
      </c>
      <c r="E8192" s="124" t="s">
        <v>363</v>
      </c>
      <c r="F8192" t="str">
        <f t="shared" si="146"/>
        <v>Erik SteuckTRI-CITY MECHANICAL CONTRACTORS INC</v>
      </c>
      <c r="G8192" s="150" t="str">
        <f t="shared" si="147"/>
        <v>Erik Steuck</v>
      </c>
      <c r="H8192" s="149" t="s">
        <v>9237</v>
      </c>
      <c r="I8192">
        <v>40006846</v>
      </c>
      <c r="L8192" t="s">
        <v>16712</v>
      </c>
      <c r="M8192" t="s">
        <v>13169</v>
      </c>
      <c r="O8192">
        <v>21546</v>
      </c>
      <c r="P8192">
        <v>27420</v>
      </c>
      <c r="Q8192" t="s">
        <v>12415</v>
      </c>
      <c r="R8192" t="s">
        <v>12416</v>
      </c>
      <c r="S8192" t="s">
        <v>17068</v>
      </c>
      <c r="U8192" t="s">
        <v>12418</v>
      </c>
      <c r="W8192">
        <v>11</v>
      </c>
      <c r="X8192">
        <v>2</v>
      </c>
      <c r="Y8192" t="s">
        <v>12419</v>
      </c>
      <c r="Z8192" t="s">
        <v>12420</v>
      </c>
      <c r="AA8192" t="s">
        <v>12429</v>
      </c>
      <c r="AB8192" t="s">
        <v>12422</v>
      </c>
      <c r="AC8192">
        <v>2</v>
      </c>
      <c r="AD8192" s="123">
        <v>41087</v>
      </c>
      <c r="AE8192" t="s">
        <v>12431</v>
      </c>
      <c r="AG8192">
        <v>40006846</v>
      </c>
      <c r="AL8192" t="s">
        <v>12422</v>
      </c>
      <c r="AN8192">
        <v>3408104701</v>
      </c>
      <c r="AO8192">
        <v>16</v>
      </c>
      <c r="AP8192" t="s">
        <v>12424</v>
      </c>
      <c r="AQ8192" t="s">
        <v>11408</v>
      </c>
      <c r="AR8192">
        <v>4100</v>
      </c>
      <c r="AT8192">
        <v>0</v>
      </c>
      <c r="AV8192" t="s">
        <v>17069</v>
      </c>
      <c r="AW8192">
        <v>116100</v>
      </c>
    </row>
    <row r="8193" spans="1:49" x14ac:dyDescent="0.25">
      <c r="A8193">
        <v>4100</v>
      </c>
      <c r="B8193">
        <v>30010</v>
      </c>
      <c r="C8193">
        <v>4003</v>
      </c>
      <c r="D8193">
        <v>410</v>
      </c>
      <c r="E8193" s="124" t="s">
        <v>363</v>
      </c>
      <c r="F8193" t="str">
        <f t="shared" si="146"/>
        <v>Erik SteuckTRINITY FROZEN FOODS, LLC</v>
      </c>
      <c r="G8193" s="150" t="str">
        <f t="shared" si="147"/>
        <v>Erik Steuck</v>
      </c>
      <c r="H8193" s="149" t="s">
        <v>9250</v>
      </c>
      <c r="I8193">
        <v>40008528</v>
      </c>
      <c r="K8193" t="s">
        <v>17070</v>
      </c>
      <c r="L8193" t="s">
        <v>16646</v>
      </c>
      <c r="M8193" t="s">
        <v>13169</v>
      </c>
      <c r="N8193">
        <v>27606</v>
      </c>
      <c r="Q8193" t="s">
        <v>12415</v>
      </c>
      <c r="R8193" t="s">
        <v>12416</v>
      </c>
      <c r="S8193" t="s">
        <v>17071</v>
      </c>
      <c r="U8193" t="s">
        <v>12418</v>
      </c>
      <c r="W8193">
        <v>11</v>
      </c>
      <c r="X8193">
        <v>1</v>
      </c>
      <c r="Y8193" t="s">
        <v>12419</v>
      </c>
      <c r="Z8193" t="s">
        <v>12420</v>
      </c>
      <c r="AA8193" t="s">
        <v>12429</v>
      </c>
      <c r="AB8193" t="s">
        <v>12422</v>
      </c>
      <c r="AC8193">
        <v>2</v>
      </c>
      <c r="AD8193" s="123">
        <v>43431</v>
      </c>
      <c r="AE8193" t="s">
        <v>12431</v>
      </c>
      <c r="AG8193">
        <v>40008528</v>
      </c>
      <c r="AL8193" t="s">
        <v>12422</v>
      </c>
      <c r="AN8193">
        <v>3418308701</v>
      </c>
      <c r="AO8193">
        <v>16</v>
      </c>
      <c r="AP8193" t="s">
        <v>12424</v>
      </c>
      <c r="AQ8193" t="s">
        <v>11408</v>
      </c>
      <c r="AR8193">
        <v>4100</v>
      </c>
      <c r="AT8193">
        <v>0</v>
      </c>
      <c r="AV8193" t="s">
        <v>17072</v>
      </c>
      <c r="AW8193">
        <v>116100</v>
      </c>
    </row>
    <row r="8194" spans="1:49" x14ac:dyDescent="0.25">
      <c r="A8194">
        <v>4100</v>
      </c>
      <c r="B8194">
        <v>30010</v>
      </c>
      <c r="C8194">
        <v>4003</v>
      </c>
      <c r="D8194">
        <v>410</v>
      </c>
      <c r="E8194" s="124" t="s">
        <v>363</v>
      </c>
      <c r="F8194" t="str">
        <f t="shared" si="146"/>
        <v>Erik SteuckTRI-POWER INC.</v>
      </c>
      <c r="G8194" s="150" t="str">
        <f t="shared" si="147"/>
        <v>Erik Steuck</v>
      </c>
      <c r="H8194" s="149" t="s">
        <v>9257</v>
      </c>
      <c r="I8194">
        <v>40001832</v>
      </c>
      <c r="K8194" t="s">
        <v>17073</v>
      </c>
      <c r="L8194" t="s">
        <v>17074</v>
      </c>
      <c r="M8194" t="s">
        <v>13169</v>
      </c>
      <c r="N8194" t="s">
        <v>17075</v>
      </c>
      <c r="Q8194" t="s">
        <v>12415</v>
      </c>
      <c r="R8194" t="s">
        <v>12416</v>
      </c>
      <c r="S8194" t="s">
        <v>17076</v>
      </c>
      <c r="U8194" t="s">
        <v>12418</v>
      </c>
      <c r="W8194">
        <v>11</v>
      </c>
      <c r="X8194">
        <v>2</v>
      </c>
      <c r="Y8194" t="s">
        <v>12419</v>
      </c>
      <c r="Z8194" t="s">
        <v>12420</v>
      </c>
      <c r="AA8194" t="s">
        <v>12421</v>
      </c>
      <c r="AB8194" t="s">
        <v>14028</v>
      </c>
      <c r="AC8194">
        <v>2</v>
      </c>
      <c r="AD8194" s="123">
        <v>39111</v>
      </c>
      <c r="AE8194" t="s">
        <v>12423</v>
      </c>
      <c r="AG8194">
        <v>40001832</v>
      </c>
      <c r="AL8194" t="s">
        <v>14028</v>
      </c>
      <c r="AN8194">
        <v>3405915701</v>
      </c>
      <c r="AO8194">
        <v>16</v>
      </c>
      <c r="AP8194" t="s">
        <v>12424</v>
      </c>
      <c r="AQ8194" t="s">
        <v>11408</v>
      </c>
      <c r="AR8194">
        <v>4100</v>
      </c>
      <c r="AT8194">
        <v>2005</v>
      </c>
      <c r="AV8194" t="s">
        <v>17077</v>
      </c>
      <c r="AW8194">
        <v>116100</v>
      </c>
    </row>
    <row r="8195" spans="1:49" x14ac:dyDescent="0.25">
      <c r="A8195">
        <v>4100</v>
      </c>
      <c r="B8195">
        <v>30010</v>
      </c>
      <c r="C8195">
        <v>4003</v>
      </c>
      <c r="D8195">
        <v>410</v>
      </c>
      <c r="E8195" s="124" t="s">
        <v>363</v>
      </c>
      <c r="F8195" t="str">
        <f t="shared" ref="F8195:F8258" si="148">CONCATENATE(G8195, H8195)</f>
        <v>Erik SteuckTUBULAR TEXTILE MACHINERY</v>
      </c>
      <c r="G8195" s="150" t="str">
        <f t="shared" si="147"/>
        <v>Erik Steuck</v>
      </c>
      <c r="H8195" s="149" t="s">
        <v>9293</v>
      </c>
      <c r="I8195">
        <v>40007965</v>
      </c>
      <c r="J8195" t="s">
        <v>17078</v>
      </c>
      <c r="K8195" t="s">
        <v>17079</v>
      </c>
      <c r="L8195" t="s">
        <v>17080</v>
      </c>
      <c r="M8195" t="s">
        <v>13169</v>
      </c>
      <c r="N8195">
        <v>27292</v>
      </c>
      <c r="Q8195" t="s">
        <v>12415</v>
      </c>
      <c r="R8195" t="s">
        <v>12416</v>
      </c>
      <c r="S8195" t="s">
        <v>17081</v>
      </c>
      <c r="U8195" t="s">
        <v>12418</v>
      </c>
      <c r="W8195">
        <v>11</v>
      </c>
      <c r="X8195">
        <v>0</v>
      </c>
      <c r="Y8195" t="s">
        <v>12472</v>
      </c>
      <c r="Z8195" t="s">
        <v>12420</v>
      </c>
      <c r="AA8195" t="s">
        <v>12429</v>
      </c>
      <c r="AB8195" t="s">
        <v>12422</v>
      </c>
      <c r="AC8195">
        <v>2</v>
      </c>
      <c r="AD8195" s="123">
        <v>42695</v>
      </c>
      <c r="AE8195" t="s">
        <v>12431</v>
      </c>
      <c r="AG8195">
        <v>40007965</v>
      </c>
      <c r="AL8195" t="s">
        <v>12422</v>
      </c>
      <c r="AN8195">
        <v>3405706301</v>
      </c>
      <c r="AO8195">
        <v>16</v>
      </c>
      <c r="AP8195" t="s">
        <v>12424</v>
      </c>
      <c r="AQ8195" t="s">
        <v>11408</v>
      </c>
      <c r="AR8195">
        <v>4100</v>
      </c>
      <c r="AT8195">
        <v>0</v>
      </c>
      <c r="AV8195" t="s">
        <v>17082</v>
      </c>
      <c r="AW8195">
        <v>116100</v>
      </c>
    </row>
    <row r="8196" spans="1:49" x14ac:dyDescent="0.25">
      <c r="A8196">
        <v>4100</v>
      </c>
      <c r="B8196">
        <v>30010</v>
      </c>
      <c r="C8196">
        <v>4003</v>
      </c>
      <c r="D8196">
        <v>410</v>
      </c>
      <c r="E8196" s="124" t="s">
        <v>363</v>
      </c>
      <c r="F8196" t="str">
        <f t="shared" si="148"/>
        <v>Erik SteuckTUSCARORA YARNS-CHINA GRO</v>
      </c>
      <c r="G8196" s="150" t="str">
        <f t="shared" si="147"/>
        <v>Erik Steuck</v>
      </c>
      <c r="H8196" s="149" t="s">
        <v>9313</v>
      </c>
      <c r="I8196">
        <v>40000122</v>
      </c>
      <c r="L8196" t="s">
        <v>17083</v>
      </c>
      <c r="M8196" t="s">
        <v>13169</v>
      </c>
      <c r="N8196" t="s">
        <v>17084</v>
      </c>
      <c r="O8196">
        <v>218</v>
      </c>
      <c r="Q8196" t="s">
        <v>12415</v>
      </c>
      <c r="R8196" t="s">
        <v>12416</v>
      </c>
      <c r="S8196" t="s">
        <v>17085</v>
      </c>
      <c r="U8196" t="s">
        <v>12418</v>
      </c>
      <c r="W8196">
        <v>11</v>
      </c>
      <c r="X8196">
        <v>1</v>
      </c>
      <c r="Y8196" t="s">
        <v>12419</v>
      </c>
      <c r="Z8196" t="s">
        <v>12420</v>
      </c>
      <c r="AA8196" t="s">
        <v>12421</v>
      </c>
      <c r="AB8196" t="s">
        <v>12422</v>
      </c>
      <c r="AC8196">
        <v>2</v>
      </c>
      <c r="AD8196" s="123">
        <v>39111</v>
      </c>
      <c r="AE8196" t="s">
        <v>12423</v>
      </c>
      <c r="AG8196">
        <v>40000122</v>
      </c>
      <c r="AL8196" t="s">
        <v>12422</v>
      </c>
      <c r="AN8196">
        <v>3402521371</v>
      </c>
      <c r="AO8196">
        <v>16</v>
      </c>
      <c r="AP8196" t="s">
        <v>12424</v>
      </c>
      <c r="AQ8196" t="s">
        <v>11408</v>
      </c>
      <c r="AR8196">
        <v>4100</v>
      </c>
      <c r="AS8196" t="s">
        <v>12491</v>
      </c>
      <c r="AT8196">
        <v>0</v>
      </c>
      <c r="AV8196" t="s">
        <v>17086</v>
      </c>
      <c r="AW8196">
        <v>116100</v>
      </c>
    </row>
    <row r="8197" spans="1:49" x14ac:dyDescent="0.25">
      <c r="A8197">
        <v>4100</v>
      </c>
      <c r="B8197">
        <v>30010</v>
      </c>
      <c r="C8197">
        <v>4003</v>
      </c>
      <c r="D8197">
        <v>410</v>
      </c>
      <c r="E8197" s="124" t="s">
        <v>363</v>
      </c>
      <c r="F8197" t="str">
        <f t="shared" si="148"/>
        <v>Erik SteuckUNILEVER MFG.</v>
      </c>
      <c r="G8197" s="150" t="str">
        <f t="shared" si="147"/>
        <v>Erik Steuck</v>
      </c>
      <c r="H8197" s="149" t="s">
        <v>9660</v>
      </c>
      <c r="I8197">
        <v>40005606</v>
      </c>
      <c r="J8197" t="s">
        <v>16591</v>
      </c>
      <c r="L8197" t="s">
        <v>17087</v>
      </c>
      <c r="M8197" t="s">
        <v>15941</v>
      </c>
      <c r="O8197">
        <v>29102</v>
      </c>
      <c r="P8197">
        <v>71903</v>
      </c>
      <c r="Q8197" t="s">
        <v>12415</v>
      </c>
      <c r="R8197" t="s">
        <v>12416</v>
      </c>
      <c r="S8197" t="s">
        <v>17088</v>
      </c>
      <c r="U8197" t="s">
        <v>12418</v>
      </c>
      <c r="V8197">
        <v>129</v>
      </c>
      <c r="W8197">
        <v>11</v>
      </c>
      <c r="X8197">
        <v>1</v>
      </c>
      <c r="Y8197" t="s">
        <v>12419</v>
      </c>
      <c r="Z8197" t="s">
        <v>12420</v>
      </c>
      <c r="AA8197" t="s">
        <v>12429</v>
      </c>
      <c r="AB8197" t="s">
        <v>12422</v>
      </c>
      <c r="AC8197">
        <v>2</v>
      </c>
      <c r="AD8197" s="123">
        <v>39765</v>
      </c>
      <c r="AE8197" t="s">
        <v>12431</v>
      </c>
      <c r="AG8197">
        <v>40005606</v>
      </c>
      <c r="AL8197" t="s">
        <v>12422</v>
      </c>
      <c r="AN8197">
        <v>405102801</v>
      </c>
      <c r="AO8197">
        <v>16</v>
      </c>
      <c r="AP8197" t="s">
        <v>12424</v>
      </c>
      <c r="AQ8197" t="s">
        <v>11408</v>
      </c>
      <c r="AR8197">
        <v>4100</v>
      </c>
      <c r="AT8197">
        <v>0</v>
      </c>
      <c r="AV8197" t="s">
        <v>9656</v>
      </c>
      <c r="AW8197">
        <v>116100</v>
      </c>
    </row>
    <row r="8198" spans="1:49" x14ac:dyDescent="0.25">
      <c r="A8198">
        <v>4100</v>
      </c>
      <c r="B8198">
        <v>30010</v>
      </c>
      <c r="C8198">
        <v>4003</v>
      </c>
      <c r="D8198">
        <v>410</v>
      </c>
      <c r="E8198" s="124" t="s">
        <v>363</v>
      </c>
      <c r="F8198" t="str">
        <f t="shared" si="148"/>
        <v>Erik SteuckUS FLUE CURED TOBACCO GROWERS</v>
      </c>
      <c r="G8198" s="150" t="str">
        <f t="shared" si="147"/>
        <v>Erik Steuck</v>
      </c>
      <c r="H8198" s="149" t="s">
        <v>9939</v>
      </c>
      <c r="I8198">
        <v>40005387</v>
      </c>
      <c r="K8198" t="s">
        <v>17089</v>
      </c>
      <c r="L8198" t="s">
        <v>17090</v>
      </c>
      <c r="M8198" t="s">
        <v>13169</v>
      </c>
      <c r="N8198">
        <v>27583</v>
      </c>
      <c r="Q8198" t="s">
        <v>12415</v>
      </c>
      <c r="R8198" t="s">
        <v>12416</v>
      </c>
      <c r="S8198" t="s">
        <v>17091</v>
      </c>
      <c r="U8198" t="s">
        <v>12418</v>
      </c>
      <c r="W8198">
        <v>11</v>
      </c>
      <c r="X8198">
        <v>1</v>
      </c>
      <c r="Y8198" t="s">
        <v>12419</v>
      </c>
      <c r="Z8198" t="s">
        <v>12420</v>
      </c>
      <c r="AA8198" t="s">
        <v>12429</v>
      </c>
      <c r="AB8198" t="s">
        <v>12422</v>
      </c>
      <c r="AC8198">
        <v>2</v>
      </c>
      <c r="AD8198" s="123">
        <v>39511</v>
      </c>
      <c r="AE8198" t="s">
        <v>12633</v>
      </c>
      <c r="AG8198">
        <v>40005387</v>
      </c>
      <c r="AL8198" t="s">
        <v>12422</v>
      </c>
      <c r="AN8198">
        <v>3414526061</v>
      </c>
      <c r="AO8198">
        <v>16</v>
      </c>
      <c r="AP8198" t="s">
        <v>12424</v>
      </c>
      <c r="AQ8198" t="s">
        <v>11408</v>
      </c>
      <c r="AR8198">
        <v>4100</v>
      </c>
      <c r="AT8198">
        <v>0</v>
      </c>
      <c r="AV8198" t="s">
        <v>17092</v>
      </c>
      <c r="AW8198">
        <v>116100</v>
      </c>
    </row>
    <row r="8199" spans="1:49" x14ac:dyDescent="0.25">
      <c r="A8199">
        <v>4100</v>
      </c>
      <c r="B8199">
        <v>30010</v>
      </c>
      <c r="C8199">
        <v>4003</v>
      </c>
      <c r="D8199">
        <v>410</v>
      </c>
      <c r="E8199" s="124" t="s">
        <v>363</v>
      </c>
      <c r="F8199" t="str">
        <f t="shared" si="148"/>
        <v>Erik SteuckVALASSIS</v>
      </c>
      <c r="G8199" s="150" t="str">
        <f t="shared" si="147"/>
        <v>Erik Steuck</v>
      </c>
      <c r="H8199" s="149" t="s">
        <v>10553</v>
      </c>
      <c r="I8199">
        <v>40002609</v>
      </c>
      <c r="J8199" t="s">
        <v>17093</v>
      </c>
      <c r="L8199" t="s">
        <v>12700</v>
      </c>
      <c r="M8199" t="s">
        <v>12413</v>
      </c>
      <c r="O8199">
        <v>2362</v>
      </c>
      <c r="P8199" t="s">
        <v>17094</v>
      </c>
      <c r="Q8199" t="s">
        <v>12415</v>
      </c>
      <c r="R8199" t="s">
        <v>12416</v>
      </c>
      <c r="S8199" t="s">
        <v>17095</v>
      </c>
      <c r="U8199" t="s">
        <v>12418</v>
      </c>
      <c r="W8199">
        <v>11</v>
      </c>
      <c r="X8199">
        <v>1</v>
      </c>
      <c r="Y8199" t="s">
        <v>12472</v>
      </c>
      <c r="Z8199" t="s">
        <v>12420</v>
      </c>
      <c r="AA8199" t="s">
        <v>12421</v>
      </c>
      <c r="AB8199" t="s">
        <v>12422</v>
      </c>
      <c r="AC8199">
        <v>2</v>
      </c>
      <c r="AD8199" s="123">
        <v>39111</v>
      </c>
      <c r="AE8199" t="s">
        <v>12423</v>
      </c>
      <c r="AG8199">
        <v>40002609</v>
      </c>
      <c r="AL8199" t="s">
        <v>12422</v>
      </c>
      <c r="AN8199">
        <v>3101723201</v>
      </c>
      <c r="AO8199">
        <v>16</v>
      </c>
      <c r="AP8199" t="s">
        <v>12424</v>
      </c>
      <c r="AQ8199" t="s">
        <v>11408</v>
      </c>
      <c r="AR8199">
        <v>4100</v>
      </c>
      <c r="AT8199">
        <v>2005</v>
      </c>
      <c r="AV8199" t="s">
        <v>10553</v>
      </c>
      <c r="AW8199">
        <v>116100</v>
      </c>
    </row>
    <row r="8200" spans="1:49" x14ac:dyDescent="0.25">
      <c r="A8200">
        <v>4100</v>
      </c>
      <c r="B8200">
        <v>30010</v>
      </c>
      <c r="C8200">
        <v>4003</v>
      </c>
      <c r="D8200">
        <v>410</v>
      </c>
      <c r="E8200" s="124" t="s">
        <v>363</v>
      </c>
      <c r="F8200" t="str">
        <f t="shared" si="148"/>
        <v>Erik SteuckVALLEN DISTRIBUTION INC</v>
      </c>
      <c r="G8200" s="150" t="str">
        <f t="shared" si="147"/>
        <v>Erik Steuck</v>
      </c>
      <c r="H8200" s="149" t="s">
        <v>10558</v>
      </c>
      <c r="I8200">
        <v>40002813</v>
      </c>
      <c r="J8200" t="s">
        <v>13385</v>
      </c>
      <c r="K8200" t="s">
        <v>13386</v>
      </c>
      <c r="L8200" t="s">
        <v>13232</v>
      </c>
      <c r="M8200" t="s">
        <v>12692</v>
      </c>
      <c r="N8200">
        <v>30023</v>
      </c>
      <c r="Q8200" t="s">
        <v>12415</v>
      </c>
      <c r="R8200" t="s">
        <v>12416</v>
      </c>
      <c r="S8200" t="s">
        <v>17096</v>
      </c>
      <c r="U8200" t="s">
        <v>12418</v>
      </c>
      <c r="V8200">
        <v>204</v>
      </c>
      <c r="W8200">
        <v>11</v>
      </c>
      <c r="X8200">
        <v>2</v>
      </c>
      <c r="Y8200" t="s">
        <v>12472</v>
      </c>
      <c r="Z8200" t="s">
        <v>12420</v>
      </c>
      <c r="AA8200" t="s">
        <v>12421</v>
      </c>
      <c r="AB8200" t="s">
        <v>12757</v>
      </c>
      <c r="AC8200">
        <v>2</v>
      </c>
      <c r="AD8200" s="123">
        <v>39111</v>
      </c>
      <c r="AE8200" t="s">
        <v>12423</v>
      </c>
      <c r="AG8200">
        <v>40002813</v>
      </c>
      <c r="AL8200" t="s">
        <v>12757</v>
      </c>
      <c r="AN8200">
        <v>1112114701</v>
      </c>
      <c r="AO8200">
        <v>16</v>
      </c>
      <c r="AP8200" t="s">
        <v>12424</v>
      </c>
      <c r="AQ8200" t="s">
        <v>11408</v>
      </c>
      <c r="AR8200">
        <v>4100</v>
      </c>
      <c r="AT8200">
        <v>2005</v>
      </c>
      <c r="AV8200" t="s">
        <v>13390</v>
      </c>
      <c r="AW8200">
        <v>116100</v>
      </c>
    </row>
    <row r="8201" spans="1:49" x14ac:dyDescent="0.25">
      <c r="A8201">
        <v>4100</v>
      </c>
      <c r="B8201">
        <v>30010</v>
      </c>
      <c r="C8201">
        <v>4003</v>
      </c>
      <c r="D8201">
        <v>410</v>
      </c>
      <c r="E8201" s="124" t="s">
        <v>363</v>
      </c>
      <c r="F8201" t="str">
        <f t="shared" si="148"/>
        <v>Erik SteuckVIRGINIA CAROLINA BELTING</v>
      </c>
      <c r="G8201" s="150" t="str">
        <f t="shared" si="147"/>
        <v>Erik Steuck</v>
      </c>
      <c r="H8201" s="149" t="s">
        <v>10680</v>
      </c>
      <c r="I8201">
        <v>40004663</v>
      </c>
      <c r="K8201" t="s">
        <v>17097</v>
      </c>
      <c r="L8201" t="s">
        <v>17098</v>
      </c>
      <c r="M8201" t="s">
        <v>16547</v>
      </c>
      <c r="N8201">
        <v>24153</v>
      </c>
      <c r="Q8201" t="s">
        <v>12415</v>
      </c>
      <c r="R8201" t="s">
        <v>12416</v>
      </c>
      <c r="U8201" t="s">
        <v>12418</v>
      </c>
      <c r="W8201">
        <v>11</v>
      </c>
      <c r="X8201">
        <v>2</v>
      </c>
      <c r="Y8201" t="s">
        <v>12419</v>
      </c>
      <c r="Z8201" t="s">
        <v>12420</v>
      </c>
      <c r="AA8201" t="s">
        <v>12485</v>
      </c>
      <c r="AB8201" t="s">
        <v>14028</v>
      </c>
      <c r="AC8201">
        <v>2</v>
      </c>
      <c r="AD8201" s="123">
        <v>43034</v>
      </c>
      <c r="AE8201" t="s">
        <v>12528</v>
      </c>
      <c r="AG8201">
        <v>40004663</v>
      </c>
      <c r="AL8201" t="s">
        <v>14028</v>
      </c>
      <c r="AN8201">
        <v>4777505701</v>
      </c>
      <c r="AO8201">
        <v>16</v>
      </c>
      <c r="AP8201" t="s">
        <v>12424</v>
      </c>
      <c r="AQ8201" t="s">
        <v>11408</v>
      </c>
      <c r="AR8201">
        <v>4100</v>
      </c>
      <c r="AT8201">
        <v>0</v>
      </c>
      <c r="AV8201" t="s">
        <v>17099</v>
      </c>
      <c r="AW8201">
        <v>116100</v>
      </c>
    </row>
    <row r="8202" spans="1:49" x14ac:dyDescent="0.25">
      <c r="A8202">
        <v>4100</v>
      </c>
      <c r="B8202">
        <v>30010</v>
      </c>
      <c r="C8202">
        <v>4003</v>
      </c>
      <c r="D8202">
        <v>410</v>
      </c>
      <c r="E8202" s="124" t="s">
        <v>363</v>
      </c>
      <c r="F8202" t="str">
        <f t="shared" si="148"/>
        <v>Erik SteuckVITA NONWOVENS</v>
      </c>
      <c r="G8202" s="150" t="str">
        <f t="shared" si="147"/>
        <v>Erik Steuck</v>
      </c>
      <c r="H8202" s="149" t="s">
        <v>10694</v>
      </c>
      <c r="I8202">
        <v>40000349</v>
      </c>
      <c r="J8202" t="s">
        <v>17100</v>
      </c>
      <c r="K8202" t="s">
        <v>17101</v>
      </c>
      <c r="L8202" t="s">
        <v>16782</v>
      </c>
      <c r="M8202" t="s">
        <v>13169</v>
      </c>
      <c r="N8202" t="s">
        <v>17102</v>
      </c>
      <c r="Q8202" t="s">
        <v>12415</v>
      </c>
      <c r="R8202" t="s">
        <v>12416</v>
      </c>
      <c r="S8202" t="s">
        <v>17103</v>
      </c>
      <c r="U8202" t="s">
        <v>12418</v>
      </c>
      <c r="W8202">
        <v>11</v>
      </c>
      <c r="X8202">
        <v>1</v>
      </c>
      <c r="Y8202" t="s">
        <v>12419</v>
      </c>
      <c r="Z8202" t="s">
        <v>12420</v>
      </c>
      <c r="AA8202" t="s">
        <v>12421</v>
      </c>
      <c r="AB8202" t="s">
        <v>12473</v>
      </c>
      <c r="AC8202">
        <v>2</v>
      </c>
      <c r="AD8202" s="123">
        <v>39111</v>
      </c>
      <c r="AE8202" t="s">
        <v>12423</v>
      </c>
      <c r="AG8202">
        <v>40000349</v>
      </c>
      <c r="AL8202" t="s">
        <v>12473</v>
      </c>
      <c r="AN8202">
        <v>3415105401</v>
      </c>
      <c r="AO8202">
        <v>16</v>
      </c>
      <c r="AP8202" t="s">
        <v>12424</v>
      </c>
      <c r="AQ8202" t="s">
        <v>11408</v>
      </c>
      <c r="AR8202">
        <v>4100</v>
      </c>
      <c r="AT8202">
        <v>2005</v>
      </c>
      <c r="AV8202" t="s">
        <v>17104</v>
      </c>
      <c r="AW8202">
        <v>116100</v>
      </c>
    </row>
    <row r="8203" spans="1:49" x14ac:dyDescent="0.25">
      <c r="A8203">
        <v>4100</v>
      </c>
      <c r="B8203">
        <v>30010</v>
      </c>
      <c r="C8203">
        <v>4003</v>
      </c>
      <c r="D8203">
        <v>410</v>
      </c>
      <c r="E8203" s="124" t="s">
        <v>363</v>
      </c>
      <c r="F8203" t="str">
        <f t="shared" si="148"/>
        <v>Erik SteuckVOITH FABRIC</v>
      </c>
      <c r="G8203" s="150" t="str">
        <f t="shared" si="147"/>
        <v>Erik Steuck</v>
      </c>
      <c r="H8203" s="149" t="s">
        <v>10702</v>
      </c>
      <c r="I8203">
        <v>40001530</v>
      </c>
      <c r="J8203" t="s">
        <v>17105</v>
      </c>
      <c r="K8203" t="s">
        <v>17106</v>
      </c>
      <c r="L8203" t="s">
        <v>16907</v>
      </c>
      <c r="M8203" t="s">
        <v>13169</v>
      </c>
      <c r="N8203" t="s">
        <v>17107</v>
      </c>
      <c r="Q8203" t="s">
        <v>12415</v>
      </c>
      <c r="R8203" t="s">
        <v>12416</v>
      </c>
      <c r="S8203">
        <v>2522913800</v>
      </c>
      <c r="U8203" t="s">
        <v>12418</v>
      </c>
      <c r="W8203">
        <v>11</v>
      </c>
      <c r="X8203">
        <v>1</v>
      </c>
      <c r="Y8203" t="s">
        <v>12419</v>
      </c>
      <c r="Z8203" t="s">
        <v>12420</v>
      </c>
      <c r="AA8203" t="s">
        <v>12421</v>
      </c>
      <c r="AB8203" t="s">
        <v>12422</v>
      </c>
      <c r="AC8203">
        <v>2</v>
      </c>
      <c r="AD8203" s="123">
        <v>39111</v>
      </c>
      <c r="AE8203" t="s">
        <v>12423</v>
      </c>
      <c r="AG8203">
        <v>40001530</v>
      </c>
      <c r="AL8203" t="s">
        <v>12422</v>
      </c>
      <c r="AN8203">
        <v>3419512401</v>
      </c>
      <c r="AO8203">
        <v>16</v>
      </c>
      <c r="AP8203" t="s">
        <v>12424</v>
      </c>
      <c r="AQ8203" t="s">
        <v>11408</v>
      </c>
      <c r="AR8203">
        <v>4100</v>
      </c>
      <c r="AS8203" t="s">
        <v>12491</v>
      </c>
      <c r="AT8203">
        <v>2005</v>
      </c>
      <c r="AV8203" t="s">
        <v>15884</v>
      </c>
      <c r="AW8203">
        <v>116100</v>
      </c>
    </row>
    <row r="8204" spans="1:49" x14ac:dyDescent="0.25">
      <c r="A8204">
        <v>4100</v>
      </c>
      <c r="B8204">
        <v>30010</v>
      </c>
      <c r="C8204">
        <v>4003</v>
      </c>
      <c r="D8204">
        <v>410</v>
      </c>
      <c r="E8204" s="124" t="s">
        <v>363</v>
      </c>
      <c r="F8204" t="str">
        <f t="shared" si="148"/>
        <v>Erik SteuckWARP TECHNOLOGIES, INC.</v>
      </c>
      <c r="G8204" s="150" t="str">
        <f t="shared" si="147"/>
        <v>Erik Steuck</v>
      </c>
      <c r="H8204" s="149" t="s">
        <v>10800</v>
      </c>
      <c r="I8204">
        <v>40000348</v>
      </c>
      <c r="K8204" t="s">
        <v>17108</v>
      </c>
      <c r="L8204" t="s">
        <v>17065</v>
      </c>
      <c r="M8204" t="s">
        <v>13169</v>
      </c>
      <c r="N8204" t="s">
        <v>17109</v>
      </c>
      <c r="Q8204" t="s">
        <v>12415</v>
      </c>
      <c r="R8204" t="s">
        <v>12416</v>
      </c>
      <c r="S8204" t="s">
        <v>17110</v>
      </c>
      <c r="U8204" t="s">
        <v>12418</v>
      </c>
      <c r="W8204">
        <v>11</v>
      </c>
      <c r="X8204">
        <v>1</v>
      </c>
      <c r="Y8204" t="s">
        <v>12419</v>
      </c>
      <c r="Z8204" t="s">
        <v>12420</v>
      </c>
      <c r="AA8204" t="s">
        <v>12421</v>
      </c>
      <c r="AB8204" t="s">
        <v>12422</v>
      </c>
      <c r="AC8204">
        <v>2</v>
      </c>
      <c r="AD8204" s="123">
        <v>39111</v>
      </c>
      <c r="AE8204" t="s">
        <v>12423</v>
      </c>
      <c r="AG8204">
        <v>40000348</v>
      </c>
      <c r="AL8204" t="s">
        <v>12422</v>
      </c>
      <c r="AN8204">
        <v>3418327651</v>
      </c>
      <c r="AO8204">
        <v>16</v>
      </c>
      <c r="AP8204" t="s">
        <v>12424</v>
      </c>
      <c r="AQ8204" t="s">
        <v>11408</v>
      </c>
      <c r="AR8204">
        <v>4100</v>
      </c>
      <c r="AT8204">
        <v>2005</v>
      </c>
      <c r="AV8204" t="s">
        <v>17111</v>
      </c>
      <c r="AW8204">
        <v>116100</v>
      </c>
    </row>
    <row r="8205" spans="1:49" x14ac:dyDescent="0.25">
      <c r="A8205">
        <v>4100</v>
      </c>
      <c r="B8205">
        <v>30010</v>
      </c>
      <c r="C8205">
        <v>4003</v>
      </c>
      <c r="D8205">
        <v>410</v>
      </c>
      <c r="E8205" s="124" t="s">
        <v>363</v>
      </c>
      <c r="F8205" t="str">
        <f t="shared" si="148"/>
        <v>Erik SteuckWEST PHARMACEUTICAL SERVICES</v>
      </c>
      <c r="G8205" s="150" t="str">
        <f t="shared" si="147"/>
        <v>Erik Steuck</v>
      </c>
      <c r="H8205" s="149" t="s">
        <v>10872</v>
      </c>
      <c r="I8205">
        <v>40008945</v>
      </c>
      <c r="L8205" t="s">
        <v>16616</v>
      </c>
      <c r="M8205" t="s">
        <v>12560</v>
      </c>
      <c r="N8205">
        <v>19341</v>
      </c>
      <c r="O8205">
        <v>645</v>
      </c>
      <c r="Q8205" t="s">
        <v>12415</v>
      </c>
      <c r="R8205" t="s">
        <v>12416</v>
      </c>
      <c r="S8205" t="s">
        <v>17112</v>
      </c>
      <c r="U8205" t="s">
        <v>12418</v>
      </c>
      <c r="W8205">
        <v>11</v>
      </c>
      <c r="X8205">
        <v>1</v>
      </c>
      <c r="Y8205" t="s">
        <v>12419</v>
      </c>
      <c r="Z8205" t="s">
        <v>12420</v>
      </c>
      <c r="AA8205" t="s">
        <v>12485</v>
      </c>
      <c r="AB8205" t="s">
        <v>12422</v>
      </c>
      <c r="AC8205">
        <v>2</v>
      </c>
      <c r="AD8205" s="123">
        <v>44090</v>
      </c>
      <c r="AE8205" t="s">
        <v>12528</v>
      </c>
      <c r="AG8205">
        <v>40008945</v>
      </c>
      <c r="AL8205" t="s">
        <v>12422</v>
      </c>
      <c r="AN8205">
        <v>3902960301</v>
      </c>
      <c r="AP8205" t="s">
        <v>12424</v>
      </c>
      <c r="AQ8205" t="s">
        <v>11408</v>
      </c>
      <c r="AR8205">
        <v>4100</v>
      </c>
      <c r="AT8205">
        <v>0</v>
      </c>
      <c r="AV8205" t="s">
        <v>16618</v>
      </c>
      <c r="AW8205">
        <v>116100</v>
      </c>
    </row>
    <row r="8206" spans="1:49" x14ac:dyDescent="0.25">
      <c r="A8206">
        <v>4100</v>
      </c>
      <c r="B8206">
        <v>30010</v>
      </c>
      <c r="C8206">
        <v>4003</v>
      </c>
      <c r="D8206">
        <v>410</v>
      </c>
      <c r="E8206" s="124" t="s">
        <v>363</v>
      </c>
      <c r="F8206" t="str">
        <f t="shared" si="148"/>
        <v>Erik SteuckWHITEVILLE PLYWOOD INC.</v>
      </c>
      <c r="G8206" s="150" t="str">
        <f t="shared" si="147"/>
        <v>Erik Steuck</v>
      </c>
      <c r="H8206" s="149" t="s">
        <v>10947</v>
      </c>
      <c r="I8206">
        <v>40007139</v>
      </c>
      <c r="L8206" t="s">
        <v>17113</v>
      </c>
      <c r="M8206" t="s">
        <v>13169</v>
      </c>
      <c r="O8206">
        <v>722</v>
      </c>
      <c r="P8206">
        <v>28472</v>
      </c>
      <c r="Q8206" t="s">
        <v>12415</v>
      </c>
      <c r="R8206" t="s">
        <v>12416</v>
      </c>
      <c r="S8206" t="s">
        <v>17114</v>
      </c>
      <c r="U8206" t="s">
        <v>12418</v>
      </c>
      <c r="W8206">
        <v>11</v>
      </c>
      <c r="X8206">
        <v>1</v>
      </c>
      <c r="Y8206" t="s">
        <v>12419</v>
      </c>
      <c r="Z8206" t="s">
        <v>12420</v>
      </c>
      <c r="AA8206" t="s">
        <v>12429</v>
      </c>
      <c r="AB8206" t="s">
        <v>12422</v>
      </c>
      <c r="AC8206">
        <v>2</v>
      </c>
      <c r="AD8206" s="123">
        <v>41484</v>
      </c>
      <c r="AE8206" t="s">
        <v>12431</v>
      </c>
      <c r="AG8206">
        <v>40007139</v>
      </c>
      <c r="AL8206" t="s">
        <v>12422</v>
      </c>
      <c r="AN8206">
        <v>3404712101</v>
      </c>
      <c r="AO8206">
        <v>16</v>
      </c>
      <c r="AP8206" t="s">
        <v>12424</v>
      </c>
      <c r="AQ8206" t="s">
        <v>11408</v>
      </c>
      <c r="AR8206">
        <v>4100</v>
      </c>
      <c r="AT8206">
        <v>0</v>
      </c>
      <c r="AV8206" t="s">
        <v>17113</v>
      </c>
      <c r="AW8206">
        <v>116100</v>
      </c>
    </row>
    <row r="8207" spans="1:49" x14ac:dyDescent="0.25">
      <c r="A8207">
        <v>4100</v>
      </c>
      <c r="B8207">
        <v>30010</v>
      </c>
      <c r="C8207">
        <v>4003</v>
      </c>
      <c r="D8207">
        <v>410</v>
      </c>
      <c r="E8207" s="124" t="s">
        <v>363</v>
      </c>
      <c r="F8207" t="str">
        <f t="shared" si="148"/>
        <v>Erik SteuckWST INDUSTRIES, LLC</v>
      </c>
      <c r="G8207" s="150" t="str">
        <f t="shared" si="147"/>
        <v>Erik Steuck</v>
      </c>
      <c r="H8207" s="149" t="s">
        <v>11035</v>
      </c>
      <c r="I8207">
        <v>40007819</v>
      </c>
      <c r="L8207" t="s">
        <v>16797</v>
      </c>
      <c r="M8207" t="s">
        <v>13169</v>
      </c>
      <c r="O8207">
        <v>3816</v>
      </c>
      <c r="P8207">
        <v>27331</v>
      </c>
      <c r="Q8207" t="s">
        <v>12415</v>
      </c>
      <c r="R8207" t="s">
        <v>12416</v>
      </c>
      <c r="S8207" t="s">
        <v>17115</v>
      </c>
      <c r="U8207" t="s">
        <v>12418</v>
      </c>
      <c r="W8207">
        <v>11</v>
      </c>
      <c r="X8207">
        <v>2</v>
      </c>
      <c r="Y8207" t="s">
        <v>12419</v>
      </c>
      <c r="Z8207" t="s">
        <v>12420</v>
      </c>
      <c r="AA8207" t="s">
        <v>14498</v>
      </c>
      <c r="AB8207" t="s">
        <v>12422</v>
      </c>
      <c r="AC8207">
        <v>2</v>
      </c>
      <c r="AD8207" s="123">
        <v>42458</v>
      </c>
      <c r="AE8207" t="s">
        <v>12431</v>
      </c>
      <c r="AG8207">
        <v>40007819</v>
      </c>
      <c r="AL8207" t="s">
        <v>12422</v>
      </c>
      <c r="AN8207">
        <v>3410509701</v>
      </c>
      <c r="AO8207">
        <v>16</v>
      </c>
      <c r="AP8207" t="s">
        <v>12424</v>
      </c>
      <c r="AQ8207" t="s">
        <v>11408</v>
      </c>
      <c r="AR8207">
        <v>4100</v>
      </c>
      <c r="AS8207" t="s">
        <v>12491</v>
      </c>
      <c r="AT8207">
        <v>0</v>
      </c>
      <c r="AV8207" t="s">
        <v>17116</v>
      </c>
      <c r="AW8207">
        <v>116100</v>
      </c>
    </row>
    <row r="8208" spans="1:49" x14ac:dyDescent="0.25">
      <c r="A8208">
        <v>4100</v>
      </c>
      <c r="B8208">
        <v>30010</v>
      </c>
      <c r="C8208">
        <v>4003</v>
      </c>
      <c r="D8208">
        <v>410</v>
      </c>
      <c r="E8208" s="124" t="s">
        <v>363</v>
      </c>
      <c r="F8208" t="str">
        <f t="shared" si="148"/>
        <v>Erik SteuckZOETIS LLC</v>
      </c>
      <c r="G8208" s="150" t="str">
        <f t="shared" si="147"/>
        <v>Erik Steuck</v>
      </c>
      <c r="H8208" s="149" t="s">
        <v>11082</v>
      </c>
      <c r="I8208">
        <v>40007865</v>
      </c>
      <c r="K8208" t="s">
        <v>17117</v>
      </c>
      <c r="L8208" t="s">
        <v>17118</v>
      </c>
      <c r="M8208" t="s">
        <v>12413</v>
      </c>
      <c r="N8208">
        <v>7932</v>
      </c>
      <c r="Q8208" t="s">
        <v>12415</v>
      </c>
      <c r="R8208" t="s">
        <v>12416</v>
      </c>
      <c r="S8208" t="s">
        <v>17119</v>
      </c>
      <c r="U8208" t="s">
        <v>12418</v>
      </c>
      <c r="W8208">
        <v>11</v>
      </c>
      <c r="X8208">
        <v>0</v>
      </c>
      <c r="Y8208" t="s">
        <v>12419</v>
      </c>
      <c r="Z8208" t="s">
        <v>12420</v>
      </c>
      <c r="AA8208" t="s">
        <v>14498</v>
      </c>
      <c r="AB8208" t="s">
        <v>14028</v>
      </c>
      <c r="AC8208">
        <v>2</v>
      </c>
      <c r="AD8208" s="123">
        <v>42527</v>
      </c>
      <c r="AE8208" t="s">
        <v>12431</v>
      </c>
      <c r="AG8208">
        <v>40007865</v>
      </c>
      <c r="AL8208" t="s">
        <v>14028</v>
      </c>
      <c r="AN8208">
        <v>3102707101</v>
      </c>
      <c r="AO8208">
        <v>16</v>
      </c>
      <c r="AP8208" t="s">
        <v>12424</v>
      </c>
      <c r="AQ8208" t="s">
        <v>11408</v>
      </c>
      <c r="AR8208">
        <v>4100</v>
      </c>
      <c r="AT8208">
        <v>0</v>
      </c>
      <c r="AV8208" t="s">
        <v>11082</v>
      </c>
      <c r="AW8208">
        <v>116100</v>
      </c>
    </row>
    <row r="8209" spans="1:49" x14ac:dyDescent="0.25">
      <c r="A8209">
        <v>4100</v>
      </c>
      <c r="B8209">
        <v>30000</v>
      </c>
      <c r="C8209">
        <v>4000</v>
      </c>
      <c r="D8209">
        <v>418</v>
      </c>
      <c r="E8209" s="124" t="s">
        <v>485</v>
      </c>
      <c r="F8209" t="str">
        <f t="shared" si="148"/>
        <v>ExportADVANCED TECHNOLOGY BELTING</v>
      </c>
      <c r="G8209" s="151" t="str">
        <f t="shared" si="147"/>
        <v>Export</v>
      </c>
      <c r="H8209" s="149" t="s">
        <v>484</v>
      </c>
      <c r="I8209">
        <v>40007994</v>
      </c>
      <c r="J8209" t="s">
        <v>17120</v>
      </c>
      <c r="L8209" t="s">
        <v>17121</v>
      </c>
      <c r="O8209">
        <v>41050</v>
      </c>
      <c r="Q8209" t="s">
        <v>17122</v>
      </c>
      <c r="R8209" t="s">
        <v>12416</v>
      </c>
      <c r="S8209" t="s">
        <v>17123</v>
      </c>
      <c r="U8209" t="s">
        <v>12418</v>
      </c>
      <c r="W8209">
        <v>11</v>
      </c>
      <c r="X8209">
        <v>2</v>
      </c>
      <c r="Y8209" t="s">
        <v>12472</v>
      </c>
      <c r="Z8209" t="s">
        <v>12420</v>
      </c>
      <c r="AA8209" t="s">
        <v>14482</v>
      </c>
      <c r="AB8209" t="s">
        <v>12473</v>
      </c>
      <c r="AC8209">
        <v>2</v>
      </c>
      <c r="AD8209" s="123">
        <v>42754</v>
      </c>
      <c r="AE8209" t="s">
        <v>12431</v>
      </c>
      <c r="AG8209">
        <v>40007994</v>
      </c>
      <c r="AL8209" t="s">
        <v>12473</v>
      </c>
      <c r="AO8209">
        <v>16</v>
      </c>
      <c r="AP8209" t="s">
        <v>12424</v>
      </c>
      <c r="AQ8209" t="s">
        <v>11408</v>
      </c>
      <c r="AR8209">
        <v>4100</v>
      </c>
      <c r="AT8209">
        <v>0</v>
      </c>
      <c r="AV8209" t="s">
        <v>17124</v>
      </c>
      <c r="AW8209">
        <v>116120</v>
      </c>
    </row>
    <row r="8210" spans="1:49" x14ac:dyDescent="0.25">
      <c r="A8210">
        <v>4100</v>
      </c>
      <c r="B8210">
        <v>30000</v>
      </c>
      <c r="C8210">
        <v>4000</v>
      </c>
      <c r="D8210">
        <v>410</v>
      </c>
      <c r="E8210" s="124" t="s">
        <v>485</v>
      </c>
      <c r="F8210" t="str">
        <f t="shared" si="148"/>
        <v>ExportBANDAS CIMEXSA S.A.S</v>
      </c>
      <c r="G8210" s="151" t="str">
        <f t="shared" si="147"/>
        <v>Export</v>
      </c>
      <c r="H8210" s="149" t="s">
        <v>1397</v>
      </c>
      <c r="I8210">
        <v>40421254</v>
      </c>
      <c r="J8210" t="s">
        <v>17125</v>
      </c>
      <c r="K8210" t="s">
        <v>17126</v>
      </c>
      <c r="L8210" t="s">
        <v>17127</v>
      </c>
      <c r="M8210">
        <v>25</v>
      </c>
      <c r="Q8210" t="s">
        <v>12882</v>
      </c>
      <c r="R8210" t="s">
        <v>12416</v>
      </c>
      <c r="S8210" t="s">
        <v>17128</v>
      </c>
      <c r="U8210" t="s">
        <v>12418</v>
      </c>
      <c r="W8210">
        <v>12</v>
      </c>
      <c r="X8210">
        <v>2</v>
      </c>
      <c r="Y8210" t="s">
        <v>12472</v>
      </c>
      <c r="Z8210" t="s">
        <v>14482</v>
      </c>
      <c r="AA8210" t="s">
        <v>12429</v>
      </c>
      <c r="AB8210" t="s">
        <v>12478</v>
      </c>
      <c r="AC8210">
        <v>4</v>
      </c>
      <c r="AD8210" s="123">
        <v>42256</v>
      </c>
      <c r="AE8210" t="s">
        <v>12431</v>
      </c>
      <c r="AG8210">
        <v>40421254</v>
      </c>
      <c r="AL8210" t="s">
        <v>12478</v>
      </c>
      <c r="AO8210">
        <v>16</v>
      </c>
      <c r="AP8210" t="s">
        <v>17129</v>
      </c>
      <c r="AQ8210" t="s">
        <v>11408</v>
      </c>
      <c r="AR8210">
        <v>4100</v>
      </c>
      <c r="AS8210" t="s">
        <v>12491</v>
      </c>
      <c r="AT8210">
        <v>0</v>
      </c>
      <c r="AV8210" t="s">
        <v>17130</v>
      </c>
      <c r="AW8210">
        <v>116120</v>
      </c>
    </row>
    <row r="8211" spans="1:49" x14ac:dyDescent="0.25">
      <c r="A8211">
        <v>4100</v>
      </c>
      <c r="B8211">
        <v>30000</v>
      </c>
      <c r="C8211">
        <v>4000</v>
      </c>
      <c r="D8211">
        <v>418</v>
      </c>
      <c r="E8211" s="124" t="s">
        <v>485</v>
      </c>
      <c r="F8211" t="str">
        <f t="shared" si="148"/>
        <v>ExportBELTING SUPPLY SERVICES</v>
      </c>
      <c r="G8211" s="151" t="str">
        <f t="shared" si="147"/>
        <v>Export</v>
      </c>
      <c r="H8211" s="149" t="s">
        <v>1620</v>
      </c>
      <c r="I8211">
        <v>40007920</v>
      </c>
      <c r="L8211" t="s">
        <v>17131</v>
      </c>
      <c r="O8211">
        <v>83254</v>
      </c>
      <c r="P8211">
        <v>2136</v>
      </c>
      <c r="Q8211" t="s">
        <v>17132</v>
      </c>
      <c r="R8211" t="s">
        <v>12416</v>
      </c>
      <c r="S8211" t="s">
        <v>17133</v>
      </c>
      <c r="U8211" t="s">
        <v>12418</v>
      </c>
      <c r="W8211">
        <v>11</v>
      </c>
      <c r="X8211">
        <v>2</v>
      </c>
      <c r="Y8211" t="s">
        <v>12472</v>
      </c>
      <c r="Z8211" t="s">
        <v>14482</v>
      </c>
      <c r="AA8211" t="s">
        <v>15574</v>
      </c>
      <c r="AB8211" t="s">
        <v>12830</v>
      </c>
      <c r="AC8211">
        <v>2</v>
      </c>
      <c r="AD8211" s="123">
        <v>42628</v>
      </c>
      <c r="AE8211" t="s">
        <v>12431</v>
      </c>
      <c r="AG8211">
        <v>40007920</v>
      </c>
      <c r="AL8211" t="s">
        <v>12830</v>
      </c>
      <c r="AO8211">
        <v>16</v>
      </c>
      <c r="AP8211" t="s">
        <v>12424</v>
      </c>
      <c r="AR8211">
        <v>4100</v>
      </c>
      <c r="AT8211">
        <v>0</v>
      </c>
      <c r="AV8211" t="s">
        <v>17134</v>
      </c>
      <c r="AW8211">
        <v>116120</v>
      </c>
    </row>
    <row r="8212" spans="1:49" x14ac:dyDescent="0.25">
      <c r="A8212">
        <v>4100</v>
      </c>
      <c r="B8212">
        <v>30000</v>
      </c>
      <c r="C8212">
        <v>4000</v>
      </c>
      <c r="D8212">
        <v>410</v>
      </c>
      <c r="E8212" s="124" t="s">
        <v>485</v>
      </c>
      <c r="F8212" t="str">
        <f t="shared" si="148"/>
        <v>ExportC Y M GLOBAL S.A</v>
      </c>
      <c r="G8212" s="151" t="str">
        <f t="shared" si="147"/>
        <v>Export</v>
      </c>
      <c r="H8212" s="149" t="s">
        <v>1951</v>
      </c>
      <c r="I8212">
        <v>40421257</v>
      </c>
      <c r="J8212" t="s">
        <v>17135</v>
      </c>
      <c r="K8212" t="s">
        <v>17136</v>
      </c>
      <c r="L8212" t="s">
        <v>17137</v>
      </c>
      <c r="M8212">
        <v>7</v>
      </c>
      <c r="N8212">
        <v>10101</v>
      </c>
      <c r="Q8212" t="s">
        <v>17138</v>
      </c>
      <c r="R8212" t="s">
        <v>12416</v>
      </c>
      <c r="S8212" t="s">
        <v>17139</v>
      </c>
      <c r="U8212" t="s">
        <v>12418</v>
      </c>
      <c r="W8212">
        <v>12</v>
      </c>
      <c r="X8212">
        <v>2</v>
      </c>
      <c r="Y8212" t="s">
        <v>12472</v>
      </c>
      <c r="Z8212" t="s">
        <v>14482</v>
      </c>
      <c r="AA8212" t="s">
        <v>12429</v>
      </c>
      <c r="AB8212" t="s">
        <v>12478</v>
      </c>
      <c r="AC8212">
        <v>2</v>
      </c>
      <c r="AD8212" s="123">
        <v>42264</v>
      </c>
      <c r="AE8212" t="s">
        <v>12431</v>
      </c>
      <c r="AG8212">
        <v>40421257</v>
      </c>
      <c r="AL8212" t="s">
        <v>12478</v>
      </c>
      <c r="AO8212">
        <v>16</v>
      </c>
      <c r="AP8212" t="s">
        <v>12424</v>
      </c>
      <c r="AQ8212" t="s">
        <v>11408</v>
      </c>
      <c r="AR8212">
        <v>4100</v>
      </c>
      <c r="AT8212">
        <v>0</v>
      </c>
      <c r="AV8212" t="s">
        <v>17140</v>
      </c>
      <c r="AW8212">
        <v>116120</v>
      </c>
    </row>
    <row r="8213" spans="1:49" x14ac:dyDescent="0.25">
      <c r="A8213">
        <v>4100</v>
      </c>
      <c r="B8213">
        <v>30000</v>
      </c>
      <c r="C8213">
        <v>4000</v>
      </c>
      <c r="D8213">
        <v>410</v>
      </c>
      <c r="E8213" s="124" t="s">
        <v>485</v>
      </c>
      <c r="F8213" t="str">
        <f t="shared" si="148"/>
        <v>ExportCEBAL CR A.S.</v>
      </c>
      <c r="G8213" s="151" t="str">
        <f t="shared" si="147"/>
        <v>Export</v>
      </c>
      <c r="H8213" s="149" t="s">
        <v>13504</v>
      </c>
      <c r="I8213">
        <v>6120007</v>
      </c>
      <c r="J8213" t="s">
        <v>17141</v>
      </c>
      <c r="K8213" t="s">
        <v>17142</v>
      </c>
      <c r="L8213" t="s">
        <v>17143</v>
      </c>
      <c r="N8213" t="s">
        <v>17144</v>
      </c>
      <c r="Q8213" t="s">
        <v>17145</v>
      </c>
      <c r="R8213" t="s">
        <v>12416</v>
      </c>
      <c r="S8213" t="s">
        <v>17146</v>
      </c>
      <c r="U8213" t="s">
        <v>12418</v>
      </c>
      <c r="W8213">
        <v>12</v>
      </c>
      <c r="X8213">
        <v>1</v>
      </c>
      <c r="Y8213" t="s">
        <v>12472</v>
      </c>
      <c r="Z8213" t="s">
        <v>12420</v>
      </c>
      <c r="AA8213" t="s">
        <v>12421</v>
      </c>
      <c r="AB8213" t="s">
        <v>12422</v>
      </c>
      <c r="AC8213">
        <v>3</v>
      </c>
      <c r="AD8213" s="123">
        <v>39111</v>
      </c>
      <c r="AE8213" t="s">
        <v>12423</v>
      </c>
      <c r="AG8213">
        <v>6120007</v>
      </c>
      <c r="AJ8213" t="s">
        <v>11324</v>
      </c>
      <c r="AL8213" t="s">
        <v>12422</v>
      </c>
      <c r="AO8213">
        <v>16</v>
      </c>
      <c r="AP8213" t="s">
        <v>12424</v>
      </c>
      <c r="AQ8213" t="s">
        <v>11408</v>
      </c>
      <c r="AR8213">
        <v>4100</v>
      </c>
      <c r="AT8213">
        <v>0</v>
      </c>
      <c r="AV8213" t="s">
        <v>17147</v>
      </c>
      <c r="AW8213">
        <v>116120</v>
      </c>
    </row>
    <row r="8214" spans="1:49" x14ac:dyDescent="0.25">
      <c r="A8214">
        <v>4100</v>
      </c>
      <c r="B8214">
        <v>30000</v>
      </c>
      <c r="C8214">
        <v>4000</v>
      </c>
      <c r="D8214">
        <v>410</v>
      </c>
      <c r="E8214" s="124" t="s">
        <v>485</v>
      </c>
      <c r="F8214" t="str">
        <f t="shared" si="148"/>
        <v>ExportCENTRO DE TRANSMISIONES CETRAN, S.A</v>
      </c>
      <c r="G8214" s="151" t="str">
        <f t="shared" si="147"/>
        <v>Export</v>
      </c>
      <c r="H8214" s="149" t="s">
        <v>2189</v>
      </c>
      <c r="I8214">
        <v>40421256</v>
      </c>
      <c r="J8214" t="s">
        <v>17148</v>
      </c>
      <c r="K8214" t="s">
        <v>17149</v>
      </c>
      <c r="L8214" t="s">
        <v>14556</v>
      </c>
      <c r="M8214">
        <v>7</v>
      </c>
      <c r="N8214">
        <v>10101</v>
      </c>
      <c r="Q8214" t="s">
        <v>17138</v>
      </c>
      <c r="R8214" t="s">
        <v>12416</v>
      </c>
      <c r="U8214" t="s">
        <v>12418</v>
      </c>
      <c r="W8214">
        <v>12</v>
      </c>
      <c r="X8214">
        <v>2</v>
      </c>
      <c r="Y8214" t="s">
        <v>12472</v>
      </c>
      <c r="Z8214" t="s">
        <v>14482</v>
      </c>
      <c r="AA8214" t="s">
        <v>12429</v>
      </c>
      <c r="AB8214" t="s">
        <v>12478</v>
      </c>
      <c r="AC8214">
        <v>4</v>
      </c>
      <c r="AD8214" s="123">
        <v>42262</v>
      </c>
      <c r="AE8214" t="s">
        <v>12431</v>
      </c>
      <c r="AG8214">
        <v>40421256</v>
      </c>
      <c r="AL8214" t="s">
        <v>12478</v>
      </c>
      <c r="AO8214">
        <v>16</v>
      </c>
      <c r="AP8214" t="s">
        <v>17129</v>
      </c>
      <c r="AQ8214" t="s">
        <v>11408</v>
      </c>
      <c r="AR8214">
        <v>4100</v>
      </c>
      <c r="AS8214" t="s">
        <v>12491</v>
      </c>
      <c r="AT8214">
        <v>0</v>
      </c>
      <c r="AV8214" t="s">
        <v>17150</v>
      </c>
      <c r="AW8214">
        <v>116120</v>
      </c>
    </row>
    <row r="8215" spans="1:49" x14ac:dyDescent="0.25">
      <c r="A8215">
        <v>4100</v>
      </c>
      <c r="B8215">
        <v>30000</v>
      </c>
      <c r="C8215">
        <v>4000</v>
      </c>
      <c r="D8215">
        <v>410</v>
      </c>
      <c r="E8215" s="124" t="s">
        <v>485</v>
      </c>
      <c r="F8215" t="str">
        <f t="shared" si="148"/>
        <v>ExportCESAR XAVIER LANDIVAR BAQUERIZO</v>
      </c>
      <c r="G8215" s="151" t="str">
        <f t="shared" si="147"/>
        <v>Export</v>
      </c>
      <c r="H8215" s="149" t="s">
        <v>2208</v>
      </c>
      <c r="I8215">
        <v>40007942</v>
      </c>
      <c r="J8215" t="s">
        <v>17151</v>
      </c>
      <c r="K8215" t="s">
        <v>17152</v>
      </c>
      <c r="L8215" t="s">
        <v>17153</v>
      </c>
      <c r="N8215">
        <v>90116</v>
      </c>
      <c r="Q8215" t="s">
        <v>17154</v>
      </c>
      <c r="R8215" t="s">
        <v>12416</v>
      </c>
      <c r="S8215" t="s">
        <v>17155</v>
      </c>
      <c r="U8215" t="s">
        <v>12418</v>
      </c>
      <c r="W8215">
        <v>12</v>
      </c>
      <c r="X8215">
        <v>0</v>
      </c>
      <c r="Y8215" t="s">
        <v>12419</v>
      </c>
      <c r="Z8215" t="s">
        <v>14482</v>
      </c>
      <c r="AA8215" t="s">
        <v>12429</v>
      </c>
      <c r="AB8215" t="s">
        <v>12478</v>
      </c>
      <c r="AC8215">
        <v>4</v>
      </c>
      <c r="AD8215" s="123">
        <v>42660</v>
      </c>
      <c r="AE8215" t="s">
        <v>12431</v>
      </c>
      <c r="AG8215">
        <v>40007942</v>
      </c>
      <c r="AL8215" t="s">
        <v>12478</v>
      </c>
      <c r="AO8215">
        <v>16</v>
      </c>
      <c r="AP8215" t="s">
        <v>12424</v>
      </c>
      <c r="AQ8215" t="s">
        <v>11408</v>
      </c>
      <c r="AR8215">
        <v>4100</v>
      </c>
      <c r="AT8215">
        <v>0</v>
      </c>
      <c r="AV8215" t="s">
        <v>17156</v>
      </c>
      <c r="AW8215">
        <v>116120</v>
      </c>
    </row>
    <row r="8216" spans="1:49" x14ac:dyDescent="0.25">
      <c r="A8216">
        <v>4100</v>
      </c>
      <c r="B8216">
        <v>30000</v>
      </c>
      <c r="C8216">
        <v>4000</v>
      </c>
      <c r="D8216">
        <v>410</v>
      </c>
      <c r="E8216" s="124" t="s">
        <v>485</v>
      </c>
      <c r="F8216" t="str">
        <f t="shared" si="148"/>
        <v>ExportCMC Gomez Haedo S.R.L.</v>
      </c>
      <c r="G8216" s="151" t="str">
        <f t="shared" si="147"/>
        <v>Export</v>
      </c>
      <c r="H8216" s="149" t="s">
        <v>13508</v>
      </c>
      <c r="I8216">
        <v>52461019</v>
      </c>
      <c r="J8216" t="s">
        <v>13508</v>
      </c>
      <c r="K8216" t="s">
        <v>17157</v>
      </c>
      <c r="L8216" t="s">
        <v>17158</v>
      </c>
      <c r="N8216">
        <v>0</v>
      </c>
      <c r="Q8216" t="s">
        <v>17159</v>
      </c>
      <c r="R8216" t="s">
        <v>17160</v>
      </c>
      <c r="S8216" t="s">
        <v>17161</v>
      </c>
      <c r="U8216" t="s">
        <v>12418</v>
      </c>
      <c r="W8216">
        <v>12</v>
      </c>
      <c r="X8216">
        <v>4</v>
      </c>
      <c r="Y8216" t="s">
        <v>12472</v>
      </c>
      <c r="Z8216" t="s">
        <v>12420</v>
      </c>
      <c r="AA8216" t="s">
        <v>12421</v>
      </c>
      <c r="AB8216" t="s">
        <v>12473</v>
      </c>
      <c r="AC8216">
        <v>4</v>
      </c>
      <c r="AD8216" s="123">
        <v>37580</v>
      </c>
      <c r="AE8216" t="s">
        <v>12423</v>
      </c>
      <c r="AG8216">
        <v>52461019</v>
      </c>
      <c r="AJ8216" t="s">
        <v>11324</v>
      </c>
      <c r="AL8216" t="s">
        <v>12473</v>
      </c>
      <c r="AO8216">
        <v>16</v>
      </c>
      <c r="AP8216" t="s">
        <v>12424</v>
      </c>
      <c r="AQ8216" t="s">
        <v>11408</v>
      </c>
      <c r="AR8216">
        <v>4100</v>
      </c>
      <c r="AT8216">
        <v>0</v>
      </c>
      <c r="AV8216" t="s">
        <v>17162</v>
      </c>
      <c r="AW8216">
        <v>116120</v>
      </c>
    </row>
    <row r="8217" spans="1:49" x14ac:dyDescent="0.25">
      <c r="A8217">
        <v>4100</v>
      </c>
      <c r="B8217">
        <v>30000</v>
      </c>
      <c r="C8217">
        <v>4000</v>
      </c>
      <c r="D8217">
        <v>410</v>
      </c>
      <c r="E8217" s="124" t="s">
        <v>485</v>
      </c>
      <c r="F8217" t="str">
        <f t="shared" si="148"/>
        <v>ExportCOMPANIA COMERCIALIZADORA</v>
      </c>
      <c r="G8217" s="151" t="str">
        <f t="shared" si="147"/>
        <v>Export</v>
      </c>
      <c r="H8217" s="149" t="s">
        <v>2405</v>
      </c>
      <c r="I8217">
        <v>40007963</v>
      </c>
      <c r="J8217" t="s">
        <v>17163</v>
      </c>
      <c r="K8217" t="s">
        <v>17164</v>
      </c>
      <c r="L8217" t="s">
        <v>17165</v>
      </c>
      <c r="N8217">
        <v>170310</v>
      </c>
      <c r="Q8217" t="s">
        <v>17154</v>
      </c>
      <c r="R8217" t="s">
        <v>12416</v>
      </c>
      <c r="S8217" t="s">
        <v>17166</v>
      </c>
      <c r="U8217" t="s">
        <v>12418</v>
      </c>
      <c r="W8217">
        <v>12</v>
      </c>
      <c r="X8217">
        <v>2</v>
      </c>
      <c r="Y8217" t="s">
        <v>12472</v>
      </c>
      <c r="Z8217" t="s">
        <v>14482</v>
      </c>
      <c r="AA8217" t="s">
        <v>12429</v>
      </c>
      <c r="AB8217" t="s">
        <v>12478</v>
      </c>
      <c r="AC8217">
        <v>4</v>
      </c>
      <c r="AD8217" s="123">
        <v>42695</v>
      </c>
      <c r="AE8217" t="s">
        <v>12431</v>
      </c>
      <c r="AG8217">
        <v>40007963</v>
      </c>
      <c r="AL8217" t="s">
        <v>12478</v>
      </c>
      <c r="AO8217">
        <v>16</v>
      </c>
      <c r="AP8217" t="s">
        <v>12424</v>
      </c>
      <c r="AQ8217" t="s">
        <v>11408</v>
      </c>
      <c r="AR8217">
        <v>4100</v>
      </c>
      <c r="AT8217">
        <v>0</v>
      </c>
      <c r="AV8217" t="s">
        <v>17167</v>
      </c>
      <c r="AW8217">
        <v>116120</v>
      </c>
    </row>
    <row r="8218" spans="1:49" x14ac:dyDescent="0.25">
      <c r="A8218">
        <v>4100</v>
      </c>
      <c r="B8218">
        <v>30000</v>
      </c>
      <c r="C8218">
        <v>4000</v>
      </c>
      <c r="D8218">
        <v>410</v>
      </c>
      <c r="E8218" s="124" t="s">
        <v>485</v>
      </c>
      <c r="F8218" t="str">
        <f t="shared" si="148"/>
        <v>ExportCOTUPLAS</v>
      </c>
      <c r="G8218" s="151" t="str">
        <f t="shared" si="147"/>
        <v>Export</v>
      </c>
      <c r="H8218" s="149" t="s">
        <v>13515</v>
      </c>
      <c r="I8218">
        <v>108160</v>
      </c>
      <c r="J8218" t="s">
        <v>17168</v>
      </c>
      <c r="L8218" t="s">
        <v>17169</v>
      </c>
      <c r="O8218">
        <v>18</v>
      </c>
      <c r="P8218">
        <v>51801</v>
      </c>
      <c r="Q8218" t="s">
        <v>17170</v>
      </c>
      <c r="R8218" t="s">
        <v>17170</v>
      </c>
      <c r="S8218" t="s">
        <v>17171</v>
      </c>
      <c r="U8218" t="s">
        <v>12418</v>
      </c>
      <c r="W8218">
        <v>12</v>
      </c>
      <c r="X8218">
        <v>1</v>
      </c>
      <c r="Y8218" t="s">
        <v>12419</v>
      </c>
      <c r="Z8218" t="s">
        <v>12420</v>
      </c>
      <c r="AA8218" t="s">
        <v>12421</v>
      </c>
      <c r="AB8218" t="s">
        <v>12422</v>
      </c>
      <c r="AC8218">
        <v>3</v>
      </c>
      <c r="AD8218" s="123">
        <v>37917</v>
      </c>
      <c r="AE8218" t="s">
        <v>12423</v>
      </c>
      <c r="AG8218">
        <v>108160</v>
      </c>
      <c r="AJ8218" t="s">
        <v>11324</v>
      </c>
      <c r="AL8218" t="s">
        <v>12422</v>
      </c>
      <c r="AO8218">
        <v>16</v>
      </c>
      <c r="AP8218" t="s">
        <v>12424</v>
      </c>
      <c r="AQ8218" t="s">
        <v>11408</v>
      </c>
      <c r="AR8218">
        <v>4100</v>
      </c>
      <c r="AS8218" t="s">
        <v>12472</v>
      </c>
      <c r="AT8218">
        <v>0</v>
      </c>
      <c r="AV8218" t="s">
        <v>13515</v>
      </c>
      <c r="AW8218">
        <v>116110</v>
      </c>
    </row>
    <row r="8219" spans="1:49" x14ac:dyDescent="0.25">
      <c r="A8219">
        <v>4100</v>
      </c>
      <c r="B8219">
        <v>30000</v>
      </c>
      <c r="C8219">
        <v>4000</v>
      </c>
      <c r="D8219">
        <v>410</v>
      </c>
      <c r="E8219" s="124" t="s">
        <v>485</v>
      </c>
      <c r="F8219" t="str">
        <f t="shared" si="148"/>
        <v>ExportDIAZ ALBUJA GUSTAVO ARMANDO</v>
      </c>
      <c r="G8219" s="151" t="str">
        <f t="shared" si="147"/>
        <v>Export</v>
      </c>
      <c r="H8219" s="149" t="s">
        <v>2857</v>
      </c>
      <c r="I8219">
        <v>40421173</v>
      </c>
      <c r="J8219" t="s">
        <v>17172</v>
      </c>
      <c r="K8219" t="s">
        <v>17173</v>
      </c>
      <c r="L8219" t="s">
        <v>17153</v>
      </c>
      <c r="M8219">
        <v>10</v>
      </c>
      <c r="N8219">
        <v>90150</v>
      </c>
      <c r="Q8219" t="s">
        <v>17154</v>
      </c>
      <c r="R8219" t="s">
        <v>12416</v>
      </c>
      <c r="S8219" t="s">
        <v>17174</v>
      </c>
      <c r="U8219" t="s">
        <v>12418</v>
      </c>
      <c r="W8219">
        <v>12</v>
      </c>
      <c r="X8219">
        <v>2</v>
      </c>
      <c r="Y8219" t="s">
        <v>12472</v>
      </c>
      <c r="Z8219" t="s">
        <v>14482</v>
      </c>
      <c r="AA8219" t="s">
        <v>12429</v>
      </c>
      <c r="AB8219" t="s">
        <v>12478</v>
      </c>
      <c r="AC8219">
        <v>4</v>
      </c>
      <c r="AD8219" s="123">
        <v>41757</v>
      </c>
      <c r="AE8219" t="s">
        <v>12431</v>
      </c>
      <c r="AG8219">
        <v>40421173</v>
      </c>
      <c r="AL8219" t="s">
        <v>12478</v>
      </c>
      <c r="AN8219">
        <v>7700000000</v>
      </c>
      <c r="AO8219">
        <v>16</v>
      </c>
      <c r="AP8219" t="s">
        <v>17129</v>
      </c>
      <c r="AQ8219" t="s">
        <v>11408</v>
      </c>
      <c r="AR8219">
        <v>4100</v>
      </c>
      <c r="AS8219" t="s">
        <v>12491</v>
      </c>
      <c r="AT8219">
        <v>0</v>
      </c>
      <c r="AV8219" t="s">
        <v>17175</v>
      </c>
      <c r="AW8219">
        <v>116120</v>
      </c>
    </row>
    <row r="8220" spans="1:49" x14ac:dyDescent="0.25">
      <c r="A8220">
        <v>4100</v>
      </c>
      <c r="B8220">
        <v>30100</v>
      </c>
      <c r="C8220">
        <v>4000</v>
      </c>
      <c r="D8220">
        <v>410</v>
      </c>
      <c r="E8220" s="124" t="s">
        <v>485</v>
      </c>
      <c r="F8220" t="str">
        <f t="shared" si="148"/>
        <v>ExportDIPROIN</v>
      </c>
      <c r="G8220" s="151" t="str">
        <f t="shared" si="147"/>
        <v>Export</v>
      </c>
      <c r="H8220" s="149" t="s">
        <v>2879</v>
      </c>
      <c r="I8220">
        <v>40008818</v>
      </c>
      <c r="K8220" t="s">
        <v>17176</v>
      </c>
      <c r="L8220" t="s">
        <v>17177</v>
      </c>
      <c r="N8220">
        <v>170302</v>
      </c>
      <c r="Q8220" t="s">
        <v>17154</v>
      </c>
      <c r="R8220" t="s">
        <v>12416</v>
      </c>
      <c r="S8220" t="s">
        <v>17178</v>
      </c>
      <c r="U8220" t="s">
        <v>12418</v>
      </c>
      <c r="W8220">
        <v>12</v>
      </c>
      <c r="X8220">
        <v>2</v>
      </c>
      <c r="Y8220" t="s">
        <v>12419</v>
      </c>
      <c r="Z8220" t="s">
        <v>12420</v>
      </c>
      <c r="AA8220" t="s">
        <v>12485</v>
      </c>
      <c r="AB8220" t="s">
        <v>12478</v>
      </c>
      <c r="AC8220">
        <v>2</v>
      </c>
      <c r="AD8220" s="123">
        <v>43896</v>
      </c>
      <c r="AE8220" t="s">
        <v>12486</v>
      </c>
      <c r="AG8220">
        <v>40008818</v>
      </c>
      <c r="AL8220" t="s">
        <v>12478</v>
      </c>
      <c r="AO8220">
        <v>16</v>
      </c>
      <c r="AP8220" t="s">
        <v>12424</v>
      </c>
      <c r="AQ8220" t="s">
        <v>11408</v>
      </c>
      <c r="AR8220">
        <v>4100</v>
      </c>
      <c r="AT8220">
        <v>0</v>
      </c>
      <c r="AV8220" t="s">
        <v>2879</v>
      </c>
      <c r="AW8220">
        <v>116120</v>
      </c>
    </row>
    <row r="8221" spans="1:49" x14ac:dyDescent="0.25">
      <c r="A8221">
        <v>4100</v>
      </c>
      <c r="B8221">
        <v>30000</v>
      </c>
      <c r="C8221">
        <v>4000</v>
      </c>
      <c r="D8221">
        <v>410</v>
      </c>
      <c r="E8221" s="124" t="s">
        <v>485</v>
      </c>
      <c r="F8221" t="str">
        <f t="shared" si="148"/>
        <v>ExportDUCASSE COMERCIAL LTDA</v>
      </c>
      <c r="G8221" s="151" t="str">
        <f t="shared" si="147"/>
        <v>Export</v>
      </c>
      <c r="H8221" s="149" t="s">
        <v>3007</v>
      </c>
      <c r="I8221">
        <v>40421174</v>
      </c>
      <c r="J8221" t="s">
        <v>17179</v>
      </c>
      <c r="K8221" t="s">
        <v>17180</v>
      </c>
      <c r="L8221" t="s">
        <v>17181</v>
      </c>
      <c r="M8221">
        <v>13</v>
      </c>
      <c r="N8221">
        <v>8330181</v>
      </c>
      <c r="Q8221" t="s">
        <v>17182</v>
      </c>
      <c r="R8221" t="s">
        <v>12416</v>
      </c>
      <c r="S8221" t="s">
        <v>17183</v>
      </c>
      <c r="U8221" t="s">
        <v>12418</v>
      </c>
      <c r="W8221">
        <v>12</v>
      </c>
      <c r="X8221">
        <v>2</v>
      </c>
      <c r="Y8221" t="s">
        <v>12472</v>
      </c>
      <c r="Z8221" t="s">
        <v>14482</v>
      </c>
      <c r="AA8221" t="s">
        <v>12429</v>
      </c>
      <c r="AB8221" t="s">
        <v>12830</v>
      </c>
      <c r="AC8221">
        <v>4</v>
      </c>
      <c r="AD8221" s="123">
        <v>41757</v>
      </c>
      <c r="AE8221" t="s">
        <v>12431</v>
      </c>
      <c r="AG8221">
        <v>40421174</v>
      </c>
      <c r="AL8221" t="s">
        <v>12830</v>
      </c>
      <c r="AO8221">
        <v>16</v>
      </c>
      <c r="AP8221" t="s">
        <v>17129</v>
      </c>
      <c r="AQ8221" t="s">
        <v>11408</v>
      </c>
      <c r="AR8221">
        <v>4100</v>
      </c>
      <c r="AS8221" t="s">
        <v>12491</v>
      </c>
      <c r="AT8221">
        <v>0</v>
      </c>
      <c r="AV8221" t="s">
        <v>17184</v>
      </c>
      <c r="AW8221">
        <v>116120</v>
      </c>
    </row>
    <row r="8222" spans="1:49" x14ac:dyDescent="0.25">
      <c r="A8222">
        <v>4100</v>
      </c>
      <c r="B8222">
        <v>30000</v>
      </c>
      <c r="C8222">
        <v>4000</v>
      </c>
      <c r="D8222">
        <v>410</v>
      </c>
      <c r="E8222" s="124" t="s">
        <v>485</v>
      </c>
      <c r="F8222" t="str">
        <f t="shared" si="148"/>
        <v>ExportDUCASSE COMERCIAL S.A.</v>
      </c>
      <c r="G8222" s="151" t="str">
        <f t="shared" si="147"/>
        <v>Export</v>
      </c>
      <c r="H8222" s="149" t="s">
        <v>3008</v>
      </c>
      <c r="I8222">
        <v>40421287</v>
      </c>
      <c r="K8222" t="s">
        <v>17185</v>
      </c>
      <c r="L8222" t="s">
        <v>17186</v>
      </c>
      <c r="M8222">
        <v>6</v>
      </c>
      <c r="N8222">
        <v>0</v>
      </c>
      <c r="Q8222" t="s">
        <v>17187</v>
      </c>
      <c r="R8222" t="s">
        <v>12416</v>
      </c>
      <c r="S8222" t="s">
        <v>17188</v>
      </c>
      <c r="U8222" t="s">
        <v>12418</v>
      </c>
      <c r="W8222">
        <v>12</v>
      </c>
      <c r="X8222">
        <v>2</v>
      </c>
      <c r="Y8222" t="s">
        <v>12472</v>
      </c>
      <c r="Z8222" t="s">
        <v>14482</v>
      </c>
      <c r="AA8222" t="s">
        <v>12429</v>
      </c>
      <c r="AB8222" t="s">
        <v>12830</v>
      </c>
      <c r="AC8222">
        <v>4</v>
      </c>
      <c r="AD8222" s="123">
        <v>42459</v>
      </c>
      <c r="AE8222" t="s">
        <v>12431</v>
      </c>
      <c r="AG8222">
        <v>40421287</v>
      </c>
      <c r="AL8222" t="s">
        <v>12830</v>
      </c>
      <c r="AO8222">
        <v>16</v>
      </c>
      <c r="AP8222" t="s">
        <v>12424</v>
      </c>
      <c r="AQ8222" t="s">
        <v>11408</v>
      </c>
      <c r="AR8222">
        <v>4100</v>
      </c>
      <c r="AS8222" t="s">
        <v>12491</v>
      </c>
      <c r="AT8222">
        <v>0</v>
      </c>
      <c r="AV8222" t="s">
        <v>17184</v>
      </c>
      <c r="AW8222">
        <v>116120</v>
      </c>
    </row>
    <row r="8223" spans="1:49" x14ac:dyDescent="0.25">
      <c r="A8223">
        <v>4100</v>
      </c>
      <c r="B8223">
        <v>30000</v>
      </c>
      <c r="C8223">
        <v>4000</v>
      </c>
      <c r="D8223">
        <v>410</v>
      </c>
      <c r="E8223" s="124" t="s">
        <v>485</v>
      </c>
      <c r="F8223" t="str">
        <f t="shared" si="148"/>
        <v>ExportELRAM  ENGINEERING &amp; ADVANCED</v>
      </c>
      <c r="G8223" s="151" t="str">
        <f t="shared" si="147"/>
        <v>Export</v>
      </c>
      <c r="H8223" s="149" t="s">
        <v>13548</v>
      </c>
      <c r="I8223">
        <v>62492778</v>
      </c>
      <c r="J8223" t="s">
        <v>17189</v>
      </c>
      <c r="K8223" t="s">
        <v>17190</v>
      </c>
      <c r="L8223" t="s">
        <v>17191</v>
      </c>
      <c r="N8223">
        <v>38777</v>
      </c>
      <c r="O8223">
        <v>12061</v>
      </c>
      <c r="Q8223" t="s">
        <v>12546</v>
      </c>
      <c r="R8223" t="s">
        <v>12416</v>
      </c>
      <c r="S8223" t="s">
        <v>17192</v>
      </c>
      <c r="T8223">
        <v>307641</v>
      </c>
      <c r="U8223" t="s">
        <v>12418</v>
      </c>
      <c r="W8223">
        <v>12</v>
      </c>
      <c r="X8223">
        <v>4</v>
      </c>
      <c r="Y8223" t="s">
        <v>12472</v>
      </c>
      <c r="Z8223" t="s">
        <v>12420</v>
      </c>
      <c r="AA8223" t="s">
        <v>12421</v>
      </c>
      <c r="AB8223" t="s">
        <v>12830</v>
      </c>
      <c r="AC8223">
        <v>4</v>
      </c>
      <c r="AD8223" s="123">
        <v>37356</v>
      </c>
      <c r="AE8223" t="s">
        <v>12423</v>
      </c>
      <c r="AG8223">
        <v>62492778</v>
      </c>
      <c r="AJ8223" t="s">
        <v>11324</v>
      </c>
      <c r="AL8223" t="s">
        <v>12830</v>
      </c>
      <c r="AO8223">
        <v>16</v>
      </c>
      <c r="AP8223" t="s">
        <v>12424</v>
      </c>
      <c r="AQ8223" t="s">
        <v>11408</v>
      </c>
      <c r="AR8223">
        <v>4100</v>
      </c>
      <c r="AS8223" t="s">
        <v>12472</v>
      </c>
      <c r="AT8223">
        <v>0</v>
      </c>
      <c r="AV8223" t="s">
        <v>17193</v>
      </c>
      <c r="AW8223">
        <v>116120</v>
      </c>
    </row>
    <row r="8224" spans="1:49" x14ac:dyDescent="0.25">
      <c r="A8224">
        <v>4100</v>
      </c>
      <c r="B8224">
        <v>32000</v>
      </c>
      <c r="C8224">
        <v>4000</v>
      </c>
      <c r="D8224">
        <v>410</v>
      </c>
      <c r="E8224" s="124" t="s">
        <v>485</v>
      </c>
      <c r="F8224" t="str">
        <f t="shared" si="148"/>
        <v>ExportEXTREMULTUS, S.A.C.</v>
      </c>
      <c r="G8224" s="151" t="str">
        <f t="shared" si="147"/>
        <v>Export</v>
      </c>
      <c r="H8224" s="149" t="s">
        <v>3311</v>
      </c>
      <c r="I8224">
        <v>50490591</v>
      </c>
      <c r="K8224" t="s">
        <v>17194</v>
      </c>
      <c r="L8224" t="s">
        <v>17195</v>
      </c>
      <c r="M8224">
        <v>6</v>
      </c>
      <c r="N8224">
        <v>0</v>
      </c>
      <c r="Q8224" t="s">
        <v>17187</v>
      </c>
      <c r="R8224" t="s">
        <v>17160</v>
      </c>
      <c r="S8224">
        <v>5114316383</v>
      </c>
      <c r="U8224" t="s">
        <v>12418</v>
      </c>
      <c r="W8224">
        <v>12</v>
      </c>
      <c r="X8224">
        <v>4</v>
      </c>
      <c r="Y8224" t="s">
        <v>12472</v>
      </c>
      <c r="Z8224" t="s">
        <v>14482</v>
      </c>
      <c r="AA8224" t="s">
        <v>15574</v>
      </c>
      <c r="AB8224" t="s">
        <v>12478</v>
      </c>
      <c r="AC8224">
        <v>4</v>
      </c>
      <c r="AD8224" s="123">
        <v>37356</v>
      </c>
      <c r="AE8224" t="s">
        <v>12423</v>
      </c>
      <c r="AG8224">
        <v>50490591</v>
      </c>
      <c r="AJ8224" t="s">
        <v>11324</v>
      </c>
      <c r="AL8224" t="s">
        <v>12478</v>
      </c>
      <c r="AO8224">
        <v>16</v>
      </c>
      <c r="AP8224" t="s">
        <v>12424</v>
      </c>
      <c r="AQ8224" t="s">
        <v>11408</v>
      </c>
      <c r="AR8224">
        <v>4100</v>
      </c>
      <c r="AT8224">
        <v>0</v>
      </c>
      <c r="AV8224" t="s">
        <v>17196</v>
      </c>
      <c r="AW8224">
        <v>116100</v>
      </c>
    </row>
    <row r="8225" spans="1:49" x14ac:dyDescent="0.25">
      <c r="A8225">
        <v>4100</v>
      </c>
      <c r="B8225">
        <v>30000</v>
      </c>
      <c r="C8225">
        <v>4000</v>
      </c>
      <c r="D8225">
        <v>410</v>
      </c>
      <c r="E8225" s="124" t="s">
        <v>485</v>
      </c>
      <c r="F8225" t="str">
        <f t="shared" si="148"/>
        <v>ExportFAPLAC S.A.</v>
      </c>
      <c r="G8225" s="151" t="str">
        <f t="shared" si="147"/>
        <v>Export</v>
      </c>
      <c r="H8225" s="149" t="s">
        <v>13559</v>
      </c>
      <c r="I8225">
        <v>52807013</v>
      </c>
      <c r="J8225" t="s">
        <v>17197</v>
      </c>
      <c r="K8225" t="s">
        <v>17198</v>
      </c>
      <c r="L8225" t="s">
        <v>17199</v>
      </c>
      <c r="N8225">
        <v>1618</v>
      </c>
      <c r="Q8225" t="s">
        <v>15941</v>
      </c>
      <c r="R8225" t="s">
        <v>17160</v>
      </c>
      <c r="U8225" t="s">
        <v>12418</v>
      </c>
      <c r="W8225">
        <v>12</v>
      </c>
      <c r="X8225">
        <v>1</v>
      </c>
      <c r="Y8225" t="s">
        <v>12472</v>
      </c>
      <c r="Z8225" t="s">
        <v>12420</v>
      </c>
      <c r="AA8225" t="s">
        <v>12421</v>
      </c>
      <c r="AB8225" t="s">
        <v>12478</v>
      </c>
      <c r="AC8225">
        <v>4</v>
      </c>
      <c r="AD8225" s="123">
        <v>37356</v>
      </c>
      <c r="AE8225" t="s">
        <v>12423</v>
      </c>
      <c r="AG8225">
        <v>52807013</v>
      </c>
      <c r="AJ8225" t="s">
        <v>11324</v>
      </c>
      <c r="AL8225" t="s">
        <v>12478</v>
      </c>
      <c r="AO8225">
        <v>16</v>
      </c>
      <c r="AP8225" t="s">
        <v>12424</v>
      </c>
      <c r="AQ8225" t="s">
        <v>11408</v>
      </c>
      <c r="AR8225">
        <v>4100</v>
      </c>
      <c r="AT8225">
        <v>0</v>
      </c>
      <c r="AV8225" t="s">
        <v>17200</v>
      </c>
      <c r="AW8225">
        <v>116120</v>
      </c>
    </row>
    <row r="8226" spans="1:49" x14ac:dyDescent="0.25">
      <c r="A8226">
        <v>4100</v>
      </c>
      <c r="B8226">
        <v>30000</v>
      </c>
      <c r="C8226">
        <v>4000</v>
      </c>
      <c r="D8226">
        <v>410</v>
      </c>
      <c r="E8226" s="124" t="s">
        <v>485</v>
      </c>
      <c r="F8226" t="str">
        <f t="shared" si="148"/>
        <v>ExportFONMAR S.A.</v>
      </c>
      <c r="G8226" s="151" t="str">
        <f t="shared" si="147"/>
        <v>Export</v>
      </c>
      <c r="H8226" s="149" t="s">
        <v>3641</v>
      </c>
      <c r="I8226">
        <v>40004803</v>
      </c>
      <c r="J8226" t="s">
        <v>17201</v>
      </c>
      <c r="K8226" t="s">
        <v>17202</v>
      </c>
      <c r="L8226" t="s">
        <v>17203</v>
      </c>
      <c r="M8226">
        <v>23</v>
      </c>
      <c r="N8226">
        <v>23009</v>
      </c>
      <c r="Q8226" t="s">
        <v>17160</v>
      </c>
      <c r="R8226" t="s">
        <v>12416</v>
      </c>
      <c r="U8226" t="s">
        <v>12418</v>
      </c>
      <c r="W8226">
        <v>11</v>
      </c>
      <c r="X8226">
        <v>2</v>
      </c>
      <c r="Y8226" t="s">
        <v>12472</v>
      </c>
      <c r="Z8226" t="s">
        <v>12420</v>
      </c>
      <c r="AA8226" t="s">
        <v>12485</v>
      </c>
      <c r="AB8226" t="s">
        <v>12473</v>
      </c>
      <c r="AC8226">
        <v>2</v>
      </c>
      <c r="AD8226" s="123">
        <v>43052</v>
      </c>
      <c r="AE8226" t="s">
        <v>12528</v>
      </c>
      <c r="AG8226">
        <v>40004803</v>
      </c>
      <c r="AL8226" t="s">
        <v>12473</v>
      </c>
      <c r="AO8226">
        <v>16</v>
      </c>
      <c r="AP8226" t="s">
        <v>12424</v>
      </c>
      <c r="AQ8226" t="s">
        <v>11408</v>
      </c>
      <c r="AR8226">
        <v>4100</v>
      </c>
      <c r="AT8226">
        <v>0</v>
      </c>
      <c r="AV8226" t="s">
        <v>17204</v>
      </c>
      <c r="AW8226">
        <v>116120</v>
      </c>
    </row>
    <row r="8227" spans="1:49" x14ac:dyDescent="0.25">
      <c r="A8227">
        <v>4100</v>
      </c>
      <c r="B8227">
        <v>11000</v>
      </c>
      <c r="C8227">
        <v>4000</v>
      </c>
      <c r="D8227">
        <v>410</v>
      </c>
      <c r="E8227" s="124" t="s">
        <v>485</v>
      </c>
      <c r="F8227" t="str">
        <f t="shared" si="148"/>
        <v>ExportGremser Franz</v>
      </c>
      <c r="G8227" s="151" t="str">
        <f t="shared" si="147"/>
        <v>Export</v>
      </c>
      <c r="H8227" s="149" t="s">
        <v>13618</v>
      </c>
      <c r="I8227">
        <v>408247</v>
      </c>
      <c r="J8227" t="s">
        <v>17205</v>
      </c>
      <c r="L8227" t="s">
        <v>17206</v>
      </c>
      <c r="O8227">
        <v>1127</v>
      </c>
      <c r="P8227">
        <v>86344</v>
      </c>
      <c r="Q8227" t="s">
        <v>17207</v>
      </c>
      <c r="R8227" t="s">
        <v>17207</v>
      </c>
      <c r="S8227" t="s">
        <v>17208</v>
      </c>
      <c r="U8227" t="s">
        <v>12418</v>
      </c>
      <c r="W8227">
        <v>12</v>
      </c>
      <c r="X8227">
        <v>0</v>
      </c>
      <c r="Y8227" t="s">
        <v>12472</v>
      </c>
      <c r="Z8227" t="s">
        <v>12420</v>
      </c>
      <c r="AA8227" t="s">
        <v>12421</v>
      </c>
      <c r="AB8227" t="s">
        <v>12478</v>
      </c>
      <c r="AC8227">
        <v>3</v>
      </c>
      <c r="AD8227" s="123">
        <v>37356</v>
      </c>
      <c r="AE8227" t="s">
        <v>12423</v>
      </c>
      <c r="AG8227">
        <v>408247</v>
      </c>
      <c r="AL8227" t="s">
        <v>12478</v>
      </c>
      <c r="AO8227">
        <v>16</v>
      </c>
      <c r="AP8227" t="s">
        <v>12424</v>
      </c>
      <c r="AQ8227" t="s">
        <v>11408</v>
      </c>
      <c r="AR8227">
        <v>4100</v>
      </c>
      <c r="AS8227" t="s">
        <v>12472</v>
      </c>
      <c r="AT8227">
        <v>0</v>
      </c>
      <c r="AV8227" t="s">
        <v>17209</v>
      </c>
      <c r="AW8227">
        <v>116110</v>
      </c>
    </row>
    <row r="8228" spans="1:49" x14ac:dyDescent="0.25">
      <c r="A8228">
        <v>4100</v>
      </c>
      <c r="B8228">
        <v>30000</v>
      </c>
      <c r="C8228">
        <v>4000</v>
      </c>
      <c r="D8228">
        <v>410</v>
      </c>
      <c r="E8228" s="124" t="s">
        <v>485</v>
      </c>
      <c r="F8228" t="str">
        <f t="shared" si="148"/>
        <v>ExportINDUSTRIAL PRODUCTS SUPPLY AND SERV</v>
      </c>
      <c r="G8228" s="151" t="str">
        <f t="shared" si="147"/>
        <v>Export</v>
      </c>
      <c r="H8228" s="149" t="s">
        <v>4611</v>
      </c>
      <c r="I8228">
        <v>40008079</v>
      </c>
      <c r="K8228" t="s">
        <v>17210</v>
      </c>
      <c r="L8228" t="s">
        <v>14008</v>
      </c>
      <c r="M8228" t="s">
        <v>12735</v>
      </c>
      <c r="N8228">
        <v>33122</v>
      </c>
      <c r="Q8228" t="s">
        <v>12415</v>
      </c>
      <c r="R8228" t="s">
        <v>12416</v>
      </c>
      <c r="S8228" t="s">
        <v>17211</v>
      </c>
      <c r="U8228" t="s">
        <v>12418</v>
      </c>
      <c r="W8228">
        <v>12</v>
      </c>
      <c r="X8228">
        <v>2</v>
      </c>
      <c r="Y8228" t="s">
        <v>12419</v>
      </c>
      <c r="Z8228" t="s">
        <v>12420</v>
      </c>
      <c r="AA8228" t="s">
        <v>12429</v>
      </c>
      <c r="AB8228" t="s">
        <v>12430</v>
      </c>
      <c r="AC8228">
        <v>2</v>
      </c>
      <c r="AD8228" s="123">
        <v>42810</v>
      </c>
      <c r="AE8228" t="s">
        <v>12431</v>
      </c>
      <c r="AG8228">
        <v>40008079</v>
      </c>
      <c r="AL8228" t="s">
        <v>12430</v>
      </c>
      <c r="AN8228">
        <v>1002509201</v>
      </c>
      <c r="AO8228">
        <v>16</v>
      </c>
      <c r="AP8228" t="s">
        <v>12424</v>
      </c>
      <c r="AQ8228" t="s">
        <v>11408</v>
      </c>
      <c r="AR8228">
        <v>4100</v>
      </c>
      <c r="AT8228">
        <v>0</v>
      </c>
      <c r="AV8228" t="s">
        <v>14279</v>
      </c>
      <c r="AW8228">
        <v>116100</v>
      </c>
    </row>
    <row r="8229" spans="1:49" x14ac:dyDescent="0.25">
      <c r="A8229">
        <v>4100</v>
      </c>
      <c r="B8229">
        <v>30000</v>
      </c>
      <c r="C8229">
        <v>4000</v>
      </c>
      <c r="D8229">
        <v>410</v>
      </c>
      <c r="E8229" s="124" t="s">
        <v>485</v>
      </c>
      <c r="F8229" t="str">
        <f t="shared" si="148"/>
        <v>ExportIRSAM LLC</v>
      </c>
      <c r="G8229" s="151" t="str">
        <f t="shared" si="147"/>
        <v>Export</v>
      </c>
      <c r="H8229" s="149" t="s">
        <v>4783</v>
      </c>
      <c r="I8229">
        <v>40003141</v>
      </c>
      <c r="K8229" t="s">
        <v>17212</v>
      </c>
      <c r="L8229" t="s">
        <v>17213</v>
      </c>
      <c r="M8229" t="s">
        <v>12735</v>
      </c>
      <c r="N8229" t="s">
        <v>17214</v>
      </c>
      <c r="Q8229" t="s">
        <v>12415</v>
      </c>
      <c r="R8229" t="s">
        <v>12416</v>
      </c>
      <c r="S8229" t="s">
        <v>17215</v>
      </c>
      <c r="U8229" t="s">
        <v>12418</v>
      </c>
      <c r="W8229">
        <v>12</v>
      </c>
      <c r="X8229">
        <v>1</v>
      </c>
      <c r="Y8229" t="s">
        <v>12472</v>
      </c>
      <c r="Z8229" t="s">
        <v>12420</v>
      </c>
      <c r="AA8229" t="s">
        <v>12421</v>
      </c>
      <c r="AB8229" t="s">
        <v>12473</v>
      </c>
      <c r="AC8229">
        <v>2</v>
      </c>
      <c r="AD8229" s="123">
        <v>39111</v>
      </c>
      <c r="AE8229" t="s">
        <v>12423</v>
      </c>
      <c r="AG8229">
        <v>40003141</v>
      </c>
      <c r="AL8229" t="s">
        <v>12473</v>
      </c>
      <c r="AN8229">
        <v>1009901101</v>
      </c>
      <c r="AO8229">
        <v>16</v>
      </c>
      <c r="AP8229" t="s">
        <v>17129</v>
      </c>
      <c r="AQ8229" t="s">
        <v>11408</v>
      </c>
      <c r="AR8229">
        <v>4100</v>
      </c>
      <c r="AT8229">
        <v>2005</v>
      </c>
      <c r="AV8229" t="s">
        <v>4783</v>
      </c>
      <c r="AW8229">
        <v>116100</v>
      </c>
    </row>
    <row r="8230" spans="1:49" x14ac:dyDescent="0.25">
      <c r="A8230">
        <v>4100</v>
      </c>
      <c r="B8230">
        <v>30000</v>
      </c>
      <c r="C8230">
        <v>4000</v>
      </c>
      <c r="D8230">
        <v>410</v>
      </c>
      <c r="E8230" s="124" t="s">
        <v>485</v>
      </c>
      <c r="F8230" t="str">
        <f t="shared" si="148"/>
        <v>ExportLATIN AMERICA QUOTE &amp; N/C TEST</v>
      </c>
      <c r="G8230" s="151" t="str">
        <f t="shared" si="147"/>
        <v>Export</v>
      </c>
      <c r="H8230" s="149" t="s">
        <v>5441</v>
      </c>
      <c r="I8230">
        <v>40424212</v>
      </c>
      <c r="J8230" t="s">
        <v>17216</v>
      </c>
      <c r="K8230" t="s">
        <v>17217</v>
      </c>
      <c r="L8230" t="s">
        <v>13168</v>
      </c>
      <c r="M8230" t="s">
        <v>13169</v>
      </c>
      <c r="N8230" t="s">
        <v>15928</v>
      </c>
      <c r="Q8230" t="s">
        <v>12415</v>
      </c>
      <c r="R8230" t="s">
        <v>12416</v>
      </c>
      <c r="S8230" t="s">
        <v>17218</v>
      </c>
      <c r="U8230" t="s">
        <v>12418</v>
      </c>
      <c r="W8230">
        <v>12</v>
      </c>
      <c r="X8230">
        <v>2</v>
      </c>
      <c r="Y8230" t="s">
        <v>12419</v>
      </c>
      <c r="Z8230" t="s">
        <v>12420</v>
      </c>
      <c r="AA8230" t="s">
        <v>12429</v>
      </c>
      <c r="AB8230" t="s">
        <v>14028</v>
      </c>
      <c r="AC8230">
        <v>2</v>
      </c>
      <c r="AD8230" s="123">
        <v>42139</v>
      </c>
      <c r="AE8230" t="s">
        <v>14393</v>
      </c>
      <c r="AG8230">
        <v>40424212</v>
      </c>
      <c r="AL8230" t="s">
        <v>14028</v>
      </c>
      <c r="AN8230">
        <v>3411915001</v>
      </c>
      <c r="AO8230">
        <v>16</v>
      </c>
      <c r="AP8230" t="s">
        <v>17129</v>
      </c>
      <c r="AQ8230" t="s">
        <v>11408</v>
      </c>
      <c r="AR8230">
        <v>4100</v>
      </c>
      <c r="AS8230" t="s">
        <v>12491</v>
      </c>
      <c r="AT8230">
        <v>0</v>
      </c>
      <c r="AV8230" t="s">
        <v>17219</v>
      </c>
      <c r="AW8230">
        <v>116120</v>
      </c>
    </row>
    <row r="8231" spans="1:49" x14ac:dyDescent="0.25">
      <c r="A8231">
        <v>4100</v>
      </c>
      <c r="B8231">
        <v>30000</v>
      </c>
      <c r="C8231">
        <v>4000</v>
      </c>
      <c r="D8231">
        <v>410</v>
      </c>
      <c r="E8231" s="124" t="s">
        <v>485</v>
      </c>
      <c r="F8231" t="str">
        <f t="shared" si="148"/>
        <v>ExportLLANTAS Y MANGUERAS,</v>
      </c>
      <c r="G8231" s="151" t="str">
        <f t="shared" si="147"/>
        <v>Export</v>
      </c>
      <c r="H8231" s="149" t="s">
        <v>5567</v>
      </c>
      <c r="I8231">
        <v>40421233</v>
      </c>
      <c r="J8231" t="s">
        <v>17220</v>
      </c>
      <c r="K8231" t="s">
        <v>17221</v>
      </c>
      <c r="L8231" t="s">
        <v>17222</v>
      </c>
      <c r="M8231">
        <v>9</v>
      </c>
      <c r="N8231">
        <v>1012</v>
      </c>
      <c r="Q8231" t="s">
        <v>17223</v>
      </c>
      <c r="R8231" t="s">
        <v>17160</v>
      </c>
      <c r="S8231" t="s">
        <v>17224</v>
      </c>
      <c r="U8231" t="s">
        <v>12418</v>
      </c>
      <c r="W8231">
        <v>12</v>
      </c>
      <c r="X8231">
        <v>2</v>
      </c>
      <c r="Y8231" t="s">
        <v>12419</v>
      </c>
      <c r="Z8231" t="s">
        <v>14482</v>
      </c>
      <c r="AA8231" t="s">
        <v>15574</v>
      </c>
      <c r="AB8231" t="s">
        <v>12473</v>
      </c>
      <c r="AC8231">
        <v>4</v>
      </c>
      <c r="AD8231" s="123">
        <v>42055</v>
      </c>
      <c r="AE8231" t="s">
        <v>14393</v>
      </c>
      <c r="AG8231">
        <v>40421233</v>
      </c>
      <c r="AL8231" t="s">
        <v>12473</v>
      </c>
      <c r="AN8231">
        <v>7700000000</v>
      </c>
      <c r="AO8231">
        <v>16</v>
      </c>
      <c r="AP8231" t="s">
        <v>12424</v>
      </c>
      <c r="AQ8231" t="s">
        <v>11408</v>
      </c>
      <c r="AR8231">
        <v>4100</v>
      </c>
      <c r="AT8231">
        <v>0</v>
      </c>
      <c r="AV8231" t="s">
        <v>17225</v>
      </c>
      <c r="AW8231">
        <v>116120</v>
      </c>
    </row>
    <row r="8232" spans="1:49" x14ac:dyDescent="0.25">
      <c r="A8232">
        <v>4100</v>
      </c>
      <c r="B8232">
        <v>30000</v>
      </c>
      <c r="C8232">
        <v>4000</v>
      </c>
      <c r="D8232">
        <v>410</v>
      </c>
      <c r="E8232" s="124" t="s">
        <v>485</v>
      </c>
      <c r="F8232" t="str">
        <f t="shared" si="148"/>
        <v>ExportLUIS MAURICIO BONILLA CRUZ</v>
      </c>
      <c r="G8232" s="151" t="str">
        <f t="shared" si="147"/>
        <v>Export</v>
      </c>
      <c r="H8232" s="149" t="s">
        <v>5631</v>
      </c>
      <c r="I8232">
        <v>40008462</v>
      </c>
      <c r="K8232" t="s">
        <v>17226</v>
      </c>
      <c r="L8232" t="s">
        <v>17227</v>
      </c>
      <c r="N8232">
        <v>40204</v>
      </c>
      <c r="Q8232" t="s">
        <v>17138</v>
      </c>
      <c r="R8232" t="s">
        <v>12416</v>
      </c>
      <c r="S8232" t="s">
        <v>17228</v>
      </c>
      <c r="U8232" t="s">
        <v>12418</v>
      </c>
      <c r="W8232">
        <v>12</v>
      </c>
      <c r="X8232">
        <v>2</v>
      </c>
      <c r="Y8232" t="s">
        <v>12472</v>
      </c>
      <c r="Z8232" t="s">
        <v>12420</v>
      </c>
      <c r="AA8232" t="s">
        <v>12429</v>
      </c>
      <c r="AB8232" t="s">
        <v>12478</v>
      </c>
      <c r="AC8232">
        <v>2</v>
      </c>
      <c r="AD8232" s="123">
        <v>43340</v>
      </c>
      <c r="AE8232" t="s">
        <v>12431</v>
      </c>
      <c r="AG8232">
        <v>40008462</v>
      </c>
      <c r="AL8232" t="s">
        <v>12478</v>
      </c>
      <c r="AO8232">
        <v>16</v>
      </c>
      <c r="AP8232" t="s">
        <v>17129</v>
      </c>
      <c r="AQ8232" t="s">
        <v>11408</v>
      </c>
      <c r="AR8232">
        <v>4100</v>
      </c>
      <c r="AT8232">
        <v>0</v>
      </c>
      <c r="AV8232" t="s">
        <v>17229</v>
      </c>
      <c r="AW8232">
        <v>116120</v>
      </c>
    </row>
    <row r="8233" spans="1:49" x14ac:dyDescent="0.25">
      <c r="A8233">
        <v>4100</v>
      </c>
      <c r="B8233">
        <v>30000</v>
      </c>
      <c r="C8233">
        <v>4000</v>
      </c>
      <c r="D8233">
        <v>410</v>
      </c>
      <c r="E8233" s="124" t="s">
        <v>485</v>
      </c>
      <c r="F8233" t="str">
        <f t="shared" si="148"/>
        <v>ExportMANGUERAS Y FITINERIAS S.A</v>
      </c>
      <c r="G8233" s="151" t="str">
        <f t="shared" si="147"/>
        <v>Export</v>
      </c>
      <c r="H8233" s="149" t="s">
        <v>5707</v>
      </c>
      <c r="I8233">
        <v>40421298</v>
      </c>
      <c r="K8233" t="s">
        <v>17230</v>
      </c>
      <c r="L8233" t="s">
        <v>14556</v>
      </c>
      <c r="M8233">
        <v>7</v>
      </c>
      <c r="N8233">
        <v>10101</v>
      </c>
      <c r="Q8233" t="s">
        <v>17138</v>
      </c>
      <c r="R8233" t="s">
        <v>12416</v>
      </c>
      <c r="S8233">
        <v>22022300</v>
      </c>
      <c r="U8233" t="s">
        <v>12418</v>
      </c>
      <c r="W8233">
        <v>12</v>
      </c>
      <c r="X8233">
        <v>2</v>
      </c>
      <c r="Y8233" t="s">
        <v>12472</v>
      </c>
      <c r="Z8233" t="s">
        <v>14482</v>
      </c>
      <c r="AA8233" t="s">
        <v>12429</v>
      </c>
      <c r="AB8233" t="s">
        <v>14028</v>
      </c>
      <c r="AC8233">
        <v>4</v>
      </c>
      <c r="AD8233" s="123">
        <v>42521</v>
      </c>
      <c r="AE8233" t="s">
        <v>12431</v>
      </c>
      <c r="AG8233">
        <v>40421298</v>
      </c>
      <c r="AL8233" t="s">
        <v>14028</v>
      </c>
      <c r="AO8233">
        <v>16</v>
      </c>
      <c r="AP8233" t="s">
        <v>12424</v>
      </c>
      <c r="AQ8233" t="s">
        <v>11408</v>
      </c>
      <c r="AR8233">
        <v>4100</v>
      </c>
      <c r="AT8233">
        <v>0</v>
      </c>
      <c r="AV8233" t="s">
        <v>17231</v>
      </c>
      <c r="AW8233">
        <v>116120</v>
      </c>
    </row>
    <row r="8234" spans="1:49" x14ac:dyDescent="0.25">
      <c r="A8234">
        <v>4100</v>
      </c>
      <c r="B8234">
        <v>30000</v>
      </c>
      <c r="C8234">
        <v>4000</v>
      </c>
      <c r="D8234">
        <v>410</v>
      </c>
      <c r="E8234" s="124" t="s">
        <v>485</v>
      </c>
      <c r="F8234" t="str">
        <f t="shared" si="148"/>
        <v>ExportMETAGENICS</v>
      </c>
      <c r="G8234" s="151" t="str">
        <f t="shared" si="147"/>
        <v>Export</v>
      </c>
      <c r="H8234" s="149" t="s">
        <v>13672</v>
      </c>
      <c r="I8234">
        <v>52800001</v>
      </c>
      <c r="J8234" t="s">
        <v>17232</v>
      </c>
      <c r="K8234" t="s">
        <v>17233</v>
      </c>
      <c r="L8234" t="s">
        <v>17234</v>
      </c>
      <c r="N8234">
        <v>1617</v>
      </c>
      <c r="Q8234" t="s">
        <v>15941</v>
      </c>
      <c r="R8234" t="s">
        <v>12416</v>
      </c>
      <c r="U8234" t="s">
        <v>12418</v>
      </c>
      <c r="W8234">
        <v>12</v>
      </c>
      <c r="X8234">
        <v>1</v>
      </c>
      <c r="Y8234" t="s">
        <v>12472</v>
      </c>
      <c r="Z8234" t="s">
        <v>12420</v>
      </c>
      <c r="AA8234" t="s">
        <v>12421</v>
      </c>
      <c r="AB8234" t="s">
        <v>12478</v>
      </c>
      <c r="AC8234">
        <v>4</v>
      </c>
      <c r="AD8234" s="123">
        <v>39111</v>
      </c>
      <c r="AE8234" t="s">
        <v>12423</v>
      </c>
      <c r="AG8234">
        <v>52800001</v>
      </c>
      <c r="AJ8234" t="s">
        <v>11324</v>
      </c>
      <c r="AL8234" t="s">
        <v>12478</v>
      </c>
      <c r="AO8234">
        <v>16</v>
      </c>
      <c r="AP8234" t="s">
        <v>12424</v>
      </c>
      <c r="AQ8234" t="s">
        <v>11408</v>
      </c>
      <c r="AR8234">
        <v>4100</v>
      </c>
      <c r="AT8234">
        <v>2005</v>
      </c>
      <c r="AV8234" t="s">
        <v>13672</v>
      </c>
      <c r="AW8234">
        <v>116120</v>
      </c>
    </row>
    <row r="8235" spans="1:49" x14ac:dyDescent="0.25">
      <c r="A8235">
        <v>4100</v>
      </c>
      <c r="B8235">
        <v>11001</v>
      </c>
      <c r="C8235">
        <v>4000</v>
      </c>
      <c r="D8235">
        <v>410</v>
      </c>
      <c r="E8235" s="124" t="s">
        <v>485</v>
      </c>
      <c r="F8235" t="str">
        <f t="shared" si="148"/>
        <v>ExportMF-Hamburg Maschinen und</v>
      </c>
      <c r="G8235" s="151" t="str">
        <f t="shared" si="147"/>
        <v>Export</v>
      </c>
      <c r="H8235" s="149" t="s">
        <v>13673</v>
      </c>
      <c r="I8235">
        <v>410184</v>
      </c>
      <c r="J8235" t="s">
        <v>17235</v>
      </c>
      <c r="K8235" t="s">
        <v>17236</v>
      </c>
      <c r="L8235" t="s">
        <v>17237</v>
      </c>
      <c r="N8235">
        <v>22889</v>
      </c>
      <c r="Q8235" t="s">
        <v>17207</v>
      </c>
      <c r="R8235" t="s">
        <v>17207</v>
      </c>
      <c r="S8235" t="s">
        <v>17238</v>
      </c>
      <c r="U8235" t="s">
        <v>12418</v>
      </c>
      <c r="W8235">
        <v>12</v>
      </c>
      <c r="X8235">
        <v>0</v>
      </c>
      <c r="Y8235" t="s">
        <v>12472</v>
      </c>
      <c r="Z8235" t="s">
        <v>12420</v>
      </c>
      <c r="AA8235" t="s">
        <v>12421</v>
      </c>
      <c r="AB8235" t="s">
        <v>12478</v>
      </c>
      <c r="AC8235">
        <v>3</v>
      </c>
      <c r="AD8235" s="123">
        <v>38061</v>
      </c>
      <c r="AE8235" t="s">
        <v>17239</v>
      </c>
      <c r="AG8235">
        <v>410184</v>
      </c>
      <c r="AJ8235" t="s">
        <v>11324</v>
      </c>
      <c r="AL8235" t="s">
        <v>12478</v>
      </c>
      <c r="AO8235">
        <v>16</v>
      </c>
      <c r="AP8235" t="s">
        <v>12424</v>
      </c>
      <c r="AQ8235" t="s">
        <v>11408</v>
      </c>
      <c r="AR8235">
        <v>4100</v>
      </c>
      <c r="AT8235">
        <v>0</v>
      </c>
      <c r="AV8235" t="s">
        <v>17240</v>
      </c>
      <c r="AW8235">
        <v>116110</v>
      </c>
    </row>
    <row r="8236" spans="1:49" x14ac:dyDescent="0.25">
      <c r="A8236">
        <v>4100</v>
      </c>
      <c r="B8236">
        <v>30000</v>
      </c>
      <c r="C8236">
        <v>4000</v>
      </c>
      <c r="D8236">
        <v>410</v>
      </c>
      <c r="E8236" s="124" t="s">
        <v>485</v>
      </c>
      <c r="F8236" t="str">
        <f t="shared" si="148"/>
        <v>ExportNCR BRASIL-IND .DE EQUIP. P/AUTOM.L</v>
      </c>
      <c r="G8236" s="151" t="str">
        <f t="shared" si="147"/>
        <v>Export</v>
      </c>
      <c r="H8236" s="149" t="s">
        <v>6732</v>
      </c>
      <c r="I8236">
        <v>40007466</v>
      </c>
      <c r="J8236" t="s">
        <v>17241</v>
      </c>
      <c r="K8236" t="s">
        <v>17242</v>
      </c>
      <c r="L8236" t="s">
        <v>17243</v>
      </c>
      <c r="N8236">
        <v>62006789</v>
      </c>
      <c r="Q8236" t="s">
        <v>17244</v>
      </c>
      <c r="R8236" t="s">
        <v>12416</v>
      </c>
      <c r="S8236" t="s">
        <v>17245</v>
      </c>
      <c r="U8236" t="s">
        <v>12418</v>
      </c>
      <c r="W8236">
        <v>12</v>
      </c>
      <c r="X8236">
        <v>1</v>
      </c>
      <c r="Y8236" t="s">
        <v>12419</v>
      </c>
      <c r="Z8236" t="s">
        <v>12420</v>
      </c>
      <c r="AA8236" t="s">
        <v>12429</v>
      </c>
      <c r="AB8236" t="s">
        <v>12473</v>
      </c>
      <c r="AC8236">
        <v>2</v>
      </c>
      <c r="AD8236" s="123">
        <v>41977</v>
      </c>
      <c r="AE8236" t="s">
        <v>12431</v>
      </c>
      <c r="AG8236">
        <v>40007466</v>
      </c>
      <c r="AL8236" t="s">
        <v>12473</v>
      </c>
      <c r="AO8236">
        <v>16</v>
      </c>
      <c r="AP8236" t="s">
        <v>12424</v>
      </c>
      <c r="AQ8236" t="s">
        <v>11408</v>
      </c>
      <c r="AR8236">
        <v>4100</v>
      </c>
      <c r="AT8236">
        <v>0</v>
      </c>
      <c r="AV8236" t="s">
        <v>17246</v>
      </c>
      <c r="AW8236">
        <v>116120</v>
      </c>
    </row>
    <row r="8237" spans="1:49" x14ac:dyDescent="0.25">
      <c r="A8237">
        <v>4100</v>
      </c>
      <c r="B8237">
        <v>30000</v>
      </c>
      <c r="C8237">
        <v>4000</v>
      </c>
      <c r="D8237">
        <v>410</v>
      </c>
      <c r="E8237" s="124" t="s">
        <v>485</v>
      </c>
      <c r="F8237" t="str">
        <f t="shared" si="148"/>
        <v>ExportNEPOUｮ-CONVEYOR &amp; TRANSMISSION SUPP</v>
      </c>
      <c r="G8237" s="151" t="str">
        <f t="shared" si="147"/>
        <v>Export</v>
      </c>
      <c r="H8237" s="149" t="s">
        <v>13890</v>
      </c>
      <c r="I8237">
        <v>38800001</v>
      </c>
      <c r="J8237" t="s">
        <v>17247</v>
      </c>
      <c r="K8237" t="s">
        <v>17248</v>
      </c>
      <c r="L8237" t="s">
        <v>17249</v>
      </c>
      <c r="N8237">
        <v>0</v>
      </c>
      <c r="Q8237" t="s">
        <v>17132</v>
      </c>
      <c r="R8237" t="s">
        <v>12416</v>
      </c>
      <c r="S8237" t="s">
        <v>17250</v>
      </c>
      <c r="U8237" t="s">
        <v>12418</v>
      </c>
      <c r="W8237">
        <v>12</v>
      </c>
      <c r="X8237">
        <v>1</v>
      </c>
      <c r="Y8237" t="s">
        <v>12472</v>
      </c>
      <c r="Z8237" t="s">
        <v>12420</v>
      </c>
      <c r="AA8237" t="s">
        <v>12421</v>
      </c>
      <c r="AB8237" t="s">
        <v>12473</v>
      </c>
      <c r="AC8237">
        <v>4</v>
      </c>
      <c r="AD8237" s="123">
        <v>39111</v>
      </c>
      <c r="AE8237" t="s">
        <v>12423</v>
      </c>
      <c r="AG8237">
        <v>38800001</v>
      </c>
      <c r="AJ8237" t="s">
        <v>11324</v>
      </c>
      <c r="AL8237" t="s">
        <v>12473</v>
      </c>
      <c r="AO8237">
        <v>16</v>
      </c>
      <c r="AP8237" t="s">
        <v>12424</v>
      </c>
      <c r="AQ8237" t="s">
        <v>11408</v>
      </c>
      <c r="AR8237">
        <v>4100</v>
      </c>
      <c r="AS8237">
        <v>1</v>
      </c>
      <c r="AT8237">
        <v>0</v>
      </c>
      <c r="AV8237" t="s">
        <v>17251</v>
      </c>
      <c r="AW8237">
        <v>116120</v>
      </c>
    </row>
    <row r="8238" spans="1:49" x14ac:dyDescent="0.25">
      <c r="A8238">
        <v>4100</v>
      </c>
      <c r="B8238">
        <v>30000</v>
      </c>
      <c r="C8238">
        <v>4000</v>
      </c>
      <c r="D8238">
        <v>410</v>
      </c>
      <c r="E8238" s="124" t="s">
        <v>485</v>
      </c>
      <c r="F8238" t="str">
        <f t="shared" si="148"/>
        <v>ExportODECOPACK SAS</v>
      </c>
      <c r="G8238" s="151" t="str">
        <f t="shared" si="147"/>
        <v>Export</v>
      </c>
      <c r="H8238" s="149" t="s">
        <v>6989</v>
      </c>
      <c r="I8238">
        <v>40008108</v>
      </c>
      <c r="K8238" t="s">
        <v>17252</v>
      </c>
      <c r="L8238" t="s">
        <v>17253</v>
      </c>
      <c r="M8238">
        <v>19</v>
      </c>
      <c r="N8238">
        <v>760003</v>
      </c>
      <c r="Q8238" t="s">
        <v>12882</v>
      </c>
      <c r="R8238" t="s">
        <v>12416</v>
      </c>
      <c r="S8238" t="s">
        <v>17254</v>
      </c>
      <c r="U8238" t="s">
        <v>12418</v>
      </c>
      <c r="W8238">
        <v>12</v>
      </c>
      <c r="X8238">
        <v>2</v>
      </c>
      <c r="Y8238">
        <v>2</v>
      </c>
      <c r="Z8238" t="s">
        <v>14482</v>
      </c>
      <c r="AB8238" t="s">
        <v>12830</v>
      </c>
      <c r="AC8238">
        <v>2</v>
      </c>
      <c r="AD8238" s="123">
        <v>42852</v>
      </c>
      <c r="AE8238" t="s">
        <v>12431</v>
      </c>
      <c r="AG8238">
        <v>40008108</v>
      </c>
      <c r="AL8238" t="s">
        <v>12830</v>
      </c>
      <c r="AO8238">
        <v>16</v>
      </c>
      <c r="AP8238" t="s">
        <v>12424</v>
      </c>
      <c r="AQ8238" t="s">
        <v>11408</v>
      </c>
      <c r="AR8238">
        <v>4100</v>
      </c>
      <c r="AT8238">
        <v>0</v>
      </c>
      <c r="AV8238" t="s">
        <v>17255</v>
      </c>
      <c r="AW8238">
        <v>116120</v>
      </c>
    </row>
    <row r="8239" spans="1:49" x14ac:dyDescent="0.25">
      <c r="A8239">
        <v>4100</v>
      </c>
      <c r="B8239">
        <v>30000</v>
      </c>
      <c r="C8239">
        <v>4000</v>
      </c>
      <c r="D8239">
        <v>410</v>
      </c>
      <c r="E8239" s="124" t="s">
        <v>485</v>
      </c>
      <c r="F8239" t="str">
        <f t="shared" si="148"/>
        <v>ExportPROSPECT QUOTE AND N/C TEST</v>
      </c>
      <c r="G8239" s="151" t="str">
        <f t="shared" ref="G8239:G8302" si="149">RIGHT(E8239,LEN(E8239)-3)</f>
        <v>Export</v>
      </c>
      <c r="H8239" s="149" t="s">
        <v>7645</v>
      </c>
      <c r="I8239">
        <v>40424211</v>
      </c>
      <c r="J8239" t="s">
        <v>17216</v>
      </c>
      <c r="K8239" t="s">
        <v>17217</v>
      </c>
      <c r="L8239" t="s">
        <v>13168</v>
      </c>
      <c r="M8239" t="s">
        <v>13169</v>
      </c>
      <c r="N8239">
        <v>28078</v>
      </c>
      <c r="Q8239" t="s">
        <v>12415</v>
      </c>
      <c r="R8239" t="s">
        <v>12416</v>
      </c>
      <c r="S8239" t="s">
        <v>17218</v>
      </c>
      <c r="U8239" t="s">
        <v>12418</v>
      </c>
      <c r="W8239">
        <v>12</v>
      </c>
      <c r="X8239">
        <v>2</v>
      </c>
      <c r="Y8239" t="s">
        <v>12419</v>
      </c>
      <c r="Z8239" t="s">
        <v>12420</v>
      </c>
      <c r="AA8239" t="s">
        <v>12429</v>
      </c>
      <c r="AB8239" t="s">
        <v>14028</v>
      </c>
      <c r="AC8239">
        <v>2</v>
      </c>
      <c r="AD8239" s="123">
        <v>41745</v>
      </c>
      <c r="AE8239" t="s">
        <v>14393</v>
      </c>
      <c r="AG8239">
        <v>40424211</v>
      </c>
      <c r="AL8239" t="s">
        <v>14028</v>
      </c>
      <c r="AN8239">
        <v>3411915001</v>
      </c>
      <c r="AO8239">
        <v>16</v>
      </c>
      <c r="AP8239" t="s">
        <v>17129</v>
      </c>
      <c r="AQ8239" t="s">
        <v>11408</v>
      </c>
      <c r="AR8239">
        <v>4100</v>
      </c>
      <c r="AS8239" t="s">
        <v>12491</v>
      </c>
      <c r="AT8239">
        <v>0</v>
      </c>
      <c r="AV8239" t="s">
        <v>13171</v>
      </c>
      <c r="AW8239">
        <v>116120</v>
      </c>
    </row>
    <row r="8240" spans="1:49" x14ac:dyDescent="0.25">
      <c r="A8240">
        <v>4100</v>
      </c>
      <c r="B8240">
        <v>30000</v>
      </c>
      <c r="C8240">
        <v>4000</v>
      </c>
      <c r="D8240">
        <v>410</v>
      </c>
      <c r="E8240" s="124" t="s">
        <v>485</v>
      </c>
      <c r="F8240" t="str">
        <f t="shared" si="148"/>
        <v>ExportQUOTE &amp; N/C TEST - (59.5/47.5/72)</v>
      </c>
      <c r="G8240" s="151" t="str">
        <f t="shared" si="149"/>
        <v>Export</v>
      </c>
      <c r="H8240" s="149" t="s">
        <v>7760</v>
      </c>
      <c r="I8240">
        <v>40424214</v>
      </c>
      <c r="J8240" t="s">
        <v>17216</v>
      </c>
      <c r="K8240" t="s">
        <v>17217</v>
      </c>
      <c r="L8240" t="s">
        <v>13168</v>
      </c>
      <c r="M8240" t="s">
        <v>13169</v>
      </c>
      <c r="N8240" t="s">
        <v>15928</v>
      </c>
      <c r="Q8240" t="s">
        <v>12415</v>
      </c>
      <c r="R8240" t="s">
        <v>12416</v>
      </c>
      <c r="S8240" t="s">
        <v>17218</v>
      </c>
      <c r="U8240" t="s">
        <v>12418</v>
      </c>
      <c r="W8240">
        <v>12</v>
      </c>
      <c r="X8240">
        <v>2</v>
      </c>
      <c r="Y8240" t="s">
        <v>12419</v>
      </c>
      <c r="Z8240" t="s">
        <v>12420</v>
      </c>
      <c r="AA8240" t="s">
        <v>12429</v>
      </c>
      <c r="AB8240" t="s">
        <v>14028</v>
      </c>
      <c r="AC8240">
        <v>2</v>
      </c>
      <c r="AD8240" s="123">
        <v>42139</v>
      </c>
      <c r="AE8240" t="s">
        <v>14393</v>
      </c>
      <c r="AG8240">
        <v>40424214</v>
      </c>
      <c r="AL8240" t="s">
        <v>14028</v>
      </c>
      <c r="AN8240">
        <v>3411915001</v>
      </c>
      <c r="AO8240">
        <v>16</v>
      </c>
      <c r="AP8240" t="s">
        <v>12424</v>
      </c>
      <c r="AQ8240" t="s">
        <v>11408</v>
      </c>
      <c r="AR8240">
        <v>4100</v>
      </c>
      <c r="AT8240">
        <v>0</v>
      </c>
      <c r="AV8240" t="s">
        <v>17219</v>
      </c>
      <c r="AW8240">
        <v>116120</v>
      </c>
    </row>
    <row r="8241" spans="1:49" x14ac:dyDescent="0.25">
      <c r="A8241">
        <v>4100</v>
      </c>
      <c r="B8241">
        <v>30000</v>
      </c>
      <c r="C8241">
        <v>4000</v>
      </c>
      <c r="D8241">
        <v>410</v>
      </c>
      <c r="E8241" s="124" t="s">
        <v>485</v>
      </c>
      <c r="F8241" t="str">
        <f t="shared" si="148"/>
        <v>ExportQUOTE &amp; N/C TEST - (63.5/51.5/72)</v>
      </c>
      <c r="G8241" s="151" t="str">
        <f t="shared" si="149"/>
        <v>Export</v>
      </c>
      <c r="H8241" s="149" t="s">
        <v>7761</v>
      </c>
      <c r="I8241">
        <v>40424213</v>
      </c>
      <c r="J8241" t="s">
        <v>17216</v>
      </c>
      <c r="K8241" t="s">
        <v>17217</v>
      </c>
      <c r="L8241" t="s">
        <v>13168</v>
      </c>
      <c r="M8241" t="s">
        <v>13169</v>
      </c>
      <c r="N8241" t="s">
        <v>15928</v>
      </c>
      <c r="Q8241" t="s">
        <v>12415</v>
      </c>
      <c r="R8241" t="s">
        <v>12416</v>
      </c>
      <c r="U8241" t="s">
        <v>12418</v>
      </c>
      <c r="W8241">
        <v>12</v>
      </c>
      <c r="X8241">
        <v>2</v>
      </c>
      <c r="Y8241" t="s">
        <v>12419</v>
      </c>
      <c r="Z8241" t="s">
        <v>12420</v>
      </c>
      <c r="AA8241" t="s">
        <v>12429</v>
      </c>
      <c r="AB8241" t="s">
        <v>14028</v>
      </c>
      <c r="AC8241">
        <v>2</v>
      </c>
      <c r="AD8241" s="123">
        <v>42139</v>
      </c>
      <c r="AE8241" t="s">
        <v>14393</v>
      </c>
      <c r="AG8241">
        <v>40424213</v>
      </c>
      <c r="AL8241" t="s">
        <v>14028</v>
      </c>
      <c r="AN8241">
        <v>3411915001</v>
      </c>
      <c r="AO8241">
        <v>16</v>
      </c>
      <c r="AP8241" t="s">
        <v>17129</v>
      </c>
      <c r="AQ8241" t="s">
        <v>11408</v>
      </c>
      <c r="AR8241">
        <v>4100</v>
      </c>
      <c r="AS8241" t="s">
        <v>12491</v>
      </c>
      <c r="AT8241">
        <v>0</v>
      </c>
      <c r="AV8241" t="s">
        <v>17219</v>
      </c>
      <c r="AW8241">
        <v>116120</v>
      </c>
    </row>
    <row r="8242" spans="1:49" x14ac:dyDescent="0.25">
      <c r="A8242">
        <v>4100</v>
      </c>
      <c r="B8242">
        <v>30000</v>
      </c>
      <c r="C8242">
        <v>4000</v>
      </c>
      <c r="D8242">
        <v>410</v>
      </c>
      <c r="E8242" s="124" t="s">
        <v>485</v>
      </c>
      <c r="F8242" t="str">
        <f t="shared" si="148"/>
        <v>ExportRILEY PRODUCT HANDLING</v>
      </c>
      <c r="G8242" s="151" t="str">
        <f t="shared" si="149"/>
        <v>Export</v>
      </c>
      <c r="H8242" s="149" t="s">
        <v>13913</v>
      </c>
      <c r="I8242">
        <v>602867</v>
      </c>
      <c r="J8242" t="s">
        <v>17256</v>
      </c>
      <c r="K8242" t="s">
        <v>17257</v>
      </c>
      <c r="L8242" t="s">
        <v>16162</v>
      </c>
      <c r="N8242" t="s">
        <v>17258</v>
      </c>
      <c r="Q8242" t="s">
        <v>17259</v>
      </c>
      <c r="R8242" t="s">
        <v>12416</v>
      </c>
      <c r="S8242" t="s">
        <v>17260</v>
      </c>
      <c r="U8242" t="s">
        <v>12418</v>
      </c>
      <c r="W8242">
        <v>12</v>
      </c>
      <c r="X8242">
        <v>0</v>
      </c>
      <c r="Y8242" t="s">
        <v>12419</v>
      </c>
      <c r="Z8242" t="s">
        <v>12420</v>
      </c>
      <c r="AA8242" t="s">
        <v>12421</v>
      </c>
      <c r="AB8242" t="s">
        <v>12430</v>
      </c>
      <c r="AC8242">
        <v>3</v>
      </c>
      <c r="AD8242" s="123">
        <v>38125</v>
      </c>
      <c r="AE8242" t="s">
        <v>12423</v>
      </c>
      <c r="AG8242">
        <v>602867</v>
      </c>
      <c r="AJ8242" t="s">
        <v>11324</v>
      </c>
      <c r="AL8242" t="s">
        <v>12430</v>
      </c>
      <c r="AO8242">
        <v>16</v>
      </c>
      <c r="AP8242" t="s">
        <v>12424</v>
      </c>
      <c r="AQ8242" t="s">
        <v>11408</v>
      </c>
      <c r="AR8242">
        <v>4100</v>
      </c>
      <c r="AT8242">
        <v>0</v>
      </c>
      <c r="AV8242" t="s">
        <v>17261</v>
      </c>
      <c r="AW8242">
        <v>116110</v>
      </c>
    </row>
    <row r="8243" spans="1:49" x14ac:dyDescent="0.25">
      <c r="A8243">
        <v>4100</v>
      </c>
      <c r="B8243">
        <v>30000</v>
      </c>
      <c r="C8243">
        <v>4000</v>
      </c>
      <c r="D8243">
        <v>410</v>
      </c>
      <c r="E8243" s="124" t="s">
        <v>485</v>
      </c>
      <c r="F8243" t="str">
        <f t="shared" si="148"/>
        <v>ExportS.UFFENHEIMER S.R.L.</v>
      </c>
      <c r="G8243" s="151" t="str">
        <f t="shared" si="149"/>
        <v>Export</v>
      </c>
      <c r="H8243" s="149" t="s">
        <v>13918</v>
      </c>
      <c r="I8243">
        <v>52891242</v>
      </c>
      <c r="J8243" t="s">
        <v>17262</v>
      </c>
      <c r="K8243" t="s">
        <v>17263</v>
      </c>
      <c r="L8243" t="s">
        <v>17264</v>
      </c>
      <c r="N8243">
        <v>1650</v>
      </c>
      <c r="Q8243" t="s">
        <v>15941</v>
      </c>
      <c r="R8243" t="s">
        <v>17160</v>
      </c>
      <c r="S8243" t="s">
        <v>17265</v>
      </c>
      <c r="U8243" t="s">
        <v>12418</v>
      </c>
      <c r="W8243">
        <v>12</v>
      </c>
      <c r="X8243">
        <v>4</v>
      </c>
      <c r="Y8243" t="s">
        <v>12472</v>
      </c>
      <c r="Z8243" t="s">
        <v>14482</v>
      </c>
      <c r="AA8243" t="s">
        <v>12485</v>
      </c>
      <c r="AB8243" t="s">
        <v>12830</v>
      </c>
      <c r="AC8243">
        <v>4</v>
      </c>
      <c r="AD8243" s="123">
        <v>37356</v>
      </c>
      <c r="AE8243" t="s">
        <v>12423</v>
      </c>
      <c r="AG8243">
        <v>52891242</v>
      </c>
      <c r="AL8243" t="s">
        <v>12830</v>
      </c>
      <c r="AO8243">
        <v>16</v>
      </c>
      <c r="AP8243" t="s">
        <v>17129</v>
      </c>
      <c r="AQ8243" t="s">
        <v>11408</v>
      </c>
      <c r="AR8243">
        <v>4100</v>
      </c>
      <c r="AT8243">
        <v>0</v>
      </c>
      <c r="AV8243" t="s">
        <v>17266</v>
      </c>
      <c r="AW8243">
        <v>116120</v>
      </c>
    </row>
    <row r="8244" spans="1:49" x14ac:dyDescent="0.25">
      <c r="A8244">
        <v>4100</v>
      </c>
      <c r="B8244">
        <v>30000</v>
      </c>
      <c r="C8244">
        <v>4000</v>
      </c>
      <c r="D8244">
        <v>410</v>
      </c>
      <c r="E8244" s="124" t="s">
        <v>485</v>
      </c>
      <c r="F8244" t="str">
        <f t="shared" si="148"/>
        <v>ExportSAGRESA, SA DE CV</v>
      </c>
      <c r="G8244" s="151" t="str">
        <f t="shared" si="149"/>
        <v>Export</v>
      </c>
      <c r="H8244" s="149" t="s">
        <v>8157</v>
      </c>
      <c r="I8244">
        <v>40421217</v>
      </c>
      <c r="J8244" t="s">
        <v>17267</v>
      </c>
      <c r="K8244" t="s">
        <v>17268</v>
      </c>
      <c r="L8244" t="s">
        <v>17269</v>
      </c>
      <c r="M8244">
        <v>12</v>
      </c>
      <c r="N8244">
        <v>0</v>
      </c>
      <c r="Q8244" t="s">
        <v>17270</v>
      </c>
      <c r="R8244" t="s">
        <v>12416</v>
      </c>
      <c r="S8244" t="s">
        <v>17271</v>
      </c>
      <c r="U8244" t="s">
        <v>12418</v>
      </c>
      <c r="W8244">
        <v>12</v>
      </c>
      <c r="X8244">
        <v>2</v>
      </c>
      <c r="Y8244" t="s">
        <v>12472</v>
      </c>
      <c r="Z8244" t="s">
        <v>12420</v>
      </c>
      <c r="AA8244" t="s">
        <v>12429</v>
      </c>
      <c r="AB8244" t="s">
        <v>12430</v>
      </c>
      <c r="AC8244">
        <v>2</v>
      </c>
      <c r="AD8244" s="123">
        <v>41942</v>
      </c>
      <c r="AE8244" t="s">
        <v>12431</v>
      </c>
      <c r="AG8244">
        <v>40421217</v>
      </c>
      <c r="AL8244" t="s">
        <v>12430</v>
      </c>
      <c r="AO8244">
        <v>16</v>
      </c>
      <c r="AP8244" t="s">
        <v>17129</v>
      </c>
      <c r="AQ8244" t="s">
        <v>11408</v>
      </c>
      <c r="AR8244">
        <v>4100</v>
      </c>
      <c r="AS8244" t="s">
        <v>12491</v>
      </c>
      <c r="AT8244">
        <v>0</v>
      </c>
      <c r="AV8244" t="s">
        <v>17272</v>
      </c>
      <c r="AW8244">
        <v>116120</v>
      </c>
    </row>
    <row r="8245" spans="1:49" x14ac:dyDescent="0.25">
      <c r="A8245">
        <v>4100</v>
      </c>
      <c r="B8245">
        <v>11380</v>
      </c>
      <c r="C8245">
        <v>4000</v>
      </c>
      <c r="D8245">
        <v>410</v>
      </c>
      <c r="E8245" s="124" t="s">
        <v>485</v>
      </c>
      <c r="F8245" t="str">
        <f t="shared" si="148"/>
        <v>ExportTGW Mechanics GmbH</v>
      </c>
      <c r="G8245" s="151" t="str">
        <f t="shared" si="149"/>
        <v>Export</v>
      </c>
      <c r="H8245" s="149" t="s">
        <v>13936</v>
      </c>
      <c r="I8245">
        <v>3830552</v>
      </c>
      <c r="K8245" t="s">
        <v>17273</v>
      </c>
      <c r="L8245" t="s">
        <v>17274</v>
      </c>
      <c r="N8245">
        <v>4600</v>
      </c>
      <c r="Q8245" t="s">
        <v>17275</v>
      </c>
      <c r="R8245" t="s">
        <v>17207</v>
      </c>
      <c r="S8245" t="s">
        <v>17276</v>
      </c>
      <c r="U8245" t="s">
        <v>12418</v>
      </c>
      <c r="W8245">
        <v>12</v>
      </c>
      <c r="X8245">
        <v>0</v>
      </c>
      <c r="Y8245" t="s">
        <v>12472</v>
      </c>
      <c r="Z8245" t="s">
        <v>12420</v>
      </c>
      <c r="AA8245" t="s">
        <v>12421</v>
      </c>
      <c r="AB8245" t="s">
        <v>12422</v>
      </c>
      <c r="AC8245">
        <v>3</v>
      </c>
      <c r="AD8245" s="123">
        <v>37735</v>
      </c>
      <c r="AE8245" t="s">
        <v>12423</v>
      </c>
      <c r="AG8245">
        <v>3830552</v>
      </c>
      <c r="AJ8245" t="s">
        <v>11324</v>
      </c>
      <c r="AL8245" t="s">
        <v>12422</v>
      </c>
      <c r="AO8245">
        <v>16</v>
      </c>
      <c r="AP8245" t="s">
        <v>12424</v>
      </c>
      <c r="AQ8245" t="s">
        <v>11408</v>
      </c>
      <c r="AR8245">
        <v>4100</v>
      </c>
      <c r="AT8245">
        <v>0</v>
      </c>
      <c r="AV8245" t="s">
        <v>17277</v>
      </c>
      <c r="AW8245">
        <v>116120</v>
      </c>
    </row>
    <row r="8246" spans="1:49" x14ac:dyDescent="0.25">
      <c r="A8246">
        <v>4100</v>
      </c>
      <c r="B8246">
        <v>30000</v>
      </c>
      <c r="C8246">
        <v>4000</v>
      </c>
      <c r="D8246">
        <v>418</v>
      </c>
      <c r="E8246" s="124" t="s">
        <v>485</v>
      </c>
      <c r="F8246" t="str">
        <f t="shared" si="148"/>
        <v>ExportTYBELMAR LLC</v>
      </c>
      <c r="G8246" s="151" t="str">
        <f t="shared" si="149"/>
        <v>Export</v>
      </c>
      <c r="H8246" s="149" t="s">
        <v>9317</v>
      </c>
      <c r="I8246">
        <v>40007363</v>
      </c>
      <c r="K8246" t="s">
        <v>17212</v>
      </c>
      <c r="L8246" t="s">
        <v>17213</v>
      </c>
      <c r="M8246" t="s">
        <v>12735</v>
      </c>
      <c r="N8246">
        <v>33496</v>
      </c>
      <c r="Q8246" t="s">
        <v>12415</v>
      </c>
      <c r="R8246" t="s">
        <v>12416</v>
      </c>
      <c r="S8246" t="s">
        <v>17278</v>
      </c>
      <c r="U8246" t="s">
        <v>12418</v>
      </c>
      <c r="W8246">
        <v>12</v>
      </c>
      <c r="X8246">
        <v>2</v>
      </c>
      <c r="Y8246" t="s">
        <v>12765</v>
      </c>
      <c r="Z8246" t="s">
        <v>12420</v>
      </c>
      <c r="AA8246" t="s">
        <v>12429</v>
      </c>
      <c r="AB8246" t="s">
        <v>12473</v>
      </c>
      <c r="AC8246">
        <v>2</v>
      </c>
      <c r="AD8246" s="123">
        <v>41792</v>
      </c>
      <c r="AE8246" t="s">
        <v>12431</v>
      </c>
      <c r="AG8246">
        <v>40007363</v>
      </c>
      <c r="AL8246" t="s">
        <v>12473</v>
      </c>
      <c r="AN8246">
        <v>1009901101</v>
      </c>
      <c r="AO8246">
        <v>16</v>
      </c>
      <c r="AP8246" t="s">
        <v>17129</v>
      </c>
      <c r="AQ8246" t="s">
        <v>11408</v>
      </c>
      <c r="AR8246">
        <v>4100</v>
      </c>
      <c r="AT8246">
        <v>0</v>
      </c>
      <c r="AV8246" t="s">
        <v>17279</v>
      </c>
      <c r="AW8246">
        <v>116100</v>
      </c>
    </row>
    <row r="8247" spans="1:49" x14ac:dyDescent="0.25">
      <c r="A8247">
        <v>4100</v>
      </c>
      <c r="B8247">
        <v>30000</v>
      </c>
      <c r="C8247">
        <v>4000</v>
      </c>
      <c r="D8247">
        <v>410</v>
      </c>
      <c r="E8247" s="124" t="s">
        <v>485</v>
      </c>
      <c r="F8247" t="str">
        <f t="shared" si="148"/>
        <v>ExportTYBELMAR S.A.</v>
      </c>
      <c r="G8247" s="151" t="str">
        <f t="shared" si="149"/>
        <v>Export</v>
      </c>
      <c r="H8247" s="149" t="s">
        <v>13939</v>
      </c>
      <c r="I8247">
        <v>52400001</v>
      </c>
      <c r="J8247" t="s">
        <v>17280</v>
      </c>
      <c r="K8247" t="s">
        <v>17281</v>
      </c>
      <c r="L8247" t="s">
        <v>17282</v>
      </c>
      <c r="N8247">
        <v>0</v>
      </c>
      <c r="Q8247" t="s">
        <v>17159</v>
      </c>
      <c r="R8247" t="s">
        <v>12416</v>
      </c>
      <c r="U8247" t="s">
        <v>12418</v>
      </c>
      <c r="W8247">
        <v>12</v>
      </c>
      <c r="X8247">
        <v>1</v>
      </c>
      <c r="Y8247" t="s">
        <v>12472</v>
      </c>
      <c r="Z8247" t="s">
        <v>12420</v>
      </c>
      <c r="AA8247" t="s">
        <v>12421</v>
      </c>
      <c r="AB8247" t="s">
        <v>14329</v>
      </c>
      <c r="AC8247">
        <v>4</v>
      </c>
      <c r="AD8247" s="123">
        <v>39111</v>
      </c>
      <c r="AE8247" t="s">
        <v>12423</v>
      </c>
      <c r="AG8247">
        <v>52400001</v>
      </c>
      <c r="AJ8247" t="s">
        <v>11324</v>
      </c>
      <c r="AL8247" t="s">
        <v>14329</v>
      </c>
      <c r="AO8247">
        <v>16</v>
      </c>
      <c r="AP8247" t="s">
        <v>12424</v>
      </c>
      <c r="AQ8247" t="s">
        <v>11408</v>
      </c>
      <c r="AR8247">
        <v>4100</v>
      </c>
      <c r="AT8247">
        <v>2005</v>
      </c>
      <c r="AV8247" t="s">
        <v>17283</v>
      </c>
      <c r="AW8247">
        <v>116120</v>
      </c>
    </row>
    <row r="8248" spans="1:49" x14ac:dyDescent="0.25">
      <c r="A8248">
        <v>4100</v>
      </c>
      <c r="B8248">
        <v>30080</v>
      </c>
      <c r="C8248">
        <v>4058</v>
      </c>
      <c r="D8248">
        <v>417</v>
      </c>
      <c r="E8248" s="124" t="s">
        <v>3371</v>
      </c>
      <c r="F8248" t="str">
        <f t="shared" si="148"/>
        <v>FEDEXFEDERAL EXPRESS</v>
      </c>
      <c r="G8248" s="151" t="str">
        <f t="shared" si="149"/>
        <v>FEDEX</v>
      </c>
      <c r="H8248" s="149" t="s">
        <v>3370</v>
      </c>
      <c r="I8248">
        <v>40001982</v>
      </c>
      <c r="K8248" t="s">
        <v>17284</v>
      </c>
      <c r="L8248" t="s">
        <v>14026</v>
      </c>
      <c r="M8248" t="s">
        <v>13169</v>
      </c>
      <c r="N8248" t="s">
        <v>17285</v>
      </c>
      <c r="Q8248" t="s">
        <v>12415</v>
      </c>
      <c r="R8248" t="s">
        <v>12416</v>
      </c>
      <c r="S8248" t="s">
        <v>17286</v>
      </c>
      <c r="U8248" t="s">
        <v>12418</v>
      </c>
      <c r="V8248">
        <v>203</v>
      </c>
      <c r="W8248">
        <v>11</v>
      </c>
      <c r="X8248">
        <v>1</v>
      </c>
      <c r="Y8248" t="s">
        <v>12472</v>
      </c>
      <c r="Z8248" t="s">
        <v>12420</v>
      </c>
      <c r="AA8248" t="s">
        <v>12421</v>
      </c>
      <c r="AB8248" t="s">
        <v>12422</v>
      </c>
      <c r="AC8248">
        <v>2</v>
      </c>
      <c r="AD8248" s="123">
        <v>39111</v>
      </c>
      <c r="AE8248" t="s">
        <v>12423</v>
      </c>
      <c r="AG8248">
        <v>40001982</v>
      </c>
      <c r="AL8248" t="s">
        <v>12422</v>
      </c>
      <c r="AN8248">
        <v>3411901701</v>
      </c>
      <c r="AO8248">
        <v>16</v>
      </c>
      <c r="AP8248" t="s">
        <v>12424</v>
      </c>
      <c r="AQ8248" t="s">
        <v>11408</v>
      </c>
      <c r="AR8248">
        <v>4100</v>
      </c>
      <c r="AS8248" t="s">
        <v>12491</v>
      </c>
      <c r="AT8248">
        <v>0</v>
      </c>
      <c r="AV8248" t="s">
        <v>3372</v>
      </c>
      <c r="AW8248">
        <v>116100</v>
      </c>
    </row>
    <row r="8249" spans="1:49" x14ac:dyDescent="0.25">
      <c r="A8249">
        <v>4100</v>
      </c>
      <c r="B8249">
        <v>30080</v>
      </c>
      <c r="C8249">
        <v>4058</v>
      </c>
      <c r="D8249">
        <v>417</v>
      </c>
      <c r="E8249" s="124" t="s">
        <v>3371</v>
      </c>
      <c r="F8249" t="str">
        <f t="shared" si="148"/>
        <v>FEDEXFEDERAL EXPRESS - FXGPADU</v>
      </c>
      <c r="G8249" s="151" t="str">
        <f t="shared" si="149"/>
        <v>FEDEX</v>
      </c>
      <c r="H8249" s="149" t="s">
        <v>3373</v>
      </c>
      <c r="I8249">
        <v>40005912</v>
      </c>
      <c r="K8249" t="s">
        <v>17287</v>
      </c>
      <c r="L8249" t="s">
        <v>17288</v>
      </c>
      <c r="M8249" t="s">
        <v>14047</v>
      </c>
      <c r="N8249">
        <v>42003</v>
      </c>
      <c r="Q8249" t="s">
        <v>12415</v>
      </c>
      <c r="R8249" t="s">
        <v>12416</v>
      </c>
      <c r="S8249" t="s">
        <v>17289</v>
      </c>
      <c r="U8249" t="s">
        <v>12418</v>
      </c>
      <c r="V8249">
        <v>203</v>
      </c>
      <c r="W8249">
        <v>11</v>
      </c>
      <c r="X8249">
        <v>1</v>
      </c>
      <c r="Y8249" t="s">
        <v>12419</v>
      </c>
      <c r="Z8249" t="s">
        <v>12420</v>
      </c>
      <c r="AA8249" t="s">
        <v>14498</v>
      </c>
      <c r="AB8249" t="s">
        <v>12422</v>
      </c>
      <c r="AC8249">
        <v>2</v>
      </c>
      <c r="AD8249" s="123">
        <v>40127</v>
      </c>
      <c r="AE8249" t="s">
        <v>12431</v>
      </c>
      <c r="AG8249">
        <v>40005912</v>
      </c>
      <c r="AL8249" t="s">
        <v>12422</v>
      </c>
      <c r="AN8249">
        <v>1814506501</v>
      </c>
      <c r="AO8249">
        <v>16</v>
      </c>
      <c r="AP8249" t="s">
        <v>12424</v>
      </c>
      <c r="AQ8249" t="s">
        <v>11408</v>
      </c>
      <c r="AR8249">
        <v>4100</v>
      </c>
      <c r="AS8249" t="s">
        <v>12491</v>
      </c>
      <c r="AT8249">
        <v>0</v>
      </c>
      <c r="AV8249" t="s">
        <v>3372</v>
      </c>
      <c r="AW8249">
        <v>116100</v>
      </c>
    </row>
    <row r="8250" spans="1:49" x14ac:dyDescent="0.25">
      <c r="A8250">
        <v>4100</v>
      </c>
      <c r="B8250">
        <v>30080</v>
      </c>
      <c r="C8250">
        <v>4058</v>
      </c>
      <c r="D8250">
        <v>417</v>
      </c>
      <c r="E8250" s="124" t="s">
        <v>3371</v>
      </c>
      <c r="F8250" t="str">
        <f t="shared" si="148"/>
        <v>FEDEXFEDERAL EXPRESS - VEH. MAINT.</v>
      </c>
      <c r="G8250" s="151" t="str">
        <f t="shared" si="149"/>
        <v>FEDEX</v>
      </c>
      <c r="H8250" s="149" t="s">
        <v>3374</v>
      </c>
      <c r="I8250">
        <v>40003612</v>
      </c>
      <c r="J8250" t="s">
        <v>17290</v>
      </c>
      <c r="K8250" t="s">
        <v>17291</v>
      </c>
      <c r="L8250" t="s">
        <v>12739</v>
      </c>
      <c r="M8250" t="s">
        <v>12494</v>
      </c>
      <c r="N8250" t="s">
        <v>17292</v>
      </c>
      <c r="Q8250" t="s">
        <v>12415</v>
      </c>
      <c r="R8250" t="s">
        <v>12416</v>
      </c>
      <c r="S8250" t="s">
        <v>17293</v>
      </c>
      <c r="U8250" t="s">
        <v>12418</v>
      </c>
      <c r="V8250">
        <v>203</v>
      </c>
      <c r="W8250">
        <v>11</v>
      </c>
      <c r="X8250">
        <v>1</v>
      </c>
      <c r="Y8250" t="s">
        <v>12472</v>
      </c>
      <c r="Z8250" t="s">
        <v>12420</v>
      </c>
      <c r="AA8250" t="s">
        <v>12421</v>
      </c>
      <c r="AB8250" t="s">
        <v>12422</v>
      </c>
      <c r="AC8250">
        <v>2</v>
      </c>
      <c r="AD8250" s="123">
        <v>39111</v>
      </c>
      <c r="AE8250" t="s">
        <v>12423</v>
      </c>
      <c r="AG8250">
        <v>40003612</v>
      </c>
      <c r="AL8250" t="s">
        <v>12422</v>
      </c>
      <c r="AN8250">
        <v>4443910901</v>
      </c>
      <c r="AO8250">
        <v>16</v>
      </c>
      <c r="AP8250" t="s">
        <v>12424</v>
      </c>
      <c r="AQ8250" t="s">
        <v>11408</v>
      </c>
      <c r="AR8250">
        <v>4100</v>
      </c>
      <c r="AS8250" t="s">
        <v>12491</v>
      </c>
      <c r="AT8250">
        <v>0</v>
      </c>
      <c r="AV8250" t="s">
        <v>3372</v>
      </c>
      <c r="AW8250">
        <v>116100</v>
      </c>
    </row>
    <row r="8251" spans="1:49" x14ac:dyDescent="0.25">
      <c r="A8251">
        <v>4100</v>
      </c>
      <c r="B8251">
        <v>30080</v>
      </c>
      <c r="C8251">
        <v>4058</v>
      </c>
      <c r="D8251">
        <v>417</v>
      </c>
      <c r="E8251" s="124" t="s">
        <v>3371</v>
      </c>
      <c r="F8251" t="str">
        <f t="shared" si="148"/>
        <v>FEDEXFEDEX - FACILITY MAINTENANCE</v>
      </c>
      <c r="G8251" s="151" t="str">
        <f t="shared" si="149"/>
        <v>FEDEX</v>
      </c>
      <c r="H8251" s="149" t="s">
        <v>3376</v>
      </c>
      <c r="I8251">
        <v>40001662</v>
      </c>
      <c r="J8251" t="s">
        <v>17294</v>
      </c>
      <c r="K8251" t="s">
        <v>17291</v>
      </c>
      <c r="L8251" t="s">
        <v>12739</v>
      </c>
      <c r="M8251" t="s">
        <v>12494</v>
      </c>
      <c r="N8251" t="s">
        <v>17292</v>
      </c>
      <c r="Q8251" t="s">
        <v>12415</v>
      </c>
      <c r="R8251" t="s">
        <v>12416</v>
      </c>
      <c r="S8251" t="s">
        <v>17295</v>
      </c>
      <c r="U8251" t="s">
        <v>12418</v>
      </c>
      <c r="V8251">
        <v>203</v>
      </c>
      <c r="W8251">
        <v>11</v>
      </c>
      <c r="X8251">
        <v>1</v>
      </c>
      <c r="Y8251" t="s">
        <v>12419</v>
      </c>
      <c r="Z8251" t="s">
        <v>12420</v>
      </c>
      <c r="AA8251" t="s">
        <v>12421</v>
      </c>
      <c r="AB8251" t="s">
        <v>12422</v>
      </c>
      <c r="AC8251">
        <v>2</v>
      </c>
      <c r="AD8251" s="123">
        <v>39111</v>
      </c>
      <c r="AE8251" t="s">
        <v>12423</v>
      </c>
      <c r="AG8251">
        <v>40001662</v>
      </c>
      <c r="AL8251" t="s">
        <v>12422</v>
      </c>
      <c r="AN8251">
        <v>4443910901</v>
      </c>
      <c r="AO8251">
        <v>16</v>
      </c>
      <c r="AP8251" t="s">
        <v>12424</v>
      </c>
      <c r="AQ8251" t="s">
        <v>11408</v>
      </c>
      <c r="AR8251">
        <v>4100</v>
      </c>
      <c r="AT8251">
        <v>2005</v>
      </c>
      <c r="AV8251" t="s">
        <v>3372</v>
      </c>
      <c r="AW8251">
        <v>116100</v>
      </c>
    </row>
    <row r="8252" spans="1:49" x14ac:dyDescent="0.25">
      <c r="A8252">
        <v>4100</v>
      </c>
      <c r="B8252">
        <v>30080</v>
      </c>
      <c r="C8252">
        <v>4058</v>
      </c>
      <c r="D8252">
        <v>417</v>
      </c>
      <c r="E8252" s="124" t="s">
        <v>3371</v>
      </c>
      <c r="F8252" t="str">
        <f t="shared" si="148"/>
        <v>FEDEXFEDEX - ROCHESTER MN</v>
      </c>
      <c r="G8252" s="151" t="str">
        <f t="shared" si="149"/>
        <v>FEDEX</v>
      </c>
      <c r="H8252" s="149" t="s">
        <v>3377</v>
      </c>
      <c r="I8252">
        <v>40001717</v>
      </c>
      <c r="J8252" t="s">
        <v>17296</v>
      </c>
      <c r="K8252" t="s">
        <v>17297</v>
      </c>
      <c r="L8252" t="s">
        <v>17298</v>
      </c>
      <c r="M8252" t="s">
        <v>12976</v>
      </c>
      <c r="N8252" t="s">
        <v>17299</v>
      </c>
      <c r="Q8252" t="s">
        <v>12415</v>
      </c>
      <c r="R8252" t="s">
        <v>12416</v>
      </c>
      <c r="S8252" t="s">
        <v>17300</v>
      </c>
      <c r="U8252" t="s">
        <v>12418</v>
      </c>
      <c r="V8252">
        <v>203</v>
      </c>
      <c r="W8252">
        <v>11</v>
      </c>
      <c r="X8252">
        <v>1</v>
      </c>
      <c r="Y8252" t="s">
        <v>13389</v>
      </c>
      <c r="Z8252" t="s">
        <v>12420</v>
      </c>
      <c r="AA8252" t="s">
        <v>12421</v>
      </c>
      <c r="AB8252" t="s">
        <v>12422</v>
      </c>
      <c r="AC8252">
        <v>2</v>
      </c>
      <c r="AD8252" s="123">
        <v>39111</v>
      </c>
      <c r="AE8252" t="s">
        <v>12423</v>
      </c>
      <c r="AG8252">
        <v>40001717</v>
      </c>
      <c r="AL8252" t="s">
        <v>12422</v>
      </c>
      <c r="AN8252">
        <v>2410909001</v>
      </c>
      <c r="AO8252">
        <v>16</v>
      </c>
      <c r="AP8252" t="s">
        <v>12424</v>
      </c>
      <c r="AQ8252" t="s">
        <v>11408</v>
      </c>
      <c r="AR8252">
        <v>4100</v>
      </c>
      <c r="AS8252" t="s">
        <v>12491</v>
      </c>
      <c r="AT8252">
        <v>0</v>
      </c>
      <c r="AV8252" t="s">
        <v>3372</v>
      </c>
      <c r="AW8252">
        <v>116100</v>
      </c>
    </row>
    <row r="8253" spans="1:49" x14ac:dyDescent="0.25">
      <c r="A8253">
        <v>4100</v>
      </c>
      <c r="B8253">
        <v>30080</v>
      </c>
      <c r="C8253">
        <v>4058</v>
      </c>
      <c r="D8253">
        <v>417</v>
      </c>
      <c r="E8253" s="124" t="s">
        <v>3371</v>
      </c>
      <c r="F8253" t="str">
        <f t="shared" si="148"/>
        <v>FEDEXFEDEX GROUND  - BOSSIER CITY</v>
      </c>
      <c r="G8253" s="151" t="str">
        <f t="shared" si="149"/>
        <v>FEDEX</v>
      </c>
      <c r="H8253" s="149" t="s">
        <v>3379</v>
      </c>
      <c r="I8253">
        <v>40008275</v>
      </c>
      <c r="J8253" t="s">
        <v>17301</v>
      </c>
      <c r="K8253" t="s">
        <v>17302</v>
      </c>
      <c r="L8253" t="s">
        <v>17303</v>
      </c>
      <c r="M8253" t="s">
        <v>13201</v>
      </c>
      <c r="N8253">
        <v>71111</v>
      </c>
      <c r="Q8253" t="s">
        <v>12415</v>
      </c>
      <c r="R8253" t="s">
        <v>12416</v>
      </c>
      <c r="S8253" t="s">
        <v>17304</v>
      </c>
      <c r="U8253" t="s">
        <v>12418</v>
      </c>
      <c r="V8253">
        <v>203</v>
      </c>
      <c r="W8253">
        <v>11</v>
      </c>
      <c r="X8253">
        <v>1</v>
      </c>
      <c r="Y8253" t="s">
        <v>12419</v>
      </c>
      <c r="Z8253" t="s">
        <v>12420</v>
      </c>
      <c r="AA8253" t="s">
        <v>12429</v>
      </c>
      <c r="AB8253" t="s">
        <v>12757</v>
      </c>
      <c r="AC8253">
        <v>2</v>
      </c>
      <c r="AD8253" s="123">
        <v>43102</v>
      </c>
      <c r="AE8253" t="s">
        <v>12431</v>
      </c>
      <c r="AG8253">
        <v>40008275</v>
      </c>
      <c r="AL8253" t="s">
        <v>12757</v>
      </c>
      <c r="AN8253">
        <v>1901501301</v>
      </c>
      <c r="AO8253">
        <v>16</v>
      </c>
      <c r="AP8253" t="s">
        <v>12424</v>
      </c>
      <c r="AQ8253" t="s">
        <v>11408</v>
      </c>
      <c r="AR8253">
        <v>4100</v>
      </c>
      <c r="AT8253">
        <v>0</v>
      </c>
      <c r="AV8253" t="s">
        <v>17305</v>
      </c>
      <c r="AW8253">
        <v>116100</v>
      </c>
    </row>
    <row r="8254" spans="1:49" x14ac:dyDescent="0.25">
      <c r="A8254">
        <v>4100</v>
      </c>
      <c r="B8254">
        <v>30080</v>
      </c>
      <c r="C8254">
        <v>4058</v>
      </c>
      <c r="D8254">
        <v>417</v>
      </c>
      <c r="E8254" s="124" t="s">
        <v>3371</v>
      </c>
      <c r="F8254" t="str">
        <f t="shared" si="148"/>
        <v>FEDEXFEDEX GROUND  - JONESBORO</v>
      </c>
      <c r="G8254" s="151" t="str">
        <f t="shared" si="149"/>
        <v>FEDEX</v>
      </c>
      <c r="H8254" s="149" t="s">
        <v>3380</v>
      </c>
      <c r="I8254">
        <v>40008343</v>
      </c>
      <c r="J8254" t="s">
        <v>17306</v>
      </c>
      <c r="K8254" t="s">
        <v>17307</v>
      </c>
      <c r="L8254" t="s">
        <v>17308</v>
      </c>
      <c r="M8254" t="s">
        <v>15941</v>
      </c>
      <c r="N8254">
        <v>72401</v>
      </c>
      <c r="Q8254" t="s">
        <v>12415</v>
      </c>
      <c r="R8254" t="s">
        <v>12416</v>
      </c>
      <c r="S8254" t="s">
        <v>17309</v>
      </c>
      <c r="U8254" t="s">
        <v>12418</v>
      </c>
      <c r="V8254">
        <v>203</v>
      </c>
      <c r="W8254">
        <v>11</v>
      </c>
      <c r="X8254">
        <v>1</v>
      </c>
      <c r="Y8254" t="s">
        <v>12419</v>
      </c>
      <c r="Z8254" t="s">
        <v>12420</v>
      </c>
      <c r="AA8254" t="s">
        <v>12429</v>
      </c>
      <c r="AB8254" t="s">
        <v>12422</v>
      </c>
      <c r="AC8254">
        <v>2</v>
      </c>
      <c r="AD8254" s="123">
        <v>43180</v>
      </c>
      <c r="AE8254" t="s">
        <v>12431</v>
      </c>
      <c r="AG8254">
        <v>40008343</v>
      </c>
      <c r="AL8254" t="s">
        <v>12422</v>
      </c>
      <c r="AN8254">
        <v>403103001</v>
      </c>
      <c r="AO8254">
        <v>16</v>
      </c>
      <c r="AP8254" t="s">
        <v>12424</v>
      </c>
      <c r="AQ8254" t="s">
        <v>11408</v>
      </c>
      <c r="AR8254">
        <v>4100</v>
      </c>
      <c r="AT8254">
        <v>0</v>
      </c>
      <c r="AV8254" t="s">
        <v>17305</v>
      </c>
      <c r="AW8254">
        <v>116100</v>
      </c>
    </row>
    <row r="8255" spans="1:49" x14ac:dyDescent="0.25">
      <c r="A8255">
        <v>4100</v>
      </c>
      <c r="B8255">
        <v>30080</v>
      </c>
      <c r="C8255">
        <v>4058</v>
      </c>
      <c r="D8255">
        <v>417</v>
      </c>
      <c r="E8255" s="124" t="s">
        <v>3371</v>
      </c>
      <c r="F8255" t="str">
        <f t="shared" si="148"/>
        <v>FEDEXFEDEX GROUND  - MONROE</v>
      </c>
      <c r="G8255" s="151" t="str">
        <f t="shared" si="149"/>
        <v>FEDEX</v>
      </c>
      <c r="H8255" s="149" t="s">
        <v>3381</v>
      </c>
      <c r="I8255">
        <v>40008274</v>
      </c>
      <c r="J8255" t="s">
        <v>17310</v>
      </c>
      <c r="K8255" t="s">
        <v>17311</v>
      </c>
      <c r="L8255" t="s">
        <v>15931</v>
      </c>
      <c r="M8255" t="s">
        <v>13201</v>
      </c>
      <c r="N8255">
        <v>71203</v>
      </c>
      <c r="Q8255" t="s">
        <v>12415</v>
      </c>
      <c r="R8255" t="s">
        <v>12416</v>
      </c>
      <c r="S8255" t="s">
        <v>17312</v>
      </c>
      <c r="U8255" t="s">
        <v>12418</v>
      </c>
      <c r="V8255">
        <v>203</v>
      </c>
      <c r="W8255">
        <v>11</v>
      </c>
      <c r="X8255">
        <v>1</v>
      </c>
      <c r="Y8255" t="s">
        <v>13389</v>
      </c>
      <c r="Z8255" t="s">
        <v>12420</v>
      </c>
      <c r="AA8255" t="s">
        <v>12429</v>
      </c>
      <c r="AB8255" t="s">
        <v>12422</v>
      </c>
      <c r="AC8255">
        <v>2</v>
      </c>
      <c r="AD8255" s="123">
        <v>43102</v>
      </c>
      <c r="AE8255" t="s">
        <v>12431</v>
      </c>
      <c r="AG8255">
        <v>40008274</v>
      </c>
      <c r="AL8255" t="s">
        <v>12422</v>
      </c>
      <c r="AN8255">
        <v>1907306201</v>
      </c>
      <c r="AO8255">
        <v>16</v>
      </c>
      <c r="AP8255" t="s">
        <v>12424</v>
      </c>
      <c r="AQ8255" t="s">
        <v>11408</v>
      </c>
      <c r="AR8255">
        <v>4100</v>
      </c>
      <c r="AT8255">
        <v>0</v>
      </c>
      <c r="AV8255" t="s">
        <v>17305</v>
      </c>
      <c r="AW8255">
        <v>116100</v>
      </c>
    </row>
    <row r="8256" spans="1:49" x14ac:dyDescent="0.25">
      <c r="A8256">
        <v>4100</v>
      </c>
      <c r="B8256">
        <v>30080</v>
      </c>
      <c r="C8256">
        <v>4058</v>
      </c>
      <c r="D8256">
        <v>417</v>
      </c>
      <c r="E8256" s="124" t="s">
        <v>3371</v>
      </c>
      <c r="F8256" t="str">
        <f t="shared" si="148"/>
        <v>FEDEXFEDEX GROUND  - SAUGET</v>
      </c>
      <c r="G8256" s="151" t="str">
        <f t="shared" si="149"/>
        <v>FEDEX</v>
      </c>
      <c r="H8256" s="149" t="s">
        <v>3382</v>
      </c>
      <c r="I8256">
        <v>40008239</v>
      </c>
      <c r="K8256" t="s">
        <v>17313</v>
      </c>
      <c r="L8256" t="s">
        <v>17314</v>
      </c>
      <c r="M8256" t="s">
        <v>12546</v>
      </c>
      <c r="N8256">
        <v>62206</v>
      </c>
      <c r="Q8256" t="s">
        <v>12415</v>
      </c>
      <c r="R8256" t="s">
        <v>12416</v>
      </c>
      <c r="S8256" t="s">
        <v>17315</v>
      </c>
      <c r="U8256" t="s">
        <v>12418</v>
      </c>
      <c r="V8256">
        <v>203</v>
      </c>
      <c r="W8256">
        <v>11</v>
      </c>
      <c r="X8256">
        <v>1</v>
      </c>
      <c r="Y8256" t="s">
        <v>12419</v>
      </c>
      <c r="Z8256" t="s">
        <v>12420</v>
      </c>
      <c r="AA8256" t="s">
        <v>12429</v>
      </c>
      <c r="AB8256" t="s">
        <v>12757</v>
      </c>
      <c r="AC8256">
        <v>2</v>
      </c>
      <c r="AD8256" s="123">
        <v>43028</v>
      </c>
      <c r="AE8256" t="s">
        <v>12431</v>
      </c>
      <c r="AG8256">
        <v>40008239</v>
      </c>
      <c r="AL8256" t="s">
        <v>12757</v>
      </c>
      <c r="AN8256">
        <v>1416355091</v>
      </c>
      <c r="AO8256">
        <v>16</v>
      </c>
      <c r="AP8256" t="s">
        <v>12424</v>
      </c>
      <c r="AQ8256" t="s">
        <v>11408</v>
      </c>
      <c r="AR8256">
        <v>4100</v>
      </c>
      <c r="AT8256">
        <v>0</v>
      </c>
      <c r="AV8256" t="s">
        <v>3372</v>
      </c>
      <c r="AW8256">
        <v>116100</v>
      </c>
    </row>
    <row r="8257" spans="1:49" x14ac:dyDescent="0.25">
      <c r="A8257">
        <v>4100</v>
      </c>
      <c r="B8257">
        <v>30080</v>
      </c>
      <c r="C8257">
        <v>4058</v>
      </c>
      <c r="D8257">
        <v>417</v>
      </c>
      <c r="E8257" s="124" t="s">
        <v>3371</v>
      </c>
      <c r="F8257" t="str">
        <f t="shared" si="148"/>
        <v>FEDEXFEDEX GROUND  - TACOMA</v>
      </c>
      <c r="G8257" s="151" t="str">
        <f t="shared" si="149"/>
        <v>FEDEX</v>
      </c>
      <c r="H8257" s="149" t="s">
        <v>3383</v>
      </c>
      <c r="I8257">
        <v>40008237</v>
      </c>
      <c r="J8257" t="s">
        <v>17316</v>
      </c>
      <c r="K8257" t="s">
        <v>17317</v>
      </c>
      <c r="L8257" t="s">
        <v>17318</v>
      </c>
      <c r="M8257" t="s">
        <v>12484</v>
      </c>
      <c r="N8257">
        <v>98424</v>
      </c>
      <c r="Q8257" t="s">
        <v>12415</v>
      </c>
      <c r="R8257" t="s">
        <v>12416</v>
      </c>
      <c r="S8257" t="s">
        <v>17319</v>
      </c>
      <c r="U8257" t="s">
        <v>12418</v>
      </c>
      <c r="V8257">
        <v>203</v>
      </c>
      <c r="W8257">
        <v>11</v>
      </c>
      <c r="X8257">
        <v>1</v>
      </c>
      <c r="Y8257" t="s">
        <v>12472</v>
      </c>
      <c r="Z8257" t="s">
        <v>12420</v>
      </c>
      <c r="AA8257" t="s">
        <v>12429</v>
      </c>
      <c r="AB8257" t="s">
        <v>12422</v>
      </c>
      <c r="AC8257">
        <v>2</v>
      </c>
      <c r="AD8257" s="123">
        <v>43027</v>
      </c>
      <c r="AE8257" t="s">
        <v>12431</v>
      </c>
      <c r="AG8257">
        <v>40008237</v>
      </c>
      <c r="AL8257" t="s">
        <v>12422</v>
      </c>
      <c r="AN8257">
        <v>4805319311</v>
      </c>
      <c r="AO8257">
        <v>16</v>
      </c>
      <c r="AP8257" t="s">
        <v>12424</v>
      </c>
      <c r="AQ8257" t="s">
        <v>11408</v>
      </c>
      <c r="AR8257">
        <v>4100</v>
      </c>
      <c r="AT8257">
        <v>0</v>
      </c>
      <c r="AV8257" t="s">
        <v>3372</v>
      </c>
      <c r="AW8257">
        <v>116100</v>
      </c>
    </row>
    <row r="8258" spans="1:49" x14ac:dyDescent="0.25">
      <c r="A8258">
        <v>4100</v>
      </c>
      <c r="B8258">
        <v>30080</v>
      </c>
      <c r="C8258">
        <v>4058</v>
      </c>
      <c r="D8258">
        <v>417</v>
      </c>
      <c r="E8258" s="124" t="s">
        <v>3371</v>
      </c>
      <c r="F8258" t="str">
        <f t="shared" si="148"/>
        <v>FEDEXFEDEX GROUND - 0760 - MAINTENANCE D</v>
      </c>
      <c r="G8258" s="151" t="str">
        <f t="shared" si="149"/>
        <v>FEDEX</v>
      </c>
      <c r="H8258" s="149" t="s">
        <v>3384</v>
      </c>
      <c r="I8258">
        <v>40005666</v>
      </c>
      <c r="K8258" t="s">
        <v>17320</v>
      </c>
      <c r="L8258" t="s">
        <v>12739</v>
      </c>
      <c r="M8258" t="s">
        <v>12494</v>
      </c>
      <c r="N8258">
        <v>76119</v>
      </c>
      <c r="Q8258" t="s">
        <v>12415</v>
      </c>
      <c r="R8258" t="s">
        <v>12416</v>
      </c>
      <c r="S8258" t="s">
        <v>17321</v>
      </c>
      <c r="U8258" t="s">
        <v>12418</v>
      </c>
      <c r="V8258">
        <v>203</v>
      </c>
      <c r="W8258">
        <v>11</v>
      </c>
      <c r="X8258">
        <v>1</v>
      </c>
      <c r="Y8258" t="s">
        <v>12472</v>
      </c>
      <c r="Z8258" t="s">
        <v>12420</v>
      </c>
      <c r="AA8258" t="s">
        <v>12429</v>
      </c>
      <c r="AB8258" t="s">
        <v>12757</v>
      </c>
      <c r="AC8258">
        <v>2</v>
      </c>
      <c r="AD8258" s="123">
        <v>39861</v>
      </c>
      <c r="AE8258" t="s">
        <v>12431</v>
      </c>
      <c r="AG8258">
        <v>40005666</v>
      </c>
      <c r="AL8258" t="s">
        <v>12757</v>
      </c>
      <c r="AN8258">
        <v>4443910901</v>
      </c>
      <c r="AO8258">
        <v>16</v>
      </c>
      <c r="AP8258" t="s">
        <v>12424</v>
      </c>
      <c r="AQ8258" t="s">
        <v>11408</v>
      </c>
      <c r="AR8258">
        <v>4100</v>
      </c>
      <c r="AT8258">
        <v>0</v>
      </c>
      <c r="AV8258" t="s">
        <v>3372</v>
      </c>
      <c r="AW8258">
        <v>116100</v>
      </c>
    </row>
    <row r="8259" spans="1:49" x14ac:dyDescent="0.25">
      <c r="A8259">
        <v>4100</v>
      </c>
      <c r="B8259">
        <v>30080</v>
      </c>
      <c r="C8259">
        <v>4058</v>
      </c>
      <c r="D8259">
        <v>417</v>
      </c>
      <c r="E8259" s="124" t="s">
        <v>3371</v>
      </c>
      <c r="F8259" t="str">
        <f t="shared" ref="F8259:F8322" si="150">CONCATENATE(G8259, H8259)</f>
        <v>FEDEXFEDEX GROUND - 3901/QLOS</v>
      </c>
      <c r="G8259" s="151" t="str">
        <f t="shared" si="149"/>
        <v>FEDEX</v>
      </c>
      <c r="H8259" s="149" t="s">
        <v>3385</v>
      </c>
      <c r="I8259">
        <v>40008835</v>
      </c>
      <c r="K8259" t="s">
        <v>17322</v>
      </c>
      <c r="L8259" t="s">
        <v>17323</v>
      </c>
      <c r="M8259" t="s">
        <v>13237</v>
      </c>
      <c r="N8259">
        <v>90201</v>
      </c>
      <c r="Q8259" t="s">
        <v>12415</v>
      </c>
      <c r="R8259" t="s">
        <v>12416</v>
      </c>
      <c r="S8259" t="s">
        <v>17324</v>
      </c>
      <c r="U8259" t="s">
        <v>12418</v>
      </c>
      <c r="V8259">
        <v>203</v>
      </c>
      <c r="W8259">
        <v>11</v>
      </c>
      <c r="X8259">
        <v>1</v>
      </c>
      <c r="Y8259" t="s">
        <v>12419</v>
      </c>
      <c r="Z8259" t="s">
        <v>12420</v>
      </c>
      <c r="AA8259" t="s">
        <v>12485</v>
      </c>
      <c r="AB8259" t="s">
        <v>12757</v>
      </c>
      <c r="AC8259">
        <v>2</v>
      </c>
      <c r="AD8259" s="123">
        <v>43922</v>
      </c>
      <c r="AE8259" t="s">
        <v>12486</v>
      </c>
      <c r="AG8259">
        <v>40008835</v>
      </c>
      <c r="AL8259" t="s">
        <v>12757</v>
      </c>
      <c r="AN8259">
        <v>503703001</v>
      </c>
      <c r="AO8259">
        <v>16</v>
      </c>
      <c r="AP8259" t="s">
        <v>12424</v>
      </c>
      <c r="AQ8259" t="s">
        <v>11408</v>
      </c>
      <c r="AR8259">
        <v>4100</v>
      </c>
      <c r="AT8259">
        <v>0</v>
      </c>
      <c r="AV8259" t="s">
        <v>17305</v>
      </c>
      <c r="AW8259">
        <v>116100</v>
      </c>
    </row>
    <row r="8260" spans="1:49" x14ac:dyDescent="0.25">
      <c r="A8260">
        <v>4100</v>
      </c>
      <c r="B8260">
        <v>30080</v>
      </c>
      <c r="C8260">
        <v>4058</v>
      </c>
      <c r="D8260">
        <v>417</v>
      </c>
      <c r="E8260" s="124" t="s">
        <v>3371</v>
      </c>
      <c r="F8260" t="str">
        <f t="shared" si="150"/>
        <v>FEDEXFEDEX GROUND - 925/W RIALTO</v>
      </c>
      <c r="G8260" s="151" t="str">
        <f t="shared" si="149"/>
        <v>FEDEX</v>
      </c>
      <c r="H8260" s="149" t="s">
        <v>3386</v>
      </c>
      <c r="I8260">
        <v>40008778</v>
      </c>
      <c r="K8260" t="s">
        <v>17325</v>
      </c>
      <c r="L8260" t="s">
        <v>15309</v>
      </c>
      <c r="M8260" t="s">
        <v>13237</v>
      </c>
      <c r="N8260">
        <v>92316</v>
      </c>
      <c r="Q8260" t="s">
        <v>12415</v>
      </c>
      <c r="R8260" t="s">
        <v>12416</v>
      </c>
      <c r="U8260" t="s">
        <v>12418</v>
      </c>
      <c r="V8260">
        <v>203</v>
      </c>
      <c r="W8260">
        <v>11</v>
      </c>
      <c r="X8260">
        <v>1</v>
      </c>
      <c r="Y8260" t="s">
        <v>12419</v>
      </c>
      <c r="Z8260" t="s">
        <v>12420</v>
      </c>
      <c r="AA8260" t="s">
        <v>12485</v>
      </c>
      <c r="AB8260" t="s">
        <v>12757</v>
      </c>
      <c r="AC8260">
        <v>2</v>
      </c>
      <c r="AD8260" s="123">
        <v>43845</v>
      </c>
      <c r="AE8260" t="s">
        <v>12486</v>
      </c>
      <c r="AG8260">
        <v>40008778</v>
      </c>
      <c r="AL8260" t="s">
        <v>12757</v>
      </c>
      <c r="AN8260">
        <v>507166401</v>
      </c>
      <c r="AO8260">
        <v>16</v>
      </c>
      <c r="AP8260" t="s">
        <v>12424</v>
      </c>
      <c r="AQ8260" t="s">
        <v>11408</v>
      </c>
      <c r="AR8260">
        <v>4100</v>
      </c>
      <c r="AT8260">
        <v>0</v>
      </c>
      <c r="AV8260" t="s">
        <v>17305</v>
      </c>
      <c r="AW8260">
        <v>116100</v>
      </c>
    </row>
    <row r="8261" spans="1:49" x14ac:dyDescent="0.25">
      <c r="A8261">
        <v>4100</v>
      </c>
      <c r="B8261">
        <v>30080</v>
      </c>
      <c r="C8261">
        <v>4058</v>
      </c>
      <c r="D8261">
        <v>417</v>
      </c>
      <c r="E8261" s="124" t="s">
        <v>3371</v>
      </c>
      <c r="F8261" t="str">
        <f t="shared" si="150"/>
        <v>FEDEXFEDEX GROUND - ANAHEIM, CA</v>
      </c>
      <c r="G8261" s="151" t="str">
        <f t="shared" si="149"/>
        <v>FEDEX</v>
      </c>
      <c r="H8261" s="149" t="s">
        <v>3387</v>
      </c>
      <c r="I8261">
        <v>40008440</v>
      </c>
      <c r="K8261" t="s">
        <v>17326</v>
      </c>
      <c r="L8261" t="s">
        <v>17327</v>
      </c>
      <c r="M8261" t="s">
        <v>13237</v>
      </c>
      <c r="N8261">
        <v>92801</v>
      </c>
      <c r="Q8261" t="s">
        <v>12415</v>
      </c>
      <c r="R8261" t="s">
        <v>12416</v>
      </c>
      <c r="S8261" t="s">
        <v>17328</v>
      </c>
      <c r="U8261" t="s">
        <v>12418</v>
      </c>
      <c r="V8261">
        <v>203</v>
      </c>
      <c r="W8261">
        <v>11</v>
      </c>
      <c r="X8261">
        <v>1</v>
      </c>
      <c r="Y8261" t="s">
        <v>13389</v>
      </c>
      <c r="Z8261" t="s">
        <v>12420</v>
      </c>
      <c r="AA8261" t="s">
        <v>12429</v>
      </c>
      <c r="AB8261" t="s">
        <v>12757</v>
      </c>
      <c r="AC8261">
        <v>2</v>
      </c>
      <c r="AD8261" s="123">
        <v>43312</v>
      </c>
      <c r="AE8261" t="s">
        <v>12431</v>
      </c>
      <c r="AG8261">
        <v>40008440</v>
      </c>
      <c r="AL8261" t="s">
        <v>12757</v>
      </c>
      <c r="AN8261">
        <v>505900901</v>
      </c>
      <c r="AO8261">
        <v>16</v>
      </c>
      <c r="AP8261" t="s">
        <v>12424</v>
      </c>
      <c r="AQ8261" t="s">
        <v>11408</v>
      </c>
      <c r="AR8261">
        <v>4100</v>
      </c>
      <c r="AT8261">
        <v>0</v>
      </c>
      <c r="AV8261" t="s">
        <v>17329</v>
      </c>
      <c r="AW8261">
        <v>116100</v>
      </c>
    </row>
    <row r="8262" spans="1:49" x14ac:dyDescent="0.25">
      <c r="A8262">
        <v>4100</v>
      </c>
      <c r="B8262">
        <v>30080</v>
      </c>
      <c r="C8262">
        <v>4058</v>
      </c>
      <c r="D8262">
        <v>417</v>
      </c>
      <c r="E8262" s="124" t="s">
        <v>3371</v>
      </c>
      <c r="F8262" t="str">
        <f t="shared" si="150"/>
        <v>FEDEXFEDEX GROUND - ANNISTON</v>
      </c>
      <c r="G8262" s="151" t="str">
        <f t="shared" si="149"/>
        <v>FEDEX</v>
      </c>
      <c r="H8262" s="149" t="s">
        <v>3388</v>
      </c>
      <c r="I8262">
        <v>40006925</v>
      </c>
      <c r="J8262" t="s">
        <v>17330</v>
      </c>
      <c r="K8262" t="s">
        <v>17331</v>
      </c>
      <c r="L8262" t="s">
        <v>17332</v>
      </c>
      <c r="M8262" t="s">
        <v>12995</v>
      </c>
      <c r="N8262">
        <v>36207</v>
      </c>
      <c r="Q8262" t="s">
        <v>12415</v>
      </c>
      <c r="R8262" t="s">
        <v>12416</v>
      </c>
      <c r="S8262" t="s">
        <v>17333</v>
      </c>
      <c r="U8262" t="s">
        <v>12418</v>
      </c>
      <c r="V8262">
        <v>203</v>
      </c>
      <c r="W8262">
        <v>11</v>
      </c>
      <c r="X8262">
        <v>1</v>
      </c>
      <c r="Y8262" t="s">
        <v>12419</v>
      </c>
      <c r="Z8262" t="s">
        <v>12420</v>
      </c>
      <c r="AA8262" t="s">
        <v>12429</v>
      </c>
      <c r="AB8262" t="s">
        <v>12422</v>
      </c>
      <c r="AC8262">
        <v>2</v>
      </c>
      <c r="AD8262" s="123">
        <v>41200</v>
      </c>
      <c r="AE8262" t="s">
        <v>12431</v>
      </c>
      <c r="AG8262">
        <v>40006925</v>
      </c>
      <c r="AL8262" t="s">
        <v>12422</v>
      </c>
      <c r="AN8262">
        <v>101500601</v>
      </c>
      <c r="AO8262">
        <v>16</v>
      </c>
      <c r="AP8262" t="s">
        <v>12424</v>
      </c>
      <c r="AQ8262" t="s">
        <v>11408</v>
      </c>
      <c r="AR8262">
        <v>4100</v>
      </c>
      <c r="AS8262" t="s">
        <v>12491</v>
      </c>
      <c r="AT8262">
        <v>0</v>
      </c>
      <c r="AV8262" t="s">
        <v>3372</v>
      </c>
      <c r="AW8262">
        <v>116100</v>
      </c>
    </row>
    <row r="8263" spans="1:49" x14ac:dyDescent="0.25">
      <c r="A8263">
        <v>4100</v>
      </c>
      <c r="B8263">
        <v>30080</v>
      </c>
      <c r="C8263">
        <v>4058</v>
      </c>
      <c r="D8263">
        <v>417</v>
      </c>
      <c r="E8263" s="124" t="s">
        <v>3371</v>
      </c>
      <c r="F8263" t="str">
        <f t="shared" si="150"/>
        <v>FEDEXFEDEX GROUND - BEDFORD PARK</v>
      </c>
      <c r="G8263" s="151" t="str">
        <f t="shared" si="149"/>
        <v>FEDEX</v>
      </c>
      <c r="H8263" s="149" t="s">
        <v>3391</v>
      </c>
      <c r="I8263">
        <v>40006355</v>
      </c>
      <c r="K8263" t="s">
        <v>17334</v>
      </c>
      <c r="L8263" t="s">
        <v>17335</v>
      </c>
      <c r="M8263" t="s">
        <v>12546</v>
      </c>
      <c r="N8263">
        <v>60638</v>
      </c>
      <c r="Q8263" t="s">
        <v>12415</v>
      </c>
      <c r="R8263" t="s">
        <v>12416</v>
      </c>
      <c r="S8263" t="s">
        <v>17336</v>
      </c>
      <c r="U8263" t="s">
        <v>12418</v>
      </c>
      <c r="V8263">
        <v>203</v>
      </c>
      <c r="W8263">
        <v>11</v>
      </c>
      <c r="X8263">
        <v>1</v>
      </c>
      <c r="Y8263" t="s">
        <v>12419</v>
      </c>
      <c r="Z8263" t="s">
        <v>12420</v>
      </c>
      <c r="AA8263" t="s">
        <v>14498</v>
      </c>
      <c r="AB8263" t="s">
        <v>12422</v>
      </c>
      <c r="AC8263">
        <v>2</v>
      </c>
      <c r="AD8263" s="123">
        <v>40393</v>
      </c>
      <c r="AE8263" t="s">
        <v>12431</v>
      </c>
      <c r="AG8263">
        <v>40006355</v>
      </c>
      <c r="AL8263" t="s">
        <v>12757</v>
      </c>
      <c r="AN8263">
        <v>1403133601</v>
      </c>
      <c r="AO8263">
        <v>16</v>
      </c>
      <c r="AP8263" t="s">
        <v>12424</v>
      </c>
      <c r="AQ8263" t="s">
        <v>11408</v>
      </c>
      <c r="AR8263">
        <v>4100</v>
      </c>
      <c r="AS8263" t="s">
        <v>12491</v>
      </c>
      <c r="AT8263">
        <v>0</v>
      </c>
      <c r="AV8263" t="s">
        <v>3372</v>
      </c>
      <c r="AW8263">
        <v>116100</v>
      </c>
    </row>
    <row r="8264" spans="1:49" x14ac:dyDescent="0.25">
      <c r="A8264">
        <v>4100</v>
      </c>
      <c r="B8264">
        <v>30080</v>
      </c>
      <c r="C8264">
        <v>4058</v>
      </c>
      <c r="D8264">
        <v>417</v>
      </c>
      <c r="E8264" s="124" t="s">
        <v>3371</v>
      </c>
      <c r="F8264" t="str">
        <f t="shared" si="150"/>
        <v>FEDEXFEDEX GROUND - BLOOMINGTON</v>
      </c>
      <c r="G8264" s="151" t="str">
        <f t="shared" si="149"/>
        <v>FEDEX</v>
      </c>
      <c r="H8264" s="149" t="s">
        <v>3392</v>
      </c>
      <c r="I8264">
        <v>40005737</v>
      </c>
      <c r="K8264" t="s">
        <v>17337</v>
      </c>
      <c r="L8264" t="s">
        <v>15309</v>
      </c>
      <c r="M8264" t="s">
        <v>13237</v>
      </c>
      <c r="N8264">
        <v>92316</v>
      </c>
      <c r="Q8264" t="s">
        <v>12415</v>
      </c>
      <c r="R8264" t="s">
        <v>12416</v>
      </c>
      <c r="S8264" t="s">
        <v>17338</v>
      </c>
      <c r="U8264" t="s">
        <v>12418</v>
      </c>
      <c r="V8264">
        <v>203</v>
      </c>
      <c r="W8264">
        <v>11</v>
      </c>
      <c r="X8264">
        <v>1</v>
      </c>
      <c r="Y8264" t="s">
        <v>12472</v>
      </c>
      <c r="Z8264" t="s">
        <v>12420</v>
      </c>
      <c r="AA8264" t="s">
        <v>12429</v>
      </c>
      <c r="AB8264" t="s">
        <v>12757</v>
      </c>
      <c r="AC8264">
        <v>2</v>
      </c>
      <c r="AD8264" s="123">
        <v>39920</v>
      </c>
      <c r="AE8264" t="s">
        <v>12431</v>
      </c>
      <c r="AG8264">
        <v>40005737</v>
      </c>
      <c r="AL8264" t="s">
        <v>12757</v>
      </c>
      <c r="AN8264">
        <v>507166401</v>
      </c>
      <c r="AO8264">
        <v>16</v>
      </c>
      <c r="AP8264" t="s">
        <v>12424</v>
      </c>
      <c r="AQ8264" t="s">
        <v>11408</v>
      </c>
      <c r="AR8264">
        <v>4100</v>
      </c>
      <c r="AT8264">
        <v>0</v>
      </c>
      <c r="AV8264" t="s">
        <v>3372</v>
      </c>
      <c r="AW8264">
        <v>116100</v>
      </c>
    </row>
    <row r="8265" spans="1:49" x14ac:dyDescent="0.25">
      <c r="A8265">
        <v>4100</v>
      </c>
      <c r="B8265">
        <v>30080</v>
      </c>
      <c r="C8265">
        <v>4058</v>
      </c>
      <c r="D8265">
        <v>417</v>
      </c>
      <c r="E8265" s="124" t="s">
        <v>3371</v>
      </c>
      <c r="F8265" t="str">
        <f t="shared" si="150"/>
        <v>FEDEXFEDEX GROUND - BROOMFIELD</v>
      </c>
      <c r="G8265" s="151" t="str">
        <f t="shared" si="149"/>
        <v>FEDEX</v>
      </c>
      <c r="H8265" s="149" t="s">
        <v>3393</v>
      </c>
      <c r="I8265">
        <v>40007878</v>
      </c>
      <c r="K8265" t="s">
        <v>17339</v>
      </c>
      <c r="L8265" t="s">
        <v>17340</v>
      </c>
      <c r="M8265" t="s">
        <v>12882</v>
      </c>
      <c r="N8265">
        <v>80021</v>
      </c>
      <c r="Q8265" t="s">
        <v>12415</v>
      </c>
      <c r="R8265" t="s">
        <v>12416</v>
      </c>
      <c r="S8265" t="s">
        <v>17341</v>
      </c>
      <c r="U8265" t="s">
        <v>12418</v>
      </c>
      <c r="V8265">
        <v>203</v>
      </c>
      <c r="W8265">
        <v>11</v>
      </c>
      <c r="X8265">
        <v>1</v>
      </c>
      <c r="Y8265" t="s">
        <v>12419</v>
      </c>
      <c r="Z8265" t="s">
        <v>12420</v>
      </c>
      <c r="AA8265" t="s">
        <v>12429</v>
      </c>
      <c r="AB8265" t="s">
        <v>12757</v>
      </c>
      <c r="AC8265">
        <v>2</v>
      </c>
      <c r="AD8265" s="123">
        <v>42563</v>
      </c>
      <c r="AE8265" t="s">
        <v>12431</v>
      </c>
      <c r="AG8265">
        <v>40007878</v>
      </c>
      <c r="AL8265" t="s">
        <v>12757</v>
      </c>
      <c r="AN8265">
        <v>605900201</v>
      </c>
      <c r="AO8265">
        <v>16</v>
      </c>
      <c r="AP8265" t="s">
        <v>12424</v>
      </c>
      <c r="AQ8265" t="s">
        <v>11408</v>
      </c>
      <c r="AR8265">
        <v>4100</v>
      </c>
      <c r="AT8265">
        <v>0</v>
      </c>
      <c r="AV8265" t="s">
        <v>3372</v>
      </c>
      <c r="AW8265">
        <v>116100</v>
      </c>
    </row>
    <row r="8266" spans="1:49" x14ac:dyDescent="0.25">
      <c r="A8266">
        <v>4100</v>
      </c>
      <c r="B8266">
        <v>30080</v>
      </c>
      <c r="C8266">
        <v>4058</v>
      </c>
      <c r="D8266">
        <v>417</v>
      </c>
      <c r="E8266" s="124" t="s">
        <v>3371</v>
      </c>
      <c r="F8266" t="str">
        <f t="shared" si="150"/>
        <v>FEDEXFEDEX GROUND - CADILLAC</v>
      </c>
      <c r="G8266" s="151" t="str">
        <f t="shared" si="149"/>
        <v>FEDEX</v>
      </c>
      <c r="H8266" s="149" t="s">
        <v>3394</v>
      </c>
      <c r="I8266">
        <v>40008882</v>
      </c>
      <c r="K8266" t="s">
        <v>17342</v>
      </c>
      <c r="L8266" t="s">
        <v>17343</v>
      </c>
      <c r="M8266" t="s">
        <v>12560</v>
      </c>
      <c r="N8266">
        <v>15108</v>
      </c>
      <c r="Q8266" t="s">
        <v>12415</v>
      </c>
      <c r="R8266" t="s">
        <v>12416</v>
      </c>
      <c r="S8266" t="s">
        <v>17344</v>
      </c>
      <c r="U8266" t="s">
        <v>12418</v>
      </c>
      <c r="V8266">
        <v>203</v>
      </c>
      <c r="W8266">
        <v>11</v>
      </c>
      <c r="X8266">
        <v>1</v>
      </c>
      <c r="Y8266" t="s">
        <v>12419</v>
      </c>
      <c r="Z8266" t="s">
        <v>12420</v>
      </c>
      <c r="AA8266" t="s">
        <v>12485</v>
      </c>
      <c r="AB8266" t="s">
        <v>12757</v>
      </c>
      <c r="AC8266">
        <v>2</v>
      </c>
      <c r="AD8266" s="123">
        <v>43994</v>
      </c>
      <c r="AE8266" t="s">
        <v>12486</v>
      </c>
      <c r="AG8266">
        <v>40008882</v>
      </c>
      <c r="AL8266" t="s">
        <v>12757</v>
      </c>
      <c r="AN8266">
        <v>3900308101</v>
      </c>
      <c r="AO8266">
        <v>16</v>
      </c>
      <c r="AP8266" t="s">
        <v>12424</v>
      </c>
      <c r="AQ8266" t="s">
        <v>11408</v>
      </c>
      <c r="AR8266">
        <v>4100</v>
      </c>
      <c r="AT8266">
        <v>0</v>
      </c>
      <c r="AV8266" t="s">
        <v>17345</v>
      </c>
      <c r="AW8266">
        <v>116100</v>
      </c>
    </row>
    <row r="8267" spans="1:49" x14ac:dyDescent="0.25">
      <c r="A8267">
        <v>4100</v>
      </c>
      <c r="B8267">
        <v>30080</v>
      </c>
      <c r="C8267">
        <v>4058</v>
      </c>
      <c r="D8267">
        <v>417</v>
      </c>
      <c r="E8267" s="124" t="s">
        <v>3371</v>
      </c>
      <c r="F8267" t="str">
        <f t="shared" si="150"/>
        <v>FEDEXFEDEX GROUND - ENGLEWOOD</v>
      </c>
      <c r="G8267" s="151" t="str">
        <f t="shared" si="149"/>
        <v>FEDEX</v>
      </c>
      <c r="H8267" s="149" t="s">
        <v>3396</v>
      </c>
      <c r="I8267">
        <v>40008883</v>
      </c>
      <c r="K8267" t="s">
        <v>17346</v>
      </c>
      <c r="L8267" t="s">
        <v>12959</v>
      </c>
      <c r="M8267" t="s">
        <v>12882</v>
      </c>
      <c r="N8267">
        <v>80112</v>
      </c>
      <c r="Q8267" t="s">
        <v>12415</v>
      </c>
      <c r="R8267" t="s">
        <v>12416</v>
      </c>
      <c r="S8267" t="s">
        <v>17347</v>
      </c>
      <c r="U8267" t="s">
        <v>12418</v>
      </c>
      <c r="V8267">
        <v>203</v>
      </c>
      <c r="W8267">
        <v>11</v>
      </c>
      <c r="X8267">
        <v>1</v>
      </c>
      <c r="Y8267" t="s">
        <v>12419</v>
      </c>
      <c r="Z8267" t="s">
        <v>12420</v>
      </c>
      <c r="AA8267" t="s">
        <v>12485</v>
      </c>
      <c r="AB8267" t="s">
        <v>12757</v>
      </c>
      <c r="AC8267">
        <v>2</v>
      </c>
      <c r="AD8267" s="123">
        <v>43994</v>
      </c>
      <c r="AE8267" t="s">
        <v>12486</v>
      </c>
      <c r="AG8267">
        <v>40008883</v>
      </c>
      <c r="AL8267" t="s">
        <v>12757</v>
      </c>
      <c r="AN8267">
        <v>600500061</v>
      </c>
      <c r="AO8267">
        <v>16</v>
      </c>
      <c r="AP8267" t="s">
        <v>12424</v>
      </c>
      <c r="AQ8267" t="s">
        <v>11408</v>
      </c>
      <c r="AR8267">
        <v>4100</v>
      </c>
      <c r="AT8267">
        <v>0</v>
      </c>
      <c r="AV8267" t="s">
        <v>17345</v>
      </c>
      <c r="AW8267">
        <v>116100</v>
      </c>
    </row>
    <row r="8268" spans="1:49" x14ac:dyDescent="0.25">
      <c r="A8268">
        <v>4100</v>
      </c>
      <c r="B8268">
        <v>30080</v>
      </c>
      <c r="C8268">
        <v>4058</v>
      </c>
      <c r="D8268">
        <v>417</v>
      </c>
      <c r="E8268" s="124" t="s">
        <v>3371</v>
      </c>
      <c r="F8268" t="str">
        <f t="shared" si="150"/>
        <v>FEDEXFEDEX GROUND - HENDERSON</v>
      </c>
      <c r="G8268" s="151" t="str">
        <f t="shared" si="149"/>
        <v>FEDEX</v>
      </c>
      <c r="H8268" s="149" t="s">
        <v>3399</v>
      </c>
      <c r="I8268">
        <v>40004390</v>
      </c>
      <c r="J8268" t="s">
        <v>17348</v>
      </c>
      <c r="K8268" t="s">
        <v>17349</v>
      </c>
      <c r="L8268" t="s">
        <v>17350</v>
      </c>
      <c r="M8268" t="s">
        <v>12882</v>
      </c>
      <c r="N8268" t="s">
        <v>17351</v>
      </c>
      <c r="Q8268" t="s">
        <v>12415</v>
      </c>
      <c r="R8268" t="s">
        <v>12416</v>
      </c>
      <c r="S8268" t="s">
        <v>17352</v>
      </c>
      <c r="U8268" t="s">
        <v>12418</v>
      </c>
      <c r="V8268">
        <v>203</v>
      </c>
      <c r="W8268">
        <v>11</v>
      </c>
      <c r="X8268">
        <v>1</v>
      </c>
      <c r="Y8268" t="s">
        <v>12419</v>
      </c>
      <c r="Z8268" t="s">
        <v>12420</v>
      </c>
      <c r="AA8268" t="s">
        <v>12421</v>
      </c>
      <c r="AB8268" t="s">
        <v>12757</v>
      </c>
      <c r="AC8268">
        <v>2</v>
      </c>
      <c r="AD8268" s="123">
        <v>39111</v>
      </c>
      <c r="AE8268" t="s">
        <v>12423</v>
      </c>
      <c r="AG8268">
        <v>40004390</v>
      </c>
      <c r="AL8268" t="s">
        <v>12757</v>
      </c>
      <c r="AN8268">
        <v>600115871</v>
      </c>
      <c r="AO8268">
        <v>16</v>
      </c>
      <c r="AP8268" t="s">
        <v>12424</v>
      </c>
      <c r="AQ8268" t="s">
        <v>11408</v>
      </c>
      <c r="AR8268">
        <v>4100</v>
      </c>
      <c r="AT8268">
        <v>2005</v>
      </c>
      <c r="AV8268" t="s">
        <v>3372</v>
      </c>
      <c r="AW8268">
        <v>116100</v>
      </c>
    </row>
    <row r="8269" spans="1:49" x14ac:dyDescent="0.25">
      <c r="A8269">
        <v>4100</v>
      </c>
      <c r="B8269">
        <v>30080</v>
      </c>
      <c r="C8269">
        <v>4058</v>
      </c>
      <c r="D8269">
        <v>417</v>
      </c>
      <c r="E8269" s="124" t="s">
        <v>3371</v>
      </c>
      <c r="F8269" t="str">
        <f t="shared" si="150"/>
        <v>FEDEXFEDEX GROUND - HUTCHINS</v>
      </c>
      <c r="G8269" s="151" t="str">
        <f t="shared" si="149"/>
        <v>FEDEX</v>
      </c>
      <c r="H8269" s="149" t="s">
        <v>3401</v>
      </c>
      <c r="I8269">
        <v>40005713</v>
      </c>
      <c r="K8269" t="s">
        <v>17353</v>
      </c>
      <c r="L8269" t="s">
        <v>17354</v>
      </c>
      <c r="M8269" t="s">
        <v>12494</v>
      </c>
      <c r="N8269">
        <v>75141</v>
      </c>
      <c r="Q8269" t="s">
        <v>12415</v>
      </c>
      <c r="R8269" t="s">
        <v>12416</v>
      </c>
      <c r="S8269" t="s">
        <v>17355</v>
      </c>
      <c r="U8269" t="s">
        <v>12418</v>
      </c>
      <c r="V8269">
        <v>203</v>
      </c>
      <c r="W8269">
        <v>11</v>
      </c>
      <c r="X8269">
        <v>1</v>
      </c>
      <c r="Y8269" t="s">
        <v>13389</v>
      </c>
      <c r="Z8269" t="s">
        <v>12420</v>
      </c>
      <c r="AA8269" t="s">
        <v>12429</v>
      </c>
      <c r="AB8269" t="s">
        <v>12757</v>
      </c>
      <c r="AC8269">
        <v>2</v>
      </c>
      <c r="AD8269" s="123">
        <v>39902</v>
      </c>
      <c r="AE8269" t="s">
        <v>12431</v>
      </c>
      <c r="AG8269">
        <v>40005713</v>
      </c>
      <c r="AL8269" t="s">
        <v>12757</v>
      </c>
      <c r="AN8269">
        <v>4411333601</v>
      </c>
      <c r="AO8269">
        <v>16</v>
      </c>
      <c r="AP8269" t="s">
        <v>12424</v>
      </c>
      <c r="AQ8269" t="s">
        <v>11408</v>
      </c>
      <c r="AR8269">
        <v>4100</v>
      </c>
      <c r="AT8269">
        <v>0</v>
      </c>
      <c r="AV8269" t="s">
        <v>3372</v>
      </c>
      <c r="AW8269">
        <v>116100</v>
      </c>
    </row>
    <row r="8270" spans="1:49" x14ac:dyDescent="0.25">
      <c r="A8270">
        <v>4100</v>
      </c>
      <c r="B8270">
        <v>30080</v>
      </c>
      <c r="C8270">
        <v>4058</v>
      </c>
      <c r="D8270">
        <v>417</v>
      </c>
      <c r="E8270" s="124" t="s">
        <v>3371</v>
      </c>
      <c r="F8270" t="str">
        <f t="shared" si="150"/>
        <v>FEDEXFEDEX GROUND - JACKSONVILLE</v>
      </c>
      <c r="G8270" s="151" t="str">
        <f t="shared" si="149"/>
        <v>FEDEX</v>
      </c>
      <c r="H8270" s="149" t="s">
        <v>3402</v>
      </c>
      <c r="I8270">
        <v>40008123</v>
      </c>
      <c r="K8270" t="s">
        <v>17356</v>
      </c>
      <c r="L8270" t="s">
        <v>13425</v>
      </c>
      <c r="M8270" t="s">
        <v>12735</v>
      </c>
      <c r="N8270">
        <v>32221</v>
      </c>
      <c r="Q8270" t="s">
        <v>12415</v>
      </c>
      <c r="R8270" t="s">
        <v>12416</v>
      </c>
      <c r="S8270" t="s">
        <v>17357</v>
      </c>
      <c r="U8270" t="s">
        <v>12418</v>
      </c>
      <c r="V8270">
        <v>203</v>
      </c>
      <c r="W8270">
        <v>11</v>
      </c>
      <c r="X8270">
        <v>1</v>
      </c>
      <c r="Y8270" t="s">
        <v>12472</v>
      </c>
      <c r="Z8270" t="s">
        <v>12420</v>
      </c>
      <c r="AA8270" t="s">
        <v>12485</v>
      </c>
      <c r="AB8270" t="s">
        <v>12757</v>
      </c>
      <c r="AC8270">
        <v>2</v>
      </c>
      <c r="AD8270" s="123">
        <v>42867</v>
      </c>
      <c r="AE8270" t="s">
        <v>12528</v>
      </c>
      <c r="AG8270">
        <v>40008123</v>
      </c>
      <c r="AL8270" t="s">
        <v>12757</v>
      </c>
      <c r="AN8270">
        <v>1003106601</v>
      </c>
      <c r="AO8270">
        <v>16</v>
      </c>
      <c r="AP8270" t="s">
        <v>12424</v>
      </c>
      <c r="AQ8270" t="s">
        <v>11408</v>
      </c>
      <c r="AR8270">
        <v>4100</v>
      </c>
      <c r="AT8270">
        <v>0</v>
      </c>
      <c r="AV8270" t="s">
        <v>3372</v>
      </c>
      <c r="AW8270">
        <v>116100</v>
      </c>
    </row>
    <row r="8271" spans="1:49" x14ac:dyDescent="0.25">
      <c r="A8271">
        <v>4100</v>
      </c>
      <c r="B8271">
        <v>30080</v>
      </c>
      <c r="C8271">
        <v>4058</v>
      </c>
      <c r="D8271">
        <v>417</v>
      </c>
      <c r="E8271" s="124" t="s">
        <v>3371</v>
      </c>
      <c r="F8271" t="str">
        <f t="shared" si="150"/>
        <v>FEDEXFEDEX GROUND - KEASBEY</v>
      </c>
      <c r="G8271" s="151" t="str">
        <f t="shared" si="149"/>
        <v>FEDEX</v>
      </c>
      <c r="H8271" s="149" t="s">
        <v>3404</v>
      </c>
      <c r="I8271">
        <v>40001765</v>
      </c>
      <c r="K8271" t="s">
        <v>17358</v>
      </c>
      <c r="L8271" t="s">
        <v>17359</v>
      </c>
      <c r="M8271" t="s">
        <v>12413</v>
      </c>
      <c r="N8271" t="s">
        <v>17360</v>
      </c>
      <c r="Q8271" t="s">
        <v>12415</v>
      </c>
      <c r="R8271" t="s">
        <v>12416</v>
      </c>
      <c r="S8271" t="s">
        <v>17361</v>
      </c>
      <c r="U8271" t="s">
        <v>12418</v>
      </c>
      <c r="V8271">
        <v>203</v>
      </c>
      <c r="W8271">
        <v>11</v>
      </c>
      <c r="X8271">
        <v>1</v>
      </c>
      <c r="Y8271" t="s">
        <v>12419</v>
      </c>
      <c r="Z8271" t="s">
        <v>12420</v>
      </c>
      <c r="AA8271" t="s">
        <v>12421</v>
      </c>
      <c r="AB8271" t="s">
        <v>12757</v>
      </c>
      <c r="AC8271">
        <v>2</v>
      </c>
      <c r="AD8271" s="123">
        <v>39111</v>
      </c>
      <c r="AE8271" t="s">
        <v>12423</v>
      </c>
      <c r="AG8271">
        <v>40001765</v>
      </c>
      <c r="AL8271" t="s">
        <v>12757</v>
      </c>
      <c r="AN8271">
        <v>3102336201</v>
      </c>
      <c r="AO8271">
        <v>16</v>
      </c>
      <c r="AP8271" t="s">
        <v>12424</v>
      </c>
      <c r="AQ8271" t="s">
        <v>11408</v>
      </c>
      <c r="AR8271">
        <v>4100</v>
      </c>
      <c r="AT8271">
        <v>0</v>
      </c>
      <c r="AV8271" t="s">
        <v>3372</v>
      </c>
      <c r="AW8271">
        <v>116100</v>
      </c>
    </row>
    <row r="8272" spans="1:49" x14ac:dyDescent="0.25">
      <c r="A8272">
        <v>4100</v>
      </c>
      <c r="B8272">
        <v>30080</v>
      </c>
      <c r="C8272">
        <v>4058</v>
      </c>
      <c r="D8272">
        <v>417</v>
      </c>
      <c r="E8272" s="124" t="s">
        <v>3371</v>
      </c>
      <c r="F8272" t="str">
        <f t="shared" si="150"/>
        <v>FEDEXFEDEX GROUND - KENNESAW</v>
      </c>
      <c r="G8272" s="151" t="str">
        <f t="shared" si="149"/>
        <v>FEDEX</v>
      </c>
      <c r="H8272" s="149" t="s">
        <v>3405</v>
      </c>
      <c r="I8272">
        <v>40007833</v>
      </c>
      <c r="K8272" t="s">
        <v>17362</v>
      </c>
      <c r="L8272" t="s">
        <v>17363</v>
      </c>
      <c r="M8272" t="s">
        <v>12692</v>
      </c>
      <c r="N8272">
        <v>30144</v>
      </c>
      <c r="Q8272" t="s">
        <v>12415</v>
      </c>
      <c r="R8272" t="s">
        <v>12416</v>
      </c>
      <c r="S8272" t="s">
        <v>17364</v>
      </c>
      <c r="U8272" t="s">
        <v>12418</v>
      </c>
      <c r="V8272">
        <v>203</v>
      </c>
      <c r="W8272">
        <v>11</v>
      </c>
      <c r="X8272">
        <v>1</v>
      </c>
      <c r="Y8272" t="s">
        <v>12419</v>
      </c>
      <c r="Z8272" t="s">
        <v>12420</v>
      </c>
      <c r="AA8272" t="s">
        <v>12429</v>
      </c>
      <c r="AB8272" t="s">
        <v>12757</v>
      </c>
      <c r="AC8272">
        <v>2</v>
      </c>
      <c r="AD8272" s="123">
        <v>42485</v>
      </c>
      <c r="AE8272" t="s">
        <v>12431</v>
      </c>
      <c r="AG8272">
        <v>40007833</v>
      </c>
      <c r="AL8272" t="s">
        <v>12757</v>
      </c>
      <c r="AN8272">
        <v>1106716501</v>
      </c>
      <c r="AO8272">
        <v>16</v>
      </c>
      <c r="AP8272" t="s">
        <v>12424</v>
      </c>
      <c r="AQ8272" t="s">
        <v>11408</v>
      </c>
      <c r="AR8272">
        <v>4100</v>
      </c>
      <c r="AT8272">
        <v>0</v>
      </c>
      <c r="AV8272" t="s">
        <v>3372</v>
      </c>
      <c r="AW8272">
        <v>116100</v>
      </c>
    </row>
    <row r="8273" spans="1:49" x14ac:dyDescent="0.25">
      <c r="A8273">
        <v>4100</v>
      </c>
      <c r="B8273">
        <v>30080</v>
      </c>
      <c r="C8273">
        <v>4058</v>
      </c>
      <c r="D8273">
        <v>417</v>
      </c>
      <c r="E8273" s="124" t="s">
        <v>3371</v>
      </c>
      <c r="F8273" t="str">
        <f t="shared" si="150"/>
        <v>FEDEXFEDEX GROUND - MEDLEY, FL</v>
      </c>
      <c r="G8273" s="151" t="str">
        <f t="shared" si="149"/>
        <v>FEDEX</v>
      </c>
      <c r="H8273" s="149" t="s">
        <v>3409</v>
      </c>
      <c r="I8273">
        <v>40005871</v>
      </c>
      <c r="K8273" t="s">
        <v>17365</v>
      </c>
      <c r="L8273" t="s">
        <v>17366</v>
      </c>
      <c r="M8273" t="s">
        <v>12735</v>
      </c>
      <c r="N8273">
        <v>33178</v>
      </c>
      <c r="Q8273" t="s">
        <v>12415</v>
      </c>
      <c r="R8273" t="s">
        <v>12416</v>
      </c>
      <c r="S8273" t="s">
        <v>17367</v>
      </c>
      <c r="U8273" t="s">
        <v>12418</v>
      </c>
      <c r="V8273">
        <v>203</v>
      </c>
      <c r="W8273">
        <v>11</v>
      </c>
      <c r="X8273">
        <v>1</v>
      </c>
      <c r="Y8273" t="s">
        <v>12419</v>
      </c>
      <c r="Z8273" t="s">
        <v>12420</v>
      </c>
      <c r="AA8273" t="s">
        <v>12429</v>
      </c>
      <c r="AB8273" t="s">
        <v>12422</v>
      </c>
      <c r="AC8273">
        <v>2</v>
      </c>
      <c r="AD8273" s="123">
        <v>40085</v>
      </c>
      <c r="AE8273" t="s">
        <v>12431</v>
      </c>
      <c r="AG8273">
        <v>40005871</v>
      </c>
      <c r="AL8273" t="s">
        <v>12757</v>
      </c>
      <c r="AN8273">
        <v>1002533271</v>
      </c>
      <c r="AO8273">
        <v>16</v>
      </c>
      <c r="AP8273" t="s">
        <v>12424</v>
      </c>
      <c r="AQ8273" t="s">
        <v>11408</v>
      </c>
      <c r="AR8273">
        <v>4100</v>
      </c>
      <c r="AT8273">
        <v>0</v>
      </c>
      <c r="AV8273" t="s">
        <v>3372</v>
      </c>
      <c r="AW8273">
        <v>116100</v>
      </c>
    </row>
    <row r="8274" spans="1:49" x14ac:dyDescent="0.25">
      <c r="A8274">
        <v>4100</v>
      </c>
      <c r="B8274">
        <v>30080</v>
      </c>
      <c r="C8274">
        <v>4058</v>
      </c>
      <c r="D8274">
        <v>417</v>
      </c>
      <c r="E8274" s="124" t="s">
        <v>3371</v>
      </c>
      <c r="F8274" t="str">
        <f t="shared" si="150"/>
        <v>FEDEXFEDEX GROUND - MESQUITE</v>
      </c>
      <c r="G8274" s="151" t="str">
        <f t="shared" si="149"/>
        <v>FEDEX</v>
      </c>
      <c r="H8274" s="149" t="s">
        <v>3410</v>
      </c>
      <c r="I8274">
        <v>40008192</v>
      </c>
      <c r="K8274" t="s">
        <v>17368</v>
      </c>
      <c r="L8274" t="s">
        <v>17369</v>
      </c>
      <c r="M8274" t="s">
        <v>12494</v>
      </c>
      <c r="N8274">
        <v>75149</v>
      </c>
      <c r="Q8274" t="s">
        <v>12415</v>
      </c>
      <c r="R8274" t="s">
        <v>12416</v>
      </c>
      <c r="S8274" t="s">
        <v>17370</v>
      </c>
      <c r="U8274" t="s">
        <v>12418</v>
      </c>
      <c r="V8274">
        <v>203</v>
      </c>
      <c r="W8274">
        <v>11</v>
      </c>
      <c r="X8274">
        <v>0</v>
      </c>
      <c r="Y8274" t="s">
        <v>12419</v>
      </c>
      <c r="Z8274" t="s">
        <v>12420</v>
      </c>
      <c r="AA8274" t="s">
        <v>12429</v>
      </c>
      <c r="AB8274" t="s">
        <v>12757</v>
      </c>
      <c r="AC8274">
        <v>2</v>
      </c>
      <c r="AD8274" s="123">
        <v>42955</v>
      </c>
      <c r="AE8274" t="s">
        <v>12431</v>
      </c>
      <c r="AG8274">
        <v>40008192</v>
      </c>
      <c r="AL8274" t="s">
        <v>12757</v>
      </c>
      <c r="AN8274">
        <v>4411319701</v>
      </c>
      <c r="AO8274">
        <v>16</v>
      </c>
      <c r="AP8274" t="s">
        <v>12424</v>
      </c>
      <c r="AQ8274" t="s">
        <v>11408</v>
      </c>
      <c r="AR8274">
        <v>4100</v>
      </c>
      <c r="AT8274">
        <v>0</v>
      </c>
      <c r="AV8274" t="s">
        <v>3372</v>
      </c>
      <c r="AW8274">
        <v>116100</v>
      </c>
    </row>
    <row r="8275" spans="1:49" x14ac:dyDescent="0.25">
      <c r="A8275">
        <v>4100</v>
      </c>
      <c r="B8275">
        <v>30080</v>
      </c>
      <c r="C8275">
        <v>4058</v>
      </c>
      <c r="D8275">
        <v>417</v>
      </c>
      <c r="E8275" s="124" t="s">
        <v>3371</v>
      </c>
      <c r="F8275" t="str">
        <f t="shared" si="150"/>
        <v>FEDEXFEDEX GROUND - MOUNT JULIET</v>
      </c>
      <c r="G8275" s="151" t="str">
        <f t="shared" si="149"/>
        <v>FEDEX</v>
      </c>
      <c r="H8275" s="149" t="s">
        <v>3411</v>
      </c>
      <c r="I8275">
        <v>40007899</v>
      </c>
      <c r="K8275" t="s">
        <v>17371</v>
      </c>
      <c r="L8275" t="s">
        <v>17372</v>
      </c>
      <c r="M8275" t="s">
        <v>12703</v>
      </c>
      <c r="N8275">
        <v>37122</v>
      </c>
      <c r="Q8275" t="s">
        <v>12415</v>
      </c>
      <c r="R8275" t="s">
        <v>12416</v>
      </c>
      <c r="S8275" t="s">
        <v>17373</v>
      </c>
      <c r="U8275" t="s">
        <v>12418</v>
      </c>
      <c r="V8275">
        <v>203</v>
      </c>
      <c r="W8275">
        <v>11</v>
      </c>
      <c r="X8275">
        <v>1</v>
      </c>
      <c r="Y8275" t="s">
        <v>12419</v>
      </c>
      <c r="Z8275" t="s">
        <v>12420</v>
      </c>
      <c r="AA8275" t="s">
        <v>12429</v>
      </c>
      <c r="AB8275" t="s">
        <v>12757</v>
      </c>
      <c r="AC8275">
        <v>2</v>
      </c>
      <c r="AD8275" s="123">
        <v>42592</v>
      </c>
      <c r="AE8275" t="s">
        <v>12431</v>
      </c>
      <c r="AG8275">
        <v>40007899</v>
      </c>
      <c r="AL8275" t="s">
        <v>12757</v>
      </c>
      <c r="AN8275">
        <v>4318912401</v>
      </c>
      <c r="AO8275">
        <v>16</v>
      </c>
      <c r="AP8275" t="s">
        <v>12424</v>
      </c>
      <c r="AQ8275" t="s">
        <v>11408</v>
      </c>
      <c r="AR8275">
        <v>4100</v>
      </c>
      <c r="AT8275">
        <v>0</v>
      </c>
      <c r="AV8275" t="s">
        <v>3372</v>
      </c>
      <c r="AW8275">
        <v>116100</v>
      </c>
    </row>
    <row r="8276" spans="1:49" x14ac:dyDescent="0.25">
      <c r="A8276">
        <v>4100</v>
      </c>
      <c r="B8276">
        <v>30080</v>
      </c>
      <c r="C8276">
        <v>4058</v>
      </c>
      <c r="D8276">
        <v>417</v>
      </c>
      <c r="E8276" s="124" t="s">
        <v>3371</v>
      </c>
      <c r="F8276" t="str">
        <f t="shared" si="150"/>
        <v>FEDEXFEDEX GROUND - N PALM SPRINGS</v>
      </c>
      <c r="G8276" s="151" t="str">
        <f t="shared" si="149"/>
        <v>FEDEX</v>
      </c>
      <c r="H8276" s="149" t="s">
        <v>3412</v>
      </c>
      <c r="I8276">
        <v>40008798</v>
      </c>
      <c r="J8276" t="s">
        <v>17374</v>
      </c>
      <c r="K8276" t="s">
        <v>17375</v>
      </c>
      <c r="L8276" t="s">
        <v>17376</v>
      </c>
      <c r="M8276" t="s">
        <v>13237</v>
      </c>
      <c r="N8276">
        <v>92258</v>
      </c>
      <c r="Q8276" t="s">
        <v>12415</v>
      </c>
      <c r="R8276" t="s">
        <v>12416</v>
      </c>
      <c r="S8276" t="s">
        <v>17324</v>
      </c>
      <c r="U8276" t="s">
        <v>12418</v>
      </c>
      <c r="V8276">
        <v>203</v>
      </c>
      <c r="W8276">
        <v>11</v>
      </c>
      <c r="X8276">
        <v>1</v>
      </c>
      <c r="Y8276" t="s">
        <v>12419</v>
      </c>
      <c r="Z8276" t="s">
        <v>12420</v>
      </c>
      <c r="AA8276" t="s">
        <v>12485</v>
      </c>
      <c r="AB8276" t="s">
        <v>12757</v>
      </c>
      <c r="AC8276">
        <v>2</v>
      </c>
      <c r="AD8276" s="123">
        <v>43873</v>
      </c>
      <c r="AE8276" t="s">
        <v>12486</v>
      </c>
      <c r="AG8276">
        <v>40008798</v>
      </c>
      <c r="AL8276" t="s">
        <v>12757</v>
      </c>
      <c r="AN8276">
        <v>506584281</v>
      </c>
      <c r="AO8276">
        <v>16</v>
      </c>
      <c r="AP8276" t="s">
        <v>12424</v>
      </c>
      <c r="AQ8276" t="s">
        <v>11408</v>
      </c>
      <c r="AR8276">
        <v>4100</v>
      </c>
      <c r="AT8276">
        <v>0</v>
      </c>
      <c r="AV8276" t="s">
        <v>17305</v>
      </c>
      <c r="AW8276">
        <v>116100</v>
      </c>
    </row>
    <row r="8277" spans="1:49" x14ac:dyDescent="0.25">
      <c r="A8277">
        <v>4100</v>
      </c>
      <c r="B8277">
        <v>30080</v>
      </c>
      <c r="C8277">
        <v>4058</v>
      </c>
      <c r="D8277">
        <v>417</v>
      </c>
      <c r="E8277" s="124" t="s">
        <v>3371</v>
      </c>
      <c r="F8277" t="str">
        <f t="shared" si="150"/>
        <v>FEDEXFEDEX GROUND - NORTH SALT LAKE</v>
      </c>
      <c r="G8277" s="151" t="str">
        <f t="shared" si="149"/>
        <v>FEDEX</v>
      </c>
      <c r="H8277" s="149" t="s">
        <v>3414</v>
      </c>
      <c r="I8277">
        <v>40008068</v>
      </c>
      <c r="K8277" t="s">
        <v>17377</v>
      </c>
      <c r="L8277" t="s">
        <v>17378</v>
      </c>
      <c r="M8277" t="s">
        <v>17379</v>
      </c>
      <c r="N8277">
        <v>84054</v>
      </c>
      <c r="Q8277" t="s">
        <v>12415</v>
      </c>
      <c r="R8277" t="s">
        <v>12416</v>
      </c>
      <c r="S8277" t="s">
        <v>17380</v>
      </c>
      <c r="U8277" t="s">
        <v>12418</v>
      </c>
      <c r="V8277">
        <v>203</v>
      </c>
      <c r="W8277">
        <v>11</v>
      </c>
      <c r="X8277">
        <v>1</v>
      </c>
      <c r="Y8277" t="s">
        <v>12419</v>
      </c>
      <c r="Z8277" t="s">
        <v>12420</v>
      </c>
      <c r="AA8277" t="s">
        <v>12429</v>
      </c>
      <c r="AB8277" t="s">
        <v>12757</v>
      </c>
      <c r="AC8277">
        <v>2</v>
      </c>
      <c r="AD8277" s="123">
        <v>42796</v>
      </c>
      <c r="AE8277" t="s">
        <v>12431</v>
      </c>
      <c r="AG8277">
        <v>40008068</v>
      </c>
      <c r="AL8277" t="s">
        <v>12757</v>
      </c>
      <c r="AN8277">
        <v>4501107841</v>
      </c>
      <c r="AO8277">
        <v>16</v>
      </c>
      <c r="AP8277" t="s">
        <v>12424</v>
      </c>
      <c r="AQ8277" t="s">
        <v>11408</v>
      </c>
      <c r="AR8277">
        <v>4100</v>
      </c>
      <c r="AT8277">
        <v>0</v>
      </c>
      <c r="AV8277" t="s">
        <v>3372</v>
      </c>
      <c r="AW8277">
        <v>116100</v>
      </c>
    </row>
    <row r="8278" spans="1:49" x14ac:dyDescent="0.25">
      <c r="A8278">
        <v>4100</v>
      </c>
      <c r="B8278">
        <v>30080</v>
      </c>
      <c r="C8278">
        <v>4058</v>
      </c>
      <c r="D8278">
        <v>417</v>
      </c>
      <c r="E8278" s="124" t="s">
        <v>3371</v>
      </c>
      <c r="F8278" t="str">
        <f t="shared" si="150"/>
        <v>FEDEXFEDEX GROUND - NORTHAMPTON</v>
      </c>
      <c r="G8278" s="151" t="str">
        <f t="shared" si="149"/>
        <v>FEDEX</v>
      </c>
      <c r="H8278" s="149" t="s">
        <v>3415</v>
      </c>
      <c r="I8278">
        <v>40008648</v>
      </c>
      <c r="J8278" t="s">
        <v>17381</v>
      </c>
      <c r="K8278" t="s">
        <v>17382</v>
      </c>
      <c r="L8278" t="s">
        <v>17383</v>
      </c>
      <c r="M8278" t="s">
        <v>12560</v>
      </c>
      <c r="N8278">
        <v>18067</v>
      </c>
      <c r="Q8278" t="s">
        <v>12415</v>
      </c>
      <c r="R8278" t="s">
        <v>12416</v>
      </c>
      <c r="S8278" t="s">
        <v>17384</v>
      </c>
      <c r="U8278" t="s">
        <v>12418</v>
      </c>
      <c r="V8278">
        <v>203</v>
      </c>
      <c r="W8278">
        <v>11</v>
      </c>
      <c r="X8278">
        <v>1</v>
      </c>
      <c r="Y8278" t="s">
        <v>12419</v>
      </c>
      <c r="Z8278" t="s">
        <v>12420</v>
      </c>
      <c r="AA8278" t="s">
        <v>12429</v>
      </c>
      <c r="AB8278" t="s">
        <v>12757</v>
      </c>
      <c r="AC8278">
        <v>2</v>
      </c>
      <c r="AD8278" s="123">
        <v>43641</v>
      </c>
      <c r="AE8278" t="s">
        <v>12431</v>
      </c>
      <c r="AG8278">
        <v>40008648</v>
      </c>
      <c r="AL8278" t="s">
        <v>12757</v>
      </c>
      <c r="AN8278">
        <v>3909528001</v>
      </c>
      <c r="AO8278">
        <v>16</v>
      </c>
      <c r="AP8278" t="s">
        <v>12424</v>
      </c>
      <c r="AQ8278" t="s">
        <v>11408</v>
      </c>
      <c r="AR8278">
        <v>4100</v>
      </c>
      <c r="AT8278">
        <v>0</v>
      </c>
      <c r="AV8278" t="s">
        <v>17385</v>
      </c>
      <c r="AW8278">
        <v>116100</v>
      </c>
    </row>
    <row r="8279" spans="1:49" x14ac:dyDescent="0.25">
      <c r="A8279">
        <v>4100</v>
      </c>
      <c r="B8279">
        <v>30080</v>
      </c>
      <c r="C8279">
        <v>4058</v>
      </c>
      <c r="D8279">
        <v>417</v>
      </c>
      <c r="E8279" s="124" t="s">
        <v>3371</v>
      </c>
      <c r="F8279" t="str">
        <f t="shared" si="150"/>
        <v>FEDEXFEDEX GROUND - OCEANSIDE</v>
      </c>
      <c r="G8279" s="151" t="str">
        <f t="shared" si="149"/>
        <v>FEDEX</v>
      </c>
      <c r="H8279" s="149" t="s">
        <v>3417</v>
      </c>
      <c r="I8279">
        <v>40008075</v>
      </c>
      <c r="K8279" t="s">
        <v>17386</v>
      </c>
      <c r="L8279" t="s">
        <v>17387</v>
      </c>
      <c r="M8279" t="s">
        <v>13237</v>
      </c>
      <c r="N8279">
        <v>92056</v>
      </c>
      <c r="Q8279" t="s">
        <v>12415</v>
      </c>
      <c r="R8279" t="s">
        <v>12416</v>
      </c>
      <c r="S8279" t="s">
        <v>17388</v>
      </c>
      <c r="U8279" t="s">
        <v>12418</v>
      </c>
      <c r="V8279">
        <v>203</v>
      </c>
      <c r="W8279">
        <v>11</v>
      </c>
      <c r="X8279">
        <v>1</v>
      </c>
      <c r="Y8279" t="s">
        <v>12419</v>
      </c>
      <c r="Z8279" t="s">
        <v>12420</v>
      </c>
      <c r="AA8279" t="s">
        <v>12485</v>
      </c>
      <c r="AB8279" t="s">
        <v>12757</v>
      </c>
      <c r="AC8279">
        <v>2</v>
      </c>
      <c r="AD8279" s="123">
        <v>42804</v>
      </c>
      <c r="AE8279" t="s">
        <v>12528</v>
      </c>
      <c r="AG8279">
        <v>40008075</v>
      </c>
      <c r="AL8279" t="s">
        <v>12757</v>
      </c>
      <c r="AN8279">
        <v>507323601</v>
      </c>
      <c r="AO8279">
        <v>16</v>
      </c>
      <c r="AP8279" t="s">
        <v>12424</v>
      </c>
      <c r="AQ8279" t="s">
        <v>11408</v>
      </c>
      <c r="AR8279">
        <v>4100</v>
      </c>
      <c r="AT8279">
        <v>0</v>
      </c>
      <c r="AV8279" t="s">
        <v>3372</v>
      </c>
      <c r="AW8279">
        <v>116100</v>
      </c>
    </row>
    <row r="8280" spans="1:49" x14ac:dyDescent="0.25">
      <c r="A8280">
        <v>4100</v>
      </c>
      <c r="B8280">
        <v>30080</v>
      </c>
      <c r="C8280">
        <v>4058</v>
      </c>
      <c r="D8280">
        <v>417</v>
      </c>
      <c r="E8280" s="124" t="s">
        <v>3371</v>
      </c>
      <c r="F8280" t="str">
        <f t="shared" si="150"/>
        <v>FEDEXFEDEX GROUND - OVERLAND MO</v>
      </c>
      <c r="G8280" s="151" t="str">
        <f t="shared" si="149"/>
        <v>FEDEX</v>
      </c>
      <c r="H8280" s="149" t="s">
        <v>3418</v>
      </c>
      <c r="I8280">
        <v>40008160</v>
      </c>
      <c r="K8280" t="s">
        <v>17389</v>
      </c>
      <c r="L8280" t="s">
        <v>17390</v>
      </c>
      <c r="M8280" t="s">
        <v>13327</v>
      </c>
      <c r="N8280">
        <v>63114</v>
      </c>
      <c r="Q8280" t="s">
        <v>12415</v>
      </c>
      <c r="R8280" t="s">
        <v>12416</v>
      </c>
      <c r="S8280" t="s">
        <v>17391</v>
      </c>
      <c r="U8280" t="s">
        <v>12418</v>
      </c>
      <c r="V8280">
        <v>203</v>
      </c>
      <c r="W8280">
        <v>11</v>
      </c>
      <c r="X8280">
        <v>1</v>
      </c>
      <c r="Y8280" t="s">
        <v>12419</v>
      </c>
      <c r="Z8280" t="s">
        <v>12420</v>
      </c>
      <c r="AA8280" t="s">
        <v>12429</v>
      </c>
      <c r="AB8280" t="s">
        <v>12757</v>
      </c>
      <c r="AC8280">
        <v>2</v>
      </c>
      <c r="AD8280" s="123">
        <v>42906</v>
      </c>
      <c r="AE8280" t="s">
        <v>12431</v>
      </c>
      <c r="AG8280">
        <v>40008160</v>
      </c>
      <c r="AL8280" t="s">
        <v>12757</v>
      </c>
      <c r="AN8280">
        <v>2618910001</v>
      </c>
      <c r="AO8280">
        <v>16</v>
      </c>
      <c r="AP8280" t="s">
        <v>12424</v>
      </c>
      <c r="AQ8280" t="s">
        <v>11408</v>
      </c>
      <c r="AR8280">
        <v>4100</v>
      </c>
      <c r="AT8280">
        <v>0</v>
      </c>
      <c r="AV8280" t="s">
        <v>3372</v>
      </c>
      <c r="AW8280">
        <v>116100</v>
      </c>
    </row>
    <row r="8281" spans="1:49" x14ac:dyDescent="0.25">
      <c r="A8281">
        <v>4100</v>
      </c>
      <c r="B8281">
        <v>30080</v>
      </c>
      <c r="C8281">
        <v>4058</v>
      </c>
      <c r="D8281">
        <v>417</v>
      </c>
      <c r="E8281" s="124" t="s">
        <v>3371</v>
      </c>
      <c r="F8281" t="str">
        <f t="shared" si="150"/>
        <v>FEDEXFEDEX GROUND - PFLUGERVILLE</v>
      </c>
      <c r="G8281" s="151" t="str">
        <f t="shared" si="149"/>
        <v>FEDEX</v>
      </c>
      <c r="H8281" s="149" t="s">
        <v>3419</v>
      </c>
      <c r="I8281">
        <v>40007897</v>
      </c>
      <c r="K8281" t="s">
        <v>17392</v>
      </c>
      <c r="L8281" t="s">
        <v>17393</v>
      </c>
      <c r="M8281" t="s">
        <v>12494</v>
      </c>
      <c r="N8281">
        <v>78660</v>
      </c>
      <c r="Q8281" t="s">
        <v>12415</v>
      </c>
      <c r="R8281" t="s">
        <v>12416</v>
      </c>
      <c r="S8281" t="s">
        <v>17394</v>
      </c>
      <c r="U8281" t="s">
        <v>12418</v>
      </c>
      <c r="V8281">
        <v>203</v>
      </c>
      <c r="W8281">
        <v>11</v>
      </c>
      <c r="X8281">
        <v>1</v>
      </c>
      <c r="Y8281" t="s">
        <v>13389</v>
      </c>
      <c r="Z8281" t="s">
        <v>12420</v>
      </c>
      <c r="AA8281" t="s">
        <v>12429</v>
      </c>
      <c r="AB8281" t="s">
        <v>12757</v>
      </c>
      <c r="AC8281">
        <v>2</v>
      </c>
      <c r="AD8281" s="123">
        <v>42587</v>
      </c>
      <c r="AE8281" t="s">
        <v>12431</v>
      </c>
      <c r="AG8281">
        <v>40007897</v>
      </c>
      <c r="AL8281" t="s">
        <v>12757</v>
      </c>
      <c r="AN8281">
        <v>4445345951</v>
      </c>
      <c r="AO8281">
        <v>16</v>
      </c>
      <c r="AP8281" t="s">
        <v>12424</v>
      </c>
      <c r="AQ8281" t="s">
        <v>11408</v>
      </c>
      <c r="AR8281">
        <v>4100</v>
      </c>
      <c r="AT8281">
        <v>0</v>
      </c>
      <c r="AV8281" t="s">
        <v>3372</v>
      </c>
      <c r="AW8281">
        <v>116100</v>
      </c>
    </row>
    <row r="8282" spans="1:49" x14ac:dyDescent="0.25">
      <c r="A8282">
        <v>4100</v>
      </c>
      <c r="B8282">
        <v>30080</v>
      </c>
      <c r="C8282">
        <v>4058</v>
      </c>
      <c r="D8282">
        <v>417</v>
      </c>
      <c r="E8282" s="124" t="s">
        <v>3371</v>
      </c>
      <c r="F8282" t="str">
        <f t="shared" si="150"/>
        <v>FEDEXFEDEX GROUND - PORTLAND</v>
      </c>
      <c r="G8282" s="151" t="str">
        <f t="shared" si="149"/>
        <v>FEDEX</v>
      </c>
      <c r="H8282" s="149" t="s">
        <v>3420</v>
      </c>
      <c r="I8282">
        <v>40007725</v>
      </c>
      <c r="K8282" t="s">
        <v>17395</v>
      </c>
      <c r="L8282" t="s">
        <v>13061</v>
      </c>
      <c r="M8282" t="s">
        <v>13062</v>
      </c>
      <c r="N8282">
        <v>97217</v>
      </c>
      <c r="Q8282" t="s">
        <v>12415</v>
      </c>
      <c r="R8282" t="s">
        <v>12416</v>
      </c>
      <c r="S8282" t="s">
        <v>17396</v>
      </c>
      <c r="U8282" t="s">
        <v>12418</v>
      </c>
      <c r="V8282">
        <v>203</v>
      </c>
      <c r="W8282">
        <v>11</v>
      </c>
      <c r="X8282">
        <v>1</v>
      </c>
      <c r="Y8282" t="s">
        <v>12419</v>
      </c>
      <c r="Z8282" t="s">
        <v>12420</v>
      </c>
      <c r="AA8282" t="s">
        <v>12429</v>
      </c>
      <c r="AB8282" t="s">
        <v>12757</v>
      </c>
      <c r="AC8282">
        <v>2</v>
      </c>
      <c r="AD8282" s="123">
        <v>42319</v>
      </c>
      <c r="AE8282" t="s">
        <v>12431</v>
      </c>
      <c r="AG8282">
        <v>40007725</v>
      </c>
      <c r="AL8282" t="s">
        <v>12757</v>
      </c>
      <c r="AN8282">
        <v>3805104601</v>
      </c>
      <c r="AO8282">
        <v>16</v>
      </c>
      <c r="AP8282" t="s">
        <v>12424</v>
      </c>
      <c r="AQ8282" t="s">
        <v>11408</v>
      </c>
      <c r="AR8282">
        <v>4100</v>
      </c>
      <c r="AT8282">
        <v>0</v>
      </c>
      <c r="AV8282" t="s">
        <v>3372</v>
      </c>
      <c r="AW8282">
        <v>116100</v>
      </c>
    </row>
    <row r="8283" spans="1:49" x14ac:dyDescent="0.25">
      <c r="A8283">
        <v>4100</v>
      </c>
      <c r="B8283">
        <v>30080</v>
      </c>
      <c r="C8283">
        <v>4058</v>
      </c>
      <c r="D8283">
        <v>417</v>
      </c>
      <c r="E8283" s="124" t="s">
        <v>3371</v>
      </c>
      <c r="F8283" t="str">
        <f t="shared" si="150"/>
        <v>FEDEXFEDEX GROUND - PUEBLO</v>
      </c>
      <c r="G8283" s="151" t="str">
        <f t="shared" si="149"/>
        <v>FEDEX</v>
      </c>
      <c r="H8283" s="149" t="s">
        <v>3421</v>
      </c>
      <c r="I8283">
        <v>40008741</v>
      </c>
      <c r="K8283" t="s">
        <v>17397</v>
      </c>
      <c r="L8283" t="s">
        <v>17398</v>
      </c>
      <c r="M8283" t="s">
        <v>12882</v>
      </c>
      <c r="N8283">
        <v>81004</v>
      </c>
      <c r="Q8283" t="s">
        <v>12415</v>
      </c>
      <c r="R8283" t="s">
        <v>12416</v>
      </c>
      <c r="S8283" t="s">
        <v>17399</v>
      </c>
      <c r="U8283" t="s">
        <v>12418</v>
      </c>
      <c r="V8283">
        <v>203</v>
      </c>
      <c r="W8283">
        <v>11</v>
      </c>
      <c r="X8283">
        <v>1</v>
      </c>
      <c r="Y8283" t="s">
        <v>12419</v>
      </c>
      <c r="Z8283" t="s">
        <v>12420</v>
      </c>
      <c r="AA8283" t="s">
        <v>12429</v>
      </c>
      <c r="AB8283" t="s">
        <v>12757</v>
      </c>
      <c r="AC8283">
        <v>2</v>
      </c>
      <c r="AD8283" s="123">
        <v>43789</v>
      </c>
      <c r="AE8283" t="s">
        <v>12486</v>
      </c>
      <c r="AG8283">
        <v>40008741</v>
      </c>
      <c r="AL8283" t="s">
        <v>12757</v>
      </c>
      <c r="AN8283">
        <v>610104101</v>
      </c>
      <c r="AO8283">
        <v>16</v>
      </c>
      <c r="AP8283" t="s">
        <v>12424</v>
      </c>
      <c r="AQ8283" t="s">
        <v>11408</v>
      </c>
      <c r="AR8283">
        <v>4100</v>
      </c>
      <c r="AT8283">
        <v>0</v>
      </c>
      <c r="AV8283" t="s">
        <v>17400</v>
      </c>
      <c r="AW8283">
        <v>116100</v>
      </c>
    </row>
    <row r="8284" spans="1:49" x14ac:dyDescent="0.25">
      <c r="A8284">
        <v>4100</v>
      </c>
      <c r="B8284">
        <v>30080</v>
      </c>
      <c r="C8284">
        <v>4058</v>
      </c>
      <c r="D8284">
        <v>417</v>
      </c>
      <c r="E8284" s="124" t="s">
        <v>3371</v>
      </c>
      <c r="F8284" t="str">
        <f t="shared" si="150"/>
        <v>FEDEXFEDEX GROUND - ROCK ISLAND</v>
      </c>
      <c r="G8284" s="151" t="str">
        <f t="shared" si="149"/>
        <v>FEDEX</v>
      </c>
      <c r="H8284" s="149" t="s">
        <v>3422</v>
      </c>
      <c r="I8284">
        <v>40008999</v>
      </c>
      <c r="K8284" t="s">
        <v>17401</v>
      </c>
      <c r="L8284" t="s">
        <v>17402</v>
      </c>
      <c r="M8284" t="s">
        <v>12546</v>
      </c>
      <c r="N8284">
        <v>61201</v>
      </c>
      <c r="Q8284" t="s">
        <v>12415</v>
      </c>
      <c r="R8284" t="s">
        <v>12416</v>
      </c>
      <c r="S8284" t="s">
        <v>17403</v>
      </c>
      <c r="U8284" t="s">
        <v>12418</v>
      </c>
      <c r="V8284">
        <v>203</v>
      </c>
      <c r="W8284">
        <v>11</v>
      </c>
      <c r="X8284">
        <v>1</v>
      </c>
      <c r="Y8284" t="s">
        <v>12419</v>
      </c>
      <c r="Z8284" t="s">
        <v>12420</v>
      </c>
      <c r="AA8284" t="s">
        <v>12485</v>
      </c>
      <c r="AB8284" t="s">
        <v>12757</v>
      </c>
      <c r="AC8284">
        <v>2</v>
      </c>
      <c r="AD8284" s="123">
        <v>43038</v>
      </c>
      <c r="AE8284" t="s">
        <v>14393</v>
      </c>
      <c r="AG8284">
        <v>40008999</v>
      </c>
      <c r="AL8284" t="s">
        <v>12757</v>
      </c>
      <c r="AN8284">
        <v>1416125301</v>
      </c>
      <c r="AO8284">
        <v>16</v>
      </c>
      <c r="AP8284" t="s">
        <v>12424</v>
      </c>
      <c r="AQ8284" t="s">
        <v>11408</v>
      </c>
      <c r="AR8284">
        <v>4100</v>
      </c>
      <c r="AT8284">
        <v>0</v>
      </c>
      <c r="AV8284" t="s">
        <v>3372</v>
      </c>
      <c r="AW8284">
        <v>116100</v>
      </c>
    </row>
    <row r="8285" spans="1:49" x14ac:dyDescent="0.25">
      <c r="A8285">
        <v>4100</v>
      </c>
      <c r="B8285">
        <v>30080</v>
      </c>
      <c r="C8285">
        <v>4058</v>
      </c>
      <c r="D8285">
        <v>417</v>
      </c>
      <c r="E8285" s="124" t="s">
        <v>3371</v>
      </c>
      <c r="F8285" t="str">
        <f t="shared" si="150"/>
        <v>FEDEXFEDEX GROUND - ROCKFORD IL</v>
      </c>
      <c r="G8285" s="151" t="str">
        <f t="shared" si="149"/>
        <v>FEDEX</v>
      </c>
      <c r="H8285" s="149" t="s">
        <v>3423</v>
      </c>
      <c r="I8285">
        <v>40008157</v>
      </c>
      <c r="K8285" t="s">
        <v>17404</v>
      </c>
      <c r="L8285" t="s">
        <v>17405</v>
      </c>
      <c r="M8285" t="s">
        <v>12546</v>
      </c>
      <c r="N8285">
        <v>61109</v>
      </c>
      <c r="Q8285" t="s">
        <v>12415</v>
      </c>
      <c r="R8285" t="s">
        <v>12416</v>
      </c>
      <c r="S8285" t="s">
        <v>17406</v>
      </c>
      <c r="U8285" t="s">
        <v>12418</v>
      </c>
      <c r="W8285">
        <v>11</v>
      </c>
      <c r="X8285">
        <v>1</v>
      </c>
      <c r="Y8285" t="s">
        <v>12419</v>
      </c>
      <c r="Z8285" t="s">
        <v>12420</v>
      </c>
      <c r="AA8285" t="s">
        <v>12429</v>
      </c>
      <c r="AB8285" t="s">
        <v>12757</v>
      </c>
      <c r="AC8285">
        <v>2</v>
      </c>
      <c r="AD8285" s="123">
        <v>42905</v>
      </c>
      <c r="AE8285" t="s">
        <v>12431</v>
      </c>
      <c r="AG8285">
        <v>40008157</v>
      </c>
      <c r="AL8285" t="s">
        <v>12757</v>
      </c>
      <c r="AN8285">
        <v>1420125401</v>
      </c>
      <c r="AO8285">
        <v>16</v>
      </c>
      <c r="AP8285" t="s">
        <v>12424</v>
      </c>
      <c r="AQ8285" t="s">
        <v>11408</v>
      </c>
      <c r="AR8285">
        <v>4100</v>
      </c>
      <c r="AT8285">
        <v>0</v>
      </c>
      <c r="AV8285" t="s">
        <v>3372</v>
      </c>
      <c r="AW8285">
        <v>116100</v>
      </c>
    </row>
    <row r="8286" spans="1:49" x14ac:dyDescent="0.25">
      <c r="A8286">
        <v>4100</v>
      </c>
      <c r="B8286">
        <v>30080</v>
      </c>
      <c r="C8286">
        <v>4058</v>
      </c>
      <c r="D8286">
        <v>417</v>
      </c>
      <c r="E8286" s="124" t="s">
        <v>3371</v>
      </c>
      <c r="F8286" t="str">
        <f t="shared" si="150"/>
        <v>FEDEXFEDEX GROUND - ROSEVILLE</v>
      </c>
      <c r="G8286" s="151" t="str">
        <f t="shared" si="149"/>
        <v>FEDEX</v>
      </c>
      <c r="H8286" s="149" t="s">
        <v>3424</v>
      </c>
      <c r="I8286">
        <v>40007579</v>
      </c>
      <c r="J8286" t="s">
        <v>17407</v>
      </c>
      <c r="K8286" t="s">
        <v>17408</v>
      </c>
      <c r="L8286" t="s">
        <v>14900</v>
      </c>
      <c r="M8286" t="s">
        <v>13237</v>
      </c>
      <c r="N8286">
        <v>95747</v>
      </c>
      <c r="Q8286" t="s">
        <v>12415</v>
      </c>
      <c r="R8286" t="s">
        <v>12416</v>
      </c>
      <c r="S8286" t="s">
        <v>17409</v>
      </c>
      <c r="U8286" t="s">
        <v>12418</v>
      </c>
      <c r="V8286">
        <v>203</v>
      </c>
      <c r="W8286">
        <v>11</v>
      </c>
      <c r="X8286">
        <v>1</v>
      </c>
      <c r="Y8286" t="s">
        <v>12419</v>
      </c>
      <c r="Z8286" t="s">
        <v>12420</v>
      </c>
      <c r="AA8286" t="s">
        <v>12429</v>
      </c>
      <c r="AB8286" t="s">
        <v>12422</v>
      </c>
      <c r="AC8286">
        <v>2</v>
      </c>
      <c r="AD8286" s="123">
        <v>42129</v>
      </c>
      <c r="AE8286" t="s">
        <v>12431</v>
      </c>
      <c r="AG8286">
        <v>40007579</v>
      </c>
      <c r="AL8286" t="s">
        <v>12422</v>
      </c>
      <c r="AN8286">
        <v>506129101</v>
      </c>
      <c r="AO8286">
        <v>16</v>
      </c>
      <c r="AP8286" t="s">
        <v>12424</v>
      </c>
      <c r="AQ8286" t="s">
        <v>11408</v>
      </c>
      <c r="AR8286">
        <v>4100</v>
      </c>
      <c r="AT8286">
        <v>0</v>
      </c>
      <c r="AV8286" t="s">
        <v>3372</v>
      </c>
      <c r="AW8286">
        <v>116100</v>
      </c>
    </row>
    <row r="8287" spans="1:49" x14ac:dyDescent="0.25">
      <c r="A8287">
        <v>4100</v>
      </c>
      <c r="B8287">
        <v>30080</v>
      </c>
      <c r="C8287">
        <v>4058</v>
      </c>
      <c r="D8287">
        <v>417</v>
      </c>
      <c r="E8287" s="124" t="s">
        <v>3371</v>
      </c>
      <c r="F8287" t="str">
        <f t="shared" si="150"/>
        <v>FEDEXFEDEX GROUND - SACRAMENTO</v>
      </c>
      <c r="G8287" s="151" t="str">
        <f t="shared" si="149"/>
        <v>FEDEX</v>
      </c>
      <c r="H8287" s="149" t="s">
        <v>3425</v>
      </c>
      <c r="I8287">
        <v>40006733</v>
      </c>
      <c r="K8287" t="s">
        <v>17410</v>
      </c>
      <c r="L8287" t="s">
        <v>14984</v>
      </c>
      <c r="M8287" t="s">
        <v>13237</v>
      </c>
      <c r="N8287">
        <v>95824</v>
      </c>
      <c r="Q8287" t="s">
        <v>12415</v>
      </c>
      <c r="R8287" t="s">
        <v>12416</v>
      </c>
      <c r="S8287" t="s">
        <v>17411</v>
      </c>
      <c r="U8287" t="s">
        <v>12418</v>
      </c>
      <c r="V8287">
        <v>203</v>
      </c>
      <c r="W8287">
        <v>11</v>
      </c>
      <c r="X8287">
        <v>1</v>
      </c>
      <c r="Y8287" t="s">
        <v>12472</v>
      </c>
      <c r="Z8287" t="s">
        <v>12420</v>
      </c>
      <c r="AA8287" t="s">
        <v>12429</v>
      </c>
      <c r="AB8287" t="s">
        <v>12757</v>
      </c>
      <c r="AC8287">
        <v>2</v>
      </c>
      <c r="AD8287" s="123">
        <v>40931</v>
      </c>
      <c r="AE8287" t="s">
        <v>12431</v>
      </c>
      <c r="AG8287">
        <v>40006733</v>
      </c>
      <c r="AL8287" t="s">
        <v>12757</v>
      </c>
      <c r="AN8287">
        <v>506729401</v>
      </c>
      <c r="AO8287">
        <v>16</v>
      </c>
      <c r="AP8287" t="s">
        <v>12424</v>
      </c>
      <c r="AQ8287" t="s">
        <v>11408</v>
      </c>
      <c r="AR8287">
        <v>4100</v>
      </c>
      <c r="AT8287">
        <v>0</v>
      </c>
      <c r="AV8287" t="s">
        <v>3372</v>
      </c>
      <c r="AW8287">
        <v>116100</v>
      </c>
    </row>
    <row r="8288" spans="1:49" x14ac:dyDescent="0.25">
      <c r="A8288">
        <v>4100</v>
      </c>
      <c r="B8288">
        <v>30080</v>
      </c>
      <c r="C8288">
        <v>4058</v>
      </c>
      <c r="D8288">
        <v>417</v>
      </c>
      <c r="E8288" s="124" t="s">
        <v>3371</v>
      </c>
      <c r="F8288" t="str">
        <f t="shared" si="150"/>
        <v>FEDEXFEDEX GROUND - SCHERTZ</v>
      </c>
      <c r="G8288" s="151" t="str">
        <f t="shared" si="149"/>
        <v>FEDEX</v>
      </c>
      <c r="H8288" s="149" t="s">
        <v>3426</v>
      </c>
      <c r="I8288">
        <v>40007996</v>
      </c>
      <c r="J8288" t="s">
        <v>17412</v>
      </c>
      <c r="K8288" t="s">
        <v>17413</v>
      </c>
      <c r="L8288" t="s">
        <v>17414</v>
      </c>
      <c r="M8288" t="s">
        <v>12494</v>
      </c>
      <c r="N8288">
        <v>78154</v>
      </c>
      <c r="Q8288" t="s">
        <v>12415</v>
      </c>
      <c r="R8288" t="s">
        <v>12416</v>
      </c>
      <c r="S8288" t="s">
        <v>17415</v>
      </c>
      <c r="U8288" t="s">
        <v>12418</v>
      </c>
      <c r="V8288">
        <v>203</v>
      </c>
      <c r="W8288">
        <v>11</v>
      </c>
      <c r="X8288">
        <v>1</v>
      </c>
      <c r="Y8288" t="s">
        <v>12472</v>
      </c>
      <c r="Z8288" t="s">
        <v>12420</v>
      </c>
      <c r="AA8288" t="s">
        <v>12429</v>
      </c>
      <c r="AB8288" t="s">
        <v>12422</v>
      </c>
      <c r="AC8288">
        <v>2</v>
      </c>
      <c r="AD8288" s="123">
        <v>42755</v>
      </c>
      <c r="AE8288" t="s">
        <v>12431</v>
      </c>
      <c r="AG8288">
        <v>40007996</v>
      </c>
      <c r="AL8288" t="s">
        <v>12422</v>
      </c>
      <c r="AN8288">
        <v>4418747851</v>
      </c>
      <c r="AO8288">
        <v>16</v>
      </c>
      <c r="AP8288" t="s">
        <v>12424</v>
      </c>
      <c r="AQ8288" t="s">
        <v>11408</v>
      </c>
      <c r="AR8288">
        <v>4100</v>
      </c>
      <c r="AT8288">
        <v>0</v>
      </c>
      <c r="AV8288" t="s">
        <v>3372</v>
      </c>
      <c r="AW8288">
        <v>116100</v>
      </c>
    </row>
    <row r="8289" spans="1:49" x14ac:dyDescent="0.25">
      <c r="A8289">
        <v>4100</v>
      </c>
      <c r="B8289">
        <v>30080</v>
      </c>
      <c r="C8289">
        <v>4058</v>
      </c>
      <c r="D8289">
        <v>417</v>
      </c>
      <c r="E8289" s="124" t="s">
        <v>3371</v>
      </c>
      <c r="F8289" t="str">
        <f t="shared" si="150"/>
        <v>FEDEXFEDEX GROUND - SYRACUSE</v>
      </c>
      <c r="G8289" s="151" t="str">
        <f t="shared" si="149"/>
        <v>FEDEX</v>
      </c>
      <c r="H8289" s="149" t="s">
        <v>3429</v>
      </c>
      <c r="I8289">
        <v>40000552</v>
      </c>
      <c r="J8289" t="s">
        <v>17416</v>
      </c>
      <c r="K8289" t="s">
        <v>17417</v>
      </c>
      <c r="L8289" t="s">
        <v>17418</v>
      </c>
      <c r="M8289" t="s">
        <v>12445</v>
      </c>
      <c r="N8289">
        <v>13209</v>
      </c>
      <c r="Q8289" t="s">
        <v>12415</v>
      </c>
      <c r="R8289" t="s">
        <v>12416</v>
      </c>
      <c r="S8289" t="s">
        <v>17419</v>
      </c>
      <c r="U8289" t="s">
        <v>12418</v>
      </c>
      <c r="V8289">
        <v>203</v>
      </c>
      <c r="W8289">
        <v>11</v>
      </c>
      <c r="X8289">
        <v>1</v>
      </c>
      <c r="Y8289" t="s">
        <v>12419</v>
      </c>
      <c r="Z8289" t="s">
        <v>12420</v>
      </c>
      <c r="AA8289" t="s">
        <v>12421</v>
      </c>
      <c r="AB8289" t="s">
        <v>12422</v>
      </c>
      <c r="AC8289">
        <v>2</v>
      </c>
      <c r="AD8289" s="123">
        <v>39111</v>
      </c>
      <c r="AE8289" t="s">
        <v>12423</v>
      </c>
      <c r="AG8289">
        <v>40000552</v>
      </c>
      <c r="AL8289" t="s">
        <v>12422</v>
      </c>
      <c r="AN8289">
        <v>3306728301</v>
      </c>
      <c r="AO8289">
        <v>16</v>
      </c>
      <c r="AP8289" t="s">
        <v>12424</v>
      </c>
      <c r="AQ8289" t="s">
        <v>11408</v>
      </c>
      <c r="AR8289">
        <v>4100</v>
      </c>
      <c r="AS8289" t="s">
        <v>12491</v>
      </c>
      <c r="AT8289">
        <v>0</v>
      </c>
      <c r="AV8289" t="s">
        <v>3372</v>
      </c>
      <c r="AW8289">
        <v>116100</v>
      </c>
    </row>
    <row r="8290" spans="1:49" x14ac:dyDescent="0.25">
      <c r="A8290">
        <v>4100</v>
      </c>
      <c r="B8290">
        <v>30080</v>
      </c>
      <c r="C8290">
        <v>4058</v>
      </c>
      <c r="D8290">
        <v>417</v>
      </c>
      <c r="E8290" s="124" t="s">
        <v>3371</v>
      </c>
      <c r="F8290" t="str">
        <f t="shared" si="150"/>
        <v>FEDEXFEDEX GROUND - TRACY</v>
      </c>
      <c r="G8290" s="151" t="str">
        <f t="shared" si="149"/>
        <v>FEDEX</v>
      </c>
      <c r="H8290" s="149" t="s">
        <v>3431</v>
      </c>
      <c r="I8290">
        <v>40008081</v>
      </c>
      <c r="K8290" t="s">
        <v>17420</v>
      </c>
      <c r="L8290" t="s">
        <v>15021</v>
      </c>
      <c r="M8290" t="s">
        <v>13237</v>
      </c>
      <c r="N8290">
        <v>95377</v>
      </c>
      <c r="Q8290" t="s">
        <v>12415</v>
      </c>
      <c r="R8290" t="s">
        <v>12416</v>
      </c>
      <c r="S8290" t="s">
        <v>17421</v>
      </c>
      <c r="U8290" t="s">
        <v>12418</v>
      </c>
      <c r="V8290">
        <v>203</v>
      </c>
      <c r="W8290">
        <v>11</v>
      </c>
      <c r="X8290">
        <v>1</v>
      </c>
      <c r="Y8290" t="s">
        <v>12419</v>
      </c>
      <c r="Z8290" t="s">
        <v>12420</v>
      </c>
      <c r="AA8290" t="s">
        <v>12429</v>
      </c>
      <c r="AB8290" t="s">
        <v>12757</v>
      </c>
      <c r="AC8290">
        <v>2</v>
      </c>
      <c r="AD8290" s="123">
        <v>42818</v>
      </c>
      <c r="AE8290" t="s">
        <v>12431</v>
      </c>
      <c r="AG8290">
        <v>40008081</v>
      </c>
      <c r="AL8290" t="s">
        <v>12757</v>
      </c>
      <c r="AN8290">
        <v>507736101</v>
      </c>
      <c r="AO8290">
        <v>16</v>
      </c>
      <c r="AP8290" t="s">
        <v>12424</v>
      </c>
      <c r="AQ8290" t="s">
        <v>11408</v>
      </c>
      <c r="AR8290">
        <v>4100</v>
      </c>
      <c r="AT8290">
        <v>0</v>
      </c>
      <c r="AV8290" t="s">
        <v>3372</v>
      </c>
      <c r="AW8290">
        <v>116100</v>
      </c>
    </row>
    <row r="8291" spans="1:49" x14ac:dyDescent="0.25">
      <c r="A8291">
        <v>4100</v>
      </c>
      <c r="B8291">
        <v>30080</v>
      </c>
      <c r="C8291">
        <v>4058</v>
      </c>
      <c r="D8291">
        <v>417</v>
      </c>
      <c r="E8291" s="124" t="s">
        <v>3371</v>
      </c>
      <c r="F8291" t="str">
        <f t="shared" si="150"/>
        <v>FEDEXFEDEX GROUND - TROUTDALE</v>
      </c>
      <c r="G8291" s="151" t="str">
        <f t="shared" si="149"/>
        <v>FEDEX</v>
      </c>
      <c r="H8291" s="149" t="s">
        <v>3432</v>
      </c>
      <c r="I8291">
        <v>40006742</v>
      </c>
      <c r="K8291" t="s">
        <v>17422</v>
      </c>
      <c r="L8291" t="s">
        <v>17423</v>
      </c>
      <c r="M8291" t="s">
        <v>13062</v>
      </c>
      <c r="N8291">
        <v>97060</v>
      </c>
      <c r="Q8291" t="s">
        <v>12415</v>
      </c>
      <c r="R8291" t="s">
        <v>12416</v>
      </c>
      <c r="S8291" t="s">
        <v>17424</v>
      </c>
      <c r="U8291" t="s">
        <v>12418</v>
      </c>
      <c r="V8291">
        <v>203</v>
      </c>
      <c r="W8291">
        <v>11</v>
      </c>
      <c r="X8291">
        <v>1</v>
      </c>
      <c r="Y8291" t="s">
        <v>12472</v>
      </c>
      <c r="Z8291" t="s">
        <v>12420</v>
      </c>
      <c r="AA8291" t="s">
        <v>12429</v>
      </c>
      <c r="AB8291" t="s">
        <v>12757</v>
      </c>
      <c r="AC8291">
        <v>2</v>
      </c>
      <c r="AD8291" s="123">
        <v>40939</v>
      </c>
      <c r="AE8291" t="s">
        <v>12431</v>
      </c>
      <c r="AG8291">
        <v>40006742</v>
      </c>
      <c r="AL8291" t="s">
        <v>12757</v>
      </c>
      <c r="AN8291">
        <v>3805111811</v>
      </c>
      <c r="AO8291">
        <v>16</v>
      </c>
      <c r="AP8291" t="s">
        <v>12424</v>
      </c>
      <c r="AQ8291" t="s">
        <v>11408</v>
      </c>
      <c r="AR8291">
        <v>4100</v>
      </c>
      <c r="AT8291">
        <v>0</v>
      </c>
      <c r="AV8291" t="s">
        <v>3372</v>
      </c>
      <c r="AW8291">
        <v>116100</v>
      </c>
    </row>
    <row r="8292" spans="1:49" x14ac:dyDescent="0.25">
      <c r="A8292">
        <v>4100</v>
      </c>
      <c r="B8292">
        <v>30080</v>
      </c>
      <c r="C8292">
        <v>4058</v>
      </c>
      <c r="D8292">
        <v>417</v>
      </c>
      <c r="E8292" s="124" t="s">
        <v>3371</v>
      </c>
      <c r="F8292" t="str">
        <f t="shared" si="150"/>
        <v>FEDEXFEDEX GROUND (CHARLOTTE)</v>
      </c>
      <c r="G8292" s="151" t="str">
        <f t="shared" si="149"/>
        <v>FEDEX</v>
      </c>
      <c r="H8292" s="149" t="s">
        <v>3438</v>
      </c>
      <c r="I8292">
        <v>40006956</v>
      </c>
      <c r="J8292" t="s">
        <v>17425</v>
      </c>
      <c r="K8292" t="s">
        <v>17426</v>
      </c>
      <c r="L8292" t="s">
        <v>14026</v>
      </c>
      <c r="M8292" t="s">
        <v>13169</v>
      </c>
      <c r="N8292">
        <v>28214</v>
      </c>
      <c r="Q8292" t="s">
        <v>12415</v>
      </c>
      <c r="R8292" t="s">
        <v>12416</v>
      </c>
      <c r="S8292" t="s">
        <v>17427</v>
      </c>
      <c r="U8292" t="s">
        <v>12418</v>
      </c>
      <c r="V8292">
        <v>203</v>
      </c>
      <c r="W8292">
        <v>11</v>
      </c>
      <c r="X8292">
        <v>1</v>
      </c>
      <c r="Y8292" t="s">
        <v>12419</v>
      </c>
      <c r="Z8292" t="s">
        <v>12420</v>
      </c>
      <c r="AA8292" t="s">
        <v>12485</v>
      </c>
      <c r="AB8292" t="s">
        <v>12422</v>
      </c>
      <c r="AC8292">
        <v>2</v>
      </c>
      <c r="AD8292" s="123">
        <v>41262</v>
      </c>
      <c r="AE8292" t="s">
        <v>12528</v>
      </c>
      <c r="AG8292">
        <v>40006956</v>
      </c>
      <c r="AL8292" t="s">
        <v>12422</v>
      </c>
      <c r="AN8292">
        <v>3411901701</v>
      </c>
      <c r="AO8292">
        <v>16</v>
      </c>
      <c r="AP8292" t="s">
        <v>12424</v>
      </c>
      <c r="AQ8292" t="s">
        <v>11408</v>
      </c>
      <c r="AR8292">
        <v>4100</v>
      </c>
      <c r="AT8292">
        <v>0</v>
      </c>
      <c r="AV8292" t="s">
        <v>3372</v>
      </c>
      <c r="AW8292">
        <v>116100</v>
      </c>
    </row>
    <row r="8293" spans="1:49" x14ac:dyDescent="0.25">
      <c r="A8293">
        <v>4100</v>
      </c>
      <c r="B8293">
        <v>30080</v>
      </c>
      <c r="C8293">
        <v>4058</v>
      </c>
      <c r="D8293">
        <v>410</v>
      </c>
      <c r="E8293" s="124" t="s">
        <v>3371</v>
      </c>
      <c r="F8293" t="str">
        <f t="shared" si="150"/>
        <v>FEDEXFEDEX GROUND KCMO</v>
      </c>
      <c r="G8293" s="151" t="str">
        <f t="shared" si="149"/>
        <v>FEDEX</v>
      </c>
      <c r="H8293" s="149" t="s">
        <v>13560</v>
      </c>
      <c r="I8293">
        <v>40009036</v>
      </c>
      <c r="K8293" t="s">
        <v>17428</v>
      </c>
      <c r="L8293" t="s">
        <v>13326</v>
      </c>
      <c r="M8293" t="s">
        <v>13327</v>
      </c>
      <c r="N8293">
        <v>64161</v>
      </c>
      <c r="Q8293" t="s">
        <v>12415</v>
      </c>
      <c r="R8293" t="s">
        <v>12416</v>
      </c>
      <c r="S8293" t="s">
        <v>17344</v>
      </c>
      <c r="U8293" t="s">
        <v>12418</v>
      </c>
      <c r="W8293">
        <v>11</v>
      </c>
      <c r="X8293">
        <v>1</v>
      </c>
      <c r="Y8293" t="s">
        <v>12419</v>
      </c>
      <c r="Z8293" t="s">
        <v>12420</v>
      </c>
      <c r="AA8293" t="s">
        <v>12485</v>
      </c>
      <c r="AB8293" t="s">
        <v>12757</v>
      </c>
      <c r="AC8293">
        <v>2</v>
      </c>
      <c r="AD8293" s="123">
        <v>44245</v>
      </c>
      <c r="AE8293" t="s">
        <v>12528</v>
      </c>
      <c r="AG8293">
        <v>40009036</v>
      </c>
      <c r="AL8293" t="s">
        <v>12757</v>
      </c>
      <c r="AN8293">
        <v>2604706901</v>
      </c>
      <c r="AO8293">
        <v>16</v>
      </c>
      <c r="AP8293" t="s">
        <v>12424</v>
      </c>
      <c r="AQ8293" t="s">
        <v>11408</v>
      </c>
      <c r="AR8293">
        <v>4100</v>
      </c>
      <c r="AT8293">
        <v>0</v>
      </c>
      <c r="AV8293" t="s">
        <v>17345</v>
      </c>
      <c r="AW8293">
        <v>116100</v>
      </c>
    </row>
    <row r="8294" spans="1:49" x14ac:dyDescent="0.25">
      <c r="A8294">
        <v>4100</v>
      </c>
      <c r="B8294">
        <v>30080</v>
      </c>
      <c r="C8294">
        <v>4058</v>
      </c>
      <c r="D8294">
        <v>417</v>
      </c>
      <c r="E8294" s="124" t="s">
        <v>3371</v>
      </c>
      <c r="F8294" t="str">
        <f t="shared" si="150"/>
        <v>FEDEXFEDEX GROUND MAINT./MIDDLETOWN</v>
      </c>
      <c r="G8294" s="151" t="str">
        <f t="shared" si="149"/>
        <v>FEDEX</v>
      </c>
      <c r="H8294" s="149" t="s">
        <v>3439</v>
      </c>
      <c r="I8294">
        <v>40008632</v>
      </c>
      <c r="K8294" t="s">
        <v>17429</v>
      </c>
      <c r="L8294" t="s">
        <v>12837</v>
      </c>
      <c r="M8294" t="s">
        <v>17430</v>
      </c>
      <c r="N8294">
        <v>6457</v>
      </c>
      <c r="Q8294" t="s">
        <v>12415</v>
      </c>
      <c r="R8294" t="s">
        <v>12416</v>
      </c>
      <c r="S8294" t="s">
        <v>17431</v>
      </c>
      <c r="U8294" t="s">
        <v>12418</v>
      </c>
      <c r="V8294">
        <v>203</v>
      </c>
      <c r="W8294">
        <v>11</v>
      </c>
      <c r="X8294">
        <v>1</v>
      </c>
      <c r="Y8294" t="s">
        <v>12419</v>
      </c>
      <c r="Z8294" t="s">
        <v>12420</v>
      </c>
      <c r="AA8294" t="s">
        <v>12429</v>
      </c>
      <c r="AB8294" t="s">
        <v>12757</v>
      </c>
      <c r="AC8294">
        <v>2</v>
      </c>
      <c r="AD8294" s="123">
        <v>43600</v>
      </c>
      <c r="AE8294" t="s">
        <v>12431</v>
      </c>
      <c r="AG8294">
        <v>40008632</v>
      </c>
      <c r="AL8294" t="s">
        <v>12757</v>
      </c>
      <c r="AN8294">
        <v>700702401</v>
      </c>
      <c r="AO8294">
        <v>16</v>
      </c>
      <c r="AP8294" t="s">
        <v>12424</v>
      </c>
      <c r="AQ8294" t="s">
        <v>11408</v>
      </c>
      <c r="AR8294">
        <v>4100</v>
      </c>
      <c r="AT8294">
        <v>0</v>
      </c>
      <c r="AV8294" t="s">
        <v>17305</v>
      </c>
      <c r="AW8294">
        <v>116100</v>
      </c>
    </row>
    <row r="8295" spans="1:49" x14ac:dyDescent="0.25">
      <c r="A8295">
        <v>4100</v>
      </c>
      <c r="B8295">
        <v>30080</v>
      </c>
      <c r="C8295">
        <v>4058</v>
      </c>
      <c r="D8295">
        <v>417</v>
      </c>
      <c r="E8295" s="124" t="s">
        <v>3371</v>
      </c>
      <c r="F8295" t="str">
        <f t="shared" si="150"/>
        <v>FEDEXFEDEX GROUND NFTW 762</v>
      </c>
      <c r="G8295" s="151" t="str">
        <f t="shared" si="149"/>
        <v>FEDEX</v>
      </c>
      <c r="H8295" s="149" t="s">
        <v>3442</v>
      </c>
      <c r="I8295">
        <v>40007970</v>
      </c>
      <c r="K8295" t="s">
        <v>17432</v>
      </c>
      <c r="L8295" t="s">
        <v>12739</v>
      </c>
      <c r="M8295" t="s">
        <v>12494</v>
      </c>
      <c r="N8295">
        <v>76177</v>
      </c>
      <c r="Q8295" t="s">
        <v>12415</v>
      </c>
      <c r="R8295" t="s">
        <v>12416</v>
      </c>
      <c r="S8295" t="s">
        <v>17433</v>
      </c>
      <c r="U8295" t="s">
        <v>12418</v>
      </c>
      <c r="V8295">
        <v>203</v>
      </c>
      <c r="W8295">
        <v>11</v>
      </c>
      <c r="X8295">
        <v>1</v>
      </c>
      <c r="Y8295" t="s">
        <v>13389</v>
      </c>
      <c r="Z8295" t="s">
        <v>12420</v>
      </c>
      <c r="AA8295" t="s">
        <v>12485</v>
      </c>
      <c r="AB8295" t="s">
        <v>12757</v>
      </c>
      <c r="AC8295">
        <v>2</v>
      </c>
      <c r="AD8295" s="123">
        <v>42706</v>
      </c>
      <c r="AE8295" t="s">
        <v>12528</v>
      </c>
      <c r="AG8295">
        <v>40007970</v>
      </c>
      <c r="AL8295" t="s">
        <v>12757</v>
      </c>
      <c r="AN8295">
        <v>4412110901</v>
      </c>
      <c r="AO8295">
        <v>16</v>
      </c>
      <c r="AP8295" t="s">
        <v>12424</v>
      </c>
      <c r="AQ8295" t="s">
        <v>11408</v>
      </c>
      <c r="AR8295">
        <v>4100</v>
      </c>
      <c r="AT8295">
        <v>0</v>
      </c>
      <c r="AV8295" t="s">
        <v>3372</v>
      </c>
      <c r="AW8295">
        <v>116100</v>
      </c>
    </row>
    <row r="8296" spans="1:49" x14ac:dyDescent="0.25">
      <c r="A8296">
        <v>4100</v>
      </c>
      <c r="B8296">
        <v>30080</v>
      </c>
      <c r="C8296">
        <v>4058</v>
      </c>
      <c r="D8296">
        <v>417</v>
      </c>
      <c r="E8296" s="124" t="s">
        <v>3371</v>
      </c>
      <c r="F8296" t="str">
        <f t="shared" si="150"/>
        <v>FEDEXFEDEX GROUND PACKAGE SYS - ARLINGTO</v>
      </c>
      <c r="G8296" s="151" t="str">
        <f t="shared" si="149"/>
        <v>FEDEX</v>
      </c>
      <c r="H8296" s="149" t="s">
        <v>3443</v>
      </c>
      <c r="I8296">
        <v>40008475</v>
      </c>
      <c r="J8296" t="s">
        <v>17434</v>
      </c>
      <c r="K8296" t="s">
        <v>17435</v>
      </c>
      <c r="L8296" t="s">
        <v>14012</v>
      </c>
      <c r="M8296" t="s">
        <v>12494</v>
      </c>
      <c r="N8296">
        <v>76018</v>
      </c>
      <c r="Q8296" t="s">
        <v>12415</v>
      </c>
      <c r="R8296" t="s">
        <v>12416</v>
      </c>
      <c r="S8296" t="s">
        <v>17436</v>
      </c>
      <c r="U8296" t="s">
        <v>12418</v>
      </c>
      <c r="V8296">
        <v>203</v>
      </c>
      <c r="W8296">
        <v>11</v>
      </c>
      <c r="X8296">
        <v>1</v>
      </c>
      <c r="Y8296" t="s">
        <v>12419</v>
      </c>
      <c r="Z8296" t="s">
        <v>12420</v>
      </c>
      <c r="AA8296" t="s">
        <v>12429</v>
      </c>
      <c r="AB8296" t="s">
        <v>12757</v>
      </c>
      <c r="AC8296">
        <v>2</v>
      </c>
      <c r="AD8296" s="123">
        <v>43360</v>
      </c>
      <c r="AE8296" t="s">
        <v>12431</v>
      </c>
      <c r="AG8296">
        <v>40008475</v>
      </c>
      <c r="AL8296" t="s">
        <v>12757</v>
      </c>
      <c r="AN8296">
        <v>4443901201</v>
      </c>
      <c r="AO8296">
        <v>16</v>
      </c>
      <c r="AP8296" t="s">
        <v>12424</v>
      </c>
      <c r="AQ8296" t="s">
        <v>11408</v>
      </c>
      <c r="AR8296">
        <v>4100</v>
      </c>
      <c r="AT8296">
        <v>0</v>
      </c>
      <c r="AV8296" t="s">
        <v>17437</v>
      </c>
      <c r="AW8296">
        <v>116100</v>
      </c>
    </row>
    <row r="8297" spans="1:49" x14ac:dyDescent="0.25">
      <c r="A8297">
        <v>4100</v>
      </c>
      <c r="B8297">
        <v>30080</v>
      </c>
      <c r="C8297">
        <v>4058</v>
      </c>
      <c r="D8297">
        <v>417</v>
      </c>
      <c r="E8297" s="124" t="s">
        <v>3371</v>
      </c>
      <c r="F8297" t="str">
        <f t="shared" si="150"/>
        <v>FEDEXFEDEX GROUND PACKAGE SYSTEM-OCALA</v>
      </c>
      <c r="G8297" s="151" t="str">
        <f t="shared" si="149"/>
        <v>FEDEX</v>
      </c>
      <c r="H8297" s="149" t="s">
        <v>3444</v>
      </c>
      <c r="I8297">
        <v>40008301</v>
      </c>
      <c r="K8297" t="s">
        <v>17438</v>
      </c>
      <c r="L8297" t="s">
        <v>17439</v>
      </c>
      <c r="M8297" t="s">
        <v>12735</v>
      </c>
      <c r="N8297">
        <v>34475</v>
      </c>
      <c r="Q8297" t="s">
        <v>12415</v>
      </c>
      <c r="R8297" t="s">
        <v>12416</v>
      </c>
      <c r="S8297" t="s">
        <v>17440</v>
      </c>
      <c r="U8297" t="s">
        <v>12418</v>
      </c>
      <c r="V8297">
        <v>203</v>
      </c>
      <c r="W8297">
        <v>11</v>
      </c>
      <c r="X8297">
        <v>1</v>
      </c>
      <c r="Y8297" t="s">
        <v>12472</v>
      </c>
      <c r="Z8297" t="s">
        <v>12420</v>
      </c>
      <c r="AA8297" t="s">
        <v>12429</v>
      </c>
      <c r="AB8297" t="s">
        <v>12757</v>
      </c>
      <c r="AC8297">
        <v>2</v>
      </c>
      <c r="AD8297" s="123">
        <v>43132</v>
      </c>
      <c r="AE8297" t="s">
        <v>12431</v>
      </c>
      <c r="AG8297">
        <v>40008301</v>
      </c>
      <c r="AL8297" t="s">
        <v>12757</v>
      </c>
      <c r="AN8297">
        <v>1008311101</v>
      </c>
      <c r="AO8297">
        <v>16</v>
      </c>
      <c r="AP8297" t="s">
        <v>12424</v>
      </c>
      <c r="AQ8297" t="s">
        <v>11408</v>
      </c>
      <c r="AR8297">
        <v>4100</v>
      </c>
      <c r="AT8297">
        <v>0</v>
      </c>
      <c r="AV8297" t="s">
        <v>17305</v>
      </c>
      <c r="AW8297">
        <v>116100</v>
      </c>
    </row>
    <row r="8298" spans="1:49" x14ac:dyDescent="0.25">
      <c r="A8298">
        <v>4100</v>
      </c>
      <c r="B8298">
        <v>30080</v>
      </c>
      <c r="C8298">
        <v>4058</v>
      </c>
      <c r="D8298">
        <v>417</v>
      </c>
      <c r="E8298" s="124" t="s">
        <v>3371</v>
      </c>
      <c r="F8298" t="str">
        <f t="shared" si="150"/>
        <v>FEDEXFEDEX GROUND PKG SYS - 0466</v>
      </c>
      <c r="G8298" s="151" t="str">
        <f t="shared" si="149"/>
        <v>FEDEX</v>
      </c>
      <c r="H8298" s="149" t="s">
        <v>3447</v>
      </c>
      <c r="I8298">
        <v>40008858</v>
      </c>
      <c r="J8298" t="s">
        <v>17441</v>
      </c>
      <c r="K8298" t="s">
        <v>17442</v>
      </c>
      <c r="L8298" t="s">
        <v>17443</v>
      </c>
      <c r="M8298" t="s">
        <v>12896</v>
      </c>
      <c r="N8298">
        <v>46628</v>
      </c>
      <c r="Q8298" t="s">
        <v>12415</v>
      </c>
      <c r="R8298" t="s">
        <v>12416</v>
      </c>
      <c r="S8298" t="s">
        <v>17444</v>
      </c>
      <c r="U8298" t="s">
        <v>12418</v>
      </c>
      <c r="V8298">
        <v>203</v>
      </c>
      <c r="W8298">
        <v>11</v>
      </c>
      <c r="X8298">
        <v>1</v>
      </c>
      <c r="Y8298" t="s">
        <v>12419</v>
      </c>
      <c r="Z8298" t="s">
        <v>12420</v>
      </c>
      <c r="AA8298" t="s">
        <v>12485</v>
      </c>
      <c r="AB8298" t="s">
        <v>12757</v>
      </c>
      <c r="AC8298">
        <v>2</v>
      </c>
      <c r="AD8298" s="123">
        <v>43949</v>
      </c>
      <c r="AE8298" t="s">
        <v>12486</v>
      </c>
      <c r="AG8298">
        <v>40008858</v>
      </c>
      <c r="AL8298" t="s">
        <v>12757</v>
      </c>
      <c r="AN8298">
        <v>1514112101</v>
      </c>
      <c r="AO8298">
        <v>16</v>
      </c>
      <c r="AP8298" t="s">
        <v>12424</v>
      </c>
      <c r="AQ8298" t="s">
        <v>11408</v>
      </c>
      <c r="AR8298">
        <v>4100</v>
      </c>
      <c r="AT8298">
        <v>0</v>
      </c>
      <c r="AV8298" t="s">
        <v>17305</v>
      </c>
      <c r="AW8298">
        <v>116100</v>
      </c>
    </row>
    <row r="8299" spans="1:49" x14ac:dyDescent="0.25">
      <c r="A8299">
        <v>4100</v>
      </c>
      <c r="B8299">
        <v>30080</v>
      </c>
      <c r="C8299">
        <v>4058</v>
      </c>
      <c r="D8299">
        <v>417</v>
      </c>
      <c r="E8299" s="124" t="s">
        <v>3371</v>
      </c>
      <c r="F8299" t="str">
        <f t="shared" si="150"/>
        <v>FEDEXFEDEX GROUND PKG SYS - 871 - ALBUQU</v>
      </c>
      <c r="G8299" s="151" t="str">
        <f t="shared" si="149"/>
        <v>FEDEX</v>
      </c>
      <c r="H8299" s="149" t="s">
        <v>3448</v>
      </c>
      <c r="I8299">
        <v>40008607</v>
      </c>
      <c r="J8299" t="s">
        <v>17445</v>
      </c>
      <c r="K8299" t="s">
        <v>17446</v>
      </c>
      <c r="L8299" t="s">
        <v>17447</v>
      </c>
      <c r="M8299" t="s">
        <v>17448</v>
      </c>
      <c r="N8299">
        <v>87121</v>
      </c>
      <c r="Q8299" t="s">
        <v>12415</v>
      </c>
      <c r="R8299" t="s">
        <v>12416</v>
      </c>
      <c r="S8299" t="s">
        <v>17449</v>
      </c>
      <c r="U8299" t="s">
        <v>12418</v>
      </c>
      <c r="V8299">
        <v>203</v>
      </c>
      <c r="W8299">
        <v>11</v>
      </c>
      <c r="X8299">
        <v>1</v>
      </c>
      <c r="Y8299" t="s">
        <v>12419</v>
      </c>
      <c r="Z8299" t="s">
        <v>12420</v>
      </c>
      <c r="AA8299" t="s">
        <v>12429</v>
      </c>
      <c r="AB8299" t="s">
        <v>12757</v>
      </c>
      <c r="AC8299">
        <v>2</v>
      </c>
      <c r="AD8299" s="123">
        <v>43552</v>
      </c>
      <c r="AE8299" t="s">
        <v>12431</v>
      </c>
      <c r="AG8299">
        <v>40008607</v>
      </c>
      <c r="AL8299" t="s">
        <v>12757</v>
      </c>
      <c r="AN8299">
        <v>3200100201</v>
      </c>
      <c r="AO8299">
        <v>16</v>
      </c>
      <c r="AP8299" t="s">
        <v>12424</v>
      </c>
      <c r="AQ8299" t="s">
        <v>11408</v>
      </c>
      <c r="AR8299">
        <v>4100</v>
      </c>
      <c r="AT8299">
        <v>0</v>
      </c>
      <c r="AV8299" t="s">
        <v>17450</v>
      </c>
      <c r="AW8299">
        <v>116100</v>
      </c>
    </row>
    <row r="8300" spans="1:49" x14ac:dyDescent="0.25">
      <c r="A8300">
        <v>4100</v>
      </c>
      <c r="B8300">
        <v>30080</v>
      </c>
      <c r="C8300">
        <v>4058</v>
      </c>
      <c r="D8300">
        <v>417</v>
      </c>
      <c r="E8300" s="124" t="s">
        <v>3371</v>
      </c>
      <c r="F8300" t="str">
        <f t="shared" si="150"/>
        <v>FEDEXFEDEX GROUND PKG SYS - 963</v>
      </c>
      <c r="G8300" s="151" t="str">
        <f t="shared" si="149"/>
        <v>FEDEX</v>
      </c>
      <c r="H8300" s="149" t="s">
        <v>3449</v>
      </c>
      <c r="I8300">
        <v>40008763</v>
      </c>
      <c r="J8300" t="s">
        <v>17451</v>
      </c>
      <c r="K8300" t="s">
        <v>17452</v>
      </c>
      <c r="L8300" t="s">
        <v>17453</v>
      </c>
      <c r="M8300" t="s">
        <v>12484</v>
      </c>
      <c r="N8300">
        <v>98250</v>
      </c>
      <c r="Q8300" t="s">
        <v>12415</v>
      </c>
      <c r="R8300" t="s">
        <v>12416</v>
      </c>
      <c r="S8300" t="s">
        <v>17454</v>
      </c>
      <c r="U8300" t="s">
        <v>12418</v>
      </c>
      <c r="V8300">
        <v>203</v>
      </c>
      <c r="W8300">
        <v>11</v>
      </c>
      <c r="X8300">
        <v>1</v>
      </c>
      <c r="Y8300" t="s">
        <v>12419</v>
      </c>
      <c r="Z8300" t="s">
        <v>12420</v>
      </c>
      <c r="AA8300" t="s">
        <v>12429</v>
      </c>
      <c r="AB8300" t="s">
        <v>12757</v>
      </c>
      <c r="AC8300">
        <v>2</v>
      </c>
      <c r="AD8300" s="123">
        <v>43819</v>
      </c>
      <c r="AE8300" t="s">
        <v>12486</v>
      </c>
      <c r="AG8300">
        <v>40008763</v>
      </c>
      <c r="AL8300" t="s">
        <v>12757</v>
      </c>
      <c r="AN8300">
        <v>4805519611</v>
      </c>
      <c r="AO8300">
        <v>16</v>
      </c>
      <c r="AP8300" t="s">
        <v>12424</v>
      </c>
      <c r="AQ8300" t="s">
        <v>11408</v>
      </c>
      <c r="AR8300">
        <v>4100</v>
      </c>
      <c r="AT8300">
        <v>0</v>
      </c>
      <c r="AV8300" t="s">
        <v>17305</v>
      </c>
      <c r="AW8300">
        <v>116100</v>
      </c>
    </row>
    <row r="8301" spans="1:49" x14ac:dyDescent="0.25">
      <c r="A8301">
        <v>4100</v>
      </c>
      <c r="B8301">
        <v>30080</v>
      </c>
      <c r="C8301">
        <v>4058</v>
      </c>
      <c r="D8301">
        <v>417</v>
      </c>
      <c r="E8301" s="124" t="s">
        <v>3371</v>
      </c>
      <c r="F8301" t="str">
        <f t="shared" si="150"/>
        <v>FEDEXFEDEX GROUND PKG SYS - ARCADIA</v>
      </c>
      <c r="G8301" s="151" t="str">
        <f t="shared" si="149"/>
        <v>FEDEX</v>
      </c>
      <c r="H8301" s="149" t="s">
        <v>3450</v>
      </c>
      <c r="I8301">
        <v>40008391</v>
      </c>
      <c r="K8301" t="s">
        <v>17455</v>
      </c>
      <c r="L8301" t="s">
        <v>17456</v>
      </c>
      <c r="M8301" t="s">
        <v>13237</v>
      </c>
      <c r="N8301">
        <v>91006</v>
      </c>
      <c r="Q8301" t="s">
        <v>12415</v>
      </c>
      <c r="R8301" t="s">
        <v>12416</v>
      </c>
      <c r="S8301" t="s">
        <v>17457</v>
      </c>
      <c r="U8301" t="s">
        <v>12418</v>
      </c>
      <c r="V8301">
        <v>203</v>
      </c>
      <c r="W8301">
        <v>11</v>
      </c>
      <c r="X8301">
        <v>1</v>
      </c>
      <c r="Y8301" t="s">
        <v>12419</v>
      </c>
      <c r="Z8301" t="s">
        <v>12420</v>
      </c>
      <c r="AA8301" t="s">
        <v>12429</v>
      </c>
      <c r="AB8301" t="s">
        <v>12757</v>
      </c>
      <c r="AC8301">
        <v>2</v>
      </c>
      <c r="AD8301" s="123">
        <v>43245</v>
      </c>
      <c r="AE8301" t="s">
        <v>12431</v>
      </c>
      <c r="AG8301">
        <v>40008391</v>
      </c>
      <c r="AL8301" t="s">
        <v>12757</v>
      </c>
      <c r="AN8301">
        <v>503701201</v>
      </c>
      <c r="AO8301">
        <v>16</v>
      </c>
      <c r="AP8301" t="s">
        <v>12424</v>
      </c>
      <c r="AQ8301" t="s">
        <v>11408</v>
      </c>
      <c r="AR8301">
        <v>4100</v>
      </c>
      <c r="AT8301">
        <v>0</v>
      </c>
      <c r="AV8301" t="s">
        <v>17305</v>
      </c>
      <c r="AW8301">
        <v>116100</v>
      </c>
    </row>
    <row r="8302" spans="1:49" x14ac:dyDescent="0.25">
      <c r="A8302">
        <v>4100</v>
      </c>
      <c r="B8302">
        <v>30080</v>
      </c>
      <c r="C8302">
        <v>4058</v>
      </c>
      <c r="D8302">
        <v>417</v>
      </c>
      <c r="E8302" s="124" t="s">
        <v>3371</v>
      </c>
      <c r="F8302" t="str">
        <f t="shared" si="150"/>
        <v>FEDEXFEDEX GROUND PKG SYS - CITY OF INDU</v>
      </c>
      <c r="G8302" s="151" t="str">
        <f t="shared" si="149"/>
        <v>FEDEX</v>
      </c>
      <c r="H8302" s="149" t="s">
        <v>3451</v>
      </c>
      <c r="I8302">
        <v>40008458</v>
      </c>
      <c r="J8302" t="s">
        <v>17458</v>
      </c>
      <c r="K8302" t="s">
        <v>17459</v>
      </c>
      <c r="L8302" t="s">
        <v>17460</v>
      </c>
      <c r="M8302" t="s">
        <v>13237</v>
      </c>
      <c r="N8302">
        <v>91789</v>
      </c>
      <c r="Q8302" t="s">
        <v>12415</v>
      </c>
      <c r="R8302" t="s">
        <v>12416</v>
      </c>
      <c r="S8302" t="s">
        <v>17461</v>
      </c>
      <c r="U8302" t="s">
        <v>12418</v>
      </c>
      <c r="V8302">
        <v>203</v>
      </c>
      <c r="W8302">
        <v>11</v>
      </c>
      <c r="X8302">
        <v>1</v>
      </c>
      <c r="Y8302" t="s">
        <v>12419</v>
      </c>
      <c r="Z8302" t="s">
        <v>12420</v>
      </c>
      <c r="AA8302" t="s">
        <v>12429</v>
      </c>
      <c r="AB8302" t="s">
        <v>12757</v>
      </c>
      <c r="AC8302">
        <v>2</v>
      </c>
      <c r="AD8302" s="123">
        <v>43332</v>
      </c>
      <c r="AE8302" t="s">
        <v>12431</v>
      </c>
      <c r="AG8302">
        <v>40008458</v>
      </c>
      <c r="AL8302" t="s">
        <v>12757</v>
      </c>
      <c r="AN8302">
        <v>503799351</v>
      </c>
      <c r="AO8302">
        <v>16</v>
      </c>
      <c r="AP8302" t="s">
        <v>12424</v>
      </c>
      <c r="AQ8302" t="s">
        <v>11408</v>
      </c>
      <c r="AR8302">
        <v>4100</v>
      </c>
      <c r="AT8302">
        <v>0</v>
      </c>
      <c r="AV8302" t="s">
        <v>17305</v>
      </c>
      <c r="AW8302">
        <v>116100</v>
      </c>
    </row>
    <row r="8303" spans="1:49" x14ac:dyDescent="0.25">
      <c r="A8303">
        <v>4100</v>
      </c>
      <c r="B8303">
        <v>30080</v>
      </c>
      <c r="C8303">
        <v>4058</v>
      </c>
      <c r="D8303">
        <v>417</v>
      </c>
      <c r="E8303" s="124" t="s">
        <v>3371</v>
      </c>
      <c r="F8303" t="str">
        <f t="shared" si="150"/>
        <v>FEDEXFEDEX GROUND PKG SYS - CONCORD</v>
      </c>
      <c r="G8303" s="151" t="str">
        <f t="shared" ref="G8303:G8366" si="151">RIGHT(E8303,LEN(E8303)-3)</f>
        <v>FEDEX</v>
      </c>
      <c r="H8303" s="149" t="s">
        <v>3452</v>
      </c>
      <c r="I8303">
        <v>40008247</v>
      </c>
      <c r="K8303" t="s">
        <v>17462</v>
      </c>
      <c r="L8303" t="s">
        <v>15008</v>
      </c>
      <c r="M8303" t="s">
        <v>13169</v>
      </c>
      <c r="N8303">
        <v>28027</v>
      </c>
      <c r="Q8303" t="s">
        <v>12415</v>
      </c>
      <c r="R8303" t="s">
        <v>12416</v>
      </c>
      <c r="S8303" t="s">
        <v>17463</v>
      </c>
      <c r="U8303" t="s">
        <v>12418</v>
      </c>
      <c r="V8303">
        <v>203</v>
      </c>
      <c r="W8303">
        <v>11</v>
      </c>
      <c r="X8303">
        <v>1</v>
      </c>
      <c r="Y8303" t="s">
        <v>12419</v>
      </c>
      <c r="Z8303" t="s">
        <v>12420</v>
      </c>
      <c r="AA8303" t="s">
        <v>12429</v>
      </c>
      <c r="AB8303" t="s">
        <v>12757</v>
      </c>
      <c r="AC8303">
        <v>2</v>
      </c>
      <c r="AD8303" s="123">
        <v>43048</v>
      </c>
      <c r="AE8303" t="s">
        <v>12431</v>
      </c>
      <c r="AG8303">
        <v>40008247</v>
      </c>
      <c r="AL8303" t="s">
        <v>12757</v>
      </c>
      <c r="AN8303">
        <v>3402502101</v>
      </c>
      <c r="AO8303">
        <v>16</v>
      </c>
      <c r="AP8303" t="s">
        <v>12424</v>
      </c>
      <c r="AQ8303" t="s">
        <v>11408</v>
      </c>
      <c r="AR8303">
        <v>4100</v>
      </c>
      <c r="AT8303">
        <v>0</v>
      </c>
      <c r="AV8303" t="s">
        <v>17305</v>
      </c>
      <c r="AW8303">
        <v>116100</v>
      </c>
    </row>
    <row r="8304" spans="1:49" x14ac:dyDescent="0.25">
      <c r="A8304">
        <v>4100</v>
      </c>
      <c r="B8304">
        <v>30080</v>
      </c>
      <c r="C8304">
        <v>4058</v>
      </c>
      <c r="D8304">
        <v>417</v>
      </c>
      <c r="E8304" s="124" t="s">
        <v>3371</v>
      </c>
      <c r="F8304" t="str">
        <f t="shared" si="150"/>
        <v>FEDEXFEDEX GROUND PKG SYS - CYPRESS</v>
      </c>
      <c r="G8304" s="151" t="str">
        <f t="shared" si="151"/>
        <v>FEDEX</v>
      </c>
      <c r="H8304" s="149" t="s">
        <v>3454</v>
      </c>
      <c r="I8304">
        <v>40008229</v>
      </c>
      <c r="K8304" t="s">
        <v>17464</v>
      </c>
      <c r="L8304" t="s">
        <v>17465</v>
      </c>
      <c r="M8304" t="s">
        <v>12494</v>
      </c>
      <c r="N8304">
        <v>77433</v>
      </c>
      <c r="Q8304" t="s">
        <v>12415</v>
      </c>
      <c r="R8304" t="s">
        <v>12416</v>
      </c>
      <c r="S8304" t="s">
        <v>17466</v>
      </c>
      <c r="U8304" t="s">
        <v>12418</v>
      </c>
      <c r="V8304">
        <v>203</v>
      </c>
      <c r="W8304">
        <v>11</v>
      </c>
      <c r="X8304">
        <v>1</v>
      </c>
      <c r="Y8304" t="s">
        <v>12472</v>
      </c>
      <c r="Z8304" t="s">
        <v>12420</v>
      </c>
      <c r="AA8304" t="s">
        <v>12429</v>
      </c>
      <c r="AB8304" t="s">
        <v>12757</v>
      </c>
      <c r="AC8304">
        <v>2</v>
      </c>
      <c r="AD8304" s="123">
        <v>43018</v>
      </c>
      <c r="AE8304" t="s">
        <v>12431</v>
      </c>
      <c r="AG8304">
        <v>40008229</v>
      </c>
      <c r="AL8304" t="s">
        <v>12757</v>
      </c>
      <c r="AN8304">
        <v>4420100561</v>
      </c>
      <c r="AO8304">
        <v>16</v>
      </c>
      <c r="AP8304" t="s">
        <v>12424</v>
      </c>
      <c r="AQ8304" t="s">
        <v>11408</v>
      </c>
      <c r="AR8304">
        <v>4100</v>
      </c>
      <c r="AT8304">
        <v>0</v>
      </c>
      <c r="AV8304" t="s">
        <v>3372</v>
      </c>
      <c r="AW8304">
        <v>116100</v>
      </c>
    </row>
    <row r="8305" spans="1:49" x14ac:dyDescent="0.25">
      <c r="A8305">
        <v>4100</v>
      </c>
      <c r="B8305">
        <v>30080</v>
      </c>
      <c r="C8305">
        <v>4058</v>
      </c>
      <c r="D8305">
        <v>417</v>
      </c>
      <c r="E8305" s="124" t="s">
        <v>3371</v>
      </c>
      <c r="F8305" t="str">
        <f t="shared" si="150"/>
        <v>FEDEXFEDEX GROUND PKG SYS - FAIRFIELD</v>
      </c>
      <c r="G8305" s="151" t="str">
        <f t="shared" si="151"/>
        <v>FEDEX</v>
      </c>
      <c r="H8305" s="149" t="s">
        <v>3456</v>
      </c>
      <c r="I8305">
        <v>40008859</v>
      </c>
      <c r="K8305" t="s">
        <v>17467</v>
      </c>
      <c r="L8305" t="s">
        <v>12531</v>
      </c>
      <c r="M8305" t="s">
        <v>13237</v>
      </c>
      <c r="N8305">
        <v>94534</v>
      </c>
      <c r="Q8305" t="s">
        <v>12415</v>
      </c>
      <c r="R8305" t="s">
        <v>12416</v>
      </c>
      <c r="S8305" t="s">
        <v>17468</v>
      </c>
      <c r="U8305" t="s">
        <v>12418</v>
      </c>
      <c r="V8305">
        <v>203</v>
      </c>
      <c r="W8305">
        <v>11</v>
      </c>
      <c r="X8305">
        <v>1</v>
      </c>
      <c r="Y8305" t="s">
        <v>12419</v>
      </c>
      <c r="Z8305" t="s">
        <v>12420</v>
      </c>
      <c r="AA8305" t="s">
        <v>12485</v>
      </c>
      <c r="AB8305" t="s">
        <v>12757</v>
      </c>
      <c r="AC8305">
        <v>2</v>
      </c>
      <c r="AD8305" s="123">
        <v>43950</v>
      </c>
      <c r="AE8305" t="s">
        <v>12486</v>
      </c>
      <c r="AG8305">
        <v>40008859</v>
      </c>
      <c r="AL8305" t="s">
        <v>12757</v>
      </c>
      <c r="AN8305">
        <v>509511701</v>
      </c>
      <c r="AO8305">
        <v>16</v>
      </c>
      <c r="AP8305" t="s">
        <v>12424</v>
      </c>
      <c r="AQ8305" t="s">
        <v>11408</v>
      </c>
      <c r="AR8305">
        <v>4100</v>
      </c>
      <c r="AT8305">
        <v>0</v>
      </c>
      <c r="AV8305" t="s">
        <v>17305</v>
      </c>
      <c r="AW8305">
        <v>116100</v>
      </c>
    </row>
    <row r="8306" spans="1:49" x14ac:dyDescent="0.25">
      <c r="A8306">
        <v>4100</v>
      </c>
      <c r="B8306">
        <v>30080</v>
      </c>
      <c r="C8306">
        <v>4058</v>
      </c>
      <c r="D8306">
        <v>417</v>
      </c>
      <c r="E8306" s="124" t="s">
        <v>3371</v>
      </c>
      <c r="F8306" t="str">
        <f t="shared" si="150"/>
        <v>FEDEXFEDEX GROUND PKG SYS - FRESNO</v>
      </c>
      <c r="G8306" s="151" t="str">
        <f t="shared" si="151"/>
        <v>FEDEX</v>
      </c>
      <c r="H8306" s="149" t="s">
        <v>3457</v>
      </c>
      <c r="I8306">
        <v>40008657</v>
      </c>
      <c r="J8306" t="s">
        <v>17469</v>
      </c>
      <c r="K8306" t="s">
        <v>17470</v>
      </c>
      <c r="L8306" t="s">
        <v>14696</v>
      </c>
      <c r="M8306" t="s">
        <v>13237</v>
      </c>
      <c r="N8306">
        <v>93725</v>
      </c>
      <c r="Q8306" t="s">
        <v>12415</v>
      </c>
      <c r="R8306" t="s">
        <v>12416</v>
      </c>
      <c r="S8306" t="s">
        <v>17471</v>
      </c>
      <c r="U8306" t="s">
        <v>12418</v>
      </c>
      <c r="V8306">
        <v>203</v>
      </c>
      <c r="W8306">
        <v>11</v>
      </c>
      <c r="X8306">
        <v>1</v>
      </c>
      <c r="Y8306" t="s">
        <v>12419</v>
      </c>
      <c r="Z8306" t="s">
        <v>12420</v>
      </c>
      <c r="AA8306" t="s">
        <v>12429</v>
      </c>
      <c r="AB8306" t="s">
        <v>12757</v>
      </c>
      <c r="AC8306">
        <v>2</v>
      </c>
      <c r="AD8306" s="123">
        <v>43662</v>
      </c>
      <c r="AE8306" t="s">
        <v>12431</v>
      </c>
      <c r="AG8306">
        <v>40008657</v>
      </c>
      <c r="AL8306" t="s">
        <v>12757</v>
      </c>
      <c r="AN8306">
        <v>501913001</v>
      </c>
      <c r="AO8306">
        <v>16</v>
      </c>
      <c r="AP8306" t="s">
        <v>12424</v>
      </c>
      <c r="AQ8306" t="s">
        <v>11408</v>
      </c>
      <c r="AR8306">
        <v>4100</v>
      </c>
      <c r="AT8306">
        <v>0</v>
      </c>
      <c r="AV8306" t="s">
        <v>17305</v>
      </c>
      <c r="AW8306">
        <v>116100</v>
      </c>
    </row>
    <row r="8307" spans="1:49" x14ac:dyDescent="0.25">
      <c r="A8307">
        <v>4100</v>
      </c>
      <c r="B8307">
        <v>30080</v>
      </c>
      <c r="C8307">
        <v>4058</v>
      </c>
      <c r="D8307">
        <v>417</v>
      </c>
      <c r="E8307" s="124" t="s">
        <v>3371</v>
      </c>
      <c r="F8307" t="str">
        <f t="shared" si="150"/>
        <v>FEDEXFEDEX GROUND PKG SYS - GRAYSLAKE</v>
      </c>
      <c r="G8307" s="151" t="str">
        <f t="shared" si="151"/>
        <v>FEDEX</v>
      </c>
      <c r="H8307" s="149" t="s">
        <v>3458</v>
      </c>
      <c r="I8307">
        <v>40006592</v>
      </c>
      <c r="K8307" t="s">
        <v>17342</v>
      </c>
      <c r="L8307" t="s">
        <v>17343</v>
      </c>
      <c r="M8307" t="s">
        <v>12560</v>
      </c>
      <c r="N8307">
        <v>15108</v>
      </c>
      <c r="Q8307" t="s">
        <v>12415</v>
      </c>
      <c r="R8307" t="s">
        <v>12416</v>
      </c>
      <c r="S8307" t="s">
        <v>17472</v>
      </c>
      <c r="U8307" t="s">
        <v>12418</v>
      </c>
      <c r="V8307">
        <v>203</v>
      </c>
      <c r="W8307">
        <v>11</v>
      </c>
      <c r="X8307">
        <v>1</v>
      </c>
      <c r="Y8307" t="s">
        <v>13389</v>
      </c>
      <c r="Z8307" t="s">
        <v>12420</v>
      </c>
      <c r="AA8307" t="s">
        <v>12429</v>
      </c>
      <c r="AB8307" t="s">
        <v>12422</v>
      </c>
      <c r="AC8307">
        <v>2</v>
      </c>
      <c r="AD8307" s="123">
        <v>40717</v>
      </c>
      <c r="AE8307" t="s">
        <v>12431</v>
      </c>
      <c r="AG8307">
        <v>40006592</v>
      </c>
      <c r="AL8307" t="s">
        <v>12757</v>
      </c>
      <c r="AN8307">
        <v>3900308101</v>
      </c>
      <c r="AO8307">
        <v>16</v>
      </c>
      <c r="AP8307" t="s">
        <v>12424</v>
      </c>
      <c r="AQ8307" t="s">
        <v>11408</v>
      </c>
      <c r="AR8307">
        <v>4100</v>
      </c>
      <c r="AS8307" t="s">
        <v>12491</v>
      </c>
      <c r="AT8307">
        <v>0</v>
      </c>
      <c r="AV8307" t="s">
        <v>3372</v>
      </c>
      <c r="AW8307">
        <v>116100</v>
      </c>
    </row>
    <row r="8308" spans="1:49" x14ac:dyDescent="0.25">
      <c r="A8308">
        <v>4100</v>
      </c>
      <c r="B8308">
        <v>30080</v>
      </c>
      <c r="C8308">
        <v>4058</v>
      </c>
      <c r="D8308">
        <v>417</v>
      </c>
      <c r="E8308" s="124" t="s">
        <v>3371</v>
      </c>
      <c r="F8308" t="str">
        <f t="shared" si="150"/>
        <v>FEDEXFEDEX GROUND PKG SYS - GROVE CITY</v>
      </c>
      <c r="G8308" s="151" t="str">
        <f t="shared" si="151"/>
        <v>FEDEX</v>
      </c>
      <c r="H8308" s="149" t="s">
        <v>3459</v>
      </c>
      <c r="I8308">
        <v>40006631</v>
      </c>
      <c r="K8308" t="s">
        <v>17342</v>
      </c>
      <c r="L8308" t="s">
        <v>17343</v>
      </c>
      <c r="M8308" t="s">
        <v>12560</v>
      </c>
      <c r="N8308">
        <v>15108</v>
      </c>
      <c r="Q8308" t="s">
        <v>12415</v>
      </c>
      <c r="R8308" t="s">
        <v>12416</v>
      </c>
      <c r="S8308" t="s">
        <v>17472</v>
      </c>
      <c r="U8308" t="s">
        <v>12418</v>
      </c>
      <c r="V8308">
        <v>203</v>
      </c>
      <c r="W8308">
        <v>11</v>
      </c>
      <c r="X8308">
        <v>1</v>
      </c>
      <c r="Y8308" t="s">
        <v>12419</v>
      </c>
      <c r="Z8308" t="s">
        <v>12420</v>
      </c>
      <c r="AA8308" t="s">
        <v>12429</v>
      </c>
      <c r="AB8308" t="s">
        <v>12757</v>
      </c>
      <c r="AC8308">
        <v>2</v>
      </c>
      <c r="AD8308" s="123">
        <v>40770</v>
      </c>
      <c r="AE8308" t="s">
        <v>12431</v>
      </c>
      <c r="AG8308">
        <v>40006631</v>
      </c>
      <c r="AL8308" t="s">
        <v>12757</v>
      </c>
      <c r="AN8308">
        <v>3900308101</v>
      </c>
      <c r="AO8308">
        <v>16</v>
      </c>
      <c r="AP8308" t="s">
        <v>12424</v>
      </c>
      <c r="AQ8308" t="s">
        <v>11408</v>
      </c>
      <c r="AR8308">
        <v>4100</v>
      </c>
      <c r="AT8308">
        <v>0</v>
      </c>
      <c r="AV8308" t="s">
        <v>3372</v>
      </c>
      <c r="AW8308">
        <v>116100</v>
      </c>
    </row>
    <row r="8309" spans="1:49" x14ac:dyDescent="0.25">
      <c r="A8309">
        <v>4100</v>
      </c>
      <c r="B8309">
        <v>30080</v>
      </c>
      <c r="C8309">
        <v>4058</v>
      </c>
      <c r="D8309">
        <v>417</v>
      </c>
      <c r="E8309" s="124" t="s">
        <v>3371</v>
      </c>
      <c r="F8309" t="str">
        <f t="shared" si="150"/>
        <v>FEDEXFEDEX GROUND PKG SYS - HAMILTON</v>
      </c>
      <c r="G8309" s="151" t="str">
        <f t="shared" si="151"/>
        <v>FEDEX</v>
      </c>
      <c r="H8309" s="149" t="s">
        <v>3460</v>
      </c>
      <c r="I8309">
        <v>40008423</v>
      </c>
      <c r="J8309" t="s">
        <v>17473</v>
      </c>
      <c r="K8309" t="s">
        <v>17474</v>
      </c>
      <c r="L8309" t="s">
        <v>12824</v>
      </c>
      <c r="M8309" t="s">
        <v>12413</v>
      </c>
      <c r="N8309">
        <v>8691</v>
      </c>
      <c r="Q8309" t="s">
        <v>12415</v>
      </c>
      <c r="R8309" t="s">
        <v>12416</v>
      </c>
      <c r="S8309" t="s">
        <v>17475</v>
      </c>
      <c r="U8309" t="s">
        <v>12418</v>
      </c>
      <c r="V8309">
        <v>203</v>
      </c>
      <c r="W8309">
        <v>11</v>
      </c>
      <c r="X8309">
        <v>1</v>
      </c>
      <c r="Y8309" t="s">
        <v>12419</v>
      </c>
      <c r="Z8309" t="s">
        <v>12420</v>
      </c>
      <c r="AA8309" t="s">
        <v>12429</v>
      </c>
      <c r="AB8309" t="s">
        <v>12422</v>
      </c>
      <c r="AC8309">
        <v>2</v>
      </c>
      <c r="AD8309" s="123">
        <v>43298</v>
      </c>
      <c r="AE8309" t="s">
        <v>12431</v>
      </c>
      <c r="AG8309">
        <v>40008423</v>
      </c>
      <c r="AL8309" t="s">
        <v>12422</v>
      </c>
      <c r="AN8309">
        <v>3102125201</v>
      </c>
      <c r="AO8309">
        <v>16</v>
      </c>
      <c r="AP8309" t="s">
        <v>12424</v>
      </c>
      <c r="AQ8309" t="s">
        <v>11408</v>
      </c>
      <c r="AR8309">
        <v>4100</v>
      </c>
      <c r="AT8309">
        <v>0</v>
      </c>
      <c r="AV8309" t="s">
        <v>17305</v>
      </c>
      <c r="AW8309">
        <v>116100</v>
      </c>
    </row>
    <row r="8310" spans="1:49" x14ac:dyDescent="0.25">
      <c r="A8310">
        <v>4100</v>
      </c>
      <c r="B8310">
        <v>30080</v>
      </c>
      <c r="C8310">
        <v>4058</v>
      </c>
      <c r="D8310">
        <v>417</v>
      </c>
      <c r="E8310" s="124" t="s">
        <v>3371</v>
      </c>
      <c r="F8310" t="str">
        <f t="shared" si="150"/>
        <v>FEDEXFEDEX GROUND PKG SYS - HAYWARD</v>
      </c>
      <c r="G8310" s="151" t="str">
        <f t="shared" si="151"/>
        <v>FEDEX</v>
      </c>
      <c r="H8310" s="149" t="s">
        <v>3461</v>
      </c>
      <c r="I8310">
        <v>40008498</v>
      </c>
      <c r="J8310" t="s">
        <v>17476</v>
      </c>
      <c r="K8310" t="s">
        <v>17477</v>
      </c>
      <c r="L8310" t="s">
        <v>14595</v>
      </c>
      <c r="M8310" t="s">
        <v>13237</v>
      </c>
      <c r="N8310">
        <v>94545</v>
      </c>
      <c r="Q8310" t="s">
        <v>12415</v>
      </c>
      <c r="R8310" t="s">
        <v>12416</v>
      </c>
      <c r="S8310" t="s">
        <v>17478</v>
      </c>
      <c r="U8310" t="s">
        <v>12418</v>
      </c>
      <c r="V8310">
        <v>203</v>
      </c>
      <c r="W8310">
        <v>11</v>
      </c>
      <c r="X8310">
        <v>1</v>
      </c>
      <c r="Y8310" t="s">
        <v>12419</v>
      </c>
      <c r="Z8310" t="s">
        <v>12420</v>
      </c>
      <c r="AA8310" t="s">
        <v>12429</v>
      </c>
      <c r="AB8310" t="s">
        <v>12757</v>
      </c>
      <c r="AC8310">
        <v>2</v>
      </c>
      <c r="AD8310" s="123">
        <v>43385</v>
      </c>
      <c r="AE8310" t="s">
        <v>12431</v>
      </c>
      <c r="AG8310">
        <v>40008498</v>
      </c>
      <c r="AL8310" t="s">
        <v>12757</v>
      </c>
      <c r="AN8310">
        <v>500114501</v>
      </c>
      <c r="AO8310">
        <v>16</v>
      </c>
      <c r="AP8310" t="s">
        <v>12424</v>
      </c>
      <c r="AQ8310" t="s">
        <v>11408</v>
      </c>
      <c r="AR8310">
        <v>4100</v>
      </c>
      <c r="AT8310">
        <v>0</v>
      </c>
      <c r="AV8310" t="s">
        <v>17479</v>
      </c>
      <c r="AW8310">
        <v>116100</v>
      </c>
    </row>
    <row r="8311" spans="1:49" x14ac:dyDescent="0.25">
      <c r="A8311">
        <v>4100</v>
      </c>
      <c r="B8311">
        <v>30080</v>
      </c>
      <c r="C8311">
        <v>4058</v>
      </c>
      <c r="D8311">
        <v>417</v>
      </c>
      <c r="E8311" s="124" t="s">
        <v>3371</v>
      </c>
      <c r="F8311" t="str">
        <f t="shared" si="150"/>
        <v>FEDEXFEDEX GROUND PKG SYS - HOT SPRINGS</v>
      </c>
      <c r="G8311" s="151" t="str">
        <f t="shared" si="151"/>
        <v>FEDEX</v>
      </c>
      <c r="H8311" s="149" t="s">
        <v>3462</v>
      </c>
      <c r="I8311">
        <v>40008259</v>
      </c>
      <c r="K8311" t="s">
        <v>17480</v>
      </c>
      <c r="L8311" t="s">
        <v>17481</v>
      </c>
      <c r="M8311" t="s">
        <v>15941</v>
      </c>
      <c r="N8311">
        <v>71913</v>
      </c>
      <c r="Q8311" t="s">
        <v>12415</v>
      </c>
      <c r="R8311" t="s">
        <v>12416</v>
      </c>
      <c r="S8311" t="s">
        <v>17482</v>
      </c>
      <c r="U8311" t="s">
        <v>12418</v>
      </c>
      <c r="V8311">
        <v>203</v>
      </c>
      <c r="W8311">
        <v>11</v>
      </c>
      <c r="X8311">
        <v>1</v>
      </c>
      <c r="Y8311" t="s">
        <v>12419</v>
      </c>
      <c r="Z8311" t="s">
        <v>12420</v>
      </c>
      <c r="AA8311" t="s">
        <v>12429</v>
      </c>
      <c r="AB8311" t="s">
        <v>12757</v>
      </c>
      <c r="AC8311">
        <v>2</v>
      </c>
      <c r="AD8311" s="123">
        <v>43075</v>
      </c>
      <c r="AE8311" t="s">
        <v>12431</v>
      </c>
      <c r="AG8311">
        <v>40008259</v>
      </c>
      <c r="AL8311" t="s">
        <v>12757</v>
      </c>
      <c r="AN8311">
        <v>405102801</v>
      </c>
      <c r="AO8311">
        <v>16</v>
      </c>
      <c r="AP8311" t="s">
        <v>12424</v>
      </c>
      <c r="AQ8311" t="s">
        <v>11408</v>
      </c>
      <c r="AR8311">
        <v>4100</v>
      </c>
      <c r="AT8311">
        <v>0</v>
      </c>
      <c r="AV8311" t="s">
        <v>17400</v>
      </c>
      <c r="AW8311">
        <v>116100</v>
      </c>
    </row>
    <row r="8312" spans="1:49" x14ac:dyDescent="0.25">
      <c r="A8312">
        <v>4100</v>
      </c>
      <c r="B8312">
        <v>30080</v>
      </c>
      <c r="C8312">
        <v>4058</v>
      </c>
      <c r="D8312">
        <v>417</v>
      </c>
      <c r="E8312" s="124" t="s">
        <v>3371</v>
      </c>
      <c r="F8312" t="str">
        <f t="shared" si="150"/>
        <v>FEDEXFEDEX GROUND PKG SYS - IRVING</v>
      </c>
      <c r="G8312" s="151" t="str">
        <f t="shared" si="151"/>
        <v>FEDEX</v>
      </c>
      <c r="H8312" s="149" t="s">
        <v>3463</v>
      </c>
      <c r="I8312">
        <v>40008396</v>
      </c>
      <c r="J8312" t="s">
        <v>17483</v>
      </c>
      <c r="K8312" t="s">
        <v>17484</v>
      </c>
      <c r="L8312" t="s">
        <v>17485</v>
      </c>
      <c r="M8312" t="s">
        <v>12494</v>
      </c>
      <c r="N8312">
        <v>75062</v>
      </c>
      <c r="Q8312" t="s">
        <v>12415</v>
      </c>
      <c r="R8312" t="s">
        <v>12416</v>
      </c>
      <c r="S8312" t="s">
        <v>17486</v>
      </c>
      <c r="U8312" t="s">
        <v>12418</v>
      </c>
      <c r="V8312">
        <v>203</v>
      </c>
      <c r="W8312">
        <v>11</v>
      </c>
      <c r="X8312">
        <v>1</v>
      </c>
      <c r="Y8312" t="s">
        <v>12419</v>
      </c>
      <c r="Z8312" t="s">
        <v>12420</v>
      </c>
      <c r="AA8312" t="s">
        <v>12429</v>
      </c>
      <c r="AB8312" t="s">
        <v>12422</v>
      </c>
      <c r="AC8312">
        <v>2</v>
      </c>
      <c r="AD8312" s="123">
        <v>43255</v>
      </c>
      <c r="AE8312" t="s">
        <v>12431</v>
      </c>
      <c r="AG8312">
        <v>40008396</v>
      </c>
      <c r="AL8312" t="s">
        <v>12422</v>
      </c>
      <c r="AN8312">
        <v>4411314901</v>
      </c>
      <c r="AO8312">
        <v>16</v>
      </c>
      <c r="AP8312" t="s">
        <v>12424</v>
      </c>
      <c r="AQ8312" t="s">
        <v>11408</v>
      </c>
      <c r="AR8312">
        <v>4100</v>
      </c>
      <c r="AT8312">
        <v>0</v>
      </c>
      <c r="AV8312" t="s">
        <v>17305</v>
      </c>
      <c r="AW8312">
        <v>116100</v>
      </c>
    </row>
    <row r="8313" spans="1:49" x14ac:dyDescent="0.25">
      <c r="A8313">
        <v>4100</v>
      </c>
      <c r="B8313">
        <v>30080</v>
      </c>
      <c r="C8313">
        <v>4058</v>
      </c>
      <c r="D8313">
        <v>417</v>
      </c>
      <c r="E8313" s="124" t="s">
        <v>3371</v>
      </c>
      <c r="F8313" t="str">
        <f t="shared" si="150"/>
        <v>FEDEXFEDEX GROUND PKG SYS - KANSAS CITY</v>
      </c>
      <c r="G8313" s="151" t="str">
        <f t="shared" si="151"/>
        <v>FEDEX</v>
      </c>
      <c r="H8313" s="149" t="s">
        <v>3464</v>
      </c>
      <c r="I8313">
        <v>40007050</v>
      </c>
      <c r="K8313" t="s">
        <v>17342</v>
      </c>
      <c r="L8313" t="s">
        <v>17343</v>
      </c>
      <c r="M8313" t="s">
        <v>12560</v>
      </c>
      <c r="N8313">
        <v>15108</v>
      </c>
      <c r="Q8313" t="s">
        <v>12415</v>
      </c>
      <c r="R8313" t="s">
        <v>12416</v>
      </c>
      <c r="S8313" t="s">
        <v>17472</v>
      </c>
      <c r="U8313" t="s">
        <v>12418</v>
      </c>
      <c r="V8313">
        <v>203</v>
      </c>
      <c r="W8313">
        <v>11</v>
      </c>
      <c r="X8313">
        <v>1</v>
      </c>
      <c r="Y8313" t="s">
        <v>12419</v>
      </c>
      <c r="Z8313" t="s">
        <v>12420</v>
      </c>
      <c r="AA8313" t="s">
        <v>14498</v>
      </c>
      <c r="AB8313" t="s">
        <v>12422</v>
      </c>
      <c r="AC8313">
        <v>2</v>
      </c>
      <c r="AD8313" s="123">
        <v>41367</v>
      </c>
      <c r="AE8313" t="s">
        <v>12431</v>
      </c>
      <c r="AG8313">
        <v>40007050</v>
      </c>
      <c r="AL8313" t="s">
        <v>12757</v>
      </c>
      <c r="AN8313">
        <v>3900308101</v>
      </c>
      <c r="AO8313">
        <v>16</v>
      </c>
      <c r="AP8313" t="s">
        <v>12424</v>
      </c>
      <c r="AQ8313" t="s">
        <v>11408</v>
      </c>
      <c r="AR8313">
        <v>4100</v>
      </c>
      <c r="AS8313" t="s">
        <v>12491</v>
      </c>
      <c r="AT8313">
        <v>0</v>
      </c>
      <c r="AV8313" t="s">
        <v>3372</v>
      </c>
      <c r="AW8313">
        <v>116100</v>
      </c>
    </row>
    <row r="8314" spans="1:49" x14ac:dyDescent="0.25">
      <c r="A8314">
        <v>4100</v>
      </c>
      <c r="B8314">
        <v>30080</v>
      </c>
      <c r="C8314">
        <v>4058</v>
      </c>
      <c r="D8314">
        <v>417</v>
      </c>
      <c r="E8314" s="124" t="s">
        <v>3371</v>
      </c>
      <c r="F8314" t="str">
        <f t="shared" si="150"/>
        <v>FEDEXFEDEX GROUND PKG SYS - KNOXVILLE</v>
      </c>
      <c r="G8314" s="151" t="str">
        <f t="shared" si="151"/>
        <v>FEDEX</v>
      </c>
      <c r="H8314" s="149" t="s">
        <v>3465</v>
      </c>
      <c r="I8314">
        <v>40008860</v>
      </c>
      <c r="J8314" t="s">
        <v>17487</v>
      </c>
      <c r="K8314" t="s">
        <v>17488</v>
      </c>
      <c r="L8314" t="s">
        <v>15585</v>
      </c>
      <c r="M8314" t="s">
        <v>12703</v>
      </c>
      <c r="N8314">
        <v>37931</v>
      </c>
      <c r="Q8314" t="s">
        <v>12415</v>
      </c>
      <c r="R8314" t="s">
        <v>12416</v>
      </c>
      <c r="S8314" t="s">
        <v>17489</v>
      </c>
      <c r="U8314" t="s">
        <v>12418</v>
      </c>
      <c r="V8314">
        <v>203</v>
      </c>
      <c r="W8314">
        <v>11</v>
      </c>
      <c r="X8314">
        <v>1</v>
      </c>
      <c r="Y8314" t="s">
        <v>12419</v>
      </c>
      <c r="Z8314" t="s">
        <v>12420</v>
      </c>
      <c r="AA8314" t="s">
        <v>12485</v>
      </c>
      <c r="AB8314" t="s">
        <v>12757</v>
      </c>
      <c r="AC8314">
        <v>2</v>
      </c>
      <c r="AD8314" s="123">
        <v>43956</v>
      </c>
      <c r="AE8314" t="s">
        <v>12486</v>
      </c>
      <c r="AG8314">
        <v>40008860</v>
      </c>
      <c r="AL8314" t="s">
        <v>12757</v>
      </c>
      <c r="AN8314">
        <v>4309304001</v>
      </c>
      <c r="AO8314">
        <v>16</v>
      </c>
      <c r="AP8314" t="s">
        <v>12424</v>
      </c>
      <c r="AQ8314" t="s">
        <v>11408</v>
      </c>
      <c r="AR8314">
        <v>4100</v>
      </c>
      <c r="AT8314">
        <v>0</v>
      </c>
      <c r="AV8314" t="s">
        <v>17305</v>
      </c>
      <c r="AW8314">
        <v>116100</v>
      </c>
    </row>
    <row r="8315" spans="1:49" x14ac:dyDescent="0.25">
      <c r="A8315">
        <v>4100</v>
      </c>
      <c r="B8315">
        <v>30080</v>
      </c>
      <c r="C8315">
        <v>4058</v>
      </c>
      <c r="D8315">
        <v>417</v>
      </c>
      <c r="E8315" s="124" t="s">
        <v>3371</v>
      </c>
      <c r="F8315" t="str">
        <f t="shared" si="150"/>
        <v>FEDEXFEDEX GROUND PKG SYS - LASV/891</v>
      </c>
      <c r="G8315" s="151" t="str">
        <f t="shared" si="151"/>
        <v>FEDEX</v>
      </c>
      <c r="H8315" s="149" t="s">
        <v>3466</v>
      </c>
      <c r="I8315">
        <v>40008435</v>
      </c>
      <c r="J8315" t="s">
        <v>17490</v>
      </c>
      <c r="K8315" t="s">
        <v>17491</v>
      </c>
      <c r="L8315" t="s">
        <v>17350</v>
      </c>
      <c r="M8315" t="s">
        <v>14582</v>
      </c>
      <c r="N8315">
        <v>89044</v>
      </c>
      <c r="Q8315" t="s">
        <v>12415</v>
      </c>
      <c r="R8315" t="s">
        <v>12416</v>
      </c>
      <c r="S8315" t="s">
        <v>17492</v>
      </c>
      <c r="U8315" t="s">
        <v>12418</v>
      </c>
      <c r="V8315">
        <v>203</v>
      </c>
      <c r="W8315">
        <v>11</v>
      </c>
      <c r="X8315">
        <v>1</v>
      </c>
      <c r="Y8315" t="s">
        <v>12419</v>
      </c>
      <c r="Z8315" t="s">
        <v>12420</v>
      </c>
      <c r="AA8315" t="s">
        <v>12429</v>
      </c>
      <c r="AB8315" t="s">
        <v>12757</v>
      </c>
      <c r="AC8315">
        <v>2</v>
      </c>
      <c r="AD8315" s="123">
        <v>43307</v>
      </c>
      <c r="AE8315" t="s">
        <v>16993</v>
      </c>
      <c r="AG8315">
        <v>40008435</v>
      </c>
      <c r="AL8315" t="s">
        <v>12757</v>
      </c>
      <c r="AN8315">
        <v>2900300701</v>
      </c>
      <c r="AO8315">
        <v>16</v>
      </c>
      <c r="AP8315" t="s">
        <v>12424</v>
      </c>
      <c r="AQ8315" t="s">
        <v>11408</v>
      </c>
      <c r="AR8315">
        <v>4100</v>
      </c>
      <c r="AT8315">
        <v>0</v>
      </c>
      <c r="AV8315" t="s">
        <v>17305</v>
      </c>
      <c r="AW8315">
        <v>116100</v>
      </c>
    </row>
    <row r="8316" spans="1:49" x14ac:dyDescent="0.25">
      <c r="A8316">
        <v>4100</v>
      </c>
      <c r="B8316">
        <v>30080</v>
      </c>
      <c r="C8316">
        <v>4058</v>
      </c>
      <c r="D8316">
        <v>417</v>
      </c>
      <c r="E8316" s="124" t="s">
        <v>3371</v>
      </c>
      <c r="F8316" t="str">
        <f t="shared" si="150"/>
        <v>FEDEXFEDEX GROUND PKG SYS - LOGAN</v>
      </c>
      <c r="G8316" s="151" t="str">
        <f t="shared" si="151"/>
        <v>FEDEX</v>
      </c>
      <c r="H8316" s="149" t="s">
        <v>3468</v>
      </c>
      <c r="I8316">
        <v>40008573</v>
      </c>
      <c r="K8316" t="s">
        <v>17493</v>
      </c>
      <c r="L8316" t="s">
        <v>17494</v>
      </c>
      <c r="M8316" t="s">
        <v>17379</v>
      </c>
      <c r="N8316">
        <v>84321</v>
      </c>
      <c r="Q8316" t="s">
        <v>12415</v>
      </c>
      <c r="R8316" t="s">
        <v>12416</v>
      </c>
      <c r="S8316" t="s">
        <v>17495</v>
      </c>
      <c r="U8316" t="s">
        <v>12418</v>
      </c>
      <c r="V8316">
        <v>203</v>
      </c>
      <c r="W8316">
        <v>11</v>
      </c>
      <c r="X8316">
        <v>1</v>
      </c>
      <c r="Y8316" t="s">
        <v>12419</v>
      </c>
      <c r="Z8316" t="s">
        <v>12420</v>
      </c>
      <c r="AA8316" t="s">
        <v>12429</v>
      </c>
      <c r="AB8316" t="s">
        <v>12757</v>
      </c>
      <c r="AC8316">
        <v>2</v>
      </c>
      <c r="AD8316" s="123">
        <v>43504</v>
      </c>
      <c r="AE8316" t="s">
        <v>12431</v>
      </c>
      <c r="AG8316">
        <v>40008573</v>
      </c>
      <c r="AL8316" t="s">
        <v>12757</v>
      </c>
      <c r="AN8316">
        <v>4500501201</v>
      </c>
      <c r="AO8316">
        <v>16</v>
      </c>
      <c r="AP8316" t="s">
        <v>12424</v>
      </c>
      <c r="AQ8316" t="s">
        <v>11408</v>
      </c>
      <c r="AR8316">
        <v>4100</v>
      </c>
      <c r="AT8316">
        <v>0</v>
      </c>
      <c r="AV8316" t="s">
        <v>17496</v>
      </c>
      <c r="AW8316">
        <v>116100</v>
      </c>
    </row>
    <row r="8317" spans="1:49" x14ac:dyDescent="0.25">
      <c r="A8317">
        <v>4100</v>
      </c>
      <c r="B8317">
        <v>30080</v>
      </c>
      <c r="C8317">
        <v>4058</v>
      </c>
      <c r="D8317">
        <v>417</v>
      </c>
      <c r="E8317" s="124" t="s">
        <v>3371</v>
      </c>
      <c r="F8317" t="str">
        <f t="shared" si="150"/>
        <v>FEDEXFEDEX GROUND PKG SYS - LONDONDERRY</v>
      </c>
      <c r="G8317" s="151" t="str">
        <f t="shared" si="151"/>
        <v>FEDEX</v>
      </c>
      <c r="H8317" s="149" t="s">
        <v>3469</v>
      </c>
      <c r="I8317">
        <v>40008527</v>
      </c>
      <c r="J8317" t="s">
        <v>17497</v>
      </c>
      <c r="K8317" t="s">
        <v>17498</v>
      </c>
      <c r="L8317" t="s">
        <v>17499</v>
      </c>
      <c r="M8317" t="s">
        <v>17500</v>
      </c>
      <c r="N8317">
        <v>3053</v>
      </c>
      <c r="Q8317" t="s">
        <v>12415</v>
      </c>
      <c r="R8317" t="s">
        <v>12416</v>
      </c>
      <c r="S8317" t="s">
        <v>17501</v>
      </c>
      <c r="U8317" t="s">
        <v>12418</v>
      </c>
      <c r="W8317">
        <v>11</v>
      </c>
      <c r="X8317">
        <v>1</v>
      </c>
      <c r="Y8317" t="s">
        <v>12419</v>
      </c>
      <c r="Z8317" t="s">
        <v>12420</v>
      </c>
      <c r="AA8317" t="s">
        <v>12429</v>
      </c>
      <c r="AB8317" t="s">
        <v>12757</v>
      </c>
      <c r="AC8317">
        <v>2</v>
      </c>
      <c r="AD8317" s="123">
        <v>43431</v>
      </c>
      <c r="AE8317" t="s">
        <v>12431</v>
      </c>
      <c r="AG8317">
        <v>40008527</v>
      </c>
      <c r="AL8317" t="s">
        <v>12757</v>
      </c>
      <c r="AN8317">
        <v>3001505301</v>
      </c>
      <c r="AO8317">
        <v>16</v>
      </c>
      <c r="AP8317" t="s">
        <v>12424</v>
      </c>
      <c r="AQ8317" t="s">
        <v>11408</v>
      </c>
      <c r="AR8317">
        <v>4100</v>
      </c>
      <c r="AT8317">
        <v>0</v>
      </c>
      <c r="AV8317" t="s">
        <v>17305</v>
      </c>
      <c r="AW8317">
        <v>116100</v>
      </c>
    </row>
    <row r="8318" spans="1:49" x14ac:dyDescent="0.25">
      <c r="A8318">
        <v>4100</v>
      </c>
      <c r="B8318">
        <v>30080</v>
      </c>
      <c r="C8318">
        <v>4058</v>
      </c>
      <c r="D8318">
        <v>417</v>
      </c>
      <c r="E8318" s="124" t="s">
        <v>3371</v>
      </c>
      <c r="F8318" t="str">
        <f t="shared" si="150"/>
        <v>FEDEXFEDEX GROUND PKG SYS - NASHVILLE</v>
      </c>
      <c r="G8318" s="151" t="str">
        <f t="shared" si="151"/>
        <v>FEDEX</v>
      </c>
      <c r="H8318" s="149" t="s">
        <v>3471</v>
      </c>
      <c r="I8318">
        <v>40005318</v>
      </c>
      <c r="K8318" t="s">
        <v>17502</v>
      </c>
      <c r="L8318" t="s">
        <v>12702</v>
      </c>
      <c r="M8318" t="s">
        <v>12703</v>
      </c>
      <c r="N8318">
        <v>37207</v>
      </c>
      <c r="Q8318" t="s">
        <v>12415</v>
      </c>
      <c r="R8318" t="s">
        <v>12416</v>
      </c>
      <c r="S8318" t="s">
        <v>17503</v>
      </c>
      <c r="U8318" t="s">
        <v>12418</v>
      </c>
      <c r="V8318">
        <v>203</v>
      </c>
      <c r="W8318">
        <v>11</v>
      </c>
      <c r="X8318">
        <v>1</v>
      </c>
      <c r="Y8318" t="s">
        <v>12472</v>
      </c>
      <c r="Z8318" t="s">
        <v>12420</v>
      </c>
      <c r="AA8318" t="s">
        <v>12429</v>
      </c>
      <c r="AB8318" t="s">
        <v>12757</v>
      </c>
      <c r="AC8318">
        <v>2</v>
      </c>
      <c r="AD8318" s="123">
        <v>39435</v>
      </c>
      <c r="AE8318" t="s">
        <v>12538</v>
      </c>
      <c r="AG8318">
        <v>40005318</v>
      </c>
      <c r="AL8318" t="s">
        <v>12757</v>
      </c>
      <c r="AN8318">
        <v>4303706201</v>
      </c>
      <c r="AO8318">
        <v>16</v>
      </c>
      <c r="AP8318" t="s">
        <v>12424</v>
      </c>
      <c r="AQ8318" t="s">
        <v>11408</v>
      </c>
      <c r="AR8318">
        <v>4100</v>
      </c>
      <c r="AT8318">
        <v>0</v>
      </c>
      <c r="AV8318" t="s">
        <v>3372</v>
      </c>
      <c r="AW8318">
        <v>116100</v>
      </c>
    </row>
    <row r="8319" spans="1:49" x14ac:dyDescent="0.25">
      <c r="A8319">
        <v>4100</v>
      </c>
      <c r="B8319">
        <v>30080</v>
      </c>
      <c r="C8319">
        <v>4058</v>
      </c>
      <c r="D8319">
        <v>417</v>
      </c>
      <c r="E8319" s="124" t="s">
        <v>3371</v>
      </c>
      <c r="F8319" t="str">
        <f t="shared" si="150"/>
        <v>FEDEXFEDEX GROUND PKG SYS - NEW HAVEN IN</v>
      </c>
      <c r="G8319" s="151" t="str">
        <f t="shared" si="151"/>
        <v>FEDEX</v>
      </c>
      <c r="H8319" s="149" t="s">
        <v>3472</v>
      </c>
      <c r="I8319">
        <v>40007733</v>
      </c>
      <c r="K8319" t="s">
        <v>17504</v>
      </c>
      <c r="L8319" t="s">
        <v>17505</v>
      </c>
      <c r="M8319" t="s">
        <v>12896</v>
      </c>
      <c r="N8319">
        <v>46774</v>
      </c>
      <c r="Q8319" t="s">
        <v>12415</v>
      </c>
      <c r="R8319" t="s">
        <v>12416</v>
      </c>
      <c r="S8319" t="s">
        <v>17506</v>
      </c>
      <c r="U8319" t="s">
        <v>12418</v>
      </c>
      <c r="V8319">
        <v>203</v>
      </c>
      <c r="W8319">
        <v>11</v>
      </c>
      <c r="X8319">
        <v>1</v>
      </c>
      <c r="Y8319" t="s">
        <v>12419</v>
      </c>
      <c r="Z8319" t="s">
        <v>12420</v>
      </c>
      <c r="AA8319" t="s">
        <v>12429</v>
      </c>
      <c r="AB8319" t="s">
        <v>12757</v>
      </c>
      <c r="AC8319">
        <v>2</v>
      </c>
      <c r="AD8319" s="123">
        <v>42339</v>
      </c>
      <c r="AE8319" t="s">
        <v>12431</v>
      </c>
      <c r="AG8319">
        <v>40007733</v>
      </c>
      <c r="AL8319" t="s">
        <v>12757</v>
      </c>
      <c r="AN8319">
        <v>1500309601</v>
      </c>
      <c r="AO8319">
        <v>16</v>
      </c>
      <c r="AP8319" t="s">
        <v>12424</v>
      </c>
      <c r="AQ8319" t="s">
        <v>11408</v>
      </c>
      <c r="AR8319">
        <v>4100</v>
      </c>
      <c r="AT8319">
        <v>0</v>
      </c>
      <c r="AV8319" t="s">
        <v>3372</v>
      </c>
      <c r="AW8319">
        <v>116100</v>
      </c>
    </row>
    <row r="8320" spans="1:49" x14ac:dyDescent="0.25">
      <c r="A8320">
        <v>4100</v>
      </c>
      <c r="B8320">
        <v>30080</v>
      </c>
      <c r="C8320">
        <v>4058</v>
      </c>
      <c r="D8320">
        <v>417</v>
      </c>
      <c r="E8320" s="124" t="s">
        <v>3371</v>
      </c>
      <c r="F8320" t="str">
        <f t="shared" si="150"/>
        <v>FEDEXFEDEX GROUND PKG SYS - OOLTEWAH</v>
      </c>
      <c r="G8320" s="151" t="str">
        <f t="shared" si="151"/>
        <v>FEDEX</v>
      </c>
      <c r="H8320" s="149" t="s">
        <v>3473</v>
      </c>
      <c r="I8320">
        <v>40008321</v>
      </c>
      <c r="J8320" t="s">
        <v>17507</v>
      </c>
      <c r="K8320" t="s">
        <v>17508</v>
      </c>
      <c r="L8320" t="s">
        <v>17509</v>
      </c>
      <c r="M8320" t="s">
        <v>12703</v>
      </c>
      <c r="N8320">
        <v>37363</v>
      </c>
      <c r="Q8320" t="s">
        <v>12415</v>
      </c>
      <c r="R8320" t="s">
        <v>12416</v>
      </c>
      <c r="S8320" t="s">
        <v>17510</v>
      </c>
      <c r="U8320" t="s">
        <v>12418</v>
      </c>
      <c r="V8320">
        <v>203</v>
      </c>
      <c r="W8320">
        <v>11</v>
      </c>
      <c r="X8320">
        <v>1</v>
      </c>
      <c r="Y8320" t="s">
        <v>12419</v>
      </c>
      <c r="Z8320" t="s">
        <v>12420</v>
      </c>
      <c r="AA8320" t="s">
        <v>12429</v>
      </c>
      <c r="AB8320" t="s">
        <v>12422</v>
      </c>
      <c r="AC8320">
        <v>2</v>
      </c>
      <c r="AD8320" s="123">
        <v>43164</v>
      </c>
      <c r="AE8320" t="s">
        <v>12431</v>
      </c>
      <c r="AG8320">
        <v>40008321</v>
      </c>
      <c r="AL8320" t="s">
        <v>12757</v>
      </c>
      <c r="AN8320">
        <v>4306515721</v>
      </c>
      <c r="AO8320">
        <v>16</v>
      </c>
      <c r="AP8320" t="s">
        <v>12424</v>
      </c>
      <c r="AQ8320" t="s">
        <v>11408</v>
      </c>
      <c r="AR8320">
        <v>4100</v>
      </c>
      <c r="AT8320">
        <v>0</v>
      </c>
      <c r="AV8320" t="s">
        <v>17305</v>
      </c>
      <c r="AW8320">
        <v>116100</v>
      </c>
    </row>
    <row r="8321" spans="1:49" x14ac:dyDescent="0.25">
      <c r="A8321">
        <v>4100</v>
      </c>
      <c r="B8321">
        <v>30080</v>
      </c>
      <c r="C8321">
        <v>4058</v>
      </c>
      <c r="D8321">
        <v>417</v>
      </c>
      <c r="E8321" s="124" t="s">
        <v>3371</v>
      </c>
      <c r="F8321" t="str">
        <f t="shared" si="150"/>
        <v>FEDEXFEDEX GROUND PKG SYS - PALMDALE</v>
      </c>
      <c r="G8321" s="151" t="str">
        <f t="shared" si="151"/>
        <v>FEDEX</v>
      </c>
      <c r="H8321" s="149" t="s">
        <v>3474</v>
      </c>
      <c r="I8321">
        <v>40008431</v>
      </c>
      <c r="J8321" t="s">
        <v>17511</v>
      </c>
      <c r="K8321" t="s">
        <v>17512</v>
      </c>
      <c r="L8321" t="s">
        <v>17513</v>
      </c>
      <c r="M8321" t="s">
        <v>13237</v>
      </c>
      <c r="N8321">
        <v>93551</v>
      </c>
      <c r="Q8321" t="s">
        <v>12415</v>
      </c>
      <c r="R8321" t="s">
        <v>12416</v>
      </c>
      <c r="S8321" t="s">
        <v>17344</v>
      </c>
      <c r="U8321" t="s">
        <v>12418</v>
      </c>
      <c r="V8321">
        <v>203</v>
      </c>
      <c r="W8321">
        <v>11</v>
      </c>
      <c r="X8321">
        <v>1</v>
      </c>
      <c r="Y8321" t="s">
        <v>12419</v>
      </c>
      <c r="Z8321" t="s">
        <v>12420</v>
      </c>
      <c r="AA8321" t="s">
        <v>12429</v>
      </c>
      <c r="AB8321" t="s">
        <v>12757</v>
      </c>
      <c r="AC8321">
        <v>2</v>
      </c>
      <c r="AD8321" s="123">
        <v>43306</v>
      </c>
      <c r="AE8321" t="s">
        <v>16993</v>
      </c>
      <c r="AG8321">
        <v>40008431</v>
      </c>
      <c r="AL8321" t="s">
        <v>12757</v>
      </c>
      <c r="AN8321">
        <v>503725101</v>
      </c>
      <c r="AO8321">
        <v>16</v>
      </c>
      <c r="AP8321" t="s">
        <v>12424</v>
      </c>
      <c r="AQ8321" t="s">
        <v>11408</v>
      </c>
      <c r="AR8321">
        <v>4100</v>
      </c>
      <c r="AT8321">
        <v>0</v>
      </c>
      <c r="AV8321" t="s">
        <v>17305</v>
      </c>
      <c r="AW8321">
        <v>116100</v>
      </c>
    </row>
    <row r="8322" spans="1:49" x14ac:dyDescent="0.25">
      <c r="A8322">
        <v>4100</v>
      </c>
      <c r="B8322">
        <v>30080</v>
      </c>
      <c r="C8322">
        <v>4058</v>
      </c>
      <c r="D8322">
        <v>417</v>
      </c>
      <c r="E8322" s="124" t="s">
        <v>3371</v>
      </c>
      <c r="F8322" t="str">
        <f t="shared" si="150"/>
        <v>FEDEXFEDEX GROUND PKG SYS - PHX/0850</v>
      </c>
      <c r="G8322" s="151" t="str">
        <f t="shared" si="151"/>
        <v>FEDEX</v>
      </c>
      <c r="H8322" s="149" t="s">
        <v>3475</v>
      </c>
      <c r="I8322">
        <v>40008454</v>
      </c>
      <c r="K8322" t="s">
        <v>17514</v>
      </c>
      <c r="L8322" t="s">
        <v>14964</v>
      </c>
      <c r="M8322" t="s">
        <v>17515</v>
      </c>
      <c r="N8322">
        <v>85043</v>
      </c>
      <c r="Q8322" t="s">
        <v>12415</v>
      </c>
      <c r="R8322" t="s">
        <v>12416</v>
      </c>
      <c r="S8322" t="s">
        <v>17516</v>
      </c>
      <c r="U8322" t="s">
        <v>12418</v>
      </c>
      <c r="V8322">
        <v>203</v>
      </c>
      <c r="W8322">
        <v>11</v>
      </c>
      <c r="X8322">
        <v>1</v>
      </c>
      <c r="Y8322" t="s">
        <v>13389</v>
      </c>
      <c r="Z8322" t="s">
        <v>12420</v>
      </c>
      <c r="AA8322" t="s">
        <v>12429</v>
      </c>
      <c r="AB8322" t="s">
        <v>12757</v>
      </c>
      <c r="AC8322">
        <v>2</v>
      </c>
      <c r="AD8322" s="123">
        <v>43327</v>
      </c>
      <c r="AE8322" t="s">
        <v>12431</v>
      </c>
      <c r="AG8322">
        <v>40008454</v>
      </c>
      <c r="AL8322" t="s">
        <v>12757</v>
      </c>
      <c r="AN8322">
        <v>301302101</v>
      </c>
      <c r="AO8322">
        <v>16</v>
      </c>
      <c r="AP8322" t="s">
        <v>12424</v>
      </c>
      <c r="AQ8322" t="s">
        <v>11408</v>
      </c>
      <c r="AR8322">
        <v>4100</v>
      </c>
      <c r="AT8322">
        <v>0</v>
      </c>
      <c r="AV8322" t="s">
        <v>17305</v>
      </c>
      <c r="AW8322">
        <v>116100</v>
      </c>
    </row>
    <row r="8323" spans="1:49" x14ac:dyDescent="0.25">
      <c r="A8323">
        <v>4100</v>
      </c>
      <c r="B8323">
        <v>30080</v>
      </c>
      <c r="C8323">
        <v>4058</v>
      </c>
      <c r="D8323">
        <v>417</v>
      </c>
      <c r="E8323" s="124" t="s">
        <v>3371</v>
      </c>
      <c r="F8323" t="str">
        <f t="shared" ref="F8323:F8386" si="152">CONCATENATE(G8323, H8323)</f>
        <v>FEDEXFEDEX GROUND PKG SYS - SAN FRANCISC</v>
      </c>
      <c r="G8323" s="151" t="str">
        <f t="shared" si="151"/>
        <v>FEDEX</v>
      </c>
      <c r="H8323" s="149" t="s">
        <v>3477</v>
      </c>
      <c r="I8323">
        <v>40008248</v>
      </c>
      <c r="K8323" t="s">
        <v>17517</v>
      </c>
      <c r="L8323" t="s">
        <v>14797</v>
      </c>
      <c r="M8323" t="s">
        <v>13237</v>
      </c>
      <c r="N8323">
        <v>94080</v>
      </c>
      <c r="Q8323" t="s">
        <v>12415</v>
      </c>
      <c r="R8323" t="s">
        <v>12416</v>
      </c>
      <c r="S8323" t="s">
        <v>17518</v>
      </c>
      <c r="U8323" t="s">
        <v>12418</v>
      </c>
      <c r="V8323">
        <v>203</v>
      </c>
      <c r="W8323">
        <v>11</v>
      </c>
      <c r="X8323">
        <v>1</v>
      </c>
      <c r="Y8323" t="s">
        <v>12419</v>
      </c>
      <c r="Z8323" t="s">
        <v>12420</v>
      </c>
      <c r="AA8323" t="s">
        <v>12429</v>
      </c>
      <c r="AB8323" t="s">
        <v>12422</v>
      </c>
      <c r="AC8323">
        <v>2</v>
      </c>
      <c r="AD8323" s="123">
        <v>43048</v>
      </c>
      <c r="AE8323" t="s">
        <v>12431</v>
      </c>
      <c r="AG8323">
        <v>40008248</v>
      </c>
      <c r="AL8323" t="s">
        <v>12422</v>
      </c>
      <c r="AN8323">
        <v>508134601</v>
      </c>
      <c r="AO8323">
        <v>16</v>
      </c>
      <c r="AP8323" t="s">
        <v>12424</v>
      </c>
      <c r="AQ8323" t="s">
        <v>11408</v>
      </c>
      <c r="AR8323">
        <v>4100</v>
      </c>
      <c r="AT8323">
        <v>0</v>
      </c>
      <c r="AV8323" t="s">
        <v>17305</v>
      </c>
      <c r="AW8323">
        <v>116100</v>
      </c>
    </row>
    <row r="8324" spans="1:49" x14ac:dyDescent="0.25">
      <c r="A8324">
        <v>4100</v>
      </c>
      <c r="B8324">
        <v>30080</v>
      </c>
      <c r="C8324">
        <v>4058</v>
      </c>
      <c r="D8324">
        <v>417</v>
      </c>
      <c r="E8324" s="124" t="s">
        <v>3371</v>
      </c>
      <c r="F8324" t="str">
        <f t="shared" si="152"/>
        <v>FEDEXFEDEX GROUND PKG SYS - VERNON</v>
      </c>
      <c r="G8324" s="151" t="str">
        <f t="shared" si="151"/>
        <v>FEDEX</v>
      </c>
      <c r="H8324" s="149" t="s">
        <v>3478</v>
      </c>
      <c r="I8324">
        <v>40008411</v>
      </c>
      <c r="K8324" t="s">
        <v>17519</v>
      </c>
      <c r="L8324" t="s">
        <v>17520</v>
      </c>
      <c r="M8324" t="s">
        <v>13237</v>
      </c>
      <c r="N8324">
        <v>90058</v>
      </c>
      <c r="Q8324" t="s">
        <v>12415</v>
      </c>
      <c r="R8324" t="s">
        <v>12416</v>
      </c>
      <c r="S8324" t="s">
        <v>17521</v>
      </c>
      <c r="U8324" t="s">
        <v>12418</v>
      </c>
      <c r="V8324">
        <v>203</v>
      </c>
      <c r="W8324">
        <v>11</v>
      </c>
      <c r="X8324">
        <v>1</v>
      </c>
      <c r="Y8324" t="s">
        <v>13389</v>
      </c>
      <c r="Z8324" t="s">
        <v>12420</v>
      </c>
      <c r="AA8324" t="s">
        <v>12429</v>
      </c>
      <c r="AB8324" t="s">
        <v>12757</v>
      </c>
      <c r="AC8324">
        <v>2</v>
      </c>
      <c r="AD8324" s="123">
        <v>43277</v>
      </c>
      <c r="AE8324" t="s">
        <v>12431</v>
      </c>
      <c r="AG8324">
        <v>40008411</v>
      </c>
      <c r="AL8324" t="s">
        <v>12757</v>
      </c>
      <c r="AN8324">
        <v>503739101</v>
      </c>
      <c r="AO8324">
        <v>16</v>
      </c>
      <c r="AP8324" t="s">
        <v>12424</v>
      </c>
      <c r="AQ8324" t="s">
        <v>11408</v>
      </c>
      <c r="AR8324">
        <v>4100</v>
      </c>
      <c r="AT8324">
        <v>0</v>
      </c>
      <c r="AV8324" t="s">
        <v>17305</v>
      </c>
      <c r="AW8324">
        <v>116100</v>
      </c>
    </row>
    <row r="8325" spans="1:49" x14ac:dyDescent="0.25">
      <c r="A8325">
        <v>4100</v>
      </c>
      <c r="B8325">
        <v>30080</v>
      </c>
      <c r="C8325">
        <v>4058</v>
      </c>
      <c r="D8325">
        <v>417</v>
      </c>
      <c r="E8325" s="124" t="s">
        <v>3371</v>
      </c>
      <c r="F8325" t="str">
        <f t="shared" si="152"/>
        <v>FEDEXFEDEX GROUND PKG SYS #0303</v>
      </c>
      <c r="G8325" s="151" t="str">
        <f t="shared" si="151"/>
        <v>FEDEX</v>
      </c>
      <c r="H8325" s="149" t="s">
        <v>3479</v>
      </c>
      <c r="I8325">
        <v>40001831</v>
      </c>
      <c r="K8325" t="s">
        <v>17522</v>
      </c>
      <c r="L8325" t="s">
        <v>17523</v>
      </c>
      <c r="M8325" t="s">
        <v>12692</v>
      </c>
      <c r="N8325" t="s">
        <v>17524</v>
      </c>
      <c r="Q8325" t="s">
        <v>12415</v>
      </c>
      <c r="R8325" t="s">
        <v>12416</v>
      </c>
      <c r="S8325" t="s">
        <v>17525</v>
      </c>
      <c r="U8325" t="s">
        <v>12418</v>
      </c>
      <c r="V8325">
        <v>203</v>
      </c>
      <c r="W8325">
        <v>11</v>
      </c>
      <c r="X8325">
        <v>1</v>
      </c>
      <c r="Y8325" t="s">
        <v>12419</v>
      </c>
      <c r="Z8325" t="s">
        <v>12420</v>
      </c>
      <c r="AA8325" t="s">
        <v>12421</v>
      </c>
      <c r="AB8325" t="s">
        <v>12422</v>
      </c>
      <c r="AC8325">
        <v>2</v>
      </c>
      <c r="AD8325" s="123">
        <v>39111</v>
      </c>
      <c r="AE8325" t="s">
        <v>12423</v>
      </c>
      <c r="AG8325">
        <v>40001831</v>
      </c>
      <c r="AL8325" t="s">
        <v>12422</v>
      </c>
      <c r="AN8325">
        <v>1108919421</v>
      </c>
      <c r="AO8325">
        <v>16</v>
      </c>
      <c r="AP8325" t="s">
        <v>12424</v>
      </c>
      <c r="AQ8325" t="s">
        <v>11408</v>
      </c>
      <c r="AR8325">
        <v>4100</v>
      </c>
      <c r="AT8325">
        <v>0</v>
      </c>
      <c r="AV8325" t="s">
        <v>3372</v>
      </c>
      <c r="AW8325">
        <v>116100</v>
      </c>
    </row>
    <row r="8326" spans="1:49" x14ac:dyDescent="0.25">
      <c r="A8326">
        <v>4100</v>
      </c>
      <c r="B8326">
        <v>30080</v>
      </c>
      <c r="C8326">
        <v>4058</v>
      </c>
      <c r="D8326">
        <v>417</v>
      </c>
      <c r="E8326" s="124" t="s">
        <v>3371</v>
      </c>
      <c r="F8326" t="str">
        <f t="shared" si="152"/>
        <v>FEDEXFEDEX GROUND PKG SYS-BRASELTON</v>
      </c>
      <c r="G8326" s="151" t="str">
        <f t="shared" si="151"/>
        <v>FEDEX</v>
      </c>
      <c r="H8326" s="149" t="s">
        <v>3481</v>
      </c>
      <c r="I8326">
        <v>40008670</v>
      </c>
      <c r="J8326" t="s">
        <v>17526</v>
      </c>
      <c r="K8326" t="s">
        <v>17527</v>
      </c>
      <c r="L8326" t="s">
        <v>17528</v>
      </c>
      <c r="M8326" t="s">
        <v>12692</v>
      </c>
      <c r="N8326">
        <v>30517</v>
      </c>
      <c r="Q8326" t="s">
        <v>12415</v>
      </c>
      <c r="R8326" t="s">
        <v>12416</v>
      </c>
      <c r="S8326" t="s">
        <v>17529</v>
      </c>
      <c r="U8326" t="s">
        <v>12418</v>
      </c>
      <c r="V8326">
        <v>203</v>
      </c>
      <c r="W8326">
        <v>11</v>
      </c>
      <c r="X8326">
        <v>1</v>
      </c>
      <c r="Y8326" t="s">
        <v>12419</v>
      </c>
      <c r="Z8326" t="s">
        <v>12420</v>
      </c>
      <c r="AA8326" t="s">
        <v>12485</v>
      </c>
      <c r="AB8326" t="s">
        <v>12757</v>
      </c>
      <c r="AC8326">
        <v>3</v>
      </c>
      <c r="AD8326" s="123">
        <v>43682</v>
      </c>
      <c r="AE8326" t="s">
        <v>12528</v>
      </c>
      <c r="AG8326">
        <v>40008670</v>
      </c>
      <c r="AL8326" t="s">
        <v>12757</v>
      </c>
      <c r="AN8326">
        <v>1101321981</v>
      </c>
      <c r="AO8326">
        <v>16</v>
      </c>
      <c r="AP8326" t="s">
        <v>12424</v>
      </c>
      <c r="AQ8326" t="s">
        <v>11408</v>
      </c>
      <c r="AR8326">
        <v>4100</v>
      </c>
      <c r="AT8326">
        <v>0</v>
      </c>
      <c r="AV8326" t="s">
        <v>17305</v>
      </c>
      <c r="AW8326">
        <v>116100</v>
      </c>
    </row>
    <row r="8327" spans="1:49" x14ac:dyDescent="0.25">
      <c r="A8327">
        <v>4100</v>
      </c>
      <c r="B8327">
        <v>30080</v>
      </c>
      <c r="C8327">
        <v>4058</v>
      </c>
      <c r="D8327">
        <v>417</v>
      </c>
      <c r="E8327" s="124" t="s">
        <v>3371</v>
      </c>
      <c r="F8327" t="str">
        <f t="shared" si="152"/>
        <v>FEDEXFEDEX GROUND PKG SYS-EDMOND</v>
      </c>
      <c r="G8327" s="151" t="str">
        <f t="shared" si="151"/>
        <v>FEDEX</v>
      </c>
      <c r="H8327" s="149" t="s">
        <v>3482</v>
      </c>
      <c r="I8327">
        <v>40008668</v>
      </c>
      <c r="J8327" t="s">
        <v>17530</v>
      </c>
      <c r="K8327" t="s">
        <v>17531</v>
      </c>
      <c r="L8327" t="s">
        <v>17532</v>
      </c>
      <c r="M8327" t="s">
        <v>17533</v>
      </c>
      <c r="N8327">
        <v>73013</v>
      </c>
      <c r="Q8327" t="s">
        <v>12415</v>
      </c>
      <c r="R8327" t="s">
        <v>12416</v>
      </c>
      <c r="S8327" t="s">
        <v>17534</v>
      </c>
      <c r="U8327" t="s">
        <v>12418</v>
      </c>
      <c r="V8327">
        <v>203</v>
      </c>
      <c r="W8327">
        <v>11</v>
      </c>
      <c r="X8327">
        <v>1</v>
      </c>
      <c r="Y8327" t="s">
        <v>12419</v>
      </c>
      <c r="Z8327" t="s">
        <v>12420</v>
      </c>
      <c r="AA8327" t="s">
        <v>12485</v>
      </c>
      <c r="AB8327" t="s">
        <v>12757</v>
      </c>
      <c r="AC8327">
        <v>2</v>
      </c>
      <c r="AD8327" s="123">
        <v>43678</v>
      </c>
      <c r="AE8327" t="s">
        <v>12528</v>
      </c>
      <c r="AG8327">
        <v>40008668</v>
      </c>
      <c r="AL8327" t="s">
        <v>12757</v>
      </c>
      <c r="AN8327">
        <v>3710902501</v>
      </c>
      <c r="AO8327">
        <v>16</v>
      </c>
      <c r="AP8327" t="s">
        <v>12424</v>
      </c>
      <c r="AQ8327" t="s">
        <v>11408</v>
      </c>
      <c r="AR8327">
        <v>4100</v>
      </c>
      <c r="AT8327">
        <v>0</v>
      </c>
      <c r="AV8327" t="s">
        <v>17305</v>
      </c>
      <c r="AW8327">
        <v>116100</v>
      </c>
    </row>
    <row r="8328" spans="1:49" x14ac:dyDescent="0.25">
      <c r="A8328">
        <v>4100</v>
      </c>
      <c r="B8328">
        <v>30080</v>
      </c>
      <c r="C8328">
        <v>4058</v>
      </c>
      <c r="D8328">
        <v>417</v>
      </c>
      <c r="E8328" s="124" t="s">
        <v>3371</v>
      </c>
      <c r="F8328" t="str">
        <f t="shared" si="152"/>
        <v>FEDEXFEDEX GROUND PKG SYS-MISSOURI CITY</v>
      </c>
      <c r="G8328" s="151" t="str">
        <f t="shared" si="151"/>
        <v>FEDEX</v>
      </c>
      <c r="H8328" s="149" t="s">
        <v>3483</v>
      </c>
      <c r="I8328">
        <v>40008669</v>
      </c>
      <c r="J8328" t="s">
        <v>17535</v>
      </c>
      <c r="K8328" t="s">
        <v>17536</v>
      </c>
      <c r="L8328" t="s">
        <v>17537</v>
      </c>
      <c r="M8328" t="s">
        <v>12494</v>
      </c>
      <c r="N8328">
        <v>77489</v>
      </c>
      <c r="Q8328" t="s">
        <v>12415</v>
      </c>
      <c r="R8328" t="s">
        <v>12416</v>
      </c>
      <c r="S8328" t="s">
        <v>17538</v>
      </c>
      <c r="U8328" t="s">
        <v>12418</v>
      </c>
      <c r="V8328">
        <v>203</v>
      </c>
      <c r="W8328">
        <v>11</v>
      </c>
      <c r="X8328">
        <v>1</v>
      </c>
      <c r="Y8328" t="s">
        <v>12419</v>
      </c>
      <c r="Z8328" t="s">
        <v>12420</v>
      </c>
      <c r="AA8328" t="s">
        <v>12485</v>
      </c>
      <c r="AB8328" t="s">
        <v>12757</v>
      </c>
      <c r="AC8328">
        <v>2</v>
      </c>
      <c r="AD8328" s="123">
        <v>43678</v>
      </c>
      <c r="AE8328" t="s">
        <v>12528</v>
      </c>
      <c r="AG8328">
        <v>40008669</v>
      </c>
      <c r="AL8328" t="s">
        <v>12757</v>
      </c>
      <c r="AN8328">
        <v>4415732101</v>
      </c>
      <c r="AO8328">
        <v>16</v>
      </c>
      <c r="AP8328" t="s">
        <v>12424</v>
      </c>
      <c r="AQ8328" t="s">
        <v>11408</v>
      </c>
      <c r="AR8328">
        <v>4100</v>
      </c>
      <c r="AT8328">
        <v>0</v>
      </c>
      <c r="AV8328" t="s">
        <v>17305</v>
      </c>
      <c r="AW8328">
        <v>116100</v>
      </c>
    </row>
    <row r="8329" spans="1:49" x14ac:dyDescent="0.25">
      <c r="A8329">
        <v>4100</v>
      </c>
      <c r="B8329">
        <v>30080</v>
      </c>
      <c r="C8329">
        <v>4058</v>
      </c>
      <c r="D8329">
        <v>417</v>
      </c>
      <c r="E8329" s="124" t="s">
        <v>3371</v>
      </c>
      <c r="F8329" t="str">
        <f t="shared" si="152"/>
        <v>FEDEXFEDEX GROUND PKG SYS-SALINA</v>
      </c>
      <c r="G8329" s="151" t="str">
        <f t="shared" si="151"/>
        <v>FEDEX</v>
      </c>
      <c r="H8329" s="149" t="s">
        <v>13561</v>
      </c>
      <c r="I8329">
        <v>40008663</v>
      </c>
      <c r="J8329" t="s">
        <v>17539</v>
      </c>
      <c r="K8329" t="s">
        <v>17540</v>
      </c>
      <c r="L8329" t="s">
        <v>16356</v>
      </c>
      <c r="M8329" t="s">
        <v>17379</v>
      </c>
      <c r="N8329">
        <v>84654</v>
      </c>
      <c r="Q8329" t="s">
        <v>12415</v>
      </c>
      <c r="R8329" t="s">
        <v>12416</v>
      </c>
      <c r="S8329" t="s">
        <v>17541</v>
      </c>
      <c r="U8329" t="s">
        <v>12418</v>
      </c>
      <c r="V8329">
        <v>203</v>
      </c>
      <c r="W8329">
        <v>11</v>
      </c>
      <c r="X8329">
        <v>1</v>
      </c>
      <c r="Y8329" t="s">
        <v>12419</v>
      </c>
      <c r="Z8329" t="s">
        <v>12420</v>
      </c>
      <c r="AA8329" t="s">
        <v>12429</v>
      </c>
      <c r="AB8329" t="s">
        <v>12757</v>
      </c>
      <c r="AC8329">
        <v>2</v>
      </c>
      <c r="AD8329" s="123">
        <v>43670</v>
      </c>
      <c r="AE8329" t="s">
        <v>12431</v>
      </c>
      <c r="AG8329">
        <v>40008663</v>
      </c>
      <c r="AL8329" t="s">
        <v>12757</v>
      </c>
      <c r="AN8329">
        <v>4504109231</v>
      </c>
      <c r="AO8329">
        <v>16</v>
      </c>
      <c r="AP8329" t="s">
        <v>12424</v>
      </c>
      <c r="AQ8329" t="s">
        <v>11408</v>
      </c>
      <c r="AR8329">
        <v>4100</v>
      </c>
      <c r="AT8329">
        <v>0</v>
      </c>
      <c r="AV8329" t="s">
        <v>17305</v>
      </c>
      <c r="AW8329">
        <v>116100</v>
      </c>
    </row>
    <row r="8330" spans="1:49" x14ac:dyDescent="0.25">
      <c r="A8330">
        <v>4100</v>
      </c>
      <c r="B8330">
        <v>30080</v>
      </c>
      <c r="C8330">
        <v>4058</v>
      </c>
      <c r="D8330">
        <v>417</v>
      </c>
      <c r="E8330" s="124" t="s">
        <v>3371</v>
      </c>
      <c r="F8330" t="str">
        <f t="shared" si="152"/>
        <v>FEDEXFEDEX GROUND PKY SYS - 805</v>
      </c>
      <c r="G8330" s="151" t="str">
        <f t="shared" si="151"/>
        <v>FEDEX</v>
      </c>
      <c r="H8330" s="149" t="s">
        <v>3484</v>
      </c>
      <c r="I8330">
        <v>40008851</v>
      </c>
      <c r="K8330" t="s">
        <v>17542</v>
      </c>
      <c r="L8330" t="s">
        <v>17543</v>
      </c>
      <c r="M8330" t="s">
        <v>12882</v>
      </c>
      <c r="N8330">
        <v>80534</v>
      </c>
      <c r="Q8330" t="s">
        <v>12415</v>
      </c>
      <c r="R8330" t="s">
        <v>12416</v>
      </c>
      <c r="S8330" t="s">
        <v>17347</v>
      </c>
      <c r="U8330" t="s">
        <v>12418</v>
      </c>
      <c r="V8330">
        <v>203</v>
      </c>
      <c r="W8330">
        <v>11</v>
      </c>
      <c r="X8330">
        <v>1</v>
      </c>
      <c r="Y8330" t="s">
        <v>12419</v>
      </c>
      <c r="Z8330" t="s">
        <v>12420</v>
      </c>
      <c r="AA8330" t="s">
        <v>12485</v>
      </c>
      <c r="AB8330" t="s">
        <v>12422</v>
      </c>
      <c r="AC8330">
        <v>2</v>
      </c>
      <c r="AD8330" s="123">
        <v>43924</v>
      </c>
      <c r="AE8330" t="s">
        <v>12486</v>
      </c>
      <c r="AG8330">
        <v>40008851</v>
      </c>
      <c r="AL8330" t="s">
        <v>12757</v>
      </c>
      <c r="AN8330">
        <v>606909201</v>
      </c>
      <c r="AO8330">
        <v>16</v>
      </c>
      <c r="AP8330" t="s">
        <v>12424</v>
      </c>
      <c r="AQ8330" t="s">
        <v>11408</v>
      </c>
      <c r="AR8330">
        <v>4100</v>
      </c>
      <c r="AT8330">
        <v>0</v>
      </c>
      <c r="AV8330" t="s">
        <v>17345</v>
      </c>
      <c r="AW8330">
        <v>116100</v>
      </c>
    </row>
    <row r="8331" spans="1:49" x14ac:dyDescent="0.25">
      <c r="A8331">
        <v>4100</v>
      </c>
      <c r="B8331">
        <v>30080</v>
      </c>
      <c r="C8331">
        <v>4058</v>
      </c>
      <c r="D8331">
        <v>417</v>
      </c>
      <c r="E8331" s="124" t="s">
        <v>3371</v>
      </c>
      <c r="F8331" t="str">
        <f t="shared" si="152"/>
        <v>FEDEXFEDEX GROUND/3842 - SALT LAKE CITY</v>
      </c>
      <c r="G8331" s="151" t="str">
        <f t="shared" si="151"/>
        <v>FEDEX</v>
      </c>
      <c r="H8331" s="149" t="s">
        <v>3490</v>
      </c>
      <c r="I8331">
        <v>40008696</v>
      </c>
      <c r="K8331" t="s">
        <v>17544</v>
      </c>
      <c r="L8331" t="s">
        <v>17545</v>
      </c>
      <c r="M8331" t="s">
        <v>17379</v>
      </c>
      <c r="N8331">
        <v>84104</v>
      </c>
      <c r="Q8331" t="s">
        <v>12415</v>
      </c>
      <c r="R8331" t="s">
        <v>12416</v>
      </c>
      <c r="S8331" t="s">
        <v>17546</v>
      </c>
      <c r="U8331" t="s">
        <v>12418</v>
      </c>
      <c r="V8331">
        <v>203</v>
      </c>
      <c r="W8331">
        <v>11</v>
      </c>
      <c r="X8331">
        <v>1</v>
      </c>
      <c r="Y8331" t="s">
        <v>12419</v>
      </c>
      <c r="Z8331" t="s">
        <v>12420</v>
      </c>
      <c r="AA8331" t="s">
        <v>12429</v>
      </c>
      <c r="AB8331" t="s">
        <v>12757</v>
      </c>
      <c r="AC8331">
        <v>2</v>
      </c>
      <c r="AD8331" s="123">
        <v>43721</v>
      </c>
      <c r="AE8331" t="s">
        <v>12431</v>
      </c>
      <c r="AG8331">
        <v>40008696</v>
      </c>
      <c r="AL8331" t="s">
        <v>12757</v>
      </c>
      <c r="AN8331">
        <v>4503502701</v>
      </c>
      <c r="AO8331">
        <v>16</v>
      </c>
      <c r="AP8331" t="s">
        <v>12424</v>
      </c>
      <c r="AQ8331" t="s">
        <v>11408</v>
      </c>
      <c r="AR8331">
        <v>4100</v>
      </c>
      <c r="AT8331">
        <v>0</v>
      </c>
      <c r="AV8331" t="s">
        <v>17305</v>
      </c>
      <c r="AW8331">
        <v>116100</v>
      </c>
    </row>
    <row r="8332" spans="1:49" x14ac:dyDescent="0.25">
      <c r="A8332">
        <v>4100</v>
      </c>
      <c r="B8332">
        <v>30080</v>
      </c>
      <c r="C8332">
        <v>4058</v>
      </c>
      <c r="D8332">
        <v>417</v>
      </c>
      <c r="E8332" s="124" t="s">
        <v>3371</v>
      </c>
      <c r="F8332" t="str">
        <f t="shared" si="152"/>
        <v>FEDEXFEDEX GROUND-BILLINGS, MT</v>
      </c>
      <c r="G8332" s="151" t="str">
        <f t="shared" si="151"/>
        <v>FEDEX</v>
      </c>
      <c r="H8332" s="149" t="s">
        <v>3491</v>
      </c>
      <c r="I8332">
        <v>40007684</v>
      </c>
      <c r="K8332" t="s">
        <v>17547</v>
      </c>
      <c r="L8332" t="s">
        <v>17548</v>
      </c>
      <c r="M8332" t="s">
        <v>17549</v>
      </c>
      <c r="N8332">
        <v>59106</v>
      </c>
      <c r="Q8332" t="s">
        <v>12415</v>
      </c>
      <c r="R8332" t="s">
        <v>12416</v>
      </c>
      <c r="S8332" t="s">
        <v>17550</v>
      </c>
      <c r="U8332" t="s">
        <v>12418</v>
      </c>
      <c r="V8332">
        <v>203</v>
      </c>
      <c r="W8332">
        <v>11</v>
      </c>
      <c r="X8332">
        <v>1</v>
      </c>
      <c r="Y8332" t="s">
        <v>12419</v>
      </c>
      <c r="Z8332" t="s">
        <v>12420</v>
      </c>
      <c r="AA8332" t="s">
        <v>12429</v>
      </c>
      <c r="AB8332" t="s">
        <v>12422</v>
      </c>
      <c r="AC8332">
        <v>2</v>
      </c>
      <c r="AD8332" s="123">
        <v>42271</v>
      </c>
      <c r="AE8332" t="s">
        <v>12431</v>
      </c>
      <c r="AG8332">
        <v>40007684</v>
      </c>
      <c r="AL8332" t="s">
        <v>12422</v>
      </c>
      <c r="AN8332">
        <v>2711100201</v>
      </c>
      <c r="AO8332">
        <v>16</v>
      </c>
      <c r="AP8332" t="s">
        <v>12424</v>
      </c>
      <c r="AQ8332" t="s">
        <v>11408</v>
      </c>
      <c r="AR8332">
        <v>4100</v>
      </c>
      <c r="AT8332">
        <v>0</v>
      </c>
      <c r="AV8332" t="s">
        <v>3372</v>
      </c>
      <c r="AW8332">
        <v>116100</v>
      </c>
    </row>
    <row r="8333" spans="1:49" x14ac:dyDescent="0.25">
      <c r="A8333">
        <v>4100</v>
      </c>
      <c r="B8333">
        <v>30080</v>
      </c>
      <c r="C8333">
        <v>4058</v>
      </c>
      <c r="D8333">
        <v>417</v>
      </c>
      <c r="E8333" s="124" t="s">
        <v>3371</v>
      </c>
      <c r="F8333" t="str">
        <f t="shared" si="152"/>
        <v>FEDEXFEDEX GROUND-SMARTPOST - DALLAS</v>
      </c>
      <c r="G8333" s="151" t="str">
        <f t="shared" si="151"/>
        <v>FEDEX</v>
      </c>
      <c r="H8333" s="149" t="s">
        <v>3492</v>
      </c>
      <c r="I8333">
        <v>40008394</v>
      </c>
      <c r="J8333" t="s">
        <v>17551</v>
      </c>
      <c r="K8333" t="s">
        <v>17552</v>
      </c>
      <c r="L8333" t="s">
        <v>12493</v>
      </c>
      <c r="M8333" t="s">
        <v>12494</v>
      </c>
      <c r="N8333">
        <v>75211</v>
      </c>
      <c r="Q8333" t="s">
        <v>12415</v>
      </c>
      <c r="R8333" t="s">
        <v>12416</v>
      </c>
      <c r="S8333" t="s">
        <v>17553</v>
      </c>
      <c r="U8333" t="s">
        <v>12418</v>
      </c>
      <c r="V8333">
        <v>203</v>
      </c>
      <c r="W8333">
        <v>11</v>
      </c>
      <c r="X8333">
        <v>1</v>
      </c>
      <c r="Y8333" t="s">
        <v>12419</v>
      </c>
      <c r="Z8333" t="s">
        <v>12420</v>
      </c>
      <c r="AA8333" t="s">
        <v>12429</v>
      </c>
      <c r="AB8333" t="s">
        <v>12422</v>
      </c>
      <c r="AC8333">
        <v>2</v>
      </c>
      <c r="AD8333" s="123">
        <v>43251</v>
      </c>
      <c r="AE8333" t="s">
        <v>12431</v>
      </c>
      <c r="AG8333">
        <v>40008394</v>
      </c>
      <c r="AL8333" t="s">
        <v>12422</v>
      </c>
      <c r="AN8333">
        <v>4411307601</v>
      </c>
      <c r="AO8333">
        <v>16</v>
      </c>
      <c r="AP8333" t="s">
        <v>12424</v>
      </c>
      <c r="AQ8333" t="s">
        <v>11408</v>
      </c>
      <c r="AR8333">
        <v>4100</v>
      </c>
      <c r="AT8333">
        <v>0</v>
      </c>
      <c r="AV8333" t="s">
        <v>17305</v>
      </c>
      <c r="AW8333">
        <v>116100</v>
      </c>
    </row>
    <row r="8334" spans="1:49" x14ac:dyDescent="0.25">
      <c r="A8334">
        <v>4100</v>
      </c>
      <c r="B8334">
        <v>30080</v>
      </c>
      <c r="C8334">
        <v>4058</v>
      </c>
      <c r="D8334">
        <v>417</v>
      </c>
      <c r="E8334" s="124" t="s">
        <v>3371</v>
      </c>
      <c r="F8334" t="str">
        <f t="shared" si="152"/>
        <v>FEDEXFEDEX SMARTPOST</v>
      </c>
      <c r="G8334" s="151" t="str">
        <f t="shared" si="151"/>
        <v>FEDEX</v>
      </c>
      <c r="H8334" s="149" t="s">
        <v>3493</v>
      </c>
      <c r="I8334">
        <v>40006641</v>
      </c>
      <c r="K8334" t="s">
        <v>17554</v>
      </c>
      <c r="L8334" t="s">
        <v>17555</v>
      </c>
      <c r="M8334" t="s">
        <v>14186</v>
      </c>
      <c r="N8334">
        <v>53151</v>
      </c>
      <c r="Q8334" t="s">
        <v>12415</v>
      </c>
      <c r="R8334" t="s">
        <v>12416</v>
      </c>
      <c r="S8334" t="s">
        <v>17556</v>
      </c>
      <c r="U8334" t="s">
        <v>12418</v>
      </c>
      <c r="V8334">
        <v>203</v>
      </c>
      <c r="W8334">
        <v>11</v>
      </c>
      <c r="X8334">
        <v>1</v>
      </c>
      <c r="Y8334" t="s">
        <v>12419</v>
      </c>
      <c r="Z8334" t="s">
        <v>12420</v>
      </c>
      <c r="AA8334" t="s">
        <v>12485</v>
      </c>
      <c r="AB8334" t="s">
        <v>12422</v>
      </c>
      <c r="AC8334">
        <v>2</v>
      </c>
      <c r="AD8334" s="123">
        <v>40788</v>
      </c>
      <c r="AE8334" t="s">
        <v>12528</v>
      </c>
      <c r="AG8334">
        <v>40006641</v>
      </c>
      <c r="AL8334" t="s">
        <v>12757</v>
      </c>
      <c r="AN8334">
        <v>5013307701</v>
      </c>
      <c r="AO8334">
        <v>16</v>
      </c>
      <c r="AP8334" t="s">
        <v>12424</v>
      </c>
      <c r="AQ8334" t="s">
        <v>11408</v>
      </c>
      <c r="AR8334">
        <v>4100</v>
      </c>
      <c r="AS8334" t="s">
        <v>12491</v>
      </c>
      <c r="AT8334">
        <v>0</v>
      </c>
      <c r="AV8334" t="s">
        <v>3372</v>
      </c>
      <c r="AW8334">
        <v>116100</v>
      </c>
    </row>
    <row r="8335" spans="1:49" x14ac:dyDescent="0.25">
      <c r="A8335">
        <v>4100</v>
      </c>
      <c r="B8335">
        <v>30080</v>
      </c>
      <c r="C8335">
        <v>4058</v>
      </c>
      <c r="D8335">
        <v>417</v>
      </c>
      <c r="E8335" s="124" t="s">
        <v>3371</v>
      </c>
      <c r="F8335" t="str">
        <f t="shared" si="152"/>
        <v>FEDEXFEDEX SMARTPOST - NEW BERLIN WI</v>
      </c>
      <c r="G8335" s="151" t="str">
        <f t="shared" si="151"/>
        <v>FEDEX</v>
      </c>
      <c r="H8335" s="149" t="s">
        <v>3494</v>
      </c>
      <c r="I8335">
        <v>40006568</v>
      </c>
      <c r="K8335" t="s">
        <v>17557</v>
      </c>
      <c r="L8335" t="s">
        <v>17555</v>
      </c>
      <c r="M8335" t="s">
        <v>14186</v>
      </c>
      <c r="N8335">
        <v>53151</v>
      </c>
      <c r="Q8335" t="s">
        <v>12415</v>
      </c>
      <c r="R8335" t="s">
        <v>12416</v>
      </c>
      <c r="S8335" t="s">
        <v>17558</v>
      </c>
      <c r="U8335" t="s">
        <v>12418</v>
      </c>
      <c r="V8335">
        <v>203</v>
      </c>
      <c r="W8335">
        <v>11</v>
      </c>
      <c r="X8335">
        <v>1</v>
      </c>
      <c r="Y8335" t="s">
        <v>12472</v>
      </c>
      <c r="Z8335" t="s">
        <v>12420</v>
      </c>
      <c r="AA8335" t="s">
        <v>12429</v>
      </c>
      <c r="AB8335" t="s">
        <v>12422</v>
      </c>
      <c r="AC8335">
        <v>2</v>
      </c>
      <c r="AD8335" s="123">
        <v>40690</v>
      </c>
      <c r="AE8335" t="s">
        <v>12431</v>
      </c>
      <c r="AG8335">
        <v>40006568</v>
      </c>
      <c r="AL8335" t="s">
        <v>12757</v>
      </c>
      <c r="AN8335">
        <v>5013307701</v>
      </c>
      <c r="AO8335">
        <v>16</v>
      </c>
      <c r="AP8335" t="s">
        <v>12424</v>
      </c>
      <c r="AQ8335" t="s">
        <v>11408</v>
      </c>
      <c r="AR8335">
        <v>4100</v>
      </c>
      <c r="AS8335" t="s">
        <v>12491</v>
      </c>
      <c r="AT8335">
        <v>0</v>
      </c>
      <c r="AV8335" t="s">
        <v>3372</v>
      </c>
      <c r="AW8335">
        <v>116100</v>
      </c>
    </row>
    <row r="8336" spans="1:49" x14ac:dyDescent="0.25">
      <c r="A8336">
        <v>4100</v>
      </c>
      <c r="B8336">
        <v>30080</v>
      </c>
      <c r="C8336">
        <v>4058</v>
      </c>
      <c r="D8336">
        <v>417</v>
      </c>
      <c r="E8336" s="124" t="s">
        <v>3371</v>
      </c>
      <c r="F8336" t="str">
        <f t="shared" si="152"/>
        <v>FEDEXFEDEX SMARTPOST NEW BERLIN WI</v>
      </c>
      <c r="G8336" s="151" t="str">
        <f t="shared" si="151"/>
        <v>FEDEX</v>
      </c>
      <c r="H8336" s="149" t="s">
        <v>3495</v>
      </c>
      <c r="I8336">
        <v>40006678</v>
      </c>
      <c r="K8336" t="s">
        <v>17559</v>
      </c>
      <c r="L8336" t="s">
        <v>17555</v>
      </c>
      <c r="M8336" t="s">
        <v>14186</v>
      </c>
      <c r="N8336">
        <v>53151</v>
      </c>
      <c r="Q8336" t="s">
        <v>12415</v>
      </c>
      <c r="R8336" t="s">
        <v>12416</v>
      </c>
      <c r="S8336" t="s">
        <v>17558</v>
      </c>
      <c r="U8336" t="s">
        <v>12418</v>
      </c>
      <c r="V8336">
        <v>203</v>
      </c>
      <c r="W8336">
        <v>11</v>
      </c>
      <c r="X8336">
        <v>1</v>
      </c>
      <c r="Y8336" t="s">
        <v>12419</v>
      </c>
      <c r="Z8336" t="s">
        <v>12420</v>
      </c>
      <c r="AA8336" t="s">
        <v>12429</v>
      </c>
      <c r="AB8336" t="s">
        <v>12422</v>
      </c>
      <c r="AC8336">
        <v>2</v>
      </c>
      <c r="AD8336" s="123">
        <v>40851</v>
      </c>
      <c r="AE8336" t="s">
        <v>12431</v>
      </c>
      <c r="AG8336">
        <v>40006678</v>
      </c>
      <c r="AL8336" t="s">
        <v>12757</v>
      </c>
      <c r="AN8336">
        <v>5013307701</v>
      </c>
      <c r="AO8336">
        <v>16</v>
      </c>
      <c r="AP8336" t="s">
        <v>12424</v>
      </c>
      <c r="AQ8336" t="s">
        <v>11408</v>
      </c>
      <c r="AR8336">
        <v>4100</v>
      </c>
      <c r="AS8336" t="s">
        <v>12491</v>
      </c>
      <c r="AT8336">
        <v>0</v>
      </c>
      <c r="AV8336" t="s">
        <v>3372</v>
      </c>
      <c r="AW8336">
        <v>116100</v>
      </c>
    </row>
    <row r="8337" spans="1:49" x14ac:dyDescent="0.25">
      <c r="A8337">
        <v>4100</v>
      </c>
      <c r="B8337">
        <v>30080</v>
      </c>
      <c r="C8337">
        <v>4058</v>
      </c>
      <c r="D8337">
        <v>417</v>
      </c>
      <c r="E8337" s="124" t="s">
        <v>3371</v>
      </c>
      <c r="F8337" t="str">
        <f t="shared" si="152"/>
        <v>FEDEXFEDEX SMARTPOST-5303</v>
      </c>
      <c r="G8337" s="151" t="str">
        <f t="shared" si="151"/>
        <v>FEDEX</v>
      </c>
      <c r="H8337" s="149" t="s">
        <v>3496</v>
      </c>
      <c r="I8337">
        <v>40006276</v>
      </c>
      <c r="K8337" t="s">
        <v>17560</v>
      </c>
      <c r="L8337" t="s">
        <v>17523</v>
      </c>
      <c r="M8337" t="s">
        <v>12692</v>
      </c>
      <c r="N8337">
        <v>30294</v>
      </c>
      <c r="Q8337" t="s">
        <v>12415</v>
      </c>
      <c r="R8337" t="s">
        <v>12416</v>
      </c>
      <c r="S8337" t="s">
        <v>17561</v>
      </c>
      <c r="U8337" t="s">
        <v>12418</v>
      </c>
      <c r="V8337">
        <v>203</v>
      </c>
      <c r="W8337">
        <v>11</v>
      </c>
      <c r="X8337">
        <v>1</v>
      </c>
      <c r="Y8337" t="s">
        <v>12419</v>
      </c>
      <c r="Z8337" t="s">
        <v>12420</v>
      </c>
      <c r="AA8337" t="s">
        <v>12429</v>
      </c>
      <c r="AB8337" t="s">
        <v>12422</v>
      </c>
      <c r="AC8337">
        <v>2</v>
      </c>
      <c r="AD8337" s="123">
        <v>40274</v>
      </c>
      <c r="AE8337" t="s">
        <v>12431</v>
      </c>
      <c r="AG8337">
        <v>40006276</v>
      </c>
      <c r="AL8337" t="s">
        <v>12422</v>
      </c>
      <c r="AN8337">
        <v>1108919421</v>
      </c>
      <c r="AO8337">
        <v>16</v>
      </c>
      <c r="AP8337" t="s">
        <v>12424</v>
      </c>
      <c r="AQ8337" t="s">
        <v>11408</v>
      </c>
      <c r="AR8337">
        <v>4100</v>
      </c>
      <c r="AT8337">
        <v>0</v>
      </c>
      <c r="AV8337" t="s">
        <v>3372</v>
      </c>
      <c r="AW8337">
        <v>116100</v>
      </c>
    </row>
    <row r="8338" spans="1:49" x14ac:dyDescent="0.25">
      <c r="A8338">
        <v>4100</v>
      </c>
      <c r="B8338">
        <v>30080</v>
      </c>
      <c r="C8338">
        <v>4058</v>
      </c>
      <c r="D8338">
        <v>417</v>
      </c>
      <c r="E8338" s="124" t="s">
        <v>3371</v>
      </c>
      <c r="F8338" t="str">
        <f t="shared" si="152"/>
        <v>FEDEXFEDEX TECHNOLOGY COMPLEX</v>
      </c>
      <c r="G8338" s="151" t="str">
        <f t="shared" si="151"/>
        <v>FEDEX</v>
      </c>
      <c r="H8338" s="149" t="s">
        <v>3497</v>
      </c>
      <c r="I8338">
        <v>40000698</v>
      </c>
      <c r="J8338" t="s">
        <v>17562</v>
      </c>
      <c r="K8338" t="s">
        <v>17563</v>
      </c>
      <c r="L8338" t="s">
        <v>17564</v>
      </c>
      <c r="M8338" t="s">
        <v>12703</v>
      </c>
      <c r="N8338">
        <v>38017</v>
      </c>
      <c r="Q8338" t="s">
        <v>12415</v>
      </c>
      <c r="R8338" t="s">
        <v>12416</v>
      </c>
      <c r="S8338" t="s">
        <v>17565</v>
      </c>
      <c r="U8338" t="s">
        <v>12418</v>
      </c>
      <c r="V8338">
        <v>203</v>
      </c>
      <c r="W8338">
        <v>11</v>
      </c>
      <c r="X8338">
        <v>1</v>
      </c>
      <c r="Y8338" t="s">
        <v>13389</v>
      </c>
      <c r="Z8338" t="s">
        <v>12420</v>
      </c>
      <c r="AA8338" t="s">
        <v>12421</v>
      </c>
      <c r="AB8338" t="s">
        <v>12757</v>
      </c>
      <c r="AC8338">
        <v>2</v>
      </c>
      <c r="AD8338" s="123">
        <v>39111</v>
      </c>
      <c r="AE8338" t="s">
        <v>12423</v>
      </c>
      <c r="AG8338">
        <v>40000698</v>
      </c>
      <c r="AL8338" t="s">
        <v>12757</v>
      </c>
      <c r="AN8338">
        <v>4315710101</v>
      </c>
      <c r="AO8338">
        <v>16</v>
      </c>
      <c r="AP8338" t="s">
        <v>12424</v>
      </c>
      <c r="AQ8338" t="s">
        <v>11408</v>
      </c>
      <c r="AR8338">
        <v>4100</v>
      </c>
      <c r="AT8338">
        <v>2005</v>
      </c>
      <c r="AV8338" t="s">
        <v>3372</v>
      </c>
      <c r="AW8338">
        <v>116100</v>
      </c>
    </row>
    <row r="8339" spans="1:49" x14ac:dyDescent="0.25">
      <c r="A8339">
        <v>4100</v>
      </c>
      <c r="B8339">
        <v>30030</v>
      </c>
      <c r="C8339">
        <v>4018</v>
      </c>
      <c r="D8339">
        <v>413</v>
      </c>
      <c r="E8339" s="124" t="s">
        <v>249</v>
      </c>
      <c r="F8339" t="str">
        <f t="shared" si="152"/>
        <v>Frank Gomez5 DAY BUSINESS FORMS MFG., INC.</v>
      </c>
      <c r="G8339" s="150" t="str">
        <f t="shared" si="151"/>
        <v>Frank Gomez</v>
      </c>
      <c r="H8339" s="149" t="s">
        <v>293</v>
      </c>
      <c r="I8339">
        <v>40005955</v>
      </c>
      <c r="K8339" t="s">
        <v>17566</v>
      </c>
      <c r="L8339" t="s">
        <v>17327</v>
      </c>
      <c r="M8339" t="s">
        <v>13237</v>
      </c>
      <c r="N8339">
        <v>92806</v>
      </c>
      <c r="Q8339" t="s">
        <v>12415</v>
      </c>
      <c r="R8339" t="s">
        <v>12416</v>
      </c>
      <c r="S8339" t="s">
        <v>17567</v>
      </c>
      <c r="U8339" t="s">
        <v>12418</v>
      </c>
      <c r="W8339">
        <v>11</v>
      </c>
      <c r="X8339">
        <v>1</v>
      </c>
      <c r="Y8339" t="s">
        <v>12419</v>
      </c>
      <c r="Z8339" t="s">
        <v>12420</v>
      </c>
      <c r="AA8339" t="s">
        <v>12429</v>
      </c>
      <c r="AB8339" t="s">
        <v>12422</v>
      </c>
      <c r="AC8339">
        <v>2</v>
      </c>
      <c r="AD8339" s="123">
        <v>40206</v>
      </c>
      <c r="AE8339" t="s">
        <v>12431</v>
      </c>
      <c r="AG8339">
        <v>40005955</v>
      </c>
      <c r="AL8339" t="s">
        <v>12422</v>
      </c>
      <c r="AN8339">
        <v>505900901</v>
      </c>
      <c r="AO8339">
        <v>16</v>
      </c>
      <c r="AP8339" t="s">
        <v>12424</v>
      </c>
      <c r="AQ8339" t="s">
        <v>11408</v>
      </c>
      <c r="AR8339">
        <v>4100</v>
      </c>
      <c r="AT8339">
        <v>0</v>
      </c>
      <c r="AV8339" t="s">
        <v>17568</v>
      </c>
      <c r="AW8339">
        <v>116100</v>
      </c>
    </row>
    <row r="8340" spans="1:49" x14ac:dyDescent="0.25">
      <c r="A8340">
        <v>4100</v>
      </c>
      <c r="B8340">
        <v>30030</v>
      </c>
      <c r="C8340">
        <v>4018</v>
      </c>
      <c r="D8340">
        <v>413</v>
      </c>
      <c r="E8340" s="124" t="s">
        <v>249</v>
      </c>
      <c r="F8340" t="str">
        <f t="shared" si="152"/>
        <v>Frank GomezA.S.K. TECHNOLOGIES</v>
      </c>
      <c r="G8340" s="150" t="str">
        <f t="shared" si="151"/>
        <v>Frank Gomez</v>
      </c>
      <c r="H8340" s="149" t="s">
        <v>331</v>
      </c>
      <c r="I8340">
        <v>40006848</v>
      </c>
      <c r="K8340" t="s">
        <v>17569</v>
      </c>
      <c r="L8340" t="s">
        <v>17570</v>
      </c>
      <c r="M8340" t="s">
        <v>13237</v>
      </c>
      <c r="N8340">
        <v>92887</v>
      </c>
      <c r="Q8340" t="s">
        <v>12415</v>
      </c>
      <c r="R8340" t="s">
        <v>12416</v>
      </c>
      <c r="S8340" t="s">
        <v>17571</v>
      </c>
      <c r="U8340" t="s">
        <v>12418</v>
      </c>
      <c r="W8340">
        <v>11</v>
      </c>
      <c r="X8340">
        <v>1</v>
      </c>
      <c r="Y8340" t="s">
        <v>12419</v>
      </c>
      <c r="Z8340" t="s">
        <v>12420</v>
      </c>
      <c r="AA8340" t="s">
        <v>12429</v>
      </c>
      <c r="AB8340" t="s">
        <v>12422</v>
      </c>
      <c r="AC8340">
        <v>2</v>
      </c>
      <c r="AD8340" s="123">
        <v>41087</v>
      </c>
      <c r="AE8340" t="s">
        <v>12431</v>
      </c>
      <c r="AG8340">
        <v>40006848</v>
      </c>
      <c r="AL8340" t="s">
        <v>12422</v>
      </c>
      <c r="AN8340">
        <v>505977401</v>
      </c>
      <c r="AO8340">
        <v>16</v>
      </c>
      <c r="AP8340" t="s">
        <v>12424</v>
      </c>
      <c r="AQ8340" t="s">
        <v>11408</v>
      </c>
      <c r="AR8340">
        <v>4100</v>
      </c>
      <c r="AT8340">
        <v>0</v>
      </c>
      <c r="AV8340" t="s">
        <v>17572</v>
      </c>
      <c r="AW8340">
        <v>116100</v>
      </c>
    </row>
    <row r="8341" spans="1:49" x14ac:dyDescent="0.25">
      <c r="A8341">
        <v>4100</v>
      </c>
      <c r="B8341">
        <v>30030</v>
      </c>
      <c r="C8341">
        <v>4018</v>
      </c>
      <c r="D8341">
        <v>413</v>
      </c>
      <c r="E8341" s="124" t="s">
        <v>249</v>
      </c>
      <c r="F8341" t="str">
        <f t="shared" si="152"/>
        <v>Frank GomezACCESS BUSINESS GROUP LLC</v>
      </c>
      <c r="G8341" s="150" t="str">
        <f t="shared" si="151"/>
        <v>Frank Gomez</v>
      </c>
      <c r="H8341" s="149" t="s">
        <v>391</v>
      </c>
      <c r="I8341">
        <v>40003966</v>
      </c>
      <c r="J8341" t="s">
        <v>12492</v>
      </c>
      <c r="K8341" t="s">
        <v>17573</v>
      </c>
      <c r="L8341" t="s">
        <v>17574</v>
      </c>
      <c r="M8341" t="s">
        <v>13237</v>
      </c>
      <c r="N8341">
        <v>90621</v>
      </c>
      <c r="Q8341" t="s">
        <v>12415</v>
      </c>
      <c r="R8341" t="s">
        <v>12416</v>
      </c>
      <c r="S8341" t="s">
        <v>17575</v>
      </c>
      <c r="U8341" t="s">
        <v>12418</v>
      </c>
      <c r="W8341">
        <v>11</v>
      </c>
      <c r="X8341">
        <v>1</v>
      </c>
      <c r="Y8341" t="s">
        <v>12419</v>
      </c>
      <c r="Z8341" t="s">
        <v>12420</v>
      </c>
      <c r="AA8341" t="s">
        <v>12421</v>
      </c>
      <c r="AB8341" t="s">
        <v>12430</v>
      </c>
      <c r="AC8341">
        <v>2</v>
      </c>
      <c r="AD8341" s="123">
        <v>39111</v>
      </c>
      <c r="AE8341" t="s">
        <v>12423</v>
      </c>
      <c r="AG8341">
        <v>40003966</v>
      </c>
      <c r="AL8341" t="s">
        <v>12430</v>
      </c>
      <c r="AN8341">
        <v>505904201</v>
      </c>
      <c r="AO8341">
        <v>16</v>
      </c>
      <c r="AP8341" t="s">
        <v>12424</v>
      </c>
      <c r="AQ8341" t="s">
        <v>11408</v>
      </c>
      <c r="AR8341">
        <v>4100</v>
      </c>
      <c r="AT8341">
        <v>2005</v>
      </c>
      <c r="AV8341" t="s">
        <v>17576</v>
      </c>
      <c r="AW8341">
        <v>116100</v>
      </c>
    </row>
    <row r="8342" spans="1:49" x14ac:dyDescent="0.25">
      <c r="A8342">
        <v>4100</v>
      </c>
      <c r="B8342">
        <v>30030</v>
      </c>
      <c r="C8342">
        <v>4018</v>
      </c>
      <c r="D8342">
        <v>413</v>
      </c>
      <c r="E8342" s="124" t="s">
        <v>249</v>
      </c>
      <c r="F8342" t="str">
        <f t="shared" si="152"/>
        <v>Frank GomezADVANCE PAPER BOX</v>
      </c>
      <c r="G8342" s="150" t="str">
        <f t="shared" si="151"/>
        <v>Frank Gomez</v>
      </c>
      <c r="H8342" s="149" t="s">
        <v>462</v>
      </c>
      <c r="I8342">
        <v>40003932</v>
      </c>
      <c r="K8342" t="s">
        <v>17577</v>
      </c>
      <c r="L8342" t="s">
        <v>15620</v>
      </c>
      <c r="M8342" t="s">
        <v>13237</v>
      </c>
      <c r="N8342" t="s">
        <v>17578</v>
      </c>
      <c r="Q8342" t="s">
        <v>12415</v>
      </c>
      <c r="R8342" t="s">
        <v>12416</v>
      </c>
      <c r="S8342" t="s">
        <v>17579</v>
      </c>
      <c r="U8342" t="s">
        <v>12418</v>
      </c>
      <c r="W8342">
        <v>11</v>
      </c>
      <c r="X8342">
        <v>1</v>
      </c>
      <c r="Y8342" t="s">
        <v>12419</v>
      </c>
      <c r="Z8342" t="s">
        <v>12420</v>
      </c>
      <c r="AA8342" t="s">
        <v>12421</v>
      </c>
      <c r="AB8342" t="s">
        <v>12422</v>
      </c>
      <c r="AC8342">
        <v>2</v>
      </c>
      <c r="AD8342" s="123">
        <v>39111</v>
      </c>
      <c r="AE8342" t="s">
        <v>12423</v>
      </c>
      <c r="AG8342">
        <v>40003932</v>
      </c>
      <c r="AL8342" t="s">
        <v>12422</v>
      </c>
      <c r="AN8342">
        <v>503719001</v>
      </c>
      <c r="AO8342">
        <v>16</v>
      </c>
      <c r="AP8342" t="s">
        <v>12424</v>
      </c>
      <c r="AQ8342" t="s">
        <v>11408</v>
      </c>
      <c r="AR8342">
        <v>4100</v>
      </c>
      <c r="AT8342">
        <v>2005</v>
      </c>
      <c r="AV8342" t="s">
        <v>17580</v>
      </c>
      <c r="AW8342">
        <v>116100</v>
      </c>
    </row>
    <row r="8343" spans="1:49" x14ac:dyDescent="0.25">
      <c r="A8343">
        <v>4100</v>
      </c>
      <c r="B8343">
        <v>30030</v>
      </c>
      <c r="C8343">
        <v>4018</v>
      </c>
      <c r="D8343">
        <v>413</v>
      </c>
      <c r="E8343" s="124" t="s">
        <v>249</v>
      </c>
      <c r="F8343" t="str">
        <f t="shared" si="152"/>
        <v>Frank GomezADVENT PRINTING AND PACKAGING</v>
      </c>
      <c r="G8343" s="150" t="str">
        <f t="shared" si="151"/>
        <v>Frank Gomez</v>
      </c>
      <c r="H8343" s="149" t="s">
        <v>492</v>
      </c>
      <c r="I8343">
        <v>40008383</v>
      </c>
      <c r="L8343" t="s">
        <v>15989</v>
      </c>
      <c r="M8343" t="s">
        <v>13237</v>
      </c>
      <c r="O8343">
        <v>3761</v>
      </c>
      <c r="P8343">
        <v>92085</v>
      </c>
      <c r="Q8343" t="s">
        <v>12415</v>
      </c>
      <c r="R8343" t="s">
        <v>12416</v>
      </c>
      <c r="S8343" t="s">
        <v>17581</v>
      </c>
      <c r="U8343" t="s">
        <v>12418</v>
      </c>
      <c r="W8343">
        <v>11</v>
      </c>
      <c r="X8343">
        <v>1</v>
      </c>
      <c r="Y8343" t="s">
        <v>12419</v>
      </c>
      <c r="Z8343" t="s">
        <v>12420</v>
      </c>
      <c r="AA8343" t="s">
        <v>12429</v>
      </c>
      <c r="AB8343" t="s">
        <v>12430</v>
      </c>
      <c r="AC8343">
        <v>2</v>
      </c>
      <c r="AD8343" s="123">
        <v>43235</v>
      </c>
      <c r="AE8343" t="s">
        <v>12431</v>
      </c>
      <c r="AG8343">
        <v>40008383</v>
      </c>
      <c r="AL8343" t="s">
        <v>12430</v>
      </c>
      <c r="AN8343">
        <v>507337001</v>
      </c>
      <c r="AO8343">
        <v>16</v>
      </c>
      <c r="AP8343" t="s">
        <v>12424</v>
      </c>
      <c r="AQ8343" t="s">
        <v>11408</v>
      </c>
      <c r="AR8343">
        <v>4100</v>
      </c>
      <c r="AS8343" t="s">
        <v>12491</v>
      </c>
      <c r="AT8343">
        <v>0</v>
      </c>
      <c r="AV8343" t="s">
        <v>17582</v>
      </c>
      <c r="AW8343">
        <v>116100</v>
      </c>
    </row>
    <row r="8344" spans="1:49" x14ac:dyDescent="0.25">
      <c r="A8344">
        <v>4100</v>
      </c>
      <c r="B8344">
        <v>30030</v>
      </c>
      <c r="C8344">
        <v>4018</v>
      </c>
      <c r="D8344">
        <v>413</v>
      </c>
      <c r="E8344" s="124" t="s">
        <v>249</v>
      </c>
      <c r="F8344" t="str">
        <f t="shared" si="152"/>
        <v>Frank GomezAGC NELCO AMERICA, INC.</v>
      </c>
      <c r="G8344" s="150" t="str">
        <f t="shared" si="151"/>
        <v>Frank Gomez</v>
      </c>
      <c r="H8344" s="149" t="s">
        <v>13448</v>
      </c>
      <c r="I8344">
        <v>40006666</v>
      </c>
      <c r="K8344" t="s">
        <v>17583</v>
      </c>
      <c r="L8344" t="s">
        <v>17584</v>
      </c>
      <c r="M8344" t="s">
        <v>17515</v>
      </c>
      <c r="N8344">
        <v>85281</v>
      </c>
      <c r="Q8344" t="s">
        <v>12415</v>
      </c>
      <c r="R8344" t="s">
        <v>12416</v>
      </c>
      <c r="S8344" t="s">
        <v>17585</v>
      </c>
      <c r="U8344" t="s">
        <v>12418</v>
      </c>
      <c r="W8344">
        <v>11</v>
      </c>
      <c r="X8344">
        <v>1</v>
      </c>
      <c r="Y8344" t="s">
        <v>12419</v>
      </c>
      <c r="Z8344" t="s">
        <v>12420</v>
      </c>
      <c r="AA8344" t="s">
        <v>12485</v>
      </c>
      <c r="AB8344" t="s">
        <v>12422</v>
      </c>
      <c r="AC8344">
        <v>2</v>
      </c>
      <c r="AD8344" s="123">
        <v>40831</v>
      </c>
      <c r="AE8344" t="s">
        <v>12528</v>
      </c>
      <c r="AG8344">
        <v>40006666</v>
      </c>
      <c r="AL8344" t="s">
        <v>12422</v>
      </c>
      <c r="AN8344">
        <v>301302901</v>
      </c>
      <c r="AO8344">
        <v>16</v>
      </c>
      <c r="AP8344" t="s">
        <v>12424</v>
      </c>
      <c r="AQ8344" t="s">
        <v>11408</v>
      </c>
      <c r="AR8344">
        <v>4100</v>
      </c>
      <c r="AT8344">
        <v>0</v>
      </c>
      <c r="AV8344" t="s">
        <v>17586</v>
      </c>
      <c r="AW8344">
        <v>116100</v>
      </c>
    </row>
    <row r="8345" spans="1:49" x14ac:dyDescent="0.25">
      <c r="A8345">
        <v>4100</v>
      </c>
      <c r="B8345">
        <v>30030</v>
      </c>
      <c r="C8345">
        <v>4018</v>
      </c>
      <c r="D8345">
        <v>413</v>
      </c>
      <c r="E8345" s="124" t="s">
        <v>249</v>
      </c>
      <c r="F8345" t="str">
        <f t="shared" si="152"/>
        <v>Frank GomezAL INDUSTRIES INC.</v>
      </c>
      <c r="G8345" s="150" t="str">
        <f t="shared" si="151"/>
        <v>Frank Gomez</v>
      </c>
      <c r="H8345" s="149" t="s">
        <v>555</v>
      </c>
      <c r="I8345">
        <v>40006425</v>
      </c>
      <c r="K8345" t="s">
        <v>17587</v>
      </c>
      <c r="L8345" t="s">
        <v>15069</v>
      </c>
      <c r="M8345" t="s">
        <v>13237</v>
      </c>
      <c r="N8345">
        <v>92705</v>
      </c>
      <c r="Q8345" t="s">
        <v>12415</v>
      </c>
      <c r="R8345" t="s">
        <v>12416</v>
      </c>
      <c r="S8345" t="s">
        <v>17588</v>
      </c>
      <c r="U8345" t="s">
        <v>12418</v>
      </c>
      <c r="W8345">
        <v>11</v>
      </c>
      <c r="X8345">
        <v>0</v>
      </c>
      <c r="Y8345" t="s">
        <v>12419</v>
      </c>
      <c r="Z8345" t="s">
        <v>12420</v>
      </c>
      <c r="AA8345" t="s">
        <v>12429</v>
      </c>
      <c r="AB8345" t="s">
        <v>12422</v>
      </c>
      <c r="AC8345">
        <v>2</v>
      </c>
      <c r="AD8345" s="123">
        <v>40505</v>
      </c>
      <c r="AE8345" t="s">
        <v>12431</v>
      </c>
      <c r="AG8345">
        <v>40006425</v>
      </c>
      <c r="AL8345" t="s">
        <v>12422</v>
      </c>
      <c r="AN8345">
        <v>505931601</v>
      </c>
      <c r="AO8345">
        <v>16</v>
      </c>
      <c r="AP8345" t="s">
        <v>12424</v>
      </c>
      <c r="AQ8345" t="s">
        <v>11408</v>
      </c>
      <c r="AR8345">
        <v>4100</v>
      </c>
      <c r="AT8345">
        <v>0</v>
      </c>
      <c r="AV8345" t="s">
        <v>17589</v>
      </c>
      <c r="AW8345">
        <v>116100</v>
      </c>
    </row>
    <row r="8346" spans="1:49" x14ac:dyDescent="0.25">
      <c r="A8346">
        <v>4100</v>
      </c>
      <c r="B8346">
        <v>30030</v>
      </c>
      <c r="C8346">
        <v>4018</v>
      </c>
      <c r="D8346">
        <v>413</v>
      </c>
      <c r="E8346" s="124" t="s">
        <v>249</v>
      </c>
      <c r="F8346" t="str">
        <f t="shared" si="152"/>
        <v>Frank GomezAMERISOURCE BERGEN (CORONA)</v>
      </c>
      <c r="G8346" s="150" t="str">
        <f t="shared" si="151"/>
        <v>Frank Gomez</v>
      </c>
      <c r="H8346" s="149" t="s">
        <v>859</v>
      </c>
      <c r="I8346">
        <v>40004047</v>
      </c>
      <c r="K8346" t="s">
        <v>17590</v>
      </c>
      <c r="L8346" t="s">
        <v>17591</v>
      </c>
      <c r="M8346" t="s">
        <v>13237</v>
      </c>
      <c r="N8346">
        <v>92881</v>
      </c>
      <c r="Q8346" t="s">
        <v>12415</v>
      </c>
      <c r="R8346" t="s">
        <v>12416</v>
      </c>
      <c r="S8346" t="s">
        <v>17592</v>
      </c>
      <c r="U8346" t="s">
        <v>12418</v>
      </c>
      <c r="W8346">
        <v>11</v>
      </c>
      <c r="X8346">
        <v>1</v>
      </c>
      <c r="Y8346" t="s">
        <v>12419</v>
      </c>
      <c r="Z8346" t="s">
        <v>12420</v>
      </c>
      <c r="AA8346" t="s">
        <v>12421</v>
      </c>
      <c r="AB8346" t="s">
        <v>12422</v>
      </c>
      <c r="AC8346">
        <v>2</v>
      </c>
      <c r="AD8346" s="123">
        <v>39111</v>
      </c>
      <c r="AE8346" t="s">
        <v>12423</v>
      </c>
      <c r="AG8346">
        <v>40004047</v>
      </c>
      <c r="AL8346" t="s">
        <v>12422</v>
      </c>
      <c r="AN8346">
        <v>506507701</v>
      </c>
      <c r="AO8346">
        <v>16</v>
      </c>
      <c r="AP8346" t="s">
        <v>12424</v>
      </c>
      <c r="AQ8346" t="s">
        <v>11408</v>
      </c>
      <c r="AR8346">
        <v>4100</v>
      </c>
      <c r="AT8346">
        <v>2005</v>
      </c>
      <c r="AV8346" t="s">
        <v>17593</v>
      </c>
      <c r="AW8346">
        <v>116100</v>
      </c>
    </row>
    <row r="8347" spans="1:49" x14ac:dyDescent="0.25">
      <c r="A8347">
        <v>4100</v>
      </c>
      <c r="B8347">
        <v>30030</v>
      </c>
      <c r="C8347">
        <v>4018</v>
      </c>
      <c r="D8347">
        <v>413</v>
      </c>
      <c r="E8347" s="124" t="s">
        <v>249</v>
      </c>
      <c r="F8347" t="str">
        <f t="shared" si="152"/>
        <v>Frank GomezANACAPA FOODS</v>
      </c>
      <c r="G8347" s="150" t="str">
        <f t="shared" si="151"/>
        <v>Frank Gomez</v>
      </c>
      <c r="H8347" s="149" t="s">
        <v>891</v>
      </c>
      <c r="I8347">
        <v>40007618</v>
      </c>
      <c r="L8347" t="s">
        <v>14732</v>
      </c>
      <c r="M8347" t="s">
        <v>13237</v>
      </c>
      <c r="O8347">
        <v>2548</v>
      </c>
      <c r="P8347">
        <v>95076</v>
      </c>
      <c r="Q8347" t="s">
        <v>12415</v>
      </c>
      <c r="R8347" t="s">
        <v>12416</v>
      </c>
      <c r="S8347" t="s">
        <v>17594</v>
      </c>
      <c r="U8347" t="s">
        <v>12418</v>
      </c>
      <c r="W8347">
        <v>11</v>
      </c>
      <c r="X8347">
        <v>1</v>
      </c>
      <c r="Y8347" t="s">
        <v>12419</v>
      </c>
      <c r="Z8347" t="s">
        <v>12420</v>
      </c>
      <c r="AA8347" t="s">
        <v>12429</v>
      </c>
      <c r="AB8347" t="s">
        <v>12422</v>
      </c>
      <c r="AC8347">
        <v>2</v>
      </c>
      <c r="AD8347" s="123">
        <v>42181</v>
      </c>
      <c r="AE8347" t="s">
        <v>12431</v>
      </c>
      <c r="AG8347">
        <v>40007618</v>
      </c>
      <c r="AL8347" t="s">
        <v>12422</v>
      </c>
      <c r="AN8347">
        <v>508737401</v>
      </c>
      <c r="AO8347">
        <v>16</v>
      </c>
      <c r="AP8347" t="s">
        <v>12424</v>
      </c>
      <c r="AQ8347" t="s">
        <v>11408</v>
      </c>
      <c r="AR8347">
        <v>4100</v>
      </c>
      <c r="AT8347">
        <v>0</v>
      </c>
      <c r="AV8347" t="s">
        <v>17595</v>
      </c>
      <c r="AW8347">
        <v>116100</v>
      </c>
    </row>
    <row r="8348" spans="1:49" x14ac:dyDescent="0.25">
      <c r="A8348">
        <v>4100</v>
      </c>
      <c r="B8348">
        <v>30030</v>
      </c>
      <c r="C8348">
        <v>4018</v>
      </c>
      <c r="D8348">
        <v>413</v>
      </c>
      <c r="E8348" s="124" t="s">
        <v>249</v>
      </c>
      <c r="F8348" t="str">
        <f t="shared" si="152"/>
        <v>Frank GomezANAHEIM RUBBER &amp; INDUS SUPPLY CO.</v>
      </c>
      <c r="G8348" s="150" t="str">
        <f t="shared" si="151"/>
        <v>Frank Gomez</v>
      </c>
      <c r="H8348" s="149" t="s">
        <v>893</v>
      </c>
      <c r="I8348">
        <v>40008849</v>
      </c>
      <c r="K8348" t="s">
        <v>17596</v>
      </c>
      <c r="L8348" t="s">
        <v>17327</v>
      </c>
      <c r="M8348" t="s">
        <v>13237</v>
      </c>
      <c r="N8348">
        <v>92801</v>
      </c>
      <c r="Q8348" t="s">
        <v>12415</v>
      </c>
      <c r="R8348" t="s">
        <v>12416</v>
      </c>
      <c r="S8348" t="s">
        <v>17597</v>
      </c>
      <c r="U8348" t="s">
        <v>12418</v>
      </c>
      <c r="W8348">
        <v>11</v>
      </c>
      <c r="X8348">
        <v>2</v>
      </c>
      <c r="Y8348" t="s">
        <v>12419</v>
      </c>
      <c r="Z8348" t="s">
        <v>12420</v>
      </c>
      <c r="AA8348" t="s">
        <v>12485</v>
      </c>
      <c r="AB8348" t="s">
        <v>12422</v>
      </c>
      <c r="AC8348">
        <v>2</v>
      </c>
      <c r="AD8348" s="123">
        <v>43924</v>
      </c>
      <c r="AE8348" t="s">
        <v>12486</v>
      </c>
      <c r="AG8348">
        <v>40008849</v>
      </c>
      <c r="AL8348" t="s">
        <v>12422</v>
      </c>
      <c r="AN8348">
        <v>505900901</v>
      </c>
      <c r="AO8348">
        <v>16</v>
      </c>
      <c r="AP8348" t="s">
        <v>12424</v>
      </c>
      <c r="AQ8348" t="s">
        <v>11408</v>
      </c>
      <c r="AR8348">
        <v>4100</v>
      </c>
      <c r="AT8348">
        <v>0</v>
      </c>
      <c r="AV8348" t="s">
        <v>17598</v>
      </c>
      <c r="AW8348">
        <v>116100</v>
      </c>
    </row>
    <row r="8349" spans="1:49" x14ac:dyDescent="0.25">
      <c r="A8349">
        <v>4100</v>
      </c>
      <c r="B8349">
        <v>30030</v>
      </c>
      <c r="C8349">
        <v>4018</v>
      </c>
      <c r="D8349">
        <v>413</v>
      </c>
      <c r="E8349" s="124" t="s">
        <v>249</v>
      </c>
      <c r="F8349" t="str">
        <f t="shared" si="152"/>
        <v>Frank GomezAPEX MANUFACTURING, LLC.</v>
      </c>
      <c r="G8349" s="150" t="str">
        <f t="shared" si="151"/>
        <v>Frank Gomez</v>
      </c>
      <c r="H8349" s="149" t="s">
        <v>942</v>
      </c>
      <c r="I8349">
        <v>40008997</v>
      </c>
      <c r="J8349" t="s">
        <v>17599</v>
      </c>
      <c r="K8349" t="s">
        <v>17600</v>
      </c>
      <c r="L8349" t="s">
        <v>17350</v>
      </c>
      <c r="M8349" t="s">
        <v>14582</v>
      </c>
      <c r="N8349">
        <v>89074</v>
      </c>
      <c r="Q8349" t="s">
        <v>12415</v>
      </c>
      <c r="R8349" t="s">
        <v>12416</v>
      </c>
      <c r="S8349" t="s">
        <v>17601</v>
      </c>
      <c r="U8349" t="s">
        <v>12418</v>
      </c>
      <c r="W8349">
        <v>11</v>
      </c>
      <c r="X8349">
        <v>1</v>
      </c>
      <c r="Y8349" t="s">
        <v>12419</v>
      </c>
      <c r="Z8349" t="s">
        <v>12420</v>
      </c>
      <c r="AA8349" t="s">
        <v>12485</v>
      </c>
      <c r="AB8349" t="s">
        <v>12478</v>
      </c>
      <c r="AC8349">
        <v>2</v>
      </c>
      <c r="AD8349" s="123">
        <v>44186</v>
      </c>
      <c r="AE8349" t="s">
        <v>12528</v>
      </c>
      <c r="AG8349">
        <v>40008997</v>
      </c>
      <c r="AL8349" t="s">
        <v>12478</v>
      </c>
      <c r="AN8349">
        <v>2900300701</v>
      </c>
      <c r="AO8349">
        <v>16</v>
      </c>
      <c r="AP8349" t="s">
        <v>12424</v>
      </c>
      <c r="AQ8349" t="s">
        <v>11408</v>
      </c>
      <c r="AR8349">
        <v>4100</v>
      </c>
      <c r="AT8349">
        <v>0</v>
      </c>
      <c r="AV8349" t="s">
        <v>17602</v>
      </c>
      <c r="AW8349">
        <v>116100</v>
      </c>
    </row>
    <row r="8350" spans="1:49" x14ac:dyDescent="0.25">
      <c r="A8350">
        <v>4100</v>
      </c>
      <c r="B8350">
        <v>30030</v>
      </c>
      <c r="C8350">
        <v>4018</v>
      </c>
      <c r="D8350">
        <v>413</v>
      </c>
      <c r="E8350" s="124" t="s">
        <v>249</v>
      </c>
      <c r="F8350" t="str">
        <f t="shared" si="152"/>
        <v>Frank GomezAPPLIED IND. - CHULA VISTA</v>
      </c>
      <c r="G8350" s="150" t="str">
        <f t="shared" si="151"/>
        <v>Frank Gomez</v>
      </c>
      <c r="H8350" s="149" t="s">
        <v>986</v>
      </c>
      <c r="I8350">
        <v>40005373</v>
      </c>
      <c r="J8350" t="s">
        <v>17603</v>
      </c>
      <c r="L8350" t="s">
        <v>12520</v>
      </c>
      <c r="M8350" t="s">
        <v>12521</v>
      </c>
      <c r="O8350">
        <v>93018</v>
      </c>
      <c r="P8350" t="s">
        <v>12522</v>
      </c>
      <c r="Q8350" t="s">
        <v>12415</v>
      </c>
      <c r="R8350" t="s">
        <v>12416</v>
      </c>
      <c r="S8350" t="s">
        <v>17604</v>
      </c>
      <c r="U8350" t="s">
        <v>12418</v>
      </c>
      <c r="V8350">
        <v>202</v>
      </c>
      <c r="W8350">
        <v>11</v>
      </c>
      <c r="X8350">
        <v>2</v>
      </c>
      <c r="Y8350" t="s">
        <v>12472</v>
      </c>
      <c r="Z8350" t="s">
        <v>12420</v>
      </c>
      <c r="AA8350" t="s">
        <v>12429</v>
      </c>
      <c r="AB8350" t="s">
        <v>12422</v>
      </c>
      <c r="AC8350">
        <v>2</v>
      </c>
      <c r="AD8350" s="123">
        <v>39489</v>
      </c>
      <c r="AE8350" t="s">
        <v>12633</v>
      </c>
      <c r="AG8350">
        <v>40005373</v>
      </c>
      <c r="AL8350" t="s">
        <v>12422</v>
      </c>
      <c r="AN8350">
        <v>3603505101</v>
      </c>
      <c r="AO8350">
        <v>16</v>
      </c>
      <c r="AP8350" t="s">
        <v>12424</v>
      </c>
      <c r="AQ8350" t="s">
        <v>11408</v>
      </c>
      <c r="AR8350">
        <v>4100</v>
      </c>
      <c r="AT8350">
        <v>0</v>
      </c>
      <c r="AV8350" t="s">
        <v>12524</v>
      </c>
      <c r="AW8350">
        <v>116100</v>
      </c>
    </row>
    <row r="8351" spans="1:49" x14ac:dyDescent="0.25">
      <c r="A8351">
        <v>4100</v>
      </c>
      <c r="B8351">
        <v>30030</v>
      </c>
      <c r="C8351">
        <v>4018</v>
      </c>
      <c r="D8351">
        <v>413</v>
      </c>
      <c r="E8351" s="124" t="s">
        <v>249</v>
      </c>
      <c r="F8351" t="str">
        <f t="shared" si="152"/>
        <v>Frank GomezAPPLIED IND. - PHOENIX</v>
      </c>
      <c r="G8351" s="150" t="str">
        <f t="shared" si="151"/>
        <v>Frank Gomez</v>
      </c>
      <c r="H8351" s="149" t="s">
        <v>1049</v>
      </c>
      <c r="I8351">
        <v>40000631</v>
      </c>
      <c r="J8351" t="s">
        <v>14068</v>
      </c>
      <c r="L8351" t="s">
        <v>12520</v>
      </c>
      <c r="M8351" t="s">
        <v>12521</v>
      </c>
      <c r="O8351">
        <v>93018</v>
      </c>
      <c r="P8351" t="s">
        <v>12522</v>
      </c>
      <c r="Q8351" t="s">
        <v>12415</v>
      </c>
      <c r="R8351" t="s">
        <v>12416</v>
      </c>
      <c r="S8351" t="s">
        <v>17605</v>
      </c>
      <c r="U8351" t="s">
        <v>12418</v>
      </c>
      <c r="V8351">
        <v>202</v>
      </c>
      <c r="W8351">
        <v>11</v>
      </c>
      <c r="X8351">
        <v>2</v>
      </c>
      <c r="Y8351" t="s">
        <v>12472</v>
      </c>
      <c r="Z8351" t="s">
        <v>12420</v>
      </c>
      <c r="AA8351" t="s">
        <v>12421</v>
      </c>
      <c r="AB8351" t="s">
        <v>12422</v>
      </c>
      <c r="AC8351">
        <v>2</v>
      </c>
      <c r="AD8351" s="123">
        <v>39111</v>
      </c>
      <c r="AE8351" t="s">
        <v>12423</v>
      </c>
      <c r="AG8351">
        <v>40000631</v>
      </c>
      <c r="AL8351" t="s">
        <v>12422</v>
      </c>
      <c r="AN8351">
        <v>3603505101</v>
      </c>
      <c r="AO8351">
        <v>16</v>
      </c>
      <c r="AP8351" t="s">
        <v>12424</v>
      </c>
      <c r="AQ8351" t="s">
        <v>11408</v>
      </c>
      <c r="AR8351">
        <v>4100</v>
      </c>
      <c r="AT8351">
        <v>0</v>
      </c>
      <c r="AV8351" t="s">
        <v>12524</v>
      </c>
      <c r="AW8351">
        <v>116100</v>
      </c>
    </row>
    <row r="8352" spans="1:49" x14ac:dyDescent="0.25">
      <c r="A8352">
        <v>4100</v>
      </c>
      <c r="B8352">
        <v>30030</v>
      </c>
      <c r="C8352">
        <v>4018</v>
      </c>
      <c r="D8352">
        <v>413</v>
      </c>
      <c r="E8352" s="124" t="s">
        <v>249</v>
      </c>
      <c r="F8352" t="str">
        <f t="shared" si="152"/>
        <v>Frank GomezAPPLIED IND. - SAN MARCOS</v>
      </c>
      <c r="G8352" s="150" t="str">
        <f t="shared" si="151"/>
        <v>Frank Gomez</v>
      </c>
      <c r="H8352" s="149" t="s">
        <v>1065</v>
      </c>
      <c r="I8352">
        <v>40002666</v>
      </c>
      <c r="J8352" t="s">
        <v>14068</v>
      </c>
      <c r="L8352" t="s">
        <v>12520</v>
      </c>
      <c r="M8352" t="s">
        <v>12521</v>
      </c>
      <c r="O8352">
        <v>93018</v>
      </c>
      <c r="P8352" t="s">
        <v>12522</v>
      </c>
      <c r="Q8352" t="s">
        <v>12415</v>
      </c>
      <c r="R8352" t="s">
        <v>12416</v>
      </c>
      <c r="S8352">
        <v>7607447422</v>
      </c>
      <c r="U8352" t="s">
        <v>12418</v>
      </c>
      <c r="V8352">
        <v>202</v>
      </c>
      <c r="W8352">
        <v>11</v>
      </c>
      <c r="X8352">
        <v>2</v>
      </c>
      <c r="Y8352" t="s">
        <v>12472</v>
      </c>
      <c r="Z8352" t="s">
        <v>12420</v>
      </c>
      <c r="AA8352" t="s">
        <v>12421</v>
      </c>
      <c r="AB8352" t="s">
        <v>12422</v>
      </c>
      <c r="AC8352">
        <v>2</v>
      </c>
      <c r="AD8352" s="123">
        <v>39111</v>
      </c>
      <c r="AE8352" t="s">
        <v>12423</v>
      </c>
      <c r="AG8352">
        <v>40002666</v>
      </c>
      <c r="AL8352" t="s">
        <v>12422</v>
      </c>
      <c r="AN8352">
        <v>3603505101</v>
      </c>
      <c r="AO8352">
        <v>16</v>
      </c>
      <c r="AP8352" t="s">
        <v>12424</v>
      </c>
      <c r="AQ8352" t="s">
        <v>11408</v>
      </c>
      <c r="AR8352">
        <v>4100</v>
      </c>
      <c r="AT8352">
        <v>0</v>
      </c>
      <c r="AV8352" t="s">
        <v>12524</v>
      </c>
      <c r="AW8352">
        <v>116100</v>
      </c>
    </row>
    <row r="8353" spans="1:49" x14ac:dyDescent="0.25">
      <c r="A8353">
        <v>4100</v>
      </c>
      <c r="B8353">
        <v>30030</v>
      </c>
      <c r="C8353">
        <v>4018</v>
      </c>
      <c r="D8353">
        <v>413</v>
      </c>
      <c r="E8353" s="124" t="s">
        <v>249</v>
      </c>
      <c r="F8353" t="str">
        <f t="shared" si="152"/>
        <v>Frank GomezAPPLIED IND. - SANTA MARIA</v>
      </c>
      <c r="G8353" s="150" t="str">
        <f t="shared" si="151"/>
        <v>Frank Gomez</v>
      </c>
      <c r="H8353" s="149" t="s">
        <v>1067</v>
      </c>
      <c r="I8353">
        <v>40007350</v>
      </c>
      <c r="J8353" t="s">
        <v>14607</v>
      </c>
      <c r="L8353" t="s">
        <v>12520</v>
      </c>
      <c r="M8353" t="s">
        <v>12521</v>
      </c>
      <c r="O8353">
        <v>93018</v>
      </c>
      <c r="P8353" t="s">
        <v>12522</v>
      </c>
      <c r="Q8353" t="s">
        <v>12415</v>
      </c>
      <c r="R8353" t="s">
        <v>12416</v>
      </c>
      <c r="S8353" t="s">
        <v>14608</v>
      </c>
      <c r="U8353" t="s">
        <v>12418</v>
      </c>
      <c r="V8353">
        <v>202</v>
      </c>
      <c r="W8353">
        <v>11</v>
      </c>
      <c r="X8353">
        <v>2</v>
      </c>
      <c r="Y8353" t="s">
        <v>13389</v>
      </c>
      <c r="Z8353" t="s">
        <v>12420</v>
      </c>
      <c r="AA8353" t="s">
        <v>12429</v>
      </c>
      <c r="AB8353" t="s">
        <v>12422</v>
      </c>
      <c r="AC8353">
        <v>2</v>
      </c>
      <c r="AD8353" s="123">
        <v>41774</v>
      </c>
      <c r="AE8353" t="s">
        <v>12431</v>
      </c>
      <c r="AG8353">
        <v>40007350</v>
      </c>
      <c r="AL8353" t="s">
        <v>12422</v>
      </c>
      <c r="AN8353">
        <v>3603505101</v>
      </c>
      <c r="AO8353">
        <v>16</v>
      </c>
      <c r="AP8353" t="s">
        <v>12424</v>
      </c>
      <c r="AQ8353" t="s">
        <v>11408</v>
      </c>
      <c r="AR8353">
        <v>4100</v>
      </c>
      <c r="AT8353">
        <v>0</v>
      </c>
      <c r="AV8353" t="s">
        <v>12524</v>
      </c>
      <c r="AW8353">
        <v>116100</v>
      </c>
    </row>
    <row r="8354" spans="1:49" x14ac:dyDescent="0.25">
      <c r="A8354">
        <v>4100</v>
      </c>
      <c r="B8354">
        <v>30030</v>
      </c>
      <c r="C8354">
        <v>4018</v>
      </c>
      <c r="D8354">
        <v>413</v>
      </c>
      <c r="E8354" s="124" t="s">
        <v>249</v>
      </c>
      <c r="F8354" t="str">
        <f t="shared" si="152"/>
        <v>Frank GomezARE COMPANY LLC</v>
      </c>
      <c r="G8354" s="150" t="str">
        <f t="shared" si="151"/>
        <v>Frank Gomez</v>
      </c>
      <c r="H8354" s="149" t="s">
        <v>1152</v>
      </c>
      <c r="I8354">
        <v>40006481</v>
      </c>
      <c r="K8354" t="s">
        <v>17606</v>
      </c>
      <c r="L8354" t="s">
        <v>17607</v>
      </c>
      <c r="M8354" t="s">
        <v>13237</v>
      </c>
      <c r="N8354">
        <v>90291</v>
      </c>
      <c r="Q8354" t="s">
        <v>12415</v>
      </c>
      <c r="R8354" t="s">
        <v>12416</v>
      </c>
      <c r="S8354" t="s">
        <v>17608</v>
      </c>
      <c r="U8354" t="s">
        <v>12418</v>
      </c>
      <c r="W8354">
        <v>11</v>
      </c>
      <c r="X8354">
        <v>2</v>
      </c>
      <c r="Y8354" t="s">
        <v>12419</v>
      </c>
      <c r="Z8354" t="s">
        <v>12420</v>
      </c>
      <c r="AA8354" t="s">
        <v>12429</v>
      </c>
      <c r="AB8354" t="s">
        <v>12430</v>
      </c>
      <c r="AC8354">
        <v>2</v>
      </c>
      <c r="AD8354" s="123">
        <v>40581</v>
      </c>
      <c r="AE8354" t="s">
        <v>12431</v>
      </c>
      <c r="AG8354">
        <v>40006481</v>
      </c>
      <c r="AL8354" t="s">
        <v>12430</v>
      </c>
      <c r="AN8354">
        <v>503719001</v>
      </c>
      <c r="AO8354">
        <v>16</v>
      </c>
      <c r="AP8354" t="s">
        <v>12424</v>
      </c>
      <c r="AQ8354" t="s">
        <v>11408</v>
      </c>
      <c r="AR8354">
        <v>4100</v>
      </c>
      <c r="AT8354">
        <v>0</v>
      </c>
      <c r="AV8354" t="s">
        <v>17609</v>
      </c>
      <c r="AW8354">
        <v>116100</v>
      </c>
    </row>
    <row r="8355" spans="1:49" x14ac:dyDescent="0.25">
      <c r="A8355">
        <v>4100</v>
      </c>
      <c r="B8355">
        <v>30030</v>
      </c>
      <c r="C8355">
        <v>4018</v>
      </c>
      <c r="D8355">
        <v>413</v>
      </c>
      <c r="E8355" s="124" t="s">
        <v>249</v>
      </c>
      <c r="F8355" t="str">
        <f t="shared" si="152"/>
        <v>Frank GomezARIZONA BELTING, LLC</v>
      </c>
      <c r="G8355" s="150" t="str">
        <f t="shared" si="151"/>
        <v>Frank Gomez</v>
      </c>
      <c r="H8355" s="149" t="s">
        <v>1158</v>
      </c>
      <c r="I8355">
        <v>40007780</v>
      </c>
      <c r="L8355" t="s">
        <v>17610</v>
      </c>
      <c r="M8355" t="s">
        <v>17515</v>
      </c>
      <c r="O8355">
        <v>6376</v>
      </c>
      <c r="P8355">
        <v>85338</v>
      </c>
      <c r="Q8355" t="s">
        <v>12415</v>
      </c>
      <c r="R8355" t="s">
        <v>12416</v>
      </c>
      <c r="S8355" t="s">
        <v>17611</v>
      </c>
      <c r="U8355" t="s">
        <v>12418</v>
      </c>
      <c r="W8355">
        <v>11</v>
      </c>
      <c r="X8355">
        <v>2</v>
      </c>
      <c r="Y8355" t="s">
        <v>12419</v>
      </c>
      <c r="Z8355" t="s">
        <v>12420</v>
      </c>
      <c r="AA8355" t="s">
        <v>12429</v>
      </c>
      <c r="AB8355" t="s">
        <v>12430</v>
      </c>
      <c r="AC8355">
        <v>2</v>
      </c>
      <c r="AD8355" s="123">
        <v>42409</v>
      </c>
      <c r="AE8355" t="s">
        <v>12431</v>
      </c>
      <c r="AG8355">
        <v>40007780</v>
      </c>
      <c r="AL8355" t="s">
        <v>12430</v>
      </c>
      <c r="AN8355">
        <v>301309831</v>
      </c>
      <c r="AO8355">
        <v>16</v>
      </c>
      <c r="AP8355" t="s">
        <v>12424</v>
      </c>
      <c r="AQ8355" t="s">
        <v>11408</v>
      </c>
      <c r="AR8355">
        <v>4100</v>
      </c>
      <c r="AT8355">
        <v>0</v>
      </c>
      <c r="AV8355" t="s">
        <v>17612</v>
      </c>
      <c r="AW8355">
        <v>116100</v>
      </c>
    </row>
    <row r="8356" spans="1:49" x14ac:dyDescent="0.25">
      <c r="A8356">
        <v>4100</v>
      </c>
      <c r="B8356">
        <v>30030</v>
      </c>
      <c r="C8356">
        <v>4018</v>
      </c>
      <c r="D8356">
        <v>413</v>
      </c>
      <c r="E8356" s="124" t="s">
        <v>249</v>
      </c>
      <c r="F8356" t="str">
        <f t="shared" si="152"/>
        <v>Frank GomezARMADA SALES</v>
      </c>
      <c r="G8356" s="150" t="str">
        <f t="shared" si="151"/>
        <v>Frank Gomez</v>
      </c>
      <c r="H8356" s="149" t="s">
        <v>1167</v>
      </c>
      <c r="I8356">
        <v>40007590</v>
      </c>
      <c r="K8356" t="s">
        <v>17613</v>
      </c>
      <c r="L8356" t="s">
        <v>17614</v>
      </c>
      <c r="M8356" t="s">
        <v>13237</v>
      </c>
      <c r="N8356">
        <v>90815</v>
      </c>
      <c r="Q8356" t="s">
        <v>12415</v>
      </c>
      <c r="R8356" t="s">
        <v>12416</v>
      </c>
      <c r="S8356" t="s">
        <v>17615</v>
      </c>
      <c r="U8356" t="s">
        <v>12418</v>
      </c>
      <c r="W8356">
        <v>11</v>
      </c>
      <c r="X8356">
        <v>2</v>
      </c>
      <c r="Y8356" t="s">
        <v>12419</v>
      </c>
      <c r="Z8356" t="s">
        <v>12420</v>
      </c>
      <c r="AA8356" t="s">
        <v>12429</v>
      </c>
      <c r="AB8356" t="s">
        <v>12478</v>
      </c>
      <c r="AC8356">
        <v>2</v>
      </c>
      <c r="AD8356" s="123">
        <v>42143</v>
      </c>
      <c r="AE8356" t="s">
        <v>12431</v>
      </c>
      <c r="AG8356">
        <v>40007590</v>
      </c>
      <c r="AL8356" t="s">
        <v>12478</v>
      </c>
      <c r="AN8356">
        <v>503718601</v>
      </c>
      <c r="AO8356">
        <v>16</v>
      </c>
      <c r="AP8356" t="s">
        <v>12424</v>
      </c>
      <c r="AQ8356" t="s">
        <v>11408</v>
      </c>
      <c r="AR8356">
        <v>4100</v>
      </c>
      <c r="AT8356">
        <v>0</v>
      </c>
      <c r="AV8356" t="s">
        <v>17616</v>
      </c>
      <c r="AW8356">
        <v>116100</v>
      </c>
    </row>
    <row r="8357" spans="1:49" x14ac:dyDescent="0.25">
      <c r="A8357">
        <v>4100</v>
      </c>
      <c r="B8357">
        <v>30030</v>
      </c>
      <c r="C8357">
        <v>4018</v>
      </c>
      <c r="D8357">
        <v>413</v>
      </c>
      <c r="E8357" s="124" t="s">
        <v>249</v>
      </c>
      <c r="F8357" t="str">
        <f t="shared" si="152"/>
        <v>Frank GomezARTIC GLACIER INC</v>
      </c>
      <c r="G8357" s="150" t="str">
        <f t="shared" si="151"/>
        <v>Frank Gomez</v>
      </c>
      <c r="H8357" s="149" t="s">
        <v>1186</v>
      </c>
      <c r="I8357">
        <v>40007231</v>
      </c>
      <c r="K8357" t="s">
        <v>17617</v>
      </c>
      <c r="L8357" t="s">
        <v>17618</v>
      </c>
      <c r="M8357" t="s">
        <v>13237</v>
      </c>
      <c r="N8357">
        <v>90746</v>
      </c>
      <c r="Q8357" t="s">
        <v>12415</v>
      </c>
      <c r="R8357" t="s">
        <v>12416</v>
      </c>
      <c r="S8357" t="s">
        <v>17619</v>
      </c>
      <c r="U8357" t="s">
        <v>12418</v>
      </c>
      <c r="W8357">
        <v>11</v>
      </c>
      <c r="X8357">
        <v>1</v>
      </c>
      <c r="Y8357" t="s">
        <v>12419</v>
      </c>
      <c r="Z8357" t="s">
        <v>12420</v>
      </c>
      <c r="AA8357" t="s">
        <v>12429</v>
      </c>
      <c r="AB8357" t="s">
        <v>12430</v>
      </c>
      <c r="AC8357">
        <v>2</v>
      </c>
      <c r="AD8357" s="123">
        <v>41617</v>
      </c>
      <c r="AE8357" t="s">
        <v>12431</v>
      </c>
      <c r="AG8357">
        <v>40007231</v>
      </c>
      <c r="AL8357" t="s">
        <v>12430</v>
      </c>
      <c r="AN8357">
        <v>503705301</v>
      </c>
      <c r="AO8357">
        <v>16</v>
      </c>
      <c r="AP8357" t="s">
        <v>12424</v>
      </c>
      <c r="AQ8357" t="s">
        <v>11408</v>
      </c>
      <c r="AR8357">
        <v>4100</v>
      </c>
      <c r="AT8357">
        <v>0</v>
      </c>
      <c r="AV8357" t="s">
        <v>17620</v>
      </c>
      <c r="AW8357">
        <v>116100</v>
      </c>
    </row>
    <row r="8358" spans="1:49" x14ac:dyDescent="0.25">
      <c r="A8358">
        <v>4100</v>
      </c>
      <c r="B8358">
        <v>30030</v>
      </c>
      <c r="C8358">
        <v>4018</v>
      </c>
      <c r="D8358">
        <v>413</v>
      </c>
      <c r="E8358" s="124" t="s">
        <v>249</v>
      </c>
      <c r="F8358" t="str">
        <f t="shared" si="152"/>
        <v>Frank GomezARTIMEX LLC.</v>
      </c>
      <c r="G8358" s="150" t="str">
        <f t="shared" si="151"/>
        <v>Frank Gomez</v>
      </c>
      <c r="H8358" s="149" t="s">
        <v>1187</v>
      </c>
      <c r="I8358">
        <v>40007762</v>
      </c>
      <c r="K8358" t="s">
        <v>17621</v>
      </c>
      <c r="L8358" t="s">
        <v>17622</v>
      </c>
      <c r="M8358" t="s">
        <v>13237</v>
      </c>
      <c r="N8358">
        <v>90670</v>
      </c>
      <c r="Q8358" t="s">
        <v>12415</v>
      </c>
      <c r="R8358" t="s">
        <v>12416</v>
      </c>
      <c r="S8358" t="s">
        <v>17623</v>
      </c>
      <c r="U8358" t="s">
        <v>12418</v>
      </c>
      <c r="W8358">
        <v>11</v>
      </c>
      <c r="X8358">
        <v>1</v>
      </c>
      <c r="Y8358" t="s">
        <v>12419</v>
      </c>
      <c r="Z8358" t="s">
        <v>12420</v>
      </c>
      <c r="AA8358" t="s">
        <v>12429</v>
      </c>
      <c r="AB8358" t="s">
        <v>12478</v>
      </c>
      <c r="AC8358">
        <v>2</v>
      </c>
      <c r="AD8358" s="123">
        <v>42381</v>
      </c>
      <c r="AE8358" t="s">
        <v>12431</v>
      </c>
      <c r="AG8358">
        <v>40007762</v>
      </c>
      <c r="AL8358" t="s">
        <v>12478</v>
      </c>
      <c r="AN8358">
        <v>503732001</v>
      </c>
      <c r="AO8358">
        <v>16</v>
      </c>
      <c r="AP8358" t="s">
        <v>12424</v>
      </c>
      <c r="AQ8358" t="s">
        <v>11408</v>
      </c>
      <c r="AR8358">
        <v>4100</v>
      </c>
      <c r="AT8358">
        <v>0</v>
      </c>
      <c r="AV8358" t="s">
        <v>17624</v>
      </c>
      <c r="AW8358">
        <v>116100</v>
      </c>
    </row>
    <row r="8359" spans="1:49" x14ac:dyDescent="0.25">
      <c r="A8359">
        <v>4100</v>
      </c>
      <c r="B8359">
        <v>30030</v>
      </c>
      <c r="C8359">
        <v>4018</v>
      </c>
      <c r="D8359">
        <v>413</v>
      </c>
      <c r="E8359" s="124" t="s">
        <v>249</v>
      </c>
      <c r="F8359" t="str">
        <f t="shared" si="152"/>
        <v>Frank GomezARTISTIC WELDING, INC.</v>
      </c>
      <c r="G8359" s="150" t="str">
        <f t="shared" si="151"/>
        <v>Frank Gomez</v>
      </c>
      <c r="H8359" s="149" t="s">
        <v>1189</v>
      </c>
      <c r="I8359">
        <v>40005544</v>
      </c>
      <c r="K8359" t="s">
        <v>17625</v>
      </c>
      <c r="L8359" t="s">
        <v>17626</v>
      </c>
      <c r="M8359" t="s">
        <v>13237</v>
      </c>
      <c r="N8359">
        <v>90248</v>
      </c>
      <c r="Q8359" t="s">
        <v>12415</v>
      </c>
      <c r="R8359" t="s">
        <v>12416</v>
      </c>
      <c r="S8359" t="s">
        <v>17627</v>
      </c>
      <c r="U8359" t="s">
        <v>12418</v>
      </c>
      <c r="W8359">
        <v>11</v>
      </c>
      <c r="X8359">
        <v>2</v>
      </c>
      <c r="Y8359" t="s">
        <v>12419</v>
      </c>
      <c r="Z8359" t="s">
        <v>12420</v>
      </c>
      <c r="AA8359" t="s">
        <v>12485</v>
      </c>
      <c r="AB8359" t="s">
        <v>12422</v>
      </c>
      <c r="AC8359">
        <v>2</v>
      </c>
      <c r="AD8359" s="123">
        <v>39675</v>
      </c>
      <c r="AE8359" t="s">
        <v>14314</v>
      </c>
      <c r="AG8359">
        <v>40005544</v>
      </c>
      <c r="AL8359" t="s">
        <v>12422</v>
      </c>
      <c r="AN8359">
        <v>503713301</v>
      </c>
      <c r="AO8359">
        <v>16</v>
      </c>
      <c r="AP8359" t="s">
        <v>12424</v>
      </c>
      <c r="AQ8359" t="s">
        <v>11408</v>
      </c>
      <c r="AR8359">
        <v>4100</v>
      </c>
      <c r="AT8359">
        <v>0</v>
      </c>
      <c r="AV8359" t="s">
        <v>17628</v>
      </c>
      <c r="AW8359">
        <v>116100</v>
      </c>
    </row>
    <row r="8360" spans="1:49" x14ac:dyDescent="0.25">
      <c r="A8360">
        <v>4100</v>
      </c>
      <c r="B8360">
        <v>30030</v>
      </c>
      <c r="C8360">
        <v>4018</v>
      </c>
      <c r="D8360">
        <v>413</v>
      </c>
      <c r="E8360" s="124" t="s">
        <v>249</v>
      </c>
      <c r="F8360" t="str">
        <f t="shared" si="152"/>
        <v>Frank GomezARYZTA LLC</v>
      </c>
      <c r="G8360" s="150" t="str">
        <f t="shared" si="151"/>
        <v>Frank Gomez</v>
      </c>
      <c r="H8360" s="149" t="s">
        <v>1195</v>
      </c>
      <c r="I8360">
        <v>40002993</v>
      </c>
      <c r="K8360" t="s">
        <v>17629</v>
      </c>
      <c r="L8360" t="s">
        <v>14617</v>
      </c>
      <c r="M8360" t="s">
        <v>13237</v>
      </c>
      <c r="N8360">
        <v>94577</v>
      </c>
      <c r="Q8360" t="s">
        <v>12415</v>
      </c>
      <c r="R8360" t="s">
        <v>12416</v>
      </c>
      <c r="U8360" t="s">
        <v>12418</v>
      </c>
      <c r="W8360">
        <v>11</v>
      </c>
      <c r="X8360">
        <v>1</v>
      </c>
      <c r="Y8360" t="s">
        <v>12765</v>
      </c>
      <c r="Z8360" t="s">
        <v>12420</v>
      </c>
      <c r="AA8360" t="s">
        <v>12421</v>
      </c>
      <c r="AB8360" t="s">
        <v>12422</v>
      </c>
      <c r="AC8360">
        <v>2</v>
      </c>
      <c r="AD8360" s="123">
        <v>39111</v>
      </c>
      <c r="AE8360" t="s">
        <v>12423</v>
      </c>
      <c r="AG8360">
        <v>40002993</v>
      </c>
      <c r="AL8360" t="s">
        <v>12422</v>
      </c>
      <c r="AN8360">
        <v>500130801</v>
      </c>
      <c r="AO8360">
        <v>16</v>
      </c>
      <c r="AP8360" t="s">
        <v>12424</v>
      </c>
      <c r="AQ8360" t="s">
        <v>11408</v>
      </c>
      <c r="AR8360">
        <v>4100</v>
      </c>
      <c r="AT8360">
        <v>2005</v>
      </c>
      <c r="AV8360" t="s">
        <v>17630</v>
      </c>
      <c r="AW8360">
        <v>116100</v>
      </c>
    </row>
    <row r="8361" spans="1:49" x14ac:dyDescent="0.25">
      <c r="A8361">
        <v>4100</v>
      </c>
      <c r="B8361">
        <v>30030</v>
      </c>
      <c r="C8361">
        <v>4018</v>
      </c>
      <c r="D8361">
        <v>413</v>
      </c>
      <c r="E8361" s="124" t="s">
        <v>249</v>
      </c>
      <c r="F8361" t="str">
        <f t="shared" si="152"/>
        <v>Frank GomezASTROPHYSICS INC.</v>
      </c>
      <c r="G8361" s="150" t="str">
        <f t="shared" si="151"/>
        <v>Frank Gomez</v>
      </c>
      <c r="H8361" s="149" t="s">
        <v>1235</v>
      </c>
      <c r="I8361">
        <v>40006384</v>
      </c>
      <c r="K8361" t="s">
        <v>17631</v>
      </c>
      <c r="L8361" t="s">
        <v>17632</v>
      </c>
      <c r="M8361" t="s">
        <v>13237</v>
      </c>
      <c r="N8361">
        <v>91789</v>
      </c>
      <c r="Q8361" t="s">
        <v>12415</v>
      </c>
      <c r="R8361" t="s">
        <v>12416</v>
      </c>
      <c r="S8361" t="s">
        <v>17633</v>
      </c>
      <c r="U8361" t="s">
        <v>12418</v>
      </c>
      <c r="W8361">
        <v>11</v>
      </c>
      <c r="X8361">
        <v>0</v>
      </c>
      <c r="Y8361" t="s">
        <v>12419</v>
      </c>
      <c r="Z8361" t="s">
        <v>12420</v>
      </c>
      <c r="AA8361" t="s">
        <v>12429</v>
      </c>
      <c r="AB8361" t="s">
        <v>12422</v>
      </c>
      <c r="AC8361">
        <v>2</v>
      </c>
      <c r="AD8361" s="123">
        <v>40438</v>
      </c>
      <c r="AE8361" t="s">
        <v>12431</v>
      </c>
      <c r="AG8361">
        <v>40006384</v>
      </c>
      <c r="AL8361" t="s">
        <v>12422</v>
      </c>
      <c r="AN8361">
        <v>503799351</v>
      </c>
      <c r="AO8361">
        <v>16</v>
      </c>
      <c r="AP8361" t="s">
        <v>12424</v>
      </c>
      <c r="AQ8361" t="s">
        <v>11408</v>
      </c>
      <c r="AR8361">
        <v>4100</v>
      </c>
      <c r="AT8361">
        <v>0</v>
      </c>
      <c r="AV8361" t="s">
        <v>17634</v>
      </c>
      <c r="AW8361">
        <v>116100</v>
      </c>
    </row>
    <row r="8362" spans="1:49" x14ac:dyDescent="0.25">
      <c r="A8362">
        <v>4100</v>
      </c>
      <c r="B8362">
        <v>30030</v>
      </c>
      <c r="C8362">
        <v>4018</v>
      </c>
      <c r="D8362">
        <v>413</v>
      </c>
      <c r="E8362" s="124" t="s">
        <v>249</v>
      </c>
      <c r="F8362" t="str">
        <f t="shared" si="152"/>
        <v>Frank GomezAZTEC INDUSTRIAL BEARING &amp; SUPPLY</v>
      </c>
      <c r="G8362" s="150" t="str">
        <f t="shared" si="151"/>
        <v>Frank Gomez</v>
      </c>
      <c r="H8362" s="149" t="s">
        <v>1345</v>
      </c>
      <c r="I8362">
        <v>40005705</v>
      </c>
      <c r="K8362" t="s">
        <v>17635</v>
      </c>
      <c r="L8362" t="s">
        <v>17636</v>
      </c>
      <c r="M8362" t="s">
        <v>14582</v>
      </c>
      <c r="N8362">
        <v>89118</v>
      </c>
      <c r="Q8362" t="s">
        <v>12415</v>
      </c>
      <c r="R8362" t="s">
        <v>12416</v>
      </c>
      <c r="S8362" t="s">
        <v>17637</v>
      </c>
      <c r="U8362" t="s">
        <v>12418</v>
      </c>
      <c r="W8362">
        <v>11</v>
      </c>
      <c r="X8362">
        <v>2</v>
      </c>
      <c r="Y8362" t="s">
        <v>12419</v>
      </c>
      <c r="Z8362" t="s">
        <v>12420</v>
      </c>
      <c r="AA8362" t="s">
        <v>12429</v>
      </c>
      <c r="AB8362" t="s">
        <v>12422</v>
      </c>
      <c r="AC8362">
        <v>2</v>
      </c>
      <c r="AD8362" s="123">
        <v>39897</v>
      </c>
      <c r="AE8362" t="s">
        <v>12431</v>
      </c>
      <c r="AG8362">
        <v>40005705</v>
      </c>
      <c r="AL8362" t="s">
        <v>12422</v>
      </c>
      <c r="AN8362">
        <v>2900300801</v>
      </c>
      <c r="AO8362">
        <v>16</v>
      </c>
      <c r="AP8362" t="s">
        <v>12424</v>
      </c>
      <c r="AQ8362" t="s">
        <v>11408</v>
      </c>
      <c r="AR8362">
        <v>4100</v>
      </c>
      <c r="AT8362">
        <v>0</v>
      </c>
      <c r="AV8362" t="s">
        <v>17638</v>
      </c>
      <c r="AW8362">
        <v>116100</v>
      </c>
    </row>
    <row r="8363" spans="1:49" x14ac:dyDescent="0.25">
      <c r="A8363">
        <v>4100</v>
      </c>
      <c r="B8363">
        <v>30030</v>
      </c>
      <c r="C8363">
        <v>4018</v>
      </c>
      <c r="D8363">
        <v>413</v>
      </c>
      <c r="E8363" s="124" t="s">
        <v>249</v>
      </c>
      <c r="F8363" t="str">
        <f t="shared" si="152"/>
        <v>Frank GomezB. BRAUN MEDICAL INC.</v>
      </c>
      <c r="G8363" s="150" t="str">
        <f t="shared" si="151"/>
        <v>Frank Gomez</v>
      </c>
      <c r="H8363" s="149" t="s">
        <v>1356</v>
      </c>
      <c r="I8363">
        <v>40005468</v>
      </c>
      <c r="K8363" t="s">
        <v>17639</v>
      </c>
      <c r="L8363" t="s">
        <v>15967</v>
      </c>
      <c r="M8363" t="s">
        <v>13237</v>
      </c>
      <c r="N8363">
        <v>92614</v>
      </c>
      <c r="Q8363" t="s">
        <v>12415</v>
      </c>
      <c r="R8363" t="s">
        <v>12416</v>
      </c>
      <c r="S8363" t="s">
        <v>17640</v>
      </c>
      <c r="U8363" t="s">
        <v>12418</v>
      </c>
      <c r="W8363">
        <v>11</v>
      </c>
      <c r="X8363">
        <v>2</v>
      </c>
      <c r="Y8363" t="s">
        <v>12419</v>
      </c>
      <c r="Z8363" t="s">
        <v>12420</v>
      </c>
      <c r="AA8363" t="s">
        <v>12429</v>
      </c>
      <c r="AB8363" t="s">
        <v>12430</v>
      </c>
      <c r="AC8363">
        <v>2</v>
      </c>
      <c r="AD8363" s="123">
        <v>39590</v>
      </c>
      <c r="AE8363" t="s">
        <v>12633</v>
      </c>
      <c r="AG8363">
        <v>40005468</v>
      </c>
      <c r="AL8363" t="s">
        <v>12430</v>
      </c>
      <c r="AN8363">
        <v>505963301</v>
      </c>
      <c r="AO8363">
        <v>16</v>
      </c>
      <c r="AP8363" t="s">
        <v>12424</v>
      </c>
      <c r="AQ8363" t="s">
        <v>11408</v>
      </c>
      <c r="AR8363">
        <v>4100</v>
      </c>
      <c r="AT8363">
        <v>0</v>
      </c>
      <c r="AV8363" t="s">
        <v>17641</v>
      </c>
      <c r="AW8363">
        <v>116100</v>
      </c>
    </row>
    <row r="8364" spans="1:49" x14ac:dyDescent="0.25">
      <c r="A8364">
        <v>4100</v>
      </c>
      <c r="B8364">
        <v>30030</v>
      </c>
      <c r="C8364">
        <v>4018</v>
      </c>
      <c r="D8364">
        <v>413</v>
      </c>
      <c r="E8364" s="124" t="s">
        <v>249</v>
      </c>
      <c r="F8364" t="str">
        <f t="shared" si="152"/>
        <v>Frank GomezBAR BAKERS, LLC</v>
      </c>
      <c r="G8364" s="150" t="str">
        <f t="shared" si="151"/>
        <v>Frank Gomez</v>
      </c>
      <c r="H8364" s="149" t="s">
        <v>13469</v>
      </c>
      <c r="I8364">
        <v>40007333</v>
      </c>
      <c r="K8364" t="s">
        <v>17642</v>
      </c>
      <c r="L8364" t="s">
        <v>17643</v>
      </c>
      <c r="M8364" t="s">
        <v>13237</v>
      </c>
      <c r="N8364">
        <v>90720</v>
      </c>
      <c r="Q8364" t="s">
        <v>12415</v>
      </c>
      <c r="R8364" t="s">
        <v>12416</v>
      </c>
      <c r="S8364" t="s">
        <v>17644</v>
      </c>
      <c r="U8364" t="s">
        <v>12418</v>
      </c>
      <c r="W8364">
        <v>11</v>
      </c>
      <c r="X8364">
        <v>1</v>
      </c>
      <c r="Y8364" t="s">
        <v>12419</v>
      </c>
      <c r="Z8364" t="s">
        <v>12420</v>
      </c>
      <c r="AA8364" t="s">
        <v>12429</v>
      </c>
      <c r="AB8364" t="s">
        <v>12422</v>
      </c>
      <c r="AC8364">
        <v>2</v>
      </c>
      <c r="AD8364" s="123">
        <v>41754</v>
      </c>
      <c r="AE8364" t="s">
        <v>12431</v>
      </c>
      <c r="AG8364">
        <v>40007333</v>
      </c>
      <c r="AL8364" t="s">
        <v>12422</v>
      </c>
      <c r="AN8364">
        <v>505918701</v>
      </c>
      <c r="AO8364">
        <v>16</v>
      </c>
      <c r="AP8364" t="s">
        <v>12424</v>
      </c>
      <c r="AQ8364" t="s">
        <v>11408</v>
      </c>
      <c r="AR8364">
        <v>4100</v>
      </c>
      <c r="AT8364">
        <v>0</v>
      </c>
      <c r="AV8364" t="s">
        <v>17645</v>
      </c>
      <c r="AW8364">
        <v>116100</v>
      </c>
    </row>
    <row r="8365" spans="1:49" x14ac:dyDescent="0.25">
      <c r="A8365">
        <v>4100</v>
      </c>
      <c r="B8365">
        <v>30030</v>
      </c>
      <c r="C8365">
        <v>4018</v>
      </c>
      <c r="D8365">
        <v>413</v>
      </c>
      <c r="E8365" s="124" t="s">
        <v>249</v>
      </c>
      <c r="F8365" t="str">
        <f t="shared" si="152"/>
        <v>Frank GomezBC INDUSTRIAL SUPPLY CO.</v>
      </c>
      <c r="G8365" s="150" t="str">
        <f t="shared" si="151"/>
        <v>Frank Gomez</v>
      </c>
      <c r="H8365" s="149" t="s">
        <v>1459</v>
      </c>
      <c r="I8365">
        <v>40007781</v>
      </c>
      <c r="K8365" t="s">
        <v>17646</v>
      </c>
      <c r="L8365" t="s">
        <v>17647</v>
      </c>
      <c r="M8365" t="s">
        <v>13237</v>
      </c>
      <c r="N8365">
        <v>92231</v>
      </c>
      <c r="Q8365" t="s">
        <v>12415</v>
      </c>
      <c r="R8365" t="s">
        <v>12416</v>
      </c>
      <c r="S8365" t="s">
        <v>17648</v>
      </c>
      <c r="U8365" t="s">
        <v>12418</v>
      </c>
      <c r="W8365">
        <v>11</v>
      </c>
      <c r="X8365">
        <v>2</v>
      </c>
      <c r="Y8365" t="s">
        <v>12419</v>
      </c>
      <c r="Z8365" t="s">
        <v>12420</v>
      </c>
      <c r="AA8365" t="s">
        <v>12429</v>
      </c>
      <c r="AB8365" t="s">
        <v>12430</v>
      </c>
      <c r="AC8365">
        <v>2</v>
      </c>
      <c r="AD8365" s="123">
        <v>42409</v>
      </c>
      <c r="AE8365" t="s">
        <v>12431</v>
      </c>
      <c r="AG8365">
        <v>40007781</v>
      </c>
      <c r="AL8365" t="s">
        <v>12430</v>
      </c>
      <c r="AN8365">
        <v>502504601</v>
      </c>
      <c r="AO8365">
        <v>16</v>
      </c>
      <c r="AP8365" t="s">
        <v>12424</v>
      </c>
      <c r="AQ8365" t="s">
        <v>11408</v>
      </c>
      <c r="AR8365">
        <v>4100</v>
      </c>
      <c r="AS8365" t="s">
        <v>12491</v>
      </c>
      <c r="AT8365">
        <v>0</v>
      </c>
      <c r="AV8365" t="s">
        <v>17649</v>
      </c>
      <c r="AW8365">
        <v>116100</v>
      </c>
    </row>
    <row r="8366" spans="1:49" x14ac:dyDescent="0.25">
      <c r="A8366">
        <v>4100</v>
      </c>
      <c r="B8366">
        <v>30030</v>
      </c>
      <c r="C8366">
        <v>4018</v>
      </c>
      <c r="D8366">
        <v>413</v>
      </c>
      <c r="E8366" s="124" t="s">
        <v>249</v>
      </c>
      <c r="F8366" t="str">
        <f t="shared" si="152"/>
        <v>Frank GomezBDI (LA PUENTE, CA)</v>
      </c>
      <c r="G8366" s="150" t="str">
        <f t="shared" si="151"/>
        <v>Frank Gomez</v>
      </c>
      <c r="H8366" s="149" t="s">
        <v>1492</v>
      </c>
      <c r="I8366">
        <v>40007724</v>
      </c>
      <c r="J8366" t="s">
        <v>14088</v>
      </c>
      <c r="L8366" t="s">
        <v>14089</v>
      </c>
      <c r="M8366" t="s">
        <v>12684</v>
      </c>
      <c r="O8366">
        <v>5931</v>
      </c>
      <c r="P8366">
        <v>48007</v>
      </c>
      <c r="Q8366" t="s">
        <v>12415</v>
      </c>
      <c r="R8366" t="s">
        <v>12416</v>
      </c>
      <c r="S8366" t="s">
        <v>17650</v>
      </c>
      <c r="U8366" t="s">
        <v>12418</v>
      </c>
      <c r="W8366">
        <v>11</v>
      </c>
      <c r="X8366">
        <v>2</v>
      </c>
      <c r="Y8366" t="s">
        <v>12472</v>
      </c>
      <c r="Z8366" t="s">
        <v>12420</v>
      </c>
      <c r="AA8366" t="s">
        <v>12429</v>
      </c>
      <c r="AB8366" t="s">
        <v>12422</v>
      </c>
      <c r="AC8366">
        <v>2</v>
      </c>
      <c r="AD8366" s="123">
        <v>42314</v>
      </c>
      <c r="AE8366" t="s">
        <v>12431</v>
      </c>
      <c r="AG8366">
        <v>40007724</v>
      </c>
      <c r="AL8366" t="s">
        <v>12422</v>
      </c>
      <c r="AN8366">
        <v>2312517901</v>
      </c>
      <c r="AO8366">
        <v>16</v>
      </c>
      <c r="AP8366" t="s">
        <v>12424</v>
      </c>
      <c r="AQ8366" t="s">
        <v>11408</v>
      </c>
      <c r="AR8366">
        <v>4100</v>
      </c>
      <c r="AT8366">
        <v>0</v>
      </c>
      <c r="AV8366" t="s">
        <v>1467</v>
      </c>
      <c r="AW8366">
        <v>116100</v>
      </c>
    </row>
    <row r="8367" spans="1:49" x14ac:dyDescent="0.25">
      <c r="A8367">
        <v>4100</v>
      </c>
      <c r="B8367">
        <v>30030</v>
      </c>
      <c r="C8367">
        <v>4018</v>
      </c>
      <c r="D8367">
        <v>413</v>
      </c>
      <c r="E8367" s="124" t="s">
        <v>249</v>
      </c>
      <c r="F8367" t="str">
        <f t="shared" si="152"/>
        <v>Frank GomezBEARING BELT &amp; CHAIN</v>
      </c>
      <c r="G8367" s="150" t="str">
        <f t="shared" ref="G8367:G8430" si="153">RIGHT(E8367,LEN(E8367)-3)</f>
        <v>Frank Gomez</v>
      </c>
      <c r="H8367" s="149" t="s">
        <v>1548</v>
      </c>
      <c r="I8367">
        <v>40007793</v>
      </c>
      <c r="L8367" t="s">
        <v>14964</v>
      </c>
      <c r="M8367" t="s">
        <v>17515</v>
      </c>
      <c r="O8367">
        <v>20427</v>
      </c>
      <c r="P8367">
        <v>85036</v>
      </c>
      <c r="Q8367" t="s">
        <v>12415</v>
      </c>
      <c r="R8367" t="s">
        <v>12416</v>
      </c>
      <c r="S8367" t="s">
        <v>17651</v>
      </c>
      <c r="U8367" t="s">
        <v>12418</v>
      </c>
      <c r="W8367">
        <v>11</v>
      </c>
      <c r="X8367">
        <v>2</v>
      </c>
      <c r="Y8367" t="s">
        <v>12419</v>
      </c>
      <c r="Z8367" t="s">
        <v>12420</v>
      </c>
      <c r="AA8367" t="s">
        <v>12429</v>
      </c>
      <c r="AB8367" t="s">
        <v>12422</v>
      </c>
      <c r="AC8367">
        <v>2</v>
      </c>
      <c r="AD8367" s="123">
        <v>42429</v>
      </c>
      <c r="AE8367" t="s">
        <v>12431</v>
      </c>
      <c r="AG8367">
        <v>40007793</v>
      </c>
      <c r="AL8367" t="s">
        <v>12422</v>
      </c>
      <c r="AN8367">
        <v>301302101</v>
      </c>
      <c r="AO8367">
        <v>16</v>
      </c>
      <c r="AP8367" t="s">
        <v>12424</v>
      </c>
      <c r="AQ8367" t="s">
        <v>11408</v>
      </c>
      <c r="AR8367">
        <v>4100</v>
      </c>
      <c r="AT8367">
        <v>0</v>
      </c>
      <c r="AV8367" t="s">
        <v>17652</v>
      </c>
      <c r="AW8367">
        <v>116100</v>
      </c>
    </row>
    <row r="8368" spans="1:49" x14ac:dyDescent="0.25">
      <c r="A8368">
        <v>4100</v>
      </c>
      <c r="B8368">
        <v>30030</v>
      </c>
      <c r="C8368">
        <v>4018</v>
      </c>
      <c r="D8368">
        <v>413</v>
      </c>
      <c r="E8368" s="124" t="s">
        <v>249</v>
      </c>
      <c r="F8368" t="str">
        <f t="shared" si="152"/>
        <v>Frank GomezBEARINGS &amp; DRIVES, INC.</v>
      </c>
      <c r="G8368" s="150" t="str">
        <f t="shared" si="153"/>
        <v>Frank Gomez</v>
      </c>
      <c r="H8368" s="149" t="s">
        <v>1555</v>
      </c>
      <c r="I8368">
        <v>40001699</v>
      </c>
      <c r="K8368" t="s">
        <v>17653</v>
      </c>
      <c r="L8368" t="s">
        <v>17327</v>
      </c>
      <c r="M8368" t="s">
        <v>13237</v>
      </c>
      <c r="N8368">
        <v>92805</v>
      </c>
      <c r="Q8368" t="s">
        <v>12415</v>
      </c>
      <c r="R8368" t="s">
        <v>12416</v>
      </c>
      <c r="S8368" t="s">
        <v>17654</v>
      </c>
      <c r="U8368" t="s">
        <v>12418</v>
      </c>
      <c r="W8368">
        <v>11</v>
      </c>
      <c r="X8368">
        <v>2</v>
      </c>
      <c r="Y8368" t="s">
        <v>12419</v>
      </c>
      <c r="Z8368" t="s">
        <v>12420</v>
      </c>
      <c r="AA8368" t="s">
        <v>12421</v>
      </c>
      <c r="AB8368" t="s">
        <v>12430</v>
      </c>
      <c r="AC8368">
        <v>2</v>
      </c>
      <c r="AD8368" s="123">
        <v>39111</v>
      </c>
      <c r="AE8368" t="s">
        <v>12423</v>
      </c>
      <c r="AG8368">
        <v>40001699</v>
      </c>
      <c r="AL8368" t="s">
        <v>12430</v>
      </c>
      <c r="AN8368">
        <v>505900901</v>
      </c>
      <c r="AO8368">
        <v>16</v>
      </c>
      <c r="AP8368" t="s">
        <v>12424</v>
      </c>
      <c r="AQ8368" t="s">
        <v>11408</v>
      </c>
      <c r="AR8368">
        <v>4100</v>
      </c>
      <c r="AT8368">
        <v>0</v>
      </c>
      <c r="AV8368" t="s">
        <v>15349</v>
      </c>
      <c r="AW8368">
        <v>116100</v>
      </c>
    </row>
    <row r="8369" spans="1:49" x14ac:dyDescent="0.25">
      <c r="A8369">
        <v>4100</v>
      </c>
      <c r="B8369">
        <v>30030</v>
      </c>
      <c r="C8369">
        <v>4018</v>
      </c>
      <c r="D8369">
        <v>413</v>
      </c>
      <c r="E8369" s="124" t="s">
        <v>249</v>
      </c>
      <c r="F8369" t="str">
        <f t="shared" si="152"/>
        <v>Frank GomezBELCO PACKAGING SYSTEMS</v>
      </c>
      <c r="G8369" s="150" t="str">
        <f t="shared" si="153"/>
        <v>Frank Gomez</v>
      </c>
      <c r="H8369" s="149" t="s">
        <v>1571</v>
      </c>
      <c r="I8369">
        <v>40003107</v>
      </c>
      <c r="K8369" t="s">
        <v>17655</v>
      </c>
      <c r="L8369" t="s">
        <v>17656</v>
      </c>
      <c r="M8369" t="s">
        <v>13237</v>
      </c>
      <c r="N8369" t="s">
        <v>17657</v>
      </c>
      <c r="Q8369" t="s">
        <v>12415</v>
      </c>
      <c r="R8369" t="s">
        <v>12416</v>
      </c>
      <c r="S8369" t="s">
        <v>17658</v>
      </c>
      <c r="U8369" t="s">
        <v>12418</v>
      </c>
      <c r="W8369">
        <v>11</v>
      </c>
      <c r="X8369">
        <v>1</v>
      </c>
      <c r="Y8369" t="s">
        <v>12472</v>
      </c>
      <c r="Z8369" t="s">
        <v>12420</v>
      </c>
      <c r="AA8369" t="s">
        <v>12421</v>
      </c>
      <c r="AB8369" t="s">
        <v>14028</v>
      </c>
      <c r="AC8369">
        <v>2</v>
      </c>
      <c r="AD8369" s="123">
        <v>39111</v>
      </c>
      <c r="AE8369" t="s">
        <v>12423</v>
      </c>
      <c r="AG8369">
        <v>40003107</v>
      </c>
      <c r="AL8369" t="s">
        <v>14028</v>
      </c>
      <c r="AN8369">
        <v>503721201</v>
      </c>
      <c r="AO8369">
        <v>16</v>
      </c>
      <c r="AP8369" t="s">
        <v>12424</v>
      </c>
      <c r="AQ8369" t="s">
        <v>11408</v>
      </c>
      <c r="AR8369">
        <v>4100</v>
      </c>
      <c r="AT8369">
        <v>2005</v>
      </c>
      <c r="AV8369" t="s">
        <v>17659</v>
      </c>
      <c r="AW8369">
        <v>116100</v>
      </c>
    </row>
    <row r="8370" spans="1:49" x14ac:dyDescent="0.25">
      <c r="A8370">
        <v>4100</v>
      </c>
      <c r="B8370">
        <v>30030</v>
      </c>
      <c r="C8370">
        <v>4018</v>
      </c>
      <c r="D8370">
        <v>413</v>
      </c>
      <c r="E8370" s="124" t="s">
        <v>249</v>
      </c>
      <c r="F8370" t="str">
        <f t="shared" si="152"/>
        <v>Frank GomezBIMBO BAKERIES USA (ESCONDIDO)</v>
      </c>
      <c r="G8370" s="150" t="str">
        <f t="shared" si="153"/>
        <v>Frank Gomez</v>
      </c>
      <c r="H8370" s="149" t="s">
        <v>1702</v>
      </c>
      <c r="I8370">
        <v>40007692</v>
      </c>
      <c r="L8370" t="s">
        <v>12739</v>
      </c>
      <c r="M8370" t="s">
        <v>12494</v>
      </c>
      <c r="N8370">
        <v>76101</v>
      </c>
      <c r="O8370">
        <v>901027</v>
      </c>
      <c r="Q8370" t="s">
        <v>12415</v>
      </c>
      <c r="R8370" t="s">
        <v>12416</v>
      </c>
      <c r="S8370" t="s">
        <v>17660</v>
      </c>
      <c r="U8370" t="s">
        <v>12418</v>
      </c>
      <c r="V8370">
        <v>284</v>
      </c>
      <c r="W8370">
        <v>11</v>
      </c>
      <c r="X8370">
        <v>1</v>
      </c>
      <c r="Y8370" t="s">
        <v>12419</v>
      </c>
      <c r="Z8370" t="s">
        <v>12420</v>
      </c>
      <c r="AA8370" t="s">
        <v>12485</v>
      </c>
      <c r="AB8370" t="s">
        <v>12422</v>
      </c>
      <c r="AC8370">
        <v>2</v>
      </c>
      <c r="AD8370" s="123">
        <v>42279</v>
      </c>
      <c r="AE8370" t="s">
        <v>12528</v>
      </c>
      <c r="AG8370">
        <v>40007692</v>
      </c>
      <c r="AL8370" t="s">
        <v>12422</v>
      </c>
      <c r="AN8370">
        <v>4436710901</v>
      </c>
      <c r="AO8370">
        <v>16</v>
      </c>
      <c r="AP8370" t="s">
        <v>12424</v>
      </c>
      <c r="AQ8370" t="s">
        <v>11408</v>
      </c>
      <c r="AR8370">
        <v>4100</v>
      </c>
      <c r="AT8370">
        <v>0</v>
      </c>
      <c r="AV8370" t="s">
        <v>14648</v>
      </c>
      <c r="AW8370">
        <v>116100</v>
      </c>
    </row>
    <row r="8371" spans="1:49" x14ac:dyDescent="0.25">
      <c r="A8371">
        <v>4100</v>
      </c>
      <c r="B8371">
        <v>30030</v>
      </c>
      <c r="C8371">
        <v>4018</v>
      </c>
      <c r="D8371">
        <v>413</v>
      </c>
      <c r="E8371" s="124" t="s">
        <v>249</v>
      </c>
      <c r="F8371" t="str">
        <f t="shared" si="152"/>
        <v>Frank GomezBIMBO BAKERIES USA (MONTEBELLO)</v>
      </c>
      <c r="G8371" s="150" t="str">
        <f t="shared" si="153"/>
        <v>Frank Gomez</v>
      </c>
      <c r="H8371" s="149" t="s">
        <v>1703</v>
      </c>
      <c r="I8371">
        <v>40003967</v>
      </c>
      <c r="L8371" t="s">
        <v>12739</v>
      </c>
      <c r="M8371" t="s">
        <v>12494</v>
      </c>
      <c r="O8371">
        <v>901027</v>
      </c>
      <c r="P8371" t="s">
        <v>12740</v>
      </c>
      <c r="Q8371" t="s">
        <v>12415</v>
      </c>
      <c r="R8371" t="s">
        <v>12416</v>
      </c>
      <c r="S8371" t="s">
        <v>17661</v>
      </c>
      <c r="U8371" t="s">
        <v>12418</v>
      </c>
      <c r="V8371">
        <v>284</v>
      </c>
      <c r="W8371">
        <v>11</v>
      </c>
      <c r="X8371">
        <v>1</v>
      </c>
      <c r="Y8371" t="s">
        <v>12419</v>
      </c>
      <c r="Z8371" t="s">
        <v>12420</v>
      </c>
      <c r="AA8371" t="s">
        <v>12421</v>
      </c>
      <c r="AB8371" t="s">
        <v>12422</v>
      </c>
      <c r="AC8371">
        <v>2</v>
      </c>
      <c r="AD8371" s="123">
        <v>39111</v>
      </c>
      <c r="AE8371" t="s">
        <v>12423</v>
      </c>
      <c r="AG8371">
        <v>40003967</v>
      </c>
      <c r="AL8371" t="s">
        <v>12422</v>
      </c>
      <c r="AN8371">
        <v>4443910901</v>
      </c>
      <c r="AO8371">
        <v>16</v>
      </c>
      <c r="AP8371" t="s">
        <v>12424</v>
      </c>
      <c r="AQ8371" t="s">
        <v>11408</v>
      </c>
      <c r="AR8371">
        <v>4100</v>
      </c>
      <c r="AT8371">
        <v>2005</v>
      </c>
      <c r="AV8371" t="s">
        <v>14648</v>
      </c>
      <c r="AW8371">
        <v>116100</v>
      </c>
    </row>
    <row r="8372" spans="1:49" x14ac:dyDescent="0.25">
      <c r="A8372">
        <v>4100</v>
      </c>
      <c r="B8372">
        <v>30030</v>
      </c>
      <c r="C8372">
        <v>4018</v>
      </c>
      <c r="D8372">
        <v>413</v>
      </c>
      <c r="E8372" s="124" t="s">
        <v>249</v>
      </c>
      <c r="F8372" t="str">
        <f t="shared" si="152"/>
        <v>Frank GomezBIMBO BAKERIES USA (PLACENTIA)</v>
      </c>
      <c r="G8372" s="150" t="str">
        <f t="shared" si="153"/>
        <v>Frank Gomez</v>
      </c>
      <c r="H8372" s="149" t="s">
        <v>1704</v>
      </c>
      <c r="I8372">
        <v>40008770</v>
      </c>
      <c r="L8372" t="s">
        <v>12739</v>
      </c>
      <c r="M8372" t="s">
        <v>12494</v>
      </c>
      <c r="N8372">
        <v>76101</v>
      </c>
      <c r="O8372">
        <v>901029</v>
      </c>
      <c r="P8372">
        <v>76101</v>
      </c>
      <c r="Q8372" t="s">
        <v>12415</v>
      </c>
      <c r="R8372" t="s">
        <v>12416</v>
      </c>
      <c r="S8372" t="s">
        <v>17660</v>
      </c>
      <c r="U8372" t="s">
        <v>12418</v>
      </c>
      <c r="V8372">
        <v>284</v>
      </c>
      <c r="W8372">
        <v>11</v>
      </c>
      <c r="X8372">
        <v>1</v>
      </c>
      <c r="Y8372" t="s">
        <v>12419</v>
      </c>
      <c r="Z8372" t="s">
        <v>12420</v>
      </c>
      <c r="AA8372" t="s">
        <v>12485</v>
      </c>
      <c r="AB8372" t="s">
        <v>12422</v>
      </c>
      <c r="AC8372">
        <v>2</v>
      </c>
      <c r="AD8372" s="123">
        <v>43830</v>
      </c>
      <c r="AE8372" t="s">
        <v>12486</v>
      </c>
      <c r="AG8372">
        <v>40008770</v>
      </c>
      <c r="AL8372" t="s">
        <v>12422</v>
      </c>
      <c r="AN8372">
        <v>4412110901</v>
      </c>
      <c r="AO8372">
        <v>16</v>
      </c>
      <c r="AP8372" t="s">
        <v>12424</v>
      </c>
      <c r="AQ8372" t="s">
        <v>11408</v>
      </c>
      <c r="AR8372">
        <v>4100</v>
      </c>
      <c r="AT8372">
        <v>0</v>
      </c>
      <c r="AV8372" t="s">
        <v>14648</v>
      </c>
      <c r="AW8372">
        <v>116100</v>
      </c>
    </row>
    <row r="8373" spans="1:49" x14ac:dyDescent="0.25">
      <c r="A8373">
        <v>4100</v>
      </c>
      <c r="B8373">
        <v>30030</v>
      </c>
      <c r="C8373">
        <v>4018</v>
      </c>
      <c r="D8373">
        <v>413</v>
      </c>
      <c r="E8373" s="124" t="s">
        <v>249</v>
      </c>
      <c r="F8373" t="str">
        <f t="shared" si="152"/>
        <v>Frank GomezBJ BINDERY INC</v>
      </c>
      <c r="G8373" s="150" t="str">
        <f t="shared" si="153"/>
        <v>Frank Gomez</v>
      </c>
      <c r="H8373" s="149" t="s">
        <v>1724</v>
      </c>
      <c r="I8373">
        <v>40007746</v>
      </c>
      <c r="K8373" t="s">
        <v>17662</v>
      </c>
      <c r="L8373" t="s">
        <v>15069</v>
      </c>
      <c r="M8373" t="s">
        <v>13237</v>
      </c>
      <c r="N8373">
        <v>92705</v>
      </c>
      <c r="Q8373" t="s">
        <v>12415</v>
      </c>
      <c r="R8373" t="s">
        <v>12416</v>
      </c>
      <c r="S8373" t="s">
        <v>17663</v>
      </c>
      <c r="U8373" t="s">
        <v>12418</v>
      </c>
      <c r="W8373">
        <v>11</v>
      </c>
      <c r="X8373">
        <v>1</v>
      </c>
      <c r="Y8373" t="s">
        <v>12419</v>
      </c>
      <c r="Z8373" t="s">
        <v>12420</v>
      </c>
      <c r="AA8373" t="s">
        <v>12429</v>
      </c>
      <c r="AB8373" t="s">
        <v>12422</v>
      </c>
      <c r="AC8373">
        <v>2</v>
      </c>
      <c r="AD8373" s="123">
        <v>42353</v>
      </c>
      <c r="AE8373" t="s">
        <v>12431</v>
      </c>
      <c r="AG8373">
        <v>40007746</v>
      </c>
      <c r="AL8373" t="s">
        <v>12422</v>
      </c>
      <c r="AN8373">
        <v>505931601</v>
      </c>
      <c r="AO8373">
        <v>16</v>
      </c>
      <c r="AP8373" t="s">
        <v>12424</v>
      </c>
      <c r="AQ8373" t="s">
        <v>11408</v>
      </c>
      <c r="AR8373">
        <v>4100</v>
      </c>
      <c r="AT8373">
        <v>0</v>
      </c>
      <c r="AV8373" t="s">
        <v>17664</v>
      </c>
      <c r="AW8373">
        <v>116100</v>
      </c>
    </row>
    <row r="8374" spans="1:49" x14ac:dyDescent="0.25">
      <c r="A8374">
        <v>4100</v>
      </c>
      <c r="B8374">
        <v>30030</v>
      </c>
      <c r="C8374">
        <v>4018</v>
      </c>
      <c r="D8374">
        <v>413</v>
      </c>
      <c r="E8374" s="124" t="s">
        <v>249</v>
      </c>
      <c r="F8374" t="str">
        <f t="shared" si="152"/>
        <v>Frank GomezBLACK RHINO DISPLAY</v>
      </c>
      <c r="G8374" s="150" t="str">
        <f t="shared" si="153"/>
        <v>Frank Gomez</v>
      </c>
      <c r="H8374" s="149" t="s">
        <v>1727</v>
      </c>
      <c r="I8374">
        <v>40008198</v>
      </c>
      <c r="K8374" t="s">
        <v>17665</v>
      </c>
      <c r="L8374" t="s">
        <v>15967</v>
      </c>
      <c r="M8374" t="s">
        <v>13237</v>
      </c>
      <c r="N8374">
        <v>92606</v>
      </c>
      <c r="Q8374" t="s">
        <v>12415</v>
      </c>
      <c r="R8374" t="s">
        <v>12416</v>
      </c>
      <c r="S8374" t="s">
        <v>17666</v>
      </c>
      <c r="U8374" t="s">
        <v>12418</v>
      </c>
      <c r="W8374">
        <v>11</v>
      </c>
      <c r="X8374">
        <v>1</v>
      </c>
      <c r="Y8374" t="s">
        <v>12472</v>
      </c>
      <c r="Z8374" t="s">
        <v>12420</v>
      </c>
      <c r="AA8374" t="s">
        <v>12429</v>
      </c>
      <c r="AB8374" t="s">
        <v>12422</v>
      </c>
      <c r="AC8374">
        <v>2</v>
      </c>
      <c r="AD8374" s="123">
        <v>42961</v>
      </c>
      <c r="AE8374" t="s">
        <v>12431</v>
      </c>
      <c r="AG8374">
        <v>40008198</v>
      </c>
      <c r="AL8374" t="s">
        <v>12422</v>
      </c>
      <c r="AN8374">
        <v>505963301</v>
      </c>
      <c r="AO8374">
        <v>16</v>
      </c>
      <c r="AP8374" t="s">
        <v>12424</v>
      </c>
      <c r="AQ8374" t="s">
        <v>11408</v>
      </c>
      <c r="AR8374">
        <v>4100</v>
      </c>
      <c r="AT8374">
        <v>0</v>
      </c>
      <c r="AV8374" t="s">
        <v>17667</v>
      </c>
      <c r="AW8374">
        <v>116100</v>
      </c>
    </row>
    <row r="8375" spans="1:49" x14ac:dyDescent="0.25">
      <c r="A8375">
        <v>4100</v>
      </c>
      <c r="B8375">
        <v>30030</v>
      </c>
      <c r="C8375">
        <v>4018</v>
      </c>
      <c r="D8375">
        <v>413</v>
      </c>
      <c r="E8375" s="124" t="s">
        <v>249</v>
      </c>
      <c r="F8375" t="str">
        <f t="shared" si="152"/>
        <v>Frank GomezBLUE MOUNTAIN TRADING</v>
      </c>
      <c r="G8375" s="150" t="str">
        <f t="shared" si="153"/>
        <v>Frank Gomez</v>
      </c>
      <c r="H8375" s="149" t="s">
        <v>1743</v>
      </c>
      <c r="I8375">
        <v>40007771</v>
      </c>
      <c r="J8375" t="s">
        <v>17668</v>
      </c>
      <c r="K8375" t="s">
        <v>17669</v>
      </c>
      <c r="L8375" t="s">
        <v>17656</v>
      </c>
      <c r="M8375" t="s">
        <v>13237</v>
      </c>
      <c r="N8375">
        <v>91016</v>
      </c>
      <c r="Q8375" t="s">
        <v>12415</v>
      </c>
      <c r="R8375" t="s">
        <v>12416</v>
      </c>
      <c r="S8375" t="s">
        <v>17670</v>
      </c>
      <c r="U8375" t="s">
        <v>12418</v>
      </c>
      <c r="W8375">
        <v>11</v>
      </c>
      <c r="X8375">
        <v>1</v>
      </c>
      <c r="Y8375">
        <v>2</v>
      </c>
      <c r="Z8375" t="s">
        <v>12420</v>
      </c>
      <c r="AA8375" t="s">
        <v>12429</v>
      </c>
      <c r="AB8375" t="s">
        <v>12478</v>
      </c>
      <c r="AC8375">
        <v>2</v>
      </c>
      <c r="AD8375" s="123">
        <v>42394</v>
      </c>
      <c r="AE8375" t="s">
        <v>12431</v>
      </c>
      <c r="AG8375">
        <v>40007771</v>
      </c>
      <c r="AL8375" t="s">
        <v>12478</v>
      </c>
      <c r="AN8375">
        <v>503721201</v>
      </c>
      <c r="AO8375">
        <v>16</v>
      </c>
      <c r="AP8375" t="s">
        <v>12424</v>
      </c>
      <c r="AQ8375" t="s">
        <v>11408</v>
      </c>
      <c r="AR8375">
        <v>4100</v>
      </c>
      <c r="AS8375" t="s">
        <v>12491</v>
      </c>
      <c r="AT8375">
        <v>0</v>
      </c>
      <c r="AV8375" t="s">
        <v>17671</v>
      </c>
      <c r="AW8375">
        <v>116100</v>
      </c>
    </row>
    <row r="8376" spans="1:49" x14ac:dyDescent="0.25">
      <c r="A8376">
        <v>4100</v>
      </c>
      <c r="B8376">
        <v>30030</v>
      </c>
      <c r="C8376">
        <v>4018</v>
      </c>
      <c r="D8376">
        <v>413</v>
      </c>
      <c r="E8376" s="124" t="s">
        <v>249</v>
      </c>
      <c r="F8376" t="str">
        <f t="shared" si="152"/>
        <v>Frank GomezBON APPETIT</v>
      </c>
      <c r="G8376" s="150" t="str">
        <f t="shared" si="153"/>
        <v>Frank Gomez</v>
      </c>
      <c r="H8376" s="149" t="s">
        <v>1770</v>
      </c>
      <c r="I8376">
        <v>40004020</v>
      </c>
      <c r="K8376" t="s">
        <v>17672</v>
      </c>
      <c r="L8376" t="s">
        <v>17520</v>
      </c>
      <c r="M8376" t="s">
        <v>13237</v>
      </c>
      <c r="N8376" t="s">
        <v>17673</v>
      </c>
      <c r="Q8376" t="s">
        <v>12415</v>
      </c>
      <c r="R8376" t="s">
        <v>12416</v>
      </c>
      <c r="S8376" t="s">
        <v>17674</v>
      </c>
      <c r="U8376" t="s">
        <v>12418</v>
      </c>
      <c r="W8376">
        <v>11</v>
      </c>
      <c r="X8376">
        <v>1</v>
      </c>
      <c r="Y8376" t="s">
        <v>12491</v>
      </c>
      <c r="Z8376" t="s">
        <v>12420</v>
      </c>
      <c r="AA8376" t="s">
        <v>12421</v>
      </c>
      <c r="AB8376" t="s">
        <v>12422</v>
      </c>
      <c r="AC8376">
        <v>2</v>
      </c>
      <c r="AD8376" s="123">
        <v>39111</v>
      </c>
      <c r="AE8376" t="s">
        <v>12423</v>
      </c>
      <c r="AG8376">
        <v>40004020</v>
      </c>
      <c r="AL8376" t="s">
        <v>12422</v>
      </c>
      <c r="AN8376">
        <v>503739101</v>
      </c>
      <c r="AO8376">
        <v>16</v>
      </c>
      <c r="AP8376" t="s">
        <v>12424</v>
      </c>
      <c r="AQ8376" t="s">
        <v>11408</v>
      </c>
      <c r="AR8376">
        <v>4100</v>
      </c>
      <c r="AS8376" t="s">
        <v>12491</v>
      </c>
      <c r="AT8376">
        <v>2005</v>
      </c>
      <c r="AV8376" t="s">
        <v>17675</v>
      </c>
      <c r="AW8376">
        <v>116100</v>
      </c>
    </row>
    <row r="8377" spans="1:49" x14ac:dyDescent="0.25">
      <c r="A8377">
        <v>4100</v>
      </c>
      <c r="B8377">
        <v>30030</v>
      </c>
      <c r="C8377">
        <v>4018</v>
      </c>
      <c r="D8377">
        <v>413</v>
      </c>
      <c r="E8377" s="124" t="s">
        <v>249</v>
      </c>
      <c r="F8377" t="str">
        <f t="shared" si="152"/>
        <v>Frank GomezBORAL ROOFING LLC - PHOENIX</v>
      </c>
      <c r="G8377" s="150" t="str">
        <f t="shared" si="153"/>
        <v>Frank Gomez</v>
      </c>
      <c r="H8377" s="149" t="s">
        <v>13488</v>
      </c>
      <c r="I8377">
        <v>40003178</v>
      </c>
      <c r="K8377" t="s">
        <v>17676</v>
      </c>
      <c r="L8377" t="s">
        <v>14964</v>
      </c>
      <c r="M8377" t="s">
        <v>17515</v>
      </c>
      <c r="N8377" t="s">
        <v>17677</v>
      </c>
      <c r="Q8377" t="s">
        <v>12415</v>
      </c>
      <c r="R8377" t="s">
        <v>12416</v>
      </c>
      <c r="S8377" t="s">
        <v>17678</v>
      </c>
      <c r="U8377" t="s">
        <v>12418</v>
      </c>
      <c r="W8377">
        <v>11</v>
      </c>
      <c r="X8377">
        <v>1</v>
      </c>
      <c r="Y8377" t="s">
        <v>12419</v>
      </c>
      <c r="Z8377" t="s">
        <v>12420</v>
      </c>
      <c r="AA8377" t="s">
        <v>12421</v>
      </c>
      <c r="AB8377" t="s">
        <v>12422</v>
      </c>
      <c r="AC8377">
        <v>2</v>
      </c>
      <c r="AD8377" s="123">
        <v>39111</v>
      </c>
      <c r="AE8377" t="s">
        <v>12423</v>
      </c>
      <c r="AG8377">
        <v>40003178</v>
      </c>
      <c r="AL8377" t="s">
        <v>12422</v>
      </c>
      <c r="AN8377">
        <v>301302101</v>
      </c>
      <c r="AO8377">
        <v>16</v>
      </c>
      <c r="AP8377" t="s">
        <v>12424</v>
      </c>
      <c r="AQ8377" t="s">
        <v>11408</v>
      </c>
      <c r="AR8377">
        <v>4100</v>
      </c>
      <c r="AT8377">
        <v>2005</v>
      </c>
      <c r="AV8377" t="s">
        <v>14658</v>
      </c>
      <c r="AW8377">
        <v>116100</v>
      </c>
    </row>
    <row r="8378" spans="1:49" x14ac:dyDescent="0.25">
      <c r="A8378">
        <v>4100</v>
      </c>
      <c r="B8378">
        <v>30030</v>
      </c>
      <c r="C8378">
        <v>4018</v>
      </c>
      <c r="D8378">
        <v>413</v>
      </c>
      <c r="E8378" s="124" t="s">
        <v>249</v>
      </c>
      <c r="F8378" t="str">
        <f t="shared" si="152"/>
        <v>Frank GomezBORAL ROOFING LLC-HENDERSON,NV</v>
      </c>
      <c r="G8378" s="150" t="str">
        <f t="shared" si="153"/>
        <v>Frank Gomez</v>
      </c>
      <c r="H8378" s="149" t="s">
        <v>13490</v>
      </c>
      <c r="I8378">
        <v>40003065</v>
      </c>
      <c r="K8378" t="s">
        <v>17679</v>
      </c>
      <c r="L8378" t="s">
        <v>17350</v>
      </c>
      <c r="M8378" t="s">
        <v>14582</v>
      </c>
      <c r="N8378" t="s">
        <v>17680</v>
      </c>
      <c r="Q8378" t="s">
        <v>12415</v>
      </c>
      <c r="R8378" t="s">
        <v>12416</v>
      </c>
      <c r="S8378" t="s">
        <v>17681</v>
      </c>
      <c r="U8378" t="s">
        <v>12418</v>
      </c>
      <c r="W8378">
        <v>11</v>
      </c>
      <c r="X8378">
        <v>1</v>
      </c>
      <c r="Y8378" t="s">
        <v>12419</v>
      </c>
      <c r="Z8378" t="s">
        <v>12420</v>
      </c>
      <c r="AA8378" t="s">
        <v>12421</v>
      </c>
      <c r="AB8378" t="s">
        <v>12422</v>
      </c>
      <c r="AC8378">
        <v>2</v>
      </c>
      <c r="AD8378" s="123">
        <v>39111</v>
      </c>
      <c r="AE8378" t="s">
        <v>12423</v>
      </c>
      <c r="AG8378">
        <v>40003065</v>
      </c>
      <c r="AL8378" t="s">
        <v>12422</v>
      </c>
      <c r="AN8378">
        <v>2900300701</v>
      </c>
      <c r="AO8378">
        <v>16</v>
      </c>
      <c r="AP8378" t="s">
        <v>12424</v>
      </c>
      <c r="AQ8378" t="s">
        <v>11408</v>
      </c>
      <c r="AR8378">
        <v>4100</v>
      </c>
      <c r="AT8378">
        <v>2005</v>
      </c>
      <c r="AV8378" t="s">
        <v>14658</v>
      </c>
      <c r="AW8378">
        <v>116100</v>
      </c>
    </row>
    <row r="8379" spans="1:49" x14ac:dyDescent="0.25">
      <c r="A8379">
        <v>4100</v>
      </c>
      <c r="B8379">
        <v>30030</v>
      </c>
      <c r="C8379">
        <v>4018</v>
      </c>
      <c r="D8379">
        <v>413</v>
      </c>
      <c r="E8379" s="124" t="s">
        <v>249</v>
      </c>
      <c r="F8379" t="str">
        <f t="shared" si="152"/>
        <v>Frank GomezBOSKOVICH FARMS, INC</v>
      </c>
      <c r="G8379" s="150" t="str">
        <f t="shared" si="153"/>
        <v>Frank Gomez</v>
      </c>
      <c r="H8379" s="149" t="s">
        <v>1793</v>
      </c>
      <c r="I8379">
        <v>40007624</v>
      </c>
      <c r="L8379" t="s">
        <v>17682</v>
      </c>
      <c r="M8379" t="s">
        <v>13237</v>
      </c>
      <c r="O8379">
        <v>1352</v>
      </c>
      <c r="P8379" t="s">
        <v>17683</v>
      </c>
      <c r="Q8379" t="s">
        <v>12415</v>
      </c>
      <c r="R8379" t="s">
        <v>12416</v>
      </c>
      <c r="S8379" t="s">
        <v>17684</v>
      </c>
      <c r="U8379" t="s">
        <v>12418</v>
      </c>
      <c r="W8379">
        <v>11</v>
      </c>
      <c r="X8379">
        <v>1</v>
      </c>
      <c r="Y8379" t="s">
        <v>12419</v>
      </c>
      <c r="Z8379" t="s">
        <v>12420</v>
      </c>
      <c r="AA8379" t="s">
        <v>12485</v>
      </c>
      <c r="AB8379" t="s">
        <v>12422</v>
      </c>
      <c r="AC8379">
        <v>2</v>
      </c>
      <c r="AD8379" s="123">
        <v>42193</v>
      </c>
      <c r="AE8379" t="s">
        <v>12528</v>
      </c>
      <c r="AG8379">
        <v>40007624</v>
      </c>
      <c r="AL8379" t="s">
        <v>12422</v>
      </c>
      <c r="AN8379">
        <v>511124701</v>
      </c>
      <c r="AO8379">
        <v>16</v>
      </c>
      <c r="AP8379" t="s">
        <v>12424</v>
      </c>
      <c r="AQ8379" t="s">
        <v>11408</v>
      </c>
      <c r="AR8379">
        <v>4100</v>
      </c>
      <c r="AT8379">
        <v>0</v>
      </c>
      <c r="AV8379" t="s">
        <v>17685</v>
      </c>
      <c r="AW8379">
        <v>116100</v>
      </c>
    </row>
    <row r="8380" spans="1:49" x14ac:dyDescent="0.25">
      <c r="A8380">
        <v>4100</v>
      </c>
      <c r="B8380">
        <v>30030</v>
      </c>
      <c r="C8380">
        <v>4018</v>
      </c>
      <c r="D8380">
        <v>413</v>
      </c>
      <c r="E8380" s="124" t="s">
        <v>249</v>
      </c>
      <c r="F8380" t="str">
        <f t="shared" si="152"/>
        <v>Frank GomezBRIGHTON COLLECTIBLES</v>
      </c>
      <c r="G8380" s="150" t="str">
        <f t="shared" si="153"/>
        <v>Frank Gomez</v>
      </c>
      <c r="H8380" s="149" t="s">
        <v>1866</v>
      </c>
      <c r="I8380">
        <v>40004005</v>
      </c>
      <c r="K8380" t="s">
        <v>17686</v>
      </c>
      <c r="L8380" t="s">
        <v>17460</v>
      </c>
      <c r="M8380" t="s">
        <v>13237</v>
      </c>
      <c r="N8380" t="s">
        <v>17687</v>
      </c>
      <c r="Q8380" t="s">
        <v>12415</v>
      </c>
      <c r="R8380" t="s">
        <v>12416</v>
      </c>
      <c r="S8380" t="s">
        <v>17688</v>
      </c>
      <c r="U8380" t="s">
        <v>12418</v>
      </c>
      <c r="W8380">
        <v>11</v>
      </c>
      <c r="X8380">
        <v>0</v>
      </c>
      <c r="Y8380" t="s">
        <v>12419</v>
      </c>
      <c r="Z8380" t="s">
        <v>12420</v>
      </c>
      <c r="AA8380" t="s">
        <v>12421</v>
      </c>
      <c r="AB8380" t="s">
        <v>12422</v>
      </c>
      <c r="AC8380">
        <v>2</v>
      </c>
      <c r="AD8380" s="123">
        <v>39111</v>
      </c>
      <c r="AE8380" t="s">
        <v>12423</v>
      </c>
      <c r="AG8380">
        <v>40004005</v>
      </c>
      <c r="AL8380" t="s">
        <v>12422</v>
      </c>
      <c r="AN8380">
        <v>503799351</v>
      </c>
      <c r="AO8380">
        <v>16</v>
      </c>
      <c r="AP8380" t="s">
        <v>12424</v>
      </c>
      <c r="AQ8380" t="s">
        <v>11408</v>
      </c>
      <c r="AR8380">
        <v>4100</v>
      </c>
      <c r="AT8380">
        <v>2005</v>
      </c>
      <c r="AV8380" t="s">
        <v>17689</v>
      </c>
      <c r="AW8380">
        <v>116100</v>
      </c>
    </row>
    <row r="8381" spans="1:49" x14ac:dyDescent="0.25">
      <c r="A8381">
        <v>4100</v>
      </c>
      <c r="B8381">
        <v>30030</v>
      </c>
      <c r="C8381">
        <v>4018</v>
      </c>
      <c r="D8381">
        <v>413</v>
      </c>
      <c r="E8381" s="124" t="s">
        <v>249</v>
      </c>
      <c r="F8381" t="str">
        <f t="shared" si="152"/>
        <v>Frank GomezBUENA VISTA FOOD PRODUCTS</v>
      </c>
      <c r="G8381" s="150" t="str">
        <f t="shared" si="153"/>
        <v>Frank Gomez</v>
      </c>
      <c r="H8381" s="149" t="s">
        <v>1903</v>
      </c>
      <c r="I8381">
        <v>40006494</v>
      </c>
      <c r="K8381" t="s">
        <v>17690</v>
      </c>
      <c r="L8381" t="s">
        <v>17691</v>
      </c>
      <c r="M8381" t="s">
        <v>13237</v>
      </c>
      <c r="N8381">
        <v>91702</v>
      </c>
      <c r="Q8381" t="s">
        <v>12415</v>
      </c>
      <c r="R8381" t="s">
        <v>12416</v>
      </c>
      <c r="S8381" t="s">
        <v>17692</v>
      </c>
      <c r="U8381" t="s">
        <v>12418</v>
      </c>
      <c r="W8381">
        <v>11</v>
      </c>
      <c r="X8381">
        <v>1</v>
      </c>
      <c r="Y8381" t="s">
        <v>12419</v>
      </c>
      <c r="Z8381" t="s">
        <v>12420</v>
      </c>
      <c r="AA8381" t="s">
        <v>12485</v>
      </c>
      <c r="AB8381" t="s">
        <v>12422</v>
      </c>
      <c r="AC8381">
        <v>2</v>
      </c>
      <c r="AD8381" s="123">
        <v>40598</v>
      </c>
      <c r="AE8381" t="s">
        <v>12528</v>
      </c>
      <c r="AG8381">
        <v>40006494</v>
      </c>
      <c r="AL8381" t="s">
        <v>12422</v>
      </c>
      <c r="AN8381">
        <v>503702301</v>
      </c>
      <c r="AO8381">
        <v>16</v>
      </c>
      <c r="AP8381" t="s">
        <v>12424</v>
      </c>
      <c r="AQ8381" t="s">
        <v>11408</v>
      </c>
      <c r="AR8381">
        <v>4100</v>
      </c>
      <c r="AT8381">
        <v>0</v>
      </c>
      <c r="AV8381" t="s">
        <v>17693</v>
      </c>
      <c r="AW8381">
        <v>116100</v>
      </c>
    </row>
    <row r="8382" spans="1:49" x14ac:dyDescent="0.25">
      <c r="A8382">
        <v>4100</v>
      </c>
      <c r="B8382">
        <v>30030</v>
      </c>
      <c r="C8382">
        <v>4018</v>
      </c>
      <c r="D8382">
        <v>413</v>
      </c>
      <c r="E8382" s="124" t="s">
        <v>249</v>
      </c>
      <c r="F8382" t="str">
        <f t="shared" si="152"/>
        <v>Frank GomezC &amp; H LETTERPRESS</v>
      </c>
      <c r="G8382" s="150" t="str">
        <f t="shared" si="153"/>
        <v>Frank Gomez</v>
      </c>
      <c r="H8382" s="149" t="s">
        <v>1944</v>
      </c>
      <c r="I8382">
        <v>40002701</v>
      </c>
      <c r="K8382" t="s">
        <v>17694</v>
      </c>
      <c r="L8382" t="s">
        <v>15069</v>
      </c>
      <c r="M8382" t="s">
        <v>13237</v>
      </c>
      <c r="N8382" t="s">
        <v>17695</v>
      </c>
      <c r="Q8382" t="s">
        <v>12415</v>
      </c>
      <c r="R8382" t="s">
        <v>12416</v>
      </c>
      <c r="S8382" t="s">
        <v>17696</v>
      </c>
      <c r="U8382" t="s">
        <v>12418</v>
      </c>
      <c r="W8382">
        <v>11</v>
      </c>
      <c r="X8382">
        <v>1</v>
      </c>
      <c r="Y8382" t="s">
        <v>12419</v>
      </c>
      <c r="Z8382" t="s">
        <v>12420</v>
      </c>
      <c r="AA8382" t="s">
        <v>12421</v>
      </c>
      <c r="AB8382" t="s">
        <v>12478</v>
      </c>
      <c r="AC8382">
        <v>2</v>
      </c>
      <c r="AD8382" s="123">
        <v>39111</v>
      </c>
      <c r="AE8382" t="s">
        <v>12423</v>
      </c>
      <c r="AG8382">
        <v>40002701</v>
      </c>
      <c r="AL8382" t="s">
        <v>12478</v>
      </c>
      <c r="AN8382">
        <v>505931601</v>
      </c>
      <c r="AO8382">
        <v>16</v>
      </c>
      <c r="AP8382" t="s">
        <v>12424</v>
      </c>
      <c r="AQ8382" t="s">
        <v>11408</v>
      </c>
      <c r="AR8382">
        <v>4100</v>
      </c>
      <c r="AT8382">
        <v>2005</v>
      </c>
      <c r="AV8382" t="s">
        <v>17697</v>
      </c>
      <c r="AW8382">
        <v>116100</v>
      </c>
    </row>
    <row r="8383" spans="1:49" x14ac:dyDescent="0.25">
      <c r="A8383">
        <v>4100</v>
      </c>
      <c r="B8383">
        <v>30030</v>
      </c>
      <c r="C8383">
        <v>4018</v>
      </c>
      <c r="D8383">
        <v>413</v>
      </c>
      <c r="E8383" s="124" t="s">
        <v>249</v>
      </c>
      <c r="F8383" t="str">
        <f t="shared" si="152"/>
        <v>Frank GomezCALIFORNIA BELTING</v>
      </c>
      <c r="G8383" s="150" t="str">
        <f t="shared" si="153"/>
        <v>Frank Gomez</v>
      </c>
      <c r="H8383" s="149" t="s">
        <v>1975</v>
      </c>
      <c r="I8383">
        <v>40006737</v>
      </c>
      <c r="K8383" t="s">
        <v>17698</v>
      </c>
      <c r="L8383" t="s">
        <v>17699</v>
      </c>
      <c r="M8383" t="s">
        <v>13237</v>
      </c>
      <c r="N8383">
        <v>91733</v>
      </c>
      <c r="Q8383" t="s">
        <v>12415</v>
      </c>
      <c r="R8383" t="s">
        <v>12416</v>
      </c>
      <c r="S8383" t="s">
        <v>17700</v>
      </c>
      <c r="U8383" t="s">
        <v>12418</v>
      </c>
      <c r="W8383">
        <v>11</v>
      </c>
      <c r="X8383">
        <v>2</v>
      </c>
      <c r="Y8383">
        <v>2</v>
      </c>
      <c r="Z8383" t="s">
        <v>12420</v>
      </c>
      <c r="AA8383" t="s">
        <v>12429</v>
      </c>
      <c r="AB8383" t="s">
        <v>12430</v>
      </c>
      <c r="AC8383">
        <v>2</v>
      </c>
      <c r="AD8383" s="123">
        <v>40933</v>
      </c>
      <c r="AE8383" t="s">
        <v>12431</v>
      </c>
      <c r="AG8383">
        <v>40006737</v>
      </c>
      <c r="AL8383" t="s">
        <v>12430</v>
      </c>
      <c r="AN8383">
        <v>503734001</v>
      </c>
      <c r="AO8383">
        <v>16</v>
      </c>
      <c r="AP8383" t="s">
        <v>12424</v>
      </c>
      <c r="AQ8383" t="s">
        <v>11408</v>
      </c>
      <c r="AR8383">
        <v>4100</v>
      </c>
      <c r="AT8383">
        <v>0</v>
      </c>
      <c r="AV8383" t="s">
        <v>14691</v>
      </c>
      <c r="AW8383">
        <v>116100</v>
      </c>
    </row>
    <row r="8384" spans="1:49" x14ac:dyDescent="0.25">
      <c r="A8384">
        <v>4100</v>
      </c>
      <c r="B8384">
        <v>30030</v>
      </c>
      <c r="C8384">
        <v>4018</v>
      </c>
      <c r="D8384">
        <v>413</v>
      </c>
      <c r="E8384" s="124" t="s">
        <v>249</v>
      </c>
      <c r="F8384" t="str">
        <f t="shared" si="152"/>
        <v>Frank GomezCALIFORNIA IND'L RUBBER - CENTRAL M</v>
      </c>
      <c r="G8384" s="150" t="str">
        <f t="shared" si="153"/>
        <v>Frank Gomez</v>
      </c>
      <c r="H8384" s="149" t="s">
        <v>1977</v>
      </c>
      <c r="I8384">
        <v>40008570</v>
      </c>
      <c r="K8384" t="s">
        <v>14695</v>
      </c>
      <c r="L8384" t="s">
        <v>14696</v>
      </c>
      <c r="M8384" t="s">
        <v>13237</v>
      </c>
      <c r="N8384">
        <v>93706</v>
      </c>
      <c r="Q8384" t="s">
        <v>12415</v>
      </c>
      <c r="R8384" t="s">
        <v>12416</v>
      </c>
      <c r="U8384" t="s">
        <v>12418</v>
      </c>
      <c r="W8384">
        <v>11</v>
      </c>
      <c r="X8384">
        <v>2</v>
      </c>
      <c r="Y8384" t="s">
        <v>12419</v>
      </c>
      <c r="Z8384" t="s">
        <v>12420</v>
      </c>
      <c r="AA8384" t="s">
        <v>12429</v>
      </c>
      <c r="AB8384" t="s">
        <v>12422</v>
      </c>
      <c r="AC8384">
        <v>2</v>
      </c>
      <c r="AD8384" s="123">
        <v>43502</v>
      </c>
      <c r="AE8384" t="s">
        <v>12431</v>
      </c>
      <c r="AG8384">
        <v>40008570</v>
      </c>
      <c r="AL8384" t="s">
        <v>12422</v>
      </c>
      <c r="AN8384">
        <v>501913001</v>
      </c>
      <c r="AO8384">
        <v>16</v>
      </c>
      <c r="AP8384" t="s">
        <v>12424</v>
      </c>
      <c r="AQ8384" t="s">
        <v>11408</v>
      </c>
      <c r="AR8384">
        <v>4100</v>
      </c>
      <c r="AT8384">
        <v>0</v>
      </c>
      <c r="AV8384" t="s">
        <v>17701</v>
      </c>
      <c r="AW8384">
        <v>116100</v>
      </c>
    </row>
    <row r="8385" spans="1:49" x14ac:dyDescent="0.25">
      <c r="A8385">
        <v>4100</v>
      </c>
      <c r="B8385">
        <v>30030</v>
      </c>
      <c r="C8385">
        <v>4018</v>
      </c>
      <c r="D8385">
        <v>413</v>
      </c>
      <c r="E8385" s="124" t="s">
        <v>249</v>
      </c>
      <c r="F8385" t="str">
        <f t="shared" si="152"/>
        <v>Frank GomezCALIFORNIA IND'L RUBBER-BAKERSFIELD</v>
      </c>
      <c r="G8385" s="150" t="str">
        <f t="shared" si="153"/>
        <v>Frank Gomez</v>
      </c>
      <c r="H8385" s="149" t="s">
        <v>1979</v>
      </c>
      <c r="I8385">
        <v>40001633</v>
      </c>
      <c r="K8385" t="s">
        <v>17702</v>
      </c>
      <c r="L8385" t="s">
        <v>17703</v>
      </c>
      <c r="M8385" t="s">
        <v>13237</v>
      </c>
      <c r="N8385" t="s">
        <v>17704</v>
      </c>
      <c r="Q8385" t="s">
        <v>12415</v>
      </c>
      <c r="R8385" t="s">
        <v>12416</v>
      </c>
      <c r="S8385" t="s">
        <v>17705</v>
      </c>
      <c r="U8385" t="s">
        <v>12418</v>
      </c>
      <c r="W8385">
        <v>11</v>
      </c>
      <c r="X8385">
        <v>2</v>
      </c>
      <c r="Y8385" t="s">
        <v>12419</v>
      </c>
      <c r="Z8385" t="s">
        <v>12420</v>
      </c>
      <c r="AA8385" t="s">
        <v>12421</v>
      </c>
      <c r="AB8385" t="s">
        <v>12422</v>
      </c>
      <c r="AC8385">
        <v>2</v>
      </c>
      <c r="AD8385" s="123">
        <v>39111</v>
      </c>
      <c r="AE8385" t="s">
        <v>12423</v>
      </c>
      <c r="AG8385">
        <v>40001633</v>
      </c>
      <c r="AL8385" t="s">
        <v>12422</v>
      </c>
      <c r="AN8385">
        <v>502902401</v>
      </c>
      <c r="AO8385">
        <v>16</v>
      </c>
      <c r="AP8385" t="s">
        <v>12424</v>
      </c>
      <c r="AQ8385" t="s">
        <v>11408</v>
      </c>
      <c r="AR8385">
        <v>4100</v>
      </c>
      <c r="AT8385">
        <v>0</v>
      </c>
      <c r="AV8385" t="s">
        <v>14691</v>
      </c>
      <c r="AW8385">
        <v>116100</v>
      </c>
    </row>
    <row r="8386" spans="1:49" x14ac:dyDescent="0.25">
      <c r="A8386">
        <v>4100</v>
      </c>
      <c r="B8386">
        <v>30030</v>
      </c>
      <c r="C8386">
        <v>4018</v>
      </c>
      <c r="D8386">
        <v>413</v>
      </c>
      <c r="E8386" s="124" t="s">
        <v>249</v>
      </c>
      <c r="F8386" t="str">
        <f t="shared" si="152"/>
        <v>Frank GomezCALIFORNIA SPLENDOR INC.</v>
      </c>
      <c r="G8386" s="150" t="str">
        <f t="shared" si="153"/>
        <v>Frank Gomez</v>
      </c>
      <c r="H8386" s="149" t="s">
        <v>1990</v>
      </c>
      <c r="I8386">
        <v>40008618</v>
      </c>
      <c r="K8386" t="s">
        <v>17706</v>
      </c>
      <c r="L8386" t="s">
        <v>17707</v>
      </c>
      <c r="M8386" t="s">
        <v>13237</v>
      </c>
      <c r="N8386">
        <v>92154</v>
      </c>
      <c r="Q8386" t="s">
        <v>12415</v>
      </c>
      <c r="R8386" t="s">
        <v>12416</v>
      </c>
      <c r="S8386" t="s">
        <v>17708</v>
      </c>
      <c r="U8386" t="s">
        <v>12418</v>
      </c>
      <c r="W8386">
        <v>11</v>
      </c>
      <c r="X8386">
        <v>1</v>
      </c>
      <c r="Y8386" t="s">
        <v>12419</v>
      </c>
      <c r="Z8386" t="s">
        <v>12420</v>
      </c>
      <c r="AA8386" t="s">
        <v>12429</v>
      </c>
      <c r="AB8386" t="s">
        <v>12422</v>
      </c>
      <c r="AC8386">
        <v>2</v>
      </c>
      <c r="AD8386" s="123">
        <v>43573</v>
      </c>
      <c r="AE8386" t="s">
        <v>12431</v>
      </c>
      <c r="AG8386">
        <v>40008618</v>
      </c>
      <c r="AL8386" t="s">
        <v>12422</v>
      </c>
      <c r="AN8386">
        <v>507330201</v>
      </c>
      <c r="AO8386">
        <v>16</v>
      </c>
      <c r="AP8386" t="s">
        <v>12424</v>
      </c>
      <c r="AQ8386" t="s">
        <v>11408</v>
      </c>
      <c r="AR8386">
        <v>4100</v>
      </c>
      <c r="AT8386">
        <v>0</v>
      </c>
      <c r="AV8386" t="s">
        <v>17709</v>
      </c>
      <c r="AW8386">
        <v>116100</v>
      </c>
    </row>
    <row r="8387" spans="1:49" x14ac:dyDescent="0.25">
      <c r="A8387">
        <v>4100</v>
      </c>
      <c r="B8387">
        <v>30030</v>
      </c>
      <c r="C8387">
        <v>4018</v>
      </c>
      <c r="D8387">
        <v>413</v>
      </c>
      <c r="E8387" s="124" t="s">
        <v>249</v>
      </c>
      <c r="F8387" t="str">
        <f t="shared" ref="F8387:F8450" si="154">CONCATENATE(G8387, H8387)</f>
        <v>Frank GomezCAMBRO MANUFACTURING</v>
      </c>
      <c r="G8387" s="150" t="str">
        <f t="shared" si="153"/>
        <v>Frank Gomez</v>
      </c>
      <c r="H8387" s="149" t="s">
        <v>2002</v>
      </c>
      <c r="I8387">
        <v>40008875</v>
      </c>
      <c r="K8387" t="s">
        <v>17710</v>
      </c>
      <c r="L8387" t="s">
        <v>17711</v>
      </c>
      <c r="M8387" t="s">
        <v>13237</v>
      </c>
      <c r="N8387">
        <v>92648</v>
      </c>
      <c r="Q8387" t="s">
        <v>12415</v>
      </c>
      <c r="R8387" t="s">
        <v>12416</v>
      </c>
      <c r="S8387" t="s">
        <v>17712</v>
      </c>
      <c r="U8387" t="s">
        <v>12418</v>
      </c>
      <c r="W8387">
        <v>11</v>
      </c>
      <c r="X8387">
        <v>1</v>
      </c>
      <c r="Y8387" t="s">
        <v>12419</v>
      </c>
      <c r="Z8387" t="s">
        <v>12420</v>
      </c>
      <c r="AA8387" t="s">
        <v>12485</v>
      </c>
      <c r="AB8387" t="s">
        <v>12430</v>
      </c>
      <c r="AC8387">
        <v>2</v>
      </c>
      <c r="AD8387" s="123">
        <v>43980</v>
      </c>
      <c r="AE8387" t="s">
        <v>12486</v>
      </c>
      <c r="AG8387">
        <v>40008875</v>
      </c>
      <c r="AL8387" t="s">
        <v>12430</v>
      </c>
      <c r="AN8387">
        <v>505915301</v>
      </c>
      <c r="AO8387">
        <v>16</v>
      </c>
      <c r="AP8387" t="s">
        <v>12424</v>
      </c>
      <c r="AQ8387" t="s">
        <v>11408</v>
      </c>
      <c r="AR8387">
        <v>4100</v>
      </c>
      <c r="AT8387">
        <v>0</v>
      </c>
      <c r="AV8387" t="s">
        <v>17713</v>
      </c>
      <c r="AW8387">
        <v>116100</v>
      </c>
    </row>
    <row r="8388" spans="1:49" x14ac:dyDescent="0.25">
      <c r="A8388">
        <v>4100</v>
      </c>
      <c r="B8388">
        <v>30030</v>
      </c>
      <c r="C8388">
        <v>4018</v>
      </c>
      <c r="D8388">
        <v>413</v>
      </c>
      <c r="E8388" s="124" t="s">
        <v>249</v>
      </c>
      <c r="F8388" t="str">
        <f t="shared" si="154"/>
        <v>Frank GomezCAN LINES ENGINEERING, INC.</v>
      </c>
      <c r="G8388" s="150" t="str">
        <f t="shared" si="153"/>
        <v>Frank Gomez</v>
      </c>
      <c r="H8388" s="149" t="s">
        <v>2013</v>
      </c>
      <c r="I8388">
        <v>40003940</v>
      </c>
      <c r="L8388" t="s">
        <v>17714</v>
      </c>
      <c r="M8388" t="s">
        <v>13237</v>
      </c>
      <c r="O8388">
        <v>7039</v>
      </c>
      <c r="P8388" t="s">
        <v>17715</v>
      </c>
      <c r="Q8388" t="s">
        <v>12415</v>
      </c>
      <c r="R8388" t="s">
        <v>12416</v>
      </c>
      <c r="S8388" t="s">
        <v>17716</v>
      </c>
      <c r="U8388" t="s">
        <v>12418</v>
      </c>
      <c r="W8388">
        <v>11</v>
      </c>
      <c r="X8388">
        <v>0</v>
      </c>
      <c r="Y8388" t="s">
        <v>12419</v>
      </c>
      <c r="Z8388" t="s">
        <v>12420</v>
      </c>
      <c r="AA8388" t="s">
        <v>12421</v>
      </c>
      <c r="AB8388" t="s">
        <v>12422</v>
      </c>
      <c r="AC8388">
        <v>2</v>
      </c>
      <c r="AD8388" s="123">
        <v>39111</v>
      </c>
      <c r="AE8388" t="s">
        <v>12423</v>
      </c>
      <c r="AG8388">
        <v>40003940</v>
      </c>
      <c r="AL8388" t="s">
        <v>12422</v>
      </c>
      <c r="AN8388">
        <v>503709601</v>
      </c>
      <c r="AO8388">
        <v>16</v>
      </c>
      <c r="AP8388" t="s">
        <v>12424</v>
      </c>
      <c r="AQ8388" t="s">
        <v>11408</v>
      </c>
      <c r="AR8388">
        <v>4100</v>
      </c>
      <c r="AT8388">
        <v>2005</v>
      </c>
      <c r="AV8388" t="s">
        <v>17717</v>
      </c>
      <c r="AW8388">
        <v>116100</v>
      </c>
    </row>
    <row r="8389" spans="1:49" x14ac:dyDescent="0.25">
      <c r="A8389">
        <v>4100</v>
      </c>
      <c r="B8389">
        <v>30030</v>
      </c>
      <c r="C8389">
        <v>4018</v>
      </c>
      <c r="D8389">
        <v>413</v>
      </c>
      <c r="E8389" s="124" t="s">
        <v>249</v>
      </c>
      <c r="F8389" t="str">
        <f t="shared" si="154"/>
        <v>Frank GomezCAPCORP - LAS VEGAS</v>
      </c>
      <c r="G8389" s="150" t="str">
        <f t="shared" si="153"/>
        <v>Frank Gomez</v>
      </c>
      <c r="H8389" s="149" t="s">
        <v>2059</v>
      </c>
      <c r="I8389">
        <v>40006908</v>
      </c>
      <c r="L8389" t="s">
        <v>12493</v>
      </c>
      <c r="M8389" t="s">
        <v>12494</v>
      </c>
      <c r="N8389">
        <v>75220</v>
      </c>
      <c r="O8389">
        <v>540757</v>
      </c>
      <c r="P8389">
        <v>75354</v>
      </c>
      <c r="Q8389" t="s">
        <v>12415</v>
      </c>
      <c r="R8389" t="s">
        <v>12416</v>
      </c>
      <c r="S8389" t="s">
        <v>17718</v>
      </c>
      <c r="U8389" t="s">
        <v>12418</v>
      </c>
      <c r="W8389">
        <v>11</v>
      </c>
      <c r="X8389">
        <v>2</v>
      </c>
      <c r="Y8389" t="s">
        <v>12419</v>
      </c>
      <c r="Z8389" t="s">
        <v>12420</v>
      </c>
      <c r="AA8389" t="s">
        <v>12429</v>
      </c>
      <c r="AB8389" t="s">
        <v>12422</v>
      </c>
      <c r="AC8389">
        <v>2</v>
      </c>
      <c r="AD8389" s="123">
        <v>41179</v>
      </c>
      <c r="AE8389" t="s">
        <v>12431</v>
      </c>
      <c r="AG8389">
        <v>40006908</v>
      </c>
      <c r="AL8389" t="s">
        <v>12422</v>
      </c>
      <c r="AN8389">
        <v>4411307601</v>
      </c>
      <c r="AO8389">
        <v>16</v>
      </c>
      <c r="AP8389" t="s">
        <v>12424</v>
      </c>
      <c r="AQ8389" t="s">
        <v>11408</v>
      </c>
      <c r="AR8389">
        <v>4100</v>
      </c>
      <c r="AT8389">
        <v>0</v>
      </c>
      <c r="AV8389" t="s">
        <v>2056</v>
      </c>
      <c r="AW8389">
        <v>116100</v>
      </c>
    </row>
    <row r="8390" spans="1:49" x14ac:dyDescent="0.25">
      <c r="A8390">
        <v>4100</v>
      </c>
      <c r="B8390">
        <v>30030</v>
      </c>
      <c r="C8390">
        <v>4018</v>
      </c>
      <c r="D8390">
        <v>413</v>
      </c>
      <c r="E8390" s="124" t="s">
        <v>249</v>
      </c>
      <c r="F8390" t="str">
        <f t="shared" si="154"/>
        <v>Frank GomezCARAUSTAR - LOS ANGELES PAPERBOARD</v>
      </c>
      <c r="G8390" s="150" t="str">
        <f t="shared" si="153"/>
        <v>Frank Gomez</v>
      </c>
      <c r="H8390" s="149" t="s">
        <v>13502</v>
      </c>
      <c r="I8390">
        <v>40003987</v>
      </c>
      <c r="J8390" t="s">
        <v>17719</v>
      </c>
      <c r="L8390" t="s">
        <v>16718</v>
      </c>
      <c r="M8390" t="s">
        <v>12692</v>
      </c>
      <c r="O8390">
        <v>115</v>
      </c>
      <c r="P8390" t="s">
        <v>16719</v>
      </c>
      <c r="Q8390" t="s">
        <v>12415</v>
      </c>
      <c r="R8390" t="s">
        <v>12416</v>
      </c>
      <c r="S8390" t="s">
        <v>17720</v>
      </c>
      <c r="U8390" t="s">
        <v>12418</v>
      </c>
      <c r="W8390">
        <v>11</v>
      </c>
      <c r="X8390">
        <v>1</v>
      </c>
      <c r="Y8390" t="s">
        <v>12419</v>
      </c>
      <c r="Z8390" t="s">
        <v>12420</v>
      </c>
      <c r="AA8390" t="s">
        <v>12421</v>
      </c>
      <c r="AB8390" t="s">
        <v>12473</v>
      </c>
      <c r="AC8390">
        <v>2</v>
      </c>
      <c r="AD8390" s="123">
        <v>39111</v>
      </c>
      <c r="AE8390" t="s">
        <v>12423</v>
      </c>
      <c r="AG8390">
        <v>40003987</v>
      </c>
      <c r="AL8390" t="s">
        <v>12473</v>
      </c>
      <c r="AN8390">
        <v>1106715201</v>
      </c>
      <c r="AO8390">
        <v>16</v>
      </c>
      <c r="AP8390" t="s">
        <v>12424</v>
      </c>
      <c r="AQ8390" t="s">
        <v>11408</v>
      </c>
      <c r="AR8390">
        <v>4100</v>
      </c>
      <c r="AT8390">
        <v>0</v>
      </c>
      <c r="AV8390" t="s">
        <v>2071</v>
      </c>
      <c r="AW8390">
        <v>116100</v>
      </c>
    </row>
    <row r="8391" spans="1:49" x14ac:dyDescent="0.25">
      <c r="A8391">
        <v>4100</v>
      </c>
      <c r="B8391">
        <v>30030</v>
      </c>
      <c r="C8391">
        <v>4018</v>
      </c>
      <c r="D8391">
        <v>413</v>
      </c>
      <c r="E8391" s="124" t="s">
        <v>249</v>
      </c>
      <c r="F8391" t="str">
        <f t="shared" si="154"/>
        <v>Frank GomezCARPENTER COMPANY</v>
      </c>
      <c r="G8391" s="150" t="str">
        <f t="shared" si="153"/>
        <v>Frank Gomez</v>
      </c>
      <c r="H8391" s="149" t="s">
        <v>2107</v>
      </c>
      <c r="I8391">
        <v>40003941</v>
      </c>
      <c r="K8391" t="s">
        <v>17721</v>
      </c>
      <c r="L8391" t="s">
        <v>16374</v>
      </c>
      <c r="M8391" t="s">
        <v>13237</v>
      </c>
      <c r="N8391" t="s">
        <v>17722</v>
      </c>
      <c r="Q8391" t="s">
        <v>12415</v>
      </c>
      <c r="R8391" t="s">
        <v>12416</v>
      </c>
      <c r="S8391" t="s">
        <v>17723</v>
      </c>
      <c r="U8391" t="s">
        <v>12418</v>
      </c>
      <c r="W8391">
        <v>11</v>
      </c>
      <c r="X8391">
        <v>1</v>
      </c>
      <c r="Y8391" t="s">
        <v>12419</v>
      </c>
      <c r="Z8391" t="s">
        <v>12420</v>
      </c>
      <c r="AA8391" t="s">
        <v>12421</v>
      </c>
      <c r="AB8391" t="s">
        <v>12422</v>
      </c>
      <c r="AC8391">
        <v>2</v>
      </c>
      <c r="AD8391" s="123">
        <v>39111</v>
      </c>
      <c r="AE8391" t="s">
        <v>12423</v>
      </c>
      <c r="AG8391">
        <v>40003941</v>
      </c>
      <c r="AL8391" t="s">
        <v>12422</v>
      </c>
      <c r="AN8391">
        <v>506528701</v>
      </c>
      <c r="AO8391">
        <v>16</v>
      </c>
      <c r="AP8391" t="s">
        <v>12424</v>
      </c>
      <c r="AQ8391" t="s">
        <v>11408</v>
      </c>
      <c r="AR8391">
        <v>4100</v>
      </c>
      <c r="AT8391">
        <v>2005</v>
      </c>
      <c r="AV8391" t="s">
        <v>14719</v>
      </c>
      <c r="AW8391">
        <v>116100</v>
      </c>
    </row>
    <row r="8392" spans="1:49" x14ac:dyDescent="0.25">
      <c r="A8392">
        <v>4100</v>
      </c>
      <c r="B8392">
        <v>30030</v>
      </c>
      <c r="C8392">
        <v>4018</v>
      </c>
      <c r="D8392">
        <v>413</v>
      </c>
      <c r="E8392" s="124" t="s">
        <v>249</v>
      </c>
      <c r="F8392" t="str">
        <f t="shared" si="154"/>
        <v>Frank GomezCASA HERRERA, INC.</v>
      </c>
      <c r="G8392" s="150" t="str">
        <f t="shared" si="153"/>
        <v>Frank Gomez</v>
      </c>
      <c r="H8392" s="149" t="s">
        <v>2126</v>
      </c>
      <c r="I8392">
        <v>40006812</v>
      </c>
      <c r="K8392" t="s">
        <v>17724</v>
      </c>
      <c r="L8392" t="s">
        <v>17725</v>
      </c>
      <c r="M8392" t="s">
        <v>13237</v>
      </c>
      <c r="N8392">
        <v>91767</v>
      </c>
      <c r="Q8392" t="s">
        <v>12415</v>
      </c>
      <c r="R8392" t="s">
        <v>12416</v>
      </c>
      <c r="S8392" t="s">
        <v>17726</v>
      </c>
      <c r="U8392" t="s">
        <v>12418</v>
      </c>
      <c r="W8392">
        <v>11</v>
      </c>
      <c r="X8392">
        <v>0</v>
      </c>
      <c r="Y8392" t="s">
        <v>12419</v>
      </c>
      <c r="Z8392" t="s">
        <v>12420</v>
      </c>
      <c r="AA8392" t="s">
        <v>12429</v>
      </c>
      <c r="AB8392" t="s">
        <v>12422</v>
      </c>
      <c r="AC8392">
        <v>2</v>
      </c>
      <c r="AD8392" s="123">
        <v>41038</v>
      </c>
      <c r="AE8392" t="s">
        <v>12431</v>
      </c>
      <c r="AG8392">
        <v>40006812</v>
      </c>
      <c r="AL8392" t="s">
        <v>12422</v>
      </c>
      <c r="AN8392">
        <v>503726901</v>
      </c>
      <c r="AO8392">
        <v>16</v>
      </c>
      <c r="AP8392" t="s">
        <v>12424</v>
      </c>
      <c r="AQ8392" t="s">
        <v>11408</v>
      </c>
      <c r="AR8392">
        <v>4100</v>
      </c>
      <c r="AT8392">
        <v>0</v>
      </c>
      <c r="AV8392" t="s">
        <v>17727</v>
      </c>
      <c r="AW8392">
        <v>116100</v>
      </c>
    </row>
    <row r="8393" spans="1:49" x14ac:dyDescent="0.25">
      <c r="A8393">
        <v>4100</v>
      </c>
      <c r="B8393">
        <v>30030</v>
      </c>
      <c r="C8393">
        <v>4018</v>
      </c>
      <c r="D8393">
        <v>413</v>
      </c>
      <c r="E8393" s="124" t="s">
        <v>249</v>
      </c>
      <c r="F8393" t="str">
        <f t="shared" si="154"/>
        <v>Frank GomezCENVEO</v>
      </c>
      <c r="G8393" s="150" t="str">
        <f t="shared" si="153"/>
        <v>Frank Gomez</v>
      </c>
      <c r="H8393" s="149" t="s">
        <v>2193</v>
      </c>
      <c r="I8393">
        <v>40003948</v>
      </c>
      <c r="J8393" t="s">
        <v>17728</v>
      </c>
      <c r="K8393" t="s">
        <v>17729</v>
      </c>
      <c r="L8393" t="s">
        <v>17460</v>
      </c>
      <c r="M8393" t="s">
        <v>13237</v>
      </c>
      <c r="N8393">
        <v>91746</v>
      </c>
      <c r="Q8393" t="s">
        <v>12415</v>
      </c>
      <c r="R8393" t="s">
        <v>12416</v>
      </c>
      <c r="S8393" t="s">
        <v>17730</v>
      </c>
      <c r="U8393" t="s">
        <v>12418</v>
      </c>
      <c r="W8393">
        <v>11</v>
      </c>
      <c r="X8393">
        <v>1</v>
      </c>
      <c r="Y8393" t="s">
        <v>12419</v>
      </c>
      <c r="Z8393" t="s">
        <v>12420</v>
      </c>
      <c r="AA8393" t="s">
        <v>12421</v>
      </c>
      <c r="AB8393" t="s">
        <v>12757</v>
      </c>
      <c r="AC8393">
        <v>2</v>
      </c>
      <c r="AD8393" s="123">
        <v>39111</v>
      </c>
      <c r="AE8393" t="s">
        <v>12423</v>
      </c>
      <c r="AG8393">
        <v>40003948</v>
      </c>
      <c r="AL8393" t="s">
        <v>12757</v>
      </c>
      <c r="AN8393">
        <v>503799351</v>
      </c>
      <c r="AO8393">
        <v>12</v>
      </c>
      <c r="AP8393" t="s">
        <v>12424</v>
      </c>
      <c r="AQ8393" t="s">
        <v>11408</v>
      </c>
      <c r="AR8393">
        <v>4100</v>
      </c>
      <c r="AS8393" t="s">
        <v>12491</v>
      </c>
      <c r="AT8393">
        <v>2005</v>
      </c>
      <c r="AV8393" t="s">
        <v>2193</v>
      </c>
      <c r="AW8393">
        <v>116100</v>
      </c>
    </row>
    <row r="8394" spans="1:49" x14ac:dyDescent="0.25">
      <c r="A8394">
        <v>4100</v>
      </c>
      <c r="B8394">
        <v>30030</v>
      </c>
      <c r="C8394">
        <v>4018</v>
      </c>
      <c r="D8394">
        <v>413</v>
      </c>
      <c r="E8394" s="124" t="s">
        <v>249</v>
      </c>
      <c r="F8394" t="str">
        <f t="shared" si="154"/>
        <v>Frank GomezCHICK PUBLICATIONS, INC.</v>
      </c>
      <c r="G8394" s="150" t="str">
        <f t="shared" si="153"/>
        <v>Frank Gomez</v>
      </c>
      <c r="H8394" s="149" t="s">
        <v>2250</v>
      </c>
      <c r="I8394">
        <v>40007404</v>
      </c>
      <c r="K8394" t="s">
        <v>17731</v>
      </c>
      <c r="L8394" t="s">
        <v>17732</v>
      </c>
      <c r="M8394" t="s">
        <v>13237</v>
      </c>
      <c r="N8394">
        <v>91730</v>
      </c>
      <c r="Q8394" t="s">
        <v>12415</v>
      </c>
      <c r="R8394" t="s">
        <v>12416</v>
      </c>
      <c r="S8394" t="s">
        <v>17733</v>
      </c>
      <c r="U8394" t="s">
        <v>12418</v>
      </c>
      <c r="W8394">
        <v>11</v>
      </c>
      <c r="X8394">
        <v>1</v>
      </c>
      <c r="Y8394" t="s">
        <v>12419</v>
      </c>
      <c r="Z8394" t="s">
        <v>12420</v>
      </c>
      <c r="AA8394" t="s">
        <v>12429</v>
      </c>
      <c r="AB8394" t="s">
        <v>12422</v>
      </c>
      <c r="AC8394">
        <v>2</v>
      </c>
      <c r="AD8394" s="123">
        <v>41858</v>
      </c>
      <c r="AE8394" t="s">
        <v>12431</v>
      </c>
      <c r="AG8394">
        <v>40007404</v>
      </c>
      <c r="AL8394" t="s">
        <v>12422</v>
      </c>
      <c r="AN8394">
        <v>507198981</v>
      </c>
      <c r="AO8394">
        <v>16</v>
      </c>
      <c r="AP8394" t="s">
        <v>12424</v>
      </c>
      <c r="AQ8394" t="s">
        <v>11408</v>
      </c>
      <c r="AR8394">
        <v>4100</v>
      </c>
      <c r="AT8394">
        <v>0</v>
      </c>
      <c r="AV8394" t="s">
        <v>17734</v>
      </c>
      <c r="AW8394">
        <v>116100</v>
      </c>
    </row>
    <row r="8395" spans="1:49" x14ac:dyDescent="0.25">
      <c r="A8395">
        <v>4100</v>
      </c>
      <c r="B8395">
        <v>30030</v>
      </c>
      <c r="C8395">
        <v>4018</v>
      </c>
      <c r="D8395">
        <v>413</v>
      </c>
      <c r="E8395" s="124" t="s">
        <v>249</v>
      </c>
      <c r="F8395" t="str">
        <f t="shared" si="154"/>
        <v>Frank GomezCHUAO CHOCOLATIER</v>
      </c>
      <c r="G8395" s="150" t="str">
        <f t="shared" si="153"/>
        <v>Frank Gomez</v>
      </c>
      <c r="H8395" s="149" t="s">
        <v>2267</v>
      </c>
      <c r="I8395">
        <v>40008601</v>
      </c>
      <c r="K8395" t="s">
        <v>17735</v>
      </c>
      <c r="L8395" t="s">
        <v>17736</v>
      </c>
      <c r="M8395" t="s">
        <v>13237</v>
      </c>
      <c r="N8395">
        <v>92011</v>
      </c>
      <c r="Q8395" t="s">
        <v>12415</v>
      </c>
      <c r="R8395" t="s">
        <v>12416</v>
      </c>
      <c r="S8395" t="s">
        <v>17737</v>
      </c>
      <c r="U8395" t="s">
        <v>12418</v>
      </c>
      <c r="W8395">
        <v>11</v>
      </c>
      <c r="X8395">
        <v>1</v>
      </c>
      <c r="Y8395" t="s">
        <v>12419</v>
      </c>
      <c r="Z8395" t="s">
        <v>12420</v>
      </c>
      <c r="AA8395" t="s">
        <v>12429</v>
      </c>
      <c r="AB8395" t="s">
        <v>12422</v>
      </c>
      <c r="AC8395">
        <v>2</v>
      </c>
      <c r="AD8395" s="123">
        <v>43539</v>
      </c>
      <c r="AE8395" t="s">
        <v>12431</v>
      </c>
      <c r="AG8395">
        <v>40008601</v>
      </c>
      <c r="AL8395" t="s">
        <v>12422</v>
      </c>
      <c r="AN8395">
        <v>507304901</v>
      </c>
      <c r="AO8395">
        <v>16</v>
      </c>
      <c r="AP8395" t="s">
        <v>12424</v>
      </c>
      <c r="AQ8395" t="s">
        <v>11408</v>
      </c>
      <c r="AR8395">
        <v>4100</v>
      </c>
      <c r="AT8395">
        <v>0</v>
      </c>
      <c r="AV8395" t="s">
        <v>17738</v>
      </c>
      <c r="AW8395">
        <v>116100</v>
      </c>
    </row>
    <row r="8396" spans="1:49" x14ac:dyDescent="0.25">
      <c r="A8396">
        <v>4100</v>
      </c>
      <c r="B8396">
        <v>30030</v>
      </c>
      <c r="C8396">
        <v>4018</v>
      </c>
      <c r="D8396">
        <v>413</v>
      </c>
      <c r="E8396" s="124" t="s">
        <v>249</v>
      </c>
      <c r="F8396" t="str">
        <f t="shared" si="154"/>
        <v>Frank GomezCIASOM LLC.</v>
      </c>
      <c r="G8396" s="150" t="str">
        <f t="shared" si="153"/>
        <v>Frank Gomez</v>
      </c>
      <c r="H8396" s="149" t="s">
        <v>2269</v>
      </c>
      <c r="I8396">
        <v>40008319</v>
      </c>
      <c r="J8396" t="s">
        <v>17739</v>
      </c>
      <c r="K8396" t="s">
        <v>17740</v>
      </c>
      <c r="L8396" t="s">
        <v>14631</v>
      </c>
      <c r="M8396" t="s">
        <v>13237</v>
      </c>
      <c r="N8396">
        <v>95050</v>
      </c>
      <c r="Q8396" t="s">
        <v>12415</v>
      </c>
      <c r="R8396" t="s">
        <v>12416</v>
      </c>
      <c r="S8396" t="s">
        <v>17741</v>
      </c>
      <c r="U8396" t="s">
        <v>12418</v>
      </c>
      <c r="W8396">
        <v>11</v>
      </c>
      <c r="X8396">
        <v>1</v>
      </c>
      <c r="Y8396" t="s">
        <v>12419</v>
      </c>
      <c r="Z8396" t="s">
        <v>12420</v>
      </c>
      <c r="AA8396" t="s">
        <v>12485</v>
      </c>
      <c r="AB8396" t="s">
        <v>12430</v>
      </c>
      <c r="AC8396">
        <v>2</v>
      </c>
      <c r="AD8396" s="123">
        <v>43161</v>
      </c>
      <c r="AE8396" t="s">
        <v>12528</v>
      </c>
      <c r="AG8396">
        <v>40008319</v>
      </c>
      <c r="AL8396" t="s">
        <v>12430</v>
      </c>
      <c r="AN8396">
        <v>508531801</v>
      </c>
      <c r="AO8396">
        <v>16</v>
      </c>
      <c r="AP8396" t="s">
        <v>12424</v>
      </c>
      <c r="AQ8396" t="s">
        <v>11408</v>
      </c>
      <c r="AR8396">
        <v>4100</v>
      </c>
      <c r="AT8396">
        <v>0</v>
      </c>
      <c r="AV8396" t="s">
        <v>17742</v>
      </c>
      <c r="AW8396">
        <v>116100</v>
      </c>
    </row>
    <row r="8397" spans="1:49" x14ac:dyDescent="0.25">
      <c r="A8397">
        <v>4100</v>
      </c>
      <c r="B8397">
        <v>30030</v>
      </c>
      <c r="C8397">
        <v>4018</v>
      </c>
      <c r="D8397">
        <v>413</v>
      </c>
      <c r="E8397" s="124" t="s">
        <v>249</v>
      </c>
      <c r="F8397" t="str">
        <f t="shared" si="154"/>
        <v>Frank GomezCITY OF PHOENIX</v>
      </c>
      <c r="G8397" s="150" t="str">
        <f t="shared" si="153"/>
        <v>Frank Gomez</v>
      </c>
      <c r="H8397" s="149" t="s">
        <v>2293</v>
      </c>
      <c r="I8397">
        <v>40005997</v>
      </c>
      <c r="J8397" t="s">
        <v>14036</v>
      </c>
      <c r="K8397" t="s">
        <v>17743</v>
      </c>
      <c r="L8397" t="s">
        <v>14964</v>
      </c>
      <c r="M8397" t="s">
        <v>17515</v>
      </c>
      <c r="N8397" t="s">
        <v>17744</v>
      </c>
      <c r="Q8397" t="s">
        <v>12415</v>
      </c>
      <c r="R8397" t="s">
        <v>12416</v>
      </c>
      <c r="S8397" t="s">
        <v>17745</v>
      </c>
      <c r="U8397" t="s">
        <v>12418</v>
      </c>
      <c r="W8397">
        <v>11</v>
      </c>
      <c r="X8397">
        <v>1</v>
      </c>
      <c r="Y8397" t="s">
        <v>12419</v>
      </c>
      <c r="Z8397" t="s">
        <v>12420</v>
      </c>
      <c r="AA8397" t="s">
        <v>12429</v>
      </c>
      <c r="AB8397" t="s">
        <v>12422</v>
      </c>
      <c r="AC8397">
        <v>2</v>
      </c>
      <c r="AD8397" s="123">
        <v>40256</v>
      </c>
      <c r="AE8397" t="s">
        <v>12431</v>
      </c>
      <c r="AG8397">
        <v>40005997</v>
      </c>
      <c r="AL8397" t="s">
        <v>12422</v>
      </c>
      <c r="AN8397">
        <v>301302101</v>
      </c>
      <c r="AO8397">
        <v>16</v>
      </c>
      <c r="AP8397" t="s">
        <v>12424</v>
      </c>
      <c r="AQ8397" t="s">
        <v>11408</v>
      </c>
      <c r="AR8397">
        <v>4100</v>
      </c>
      <c r="AT8397">
        <v>0</v>
      </c>
      <c r="AV8397" t="s">
        <v>17746</v>
      </c>
      <c r="AW8397">
        <v>116100</v>
      </c>
    </row>
    <row r="8398" spans="1:49" x14ac:dyDescent="0.25">
      <c r="A8398">
        <v>4100</v>
      </c>
      <c r="B8398">
        <v>30030</v>
      </c>
      <c r="C8398">
        <v>4018</v>
      </c>
      <c r="D8398">
        <v>413</v>
      </c>
      <c r="E8398" s="124" t="s">
        <v>249</v>
      </c>
      <c r="F8398" t="str">
        <f t="shared" si="154"/>
        <v>Frank GomezCLOVER SPECIALTIES, INC.</v>
      </c>
      <c r="G8398" s="150" t="str">
        <f t="shared" si="153"/>
        <v>Frank Gomez</v>
      </c>
      <c r="H8398" s="149" t="s">
        <v>2320</v>
      </c>
      <c r="I8398">
        <v>40001731</v>
      </c>
      <c r="K8398" t="s">
        <v>17747</v>
      </c>
      <c r="L8398" t="s">
        <v>17626</v>
      </c>
      <c r="M8398" t="s">
        <v>13237</v>
      </c>
      <c r="N8398" t="s">
        <v>17748</v>
      </c>
      <c r="Q8398" t="s">
        <v>12415</v>
      </c>
      <c r="R8398" t="s">
        <v>12416</v>
      </c>
      <c r="S8398" t="s">
        <v>17749</v>
      </c>
      <c r="U8398" t="s">
        <v>12418</v>
      </c>
      <c r="W8398">
        <v>11</v>
      </c>
      <c r="X8398">
        <v>1</v>
      </c>
      <c r="Y8398" t="s">
        <v>12419</v>
      </c>
      <c r="Z8398" t="s">
        <v>12420</v>
      </c>
      <c r="AA8398" t="s">
        <v>12421</v>
      </c>
      <c r="AB8398" t="s">
        <v>12422</v>
      </c>
      <c r="AC8398">
        <v>2</v>
      </c>
      <c r="AD8398" s="123">
        <v>39111</v>
      </c>
      <c r="AE8398" t="s">
        <v>12423</v>
      </c>
      <c r="AG8398">
        <v>40001731</v>
      </c>
      <c r="AL8398" t="s">
        <v>12422</v>
      </c>
      <c r="AN8398">
        <v>503713301</v>
      </c>
      <c r="AO8398">
        <v>16</v>
      </c>
      <c r="AP8398" t="s">
        <v>12424</v>
      </c>
      <c r="AQ8398" t="s">
        <v>11408</v>
      </c>
      <c r="AR8398">
        <v>4100</v>
      </c>
      <c r="AT8398">
        <v>2005</v>
      </c>
      <c r="AV8398" t="s">
        <v>17750</v>
      </c>
      <c r="AW8398">
        <v>116100</v>
      </c>
    </row>
    <row r="8399" spans="1:49" x14ac:dyDescent="0.25">
      <c r="A8399">
        <v>4100</v>
      </c>
      <c r="B8399">
        <v>30030</v>
      </c>
      <c r="C8399">
        <v>4018</v>
      </c>
      <c r="D8399">
        <v>413</v>
      </c>
      <c r="E8399" s="124" t="s">
        <v>249</v>
      </c>
      <c r="F8399" t="str">
        <f t="shared" si="154"/>
        <v>Frank GomezCNC INTERFACE INC.</v>
      </c>
      <c r="G8399" s="150" t="str">
        <f t="shared" si="153"/>
        <v>Frank Gomez</v>
      </c>
      <c r="H8399" s="149" t="s">
        <v>2328</v>
      </c>
      <c r="I8399">
        <v>40007440</v>
      </c>
      <c r="K8399" t="s">
        <v>17751</v>
      </c>
      <c r="L8399" t="s">
        <v>17752</v>
      </c>
      <c r="M8399" t="s">
        <v>13237</v>
      </c>
      <c r="N8399">
        <v>90502</v>
      </c>
      <c r="Q8399" t="s">
        <v>12415</v>
      </c>
      <c r="R8399" t="s">
        <v>12416</v>
      </c>
      <c r="U8399" t="s">
        <v>12418</v>
      </c>
      <c r="W8399">
        <v>11</v>
      </c>
      <c r="X8399">
        <v>0</v>
      </c>
      <c r="Y8399" t="s">
        <v>12419</v>
      </c>
      <c r="Z8399" t="s">
        <v>12420</v>
      </c>
      <c r="AA8399" t="s">
        <v>12429</v>
      </c>
      <c r="AB8399" t="s">
        <v>12422</v>
      </c>
      <c r="AC8399">
        <v>2</v>
      </c>
      <c r="AD8399" s="123">
        <v>41922</v>
      </c>
      <c r="AE8399" t="s">
        <v>12431</v>
      </c>
      <c r="AG8399">
        <v>40007440</v>
      </c>
      <c r="AL8399" t="s">
        <v>12422</v>
      </c>
      <c r="AN8399">
        <v>503736001</v>
      </c>
      <c r="AO8399">
        <v>16</v>
      </c>
      <c r="AP8399" t="s">
        <v>12424</v>
      </c>
      <c r="AQ8399" t="s">
        <v>11408</v>
      </c>
      <c r="AR8399">
        <v>4100</v>
      </c>
      <c r="AT8399">
        <v>0</v>
      </c>
      <c r="AV8399" t="s">
        <v>17753</v>
      </c>
      <c r="AW8399">
        <v>116100</v>
      </c>
    </row>
    <row r="8400" spans="1:49" x14ac:dyDescent="0.25">
      <c r="A8400">
        <v>4100</v>
      </c>
      <c r="B8400">
        <v>30030</v>
      </c>
      <c r="C8400">
        <v>4018</v>
      </c>
      <c r="D8400">
        <v>413</v>
      </c>
      <c r="E8400" s="124" t="s">
        <v>249</v>
      </c>
      <c r="F8400" t="str">
        <f t="shared" si="154"/>
        <v>Frank GomezCOLOR QUEST LABEL</v>
      </c>
      <c r="G8400" s="150" t="str">
        <f t="shared" si="153"/>
        <v>Frank Gomez</v>
      </c>
      <c r="H8400" s="149" t="s">
        <v>2365</v>
      </c>
      <c r="I8400">
        <v>40005132</v>
      </c>
      <c r="K8400" t="s">
        <v>17754</v>
      </c>
      <c r="L8400" t="s">
        <v>15069</v>
      </c>
      <c r="M8400" t="s">
        <v>13237</v>
      </c>
      <c r="N8400">
        <v>92705</v>
      </c>
      <c r="Q8400" t="s">
        <v>12415</v>
      </c>
      <c r="R8400" t="s">
        <v>12416</v>
      </c>
      <c r="S8400" t="s">
        <v>17755</v>
      </c>
      <c r="U8400" t="s">
        <v>12418</v>
      </c>
      <c r="W8400">
        <v>11</v>
      </c>
      <c r="X8400">
        <v>1</v>
      </c>
      <c r="Y8400" t="s">
        <v>12419</v>
      </c>
      <c r="Z8400" t="s">
        <v>12420</v>
      </c>
      <c r="AA8400" t="s">
        <v>12485</v>
      </c>
      <c r="AB8400" t="s">
        <v>12430</v>
      </c>
      <c r="AC8400">
        <v>2</v>
      </c>
      <c r="AD8400" s="123">
        <v>41499</v>
      </c>
      <c r="AE8400" t="s">
        <v>12528</v>
      </c>
      <c r="AG8400">
        <v>40005132</v>
      </c>
      <c r="AL8400" t="s">
        <v>12430</v>
      </c>
      <c r="AN8400">
        <v>505931601</v>
      </c>
      <c r="AO8400">
        <v>16</v>
      </c>
      <c r="AP8400" t="s">
        <v>12424</v>
      </c>
      <c r="AQ8400" t="s">
        <v>11408</v>
      </c>
      <c r="AR8400">
        <v>4100</v>
      </c>
      <c r="AT8400">
        <v>0</v>
      </c>
      <c r="AV8400" t="s">
        <v>17756</v>
      </c>
      <c r="AW8400">
        <v>116100</v>
      </c>
    </row>
    <row r="8401" spans="1:49" x14ac:dyDescent="0.25">
      <c r="A8401">
        <v>4100</v>
      </c>
      <c r="B8401">
        <v>30030</v>
      </c>
      <c r="C8401">
        <v>4018</v>
      </c>
      <c r="D8401">
        <v>413</v>
      </c>
      <c r="E8401" s="124" t="s">
        <v>249</v>
      </c>
      <c r="F8401" t="str">
        <f t="shared" si="154"/>
        <v>Frank GomezCOMMAND PACKAGING</v>
      </c>
      <c r="G8401" s="150" t="str">
        <f t="shared" si="153"/>
        <v>Frank Gomez</v>
      </c>
      <c r="H8401" s="149" t="s">
        <v>2391</v>
      </c>
      <c r="I8401">
        <v>40003022</v>
      </c>
      <c r="K8401" t="s">
        <v>17757</v>
      </c>
      <c r="L8401" t="s">
        <v>17520</v>
      </c>
      <c r="M8401" t="s">
        <v>13237</v>
      </c>
      <c r="N8401">
        <v>90058</v>
      </c>
      <c r="Q8401" t="s">
        <v>12415</v>
      </c>
      <c r="R8401" t="s">
        <v>12416</v>
      </c>
      <c r="S8401" t="s">
        <v>17758</v>
      </c>
      <c r="U8401" t="s">
        <v>12418</v>
      </c>
      <c r="W8401">
        <v>11</v>
      </c>
      <c r="X8401">
        <v>1</v>
      </c>
      <c r="Y8401" t="s">
        <v>12419</v>
      </c>
      <c r="Z8401" t="s">
        <v>12420</v>
      </c>
      <c r="AA8401" t="s">
        <v>12421</v>
      </c>
      <c r="AB8401" t="s">
        <v>12422</v>
      </c>
      <c r="AC8401">
        <v>2</v>
      </c>
      <c r="AD8401" s="123">
        <v>39111</v>
      </c>
      <c r="AE8401" t="s">
        <v>12423</v>
      </c>
      <c r="AG8401">
        <v>40003022</v>
      </c>
      <c r="AL8401" t="s">
        <v>12422</v>
      </c>
      <c r="AN8401">
        <v>503739101</v>
      </c>
      <c r="AO8401">
        <v>16</v>
      </c>
      <c r="AP8401" t="s">
        <v>12424</v>
      </c>
      <c r="AQ8401" t="s">
        <v>11408</v>
      </c>
      <c r="AR8401">
        <v>4100</v>
      </c>
      <c r="AT8401">
        <v>2005</v>
      </c>
      <c r="AV8401" t="s">
        <v>17759</v>
      </c>
      <c r="AW8401">
        <v>116100</v>
      </c>
    </row>
    <row r="8402" spans="1:49" x14ac:dyDescent="0.25">
      <c r="A8402">
        <v>4100</v>
      </c>
      <c r="B8402">
        <v>30030</v>
      </c>
      <c r="C8402">
        <v>4018</v>
      </c>
      <c r="D8402">
        <v>413</v>
      </c>
      <c r="E8402" s="124" t="s">
        <v>249</v>
      </c>
      <c r="F8402" t="str">
        <f t="shared" si="154"/>
        <v>Frank GomezCOMPONENTES Y CONVEYORS</v>
      </c>
      <c r="G8402" s="150" t="str">
        <f t="shared" si="153"/>
        <v>Frank Gomez</v>
      </c>
      <c r="H8402" s="149" t="s">
        <v>2408</v>
      </c>
      <c r="I8402">
        <v>40007078</v>
      </c>
      <c r="J8402" t="s">
        <v>17760</v>
      </c>
      <c r="K8402" t="s">
        <v>17761</v>
      </c>
      <c r="L8402" t="s">
        <v>17762</v>
      </c>
      <c r="M8402" t="s">
        <v>17763</v>
      </c>
      <c r="N8402">
        <v>22880</v>
      </c>
      <c r="Q8402" t="s">
        <v>14034</v>
      </c>
      <c r="R8402" t="s">
        <v>12416</v>
      </c>
      <c r="S8402" t="s">
        <v>17764</v>
      </c>
      <c r="U8402" t="s">
        <v>12418</v>
      </c>
      <c r="W8402">
        <v>11</v>
      </c>
      <c r="X8402">
        <v>2</v>
      </c>
      <c r="Y8402" t="s">
        <v>12419</v>
      </c>
      <c r="Z8402" t="s">
        <v>12420</v>
      </c>
      <c r="AA8402" t="s">
        <v>12429</v>
      </c>
      <c r="AB8402" t="s">
        <v>12478</v>
      </c>
      <c r="AC8402">
        <v>2</v>
      </c>
      <c r="AD8402" s="123">
        <v>41402</v>
      </c>
      <c r="AE8402" t="s">
        <v>12431</v>
      </c>
      <c r="AG8402">
        <v>40007078</v>
      </c>
      <c r="AL8402" t="s">
        <v>12478</v>
      </c>
      <c r="AO8402">
        <v>16</v>
      </c>
      <c r="AP8402" t="s">
        <v>12424</v>
      </c>
      <c r="AQ8402" t="s">
        <v>11408</v>
      </c>
      <c r="AR8402">
        <v>4100</v>
      </c>
      <c r="AS8402" t="s">
        <v>12491</v>
      </c>
      <c r="AT8402">
        <v>0</v>
      </c>
      <c r="AV8402" t="s">
        <v>17765</v>
      </c>
      <c r="AW8402">
        <v>116120</v>
      </c>
    </row>
    <row r="8403" spans="1:49" x14ac:dyDescent="0.25">
      <c r="A8403">
        <v>4100</v>
      </c>
      <c r="B8403">
        <v>30030</v>
      </c>
      <c r="C8403">
        <v>4018</v>
      </c>
      <c r="D8403">
        <v>413</v>
      </c>
      <c r="E8403" s="124" t="s">
        <v>249</v>
      </c>
      <c r="F8403" t="str">
        <f t="shared" si="154"/>
        <v>Frank GomezCONAGRA FOODS EBS AP</v>
      </c>
      <c r="G8403" s="150" t="str">
        <f t="shared" si="153"/>
        <v>Frank Gomez</v>
      </c>
      <c r="H8403" s="149" t="s">
        <v>2417</v>
      </c>
      <c r="I8403">
        <v>40004027</v>
      </c>
      <c r="L8403" t="s">
        <v>15294</v>
      </c>
      <c r="M8403" t="s">
        <v>15295</v>
      </c>
      <c r="O8403">
        <v>642210</v>
      </c>
      <c r="P8403">
        <v>68164</v>
      </c>
      <c r="Q8403" t="s">
        <v>12415</v>
      </c>
      <c r="R8403" t="s">
        <v>12416</v>
      </c>
      <c r="S8403" t="s">
        <v>17766</v>
      </c>
      <c r="U8403" t="s">
        <v>12418</v>
      </c>
      <c r="W8403">
        <v>11</v>
      </c>
      <c r="X8403">
        <v>1</v>
      </c>
      <c r="Y8403" t="s">
        <v>12419</v>
      </c>
      <c r="Z8403" t="s">
        <v>12420</v>
      </c>
      <c r="AA8403" t="s">
        <v>12421</v>
      </c>
      <c r="AB8403" t="s">
        <v>12422</v>
      </c>
      <c r="AC8403">
        <v>2</v>
      </c>
      <c r="AD8403" s="123">
        <v>39111</v>
      </c>
      <c r="AE8403" t="s">
        <v>12423</v>
      </c>
      <c r="AG8403">
        <v>40004027</v>
      </c>
      <c r="AL8403" t="s">
        <v>12422</v>
      </c>
      <c r="AN8403">
        <v>2805503001</v>
      </c>
      <c r="AO8403">
        <v>16</v>
      </c>
      <c r="AP8403" t="s">
        <v>12424</v>
      </c>
      <c r="AQ8403" t="s">
        <v>11408</v>
      </c>
      <c r="AR8403">
        <v>4100</v>
      </c>
      <c r="AT8403">
        <v>2005</v>
      </c>
      <c r="AV8403" t="s">
        <v>15385</v>
      </c>
      <c r="AW8403">
        <v>116100</v>
      </c>
    </row>
    <row r="8404" spans="1:49" x14ac:dyDescent="0.25">
      <c r="A8404">
        <v>4100</v>
      </c>
      <c r="B8404">
        <v>30030</v>
      </c>
      <c r="C8404">
        <v>4018</v>
      </c>
      <c r="D8404">
        <v>413</v>
      </c>
      <c r="E8404" s="124" t="s">
        <v>249</v>
      </c>
      <c r="F8404" t="str">
        <f t="shared" si="154"/>
        <v>Frank GomezCONTAINER SUPPLY</v>
      </c>
      <c r="G8404" s="150" t="str">
        <f t="shared" si="153"/>
        <v>Frank Gomez</v>
      </c>
      <c r="H8404" s="149" t="s">
        <v>2450</v>
      </c>
      <c r="I8404">
        <v>40003946</v>
      </c>
      <c r="K8404" t="s">
        <v>17767</v>
      </c>
      <c r="L8404" t="s">
        <v>17768</v>
      </c>
      <c r="M8404" t="s">
        <v>13237</v>
      </c>
      <c r="N8404" t="s">
        <v>17769</v>
      </c>
      <c r="Q8404" t="s">
        <v>12415</v>
      </c>
      <c r="R8404" t="s">
        <v>12416</v>
      </c>
      <c r="S8404" t="s">
        <v>17770</v>
      </c>
      <c r="U8404" t="s">
        <v>12418</v>
      </c>
      <c r="W8404">
        <v>11</v>
      </c>
      <c r="X8404">
        <v>1</v>
      </c>
      <c r="Y8404" t="s">
        <v>12419</v>
      </c>
      <c r="Z8404" t="s">
        <v>12420</v>
      </c>
      <c r="AA8404" t="s">
        <v>12421</v>
      </c>
      <c r="AB8404" t="s">
        <v>12422</v>
      </c>
      <c r="AC8404">
        <v>2</v>
      </c>
      <c r="AD8404" s="123">
        <v>39111</v>
      </c>
      <c r="AE8404" t="s">
        <v>12423</v>
      </c>
      <c r="AG8404">
        <v>40003946</v>
      </c>
      <c r="AL8404" t="s">
        <v>12422</v>
      </c>
      <c r="AN8404">
        <v>505913201</v>
      </c>
      <c r="AO8404">
        <v>16</v>
      </c>
      <c r="AP8404" t="s">
        <v>12424</v>
      </c>
      <c r="AQ8404" t="s">
        <v>11408</v>
      </c>
      <c r="AR8404">
        <v>4100</v>
      </c>
      <c r="AT8404">
        <v>2005</v>
      </c>
      <c r="AV8404" t="s">
        <v>17771</v>
      </c>
      <c r="AW8404">
        <v>116100</v>
      </c>
    </row>
    <row r="8405" spans="1:49" x14ac:dyDescent="0.25">
      <c r="A8405">
        <v>4100</v>
      </c>
      <c r="B8405">
        <v>30030</v>
      </c>
      <c r="C8405">
        <v>4018</v>
      </c>
      <c r="D8405">
        <v>413</v>
      </c>
      <c r="E8405" s="124" t="s">
        <v>249</v>
      </c>
      <c r="F8405" t="str">
        <f t="shared" si="154"/>
        <v>Frank GomezCONVEYOR BELTS AND INDUSTRIALS</v>
      </c>
      <c r="G8405" s="150" t="str">
        <f t="shared" si="153"/>
        <v>Frank Gomez</v>
      </c>
      <c r="H8405" s="149" t="s">
        <v>2477</v>
      </c>
      <c r="I8405">
        <v>40002038</v>
      </c>
      <c r="L8405" t="s">
        <v>17456</v>
      </c>
      <c r="M8405" t="s">
        <v>13237</v>
      </c>
      <c r="O8405">
        <v>660507</v>
      </c>
      <c r="P8405" t="s">
        <v>17772</v>
      </c>
      <c r="Q8405" t="s">
        <v>12415</v>
      </c>
      <c r="R8405" t="s">
        <v>12416</v>
      </c>
      <c r="S8405" t="s">
        <v>17773</v>
      </c>
      <c r="U8405" t="s">
        <v>12418</v>
      </c>
      <c r="W8405">
        <v>11</v>
      </c>
      <c r="X8405">
        <v>2</v>
      </c>
      <c r="Y8405" t="s">
        <v>12419</v>
      </c>
      <c r="Z8405" t="s">
        <v>12420</v>
      </c>
      <c r="AA8405" t="s">
        <v>12421</v>
      </c>
      <c r="AB8405" t="s">
        <v>12478</v>
      </c>
      <c r="AC8405">
        <v>2</v>
      </c>
      <c r="AD8405" s="123">
        <v>39111</v>
      </c>
      <c r="AE8405" t="s">
        <v>12423</v>
      </c>
      <c r="AG8405">
        <v>40002038</v>
      </c>
      <c r="AL8405" t="s">
        <v>12478</v>
      </c>
      <c r="AN8405">
        <v>503701201</v>
      </c>
      <c r="AO8405">
        <v>16</v>
      </c>
      <c r="AP8405" t="s">
        <v>12424</v>
      </c>
      <c r="AQ8405" t="s">
        <v>11408</v>
      </c>
      <c r="AR8405">
        <v>4100</v>
      </c>
      <c r="AT8405">
        <v>0</v>
      </c>
      <c r="AV8405" t="s">
        <v>15394</v>
      </c>
      <c r="AW8405">
        <v>116100</v>
      </c>
    </row>
    <row r="8406" spans="1:49" x14ac:dyDescent="0.25">
      <c r="A8406">
        <v>4100</v>
      </c>
      <c r="B8406">
        <v>30030</v>
      </c>
      <c r="C8406">
        <v>4018</v>
      </c>
      <c r="D8406">
        <v>413</v>
      </c>
      <c r="E8406" s="124" t="s">
        <v>249</v>
      </c>
      <c r="F8406" t="str">
        <f t="shared" si="154"/>
        <v>Frank GomezCONVEYOR MANUFACTURING &amp; SERVICES,</v>
      </c>
      <c r="G8406" s="150" t="str">
        <f t="shared" si="153"/>
        <v>Frank Gomez</v>
      </c>
      <c r="H8406" s="149" t="s">
        <v>2481</v>
      </c>
      <c r="I8406">
        <v>40007041</v>
      </c>
      <c r="K8406" t="s">
        <v>17774</v>
      </c>
      <c r="L8406" t="s">
        <v>17775</v>
      </c>
      <c r="M8406" t="s">
        <v>13237</v>
      </c>
      <c r="N8406">
        <v>91711</v>
      </c>
      <c r="Q8406" t="s">
        <v>12415</v>
      </c>
      <c r="R8406" t="s">
        <v>12416</v>
      </c>
      <c r="S8406" t="s">
        <v>17776</v>
      </c>
      <c r="U8406" t="s">
        <v>12418</v>
      </c>
      <c r="W8406">
        <v>11</v>
      </c>
      <c r="X8406">
        <v>2</v>
      </c>
      <c r="Y8406" t="s">
        <v>12419</v>
      </c>
      <c r="Z8406" t="s">
        <v>12420</v>
      </c>
      <c r="AA8406" t="s">
        <v>12429</v>
      </c>
      <c r="AB8406" t="s">
        <v>12430</v>
      </c>
      <c r="AC8406">
        <v>2</v>
      </c>
      <c r="AD8406" s="123">
        <v>41359</v>
      </c>
      <c r="AE8406" t="s">
        <v>12431</v>
      </c>
      <c r="AG8406">
        <v>40007041</v>
      </c>
      <c r="AL8406" t="s">
        <v>12430</v>
      </c>
      <c r="AN8406">
        <v>503706401</v>
      </c>
      <c r="AO8406">
        <v>16</v>
      </c>
      <c r="AP8406" t="s">
        <v>12424</v>
      </c>
      <c r="AQ8406" t="s">
        <v>11408</v>
      </c>
      <c r="AR8406">
        <v>4100</v>
      </c>
      <c r="AT8406">
        <v>0</v>
      </c>
      <c r="AV8406" t="s">
        <v>17777</v>
      </c>
      <c r="AW8406">
        <v>116100</v>
      </c>
    </row>
    <row r="8407" spans="1:49" x14ac:dyDescent="0.25">
      <c r="A8407">
        <v>4100</v>
      </c>
      <c r="B8407">
        <v>30030</v>
      </c>
      <c r="C8407">
        <v>4018</v>
      </c>
      <c r="D8407">
        <v>413</v>
      </c>
      <c r="E8407" s="124" t="s">
        <v>249</v>
      </c>
      <c r="F8407" t="str">
        <f t="shared" si="154"/>
        <v>Frank GomezCONVEYOR SERVICE &amp; ELECTRIC</v>
      </c>
      <c r="G8407" s="150" t="str">
        <f t="shared" si="153"/>
        <v>Frank Gomez</v>
      </c>
      <c r="H8407" s="149" t="s">
        <v>2483</v>
      </c>
      <c r="I8407">
        <v>40007548</v>
      </c>
      <c r="K8407" t="s">
        <v>17778</v>
      </c>
      <c r="L8407" t="s">
        <v>17622</v>
      </c>
      <c r="M8407" t="s">
        <v>13237</v>
      </c>
      <c r="N8407">
        <v>90670</v>
      </c>
      <c r="Q8407" t="s">
        <v>12415</v>
      </c>
      <c r="R8407" t="s">
        <v>12416</v>
      </c>
      <c r="S8407" t="s">
        <v>17779</v>
      </c>
      <c r="U8407" t="s">
        <v>12418</v>
      </c>
      <c r="W8407">
        <v>11</v>
      </c>
      <c r="X8407">
        <v>0</v>
      </c>
      <c r="Y8407" t="s">
        <v>12419</v>
      </c>
      <c r="Z8407" t="s">
        <v>12420</v>
      </c>
      <c r="AA8407" t="s">
        <v>12429</v>
      </c>
      <c r="AB8407" t="s">
        <v>12422</v>
      </c>
      <c r="AC8407">
        <v>2</v>
      </c>
      <c r="AD8407" s="123">
        <v>42087</v>
      </c>
      <c r="AE8407" t="s">
        <v>12431</v>
      </c>
      <c r="AG8407">
        <v>40007548</v>
      </c>
      <c r="AL8407" t="s">
        <v>12422</v>
      </c>
      <c r="AN8407">
        <v>503732001</v>
      </c>
      <c r="AO8407">
        <v>16</v>
      </c>
      <c r="AP8407" t="s">
        <v>12424</v>
      </c>
      <c r="AQ8407" t="s">
        <v>11408</v>
      </c>
      <c r="AR8407">
        <v>4100</v>
      </c>
      <c r="AT8407">
        <v>0</v>
      </c>
      <c r="AV8407" t="s">
        <v>17780</v>
      </c>
      <c r="AW8407">
        <v>116100</v>
      </c>
    </row>
    <row r="8408" spans="1:49" x14ac:dyDescent="0.25">
      <c r="A8408">
        <v>4100</v>
      </c>
      <c r="B8408">
        <v>30030</v>
      </c>
      <c r="C8408">
        <v>4018</v>
      </c>
      <c r="D8408">
        <v>413</v>
      </c>
      <c r="E8408" s="124" t="s">
        <v>249</v>
      </c>
      <c r="F8408" t="str">
        <f t="shared" si="154"/>
        <v>Frank GomezCOOPER B-LINE, INC.</v>
      </c>
      <c r="G8408" s="150" t="str">
        <f t="shared" si="153"/>
        <v>Frank Gomez</v>
      </c>
      <c r="H8408" s="149" t="s">
        <v>2500</v>
      </c>
      <c r="I8408">
        <v>40006902</v>
      </c>
      <c r="L8408" t="s">
        <v>12963</v>
      </c>
      <c r="M8408" t="s">
        <v>12494</v>
      </c>
      <c r="O8408">
        <v>696468</v>
      </c>
      <c r="P8408">
        <v>78269</v>
      </c>
      <c r="Q8408" t="s">
        <v>12415</v>
      </c>
      <c r="R8408" t="s">
        <v>12416</v>
      </c>
      <c r="S8408" t="s">
        <v>17781</v>
      </c>
      <c r="U8408" t="s">
        <v>12418</v>
      </c>
      <c r="W8408">
        <v>11</v>
      </c>
      <c r="X8408">
        <v>1</v>
      </c>
      <c r="Y8408" t="s">
        <v>12419</v>
      </c>
      <c r="Z8408" t="s">
        <v>12420</v>
      </c>
      <c r="AA8408" t="s">
        <v>12429</v>
      </c>
      <c r="AB8408" t="s">
        <v>12422</v>
      </c>
      <c r="AC8408">
        <v>2</v>
      </c>
      <c r="AD8408" s="123">
        <v>41171</v>
      </c>
      <c r="AE8408" t="s">
        <v>12431</v>
      </c>
      <c r="AG8408">
        <v>40006902</v>
      </c>
      <c r="AL8408" t="s">
        <v>12422</v>
      </c>
      <c r="AN8408">
        <v>4402925701</v>
      </c>
      <c r="AO8408">
        <v>16</v>
      </c>
      <c r="AP8408" t="s">
        <v>12424</v>
      </c>
      <c r="AQ8408" t="s">
        <v>11408</v>
      </c>
      <c r="AR8408">
        <v>4100</v>
      </c>
      <c r="AT8408">
        <v>0</v>
      </c>
      <c r="AV8408" t="s">
        <v>17782</v>
      </c>
      <c r="AW8408">
        <v>116100</v>
      </c>
    </row>
    <row r="8409" spans="1:49" x14ac:dyDescent="0.25">
      <c r="A8409">
        <v>4100</v>
      </c>
      <c r="B8409">
        <v>30030</v>
      </c>
      <c r="C8409">
        <v>4018</v>
      </c>
      <c r="D8409">
        <v>413</v>
      </c>
      <c r="E8409" s="124" t="s">
        <v>249</v>
      </c>
      <c r="F8409" t="str">
        <f t="shared" si="154"/>
        <v>Frank GomezCORPORATE PACKAGING INC.</v>
      </c>
      <c r="G8409" s="150" t="str">
        <f t="shared" si="153"/>
        <v>Frank Gomez</v>
      </c>
      <c r="H8409" s="149" t="s">
        <v>2515</v>
      </c>
      <c r="I8409">
        <v>40008497</v>
      </c>
      <c r="K8409" t="s">
        <v>17783</v>
      </c>
      <c r="L8409" t="s">
        <v>17784</v>
      </c>
      <c r="M8409" t="s">
        <v>13237</v>
      </c>
      <c r="N8409">
        <v>91761</v>
      </c>
      <c r="Q8409" t="s">
        <v>12415</v>
      </c>
      <c r="R8409" t="s">
        <v>12416</v>
      </c>
      <c r="S8409" t="s">
        <v>17785</v>
      </c>
      <c r="U8409" t="s">
        <v>12418</v>
      </c>
      <c r="W8409">
        <v>11</v>
      </c>
      <c r="X8409">
        <v>1</v>
      </c>
      <c r="Y8409" t="s">
        <v>12419</v>
      </c>
      <c r="Z8409" t="s">
        <v>12420</v>
      </c>
      <c r="AA8409" t="s">
        <v>12429</v>
      </c>
      <c r="AB8409" t="s">
        <v>12422</v>
      </c>
      <c r="AC8409">
        <v>2</v>
      </c>
      <c r="AD8409" s="123">
        <v>43385</v>
      </c>
      <c r="AE8409" t="s">
        <v>12431</v>
      </c>
      <c r="AG8409">
        <v>40008497</v>
      </c>
      <c r="AL8409" t="s">
        <v>12422</v>
      </c>
      <c r="AN8409">
        <v>507123901</v>
      </c>
      <c r="AO8409">
        <v>16</v>
      </c>
      <c r="AP8409" t="s">
        <v>12424</v>
      </c>
      <c r="AQ8409" t="s">
        <v>11408</v>
      </c>
      <c r="AR8409">
        <v>4100</v>
      </c>
      <c r="AT8409">
        <v>0</v>
      </c>
      <c r="AV8409" t="s">
        <v>17786</v>
      </c>
      <c r="AW8409">
        <v>116100</v>
      </c>
    </row>
    <row r="8410" spans="1:49" x14ac:dyDescent="0.25">
      <c r="A8410">
        <v>4100</v>
      </c>
      <c r="B8410">
        <v>30030</v>
      </c>
      <c r="C8410">
        <v>4018</v>
      </c>
      <c r="D8410">
        <v>413</v>
      </c>
      <c r="E8410" s="124" t="s">
        <v>249</v>
      </c>
      <c r="F8410" t="str">
        <f t="shared" si="154"/>
        <v>Frank GomezCREATIVE AUTOMATION COMPANY</v>
      </c>
      <c r="G8410" s="150" t="str">
        <f t="shared" si="153"/>
        <v>Frank Gomez</v>
      </c>
      <c r="H8410" s="149" t="s">
        <v>2553</v>
      </c>
      <c r="I8410">
        <v>40008754</v>
      </c>
      <c r="K8410" t="s">
        <v>17787</v>
      </c>
      <c r="L8410" t="s">
        <v>17788</v>
      </c>
      <c r="M8410" t="s">
        <v>13237</v>
      </c>
      <c r="N8410">
        <v>91352</v>
      </c>
      <c r="Q8410" t="s">
        <v>12415</v>
      </c>
      <c r="R8410" t="s">
        <v>12416</v>
      </c>
      <c r="S8410" t="s">
        <v>17789</v>
      </c>
      <c r="U8410" t="s">
        <v>12418</v>
      </c>
      <c r="W8410">
        <v>11</v>
      </c>
      <c r="X8410">
        <v>0</v>
      </c>
      <c r="Y8410" t="s">
        <v>12419</v>
      </c>
      <c r="Z8410" t="s">
        <v>12420</v>
      </c>
      <c r="AA8410" t="s">
        <v>12429</v>
      </c>
      <c r="AB8410" t="s">
        <v>12430</v>
      </c>
      <c r="AC8410">
        <v>2</v>
      </c>
      <c r="AD8410" s="123">
        <v>43805</v>
      </c>
      <c r="AE8410" t="s">
        <v>12486</v>
      </c>
      <c r="AG8410">
        <v>40008754</v>
      </c>
      <c r="AL8410" t="s">
        <v>12430</v>
      </c>
      <c r="AN8410">
        <v>503719001</v>
      </c>
      <c r="AO8410">
        <v>16</v>
      </c>
      <c r="AP8410" t="s">
        <v>12424</v>
      </c>
      <c r="AQ8410" t="s">
        <v>11408</v>
      </c>
      <c r="AR8410">
        <v>4100</v>
      </c>
      <c r="AT8410">
        <v>0</v>
      </c>
      <c r="AV8410" t="s">
        <v>17790</v>
      </c>
      <c r="AW8410">
        <v>116100</v>
      </c>
    </row>
    <row r="8411" spans="1:49" x14ac:dyDescent="0.25">
      <c r="A8411">
        <v>4100</v>
      </c>
      <c r="B8411">
        <v>30030</v>
      </c>
      <c r="C8411">
        <v>4018</v>
      </c>
      <c r="D8411">
        <v>413</v>
      </c>
      <c r="E8411" s="124" t="s">
        <v>249</v>
      </c>
      <c r="F8411" t="str">
        <f t="shared" si="154"/>
        <v>Frank GomezCRESTONE GROUP, LLC</v>
      </c>
      <c r="G8411" s="150" t="str">
        <f t="shared" si="153"/>
        <v>Frank Gomez</v>
      </c>
      <c r="H8411" s="149" t="s">
        <v>2561</v>
      </c>
      <c r="I8411">
        <v>40003228</v>
      </c>
      <c r="K8411" t="s">
        <v>17791</v>
      </c>
      <c r="L8411" t="s">
        <v>17736</v>
      </c>
      <c r="M8411" t="s">
        <v>13237</v>
      </c>
      <c r="N8411">
        <v>92008</v>
      </c>
      <c r="Q8411" t="s">
        <v>12415</v>
      </c>
      <c r="R8411" t="s">
        <v>12416</v>
      </c>
      <c r="S8411" t="s">
        <v>17792</v>
      </c>
      <c r="U8411" t="s">
        <v>12418</v>
      </c>
      <c r="W8411">
        <v>11</v>
      </c>
      <c r="X8411">
        <v>1</v>
      </c>
      <c r="Y8411" t="s">
        <v>12419</v>
      </c>
      <c r="Z8411" t="s">
        <v>12420</v>
      </c>
      <c r="AA8411" t="s">
        <v>12421</v>
      </c>
      <c r="AB8411" t="s">
        <v>12422</v>
      </c>
      <c r="AC8411">
        <v>2</v>
      </c>
      <c r="AD8411" s="123">
        <v>39111</v>
      </c>
      <c r="AE8411" t="s">
        <v>12423</v>
      </c>
      <c r="AG8411">
        <v>40003228</v>
      </c>
      <c r="AL8411" t="s">
        <v>12422</v>
      </c>
      <c r="AN8411">
        <v>507304901</v>
      </c>
      <c r="AO8411">
        <v>16</v>
      </c>
      <c r="AP8411" t="s">
        <v>12424</v>
      </c>
      <c r="AQ8411" t="s">
        <v>11408</v>
      </c>
      <c r="AR8411">
        <v>4100</v>
      </c>
      <c r="AT8411">
        <v>2005</v>
      </c>
      <c r="AV8411" t="s">
        <v>17793</v>
      </c>
      <c r="AW8411">
        <v>116100</v>
      </c>
    </row>
    <row r="8412" spans="1:49" x14ac:dyDescent="0.25">
      <c r="A8412">
        <v>4100</v>
      </c>
      <c r="B8412">
        <v>30030</v>
      </c>
      <c r="C8412">
        <v>4018</v>
      </c>
      <c r="D8412">
        <v>413</v>
      </c>
      <c r="E8412" s="124" t="s">
        <v>249</v>
      </c>
      <c r="F8412" t="str">
        <f t="shared" si="154"/>
        <v>Frank GomezCROWN PAPER CONVERTING INC.</v>
      </c>
      <c r="G8412" s="150" t="str">
        <f t="shared" si="153"/>
        <v>Frank Gomez</v>
      </c>
      <c r="H8412" s="149" t="s">
        <v>2584</v>
      </c>
      <c r="I8412">
        <v>40007779</v>
      </c>
      <c r="L8412" t="s">
        <v>17784</v>
      </c>
      <c r="M8412" t="s">
        <v>13237</v>
      </c>
      <c r="O8412">
        <v>3277</v>
      </c>
      <c r="P8412">
        <v>91761</v>
      </c>
      <c r="Q8412" t="s">
        <v>12415</v>
      </c>
      <c r="R8412" t="s">
        <v>12416</v>
      </c>
      <c r="S8412" t="s">
        <v>17794</v>
      </c>
      <c r="U8412" t="s">
        <v>12418</v>
      </c>
      <c r="W8412">
        <v>11</v>
      </c>
      <c r="X8412">
        <v>1</v>
      </c>
      <c r="Y8412" t="s">
        <v>12419</v>
      </c>
      <c r="Z8412" t="s">
        <v>12420</v>
      </c>
      <c r="AA8412" t="s">
        <v>12429</v>
      </c>
      <c r="AB8412" t="s">
        <v>12422</v>
      </c>
      <c r="AC8412">
        <v>2</v>
      </c>
      <c r="AD8412" s="123">
        <v>42408</v>
      </c>
      <c r="AE8412" t="s">
        <v>12431</v>
      </c>
      <c r="AG8412">
        <v>40007779</v>
      </c>
      <c r="AL8412" t="s">
        <v>12422</v>
      </c>
      <c r="AN8412">
        <v>507123901</v>
      </c>
      <c r="AO8412">
        <v>16</v>
      </c>
      <c r="AP8412" t="s">
        <v>12424</v>
      </c>
      <c r="AQ8412" t="s">
        <v>11408</v>
      </c>
      <c r="AR8412">
        <v>4100</v>
      </c>
      <c r="AT8412">
        <v>0</v>
      </c>
      <c r="AV8412" t="s">
        <v>17795</v>
      </c>
      <c r="AW8412">
        <v>116100</v>
      </c>
    </row>
    <row r="8413" spans="1:49" x14ac:dyDescent="0.25">
      <c r="A8413">
        <v>4100</v>
      </c>
      <c r="B8413">
        <v>30030</v>
      </c>
      <c r="C8413">
        <v>4018</v>
      </c>
      <c r="D8413">
        <v>413</v>
      </c>
      <c r="E8413" s="124" t="s">
        <v>249</v>
      </c>
      <c r="F8413" t="str">
        <f t="shared" si="154"/>
        <v>Frank GomezD&amp;M INDUSTRIAL REPAIR</v>
      </c>
      <c r="G8413" s="150" t="str">
        <f t="shared" si="153"/>
        <v>Frank Gomez</v>
      </c>
      <c r="H8413" s="149" t="s">
        <v>2651</v>
      </c>
      <c r="I8413">
        <v>40005614</v>
      </c>
      <c r="J8413" t="s">
        <v>17796</v>
      </c>
      <c r="K8413" t="s">
        <v>17797</v>
      </c>
      <c r="L8413" t="s">
        <v>17798</v>
      </c>
      <c r="M8413" t="s">
        <v>15217</v>
      </c>
      <c r="N8413">
        <v>96797</v>
      </c>
      <c r="Q8413" t="s">
        <v>12415</v>
      </c>
      <c r="R8413" t="s">
        <v>12416</v>
      </c>
      <c r="S8413" t="s">
        <v>17799</v>
      </c>
      <c r="U8413" t="s">
        <v>12418</v>
      </c>
      <c r="W8413">
        <v>11</v>
      </c>
      <c r="X8413">
        <v>2</v>
      </c>
      <c r="Y8413" t="s">
        <v>12419</v>
      </c>
      <c r="Z8413" t="s">
        <v>12420</v>
      </c>
      <c r="AA8413" t="s">
        <v>12429</v>
      </c>
      <c r="AB8413" t="s">
        <v>12422</v>
      </c>
      <c r="AC8413">
        <v>2</v>
      </c>
      <c r="AD8413" s="123">
        <v>39783</v>
      </c>
      <c r="AE8413" t="s">
        <v>12431</v>
      </c>
      <c r="AG8413">
        <v>40005614</v>
      </c>
      <c r="AL8413" t="s">
        <v>12422</v>
      </c>
      <c r="AN8413">
        <v>1200303701</v>
      </c>
      <c r="AO8413">
        <v>16</v>
      </c>
      <c r="AP8413" t="s">
        <v>12424</v>
      </c>
      <c r="AQ8413" t="s">
        <v>11408</v>
      </c>
      <c r="AR8413">
        <v>4100</v>
      </c>
      <c r="AS8413" t="s">
        <v>12491</v>
      </c>
      <c r="AT8413">
        <v>0</v>
      </c>
      <c r="AV8413" t="s">
        <v>17800</v>
      </c>
      <c r="AW8413">
        <v>116100</v>
      </c>
    </row>
    <row r="8414" spans="1:49" x14ac:dyDescent="0.25">
      <c r="A8414">
        <v>4100</v>
      </c>
      <c r="B8414">
        <v>30030</v>
      </c>
      <c r="C8414">
        <v>4018</v>
      </c>
      <c r="D8414">
        <v>413</v>
      </c>
      <c r="E8414" s="124" t="s">
        <v>249</v>
      </c>
      <c r="F8414" t="str">
        <f t="shared" si="154"/>
        <v>Frank GomezDAVIS WIRE CORPORATION</v>
      </c>
      <c r="G8414" s="150" t="str">
        <f t="shared" si="153"/>
        <v>Frank Gomez</v>
      </c>
      <c r="H8414" s="149" t="s">
        <v>2744</v>
      </c>
      <c r="I8414">
        <v>40008173</v>
      </c>
      <c r="L8414" t="s">
        <v>17801</v>
      </c>
      <c r="M8414" t="s">
        <v>13237</v>
      </c>
      <c r="O8414">
        <v>2145</v>
      </c>
      <c r="P8414">
        <v>91706</v>
      </c>
      <c r="Q8414" t="s">
        <v>12415</v>
      </c>
      <c r="R8414" t="s">
        <v>12416</v>
      </c>
      <c r="S8414" t="s">
        <v>17802</v>
      </c>
      <c r="U8414" t="s">
        <v>12418</v>
      </c>
      <c r="W8414">
        <v>11</v>
      </c>
      <c r="X8414">
        <v>1</v>
      </c>
      <c r="Y8414" t="s">
        <v>12419</v>
      </c>
      <c r="Z8414" t="s">
        <v>12420</v>
      </c>
      <c r="AA8414" t="s">
        <v>12429</v>
      </c>
      <c r="AB8414" t="s">
        <v>12422</v>
      </c>
      <c r="AC8414">
        <v>2</v>
      </c>
      <c r="AD8414" s="123">
        <v>42926</v>
      </c>
      <c r="AE8414" t="s">
        <v>12431</v>
      </c>
      <c r="AG8414">
        <v>40008173</v>
      </c>
      <c r="AL8414" t="s">
        <v>12422</v>
      </c>
      <c r="AN8414">
        <v>503769901</v>
      </c>
      <c r="AO8414">
        <v>16</v>
      </c>
      <c r="AP8414" t="s">
        <v>12424</v>
      </c>
      <c r="AQ8414" t="s">
        <v>11408</v>
      </c>
      <c r="AR8414">
        <v>4100</v>
      </c>
      <c r="AT8414">
        <v>0</v>
      </c>
      <c r="AV8414" t="s">
        <v>17803</v>
      </c>
      <c r="AW8414">
        <v>116100</v>
      </c>
    </row>
    <row r="8415" spans="1:49" x14ac:dyDescent="0.25">
      <c r="A8415">
        <v>4100</v>
      </c>
      <c r="B8415">
        <v>30030</v>
      </c>
      <c r="C8415">
        <v>4018</v>
      </c>
      <c r="D8415">
        <v>413</v>
      </c>
      <c r="E8415" s="124" t="s">
        <v>249</v>
      </c>
      <c r="F8415" t="str">
        <f t="shared" si="154"/>
        <v>Frank GomezDAY-LEE FOODS, INC</v>
      </c>
      <c r="G8415" s="150" t="str">
        <f t="shared" si="153"/>
        <v>Frank Gomez</v>
      </c>
      <c r="H8415" s="149" t="s">
        <v>2748</v>
      </c>
      <c r="I8415">
        <v>40005066</v>
      </c>
      <c r="J8415" t="s">
        <v>17804</v>
      </c>
      <c r="K8415" t="s">
        <v>17805</v>
      </c>
      <c r="L8415" t="s">
        <v>17622</v>
      </c>
      <c r="M8415" t="s">
        <v>13237</v>
      </c>
      <c r="N8415">
        <v>90670</v>
      </c>
      <c r="Q8415" t="s">
        <v>12415</v>
      </c>
      <c r="R8415" t="s">
        <v>12416</v>
      </c>
      <c r="S8415" t="s">
        <v>17806</v>
      </c>
      <c r="U8415" t="s">
        <v>12418</v>
      </c>
      <c r="W8415">
        <v>11</v>
      </c>
      <c r="X8415">
        <v>1</v>
      </c>
      <c r="Y8415" t="s">
        <v>12419</v>
      </c>
      <c r="Z8415" t="s">
        <v>12420</v>
      </c>
      <c r="AA8415" t="s">
        <v>12429</v>
      </c>
      <c r="AB8415" t="s">
        <v>12422</v>
      </c>
      <c r="AC8415">
        <v>2</v>
      </c>
      <c r="AD8415" s="123">
        <v>39218</v>
      </c>
      <c r="AE8415" t="s">
        <v>12538</v>
      </c>
      <c r="AG8415">
        <v>40005066</v>
      </c>
      <c r="AL8415" t="s">
        <v>12422</v>
      </c>
      <c r="AN8415">
        <v>503732001</v>
      </c>
      <c r="AO8415">
        <v>16</v>
      </c>
      <c r="AP8415" t="s">
        <v>12424</v>
      </c>
      <c r="AQ8415" t="s">
        <v>11408</v>
      </c>
      <c r="AR8415">
        <v>4100</v>
      </c>
      <c r="AS8415" t="s">
        <v>12491</v>
      </c>
      <c r="AT8415">
        <v>0</v>
      </c>
      <c r="AV8415" t="s">
        <v>17807</v>
      </c>
      <c r="AW8415">
        <v>116100</v>
      </c>
    </row>
    <row r="8416" spans="1:49" x14ac:dyDescent="0.25">
      <c r="A8416">
        <v>4100</v>
      </c>
      <c r="B8416">
        <v>30030</v>
      </c>
      <c r="C8416">
        <v>4018</v>
      </c>
      <c r="D8416">
        <v>413</v>
      </c>
      <c r="E8416" s="124" t="s">
        <v>249</v>
      </c>
      <c r="F8416" t="str">
        <f t="shared" si="154"/>
        <v>Frank GomezDDS CONVEYOR INC</v>
      </c>
      <c r="G8416" s="150" t="str">
        <f t="shared" si="153"/>
        <v>Frank Gomez</v>
      </c>
      <c r="H8416" s="149" t="s">
        <v>2756</v>
      </c>
      <c r="I8416">
        <v>40006968</v>
      </c>
      <c r="J8416" t="s">
        <v>17808</v>
      </c>
      <c r="K8416" t="s">
        <v>17809</v>
      </c>
      <c r="L8416" t="s">
        <v>17636</v>
      </c>
      <c r="M8416" t="s">
        <v>14582</v>
      </c>
      <c r="N8416">
        <v>89118</v>
      </c>
      <c r="Q8416" t="s">
        <v>12415</v>
      </c>
      <c r="R8416" t="s">
        <v>12416</v>
      </c>
      <c r="S8416" t="s">
        <v>17810</v>
      </c>
      <c r="U8416" t="s">
        <v>12418</v>
      </c>
      <c r="W8416">
        <v>11</v>
      </c>
      <c r="X8416">
        <v>0</v>
      </c>
      <c r="Y8416" t="s">
        <v>12472</v>
      </c>
      <c r="Z8416" t="s">
        <v>12420</v>
      </c>
      <c r="AA8416" t="s">
        <v>12429</v>
      </c>
      <c r="AB8416" t="s">
        <v>12478</v>
      </c>
      <c r="AC8416">
        <v>2</v>
      </c>
      <c r="AD8416" s="123">
        <v>41283</v>
      </c>
      <c r="AE8416" t="s">
        <v>12431</v>
      </c>
      <c r="AG8416">
        <v>40006968</v>
      </c>
      <c r="AL8416" t="s">
        <v>12478</v>
      </c>
      <c r="AN8416">
        <v>2900300801</v>
      </c>
      <c r="AO8416">
        <v>16</v>
      </c>
      <c r="AP8416" t="s">
        <v>12424</v>
      </c>
      <c r="AQ8416" t="s">
        <v>11408</v>
      </c>
      <c r="AR8416">
        <v>4100</v>
      </c>
      <c r="AT8416">
        <v>0</v>
      </c>
      <c r="AV8416" t="s">
        <v>17811</v>
      </c>
      <c r="AW8416">
        <v>116100</v>
      </c>
    </row>
    <row r="8417" spans="1:49" x14ac:dyDescent="0.25">
      <c r="A8417">
        <v>4100</v>
      </c>
      <c r="B8417">
        <v>30030</v>
      </c>
      <c r="C8417">
        <v>4018</v>
      </c>
      <c r="D8417">
        <v>413</v>
      </c>
      <c r="E8417" s="124" t="s">
        <v>249</v>
      </c>
      <c r="F8417" t="str">
        <f t="shared" si="154"/>
        <v>Frank GomezDECOBOARD INC.</v>
      </c>
      <c r="G8417" s="150" t="str">
        <f t="shared" si="153"/>
        <v>Frank Gomez</v>
      </c>
      <c r="H8417" s="149" t="s">
        <v>2767</v>
      </c>
      <c r="I8417">
        <v>40005818</v>
      </c>
      <c r="J8417" t="s">
        <v>17812</v>
      </c>
      <c r="K8417" t="s">
        <v>17813</v>
      </c>
      <c r="L8417" t="s">
        <v>17814</v>
      </c>
      <c r="M8417" t="s">
        <v>13237</v>
      </c>
      <c r="N8417">
        <v>92410</v>
      </c>
      <c r="Q8417" t="s">
        <v>12415</v>
      </c>
      <c r="R8417" t="s">
        <v>12416</v>
      </c>
      <c r="S8417" t="s">
        <v>17815</v>
      </c>
      <c r="U8417" t="s">
        <v>12418</v>
      </c>
      <c r="W8417">
        <v>11</v>
      </c>
      <c r="X8417">
        <v>2</v>
      </c>
      <c r="Y8417" t="s">
        <v>12419</v>
      </c>
      <c r="Z8417" t="s">
        <v>12420</v>
      </c>
      <c r="AA8417" t="s">
        <v>12934</v>
      </c>
      <c r="AB8417" t="s">
        <v>12422</v>
      </c>
      <c r="AC8417">
        <v>2</v>
      </c>
      <c r="AD8417" s="123">
        <v>40002</v>
      </c>
      <c r="AE8417" t="s">
        <v>12528</v>
      </c>
      <c r="AG8417">
        <v>40005818</v>
      </c>
      <c r="AL8417" t="s">
        <v>12422</v>
      </c>
      <c r="AN8417">
        <v>507129701</v>
      </c>
      <c r="AO8417">
        <v>16</v>
      </c>
      <c r="AP8417" t="s">
        <v>12424</v>
      </c>
      <c r="AQ8417" t="s">
        <v>11408</v>
      </c>
      <c r="AR8417">
        <v>4100</v>
      </c>
      <c r="AT8417">
        <v>0</v>
      </c>
      <c r="AV8417" t="s">
        <v>17816</v>
      </c>
      <c r="AW8417">
        <v>116100</v>
      </c>
    </row>
    <row r="8418" spans="1:49" x14ac:dyDescent="0.25">
      <c r="A8418">
        <v>4100</v>
      </c>
      <c r="B8418">
        <v>30030</v>
      </c>
      <c r="C8418">
        <v>4018</v>
      </c>
      <c r="D8418">
        <v>413</v>
      </c>
      <c r="E8418" s="124" t="s">
        <v>249</v>
      </c>
      <c r="F8418" t="str">
        <f t="shared" si="154"/>
        <v>Frank GomezDEL WEST ENGINEERING</v>
      </c>
      <c r="G8418" s="150" t="str">
        <f t="shared" si="153"/>
        <v>Frank Gomez</v>
      </c>
      <c r="H8418" s="149" t="s">
        <v>2783</v>
      </c>
      <c r="I8418">
        <v>40007918</v>
      </c>
      <c r="K8418" t="s">
        <v>17817</v>
      </c>
      <c r="L8418" t="s">
        <v>17818</v>
      </c>
      <c r="M8418" t="s">
        <v>13237</v>
      </c>
      <c r="N8418">
        <v>91355</v>
      </c>
      <c r="Q8418" t="s">
        <v>12415</v>
      </c>
      <c r="R8418" t="s">
        <v>12416</v>
      </c>
      <c r="S8418" t="s">
        <v>17819</v>
      </c>
      <c r="U8418" t="s">
        <v>12418</v>
      </c>
      <c r="W8418">
        <v>11</v>
      </c>
      <c r="X8418">
        <v>1</v>
      </c>
      <c r="Y8418" t="s">
        <v>12419</v>
      </c>
      <c r="Z8418" t="s">
        <v>12420</v>
      </c>
      <c r="AA8418" t="s">
        <v>12429</v>
      </c>
      <c r="AB8418" t="s">
        <v>12430</v>
      </c>
      <c r="AC8418">
        <v>2</v>
      </c>
      <c r="AD8418" s="123">
        <v>42627</v>
      </c>
      <c r="AE8418" t="s">
        <v>12431</v>
      </c>
      <c r="AG8418">
        <v>40007918</v>
      </c>
      <c r="AL8418" t="s">
        <v>12430</v>
      </c>
      <c r="AN8418">
        <v>503798991</v>
      </c>
      <c r="AO8418">
        <v>16</v>
      </c>
      <c r="AP8418" t="s">
        <v>12424</v>
      </c>
      <c r="AQ8418" t="s">
        <v>11408</v>
      </c>
      <c r="AR8418">
        <v>4100</v>
      </c>
      <c r="AT8418">
        <v>0</v>
      </c>
      <c r="AV8418" t="s">
        <v>17820</v>
      </c>
      <c r="AW8418">
        <v>116100</v>
      </c>
    </row>
    <row r="8419" spans="1:49" x14ac:dyDescent="0.25">
      <c r="A8419">
        <v>4100</v>
      </c>
      <c r="B8419">
        <v>30030</v>
      </c>
      <c r="C8419">
        <v>4018</v>
      </c>
      <c r="D8419">
        <v>413</v>
      </c>
      <c r="E8419" s="124" t="s">
        <v>249</v>
      </c>
      <c r="F8419" t="str">
        <f t="shared" si="154"/>
        <v>Frank GomezDENNIS C PHELPS</v>
      </c>
      <c r="G8419" s="150" t="str">
        <f t="shared" si="153"/>
        <v>Frank Gomez</v>
      </c>
      <c r="H8419" s="149" t="s">
        <v>2814</v>
      </c>
      <c r="I8419">
        <v>40008637</v>
      </c>
      <c r="J8419" t="s">
        <v>17821</v>
      </c>
      <c r="K8419" t="s">
        <v>17822</v>
      </c>
      <c r="L8419" t="s">
        <v>17823</v>
      </c>
      <c r="M8419" t="s">
        <v>13237</v>
      </c>
      <c r="N8419">
        <v>92867</v>
      </c>
      <c r="Q8419" t="s">
        <v>12415</v>
      </c>
      <c r="R8419" t="s">
        <v>12416</v>
      </c>
      <c r="S8419" t="s">
        <v>17824</v>
      </c>
      <c r="U8419" t="s">
        <v>12418</v>
      </c>
      <c r="W8419">
        <v>11</v>
      </c>
      <c r="X8419">
        <v>0</v>
      </c>
      <c r="Y8419" t="s">
        <v>12472</v>
      </c>
      <c r="Z8419" t="s">
        <v>12420</v>
      </c>
      <c r="AA8419" t="s">
        <v>12429</v>
      </c>
      <c r="AB8419" t="s">
        <v>12430</v>
      </c>
      <c r="AC8419">
        <v>2</v>
      </c>
      <c r="AD8419" s="123">
        <v>43615</v>
      </c>
      <c r="AE8419" t="s">
        <v>12431</v>
      </c>
      <c r="AG8419">
        <v>40008637</v>
      </c>
      <c r="AL8419" t="s">
        <v>12430</v>
      </c>
      <c r="AN8419">
        <v>505924101</v>
      </c>
      <c r="AO8419">
        <v>16</v>
      </c>
      <c r="AP8419" t="s">
        <v>12424</v>
      </c>
      <c r="AQ8419" t="s">
        <v>11408</v>
      </c>
      <c r="AR8419">
        <v>4100</v>
      </c>
      <c r="AT8419">
        <v>0</v>
      </c>
      <c r="AV8419" t="s">
        <v>17825</v>
      </c>
      <c r="AW8419">
        <v>116100</v>
      </c>
    </row>
    <row r="8420" spans="1:49" x14ac:dyDescent="0.25">
      <c r="A8420">
        <v>4100</v>
      </c>
      <c r="B8420">
        <v>30030</v>
      </c>
      <c r="C8420">
        <v>4018</v>
      </c>
      <c r="D8420">
        <v>413</v>
      </c>
      <c r="E8420" s="124" t="s">
        <v>249</v>
      </c>
      <c r="F8420" t="str">
        <f t="shared" si="154"/>
        <v>Frank GomezDG2 CONSULTING INC.</v>
      </c>
      <c r="G8420" s="150" t="str">
        <f t="shared" si="153"/>
        <v>Frank Gomez</v>
      </c>
      <c r="H8420" s="149" t="s">
        <v>2844</v>
      </c>
      <c r="I8420">
        <v>40008947</v>
      </c>
      <c r="K8420" t="s">
        <v>17826</v>
      </c>
      <c r="L8420" t="s">
        <v>17827</v>
      </c>
      <c r="M8420" t="s">
        <v>13237</v>
      </c>
      <c r="N8420">
        <v>92029</v>
      </c>
      <c r="Q8420" t="s">
        <v>12415</v>
      </c>
      <c r="R8420" t="s">
        <v>12416</v>
      </c>
      <c r="S8420" t="s">
        <v>17828</v>
      </c>
      <c r="U8420" t="s">
        <v>12418</v>
      </c>
      <c r="W8420">
        <v>11</v>
      </c>
      <c r="X8420">
        <v>2</v>
      </c>
      <c r="Y8420" t="s">
        <v>12419</v>
      </c>
      <c r="Z8420" t="s">
        <v>12420</v>
      </c>
      <c r="AA8420" t="s">
        <v>12485</v>
      </c>
      <c r="AB8420" t="s">
        <v>12430</v>
      </c>
      <c r="AC8420">
        <v>2</v>
      </c>
      <c r="AD8420" s="123">
        <v>44091</v>
      </c>
      <c r="AE8420" t="s">
        <v>12528</v>
      </c>
      <c r="AG8420">
        <v>40008947</v>
      </c>
      <c r="AL8420" t="s">
        <v>12430</v>
      </c>
      <c r="AN8420">
        <v>507311301</v>
      </c>
      <c r="AP8420" t="s">
        <v>12424</v>
      </c>
      <c r="AQ8420" t="s">
        <v>11408</v>
      </c>
      <c r="AR8420">
        <v>4100</v>
      </c>
      <c r="AT8420">
        <v>0</v>
      </c>
      <c r="AV8420" t="s">
        <v>17829</v>
      </c>
      <c r="AW8420">
        <v>116100</v>
      </c>
    </row>
    <row r="8421" spans="1:49" x14ac:dyDescent="0.25">
      <c r="A8421">
        <v>4100</v>
      </c>
      <c r="B8421">
        <v>30030</v>
      </c>
      <c r="C8421">
        <v>4018</v>
      </c>
      <c r="D8421">
        <v>413</v>
      </c>
      <c r="E8421" s="124" t="s">
        <v>249</v>
      </c>
      <c r="F8421" t="str">
        <f t="shared" si="154"/>
        <v>Frank GomezDISTINCTIVE INDUSTRIES</v>
      </c>
      <c r="G8421" s="150" t="str">
        <f t="shared" si="153"/>
        <v>Frank Gomez</v>
      </c>
      <c r="H8421" s="149" t="s">
        <v>2889</v>
      </c>
      <c r="I8421">
        <v>40003638</v>
      </c>
      <c r="L8421" t="s">
        <v>14182</v>
      </c>
      <c r="M8421" t="s">
        <v>12494</v>
      </c>
      <c r="O8421">
        <v>143015</v>
      </c>
      <c r="P8421">
        <v>78714</v>
      </c>
      <c r="Q8421" t="s">
        <v>12415</v>
      </c>
      <c r="R8421" t="s">
        <v>12416</v>
      </c>
      <c r="S8421" t="s">
        <v>17830</v>
      </c>
      <c r="U8421" t="s">
        <v>12418</v>
      </c>
      <c r="W8421">
        <v>11</v>
      </c>
      <c r="X8421">
        <v>1</v>
      </c>
      <c r="Y8421" t="s">
        <v>12419</v>
      </c>
      <c r="Z8421" t="s">
        <v>12420</v>
      </c>
      <c r="AA8421" t="s">
        <v>12421</v>
      </c>
      <c r="AB8421" t="s">
        <v>12478</v>
      </c>
      <c r="AC8421">
        <v>2</v>
      </c>
      <c r="AD8421" s="123">
        <v>39111</v>
      </c>
      <c r="AE8421" t="s">
        <v>12423</v>
      </c>
      <c r="AG8421">
        <v>40003638</v>
      </c>
      <c r="AL8421" t="s">
        <v>12478</v>
      </c>
      <c r="AN8421">
        <v>4445301501</v>
      </c>
      <c r="AO8421">
        <v>16</v>
      </c>
      <c r="AP8421" t="s">
        <v>12424</v>
      </c>
      <c r="AQ8421" t="s">
        <v>11408</v>
      </c>
      <c r="AR8421">
        <v>4100</v>
      </c>
      <c r="AT8421">
        <v>0</v>
      </c>
      <c r="AV8421" t="s">
        <v>17831</v>
      </c>
      <c r="AW8421">
        <v>116100</v>
      </c>
    </row>
    <row r="8422" spans="1:49" x14ac:dyDescent="0.25">
      <c r="A8422">
        <v>4100</v>
      </c>
      <c r="B8422">
        <v>30030</v>
      </c>
      <c r="C8422">
        <v>4018</v>
      </c>
      <c r="D8422">
        <v>413</v>
      </c>
      <c r="E8422" s="124" t="s">
        <v>249</v>
      </c>
      <c r="F8422" t="str">
        <f t="shared" si="154"/>
        <v>Frank GomezDIVINE PASTA</v>
      </c>
      <c r="G8422" s="150" t="str">
        <f t="shared" si="153"/>
        <v>Frank Gomez</v>
      </c>
      <c r="H8422" s="149" t="s">
        <v>2903</v>
      </c>
      <c r="I8422">
        <v>40007406</v>
      </c>
      <c r="K8422" t="s">
        <v>17832</v>
      </c>
      <c r="L8422" t="s">
        <v>15620</v>
      </c>
      <c r="M8422" t="s">
        <v>13237</v>
      </c>
      <c r="N8422">
        <v>90036</v>
      </c>
      <c r="Q8422" t="s">
        <v>12415</v>
      </c>
      <c r="R8422" t="s">
        <v>12416</v>
      </c>
      <c r="S8422" t="s">
        <v>17833</v>
      </c>
      <c r="U8422" t="s">
        <v>12418</v>
      </c>
      <c r="W8422">
        <v>11</v>
      </c>
      <c r="X8422">
        <v>1</v>
      </c>
      <c r="Y8422" t="s">
        <v>12419</v>
      </c>
      <c r="Z8422" t="s">
        <v>12420</v>
      </c>
      <c r="AA8422" t="s">
        <v>12429</v>
      </c>
      <c r="AB8422" t="s">
        <v>12430</v>
      </c>
      <c r="AC8422">
        <v>2</v>
      </c>
      <c r="AD8422" s="123">
        <v>41859</v>
      </c>
      <c r="AE8422" t="s">
        <v>12431</v>
      </c>
      <c r="AG8422">
        <v>40007406</v>
      </c>
      <c r="AL8422" t="s">
        <v>12430</v>
      </c>
      <c r="AN8422">
        <v>503719001</v>
      </c>
      <c r="AO8422">
        <v>16</v>
      </c>
      <c r="AP8422" t="s">
        <v>12424</v>
      </c>
      <c r="AQ8422" t="s">
        <v>11408</v>
      </c>
      <c r="AR8422">
        <v>4100</v>
      </c>
      <c r="AT8422">
        <v>0</v>
      </c>
      <c r="AV8422" t="s">
        <v>17834</v>
      </c>
      <c r="AW8422">
        <v>116100</v>
      </c>
    </row>
    <row r="8423" spans="1:49" x14ac:dyDescent="0.25">
      <c r="A8423">
        <v>4100</v>
      </c>
      <c r="B8423">
        <v>30030</v>
      </c>
      <c r="C8423">
        <v>4018</v>
      </c>
      <c r="D8423">
        <v>413</v>
      </c>
      <c r="E8423" s="124" t="s">
        <v>249</v>
      </c>
      <c r="F8423" t="str">
        <f t="shared" si="154"/>
        <v>Frank GomezDUSOL LLC.</v>
      </c>
      <c r="G8423" s="150" t="str">
        <f t="shared" si="153"/>
        <v>Frank Gomez</v>
      </c>
      <c r="H8423" s="149" t="s">
        <v>3027</v>
      </c>
      <c r="I8423">
        <v>40008199</v>
      </c>
      <c r="K8423" t="s">
        <v>17835</v>
      </c>
      <c r="L8423" t="s">
        <v>17707</v>
      </c>
      <c r="M8423" t="s">
        <v>13237</v>
      </c>
      <c r="N8423">
        <v>92154</v>
      </c>
      <c r="Q8423" t="s">
        <v>12415</v>
      </c>
      <c r="R8423" t="s">
        <v>12416</v>
      </c>
      <c r="S8423" t="s">
        <v>17836</v>
      </c>
      <c r="U8423" t="s">
        <v>12418</v>
      </c>
      <c r="W8423">
        <v>11</v>
      </c>
      <c r="X8423">
        <v>2</v>
      </c>
      <c r="Y8423" t="s">
        <v>12419</v>
      </c>
      <c r="Z8423" t="s">
        <v>12420</v>
      </c>
      <c r="AA8423" t="s">
        <v>12429</v>
      </c>
      <c r="AB8423" t="s">
        <v>12422</v>
      </c>
      <c r="AC8423">
        <v>2</v>
      </c>
      <c r="AD8423" s="123">
        <v>42964</v>
      </c>
      <c r="AE8423" t="s">
        <v>12431</v>
      </c>
      <c r="AG8423">
        <v>40008199</v>
      </c>
      <c r="AL8423" t="s">
        <v>12422</v>
      </c>
      <c r="AN8423">
        <v>507330201</v>
      </c>
      <c r="AO8423">
        <v>16</v>
      </c>
      <c r="AP8423" t="s">
        <v>12424</v>
      </c>
      <c r="AQ8423" t="s">
        <v>11408</v>
      </c>
      <c r="AR8423">
        <v>4100</v>
      </c>
      <c r="AT8423">
        <v>0</v>
      </c>
      <c r="AV8423" t="s">
        <v>17837</v>
      </c>
      <c r="AW8423">
        <v>116100</v>
      </c>
    </row>
    <row r="8424" spans="1:49" x14ac:dyDescent="0.25">
      <c r="A8424">
        <v>4100</v>
      </c>
      <c r="B8424">
        <v>30030</v>
      </c>
      <c r="C8424">
        <v>4018</v>
      </c>
      <c r="D8424">
        <v>413</v>
      </c>
      <c r="E8424" s="124" t="s">
        <v>249</v>
      </c>
      <c r="F8424" t="str">
        <f t="shared" si="154"/>
        <v>Frank GomezEAGLE VISION &amp; AUTOMATION, INC.</v>
      </c>
      <c r="G8424" s="150" t="str">
        <f t="shared" si="153"/>
        <v>Frank Gomez</v>
      </c>
      <c r="H8424" s="149" t="s">
        <v>3069</v>
      </c>
      <c r="I8424">
        <v>40007481</v>
      </c>
      <c r="K8424" t="s">
        <v>17838</v>
      </c>
      <c r="L8424" t="s">
        <v>17839</v>
      </c>
      <c r="M8424" t="s">
        <v>13237</v>
      </c>
      <c r="N8424">
        <v>92831</v>
      </c>
      <c r="Q8424" t="s">
        <v>12415</v>
      </c>
      <c r="R8424" t="s">
        <v>12416</v>
      </c>
      <c r="S8424" t="s">
        <v>17840</v>
      </c>
      <c r="U8424" t="s">
        <v>12418</v>
      </c>
      <c r="W8424">
        <v>11</v>
      </c>
      <c r="X8424">
        <v>0</v>
      </c>
      <c r="Y8424" t="s">
        <v>12419</v>
      </c>
      <c r="Z8424" t="s">
        <v>12420</v>
      </c>
      <c r="AA8424" t="s">
        <v>12429</v>
      </c>
      <c r="AB8424" t="s">
        <v>12422</v>
      </c>
      <c r="AC8424">
        <v>2</v>
      </c>
      <c r="AD8424" s="123">
        <v>42018</v>
      </c>
      <c r="AE8424" t="s">
        <v>12431</v>
      </c>
      <c r="AG8424">
        <v>40007481</v>
      </c>
      <c r="AL8424" t="s">
        <v>12422</v>
      </c>
      <c r="AN8424">
        <v>505913101</v>
      </c>
      <c r="AO8424">
        <v>16</v>
      </c>
      <c r="AP8424" t="s">
        <v>12424</v>
      </c>
      <c r="AQ8424" t="s">
        <v>11408</v>
      </c>
      <c r="AR8424">
        <v>4100</v>
      </c>
      <c r="AT8424">
        <v>0</v>
      </c>
      <c r="AV8424" t="s">
        <v>17841</v>
      </c>
      <c r="AW8424">
        <v>116100</v>
      </c>
    </row>
    <row r="8425" spans="1:49" x14ac:dyDescent="0.25">
      <c r="A8425">
        <v>4100</v>
      </c>
      <c r="B8425">
        <v>30030</v>
      </c>
      <c r="C8425">
        <v>4018</v>
      </c>
      <c r="D8425">
        <v>413</v>
      </c>
      <c r="E8425" s="124" t="s">
        <v>249</v>
      </c>
      <c r="F8425" t="str">
        <f t="shared" si="154"/>
        <v>Frank GomezEDELBROCK LLC</v>
      </c>
      <c r="G8425" s="150" t="str">
        <f t="shared" si="153"/>
        <v>Frank Gomez</v>
      </c>
      <c r="H8425" s="149" t="s">
        <v>3113</v>
      </c>
      <c r="I8425">
        <v>40007345</v>
      </c>
      <c r="K8425" t="s">
        <v>17842</v>
      </c>
      <c r="L8425" t="s">
        <v>17752</v>
      </c>
      <c r="M8425" t="s">
        <v>13237</v>
      </c>
      <c r="N8425">
        <v>90503</v>
      </c>
      <c r="Q8425" t="s">
        <v>12415</v>
      </c>
      <c r="R8425" t="s">
        <v>12416</v>
      </c>
      <c r="S8425" t="s">
        <v>17843</v>
      </c>
      <c r="U8425" t="s">
        <v>12418</v>
      </c>
      <c r="W8425">
        <v>11</v>
      </c>
      <c r="X8425">
        <v>1</v>
      </c>
      <c r="Y8425" t="s">
        <v>12419</v>
      </c>
      <c r="Z8425" t="s">
        <v>12420</v>
      </c>
      <c r="AA8425" t="s">
        <v>12429</v>
      </c>
      <c r="AB8425" t="s">
        <v>12422</v>
      </c>
      <c r="AC8425">
        <v>2</v>
      </c>
      <c r="AD8425" s="123">
        <v>41766</v>
      </c>
      <c r="AE8425" t="s">
        <v>12431</v>
      </c>
      <c r="AG8425">
        <v>40007345</v>
      </c>
      <c r="AL8425" t="s">
        <v>12422</v>
      </c>
      <c r="AN8425">
        <v>503736001</v>
      </c>
      <c r="AO8425">
        <v>16</v>
      </c>
      <c r="AP8425" t="s">
        <v>12424</v>
      </c>
      <c r="AQ8425" t="s">
        <v>11408</v>
      </c>
      <c r="AR8425">
        <v>4100</v>
      </c>
      <c r="AT8425">
        <v>0</v>
      </c>
      <c r="AV8425" t="s">
        <v>17844</v>
      </c>
      <c r="AW8425">
        <v>116100</v>
      </c>
    </row>
    <row r="8426" spans="1:49" x14ac:dyDescent="0.25">
      <c r="A8426">
        <v>4100</v>
      </c>
      <c r="B8426">
        <v>30030</v>
      </c>
      <c r="C8426">
        <v>4018</v>
      </c>
      <c r="D8426">
        <v>413</v>
      </c>
      <c r="E8426" s="124" t="s">
        <v>249</v>
      </c>
      <c r="F8426" t="str">
        <f t="shared" si="154"/>
        <v>Frank GomezEDNAL EMBOSSING, INC.</v>
      </c>
      <c r="G8426" s="150" t="str">
        <f t="shared" si="153"/>
        <v>Frank Gomez</v>
      </c>
      <c r="H8426" s="149" t="s">
        <v>3119</v>
      </c>
      <c r="I8426">
        <v>40002947</v>
      </c>
      <c r="K8426" t="s">
        <v>17845</v>
      </c>
      <c r="L8426" t="s">
        <v>17846</v>
      </c>
      <c r="M8426" t="s">
        <v>13237</v>
      </c>
      <c r="N8426" t="s">
        <v>17847</v>
      </c>
      <c r="Q8426" t="s">
        <v>12415</v>
      </c>
      <c r="R8426" t="s">
        <v>12416</v>
      </c>
      <c r="S8426" t="s">
        <v>17848</v>
      </c>
      <c r="U8426" t="s">
        <v>12418</v>
      </c>
      <c r="W8426">
        <v>11</v>
      </c>
      <c r="X8426">
        <v>1</v>
      </c>
      <c r="Y8426" t="s">
        <v>12419</v>
      </c>
      <c r="Z8426" t="s">
        <v>12420</v>
      </c>
      <c r="AA8426" t="s">
        <v>12421</v>
      </c>
      <c r="AB8426" t="s">
        <v>12422</v>
      </c>
      <c r="AC8426">
        <v>2</v>
      </c>
      <c r="AD8426" s="123">
        <v>39111</v>
      </c>
      <c r="AE8426" t="s">
        <v>12423</v>
      </c>
      <c r="AG8426">
        <v>40002947</v>
      </c>
      <c r="AL8426" t="s">
        <v>12422</v>
      </c>
      <c r="AN8426">
        <v>503713601</v>
      </c>
      <c r="AO8426">
        <v>16</v>
      </c>
      <c r="AP8426" t="s">
        <v>12424</v>
      </c>
      <c r="AQ8426" t="s">
        <v>11408</v>
      </c>
      <c r="AR8426">
        <v>4100</v>
      </c>
      <c r="AT8426">
        <v>2005</v>
      </c>
      <c r="AV8426" t="s">
        <v>17849</v>
      </c>
      <c r="AW8426">
        <v>116100</v>
      </c>
    </row>
    <row r="8427" spans="1:49" x14ac:dyDescent="0.25">
      <c r="A8427">
        <v>4100</v>
      </c>
      <c r="B8427">
        <v>30030</v>
      </c>
      <c r="C8427">
        <v>4018</v>
      </c>
      <c r="D8427">
        <v>413</v>
      </c>
      <c r="E8427" s="124" t="s">
        <v>249</v>
      </c>
      <c r="F8427" t="str">
        <f t="shared" si="154"/>
        <v>Frank GomezEINSTEIN NOAH RESTAURANT GRP., INC</v>
      </c>
      <c r="G8427" s="150" t="str">
        <f t="shared" si="153"/>
        <v>Frank Gomez</v>
      </c>
      <c r="H8427" s="149" t="s">
        <v>3132</v>
      </c>
      <c r="I8427">
        <v>40007267</v>
      </c>
      <c r="J8427" t="s">
        <v>17850</v>
      </c>
      <c r="K8427" t="s">
        <v>17851</v>
      </c>
      <c r="L8427" t="s">
        <v>17852</v>
      </c>
      <c r="M8427" t="s">
        <v>13237</v>
      </c>
      <c r="N8427">
        <v>90601</v>
      </c>
      <c r="Q8427" t="s">
        <v>12415</v>
      </c>
      <c r="R8427" t="s">
        <v>12416</v>
      </c>
      <c r="S8427" t="s">
        <v>17853</v>
      </c>
      <c r="U8427" t="s">
        <v>12418</v>
      </c>
      <c r="W8427">
        <v>11</v>
      </c>
      <c r="X8427">
        <v>1</v>
      </c>
      <c r="Y8427" t="s">
        <v>12419</v>
      </c>
      <c r="Z8427" t="s">
        <v>12420</v>
      </c>
      <c r="AA8427" t="s">
        <v>12429</v>
      </c>
      <c r="AB8427" t="s">
        <v>12422</v>
      </c>
      <c r="AC8427">
        <v>2</v>
      </c>
      <c r="AD8427" s="123">
        <v>41668</v>
      </c>
      <c r="AE8427" t="s">
        <v>12431</v>
      </c>
      <c r="AG8427">
        <v>40007267</v>
      </c>
      <c r="AL8427" t="s">
        <v>12422</v>
      </c>
      <c r="AN8427">
        <v>503737901</v>
      </c>
      <c r="AO8427">
        <v>16</v>
      </c>
      <c r="AP8427" t="s">
        <v>12424</v>
      </c>
      <c r="AQ8427" t="s">
        <v>11408</v>
      </c>
      <c r="AR8427">
        <v>4100</v>
      </c>
      <c r="AT8427">
        <v>0</v>
      </c>
      <c r="AV8427" t="s">
        <v>17854</v>
      </c>
      <c r="AW8427">
        <v>116100</v>
      </c>
    </row>
    <row r="8428" spans="1:49" x14ac:dyDescent="0.25">
      <c r="A8428">
        <v>4100</v>
      </c>
      <c r="B8428">
        <v>30030</v>
      </c>
      <c r="C8428">
        <v>4018</v>
      </c>
      <c r="D8428">
        <v>413</v>
      </c>
      <c r="E8428" s="124" t="s">
        <v>249</v>
      </c>
      <c r="F8428" t="str">
        <f t="shared" si="154"/>
        <v>Frank GomezELITE LINE SERVICES - LOS ANGELES</v>
      </c>
      <c r="G8428" s="150" t="str">
        <f t="shared" si="153"/>
        <v>Frank Gomez</v>
      </c>
      <c r="H8428" s="149" t="s">
        <v>13539</v>
      </c>
      <c r="I8428">
        <v>40006877</v>
      </c>
      <c r="J8428" t="s">
        <v>17855</v>
      </c>
      <c r="K8428" t="s">
        <v>17856</v>
      </c>
      <c r="L8428" t="s">
        <v>15620</v>
      </c>
      <c r="M8428" t="s">
        <v>13237</v>
      </c>
      <c r="N8428">
        <v>90045</v>
      </c>
      <c r="Q8428" t="s">
        <v>12415</v>
      </c>
      <c r="R8428" t="s">
        <v>12416</v>
      </c>
      <c r="S8428" t="s">
        <v>17857</v>
      </c>
      <c r="U8428" t="s">
        <v>12418</v>
      </c>
      <c r="W8428">
        <v>11</v>
      </c>
      <c r="X8428">
        <v>2</v>
      </c>
      <c r="Y8428" t="s">
        <v>12419</v>
      </c>
      <c r="Z8428" t="s">
        <v>12420</v>
      </c>
      <c r="AA8428" t="s">
        <v>12429</v>
      </c>
      <c r="AB8428" t="s">
        <v>12422</v>
      </c>
      <c r="AC8428">
        <v>2</v>
      </c>
      <c r="AD8428" s="123">
        <v>41131</v>
      </c>
      <c r="AE8428" t="s">
        <v>12431</v>
      </c>
      <c r="AG8428">
        <v>40006877</v>
      </c>
      <c r="AL8428" t="s">
        <v>12422</v>
      </c>
      <c r="AN8428">
        <v>503719001</v>
      </c>
      <c r="AO8428">
        <v>16</v>
      </c>
      <c r="AP8428" t="s">
        <v>12424</v>
      </c>
      <c r="AQ8428" t="s">
        <v>11408</v>
      </c>
      <c r="AR8428">
        <v>4100</v>
      </c>
      <c r="AT8428">
        <v>0</v>
      </c>
      <c r="AV8428" t="s">
        <v>14794</v>
      </c>
      <c r="AW8428">
        <v>116100</v>
      </c>
    </row>
    <row r="8429" spans="1:49" x14ac:dyDescent="0.25">
      <c r="A8429">
        <v>4100</v>
      </c>
      <c r="B8429">
        <v>30030</v>
      </c>
      <c r="C8429">
        <v>4018</v>
      </c>
      <c r="D8429">
        <v>413</v>
      </c>
      <c r="E8429" s="124" t="s">
        <v>249</v>
      </c>
      <c r="F8429" t="str">
        <f t="shared" si="154"/>
        <v>Frank GomezELITE LINE SERVICES - PHOENIX</v>
      </c>
      <c r="G8429" s="150" t="str">
        <f t="shared" si="153"/>
        <v>Frank Gomez</v>
      </c>
      <c r="H8429" s="149" t="s">
        <v>13542</v>
      </c>
      <c r="I8429">
        <v>40007837</v>
      </c>
      <c r="L8429" t="s">
        <v>14964</v>
      </c>
      <c r="M8429" t="s">
        <v>17515</v>
      </c>
      <c r="O8429">
        <v>208204</v>
      </c>
      <c r="P8429" t="s">
        <v>17858</v>
      </c>
      <c r="Q8429" t="s">
        <v>12415</v>
      </c>
      <c r="R8429" t="s">
        <v>12416</v>
      </c>
      <c r="S8429" t="s">
        <v>17859</v>
      </c>
      <c r="U8429" t="s">
        <v>12418</v>
      </c>
      <c r="W8429">
        <v>11</v>
      </c>
      <c r="X8429">
        <v>2</v>
      </c>
      <c r="Y8429" t="s">
        <v>12419</v>
      </c>
      <c r="Z8429" t="s">
        <v>12420</v>
      </c>
      <c r="AA8429" t="s">
        <v>12429</v>
      </c>
      <c r="AB8429" t="s">
        <v>12422</v>
      </c>
      <c r="AC8429">
        <v>2</v>
      </c>
      <c r="AD8429" s="123">
        <v>42488</v>
      </c>
      <c r="AE8429" t="s">
        <v>12431</v>
      </c>
      <c r="AG8429">
        <v>40007837</v>
      </c>
      <c r="AL8429" t="s">
        <v>12422</v>
      </c>
      <c r="AN8429">
        <v>301302101</v>
      </c>
      <c r="AO8429">
        <v>16</v>
      </c>
      <c r="AP8429" t="s">
        <v>12424</v>
      </c>
      <c r="AQ8429" t="s">
        <v>11408</v>
      </c>
      <c r="AR8429">
        <v>4100</v>
      </c>
      <c r="AT8429">
        <v>0</v>
      </c>
      <c r="AV8429" t="s">
        <v>14794</v>
      </c>
      <c r="AW8429">
        <v>116100</v>
      </c>
    </row>
    <row r="8430" spans="1:49" x14ac:dyDescent="0.25">
      <c r="A8430">
        <v>4100</v>
      </c>
      <c r="B8430">
        <v>30030</v>
      </c>
      <c r="C8430">
        <v>4018</v>
      </c>
      <c r="D8430">
        <v>413</v>
      </c>
      <c r="E8430" s="124" t="s">
        <v>249</v>
      </c>
      <c r="F8430" t="str">
        <f t="shared" si="154"/>
        <v>Frank GomezELITE LINE SERVICES - SAN DIEGO</v>
      </c>
      <c r="G8430" s="150" t="str">
        <f t="shared" si="153"/>
        <v>Frank Gomez</v>
      </c>
      <c r="H8430" s="149" t="s">
        <v>13543</v>
      </c>
      <c r="I8430">
        <v>40006906</v>
      </c>
      <c r="K8430" t="s">
        <v>17860</v>
      </c>
      <c r="L8430" t="s">
        <v>17707</v>
      </c>
      <c r="M8430" t="s">
        <v>13237</v>
      </c>
      <c r="N8430">
        <v>92101</v>
      </c>
      <c r="Q8430" t="s">
        <v>12415</v>
      </c>
      <c r="R8430" t="s">
        <v>12416</v>
      </c>
      <c r="S8430" t="s">
        <v>17861</v>
      </c>
      <c r="U8430" t="s">
        <v>12418</v>
      </c>
      <c r="W8430">
        <v>11</v>
      </c>
      <c r="X8430">
        <v>2</v>
      </c>
      <c r="Y8430" t="s">
        <v>12419</v>
      </c>
      <c r="Z8430" t="s">
        <v>12420</v>
      </c>
      <c r="AA8430" t="s">
        <v>12429</v>
      </c>
      <c r="AB8430" t="s">
        <v>12422</v>
      </c>
      <c r="AC8430">
        <v>2</v>
      </c>
      <c r="AD8430" s="123">
        <v>41177</v>
      </c>
      <c r="AE8430" t="s">
        <v>12431</v>
      </c>
      <c r="AG8430">
        <v>40006906</v>
      </c>
      <c r="AL8430" t="s">
        <v>12422</v>
      </c>
      <c r="AN8430">
        <v>507330201</v>
      </c>
      <c r="AO8430">
        <v>16</v>
      </c>
      <c r="AP8430" t="s">
        <v>12424</v>
      </c>
      <c r="AQ8430" t="s">
        <v>11408</v>
      </c>
      <c r="AR8430">
        <v>4100</v>
      </c>
      <c r="AT8430">
        <v>0</v>
      </c>
      <c r="AV8430" t="s">
        <v>14794</v>
      </c>
      <c r="AW8430">
        <v>116100</v>
      </c>
    </row>
    <row r="8431" spans="1:49" x14ac:dyDescent="0.25">
      <c r="A8431">
        <v>4100</v>
      </c>
      <c r="B8431">
        <v>30030</v>
      </c>
      <c r="C8431">
        <v>4018</v>
      </c>
      <c r="D8431">
        <v>413</v>
      </c>
      <c r="E8431" s="124" t="s">
        <v>249</v>
      </c>
      <c r="F8431" t="str">
        <f t="shared" si="154"/>
        <v>Frank GomezENGINEERING RESEARCH &amp; DEVELOPMENT</v>
      </c>
      <c r="G8431" s="150" t="str">
        <f t="shared" ref="G8431:G8494" si="155">RIGHT(E8431,LEN(E8431)-3)</f>
        <v>Frank Gomez</v>
      </c>
      <c r="H8431" s="149" t="s">
        <v>3206</v>
      </c>
      <c r="I8431">
        <v>40007016</v>
      </c>
      <c r="J8431" t="s">
        <v>17862</v>
      </c>
      <c r="K8431" t="s">
        <v>17863</v>
      </c>
      <c r="L8431" t="s">
        <v>17864</v>
      </c>
      <c r="M8431" t="s">
        <v>13237</v>
      </c>
      <c r="N8431">
        <v>91301</v>
      </c>
      <c r="Q8431" t="s">
        <v>12415</v>
      </c>
      <c r="R8431" t="s">
        <v>12416</v>
      </c>
      <c r="S8431" t="s">
        <v>17865</v>
      </c>
      <c r="U8431" t="s">
        <v>12418</v>
      </c>
      <c r="W8431">
        <v>11</v>
      </c>
      <c r="X8431">
        <v>2</v>
      </c>
      <c r="Y8431" t="s">
        <v>12472</v>
      </c>
      <c r="Z8431" t="s">
        <v>12420</v>
      </c>
      <c r="AA8431" t="s">
        <v>12429</v>
      </c>
      <c r="AB8431" t="s">
        <v>12422</v>
      </c>
      <c r="AC8431">
        <v>2</v>
      </c>
      <c r="AD8431" s="123">
        <v>41339</v>
      </c>
      <c r="AE8431" t="s">
        <v>12431</v>
      </c>
      <c r="AG8431">
        <v>40007016</v>
      </c>
      <c r="AL8431" t="s">
        <v>12422</v>
      </c>
      <c r="AN8431">
        <v>503781611</v>
      </c>
      <c r="AO8431">
        <v>16</v>
      </c>
      <c r="AP8431" t="s">
        <v>12424</v>
      </c>
      <c r="AQ8431" t="s">
        <v>11408</v>
      </c>
      <c r="AR8431">
        <v>4100</v>
      </c>
      <c r="AT8431">
        <v>0</v>
      </c>
      <c r="AV8431" t="s">
        <v>17866</v>
      </c>
      <c r="AW8431">
        <v>116100</v>
      </c>
    </row>
    <row r="8432" spans="1:49" x14ac:dyDescent="0.25">
      <c r="A8432">
        <v>4100</v>
      </c>
      <c r="B8432">
        <v>30030</v>
      </c>
      <c r="C8432">
        <v>4018</v>
      </c>
      <c r="D8432">
        <v>413</v>
      </c>
      <c r="E8432" s="124" t="s">
        <v>249</v>
      </c>
      <c r="F8432" t="str">
        <f t="shared" si="154"/>
        <v>Frank GomezENTERPRISE INDUSTRIAL SUPPLY INC</v>
      </c>
      <c r="G8432" s="150" t="str">
        <f t="shared" si="155"/>
        <v>Frank Gomez</v>
      </c>
      <c r="H8432" s="149" t="s">
        <v>3219</v>
      </c>
      <c r="I8432">
        <v>40005364</v>
      </c>
      <c r="K8432" t="s">
        <v>17867</v>
      </c>
      <c r="L8432" t="s">
        <v>17827</v>
      </c>
      <c r="M8432" t="s">
        <v>13237</v>
      </c>
      <c r="N8432">
        <v>92029</v>
      </c>
      <c r="Q8432" t="s">
        <v>12415</v>
      </c>
      <c r="R8432" t="s">
        <v>12416</v>
      </c>
      <c r="S8432" t="s">
        <v>17868</v>
      </c>
      <c r="U8432" t="s">
        <v>12418</v>
      </c>
      <c r="W8432">
        <v>11</v>
      </c>
      <c r="X8432">
        <v>2</v>
      </c>
      <c r="Y8432" t="s">
        <v>12472</v>
      </c>
      <c r="Z8432" t="s">
        <v>12420</v>
      </c>
      <c r="AA8432" t="s">
        <v>12429</v>
      </c>
      <c r="AB8432" t="s">
        <v>12422</v>
      </c>
      <c r="AC8432">
        <v>2</v>
      </c>
      <c r="AD8432" s="123">
        <v>39483</v>
      </c>
      <c r="AE8432" t="s">
        <v>12633</v>
      </c>
      <c r="AG8432">
        <v>40005364</v>
      </c>
      <c r="AL8432" t="s">
        <v>12422</v>
      </c>
      <c r="AN8432">
        <v>507311301</v>
      </c>
      <c r="AO8432">
        <v>16</v>
      </c>
      <c r="AP8432" t="s">
        <v>12424</v>
      </c>
      <c r="AQ8432" t="s">
        <v>11408</v>
      </c>
      <c r="AR8432">
        <v>4100</v>
      </c>
      <c r="AT8432">
        <v>0</v>
      </c>
      <c r="AV8432" t="s">
        <v>17869</v>
      </c>
      <c r="AW8432">
        <v>116100</v>
      </c>
    </row>
    <row r="8433" spans="1:49" x14ac:dyDescent="0.25">
      <c r="A8433">
        <v>4100</v>
      </c>
      <c r="B8433">
        <v>30030</v>
      </c>
      <c r="C8433">
        <v>4018</v>
      </c>
      <c r="D8433">
        <v>413</v>
      </c>
      <c r="E8433" s="124" t="s">
        <v>249</v>
      </c>
      <c r="F8433" t="str">
        <f t="shared" si="154"/>
        <v>Frank GomezERIKS NORTH AMERICA, INC - BAKERSFI</v>
      </c>
      <c r="G8433" s="150" t="str">
        <f t="shared" si="155"/>
        <v>Frank Gomez</v>
      </c>
      <c r="H8433" s="149" t="s">
        <v>13554</v>
      </c>
      <c r="I8433">
        <v>40001491</v>
      </c>
      <c r="J8433" t="s">
        <v>12492</v>
      </c>
      <c r="L8433" t="s">
        <v>14800</v>
      </c>
      <c r="M8433" t="s">
        <v>12560</v>
      </c>
      <c r="O8433">
        <v>895</v>
      </c>
      <c r="P8433" t="s">
        <v>14801</v>
      </c>
      <c r="Q8433" t="s">
        <v>12415</v>
      </c>
      <c r="R8433" t="s">
        <v>12416</v>
      </c>
      <c r="S8433" t="s">
        <v>17870</v>
      </c>
      <c r="U8433" t="s">
        <v>12418</v>
      </c>
      <c r="V8433">
        <v>238</v>
      </c>
      <c r="W8433">
        <v>11</v>
      </c>
      <c r="X8433">
        <v>2</v>
      </c>
      <c r="Y8433" t="s">
        <v>12472</v>
      </c>
      <c r="Z8433" t="s">
        <v>12420</v>
      </c>
      <c r="AA8433" t="s">
        <v>12421</v>
      </c>
      <c r="AB8433" t="s">
        <v>12473</v>
      </c>
      <c r="AC8433">
        <v>2</v>
      </c>
      <c r="AD8433" s="123">
        <v>39111</v>
      </c>
      <c r="AE8433" t="s">
        <v>12423</v>
      </c>
      <c r="AG8433">
        <v>40001491</v>
      </c>
      <c r="AL8433" t="s">
        <v>12473</v>
      </c>
      <c r="AN8433">
        <v>3900330401</v>
      </c>
      <c r="AO8433">
        <v>16</v>
      </c>
      <c r="AP8433" t="s">
        <v>12424</v>
      </c>
      <c r="AQ8433" t="s">
        <v>11408</v>
      </c>
      <c r="AR8433">
        <v>4100</v>
      </c>
      <c r="AT8433">
        <v>0</v>
      </c>
      <c r="AV8433" t="s">
        <v>14803</v>
      </c>
      <c r="AW8433">
        <v>116100</v>
      </c>
    </row>
    <row r="8434" spans="1:49" x14ac:dyDescent="0.25">
      <c r="A8434">
        <v>4100</v>
      </c>
      <c r="B8434">
        <v>30030</v>
      </c>
      <c r="C8434">
        <v>4018</v>
      </c>
      <c r="D8434">
        <v>413</v>
      </c>
      <c r="E8434" s="124" t="s">
        <v>249</v>
      </c>
      <c r="F8434" t="str">
        <f t="shared" si="154"/>
        <v>Frank GomezETHOSENERGY FIELD SERVICES LLC</v>
      </c>
      <c r="G8434" s="150" t="str">
        <f t="shared" si="155"/>
        <v>Frank Gomez</v>
      </c>
      <c r="H8434" s="149" t="s">
        <v>3266</v>
      </c>
      <c r="I8434">
        <v>40008171</v>
      </c>
      <c r="K8434" t="s">
        <v>17871</v>
      </c>
      <c r="L8434" t="s">
        <v>17622</v>
      </c>
      <c r="M8434" t="s">
        <v>13237</v>
      </c>
      <c r="N8434">
        <v>90670</v>
      </c>
      <c r="Q8434" t="s">
        <v>12415</v>
      </c>
      <c r="R8434" t="s">
        <v>12416</v>
      </c>
      <c r="S8434" t="s">
        <v>17872</v>
      </c>
      <c r="U8434" t="s">
        <v>12418</v>
      </c>
      <c r="W8434">
        <v>11</v>
      </c>
      <c r="X8434">
        <v>0</v>
      </c>
      <c r="Y8434" t="s">
        <v>12419</v>
      </c>
      <c r="Z8434" t="s">
        <v>12420</v>
      </c>
      <c r="AA8434" t="s">
        <v>12429</v>
      </c>
      <c r="AB8434" t="s">
        <v>12422</v>
      </c>
      <c r="AC8434">
        <v>2</v>
      </c>
      <c r="AD8434" s="123">
        <v>42922</v>
      </c>
      <c r="AE8434" t="s">
        <v>12431</v>
      </c>
      <c r="AG8434">
        <v>40008171</v>
      </c>
      <c r="AL8434" t="s">
        <v>12422</v>
      </c>
      <c r="AN8434">
        <v>503732001</v>
      </c>
      <c r="AO8434">
        <v>16</v>
      </c>
      <c r="AP8434" t="s">
        <v>12424</v>
      </c>
      <c r="AQ8434" t="s">
        <v>11408</v>
      </c>
      <c r="AR8434">
        <v>4100</v>
      </c>
      <c r="AT8434">
        <v>0</v>
      </c>
      <c r="AV8434" t="s">
        <v>17873</v>
      </c>
      <c r="AW8434">
        <v>116100</v>
      </c>
    </row>
    <row r="8435" spans="1:49" x14ac:dyDescent="0.25">
      <c r="A8435">
        <v>4100</v>
      </c>
      <c r="B8435">
        <v>30030</v>
      </c>
      <c r="C8435">
        <v>4018</v>
      </c>
      <c r="D8435">
        <v>413</v>
      </c>
      <c r="E8435" s="124" t="s">
        <v>249</v>
      </c>
      <c r="F8435" t="str">
        <f t="shared" si="154"/>
        <v>Frank GomezEUREKA BEARING INC.</v>
      </c>
      <c r="G8435" s="150" t="str">
        <f t="shared" si="155"/>
        <v>Frank Gomez</v>
      </c>
      <c r="H8435" s="149" t="s">
        <v>3270</v>
      </c>
      <c r="I8435">
        <v>40002438</v>
      </c>
      <c r="K8435" t="s">
        <v>17874</v>
      </c>
      <c r="L8435" t="s">
        <v>17711</v>
      </c>
      <c r="M8435" t="s">
        <v>13237</v>
      </c>
      <c r="N8435" t="s">
        <v>17875</v>
      </c>
      <c r="Q8435" t="s">
        <v>12415</v>
      </c>
      <c r="R8435" t="s">
        <v>12416</v>
      </c>
      <c r="S8435" t="s">
        <v>17876</v>
      </c>
      <c r="U8435" t="s">
        <v>12418</v>
      </c>
      <c r="W8435">
        <v>11</v>
      </c>
      <c r="X8435">
        <v>2</v>
      </c>
      <c r="Y8435" t="s">
        <v>12419</v>
      </c>
      <c r="Z8435" t="s">
        <v>12420</v>
      </c>
      <c r="AA8435" t="s">
        <v>12421</v>
      </c>
      <c r="AB8435" t="s">
        <v>12422</v>
      </c>
      <c r="AC8435">
        <v>2</v>
      </c>
      <c r="AD8435" s="123">
        <v>39111</v>
      </c>
      <c r="AE8435" t="s">
        <v>12423</v>
      </c>
      <c r="AG8435">
        <v>40002438</v>
      </c>
      <c r="AL8435" t="s">
        <v>12422</v>
      </c>
      <c r="AN8435">
        <v>505915301</v>
      </c>
      <c r="AO8435">
        <v>16</v>
      </c>
      <c r="AP8435" t="s">
        <v>12424</v>
      </c>
      <c r="AQ8435" t="s">
        <v>11408</v>
      </c>
      <c r="AR8435">
        <v>4100</v>
      </c>
      <c r="AT8435">
        <v>0</v>
      </c>
      <c r="AV8435" t="s">
        <v>17877</v>
      </c>
      <c r="AW8435">
        <v>116100</v>
      </c>
    </row>
    <row r="8436" spans="1:49" x14ac:dyDescent="0.25">
      <c r="A8436">
        <v>4100</v>
      </c>
      <c r="B8436">
        <v>30030</v>
      </c>
      <c r="C8436">
        <v>4018</v>
      </c>
      <c r="D8436">
        <v>413</v>
      </c>
      <c r="E8436" s="124" t="s">
        <v>249</v>
      </c>
      <c r="F8436" t="str">
        <f t="shared" si="154"/>
        <v>Frank GomezEVERGREEN PACKAGING INC</v>
      </c>
      <c r="G8436" s="150" t="str">
        <f t="shared" si="155"/>
        <v>Frank Gomez</v>
      </c>
      <c r="H8436" s="149" t="s">
        <v>3285</v>
      </c>
      <c r="I8436">
        <v>40002976</v>
      </c>
      <c r="K8436" t="s">
        <v>17878</v>
      </c>
      <c r="L8436" t="s">
        <v>17879</v>
      </c>
      <c r="M8436" t="s">
        <v>13237</v>
      </c>
      <c r="N8436" t="s">
        <v>17880</v>
      </c>
      <c r="Q8436" t="s">
        <v>12415</v>
      </c>
      <c r="R8436" t="s">
        <v>12416</v>
      </c>
      <c r="S8436" t="s">
        <v>17881</v>
      </c>
      <c r="U8436" t="s">
        <v>12418</v>
      </c>
      <c r="W8436">
        <v>11</v>
      </c>
      <c r="X8436">
        <v>1</v>
      </c>
      <c r="Y8436" t="s">
        <v>12765</v>
      </c>
      <c r="Z8436" t="s">
        <v>12420</v>
      </c>
      <c r="AA8436" t="s">
        <v>12421</v>
      </c>
      <c r="AB8436" t="s">
        <v>12422</v>
      </c>
      <c r="AC8436">
        <v>2</v>
      </c>
      <c r="AD8436" s="123">
        <v>39111</v>
      </c>
      <c r="AE8436" t="s">
        <v>12423</v>
      </c>
      <c r="AG8436">
        <v>40002976</v>
      </c>
      <c r="AL8436" t="s">
        <v>12422</v>
      </c>
      <c r="AN8436">
        <v>503740201</v>
      </c>
      <c r="AO8436">
        <v>16</v>
      </c>
      <c r="AP8436" t="s">
        <v>12424</v>
      </c>
      <c r="AQ8436" t="s">
        <v>11408</v>
      </c>
      <c r="AR8436">
        <v>4100</v>
      </c>
      <c r="AT8436">
        <v>2005</v>
      </c>
      <c r="AV8436" t="s">
        <v>17882</v>
      </c>
      <c r="AW8436">
        <v>116100</v>
      </c>
    </row>
    <row r="8437" spans="1:49" x14ac:dyDescent="0.25">
      <c r="A8437">
        <v>4100</v>
      </c>
      <c r="B8437">
        <v>30030</v>
      </c>
      <c r="C8437">
        <v>4018</v>
      </c>
      <c r="D8437">
        <v>413</v>
      </c>
      <c r="E8437" s="124" t="s">
        <v>249</v>
      </c>
      <c r="F8437" t="str">
        <f t="shared" si="154"/>
        <v>Frank GomezEXPRESS MESSENGER INC.,</v>
      </c>
      <c r="G8437" s="150" t="str">
        <f t="shared" si="155"/>
        <v>Frank Gomez</v>
      </c>
      <c r="H8437" s="149" t="s">
        <v>3307</v>
      </c>
      <c r="I8437">
        <v>40008654</v>
      </c>
      <c r="J8437" t="s">
        <v>17883</v>
      </c>
      <c r="K8437" t="s">
        <v>17884</v>
      </c>
      <c r="L8437" t="s">
        <v>17885</v>
      </c>
      <c r="M8437" t="s">
        <v>13237</v>
      </c>
      <c r="N8437">
        <v>93291</v>
      </c>
      <c r="Q8437" t="s">
        <v>12415</v>
      </c>
      <c r="R8437" t="s">
        <v>12416</v>
      </c>
      <c r="S8437" t="s">
        <v>17886</v>
      </c>
      <c r="U8437" t="s">
        <v>12418</v>
      </c>
      <c r="W8437">
        <v>11</v>
      </c>
      <c r="X8437">
        <v>1</v>
      </c>
      <c r="Y8437" t="s">
        <v>12419</v>
      </c>
      <c r="Z8437" t="s">
        <v>12420</v>
      </c>
      <c r="AA8437" t="s">
        <v>12429</v>
      </c>
      <c r="AB8437" t="s">
        <v>12422</v>
      </c>
      <c r="AC8437">
        <v>2</v>
      </c>
      <c r="AD8437" s="123">
        <v>43656</v>
      </c>
      <c r="AE8437" t="s">
        <v>12431</v>
      </c>
      <c r="AG8437">
        <v>40008654</v>
      </c>
      <c r="AL8437" t="s">
        <v>12422</v>
      </c>
      <c r="AN8437">
        <v>510736901</v>
      </c>
      <c r="AO8437">
        <v>16</v>
      </c>
      <c r="AP8437" t="s">
        <v>12424</v>
      </c>
      <c r="AQ8437" t="s">
        <v>11408</v>
      </c>
      <c r="AR8437">
        <v>4100</v>
      </c>
      <c r="AT8437">
        <v>0</v>
      </c>
      <c r="AV8437" t="s">
        <v>17887</v>
      </c>
      <c r="AW8437">
        <v>116100</v>
      </c>
    </row>
    <row r="8438" spans="1:49" x14ac:dyDescent="0.25">
      <c r="A8438">
        <v>4100</v>
      </c>
      <c r="B8438">
        <v>30030</v>
      </c>
      <c r="C8438">
        <v>4018</v>
      </c>
      <c r="D8438">
        <v>413</v>
      </c>
      <c r="E8438" s="124" t="s">
        <v>249</v>
      </c>
      <c r="F8438" t="str">
        <f t="shared" si="154"/>
        <v>Frank GomezEXTREME PACKAGING MACHINERY</v>
      </c>
      <c r="G8438" s="150" t="str">
        <f t="shared" si="155"/>
        <v>Frank Gomez</v>
      </c>
      <c r="H8438" s="149" t="s">
        <v>3310</v>
      </c>
      <c r="I8438">
        <v>40008126</v>
      </c>
      <c r="K8438" t="s">
        <v>17888</v>
      </c>
      <c r="L8438" t="s">
        <v>17889</v>
      </c>
      <c r="M8438" t="s">
        <v>13237</v>
      </c>
      <c r="N8438">
        <v>92688</v>
      </c>
      <c r="Q8438" t="s">
        <v>12415</v>
      </c>
      <c r="R8438" t="s">
        <v>12416</v>
      </c>
      <c r="S8438" t="s">
        <v>17890</v>
      </c>
      <c r="U8438" t="s">
        <v>12418</v>
      </c>
      <c r="W8438">
        <v>11</v>
      </c>
      <c r="X8438">
        <v>0</v>
      </c>
      <c r="Y8438" t="s">
        <v>12419</v>
      </c>
      <c r="Z8438" t="s">
        <v>12420</v>
      </c>
      <c r="AA8438" t="s">
        <v>12429</v>
      </c>
      <c r="AB8438" t="s">
        <v>12422</v>
      </c>
      <c r="AC8438">
        <v>2</v>
      </c>
      <c r="AD8438" s="123">
        <v>42872</v>
      </c>
      <c r="AE8438" t="s">
        <v>12431</v>
      </c>
      <c r="AG8438">
        <v>40008126</v>
      </c>
      <c r="AL8438" t="s">
        <v>12422</v>
      </c>
      <c r="AN8438">
        <v>505900011</v>
      </c>
      <c r="AO8438">
        <v>16</v>
      </c>
      <c r="AP8438" t="s">
        <v>12424</v>
      </c>
      <c r="AQ8438" t="s">
        <v>11408</v>
      </c>
      <c r="AR8438">
        <v>4100</v>
      </c>
      <c r="AT8438">
        <v>0</v>
      </c>
      <c r="AV8438" t="s">
        <v>17891</v>
      </c>
      <c r="AW8438">
        <v>116100</v>
      </c>
    </row>
    <row r="8439" spans="1:49" x14ac:dyDescent="0.25">
      <c r="A8439">
        <v>4100</v>
      </c>
      <c r="B8439">
        <v>30030</v>
      </c>
      <c r="C8439">
        <v>4018</v>
      </c>
      <c r="D8439">
        <v>413</v>
      </c>
      <c r="E8439" s="124" t="s">
        <v>249</v>
      </c>
      <c r="F8439" t="str">
        <f t="shared" si="154"/>
        <v>Frank GomezF.I.R.M., INC.</v>
      </c>
      <c r="G8439" s="150" t="str">
        <f t="shared" si="155"/>
        <v>Frank Gomez</v>
      </c>
      <c r="H8439" s="149" t="s">
        <v>3322</v>
      </c>
      <c r="I8439">
        <v>40008065</v>
      </c>
      <c r="K8439" t="s">
        <v>17892</v>
      </c>
      <c r="L8439" t="s">
        <v>17893</v>
      </c>
      <c r="M8439" t="s">
        <v>17515</v>
      </c>
      <c r="N8439">
        <v>85365</v>
      </c>
      <c r="Q8439" t="s">
        <v>12415</v>
      </c>
      <c r="R8439" t="s">
        <v>12416</v>
      </c>
      <c r="S8439" t="s">
        <v>17894</v>
      </c>
      <c r="U8439" t="s">
        <v>12418</v>
      </c>
      <c r="W8439">
        <v>11</v>
      </c>
      <c r="X8439">
        <v>0</v>
      </c>
      <c r="Y8439" t="s">
        <v>12419</v>
      </c>
      <c r="Z8439" t="s">
        <v>12420</v>
      </c>
      <c r="AA8439" t="s">
        <v>12429</v>
      </c>
      <c r="AB8439" t="s">
        <v>12422</v>
      </c>
      <c r="AC8439">
        <v>2</v>
      </c>
      <c r="AD8439" s="123">
        <v>42794</v>
      </c>
      <c r="AE8439" t="s">
        <v>12431</v>
      </c>
      <c r="AG8439">
        <v>40008065</v>
      </c>
      <c r="AL8439" t="s">
        <v>12422</v>
      </c>
      <c r="AN8439">
        <v>302703501</v>
      </c>
      <c r="AO8439">
        <v>16</v>
      </c>
      <c r="AP8439" t="s">
        <v>12424</v>
      </c>
      <c r="AQ8439" t="s">
        <v>11408</v>
      </c>
      <c r="AR8439">
        <v>4100</v>
      </c>
      <c r="AT8439">
        <v>0</v>
      </c>
      <c r="AV8439" t="s">
        <v>17895</v>
      </c>
      <c r="AW8439">
        <v>116100</v>
      </c>
    </row>
    <row r="8440" spans="1:49" x14ac:dyDescent="0.25">
      <c r="A8440">
        <v>4100</v>
      </c>
      <c r="B8440">
        <v>30030</v>
      </c>
      <c r="C8440">
        <v>4018</v>
      </c>
      <c r="D8440">
        <v>413</v>
      </c>
      <c r="E8440" s="124" t="s">
        <v>249</v>
      </c>
      <c r="F8440" t="str">
        <f t="shared" si="154"/>
        <v>Frank GomezFAM ENGINEERING INC.</v>
      </c>
      <c r="G8440" s="150" t="str">
        <f t="shared" si="155"/>
        <v>Frank Gomez</v>
      </c>
      <c r="H8440" s="149" t="s">
        <v>3347</v>
      </c>
      <c r="I8440">
        <v>40008879</v>
      </c>
      <c r="K8440" t="s">
        <v>17896</v>
      </c>
      <c r="L8440" t="s">
        <v>17707</v>
      </c>
      <c r="M8440" t="s">
        <v>13237</v>
      </c>
      <c r="N8440">
        <v>92130</v>
      </c>
      <c r="Q8440" t="s">
        <v>12415</v>
      </c>
      <c r="R8440" t="s">
        <v>12416</v>
      </c>
      <c r="U8440" t="s">
        <v>12418</v>
      </c>
      <c r="W8440">
        <v>11</v>
      </c>
      <c r="X8440">
        <v>2</v>
      </c>
      <c r="Y8440" t="s">
        <v>12419</v>
      </c>
      <c r="Z8440" t="s">
        <v>12420</v>
      </c>
      <c r="AA8440" t="s">
        <v>12485</v>
      </c>
      <c r="AB8440" t="s">
        <v>12422</v>
      </c>
      <c r="AC8440">
        <v>2</v>
      </c>
      <c r="AD8440" s="123">
        <v>43993</v>
      </c>
      <c r="AE8440" t="s">
        <v>12486</v>
      </c>
      <c r="AG8440">
        <v>40008879</v>
      </c>
      <c r="AL8440" t="s">
        <v>12422</v>
      </c>
      <c r="AN8440">
        <v>507330201</v>
      </c>
      <c r="AO8440">
        <v>16</v>
      </c>
      <c r="AP8440" t="s">
        <v>12424</v>
      </c>
      <c r="AQ8440" t="s">
        <v>11408</v>
      </c>
      <c r="AR8440">
        <v>4100</v>
      </c>
      <c r="AT8440">
        <v>0</v>
      </c>
      <c r="AV8440" t="s">
        <v>17897</v>
      </c>
      <c r="AW8440">
        <v>116100</v>
      </c>
    </row>
    <row r="8441" spans="1:49" x14ac:dyDescent="0.25">
      <c r="A8441">
        <v>4100</v>
      </c>
      <c r="B8441">
        <v>30030</v>
      </c>
      <c r="C8441">
        <v>4018</v>
      </c>
      <c r="D8441">
        <v>413</v>
      </c>
      <c r="E8441" s="124" t="s">
        <v>249</v>
      </c>
      <c r="F8441" t="str">
        <f t="shared" si="154"/>
        <v>Frank GomezFELIX SCHOELLER</v>
      </c>
      <c r="G8441" s="150" t="str">
        <f t="shared" si="155"/>
        <v>Frank Gomez</v>
      </c>
      <c r="H8441" s="149" t="s">
        <v>3500</v>
      </c>
      <c r="I8441">
        <v>40008977</v>
      </c>
      <c r="K8441" t="s">
        <v>17898</v>
      </c>
      <c r="L8441" t="s">
        <v>14209</v>
      </c>
      <c r="M8441" t="s">
        <v>12445</v>
      </c>
      <c r="N8441">
        <v>13142</v>
      </c>
      <c r="Q8441" t="s">
        <v>12415</v>
      </c>
      <c r="R8441" t="s">
        <v>12416</v>
      </c>
      <c r="S8441" t="s">
        <v>17899</v>
      </c>
      <c r="U8441" t="s">
        <v>12418</v>
      </c>
      <c r="W8441">
        <v>11</v>
      </c>
      <c r="X8441">
        <v>1</v>
      </c>
      <c r="Y8441" t="s">
        <v>12419</v>
      </c>
      <c r="Z8441" t="s">
        <v>12420</v>
      </c>
      <c r="AA8441" t="s">
        <v>12485</v>
      </c>
      <c r="AB8441" t="s">
        <v>12422</v>
      </c>
      <c r="AC8441">
        <v>2</v>
      </c>
      <c r="AD8441" s="123">
        <v>44137</v>
      </c>
      <c r="AE8441" t="s">
        <v>12528</v>
      </c>
      <c r="AG8441">
        <v>40008977</v>
      </c>
      <c r="AL8441" t="s">
        <v>12422</v>
      </c>
      <c r="AN8441">
        <v>3307563021</v>
      </c>
      <c r="AP8441" t="s">
        <v>12424</v>
      </c>
      <c r="AQ8441" t="s">
        <v>11408</v>
      </c>
      <c r="AR8441">
        <v>4100</v>
      </c>
      <c r="AT8441">
        <v>0</v>
      </c>
      <c r="AV8441" t="s">
        <v>17900</v>
      </c>
      <c r="AW8441">
        <v>116100</v>
      </c>
    </row>
    <row r="8442" spans="1:49" x14ac:dyDescent="0.25">
      <c r="A8442">
        <v>4100</v>
      </c>
      <c r="B8442">
        <v>30030</v>
      </c>
      <c r="C8442">
        <v>4018</v>
      </c>
      <c r="D8442">
        <v>413</v>
      </c>
      <c r="E8442" s="124" t="s">
        <v>249</v>
      </c>
      <c r="F8442" t="str">
        <f t="shared" si="154"/>
        <v>Frank GomezFOAMEX INNOVATIONS, INC</v>
      </c>
      <c r="G8442" s="150" t="str">
        <f t="shared" si="155"/>
        <v>Frank Gomez</v>
      </c>
      <c r="H8442" s="149" t="s">
        <v>3633</v>
      </c>
      <c r="I8442">
        <v>40003153</v>
      </c>
      <c r="K8442" t="s">
        <v>17901</v>
      </c>
      <c r="L8442" t="s">
        <v>17823</v>
      </c>
      <c r="M8442" t="s">
        <v>13237</v>
      </c>
      <c r="N8442" t="s">
        <v>17902</v>
      </c>
      <c r="Q8442" t="s">
        <v>12415</v>
      </c>
      <c r="R8442" t="s">
        <v>12416</v>
      </c>
      <c r="S8442" t="s">
        <v>17903</v>
      </c>
      <c r="U8442" t="s">
        <v>12418</v>
      </c>
      <c r="W8442">
        <v>11</v>
      </c>
      <c r="X8442">
        <v>1</v>
      </c>
      <c r="Y8442" t="s">
        <v>12419</v>
      </c>
      <c r="Z8442" t="s">
        <v>12420</v>
      </c>
      <c r="AA8442" t="s">
        <v>12421</v>
      </c>
      <c r="AB8442" t="s">
        <v>14028</v>
      </c>
      <c r="AC8442">
        <v>2</v>
      </c>
      <c r="AD8442" s="123">
        <v>39111</v>
      </c>
      <c r="AE8442" t="s">
        <v>12423</v>
      </c>
      <c r="AG8442">
        <v>40003153</v>
      </c>
      <c r="AL8442" t="s">
        <v>14028</v>
      </c>
      <c r="AN8442">
        <v>505924101</v>
      </c>
      <c r="AO8442">
        <v>16</v>
      </c>
      <c r="AP8442" t="s">
        <v>12424</v>
      </c>
      <c r="AQ8442" t="s">
        <v>11408</v>
      </c>
      <c r="AR8442">
        <v>4100</v>
      </c>
      <c r="AT8442">
        <v>2005</v>
      </c>
      <c r="AV8442" t="s">
        <v>17904</v>
      </c>
      <c r="AW8442">
        <v>116100</v>
      </c>
    </row>
    <row r="8443" spans="1:49" x14ac:dyDescent="0.25">
      <c r="A8443">
        <v>4100</v>
      </c>
      <c r="B8443">
        <v>30030</v>
      </c>
      <c r="C8443">
        <v>4018</v>
      </c>
      <c r="D8443">
        <v>413</v>
      </c>
      <c r="E8443" s="124" t="s">
        <v>249</v>
      </c>
      <c r="F8443" t="str">
        <f t="shared" si="154"/>
        <v>Frank GomezFOOD PROCESSING EQUIPMENT CO.</v>
      </c>
      <c r="G8443" s="150" t="str">
        <f t="shared" si="155"/>
        <v>Frank Gomez</v>
      </c>
      <c r="H8443" s="149" t="s">
        <v>3648</v>
      </c>
      <c r="I8443">
        <v>40007944</v>
      </c>
      <c r="K8443" t="s">
        <v>17905</v>
      </c>
      <c r="L8443" t="s">
        <v>17622</v>
      </c>
      <c r="M8443" t="s">
        <v>13237</v>
      </c>
      <c r="N8443">
        <v>90670</v>
      </c>
      <c r="Q8443" t="s">
        <v>12415</v>
      </c>
      <c r="R8443" t="s">
        <v>12416</v>
      </c>
      <c r="S8443" t="s">
        <v>17906</v>
      </c>
      <c r="U8443" t="s">
        <v>12418</v>
      </c>
      <c r="W8443">
        <v>11</v>
      </c>
      <c r="X8443">
        <v>0</v>
      </c>
      <c r="Y8443" t="s">
        <v>12419</v>
      </c>
      <c r="Z8443" t="s">
        <v>12420</v>
      </c>
      <c r="AA8443" t="s">
        <v>12429</v>
      </c>
      <c r="AB8443" t="s">
        <v>12422</v>
      </c>
      <c r="AC8443">
        <v>2</v>
      </c>
      <c r="AD8443" s="123">
        <v>42661</v>
      </c>
      <c r="AE8443" t="s">
        <v>12431</v>
      </c>
      <c r="AG8443">
        <v>40007944</v>
      </c>
      <c r="AL8443" t="s">
        <v>12422</v>
      </c>
      <c r="AN8443">
        <v>503732001</v>
      </c>
      <c r="AO8443">
        <v>16</v>
      </c>
      <c r="AP8443" t="s">
        <v>12424</v>
      </c>
      <c r="AQ8443" t="s">
        <v>11408</v>
      </c>
      <c r="AR8443">
        <v>4100</v>
      </c>
      <c r="AT8443">
        <v>0</v>
      </c>
      <c r="AV8443" t="s">
        <v>15461</v>
      </c>
      <c r="AW8443">
        <v>116100</v>
      </c>
    </row>
    <row r="8444" spans="1:49" x14ac:dyDescent="0.25">
      <c r="A8444">
        <v>4100</v>
      </c>
      <c r="B8444">
        <v>30030</v>
      </c>
      <c r="C8444">
        <v>4018</v>
      </c>
      <c r="D8444">
        <v>413</v>
      </c>
      <c r="E8444" s="124" t="s">
        <v>249</v>
      </c>
      <c r="F8444" t="str">
        <f t="shared" si="154"/>
        <v>Frank GomezFOSTER FARMS</v>
      </c>
      <c r="G8444" s="150" t="str">
        <f t="shared" si="155"/>
        <v>Frank Gomez</v>
      </c>
      <c r="H8444" s="149" t="s">
        <v>3696</v>
      </c>
      <c r="I8444">
        <v>40008162</v>
      </c>
      <c r="K8444" t="s">
        <v>17907</v>
      </c>
      <c r="L8444" t="s">
        <v>17908</v>
      </c>
      <c r="M8444" t="s">
        <v>13237</v>
      </c>
      <c r="N8444">
        <v>90221</v>
      </c>
      <c r="Q8444" t="s">
        <v>12415</v>
      </c>
      <c r="R8444" t="s">
        <v>12416</v>
      </c>
      <c r="S8444" t="s">
        <v>17909</v>
      </c>
      <c r="U8444" t="s">
        <v>12418</v>
      </c>
      <c r="W8444">
        <v>11</v>
      </c>
      <c r="X8444">
        <v>1</v>
      </c>
      <c r="Y8444" t="s">
        <v>12419</v>
      </c>
      <c r="Z8444" t="s">
        <v>12420</v>
      </c>
      <c r="AA8444" t="s">
        <v>12429</v>
      </c>
      <c r="AB8444" t="s">
        <v>12430</v>
      </c>
      <c r="AC8444">
        <v>2</v>
      </c>
      <c r="AD8444" s="123">
        <v>42912</v>
      </c>
      <c r="AE8444" t="s">
        <v>12431</v>
      </c>
      <c r="AG8444">
        <v>40008162</v>
      </c>
      <c r="AL8444" t="s">
        <v>12430</v>
      </c>
      <c r="AN8444">
        <v>503707301</v>
      </c>
      <c r="AO8444">
        <v>16</v>
      </c>
      <c r="AP8444" t="s">
        <v>12424</v>
      </c>
      <c r="AQ8444" t="s">
        <v>11408</v>
      </c>
      <c r="AR8444">
        <v>4100</v>
      </c>
      <c r="AT8444">
        <v>0</v>
      </c>
      <c r="AV8444" t="s">
        <v>17910</v>
      </c>
      <c r="AW8444">
        <v>116100</v>
      </c>
    </row>
    <row r="8445" spans="1:49" x14ac:dyDescent="0.25">
      <c r="A8445">
        <v>4100</v>
      </c>
      <c r="B8445">
        <v>30030</v>
      </c>
      <c r="C8445">
        <v>4018</v>
      </c>
      <c r="D8445">
        <v>413</v>
      </c>
      <c r="E8445" s="124" t="s">
        <v>249</v>
      </c>
      <c r="F8445" t="str">
        <f t="shared" si="154"/>
        <v>Frank GomezFREEBERG INDUSTRIAL FABRICATION</v>
      </c>
      <c r="G8445" s="150" t="str">
        <f t="shared" si="155"/>
        <v>Frank Gomez</v>
      </c>
      <c r="H8445" s="149" t="s">
        <v>3717</v>
      </c>
      <c r="I8445">
        <v>40007584</v>
      </c>
      <c r="K8445" t="s">
        <v>17911</v>
      </c>
      <c r="L8445" t="s">
        <v>17827</v>
      </c>
      <c r="M8445" t="s">
        <v>13237</v>
      </c>
      <c r="N8445">
        <v>92029</v>
      </c>
      <c r="Q8445" t="s">
        <v>12415</v>
      </c>
      <c r="R8445" t="s">
        <v>12416</v>
      </c>
      <c r="S8445" t="s">
        <v>17912</v>
      </c>
      <c r="U8445" t="s">
        <v>12418</v>
      </c>
      <c r="W8445">
        <v>11</v>
      </c>
      <c r="X8445">
        <v>0</v>
      </c>
      <c r="Y8445" t="s">
        <v>12419</v>
      </c>
      <c r="Z8445" t="s">
        <v>12420</v>
      </c>
      <c r="AA8445" t="s">
        <v>12429</v>
      </c>
      <c r="AB8445" t="s">
        <v>12422</v>
      </c>
      <c r="AC8445">
        <v>2</v>
      </c>
      <c r="AD8445" s="123">
        <v>42132</v>
      </c>
      <c r="AE8445" t="s">
        <v>12431</v>
      </c>
      <c r="AG8445">
        <v>40007584</v>
      </c>
      <c r="AL8445" t="s">
        <v>12422</v>
      </c>
      <c r="AN8445">
        <v>507311301</v>
      </c>
      <c r="AO8445">
        <v>16</v>
      </c>
      <c r="AP8445" t="s">
        <v>12424</v>
      </c>
      <c r="AQ8445" t="s">
        <v>11408</v>
      </c>
      <c r="AR8445">
        <v>4100</v>
      </c>
      <c r="AT8445">
        <v>0</v>
      </c>
      <c r="AV8445" t="s">
        <v>17913</v>
      </c>
      <c r="AW8445">
        <v>116100</v>
      </c>
    </row>
    <row r="8446" spans="1:49" x14ac:dyDescent="0.25">
      <c r="A8446">
        <v>4100</v>
      </c>
      <c r="B8446">
        <v>30030</v>
      </c>
      <c r="C8446">
        <v>4018</v>
      </c>
      <c r="D8446">
        <v>413</v>
      </c>
      <c r="E8446" s="124" t="s">
        <v>249</v>
      </c>
      <c r="F8446" t="str">
        <f t="shared" si="154"/>
        <v>Frank GomezFRESH START BAKERIES, INC.</v>
      </c>
      <c r="G8446" s="150" t="str">
        <f t="shared" si="155"/>
        <v>Frank Gomez</v>
      </c>
      <c r="H8446" s="149" t="s">
        <v>3727</v>
      </c>
      <c r="I8446">
        <v>40002994</v>
      </c>
      <c r="K8446" t="s">
        <v>17914</v>
      </c>
      <c r="L8446" t="s">
        <v>17784</v>
      </c>
      <c r="M8446" t="s">
        <v>13237</v>
      </c>
      <c r="N8446">
        <v>91761</v>
      </c>
      <c r="Q8446" t="s">
        <v>12415</v>
      </c>
      <c r="R8446" t="s">
        <v>12416</v>
      </c>
      <c r="S8446" t="s">
        <v>17915</v>
      </c>
      <c r="U8446" t="s">
        <v>12418</v>
      </c>
      <c r="W8446">
        <v>11</v>
      </c>
      <c r="X8446">
        <v>1</v>
      </c>
      <c r="Y8446" t="s">
        <v>12765</v>
      </c>
      <c r="Z8446" t="s">
        <v>12420</v>
      </c>
      <c r="AA8446" t="s">
        <v>12421</v>
      </c>
      <c r="AB8446" t="s">
        <v>12422</v>
      </c>
      <c r="AC8446">
        <v>2</v>
      </c>
      <c r="AD8446" s="123">
        <v>39111</v>
      </c>
      <c r="AE8446" t="s">
        <v>12423</v>
      </c>
      <c r="AG8446">
        <v>40002994</v>
      </c>
      <c r="AL8446" t="s">
        <v>12422</v>
      </c>
      <c r="AN8446">
        <v>507123901</v>
      </c>
      <c r="AO8446">
        <v>16</v>
      </c>
      <c r="AP8446" t="s">
        <v>12424</v>
      </c>
      <c r="AQ8446" t="s">
        <v>11408</v>
      </c>
      <c r="AR8446">
        <v>4100</v>
      </c>
      <c r="AS8446" t="s">
        <v>12491</v>
      </c>
      <c r="AT8446">
        <v>2005</v>
      </c>
      <c r="AV8446" t="s">
        <v>17916</v>
      </c>
      <c r="AW8446">
        <v>116100</v>
      </c>
    </row>
    <row r="8447" spans="1:49" x14ac:dyDescent="0.25">
      <c r="A8447">
        <v>4100</v>
      </c>
      <c r="B8447">
        <v>30030</v>
      </c>
      <c r="C8447">
        <v>4018</v>
      </c>
      <c r="D8447">
        <v>413</v>
      </c>
      <c r="E8447" s="124" t="s">
        <v>249</v>
      </c>
      <c r="F8447" t="str">
        <f t="shared" si="154"/>
        <v>Frank GomezFREUND BAKING</v>
      </c>
      <c r="G8447" s="150" t="str">
        <f t="shared" si="155"/>
        <v>Frank Gomez</v>
      </c>
      <c r="H8447" s="149" t="s">
        <v>3739</v>
      </c>
      <c r="I8447">
        <v>40002390</v>
      </c>
      <c r="K8447" t="s">
        <v>17917</v>
      </c>
      <c r="L8447" t="s">
        <v>17918</v>
      </c>
      <c r="M8447" t="s">
        <v>13237</v>
      </c>
      <c r="N8447" t="s">
        <v>17919</v>
      </c>
      <c r="Q8447" t="s">
        <v>12415</v>
      </c>
      <c r="R8447" t="s">
        <v>12416</v>
      </c>
      <c r="U8447" t="s">
        <v>12418</v>
      </c>
      <c r="W8447">
        <v>11</v>
      </c>
      <c r="X8447">
        <v>1</v>
      </c>
      <c r="Y8447" t="s">
        <v>12419</v>
      </c>
      <c r="Z8447" t="s">
        <v>12420</v>
      </c>
      <c r="AA8447" t="s">
        <v>12421</v>
      </c>
      <c r="AB8447" t="s">
        <v>12422</v>
      </c>
      <c r="AC8447">
        <v>2</v>
      </c>
      <c r="AD8447" s="123">
        <v>39111</v>
      </c>
      <c r="AE8447" t="s">
        <v>12423</v>
      </c>
      <c r="AG8447">
        <v>40002390</v>
      </c>
      <c r="AL8447" t="s">
        <v>12422</v>
      </c>
      <c r="AN8447">
        <v>503781661</v>
      </c>
      <c r="AO8447">
        <v>16</v>
      </c>
      <c r="AP8447" t="s">
        <v>12424</v>
      </c>
      <c r="AQ8447" t="s">
        <v>11408</v>
      </c>
      <c r="AR8447">
        <v>4100</v>
      </c>
      <c r="AT8447">
        <v>2005</v>
      </c>
      <c r="AV8447" t="s">
        <v>14846</v>
      </c>
      <c r="AW8447">
        <v>116100</v>
      </c>
    </row>
    <row r="8448" spans="1:49" x14ac:dyDescent="0.25">
      <c r="A8448">
        <v>4100</v>
      </c>
      <c r="B8448">
        <v>30030</v>
      </c>
      <c r="C8448">
        <v>4018</v>
      </c>
      <c r="D8448">
        <v>413</v>
      </c>
      <c r="E8448" s="124" t="s">
        <v>249</v>
      </c>
      <c r="F8448" t="str">
        <f t="shared" si="154"/>
        <v>Frank GomezFRITO LAY - BAKERSFIELD</v>
      </c>
      <c r="G8448" s="150" t="str">
        <f t="shared" si="155"/>
        <v>Frank Gomez</v>
      </c>
      <c r="H8448" s="149" t="s">
        <v>3744</v>
      </c>
      <c r="I8448">
        <v>40004008</v>
      </c>
      <c r="J8448" t="s">
        <v>13424</v>
      </c>
      <c r="K8448" t="s">
        <v>17920</v>
      </c>
      <c r="L8448" t="s">
        <v>17703</v>
      </c>
      <c r="M8448" t="s">
        <v>13237</v>
      </c>
      <c r="N8448" t="s">
        <v>17921</v>
      </c>
      <c r="Q8448" t="s">
        <v>12415</v>
      </c>
      <c r="R8448" t="s">
        <v>12416</v>
      </c>
      <c r="S8448" t="s">
        <v>17922</v>
      </c>
      <c r="U8448" t="s">
        <v>12418</v>
      </c>
      <c r="V8448">
        <v>94</v>
      </c>
      <c r="W8448">
        <v>11</v>
      </c>
      <c r="X8448">
        <v>1</v>
      </c>
      <c r="Y8448" t="s">
        <v>12419</v>
      </c>
      <c r="Z8448" t="s">
        <v>12420</v>
      </c>
      <c r="AA8448" t="s">
        <v>12421</v>
      </c>
      <c r="AB8448" t="s">
        <v>12757</v>
      </c>
      <c r="AC8448">
        <v>2</v>
      </c>
      <c r="AD8448" s="123">
        <v>39111</v>
      </c>
      <c r="AE8448" t="s">
        <v>12423</v>
      </c>
      <c r="AG8448">
        <v>40004008</v>
      </c>
      <c r="AL8448" t="s">
        <v>12757</v>
      </c>
      <c r="AN8448">
        <v>502902401</v>
      </c>
      <c r="AO8448">
        <v>16</v>
      </c>
      <c r="AP8448" t="s">
        <v>12424</v>
      </c>
      <c r="AQ8448" t="s">
        <v>11408</v>
      </c>
      <c r="AR8448">
        <v>4100</v>
      </c>
      <c r="AT8448">
        <v>2005</v>
      </c>
      <c r="AV8448" t="s">
        <v>14211</v>
      </c>
      <c r="AW8448">
        <v>116100</v>
      </c>
    </row>
    <row r="8449" spans="1:49" x14ac:dyDescent="0.25">
      <c r="A8449">
        <v>4100</v>
      </c>
      <c r="B8449">
        <v>30030</v>
      </c>
      <c r="C8449">
        <v>4018</v>
      </c>
      <c r="D8449">
        <v>413</v>
      </c>
      <c r="E8449" s="124" t="s">
        <v>249</v>
      </c>
      <c r="F8449" t="str">
        <f t="shared" si="154"/>
        <v>Frank GomezGEHL ELECTRIC</v>
      </c>
      <c r="G8449" s="150" t="str">
        <f t="shared" si="155"/>
        <v>Frank Gomez</v>
      </c>
      <c r="H8449" s="149" t="s">
        <v>3852</v>
      </c>
      <c r="I8449">
        <v>40001911</v>
      </c>
      <c r="K8449" t="s">
        <v>17923</v>
      </c>
      <c r="L8449" t="s">
        <v>17924</v>
      </c>
      <c r="M8449" t="s">
        <v>13237</v>
      </c>
      <c r="N8449">
        <v>92821</v>
      </c>
      <c r="Q8449" t="s">
        <v>12415</v>
      </c>
      <c r="R8449" t="s">
        <v>12416</v>
      </c>
      <c r="S8449" t="s">
        <v>17925</v>
      </c>
      <c r="U8449" t="s">
        <v>12418</v>
      </c>
      <c r="W8449">
        <v>11</v>
      </c>
      <c r="X8449">
        <v>1</v>
      </c>
      <c r="Y8449" t="s">
        <v>12419</v>
      </c>
      <c r="Z8449" t="s">
        <v>12420</v>
      </c>
      <c r="AA8449" t="s">
        <v>12421</v>
      </c>
      <c r="AB8449" t="s">
        <v>12430</v>
      </c>
      <c r="AC8449">
        <v>2</v>
      </c>
      <c r="AD8449" s="123">
        <v>39111</v>
      </c>
      <c r="AE8449" t="s">
        <v>12423</v>
      </c>
      <c r="AG8449">
        <v>40001911</v>
      </c>
      <c r="AL8449" t="s">
        <v>12430</v>
      </c>
      <c r="AN8449">
        <v>505904101</v>
      </c>
      <c r="AO8449">
        <v>16</v>
      </c>
      <c r="AP8449" t="s">
        <v>12424</v>
      </c>
      <c r="AQ8449" t="s">
        <v>11408</v>
      </c>
      <c r="AR8449">
        <v>4100</v>
      </c>
      <c r="AT8449">
        <v>2005</v>
      </c>
      <c r="AV8449" t="s">
        <v>17926</v>
      </c>
      <c r="AW8449">
        <v>116100</v>
      </c>
    </row>
    <row r="8450" spans="1:49" x14ac:dyDescent="0.25">
      <c r="A8450">
        <v>4100</v>
      </c>
      <c r="B8450">
        <v>30030</v>
      </c>
      <c r="C8450">
        <v>4018</v>
      </c>
      <c r="D8450">
        <v>413</v>
      </c>
      <c r="E8450" s="124" t="s">
        <v>249</v>
      </c>
      <c r="F8450" t="str">
        <f t="shared" si="154"/>
        <v>Frank GomezGENERAL CONTAINER CORPORATION</v>
      </c>
      <c r="G8450" s="150" t="str">
        <f t="shared" si="155"/>
        <v>Frank Gomez</v>
      </c>
      <c r="H8450" s="149" t="s">
        <v>3860</v>
      </c>
      <c r="I8450">
        <v>40003319</v>
      </c>
      <c r="K8450" t="s">
        <v>17927</v>
      </c>
      <c r="L8450" t="s">
        <v>17574</v>
      </c>
      <c r="M8450" t="s">
        <v>13237</v>
      </c>
      <c r="N8450" t="s">
        <v>17928</v>
      </c>
      <c r="Q8450" t="s">
        <v>12415</v>
      </c>
      <c r="R8450" t="s">
        <v>12416</v>
      </c>
      <c r="S8450" t="s">
        <v>17929</v>
      </c>
      <c r="U8450" t="s">
        <v>12418</v>
      </c>
      <c r="W8450">
        <v>11</v>
      </c>
      <c r="X8450">
        <v>1</v>
      </c>
      <c r="Y8450" t="s">
        <v>12419</v>
      </c>
      <c r="Z8450" t="s">
        <v>12420</v>
      </c>
      <c r="AA8450" t="s">
        <v>12421</v>
      </c>
      <c r="AB8450" t="s">
        <v>12422</v>
      </c>
      <c r="AC8450">
        <v>2</v>
      </c>
      <c r="AD8450" s="123">
        <v>39111</v>
      </c>
      <c r="AE8450" t="s">
        <v>12423</v>
      </c>
      <c r="AG8450">
        <v>40003319</v>
      </c>
      <c r="AL8450" t="s">
        <v>12422</v>
      </c>
      <c r="AN8450">
        <v>505904201</v>
      </c>
      <c r="AO8450">
        <v>16</v>
      </c>
      <c r="AP8450" t="s">
        <v>12424</v>
      </c>
      <c r="AQ8450" t="s">
        <v>11408</v>
      </c>
      <c r="AR8450">
        <v>4100</v>
      </c>
      <c r="AT8450">
        <v>0</v>
      </c>
      <c r="AV8450" t="s">
        <v>17930</v>
      </c>
      <c r="AW8450">
        <v>116100</v>
      </c>
    </row>
    <row r="8451" spans="1:49" x14ac:dyDescent="0.25">
      <c r="A8451">
        <v>4100</v>
      </c>
      <c r="B8451">
        <v>30030</v>
      </c>
      <c r="C8451">
        <v>4018</v>
      </c>
      <c r="D8451">
        <v>413</v>
      </c>
      <c r="E8451" s="124" t="s">
        <v>249</v>
      </c>
      <c r="F8451" t="str">
        <f t="shared" ref="F8451:F8514" si="156">CONCATENATE(G8451, H8451)</f>
        <v>Frank GomezGENERAL NEWSPRINT</v>
      </c>
      <c r="G8451" s="150" t="str">
        <f t="shared" si="155"/>
        <v>Frank Gomez</v>
      </c>
      <c r="H8451" s="149" t="s">
        <v>3884</v>
      </c>
      <c r="I8451">
        <v>40000623</v>
      </c>
      <c r="K8451" t="s">
        <v>17931</v>
      </c>
      <c r="L8451" t="s">
        <v>17932</v>
      </c>
      <c r="M8451" t="s">
        <v>13237</v>
      </c>
      <c r="N8451" t="s">
        <v>17933</v>
      </c>
      <c r="Q8451" t="s">
        <v>12415</v>
      </c>
      <c r="R8451" t="s">
        <v>12416</v>
      </c>
      <c r="S8451" t="s">
        <v>17934</v>
      </c>
      <c r="U8451" t="s">
        <v>12418</v>
      </c>
      <c r="W8451">
        <v>11</v>
      </c>
      <c r="X8451">
        <v>1</v>
      </c>
      <c r="Y8451" t="s">
        <v>12491</v>
      </c>
      <c r="Z8451" t="s">
        <v>12420</v>
      </c>
      <c r="AA8451" t="s">
        <v>12421</v>
      </c>
      <c r="AB8451" t="s">
        <v>12430</v>
      </c>
      <c r="AC8451">
        <v>2</v>
      </c>
      <c r="AD8451" s="123">
        <v>39111</v>
      </c>
      <c r="AE8451" t="s">
        <v>12423</v>
      </c>
      <c r="AG8451">
        <v>40000623</v>
      </c>
      <c r="AL8451" t="s">
        <v>12430</v>
      </c>
      <c r="AN8451">
        <v>505926501</v>
      </c>
      <c r="AO8451">
        <v>16</v>
      </c>
      <c r="AP8451" t="s">
        <v>12424</v>
      </c>
      <c r="AQ8451" t="s">
        <v>11408</v>
      </c>
      <c r="AR8451">
        <v>4100</v>
      </c>
      <c r="AT8451">
        <v>2005</v>
      </c>
      <c r="AV8451" t="s">
        <v>17935</v>
      </c>
      <c r="AW8451">
        <v>116100</v>
      </c>
    </row>
    <row r="8452" spans="1:49" x14ac:dyDescent="0.25">
      <c r="A8452">
        <v>4100</v>
      </c>
      <c r="B8452">
        <v>30030</v>
      </c>
      <c r="C8452">
        <v>4018</v>
      </c>
      <c r="D8452">
        <v>413</v>
      </c>
      <c r="E8452" s="124" t="s">
        <v>249</v>
      </c>
      <c r="F8452" t="str">
        <f t="shared" si="156"/>
        <v>Frank GomezGOLD COAST BAKERY</v>
      </c>
      <c r="G8452" s="150" t="str">
        <f t="shared" si="155"/>
        <v>Frank Gomez</v>
      </c>
      <c r="H8452" s="149" t="s">
        <v>4036</v>
      </c>
      <c r="I8452">
        <v>40007983</v>
      </c>
      <c r="K8452" t="s">
        <v>17936</v>
      </c>
      <c r="L8452" t="s">
        <v>15069</v>
      </c>
      <c r="M8452" t="s">
        <v>13237</v>
      </c>
      <c r="N8452">
        <v>92705</v>
      </c>
      <c r="Q8452" t="s">
        <v>12415</v>
      </c>
      <c r="R8452" t="s">
        <v>12416</v>
      </c>
      <c r="S8452" t="s">
        <v>17937</v>
      </c>
      <c r="U8452" t="s">
        <v>12418</v>
      </c>
      <c r="W8452">
        <v>11</v>
      </c>
      <c r="X8452">
        <v>1</v>
      </c>
      <c r="Y8452" t="s">
        <v>12419</v>
      </c>
      <c r="Z8452" t="s">
        <v>12420</v>
      </c>
      <c r="AA8452" t="s">
        <v>12429</v>
      </c>
      <c r="AB8452" t="s">
        <v>12422</v>
      </c>
      <c r="AC8452">
        <v>2</v>
      </c>
      <c r="AD8452" s="123">
        <v>42740</v>
      </c>
      <c r="AE8452" t="s">
        <v>12431</v>
      </c>
      <c r="AG8452">
        <v>40007983</v>
      </c>
      <c r="AL8452" t="s">
        <v>12422</v>
      </c>
      <c r="AN8452">
        <v>505931601</v>
      </c>
      <c r="AO8452">
        <v>16</v>
      </c>
      <c r="AP8452" t="s">
        <v>12424</v>
      </c>
      <c r="AQ8452" t="s">
        <v>11408</v>
      </c>
      <c r="AR8452">
        <v>4100</v>
      </c>
      <c r="AT8452">
        <v>0</v>
      </c>
      <c r="AV8452" t="s">
        <v>17938</v>
      </c>
      <c r="AW8452">
        <v>116100</v>
      </c>
    </row>
    <row r="8453" spans="1:49" x14ac:dyDescent="0.25">
      <c r="A8453">
        <v>4100</v>
      </c>
      <c r="B8453">
        <v>30030</v>
      </c>
      <c r="C8453">
        <v>4018</v>
      </c>
      <c r="D8453">
        <v>413</v>
      </c>
      <c r="E8453" s="124" t="s">
        <v>249</v>
      </c>
      <c r="F8453" t="str">
        <f t="shared" si="156"/>
        <v>Frank GomezGOLDEN CRUST BAKERIES</v>
      </c>
      <c r="G8453" s="150" t="str">
        <f t="shared" si="155"/>
        <v>Frank Gomez</v>
      </c>
      <c r="H8453" s="149" t="s">
        <v>4040</v>
      </c>
      <c r="I8453">
        <v>40004084</v>
      </c>
      <c r="K8453" t="s">
        <v>17939</v>
      </c>
      <c r="L8453" t="s">
        <v>17940</v>
      </c>
      <c r="M8453" t="s">
        <v>13237</v>
      </c>
      <c r="N8453" t="s">
        <v>17941</v>
      </c>
      <c r="Q8453" t="s">
        <v>12415</v>
      </c>
      <c r="R8453" t="s">
        <v>12416</v>
      </c>
      <c r="S8453" t="s">
        <v>17942</v>
      </c>
      <c r="U8453" t="s">
        <v>12418</v>
      </c>
      <c r="W8453">
        <v>11</v>
      </c>
      <c r="X8453">
        <v>1</v>
      </c>
      <c r="Y8453" t="s">
        <v>12419</v>
      </c>
      <c r="Z8453" t="s">
        <v>12420</v>
      </c>
      <c r="AA8453" t="s">
        <v>12421</v>
      </c>
      <c r="AB8453" t="s">
        <v>12422</v>
      </c>
      <c r="AC8453">
        <v>2</v>
      </c>
      <c r="AD8453" s="123">
        <v>39111</v>
      </c>
      <c r="AE8453" t="s">
        <v>12423</v>
      </c>
      <c r="AG8453">
        <v>40004084</v>
      </c>
      <c r="AL8453" t="s">
        <v>12422</v>
      </c>
      <c r="AN8453">
        <v>503798991</v>
      </c>
      <c r="AO8453">
        <v>16</v>
      </c>
      <c r="AP8453" t="s">
        <v>12424</v>
      </c>
      <c r="AQ8453" t="s">
        <v>11408</v>
      </c>
      <c r="AR8453">
        <v>4100</v>
      </c>
      <c r="AT8453">
        <v>2005</v>
      </c>
      <c r="AV8453" t="s">
        <v>17943</v>
      </c>
      <c r="AW8453">
        <v>116100</v>
      </c>
    </row>
    <row r="8454" spans="1:49" x14ac:dyDescent="0.25">
      <c r="A8454">
        <v>4100</v>
      </c>
      <c r="B8454">
        <v>30030</v>
      </c>
      <c r="C8454">
        <v>4018</v>
      </c>
      <c r="D8454">
        <v>413</v>
      </c>
      <c r="E8454" s="124" t="s">
        <v>249</v>
      </c>
      <c r="F8454" t="str">
        <f t="shared" si="156"/>
        <v>Frank GomezGOURMET FOOD INC</v>
      </c>
      <c r="G8454" s="150" t="str">
        <f t="shared" si="155"/>
        <v>Frank Gomez</v>
      </c>
      <c r="H8454" s="149" t="s">
        <v>4088</v>
      </c>
      <c r="I8454">
        <v>40003582</v>
      </c>
      <c r="K8454" t="s">
        <v>17944</v>
      </c>
      <c r="L8454" t="s">
        <v>17908</v>
      </c>
      <c r="M8454" t="s">
        <v>13237</v>
      </c>
      <c r="N8454" t="s">
        <v>17945</v>
      </c>
      <c r="Q8454" t="s">
        <v>12415</v>
      </c>
      <c r="R8454" t="s">
        <v>12416</v>
      </c>
      <c r="S8454" t="s">
        <v>17946</v>
      </c>
      <c r="U8454" t="s">
        <v>12418</v>
      </c>
      <c r="W8454">
        <v>11</v>
      </c>
      <c r="X8454">
        <v>1</v>
      </c>
      <c r="Y8454" t="s">
        <v>12419</v>
      </c>
      <c r="Z8454" t="s">
        <v>12420</v>
      </c>
      <c r="AA8454" t="s">
        <v>12421</v>
      </c>
      <c r="AB8454" t="s">
        <v>12422</v>
      </c>
      <c r="AC8454">
        <v>2</v>
      </c>
      <c r="AD8454" s="123">
        <v>39111</v>
      </c>
      <c r="AE8454" t="s">
        <v>12423</v>
      </c>
      <c r="AG8454">
        <v>40003582</v>
      </c>
      <c r="AL8454" t="s">
        <v>12422</v>
      </c>
      <c r="AN8454">
        <v>503700001</v>
      </c>
      <c r="AO8454">
        <v>16</v>
      </c>
      <c r="AP8454" t="s">
        <v>12424</v>
      </c>
      <c r="AQ8454" t="s">
        <v>11408</v>
      </c>
      <c r="AR8454">
        <v>4100</v>
      </c>
      <c r="AT8454">
        <v>0</v>
      </c>
      <c r="AV8454" t="s">
        <v>17947</v>
      </c>
      <c r="AW8454">
        <v>116100</v>
      </c>
    </row>
    <row r="8455" spans="1:49" x14ac:dyDescent="0.25">
      <c r="A8455">
        <v>4100</v>
      </c>
      <c r="B8455">
        <v>30030</v>
      </c>
      <c r="C8455">
        <v>4018</v>
      </c>
      <c r="D8455">
        <v>413</v>
      </c>
      <c r="E8455" s="124" t="s">
        <v>249</v>
      </c>
      <c r="F8455" t="str">
        <f t="shared" si="156"/>
        <v>Frank GomezGRAMIC ENTERPRISES INC</v>
      </c>
      <c r="G8455" s="150" t="str">
        <f t="shared" si="155"/>
        <v>Frank Gomez</v>
      </c>
      <c r="H8455" s="149" t="s">
        <v>4109</v>
      </c>
      <c r="I8455">
        <v>40007817</v>
      </c>
      <c r="K8455" t="s">
        <v>17948</v>
      </c>
      <c r="L8455" t="s">
        <v>17327</v>
      </c>
      <c r="M8455" t="s">
        <v>13237</v>
      </c>
      <c r="N8455">
        <v>92807</v>
      </c>
      <c r="Q8455" t="s">
        <v>12415</v>
      </c>
      <c r="R8455" t="s">
        <v>12416</v>
      </c>
      <c r="S8455" t="s">
        <v>17949</v>
      </c>
      <c r="U8455" t="s">
        <v>12418</v>
      </c>
      <c r="W8455">
        <v>11</v>
      </c>
      <c r="X8455">
        <v>2</v>
      </c>
      <c r="Y8455">
        <v>2</v>
      </c>
      <c r="Z8455" t="s">
        <v>12420</v>
      </c>
      <c r="AA8455" t="s">
        <v>12429</v>
      </c>
      <c r="AB8455" t="s">
        <v>12430</v>
      </c>
      <c r="AC8455">
        <v>2</v>
      </c>
      <c r="AD8455" s="123">
        <v>42457</v>
      </c>
      <c r="AE8455" t="s">
        <v>12431</v>
      </c>
      <c r="AG8455">
        <v>40007817</v>
      </c>
      <c r="AL8455" t="s">
        <v>12430</v>
      </c>
      <c r="AN8455">
        <v>505900901</v>
      </c>
      <c r="AO8455">
        <v>16</v>
      </c>
      <c r="AP8455" t="s">
        <v>12424</v>
      </c>
      <c r="AQ8455" t="s">
        <v>11408</v>
      </c>
      <c r="AR8455">
        <v>4100</v>
      </c>
      <c r="AS8455" t="s">
        <v>12491</v>
      </c>
      <c r="AT8455">
        <v>0</v>
      </c>
      <c r="AV8455" t="s">
        <v>17950</v>
      </c>
      <c r="AW8455">
        <v>116100</v>
      </c>
    </row>
    <row r="8456" spans="1:49" x14ac:dyDescent="0.25">
      <c r="A8456">
        <v>4100</v>
      </c>
      <c r="B8456">
        <v>30030</v>
      </c>
      <c r="C8456">
        <v>4018</v>
      </c>
      <c r="D8456">
        <v>413</v>
      </c>
      <c r="E8456" s="124" t="s">
        <v>249</v>
      </c>
      <c r="F8456" t="str">
        <f t="shared" si="156"/>
        <v>Frank GomezGRAPHIC PACKAGING INTERNATIONAL INC</v>
      </c>
      <c r="G8456" s="150" t="str">
        <f t="shared" si="155"/>
        <v>Frank Gomez</v>
      </c>
      <c r="H8456" s="149" t="s">
        <v>4125</v>
      </c>
      <c r="I8456">
        <v>40003945</v>
      </c>
      <c r="J8456" t="s">
        <v>12492</v>
      </c>
      <c r="L8456" t="s">
        <v>14878</v>
      </c>
      <c r="M8456" t="s">
        <v>13201</v>
      </c>
      <c r="O8456">
        <v>35800</v>
      </c>
      <c r="P8456" t="s">
        <v>14879</v>
      </c>
      <c r="Q8456" t="s">
        <v>12415</v>
      </c>
      <c r="R8456" t="s">
        <v>12416</v>
      </c>
      <c r="S8456" t="s">
        <v>17951</v>
      </c>
      <c r="U8456" t="s">
        <v>12418</v>
      </c>
      <c r="V8456">
        <v>245</v>
      </c>
      <c r="W8456">
        <v>11</v>
      </c>
      <c r="X8456">
        <v>1</v>
      </c>
      <c r="Y8456" t="s">
        <v>12419</v>
      </c>
      <c r="Z8456" t="s">
        <v>12420</v>
      </c>
      <c r="AA8456" t="s">
        <v>12421</v>
      </c>
      <c r="AB8456" t="s">
        <v>12830</v>
      </c>
      <c r="AC8456">
        <v>2</v>
      </c>
      <c r="AD8456" s="123">
        <v>39111</v>
      </c>
      <c r="AE8456" t="s">
        <v>12423</v>
      </c>
      <c r="AG8456">
        <v>40003945</v>
      </c>
      <c r="AL8456" t="s">
        <v>12830</v>
      </c>
      <c r="AN8456">
        <v>1907309601</v>
      </c>
      <c r="AO8456">
        <v>16</v>
      </c>
      <c r="AP8456" t="s">
        <v>12424</v>
      </c>
      <c r="AQ8456" t="s">
        <v>11408</v>
      </c>
      <c r="AR8456">
        <v>4100</v>
      </c>
      <c r="AT8456">
        <v>2005</v>
      </c>
      <c r="AV8456" t="s">
        <v>12831</v>
      </c>
      <c r="AW8456">
        <v>116100</v>
      </c>
    </row>
    <row r="8457" spans="1:49" x14ac:dyDescent="0.25">
      <c r="A8457">
        <v>4100</v>
      </c>
      <c r="B8457">
        <v>30030</v>
      </c>
      <c r="C8457">
        <v>4018</v>
      </c>
      <c r="D8457">
        <v>413</v>
      </c>
      <c r="E8457" s="124" t="s">
        <v>249</v>
      </c>
      <c r="F8457" t="str">
        <f t="shared" si="156"/>
        <v>Frank GomezGRAPHIC RESOURCE INTERNATIONAL</v>
      </c>
      <c r="G8457" s="150" t="str">
        <f t="shared" si="155"/>
        <v>Frank Gomez</v>
      </c>
      <c r="H8457" s="149" t="s">
        <v>4130</v>
      </c>
      <c r="I8457">
        <v>40007300</v>
      </c>
      <c r="K8457" t="s">
        <v>17952</v>
      </c>
      <c r="L8457" t="s">
        <v>17814</v>
      </c>
      <c r="M8457" t="s">
        <v>13237</v>
      </c>
      <c r="N8457">
        <v>92408</v>
      </c>
      <c r="Q8457" t="s">
        <v>12415</v>
      </c>
      <c r="R8457" t="s">
        <v>12416</v>
      </c>
      <c r="S8457" t="s">
        <v>17953</v>
      </c>
      <c r="U8457" t="s">
        <v>12418</v>
      </c>
      <c r="W8457">
        <v>11</v>
      </c>
      <c r="X8457">
        <v>0</v>
      </c>
      <c r="Y8457" t="s">
        <v>12419</v>
      </c>
      <c r="Z8457" t="s">
        <v>12420</v>
      </c>
      <c r="AA8457" t="s">
        <v>12429</v>
      </c>
      <c r="AB8457" t="s">
        <v>12478</v>
      </c>
      <c r="AC8457">
        <v>2</v>
      </c>
      <c r="AD8457" s="123">
        <v>41709</v>
      </c>
      <c r="AE8457" t="s">
        <v>12431</v>
      </c>
      <c r="AG8457">
        <v>40007300</v>
      </c>
      <c r="AL8457" t="s">
        <v>12478</v>
      </c>
      <c r="AN8457">
        <v>507129701</v>
      </c>
      <c r="AO8457">
        <v>16</v>
      </c>
      <c r="AP8457" t="s">
        <v>12424</v>
      </c>
      <c r="AQ8457" t="s">
        <v>11408</v>
      </c>
      <c r="AR8457">
        <v>4100</v>
      </c>
      <c r="AT8457">
        <v>0</v>
      </c>
      <c r="AV8457" t="s">
        <v>17954</v>
      </c>
      <c r="AW8457">
        <v>116100</v>
      </c>
    </row>
    <row r="8458" spans="1:49" x14ac:dyDescent="0.25">
      <c r="A8458">
        <v>4100</v>
      </c>
      <c r="B8458">
        <v>30030</v>
      </c>
      <c r="C8458">
        <v>4018</v>
      </c>
      <c r="D8458">
        <v>413</v>
      </c>
      <c r="E8458" s="124" t="s">
        <v>249</v>
      </c>
      <c r="F8458" t="str">
        <f t="shared" si="156"/>
        <v>Frank GomezGREEN RUBBER - KENNEDY AG (SALINAS)</v>
      </c>
      <c r="G8458" s="150" t="str">
        <f t="shared" si="155"/>
        <v>Frank Gomez</v>
      </c>
      <c r="H8458" s="149" t="s">
        <v>13616</v>
      </c>
      <c r="I8458">
        <v>40007951</v>
      </c>
      <c r="L8458" t="s">
        <v>14881</v>
      </c>
      <c r="M8458" t="s">
        <v>13237</v>
      </c>
      <c r="N8458">
        <v>93962</v>
      </c>
      <c r="O8458">
        <v>7488</v>
      </c>
      <c r="Q8458" t="s">
        <v>12415</v>
      </c>
      <c r="R8458" t="s">
        <v>12416</v>
      </c>
      <c r="S8458">
        <v>2095386227</v>
      </c>
      <c r="U8458" t="s">
        <v>12418</v>
      </c>
      <c r="W8458">
        <v>11</v>
      </c>
      <c r="X8458">
        <v>2</v>
      </c>
      <c r="Y8458" t="s">
        <v>12419</v>
      </c>
      <c r="Z8458" t="s">
        <v>12420</v>
      </c>
      <c r="AA8458" t="s">
        <v>12485</v>
      </c>
      <c r="AB8458" t="s">
        <v>14028</v>
      </c>
      <c r="AC8458">
        <v>2</v>
      </c>
      <c r="AD8458" s="123">
        <v>42671</v>
      </c>
      <c r="AE8458" t="s">
        <v>12528</v>
      </c>
      <c r="AG8458">
        <v>40007951</v>
      </c>
      <c r="AL8458" t="s">
        <v>14028</v>
      </c>
      <c r="AN8458">
        <v>505383311</v>
      </c>
      <c r="AO8458">
        <v>16</v>
      </c>
      <c r="AP8458" t="s">
        <v>12424</v>
      </c>
      <c r="AQ8458" t="s">
        <v>11408</v>
      </c>
      <c r="AR8458">
        <v>4100</v>
      </c>
      <c r="AT8458">
        <v>0</v>
      </c>
      <c r="AV8458" t="s">
        <v>14883</v>
      </c>
      <c r="AW8458">
        <v>116100</v>
      </c>
    </row>
    <row r="8459" spans="1:49" x14ac:dyDescent="0.25">
      <c r="A8459">
        <v>4100</v>
      </c>
      <c r="B8459">
        <v>30030</v>
      </c>
      <c r="C8459">
        <v>4018</v>
      </c>
      <c r="D8459">
        <v>413</v>
      </c>
      <c r="E8459" s="124" t="s">
        <v>249</v>
      </c>
      <c r="F8459" t="str">
        <f t="shared" si="156"/>
        <v>Frank GomezGREEN WAVE FARMS, LLC</v>
      </c>
      <c r="G8459" s="150" t="str">
        <f t="shared" si="155"/>
        <v>Frank Gomez</v>
      </c>
      <c r="H8459" s="149" t="s">
        <v>4153</v>
      </c>
      <c r="I8459">
        <v>40007217</v>
      </c>
      <c r="K8459" t="s">
        <v>17955</v>
      </c>
      <c r="L8459" t="s">
        <v>17520</v>
      </c>
      <c r="M8459" t="s">
        <v>13237</v>
      </c>
      <c r="N8459">
        <v>90058</v>
      </c>
      <c r="Q8459" t="s">
        <v>12415</v>
      </c>
      <c r="R8459" t="s">
        <v>12416</v>
      </c>
      <c r="S8459" t="s">
        <v>17956</v>
      </c>
      <c r="U8459" t="s">
        <v>12418</v>
      </c>
      <c r="W8459">
        <v>11</v>
      </c>
      <c r="X8459">
        <v>1</v>
      </c>
      <c r="Y8459" t="s">
        <v>12419</v>
      </c>
      <c r="Z8459" t="s">
        <v>12420</v>
      </c>
      <c r="AA8459" t="s">
        <v>12429</v>
      </c>
      <c r="AB8459" t="s">
        <v>12422</v>
      </c>
      <c r="AC8459">
        <v>2</v>
      </c>
      <c r="AD8459" s="123">
        <v>41582</v>
      </c>
      <c r="AE8459" t="s">
        <v>12431</v>
      </c>
      <c r="AG8459">
        <v>40007217</v>
      </c>
      <c r="AL8459" t="s">
        <v>12422</v>
      </c>
      <c r="AN8459">
        <v>503739101</v>
      </c>
      <c r="AO8459">
        <v>16</v>
      </c>
      <c r="AP8459" t="s">
        <v>12424</v>
      </c>
      <c r="AQ8459" t="s">
        <v>11408</v>
      </c>
      <c r="AR8459">
        <v>4100</v>
      </c>
      <c r="AT8459">
        <v>0</v>
      </c>
      <c r="AV8459" t="s">
        <v>17957</v>
      </c>
      <c r="AW8459">
        <v>116100</v>
      </c>
    </row>
    <row r="8460" spans="1:49" x14ac:dyDescent="0.25">
      <c r="A8460">
        <v>4100</v>
      </c>
      <c r="B8460">
        <v>30030</v>
      </c>
      <c r="C8460">
        <v>4018</v>
      </c>
      <c r="D8460">
        <v>413</v>
      </c>
      <c r="E8460" s="124" t="s">
        <v>249</v>
      </c>
      <c r="F8460" t="str">
        <f t="shared" si="156"/>
        <v>Frank GomezGREENHEART FARMS</v>
      </c>
      <c r="G8460" s="150" t="str">
        <f t="shared" si="155"/>
        <v>Frank Gomez</v>
      </c>
      <c r="H8460" s="149" t="s">
        <v>4157</v>
      </c>
      <c r="I8460">
        <v>40007067</v>
      </c>
      <c r="K8460" t="s">
        <v>17958</v>
      </c>
      <c r="L8460" t="s">
        <v>17959</v>
      </c>
      <c r="M8460" t="s">
        <v>13237</v>
      </c>
      <c r="N8460">
        <v>93420</v>
      </c>
      <c r="Q8460" t="s">
        <v>12415</v>
      </c>
      <c r="R8460" t="s">
        <v>12416</v>
      </c>
      <c r="S8460" t="s">
        <v>17960</v>
      </c>
      <c r="U8460" t="s">
        <v>12418</v>
      </c>
      <c r="W8460">
        <v>11</v>
      </c>
      <c r="X8460">
        <v>1</v>
      </c>
      <c r="Y8460" t="s">
        <v>12419</v>
      </c>
      <c r="Z8460" t="s">
        <v>12420</v>
      </c>
      <c r="AA8460" t="s">
        <v>12429</v>
      </c>
      <c r="AB8460" t="s">
        <v>12422</v>
      </c>
      <c r="AC8460">
        <v>2</v>
      </c>
      <c r="AD8460" s="123">
        <v>41386</v>
      </c>
      <c r="AE8460" t="s">
        <v>12431</v>
      </c>
      <c r="AG8460">
        <v>40007067</v>
      </c>
      <c r="AL8460" t="s">
        <v>12422</v>
      </c>
      <c r="AN8460">
        <v>507901501</v>
      </c>
      <c r="AO8460">
        <v>16</v>
      </c>
      <c r="AP8460" t="s">
        <v>12424</v>
      </c>
      <c r="AQ8460" t="s">
        <v>11408</v>
      </c>
      <c r="AR8460">
        <v>4100</v>
      </c>
      <c r="AT8460">
        <v>0</v>
      </c>
      <c r="AV8460" t="s">
        <v>17961</v>
      </c>
      <c r="AW8460">
        <v>116100</v>
      </c>
    </row>
    <row r="8461" spans="1:49" x14ac:dyDescent="0.25">
      <c r="A8461">
        <v>4100</v>
      </c>
      <c r="B8461">
        <v>30030</v>
      </c>
      <c r="C8461">
        <v>4018</v>
      </c>
      <c r="D8461">
        <v>413</v>
      </c>
      <c r="E8461" s="124" t="s">
        <v>249</v>
      </c>
      <c r="F8461" t="str">
        <f t="shared" si="156"/>
        <v>Frank GomezGUARDIAN FIBERGLASS INC.- ALBION, M</v>
      </c>
      <c r="G8461" s="150" t="str">
        <f t="shared" si="155"/>
        <v>Frank Gomez</v>
      </c>
      <c r="H8461" s="149" t="s">
        <v>4198</v>
      </c>
      <c r="I8461">
        <v>40002917</v>
      </c>
      <c r="J8461" t="s">
        <v>14275</v>
      </c>
      <c r="L8461" t="s">
        <v>14257</v>
      </c>
      <c r="M8461" t="s">
        <v>47</v>
      </c>
      <c r="O8461">
        <v>47</v>
      </c>
      <c r="P8461">
        <v>29602</v>
      </c>
      <c r="Q8461" t="s">
        <v>12415</v>
      </c>
      <c r="R8461" t="s">
        <v>12416</v>
      </c>
      <c r="S8461" t="s">
        <v>17962</v>
      </c>
      <c r="U8461" t="s">
        <v>12418</v>
      </c>
      <c r="W8461">
        <v>11</v>
      </c>
      <c r="X8461">
        <v>1</v>
      </c>
      <c r="Y8461" t="s">
        <v>12419</v>
      </c>
      <c r="Z8461" t="s">
        <v>12420</v>
      </c>
      <c r="AA8461" t="s">
        <v>12421</v>
      </c>
      <c r="AB8461" t="s">
        <v>12422</v>
      </c>
      <c r="AC8461">
        <v>2</v>
      </c>
      <c r="AD8461" s="123">
        <v>39111</v>
      </c>
      <c r="AE8461" t="s">
        <v>12423</v>
      </c>
      <c r="AG8461">
        <v>40002917</v>
      </c>
      <c r="AL8461" t="s">
        <v>12422</v>
      </c>
      <c r="AN8461">
        <v>4104503701</v>
      </c>
      <c r="AO8461">
        <v>16</v>
      </c>
      <c r="AP8461" t="s">
        <v>12424</v>
      </c>
      <c r="AQ8461" t="s">
        <v>11408</v>
      </c>
      <c r="AR8461">
        <v>4100</v>
      </c>
      <c r="AS8461" t="s">
        <v>12491</v>
      </c>
      <c r="AT8461">
        <v>0</v>
      </c>
      <c r="AV8461" t="s">
        <v>17963</v>
      </c>
      <c r="AW8461">
        <v>116100</v>
      </c>
    </row>
    <row r="8462" spans="1:49" x14ac:dyDescent="0.25">
      <c r="A8462">
        <v>4100</v>
      </c>
      <c r="B8462">
        <v>30030</v>
      </c>
      <c r="C8462">
        <v>4018</v>
      </c>
      <c r="D8462">
        <v>413</v>
      </c>
      <c r="E8462" s="124" t="s">
        <v>249</v>
      </c>
      <c r="F8462" t="str">
        <f t="shared" si="156"/>
        <v>Frank GomezHABIG IND SERVICES, INC.</v>
      </c>
      <c r="G8462" s="150" t="str">
        <f t="shared" si="155"/>
        <v>Frank Gomez</v>
      </c>
      <c r="H8462" s="149" t="s">
        <v>4231</v>
      </c>
      <c r="I8462">
        <v>40007665</v>
      </c>
      <c r="K8462" t="s">
        <v>17964</v>
      </c>
      <c r="L8462" t="s">
        <v>14964</v>
      </c>
      <c r="M8462" t="s">
        <v>17515</v>
      </c>
      <c r="N8462">
        <v>85053</v>
      </c>
      <c r="Q8462" t="s">
        <v>12415</v>
      </c>
      <c r="R8462" t="s">
        <v>12416</v>
      </c>
      <c r="S8462" t="s">
        <v>17965</v>
      </c>
      <c r="U8462" t="s">
        <v>12418</v>
      </c>
      <c r="W8462">
        <v>11</v>
      </c>
      <c r="X8462">
        <v>1</v>
      </c>
      <c r="Y8462" t="s">
        <v>12419</v>
      </c>
      <c r="Z8462" t="s">
        <v>12420</v>
      </c>
      <c r="AA8462" t="s">
        <v>12429</v>
      </c>
      <c r="AB8462" t="s">
        <v>12422</v>
      </c>
      <c r="AC8462">
        <v>2</v>
      </c>
      <c r="AD8462" s="123">
        <v>42242</v>
      </c>
      <c r="AE8462" t="s">
        <v>12431</v>
      </c>
      <c r="AG8462">
        <v>40007665</v>
      </c>
      <c r="AL8462" t="s">
        <v>12422</v>
      </c>
      <c r="AN8462">
        <v>301302101</v>
      </c>
      <c r="AO8462">
        <v>16</v>
      </c>
      <c r="AP8462" t="s">
        <v>12424</v>
      </c>
      <c r="AQ8462" t="s">
        <v>11408</v>
      </c>
      <c r="AR8462">
        <v>4100</v>
      </c>
      <c r="AT8462">
        <v>0</v>
      </c>
      <c r="AV8462" t="s">
        <v>17966</v>
      </c>
      <c r="AW8462">
        <v>116100</v>
      </c>
    </row>
    <row r="8463" spans="1:49" x14ac:dyDescent="0.25">
      <c r="A8463">
        <v>4100</v>
      </c>
      <c r="B8463">
        <v>30030</v>
      </c>
      <c r="C8463">
        <v>4018</v>
      </c>
      <c r="D8463">
        <v>413</v>
      </c>
      <c r="E8463" s="124" t="s">
        <v>249</v>
      </c>
      <c r="F8463" t="str">
        <f t="shared" si="156"/>
        <v>Frank GomezHAPPY BAGELS &amp; DONUTS</v>
      </c>
      <c r="G8463" s="150" t="str">
        <f t="shared" si="155"/>
        <v>Frank Gomez</v>
      </c>
      <c r="H8463" s="149" t="s">
        <v>4267</v>
      </c>
      <c r="I8463">
        <v>40008921</v>
      </c>
      <c r="K8463" t="s">
        <v>17967</v>
      </c>
      <c r="L8463" t="s">
        <v>17714</v>
      </c>
      <c r="M8463" t="s">
        <v>13237</v>
      </c>
      <c r="N8463">
        <v>90240</v>
      </c>
      <c r="Q8463" t="s">
        <v>12415</v>
      </c>
      <c r="R8463" t="s">
        <v>12416</v>
      </c>
      <c r="S8463" t="s">
        <v>17968</v>
      </c>
      <c r="U8463" t="s">
        <v>12418</v>
      </c>
      <c r="W8463">
        <v>11</v>
      </c>
      <c r="X8463">
        <v>1</v>
      </c>
      <c r="Y8463" t="s">
        <v>12419</v>
      </c>
      <c r="Z8463" t="s">
        <v>12420</v>
      </c>
      <c r="AA8463" t="s">
        <v>12485</v>
      </c>
      <c r="AB8463" t="s">
        <v>12422</v>
      </c>
      <c r="AC8463">
        <v>2</v>
      </c>
      <c r="AD8463" s="123">
        <v>44057</v>
      </c>
      <c r="AE8463" t="s">
        <v>12528</v>
      </c>
      <c r="AG8463">
        <v>40008921</v>
      </c>
      <c r="AL8463" t="s">
        <v>12422</v>
      </c>
      <c r="AN8463">
        <v>503709601</v>
      </c>
      <c r="AP8463" t="s">
        <v>12424</v>
      </c>
      <c r="AQ8463" t="s">
        <v>11408</v>
      </c>
      <c r="AR8463">
        <v>4100</v>
      </c>
      <c r="AT8463">
        <v>0</v>
      </c>
      <c r="AV8463" t="s">
        <v>17969</v>
      </c>
      <c r="AW8463">
        <v>116100</v>
      </c>
    </row>
    <row r="8464" spans="1:49" x14ac:dyDescent="0.25">
      <c r="A8464">
        <v>4100</v>
      </c>
      <c r="B8464">
        <v>30030</v>
      </c>
      <c r="C8464">
        <v>4018</v>
      </c>
      <c r="D8464">
        <v>413</v>
      </c>
      <c r="E8464" s="124" t="s">
        <v>249</v>
      </c>
      <c r="F8464" t="str">
        <f t="shared" si="156"/>
        <v>Frank GomezHIGH FIVE INC</v>
      </c>
      <c r="G8464" s="150" t="str">
        <f t="shared" si="155"/>
        <v>Frank Gomez</v>
      </c>
      <c r="H8464" s="149" t="s">
        <v>4359</v>
      </c>
      <c r="I8464">
        <v>40006614</v>
      </c>
      <c r="J8464" t="s">
        <v>17970</v>
      </c>
      <c r="K8464" t="s">
        <v>17971</v>
      </c>
      <c r="L8464" t="s">
        <v>17711</v>
      </c>
      <c r="M8464" t="s">
        <v>13237</v>
      </c>
      <c r="N8464">
        <v>92647</v>
      </c>
      <c r="Q8464" t="s">
        <v>12415</v>
      </c>
      <c r="R8464" t="s">
        <v>12416</v>
      </c>
      <c r="S8464" t="s">
        <v>17972</v>
      </c>
      <c r="U8464" t="s">
        <v>12418</v>
      </c>
      <c r="W8464">
        <v>11</v>
      </c>
      <c r="X8464">
        <v>1</v>
      </c>
      <c r="Y8464" t="s">
        <v>12419</v>
      </c>
      <c r="Z8464" t="s">
        <v>12420</v>
      </c>
      <c r="AA8464" t="s">
        <v>12429</v>
      </c>
      <c r="AB8464" t="s">
        <v>12430</v>
      </c>
      <c r="AC8464">
        <v>2</v>
      </c>
      <c r="AD8464" s="123">
        <v>40738</v>
      </c>
      <c r="AE8464" t="s">
        <v>12431</v>
      </c>
      <c r="AG8464">
        <v>40006614</v>
      </c>
      <c r="AL8464" t="s">
        <v>12430</v>
      </c>
      <c r="AN8464">
        <v>505915301</v>
      </c>
      <c r="AO8464">
        <v>16</v>
      </c>
      <c r="AP8464" t="s">
        <v>12424</v>
      </c>
      <c r="AQ8464" t="s">
        <v>11408</v>
      </c>
      <c r="AR8464">
        <v>4100</v>
      </c>
      <c r="AT8464">
        <v>0</v>
      </c>
      <c r="AV8464" t="s">
        <v>17973</v>
      </c>
      <c r="AW8464">
        <v>116100</v>
      </c>
    </row>
    <row r="8465" spans="1:49" x14ac:dyDescent="0.25">
      <c r="A8465">
        <v>4100</v>
      </c>
      <c r="B8465">
        <v>30030</v>
      </c>
      <c r="C8465">
        <v>4018</v>
      </c>
      <c r="D8465">
        <v>413</v>
      </c>
      <c r="E8465" s="124" t="s">
        <v>249</v>
      </c>
      <c r="F8465" t="str">
        <f t="shared" si="156"/>
        <v>Frank GomezHILDITCH ENTERPRISES INC.</v>
      </c>
      <c r="G8465" s="150" t="str">
        <f t="shared" si="155"/>
        <v>Frank Gomez</v>
      </c>
      <c r="H8465" s="149" t="s">
        <v>4364</v>
      </c>
      <c r="I8465">
        <v>40004044</v>
      </c>
      <c r="K8465" t="s">
        <v>17974</v>
      </c>
      <c r="L8465" t="s">
        <v>17975</v>
      </c>
      <c r="M8465" t="s">
        <v>13237</v>
      </c>
      <c r="N8465">
        <v>92860</v>
      </c>
      <c r="Q8465" t="s">
        <v>12415</v>
      </c>
      <c r="R8465" t="s">
        <v>12416</v>
      </c>
      <c r="S8465" t="s">
        <v>17976</v>
      </c>
      <c r="U8465" t="s">
        <v>12418</v>
      </c>
      <c r="W8465">
        <v>11</v>
      </c>
      <c r="X8465">
        <v>2</v>
      </c>
      <c r="Y8465" t="s">
        <v>12419</v>
      </c>
      <c r="Z8465" t="s">
        <v>12420</v>
      </c>
      <c r="AA8465" t="s">
        <v>12421</v>
      </c>
      <c r="AB8465" t="s">
        <v>12422</v>
      </c>
      <c r="AC8465">
        <v>2</v>
      </c>
      <c r="AD8465" s="123">
        <v>39111</v>
      </c>
      <c r="AE8465" t="s">
        <v>12423</v>
      </c>
      <c r="AG8465">
        <v>40004044</v>
      </c>
      <c r="AL8465" t="s">
        <v>12422</v>
      </c>
      <c r="AN8465">
        <v>506522801</v>
      </c>
      <c r="AO8465">
        <v>16</v>
      </c>
      <c r="AP8465" t="s">
        <v>12424</v>
      </c>
      <c r="AQ8465" t="s">
        <v>11408</v>
      </c>
      <c r="AR8465">
        <v>4100</v>
      </c>
      <c r="AT8465">
        <v>2005</v>
      </c>
      <c r="AV8465" t="s">
        <v>17977</v>
      </c>
      <c r="AW8465">
        <v>116100</v>
      </c>
    </row>
    <row r="8466" spans="1:49" x14ac:dyDescent="0.25">
      <c r="A8466">
        <v>4100</v>
      </c>
      <c r="B8466">
        <v>30030</v>
      </c>
      <c r="C8466">
        <v>4018</v>
      </c>
      <c r="D8466">
        <v>413</v>
      </c>
      <c r="E8466" s="124" t="s">
        <v>249</v>
      </c>
      <c r="F8466" t="str">
        <f t="shared" si="156"/>
        <v>Frank GomezHI-TECH PRODUCTS</v>
      </c>
      <c r="G8466" s="150" t="str">
        <f t="shared" si="155"/>
        <v>Frank Gomez</v>
      </c>
      <c r="H8466" s="149" t="s">
        <v>4377</v>
      </c>
      <c r="I8466">
        <v>40005970</v>
      </c>
      <c r="K8466" t="s">
        <v>17978</v>
      </c>
      <c r="L8466" t="s">
        <v>17574</v>
      </c>
      <c r="M8466" t="s">
        <v>13237</v>
      </c>
      <c r="N8466">
        <v>90621</v>
      </c>
      <c r="Q8466" t="s">
        <v>12415</v>
      </c>
      <c r="R8466" t="s">
        <v>12416</v>
      </c>
      <c r="S8466" t="s">
        <v>17979</v>
      </c>
      <c r="U8466" t="s">
        <v>12418</v>
      </c>
      <c r="W8466">
        <v>11</v>
      </c>
      <c r="X8466">
        <v>1</v>
      </c>
      <c r="Y8466" t="s">
        <v>12419</v>
      </c>
      <c r="Z8466" t="s">
        <v>12420</v>
      </c>
      <c r="AA8466" t="s">
        <v>12429</v>
      </c>
      <c r="AB8466" t="s">
        <v>12422</v>
      </c>
      <c r="AC8466">
        <v>2</v>
      </c>
      <c r="AD8466" s="123">
        <v>40221</v>
      </c>
      <c r="AE8466" t="s">
        <v>12431</v>
      </c>
      <c r="AG8466">
        <v>40005970</v>
      </c>
      <c r="AL8466" t="s">
        <v>12422</v>
      </c>
      <c r="AN8466">
        <v>505904201</v>
      </c>
      <c r="AO8466">
        <v>16</v>
      </c>
      <c r="AP8466" t="s">
        <v>12424</v>
      </c>
      <c r="AQ8466" t="s">
        <v>11408</v>
      </c>
      <c r="AR8466">
        <v>4100</v>
      </c>
      <c r="AT8466">
        <v>0</v>
      </c>
      <c r="AV8466" t="s">
        <v>17980</v>
      </c>
      <c r="AW8466">
        <v>116100</v>
      </c>
    </row>
    <row r="8467" spans="1:49" x14ac:dyDescent="0.25">
      <c r="A8467">
        <v>4100</v>
      </c>
      <c r="B8467">
        <v>30030</v>
      </c>
      <c r="C8467">
        <v>4018</v>
      </c>
      <c r="D8467">
        <v>413</v>
      </c>
      <c r="E8467" s="124" t="s">
        <v>249</v>
      </c>
      <c r="F8467" t="str">
        <f t="shared" si="156"/>
        <v>Frank GomezHOFFMEYER CO INC.</v>
      </c>
      <c r="G8467" s="150" t="str">
        <f t="shared" si="155"/>
        <v>Frank Gomez</v>
      </c>
      <c r="H8467" s="149" t="s">
        <v>4389</v>
      </c>
      <c r="I8467">
        <v>40004578</v>
      </c>
      <c r="K8467" t="s">
        <v>17981</v>
      </c>
      <c r="L8467" t="s">
        <v>17707</v>
      </c>
      <c r="M8467" t="s">
        <v>13237</v>
      </c>
      <c r="N8467">
        <v>92121</v>
      </c>
      <c r="Q8467" t="s">
        <v>12415</v>
      </c>
      <c r="R8467" t="s">
        <v>12416</v>
      </c>
      <c r="S8467" t="s">
        <v>17982</v>
      </c>
      <c r="T8467">
        <v>310833</v>
      </c>
      <c r="U8467" t="s">
        <v>12418</v>
      </c>
      <c r="W8467">
        <v>11</v>
      </c>
      <c r="X8467">
        <v>2</v>
      </c>
      <c r="Y8467" t="s">
        <v>12419</v>
      </c>
      <c r="Z8467" t="s">
        <v>12420</v>
      </c>
      <c r="AA8467" t="s">
        <v>12429</v>
      </c>
      <c r="AB8467" t="s">
        <v>12422</v>
      </c>
      <c r="AC8467">
        <v>2</v>
      </c>
      <c r="AD8467" s="123">
        <v>39141</v>
      </c>
      <c r="AE8467" t="s">
        <v>12431</v>
      </c>
      <c r="AG8467">
        <v>40004578</v>
      </c>
      <c r="AL8467" t="s">
        <v>12422</v>
      </c>
      <c r="AN8467">
        <v>507330201</v>
      </c>
      <c r="AO8467">
        <v>16</v>
      </c>
      <c r="AP8467" t="s">
        <v>12424</v>
      </c>
      <c r="AQ8467" t="s">
        <v>11408</v>
      </c>
      <c r="AR8467">
        <v>4100</v>
      </c>
      <c r="AT8467">
        <v>0</v>
      </c>
      <c r="AV8467" t="s">
        <v>4387</v>
      </c>
      <c r="AW8467">
        <v>116100</v>
      </c>
    </row>
    <row r="8468" spans="1:49" x14ac:dyDescent="0.25">
      <c r="A8468">
        <v>4100</v>
      </c>
      <c r="B8468">
        <v>30030</v>
      </c>
      <c r="C8468">
        <v>4018</v>
      </c>
      <c r="D8468">
        <v>413</v>
      </c>
      <c r="E8468" s="124" t="s">
        <v>249</v>
      </c>
      <c r="F8468" t="str">
        <f t="shared" si="156"/>
        <v>Frank GomezHORIZON BUILDING SOLUTIONS</v>
      </c>
      <c r="G8468" s="150" t="str">
        <f t="shared" si="155"/>
        <v>Frank Gomez</v>
      </c>
      <c r="H8468" s="149" t="s">
        <v>4426</v>
      </c>
      <c r="I8468">
        <v>40007105</v>
      </c>
      <c r="K8468" t="s">
        <v>17983</v>
      </c>
      <c r="L8468" t="s">
        <v>17984</v>
      </c>
      <c r="M8468" t="s">
        <v>12560</v>
      </c>
      <c r="N8468">
        <v>19342</v>
      </c>
      <c r="Q8468" t="s">
        <v>12415</v>
      </c>
      <c r="R8468" t="s">
        <v>12416</v>
      </c>
      <c r="S8468" t="s">
        <v>17985</v>
      </c>
      <c r="U8468" t="s">
        <v>12418</v>
      </c>
      <c r="W8468">
        <v>11</v>
      </c>
      <c r="X8468">
        <v>2</v>
      </c>
      <c r="Y8468" t="s">
        <v>12419</v>
      </c>
      <c r="Z8468" t="s">
        <v>12420</v>
      </c>
      <c r="AA8468" t="s">
        <v>12429</v>
      </c>
      <c r="AB8468" t="s">
        <v>12422</v>
      </c>
      <c r="AC8468">
        <v>2</v>
      </c>
      <c r="AD8468" s="123">
        <v>41437</v>
      </c>
      <c r="AE8468" t="s">
        <v>12431</v>
      </c>
      <c r="AG8468">
        <v>40007105</v>
      </c>
      <c r="AL8468" t="s">
        <v>12422</v>
      </c>
      <c r="AN8468">
        <v>3904579281</v>
      </c>
      <c r="AO8468">
        <v>16</v>
      </c>
      <c r="AP8468" t="s">
        <v>12424</v>
      </c>
      <c r="AQ8468" t="s">
        <v>11408</v>
      </c>
      <c r="AR8468">
        <v>4100</v>
      </c>
      <c r="AS8468">
        <v>1</v>
      </c>
      <c r="AT8468">
        <v>0</v>
      </c>
      <c r="AV8468" t="s">
        <v>17986</v>
      </c>
      <c r="AW8468">
        <v>116100</v>
      </c>
    </row>
    <row r="8469" spans="1:49" x14ac:dyDescent="0.25">
      <c r="A8469">
        <v>4100</v>
      </c>
      <c r="B8469">
        <v>30030</v>
      </c>
      <c r="C8469">
        <v>4018</v>
      </c>
      <c r="D8469">
        <v>413</v>
      </c>
      <c r="E8469" s="124" t="s">
        <v>249</v>
      </c>
      <c r="F8469" t="str">
        <f t="shared" si="156"/>
        <v>Frank GomezHOYU AMERICA CO</v>
      </c>
      <c r="G8469" s="150" t="str">
        <f t="shared" si="155"/>
        <v>Frank Gomez</v>
      </c>
      <c r="H8469" s="149" t="s">
        <v>4441</v>
      </c>
      <c r="I8469">
        <v>40007170</v>
      </c>
      <c r="K8469" t="s">
        <v>17987</v>
      </c>
      <c r="L8469" t="s">
        <v>17465</v>
      </c>
      <c r="M8469" t="s">
        <v>13237</v>
      </c>
      <c r="N8469">
        <v>90630</v>
      </c>
      <c r="Q8469" t="s">
        <v>12415</v>
      </c>
      <c r="R8469" t="s">
        <v>12416</v>
      </c>
      <c r="S8469" t="s">
        <v>17988</v>
      </c>
      <c r="U8469" t="s">
        <v>12418</v>
      </c>
      <c r="W8469">
        <v>11</v>
      </c>
      <c r="X8469">
        <v>1</v>
      </c>
      <c r="Y8469" t="s">
        <v>12419</v>
      </c>
      <c r="Z8469" t="s">
        <v>12420</v>
      </c>
      <c r="AA8469" t="s">
        <v>12429</v>
      </c>
      <c r="AB8469" t="s">
        <v>12430</v>
      </c>
      <c r="AC8469">
        <v>2</v>
      </c>
      <c r="AD8469" s="123">
        <v>41513</v>
      </c>
      <c r="AE8469" t="s">
        <v>12431</v>
      </c>
      <c r="AG8469">
        <v>40007170</v>
      </c>
      <c r="AL8469" t="s">
        <v>12430</v>
      </c>
      <c r="AN8469">
        <v>505968301</v>
      </c>
      <c r="AO8469">
        <v>16</v>
      </c>
      <c r="AP8469" t="s">
        <v>12424</v>
      </c>
      <c r="AQ8469" t="s">
        <v>11408</v>
      </c>
      <c r="AR8469">
        <v>4100</v>
      </c>
      <c r="AT8469">
        <v>0</v>
      </c>
      <c r="AV8469" t="s">
        <v>17989</v>
      </c>
      <c r="AW8469">
        <v>116100</v>
      </c>
    </row>
    <row r="8470" spans="1:49" x14ac:dyDescent="0.25">
      <c r="A8470">
        <v>4100</v>
      </c>
      <c r="B8470">
        <v>30030</v>
      </c>
      <c r="C8470">
        <v>4018</v>
      </c>
      <c r="D8470">
        <v>413</v>
      </c>
      <c r="E8470" s="124" t="s">
        <v>249</v>
      </c>
      <c r="F8470" t="str">
        <f t="shared" si="156"/>
        <v>Frank GomezIMPERIAL CONVEYOR &amp; ENGINEERING COR</v>
      </c>
      <c r="G8470" s="150" t="str">
        <f t="shared" si="155"/>
        <v>Frank Gomez</v>
      </c>
      <c r="H8470" s="149" t="s">
        <v>4527</v>
      </c>
      <c r="I8470">
        <v>40006474</v>
      </c>
      <c r="L8470" t="s">
        <v>15982</v>
      </c>
      <c r="M8470" t="s">
        <v>13237</v>
      </c>
      <c r="O8470">
        <v>108</v>
      </c>
      <c r="P8470">
        <v>90723</v>
      </c>
      <c r="Q8470" t="s">
        <v>12415</v>
      </c>
      <c r="R8470" t="s">
        <v>12416</v>
      </c>
      <c r="S8470" t="s">
        <v>17990</v>
      </c>
      <c r="U8470" t="s">
        <v>12418</v>
      </c>
      <c r="W8470">
        <v>11</v>
      </c>
      <c r="X8470">
        <v>0</v>
      </c>
      <c r="Y8470" t="s">
        <v>12419</v>
      </c>
      <c r="Z8470" t="s">
        <v>12420</v>
      </c>
      <c r="AA8470" t="s">
        <v>12429</v>
      </c>
      <c r="AB8470" t="s">
        <v>12422</v>
      </c>
      <c r="AC8470">
        <v>2</v>
      </c>
      <c r="AD8470" s="123">
        <v>40574</v>
      </c>
      <c r="AE8470" t="s">
        <v>12431</v>
      </c>
      <c r="AG8470">
        <v>40006474</v>
      </c>
      <c r="AL8470" t="s">
        <v>12422</v>
      </c>
      <c r="AN8470">
        <v>503725601</v>
      </c>
      <c r="AO8470">
        <v>16</v>
      </c>
      <c r="AP8470" t="s">
        <v>12424</v>
      </c>
      <c r="AQ8470" t="s">
        <v>11408</v>
      </c>
      <c r="AR8470">
        <v>4100</v>
      </c>
      <c r="AT8470">
        <v>0</v>
      </c>
      <c r="AV8470" t="s">
        <v>17991</v>
      </c>
      <c r="AW8470">
        <v>116100</v>
      </c>
    </row>
    <row r="8471" spans="1:49" x14ac:dyDescent="0.25">
      <c r="A8471">
        <v>4100</v>
      </c>
      <c r="B8471">
        <v>30030</v>
      </c>
      <c r="C8471">
        <v>4018</v>
      </c>
      <c r="D8471">
        <v>413</v>
      </c>
      <c r="E8471" s="124" t="s">
        <v>249</v>
      </c>
      <c r="F8471" t="str">
        <f t="shared" si="156"/>
        <v>Frank GomezIMPERIAL PRINTING &amp; BOX MFG</v>
      </c>
      <c r="G8471" s="150" t="str">
        <f t="shared" si="155"/>
        <v>Frank Gomez</v>
      </c>
      <c r="H8471" s="149" t="s">
        <v>4532</v>
      </c>
      <c r="I8471">
        <v>40004088</v>
      </c>
      <c r="J8471" t="s">
        <v>17992</v>
      </c>
      <c r="K8471" t="s">
        <v>17993</v>
      </c>
      <c r="L8471" t="s">
        <v>17626</v>
      </c>
      <c r="M8471" t="s">
        <v>13237</v>
      </c>
      <c r="N8471" t="s">
        <v>17748</v>
      </c>
      <c r="Q8471" t="s">
        <v>12415</v>
      </c>
      <c r="R8471" t="s">
        <v>12416</v>
      </c>
      <c r="S8471" t="s">
        <v>17994</v>
      </c>
      <c r="U8471" t="s">
        <v>12418</v>
      </c>
      <c r="W8471">
        <v>11</v>
      </c>
      <c r="X8471">
        <v>1</v>
      </c>
      <c r="Y8471" t="s">
        <v>12419</v>
      </c>
      <c r="Z8471" t="s">
        <v>12420</v>
      </c>
      <c r="AA8471" t="s">
        <v>12421</v>
      </c>
      <c r="AB8471" t="s">
        <v>12430</v>
      </c>
      <c r="AC8471">
        <v>2</v>
      </c>
      <c r="AD8471" s="123">
        <v>39111</v>
      </c>
      <c r="AE8471" t="s">
        <v>12423</v>
      </c>
      <c r="AG8471">
        <v>40004088</v>
      </c>
      <c r="AL8471" t="s">
        <v>12430</v>
      </c>
      <c r="AN8471">
        <v>503713301</v>
      </c>
      <c r="AO8471">
        <v>16</v>
      </c>
      <c r="AP8471" t="s">
        <v>12424</v>
      </c>
      <c r="AQ8471" t="s">
        <v>11408</v>
      </c>
      <c r="AR8471">
        <v>4100</v>
      </c>
      <c r="AT8471">
        <v>2005</v>
      </c>
      <c r="AV8471" t="s">
        <v>17995</v>
      </c>
      <c r="AW8471">
        <v>116100</v>
      </c>
    </row>
    <row r="8472" spans="1:49" x14ac:dyDescent="0.25">
      <c r="A8472">
        <v>4100</v>
      </c>
      <c r="B8472">
        <v>30030</v>
      </c>
      <c r="C8472">
        <v>4018</v>
      </c>
      <c r="D8472">
        <v>413</v>
      </c>
      <c r="E8472" s="124" t="s">
        <v>249</v>
      </c>
      <c r="F8472" t="str">
        <f t="shared" si="156"/>
        <v>Frank GomezIMPERIAL VALLEY FOODS, INC.</v>
      </c>
      <c r="G8472" s="150" t="str">
        <f t="shared" si="155"/>
        <v>Frank Gomez</v>
      </c>
      <c r="H8472" s="149" t="s">
        <v>4534</v>
      </c>
      <c r="I8472">
        <v>40008273</v>
      </c>
      <c r="K8472" t="s">
        <v>17996</v>
      </c>
      <c r="L8472" t="s">
        <v>17647</v>
      </c>
      <c r="M8472" t="s">
        <v>13237</v>
      </c>
      <c r="N8472">
        <v>92231</v>
      </c>
      <c r="Q8472" t="s">
        <v>12415</v>
      </c>
      <c r="R8472" t="s">
        <v>12416</v>
      </c>
      <c r="S8472" t="s">
        <v>17997</v>
      </c>
      <c r="U8472" t="s">
        <v>12418</v>
      </c>
      <c r="W8472">
        <v>11</v>
      </c>
      <c r="X8472">
        <v>1</v>
      </c>
      <c r="Y8472" t="s">
        <v>12419</v>
      </c>
      <c r="Z8472" t="s">
        <v>12420</v>
      </c>
      <c r="AA8472" t="s">
        <v>12429</v>
      </c>
      <c r="AB8472" t="s">
        <v>12422</v>
      </c>
      <c r="AC8472">
        <v>2</v>
      </c>
      <c r="AD8472" s="123">
        <v>43097</v>
      </c>
      <c r="AE8472" t="s">
        <v>12431</v>
      </c>
      <c r="AG8472">
        <v>40008273</v>
      </c>
      <c r="AL8472" t="s">
        <v>12422</v>
      </c>
      <c r="AN8472">
        <v>502504601</v>
      </c>
      <c r="AO8472">
        <v>16</v>
      </c>
      <c r="AP8472" t="s">
        <v>12424</v>
      </c>
      <c r="AQ8472" t="s">
        <v>11408</v>
      </c>
      <c r="AR8472">
        <v>4100</v>
      </c>
      <c r="AS8472" t="s">
        <v>12491</v>
      </c>
      <c r="AT8472">
        <v>0</v>
      </c>
      <c r="AV8472" t="s">
        <v>17998</v>
      </c>
      <c r="AW8472">
        <v>116100</v>
      </c>
    </row>
    <row r="8473" spans="1:49" x14ac:dyDescent="0.25">
      <c r="A8473">
        <v>4100</v>
      </c>
      <c r="B8473">
        <v>30030</v>
      </c>
      <c r="C8473">
        <v>4018</v>
      </c>
      <c r="D8473">
        <v>413</v>
      </c>
      <c r="E8473" s="124" t="s">
        <v>249</v>
      </c>
      <c r="F8473" t="str">
        <f t="shared" si="156"/>
        <v>Frank GomezIMURAYA USA INC.</v>
      </c>
      <c r="G8473" s="150" t="str">
        <f t="shared" si="155"/>
        <v>Frank Gomez</v>
      </c>
      <c r="H8473" s="149" t="s">
        <v>4551</v>
      </c>
      <c r="I8473">
        <v>40008185</v>
      </c>
      <c r="K8473" t="s">
        <v>17999</v>
      </c>
      <c r="L8473" t="s">
        <v>15967</v>
      </c>
      <c r="M8473" t="s">
        <v>13237</v>
      </c>
      <c r="N8473">
        <v>92606</v>
      </c>
      <c r="Q8473" t="s">
        <v>12415</v>
      </c>
      <c r="R8473" t="s">
        <v>12416</v>
      </c>
      <c r="S8473" t="s">
        <v>18000</v>
      </c>
      <c r="U8473" t="s">
        <v>12418</v>
      </c>
      <c r="W8473">
        <v>11</v>
      </c>
      <c r="X8473">
        <v>1</v>
      </c>
      <c r="Y8473" t="s">
        <v>12419</v>
      </c>
      <c r="Z8473" t="s">
        <v>12420</v>
      </c>
      <c r="AA8473" t="s">
        <v>12429</v>
      </c>
      <c r="AB8473" t="s">
        <v>12422</v>
      </c>
      <c r="AC8473">
        <v>2</v>
      </c>
      <c r="AD8473" s="123">
        <v>42949</v>
      </c>
      <c r="AE8473" t="s">
        <v>12431</v>
      </c>
      <c r="AG8473">
        <v>40008185</v>
      </c>
      <c r="AL8473" t="s">
        <v>12422</v>
      </c>
      <c r="AN8473">
        <v>505963301</v>
      </c>
      <c r="AO8473">
        <v>16</v>
      </c>
      <c r="AP8473" t="s">
        <v>12424</v>
      </c>
      <c r="AQ8473" t="s">
        <v>11408</v>
      </c>
      <c r="AR8473">
        <v>4100</v>
      </c>
      <c r="AT8473">
        <v>0</v>
      </c>
      <c r="AV8473" t="s">
        <v>18001</v>
      </c>
      <c r="AW8473">
        <v>116100</v>
      </c>
    </row>
    <row r="8474" spans="1:49" x14ac:dyDescent="0.25">
      <c r="A8474">
        <v>4100</v>
      </c>
      <c r="B8474">
        <v>30030</v>
      </c>
      <c r="C8474">
        <v>4018</v>
      </c>
      <c r="D8474">
        <v>413</v>
      </c>
      <c r="E8474" s="124" t="s">
        <v>249</v>
      </c>
      <c r="F8474" t="str">
        <f t="shared" si="156"/>
        <v>Frank GomezINDUSCO LLC</v>
      </c>
      <c r="G8474" s="150" t="str">
        <f t="shared" si="155"/>
        <v>Frank Gomez</v>
      </c>
      <c r="H8474" s="149" t="s">
        <v>4573</v>
      </c>
      <c r="I8474">
        <v>40007354</v>
      </c>
      <c r="K8474" t="s">
        <v>18002</v>
      </c>
      <c r="L8474" t="s">
        <v>18003</v>
      </c>
      <c r="M8474" t="s">
        <v>17515</v>
      </c>
      <c r="N8474">
        <v>85621</v>
      </c>
      <c r="Q8474" t="s">
        <v>12415</v>
      </c>
      <c r="R8474" t="s">
        <v>12416</v>
      </c>
      <c r="S8474" t="s">
        <v>18004</v>
      </c>
      <c r="U8474" t="s">
        <v>12418</v>
      </c>
      <c r="W8474">
        <v>11</v>
      </c>
      <c r="X8474">
        <v>1</v>
      </c>
      <c r="Y8474" t="s">
        <v>12419</v>
      </c>
      <c r="Z8474" t="s">
        <v>12420</v>
      </c>
      <c r="AA8474" t="s">
        <v>12429</v>
      </c>
      <c r="AB8474" t="s">
        <v>12430</v>
      </c>
      <c r="AC8474">
        <v>2</v>
      </c>
      <c r="AD8474" s="123">
        <v>41778</v>
      </c>
      <c r="AE8474" t="s">
        <v>12431</v>
      </c>
      <c r="AG8474">
        <v>40007354</v>
      </c>
      <c r="AL8474" t="s">
        <v>12430</v>
      </c>
      <c r="AN8474">
        <v>302301801</v>
      </c>
      <c r="AO8474">
        <v>16</v>
      </c>
      <c r="AP8474" t="s">
        <v>12424</v>
      </c>
      <c r="AQ8474" t="s">
        <v>11408</v>
      </c>
      <c r="AR8474">
        <v>4100</v>
      </c>
      <c r="AT8474">
        <v>0</v>
      </c>
      <c r="AV8474" t="s">
        <v>18005</v>
      </c>
      <c r="AW8474">
        <v>116100</v>
      </c>
    </row>
    <row r="8475" spans="1:49" x14ac:dyDescent="0.25">
      <c r="A8475">
        <v>4100</v>
      </c>
      <c r="B8475">
        <v>30030</v>
      </c>
      <c r="C8475">
        <v>4018</v>
      </c>
      <c r="D8475">
        <v>413</v>
      </c>
      <c r="E8475" s="124" t="s">
        <v>249</v>
      </c>
      <c r="F8475" t="str">
        <f t="shared" si="156"/>
        <v>Frank GomezINDUSTRIAL SUPPLIES &amp; CUSTOM MACHIN</v>
      </c>
      <c r="G8475" s="150" t="str">
        <f t="shared" si="155"/>
        <v>Frank Gomez</v>
      </c>
      <c r="H8475" s="149" t="s">
        <v>4636</v>
      </c>
      <c r="I8475">
        <v>40007070</v>
      </c>
      <c r="K8475" t="s">
        <v>18006</v>
      </c>
      <c r="L8475" t="s">
        <v>17775</v>
      </c>
      <c r="M8475" t="s">
        <v>13237</v>
      </c>
      <c r="N8475">
        <v>91711</v>
      </c>
      <c r="Q8475" t="s">
        <v>12415</v>
      </c>
      <c r="R8475" t="s">
        <v>12416</v>
      </c>
      <c r="S8475" t="s">
        <v>18007</v>
      </c>
      <c r="U8475" t="s">
        <v>12418</v>
      </c>
      <c r="W8475">
        <v>11</v>
      </c>
      <c r="X8475">
        <v>2</v>
      </c>
      <c r="Y8475" t="s">
        <v>12419</v>
      </c>
      <c r="Z8475" t="s">
        <v>12420</v>
      </c>
      <c r="AA8475" t="s">
        <v>12429</v>
      </c>
      <c r="AB8475" t="s">
        <v>12422</v>
      </c>
      <c r="AC8475">
        <v>2</v>
      </c>
      <c r="AD8475" s="123">
        <v>41389</v>
      </c>
      <c r="AE8475" t="s">
        <v>12431</v>
      </c>
      <c r="AG8475">
        <v>40007070</v>
      </c>
      <c r="AL8475" t="s">
        <v>12422</v>
      </c>
      <c r="AN8475">
        <v>503706401</v>
      </c>
      <c r="AO8475">
        <v>16</v>
      </c>
      <c r="AP8475" t="s">
        <v>12424</v>
      </c>
      <c r="AQ8475" t="s">
        <v>11408</v>
      </c>
      <c r="AR8475">
        <v>4100</v>
      </c>
      <c r="AT8475">
        <v>0</v>
      </c>
      <c r="AV8475" t="s">
        <v>14279</v>
      </c>
      <c r="AW8475">
        <v>116100</v>
      </c>
    </row>
    <row r="8476" spans="1:49" x14ac:dyDescent="0.25">
      <c r="A8476">
        <v>4100</v>
      </c>
      <c r="B8476">
        <v>30030</v>
      </c>
      <c r="C8476">
        <v>4018</v>
      </c>
      <c r="D8476">
        <v>413</v>
      </c>
      <c r="E8476" s="124" t="s">
        <v>249</v>
      </c>
      <c r="F8476" t="str">
        <f t="shared" si="156"/>
        <v>Frank GomezINFOSEND, INC.</v>
      </c>
      <c r="G8476" s="150" t="str">
        <f t="shared" si="155"/>
        <v>Frank Gomez</v>
      </c>
      <c r="H8476" s="149" t="s">
        <v>4650</v>
      </c>
      <c r="I8476">
        <v>40008262</v>
      </c>
      <c r="K8476" t="s">
        <v>18008</v>
      </c>
      <c r="L8476" t="s">
        <v>17327</v>
      </c>
      <c r="M8476" t="s">
        <v>13237</v>
      </c>
      <c r="N8476">
        <v>92807</v>
      </c>
      <c r="Q8476" t="s">
        <v>12415</v>
      </c>
      <c r="R8476" t="s">
        <v>12416</v>
      </c>
      <c r="S8476" t="s">
        <v>18009</v>
      </c>
      <c r="U8476" t="s">
        <v>12418</v>
      </c>
      <c r="W8476">
        <v>11</v>
      </c>
      <c r="X8476">
        <v>1</v>
      </c>
      <c r="Y8476" t="s">
        <v>12419</v>
      </c>
      <c r="Z8476" t="s">
        <v>12420</v>
      </c>
      <c r="AA8476" t="s">
        <v>12429</v>
      </c>
      <c r="AB8476" t="s">
        <v>12422</v>
      </c>
      <c r="AC8476">
        <v>2</v>
      </c>
      <c r="AD8476" s="123">
        <v>43082</v>
      </c>
      <c r="AE8476" t="s">
        <v>12431</v>
      </c>
      <c r="AG8476">
        <v>40008262</v>
      </c>
      <c r="AL8476" t="s">
        <v>12422</v>
      </c>
      <c r="AN8476">
        <v>505900901</v>
      </c>
      <c r="AO8476">
        <v>16</v>
      </c>
      <c r="AP8476" t="s">
        <v>12424</v>
      </c>
      <c r="AQ8476" t="s">
        <v>11408</v>
      </c>
      <c r="AR8476">
        <v>4100</v>
      </c>
      <c r="AT8476">
        <v>0</v>
      </c>
      <c r="AV8476" t="s">
        <v>18010</v>
      </c>
      <c r="AW8476">
        <v>116100</v>
      </c>
    </row>
    <row r="8477" spans="1:49" x14ac:dyDescent="0.25">
      <c r="A8477">
        <v>4100</v>
      </c>
      <c r="B8477">
        <v>30030</v>
      </c>
      <c r="C8477">
        <v>4018</v>
      </c>
      <c r="D8477">
        <v>413</v>
      </c>
      <c r="E8477" s="124" t="s">
        <v>249</v>
      </c>
      <c r="F8477" t="str">
        <f t="shared" si="156"/>
        <v>Frank GomezINSUA GRAPHICS</v>
      </c>
      <c r="G8477" s="150" t="str">
        <f t="shared" si="155"/>
        <v>Frank Gomez</v>
      </c>
      <c r="H8477" s="149" t="s">
        <v>4683</v>
      </c>
      <c r="I8477">
        <v>40001687</v>
      </c>
      <c r="K8477" t="s">
        <v>18011</v>
      </c>
      <c r="L8477" t="s">
        <v>17788</v>
      </c>
      <c r="M8477" t="s">
        <v>13237</v>
      </c>
      <c r="N8477" t="s">
        <v>18012</v>
      </c>
      <c r="Q8477" t="s">
        <v>12415</v>
      </c>
      <c r="R8477" t="s">
        <v>12416</v>
      </c>
      <c r="S8477" t="s">
        <v>18013</v>
      </c>
      <c r="U8477" t="s">
        <v>12418</v>
      </c>
      <c r="W8477">
        <v>11</v>
      </c>
      <c r="X8477">
        <v>1</v>
      </c>
      <c r="Y8477" t="s">
        <v>12419</v>
      </c>
      <c r="Z8477" t="s">
        <v>12420</v>
      </c>
      <c r="AA8477" t="s">
        <v>12421</v>
      </c>
      <c r="AB8477" t="s">
        <v>12422</v>
      </c>
      <c r="AC8477">
        <v>2</v>
      </c>
      <c r="AD8477" s="123">
        <v>39111</v>
      </c>
      <c r="AE8477" t="s">
        <v>12423</v>
      </c>
      <c r="AG8477">
        <v>40001687</v>
      </c>
      <c r="AL8477" t="s">
        <v>12422</v>
      </c>
      <c r="AN8477">
        <v>503719001</v>
      </c>
      <c r="AO8477">
        <v>16</v>
      </c>
      <c r="AP8477" t="s">
        <v>12424</v>
      </c>
      <c r="AQ8477" t="s">
        <v>11408</v>
      </c>
      <c r="AR8477">
        <v>4100</v>
      </c>
      <c r="AT8477">
        <v>2005</v>
      </c>
      <c r="AV8477" t="s">
        <v>18014</v>
      </c>
      <c r="AW8477">
        <v>116100</v>
      </c>
    </row>
    <row r="8478" spans="1:49" x14ac:dyDescent="0.25">
      <c r="A8478">
        <v>4100</v>
      </c>
      <c r="B8478">
        <v>30030</v>
      </c>
      <c r="C8478">
        <v>4018</v>
      </c>
      <c r="D8478">
        <v>413</v>
      </c>
      <c r="E8478" s="124" t="s">
        <v>249</v>
      </c>
      <c r="F8478" t="str">
        <f t="shared" si="156"/>
        <v>Frank GomezINTECSA IND'L TECHNOLOGIES CORP.</v>
      </c>
      <c r="G8478" s="150" t="str">
        <f t="shared" si="155"/>
        <v>Frank Gomez</v>
      </c>
      <c r="H8478" s="149" t="s">
        <v>4686</v>
      </c>
      <c r="I8478">
        <v>40001550</v>
      </c>
      <c r="K8478" t="s">
        <v>18015</v>
      </c>
      <c r="L8478" t="s">
        <v>18016</v>
      </c>
      <c r="M8478" t="s">
        <v>13237</v>
      </c>
      <c r="N8478" t="s">
        <v>18017</v>
      </c>
      <c r="Q8478" t="s">
        <v>12415</v>
      </c>
      <c r="R8478" t="s">
        <v>12416</v>
      </c>
      <c r="S8478" t="s">
        <v>18018</v>
      </c>
      <c r="U8478" t="s">
        <v>12418</v>
      </c>
      <c r="W8478">
        <v>11</v>
      </c>
      <c r="X8478">
        <v>2</v>
      </c>
      <c r="Y8478" t="s">
        <v>12419</v>
      </c>
      <c r="Z8478" t="s">
        <v>12420</v>
      </c>
      <c r="AA8478" t="s">
        <v>12421</v>
      </c>
      <c r="AB8478" t="s">
        <v>12422</v>
      </c>
      <c r="AC8478">
        <v>2</v>
      </c>
      <c r="AD8478" s="123">
        <v>39111</v>
      </c>
      <c r="AE8478" t="s">
        <v>12423</v>
      </c>
      <c r="AG8478">
        <v>40001550</v>
      </c>
      <c r="AL8478" t="s">
        <v>12422</v>
      </c>
      <c r="AN8478">
        <v>507306301</v>
      </c>
      <c r="AO8478">
        <v>16</v>
      </c>
      <c r="AP8478" t="s">
        <v>12424</v>
      </c>
      <c r="AQ8478" t="s">
        <v>11408</v>
      </c>
      <c r="AR8478">
        <v>4100</v>
      </c>
      <c r="AT8478">
        <v>2005</v>
      </c>
      <c r="AV8478" t="s">
        <v>18019</v>
      </c>
      <c r="AW8478">
        <v>116100</v>
      </c>
    </row>
    <row r="8479" spans="1:49" x14ac:dyDescent="0.25">
      <c r="A8479">
        <v>4100</v>
      </c>
      <c r="B8479">
        <v>30030</v>
      </c>
      <c r="C8479">
        <v>4018</v>
      </c>
      <c r="D8479">
        <v>413</v>
      </c>
      <c r="E8479" s="124" t="s">
        <v>249</v>
      </c>
      <c r="F8479" t="str">
        <f t="shared" si="156"/>
        <v>Frank GomezINTERNATIONAL PAPER - SANTA FE SPRI</v>
      </c>
      <c r="G8479" s="150" t="str">
        <f t="shared" si="155"/>
        <v>Frank Gomez</v>
      </c>
      <c r="H8479" s="149" t="s">
        <v>4725</v>
      </c>
      <c r="I8479">
        <v>40007418</v>
      </c>
      <c r="L8479" t="s">
        <v>14927</v>
      </c>
      <c r="M8479" t="s">
        <v>12521</v>
      </c>
      <c r="O8479">
        <v>788</v>
      </c>
      <c r="P8479">
        <v>45150</v>
      </c>
      <c r="Q8479" t="s">
        <v>12415</v>
      </c>
      <c r="R8479" t="s">
        <v>12416</v>
      </c>
      <c r="S8479" t="s">
        <v>18020</v>
      </c>
      <c r="U8479" t="s">
        <v>12418</v>
      </c>
      <c r="V8479">
        <v>244</v>
      </c>
      <c r="W8479">
        <v>11</v>
      </c>
      <c r="X8479">
        <v>1</v>
      </c>
      <c r="Y8479" t="s">
        <v>12472</v>
      </c>
      <c r="Z8479" t="s">
        <v>12420</v>
      </c>
      <c r="AA8479" t="s">
        <v>12429</v>
      </c>
      <c r="AB8479" t="s">
        <v>12422</v>
      </c>
      <c r="AC8479">
        <v>2</v>
      </c>
      <c r="AD8479" s="123">
        <v>41887</v>
      </c>
      <c r="AE8479" t="s">
        <v>12431</v>
      </c>
      <c r="AG8479">
        <v>40007418</v>
      </c>
      <c r="AL8479" t="s">
        <v>12422</v>
      </c>
      <c r="AN8479">
        <v>3602516101</v>
      </c>
      <c r="AO8479">
        <v>16</v>
      </c>
      <c r="AP8479" t="s">
        <v>12424</v>
      </c>
      <c r="AQ8479" t="s">
        <v>11408</v>
      </c>
      <c r="AR8479">
        <v>4100</v>
      </c>
      <c r="AT8479">
        <v>0</v>
      </c>
      <c r="AV8479" t="s">
        <v>14926</v>
      </c>
      <c r="AW8479">
        <v>116100</v>
      </c>
    </row>
    <row r="8480" spans="1:49" x14ac:dyDescent="0.25">
      <c r="A8480">
        <v>4100</v>
      </c>
      <c r="B8480">
        <v>30030</v>
      </c>
      <c r="C8480">
        <v>4018</v>
      </c>
      <c r="D8480">
        <v>413</v>
      </c>
      <c r="E8480" s="124" t="s">
        <v>249</v>
      </c>
      <c r="F8480" t="str">
        <f t="shared" si="156"/>
        <v>Frank GomezINTERNATIONAL PAPER-ONTARIO CA</v>
      </c>
      <c r="G8480" s="150" t="str">
        <f t="shared" si="155"/>
        <v>Frank Gomez</v>
      </c>
      <c r="H8480" s="149" t="s">
        <v>4731</v>
      </c>
      <c r="I8480">
        <v>40002626</v>
      </c>
      <c r="L8480" t="s">
        <v>14927</v>
      </c>
      <c r="M8480" t="s">
        <v>12521</v>
      </c>
      <c r="O8480">
        <v>788</v>
      </c>
      <c r="P8480">
        <v>45150</v>
      </c>
      <c r="Q8480" t="s">
        <v>12415</v>
      </c>
      <c r="R8480" t="s">
        <v>12416</v>
      </c>
      <c r="S8480" t="s">
        <v>18021</v>
      </c>
      <c r="U8480" t="s">
        <v>12418</v>
      </c>
      <c r="V8480">
        <v>244</v>
      </c>
      <c r="W8480">
        <v>11</v>
      </c>
      <c r="X8480">
        <v>1</v>
      </c>
      <c r="Y8480" t="s">
        <v>12472</v>
      </c>
      <c r="Z8480" t="s">
        <v>12420</v>
      </c>
      <c r="AA8480" t="s">
        <v>12421</v>
      </c>
      <c r="AB8480" t="s">
        <v>12422</v>
      </c>
      <c r="AC8480">
        <v>2</v>
      </c>
      <c r="AD8480" s="123">
        <v>39111</v>
      </c>
      <c r="AE8480" t="s">
        <v>12423</v>
      </c>
      <c r="AG8480">
        <v>40002626</v>
      </c>
      <c r="AL8480" t="s">
        <v>12422</v>
      </c>
      <c r="AN8480">
        <v>3602516101</v>
      </c>
      <c r="AO8480">
        <v>16</v>
      </c>
      <c r="AP8480" t="s">
        <v>12424</v>
      </c>
      <c r="AQ8480" t="s">
        <v>11408</v>
      </c>
      <c r="AR8480">
        <v>4100</v>
      </c>
      <c r="AT8480">
        <v>2005</v>
      </c>
      <c r="AV8480" t="s">
        <v>14926</v>
      </c>
      <c r="AW8480">
        <v>116100</v>
      </c>
    </row>
    <row r="8481" spans="1:49" x14ac:dyDescent="0.25">
      <c r="A8481">
        <v>4100</v>
      </c>
      <c r="B8481">
        <v>30030</v>
      </c>
      <c r="C8481">
        <v>4018</v>
      </c>
      <c r="D8481">
        <v>413</v>
      </c>
      <c r="E8481" s="124" t="s">
        <v>249</v>
      </c>
      <c r="F8481" t="str">
        <f t="shared" si="156"/>
        <v>Frank GomezINTERSTATE PACKAGING GROUP, INC</v>
      </c>
      <c r="G8481" s="150" t="str">
        <f t="shared" si="155"/>
        <v>Frank Gomez</v>
      </c>
      <c r="H8481" s="149" t="s">
        <v>4757</v>
      </c>
      <c r="I8481">
        <v>40008398</v>
      </c>
      <c r="K8481" t="s">
        <v>18022</v>
      </c>
      <c r="L8481" t="s">
        <v>17584</v>
      </c>
      <c r="M8481" t="s">
        <v>17515</v>
      </c>
      <c r="N8481">
        <v>85284</v>
      </c>
      <c r="Q8481" t="s">
        <v>12415</v>
      </c>
      <c r="R8481" t="s">
        <v>12416</v>
      </c>
      <c r="S8481" t="s">
        <v>18023</v>
      </c>
      <c r="U8481" t="s">
        <v>12418</v>
      </c>
      <c r="W8481">
        <v>11</v>
      </c>
      <c r="X8481">
        <v>2</v>
      </c>
      <c r="Y8481" t="s">
        <v>12419</v>
      </c>
      <c r="Z8481" t="s">
        <v>12420</v>
      </c>
      <c r="AA8481" t="s">
        <v>12429</v>
      </c>
      <c r="AB8481" t="s">
        <v>12422</v>
      </c>
      <c r="AC8481">
        <v>2</v>
      </c>
      <c r="AD8481" s="123">
        <v>43256</v>
      </c>
      <c r="AE8481" t="s">
        <v>12431</v>
      </c>
      <c r="AG8481">
        <v>40008398</v>
      </c>
      <c r="AL8481" t="s">
        <v>12422</v>
      </c>
      <c r="AN8481">
        <v>301302901</v>
      </c>
      <c r="AO8481">
        <v>16</v>
      </c>
      <c r="AP8481" t="s">
        <v>12424</v>
      </c>
      <c r="AQ8481" t="s">
        <v>11408</v>
      </c>
      <c r="AR8481">
        <v>4100</v>
      </c>
      <c r="AS8481" t="s">
        <v>12491</v>
      </c>
      <c r="AT8481">
        <v>0</v>
      </c>
      <c r="AV8481" t="s">
        <v>12874</v>
      </c>
      <c r="AW8481">
        <v>116100</v>
      </c>
    </row>
    <row r="8482" spans="1:49" x14ac:dyDescent="0.25">
      <c r="A8482">
        <v>4100</v>
      </c>
      <c r="B8482">
        <v>30030</v>
      </c>
      <c r="C8482">
        <v>4018</v>
      </c>
      <c r="D8482">
        <v>413</v>
      </c>
      <c r="E8482" s="124" t="s">
        <v>249</v>
      </c>
      <c r="F8482" t="str">
        <f t="shared" si="156"/>
        <v>Frank GomezJ &amp; E MACHINE</v>
      </c>
      <c r="G8482" s="150" t="str">
        <f t="shared" si="155"/>
        <v>Frank Gomez</v>
      </c>
      <c r="H8482" s="149" t="s">
        <v>4806</v>
      </c>
      <c r="I8482">
        <v>40005881</v>
      </c>
      <c r="K8482" t="s">
        <v>18024</v>
      </c>
      <c r="L8482" t="s">
        <v>18025</v>
      </c>
      <c r="M8482" t="s">
        <v>13237</v>
      </c>
      <c r="N8482">
        <v>92373</v>
      </c>
      <c r="Q8482" t="s">
        <v>12415</v>
      </c>
      <c r="R8482" t="s">
        <v>12416</v>
      </c>
      <c r="S8482" t="s">
        <v>18026</v>
      </c>
      <c r="U8482" t="s">
        <v>12418</v>
      </c>
      <c r="W8482">
        <v>11</v>
      </c>
      <c r="X8482">
        <v>2</v>
      </c>
      <c r="Y8482" t="s">
        <v>12419</v>
      </c>
      <c r="Z8482" t="s">
        <v>12420</v>
      </c>
      <c r="AA8482" t="s">
        <v>12429</v>
      </c>
      <c r="AB8482" t="s">
        <v>12478</v>
      </c>
      <c r="AC8482">
        <v>2</v>
      </c>
      <c r="AD8482" s="123">
        <v>40092</v>
      </c>
      <c r="AE8482" t="s">
        <v>12431</v>
      </c>
      <c r="AG8482">
        <v>40005881</v>
      </c>
      <c r="AL8482" t="s">
        <v>12478</v>
      </c>
      <c r="AN8482">
        <v>507127701</v>
      </c>
      <c r="AO8482">
        <v>16</v>
      </c>
      <c r="AP8482" t="s">
        <v>12424</v>
      </c>
      <c r="AQ8482" t="s">
        <v>11408</v>
      </c>
      <c r="AR8482">
        <v>4100</v>
      </c>
      <c r="AT8482">
        <v>0</v>
      </c>
      <c r="AV8482" t="s">
        <v>18027</v>
      </c>
      <c r="AW8482">
        <v>116100</v>
      </c>
    </row>
    <row r="8483" spans="1:49" x14ac:dyDescent="0.25">
      <c r="A8483">
        <v>4100</v>
      </c>
      <c r="B8483">
        <v>30030</v>
      </c>
      <c r="C8483">
        <v>4018</v>
      </c>
      <c r="D8483">
        <v>413</v>
      </c>
      <c r="E8483" s="124" t="s">
        <v>249</v>
      </c>
      <c r="F8483" t="str">
        <f t="shared" si="156"/>
        <v>Frank GomezJ &amp; J SNACK FOODS</v>
      </c>
      <c r="G8483" s="150" t="str">
        <f t="shared" si="155"/>
        <v>Frank Gomez</v>
      </c>
      <c r="H8483" s="149" t="s">
        <v>4810</v>
      </c>
      <c r="I8483">
        <v>40004015</v>
      </c>
      <c r="K8483" t="s">
        <v>18028</v>
      </c>
      <c r="L8483" t="s">
        <v>17520</v>
      </c>
      <c r="M8483" t="s">
        <v>13237</v>
      </c>
      <c r="N8483" t="s">
        <v>17673</v>
      </c>
      <c r="Q8483" t="s">
        <v>12415</v>
      </c>
      <c r="R8483" t="s">
        <v>12416</v>
      </c>
      <c r="S8483" t="s">
        <v>18029</v>
      </c>
      <c r="U8483" t="s">
        <v>12418</v>
      </c>
      <c r="W8483">
        <v>11</v>
      </c>
      <c r="X8483">
        <v>1</v>
      </c>
      <c r="Y8483" t="s">
        <v>12419</v>
      </c>
      <c r="Z8483" t="s">
        <v>12420</v>
      </c>
      <c r="AA8483" t="s">
        <v>12421</v>
      </c>
      <c r="AB8483" t="s">
        <v>12422</v>
      </c>
      <c r="AC8483">
        <v>2</v>
      </c>
      <c r="AD8483" s="123">
        <v>39111</v>
      </c>
      <c r="AE8483" t="s">
        <v>12423</v>
      </c>
      <c r="AG8483">
        <v>40004015</v>
      </c>
      <c r="AL8483" t="s">
        <v>12422</v>
      </c>
      <c r="AN8483">
        <v>503739101</v>
      </c>
      <c r="AO8483">
        <v>16</v>
      </c>
      <c r="AP8483" t="s">
        <v>12424</v>
      </c>
      <c r="AQ8483" t="s">
        <v>11408</v>
      </c>
      <c r="AR8483">
        <v>4100</v>
      </c>
      <c r="AS8483" t="s">
        <v>12491</v>
      </c>
      <c r="AT8483">
        <v>2005</v>
      </c>
      <c r="AV8483" t="s">
        <v>18030</v>
      </c>
      <c r="AW8483">
        <v>116100</v>
      </c>
    </row>
    <row r="8484" spans="1:49" x14ac:dyDescent="0.25">
      <c r="A8484">
        <v>4100</v>
      </c>
      <c r="B8484">
        <v>30030</v>
      </c>
      <c r="C8484">
        <v>4018</v>
      </c>
      <c r="D8484">
        <v>413</v>
      </c>
      <c r="E8484" s="124" t="s">
        <v>249</v>
      </c>
      <c r="F8484" t="str">
        <f t="shared" si="156"/>
        <v>Frank GomezJAESCO MFG</v>
      </c>
      <c r="G8484" s="150" t="str">
        <f t="shared" si="155"/>
        <v>Frank Gomez</v>
      </c>
      <c r="H8484" s="149" t="s">
        <v>4851</v>
      </c>
      <c r="I8484">
        <v>40007750</v>
      </c>
      <c r="K8484" t="s">
        <v>18031</v>
      </c>
      <c r="L8484" t="s">
        <v>17520</v>
      </c>
      <c r="M8484" t="s">
        <v>13237</v>
      </c>
      <c r="N8484">
        <v>90058</v>
      </c>
      <c r="Q8484" t="s">
        <v>12415</v>
      </c>
      <c r="R8484" t="s">
        <v>12416</v>
      </c>
      <c r="S8484" t="s">
        <v>18032</v>
      </c>
      <c r="U8484" t="s">
        <v>12418</v>
      </c>
      <c r="W8484">
        <v>11</v>
      </c>
      <c r="X8484">
        <v>2</v>
      </c>
      <c r="Y8484" t="s">
        <v>12419</v>
      </c>
      <c r="Z8484" t="s">
        <v>12420</v>
      </c>
      <c r="AA8484" t="s">
        <v>12429</v>
      </c>
      <c r="AB8484" t="s">
        <v>12478</v>
      </c>
      <c r="AC8484">
        <v>2</v>
      </c>
      <c r="AD8484" s="123">
        <v>42360</v>
      </c>
      <c r="AE8484" t="s">
        <v>12431</v>
      </c>
      <c r="AG8484">
        <v>40007750</v>
      </c>
      <c r="AL8484" t="s">
        <v>12478</v>
      </c>
      <c r="AN8484">
        <v>503739101</v>
      </c>
      <c r="AO8484">
        <v>16</v>
      </c>
      <c r="AP8484" t="s">
        <v>12424</v>
      </c>
      <c r="AQ8484" t="s">
        <v>11408</v>
      </c>
      <c r="AR8484">
        <v>4100</v>
      </c>
      <c r="AT8484">
        <v>0</v>
      </c>
      <c r="AV8484" t="s">
        <v>4851</v>
      </c>
      <c r="AW8484">
        <v>116100</v>
      </c>
    </row>
    <row r="8485" spans="1:49" x14ac:dyDescent="0.25">
      <c r="A8485">
        <v>4100</v>
      </c>
      <c r="B8485">
        <v>30030</v>
      </c>
      <c r="C8485">
        <v>4018</v>
      </c>
      <c r="D8485">
        <v>413</v>
      </c>
      <c r="E8485" s="124" t="s">
        <v>249</v>
      </c>
      <c r="F8485" t="str">
        <f t="shared" si="156"/>
        <v>Frank GomezJAMES HARDIE - FONTANA</v>
      </c>
      <c r="G8485" s="150" t="str">
        <f t="shared" si="155"/>
        <v>Frank Gomez</v>
      </c>
      <c r="H8485" s="149" t="s">
        <v>4857</v>
      </c>
      <c r="I8485">
        <v>40004083</v>
      </c>
      <c r="J8485" t="s">
        <v>18033</v>
      </c>
      <c r="K8485" t="s">
        <v>18034</v>
      </c>
      <c r="L8485" t="s">
        <v>14306</v>
      </c>
      <c r="M8485" t="s">
        <v>13237</v>
      </c>
      <c r="N8485">
        <v>92691</v>
      </c>
      <c r="Q8485" t="s">
        <v>12415</v>
      </c>
      <c r="R8485" t="s">
        <v>12416</v>
      </c>
      <c r="S8485" t="s">
        <v>18035</v>
      </c>
      <c r="U8485" t="s">
        <v>12418</v>
      </c>
      <c r="V8485">
        <v>206</v>
      </c>
      <c r="W8485">
        <v>11</v>
      </c>
      <c r="X8485">
        <v>1</v>
      </c>
      <c r="Y8485" t="s">
        <v>12419</v>
      </c>
      <c r="Z8485" t="s">
        <v>12420</v>
      </c>
      <c r="AA8485" t="s">
        <v>12421</v>
      </c>
      <c r="AB8485" t="s">
        <v>12422</v>
      </c>
      <c r="AC8485">
        <v>2</v>
      </c>
      <c r="AD8485" s="123">
        <v>39111</v>
      </c>
      <c r="AE8485" t="s">
        <v>12423</v>
      </c>
      <c r="AG8485">
        <v>40004083</v>
      </c>
      <c r="AL8485" t="s">
        <v>12422</v>
      </c>
      <c r="AN8485">
        <v>505965801</v>
      </c>
      <c r="AO8485">
        <v>16</v>
      </c>
      <c r="AP8485" t="s">
        <v>12424</v>
      </c>
      <c r="AQ8485" t="s">
        <v>11408</v>
      </c>
      <c r="AR8485">
        <v>4100</v>
      </c>
      <c r="AT8485">
        <v>0</v>
      </c>
      <c r="AV8485" t="s">
        <v>14308</v>
      </c>
      <c r="AW8485">
        <v>116100</v>
      </c>
    </row>
    <row r="8486" spans="1:49" x14ac:dyDescent="0.25">
      <c r="A8486">
        <v>4100</v>
      </c>
      <c r="B8486">
        <v>30030</v>
      </c>
      <c r="C8486">
        <v>4018</v>
      </c>
      <c r="D8486">
        <v>413</v>
      </c>
      <c r="E8486" s="124" t="s">
        <v>249</v>
      </c>
      <c r="F8486" t="str">
        <f t="shared" si="156"/>
        <v>Frank GomezJAR MACHINE AND FABRICATION, INC</v>
      </c>
      <c r="G8486" s="150" t="str">
        <f t="shared" si="155"/>
        <v>Frank Gomez</v>
      </c>
      <c r="H8486" s="149" t="s">
        <v>4872</v>
      </c>
      <c r="I8486">
        <v>40007311</v>
      </c>
      <c r="K8486" t="s">
        <v>18036</v>
      </c>
      <c r="L8486" t="s">
        <v>17691</v>
      </c>
      <c r="M8486" t="s">
        <v>13237</v>
      </c>
      <c r="N8486">
        <v>91702</v>
      </c>
      <c r="Q8486" t="s">
        <v>12415</v>
      </c>
      <c r="R8486" t="s">
        <v>12416</v>
      </c>
      <c r="S8486" t="s">
        <v>18037</v>
      </c>
      <c r="U8486" t="s">
        <v>12418</v>
      </c>
      <c r="W8486">
        <v>11</v>
      </c>
      <c r="X8486">
        <v>0</v>
      </c>
      <c r="Y8486" t="s">
        <v>12419</v>
      </c>
      <c r="Z8486" t="s">
        <v>12420</v>
      </c>
      <c r="AA8486" t="s">
        <v>12429</v>
      </c>
      <c r="AB8486" t="s">
        <v>12422</v>
      </c>
      <c r="AC8486">
        <v>2</v>
      </c>
      <c r="AD8486" s="123">
        <v>41716</v>
      </c>
      <c r="AE8486" t="s">
        <v>12431</v>
      </c>
      <c r="AG8486">
        <v>40007311</v>
      </c>
      <c r="AL8486" t="s">
        <v>12422</v>
      </c>
      <c r="AN8486">
        <v>503702301</v>
      </c>
      <c r="AO8486">
        <v>16</v>
      </c>
      <c r="AP8486" t="s">
        <v>12424</v>
      </c>
      <c r="AQ8486" t="s">
        <v>11408</v>
      </c>
      <c r="AR8486">
        <v>4100</v>
      </c>
      <c r="AT8486">
        <v>0</v>
      </c>
      <c r="AV8486" t="s">
        <v>18038</v>
      </c>
      <c r="AW8486">
        <v>116100</v>
      </c>
    </row>
    <row r="8487" spans="1:49" x14ac:dyDescent="0.25">
      <c r="A8487">
        <v>4100</v>
      </c>
      <c r="B8487">
        <v>30030</v>
      </c>
      <c r="C8487">
        <v>4018</v>
      </c>
      <c r="D8487">
        <v>413</v>
      </c>
      <c r="E8487" s="124" t="s">
        <v>249</v>
      </c>
      <c r="F8487" t="str">
        <f t="shared" si="156"/>
        <v>Frank GomezJAYONE FOODS. INC.</v>
      </c>
      <c r="G8487" s="150" t="str">
        <f t="shared" si="155"/>
        <v>Frank Gomez</v>
      </c>
      <c r="H8487" s="149" t="s">
        <v>4877</v>
      </c>
      <c r="I8487">
        <v>40007635</v>
      </c>
      <c r="K8487" t="s">
        <v>18039</v>
      </c>
      <c r="L8487" t="s">
        <v>15982</v>
      </c>
      <c r="M8487" t="s">
        <v>13237</v>
      </c>
      <c r="N8487">
        <v>90723</v>
      </c>
      <c r="Q8487" t="s">
        <v>12415</v>
      </c>
      <c r="R8487" t="s">
        <v>12416</v>
      </c>
      <c r="S8487" t="s">
        <v>18040</v>
      </c>
      <c r="U8487" t="s">
        <v>12418</v>
      </c>
      <c r="W8487">
        <v>11</v>
      </c>
      <c r="X8487">
        <v>1</v>
      </c>
      <c r="Y8487" t="s">
        <v>12419</v>
      </c>
      <c r="Z8487" t="s">
        <v>12420</v>
      </c>
      <c r="AA8487" t="s">
        <v>12429</v>
      </c>
      <c r="AB8487" t="s">
        <v>12422</v>
      </c>
      <c r="AC8487">
        <v>2</v>
      </c>
      <c r="AD8487" s="123">
        <v>42206</v>
      </c>
      <c r="AE8487" t="s">
        <v>12431</v>
      </c>
      <c r="AG8487">
        <v>40007635</v>
      </c>
      <c r="AL8487" t="s">
        <v>12422</v>
      </c>
      <c r="AN8487">
        <v>503725601</v>
      </c>
      <c r="AO8487">
        <v>16</v>
      </c>
      <c r="AP8487" t="s">
        <v>12424</v>
      </c>
      <c r="AQ8487" t="s">
        <v>11408</v>
      </c>
      <c r="AR8487">
        <v>4100</v>
      </c>
      <c r="AT8487">
        <v>0</v>
      </c>
      <c r="AV8487" t="s">
        <v>18041</v>
      </c>
      <c r="AW8487">
        <v>116100</v>
      </c>
    </row>
    <row r="8488" spans="1:49" x14ac:dyDescent="0.25">
      <c r="A8488">
        <v>4100</v>
      </c>
      <c r="B8488">
        <v>30030</v>
      </c>
      <c r="C8488">
        <v>4018</v>
      </c>
      <c r="D8488">
        <v>413</v>
      </c>
      <c r="E8488" s="124" t="s">
        <v>249</v>
      </c>
      <c r="F8488" t="str">
        <f t="shared" si="156"/>
        <v>Frank GomezJETAIR TECHNOLOGIES, LLC</v>
      </c>
      <c r="G8488" s="150" t="str">
        <f t="shared" si="155"/>
        <v>Frank Gomez</v>
      </c>
      <c r="H8488" s="149" t="s">
        <v>4927</v>
      </c>
      <c r="I8488">
        <v>40007887</v>
      </c>
      <c r="K8488" t="s">
        <v>18042</v>
      </c>
      <c r="L8488" t="s">
        <v>18043</v>
      </c>
      <c r="M8488" t="s">
        <v>13237</v>
      </c>
      <c r="N8488">
        <v>93003</v>
      </c>
      <c r="Q8488" t="s">
        <v>12415</v>
      </c>
      <c r="R8488" t="s">
        <v>12416</v>
      </c>
      <c r="S8488" t="s">
        <v>18044</v>
      </c>
      <c r="U8488" t="s">
        <v>12418</v>
      </c>
      <c r="W8488">
        <v>11</v>
      </c>
      <c r="X8488">
        <v>1</v>
      </c>
      <c r="Y8488" t="s">
        <v>12419</v>
      </c>
      <c r="Z8488" t="s">
        <v>12420</v>
      </c>
      <c r="AA8488" t="s">
        <v>12429</v>
      </c>
      <c r="AB8488" t="s">
        <v>12430</v>
      </c>
      <c r="AC8488">
        <v>2</v>
      </c>
      <c r="AD8488" s="123">
        <v>42573</v>
      </c>
      <c r="AE8488" t="s">
        <v>12431</v>
      </c>
      <c r="AG8488">
        <v>40007887</v>
      </c>
      <c r="AL8488" t="s">
        <v>12430</v>
      </c>
      <c r="AN8488">
        <v>511150401</v>
      </c>
      <c r="AO8488">
        <v>16</v>
      </c>
      <c r="AP8488" t="s">
        <v>12424</v>
      </c>
      <c r="AQ8488" t="s">
        <v>11408</v>
      </c>
      <c r="AR8488">
        <v>4100</v>
      </c>
      <c r="AT8488">
        <v>0</v>
      </c>
      <c r="AV8488" t="s">
        <v>18045</v>
      </c>
      <c r="AW8488">
        <v>116100</v>
      </c>
    </row>
    <row r="8489" spans="1:49" x14ac:dyDescent="0.25">
      <c r="A8489">
        <v>4100</v>
      </c>
      <c r="B8489">
        <v>30030</v>
      </c>
      <c r="C8489">
        <v>4018</v>
      </c>
      <c r="D8489">
        <v>413</v>
      </c>
      <c r="E8489" s="124" t="s">
        <v>249</v>
      </c>
      <c r="F8489" t="str">
        <f t="shared" si="156"/>
        <v>Frank GomezJOHNS MANVILLE</v>
      </c>
      <c r="G8489" s="150" t="str">
        <f t="shared" si="155"/>
        <v>Frank Gomez</v>
      </c>
      <c r="H8489" s="149" t="s">
        <v>4954</v>
      </c>
      <c r="I8489">
        <v>40002138</v>
      </c>
      <c r="K8489" t="s">
        <v>18046</v>
      </c>
      <c r="L8489" t="s">
        <v>18047</v>
      </c>
      <c r="M8489" t="s">
        <v>13237</v>
      </c>
      <c r="N8489" t="s">
        <v>18048</v>
      </c>
      <c r="Q8489" t="s">
        <v>12415</v>
      </c>
      <c r="R8489" t="s">
        <v>12416</v>
      </c>
      <c r="S8489">
        <v>-323</v>
      </c>
      <c r="U8489" t="s">
        <v>12418</v>
      </c>
      <c r="V8489">
        <v>214</v>
      </c>
      <c r="W8489">
        <v>11</v>
      </c>
      <c r="X8489">
        <v>1</v>
      </c>
      <c r="Y8489" t="s">
        <v>12765</v>
      </c>
      <c r="Z8489" t="s">
        <v>12420</v>
      </c>
      <c r="AA8489" t="s">
        <v>12421</v>
      </c>
      <c r="AB8489" t="s">
        <v>12473</v>
      </c>
      <c r="AC8489">
        <v>2</v>
      </c>
      <c r="AD8489" s="123">
        <v>39111</v>
      </c>
      <c r="AE8489" t="s">
        <v>12423</v>
      </c>
      <c r="AG8489">
        <v>40002138</v>
      </c>
      <c r="AL8489" t="s">
        <v>12473</v>
      </c>
      <c r="AN8489">
        <v>503734101</v>
      </c>
      <c r="AO8489">
        <v>16</v>
      </c>
      <c r="AP8489" t="s">
        <v>12424</v>
      </c>
      <c r="AQ8489" t="s">
        <v>11408</v>
      </c>
      <c r="AR8489">
        <v>4100</v>
      </c>
      <c r="AS8489" t="s">
        <v>12491</v>
      </c>
      <c r="AT8489">
        <v>0</v>
      </c>
      <c r="AV8489" t="s">
        <v>12885</v>
      </c>
      <c r="AW8489">
        <v>116100</v>
      </c>
    </row>
    <row r="8490" spans="1:49" x14ac:dyDescent="0.25">
      <c r="A8490">
        <v>4100</v>
      </c>
      <c r="B8490">
        <v>30030</v>
      </c>
      <c r="C8490">
        <v>4018</v>
      </c>
      <c r="D8490">
        <v>413</v>
      </c>
      <c r="E8490" s="124" t="s">
        <v>249</v>
      </c>
      <c r="F8490" t="str">
        <f t="shared" si="156"/>
        <v>Frank GomezJONES FIBER PRODUCTS</v>
      </c>
      <c r="G8490" s="150" t="str">
        <f t="shared" si="155"/>
        <v>Frank Gomez</v>
      </c>
      <c r="H8490" s="149" t="s">
        <v>4994</v>
      </c>
      <c r="I8490">
        <v>40007832</v>
      </c>
      <c r="K8490" t="s">
        <v>18049</v>
      </c>
      <c r="L8490" t="s">
        <v>18050</v>
      </c>
      <c r="M8490" t="s">
        <v>14582</v>
      </c>
      <c r="N8490">
        <v>89081</v>
      </c>
      <c r="Q8490" t="s">
        <v>12415</v>
      </c>
      <c r="R8490" t="s">
        <v>12416</v>
      </c>
      <c r="S8490" t="s">
        <v>18051</v>
      </c>
      <c r="U8490" t="s">
        <v>12418</v>
      </c>
      <c r="W8490">
        <v>11</v>
      </c>
      <c r="X8490">
        <v>1</v>
      </c>
      <c r="Y8490" t="s">
        <v>12419</v>
      </c>
      <c r="Z8490" t="s">
        <v>12420</v>
      </c>
      <c r="AA8490" t="s">
        <v>12429</v>
      </c>
      <c r="AB8490" t="s">
        <v>12422</v>
      </c>
      <c r="AC8490">
        <v>2</v>
      </c>
      <c r="AD8490" s="123">
        <v>42482</v>
      </c>
      <c r="AE8490" t="s">
        <v>12431</v>
      </c>
      <c r="AG8490">
        <v>40007832</v>
      </c>
      <c r="AL8490" t="s">
        <v>12422</v>
      </c>
      <c r="AN8490">
        <v>2900300901</v>
      </c>
      <c r="AO8490">
        <v>16</v>
      </c>
      <c r="AP8490" t="s">
        <v>12424</v>
      </c>
      <c r="AQ8490" t="s">
        <v>11408</v>
      </c>
      <c r="AR8490">
        <v>4100</v>
      </c>
      <c r="AT8490">
        <v>0</v>
      </c>
      <c r="AV8490" t="s">
        <v>14318</v>
      </c>
      <c r="AW8490">
        <v>116100</v>
      </c>
    </row>
    <row r="8491" spans="1:49" x14ac:dyDescent="0.25">
      <c r="A8491">
        <v>4100</v>
      </c>
      <c r="B8491">
        <v>30030</v>
      </c>
      <c r="C8491">
        <v>4018</v>
      </c>
      <c r="D8491">
        <v>413</v>
      </c>
      <c r="E8491" s="124" t="s">
        <v>249</v>
      </c>
      <c r="F8491" t="str">
        <f t="shared" si="156"/>
        <v>Frank GomezJR ENGINEERING</v>
      </c>
      <c r="G8491" s="150" t="str">
        <f t="shared" si="155"/>
        <v>Frank Gomez</v>
      </c>
      <c r="H8491" s="149" t="s">
        <v>5012</v>
      </c>
      <c r="I8491">
        <v>40007808</v>
      </c>
      <c r="K8491" t="s">
        <v>18052</v>
      </c>
      <c r="L8491" t="s">
        <v>17456</v>
      </c>
      <c r="M8491" t="s">
        <v>13237</v>
      </c>
      <c r="N8491">
        <v>91006</v>
      </c>
      <c r="Q8491" t="s">
        <v>12415</v>
      </c>
      <c r="R8491" t="s">
        <v>12416</v>
      </c>
      <c r="S8491" t="s">
        <v>18053</v>
      </c>
      <c r="U8491" t="s">
        <v>12418</v>
      </c>
      <c r="W8491">
        <v>11</v>
      </c>
      <c r="X8491">
        <v>0</v>
      </c>
      <c r="Y8491" t="s">
        <v>12419</v>
      </c>
      <c r="Z8491" t="s">
        <v>12420</v>
      </c>
      <c r="AA8491" t="s">
        <v>12429</v>
      </c>
      <c r="AB8491" t="s">
        <v>12430</v>
      </c>
      <c r="AC8491">
        <v>2</v>
      </c>
      <c r="AD8491" s="123">
        <v>42438</v>
      </c>
      <c r="AE8491" t="s">
        <v>12431</v>
      </c>
      <c r="AG8491">
        <v>40007808</v>
      </c>
      <c r="AL8491" t="s">
        <v>12430</v>
      </c>
      <c r="AN8491">
        <v>503701201</v>
      </c>
      <c r="AO8491">
        <v>16</v>
      </c>
      <c r="AP8491" t="s">
        <v>12424</v>
      </c>
      <c r="AQ8491" t="s">
        <v>11408</v>
      </c>
      <c r="AR8491">
        <v>4100</v>
      </c>
      <c r="AT8491">
        <v>0</v>
      </c>
      <c r="AV8491" t="s">
        <v>18054</v>
      </c>
      <c r="AW8491">
        <v>116100</v>
      </c>
    </row>
    <row r="8492" spans="1:49" x14ac:dyDescent="0.25">
      <c r="A8492">
        <v>4100</v>
      </c>
      <c r="B8492">
        <v>30030</v>
      </c>
      <c r="C8492">
        <v>4018</v>
      </c>
      <c r="D8492">
        <v>413</v>
      </c>
      <c r="E8492" s="124" t="s">
        <v>249</v>
      </c>
      <c r="F8492" t="str">
        <f t="shared" si="156"/>
        <v>Frank GomezK.INT'L PRESS REPAIR</v>
      </c>
      <c r="G8492" s="150" t="str">
        <f t="shared" si="155"/>
        <v>Frank Gomez</v>
      </c>
      <c r="H8492" s="149" t="s">
        <v>5030</v>
      </c>
      <c r="I8492">
        <v>40001243</v>
      </c>
      <c r="K8492" t="s">
        <v>18055</v>
      </c>
      <c r="L8492" t="s">
        <v>15069</v>
      </c>
      <c r="M8492" t="s">
        <v>13237</v>
      </c>
      <c r="N8492" t="s">
        <v>17695</v>
      </c>
      <c r="Q8492" t="s">
        <v>12415</v>
      </c>
      <c r="R8492" t="s">
        <v>12416</v>
      </c>
      <c r="S8492" t="s">
        <v>18056</v>
      </c>
      <c r="U8492" t="s">
        <v>12418</v>
      </c>
      <c r="W8492">
        <v>11</v>
      </c>
      <c r="X8492">
        <v>1</v>
      </c>
      <c r="Y8492" t="s">
        <v>12419</v>
      </c>
      <c r="Z8492" t="s">
        <v>12420</v>
      </c>
      <c r="AA8492" t="s">
        <v>12421</v>
      </c>
      <c r="AB8492" t="s">
        <v>12478</v>
      </c>
      <c r="AC8492">
        <v>2</v>
      </c>
      <c r="AD8492" s="123">
        <v>39111</v>
      </c>
      <c r="AE8492" t="s">
        <v>12423</v>
      </c>
      <c r="AG8492">
        <v>40001243</v>
      </c>
      <c r="AL8492" t="s">
        <v>12478</v>
      </c>
      <c r="AN8492">
        <v>505931601</v>
      </c>
      <c r="AO8492">
        <v>16</v>
      </c>
      <c r="AP8492" t="s">
        <v>12424</v>
      </c>
      <c r="AQ8492" t="s">
        <v>11408</v>
      </c>
      <c r="AR8492">
        <v>4100</v>
      </c>
      <c r="AT8492">
        <v>0</v>
      </c>
      <c r="AV8492" t="s">
        <v>18057</v>
      </c>
      <c r="AW8492">
        <v>116100</v>
      </c>
    </row>
    <row r="8493" spans="1:49" x14ac:dyDescent="0.25">
      <c r="A8493">
        <v>4100</v>
      </c>
      <c r="B8493">
        <v>30030</v>
      </c>
      <c r="C8493">
        <v>4018</v>
      </c>
      <c r="D8493">
        <v>413</v>
      </c>
      <c r="E8493" s="124" t="s">
        <v>249</v>
      </c>
      <c r="F8493" t="str">
        <f t="shared" si="156"/>
        <v>Frank GomezKAMAN IND'L - BELL</v>
      </c>
      <c r="G8493" s="150" t="str">
        <f t="shared" si="155"/>
        <v>Frank Gomez</v>
      </c>
      <c r="H8493" s="149" t="s">
        <v>5059</v>
      </c>
      <c r="I8493">
        <v>40006361</v>
      </c>
      <c r="L8493" t="s">
        <v>12895</v>
      </c>
      <c r="M8493" t="s">
        <v>12896</v>
      </c>
      <c r="O8493">
        <v>2536</v>
      </c>
      <c r="P8493" t="s">
        <v>15579</v>
      </c>
      <c r="Q8493" t="s">
        <v>12415</v>
      </c>
      <c r="R8493" t="s">
        <v>12416</v>
      </c>
      <c r="S8493" t="s">
        <v>18058</v>
      </c>
      <c r="U8493" t="s">
        <v>12418</v>
      </c>
      <c r="V8493">
        <v>207</v>
      </c>
      <c r="W8493">
        <v>11</v>
      </c>
      <c r="X8493">
        <v>2</v>
      </c>
      <c r="Y8493" t="s">
        <v>12419</v>
      </c>
      <c r="Z8493" t="s">
        <v>12420</v>
      </c>
      <c r="AA8493" t="s">
        <v>14022</v>
      </c>
      <c r="AB8493" t="s">
        <v>12422</v>
      </c>
      <c r="AC8493">
        <v>2</v>
      </c>
      <c r="AD8493" s="123">
        <v>40399</v>
      </c>
      <c r="AE8493" t="s">
        <v>12528</v>
      </c>
      <c r="AG8493">
        <v>40006361</v>
      </c>
      <c r="AL8493" t="s">
        <v>12422</v>
      </c>
      <c r="AN8493">
        <v>1500304701</v>
      </c>
      <c r="AO8493">
        <v>16</v>
      </c>
      <c r="AP8493" t="s">
        <v>12424</v>
      </c>
      <c r="AQ8493" t="s">
        <v>11408</v>
      </c>
      <c r="AR8493">
        <v>4100</v>
      </c>
      <c r="AS8493" t="s">
        <v>12491</v>
      </c>
      <c r="AT8493">
        <v>0</v>
      </c>
      <c r="AV8493" t="s">
        <v>5036</v>
      </c>
      <c r="AW8493">
        <v>116100</v>
      </c>
    </row>
    <row r="8494" spans="1:49" x14ac:dyDescent="0.25">
      <c r="A8494">
        <v>4100</v>
      </c>
      <c r="B8494">
        <v>30030</v>
      </c>
      <c r="C8494">
        <v>4018</v>
      </c>
      <c r="D8494">
        <v>413</v>
      </c>
      <c r="E8494" s="124" t="s">
        <v>249</v>
      </c>
      <c r="F8494" t="str">
        <f t="shared" si="156"/>
        <v>Frank GomezKAMAN IND'L - ESCONDIDO</v>
      </c>
      <c r="G8494" s="150" t="str">
        <f t="shared" si="155"/>
        <v>Frank Gomez</v>
      </c>
      <c r="H8494" s="149" t="s">
        <v>5061</v>
      </c>
      <c r="I8494">
        <v>40006388</v>
      </c>
      <c r="K8494" t="s">
        <v>12894</v>
      </c>
      <c r="L8494" t="s">
        <v>12895</v>
      </c>
      <c r="M8494" t="s">
        <v>12896</v>
      </c>
      <c r="N8494">
        <v>46802</v>
      </c>
      <c r="Q8494" t="s">
        <v>12415</v>
      </c>
      <c r="R8494" t="s">
        <v>12416</v>
      </c>
      <c r="S8494" t="s">
        <v>18059</v>
      </c>
      <c r="U8494" t="s">
        <v>12418</v>
      </c>
      <c r="V8494">
        <v>207</v>
      </c>
      <c r="W8494">
        <v>11</v>
      </c>
      <c r="X8494">
        <v>2</v>
      </c>
      <c r="Y8494" t="s">
        <v>12419</v>
      </c>
      <c r="Z8494" t="s">
        <v>12420</v>
      </c>
      <c r="AA8494" t="s">
        <v>12429</v>
      </c>
      <c r="AB8494" t="s">
        <v>12422</v>
      </c>
      <c r="AC8494">
        <v>2</v>
      </c>
      <c r="AD8494" s="123">
        <v>40444</v>
      </c>
      <c r="AE8494" t="s">
        <v>12431</v>
      </c>
      <c r="AG8494">
        <v>40006388</v>
      </c>
      <c r="AL8494" t="s">
        <v>12422</v>
      </c>
      <c r="AN8494">
        <v>1500304701</v>
      </c>
      <c r="AO8494">
        <v>16</v>
      </c>
      <c r="AP8494" t="s">
        <v>12424</v>
      </c>
      <c r="AQ8494" t="s">
        <v>11408</v>
      </c>
      <c r="AR8494">
        <v>4100</v>
      </c>
      <c r="AT8494">
        <v>0</v>
      </c>
      <c r="AV8494" t="s">
        <v>5036</v>
      </c>
      <c r="AW8494">
        <v>116100</v>
      </c>
    </row>
    <row r="8495" spans="1:49" x14ac:dyDescent="0.25">
      <c r="A8495">
        <v>4100</v>
      </c>
      <c r="B8495">
        <v>30030</v>
      </c>
      <c r="C8495">
        <v>4018</v>
      </c>
      <c r="D8495">
        <v>413</v>
      </c>
      <c r="E8495" s="124" t="s">
        <v>249</v>
      </c>
      <c r="F8495" t="str">
        <f t="shared" si="156"/>
        <v>Frank GomezKAMAN IND'L - FLAGSTAFF</v>
      </c>
      <c r="G8495" s="150" t="str">
        <f t="shared" ref="G8495:G8558" si="157">RIGHT(E8495,LEN(E8495)-3)</f>
        <v>Frank Gomez</v>
      </c>
      <c r="H8495" s="149" t="s">
        <v>5064</v>
      </c>
      <c r="I8495">
        <v>40004074</v>
      </c>
      <c r="K8495" t="s">
        <v>12894</v>
      </c>
      <c r="L8495" t="s">
        <v>12895</v>
      </c>
      <c r="M8495" t="s">
        <v>12896</v>
      </c>
      <c r="N8495">
        <v>46802</v>
      </c>
      <c r="Q8495" t="s">
        <v>12415</v>
      </c>
      <c r="R8495" t="s">
        <v>12416</v>
      </c>
      <c r="S8495" t="s">
        <v>18060</v>
      </c>
      <c r="U8495" t="s">
        <v>12418</v>
      </c>
      <c r="V8495">
        <v>207</v>
      </c>
      <c r="W8495">
        <v>11</v>
      </c>
      <c r="X8495">
        <v>2</v>
      </c>
      <c r="Y8495" t="s">
        <v>12419</v>
      </c>
      <c r="Z8495" t="s">
        <v>12420</v>
      </c>
      <c r="AA8495" t="s">
        <v>12421</v>
      </c>
      <c r="AB8495" t="s">
        <v>12422</v>
      </c>
      <c r="AC8495">
        <v>2</v>
      </c>
      <c r="AD8495" s="123">
        <v>39111</v>
      </c>
      <c r="AE8495" t="s">
        <v>12423</v>
      </c>
      <c r="AG8495">
        <v>40004074</v>
      </c>
      <c r="AL8495" t="s">
        <v>12422</v>
      </c>
      <c r="AN8495">
        <v>1500304701</v>
      </c>
      <c r="AO8495">
        <v>16</v>
      </c>
      <c r="AP8495" t="s">
        <v>12424</v>
      </c>
      <c r="AQ8495" t="s">
        <v>11408</v>
      </c>
      <c r="AR8495">
        <v>4100</v>
      </c>
      <c r="AT8495">
        <v>2005</v>
      </c>
      <c r="AV8495" t="s">
        <v>5036</v>
      </c>
      <c r="AW8495">
        <v>116100</v>
      </c>
    </row>
    <row r="8496" spans="1:49" x14ac:dyDescent="0.25">
      <c r="A8496">
        <v>4100</v>
      </c>
      <c r="B8496">
        <v>30030</v>
      </c>
      <c r="C8496">
        <v>4018</v>
      </c>
      <c r="D8496">
        <v>413</v>
      </c>
      <c r="E8496" s="124" t="s">
        <v>249</v>
      </c>
      <c r="F8496" t="str">
        <f t="shared" si="156"/>
        <v>Frank GomezKAMAN IND'L - LA MIRADA</v>
      </c>
      <c r="G8496" s="150" t="str">
        <f t="shared" si="157"/>
        <v>Frank Gomez</v>
      </c>
      <c r="H8496" s="149" t="s">
        <v>5067</v>
      </c>
      <c r="I8496">
        <v>40005504</v>
      </c>
      <c r="K8496" t="s">
        <v>12894</v>
      </c>
      <c r="L8496" t="s">
        <v>12895</v>
      </c>
      <c r="M8496" t="s">
        <v>12896</v>
      </c>
      <c r="N8496">
        <v>46802</v>
      </c>
      <c r="Q8496" t="s">
        <v>12415</v>
      </c>
      <c r="R8496" t="s">
        <v>12416</v>
      </c>
      <c r="S8496" t="s">
        <v>18061</v>
      </c>
      <c r="U8496" t="s">
        <v>12418</v>
      </c>
      <c r="V8496">
        <v>207</v>
      </c>
      <c r="W8496">
        <v>11</v>
      </c>
      <c r="X8496">
        <v>2</v>
      </c>
      <c r="Y8496" t="s">
        <v>12472</v>
      </c>
      <c r="Z8496" t="s">
        <v>12420</v>
      </c>
      <c r="AA8496" t="s">
        <v>12429</v>
      </c>
      <c r="AB8496" t="s">
        <v>12422</v>
      </c>
      <c r="AC8496">
        <v>2</v>
      </c>
      <c r="AD8496" s="123">
        <v>39631</v>
      </c>
      <c r="AE8496" t="s">
        <v>12633</v>
      </c>
      <c r="AG8496">
        <v>40005504</v>
      </c>
      <c r="AL8496" t="s">
        <v>12422</v>
      </c>
      <c r="AN8496">
        <v>1500304701</v>
      </c>
      <c r="AO8496">
        <v>16</v>
      </c>
      <c r="AP8496" t="s">
        <v>12424</v>
      </c>
      <c r="AQ8496" t="s">
        <v>11408</v>
      </c>
      <c r="AR8496">
        <v>4100</v>
      </c>
      <c r="AT8496">
        <v>0</v>
      </c>
      <c r="AV8496" t="s">
        <v>5036</v>
      </c>
      <c r="AW8496">
        <v>116100</v>
      </c>
    </row>
    <row r="8497" spans="1:49" x14ac:dyDescent="0.25">
      <c r="A8497">
        <v>4100</v>
      </c>
      <c r="B8497">
        <v>30030</v>
      </c>
      <c r="C8497">
        <v>4018</v>
      </c>
      <c r="D8497">
        <v>413</v>
      </c>
      <c r="E8497" s="124" t="s">
        <v>249</v>
      </c>
      <c r="F8497" t="str">
        <f t="shared" si="156"/>
        <v>Frank GomezKAMAN IND'L - NORTH LAS VEGAS</v>
      </c>
      <c r="G8497" s="150" t="str">
        <f t="shared" si="157"/>
        <v>Frank Gomez</v>
      </c>
      <c r="H8497" s="149" t="s">
        <v>5070</v>
      </c>
      <c r="I8497">
        <v>40005669</v>
      </c>
      <c r="L8497" t="s">
        <v>12895</v>
      </c>
      <c r="M8497" t="s">
        <v>12896</v>
      </c>
      <c r="O8497">
        <v>2536</v>
      </c>
      <c r="P8497" t="s">
        <v>15579</v>
      </c>
      <c r="Q8497" t="s">
        <v>12415</v>
      </c>
      <c r="R8497" t="s">
        <v>12416</v>
      </c>
      <c r="S8497" t="s">
        <v>18062</v>
      </c>
      <c r="U8497" t="s">
        <v>12418</v>
      </c>
      <c r="V8497">
        <v>207</v>
      </c>
      <c r="W8497">
        <v>11</v>
      </c>
      <c r="X8497">
        <v>2</v>
      </c>
      <c r="Y8497" t="s">
        <v>12419</v>
      </c>
      <c r="Z8497" t="s">
        <v>12420</v>
      </c>
      <c r="AA8497" t="s">
        <v>12429</v>
      </c>
      <c r="AB8497" t="s">
        <v>12422</v>
      </c>
      <c r="AC8497">
        <v>2</v>
      </c>
      <c r="AD8497" s="123">
        <v>39863</v>
      </c>
      <c r="AE8497" t="s">
        <v>12431</v>
      </c>
      <c r="AG8497">
        <v>40005669</v>
      </c>
      <c r="AL8497" t="s">
        <v>12422</v>
      </c>
      <c r="AN8497">
        <v>1500304701</v>
      </c>
      <c r="AO8497">
        <v>16</v>
      </c>
      <c r="AP8497" t="s">
        <v>12424</v>
      </c>
      <c r="AQ8497" t="s">
        <v>11408</v>
      </c>
      <c r="AR8497">
        <v>4100</v>
      </c>
      <c r="AS8497" t="s">
        <v>12491</v>
      </c>
      <c r="AT8497">
        <v>0</v>
      </c>
      <c r="AV8497" t="s">
        <v>5036</v>
      </c>
      <c r="AW8497">
        <v>116100</v>
      </c>
    </row>
    <row r="8498" spans="1:49" x14ac:dyDescent="0.25">
      <c r="A8498">
        <v>4100</v>
      </c>
      <c r="B8498">
        <v>30030</v>
      </c>
      <c r="C8498">
        <v>4018</v>
      </c>
      <c r="D8498">
        <v>413</v>
      </c>
      <c r="E8498" s="124" t="s">
        <v>249</v>
      </c>
      <c r="F8498" s="185" t="str">
        <f t="shared" si="156"/>
        <v>Frank GomezKAMAN IND'L - OXNARD-3989</v>
      </c>
      <c r="G8498" s="150" t="str">
        <f t="shared" si="157"/>
        <v>Frank Gomez</v>
      </c>
      <c r="H8498" s="149" t="s">
        <v>18063</v>
      </c>
      <c r="I8498">
        <v>40003989</v>
      </c>
      <c r="L8498" t="s">
        <v>12895</v>
      </c>
      <c r="M8498" t="s">
        <v>12896</v>
      </c>
      <c r="O8498">
        <v>2536</v>
      </c>
      <c r="P8498" t="s">
        <v>15579</v>
      </c>
      <c r="Q8498" t="s">
        <v>12415</v>
      </c>
      <c r="R8498" t="s">
        <v>12416</v>
      </c>
      <c r="S8498" t="s">
        <v>18064</v>
      </c>
      <c r="U8498" t="s">
        <v>12418</v>
      </c>
      <c r="V8498">
        <v>207</v>
      </c>
      <c r="W8498">
        <v>11</v>
      </c>
      <c r="X8498">
        <v>2</v>
      </c>
      <c r="Y8498" t="s">
        <v>12419</v>
      </c>
      <c r="Z8498" t="s">
        <v>12420</v>
      </c>
      <c r="AA8498" t="s">
        <v>12421</v>
      </c>
      <c r="AB8498" t="s">
        <v>12422</v>
      </c>
      <c r="AC8498">
        <v>2</v>
      </c>
      <c r="AD8498" s="123">
        <v>39111</v>
      </c>
      <c r="AE8498" t="s">
        <v>12423</v>
      </c>
      <c r="AG8498">
        <v>40003989</v>
      </c>
      <c r="AL8498" t="s">
        <v>12422</v>
      </c>
      <c r="AN8498">
        <v>1500304701</v>
      </c>
      <c r="AO8498">
        <v>16</v>
      </c>
      <c r="AP8498" t="s">
        <v>12424</v>
      </c>
      <c r="AQ8498" t="s">
        <v>11408</v>
      </c>
      <c r="AR8498">
        <v>4100</v>
      </c>
      <c r="AT8498">
        <v>2005</v>
      </c>
      <c r="AV8498" t="s">
        <v>5036</v>
      </c>
      <c r="AW8498">
        <v>116100</v>
      </c>
    </row>
    <row r="8499" spans="1:49" x14ac:dyDescent="0.25">
      <c r="A8499">
        <v>4100</v>
      </c>
      <c r="B8499">
        <v>30030</v>
      </c>
      <c r="C8499">
        <v>4018</v>
      </c>
      <c r="D8499">
        <v>413</v>
      </c>
      <c r="E8499" s="124" t="s">
        <v>249</v>
      </c>
      <c r="F8499" s="185" t="str">
        <f t="shared" si="156"/>
        <v>Frank GomezKAMAN IND'L - OXNARD-7707</v>
      </c>
      <c r="G8499" s="150" t="str">
        <f t="shared" si="157"/>
        <v>Frank Gomez</v>
      </c>
      <c r="H8499" s="149" t="s">
        <v>18065</v>
      </c>
      <c r="I8499">
        <v>40007707</v>
      </c>
      <c r="L8499" t="s">
        <v>12895</v>
      </c>
      <c r="M8499" t="s">
        <v>12896</v>
      </c>
      <c r="O8499">
        <v>2536</v>
      </c>
      <c r="P8499" t="s">
        <v>15579</v>
      </c>
      <c r="Q8499" t="s">
        <v>12415</v>
      </c>
      <c r="R8499" t="s">
        <v>12416</v>
      </c>
      <c r="S8499" t="s">
        <v>18064</v>
      </c>
      <c r="U8499" t="s">
        <v>12418</v>
      </c>
      <c r="V8499">
        <v>207</v>
      </c>
      <c r="W8499">
        <v>11</v>
      </c>
      <c r="X8499">
        <v>2</v>
      </c>
      <c r="Y8499" t="s">
        <v>12472</v>
      </c>
      <c r="Z8499" t="s">
        <v>12420</v>
      </c>
      <c r="AA8499" t="s">
        <v>12429</v>
      </c>
      <c r="AB8499" t="s">
        <v>12422</v>
      </c>
      <c r="AC8499">
        <v>2</v>
      </c>
      <c r="AD8499" s="123">
        <v>42298</v>
      </c>
      <c r="AE8499" t="s">
        <v>12431</v>
      </c>
      <c r="AG8499">
        <v>40007707</v>
      </c>
      <c r="AL8499" t="s">
        <v>12422</v>
      </c>
      <c r="AN8499">
        <v>1500304701</v>
      </c>
      <c r="AO8499">
        <v>16</v>
      </c>
      <c r="AP8499" t="s">
        <v>12424</v>
      </c>
      <c r="AQ8499" t="s">
        <v>11408</v>
      </c>
      <c r="AR8499">
        <v>4100</v>
      </c>
      <c r="AT8499">
        <v>0</v>
      </c>
      <c r="AV8499" t="s">
        <v>5036</v>
      </c>
      <c r="AW8499">
        <v>116100</v>
      </c>
    </row>
    <row r="8500" spans="1:49" x14ac:dyDescent="0.25">
      <c r="A8500">
        <v>4100</v>
      </c>
      <c r="B8500">
        <v>30030</v>
      </c>
      <c r="C8500">
        <v>4018</v>
      </c>
      <c r="D8500">
        <v>413</v>
      </c>
      <c r="E8500" s="124" t="s">
        <v>249</v>
      </c>
      <c r="F8500" t="str">
        <f t="shared" si="156"/>
        <v>Frank GomezKAMAN IND'L - PHOENIX</v>
      </c>
      <c r="G8500" s="150" t="str">
        <f t="shared" si="157"/>
        <v>Frank Gomez</v>
      </c>
      <c r="H8500" s="149" t="s">
        <v>5073</v>
      </c>
      <c r="I8500">
        <v>40004069</v>
      </c>
      <c r="K8500" t="s">
        <v>12894</v>
      </c>
      <c r="L8500" t="s">
        <v>12895</v>
      </c>
      <c r="M8500" t="s">
        <v>12896</v>
      </c>
      <c r="N8500">
        <v>46802</v>
      </c>
      <c r="Q8500" t="s">
        <v>12415</v>
      </c>
      <c r="R8500" t="s">
        <v>12416</v>
      </c>
      <c r="S8500" t="s">
        <v>18066</v>
      </c>
      <c r="U8500" t="s">
        <v>12418</v>
      </c>
      <c r="V8500">
        <v>207</v>
      </c>
      <c r="W8500">
        <v>11</v>
      </c>
      <c r="X8500">
        <v>2</v>
      </c>
      <c r="Y8500" t="s">
        <v>12472</v>
      </c>
      <c r="Z8500" t="s">
        <v>12420</v>
      </c>
      <c r="AA8500" t="s">
        <v>12421</v>
      </c>
      <c r="AB8500" t="s">
        <v>12422</v>
      </c>
      <c r="AC8500">
        <v>2</v>
      </c>
      <c r="AD8500" s="123">
        <v>39111</v>
      </c>
      <c r="AE8500" t="s">
        <v>12423</v>
      </c>
      <c r="AG8500">
        <v>40004069</v>
      </c>
      <c r="AL8500" t="s">
        <v>12422</v>
      </c>
      <c r="AN8500">
        <v>1500304701</v>
      </c>
      <c r="AO8500">
        <v>16</v>
      </c>
      <c r="AP8500" t="s">
        <v>12424</v>
      </c>
      <c r="AQ8500" t="s">
        <v>11408</v>
      </c>
      <c r="AR8500">
        <v>4100</v>
      </c>
      <c r="AT8500">
        <v>2005</v>
      </c>
      <c r="AV8500" t="s">
        <v>5036</v>
      </c>
      <c r="AW8500">
        <v>116100</v>
      </c>
    </row>
    <row r="8501" spans="1:49" x14ac:dyDescent="0.25">
      <c r="A8501">
        <v>4100</v>
      </c>
      <c r="B8501">
        <v>30030</v>
      </c>
      <c r="C8501">
        <v>4018</v>
      </c>
      <c r="D8501">
        <v>413</v>
      </c>
      <c r="E8501" s="124" t="s">
        <v>249</v>
      </c>
      <c r="F8501" t="str">
        <f t="shared" si="156"/>
        <v>Frank GomezKAMAN IND'L - PHOENIX/PASSIVE</v>
      </c>
      <c r="G8501" s="150" t="str">
        <f t="shared" si="157"/>
        <v>Frank Gomez</v>
      </c>
      <c r="H8501" s="149" t="s">
        <v>5074</v>
      </c>
      <c r="I8501">
        <v>40004016</v>
      </c>
      <c r="L8501" t="s">
        <v>12895</v>
      </c>
      <c r="M8501" t="s">
        <v>12896</v>
      </c>
      <c r="O8501">
        <v>2536</v>
      </c>
      <c r="P8501" t="s">
        <v>15579</v>
      </c>
      <c r="Q8501" t="s">
        <v>12415</v>
      </c>
      <c r="R8501" t="s">
        <v>12416</v>
      </c>
      <c r="S8501" t="s">
        <v>18067</v>
      </c>
      <c r="U8501" t="s">
        <v>12418</v>
      </c>
      <c r="V8501">
        <v>207</v>
      </c>
      <c r="W8501">
        <v>11</v>
      </c>
      <c r="X8501">
        <v>2</v>
      </c>
      <c r="Y8501" t="s">
        <v>12419</v>
      </c>
      <c r="Z8501" t="s">
        <v>12420</v>
      </c>
      <c r="AA8501" t="s">
        <v>12421</v>
      </c>
      <c r="AB8501" t="s">
        <v>12422</v>
      </c>
      <c r="AC8501">
        <v>2</v>
      </c>
      <c r="AD8501" s="123">
        <v>39111</v>
      </c>
      <c r="AE8501" t="s">
        <v>12423</v>
      </c>
      <c r="AG8501">
        <v>40004016</v>
      </c>
      <c r="AL8501" t="s">
        <v>12422</v>
      </c>
      <c r="AN8501">
        <v>1500304701</v>
      </c>
      <c r="AO8501">
        <v>16</v>
      </c>
      <c r="AP8501" t="s">
        <v>12424</v>
      </c>
      <c r="AQ8501" t="s">
        <v>11408</v>
      </c>
      <c r="AR8501">
        <v>4100</v>
      </c>
      <c r="AS8501" t="s">
        <v>12491</v>
      </c>
      <c r="AT8501">
        <v>2005</v>
      </c>
      <c r="AV8501" t="s">
        <v>5036</v>
      </c>
      <c r="AW8501">
        <v>116100</v>
      </c>
    </row>
    <row r="8502" spans="1:49" x14ac:dyDescent="0.25">
      <c r="A8502">
        <v>4100</v>
      </c>
      <c r="B8502">
        <v>30030</v>
      </c>
      <c r="C8502">
        <v>4018</v>
      </c>
      <c r="D8502">
        <v>413</v>
      </c>
      <c r="E8502" s="124" t="s">
        <v>249</v>
      </c>
      <c r="F8502" t="str">
        <f t="shared" si="156"/>
        <v>Frank GomezKAMAN IND'L - SAN DIEGO</v>
      </c>
      <c r="G8502" s="150" t="str">
        <f t="shared" si="157"/>
        <v>Frank Gomez</v>
      </c>
      <c r="H8502" s="149" t="s">
        <v>5081</v>
      </c>
      <c r="I8502">
        <v>40003982</v>
      </c>
      <c r="L8502" t="s">
        <v>12895</v>
      </c>
      <c r="M8502" t="s">
        <v>12896</v>
      </c>
      <c r="O8502">
        <v>2536</v>
      </c>
      <c r="P8502" t="s">
        <v>15579</v>
      </c>
      <c r="Q8502" t="s">
        <v>12415</v>
      </c>
      <c r="R8502" t="s">
        <v>12416</v>
      </c>
      <c r="S8502" t="s">
        <v>12892</v>
      </c>
      <c r="U8502" t="s">
        <v>12418</v>
      </c>
      <c r="V8502">
        <v>207</v>
      </c>
      <c r="W8502">
        <v>11</v>
      </c>
      <c r="X8502">
        <v>2</v>
      </c>
      <c r="Y8502" t="s">
        <v>12419</v>
      </c>
      <c r="Z8502" t="s">
        <v>12420</v>
      </c>
      <c r="AA8502" t="s">
        <v>12421</v>
      </c>
      <c r="AB8502" t="s">
        <v>12422</v>
      </c>
      <c r="AC8502">
        <v>2</v>
      </c>
      <c r="AD8502" s="123">
        <v>39111</v>
      </c>
      <c r="AE8502" t="s">
        <v>12423</v>
      </c>
      <c r="AG8502">
        <v>40003982</v>
      </c>
      <c r="AL8502" t="s">
        <v>12422</v>
      </c>
      <c r="AN8502">
        <v>1500304701</v>
      </c>
      <c r="AO8502">
        <v>16</v>
      </c>
      <c r="AP8502" t="s">
        <v>12424</v>
      </c>
      <c r="AQ8502" t="s">
        <v>11408</v>
      </c>
      <c r="AR8502">
        <v>4100</v>
      </c>
      <c r="AT8502">
        <v>0</v>
      </c>
      <c r="AV8502" t="s">
        <v>5036</v>
      </c>
      <c r="AW8502">
        <v>116100</v>
      </c>
    </row>
    <row r="8503" spans="1:49" x14ac:dyDescent="0.25">
      <c r="A8503">
        <v>4100</v>
      </c>
      <c r="B8503">
        <v>30030</v>
      </c>
      <c r="C8503">
        <v>4018</v>
      </c>
      <c r="D8503">
        <v>413</v>
      </c>
      <c r="E8503" s="124" t="s">
        <v>249</v>
      </c>
      <c r="F8503" t="str">
        <f t="shared" si="156"/>
        <v>Frank GomezKIMBERLY-CLARK (FULLERTON)</v>
      </c>
      <c r="G8503" s="150" t="str">
        <f t="shared" si="157"/>
        <v>Frank Gomez</v>
      </c>
      <c r="H8503" s="149" t="s">
        <v>5223</v>
      </c>
      <c r="I8503">
        <v>40003957</v>
      </c>
      <c r="J8503" t="s">
        <v>14036</v>
      </c>
      <c r="L8503" t="s">
        <v>15585</v>
      </c>
      <c r="M8503" t="s">
        <v>12703</v>
      </c>
      <c r="N8503" t="s">
        <v>18068</v>
      </c>
      <c r="O8503">
        <v>59099</v>
      </c>
      <c r="Q8503" t="s">
        <v>12415</v>
      </c>
      <c r="R8503" t="s">
        <v>12416</v>
      </c>
      <c r="S8503" t="s">
        <v>18069</v>
      </c>
      <c r="U8503" t="s">
        <v>12418</v>
      </c>
      <c r="V8503">
        <v>93</v>
      </c>
      <c r="W8503">
        <v>11</v>
      </c>
      <c r="X8503">
        <v>1</v>
      </c>
      <c r="Y8503" t="s">
        <v>12419</v>
      </c>
      <c r="Z8503" t="s">
        <v>12420</v>
      </c>
      <c r="AA8503" t="s">
        <v>12421</v>
      </c>
      <c r="AB8503" t="s">
        <v>13208</v>
      </c>
      <c r="AC8503">
        <v>2</v>
      </c>
      <c r="AD8503" s="123">
        <v>39111</v>
      </c>
      <c r="AE8503" t="s">
        <v>12423</v>
      </c>
      <c r="AG8503">
        <v>40003957</v>
      </c>
      <c r="AL8503" t="s">
        <v>13208</v>
      </c>
      <c r="AN8503">
        <v>4309304001</v>
      </c>
      <c r="AO8503">
        <v>16</v>
      </c>
      <c r="AP8503" t="s">
        <v>12424</v>
      </c>
      <c r="AQ8503" t="s">
        <v>11408</v>
      </c>
      <c r="AR8503">
        <v>4100</v>
      </c>
      <c r="AT8503">
        <v>2005</v>
      </c>
      <c r="AV8503" t="s">
        <v>18070</v>
      </c>
      <c r="AW8503">
        <v>116100</v>
      </c>
    </row>
    <row r="8504" spans="1:49" x14ac:dyDescent="0.25">
      <c r="A8504">
        <v>4100</v>
      </c>
      <c r="B8504">
        <v>30030</v>
      </c>
      <c r="C8504">
        <v>4018</v>
      </c>
      <c r="D8504">
        <v>413</v>
      </c>
      <c r="E8504" s="124" t="s">
        <v>249</v>
      </c>
      <c r="F8504" t="str">
        <f t="shared" si="156"/>
        <v>Frank GomezKINGS HAWAIIAN BAKERY</v>
      </c>
      <c r="G8504" s="150" t="str">
        <f t="shared" si="157"/>
        <v>Frank Gomez</v>
      </c>
      <c r="H8504" s="149" t="s">
        <v>5234</v>
      </c>
      <c r="I8504">
        <v>40003983</v>
      </c>
      <c r="K8504" t="s">
        <v>18071</v>
      </c>
      <c r="L8504" t="s">
        <v>17752</v>
      </c>
      <c r="M8504" t="s">
        <v>13237</v>
      </c>
      <c r="N8504" t="s">
        <v>18072</v>
      </c>
      <c r="Q8504" t="s">
        <v>12415</v>
      </c>
      <c r="R8504" t="s">
        <v>12416</v>
      </c>
      <c r="S8504" t="s">
        <v>18073</v>
      </c>
      <c r="U8504" t="s">
        <v>12418</v>
      </c>
      <c r="W8504">
        <v>11</v>
      </c>
      <c r="X8504">
        <v>1</v>
      </c>
      <c r="Y8504" t="s">
        <v>12419</v>
      </c>
      <c r="Z8504" t="s">
        <v>12420</v>
      </c>
      <c r="AA8504" t="s">
        <v>12421</v>
      </c>
      <c r="AB8504" t="s">
        <v>12422</v>
      </c>
      <c r="AC8504">
        <v>2</v>
      </c>
      <c r="AD8504" s="123">
        <v>39111</v>
      </c>
      <c r="AE8504" t="s">
        <v>12423</v>
      </c>
      <c r="AG8504">
        <v>40003983</v>
      </c>
      <c r="AL8504" t="s">
        <v>12422</v>
      </c>
      <c r="AN8504">
        <v>503736001</v>
      </c>
      <c r="AO8504">
        <v>16</v>
      </c>
      <c r="AP8504" t="s">
        <v>12424</v>
      </c>
      <c r="AQ8504" t="s">
        <v>11408</v>
      </c>
      <c r="AR8504">
        <v>4100</v>
      </c>
      <c r="AT8504">
        <v>0</v>
      </c>
      <c r="AV8504" t="s">
        <v>18074</v>
      </c>
      <c r="AW8504">
        <v>116100</v>
      </c>
    </row>
    <row r="8505" spans="1:49" x14ac:dyDescent="0.25">
      <c r="A8505">
        <v>4100</v>
      </c>
      <c r="B8505">
        <v>30030</v>
      </c>
      <c r="C8505">
        <v>4018</v>
      </c>
      <c r="D8505">
        <v>413</v>
      </c>
      <c r="E8505" s="124" t="s">
        <v>249</v>
      </c>
      <c r="F8505" t="str">
        <f t="shared" si="156"/>
        <v>Frank GomezKW PLASTICS OF CALIFORNIA</v>
      </c>
      <c r="G8505" s="150" t="str">
        <f t="shared" si="157"/>
        <v>Frank Gomez</v>
      </c>
      <c r="H8505" s="149" t="s">
        <v>5353</v>
      </c>
      <c r="I8505">
        <v>40008231</v>
      </c>
      <c r="L8505" t="s">
        <v>14089</v>
      </c>
      <c r="M8505" t="s">
        <v>12995</v>
      </c>
      <c r="O8505">
        <v>707</v>
      </c>
      <c r="P8505">
        <v>36081</v>
      </c>
      <c r="Q8505" t="s">
        <v>12415</v>
      </c>
      <c r="R8505" t="s">
        <v>12416</v>
      </c>
      <c r="S8505" t="s">
        <v>18075</v>
      </c>
      <c r="U8505" t="s">
        <v>12418</v>
      </c>
      <c r="W8505">
        <v>11</v>
      </c>
      <c r="X8505">
        <v>1</v>
      </c>
      <c r="Y8505" t="s">
        <v>12419</v>
      </c>
      <c r="Z8505" t="s">
        <v>12420</v>
      </c>
      <c r="AA8505" t="s">
        <v>12429</v>
      </c>
      <c r="AB8505" t="s">
        <v>12422</v>
      </c>
      <c r="AC8505">
        <v>2</v>
      </c>
      <c r="AD8505" s="123">
        <v>43020</v>
      </c>
      <c r="AE8505" t="s">
        <v>12431</v>
      </c>
      <c r="AG8505">
        <v>40008231</v>
      </c>
      <c r="AL8505" t="s">
        <v>12422</v>
      </c>
      <c r="AN8505">
        <v>110910001</v>
      </c>
      <c r="AO8505">
        <v>16</v>
      </c>
      <c r="AP8505" t="s">
        <v>12424</v>
      </c>
      <c r="AQ8505" t="s">
        <v>11408</v>
      </c>
      <c r="AR8505">
        <v>4100</v>
      </c>
      <c r="AT8505">
        <v>0</v>
      </c>
      <c r="AV8505" t="s">
        <v>18076</v>
      </c>
      <c r="AW8505">
        <v>116100</v>
      </c>
    </row>
    <row r="8506" spans="1:49" x14ac:dyDescent="0.25">
      <c r="A8506">
        <v>4100</v>
      </c>
      <c r="B8506">
        <v>30030</v>
      </c>
      <c r="C8506">
        <v>4018</v>
      </c>
      <c r="D8506">
        <v>413</v>
      </c>
      <c r="E8506" s="124" t="s">
        <v>249</v>
      </c>
      <c r="F8506" t="str">
        <f t="shared" si="156"/>
        <v>Frank GomezLA BREA BAKERY</v>
      </c>
      <c r="G8506" s="150" t="str">
        <f t="shared" si="157"/>
        <v>Frank Gomez</v>
      </c>
      <c r="H8506" s="149" t="s">
        <v>5379</v>
      </c>
      <c r="I8506">
        <v>40002988</v>
      </c>
      <c r="K8506" t="s">
        <v>18077</v>
      </c>
      <c r="L8506" t="s">
        <v>18078</v>
      </c>
      <c r="M8506" t="s">
        <v>13237</v>
      </c>
      <c r="N8506" t="s">
        <v>18079</v>
      </c>
      <c r="Q8506" t="s">
        <v>12415</v>
      </c>
      <c r="R8506" t="s">
        <v>12416</v>
      </c>
      <c r="S8506" t="s">
        <v>18080</v>
      </c>
      <c r="U8506" t="s">
        <v>12418</v>
      </c>
      <c r="W8506">
        <v>11</v>
      </c>
      <c r="X8506">
        <v>1</v>
      </c>
      <c r="Y8506" t="s">
        <v>12419</v>
      </c>
      <c r="Z8506" t="s">
        <v>12420</v>
      </c>
      <c r="AA8506" t="s">
        <v>12421</v>
      </c>
      <c r="AB8506" t="s">
        <v>12422</v>
      </c>
      <c r="AC8506">
        <v>2</v>
      </c>
      <c r="AD8506" s="123">
        <v>39111</v>
      </c>
      <c r="AE8506" t="s">
        <v>12423</v>
      </c>
      <c r="AG8506">
        <v>40002988</v>
      </c>
      <c r="AL8506" t="s">
        <v>12422</v>
      </c>
      <c r="AN8506">
        <v>503719001</v>
      </c>
      <c r="AO8506">
        <v>16</v>
      </c>
      <c r="AP8506" t="s">
        <v>12424</v>
      </c>
      <c r="AQ8506" t="s">
        <v>11408</v>
      </c>
      <c r="AR8506">
        <v>4100</v>
      </c>
      <c r="AS8506" t="s">
        <v>12491</v>
      </c>
      <c r="AT8506">
        <v>2005</v>
      </c>
      <c r="AV8506" t="s">
        <v>18081</v>
      </c>
      <c r="AW8506">
        <v>116100</v>
      </c>
    </row>
    <row r="8507" spans="1:49" x14ac:dyDescent="0.25">
      <c r="A8507">
        <v>4100</v>
      </c>
      <c r="B8507">
        <v>30030</v>
      </c>
      <c r="C8507">
        <v>4018</v>
      </c>
      <c r="D8507">
        <v>413</v>
      </c>
      <c r="E8507" s="124" t="s">
        <v>249</v>
      </c>
      <c r="F8507" t="str">
        <f t="shared" si="156"/>
        <v>Frank GomezLABEL-AIRE INC.</v>
      </c>
      <c r="G8507" s="150" t="str">
        <f t="shared" si="157"/>
        <v>Frank Gomez</v>
      </c>
      <c r="H8507" s="149" t="s">
        <v>5390</v>
      </c>
      <c r="I8507">
        <v>40003958</v>
      </c>
      <c r="K8507" t="s">
        <v>18082</v>
      </c>
      <c r="L8507" t="s">
        <v>17839</v>
      </c>
      <c r="M8507" t="s">
        <v>13237</v>
      </c>
      <c r="N8507" t="s">
        <v>18083</v>
      </c>
      <c r="Q8507" t="s">
        <v>12415</v>
      </c>
      <c r="R8507" t="s">
        <v>12416</v>
      </c>
      <c r="S8507" t="s">
        <v>18084</v>
      </c>
      <c r="U8507" t="s">
        <v>12418</v>
      </c>
      <c r="W8507">
        <v>11</v>
      </c>
      <c r="X8507">
        <v>0</v>
      </c>
      <c r="Y8507" t="s">
        <v>12419</v>
      </c>
      <c r="Z8507" t="s">
        <v>12420</v>
      </c>
      <c r="AA8507" t="s">
        <v>12421</v>
      </c>
      <c r="AB8507" t="s">
        <v>12422</v>
      </c>
      <c r="AC8507">
        <v>2</v>
      </c>
      <c r="AD8507" s="123">
        <v>39111</v>
      </c>
      <c r="AE8507" t="s">
        <v>12423</v>
      </c>
      <c r="AG8507">
        <v>40003958</v>
      </c>
      <c r="AL8507" t="s">
        <v>12422</v>
      </c>
      <c r="AN8507">
        <v>505913101</v>
      </c>
      <c r="AO8507">
        <v>16</v>
      </c>
      <c r="AP8507" t="s">
        <v>12424</v>
      </c>
      <c r="AQ8507" t="s">
        <v>11408</v>
      </c>
      <c r="AR8507">
        <v>4100</v>
      </c>
      <c r="AT8507">
        <v>2005</v>
      </c>
      <c r="AV8507" t="s">
        <v>18085</v>
      </c>
      <c r="AW8507">
        <v>116100</v>
      </c>
    </row>
    <row r="8508" spans="1:49" x14ac:dyDescent="0.25">
      <c r="A8508">
        <v>4100</v>
      </c>
      <c r="B8508">
        <v>30030</v>
      </c>
      <c r="C8508">
        <v>4018</v>
      </c>
      <c r="D8508">
        <v>413</v>
      </c>
      <c r="E8508" s="124" t="s">
        <v>249</v>
      </c>
      <c r="F8508" t="str">
        <f t="shared" si="156"/>
        <v>Frank GomezLAXGQ/PV UNITED AIRLINES</v>
      </c>
      <c r="G8508" s="150" t="str">
        <f t="shared" si="157"/>
        <v>Frank Gomez</v>
      </c>
      <c r="H8508" s="149" t="s">
        <v>5447</v>
      </c>
      <c r="I8508">
        <v>40004014</v>
      </c>
      <c r="L8508" t="s">
        <v>15620</v>
      </c>
      <c r="M8508" t="s">
        <v>13237</v>
      </c>
      <c r="O8508">
        <v>92245</v>
      </c>
      <c r="P8508">
        <v>90009</v>
      </c>
      <c r="Q8508" t="s">
        <v>12415</v>
      </c>
      <c r="R8508" t="s">
        <v>12416</v>
      </c>
      <c r="S8508" t="s">
        <v>18086</v>
      </c>
      <c r="U8508" t="s">
        <v>12418</v>
      </c>
      <c r="W8508">
        <v>11</v>
      </c>
      <c r="X8508">
        <v>1</v>
      </c>
      <c r="Y8508" t="s">
        <v>12419</v>
      </c>
      <c r="Z8508" t="s">
        <v>12420</v>
      </c>
      <c r="AA8508" t="s">
        <v>12421</v>
      </c>
      <c r="AB8508" t="s">
        <v>12422</v>
      </c>
      <c r="AC8508">
        <v>2</v>
      </c>
      <c r="AD8508" s="123">
        <v>39111</v>
      </c>
      <c r="AE8508" t="s">
        <v>12423</v>
      </c>
      <c r="AG8508">
        <v>40004014</v>
      </c>
      <c r="AL8508" t="s">
        <v>12422</v>
      </c>
      <c r="AN8508">
        <v>503719001</v>
      </c>
      <c r="AO8508">
        <v>16</v>
      </c>
      <c r="AP8508" t="s">
        <v>12424</v>
      </c>
      <c r="AQ8508" t="s">
        <v>11408</v>
      </c>
      <c r="AR8508">
        <v>4100</v>
      </c>
      <c r="AT8508">
        <v>2005</v>
      </c>
      <c r="AV8508" t="s">
        <v>18087</v>
      </c>
      <c r="AW8508">
        <v>116100</v>
      </c>
    </row>
    <row r="8509" spans="1:49" x14ac:dyDescent="0.25">
      <c r="A8509">
        <v>4100</v>
      </c>
      <c r="B8509">
        <v>30030</v>
      </c>
      <c r="C8509">
        <v>4018</v>
      </c>
      <c r="D8509">
        <v>413</v>
      </c>
      <c r="E8509" s="124" t="s">
        <v>249</v>
      </c>
      <c r="F8509" t="str">
        <f t="shared" si="156"/>
        <v>Frank GomezLCF SYSTEMS, INC</v>
      </c>
      <c r="G8509" s="150" t="str">
        <f t="shared" si="157"/>
        <v>Frank Gomez</v>
      </c>
      <c r="H8509" s="149" t="s">
        <v>5454</v>
      </c>
      <c r="I8509">
        <v>40005527</v>
      </c>
      <c r="K8509" t="s">
        <v>18088</v>
      </c>
      <c r="L8509" t="s">
        <v>18089</v>
      </c>
      <c r="M8509" t="s">
        <v>17515</v>
      </c>
      <c r="N8509">
        <v>85260</v>
      </c>
      <c r="Q8509" t="s">
        <v>12415</v>
      </c>
      <c r="R8509" t="s">
        <v>12416</v>
      </c>
      <c r="S8509" t="s">
        <v>18090</v>
      </c>
      <c r="U8509" t="s">
        <v>12418</v>
      </c>
      <c r="W8509">
        <v>11</v>
      </c>
      <c r="X8509">
        <v>2</v>
      </c>
      <c r="Y8509" t="s">
        <v>12419</v>
      </c>
      <c r="Z8509" t="s">
        <v>12420</v>
      </c>
      <c r="AA8509" t="s">
        <v>12429</v>
      </c>
      <c r="AB8509" t="s">
        <v>12430</v>
      </c>
      <c r="AC8509">
        <v>2</v>
      </c>
      <c r="AD8509" s="123">
        <v>39654</v>
      </c>
      <c r="AE8509" t="s">
        <v>14314</v>
      </c>
      <c r="AG8509">
        <v>40005527</v>
      </c>
      <c r="AL8509" t="s">
        <v>12430</v>
      </c>
      <c r="AN8509">
        <v>301302501</v>
      </c>
      <c r="AO8509">
        <v>16</v>
      </c>
      <c r="AP8509" t="s">
        <v>12424</v>
      </c>
      <c r="AQ8509" t="s">
        <v>11408</v>
      </c>
      <c r="AR8509">
        <v>4100</v>
      </c>
      <c r="AT8509">
        <v>0</v>
      </c>
      <c r="AV8509" t="s">
        <v>18091</v>
      </c>
      <c r="AW8509">
        <v>116100</v>
      </c>
    </row>
    <row r="8510" spans="1:49" x14ac:dyDescent="0.25">
      <c r="A8510">
        <v>4100</v>
      </c>
      <c r="B8510">
        <v>30030</v>
      </c>
      <c r="C8510">
        <v>4018</v>
      </c>
      <c r="D8510">
        <v>413</v>
      </c>
      <c r="E8510" s="124" t="s">
        <v>249</v>
      </c>
      <c r="F8510" t="str">
        <f t="shared" si="156"/>
        <v>Frank GomezLE CHEF BAKERY</v>
      </c>
      <c r="G8510" s="150" t="str">
        <f t="shared" si="157"/>
        <v>Frank Gomez</v>
      </c>
      <c r="H8510" s="149" t="s">
        <v>5456</v>
      </c>
      <c r="I8510">
        <v>40001358</v>
      </c>
      <c r="K8510" t="s">
        <v>18092</v>
      </c>
      <c r="L8510" t="s">
        <v>18093</v>
      </c>
      <c r="M8510" t="s">
        <v>13237</v>
      </c>
      <c r="N8510" t="s">
        <v>18094</v>
      </c>
      <c r="Q8510" t="s">
        <v>12415</v>
      </c>
      <c r="R8510" t="s">
        <v>12416</v>
      </c>
      <c r="S8510" t="s">
        <v>18095</v>
      </c>
      <c r="U8510" t="s">
        <v>12418</v>
      </c>
      <c r="W8510">
        <v>11</v>
      </c>
      <c r="X8510">
        <v>1</v>
      </c>
      <c r="Y8510" t="s">
        <v>12419</v>
      </c>
      <c r="Z8510" t="s">
        <v>12420</v>
      </c>
      <c r="AA8510" t="s">
        <v>12421</v>
      </c>
      <c r="AB8510" t="s">
        <v>12422</v>
      </c>
      <c r="AC8510">
        <v>2</v>
      </c>
      <c r="AD8510" s="123">
        <v>39111</v>
      </c>
      <c r="AE8510" t="s">
        <v>12423</v>
      </c>
      <c r="AG8510">
        <v>40001358</v>
      </c>
      <c r="AL8510" t="s">
        <v>12422</v>
      </c>
      <c r="AN8510">
        <v>503721401</v>
      </c>
      <c r="AO8510">
        <v>16</v>
      </c>
      <c r="AP8510" t="s">
        <v>12424</v>
      </c>
      <c r="AQ8510" t="s">
        <v>11408</v>
      </c>
      <c r="AR8510">
        <v>4100</v>
      </c>
      <c r="AT8510">
        <v>0</v>
      </c>
      <c r="AV8510" t="s">
        <v>18096</v>
      </c>
      <c r="AW8510">
        <v>116100</v>
      </c>
    </row>
    <row r="8511" spans="1:49" x14ac:dyDescent="0.25">
      <c r="A8511">
        <v>4100</v>
      </c>
      <c r="B8511">
        <v>30030</v>
      </c>
      <c r="C8511">
        <v>4018</v>
      </c>
      <c r="D8511">
        <v>413</v>
      </c>
      <c r="E8511" s="124" t="s">
        <v>249</v>
      </c>
      <c r="F8511" t="str">
        <f t="shared" si="156"/>
        <v>Frank GomezLECLERC FOODS NUTRITION ARIZONA LLC</v>
      </c>
      <c r="G8511" s="150" t="str">
        <f t="shared" si="157"/>
        <v>Frank Gomez</v>
      </c>
      <c r="H8511" s="149" t="s">
        <v>5460</v>
      </c>
      <c r="I8511">
        <v>40007572</v>
      </c>
      <c r="K8511" t="s">
        <v>18097</v>
      </c>
      <c r="L8511" t="s">
        <v>18098</v>
      </c>
      <c r="M8511" t="s">
        <v>12703</v>
      </c>
      <c r="N8511">
        <v>37663</v>
      </c>
      <c r="Q8511" t="s">
        <v>12415</v>
      </c>
      <c r="R8511" t="s">
        <v>12416</v>
      </c>
      <c r="S8511" t="s">
        <v>18099</v>
      </c>
      <c r="U8511" t="s">
        <v>12418</v>
      </c>
      <c r="W8511">
        <v>11</v>
      </c>
      <c r="X8511">
        <v>1</v>
      </c>
      <c r="Y8511" t="s">
        <v>12419</v>
      </c>
      <c r="Z8511" t="s">
        <v>12420</v>
      </c>
      <c r="AA8511" t="s">
        <v>12429</v>
      </c>
      <c r="AB8511" t="s">
        <v>12422</v>
      </c>
      <c r="AC8511">
        <v>2</v>
      </c>
      <c r="AD8511" s="123">
        <v>42118</v>
      </c>
      <c r="AE8511" t="s">
        <v>12431</v>
      </c>
      <c r="AG8511">
        <v>40007572</v>
      </c>
      <c r="AL8511" t="s">
        <v>12422</v>
      </c>
      <c r="AN8511">
        <v>4316303901</v>
      </c>
      <c r="AO8511">
        <v>16</v>
      </c>
      <c r="AP8511" t="s">
        <v>12424</v>
      </c>
      <c r="AQ8511" t="s">
        <v>11408</v>
      </c>
      <c r="AR8511">
        <v>4100</v>
      </c>
      <c r="AT8511">
        <v>0</v>
      </c>
      <c r="AV8511" t="s">
        <v>18100</v>
      </c>
      <c r="AW8511">
        <v>116100</v>
      </c>
    </row>
    <row r="8512" spans="1:49" x14ac:dyDescent="0.25">
      <c r="A8512">
        <v>4100</v>
      </c>
      <c r="B8512">
        <v>30030</v>
      </c>
      <c r="C8512">
        <v>4018</v>
      </c>
      <c r="D8512">
        <v>413</v>
      </c>
      <c r="E8512" s="124" t="s">
        <v>249</v>
      </c>
      <c r="F8512" t="str">
        <f t="shared" si="156"/>
        <v>Frank GomezLIPPERT INTERNATIONAL INC.</v>
      </c>
      <c r="G8512" s="150" t="str">
        <f t="shared" si="157"/>
        <v>Frank Gomez</v>
      </c>
      <c r="H8512" s="149" t="s">
        <v>5557</v>
      </c>
      <c r="I8512">
        <v>40008793</v>
      </c>
      <c r="K8512" t="s">
        <v>18101</v>
      </c>
      <c r="L8512" t="s">
        <v>18102</v>
      </c>
      <c r="N8512" t="s">
        <v>18103</v>
      </c>
      <c r="Q8512" t="s">
        <v>18104</v>
      </c>
      <c r="R8512" t="s">
        <v>12416</v>
      </c>
      <c r="S8512" t="s">
        <v>18105</v>
      </c>
      <c r="U8512" t="s">
        <v>12418</v>
      </c>
      <c r="W8512">
        <v>11</v>
      </c>
      <c r="X8512">
        <v>0</v>
      </c>
      <c r="Y8512" t="s">
        <v>12419</v>
      </c>
      <c r="Z8512" t="s">
        <v>12420</v>
      </c>
      <c r="AA8512" t="s">
        <v>12485</v>
      </c>
      <c r="AB8512" t="s">
        <v>12430</v>
      </c>
      <c r="AC8512">
        <v>2</v>
      </c>
      <c r="AD8512" s="123">
        <v>43865</v>
      </c>
      <c r="AE8512" t="s">
        <v>12486</v>
      </c>
      <c r="AG8512">
        <v>40008793</v>
      </c>
      <c r="AL8512" t="s">
        <v>12430</v>
      </c>
      <c r="AO8512">
        <v>16</v>
      </c>
      <c r="AP8512" t="s">
        <v>12424</v>
      </c>
      <c r="AQ8512" t="s">
        <v>11408</v>
      </c>
      <c r="AR8512">
        <v>4100</v>
      </c>
      <c r="AT8512">
        <v>0</v>
      </c>
      <c r="AV8512" t="s">
        <v>18106</v>
      </c>
      <c r="AW8512">
        <v>116100</v>
      </c>
    </row>
    <row r="8513" spans="1:49" x14ac:dyDescent="0.25">
      <c r="A8513">
        <v>4100</v>
      </c>
      <c r="B8513">
        <v>30030</v>
      </c>
      <c r="C8513">
        <v>4018</v>
      </c>
      <c r="D8513">
        <v>413</v>
      </c>
      <c r="E8513" s="124" t="s">
        <v>249</v>
      </c>
      <c r="F8513" t="str">
        <f t="shared" si="156"/>
        <v>Frank GomezLIQUID PACKAGING COMPANY</v>
      </c>
      <c r="G8513" s="150" t="str">
        <f t="shared" si="157"/>
        <v>Frank Gomez</v>
      </c>
      <c r="H8513" s="149" t="s">
        <v>5559</v>
      </c>
      <c r="I8513">
        <v>40007180</v>
      </c>
      <c r="K8513" t="s">
        <v>18107</v>
      </c>
      <c r="L8513" t="s">
        <v>15982</v>
      </c>
      <c r="M8513" t="s">
        <v>13237</v>
      </c>
      <c r="N8513">
        <v>90723</v>
      </c>
      <c r="Q8513" t="s">
        <v>12415</v>
      </c>
      <c r="R8513" t="s">
        <v>12416</v>
      </c>
      <c r="S8513" t="s">
        <v>18108</v>
      </c>
      <c r="U8513" t="s">
        <v>12418</v>
      </c>
      <c r="W8513">
        <v>11</v>
      </c>
      <c r="X8513">
        <v>1</v>
      </c>
      <c r="Y8513" t="s">
        <v>12419</v>
      </c>
      <c r="Z8513" t="s">
        <v>12420</v>
      </c>
      <c r="AA8513" t="s">
        <v>12429</v>
      </c>
      <c r="AB8513" t="s">
        <v>12430</v>
      </c>
      <c r="AC8513">
        <v>2</v>
      </c>
      <c r="AD8513" s="123">
        <v>41523</v>
      </c>
      <c r="AE8513" t="s">
        <v>12431</v>
      </c>
      <c r="AG8513">
        <v>40007180</v>
      </c>
      <c r="AL8513" t="s">
        <v>12430</v>
      </c>
      <c r="AN8513">
        <v>503725601</v>
      </c>
      <c r="AO8513">
        <v>16</v>
      </c>
      <c r="AP8513" t="s">
        <v>12424</v>
      </c>
      <c r="AQ8513" t="s">
        <v>11408</v>
      </c>
      <c r="AR8513">
        <v>4100</v>
      </c>
      <c r="AT8513">
        <v>0</v>
      </c>
      <c r="AV8513" t="s">
        <v>18109</v>
      </c>
      <c r="AW8513">
        <v>116100</v>
      </c>
    </row>
    <row r="8514" spans="1:49" x14ac:dyDescent="0.25">
      <c r="A8514">
        <v>4100</v>
      </c>
      <c r="B8514">
        <v>30030</v>
      </c>
      <c r="C8514">
        <v>4018</v>
      </c>
      <c r="D8514">
        <v>413</v>
      </c>
      <c r="E8514" s="124" t="s">
        <v>249</v>
      </c>
      <c r="F8514" t="str">
        <f t="shared" si="156"/>
        <v>Frank GomezLIVING ECOLOGY INC. - HENDERSON</v>
      </c>
      <c r="G8514" s="150" t="str">
        <f t="shared" si="157"/>
        <v>Frank Gomez</v>
      </c>
      <c r="H8514" s="149" t="s">
        <v>13656</v>
      </c>
      <c r="I8514">
        <v>40007566</v>
      </c>
      <c r="K8514" t="s">
        <v>18110</v>
      </c>
      <c r="L8514" t="s">
        <v>17350</v>
      </c>
      <c r="M8514" t="s">
        <v>14582</v>
      </c>
      <c r="N8514">
        <v>89012</v>
      </c>
      <c r="Q8514" t="s">
        <v>12415</v>
      </c>
      <c r="R8514" t="s">
        <v>12416</v>
      </c>
      <c r="S8514" t="s">
        <v>18111</v>
      </c>
      <c r="U8514" t="s">
        <v>12418</v>
      </c>
      <c r="W8514">
        <v>11</v>
      </c>
      <c r="X8514">
        <v>1</v>
      </c>
      <c r="Y8514" t="s">
        <v>12419</v>
      </c>
      <c r="Z8514" t="s">
        <v>12420</v>
      </c>
      <c r="AA8514" t="s">
        <v>12429</v>
      </c>
      <c r="AB8514" t="s">
        <v>12478</v>
      </c>
      <c r="AC8514">
        <v>2</v>
      </c>
      <c r="AD8514" s="123">
        <v>42108</v>
      </c>
      <c r="AE8514" t="s">
        <v>12431</v>
      </c>
      <c r="AG8514">
        <v>40007566</v>
      </c>
      <c r="AL8514" t="s">
        <v>12478</v>
      </c>
      <c r="AN8514">
        <v>2900300701</v>
      </c>
      <c r="AO8514">
        <v>16</v>
      </c>
      <c r="AP8514" t="s">
        <v>12424</v>
      </c>
      <c r="AQ8514" t="s">
        <v>11408</v>
      </c>
      <c r="AR8514">
        <v>4100</v>
      </c>
      <c r="AT8514">
        <v>0</v>
      </c>
      <c r="AV8514" t="s">
        <v>18112</v>
      </c>
      <c r="AW8514">
        <v>116100</v>
      </c>
    </row>
    <row r="8515" spans="1:49" x14ac:dyDescent="0.25">
      <c r="A8515">
        <v>4100</v>
      </c>
      <c r="B8515">
        <v>30030</v>
      </c>
      <c r="C8515">
        <v>4018</v>
      </c>
      <c r="D8515">
        <v>413</v>
      </c>
      <c r="E8515" s="124" t="s">
        <v>249</v>
      </c>
      <c r="F8515" t="str">
        <f t="shared" ref="F8515:F8578" si="158">CONCATENATE(G8515, H8515)</f>
        <v>Frank GomezLIVING ECOLOGY MANUFACTURING INC</v>
      </c>
      <c r="G8515" s="150" t="str">
        <f t="shared" si="157"/>
        <v>Frank Gomez</v>
      </c>
      <c r="H8515" s="149" t="s">
        <v>13657</v>
      </c>
      <c r="I8515">
        <v>40005047</v>
      </c>
      <c r="K8515" t="s">
        <v>18113</v>
      </c>
      <c r="L8515" t="s">
        <v>17591</v>
      </c>
      <c r="M8515" t="s">
        <v>13237</v>
      </c>
      <c r="N8515">
        <v>92879</v>
      </c>
      <c r="Q8515" t="s">
        <v>12415</v>
      </c>
      <c r="R8515" t="s">
        <v>12416</v>
      </c>
      <c r="S8515" t="s">
        <v>18114</v>
      </c>
      <c r="T8515">
        <v>310741</v>
      </c>
      <c r="U8515" t="s">
        <v>12418</v>
      </c>
      <c r="W8515">
        <v>11</v>
      </c>
      <c r="X8515">
        <v>1</v>
      </c>
      <c r="Y8515" t="s">
        <v>12472</v>
      </c>
      <c r="Z8515" t="s">
        <v>12420</v>
      </c>
      <c r="AA8515" t="s">
        <v>12429</v>
      </c>
      <c r="AB8515" t="s">
        <v>12478</v>
      </c>
      <c r="AC8515">
        <v>2</v>
      </c>
      <c r="AD8515" s="123">
        <v>39141</v>
      </c>
      <c r="AE8515" t="s">
        <v>13431</v>
      </c>
      <c r="AG8515">
        <v>40005047</v>
      </c>
      <c r="AL8515" t="s">
        <v>12478</v>
      </c>
      <c r="AN8515">
        <v>506507701</v>
      </c>
      <c r="AO8515">
        <v>16</v>
      </c>
      <c r="AP8515" t="s">
        <v>12424</v>
      </c>
      <c r="AQ8515" t="s">
        <v>11408</v>
      </c>
      <c r="AR8515">
        <v>4100</v>
      </c>
      <c r="AT8515">
        <v>0</v>
      </c>
      <c r="AV8515" t="s">
        <v>18112</v>
      </c>
      <c r="AW8515">
        <v>116100</v>
      </c>
    </row>
    <row r="8516" spans="1:49" x14ac:dyDescent="0.25">
      <c r="A8516">
        <v>4100</v>
      </c>
      <c r="B8516">
        <v>30030</v>
      </c>
      <c r="C8516">
        <v>4018</v>
      </c>
      <c r="D8516">
        <v>413</v>
      </c>
      <c r="E8516" s="124" t="s">
        <v>249</v>
      </c>
      <c r="F8516" t="str">
        <f t="shared" si="158"/>
        <v>Frank GomezLOS ANGELES WORLD AIRPORTS</v>
      </c>
      <c r="G8516" s="150" t="str">
        <f t="shared" si="157"/>
        <v>Frank Gomez</v>
      </c>
      <c r="H8516" s="149" t="s">
        <v>5601</v>
      </c>
      <c r="I8516">
        <v>40008484</v>
      </c>
      <c r="K8516" t="s">
        <v>18115</v>
      </c>
      <c r="L8516" t="s">
        <v>15620</v>
      </c>
      <c r="M8516" t="s">
        <v>13237</v>
      </c>
      <c r="N8516">
        <v>90045</v>
      </c>
      <c r="Q8516" t="s">
        <v>12415</v>
      </c>
      <c r="R8516" t="s">
        <v>12416</v>
      </c>
      <c r="S8516" t="s">
        <v>18116</v>
      </c>
      <c r="U8516" t="s">
        <v>12418</v>
      </c>
      <c r="W8516">
        <v>11</v>
      </c>
      <c r="X8516">
        <v>1</v>
      </c>
      <c r="Y8516" t="s">
        <v>12419</v>
      </c>
      <c r="Z8516" t="s">
        <v>12420</v>
      </c>
      <c r="AA8516" t="s">
        <v>12429</v>
      </c>
      <c r="AB8516" t="s">
        <v>12430</v>
      </c>
      <c r="AC8516">
        <v>2</v>
      </c>
      <c r="AD8516" s="123">
        <v>43367</v>
      </c>
      <c r="AE8516" t="s">
        <v>12431</v>
      </c>
      <c r="AG8516">
        <v>40008484</v>
      </c>
      <c r="AL8516" t="s">
        <v>12430</v>
      </c>
      <c r="AN8516">
        <v>503719001</v>
      </c>
      <c r="AO8516">
        <v>16</v>
      </c>
      <c r="AP8516" t="s">
        <v>12424</v>
      </c>
      <c r="AQ8516" t="s">
        <v>11408</v>
      </c>
      <c r="AR8516">
        <v>4100</v>
      </c>
      <c r="AT8516">
        <v>0</v>
      </c>
      <c r="AV8516" t="s">
        <v>18117</v>
      </c>
      <c r="AW8516">
        <v>116100</v>
      </c>
    </row>
    <row r="8517" spans="1:49" x14ac:dyDescent="0.25">
      <c r="A8517">
        <v>4100</v>
      </c>
      <c r="B8517">
        <v>30030</v>
      </c>
      <c r="C8517">
        <v>4018</v>
      </c>
      <c r="D8517">
        <v>413</v>
      </c>
      <c r="E8517" s="124" t="s">
        <v>249</v>
      </c>
      <c r="F8517" t="str">
        <f t="shared" si="158"/>
        <v>Frank GomezLSC COMMUNICATIONS</v>
      </c>
      <c r="G8517" s="150" t="str">
        <f t="shared" si="157"/>
        <v>Frank Gomez</v>
      </c>
      <c r="H8517" s="149" t="s">
        <v>5618</v>
      </c>
      <c r="I8517">
        <v>40003996</v>
      </c>
      <c r="J8517" t="s">
        <v>18118</v>
      </c>
      <c r="K8517" t="s">
        <v>18119</v>
      </c>
      <c r="L8517" t="s">
        <v>17752</v>
      </c>
      <c r="M8517" t="s">
        <v>13237</v>
      </c>
      <c r="N8517" t="s">
        <v>18120</v>
      </c>
      <c r="Q8517" t="s">
        <v>12415</v>
      </c>
      <c r="R8517" t="s">
        <v>12416</v>
      </c>
      <c r="S8517" t="s">
        <v>18121</v>
      </c>
      <c r="U8517" t="s">
        <v>12418</v>
      </c>
      <c r="V8517">
        <v>212</v>
      </c>
      <c r="W8517">
        <v>11</v>
      </c>
      <c r="X8517">
        <v>1</v>
      </c>
      <c r="Y8517" t="s">
        <v>12419</v>
      </c>
      <c r="Z8517" t="s">
        <v>12420</v>
      </c>
      <c r="AA8517" t="s">
        <v>12421</v>
      </c>
      <c r="AB8517" t="s">
        <v>12422</v>
      </c>
      <c r="AC8517">
        <v>2</v>
      </c>
      <c r="AD8517" s="123">
        <v>39111</v>
      </c>
      <c r="AE8517" t="s">
        <v>12423</v>
      </c>
      <c r="AG8517">
        <v>40003996</v>
      </c>
      <c r="AL8517" t="s">
        <v>12422</v>
      </c>
      <c r="AN8517">
        <v>503736001</v>
      </c>
      <c r="AO8517">
        <v>16</v>
      </c>
      <c r="AP8517" t="s">
        <v>12424</v>
      </c>
      <c r="AQ8517" t="s">
        <v>11408</v>
      </c>
      <c r="AR8517">
        <v>4100</v>
      </c>
      <c r="AT8517">
        <v>2005</v>
      </c>
      <c r="AV8517" t="s">
        <v>18122</v>
      </c>
      <c r="AW8517">
        <v>116100</v>
      </c>
    </row>
    <row r="8518" spans="1:49" x14ac:dyDescent="0.25">
      <c r="A8518">
        <v>4100</v>
      </c>
      <c r="B8518">
        <v>30030</v>
      </c>
      <c r="C8518">
        <v>4018</v>
      </c>
      <c r="D8518">
        <v>413</v>
      </c>
      <c r="E8518" s="124" t="s">
        <v>249</v>
      </c>
      <c r="F8518" t="str">
        <f t="shared" si="158"/>
        <v>Frank GomezLUXFER GAS CYLINDERS</v>
      </c>
      <c r="G8518" s="150" t="str">
        <f t="shared" si="157"/>
        <v>Frank Gomez</v>
      </c>
      <c r="H8518" s="149" t="s">
        <v>5638</v>
      </c>
      <c r="I8518">
        <v>40007814</v>
      </c>
      <c r="K8518" t="s">
        <v>18123</v>
      </c>
      <c r="L8518" t="s">
        <v>16374</v>
      </c>
      <c r="M8518" t="s">
        <v>13237</v>
      </c>
      <c r="N8518">
        <v>92507</v>
      </c>
      <c r="Q8518" t="s">
        <v>12415</v>
      </c>
      <c r="R8518" t="s">
        <v>12416</v>
      </c>
      <c r="S8518" t="s">
        <v>18124</v>
      </c>
      <c r="U8518" t="s">
        <v>12418</v>
      </c>
      <c r="W8518">
        <v>11</v>
      </c>
      <c r="X8518">
        <v>1</v>
      </c>
      <c r="Y8518" t="s">
        <v>12472</v>
      </c>
      <c r="Z8518" t="s">
        <v>12420</v>
      </c>
      <c r="AA8518" t="s">
        <v>12429</v>
      </c>
      <c r="AB8518" t="s">
        <v>12422</v>
      </c>
      <c r="AC8518">
        <v>2</v>
      </c>
      <c r="AD8518" s="123">
        <v>42451</v>
      </c>
      <c r="AE8518" t="s">
        <v>12431</v>
      </c>
      <c r="AG8518">
        <v>40007814</v>
      </c>
      <c r="AL8518" t="s">
        <v>12422</v>
      </c>
      <c r="AN8518">
        <v>506528701</v>
      </c>
      <c r="AO8518">
        <v>16</v>
      </c>
      <c r="AP8518" t="s">
        <v>12424</v>
      </c>
      <c r="AQ8518" t="s">
        <v>11408</v>
      </c>
      <c r="AR8518">
        <v>4100</v>
      </c>
      <c r="AT8518">
        <v>0</v>
      </c>
      <c r="AV8518" t="s">
        <v>18125</v>
      </c>
      <c r="AW8518">
        <v>116100</v>
      </c>
    </row>
    <row r="8519" spans="1:49" x14ac:dyDescent="0.25">
      <c r="A8519">
        <v>4100</v>
      </c>
      <c r="B8519">
        <v>30030</v>
      </c>
      <c r="C8519">
        <v>4018</v>
      </c>
      <c r="D8519">
        <v>413</v>
      </c>
      <c r="E8519" s="124" t="s">
        <v>249</v>
      </c>
      <c r="F8519" t="str">
        <f t="shared" si="158"/>
        <v>Frank GomezM&amp;O SUBLIMATION, INC</v>
      </c>
      <c r="G8519" s="150" t="str">
        <f t="shared" si="157"/>
        <v>Frank Gomez</v>
      </c>
      <c r="H8519" s="149" t="s">
        <v>5649</v>
      </c>
      <c r="I8519">
        <v>40008182</v>
      </c>
      <c r="K8519" t="s">
        <v>18126</v>
      </c>
      <c r="L8519" t="s">
        <v>17908</v>
      </c>
      <c r="M8519" t="s">
        <v>13237</v>
      </c>
      <c r="N8519">
        <v>90221</v>
      </c>
      <c r="Q8519" t="s">
        <v>12415</v>
      </c>
      <c r="R8519" t="s">
        <v>12416</v>
      </c>
      <c r="S8519" t="s">
        <v>18127</v>
      </c>
      <c r="U8519" t="s">
        <v>12418</v>
      </c>
      <c r="W8519">
        <v>11</v>
      </c>
      <c r="X8519">
        <v>1</v>
      </c>
      <c r="Y8519" t="s">
        <v>12419</v>
      </c>
      <c r="Z8519" t="s">
        <v>12420</v>
      </c>
      <c r="AA8519" t="s">
        <v>12429</v>
      </c>
      <c r="AB8519" t="s">
        <v>12430</v>
      </c>
      <c r="AC8519">
        <v>2</v>
      </c>
      <c r="AD8519" s="123">
        <v>42941</v>
      </c>
      <c r="AE8519" t="s">
        <v>12431</v>
      </c>
      <c r="AG8519">
        <v>40008182</v>
      </c>
      <c r="AL8519" t="s">
        <v>12430</v>
      </c>
      <c r="AN8519">
        <v>503707301</v>
      </c>
      <c r="AO8519">
        <v>16</v>
      </c>
      <c r="AP8519" t="s">
        <v>12424</v>
      </c>
      <c r="AQ8519" t="s">
        <v>11408</v>
      </c>
      <c r="AR8519">
        <v>4100</v>
      </c>
      <c r="AT8519">
        <v>0</v>
      </c>
      <c r="AV8519" t="s">
        <v>18128</v>
      </c>
      <c r="AW8519">
        <v>116100</v>
      </c>
    </row>
    <row r="8520" spans="1:49" x14ac:dyDescent="0.25">
      <c r="A8520">
        <v>4100</v>
      </c>
      <c r="B8520">
        <v>30030</v>
      </c>
      <c r="C8520">
        <v>4018</v>
      </c>
      <c r="D8520">
        <v>413</v>
      </c>
      <c r="E8520" s="124" t="s">
        <v>249</v>
      </c>
      <c r="F8520" t="str">
        <f t="shared" si="158"/>
        <v>Frank GomezM. MORRIS INC.</v>
      </c>
      <c r="G8520" s="150" t="str">
        <f t="shared" si="157"/>
        <v>Frank Gomez</v>
      </c>
      <c r="H8520" s="149" t="s">
        <v>5651</v>
      </c>
      <c r="I8520">
        <v>40001919</v>
      </c>
      <c r="J8520" t="s">
        <v>18129</v>
      </c>
      <c r="K8520" t="s">
        <v>18130</v>
      </c>
      <c r="L8520" t="s">
        <v>18131</v>
      </c>
      <c r="M8520" t="s">
        <v>13237</v>
      </c>
      <c r="N8520">
        <v>91605</v>
      </c>
      <c r="Q8520" t="s">
        <v>12415</v>
      </c>
      <c r="R8520" t="s">
        <v>12416</v>
      </c>
      <c r="S8520" t="s">
        <v>18132</v>
      </c>
      <c r="U8520" t="s">
        <v>12418</v>
      </c>
      <c r="W8520">
        <v>11</v>
      </c>
      <c r="X8520">
        <v>1</v>
      </c>
      <c r="Y8520" t="s">
        <v>12491</v>
      </c>
      <c r="Z8520" t="s">
        <v>12420</v>
      </c>
      <c r="AA8520" t="s">
        <v>12421</v>
      </c>
      <c r="AB8520" t="s">
        <v>12422</v>
      </c>
      <c r="AC8520">
        <v>2</v>
      </c>
      <c r="AD8520" s="123">
        <v>39111</v>
      </c>
      <c r="AE8520" t="s">
        <v>12423</v>
      </c>
      <c r="AG8520">
        <v>40001919</v>
      </c>
      <c r="AL8520" t="s">
        <v>12422</v>
      </c>
      <c r="AN8520">
        <v>503719001</v>
      </c>
      <c r="AO8520">
        <v>16</v>
      </c>
      <c r="AP8520" t="s">
        <v>12424</v>
      </c>
      <c r="AQ8520" t="s">
        <v>11408</v>
      </c>
      <c r="AR8520">
        <v>4100</v>
      </c>
      <c r="AT8520">
        <v>0</v>
      </c>
      <c r="AV8520" t="s">
        <v>18133</v>
      </c>
      <c r="AW8520">
        <v>116100</v>
      </c>
    </row>
    <row r="8521" spans="1:49" x14ac:dyDescent="0.25">
      <c r="A8521">
        <v>4100</v>
      </c>
      <c r="B8521">
        <v>30030</v>
      </c>
      <c r="C8521">
        <v>4018</v>
      </c>
      <c r="D8521">
        <v>413</v>
      </c>
      <c r="E8521" s="124" t="s">
        <v>249</v>
      </c>
      <c r="F8521" t="str">
        <f t="shared" si="158"/>
        <v>Frank GomezMACHINERY &amp; SOLUTIONS LLC</v>
      </c>
      <c r="G8521" s="150" t="str">
        <f t="shared" si="157"/>
        <v>Frank Gomez</v>
      </c>
      <c r="H8521" s="149" t="s">
        <v>5662</v>
      </c>
      <c r="I8521">
        <v>40006854</v>
      </c>
      <c r="K8521" t="s">
        <v>18134</v>
      </c>
      <c r="L8521" t="s">
        <v>14964</v>
      </c>
      <c r="M8521" t="s">
        <v>17515</v>
      </c>
      <c r="N8521">
        <v>85040</v>
      </c>
      <c r="Q8521" t="s">
        <v>12415</v>
      </c>
      <c r="R8521" t="s">
        <v>12416</v>
      </c>
      <c r="S8521" t="s">
        <v>18135</v>
      </c>
      <c r="U8521" t="s">
        <v>12418</v>
      </c>
      <c r="W8521">
        <v>11</v>
      </c>
      <c r="X8521">
        <v>2</v>
      </c>
      <c r="Y8521" t="s">
        <v>12472</v>
      </c>
      <c r="Z8521" t="s">
        <v>12420</v>
      </c>
      <c r="AA8521" t="s">
        <v>12429</v>
      </c>
      <c r="AB8521" t="s">
        <v>12430</v>
      </c>
      <c r="AC8521">
        <v>2</v>
      </c>
      <c r="AD8521" s="123">
        <v>41090</v>
      </c>
      <c r="AE8521" t="s">
        <v>12431</v>
      </c>
      <c r="AG8521">
        <v>40006854</v>
      </c>
      <c r="AL8521" t="s">
        <v>12430</v>
      </c>
      <c r="AN8521">
        <v>301302101</v>
      </c>
      <c r="AO8521">
        <v>16</v>
      </c>
      <c r="AP8521" t="s">
        <v>12424</v>
      </c>
      <c r="AQ8521" t="s">
        <v>11408</v>
      </c>
      <c r="AR8521">
        <v>4100</v>
      </c>
      <c r="AT8521">
        <v>0</v>
      </c>
      <c r="AV8521" t="s">
        <v>18136</v>
      </c>
      <c r="AW8521">
        <v>116100</v>
      </c>
    </row>
    <row r="8522" spans="1:49" x14ac:dyDescent="0.25">
      <c r="A8522">
        <v>4100</v>
      </c>
      <c r="B8522">
        <v>30030</v>
      </c>
      <c r="C8522">
        <v>4018</v>
      </c>
      <c r="D8522">
        <v>413</v>
      </c>
      <c r="E8522" s="124" t="s">
        <v>249</v>
      </c>
      <c r="F8522" t="str">
        <f t="shared" si="158"/>
        <v>Frank GomezMAGNUM PT</v>
      </c>
      <c r="G8522" s="150" t="str">
        <f t="shared" si="157"/>
        <v>Frank Gomez</v>
      </c>
      <c r="H8522" s="149" t="s">
        <v>5685</v>
      </c>
      <c r="I8522">
        <v>40008743</v>
      </c>
      <c r="K8522" t="s">
        <v>18137</v>
      </c>
      <c r="L8522" t="s">
        <v>17784</v>
      </c>
      <c r="M8522" t="s">
        <v>13237</v>
      </c>
      <c r="N8522">
        <v>91761</v>
      </c>
      <c r="Q8522" t="s">
        <v>12415</v>
      </c>
      <c r="R8522" t="s">
        <v>12416</v>
      </c>
      <c r="S8522" t="s">
        <v>18138</v>
      </c>
      <c r="U8522" t="s">
        <v>12418</v>
      </c>
      <c r="W8522">
        <v>11</v>
      </c>
      <c r="X8522">
        <v>2</v>
      </c>
      <c r="Y8522" t="s">
        <v>12419</v>
      </c>
      <c r="Z8522" t="s">
        <v>12420</v>
      </c>
      <c r="AA8522" t="s">
        <v>12429</v>
      </c>
      <c r="AB8522" t="s">
        <v>12430</v>
      </c>
      <c r="AC8522">
        <v>2</v>
      </c>
      <c r="AD8522" s="123">
        <v>43789</v>
      </c>
      <c r="AE8522" t="s">
        <v>12486</v>
      </c>
      <c r="AG8522">
        <v>40008743</v>
      </c>
      <c r="AL8522" t="s">
        <v>12430</v>
      </c>
      <c r="AN8522">
        <v>507123901</v>
      </c>
      <c r="AO8522">
        <v>16</v>
      </c>
      <c r="AP8522" t="s">
        <v>12424</v>
      </c>
      <c r="AQ8522" t="s">
        <v>11408</v>
      </c>
      <c r="AR8522">
        <v>4100</v>
      </c>
      <c r="AT8522">
        <v>0</v>
      </c>
      <c r="AV8522" t="s">
        <v>5685</v>
      </c>
      <c r="AW8522">
        <v>116100</v>
      </c>
    </row>
    <row r="8523" spans="1:49" x14ac:dyDescent="0.25">
      <c r="A8523">
        <v>4100</v>
      </c>
      <c r="B8523">
        <v>30030</v>
      </c>
      <c r="C8523">
        <v>4018</v>
      </c>
      <c r="D8523">
        <v>413</v>
      </c>
      <c r="E8523" s="124" t="s">
        <v>249</v>
      </c>
      <c r="F8523" t="str">
        <f t="shared" si="158"/>
        <v>Frank GomezMANUFACTURING SUPPORT &amp; SUPPLIES CO</v>
      </c>
      <c r="G8523" s="150" t="str">
        <f t="shared" si="157"/>
        <v>Frank Gomez</v>
      </c>
      <c r="H8523" s="149" t="s">
        <v>13660</v>
      </c>
      <c r="I8523">
        <v>40007250</v>
      </c>
      <c r="K8523" t="s">
        <v>18139</v>
      </c>
      <c r="L8523" t="s">
        <v>15967</v>
      </c>
      <c r="M8523" t="s">
        <v>13237</v>
      </c>
      <c r="N8523">
        <v>92618</v>
      </c>
      <c r="Q8523" t="s">
        <v>12415</v>
      </c>
      <c r="R8523" t="s">
        <v>12416</v>
      </c>
      <c r="S8523" t="s">
        <v>18140</v>
      </c>
      <c r="U8523" t="s">
        <v>12418</v>
      </c>
      <c r="W8523">
        <v>11</v>
      </c>
      <c r="X8523">
        <v>2</v>
      </c>
      <c r="Y8523" t="s">
        <v>12419</v>
      </c>
      <c r="Z8523" t="s">
        <v>12420</v>
      </c>
      <c r="AA8523" t="s">
        <v>12429</v>
      </c>
      <c r="AB8523" t="s">
        <v>12422</v>
      </c>
      <c r="AC8523">
        <v>2</v>
      </c>
      <c r="AD8523" s="123">
        <v>41646</v>
      </c>
      <c r="AE8523" t="s">
        <v>12431</v>
      </c>
      <c r="AG8523">
        <v>40007250</v>
      </c>
      <c r="AL8523" t="s">
        <v>12422</v>
      </c>
      <c r="AN8523">
        <v>505963301</v>
      </c>
      <c r="AO8523">
        <v>16</v>
      </c>
      <c r="AP8523" t="s">
        <v>12424</v>
      </c>
      <c r="AQ8523" t="s">
        <v>11408</v>
      </c>
      <c r="AR8523">
        <v>4100</v>
      </c>
      <c r="AT8523">
        <v>0</v>
      </c>
      <c r="AV8523" t="s">
        <v>16897</v>
      </c>
      <c r="AW8523">
        <v>116100</v>
      </c>
    </row>
    <row r="8524" spans="1:49" x14ac:dyDescent="0.25">
      <c r="A8524">
        <v>4100</v>
      </c>
      <c r="B8524">
        <v>30030</v>
      </c>
      <c r="C8524">
        <v>4018</v>
      </c>
      <c r="D8524">
        <v>413</v>
      </c>
      <c r="E8524" s="124" t="s">
        <v>249</v>
      </c>
      <c r="F8524" t="str">
        <f t="shared" si="158"/>
        <v>Frank GomezMAQUILA SERVICES, LLC</v>
      </c>
      <c r="G8524" s="150" t="str">
        <f t="shared" si="157"/>
        <v>Frank Gomez</v>
      </c>
      <c r="H8524" s="149" t="s">
        <v>5733</v>
      </c>
      <c r="I8524">
        <v>40008639</v>
      </c>
      <c r="K8524" t="s">
        <v>18141</v>
      </c>
      <c r="L8524" t="s">
        <v>17707</v>
      </c>
      <c r="M8524" t="s">
        <v>13237</v>
      </c>
      <c r="N8524">
        <v>92109</v>
      </c>
      <c r="Q8524" t="s">
        <v>12415</v>
      </c>
      <c r="R8524" t="s">
        <v>12416</v>
      </c>
      <c r="S8524" t="s">
        <v>18142</v>
      </c>
      <c r="U8524" t="s">
        <v>12418</v>
      </c>
      <c r="W8524">
        <v>11</v>
      </c>
      <c r="X8524">
        <v>2</v>
      </c>
      <c r="Y8524" t="s">
        <v>12472</v>
      </c>
      <c r="Z8524" t="s">
        <v>12420</v>
      </c>
      <c r="AA8524" t="s">
        <v>12429</v>
      </c>
      <c r="AB8524" t="s">
        <v>12430</v>
      </c>
      <c r="AC8524">
        <v>2</v>
      </c>
      <c r="AD8524" s="123">
        <v>43627</v>
      </c>
      <c r="AE8524" t="s">
        <v>12431</v>
      </c>
      <c r="AG8524">
        <v>40008639</v>
      </c>
      <c r="AL8524" t="s">
        <v>12430</v>
      </c>
      <c r="AN8524">
        <v>507330201</v>
      </c>
      <c r="AO8524">
        <v>16</v>
      </c>
      <c r="AP8524" t="s">
        <v>12424</v>
      </c>
      <c r="AQ8524" t="s">
        <v>11408</v>
      </c>
      <c r="AR8524">
        <v>4100</v>
      </c>
      <c r="AT8524">
        <v>0</v>
      </c>
      <c r="AV8524" t="s">
        <v>18143</v>
      </c>
      <c r="AW8524">
        <v>116100</v>
      </c>
    </row>
    <row r="8525" spans="1:49" x14ac:dyDescent="0.25">
      <c r="A8525">
        <v>4100</v>
      </c>
      <c r="B8525">
        <v>30030</v>
      </c>
      <c r="C8525">
        <v>4018</v>
      </c>
      <c r="E8525" s="124" t="s">
        <v>249</v>
      </c>
      <c r="F8525" t="str">
        <f t="shared" si="158"/>
        <v>Frank GomezMARUKAN VINEGAR U.S.A., INC.</v>
      </c>
      <c r="G8525" s="150" t="str">
        <f t="shared" si="157"/>
        <v>Frank Gomez</v>
      </c>
      <c r="H8525" s="149" t="s">
        <v>5777</v>
      </c>
      <c r="I8525">
        <v>40008164</v>
      </c>
      <c r="K8525" t="s">
        <v>18144</v>
      </c>
      <c r="L8525" t="s">
        <v>15982</v>
      </c>
      <c r="M8525" t="s">
        <v>13237</v>
      </c>
      <c r="N8525">
        <v>90723</v>
      </c>
      <c r="Q8525" t="s">
        <v>12415</v>
      </c>
      <c r="R8525" t="s">
        <v>12416</v>
      </c>
      <c r="S8525" t="s">
        <v>18145</v>
      </c>
      <c r="U8525" t="s">
        <v>12418</v>
      </c>
      <c r="W8525">
        <v>11</v>
      </c>
      <c r="X8525">
        <v>1</v>
      </c>
      <c r="Y8525" t="s">
        <v>12419</v>
      </c>
      <c r="Z8525" t="s">
        <v>12420</v>
      </c>
      <c r="AA8525" t="s">
        <v>12429</v>
      </c>
      <c r="AB8525" t="s">
        <v>12422</v>
      </c>
      <c r="AC8525">
        <v>2</v>
      </c>
      <c r="AD8525" s="123">
        <v>42914</v>
      </c>
      <c r="AE8525" t="s">
        <v>12431</v>
      </c>
      <c r="AG8525">
        <v>40008164</v>
      </c>
      <c r="AL8525" t="s">
        <v>12422</v>
      </c>
      <c r="AN8525">
        <v>503725601</v>
      </c>
      <c r="AO8525">
        <v>16</v>
      </c>
      <c r="AP8525" t="s">
        <v>12424</v>
      </c>
      <c r="AQ8525" t="s">
        <v>11408</v>
      </c>
      <c r="AR8525">
        <v>4100</v>
      </c>
      <c r="AT8525">
        <v>0</v>
      </c>
      <c r="AV8525" t="s">
        <v>18146</v>
      </c>
      <c r="AW8525">
        <v>116100</v>
      </c>
    </row>
    <row r="8526" spans="1:49" x14ac:dyDescent="0.25">
      <c r="A8526">
        <v>4100</v>
      </c>
      <c r="B8526">
        <v>30030</v>
      </c>
      <c r="C8526">
        <v>4018</v>
      </c>
      <c r="D8526">
        <v>413</v>
      </c>
      <c r="E8526" s="124" t="s">
        <v>249</v>
      </c>
      <c r="F8526" t="str">
        <f t="shared" si="158"/>
        <v>Frank GomezMCCARRAN INTERNATIONAL AIRPORT</v>
      </c>
      <c r="G8526" s="150" t="str">
        <f t="shared" si="157"/>
        <v>Frank Gomez</v>
      </c>
      <c r="H8526" s="149" t="s">
        <v>13671</v>
      </c>
      <c r="I8526">
        <v>40007821</v>
      </c>
      <c r="L8526" t="s">
        <v>17636</v>
      </c>
      <c r="M8526" t="s">
        <v>14582</v>
      </c>
      <c r="O8526">
        <v>11004</v>
      </c>
      <c r="P8526">
        <v>89111</v>
      </c>
      <c r="Q8526" t="s">
        <v>12415</v>
      </c>
      <c r="R8526" t="s">
        <v>12416</v>
      </c>
      <c r="S8526" t="s">
        <v>18147</v>
      </c>
      <c r="U8526" t="s">
        <v>12418</v>
      </c>
      <c r="W8526">
        <v>11</v>
      </c>
      <c r="X8526">
        <v>1</v>
      </c>
      <c r="Y8526" t="s">
        <v>12419</v>
      </c>
      <c r="Z8526" t="s">
        <v>12420</v>
      </c>
      <c r="AA8526" t="s">
        <v>12429</v>
      </c>
      <c r="AB8526" t="s">
        <v>12422</v>
      </c>
      <c r="AC8526">
        <v>2</v>
      </c>
      <c r="AD8526" s="123">
        <v>42464</v>
      </c>
      <c r="AE8526" t="s">
        <v>12431</v>
      </c>
      <c r="AG8526">
        <v>40007821</v>
      </c>
      <c r="AL8526" t="s">
        <v>12422</v>
      </c>
      <c r="AN8526">
        <v>2900300801</v>
      </c>
      <c r="AO8526">
        <v>16</v>
      </c>
      <c r="AP8526" t="s">
        <v>12424</v>
      </c>
      <c r="AQ8526" t="s">
        <v>11408</v>
      </c>
      <c r="AR8526">
        <v>4100</v>
      </c>
      <c r="AT8526">
        <v>0</v>
      </c>
      <c r="AV8526" t="s">
        <v>18148</v>
      </c>
      <c r="AW8526">
        <v>116100</v>
      </c>
    </row>
    <row r="8527" spans="1:49" x14ac:dyDescent="0.25">
      <c r="A8527">
        <v>4100</v>
      </c>
      <c r="B8527">
        <v>30030</v>
      </c>
      <c r="C8527">
        <v>4018</v>
      </c>
      <c r="D8527">
        <v>413</v>
      </c>
      <c r="E8527" s="124" t="s">
        <v>249</v>
      </c>
      <c r="F8527" t="str">
        <f t="shared" si="158"/>
        <v>Frank GomezMCNAIRN PACKAGING, INC.</v>
      </c>
      <c r="G8527" s="150" t="str">
        <f t="shared" si="157"/>
        <v>Frank Gomez</v>
      </c>
      <c r="H8527" s="149" t="s">
        <v>5882</v>
      </c>
      <c r="I8527">
        <v>40006963</v>
      </c>
      <c r="J8527" t="s">
        <v>18149</v>
      </c>
      <c r="K8527" t="s">
        <v>18150</v>
      </c>
      <c r="L8527" t="s">
        <v>18151</v>
      </c>
      <c r="M8527" t="s">
        <v>15913</v>
      </c>
      <c r="N8527" t="s">
        <v>18152</v>
      </c>
      <c r="Q8527" t="s">
        <v>13237</v>
      </c>
      <c r="R8527" t="s">
        <v>12416</v>
      </c>
      <c r="S8527" t="s">
        <v>18153</v>
      </c>
      <c r="U8527" t="s">
        <v>12418</v>
      </c>
      <c r="W8527">
        <v>11</v>
      </c>
      <c r="X8527">
        <v>1</v>
      </c>
      <c r="Y8527" t="s">
        <v>12419</v>
      </c>
      <c r="Z8527" t="s">
        <v>12420</v>
      </c>
      <c r="AA8527" t="s">
        <v>12429</v>
      </c>
      <c r="AB8527" t="s">
        <v>14028</v>
      </c>
      <c r="AC8527">
        <v>2</v>
      </c>
      <c r="AD8527" s="123">
        <v>41282</v>
      </c>
      <c r="AE8527" t="s">
        <v>12431</v>
      </c>
      <c r="AG8527">
        <v>40006963</v>
      </c>
      <c r="AL8527" t="s">
        <v>14028</v>
      </c>
      <c r="AN8527">
        <v>7001515101</v>
      </c>
      <c r="AO8527">
        <v>16</v>
      </c>
      <c r="AP8527" t="s">
        <v>12424</v>
      </c>
      <c r="AQ8527" t="s">
        <v>11408</v>
      </c>
      <c r="AR8527">
        <v>4100</v>
      </c>
      <c r="AT8527">
        <v>0</v>
      </c>
      <c r="AV8527" t="s">
        <v>18154</v>
      </c>
      <c r="AW8527">
        <v>116120</v>
      </c>
    </row>
    <row r="8528" spans="1:49" x14ac:dyDescent="0.25">
      <c r="A8528">
        <v>4100</v>
      </c>
      <c r="B8528">
        <v>30030</v>
      </c>
      <c r="C8528">
        <v>4018</v>
      </c>
      <c r="D8528">
        <v>413</v>
      </c>
      <c r="E8528" s="124" t="s">
        <v>249</v>
      </c>
      <c r="F8528" t="str">
        <f t="shared" si="158"/>
        <v>Frank GomezMECHANICAL DRIVES (BAKERSFIELD)</v>
      </c>
      <c r="G8528" s="150" t="str">
        <f t="shared" si="157"/>
        <v>Frank Gomez</v>
      </c>
      <c r="H8528" s="149" t="s">
        <v>5909</v>
      </c>
      <c r="I8528">
        <v>40003990</v>
      </c>
      <c r="J8528" t="s">
        <v>18155</v>
      </c>
      <c r="L8528" t="s">
        <v>15620</v>
      </c>
      <c r="M8528" t="s">
        <v>13237</v>
      </c>
      <c r="O8528">
        <v>23910</v>
      </c>
      <c r="P8528" t="s">
        <v>18156</v>
      </c>
      <c r="Q8528" t="s">
        <v>12415</v>
      </c>
      <c r="R8528" t="s">
        <v>12416</v>
      </c>
      <c r="S8528" t="s">
        <v>18157</v>
      </c>
      <c r="U8528" t="s">
        <v>12418</v>
      </c>
      <c r="W8528">
        <v>11</v>
      </c>
      <c r="X8528">
        <v>2</v>
      </c>
      <c r="Y8528" t="s">
        <v>12419</v>
      </c>
      <c r="Z8528" t="s">
        <v>12420</v>
      </c>
      <c r="AA8528" t="s">
        <v>12421</v>
      </c>
      <c r="AB8528" t="s">
        <v>12422</v>
      </c>
      <c r="AC8528">
        <v>2</v>
      </c>
      <c r="AD8528" s="123">
        <v>39111</v>
      </c>
      <c r="AE8528" t="s">
        <v>12423</v>
      </c>
      <c r="AG8528">
        <v>40003990</v>
      </c>
      <c r="AL8528" t="s">
        <v>12422</v>
      </c>
      <c r="AN8528">
        <v>503719001</v>
      </c>
      <c r="AO8528">
        <v>16</v>
      </c>
      <c r="AP8528" t="s">
        <v>12424</v>
      </c>
      <c r="AQ8528" t="s">
        <v>11408</v>
      </c>
      <c r="AR8528">
        <v>4100</v>
      </c>
      <c r="AT8528">
        <v>2005</v>
      </c>
      <c r="AV8528" t="s">
        <v>16905</v>
      </c>
      <c r="AW8528">
        <v>116100</v>
      </c>
    </row>
    <row r="8529" spans="1:49" x14ac:dyDescent="0.25">
      <c r="A8529">
        <v>4100</v>
      </c>
      <c r="B8529">
        <v>30030</v>
      </c>
      <c r="C8529">
        <v>4018</v>
      </c>
      <c r="D8529">
        <v>413</v>
      </c>
      <c r="E8529" s="124" t="s">
        <v>249</v>
      </c>
      <c r="F8529" t="str">
        <f t="shared" si="158"/>
        <v>Frank GomezMECHANICAL DRIVES (LOS ANGELES)</v>
      </c>
      <c r="G8529" s="150" t="str">
        <f t="shared" si="157"/>
        <v>Frank Gomez</v>
      </c>
      <c r="H8529" s="149" t="s">
        <v>5910</v>
      </c>
      <c r="I8529">
        <v>40002139</v>
      </c>
      <c r="L8529" t="s">
        <v>15620</v>
      </c>
      <c r="M8529" t="s">
        <v>13237</v>
      </c>
      <c r="O8529">
        <v>23910</v>
      </c>
      <c r="P8529" t="s">
        <v>18156</v>
      </c>
      <c r="Q8529" t="s">
        <v>12415</v>
      </c>
      <c r="R8529" t="s">
        <v>12416</v>
      </c>
      <c r="S8529" t="s">
        <v>18157</v>
      </c>
      <c r="U8529" t="s">
        <v>12418</v>
      </c>
      <c r="W8529">
        <v>11</v>
      </c>
      <c r="X8529">
        <v>2</v>
      </c>
      <c r="Y8529" t="s">
        <v>12419</v>
      </c>
      <c r="Z8529" t="s">
        <v>12420</v>
      </c>
      <c r="AA8529" t="s">
        <v>12421</v>
      </c>
      <c r="AB8529" t="s">
        <v>12422</v>
      </c>
      <c r="AC8529">
        <v>2</v>
      </c>
      <c r="AD8529" s="123">
        <v>39111</v>
      </c>
      <c r="AE8529" t="s">
        <v>12423</v>
      </c>
      <c r="AG8529">
        <v>40002139</v>
      </c>
      <c r="AL8529" t="s">
        <v>12422</v>
      </c>
      <c r="AN8529">
        <v>503719001</v>
      </c>
      <c r="AO8529">
        <v>16</v>
      </c>
      <c r="AP8529" t="s">
        <v>12424</v>
      </c>
      <c r="AQ8529" t="s">
        <v>11408</v>
      </c>
      <c r="AR8529">
        <v>4100</v>
      </c>
      <c r="AT8529">
        <v>2005</v>
      </c>
      <c r="AV8529" t="s">
        <v>16905</v>
      </c>
      <c r="AW8529">
        <v>116100</v>
      </c>
    </row>
    <row r="8530" spans="1:49" x14ac:dyDescent="0.25">
      <c r="A8530">
        <v>4100</v>
      </c>
      <c r="B8530">
        <v>30030</v>
      </c>
      <c r="C8530">
        <v>4018</v>
      </c>
      <c r="D8530">
        <v>413</v>
      </c>
      <c r="E8530" s="124" t="s">
        <v>249</v>
      </c>
      <c r="F8530" t="str">
        <f t="shared" si="158"/>
        <v>Frank GomezMECHATRONICS TECHNOLOGY, INC.</v>
      </c>
      <c r="G8530" s="150" t="str">
        <f t="shared" si="157"/>
        <v>Frank Gomez</v>
      </c>
      <c r="H8530" s="149" t="s">
        <v>5913</v>
      </c>
      <c r="I8530">
        <v>40002417</v>
      </c>
      <c r="K8530" t="s">
        <v>18158</v>
      </c>
      <c r="L8530" t="s">
        <v>17707</v>
      </c>
      <c r="M8530" t="s">
        <v>13237</v>
      </c>
      <c r="N8530">
        <v>92154</v>
      </c>
      <c r="Q8530" t="s">
        <v>12415</v>
      </c>
      <c r="R8530" t="s">
        <v>12416</v>
      </c>
      <c r="S8530" t="s">
        <v>18159</v>
      </c>
      <c r="U8530" t="s">
        <v>12418</v>
      </c>
      <c r="W8530">
        <v>11</v>
      </c>
      <c r="X8530">
        <v>2</v>
      </c>
      <c r="Y8530" t="s">
        <v>12419</v>
      </c>
      <c r="Z8530" t="s">
        <v>12420</v>
      </c>
      <c r="AA8530" t="s">
        <v>12421</v>
      </c>
      <c r="AB8530" t="s">
        <v>12422</v>
      </c>
      <c r="AC8530">
        <v>2</v>
      </c>
      <c r="AD8530" s="123">
        <v>39111</v>
      </c>
      <c r="AE8530" t="s">
        <v>12423</v>
      </c>
      <c r="AG8530">
        <v>40002417</v>
      </c>
      <c r="AL8530" t="s">
        <v>12422</v>
      </c>
      <c r="AN8530">
        <v>507330201</v>
      </c>
      <c r="AO8530">
        <v>16</v>
      </c>
      <c r="AP8530" t="s">
        <v>12424</v>
      </c>
      <c r="AQ8530" t="s">
        <v>11408</v>
      </c>
      <c r="AR8530">
        <v>4100</v>
      </c>
      <c r="AT8530">
        <v>2005</v>
      </c>
      <c r="AV8530" t="s">
        <v>18160</v>
      </c>
      <c r="AW8530">
        <v>116100</v>
      </c>
    </row>
    <row r="8531" spans="1:49" x14ac:dyDescent="0.25">
      <c r="A8531">
        <v>4100</v>
      </c>
      <c r="B8531">
        <v>30030</v>
      </c>
      <c r="C8531">
        <v>4018</v>
      </c>
      <c r="D8531">
        <v>413</v>
      </c>
      <c r="E8531" s="124" t="s">
        <v>249</v>
      </c>
      <c r="F8531" t="str">
        <f t="shared" si="158"/>
        <v>Frank GomezMERCURY ENGINEERING</v>
      </c>
      <c r="G8531" s="150" t="str">
        <f t="shared" si="157"/>
        <v>Frank Gomez</v>
      </c>
      <c r="H8531" s="149" t="s">
        <v>5939</v>
      </c>
      <c r="I8531">
        <v>40002380</v>
      </c>
      <c r="K8531" t="s">
        <v>18161</v>
      </c>
      <c r="L8531" t="s">
        <v>18047</v>
      </c>
      <c r="M8531" t="s">
        <v>13237</v>
      </c>
      <c r="N8531" t="s">
        <v>18048</v>
      </c>
      <c r="Q8531" t="s">
        <v>12415</v>
      </c>
      <c r="R8531" t="s">
        <v>12416</v>
      </c>
      <c r="S8531" t="s">
        <v>18162</v>
      </c>
      <c r="U8531" t="s">
        <v>12418</v>
      </c>
      <c r="W8531">
        <v>11</v>
      </c>
      <c r="X8531">
        <v>1</v>
      </c>
      <c r="Y8531" t="s">
        <v>12419</v>
      </c>
      <c r="Z8531" t="s">
        <v>12420</v>
      </c>
      <c r="AA8531" t="s">
        <v>12421</v>
      </c>
      <c r="AB8531" t="s">
        <v>12422</v>
      </c>
      <c r="AC8531">
        <v>2</v>
      </c>
      <c r="AD8531" s="123">
        <v>39111</v>
      </c>
      <c r="AE8531" t="s">
        <v>12423</v>
      </c>
      <c r="AG8531">
        <v>40002380</v>
      </c>
      <c r="AL8531" t="s">
        <v>12422</v>
      </c>
      <c r="AN8531">
        <v>503734101</v>
      </c>
      <c r="AO8531">
        <v>16</v>
      </c>
      <c r="AP8531" t="s">
        <v>12424</v>
      </c>
      <c r="AQ8531" t="s">
        <v>11408</v>
      </c>
      <c r="AR8531">
        <v>4100</v>
      </c>
      <c r="AT8531">
        <v>2005</v>
      </c>
      <c r="AV8531" t="s">
        <v>18163</v>
      </c>
      <c r="AW8531">
        <v>116100</v>
      </c>
    </row>
    <row r="8532" spans="1:49" x14ac:dyDescent="0.25">
      <c r="A8532">
        <v>4100</v>
      </c>
      <c r="B8532">
        <v>30030</v>
      </c>
      <c r="C8532">
        <v>4018</v>
      </c>
      <c r="D8532">
        <v>413</v>
      </c>
      <c r="E8532" s="124" t="s">
        <v>249</v>
      </c>
      <c r="F8532" t="str">
        <f t="shared" si="158"/>
        <v>Frank GomezMERIT ALUMINUM INC.</v>
      </c>
      <c r="G8532" s="150" t="str">
        <f t="shared" si="157"/>
        <v>Frank Gomez</v>
      </c>
      <c r="H8532" s="149" t="s">
        <v>5947</v>
      </c>
      <c r="I8532">
        <v>40005391</v>
      </c>
      <c r="J8532" t="s">
        <v>18164</v>
      </c>
      <c r="K8532" t="s">
        <v>18165</v>
      </c>
      <c r="L8532" t="s">
        <v>17591</v>
      </c>
      <c r="M8532" t="s">
        <v>13237</v>
      </c>
      <c r="N8532">
        <v>92880</v>
      </c>
      <c r="Q8532" t="s">
        <v>12415</v>
      </c>
      <c r="R8532" t="s">
        <v>12416</v>
      </c>
      <c r="S8532" t="s">
        <v>18166</v>
      </c>
      <c r="U8532" t="s">
        <v>12418</v>
      </c>
      <c r="W8532">
        <v>11</v>
      </c>
      <c r="X8532">
        <v>1</v>
      </c>
      <c r="Y8532" t="s">
        <v>12419</v>
      </c>
      <c r="Z8532" t="s">
        <v>12420</v>
      </c>
      <c r="AA8532" t="s">
        <v>12429</v>
      </c>
      <c r="AB8532" t="s">
        <v>12422</v>
      </c>
      <c r="AC8532">
        <v>2</v>
      </c>
      <c r="AD8532" s="123">
        <v>39512</v>
      </c>
      <c r="AE8532" t="s">
        <v>12633</v>
      </c>
      <c r="AG8532">
        <v>40005391</v>
      </c>
      <c r="AL8532" t="s">
        <v>12422</v>
      </c>
      <c r="AN8532">
        <v>506507701</v>
      </c>
      <c r="AO8532">
        <v>16</v>
      </c>
      <c r="AP8532" t="s">
        <v>12424</v>
      </c>
      <c r="AQ8532" t="s">
        <v>11408</v>
      </c>
      <c r="AR8532">
        <v>4100</v>
      </c>
      <c r="AT8532">
        <v>0</v>
      </c>
      <c r="AV8532" t="s">
        <v>18167</v>
      </c>
      <c r="AW8532">
        <v>116100</v>
      </c>
    </row>
    <row r="8533" spans="1:49" x14ac:dyDescent="0.25">
      <c r="A8533">
        <v>4100</v>
      </c>
      <c r="B8533">
        <v>30030</v>
      </c>
      <c r="C8533">
        <v>4018</v>
      </c>
      <c r="D8533">
        <v>413</v>
      </c>
      <c r="E8533" s="124" t="s">
        <v>249</v>
      </c>
      <c r="F8533" t="str">
        <f t="shared" si="158"/>
        <v>Frank GomezMILLER MILLING COMPANY</v>
      </c>
      <c r="G8533" s="150" t="str">
        <f t="shared" si="157"/>
        <v>Frank Gomez</v>
      </c>
      <c r="H8533" s="149" t="s">
        <v>6091</v>
      </c>
      <c r="I8533">
        <v>40007445</v>
      </c>
      <c r="K8533" t="s">
        <v>18168</v>
      </c>
      <c r="L8533" t="s">
        <v>14859</v>
      </c>
      <c r="M8533" t="s">
        <v>12976</v>
      </c>
      <c r="N8533" t="s">
        <v>18169</v>
      </c>
      <c r="Q8533" t="s">
        <v>12415</v>
      </c>
      <c r="R8533" t="s">
        <v>12416</v>
      </c>
      <c r="S8533" t="s">
        <v>18170</v>
      </c>
      <c r="U8533" t="s">
        <v>12418</v>
      </c>
      <c r="W8533">
        <v>11</v>
      </c>
      <c r="X8533">
        <v>1</v>
      </c>
      <c r="Y8533" t="s">
        <v>12419</v>
      </c>
      <c r="Z8533" t="s">
        <v>12420</v>
      </c>
      <c r="AA8533" t="s">
        <v>12485</v>
      </c>
      <c r="AB8533" t="s">
        <v>12422</v>
      </c>
      <c r="AC8533">
        <v>2</v>
      </c>
      <c r="AD8533" s="123">
        <v>41935</v>
      </c>
      <c r="AE8533" t="s">
        <v>12528</v>
      </c>
      <c r="AG8533">
        <v>40007445</v>
      </c>
      <c r="AL8533" t="s">
        <v>12422</v>
      </c>
      <c r="AN8533">
        <v>2405301201</v>
      </c>
      <c r="AO8533">
        <v>16</v>
      </c>
      <c r="AP8533" t="s">
        <v>12424</v>
      </c>
      <c r="AQ8533" t="s">
        <v>11408</v>
      </c>
      <c r="AR8533">
        <v>4100</v>
      </c>
      <c r="AT8533">
        <v>0</v>
      </c>
      <c r="AV8533" t="s">
        <v>18171</v>
      </c>
      <c r="AW8533">
        <v>116100</v>
      </c>
    </row>
    <row r="8534" spans="1:49" x14ac:dyDescent="0.25">
      <c r="A8534">
        <v>4100</v>
      </c>
      <c r="B8534">
        <v>30030</v>
      </c>
      <c r="C8534">
        <v>4018</v>
      </c>
      <c r="D8534">
        <v>413</v>
      </c>
      <c r="E8534" s="124" t="s">
        <v>249</v>
      </c>
      <c r="F8534" t="str">
        <f t="shared" si="158"/>
        <v>Frank GomezMINSLEY INC.</v>
      </c>
      <c r="G8534" s="150" t="str">
        <f t="shared" si="157"/>
        <v>Frank Gomez</v>
      </c>
      <c r="H8534" s="149" t="s">
        <v>6111</v>
      </c>
      <c r="I8534">
        <v>40008608</v>
      </c>
      <c r="K8534" t="s">
        <v>18172</v>
      </c>
      <c r="L8534" t="s">
        <v>17784</v>
      </c>
      <c r="M8534" t="s">
        <v>13237</v>
      </c>
      <c r="N8534">
        <v>91761</v>
      </c>
      <c r="Q8534" t="s">
        <v>12415</v>
      </c>
      <c r="R8534" t="s">
        <v>12416</v>
      </c>
      <c r="S8534" t="s">
        <v>18173</v>
      </c>
      <c r="U8534" t="s">
        <v>12418</v>
      </c>
      <c r="W8534">
        <v>11</v>
      </c>
      <c r="X8534">
        <v>1</v>
      </c>
      <c r="Y8534" t="s">
        <v>12419</v>
      </c>
      <c r="Z8534" t="s">
        <v>12420</v>
      </c>
      <c r="AA8534" t="s">
        <v>12429</v>
      </c>
      <c r="AB8534" t="s">
        <v>12422</v>
      </c>
      <c r="AC8534">
        <v>2</v>
      </c>
      <c r="AD8534" s="123">
        <v>43553</v>
      </c>
      <c r="AE8534" t="s">
        <v>12431</v>
      </c>
      <c r="AG8534">
        <v>40008608</v>
      </c>
      <c r="AL8534" t="s">
        <v>12422</v>
      </c>
      <c r="AN8534">
        <v>507123901</v>
      </c>
      <c r="AO8534">
        <v>16</v>
      </c>
      <c r="AP8534" t="s">
        <v>12424</v>
      </c>
      <c r="AQ8534" t="s">
        <v>11408</v>
      </c>
      <c r="AR8534">
        <v>4100</v>
      </c>
      <c r="AT8534">
        <v>0</v>
      </c>
      <c r="AV8534" t="s">
        <v>18174</v>
      </c>
      <c r="AW8534">
        <v>116100</v>
      </c>
    </row>
    <row r="8535" spans="1:49" x14ac:dyDescent="0.25">
      <c r="A8535">
        <v>4100</v>
      </c>
      <c r="B8535">
        <v>30030</v>
      </c>
      <c r="C8535">
        <v>4018</v>
      </c>
      <c r="D8535">
        <v>413</v>
      </c>
      <c r="E8535" s="124" t="s">
        <v>249</v>
      </c>
      <c r="F8535" t="str">
        <f t="shared" si="158"/>
        <v>Frank GomezMIO SUPPLIES LLC</v>
      </c>
      <c r="G8535" s="150" t="str">
        <f t="shared" si="157"/>
        <v>Frank Gomez</v>
      </c>
      <c r="H8535" s="149" t="s">
        <v>6112</v>
      </c>
      <c r="I8535">
        <v>40006567</v>
      </c>
      <c r="L8535" t="s">
        <v>18003</v>
      </c>
      <c r="M8535" t="s">
        <v>17515</v>
      </c>
      <c r="O8535">
        <v>6597</v>
      </c>
      <c r="P8535">
        <v>85628</v>
      </c>
      <c r="Q8535" t="s">
        <v>12415</v>
      </c>
      <c r="R8535" t="s">
        <v>12416</v>
      </c>
      <c r="S8535" t="s">
        <v>18175</v>
      </c>
      <c r="U8535" t="s">
        <v>12418</v>
      </c>
      <c r="W8535">
        <v>11</v>
      </c>
      <c r="X8535">
        <v>2</v>
      </c>
      <c r="Y8535" t="s">
        <v>12419</v>
      </c>
      <c r="Z8535" t="s">
        <v>12420</v>
      </c>
      <c r="AA8535" t="s">
        <v>12429</v>
      </c>
      <c r="AB8535" t="s">
        <v>12430</v>
      </c>
      <c r="AC8535">
        <v>2</v>
      </c>
      <c r="AD8535" s="123">
        <v>40688</v>
      </c>
      <c r="AE8535" t="s">
        <v>12431</v>
      </c>
      <c r="AG8535">
        <v>40006567</v>
      </c>
      <c r="AL8535" t="s">
        <v>12430</v>
      </c>
      <c r="AN8535">
        <v>302301801</v>
      </c>
      <c r="AO8535">
        <v>16</v>
      </c>
      <c r="AP8535" t="s">
        <v>12424</v>
      </c>
      <c r="AQ8535" t="s">
        <v>11408</v>
      </c>
      <c r="AR8535">
        <v>4100</v>
      </c>
      <c r="AT8535">
        <v>0</v>
      </c>
      <c r="AV8535" t="s">
        <v>18176</v>
      </c>
      <c r="AW8535">
        <v>116100</v>
      </c>
    </row>
    <row r="8536" spans="1:49" x14ac:dyDescent="0.25">
      <c r="A8536">
        <v>4100</v>
      </c>
      <c r="B8536">
        <v>30030</v>
      </c>
      <c r="C8536">
        <v>4018</v>
      </c>
      <c r="D8536">
        <v>413</v>
      </c>
      <c r="E8536" s="124" t="s">
        <v>249</v>
      </c>
      <c r="F8536" t="str">
        <f t="shared" si="158"/>
        <v>Frank GomezMOBILITY RESEARCH, INC.</v>
      </c>
      <c r="G8536" s="150" t="str">
        <f t="shared" si="157"/>
        <v>Frank Gomez</v>
      </c>
      <c r="H8536" s="149" t="s">
        <v>6145</v>
      </c>
      <c r="I8536">
        <v>40007015</v>
      </c>
      <c r="L8536" t="s">
        <v>17584</v>
      </c>
      <c r="M8536" t="s">
        <v>17515</v>
      </c>
      <c r="O8536">
        <v>3141</v>
      </c>
      <c r="P8536">
        <v>85280</v>
      </c>
      <c r="Q8536" t="s">
        <v>12415</v>
      </c>
      <c r="R8536" t="s">
        <v>12416</v>
      </c>
      <c r="S8536" t="s">
        <v>18177</v>
      </c>
      <c r="U8536" t="s">
        <v>12418</v>
      </c>
      <c r="W8536">
        <v>11</v>
      </c>
      <c r="X8536">
        <v>0</v>
      </c>
      <c r="Y8536" t="s">
        <v>12419</v>
      </c>
      <c r="Z8536" t="s">
        <v>12420</v>
      </c>
      <c r="AA8536" t="s">
        <v>12429</v>
      </c>
      <c r="AB8536" t="s">
        <v>12422</v>
      </c>
      <c r="AC8536">
        <v>2</v>
      </c>
      <c r="AD8536" s="123">
        <v>41338</v>
      </c>
      <c r="AE8536" t="s">
        <v>12431</v>
      </c>
      <c r="AG8536">
        <v>40007015</v>
      </c>
      <c r="AL8536" t="s">
        <v>12422</v>
      </c>
      <c r="AN8536">
        <v>301302901</v>
      </c>
      <c r="AO8536">
        <v>16</v>
      </c>
      <c r="AP8536" t="s">
        <v>12424</v>
      </c>
      <c r="AQ8536" t="s">
        <v>11408</v>
      </c>
      <c r="AR8536">
        <v>4100</v>
      </c>
      <c r="AT8536">
        <v>0</v>
      </c>
      <c r="AV8536" t="s">
        <v>18178</v>
      </c>
      <c r="AW8536">
        <v>116100</v>
      </c>
    </row>
    <row r="8537" spans="1:49" x14ac:dyDescent="0.25">
      <c r="A8537">
        <v>4100</v>
      </c>
      <c r="B8537">
        <v>30030</v>
      </c>
      <c r="C8537">
        <v>4018</v>
      </c>
      <c r="D8537">
        <v>413</v>
      </c>
      <c r="E8537" s="124" t="s">
        <v>249</v>
      </c>
      <c r="F8537" t="str">
        <f t="shared" si="158"/>
        <v>Frank GomezMOTION INDUSTRIES - ANAHEIM</v>
      </c>
      <c r="G8537" s="150" t="str">
        <f t="shared" si="157"/>
        <v>Frank Gomez</v>
      </c>
      <c r="H8537" s="149" t="s">
        <v>13751</v>
      </c>
      <c r="I8537">
        <v>40005350</v>
      </c>
      <c r="K8537" t="s">
        <v>18179</v>
      </c>
      <c r="L8537" t="s">
        <v>17327</v>
      </c>
      <c r="M8537" t="s">
        <v>13237</v>
      </c>
      <c r="N8537">
        <v>92806</v>
      </c>
      <c r="Q8537" t="s">
        <v>12415</v>
      </c>
      <c r="R8537" t="s">
        <v>12416</v>
      </c>
      <c r="S8537" t="s">
        <v>18180</v>
      </c>
      <c r="U8537" t="s">
        <v>12418</v>
      </c>
      <c r="V8537">
        <v>209</v>
      </c>
      <c r="W8537">
        <v>11</v>
      </c>
      <c r="X8537">
        <v>2</v>
      </c>
      <c r="Y8537" t="s">
        <v>12419</v>
      </c>
      <c r="Z8537" t="s">
        <v>12420</v>
      </c>
      <c r="AA8537" t="s">
        <v>12429</v>
      </c>
      <c r="AB8537" t="s">
        <v>12997</v>
      </c>
      <c r="AC8537">
        <v>2</v>
      </c>
      <c r="AD8537" s="123">
        <v>39464</v>
      </c>
      <c r="AE8537" t="s">
        <v>12538</v>
      </c>
      <c r="AG8537">
        <v>40005350</v>
      </c>
      <c r="AL8537" t="s">
        <v>12997</v>
      </c>
      <c r="AN8537">
        <v>505900901</v>
      </c>
      <c r="AO8537">
        <v>16</v>
      </c>
      <c r="AP8537" t="s">
        <v>12424</v>
      </c>
      <c r="AQ8537" t="s">
        <v>11408</v>
      </c>
      <c r="AR8537">
        <v>4100</v>
      </c>
      <c r="AT8537">
        <v>0</v>
      </c>
      <c r="AV8537" t="s">
        <v>12998</v>
      </c>
      <c r="AW8537">
        <v>116100</v>
      </c>
    </row>
    <row r="8538" spans="1:49" x14ac:dyDescent="0.25">
      <c r="A8538">
        <v>4100</v>
      </c>
      <c r="B8538">
        <v>30030</v>
      </c>
      <c r="C8538">
        <v>4018</v>
      </c>
      <c r="D8538">
        <v>413</v>
      </c>
      <c r="E8538" s="124" t="s">
        <v>249</v>
      </c>
      <c r="F8538" t="str">
        <f t="shared" si="158"/>
        <v>Frank GomezMOTION INDUSTRIES - BAKERSFIELD</v>
      </c>
      <c r="G8538" s="150" t="str">
        <f t="shared" si="157"/>
        <v>Frank Gomez</v>
      </c>
      <c r="H8538" s="149" t="s">
        <v>13753</v>
      </c>
      <c r="I8538">
        <v>40002495</v>
      </c>
      <c r="K8538" t="s">
        <v>18181</v>
      </c>
      <c r="L8538" t="s">
        <v>17703</v>
      </c>
      <c r="M8538" t="s">
        <v>13237</v>
      </c>
      <c r="N8538">
        <v>93308</v>
      </c>
      <c r="Q8538" t="s">
        <v>12415</v>
      </c>
      <c r="R8538" t="s">
        <v>12416</v>
      </c>
      <c r="S8538" t="s">
        <v>18182</v>
      </c>
      <c r="U8538" t="s">
        <v>12418</v>
      </c>
      <c r="V8538">
        <v>209</v>
      </c>
      <c r="W8538">
        <v>11</v>
      </c>
      <c r="X8538">
        <v>2</v>
      </c>
      <c r="Y8538" t="s">
        <v>12419</v>
      </c>
      <c r="Z8538" t="s">
        <v>12420</v>
      </c>
      <c r="AA8538" t="s">
        <v>12421</v>
      </c>
      <c r="AB8538" t="s">
        <v>12997</v>
      </c>
      <c r="AC8538">
        <v>2</v>
      </c>
      <c r="AD8538" s="123">
        <v>39111</v>
      </c>
      <c r="AE8538" t="s">
        <v>12423</v>
      </c>
      <c r="AG8538">
        <v>40002495</v>
      </c>
      <c r="AL8538" t="s">
        <v>12997</v>
      </c>
      <c r="AN8538">
        <v>502902401</v>
      </c>
      <c r="AO8538">
        <v>16</v>
      </c>
      <c r="AP8538" t="s">
        <v>12424</v>
      </c>
      <c r="AQ8538" t="s">
        <v>11408</v>
      </c>
      <c r="AR8538">
        <v>4100</v>
      </c>
      <c r="AT8538">
        <v>2005</v>
      </c>
      <c r="AV8538" t="s">
        <v>12998</v>
      </c>
      <c r="AW8538">
        <v>116100</v>
      </c>
    </row>
    <row r="8539" spans="1:49" x14ac:dyDescent="0.25">
      <c r="A8539">
        <v>4100</v>
      </c>
      <c r="B8539">
        <v>30030</v>
      </c>
      <c r="C8539">
        <v>4018</v>
      </c>
      <c r="D8539">
        <v>413</v>
      </c>
      <c r="E8539" s="124" t="s">
        <v>249</v>
      </c>
      <c r="F8539" t="str">
        <f t="shared" si="158"/>
        <v>Frank GomezMOTION INDUSTRIES - FONTANA</v>
      </c>
      <c r="G8539" s="150" t="str">
        <f t="shared" si="157"/>
        <v>Frank Gomez</v>
      </c>
      <c r="H8539" s="149" t="s">
        <v>6361</v>
      </c>
      <c r="I8539">
        <v>40000974</v>
      </c>
      <c r="J8539" t="s">
        <v>18183</v>
      </c>
      <c r="K8539" t="s">
        <v>18184</v>
      </c>
      <c r="L8539" t="s">
        <v>18185</v>
      </c>
      <c r="M8539" t="s">
        <v>13237</v>
      </c>
      <c r="N8539" t="s">
        <v>18186</v>
      </c>
      <c r="Q8539" t="s">
        <v>12415</v>
      </c>
      <c r="R8539" t="s">
        <v>12416</v>
      </c>
      <c r="S8539" t="s">
        <v>18187</v>
      </c>
      <c r="U8539" t="s">
        <v>12418</v>
      </c>
      <c r="V8539">
        <v>209</v>
      </c>
      <c r="W8539">
        <v>11</v>
      </c>
      <c r="X8539">
        <v>2</v>
      </c>
      <c r="Y8539" t="s">
        <v>12419</v>
      </c>
      <c r="Z8539" t="s">
        <v>12420</v>
      </c>
      <c r="AA8539" t="s">
        <v>12421</v>
      </c>
      <c r="AB8539" t="s">
        <v>12997</v>
      </c>
      <c r="AC8539">
        <v>2</v>
      </c>
      <c r="AD8539" s="123">
        <v>39111</v>
      </c>
      <c r="AE8539" t="s">
        <v>12423</v>
      </c>
      <c r="AG8539">
        <v>40000974</v>
      </c>
      <c r="AL8539" t="s">
        <v>12997</v>
      </c>
      <c r="AN8539">
        <v>507112401</v>
      </c>
      <c r="AO8539">
        <v>16</v>
      </c>
      <c r="AP8539" t="s">
        <v>12424</v>
      </c>
      <c r="AQ8539" t="s">
        <v>11408</v>
      </c>
      <c r="AR8539">
        <v>4100</v>
      </c>
      <c r="AT8539">
        <v>0</v>
      </c>
      <c r="AV8539" t="s">
        <v>12998</v>
      </c>
      <c r="AW8539">
        <v>116100</v>
      </c>
    </row>
    <row r="8540" spans="1:49" x14ac:dyDescent="0.25">
      <c r="A8540">
        <v>4100</v>
      </c>
      <c r="B8540">
        <v>30030</v>
      </c>
      <c r="C8540">
        <v>4018</v>
      </c>
      <c r="D8540">
        <v>413</v>
      </c>
      <c r="E8540" s="124" t="s">
        <v>249</v>
      </c>
      <c r="F8540" t="str">
        <f t="shared" si="158"/>
        <v>Frank GomezMOTION INDUSTRIES - LOS ANGELES</v>
      </c>
      <c r="G8540" s="150" t="str">
        <f t="shared" si="157"/>
        <v>Frank Gomez</v>
      </c>
      <c r="H8540" s="149" t="s">
        <v>13779</v>
      </c>
      <c r="I8540">
        <v>40008459</v>
      </c>
      <c r="K8540" t="s">
        <v>18188</v>
      </c>
      <c r="L8540" t="s">
        <v>15620</v>
      </c>
      <c r="M8540" t="s">
        <v>13237</v>
      </c>
      <c r="N8540">
        <v>90040</v>
      </c>
      <c r="Q8540" t="s">
        <v>12415</v>
      </c>
      <c r="R8540" t="s">
        <v>12416</v>
      </c>
      <c r="S8540" t="s">
        <v>18189</v>
      </c>
      <c r="U8540" t="s">
        <v>12418</v>
      </c>
      <c r="V8540">
        <v>209</v>
      </c>
      <c r="W8540">
        <v>11</v>
      </c>
      <c r="X8540">
        <v>2</v>
      </c>
      <c r="Y8540" t="s">
        <v>12472</v>
      </c>
      <c r="Z8540" t="s">
        <v>12420</v>
      </c>
      <c r="AA8540" t="s">
        <v>12485</v>
      </c>
      <c r="AB8540" t="s">
        <v>12997</v>
      </c>
      <c r="AC8540">
        <v>2</v>
      </c>
      <c r="AD8540" s="123">
        <v>43333</v>
      </c>
      <c r="AE8540" t="s">
        <v>12528</v>
      </c>
      <c r="AG8540">
        <v>40008459</v>
      </c>
      <c r="AL8540" t="s">
        <v>12997</v>
      </c>
      <c r="AN8540">
        <v>503719001</v>
      </c>
      <c r="AO8540">
        <v>16</v>
      </c>
      <c r="AP8540" t="s">
        <v>12424</v>
      </c>
      <c r="AQ8540" t="s">
        <v>11408</v>
      </c>
      <c r="AR8540">
        <v>4100</v>
      </c>
      <c r="AT8540">
        <v>0</v>
      </c>
      <c r="AV8540" t="s">
        <v>12998</v>
      </c>
      <c r="AW8540">
        <v>116100</v>
      </c>
    </row>
    <row r="8541" spans="1:49" x14ac:dyDescent="0.25">
      <c r="A8541">
        <v>4100</v>
      </c>
      <c r="B8541">
        <v>30030</v>
      </c>
      <c r="C8541">
        <v>4018</v>
      </c>
      <c r="D8541">
        <v>413</v>
      </c>
      <c r="E8541" s="124" t="s">
        <v>249</v>
      </c>
      <c r="F8541" t="str">
        <f t="shared" si="158"/>
        <v>Frank GomezMOTION INDUSTRIES - PHOENIX</v>
      </c>
      <c r="G8541" s="150" t="str">
        <f t="shared" si="157"/>
        <v>Frank Gomez</v>
      </c>
      <c r="H8541" s="149" t="s">
        <v>13795</v>
      </c>
      <c r="I8541">
        <v>40003375</v>
      </c>
      <c r="K8541" t="s">
        <v>18190</v>
      </c>
      <c r="L8541" t="s">
        <v>14964</v>
      </c>
      <c r="M8541" t="s">
        <v>17515</v>
      </c>
      <c r="N8541">
        <v>85043</v>
      </c>
      <c r="Q8541" t="s">
        <v>12415</v>
      </c>
      <c r="R8541" t="s">
        <v>12416</v>
      </c>
      <c r="S8541" t="s">
        <v>18191</v>
      </c>
      <c r="U8541" t="s">
        <v>12418</v>
      </c>
      <c r="V8541">
        <v>209</v>
      </c>
      <c r="W8541">
        <v>11</v>
      </c>
      <c r="X8541">
        <v>2</v>
      </c>
      <c r="Y8541" t="s">
        <v>12472</v>
      </c>
      <c r="Z8541" t="s">
        <v>12420</v>
      </c>
      <c r="AA8541" t="s">
        <v>12421</v>
      </c>
      <c r="AB8541" t="s">
        <v>12997</v>
      </c>
      <c r="AC8541">
        <v>2</v>
      </c>
      <c r="AD8541" s="123">
        <v>39111</v>
      </c>
      <c r="AE8541" t="s">
        <v>12423</v>
      </c>
      <c r="AG8541">
        <v>40003375</v>
      </c>
      <c r="AL8541" t="s">
        <v>12997</v>
      </c>
      <c r="AN8541">
        <v>301302101</v>
      </c>
      <c r="AO8541">
        <v>16</v>
      </c>
      <c r="AP8541" t="s">
        <v>12424</v>
      </c>
      <c r="AQ8541" t="s">
        <v>11408</v>
      </c>
      <c r="AR8541">
        <v>4100</v>
      </c>
      <c r="AT8541">
        <v>0</v>
      </c>
      <c r="AV8541" t="s">
        <v>12998</v>
      </c>
      <c r="AW8541">
        <v>116100</v>
      </c>
    </row>
    <row r="8542" spans="1:49" x14ac:dyDescent="0.25">
      <c r="A8542">
        <v>4100</v>
      </c>
      <c r="B8542">
        <v>30030</v>
      </c>
      <c r="C8542">
        <v>4018</v>
      </c>
      <c r="D8542">
        <v>413</v>
      </c>
      <c r="E8542" s="124" t="s">
        <v>249</v>
      </c>
      <c r="F8542" t="str">
        <f t="shared" si="158"/>
        <v>Frank GomezMOTION INDUSTRIES - SAN FERNANDO</v>
      </c>
      <c r="G8542" s="150" t="str">
        <f t="shared" si="157"/>
        <v>Frank Gomez</v>
      </c>
      <c r="H8542" s="149" t="s">
        <v>13803</v>
      </c>
      <c r="I8542">
        <v>40001371</v>
      </c>
      <c r="K8542" t="s">
        <v>18192</v>
      </c>
      <c r="L8542" t="s">
        <v>18193</v>
      </c>
      <c r="M8542" t="s">
        <v>13237</v>
      </c>
      <c r="N8542" t="s">
        <v>18194</v>
      </c>
      <c r="Q8542" t="s">
        <v>12415</v>
      </c>
      <c r="R8542" t="s">
        <v>12416</v>
      </c>
      <c r="S8542" t="s">
        <v>18195</v>
      </c>
      <c r="U8542" t="s">
        <v>12418</v>
      </c>
      <c r="V8542">
        <v>209</v>
      </c>
      <c r="W8542">
        <v>11</v>
      </c>
      <c r="X8542">
        <v>2</v>
      </c>
      <c r="Y8542" t="s">
        <v>12419</v>
      </c>
      <c r="Z8542" t="s">
        <v>12420</v>
      </c>
      <c r="AA8542" t="s">
        <v>12421</v>
      </c>
      <c r="AB8542" t="s">
        <v>12997</v>
      </c>
      <c r="AC8542">
        <v>2</v>
      </c>
      <c r="AD8542" s="123">
        <v>39111</v>
      </c>
      <c r="AE8542" t="s">
        <v>12423</v>
      </c>
      <c r="AG8542">
        <v>40001371</v>
      </c>
      <c r="AL8542" t="s">
        <v>12997</v>
      </c>
      <c r="AN8542">
        <v>503730301</v>
      </c>
      <c r="AO8542">
        <v>16</v>
      </c>
      <c r="AP8542" t="s">
        <v>12424</v>
      </c>
      <c r="AQ8542" t="s">
        <v>11408</v>
      </c>
      <c r="AR8542">
        <v>4100</v>
      </c>
      <c r="AT8542">
        <v>0</v>
      </c>
      <c r="AV8542" t="s">
        <v>12998</v>
      </c>
      <c r="AW8542">
        <v>116100</v>
      </c>
    </row>
    <row r="8543" spans="1:49" x14ac:dyDescent="0.25">
      <c r="A8543">
        <v>4100</v>
      </c>
      <c r="B8543">
        <v>30030</v>
      </c>
      <c r="C8543">
        <v>4018</v>
      </c>
      <c r="D8543">
        <v>413</v>
      </c>
      <c r="E8543" s="124" t="s">
        <v>249</v>
      </c>
      <c r="F8543" t="str">
        <f t="shared" si="158"/>
        <v>Frank GomezMOTION INDUSTRIES - YUMA</v>
      </c>
      <c r="G8543" s="150" t="str">
        <f t="shared" si="157"/>
        <v>Frank Gomez</v>
      </c>
      <c r="H8543" s="149" t="s">
        <v>13826</v>
      </c>
      <c r="I8543">
        <v>40006505</v>
      </c>
      <c r="L8543" t="s">
        <v>12994</v>
      </c>
      <c r="M8543" t="s">
        <v>12995</v>
      </c>
      <c r="O8543">
        <v>1655</v>
      </c>
      <c r="P8543">
        <v>35201</v>
      </c>
      <c r="Q8543" t="s">
        <v>12415</v>
      </c>
      <c r="R8543" t="s">
        <v>12416</v>
      </c>
      <c r="S8543" t="s">
        <v>18196</v>
      </c>
      <c r="U8543" t="s">
        <v>12418</v>
      </c>
      <c r="V8543">
        <v>209</v>
      </c>
      <c r="W8543">
        <v>11</v>
      </c>
      <c r="X8543">
        <v>2</v>
      </c>
      <c r="Y8543" t="s">
        <v>12472</v>
      </c>
      <c r="Z8543" t="s">
        <v>12420</v>
      </c>
      <c r="AA8543" t="s">
        <v>12429</v>
      </c>
      <c r="AB8543" t="s">
        <v>12997</v>
      </c>
      <c r="AC8543">
        <v>2</v>
      </c>
      <c r="AD8543" s="123">
        <v>40612</v>
      </c>
      <c r="AE8543" t="s">
        <v>12431</v>
      </c>
      <c r="AG8543">
        <v>40006505</v>
      </c>
      <c r="AL8543" t="s">
        <v>12997</v>
      </c>
      <c r="AN8543">
        <v>107301501</v>
      </c>
      <c r="AO8543">
        <v>16</v>
      </c>
      <c r="AP8543" t="s">
        <v>12424</v>
      </c>
      <c r="AQ8543" t="s">
        <v>11408</v>
      </c>
      <c r="AR8543">
        <v>4100</v>
      </c>
      <c r="AT8543">
        <v>0</v>
      </c>
      <c r="AV8543" t="s">
        <v>12998</v>
      </c>
      <c r="AW8543">
        <v>116100</v>
      </c>
    </row>
    <row r="8544" spans="1:49" x14ac:dyDescent="0.25">
      <c r="A8544">
        <v>4100</v>
      </c>
      <c r="B8544">
        <v>30030</v>
      </c>
      <c r="C8544">
        <v>4018</v>
      </c>
      <c r="D8544">
        <v>413</v>
      </c>
      <c r="E8544" s="124" t="s">
        <v>249</v>
      </c>
      <c r="F8544" t="str">
        <f t="shared" si="158"/>
        <v>Frank GomezMOTION INDUSTRIES (GARDENA)</v>
      </c>
      <c r="G8544" s="150" t="str">
        <f t="shared" si="157"/>
        <v>Frank Gomez</v>
      </c>
      <c r="H8544" s="149" t="s">
        <v>13829</v>
      </c>
      <c r="I8544">
        <v>40003308</v>
      </c>
      <c r="K8544" t="s">
        <v>18197</v>
      </c>
      <c r="L8544" t="s">
        <v>17626</v>
      </c>
      <c r="M8544" t="s">
        <v>13237</v>
      </c>
      <c r="N8544" t="s">
        <v>18198</v>
      </c>
      <c r="Q8544" t="s">
        <v>12415</v>
      </c>
      <c r="R8544" t="s">
        <v>12416</v>
      </c>
      <c r="S8544" t="s">
        <v>18199</v>
      </c>
      <c r="U8544" t="s">
        <v>12418</v>
      </c>
      <c r="V8544">
        <v>209</v>
      </c>
      <c r="W8544">
        <v>11</v>
      </c>
      <c r="X8544">
        <v>2</v>
      </c>
      <c r="Y8544" t="s">
        <v>12472</v>
      </c>
      <c r="Z8544" t="s">
        <v>12420</v>
      </c>
      <c r="AA8544" t="s">
        <v>12421</v>
      </c>
      <c r="AB8544" t="s">
        <v>12997</v>
      </c>
      <c r="AC8544">
        <v>2</v>
      </c>
      <c r="AD8544" s="123">
        <v>39111</v>
      </c>
      <c r="AE8544" t="s">
        <v>12423</v>
      </c>
      <c r="AG8544">
        <v>40003308</v>
      </c>
      <c r="AL8544" t="s">
        <v>12997</v>
      </c>
      <c r="AN8544">
        <v>503713301</v>
      </c>
      <c r="AO8544">
        <v>16</v>
      </c>
      <c r="AP8544" t="s">
        <v>12424</v>
      </c>
      <c r="AQ8544" t="s">
        <v>11408</v>
      </c>
      <c r="AR8544">
        <v>4100</v>
      </c>
      <c r="AT8544">
        <v>0</v>
      </c>
      <c r="AV8544" t="s">
        <v>12998</v>
      </c>
      <c r="AW8544">
        <v>116100</v>
      </c>
    </row>
    <row r="8545" spans="1:49" x14ac:dyDescent="0.25">
      <c r="A8545">
        <v>4100</v>
      </c>
      <c r="B8545">
        <v>30030</v>
      </c>
      <c r="C8545">
        <v>4018</v>
      </c>
      <c r="D8545">
        <v>413</v>
      </c>
      <c r="E8545" s="124" t="s">
        <v>249</v>
      </c>
      <c r="F8545" t="str">
        <f t="shared" si="158"/>
        <v>Frank GomezMOTION INDUSTRIES (SAN DIEGO)</v>
      </c>
      <c r="G8545" s="150" t="str">
        <f t="shared" si="157"/>
        <v>Frank Gomez</v>
      </c>
      <c r="H8545" s="149" t="s">
        <v>13837</v>
      </c>
      <c r="I8545">
        <v>40005479</v>
      </c>
      <c r="K8545" t="s">
        <v>18200</v>
      </c>
      <c r="L8545" t="s">
        <v>17707</v>
      </c>
      <c r="M8545" t="s">
        <v>13237</v>
      </c>
      <c r="N8545">
        <v>92123</v>
      </c>
      <c r="Q8545" t="s">
        <v>12415</v>
      </c>
      <c r="R8545" t="s">
        <v>12416</v>
      </c>
      <c r="S8545" t="s">
        <v>18201</v>
      </c>
      <c r="U8545" t="s">
        <v>12418</v>
      </c>
      <c r="V8545">
        <v>209</v>
      </c>
      <c r="W8545">
        <v>11</v>
      </c>
      <c r="X8545">
        <v>2</v>
      </c>
      <c r="Y8545" t="s">
        <v>12419</v>
      </c>
      <c r="Z8545" t="s">
        <v>12420</v>
      </c>
      <c r="AA8545" t="s">
        <v>12429</v>
      </c>
      <c r="AB8545" t="s">
        <v>12997</v>
      </c>
      <c r="AC8545">
        <v>2</v>
      </c>
      <c r="AD8545" s="123">
        <v>39603</v>
      </c>
      <c r="AE8545" t="s">
        <v>12633</v>
      </c>
      <c r="AG8545">
        <v>40005479</v>
      </c>
      <c r="AL8545" t="s">
        <v>12997</v>
      </c>
      <c r="AN8545">
        <v>507330201</v>
      </c>
      <c r="AO8545">
        <v>16</v>
      </c>
      <c r="AP8545" t="s">
        <v>12424</v>
      </c>
      <c r="AQ8545" t="s">
        <v>11408</v>
      </c>
      <c r="AR8545">
        <v>4100</v>
      </c>
      <c r="AT8545">
        <v>0</v>
      </c>
      <c r="AV8545" t="s">
        <v>12998</v>
      </c>
      <c r="AW8545">
        <v>116100</v>
      </c>
    </row>
    <row r="8546" spans="1:49" x14ac:dyDescent="0.25">
      <c r="A8546">
        <v>4100</v>
      </c>
      <c r="B8546">
        <v>30030</v>
      </c>
      <c r="C8546">
        <v>4018</v>
      </c>
      <c r="D8546">
        <v>413</v>
      </c>
      <c r="E8546" s="124" t="s">
        <v>249</v>
      </c>
      <c r="F8546" t="str">
        <f t="shared" si="158"/>
        <v>Frank GomezMULTI BAKE INC.</v>
      </c>
      <c r="G8546" s="150" t="str">
        <f t="shared" si="157"/>
        <v>Frank Gomez</v>
      </c>
      <c r="H8546" s="149" t="s">
        <v>6635</v>
      </c>
      <c r="I8546">
        <v>40007664</v>
      </c>
      <c r="K8546" t="s">
        <v>18202</v>
      </c>
      <c r="L8546" t="s">
        <v>17465</v>
      </c>
      <c r="M8546" t="s">
        <v>13237</v>
      </c>
      <c r="N8546">
        <v>90630</v>
      </c>
      <c r="Q8546" t="s">
        <v>12415</v>
      </c>
      <c r="R8546" t="s">
        <v>12416</v>
      </c>
      <c r="S8546" t="s">
        <v>18203</v>
      </c>
      <c r="U8546" t="s">
        <v>12418</v>
      </c>
      <c r="W8546">
        <v>11</v>
      </c>
      <c r="X8546">
        <v>1</v>
      </c>
      <c r="Y8546" t="s">
        <v>12419</v>
      </c>
      <c r="Z8546" t="s">
        <v>12420</v>
      </c>
      <c r="AA8546" t="s">
        <v>12429</v>
      </c>
      <c r="AB8546" t="s">
        <v>12422</v>
      </c>
      <c r="AC8546">
        <v>2</v>
      </c>
      <c r="AD8546" s="123">
        <v>42237</v>
      </c>
      <c r="AE8546" t="s">
        <v>12431</v>
      </c>
      <c r="AG8546">
        <v>40007664</v>
      </c>
      <c r="AL8546" t="s">
        <v>12422</v>
      </c>
      <c r="AN8546">
        <v>505968301</v>
      </c>
      <c r="AO8546">
        <v>16</v>
      </c>
      <c r="AP8546" t="s">
        <v>12424</v>
      </c>
      <c r="AQ8546" t="s">
        <v>11408</v>
      </c>
      <c r="AR8546">
        <v>4100</v>
      </c>
      <c r="AT8546">
        <v>0</v>
      </c>
      <c r="AV8546" t="s">
        <v>18204</v>
      </c>
      <c r="AW8546">
        <v>116100</v>
      </c>
    </row>
    <row r="8547" spans="1:49" x14ac:dyDescent="0.25">
      <c r="A8547">
        <v>4100</v>
      </c>
      <c r="B8547">
        <v>30030</v>
      </c>
      <c r="C8547">
        <v>4018</v>
      </c>
      <c r="D8547">
        <v>413</v>
      </c>
      <c r="E8547" s="124" t="s">
        <v>249</v>
      </c>
      <c r="F8547" t="str">
        <f t="shared" si="158"/>
        <v>Frank GomezMX SOLUTIONS</v>
      </c>
      <c r="G8547" s="150" t="str">
        <f t="shared" si="157"/>
        <v>Frank Gomez</v>
      </c>
      <c r="H8547" s="149" t="s">
        <v>6658</v>
      </c>
      <c r="I8547">
        <v>40007663</v>
      </c>
      <c r="K8547" t="s">
        <v>18205</v>
      </c>
      <c r="L8547" t="s">
        <v>17918</v>
      </c>
      <c r="M8547" t="s">
        <v>13237</v>
      </c>
      <c r="N8547">
        <v>90040</v>
      </c>
      <c r="Q8547" t="s">
        <v>12415</v>
      </c>
      <c r="R8547" t="s">
        <v>12416</v>
      </c>
      <c r="S8547" t="s">
        <v>18206</v>
      </c>
      <c r="U8547" t="s">
        <v>12418</v>
      </c>
      <c r="W8547">
        <v>11</v>
      </c>
      <c r="X8547">
        <v>2</v>
      </c>
      <c r="Y8547" t="s">
        <v>12419</v>
      </c>
      <c r="Z8547" t="s">
        <v>12420</v>
      </c>
      <c r="AA8547" t="s">
        <v>12429</v>
      </c>
      <c r="AB8547" t="s">
        <v>12422</v>
      </c>
      <c r="AC8547">
        <v>2</v>
      </c>
      <c r="AD8547" s="123">
        <v>42237</v>
      </c>
      <c r="AE8547" t="s">
        <v>12431</v>
      </c>
      <c r="AG8547">
        <v>40007663</v>
      </c>
      <c r="AL8547" t="s">
        <v>12422</v>
      </c>
      <c r="AN8547">
        <v>503781661</v>
      </c>
      <c r="AO8547">
        <v>16</v>
      </c>
      <c r="AP8547" t="s">
        <v>12424</v>
      </c>
      <c r="AQ8547" t="s">
        <v>11408</v>
      </c>
      <c r="AR8547">
        <v>4100</v>
      </c>
      <c r="AT8547">
        <v>0</v>
      </c>
      <c r="AV8547" t="s">
        <v>18207</v>
      </c>
      <c r="AW8547">
        <v>116100</v>
      </c>
    </row>
    <row r="8548" spans="1:49" x14ac:dyDescent="0.25">
      <c r="A8548">
        <v>4100</v>
      </c>
      <c r="B8548">
        <v>30030</v>
      </c>
      <c r="C8548">
        <v>4018</v>
      </c>
      <c r="D8548">
        <v>413</v>
      </c>
      <c r="E8548" s="124" t="s">
        <v>249</v>
      </c>
      <c r="F8548" t="str">
        <f t="shared" si="158"/>
        <v>Frank GomezMYOJO USA, INC.</v>
      </c>
      <c r="G8548" s="150" t="str">
        <f t="shared" si="157"/>
        <v>Frank Gomez</v>
      </c>
      <c r="H8548" s="149" t="s">
        <v>6660</v>
      </c>
      <c r="I8548">
        <v>40009021</v>
      </c>
      <c r="K8548" t="s">
        <v>18208</v>
      </c>
      <c r="L8548" t="s">
        <v>18209</v>
      </c>
      <c r="M8548" t="s">
        <v>13237</v>
      </c>
      <c r="N8548">
        <v>91710</v>
      </c>
      <c r="Q8548" t="s">
        <v>12415</v>
      </c>
      <c r="R8548" t="s">
        <v>12416</v>
      </c>
      <c r="S8548" t="s">
        <v>18210</v>
      </c>
      <c r="U8548" t="s">
        <v>12418</v>
      </c>
      <c r="W8548">
        <v>11</v>
      </c>
      <c r="X8548">
        <v>1</v>
      </c>
      <c r="Y8548" t="s">
        <v>12419</v>
      </c>
      <c r="Z8548" t="s">
        <v>12420</v>
      </c>
      <c r="AA8548" t="s">
        <v>12485</v>
      </c>
      <c r="AB8548" t="s">
        <v>12422</v>
      </c>
      <c r="AC8548">
        <v>2</v>
      </c>
      <c r="AD8548" s="123">
        <v>44223</v>
      </c>
      <c r="AE8548" t="s">
        <v>12528</v>
      </c>
      <c r="AG8548">
        <v>40009021</v>
      </c>
      <c r="AL8548" t="s">
        <v>12422</v>
      </c>
      <c r="AN8548">
        <v>507106001</v>
      </c>
      <c r="AO8548">
        <v>16</v>
      </c>
      <c r="AP8548" t="s">
        <v>12424</v>
      </c>
      <c r="AQ8548" t="s">
        <v>11408</v>
      </c>
      <c r="AR8548">
        <v>4100</v>
      </c>
      <c r="AT8548">
        <v>0</v>
      </c>
      <c r="AV8548" t="s">
        <v>18211</v>
      </c>
      <c r="AW8548">
        <v>116100</v>
      </c>
    </row>
    <row r="8549" spans="1:49" x14ac:dyDescent="0.25">
      <c r="A8549">
        <v>4100</v>
      </c>
      <c r="B8549">
        <v>30030</v>
      </c>
      <c r="C8549">
        <v>4018</v>
      </c>
      <c r="D8549">
        <v>413</v>
      </c>
      <c r="E8549" s="124" t="s">
        <v>249</v>
      </c>
      <c r="F8549" t="str">
        <f t="shared" si="158"/>
        <v>Frank GomezNATIONAL ENVELOPE CITY OF INDUSTRY</v>
      </c>
      <c r="G8549" s="150" t="str">
        <f t="shared" si="157"/>
        <v>Frank Gomez</v>
      </c>
      <c r="H8549" s="149" t="s">
        <v>6689</v>
      </c>
      <c r="I8549">
        <v>40004054</v>
      </c>
      <c r="K8549" t="s">
        <v>18212</v>
      </c>
      <c r="L8549" t="s">
        <v>17460</v>
      </c>
      <c r="M8549" t="s">
        <v>13237</v>
      </c>
      <c r="N8549" t="s">
        <v>17687</v>
      </c>
      <c r="Q8549" t="s">
        <v>12415</v>
      </c>
      <c r="R8549" t="s">
        <v>12416</v>
      </c>
      <c r="S8549" t="s">
        <v>18213</v>
      </c>
      <c r="U8549" t="s">
        <v>12418</v>
      </c>
      <c r="W8549">
        <v>11</v>
      </c>
      <c r="X8549">
        <v>1</v>
      </c>
      <c r="Y8549" t="s">
        <v>12419</v>
      </c>
      <c r="Z8549" t="s">
        <v>12420</v>
      </c>
      <c r="AA8549" t="s">
        <v>12421</v>
      </c>
      <c r="AB8549" t="s">
        <v>12422</v>
      </c>
      <c r="AC8549">
        <v>2</v>
      </c>
      <c r="AD8549" s="123">
        <v>39111</v>
      </c>
      <c r="AE8549" t="s">
        <v>12423</v>
      </c>
      <c r="AG8549">
        <v>40004054</v>
      </c>
      <c r="AL8549" t="s">
        <v>12422</v>
      </c>
      <c r="AN8549">
        <v>503799351</v>
      </c>
      <c r="AO8549">
        <v>16</v>
      </c>
      <c r="AP8549" t="s">
        <v>12424</v>
      </c>
      <c r="AQ8549" t="s">
        <v>11408</v>
      </c>
      <c r="AR8549">
        <v>4100</v>
      </c>
      <c r="AS8549" t="s">
        <v>12491</v>
      </c>
      <c r="AT8549">
        <v>2005</v>
      </c>
      <c r="AV8549" t="s">
        <v>18214</v>
      </c>
      <c r="AW8549">
        <v>116100</v>
      </c>
    </row>
    <row r="8550" spans="1:49" x14ac:dyDescent="0.25">
      <c r="A8550">
        <v>4100</v>
      </c>
      <c r="B8550">
        <v>30030</v>
      </c>
      <c r="C8550">
        <v>4018</v>
      </c>
      <c r="D8550">
        <v>413</v>
      </c>
      <c r="E8550" s="124" t="s">
        <v>249</v>
      </c>
      <c r="F8550" t="str">
        <f t="shared" si="158"/>
        <v>Frank GomezNATIONAL GYM SUPPLY</v>
      </c>
      <c r="G8550" s="150" t="str">
        <f t="shared" si="157"/>
        <v>Frank Gomez</v>
      </c>
      <c r="H8550" s="149" t="s">
        <v>6691</v>
      </c>
      <c r="I8550">
        <v>40004066</v>
      </c>
      <c r="K8550" t="s">
        <v>18215</v>
      </c>
      <c r="L8550" t="s">
        <v>15620</v>
      </c>
      <c r="M8550" t="s">
        <v>13237</v>
      </c>
      <c r="N8550">
        <v>90045</v>
      </c>
      <c r="Q8550" t="s">
        <v>12415</v>
      </c>
      <c r="R8550" t="s">
        <v>12416</v>
      </c>
      <c r="S8550" t="s">
        <v>18216</v>
      </c>
      <c r="U8550" t="s">
        <v>12418</v>
      </c>
      <c r="W8550">
        <v>11</v>
      </c>
      <c r="X8550">
        <v>0</v>
      </c>
      <c r="Y8550" t="s">
        <v>12419</v>
      </c>
      <c r="Z8550" t="s">
        <v>12420</v>
      </c>
      <c r="AA8550" t="s">
        <v>12421</v>
      </c>
      <c r="AB8550" t="s">
        <v>12422</v>
      </c>
      <c r="AC8550">
        <v>2</v>
      </c>
      <c r="AD8550" s="123">
        <v>39111</v>
      </c>
      <c r="AE8550" t="s">
        <v>12423</v>
      </c>
      <c r="AG8550">
        <v>40004066</v>
      </c>
      <c r="AL8550" t="s">
        <v>12422</v>
      </c>
      <c r="AN8550">
        <v>503719001</v>
      </c>
      <c r="AO8550">
        <v>16</v>
      </c>
      <c r="AP8550" t="s">
        <v>12424</v>
      </c>
      <c r="AQ8550" t="s">
        <v>11408</v>
      </c>
      <c r="AR8550">
        <v>4100</v>
      </c>
      <c r="AT8550">
        <v>2005</v>
      </c>
      <c r="AV8550" t="s">
        <v>18217</v>
      </c>
      <c r="AW8550">
        <v>116100</v>
      </c>
    </row>
    <row r="8551" spans="1:49" x14ac:dyDescent="0.25">
      <c r="A8551">
        <v>4100</v>
      </c>
      <c r="B8551">
        <v>30030</v>
      </c>
      <c r="C8551">
        <v>4018</v>
      </c>
      <c r="D8551">
        <v>413</v>
      </c>
      <c r="E8551" s="124" t="s">
        <v>249</v>
      </c>
      <c r="F8551" t="str">
        <f t="shared" si="158"/>
        <v>Frank GomezNELLSON NUTRACEUTICAL LLC</v>
      </c>
      <c r="G8551" s="150" t="str">
        <f t="shared" si="157"/>
        <v>Frank Gomez</v>
      </c>
      <c r="H8551" s="149" t="s">
        <v>6745</v>
      </c>
      <c r="I8551">
        <v>40000659</v>
      </c>
      <c r="K8551" t="s">
        <v>18218</v>
      </c>
      <c r="L8551" t="s">
        <v>17327</v>
      </c>
      <c r="M8551" t="s">
        <v>13237</v>
      </c>
      <c r="N8551">
        <v>92807</v>
      </c>
      <c r="Q8551" t="s">
        <v>12415</v>
      </c>
      <c r="R8551" t="s">
        <v>12416</v>
      </c>
      <c r="S8551" t="s">
        <v>18219</v>
      </c>
      <c r="U8551" t="s">
        <v>12418</v>
      </c>
      <c r="W8551">
        <v>11</v>
      </c>
      <c r="X8551">
        <v>1</v>
      </c>
      <c r="Y8551" t="s">
        <v>12419</v>
      </c>
      <c r="Z8551" t="s">
        <v>12420</v>
      </c>
      <c r="AA8551" t="s">
        <v>12421</v>
      </c>
      <c r="AB8551" t="s">
        <v>12422</v>
      </c>
      <c r="AC8551">
        <v>2</v>
      </c>
      <c r="AD8551" s="123">
        <v>39111</v>
      </c>
      <c r="AE8551" t="s">
        <v>12423</v>
      </c>
      <c r="AG8551">
        <v>40000659</v>
      </c>
      <c r="AL8551" t="s">
        <v>12422</v>
      </c>
      <c r="AN8551">
        <v>505900901</v>
      </c>
      <c r="AO8551">
        <v>16</v>
      </c>
      <c r="AP8551" t="s">
        <v>12424</v>
      </c>
      <c r="AQ8551" t="s">
        <v>11408</v>
      </c>
      <c r="AR8551">
        <v>4100</v>
      </c>
      <c r="AT8551">
        <v>0</v>
      </c>
      <c r="AV8551" t="s">
        <v>18220</v>
      </c>
      <c r="AW8551">
        <v>116100</v>
      </c>
    </row>
    <row r="8552" spans="1:49" x14ac:dyDescent="0.25">
      <c r="A8552">
        <v>4100</v>
      </c>
      <c r="B8552">
        <v>30030</v>
      </c>
      <c r="C8552">
        <v>4018</v>
      </c>
      <c r="D8552">
        <v>413</v>
      </c>
      <c r="E8552" s="124" t="s">
        <v>249</v>
      </c>
      <c r="F8552" t="str">
        <f t="shared" si="158"/>
        <v>Frank GomezNEMO'S BAKERY</v>
      </c>
      <c r="G8552" s="150" t="str">
        <f t="shared" si="157"/>
        <v>Frank Gomez</v>
      </c>
      <c r="H8552" s="149" t="s">
        <v>6747</v>
      </c>
      <c r="I8552">
        <v>40004010</v>
      </c>
      <c r="K8552" t="s">
        <v>18221</v>
      </c>
      <c r="L8552" t="s">
        <v>17827</v>
      </c>
      <c r="M8552" t="s">
        <v>13237</v>
      </c>
      <c r="N8552" t="s">
        <v>18222</v>
      </c>
      <c r="Q8552" t="s">
        <v>12415</v>
      </c>
      <c r="R8552" t="s">
        <v>12416</v>
      </c>
      <c r="S8552" t="s">
        <v>18223</v>
      </c>
      <c r="U8552" t="s">
        <v>12418</v>
      </c>
      <c r="W8552">
        <v>11</v>
      </c>
      <c r="X8552">
        <v>1</v>
      </c>
      <c r="Y8552" t="s">
        <v>12419</v>
      </c>
      <c r="Z8552" t="s">
        <v>12420</v>
      </c>
      <c r="AA8552" t="s">
        <v>12421</v>
      </c>
      <c r="AB8552" t="s">
        <v>12422</v>
      </c>
      <c r="AC8552">
        <v>2</v>
      </c>
      <c r="AD8552" s="123">
        <v>39111</v>
      </c>
      <c r="AE8552" t="s">
        <v>12423</v>
      </c>
      <c r="AG8552">
        <v>40004010</v>
      </c>
      <c r="AL8552" t="s">
        <v>12422</v>
      </c>
      <c r="AN8552">
        <v>507311301</v>
      </c>
      <c r="AO8552">
        <v>16</v>
      </c>
      <c r="AP8552" t="s">
        <v>12424</v>
      </c>
      <c r="AQ8552" t="s">
        <v>11408</v>
      </c>
      <c r="AR8552">
        <v>4100</v>
      </c>
      <c r="AS8552" t="s">
        <v>12491</v>
      </c>
      <c r="AT8552">
        <v>2005</v>
      </c>
      <c r="AV8552" t="s">
        <v>18224</v>
      </c>
      <c r="AW8552">
        <v>116100</v>
      </c>
    </row>
    <row r="8553" spans="1:49" x14ac:dyDescent="0.25">
      <c r="A8553">
        <v>4100</v>
      </c>
      <c r="B8553">
        <v>30030</v>
      </c>
      <c r="C8553">
        <v>4018</v>
      </c>
      <c r="D8553">
        <v>413</v>
      </c>
      <c r="E8553" s="124" t="s">
        <v>249</v>
      </c>
      <c r="F8553" t="str">
        <f t="shared" si="158"/>
        <v>Frank GomezNESTLE PREPARED FOODS - HHFG</v>
      </c>
      <c r="G8553" s="150" t="str">
        <f t="shared" si="157"/>
        <v>Frank Gomez</v>
      </c>
      <c r="H8553" s="149" t="s">
        <v>6761</v>
      </c>
      <c r="I8553">
        <v>40001105</v>
      </c>
      <c r="J8553" t="s">
        <v>18225</v>
      </c>
      <c r="K8553" t="s">
        <v>18226</v>
      </c>
      <c r="L8553" t="s">
        <v>14046</v>
      </c>
      <c r="M8553" t="s">
        <v>14047</v>
      </c>
      <c r="N8553">
        <v>40258</v>
      </c>
      <c r="Q8553" t="s">
        <v>12415</v>
      </c>
      <c r="R8553" t="s">
        <v>12416</v>
      </c>
      <c r="S8553" t="s">
        <v>18227</v>
      </c>
      <c r="U8553" t="s">
        <v>12418</v>
      </c>
      <c r="V8553">
        <v>78</v>
      </c>
      <c r="W8553">
        <v>11</v>
      </c>
      <c r="X8553">
        <v>1</v>
      </c>
      <c r="Y8553" t="s">
        <v>12419</v>
      </c>
      <c r="Z8553" t="s">
        <v>12420</v>
      </c>
      <c r="AA8553" t="s">
        <v>12421</v>
      </c>
      <c r="AB8553" t="s">
        <v>12422</v>
      </c>
      <c r="AC8553">
        <v>2</v>
      </c>
      <c r="AD8553" s="123">
        <v>39111</v>
      </c>
      <c r="AE8553" t="s">
        <v>12423</v>
      </c>
      <c r="AG8553">
        <v>40001105</v>
      </c>
      <c r="AL8553" t="s">
        <v>12422</v>
      </c>
      <c r="AN8553">
        <v>1811104901</v>
      </c>
      <c r="AO8553">
        <v>16</v>
      </c>
      <c r="AP8553" t="s">
        <v>12424</v>
      </c>
      <c r="AQ8553" t="s">
        <v>11408</v>
      </c>
      <c r="AR8553">
        <v>4100</v>
      </c>
      <c r="AS8553" t="s">
        <v>12491</v>
      </c>
      <c r="AT8553">
        <v>2005</v>
      </c>
      <c r="AV8553" t="s">
        <v>6767</v>
      </c>
      <c r="AW8553">
        <v>116100</v>
      </c>
    </row>
    <row r="8554" spans="1:49" x14ac:dyDescent="0.25">
      <c r="A8554">
        <v>4100</v>
      </c>
      <c r="B8554">
        <v>30030</v>
      </c>
      <c r="C8554">
        <v>4018</v>
      </c>
      <c r="D8554">
        <v>413</v>
      </c>
      <c r="E8554" s="124" t="s">
        <v>249</v>
      </c>
      <c r="F8554" t="str">
        <f t="shared" si="158"/>
        <v>Frank GomezNESTLE USA</v>
      </c>
      <c r="G8554" s="150" t="str">
        <f t="shared" si="157"/>
        <v>Frank Gomez</v>
      </c>
      <c r="H8554" s="149" t="s">
        <v>6767</v>
      </c>
      <c r="I8554">
        <v>40002264</v>
      </c>
      <c r="J8554" t="s">
        <v>18228</v>
      </c>
      <c r="L8554" t="s">
        <v>14089</v>
      </c>
      <c r="M8554" t="s">
        <v>12684</v>
      </c>
      <c r="O8554">
        <v>5805</v>
      </c>
      <c r="P8554" t="s">
        <v>16393</v>
      </c>
      <c r="Q8554" t="s">
        <v>12415</v>
      </c>
      <c r="R8554" t="s">
        <v>12416</v>
      </c>
      <c r="S8554" t="s">
        <v>18229</v>
      </c>
      <c r="U8554" t="s">
        <v>12418</v>
      </c>
      <c r="V8554">
        <v>78</v>
      </c>
      <c r="W8554">
        <v>11</v>
      </c>
      <c r="X8554">
        <v>1</v>
      </c>
      <c r="Y8554" t="s">
        <v>12419</v>
      </c>
      <c r="Z8554" t="s">
        <v>12420</v>
      </c>
      <c r="AA8554" t="s">
        <v>12421</v>
      </c>
      <c r="AB8554" t="s">
        <v>12473</v>
      </c>
      <c r="AC8554">
        <v>2</v>
      </c>
      <c r="AD8554" s="123">
        <v>39111</v>
      </c>
      <c r="AE8554" t="s">
        <v>12423</v>
      </c>
      <c r="AG8554">
        <v>40002264</v>
      </c>
      <c r="AL8554" t="s">
        <v>12473</v>
      </c>
      <c r="AN8554">
        <v>2312517901</v>
      </c>
      <c r="AO8554">
        <v>16</v>
      </c>
      <c r="AP8554" t="s">
        <v>12424</v>
      </c>
      <c r="AQ8554" t="s">
        <v>11408</v>
      </c>
      <c r="AR8554">
        <v>4100</v>
      </c>
      <c r="AT8554">
        <v>2005</v>
      </c>
      <c r="AV8554" t="s">
        <v>6767</v>
      </c>
      <c r="AW8554">
        <v>116100</v>
      </c>
    </row>
    <row r="8555" spans="1:49" x14ac:dyDescent="0.25">
      <c r="A8555">
        <v>4100</v>
      </c>
      <c r="B8555">
        <v>30030</v>
      </c>
      <c r="C8555">
        <v>4018</v>
      </c>
      <c r="D8555">
        <v>413</v>
      </c>
      <c r="E8555" s="124" t="s">
        <v>249</v>
      </c>
      <c r="F8555" t="str">
        <f t="shared" si="158"/>
        <v>Frank GomezNEW AVON LLC  (PASADENA)</v>
      </c>
      <c r="G8555" s="150" t="str">
        <f t="shared" si="157"/>
        <v>Frank Gomez</v>
      </c>
      <c r="H8555" s="149" t="s">
        <v>6781</v>
      </c>
      <c r="I8555">
        <v>40003935</v>
      </c>
      <c r="K8555" t="s">
        <v>18230</v>
      </c>
      <c r="L8555" t="s">
        <v>18231</v>
      </c>
      <c r="M8555" t="s">
        <v>13237</v>
      </c>
      <c r="N8555">
        <v>91121</v>
      </c>
      <c r="Q8555" t="s">
        <v>12415</v>
      </c>
      <c r="R8555" t="s">
        <v>12416</v>
      </c>
      <c r="S8555" t="s">
        <v>18232</v>
      </c>
      <c r="U8555" t="s">
        <v>12418</v>
      </c>
      <c r="W8555">
        <v>11</v>
      </c>
      <c r="X8555">
        <v>1</v>
      </c>
      <c r="Y8555" t="s">
        <v>12419</v>
      </c>
      <c r="Z8555" t="s">
        <v>12420</v>
      </c>
      <c r="AA8555" t="s">
        <v>12421</v>
      </c>
      <c r="AB8555" t="s">
        <v>12430</v>
      </c>
      <c r="AC8555">
        <v>2</v>
      </c>
      <c r="AD8555" s="123">
        <v>39111</v>
      </c>
      <c r="AE8555" t="s">
        <v>12423</v>
      </c>
      <c r="AG8555">
        <v>40003935</v>
      </c>
      <c r="AL8555" t="s">
        <v>12430</v>
      </c>
      <c r="AN8555">
        <v>503725701</v>
      </c>
      <c r="AO8555">
        <v>16</v>
      </c>
      <c r="AP8555" t="s">
        <v>12424</v>
      </c>
      <c r="AQ8555" t="s">
        <v>11408</v>
      </c>
      <c r="AR8555">
        <v>4100</v>
      </c>
      <c r="AS8555" t="s">
        <v>12491</v>
      </c>
      <c r="AT8555">
        <v>2005</v>
      </c>
      <c r="AV8555" t="s">
        <v>18233</v>
      </c>
      <c r="AW8555">
        <v>116100</v>
      </c>
    </row>
    <row r="8556" spans="1:49" x14ac:dyDescent="0.25">
      <c r="A8556">
        <v>4100</v>
      </c>
      <c r="B8556">
        <v>30030</v>
      </c>
      <c r="C8556">
        <v>4018</v>
      </c>
      <c r="D8556">
        <v>413</v>
      </c>
      <c r="E8556" s="124" t="s">
        <v>249</v>
      </c>
      <c r="F8556" t="str">
        <f t="shared" si="158"/>
        <v>Frank GomezNEW GROUP INDUSTRIAL PLUS</v>
      </c>
      <c r="G8556" s="150" t="str">
        <f t="shared" si="157"/>
        <v>Frank Gomez</v>
      </c>
      <c r="H8556" s="149" t="s">
        <v>6793</v>
      </c>
      <c r="I8556">
        <v>40007185</v>
      </c>
      <c r="J8556" t="s">
        <v>18234</v>
      </c>
      <c r="K8556" t="s">
        <v>18235</v>
      </c>
      <c r="L8556" t="s">
        <v>17707</v>
      </c>
      <c r="M8556" t="s">
        <v>13237</v>
      </c>
      <c r="N8556">
        <v>92154</v>
      </c>
      <c r="Q8556" t="s">
        <v>12415</v>
      </c>
      <c r="R8556" t="s">
        <v>12416</v>
      </c>
      <c r="S8556" t="s">
        <v>18236</v>
      </c>
      <c r="U8556" t="s">
        <v>12418</v>
      </c>
      <c r="W8556">
        <v>11</v>
      </c>
      <c r="X8556">
        <v>2</v>
      </c>
      <c r="Y8556" t="s">
        <v>12419</v>
      </c>
      <c r="Z8556" t="s">
        <v>12420</v>
      </c>
      <c r="AA8556" t="s">
        <v>12429</v>
      </c>
      <c r="AB8556" t="s">
        <v>12422</v>
      </c>
      <c r="AC8556">
        <v>2</v>
      </c>
      <c r="AD8556" s="123">
        <v>41529</v>
      </c>
      <c r="AE8556" t="s">
        <v>12431</v>
      </c>
      <c r="AG8556">
        <v>40007185</v>
      </c>
      <c r="AL8556" t="s">
        <v>12422</v>
      </c>
      <c r="AN8556">
        <v>507330201</v>
      </c>
      <c r="AO8556">
        <v>16</v>
      </c>
      <c r="AP8556" t="s">
        <v>12424</v>
      </c>
      <c r="AQ8556" t="s">
        <v>11408</v>
      </c>
      <c r="AR8556">
        <v>4100</v>
      </c>
      <c r="AT8556">
        <v>0</v>
      </c>
      <c r="AV8556" t="s">
        <v>18237</v>
      </c>
      <c r="AW8556">
        <v>116100</v>
      </c>
    </row>
    <row r="8557" spans="1:49" x14ac:dyDescent="0.25">
      <c r="A8557">
        <v>4100</v>
      </c>
      <c r="B8557">
        <v>30030</v>
      </c>
      <c r="C8557">
        <v>4018</v>
      </c>
      <c r="D8557">
        <v>413</v>
      </c>
      <c r="E8557" s="124" t="s">
        <v>249</v>
      </c>
      <c r="F8557" t="str">
        <f t="shared" si="158"/>
        <v>Frank GomezNEWAY PACKAGING CORP.</v>
      </c>
      <c r="G8557" s="150" t="str">
        <f t="shared" si="157"/>
        <v>Frank Gomez</v>
      </c>
      <c r="H8557" s="149" t="s">
        <v>6812</v>
      </c>
      <c r="I8557">
        <v>40005608</v>
      </c>
      <c r="K8557" t="s">
        <v>18238</v>
      </c>
      <c r="L8557" t="s">
        <v>18239</v>
      </c>
      <c r="M8557" t="s">
        <v>13237</v>
      </c>
      <c r="N8557">
        <v>90220</v>
      </c>
      <c r="Q8557" t="s">
        <v>12415</v>
      </c>
      <c r="R8557" t="s">
        <v>12416</v>
      </c>
      <c r="S8557" t="s">
        <v>18240</v>
      </c>
      <c r="U8557" t="s">
        <v>12418</v>
      </c>
      <c r="W8557">
        <v>11</v>
      </c>
      <c r="X8557">
        <v>2</v>
      </c>
      <c r="Y8557" t="s">
        <v>12419</v>
      </c>
      <c r="Z8557" t="s">
        <v>12420</v>
      </c>
      <c r="AA8557" t="s">
        <v>12429</v>
      </c>
      <c r="AB8557" t="s">
        <v>12422</v>
      </c>
      <c r="AC8557">
        <v>2</v>
      </c>
      <c r="AD8557" s="123">
        <v>39770</v>
      </c>
      <c r="AE8557" t="s">
        <v>12431</v>
      </c>
      <c r="AG8557">
        <v>40005608</v>
      </c>
      <c r="AL8557" t="s">
        <v>12422</v>
      </c>
      <c r="AN8557">
        <v>503707301</v>
      </c>
      <c r="AO8557">
        <v>16</v>
      </c>
      <c r="AP8557" t="s">
        <v>12424</v>
      </c>
      <c r="AQ8557" t="s">
        <v>11408</v>
      </c>
      <c r="AR8557">
        <v>4100</v>
      </c>
      <c r="AS8557" t="s">
        <v>12491</v>
      </c>
      <c r="AT8557">
        <v>0</v>
      </c>
      <c r="AV8557" t="s">
        <v>18241</v>
      </c>
      <c r="AW8557">
        <v>116100</v>
      </c>
    </row>
    <row r="8558" spans="1:49" x14ac:dyDescent="0.25">
      <c r="A8558">
        <v>4100</v>
      </c>
      <c r="B8558">
        <v>30030</v>
      </c>
      <c r="C8558">
        <v>4018</v>
      </c>
      <c r="D8558">
        <v>413</v>
      </c>
      <c r="E8558" s="124" t="s">
        <v>249</v>
      </c>
      <c r="F8558" t="str">
        <f t="shared" si="158"/>
        <v>Frank GomezNEW-INDY TRIPAQ LLC</v>
      </c>
      <c r="G8558" s="150" t="str">
        <f t="shared" si="157"/>
        <v>Frank Gomez</v>
      </c>
      <c r="H8558" s="149" t="s">
        <v>6813</v>
      </c>
      <c r="I8558">
        <v>40008801</v>
      </c>
      <c r="K8558" t="s">
        <v>18242</v>
      </c>
      <c r="L8558" t="s">
        <v>18243</v>
      </c>
      <c r="M8558" t="s">
        <v>13237</v>
      </c>
      <c r="N8558">
        <v>90703</v>
      </c>
      <c r="Q8558" t="s">
        <v>12415</v>
      </c>
      <c r="R8558" t="s">
        <v>12416</v>
      </c>
      <c r="S8558" t="s">
        <v>18244</v>
      </c>
      <c r="U8558" t="s">
        <v>12418</v>
      </c>
      <c r="W8558">
        <v>11</v>
      </c>
      <c r="X8558">
        <v>1</v>
      </c>
      <c r="Y8558" t="s">
        <v>12419</v>
      </c>
      <c r="Z8558" t="s">
        <v>12420</v>
      </c>
      <c r="AA8558" t="s">
        <v>12485</v>
      </c>
      <c r="AB8558" t="s">
        <v>12422</v>
      </c>
      <c r="AC8558">
        <v>2</v>
      </c>
      <c r="AD8558" s="123">
        <v>43875</v>
      </c>
      <c r="AE8558" t="s">
        <v>12528</v>
      </c>
      <c r="AG8558">
        <v>40008801</v>
      </c>
      <c r="AL8558" t="s">
        <v>12422</v>
      </c>
      <c r="AN8558">
        <v>503764301</v>
      </c>
      <c r="AP8558" t="s">
        <v>12424</v>
      </c>
      <c r="AQ8558" t="s">
        <v>11408</v>
      </c>
      <c r="AR8558">
        <v>4100</v>
      </c>
      <c r="AT8558">
        <v>0</v>
      </c>
      <c r="AV8558" t="s">
        <v>18245</v>
      </c>
      <c r="AW8558">
        <v>116100</v>
      </c>
    </row>
    <row r="8559" spans="1:49" x14ac:dyDescent="0.25">
      <c r="A8559">
        <v>4100</v>
      </c>
      <c r="B8559">
        <v>30030</v>
      </c>
      <c r="C8559">
        <v>4018</v>
      </c>
      <c r="D8559">
        <v>413</v>
      </c>
      <c r="E8559" s="124" t="s">
        <v>249</v>
      </c>
      <c r="F8559" t="str">
        <f t="shared" si="158"/>
        <v>Frank GomezNICOMIA, LLC</v>
      </c>
      <c r="G8559" s="150" t="str">
        <f t="shared" ref="G8559:G8622" si="159">RIGHT(E8559,LEN(E8559)-3)</f>
        <v>Frank Gomez</v>
      </c>
      <c r="H8559" s="149" t="s">
        <v>6841</v>
      </c>
      <c r="I8559">
        <v>40006442</v>
      </c>
      <c r="K8559" t="s">
        <v>18246</v>
      </c>
      <c r="L8559" t="s">
        <v>18247</v>
      </c>
      <c r="M8559" t="s">
        <v>17515</v>
      </c>
      <c r="N8559">
        <v>85202</v>
      </c>
      <c r="Q8559" t="s">
        <v>12415</v>
      </c>
      <c r="R8559" t="s">
        <v>12416</v>
      </c>
      <c r="S8559" t="s">
        <v>18248</v>
      </c>
      <c r="U8559" t="s">
        <v>12418</v>
      </c>
      <c r="W8559">
        <v>11</v>
      </c>
      <c r="X8559">
        <v>1</v>
      </c>
      <c r="Y8559" t="s">
        <v>12472</v>
      </c>
      <c r="Z8559" t="s">
        <v>12420</v>
      </c>
      <c r="AA8559" t="s">
        <v>12429</v>
      </c>
      <c r="AB8559" t="s">
        <v>12430</v>
      </c>
      <c r="AC8559">
        <v>2</v>
      </c>
      <c r="AD8559" s="123">
        <v>40527</v>
      </c>
      <c r="AE8559" t="s">
        <v>12431</v>
      </c>
      <c r="AG8559">
        <v>40006442</v>
      </c>
      <c r="AL8559" t="s">
        <v>12430</v>
      </c>
      <c r="AN8559">
        <v>301301601</v>
      </c>
      <c r="AO8559">
        <v>16</v>
      </c>
      <c r="AP8559" t="s">
        <v>12424</v>
      </c>
      <c r="AQ8559" t="s">
        <v>11408</v>
      </c>
      <c r="AR8559">
        <v>4100</v>
      </c>
      <c r="AS8559" t="s">
        <v>12491</v>
      </c>
      <c r="AT8559">
        <v>0</v>
      </c>
      <c r="AV8559" t="s">
        <v>18249</v>
      </c>
      <c r="AW8559">
        <v>116100</v>
      </c>
    </row>
    <row r="8560" spans="1:49" x14ac:dyDescent="0.25">
      <c r="A8560">
        <v>4100</v>
      </c>
      <c r="B8560">
        <v>30030</v>
      </c>
      <c r="C8560">
        <v>4018</v>
      </c>
      <c r="D8560">
        <v>413</v>
      </c>
      <c r="E8560" s="124" t="s">
        <v>249</v>
      </c>
      <c r="F8560" t="str">
        <f t="shared" si="158"/>
        <v>Frank GomezNISSIN FOODS USA CO., INC.</v>
      </c>
      <c r="G8560" s="150" t="str">
        <f t="shared" si="159"/>
        <v>Frank Gomez</v>
      </c>
      <c r="H8560" s="149" t="s">
        <v>6848</v>
      </c>
      <c r="I8560">
        <v>40006525</v>
      </c>
      <c r="K8560" t="s">
        <v>18250</v>
      </c>
      <c r="L8560" t="s">
        <v>17626</v>
      </c>
      <c r="M8560" t="s">
        <v>13237</v>
      </c>
      <c r="N8560">
        <v>90249</v>
      </c>
      <c r="Q8560" t="s">
        <v>12415</v>
      </c>
      <c r="R8560" t="s">
        <v>12416</v>
      </c>
      <c r="S8560" t="s">
        <v>18251</v>
      </c>
      <c r="U8560" t="s">
        <v>12418</v>
      </c>
      <c r="W8560">
        <v>11</v>
      </c>
      <c r="X8560">
        <v>1</v>
      </c>
      <c r="Y8560" t="s">
        <v>12419</v>
      </c>
      <c r="Z8560" t="s">
        <v>12420</v>
      </c>
      <c r="AA8560" t="s">
        <v>12429</v>
      </c>
      <c r="AB8560" t="s">
        <v>12422</v>
      </c>
      <c r="AC8560">
        <v>2</v>
      </c>
      <c r="AD8560" s="123">
        <v>40634</v>
      </c>
      <c r="AE8560" t="s">
        <v>12431</v>
      </c>
      <c r="AG8560">
        <v>40006525</v>
      </c>
      <c r="AL8560" t="s">
        <v>12422</v>
      </c>
      <c r="AN8560">
        <v>503713301</v>
      </c>
      <c r="AO8560">
        <v>16</v>
      </c>
      <c r="AP8560" t="s">
        <v>12424</v>
      </c>
      <c r="AQ8560" t="s">
        <v>11408</v>
      </c>
      <c r="AR8560">
        <v>4100</v>
      </c>
      <c r="AS8560" t="s">
        <v>12491</v>
      </c>
      <c r="AT8560">
        <v>0</v>
      </c>
      <c r="AV8560" t="s">
        <v>18252</v>
      </c>
      <c r="AW8560">
        <v>116100</v>
      </c>
    </row>
    <row r="8561" spans="1:49" x14ac:dyDescent="0.25">
      <c r="A8561">
        <v>4100</v>
      </c>
      <c r="B8561">
        <v>30030</v>
      </c>
      <c r="C8561">
        <v>4018</v>
      </c>
      <c r="D8561">
        <v>413</v>
      </c>
      <c r="E8561" s="124" t="s">
        <v>249</v>
      </c>
      <c r="F8561" t="str">
        <f t="shared" si="158"/>
        <v>Frank GomezNONGSHIM AMERICA</v>
      </c>
      <c r="G8561" s="150" t="str">
        <f t="shared" si="159"/>
        <v>Frank Gomez</v>
      </c>
      <c r="H8561" s="149" t="s">
        <v>6854</v>
      </c>
      <c r="I8561">
        <v>40006872</v>
      </c>
      <c r="K8561" t="s">
        <v>18253</v>
      </c>
      <c r="L8561" t="s">
        <v>17732</v>
      </c>
      <c r="M8561" t="s">
        <v>13237</v>
      </c>
      <c r="N8561">
        <v>91730</v>
      </c>
      <c r="Q8561" t="s">
        <v>12415</v>
      </c>
      <c r="R8561" t="s">
        <v>12416</v>
      </c>
      <c r="S8561" t="s">
        <v>18254</v>
      </c>
      <c r="U8561" t="s">
        <v>12418</v>
      </c>
      <c r="W8561">
        <v>11</v>
      </c>
      <c r="X8561">
        <v>1</v>
      </c>
      <c r="Y8561" t="s">
        <v>12419</v>
      </c>
      <c r="Z8561" t="s">
        <v>12420</v>
      </c>
      <c r="AA8561" t="s">
        <v>12429</v>
      </c>
      <c r="AB8561" t="s">
        <v>12422</v>
      </c>
      <c r="AC8561">
        <v>2</v>
      </c>
      <c r="AD8561" s="123">
        <v>41117</v>
      </c>
      <c r="AE8561" t="s">
        <v>12431</v>
      </c>
      <c r="AG8561">
        <v>40006872</v>
      </c>
      <c r="AL8561" t="s">
        <v>12422</v>
      </c>
      <c r="AN8561">
        <v>507198981</v>
      </c>
      <c r="AO8561">
        <v>16</v>
      </c>
      <c r="AP8561" t="s">
        <v>12424</v>
      </c>
      <c r="AQ8561" t="s">
        <v>11408</v>
      </c>
      <c r="AR8561">
        <v>4100</v>
      </c>
      <c r="AT8561">
        <v>0</v>
      </c>
      <c r="AV8561" t="s">
        <v>18255</v>
      </c>
      <c r="AW8561">
        <v>116100</v>
      </c>
    </row>
    <row r="8562" spans="1:49" x14ac:dyDescent="0.25">
      <c r="A8562">
        <v>4100</v>
      </c>
      <c r="B8562">
        <v>30030</v>
      </c>
      <c r="C8562">
        <v>4018</v>
      </c>
      <c r="D8562">
        <v>413</v>
      </c>
      <c r="E8562" s="124" t="s">
        <v>249</v>
      </c>
      <c r="F8562" t="str">
        <f t="shared" si="158"/>
        <v>Frank GomezOCALA FOODS INC.,</v>
      </c>
      <c r="G8562" s="150" t="str">
        <f t="shared" si="159"/>
        <v>Frank Gomez</v>
      </c>
      <c r="H8562" s="149" t="s">
        <v>6983</v>
      </c>
      <c r="I8562">
        <v>40007952</v>
      </c>
      <c r="J8562" t="s">
        <v>18256</v>
      </c>
      <c r="K8562" t="s">
        <v>18257</v>
      </c>
      <c r="L8562" t="s">
        <v>17707</v>
      </c>
      <c r="M8562" t="s">
        <v>13237</v>
      </c>
      <c r="N8562">
        <v>92126</v>
      </c>
      <c r="Q8562" t="s">
        <v>12415</v>
      </c>
      <c r="R8562" t="s">
        <v>12416</v>
      </c>
      <c r="S8562" t="s">
        <v>18258</v>
      </c>
      <c r="U8562" t="s">
        <v>12418</v>
      </c>
      <c r="W8562">
        <v>11</v>
      </c>
      <c r="X8562">
        <v>1</v>
      </c>
      <c r="Y8562" t="s">
        <v>12419</v>
      </c>
      <c r="Z8562" t="s">
        <v>12420</v>
      </c>
      <c r="AA8562" t="s">
        <v>12429</v>
      </c>
      <c r="AB8562" t="s">
        <v>12422</v>
      </c>
      <c r="AC8562">
        <v>2</v>
      </c>
      <c r="AD8562" s="123">
        <v>42677</v>
      </c>
      <c r="AE8562" t="s">
        <v>12431</v>
      </c>
      <c r="AG8562">
        <v>40007952</v>
      </c>
      <c r="AL8562" t="s">
        <v>12422</v>
      </c>
      <c r="AN8562">
        <v>507330201</v>
      </c>
      <c r="AO8562">
        <v>16</v>
      </c>
      <c r="AP8562" t="s">
        <v>12424</v>
      </c>
      <c r="AQ8562" t="s">
        <v>11408</v>
      </c>
      <c r="AR8562">
        <v>4100</v>
      </c>
      <c r="AT8562">
        <v>0</v>
      </c>
      <c r="AV8562" t="s">
        <v>18259</v>
      </c>
      <c r="AW8562">
        <v>116100</v>
      </c>
    </row>
    <row r="8563" spans="1:49" x14ac:dyDescent="0.25">
      <c r="A8563">
        <v>4100</v>
      </c>
      <c r="B8563">
        <v>30030</v>
      </c>
      <c r="C8563">
        <v>4018</v>
      </c>
      <c r="D8563">
        <v>413</v>
      </c>
      <c r="E8563" s="124" t="s">
        <v>249</v>
      </c>
      <c r="F8563" t="str">
        <f t="shared" si="158"/>
        <v>Frank GomezOLLI SALUMERIA AMERICANA LLC.</v>
      </c>
      <c r="G8563" s="150" t="str">
        <f t="shared" si="159"/>
        <v>Frank Gomez</v>
      </c>
      <c r="H8563" s="149" t="s">
        <v>7013</v>
      </c>
      <c r="I8563">
        <v>40008161</v>
      </c>
      <c r="K8563" t="s">
        <v>18260</v>
      </c>
      <c r="L8563" t="s">
        <v>17387</v>
      </c>
      <c r="M8563" t="s">
        <v>13237</v>
      </c>
      <c r="N8563">
        <v>92056</v>
      </c>
      <c r="Q8563" t="s">
        <v>12415</v>
      </c>
      <c r="R8563" t="s">
        <v>12416</v>
      </c>
      <c r="S8563" t="s">
        <v>18261</v>
      </c>
      <c r="U8563" t="s">
        <v>12418</v>
      </c>
      <c r="W8563">
        <v>11</v>
      </c>
      <c r="X8563">
        <v>1</v>
      </c>
      <c r="Y8563" t="s">
        <v>12419</v>
      </c>
      <c r="Z8563" t="s">
        <v>12420</v>
      </c>
      <c r="AA8563" t="s">
        <v>12429</v>
      </c>
      <c r="AB8563" t="s">
        <v>12422</v>
      </c>
      <c r="AC8563">
        <v>2</v>
      </c>
      <c r="AD8563" s="123">
        <v>42909</v>
      </c>
      <c r="AE8563" t="s">
        <v>12431</v>
      </c>
      <c r="AG8563">
        <v>40008161</v>
      </c>
      <c r="AL8563" t="s">
        <v>12422</v>
      </c>
      <c r="AN8563">
        <v>507323601</v>
      </c>
      <c r="AO8563">
        <v>16</v>
      </c>
      <c r="AP8563" t="s">
        <v>12424</v>
      </c>
      <c r="AQ8563" t="s">
        <v>11408</v>
      </c>
      <c r="AR8563">
        <v>4100</v>
      </c>
      <c r="AT8563">
        <v>0</v>
      </c>
      <c r="AV8563" t="s">
        <v>18262</v>
      </c>
      <c r="AW8563">
        <v>116100</v>
      </c>
    </row>
    <row r="8564" spans="1:49" x14ac:dyDescent="0.25">
      <c r="A8564">
        <v>4100</v>
      </c>
      <c r="B8564">
        <v>30030</v>
      </c>
      <c r="C8564">
        <v>4018</v>
      </c>
      <c r="D8564">
        <v>413</v>
      </c>
      <c r="E8564" s="124" t="s">
        <v>249</v>
      </c>
      <c r="F8564" t="str">
        <f t="shared" si="158"/>
        <v>Frank GomezORANGE BAKERY</v>
      </c>
      <c r="G8564" s="150" t="str">
        <f t="shared" si="159"/>
        <v>Frank Gomez</v>
      </c>
      <c r="H8564" s="149" t="s">
        <v>7057</v>
      </c>
      <c r="I8564">
        <v>40004080</v>
      </c>
      <c r="K8564" t="s">
        <v>18263</v>
      </c>
      <c r="L8564" t="s">
        <v>15967</v>
      </c>
      <c r="M8564" t="s">
        <v>13237</v>
      </c>
      <c r="N8564" t="s">
        <v>18264</v>
      </c>
      <c r="Q8564" t="s">
        <v>12415</v>
      </c>
      <c r="R8564" t="s">
        <v>12416</v>
      </c>
      <c r="S8564" t="s">
        <v>18265</v>
      </c>
      <c r="U8564" t="s">
        <v>12418</v>
      </c>
      <c r="W8564">
        <v>11</v>
      </c>
      <c r="X8564">
        <v>1</v>
      </c>
      <c r="Y8564" t="s">
        <v>12419</v>
      </c>
      <c r="Z8564" t="s">
        <v>12420</v>
      </c>
      <c r="AA8564" t="s">
        <v>12421</v>
      </c>
      <c r="AB8564" t="s">
        <v>12422</v>
      </c>
      <c r="AC8564">
        <v>2</v>
      </c>
      <c r="AD8564" s="123">
        <v>39111</v>
      </c>
      <c r="AE8564" t="s">
        <v>12423</v>
      </c>
      <c r="AG8564">
        <v>40004080</v>
      </c>
      <c r="AL8564" t="s">
        <v>12422</v>
      </c>
      <c r="AN8564">
        <v>505963301</v>
      </c>
      <c r="AO8564">
        <v>16</v>
      </c>
      <c r="AP8564" t="s">
        <v>12424</v>
      </c>
      <c r="AQ8564" t="s">
        <v>11408</v>
      </c>
      <c r="AR8564">
        <v>4100</v>
      </c>
      <c r="AT8564">
        <v>2005</v>
      </c>
      <c r="AV8564" t="s">
        <v>18266</v>
      </c>
      <c r="AW8564">
        <v>116100</v>
      </c>
    </row>
    <row r="8565" spans="1:49" x14ac:dyDescent="0.25">
      <c r="A8565">
        <v>4100</v>
      </c>
      <c r="B8565">
        <v>30030</v>
      </c>
      <c r="C8565">
        <v>4018</v>
      </c>
      <c r="D8565">
        <v>413</v>
      </c>
      <c r="E8565" s="124" t="s">
        <v>249</v>
      </c>
      <c r="F8565" t="str">
        <f t="shared" si="158"/>
        <v>Frank GomezPABCO GYPSUM - LAS VEGAS</v>
      </c>
      <c r="G8565" s="150" t="str">
        <f t="shared" si="159"/>
        <v>Frank Gomez</v>
      </c>
      <c r="H8565" s="149" t="s">
        <v>7121</v>
      </c>
      <c r="I8565">
        <v>40007714</v>
      </c>
      <c r="L8565" t="s">
        <v>18050</v>
      </c>
      <c r="M8565" t="s">
        <v>14582</v>
      </c>
      <c r="N8565">
        <v>89036</v>
      </c>
      <c r="O8565">
        <v>364329</v>
      </c>
      <c r="Q8565" t="s">
        <v>12415</v>
      </c>
      <c r="R8565" t="s">
        <v>12416</v>
      </c>
      <c r="S8565" t="s">
        <v>18267</v>
      </c>
      <c r="U8565" t="s">
        <v>12418</v>
      </c>
      <c r="W8565">
        <v>11</v>
      </c>
      <c r="X8565">
        <v>1</v>
      </c>
      <c r="Y8565" t="s">
        <v>12419</v>
      </c>
      <c r="Z8565" t="s">
        <v>12420</v>
      </c>
      <c r="AA8565" t="s">
        <v>12485</v>
      </c>
      <c r="AB8565" t="s">
        <v>12422</v>
      </c>
      <c r="AC8565">
        <v>2</v>
      </c>
      <c r="AD8565" s="123">
        <v>42306</v>
      </c>
      <c r="AE8565" t="s">
        <v>12528</v>
      </c>
      <c r="AG8565">
        <v>40007714</v>
      </c>
      <c r="AL8565" t="s">
        <v>12422</v>
      </c>
      <c r="AN8565">
        <v>2900300901</v>
      </c>
      <c r="AO8565">
        <v>16</v>
      </c>
      <c r="AP8565" t="s">
        <v>12424</v>
      </c>
      <c r="AQ8565" t="s">
        <v>11408</v>
      </c>
      <c r="AR8565">
        <v>4100</v>
      </c>
      <c r="AT8565">
        <v>0</v>
      </c>
      <c r="AV8565" t="s">
        <v>18268</v>
      </c>
      <c r="AW8565">
        <v>116100</v>
      </c>
    </row>
    <row r="8566" spans="1:49" x14ac:dyDescent="0.25">
      <c r="A8566">
        <v>4100</v>
      </c>
      <c r="B8566">
        <v>30030</v>
      </c>
      <c r="C8566">
        <v>4018</v>
      </c>
      <c r="D8566">
        <v>413</v>
      </c>
      <c r="E8566" s="124" t="s">
        <v>249</v>
      </c>
      <c r="F8566" t="str">
        <f t="shared" si="158"/>
        <v>Frank GomezPACIFIC CONTINENTAL TEXTILES, INC.</v>
      </c>
      <c r="G8566" s="150" t="str">
        <f t="shared" si="159"/>
        <v>Frank Gomez</v>
      </c>
      <c r="H8566" s="149" t="s">
        <v>7127</v>
      </c>
      <c r="I8566">
        <v>40006339</v>
      </c>
      <c r="K8566" t="s">
        <v>18269</v>
      </c>
      <c r="L8566" t="s">
        <v>18239</v>
      </c>
      <c r="M8566" t="s">
        <v>13237</v>
      </c>
      <c r="N8566">
        <v>90220</v>
      </c>
      <c r="Q8566" t="s">
        <v>12415</v>
      </c>
      <c r="R8566" t="s">
        <v>12416</v>
      </c>
      <c r="S8566" t="s">
        <v>18270</v>
      </c>
      <c r="U8566" t="s">
        <v>12418</v>
      </c>
      <c r="W8566">
        <v>11</v>
      </c>
      <c r="X8566">
        <v>1</v>
      </c>
      <c r="Y8566" t="s">
        <v>12419</v>
      </c>
      <c r="Z8566" t="s">
        <v>12420</v>
      </c>
      <c r="AA8566" t="s">
        <v>12429</v>
      </c>
      <c r="AB8566" t="s">
        <v>12422</v>
      </c>
      <c r="AC8566">
        <v>2</v>
      </c>
      <c r="AD8566" s="123">
        <v>40366</v>
      </c>
      <c r="AE8566" t="s">
        <v>12431</v>
      </c>
      <c r="AG8566">
        <v>40006339</v>
      </c>
      <c r="AL8566" t="s">
        <v>12422</v>
      </c>
      <c r="AN8566">
        <v>503707301</v>
      </c>
      <c r="AO8566">
        <v>16</v>
      </c>
      <c r="AP8566" t="s">
        <v>12424</v>
      </c>
      <c r="AQ8566" t="s">
        <v>11408</v>
      </c>
      <c r="AR8566">
        <v>4100</v>
      </c>
      <c r="AT8566">
        <v>0</v>
      </c>
      <c r="AV8566" t="s">
        <v>18271</v>
      </c>
      <c r="AW8566">
        <v>116100</v>
      </c>
    </row>
    <row r="8567" spans="1:49" x14ac:dyDescent="0.25">
      <c r="A8567">
        <v>4100</v>
      </c>
      <c r="B8567">
        <v>30030</v>
      </c>
      <c r="C8567">
        <v>4018</v>
      </c>
      <c r="D8567">
        <v>413</v>
      </c>
      <c r="E8567" s="124" t="s">
        <v>249</v>
      </c>
      <c r="F8567" t="str">
        <f t="shared" si="158"/>
        <v>Frank GomezPACIFIC CONVEYOR SYSTEMS</v>
      </c>
      <c r="G8567" s="150" t="str">
        <f t="shared" si="159"/>
        <v>Frank Gomez</v>
      </c>
      <c r="H8567" s="149" t="s">
        <v>7128</v>
      </c>
      <c r="I8567">
        <v>40004092</v>
      </c>
      <c r="K8567" t="s">
        <v>18272</v>
      </c>
      <c r="L8567" t="s">
        <v>15069</v>
      </c>
      <c r="M8567" t="s">
        <v>13237</v>
      </c>
      <c r="N8567" t="s">
        <v>18273</v>
      </c>
      <c r="Q8567" t="s">
        <v>12415</v>
      </c>
      <c r="R8567" t="s">
        <v>12416</v>
      </c>
      <c r="S8567" t="s">
        <v>18274</v>
      </c>
      <c r="U8567" t="s">
        <v>12418</v>
      </c>
      <c r="W8567">
        <v>11</v>
      </c>
      <c r="X8567">
        <v>0</v>
      </c>
      <c r="Y8567" t="s">
        <v>12419</v>
      </c>
      <c r="Z8567" t="s">
        <v>12420</v>
      </c>
      <c r="AA8567" t="s">
        <v>12421</v>
      </c>
      <c r="AB8567" t="s">
        <v>12422</v>
      </c>
      <c r="AC8567">
        <v>2</v>
      </c>
      <c r="AD8567" s="123">
        <v>39111</v>
      </c>
      <c r="AE8567" t="s">
        <v>12423</v>
      </c>
      <c r="AG8567">
        <v>40004092</v>
      </c>
      <c r="AL8567" t="s">
        <v>12422</v>
      </c>
      <c r="AN8567">
        <v>505931601</v>
      </c>
      <c r="AO8567">
        <v>16</v>
      </c>
      <c r="AP8567" t="s">
        <v>12424</v>
      </c>
      <c r="AQ8567" t="s">
        <v>11408</v>
      </c>
      <c r="AR8567">
        <v>4100</v>
      </c>
      <c r="AT8567">
        <v>2005</v>
      </c>
      <c r="AV8567" t="s">
        <v>18271</v>
      </c>
      <c r="AW8567">
        <v>116100</v>
      </c>
    </row>
    <row r="8568" spans="1:49" x14ac:dyDescent="0.25">
      <c r="A8568">
        <v>4100</v>
      </c>
      <c r="B8568">
        <v>30030</v>
      </c>
      <c r="C8568">
        <v>4018</v>
      </c>
      <c r="D8568">
        <v>413</v>
      </c>
      <c r="E8568" s="124" t="s">
        <v>249</v>
      </c>
      <c r="F8568" t="str">
        <f t="shared" si="158"/>
        <v>Frank GomezPACIFIC INDUSTRIAL SERVICES, INC</v>
      </c>
      <c r="G8568" s="150" t="str">
        <f t="shared" si="159"/>
        <v>Frank Gomez</v>
      </c>
      <c r="H8568" s="149" t="s">
        <v>7131</v>
      </c>
      <c r="I8568">
        <v>40003360</v>
      </c>
      <c r="K8568" t="s">
        <v>18275</v>
      </c>
      <c r="L8568" t="s">
        <v>17327</v>
      </c>
      <c r="M8568" t="s">
        <v>13237</v>
      </c>
      <c r="N8568" t="s">
        <v>18276</v>
      </c>
      <c r="Q8568" t="s">
        <v>12415</v>
      </c>
      <c r="R8568" t="s">
        <v>12416</v>
      </c>
      <c r="S8568" t="s">
        <v>18277</v>
      </c>
      <c r="U8568" t="s">
        <v>12418</v>
      </c>
      <c r="W8568">
        <v>11</v>
      </c>
      <c r="X8568">
        <v>2</v>
      </c>
      <c r="Y8568" t="s">
        <v>12419</v>
      </c>
      <c r="Z8568" t="s">
        <v>12420</v>
      </c>
      <c r="AA8568" t="s">
        <v>12421</v>
      </c>
      <c r="AB8568" t="s">
        <v>12422</v>
      </c>
      <c r="AC8568">
        <v>2</v>
      </c>
      <c r="AD8568" s="123">
        <v>39111</v>
      </c>
      <c r="AE8568" t="s">
        <v>12423</v>
      </c>
      <c r="AG8568">
        <v>40003360</v>
      </c>
      <c r="AL8568" t="s">
        <v>12422</v>
      </c>
      <c r="AN8568">
        <v>505900901</v>
      </c>
      <c r="AO8568">
        <v>16</v>
      </c>
      <c r="AP8568" t="s">
        <v>12424</v>
      </c>
      <c r="AQ8568" t="s">
        <v>11408</v>
      </c>
      <c r="AR8568">
        <v>4100</v>
      </c>
      <c r="AT8568">
        <v>0</v>
      </c>
      <c r="AV8568" t="s">
        <v>18278</v>
      </c>
      <c r="AW8568">
        <v>116100</v>
      </c>
    </row>
    <row r="8569" spans="1:49" x14ac:dyDescent="0.25">
      <c r="A8569">
        <v>4100</v>
      </c>
      <c r="B8569">
        <v>30030</v>
      </c>
      <c r="C8569">
        <v>4018</v>
      </c>
      <c r="D8569">
        <v>413</v>
      </c>
      <c r="E8569" s="124" t="s">
        <v>249</v>
      </c>
      <c r="F8569" t="str">
        <f t="shared" si="158"/>
        <v>Frank GomezPACIFIC QUALITY PACKAGING</v>
      </c>
      <c r="G8569" s="150" t="str">
        <f t="shared" si="159"/>
        <v>Frank Gomez</v>
      </c>
      <c r="H8569" s="149" t="s">
        <v>7133</v>
      </c>
      <c r="I8569">
        <v>40002725</v>
      </c>
      <c r="K8569" t="s">
        <v>18279</v>
      </c>
      <c r="L8569" t="s">
        <v>17924</v>
      </c>
      <c r="M8569" t="s">
        <v>13237</v>
      </c>
      <c r="N8569" t="s">
        <v>18280</v>
      </c>
      <c r="Q8569" t="s">
        <v>12415</v>
      </c>
      <c r="R8569" t="s">
        <v>12416</v>
      </c>
      <c r="S8569" t="s">
        <v>18281</v>
      </c>
      <c r="U8569" t="s">
        <v>12418</v>
      </c>
      <c r="W8569">
        <v>11</v>
      </c>
      <c r="X8569">
        <v>1</v>
      </c>
      <c r="Y8569" t="s">
        <v>12419</v>
      </c>
      <c r="Z8569" t="s">
        <v>12420</v>
      </c>
      <c r="AA8569" t="s">
        <v>12421</v>
      </c>
      <c r="AB8569" t="s">
        <v>12422</v>
      </c>
      <c r="AC8569">
        <v>2</v>
      </c>
      <c r="AD8569" s="123">
        <v>39111</v>
      </c>
      <c r="AE8569" t="s">
        <v>12423</v>
      </c>
      <c r="AG8569">
        <v>40002725</v>
      </c>
      <c r="AL8569" t="s">
        <v>12422</v>
      </c>
      <c r="AN8569">
        <v>505904101</v>
      </c>
      <c r="AO8569">
        <v>16</v>
      </c>
      <c r="AP8569" t="s">
        <v>12424</v>
      </c>
      <c r="AQ8569" t="s">
        <v>11408</v>
      </c>
      <c r="AR8569">
        <v>4100</v>
      </c>
      <c r="AT8569">
        <v>2005</v>
      </c>
      <c r="AV8569" t="s">
        <v>18282</v>
      </c>
      <c r="AW8569">
        <v>116100</v>
      </c>
    </row>
    <row r="8570" spans="1:49" x14ac:dyDescent="0.25">
      <c r="A8570">
        <v>4100</v>
      </c>
      <c r="B8570">
        <v>30030</v>
      </c>
      <c r="C8570">
        <v>4018</v>
      </c>
      <c r="D8570">
        <v>413</v>
      </c>
      <c r="E8570" s="124" t="s">
        <v>249</v>
      </c>
      <c r="F8570" t="str">
        <f t="shared" si="158"/>
        <v>Frank GomezPAK WEST PAPER AND PACKAGING</v>
      </c>
      <c r="G8570" s="150" t="str">
        <f t="shared" si="159"/>
        <v>Frank Gomez</v>
      </c>
      <c r="H8570" s="149" t="s">
        <v>7166</v>
      </c>
      <c r="I8570">
        <v>40001802</v>
      </c>
      <c r="K8570" t="s">
        <v>15068</v>
      </c>
      <c r="L8570" t="s">
        <v>15069</v>
      </c>
      <c r="M8570" t="s">
        <v>13237</v>
      </c>
      <c r="N8570">
        <v>92704</v>
      </c>
      <c r="Q8570" t="s">
        <v>12415</v>
      </c>
      <c r="R8570" t="s">
        <v>12416</v>
      </c>
      <c r="S8570" t="s">
        <v>18283</v>
      </c>
      <c r="U8570" t="s">
        <v>12418</v>
      </c>
      <c r="W8570">
        <v>11</v>
      </c>
      <c r="X8570">
        <v>2</v>
      </c>
      <c r="Y8570" t="s">
        <v>12419</v>
      </c>
      <c r="Z8570" t="s">
        <v>12420</v>
      </c>
      <c r="AA8570" t="s">
        <v>12421</v>
      </c>
      <c r="AB8570" t="s">
        <v>12422</v>
      </c>
      <c r="AC8570">
        <v>2</v>
      </c>
      <c r="AD8570" s="123">
        <v>39111</v>
      </c>
      <c r="AE8570" t="s">
        <v>12423</v>
      </c>
      <c r="AG8570">
        <v>40001802</v>
      </c>
      <c r="AL8570" t="s">
        <v>12422</v>
      </c>
      <c r="AN8570">
        <v>505931601</v>
      </c>
      <c r="AO8570">
        <v>16</v>
      </c>
      <c r="AP8570" t="s">
        <v>12424</v>
      </c>
      <c r="AQ8570" t="s">
        <v>11408</v>
      </c>
      <c r="AR8570">
        <v>4100</v>
      </c>
      <c r="AT8570">
        <v>2005</v>
      </c>
      <c r="AV8570" t="s">
        <v>15071</v>
      </c>
      <c r="AW8570">
        <v>116100</v>
      </c>
    </row>
    <row r="8571" spans="1:49" x14ac:dyDescent="0.25">
      <c r="A8571">
        <v>4100</v>
      </c>
      <c r="B8571">
        <v>30030</v>
      </c>
      <c r="C8571">
        <v>4018</v>
      </c>
      <c r="D8571">
        <v>413</v>
      </c>
      <c r="E8571" s="124" t="s">
        <v>249</v>
      </c>
      <c r="F8571" t="str">
        <f t="shared" si="158"/>
        <v>Frank GomezPANERA BREAD</v>
      </c>
      <c r="G8571" s="150" t="str">
        <f t="shared" si="159"/>
        <v>Frank Gomez</v>
      </c>
      <c r="H8571" s="149" t="s">
        <v>7175</v>
      </c>
      <c r="I8571">
        <v>40007383</v>
      </c>
      <c r="K8571" t="s">
        <v>18284</v>
      </c>
      <c r="L8571" t="s">
        <v>17784</v>
      </c>
      <c r="M8571" t="s">
        <v>13237</v>
      </c>
      <c r="N8571">
        <v>91761</v>
      </c>
      <c r="Q8571" t="s">
        <v>12415</v>
      </c>
      <c r="R8571" t="s">
        <v>12416</v>
      </c>
      <c r="S8571" t="s">
        <v>15946</v>
      </c>
      <c r="U8571" t="s">
        <v>12418</v>
      </c>
      <c r="W8571">
        <v>11</v>
      </c>
      <c r="X8571">
        <v>1</v>
      </c>
      <c r="Y8571" t="s">
        <v>12419</v>
      </c>
      <c r="Z8571" t="s">
        <v>12420</v>
      </c>
      <c r="AA8571" t="s">
        <v>12429</v>
      </c>
      <c r="AB8571" t="s">
        <v>12430</v>
      </c>
      <c r="AC8571">
        <v>2</v>
      </c>
      <c r="AD8571" s="123">
        <v>41810</v>
      </c>
      <c r="AE8571" t="s">
        <v>12431</v>
      </c>
      <c r="AG8571">
        <v>40007383</v>
      </c>
      <c r="AL8571" t="s">
        <v>12430</v>
      </c>
      <c r="AN8571">
        <v>507123901</v>
      </c>
      <c r="AO8571">
        <v>16</v>
      </c>
      <c r="AP8571" t="s">
        <v>12424</v>
      </c>
      <c r="AQ8571" t="s">
        <v>11408</v>
      </c>
      <c r="AR8571">
        <v>4100</v>
      </c>
      <c r="AT8571">
        <v>0</v>
      </c>
      <c r="AV8571" t="s">
        <v>15074</v>
      </c>
      <c r="AW8571">
        <v>116100</v>
      </c>
    </row>
    <row r="8572" spans="1:49" x14ac:dyDescent="0.25">
      <c r="A8572">
        <v>4100</v>
      </c>
      <c r="B8572">
        <v>30030</v>
      </c>
      <c r="C8572">
        <v>4018</v>
      </c>
      <c r="D8572">
        <v>413</v>
      </c>
      <c r="E8572" s="124" t="s">
        <v>249</v>
      </c>
      <c r="F8572" t="str">
        <f t="shared" si="158"/>
        <v>Frank GomezPCL CONSTRUCTION, INC</v>
      </c>
      <c r="G8572" s="150" t="str">
        <f t="shared" si="159"/>
        <v>Frank Gomez</v>
      </c>
      <c r="H8572" s="149" t="s">
        <v>7259</v>
      </c>
      <c r="I8572">
        <v>40007782</v>
      </c>
      <c r="K8572" t="s">
        <v>18285</v>
      </c>
      <c r="L8572" t="s">
        <v>17584</v>
      </c>
      <c r="M8572" t="s">
        <v>17515</v>
      </c>
      <c r="N8572">
        <v>85284</v>
      </c>
      <c r="Q8572" t="s">
        <v>12415</v>
      </c>
      <c r="R8572" t="s">
        <v>12416</v>
      </c>
      <c r="S8572" t="s">
        <v>18286</v>
      </c>
      <c r="U8572" t="s">
        <v>12418</v>
      </c>
      <c r="W8572">
        <v>11</v>
      </c>
      <c r="X8572">
        <v>2</v>
      </c>
      <c r="Y8572" t="s">
        <v>12419</v>
      </c>
      <c r="Z8572" t="s">
        <v>12420</v>
      </c>
      <c r="AA8572" t="s">
        <v>12429</v>
      </c>
      <c r="AB8572" t="s">
        <v>12422</v>
      </c>
      <c r="AC8572">
        <v>2</v>
      </c>
      <c r="AD8572" s="123">
        <v>42409</v>
      </c>
      <c r="AE8572" t="s">
        <v>12431</v>
      </c>
      <c r="AG8572">
        <v>40007782</v>
      </c>
      <c r="AL8572" t="s">
        <v>12422</v>
      </c>
      <c r="AN8572">
        <v>301302901</v>
      </c>
      <c r="AO8572">
        <v>16</v>
      </c>
      <c r="AP8572" t="s">
        <v>12424</v>
      </c>
      <c r="AQ8572" t="s">
        <v>11408</v>
      </c>
      <c r="AR8572">
        <v>4100</v>
      </c>
      <c r="AT8572">
        <v>0</v>
      </c>
      <c r="AV8572" t="s">
        <v>18287</v>
      </c>
      <c r="AW8572">
        <v>116100</v>
      </c>
    </row>
    <row r="8573" spans="1:49" x14ac:dyDescent="0.25">
      <c r="A8573">
        <v>4100</v>
      </c>
      <c r="B8573">
        <v>30030</v>
      </c>
      <c r="C8573">
        <v>4018</v>
      </c>
      <c r="D8573">
        <v>413</v>
      </c>
      <c r="E8573" s="124" t="s">
        <v>249</v>
      </c>
      <c r="F8573" t="str">
        <f t="shared" si="158"/>
        <v>Frank GomezPDF PRINT COMMUNICATIONS, INC.</v>
      </c>
      <c r="G8573" s="150" t="str">
        <f t="shared" si="159"/>
        <v>Frank Gomez</v>
      </c>
      <c r="H8573" s="149" t="s">
        <v>7263</v>
      </c>
      <c r="I8573">
        <v>40008085</v>
      </c>
      <c r="K8573" t="s">
        <v>18288</v>
      </c>
      <c r="L8573" t="s">
        <v>17614</v>
      </c>
      <c r="M8573" t="s">
        <v>13237</v>
      </c>
      <c r="N8573">
        <v>90755</v>
      </c>
      <c r="Q8573" t="s">
        <v>12415</v>
      </c>
      <c r="R8573" t="s">
        <v>12416</v>
      </c>
      <c r="S8573" t="s">
        <v>18289</v>
      </c>
      <c r="U8573" t="s">
        <v>12418</v>
      </c>
      <c r="W8573">
        <v>11</v>
      </c>
      <c r="X8573">
        <v>1</v>
      </c>
      <c r="Y8573" t="s">
        <v>12419</v>
      </c>
      <c r="Z8573" t="s">
        <v>12420</v>
      </c>
      <c r="AA8573" t="s">
        <v>12429</v>
      </c>
      <c r="AB8573" t="s">
        <v>12422</v>
      </c>
      <c r="AC8573">
        <v>2</v>
      </c>
      <c r="AD8573" s="123">
        <v>42824</v>
      </c>
      <c r="AE8573" t="s">
        <v>12431</v>
      </c>
      <c r="AG8573">
        <v>40008085</v>
      </c>
      <c r="AL8573" t="s">
        <v>12422</v>
      </c>
      <c r="AN8573">
        <v>503718601</v>
      </c>
      <c r="AO8573">
        <v>16</v>
      </c>
      <c r="AP8573" t="s">
        <v>12424</v>
      </c>
      <c r="AQ8573" t="s">
        <v>11408</v>
      </c>
      <c r="AR8573">
        <v>4100</v>
      </c>
      <c r="AT8573">
        <v>0</v>
      </c>
      <c r="AV8573" t="s">
        <v>18290</v>
      </c>
      <c r="AW8573">
        <v>116100</v>
      </c>
    </row>
    <row r="8574" spans="1:49" x14ac:dyDescent="0.25">
      <c r="A8574">
        <v>4100</v>
      </c>
      <c r="B8574">
        <v>30030</v>
      </c>
      <c r="C8574">
        <v>4018</v>
      </c>
      <c r="D8574">
        <v>413</v>
      </c>
      <c r="E8574" s="124" t="s">
        <v>249</v>
      </c>
      <c r="F8574" t="str">
        <f t="shared" si="158"/>
        <v>Frank GomezPEXIM INTERNATIONAL</v>
      </c>
      <c r="G8574" s="150" t="str">
        <f t="shared" si="159"/>
        <v>Frank Gomez</v>
      </c>
      <c r="H8574" s="149" t="s">
        <v>7330</v>
      </c>
      <c r="I8574">
        <v>40006715</v>
      </c>
      <c r="K8574" t="s">
        <v>18291</v>
      </c>
      <c r="L8574" t="s">
        <v>18047</v>
      </c>
      <c r="M8574" t="s">
        <v>13237</v>
      </c>
      <c r="N8574">
        <v>90280</v>
      </c>
      <c r="Q8574" t="s">
        <v>12415</v>
      </c>
      <c r="R8574" t="s">
        <v>12416</v>
      </c>
      <c r="S8574" t="s">
        <v>18292</v>
      </c>
      <c r="U8574" t="s">
        <v>12418</v>
      </c>
      <c r="W8574">
        <v>11</v>
      </c>
      <c r="X8574">
        <v>2</v>
      </c>
      <c r="Y8574" t="s">
        <v>12419</v>
      </c>
      <c r="Z8574" t="s">
        <v>12420</v>
      </c>
      <c r="AA8574" t="s">
        <v>12429</v>
      </c>
      <c r="AB8574" t="s">
        <v>12422</v>
      </c>
      <c r="AC8574">
        <v>2</v>
      </c>
      <c r="AD8574" s="123">
        <v>40914</v>
      </c>
      <c r="AE8574" t="s">
        <v>12431</v>
      </c>
      <c r="AG8574">
        <v>40006715</v>
      </c>
      <c r="AL8574" t="s">
        <v>12422</v>
      </c>
      <c r="AN8574">
        <v>503734101</v>
      </c>
      <c r="AO8574">
        <v>16</v>
      </c>
      <c r="AP8574" t="s">
        <v>12424</v>
      </c>
      <c r="AQ8574" t="s">
        <v>11408</v>
      </c>
      <c r="AR8574">
        <v>4100</v>
      </c>
      <c r="AT8574">
        <v>0</v>
      </c>
      <c r="AV8574" t="s">
        <v>18293</v>
      </c>
      <c r="AW8574">
        <v>116100</v>
      </c>
    </row>
    <row r="8575" spans="1:49" x14ac:dyDescent="0.25">
      <c r="A8575">
        <v>4100</v>
      </c>
      <c r="B8575">
        <v>30030</v>
      </c>
      <c r="C8575">
        <v>4018</v>
      </c>
      <c r="D8575">
        <v>413</v>
      </c>
      <c r="E8575" s="124" t="s">
        <v>249</v>
      </c>
      <c r="F8575" t="str">
        <f t="shared" si="158"/>
        <v>Frank GomezPHARMAVITE - SOY JOY</v>
      </c>
      <c r="G8575" s="150" t="str">
        <f t="shared" si="159"/>
        <v>Frank Gomez</v>
      </c>
      <c r="H8575" s="149" t="s">
        <v>7338</v>
      </c>
      <c r="I8575">
        <v>40005660</v>
      </c>
      <c r="K8575" t="s">
        <v>18294</v>
      </c>
      <c r="L8575" t="s">
        <v>17818</v>
      </c>
      <c r="M8575" t="s">
        <v>13237</v>
      </c>
      <c r="N8575">
        <v>91355</v>
      </c>
      <c r="Q8575" t="s">
        <v>12415</v>
      </c>
      <c r="R8575" t="s">
        <v>12416</v>
      </c>
      <c r="S8575" t="s">
        <v>18295</v>
      </c>
      <c r="U8575" t="s">
        <v>12418</v>
      </c>
      <c r="W8575">
        <v>11</v>
      </c>
      <c r="X8575">
        <v>1</v>
      </c>
      <c r="Y8575" t="s">
        <v>12419</v>
      </c>
      <c r="Z8575" t="s">
        <v>12420</v>
      </c>
      <c r="AA8575" t="s">
        <v>12429</v>
      </c>
      <c r="AB8575" t="s">
        <v>12430</v>
      </c>
      <c r="AC8575">
        <v>2</v>
      </c>
      <c r="AD8575" s="123">
        <v>39857</v>
      </c>
      <c r="AE8575" t="s">
        <v>12431</v>
      </c>
      <c r="AG8575">
        <v>40005660</v>
      </c>
      <c r="AL8575" t="s">
        <v>12430</v>
      </c>
      <c r="AN8575">
        <v>503798991</v>
      </c>
      <c r="AO8575">
        <v>16</v>
      </c>
      <c r="AP8575" t="s">
        <v>12424</v>
      </c>
      <c r="AQ8575" t="s">
        <v>11408</v>
      </c>
      <c r="AR8575">
        <v>4100</v>
      </c>
      <c r="AT8575">
        <v>0</v>
      </c>
      <c r="AV8575" t="s">
        <v>18296</v>
      </c>
      <c r="AW8575">
        <v>116100</v>
      </c>
    </row>
    <row r="8576" spans="1:49" x14ac:dyDescent="0.25">
      <c r="A8576">
        <v>4100</v>
      </c>
      <c r="B8576">
        <v>30030</v>
      </c>
      <c r="C8576">
        <v>4018</v>
      </c>
      <c r="D8576">
        <v>413</v>
      </c>
      <c r="E8576" s="124" t="s">
        <v>249</v>
      </c>
      <c r="F8576" t="str">
        <f t="shared" si="158"/>
        <v>Frank GomezPHOENIX-MESA</v>
      </c>
      <c r="G8576" s="150" t="str">
        <f t="shared" si="159"/>
        <v>Frank Gomez</v>
      </c>
      <c r="H8576" s="149" t="s">
        <v>7354</v>
      </c>
      <c r="I8576">
        <v>40009013</v>
      </c>
      <c r="J8576" t="s">
        <v>18297</v>
      </c>
      <c r="K8576" t="s">
        <v>18298</v>
      </c>
      <c r="L8576" t="s">
        <v>18247</v>
      </c>
      <c r="M8576" t="s">
        <v>17515</v>
      </c>
      <c r="N8576">
        <v>85212</v>
      </c>
      <c r="Q8576" t="s">
        <v>12415</v>
      </c>
      <c r="R8576" t="s">
        <v>12416</v>
      </c>
      <c r="S8576" t="s">
        <v>18299</v>
      </c>
      <c r="U8576" t="s">
        <v>12418</v>
      </c>
      <c r="W8576">
        <v>11</v>
      </c>
      <c r="X8576">
        <v>1</v>
      </c>
      <c r="Y8576" t="s">
        <v>12419</v>
      </c>
      <c r="Z8576" t="s">
        <v>12420</v>
      </c>
      <c r="AA8576" t="s">
        <v>12485</v>
      </c>
      <c r="AB8576" t="s">
        <v>12422</v>
      </c>
      <c r="AC8576">
        <v>2</v>
      </c>
      <c r="AD8576" s="123">
        <v>44211</v>
      </c>
      <c r="AE8576" t="s">
        <v>12528</v>
      </c>
      <c r="AG8576">
        <v>40009013</v>
      </c>
      <c r="AL8576" t="s">
        <v>12422</v>
      </c>
      <c r="AN8576">
        <v>301301601</v>
      </c>
      <c r="AO8576">
        <v>16</v>
      </c>
      <c r="AP8576" t="s">
        <v>12424</v>
      </c>
      <c r="AQ8576" t="s">
        <v>11408</v>
      </c>
      <c r="AR8576">
        <v>4100</v>
      </c>
      <c r="AT8576">
        <v>0</v>
      </c>
      <c r="AV8576" t="s">
        <v>18300</v>
      </c>
      <c r="AW8576">
        <v>116100</v>
      </c>
    </row>
    <row r="8577" spans="1:49" x14ac:dyDescent="0.25">
      <c r="A8577">
        <v>4100</v>
      </c>
      <c r="B8577">
        <v>30030</v>
      </c>
      <c r="C8577">
        <v>4018</v>
      </c>
      <c r="D8577">
        <v>413</v>
      </c>
      <c r="E8577" s="124" t="s">
        <v>249</v>
      </c>
      <c r="F8577" t="str">
        <f t="shared" si="158"/>
        <v>Frank GomezPIANA NONWOVENS, LLC - SAN LUIS</v>
      </c>
      <c r="G8577" s="150" t="str">
        <f t="shared" si="159"/>
        <v>Frank Gomez</v>
      </c>
      <c r="H8577" s="149" t="s">
        <v>7357</v>
      </c>
      <c r="I8577">
        <v>40008917</v>
      </c>
      <c r="K8577" t="s">
        <v>18301</v>
      </c>
      <c r="L8577" t="s">
        <v>18302</v>
      </c>
      <c r="M8577" t="s">
        <v>12692</v>
      </c>
      <c r="N8577">
        <v>30120</v>
      </c>
      <c r="Q8577" t="s">
        <v>12415</v>
      </c>
      <c r="R8577" t="s">
        <v>12416</v>
      </c>
      <c r="S8577" t="s">
        <v>18303</v>
      </c>
      <c r="U8577" t="s">
        <v>12418</v>
      </c>
      <c r="W8577">
        <v>11</v>
      </c>
      <c r="X8577">
        <v>1</v>
      </c>
      <c r="Y8577" t="s">
        <v>12419</v>
      </c>
      <c r="Z8577" t="s">
        <v>12420</v>
      </c>
      <c r="AA8577" t="s">
        <v>12485</v>
      </c>
      <c r="AB8577" t="s">
        <v>12422</v>
      </c>
      <c r="AC8577">
        <v>2</v>
      </c>
      <c r="AD8577" s="123">
        <v>44053</v>
      </c>
      <c r="AE8577" t="s">
        <v>12528</v>
      </c>
      <c r="AG8577">
        <v>40008917</v>
      </c>
      <c r="AL8577" t="s">
        <v>12422</v>
      </c>
      <c r="AN8577">
        <v>1101502201</v>
      </c>
      <c r="AP8577" t="s">
        <v>12424</v>
      </c>
      <c r="AQ8577" t="s">
        <v>11408</v>
      </c>
      <c r="AR8577">
        <v>4100</v>
      </c>
      <c r="AT8577">
        <v>0</v>
      </c>
      <c r="AV8577" t="s">
        <v>18304</v>
      </c>
      <c r="AW8577">
        <v>116100</v>
      </c>
    </row>
    <row r="8578" spans="1:49" x14ac:dyDescent="0.25">
      <c r="A8578">
        <v>4100</v>
      </c>
      <c r="B8578">
        <v>30030</v>
      </c>
      <c r="C8578">
        <v>4018</v>
      </c>
      <c r="D8578">
        <v>413</v>
      </c>
      <c r="E8578" s="124" t="s">
        <v>249</v>
      </c>
      <c r="F8578" t="str">
        <f t="shared" si="158"/>
        <v>Frank GomezPRL ALUMINUM INC</v>
      </c>
      <c r="G8578" s="150" t="str">
        <f t="shared" si="159"/>
        <v>Frank Gomez</v>
      </c>
      <c r="H8578" s="149" t="s">
        <v>7573</v>
      </c>
      <c r="I8578">
        <v>40006466</v>
      </c>
      <c r="K8578" t="s">
        <v>18305</v>
      </c>
      <c r="L8578" t="s">
        <v>17460</v>
      </c>
      <c r="M8578" t="s">
        <v>13237</v>
      </c>
      <c r="N8578">
        <v>91746</v>
      </c>
      <c r="Q8578" t="s">
        <v>12415</v>
      </c>
      <c r="R8578" t="s">
        <v>12416</v>
      </c>
      <c r="S8578" t="s">
        <v>18306</v>
      </c>
      <c r="U8578" t="s">
        <v>12418</v>
      </c>
      <c r="W8578">
        <v>11</v>
      </c>
      <c r="X8578">
        <v>1</v>
      </c>
      <c r="Y8578" t="s">
        <v>12419</v>
      </c>
      <c r="Z8578" t="s">
        <v>12420</v>
      </c>
      <c r="AA8578" t="s">
        <v>12429</v>
      </c>
      <c r="AB8578" t="s">
        <v>12422</v>
      </c>
      <c r="AC8578">
        <v>2</v>
      </c>
      <c r="AD8578" s="123">
        <v>40563</v>
      </c>
      <c r="AE8578" t="s">
        <v>12431</v>
      </c>
      <c r="AG8578">
        <v>40006466</v>
      </c>
      <c r="AL8578" t="s">
        <v>12422</v>
      </c>
      <c r="AN8578">
        <v>503799351</v>
      </c>
      <c r="AO8578">
        <v>16</v>
      </c>
      <c r="AP8578" t="s">
        <v>12424</v>
      </c>
      <c r="AQ8578" t="s">
        <v>11408</v>
      </c>
      <c r="AR8578">
        <v>4100</v>
      </c>
      <c r="AS8578" t="s">
        <v>12491</v>
      </c>
      <c r="AT8578">
        <v>0</v>
      </c>
      <c r="AV8578" t="s">
        <v>18307</v>
      </c>
      <c r="AW8578">
        <v>116100</v>
      </c>
    </row>
    <row r="8579" spans="1:49" x14ac:dyDescent="0.25">
      <c r="A8579">
        <v>4100</v>
      </c>
      <c r="B8579">
        <v>30030</v>
      </c>
      <c r="C8579">
        <v>4018</v>
      </c>
      <c r="D8579">
        <v>413</v>
      </c>
      <c r="E8579" s="124" t="s">
        <v>249</v>
      </c>
      <c r="F8579" t="str">
        <f t="shared" ref="F8579:F8642" si="160">CONCATENATE(G8579, H8579)</f>
        <v>Frank GomezPROCTER &amp; GAMBLE PAPER</v>
      </c>
      <c r="G8579" s="150" t="str">
        <f t="shared" si="159"/>
        <v>Frank Gomez</v>
      </c>
      <c r="H8579" s="149" t="s">
        <v>7593</v>
      </c>
      <c r="I8579">
        <v>40003969</v>
      </c>
      <c r="J8579" t="s">
        <v>18308</v>
      </c>
      <c r="K8579" t="s">
        <v>18309</v>
      </c>
      <c r="L8579" t="s">
        <v>17002</v>
      </c>
      <c r="M8579" t="s">
        <v>12521</v>
      </c>
      <c r="N8579">
        <v>45202</v>
      </c>
      <c r="Q8579" t="s">
        <v>12415</v>
      </c>
      <c r="R8579" t="s">
        <v>12416</v>
      </c>
      <c r="S8579" t="s">
        <v>18310</v>
      </c>
      <c r="U8579" t="s">
        <v>12418</v>
      </c>
      <c r="V8579">
        <v>12</v>
      </c>
      <c r="W8579">
        <v>11</v>
      </c>
      <c r="X8579">
        <v>1</v>
      </c>
      <c r="Y8579" t="s">
        <v>12419</v>
      </c>
      <c r="Z8579" t="s">
        <v>12420</v>
      </c>
      <c r="AA8579" t="s">
        <v>12421</v>
      </c>
      <c r="AB8579" t="s">
        <v>13208</v>
      </c>
      <c r="AC8579">
        <v>2</v>
      </c>
      <c r="AD8579" s="123">
        <v>39111</v>
      </c>
      <c r="AE8579" t="s">
        <v>12423</v>
      </c>
      <c r="AG8579">
        <v>40003969</v>
      </c>
      <c r="AL8579" t="s">
        <v>13208</v>
      </c>
      <c r="AN8579">
        <v>3606104901</v>
      </c>
      <c r="AO8579">
        <v>16</v>
      </c>
      <c r="AP8579" t="s">
        <v>12424</v>
      </c>
      <c r="AQ8579" t="s">
        <v>11408</v>
      </c>
      <c r="AR8579">
        <v>4100</v>
      </c>
      <c r="AT8579">
        <v>2005</v>
      </c>
      <c r="AV8579" t="s">
        <v>17004</v>
      </c>
      <c r="AW8579">
        <v>116100</v>
      </c>
    </row>
    <row r="8580" spans="1:49" x14ac:dyDescent="0.25">
      <c r="A8580">
        <v>4100</v>
      </c>
      <c r="B8580">
        <v>30030</v>
      </c>
      <c r="C8580">
        <v>4018</v>
      </c>
      <c r="D8580">
        <v>413</v>
      </c>
      <c r="E8580" s="124" t="s">
        <v>249</v>
      </c>
      <c r="F8580" t="str">
        <f t="shared" si="160"/>
        <v>Frank GomezPROPORTION FOODS, LLC</v>
      </c>
      <c r="G8580" s="150" t="str">
        <f t="shared" si="159"/>
        <v>Frank Gomez</v>
      </c>
      <c r="H8580" s="149" t="s">
        <v>7642</v>
      </c>
      <c r="I8580">
        <v>40007245</v>
      </c>
      <c r="K8580" t="s">
        <v>18311</v>
      </c>
      <c r="L8580" t="s">
        <v>15620</v>
      </c>
      <c r="M8580" t="s">
        <v>13237</v>
      </c>
      <c r="N8580">
        <v>90011</v>
      </c>
      <c r="Q8580" t="s">
        <v>12415</v>
      </c>
      <c r="R8580" t="s">
        <v>12416</v>
      </c>
      <c r="S8580" t="s">
        <v>18312</v>
      </c>
      <c r="U8580" t="s">
        <v>12418</v>
      </c>
      <c r="W8580">
        <v>11</v>
      </c>
      <c r="X8580">
        <v>1</v>
      </c>
      <c r="Y8580" t="s">
        <v>12419</v>
      </c>
      <c r="Z8580" t="s">
        <v>12420</v>
      </c>
      <c r="AA8580" t="s">
        <v>12485</v>
      </c>
      <c r="AB8580" t="s">
        <v>12422</v>
      </c>
      <c r="AC8580">
        <v>2</v>
      </c>
      <c r="AD8580" s="123">
        <v>41639</v>
      </c>
      <c r="AE8580" t="s">
        <v>12528</v>
      </c>
      <c r="AG8580">
        <v>40007245</v>
      </c>
      <c r="AL8580" t="s">
        <v>12422</v>
      </c>
      <c r="AN8580">
        <v>503719001</v>
      </c>
      <c r="AO8580">
        <v>16</v>
      </c>
      <c r="AP8580" t="s">
        <v>12424</v>
      </c>
      <c r="AQ8580" t="s">
        <v>11408</v>
      </c>
      <c r="AR8580">
        <v>4100</v>
      </c>
      <c r="AT8580">
        <v>0</v>
      </c>
      <c r="AV8580" t="s">
        <v>18313</v>
      </c>
      <c r="AW8580">
        <v>116100</v>
      </c>
    </row>
    <row r="8581" spans="1:49" x14ac:dyDescent="0.25">
      <c r="A8581">
        <v>4100</v>
      </c>
      <c r="B8581">
        <v>30030</v>
      </c>
      <c r="C8581">
        <v>4018</v>
      </c>
      <c r="D8581">
        <v>413</v>
      </c>
      <c r="E8581" s="124" t="s">
        <v>249</v>
      </c>
      <c r="F8581" t="str">
        <f t="shared" si="160"/>
        <v>Frank GomezPROSPECT QUOTE AND N/C TEST</v>
      </c>
      <c r="G8581" s="150" t="str">
        <f t="shared" si="159"/>
        <v>Frank Gomez</v>
      </c>
      <c r="H8581" s="149" t="s">
        <v>7645</v>
      </c>
      <c r="I8581">
        <v>40404018</v>
      </c>
      <c r="K8581" t="s">
        <v>13167</v>
      </c>
      <c r="L8581" t="s">
        <v>13168</v>
      </c>
      <c r="M8581" t="s">
        <v>13169</v>
      </c>
      <c r="N8581">
        <v>28078</v>
      </c>
      <c r="Q8581" t="s">
        <v>12415</v>
      </c>
      <c r="R8581" t="s">
        <v>12416</v>
      </c>
      <c r="S8581" t="s">
        <v>13170</v>
      </c>
      <c r="U8581" t="s">
        <v>12418</v>
      </c>
      <c r="W8581">
        <v>11</v>
      </c>
      <c r="X8581">
        <v>1</v>
      </c>
      <c r="Y8581" t="s">
        <v>12419</v>
      </c>
      <c r="Z8581" t="s">
        <v>12420</v>
      </c>
      <c r="AA8581" t="s">
        <v>12429</v>
      </c>
      <c r="AB8581" t="s">
        <v>12422</v>
      </c>
      <c r="AC8581">
        <v>2</v>
      </c>
      <c r="AD8581" s="123">
        <v>41578</v>
      </c>
      <c r="AE8581" t="s">
        <v>12431</v>
      </c>
      <c r="AG8581">
        <v>40404018</v>
      </c>
      <c r="AL8581" t="s">
        <v>12422</v>
      </c>
      <c r="AN8581">
        <v>3411915001</v>
      </c>
      <c r="AO8581">
        <v>16</v>
      </c>
      <c r="AP8581" t="s">
        <v>12424</v>
      </c>
      <c r="AQ8581" t="s">
        <v>11408</v>
      </c>
      <c r="AR8581">
        <v>4100</v>
      </c>
      <c r="AT8581">
        <v>0</v>
      </c>
      <c r="AV8581" t="s">
        <v>13171</v>
      </c>
      <c r="AW8581">
        <v>116100</v>
      </c>
    </row>
    <row r="8582" spans="1:49" x14ac:dyDescent="0.25">
      <c r="A8582">
        <v>4100</v>
      </c>
      <c r="B8582">
        <v>30030</v>
      </c>
      <c r="C8582">
        <v>4018</v>
      </c>
      <c r="D8582">
        <v>413</v>
      </c>
      <c r="E8582" s="124" t="s">
        <v>249</v>
      </c>
      <c r="F8582" t="str">
        <f t="shared" si="160"/>
        <v>Frank GomezPULMUONE FOODS USA, INC</v>
      </c>
      <c r="G8582" s="150" t="str">
        <f t="shared" si="159"/>
        <v>Frank Gomez</v>
      </c>
      <c r="H8582" s="149" t="s">
        <v>7668</v>
      </c>
      <c r="I8582">
        <v>40007459</v>
      </c>
      <c r="K8582" t="s">
        <v>18314</v>
      </c>
      <c r="L8582" t="s">
        <v>17839</v>
      </c>
      <c r="M8582" t="s">
        <v>13237</v>
      </c>
      <c r="N8582">
        <v>92833</v>
      </c>
      <c r="Q8582" t="s">
        <v>12415</v>
      </c>
      <c r="R8582" t="s">
        <v>12416</v>
      </c>
      <c r="S8582" t="s">
        <v>18315</v>
      </c>
      <c r="U8582" t="s">
        <v>12418</v>
      </c>
      <c r="W8582">
        <v>11</v>
      </c>
      <c r="X8582">
        <v>1</v>
      </c>
      <c r="Y8582" t="s">
        <v>12419</v>
      </c>
      <c r="Z8582" t="s">
        <v>12420</v>
      </c>
      <c r="AA8582" t="s">
        <v>12429</v>
      </c>
      <c r="AB8582" t="s">
        <v>12422</v>
      </c>
      <c r="AC8582">
        <v>2</v>
      </c>
      <c r="AD8582" s="123">
        <v>41962</v>
      </c>
      <c r="AE8582" t="s">
        <v>12431</v>
      </c>
      <c r="AG8582">
        <v>40007459</v>
      </c>
      <c r="AL8582" t="s">
        <v>12422</v>
      </c>
      <c r="AN8582">
        <v>505913101</v>
      </c>
      <c r="AO8582">
        <v>16</v>
      </c>
      <c r="AP8582" t="s">
        <v>12424</v>
      </c>
      <c r="AQ8582" t="s">
        <v>11408</v>
      </c>
      <c r="AR8582">
        <v>4100</v>
      </c>
      <c r="AT8582">
        <v>0</v>
      </c>
      <c r="AV8582" t="s">
        <v>18316</v>
      </c>
      <c r="AW8582">
        <v>116100</v>
      </c>
    </row>
    <row r="8583" spans="1:49" x14ac:dyDescent="0.25">
      <c r="A8583">
        <v>4100</v>
      </c>
      <c r="B8583">
        <v>30030</v>
      </c>
      <c r="C8583">
        <v>4018</v>
      </c>
      <c r="D8583">
        <v>413</v>
      </c>
      <c r="E8583" s="124" t="s">
        <v>249</v>
      </c>
      <c r="F8583" t="str">
        <f t="shared" si="160"/>
        <v>Frank GomezQ.F.C. USA, INC.</v>
      </c>
      <c r="G8583" s="150" t="str">
        <f t="shared" si="159"/>
        <v>Frank Gomez</v>
      </c>
      <c r="H8583" s="149" t="s">
        <v>7680</v>
      </c>
      <c r="I8583">
        <v>40007195</v>
      </c>
      <c r="K8583" t="s">
        <v>18317</v>
      </c>
      <c r="L8583" t="s">
        <v>18209</v>
      </c>
      <c r="M8583" t="s">
        <v>13237</v>
      </c>
      <c r="N8583">
        <v>91710</v>
      </c>
      <c r="Q8583" t="s">
        <v>12415</v>
      </c>
      <c r="R8583" t="s">
        <v>12416</v>
      </c>
      <c r="S8583" t="s">
        <v>18318</v>
      </c>
      <c r="U8583" t="s">
        <v>12418</v>
      </c>
      <c r="W8583">
        <v>11</v>
      </c>
      <c r="X8583">
        <v>2</v>
      </c>
      <c r="Y8583" t="s">
        <v>12419</v>
      </c>
      <c r="Z8583" t="s">
        <v>12420</v>
      </c>
      <c r="AA8583" t="s">
        <v>12429</v>
      </c>
      <c r="AB8583" t="s">
        <v>12422</v>
      </c>
      <c r="AC8583">
        <v>2</v>
      </c>
      <c r="AD8583" s="123">
        <v>41551</v>
      </c>
      <c r="AE8583" t="s">
        <v>12431</v>
      </c>
      <c r="AG8583">
        <v>40007195</v>
      </c>
      <c r="AL8583" t="s">
        <v>12422</v>
      </c>
      <c r="AN8583">
        <v>507106001</v>
      </c>
      <c r="AO8583">
        <v>16</v>
      </c>
      <c r="AP8583" t="s">
        <v>12424</v>
      </c>
      <c r="AQ8583" t="s">
        <v>11408</v>
      </c>
      <c r="AR8583">
        <v>4100</v>
      </c>
      <c r="AT8583">
        <v>0</v>
      </c>
      <c r="AV8583" t="s">
        <v>18319</v>
      </c>
      <c r="AW8583">
        <v>116100</v>
      </c>
    </row>
    <row r="8584" spans="1:49" x14ac:dyDescent="0.25">
      <c r="A8584">
        <v>4100</v>
      </c>
      <c r="B8584">
        <v>30030</v>
      </c>
      <c r="C8584">
        <v>4018</v>
      </c>
      <c r="D8584">
        <v>410</v>
      </c>
      <c r="E8584" s="124" t="s">
        <v>249</v>
      </c>
      <c r="F8584" t="str">
        <f t="shared" si="160"/>
        <v>Frank GomezQUAD GRAPHICS INC. - RIVERSIDE</v>
      </c>
      <c r="G8584" s="150" t="str">
        <f t="shared" si="159"/>
        <v>Frank Gomez</v>
      </c>
      <c r="H8584" s="149" t="s">
        <v>7705</v>
      </c>
      <c r="I8584">
        <v>40007813</v>
      </c>
      <c r="J8584" t="s">
        <v>15091</v>
      </c>
      <c r="K8584" t="s">
        <v>15092</v>
      </c>
      <c r="L8584" t="s">
        <v>15093</v>
      </c>
      <c r="M8584" t="s">
        <v>14186</v>
      </c>
      <c r="N8584" t="s">
        <v>15771</v>
      </c>
      <c r="Q8584" t="s">
        <v>12415</v>
      </c>
      <c r="R8584" t="s">
        <v>12416</v>
      </c>
      <c r="S8584" t="s">
        <v>15094</v>
      </c>
      <c r="U8584" t="s">
        <v>12418</v>
      </c>
      <c r="V8584">
        <v>171</v>
      </c>
      <c r="W8584">
        <v>11</v>
      </c>
      <c r="X8584">
        <v>1</v>
      </c>
      <c r="Y8584" t="s">
        <v>13389</v>
      </c>
      <c r="Z8584" t="s">
        <v>12420</v>
      </c>
      <c r="AA8584" t="s">
        <v>12429</v>
      </c>
      <c r="AB8584" t="s">
        <v>12473</v>
      </c>
      <c r="AC8584">
        <v>2</v>
      </c>
      <c r="AD8584" s="123">
        <v>42450</v>
      </c>
      <c r="AE8584" t="s">
        <v>12431</v>
      </c>
      <c r="AG8584">
        <v>40007813</v>
      </c>
      <c r="AL8584" t="s">
        <v>12473</v>
      </c>
      <c r="AN8584">
        <v>5013313401</v>
      </c>
      <c r="AO8584">
        <v>16</v>
      </c>
      <c r="AP8584" t="s">
        <v>12424</v>
      </c>
      <c r="AQ8584" t="s">
        <v>11408</v>
      </c>
      <c r="AR8584">
        <v>4100</v>
      </c>
      <c r="AT8584">
        <v>0</v>
      </c>
      <c r="AV8584" t="s">
        <v>15096</v>
      </c>
      <c r="AW8584">
        <v>116100</v>
      </c>
    </row>
    <row r="8585" spans="1:49" x14ac:dyDescent="0.25">
      <c r="A8585">
        <v>4100</v>
      </c>
      <c r="B8585">
        <v>30030</v>
      </c>
      <c r="C8585">
        <v>4018</v>
      </c>
      <c r="D8585">
        <v>413</v>
      </c>
      <c r="E8585" s="124" t="s">
        <v>249</v>
      </c>
      <c r="F8585" t="str">
        <f t="shared" si="160"/>
        <v>Frank GomezQUEST NUTRITION, LLC</v>
      </c>
      <c r="G8585" s="150" t="str">
        <f t="shared" si="159"/>
        <v>Frank Gomez</v>
      </c>
      <c r="H8585" s="149" t="s">
        <v>7751</v>
      </c>
      <c r="I8585">
        <v>40006875</v>
      </c>
      <c r="K8585" t="s">
        <v>18320</v>
      </c>
      <c r="L8585" t="s">
        <v>18321</v>
      </c>
      <c r="M8585" t="s">
        <v>13237</v>
      </c>
      <c r="N8585">
        <v>90245</v>
      </c>
      <c r="Q8585" t="s">
        <v>12415</v>
      </c>
      <c r="R8585" t="s">
        <v>12416</v>
      </c>
      <c r="S8585" t="s">
        <v>18322</v>
      </c>
      <c r="U8585" t="s">
        <v>12418</v>
      </c>
      <c r="W8585">
        <v>11</v>
      </c>
      <c r="X8585">
        <v>1</v>
      </c>
      <c r="Y8585" t="s">
        <v>12419</v>
      </c>
      <c r="Z8585" t="s">
        <v>12420</v>
      </c>
      <c r="AA8585" t="s">
        <v>12429</v>
      </c>
      <c r="AB8585" t="s">
        <v>12422</v>
      </c>
      <c r="AC8585">
        <v>2</v>
      </c>
      <c r="AD8585" s="123">
        <v>41127</v>
      </c>
      <c r="AE8585" t="s">
        <v>12431</v>
      </c>
      <c r="AG8585">
        <v>40006875</v>
      </c>
      <c r="AL8585" t="s">
        <v>12422</v>
      </c>
      <c r="AN8585">
        <v>503710901</v>
      </c>
      <c r="AO8585">
        <v>16</v>
      </c>
      <c r="AP8585" t="s">
        <v>12424</v>
      </c>
      <c r="AQ8585" t="s">
        <v>11408</v>
      </c>
      <c r="AR8585">
        <v>4100</v>
      </c>
      <c r="AT8585">
        <v>0</v>
      </c>
      <c r="AV8585" t="s">
        <v>18323</v>
      </c>
      <c r="AW8585">
        <v>116100</v>
      </c>
    </row>
    <row r="8586" spans="1:49" x14ac:dyDescent="0.25">
      <c r="A8586">
        <v>4100</v>
      </c>
      <c r="B8586">
        <v>30030</v>
      </c>
      <c r="C8586">
        <v>4018</v>
      </c>
      <c r="D8586">
        <v>413</v>
      </c>
      <c r="E8586" s="124" t="s">
        <v>249</v>
      </c>
      <c r="F8586" t="str">
        <f t="shared" si="160"/>
        <v>Frank GomezR &amp; A TECHNICAL</v>
      </c>
      <c r="G8586" s="150" t="str">
        <f t="shared" si="159"/>
        <v>Frank Gomez</v>
      </c>
      <c r="H8586" s="149" t="s">
        <v>7764</v>
      </c>
      <c r="I8586">
        <v>40007099</v>
      </c>
      <c r="J8586" t="s">
        <v>13226</v>
      </c>
      <c r="K8586" t="s">
        <v>18324</v>
      </c>
      <c r="L8586" t="s">
        <v>17591</v>
      </c>
      <c r="M8586" t="s">
        <v>13237</v>
      </c>
      <c r="N8586">
        <v>92881</v>
      </c>
      <c r="Q8586" t="s">
        <v>12415</v>
      </c>
      <c r="R8586" t="s">
        <v>12416</v>
      </c>
      <c r="S8586" t="s">
        <v>18325</v>
      </c>
      <c r="U8586" t="s">
        <v>12418</v>
      </c>
      <c r="W8586">
        <v>11</v>
      </c>
      <c r="X8586">
        <v>2</v>
      </c>
      <c r="Y8586" t="s">
        <v>12419</v>
      </c>
      <c r="Z8586" t="s">
        <v>12420</v>
      </c>
      <c r="AA8586" t="s">
        <v>12429</v>
      </c>
      <c r="AB8586" t="s">
        <v>12478</v>
      </c>
      <c r="AC8586">
        <v>2</v>
      </c>
      <c r="AD8586" s="123">
        <v>41422</v>
      </c>
      <c r="AE8586" t="s">
        <v>12431</v>
      </c>
      <c r="AG8586">
        <v>40007099</v>
      </c>
      <c r="AL8586" t="s">
        <v>12478</v>
      </c>
      <c r="AN8586">
        <v>506507701</v>
      </c>
      <c r="AO8586">
        <v>16</v>
      </c>
      <c r="AP8586" t="s">
        <v>12424</v>
      </c>
      <c r="AQ8586" t="s">
        <v>11408</v>
      </c>
      <c r="AR8586">
        <v>4100</v>
      </c>
      <c r="AT8586">
        <v>0</v>
      </c>
      <c r="AV8586" t="s">
        <v>18326</v>
      </c>
      <c r="AW8586">
        <v>116100</v>
      </c>
    </row>
    <row r="8587" spans="1:49" x14ac:dyDescent="0.25">
      <c r="A8587">
        <v>4100</v>
      </c>
      <c r="B8587">
        <v>30030</v>
      </c>
      <c r="C8587">
        <v>4018</v>
      </c>
      <c r="D8587">
        <v>413</v>
      </c>
      <c r="E8587" s="124" t="s">
        <v>249</v>
      </c>
      <c r="F8587" t="str">
        <f t="shared" si="160"/>
        <v>Frank GomezR &amp; R PRODUCTS, INC.</v>
      </c>
      <c r="G8587" s="150" t="str">
        <f t="shared" si="159"/>
        <v>Frank Gomez</v>
      </c>
      <c r="H8587" s="149" t="s">
        <v>7769</v>
      </c>
      <c r="I8587">
        <v>40005054</v>
      </c>
      <c r="K8587" t="s">
        <v>18327</v>
      </c>
      <c r="L8587" t="s">
        <v>18328</v>
      </c>
      <c r="M8587" t="s">
        <v>17515</v>
      </c>
      <c r="N8587">
        <v>85714</v>
      </c>
      <c r="Q8587" t="s">
        <v>12415</v>
      </c>
      <c r="R8587" t="s">
        <v>12416</v>
      </c>
      <c r="T8587">
        <v>310810</v>
      </c>
      <c r="U8587" t="s">
        <v>12418</v>
      </c>
      <c r="W8587">
        <v>11</v>
      </c>
      <c r="X8587">
        <v>0</v>
      </c>
      <c r="Y8587" t="s">
        <v>12419</v>
      </c>
      <c r="Z8587" t="s">
        <v>12420</v>
      </c>
      <c r="AA8587" t="s">
        <v>12429</v>
      </c>
      <c r="AB8587" t="s">
        <v>12422</v>
      </c>
      <c r="AC8587">
        <v>2</v>
      </c>
      <c r="AD8587" s="123">
        <v>39141</v>
      </c>
      <c r="AE8587" t="s">
        <v>13431</v>
      </c>
      <c r="AG8587">
        <v>40005054</v>
      </c>
      <c r="AL8587" t="s">
        <v>12422</v>
      </c>
      <c r="AN8587">
        <v>301903101</v>
      </c>
      <c r="AO8587">
        <v>16</v>
      </c>
      <c r="AP8587" t="s">
        <v>12424</v>
      </c>
      <c r="AQ8587" t="s">
        <v>11408</v>
      </c>
      <c r="AR8587">
        <v>4100</v>
      </c>
      <c r="AT8587">
        <v>0</v>
      </c>
      <c r="AV8587" t="s">
        <v>18329</v>
      </c>
      <c r="AW8587">
        <v>116100</v>
      </c>
    </row>
    <row r="8588" spans="1:49" x14ac:dyDescent="0.25">
      <c r="A8588">
        <v>4100</v>
      </c>
      <c r="B8588">
        <v>30030</v>
      </c>
      <c r="C8588">
        <v>4018</v>
      </c>
      <c r="D8588">
        <v>413</v>
      </c>
      <c r="E8588" s="124" t="s">
        <v>249</v>
      </c>
      <c r="F8588" t="str">
        <f t="shared" si="160"/>
        <v>Frank GomezRAPISCAN LABORATORIES, INC.</v>
      </c>
      <c r="G8588" s="150" t="str">
        <f t="shared" si="159"/>
        <v>Frank Gomez</v>
      </c>
      <c r="H8588" s="149" t="s">
        <v>7829</v>
      </c>
      <c r="I8588">
        <v>40007826</v>
      </c>
      <c r="K8588" t="s">
        <v>18330</v>
      </c>
      <c r="L8588" t="s">
        <v>14652</v>
      </c>
      <c r="M8588" t="s">
        <v>13237</v>
      </c>
      <c r="N8588">
        <v>94085</v>
      </c>
      <c r="Q8588" t="s">
        <v>12415</v>
      </c>
      <c r="R8588" t="s">
        <v>12416</v>
      </c>
      <c r="S8588" t="s">
        <v>18331</v>
      </c>
      <c r="U8588" t="s">
        <v>12418</v>
      </c>
      <c r="W8588">
        <v>11</v>
      </c>
      <c r="X8588">
        <v>0</v>
      </c>
      <c r="Y8588" t="s">
        <v>12419</v>
      </c>
      <c r="Z8588" t="s">
        <v>12420</v>
      </c>
      <c r="AA8588" t="s">
        <v>12429</v>
      </c>
      <c r="AB8588" t="s">
        <v>12422</v>
      </c>
      <c r="AC8588">
        <v>2</v>
      </c>
      <c r="AD8588" s="123">
        <v>42472</v>
      </c>
      <c r="AE8588" t="s">
        <v>12431</v>
      </c>
      <c r="AG8588">
        <v>40007826</v>
      </c>
      <c r="AL8588" t="s">
        <v>12422</v>
      </c>
      <c r="AN8588">
        <v>508535301</v>
      </c>
      <c r="AO8588">
        <v>16</v>
      </c>
      <c r="AP8588" t="s">
        <v>12424</v>
      </c>
      <c r="AQ8588" t="s">
        <v>11408</v>
      </c>
      <c r="AR8588">
        <v>4100</v>
      </c>
      <c r="AT8588">
        <v>0</v>
      </c>
      <c r="AV8588" t="s">
        <v>18332</v>
      </c>
      <c r="AW8588">
        <v>116100</v>
      </c>
    </row>
    <row r="8589" spans="1:49" x14ac:dyDescent="0.25">
      <c r="A8589">
        <v>4100</v>
      </c>
      <c r="B8589">
        <v>30030</v>
      </c>
      <c r="C8589">
        <v>4018</v>
      </c>
      <c r="D8589">
        <v>413</v>
      </c>
      <c r="E8589" s="124" t="s">
        <v>249</v>
      </c>
      <c r="F8589" t="str">
        <f t="shared" si="160"/>
        <v>Frank GomezRAPISCAN SYSTEMS</v>
      </c>
      <c r="G8589" s="150" t="str">
        <f t="shared" si="159"/>
        <v>Frank Gomez</v>
      </c>
      <c r="H8589" s="149" t="s">
        <v>7830</v>
      </c>
      <c r="I8589">
        <v>40004037</v>
      </c>
      <c r="J8589" t="s">
        <v>12492</v>
      </c>
      <c r="K8589" t="s">
        <v>18333</v>
      </c>
      <c r="L8589" t="s">
        <v>17752</v>
      </c>
      <c r="M8589" t="s">
        <v>13237</v>
      </c>
      <c r="N8589" t="s">
        <v>18334</v>
      </c>
      <c r="Q8589" t="s">
        <v>12415</v>
      </c>
      <c r="R8589" t="s">
        <v>12416</v>
      </c>
      <c r="S8589" t="s">
        <v>18335</v>
      </c>
      <c r="U8589" t="s">
        <v>12418</v>
      </c>
      <c r="W8589">
        <v>11</v>
      </c>
      <c r="X8589">
        <v>0</v>
      </c>
      <c r="Y8589" t="s">
        <v>12472</v>
      </c>
      <c r="Z8589" t="s">
        <v>12420</v>
      </c>
      <c r="AA8589" t="s">
        <v>12421</v>
      </c>
      <c r="AB8589" t="s">
        <v>12422</v>
      </c>
      <c r="AC8589">
        <v>2</v>
      </c>
      <c r="AD8589" s="123">
        <v>39111</v>
      </c>
      <c r="AE8589" t="s">
        <v>12423</v>
      </c>
      <c r="AG8589">
        <v>40004037</v>
      </c>
      <c r="AL8589" t="s">
        <v>12422</v>
      </c>
      <c r="AN8589">
        <v>503736001</v>
      </c>
      <c r="AO8589">
        <v>16</v>
      </c>
      <c r="AP8589" t="s">
        <v>12424</v>
      </c>
      <c r="AQ8589" t="s">
        <v>11408</v>
      </c>
      <c r="AR8589">
        <v>4100</v>
      </c>
      <c r="AT8589">
        <v>2005</v>
      </c>
      <c r="AV8589" t="s">
        <v>18332</v>
      </c>
      <c r="AW8589">
        <v>116100</v>
      </c>
    </row>
    <row r="8590" spans="1:49" x14ac:dyDescent="0.25">
      <c r="A8590">
        <v>4100</v>
      </c>
      <c r="B8590">
        <v>30030</v>
      </c>
      <c r="C8590">
        <v>4018</v>
      </c>
      <c r="D8590">
        <v>413</v>
      </c>
      <c r="E8590" s="124" t="s">
        <v>249</v>
      </c>
      <c r="F8590" t="str">
        <f t="shared" si="160"/>
        <v>Frank GomezRBM CONVEYOR SYSTMES INC.</v>
      </c>
      <c r="G8590" s="150" t="str">
        <f t="shared" si="159"/>
        <v>Frank Gomez</v>
      </c>
      <c r="H8590" s="149" t="s">
        <v>7842</v>
      </c>
      <c r="I8590">
        <v>40007395</v>
      </c>
      <c r="K8590" t="s">
        <v>18336</v>
      </c>
      <c r="L8590" t="s">
        <v>17725</v>
      </c>
      <c r="M8590" t="s">
        <v>13237</v>
      </c>
      <c r="N8590">
        <v>91766</v>
      </c>
      <c r="Q8590" t="s">
        <v>12415</v>
      </c>
      <c r="R8590" t="s">
        <v>12416</v>
      </c>
      <c r="S8590" t="s">
        <v>18337</v>
      </c>
      <c r="U8590" t="s">
        <v>12418</v>
      </c>
      <c r="W8590">
        <v>11</v>
      </c>
      <c r="X8590">
        <v>0</v>
      </c>
      <c r="Y8590" t="s">
        <v>12419</v>
      </c>
      <c r="Z8590" t="s">
        <v>12420</v>
      </c>
      <c r="AA8590" t="s">
        <v>12429</v>
      </c>
      <c r="AB8590" t="s">
        <v>12430</v>
      </c>
      <c r="AC8590">
        <v>2</v>
      </c>
      <c r="AD8590" s="123">
        <v>41838</v>
      </c>
      <c r="AE8590" t="s">
        <v>12431</v>
      </c>
      <c r="AG8590">
        <v>40007395</v>
      </c>
      <c r="AL8590" t="s">
        <v>12430</v>
      </c>
      <c r="AN8590">
        <v>503726901</v>
      </c>
      <c r="AO8590">
        <v>16</v>
      </c>
      <c r="AP8590" t="s">
        <v>12424</v>
      </c>
      <c r="AQ8590" t="s">
        <v>11408</v>
      </c>
      <c r="AR8590">
        <v>4100</v>
      </c>
      <c r="AT8590">
        <v>0</v>
      </c>
      <c r="AV8590" t="s">
        <v>18338</v>
      </c>
      <c r="AW8590">
        <v>116100</v>
      </c>
    </row>
    <row r="8591" spans="1:49" x14ac:dyDescent="0.25">
      <c r="A8591">
        <v>4100</v>
      </c>
      <c r="B8591">
        <v>30030</v>
      </c>
      <c r="C8591">
        <v>4018</v>
      </c>
      <c r="D8591">
        <v>413</v>
      </c>
      <c r="E8591" s="124" t="s">
        <v>249</v>
      </c>
      <c r="F8591" t="str">
        <f t="shared" si="160"/>
        <v>Frank GomezRC STORE MAINTENANCE, INC.</v>
      </c>
      <c r="G8591" s="150" t="str">
        <f t="shared" si="159"/>
        <v>Frank Gomez</v>
      </c>
      <c r="H8591" s="149" t="s">
        <v>7844</v>
      </c>
      <c r="I8591">
        <v>40006660</v>
      </c>
      <c r="K8591" t="s">
        <v>18339</v>
      </c>
      <c r="L8591" t="s">
        <v>17591</v>
      </c>
      <c r="M8591" t="s">
        <v>13237</v>
      </c>
      <c r="N8591">
        <v>92880</v>
      </c>
      <c r="Q8591" t="s">
        <v>12415</v>
      </c>
      <c r="R8591" t="s">
        <v>12416</v>
      </c>
      <c r="S8591" t="s">
        <v>18340</v>
      </c>
      <c r="U8591" t="s">
        <v>12418</v>
      </c>
      <c r="W8591">
        <v>11</v>
      </c>
      <c r="X8591">
        <v>1</v>
      </c>
      <c r="Y8591" t="s">
        <v>12419</v>
      </c>
      <c r="Z8591" t="s">
        <v>12420</v>
      </c>
      <c r="AA8591" t="s">
        <v>12429</v>
      </c>
      <c r="AB8591" t="s">
        <v>12422</v>
      </c>
      <c r="AC8591">
        <v>2</v>
      </c>
      <c r="AD8591" s="123">
        <v>40826</v>
      </c>
      <c r="AE8591" t="s">
        <v>12431</v>
      </c>
      <c r="AG8591">
        <v>40006660</v>
      </c>
      <c r="AL8591" t="s">
        <v>12422</v>
      </c>
      <c r="AN8591">
        <v>506507701</v>
      </c>
      <c r="AO8591">
        <v>16</v>
      </c>
      <c r="AP8591" t="s">
        <v>12424</v>
      </c>
      <c r="AQ8591" t="s">
        <v>11408</v>
      </c>
      <c r="AR8591">
        <v>4100</v>
      </c>
      <c r="AT8591">
        <v>0</v>
      </c>
      <c r="AV8591" t="s">
        <v>18341</v>
      </c>
      <c r="AW8591">
        <v>116100</v>
      </c>
    </row>
    <row r="8592" spans="1:49" x14ac:dyDescent="0.25">
      <c r="A8592">
        <v>4100</v>
      </c>
      <c r="B8592">
        <v>30030</v>
      </c>
      <c r="C8592">
        <v>4018</v>
      </c>
      <c r="D8592">
        <v>413</v>
      </c>
      <c r="E8592" s="124" t="s">
        <v>249</v>
      </c>
      <c r="F8592" t="str">
        <f t="shared" si="160"/>
        <v>Frank GomezRCK SERVICES</v>
      </c>
      <c r="G8592" s="150" t="str">
        <f t="shared" si="159"/>
        <v>Frank Gomez</v>
      </c>
      <c r="H8592" s="149" t="s">
        <v>7846</v>
      </c>
      <c r="I8592">
        <v>40004057</v>
      </c>
      <c r="K8592" t="s">
        <v>18342</v>
      </c>
      <c r="L8592" t="s">
        <v>17327</v>
      </c>
      <c r="M8592" t="s">
        <v>13237</v>
      </c>
      <c r="N8592">
        <v>92806</v>
      </c>
      <c r="Q8592" t="s">
        <v>12415</v>
      </c>
      <c r="R8592" t="s">
        <v>12416</v>
      </c>
      <c r="S8592" t="s">
        <v>18343</v>
      </c>
      <c r="U8592" t="s">
        <v>12418</v>
      </c>
      <c r="W8592">
        <v>11</v>
      </c>
      <c r="X8592">
        <v>2</v>
      </c>
      <c r="Y8592" t="s">
        <v>12419</v>
      </c>
      <c r="Z8592" t="s">
        <v>12420</v>
      </c>
      <c r="AA8592" t="s">
        <v>12421</v>
      </c>
      <c r="AB8592" t="s">
        <v>12422</v>
      </c>
      <c r="AC8592">
        <v>2</v>
      </c>
      <c r="AD8592" s="123">
        <v>39111</v>
      </c>
      <c r="AE8592" t="s">
        <v>12423</v>
      </c>
      <c r="AG8592">
        <v>40004057</v>
      </c>
      <c r="AL8592" t="s">
        <v>12422</v>
      </c>
      <c r="AN8592">
        <v>505900901</v>
      </c>
      <c r="AO8592">
        <v>16</v>
      </c>
      <c r="AP8592" t="s">
        <v>12424</v>
      </c>
      <c r="AQ8592" t="s">
        <v>11408</v>
      </c>
      <c r="AR8592">
        <v>4100</v>
      </c>
      <c r="AT8592">
        <v>2005</v>
      </c>
      <c r="AV8592" t="s">
        <v>18344</v>
      </c>
      <c r="AW8592">
        <v>116100</v>
      </c>
    </row>
    <row r="8593" spans="1:49" x14ac:dyDescent="0.25">
      <c r="A8593">
        <v>4100</v>
      </c>
      <c r="B8593">
        <v>30030</v>
      </c>
      <c r="C8593">
        <v>4018</v>
      </c>
      <c r="D8593">
        <v>413</v>
      </c>
      <c r="E8593" s="124" t="s">
        <v>249</v>
      </c>
      <c r="F8593" t="str">
        <f t="shared" si="160"/>
        <v>Frank GomezRG INDUSTRIAL SOLUTIONS</v>
      </c>
      <c r="G8593" s="150" t="str">
        <f t="shared" si="159"/>
        <v>Frank Gomez</v>
      </c>
      <c r="H8593" s="149" t="s">
        <v>7919</v>
      </c>
      <c r="I8593">
        <v>40007184</v>
      </c>
      <c r="K8593" t="s">
        <v>18345</v>
      </c>
      <c r="L8593" t="s">
        <v>18346</v>
      </c>
      <c r="M8593" t="s">
        <v>13237</v>
      </c>
      <c r="N8593">
        <v>92595</v>
      </c>
      <c r="Q8593" t="s">
        <v>12415</v>
      </c>
      <c r="R8593" t="s">
        <v>12416</v>
      </c>
      <c r="S8593" t="s">
        <v>18347</v>
      </c>
      <c r="U8593" t="s">
        <v>12418</v>
      </c>
      <c r="W8593">
        <v>11</v>
      </c>
      <c r="X8593">
        <v>2</v>
      </c>
      <c r="Y8593" t="s">
        <v>12419</v>
      </c>
      <c r="Z8593" t="s">
        <v>12420</v>
      </c>
      <c r="AA8593" t="s">
        <v>12429</v>
      </c>
      <c r="AB8593" t="s">
        <v>12422</v>
      </c>
      <c r="AC8593">
        <v>2</v>
      </c>
      <c r="AD8593" s="123">
        <v>41528</v>
      </c>
      <c r="AE8593" t="s">
        <v>12431</v>
      </c>
      <c r="AG8593">
        <v>40007184</v>
      </c>
      <c r="AL8593" t="s">
        <v>12422</v>
      </c>
      <c r="AN8593">
        <v>506584391</v>
      </c>
      <c r="AO8593">
        <v>16</v>
      </c>
      <c r="AP8593" t="s">
        <v>12424</v>
      </c>
      <c r="AQ8593" t="s">
        <v>11408</v>
      </c>
      <c r="AR8593">
        <v>4100</v>
      </c>
      <c r="AT8593">
        <v>0</v>
      </c>
      <c r="AV8593" t="s">
        <v>18348</v>
      </c>
      <c r="AW8593">
        <v>116100</v>
      </c>
    </row>
    <row r="8594" spans="1:49" x14ac:dyDescent="0.25">
      <c r="A8594">
        <v>4100</v>
      </c>
      <c r="B8594">
        <v>30030</v>
      </c>
      <c r="C8594">
        <v>4018</v>
      </c>
      <c r="D8594">
        <v>413</v>
      </c>
      <c r="E8594" s="124" t="s">
        <v>249</v>
      </c>
      <c r="F8594" t="str">
        <f t="shared" si="160"/>
        <v>Frank GomezRHEON U.S.A.</v>
      </c>
      <c r="G8594" s="150" t="str">
        <f t="shared" si="159"/>
        <v>Frank Gomez</v>
      </c>
      <c r="H8594" s="149" t="s">
        <v>7928</v>
      </c>
      <c r="I8594">
        <v>40006894</v>
      </c>
      <c r="K8594" t="s">
        <v>18349</v>
      </c>
      <c r="L8594" t="s">
        <v>15967</v>
      </c>
      <c r="M8594" t="s">
        <v>13237</v>
      </c>
      <c r="N8594">
        <v>92618</v>
      </c>
      <c r="Q8594" t="s">
        <v>12415</v>
      </c>
      <c r="R8594" t="s">
        <v>12416</v>
      </c>
      <c r="S8594" t="s">
        <v>18350</v>
      </c>
      <c r="U8594" t="s">
        <v>12418</v>
      </c>
      <c r="W8594">
        <v>11</v>
      </c>
      <c r="X8594">
        <v>1</v>
      </c>
      <c r="Y8594" t="s">
        <v>12419</v>
      </c>
      <c r="Z8594" t="s">
        <v>12420</v>
      </c>
      <c r="AA8594" t="s">
        <v>12429</v>
      </c>
      <c r="AB8594" t="s">
        <v>12422</v>
      </c>
      <c r="AC8594">
        <v>2</v>
      </c>
      <c r="AD8594" s="123">
        <v>41163</v>
      </c>
      <c r="AE8594" t="s">
        <v>12431</v>
      </c>
      <c r="AG8594">
        <v>40006894</v>
      </c>
      <c r="AL8594" t="s">
        <v>12422</v>
      </c>
      <c r="AN8594">
        <v>505963301</v>
      </c>
      <c r="AO8594">
        <v>16</v>
      </c>
      <c r="AP8594" t="s">
        <v>12424</v>
      </c>
      <c r="AQ8594" t="s">
        <v>11408</v>
      </c>
      <c r="AR8594">
        <v>4100</v>
      </c>
      <c r="AT8594">
        <v>0</v>
      </c>
      <c r="AV8594" t="s">
        <v>7929</v>
      </c>
      <c r="AW8594">
        <v>116100</v>
      </c>
    </row>
    <row r="8595" spans="1:49" x14ac:dyDescent="0.25">
      <c r="A8595">
        <v>4100</v>
      </c>
      <c r="B8595">
        <v>30030</v>
      </c>
      <c r="C8595">
        <v>4018</v>
      </c>
      <c r="D8595">
        <v>413</v>
      </c>
      <c r="E8595" s="124" t="s">
        <v>249</v>
      </c>
      <c r="F8595" t="str">
        <f t="shared" si="160"/>
        <v>Frank GomezRHEON USA</v>
      </c>
      <c r="G8595" s="150" t="str">
        <f t="shared" si="159"/>
        <v>Frank Gomez</v>
      </c>
      <c r="H8595" s="149" t="s">
        <v>7929</v>
      </c>
      <c r="I8595">
        <v>40000627</v>
      </c>
      <c r="K8595" t="s">
        <v>18351</v>
      </c>
      <c r="L8595" t="s">
        <v>15967</v>
      </c>
      <c r="M8595" t="s">
        <v>13237</v>
      </c>
      <c r="N8595" t="s">
        <v>18352</v>
      </c>
      <c r="Q8595" t="s">
        <v>12415</v>
      </c>
      <c r="R8595" t="s">
        <v>12416</v>
      </c>
      <c r="S8595" t="s">
        <v>18353</v>
      </c>
      <c r="U8595" t="s">
        <v>12418</v>
      </c>
      <c r="W8595">
        <v>11</v>
      </c>
      <c r="X8595">
        <v>0</v>
      </c>
      <c r="Y8595" t="s">
        <v>12419</v>
      </c>
      <c r="Z8595" t="s">
        <v>12420</v>
      </c>
      <c r="AA8595" t="s">
        <v>12421</v>
      </c>
      <c r="AB8595" t="s">
        <v>12422</v>
      </c>
      <c r="AC8595">
        <v>2</v>
      </c>
      <c r="AD8595" s="123">
        <v>39111</v>
      </c>
      <c r="AE8595" t="s">
        <v>12423</v>
      </c>
      <c r="AG8595">
        <v>40000627</v>
      </c>
      <c r="AL8595" t="s">
        <v>12422</v>
      </c>
      <c r="AN8595">
        <v>505963301</v>
      </c>
      <c r="AO8595">
        <v>16</v>
      </c>
      <c r="AP8595" t="s">
        <v>12424</v>
      </c>
      <c r="AQ8595" t="s">
        <v>11408</v>
      </c>
      <c r="AR8595">
        <v>4100</v>
      </c>
      <c r="AS8595" t="s">
        <v>12491</v>
      </c>
      <c r="AT8595">
        <v>0</v>
      </c>
      <c r="AV8595" t="s">
        <v>7929</v>
      </c>
      <c r="AW8595">
        <v>116100</v>
      </c>
    </row>
    <row r="8596" spans="1:49" x14ac:dyDescent="0.25">
      <c r="A8596">
        <v>4100</v>
      </c>
      <c r="B8596">
        <v>30030</v>
      </c>
      <c r="C8596">
        <v>4018</v>
      </c>
      <c r="D8596">
        <v>413</v>
      </c>
      <c r="E8596" s="124" t="s">
        <v>249</v>
      </c>
      <c r="F8596" t="str">
        <f t="shared" si="160"/>
        <v>Frank GomezRICARDO OLALDE V.</v>
      </c>
      <c r="G8596" s="150" t="str">
        <f t="shared" si="159"/>
        <v>Frank Gomez</v>
      </c>
      <c r="H8596" s="149" t="s">
        <v>7931</v>
      </c>
      <c r="I8596">
        <v>40007425</v>
      </c>
      <c r="K8596" t="s">
        <v>18354</v>
      </c>
      <c r="L8596" t="s">
        <v>17762</v>
      </c>
      <c r="M8596" t="s">
        <v>17763</v>
      </c>
      <c r="N8596">
        <v>22880</v>
      </c>
      <c r="Q8596" t="s">
        <v>14034</v>
      </c>
      <c r="R8596" t="s">
        <v>12416</v>
      </c>
      <c r="S8596" t="s">
        <v>17764</v>
      </c>
      <c r="U8596" t="s">
        <v>12418</v>
      </c>
      <c r="W8596">
        <v>11</v>
      </c>
      <c r="X8596">
        <v>1</v>
      </c>
      <c r="Y8596" t="s">
        <v>12419</v>
      </c>
      <c r="Z8596" t="s">
        <v>12420</v>
      </c>
      <c r="AA8596" t="s">
        <v>12429</v>
      </c>
      <c r="AB8596" t="s">
        <v>12478</v>
      </c>
      <c r="AC8596">
        <v>2</v>
      </c>
      <c r="AD8596" s="123">
        <v>41905</v>
      </c>
      <c r="AE8596" t="s">
        <v>12431</v>
      </c>
      <c r="AG8596">
        <v>40007425</v>
      </c>
      <c r="AL8596" t="s">
        <v>12478</v>
      </c>
      <c r="AO8596">
        <v>16</v>
      </c>
      <c r="AP8596" t="s">
        <v>12424</v>
      </c>
      <c r="AQ8596" t="s">
        <v>11408</v>
      </c>
      <c r="AR8596">
        <v>4100</v>
      </c>
      <c r="AT8596">
        <v>0</v>
      </c>
      <c r="AV8596" t="s">
        <v>18355</v>
      </c>
      <c r="AW8596">
        <v>116100</v>
      </c>
    </row>
    <row r="8597" spans="1:49" x14ac:dyDescent="0.25">
      <c r="A8597">
        <v>4100</v>
      </c>
      <c r="B8597">
        <v>30030</v>
      </c>
      <c r="C8597">
        <v>4018</v>
      </c>
      <c r="D8597">
        <v>413</v>
      </c>
      <c r="E8597" s="124" t="s">
        <v>249</v>
      </c>
      <c r="F8597" t="str">
        <f t="shared" si="160"/>
        <v>Frank GomezRICH PRODUCTS CORP - SANTA ANA</v>
      </c>
      <c r="G8597" s="150" t="str">
        <f t="shared" si="159"/>
        <v>Frank Gomez</v>
      </c>
      <c r="H8597" s="149" t="s">
        <v>7937</v>
      </c>
      <c r="I8597">
        <v>40003980</v>
      </c>
      <c r="L8597" t="s">
        <v>14469</v>
      </c>
      <c r="M8597" t="s">
        <v>12445</v>
      </c>
      <c r="O8597">
        <v>649</v>
      </c>
      <c r="P8597" t="s">
        <v>14470</v>
      </c>
      <c r="Q8597" t="s">
        <v>12415</v>
      </c>
      <c r="R8597" t="s">
        <v>12416</v>
      </c>
      <c r="S8597" t="s">
        <v>15109</v>
      </c>
      <c r="U8597" t="s">
        <v>12418</v>
      </c>
      <c r="W8597">
        <v>11</v>
      </c>
      <c r="X8597">
        <v>1</v>
      </c>
      <c r="Y8597" t="s">
        <v>12419</v>
      </c>
      <c r="Z8597" t="s">
        <v>12420</v>
      </c>
      <c r="AA8597" t="s">
        <v>12421</v>
      </c>
      <c r="AB8597" t="s">
        <v>12422</v>
      </c>
      <c r="AC8597">
        <v>2</v>
      </c>
      <c r="AD8597" s="123">
        <v>39111</v>
      </c>
      <c r="AE8597" t="s">
        <v>12423</v>
      </c>
      <c r="AG8597">
        <v>40003980</v>
      </c>
      <c r="AL8597" t="s">
        <v>12422</v>
      </c>
      <c r="AN8597">
        <v>3302902901</v>
      </c>
      <c r="AO8597">
        <v>16</v>
      </c>
      <c r="AP8597" t="s">
        <v>12424</v>
      </c>
      <c r="AQ8597" t="s">
        <v>11408</v>
      </c>
      <c r="AR8597">
        <v>4100</v>
      </c>
      <c r="AT8597">
        <v>2005</v>
      </c>
      <c r="AV8597" t="s">
        <v>14472</v>
      </c>
      <c r="AW8597">
        <v>116100</v>
      </c>
    </row>
    <row r="8598" spans="1:49" x14ac:dyDescent="0.25">
      <c r="A8598">
        <v>4100</v>
      </c>
      <c r="B8598">
        <v>30030</v>
      </c>
      <c r="C8598">
        <v>4018</v>
      </c>
      <c r="D8598">
        <v>413</v>
      </c>
      <c r="E8598" s="124" t="s">
        <v>249</v>
      </c>
      <c r="F8598" t="str">
        <f t="shared" si="160"/>
        <v>Frank GomezRICH PRODUCTS CORP - TORRANCE</v>
      </c>
      <c r="G8598" s="150" t="str">
        <f t="shared" si="159"/>
        <v>Frank Gomez</v>
      </c>
      <c r="H8598" s="149" t="s">
        <v>7938</v>
      </c>
      <c r="I8598">
        <v>40007772</v>
      </c>
      <c r="L8598" t="s">
        <v>14469</v>
      </c>
      <c r="M8598" t="s">
        <v>12445</v>
      </c>
      <c r="N8598">
        <v>14240</v>
      </c>
      <c r="O8598">
        <v>649</v>
      </c>
      <c r="Q8598" t="s">
        <v>12415</v>
      </c>
      <c r="R8598" t="s">
        <v>12416</v>
      </c>
      <c r="S8598" t="s">
        <v>15109</v>
      </c>
      <c r="U8598" t="s">
        <v>12418</v>
      </c>
      <c r="W8598">
        <v>11</v>
      </c>
      <c r="X8598">
        <v>1</v>
      </c>
      <c r="Y8598" t="s">
        <v>12419</v>
      </c>
      <c r="Z8598" t="s">
        <v>12420</v>
      </c>
      <c r="AA8598" t="s">
        <v>12429</v>
      </c>
      <c r="AB8598" t="s">
        <v>12422</v>
      </c>
      <c r="AC8598">
        <v>2</v>
      </c>
      <c r="AD8598" s="123">
        <v>42398</v>
      </c>
      <c r="AE8598" t="s">
        <v>12431</v>
      </c>
      <c r="AG8598">
        <v>40007772</v>
      </c>
      <c r="AL8598" t="s">
        <v>12422</v>
      </c>
      <c r="AN8598">
        <v>3302902901</v>
      </c>
      <c r="AO8598">
        <v>16</v>
      </c>
      <c r="AP8598" t="s">
        <v>12424</v>
      </c>
      <c r="AQ8598" t="s">
        <v>11408</v>
      </c>
      <c r="AR8598">
        <v>4100</v>
      </c>
      <c r="AT8598">
        <v>0</v>
      </c>
      <c r="AV8598" t="s">
        <v>14472</v>
      </c>
      <c r="AW8598">
        <v>116100</v>
      </c>
    </row>
    <row r="8599" spans="1:49" x14ac:dyDescent="0.25">
      <c r="A8599">
        <v>4100</v>
      </c>
      <c r="B8599">
        <v>30030</v>
      </c>
      <c r="C8599">
        <v>4018</v>
      </c>
      <c r="D8599">
        <v>413</v>
      </c>
      <c r="E8599" s="124" t="s">
        <v>249</v>
      </c>
      <c r="F8599" t="str">
        <f t="shared" si="160"/>
        <v>Frank GomezRIGO'S EQUIPMENT MFG LLC</v>
      </c>
      <c r="G8599" s="150" t="str">
        <f t="shared" si="159"/>
        <v>Frank Gomez</v>
      </c>
      <c r="H8599" s="149" t="s">
        <v>7959</v>
      </c>
      <c r="I8599">
        <v>40007072</v>
      </c>
      <c r="K8599" t="s">
        <v>18356</v>
      </c>
      <c r="L8599" t="s">
        <v>18357</v>
      </c>
      <c r="M8599" t="s">
        <v>13237</v>
      </c>
      <c r="N8599">
        <v>91706</v>
      </c>
      <c r="Q8599" t="s">
        <v>12415</v>
      </c>
      <c r="R8599" t="s">
        <v>12416</v>
      </c>
      <c r="S8599" t="s">
        <v>18358</v>
      </c>
      <c r="U8599" t="s">
        <v>12418</v>
      </c>
      <c r="W8599">
        <v>11</v>
      </c>
      <c r="X8599">
        <v>0</v>
      </c>
      <c r="Y8599" t="s">
        <v>12419</v>
      </c>
      <c r="Z8599" t="s">
        <v>12420</v>
      </c>
      <c r="AA8599" t="s">
        <v>12429</v>
      </c>
      <c r="AB8599" t="s">
        <v>12430</v>
      </c>
      <c r="AC8599">
        <v>2</v>
      </c>
      <c r="AD8599" s="123">
        <v>41395</v>
      </c>
      <c r="AE8599" t="s">
        <v>12431</v>
      </c>
      <c r="AG8599">
        <v>40007072</v>
      </c>
      <c r="AL8599" t="s">
        <v>12430</v>
      </c>
      <c r="AN8599">
        <v>503702501</v>
      </c>
      <c r="AO8599">
        <v>16</v>
      </c>
      <c r="AP8599" t="s">
        <v>12424</v>
      </c>
      <c r="AQ8599" t="s">
        <v>11408</v>
      </c>
      <c r="AR8599">
        <v>4100</v>
      </c>
      <c r="AT8599">
        <v>0</v>
      </c>
      <c r="AV8599" t="s">
        <v>18359</v>
      </c>
      <c r="AW8599">
        <v>116100</v>
      </c>
    </row>
    <row r="8600" spans="1:49" x14ac:dyDescent="0.25">
      <c r="A8600">
        <v>4100</v>
      </c>
      <c r="B8600">
        <v>30030</v>
      </c>
      <c r="C8600">
        <v>4018</v>
      </c>
      <c r="D8600">
        <v>413</v>
      </c>
      <c r="E8600" s="124" t="s">
        <v>249</v>
      </c>
      <c r="F8600" t="str">
        <f t="shared" si="160"/>
        <v>Frank GomezRIMA ENTERPRISES, INC.</v>
      </c>
      <c r="G8600" s="150" t="str">
        <f t="shared" si="159"/>
        <v>Frank Gomez</v>
      </c>
      <c r="H8600" s="149" t="s">
        <v>7961</v>
      </c>
      <c r="I8600">
        <v>40003993</v>
      </c>
      <c r="K8600" t="s">
        <v>18360</v>
      </c>
      <c r="L8600" t="s">
        <v>17711</v>
      </c>
      <c r="M8600" t="s">
        <v>13237</v>
      </c>
      <c r="N8600" t="s">
        <v>18361</v>
      </c>
      <c r="Q8600" t="s">
        <v>12415</v>
      </c>
      <c r="R8600" t="s">
        <v>12416</v>
      </c>
      <c r="S8600" t="s">
        <v>18362</v>
      </c>
      <c r="U8600" t="s">
        <v>12418</v>
      </c>
      <c r="W8600">
        <v>11</v>
      </c>
      <c r="X8600">
        <v>0</v>
      </c>
      <c r="Y8600" t="s">
        <v>12419</v>
      </c>
      <c r="Z8600" t="s">
        <v>12420</v>
      </c>
      <c r="AA8600" t="s">
        <v>12421</v>
      </c>
      <c r="AB8600" t="s">
        <v>12422</v>
      </c>
      <c r="AC8600">
        <v>2</v>
      </c>
      <c r="AD8600" s="123">
        <v>39111</v>
      </c>
      <c r="AE8600" t="s">
        <v>12423</v>
      </c>
      <c r="AG8600">
        <v>40003993</v>
      </c>
      <c r="AL8600" t="s">
        <v>12422</v>
      </c>
      <c r="AN8600">
        <v>505915301</v>
      </c>
      <c r="AO8600">
        <v>16</v>
      </c>
      <c r="AP8600" t="s">
        <v>12424</v>
      </c>
      <c r="AQ8600" t="s">
        <v>11408</v>
      </c>
      <c r="AR8600">
        <v>4100</v>
      </c>
      <c r="AT8600">
        <v>2005</v>
      </c>
      <c r="AV8600" t="s">
        <v>18363</v>
      </c>
      <c r="AW8600">
        <v>116100</v>
      </c>
    </row>
    <row r="8601" spans="1:49" x14ac:dyDescent="0.25">
      <c r="A8601">
        <v>4100</v>
      </c>
      <c r="B8601">
        <v>30030</v>
      </c>
      <c r="C8601">
        <v>4018</v>
      </c>
      <c r="D8601">
        <v>413</v>
      </c>
      <c r="E8601" s="124" t="s">
        <v>249</v>
      </c>
      <c r="F8601" t="str">
        <f t="shared" si="160"/>
        <v>Frank GomezRJB MARKET REPAIR</v>
      </c>
      <c r="G8601" s="150" t="str">
        <f t="shared" si="159"/>
        <v>Frank Gomez</v>
      </c>
      <c r="H8601" s="149" t="s">
        <v>7981</v>
      </c>
      <c r="I8601">
        <v>40002651</v>
      </c>
      <c r="K8601" t="s">
        <v>18364</v>
      </c>
      <c r="L8601" t="s">
        <v>17732</v>
      </c>
      <c r="M8601" t="s">
        <v>13237</v>
      </c>
      <c r="N8601" t="s">
        <v>18365</v>
      </c>
      <c r="Q8601" t="s">
        <v>12415</v>
      </c>
      <c r="R8601" t="s">
        <v>12416</v>
      </c>
      <c r="S8601" t="s">
        <v>18366</v>
      </c>
      <c r="U8601" t="s">
        <v>12418</v>
      </c>
      <c r="W8601">
        <v>11</v>
      </c>
      <c r="X8601">
        <v>2</v>
      </c>
      <c r="Y8601" t="s">
        <v>12419</v>
      </c>
      <c r="Z8601" t="s">
        <v>12420</v>
      </c>
      <c r="AA8601" t="s">
        <v>12421</v>
      </c>
      <c r="AB8601" t="s">
        <v>12430</v>
      </c>
      <c r="AC8601">
        <v>2</v>
      </c>
      <c r="AD8601" s="123">
        <v>39111</v>
      </c>
      <c r="AE8601" t="s">
        <v>12423</v>
      </c>
      <c r="AG8601">
        <v>40002651</v>
      </c>
      <c r="AL8601" t="s">
        <v>12430</v>
      </c>
      <c r="AN8601">
        <v>507198981</v>
      </c>
      <c r="AO8601">
        <v>16</v>
      </c>
      <c r="AP8601" t="s">
        <v>12424</v>
      </c>
      <c r="AQ8601" t="s">
        <v>11408</v>
      </c>
      <c r="AR8601">
        <v>4100</v>
      </c>
      <c r="AT8601">
        <v>2005</v>
      </c>
      <c r="AV8601" t="s">
        <v>18367</v>
      </c>
      <c r="AW8601">
        <v>116100</v>
      </c>
    </row>
    <row r="8602" spans="1:49" x14ac:dyDescent="0.25">
      <c r="A8602">
        <v>4100</v>
      </c>
      <c r="B8602">
        <v>30030</v>
      </c>
      <c r="C8602">
        <v>4018</v>
      </c>
      <c r="D8602">
        <v>413</v>
      </c>
      <c r="E8602" s="124" t="s">
        <v>249</v>
      </c>
      <c r="F8602" t="str">
        <f t="shared" si="160"/>
        <v>Frank GomezROBERT RENNIE</v>
      </c>
      <c r="G8602" s="150" t="str">
        <f t="shared" si="159"/>
        <v>Frank Gomez</v>
      </c>
      <c r="H8602" s="149" t="s">
        <v>7999</v>
      </c>
      <c r="I8602">
        <v>40001755</v>
      </c>
      <c r="K8602" t="s">
        <v>18368</v>
      </c>
      <c r="L8602" t="s">
        <v>18369</v>
      </c>
      <c r="M8602" t="s">
        <v>13237</v>
      </c>
      <c r="N8602">
        <v>92629</v>
      </c>
      <c r="Q8602" t="s">
        <v>12415</v>
      </c>
      <c r="R8602" t="s">
        <v>12416</v>
      </c>
      <c r="S8602" t="s">
        <v>18370</v>
      </c>
      <c r="U8602" t="s">
        <v>12418</v>
      </c>
      <c r="W8602">
        <v>11</v>
      </c>
      <c r="X8602">
        <v>2</v>
      </c>
      <c r="Y8602" t="s">
        <v>12419</v>
      </c>
      <c r="Z8602" t="s">
        <v>12420</v>
      </c>
      <c r="AA8602" t="s">
        <v>12421</v>
      </c>
      <c r="AB8602" t="s">
        <v>12422</v>
      </c>
      <c r="AC8602">
        <v>2</v>
      </c>
      <c r="AD8602" s="123">
        <v>39111</v>
      </c>
      <c r="AE8602" t="s">
        <v>12423</v>
      </c>
      <c r="AG8602">
        <v>40001755</v>
      </c>
      <c r="AL8602" t="s">
        <v>12422</v>
      </c>
      <c r="AN8602">
        <v>505971951</v>
      </c>
      <c r="AO8602">
        <v>16</v>
      </c>
      <c r="AP8602" t="s">
        <v>12424</v>
      </c>
      <c r="AQ8602" t="s">
        <v>11408</v>
      </c>
      <c r="AR8602">
        <v>4100</v>
      </c>
      <c r="AT8602">
        <v>2005</v>
      </c>
      <c r="AV8602" t="s">
        <v>18371</v>
      </c>
      <c r="AW8602">
        <v>116100</v>
      </c>
    </row>
    <row r="8603" spans="1:49" x14ac:dyDescent="0.25">
      <c r="A8603">
        <v>4100</v>
      </c>
      <c r="B8603">
        <v>30030</v>
      </c>
      <c r="C8603">
        <v>4018</v>
      </c>
      <c r="D8603">
        <v>413</v>
      </c>
      <c r="E8603" s="124" t="s">
        <v>249</v>
      </c>
      <c r="F8603" t="str">
        <f t="shared" si="160"/>
        <v>Frank GomezROBOMEDICA, INC.</v>
      </c>
      <c r="G8603" s="150" t="str">
        <f t="shared" si="159"/>
        <v>Frank Gomez</v>
      </c>
      <c r="H8603" s="149" t="s">
        <v>8004</v>
      </c>
      <c r="I8603">
        <v>40002528</v>
      </c>
      <c r="J8603" t="s">
        <v>18372</v>
      </c>
      <c r="K8603" t="s">
        <v>18373</v>
      </c>
      <c r="L8603" t="s">
        <v>14306</v>
      </c>
      <c r="M8603" t="s">
        <v>13237</v>
      </c>
      <c r="N8603">
        <v>92691</v>
      </c>
      <c r="Q8603" t="s">
        <v>12415</v>
      </c>
      <c r="R8603" t="s">
        <v>12416</v>
      </c>
      <c r="S8603" t="s">
        <v>18374</v>
      </c>
      <c r="U8603" t="s">
        <v>12418</v>
      </c>
      <c r="W8603">
        <v>11</v>
      </c>
      <c r="X8603">
        <v>0</v>
      </c>
      <c r="Y8603" t="s">
        <v>12419</v>
      </c>
      <c r="Z8603" t="s">
        <v>12420</v>
      </c>
      <c r="AA8603" t="s">
        <v>12421</v>
      </c>
      <c r="AB8603" t="s">
        <v>12422</v>
      </c>
      <c r="AC8603">
        <v>2</v>
      </c>
      <c r="AD8603" s="123">
        <v>39111</v>
      </c>
      <c r="AE8603" t="s">
        <v>12423</v>
      </c>
      <c r="AG8603">
        <v>40002528</v>
      </c>
      <c r="AL8603" t="s">
        <v>12422</v>
      </c>
      <c r="AN8603">
        <v>505965801</v>
      </c>
      <c r="AO8603">
        <v>16</v>
      </c>
      <c r="AP8603" t="s">
        <v>12424</v>
      </c>
      <c r="AQ8603" t="s">
        <v>11408</v>
      </c>
      <c r="AR8603">
        <v>4100</v>
      </c>
      <c r="AT8603">
        <v>2005</v>
      </c>
      <c r="AV8603" t="s">
        <v>18375</v>
      </c>
      <c r="AW8603">
        <v>116100</v>
      </c>
    </row>
    <row r="8604" spans="1:49" x14ac:dyDescent="0.25">
      <c r="A8604">
        <v>4100</v>
      </c>
      <c r="B8604">
        <v>30030</v>
      </c>
      <c r="C8604">
        <v>4018</v>
      </c>
      <c r="D8604">
        <v>413</v>
      </c>
      <c r="E8604" s="124" t="s">
        <v>249</v>
      </c>
      <c r="F8604" t="str">
        <f t="shared" si="160"/>
        <v>Frank GomezROCHIN LLC</v>
      </c>
      <c r="G8604" s="150" t="str">
        <f t="shared" si="159"/>
        <v>Frank Gomez</v>
      </c>
      <c r="H8604" s="149" t="s">
        <v>8008</v>
      </c>
      <c r="I8604">
        <v>40008890</v>
      </c>
      <c r="K8604" t="s">
        <v>18376</v>
      </c>
      <c r="L8604" t="s">
        <v>18003</v>
      </c>
      <c r="M8604" t="s">
        <v>17515</v>
      </c>
      <c r="N8604">
        <v>85621</v>
      </c>
      <c r="Q8604" t="s">
        <v>12415</v>
      </c>
      <c r="R8604" t="s">
        <v>12416</v>
      </c>
      <c r="S8604" t="s">
        <v>18377</v>
      </c>
      <c r="U8604" t="s">
        <v>12418</v>
      </c>
      <c r="W8604">
        <v>11</v>
      </c>
      <c r="X8604">
        <v>0</v>
      </c>
      <c r="Y8604" t="s">
        <v>12419</v>
      </c>
      <c r="Z8604" t="s">
        <v>12420</v>
      </c>
      <c r="AA8604" t="s">
        <v>12485</v>
      </c>
      <c r="AB8604" t="s">
        <v>12478</v>
      </c>
      <c r="AC8604">
        <v>2</v>
      </c>
      <c r="AD8604" s="123">
        <v>44006</v>
      </c>
      <c r="AE8604" t="s">
        <v>12486</v>
      </c>
      <c r="AG8604">
        <v>40008890</v>
      </c>
      <c r="AL8604" t="s">
        <v>12478</v>
      </c>
      <c r="AN8604">
        <v>302301801</v>
      </c>
      <c r="AO8604">
        <v>16</v>
      </c>
      <c r="AP8604" t="s">
        <v>12424</v>
      </c>
      <c r="AQ8604" t="s">
        <v>11408</v>
      </c>
      <c r="AR8604">
        <v>4100</v>
      </c>
      <c r="AT8604">
        <v>0</v>
      </c>
      <c r="AV8604" t="s">
        <v>8008</v>
      </c>
      <c r="AW8604">
        <v>116100</v>
      </c>
    </row>
    <row r="8605" spans="1:49" x14ac:dyDescent="0.25">
      <c r="A8605">
        <v>4100</v>
      </c>
      <c r="B8605">
        <v>30030</v>
      </c>
      <c r="C8605">
        <v>4018</v>
      </c>
      <c r="D8605">
        <v>413</v>
      </c>
      <c r="E8605" s="124" t="s">
        <v>249</v>
      </c>
      <c r="F8605" t="str">
        <f t="shared" si="160"/>
        <v>Frank GomezROMERO'S ENGINEERING, INC</v>
      </c>
      <c r="G8605" s="150" t="str">
        <f t="shared" si="159"/>
        <v>Frank Gomez</v>
      </c>
      <c r="H8605" s="149" t="s">
        <v>8031</v>
      </c>
      <c r="I8605">
        <v>40007497</v>
      </c>
      <c r="K8605" t="s">
        <v>18378</v>
      </c>
      <c r="L8605" t="s">
        <v>17732</v>
      </c>
      <c r="M8605" t="s">
        <v>13237</v>
      </c>
      <c r="N8605">
        <v>91730</v>
      </c>
      <c r="Q8605" t="s">
        <v>12415</v>
      </c>
      <c r="R8605" t="s">
        <v>12416</v>
      </c>
      <c r="S8605" t="s">
        <v>18379</v>
      </c>
      <c r="U8605" t="s">
        <v>12418</v>
      </c>
      <c r="W8605">
        <v>11</v>
      </c>
      <c r="X8605">
        <v>0</v>
      </c>
      <c r="Y8605" t="s">
        <v>12419</v>
      </c>
      <c r="Z8605" t="s">
        <v>12420</v>
      </c>
      <c r="AA8605" t="s">
        <v>12429</v>
      </c>
      <c r="AB8605" t="s">
        <v>12422</v>
      </c>
      <c r="AC8605">
        <v>2</v>
      </c>
      <c r="AD8605" s="123">
        <v>42033</v>
      </c>
      <c r="AE8605" t="s">
        <v>12431</v>
      </c>
      <c r="AG8605">
        <v>40007497</v>
      </c>
      <c r="AL8605" t="s">
        <v>12422</v>
      </c>
      <c r="AN8605">
        <v>507198981</v>
      </c>
      <c r="AO8605">
        <v>16</v>
      </c>
      <c r="AP8605" t="s">
        <v>12424</v>
      </c>
      <c r="AQ8605" t="s">
        <v>11408</v>
      </c>
      <c r="AR8605">
        <v>4100</v>
      </c>
      <c r="AT8605">
        <v>0</v>
      </c>
      <c r="AV8605" t="s">
        <v>18380</v>
      </c>
      <c r="AW8605">
        <v>116100</v>
      </c>
    </row>
    <row r="8606" spans="1:49" x14ac:dyDescent="0.25">
      <c r="A8606">
        <v>4100</v>
      </c>
      <c r="B8606">
        <v>30030</v>
      </c>
      <c r="C8606">
        <v>4018</v>
      </c>
      <c r="D8606">
        <v>413</v>
      </c>
      <c r="E8606" s="124" t="s">
        <v>249</v>
      </c>
      <c r="F8606" t="str">
        <f t="shared" si="160"/>
        <v>Frank GomezRONPAK</v>
      </c>
      <c r="G8606" s="150" t="str">
        <f t="shared" si="159"/>
        <v>Frank Gomez</v>
      </c>
      <c r="H8606" s="149" t="s">
        <v>8035</v>
      </c>
      <c r="I8606">
        <v>40008613</v>
      </c>
      <c r="K8606" t="s">
        <v>13199</v>
      </c>
      <c r="L8606" t="s">
        <v>13200</v>
      </c>
      <c r="M8606" t="s">
        <v>13201</v>
      </c>
      <c r="N8606">
        <v>71115</v>
      </c>
      <c r="Q8606" t="s">
        <v>12415</v>
      </c>
      <c r="R8606" t="s">
        <v>12416</v>
      </c>
      <c r="S8606" t="s">
        <v>18381</v>
      </c>
      <c r="U8606" t="s">
        <v>12418</v>
      </c>
      <c r="W8606">
        <v>11</v>
      </c>
      <c r="X8606">
        <v>1</v>
      </c>
      <c r="Y8606" t="s">
        <v>12419</v>
      </c>
      <c r="Z8606" t="s">
        <v>12420</v>
      </c>
      <c r="AA8606" t="s">
        <v>12429</v>
      </c>
      <c r="AB8606" t="s">
        <v>12422</v>
      </c>
      <c r="AC8606">
        <v>2</v>
      </c>
      <c r="AD8606" s="123">
        <v>43566</v>
      </c>
      <c r="AE8606" t="s">
        <v>12431</v>
      </c>
      <c r="AG8606">
        <v>40008613</v>
      </c>
      <c r="AL8606" t="s">
        <v>12422</v>
      </c>
      <c r="AN8606">
        <v>1901708401</v>
      </c>
      <c r="AO8606">
        <v>16</v>
      </c>
      <c r="AP8606" t="s">
        <v>12424</v>
      </c>
      <c r="AQ8606" t="s">
        <v>11408</v>
      </c>
      <c r="AR8606">
        <v>4100</v>
      </c>
      <c r="AT8606">
        <v>0</v>
      </c>
      <c r="AV8606" t="s">
        <v>8035</v>
      </c>
      <c r="AW8606">
        <v>116100</v>
      </c>
    </row>
    <row r="8607" spans="1:49" x14ac:dyDescent="0.25">
      <c r="A8607">
        <v>4100</v>
      </c>
      <c r="B8607">
        <v>30030</v>
      </c>
      <c r="C8607">
        <v>4018</v>
      </c>
      <c r="D8607">
        <v>413</v>
      </c>
      <c r="E8607" s="124" t="s">
        <v>249</v>
      </c>
      <c r="F8607" t="str">
        <f t="shared" si="160"/>
        <v>Frank GomezROUND INNOVATIONS LLC</v>
      </c>
      <c r="G8607" s="150" t="str">
        <f t="shared" si="159"/>
        <v>Frank Gomez</v>
      </c>
      <c r="H8607" s="149" t="s">
        <v>8055</v>
      </c>
      <c r="I8607">
        <v>40007238</v>
      </c>
      <c r="K8607" t="s">
        <v>18382</v>
      </c>
      <c r="L8607" t="s">
        <v>17636</v>
      </c>
      <c r="M8607" t="s">
        <v>14582</v>
      </c>
      <c r="N8607">
        <v>89128</v>
      </c>
      <c r="Q8607" t="s">
        <v>12415</v>
      </c>
      <c r="R8607" t="s">
        <v>12416</v>
      </c>
      <c r="S8607" t="s">
        <v>18383</v>
      </c>
      <c r="U8607" t="s">
        <v>12418</v>
      </c>
      <c r="W8607">
        <v>11</v>
      </c>
      <c r="X8607">
        <v>1</v>
      </c>
      <c r="Y8607" t="s">
        <v>12419</v>
      </c>
      <c r="Z8607" t="s">
        <v>12420</v>
      </c>
      <c r="AA8607" t="s">
        <v>12485</v>
      </c>
      <c r="AB8607" t="s">
        <v>12430</v>
      </c>
      <c r="AC8607">
        <v>2</v>
      </c>
      <c r="AD8607" s="123">
        <v>41621</v>
      </c>
      <c r="AE8607" t="s">
        <v>12528</v>
      </c>
      <c r="AG8607">
        <v>40007238</v>
      </c>
      <c r="AL8607" t="s">
        <v>12430</v>
      </c>
      <c r="AN8607">
        <v>2900300801</v>
      </c>
      <c r="AO8607">
        <v>16</v>
      </c>
      <c r="AP8607" t="s">
        <v>12424</v>
      </c>
      <c r="AQ8607" t="s">
        <v>11408</v>
      </c>
      <c r="AR8607">
        <v>4100</v>
      </c>
      <c r="AT8607">
        <v>0</v>
      </c>
      <c r="AV8607" t="s">
        <v>18384</v>
      </c>
      <c r="AW8607">
        <v>116100</v>
      </c>
    </row>
    <row r="8608" spans="1:49" x14ac:dyDescent="0.25">
      <c r="A8608">
        <v>4100</v>
      </c>
      <c r="B8608">
        <v>30030</v>
      </c>
      <c r="C8608">
        <v>4018</v>
      </c>
      <c r="D8608">
        <v>413</v>
      </c>
      <c r="E8608" s="124" t="s">
        <v>249</v>
      </c>
      <c r="F8608" t="str">
        <f t="shared" si="160"/>
        <v>Frank GomezROYAL INGREDIENTS, LLC</v>
      </c>
      <c r="G8608" s="150" t="str">
        <f t="shared" si="159"/>
        <v>Frank Gomez</v>
      </c>
      <c r="H8608" s="149" t="s">
        <v>8061</v>
      </c>
      <c r="I8608">
        <v>40007615</v>
      </c>
      <c r="K8608" t="s">
        <v>18385</v>
      </c>
      <c r="L8608" t="s">
        <v>13030</v>
      </c>
      <c r="M8608" t="s">
        <v>12413</v>
      </c>
      <c r="N8608">
        <v>8085</v>
      </c>
      <c r="Q8608" t="s">
        <v>12415</v>
      </c>
      <c r="R8608" t="s">
        <v>12416</v>
      </c>
      <c r="S8608" t="s">
        <v>18386</v>
      </c>
      <c r="U8608" t="s">
        <v>12418</v>
      </c>
      <c r="W8608">
        <v>11</v>
      </c>
      <c r="X8608">
        <v>1</v>
      </c>
      <c r="Y8608" t="s">
        <v>12419</v>
      </c>
      <c r="Z8608" t="s">
        <v>12420</v>
      </c>
      <c r="AA8608" t="s">
        <v>12429</v>
      </c>
      <c r="AB8608" t="s">
        <v>12422</v>
      </c>
      <c r="AC8608">
        <v>2</v>
      </c>
      <c r="AD8608" s="123">
        <v>42177</v>
      </c>
      <c r="AE8608" t="s">
        <v>12431</v>
      </c>
      <c r="AG8608">
        <v>40007615</v>
      </c>
      <c r="AL8608" t="s">
        <v>12422</v>
      </c>
      <c r="AN8608">
        <v>3101553941</v>
      </c>
      <c r="AO8608">
        <v>16</v>
      </c>
      <c r="AP8608" t="s">
        <v>12424</v>
      </c>
      <c r="AQ8608" t="s">
        <v>11408</v>
      </c>
      <c r="AR8608">
        <v>4100</v>
      </c>
      <c r="AT8608">
        <v>0</v>
      </c>
      <c r="AV8608" t="s">
        <v>18387</v>
      </c>
      <c r="AW8608">
        <v>116100</v>
      </c>
    </row>
    <row r="8609" spans="1:49" x14ac:dyDescent="0.25">
      <c r="A8609">
        <v>4100</v>
      </c>
      <c r="B8609">
        <v>30030</v>
      </c>
      <c r="C8609">
        <v>4018</v>
      </c>
      <c r="D8609">
        <v>413</v>
      </c>
      <c r="E8609" s="124" t="s">
        <v>249</v>
      </c>
      <c r="F8609" t="str">
        <f t="shared" si="160"/>
        <v>Frank GomezROYAL PAPER BOX</v>
      </c>
      <c r="G8609" s="150" t="str">
        <f t="shared" si="159"/>
        <v>Frank Gomez</v>
      </c>
      <c r="H8609" s="149" t="s">
        <v>8063</v>
      </c>
      <c r="I8609">
        <v>40003970</v>
      </c>
      <c r="K8609" t="s">
        <v>18388</v>
      </c>
      <c r="L8609" t="s">
        <v>18093</v>
      </c>
      <c r="M8609" t="s">
        <v>13237</v>
      </c>
      <c r="N8609" t="s">
        <v>18094</v>
      </c>
      <c r="Q8609" t="s">
        <v>12415</v>
      </c>
      <c r="R8609" t="s">
        <v>12416</v>
      </c>
      <c r="S8609" t="s">
        <v>18389</v>
      </c>
      <c r="U8609" t="s">
        <v>12418</v>
      </c>
      <c r="W8609">
        <v>11</v>
      </c>
      <c r="X8609">
        <v>1</v>
      </c>
      <c r="Y8609" t="s">
        <v>12419</v>
      </c>
      <c r="Z8609" t="s">
        <v>12420</v>
      </c>
      <c r="AA8609" t="s">
        <v>12421</v>
      </c>
      <c r="AB8609" t="s">
        <v>12422</v>
      </c>
      <c r="AC8609">
        <v>2</v>
      </c>
      <c r="AD8609" s="123">
        <v>39111</v>
      </c>
      <c r="AE8609" t="s">
        <v>12423</v>
      </c>
      <c r="AG8609">
        <v>40003970</v>
      </c>
      <c r="AL8609" t="s">
        <v>12422</v>
      </c>
      <c r="AN8609">
        <v>503721401</v>
      </c>
      <c r="AO8609">
        <v>16</v>
      </c>
      <c r="AP8609" t="s">
        <v>12424</v>
      </c>
      <c r="AQ8609" t="s">
        <v>11408</v>
      </c>
      <c r="AR8609">
        <v>4100</v>
      </c>
      <c r="AT8609">
        <v>2005</v>
      </c>
      <c r="AV8609" t="s">
        <v>18390</v>
      </c>
      <c r="AW8609">
        <v>116100</v>
      </c>
    </row>
    <row r="8610" spans="1:49" x14ac:dyDescent="0.25">
      <c r="A8610">
        <v>4100</v>
      </c>
      <c r="B8610">
        <v>30030</v>
      </c>
      <c r="C8610">
        <v>4018</v>
      </c>
      <c r="D8610">
        <v>413</v>
      </c>
      <c r="E8610" s="124" t="s">
        <v>249</v>
      </c>
      <c r="F8610" t="str">
        <f t="shared" si="160"/>
        <v>Frank GomezROYAL TEXTILE PRINT INC.</v>
      </c>
      <c r="G8610" s="150" t="str">
        <f t="shared" si="159"/>
        <v>Frank Gomez</v>
      </c>
      <c r="H8610" s="149" t="s">
        <v>8065</v>
      </c>
      <c r="I8610">
        <v>40008956</v>
      </c>
      <c r="K8610" t="s">
        <v>18391</v>
      </c>
      <c r="L8610" t="s">
        <v>17520</v>
      </c>
      <c r="M8610" t="s">
        <v>13237</v>
      </c>
      <c r="N8610">
        <v>90058</v>
      </c>
      <c r="Q8610" t="s">
        <v>12415</v>
      </c>
      <c r="R8610" t="s">
        <v>12416</v>
      </c>
      <c r="S8610" t="s">
        <v>18392</v>
      </c>
      <c r="U8610" t="s">
        <v>12418</v>
      </c>
      <c r="W8610">
        <v>11</v>
      </c>
      <c r="X8610">
        <v>1</v>
      </c>
      <c r="Y8610" t="s">
        <v>12419</v>
      </c>
      <c r="Z8610" t="s">
        <v>12420</v>
      </c>
      <c r="AA8610" t="s">
        <v>12485</v>
      </c>
      <c r="AB8610" t="s">
        <v>12422</v>
      </c>
      <c r="AC8610">
        <v>2</v>
      </c>
      <c r="AD8610" s="123">
        <v>44110</v>
      </c>
      <c r="AE8610" t="s">
        <v>12528</v>
      </c>
      <c r="AG8610">
        <v>40008956</v>
      </c>
      <c r="AL8610" t="s">
        <v>12422</v>
      </c>
      <c r="AN8610">
        <v>503739101</v>
      </c>
      <c r="AP8610" t="s">
        <v>12424</v>
      </c>
      <c r="AQ8610" t="s">
        <v>11408</v>
      </c>
      <c r="AR8610">
        <v>4100</v>
      </c>
      <c r="AT8610">
        <v>0</v>
      </c>
      <c r="AV8610" t="s">
        <v>18393</v>
      </c>
      <c r="AW8610">
        <v>116100</v>
      </c>
    </row>
    <row r="8611" spans="1:49" x14ac:dyDescent="0.25">
      <c r="A8611">
        <v>4100</v>
      </c>
      <c r="B8611">
        <v>30030</v>
      </c>
      <c r="C8611">
        <v>4018</v>
      </c>
      <c r="D8611">
        <v>413</v>
      </c>
      <c r="E8611" s="124" t="s">
        <v>249</v>
      </c>
      <c r="F8611" t="str">
        <f t="shared" si="160"/>
        <v>Frank GomezRSVC COMPANY</v>
      </c>
      <c r="G8611" s="150" t="str">
        <f t="shared" si="159"/>
        <v>Frank Gomez</v>
      </c>
      <c r="H8611" s="149" t="s">
        <v>8089</v>
      </c>
      <c r="I8611">
        <v>40008609</v>
      </c>
      <c r="K8611" t="s">
        <v>18394</v>
      </c>
      <c r="L8611" t="s">
        <v>16374</v>
      </c>
      <c r="M8611" t="s">
        <v>13237</v>
      </c>
      <c r="N8611">
        <v>92507</v>
      </c>
      <c r="Q8611" t="s">
        <v>12415</v>
      </c>
      <c r="R8611" t="s">
        <v>12416</v>
      </c>
      <c r="S8611" t="s">
        <v>18395</v>
      </c>
      <c r="U8611" t="s">
        <v>12418</v>
      </c>
      <c r="W8611">
        <v>11</v>
      </c>
      <c r="X8611">
        <v>2</v>
      </c>
      <c r="Y8611" t="s">
        <v>12419</v>
      </c>
      <c r="Z8611" t="s">
        <v>12420</v>
      </c>
      <c r="AA8611" t="s">
        <v>12429</v>
      </c>
      <c r="AB8611" t="s">
        <v>12422</v>
      </c>
      <c r="AC8611">
        <v>2</v>
      </c>
      <c r="AD8611" s="123">
        <v>43553</v>
      </c>
      <c r="AE8611" t="s">
        <v>12431</v>
      </c>
      <c r="AG8611">
        <v>40008609</v>
      </c>
      <c r="AL8611" t="s">
        <v>12422</v>
      </c>
      <c r="AN8611">
        <v>506528701</v>
      </c>
      <c r="AO8611">
        <v>16</v>
      </c>
      <c r="AP8611" t="s">
        <v>12424</v>
      </c>
      <c r="AQ8611" t="s">
        <v>11408</v>
      </c>
      <c r="AR8611">
        <v>4100</v>
      </c>
      <c r="AT8611">
        <v>0</v>
      </c>
      <c r="AV8611" t="s">
        <v>18396</v>
      </c>
      <c r="AW8611">
        <v>116100</v>
      </c>
    </row>
    <row r="8612" spans="1:49" x14ac:dyDescent="0.25">
      <c r="A8612">
        <v>4100</v>
      </c>
      <c r="B8612">
        <v>30030</v>
      </c>
      <c r="C8612">
        <v>4018</v>
      </c>
      <c r="D8612">
        <v>413</v>
      </c>
      <c r="E8612" s="124" t="s">
        <v>249</v>
      </c>
      <c r="F8612" t="str">
        <f t="shared" si="160"/>
        <v>Frank GomezS.L. FUSCO</v>
      </c>
      <c r="G8612" s="150" t="str">
        <f t="shared" si="159"/>
        <v>Frank Gomez</v>
      </c>
      <c r="H8612" s="149" t="s">
        <v>8141</v>
      </c>
      <c r="I8612">
        <v>40007416</v>
      </c>
      <c r="K8612" t="s">
        <v>18397</v>
      </c>
      <c r="L8612" t="s">
        <v>18239</v>
      </c>
      <c r="M8612" t="s">
        <v>13237</v>
      </c>
      <c r="N8612">
        <v>90220</v>
      </c>
      <c r="Q8612" t="s">
        <v>12415</v>
      </c>
      <c r="R8612" t="s">
        <v>12416</v>
      </c>
      <c r="S8612" t="s">
        <v>18398</v>
      </c>
      <c r="U8612" t="s">
        <v>12418</v>
      </c>
      <c r="W8612">
        <v>11</v>
      </c>
      <c r="X8612">
        <v>2</v>
      </c>
      <c r="Y8612" t="s">
        <v>12419</v>
      </c>
      <c r="Z8612" t="s">
        <v>12420</v>
      </c>
      <c r="AA8612" t="s">
        <v>12429</v>
      </c>
      <c r="AB8612" t="s">
        <v>12422</v>
      </c>
      <c r="AC8612">
        <v>2</v>
      </c>
      <c r="AD8612" s="123">
        <v>41886</v>
      </c>
      <c r="AE8612" t="s">
        <v>12431</v>
      </c>
      <c r="AG8612">
        <v>40007416</v>
      </c>
      <c r="AL8612" t="s">
        <v>12422</v>
      </c>
      <c r="AN8612">
        <v>503707301</v>
      </c>
      <c r="AO8612">
        <v>16</v>
      </c>
      <c r="AP8612" t="s">
        <v>12424</v>
      </c>
      <c r="AQ8612" t="s">
        <v>11408</v>
      </c>
      <c r="AR8612">
        <v>4100</v>
      </c>
      <c r="AT8612">
        <v>0</v>
      </c>
      <c r="AV8612" t="s">
        <v>8141</v>
      </c>
      <c r="AW8612">
        <v>116100</v>
      </c>
    </row>
    <row r="8613" spans="1:49" x14ac:dyDescent="0.25">
      <c r="A8613">
        <v>4100</v>
      </c>
      <c r="B8613">
        <v>30030</v>
      </c>
      <c r="C8613">
        <v>4018</v>
      </c>
      <c r="D8613">
        <v>413</v>
      </c>
      <c r="E8613" s="124" t="s">
        <v>249</v>
      </c>
      <c r="F8613" t="str">
        <f t="shared" si="160"/>
        <v>Frank GomezSAGE PARTS PLUS</v>
      </c>
      <c r="G8613" s="150" t="str">
        <f t="shared" si="159"/>
        <v>Frank Gomez</v>
      </c>
      <c r="H8613" s="149" t="s">
        <v>8153</v>
      </c>
      <c r="I8613">
        <v>40002429</v>
      </c>
      <c r="K8613" t="s">
        <v>15113</v>
      </c>
      <c r="L8613" t="s">
        <v>12608</v>
      </c>
      <c r="M8613" t="s">
        <v>12445</v>
      </c>
      <c r="N8613">
        <v>11747</v>
      </c>
      <c r="Q8613" t="s">
        <v>12415</v>
      </c>
      <c r="R8613" t="s">
        <v>12416</v>
      </c>
      <c r="S8613" t="s">
        <v>15789</v>
      </c>
      <c r="U8613" t="s">
        <v>12418</v>
      </c>
      <c r="W8613">
        <v>11</v>
      </c>
      <c r="X8613">
        <v>1</v>
      </c>
      <c r="Y8613" t="s">
        <v>12419</v>
      </c>
      <c r="Z8613" t="s">
        <v>12420</v>
      </c>
      <c r="AA8613" t="s">
        <v>12421</v>
      </c>
      <c r="AB8613" t="s">
        <v>12757</v>
      </c>
      <c r="AC8613">
        <v>2</v>
      </c>
      <c r="AD8613" s="123">
        <v>39111</v>
      </c>
      <c r="AE8613" t="s">
        <v>12423</v>
      </c>
      <c r="AG8613">
        <v>40002429</v>
      </c>
      <c r="AL8613" t="s">
        <v>12757</v>
      </c>
      <c r="AN8613">
        <v>3310333901</v>
      </c>
      <c r="AO8613">
        <v>16</v>
      </c>
      <c r="AP8613" t="s">
        <v>12424</v>
      </c>
      <c r="AQ8613" t="s">
        <v>11408</v>
      </c>
      <c r="AR8613">
        <v>4100</v>
      </c>
      <c r="AT8613">
        <v>2005</v>
      </c>
      <c r="AV8613" t="s">
        <v>15115</v>
      </c>
      <c r="AW8613">
        <v>116100</v>
      </c>
    </row>
    <row r="8614" spans="1:49" x14ac:dyDescent="0.25">
      <c r="A8614">
        <v>4100</v>
      </c>
      <c r="B8614">
        <v>30030</v>
      </c>
      <c r="C8614">
        <v>4018</v>
      </c>
      <c r="D8614">
        <v>413</v>
      </c>
      <c r="E8614" s="124" t="s">
        <v>249</v>
      </c>
      <c r="F8614" t="str">
        <f t="shared" si="160"/>
        <v>Frank GomezSANTA ANA PACKAGING, INC.</v>
      </c>
      <c r="G8614" s="150" t="str">
        <f t="shared" si="159"/>
        <v>Frank Gomez</v>
      </c>
      <c r="H8614" s="149" t="s">
        <v>8196</v>
      </c>
      <c r="I8614">
        <v>40001012</v>
      </c>
      <c r="K8614" t="s">
        <v>18399</v>
      </c>
      <c r="L8614" t="s">
        <v>17879</v>
      </c>
      <c r="M8614" t="s">
        <v>13237</v>
      </c>
      <c r="N8614" t="s">
        <v>18400</v>
      </c>
      <c r="Q8614" t="s">
        <v>12415</v>
      </c>
      <c r="R8614" t="s">
        <v>12416</v>
      </c>
      <c r="S8614" t="s">
        <v>18401</v>
      </c>
      <c r="U8614" t="s">
        <v>12418</v>
      </c>
      <c r="W8614">
        <v>11</v>
      </c>
      <c r="X8614">
        <v>1</v>
      </c>
      <c r="Y8614" t="s">
        <v>12419</v>
      </c>
      <c r="Z8614" t="s">
        <v>12420</v>
      </c>
      <c r="AA8614" t="s">
        <v>12421</v>
      </c>
      <c r="AB8614" t="s">
        <v>12422</v>
      </c>
      <c r="AC8614">
        <v>2</v>
      </c>
      <c r="AD8614" s="123">
        <v>39111</v>
      </c>
      <c r="AE8614" t="s">
        <v>12423</v>
      </c>
      <c r="AG8614">
        <v>40001012</v>
      </c>
      <c r="AL8614" t="s">
        <v>12422</v>
      </c>
      <c r="AN8614">
        <v>503740201</v>
      </c>
      <c r="AO8614">
        <v>16</v>
      </c>
      <c r="AP8614" t="s">
        <v>12424</v>
      </c>
      <c r="AQ8614" t="s">
        <v>11408</v>
      </c>
      <c r="AR8614">
        <v>4100</v>
      </c>
      <c r="AT8614">
        <v>0</v>
      </c>
      <c r="AV8614" t="s">
        <v>15069</v>
      </c>
      <c r="AW8614">
        <v>116100</v>
      </c>
    </row>
    <row r="8615" spans="1:49" x14ac:dyDescent="0.25">
      <c r="A8615">
        <v>4100</v>
      </c>
      <c r="B8615">
        <v>30030</v>
      </c>
      <c r="C8615">
        <v>4018</v>
      </c>
      <c r="D8615">
        <v>413</v>
      </c>
      <c r="E8615" s="124" t="s">
        <v>249</v>
      </c>
      <c r="F8615" t="str">
        <f t="shared" si="160"/>
        <v>Frank GomezSANTA MARIA TIMES</v>
      </c>
      <c r="G8615" s="150" t="str">
        <f t="shared" si="159"/>
        <v>Frank Gomez</v>
      </c>
      <c r="H8615" s="149" t="s">
        <v>8197</v>
      </c>
      <c r="I8615">
        <v>40007032</v>
      </c>
      <c r="K8615" t="s">
        <v>18402</v>
      </c>
      <c r="L8615" t="s">
        <v>18403</v>
      </c>
      <c r="M8615" t="s">
        <v>13237</v>
      </c>
      <c r="N8615">
        <v>93455</v>
      </c>
      <c r="Q8615" t="s">
        <v>12415</v>
      </c>
      <c r="R8615" t="s">
        <v>12416</v>
      </c>
      <c r="S8615" t="s">
        <v>18404</v>
      </c>
      <c r="U8615" t="s">
        <v>12418</v>
      </c>
      <c r="W8615">
        <v>11</v>
      </c>
      <c r="X8615">
        <v>1</v>
      </c>
      <c r="Y8615" t="s">
        <v>12419</v>
      </c>
      <c r="Z8615" t="s">
        <v>12420</v>
      </c>
      <c r="AA8615" t="s">
        <v>12429</v>
      </c>
      <c r="AB8615" t="s">
        <v>12430</v>
      </c>
      <c r="AC8615">
        <v>2</v>
      </c>
      <c r="AD8615" s="123">
        <v>41353</v>
      </c>
      <c r="AE8615" t="s">
        <v>12431</v>
      </c>
      <c r="AG8615">
        <v>40007032</v>
      </c>
      <c r="AL8615" t="s">
        <v>12430</v>
      </c>
      <c r="AN8615">
        <v>508332101</v>
      </c>
      <c r="AO8615">
        <v>16</v>
      </c>
      <c r="AP8615" t="s">
        <v>12424</v>
      </c>
      <c r="AQ8615" t="s">
        <v>11408</v>
      </c>
      <c r="AR8615">
        <v>4100</v>
      </c>
      <c r="AT8615">
        <v>0</v>
      </c>
      <c r="AV8615" t="s">
        <v>18405</v>
      </c>
      <c r="AW8615">
        <v>116100</v>
      </c>
    </row>
    <row r="8616" spans="1:49" x14ac:dyDescent="0.25">
      <c r="A8616">
        <v>4100</v>
      </c>
      <c r="B8616">
        <v>30030</v>
      </c>
      <c r="C8616">
        <v>4018</v>
      </c>
      <c r="D8616">
        <v>413</v>
      </c>
      <c r="E8616" s="124" t="s">
        <v>249</v>
      </c>
      <c r="F8616" t="str">
        <f t="shared" si="160"/>
        <v>Frank GomezSEES CANDIES - LOS ANGELES</v>
      </c>
      <c r="G8616" s="150" t="str">
        <f t="shared" si="159"/>
        <v>Frank Gomez</v>
      </c>
      <c r="H8616" s="149" t="s">
        <v>8298</v>
      </c>
      <c r="I8616">
        <v>40001743</v>
      </c>
      <c r="K8616" t="s">
        <v>15135</v>
      </c>
      <c r="L8616" t="s">
        <v>14797</v>
      </c>
      <c r="M8616" t="s">
        <v>13237</v>
      </c>
      <c r="N8616">
        <v>94080</v>
      </c>
      <c r="Q8616" t="s">
        <v>12415</v>
      </c>
      <c r="R8616" t="s">
        <v>12416</v>
      </c>
      <c r="U8616" t="s">
        <v>12418</v>
      </c>
      <c r="W8616">
        <v>11</v>
      </c>
      <c r="X8616">
        <v>1</v>
      </c>
      <c r="Y8616" t="s">
        <v>12419</v>
      </c>
      <c r="Z8616" t="s">
        <v>12420</v>
      </c>
      <c r="AA8616" t="s">
        <v>12421</v>
      </c>
      <c r="AB8616" t="s">
        <v>12422</v>
      </c>
      <c r="AC8616">
        <v>2</v>
      </c>
      <c r="AD8616" s="123">
        <v>39111</v>
      </c>
      <c r="AE8616" t="s">
        <v>12423</v>
      </c>
      <c r="AG8616">
        <v>40001743</v>
      </c>
      <c r="AL8616" t="s">
        <v>12422</v>
      </c>
      <c r="AN8616">
        <v>508134601</v>
      </c>
      <c r="AO8616">
        <v>16</v>
      </c>
      <c r="AP8616" t="s">
        <v>12424</v>
      </c>
      <c r="AQ8616" t="s">
        <v>11408</v>
      </c>
      <c r="AR8616">
        <v>4100</v>
      </c>
      <c r="AT8616">
        <v>2005</v>
      </c>
      <c r="AV8616" t="s">
        <v>15138</v>
      </c>
      <c r="AW8616">
        <v>116100</v>
      </c>
    </row>
    <row r="8617" spans="1:49" x14ac:dyDescent="0.25">
      <c r="A8617">
        <v>4100</v>
      </c>
      <c r="B8617">
        <v>30030</v>
      </c>
      <c r="C8617">
        <v>4018</v>
      </c>
      <c r="D8617">
        <v>413</v>
      </c>
      <c r="E8617" s="124" t="s">
        <v>249</v>
      </c>
      <c r="F8617" t="str">
        <f t="shared" si="160"/>
        <v>Frank GomezSELECT MACHINERY, INC.</v>
      </c>
      <c r="G8617" s="150" t="str">
        <f t="shared" si="159"/>
        <v>Frank Gomez</v>
      </c>
      <c r="H8617" s="149" t="s">
        <v>8308</v>
      </c>
      <c r="I8617">
        <v>40004063</v>
      </c>
      <c r="K8617" t="s">
        <v>18406</v>
      </c>
      <c r="L8617" t="s">
        <v>17823</v>
      </c>
      <c r="M8617" t="s">
        <v>13237</v>
      </c>
      <c r="N8617" t="s">
        <v>18407</v>
      </c>
      <c r="Q8617" t="s">
        <v>12415</v>
      </c>
      <c r="R8617" t="s">
        <v>12416</v>
      </c>
      <c r="S8617" t="s">
        <v>18408</v>
      </c>
      <c r="U8617" t="s">
        <v>12418</v>
      </c>
      <c r="W8617">
        <v>11</v>
      </c>
      <c r="X8617">
        <v>2</v>
      </c>
      <c r="Y8617" t="s">
        <v>12419</v>
      </c>
      <c r="Z8617" t="s">
        <v>12420</v>
      </c>
      <c r="AA8617" t="s">
        <v>12421</v>
      </c>
      <c r="AB8617" t="s">
        <v>12422</v>
      </c>
      <c r="AC8617">
        <v>2</v>
      </c>
      <c r="AD8617" s="123">
        <v>39111</v>
      </c>
      <c r="AE8617" t="s">
        <v>12423</v>
      </c>
      <c r="AG8617">
        <v>40004063</v>
      </c>
      <c r="AL8617" t="s">
        <v>12422</v>
      </c>
      <c r="AN8617">
        <v>505924101</v>
      </c>
      <c r="AO8617">
        <v>16</v>
      </c>
      <c r="AP8617" t="s">
        <v>12424</v>
      </c>
      <c r="AQ8617" t="s">
        <v>11408</v>
      </c>
      <c r="AR8617">
        <v>4100</v>
      </c>
      <c r="AT8617">
        <v>2005</v>
      </c>
      <c r="AV8617" t="s">
        <v>18409</v>
      </c>
      <c r="AW8617">
        <v>116100</v>
      </c>
    </row>
    <row r="8618" spans="1:49" x14ac:dyDescent="0.25">
      <c r="A8618">
        <v>4100</v>
      </c>
      <c r="B8618">
        <v>30030</v>
      </c>
      <c r="C8618">
        <v>4018</v>
      </c>
      <c r="D8618">
        <v>413</v>
      </c>
      <c r="E8618" s="124" t="s">
        <v>249</v>
      </c>
      <c r="F8618" t="str">
        <f t="shared" si="160"/>
        <v>Frank GomezSHAW INDUSTRIES GROUP, INC</v>
      </c>
      <c r="G8618" s="150" t="str">
        <f t="shared" si="159"/>
        <v>Frank Gomez</v>
      </c>
      <c r="H8618" s="149" t="s">
        <v>8349</v>
      </c>
      <c r="I8618">
        <v>40004009</v>
      </c>
      <c r="J8618" t="s">
        <v>18410</v>
      </c>
      <c r="K8618" t="s">
        <v>18411</v>
      </c>
      <c r="L8618" t="s">
        <v>14479</v>
      </c>
      <c r="M8618" t="s">
        <v>12692</v>
      </c>
      <c r="N8618" t="s">
        <v>14480</v>
      </c>
      <c r="Q8618" t="s">
        <v>12415</v>
      </c>
      <c r="R8618" t="s">
        <v>12416</v>
      </c>
      <c r="S8618" t="s">
        <v>14481</v>
      </c>
      <c r="U8618" t="s">
        <v>12418</v>
      </c>
      <c r="W8618">
        <v>11</v>
      </c>
      <c r="X8618">
        <v>1</v>
      </c>
      <c r="Y8618" t="s">
        <v>12419</v>
      </c>
      <c r="Z8618" t="s">
        <v>12420</v>
      </c>
      <c r="AA8618" t="s">
        <v>12421</v>
      </c>
      <c r="AB8618" t="s">
        <v>12757</v>
      </c>
      <c r="AC8618">
        <v>2</v>
      </c>
      <c r="AD8618" s="123">
        <v>39111</v>
      </c>
      <c r="AE8618" t="s">
        <v>12423</v>
      </c>
      <c r="AG8618">
        <v>40004009</v>
      </c>
      <c r="AL8618" t="s">
        <v>12757</v>
      </c>
      <c r="AN8618">
        <v>1131303601</v>
      </c>
      <c r="AO8618">
        <v>16</v>
      </c>
      <c r="AP8618" t="s">
        <v>12424</v>
      </c>
      <c r="AQ8618" t="s">
        <v>11408</v>
      </c>
      <c r="AR8618">
        <v>4100</v>
      </c>
      <c r="AT8618">
        <v>2005</v>
      </c>
      <c r="AV8618" t="s">
        <v>14483</v>
      </c>
      <c r="AW8618">
        <v>116100</v>
      </c>
    </row>
    <row r="8619" spans="1:49" x14ac:dyDescent="0.25">
      <c r="A8619">
        <v>4100</v>
      </c>
      <c r="B8619">
        <v>30030</v>
      </c>
      <c r="C8619">
        <v>4018</v>
      </c>
      <c r="D8619">
        <v>413</v>
      </c>
      <c r="E8619" s="124" t="s">
        <v>249</v>
      </c>
      <c r="F8619" t="str">
        <f t="shared" si="160"/>
        <v>Frank GomezSIGNAL TEST</v>
      </c>
      <c r="G8619" s="150" t="str">
        <f t="shared" si="159"/>
        <v>Frank Gomez</v>
      </c>
      <c r="H8619" s="149" t="s">
        <v>8433</v>
      </c>
      <c r="I8619">
        <v>40007426</v>
      </c>
      <c r="K8619" t="s">
        <v>18412</v>
      </c>
      <c r="L8619" t="s">
        <v>17707</v>
      </c>
      <c r="M8619" t="s">
        <v>13237</v>
      </c>
      <c r="N8619">
        <v>92154</v>
      </c>
      <c r="Q8619" t="s">
        <v>12415</v>
      </c>
      <c r="R8619" t="s">
        <v>12416</v>
      </c>
      <c r="S8619" t="s">
        <v>18413</v>
      </c>
      <c r="U8619" t="s">
        <v>12418</v>
      </c>
      <c r="W8619">
        <v>11</v>
      </c>
      <c r="X8619">
        <v>0</v>
      </c>
      <c r="Y8619" t="s">
        <v>12472</v>
      </c>
      <c r="Z8619" t="s">
        <v>12420</v>
      </c>
      <c r="AA8619" t="s">
        <v>12429</v>
      </c>
      <c r="AB8619" t="s">
        <v>12422</v>
      </c>
      <c r="AC8619">
        <v>2</v>
      </c>
      <c r="AD8619" s="123">
        <v>41906</v>
      </c>
      <c r="AE8619" t="s">
        <v>12431</v>
      </c>
      <c r="AG8619">
        <v>40007426</v>
      </c>
      <c r="AL8619" t="s">
        <v>12422</v>
      </c>
      <c r="AN8619">
        <v>507330201</v>
      </c>
      <c r="AO8619">
        <v>16</v>
      </c>
      <c r="AP8619" t="s">
        <v>12424</v>
      </c>
      <c r="AQ8619" t="s">
        <v>11408</v>
      </c>
      <c r="AR8619">
        <v>4100</v>
      </c>
      <c r="AT8619">
        <v>0</v>
      </c>
      <c r="AV8619" t="s">
        <v>18414</v>
      </c>
      <c r="AW8619">
        <v>116100</v>
      </c>
    </row>
    <row r="8620" spans="1:49" x14ac:dyDescent="0.25">
      <c r="A8620">
        <v>4100</v>
      </c>
      <c r="B8620">
        <v>30030</v>
      </c>
      <c r="C8620">
        <v>4018</v>
      </c>
      <c r="D8620">
        <v>413</v>
      </c>
      <c r="E8620" s="124" t="s">
        <v>249</v>
      </c>
      <c r="F8620" t="str">
        <f t="shared" si="160"/>
        <v>Frank GomezSIMSO TEX SUBLIMATION &amp; PRINTING</v>
      </c>
      <c r="G8620" s="150" t="str">
        <f t="shared" si="159"/>
        <v>Frank Gomez</v>
      </c>
      <c r="H8620" s="149" t="s">
        <v>8471</v>
      </c>
      <c r="I8620">
        <v>40001089</v>
      </c>
      <c r="K8620" t="s">
        <v>18415</v>
      </c>
      <c r="L8620" t="s">
        <v>17908</v>
      </c>
      <c r="M8620" t="s">
        <v>13237</v>
      </c>
      <c r="N8620">
        <v>90221</v>
      </c>
      <c r="Q8620" t="s">
        <v>12415</v>
      </c>
      <c r="R8620" t="s">
        <v>12416</v>
      </c>
      <c r="S8620" t="s">
        <v>18416</v>
      </c>
      <c r="U8620" t="s">
        <v>12418</v>
      </c>
      <c r="W8620">
        <v>11</v>
      </c>
      <c r="X8620">
        <v>1</v>
      </c>
      <c r="Y8620">
        <v>2</v>
      </c>
      <c r="Z8620" t="s">
        <v>12420</v>
      </c>
      <c r="AA8620" t="s">
        <v>12421</v>
      </c>
      <c r="AB8620" t="s">
        <v>12430</v>
      </c>
      <c r="AC8620">
        <v>2</v>
      </c>
      <c r="AD8620" s="123">
        <v>39111</v>
      </c>
      <c r="AE8620" t="s">
        <v>12423</v>
      </c>
      <c r="AG8620">
        <v>40001089</v>
      </c>
      <c r="AL8620" t="s">
        <v>12430</v>
      </c>
      <c r="AN8620">
        <v>503707301</v>
      </c>
      <c r="AO8620">
        <v>16</v>
      </c>
      <c r="AP8620" t="s">
        <v>12424</v>
      </c>
      <c r="AQ8620" t="s">
        <v>11408</v>
      </c>
      <c r="AR8620">
        <v>4100</v>
      </c>
      <c r="AT8620">
        <v>0</v>
      </c>
      <c r="AV8620" t="s">
        <v>18417</v>
      </c>
      <c r="AW8620">
        <v>116100</v>
      </c>
    </row>
    <row r="8621" spans="1:49" x14ac:dyDescent="0.25">
      <c r="A8621">
        <v>4100</v>
      </c>
      <c r="B8621">
        <v>30030</v>
      </c>
      <c r="C8621">
        <v>4018</v>
      </c>
      <c r="D8621">
        <v>413</v>
      </c>
      <c r="E8621" s="124" t="s">
        <v>249</v>
      </c>
      <c r="F8621" t="str">
        <f t="shared" si="160"/>
        <v>Frank GomezSING TAO NEWSPAPERS LTD</v>
      </c>
      <c r="G8621" s="150" t="str">
        <f t="shared" si="159"/>
        <v>Frank Gomez</v>
      </c>
      <c r="H8621" s="149" t="s">
        <v>8472</v>
      </c>
      <c r="I8621">
        <v>40003351</v>
      </c>
      <c r="K8621" t="s">
        <v>18418</v>
      </c>
      <c r="L8621" t="s">
        <v>17460</v>
      </c>
      <c r="M8621" t="s">
        <v>13237</v>
      </c>
      <c r="N8621" t="s">
        <v>18419</v>
      </c>
      <c r="Q8621" t="s">
        <v>12415</v>
      </c>
      <c r="R8621" t="s">
        <v>12416</v>
      </c>
      <c r="S8621" t="s">
        <v>18420</v>
      </c>
      <c r="U8621" t="s">
        <v>12418</v>
      </c>
      <c r="W8621">
        <v>11</v>
      </c>
      <c r="X8621">
        <v>2</v>
      </c>
      <c r="Y8621" t="s">
        <v>12419</v>
      </c>
      <c r="Z8621" t="s">
        <v>12420</v>
      </c>
      <c r="AA8621" t="s">
        <v>12421</v>
      </c>
      <c r="AB8621" t="s">
        <v>14028</v>
      </c>
      <c r="AC8621">
        <v>2</v>
      </c>
      <c r="AD8621" s="123">
        <v>39111</v>
      </c>
      <c r="AE8621" t="s">
        <v>12423</v>
      </c>
      <c r="AG8621">
        <v>40003351</v>
      </c>
      <c r="AL8621" t="s">
        <v>14028</v>
      </c>
      <c r="AN8621">
        <v>503799351</v>
      </c>
      <c r="AO8621">
        <v>16</v>
      </c>
      <c r="AP8621" t="s">
        <v>12424</v>
      </c>
      <c r="AQ8621" t="s">
        <v>11408</v>
      </c>
      <c r="AR8621">
        <v>4100</v>
      </c>
      <c r="AT8621">
        <v>0</v>
      </c>
      <c r="AV8621" t="s">
        <v>18421</v>
      </c>
      <c r="AW8621">
        <v>116100</v>
      </c>
    </row>
    <row r="8622" spans="1:49" x14ac:dyDescent="0.25">
      <c r="A8622">
        <v>4100</v>
      </c>
      <c r="B8622">
        <v>30030</v>
      </c>
      <c r="C8622">
        <v>4018</v>
      </c>
      <c r="D8622">
        <v>413</v>
      </c>
      <c r="E8622" s="124" t="s">
        <v>249</v>
      </c>
      <c r="F8622" t="str">
        <f t="shared" si="160"/>
        <v>Frank GomezSMURFIT KAPPA BALDWIN PARK</v>
      </c>
      <c r="G8622" s="150" t="str">
        <f t="shared" si="159"/>
        <v>Frank Gomez</v>
      </c>
      <c r="H8622" s="149" t="s">
        <v>8507</v>
      </c>
      <c r="I8622">
        <v>40006840</v>
      </c>
      <c r="K8622" t="s">
        <v>18422</v>
      </c>
      <c r="L8622" t="s">
        <v>17460</v>
      </c>
      <c r="M8622" t="s">
        <v>13237</v>
      </c>
      <c r="N8622">
        <v>91746</v>
      </c>
      <c r="Q8622" t="s">
        <v>12415</v>
      </c>
      <c r="R8622" t="s">
        <v>12416</v>
      </c>
      <c r="S8622" t="s">
        <v>18423</v>
      </c>
      <c r="U8622" t="s">
        <v>12418</v>
      </c>
      <c r="W8622">
        <v>11</v>
      </c>
      <c r="X8622">
        <v>1</v>
      </c>
      <c r="Y8622" t="s">
        <v>12419</v>
      </c>
      <c r="Z8622" t="s">
        <v>12420</v>
      </c>
      <c r="AA8622" t="s">
        <v>12429</v>
      </c>
      <c r="AB8622" t="s">
        <v>12422</v>
      </c>
      <c r="AC8622">
        <v>2</v>
      </c>
      <c r="AD8622" s="123">
        <v>41079</v>
      </c>
      <c r="AE8622" t="s">
        <v>12431</v>
      </c>
      <c r="AG8622">
        <v>40006840</v>
      </c>
      <c r="AL8622" t="s">
        <v>12422</v>
      </c>
      <c r="AN8622">
        <v>503799351</v>
      </c>
      <c r="AO8622">
        <v>16</v>
      </c>
      <c r="AP8622" t="s">
        <v>12424</v>
      </c>
      <c r="AQ8622" t="s">
        <v>11408</v>
      </c>
      <c r="AR8622">
        <v>4100</v>
      </c>
      <c r="AT8622">
        <v>0</v>
      </c>
      <c r="AV8622" t="s">
        <v>18424</v>
      </c>
      <c r="AW8622">
        <v>116100</v>
      </c>
    </row>
    <row r="8623" spans="1:49" x14ac:dyDescent="0.25">
      <c r="A8623">
        <v>4100</v>
      </c>
      <c r="B8623">
        <v>30030</v>
      </c>
      <c r="C8623">
        <v>4018</v>
      </c>
      <c r="D8623">
        <v>413</v>
      </c>
      <c r="E8623" s="124" t="s">
        <v>249</v>
      </c>
      <c r="F8623" t="str">
        <f t="shared" si="160"/>
        <v>Frank GomezSMURFIT KAPPA ORANGE COUNTY</v>
      </c>
      <c r="G8623" s="150" t="str">
        <f t="shared" ref="G8623:G8671" si="161">RIGHT(E8623,LEN(E8623)-3)</f>
        <v>Frank Gomez</v>
      </c>
      <c r="H8623" s="149" t="s">
        <v>8508</v>
      </c>
      <c r="I8623">
        <v>40002753</v>
      </c>
      <c r="K8623" t="s">
        <v>18425</v>
      </c>
      <c r="L8623" t="s">
        <v>17460</v>
      </c>
      <c r="M8623" t="s">
        <v>13237</v>
      </c>
      <c r="N8623" t="s">
        <v>17687</v>
      </c>
      <c r="Q8623" t="s">
        <v>12415</v>
      </c>
      <c r="R8623" t="s">
        <v>12416</v>
      </c>
      <c r="S8623" t="s">
        <v>18426</v>
      </c>
      <c r="U8623" t="s">
        <v>12418</v>
      </c>
      <c r="W8623">
        <v>11</v>
      </c>
      <c r="X8623">
        <v>1</v>
      </c>
      <c r="Y8623" t="s">
        <v>12419</v>
      </c>
      <c r="Z8623" t="s">
        <v>12420</v>
      </c>
      <c r="AA8623" t="s">
        <v>12421</v>
      </c>
      <c r="AB8623" t="s">
        <v>12422</v>
      </c>
      <c r="AC8623">
        <v>2</v>
      </c>
      <c r="AD8623" s="123">
        <v>39111</v>
      </c>
      <c r="AE8623" t="s">
        <v>12423</v>
      </c>
      <c r="AG8623">
        <v>40002753</v>
      </c>
      <c r="AL8623" t="s">
        <v>12422</v>
      </c>
      <c r="AN8623">
        <v>503799351</v>
      </c>
      <c r="AO8623">
        <v>16</v>
      </c>
      <c r="AP8623" t="s">
        <v>12424</v>
      </c>
      <c r="AQ8623" t="s">
        <v>11408</v>
      </c>
      <c r="AR8623">
        <v>4100</v>
      </c>
      <c r="AT8623">
        <v>2005</v>
      </c>
      <c r="AV8623" t="s">
        <v>18424</v>
      </c>
      <c r="AW8623">
        <v>116100</v>
      </c>
    </row>
    <row r="8624" spans="1:49" x14ac:dyDescent="0.25">
      <c r="A8624">
        <v>4100</v>
      </c>
      <c r="B8624">
        <v>30030</v>
      </c>
      <c r="C8624">
        <v>4018</v>
      </c>
      <c r="D8624">
        <v>413</v>
      </c>
      <c r="E8624" s="124" t="s">
        <v>249</v>
      </c>
      <c r="F8624" t="str">
        <f t="shared" si="160"/>
        <v>Frank GomezSOLARIS PAPER, INC.</v>
      </c>
      <c r="G8624" s="150" t="str">
        <f t="shared" si="161"/>
        <v>Frank Gomez</v>
      </c>
      <c r="H8624" s="149" t="s">
        <v>8528</v>
      </c>
      <c r="I8624">
        <v>40006867</v>
      </c>
      <c r="K8624" t="s">
        <v>18427</v>
      </c>
      <c r="L8624" t="s">
        <v>17574</v>
      </c>
      <c r="M8624" t="s">
        <v>13237</v>
      </c>
      <c r="N8624">
        <v>90620</v>
      </c>
      <c r="Q8624" t="s">
        <v>12415</v>
      </c>
      <c r="R8624" t="s">
        <v>12416</v>
      </c>
      <c r="S8624" t="s">
        <v>18428</v>
      </c>
      <c r="U8624" t="s">
        <v>12418</v>
      </c>
      <c r="W8624">
        <v>11</v>
      </c>
      <c r="X8624">
        <v>1</v>
      </c>
      <c r="Y8624" t="s">
        <v>12419</v>
      </c>
      <c r="Z8624" t="s">
        <v>12420</v>
      </c>
      <c r="AA8624" t="s">
        <v>12429</v>
      </c>
      <c r="AB8624" t="s">
        <v>12422</v>
      </c>
      <c r="AC8624">
        <v>2</v>
      </c>
      <c r="AD8624" s="123">
        <v>41115</v>
      </c>
      <c r="AE8624" t="s">
        <v>12431</v>
      </c>
      <c r="AG8624">
        <v>40006867</v>
      </c>
      <c r="AL8624" t="s">
        <v>12422</v>
      </c>
      <c r="AN8624">
        <v>505904201</v>
      </c>
      <c r="AO8624">
        <v>16</v>
      </c>
      <c r="AP8624" t="s">
        <v>12424</v>
      </c>
      <c r="AQ8624" t="s">
        <v>11408</v>
      </c>
      <c r="AR8624">
        <v>4100</v>
      </c>
      <c r="AT8624">
        <v>0</v>
      </c>
      <c r="AV8624" t="s">
        <v>18429</v>
      </c>
      <c r="AW8624">
        <v>116100</v>
      </c>
    </row>
    <row r="8625" spans="1:49" x14ac:dyDescent="0.25">
      <c r="A8625">
        <v>4100</v>
      </c>
      <c r="B8625">
        <v>30030</v>
      </c>
      <c r="C8625">
        <v>4018</v>
      </c>
      <c r="D8625">
        <v>413</v>
      </c>
      <c r="E8625" s="124" t="s">
        <v>249</v>
      </c>
      <c r="F8625" t="str">
        <f t="shared" si="160"/>
        <v>Frank GomezSONOCO PRODUCTS</v>
      </c>
      <c r="G8625" s="150" t="str">
        <f t="shared" si="161"/>
        <v>Frank Gomez</v>
      </c>
      <c r="H8625" s="149" t="s">
        <v>8546</v>
      </c>
      <c r="I8625">
        <v>40007734</v>
      </c>
      <c r="K8625" t="s">
        <v>18430</v>
      </c>
      <c r="L8625" t="s">
        <v>17460</v>
      </c>
      <c r="M8625" t="s">
        <v>13237</v>
      </c>
      <c r="N8625">
        <v>91746</v>
      </c>
      <c r="Q8625" t="s">
        <v>12415</v>
      </c>
      <c r="R8625" t="s">
        <v>12416</v>
      </c>
      <c r="S8625" t="s">
        <v>18431</v>
      </c>
      <c r="U8625" t="s">
        <v>12418</v>
      </c>
      <c r="W8625">
        <v>11</v>
      </c>
      <c r="X8625">
        <v>1</v>
      </c>
      <c r="Y8625" t="s">
        <v>12419</v>
      </c>
      <c r="Z8625" t="s">
        <v>12420</v>
      </c>
      <c r="AA8625" t="s">
        <v>12429</v>
      </c>
      <c r="AB8625" t="s">
        <v>12430</v>
      </c>
      <c r="AC8625">
        <v>2</v>
      </c>
      <c r="AD8625" s="123">
        <v>42340</v>
      </c>
      <c r="AE8625" t="s">
        <v>12431</v>
      </c>
      <c r="AG8625">
        <v>40007734</v>
      </c>
      <c r="AL8625" t="s">
        <v>12430</v>
      </c>
      <c r="AN8625">
        <v>503799351</v>
      </c>
      <c r="AO8625">
        <v>16</v>
      </c>
      <c r="AP8625" t="s">
        <v>12424</v>
      </c>
      <c r="AQ8625" t="s">
        <v>11408</v>
      </c>
      <c r="AR8625">
        <v>4100</v>
      </c>
      <c r="AT8625">
        <v>0</v>
      </c>
      <c r="AV8625" t="s">
        <v>18432</v>
      </c>
      <c r="AW8625">
        <v>116100</v>
      </c>
    </row>
    <row r="8626" spans="1:49" x14ac:dyDescent="0.25">
      <c r="A8626">
        <v>4100</v>
      </c>
      <c r="B8626">
        <v>30030</v>
      </c>
      <c r="C8626">
        <v>4018</v>
      </c>
      <c r="D8626">
        <v>413</v>
      </c>
      <c r="E8626" s="124" t="s">
        <v>249</v>
      </c>
      <c r="F8626" t="str">
        <f t="shared" si="160"/>
        <v>Frank GomezSOUTH COAST BAKING</v>
      </c>
      <c r="G8626" s="150" t="str">
        <f t="shared" si="161"/>
        <v>Frank Gomez</v>
      </c>
      <c r="H8626" s="149" t="s">
        <v>8569</v>
      </c>
      <c r="I8626">
        <v>40003258</v>
      </c>
      <c r="K8626" t="s">
        <v>18433</v>
      </c>
      <c r="L8626" t="s">
        <v>15967</v>
      </c>
      <c r="M8626" t="s">
        <v>13237</v>
      </c>
      <c r="N8626" t="s">
        <v>18264</v>
      </c>
      <c r="Q8626" t="s">
        <v>12415</v>
      </c>
      <c r="R8626" t="s">
        <v>12416</v>
      </c>
      <c r="S8626" t="s">
        <v>18434</v>
      </c>
      <c r="U8626" t="s">
        <v>12418</v>
      </c>
      <c r="W8626">
        <v>11</v>
      </c>
      <c r="X8626">
        <v>1</v>
      </c>
      <c r="Y8626" t="s">
        <v>12419</v>
      </c>
      <c r="Z8626" t="s">
        <v>12420</v>
      </c>
      <c r="AA8626" t="s">
        <v>12421</v>
      </c>
      <c r="AB8626" t="s">
        <v>12422</v>
      </c>
      <c r="AC8626">
        <v>2</v>
      </c>
      <c r="AD8626" s="123">
        <v>39111</v>
      </c>
      <c r="AE8626" t="s">
        <v>12423</v>
      </c>
      <c r="AG8626">
        <v>40003258</v>
      </c>
      <c r="AL8626" t="s">
        <v>12422</v>
      </c>
      <c r="AN8626">
        <v>505963301</v>
      </c>
      <c r="AO8626">
        <v>16</v>
      </c>
      <c r="AP8626" t="s">
        <v>12424</v>
      </c>
      <c r="AQ8626" t="s">
        <v>11408</v>
      </c>
      <c r="AR8626">
        <v>4100</v>
      </c>
      <c r="AT8626">
        <v>2005</v>
      </c>
      <c r="AV8626" t="s">
        <v>18435</v>
      </c>
      <c r="AW8626">
        <v>116100</v>
      </c>
    </row>
    <row r="8627" spans="1:49" x14ac:dyDescent="0.25">
      <c r="A8627">
        <v>4100</v>
      </c>
      <c r="B8627">
        <v>30030</v>
      </c>
      <c r="C8627">
        <v>4018</v>
      </c>
      <c r="D8627">
        <v>413</v>
      </c>
      <c r="E8627" s="124" t="s">
        <v>249</v>
      </c>
      <c r="F8627" t="str">
        <f t="shared" si="160"/>
        <v>Frank GomezSOUTHLAND BOX COMPANY</v>
      </c>
      <c r="G8627" s="150" t="str">
        <f t="shared" si="161"/>
        <v>Frank Gomez</v>
      </c>
      <c r="H8627" s="149" t="s">
        <v>8596</v>
      </c>
      <c r="I8627">
        <v>40008136</v>
      </c>
      <c r="K8627" t="s">
        <v>18436</v>
      </c>
      <c r="L8627" t="s">
        <v>17520</v>
      </c>
      <c r="M8627" t="s">
        <v>13237</v>
      </c>
      <c r="N8627">
        <v>90058</v>
      </c>
      <c r="Q8627" t="s">
        <v>12415</v>
      </c>
      <c r="R8627" t="s">
        <v>12416</v>
      </c>
      <c r="S8627" t="s">
        <v>18437</v>
      </c>
      <c r="U8627" t="s">
        <v>12418</v>
      </c>
      <c r="W8627">
        <v>11</v>
      </c>
      <c r="X8627">
        <v>1</v>
      </c>
      <c r="Y8627" t="s">
        <v>12419</v>
      </c>
      <c r="Z8627" t="s">
        <v>12420</v>
      </c>
      <c r="AA8627" t="s">
        <v>12429</v>
      </c>
      <c r="AB8627" t="s">
        <v>12422</v>
      </c>
      <c r="AC8627">
        <v>2</v>
      </c>
      <c r="AD8627" s="123">
        <v>42873</v>
      </c>
      <c r="AE8627" t="s">
        <v>12431</v>
      </c>
      <c r="AG8627">
        <v>40008136</v>
      </c>
      <c r="AL8627" t="s">
        <v>12422</v>
      </c>
      <c r="AN8627">
        <v>503739101</v>
      </c>
      <c r="AO8627">
        <v>16</v>
      </c>
      <c r="AP8627" t="s">
        <v>12424</v>
      </c>
      <c r="AQ8627" t="s">
        <v>11408</v>
      </c>
      <c r="AR8627">
        <v>4100</v>
      </c>
      <c r="AT8627">
        <v>0</v>
      </c>
      <c r="AV8627" t="s">
        <v>18438</v>
      </c>
      <c r="AW8627">
        <v>116100</v>
      </c>
    </row>
    <row r="8628" spans="1:49" x14ac:dyDescent="0.25">
      <c r="A8628">
        <v>4100</v>
      </c>
      <c r="B8628">
        <v>30030</v>
      </c>
      <c r="C8628">
        <v>4018</v>
      </c>
      <c r="D8628">
        <v>413</v>
      </c>
      <c r="E8628" s="124" t="s">
        <v>249</v>
      </c>
      <c r="F8628" t="str">
        <f t="shared" si="160"/>
        <v>Frank GomezSOUTHWEST CONVEYOR INDUSTRIES</v>
      </c>
      <c r="G8628" s="150" t="str">
        <f t="shared" si="161"/>
        <v>Frank Gomez</v>
      </c>
      <c r="H8628" s="149" t="s">
        <v>8598</v>
      </c>
      <c r="I8628">
        <v>40007973</v>
      </c>
      <c r="K8628" t="s">
        <v>18439</v>
      </c>
      <c r="L8628" t="s">
        <v>18440</v>
      </c>
      <c r="M8628" t="s">
        <v>17515</v>
      </c>
      <c r="N8628">
        <v>85350</v>
      </c>
      <c r="Q8628" t="s">
        <v>12415</v>
      </c>
      <c r="R8628" t="s">
        <v>12416</v>
      </c>
      <c r="S8628" t="s">
        <v>18441</v>
      </c>
      <c r="U8628" t="s">
        <v>12418</v>
      </c>
      <c r="W8628">
        <v>11</v>
      </c>
      <c r="X8628">
        <v>2</v>
      </c>
      <c r="Y8628" t="s">
        <v>12419</v>
      </c>
      <c r="Z8628" t="s">
        <v>12420</v>
      </c>
      <c r="AA8628" t="s">
        <v>12429</v>
      </c>
      <c r="AB8628" t="s">
        <v>12422</v>
      </c>
      <c r="AC8628">
        <v>2</v>
      </c>
      <c r="AD8628" s="123">
        <v>42711</v>
      </c>
      <c r="AE8628" t="s">
        <v>12431</v>
      </c>
      <c r="AG8628">
        <v>40007973</v>
      </c>
      <c r="AL8628" t="s">
        <v>12422</v>
      </c>
      <c r="AN8628">
        <v>302706501</v>
      </c>
      <c r="AO8628">
        <v>16</v>
      </c>
      <c r="AP8628" t="s">
        <v>12424</v>
      </c>
      <c r="AQ8628" t="s">
        <v>11408</v>
      </c>
      <c r="AR8628">
        <v>4100</v>
      </c>
      <c r="AT8628">
        <v>0</v>
      </c>
      <c r="AV8628" t="s">
        <v>18442</v>
      </c>
      <c r="AW8628">
        <v>116100</v>
      </c>
    </row>
    <row r="8629" spans="1:49" x14ac:dyDescent="0.25">
      <c r="A8629">
        <v>4100</v>
      </c>
      <c r="B8629">
        <v>30030</v>
      </c>
      <c r="C8629">
        <v>4018</v>
      </c>
      <c r="D8629">
        <v>413</v>
      </c>
      <c r="E8629" s="124" t="s">
        <v>249</v>
      </c>
      <c r="F8629" t="str">
        <f t="shared" si="160"/>
        <v>Frank GomezSOUTHWEST RUBBER AND SUPPLY CO., IN</v>
      </c>
      <c r="G8629" s="150" t="str">
        <f t="shared" si="161"/>
        <v>Frank Gomez</v>
      </c>
      <c r="H8629" s="149" t="s">
        <v>8600</v>
      </c>
      <c r="I8629">
        <v>40007106</v>
      </c>
      <c r="K8629" t="s">
        <v>18443</v>
      </c>
      <c r="L8629" t="s">
        <v>14964</v>
      </c>
      <c r="M8629" t="s">
        <v>17515</v>
      </c>
      <c r="N8629">
        <v>85040</v>
      </c>
      <c r="Q8629" t="s">
        <v>12415</v>
      </c>
      <c r="R8629" t="s">
        <v>12416</v>
      </c>
      <c r="S8629" t="s">
        <v>18444</v>
      </c>
      <c r="U8629" t="s">
        <v>12418</v>
      </c>
      <c r="W8629">
        <v>11</v>
      </c>
      <c r="X8629">
        <v>2</v>
      </c>
      <c r="Y8629" t="s">
        <v>12472</v>
      </c>
      <c r="Z8629" t="s">
        <v>12420</v>
      </c>
      <c r="AA8629" t="s">
        <v>12429</v>
      </c>
      <c r="AB8629" t="s">
        <v>12422</v>
      </c>
      <c r="AC8629">
        <v>2</v>
      </c>
      <c r="AD8629" s="123">
        <v>41437</v>
      </c>
      <c r="AE8629" t="s">
        <v>12431</v>
      </c>
      <c r="AG8629">
        <v>40007106</v>
      </c>
      <c r="AL8629" t="s">
        <v>12422</v>
      </c>
      <c r="AN8629">
        <v>301302101</v>
      </c>
      <c r="AO8629">
        <v>16</v>
      </c>
      <c r="AP8629" t="s">
        <v>12424</v>
      </c>
      <c r="AQ8629" t="s">
        <v>11408</v>
      </c>
      <c r="AR8629">
        <v>4100</v>
      </c>
      <c r="AT8629">
        <v>0</v>
      </c>
      <c r="AV8629" t="s">
        <v>18442</v>
      </c>
      <c r="AW8629">
        <v>116100</v>
      </c>
    </row>
    <row r="8630" spans="1:49" x14ac:dyDescent="0.25">
      <c r="A8630">
        <v>4100</v>
      </c>
      <c r="B8630">
        <v>30030</v>
      </c>
      <c r="C8630">
        <v>4018</v>
      </c>
      <c r="D8630">
        <v>413</v>
      </c>
      <c r="E8630" s="124" t="s">
        <v>249</v>
      </c>
      <c r="F8630" t="str">
        <f t="shared" si="160"/>
        <v>Frank GomezSPICE PRODUCTS COMPANY</v>
      </c>
      <c r="G8630" s="150" t="str">
        <f t="shared" si="161"/>
        <v>Frank Gomez</v>
      </c>
      <c r="H8630" s="149" t="s">
        <v>8637</v>
      </c>
      <c r="I8630">
        <v>40003092</v>
      </c>
      <c r="K8630" t="s">
        <v>18445</v>
      </c>
      <c r="L8630" t="s">
        <v>17327</v>
      </c>
      <c r="M8630" t="s">
        <v>13237</v>
      </c>
      <c r="N8630" t="s">
        <v>18446</v>
      </c>
      <c r="Q8630" t="s">
        <v>12415</v>
      </c>
      <c r="R8630" t="s">
        <v>12416</v>
      </c>
      <c r="S8630" t="s">
        <v>18447</v>
      </c>
      <c r="U8630" t="s">
        <v>12418</v>
      </c>
      <c r="W8630">
        <v>11</v>
      </c>
      <c r="X8630">
        <v>1</v>
      </c>
      <c r="Y8630" t="s">
        <v>12419</v>
      </c>
      <c r="Z8630" t="s">
        <v>12420</v>
      </c>
      <c r="AA8630" t="s">
        <v>12421</v>
      </c>
      <c r="AB8630" t="s">
        <v>12422</v>
      </c>
      <c r="AC8630">
        <v>2</v>
      </c>
      <c r="AD8630" s="123">
        <v>39111</v>
      </c>
      <c r="AE8630" t="s">
        <v>12423</v>
      </c>
      <c r="AG8630">
        <v>40003092</v>
      </c>
      <c r="AL8630" t="s">
        <v>12422</v>
      </c>
      <c r="AN8630">
        <v>505900901</v>
      </c>
      <c r="AO8630">
        <v>16</v>
      </c>
      <c r="AP8630" t="s">
        <v>12424</v>
      </c>
      <c r="AQ8630" t="s">
        <v>11408</v>
      </c>
      <c r="AR8630">
        <v>4100</v>
      </c>
      <c r="AT8630">
        <v>2005</v>
      </c>
      <c r="AV8630" t="s">
        <v>18448</v>
      </c>
      <c r="AW8630">
        <v>116100</v>
      </c>
    </row>
    <row r="8631" spans="1:49" x14ac:dyDescent="0.25">
      <c r="A8631">
        <v>4100</v>
      </c>
      <c r="B8631">
        <v>30030</v>
      </c>
      <c r="C8631">
        <v>4018</v>
      </c>
      <c r="D8631">
        <v>413</v>
      </c>
      <c r="E8631" s="124" t="s">
        <v>249</v>
      </c>
      <c r="F8631" t="str">
        <f t="shared" si="160"/>
        <v>Frank GomezSRMT MOLDS AND PARTS</v>
      </c>
      <c r="G8631" s="150" t="str">
        <f t="shared" si="161"/>
        <v>Frank Gomez</v>
      </c>
      <c r="H8631" s="149" t="s">
        <v>8669</v>
      </c>
      <c r="I8631">
        <v>40008716</v>
      </c>
      <c r="K8631" t="s">
        <v>18449</v>
      </c>
      <c r="L8631" t="s">
        <v>18003</v>
      </c>
      <c r="M8631" t="s">
        <v>17515</v>
      </c>
      <c r="N8631">
        <v>85621</v>
      </c>
      <c r="Q8631" t="s">
        <v>12415</v>
      </c>
      <c r="R8631" t="s">
        <v>12416</v>
      </c>
      <c r="S8631" t="s">
        <v>18450</v>
      </c>
      <c r="U8631" t="s">
        <v>12418</v>
      </c>
      <c r="W8631">
        <v>11</v>
      </c>
      <c r="X8631">
        <v>1</v>
      </c>
      <c r="Y8631" t="s">
        <v>12419</v>
      </c>
      <c r="Z8631" t="s">
        <v>12420</v>
      </c>
      <c r="AA8631" t="s">
        <v>12429</v>
      </c>
      <c r="AB8631" t="s">
        <v>12430</v>
      </c>
      <c r="AC8631">
        <v>2</v>
      </c>
      <c r="AD8631" s="123">
        <v>43760</v>
      </c>
      <c r="AE8631" t="s">
        <v>12486</v>
      </c>
      <c r="AG8631">
        <v>40008716</v>
      </c>
      <c r="AL8631" t="s">
        <v>12430</v>
      </c>
      <c r="AN8631">
        <v>302301801</v>
      </c>
      <c r="AO8631">
        <v>16</v>
      </c>
      <c r="AP8631" t="s">
        <v>12424</v>
      </c>
      <c r="AQ8631" t="s">
        <v>11408</v>
      </c>
      <c r="AR8631">
        <v>4100</v>
      </c>
      <c r="AT8631">
        <v>0</v>
      </c>
      <c r="AV8631" t="s">
        <v>18451</v>
      </c>
      <c r="AW8631">
        <v>116100</v>
      </c>
    </row>
    <row r="8632" spans="1:49" x14ac:dyDescent="0.25">
      <c r="A8632">
        <v>4100</v>
      </c>
      <c r="B8632">
        <v>30030</v>
      </c>
      <c r="C8632">
        <v>4018</v>
      </c>
      <c r="D8632">
        <v>413</v>
      </c>
      <c r="E8632" s="124" t="s">
        <v>249</v>
      </c>
      <c r="F8632" t="str">
        <f t="shared" si="160"/>
        <v>Frank GomezSTIR FOODS, LLC</v>
      </c>
      <c r="G8632" s="150" t="str">
        <f t="shared" si="161"/>
        <v>Frank Gomez</v>
      </c>
      <c r="H8632" s="149" t="s">
        <v>8738</v>
      </c>
      <c r="I8632">
        <v>40008326</v>
      </c>
      <c r="K8632" t="s">
        <v>18452</v>
      </c>
      <c r="L8632" t="s">
        <v>17823</v>
      </c>
      <c r="M8632" t="s">
        <v>13237</v>
      </c>
      <c r="N8632">
        <v>92867</v>
      </c>
      <c r="Q8632" t="s">
        <v>12415</v>
      </c>
      <c r="R8632" t="s">
        <v>12416</v>
      </c>
      <c r="S8632" t="s">
        <v>18453</v>
      </c>
      <c r="U8632" t="s">
        <v>12418</v>
      </c>
      <c r="W8632">
        <v>11</v>
      </c>
      <c r="X8632">
        <v>1</v>
      </c>
      <c r="Y8632" t="s">
        <v>12419</v>
      </c>
      <c r="Z8632" t="s">
        <v>12420</v>
      </c>
      <c r="AA8632" t="s">
        <v>12485</v>
      </c>
      <c r="AB8632" t="s">
        <v>12422</v>
      </c>
      <c r="AC8632">
        <v>2</v>
      </c>
      <c r="AD8632" s="123">
        <v>43166</v>
      </c>
      <c r="AE8632" t="s">
        <v>12528</v>
      </c>
      <c r="AG8632">
        <v>40008326</v>
      </c>
      <c r="AL8632" t="s">
        <v>12422</v>
      </c>
      <c r="AN8632">
        <v>505924101</v>
      </c>
      <c r="AO8632">
        <v>16</v>
      </c>
      <c r="AP8632" t="s">
        <v>12424</v>
      </c>
      <c r="AQ8632" t="s">
        <v>11408</v>
      </c>
      <c r="AR8632">
        <v>4100</v>
      </c>
      <c r="AT8632">
        <v>0</v>
      </c>
      <c r="AV8632" t="s">
        <v>18454</v>
      </c>
      <c r="AW8632">
        <v>116100</v>
      </c>
    </row>
    <row r="8633" spans="1:49" x14ac:dyDescent="0.25">
      <c r="A8633">
        <v>4100</v>
      </c>
      <c r="B8633">
        <v>30030</v>
      </c>
      <c r="C8633">
        <v>4018</v>
      </c>
      <c r="D8633">
        <v>413</v>
      </c>
      <c r="E8633" s="124" t="s">
        <v>249</v>
      </c>
      <c r="F8633" t="str">
        <f t="shared" si="160"/>
        <v>Frank GomezSUN BELT SUPPLY CO, INC.</v>
      </c>
      <c r="G8633" s="150" t="str">
        <f t="shared" si="161"/>
        <v>Frank Gomez</v>
      </c>
      <c r="H8633" s="149" t="s">
        <v>8780</v>
      </c>
      <c r="I8633">
        <v>40003211</v>
      </c>
      <c r="K8633" t="s">
        <v>18455</v>
      </c>
      <c r="L8633" t="s">
        <v>14964</v>
      </c>
      <c r="M8633" t="s">
        <v>17515</v>
      </c>
      <c r="N8633" t="s">
        <v>18456</v>
      </c>
      <c r="Q8633" t="s">
        <v>12415</v>
      </c>
      <c r="R8633" t="s">
        <v>12416</v>
      </c>
      <c r="S8633" t="s">
        <v>18457</v>
      </c>
      <c r="U8633" t="s">
        <v>12418</v>
      </c>
      <c r="W8633">
        <v>11</v>
      </c>
      <c r="X8633">
        <v>2</v>
      </c>
      <c r="Y8633" t="s">
        <v>12419</v>
      </c>
      <c r="Z8633" t="s">
        <v>12420</v>
      </c>
      <c r="AA8633" t="s">
        <v>12421</v>
      </c>
      <c r="AB8633" t="s">
        <v>12422</v>
      </c>
      <c r="AC8633">
        <v>2</v>
      </c>
      <c r="AD8633" s="123">
        <v>39111</v>
      </c>
      <c r="AE8633" t="s">
        <v>12423</v>
      </c>
      <c r="AG8633">
        <v>40003211</v>
      </c>
      <c r="AL8633" t="s">
        <v>12422</v>
      </c>
      <c r="AN8633">
        <v>301302101</v>
      </c>
      <c r="AO8633">
        <v>16</v>
      </c>
      <c r="AP8633" t="s">
        <v>12424</v>
      </c>
      <c r="AQ8633" t="s">
        <v>11408</v>
      </c>
      <c r="AR8633">
        <v>4100</v>
      </c>
      <c r="AT8633">
        <v>2005</v>
      </c>
      <c r="AV8633" t="s">
        <v>18458</v>
      </c>
      <c r="AW8633">
        <v>116100</v>
      </c>
    </row>
    <row r="8634" spans="1:49" x14ac:dyDescent="0.25">
      <c r="A8634">
        <v>4100</v>
      </c>
      <c r="B8634">
        <v>30030</v>
      </c>
      <c r="C8634">
        <v>4018</v>
      </c>
      <c r="D8634">
        <v>413</v>
      </c>
      <c r="E8634" s="124" t="s">
        <v>249</v>
      </c>
      <c r="F8634" t="str">
        <f t="shared" si="160"/>
        <v>Frank GomezSUNNYGEM, LLC</v>
      </c>
      <c r="G8634" s="150" t="str">
        <f t="shared" si="161"/>
        <v>Frank Gomez</v>
      </c>
      <c r="H8634" s="149" t="s">
        <v>8787</v>
      </c>
      <c r="I8634">
        <v>40007192</v>
      </c>
      <c r="K8634" t="s">
        <v>18459</v>
      </c>
      <c r="L8634" t="s">
        <v>18460</v>
      </c>
      <c r="M8634" t="s">
        <v>13237</v>
      </c>
      <c r="N8634">
        <v>93280</v>
      </c>
      <c r="Q8634" t="s">
        <v>12415</v>
      </c>
      <c r="R8634" t="s">
        <v>12416</v>
      </c>
      <c r="S8634" t="s">
        <v>18461</v>
      </c>
      <c r="U8634" t="s">
        <v>12418</v>
      </c>
      <c r="W8634">
        <v>11</v>
      </c>
      <c r="X8634">
        <v>1</v>
      </c>
      <c r="Y8634" t="s">
        <v>12419</v>
      </c>
      <c r="Z8634" t="s">
        <v>12420</v>
      </c>
      <c r="AA8634" t="s">
        <v>12429</v>
      </c>
      <c r="AB8634" t="s">
        <v>12422</v>
      </c>
      <c r="AC8634">
        <v>2</v>
      </c>
      <c r="AD8634" s="123">
        <v>41542</v>
      </c>
      <c r="AE8634" t="s">
        <v>12431</v>
      </c>
      <c r="AG8634">
        <v>40007192</v>
      </c>
      <c r="AL8634" t="s">
        <v>12422</v>
      </c>
      <c r="AN8634">
        <v>502937301</v>
      </c>
      <c r="AO8634">
        <v>16</v>
      </c>
      <c r="AP8634" t="s">
        <v>12424</v>
      </c>
      <c r="AQ8634" t="s">
        <v>11408</v>
      </c>
      <c r="AR8634">
        <v>4100</v>
      </c>
      <c r="AT8634">
        <v>0</v>
      </c>
      <c r="AV8634" t="s">
        <v>18462</v>
      </c>
      <c r="AW8634">
        <v>116100</v>
      </c>
    </row>
    <row r="8635" spans="1:49" x14ac:dyDescent="0.25">
      <c r="A8635">
        <v>4100</v>
      </c>
      <c r="B8635">
        <v>30030</v>
      </c>
      <c r="C8635">
        <v>4018</v>
      </c>
      <c r="D8635">
        <v>413</v>
      </c>
      <c r="E8635" s="124" t="s">
        <v>249</v>
      </c>
      <c r="F8635" t="str">
        <f t="shared" si="160"/>
        <v>Frank GomezSUNSET INDUSTRIAL PARTS</v>
      </c>
      <c r="G8635" s="150" t="str">
        <f t="shared" si="161"/>
        <v>Frank Gomez</v>
      </c>
      <c r="H8635" s="149" t="s">
        <v>8789</v>
      </c>
      <c r="I8635">
        <v>40007882</v>
      </c>
      <c r="L8635" t="s">
        <v>18463</v>
      </c>
      <c r="M8635" t="s">
        <v>13237</v>
      </c>
      <c r="O8635">
        <v>1807</v>
      </c>
      <c r="P8635">
        <v>90707</v>
      </c>
      <c r="Q8635" t="s">
        <v>12415</v>
      </c>
      <c r="R8635" t="s">
        <v>12416</v>
      </c>
      <c r="S8635" t="s">
        <v>18464</v>
      </c>
      <c r="U8635" t="s">
        <v>12418</v>
      </c>
      <c r="W8635">
        <v>11</v>
      </c>
      <c r="X8635">
        <v>2</v>
      </c>
      <c r="Y8635" t="s">
        <v>12419</v>
      </c>
      <c r="Z8635" t="s">
        <v>12420</v>
      </c>
      <c r="AA8635" t="s">
        <v>12429</v>
      </c>
      <c r="AB8635" t="s">
        <v>12430</v>
      </c>
      <c r="AC8635">
        <v>2</v>
      </c>
      <c r="AD8635" s="123">
        <v>42564</v>
      </c>
      <c r="AE8635" t="s">
        <v>12431</v>
      </c>
      <c r="AG8635">
        <v>40007882</v>
      </c>
      <c r="AL8635" t="s">
        <v>12430</v>
      </c>
      <c r="AN8635">
        <v>503703201</v>
      </c>
      <c r="AO8635">
        <v>16</v>
      </c>
      <c r="AP8635" t="s">
        <v>12424</v>
      </c>
      <c r="AQ8635" t="s">
        <v>11408</v>
      </c>
      <c r="AR8635">
        <v>4100</v>
      </c>
      <c r="AT8635">
        <v>0</v>
      </c>
      <c r="AV8635" t="s">
        <v>18465</v>
      </c>
      <c r="AW8635">
        <v>116100</v>
      </c>
    </row>
    <row r="8636" spans="1:49" x14ac:dyDescent="0.25">
      <c r="A8636">
        <v>4100</v>
      </c>
      <c r="B8636">
        <v>30030</v>
      </c>
      <c r="C8636">
        <v>4018</v>
      </c>
      <c r="D8636">
        <v>413</v>
      </c>
      <c r="E8636" s="124" t="s">
        <v>249</v>
      </c>
      <c r="F8636" t="str">
        <f t="shared" si="160"/>
        <v>Frank GomezSUPERIOR BEARING CO., INC.</v>
      </c>
      <c r="G8636" s="150" t="str">
        <f t="shared" si="161"/>
        <v>Frank Gomez</v>
      </c>
      <c r="H8636" s="149" t="s">
        <v>8801</v>
      </c>
      <c r="I8636">
        <v>40008406</v>
      </c>
      <c r="L8636" t="s">
        <v>17918</v>
      </c>
      <c r="M8636" t="s">
        <v>13237</v>
      </c>
      <c r="O8636">
        <v>911035</v>
      </c>
      <c r="P8636">
        <v>90091</v>
      </c>
      <c r="Q8636" t="s">
        <v>12415</v>
      </c>
      <c r="R8636" t="s">
        <v>12416</v>
      </c>
      <c r="S8636" t="s">
        <v>18466</v>
      </c>
      <c r="U8636" t="s">
        <v>12418</v>
      </c>
      <c r="W8636">
        <v>11</v>
      </c>
      <c r="X8636">
        <v>2</v>
      </c>
      <c r="Y8636" t="s">
        <v>12419</v>
      </c>
      <c r="Z8636" t="s">
        <v>12420</v>
      </c>
      <c r="AA8636" t="s">
        <v>12429</v>
      </c>
      <c r="AB8636" t="s">
        <v>12430</v>
      </c>
      <c r="AC8636">
        <v>2</v>
      </c>
      <c r="AD8636" s="123">
        <v>43271</v>
      </c>
      <c r="AE8636" t="s">
        <v>12431</v>
      </c>
      <c r="AG8636">
        <v>40008406</v>
      </c>
      <c r="AL8636" t="s">
        <v>12430</v>
      </c>
      <c r="AN8636">
        <v>503781661</v>
      </c>
      <c r="AO8636">
        <v>16</v>
      </c>
      <c r="AP8636" t="s">
        <v>12424</v>
      </c>
      <c r="AQ8636" t="s">
        <v>11408</v>
      </c>
      <c r="AR8636">
        <v>4100</v>
      </c>
      <c r="AT8636">
        <v>0</v>
      </c>
      <c r="AV8636" t="s">
        <v>18467</v>
      </c>
      <c r="AW8636">
        <v>116100</v>
      </c>
    </row>
    <row r="8637" spans="1:49" x14ac:dyDescent="0.25">
      <c r="A8637">
        <v>4100</v>
      </c>
      <c r="B8637">
        <v>30030</v>
      </c>
      <c r="C8637">
        <v>4018</v>
      </c>
      <c r="D8637">
        <v>413</v>
      </c>
      <c r="E8637" s="124" t="s">
        <v>249</v>
      </c>
      <c r="F8637" t="str">
        <f t="shared" si="160"/>
        <v>Frank GomezSYNOVOS BILLING PO BOX</v>
      </c>
      <c r="G8637" s="150" t="str">
        <f t="shared" si="161"/>
        <v>Frank Gomez</v>
      </c>
      <c r="H8637" s="149" t="s">
        <v>8862</v>
      </c>
      <c r="I8637">
        <v>40007218</v>
      </c>
      <c r="L8637" t="s">
        <v>13312</v>
      </c>
      <c r="M8637" t="s">
        <v>12494</v>
      </c>
      <c r="O8637">
        <v>982478</v>
      </c>
      <c r="P8637" t="s">
        <v>13313</v>
      </c>
      <c r="Q8637" t="s">
        <v>12415</v>
      </c>
      <c r="R8637" t="s">
        <v>12416</v>
      </c>
      <c r="S8637" t="s">
        <v>15202</v>
      </c>
      <c r="U8637" t="s">
        <v>12418</v>
      </c>
      <c r="W8637">
        <v>11</v>
      </c>
      <c r="X8637">
        <v>2</v>
      </c>
      <c r="Y8637" t="s">
        <v>12472</v>
      </c>
      <c r="Z8637" t="s">
        <v>12420</v>
      </c>
      <c r="AA8637" t="s">
        <v>12429</v>
      </c>
      <c r="AB8637" t="s">
        <v>12757</v>
      </c>
      <c r="AC8637">
        <v>2</v>
      </c>
      <c r="AD8637" s="123">
        <v>41584</v>
      </c>
      <c r="AE8637" t="s">
        <v>12431</v>
      </c>
      <c r="AG8637">
        <v>40007218</v>
      </c>
      <c r="AL8637" t="s">
        <v>12757</v>
      </c>
      <c r="AN8637">
        <v>4414109801</v>
      </c>
      <c r="AO8637">
        <v>16</v>
      </c>
      <c r="AP8637" t="s">
        <v>12424</v>
      </c>
      <c r="AQ8637" t="s">
        <v>11408</v>
      </c>
      <c r="AR8637">
        <v>4100</v>
      </c>
      <c r="AT8637">
        <v>0</v>
      </c>
      <c r="AV8637" t="s">
        <v>8861</v>
      </c>
      <c r="AW8637">
        <v>116100</v>
      </c>
    </row>
    <row r="8638" spans="1:49" x14ac:dyDescent="0.25">
      <c r="A8638">
        <v>4100</v>
      </c>
      <c r="B8638">
        <v>30030</v>
      </c>
      <c r="C8638">
        <v>4018</v>
      </c>
      <c r="D8638">
        <v>413</v>
      </c>
      <c r="E8638" s="124" t="s">
        <v>249</v>
      </c>
      <c r="F8638" t="str">
        <f t="shared" si="160"/>
        <v>Frank GomezSYSTEMS TECHNOLOGY, INC.</v>
      </c>
      <c r="G8638" s="150" t="str">
        <f t="shared" si="161"/>
        <v>Frank Gomez</v>
      </c>
      <c r="H8638" s="149" t="s">
        <v>8880</v>
      </c>
      <c r="I8638">
        <v>40003936</v>
      </c>
      <c r="K8638" t="s">
        <v>18468</v>
      </c>
      <c r="L8638" t="s">
        <v>17814</v>
      </c>
      <c r="M8638" t="s">
        <v>13237</v>
      </c>
      <c r="N8638">
        <v>92408</v>
      </c>
      <c r="Q8638" t="s">
        <v>12415</v>
      </c>
      <c r="R8638" t="s">
        <v>12416</v>
      </c>
      <c r="S8638" t="s">
        <v>18469</v>
      </c>
      <c r="U8638" t="s">
        <v>12418</v>
      </c>
      <c r="W8638">
        <v>11</v>
      </c>
      <c r="X8638">
        <v>0</v>
      </c>
      <c r="Y8638" t="s">
        <v>12419</v>
      </c>
      <c r="Z8638" t="s">
        <v>12420</v>
      </c>
      <c r="AA8638" t="s">
        <v>12421</v>
      </c>
      <c r="AB8638" t="s">
        <v>12422</v>
      </c>
      <c r="AC8638">
        <v>2</v>
      </c>
      <c r="AD8638" s="123">
        <v>39111</v>
      </c>
      <c r="AE8638" t="s">
        <v>12423</v>
      </c>
      <c r="AG8638">
        <v>40003936</v>
      </c>
      <c r="AL8638" t="s">
        <v>12422</v>
      </c>
      <c r="AN8638">
        <v>507129701</v>
      </c>
      <c r="AO8638">
        <v>16</v>
      </c>
      <c r="AP8638" t="s">
        <v>12424</v>
      </c>
      <c r="AQ8638" t="s">
        <v>11408</v>
      </c>
      <c r="AR8638">
        <v>4100</v>
      </c>
      <c r="AT8638">
        <v>2005</v>
      </c>
      <c r="AV8638" t="s">
        <v>18470</v>
      </c>
      <c r="AW8638">
        <v>116100</v>
      </c>
    </row>
    <row r="8639" spans="1:49" x14ac:dyDescent="0.25">
      <c r="A8639">
        <v>4100</v>
      </c>
      <c r="B8639">
        <v>30030</v>
      </c>
      <c r="C8639">
        <v>4018</v>
      </c>
      <c r="D8639">
        <v>413</v>
      </c>
      <c r="E8639" s="124" t="s">
        <v>249</v>
      </c>
      <c r="F8639" t="str">
        <f t="shared" si="160"/>
        <v>Frank GomezTALBERT ARCHITECTURAL PANELS &amp; DOOR</v>
      </c>
      <c r="G8639" s="150" t="str">
        <f t="shared" si="161"/>
        <v>Frank Gomez</v>
      </c>
      <c r="H8639" s="149" t="s">
        <v>8898</v>
      </c>
      <c r="I8639">
        <v>40008281</v>
      </c>
      <c r="K8639" t="s">
        <v>18471</v>
      </c>
      <c r="L8639" t="s">
        <v>17460</v>
      </c>
      <c r="M8639" t="s">
        <v>13237</v>
      </c>
      <c r="N8639">
        <v>91745</v>
      </c>
      <c r="Q8639" t="s">
        <v>12415</v>
      </c>
      <c r="R8639" t="s">
        <v>12416</v>
      </c>
      <c r="S8639" t="s">
        <v>18472</v>
      </c>
      <c r="U8639" t="s">
        <v>12418</v>
      </c>
      <c r="W8639">
        <v>11</v>
      </c>
      <c r="X8639">
        <v>1</v>
      </c>
      <c r="Y8639" t="s">
        <v>12419</v>
      </c>
      <c r="Z8639" t="s">
        <v>12420</v>
      </c>
      <c r="AA8639" t="s">
        <v>12485</v>
      </c>
      <c r="AB8639" t="s">
        <v>12422</v>
      </c>
      <c r="AC8639">
        <v>2</v>
      </c>
      <c r="AD8639" s="123">
        <v>43112</v>
      </c>
      <c r="AE8639" t="s">
        <v>12528</v>
      </c>
      <c r="AG8639">
        <v>40008281</v>
      </c>
      <c r="AL8639" t="s">
        <v>12422</v>
      </c>
      <c r="AN8639">
        <v>503799351</v>
      </c>
      <c r="AO8639">
        <v>16</v>
      </c>
      <c r="AP8639" t="s">
        <v>12424</v>
      </c>
      <c r="AQ8639" t="s">
        <v>11408</v>
      </c>
      <c r="AR8639">
        <v>4100</v>
      </c>
      <c r="AT8639">
        <v>0</v>
      </c>
      <c r="AV8639" t="s">
        <v>18473</v>
      </c>
      <c r="AW8639">
        <v>116100</v>
      </c>
    </row>
    <row r="8640" spans="1:49" x14ac:dyDescent="0.25">
      <c r="A8640">
        <v>4100</v>
      </c>
      <c r="B8640">
        <v>30030</v>
      </c>
      <c r="C8640">
        <v>4018</v>
      </c>
      <c r="D8640">
        <v>413</v>
      </c>
      <c r="E8640" s="124" t="s">
        <v>249</v>
      </c>
      <c r="F8640" t="str">
        <f t="shared" si="160"/>
        <v>Frank GomezTALLY MKT. DESIGN &amp; SERV.</v>
      </c>
      <c r="G8640" s="150" t="str">
        <f t="shared" si="161"/>
        <v>Frank Gomez</v>
      </c>
      <c r="H8640" s="149" t="s">
        <v>8901</v>
      </c>
      <c r="I8640">
        <v>40004025</v>
      </c>
      <c r="J8640" t="s">
        <v>18474</v>
      </c>
      <c r="K8640" t="s">
        <v>18475</v>
      </c>
      <c r="L8640" t="s">
        <v>17643</v>
      </c>
      <c r="M8640" t="s">
        <v>13237</v>
      </c>
      <c r="N8640" t="s">
        <v>18476</v>
      </c>
      <c r="Q8640" t="s">
        <v>12415</v>
      </c>
      <c r="R8640" t="s">
        <v>12416</v>
      </c>
      <c r="S8640" t="s">
        <v>18477</v>
      </c>
      <c r="U8640" t="s">
        <v>12418</v>
      </c>
      <c r="W8640">
        <v>11</v>
      </c>
      <c r="X8640">
        <v>0</v>
      </c>
      <c r="Y8640" t="s">
        <v>12419</v>
      </c>
      <c r="Z8640" t="s">
        <v>12420</v>
      </c>
      <c r="AA8640" t="s">
        <v>12421</v>
      </c>
      <c r="AB8640" t="s">
        <v>12430</v>
      </c>
      <c r="AC8640">
        <v>2</v>
      </c>
      <c r="AD8640" s="123">
        <v>39111</v>
      </c>
      <c r="AE8640" t="s">
        <v>12423</v>
      </c>
      <c r="AG8640">
        <v>40004025</v>
      </c>
      <c r="AL8640" t="s">
        <v>12430</v>
      </c>
      <c r="AN8640">
        <v>505918701</v>
      </c>
      <c r="AO8640">
        <v>16</v>
      </c>
      <c r="AP8640" t="s">
        <v>12424</v>
      </c>
      <c r="AQ8640" t="s">
        <v>11408</v>
      </c>
      <c r="AR8640">
        <v>4100</v>
      </c>
      <c r="AT8640">
        <v>2005</v>
      </c>
      <c r="AV8640" t="s">
        <v>18478</v>
      </c>
      <c r="AW8640">
        <v>116100</v>
      </c>
    </row>
    <row r="8641" spans="1:49" x14ac:dyDescent="0.25">
      <c r="A8641">
        <v>4100</v>
      </c>
      <c r="B8641">
        <v>30030</v>
      </c>
      <c r="C8641">
        <v>4018</v>
      </c>
      <c r="D8641">
        <v>413</v>
      </c>
      <c r="E8641" s="124" t="s">
        <v>249</v>
      </c>
      <c r="F8641" t="str">
        <f t="shared" si="160"/>
        <v>Frank GomezTHE BOX COMPANY, INC.</v>
      </c>
      <c r="G8641" s="150" t="str">
        <f t="shared" si="161"/>
        <v>Frank Gomez</v>
      </c>
      <c r="H8641" s="149" t="s">
        <v>9010</v>
      </c>
      <c r="I8641">
        <v>40006979</v>
      </c>
      <c r="K8641" t="s">
        <v>18479</v>
      </c>
      <c r="L8641" t="s">
        <v>17707</v>
      </c>
      <c r="M8641" t="s">
        <v>13237</v>
      </c>
      <c r="N8641">
        <v>92154</v>
      </c>
      <c r="Q8641" t="s">
        <v>12415</v>
      </c>
      <c r="R8641" t="s">
        <v>12416</v>
      </c>
      <c r="S8641" t="s">
        <v>18480</v>
      </c>
      <c r="U8641" t="s">
        <v>12418</v>
      </c>
      <c r="W8641">
        <v>11</v>
      </c>
      <c r="X8641">
        <v>1</v>
      </c>
      <c r="Y8641" t="s">
        <v>12419</v>
      </c>
      <c r="Z8641" t="s">
        <v>12420</v>
      </c>
      <c r="AA8641" t="s">
        <v>12429</v>
      </c>
      <c r="AB8641" t="s">
        <v>12430</v>
      </c>
      <c r="AC8641">
        <v>2</v>
      </c>
      <c r="AD8641" s="123">
        <v>41298</v>
      </c>
      <c r="AE8641" t="s">
        <v>12431</v>
      </c>
      <c r="AG8641">
        <v>40006979</v>
      </c>
      <c r="AL8641" t="s">
        <v>12430</v>
      </c>
      <c r="AN8641">
        <v>507330201</v>
      </c>
      <c r="AO8641">
        <v>16</v>
      </c>
      <c r="AP8641" t="s">
        <v>12424</v>
      </c>
      <c r="AQ8641" t="s">
        <v>11408</v>
      </c>
      <c r="AR8641">
        <v>4100</v>
      </c>
      <c r="AT8641">
        <v>0</v>
      </c>
      <c r="AV8641" t="s">
        <v>18481</v>
      </c>
      <c r="AW8641">
        <v>116100</v>
      </c>
    </row>
    <row r="8642" spans="1:49" x14ac:dyDescent="0.25">
      <c r="A8642">
        <v>4100</v>
      </c>
      <c r="B8642">
        <v>30030</v>
      </c>
      <c r="C8642">
        <v>4018</v>
      </c>
      <c r="D8642">
        <v>413</v>
      </c>
      <c r="E8642" s="124" t="s">
        <v>249</v>
      </c>
      <c r="F8642" t="str">
        <f t="shared" si="160"/>
        <v>Frank GomezTHE DESERT SUN</v>
      </c>
      <c r="G8642" s="150" t="str">
        <f t="shared" si="161"/>
        <v>Frank Gomez</v>
      </c>
      <c r="H8642" s="149" t="s">
        <v>9016</v>
      </c>
      <c r="I8642">
        <v>40007809</v>
      </c>
      <c r="K8642" t="s">
        <v>18482</v>
      </c>
      <c r="L8642" t="s">
        <v>18483</v>
      </c>
      <c r="M8642" t="s">
        <v>13237</v>
      </c>
      <c r="N8642">
        <v>92262</v>
      </c>
      <c r="Q8642" t="s">
        <v>12415</v>
      </c>
      <c r="R8642" t="s">
        <v>12416</v>
      </c>
      <c r="S8642" t="s">
        <v>18484</v>
      </c>
      <c r="U8642" t="s">
        <v>12418</v>
      </c>
      <c r="W8642">
        <v>11</v>
      </c>
      <c r="X8642">
        <v>1</v>
      </c>
      <c r="Y8642" t="s">
        <v>12419</v>
      </c>
      <c r="Z8642" t="s">
        <v>12420</v>
      </c>
      <c r="AA8642" t="s">
        <v>12429</v>
      </c>
      <c r="AB8642" t="s">
        <v>12430</v>
      </c>
      <c r="AC8642">
        <v>2</v>
      </c>
      <c r="AD8642" s="123">
        <v>42438</v>
      </c>
      <c r="AE8642" t="s">
        <v>12431</v>
      </c>
      <c r="AG8642">
        <v>40007809</v>
      </c>
      <c r="AL8642" t="s">
        <v>12430</v>
      </c>
      <c r="AN8642">
        <v>506525001</v>
      </c>
      <c r="AO8642">
        <v>16</v>
      </c>
      <c r="AP8642" t="s">
        <v>12424</v>
      </c>
      <c r="AQ8642" t="s">
        <v>11408</v>
      </c>
      <c r="AR8642">
        <v>4100</v>
      </c>
      <c r="AT8642">
        <v>0</v>
      </c>
      <c r="AV8642" t="s">
        <v>18485</v>
      </c>
      <c r="AW8642">
        <v>116100</v>
      </c>
    </row>
    <row r="8643" spans="1:49" x14ac:dyDescent="0.25">
      <c r="A8643">
        <v>4100</v>
      </c>
      <c r="B8643">
        <v>30030</v>
      </c>
      <c r="C8643">
        <v>4018</v>
      </c>
      <c r="D8643">
        <v>413</v>
      </c>
      <c r="E8643" s="124" t="s">
        <v>249</v>
      </c>
      <c r="F8643" t="str">
        <f t="shared" ref="F8643:F8706" si="162">CONCATENATE(G8643, H8643)</f>
        <v>Frank GomezTHOMPSON INDUSTRIAL SUPPL</v>
      </c>
      <c r="G8643" s="150" t="str">
        <f t="shared" si="161"/>
        <v>Frank Gomez</v>
      </c>
      <c r="H8643" s="149" t="s">
        <v>9092</v>
      </c>
      <c r="I8643">
        <v>40004060</v>
      </c>
      <c r="L8643" t="s">
        <v>17732</v>
      </c>
      <c r="M8643" t="s">
        <v>13237</v>
      </c>
      <c r="O8643">
        <v>1299</v>
      </c>
      <c r="P8643" t="s">
        <v>18486</v>
      </c>
      <c r="Q8643" t="s">
        <v>12415</v>
      </c>
      <c r="R8643" t="s">
        <v>12416</v>
      </c>
      <c r="S8643" t="s">
        <v>18487</v>
      </c>
      <c r="U8643" t="s">
        <v>12418</v>
      </c>
      <c r="W8643">
        <v>11</v>
      </c>
      <c r="X8643">
        <v>2</v>
      </c>
      <c r="Y8643" t="s">
        <v>12419</v>
      </c>
      <c r="Z8643" t="s">
        <v>12420</v>
      </c>
      <c r="AA8643" t="s">
        <v>12421</v>
      </c>
      <c r="AB8643" t="s">
        <v>12422</v>
      </c>
      <c r="AC8643">
        <v>2</v>
      </c>
      <c r="AD8643" s="123">
        <v>39111</v>
      </c>
      <c r="AE8643" t="s">
        <v>12423</v>
      </c>
      <c r="AG8643">
        <v>40004060</v>
      </c>
      <c r="AL8643" t="s">
        <v>12422</v>
      </c>
      <c r="AN8643">
        <v>507198981</v>
      </c>
      <c r="AO8643">
        <v>16</v>
      </c>
      <c r="AP8643" t="s">
        <v>12424</v>
      </c>
      <c r="AQ8643" t="s">
        <v>11408</v>
      </c>
      <c r="AR8643">
        <v>4100</v>
      </c>
      <c r="AT8643">
        <v>2005</v>
      </c>
      <c r="AV8643" t="s">
        <v>18488</v>
      </c>
      <c r="AW8643">
        <v>116100</v>
      </c>
    </row>
    <row r="8644" spans="1:49" x14ac:dyDescent="0.25">
      <c r="A8644">
        <v>4100</v>
      </c>
      <c r="B8644">
        <v>30030</v>
      </c>
      <c r="C8644">
        <v>4018</v>
      </c>
      <c r="D8644">
        <v>413</v>
      </c>
      <c r="E8644" s="124" t="s">
        <v>249</v>
      </c>
      <c r="F8644" t="str">
        <f t="shared" si="162"/>
        <v>Frank GomezTHOMPSON INDUSTRIAL SUPPLY INC.</v>
      </c>
      <c r="G8644" s="150" t="str">
        <f t="shared" si="161"/>
        <v>Frank Gomez</v>
      </c>
      <c r="H8644" s="149" t="s">
        <v>9093</v>
      </c>
      <c r="I8644">
        <v>40001346</v>
      </c>
      <c r="K8644" t="s">
        <v>18489</v>
      </c>
      <c r="L8644" t="s">
        <v>17699</v>
      </c>
      <c r="M8644" t="s">
        <v>13237</v>
      </c>
      <c r="N8644" t="s">
        <v>18490</v>
      </c>
      <c r="Q8644" t="s">
        <v>12415</v>
      </c>
      <c r="R8644" t="s">
        <v>12416</v>
      </c>
      <c r="S8644" t="s">
        <v>18491</v>
      </c>
      <c r="U8644" t="s">
        <v>12418</v>
      </c>
      <c r="W8644">
        <v>11</v>
      </c>
      <c r="X8644">
        <v>2</v>
      </c>
      <c r="Y8644" t="s">
        <v>12419</v>
      </c>
      <c r="Z8644" t="s">
        <v>12420</v>
      </c>
      <c r="AA8644" t="s">
        <v>12421</v>
      </c>
      <c r="AB8644" t="s">
        <v>12422</v>
      </c>
      <c r="AC8644">
        <v>2</v>
      </c>
      <c r="AD8644" s="123">
        <v>39111</v>
      </c>
      <c r="AE8644" t="s">
        <v>12423</v>
      </c>
      <c r="AG8644">
        <v>40001346</v>
      </c>
      <c r="AL8644" t="s">
        <v>12422</v>
      </c>
      <c r="AN8644">
        <v>503734001</v>
      </c>
      <c r="AO8644">
        <v>16</v>
      </c>
      <c r="AP8644" t="s">
        <v>12424</v>
      </c>
      <c r="AQ8644" t="s">
        <v>11408</v>
      </c>
      <c r="AR8644">
        <v>4100</v>
      </c>
      <c r="AT8644">
        <v>0</v>
      </c>
      <c r="AV8644" t="s">
        <v>18488</v>
      </c>
      <c r="AW8644">
        <v>116100</v>
      </c>
    </row>
    <row r="8645" spans="1:49" x14ac:dyDescent="0.25">
      <c r="A8645">
        <v>4100</v>
      </c>
      <c r="B8645">
        <v>30030</v>
      </c>
      <c r="C8645">
        <v>4018</v>
      </c>
      <c r="D8645">
        <v>413</v>
      </c>
      <c r="E8645" s="124" t="s">
        <v>249</v>
      </c>
      <c r="F8645" t="str">
        <f t="shared" si="162"/>
        <v>Frank GomezTHORO PACKAGING</v>
      </c>
      <c r="G8645" s="150" t="str">
        <f t="shared" si="161"/>
        <v>Frank Gomez</v>
      </c>
      <c r="H8645" s="149" t="s">
        <v>9096</v>
      </c>
      <c r="I8645">
        <v>40003975</v>
      </c>
      <c r="K8645" t="s">
        <v>18492</v>
      </c>
      <c r="L8645" t="s">
        <v>17591</v>
      </c>
      <c r="M8645" t="s">
        <v>13237</v>
      </c>
      <c r="N8645">
        <v>92878</v>
      </c>
      <c r="Q8645" t="s">
        <v>12415</v>
      </c>
      <c r="R8645" t="s">
        <v>12416</v>
      </c>
      <c r="S8645" t="s">
        <v>18493</v>
      </c>
      <c r="U8645" t="s">
        <v>12418</v>
      </c>
      <c r="W8645">
        <v>11</v>
      </c>
      <c r="X8645">
        <v>1</v>
      </c>
      <c r="Y8645" t="s">
        <v>12419</v>
      </c>
      <c r="Z8645" t="s">
        <v>12420</v>
      </c>
      <c r="AA8645" t="s">
        <v>12421</v>
      </c>
      <c r="AB8645" t="s">
        <v>12422</v>
      </c>
      <c r="AC8645">
        <v>2</v>
      </c>
      <c r="AD8645" s="123">
        <v>39111</v>
      </c>
      <c r="AE8645" t="s">
        <v>12423</v>
      </c>
      <c r="AG8645">
        <v>40003975</v>
      </c>
      <c r="AL8645" t="s">
        <v>12422</v>
      </c>
      <c r="AN8645">
        <v>506507701</v>
      </c>
      <c r="AO8645">
        <v>16</v>
      </c>
      <c r="AP8645" t="s">
        <v>12424</v>
      </c>
      <c r="AQ8645" t="s">
        <v>11408</v>
      </c>
      <c r="AR8645">
        <v>4100</v>
      </c>
      <c r="AT8645">
        <v>2005</v>
      </c>
      <c r="AV8645" t="s">
        <v>18494</v>
      </c>
      <c r="AW8645">
        <v>116100</v>
      </c>
    </row>
    <row r="8646" spans="1:49" x14ac:dyDescent="0.25">
      <c r="A8646">
        <v>4100</v>
      </c>
      <c r="B8646">
        <v>30030</v>
      </c>
      <c r="C8646">
        <v>4018</v>
      </c>
      <c r="D8646">
        <v>413</v>
      </c>
      <c r="E8646" s="124" t="s">
        <v>249</v>
      </c>
      <c r="F8646" t="str">
        <f t="shared" si="162"/>
        <v>Frank GomezTIMET</v>
      </c>
      <c r="G8646" s="150" t="str">
        <f t="shared" si="161"/>
        <v>Frank Gomez</v>
      </c>
      <c r="H8646" s="149" t="s">
        <v>9115</v>
      </c>
      <c r="I8646">
        <v>40007338</v>
      </c>
      <c r="J8646" t="s">
        <v>18495</v>
      </c>
      <c r="L8646" t="s">
        <v>17350</v>
      </c>
      <c r="M8646" t="s">
        <v>14582</v>
      </c>
      <c r="O8646">
        <v>2128</v>
      </c>
      <c r="P8646">
        <v>89009</v>
      </c>
      <c r="Q8646" t="s">
        <v>12415</v>
      </c>
      <c r="R8646" t="s">
        <v>12416</v>
      </c>
      <c r="S8646" t="s">
        <v>18496</v>
      </c>
      <c r="U8646" t="s">
        <v>12418</v>
      </c>
      <c r="W8646">
        <v>11</v>
      </c>
      <c r="X8646">
        <v>1</v>
      </c>
      <c r="Y8646" t="s">
        <v>12419</v>
      </c>
      <c r="Z8646" t="s">
        <v>12420</v>
      </c>
      <c r="AA8646" t="s">
        <v>12429</v>
      </c>
      <c r="AB8646" t="s">
        <v>12757</v>
      </c>
      <c r="AC8646">
        <v>2</v>
      </c>
      <c r="AD8646" s="123">
        <v>41759</v>
      </c>
      <c r="AE8646" t="s">
        <v>12431</v>
      </c>
      <c r="AG8646">
        <v>40007338</v>
      </c>
      <c r="AL8646" t="s">
        <v>12757</v>
      </c>
      <c r="AN8646">
        <v>2900300701</v>
      </c>
      <c r="AO8646">
        <v>16</v>
      </c>
      <c r="AP8646" t="s">
        <v>12424</v>
      </c>
      <c r="AQ8646" t="s">
        <v>11408</v>
      </c>
      <c r="AR8646">
        <v>4100</v>
      </c>
      <c r="AT8646">
        <v>0</v>
      </c>
      <c r="AV8646" t="s">
        <v>9115</v>
      </c>
      <c r="AW8646">
        <v>116100</v>
      </c>
    </row>
    <row r="8647" spans="1:49" x14ac:dyDescent="0.25">
      <c r="A8647">
        <v>4100</v>
      </c>
      <c r="B8647">
        <v>30030</v>
      </c>
      <c r="C8647">
        <v>4018</v>
      </c>
      <c r="D8647">
        <v>413</v>
      </c>
      <c r="E8647" s="124" t="s">
        <v>249</v>
      </c>
      <c r="F8647" t="str">
        <f t="shared" si="162"/>
        <v>Frank GomezTOBIN MACHINE TOOL SERVICES</v>
      </c>
      <c r="G8647" s="150" t="str">
        <f t="shared" si="161"/>
        <v>Frank Gomez</v>
      </c>
      <c r="H8647" s="149" t="s">
        <v>9130</v>
      </c>
      <c r="I8647">
        <v>40006761</v>
      </c>
      <c r="K8647" t="s">
        <v>18497</v>
      </c>
      <c r="L8647" t="s">
        <v>17513</v>
      </c>
      <c r="M8647" t="s">
        <v>13237</v>
      </c>
      <c r="N8647">
        <v>93552</v>
      </c>
      <c r="Q8647" t="s">
        <v>12415</v>
      </c>
      <c r="R8647" t="s">
        <v>12416</v>
      </c>
      <c r="S8647" t="s">
        <v>18498</v>
      </c>
      <c r="U8647" t="s">
        <v>12418</v>
      </c>
      <c r="W8647">
        <v>11</v>
      </c>
      <c r="X8647">
        <v>1</v>
      </c>
      <c r="Y8647" t="s">
        <v>12419</v>
      </c>
      <c r="Z8647" t="s">
        <v>12420</v>
      </c>
      <c r="AA8647" t="s">
        <v>12485</v>
      </c>
      <c r="AB8647" t="s">
        <v>12430</v>
      </c>
      <c r="AC8647">
        <v>2</v>
      </c>
      <c r="AD8647" s="123">
        <v>40961</v>
      </c>
      <c r="AE8647" t="s">
        <v>12528</v>
      </c>
      <c r="AG8647">
        <v>40006761</v>
      </c>
      <c r="AL8647" t="s">
        <v>12430</v>
      </c>
      <c r="AN8647">
        <v>503725101</v>
      </c>
      <c r="AO8647">
        <v>16</v>
      </c>
      <c r="AP8647" t="s">
        <v>12424</v>
      </c>
      <c r="AQ8647" t="s">
        <v>11408</v>
      </c>
      <c r="AR8647">
        <v>4100</v>
      </c>
      <c r="AT8647">
        <v>0</v>
      </c>
      <c r="AV8647" t="s">
        <v>18499</v>
      </c>
      <c r="AW8647">
        <v>116100</v>
      </c>
    </row>
    <row r="8648" spans="1:49" x14ac:dyDescent="0.25">
      <c r="A8648">
        <v>4100</v>
      </c>
      <c r="B8648">
        <v>30030</v>
      </c>
      <c r="C8648">
        <v>4018</v>
      </c>
      <c r="D8648">
        <v>413</v>
      </c>
      <c r="E8648" s="124" t="s">
        <v>249</v>
      </c>
      <c r="F8648" t="str">
        <f t="shared" si="162"/>
        <v>Frank GomezTOP INDUSTRIAL SERVICE &amp; SUPPLY INC</v>
      </c>
      <c r="G8648" s="150" t="str">
        <f t="shared" si="161"/>
        <v>Frank Gomez</v>
      </c>
      <c r="H8648" s="149" t="s">
        <v>13937</v>
      </c>
      <c r="I8648">
        <v>40006524</v>
      </c>
      <c r="L8648" t="s">
        <v>17703</v>
      </c>
      <c r="M8648" t="s">
        <v>13237</v>
      </c>
      <c r="O8648">
        <v>22106</v>
      </c>
      <c r="P8648" t="s">
        <v>18500</v>
      </c>
      <c r="Q8648" t="s">
        <v>12415</v>
      </c>
      <c r="R8648" t="s">
        <v>12416</v>
      </c>
      <c r="S8648" t="s">
        <v>18501</v>
      </c>
      <c r="U8648" t="s">
        <v>12418</v>
      </c>
      <c r="W8648">
        <v>11</v>
      </c>
      <c r="X8648">
        <v>2</v>
      </c>
      <c r="Y8648" t="s">
        <v>12419</v>
      </c>
      <c r="Z8648" t="s">
        <v>12420</v>
      </c>
      <c r="AA8648" t="s">
        <v>12429</v>
      </c>
      <c r="AB8648" t="s">
        <v>12422</v>
      </c>
      <c r="AC8648">
        <v>2</v>
      </c>
      <c r="AD8648" s="123">
        <v>40633</v>
      </c>
      <c r="AE8648" t="s">
        <v>12431</v>
      </c>
      <c r="AG8648">
        <v>40006524</v>
      </c>
      <c r="AL8648" t="s">
        <v>12422</v>
      </c>
      <c r="AN8648">
        <v>502902401</v>
      </c>
      <c r="AO8648">
        <v>16</v>
      </c>
      <c r="AP8648" t="s">
        <v>12424</v>
      </c>
      <c r="AQ8648" t="s">
        <v>11408</v>
      </c>
      <c r="AR8648">
        <v>4100</v>
      </c>
      <c r="AT8648">
        <v>0</v>
      </c>
      <c r="AV8648" t="s">
        <v>18502</v>
      </c>
      <c r="AW8648">
        <v>116100</v>
      </c>
    </row>
    <row r="8649" spans="1:49" x14ac:dyDescent="0.25">
      <c r="A8649">
        <v>4100</v>
      </c>
      <c r="B8649">
        <v>30030</v>
      </c>
      <c r="C8649">
        <v>4018</v>
      </c>
      <c r="D8649">
        <v>413</v>
      </c>
      <c r="E8649" s="124" t="s">
        <v>249</v>
      </c>
      <c r="F8649" t="str">
        <f t="shared" si="162"/>
        <v>Frank GomezTORN AND GLASSER, INC.</v>
      </c>
      <c r="G8649" s="150" t="str">
        <f t="shared" si="161"/>
        <v>Frank Gomez</v>
      </c>
      <c r="H8649" s="149" t="s">
        <v>9153</v>
      </c>
      <c r="I8649">
        <v>40008156</v>
      </c>
      <c r="K8649" t="s">
        <v>18503</v>
      </c>
      <c r="L8649" t="s">
        <v>17725</v>
      </c>
      <c r="M8649" t="s">
        <v>13237</v>
      </c>
      <c r="N8649">
        <v>91768</v>
      </c>
      <c r="Q8649" t="s">
        <v>12415</v>
      </c>
      <c r="R8649" t="s">
        <v>12416</v>
      </c>
      <c r="S8649" t="s">
        <v>18504</v>
      </c>
      <c r="U8649" t="s">
        <v>12418</v>
      </c>
      <c r="W8649">
        <v>11</v>
      </c>
      <c r="X8649">
        <v>1</v>
      </c>
      <c r="Y8649" t="s">
        <v>12419</v>
      </c>
      <c r="Z8649" t="s">
        <v>12420</v>
      </c>
      <c r="AA8649" t="s">
        <v>12429</v>
      </c>
      <c r="AB8649" t="s">
        <v>12422</v>
      </c>
      <c r="AC8649">
        <v>2</v>
      </c>
      <c r="AD8649" s="123">
        <v>42905</v>
      </c>
      <c r="AE8649" t="s">
        <v>12431</v>
      </c>
      <c r="AG8649">
        <v>40008156</v>
      </c>
      <c r="AL8649" t="s">
        <v>12422</v>
      </c>
      <c r="AN8649">
        <v>503726901</v>
      </c>
      <c r="AO8649">
        <v>16</v>
      </c>
      <c r="AP8649" t="s">
        <v>12424</v>
      </c>
      <c r="AQ8649" t="s">
        <v>11408</v>
      </c>
      <c r="AR8649">
        <v>4100</v>
      </c>
      <c r="AT8649">
        <v>0</v>
      </c>
      <c r="AV8649" t="s">
        <v>18505</v>
      </c>
      <c r="AW8649">
        <v>116100</v>
      </c>
    </row>
    <row r="8650" spans="1:49" x14ac:dyDescent="0.25">
      <c r="A8650">
        <v>4100</v>
      </c>
      <c r="B8650">
        <v>30030</v>
      </c>
      <c r="C8650">
        <v>4018</v>
      </c>
      <c r="D8650">
        <v>413</v>
      </c>
      <c r="E8650" s="124" t="s">
        <v>249</v>
      </c>
      <c r="F8650" t="str">
        <f t="shared" si="162"/>
        <v>Frank GomezTREND OFFSET PRINTING SERVICES, INC</v>
      </c>
      <c r="G8650" s="150" t="str">
        <f t="shared" si="161"/>
        <v>Frank Gomez</v>
      </c>
      <c r="H8650" s="149" t="s">
        <v>9219</v>
      </c>
      <c r="I8650">
        <v>40002788</v>
      </c>
      <c r="K8650" t="s">
        <v>18506</v>
      </c>
      <c r="L8650" t="s">
        <v>17643</v>
      </c>
      <c r="M8650" t="s">
        <v>13237</v>
      </c>
      <c r="N8650" t="s">
        <v>18476</v>
      </c>
      <c r="Q8650" t="s">
        <v>12415</v>
      </c>
      <c r="R8650" t="s">
        <v>12416</v>
      </c>
      <c r="S8650" t="s">
        <v>18507</v>
      </c>
      <c r="U8650" t="s">
        <v>12418</v>
      </c>
      <c r="W8650">
        <v>11</v>
      </c>
      <c r="X8650">
        <v>1</v>
      </c>
      <c r="Y8650" t="s">
        <v>12419</v>
      </c>
      <c r="Z8650" t="s">
        <v>12420</v>
      </c>
      <c r="AA8650" t="s">
        <v>12421</v>
      </c>
      <c r="AB8650" t="s">
        <v>12422</v>
      </c>
      <c r="AC8650">
        <v>2</v>
      </c>
      <c r="AD8650" s="123">
        <v>39111</v>
      </c>
      <c r="AE8650" t="s">
        <v>12423</v>
      </c>
      <c r="AG8650">
        <v>40002788</v>
      </c>
      <c r="AL8650" t="s">
        <v>12422</v>
      </c>
      <c r="AN8650">
        <v>505918701</v>
      </c>
      <c r="AO8650">
        <v>16</v>
      </c>
      <c r="AP8650" t="s">
        <v>12424</v>
      </c>
      <c r="AQ8650" t="s">
        <v>11408</v>
      </c>
      <c r="AR8650">
        <v>4100</v>
      </c>
      <c r="AT8650">
        <v>2005</v>
      </c>
      <c r="AV8650" t="s">
        <v>18508</v>
      </c>
      <c r="AW8650">
        <v>116100</v>
      </c>
    </row>
    <row r="8651" spans="1:49" x14ac:dyDescent="0.25">
      <c r="A8651">
        <v>4100</v>
      </c>
      <c r="B8651">
        <v>30030</v>
      </c>
      <c r="C8651">
        <v>4018</v>
      </c>
      <c r="D8651">
        <v>413</v>
      </c>
      <c r="E8651" s="124" t="s">
        <v>249</v>
      </c>
      <c r="F8651" t="str">
        <f t="shared" si="162"/>
        <v>Frank GomezTRW VEHICLE SAFETY SYSTEMS INC</v>
      </c>
      <c r="G8651" s="150" t="str">
        <f t="shared" si="161"/>
        <v>Frank Gomez</v>
      </c>
      <c r="H8651" s="149" t="s">
        <v>9284</v>
      </c>
      <c r="I8651">
        <v>40007252</v>
      </c>
      <c r="K8651" t="s">
        <v>18509</v>
      </c>
      <c r="L8651" t="s">
        <v>18247</v>
      </c>
      <c r="M8651" t="s">
        <v>17515</v>
      </c>
      <c r="N8651">
        <v>85212</v>
      </c>
      <c r="Q8651" t="s">
        <v>12415</v>
      </c>
      <c r="R8651" t="s">
        <v>12416</v>
      </c>
      <c r="S8651" t="s">
        <v>18510</v>
      </c>
      <c r="U8651" t="s">
        <v>12418</v>
      </c>
      <c r="W8651">
        <v>11</v>
      </c>
      <c r="X8651">
        <v>1</v>
      </c>
      <c r="Y8651" t="s">
        <v>12472</v>
      </c>
      <c r="Z8651" t="s">
        <v>12420</v>
      </c>
      <c r="AA8651" t="s">
        <v>12429</v>
      </c>
      <c r="AB8651" t="s">
        <v>12430</v>
      </c>
      <c r="AC8651">
        <v>2</v>
      </c>
      <c r="AD8651" s="123">
        <v>41647</v>
      </c>
      <c r="AE8651" t="s">
        <v>12431</v>
      </c>
      <c r="AG8651">
        <v>40007252</v>
      </c>
      <c r="AL8651" t="s">
        <v>12430</v>
      </c>
      <c r="AN8651">
        <v>301301601</v>
      </c>
      <c r="AO8651">
        <v>16</v>
      </c>
      <c r="AP8651" t="s">
        <v>12424</v>
      </c>
      <c r="AQ8651" t="s">
        <v>11408</v>
      </c>
      <c r="AR8651">
        <v>4100</v>
      </c>
      <c r="AT8651">
        <v>0</v>
      </c>
      <c r="AV8651" t="s">
        <v>18511</v>
      </c>
      <c r="AW8651">
        <v>116100</v>
      </c>
    </row>
    <row r="8652" spans="1:49" x14ac:dyDescent="0.25">
      <c r="A8652">
        <v>4100</v>
      </c>
      <c r="B8652">
        <v>30030</v>
      </c>
      <c r="C8652">
        <v>4018</v>
      </c>
      <c r="D8652">
        <v>413</v>
      </c>
      <c r="E8652" s="124" t="s">
        <v>249</v>
      </c>
      <c r="F8652" t="str">
        <f t="shared" si="162"/>
        <v>Frank GomezTURANO NEVADA BAKING LLC</v>
      </c>
      <c r="G8652" s="150" t="str">
        <f t="shared" si="161"/>
        <v>Frank Gomez</v>
      </c>
      <c r="H8652" s="149" t="s">
        <v>9301</v>
      </c>
      <c r="I8652">
        <v>40008710</v>
      </c>
      <c r="K8652" t="s">
        <v>18512</v>
      </c>
      <c r="L8652" t="s">
        <v>18513</v>
      </c>
      <c r="M8652" t="s">
        <v>12546</v>
      </c>
      <c r="N8652">
        <v>60402</v>
      </c>
      <c r="Q8652" t="s">
        <v>12415</v>
      </c>
      <c r="R8652" t="s">
        <v>12416</v>
      </c>
      <c r="S8652" t="s">
        <v>18514</v>
      </c>
      <c r="U8652" t="s">
        <v>12418</v>
      </c>
      <c r="W8652">
        <v>11</v>
      </c>
      <c r="X8652">
        <v>1</v>
      </c>
      <c r="Y8652" t="s">
        <v>12419</v>
      </c>
      <c r="Z8652" t="s">
        <v>12420</v>
      </c>
      <c r="AA8652" t="s">
        <v>12429</v>
      </c>
      <c r="AB8652" t="s">
        <v>12422</v>
      </c>
      <c r="AC8652">
        <v>2</v>
      </c>
      <c r="AD8652" s="123">
        <v>43748</v>
      </c>
      <c r="AE8652" t="s">
        <v>12431</v>
      </c>
      <c r="AG8652">
        <v>40008710</v>
      </c>
      <c r="AL8652" t="s">
        <v>12422</v>
      </c>
      <c r="AN8652">
        <v>1403102001</v>
      </c>
      <c r="AO8652">
        <v>16</v>
      </c>
      <c r="AP8652" t="s">
        <v>12424</v>
      </c>
      <c r="AQ8652" t="s">
        <v>11408</v>
      </c>
      <c r="AR8652">
        <v>4100</v>
      </c>
      <c r="AT8652">
        <v>0</v>
      </c>
      <c r="AV8652" t="s">
        <v>18515</v>
      </c>
      <c r="AW8652">
        <v>116100</v>
      </c>
    </row>
    <row r="8653" spans="1:49" x14ac:dyDescent="0.25">
      <c r="A8653">
        <v>4100</v>
      </c>
      <c r="B8653">
        <v>30030</v>
      </c>
      <c r="C8653">
        <v>4018</v>
      </c>
      <c r="D8653">
        <v>413</v>
      </c>
      <c r="E8653" s="124" t="s">
        <v>249</v>
      </c>
      <c r="F8653" t="str">
        <f t="shared" si="162"/>
        <v>Frank GomezTURNER FIBERFILL INC.</v>
      </c>
      <c r="G8653" s="150" t="str">
        <f t="shared" si="161"/>
        <v>Frank Gomez</v>
      </c>
      <c r="H8653" s="149" t="s">
        <v>9306</v>
      </c>
      <c r="I8653">
        <v>40003498</v>
      </c>
      <c r="K8653" t="s">
        <v>18516</v>
      </c>
      <c r="L8653" t="s">
        <v>18093</v>
      </c>
      <c r="M8653" t="s">
        <v>13237</v>
      </c>
      <c r="N8653" t="s">
        <v>18094</v>
      </c>
      <c r="Q8653" t="s">
        <v>12415</v>
      </c>
      <c r="R8653" t="s">
        <v>12416</v>
      </c>
      <c r="S8653" t="s">
        <v>18517</v>
      </c>
      <c r="U8653" t="s">
        <v>12418</v>
      </c>
      <c r="W8653">
        <v>11</v>
      </c>
      <c r="X8653">
        <v>1</v>
      </c>
      <c r="Y8653" t="s">
        <v>12419</v>
      </c>
      <c r="Z8653" t="s">
        <v>12420</v>
      </c>
      <c r="AA8653" t="s">
        <v>12421</v>
      </c>
      <c r="AB8653" t="s">
        <v>12422</v>
      </c>
      <c r="AC8653">
        <v>2</v>
      </c>
      <c r="AD8653" s="123">
        <v>39111</v>
      </c>
      <c r="AE8653" t="s">
        <v>12423</v>
      </c>
      <c r="AG8653">
        <v>40003498</v>
      </c>
      <c r="AL8653" t="s">
        <v>12422</v>
      </c>
      <c r="AN8653">
        <v>503721401</v>
      </c>
      <c r="AO8653">
        <v>16</v>
      </c>
      <c r="AP8653" t="s">
        <v>12424</v>
      </c>
      <c r="AQ8653" t="s">
        <v>11408</v>
      </c>
      <c r="AR8653">
        <v>4100</v>
      </c>
      <c r="AT8653">
        <v>0</v>
      </c>
      <c r="AV8653" t="s">
        <v>18518</v>
      </c>
      <c r="AW8653">
        <v>116100</v>
      </c>
    </row>
    <row r="8654" spans="1:49" x14ac:dyDescent="0.25">
      <c r="A8654">
        <v>4100</v>
      </c>
      <c r="B8654">
        <v>30030</v>
      </c>
      <c r="C8654">
        <v>4018</v>
      </c>
      <c r="D8654">
        <v>413</v>
      </c>
      <c r="E8654" s="124" t="s">
        <v>249</v>
      </c>
      <c r="F8654" t="str">
        <f t="shared" si="162"/>
        <v>Frank GomezUNITED BAKERY EQUIPMENT CO., INC.</v>
      </c>
      <c r="G8654" s="150" t="str">
        <f t="shared" si="161"/>
        <v>Frank Gomez</v>
      </c>
      <c r="H8654" s="149" t="s">
        <v>9681</v>
      </c>
      <c r="I8654">
        <v>40009002</v>
      </c>
      <c r="K8654" t="s">
        <v>18519</v>
      </c>
      <c r="L8654" t="s">
        <v>17908</v>
      </c>
      <c r="M8654" t="s">
        <v>13237</v>
      </c>
      <c r="N8654">
        <v>90220</v>
      </c>
      <c r="Q8654" t="s">
        <v>12415</v>
      </c>
      <c r="R8654" t="s">
        <v>12416</v>
      </c>
      <c r="S8654" t="s">
        <v>18520</v>
      </c>
      <c r="U8654" t="s">
        <v>12418</v>
      </c>
      <c r="W8654">
        <v>11</v>
      </c>
      <c r="X8654">
        <v>0</v>
      </c>
      <c r="Y8654" t="s">
        <v>12419</v>
      </c>
      <c r="Z8654" t="s">
        <v>12420</v>
      </c>
      <c r="AA8654" t="s">
        <v>12485</v>
      </c>
      <c r="AB8654" t="s">
        <v>12422</v>
      </c>
      <c r="AC8654">
        <v>2</v>
      </c>
      <c r="AD8654" s="123">
        <v>44165</v>
      </c>
      <c r="AE8654" t="s">
        <v>12486</v>
      </c>
      <c r="AG8654">
        <v>40009002</v>
      </c>
      <c r="AL8654" t="s">
        <v>12422</v>
      </c>
      <c r="AN8654">
        <v>503707301</v>
      </c>
      <c r="AO8654">
        <v>16</v>
      </c>
      <c r="AP8654" t="s">
        <v>12424</v>
      </c>
      <c r="AQ8654" t="s">
        <v>11408</v>
      </c>
      <c r="AR8654">
        <v>4100</v>
      </c>
      <c r="AT8654">
        <v>0</v>
      </c>
      <c r="AV8654" t="s">
        <v>18521</v>
      </c>
      <c r="AW8654">
        <v>116100</v>
      </c>
    </row>
    <row r="8655" spans="1:49" x14ac:dyDescent="0.25">
      <c r="A8655">
        <v>4100</v>
      </c>
      <c r="B8655">
        <v>30030</v>
      </c>
      <c r="C8655">
        <v>4018</v>
      </c>
      <c r="D8655">
        <v>413</v>
      </c>
      <c r="E8655" s="124" t="s">
        <v>249</v>
      </c>
      <c r="F8655" t="str">
        <f t="shared" si="162"/>
        <v>Frank GomezUNLIMITED ELECTRO AUTOMATION &amp; CONT</v>
      </c>
      <c r="G8655" s="150" t="str">
        <f t="shared" si="161"/>
        <v>Frank Gomez</v>
      </c>
      <c r="H8655" s="149" t="s">
        <v>9707</v>
      </c>
      <c r="I8655">
        <v>40007288</v>
      </c>
      <c r="K8655" t="s">
        <v>18522</v>
      </c>
      <c r="L8655" t="s">
        <v>17707</v>
      </c>
      <c r="M8655" t="s">
        <v>13237</v>
      </c>
      <c r="N8655">
        <v>92154</v>
      </c>
      <c r="Q8655" t="s">
        <v>12415</v>
      </c>
      <c r="R8655" t="s">
        <v>12416</v>
      </c>
      <c r="S8655" t="s">
        <v>18523</v>
      </c>
      <c r="U8655" t="s">
        <v>12418</v>
      </c>
      <c r="W8655">
        <v>11</v>
      </c>
      <c r="X8655">
        <v>2</v>
      </c>
      <c r="Y8655" t="s">
        <v>12419</v>
      </c>
      <c r="Z8655" t="s">
        <v>12420</v>
      </c>
      <c r="AA8655" t="s">
        <v>12429</v>
      </c>
      <c r="AB8655" t="s">
        <v>12430</v>
      </c>
      <c r="AC8655">
        <v>2</v>
      </c>
      <c r="AD8655" s="123">
        <v>41702</v>
      </c>
      <c r="AE8655" t="s">
        <v>12431</v>
      </c>
      <c r="AG8655">
        <v>40007288</v>
      </c>
      <c r="AL8655" t="s">
        <v>12430</v>
      </c>
      <c r="AN8655">
        <v>507330201</v>
      </c>
      <c r="AO8655">
        <v>16</v>
      </c>
      <c r="AP8655" t="s">
        <v>12424</v>
      </c>
      <c r="AQ8655" t="s">
        <v>11408</v>
      </c>
      <c r="AR8655">
        <v>4100</v>
      </c>
      <c r="AT8655">
        <v>0</v>
      </c>
      <c r="AV8655" t="s">
        <v>18524</v>
      </c>
      <c r="AW8655">
        <v>116100</v>
      </c>
    </row>
    <row r="8656" spans="1:49" x14ac:dyDescent="0.25">
      <c r="A8656">
        <v>4100</v>
      </c>
      <c r="B8656">
        <v>30030</v>
      </c>
      <c r="C8656">
        <v>4018</v>
      </c>
      <c r="D8656">
        <v>413</v>
      </c>
      <c r="E8656" s="124" t="s">
        <v>249</v>
      </c>
      <c r="F8656" t="str">
        <f t="shared" si="162"/>
        <v>Frank GomezUPF CORPORATION</v>
      </c>
      <c r="G8656" s="150" t="str">
        <f t="shared" si="161"/>
        <v>Frank Gomez</v>
      </c>
      <c r="H8656" s="149" t="s">
        <v>9710</v>
      </c>
      <c r="I8656">
        <v>40001153</v>
      </c>
      <c r="K8656" t="s">
        <v>18525</v>
      </c>
      <c r="L8656" t="s">
        <v>17703</v>
      </c>
      <c r="M8656" t="s">
        <v>13237</v>
      </c>
      <c r="N8656" t="s">
        <v>17704</v>
      </c>
      <c r="Q8656" t="s">
        <v>12415</v>
      </c>
      <c r="R8656" t="s">
        <v>12416</v>
      </c>
      <c r="S8656" t="s">
        <v>18526</v>
      </c>
      <c r="U8656" t="s">
        <v>12418</v>
      </c>
      <c r="W8656">
        <v>11</v>
      </c>
      <c r="X8656">
        <v>1</v>
      </c>
      <c r="Y8656" t="s">
        <v>12419</v>
      </c>
      <c r="Z8656" t="s">
        <v>12420</v>
      </c>
      <c r="AA8656" t="s">
        <v>12421</v>
      </c>
      <c r="AB8656" t="s">
        <v>12422</v>
      </c>
      <c r="AC8656">
        <v>2</v>
      </c>
      <c r="AD8656" s="123">
        <v>39111</v>
      </c>
      <c r="AE8656" t="s">
        <v>12423</v>
      </c>
      <c r="AG8656">
        <v>40001153</v>
      </c>
      <c r="AL8656" t="s">
        <v>12422</v>
      </c>
      <c r="AN8656">
        <v>502902401</v>
      </c>
      <c r="AO8656">
        <v>16</v>
      </c>
      <c r="AP8656" t="s">
        <v>12424</v>
      </c>
      <c r="AQ8656" t="s">
        <v>11408</v>
      </c>
      <c r="AR8656">
        <v>4100</v>
      </c>
      <c r="AT8656">
        <v>2005</v>
      </c>
      <c r="AV8656" t="s">
        <v>18527</v>
      </c>
      <c r="AW8656">
        <v>116100</v>
      </c>
    </row>
    <row r="8657" spans="1:49" x14ac:dyDescent="0.25">
      <c r="A8657">
        <v>4100</v>
      </c>
      <c r="B8657">
        <v>30030</v>
      </c>
      <c r="C8657">
        <v>4018</v>
      </c>
      <c r="D8657">
        <v>413</v>
      </c>
      <c r="E8657" s="124" t="s">
        <v>249</v>
      </c>
      <c r="F8657" t="str">
        <f t="shared" si="162"/>
        <v>Frank GomezUSA EMICO, INC.</v>
      </c>
      <c r="G8657" s="150" t="str">
        <f t="shared" si="161"/>
        <v>Frank Gomez</v>
      </c>
      <c r="H8657" s="149" t="s">
        <v>9944</v>
      </c>
      <c r="I8657">
        <v>40007753</v>
      </c>
      <c r="K8657" t="s">
        <v>18528</v>
      </c>
      <c r="L8657" t="s">
        <v>17622</v>
      </c>
      <c r="M8657" t="s">
        <v>13237</v>
      </c>
      <c r="N8657">
        <v>90670</v>
      </c>
      <c r="Q8657" t="s">
        <v>12415</v>
      </c>
      <c r="R8657" t="s">
        <v>12416</v>
      </c>
      <c r="S8657" t="s">
        <v>18529</v>
      </c>
      <c r="U8657" t="s">
        <v>12418</v>
      </c>
      <c r="W8657">
        <v>11</v>
      </c>
      <c r="X8657">
        <v>0</v>
      </c>
      <c r="Y8657" t="s">
        <v>12419</v>
      </c>
      <c r="Z8657" t="s">
        <v>12420</v>
      </c>
      <c r="AA8657" t="s">
        <v>12429</v>
      </c>
      <c r="AB8657" t="s">
        <v>12422</v>
      </c>
      <c r="AC8657">
        <v>2</v>
      </c>
      <c r="AD8657" s="123">
        <v>42374</v>
      </c>
      <c r="AE8657" t="s">
        <v>12431</v>
      </c>
      <c r="AG8657">
        <v>40007753</v>
      </c>
      <c r="AL8657" t="s">
        <v>12422</v>
      </c>
      <c r="AN8657">
        <v>503732001</v>
      </c>
      <c r="AO8657">
        <v>16</v>
      </c>
      <c r="AP8657" t="s">
        <v>12424</v>
      </c>
      <c r="AQ8657" t="s">
        <v>11408</v>
      </c>
      <c r="AR8657">
        <v>4100</v>
      </c>
      <c r="AT8657">
        <v>0</v>
      </c>
      <c r="AV8657" t="s">
        <v>18530</v>
      </c>
      <c r="AW8657">
        <v>116100</v>
      </c>
    </row>
    <row r="8658" spans="1:49" x14ac:dyDescent="0.25">
      <c r="A8658">
        <v>4100</v>
      </c>
      <c r="B8658">
        <v>30030</v>
      </c>
      <c r="C8658">
        <v>4018</v>
      </c>
      <c r="D8658">
        <v>413</v>
      </c>
      <c r="E8658" s="124" t="s">
        <v>249</v>
      </c>
      <c r="F8658" t="str">
        <f t="shared" si="162"/>
        <v>Frank GomezVALLEY BUSINESS PRINTERS INC</v>
      </c>
      <c r="G8658" s="150" t="str">
        <f t="shared" si="161"/>
        <v>Frank Gomez</v>
      </c>
      <c r="H8658" s="149" t="s">
        <v>10567</v>
      </c>
      <c r="I8658">
        <v>40001660</v>
      </c>
      <c r="K8658" t="s">
        <v>18531</v>
      </c>
      <c r="L8658" t="s">
        <v>18532</v>
      </c>
      <c r="M8658" t="s">
        <v>13237</v>
      </c>
      <c r="N8658" t="s">
        <v>18533</v>
      </c>
      <c r="Q8658" t="s">
        <v>12415</v>
      </c>
      <c r="R8658" t="s">
        <v>12416</v>
      </c>
      <c r="S8658" t="s">
        <v>18534</v>
      </c>
      <c r="U8658" t="s">
        <v>12418</v>
      </c>
      <c r="W8658">
        <v>11</v>
      </c>
      <c r="X8658">
        <v>1</v>
      </c>
      <c r="Y8658" t="s">
        <v>12419</v>
      </c>
      <c r="Z8658" t="s">
        <v>12420</v>
      </c>
      <c r="AA8658" t="s">
        <v>12421</v>
      </c>
      <c r="AB8658" t="s">
        <v>12422</v>
      </c>
      <c r="AC8658">
        <v>2</v>
      </c>
      <c r="AD8658" s="123">
        <v>39111</v>
      </c>
      <c r="AE8658" t="s">
        <v>12423</v>
      </c>
      <c r="AG8658">
        <v>40001660</v>
      </c>
      <c r="AL8658" t="s">
        <v>12422</v>
      </c>
      <c r="AN8658">
        <v>503719001</v>
      </c>
      <c r="AO8658">
        <v>16</v>
      </c>
      <c r="AP8658" t="s">
        <v>12424</v>
      </c>
      <c r="AQ8658" t="s">
        <v>11408</v>
      </c>
      <c r="AR8658">
        <v>4100</v>
      </c>
      <c r="AT8658">
        <v>2005</v>
      </c>
      <c r="AV8658" t="s">
        <v>18535</v>
      </c>
      <c r="AW8658">
        <v>116100</v>
      </c>
    </row>
    <row r="8659" spans="1:49" x14ac:dyDescent="0.25">
      <c r="A8659">
        <v>4100</v>
      </c>
      <c r="B8659">
        <v>30030</v>
      </c>
      <c r="C8659">
        <v>4018</v>
      </c>
      <c r="D8659">
        <v>413</v>
      </c>
      <c r="E8659" s="124" t="s">
        <v>249</v>
      </c>
      <c r="F8659" t="str">
        <f t="shared" si="162"/>
        <v>Frank GomezVEG FRESH FARMS LLC</v>
      </c>
      <c r="G8659" s="150" t="str">
        <f t="shared" si="161"/>
        <v>Frank Gomez</v>
      </c>
      <c r="H8659" s="149" t="s">
        <v>10614</v>
      </c>
      <c r="I8659">
        <v>40007605</v>
      </c>
      <c r="K8659" t="s">
        <v>18536</v>
      </c>
      <c r="L8659" t="s">
        <v>17591</v>
      </c>
      <c r="M8659" t="s">
        <v>13237</v>
      </c>
      <c r="N8659">
        <v>92880</v>
      </c>
      <c r="Q8659" t="s">
        <v>12415</v>
      </c>
      <c r="R8659" t="s">
        <v>12416</v>
      </c>
      <c r="S8659" t="s">
        <v>18537</v>
      </c>
      <c r="U8659" t="s">
        <v>12418</v>
      </c>
      <c r="W8659">
        <v>11</v>
      </c>
      <c r="X8659">
        <v>1</v>
      </c>
      <c r="Y8659" t="s">
        <v>12419</v>
      </c>
      <c r="Z8659" t="s">
        <v>12420</v>
      </c>
      <c r="AA8659" t="s">
        <v>12429</v>
      </c>
      <c r="AB8659" t="s">
        <v>12422</v>
      </c>
      <c r="AC8659">
        <v>2</v>
      </c>
      <c r="AD8659" s="123">
        <v>42164</v>
      </c>
      <c r="AE8659" t="s">
        <v>12431</v>
      </c>
      <c r="AG8659">
        <v>40007605</v>
      </c>
      <c r="AL8659" t="s">
        <v>12422</v>
      </c>
      <c r="AN8659">
        <v>506507701</v>
      </c>
      <c r="AO8659">
        <v>16</v>
      </c>
      <c r="AP8659" t="s">
        <v>12424</v>
      </c>
      <c r="AQ8659" t="s">
        <v>11408</v>
      </c>
      <c r="AR8659">
        <v>4100</v>
      </c>
      <c r="AT8659">
        <v>0</v>
      </c>
      <c r="AV8659" t="s">
        <v>18538</v>
      </c>
      <c r="AW8659">
        <v>116100</v>
      </c>
    </row>
    <row r="8660" spans="1:49" x14ac:dyDescent="0.25">
      <c r="A8660">
        <v>4100</v>
      </c>
      <c r="B8660">
        <v>30030</v>
      </c>
      <c r="C8660">
        <v>4018</v>
      </c>
      <c r="D8660">
        <v>413</v>
      </c>
      <c r="E8660" s="124" t="s">
        <v>249</v>
      </c>
      <c r="F8660" t="str">
        <f t="shared" si="162"/>
        <v>Frank GomezVEG-LAND, INC.</v>
      </c>
      <c r="G8660" s="150" t="str">
        <f t="shared" si="161"/>
        <v>Frank Gomez</v>
      </c>
      <c r="H8660" s="149" t="s">
        <v>10615</v>
      </c>
      <c r="I8660">
        <v>40007732</v>
      </c>
      <c r="L8660" t="s">
        <v>17839</v>
      </c>
      <c r="M8660" t="s">
        <v>13237</v>
      </c>
      <c r="O8660">
        <v>1267</v>
      </c>
      <c r="P8660">
        <v>92836</v>
      </c>
      <c r="Q8660" t="s">
        <v>12415</v>
      </c>
      <c r="R8660" t="s">
        <v>12416</v>
      </c>
      <c r="S8660" t="s">
        <v>18539</v>
      </c>
      <c r="U8660" t="s">
        <v>12418</v>
      </c>
      <c r="W8660">
        <v>11</v>
      </c>
      <c r="X8660">
        <v>1</v>
      </c>
      <c r="Y8660">
        <v>2</v>
      </c>
      <c r="Z8660" t="s">
        <v>12420</v>
      </c>
      <c r="AA8660" t="s">
        <v>12429</v>
      </c>
      <c r="AB8660" t="s">
        <v>12422</v>
      </c>
      <c r="AC8660">
        <v>2</v>
      </c>
      <c r="AD8660" s="123">
        <v>42331</v>
      </c>
      <c r="AE8660" t="s">
        <v>12431</v>
      </c>
      <c r="AG8660">
        <v>40007732</v>
      </c>
      <c r="AL8660" t="s">
        <v>12422</v>
      </c>
      <c r="AN8660">
        <v>505913101</v>
      </c>
      <c r="AO8660">
        <v>16</v>
      </c>
      <c r="AP8660" t="s">
        <v>12424</v>
      </c>
      <c r="AQ8660" t="s">
        <v>11408</v>
      </c>
      <c r="AR8660">
        <v>4100</v>
      </c>
      <c r="AT8660">
        <v>0</v>
      </c>
      <c r="AV8660" t="s">
        <v>18540</v>
      </c>
      <c r="AW8660">
        <v>116100</v>
      </c>
    </row>
    <row r="8661" spans="1:49" x14ac:dyDescent="0.25">
      <c r="A8661">
        <v>4100</v>
      </c>
      <c r="B8661">
        <v>30030</v>
      </c>
      <c r="C8661">
        <v>4018</v>
      </c>
      <c r="D8661">
        <v>413</v>
      </c>
      <c r="E8661" s="124" t="s">
        <v>249</v>
      </c>
      <c r="F8661" t="str">
        <f t="shared" si="162"/>
        <v>Frank GomezVENICE BAKERY</v>
      </c>
      <c r="G8661" s="150" t="str">
        <f t="shared" si="161"/>
        <v>Frank Gomez</v>
      </c>
      <c r="H8661" s="149" t="s">
        <v>10620</v>
      </c>
      <c r="I8661">
        <v>40007464</v>
      </c>
      <c r="K8661" t="s">
        <v>18541</v>
      </c>
      <c r="L8661" t="s">
        <v>18321</v>
      </c>
      <c r="M8661" t="s">
        <v>13237</v>
      </c>
      <c r="N8661">
        <v>90245</v>
      </c>
      <c r="Q8661" t="s">
        <v>12415</v>
      </c>
      <c r="R8661" t="s">
        <v>12416</v>
      </c>
      <c r="S8661" t="s">
        <v>18542</v>
      </c>
      <c r="U8661" t="s">
        <v>12418</v>
      </c>
      <c r="W8661">
        <v>11</v>
      </c>
      <c r="X8661">
        <v>1</v>
      </c>
      <c r="Y8661" t="s">
        <v>12419</v>
      </c>
      <c r="Z8661" t="s">
        <v>12420</v>
      </c>
      <c r="AA8661" t="s">
        <v>12429</v>
      </c>
      <c r="AB8661" t="s">
        <v>12422</v>
      </c>
      <c r="AC8661">
        <v>2</v>
      </c>
      <c r="AD8661" s="123">
        <v>41976</v>
      </c>
      <c r="AE8661" t="s">
        <v>12431</v>
      </c>
      <c r="AG8661">
        <v>40007464</v>
      </c>
      <c r="AL8661" t="s">
        <v>12422</v>
      </c>
      <c r="AN8661">
        <v>503710901</v>
      </c>
      <c r="AO8661">
        <v>16</v>
      </c>
      <c r="AP8661" t="s">
        <v>12424</v>
      </c>
      <c r="AQ8661" t="s">
        <v>11408</v>
      </c>
      <c r="AR8661">
        <v>4100</v>
      </c>
      <c r="AT8661">
        <v>0</v>
      </c>
      <c r="AV8661" t="s">
        <v>18543</v>
      </c>
      <c r="AW8661">
        <v>116100</v>
      </c>
    </row>
    <row r="8662" spans="1:49" x14ac:dyDescent="0.25">
      <c r="A8662">
        <v>4100</v>
      </c>
      <c r="B8662">
        <v>30030</v>
      </c>
      <c r="C8662">
        <v>4018</v>
      </c>
      <c r="D8662">
        <v>413</v>
      </c>
      <c r="E8662" s="124" t="s">
        <v>249</v>
      </c>
      <c r="F8662" t="str">
        <f t="shared" si="162"/>
        <v>Frank GomezVFT, INC.</v>
      </c>
      <c r="G8662" s="150" t="str">
        <f t="shared" si="161"/>
        <v>Frank Gomez</v>
      </c>
      <c r="H8662" s="149" t="s">
        <v>10640</v>
      </c>
      <c r="I8662">
        <v>40005813</v>
      </c>
      <c r="K8662" t="s">
        <v>18544</v>
      </c>
      <c r="L8662" t="s">
        <v>17732</v>
      </c>
      <c r="M8662" t="s">
        <v>13237</v>
      </c>
      <c r="N8662">
        <v>91730</v>
      </c>
      <c r="Q8662" t="s">
        <v>12415</v>
      </c>
      <c r="R8662" t="s">
        <v>12416</v>
      </c>
      <c r="S8662" t="s">
        <v>18545</v>
      </c>
      <c r="U8662" t="s">
        <v>12418</v>
      </c>
      <c r="W8662">
        <v>11</v>
      </c>
      <c r="X8662">
        <v>1</v>
      </c>
      <c r="Y8662" t="s">
        <v>12419</v>
      </c>
      <c r="Z8662" t="s">
        <v>12420</v>
      </c>
      <c r="AA8662" t="s">
        <v>12429</v>
      </c>
      <c r="AB8662" t="s">
        <v>12422</v>
      </c>
      <c r="AC8662">
        <v>2</v>
      </c>
      <c r="AD8662" s="123">
        <v>39995</v>
      </c>
      <c r="AE8662" t="s">
        <v>12431</v>
      </c>
      <c r="AG8662">
        <v>40005813</v>
      </c>
      <c r="AL8662" t="s">
        <v>12422</v>
      </c>
      <c r="AN8662">
        <v>507198981</v>
      </c>
      <c r="AO8662">
        <v>16</v>
      </c>
      <c r="AP8662" t="s">
        <v>12424</v>
      </c>
      <c r="AQ8662" t="s">
        <v>11408</v>
      </c>
      <c r="AR8662">
        <v>4100</v>
      </c>
      <c r="AS8662" t="s">
        <v>12491</v>
      </c>
      <c r="AT8662">
        <v>0</v>
      </c>
      <c r="AV8662" t="s">
        <v>10640</v>
      </c>
      <c r="AW8662">
        <v>116100</v>
      </c>
    </row>
    <row r="8663" spans="1:49" x14ac:dyDescent="0.25">
      <c r="A8663">
        <v>4100</v>
      </c>
      <c r="B8663">
        <v>30030</v>
      </c>
      <c r="C8663">
        <v>4018</v>
      </c>
      <c r="D8663">
        <v>413</v>
      </c>
      <c r="E8663" s="124" t="s">
        <v>249</v>
      </c>
      <c r="F8663" t="str">
        <f t="shared" si="162"/>
        <v>Frank GomezVICTORY FOAM INC.</v>
      </c>
      <c r="G8663" s="150" t="str">
        <f t="shared" si="161"/>
        <v>Frank Gomez</v>
      </c>
      <c r="H8663" s="149" t="s">
        <v>10663</v>
      </c>
      <c r="I8663">
        <v>40007831</v>
      </c>
      <c r="K8663" t="s">
        <v>18546</v>
      </c>
      <c r="L8663" t="s">
        <v>15967</v>
      </c>
      <c r="M8663" t="s">
        <v>13237</v>
      </c>
      <c r="N8663">
        <v>92618</v>
      </c>
      <c r="Q8663" t="s">
        <v>12415</v>
      </c>
      <c r="R8663" t="s">
        <v>12416</v>
      </c>
      <c r="S8663" t="s">
        <v>18547</v>
      </c>
      <c r="U8663" t="s">
        <v>12418</v>
      </c>
      <c r="W8663">
        <v>11</v>
      </c>
      <c r="X8663">
        <v>1</v>
      </c>
      <c r="Y8663" t="s">
        <v>12419</v>
      </c>
      <c r="Z8663" t="s">
        <v>12420</v>
      </c>
      <c r="AA8663" t="s">
        <v>12429</v>
      </c>
      <c r="AB8663" t="s">
        <v>12422</v>
      </c>
      <c r="AC8663">
        <v>2</v>
      </c>
      <c r="AD8663" s="123">
        <v>42481</v>
      </c>
      <c r="AE8663" t="s">
        <v>12431</v>
      </c>
      <c r="AG8663">
        <v>40007831</v>
      </c>
      <c r="AL8663" t="s">
        <v>12422</v>
      </c>
      <c r="AN8663">
        <v>505963301</v>
      </c>
      <c r="AO8663">
        <v>16</v>
      </c>
      <c r="AP8663" t="s">
        <v>12424</v>
      </c>
      <c r="AQ8663" t="s">
        <v>11408</v>
      </c>
      <c r="AR8663">
        <v>4100</v>
      </c>
      <c r="AT8663">
        <v>0</v>
      </c>
      <c r="AV8663" t="s">
        <v>18548</v>
      </c>
      <c r="AW8663">
        <v>116100</v>
      </c>
    </row>
    <row r="8664" spans="1:49" x14ac:dyDescent="0.25">
      <c r="A8664">
        <v>4100</v>
      </c>
      <c r="B8664">
        <v>30030</v>
      </c>
      <c r="C8664">
        <v>4018</v>
      </c>
      <c r="D8664">
        <v>413</v>
      </c>
      <c r="E8664" s="124" t="s">
        <v>249</v>
      </c>
      <c r="F8664" t="str">
        <f t="shared" si="162"/>
        <v>Frank GomezVIE DE FRANCE YAMAZAKI, INC.</v>
      </c>
      <c r="G8664" s="150" t="str">
        <f t="shared" si="161"/>
        <v>Frank Gomez</v>
      </c>
      <c r="H8664" s="149" t="s">
        <v>10667</v>
      </c>
      <c r="I8664">
        <v>40003033</v>
      </c>
      <c r="K8664" t="s">
        <v>18549</v>
      </c>
      <c r="L8664" t="s">
        <v>17520</v>
      </c>
      <c r="M8664" t="s">
        <v>13237</v>
      </c>
      <c r="N8664" t="s">
        <v>17673</v>
      </c>
      <c r="Q8664" t="s">
        <v>12415</v>
      </c>
      <c r="R8664" t="s">
        <v>12416</v>
      </c>
      <c r="S8664" t="s">
        <v>18550</v>
      </c>
      <c r="U8664" t="s">
        <v>12418</v>
      </c>
      <c r="W8664">
        <v>11</v>
      </c>
      <c r="X8664">
        <v>1</v>
      </c>
      <c r="Y8664" t="s">
        <v>12419</v>
      </c>
      <c r="Z8664" t="s">
        <v>12420</v>
      </c>
      <c r="AA8664" t="s">
        <v>12421</v>
      </c>
      <c r="AB8664" t="s">
        <v>12422</v>
      </c>
      <c r="AC8664">
        <v>2</v>
      </c>
      <c r="AD8664" s="123">
        <v>39111</v>
      </c>
      <c r="AE8664" t="s">
        <v>12423</v>
      </c>
      <c r="AG8664">
        <v>40003033</v>
      </c>
      <c r="AL8664" t="s">
        <v>12422</v>
      </c>
      <c r="AN8664">
        <v>503739101</v>
      </c>
      <c r="AO8664">
        <v>16</v>
      </c>
      <c r="AP8664" t="s">
        <v>12424</v>
      </c>
      <c r="AQ8664" t="s">
        <v>11408</v>
      </c>
      <c r="AR8664">
        <v>4100</v>
      </c>
      <c r="AS8664" t="s">
        <v>12491</v>
      </c>
      <c r="AT8664">
        <v>2005</v>
      </c>
      <c r="AV8664" t="s">
        <v>18551</v>
      </c>
      <c r="AW8664">
        <v>116100</v>
      </c>
    </row>
    <row r="8665" spans="1:49" x14ac:dyDescent="0.25">
      <c r="A8665">
        <v>4100</v>
      </c>
      <c r="B8665">
        <v>30030</v>
      </c>
      <c r="C8665">
        <v>4018</v>
      </c>
      <c r="D8665">
        <v>413</v>
      </c>
      <c r="E8665" s="124" t="s">
        <v>249</v>
      </c>
      <c r="F8665" t="str">
        <f t="shared" si="162"/>
        <v>Frank GomezVISION ENVELOPE &amp; PRINTING CO.,INC.</v>
      </c>
      <c r="G8665" s="150" t="str">
        <f t="shared" si="161"/>
        <v>Frank Gomez</v>
      </c>
      <c r="H8665" s="149" t="s">
        <v>10685</v>
      </c>
      <c r="I8665">
        <v>40003058</v>
      </c>
      <c r="K8665" t="s">
        <v>18552</v>
      </c>
      <c r="L8665" t="s">
        <v>15620</v>
      </c>
      <c r="M8665" t="s">
        <v>13237</v>
      </c>
      <c r="N8665" t="s">
        <v>18553</v>
      </c>
      <c r="Q8665" t="s">
        <v>12415</v>
      </c>
      <c r="R8665" t="s">
        <v>12416</v>
      </c>
      <c r="S8665" t="s">
        <v>18554</v>
      </c>
      <c r="U8665" t="s">
        <v>12418</v>
      </c>
      <c r="W8665">
        <v>11</v>
      </c>
      <c r="X8665">
        <v>1</v>
      </c>
      <c r="Y8665" t="s">
        <v>12419</v>
      </c>
      <c r="Z8665" t="s">
        <v>12420</v>
      </c>
      <c r="AA8665" t="s">
        <v>12421</v>
      </c>
      <c r="AB8665" t="s">
        <v>12422</v>
      </c>
      <c r="AC8665">
        <v>2</v>
      </c>
      <c r="AD8665" s="123">
        <v>39111</v>
      </c>
      <c r="AE8665" t="s">
        <v>12423</v>
      </c>
      <c r="AG8665">
        <v>40003058</v>
      </c>
      <c r="AL8665" t="s">
        <v>12422</v>
      </c>
      <c r="AN8665">
        <v>503719001</v>
      </c>
      <c r="AO8665">
        <v>16</v>
      </c>
      <c r="AP8665" t="s">
        <v>12424</v>
      </c>
      <c r="AQ8665" t="s">
        <v>11408</v>
      </c>
      <c r="AR8665">
        <v>4100</v>
      </c>
      <c r="AT8665">
        <v>2005</v>
      </c>
      <c r="AV8665" t="s">
        <v>18555</v>
      </c>
      <c r="AW8665">
        <v>116100</v>
      </c>
    </row>
    <row r="8666" spans="1:49" x14ac:dyDescent="0.25">
      <c r="A8666">
        <v>4100</v>
      </c>
      <c r="B8666">
        <v>30030</v>
      </c>
      <c r="C8666">
        <v>4018</v>
      </c>
      <c r="D8666">
        <v>413</v>
      </c>
      <c r="E8666" s="124" t="s">
        <v>249</v>
      </c>
      <c r="F8666" t="str">
        <f t="shared" si="162"/>
        <v>Frank GomezWCP, INC.</v>
      </c>
      <c r="G8666" s="150" t="str">
        <f t="shared" si="161"/>
        <v>Frank Gomez</v>
      </c>
      <c r="H8666" s="149" t="s">
        <v>10824</v>
      </c>
      <c r="I8666">
        <v>40008344</v>
      </c>
      <c r="J8666" t="s">
        <v>18556</v>
      </c>
      <c r="K8666" t="s">
        <v>18557</v>
      </c>
      <c r="L8666" t="s">
        <v>18243</v>
      </c>
      <c r="M8666" t="s">
        <v>13237</v>
      </c>
      <c r="N8666">
        <v>90703</v>
      </c>
      <c r="Q8666" t="s">
        <v>12415</v>
      </c>
      <c r="R8666" t="s">
        <v>12416</v>
      </c>
      <c r="S8666" t="s">
        <v>18558</v>
      </c>
      <c r="U8666" t="s">
        <v>12418</v>
      </c>
      <c r="W8666">
        <v>11</v>
      </c>
      <c r="X8666">
        <v>1</v>
      </c>
      <c r="Y8666" t="s">
        <v>12419</v>
      </c>
      <c r="Z8666" t="s">
        <v>12420</v>
      </c>
      <c r="AA8666" t="s">
        <v>12429</v>
      </c>
      <c r="AB8666" t="s">
        <v>12422</v>
      </c>
      <c r="AC8666">
        <v>2</v>
      </c>
      <c r="AD8666" s="123">
        <v>43181</v>
      </c>
      <c r="AE8666" t="s">
        <v>12431</v>
      </c>
      <c r="AG8666">
        <v>40008344</v>
      </c>
      <c r="AL8666" t="s">
        <v>12422</v>
      </c>
      <c r="AN8666">
        <v>503764301</v>
      </c>
      <c r="AO8666">
        <v>16</v>
      </c>
      <c r="AP8666" t="s">
        <v>12424</v>
      </c>
      <c r="AQ8666" t="s">
        <v>11408</v>
      </c>
      <c r="AR8666">
        <v>4100</v>
      </c>
      <c r="AT8666">
        <v>0</v>
      </c>
      <c r="AV8666" t="s">
        <v>18559</v>
      </c>
      <c r="AW8666">
        <v>116100</v>
      </c>
    </row>
    <row r="8667" spans="1:49" x14ac:dyDescent="0.25">
      <c r="A8667">
        <v>4100</v>
      </c>
      <c r="B8667">
        <v>30030</v>
      </c>
      <c r="C8667">
        <v>4018</v>
      </c>
      <c r="D8667">
        <v>413</v>
      </c>
      <c r="E8667" s="124" t="s">
        <v>249</v>
      </c>
      <c r="F8667" t="str">
        <f t="shared" si="162"/>
        <v>Frank GomezWEST COAST LIQUIDATORS</v>
      </c>
      <c r="G8667" s="150" t="str">
        <f t="shared" si="161"/>
        <v>Frank Gomez</v>
      </c>
      <c r="H8667" s="149" t="s">
        <v>10869</v>
      </c>
      <c r="I8667">
        <v>40004059</v>
      </c>
      <c r="K8667" t="s">
        <v>18560</v>
      </c>
      <c r="L8667" t="s">
        <v>17732</v>
      </c>
      <c r="M8667" t="s">
        <v>13237</v>
      </c>
      <c r="N8667" t="s">
        <v>18486</v>
      </c>
      <c r="Q8667" t="s">
        <v>12415</v>
      </c>
      <c r="R8667" t="s">
        <v>12416</v>
      </c>
      <c r="S8667" t="s">
        <v>18561</v>
      </c>
      <c r="U8667" t="s">
        <v>12418</v>
      </c>
      <c r="W8667">
        <v>11</v>
      </c>
      <c r="X8667">
        <v>1</v>
      </c>
      <c r="Y8667" t="s">
        <v>12419</v>
      </c>
      <c r="Z8667" t="s">
        <v>12420</v>
      </c>
      <c r="AA8667" t="s">
        <v>12421</v>
      </c>
      <c r="AB8667" t="s">
        <v>12430</v>
      </c>
      <c r="AC8667">
        <v>2</v>
      </c>
      <c r="AD8667" s="123">
        <v>39111</v>
      </c>
      <c r="AE8667" t="s">
        <v>12423</v>
      </c>
      <c r="AG8667">
        <v>40004059</v>
      </c>
      <c r="AL8667" t="s">
        <v>12430</v>
      </c>
      <c r="AN8667">
        <v>507198981</v>
      </c>
      <c r="AO8667">
        <v>16</v>
      </c>
      <c r="AP8667" t="s">
        <v>12424</v>
      </c>
      <c r="AQ8667" t="s">
        <v>11408</v>
      </c>
      <c r="AR8667">
        <v>4100</v>
      </c>
      <c r="AT8667">
        <v>2005</v>
      </c>
      <c r="AV8667" t="s">
        <v>15226</v>
      </c>
      <c r="AW8667">
        <v>116100</v>
      </c>
    </row>
    <row r="8668" spans="1:49" x14ac:dyDescent="0.25">
      <c r="A8668">
        <v>4100</v>
      </c>
      <c r="B8668">
        <v>30030</v>
      </c>
      <c r="C8668">
        <v>4018</v>
      </c>
      <c r="D8668">
        <v>413</v>
      </c>
      <c r="E8668" s="124" t="s">
        <v>249</v>
      </c>
      <c r="F8668" t="str">
        <f t="shared" si="162"/>
        <v>Frank GomezWESTERN BELTING INNOVATIONS</v>
      </c>
      <c r="G8668" s="150" t="str">
        <f t="shared" si="161"/>
        <v>Frank Gomez</v>
      </c>
      <c r="H8668" s="149" t="s">
        <v>10887</v>
      </c>
      <c r="I8668">
        <v>40007076</v>
      </c>
      <c r="K8668" t="s">
        <v>18562</v>
      </c>
      <c r="L8668" t="s">
        <v>17725</v>
      </c>
      <c r="M8668" t="s">
        <v>13237</v>
      </c>
      <c r="N8668">
        <v>91766</v>
      </c>
      <c r="Q8668" t="s">
        <v>12415</v>
      </c>
      <c r="R8668" t="s">
        <v>12416</v>
      </c>
      <c r="S8668" t="s">
        <v>18563</v>
      </c>
      <c r="U8668" t="s">
        <v>12418</v>
      </c>
      <c r="W8668">
        <v>11</v>
      </c>
      <c r="X8668">
        <v>2</v>
      </c>
      <c r="Y8668" t="s">
        <v>12419</v>
      </c>
      <c r="Z8668" t="s">
        <v>12420</v>
      </c>
      <c r="AA8668" t="s">
        <v>12429</v>
      </c>
      <c r="AB8668" t="s">
        <v>12422</v>
      </c>
      <c r="AC8668">
        <v>2</v>
      </c>
      <c r="AD8668" s="123">
        <v>41402</v>
      </c>
      <c r="AE8668" t="s">
        <v>12431</v>
      </c>
      <c r="AG8668">
        <v>40007076</v>
      </c>
      <c r="AL8668" t="s">
        <v>12422</v>
      </c>
      <c r="AN8668">
        <v>503726901</v>
      </c>
      <c r="AO8668">
        <v>16</v>
      </c>
      <c r="AP8668" t="s">
        <v>12424</v>
      </c>
      <c r="AQ8668" t="s">
        <v>11408</v>
      </c>
      <c r="AR8668">
        <v>4100</v>
      </c>
      <c r="AT8668">
        <v>0</v>
      </c>
      <c r="AV8668" t="s">
        <v>18564</v>
      </c>
      <c r="AW8668">
        <v>116100</v>
      </c>
    </row>
    <row r="8669" spans="1:49" x14ac:dyDescent="0.25">
      <c r="A8669">
        <v>4100</v>
      </c>
      <c r="B8669">
        <v>30030</v>
      </c>
      <c r="C8669">
        <v>4018</v>
      </c>
      <c r="D8669">
        <v>413</v>
      </c>
      <c r="E8669" s="124" t="s">
        <v>249</v>
      </c>
      <c r="F8669" t="str">
        <f t="shared" si="162"/>
        <v>Frank GomezWESTROCK LLC.</v>
      </c>
      <c r="G8669" s="150" t="str">
        <f t="shared" si="161"/>
        <v>Frank Gomez</v>
      </c>
      <c r="H8669" s="149" t="s">
        <v>10928</v>
      </c>
      <c r="I8669">
        <v>40007235</v>
      </c>
      <c r="L8669" t="s">
        <v>15612</v>
      </c>
      <c r="M8669" t="s">
        <v>12692</v>
      </c>
      <c r="O8669">
        <v>100084</v>
      </c>
      <c r="P8669">
        <v>30096</v>
      </c>
      <c r="Q8669" t="s">
        <v>12415</v>
      </c>
      <c r="R8669" t="s">
        <v>12416</v>
      </c>
      <c r="S8669" t="s">
        <v>18565</v>
      </c>
      <c r="U8669" t="s">
        <v>12418</v>
      </c>
      <c r="V8669">
        <v>243</v>
      </c>
      <c r="W8669">
        <v>11</v>
      </c>
      <c r="X8669">
        <v>1</v>
      </c>
      <c r="Y8669" t="s">
        <v>12419</v>
      </c>
      <c r="Z8669" t="s">
        <v>12420</v>
      </c>
      <c r="AA8669" t="s">
        <v>12429</v>
      </c>
      <c r="AB8669" t="s">
        <v>12473</v>
      </c>
      <c r="AC8669">
        <v>2</v>
      </c>
      <c r="AD8669" s="123">
        <v>41619</v>
      </c>
      <c r="AE8669" t="s">
        <v>12431</v>
      </c>
      <c r="AG8669">
        <v>40007235</v>
      </c>
      <c r="AL8669" t="s">
        <v>12473</v>
      </c>
      <c r="AN8669">
        <v>1113515001</v>
      </c>
      <c r="AO8669">
        <v>16</v>
      </c>
      <c r="AP8669" t="s">
        <v>12424</v>
      </c>
      <c r="AQ8669" t="s">
        <v>11408</v>
      </c>
      <c r="AR8669">
        <v>4100</v>
      </c>
      <c r="AT8669">
        <v>0</v>
      </c>
      <c r="AV8669" t="s">
        <v>10915</v>
      </c>
      <c r="AW8669">
        <v>116100</v>
      </c>
    </row>
    <row r="8670" spans="1:49" x14ac:dyDescent="0.25">
      <c r="A8670">
        <v>4100</v>
      </c>
      <c r="B8670">
        <v>30030</v>
      </c>
      <c r="C8670">
        <v>4018</v>
      </c>
      <c r="D8670">
        <v>413</v>
      </c>
      <c r="E8670" s="124" t="s">
        <v>249</v>
      </c>
      <c r="F8670" t="str">
        <f t="shared" si="162"/>
        <v>Frank GomezWM. BOLTHOUSE FARMS, INC.</v>
      </c>
      <c r="G8670" s="150" t="str">
        <f t="shared" si="161"/>
        <v>Frank Gomez</v>
      </c>
      <c r="H8670" s="149" t="s">
        <v>13976</v>
      </c>
      <c r="I8670">
        <v>40001545</v>
      </c>
      <c r="J8670" t="s">
        <v>18566</v>
      </c>
      <c r="K8670" t="s">
        <v>14036</v>
      </c>
      <c r="L8670" t="s">
        <v>17703</v>
      </c>
      <c r="M8670" t="s">
        <v>13237</v>
      </c>
      <c r="N8670" t="s">
        <v>18567</v>
      </c>
      <c r="Q8670" t="s">
        <v>12415</v>
      </c>
      <c r="R8670" t="s">
        <v>12416</v>
      </c>
      <c r="S8670" t="s">
        <v>18568</v>
      </c>
      <c r="U8670" t="s">
        <v>12418</v>
      </c>
      <c r="W8670">
        <v>11</v>
      </c>
      <c r="X8670">
        <v>1</v>
      </c>
      <c r="Y8670" t="s">
        <v>12472</v>
      </c>
      <c r="Z8670" t="s">
        <v>12420</v>
      </c>
      <c r="AA8670" t="s">
        <v>12421</v>
      </c>
      <c r="AB8670" t="s">
        <v>14028</v>
      </c>
      <c r="AC8670">
        <v>2</v>
      </c>
      <c r="AD8670" s="123">
        <v>39111</v>
      </c>
      <c r="AE8670" t="s">
        <v>12423</v>
      </c>
      <c r="AG8670">
        <v>40001545</v>
      </c>
      <c r="AL8670" t="s">
        <v>14028</v>
      </c>
      <c r="AN8670">
        <v>502902401</v>
      </c>
      <c r="AO8670">
        <v>16</v>
      </c>
      <c r="AP8670" t="s">
        <v>12424</v>
      </c>
      <c r="AQ8670" t="s">
        <v>11408</v>
      </c>
      <c r="AR8670">
        <v>4100</v>
      </c>
      <c r="AT8670">
        <v>2005</v>
      </c>
      <c r="AV8670" t="s">
        <v>18569</v>
      </c>
      <c r="AW8670">
        <v>116100</v>
      </c>
    </row>
    <row r="8671" spans="1:49" x14ac:dyDescent="0.25">
      <c r="A8671">
        <v>4100</v>
      </c>
      <c r="B8671">
        <v>30030</v>
      </c>
      <c r="C8671">
        <v>4018</v>
      </c>
      <c r="D8671">
        <v>413</v>
      </c>
      <c r="E8671" s="124" t="s">
        <v>249</v>
      </c>
      <c r="F8671" t="str">
        <f t="shared" si="162"/>
        <v>Frank GomezWM. T. BURNETT &amp; CO</v>
      </c>
      <c r="G8671" s="150" t="str">
        <f t="shared" si="161"/>
        <v>Frank Gomez</v>
      </c>
      <c r="H8671" s="149" t="s">
        <v>10991</v>
      </c>
      <c r="I8671">
        <v>40005317</v>
      </c>
      <c r="K8671" t="s">
        <v>18570</v>
      </c>
      <c r="L8671" t="s">
        <v>14964</v>
      </c>
      <c r="M8671" t="s">
        <v>17515</v>
      </c>
      <c r="N8671">
        <v>85043</v>
      </c>
      <c r="Q8671" t="s">
        <v>12415</v>
      </c>
      <c r="R8671" t="s">
        <v>12416</v>
      </c>
      <c r="S8671" t="s">
        <v>18571</v>
      </c>
      <c r="U8671" t="s">
        <v>12418</v>
      </c>
      <c r="W8671">
        <v>11</v>
      </c>
      <c r="X8671">
        <v>1</v>
      </c>
      <c r="Y8671" t="s">
        <v>12419</v>
      </c>
      <c r="Z8671" t="s">
        <v>12420</v>
      </c>
      <c r="AA8671" t="s">
        <v>12429</v>
      </c>
      <c r="AB8671" t="s">
        <v>12422</v>
      </c>
      <c r="AC8671">
        <v>2</v>
      </c>
      <c r="AD8671" s="123">
        <v>39435</v>
      </c>
      <c r="AE8671" t="s">
        <v>12538</v>
      </c>
      <c r="AG8671">
        <v>40005317</v>
      </c>
      <c r="AL8671" t="s">
        <v>12422</v>
      </c>
      <c r="AN8671">
        <v>301302101</v>
      </c>
      <c r="AO8671">
        <v>16</v>
      </c>
      <c r="AP8671" t="s">
        <v>12424</v>
      </c>
      <c r="AQ8671" t="s">
        <v>11408</v>
      </c>
      <c r="AR8671">
        <v>4100</v>
      </c>
      <c r="AT8671">
        <v>0</v>
      </c>
      <c r="AV8671" t="s">
        <v>18572</v>
      </c>
      <c r="AW8671">
        <v>116100</v>
      </c>
    </row>
    <row r="8672" spans="1:49" x14ac:dyDescent="0.25">
      <c r="F8672" t="str">
        <f t="shared" si="162"/>
        <v>Fred Yang1095675 ONTARIO LTD.</v>
      </c>
      <c r="G8672" s="149" t="s">
        <v>233</v>
      </c>
      <c r="H8672" s="149" t="s">
        <v>230</v>
      </c>
      <c r="I8672">
        <v>40421209</v>
      </c>
    </row>
    <row r="8673" spans="6:9" x14ac:dyDescent="0.25">
      <c r="F8673" t="str">
        <f t="shared" si="162"/>
        <v>Fred Yang1203130 ONTARIO INC. - MILL-FAB</v>
      </c>
      <c r="G8673" s="149" t="s">
        <v>233</v>
      </c>
      <c r="H8673" s="149" t="s">
        <v>234</v>
      </c>
      <c r="I8673">
        <v>40420782</v>
      </c>
    </row>
    <row r="8674" spans="6:9" x14ac:dyDescent="0.25">
      <c r="F8674" t="str">
        <f t="shared" si="162"/>
        <v>Fred Yang1376357 ONTARIO LTD.</v>
      </c>
      <c r="G8674" s="149" t="s">
        <v>233</v>
      </c>
      <c r="H8674" s="149" t="s">
        <v>238</v>
      </c>
      <c r="I8674">
        <v>40421355</v>
      </c>
    </row>
    <row r="8675" spans="6:9" x14ac:dyDescent="0.25">
      <c r="F8675" t="str">
        <f t="shared" si="162"/>
        <v>Fred Yang1478129 ONTARIO INC</v>
      </c>
      <c r="G8675" s="149" t="s">
        <v>233</v>
      </c>
      <c r="H8675" s="149" t="s">
        <v>240</v>
      </c>
      <c r="I8675">
        <v>40420140</v>
      </c>
    </row>
    <row r="8676" spans="6:9" x14ac:dyDescent="0.25">
      <c r="F8676" t="str">
        <f t="shared" si="162"/>
        <v>Fred Yang1589029 ONTARIO LTD.</v>
      </c>
      <c r="G8676" s="149" t="s">
        <v>233</v>
      </c>
      <c r="H8676" s="149" t="s">
        <v>244</v>
      </c>
      <c r="I8676">
        <v>40420904</v>
      </c>
    </row>
    <row r="8677" spans="6:9" x14ac:dyDescent="0.25">
      <c r="F8677" t="str">
        <f t="shared" si="162"/>
        <v>Fred Yang1744849 ONTARIO INC.</v>
      </c>
      <c r="G8677" s="149" t="s">
        <v>233</v>
      </c>
      <c r="H8677" s="149" t="s">
        <v>246</v>
      </c>
      <c r="I8677">
        <v>40421482</v>
      </c>
    </row>
    <row r="8678" spans="6:9" x14ac:dyDescent="0.25">
      <c r="F8678" t="str">
        <f t="shared" si="162"/>
        <v>Fred Yang2168587 ONT. LTD O/A UPPER CRUST</v>
      </c>
      <c r="G8678" s="149" t="s">
        <v>233</v>
      </c>
      <c r="H8678" s="149" t="s">
        <v>254</v>
      </c>
      <c r="I8678">
        <v>40421023</v>
      </c>
    </row>
    <row r="8679" spans="6:9" x14ac:dyDescent="0.25">
      <c r="F8679" t="str">
        <f t="shared" si="162"/>
        <v>Fred Yang2211768 ONT. INC. O/A PAPER4U</v>
      </c>
      <c r="G8679" s="149" t="s">
        <v>233</v>
      </c>
      <c r="H8679" s="149" t="s">
        <v>258</v>
      </c>
      <c r="I8679">
        <v>40421248</v>
      </c>
    </row>
    <row r="8680" spans="6:9" x14ac:dyDescent="0.25">
      <c r="F8680" t="str">
        <f t="shared" si="162"/>
        <v>Fred Yang2477569 ONTARIO INC.</v>
      </c>
      <c r="G8680" s="149" t="s">
        <v>233</v>
      </c>
      <c r="H8680" s="149" t="s">
        <v>259</v>
      </c>
      <c r="I8680">
        <v>40421283</v>
      </c>
    </row>
    <row r="8681" spans="6:9" x14ac:dyDescent="0.25">
      <c r="F8681" t="str">
        <f t="shared" si="162"/>
        <v>Fred YangA1 LABEL</v>
      </c>
      <c r="G8681" s="149" t="s">
        <v>233</v>
      </c>
      <c r="H8681" s="149" t="s">
        <v>336</v>
      </c>
      <c r="I8681">
        <v>40420594</v>
      </c>
    </row>
    <row r="8682" spans="6:9" x14ac:dyDescent="0.25">
      <c r="F8682" t="str">
        <f t="shared" si="162"/>
        <v>Fred YangABC MILLWRIGHTING</v>
      </c>
      <c r="G8682" s="149" t="s">
        <v>233</v>
      </c>
      <c r="H8682" s="149" t="s">
        <v>360</v>
      </c>
      <c r="I8682">
        <v>40421408</v>
      </c>
    </row>
    <row r="8683" spans="6:9" x14ac:dyDescent="0.25">
      <c r="F8683" t="str">
        <f t="shared" si="162"/>
        <v>Fred YangABI LTD</v>
      </c>
      <c r="G8683" s="149" t="s">
        <v>233</v>
      </c>
      <c r="H8683" s="149" t="s">
        <v>371</v>
      </c>
      <c r="I8683">
        <v>40420927</v>
      </c>
    </row>
    <row r="8684" spans="6:9" x14ac:dyDescent="0.25">
      <c r="F8684" t="str">
        <f t="shared" si="162"/>
        <v>Fred YangABRASIFS J.J.S. INC.</v>
      </c>
      <c r="G8684" s="149" t="s">
        <v>233</v>
      </c>
      <c r="H8684" s="149" t="s">
        <v>383</v>
      </c>
      <c r="I8684">
        <v>40421064</v>
      </c>
    </row>
    <row r="8685" spans="6:9" x14ac:dyDescent="0.25">
      <c r="F8685" t="str">
        <f t="shared" si="162"/>
        <v>Fred YangACCULOGIC INC.</v>
      </c>
      <c r="G8685" s="149" t="s">
        <v>233</v>
      </c>
      <c r="H8685" s="149" t="s">
        <v>401</v>
      </c>
      <c r="I8685">
        <v>40420728</v>
      </c>
    </row>
    <row r="8686" spans="6:9" x14ac:dyDescent="0.25">
      <c r="F8686" t="str">
        <f t="shared" si="162"/>
        <v>Fred YangACE BAKERY</v>
      </c>
      <c r="G8686" s="149" t="s">
        <v>233</v>
      </c>
      <c r="H8686" s="149" t="s">
        <v>13446</v>
      </c>
      <c r="I8686">
        <v>40420563</v>
      </c>
    </row>
    <row r="8687" spans="6:9" x14ac:dyDescent="0.25">
      <c r="F8687" t="str">
        <f t="shared" si="162"/>
        <v>Fred YangADD INK</v>
      </c>
      <c r="G8687" s="149" t="s">
        <v>233</v>
      </c>
      <c r="H8687" s="149" t="s">
        <v>443</v>
      </c>
      <c r="I8687">
        <v>40420779</v>
      </c>
    </row>
    <row r="8688" spans="6:9" x14ac:dyDescent="0.25">
      <c r="F8688" t="str">
        <f t="shared" si="162"/>
        <v>Fred YangADS (ADVANCED DRAINAGE SYSTEMS)</v>
      </c>
      <c r="G8688" s="149" t="s">
        <v>233</v>
      </c>
      <c r="H8688" s="149" t="s">
        <v>459</v>
      </c>
      <c r="I8688">
        <v>40421430</v>
      </c>
    </row>
    <row r="8689" spans="6:9" x14ac:dyDescent="0.25">
      <c r="F8689" t="str">
        <f t="shared" si="162"/>
        <v>Fred YangAGM CANADA INC.</v>
      </c>
      <c r="G8689" s="149" t="s">
        <v>233</v>
      </c>
      <c r="H8689" s="149" t="s">
        <v>516</v>
      </c>
      <c r="I8689">
        <v>40421145</v>
      </c>
    </row>
    <row r="8690" spans="6:9" x14ac:dyDescent="0.25">
      <c r="F8690" t="str">
        <f t="shared" si="162"/>
        <v>Fred YangAGROPUR NATREL</v>
      </c>
      <c r="G8690" s="149" t="s">
        <v>233</v>
      </c>
      <c r="H8690" s="149" t="s">
        <v>523</v>
      </c>
      <c r="I8690">
        <v>40420837</v>
      </c>
    </row>
    <row r="8691" spans="6:9" x14ac:dyDescent="0.25">
      <c r="F8691" t="str">
        <f t="shared" si="162"/>
        <v>Fred YangAINSWORTH INC.</v>
      </c>
      <c r="G8691" s="149" t="s">
        <v>233</v>
      </c>
      <c r="H8691" s="149" t="s">
        <v>532</v>
      </c>
      <c r="I8691">
        <v>40420803</v>
      </c>
    </row>
    <row r="8692" spans="6:9" x14ac:dyDescent="0.25">
      <c r="F8692" t="str">
        <f t="shared" si="162"/>
        <v>Fred YangAJAX SCREW MACHINE</v>
      </c>
      <c r="G8692" s="149" t="s">
        <v>233</v>
      </c>
      <c r="H8692" s="149" t="s">
        <v>547</v>
      </c>
      <c r="I8692">
        <v>40421399</v>
      </c>
    </row>
    <row r="8693" spans="6:9" x14ac:dyDescent="0.25">
      <c r="F8693" t="str">
        <f t="shared" si="162"/>
        <v>Fred YangALBANY PACKAGING INC.</v>
      </c>
      <c r="G8693" s="149" t="s">
        <v>233</v>
      </c>
      <c r="H8693" s="149" t="s">
        <v>565</v>
      </c>
      <c r="I8693">
        <v>40420305</v>
      </c>
    </row>
    <row r="8694" spans="6:9" x14ac:dyDescent="0.25">
      <c r="F8694" t="str">
        <f t="shared" si="162"/>
        <v>Fred YangALCOS MACHINERY INC.</v>
      </c>
      <c r="G8694" s="149" t="s">
        <v>233</v>
      </c>
      <c r="H8694" s="149" t="s">
        <v>581</v>
      </c>
      <c r="I8694">
        <v>40420349</v>
      </c>
    </row>
    <row r="8695" spans="6:9" x14ac:dyDescent="0.25">
      <c r="F8695" t="str">
        <f t="shared" si="162"/>
        <v>Fred YangALEX THEO COMPANY INC.</v>
      </c>
      <c r="G8695" s="149" t="s">
        <v>233</v>
      </c>
      <c r="H8695" s="149" t="s">
        <v>584</v>
      </c>
      <c r="I8695">
        <v>40424257</v>
      </c>
    </row>
    <row r="8696" spans="6:9" x14ac:dyDescent="0.25">
      <c r="F8696" t="str">
        <f t="shared" si="162"/>
        <v>Fred YangALLEGRO INDUSTRIES LTD.</v>
      </c>
      <c r="G8696" s="149" t="s">
        <v>233</v>
      </c>
      <c r="H8696" s="149" t="s">
        <v>609</v>
      </c>
      <c r="I8696">
        <v>40420279</v>
      </c>
    </row>
    <row r="8697" spans="6:9" x14ac:dyDescent="0.25">
      <c r="F8697" t="str">
        <f t="shared" si="162"/>
        <v>Fred YangALLIANCE CUSTOM FABRICATION INC.</v>
      </c>
      <c r="G8697" s="149" t="s">
        <v>233</v>
      </c>
      <c r="H8697" s="149" t="s">
        <v>613</v>
      </c>
      <c r="I8697">
        <v>40420668</v>
      </c>
    </row>
    <row r="8698" spans="6:9" x14ac:dyDescent="0.25">
      <c r="F8698" t="str">
        <f t="shared" si="162"/>
        <v>Fred YangALMAC INDUSTRIAL SYSTEMS</v>
      </c>
      <c r="G8698" s="149" t="s">
        <v>233</v>
      </c>
      <c r="H8698" s="149" t="s">
        <v>641</v>
      </c>
      <c r="I8698">
        <v>40420141</v>
      </c>
    </row>
    <row r="8699" spans="6:9" x14ac:dyDescent="0.25">
      <c r="F8699" t="str">
        <f t="shared" si="162"/>
        <v>Fred YangAMT MACHINE TOOLS LTD.</v>
      </c>
      <c r="G8699" s="149" t="s">
        <v>233</v>
      </c>
      <c r="H8699" s="149" t="s">
        <v>885</v>
      </c>
      <c r="I8699">
        <v>40420999</v>
      </c>
    </row>
    <row r="8700" spans="6:9" x14ac:dyDescent="0.25">
      <c r="F8700" t="str">
        <f t="shared" si="162"/>
        <v>Fred YangANDRES MACHINE LTD</v>
      </c>
      <c r="G8700" s="149" t="s">
        <v>233</v>
      </c>
      <c r="H8700" s="149" t="s">
        <v>905</v>
      </c>
      <c r="I8700">
        <v>40421442</v>
      </c>
    </row>
    <row r="8701" spans="6:9" x14ac:dyDescent="0.25">
      <c r="F8701" t="str">
        <f t="shared" si="162"/>
        <v>Fred YangANY PACKAGING SERVICE INC</v>
      </c>
      <c r="G8701" s="149" t="s">
        <v>233</v>
      </c>
      <c r="H8701" s="149" t="s">
        <v>930</v>
      </c>
      <c r="I8701">
        <v>40421010</v>
      </c>
    </row>
    <row r="8702" spans="6:9" x14ac:dyDescent="0.25">
      <c r="F8702" t="str">
        <f t="shared" si="162"/>
        <v>Fred YangAPOLLO HEALTH &amp; BEAUTY CARE</v>
      </c>
      <c r="G8702" s="149" t="s">
        <v>233</v>
      </c>
      <c r="H8702" s="149" t="s">
        <v>945</v>
      </c>
      <c r="I8702">
        <v>40420749</v>
      </c>
    </row>
    <row r="8703" spans="6:9" x14ac:dyDescent="0.25">
      <c r="F8703" t="str">
        <f t="shared" si="162"/>
        <v>Fred YangAPPEALING ENVIROMENTS</v>
      </c>
      <c r="G8703" s="149" t="s">
        <v>233</v>
      </c>
      <c r="H8703" s="149" t="s">
        <v>947</v>
      </c>
      <c r="I8703">
        <v>40421038</v>
      </c>
    </row>
    <row r="8704" spans="6:9" x14ac:dyDescent="0.25">
      <c r="F8704" t="str">
        <f t="shared" si="162"/>
        <v>Fred YangAPPLIED IND. TECH.</v>
      </c>
      <c r="G8704" s="149" t="s">
        <v>233</v>
      </c>
      <c r="H8704" s="149" t="s">
        <v>1099</v>
      </c>
      <c r="I8704">
        <v>40420158</v>
      </c>
    </row>
    <row r="8705" spans="6:9" x14ac:dyDescent="0.25">
      <c r="F8705" t="str">
        <f t="shared" si="162"/>
        <v>Fred YangAPPLIED INDUSTRIAL TECHNOLOGIES LP</v>
      </c>
      <c r="G8705" s="149" t="s">
        <v>233</v>
      </c>
      <c r="H8705" s="149" t="s">
        <v>1119</v>
      </c>
      <c r="I8705">
        <v>40421262</v>
      </c>
    </row>
    <row r="8706" spans="6:9" x14ac:dyDescent="0.25">
      <c r="F8706" t="str">
        <f t="shared" si="162"/>
        <v>Fred YangARAUCO NORTH AMERICA</v>
      </c>
      <c r="G8706" s="149" t="s">
        <v>233</v>
      </c>
      <c r="H8706" s="149" t="s">
        <v>1132</v>
      </c>
      <c r="I8706">
        <v>40420321</v>
      </c>
    </row>
    <row r="8707" spans="6:9" x14ac:dyDescent="0.25">
      <c r="F8707" t="str">
        <f t="shared" ref="F8707:F8770" si="163">CONCATENATE(G8707, H8707)</f>
        <v>Fred YangARCHETYPE BAG MAKERS</v>
      </c>
      <c r="G8707" s="149" t="s">
        <v>233</v>
      </c>
      <c r="H8707" s="149" t="s">
        <v>1144</v>
      </c>
      <c r="I8707">
        <v>40420894</v>
      </c>
    </row>
    <row r="8708" spans="6:9" x14ac:dyDescent="0.25">
      <c r="F8708" t="str">
        <f t="shared" si="163"/>
        <v>Fred YangARCTIC PACKAGING INDUSTRIES INC.</v>
      </c>
      <c r="G8708" s="149" t="s">
        <v>233</v>
      </c>
      <c r="H8708" s="149" t="s">
        <v>1145</v>
      </c>
      <c r="I8708">
        <v>40420816</v>
      </c>
    </row>
    <row r="8709" spans="6:9" x14ac:dyDescent="0.25">
      <c r="F8709" t="str">
        <f t="shared" si="163"/>
        <v>Fred YangARGO MACHINES INC.-1851739 ONTARIO</v>
      </c>
      <c r="G8709" s="149" t="s">
        <v>233</v>
      </c>
      <c r="H8709" s="149" t="s">
        <v>1155</v>
      </c>
      <c r="I8709">
        <v>40421157</v>
      </c>
    </row>
    <row r="8710" spans="6:9" x14ac:dyDescent="0.25">
      <c r="F8710" t="str">
        <f t="shared" si="163"/>
        <v>Fred YangARLA FOODS INC.</v>
      </c>
      <c r="G8710" s="149" t="s">
        <v>233</v>
      </c>
      <c r="H8710" s="149" t="s">
        <v>1163</v>
      </c>
      <c r="I8710">
        <v>40421178</v>
      </c>
    </row>
    <row r="8711" spans="6:9" x14ac:dyDescent="0.25">
      <c r="F8711" t="str">
        <f t="shared" si="163"/>
        <v>Fred YangART PRINTING CO.</v>
      </c>
      <c r="G8711" s="149" t="s">
        <v>233</v>
      </c>
      <c r="H8711" s="149" t="s">
        <v>1181</v>
      </c>
      <c r="I8711">
        <v>40420414</v>
      </c>
    </row>
    <row r="8712" spans="6:9" x14ac:dyDescent="0.25">
      <c r="F8712" t="str">
        <f t="shared" si="163"/>
        <v>Fred YangASH PROCESS CONTROL LTD.</v>
      </c>
      <c r="G8712" s="149" t="s">
        <v>233</v>
      </c>
      <c r="H8712" s="149" t="s">
        <v>1200</v>
      </c>
      <c r="I8712">
        <v>40420555</v>
      </c>
    </row>
    <row r="8713" spans="6:9" x14ac:dyDescent="0.25">
      <c r="F8713" t="str">
        <f t="shared" si="163"/>
        <v>Fred YangASL ENVELOPE - DIV. OF ASL PRINT FX</v>
      </c>
      <c r="G8713" s="149" t="s">
        <v>233</v>
      </c>
      <c r="H8713" s="149" t="s">
        <v>1207</v>
      </c>
      <c r="I8713">
        <v>40421441</v>
      </c>
    </row>
    <row r="8714" spans="6:9" x14ac:dyDescent="0.25">
      <c r="F8714" t="str">
        <f t="shared" si="163"/>
        <v>Fred YangASPECT RETAIL LOGISTICS INC.</v>
      </c>
      <c r="G8714" s="149" t="s">
        <v>233</v>
      </c>
      <c r="H8714" s="149" t="s">
        <v>1209</v>
      </c>
      <c r="I8714">
        <v>40421103</v>
      </c>
    </row>
    <row r="8715" spans="6:9" x14ac:dyDescent="0.25">
      <c r="F8715" t="str">
        <f t="shared" si="163"/>
        <v>Fred YangASSOCIATED BRANDS</v>
      </c>
      <c r="G8715" s="149" t="s">
        <v>233</v>
      </c>
      <c r="H8715" s="149" t="s">
        <v>1218</v>
      </c>
      <c r="I8715">
        <v>40420378</v>
      </c>
    </row>
    <row r="8716" spans="6:9" x14ac:dyDescent="0.25">
      <c r="F8716" t="str">
        <f t="shared" si="163"/>
        <v>Fred YangASSOCIATED BRANDS LP</v>
      </c>
      <c r="G8716" s="149" t="s">
        <v>233</v>
      </c>
      <c r="H8716" s="149" t="s">
        <v>1220</v>
      </c>
      <c r="I8716">
        <v>40420941</v>
      </c>
    </row>
    <row r="8717" spans="6:9" x14ac:dyDescent="0.25">
      <c r="F8717" t="str">
        <f t="shared" si="163"/>
        <v>Fred YangASTRA PACKAGING INC</v>
      </c>
      <c r="G8717" s="149" t="s">
        <v>233</v>
      </c>
      <c r="H8717" s="149" t="s">
        <v>1226</v>
      </c>
      <c r="I8717">
        <v>40421183</v>
      </c>
    </row>
    <row r="8718" spans="6:9" x14ac:dyDescent="0.25">
      <c r="F8718" t="str">
        <f t="shared" si="163"/>
        <v>Fred YangASTRO BOX CORPORATION</v>
      </c>
      <c r="G8718" s="149" t="s">
        <v>233</v>
      </c>
      <c r="H8718" s="149" t="s">
        <v>1228</v>
      </c>
      <c r="I8718">
        <v>40421241</v>
      </c>
    </row>
    <row r="8719" spans="6:9" x14ac:dyDescent="0.25">
      <c r="F8719" t="str">
        <f t="shared" si="163"/>
        <v>Fred YangASTRON BULK PACKAGING LTD</v>
      </c>
      <c r="G8719" s="149" t="s">
        <v>233</v>
      </c>
      <c r="H8719" s="149" t="s">
        <v>1233</v>
      </c>
      <c r="I8719">
        <v>40420718</v>
      </c>
    </row>
    <row r="8720" spans="6:9" x14ac:dyDescent="0.25">
      <c r="F8720" t="str">
        <f t="shared" si="163"/>
        <v>Fred YangATC PANELS</v>
      </c>
      <c r="G8720" s="149" t="s">
        <v>233</v>
      </c>
      <c r="H8720" s="149" t="s">
        <v>1238</v>
      </c>
      <c r="I8720">
        <v>40420344</v>
      </c>
    </row>
    <row r="8721" spans="6:9" x14ac:dyDescent="0.25">
      <c r="F8721" t="str">
        <f t="shared" si="163"/>
        <v>Fred YangATH STAINLESS STEEL</v>
      </c>
      <c r="G8721" s="149" t="s">
        <v>233</v>
      </c>
      <c r="H8721" s="149" t="s">
        <v>1242</v>
      </c>
      <c r="I8721">
        <v>40420745</v>
      </c>
    </row>
    <row r="8722" spans="6:9" x14ac:dyDescent="0.25">
      <c r="F8722" t="str">
        <f t="shared" si="163"/>
        <v>Fred YangATV FARMS</v>
      </c>
      <c r="G8722" s="149" t="s">
        <v>233</v>
      </c>
      <c r="H8722" s="149" t="s">
        <v>1276</v>
      </c>
      <c r="I8722">
        <v>40421334</v>
      </c>
    </row>
    <row r="8723" spans="6:9" x14ac:dyDescent="0.25">
      <c r="F8723" t="str">
        <f t="shared" si="163"/>
        <v>Fred YangAVANT IMAGING &amp;</v>
      </c>
      <c r="G8723" s="149" t="s">
        <v>233</v>
      </c>
      <c r="H8723" s="149" t="s">
        <v>1314</v>
      </c>
      <c r="I8723">
        <v>40420972</v>
      </c>
    </row>
    <row r="8724" spans="6:9" x14ac:dyDescent="0.25">
      <c r="F8724" t="str">
        <f t="shared" si="163"/>
        <v>Fred YangBACKERHAUS VEIT LTD.</v>
      </c>
      <c r="G8724" s="149" t="s">
        <v>233</v>
      </c>
      <c r="H8724" s="149" t="s">
        <v>1363</v>
      </c>
      <c r="I8724">
        <v>40420616</v>
      </c>
    </row>
    <row r="8725" spans="6:9" x14ac:dyDescent="0.25">
      <c r="F8725" t="str">
        <f t="shared" si="163"/>
        <v>Fred YangBANT PRINTOCUT</v>
      </c>
      <c r="G8725" s="149" t="s">
        <v>233</v>
      </c>
      <c r="H8725" s="149" t="s">
        <v>1400</v>
      </c>
      <c r="I8725">
        <v>40420501</v>
      </c>
    </row>
    <row r="8726" spans="6:9" x14ac:dyDescent="0.25">
      <c r="F8726" t="str">
        <f t="shared" si="163"/>
        <v>Fred YangBANT PRINTOCUT LTD.</v>
      </c>
      <c r="G8726" s="149" t="s">
        <v>233</v>
      </c>
      <c r="H8726" s="149" t="s">
        <v>1401</v>
      </c>
      <c r="I8726">
        <v>40421225</v>
      </c>
    </row>
    <row r="8727" spans="6:9" x14ac:dyDescent="0.25">
      <c r="F8727" t="str">
        <f t="shared" si="163"/>
        <v>Fred YangBAXTER CORPORATION</v>
      </c>
      <c r="G8727" s="149" t="s">
        <v>233</v>
      </c>
      <c r="H8727" s="149" t="s">
        <v>1441</v>
      </c>
      <c r="I8727">
        <v>40420243</v>
      </c>
    </row>
    <row r="8728" spans="6:9" x14ac:dyDescent="0.25">
      <c r="F8728" t="str">
        <f t="shared" si="163"/>
        <v>Fred YangBAXTER'S KITCHEN INC.</v>
      </c>
      <c r="G8728" s="149" t="s">
        <v>233</v>
      </c>
      <c r="H8728" s="149" t="s">
        <v>1444</v>
      </c>
      <c r="I8728">
        <v>40421392</v>
      </c>
    </row>
    <row r="8729" spans="6:9" x14ac:dyDescent="0.25">
      <c r="F8729" t="str">
        <f t="shared" si="163"/>
        <v>Fred YangBC BEARINGS ENGINEERS LTD</v>
      </c>
      <c r="G8729" s="149" t="s">
        <v>233</v>
      </c>
      <c r="H8729" s="149" t="s">
        <v>1457</v>
      </c>
      <c r="I8729">
        <v>40420406</v>
      </c>
    </row>
    <row r="8730" spans="6:9" x14ac:dyDescent="0.25">
      <c r="F8730" t="str">
        <f t="shared" si="163"/>
        <v>Fred YangBDI CANADA INC. - BELLEVILLE</v>
      </c>
      <c r="G8730" s="149" t="s">
        <v>233</v>
      </c>
      <c r="H8730" s="149" t="s">
        <v>1495</v>
      </c>
      <c r="I8730">
        <v>40421275</v>
      </c>
    </row>
    <row r="8731" spans="6:9" x14ac:dyDescent="0.25">
      <c r="F8731" t="str">
        <f t="shared" si="163"/>
        <v>Fred YangBDI CANADA INC. - NORTH BAY</v>
      </c>
      <c r="G8731" s="149" t="s">
        <v>233</v>
      </c>
      <c r="H8731" s="149" t="s">
        <v>1500</v>
      </c>
      <c r="I8731">
        <v>40421277</v>
      </c>
    </row>
    <row r="8732" spans="6:9" x14ac:dyDescent="0.25">
      <c r="F8732" t="str">
        <f t="shared" si="163"/>
        <v>Fred YangBDI CANADA INC. - ORILLIA</v>
      </c>
      <c r="G8732" s="149" t="s">
        <v>233</v>
      </c>
      <c r="H8732" s="149" t="s">
        <v>1501</v>
      </c>
      <c r="I8732">
        <v>40421276</v>
      </c>
    </row>
    <row r="8733" spans="6:9" x14ac:dyDescent="0.25">
      <c r="F8733" t="str">
        <f t="shared" si="163"/>
        <v>Fred YangBDI CANADA INC. - PEMBROKE</v>
      </c>
      <c r="G8733" s="149" t="s">
        <v>233</v>
      </c>
      <c r="H8733" s="149" t="s">
        <v>1503</v>
      </c>
      <c r="I8733">
        <v>40421279</v>
      </c>
    </row>
    <row r="8734" spans="6:9" x14ac:dyDescent="0.25">
      <c r="F8734" t="str">
        <f t="shared" si="163"/>
        <v>Fred YangBDI CANADA INC. - PICKERING</v>
      </c>
      <c r="G8734" s="149" t="s">
        <v>233</v>
      </c>
      <c r="H8734" s="149" t="s">
        <v>1504</v>
      </c>
      <c r="I8734">
        <v>40421170</v>
      </c>
    </row>
    <row r="8735" spans="6:9" x14ac:dyDescent="0.25">
      <c r="F8735" t="str">
        <f t="shared" si="163"/>
        <v>Fred YangBDI CANADA INC. - SAULT STE. MARIE</v>
      </c>
      <c r="G8735" s="149" t="s">
        <v>233</v>
      </c>
      <c r="H8735" s="149" t="s">
        <v>1507</v>
      </c>
      <c r="I8735">
        <v>40421278</v>
      </c>
    </row>
    <row r="8736" spans="6:9" x14ac:dyDescent="0.25">
      <c r="F8736" t="str">
        <f t="shared" si="163"/>
        <v>Fred YangBDI CANADA INC. - SCARBOROUGH</v>
      </c>
      <c r="G8736" s="149" t="s">
        <v>233</v>
      </c>
      <c r="H8736" s="149" t="s">
        <v>1508</v>
      </c>
      <c r="I8736">
        <v>40420225</v>
      </c>
    </row>
    <row r="8737" spans="6:9" x14ac:dyDescent="0.25">
      <c r="F8737" t="str">
        <f t="shared" si="163"/>
        <v>Fred YangBDI CANADA INC. - SUDBURY</v>
      </c>
      <c r="G8737" s="149" t="s">
        <v>233</v>
      </c>
      <c r="H8737" s="149" t="s">
        <v>1510</v>
      </c>
      <c r="I8737">
        <v>40421273</v>
      </c>
    </row>
    <row r="8738" spans="6:9" x14ac:dyDescent="0.25">
      <c r="F8738" t="str">
        <f t="shared" si="163"/>
        <v>Fred YangBDI CANADA INC. - TIMMINS</v>
      </c>
      <c r="G8738" s="149" t="s">
        <v>233</v>
      </c>
      <c r="H8738" s="149" t="s">
        <v>1514</v>
      </c>
      <c r="I8738">
        <v>40421274</v>
      </c>
    </row>
    <row r="8739" spans="6:9" x14ac:dyDescent="0.25">
      <c r="F8739" t="str">
        <f t="shared" si="163"/>
        <v>Fred YangBDI CANADA INC. - WINNIPEG</v>
      </c>
      <c r="G8739" s="149" t="s">
        <v>233</v>
      </c>
      <c r="H8739" s="149" t="s">
        <v>1515</v>
      </c>
      <c r="I8739">
        <v>40421218</v>
      </c>
    </row>
    <row r="8740" spans="6:9" x14ac:dyDescent="0.25">
      <c r="F8740" t="str">
        <f t="shared" si="163"/>
        <v>Fred YangBDI CANADA INC. - WOODBRIDGE</v>
      </c>
      <c r="G8740" s="149" t="s">
        <v>233</v>
      </c>
      <c r="H8740" s="149" t="s">
        <v>1516</v>
      </c>
      <c r="I8740">
        <v>40420315</v>
      </c>
    </row>
    <row r="8741" spans="6:9" x14ac:dyDescent="0.25">
      <c r="F8741" t="str">
        <f t="shared" si="163"/>
        <v>Fred YangBECK BINDERY SERVICE LTD.</v>
      </c>
      <c r="G8741" s="149" t="s">
        <v>233</v>
      </c>
      <c r="H8741" s="149" t="s">
        <v>1565</v>
      </c>
      <c r="I8741">
        <v>40421513</v>
      </c>
    </row>
    <row r="8742" spans="6:9" x14ac:dyDescent="0.25">
      <c r="F8742" t="str">
        <f t="shared" si="163"/>
        <v>Fred YangBELDEN CANADA INC.</v>
      </c>
      <c r="G8742" s="149" t="s">
        <v>233</v>
      </c>
      <c r="H8742" s="149" t="s">
        <v>1574</v>
      </c>
      <c r="I8742">
        <v>40421266</v>
      </c>
    </row>
    <row r="8743" spans="6:9" x14ac:dyDescent="0.25">
      <c r="F8743" t="str">
        <f t="shared" si="163"/>
        <v>Fred YangBELLEVUE FABRICATIONS LTD.</v>
      </c>
      <c r="G8743" s="149" t="s">
        <v>233</v>
      </c>
      <c r="H8743" s="149" t="s">
        <v>1581</v>
      </c>
      <c r="I8743">
        <v>40420758</v>
      </c>
    </row>
    <row r="8744" spans="6:9" x14ac:dyDescent="0.25">
      <c r="F8744" t="str">
        <f t="shared" si="163"/>
        <v>Fred YangBELLWYCK INC</v>
      </c>
      <c r="G8744" s="149" t="s">
        <v>233</v>
      </c>
      <c r="H8744" s="149" t="s">
        <v>1583</v>
      </c>
      <c r="I8744">
        <v>40420170</v>
      </c>
    </row>
    <row r="8745" spans="6:9" x14ac:dyDescent="0.25">
      <c r="F8745" t="str">
        <f t="shared" si="163"/>
        <v>Fred YangBELMONT MEAT PRODUCTS LTD</v>
      </c>
      <c r="G8745" s="149" t="s">
        <v>233</v>
      </c>
      <c r="H8745" s="149" t="s">
        <v>1584</v>
      </c>
      <c r="I8745">
        <v>40420181</v>
      </c>
    </row>
    <row r="8746" spans="6:9" x14ac:dyDescent="0.25">
      <c r="F8746" t="str">
        <f t="shared" si="163"/>
        <v>Fred YangBELMONT PRESS</v>
      </c>
      <c r="G8746" s="149" t="s">
        <v>233</v>
      </c>
      <c r="H8746" s="149" t="s">
        <v>1585</v>
      </c>
      <c r="I8746">
        <v>40421216</v>
      </c>
    </row>
    <row r="8747" spans="6:9" x14ac:dyDescent="0.25">
      <c r="F8747" t="str">
        <f t="shared" si="163"/>
        <v>Fred YangBELTERRA</v>
      </c>
      <c r="G8747" s="149" t="s">
        <v>233</v>
      </c>
      <c r="H8747" s="149" t="s">
        <v>13479</v>
      </c>
      <c r="I8747">
        <v>40424246</v>
      </c>
    </row>
    <row r="8748" spans="6:9" x14ac:dyDescent="0.25">
      <c r="F8748" t="str">
        <f t="shared" si="163"/>
        <v>Fred YangBELTERRA CORP</v>
      </c>
      <c r="G8748" s="149" t="s">
        <v>233</v>
      </c>
      <c r="H8748" s="149" t="s">
        <v>1617</v>
      </c>
      <c r="I8748">
        <v>40421265</v>
      </c>
    </row>
    <row r="8749" spans="6:9" x14ac:dyDescent="0.25">
      <c r="F8749" t="str">
        <f t="shared" si="163"/>
        <v>Fred YangBELTERRA CORPORATION</v>
      </c>
      <c r="G8749" s="149" t="s">
        <v>233</v>
      </c>
      <c r="H8749" s="149" t="s">
        <v>13480</v>
      </c>
      <c r="I8749">
        <v>40420145</v>
      </c>
    </row>
    <row r="8750" spans="6:9" x14ac:dyDescent="0.25">
      <c r="F8750" t="str">
        <f t="shared" si="163"/>
        <v>Fred YangBELTERRA CORPORATION - TIMMINS BRAN</v>
      </c>
      <c r="G8750" s="149" t="s">
        <v>233</v>
      </c>
      <c r="H8750" s="149" t="s">
        <v>13481</v>
      </c>
      <c r="I8750">
        <v>40421046</v>
      </c>
    </row>
    <row r="8751" spans="6:9" x14ac:dyDescent="0.25">
      <c r="F8751" t="str">
        <f t="shared" si="163"/>
        <v>Fred YangBEST BEARINGS CO. LTD.</v>
      </c>
      <c r="G8751" s="149" t="s">
        <v>233</v>
      </c>
      <c r="H8751" s="149" t="s">
        <v>1663</v>
      </c>
      <c r="I8751">
        <v>40420989</v>
      </c>
    </row>
    <row r="8752" spans="6:9" x14ac:dyDescent="0.25">
      <c r="F8752" t="str">
        <f t="shared" si="163"/>
        <v>Fred YangBEST DEAL GRAPHICS &amp; PRINTING</v>
      </c>
      <c r="G8752" s="149" t="s">
        <v>233</v>
      </c>
      <c r="H8752" s="149" t="s">
        <v>1666</v>
      </c>
      <c r="I8752">
        <v>40421282</v>
      </c>
    </row>
    <row r="8753" spans="6:9" x14ac:dyDescent="0.25">
      <c r="F8753" t="str">
        <f t="shared" si="163"/>
        <v>Fred YangBEVERAGE MACHINERY SERVICE INC.</v>
      </c>
      <c r="G8753" s="149" t="s">
        <v>233</v>
      </c>
      <c r="H8753" s="149" t="s">
        <v>1678</v>
      </c>
      <c r="I8753">
        <v>40420523</v>
      </c>
    </row>
    <row r="8754" spans="6:9" x14ac:dyDescent="0.25">
      <c r="F8754" t="str">
        <f t="shared" si="163"/>
        <v>Fred YangBIOPOWER SUSTAINABLE ENERGY CORP.</v>
      </c>
      <c r="G8754" s="149" t="s">
        <v>233</v>
      </c>
      <c r="H8754" s="149" t="s">
        <v>1715</v>
      </c>
      <c r="I8754">
        <v>40421412</v>
      </c>
    </row>
    <row r="8755" spans="6:9" x14ac:dyDescent="0.25">
      <c r="F8755" t="str">
        <f t="shared" si="163"/>
        <v>Fred YangBIOVAIL CORPORATION</v>
      </c>
      <c r="G8755" s="149" t="s">
        <v>233</v>
      </c>
      <c r="H8755" s="149" t="s">
        <v>1716</v>
      </c>
      <c r="I8755">
        <v>40420784</v>
      </c>
    </row>
    <row r="8756" spans="6:9" x14ac:dyDescent="0.25">
      <c r="F8756" t="str">
        <f t="shared" si="163"/>
        <v>Fred YangBRAMPTON BRICK LIMITED</v>
      </c>
      <c r="G8756" s="149" t="s">
        <v>233</v>
      </c>
      <c r="H8756" s="149" t="s">
        <v>1828</v>
      </c>
      <c r="I8756">
        <v>40420168</v>
      </c>
    </row>
    <row r="8757" spans="6:9" x14ac:dyDescent="0.25">
      <c r="F8757" t="str">
        <f t="shared" si="163"/>
        <v>Fred YangBREAKAWAY DOOR MANUFACTURING INC.</v>
      </c>
      <c r="G8757" s="149" t="s">
        <v>233</v>
      </c>
      <c r="H8757" s="149" t="s">
        <v>1840</v>
      </c>
      <c r="I8757">
        <v>40420571</v>
      </c>
    </row>
    <row r="8758" spans="6:9" x14ac:dyDescent="0.25">
      <c r="F8758" t="str">
        <f t="shared" si="163"/>
        <v>Fred YangBRUCE KISLUK</v>
      </c>
      <c r="G8758" s="149" t="s">
        <v>233</v>
      </c>
      <c r="H8758" s="149" t="s">
        <v>1884</v>
      </c>
      <c r="I8758">
        <v>40420683</v>
      </c>
    </row>
    <row r="8759" spans="6:9" x14ac:dyDescent="0.25">
      <c r="F8759" t="str">
        <f t="shared" si="163"/>
        <v>Fred YangBUSKRO LTD.</v>
      </c>
      <c r="G8759" s="149" t="s">
        <v>233</v>
      </c>
      <c r="H8759" s="149" t="s">
        <v>1929</v>
      </c>
      <c r="I8759">
        <v>40420012</v>
      </c>
    </row>
    <row r="8760" spans="6:9" x14ac:dyDescent="0.25">
      <c r="F8760" t="str">
        <f t="shared" si="163"/>
        <v>Fred YangCADBURY ADAMS CANADA</v>
      </c>
      <c r="G8760" s="149" t="s">
        <v>233</v>
      </c>
      <c r="H8760" s="149" t="s">
        <v>1966</v>
      </c>
      <c r="I8760">
        <v>40008034</v>
      </c>
    </row>
    <row r="8761" spans="6:9" x14ac:dyDescent="0.25">
      <c r="F8761" t="str">
        <f t="shared" si="163"/>
        <v>Fred YangCAM PACKAGING SYSTEMS</v>
      </c>
      <c r="G8761" s="149" t="s">
        <v>233</v>
      </c>
      <c r="H8761" s="149" t="s">
        <v>1999</v>
      </c>
      <c r="I8761">
        <v>40421514</v>
      </c>
    </row>
    <row r="8762" spans="6:9" x14ac:dyDescent="0.25">
      <c r="F8762" t="str">
        <f t="shared" si="163"/>
        <v>Fred YangCANADA BREAD CO LTD.</v>
      </c>
      <c r="G8762" s="149" t="s">
        <v>233</v>
      </c>
      <c r="H8762" s="149" t="s">
        <v>2015</v>
      </c>
      <c r="I8762">
        <v>40420823</v>
      </c>
    </row>
    <row r="8763" spans="6:9" x14ac:dyDescent="0.25">
      <c r="F8763" t="str">
        <f t="shared" si="163"/>
        <v>Fred YangCANADA BREAD COMPANY LIMITED</v>
      </c>
      <c r="G8763" s="149" t="s">
        <v>233</v>
      </c>
      <c r="H8763" s="149" t="s">
        <v>2017</v>
      </c>
      <c r="I8763">
        <v>40420128</v>
      </c>
    </row>
    <row r="8764" spans="6:9" x14ac:dyDescent="0.25">
      <c r="F8764" t="str">
        <f t="shared" si="163"/>
        <v>Fred YangCANADA BREAD COMPANY LTD</v>
      </c>
      <c r="G8764" s="149" t="s">
        <v>233</v>
      </c>
      <c r="H8764" s="149" t="s">
        <v>2019</v>
      </c>
      <c r="I8764">
        <v>40424240</v>
      </c>
    </row>
    <row r="8765" spans="6:9" x14ac:dyDescent="0.25">
      <c r="F8765" t="str">
        <f t="shared" si="163"/>
        <v>Fred YangCANADA BREAD FROZEN BAKERY LTD. - 1</v>
      </c>
      <c r="G8765" s="149" t="s">
        <v>233</v>
      </c>
      <c r="H8765" s="149" t="s">
        <v>2021</v>
      </c>
      <c r="I8765">
        <v>40420340</v>
      </c>
    </row>
    <row r="8766" spans="6:9" x14ac:dyDescent="0.25">
      <c r="F8766" t="str">
        <f t="shared" si="163"/>
        <v>Fred YangCANADA BREAD FROZEN BAKERY LTD. - 2</v>
      </c>
      <c r="G8766" s="149" t="s">
        <v>233</v>
      </c>
      <c r="H8766" s="149" t="s">
        <v>2022</v>
      </c>
      <c r="I8766">
        <v>40420371</v>
      </c>
    </row>
    <row r="8767" spans="6:9" x14ac:dyDescent="0.25">
      <c r="F8767" t="str">
        <f t="shared" si="163"/>
        <v>Fred YangCANADA BREAD FROZEN BAKERY LTD.DOWN</v>
      </c>
      <c r="G8767" s="149" t="s">
        <v>233</v>
      </c>
      <c r="H8767" s="149" t="s">
        <v>2023</v>
      </c>
      <c r="I8767">
        <v>40420438</v>
      </c>
    </row>
    <row r="8768" spans="6:9" x14ac:dyDescent="0.25">
      <c r="F8768" t="str">
        <f t="shared" si="163"/>
        <v>Fred YangCANADA POST CORPORATION - OTTAWA</v>
      </c>
      <c r="G8768" s="149" t="s">
        <v>233</v>
      </c>
      <c r="H8768" s="149" t="s">
        <v>2029</v>
      </c>
      <c r="I8768">
        <v>40420833</v>
      </c>
    </row>
    <row r="8769" spans="6:9" x14ac:dyDescent="0.25">
      <c r="F8769" t="str">
        <f t="shared" si="163"/>
        <v>Fred YangCANADA POST CORPORATION - TBD1</v>
      </c>
      <c r="G8769" s="149" t="s">
        <v>233</v>
      </c>
      <c r="H8769" s="149" t="s">
        <v>2031</v>
      </c>
      <c r="I8769">
        <v>40420642</v>
      </c>
    </row>
    <row r="8770" spans="6:9" x14ac:dyDescent="0.25">
      <c r="F8770" t="str">
        <f t="shared" si="163"/>
        <v>Fred YangCANADIAN BEARINGS LTD. - BARRIE</v>
      </c>
      <c r="G8770" s="149" t="s">
        <v>233</v>
      </c>
      <c r="H8770" s="149" t="s">
        <v>2035</v>
      </c>
      <c r="I8770">
        <v>40420394</v>
      </c>
    </row>
    <row r="8771" spans="6:9" x14ac:dyDescent="0.25">
      <c r="F8771" t="str">
        <f t="shared" ref="F8771:F8834" si="164">CONCATENATE(G8771, H8771)</f>
        <v>Fred YangCANADIAN INDUSTRIAL SERVICES</v>
      </c>
      <c r="G8771" s="149" t="s">
        <v>233</v>
      </c>
      <c r="H8771" s="149" t="s">
        <v>2039</v>
      </c>
      <c r="I8771">
        <v>40421184</v>
      </c>
    </row>
    <row r="8772" spans="6:9" x14ac:dyDescent="0.25">
      <c r="F8772" t="str">
        <f t="shared" si="164"/>
        <v>Fred YangCANADIAN TIRE CORPORATION LTD.</v>
      </c>
      <c r="G8772" s="149" t="s">
        <v>233</v>
      </c>
      <c r="H8772" s="149" t="s">
        <v>2042</v>
      </c>
      <c r="I8772">
        <v>40421435</v>
      </c>
    </row>
    <row r="8773" spans="6:9" x14ac:dyDescent="0.25">
      <c r="F8773" t="str">
        <f t="shared" si="164"/>
        <v>Fred YangCANPLAS INDUSTRIES LTD.</v>
      </c>
      <c r="G8773" s="149" t="s">
        <v>233</v>
      </c>
      <c r="H8773" s="149" t="s">
        <v>2048</v>
      </c>
      <c r="I8773">
        <v>40420339</v>
      </c>
    </row>
    <row r="8774" spans="6:9" x14ac:dyDescent="0.25">
      <c r="F8774" t="str">
        <f t="shared" si="164"/>
        <v>Fred YangCANROOF CORPORATION INC.</v>
      </c>
      <c r="G8774" s="149" t="s">
        <v>233</v>
      </c>
      <c r="H8774" s="149" t="s">
        <v>2050</v>
      </c>
      <c r="I8774">
        <v>40420569</v>
      </c>
    </row>
    <row r="8775" spans="6:9" x14ac:dyDescent="0.25">
      <c r="F8775" t="str">
        <f t="shared" si="164"/>
        <v>Fred YangCARPENTER CANADA CO</v>
      </c>
      <c r="G8775" s="149" t="s">
        <v>233</v>
      </c>
      <c r="H8775" s="149" t="s">
        <v>2106</v>
      </c>
      <c r="I8775">
        <v>40420130</v>
      </c>
    </row>
    <row r="8776" spans="6:9" x14ac:dyDescent="0.25">
      <c r="F8776" t="str">
        <f t="shared" si="164"/>
        <v>Fred YangCARTER PRINTING LTD.</v>
      </c>
      <c r="G8776" s="149" t="s">
        <v>233</v>
      </c>
      <c r="H8776" s="149" t="s">
        <v>2121</v>
      </c>
      <c r="I8776">
        <v>40421041</v>
      </c>
    </row>
    <row r="8777" spans="6:9" x14ac:dyDescent="0.25">
      <c r="F8777" t="str">
        <f t="shared" si="164"/>
        <v>Fred YangCARTON TRADE SERVICES LTD.</v>
      </c>
      <c r="G8777" s="149" t="s">
        <v>233</v>
      </c>
      <c r="H8777" s="149" t="s">
        <v>2123</v>
      </c>
      <c r="I8777">
        <v>40420686</v>
      </c>
    </row>
    <row r="8778" spans="6:9" x14ac:dyDescent="0.25">
      <c r="F8778" t="str">
        <f t="shared" si="164"/>
        <v>Fred YangCASCADE TISSUE GROUP-PICKERING INC.</v>
      </c>
      <c r="G8778" s="149" t="s">
        <v>233</v>
      </c>
      <c r="H8778" s="149" t="s">
        <v>2127</v>
      </c>
      <c r="I8778">
        <v>40420111</v>
      </c>
    </row>
    <row r="8779" spans="6:9" x14ac:dyDescent="0.25">
      <c r="F8779" t="str">
        <f t="shared" si="164"/>
        <v>Fred YangCASCADES CANADA ULC</v>
      </c>
      <c r="G8779" s="149" t="s">
        <v>233</v>
      </c>
      <c r="H8779" s="149" t="s">
        <v>2129</v>
      </c>
      <c r="I8779">
        <v>40424245</v>
      </c>
    </row>
    <row r="8780" spans="6:9" x14ac:dyDescent="0.25">
      <c r="F8780" t="str">
        <f t="shared" si="164"/>
        <v>Fred YangCASCADES CONTAINERBOARD</v>
      </c>
      <c r="G8780" s="149" t="s">
        <v>233</v>
      </c>
      <c r="H8780" s="149" t="s">
        <v>2130</v>
      </c>
      <c r="I8780">
        <v>40420037</v>
      </c>
    </row>
    <row r="8781" spans="6:9" x14ac:dyDescent="0.25">
      <c r="F8781" t="str">
        <f t="shared" si="164"/>
        <v>Fred YangCASCADES CONTAINERBOARD PACKAGING -</v>
      </c>
      <c r="G8781" s="149" t="s">
        <v>233</v>
      </c>
      <c r="H8781" s="149" t="s">
        <v>13503</v>
      </c>
      <c r="I8781">
        <v>40420253</v>
      </c>
    </row>
    <row r="8782" spans="6:9" x14ac:dyDescent="0.25">
      <c r="F8782" t="str">
        <f t="shared" si="164"/>
        <v>Fred YangCASCADES CONTAINERBOARD PKG - VAUGH</v>
      </c>
      <c r="G8782" s="149" t="s">
        <v>233</v>
      </c>
      <c r="H8782" s="149" t="s">
        <v>2131</v>
      </c>
      <c r="I8782">
        <v>40420038</v>
      </c>
    </row>
    <row r="8783" spans="6:9" x14ac:dyDescent="0.25">
      <c r="F8783" t="str">
        <f t="shared" si="164"/>
        <v>Fred YangCASCADES COYLE DIVISION SCARBOROUGH</v>
      </c>
      <c r="G8783" s="149" t="s">
        <v>233</v>
      </c>
      <c r="H8783" s="149" t="s">
        <v>2134</v>
      </c>
      <c r="I8783">
        <v>40421381</v>
      </c>
    </row>
    <row r="8784" spans="6:9" x14ac:dyDescent="0.25">
      <c r="F8784" t="str">
        <f t="shared" si="164"/>
        <v>Fred YangCCL CONTAINER</v>
      </c>
      <c r="G8784" s="149" t="s">
        <v>233</v>
      </c>
      <c r="H8784" s="149" t="s">
        <v>2158</v>
      </c>
      <c r="I8784">
        <v>40421006</v>
      </c>
    </row>
    <row r="8785" spans="6:9" x14ac:dyDescent="0.25">
      <c r="F8785" t="str">
        <f t="shared" si="164"/>
        <v>Fred YangCCMI CANADIAN CUSTOM MACHINES INC.</v>
      </c>
      <c r="G8785" s="149" t="s">
        <v>233</v>
      </c>
      <c r="H8785" s="149" t="s">
        <v>2160</v>
      </c>
      <c r="I8785">
        <v>40420988</v>
      </c>
    </row>
    <row r="8786" spans="6:9" x14ac:dyDescent="0.25">
      <c r="F8786" t="str">
        <f t="shared" si="164"/>
        <v>Fred YangCE DE CANDY COMPANY LTD.</v>
      </c>
      <c r="G8786" s="149" t="s">
        <v>233</v>
      </c>
      <c r="H8786" s="149" t="s">
        <v>2163</v>
      </c>
      <c r="I8786">
        <v>40420859</v>
      </c>
    </row>
    <row r="8787" spans="6:9" x14ac:dyDescent="0.25">
      <c r="F8787" t="str">
        <f t="shared" si="164"/>
        <v>Fred YangCEBAL AMERICAS</v>
      </c>
      <c r="G8787" s="149" t="s">
        <v>233</v>
      </c>
      <c r="H8787" s="149" t="s">
        <v>2164</v>
      </c>
      <c r="I8787">
        <v>40420074</v>
      </c>
    </row>
    <row r="8788" spans="6:9" x14ac:dyDescent="0.25">
      <c r="F8788" t="str">
        <f t="shared" si="164"/>
        <v>Fred YangCHECKERED FLAG LIFTING SOLUTIONS</v>
      </c>
      <c r="G8788" s="149" t="s">
        <v>233</v>
      </c>
      <c r="H8788" s="149" t="s">
        <v>2234</v>
      </c>
      <c r="I8788">
        <v>40420789</v>
      </c>
    </row>
    <row r="8789" spans="6:9" x14ac:dyDescent="0.25">
      <c r="F8789" t="str">
        <f t="shared" si="164"/>
        <v>Fred YangCHRISTIAN SALAZAR O/A</v>
      </c>
      <c r="G8789" s="149" t="s">
        <v>233</v>
      </c>
      <c r="H8789" s="149" t="s">
        <v>2265</v>
      </c>
      <c r="I8789">
        <v>40421492</v>
      </c>
    </row>
    <row r="8790" spans="6:9" x14ac:dyDescent="0.25">
      <c r="F8790" t="str">
        <f t="shared" si="164"/>
        <v>Fred YangCINELLI ESPERIS CORPORATION</v>
      </c>
      <c r="G8790" s="149" t="s">
        <v>233</v>
      </c>
      <c r="H8790" s="149" t="s">
        <v>2275</v>
      </c>
      <c r="I8790">
        <v>40420700</v>
      </c>
    </row>
    <row r="8791" spans="6:9" x14ac:dyDescent="0.25">
      <c r="F8791" t="str">
        <f t="shared" si="164"/>
        <v>Fred YangCITY OF TORONTO, ACCOUNTS PAYABLE</v>
      </c>
      <c r="G8791" s="149" t="s">
        <v>233</v>
      </c>
      <c r="H8791" s="149" t="s">
        <v>2294</v>
      </c>
      <c r="I8791">
        <v>40420979</v>
      </c>
    </row>
    <row r="8792" spans="6:9" x14ac:dyDescent="0.25">
      <c r="F8792" t="str">
        <f t="shared" si="164"/>
        <v>Fred YangCLAREMONT POLYMER SHAPES INC.</v>
      </c>
      <c r="G8792" s="149" t="s">
        <v>233</v>
      </c>
      <c r="H8792" s="149" t="s">
        <v>2299</v>
      </c>
      <c r="I8792">
        <v>40420843</v>
      </c>
    </row>
    <row r="8793" spans="6:9" x14ac:dyDescent="0.25">
      <c r="F8793" t="str">
        <f t="shared" si="164"/>
        <v>Fred YangCOLWELL / CANADA CORP</v>
      </c>
      <c r="G8793" s="149" t="s">
        <v>233</v>
      </c>
      <c r="H8793" s="149" t="s">
        <v>2385</v>
      </c>
      <c r="I8793">
        <v>40421222</v>
      </c>
    </row>
    <row r="8794" spans="6:9" x14ac:dyDescent="0.25">
      <c r="F8794" t="str">
        <f t="shared" si="164"/>
        <v>Fred YangCOMET MACHINE &amp; MFG CO. L</v>
      </c>
      <c r="G8794" s="149" t="s">
        <v>233</v>
      </c>
      <c r="H8794" s="149" t="s">
        <v>2387</v>
      </c>
      <c r="I8794">
        <v>40420335</v>
      </c>
    </row>
    <row r="8795" spans="6:9" x14ac:dyDescent="0.25">
      <c r="F8795" t="str">
        <f t="shared" si="164"/>
        <v>Fred YangCONCORD STEEL CENTRE LTD.</v>
      </c>
      <c r="G8795" s="149" t="s">
        <v>233</v>
      </c>
      <c r="H8795" s="149" t="s">
        <v>2427</v>
      </c>
      <c r="I8795">
        <v>40420397</v>
      </c>
    </row>
    <row r="8796" spans="6:9" x14ac:dyDescent="0.25">
      <c r="F8796" t="str">
        <f t="shared" si="164"/>
        <v>Fred YangCONVEYOR SPLICING SPECIALTIES INC</v>
      </c>
      <c r="G8796" s="149" t="s">
        <v>233</v>
      </c>
      <c r="H8796" s="149" t="s">
        <v>2489</v>
      </c>
      <c r="I8796">
        <v>40420824</v>
      </c>
    </row>
    <row r="8797" spans="6:9" x14ac:dyDescent="0.25">
      <c r="F8797" t="str">
        <f t="shared" si="164"/>
        <v>Fred YangCOUNTY OF NORTHUMBERLAND</v>
      </c>
      <c r="G8797" s="149" t="s">
        <v>233</v>
      </c>
      <c r="H8797" s="149" t="s">
        <v>2529</v>
      </c>
      <c r="I8797">
        <v>40421168</v>
      </c>
    </row>
    <row r="8798" spans="6:9" x14ac:dyDescent="0.25">
      <c r="F8798" t="str">
        <f t="shared" si="164"/>
        <v>Fred YangCOYLE PACKAGING GROUP</v>
      </c>
      <c r="G8798" s="149" t="s">
        <v>233</v>
      </c>
      <c r="H8798" s="149" t="s">
        <v>2540</v>
      </c>
      <c r="I8798">
        <v>40420696</v>
      </c>
    </row>
    <row r="8799" spans="6:9" x14ac:dyDescent="0.25">
      <c r="F8799" t="str">
        <f t="shared" si="164"/>
        <v>Fred YangCROWN METAL PACKAGING CANADA LP - 2</v>
      </c>
      <c r="G8799" s="149" t="s">
        <v>233</v>
      </c>
      <c r="H8799" s="149" t="s">
        <v>2580</v>
      </c>
      <c r="I8799">
        <v>40420077</v>
      </c>
    </row>
    <row r="8800" spans="6:9" x14ac:dyDescent="0.25">
      <c r="F8800" t="str">
        <f t="shared" si="164"/>
        <v>Fred YangCROWN METAL PACKAGING CANADA LP - 3</v>
      </c>
      <c r="G8800" s="149" t="s">
        <v>233</v>
      </c>
      <c r="H8800" s="149" t="s">
        <v>2581</v>
      </c>
      <c r="I8800">
        <v>40420122</v>
      </c>
    </row>
    <row r="8801" spans="6:9" x14ac:dyDescent="0.25">
      <c r="F8801" t="str">
        <f t="shared" si="164"/>
        <v>Fred YangCROWN METAL PACKAGING CANADA LP - 4</v>
      </c>
      <c r="G8801" s="149" t="s">
        <v>233</v>
      </c>
      <c r="H8801" s="149" t="s">
        <v>2582</v>
      </c>
      <c r="I8801">
        <v>40420165</v>
      </c>
    </row>
    <row r="8802" spans="6:9" x14ac:dyDescent="0.25">
      <c r="F8802" t="str">
        <f t="shared" si="164"/>
        <v>Fred YangCUCINA FOODS INC</v>
      </c>
      <c r="G8802" s="149" t="s">
        <v>233</v>
      </c>
      <c r="H8802" s="149" t="s">
        <v>2596</v>
      </c>
      <c r="I8802">
        <v>40421458</v>
      </c>
    </row>
    <row r="8803" spans="6:9" x14ac:dyDescent="0.25">
      <c r="F8803" t="str">
        <f t="shared" si="164"/>
        <v>Fred YangD &amp; H CHEQUES SERVICES CORPORATION</v>
      </c>
      <c r="G8803" s="149" t="s">
        <v>233</v>
      </c>
      <c r="H8803" s="149" t="s">
        <v>2641</v>
      </c>
      <c r="I8803">
        <v>40421446</v>
      </c>
    </row>
    <row r="8804" spans="6:9" x14ac:dyDescent="0.25">
      <c r="F8804" t="str">
        <f t="shared" si="164"/>
        <v>Fred YangD &amp; S PRECISION LTD.</v>
      </c>
      <c r="G8804" s="149" t="s">
        <v>233</v>
      </c>
      <c r="H8804" s="149" t="s">
        <v>2645</v>
      </c>
      <c r="I8804">
        <v>40420750</v>
      </c>
    </row>
    <row r="8805" spans="6:9" x14ac:dyDescent="0.25">
      <c r="F8805" t="str">
        <f t="shared" si="164"/>
        <v>Fred YangD &amp; V ELECTRONICS</v>
      </c>
      <c r="G8805" s="149" t="s">
        <v>233</v>
      </c>
      <c r="H8805" s="149" t="s">
        <v>2646</v>
      </c>
      <c r="I8805">
        <v>40421149</v>
      </c>
    </row>
    <row r="8806" spans="6:9" x14ac:dyDescent="0.25">
      <c r="F8806" t="str">
        <f t="shared" si="164"/>
        <v>Fred YangD + H LP</v>
      </c>
      <c r="G8806" s="149" t="s">
        <v>233</v>
      </c>
      <c r="H8806" s="149" t="s">
        <v>2647</v>
      </c>
      <c r="I8806">
        <v>40421339</v>
      </c>
    </row>
    <row r="8807" spans="6:9" x14ac:dyDescent="0.25">
      <c r="F8807" t="str">
        <f t="shared" si="164"/>
        <v>Fred YangDARE FOODS LTD.</v>
      </c>
      <c r="G8807" s="149" t="s">
        <v>233</v>
      </c>
      <c r="H8807" s="149" t="s">
        <v>2725</v>
      </c>
      <c r="I8807">
        <v>40420240</v>
      </c>
    </row>
    <row r="8808" spans="6:9" x14ac:dyDescent="0.25">
      <c r="F8808" t="str">
        <f t="shared" si="164"/>
        <v>Fred YangDATA BUSINESS FORMS - 1</v>
      </c>
      <c r="G8808" s="149" t="s">
        <v>233</v>
      </c>
      <c r="H8808" s="149" t="s">
        <v>2729</v>
      </c>
      <c r="I8808">
        <v>40420106</v>
      </c>
    </row>
    <row r="8809" spans="6:9" x14ac:dyDescent="0.25">
      <c r="F8809" t="str">
        <f t="shared" si="164"/>
        <v>Fred YangDAVID RICHARDS</v>
      </c>
      <c r="G8809" s="149" t="s">
        <v>233</v>
      </c>
      <c r="H8809" s="149" t="s">
        <v>2739</v>
      </c>
      <c r="I8809">
        <v>40420401</v>
      </c>
    </row>
    <row r="8810" spans="6:9" x14ac:dyDescent="0.25">
      <c r="F8810" t="str">
        <f t="shared" si="164"/>
        <v>Fred YangDAWN FOOD PRODUCTS (CANADA), LTD.</v>
      </c>
      <c r="G8810" s="149" t="s">
        <v>233</v>
      </c>
      <c r="H8810" s="149" t="s">
        <v>2747</v>
      </c>
      <c r="I8810">
        <v>40420123</v>
      </c>
    </row>
    <row r="8811" spans="6:9" x14ac:dyDescent="0.25">
      <c r="F8811" t="str">
        <f t="shared" si="164"/>
        <v>Fred YangDECA CABLES INC.</v>
      </c>
      <c r="G8811" s="149" t="s">
        <v>233</v>
      </c>
      <c r="H8811" s="149" t="s">
        <v>2761</v>
      </c>
      <c r="I8811">
        <v>40420405</v>
      </c>
    </row>
    <row r="8812" spans="6:9" x14ac:dyDescent="0.25">
      <c r="F8812" t="str">
        <f t="shared" si="164"/>
        <v>Fred YangDECO AUTOMOTIVE</v>
      </c>
      <c r="G8812" s="149" t="s">
        <v>233</v>
      </c>
      <c r="H8812" s="149" t="s">
        <v>2766</v>
      </c>
      <c r="I8812">
        <v>40420131</v>
      </c>
    </row>
    <row r="8813" spans="6:9" x14ac:dyDescent="0.25">
      <c r="F8813" t="str">
        <f t="shared" si="164"/>
        <v>Fred YangDECOR CABINETS</v>
      </c>
      <c r="G8813" s="149" t="s">
        <v>233</v>
      </c>
      <c r="H8813" s="149" t="s">
        <v>2768</v>
      </c>
      <c r="I8813">
        <v>40420606</v>
      </c>
    </row>
    <row r="8814" spans="6:9" x14ac:dyDescent="0.25">
      <c r="F8814" t="str">
        <f t="shared" si="164"/>
        <v>Fred YangDEPENDABLE MARKING SYSTEMS LTD.</v>
      </c>
      <c r="G8814" s="149" t="s">
        <v>233</v>
      </c>
      <c r="H8814" s="149" t="s">
        <v>2821</v>
      </c>
      <c r="I8814">
        <v>40420635</v>
      </c>
    </row>
    <row r="8815" spans="6:9" x14ac:dyDescent="0.25">
      <c r="F8815" t="str">
        <f t="shared" si="164"/>
        <v>Fred YangDERMA SCIENCES CANADA INC.</v>
      </c>
      <c r="G8815" s="149" t="s">
        <v>233</v>
      </c>
      <c r="H8815" s="149" t="s">
        <v>2823</v>
      </c>
      <c r="I8815">
        <v>40421177</v>
      </c>
    </row>
    <row r="8816" spans="6:9" x14ac:dyDescent="0.25">
      <c r="F8816" t="str">
        <f t="shared" si="164"/>
        <v>Fred YangDESIGN &amp; INTEGRATION INC.</v>
      </c>
      <c r="G8816" s="149" t="s">
        <v>233</v>
      </c>
      <c r="H8816" s="149" t="s">
        <v>2830</v>
      </c>
      <c r="I8816">
        <v>40420312</v>
      </c>
    </row>
    <row r="8817" spans="6:9" x14ac:dyDescent="0.25">
      <c r="F8817" t="str">
        <f t="shared" si="164"/>
        <v>Fred YangDI-CUT INDUSTRIES LTD.</v>
      </c>
      <c r="G8817" s="149" t="s">
        <v>233</v>
      </c>
      <c r="H8817" s="149" t="s">
        <v>2858</v>
      </c>
      <c r="I8817">
        <v>40420480</v>
      </c>
    </row>
    <row r="8818" spans="6:9" x14ac:dyDescent="0.25">
      <c r="F8818" t="str">
        <f t="shared" si="164"/>
        <v>Fred YangDIRECT IMAGE DESIGN INC.</v>
      </c>
      <c r="G8818" s="149" t="s">
        <v>233</v>
      </c>
      <c r="H8818" s="149" t="s">
        <v>2883</v>
      </c>
      <c r="I8818">
        <v>40421132</v>
      </c>
    </row>
    <row r="8819" spans="6:9" x14ac:dyDescent="0.25">
      <c r="F8819" t="str">
        <f t="shared" si="164"/>
        <v>Fred YangDJ INDUSTRIAL SALES AND</v>
      </c>
      <c r="G8819" s="149" t="s">
        <v>233</v>
      </c>
      <c r="H8819" s="149" t="s">
        <v>2909</v>
      </c>
      <c r="I8819">
        <v>40420903</v>
      </c>
    </row>
    <row r="8820" spans="6:9" x14ac:dyDescent="0.25">
      <c r="F8820" t="str">
        <f t="shared" si="164"/>
        <v>Fred YangDM INDUSTRIAL SALES INC. - TBD1</v>
      </c>
      <c r="G8820" s="149" t="s">
        <v>233</v>
      </c>
      <c r="H8820" s="149" t="s">
        <v>2911</v>
      </c>
      <c r="I8820">
        <v>40420487</v>
      </c>
    </row>
    <row r="8821" spans="6:9" x14ac:dyDescent="0.25">
      <c r="F8821" t="str">
        <f t="shared" si="164"/>
        <v>Fred YangDM INDUSTRIAL SALES INC. - TBD2</v>
      </c>
      <c r="G8821" s="149" t="s">
        <v>233</v>
      </c>
      <c r="H8821" s="149" t="s">
        <v>2912</v>
      </c>
      <c r="I8821">
        <v>40420807</v>
      </c>
    </row>
    <row r="8822" spans="6:9" x14ac:dyDescent="0.25">
      <c r="F8822" t="str">
        <f t="shared" si="164"/>
        <v>Fred YangDMX PLASTICS LIMITED</v>
      </c>
      <c r="G8822" s="149" t="s">
        <v>233</v>
      </c>
      <c r="H8822" s="149" t="s">
        <v>2916</v>
      </c>
      <c r="I8822">
        <v>40420675</v>
      </c>
    </row>
    <row r="8823" spans="6:9" x14ac:dyDescent="0.25">
      <c r="F8823" t="str">
        <f t="shared" si="164"/>
        <v>Fred YangDOMTAR INC. - ESPANOLA</v>
      </c>
      <c r="G8823" s="149" t="s">
        <v>233</v>
      </c>
      <c r="H8823" s="149" t="s">
        <v>2941</v>
      </c>
      <c r="I8823">
        <v>40420104</v>
      </c>
    </row>
    <row r="8824" spans="6:9" x14ac:dyDescent="0.25">
      <c r="F8824" t="str">
        <f t="shared" si="164"/>
        <v>Fred YangDOMTAR INC. - TBD1</v>
      </c>
      <c r="G8824" s="149" t="s">
        <v>233</v>
      </c>
      <c r="H8824" s="149" t="s">
        <v>2942</v>
      </c>
      <c r="I8824">
        <v>40420019</v>
      </c>
    </row>
    <row r="8825" spans="6:9" x14ac:dyDescent="0.25">
      <c r="F8825" t="str">
        <f t="shared" si="164"/>
        <v>Fred YangDOMTAR PULP &amp; PAPER, INC.</v>
      </c>
      <c r="G8825" s="149" t="s">
        <v>233</v>
      </c>
      <c r="H8825" s="149" t="s">
        <v>2947</v>
      </c>
      <c r="I8825">
        <v>40008020</v>
      </c>
    </row>
    <row r="8826" spans="6:9" x14ac:dyDescent="0.25">
      <c r="F8826" t="str">
        <f t="shared" si="164"/>
        <v>Fred YangDORTEC IND. - MAGNA CLOSURES, NEWMA</v>
      </c>
      <c r="G8826" s="149" t="s">
        <v>233</v>
      </c>
      <c r="H8826" s="149" t="s">
        <v>2964</v>
      </c>
      <c r="I8826">
        <v>40420254</v>
      </c>
    </row>
    <row r="8827" spans="6:9" x14ac:dyDescent="0.25">
      <c r="F8827" t="str">
        <f t="shared" si="164"/>
        <v>Fred YangDUROCK ALFACING INTERNATIONAL</v>
      </c>
      <c r="G8827" s="149" t="s">
        <v>233</v>
      </c>
      <c r="H8827" s="149" t="s">
        <v>3025</v>
      </c>
      <c r="I8827">
        <v>40421402</v>
      </c>
    </row>
    <row r="8828" spans="6:9" x14ac:dyDescent="0.25">
      <c r="F8828" t="str">
        <f t="shared" si="164"/>
        <v>Fred YangE B BOX</v>
      </c>
      <c r="G8828" s="149" t="s">
        <v>233</v>
      </c>
      <c r="H8828" s="149" t="s">
        <v>3058</v>
      </c>
      <c r="I8828">
        <v>40420830</v>
      </c>
    </row>
    <row r="8829" spans="6:9" x14ac:dyDescent="0.25">
      <c r="F8829" t="str">
        <f t="shared" si="164"/>
        <v>Fred YangEAGLE MACHINERY &amp; SUPPLY, INC.</v>
      </c>
      <c r="G8829" s="149" t="s">
        <v>233</v>
      </c>
      <c r="H8829" s="149" t="s">
        <v>3066</v>
      </c>
      <c r="I8829">
        <v>40008006</v>
      </c>
    </row>
    <row r="8830" spans="6:9" x14ac:dyDescent="0.25">
      <c r="F8830" t="str">
        <f t="shared" si="164"/>
        <v>Fred YangEFFEM INC.</v>
      </c>
      <c r="G8830" s="149" t="s">
        <v>233</v>
      </c>
      <c r="H8830" s="149" t="s">
        <v>3127</v>
      </c>
      <c r="I8830">
        <v>40420107</v>
      </c>
    </row>
    <row r="8831" spans="6:9" x14ac:dyDescent="0.25">
      <c r="F8831" t="str">
        <f t="shared" si="164"/>
        <v>Fred YangELECTRO CABLES INC.</v>
      </c>
      <c r="G8831" s="149" t="s">
        <v>233</v>
      </c>
      <c r="H8831" s="149" t="s">
        <v>3138</v>
      </c>
      <c r="I8831">
        <v>40420350</v>
      </c>
    </row>
    <row r="8832" spans="6:9" x14ac:dyDescent="0.25">
      <c r="F8832" t="str">
        <f t="shared" si="164"/>
        <v>Fred YangELECTRO CIRCUIT INC.</v>
      </c>
      <c r="G8832" s="149" t="s">
        <v>233</v>
      </c>
      <c r="H8832" s="149" t="s">
        <v>3139</v>
      </c>
      <c r="I8832">
        <v>40421188</v>
      </c>
    </row>
    <row r="8833" spans="6:9" x14ac:dyDescent="0.25">
      <c r="F8833" t="str">
        <f t="shared" si="164"/>
        <v>Fred YangELIAS WOODWORKING MFG. LTD.</v>
      </c>
      <c r="G8833" s="149" t="s">
        <v>233</v>
      </c>
      <c r="H8833" s="149" t="s">
        <v>3147</v>
      </c>
      <c r="I8833">
        <v>40420540</v>
      </c>
    </row>
    <row r="8834" spans="6:9" x14ac:dyDescent="0.25">
      <c r="F8834" t="str">
        <f t="shared" si="164"/>
        <v>Fred YangELITE BINDERY AND MAIL SOLUTIONS LT</v>
      </c>
      <c r="G8834" s="149" t="s">
        <v>233</v>
      </c>
      <c r="H8834" s="149" t="s">
        <v>3149</v>
      </c>
      <c r="I8834">
        <v>40420474</v>
      </c>
    </row>
    <row r="8835" spans="6:9" x14ac:dyDescent="0.25">
      <c r="F8835" t="str">
        <f t="shared" ref="F8835:F8898" si="165">CONCATENATE(G8835, H8835)</f>
        <v>Fred YangEMERY SILFURTUN INC.</v>
      </c>
      <c r="G8835" s="149" t="s">
        <v>233</v>
      </c>
      <c r="H8835" s="149" t="s">
        <v>3172</v>
      </c>
      <c r="I8835">
        <v>40420159</v>
      </c>
    </row>
    <row r="8836" spans="6:9" x14ac:dyDescent="0.25">
      <c r="F8836" t="str">
        <f t="shared" si="165"/>
        <v>Fred YangEMSCO LTD</v>
      </c>
      <c r="G8836" s="149" t="s">
        <v>233</v>
      </c>
      <c r="H8836" s="149" t="s">
        <v>3187</v>
      </c>
      <c r="I8836">
        <v>40420819</v>
      </c>
    </row>
    <row r="8837" spans="6:9" x14ac:dyDescent="0.25">
      <c r="F8837" t="str">
        <f t="shared" si="165"/>
        <v>Fred YangEMSEAL CORPORATION</v>
      </c>
      <c r="G8837" s="149" t="s">
        <v>233</v>
      </c>
      <c r="H8837" s="149" t="s">
        <v>3188</v>
      </c>
      <c r="I8837">
        <v>40420783</v>
      </c>
    </row>
    <row r="8838" spans="6:9" x14ac:dyDescent="0.25">
      <c r="F8838" t="str">
        <f t="shared" si="165"/>
        <v>Fred YangERIKS - OSHAWA</v>
      </c>
      <c r="G8838" s="149" t="s">
        <v>233</v>
      </c>
      <c r="H8838" s="149" t="s">
        <v>13552</v>
      </c>
      <c r="I8838">
        <v>40421463</v>
      </c>
    </row>
    <row r="8839" spans="6:9" x14ac:dyDescent="0.25">
      <c r="F8839" t="str">
        <f t="shared" si="165"/>
        <v>Fred YangETHECO PACKAGING LIMITED</v>
      </c>
      <c r="G8839" s="149" t="s">
        <v>233</v>
      </c>
      <c r="H8839" s="149" t="s">
        <v>3264</v>
      </c>
      <c r="I8839">
        <v>40421106</v>
      </c>
    </row>
    <row r="8840" spans="6:9" x14ac:dyDescent="0.25">
      <c r="F8840" t="str">
        <f t="shared" si="165"/>
        <v>Fred YangEVER-REDDY PACKAGING LTD.</v>
      </c>
      <c r="G8840" s="149" t="s">
        <v>233</v>
      </c>
      <c r="H8840" s="149" t="s">
        <v>3287</v>
      </c>
      <c r="I8840">
        <v>40420296</v>
      </c>
    </row>
    <row r="8841" spans="6:9" x14ac:dyDescent="0.25">
      <c r="F8841" t="str">
        <f t="shared" si="165"/>
        <v>Fred YangEXACTA PRESS INC</v>
      </c>
      <c r="G8841" s="149" t="s">
        <v>233</v>
      </c>
      <c r="H8841" s="149" t="s">
        <v>3292</v>
      </c>
      <c r="I8841">
        <v>40420674</v>
      </c>
    </row>
    <row r="8842" spans="6:9" x14ac:dyDescent="0.25">
      <c r="F8842" t="str">
        <f t="shared" si="165"/>
        <v>Fred YangEXERFIX INC.</v>
      </c>
      <c r="G8842" s="149" t="s">
        <v>233</v>
      </c>
      <c r="H8842" s="149" t="s">
        <v>3301</v>
      </c>
      <c r="I8842">
        <v>40420710</v>
      </c>
    </row>
    <row r="8843" spans="6:9" x14ac:dyDescent="0.25">
      <c r="F8843" t="str">
        <f t="shared" si="165"/>
        <v>Fred YangF.K. MACHINERY LTD</v>
      </c>
      <c r="G8843" s="149" t="s">
        <v>233</v>
      </c>
      <c r="H8843" s="149" t="s">
        <v>3323</v>
      </c>
      <c r="I8843">
        <v>40420162</v>
      </c>
    </row>
    <row r="8844" spans="6:9" x14ac:dyDescent="0.25">
      <c r="F8844" t="str">
        <f t="shared" si="165"/>
        <v>Fred YangFAST ENTERPRISES 21209050 ONTARIO I</v>
      </c>
      <c r="G8844" s="149" t="s">
        <v>233</v>
      </c>
      <c r="H8844" s="149" t="s">
        <v>3355</v>
      </c>
      <c r="I8844">
        <v>40421034</v>
      </c>
    </row>
    <row r="8845" spans="6:9" x14ac:dyDescent="0.25">
      <c r="F8845" t="str">
        <f t="shared" si="165"/>
        <v>Fred YangFGF BRANDS INC.</v>
      </c>
      <c r="G8845" s="149" t="s">
        <v>233</v>
      </c>
      <c r="H8845" s="149" t="s">
        <v>3523</v>
      </c>
      <c r="I8845">
        <v>40420815</v>
      </c>
    </row>
    <row r="8846" spans="6:9" x14ac:dyDescent="0.25">
      <c r="F8846" t="str">
        <f t="shared" si="165"/>
        <v>Fred YangFIERA FOODS</v>
      </c>
      <c r="G8846" s="149" t="s">
        <v>233</v>
      </c>
      <c r="H8846" s="149" t="s">
        <v>3537</v>
      </c>
      <c r="I8846">
        <v>40421008</v>
      </c>
    </row>
    <row r="8847" spans="6:9" x14ac:dyDescent="0.25">
      <c r="F8847" t="str">
        <f t="shared" si="165"/>
        <v>Fred YangFIERRO PAPER PRODUCTS LTD.</v>
      </c>
      <c r="G8847" s="149" t="s">
        <v>233</v>
      </c>
      <c r="H8847" s="149" t="s">
        <v>3538</v>
      </c>
      <c r="I8847">
        <v>40420318</v>
      </c>
    </row>
    <row r="8848" spans="6:9" x14ac:dyDescent="0.25">
      <c r="F8848" t="str">
        <f t="shared" si="165"/>
        <v>Fred YangFINNERTY MILLWRIGHTING LTD</v>
      </c>
      <c r="G8848" s="149" t="s">
        <v>233</v>
      </c>
      <c r="H8848" s="149" t="s">
        <v>3545</v>
      </c>
      <c r="I8848">
        <v>40420492</v>
      </c>
    </row>
    <row r="8849" spans="6:9" x14ac:dyDescent="0.25">
      <c r="F8849" t="str">
        <f t="shared" si="165"/>
        <v>Fred YangFITNESS EQUIPMENT SOLUTIONS</v>
      </c>
      <c r="G8849" s="149" t="s">
        <v>233</v>
      </c>
      <c r="H8849" s="149" t="s">
        <v>3566</v>
      </c>
      <c r="I8849">
        <v>40421051</v>
      </c>
    </row>
    <row r="8850" spans="6:9" x14ac:dyDescent="0.25">
      <c r="F8850" t="str">
        <f t="shared" si="165"/>
        <v>Fred YangFITNESS MAINTENANCE SERVICES INC.</v>
      </c>
      <c r="G8850" s="149" t="s">
        <v>233</v>
      </c>
      <c r="H8850" s="149" t="s">
        <v>3568</v>
      </c>
      <c r="I8850">
        <v>40420436</v>
      </c>
    </row>
    <row r="8851" spans="6:9" x14ac:dyDescent="0.25">
      <c r="F8851" t="str">
        <f t="shared" si="165"/>
        <v>Fred YangFIT-TECH SERVICES</v>
      </c>
      <c r="G8851" s="149" t="s">
        <v>233</v>
      </c>
      <c r="H8851" s="149" t="s">
        <v>3575</v>
      </c>
      <c r="I8851">
        <v>40420515</v>
      </c>
    </row>
    <row r="8852" spans="6:9" x14ac:dyDescent="0.25">
      <c r="F8852" t="str">
        <f t="shared" si="165"/>
        <v>Fred YangFLAKEBOARD COMPANY LTD.</v>
      </c>
      <c r="G8852" s="149" t="s">
        <v>233</v>
      </c>
      <c r="H8852" s="149" t="s">
        <v>3586</v>
      </c>
      <c r="I8852">
        <v>40420605</v>
      </c>
    </row>
    <row r="8853" spans="6:9" x14ac:dyDescent="0.25">
      <c r="F8853" t="str">
        <f t="shared" si="165"/>
        <v>Fred YangFOLLETT'S TRADE BINDERY LTD.</v>
      </c>
      <c r="G8853" s="149" t="s">
        <v>233</v>
      </c>
      <c r="H8853" s="149" t="s">
        <v>3640</v>
      </c>
      <c r="I8853">
        <v>40420560</v>
      </c>
    </row>
    <row r="8854" spans="6:9" x14ac:dyDescent="0.25">
      <c r="F8854" t="str">
        <f t="shared" si="165"/>
        <v>Fred YangFOREVER FITNESS SHOPPE INC.</v>
      </c>
      <c r="G8854" s="149" t="s">
        <v>233</v>
      </c>
      <c r="H8854" s="149" t="s">
        <v>3676</v>
      </c>
      <c r="I8854">
        <v>40420716</v>
      </c>
    </row>
    <row r="8855" spans="6:9" x14ac:dyDescent="0.25">
      <c r="F8855" t="str">
        <f t="shared" si="165"/>
        <v>Fred YangFORTRESS TECHNOLOGY INC.</v>
      </c>
      <c r="G8855" s="149" t="s">
        <v>233</v>
      </c>
      <c r="H8855" s="149" t="s">
        <v>3692</v>
      </c>
      <c r="I8855">
        <v>40420682</v>
      </c>
    </row>
    <row r="8856" spans="6:9" x14ac:dyDescent="0.25">
      <c r="F8856" t="str">
        <f t="shared" si="165"/>
        <v>Fred YangFRESHLY FROZEN INC.</v>
      </c>
      <c r="G8856" s="149" t="s">
        <v>233</v>
      </c>
      <c r="H8856" s="149" t="s">
        <v>3728</v>
      </c>
      <c r="I8856">
        <v>40421244</v>
      </c>
    </row>
    <row r="8857" spans="6:9" x14ac:dyDescent="0.25">
      <c r="F8857" t="str">
        <f t="shared" si="165"/>
        <v>Fred YangFRIESENS CORPORATION</v>
      </c>
      <c r="G8857" s="149" t="s">
        <v>233</v>
      </c>
      <c r="H8857" s="149" t="s">
        <v>3742</v>
      </c>
      <c r="I8857">
        <v>40420562</v>
      </c>
    </row>
    <row r="8858" spans="6:9" x14ac:dyDescent="0.25">
      <c r="F8858" t="str">
        <f t="shared" si="165"/>
        <v>Fred YangG.S.A. FOOD EQUIPMENT LTD.</v>
      </c>
      <c r="G8858" s="149" t="s">
        <v>233</v>
      </c>
      <c r="H8858" s="149" t="s">
        <v>3803</v>
      </c>
      <c r="I8858">
        <v>40421043</v>
      </c>
    </row>
    <row r="8859" spans="6:9" x14ac:dyDescent="0.25">
      <c r="F8859" t="str">
        <f t="shared" si="165"/>
        <v>Fred YangG.V.S. SHEET METAL</v>
      </c>
      <c r="G8859" s="149" t="s">
        <v>233</v>
      </c>
      <c r="H8859" s="149" t="s">
        <v>3804</v>
      </c>
      <c r="I8859">
        <v>40420380</v>
      </c>
    </row>
    <row r="8860" spans="6:9" x14ac:dyDescent="0.25">
      <c r="F8860" t="str">
        <f t="shared" si="165"/>
        <v>Fred YangGALAXY FOAM PRODUCTS</v>
      </c>
      <c r="G8860" s="149" t="s">
        <v>233</v>
      </c>
      <c r="H8860" s="149" t="s">
        <v>3814</v>
      </c>
      <c r="I8860">
        <v>40420765</v>
      </c>
    </row>
    <row r="8861" spans="6:9" x14ac:dyDescent="0.25">
      <c r="F8861" t="str">
        <f t="shared" si="165"/>
        <v>Fred YangGANNICOTT LTD.</v>
      </c>
      <c r="G8861" s="149" t="s">
        <v>233</v>
      </c>
      <c r="H8861" s="149" t="s">
        <v>3822</v>
      </c>
      <c r="I8861">
        <v>40420081</v>
      </c>
    </row>
    <row r="8862" spans="6:9" x14ac:dyDescent="0.25">
      <c r="F8862" t="str">
        <f t="shared" si="165"/>
        <v>Fred YangGAP CANADA INC.</v>
      </c>
      <c r="G8862" s="149" t="s">
        <v>233</v>
      </c>
      <c r="H8862" s="149" t="s">
        <v>3823</v>
      </c>
      <c r="I8862">
        <v>40421045</v>
      </c>
    </row>
    <row r="8863" spans="6:9" x14ac:dyDescent="0.25">
      <c r="F8863" t="str">
        <f t="shared" si="165"/>
        <v>Fred YangGARDENA FOOD CORP</v>
      </c>
      <c r="G8863" s="149" t="s">
        <v>233</v>
      </c>
      <c r="H8863" s="149" t="s">
        <v>3825</v>
      </c>
      <c r="I8863">
        <v>40421272</v>
      </c>
    </row>
    <row r="8864" spans="6:9" x14ac:dyDescent="0.25">
      <c r="F8864" t="str">
        <f t="shared" si="165"/>
        <v>Fred YangGATSTEEL IND. INC.</v>
      </c>
      <c r="G8864" s="149" t="s">
        <v>233</v>
      </c>
      <c r="H8864" s="149" t="s">
        <v>3837</v>
      </c>
      <c r="I8864">
        <v>40420543</v>
      </c>
    </row>
    <row r="8865" spans="6:9" x14ac:dyDescent="0.25">
      <c r="F8865" t="str">
        <f t="shared" si="165"/>
        <v>Fred YangGENERAL BEARING SERVICE INC. - WHIT</v>
      </c>
      <c r="G8865" s="149" t="s">
        <v>233</v>
      </c>
      <c r="H8865" s="149" t="s">
        <v>3859</v>
      </c>
      <c r="I8865">
        <v>40421414</v>
      </c>
    </row>
    <row r="8866" spans="6:9" x14ac:dyDescent="0.25">
      <c r="F8866" t="str">
        <f t="shared" si="165"/>
        <v>Fred YangGENERAL CONVEYOR INC.</v>
      </c>
      <c r="G8866" s="149" t="s">
        <v>233</v>
      </c>
      <c r="H8866" s="149" t="s">
        <v>3861</v>
      </c>
      <c r="I8866">
        <v>40420001</v>
      </c>
    </row>
    <row r="8867" spans="6:9" x14ac:dyDescent="0.25">
      <c r="F8867" t="str">
        <f t="shared" si="165"/>
        <v>Fred YangGENERAL MILLS</v>
      </c>
      <c r="G8867" s="149" t="s">
        <v>233</v>
      </c>
      <c r="H8867" s="149" t="s">
        <v>3871</v>
      </c>
      <c r="I8867">
        <v>40420608</v>
      </c>
    </row>
    <row r="8868" spans="6:9" x14ac:dyDescent="0.25">
      <c r="F8868" s="185" t="str">
        <f t="shared" si="165"/>
        <v>Fred YangGENERAL MILLS CANADA CORP</v>
      </c>
      <c r="G8868" s="149" t="s">
        <v>233</v>
      </c>
      <c r="H8868" s="149" t="s">
        <v>3876</v>
      </c>
      <c r="I8868">
        <v>40421219</v>
      </c>
    </row>
    <row r="8869" spans="6:9" x14ac:dyDescent="0.25">
      <c r="F8869" s="185" t="str">
        <f t="shared" si="165"/>
        <v>Fred YangGENERAL MILLS CANADA CORP-8008</v>
      </c>
      <c r="G8869" s="149" t="s">
        <v>233</v>
      </c>
      <c r="H8869" s="149" t="s">
        <v>18573</v>
      </c>
      <c r="I8869">
        <v>40008008</v>
      </c>
    </row>
    <row r="8870" spans="6:9" x14ac:dyDescent="0.25">
      <c r="F8870" t="str">
        <f t="shared" si="165"/>
        <v>Fred YangGENERAL MILLS CANADA LTD.</v>
      </c>
      <c r="G8870" s="149" t="s">
        <v>233</v>
      </c>
      <c r="H8870" s="149" t="s">
        <v>3877</v>
      </c>
      <c r="I8870">
        <v>40420234</v>
      </c>
    </row>
    <row r="8871" spans="6:9" x14ac:dyDescent="0.25">
      <c r="F8871" t="str">
        <f t="shared" si="165"/>
        <v>Fred YangGENERAL MOTORS OF CANADA LIMITED</v>
      </c>
      <c r="G8871" s="149" t="s">
        <v>233</v>
      </c>
      <c r="H8871" s="149" t="s">
        <v>3883</v>
      </c>
      <c r="I8871">
        <v>40420068</v>
      </c>
    </row>
    <row r="8872" spans="6:9" x14ac:dyDescent="0.25">
      <c r="F8872" t="str">
        <f t="shared" si="165"/>
        <v>Fred YangGEORGE A. WRIGHT &amp; SON (TORONTO)LTD</v>
      </c>
      <c r="G8872" s="149" t="s">
        <v>233</v>
      </c>
      <c r="H8872" s="149" t="s">
        <v>3901</v>
      </c>
      <c r="I8872">
        <v>40420323</v>
      </c>
    </row>
    <row r="8873" spans="6:9" x14ac:dyDescent="0.25">
      <c r="F8873" t="str">
        <f t="shared" si="165"/>
        <v>Fred YangGEORGE A. WRIGHT &amp; SON-EASY CONV. D</v>
      </c>
      <c r="G8873" s="149" t="s">
        <v>233</v>
      </c>
      <c r="H8873" s="149" t="s">
        <v>3902</v>
      </c>
      <c r="I8873">
        <v>40421227</v>
      </c>
    </row>
    <row r="8874" spans="6:9" x14ac:dyDescent="0.25">
      <c r="F8874" t="str">
        <f t="shared" si="165"/>
        <v>Fred YangGEORGIAN BAY STEAM AUTO GAS &amp; ANTIQ</v>
      </c>
      <c r="G8874" s="149" t="s">
        <v>233</v>
      </c>
      <c r="H8874" s="149" t="s">
        <v>3917</v>
      </c>
      <c r="I8874">
        <v>40421472</v>
      </c>
    </row>
    <row r="8875" spans="6:9" x14ac:dyDescent="0.25">
      <c r="F8875" t="str">
        <f t="shared" si="165"/>
        <v>Fred YangGEORGIA-PACIFIC INFINIUM-BUILD PROD</v>
      </c>
      <c r="G8875" s="149" t="s">
        <v>233</v>
      </c>
      <c r="H8875" s="149" t="s">
        <v>3928</v>
      </c>
      <c r="I8875">
        <v>40420232</v>
      </c>
    </row>
    <row r="8876" spans="6:9" x14ac:dyDescent="0.25">
      <c r="F8876" t="str">
        <f t="shared" si="165"/>
        <v>Fred YangGIVE &amp; GO PREPARED FOODS - ETOBICOK</v>
      </c>
      <c r="G8876" s="149" t="s">
        <v>233</v>
      </c>
      <c r="H8876" s="149" t="s">
        <v>3971</v>
      </c>
      <c r="I8876">
        <v>40420484</v>
      </c>
    </row>
    <row r="8877" spans="6:9" x14ac:dyDescent="0.25">
      <c r="F8877" t="str">
        <f t="shared" si="165"/>
        <v>Fred YangGIVE &amp; GO PREPARED FOODS -WOODBRIDG</v>
      </c>
      <c r="G8877" s="149" t="s">
        <v>233</v>
      </c>
      <c r="H8877" s="149" t="s">
        <v>3972</v>
      </c>
      <c r="I8877">
        <v>40421524</v>
      </c>
    </row>
    <row r="8878" spans="6:9" x14ac:dyDescent="0.25">
      <c r="F8878" t="str">
        <f t="shared" si="165"/>
        <v>Fred YangGO 4 INDUSTRIAL INC.</v>
      </c>
      <c r="G8878" s="149" t="s">
        <v>233</v>
      </c>
      <c r="H8878" s="149" t="s">
        <v>4028</v>
      </c>
      <c r="I8878">
        <v>40420974</v>
      </c>
    </row>
    <row r="8879" spans="6:9" x14ac:dyDescent="0.25">
      <c r="F8879" t="str">
        <f t="shared" si="165"/>
        <v>Fred YangGOLDRICH PRINTPAK INC.</v>
      </c>
      <c r="G8879" s="149" t="s">
        <v>233</v>
      </c>
      <c r="H8879" s="149" t="s">
        <v>4052</v>
      </c>
      <c r="I8879">
        <v>40421270</v>
      </c>
    </row>
    <row r="8880" spans="6:9" x14ac:dyDescent="0.25">
      <c r="F8880" t="str">
        <f t="shared" si="165"/>
        <v>Fred YangGOODALL RUBBER CO. OF CANADA LTD.</v>
      </c>
      <c r="G8880" s="149" t="s">
        <v>233</v>
      </c>
      <c r="H8880" s="149" t="s">
        <v>4059</v>
      </c>
      <c r="I8880">
        <v>40420646</v>
      </c>
    </row>
    <row r="8881" spans="6:9" x14ac:dyDescent="0.25">
      <c r="F8881" t="str">
        <f t="shared" si="165"/>
        <v>Fred YangGOODALL RUBBER COMPANY</v>
      </c>
      <c r="G8881" s="149" t="s">
        <v>233</v>
      </c>
      <c r="H8881" s="149" t="s">
        <v>4060</v>
      </c>
      <c r="I8881">
        <v>40420054</v>
      </c>
    </row>
    <row r="8882" spans="6:9" x14ac:dyDescent="0.25">
      <c r="F8882" t="str">
        <f t="shared" si="165"/>
        <v>Fred YangGOODYEAR CANADA INC.</v>
      </c>
      <c r="G8882" s="149" t="s">
        <v>233</v>
      </c>
      <c r="H8882" s="149" t="s">
        <v>4069</v>
      </c>
      <c r="I8882">
        <v>40008038</v>
      </c>
    </row>
    <row r="8883" spans="6:9" x14ac:dyDescent="0.25">
      <c r="F8883" t="str">
        <f t="shared" si="165"/>
        <v>Fred YangGORD GRAVES MACHINE REPAIR</v>
      </c>
      <c r="G8883" s="149" t="s">
        <v>233</v>
      </c>
      <c r="H8883" s="149" t="s">
        <v>4081</v>
      </c>
      <c r="I8883">
        <v>40421342</v>
      </c>
    </row>
    <row r="8884" spans="6:9" x14ac:dyDescent="0.25">
      <c r="F8884" t="str">
        <f t="shared" si="165"/>
        <v>Fred YangGP NORTH WOODS LP</v>
      </c>
      <c r="G8884" s="149" t="s">
        <v>233</v>
      </c>
      <c r="H8884" s="149" t="s">
        <v>4092</v>
      </c>
      <c r="I8884">
        <v>40421049</v>
      </c>
    </row>
    <row r="8885" spans="6:9" x14ac:dyDescent="0.25">
      <c r="F8885" t="str">
        <f t="shared" si="165"/>
        <v>Fred YangGRANT FOREST PRODUCTS CORP.</v>
      </c>
      <c r="G8885" s="149" t="s">
        <v>233</v>
      </c>
      <c r="H8885" s="149" t="s">
        <v>4112</v>
      </c>
      <c r="I8885">
        <v>40420198</v>
      </c>
    </row>
    <row r="8886" spans="6:9" x14ac:dyDescent="0.25">
      <c r="F8886" t="str">
        <f t="shared" si="165"/>
        <v>Fred YangGRAPHIC EQUIPMENT &amp; MACHINERY SALES</v>
      </c>
      <c r="G8886" s="149" t="s">
        <v>233</v>
      </c>
      <c r="H8886" s="149" t="s">
        <v>4115</v>
      </c>
      <c r="I8886">
        <v>40420538</v>
      </c>
    </row>
    <row r="8887" spans="6:9" x14ac:dyDescent="0.25">
      <c r="F8887" t="str">
        <f t="shared" si="165"/>
        <v>Fred YangGRAPHIC PACKAGING INTERNATIONAL</v>
      </c>
      <c r="G8887" s="149" t="s">
        <v>233</v>
      </c>
      <c r="H8887" s="149" t="s">
        <v>4122</v>
      </c>
      <c r="I8887">
        <v>40421163</v>
      </c>
    </row>
    <row r="8888" spans="6:9" x14ac:dyDescent="0.25">
      <c r="F8888" t="str">
        <f t="shared" si="165"/>
        <v>Fred YangGREIF BROS CANADA INC.</v>
      </c>
      <c r="G8888" s="149" t="s">
        <v>233</v>
      </c>
      <c r="H8888" s="149" t="s">
        <v>4163</v>
      </c>
      <c r="I8888">
        <v>40420694</v>
      </c>
    </row>
    <row r="8889" spans="6:9" x14ac:dyDescent="0.25">
      <c r="F8889" t="str">
        <f t="shared" si="165"/>
        <v>Fred YangGREIF BROS. CANADA LTD.</v>
      </c>
      <c r="G8889" s="149" t="s">
        <v>233</v>
      </c>
      <c r="H8889" s="149" t="s">
        <v>4164</v>
      </c>
      <c r="I8889">
        <v>40421117</v>
      </c>
    </row>
    <row r="8890" spans="6:9" x14ac:dyDescent="0.25">
      <c r="F8890" t="str">
        <f t="shared" si="165"/>
        <v>Fred YangH.D. PRESS SERVICES INC.</v>
      </c>
      <c r="G8890" s="149" t="s">
        <v>233</v>
      </c>
      <c r="H8890" s="149" t="s">
        <v>4226</v>
      </c>
      <c r="I8890">
        <v>40420984</v>
      </c>
    </row>
    <row r="8891" spans="6:9" x14ac:dyDescent="0.25">
      <c r="F8891" t="str">
        <f t="shared" si="165"/>
        <v>Fred YangHALLMARK CANADA</v>
      </c>
      <c r="G8891" s="149" t="s">
        <v>233</v>
      </c>
      <c r="H8891" s="149" t="s">
        <v>4246</v>
      </c>
      <c r="I8891">
        <v>40420454</v>
      </c>
    </row>
    <row r="8892" spans="6:9" x14ac:dyDescent="0.25">
      <c r="F8892" t="str">
        <f t="shared" si="165"/>
        <v>Fred YangHART ENGINEERING</v>
      </c>
      <c r="G8892" s="149" t="s">
        <v>233</v>
      </c>
      <c r="H8892" s="149" t="s">
        <v>4283</v>
      </c>
      <c r="I8892">
        <v>40420695</v>
      </c>
    </row>
    <row r="8893" spans="6:9" x14ac:dyDescent="0.25">
      <c r="F8893" t="str">
        <f t="shared" si="165"/>
        <v>Fred YangHAUSER MACHINERY LTD.</v>
      </c>
      <c r="G8893" s="149" t="s">
        <v>233</v>
      </c>
      <c r="H8893" s="149" t="s">
        <v>4290</v>
      </c>
      <c r="I8893">
        <v>40421318</v>
      </c>
    </row>
    <row r="8894" spans="6:9" x14ac:dyDescent="0.25">
      <c r="F8894" t="str">
        <f t="shared" si="165"/>
        <v>Fred YangHAYHOE MILLS LIMITED</v>
      </c>
      <c r="G8894" s="149" t="s">
        <v>233</v>
      </c>
      <c r="H8894" s="149" t="s">
        <v>4296</v>
      </c>
      <c r="I8894">
        <v>40420164</v>
      </c>
    </row>
    <row r="8895" spans="6:9" x14ac:dyDescent="0.25">
      <c r="F8895" t="str">
        <f t="shared" si="165"/>
        <v>Fred YangHILLSIDE GARDENS LTD.</v>
      </c>
      <c r="G8895" s="149" t="s">
        <v>233</v>
      </c>
      <c r="H8895" s="149" t="s">
        <v>4370</v>
      </c>
      <c r="I8895">
        <v>40421363</v>
      </c>
    </row>
    <row r="8896" spans="6:9" x14ac:dyDescent="0.25">
      <c r="F8896" t="str">
        <f t="shared" si="165"/>
        <v>Fred YangHOLMES - THE FINISHING HOUSE</v>
      </c>
      <c r="G8896" s="149" t="s">
        <v>233</v>
      </c>
      <c r="H8896" s="149" t="s">
        <v>4398</v>
      </c>
      <c r="I8896">
        <v>40420760</v>
      </c>
    </row>
    <row r="8897" spans="6:9" x14ac:dyDescent="0.25">
      <c r="F8897" t="str">
        <f t="shared" si="165"/>
        <v>Fred YangHONDA OF CANADA MFG.</v>
      </c>
      <c r="G8897" s="149" t="s">
        <v>233</v>
      </c>
      <c r="H8897" s="149" t="s">
        <v>4408</v>
      </c>
      <c r="I8897">
        <v>40420190</v>
      </c>
    </row>
    <row r="8898" spans="6:9" x14ac:dyDescent="0.25">
      <c r="F8898" t="str">
        <f t="shared" si="165"/>
        <v>Fred YangHONEYBAR PRODUCTS (do not use)</v>
      </c>
      <c r="G8898" s="149" t="s">
        <v>233</v>
      </c>
      <c r="H8898" s="149" t="s">
        <v>4411</v>
      </c>
      <c r="I8898">
        <v>40420794</v>
      </c>
    </row>
    <row r="8899" spans="6:9" x14ac:dyDescent="0.25">
      <c r="F8899" t="str">
        <f t="shared" ref="F8899:F8962" si="166">CONCATENATE(G8899, H8899)</f>
        <v>Fred YangHUSKY INJECTION MOULDING SYS. LTD.</v>
      </c>
      <c r="G8899" s="149" t="s">
        <v>233</v>
      </c>
      <c r="H8899" s="149" t="s">
        <v>13627</v>
      </c>
      <c r="I8899">
        <v>40008025</v>
      </c>
    </row>
    <row r="8900" spans="6:9" x14ac:dyDescent="0.25">
      <c r="F8900" t="str">
        <f t="shared" si="166"/>
        <v>Fred YangIMAGE FOUR INC.</v>
      </c>
      <c r="G8900" s="149" t="s">
        <v>233</v>
      </c>
      <c r="H8900" s="149" t="s">
        <v>4519</v>
      </c>
      <c r="I8900">
        <v>40421401</v>
      </c>
    </row>
    <row r="8901" spans="6:9" x14ac:dyDescent="0.25">
      <c r="F8901" t="str">
        <f t="shared" si="166"/>
        <v>Fred YangIMPRIMERIE QUEBECOR MEDIA INC.</v>
      </c>
      <c r="G8901" s="149" t="s">
        <v>233</v>
      </c>
      <c r="H8901" s="149" t="s">
        <v>4542</v>
      </c>
      <c r="I8901">
        <v>40421116</v>
      </c>
    </row>
    <row r="8902" spans="6:9" x14ac:dyDescent="0.25">
      <c r="F8902" t="str">
        <f t="shared" si="166"/>
        <v>Fred YangINDUSTRIAL SOLUTIONS</v>
      </c>
      <c r="G8902" s="149" t="s">
        <v>233</v>
      </c>
      <c r="H8902" s="149" t="s">
        <v>4628</v>
      </c>
      <c r="I8902">
        <v>40420532</v>
      </c>
    </row>
    <row r="8903" spans="6:9" x14ac:dyDescent="0.25">
      <c r="F8903" t="str">
        <f t="shared" si="166"/>
        <v>Fred YangINGADALE INDUSTRIES INC.</v>
      </c>
      <c r="G8903" s="149" t="s">
        <v>233</v>
      </c>
      <c r="H8903" s="149" t="s">
        <v>4651</v>
      </c>
      <c r="I8903">
        <v>40420923</v>
      </c>
    </row>
    <row r="8904" spans="6:9" x14ac:dyDescent="0.25">
      <c r="F8904" t="str">
        <f t="shared" si="166"/>
        <v>Fred YangINMET</v>
      </c>
      <c r="G8904" s="149" t="s">
        <v>233</v>
      </c>
      <c r="H8904" s="149" t="s">
        <v>4663</v>
      </c>
      <c r="I8904">
        <v>40420618</v>
      </c>
    </row>
    <row r="8905" spans="6:9" x14ac:dyDescent="0.25">
      <c r="F8905" t="str">
        <f t="shared" si="166"/>
        <v>Fred YangINNISFIL MACHINE &amp; WELDING INC.</v>
      </c>
      <c r="G8905" s="149" t="s">
        <v>233</v>
      </c>
      <c r="H8905" s="149" t="s">
        <v>4664</v>
      </c>
      <c r="I8905">
        <v>40420981</v>
      </c>
    </row>
    <row r="8906" spans="6:9" x14ac:dyDescent="0.25">
      <c r="F8906" t="str">
        <f t="shared" si="166"/>
        <v>Fred YangINSOURCE CORP</v>
      </c>
      <c r="G8906" s="149" t="s">
        <v>233</v>
      </c>
      <c r="H8906" s="149" t="s">
        <v>4681</v>
      </c>
      <c r="I8906">
        <v>40421358</v>
      </c>
    </row>
    <row r="8907" spans="6:9" x14ac:dyDescent="0.25">
      <c r="F8907" t="str">
        <f t="shared" si="166"/>
        <v>Fred YangINTERACTIVE SPORTS TECHNOLOGIES</v>
      </c>
      <c r="G8907" s="149" t="s">
        <v>233</v>
      </c>
      <c r="H8907" s="149" t="s">
        <v>4706</v>
      </c>
      <c r="I8907">
        <v>40421130</v>
      </c>
    </row>
    <row r="8908" spans="6:9" x14ac:dyDescent="0.25">
      <c r="F8908" t="str">
        <f t="shared" si="166"/>
        <v>Fred YangINTERROLL CANADA LTD.</v>
      </c>
      <c r="G8908" s="149" t="s">
        <v>233</v>
      </c>
      <c r="H8908" s="149" t="s">
        <v>4744</v>
      </c>
      <c r="I8908">
        <v>40420854</v>
      </c>
    </row>
    <row r="8909" spans="6:9" x14ac:dyDescent="0.25">
      <c r="F8909" t="str">
        <f t="shared" si="166"/>
        <v>Fred YangINVISTA (CANADA) COMPANY</v>
      </c>
      <c r="G8909" s="149" t="s">
        <v>233</v>
      </c>
      <c r="H8909" s="149" t="s">
        <v>4773</v>
      </c>
      <c r="I8909">
        <v>40420213</v>
      </c>
    </row>
    <row r="8910" spans="6:9" x14ac:dyDescent="0.25">
      <c r="F8910" t="str">
        <f t="shared" si="166"/>
        <v>Fred YangIRVING CONSUMER PRODUCTS LIMITED</v>
      </c>
      <c r="G8910" s="149" t="s">
        <v>233</v>
      </c>
      <c r="H8910" s="149" t="s">
        <v>4785</v>
      </c>
      <c r="I8910">
        <v>40420103</v>
      </c>
    </row>
    <row r="8911" spans="6:9" x14ac:dyDescent="0.25">
      <c r="F8911" t="str">
        <f t="shared" si="166"/>
        <v>Fred YangISLINGTON PRINTING,</v>
      </c>
      <c r="G8911" s="149" t="s">
        <v>233</v>
      </c>
      <c r="H8911" s="149" t="s">
        <v>4790</v>
      </c>
      <c r="I8911">
        <v>40421427</v>
      </c>
    </row>
    <row r="8912" spans="6:9" x14ac:dyDescent="0.25">
      <c r="F8912" t="str">
        <f t="shared" si="166"/>
        <v>Fred YangJ.H. MACDONALD &amp; SONS LTD</v>
      </c>
      <c r="G8912" s="149" t="s">
        <v>233</v>
      </c>
      <c r="H8912" s="149" t="s">
        <v>4834</v>
      </c>
      <c r="I8912">
        <v>40420308</v>
      </c>
    </row>
    <row r="8913" spans="6:9" x14ac:dyDescent="0.25">
      <c r="F8913" t="str">
        <f t="shared" si="166"/>
        <v>Fred YangJ.V. FABRICATION</v>
      </c>
      <c r="G8913" s="149" t="s">
        <v>233</v>
      </c>
      <c r="H8913" s="149" t="s">
        <v>4840</v>
      </c>
      <c r="I8913">
        <v>40421380</v>
      </c>
    </row>
    <row r="8914" spans="6:9" x14ac:dyDescent="0.25">
      <c r="F8914" t="str">
        <f t="shared" si="166"/>
        <v>Fred YangJDA PROGRESS IND. LTD.</v>
      </c>
      <c r="G8914" s="149" t="s">
        <v>233</v>
      </c>
      <c r="H8914" s="149" t="s">
        <v>4899</v>
      </c>
      <c r="I8914">
        <v>40421195</v>
      </c>
    </row>
    <row r="8915" spans="6:9" x14ac:dyDescent="0.25">
      <c r="F8915" t="str">
        <f t="shared" si="166"/>
        <v>Fred YangJK PACKAGING &amp; CONV</v>
      </c>
      <c r="G8915" s="149" t="s">
        <v>233</v>
      </c>
      <c r="H8915" s="149" t="s">
        <v>4938</v>
      </c>
      <c r="I8915">
        <v>40421039</v>
      </c>
    </row>
    <row r="8916" spans="6:9" x14ac:dyDescent="0.25">
      <c r="F8916" t="str">
        <f t="shared" si="166"/>
        <v>Fred YangJMP MATERIAL HANDLING INC.</v>
      </c>
      <c r="G8916" s="149" t="s">
        <v>233</v>
      </c>
      <c r="H8916" s="149" t="s">
        <v>4941</v>
      </c>
      <c r="I8916">
        <v>40421433</v>
      </c>
    </row>
    <row r="8917" spans="6:9" x14ac:dyDescent="0.25">
      <c r="F8917" t="str">
        <f t="shared" si="166"/>
        <v>Fred YangJOHNSTON IND PLASTICS LIMITED</v>
      </c>
      <c r="G8917" s="149" t="s">
        <v>233</v>
      </c>
      <c r="H8917" s="149" t="s">
        <v>4985</v>
      </c>
      <c r="I8917">
        <v>40421297</v>
      </c>
    </row>
    <row r="8918" spans="6:9" x14ac:dyDescent="0.25">
      <c r="F8918" t="str">
        <f t="shared" si="166"/>
        <v>Fred YangJOZEF ZELISZCZAK</v>
      </c>
      <c r="G8918" s="149" t="s">
        <v>233</v>
      </c>
      <c r="H8918" s="149" t="s">
        <v>5007</v>
      </c>
      <c r="I8918">
        <v>40421074</v>
      </c>
    </row>
    <row r="8919" spans="6:9" x14ac:dyDescent="0.25">
      <c r="F8919" t="str">
        <f t="shared" si="166"/>
        <v>Fred YangJULIE PETT</v>
      </c>
      <c r="G8919" s="149" t="s">
        <v>233</v>
      </c>
      <c r="H8919" s="149" t="s">
        <v>5022</v>
      </c>
      <c r="I8919">
        <v>40420726</v>
      </c>
    </row>
    <row r="8920" spans="6:9" x14ac:dyDescent="0.25">
      <c r="F8920" t="str">
        <f t="shared" si="166"/>
        <v>Fred YangKAWARTHA BAKERY PRODUCTS</v>
      </c>
      <c r="G8920" s="149" t="s">
        <v>233</v>
      </c>
      <c r="H8920" s="149" t="s">
        <v>5134</v>
      </c>
      <c r="I8920">
        <v>40420715</v>
      </c>
    </row>
    <row r="8921" spans="6:9" x14ac:dyDescent="0.25">
      <c r="F8921" t="str">
        <f t="shared" si="166"/>
        <v>Fred YangK-BRO LINEN SYSTEMS INC.</v>
      </c>
      <c r="G8921" s="149" t="s">
        <v>233</v>
      </c>
      <c r="H8921" s="149" t="s">
        <v>5139</v>
      </c>
      <c r="I8921">
        <v>40420057</v>
      </c>
    </row>
    <row r="8922" spans="6:9" x14ac:dyDescent="0.25">
      <c r="F8922" t="str">
        <f t="shared" si="166"/>
        <v>Fred YangKELLOGGS  - BELLEVILLE PLANT #0317</v>
      </c>
      <c r="G8922" s="149" t="s">
        <v>233</v>
      </c>
      <c r="H8922" s="149" t="s">
        <v>13647</v>
      </c>
      <c r="I8922">
        <v>40008007</v>
      </c>
    </row>
    <row r="8923" spans="6:9" x14ac:dyDescent="0.25">
      <c r="F8923" t="str">
        <f t="shared" si="166"/>
        <v>Fred YangKEL-LOR IND. SCALE</v>
      </c>
      <c r="G8923" s="149" t="s">
        <v>233</v>
      </c>
      <c r="H8923" s="149" t="s">
        <v>5174</v>
      </c>
      <c r="I8923">
        <v>40420176</v>
      </c>
    </row>
    <row r="8924" spans="6:9" x14ac:dyDescent="0.25">
      <c r="F8924" t="str">
        <f t="shared" si="166"/>
        <v>Fred YangKEYSOURCE GRAPHICS</v>
      </c>
      <c r="G8924" s="149" t="s">
        <v>233</v>
      </c>
      <c r="H8924" s="149" t="s">
        <v>5202</v>
      </c>
      <c r="I8924">
        <v>40420431</v>
      </c>
    </row>
    <row r="8925" spans="6:9" x14ac:dyDescent="0.25">
      <c r="F8925" t="str">
        <f t="shared" si="166"/>
        <v>Fred YangK-G SPRAY-PAK INC.</v>
      </c>
      <c r="G8925" s="149" t="s">
        <v>233</v>
      </c>
      <c r="H8925" s="149" t="s">
        <v>5206</v>
      </c>
      <c r="I8925">
        <v>40421308</v>
      </c>
    </row>
    <row r="8926" spans="6:9" x14ac:dyDescent="0.25">
      <c r="F8926" t="str">
        <f t="shared" si="166"/>
        <v>Fred YangKIK CUSTOMER PRODUCTS</v>
      </c>
      <c r="G8926" s="149" t="s">
        <v>233</v>
      </c>
      <c r="H8926" s="149" t="s">
        <v>5211</v>
      </c>
      <c r="I8926">
        <v>40420179</v>
      </c>
    </row>
    <row r="8927" spans="6:9" x14ac:dyDescent="0.25">
      <c r="F8927" t="str">
        <f t="shared" si="166"/>
        <v>Fred YangKIK OPERATING PARTNERSHIP</v>
      </c>
      <c r="G8927" s="149" t="s">
        <v>233</v>
      </c>
      <c r="H8927" s="149" t="s">
        <v>5212</v>
      </c>
      <c r="I8927">
        <v>40420135</v>
      </c>
    </row>
    <row r="8928" spans="6:9" x14ac:dyDescent="0.25">
      <c r="F8928" t="str">
        <f t="shared" si="166"/>
        <v>Fred YangKILLICK MACHINE WORKS</v>
      </c>
      <c r="G8928" s="149" t="s">
        <v>233</v>
      </c>
      <c r="H8928" s="149" t="s">
        <v>5216</v>
      </c>
      <c r="I8928">
        <v>40421247</v>
      </c>
    </row>
    <row r="8929" spans="6:9" x14ac:dyDescent="0.25">
      <c r="F8929" t="str">
        <f t="shared" si="166"/>
        <v>Fred YangKIMBERLY-CLARK ACCTS PAYABLE - TBD1</v>
      </c>
      <c r="G8929" s="149" t="s">
        <v>233</v>
      </c>
      <c r="H8929" s="149" t="s">
        <v>5227</v>
      </c>
      <c r="I8929">
        <v>40420027</v>
      </c>
    </row>
    <row r="8930" spans="6:9" x14ac:dyDescent="0.25">
      <c r="F8930" t="str">
        <f t="shared" si="166"/>
        <v>Fred YangKIMBERLY-CLARK ACCTS PAYABLE-HUNTSV</v>
      </c>
      <c r="G8930" s="149" t="s">
        <v>233</v>
      </c>
      <c r="H8930" s="149" t="s">
        <v>5228</v>
      </c>
      <c r="I8930">
        <v>40420026</v>
      </c>
    </row>
    <row r="8931" spans="6:9" x14ac:dyDescent="0.25">
      <c r="F8931" t="str">
        <f t="shared" si="166"/>
        <v>Fred YangKITCHEN CRAFT OF CANADA LTD.</v>
      </c>
      <c r="G8931" s="149" t="s">
        <v>233</v>
      </c>
      <c r="H8931" s="149" t="s">
        <v>5243</v>
      </c>
      <c r="I8931">
        <v>40420499</v>
      </c>
    </row>
    <row r="8932" spans="6:9" x14ac:dyDescent="0.25">
      <c r="F8932" t="str">
        <f t="shared" si="166"/>
        <v>Fred YangKNAPP AUTOMATION LOGISTICS</v>
      </c>
      <c r="G8932" s="149" t="s">
        <v>233</v>
      </c>
      <c r="H8932" s="149" t="s">
        <v>5258</v>
      </c>
      <c r="I8932">
        <v>40421186</v>
      </c>
    </row>
    <row r="8933" spans="6:9" x14ac:dyDescent="0.25">
      <c r="F8933" t="str">
        <f t="shared" si="166"/>
        <v>Fred YangKNOLL NORTH AMERICA CORP</v>
      </c>
      <c r="G8933" s="149" t="s">
        <v>233</v>
      </c>
      <c r="H8933" s="149" t="s">
        <v>5269</v>
      </c>
      <c r="I8933">
        <v>40420245</v>
      </c>
    </row>
    <row r="8934" spans="6:9" x14ac:dyDescent="0.25">
      <c r="F8934" t="str">
        <f t="shared" si="166"/>
        <v>Fred YangKOHL &amp; FRISCH LIMITED</v>
      </c>
      <c r="G8934" s="149" t="s">
        <v>233</v>
      </c>
      <c r="H8934" s="149" t="s">
        <v>5287</v>
      </c>
      <c r="I8934">
        <v>40420491</v>
      </c>
    </row>
    <row r="8935" spans="6:9" x14ac:dyDescent="0.25">
      <c r="F8935" t="str">
        <f t="shared" si="166"/>
        <v>Fred YangKRAFT HEINZ CANADA ULC</v>
      </c>
      <c r="G8935" s="149" t="s">
        <v>233</v>
      </c>
      <c r="H8935" s="149" t="s">
        <v>5306</v>
      </c>
      <c r="I8935">
        <v>40420788</v>
      </c>
    </row>
    <row r="8936" spans="6:9" x14ac:dyDescent="0.25">
      <c r="F8936" t="str">
        <f t="shared" si="166"/>
        <v>Fred YangKTH SHELBURNE MFG INC.</v>
      </c>
      <c r="G8936" s="149" t="s">
        <v>233</v>
      </c>
      <c r="H8936" s="149" t="s">
        <v>5343</v>
      </c>
      <c r="I8936">
        <v>40420447</v>
      </c>
    </row>
    <row r="8937" spans="6:9" x14ac:dyDescent="0.25">
      <c r="F8937" t="str">
        <f t="shared" si="166"/>
        <v>Fred YangKTM LOCKS, CMT GROUP</v>
      </c>
      <c r="G8937" s="149" t="s">
        <v>233</v>
      </c>
      <c r="H8937" s="149" t="s">
        <v>5344</v>
      </c>
      <c r="I8937">
        <v>40420187</v>
      </c>
    </row>
    <row r="8938" spans="6:9" x14ac:dyDescent="0.25">
      <c r="F8938" t="str">
        <f t="shared" si="166"/>
        <v>Fred YangKYOTO AMERICA INC.</v>
      </c>
      <c r="G8938" s="149" t="s">
        <v>233</v>
      </c>
      <c r="H8938" s="149" t="s">
        <v>5358</v>
      </c>
      <c r="I8938">
        <v>40420409</v>
      </c>
    </row>
    <row r="8939" spans="6:9" x14ac:dyDescent="0.25">
      <c r="F8939" t="str">
        <f t="shared" si="166"/>
        <v>Fred YangLA IDA FOODS LTD</v>
      </c>
      <c r="G8939" s="149" t="s">
        <v>233</v>
      </c>
      <c r="H8939" s="149" t="s">
        <v>5382</v>
      </c>
      <c r="I8939">
        <v>40420964</v>
      </c>
    </row>
    <row r="8940" spans="6:9" x14ac:dyDescent="0.25">
      <c r="F8940" t="str">
        <f t="shared" si="166"/>
        <v>Fred YangLACTALIS CANADA INC</v>
      </c>
      <c r="G8940" s="149" t="s">
        <v>233</v>
      </c>
      <c r="H8940" s="149" t="s">
        <v>5397</v>
      </c>
      <c r="I8940">
        <v>40420504</v>
      </c>
    </row>
    <row r="8941" spans="6:9" x14ac:dyDescent="0.25">
      <c r="F8941" t="str">
        <f t="shared" si="166"/>
        <v>Fred YangLAICOR MFG. INC.</v>
      </c>
      <c r="G8941" s="149" t="s">
        <v>233</v>
      </c>
      <c r="H8941" s="149" t="s">
        <v>5403</v>
      </c>
      <c r="I8941">
        <v>40420420</v>
      </c>
    </row>
    <row r="8942" spans="6:9" x14ac:dyDescent="0.25">
      <c r="F8942" t="str">
        <f t="shared" si="166"/>
        <v>Fred YangLAIRD McMURRAY FILM SERVICES</v>
      </c>
      <c r="G8942" s="149" t="s">
        <v>233</v>
      </c>
      <c r="H8942" s="149" t="s">
        <v>5404</v>
      </c>
      <c r="I8942">
        <v>40420786</v>
      </c>
    </row>
    <row r="8943" spans="6:9" x14ac:dyDescent="0.25">
      <c r="F8943" t="str">
        <f t="shared" si="166"/>
        <v>Fred YangLAP-TECH LTD</v>
      </c>
      <c r="G8943" s="149" t="s">
        <v>233</v>
      </c>
      <c r="H8943" s="149" t="s">
        <v>5435</v>
      </c>
      <c r="I8943">
        <v>40420883</v>
      </c>
    </row>
    <row r="8944" spans="6:9" x14ac:dyDescent="0.25">
      <c r="F8944" t="str">
        <f t="shared" si="166"/>
        <v>Fred YangLAWRENCE BURTNIK</v>
      </c>
      <c r="G8944" s="149" t="s">
        <v>233</v>
      </c>
      <c r="H8944" s="149" t="s">
        <v>5445</v>
      </c>
      <c r="I8944">
        <v>40420764</v>
      </c>
    </row>
    <row r="8945" spans="6:9" x14ac:dyDescent="0.25">
      <c r="F8945" t="str">
        <f t="shared" si="166"/>
        <v>Fred YangLCBO</v>
      </c>
      <c r="G8945" s="149" t="s">
        <v>233</v>
      </c>
      <c r="H8945" s="149" t="s">
        <v>5452</v>
      </c>
      <c r="I8945">
        <v>40421370</v>
      </c>
    </row>
    <row r="8946" spans="6:9" x14ac:dyDescent="0.25">
      <c r="F8946" t="str">
        <f t="shared" si="166"/>
        <v>Fred YangLEE COMPACTORS CO. LTD.</v>
      </c>
      <c r="G8946" s="149" t="s">
        <v>233</v>
      </c>
      <c r="H8946" s="149" t="s">
        <v>5466</v>
      </c>
      <c r="I8946">
        <v>40421245</v>
      </c>
    </row>
    <row r="8947" spans="6:9" x14ac:dyDescent="0.25">
      <c r="F8947" t="str">
        <f t="shared" si="166"/>
        <v>Fred YangLEIGH GRAPHIC MACHINERY LTD.</v>
      </c>
      <c r="G8947" s="149" t="s">
        <v>233</v>
      </c>
      <c r="H8947" s="149" t="s">
        <v>5477</v>
      </c>
      <c r="I8947">
        <v>40420440</v>
      </c>
    </row>
    <row r="8948" spans="6:9" x14ac:dyDescent="0.25">
      <c r="F8948" t="str">
        <f t="shared" si="166"/>
        <v>Fred YangLONGFORD INTERNATIONAL LTD.</v>
      </c>
      <c r="G8948" s="149" t="s">
        <v>233</v>
      </c>
      <c r="H8948" s="149" t="s">
        <v>5587</v>
      </c>
      <c r="I8948">
        <v>40420095</v>
      </c>
    </row>
    <row r="8949" spans="6:9" x14ac:dyDescent="0.25">
      <c r="F8949" t="str">
        <f t="shared" si="166"/>
        <v>Fred YangLOUISIANA PACIFIC CORPORATION</v>
      </c>
      <c r="G8949" s="149" t="s">
        <v>233</v>
      </c>
      <c r="H8949" s="149" t="s">
        <v>5609</v>
      </c>
      <c r="I8949">
        <v>40008028</v>
      </c>
    </row>
    <row r="8950" spans="6:9" x14ac:dyDescent="0.25">
      <c r="F8950" t="str">
        <f t="shared" si="166"/>
        <v>Fred YangLYRECO - CANADA - INC.</v>
      </c>
      <c r="G8950" s="149" t="s">
        <v>233</v>
      </c>
      <c r="H8950" s="149" t="s">
        <v>5641</v>
      </c>
      <c r="I8950">
        <v>40420900</v>
      </c>
    </row>
    <row r="8951" spans="6:9" x14ac:dyDescent="0.25">
      <c r="F8951" t="str">
        <f t="shared" si="166"/>
        <v>Fred YangM FIBRES INC.</v>
      </c>
      <c r="G8951" s="149" t="s">
        <v>233</v>
      </c>
      <c r="H8951" s="149" t="s">
        <v>5648</v>
      </c>
      <c r="I8951">
        <v>40420230</v>
      </c>
    </row>
    <row r="8952" spans="6:9" x14ac:dyDescent="0.25">
      <c r="F8952" t="str">
        <f t="shared" si="166"/>
        <v>Fred YangMACHADO MAINTENANCE SERVICE</v>
      </c>
      <c r="G8952" s="149" t="s">
        <v>233</v>
      </c>
      <c r="H8952" s="149" t="s">
        <v>5657</v>
      </c>
      <c r="I8952">
        <v>40421069</v>
      </c>
    </row>
    <row r="8953" spans="6:9" x14ac:dyDescent="0.25">
      <c r="F8953" t="str">
        <f t="shared" si="166"/>
        <v>Fred YangMAGNUM DIGITAL SOLUTIONS INC.</v>
      </c>
      <c r="G8953" s="149" t="s">
        <v>233</v>
      </c>
      <c r="H8953" s="149" t="s">
        <v>5680</v>
      </c>
      <c r="I8953">
        <v>40420175</v>
      </c>
    </row>
    <row r="8954" spans="6:9" x14ac:dyDescent="0.25">
      <c r="F8954" t="str">
        <f t="shared" si="166"/>
        <v>Fred YangMAILCRAFTERS CANADA INC</v>
      </c>
      <c r="G8954" s="149" t="s">
        <v>233</v>
      </c>
      <c r="H8954" s="149" t="s">
        <v>5689</v>
      </c>
      <c r="I8954">
        <v>40420319</v>
      </c>
    </row>
    <row r="8955" spans="6:9" x14ac:dyDescent="0.25">
      <c r="F8955" t="str">
        <f t="shared" si="166"/>
        <v>Fred YangMALPACK LTD</v>
      </c>
      <c r="G8955" s="149" t="s">
        <v>233</v>
      </c>
      <c r="H8955" s="149" t="s">
        <v>5701</v>
      </c>
      <c r="I8955">
        <v>40421394</v>
      </c>
    </row>
    <row r="8956" spans="6:9" x14ac:dyDescent="0.25">
      <c r="F8956" t="str">
        <f t="shared" si="166"/>
        <v>Fred YangMANNARICH FOOD INC.</v>
      </c>
      <c r="G8956" s="149" t="s">
        <v>233</v>
      </c>
      <c r="H8956" s="149" t="s">
        <v>5711</v>
      </c>
      <c r="I8956">
        <v>40420617</v>
      </c>
    </row>
    <row r="8957" spans="6:9" x14ac:dyDescent="0.25">
      <c r="F8957" t="str">
        <f t="shared" si="166"/>
        <v>Fred YangMANOUCHER FOOD &amp; CO.</v>
      </c>
      <c r="G8957" s="149" t="s">
        <v>233</v>
      </c>
      <c r="H8957" s="149" t="s">
        <v>5713</v>
      </c>
      <c r="I8957">
        <v>40420802</v>
      </c>
    </row>
    <row r="8958" spans="6:9" x14ac:dyDescent="0.25">
      <c r="F8958" t="str">
        <f t="shared" si="166"/>
        <v>Fred YangMAPLE STAMPING</v>
      </c>
      <c r="G8958" s="149" t="s">
        <v>233</v>
      </c>
      <c r="H8958" s="149" t="s">
        <v>5728</v>
      </c>
      <c r="I8958">
        <v>40420925</v>
      </c>
    </row>
    <row r="8959" spans="6:9" x14ac:dyDescent="0.25">
      <c r="F8959" t="str">
        <f t="shared" si="166"/>
        <v>Fred YangMARACLE PRESS LIMITED</v>
      </c>
      <c r="G8959" s="149" t="s">
        <v>233</v>
      </c>
      <c r="H8959" s="149" t="s">
        <v>13661</v>
      </c>
      <c r="I8959">
        <v>40420505</v>
      </c>
    </row>
    <row r="8960" spans="6:9" x14ac:dyDescent="0.25">
      <c r="F8960" t="str">
        <f t="shared" si="166"/>
        <v>Fred YangMARATHON INDUSTRIAL PRODU</v>
      </c>
      <c r="G8960" s="149" t="s">
        <v>233</v>
      </c>
      <c r="H8960" s="149" t="s">
        <v>5736</v>
      </c>
      <c r="I8960">
        <v>40420338</v>
      </c>
    </row>
    <row r="8961" spans="6:9" x14ac:dyDescent="0.25">
      <c r="F8961" t="str">
        <f t="shared" si="166"/>
        <v>Fred YangMARBEL INDUSTRIES INC.</v>
      </c>
      <c r="G8961" s="149" t="s">
        <v>233</v>
      </c>
      <c r="H8961" s="149" t="s">
        <v>5737</v>
      </c>
      <c r="I8961">
        <v>40421070</v>
      </c>
    </row>
    <row r="8962" spans="6:9" x14ac:dyDescent="0.25">
      <c r="F8962" t="str">
        <f t="shared" si="166"/>
        <v>Fred YangMARS  CANADA INC</v>
      </c>
      <c r="G8962" s="149" t="s">
        <v>233</v>
      </c>
      <c r="H8962" s="149" t="s">
        <v>5751</v>
      </c>
      <c r="I8962">
        <v>40420171</v>
      </c>
    </row>
    <row r="8963" spans="6:9" x14ac:dyDescent="0.25">
      <c r="F8963" t="str">
        <f t="shared" ref="F8963:F9026" si="167">CONCATENATE(G8963, H8963)</f>
        <v>Fred YangMASER CANADA INC.</v>
      </c>
      <c r="G8963" s="149" t="s">
        <v>233</v>
      </c>
      <c r="H8963" s="149" t="s">
        <v>5783</v>
      </c>
      <c r="I8963">
        <v>40420796</v>
      </c>
    </row>
    <row r="8964" spans="6:9" x14ac:dyDescent="0.25">
      <c r="F8964" t="str">
        <f t="shared" si="167"/>
        <v>Fred YangMASTERBRAND CABINETS</v>
      </c>
      <c r="G8964" s="149" t="s">
        <v>233</v>
      </c>
      <c r="H8964" s="149" t="s">
        <v>5796</v>
      </c>
      <c r="I8964">
        <v>40420514</v>
      </c>
    </row>
    <row r="8965" spans="6:9" x14ac:dyDescent="0.25">
      <c r="F8965" t="str">
        <f t="shared" si="167"/>
        <v>Fred YangMATERIAL HANDLING SYSTEMS OF CANADA</v>
      </c>
      <c r="G8965" s="149" t="s">
        <v>233</v>
      </c>
      <c r="H8965" s="149" t="s">
        <v>13665</v>
      </c>
      <c r="I8965">
        <v>40421109</v>
      </c>
    </row>
    <row r="8966" spans="6:9" x14ac:dyDescent="0.25">
      <c r="F8966" t="str">
        <f t="shared" si="167"/>
        <v>Fred YangMAYFAIR TENNIS COURTS LTD.</v>
      </c>
      <c r="G8966" s="149" t="s">
        <v>233</v>
      </c>
      <c r="H8966" s="149" t="s">
        <v>5846</v>
      </c>
      <c r="I8966">
        <v>40420913</v>
      </c>
    </row>
    <row r="8967" spans="6:9" x14ac:dyDescent="0.25">
      <c r="F8967" t="str">
        <f t="shared" si="167"/>
        <v>Fred YangMCDERMID PAPER CONVERTERS LTD.</v>
      </c>
      <c r="G8967" s="149" t="s">
        <v>233</v>
      </c>
      <c r="H8967" s="149" t="s">
        <v>5857</v>
      </c>
      <c r="I8967">
        <v>40420448</v>
      </c>
    </row>
    <row r="8968" spans="6:9" x14ac:dyDescent="0.25">
      <c r="F8968" t="str">
        <f t="shared" si="167"/>
        <v>Fred YangMCKESSON CANADA</v>
      </c>
      <c r="G8968" s="149" t="s">
        <v>233</v>
      </c>
      <c r="H8968" s="149" t="s">
        <v>5872</v>
      </c>
      <c r="I8968">
        <v>40421193</v>
      </c>
    </row>
    <row r="8969" spans="6:9" x14ac:dyDescent="0.25">
      <c r="F8969" t="str">
        <f t="shared" si="167"/>
        <v>Fred YangMCNAIRN PACKAGING</v>
      </c>
      <c r="G8969" s="149" t="s">
        <v>233</v>
      </c>
      <c r="H8969" s="149" t="s">
        <v>5881</v>
      </c>
      <c r="I8969">
        <v>40420356</v>
      </c>
    </row>
    <row r="8970" spans="6:9" x14ac:dyDescent="0.25">
      <c r="F8970" t="str">
        <f t="shared" si="167"/>
        <v>Fred YangMD PACKAGING</v>
      </c>
      <c r="G8970" s="149" t="s">
        <v>233</v>
      </c>
      <c r="H8970" s="149" t="s">
        <v>5889</v>
      </c>
      <c r="I8970">
        <v>40421420</v>
      </c>
    </row>
    <row r="8971" spans="6:9" x14ac:dyDescent="0.25">
      <c r="F8971" t="str">
        <f t="shared" si="167"/>
        <v>Fred YangMEGART SYSTEMS INC.</v>
      </c>
      <c r="G8971" s="149" t="s">
        <v>233</v>
      </c>
      <c r="H8971" s="149" t="s">
        <v>5921</v>
      </c>
      <c r="I8971">
        <v>40420721</v>
      </c>
    </row>
    <row r="8972" spans="6:9" x14ac:dyDescent="0.25">
      <c r="F8972" t="str">
        <f t="shared" si="167"/>
        <v>Fred YangMETRIE CANADA LTD.</v>
      </c>
      <c r="G8972" s="149" t="s">
        <v>233</v>
      </c>
      <c r="H8972" s="149" t="s">
        <v>5962</v>
      </c>
      <c r="I8972">
        <v>40421423</v>
      </c>
    </row>
    <row r="8973" spans="6:9" x14ac:dyDescent="0.25">
      <c r="F8973" t="str">
        <f t="shared" si="167"/>
        <v>Fred YangMETRO PAPER INDUSTRIES</v>
      </c>
      <c r="G8973" s="149" t="s">
        <v>233</v>
      </c>
      <c r="H8973" s="149" t="s">
        <v>5964</v>
      </c>
      <c r="I8973">
        <v>40420707</v>
      </c>
    </row>
    <row r="8974" spans="6:9" x14ac:dyDescent="0.25">
      <c r="F8974" t="str">
        <f t="shared" si="167"/>
        <v>Fred YangMETRO PAPER INDUSTRIES INC.</v>
      </c>
      <c r="G8974" s="149" t="s">
        <v>233</v>
      </c>
      <c r="H8974" s="149" t="s">
        <v>5965</v>
      </c>
      <c r="I8974">
        <v>40421037</v>
      </c>
    </row>
    <row r="8975" spans="6:9" x14ac:dyDescent="0.25">
      <c r="F8975" t="str">
        <f t="shared" si="167"/>
        <v>Fred YangMETROLAND DURHAM REGION MEDIA GROUP</v>
      </c>
      <c r="G8975" s="149" t="s">
        <v>233</v>
      </c>
      <c r="H8975" s="149" t="s">
        <v>5966</v>
      </c>
      <c r="I8975">
        <v>40420847</v>
      </c>
    </row>
    <row r="8976" spans="6:9" x14ac:dyDescent="0.25">
      <c r="F8976" t="str">
        <f t="shared" si="167"/>
        <v>Fred YangMETROLAND MEDIA</v>
      </c>
      <c r="G8976" s="149" t="s">
        <v>233</v>
      </c>
      <c r="H8976" s="149" t="s">
        <v>5967</v>
      </c>
      <c r="I8976">
        <v>40421499</v>
      </c>
    </row>
    <row r="8977" spans="6:9" x14ac:dyDescent="0.25">
      <c r="F8977" t="str">
        <f t="shared" si="167"/>
        <v>Fred YangMETROLAND MEDIA GROUP LTD.</v>
      </c>
      <c r="G8977" s="149" t="s">
        <v>233</v>
      </c>
      <c r="H8977" s="149" t="s">
        <v>5968</v>
      </c>
      <c r="I8977">
        <v>40421167</v>
      </c>
    </row>
    <row r="8978" spans="6:9" x14ac:dyDescent="0.25">
      <c r="F8978" t="str">
        <f t="shared" si="167"/>
        <v>Fred YangMID-CANADA BEARING  INC.</v>
      </c>
      <c r="G8978" s="149" t="s">
        <v>233</v>
      </c>
      <c r="H8978" s="149" t="s">
        <v>6021</v>
      </c>
      <c r="I8978">
        <v>40420864</v>
      </c>
    </row>
    <row r="8979" spans="6:9" x14ac:dyDescent="0.25">
      <c r="F8979" t="str">
        <f t="shared" si="167"/>
        <v>Fred YangMILANO BAKERIES LIMITED</v>
      </c>
      <c r="G8979" s="149" t="s">
        <v>233</v>
      </c>
      <c r="H8979" s="149" t="s">
        <v>6082</v>
      </c>
      <c r="I8979">
        <v>40421134</v>
      </c>
    </row>
    <row r="8980" spans="6:9" x14ac:dyDescent="0.25">
      <c r="F8980" t="str">
        <f t="shared" si="167"/>
        <v>Fred YangMILLENNIUM BINDERY SERVICES INC.</v>
      </c>
      <c r="G8980" s="149" t="s">
        <v>233</v>
      </c>
      <c r="H8980" s="149" t="s">
        <v>6088</v>
      </c>
      <c r="I8980">
        <v>40421253</v>
      </c>
    </row>
    <row r="8981" spans="6:9" x14ac:dyDescent="0.25">
      <c r="F8981" t="str">
        <f t="shared" si="167"/>
        <v>Fred YangMONARCH MCLAREN</v>
      </c>
      <c r="G8981" s="149" t="s">
        <v>233</v>
      </c>
      <c r="H8981" s="149" t="s">
        <v>6169</v>
      </c>
      <c r="I8981">
        <v>40420361</v>
      </c>
    </row>
    <row r="8982" spans="6:9" x14ac:dyDescent="0.25">
      <c r="F8982" t="str">
        <f t="shared" si="167"/>
        <v>Fred YangMONARCH McLAREN LTD.</v>
      </c>
      <c r="G8982" s="149" t="s">
        <v>233</v>
      </c>
      <c r="H8982" s="149" t="s">
        <v>6170</v>
      </c>
      <c r="I8982">
        <v>40420056</v>
      </c>
    </row>
    <row r="8983" spans="6:9" x14ac:dyDescent="0.25">
      <c r="F8983" t="str">
        <f t="shared" si="167"/>
        <v>Fred YangMONDELEZ CANADA INC</v>
      </c>
      <c r="G8983" s="149" t="s">
        <v>233</v>
      </c>
      <c r="H8983" s="149" t="s">
        <v>6171</v>
      </c>
      <c r="I8983">
        <v>40008018</v>
      </c>
    </row>
    <row r="8984" spans="6:9" x14ac:dyDescent="0.25">
      <c r="F8984" t="str">
        <f t="shared" si="167"/>
        <v>Fred YangMONDELEZ CANADA INC. - EAST YORK</v>
      </c>
      <c r="G8984" s="149" t="s">
        <v>233</v>
      </c>
      <c r="H8984" s="149" t="s">
        <v>6174</v>
      </c>
      <c r="I8984">
        <v>40008019</v>
      </c>
    </row>
    <row r="8985" spans="6:9" x14ac:dyDescent="0.25">
      <c r="F8985" t="str">
        <f t="shared" si="167"/>
        <v>Fred YangMONDELEZ CANADA INC. - SCARBOROUGH</v>
      </c>
      <c r="G8985" s="149" t="s">
        <v>233</v>
      </c>
      <c r="H8985" s="149" t="s">
        <v>6177</v>
      </c>
      <c r="I8985">
        <v>40008027</v>
      </c>
    </row>
    <row r="8986" spans="6:9" x14ac:dyDescent="0.25">
      <c r="F8986" t="str">
        <f t="shared" si="167"/>
        <v>Fred YangMONDELEZ CANADA INC. - TORONTO</v>
      </c>
      <c r="G8986" s="149" t="s">
        <v>233</v>
      </c>
      <c r="H8986" s="149" t="s">
        <v>6178</v>
      </c>
      <c r="I8986">
        <v>40421108</v>
      </c>
    </row>
    <row r="8987" spans="6:9" x14ac:dyDescent="0.25">
      <c r="F8987" t="str">
        <f t="shared" si="167"/>
        <v>Fred YangMONDELEZ CANADA, INC.</v>
      </c>
      <c r="G8987" s="149" t="s">
        <v>233</v>
      </c>
      <c r="H8987" s="149" t="s">
        <v>6179</v>
      </c>
      <c r="I8987">
        <v>40008004</v>
      </c>
    </row>
    <row r="8988" spans="6:9" x14ac:dyDescent="0.25">
      <c r="F8988" t="str">
        <f t="shared" si="167"/>
        <v>Fred YangMONTROSE TECHNOLOGIES INC.</v>
      </c>
      <c r="G8988" s="149" t="s">
        <v>233</v>
      </c>
      <c r="H8988" s="149" t="s">
        <v>6199</v>
      </c>
      <c r="I8988">
        <v>40420826</v>
      </c>
    </row>
    <row r="8989" spans="6:9" x14ac:dyDescent="0.25">
      <c r="F8989" t="str">
        <f t="shared" si="167"/>
        <v>Fred YangMOORE CANADA CORPORATION</v>
      </c>
      <c r="G8989" s="149" t="s">
        <v>233</v>
      </c>
      <c r="H8989" s="149" t="s">
        <v>6203</v>
      </c>
      <c r="I8989">
        <v>40420441</v>
      </c>
    </row>
    <row r="8990" spans="6:9" x14ac:dyDescent="0.25">
      <c r="F8990" t="str">
        <f t="shared" si="167"/>
        <v>Fred YangMORRISON LAMOTHE FINE FOODS - TBD1</v>
      </c>
      <c r="G8990" s="149" t="s">
        <v>233</v>
      </c>
      <c r="H8990" s="149" t="s">
        <v>6213</v>
      </c>
      <c r="I8990">
        <v>40420479</v>
      </c>
    </row>
    <row r="8991" spans="6:9" x14ac:dyDescent="0.25">
      <c r="F8991" t="str">
        <f t="shared" si="167"/>
        <v>Fred YangMORRISON LAMOTHE FINE FOODS - TBD2</v>
      </c>
      <c r="G8991" s="149" t="s">
        <v>233</v>
      </c>
      <c r="H8991" s="149" t="s">
        <v>6214</v>
      </c>
      <c r="I8991">
        <v>40420511</v>
      </c>
    </row>
    <row r="8992" spans="6:9" x14ac:dyDescent="0.25">
      <c r="F8992" t="str">
        <f t="shared" si="167"/>
        <v>Fred YangMORRISON LAMOTHE INC</v>
      </c>
      <c r="G8992" s="149" t="s">
        <v>233</v>
      </c>
      <c r="H8992" s="149" t="s">
        <v>6215</v>
      </c>
      <c r="I8992">
        <v>40420096</v>
      </c>
    </row>
    <row r="8993" spans="6:9" x14ac:dyDescent="0.25">
      <c r="F8993" t="str">
        <f t="shared" si="167"/>
        <v>Fred YangMOTION CANADA - BELLEVILLE</v>
      </c>
      <c r="G8993" s="149" t="s">
        <v>233</v>
      </c>
      <c r="H8993" s="149" t="s">
        <v>6228</v>
      </c>
      <c r="I8993">
        <v>40420221</v>
      </c>
    </row>
    <row r="8994" spans="6:9" x14ac:dyDescent="0.25">
      <c r="F8994" t="str">
        <f t="shared" si="167"/>
        <v>Fred YangMOTION CANADA - BROCKVILLE</v>
      </c>
      <c r="G8994" s="149" t="s">
        <v>233</v>
      </c>
      <c r="H8994" s="149" t="s">
        <v>6230</v>
      </c>
      <c r="I8994">
        <v>40420331</v>
      </c>
    </row>
    <row r="8995" spans="6:9" x14ac:dyDescent="0.25">
      <c r="F8995" t="str">
        <f t="shared" si="167"/>
        <v>Fred YangMOTION CANADA - DRYDEN</v>
      </c>
      <c r="G8995" s="149" t="s">
        <v>233</v>
      </c>
      <c r="H8995" s="149" t="s">
        <v>6236</v>
      </c>
      <c r="I8995">
        <v>40420821</v>
      </c>
    </row>
    <row r="8996" spans="6:9" x14ac:dyDescent="0.25">
      <c r="F8996" t="str">
        <f t="shared" si="167"/>
        <v>Fred YangMOTION CANADA - NORTH BAY</v>
      </c>
      <c r="G8996" s="149" t="s">
        <v>233</v>
      </c>
      <c r="H8996" s="149" t="s">
        <v>6252</v>
      </c>
      <c r="I8996">
        <v>40420731</v>
      </c>
    </row>
    <row r="8997" spans="6:9" x14ac:dyDescent="0.25">
      <c r="F8997" t="str">
        <f t="shared" si="167"/>
        <v>Fred YangMOTION CANADA - PETERBOROUGH</v>
      </c>
      <c r="G8997" s="149" t="s">
        <v>233</v>
      </c>
      <c r="H8997" s="149" t="s">
        <v>6254</v>
      </c>
      <c r="I8997">
        <v>40420475</v>
      </c>
    </row>
    <row r="8998" spans="6:9" x14ac:dyDescent="0.25">
      <c r="F8998" t="str">
        <f t="shared" si="167"/>
        <v>Fred YangMOTION CANADA - SCARBOROUGH</v>
      </c>
      <c r="G8998" s="149" t="s">
        <v>233</v>
      </c>
      <c r="H8998" s="149" t="s">
        <v>6260</v>
      </c>
      <c r="I8998">
        <v>40421242</v>
      </c>
    </row>
    <row r="8999" spans="6:9" x14ac:dyDescent="0.25">
      <c r="F8999" t="str">
        <f t="shared" si="167"/>
        <v>Fred YangMOTION CANADA - SUDBURY</v>
      </c>
      <c r="G8999" s="149" t="s">
        <v>233</v>
      </c>
      <c r="H8999" s="149" t="s">
        <v>6263</v>
      </c>
      <c r="I8999">
        <v>40420877</v>
      </c>
    </row>
    <row r="9000" spans="6:9" x14ac:dyDescent="0.25">
      <c r="F9000" s="185" t="str">
        <f t="shared" si="167"/>
        <v>Fred YangMOTION CANADA - VAUGHAN-0940</v>
      </c>
      <c r="G9000" s="149" t="s">
        <v>233</v>
      </c>
      <c r="H9000" s="149" t="s">
        <v>18574</v>
      </c>
      <c r="I9000">
        <v>40420940</v>
      </c>
    </row>
    <row r="9001" spans="6:9" x14ac:dyDescent="0.25">
      <c r="F9001" s="185" t="str">
        <f t="shared" si="167"/>
        <v>Fred YangMOTION CANADA - VAUGHAN-1007</v>
      </c>
      <c r="G9001" s="149" t="s">
        <v>233</v>
      </c>
      <c r="H9001" s="149" t="s">
        <v>18575</v>
      </c>
      <c r="I9001">
        <v>40421007</v>
      </c>
    </row>
    <row r="9002" spans="6:9" x14ac:dyDescent="0.25">
      <c r="F9002" t="str">
        <f t="shared" si="167"/>
        <v>Fred YangMOTION CANADA - WINNIPEG</v>
      </c>
      <c r="G9002" s="149" t="s">
        <v>233</v>
      </c>
      <c r="H9002" s="149" t="s">
        <v>6268</v>
      </c>
      <c r="I9002">
        <v>40420513</v>
      </c>
    </row>
    <row r="9003" spans="6:9" x14ac:dyDescent="0.25">
      <c r="F9003" t="str">
        <f t="shared" si="167"/>
        <v>Fred YangMOTION INDUSTRIES CANADA INC.-TORON</v>
      </c>
      <c r="G9003" s="149" t="s">
        <v>233</v>
      </c>
      <c r="H9003" s="149" t="s">
        <v>6561</v>
      </c>
      <c r="I9003">
        <v>40421139</v>
      </c>
    </row>
    <row r="9004" spans="6:9" x14ac:dyDescent="0.25">
      <c r="F9004" t="str">
        <f t="shared" si="167"/>
        <v>Fred YangMSP</v>
      </c>
      <c r="G9004" s="149" t="s">
        <v>233</v>
      </c>
      <c r="H9004" s="149" t="s">
        <v>6614</v>
      </c>
      <c r="I9004">
        <v>40421176</v>
      </c>
    </row>
    <row r="9005" spans="6:9" x14ac:dyDescent="0.25">
      <c r="F9005" t="str">
        <f t="shared" si="167"/>
        <v>Fred YangMULTI PACKAGING SOLUTIONS</v>
      </c>
      <c r="G9005" s="149" t="s">
        <v>233</v>
      </c>
      <c r="H9005" s="149" t="s">
        <v>6637</v>
      </c>
      <c r="I9005">
        <v>40421285</v>
      </c>
    </row>
    <row r="9006" spans="6:9" x14ac:dyDescent="0.25">
      <c r="F9006" t="str">
        <f t="shared" si="167"/>
        <v>Fred YangN C R CANADA LTD.</v>
      </c>
      <c r="G9006" s="149" t="s">
        <v>233</v>
      </c>
      <c r="H9006" s="149" t="s">
        <v>6663</v>
      </c>
      <c r="I9006">
        <v>40420089</v>
      </c>
    </row>
    <row r="9007" spans="6:9" x14ac:dyDescent="0.25">
      <c r="F9007" t="str">
        <f t="shared" si="167"/>
        <v>Fred YangNATIONAL GYM &amp; FITNESS CENTRE INC.</v>
      </c>
      <c r="G9007" s="149" t="s">
        <v>233</v>
      </c>
      <c r="H9007" s="149" t="s">
        <v>6690</v>
      </c>
      <c r="I9007">
        <v>40420867</v>
      </c>
    </row>
    <row r="9008" spans="6:9" x14ac:dyDescent="0.25">
      <c r="F9008" t="str">
        <f t="shared" si="167"/>
        <v>Fred YangNEBS BUSINESS FORMS LTD</v>
      </c>
      <c r="G9008" s="149" t="s">
        <v>233</v>
      </c>
      <c r="H9008" s="149" t="s">
        <v>6735</v>
      </c>
      <c r="I9008">
        <v>40420915</v>
      </c>
    </row>
    <row r="9009" spans="6:9" x14ac:dyDescent="0.25">
      <c r="F9009" t="str">
        <f t="shared" si="167"/>
        <v>Fred YangNESTLE CANADA ACCOUNTS PAYABLE</v>
      </c>
      <c r="G9009" s="149" t="s">
        <v>233</v>
      </c>
      <c r="H9009" s="149" t="s">
        <v>6756</v>
      </c>
      <c r="I9009">
        <v>40420007</v>
      </c>
    </row>
    <row r="9010" spans="6:9" x14ac:dyDescent="0.25">
      <c r="F9010" t="str">
        <f t="shared" si="167"/>
        <v>Fred YangNESTLE CANADA LTD</v>
      </c>
      <c r="G9010" s="149" t="s">
        <v>233</v>
      </c>
      <c r="H9010" s="149" t="s">
        <v>6758</v>
      </c>
      <c r="I9010">
        <v>40420704</v>
      </c>
    </row>
    <row r="9011" spans="6:9" x14ac:dyDescent="0.25">
      <c r="F9011" t="str">
        <f t="shared" si="167"/>
        <v>Fred YangNESTLE FOOD SERVICE</v>
      </c>
      <c r="G9011" s="149" t="s">
        <v>233</v>
      </c>
      <c r="H9011" s="149" t="s">
        <v>6759</v>
      </c>
      <c r="I9011">
        <v>40420259</v>
      </c>
    </row>
    <row r="9012" spans="6:9" x14ac:dyDescent="0.25">
      <c r="F9012" t="str">
        <f t="shared" si="167"/>
        <v>Fred YangNEW STYLE FRAMES &amp; WOODWORKING LTD.</v>
      </c>
      <c r="G9012" s="149" t="s">
        <v>233</v>
      </c>
      <c r="H9012" s="149" t="s">
        <v>6805</v>
      </c>
      <c r="I9012">
        <v>40421479</v>
      </c>
    </row>
    <row r="9013" spans="6:9" x14ac:dyDescent="0.25">
      <c r="F9013" t="str">
        <f t="shared" si="167"/>
        <v>Fred YangNEX INDUSTRIAL</v>
      </c>
      <c r="G9013" s="149" t="s">
        <v>233</v>
      </c>
      <c r="H9013" s="149" t="s">
        <v>6822</v>
      </c>
      <c r="I9013">
        <v>40420891</v>
      </c>
    </row>
    <row r="9014" spans="6:9" x14ac:dyDescent="0.25">
      <c r="F9014" t="str">
        <f t="shared" si="167"/>
        <v>Fred YangNICAN INTEGRATED SOLUTIONS INC.</v>
      </c>
      <c r="G9014" s="149" t="s">
        <v>233</v>
      </c>
      <c r="H9014" s="149" t="s">
        <v>6836</v>
      </c>
      <c r="I9014">
        <v>40421335</v>
      </c>
    </row>
    <row r="9015" spans="6:9" x14ac:dyDescent="0.25">
      <c r="F9015" t="str">
        <f t="shared" si="167"/>
        <v>Fred YangNICHE BAKERS CORP.</v>
      </c>
      <c r="G9015" s="149" t="s">
        <v>233</v>
      </c>
      <c r="H9015" s="149" t="s">
        <v>6837</v>
      </c>
      <c r="I9015">
        <v>40420965</v>
      </c>
    </row>
    <row r="9016" spans="6:9" x14ac:dyDescent="0.25">
      <c r="F9016" t="str">
        <f t="shared" si="167"/>
        <v>Fred YangNORAMPAC (NORTH YORK DIV)</v>
      </c>
      <c r="G9016" s="149" t="s">
        <v>233</v>
      </c>
      <c r="H9016" s="149" t="s">
        <v>6856</v>
      </c>
      <c r="I9016">
        <v>40420506</v>
      </c>
    </row>
    <row r="9017" spans="6:9" x14ac:dyDescent="0.25">
      <c r="F9017" t="str">
        <f t="shared" si="167"/>
        <v>Fred YangNOR-ARC STEEL FABRICATORS</v>
      </c>
      <c r="G9017" s="149" t="s">
        <v>233</v>
      </c>
      <c r="H9017" s="149" t="s">
        <v>6859</v>
      </c>
      <c r="I9017">
        <v>40421252</v>
      </c>
    </row>
    <row r="9018" spans="6:9" x14ac:dyDescent="0.25">
      <c r="F9018" t="str">
        <f t="shared" si="167"/>
        <v>Fred YangNORBORD INC. (WEST FRASER) BARWICK</v>
      </c>
      <c r="G9018" s="149" t="s">
        <v>233</v>
      </c>
      <c r="H9018" s="149" t="s">
        <v>6868</v>
      </c>
      <c r="I9018">
        <v>40420386</v>
      </c>
    </row>
    <row r="9019" spans="6:9" x14ac:dyDescent="0.25">
      <c r="F9019" t="str">
        <f t="shared" si="167"/>
        <v>Fred YangNORMARK MANUFACTURING</v>
      </c>
      <c r="G9019" s="149" t="s">
        <v>233</v>
      </c>
      <c r="H9019" s="149" t="s">
        <v>6886</v>
      </c>
      <c r="I9019">
        <v>40420334</v>
      </c>
    </row>
    <row r="9020" spans="6:9" x14ac:dyDescent="0.25">
      <c r="F9020" t="str">
        <f t="shared" si="167"/>
        <v>Fred YangNORPAK HANDLING LIMITED</v>
      </c>
      <c r="G9020" s="149" t="s">
        <v>233</v>
      </c>
      <c r="H9020" s="149" t="s">
        <v>6888</v>
      </c>
      <c r="I9020">
        <v>40420955</v>
      </c>
    </row>
    <row r="9021" spans="6:9" x14ac:dyDescent="0.25">
      <c r="F9021" t="str">
        <f t="shared" si="167"/>
        <v>Fred YangNORPAK HANDLING LTD. (DELTA)</v>
      </c>
      <c r="G9021" s="149" t="s">
        <v>233</v>
      </c>
      <c r="H9021" s="149" t="s">
        <v>6889</v>
      </c>
      <c r="I9021">
        <v>40421354</v>
      </c>
    </row>
    <row r="9022" spans="6:9" x14ac:dyDescent="0.25">
      <c r="F9022" t="str">
        <f t="shared" si="167"/>
        <v>Fred YangNORTHERN TECHNOLOGIES CORP.</v>
      </c>
      <c r="G9022" s="149" t="s">
        <v>233</v>
      </c>
      <c r="H9022" s="149" t="s">
        <v>6911</v>
      </c>
      <c r="I9022">
        <v>40421389</v>
      </c>
    </row>
    <row r="9023" spans="6:9" x14ac:dyDescent="0.25">
      <c r="F9023" t="str">
        <f t="shared" si="167"/>
        <v>Fred YangNRI INDUSTRIES INC.</v>
      </c>
      <c r="G9023" s="149" t="s">
        <v>233</v>
      </c>
      <c r="H9023" s="149" t="s">
        <v>6946</v>
      </c>
      <c r="I9023">
        <v>40420634</v>
      </c>
    </row>
    <row r="9024" spans="6:9" x14ac:dyDescent="0.25">
      <c r="F9024" t="str">
        <f t="shared" si="167"/>
        <v>Fred YangNUTRIMATICS INC.</v>
      </c>
      <c r="G9024" s="149" t="s">
        <v>233</v>
      </c>
      <c r="H9024" s="149" t="s">
        <v>6962</v>
      </c>
      <c r="I9024">
        <v>40421474</v>
      </c>
    </row>
    <row r="9025" spans="6:9" x14ac:dyDescent="0.25">
      <c r="F9025" t="str">
        <f t="shared" si="167"/>
        <v>Fred YangNYGARD INTERNATIONAL</v>
      </c>
      <c r="G9025" s="149" t="s">
        <v>233</v>
      </c>
      <c r="H9025" s="149" t="s">
        <v>6969</v>
      </c>
      <c r="I9025">
        <v>40420933</v>
      </c>
    </row>
    <row r="9026" spans="6:9" x14ac:dyDescent="0.25">
      <c r="F9026" t="str">
        <f t="shared" si="167"/>
        <v>Fred YangOAK LEAF CONFECTIONS</v>
      </c>
      <c r="G9026" s="149" t="s">
        <v>233</v>
      </c>
      <c r="H9026" s="149" t="s">
        <v>6979</v>
      </c>
      <c r="I9026">
        <v>40420980</v>
      </c>
    </row>
    <row r="9027" spans="6:9" x14ac:dyDescent="0.25">
      <c r="F9027" t="str">
        <f t="shared" ref="F9027:F9090" si="168">CONCATENATE(G9027, H9027)</f>
        <v>Fred YangOLD CASTLE ENVELOPE</v>
      </c>
      <c r="G9027" s="149" t="s">
        <v>233</v>
      </c>
      <c r="H9027" s="149" t="s">
        <v>7009</v>
      </c>
      <c r="I9027">
        <v>40421432</v>
      </c>
    </row>
    <row r="9028" spans="6:9" x14ac:dyDescent="0.25">
      <c r="F9028" t="str">
        <f t="shared" si="168"/>
        <v>Fred YangOMORI NORTH AMERICA INC.</v>
      </c>
      <c r="G9028" s="149" t="s">
        <v>233</v>
      </c>
      <c r="H9028" s="149" t="s">
        <v>7027</v>
      </c>
      <c r="I9028">
        <v>40421457</v>
      </c>
    </row>
    <row r="9029" spans="6:9" x14ac:dyDescent="0.25">
      <c r="F9029" t="str">
        <f t="shared" si="168"/>
        <v>Fred YangOMORI NORTH AMERICA INC-PA</v>
      </c>
      <c r="G9029" s="149" t="s">
        <v>233</v>
      </c>
      <c r="H9029" s="149" t="s">
        <v>7028</v>
      </c>
      <c r="I9029">
        <v>40421510</v>
      </c>
    </row>
    <row r="9030" spans="6:9" x14ac:dyDescent="0.25">
      <c r="F9030" t="str">
        <f t="shared" si="168"/>
        <v>Fred YangON DEMAND FINISHING</v>
      </c>
      <c r="G9030" s="149" t="s">
        <v>233</v>
      </c>
      <c r="H9030" s="149" t="s">
        <v>7032</v>
      </c>
      <c r="I9030">
        <v>40420857</v>
      </c>
    </row>
    <row r="9031" spans="6:9" x14ac:dyDescent="0.25">
      <c r="F9031" t="str">
        <f t="shared" si="168"/>
        <v>Fred YangONTARIO BEARINGS &amp; IND. SUPPLIES IN</v>
      </c>
      <c r="G9031" s="149" t="s">
        <v>233</v>
      </c>
      <c r="H9031" s="149" t="s">
        <v>7043</v>
      </c>
      <c r="I9031">
        <v>40420985</v>
      </c>
    </row>
    <row r="9032" spans="6:9" x14ac:dyDescent="0.25">
      <c r="F9032" t="str">
        <f t="shared" si="168"/>
        <v>Fred YangONTARIO BELTING CO. LTD.</v>
      </c>
      <c r="G9032" s="149" t="s">
        <v>233</v>
      </c>
      <c r="H9032" s="149" t="s">
        <v>7045</v>
      </c>
      <c r="I9032">
        <v>40420115</v>
      </c>
    </row>
    <row r="9033" spans="6:9" x14ac:dyDescent="0.25">
      <c r="F9033" t="str">
        <f t="shared" si="168"/>
        <v>Fred YangONTARIO BELTING INC.</v>
      </c>
      <c r="G9033" s="149" t="s">
        <v>233</v>
      </c>
      <c r="H9033" s="149" t="s">
        <v>7046</v>
      </c>
      <c r="I9033">
        <v>40420588</v>
      </c>
    </row>
    <row r="9034" spans="6:9" x14ac:dyDescent="0.25">
      <c r="F9034" t="str">
        <f t="shared" si="168"/>
        <v>Fred YangONTARIO FITNESS STORES</v>
      </c>
      <c r="G9034" s="149" t="s">
        <v>233</v>
      </c>
      <c r="H9034" s="149" t="s">
        <v>7048</v>
      </c>
      <c r="I9034">
        <v>40421240</v>
      </c>
    </row>
    <row r="9035" spans="6:9" x14ac:dyDescent="0.25">
      <c r="F9035" t="str">
        <f t="shared" si="168"/>
        <v>Fred YangONTARIO SCIENCE CENTRE</v>
      </c>
      <c r="G9035" s="149" t="s">
        <v>233</v>
      </c>
      <c r="H9035" s="149" t="s">
        <v>7051</v>
      </c>
      <c r="I9035">
        <v>40421382</v>
      </c>
    </row>
    <row r="9036" spans="6:9" x14ac:dyDescent="0.25">
      <c r="F9036" t="str">
        <f t="shared" si="168"/>
        <v>Fred YangOSHAWA BEARING</v>
      </c>
      <c r="G9036" s="149" t="s">
        <v>233</v>
      </c>
      <c r="H9036" s="149" t="s">
        <v>7076</v>
      </c>
      <c r="I9036">
        <v>40420390</v>
      </c>
    </row>
    <row r="9037" spans="6:9" x14ac:dyDescent="0.25">
      <c r="F9037" t="str">
        <f t="shared" si="168"/>
        <v>Fred YangPACK-SMART INC.</v>
      </c>
      <c r="G9037" s="149" t="s">
        <v>233</v>
      </c>
      <c r="H9037" s="149" t="s">
        <v>7153</v>
      </c>
      <c r="I9037">
        <v>40420757</v>
      </c>
    </row>
    <row r="9038" spans="6:9" x14ac:dyDescent="0.25">
      <c r="F9038" t="str">
        <f t="shared" si="168"/>
        <v>Fred YangPANOLAM INDUSTRIES LTD.</v>
      </c>
      <c r="G9038" s="149" t="s">
        <v>233</v>
      </c>
      <c r="H9038" s="149" t="s">
        <v>13896</v>
      </c>
      <c r="I9038">
        <v>40420209</v>
      </c>
    </row>
    <row r="9039" spans="6:9" x14ac:dyDescent="0.25">
      <c r="F9039" t="str">
        <f t="shared" si="168"/>
        <v>Fred YangPARKER PAD &amp; PRINTING LTD</v>
      </c>
      <c r="G9039" s="149" t="s">
        <v>233</v>
      </c>
      <c r="H9039" s="149" t="s">
        <v>7236</v>
      </c>
      <c r="I9039">
        <v>40424220</v>
      </c>
    </row>
    <row r="9040" spans="6:9" x14ac:dyDescent="0.25">
      <c r="F9040" t="str">
        <f t="shared" si="168"/>
        <v>Fred YangPASTA KITCHEN</v>
      </c>
      <c r="G9040" s="149" t="s">
        <v>233</v>
      </c>
      <c r="H9040" s="149" t="s">
        <v>7246</v>
      </c>
      <c r="I9040">
        <v>40421255</v>
      </c>
    </row>
    <row r="9041" spans="6:9" x14ac:dyDescent="0.25">
      <c r="F9041" t="str">
        <f t="shared" si="168"/>
        <v>Fred YangPEARSON GARNET PRESS LTD.</v>
      </c>
      <c r="G9041" s="149" t="s">
        <v>233</v>
      </c>
      <c r="H9041" s="149" t="s">
        <v>7268</v>
      </c>
      <c r="I9041">
        <v>40420863</v>
      </c>
    </row>
    <row r="9042" spans="6:9" x14ac:dyDescent="0.25">
      <c r="F9042" t="str">
        <f t="shared" si="168"/>
        <v>Fred YangPELLEY'S CONVEYOR LTD</v>
      </c>
      <c r="G9042" s="149" t="s">
        <v>233</v>
      </c>
      <c r="H9042" s="149" t="s">
        <v>7281</v>
      </c>
      <c r="I9042">
        <v>40421321</v>
      </c>
    </row>
    <row r="9043" spans="6:9" x14ac:dyDescent="0.25">
      <c r="F9043" t="str">
        <f t="shared" si="168"/>
        <v>Fred YangPEMBROKE MDF INC.</v>
      </c>
      <c r="G9043" s="149" t="s">
        <v>233</v>
      </c>
      <c r="H9043" s="149" t="s">
        <v>7282</v>
      </c>
      <c r="I9043">
        <v>40421226</v>
      </c>
    </row>
    <row r="9044" spans="6:9" x14ac:dyDescent="0.25">
      <c r="F9044" t="str">
        <f t="shared" si="168"/>
        <v>Fred YangPEPSICO FOODS CANADA INC.</v>
      </c>
      <c r="G9044" s="149" t="s">
        <v>233</v>
      </c>
      <c r="H9044" s="149" t="s">
        <v>7300</v>
      </c>
      <c r="I9044">
        <v>40420092</v>
      </c>
    </row>
    <row r="9045" spans="6:9" x14ac:dyDescent="0.25">
      <c r="F9045" t="str">
        <f t="shared" si="168"/>
        <v>Fred YangPIVOT PACKAGING SYSTEMS LTD</v>
      </c>
      <c r="G9045" s="149" t="s">
        <v>233</v>
      </c>
      <c r="H9045" s="149" t="s">
        <v>7383</v>
      </c>
      <c r="I9045">
        <v>40421502</v>
      </c>
    </row>
    <row r="9046" spans="6:9" x14ac:dyDescent="0.25">
      <c r="F9046" t="str">
        <f t="shared" si="168"/>
        <v>Fred YangPLASTIC MOULDERS LTD</v>
      </c>
      <c r="G9046" s="149" t="s">
        <v>233</v>
      </c>
      <c r="H9046" s="149" t="s">
        <v>7390</v>
      </c>
      <c r="I9046">
        <v>40420246</v>
      </c>
    </row>
    <row r="9047" spans="6:9" x14ac:dyDescent="0.25">
      <c r="F9047" t="str">
        <f t="shared" si="168"/>
        <v>Fred YangPLASTIKOIL/GATEWAY BOOKBINDING SYS.</v>
      </c>
      <c r="G9047" s="149" t="s">
        <v>233</v>
      </c>
      <c r="H9047" s="149" t="s">
        <v>7392</v>
      </c>
      <c r="I9047">
        <v>40420637</v>
      </c>
    </row>
    <row r="9048" spans="6:9" x14ac:dyDescent="0.25">
      <c r="F9048" t="str">
        <f t="shared" si="168"/>
        <v>Fred YangPLIANT CORPORATION</v>
      </c>
      <c r="G9048" s="149" t="s">
        <v>233</v>
      </c>
      <c r="H9048" s="149" t="s">
        <v>7397</v>
      </c>
      <c r="I9048">
        <v>40420751</v>
      </c>
    </row>
    <row r="9049" spans="6:9" x14ac:dyDescent="0.25">
      <c r="F9049" t="str">
        <f t="shared" si="168"/>
        <v>Fred YangPPG CANADA INC.</v>
      </c>
      <c r="G9049" s="149" t="s">
        <v>233</v>
      </c>
      <c r="H9049" s="149" t="s">
        <v>7456</v>
      </c>
      <c r="I9049">
        <v>40008009</v>
      </c>
    </row>
    <row r="9050" spans="6:9" x14ac:dyDescent="0.25">
      <c r="F9050" t="str">
        <f t="shared" si="168"/>
        <v>Fred YangPPP CORPORATION</v>
      </c>
      <c r="G9050" s="149" t="s">
        <v>233</v>
      </c>
      <c r="H9050" s="149" t="s">
        <v>7460</v>
      </c>
      <c r="I9050">
        <v>40420654</v>
      </c>
    </row>
    <row r="9051" spans="6:9" x14ac:dyDescent="0.25">
      <c r="F9051" t="str">
        <f t="shared" si="168"/>
        <v>Fred YangPROCTER &amp; GAMBLE INC.</v>
      </c>
      <c r="G9051" s="149" t="s">
        <v>233</v>
      </c>
      <c r="H9051" s="149" t="s">
        <v>7592</v>
      </c>
      <c r="I9051">
        <v>40420210</v>
      </c>
    </row>
    <row r="9052" spans="6:9" x14ac:dyDescent="0.25">
      <c r="F9052" t="str">
        <f t="shared" si="168"/>
        <v>Fred YangPRODO MAX INDUSTRIAL AUTO</v>
      </c>
      <c r="G9052" s="149" t="s">
        <v>233</v>
      </c>
      <c r="H9052" s="149" t="s">
        <v>7598</v>
      </c>
      <c r="I9052">
        <v>40420348</v>
      </c>
    </row>
    <row r="9053" spans="6:9" x14ac:dyDescent="0.25">
      <c r="F9053" t="str">
        <f t="shared" si="168"/>
        <v>Fred YangPROGRESS MATERIAL HANDLING INC.</v>
      </c>
      <c r="G9053" s="149" t="s">
        <v>233</v>
      </c>
      <c r="H9053" s="149" t="s">
        <v>7617</v>
      </c>
      <c r="I9053">
        <v>40421095</v>
      </c>
    </row>
    <row r="9054" spans="6:9" x14ac:dyDescent="0.25">
      <c r="F9054" t="str">
        <f t="shared" si="168"/>
        <v>Fred YangPROGRESSIVE MOULDED PRODU</v>
      </c>
      <c r="G9054" s="149" t="s">
        <v>233</v>
      </c>
      <c r="H9054" s="149" t="s">
        <v>7622</v>
      </c>
      <c r="I9054">
        <v>40420212</v>
      </c>
    </row>
    <row r="9055" spans="6:9" x14ac:dyDescent="0.25">
      <c r="F9055" t="str">
        <f t="shared" si="168"/>
        <v>Fred YangPROSPECT QUOTE AND N/C TEST</v>
      </c>
      <c r="G9055" s="149" t="s">
        <v>233</v>
      </c>
      <c r="H9055" s="149" t="s">
        <v>7645</v>
      </c>
      <c r="I9055">
        <v>40424203</v>
      </c>
    </row>
    <row r="9056" spans="6:9" x14ac:dyDescent="0.25">
      <c r="F9056" t="str">
        <f t="shared" si="168"/>
        <v>Fred YangPURE INGENUITY</v>
      </c>
      <c r="G9056" s="149" t="s">
        <v>233</v>
      </c>
      <c r="H9056" s="149" t="s">
        <v>7671</v>
      </c>
      <c r="I9056">
        <v>40420251</v>
      </c>
    </row>
    <row r="9057" spans="6:9" x14ac:dyDescent="0.25">
      <c r="F9057" t="str">
        <f t="shared" si="168"/>
        <v>Fred YangPUROLATOR COURIER INC.</v>
      </c>
      <c r="G9057" s="149" t="s">
        <v>233</v>
      </c>
      <c r="H9057" s="149" t="s">
        <v>7674</v>
      </c>
      <c r="I9057">
        <v>40420991</v>
      </c>
    </row>
    <row r="9058" spans="6:9" x14ac:dyDescent="0.25">
      <c r="F9058" t="str">
        <f t="shared" si="168"/>
        <v>Fred YangQ.D.P. ENGINEERING INC.</v>
      </c>
      <c r="G9058" s="149" t="s">
        <v>233</v>
      </c>
      <c r="H9058" s="149" t="s">
        <v>7679</v>
      </c>
      <c r="I9058">
        <v>40420609</v>
      </c>
    </row>
    <row r="9059" spans="6:9" x14ac:dyDescent="0.25">
      <c r="F9059" t="str">
        <f t="shared" si="168"/>
        <v>Fred YangQUAKER OATS CO. OF CANADA</v>
      </c>
      <c r="G9059" s="149" t="s">
        <v>233</v>
      </c>
      <c r="H9059" s="149" t="s">
        <v>7714</v>
      </c>
      <c r="I9059">
        <v>40420087</v>
      </c>
    </row>
    <row r="9060" spans="6:9" x14ac:dyDescent="0.25">
      <c r="F9060" t="str">
        <f t="shared" si="168"/>
        <v>Fred YangQUALITY METALWORKS</v>
      </c>
      <c r="G9060" s="149" t="s">
        <v>233</v>
      </c>
      <c r="H9060" s="149" t="s">
        <v>7725</v>
      </c>
      <c r="I9060">
        <v>40420874</v>
      </c>
    </row>
    <row r="9061" spans="6:9" x14ac:dyDescent="0.25">
      <c r="F9061" t="str">
        <f t="shared" si="168"/>
        <v>Fred YangQUALITY TOPS &amp; KITCHENS LTD.</v>
      </c>
      <c r="G9061" s="149" t="s">
        <v>233</v>
      </c>
      <c r="H9061" s="149" t="s">
        <v>7734</v>
      </c>
      <c r="I9061">
        <v>40421040</v>
      </c>
    </row>
    <row r="9062" spans="6:9" x14ac:dyDescent="0.25">
      <c r="F9062" t="str">
        <f t="shared" si="168"/>
        <v>Fred YangRA-TECH ELECTRICAL SERVICES</v>
      </c>
      <c r="G9062" s="149" t="s">
        <v>233</v>
      </c>
      <c r="H9062" s="149" t="s">
        <v>7834</v>
      </c>
      <c r="I9062">
        <v>40421411</v>
      </c>
    </row>
    <row r="9063" spans="6:9" x14ac:dyDescent="0.25">
      <c r="F9063" t="str">
        <f t="shared" si="168"/>
        <v>Fred YangRAYONIER A.M. CANADA INDUSTRIES INC</v>
      </c>
      <c r="G9063" s="149" t="s">
        <v>233</v>
      </c>
      <c r="H9063" s="149" t="s">
        <v>7838</v>
      </c>
      <c r="I9063">
        <v>40420043</v>
      </c>
    </row>
    <row r="9064" spans="6:9" x14ac:dyDescent="0.25">
      <c r="F9064" t="str">
        <f t="shared" si="168"/>
        <v>Fred YangREBEL PACKAGING INC.</v>
      </c>
      <c r="G9064" s="149" t="s">
        <v>233</v>
      </c>
      <c r="H9064" s="149" t="s">
        <v>13911</v>
      </c>
      <c r="I9064">
        <v>40421232</v>
      </c>
    </row>
    <row r="9065" spans="6:9" x14ac:dyDescent="0.25">
      <c r="F9065" t="str">
        <f t="shared" si="168"/>
        <v>Fred YangRELCO INC.</v>
      </c>
      <c r="G9065" s="149" t="s">
        <v>233</v>
      </c>
      <c r="H9065" s="149" t="s">
        <v>7882</v>
      </c>
      <c r="I9065">
        <v>40420462</v>
      </c>
    </row>
    <row r="9066" spans="6:9" x14ac:dyDescent="0.25">
      <c r="F9066" t="str">
        <f t="shared" si="168"/>
        <v>Fred YangRELIABLE BOOKBINDERS LIMITED</v>
      </c>
      <c r="G9066" s="149" t="s">
        <v>233</v>
      </c>
      <c r="H9066" s="149" t="s">
        <v>7886</v>
      </c>
      <c r="I9066">
        <v>40420473</v>
      </c>
    </row>
    <row r="9067" spans="6:9" x14ac:dyDescent="0.25">
      <c r="F9067" t="str">
        <f t="shared" si="168"/>
        <v>Fred YangRELIZON CANADA</v>
      </c>
      <c r="G9067" s="149" t="s">
        <v>233</v>
      </c>
      <c r="H9067" s="149" t="s">
        <v>7889</v>
      </c>
      <c r="I9067">
        <v>40420191</v>
      </c>
    </row>
    <row r="9068" spans="6:9" x14ac:dyDescent="0.25">
      <c r="F9068" t="str">
        <f t="shared" si="168"/>
        <v>Fred YangREVOLUTION BELTING INC.</v>
      </c>
      <c r="G9068" s="149" t="s">
        <v>233</v>
      </c>
      <c r="H9068" s="149" t="s">
        <v>7906</v>
      </c>
      <c r="I9068">
        <v>40421260</v>
      </c>
    </row>
    <row r="9069" spans="6:9" x14ac:dyDescent="0.25">
      <c r="F9069" t="str">
        <f t="shared" si="168"/>
        <v>Fred YangREX POWER MAGNETICS</v>
      </c>
      <c r="G9069" s="149" t="s">
        <v>233</v>
      </c>
      <c r="H9069" s="149" t="s">
        <v>7909</v>
      </c>
      <c r="I9069">
        <v>40421336</v>
      </c>
    </row>
    <row r="9070" spans="6:9" x14ac:dyDescent="0.25">
      <c r="F9070" t="str">
        <f t="shared" si="168"/>
        <v>Fred YangRICH PRODUCTS CORPORATION</v>
      </c>
      <c r="G9070" s="149" t="s">
        <v>233</v>
      </c>
      <c r="H9070" s="149" t="s">
        <v>7940</v>
      </c>
      <c r="I9070">
        <v>40421101</v>
      </c>
    </row>
    <row r="9071" spans="6:9" x14ac:dyDescent="0.25">
      <c r="F9071" t="str">
        <f t="shared" si="168"/>
        <v>Fred YangRIO TINTO ALCAN</v>
      </c>
      <c r="G9071" s="149" t="s">
        <v>233</v>
      </c>
      <c r="H9071" s="149" t="s">
        <v>7967</v>
      </c>
      <c r="I9071">
        <v>40420845</v>
      </c>
    </row>
    <row r="9072" spans="6:9" x14ac:dyDescent="0.25">
      <c r="F9072" t="str">
        <f t="shared" si="168"/>
        <v>Fred YangRIVERSIDE NATURAL FOODS LTD.</v>
      </c>
      <c r="G9072" s="149" t="s">
        <v>233</v>
      </c>
      <c r="H9072" s="149" t="s">
        <v>7975</v>
      </c>
      <c r="I9072">
        <v>40421527</v>
      </c>
    </row>
    <row r="9073" spans="6:9" x14ac:dyDescent="0.25">
      <c r="F9073" t="str">
        <f t="shared" si="168"/>
        <v>Fred YangROBATECH CANADA</v>
      </c>
      <c r="G9073" s="149" t="s">
        <v>233</v>
      </c>
      <c r="H9073" s="149" t="s">
        <v>7993</v>
      </c>
      <c r="I9073">
        <v>40420876</v>
      </c>
    </row>
    <row r="9074" spans="6:9" x14ac:dyDescent="0.25">
      <c r="F9074" t="str">
        <f t="shared" si="168"/>
        <v>Fred YangROBLY MECHANICAL MAINTENANCE LTD</v>
      </c>
      <c r="G9074" s="149" t="s">
        <v>233</v>
      </c>
      <c r="H9074" s="149" t="s">
        <v>8003</v>
      </c>
      <c r="I9074">
        <v>40421333</v>
      </c>
    </row>
    <row r="9075" spans="6:9" x14ac:dyDescent="0.25">
      <c r="F9075" t="str">
        <f t="shared" si="168"/>
        <v>Fred YangROTEQ MACHINERY INC.</v>
      </c>
      <c r="G9075" s="149" t="s">
        <v>233</v>
      </c>
      <c r="H9075" s="149" t="s">
        <v>8049</v>
      </c>
      <c r="I9075">
        <v>40421237</v>
      </c>
    </row>
    <row r="9076" spans="6:9" x14ac:dyDescent="0.25">
      <c r="F9076" t="str">
        <f t="shared" si="168"/>
        <v>Fred YangRS RESOURCES INC.</v>
      </c>
      <c r="G9076" s="149" t="s">
        <v>233</v>
      </c>
      <c r="H9076" s="149" t="s">
        <v>8086</v>
      </c>
      <c r="I9076">
        <v>40421138</v>
      </c>
    </row>
    <row r="9077" spans="6:9" x14ac:dyDescent="0.25">
      <c r="F9077" t="str">
        <f t="shared" si="168"/>
        <v>Fred YangRTS PACKAGING CANADA</v>
      </c>
      <c r="G9077" s="149" t="s">
        <v>233</v>
      </c>
      <c r="H9077" s="149" t="s">
        <v>8092</v>
      </c>
      <c r="I9077">
        <v>40421353</v>
      </c>
    </row>
    <row r="9078" spans="6:9" x14ac:dyDescent="0.25">
      <c r="F9078" s="185" t="str">
        <f t="shared" si="168"/>
        <v>Fred YangS &amp; A INDUSTRIAL MAINTENANCE</v>
      </c>
      <c r="G9078" s="149" t="s">
        <v>233</v>
      </c>
      <c r="H9078" s="149" t="s">
        <v>8134</v>
      </c>
      <c r="I9078">
        <v>40421120</v>
      </c>
    </row>
    <row r="9079" spans="6:9" x14ac:dyDescent="0.25">
      <c r="F9079" s="185" t="str">
        <f t="shared" si="168"/>
        <v>Fred YangS &amp; A INDUSTRIAL MAINTENANCE-0942</v>
      </c>
      <c r="G9079" s="149" t="s">
        <v>233</v>
      </c>
      <c r="H9079" s="149" t="s">
        <v>18576</v>
      </c>
      <c r="I9079">
        <v>40420942</v>
      </c>
    </row>
    <row r="9080" spans="6:9" x14ac:dyDescent="0.25">
      <c r="F9080" t="str">
        <f t="shared" si="168"/>
        <v>Fred YangSAAND THE GLASS FABRICATION COMPANY</v>
      </c>
      <c r="G9080" s="149" t="s">
        <v>233</v>
      </c>
      <c r="H9080" s="149" t="s">
        <v>8145</v>
      </c>
      <c r="I9080">
        <v>40420586</v>
      </c>
    </row>
    <row r="9081" spans="6:9" x14ac:dyDescent="0.25">
      <c r="F9081" t="str">
        <f t="shared" si="168"/>
        <v>Fred YangSABATINI U. GOURMET FOODS</v>
      </c>
      <c r="G9081" s="149" t="s">
        <v>233</v>
      </c>
      <c r="H9081" s="149" t="s">
        <v>8146</v>
      </c>
      <c r="I9081">
        <v>40421403</v>
      </c>
    </row>
    <row r="9082" spans="6:9" x14ac:dyDescent="0.25">
      <c r="F9082" t="str">
        <f t="shared" si="168"/>
        <v>Fred YangSAINT-GOBAIN ABRASIVES,INC</v>
      </c>
      <c r="G9082" s="149" t="s">
        <v>233</v>
      </c>
      <c r="H9082" s="149" t="s">
        <v>8161</v>
      </c>
      <c r="I9082">
        <v>40008031</v>
      </c>
    </row>
    <row r="9083" spans="6:9" x14ac:dyDescent="0.25">
      <c r="F9083" t="str">
        <f t="shared" si="168"/>
        <v>Fred YangSAINT-GOBAIN TECHNICAL FABRICS</v>
      </c>
      <c r="G9083" s="149" t="s">
        <v>233</v>
      </c>
      <c r="H9083" s="149" t="s">
        <v>8162</v>
      </c>
      <c r="I9083">
        <v>40420160</v>
      </c>
    </row>
    <row r="9084" spans="6:9" x14ac:dyDescent="0.25">
      <c r="F9084" t="str">
        <f t="shared" si="168"/>
        <v>Fred YangSANMINA ENCLOSURE SYSTEMS</v>
      </c>
      <c r="G9084" s="149" t="s">
        <v>233</v>
      </c>
      <c r="H9084" s="149" t="s">
        <v>8193</v>
      </c>
      <c r="I9084">
        <v>40420592</v>
      </c>
    </row>
    <row r="9085" spans="6:9" x14ac:dyDescent="0.25">
      <c r="F9085" t="str">
        <f t="shared" si="168"/>
        <v>Fred YangSCAPA TAPES NA-RENFREW</v>
      </c>
      <c r="G9085" s="149" t="s">
        <v>233</v>
      </c>
      <c r="H9085" s="149" t="s">
        <v>13921</v>
      </c>
      <c r="I9085">
        <v>40421501</v>
      </c>
    </row>
    <row r="9086" spans="6:9" x14ac:dyDescent="0.25">
      <c r="F9086" t="str">
        <f t="shared" si="168"/>
        <v>Fred YangSCHOLASTIC CANADA LTD.</v>
      </c>
      <c r="G9086" s="149" t="s">
        <v>233</v>
      </c>
      <c r="H9086" s="149" t="s">
        <v>8245</v>
      </c>
      <c r="I9086">
        <v>40420432</v>
      </c>
    </row>
    <row r="9087" spans="6:9" x14ac:dyDescent="0.25">
      <c r="F9087" t="str">
        <f t="shared" si="168"/>
        <v>Fred YangSCOTT PROCESS CONSULTING INC.</v>
      </c>
      <c r="G9087" s="149" t="s">
        <v>233</v>
      </c>
      <c r="H9087" s="149" t="s">
        <v>8264</v>
      </c>
      <c r="I9087">
        <v>40420835</v>
      </c>
    </row>
    <row r="9088" spans="6:9" x14ac:dyDescent="0.25">
      <c r="F9088" t="str">
        <f t="shared" si="168"/>
        <v>Fred YangSDI-ACCOUNTS PAYABLE</v>
      </c>
      <c r="G9088" s="149" t="s">
        <v>233</v>
      </c>
      <c r="H9088" s="149" t="s">
        <v>8283</v>
      </c>
      <c r="I9088">
        <v>40421075</v>
      </c>
    </row>
    <row r="9089" spans="6:9" x14ac:dyDescent="0.25">
      <c r="F9089" t="str">
        <f t="shared" si="168"/>
        <v>Fred YangSEALED AIR OF CANADA LTD.</v>
      </c>
      <c r="G9089" s="149" t="s">
        <v>233</v>
      </c>
      <c r="H9089" s="149" t="s">
        <v>8292</v>
      </c>
      <c r="I9089">
        <v>40420119</v>
      </c>
    </row>
    <row r="9090" spans="6:9" x14ac:dyDescent="0.25">
      <c r="F9090" t="str">
        <f t="shared" si="168"/>
        <v>Fred YangSEARS CANADA INC.</v>
      </c>
      <c r="G9090" s="149" t="s">
        <v>233</v>
      </c>
      <c r="H9090" s="149" t="s">
        <v>8294</v>
      </c>
      <c r="I9090">
        <v>40421148</v>
      </c>
    </row>
    <row r="9091" spans="6:9" x14ac:dyDescent="0.25">
      <c r="F9091" t="str">
        <f t="shared" ref="F9091:F9154" si="169">CONCATENATE(G9091, H9091)</f>
        <v>Fred YangSELECT FOOD PRODUCTS LIMITED</v>
      </c>
      <c r="G9091" s="149" t="s">
        <v>233</v>
      </c>
      <c r="H9091" s="149" t="s">
        <v>8306</v>
      </c>
      <c r="I9091">
        <v>40420969</v>
      </c>
    </row>
    <row r="9092" spans="6:9" x14ac:dyDescent="0.25">
      <c r="F9092" t="str">
        <f t="shared" si="169"/>
        <v>Fred YangSELECT GRANITE TOPS INC.</v>
      </c>
      <c r="G9092" s="149" t="s">
        <v>233</v>
      </c>
      <c r="H9092" s="149" t="s">
        <v>8307</v>
      </c>
      <c r="I9092">
        <v>40420667</v>
      </c>
    </row>
    <row r="9093" spans="6:9" x14ac:dyDescent="0.25">
      <c r="F9093" t="str">
        <f t="shared" si="169"/>
        <v>Fred YangSELECT METAL FAB INC.</v>
      </c>
      <c r="G9093" s="149" t="s">
        <v>233</v>
      </c>
      <c r="H9093" s="149" t="s">
        <v>8309</v>
      </c>
      <c r="I9093">
        <v>40421205</v>
      </c>
    </row>
    <row r="9094" spans="6:9" x14ac:dyDescent="0.25">
      <c r="F9094" t="str">
        <f t="shared" si="169"/>
        <v>Fred YangSERVICE INTERNATIONAL INC.</v>
      </c>
      <c r="G9094" s="149" t="s">
        <v>233</v>
      </c>
      <c r="H9094" s="149" t="s">
        <v>8327</v>
      </c>
      <c r="I9094">
        <v>40421009</v>
      </c>
    </row>
    <row r="9095" spans="6:9" x14ac:dyDescent="0.25">
      <c r="F9095" t="str">
        <f t="shared" si="169"/>
        <v>Fred YangSHERWOOD PACKAGING CORPORATION</v>
      </c>
      <c r="G9095" s="149" t="s">
        <v>233</v>
      </c>
      <c r="H9095" s="149" t="s">
        <v>8369</v>
      </c>
      <c r="I9095">
        <v>40421104</v>
      </c>
    </row>
    <row r="9096" spans="6:9" x14ac:dyDescent="0.25">
      <c r="F9096" t="str">
        <f t="shared" si="169"/>
        <v>Fred YangSHOREWOOD PACKAGING</v>
      </c>
      <c r="G9096" s="149" t="s">
        <v>233</v>
      </c>
      <c r="H9096" s="149" t="s">
        <v>8383</v>
      </c>
      <c r="I9096">
        <v>40420042</v>
      </c>
    </row>
    <row r="9097" spans="6:9" x14ac:dyDescent="0.25">
      <c r="F9097" t="str">
        <f t="shared" si="169"/>
        <v>Fred YangSHOREWOOD PACKAGING CORP.</v>
      </c>
      <c r="G9097" s="149" t="s">
        <v>233</v>
      </c>
      <c r="H9097" s="149" t="s">
        <v>8384</v>
      </c>
      <c r="I9097">
        <v>40420120</v>
      </c>
    </row>
    <row r="9098" spans="6:9" x14ac:dyDescent="0.25">
      <c r="F9098" t="str">
        <f t="shared" si="169"/>
        <v>Fred YangSIEMENS POSTAL PARCEL &amp; AIRPORT</v>
      </c>
      <c r="G9098" s="149" t="s">
        <v>233</v>
      </c>
      <c r="H9098" s="149" t="s">
        <v>8411</v>
      </c>
      <c r="I9098">
        <v>40420206</v>
      </c>
    </row>
    <row r="9099" spans="6:9" x14ac:dyDescent="0.25">
      <c r="F9099" t="str">
        <f t="shared" si="169"/>
        <v>Fred YangSILANI SWEET CHEESE LTD</v>
      </c>
      <c r="G9099" s="149" t="s">
        <v>233</v>
      </c>
      <c r="H9099" s="149" t="s">
        <v>8442</v>
      </c>
      <c r="I9099">
        <v>40421118</v>
      </c>
    </row>
    <row r="9100" spans="6:9" x14ac:dyDescent="0.25">
      <c r="F9100" t="str">
        <f t="shared" si="169"/>
        <v>Fred YangSIMCOE PARTS SERVICE</v>
      </c>
      <c r="G9100" s="149" t="s">
        <v>233</v>
      </c>
      <c r="H9100" s="149" t="s">
        <v>8464</v>
      </c>
      <c r="I9100">
        <v>40420534</v>
      </c>
    </row>
    <row r="9101" spans="6:9" x14ac:dyDescent="0.25">
      <c r="F9101" t="str">
        <f t="shared" si="169"/>
        <v>Fred YangSKOR MAINTENANCE LTD.</v>
      </c>
      <c r="G9101" s="149" t="s">
        <v>233</v>
      </c>
      <c r="H9101" s="149" t="s">
        <v>8484</v>
      </c>
      <c r="I9101">
        <v>40420317</v>
      </c>
    </row>
    <row r="9102" spans="6:9" x14ac:dyDescent="0.25">
      <c r="F9102" t="str">
        <f t="shared" si="169"/>
        <v>Fred YangSMARTWAY BINDERY SERVICES INC.</v>
      </c>
      <c r="G9102" s="149" t="s">
        <v>233</v>
      </c>
      <c r="H9102" s="149" t="s">
        <v>8492</v>
      </c>
      <c r="I9102">
        <v>40421434</v>
      </c>
    </row>
    <row r="9103" spans="6:9" x14ac:dyDescent="0.25">
      <c r="F9103" t="str">
        <f t="shared" si="169"/>
        <v>Fred YangSMITH GARDENS PRODUCE, INC</v>
      </c>
      <c r="G9103" s="149" t="s">
        <v>233</v>
      </c>
      <c r="H9103" s="149" t="s">
        <v>8495</v>
      </c>
      <c r="I9103">
        <v>40421056</v>
      </c>
    </row>
    <row r="9104" spans="6:9" x14ac:dyDescent="0.25">
      <c r="F9104" t="str">
        <f t="shared" si="169"/>
        <v>Fred YangSOLUTIONS BY MASTERS INC.</v>
      </c>
      <c r="G9104" s="149" t="s">
        <v>233</v>
      </c>
      <c r="H9104" s="149" t="s">
        <v>8537</v>
      </c>
      <c r="I9104">
        <v>40421495</v>
      </c>
    </row>
    <row r="9105" spans="6:9" x14ac:dyDescent="0.25">
      <c r="F9105" t="str">
        <f t="shared" si="169"/>
        <v>Fred YangSPECIALTIES GRAPHICS FINISHERS LTD.</v>
      </c>
      <c r="G9105" s="149" t="s">
        <v>233</v>
      </c>
      <c r="H9105" s="149" t="s">
        <v>8621</v>
      </c>
      <c r="I9105">
        <v>40420510</v>
      </c>
    </row>
    <row r="9106" spans="6:9" x14ac:dyDescent="0.25">
      <c r="F9106" t="str">
        <f t="shared" si="169"/>
        <v>Fred YangSPICERS CANADA LIMITED</v>
      </c>
      <c r="G9106" s="149" t="s">
        <v>233</v>
      </c>
      <c r="H9106" s="149" t="s">
        <v>8638</v>
      </c>
      <c r="I9106">
        <v>40421053</v>
      </c>
    </row>
    <row r="9107" spans="6:9" x14ac:dyDescent="0.25">
      <c r="F9107" t="str">
        <f t="shared" si="169"/>
        <v>Fred YangSRB MANUFACTURING</v>
      </c>
      <c r="G9107" s="149" t="s">
        <v>233</v>
      </c>
      <c r="H9107" s="149" t="s">
        <v>8667</v>
      </c>
      <c r="I9107">
        <v>40420663</v>
      </c>
    </row>
    <row r="9108" spans="6:9" x14ac:dyDescent="0.25">
      <c r="F9108" t="str">
        <f t="shared" si="169"/>
        <v>Fred YangSSH BEDDING CANADA (SERTA)</v>
      </c>
      <c r="G9108" s="149" t="s">
        <v>233</v>
      </c>
      <c r="H9108" s="149" t="s">
        <v>8670</v>
      </c>
      <c r="I9108">
        <v>40421421</v>
      </c>
    </row>
    <row r="9109" spans="6:9" x14ac:dyDescent="0.25">
      <c r="F9109" t="str">
        <f t="shared" si="169"/>
        <v>Fred YangST. MARYS PAPER CORP</v>
      </c>
      <c r="G9109" s="149" t="s">
        <v>233</v>
      </c>
      <c r="H9109" s="149" t="s">
        <v>8674</v>
      </c>
      <c r="I9109">
        <v>40420735</v>
      </c>
    </row>
    <row r="9110" spans="6:9" x14ac:dyDescent="0.25">
      <c r="F9110" t="str">
        <f t="shared" si="169"/>
        <v>Fred YangSTONEMILL BAKEHOUSE,</v>
      </c>
      <c r="G9110" s="149" t="s">
        <v>233</v>
      </c>
      <c r="H9110" s="149" t="s">
        <v>13928</v>
      </c>
      <c r="I9110">
        <v>40420649</v>
      </c>
    </row>
    <row r="9111" spans="6:9" x14ac:dyDescent="0.25">
      <c r="F9111" t="str">
        <f t="shared" si="169"/>
        <v>Fred YangSTRAPEX CANADA</v>
      </c>
      <c r="G9111" s="149" t="s">
        <v>233</v>
      </c>
      <c r="H9111" s="149" t="s">
        <v>8756</v>
      </c>
      <c r="I9111">
        <v>40420970</v>
      </c>
    </row>
    <row r="9112" spans="6:9" x14ac:dyDescent="0.25">
      <c r="F9112" t="str">
        <f t="shared" si="169"/>
        <v>Fred YangSTRONEX COMPANY</v>
      </c>
      <c r="G9112" s="149" t="s">
        <v>233</v>
      </c>
      <c r="H9112" s="149" t="s">
        <v>8761</v>
      </c>
      <c r="I9112">
        <v>40420886</v>
      </c>
    </row>
    <row r="9113" spans="6:9" x14ac:dyDescent="0.25">
      <c r="F9113" t="str">
        <f t="shared" si="169"/>
        <v>Fred YangSUNNY CRUNCH FOODS LTD.</v>
      </c>
      <c r="G9113" s="149" t="s">
        <v>233</v>
      </c>
      <c r="H9113" s="149" t="s">
        <v>8785</v>
      </c>
      <c r="I9113">
        <v>40420460</v>
      </c>
    </row>
    <row r="9114" spans="6:9" x14ac:dyDescent="0.25">
      <c r="F9114" t="str">
        <f t="shared" si="169"/>
        <v>Fred YangSUPERIOR BINDERY SERVICES INC.</v>
      </c>
      <c r="G9114" s="149" t="s">
        <v>233</v>
      </c>
      <c r="H9114" s="149" t="s">
        <v>8802</v>
      </c>
      <c r="I9114">
        <v>40420793</v>
      </c>
    </row>
    <row r="9115" spans="6:9" x14ac:dyDescent="0.25">
      <c r="F9115" t="str">
        <f t="shared" si="169"/>
        <v>Fred YangSUPERIOR BOTTLING GROUP</v>
      </c>
      <c r="G9115" s="149" t="s">
        <v>233</v>
      </c>
      <c r="H9115" s="149" t="s">
        <v>8803</v>
      </c>
      <c r="I9115">
        <v>40420648</v>
      </c>
    </row>
    <row r="9116" spans="6:9" x14ac:dyDescent="0.25">
      <c r="F9116" t="str">
        <f t="shared" si="169"/>
        <v>Fred YangSUPREME X INC</v>
      </c>
      <c r="G9116" s="149" t="s">
        <v>233</v>
      </c>
      <c r="H9116" s="149" t="s">
        <v>8828</v>
      </c>
      <c r="I9116">
        <v>40420787</v>
      </c>
    </row>
    <row r="9117" spans="6:9" x14ac:dyDescent="0.25">
      <c r="F9117" t="str">
        <f t="shared" si="169"/>
        <v>Fred YangSUPREMEX INC.</v>
      </c>
      <c r="G9117" s="149" t="s">
        <v>233</v>
      </c>
      <c r="H9117" s="149" t="s">
        <v>8829</v>
      </c>
      <c r="I9117">
        <v>40421061</v>
      </c>
    </row>
    <row r="9118" spans="6:9" x14ac:dyDescent="0.25">
      <c r="F9118" t="str">
        <f t="shared" si="169"/>
        <v>Fred YangSWEET MAPLE CANDIES CO. LTD.</v>
      </c>
      <c r="G9118" s="149" t="s">
        <v>233</v>
      </c>
      <c r="H9118" s="149" t="s">
        <v>8837</v>
      </c>
      <c r="I9118">
        <v>40420762</v>
      </c>
    </row>
    <row r="9119" spans="6:9" x14ac:dyDescent="0.25">
      <c r="F9119" t="str">
        <f t="shared" si="169"/>
        <v>Fred YangSWISSWAY MACHINING LTD</v>
      </c>
      <c r="G9119" s="149" t="s">
        <v>233</v>
      </c>
      <c r="H9119" s="149" t="s">
        <v>8851</v>
      </c>
      <c r="I9119">
        <v>40421526</v>
      </c>
    </row>
    <row r="9120" spans="6:9" x14ac:dyDescent="0.25">
      <c r="F9120" t="str">
        <f t="shared" si="169"/>
        <v>Fred YangSYNERGISTICS</v>
      </c>
      <c r="G9120" s="149" t="s">
        <v>233</v>
      </c>
      <c r="H9120" s="149" t="s">
        <v>8859</v>
      </c>
      <c r="I9120">
        <v>40420183</v>
      </c>
    </row>
    <row r="9121" spans="6:9" x14ac:dyDescent="0.25">
      <c r="F9121" t="str">
        <f t="shared" si="169"/>
        <v>Fred YangSYSCO FINE MEATS TORONTO</v>
      </c>
      <c r="G9121" s="149" t="s">
        <v>233</v>
      </c>
      <c r="H9121" s="149" t="s">
        <v>8867</v>
      </c>
      <c r="I9121">
        <v>40421204</v>
      </c>
    </row>
    <row r="9122" spans="6:9" x14ac:dyDescent="0.25">
      <c r="F9122" t="str">
        <f t="shared" si="169"/>
        <v>Fred YangSYSNOTEK PRODUCTS INC.</v>
      </c>
      <c r="G9122" s="149" t="s">
        <v>233</v>
      </c>
      <c r="H9122" s="149" t="s">
        <v>8868</v>
      </c>
      <c r="I9122">
        <v>40420320</v>
      </c>
    </row>
    <row r="9123" spans="6:9" x14ac:dyDescent="0.25">
      <c r="F9123" t="str">
        <f t="shared" si="169"/>
        <v>Fred YangT S MANUFACTURING</v>
      </c>
      <c r="G9123" s="149" t="s">
        <v>233</v>
      </c>
      <c r="H9123" s="149" t="s">
        <v>8886</v>
      </c>
      <c r="I9123">
        <v>40420899</v>
      </c>
    </row>
    <row r="9124" spans="6:9" x14ac:dyDescent="0.25">
      <c r="F9124" t="str">
        <f t="shared" si="169"/>
        <v>Fred YangTAYCO PANEL INC</v>
      </c>
      <c r="G9124" s="149" t="s">
        <v>233</v>
      </c>
      <c r="H9124" s="149" t="s">
        <v>8918</v>
      </c>
      <c r="I9124">
        <v>40421294</v>
      </c>
    </row>
    <row r="9125" spans="6:9" x14ac:dyDescent="0.25">
      <c r="F9125" t="str">
        <f t="shared" si="169"/>
        <v>Fred YangTAYLOR DEMERS MAIL PROCESSING (2011</v>
      </c>
      <c r="G9125" s="149" t="s">
        <v>233</v>
      </c>
      <c r="H9125" s="149" t="s">
        <v>8921</v>
      </c>
      <c r="I9125">
        <v>40421447</v>
      </c>
    </row>
    <row r="9126" spans="6:9" x14ac:dyDescent="0.25">
      <c r="F9126" t="str">
        <f t="shared" si="169"/>
        <v>Fred YangTAYLOR DEMERS MAIL PROCESSING INC.</v>
      </c>
      <c r="G9126" s="149" t="s">
        <v>233</v>
      </c>
      <c r="H9126" s="149" t="s">
        <v>8922</v>
      </c>
      <c r="I9126">
        <v>40420754</v>
      </c>
    </row>
    <row r="9127" spans="6:9" x14ac:dyDescent="0.25">
      <c r="F9127" t="str">
        <f t="shared" si="169"/>
        <v>Fred YangTECHNICOLOR HOME ENTERTAINMENT</v>
      </c>
      <c r="G9127" s="149" t="s">
        <v>233</v>
      </c>
      <c r="H9127" s="149" t="s">
        <v>13933</v>
      </c>
      <c r="I9127">
        <v>40421024</v>
      </c>
    </row>
    <row r="9128" spans="6:9" x14ac:dyDescent="0.25">
      <c r="F9128" t="str">
        <f t="shared" si="169"/>
        <v>Fred YangTEKWOOD</v>
      </c>
      <c r="G9128" s="149" t="s">
        <v>233</v>
      </c>
      <c r="H9128" s="149" t="s">
        <v>8960</v>
      </c>
      <c r="I9128">
        <v>40420905</v>
      </c>
    </row>
    <row r="9129" spans="6:9" x14ac:dyDescent="0.25">
      <c r="F9129" t="str">
        <f t="shared" si="169"/>
        <v>Fred YangTEKWOOD A DIVISION OF TEKNION LTD.</v>
      </c>
      <c r="G9129" s="149" t="s">
        <v>233</v>
      </c>
      <c r="H9129" s="149" t="s">
        <v>8961</v>
      </c>
      <c r="I9129">
        <v>40421187</v>
      </c>
    </row>
    <row r="9130" spans="6:9" x14ac:dyDescent="0.25">
      <c r="F9130" t="str">
        <f t="shared" si="169"/>
        <v>Fred YangTEMBEC</v>
      </c>
      <c r="G9130" s="149" t="s">
        <v>233</v>
      </c>
      <c r="H9130" s="149" t="s">
        <v>8962</v>
      </c>
      <c r="I9130">
        <v>40420306</v>
      </c>
    </row>
    <row r="9131" spans="6:9" x14ac:dyDescent="0.25">
      <c r="F9131" t="str">
        <f t="shared" si="169"/>
        <v>Fred YangTHE CLOROX COMPANY OF CANADA LTD.</v>
      </c>
      <c r="G9131" s="149" t="s">
        <v>233</v>
      </c>
      <c r="H9131" s="149" t="s">
        <v>9012</v>
      </c>
      <c r="I9131">
        <v>40420192</v>
      </c>
    </row>
    <row r="9132" spans="6:9" x14ac:dyDescent="0.25">
      <c r="F9132" t="str">
        <f t="shared" si="169"/>
        <v>Fred YangTHE DEAM COMPANY LIMITED</v>
      </c>
      <c r="G9132" s="149" t="s">
        <v>233</v>
      </c>
      <c r="H9132" s="149" t="s">
        <v>9015</v>
      </c>
      <c r="I9132">
        <v>40420223</v>
      </c>
    </row>
    <row r="9133" spans="6:9" x14ac:dyDescent="0.25">
      <c r="F9133" t="str">
        <f t="shared" si="169"/>
        <v>Fred YangTHE EVERCARE COMPANY CANADA INC.</v>
      </c>
      <c r="G9133" s="149" t="s">
        <v>233</v>
      </c>
      <c r="H9133" s="149" t="s">
        <v>9021</v>
      </c>
      <c r="I9133">
        <v>40420197</v>
      </c>
    </row>
    <row r="9134" spans="6:9" x14ac:dyDescent="0.25">
      <c r="F9134" t="str">
        <f t="shared" si="169"/>
        <v>Fred YangTHE GREAT CANADIAN MEAT CO.</v>
      </c>
      <c r="G9134" s="149" t="s">
        <v>233</v>
      </c>
      <c r="H9134" s="149" t="s">
        <v>9028</v>
      </c>
      <c r="I9134">
        <v>40420986</v>
      </c>
    </row>
    <row r="9135" spans="6:9" x14ac:dyDescent="0.25">
      <c r="F9135" t="str">
        <f t="shared" si="169"/>
        <v>Fred YangTHE HERSHEY CANADA INC.</v>
      </c>
      <c r="G9135" s="149" t="s">
        <v>233</v>
      </c>
      <c r="H9135" s="149" t="s">
        <v>9031</v>
      </c>
      <c r="I9135">
        <v>40420426</v>
      </c>
    </row>
    <row r="9136" spans="6:9" x14ac:dyDescent="0.25">
      <c r="F9136" t="str">
        <f t="shared" si="169"/>
        <v>Fred YangTHE HERSHEY COMPANY</v>
      </c>
      <c r="G9136" s="149" t="s">
        <v>233</v>
      </c>
      <c r="H9136" s="149" t="s">
        <v>9032</v>
      </c>
      <c r="I9136">
        <v>40008000</v>
      </c>
    </row>
    <row r="9137" spans="6:9" x14ac:dyDescent="0.25">
      <c r="F9137" t="str">
        <f t="shared" si="169"/>
        <v>Fred YangTHE RAYWAL LIMITED PARTNERSHIP</v>
      </c>
      <c r="G9137" s="149" t="s">
        <v>233</v>
      </c>
      <c r="H9137" s="149" t="s">
        <v>9059</v>
      </c>
      <c r="I9137">
        <v>40424242</v>
      </c>
    </row>
    <row r="9138" spans="6:9" x14ac:dyDescent="0.25">
      <c r="F9138" t="str">
        <f t="shared" si="169"/>
        <v>Fred YangTIELMAN NORTH AMERICA LTD.</v>
      </c>
      <c r="G9138" s="149" t="s">
        <v>233</v>
      </c>
      <c r="H9138" s="149" t="s">
        <v>9107</v>
      </c>
      <c r="I9138">
        <v>40424237</v>
      </c>
    </row>
    <row r="9139" spans="6:9" x14ac:dyDescent="0.25">
      <c r="F9139" t="str">
        <f t="shared" si="169"/>
        <v>Fred YangTIFFANY GATE FOODS INC.</v>
      </c>
      <c r="G9139" s="149" t="s">
        <v>233</v>
      </c>
      <c r="H9139" s="149" t="s">
        <v>9110</v>
      </c>
      <c r="I9139">
        <v>40424221</v>
      </c>
    </row>
    <row r="9140" spans="6:9" x14ac:dyDescent="0.25">
      <c r="F9140" t="str">
        <f t="shared" si="169"/>
        <v>Fred YangTIMOTHY'S COFFEES OF THE WORLD INC.</v>
      </c>
      <c r="G9140" s="149" t="s">
        <v>233</v>
      </c>
      <c r="H9140" s="149" t="s">
        <v>9116</v>
      </c>
      <c r="I9140">
        <v>40421027</v>
      </c>
    </row>
    <row r="9141" spans="6:9" x14ac:dyDescent="0.25">
      <c r="F9141" t="str">
        <f t="shared" si="169"/>
        <v>Fred YangTNR INDUSTRIAL DOORS INC</v>
      </c>
      <c r="G9141" s="149" t="s">
        <v>233</v>
      </c>
      <c r="H9141" s="149" t="s">
        <v>9128</v>
      </c>
      <c r="I9141">
        <v>40421230</v>
      </c>
    </row>
    <row r="9142" spans="6:9" x14ac:dyDescent="0.25">
      <c r="F9142" t="str">
        <f t="shared" si="169"/>
        <v>Fred YangTORONTO COMMUNITY NEWS</v>
      </c>
      <c r="G9142" s="149" t="s">
        <v>233</v>
      </c>
      <c r="H9142" s="149" t="s">
        <v>9154</v>
      </c>
      <c r="I9142">
        <v>40420852</v>
      </c>
    </row>
    <row r="9143" spans="6:9" x14ac:dyDescent="0.25">
      <c r="F9143" t="str">
        <f t="shared" si="169"/>
        <v>Fred YangTOTAL GRAPHICS</v>
      </c>
      <c r="G9143" s="149" t="s">
        <v>233</v>
      </c>
      <c r="H9143" s="149" t="s">
        <v>9160</v>
      </c>
      <c r="I9143">
        <v>40420752</v>
      </c>
    </row>
    <row r="9144" spans="6:9" x14ac:dyDescent="0.25">
      <c r="F9144" t="str">
        <f t="shared" si="169"/>
        <v>Fred YangTOWER LITHO COMPANY LTD.</v>
      </c>
      <c r="G9144" s="149" t="s">
        <v>233</v>
      </c>
      <c r="H9144" s="149" t="s">
        <v>9169</v>
      </c>
      <c r="I9144">
        <v>40420659</v>
      </c>
    </row>
    <row r="9145" spans="6:9" x14ac:dyDescent="0.25">
      <c r="F9145" t="str">
        <f t="shared" si="169"/>
        <v>Fred YangTOYS "R" US</v>
      </c>
      <c r="G9145" s="149" t="s">
        <v>233</v>
      </c>
      <c r="H9145" s="149" t="s">
        <v>9179</v>
      </c>
      <c r="I9145">
        <v>40420434</v>
      </c>
    </row>
    <row r="9146" spans="6:9" x14ac:dyDescent="0.25">
      <c r="F9146" t="str">
        <f t="shared" si="169"/>
        <v>Fred YangTRADE GRAPHICS BY DESIGN</v>
      </c>
      <c r="G9146" s="149" t="s">
        <v>233</v>
      </c>
      <c r="H9146" s="149" t="s">
        <v>9185</v>
      </c>
      <c r="I9146">
        <v>40421327</v>
      </c>
    </row>
    <row r="9147" spans="6:9" x14ac:dyDescent="0.25">
      <c r="F9147" t="str">
        <f t="shared" si="169"/>
        <v>Fred YangTRADE LETTERPRESS SERVICES</v>
      </c>
      <c r="G9147" s="149" t="s">
        <v>233</v>
      </c>
      <c r="H9147" s="149" t="s">
        <v>9186</v>
      </c>
      <c r="I9147">
        <v>40420626</v>
      </c>
    </row>
    <row r="9148" spans="6:9" x14ac:dyDescent="0.25">
      <c r="F9148" t="str">
        <f t="shared" si="169"/>
        <v>Fred YangTRADE SECRET PRINTING</v>
      </c>
      <c r="G9148" s="149" t="s">
        <v>233</v>
      </c>
      <c r="H9148" s="149" t="s">
        <v>9187</v>
      </c>
      <c r="I9148">
        <v>40421124</v>
      </c>
    </row>
    <row r="9149" spans="6:9" x14ac:dyDescent="0.25">
      <c r="F9149" t="str">
        <f t="shared" si="169"/>
        <v>Fred YangTRADITION FINE FOODS LTD.</v>
      </c>
      <c r="G9149" s="149" t="s">
        <v>233</v>
      </c>
      <c r="H9149" s="149" t="s">
        <v>9190</v>
      </c>
      <c r="I9149">
        <v>40420711</v>
      </c>
    </row>
    <row r="9150" spans="6:9" x14ac:dyDescent="0.25">
      <c r="F9150" t="str">
        <f t="shared" si="169"/>
        <v>Fred YangTRANSCONTINENTAL PRINTING</v>
      </c>
      <c r="G9150" s="149" t="s">
        <v>233</v>
      </c>
      <c r="H9150" s="149" t="s">
        <v>9199</v>
      </c>
      <c r="I9150">
        <v>40420862</v>
      </c>
    </row>
    <row r="9151" spans="6:9" x14ac:dyDescent="0.25">
      <c r="F9151" t="str">
        <f t="shared" si="169"/>
        <v>Fred YangTRANSCONTINENTAL PRINTING 2005 G.P.</v>
      </c>
      <c r="G9151" s="149" t="s">
        <v>233</v>
      </c>
      <c r="H9151" s="149" t="s">
        <v>9200</v>
      </c>
      <c r="I9151">
        <v>40420430</v>
      </c>
    </row>
    <row r="9152" spans="6:9" x14ac:dyDescent="0.25">
      <c r="F9152" t="str">
        <f t="shared" si="169"/>
        <v>Fred YangTRANSCONTINENTAL PRINTING INC.</v>
      </c>
      <c r="G9152" s="149" t="s">
        <v>233</v>
      </c>
      <c r="H9152" s="149" t="s">
        <v>9202</v>
      </c>
      <c r="I9152">
        <v>40420478</v>
      </c>
    </row>
    <row r="9153" spans="6:9" x14ac:dyDescent="0.25">
      <c r="F9153" t="str">
        <f t="shared" si="169"/>
        <v>Fred YangTRANSCONTINENTAL PRINTING INC. - AU</v>
      </c>
      <c r="G9153" s="149" t="s">
        <v>233</v>
      </c>
      <c r="H9153" s="149" t="s">
        <v>9203</v>
      </c>
      <c r="I9153">
        <v>40420086</v>
      </c>
    </row>
    <row r="9154" spans="6:9" x14ac:dyDescent="0.25">
      <c r="F9154" t="str">
        <f t="shared" si="169"/>
        <v>Fred YangTREASURE MILLS INC.</v>
      </c>
      <c r="G9154" s="149" t="s">
        <v>233</v>
      </c>
      <c r="H9154" s="149" t="s">
        <v>9215</v>
      </c>
      <c r="I9154">
        <v>40421300</v>
      </c>
    </row>
    <row r="9155" spans="6:9" x14ac:dyDescent="0.25">
      <c r="F9155" t="str">
        <f t="shared" ref="F9155:F9218" si="170">CONCATENATE(G9155, H9155)</f>
        <v>Fred YangTREND-PAK OF CANADA</v>
      </c>
      <c r="G9155" s="149" t="s">
        <v>233</v>
      </c>
      <c r="H9155" s="149" t="s">
        <v>9220</v>
      </c>
      <c r="I9155">
        <v>40421250</v>
      </c>
    </row>
    <row r="9156" spans="6:9" x14ac:dyDescent="0.25">
      <c r="F9156" t="str">
        <f t="shared" si="170"/>
        <v>Fred YangTRENT METALS LTD.</v>
      </c>
      <c r="G9156" s="149" t="s">
        <v>233</v>
      </c>
      <c r="H9156" s="149" t="s">
        <v>9222</v>
      </c>
      <c r="I9156">
        <v>40420547</v>
      </c>
    </row>
    <row r="9157" spans="6:9" x14ac:dyDescent="0.25">
      <c r="F9157" t="str">
        <f t="shared" si="170"/>
        <v>Fred YangTRINAMICS INCORPORATED</v>
      </c>
      <c r="G9157" s="149" t="s">
        <v>233</v>
      </c>
      <c r="H9157" s="149" t="s">
        <v>9247</v>
      </c>
      <c r="I9157">
        <v>40420509</v>
      </c>
    </row>
    <row r="9158" spans="6:9" x14ac:dyDescent="0.25">
      <c r="F9158" t="str">
        <f t="shared" si="170"/>
        <v>Fred YangTRUSS-WORTHY CONSTRUCTION SYSTEMS</v>
      </c>
      <c r="G9158" s="149" t="s">
        <v>233</v>
      </c>
      <c r="H9158" s="149" t="s">
        <v>9283</v>
      </c>
      <c r="I9158">
        <v>40421424</v>
      </c>
    </row>
    <row r="9159" spans="6:9" x14ac:dyDescent="0.25">
      <c r="F9159" t="str">
        <f t="shared" si="170"/>
        <v>Fred YangTUMBLING METAL SERVICES LTD.</v>
      </c>
      <c r="G9159" s="149" t="s">
        <v>233</v>
      </c>
      <c r="H9159" s="149" t="s">
        <v>9296</v>
      </c>
      <c r="I9159">
        <v>40420778</v>
      </c>
    </row>
    <row r="9160" spans="6:9" x14ac:dyDescent="0.25">
      <c r="F9160" t="str">
        <f t="shared" si="170"/>
        <v>Fred YangU.V.O. TRIM-KOAT INC.</v>
      </c>
      <c r="G9160" s="149" t="s">
        <v>233</v>
      </c>
      <c r="H9160" s="149" t="s">
        <v>9631</v>
      </c>
      <c r="I9160">
        <v>40420442</v>
      </c>
    </row>
    <row r="9161" spans="6:9" x14ac:dyDescent="0.25">
      <c r="F9161" t="str">
        <f t="shared" si="170"/>
        <v>Fred YangUNI-BAKE BAKERY EQUIPMENT</v>
      </c>
      <c r="G9161" s="149" t="s">
        <v>233</v>
      </c>
      <c r="H9161" s="149" t="s">
        <v>9640</v>
      </c>
      <c r="I9161">
        <v>40420342</v>
      </c>
    </row>
    <row r="9162" spans="6:9" x14ac:dyDescent="0.25">
      <c r="F9162" t="str">
        <f t="shared" si="170"/>
        <v>Fred YangUNIQUE BAKERY</v>
      </c>
      <c r="G9162" s="149" t="s">
        <v>233</v>
      </c>
      <c r="H9162" s="149" t="s">
        <v>9669</v>
      </c>
      <c r="I9162">
        <v>40420650</v>
      </c>
    </row>
    <row r="9163" spans="6:9" x14ac:dyDescent="0.25">
      <c r="F9163" t="str">
        <f t="shared" si="170"/>
        <v>Fred YangUNITED PRESS &amp; BINDERY</v>
      </c>
      <c r="G9163" s="149" t="s">
        <v>233</v>
      </c>
      <c r="H9163" s="149" t="s">
        <v>9691</v>
      </c>
      <c r="I9163">
        <v>40420365</v>
      </c>
    </row>
    <row r="9164" spans="6:9" x14ac:dyDescent="0.25">
      <c r="F9164" t="str">
        <f t="shared" si="170"/>
        <v>Fred YangUNIVERSITY OF TORONTO PRESS INC.</v>
      </c>
      <c r="G9164" s="149" t="s">
        <v>233</v>
      </c>
      <c r="H9164" s="149" t="s">
        <v>9705</v>
      </c>
      <c r="I9164">
        <v>40420577</v>
      </c>
    </row>
    <row r="9165" spans="6:9" x14ac:dyDescent="0.25">
      <c r="F9165" t="str">
        <f t="shared" si="170"/>
        <v>Fred YangUPS CONCORD CAN</v>
      </c>
      <c r="G9165" s="149" t="s">
        <v>233</v>
      </c>
      <c r="H9165" s="149" t="s">
        <v>9834</v>
      </c>
      <c r="I9165">
        <v>40400003</v>
      </c>
    </row>
    <row r="9166" spans="6:9" x14ac:dyDescent="0.25">
      <c r="F9166" t="str">
        <f t="shared" si="170"/>
        <v>Fred YangVAN ROB STAMPING INC.</v>
      </c>
      <c r="G9166" s="149" t="s">
        <v>233</v>
      </c>
      <c r="H9166" s="149" t="s">
        <v>10588</v>
      </c>
      <c r="I9166">
        <v>40420685</v>
      </c>
    </row>
    <row r="9167" spans="6:9" x14ac:dyDescent="0.25">
      <c r="F9167" t="str">
        <f t="shared" si="170"/>
        <v>Fred YangVAN WYCK PACKAGING LTD.</v>
      </c>
      <c r="G9167" s="149" t="s">
        <v>233</v>
      </c>
      <c r="H9167" s="149" t="s">
        <v>10589</v>
      </c>
      <c r="I9167">
        <v>40420621</v>
      </c>
    </row>
    <row r="9168" spans="6:9" x14ac:dyDescent="0.25">
      <c r="F9168" t="str">
        <f t="shared" si="170"/>
        <v>Fred YangVENJAKOB NORTH AMERICA INC.</v>
      </c>
      <c r="G9168" s="149" t="s">
        <v>233</v>
      </c>
      <c r="H9168" s="149" t="s">
        <v>10621</v>
      </c>
      <c r="I9168">
        <v>40420633</v>
      </c>
    </row>
    <row r="9169" spans="6:9" x14ac:dyDescent="0.25">
      <c r="F9169" t="str">
        <f t="shared" si="170"/>
        <v>Fred YangVEONEER CANADA INC.</v>
      </c>
      <c r="G9169" s="149" t="s">
        <v>233</v>
      </c>
      <c r="H9169" s="149" t="s">
        <v>10625</v>
      </c>
      <c r="I9169">
        <v>40420541</v>
      </c>
    </row>
    <row r="9170" spans="6:9" x14ac:dyDescent="0.25">
      <c r="F9170" t="str">
        <f t="shared" si="170"/>
        <v>Fred YangVERRAGE GLASS AND MIRROR INC</v>
      </c>
      <c r="G9170" s="149" t="s">
        <v>233</v>
      </c>
      <c r="H9170" s="149" t="s">
        <v>10632</v>
      </c>
      <c r="I9170">
        <v>40421360</v>
      </c>
    </row>
    <row r="9171" spans="6:9" x14ac:dyDescent="0.25">
      <c r="F9171" t="str">
        <f t="shared" si="170"/>
        <v>Fred YangVIENNA MEAT-SOFINA FOODS INC.</v>
      </c>
      <c r="G9171" s="149" t="s">
        <v>233</v>
      </c>
      <c r="H9171" s="149" t="s">
        <v>10670</v>
      </c>
      <c r="I9171">
        <v>40421207</v>
      </c>
    </row>
    <row r="9172" spans="6:9" x14ac:dyDescent="0.25">
      <c r="F9172" t="str">
        <f t="shared" si="170"/>
        <v>Fred YangVILLA DIMANNO BAKERY</v>
      </c>
      <c r="G9172" s="149" t="s">
        <v>233</v>
      </c>
      <c r="H9172" s="149" t="s">
        <v>10672</v>
      </c>
      <c r="I9172">
        <v>40420656</v>
      </c>
    </row>
    <row r="9173" spans="6:9" x14ac:dyDescent="0.25">
      <c r="F9173" t="str">
        <f t="shared" si="170"/>
        <v>Fred YangVILLAGE TREATS</v>
      </c>
      <c r="G9173" s="149" t="s">
        <v>233</v>
      </c>
      <c r="H9173" s="149" t="s">
        <v>10676</v>
      </c>
      <c r="I9173">
        <v>40420873</v>
      </c>
    </row>
    <row r="9174" spans="6:9" x14ac:dyDescent="0.25">
      <c r="F9174" t="str">
        <f t="shared" si="170"/>
        <v>Fred YangW.T. LYNCH FOODS LTD</v>
      </c>
      <c r="G9174" s="149" t="s">
        <v>233</v>
      </c>
      <c r="H9174" s="149" t="s">
        <v>10733</v>
      </c>
      <c r="I9174">
        <v>40420059</v>
      </c>
    </row>
    <row r="9175" spans="6:9" x14ac:dyDescent="0.25">
      <c r="F9175" t="str">
        <f t="shared" si="170"/>
        <v>Fred YangWABI DEVELOPMENT CORP.</v>
      </c>
      <c r="G9175" s="149" t="s">
        <v>233</v>
      </c>
      <c r="H9175" s="149" t="s">
        <v>10737</v>
      </c>
      <c r="I9175">
        <v>40420713</v>
      </c>
    </row>
    <row r="9176" spans="6:9" x14ac:dyDescent="0.25">
      <c r="F9176" t="str">
        <f t="shared" si="170"/>
        <v>Fred YangWAJAX (ESPANOLA) IND. COMPONENTS</v>
      </c>
      <c r="G9176" s="149" t="s">
        <v>233</v>
      </c>
      <c r="H9176" s="149" t="s">
        <v>13945</v>
      </c>
      <c r="I9176">
        <v>40421208</v>
      </c>
    </row>
    <row r="9177" spans="6:9" x14ac:dyDescent="0.25">
      <c r="F9177" t="str">
        <f t="shared" si="170"/>
        <v>Fred YangWAJAX IND. COMPONENTS - BELLEVILLE</v>
      </c>
      <c r="G9177" s="149" t="s">
        <v>233</v>
      </c>
      <c r="H9177" s="149" t="s">
        <v>13947</v>
      </c>
      <c r="I9177">
        <v>40421417</v>
      </c>
    </row>
    <row r="9178" spans="6:9" x14ac:dyDescent="0.25">
      <c r="F9178" t="str">
        <f t="shared" si="170"/>
        <v>Fred YangWAJAX IND. COMPONENTS LLC - CONCORD</v>
      </c>
      <c r="G9178" s="149" t="s">
        <v>233</v>
      </c>
      <c r="H9178" s="149" t="s">
        <v>13950</v>
      </c>
      <c r="I9178">
        <v>40420554</v>
      </c>
    </row>
    <row r="9179" spans="6:9" x14ac:dyDescent="0.25">
      <c r="F9179" t="str">
        <f t="shared" si="170"/>
        <v>Fred YangWAJAX IND. COMPONENTS LLC - MONCTON</v>
      </c>
      <c r="G9179" s="149" t="s">
        <v>233</v>
      </c>
      <c r="H9179" s="149" t="s">
        <v>10744</v>
      </c>
      <c r="I9179">
        <v>40420995</v>
      </c>
    </row>
    <row r="9180" spans="6:9" x14ac:dyDescent="0.25">
      <c r="F9180" t="str">
        <f t="shared" si="170"/>
        <v>Fred YangWAJAX IND. COMPONENTS LP - KAPUSKAS</v>
      </c>
      <c r="G9180" s="149" t="s">
        <v>233</v>
      </c>
      <c r="H9180" s="149" t="s">
        <v>13955</v>
      </c>
      <c r="I9180">
        <v>40420085</v>
      </c>
    </row>
    <row r="9181" spans="6:9" x14ac:dyDescent="0.25">
      <c r="F9181" t="str">
        <f t="shared" si="170"/>
        <v>Fred YangWAJAX IND. COMPONENTS LP - TBD1</v>
      </c>
      <c r="G9181" s="149" t="s">
        <v>233</v>
      </c>
      <c r="H9181" s="149" t="s">
        <v>10747</v>
      </c>
      <c r="I9181">
        <v>40420154</v>
      </c>
    </row>
    <row r="9182" spans="6:9" x14ac:dyDescent="0.25">
      <c r="F9182" t="str">
        <f t="shared" si="170"/>
        <v>Fred YangWAJAX IND. COMPONENTS LP - TBD2</v>
      </c>
      <c r="G9182" s="149" t="s">
        <v>233</v>
      </c>
      <c r="H9182" s="149" t="s">
        <v>10748</v>
      </c>
      <c r="I9182">
        <v>40420167</v>
      </c>
    </row>
    <row r="9183" spans="6:9" x14ac:dyDescent="0.25">
      <c r="F9183" t="str">
        <f t="shared" si="170"/>
        <v>Fred YangWAJAX IND. COMPONENTS LP - TBD3</v>
      </c>
      <c r="G9183" s="149" t="s">
        <v>233</v>
      </c>
      <c r="H9183" s="149" t="s">
        <v>10749</v>
      </c>
      <c r="I9183">
        <v>40420235</v>
      </c>
    </row>
    <row r="9184" spans="6:9" x14ac:dyDescent="0.25">
      <c r="F9184" t="str">
        <f t="shared" si="170"/>
        <v>Fred YangWAJAX IND. COMPONENTS LP - WINNIPEG</v>
      </c>
      <c r="G9184" s="149" t="s">
        <v>233</v>
      </c>
      <c r="H9184" s="149" t="s">
        <v>13959</v>
      </c>
      <c r="I9184">
        <v>40420138</v>
      </c>
    </row>
    <row r="9185" spans="6:9" x14ac:dyDescent="0.25">
      <c r="F9185" t="str">
        <f t="shared" si="170"/>
        <v>Fred YangWAJAX IND. COMPONENTS LP-SAULT STE</v>
      </c>
      <c r="G9185" s="149" t="s">
        <v>233</v>
      </c>
      <c r="H9185" s="149" t="s">
        <v>13961</v>
      </c>
      <c r="I9185">
        <v>40420142</v>
      </c>
    </row>
    <row r="9186" spans="6:9" x14ac:dyDescent="0.25">
      <c r="F9186" t="str">
        <f t="shared" si="170"/>
        <v>Fred YangWAJAX INDUSTRIAL COMPONENTS</v>
      </c>
      <c r="G9186" s="149" t="s">
        <v>233</v>
      </c>
      <c r="H9186" s="149" t="s">
        <v>13963</v>
      </c>
      <c r="I9186">
        <v>40421304</v>
      </c>
    </row>
    <row r="9187" spans="6:9" x14ac:dyDescent="0.25">
      <c r="F9187" t="str">
        <f t="shared" si="170"/>
        <v>Fred YangWAL-MART</v>
      </c>
      <c r="G9187" s="149" t="s">
        <v>233</v>
      </c>
      <c r="H9187" s="149" t="s">
        <v>10783</v>
      </c>
      <c r="I9187">
        <v>40420791</v>
      </c>
    </row>
    <row r="9188" spans="6:9" x14ac:dyDescent="0.25">
      <c r="F9188" t="str">
        <f t="shared" si="170"/>
        <v>Fred YangWEB MECHANICAL LTD</v>
      </c>
      <c r="G9188" s="149" t="s">
        <v>233</v>
      </c>
      <c r="H9188" s="149" t="s">
        <v>10827</v>
      </c>
      <c r="I9188">
        <v>40420625</v>
      </c>
    </row>
    <row r="9189" spans="6:9" x14ac:dyDescent="0.25">
      <c r="F9189" t="str">
        <f t="shared" si="170"/>
        <v>Fred YangWEETABIX OF CANADA LIMITED</v>
      </c>
      <c r="G9189" s="149" t="s">
        <v>233</v>
      </c>
      <c r="H9189" s="149" t="s">
        <v>13969</v>
      </c>
      <c r="I9189">
        <v>40420524</v>
      </c>
    </row>
    <row r="9190" spans="6:9" x14ac:dyDescent="0.25">
      <c r="F9190" t="str">
        <f t="shared" si="170"/>
        <v>Fred YangWELLBAKE EQUIPMENT INC.</v>
      </c>
      <c r="G9190" s="149" t="s">
        <v>233</v>
      </c>
      <c r="H9190" s="149" t="s">
        <v>10851</v>
      </c>
      <c r="I9190">
        <v>40421450</v>
      </c>
    </row>
    <row r="9191" spans="6:9" x14ac:dyDescent="0.25">
      <c r="F9191" t="str">
        <f t="shared" si="170"/>
        <v>Fred YangWEPACKIT MACHINERY</v>
      </c>
      <c r="G9191" s="149" t="s">
        <v>233</v>
      </c>
      <c r="H9191" s="149" t="s">
        <v>10861</v>
      </c>
      <c r="I9191">
        <v>40421525</v>
      </c>
    </row>
    <row r="9192" spans="6:9" x14ac:dyDescent="0.25">
      <c r="F9192" t="str">
        <f t="shared" si="170"/>
        <v>Fred YangWESCO INTEGRATED SUPPLY</v>
      </c>
      <c r="G9192" s="149" t="s">
        <v>233</v>
      </c>
      <c r="H9192" s="149" t="s">
        <v>10864</v>
      </c>
      <c r="I9192">
        <v>40008036</v>
      </c>
    </row>
    <row r="9193" spans="6:9" x14ac:dyDescent="0.25">
      <c r="F9193" t="str">
        <f t="shared" si="170"/>
        <v>Fred YangWEST STAR PRINTING LTD.</v>
      </c>
      <c r="G9193" s="149" t="s">
        <v>233</v>
      </c>
      <c r="H9193" s="149" t="s">
        <v>10874</v>
      </c>
      <c r="I9193">
        <v>40420468</v>
      </c>
    </row>
    <row r="9194" spans="6:9" x14ac:dyDescent="0.25">
      <c r="F9194" t="str">
        <f t="shared" si="170"/>
        <v>Fred YangWESTERN MECHANICAL ELECTRICAL</v>
      </c>
      <c r="G9194" s="149" t="s">
        <v>233</v>
      </c>
      <c r="H9194" s="149" t="s">
        <v>10892</v>
      </c>
      <c r="I9194">
        <v>40421288</v>
      </c>
    </row>
    <row r="9195" spans="6:9" x14ac:dyDescent="0.25">
      <c r="F9195" t="str">
        <f t="shared" si="170"/>
        <v>Fred YangWESTON BAKERIES LTD.</v>
      </c>
      <c r="G9195" s="149" t="s">
        <v>233</v>
      </c>
      <c r="H9195" s="149" t="s">
        <v>10904</v>
      </c>
      <c r="I9195">
        <v>40420834</v>
      </c>
    </row>
    <row r="9196" spans="6:9" x14ac:dyDescent="0.25">
      <c r="F9196" t="str">
        <f t="shared" si="170"/>
        <v>Fred YangWESTON BAKERIES LTD. - 1</v>
      </c>
      <c r="G9196" s="149" t="s">
        <v>233</v>
      </c>
      <c r="H9196" s="149" t="s">
        <v>10905</v>
      </c>
      <c r="I9196">
        <v>40420947</v>
      </c>
    </row>
    <row r="9197" spans="6:9" x14ac:dyDescent="0.25">
      <c r="F9197" t="str">
        <f t="shared" si="170"/>
        <v>Fred YangWESTROCK CO OF CANADA INC.</v>
      </c>
      <c r="G9197" s="149" t="s">
        <v>233</v>
      </c>
      <c r="H9197" s="149" t="s">
        <v>10923</v>
      </c>
      <c r="I9197">
        <v>40420922</v>
      </c>
    </row>
    <row r="9198" spans="6:9" x14ac:dyDescent="0.25">
      <c r="F9198" t="str">
        <f t="shared" si="170"/>
        <v>Fred YangWESTROCK COMPANY OF CANADA CORP</v>
      </c>
      <c r="G9198" s="149" t="s">
        <v>233</v>
      </c>
      <c r="H9198" s="149" t="s">
        <v>10925</v>
      </c>
      <c r="I9198">
        <v>40008014</v>
      </c>
    </row>
    <row r="9199" spans="6:9" x14ac:dyDescent="0.25">
      <c r="F9199" t="str">
        <f t="shared" si="170"/>
        <v>Fred YangWEYERHAEUSER COMPANY</v>
      </c>
      <c r="G9199" s="149" t="s">
        <v>233</v>
      </c>
      <c r="H9199" s="149" t="s">
        <v>10935</v>
      </c>
      <c r="I9199">
        <v>40008021</v>
      </c>
    </row>
    <row r="9200" spans="6:9" x14ac:dyDescent="0.25">
      <c r="F9200" t="str">
        <f t="shared" si="170"/>
        <v>Fred YangWEYERHAEUSER COMPANY LIMITED</v>
      </c>
      <c r="G9200" s="149" t="s">
        <v>233</v>
      </c>
      <c r="H9200" s="149" t="s">
        <v>10938</v>
      </c>
      <c r="I9200">
        <v>40008033</v>
      </c>
    </row>
    <row r="9201" spans="1:49" x14ac:dyDescent="0.25">
      <c r="F9201" t="str">
        <f t="shared" si="170"/>
        <v>Fred YangWINSKILL'S INDUSTRIES LTD.</v>
      </c>
      <c r="G9201" s="149" t="s">
        <v>233</v>
      </c>
      <c r="H9201" s="149" t="s">
        <v>10976</v>
      </c>
      <c r="I9201">
        <v>40420471</v>
      </c>
    </row>
    <row r="9202" spans="1:49" x14ac:dyDescent="0.25">
      <c r="F9202" t="str">
        <f t="shared" si="170"/>
        <v>Fred YangWITRON CANADA</v>
      </c>
      <c r="G9202" s="149" t="s">
        <v>233</v>
      </c>
      <c r="H9202" s="149" t="s">
        <v>13975</v>
      </c>
      <c r="I9202">
        <v>40420966</v>
      </c>
    </row>
    <row r="9203" spans="1:49" x14ac:dyDescent="0.25">
      <c r="F9203" t="str">
        <f t="shared" si="170"/>
        <v>Fred YangWORLD COLOR - AURORA</v>
      </c>
      <c r="G9203" s="149" t="s">
        <v>233</v>
      </c>
      <c r="H9203" s="149" t="s">
        <v>11014</v>
      </c>
      <c r="I9203">
        <v>40420458</v>
      </c>
    </row>
    <row r="9204" spans="1:49" x14ac:dyDescent="0.25">
      <c r="F9204" t="str">
        <f t="shared" si="170"/>
        <v>Fred YangWORLD COLOR RICHMOND HILL</v>
      </c>
      <c r="G9204" s="149" t="s">
        <v>233</v>
      </c>
      <c r="H9204" s="149" t="s">
        <v>11019</v>
      </c>
      <c r="I9204">
        <v>40420530</v>
      </c>
    </row>
    <row r="9205" spans="1:49" x14ac:dyDescent="0.25">
      <c r="F9205" t="str">
        <f t="shared" si="170"/>
        <v>Fred YangWRIGLEY CANADA</v>
      </c>
      <c r="G9205" s="149" t="s">
        <v>233</v>
      </c>
      <c r="H9205" s="149" t="s">
        <v>11032</v>
      </c>
      <c r="I9205">
        <v>40421081</v>
      </c>
    </row>
    <row r="9206" spans="1:49" x14ac:dyDescent="0.25">
      <c r="F9206" t="str">
        <f t="shared" si="170"/>
        <v>Fred YangYACHIYO OF ONTARIO MFG INC.</v>
      </c>
      <c r="G9206" s="149" t="s">
        <v>233</v>
      </c>
      <c r="H9206" s="149" t="s">
        <v>11053</v>
      </c>
      <c r="I9206">
        <v>40420252</v>
      </c>
    </row>
    <row r="9207" spans="1:49" x14ac:dyDescent="0.25">
      <c r="F9207" t="str">
        <f t="shared" si="170"/>
        <v>Fred YangYORK REGION MEDIA GROUP</v>
      </c>
      <c r="G9207" s="149" t="s">
        <v>233</v>
      </c>
      <c r="H9207" s="149" t="s">
        <v>11059</v>
      </c>
      <c r="I9207">
        <v>40420848</v>
      </c>
    </row>
    <row r="9208" spans="1:49" x14ac:dyDescent="0.25">
      <c r="F9208" t="str">
        <f t="shared" si="170"/>
        <v>Fred YangZIRCATEC PRECISION INDUSTRIES INC.</v>
      </c>
      <c r="G9208" s="149" t="s">
        <v>233</v>
      </c>
      <c r="H9208" s="149" t="s">
        <v>11079</v>
      </c>
      <c r="I9208">
        <v>40420367</v>
      </c>
    </row>
    <row r="9209" spans="1:49" x14ac:dyDescent="0.25">
      <c r="A9209">
        <v>4100</v>
      </c>
      <c r="B9209">
        <v>30060</v>
      </c>
      <c r="C9209">
        <v>4035</v>
      </c>
      <c r="D9209">
        <v>410</v>
      </c>
      <c r="E9209" s="124" t="s">
        <v>306</v>
      </c>
      <c r="F9209" t="str">
        <f t="shared" si="170"/>
        <v>Graeme GeisendorfACME BRICK</v>
      </c>
      <c r="G9209" s="150" t="str">
        <f t="shared" ref="G9209:G9240" si="171">RIGHT(E9209,LEN(E9209)-3)</f>
        <v>Graeme Geisendorf</v>
      </c>
      <c r="H9209" s="149" t="s">
        <v>417</v>
      </c>
      <c r="I9209">
        <v>40003379</v>
      </c>
      <c r="K9209" t="s">
        <v>18577</v>
      </c>
      <c r="L9209" t="s">
        <v>18578</v>
      </c>
      <c r="M9209" t="s">
        <v>12494</v>
      </c>
      <c r="N9209" t="s">
        <v>18579</v>
      </c>
      <c r="Q9209" t="s">
        <v>12415</v>
      </c>
      <c r="R9209" t="s">
        <v>12416</v>
      </c>
      <c r="S9209" t="s">
        <v>18580</v>
      </c>
      <c r="U9209" t="s">
        <v>12418</v>
      </c>
      <c r="W9209">
        <v>11</v>
      </c>
      <c r="X9209">
        <v>1</v>
      </c>
      <c r="Y9209" t="s">
        <v>12765</v>
      </c>
      <c r="Z9209" t="s">
        <v>12420</v>
      </c>
      <c r="AA9209" t="s">
        <v>12421</v>
      </c>
      <c r="AB9209" t="s">
        <v>12430</v>
      </c>
      <c r="AC9209">
        <v>2</v>
      </c>
      <c r="AD9209" s="123">
        <v>39111</v>
      </c>
      <c r="AE9209" t="s">
        <v>12423</v>
      </c>
      <c r="AG9209">
        <v>40003379</v>
      </c>
      <c r="AL9209" t="s">
        <v>12430</v>
      </c>
      <c r="AN9209">
        <v>4436704371</v>
      </c>
      <c r="AO9209">
        <v>16</v>
      </c>
      <c r="AP9209" t="s">
        <v>12424</v>
      </c>
      <c r="AQ9209" t="s">
        <v>11408</v>
      </c>
      <c r="AR9209">
        <v>4100</v>
      </c>
      <c r="AS9209" t="s">
        <v>12491</v>
      </c>
      <c r="AT9209">
        <v>0</v>
      </c>
      <c r="AV9209" t="s">
        <v>417</v>
      </c>
      <c r="AW9209">
        <v>116100</v>
      </c>
    </row>
    <row r="9210" spans="1:49" x14ac:dyDescent="0.25">
      <c r="A9210">
        <v>4100</v>
      </c>
      <c r="B9210">
        <v>30060</v>
      </c>
      <c r="C9210">
        <v>4035</v>
      </c>
      <c r="D9210">
        <v>410</v>
      </c>
      <c r="E9210" s="124" t="s">
        <v>306</v>
      </c>
      <c r="F9210" t="str">
        <f t="shared" si="170"/>
        <v>Graeme GeisendorfALLIED BEARINGS - ARDMORE</v>
      </c>
      <c r="G9210" s="150" t="str">
        <f t="shared" si="171"/>
        <v>Graeme Geisendorf</v>
      </c>
      <c r="H9210" s="149" t="s">
        <v>620</v>
      </c>
      <c r="I9210">
        <v>40004325</v>
      </c>
      <c r="K9210" t="s">
        <v>18581</v>
      </c>
      <c r="L9210" t="s">
        <v>18582</v>
      </c>
      <c r="M9210" t="s">
        <v>17533</v>
      </c>
      <c r="N9210" t="s">
        <v>18583</v>
      </c>
      <c r="Q9210" t="s">
        <v>12415</v>
      </c>
      <c r="R9210" t="s">
        <v>12416</v>
      </c>
      <c r="S9210" t="s">
        <v>18584</v>
      </c>
      <c r="U9210" t="s">
        <v>12418</v>
      </c>
      <c r="W9210">
        <v>11</v>
      </c>
      <c r="X9210">
        <v>2</v>
      </c>
      <c r="Y9210" t="s">
        <v>12419</v>
      </c>
      <c r="Z9210" t="s">
        <v>12420</v>
      </c>
      <c r="AA9210" t="s">
        <v>12421</v>
      </c>
      <c r="AB9210" t="s">
        <v>12422</v>
      </c>
      <c r="AC9210">
        <v>2</v>
      </c>
      <c r="AD9210" s="123">
        <v>39111</v>
      </c>
      <c r="AE9210" t="s">
        <v>12423</v>
      </c>
      <c r="AG9210">
        <v>40004325</v>
      </c>
      <c r="AL9210" t="s">
        <v>12422</v>
      </c>
      <c r="AN9210">
        <v>3701900501</v>
      </c>
      <c r="AO9210">
        <v>16</v>
      </c>
      <c r="AP9210" t="s">
        <v>12424</v>
      </c>
      <c r="AQ9210" t="s">
        <v>11408</v>
      </c>
      <c r="AR9210">
        <v>4100</v>
      </c>
      <c r="AS9210" t="s">
        <v>12491</v>
      </c>
      <c r="AT9210">
        <v>2005</v>
      </c>
      <c r="AV9210" t="s">
        <v>18585</v>
      </c>
      <c r="AW9210">
        <v>116100</v>
      </c>
    </row>
    <row r="9211" spans="1:49" x14ac:dyDescent="0.25">
      <c r="A9211">
        <v>4100</v>
      </c>
      <c r="B9211">
        <v>30060</v>
      </c>
      <c r="C9211">
        <v>4035</v>
      </c>
      <c r="D9211">
        <v>410</v>
      </c>
      <c r="E9211" s="124" t="s">
        <v>306</v>
      </c>
      <c r="F9211" t="str">
        <f t="shared" si="170"/>
        <v>Graeme GeisendorfALL-STATE BELTING - LEWISVILLE</v>
      </c>
      <c r="G9211" s="150" t="str">
        <f t="shared" si="171"/>
        <v>Graeme Geisendorf</v>
      </c>
      <c r="H9211" s="149" t="s">
        <v>633</v>
      </c>
      <c r="I9211">
        <v>40006994</v>
      </c>
      <c r="K9211" t="s">
        <v>18586</v>
      </c>
      <c r="L9211" t="s">
        <v>16019</v>
      </c>
      <c r="M9211" t="s">
        <v>12981</v>
      </c>
      <c r="N9211">
        <v>50265</v>
      </c>
      <c r="Q9211" t="s">
        <v>12415</v>
      </c>
      <c r="R9211" t="s">
        <v>12416</v>
      </c>
      <c r="S9211" t="s">
        <v>18587</v>
      </c>
      <c r="U9211" t="s">
        <v>12418</v>
      </c>
      <c r="W9211">
        <v>11</v>
      </c>
      <c r="X9211">
        <v>2</v>
      </c>
      <c r="Y9211" t="s">
        <v>12419</v>
      </c>
      <c r="Z9211" t="s">
        <v>12420</v>
      </c>
      <c r="AA9211" t="s">
        <v>12429</v>
      </c>
      <c r="AB9211" t="s">
        <v>12422</v>
      </c>
      <c r="AC9211">
        <v>2</v>
      </c>
      <c r="AD9211" s="123">
        <v>41316</v>
      </c>
      <c r="AE9211" t="s">
        <v>12431</v>
      </c>
      <c r="AG9211">
        <v>40006994</v>
      </c>
      <c r="AL9211" t="s">
        <v>12422</v>
      </c>
      <c r="AN9211">
        <v>1615310101</v>
      </c>
      <c r="AO9211">
        <v>16</v>
      </c>
      <c r="AP9211" t="s">
        <v>12424</v>
      </c>
      <c r="AQ9211" t="s">
        <v>11408</v>
      </c>
      <c r="AR9211">
        <v>4100</v>
      </c>
      <c r="AT9211">
        <v>0</v>
      </c>
      <c r="AV9211" t="s">
        <v>16022</v>
      </c>
      <c r="AW9211">
        <v>116100</v>
      </c>
    </row>
    <row r="9212" spans="1:49" x14ac:dyDescent="0.25">
      <c r="A9212">
        <v>4100</v>
      </c>
      <c r="B9212">
        <v>30060</v>
      </c>
      <c r="C9212">
        <v>4035</v>
      </c>
      <c r="D9212">
        <v>410</v>
      </c>
      <c r="E9212" s="124" t="s">
        <v>306</v>
      </c>
      <c r="F9212" t="str">
        <f t="shared" si="170"/>
        <v>Graeme GeisendorfAMERICAN CARTON COMPANY</v>
      </c>
      <c r="G9212" s="150" t="str">
        <f t="shared" si="171"/>
        <v>Graeme Geisendorf</v>
      </c>
      <c r="H9212" s="149" t="s">
        <v>821</v>
      </c>
      <c r="I9212">
        <v>40001092</v>
      </c>
      <c r="K9212" t="s">
        <v>18588</v>
      </c>
      <c r="L9212" t="s">
        <v>15953</v>
      </c>
      <c r="M9212" t="s">
        <v>12494</v>
      </c>
      <c r="N9212" t="s">
        <v>18589</v>
      </c>
      <c r="Q9212" t="s">
        <v>12415</v>
      </c>
      <c r="R9212" t="s">
        <v>12416</v>
      </c>
      <c r="S9212" t="s">
        <v>18590</v>
      </c>
      <c r="U9212" t="s">
        <v>12418</v>
      </c>
      <c r="W9212">
        <v>11</v>
      </c>
      <c r="X9212">
        <v>1</v>
      </c>
      <c r="Y9212" t="s">
        <v>12419</v>
      </c>
      <c r="Z9212" t="s">
        <v>12420</v>
      </c>
      <c r="AA9212" t="s">
        <v>12421</v>
      </c>
      <c r="AB9212" t="s">
        <v>12422</v>
      </c>
      <c r="AC9212">
        <v>2</v>
      </c>
      <c r="AD9212" s="123">
        <v>39111</v>
      </c>
      <c r="AE9212" t="s">
        <v>12423</v>
      </c>
      <c r="AG9212">
        <v>40001092</v>
      </c>
      <c r="AL9212" t="s">
        <v>12422</v>
      </c>
      <c r="AN9212">
        <v>4443910351</v>
      </c>
      <c r="AO9212">
        <v>16</v>
      </c>
      <c r="AP9212" t="s">
        <v>12424</v>
      </c>
      <c r="AQ9212" t="s">
        <v>11408</v>
      </c>
      <c r="AR9212">
        <v>4100</v>
      </c>
      <c r="AT9212">
        <v>2005</v>
      </c>
      <c r="AV9212" t="s">
        <v>15267</v>
      </c>
      <c r="AW9212">
        <v>116100</v>
      </c>
    </row>
    <row r="9213" spans="1:49" x14ac:dyDescent="0.25">
      <c r="A9213">
        <v>4100</v>
      </c>
      <c r="B9213">
        <v>30060</v>
      </c>
      <c r="C9213">
        <v>4035</v>
      </c>
      <c r="D9213">
        <v>410</v>
      </c>
      <c r="E9213" s="124" t="s">
        <v>306</v>
      </c>
      <c r="F9213" t="str">
        <f t="shared" si="170"/>
        <v>Graeme GeisendorfAPPLIED IND TECH. - CLEVELAND</v>
      </c>
      <c r="G9213" s="150" t="str">
        <f t="shared" si="171"/>
        <v>Graeme Geisendorf</v>
      </c>
      <c r="H9213" s="149" t="s">
        <v>960</v>
      </c>
      <c r="I9213">
        <v>40006484</v>
      </c>
      <c r="J9213" t="s">
        <v>14068</v>
      </c>
      <c r="L9213" t="s">
        <v>12520</v>
      </c>
      <c r="M9213" t="s">
        <v>12521</v>
      </c>
      <c r="O9213">
        <v>93018</v>
      </c>
      <c r="P9213" t="s">
        <v>12522</v>
      </c>
      <c r="Q9213" t="s">
        <v>12415</v>
      </c>
      <c r="R9213" t="s">
        <v>12416</v>
      </c>
      <c r="S9213" t="s">
        <v>18591</v>
      </c>
      <c r="U9213" t="s">
        <v>12418</v>
      </c>
      <c r="V9213">
        <v>202</v>
      </c>
      <c r="W9213">
        <v>11</v>
      </c>
      <c r="X9213">
        <v>2</v>
      </c>
      <c r="Y9213" t="s">
        <v>12472</v>
      </c>
      <c r="Z9213" t="s">
        <v>12420</v>
      </c>
      <c r="AA9213" t="s">
        <v>12429</v>
      </c>
      <c r="AB9213" t="s">
        <v>12422</v>
      </c>
      <c r="AC9213">
        <v>2</v>
      </c>
      <c r="AD9213" s="123">
        <v>40585</v>
      </c>
      <c r="AE9213" t="s">
        <v>12431</v>
      </c>
      <c r="AG9213">
        <v>40006484</v>
      </c>
      <c r="AL9213" t="s">
        <v>12422</v>
      </c>
      <c r="AN9213">
        <v>3603505101</v>
      </c>
      <c r="AO9213">
        <v>16</v>
      </c>
      <c r="AP9213" t="s">
        <v>12424</v>
      </c>
      <c r="AQ9213" t="s">
        <v>11408</v>
      </c>
      <c r="AR9213">
        <v>4100</v>
      </c>
      <c r="AS9213" t="s">
        <v>12491</v>
      </c>
      <c r="AT9213">
        <v>0</v>
      </c>
      <c r="AV9213" t="s">
        <v>12524</v>
      </c>
      <c r="AW9213">
        <v>116100</v>
      </c>
    </row>
    <row r="9214" spans="1:49" x14ac:dyDescent="0.25">
      <c r="A9214">
        <v>4100</v>
      </c>
      <c r="B9214">
        <v>30060</v>
      </c>
      <c r="C9214">
        <v>4035</v>
      </c>
      <c r="D9214">
        <v>417</v>
      </c>
      <c r="E9214" s="124" t="s">
        <v>306</v>
      </c>
      <c r="F9214" t="str">
        <f t="shared" si="170"/>
        <v>Graeme GeisendorfAPPLIED IND. - AUSTIN</v>
      </c>
      <c r="G9214" s="150" t="str">
        <f t="shared" si="171"/>
        <v>Graeme Geisendorf</v>
      </c>
      <c r="H9214" s="149" t="s">
        <v>975</v>
      </c>
      <c r="I9214">
        <v>40005378</v>
      </c>
      <c r="J9214" t="s">
        <v>14068</v>
      </c>
      <c r="L9214" t="s">
        <v>12520</v>
      </c>
      <c r="M9214" t="s">
        <v>12521</v>
      </c>
      <c r="O9214">
        <v>93018</v>
      </c>
      <c r="P9214" t="s">
        <v>12522</v>
      </c>
      <c r="Q9214" t="s">
        <v>12415</v>
      </c>
      <c r="R9214" t="s">
        <v>12416</v>
      </c>
      <c r="S9214" t="s">
        <v>18592</v>
      </c>
      <c r="U9214" t="s">
        <v>12418</v>
      </c>
      <c r="V9214">
        <v>202</v>
      </c>
      <c r="W9214">
        <v>11</v>
      </c>
      <c r="X9214">
        <v>2</v>
      </c>
      <c r="Y9214" t="s">
        <v>12472</v>
      </c>
      <c r="Z9214" t="s">
        <v>12420</v>
      </c>
      <c r="AA9214" t="s">
        <v>12429</v>
      </c>
      <c r="AB9214" t="s">
        <v>12422</v>
      </c>
      <c r="AC9214">
        <v>2</v>
      </c>
      <c r="AD9214" s="123">
        <v>39493</v>
      </c>
      <c r="AE9214" t="s">
        <v>12633</v>
      </c>
      <c r="AG9214">
        <v>40005378</v>
      </c>
      <c r="AL9214" t="s">
        <v>12422</v>
      </c>
      <c r="AN9214">
        <v>3603505101</v>
      </c>
      <c r="AO9214">
        <v>16</v>
      </c>
      <c r="AP9214" t="s">
        <v>12424</v>
      </c>
      <c r="AQ9214" t="s">
        <v>11408</v>
      </c>
      <c r="AR9214">
        <v>4100</v>
      </c>
      <c r="AT9214">
        <v>0</v>
      </c>
      <c r="AV9214" t="s">
        <v>12524</v>
      </c>
      <c r="AW9214">
        <v>116100</v>
      </c>
    </row>
    <row r="9215" spans="1:49" x14ac:dyDescent="0.25">
      <c r="A9215">
        <v>4100</v>
      </c>
      <c r="B9215">
        <v>30060</v>
      </c>
      <c r="C9215">
        <v>4035</v>
      </c>
      <c r="D9215">
        <v>410</v>
      </c>
      <c r="E9215" s="124" t="s">
        <v>306</v>
      </c>
      <c r="F9215" t="str">
        <f t="shared" si="170"/>
        <v>Graeme GeisendorfAPPLIED IND. - OKLAHOMA CITY</v>
      </c>
      <c r="G9215" s="150" t="str">
        <f t="shared" si="171"/>
        <v>Graeme Geisendorf</v>
      </c>
      <c r="H9215" s="149" t="s">
        <v>1043</v>
      </c>
      <c r="I9215">
        <v>40002459</v>
      </c>
      <c r="J9215" t="s">
        <v>14068</v>
      </c>
      <c r="L9215" t="s">
        <v>12520</v>
      </c>
      <c r="M9215" t="s">
        <v>12521</v>
      </c>
      <c r="O9215">
        <v>93018</v>
      </c>
      <c r="P9215" t="s">
        <v>12522</v>
      </c>
      <c r="Q9215" t="s">
        <v>12415</v>
      </c>
      <c r="R9215" t="s">
        <v>12416</v>
      </c>
      <c r="S9215" t="s">
        <v>18593</v>
      </c>
      <c r="U9215" t="s">
        <v>12418</v>
      </c>
      <c r="V9215">
        <v>202</v>
      </c>
      <c r="W9215">
        <v>11</v>
      </c>
      <c r="X9215">
        <v>2</v>
      </c>
      <c r="Y9215" t="s">
        <v>12419</v>
      </c>
      <c r="Z9215" t="s">
        <v>12420</v>
      </c>
      <c r="AA9215" t="s">
        <v>12421</v>
      </c>
      <c r="AB9215" t="s">
        <v>12422</v>
      </c>
      <c r="AC9215">
        <v>2</v>
      </c>
      <c r="AD9215" s="123">
        <v>39111</v>
      </c>
      <c r="AE9215" t="s">
        <v>12423</v>
      </c>
      <c r="AG9215">
        <v>40002459</v>
      </c>
      <c r="AL9215" t="s">
        <v>12422</v>
      </c>
      <c r="AN9215">
        <v>3603505101</v>
      </c>
      <c r="AO9215">
        <v>16</v>
      </c>
      <c r="AP9215" t="s">
        <v>12424</v>
      </c>
      <c r="AQ9215" t="s">
        <v>11408</v>
      </c>
      <c r="AR9215">
        <v>4100</v>
      </c>
      <c r="AT9215">
        <v>2005</v>
      </c>
      <c r="AV9215" t="s">
        <v>12524</v>
      </c>
      <c r="AW9215">
        <v>116100</v>
      </c>
    </row>
    <row r="9216" spans="1:49" x14ac:dyDescent="0.25">
      <c r="A9216">
        <v>4100</v>
      </c>
      <c r="B9216">
        <v>30060</v>
      </c>
      <c r="C9216">
        <v>4035</v>
      </c>
      <c r="D9216">
        <v>410</v>
      </c>
      <c r="E9216" s="124" t="s">
        <v>306</v>
      </c>
      <c r="F9216" t="str">
        <f t="shared" si="170"/>
        <v>Graeme GeisendorfARMSIDE INDUSTRIES, LLC</v>
      </c>
      <c r="G9216" s="150" t="str">
        <f t="shared" si="171"/>
        <v>Graeme Geisendorf</v>
      </c>
      <c r="H9216" s="149" t="s">
        <v>1174</v>
      </c>
      <c r="I9216">
        <v>40008913</v>
      </c>
      <c r="L9216" t="s">
        <v>18594</v>
      </c>
      <c r="M9216" t="s">
        <v>12494</v>
      </c>
      <c r="N9216">
        <v>78957</v>
      </c>
      <c r="O9216">
        <v>407</v>
      </c>
      <c r="P9216">
        <v>78957</v>
      </c>
      <c r="Q9216" t="s">
        <v>12415</v>
      </c>
      <c r="R9216" t="s">
        <v>12416</v>
      </c>
      <c r="S9216" t="s">
        <v>18595</v>
      </c>
      <c r="U9216" t="s">
        <v>12418</v>
      </c>
      <c r="W9216">
        <v>11</v>
      </c>
      <c r="X9216">
        <v>2</v>
      </c>
      <c r="Y9216" t="s">
        <v>12419</v>
      </c>
      <c r="Z9216" t="s">
        <v>12420</v>
      </c>
      <c r="AA9216" t="s">
        <v>12485</v>
      </c>
      <c r="AB9216" t="s">
        <v>12422</v>
      </c>
      <c r="AC9216">
        <v>2</v>
      </c>
      <c r="AD9216" s="123">
        <v>44048</v>
      </c>
      <c r="AE9216" t="s">
        <v>12486</v>
      </c>
      <c r="AG9216">
        <v>40008913</v>
      </c>
      <c r="AL9216" t="s">
        <v>12422</v>
      </c>
      <c r="AN9216">
        <v>4402127501</v>
      </c>
      <c r="AO9216">
        <v>11</v>
      </c>
      <c r="AP9216" t="s">
        <v>12424</v>
      </c>
      <c r="AQ9216" t="s">
        <v>11408</v>
      </c>
      <c r="AR9216">
        <v>4100</v>
      </c>
      <c r="AT9216">
        <v>0</v>
      </c>
      <c r="AV9216" t="s">
        <v>18596</v>
      </c>
      <c r="AW9216">
        <v>116100</v>
      </c>
    </row>
    <row r="9217" spans="1:49" x14ac:dyDescent="0.25">
      <c r="A9217">
        <v>4100</v>
      </c>
      <c r="B9217">
        <v>30060</v>
      </c>
      <c r="C9217">
        <v>4035</v>
      </c>
      <c r="D9217">
        <v>410</v>
      </c>
      <c r="E9217" s="124" t="s">
        <v>306</v>
      </c>
      <c r="F9217" t="str">
        <f t="shared" si="170"/>
        <v>Graeme GeisendorfBEARING CHAIN &amp; SUPPLY, INC</v>
      </c>
      <c r="G9217" s="150" t="str">
        <f t="shared" si="171"/>
        <v>Graeme Geisendorf</v>
      </c>
      <c r="H9217" s="149" t="s">
        <v>1550</v>
      </c>
      <c r="I9217">
        <v>40003621</v>
      </c>
      <c r="K9217" t="s">
        <v>18597</v>
      </c>
      <c r="L9217" t="s">
        <v>18598</v>
      </c>
      <c r="M9217" t="s">
        <v>12494</v>
      </c>
      <c r="N9217" t="s">
        <v>18599</v>
      </c>
      <c r="Q9217" t="s">
        <v>12415</v>
      </c>
      <c r="R9217" t="s">
        <v>12416</v>
      </c>
      <c r="S9217" t="s">
        <v>18600</v>
      </c>
      <c r="U9217" t="s">
        <v>12418</v>
      </c>
      <c r="W9217">
        <v>11</v>
      </c>
      <c r="X9217">
        <v>2</v>
      </c>
      <c r="Y9217" t="s">
        <v>12472</v>
      </c>
      <c r="Z9217" t="s">
        <v>12420</v>
      </c>
      <c r="AA9217" t="s">
        <v>12421</v>
      </c>
      <c r="AB9217" t="s">
        <v>12422</v>
      </c>
      <c r="AC9217">
        <v>2</v>
      </c>
      <c r="AD9217" s="123">
        <v>39111</v>
      </c>
      <c r="AE9217" t="s">
        <v>12423</v>
      </c>
      <c r="AG9217">
        <v>40003621</v>
      </c>
      <c r="AL9217" t="s">
        <v>12422</v>
      </c>
      <c r="AN9217">
        <v>4411310501</v>
      </c>
      <c r="AO9217">
        <v>16</v>
      </c>
      <c r="AP9217" t="s">
        <v>12424</v>
      </c>
      <c r="AQ9217" t="s">
        <v>11408</v>
      </c>
      <c r="AR9217">
        <v>4100</v>
      </c>
      <c r="AT9217">
        <v>0</v>
      </c>
      <c r="AV9217" t="s">
        <v>18601</v>
      </c>
      <c r="AW9217">
        <v>116100</v>
      </c>
    </row>
    <row r="9218" spans="1:49" x14ac:dyDescent="0.25">
      <c r="A9218">
        <v>4100</v>
      </c>
      <c r="B9218">
        <v>30060</v>
      </c>
      <c r="C9218">
        <v>4035</v>
      </c>
      <c r="D9218">
        <v>410</v>
      </c>
      <c r="E9218" s="124" t="s">
        <v>306</v>
      </c>
      <c r="F9218" t="str">
        <f t="shared" si="170"/>
        <v>Graeme GeisendorfBIMBO - TIA ROSA</v>
      </c>
      <c r="G9218" s="150" t="str">
        <f t="shared" si="171"/>
        <v>Graeme Geisendorf</v>
      </c>
      <c r="H9218" s="149" t="s">
        <v>1695</v>
      </c>
      <c r="I9218">
        <v>40008993</v>
      </c>
      <c r="K9218" t="s">
        <v>18602</v>
      </c>
      <c r="L9218" t="s">
        <v>18603</v>
      </c>
      <c r="M9218" t="s">
        <v>12494</v>
      </c>
      <c r="N9218">
        <v>75050</v>
      </c>
      <c r="Q9218" t="s">
        <v>12415</v>
      </c>
      <c r="R9218" t="s">
        <v>12416</v>
      </c>
      <c r="S9218" t="s">
        <v>18604</v>
      </c>
      <c r="U9218" t="s">
        <v>12418</v>
      </c>
      <c r="W9218">
        <v>11</v>
      </c>
      <c r="X9218">
        <v>1</v>
      </c>
      <c r="Y9218" t="s">
        <v>12419</v>
      </c>
      <c r="Z9218" t="s">
        <v>12420</v>
      </c>
      <c r="AA9218" t="s">
        <v>12485</v>
      </c>
      <c r="AB9218" t="s">
        <v>12422</v>
      </c>
      <c r="AC9218">
        <v>2</v>
      </c>
      <c r="AD9218" s="123">
        <v>44181</v>
      </c>
      <c r="AE9218" t="s">
        <v>12486</v>
      </c>
      <c r="AG9218">
        <v>40008993</v>
      </c>
      <c r="AL9218" t="s">
        <v>12422</v>
      </c>
      <c r="AN9218">
        <v>4411312401</v>
      </c>
      <c r="AO9218">
        <v>16</v>
      </c>
      <c r="AP9218" t="s">
        <v>12424</v>
      </c>
      <c r="AQ9218" t="s">
        <v>11408</v>
      </c>
      <c r="AR9218">
        <v>4100</v>
      </c>
      <c r="AT9218">
        <v>0</v>
      </c>
      <c r="AV9218" t="s">
        <v>18605</v>
      </c>
      <c r="AW9218">
        <v>116100</v>
      </c>
    </row>
    <row r="9219" spans="1:49" x14ac:dyDescent="0.25">
      <c r="A9219">
        <v>4100</v>
      </c>
      <c r="B9219">
        <v>30060</v>
      </c>
      <c r="C9219">
        <v>4035</v>
      </c>
      <c r="D9219">
        <v>410</v>
      </c>
      <c r="E9219" s="124" t="s">
        <v>306</v>
      </c>
      <c r="F9219" t="str">
        <f t="shared" ref="F9219:F9282" si="172">CONCATENATE(G9219, H9219)</f>
        <v>Graeme GeisendorfBLUE  BELL CREAMERIES LP</v>
      </c>
      <c r="G9219" s="150" t="str">
        <f t="shared" si="171"/>
        <v>Graeme Geisendorf</v>
      </c>
      <c r="H9219" s="149" t="s">
        <v>1740</v>
      </c>
      <c r="I9219">
        <v>40008984</v>
      </c>
      <c r="L9219" t="s">
        <v>18606</v>
      </c>
      <c r="M9219" t="s">
        <v>12494</v>
      </c>
      <c r="O9219">
        <v>1807</v>
      </c>
      <c r="Q9219" t="s">
        <v>12415</v>
      </c>
      <c r="R9219" t="s">
        <v>12416</v>
      </c>
      <c r="S9219" t="s">
        <v>18607</v>
      </c>
      <c r="U9219" t="s">
        <v>12418</v>
      </c>
      <c r="W9219">
        <v>11</v>
      </c>
      <c r="X9219">
        <v>1</v>
      </c>
      <c r="Y9219" t="s">
        <v>12419</v>
      </c>
      <c r="Z9219" t="s">
        <v>12420</v>
      </c>
      <c r="AA9219" t="s">
        <v>12485</v>
      </c>
      <c r="AB9219" t="s">
        <v>12422</v>
      </c>
      <c r="AC9219">
        <v>2</v>
      </c>
      <c r="AD9219" s="123">
        <v>44153</v>
      </c>
      <c r="AE9219" t="s">
        <v>12528</v>
      </c>
      <c r="AG9219">
        <v>40008984</v>
      </c>
      <c r="AL9219" t="s">
        <v>12422</v>
      </c>
      <c r="AN9219">
        <v>4447703701</v>
      </c>
      <c r="AO9219">
        <v>16</v>
      </c>
      <c r="AP9219" t="s">
        <v>12424</v>
      </c>
      <c r="AQ9219" t="s">
        <v>11408</v>
      </c>
      <c r="AR9219">
        <v>4100</v>
      </c>
      <c r="AT9219">
        <v>0</v>
      </c>
      <c r="AV9219" t="s">
        <v>18608</v>
      </c>
      <c r="AW9219">
        <v>116100</v>
      </c>
    </row>
    <row r="9220" spans="1:49" x14ac:dyDescent="0.25">
      <c r="A9220">
        <v>4100</v>
      </c>
      <c r="B9220">
        <v>30060</v>
      </c>
      <c r="C9220">
        <v>4035</v>
      </c>
      <c r="D9220">
        <v>417</v>
      </c>
      <c r="E9220" s="124" t="s">
        <v>306</v>
      </c>
      <c r="F9220" t="str">
        <f t="shared" si="172"/>
        <v>Graeme GeisendorfBULLOCH FABRICATION</v>
      </c>
      <c r="G9220" s="150" t="str">
        <f t="shared" si="171"/>
        <v>Graeme Geisendorf</v>
      </c>
      <c r="H9220" s="149" t="s">
        <v>1911</v>
      </c>
      <c r="I9220">
        <v>40001567</v>
      </c>
      <c r="K9220" t="s">
        <v>18609</v>
      </c>
      <c r="L9220" t="s">
        <v>18610</v>
      </c>
      <c r="M9220" t="s">
        <v>12494</v>
      </c>
      <c r="N9220" t="s">
        <v>18611</v>
      </c>
      <c r="Q9220" t="s">
        <v>12415</v>
      </c>
      <c r="R9220" t="s">
        <v>12416</v>
      </c>
      <c r="S9220" t="s">
        <v>18612</v>
      </c>
      <c r="U9220" t="s">
        <v>12418</v>
      </c>
      <c r="W9220">
        <v>11</v>
      </c>
      <c r="X9220">
        <v>0</v>
      </c>
      <c r="Y9220" t="s">
        <v>12419</v>
      </c>
      <c r="Z9220" t="s">
        <v>12420</v>
      </c>
      <c r="AA9220" t="s">
        <v>12421</v>
      </c>
      <c r="AB9220" t="s">
        <v>12757</v>
      </c>
      <c r="AC9220">
        <v>2</v>
      </c>
      <c r="AD9220" s="123">
        <v>39111</v>
      </c>
      <c r="AE9220" t="s">
        <v>12423</v>
      </c>
      <c r="AG9220">
        <v>40001567</v>
      </c>
      <c r="AL9220" t="s">
        <v>12757</v>
      </c>
      <c r="AN9220">
        <v>4412117701</v>
      </c>
      <c r="AO9220">
        <v>16</v>
      </c>
      <c r="AP9220" t="s">
        <v>12424</v>
      </c>
      <c r="AQ9220" t="s">
        <v>11408</v>
      </c>
      <c r="AR9220">
        <v>4100</v>
      </c>
      <c r="AT9220">
        <v>2005</v>
      </c>
      <c r="AV9220" t="s">
        <v>18613</v>
      </c>
      <c r="AW9220">
        <v>116100</v>
      </c>
    </row>
    <row r="9221" spans="1:49" x14ac:dyDescent="0.25">
      <c r="A9221">
        <v>4100</v>
      </c>
      <c r="B9221">
        <v>30060</v>
      </c>
      <c r="C9221">
        <v>4035</v>
      </c>
      <c r="D9221">
        <v>410</v>
      </c>
      <c r="E9221" s="124" t="s">
        <v>306</v>
      </c>
      <c r="F9221" t="str">
        <f t="shared" si="172"/>
        <v>Graeme GeisendorfBUREAU OF ENGRAVING AND PRINTING</v>
      </c>
      <c r="G9221" s="150" t="str">
        <f t="shared" si="171"/>
        <v>Graeme Geisendorf</v>
      </c>
      <c r="H9221" s="149" t="s">
        <v>1917</v>
      </c>
      <c r="I9221">
        <v>40003404</v>
      </c>
      <c r="J9221" t="s">
        <v>14384</v>
      </c>
      <c r="K9221" t="s">
        <v>18614</v>
      </c>
      <c r="L9221" t="s">
        <v>12739</v>
      </c>
      <c r="M9221" t="s">
        <v>12494</v>
      </c>
      <c r="N9221">
        <v>76131</v>
      </c>
      <c r="Q9221" t="s">
        <v>12415</v>
      </c>
      <c r="R9221" t="s">
        <v>12416</v>
      </c>
      <c r="S9221" t="s">
        <v>18615</v>
      </c>
      <c r="U9221" t="s">
        <v>12418</v>
      </c>
      <c r="W9221">
        <v>11</v>
      </c>
      <c r="X9221">
        <v>1</v>
      </c>
      <c r="Y9221" t="s">
        <v>12419</v>
      </c>
      <c r="Z9221" t="s">
        <v>12420</v>
      </c>
      <c r="AA9221" t="s">
        <v>12421</v>
      </c>
      <c r="AB9221" t="s">
        <v>12430</v>
      </c>
      <c r="AC9221">
        <v>2</v>
      </c>
      <c r="AD9221" s="123">
        <v>39111</v>
      </c>
      <c r="AE9221" t="s">
        <v>12423</v>
      </c>
      <c r="AG9221">
        <v>40003404</v>
      </c>
      <c r="AL9221" t="s">
        <v>12430</v>
      </c>
      <c r="AN9221">
        <v>4443910901</v>
      </c>
      <c r="AO9221">
        <v>16</v>
      </c>
      <c r="AP9221" t="s">
        <v>12424</v>
      </c>
      <c r="AQ9221" t="s">
        <v>11408</v>
      </c>
      <c r="AR9221">
        <v>4100</v>
      </c>
      <c r="AT9221">
        <v>0</v>
      </c>
      <c r="AV9221" t="s">
        <v>18616</v>
      </c>
      <c r="AW9221">
        <v>116100</v>
      </c>
    </row>
    <row r="9222" spans="1:49" x14ac:dyDescent="0.25">
      <c r="A9222">
        <v>4100</v>
      </c>
      <c r="B9222">
        <v>30060</v>
      </c>
      <c r="C9222">
        <v>4035</v>
      </c>
      <c r="D9222">
        <v>410</v>
      </c>
      <c r="E9222" s="124" t="s">
        <v>306</v>
      </c>
      <c r="F9222" t="str">
        <f t="shared" si="172"/>
        <v>Graeme GeisendorfBURFORD CORP</v>
      </c>
      <c r="G9222" s="150" t="str">
        <f t="shared" si="171"/>
        <v>Graeme Geisendorf</v>
      </c>
      <c r="H9222" s="149" t="s">
        <v>1919</v>
      </c>
      <c r="I9222">
        <v>40008524</v>
      </c>
      <c r="L9222" t="s">
        <v>18617</v>
      </c>
      <c r="M9222" t="s">
        <v>17533</v>
      </c>
      <c r="O9222">
        <v>748</v>
      </c>
      <c r="P9222">
        <v>73057</v>
      </c>
      <c r="Q9222" t="s">
        <v>12415</v>
      </c>
      <c r="R9222" t="s">
        <v>12416</v>
      </c>
      <c r="S9222" t="s">
        <v>18618</v>
      </c>
      <c r="U9222" t="s">
        <v>12418</v>
      </c>
      <c r="W9222">
        <v>11</v>
      </c>
      <c r="X9222">
        <v>0</v>
      </c>
      <c r="Y9222" t="s">
        <v>12419</v>
      </c>
      <c r="Z9222" t="s">
        <v>12420</v>
      </c>
      <c r="AA9222" t="s">
        <v>12429</v>
      </c>
      <c r="AB9222" t="s">
        <v>12422</v>
      </c>
      <c r="AC9222">
        <v>2</v>
      </c>
      <c r="AD9222" s="123">
        <v>43413</v>
      </c>
      <c r="AE9222" t="s">
        <v>12431</v>
      </c>
      <c r="AG9222">
        <v>40008524</v>
      </c>
      <c r="AL9222" t="s">
        <v>12422</v>
      </c>
      <c r="AN9222">
        <v>3704941251</v>
      </c>
      <c r="AO9222">
        <v>16</v>
      </c>
      <c r="AP9222" t="s">
        <v>12424</v>
      </c>
      <c r="AQ9222" t="s">
        <v>11408</v>
      </c>
      <c r="AR9222">
        <v>4100</v>
      </c>
      <c r="AT9222">
        <v>0</v>
      </c>
      <c r="AV9222" t="s">
        <v>18619</v>
      </c>
      <c r="AW9222">
        <v>116100</v>
      </c>
    </row>
    <row r="9223" spans="1:49" x14ac:dyDescent="0.25">
      <c r="A9223">
        <v>4100</v>
      </c>
      <c r="B9223">
        <v>30060</v>
      </c>
      <c r="C9223">
        <v>4035</v>
      </c>
      <c r="D9223">
        <v>410</v>
      </c>
      <c r="E9223" s="124" t="s">
        <v>306</v>
      </c>
      <c r="F9223" t="str">
        <f t="shared" si="172"/>
        <v>Graeme GeisendorfCENVEO</v>
      </c>
      <c r="G9223" s="150" t="str">
        <f t="shared" si="171"/>
        <v>Graeme Geisendorf</v>
      </c>
      <c r="H9223" s="149" t="s">
        <v>2193</v>
      </c>
      <c r="I9223">
        <v>40006609</v>
      </c>
      <c r="J9223" t="s">
        <v>18620</v>
      </c>
      <c r="K9223" t="s">
        <v>18621</v>
      </c>
      <c r="L9223" t="s">
        <v>3211</v>
      </c>
      <c r="M9223" t="s">
        <v>12494</v>
      </c>
      <c r="N9223">
        <v>75119</v>
      </c>
      <c r="Q9223" t="s">
        <v>12415</v>
      </c>
      <c r="R9223" t="s">
        <v>12416</v>
      </c>
      <c r="S9223" t="s">
        <v>18622</v>
      </c>
      <c r="U9223" t="s">
        <v>12418</v>
      </c>
      <c r="W9223">
        <v>11</v>
      </c>
      <c r="X9223">
        <v>1</v>
      </c>
      <c r="Y9223" t="s">
        <v>12419</v>
      </c>
      <c r="Z9223" t="s">
        <v>12420</v>
      </c>
      <c r="AA9223" t="s">
        <v>12429</v>
      </c>
      <c r="AB9223" t="s">
        <v>12422</v>
      </c>
      <c r="AC9223">
        <v>2</v>
      </c>
      <c r="AD9223" s="123">
        <v>40732</v>
      </c>
      <c r="AE9223" t="s">
        <v>12431</v>
      </c>
      <c r="AG9223">
        <v>40006609</v>
      </c>
      <c r="AL9223" t="s">
        <v>12422</v>
      </c>
      <c r="AN9223">
        <v>4413910201</v>
      </c>
      <c r="AO9223">
        <v>16</v>
      </c>
      <c r="AP9223" t="s">
        <v>12424</v>
      </c>
      <c r="AQ9223" t="s">
        <v>11408</v>
      </c>
      <c r="AR9223">
        <v>4100</v>
      </c>
      <c r="AT9223">
        <v>0</v>
      </c>
      <c r="AV9223" t="s">
        <v>2193</v>
      </c>
      <c r="AW9223">
        <v>116100</v>
      </c>
    </row>
    <row r="9224" spans="1:49" x14ac:dyDescent="0.25">
      <c r="A9224">
        <v>4100</v>
      </c>
      <c r="B9224">
        <v>30060</v>
      </c>
      <c r="C9224">
        <v>4035</v>
      </c>
      <c r="D9224">
        <v>410</v>
      </c>
      <c r="E9224" s="124" t="s">
        <v>306</v>
      </c>
      <c r="F9224" t="str">
        <f t="shared" si="172"/>
        <v>Graeme GeisendorfCINTAS CORPORATION</v>
      </c>
      <c r="G9224" s="150" t="str">
        <f t="shared" si="171"/>
        <v>Graeme Geisendorf</v>
      </c>
      <c r="H9224" s="149" t="s">
        <v>2277</v>
      </c>
      <c r="I9224">
        <v>40008828</v>
      </c>
      <c r="K9224" t="s">
        <v>18623</v>
      </c>
      <c r="L9224" t="s">
        <v>12739</v>
      </c>
      <c r="M9224" t="s">
        <v>12494</v>
      </c>
      <c r="N9224">
        <v>76137</v>
      </c>
      <c r="Q9224" t="s">
        <v>12415</v>
      </c>
      <c r="R9224" t="s">
        <v>12416</v>
      </c>
      <c r="S9224" t="s">
        <v>18624</v>
      </c>
      <c r="U9224" t="s">
        <v>12418</v>
      </c>
      <c r="W9224">
        <v>11</v>
      </c>
      <c r="X9224">
        <v>1</v>
      </c>
      <c r="Y9224">
        <v>1</v>
      </c>
      <c r="Z9224" t="s">
        <v>12420</v>
      </c>
      <c r="AA9224" t="s">
        <v>12485</v>
      </c>
      <c r="AB9224" t="s">
        <v>12473</v>
      </c>
      <c r="AC9224">
        <v>2</v>
      </c>
      <c r="AD9224" s="123">
        <v>43913</v>
      </c>
      <c r="AE9224" t="s">
        <v>12486</v>
      </c>
      <c r="AG9224">
        <v>40008828</v>
      </c>
      <c r="AL9224" t="s">
        <v>12473</v>
      </c>
      <c r="AN9224">
        <v>4412110901</v>
      </c>
      <c r="AO9224">
        <v>16</v>
      </c>
      <c r="AP9224" t="s">
        <v>12424</v>
      </c>
      <c r="AQ9224" t="s">
        <v>11408</v>
      </c>
      <c r="AR9224">
        <v>4100</v>
      </c>
      <c r="AT9224">
        <v>0</v>
      </c>
      <c r="AV9224" t="s">
        <v>18625</v>
      </c>
      <c r="AW9224">
        <v>116100</v>
      </c>
    </row>
    <row r="9225" spans="1:49" x14ac:dyDescent="0.25">
      <c r="A9225">
        <v>4100</v>
      </c>
      <c r="B9225">
        <v>30060</v>
      </c>
      <c r="C9225">
        <v>4035</v>
      </c>
      <c r="D9225">
        <v>410</v>
      </c>
      <c r="E9225" s="124" t="s">
        <v>306</v>
      </c>
      <c r="F9225" t="str">
        <f t="shared" si="172"/>
        <v>Graeme GeisendorfD E SHIPP BELT CO.</v>
      </c>
      <c r="G9225" s="150" t="str">
        <f t="shared" si="171"/>
        <v>Graeme Geisendorf</v>
      </c>
      <c r="H9225" s="149" t="s">
        <v>2648</v>
      </c>
      <c r="I9225">
        <v>40004469</v>
      </c>
      <c r="K9225" t="s">
        <v>18626</v>
      </c>
      <c r="L9225" t="s">
        <v>18627</v>
      </c>
      <c r="M9225" t="s">
        <v>12494</v>
      </c>
      <c r="N9225" t="s">
        <v>18628</v>
      </c>
      <c r="Q9225" t="s">
        <v>12415</v>
      </c>
      <c r="R9225" t="s">
        <v>12416</v>
      </c>
      <c r="S9225" t="s">
        <v>18629</v>
      </c>
      <c r="U9225" t="s">
        <v>12418</v>
      </c>
      <c r="W9225">
        <v>11</v>
      </c>
      <c r="X9225">
        <v>2</v>
      </c>
      <c r="Y9225" t="s">
        <v>12419</v>
      </c>
      <c r="Z9225" t="s">
        <v>12420</v>
      </c>
      <c r="AA9225" t="s">
        <v>12421</v>
      </c>
      <c r="AB9225" t="s">
        <v>12422</v>
      </c>
      <c r="AC9225">
        <v>2</v>
      </c>
      <c r="AD9225" s="123">
        <v>39111</v>
      </c>
      <c r="AE9225" t="s">
        <v>12423</v>
      </c>
      <c r="AG9225">
        <v>40004469</v>
      </c>
      <c r="AL9225" t="s">
        <v>12422</v>
      </c>
      <c r="AN9225">
        <v>4430930401</v>
      </c>
      <c r="AO9225">
        <v>16</v>
      </c>
      <c r="AP9225" t="s">
        <v>12424</v>
      </c>
      <c r="AQ9225" t="s">
        <v>11408</v>
      </c>
      <c r="AR9225">
        <v>4100</v>
      </c>
      <c r="AT9225">
        <v>2005</v>
      </c>
      <c r="AV9225" t="s">
        <v>18630</v>
      </c>
      <c r="AW9225">
        <v>116100</v>
      </c>
    </row>
    <row r="9226" spans="1:49" x14ac:dyDescent="0.25">
      <c r="A9226">
        <v>4100</v>
      </c>
      <c r="B9226">
        <v>30060</v>
      </c>
      <c r="C9226">
        <v>4035</v>
      </c>
      <c r="D9226">
        <v>410</v>
      </c>
      <c r="E9226" s="124" t="s">
        <v>306</v>
      </c>
      <c r="F9226" t="str">
        <f t="shared" si="172"/>
        <v>Graeme GeisendorfDAIFUKU AMERICA CORP</v>
      </c>
      <c r="G9226" s="150" t="str">
        <f t="shared" si="171"/>
        <v>Graeme Geisendorf</v>
      </c>
      <c r="H9226" s="149" t="s">
        <v>2669</v>
      </c>
      <c r="I9226">
        <v>40001123</v>
      </c>
      <c r="K9226" t="s">
        <v>18631</v>
      </c>
      <c r="L9226" t="s">
        <v>18632</v>
      </c>
      <c r="M9226" t="s">
        <v>12521</v>
      </c>
      <c r="N9226">
        <v>43068</v>
      </c>
      <c r="Q9226" t="s">
        <v>12415</v>
      </c>
      <c r="R9226" t="s">
        <v>12416</v>
      </c>
      <c r="S9226" t="s">
        <v>18633</v>
      </c>
      <c r="U9226" t="s">
        <v>12418</v>
      </c>
      <c r="W9226">
        <v>11</v>
      </c>
      <c r="X9226">
        <v>0</v>
      </c>
      <c r="Y9226" t="s">
        <v>12419</v>
      </c>
      <c r="Z9226" t="s">
        <v>12420</v>
      </c>
      <c r="AA9226" t="s">
        <v>12421</v>
      </c>
      <c r="AB9226" t="s">
        <v>12422</v>
      </c>
      <c r="AC9226">
        <v>2</v>
      </c>
      <c r="AD9226" s="123">
        <v>39111</v>
      </c>
      <c r="AE9226" t="s">
        <v>12423</v>
      </c>
      <c r="AG9226">
        <v>40001123</v>
      </c>
      <c r="AL9226" t="s">
        <v>12422</v>
      </c>
      <c r="AN9226">
        <v>3604921301</v>
      </c>
      <c r="AO9226">
        <v>16</v>
      </c>
      <c r="AP9226" t="s">
        <v>12424</v>
      </c>
      <c r="AQ9226" t="s">
        <v>11408</v>
      </c>
      <c r="AR9226">
        <v>4100</v>
      </c>
      <c r="AS9226" t="s">
        <v>12491</v>
      </c>
      <c r="AT9226">
        <v>0</v>
      </c>
      <c r="AV9226" t="s">
        <v>18634</v>
      </c>
      <c r="AW9226">
        <v>116100</v>
      </c>
    </row>
    <row r="9227" spans="1:49" x14ac:dyDescent="0.25">
      <c r="A9227">
        <v>4100</v>
      </c>
      <c r="B9227">
        <v>30060</v>
      </c>
      <c r="C9227">
        <v>4035</v>
      </c>
      <c r="D9227">
        <v>410</v>
      </c>
      <c r="E9227" s="124" t="s">
        <v>306</v>
      </c>
      <c r="F9227" t="str">
        <f t="shared" si="172"/>
        <v>Graeme GeisendorfDANILUK CORPORATION</v>
      </c>
      <c r="G9227" s="150" t="str">
        <f t="shared" si="171"/>
        <v>Graeme Geisendorf</v>
      </c>
      <c r="H9227" s="149" t="s">
        <v>2715</v>
      </c>
      <c r="I9227">
        <v>40001552</v>
      </c>
      <c r="K9227" t="s">
        <v>18635</v>
      </c>
      <c r="L9227" t="s">
        <v>18636</v>
      </c>
      <c r="M9227" t="s">
        <v>17533</v>
      </c>
      <c r="N9227" t="s">
        <v>18637</v>
      </c>
      <c r="Q9227" t="s">
        <v>12415</v>
      </c>
      <c r="R9227" t="s">
        <v>12416</v>
      </c>
      <c r="S9227" t="s">
        <v>18638</v>
      </c>
      <c r="U9227" t="s">
        <v>12418</v>
      </c>
      <c r="W9227">
        <v>11</v>
      </c>
      <c r="X9227">
        <v>0</v>
      </c>
      <c r="Y9227" t="s">
        <v>12419</v>
      </c>
      <c r="Z9227" t="s">
        <v>12420</v>
      </c>
      <c r="AA9227" t="s">
        <v>12421</v>
      </c>
      <c r="AB9227" t="s">
        <v>12422</v>
      </c>
      <c r="AC9227">
        <v>2</v>
      </c>
      <c r="AD9227" s="123">
        <v>39111</v>
      </c>
      <c r="AE9227" t="s">
        <v>12423</v>
      </c>
      <c r="AG9227">
        <v>40001552</v>
      </c>
      <c r="AL9227" t="s">
        <v>12422</v>
      </c>
      <c r="AN9227">
        <v>3712505501</v>
      </c>
      <c r="AO9227">
        <v>16</v>
      </c>
      <c r="AP9227" t="s">
        <v>12424</v>
      </c>
      <c r="AQ9227" t="s">
        <v>11408</v>
      </c>
      <c r="AR9227">
        <v>4100</v>
      </c>
      <c r="AT9227">
        <v>2005</v>
      </c>
      <c r="AV9227" t="s">
        <v>18639</v>
      </c>
      <c r="AW9227">
        <v>116100</v>
      </c>
    </row>
    <row r="9228" spans="1:49" x14ac:dyDescent="0.25">
      <c r="A9228">
        <v>4100</v>
      </c>
      <c r="B9228">
        <v>30060</v>
      </c>
      <c r="C9228">
        <v>4035</v>
      </c>
      <c r="D9228">
        <v>410</v>
      </c>
      <c r="E9228" s="124" t="s">
        <v>306</v>
      </c>
      <c r="F9228" t="str">
        <f t="shared" si="172"/>
        <v>Graeme GeisendorfDEECO HOSE &amp; BELTING INC</v>
      </c>
      <c r="G9228" s="150" t="str">
        <f t="shared" si="171"/>
        <v>Graeme Geisendorf</v>
      </c>
      <c r="H9228" s="149" t="s">
        <v>2770</v>
      </c>
      <c r="I9228">
        <v>40008963</v>
      </c>
      <c r="K9228" t="s">
        <v>18640</v>
      </c>
      <c r="L9228" t="s">
        <v>18641</v>
      </c>
      <c r="M9228" t="s">
        <v>12494</v>
      </c>
      <c r="N9228">
        <v>79404</v>
      </c>
      <c r="Q9228" t="s">
        <v>12415</v>
      </c>
      <c r="R9228" t="s">
        <v>12416</v>
      </c>
      <c r="S9228" t="s">
        <v>18642</v>
      </c>
      <c r="U9228" t="s">
        <v>12418</v>
      </c>
      <c r="W9228">
        <v>11</v>
      </c>
      <c r="X9228">
        <v>2</v>
      </c>
      <c r="Y9228" t="s">
        <v>12419</v>
      </c>
      <c r="Z9228" t="s">
        <v>12420</v>
      </c>
      <c r="AA9228" t="s">
        <v>12485</v>
      </c>
      <c r="AB9228" t="s">
        <v>14028</v>
      </c>
      <c r="AC9228">
        <v>2</v>
      </c>
      <c r="AD9228" s="123">
        <v>44123</v>
      </c>
      <c r="AE9228" t="s">
        <v>12528</v>
      </c>
      <c r="AG9228">
        <v>40008963</v>
      </c>
      <c r="AL9228" t="s">
        <v>14028</v>
      </c>
      <c r="AN9228">
        <v>4430318401</v>
      </c>
      <c r="AP9228" t="s">
        <v>12424</v>
      </c>
      <c r="AQ9228" t="s">
        <v>11408</v>
      </c>
      <c r="AR9228">
        <v>4100</v>
      </c>
      <c r="AT9228">
        <v>0</v>
      </c>
      <c r="AV9228" t="s">
        <v>18643</v>
      </c>
      <c r="AW9228">
        <v>116100</v>
      </c>
    </row>
    <row r="9229" spans="1:49" x14ac:dyDescent="0.25">
      <c r="A9229">
        <v>4100</v>
      </c>
      <c r="B9229">
        <v>30060</v>
      </c>
      <c r="C9229">
        <v>4035</v>
      </c>
      <c r="D9229">
        <v>410</v>
      </c>
      <c r="E9229" s="124" t="s">
        <v>306</v>
      </c>
      <c r="F9229" t="str">
        <f t="shared" si="172"/>
        <v>Graeme GeisendorfDON MIGUEL FOODS</v>
      </c>
      <c r="G9229" s="150" t="str">
        <f t="shared" si="171"/>
        <v>Graeme Geisendorf</v>
      </c>
      <c r="H9229" s="149" t="s">
        <v>2950</v>
      </c>
      <c r="I9229">
        <v>40002385</v>
      </c>
      <c r="K9229" t="s">
        <v>18644</v>
      </c>
      <c r="L9229" t="s">
        <v>12493</v>
      </c>
      <c r="M9229" t="s">
        <v>12494</v>
      </c>
      <c r="N9229" t="s">
        <v>18645</v>
      </c>
      <c r="Q9229" t="s">
        <v>12415</v>
      </c>
      <c r="R9229" t="s">
        <v>12416</v>
      </c>
      <c r="S9229" t="s">
        <v>18646</v>
      </c>
      <c r="U9229" t="s">
        <v>12418</v>
      </c>
      <c r="W9229">
        <v>11</v>
      </c>
      <c r="X9229">
        <v>1</v>
      </c>
      <c r="Y9229" t="s">
        <v>12419</v>
      </c>
      <c r="Z9229" t="s">
        <v>12420</v>
      </c>
      <c r="AA9229" t="s">
        <v>12421</v>
      </c>
      <c r="AB9229" t="s">
        <v>12422</v>
      </c>
      <c r="AC9229">
        <v>2</v>
      </c>
      <c r="AD9229" s="123">
        <v>39111</v>
      </c>
      <c r="AE9229" t="s">
        <v>12423</v>
      </c>
      <c r="AG9229">
        <v>40002385</v>
      </c>
      <c r="AL9229" t="s">
        <v>12422</v>
      </c>
      <c r="AN9229">
        <v>4411307601</v>
      </c>
      <c r="AO9229">
        <v>16</v>
      </c>
      <c r="AP9229" t="s">
        <v>12424</v>
      </c>
      <c r="AQ9229" t="s">
        <v>11408</v>
      </c>
      <c r="AR9229">
        <v>4100</v>
      </c>
      <c r="AT9229">
        <v>0</v>
      </c>
      <c r="AV9229" t="s">
        <v>18647</v>
      </c>
      <c r="AW9229">
        <v>116100</v>
      </c>
    </row>
    <row r="9230" spans="1:49" x14ac:dyDescent="0.25">
      <c r="A9230">
        <v>4100</v>
      </c>
      <c r="B9230">
        <v>30060</v>
      </c>
      <c r="C9230">
        <v>4035</v>
      </c>
      <c r="D9230">
        <v>410</v>
      </c>
      <c r="E9230" s="124" t="s">
        <v>306</v>
      </c>
      <c r="F9230" t="str">
        <f t="shared" si="172"/>
        <v>Graeme GeisendorfDYNAENERGETICS US, INC</v>
      </c>
      <c r="G9230" s="150" t="str">
        <f t="shared" si="171"/>
        <v>Graeme Geisendorf</v>
      </c>
      <c r="H9230" s="149" t="s">
        <v>3047</v>
      </c>
      <c r="I9230">
        <v>40008596</v>
      </c>
      <c r="K9230" t="s">
        <v>18648</v>
      </c>
      <c r="L9230" t="s">
        <v>14872</v>
      </c>
      <c r="M9230" t="s">
        <v>12494</v>
      </c>
      <c r="N9230">
        <v>77042</v>
      </c>
      <c r="Q9230" t="s">
        <v>12415</v>
      </c>
      <c r="R9230" t="s">
        <v>12416</v>
      </c>
      <c r="S9230" t="s">
        <v>18649</v>
      </c>
      <c r="U9230" t="s">
        <v>12418</v>
      </c>
      <c r="W9230">
        <v>11</v>
      </c>
      <c r="X9230">
        <v>1</v>
      </c>
      <c r="Y9230" t="s">
        <v>12419</v>
      </c>
      <c r="Z9230" t="s">
        <v>12420</v>
      </c>
      <c r="AA9230" t="s">
        <v>12429</v>
      </c>
      <c r="AB9230" t="s">
        <v>12422</v>
      </c>
      <c r="AC9230">
        <v>2</v>
      </c>
      <c r="AD9230" s="123">
        <v>43536</v>
      </c>
      <c r="AE9230" t="s">
        <v>12431</v>
      </c>
      <c r="AG9230">
        <v>40008596</v>
      </c>
      <c r="AL9230" t="s">
        <v>12422</v>
      </c>
      <c r="AN9230">
        <v>4420114401</v>
      </c>
      <c r="AO9230">
        <v>16</v>
      </c>
      <c r="AP9230" t="s">
        <v>12424</v>
      </c>
      <c r="AQ9230" t="s">
        <v>11408</v>
      </c>
      <c r="AR9230">
        <v>4100</v>
      </c>
      <c r="AT9230">
        <v>0</v>
      </c>
      <c r="AV9230" t="s">
        <v>18650</v>
      </c>
      <c r="AW9230">
        <v>116100</v>
      </c>
    </row>
    <row r="9231" spans="1:49" x14ac:dyDescent="0.25">
      <c r="A9231">
        <v>4100</v>
      </c>
      <c r="B9231">
        <v>30060</v>
      </c>
      <c r="C9231">
        <v>4035</v>
      </c>
      <c r="D9231">
        <v>410</v>
      </c>
      <c r="E9231" s="124" t="s">
        <v>306</v>
      </c>
      <c r="F9231" t="str">
        <f t="shared" si="172"/>
        <v>Graeme GeisendorfE.R. CARPENTER, LP</v>
      </c>
      <c r="G9231" s="150" t="str">
        <f t="shared" si="171"/>
        <v>Graeme Geisendorf</v>
      </c>
      <c r="H9231" s="149" t="s">
        <v>3063</v>
      </c>
      <c r="I9231">
        <v>40001661</v>
      </c>
      <c r="J9231" t="s">
        <v>18651</v>
      </c>
      <c r="L9231" t="s">
        <v>18652</v>
      </c>
      <c r="M9231" t="s">
        <v>12494</v>
      </c>
      <c r="O9231">
        <v>1007</v>
      </c>
      <c r="P9231">
        <v>76501</v>
      </c>
      <c r="Q9231" t="s">
        <v>12415</v>
      </c>
      <c r="R9231" t="s">
        <v>12416</v>
      </c>
      <c r="S9231" t="s">
        <v>18653</v>
      </c>
      <c r="U9231" t="s">
        <v>12418</v>
      </c>
      <c r="W9231">
        <v>11</v>
      </c>
      <c r="X9231">
        <v>1</v>
      </c>
      <c r="Y9231" t="s">
        <v>12419</v>
      </c>
      <c r="Z9231" t="s">
        <v>12420</v>
      </c>
      <c r="AA9231" t="s">
        <v>12421</v>
      </c>
      <c r="AB9231" t="s">
        <v>12422</v>
      </c>
      <c r="AC9231">
        <v>2</v>
      </c>
      <c r="AD9231" s="123">
        <v>39111</v>
      </c>
      <c r="AE9231" t="s">
        <v>12423</v>
      </c>
      <c r="AG9231">
        <v>40001661</v>
      </c>
      <c r="AL9231" t="s">
        <v>12422</v>
      </c>
      <c r="AN9231">
        <v>4402729201</v>
      </c>
      <c r="AO9231">
        <v>16</v>
      </c>
      <c r="AP9231" t="s">
        <v>12424</v>
      </c>
      <c r="AQ9231" t="s">
        <v>11408</v>
      </c>
      <c r="AR9231">
        <v>4100</v>
      </c>
      <c r="AT9231">
        <v>2005</v>
      </c>
      <c r="AV9231" t="s">
        <v>18654</v>
      </c>
      <c r="AW9231">
        <v>116100</v>
      </c>
    </row>
    <row r="9232" spans="1:49" x14ac:dyDescent="0.25">
      <c r="A9232">
        <v>4100</v>
      </c>
      <c r="B9232">
        <v>30060</v>
      </c>
      <c r="C9232">
        <v>4035</v>
      </c>
      <c r="D9232">
        <v>410</v>
      </c>
      <c r="E9232" s="124" t="s">
        <v>306</v>
      </c>
      <c r="F9232" t="str">
        <f t="shared" si="172"/>
        <v>Graeme GeisendorfECKELS-BILT, INC</v>
      </c>
      <c r="G9232" s="150" t="str">
        <f t="shared" si="171"/>
        <v>Graeme Geisendorf</v>
      </c>
      <c r="H9232" s="149" t="s">
        <v>3100</v>
      </c>
      <c r="I9232">
        <v>40001232</v>
      </c>
      <c r="K9232" t="s">
        <v>18655</v>
      </c>
      <c r="L9232" t="s">
        <v>12739</v>
      </c>
      <c r="M9232" t="s">
        <v>12494</v>
      </c>
      <c r="N9232" t="s">
        <v>18656</v>
      </c>
      <c r="Q9232" t="s">
        <v>12415</v>
      </c>
      <c r="R9232" t="s">
        <v>12416</v>
      </c>
      <c r="S9232" t="s">
        <v>18657</v>
      </c>
      <c r="U9232" t="s">
        <v>12418</v>
      </c>
      <c r="W9232">
        <v>11</v>
      </c>
      <c r="X9232">
        <v>0</v>
      </c>
      <c r="Y9232" t="s">
        <v>12472</v>
      </c>
      <c r="Z9232" t="s">
        <v>12420</v>
      </c>
      <c r="AA9232" t="s">
        <v>12421</v>
      </c>
      <c r="AB9232" t="s">
        <v>12422</v>
      </c>
      <c r="AC9232">
        <v>2</v>
      </c>
      <c r="AD9232" s="123">
        <v>39111</v>
      </c>
      <c r="AE9232" t="s">
        <v>12423</v>
      </c>
      <c r="AG9232">
        <v>40001232</v>
      </c>
      <c r="AL9232" t="s">
        <v>12422</v>
      </c>
      <c r="AN9232">
        <v>4443910901</v>
      </c>
      <c r="AO9232">
        <v>16</v>
      </c>
      <c r="AP9232" t="s">
        <v>12424</v>
      </c>
      <c r="AQ9232" t="s">
        <v>11408</v>
      </c>
      <c r="AR9232">
        <v>4100</v>
      </c>
      <c r="AS9232" t="s">
        <v>12491</v>
      </c>
      <c r="AT9232">
        <v>0</v>
      </c>
      <c r="AV9232" t="s">
        <v>18658</v>
      </c>
      <c r="AW9232">
        <v>116100</v>
      </c>
    </row>
    <row r="9233" spans="1:49" x14ac:dyDescent="0.25">
      <c r="A9233">
        <v>4100</v>
      </c>
      <c r="B9233">
        <v>30060</v>
      </c>
      <c r="C9233">
        <v>4035</v>
      </c>
      <c r="D9233">
        <v>410</v>
      </c>
      <c r="E9233" s="124" t="s">
        <v>306</v>
      </c>
      <c r="F9233" t="str">
        <f t="shared" si="172"/>
        <v>Graeme GeisendorfEL PASO INDUSTRIAL SUPPLIES</v>
      </c>
      <c r="G9233" s="150" t="str">
        <f t="shared" si="171"/>
        <v>Graeme Geisendorf</v>
      </c>
      <c r="H9233" s="149" t="s">
        <v>3136</v>
      </c>
      <c r="I9233">
        <v>40001783</v>
      </c>
      <c r="K9233" t="s">
        <v>18659</v>
      </c>
      <c r="L9233" t="s">
        <v>13312</v>
      </c>
      <c r="M9233" t="s">
        <v>12494</v>
      </c>
      <c r="N9233" t="s">
        <v>18660</v>
      </c>
      <c r="Q9233" t="s">
        <v>12415</v>
      </c>
      <c r="R9233" t="s">
        <v>12416</v>
      </c>
      <c r="S9233" t="s">
        <v>18661</v>
      </c>
      <c r="U9233" t="s">
        <v>12418</v>
      </c>
      <c r="W9233">
        <v>11</v>
      </c>
      <c r="X9233">
        <v>2</v>
      </c>
      <c r="Y9233" t="s">
        <v>12472</v>
      </c>
      <c r="Z9233" t="s">
        <v>12420</v>
      </c>
      <c r="AA9233" t="s">
        <v>12421</v>
      </c>
      <c r="AB9233" t="s">
        <v>12422</v>
      </c>
      <c r="AC9233">
        <v>2</v>
      </c>
      <c r="AD9233" s="123">
        <v>39111</v>
      </c>
      <c r="AE9233" t="s">
        <v>12423</v>
      </c>
      <c r="AG9233">
        <v>40001783</v>
      </c>
      <c r="AL9233" t="s">
        <v>12422</v>
      </c>
      <c r="AN9233">
        <v>4414109801</v>
      </c>
      <c r="AO9233">
        <v>16</v>
      </c>
      <c r="AP9233" t="s">
        <v>12424</v>
      </c>
      <c r="AQ9233" t="s">
        <v>11408</v>
      </c>
      <c r="AR9233">
        <v>4100</v>
      </c>
      <c r="AT9233">
        <v>2005</v>
      </c>
      <c r="AV9233" t="s">
        <v>18662</v>
      </c>
      <c r="AW9233">
        <v>116100</v>
      </c>
    </row>
    <row r="9234" spans="1:49" x14ac:dyDescent="0.25">
      <c r="A9234">
        <v>4100</v>
      </c>
      <c r="B9234">
        <v>30060</v>
      </c>
      <c r="C9234">
        <v>4035</v>
      </c>
      <c r="D9234">
        <v>417</v>
      </c>
      <c r="E9234" s="124" t="s">
        <v>306</v>
      </c>
      <c r="F9234" t="str">
        <f t="shared" si="172"/>
        <v>Graeme GeisendorfENGAGE INDUSTRIAL SOLUTIONS</v>
      </c>
      <c r="G9234" s="150" t="str">
        <f t="shared" si="171"/>
        <v>Graeme Geisendorf</v>
      </c>
      <c r="H9234" s="149" t="s">
        <v>3198</v>
      </c>
      <c r="I9234">
        <v>40006328</v>
      </c>
      <c r="K9234" t="s">
        <v>18663</v>
      </c>
      <c r="L9234" t="s">
        <v>15953</v>
      </c>
      <c r="M9234" t="s">
        <v>12494</v>
      </c>
      <c r="N9234">
        <v>76063</v>
      </c>
      <c r="Q9234" t="s">
        <v>12415</v>
      </c>
      <c r="R9234" t="s">
        <v>12416</v>
      </c>
      <c r="S9234" t="s">
        <v>18664</v>
      </c>
      <c r="U9234" t="s">
        <v>12418</v>
      </c>
      <c r="W9234">
        <v>11</v>
      </c>
      <c r="X9234">
        <v>1</v>
      </c>
      <c r="Y9234" t="s">
        <v>12419</v>
      </c>
      <c r="Z9234" t="s">
        <v>12420</v>
      </c>
      <c r="AA9234" t="s">
        <v>14022</v>
      </c>
      <c r="AB9234" t="s">
        <v>12422</v>
      </c>
      <c r="AC9234">
        <v>2</v>
      </c>
      <c r="AD9234" s="123">
        <v>40351</v>
      </c>
      <c r="AE9234" t="s">
        <v>12528</v>
      </c>
      <c r="AG9234">
        <v>40006328</v>
      </c>
      <c r="AL9234" t="s">
        <v>12422</v>
      </c>
      <c r="AN9234">
        <v>4443910351</v>
      </c>
      <c r="AO9234">
        <v>16</v>
      </c>
      <c r="AP9234" t="s">
        <v>12424</v>
      </c>
      <c r="AQ9234" t="s">
        <v>11408</v>
      </c>
      <c r="AR9234">
        <v>4100</v>
      </c>
      <c r="AT9234">
        <v>0</v>
      </c>
      <c r="AV9234" t="s">
        <v>18665</v>
      </c>
      <c r="AW9234">
        <v>116100</v>
      </c>
    </row>
    <row r="9235" spans="1:49" x14ac:dyDescent="0.25">
      <c r="A9235">
        <v>4100</v>
      </c>
      <c r="B9235">
        <v>30060</v>
      </c>
      <c r="C9235">
        <v>4035</v>
      </c>
      <c r="D9235">
        <v>417</v>
      </c>
      <c r="E9235" s="124" t="s">
        <v>306</v>
      </c>
      <c r="F9235" t="str">
        <f t="shared" si="172"/>
        <v>Graeme GeisendorfESAM SUPPLY</v>
      </c>
      <c r="G9235" s="150" t="str">
        <f t="shared" si="171"/>
        <v>Graeme Geisendorf</v>
      </c>
      <c r="H9235" s="149" t="s">
        <v>3252</v>
      </c>
      <c r="I9235">
        <v>40008140</v>
      </c>
      <c r="L9235" t="s">
        <v>18666</v>
      </c>
      <c r="M9235" t="s">
        <v>12494</v>
      </c>
      <c r="O9235">
        <v>3300</v>
      </c>
      <c r="P9235">
        <v>78523</v>
      </c>
      <c r="Q9235" t="s">
        <v>12415</v>
      </c>
      <c r="R9235" t="s">
        <v>12416</v>
      </c>
      <c r="S9235" t="s">
        <v>18667</v>
      </c>
      <c r="U9235" t="s">
        <v>12418</v>
      </c>
      <c r="W9235">
        <v>11</v>
      </c>
      <c r="X9235">
        <v>2</v>
      </c>
      <c r="Y9235" t="s">
        <v>12419</v>
      </c>
      <c r="Z9235" t="s">
        <v>12420</v>
      </c>
      <c r="AA9235" t="s">
        <v>12429</v>
      </c>
      <c r="AB9235" t="s">
        <v>12422</v>
      </c>
      <c r="AC9235">
        <v>2</v>
      </c>
      <c r="AD9235" s="123">
        <v>42878</v>
      </c>
      <c r="AE9235" t="s">
        <v>12431</v>
      </c>
      <c r="AG9235">
        <v>40008140</v>
      </c>
      <c r="AL9235" t="s">
        <v>12422</v>
      </c>
      <c r="AN9235">
        <v>4406104101</v>
      </c>
      <c r="AO9235">
        <v>16</v>
      </c>
      <c r="AP9235" t="s">
        <v>12424</v>
      </c>
      <c r="AQ9235" t="s">
        <v>11408</v>
      </c>
      <c r="AR9235">
        <v>4100</v>
      </c>
      <c r="AT9235">
        <v>0</v>
      </c>
      <c r="AV9235" t="s">
        <v>18668</v>
      </c>
      <c r="AW9235">
        <v>116100</v>
      </c>
    </row>
    <row r="9236" spans="1:49" x14ac:dyDescent="0.25">
      <c r="A9236">
        <v>4100</v>
      </c>
      <c r="B9236">
        <v>30060</v>
      </c>
      <c r="C9236">
        <v>4035</v>
      </c>
      <c r="D9236">
        <v>410</v>
      </c>
      <c r="E9236" s="124" t="s">
        <v>306</v>
      </c>
      <c r="F9236" t="str">
        <f t="shared" si="172"/>
        <v>Graeme GeisendorfF.E.I. INC.</v>
      </c>
      <c r="G9236" s="150" t="str">
        <f t="shared" si="171"/>
        <v>Graeme Geisendorf</v>
      </c>
      <c r="H9236" s="149" t="s">
        <v>3321</v>
      </c>
      <c r="I9236">
        <v>40004480</v>
      </c>
      <c r="K9236" t="s">
        <v>18669</v>
      </c>
      <c r="L9236" t="s">
        <v>15953</v>
      </c>
      <c r="M9236" t="s">
        <v>12494</v>
      </c>
      <c r="N9236" t="s">
        <v>18589</v>
      </c>
      <c r="Q9236" t="s">
        <v>12415</v>
      </c>
      <c r="R9236" t="s">
        <v>12416</v>
      </c>
      <c r="S9236" t="s">
        <v>18670</v>
      </c>
      <c r="U9236" t="s">
        <v>12418</v>
      </c>
      <c r="W9236">
        <v>11</v>
      </c>
      <c r="X9236">
        <v>0</v>
      </c>
      <c r="Y9236" t="s">
        <v>12419</v>
      </c>
      <c r="Z9236" t="s">
        <v>12420</v>
      </c>
      <c r="AA9236" t="s">
        <v>12421</v>
      </c>
      <c r="AB9236" t="s">
        <v>12430</v>
      </c>
      <c r="AC9236">
        <v>2</v>
      </c>
      <c r="AD9236" s="123">
        <v>39111</v>
      </c>
      <c r="AE9236" t="s">
        <v>12423</v>
      </c>
      <c r="AG9236">
        <v>40004480</v>
      </c>
      <c r="AL9236" t="s">
        <v>12430</v>
      </c>
      <c r="AN9236">
        <v>4443910351</v>
      </c>
      <c r="AO9236">
        <v>16</v>
      </c>
      <c r="AP9236" t="s">
        <v>12424</v>
      </c>
      <c r="AQ9236" t="s">
        <v>11408</v>
      </c>
      <c r="AR9236">
        <v>4100</v>
      </c>
      <c r="AT9236">
        <v>0</v>
      </c>
      <c r="AV9236" t="s">
        <v>18671</v>
      </c>
      <c r="AW9236">
        <v>116100</v>
      </c>
    </row>
    <row r="9237" spans="1:49" x14ac:dyDescent="0.25">
      <c r="A9237">
        <v>4100</v>
      </c>
      <c r="B9237">
        <v>30060</v>
      </c>
      <c r="C9237">
        <v>4035</v>
      </c>
      <c r="D9237">
        <v>410</v>
      </c>
      <c r="E9237" s="124" t="s">
        <v>306</v>
      </c>
      <c r="F9237" t="str">
        <f t="shared" si="172"/>
        <v>Graeme GeisendorfFIVE STAR CUSTOM FOODS</v>
      </c>
      <c r="G9237" s="150" t="str">
        <f t="shared" si="171"/>
        <v>Graeme Geisendorf</v>
      </c>
      <c r="H9237" s="149" t="s">
        <v>3579</v>
      </c>
      <c r="I9237">
        <v>40001825</v>
      </c>
      <c r="K9237" t="s">
        <v>18672</v>
      </c>
      <c r="L9237" t="s">
        <v>12739</v>
      </c>
      <c r="M9237" t="s">
        <v>12494</v>
      </c>
      <c r="N9237" t="s">
        <v>18673</v>
      </c>
      <c r="Q9237" t="s">
        <v>12415</v>
      </c>
      <c r="R9237" t="s">
        <v>12416</v>
      </c>
      <c r="S9237" t="s">
        <v>18674</v>
      </c>
      <c r="U9237" t="s">
        <v>12418</v>
      </c>
      <c r="W9237">
        <v>11</v>
      </c>
      <c r="X9237">
        <v>1</v>
      </c>
      <c r="Y9237" t="s">
        <v>12419</v>
      </c>
      <c r="Z9237" t="s">
        <v>12420</v>
      </c>
      <c r="AA9237" t="s">
        <v>12421</v>
      </c>
      <c r="AB9237" t="s">
        <v>12422</v>
      </c>
      <c r="AC9237">
        <v>2</v>
      </c>
      <c r="AD9237" s="123">
        <v>39111</v>
      </c>
      <c r="AE9237" t="s">
        <v>12423</v>
      </c>
      <c r="AG9237">
        <v>40001825</v>
      </c>
      <c r="AL9237" t="s">
        <v>12422</v>
      </c>
      <c r="AN9237">
        <v>4443910901</v>
      </c>
      <c r="AO9237">
        <v>16</v>
      </c>
      <c r="AP9237" t="s">
        <v>12424</v>
      </c>
      <c r="AQ9237" t="s">
        <v>11408</v>
      </c>
      <c r="AR9237">
        <v>4100</v>
      </c>
      <c r="AS9237" t="s">
        <v>12491</v>
      </c>
      <c r="AT9237">
        <v>0</v>
      </c>
      <c r="AV9237" t="s">
        <v>18675</v>
      </c>
      <c r="AW9237">
        <v>116100</v>
      </c>
    </row>
    <row r="9238" spans="1:49" x14ac:dyDescent="0.25">
      <c r="A9238">
        <v>4100</v>
      </c>
      <c r="B9238">
        <v>30060</v>
      </c>
      <c r="C9238">
        <v>4035</v>
      </c>
      <c r="D9238">
        <v>410</v>
      </c>
      <c r="E9238" s="124" t="s">
        <v>306</v>
      </c>
      <c r="F9238" t="str">
        <f t="shared" si="172"/>
        <v>Graeme GeisendorfFORT DEARBORN CO - FT WORTH</v>
      </c>
      <c r="G9238" s="150" t="str">
        <f t="shared" si="171"/>
        <v>Graeme Geisendorf</v>
      </c>
      <c r="H9238" s="149" t="s">
        <v>3683</v>
      </c>
      <c r="I9238">
        <v>40007908</v>
      </c>
      <c r="K9238" t="s">
        <v>18676</v>
      </c>
      <c r="L9238" t="s">
        <v>12739</v>
      </c>
      <c r="M9238" t="s">
        <v>12494</v>
      </c>
      <c r="N9238">
        <v>76106</v>
      </c>
      <c r="Q9238" t="s">
        <v>12415</v>
      </c>
      <c r="R9238" t="s">
        <v>12416</v>
      </c>
      <c r="S9238" t="s">
        <v>18677</v>
      </c>
      <c r="U9238" t="s">
        <v>12418</v>
      </c>
      <c r="W9238">
        <v>11</v>
      </c>
      <c r="X9238">
        <v>1</v>
      </c>
      <c r="Y9238" t="s">
        <v>12419</v>
      </c>
      <c r="Z9238" t="s">
        <v>12420</v>
      </c>
      <c r="AA9238" t="s">
        <v>12429</v>
      </c>
      <c r="AB9238" t="s">
        <v>12422</v>
      </c>
      <c r="AC9238">
        <v>2</v>
      </c>
      <c r="AD9238" s="123">
        <v>42612</v>
      </c>
      <c r="AE9238" t="s">
        <v>12431</v>
      </c>
      <c r="AG9238">
        <v>40007908</v>
      </c>
      <c r="AL9238" t="s">
        <v>12422</v>
      </c>
      <c r="AN9238">
        <v>4443910901</v>
      </c>
      <c r="AO9238">
        <v>16</v>
      </c>
      <c r="AP9238" t="s">
        <v>12424</v>
      </c>
      <c r="AQ9238" t="s">
        <v>11408</v>
      </c>
      <c r="AR9238">
        <v>4100</v>
      </c>
      <c r="AT9238">
        <v>0</v>
      </c>
      <c r="AV9238" t="s">
        <v>18678</v>
      </c>
      <c r="AW9238">
        <v>116100</v>
      </c>
    </row>
    <row r="9239" spans="1:49" x14ac:dyDescent="0.25">
      <c r="A9239">
        <v>4100</v>
      </c>
      <c r="B9239">
        <v>30060</v>
      </c>
      <c r="C9239">
        <v>4035</v>
      </c>
      <c r="D9239">
        <v>410</v>
      </c>
      <c r="E9239" s="124" t="s">
        <v>306</v>
      </c>
      <c r="F9239" t="str">
        <f t="shared" si="172"/>
        <v>Graeme GeisendorfFREEPORT-MCMORAN EL PASO REFINERY</v>
      </c>
      <c r="G9239" s="150" t="str">
        <f t="shared" si="171"/>
        <v>Graeme Geisendorf</v>
      </c>
      <c r="H9239" s="149" t="s">
        <v>3719</v>
      </c>
      <c r="I9239">
        <v>40004466</v>
      </c>
      <c r="L9239" t="s">
        <v>14964</v>
      </c>
      <c r="M9239" t="s">
        <v>17515</v>
      </c>
      <c r="O9239">
        <v>520</v>
      </c>
      <c r="P9239">
        <v>85001</v>
      </c>
      <c r="Q9239" t="s">
        <v>12415</v>
      </c>
      <c r="R9239" t="s">
        <v>12416</v>
      </c>
      <c r="S9239">
        <v>6023668100</v>
      </c>
      <c r="U9239" t="s">
        <v>12418</v>
      </c>
      <c r="W9239">
        <v>11</v>
      </c>
      <c r="X9239">
        <v>1</v>
      </c>
      <c r="Y9239" t="s">
        <v>12419</v>
      </c>
      <c r="Z9239" t="s">
        <v>12420</v>
      </c>
      <c r="AA9239" t="s">
        <v>12421</v>
      </c>
      <c r="AB9239" t="s">
        <v>12422</v>
      </c>
      <c r="AC9239">
        <v>2</v>
      </c>
      <c r="AD9239" s="123">
        <v>39111</v>
      </c>
      <c r="AE9239" t="s">
        <v>12423</v>
      </c>
      <c r="AG9239">
        <v>40004466</v>
      </c>
      <c r="AL9239" t="s">
        <v>12422</v>
      </c>
      <c r="AN9239">
        <v>301302101</v>
      </c>
      <c r="AO9239">
        <v>16</v>
      </c>
      <c r="AP9239" t="s">
        <v>12424</v>
      </c>
      <c r="AQ9239" t="s">
        <v>11408</v>
      </c>
      <c r="AR9239">
        <v>4100</v>
      </c>
      <c r="AT9239">
        <v>2005</v>
      </c>
      <c r="AV9239" t="s">
        <v>18679</v>
      </c>
      <c r="AW9239">
        <v>116100</v>
      </c>
    </row>
    <row r="9240" spans="1:49" x14ac:dyDescent="0.25">
      <c r="A9240">
        <v>4100</v>
      </c>
      <c r="B9240">
        <v>30060</v>
      </c>
      <c r="C9240">
        <v>4035</v>
      </c>
      <c r="D9240">
        <v>410</v>
      </c>
      <c r="E9240" s="124" t="s">
        <v>306</v>
      </c>
      <c r="F9240" t="str">
        <f t="shared" si="172"/>
        <v>Graeme GeisendorfFRESH EXPRESS</v>
      </c>
      <c r="G9240" s="150" t="str">
        <f t="shared" si="171"/>
        <v>Graeme Geisendorf</v>
      </c>
      <c r="H9240" s="149" t="s">
        <v>13605</v>
      </c>
      <c r="I9240">
        <v>40008838</v>
      </c>
      <c r="K9240" t="s">
        <v>18680</v>
      </c>
      <c r="L9240" t="s">
        <v>18681</v>
      </c>
      <c r="M9240" t="s">
        <v>12735</v>
      </c>
      <c r="N9240">
        <v>34786</v>
      </c>
      <c r="Q9240" t="s">
        <v>12415</v>
      </c>
      <c r="R9240" t="s">
        <v>12416</v>
      </c>
      <c r="S9240" t="s">
        <v>18682</v>
      </c>
      <c r="U9240" t="s">
        <v>12418</v>
      </c>
      <c r="W9240">
        <v>11</v>
      </c>
      <c r="X9240">
        <v>1</v>
      </c>
      <c r="Y9240" t="s">
        <v>12419</v>
      </c>
      <c r="Z9240" t="s">
        <v>12420</v>
      </c>
      <c r="AA9240" t="s">
        <v>12485</v>
      </c>
      <c r="AB9240" t="s">
        <v>12422</v>
      </c>
      <c r="AC9240">
        <v>2</v>
      </c>
      <c r="AD9240" s="123">
        <v>43922</v>
      </c>
      <c r="AE9240" t="s">
        <v>12486</v>
      </c>
      <c r="AG9240">
        <v>40008838</v>
      </c>
      <c r="AL9240" t="s">
        <v>12422</v>
      </c>
      <c r="AN9240">
        <v>1009535861</v>
      </c>
      <c r="AO9240">
        <v>16</v>
      </c>
      <c r="AP9240" t="s">
        <v>12424</v>
      </c>
      <c r="AQ9240" t="s">
        <v>11408</v>
      </c>
      <c r="AR9240">
        <v>4100</v>
      </c>
      <c r="AT9240">
        <v>0</v>
      </c>
      <c r="AV9240" t="s">
        <v>18683</v>
      </c>
      <c r="AW9240">
        <v>116100</v>
      </c>
    </row>
    <row r="9241" spans="1:49" x14ac:dyDescent="0.25">
      <c r="A9241">
        <v>4100</v>
      </c>
      <c r="B9241">
        <v>30060</v>
      </c>
      <c r="C9241">
        <v>4035</v>
      </c>
      <c r="D9241">
        <v>410</v>
      </c>
      <c r="E9241" s="124" t="s">
        <v>306</v>
      </c>
      <c r="F9241" t="str">
        <f t="shared" si="172"/>
        <v>Graeme GeisendorfGEA FOOD SOLUTIONS NA INC</v>
      </c>
      <c r="G9241" s="150" t="str">
        <f t="shared" ref="G9241:G9272" si="173">RIGHT(E9241,LEN(E9241)-3)</f>
        <v>Graeme Geisendorf</v>
      </c>
      <c r="H9241" s="149" t="s">
        <v>3845</v>
      </c>
      <c r="I9241">
        <v>40001873</v>
      </c>
      <c r="K9241" t="s">
        <v>18684</v>
      </c>
      <c r="L9241" t="s">
        <v>18685</v>
      </c>
      <c r="M9241" t="s">
        <v>12494</v>
      </c>
      <c r="N9241" t="s">
        <v>18686</v>
      </c>
      <c r="Q9241" t="s">
        <v>12415</v>
      </c>
      <c r="R9241" t="s">
        <v>12416</v>
      </c>
      <c r="S9241" t="s">
        <v>18687</v>
      </c>
      <c r="U9241" t="s">
        <v>12418</v>
      </c>
      <c r="W9241">
        <v>11</v>
      </c>
      <c r="X9241">
        <v>1</v>
      </c>
      <c r="Y9241" t="s">
        <v>12419</v>
      </c>
      <c r="Z9241" t="s">
        <v>12420</v>
      </c>
      <c r="AA9241" t="s">
        <v>12421</v>
      </c>
      <c r="AB9241" t="s">
        <v>12422</v>
      </c>
      <c r="AC9241">
        <v>2</v>
      </c>
      <c r="AD9241" s="123">
        <v>39111</v>
      </c>
      <c r="AE9241" t="s">
        <v>12423</v>
      </c>
      <c r="AG9241">
        <v>40001873</v>
      </c>
      <c r="AL9241" t="s">
        <v>12422</v>
      </c>
      <c r="AN9241">
        <v>4412133001</v>
      </c>
      <c r="AO9241">
        <v>16</v>
      </c>
      <c r="AP9241" t="s">
        <v>12424</v>
      </c>
      <c r="AQ9241" t="s">
        <v>11408</v>
      </c>
      <c r="AR9241">
        <v>4100</v>
      </c>
      <c r="AT9241">
        <v>2005</v>
      </c>
      <c r="AV9241" t="s">
        <v>18688</v>
      </c>
      <c r="AW9241">
        <v>116100</v>
      </c>
    </row>
    <row r="9242" spans="1:49" x14ac:dyDescent="0.25">
      <c r="A9242">
        <v>4100</v>
      </c>
      <c r="B9242">
        <v>30060</v>
      </c>
      <c r="C9242">
        <v>4035</v>
      </c>
      <c r="D9242">
        <v>410</v>
      </c>
      <c r="E9242" s="124" t="s">
        <v>306</v>
      </c>
      <c r="F9242" t="str">
        <f t="shared" si="172"/>
        <v>Graeme GeisendorfGILBERT TIDMAN</v>
      </c>
      <c r="G9242" s="150" t="str">
        <f t="shared" si="173"/>
        <v>Graeme Geisendorf</v>
      </c>
      <c r="H9242" s="149" t="s">
        <v>3961</v>
      </c>
      <c r="I9242">
        <v>40006335</v>
      </c>
      <c r="K9242" t="s">
        <v>18689</v>
      </c>
      <c r="L9242" t="s">
        <v>18690</v>
      </c>
      <c r="M9242" t="s">
        <v>12494</v>
      </c>
      <c r="N9242">
        <v>75056</v>
      </c>
      <c r="Q9242" t="s">
        <v>12415</v>
      </c>
      <c r="R9242" t="s">
        <v>12416</v>
      </c>
      <c r="S9242" t="s">
        <v>18691</v>
      </c>
      <c r="U9242" t="s">
        <v>12418</v>
      </c>
      <c r="W9242">
        <v>11</v>
      </c>
      <c r="X9242">
        <v>1</v>
      </c>
      <c r="Y9242" t="s">
        <v>12419</v>
      </c>
      <c r="Z9242" t="s">
        <v>12420</v>
      </c>
      <c r="AA9242" t="s">
        <v>12429</v>
      </c>
      <c r="AB9242" t="s">
        <v>12430</v>
      </c>
      <c r="AC9242">
        <v>2</v>
      </c>
      <c r="AD9242" s="123">
        <v>40366</v>
      </c>
      <c r="AE9242" t="s">
        <v>12431</v>
      </c>
      <c r="AG9242">
        <v>40006335</v>
      </c>
      <c r="AL9242" t="s">
        <v>12430</v>
      </c>
      <c r="AN9242">
        <v>4412123351</v>
      </c>
      <c r="AO9242">
        <v>16</v>
      </c>
      <c r="AP9242" t="s">
        <v>12424</v>
      </c>
      <c r="AQ9242" t="s">
        <v>11408</v>
      </c>
      <c r="AR9242">
        <v>4100</v>
      </c>
      <c r="AT9242">
        <v>0</v>
      </c>
      <c r="AV9242" t="s">
        <v>18692</v>
      </c>
      <c r="AW9242">
        <v>116100</v>
      </c>
    </row>
    <row r="9243" spans="1:49" x14ac:dyDescent="0.25">
      <c r="A9243">
        <v>4100</v>
      </c>
      <c r="B9243">
        <v>30060</v>
      </c>
      <c r="C9243">
        <v>4035</v>
      </c>
      <c r="D9243">
        <v>410</v>
      </c>
      <c r="E9243" s="124" t="s">
        <v>306</v>
      </c>
      <c r="F9243" t="str">
        <f t="shared" si="172"/>
        <v>Graeme GeisendorfGOODYEAR TIRE &amp; RUBBER CO.</v>
      </c>
      <c r="G9243" s="150" t="str">
        <f t="shared" si="173"/>
        <v>Graeme Geisendorf</v>
      </c>
      <c r="H9243" s="149" t="s">
        <v>13613</v>
      </c>
      <c r="I9243">
        <v>40001833</v>
      </c>
      <c r="L9243" t="s">
        <v>14225</v>
      </c>
      <c r="M9243" t="s">
        <v>12521</v>
      </c>
      <c r="O9243">
        <v>666</v>
      </c>
      <c r="P9243">
        <v>44309</v>
      </c>
      <c r="Q9243" t="s">
        <v>12415</v>
      </c>
      <c r="R9243" t="s">
        <v>12416</v>
      </c>
      <c r="S9243" t="s">
        <v>18693</v>
      </c>
      <c r="U9243" t="s">
        <v>12418</v>
      </c>
      <c r="V9243">
        <v>11</v>
      </c>
      <c r="W9243">
        <v>11</v>
      </c>
      <c r="X9243">
        <v>1</v>
      </c>
      <c r="Y9243" t="s">
        <v>12472</v>
      </c>
      <c r="Z9243" t="s">
        <v>12420</v>
      </c>
      <c r="AA9243" t="s">
        <v>12421</v>
      </c>
      <c r="AB9243" t="s">
        <v>12830</v>
      </c>
      <c r="AC9243">
        <v>2</v>
      </c>
      <c r="AD9243" s="123">
        <v>39111</v>
      </c>
      <c r="AE9243" t="s">
        <v>12423</v>
      </c>
      <c r="AG9243">
        <v>40001833</v>
      </c>
      <c r="AL9243" t="s">
        <v>12830</v>
      </c>
      <c r="AN9243">
        <v>3615300201</v>
      </c>
      <c r="AO9243">
        <v>16</v>
      </c>
      <c r="AP9243" t="s">
        <v>12424</v>
      </c>
      <c r="AQ9243" t="s">
        <v>11408</v>
      </c>
      <c r="AR9243">
        <v>4100</v>
      </c>
      <c r="AT9243">
        <v>2005</v>
      </c>
      <c r="AV9243" t="s">
        <v>14227</v>
      </c>
      <c r="AW9243">
        <v>116100</v>
      </c>
    </row>
    <row r="9244" spans="1:49" x14ac:dyDescent="0.25">
      <c r="A9244">
        <v>4100</v>
      </c>
      <c r="B9244">
        <v>30060</v>
      </c>
      <c r="C9244">
        <v>4035</v>
      </c>
      <c r="D9244">
        <v>410</v>
      </c>
      <c r="E9244" s="124" t="s">
        <v>306</v>
      </c>
      <c r="F9244" t="str">
        <f t="shared" si="172"/>
        <v>Graeme GeisendorfGOODYEAR TIRE &amp; RUBBER COMPANY</v>
      </c>
      <c r="G9244" s="150" t="str">
        <f t="shared" si="173"/>
        <v>Graeme Geisendorf</v>
      </c>
      <c r="H9244" s="149" t="s">
        <v>4076</v>
      </c>
      <c r="I9244">
        <v>40003287</v>
      </c>
      <c r="K9244" t="s">
        <v>18694</v>
      </c>
      <c r="L9244" t="s">
        <v>14225</v>
      </c>
      <c r="M9244" t="s">
        <v>12521</v>
      </c>
      <c r="N9244" t="s">
        <v>16829</v>
      </c>
      <c r="Q9244" t="s">
        <v>12415</v>
      </c>
      <c r="R9244" t="s">
        <v>12416</v>
      </c>
      <c r="U9244" t="s">
        <v>12418</v>
      </c>
      <c r="V9244">
        <v>11</v>
      </c>
      <c r="W9244">
        <v>11</v>
      </c>
      <c r="X9244">
        <v>1</v>
      </c>
      <c r="Y9244" t="s">
        <v>12419</v>
      </c>
      <c r="Z9244" t="s">
        <v>12420</v>
      </c>
      <c r="AA9244" t="s">
        <v>12421</v>
      </c>
      <c r="AB9244" t="s">
        <v>13208</v>
      </c>
      <c r="AC9244">
        <v>2</v>
      </c>
      <c r="AD9244" s="123">
        <v>39111</v>
      </c>
      <c r="AE9244" t="s">
        <v>12423</v>
      </c>
      <c r="AG9244">
        <v>40003287</v>
      </c>
      <c r="AL9244" t="s">
        <v>13208</v>
      </c>
      <c r="AN9244">
        <v>3615300201</v>
      </c>
      <c r="AO9244">
        <v>16</v>
      </c>
      <c r="AP9244" t="s">
        <v>12424</v>
      </c>
      <c r="AQ9244" t="s">
        <v>11408</v>
      </c>
      <c r="AR9244">
        <v>4100</v>
      </c>
      <c r="AS9244" t="s">
        <v>12491</v>
      </c>
      <c r="AT9244">
        <v>2005</v>
      </c>
      <c r="AV9244" t="s">
        <v>14227</v>
      </c>
      <c r="AW9244">
        <v>116100</v>
      </c>
    </row>
    <row r="9245" spans="1:49" x14ac:dyDescent="0.25">
      <c r="A9245">
        <v>4100</v>
      </c>
      <c r="B9245">
        <v>30060</v>
      </c>
      <c r="C9245">
        <v>4035</v>
      </c>
      <c r="D9245">
        <v>410</v>
      </c>
      <c r="E9245" s="124" t="s">
        <v>306</v>
      </c>
      <c r="F9245" t="str">
        <f t="shared" si="172"/>
        <v>Graeme GeisendorfHARRIS PACKAGING CORP.</v>
      </c>
      <c r="G9245" s="150" t="str">
        <f t="shared" si="173"/>
        <v>Graeme Geisendorf</v>
      </c>
      <c r="H9245" s="149" t="s">
        <v>4279</v>
      </c>
      <c r="I9245">
        <v>40006939</v>
      </c>
      <c r="J9245" t="s">
        <v>18695</v>
      </c>
      <c r="L9245" t="s">
        <v>14810</v>
      </c>
      <c r="M9245" t="s">
        <v>12494</v>
      </c>
      <c r="O9245">
        <v>14437</v>
      </c>
      <c r="P9245">
        <v>76117</v>
      </c>
      <c r="Q9245" t="s">
        <v>12415</v>
      </c>
      <c r="R9245" t="s">
        <v>12416</v>
      </c>
      <c r="S9245" t="s">
        <v>18696</v>
      </c>
      <c r="U9245" t="s">
        <v>12418</v>
      </c>
      <c r="W9245">
        <v>11</v>
      </c>
      <c r="X9245">
        <v>1</v>
      </c>
      <c r="Y9245" t="s">
        <v>12419</v>
      </c>
      <c r="Z9245" t="s">
        <v>12420</v>
      </c>
      <c r="AA9245" t="s">
        <v>12429</v>
      </c>
      <c r="AB9245" t="s">
        <v>12422</v>
      </c>
      <c r="AC9245">
        <v>2</v>
      </c>
      <c r="AD9245" s="123">
        <v>41241</v>
      </c>
      <c r="AE9245" t="s">
        <v>12431</v>
      </c>
      <c r="AG9245">
        <v>40006939</v>
      </c>
      <c r="AL9245" t="s">
        <v>12422</v>
      </c>
      <c r="AN9245">
        <v>4443912901</v>
      </c>
      <c r="AO9245">
        <v>16</v>
      </c>
      <c r="AP9245" t="s">
        <v>12424</v>
      </c>
      <c r="AQ9245" t="s">
        <v>11408</v>
      </c>
      <c r="AR9245">
        <v>4100</v>
      </c>
      <c r="AT9245">
        <v>0</v>
      </c>
      <c r="AV9245" t="s">
        <v>18697</v>
      </c>
      <c r="AW9245">
        <v>116100</v>
      </c>
    </row>
    <row r="9246" spans="1:49" x14ac:dyDescent="0.25">
      <c r="A9246">
        <v>4100</v>
      </c>
      <c r="B9246">
        <v>30060</v>
      </c>
      <c r="C9246">
        <v>4035</v>
      </c>
      <c r="D9246">
        <v>410</v>
      </c>
      <c r="E9246" s="124" t="s">
        <v>306</v>
      </c>
      <c r="F9246" t="str">
        <f t="shared" si="172"/>
        <v>Graeme GeisendorfHOBBS BONDED FIBERS NA, LLC</v>
      </c>
      <c r="G9246" s="150" t="str">
        <f t="shared" si="173"/>
        <v>Graeme Geisendorf</v>
      </c>
      <c r="H9246" s="149" t="s">
        <v>4384</v>
      </c>
      <c r="I9246">
        <v>40008346</v>
      </c>
      <c r="K9246" t="s">
        <v>18698</v>
      </c>
      <c r="L9246" t="s">
        <v>12824</v>
      </c>
      <c r="M9246" t="s">
        <v>12703</v>
      </c>
      <c r="N9246">
        <v>38382</v>
      </c>
      <c r="Q9246" t="s">
        <v>12415</v>
      </c>
      <c r="R9246" t="s">
        <v>12416</v>
      </c>
      <c r="S9246" t="s">
        <v>18699</v>
      </c>
      <c r="U9246" t="s">
        <v>12418</v>
      </c>
      <c r="W9246">
        <v>11</v>
      </c>
      <c r="X9246">
        <v>0</v>
      </c>
      <c r="Y9246" t="s">
        <v>12765</v>
      </c>
      <c r="Z9246" t="s">
        <v>12420</v>
      </c>
      <c r="AA9246" t="s">
        <v>12429</v>
      </c>
      <c r="AB9246" t="s">
        <v>12422</v>
      </c>
      <c r="AC9246">
        <v>2</v>
      </c>
      <c r="AD9246" s="123">
        <v>43185</v>
      </c>
      <c r="AE9246" t="s">
        <v>12431</v>
      </c>
      <c r="AG9246">
        <v>40008346</v>
      </c>
      <c r="AL9246" t="s">
        <v>12422</v>
      </c>
      <c r="AN9246">
        <v>4305308601</v>
      </c>
      <c r="AO9246">
        <v>16</v>
      </c>
      <c r="AP9246" t="s">
        <v>12424</v>
      </c>
      <c r="AQ9246" t="s">
        <v>11408</v>
      </c>
      <c r="AR9246">
        <v>4100</v>
      </c>
      <c r="AT9246">
        <v>0</v>
      </c>
      <c r="AV9246" t="s">
        <v>18700</v>
      </c>
      <c r="AW9246">
        <v>116100</v>
      </c>
    </row>
    <row r="9247" spans="1:49" x14ac:dyDescent="0.25">
      <c r="A9247">
        <v>4100</v>
      </c>
      <c r="B9247">
        <v>30060</v>
      </c>
      <c r="C9247">
        <v>4035</v>
      </c>
      <c r="D9247">
        <v>410</v>
      </c>
      <c r="E9247" s="124" t="s">
        <v>306</v>
      </c>
      <c r="F9247" t="str">
        <f t="shared" si="172"/>
        <v>Graeme GeisendorfHUBER ENGINEERED WOODS LLC.</v>
      </c>
      <c r="G9247" s="150" t="str">
        <f t="shared" si="173"/>
        <v>Graeme Geisendorf</v>
      </c>
      <c r="H9247" s="149" t="s">
        <v>4450</v>
      </c>
      <c r="I9247">
        <v>40002759</v>
      </c>
      <c r="K9247" t="s">
        <v>18701</v>
      </c>
      <c r="L9247" t="s">
        <v>18702</v>
      </c>
      <c r="M9247" t="s">
        <v>12692</v>
      </c>
      <c r="N9247">
        <v>31088</v>
      </c>
      <c r="Q9247" t="s">
        <v>12415</v>
      </c>
      <c r="R9247" t="s">
        <v>12416</v>
      </c>
      <c r="S9247" t="s">
        <v>18703</v>
      </c>
      <c r="U9247" t="s">
        <v>12418</v>
      </c>
      <c r="W9247">
        <v>11</v>
      </c>
      <c r="X9247">
        <v>1</v>
      </c>
      <c r="Y9247" t="s">
        <v>12419</v>
      </c>
      <c r="Z9247" t="s">
        <v>12420</v>
      </c>
      <c r="AA9247" t="s">
        <v>12421</v>
      </c>
      <c r="AB9247" t="s">
        <v>12422</v>
      </c>
      <c r="AC9247">
        <v>2</v>
      </c>
      <c r="AD9247" s="123">
        <v>39111</v>
      </c>
      <c r="AE9247" t="s">
        <v>12423</v>
      </c>
      <c r="AG9247">
        <v>40002759</v>
      </c>
      <c r="AL9247" t="s">
        <v>12422</v>
      </c>
      <c r="AN9247">
        <v>1115311901</v>
      </c>
      <c r="AO9247">
        <v>16</v>
      </c>
      <c r="AP9247" t="s">
        <v>12424</v>
      </c>
      <c r="AQ9247" t="s">
        <v>11408</v>
      </c>
      <c r="AR9247">
        <v>4100</v>
      </c>
      <c r="AT9247">
        <v>2005</v>
      </c>
      <c r="AV9247" t="s">
        <v>18704</v>
      </c>
      <c r="AW9247">
        <v>116100</v>
      </c>
    </row>
    <row r="9248" spans="1:49" x14ac:dyDescent="0.25">
      <c r="A9248">
        <v>4100</v>
      </c>
      <c r="B9248">
        <v>30060</v>
      </c>
      <c r="C9248">
        <v>4035</v>
      </c>
      <c r="D9248">
        <v>410</v>
      </c>
      <c r="E9248" s="124" t="s">
        <v>306</v>
      </c>
      <c r="F9248" t="str">
        <f t="shared" si="172"/>
        <v>Graeme GeisendorfIBT INC.</v>
      </c>
      <c r="G9248" s="150" t="str">
        <f t="shared" si="173"/>
        <v>Graeme Geisendorf</v>
      </c>
      <c r="H9248" s="149" t="s">
        <v>4486</v>
      </c>
      <c r="I9248">
        <v>40005400</v>
      </c>
      <c r="J9248" t="s">
        <v>18705</v>
      </c>
      <c r="L9248" t="s">
        <v>16067</v>
      </c>
      <c r="M9248" t="s">
        <v>13999</v>
      </c>
      <c r="O9248">
        <v>2982</v>
      </c>
      <c r="P9248">
        <v>66201</v>
      </c>
      <c r="Q9248" t="s">
        <v>12415</v>
      </c>
      <c r="R9248" t="s">
        <v>12416</v>
      </c>
      <c r="S9248" t="s">
        <v>16224</v>
      </c>
      <c r="U9248" t="s">
        <v>12418</v>
      </c>
      <c r="W9248">
        <v>11</v>
      </c>
      <c r="X9248">
        <v>2</v>
      </c>
      <c r="Y9248" t="s">
        <v>12765</v>
      </c>
      <c r="Z9248" t="s">
        <v>12420</v>
      </c>
      <c r="AA9248" t="s">
        <v>12429</v>
      </c>
      <c r="AB9248" t="s">
        <v>12422</v>
      </c>
      <c r="AC9248">
        <v>2</v>
      </c>
      <c r="AD9248" s="123">
        <v>39518</v>
      </c>
      <c r="AE9248" t="s">
        <v>12633</v>
      </c>
      <c r="AG9248">
        <v>40005400</v>
      </c>
      <c r="AL9248" t="s">
        <v>12422</v>
      </c>
      <c r="AN9248">
        <v>1709105801</v>
      </c>
      <c r="AO9248">
        <v>16</v>
      </c>
      <c r="AP9248" t="s">
        <v>12424</v>
      </c>
      <c r="AQ9248" t="s">
        <v>11408</v>
      </c>
      <c r="AR9248">
        <v>4100</v>
      </c>
      <c r="AT9248">
        <v>0</v>
      </c>
      <c r="AV9248" t="s">
        <v>4485</v>
      </c>
      <c r="AW9248">
        <v>116100</v>
      </c>
    </row>
    <row r="9249" spans="1:49" x14ac:dyDescent="0.25">
      <c r="A9249">
        <v>4100</v>
      </c>
      <c r="B9249">
        <v>30060</v>
      </c>
      <c r="C9249">
        <v>4035</v>
      </c>
      <c r="D9249">
        <v>410</v>
      </c>
      <c r="E9249" s="124" t="s">
        <v>306</v>
      </c>
      <c r="F9249" t="str">
        <f t="shared" si="172"/>
        <v>Graeme GeisendorfINDUSTRIAS GSL</v>
      </c>
      <c r="G9249" s="150" t="str">
        <f t="shared" si="173"/>
        <v>Graeme Geisendorf</v>
      </c>
      <c r="H9249" s="149" t="s">
        <v>4643</v>
      </c>
      <c r="I9249">
        <v>40007442</v>
      </c>
      <c r="K9249" t="s">
        <v>18706</v>
      </c>
      <c r="L9249" t="s">
        <v>18707</v>
      </c>
      <c r="M9249" t="s">
        <v>12494</v>
      </c>
      <c r="N9249">
        <v>78503</v>
      </c>
      <c r="Q9249" t="s">
        <v>12415</v>
      </c>
      <c r="R9249" t="s">
        <v>12416</v>
      </c>
      <c r="S9249" t="s">
        <v>18708</v>
      </c>
      <c r="U9249" t="s">
        <v>12418</v>
      </c>
      <c r="W9249">
        <v>11</v>
      </c>
      <c r="X9249">
        <v>2</v>
      </c>
      <c r="Y9249" t="s">
        <v>12419</v>
      </c>
      <c r="Z9249" t="s">
        <v>12420</v>
      </c>
      <c r="AA9249" t="s">
        <v>12429</v>
      </c>
      <c r="AB9249" t="s">
        <v>12430</v>
      </c>
      <c r="AC9249">
        <v>2</v>
      </c>
      <c r="AD9249" s="123">
        <v>41927</v>
      </c>
      <c r="AE9249" t="s">
        <v>12431</v>
      </c>
      <c r="AG9249">
        <v>40007442</v>
      </c>
      <c r="AL9249" t="s">
        <v>12430</v>
      </c>
      <c r="AN9249">
        <v>4421519101</v>
      </c>
      <c r="AO9249">
        <v>16</v>
      </c>
      <c r="AP9249" t="s">
        <v>12424</v>
      </c>
      <c r="AQ9249" t="s">
        <v>11408</v>
      </c>
      <c r="AR9249">
        <v>4100</v>
      </c>
      <c r="AT9249">
        <v>0</v>
      </c>
      <c r="AV9249" t="s">
        <v>18709</v>
      </c>
      <c r="AW9249">
        <v>116100</v>
      </c>
    </row>
    <row r="9250" spans="1:49" x14ac:dyDescent="0.25">
      <c r="A9250">
        <v>4100</v>
      </c>
      <c r="B9250">
        <v>30060</v>
      </c>
      <c r="C9250">
        <v>4035</v>
      </c>
      <c r="D9250">
        <v>410</v>
      </c>
      <c r="E9250" s="124" t="s">
        <v>306</v>
      </c>
      <c r="F9250" t="str">
        <f t="shared" si="172"/>
        <v>Graeme GeisendorfINTERM</v>
      </c>
      <c r="G9250" s="150" t="str">
        <f t="shared" si="173"/>
        <v>Graeme Geisendorf</v>
      </c>
      <c r="H9250" s="149" t="s">
        <v>4711</v>
      </c>
      <c r="I9250">
        <v>40007766</v>
      </c>
      <c r="K9250" t="s">
        <v>18710</v>
      </c>
      <c r="L9250" t="s">
        <v>18711</v>
      </c>
      <c r="M9250" t="s">
        <v>12494</v>
      </c>
      <c r="N9250">
        <v>78040</v>
      </c>
      <c r="Q9250" t="s">
        <v>12415</v>
      </c>
      <c r="R9250" t="s">
        <v>12416</v>
      </c>
      <c r="S9250" t="s">
        <v>18712</v>
      </c>
      <c r="U9250" t="s">
        <v>12418</v>
      </c>
      <c r="W9250">
        <v>11</v>
      </c>
      <c r="X9250">
        <v>2</v>
      </c>
      <c r="Y9250" t="s">
        <v>12419</v>
      </c>
      <c r="Z9250" t="s">
        <v>12420</v>
      </c>
      <c r="AA9250" t="s">
        <v>12429</v>
      </c>
      <c r="AB9250" t="s">
        <v>12430</v>
      </c>
      <c r="AC9250">
        <v>2</v>
      </c>
      <c r="AD9250" s="123">
        <v>42384</v>
      </c>
      <c r="AE9250" t="s">
        <v>12431</v>
      </c>
      <c r="AG9250">
        <v>40007766</v>
      </c>
      <c r="AL9250" t="s">
        <v>12430</v>
      </c>
      <c r="AN9250">
        <v>4447917401</v>
      </c>
      <c r="AO9250">
        <v>16</v>
      </c>
      <c r="AP9250" t="s">
        <v>12424</v>
      </c>
      <c r="AQ9250" t="s">
        <v>11408</v>
      </c>
      <c r="AR9250">
        <v>4100</v>
      </c>
      <c r="AT9250">
        <v>0</v>
      </c>
      <c r="AV9250" t="s">
        <v>4711</v>
      </c>
      <c r="AW9250">
        <v>116100</v>
      </c>
    </row>
    <row r="9251" spans="1:49" x14ac:dyDescent="0.25">
      <c r="A9251">
        <v>4100</v>
      </c>
      <c r="B9251">
        <v>30060</v>
      </c>
      <c r="C9251">
        <v>4035</v>
      </c>
      <c r="D9251">
        <v>410</v>
      </c>
      <c r="E9251" s="124" t="s">
        <v>306</v>
      </c>
      <c r="F9251" t="str">
        <f t="shared" si="172"/>
        <v>Graeme GeisendorfINTERNATIONAL BUSINESS &amp; LOGISTICS</v>
      </c>
      <c r="G9251" s="150" t="str">
        <f t="shared" si="173"/>
        <v>Graeme Geisendorf</v>
      </c>
      <c r="H9251" s="149" t="s">
        <v>4714</v>
      </c>
      <c r="I9251">
        <v>40007281</v>
      </c>
      <c r="K9251" t="s">
        <v>18713</v>
      </c>
      <c r="L9251" t="s">
        <v>13312</v>
      </c>
      <c r="M9251" t="s">
        <v>12494</v>
      </c>
      <c r="N9251">
        <v>79936</v>
      </c>
      <c r="Q9251" t="s">
        <v>12415</v>
      </c>
      <c r="R9251" t="s">
        <v>12416</v>
      </c>
      <c r="S9251" t="s">
        <v>18714</v>
      </c>
      <c r="U9251" t="s">
        <v>12418</v>
      </c>
      <c r="W9251">
        <v>11</v>
      </c>
      <c r="X9251">
        <v>1</v>
      </c>
      <c r="Y9251" t="s">
        <v>12419</v>
      </c>
      <c r="Z9251" t="s">
        <v>12420</v>
      </c>
      <c r="AA9251" t="s">
        <v>12429</v>
      </c>
      <c r="AB9251" t="s">
        <v>12478</v>
      </c>
      <c r="AC9251">
        <v>2</v>
      </c>
      <c r="AD9251" s="123">
        <v>41689</v>
      </c>
      <c r="AE9251" t="s">
        <v>12431</v>
      </c>
      <c r="AG9251">
        <v>40007281</v>
      </c>
      <c r="AL9251" t="s">
        <v>12478</v>
      </c>
      <c r="AN9251">
        <v>4414109801</v>
      </c>
      <c r="AO9251">
        <v>16</v>
      </c>
      <c r="AP9251" t="s">
        <v>12424</v>
      </c>
      <c r="AQ9251" t="s">
        <v>11408</v>
      </c>
      <c r="AR9251">
        <v>4100</v>
      </c>
      <c r="AT9251">
        <v>0</v>
      </c>
      <c r="AV9251" t="s">
        <v>14926</v>
      </c>
      <c r="AW9251">
        <v>116100</v>
      </c>
    </row>
    <row r="9252" spans="1:49" x14ac:dyDescent="0.25">
      <c r="A9252">
        <v>4100</v>
      </c>
      <c r="B9252">
        <v>30060</v>
      </c>
      <c r="C9252">
        <v>4035</v>
      </c>
      <c r="D9252">
        <v>410</v>
      </c>
      <c r="E9252" s="124" t="s">
        <v>306</v>
      </c>
      <c r="F9252" t="str">
        <f t="shared" si="172"/>
        <v>Graeme GeisendorfINTERNATIONAL PRODUCTS INC</v>
      </c>
      <c r="G9252" s="150" t="str">
        <f t="shared" si="173"/>
        <v>Graeme Geisendorf</v>
      </c>
      <c r="H9252" s="149" t="s">
        <v>4737</v>
      </c>
      <c r="I9252">
        <v>40008542</v>
      </c>
      <c r="K9252" t="s">
        <v>18715</v>
      </c>
      <c r="L9252" t="s">
        <v>18711</v>
      </c>
      <c r="M9252" t="s">
        <v>12494</v>
      </c>
      <c r="N9252">
        <v>78040</v>
      </c>
      <c r="Q9252" t="s">
        <v>12415</v>
      </c>
      <c r="R9252" t="s">
        <v>12416</v>
      </c>
      <c r="S9252" t="s">
        <v>18716</v>
      </c>
      <c r="U9252" t="s">
        <v>12418</v>
      </c>
      <c r="W9252">
        <v>11</v>
      </c>
      <c r="X9252">
        <v>2</v>
      </c>
      <c r="Y9252" t="s">
        <v>12419</v>
      </c>
      <c r="Z9252" t="s">
        <v>12420</v>
      </c>
      <c r="AA9252" t="s">
        <v>12429</v>
      </c>
      <c r="AB9252" t="s">
        <v>12430</v>
      </c>
      <c r="AC9252">
        <v>2</v>
      </c>
      <c r="AD9252" s="123">
        <v>43453</v>
      </c>
      <c r="AE9252" t="s">
        <v>12431</v>
      </c>
      <c r="AG9252">
        <v>40008542</v>
      </c>
      <c r="AL9252" t="s">
        <v>12430</v>
      </c>
      <c r="AN9252">
        <v>4447917401</v>
      </c>
      <c r="AO9252">
        <v>16</v>
      </c>
      <c r="AP9252" t="s">
        <v>12424</v>
      </c>
      <c r="AQ9252" t="s">
        <v>11408</v>
      </c>
      <c r="AR9252">
        <v>4100</v>
      </c>
      <c r="AT9252">
        <v>0</v>
      </c>
      <c r="AV9252" t="s">
        <v>14926</v>
      </c>
      <c r="AW9252">
        <v>116100</v>
      </c>
    </row>
    <row r="9253" spans="1:49" x14ac:dyDescent="0.25">
      <c r="A9253">
        <v>4100</v>
      </c>
      <c r="B9253">
        <v>30060</v>
      </c>
      <c r="C9253">
        <v>4035</v>
      </c>
      <c r="D9253">
        <v>417</v>
      </c>
      <c r="E9253" s="124" t="s">
        <v>306</v>
      </c>
      <c r="F9253" t="str">
        <f t="shared" si="172"/>
        <v>Graeme GeisendorfJAMES HARDIE - CLEBURNE</v>
      </c>
      <c r="G9253" s="150" t="str">
        <f t="shared" si="173"/>
        <v>Graeme Geisendorf</v>
      </c>
      <c r="H9253" s="149" t="s">
        <v>4856</v>
      </c>
      <c r="I9253">
        <v>40006403</v>
      </c>
      <c r="J9253" t="s">
        <v>18033</v>
      </c>
      <c r="K9253" t="s">
        <v>18717</v>
      </c>
      <c r="L9253" t="s">
        <v>14306</v>
      </c>
      <c r="M9253" t="s">
        <v>13237</v>
      </c>
      <c r="N9253">
        <v>92691</v>
      </c>
      <c r="Q9253" t="s">
        <v>12415</v>
      </c>
      <c r="R9253" t="s">
        <v>12416</v>
      </c>
      <c r="S9253" t="s">
        <v>18718</v>
      </c>
      <c r="U9253" t="s">
        <v>12418</v>
      </c>
      <c r="V9253">
        <v>206</v>
      </c>
      <c r="W9253">
        <v>11</v>
      </c>
      <c r="X9253">
        <v>1</v>
      </c>
      <c r="Y9253" t="s">
        <v>12419</v>
      </c>
      <c r="Z9253" t="s">
        <v>12420</v>
      </c>
      <c r="AA9253" t="s">
        <v>12429</v>
      </c>
      <c r="AB9253" t="s">
        <v>12422</v>
      </c>
      <c r="AC9253">
        <v>2</v>
      </c>
      <c r="AD9253" s="123">
        <v>40471</v>
      </c>
      <c r="AE9253" t="s">
        <v>12431</v>
      </c>
      <c r="AG9253">
        <v>40006403</v>
      </c>
      <c r="AL9253" t="s">
        <v>12422</v>
      </c>
      <c r="AN9253">
        <v>505965801</v>
      </c>
      <c r="AO9253">
        <v>16</v>
      </c>
      <c r="AP9253" t="s">
        <v>12424</v>
      </c>
      <c r="AQ9253" t="s">
        <v>11408</v>
      </c>
      <c r="AR9253">
        <v>4100</v>
      </c>
      <c r="AT9253">
        <v>0</v>
      </c>
      <c r="AV9253" t="s">
        <v>14308</v>
      </c>
      <c r="AW9253">
        <v>116100</v>
      </c>
    </row>
    <row r="9254" spans="1:49" x14ac:dyDescent="0.25">
      <c r="A9254">
        <v>4100</v>
      </c>
      <c r="B9254">
        <v>30060</v>
      </c>
      <c r="C9254">
        <v>4035</v>
      </c>
      <c r="D9254">
        <v>410</v>
      </c>
      <c r="E9254" s="124" t="s">
        <v>306</v>
      </c>
      <c r="F9254" t="str">
        <f t="shared" si="172"/>
        <v>Graeme GeisendorfJOHNS MANVILLE</v>
      </c>
      <c r="G9254" s="150" t="str">
        <f t="shared" si="173"/>
        <v>Graeme Geisendorf</v>
      </c>
      <c r="H9254" s="149" t="s">
        <v>4954</v>
      </c>
      <c r="I9254">
        <v>40001966</v>
      </c>
      <c r="J9254" t="s">
        <v>18719</v>
      </c>
      <c r="L9254" t="s">
        <v>12881</v>
      </c>
      <c r="M9254" t="s">
        <v>12882</v>
      </c>
      <c r="O9254">
        <v>5108</v>
      </c>
      <c r="P9254" t="s">
        <v>14312</v>
      </c>
      <c r="Q9254" t="s">
        <v>12415</v>
      </c>
      <c r="R9254" t="s">
        <v>12416</v>
      </c>
      <c r="U9254" t="s">
        <v>12418</v>
      </c>
      <c r="V9254">
        <v>214</v>
      </c>
      <c r="W9254">
        <v>11</v>
      </c>
      <c r="X9254">
        <v>1</v>
      </c>
      <c r="Y9254" t="s">
        <v>12765</v>
      </c>
      <c r="Z9254" t="s">
        <v>12420</v>
      </c>
      <c r="AA9254" t="s">
        <v>12421</v>
      </c>
      <c r="AB9254" t="s">
        <v>12473</v>
      </c>
      <c r="AC9254">
        <v>2</v>
      </c>
      <c r="AD9254" s="123">
        <v>39111</v>
      </c>
      <c r="AE9254" t="s">
        <v>12423</v>
      </c>
      <c r="AG9254">
        <v>40001966</v>
      </c>
      <c r="AL9254" t="s">
        <v>12473</v>
      </c>
      <c r="AN9254">
        <v>603101401</v>
      </c>
      <c r="AO9254">
        <v>16</v>
      </c>
      <c r="AP9254" t="s">
        <v>12424</v>
      </c>
      <c r="AQ9254" t="s">
        <v>11408</v>
      </c>
      <c r="AR9254">
        <v>4100</v>
      </c>
      <c r="AT9254">
        <v>2005</v>
      </c>
      <c r="AV9254" t="s">
        <v>12885</v>
      </c>
      <c r="AW9254">
        <v>116100</v>
      </c>
    </row>
    <row r="9255" spans="1:49" x14ac:dyDescent="0.25">
      <c r="A9255">
        <v>4100</v>
      </c>
      <c r="B9255">
        <v>30060</v>
      </c>
      <c r="C9255">
        <v>4035</v>
      </c>
      <c r="D9255">
        <v>410</v>
      </c>
      <c r="E9255" s="124" t="s">
        <v>306</v>
      </c>
      <c r="F9255" t="str">
        <f t="shared" si="172"/>
        <v>Graeme GeisendorfK.E. FISCHER, LLC</v>
      </c>
      <c r="G9255" s="150" t="str">
        <f t="shared" si="173"/>
        <v>Graeme Geisendorf</v>
      </c>
      <c r="H9255" s="149" t="s">
        <v>5029</v>
      </c>
      <c r="I9255">
        <v>40006765</v>
      </c>
      <c r="L9255" t="s">
        <v>18720</v>
      </c>
      <c r="M9255" t="s">
        <v>17533</v>
      </c>
      <c r="N9255">
        <v>73502</v>
      </c>
      <c r="O9255">
        <v>2428</v>
      </c>
      <c r="Q9255" t="s">
        <v>12415</v>
      </c>
      <c r="R9255" t="s">
        <v>12416</v>
      </c>
      <c r="S9255" t="s">
        <v>18721</v>
      </c>
      <c r="U9255" t="s">
        <v>12418</v>
      </c>
      <c r="W9255">
        <v>11</v>
      </c>
      <c r="X9255">
        <v>0</v>
      </c>
      <c r="Y9255" t="s">
        <v>12419</v>
      </c>
      <c r="Z9255" t="s">
        <v>12420</v>
      </c>
      <c r="AA9255" t="s">
        <v>12485</v>
      </c>
      <c r="AB9255" t="s">
        <v>12422</v>
      </c>
      <c r="AC9255">
        <v>2</v>
      </c>
      <c r="AD9255" s="123">
        <v>40963</v>
      </c>
      <c r="AE9255" t="s">
        <v>12528</v>
      </c>
      <c r="AG9255">
        <v>40006765</v>
      </c>
      <c r="AL9255" t="s">
        <v>12422</v>
      </c>
      <c r="AN9255">
        <v>3703104101</v>
      </c>
      <c r="AO9255">
        <v>16</v>
      </c>
      <c r="AP9255" t="s">
        <v>12424</v>
      </c>
      <c r="AQ9255" t="s">
        <v>11408</v>
      </c>
      <c r="AR9255">
        <v>4100</v>
      </c>
      <c r="AT9255">
        <v>0</v>
      </c>
      <c r="AV9255" t="s">
        <v>18722</v>
      </c>
      <c r="AW9255">
        <v>116100</v>
      </c>
    </row>
    <row r="9256" spans="1:49" x14ac:dyDescent="0.25">
      <c r="A9256">
        <v>4100</v>
      </c>
      <c r="B9256">
        <v>30060</v>
      </c>
      <c r="C9256">
        <v>4035</v>
      </c>
      <c r="D9256">
        <v>410</v>
      </c>
      <c r="E9256" s="124" t="s">
        <v>306</v>
      </c>
      <c r="F9256" t="str">
        <f t="shared" si="172"/>
        <v>Graeme GeisendorfKAM FAB LLC</v>
      </c>
      <c r="G9256" s="150" t="str">
        <f t="shared" si="173"/>
        <v>Graeme Geisendorf</v>
      </c>
      <c r="H9256" s="149" t="s">
        <v>5035</v>
      </c>
      <c r="I9256">
        <v>40008612</v>
      </c>
      <c r="K9256" t="s">
        <v>18723</v>
      </c>
      <c r="L9256" t="s">
        <v>18724</v>
      </c>
      <c r="M9256" t="s">
        <v>12494</v>
      </c>
      <c r="N9256">
        <v>78662</v>
      </c>
      <c r="Q9256" t="s">
        <v>12415</v>
      </c>
      <c r="R9256" t="s">
        <v>12416</v>
      </c>
      <c r="U9256" t="s">
        <v>12418</v>
      </c>
      <c r="W9256">
        <v>11</v>
      </c>
      <c r="X9256">
        <v>0</v>
      </c>
      <c r="Y9256" t="s">
        <v>12419</v>
      </c>
      <c r="Z9256" t="s">
        <v>12420</v>
      </c>
      <c r="AA9256" t="s">
        <v>12429</v>
      </c>
      <c r="AB9256" t="s">
        <v>12422</v>
      </c>
      <c r="AC9256">
        <v>2</v>
      </c>
      <c r="AD9256" s="123">
        <v>43563</v>
      </c>
      <c r="AE9256" t="s">
        <v>12431</v>
      </c>
      <c r="AG9256">
        <v>40008612</v>
      </c>
      <c r="AL9256" t="s">
        <v>12422</v>
      </c>
      <c r="AN9256">
        <v>4402196321</v>
      </c>
      <c r="AO9256">
        <v>16</v>
      </c>
      <c r="AP9256" t="s">
        <v>12424</v>
      </c>
      <c r="AQ9256" t="s">
        <v>11408</v>
      </c>
      <c r="AR9256">
        <v>4100</v>
      </c>
      <c r="AT9256">
        <v>0</v>
      </c>
      <c r="AV9256" t="s">
        <v>18725</v>
      </c>
      <c r="AW9256">
        <v>116100</v>
      </c>
    </row>
    <row r="9257" spans="1:49" x14ac:dyDescent="0.25">
      <c r="A9257">
        <v>4100</v>
      </c>
      <c r="B9257">
        <v>30060</v>
      </c>
      <c r="C9257">
        <v>4035</v>
      </c>
      <c r="D9257">
        <v>410</v>
      </c>
      <c r="E9257" s="124" t="s">
        <v>306</v>
      </c>
      <c r="F9257" t="str">
        <f t="shared" si="172"/>
        <v>Graeme GeisendorfKAMAN</v>
      </c>
      <c r="G9257" s="150" t="str">
        <f t="shared" si="173"/>
        <v>Graeme Geisendorf</v>
      </c>
      <c r="H9257" s="149" t="s">
        <v>5036</v>
      </c>
      <c r="I9257">
        <v>40004327</v>
      </c>
      <c r="K9257" t="s">
        <v>12894</v>
      </c>
      <c r="L9257" t="s">
        <v>12895</v>
      </c>
      <c r="M9257" t="s">
        <v>12896</v>
      </c>
      <c r="N9257">
        <v>46802</v>
      </c>
      <c r="Q9257" t="s">
        <v>12415</v>
      </c>
      <c r="R9257" t="s">
        <v>12416</v>
      </c>
      <c r="S9257" t="s">
        <v>18726</v>
      </c>
      <c r="U9257" t="s">
        <v>12418</v>
      </c>
      <c r="V9257">
        <v>207</v>
      </c>
      <c r="W9257">
        <v>11</v>
      </c>
      <c r="X9257">
        <v>2</v>
      </c>
      <c r="Y9257" t="s">
        <v>12419</v>
      </c>
      <c r="Z9257" t="s">
        <v>12420</v>
      </c>
      <c r="AA9257" t="s">
        <v>12421</v>
      </c>
      <c r="AB9257" t="s">
        <v>12422</v>
      </c>
      <c r="AC9257">
        <v>2</v>
      </c>
      <c r="AD9257" s="123">
        <v>39111</v>
      </c>
      <c r="AE9257" t="s">
        <v>12423</v>
      </c>
      <c r="AG9257">
        <v>40004327</v>
      </c>
      <c r="AL9257" t="s">
        <v>12422</v>
      </c>
      <c r="AN9257">
        <v>1500304701</v>
      </c>
      <c r="AO9257">
        <v>16</v>
      </c>
      <c r="AP9257" t="s">
        <v>12424</v>
      </c>
      <c r="AQ9257" t="s">
        <v>11408</v>
      </c>
      <c r="AR9257">
        <v>4100</v>
      </c>
      <c r="AT9257">
        <v>2005</v>
      </c>
      <c r="AV9257" t="s">
        <v>5036</v>
      </c>
      <c r="AW9257">
        <v>116100</v>
      </c>
    </row>
    <row r="9258" spans="1:49" x14ac:dyDescent="0.25">
      <c r="A9258">
        <v>4100</v>
      </c>
      <c r="B9258">
        <v>30060</v>
      </c>
      <c r="C9258">
        <v>4035</v>
      </c>
      <c r="D9258">
        <v>410</v>
      </c>
      <c r="E9258" s="124" t="s">
        <v>306</v>
      </c>
      <c r="F9258" t="str">
        <f t="shared" si="172"/>
        <v>Graeme GeisendorfKAMAN (CAN-PARIS)</v>
      </c>
      <c r="G9258" s="150" t="str">
        <f t="shared" si="173"/>
        <v>Graeme Geisendorf</v>
      </c>
      <c r="H9258" s="149" t="s">
        <v>5039</v>
      </c>
      <c r="I9258">
        <v>40003340</v>
      </c>
      <c r="L9258" t="s">
        <v>12895</v>
      </c>
      <c r="M9258" t="s">
        <v>12896</v>
      </c>
      <c r="O9258">
        <v>2536</v>
      </c>
      <c r="P9258" t="s">
        <v>15579</v>
      </c>
      <c r="Q9258" t="s">
        <v>12415</v>
      </c>
      <c r="R9258" t="s">
        <v>12416</v>
      </c>
      <c r="S9258" t="s">
        <v>18727</v>
      </c>
      <c r="U9258" t="s">
        <v>12418</v>
      </c>
      <c r="V9258">
        <v>207</v>
      </c>
      <c r="W9258">
        <v>11</v>
      </c>
      <c r="X9258">
        <v>2</v>
      </c>
      <c r="Y9258" t="s">
        <v>12419</v>
      </c>
      <c r="Z9258" t="s">
        <v>12420</v>
      </c>
      <c r="AA9258" t="s">
        <v>12421</v>
      </c>
      <c r="AB9258" t="s">
        <v>12422</v>
      </c>
      <c r="AC9258">
        <v>2</v>
      </c>
      <c r="AD9258" s="123">
        <v>39111</v>
      </c>
      <c r="AE9258" t="s">
        <v>12423</v>
      </c>
      <c r="AG9258">
        <v>40003340</v>
      </c>
      <c r="AL9258" t="s">
        <v>12422</v>
      </c>
      <c r="AN9258">
        <v>1500304701</v>
      </c>
      <c r="AO9258">
        <v>16</v>
      </c>
      <c r="AP9258" t="s">
        <v>12424</v>
      </c>
      <c r="AQ9258" t="s">
        <v>11408</v>
      </c>
      <c r="AR9258">
        <v>4100</v>
      </c>
      <c r="AS9258" t="s">
        <v>12491</v>
      </c>
      <c r="AT9258">
        <v>0</v>
      </c>
      <c r="AV9258" t="s">
        <v>5036</v>
      </c>
      <c r="AW9258">
        <v>116100</v>
      </c>
    </row>
    <row r="9259" spans="1:49" x14ac:dyDescent="0.25">
      <c r="A9259">
        <v>4100</v>
      </c>
      <c r="B9259">
        <v>30060</v>
      </c>
      <c r="C9259">
        <v>4035</v>
      </c>
      <c r="D9259">
        <v>410</v>
      </c>
      <c r="E9259" s="124" t="s">
        <v>306</v>
      </c>
      <c r="F9259" t="str">
        <f t="shared" si="172"/>
        <v>Graeme GeisendorfKAMAN INDUSTRIAL</v>
      </c>
      <c r="G9259" s="150" t="str">
        <f t="shared" si="173"/>
        <v>Graeme Geisendorf</v>
      </c>
      <c r="H9259" s="149" t="s">
        <v>5091</v>
      </c>
      <c r="I9259">
        <v>40004553</v>
      </c>
      <c r="L9259" t="s">
        <v>12895</v>
      </c>
      <c r="M9259" t="s">
        <v>12896</v>
      </c>
      <c r="O9259">
        <v>2536</v>
      </c>
      <c r="P9259" t="s">
        <v>15579</v>
      </c>
      <c r="Q9259" t="s">
        <v>12415</v>
      </c>
      <c r="R9259" t="s">
        <v>12416</v>
      </c>
      <c r="S9259" t="s">
        <v>18728</v>
      </c>
      <c r="U9259" t="s">
        <v>12418</v>
      </c>
      <c r="V9259">
        <v>207</v>
      </c>
      <c r="W9259">
        <v>11</v>
      </c>
      <c r="X9259">
        <v>2</v>
      </c>
      <c r="Y9259" t="s">
        <v>12419</v>
      </c>
      <c r="Z9259" t="s">
        <v>12420</v>
      </c>
      <c r="AA9259" t="s">
        <v>12421</v>
      </c>
      <c r="AB9259" t="s">
        <v>12422</v>
      </c>
      <c r="AC9259">
        <v>2</v>
      </c>
      <c r="AD9259" s="123">
        <v>39111</v>
      </c>
      <c r="AE9259" t="s">
        <v>12423</v>
      </c>
      <c r="AG9259">
        <v>40004553</v>
      </c>
      <c r="AL9259" t="s">
        <v>12422</v>
      </c>
      <c r="AN9259">
        <v>1500304701</v>
      </c>
      <c r="AO9259">
        <v>16</v>
      </c>
      <c r="AP9259" t="s">
        <v>12424</v>
      </c>
      <c r="AQ9259" t="s">
        <v>11408</v>
      </c>
      <c r="AR9259">
        <v>4100</v>
      </c>
      <c r="AS9259" t="s">
        <v>12491</v>
      </c>
      <c r="AT9259">
        <v>2005</v>
      </c>
      <c r="AV9259" t="s">
        <v>5036</v>
      </c>
      <c r="AW9259">
        <v>116100</v>
      </c>
    </row>
    <row r="9260" spans="1:49" x14ac:dyDescent="0.25">
      <c r="A9260">
        <v>4100</v>
      </c>
      <c r="B9260">
        <v>30060</v>
      </c>
      <c r="C9260">
        <v>4035</v>
      </c>
      <c r="D9260">
        <v>410</v>
      </c>
      <c r="E9260" s="124" t="s">
        <v>306</v>
      </c>
      <c r="F9260" t="str">
        <f t="shared" si="172"/>
        <v>Graeme GeisendorfKAMAN INDUSTRIAL TECHNOLOGIES-ARLIN</v>
      </c>
      <c r="G9260" s="150" t="str">
        <f t="shared" si="173"/>
        <v>Graeme Geisendorf</v>
      </c>
      <c r="H9260" s="149" t="s">
        <v>5108</v>
      </c>
      <c r="I9260">
        <v>40003151</v>
      </c>
      <c r="L9260" t="s">
        <v>12895</v>
      </c>
      <c r="M9260" t="s">
        <v>12896</v>
      </c>
      <c r="O9260">
        <v>2536</v>
      </c>
      <c r="P9260" t="s">
        <v>15579</v>
      </c>
      <c r="Q9260" t="s">
        <v>12415</v>
      </c>
      <c r="R9260" t="s">
        <v>12416</v>
      </c>
      <c r="S9260" t="s">
        <v>18727</v>
      </c>
      <c r="U9260" t="s">
        <v>12418</v>
      </c>
      <c r="V9260">
        <v>207</v>
      </c>
      <c r="W9260">
        <v>11</v>
      </c>
      <c r="X9260">
        <v>2</v>
      </c>
      <c r="Y9260" t="s">
        <v>12419</v>
      </c>
      <c r="Z9260" t="s">
        <v>12420</v>
      </c>
      <c r="AA9260" t="s">
        <v>12421</v>
      </c>
      <c r="AB9260" t="s">
        <v>12422</v>
      </c>
      <c r="AC9260">
        <v>2</v>
      </c>
      <c r="AD9260" s="123">
        <v>39111</v>
      </c>
      <c r="AE9260" t="s">
        <v>12423</v>
      </c>
      <c r="AG9260">
        <v>40003151</v>
      </c>
      <c r="AL9260" t="s">
        <v>12422</v>
      </c>
      <c r="AN9260">
        <v>1500304701</v>
      </c>
      <c r="AO9260">
        <v>16</v>
      </c>
      <c r="AP9260" t="s">
        <v>12424</v>
      </c>
      <c r="AQ9260" t="s">
        <v>11408</v>
      </c>
      <c r="AR9260">
        <v>4100</v>
      </c>
      <c r="AS9260" t="s">
        <v>12491</v>
      </c>
      <c r="AT9260">
        <v>2005</v>
      </c>
      <c r="AV9260" t="s">
        <v>5036</v>
      </c>
      <c r="AW9260">
        <v>116100</v>
      </c>
    </row>
    <row r="9261" spans="1:49" x14ac:dyDescent="0.25">
      <c r="A9261">
        <v>4100</v>
      </c>
      <c r="B9261">
        <v>30060</v>
      </c>
      <c r="C9261">
        <v>4035</v>
      </c>
      <c r="D9261">
        <v>410</v>
      </c>
      <c r="E9261" s="124" t="s">
        <v>306</v>
      </c>
      <c r="F9261" t="str">
        <f t="shared" si="172"/>
        <v>Graeme GeisendorfKILLEEN DAILY HERALD</v>
      </c>
      <c r="G9261" s="150" t="str">
        <f t="shared" si="173"/>
        <v>Graeme Geisendorf</v>
      </c>
      <c r="H9261" s="149" t="s">
        <v>5214</v>
      </c>
      <c r="I9261">
        <v>40003570</v>
      </c>
      <c r="K9261" t="s">
        <v>18729</v>
      </c>
      <c r="L9261" t="s">
        <v>18730</v>
      </c>
      <c r="M9261" t="s">
        <v>12494</v>
      </c>
      <c r="N9261" t="s">
        <v>18731</v>
      </c>
      <c r="Q9261" t="s">
        <v>12415</v>
      </c>
      <c r="R9261" t="s">
        <v>12416</v>
      </c>
      <c r="S9261" t="s">
        <v>18732</v>
      </c>
      <c r="U9261" t="s">
        <v>12418</v>
      </c>
      <c r="W9261">
        <v>11</v>
      </c>
      <c r="X9261">
        <v>1</v>
      </c>
      <c r="Y9261" t="s">
        <v>12419</v>
      </c>
      <c r="Z9261" t="s">
        <v>12420</v>
      </c>
      <c r="AA9261" t="s">
        <v>12421</v>
      </c>
      <c r="AB9261" t="s">
        <v>12422</v>
      </c>
      <c r="AC9261">
        <v>2</v>
      </c>
      <c r="AD9261" s="123">
        <v>39111</v>
      </c>
      <c r="AE9261" t="s">
        <v>12423</v>
      </c>
      <c r="AG9261">
        <v>40003570</v>
      </c>
      <c r="AL9261" t="s">
        <v>12422</v>
      </c>
      <c r="AN9261">
        <v>4402716101</v>
      </c>
      <c r="AO9261">
        <v>16</v>
      </c>
      <c r="AP9261" t="s">
        <v>12424</v>
      </c>
      <c r="AQ9261" t="s">
        <v>11408</v>
      </c>
      <c r="AR9261">
        <v>4100</v>
      </c>
      <c r="AT9261">
        <v>0</v>
      </c>
      <c r="AV9261" t="s">
        <v>18733</v>
      </c>
      <c r="AW9261">
        <v>116100</v>
      </c>
    </row>
    <row r="9262" spans="1:49" x14ac:dyDescent="0.25">
      <c r="A9262">
        <v>4100</v>
      </c>
      <c r="B9262">
        <v>30060</v>
      </c>
      <c r="C9262">
        <v>4035</v>
      </c>
      <c r="D9262">
        <v>410</v>
      </c>
      <c r="E9262" s="124" t="s">
        <v>306</v>
      </c>
      <c r="F9262" t="str">
        <f t="shared" si="172"/>
        <v>Graeme GeisendorfLETTERPRESS GRAPHICS, INC.</v>
      </c>
      <c r="G9262" s="150" t="str">
        <f t="shared" si="173"/>
        <v>Graeme Geisendorf</v>
      </c>
      <c r="H9262" s="149" t="s">
        <v>5507</v>
      </c>
      <c r="I9262">
        <v>40007297</v>
      </c>
      <c r="K9262" t="s">
        <v>18734</v>
      </c>
      <c r="L9262" t="s">
        <v>12739</v>
      </c>
      <c r="M9262" t="s">
        <v>12494</v>
      </c>
      <c r="N9262">
        <v>76104</v>
      </c>
      <c r="Q9262" t="s">
        <v>12415</v>
      </c>
      <c r="R9262" t="s">
        <v>12416</v>
      </c>
      <c r="S9262" t="s">
        <v>18735</v>
      </c>
      <c r="U9262" t="s">
        <v>12418</v>
      </c>
      <c r="W9262">
        <v>11</v>
      </c>
      <c r="X9262">
        <v>1</v>
      </c>
      <c r="Y9262" t="s">
        <v>12419</v>
      </c>
      <c r="Z9262" t="s">
        <v>12420</v>
      </c>
      <c r="AA9262" t="s">
        <v>12429</v>
      </c>
      <c r="AB9262" t="s">
        <v>12422</v>
      </c>
      <c r="AC9262">
        <v>2</v>
      </c>
      <c r="AD9262" s="123">
        <v>41705</v>
      </c>
      <c r="AE9262" t="s">
        <v>12431</v>
      </c>
      <c r="AG9262">
        <v>40007297</v>
      </c>
      <c r="AL9262" t="s">
        <v>12422</v>
      </c>
      <c r="AN9262">
        <v>4443910901</v>
      </c>
      <c r="AO9262">
        <v>16</v>
      </c>
      <c r="AP9262" t="s">
        <v>12424</v>
      </c>
      <c r="AQ9262" t="s">
        <v>11408</v>
      </c>
      <c r="AR9262">
        <v>4100</v>
      </c>
      <c r="AT9262">
        <v>0</v>
      </c>
      <c r="AV9262" t="s">
        <v>18736</v>
      </c>
      <c r="AW9262">
        <v>116100</v>
      </c>
    </row>
    <row r="9263" spans="1:49" x14ac:dyDescent="0.25">
      <c r="A9263">
        <v>4100</v>
      </c>
      <c r="B9263">
        <v>30060</v>
      </c>
      <c r="C9263">
        <v>4035</v>
      </c>
      <c r="D9263">
        <v>410</v>
      </c>
      <c r="E9263" s="124" t="s">
        <v>306</v>
      </c>
      <c r="F9263" t="str">
        <f t="shared" si="172"/>
        <v>Graeme GeisendorfLION SUPPLY, INC.</v>
      </c>
      <c r="G9263" s="150" t="str">
        <f t="shared" si="173"/>
        <v>Graeme Geisendorf</v>
      </c>
      <c r="H9263" s="149" t="s">
        <v>5555</v>
      </c>
      <c r="I9263">
        <v>40007124</v>
      </c>
      <c r="K9263" t="s">
        <v>18737</v>
      </c>
      <c r="L9263" t="s">
        <v>18666</v>
      </c>
      <c r="M9263" t="s">
        <v>12494</v>
      </c>
      <c r="N9263">
        <v>78521</v>
      </c>
      <c r="Q9263" t="s">
        <v>12415</v>
      </c>
      <c r="R9263" t="s">
        <v>12416</v>
      </c>
      <c r="S9263" t="s">
        <v>18738</v>
      </c>
      <c r="U9263" t="s">
        <v>12418</v>
      </c>
      <c r="W9263">
        <v>11</v>
      </c>
      <c r="X9263">
        <v>2</v>
      </c>
      <c r="Y9263" t="s">
        <v>12419</v>
      </c>
      <c r="Z9263" t="s">
        <v>12420</v>
      </c>
      <c r="AA9263" t="s">
        <v>12429</v>
      </c>
      <c r="AB9263" t="s">
        <v>12422</v>
      </c>
      <c r="AC9263">
        <v>2</v>
      </c>
      <c r="AD9263" s="123">
        <v>41471</v>
      </c>
      <c r="AE9263" t="s">
        <v>12431</v>
      </c>
      <c r="AG9263">
        <v>40007124</v>
      </c>
      <c r="AL9263" t="s">
        <v>12422</v>
      </c>
      <c r="AN9263">
        <v>4406104101</v>
      </c>
      <c r="AO9263">
        <v>16</v>
      </c>
      <c r="AP9263" t="s">
        <v>12424</v>
      </c>
      <c r="AQ9263" t="s">
        <v>11408</v>
      </c>
      <c r="AR9263">
        <v>4100</v>
      </c>
      <c r="AT9263">
        <v>0</v>
      </c>
      <c r="AV9263" t="s">
        <v>18739</v>
      </c>
      <c r="AW9263">
        <v>116100</v>
      </c>
    </row>
    <row r="9264" spans="1:49" x14ac:dyDescent="0.25">
      <c r="A9264">
        <v>4100</v>
      </c>
      <c r="B9264">
        <v>30060</v>
      </c>
      <c r="C9264">
        <v>4035</v>
      </c>
      <c r="D9264">
        <v>410</v>
      </c>
      <c r="E9264" s="124" t="s">
        <v>306</v>
      </c>
      <c r="F9264" t="str">
        <f t="shared" si="172"/>
        <v>Graeme GeisendorfLONE STAR BAKERY, INC.</v>
      </c>
      <c r="G9264" s="150" t="str">
        <f t="shared" si="173"/>
        <v>Graeme Geisendorf</v>
      </c>
      <c r="H9264" s="149" t="s">
        <v>5584</v>
      </c>
      <c r="I9264">
        <v>40006912</v>
      </c>
      <c r="L9264" t="s">
        <v>12963</v>
      </c>
      <c r="M9264" t="s">
        <v>12494</v>
      </c>
      <c r="O9264">
        <v>201960</v>
      </c>
      <c r="P9264">
        <v>78220</v>
      </c>
      <c r="Q9264" t="s">
        <v>12415</v>
      </c>
      <c r="R9264" t="s">
        <v>12416</v>
      </c>
      <c r="S9264" t="s">
        <v>18740</v>
      </c>
      <c r="U9264" t="s">
        <v>12418</v>
      </c>
      <c r="W9264">
        <v>11</v>
      </c>
      <c r="X9264">
        <v>1</v>
      </c>
      <c r="Y9264" t="s">
        <v>12419</v>
      </c>
      <c r="Z9264" t="s">
        <v>12420</v>
      </c>
      <c r="AA9264" t="s">
        <v>12429</v>
      </c>
      <c r="AB9264" t="s">
        <v>12422</v>
      </c>
      <c r="AC9264">
        <v>2</v>
      </c>
      <c r="AD9264" s="123">
        <v>41186</v>
      </c>
      <c r="AE9264" t="s">
        <v>12431</v>
      </c>
      <c r="AG9264">
        <v>40006912</v>
      </c>
      <c r="AL9264" t="s">
        <v>12422</v>
      </c>
      <c r="AN9264">
        <v>4402925701</v>
      </c>
      <c r="AO9264">
        <v>16</v>
      </c>
      <c r="AP9264" t="s">
        <v>12424</v>
      </c>
      <c r="AQ9264" t="s">
        <v>11408</v>
      </c>
      <c r="AR9264">
        <v>4100</v>
      </c>
      <c r="AS9264" t="s">
        <v>12491</v>
      </c>
      <c r="AT9264">
        <v>0</v>
      </c>
      <c r="AV9264" t="s">
        <v>18741</v>
      </c>
      <c r="AW9264">
        <v>116100</v>
      </c>
    </row>
    <row r="9265" spans="1:49" x14ac:dyDescent="0.25">
      <c r="A9265">
        <v>4100</v>
      </c>
      <c r="B9265">
        <v>30060</v>
      </c>
      <c r="C9265">
        <v>4035</v>
      </c>
      <c r="D9265">
        <v>410</v>
      </c>
      <c r="E9265" s="124" t="s">
        <v>306</v>
      </c>
      <c r="F9265" t="str">
        <f t="shared" si="172"/>
        <v>Graeme GeisendorfM. B. MCKEE CO., INC</v>
      </c>
      <c r="G9265" s="150" t="str">
        <f t="shared" si="173"/>
        <v>Graeme Geisendorf</v>
      </c>
      <c r="H9265" s="149" t="s">
        <v>5650</v>
      </c>
      <c r="I9265">
        <v>40008960</v>
      </c>
      <c r="K9265" t="s">
        <v>18742</v>
      </c>
      <c r="L9265" t="s">
        <v>18641</v>
      </c>
      <c r="M9265" t="s">
        <v>12494</v>
      </c>
      <c r="N9265">
        <v>79404</v>
      </c>
      <c r="Q9265" t="s">
        <v>12415</v>
      </c>
      <c r="R9265" t="s">
        <v>12416</v>
      </c>
      <c r="S9265" t="s">
        <v>18743</v>
      </c>
      <c r="U9265" t="s">
        <v>12418</v>
      </c>
      <c r="W9265">
        <v>11</v>
      </c>
      <c r="X9265">
        <v>2</v>
      </c>
      <c r="Y9265" t="s">
        <v>12419</v>
      </c>
      <c r="Z9265" t="s">
        <v>12420</v>
      </c>
      <c r="AA9265" t="s">
        <v>12485</v>
      </c>
      <c r="AB9265" t="s">
        <v>12422</v>
      </c>
      <c r="AC9265">
        <v>2</v>
      </c>
      <c r="AD9265" s="123">
        <v>44113</v>
      </c>
      <c r="AE9265" t="s">
        <v>12528</v>
      </c>
      <c r="AG9265">
        <v>40008960</v>
      </c>
      <c r="AL9265" t="s">
        <v>12422</v>
      </c>
      <c r="AN9265">
        <v>4430318401</v>
      </c>
      <c r="AP9265" t="s">
        <v>12424</v>
      </c>
      <c r="AQ9265" t="s">
        <v>11408</v>
      </c>
      <c r="AR9265">
        <v>4100</v>
      </c>
      <c r="AT9265">
        <v>0</v>
      </c>
      <c r="AV9265" t="s">
        <v>18744</v>
      </c>
      <c r="AW9265">
        <v>116100</v>
      </c>
    </row>
    <row r="9266" spans="1:49" x14ac:dyDescent="0.25">
      <c r="A9266">
        <v>4100</v>
      </c>
      <c r="B9266">
        <v>30060</v>
      </c>
      <c r="C9266">
        <v>4035</v>
      </c>
      <c r="D9266">
        <v>410</v>
      </c>
      <c r="E9266" s="124" t="s">
        <v>306</v>
      </c>
      <c r="F9266" t="str">
        <f t="shared" si="172"/>
        <v>Graeme GeisendorfMAPA DISTRIBUTORS</v>
      </c>
      <c r="G9266" s="150" t="str">
        <f t="shared" si="173"/>
        <v>Graeme Geisendorf</v>
      </c>
      <c r="H9266" s="149" t="s">
        <v>5722</v>
      </c>
      <c r="I9266">
        <v>40007028</v>
      </c>
      <c r="K9266" t="s">
        <v>18745</v>
      </c>
      <c r="L9266" t="s">
        <v>18746</v>
      </c>
      <c r="M9266" t="s">
        <v>12494</v>
      </c>
      <c r="N9266">
        <v>78163</v>
      </c>
      <c r="Q9266" t="s">
        <v>12415</v>
      </c>
      <c r="R9266" t="s">
        <v>12416</v>
      </c>
      <c r="S9266" t="s">
        <v>18747</v>
      </c>
      <c r="U9266" t="s">
        <v>12418</v>
      </c>
      <c r="W9266">
        <v>11</v>
      </c>
      <c r="X9266">
        <v>2</v>
      </c>
      <c r="Y9266" t="s">
        <v>12419</v>
      </c>
      <c r="Z9266" t="s">
        <v>12420</v>
      </c>
      <c r="AA9266" t="s">
        <v>12429</v>
      </c>
      <c r="AB9266" t="s">
        <v>12430</v>
      </c>
      <c r="AC9266">
        <v>2</v>
      </c>
      <c r="AD9266" s="123">
        <v>41347</v>
      </c>
      <c r="AE9266" t="s">
        <v>12431</v>
      </c>
      <c r="AG9266">
        <v>40007028</v>
      </c>
      <c r="AL9266" t="s">
        <v>12430</v>
      </c>
      <c r="AN9266">
        <v>4409110791</v>
      </c>
      <c r="AO9266">
        <v>16</v>
      </c>
      <c r="AP9266" t="s">
        <v>12424</v>
      </c>
      <c r="AQ9266" t="s">
        <v>11408</v>
      </c>
      <c r="AR9266">
        <v>4100</v>
      </c>
      <c r="AT9266">
        <v>0</v>
      </c>
      <c r="AV9266" t="s">
        <v>18748</v>
      </c>
      <c r="AW9266">
        <v>116100</v>
      </c>
    </row>
    <row r="9267" spans="1:49" x14ac:dyDescent="0.25">
      <c r="A9267">
        <v>4100</v>
      </c>
      <c r="B9267">
        <v>30060</v>
      </c>
      <c r="C9267">
        <v>4035</v>
      </c>
      <c r="D9267">
        <v>410</v>
      </c>
      <c r="E9267" s="124" t="s">
        <v>306</v>
      </c>
      <c r="F9267" t="str">
        <f t="shared" si="172"/>
        <v>Graeme GeisendorfMATTCO - GRAEME GEISENDORFF</v>
      </c>
      <c r="G9267" s="150" t="str">
        <f t="shared" si="173"/>
        <v>Graeme Geisendorf</v>
      </c>
      <c r="H9267" s="149" t="s">
        <v>5824</v>
      </c>
      <c r="I9267">
        <v>40008964</v>
      </c>
      <c r="K9267" t="s">
        <v>18749</v>
      </c>
      <c r="L9267" t="s">
        <v>12881</v>
      </c>
      <c r="M9267" t="s">
        <v>13169</v>
      </c>
      <c r="N9267">
        <v>28037</v>
      </c>
      <c r="Q9267" t="s">
        <v>12415</v>
      </c>
      <c r="R9267" t="s">
        <v>12416</v>
      </c>
      <c r="S9267" t="s">
        <v>14378</v>
      </c>
      <c r="U9267" t="s">
        <v>12418</v>
      </c>
      <c r="V9267">
        <v>281</v>
      </c>
      <c r="W9267">
        <v>11</v>
      </c>
      <c r="X9267">
        <v>2</v>
      </c>
      <c r="Y9267">
        <v>2</v>
      </c>
      <c r="Z9267" t="s">
        <v>12420</v>
      </c>
      <c r="AA9267" t="s">
        <v>12485</v>
      </c>
      <c r="AB9267" t="s">
        <v>12422</v>
      </c>
      <c r="AC9267">
        <v>2</v>
      </c>
      <c r="AD9267" s="123">
        <v>44123</v>
      </c>
      <c r="AE9267" t="s">
        <v>12528</v>
      </c>
      <c r="AG9267">
        <v>40008964</v>
      </c>
      <c r="AL9267" t="s">
        <v>12422</v>
      </c>
      <c r="AN9267">
        <v>3410924731</v>
      </c>
      <c r="AP9267" t="s">
        <v>12424</v>
      </c>
      <c r="AQ9267" t="s">
        <v>11408</v>
      </c>
      <c r="AR9267">
        <v>4100</v>
      </c>
      <c r="AT9267">
        <v>0</v>
      </c>
      <c r="AV9267" t="s">
        <v>13666</v>
      </c>
      <c r="AW9267">
        <v>116100</v>
      </c>
    </row>
    <row r="9268" spans="1:49" x14ac:dyDescent="0.25">
      <c r="A9268">
        <v>4100</v>
      </c>
      <c r="B9268">
        <v>30060</v>
      </c>
      <c r="C9268">
        <v>4035</v>
      </c>
      <c r="D9268">
        <v>410</v>
      </c>
      <c r="E9268" s="124" t="s">
        <v>306</v>
      </c>
      <c r="F9268" t="str">
        <f t="shared" si="172"/>
        <v>Graeme GeisendorfMAXCESS AMERICA, INC.</v>
      </c>
      <c r="G9268" s="150" t="str">
        <f t="shared" si="173"/>
        <v>Graeme Geisendorf</v>
      </c>
      <c r="H9268" s="149" t="s">
        <v>5838</v>
      </c>
      <c r="I9268">
        <v>40002616</v>
      </c>
      <c r="J9268" t="s">
        <v>18750</v>
      </c>
      <c r="K9268" t="s">
        <v>18751</v>
      </c>
      <c r="L9268" t="s">
        <v>18752</v>
      </c>
      <c r="M9268" t="s">
        <v>13327</v>
      </c>
      <c r="N9268">
        <v>63025</v>
      </c>
      <c r="Q9268" t="s">
        <v>12415</v>
      </c>
      <c r="R9268" t="s">
        <v>12416</v>
      </c>
      <c r="S9268" t="s">
        <v>18753</v>
      </c>
      <c r="U9268" t="s">
        <v>12418</v>
      </c>
      <c r="W9268">
        <v>11</v>
      </c>
      <c r="X9268">
        <v>1</v>
      </c>
      <c r="Y9268" t="s">
        <v>12419</v>
      </c>
      <c r="Z9268" t="s">
        <v>12420</v>
      </c>
      <c r="AA9268" t="s">
        <v>12421</v>
      </c>
      <c r="AB9268" t="s">
        <v>12422</v>
      </c>
      <c r="AC9268">
        <v>2</v>
      </c>
      <c r="AD9268" s="123">
        <v>39111</v>
      </c>
      <c r="AE9268" t="s">
        <v>12423</v>
      </c>
      <c r="AG9268">
        <v>40002616</v>
      </c>
      <c r="AL9268" t="s">
        <v>12422</v>
      </c>
      <c r="AN9268">
        <v>2618917801</v>
      </c>
      <c r="AO9268">
        <v>16</v>
      </c>
      <c r="AP9268" t="s">
        <v>12424</v>
      </c>
      <c r="AQ9268" t="s">
        <v>11408</v>
      </c>
      <c r="AR9268">
        <v>4100</v>
      </c>
      <c r="AT9268">
        <v>0</v>
      </c>
      <c r="AV9268" t="s">
        <v>18754</v>
      </c>
      <c r="AW9268">
        <v>116100</v>
      </c>
    </row>
    <row r="9269" spans="1:49" x14ac:dyDescent="0.25">
      <c r="A9269">
        <v>4100</v>
      </c>
      <c r="B9269">
        <v>30060</v>
      </c>
      <c r="C9269">
        <v>4035</v>
      </c>
      <c r="D9269">
        <v>410</v>
      </c>
      <c r="E9269" s="124" t="s">
        <v>306</v>
      </c>
      <c r="F9269" t="str">
        <f t="shared" si="172"/>
        <v>Graeme GeisendorfMAXCESS AMERICAS, INC</v>
      </c>
      <c r="G9269" s="150" t="str">
        <f t="shared" si="173"/>
        <v>Graeme Geisendorf</v>
      </c>
      <c r="H9269" s="149" t="s">
        <v>5839</v>
      </c>
      <c r="I9269">
        <v>40008978</v>
      </c>
      <c r="J9269" t="s">
        <v>18755</v>
      </c>
      <c r="K9269" t="s">
        <v>18756</v>
      </c>
      <c r="L9269" t="s">
        <v>18752</v>
      </c>
      <c r="M9269" t="s">
        <v>13327</v>
      </c>
      <c r="N9269">
        <v>63025</v>
      </c>
      <c r="Q9269" t="s">
        <v>12415</v>
      </c>
      <c r="R9269" t="s">
        <v>12416</v>
      </c>
      <c r="S9269" t="s">
        <v>18753</v>
      </c>
      <c r="U9269" t="s">
        <v>12418</v>
      </c>
      <c r="W9269">
        <v>11</v>
      </c>
      <c r="X9269">
        <v>1</v>
      </c>
      <c r="Y9269" t="s">
        <v>12419</v>
      </c>
      <c r="Z9269" t="s">
        <v>12420</v>
      </c>
      <c r="AA9269" t="s">
        <v>12485</v>
      </c>
      <c r="AB9269" t="s">
        <v>12422</v>
      </c>
      <c r="AC9269">
        <v>2</v>
      </c>
      <c r="AD9269" s="123">
        <v>44137</v>
      </c>
      <c r="AE9269" t="s">
        <v>12528</v>
      </c>
      <c r="AG9269">
        <v>40008978</v>
      </c>
      <c r="AL9269" t="s">
        <v>12422</v>
      </c>
      <c r="AN9269">
        <v>2618917801</v>
      </c>
      <c r="AO9269">
        <v>16</v>
      </c>
      <c r="AP9269" t="s">
        <v>12424</v>
      </c>
      <c r="AQ9269" t="s">
        <v>11408</v>
      </c>
      <c r="AR9269">
        <v>4100</v>
      </c>
      <c r="AT9269">
        <v>0</v>
      </c>
      <c r="AV9269" t="s">
        <v>18757</v>
      </c>
      <c r="AW9269">
        <v>116100</v>
      </c>
    </row>
    <row r="9270" spans="1:49" x14ac:dyDescent="0.25">
      <c r="A9270">
        <v>4100</v>
      </c>
      <c r="B9270">
        <v>30060</v>
      </c>
      <c r="C9270">
        <v>4035</v>
      </c>
      <c r="D9270">
        <v>410</v>
      </c>
      <c r="E9270" s="124" t="s">
        <v>306</v>
      </c>
      <c r="F9270" t="str">
        <f t="shared" si="172"/>
        <v>Graeme GeisendorfMEDIA PROCUREMENT SERVICES, INC.</v>
      </c>
      <c r="G9270" s="150" t="str">
        <f t="shared" si="173"/>
        <v>Graeme Geisendorf</v>
      </c>
      <c r="H9270" s="149" t="s">
        <v>5916</v>
      </c>
      <c r="I9270">
        <v>40004468</v>
      </c>
      <c r="J9270" t="s">
        <v>18758</v>
      </c>
      <c r="L9270" t="s">
        <v>17087</v>
      </c>
      <c r="M9270" t="s">
        <v>15941</v>
      </c>
      <c r="O9270">
        <v>29071</v>
      </c>
      <c r="P9270">
        <v>71903</v>
      </c>
      <c r="Q9270" t="s">
        <v>12415</v>
      </c>
      <c r="R9270" t="s">
        <v>12416</v>
      </c>
      <c r="S9270" t="s">
        <v>18759</v>
      </c>
      <c r="U9270" t="s">
        <v>12418</v>
      </c>
      <c r="W9270">
        <v>11</v>
      </c>
      <c r="X9270">
        <v>1</v>
      </c>
      <c r="Y9270" t="s">
        <v>12419</v>
      </c>
      <c r="Z9270" t="s">
        <v>12420</v>
      </c>
      <c r="AA9270" t="s">
        <v>12421</v>
      </c>
      <c r="AB9270" t="s">
        <v>12422</v>
      </c>
      <c r="AC9270">
        <v>2</v>
      </c>
      <c r="AD9270" s="123">
        <v>39111</v>
      </c>
      <c r="AE9270" t="s">
        <v>12423</v>
      </c>
      <c r="AG9270">
        <v>40004468</v>
      </c>
      <c r="AL9270" t="s">
        <v>12422</v>
      </c>
      <c r="AN9270">
        <v>405102801</v>
      </c>
      <c r="AO9270">
        <v>16</v>
      </c>
      <c r="AP9270" t="s">
        <v>12424</v>
      </c>
      <c r="AQ9270" t="s">
        <v>11408</v>
      </c>
      <c r="AR9270">
        <v>4100</v>
      </c>
      <c r="AT9270">
        <v>0</v>
      </c>
      <c r="AV9270" t="s">
        <v>18760</v>
      </c>
      <c r="AW9270">
        <v>116100</v>
      </c>
    </row>
    <row r="9271" spans="1:49" x14ac:dyDescent="0.25">
      <c r="A9271">
        <v>4100</v>
      </c>
      <c r="B9271">
        <v>30060</v>
      </c>
      <c r="C9271">
        <v>4035</v>
      </c>
      <c r="D9271">
        <v>410</v>
      </c>
      <c r="E9271" s="124" t="s">
        <v>306</v>
      </c>
      <c r="F9271" t="str">
        <f t="shared" si="172"/>
        <v>Graeme GeisendorfMISSION FOODS (GRUMA CORP)</v>
      </c>
      <c r="G9271" s="150" t="str">
        <f t="shared" si="173"/>
        <v>Graeme Geisendorf</v>
      </c>
      <c r="H9271" s="149" t="s">
        <v>6115</v>
      </c>
      <c r="I9271">
        <v>40003424</v>
      </c>
      <c r="K9271" t="s">
        <v>18761</v>
      </c>
      <c r="L9271" t="s">
        <v>12963</v>
      </c>
      <c r="M9271" t="s">
        <v>12494</v>
      </c>
      <c r="N9271" t="s">
        <v>18762</v>
      </c>
      <c r="Q9271" t="s">
        <v>12415</v>
      </c>
      <c r="R9271" t="s">
        <v>12416</v>
      </c>
      <c r="S9271" t="s">
        <v>18763</v>
      </c>
      <c r="U9271" t="s">
        <v>12418</v>
      </c>
      <c r="W9271">
        <v>11</v>
      </c>
      <c r="X9271">
        <v>1</v>
      </c>
      <c r="Y9271" t="s">
        <v>12419</v>
      </c>
      <c r="Z9271" t="s">
        <v>12420</v>
      </c>
      <c r="AA9271" t="s">
        <v>12421</v>
      </c>
      <c r="AB9271" t="s">
        <v>12430</v>
      </c>
      <c r="AC9271">
        <v>2</v>
      </c>
      <c r="AD9271" s="123">
        <v>39111</v>
      </c>
      <c r="AE9271" t="s">
        <v>12423</v>
      </c>
      <c r="AG9271">
        <v>40003424</v>
      </c>
      <c r="AL9271" t="s">
        <v>12430</v>
      </c>
      <c r="AN9271">
        <v>4402925701</v>
      </c>
      <c r="AO9271">
        <v>16</v>
      </c>
      <c r="AP9271" t="s">
        <v>12424</v>
      </c>
      <c r="AQ9271" t="s">
        <v>11408</v>
      </c>
      <c r="AR9271">
        <v>4100</v>
      </c>
      <c r="AS9271" t="s">
        <v>12491</v>
      </c>
      <c r="AT9271">
        <v>0</v>
      </c>
      <c r="AV9271" t="s">
        <v>16913</v>
      </c>
      <c r="AW9271">
        <v>116100</v>
      </c>
    </row>
    <row r="9272" spans="1:49" x14ac:dyDescent="0.25">
      <c r="A9272">
        <v>4100</v>
      </c>
      <c r="B9272">
        <v>30060</v>
      </c>
      <c r="C9272">
        <v>4035</v>
      </c>
      <c r="D9272">
        <v>410</v>
      </c>
      <c r="E9272" s="124" t="s">
        <v>306</v>
      </c>
      <c r="F9272" t="str">
        <f t="shared" si="172"/>
        <v>Graeme GeisendorfMISSION FOODS-EL PASO</v>
      </c>
      <c r="G9272" s="150" t="str">
        <f t="shared" si="173"/>
        <v>Graeme Geisendorf</v>
      </c>
      <c r="H9272" s="149" t="s">
        <v>6118</v>
      </c>
      <c r="I9272">
        <v>40005559</v>
      </c>
      <c r="K9272" t="s">
        <v>18764</v>
      </c>
      <c r="L9272" t="s">
        <v>13312</v>
      </c>
      <c r="M9272" t="s">
        <v>12494</v>
      </c>
      <c r="N9272">
        <v>79907</v>
      </c>
      <c r="Q9272" t="s">
        <v>12415</v>
      </c>
      <c r="R9272" t="s">
        <v>12416</v>
      </c>
      <c r="S9272" t="s">
        <v>18765</v>
      </c>
      <c r="U9272" t="s">
        <v>12418</v>
      </c>
      <c r="W9272">
        <v>11</v>
      </c>
      <c r="X9272">
        <v>1</v>
      </c>
      <c r="Y9272" t="s">
        <v>12419</v>
      </c>
      <c r="Z9272" t="s">
        <v>12420</v>
      </c>
      <c r="AA9272" t="s">
        <v>12485</v>
      </c>
      <c r="AB9272" t="s">
        <v>12430</v>
      </c>
      <c r="AC9272">
        <v>2</v>
      </c>
      <c r="AD9272" s="123">
        <v>39701</v>
      </c>
      <c r="AE9272" t="s">
        <v>14314</v>
      </c>
      <c r="AG9272">
        <v>40005559</v>
      </c>
      <c r="AL9272" t="s">
        <v>12430</v>
      </c>
      <c r="AN9272">
        <v>4414109801</v>
      </c>
      <c r="AO9272">
        <v>16</v>
      </c>
      <c r="AP9272" t="s">
        <v>12424</v>
      </c>
      <c r="AQ9272" t="s">
        <v>11408</v>
      </c>
      <c r="AR9272">
        <v>4100</v>
      </c>
      <c r="AS9272" t="s">
        <v>12491</v>
      </c>
      <c r="AT9272">
        <v>0</v>
      </c>
      <c r="AV9272" t="s">
        <v>16913</v>
      </c>
      <c r="AW9272">
        <v>116100</v>
      </c>
    </row>
    <row r="9273" spans="1:49" x14ac:dyDescent="0.25">
      <c r="A9273">
        <v>4100</v>
      </c>
      <c r="B9273">
        <v>30060</v>
      </c>
      <c r="C9273">
        <v>4035</v>
      </c>
      <c r="D9273">
        <v>410</v>
      </c>
      <c r="E9273" s="124" t="s">
        <v>306</v>
      </c>
      <c r="F9273" t="str">
        <f t="shared" si="172"/>
        <v>Graeme GeisendorfMISSION PARMACAL COMPANY</v>
      </c>
      <c r="G9273" s="150" t="str">
        <f t="shared" ref="G9273:G9304" si="174">RIGHT(E9273,LEN(E9273)-3)</f>
        <v>Graeme Geisendorf</v>
      </c>
      <c r="H9273" s="149" t="s">
        <v>6119</v>
      </c>
      <c r="I9273">
        <v>40005842</v>
      </c>
      <c r="K9273" t="s">
        <v>18766</v>
      </c>
      <c r="L9273" t="s">
        <v>18767</v>
      </c>
      <c r="M9273" t="s">
        <v>12494</v>
      </c>
      <c r="N9273">
        <v>78006</v>
      </c>
      <c r="Q9273" t="s">
        <v>12415</v>
      </c>
      <c r="R9273" t="s">
        <v>12416</v>
      </c>
      <c r="S9273" t="s">
        <v>18768</v>
      </c>
      <c r="U9273" t="s">
        <v>12418</v>
      </c>
      <c r="W9273">
        <v>11</v>
      </c>
      <c r="X9273">
        <v>1</v>
      </c>
      <c r="Y9273" t="s">
        <v>12419</v>
      </c>
      <c r="Z9273" t="s">
        <v>12420</v>
      </c>
      <c r="AA9273" t="s">
        <v>12429</v>
      </c>
      <c r="AB9273" t="s">
        <v>12430</v>
      </c>
      <c r="AC9273">
        <v>2</v>
      </c>
      <c r="AD9273" s="123">
        <v>40045</v>
      </c>
      <c r="AE9273" t="s">
        <v>12431</v>
      </c>
      <c r="AG9273">
        <v>40005842</v>
      </c>
      <c r="AL9273" t="s">
        <v>12430</v>
      </c>
      <c r="AN9273">
        <v>4425936231</v>
      </c>
      <c r="AO9273">
        <v>16</v>
      </c>
      <c r="AP9273" t="s">
        <v>12424</v>
      </c>
      <c r="AQ9273" t="s">
        <v>11408</v>
      </c>
      <c r="AR9273">
        <v>4100</v>
      </c>
      <c r="AS9273" t="s">
        <v>12491</v>
      </c>
      <c r="AT9273">
        <v>0</v>
      </c>
      <c r="AV9273" t="s">
        <v>18769</v>
      </c>
      <c r="AW9273">
        <v>116100</v>
      </c>
    </row>
    <row r="9274" spans="1:49" x14ac:dyDescent="0.25">
      <c r="A9274">
        <v>4100</v>
      </c>
      <c r="B9274">
        <v>30060</v>
      </c>
      <c r="C9274">
        <v>4035</v>
      </c>
      <c r="D9274">
        <v>410</v>
      </c>
      <c r="E9274" s="124" t="s">
        <v>306</v>
      </c>
      <c r="F9274" t="str">
        <f t="shared" si="172"/>
        <v>Graeme GeisendorfMOTION INDUSTRIES - AUSTIN</v>
      </c>
      <c r="G9274" s="150" t="str">
        <f t="shared" si="174"/>
        <v>Graeme Geisendorf</v>
      </c>
      <c r="H9274" s="149" t="s">
        <v>13752</v>
      </c>
      <c r="I9274">
        <v>40002419</v>
      </c>
      <c r="K9274" t="s">
        <v>18770</v>
      </c>
      <c r="L9274" t="s">
        <v>17393</v>
      </c>
      <c r="M9274" t="s">
        <v>12494</v>
      </c>
      <c r="N9274" t="s">
        <v>18771</v>
      </c>
      <c r="Q9274" t="s">
        <v>12415</v>
      </c>
      <c r="R9274" t="s">
        <v>12416</v>
      </c>
      <c r="U9274" t="s">
        <v>12418</v>
      </c>
      <c r="V9274">
        <v>209</v>
      </c>
      <c r="W9274">
        <v>11</v>
      </c>
      <c r="X9274">
        <v>2</v>
      </c>
      <c r="Y9274" t="s">
        <v>12419</v>
      </c>
      <c r="Z9274" t="s">
        <v>12420</v>
      </c>
      <c r="AA9274" t="s">
        <v>12421</v>
      </c>
      <c r="AB9274" t="s">
        <v>12997</v>
      </c>
      <c r="AC9274">
        <v>2</v>
      </c>
      <c r="AD9274" s="123">
        <v>39111</v>
      </c>
      <c r="AE9274" t="s">
        <v>12423</v>
      </c>
      <c r="AG9274">
        <v>40002419</v>
      </c>
      <c r="AL9274" t="s">
        <v>12997</v>
      </c>
      <c r="AN9274">
        <v>4445354251</v>
      </c>
      <c r="AO9274">
        <v>16</v>
      </c>
      <c r="AP9274" t="s">
        <v>12424</v>
      </c>
      <c r="AQ9274" t="s">
        <v>11408</v>
      </c>
      <c r="AR9274">
        <v>4100</v>
      </c>
      <c r="AS9274" t="s">
        <v>12491</v>
      </c>
      <c r="AT9274">
        <v>0</v>
      </c>
      <c r="AV9274" t="s">
        <v>12998</v>
      </c>
      <c r="AW9274">
        <v>116100</v>
      </c>
    </row>
    <row r="9275" spans="1:49" x14ac:dyDescent="0.25">
      <c r="A9275">
        <v>4100</v>
      </c>
      <c r="B9275">
        <v>30060</v>
      </c>
      <c r="C9275">
        <v>4035</v>
      </c>
      <c r="D9275">
        <v>410</v>
      </c>
      <c r="E9275" s="124" t="s">
        <v>306</v>
      </c>
      <c r="F9275" t="str">
        <f t="shared" si="172"/>
        <v>Graeme GeisendorfMOTION INDUSTRIES - EL PASO</v>
      </c>
      <c r="G9275" s="150" t="str">
        <f t="shared" si="174"/>
        <v>Graeme Geisendorf</v>
      </c>
      <c r="H9275" s="149" t="s">
        <v>13767</v>
      </c>
      <c r="I9275">
        <v>40004550</v>
      </c>
      <c r="K9275" t="s">
        <v>18772</v>
      </c>
      <c r="L9275" t="s">
        <v>13312</v>
      </c>
      <c r="M9275" t="s">
        <v>12494</v>
      </c>
      <c r="N9275" t="s">
        <v>18773</v>
      </c>
      <c r="Q9275" t="s">
        <v>12415</v>
      </c>
      <c r="R9275" t="s">
        <v>12416</v>
      </c>
      <c r="S9275" t="s">
        <v>18774</v>
      </c>
      <c r="U9275" t="s">
        <v>12418</v>
      </c>
      <c r="V9275">
        <v>209</v>
      </c>
      <c r="W9275">
        <v>11</v>
      </c>
      <c r="X9275">
        <v>2</v>
      </c>
      <c r="Y9275" t="s">
        <v>12419</v>
      </c>
      <c r="Z9275" t="s">
        <v>12420</v>
      </c>
      <c r="AA9275" t="s">
        <v>12421</v>
      </c>
      <c r="AB9275" t="s">
        <v>12997</v>
      </c>
      <c r="AC9275">
        <v>2</v>
      </c>
      <c r="AD9275" s="123">
        <v>39111</v>
      </c>
      <c r="AE9275" t="s">
        <v>12423</v>
      </c>
      <c r="AG9275">
        <v>40004550</v>
      </c>
      <c r="AL9275" t="s">
        <v>12997</v>
      </c>
      <c r="AN9275">
        <v>4414109801</v>
      </c>
      <c r="AO9275">
        <v>16</v>
      </c>
      <c r="AP9275" t="s">
        <v>12424</v>
      </c>
      <c r="AQ9275" t="s">
        <v>11408</v>
      </c>
      <c r="AR9275">
        <v>4100</v>
      </c>
      <c r="AT9275">
        <v>0</v>
      </c>
      <c r="AV9275" t="s">
        <v>12998</v>
      </c>
      <c r="AW9275">
        <v>116100</v>
      </c>
    </row>
    <row r="9276" spans="1:49" x14ac:dyDescent="0.25">
      <c r="A9276">
        <v>4100</v>
      </c>
      <c r="B9276">
        <v>30060</v>
      </c>
      <c r="C9276">
        <v>4035</v>
      </c>
      <c r="D9276">
        <v>410</v>
      </c>
      <c r="E9276" s="124" t="s">
        <v>306</v>
      </c>
      <c r="F9276" t="str">
        <f t="shared" si="172"/>
        <v>Graeme GeisendorfMOTION INDUSTRIES - FORT WORTH</v>
      </c>
      <c r="G9276" s="150" t="str">
        <f t="shared" si="174"/>
        <v>Graeme Geisendorf</v>
      </c>
      <c r="H9276" s="149" t="s">
        <v>13771</v>
      </c>
      <c r="I9276">
        <v>40005523</v>
      </c>
      <c r="K9276" t="s">
        <v>18775</v>
      </c>
      <c r="L9276" t="s">
        <v>12739</v>
      </c>
      <c r="M9276" t="s">
        <v>12494</v>
      </c>
      <c r="N9276" t="s">
        <v>18776</v>
      </c>
      <c r="Q9276" t="s">
        <v>12415</v>
      </c>
      <c r="R9276" t="s">
        <v>12416</v>
      </c>
      <c r="S9276" t="s">
        <v>18777</v>
      </c>
      <c r="U9276" t="s">
        <v>12418</v>
      </c>
      <c r="V9276">
        <v>209</v>
      </c>
      <c r="W9276">
        <v>11</v>
      </c>
      <c r="X9276">
        <v>2</v>
      </c>
      <c r="Y9276" t="s">
        <v>12472</v>
      </c>
      <c r="Z9276" t="s">
        <v>12420</v>
      </c>
      <c r="AA9276" t="s">
        <v>12429</v>
      </c>
      <c r="AB9276" t="s">
        <v>12997</v>
      </c>
      <c r="AC9276">
        <v>2</v>
      </c>
      <c r="AD9276" s="123">
        <v>39653</v>
      </c>
      <c r="AE9276" t="s">
        <v>14314</v>
      </c>
      <c r="AG9276">
        <v>40005523</v>
      </c>
      <c r="AL9276" t="s">
        <v>12997</v>
      </c>
      <c r="AN9276">
        <v>4443910901</v>
      </c>
      <c r="AO9276">
        <v>16</v>
      </c>
      <c r="AP9276" t="s">
        <v>12424</v>
      </c>
      <c r="AQ9276" t="s">
        <v>11408</v>
      </c>
      <c r="AR9276">
        <v>4100</v>
      </c>
      <c r="AT9276">
        <v>0</v>
      </c>
      <c r="AV9276" t="s">
        <v>12998</v>
      </c>
      <c r="AW9276">
        <v>116100</v>
      </c>
    </row>
    <row r="9277" spans="1:49" x14ac:dyDescent="0.25">
      <c r="A9277">
        <v>4100</v>
      </c>
      <c r="B9277">
        <v>30060</v>
      </c>
      <c r="C9277">
        <v>4035</v>
      </c>
      <c r="D9277">
        <v>410</v>
      </c>
      <c r="E9277" s="124" t="s">
        <v>306</v>
      </c>
      <c r="F9277" t="str">
        <f t="shared" si="172"/>
        <v>Graeme GeisendorfMOTION INDUSTRIES - FRIONA TX</v>
      </c>
      <c r="G9277" s="150" t="str">
        <f t="shared" si="174"/>
        <v>Graeme Geisendorf</v>
      </c>
      <c r="H9277" s="149" t="s">
        <v>13772</v>
      </c>
      <c r="I9277">
        <v>40005866</v>
      </c>
      <c r="K9277" t="s">
        <v>18778</v>
      </c>
      <c r="L9277" t="s">
        <v>18779</v>
      </c>
      <c r="M9277" t="s">
        <v>12494</v>
      </c>
      <c r="N9277">
        <v>79035</v>
      </c>
      <c r="Q9277" t="s">
        <v>12415</v>
      </c>
      <c r="R9277" t="s">
        <v>12416</v>
      </c>
      <c r="S9277" t="s">
        <v>18780</v>
      </c>
      <c r="U9277" t="s">
        <v>12418</v>
      </c>
      <c r="V9277">
        <v>209</v>
      </c>
      <c r="W9277">
        <v>11</v>
      </c>
      <c r="X9277">
        <v>2</v>
      </c>
      <c r="Y9277" t="s">
        <v>12472</v>
      </c>
      <c r="Z9277" t="s">
        <v>12420</v>
      </c>
      <c r="AA9277" t="s">
        <v>12429</v>
      </c>
      <c r="AB9277" t="s">
        <v>12997</v>
      </c>
      <c r="AC9277">
        <v>2</v>
      </c>
      <c r="AD9277" s="123">
        <v>40079</v>
      </c>
      <c r="AE9277" t="s">
        <v>12431</v>
      </c>
      <c r="AG9277">
        <v>40005866</v>
      </c>
      <c r="AL9277" t="s">
        <v>12997</v>
      </c>
      <c r="AN9277">
        <v>4436940351</v>
      </c>
      <c r="AO9277">
        <v>16</v>
      </c>
      <c r="AP9277" t="s">
        <v>12424</v>
      </c>
      <c r="AQ9277" t="s">
        <v>11408</v>
      </c>
      <c r="AR9277">
        <v>4100</v>
      </c>
      <c r="AS9277" t="s">
        <v>12491</v>
      </c>
      <c r="AT9277">
        <v>0</v>
      </c>
      <c r="AV9277" t="s">
        <v>12998</v>
      </c>
      <c r="AW9277">
        <v>116100</v>
      </c>
    </row>
    <row r="9278" spans="1:49" x14ac:dyDescent="0.25">
      <c r="A9278">
        <v>4100</v>
      </c>
      <c r="B9278">
        <v>30060</v>
      </c>
      <c r="C9278">
        <v>4035</v>
      </c>
      <c r="D9278">
        <v>410</v>
      </c>
      <c r="E9278" s="124" t="s">
        <v>306</v>
      </c>
      <c r="F9278" t="str">
        <f t="shared" si="172"/>
        <v>Graeme GeisendorfMOTION INDUSTRIES - LAREDO</v>
      </c>
      <c r="G9278" s="150" t="str">
        <f t="shared" si="174"/>
        <v>Graeme Geisendorf</v>
      </c>
      <c r="H9278" s="149" t="s">
        <v>13777</v>
      </c>
      <c r="I9278">
        <v>40005223</v>
      </c>
      <c r="K9278" t="s">
        <v>18781</v>
      </c>
      <c r="L9278" t="s">
        <v>18711</v>
      </c>
      <c r="M9278" t="s">
        <v>12494</v>
      </c>
      <c r="N9278">
        <v>78043</v>
      </c>
      <c r="Q9278" t="s">
        <v>12415</v>
      </c>
      <c r="R9278" t="s">
        <v>12416</v>
      </c>
      <c r="S9278" t="s">
        <v>18782</v>
      </c>
      <c r="U9278" t="s">
        <v>12418</v>
      </c>
      <c r="V9278">
        <v>209</v>
      </c>
      <c r="W9278">
        <v>11</v>
      </c>
      <c r="X9278">
        <v>2</v>
      </c>
      <c r="Y9278" t="s">
        <v>12472</v>
      </c>
      <c r="Z9278" t="s">
        <v>12420</v>
      </c>
      <c r="AA9278" t="s">
        <v>12429</v>
      </c>
      <c r="AB9278" t="s">
        <v>12997</v>
      </c>
      <c r="AC9278">
        <v>2</v>
      </c>
      <c r="AD9278" s="123">
        <v>39351</v>
      </c>
      <c r="AE9278" t="s">
        <v>12538</v>
      </c>
      <c r="AG9278">
        <v>40005223</v>
      </c>
      <c r="AL9278" t="s">
        <v>12997</v>
      </c>
      <c r="AN9278">
        <v>4447917401</v>
      </c>
      <c r="AO9278">
        <v>16</v>
      </c>
      <c r="AP9278" t="s">
        <v>12424</v>
      </c>
      <c r="AQ9278" t="s">
        <v>11408</v>
      </c>
      <c r="AR9278">
        <v>4100</v>
      </c>
      <c r="AT9278">
        <v>0</v>
      </c>
      <c r="AV9278" t="s">
        <v>12998</v>
      </c>
      <c r="AW9278">
        <v>116100</v>
      </c>
    </row>
    <row r="9279" spans="1:49" x14ac:dyDescent="0.25">
      <c r="A9279">
        <v>4100</v>
      </c>
      <c r="B9279">
        <v>30060</v>
      </c>
      <c r="C9279">
        <v>4035</v>
      </c>
      <c r="D9279">
        <v>410</v>
      </c>
      <c r="E9279" s="124" t="s">
        <v>306</v>
      </c>
      <c r="F9279" t="str">
        <f t="shared" si="172"/>
        <v>Graeme GeisendorfMOTION INDUSTRIES - MCALLEN</v>
      </c>
      <c r="G9279" s="150" t="str">
        <f t="shared" si="174"/>
        <v>Graeme Geisendorf</v>
      </c>
      <c r="H9279" s="149" t="s">
        <v>13781</v>
      </c>
      <c r="I9279">
        <v>40004565</v>
      </c>
      <c r="K9279" t="s">
        <v>18783</v>
      </c>
      <c r="L9279" t="s">
        <v>18707</v>
      </c>
      <c r="M9279" t="s">
        <v>12494</v>
      </c>
      <c r="N9279">
        <v>78501</v>
      </c>
      <c r="Q9279" t="s">
        <v>12415</v>
      </c>
      <c r="R9279" t="s">
        <v>12416</v>
      </c>
      <c r="S9279" t="s">
        <v>18784</v>
      </c>
      <c r="T9279">
        <v>310812</v>
      </c>
      <c r="U9279" t="s">
        <v>12418</v>
      </c>
      <c r="V9279">
        <v>209</v>
      </c>
      <c r="W9279">
        <v>11</v>
      </c>
      <c r="X9279">
        <v>2</v>
      </c>
      <c r="Y9279" t="s">
        <v>12419</v>
      </c>
      <c r="Z9279" t="s">
        <v>12420</v>
      </c>
      <c r="AA9279" t="s">
        <v>12429</v>
      </c>
      <c r="AB9279" t="s">
        <v>12997</v>
      </c>
      <c r="AC9279">
        <v>2</v>
      </c>
      <c r="AD9279" s="123">
        <v>39141</v>
      </c>
      <c r="AE9279" t="s">
        <v>12431</v>
      </c>
      <c r="AG9279">
        <v>40004565</v>
      </c>
      <c r="AL9279" t="s">
        <v>12997</v>
      </c>
      <c r="AN9279">
        <v>4421519101</v>
      </c>
      <c r="AO9279">
        <v>16</v>
      </c>
      <c r="AP9279" t="s">
        <v>12424</v>
      </c>
      <c r="AQ9279" t="s">
        <v>11408</v>
      </c>
      <c r="AR9279">
        <v>4100</v>
      </c>
      <c r="AS9279" t="s">
        <v>12491</v>
      </c>
      <c r="AT9279">
        <v>0</v>
      </c>
      <c r="AV9279" t="s">
        <v>12998</v>
      </c>
      <c r="AW9279">
        <v>116100</v>
      </c>
    </row>
    <row r="9280" spans="1:49" x14ac:dyDescent="0.25">
      <c r="A9280">
        <v>4100</v>
      </c>
      <c r="B9280">
        <v>30060</v>
      </c>
      <c r="C9280">
        <v>4035</v>
      </c>
      <c r="D9280">
        <v>410</v>
      </c>
      <c r="E9280" s="124" t="s">
        <v>306</v>
      </c>
      <c r="F9280" t="str">
        <f t="shared" si="172"/>
        <v>Graeme GeisendorfMOTION INDUSTRIES - OK. CITY-MERIDI</v>
      </c>
      <c r="G9280" s="150" t="str">
        <f t="shared" si="174"/>
        <v>Graeme Geisendorf</v>
      </c>
      <c r="H9280" s="149" t="s">
        <v>13792</v>
      </c>
      <c r="I9280">
        <v>40004367</v>
      </c>
      <c r="J9280" t="s">
        <v>18785</v>
      </c>
      <c r="K9280" t="s">
        <v>18786</v>
      </c>
      <c r="L9280" t="s">
        <v>18636</v>
      </c>
      <c r="M9280" t="s">
        <v>17533</v>
      </c>
      <c r="N9280" t="s">
        <v>18787</v>
      </c>
      <c r="Q9280" t="s">
        <v>12415</v>
      </c>
      <c r="R9280" t="s">
        <v>12416</v>
      </c>
      <c r="S9280" t="s">
        <v>18788</v>
      </c>
      <c r="U9280" t="s">
        <v>12418</v>
      </c>
      <c r="V9280">
        <v>209</v>
      </c>
      <c r="W9280">
        <v>11</v>
      </c>
      <c r="X9280">
        <v>2</v>
      </c>
      <c r="Y9280" t="s">
        <v>12419</v>
      </c>
      <c r="Z9280" t="s">
        <v>12420</v>
      </c>
      <c r="AA9280" t="s">
        <v>12421</v>
      </c>
      <c r="AB9280" t="s">
        <v>12997</v>
      </c>
      <c r="AC9280">
        <v>2</v>
      </c>
      <c r="AD9280" s="123">
        <v>39111</v>
      </c>
      <c r="AE9280" t="s">
        <v>12423</v>
      </c>
      <c r="AG9280">
        <v>40004367</v>
      </c>
      <c r="AL9280" t="s">
        <v>12997</v>
      </c>
      <c r="AN9280">
        <v>3712505501</v>
      </c>
      <c r="AO9280">
        <v>16</v>
      </c>
      <c r="AP9280" t="s">
        <v>12424</v>
      </c>
      <c r="AQ9280" t="s">
        <v>11408</v>
      </c>
      <c r="AR9280">
        <v>4100</v>
      </c>
      <c r="AT9280">
        <v>2005</v>
      </c>
      <c r="AV9280" t="s">
        <v>12998</v>
      </c>
      <c r="AW9280">
        <v>116100</v>
      </c>
    </row>
    <row r="9281" spans="1:49" x14ac:dyDescent="0.25">
      <c r="A9281">
        <v>4100</v>
      </c>
      <c r="B9281">
        <v>30060</v>
      </c>
      <c r="C9281">
        <v>4035</v>
      </c>
      <c r="D9281">
        <v>410</v>
      </c>
      <c r="E9281" s="124" t="s">
        <v>306</v>
      </c>
      <c r="F9281" t="str">
        <f t="shared" si="172"/>
        <v>Graeme GeisendorfMOTION INDUSTRIES - OK. CITY-METRO</v>
      </c>
      <c r="G9281" s="150" t="str">
        <f t="shared" si="174"/>
        <v>Graeme Geisendorf</v>
      </c>
      <c r="H9281" s="149" t="s">
        <v>6454</v>
      </c>
      <c r="I9281">
        <v>40003700</v>
      </c>
      <c r="K9281" t="s">
        <v>18789</v>
      </c>
      <c r="L9281" t="s">
        <v>18636</v>
      </c>
      <c r="M9281" t="s">
        <v>17533</v>
      </c>
      <c r="N9281" t="s">
        <v>18790</v>
      </c>
      <c r="Q9281" t="s">
        <v>12415</v>
      </c>
      <c r="R9281" t="s">
        <v>12416</v>
      </c>
      <c r="S9281" t="s">
        <v>18788</v>
      </c>
      <c r="U9281" t="s">
        <v>12418</v>
      </c>
      <c r="V9281">
        <v>209</v>
      </c>
      <c r="W9281">
        <v>11</v>
      </c>
      <c r="X9281">
        <v>2</v>
      </c>
      <c r="Y9281" t="s">
        <v>12419</v>
      </c>
      <c r="Z9281" t="s">
        <v>12420</v>
      </c>
      <c r="AA9281" t="s">
        <v>12421</v>
      </c>
      <c r="AB9281" t="s">
        <v>12997</v>
      </c>
      <c r="AC9281">
        <v>2</v>
      </c>
      <c r="AD9281" s="123">
        <v>39111</v>
      </c>
      <c r="AE9281" t="s">
        <v>12423</v>
      </c>
      <c r="AG9281">
        <v>40003700</v>
      </c>
      <c r="AL9281" t="s">
        <v>12997</v>
      </c>
      <c r="AN9281">
        <v>3712505501</v>
      </c>
      <c r="AO9281">
        <v>16</v>
      </c>
      <c r="AP9281" t="s">
        <v>12424</v>
      </c>
      <c r="AQ9281" t="s">
        <v>11408</v>
      </c>
      <c r="AR9281">
        <v>4100</v>
      </c>
      <c r="AS9281" t="s">
        <v>12491</v>
      </c>
      <c r="AT9281">
        <v>0</v>
      </c>
      <c r="AV9281" t="s">
        <v>12998</v>
      </c>
      <c r="AW9281">
        <v>116100</v>
      </c>
    </row>
    <row r="9282" spans="1:49" x14ac:dyDescent="0.25">
      <c r="A9282">
        <v>4100</v>
      </c>
      <c r="B9282">
        <v>30060</v>
      </c>
      <c r="C9282">
        <v>4035</v>
      </c>
      <c r="D9282">
        <v>410</v>
      </c>
      <c r="E9282" s="124" t="s">
        <v>306</v>
      </c>
      <c r="F9282" t="str">
        <f t="shared" si="172"/>
        <v>Graeme GeisendorfMOTION INDUSTRIES - PLAINVIEW</v>
      </c>
      <c r="G9282" s="150" t="str">
        <f t="shared" si="174"/>
        <v>Graeme Geisendorf</v>
      </c>
      <c r="H9282" s="149" t="s">
        <v>6471</v>
      </c>
      <c r="I9282">
        <v>40000741</v>
      </c>
      <c r="L9282" t="s">
        <v>12994</v>
      </c>
      <c r="M9282" t="s">
        <v>12995</v>
      </c>
      <c r="O9282">
        <v>1655</v>
      </c>
      <c r="P9282" t="s">
        <v>15693</v>
      </c>
      <c r="Q9282" t="s">
        <v>12415</v>
      </c>
      <c r="R9282" t="s">
        <v>12416</v>
      </c>
      <c r="S9282" t="s">
        <v>18791</v>
      </c>
      <c r="U9282" t="s">
        <v>12418</v>
      </c>
      <c r="V9282">
        <v>209</v>
      </c>
      <c r="W9282">
        <v>11</v>
      </c>
      <c r="X9282">
        <v>2</v>
      </c>
      <c r="Y9282" t="s">
        <v>12472</v>
      </c>
      <c r="Z9282" t="s">
        <v>12420</v>
      </c>
      <c r="AA9282" t="s">
        <v>12421</v>
      </c>
      <c r="AB9282" t="s">
        <v>12997</v>
      </c>
      <c r="AC9282">
        <v>2</v>
      </c>
      <c r="AD9282" s="123">
        <v>39111</v>
      </c>
      <c r="AE9282" t="s">
        <v>12423</v>
      </c>
      <c r="AG9282">
        <v>40000741</v>
      </c>
      <c r="AL9282" t="s">
        <v>12997</v>
      </c>
      <c r="AN9282">
        <v>107301501</v>
      </c>
      <c r="AO9282">
        <v>16</v>
      </c>
      <c r="AP9282" t="s">
        <v>12424</v>
      </c>
      <c r="AQ9282" t="s">
        <v>11408</v>
      </c>
      <c r="AR9282">
        <v>4100</v>
      </c>
      <c r="AT9282">
        <v>2005</v>
      </c>
      <c r="AV9282" t="s">
        <v>12998</v>
      </c>
      <c r="AW9282">
        <v>116100</v>
      </c>
    </row>
    <row r="9283" spans="1:49" x14ac:dyDescent="0.25">
      <c r="A9283">
        <v>4100</v>
      </c>
      <c r="B9283">
        <v>30060</v>
      </c>
      <c r="C9283">
        <v>4035</v>
      </c>
      <c r="D9283">
        <v>410</v>
      </c>
      <c r="E9283" s="124" t="s">
        <v>306</v>
      </c>
      <c r="F9283" t="str">
        <f t="shared" ref="F9283:F9346" si="175">CONCATENATE(G9283, H9283)</f>
        <v>Graeme GeisendorfMOTION INDUSTRIES - SAN ANTONIO</v>
      </c>
      <c r="G9283" s="150" t="str">
        <f t="shared" si="174"/>
        <v>Graeme Geisendorf</v>
      </c>
      <c r="H9283" s="149" t="s">
        <v>13802</v>
      </c>
      <c r="I9283">
        <v>40003338</v>
      </c>
      <c r="K9283" t="s">
        <v>18792</v>
      </c>
      <c r="L9283" t="s">
        <v>12963</v>
      </c>
      <c r="M9283" t="s">
        <v>12494</v>
      </c>
      <c r="N9283" t="s">
        <v>18793</v>
      </c>
      <c r="Q9283" t="s">
        <v>12415</v>
      </c>
      <c r="R9283" t="s">
        <v>12416</v>
      </c>
      <c r="S9283" t="s">
        <v>18794</v>
      </c>
      <c r="U9283" t="s">
        <v>12418</v>
      </c>
      <c r="V9283">
        <v>209</v>
      </c>
      <c r="W9283">
        <v>11</v>
      </c>
      <c r="X9283">
        <v>2</v>
      </c>
      <c r="Y9283" t="s">
        <v>12419</v>
      </c>
      <c r="Z9283" t="s">
        <v>12420</v>
      </c>
      <c r="AA9283" t="s">
        <v>12421</v>
      </c>
      <c r="AB9283" t="s">
        <v>12997</v>
      </c>
      <c r="AC9283">
        <v>2</v>
      </c>
      <c r="AD9283" s="123">
        <v>39111</v>
      </c>
      <c r="AE9283" t="s">
        <v>12423</v>
      </c>
      <c r="AG9283">
        <v>40003338</v>
      </c>
      <c r="AL9283" t="s">
        <v>12997</v>
      </c>
      <c r="AN9283">
        <v>4402925701</v>
      </c>
      <c r="AO9283">
        <v>16</v>
      </c>
      <c r="AP9283" t="s">
        <v>12424</v>
      </c>
      <c r="AQ9283" t="s">
        <v>11408</v>
      </c>
      <c r="AR9283">
        <v>4100</v>
      </c>
      <c r="AT9283">
        <v>0</v>
      </c>
      <c r="AV9283" t="s">
        <v>12998</v>
      </c>
      <c r="AW9283">
        <v>116100</v>
      </c>
    </row>
    <row r="9284" spans="1:49" x14ac:dyDescent="0.25">
      <c r="A9284">
        <v>4100</v>
      </c>
      <c r="B9284">
        <v>30060</v>
      </c>
      <c r="C9284">
        <v>4035</v>
      </c>
      <c r="D9284">
        <v>410</v>
      </c>
      <c r="E9284" s="124" t="s">
        <v>306</v>
      </c>
      <c r="F9284" t="str">
        <f t="shared" si="175"/>
        <v>Graeme GeisendorfMOTION INDUSTRIES - TEMPLE</v>
      </c>
      <c r="G9284" s="150" t="str">
        <f t="shared" si="174"/>
        <v>Graeme Geisendorf</v>
      </c>
      <c r="H9284" s="149" t="s">
        <v>13813</v>
      </c>
      <c r="I9284">
        <v>40007166</v>
      </c>
      <c r="L9284" t="s">
        <v>12994</v>
      </c>
      <c r="M9284" t="s">
        <v>12995</v>
      </c>
      <c r="O9284">
        <v>1655</v>
      </c>
      <c r="P9284">
        <v>35201</v>
      </c>
      <c r="Q9284" t="s">
        <v>12415</v>
      </c>
      <c r="R9284" t="s">
        <v>12416</v>
      </c>
      <c r="S9284" t="s">
        <v>18795</v>
      </c>
      <c r="U9284" t="s">
        <v>12418</v>
      </c>
      <c r="V9284">
        <v>209</v>
      </c>
      <c r="W9284">
        <v>11</v>
      </c>
      <c r="X9284">
        <v>2</v>
      </c>
      <c r="Y9284" t="s">
        <v>12472</v>
      </c>
      <c r="Z9284" t="s">
        <v>12420</v>
      </c>
      <c r="AA9284" t="s">
        <v>12429</v>
      </c>
      <c r="AB9284" t="s">
        <v>12997</v>
      </c>
      <c r="AC9284">
        <v>2</v>
      </c>
      <c r="AD9284" s="123">
        <v>41508</v>
      </c>
      <c r="AE9284" t="s">
        <v>12431</v>
      </c>
      <c r="AG9284">
        <v>40007166</v>
      </c>
      <c r="AL9284" t="s">
        <v>12997</v>
      </c>
      <c r="AN9284">
        <v>107301501</v>
      </c>
      <c r="AO9284">
        <v>16</v>
      </c>
      <c r="AP9284" t="s">
        <v>12424</v>
      </c>
      <c r="AQ9284" t="s">
        <v>11408</v>
      </c>
      <c r="AR9284">
        <v>4100</v>
      </c>
      <c r="AT9284">
        <v>0</v>
      </c>
      <c r="AV9284" t="s">
        <v>12998</v>
      </c>
      <c r="AW9284">
        <v>116100</v>
      </c>
    </row>
    <row r="9285" spans="1:49" x14ac:dyDescent="0.25">
      <c r="A9285">
        <v>4100</v>
      </c>
      <c r="B9285">
        <v>30060</v>
      </c>
      <c r="C9285">
        <v>4035</v>
      </c>
      <c r="D9285">
        <v>410</v>
      </c>
      <c r="E9285" s="124" t="s">
        <v>306</v>
      </c>
      <c r="F9285" t="str">
        <f t="shared" si="175"/>
        <v>Graeme GeisendorfMOTION INDUSTRIES - WICHITA FALLS</v>
      </c>
      <c r="G9285" s="150" t="str">
        <f t="shared" si="174"/>
        <v>Graeme Geisendorf</v>
      </c>
      <c r="H9285" s="149" t="s">
        <v>13824</v>
      </c>
      <c r="I9285">
        <v>40003706</v>
      </c>
      <c r="K9285" t="s">
        <v>18796</v>
      </c>
      <c r="L9285" t="s">
        <v>18797</v>
      </c>
      <c r="M9285" t="s">
        <v>12494</v>
      </c>
      <c r="N9285" t="s">
        <v>18798</v>
      </c>
      <c r="Q9285" t="s">
        <v>12415</v>
      </c>
      <c r="R9285" t="s">
        <v>12416</v>
      </c>
      <c r="S9285" t="s">
        <v>18799</v>
      </c>
      <c r="U9285" t="s">
        <v>12418</v>
      </c>
      <c r="V9285">
        <v>11</v>
      </c>
      <c r="W9285">
        <v>11</v>
      </c>
      <c r="X9285">
        <v>2</v>
      </c>
      <c r="Y9285" t="s">
        <v>12472</v>
      </c>
      <c r="Z9285" t="s">
        <v>12420</v>
      </c>
      <c r="AA9285" t="s">
        <v>12421</v>
      </c>
      <c r="AB9285" t="s">
        <v>12997</v>
      </c>
      <c r="AC9285">
        <v>2</v>
      </c>
      <c r="AD9285" s="123">
        <v>39111</v>
      </c>
      <c r="AE9285" t="s">
        <v>12423</v>
      </c>
      <c r="AG9285">
        <v>40003706</v>
      </c>
      <c r="AL9285" t="s">
        <v>12997</v>
      </c>
      <c r="AN9285">
        <v>4448531501</v>
      </c>
      <c r="AO9285">
        <v>16</v>
      </c>
      <c r="AP9285" t="s">
        <v>12424</v>
      </c>
      <c r="AQ9285" t="s">
        <v>11408</v>
      </c>
      <c r="AR9285">
        <v>4100</v>
      </c>
      <c r="AT9285">
        <v>2005</v>
      </c>
      <c r="AV9285" t="s">
        <v>12998</v>
      </c>
      <c r="AW9285">
        <v>116100</v>
      </c>
    </row>
    <row r="9286" spans="1:49" x14ac:dyDescent="0.25">
      <c r="A9286">
        <v>4100</v>
      </c>
      <c r="B9286">
        <v>30060</v>
      </c>
      <c r="C9286">
        <v>4035</v>
      </c>
      <c r="D9286">
        <v>410</v>
      </c>
      <c r="E9286" s="124" t="s">
        <v>306</v>
      </c>
      <c r="F9286" t="str">
        <f t="shared" si="175"/>
        <v>Graeme GeisendorfMOUNT FRANKLIN FOODS LLC</v>
      </c>
      <c r="G9286" s="150" t="str">
        <f t="shared" si="174"/>
        <v>Graeme Geisendorf</v>
      </c>
      <c r="H9286" s="149" t="s">
        <v>6596</v>
      </c>
      <c r="I9286">
        <v>40008877</v>
      </c>
      <c r="K9286" t="s">
        <v>18800</v>
      </c>
      <c r="L9286" t="s">
        <v>13312</v>
      </c>
      <c r="M9286" t="s">
        <v>12494</v>
      </c>
      <c r="N9286">
        <v>79912</v>
      </c>
      <c r="Q9286" t="s">
        <v>12415</v>
      </c>
      <c r="R9286" t="s">
        <v>12416</v>
      </c>
      <c r="S9286" t="s">
        <v>18801</v>
      </c>
      <c r="U9286" t="s">
        <v>12418</v>
      </c>
      <c r="W9286">
        <v>11</v>
      </c>
      <c r="X9286">
        <v>1</v>
      </c>
      <c r="Y9286" t="s">
        <v>12419</v>
      </c>
      <c r="Z9286" t="s">
        <v>12420</v>
      </c>
      <c r="AA9286" t="s">
        <v>12485</v>
      </c>
      <c r="AB9286" t="s">
        <v>12422</v>
      </c>
      <c r="AC9286">
        <v>2</v>
      </c>
      <c r="AD9286" s="123">
        <v>43980</v>
      </c>
      <c r="AE9286" t="s">
        <v>12486</v>
      </c>
      <c r="AG9286">
        <v>40008877</v>
      </c>
      <c r="AL9286" t="s">
        <v>12422</v>
      </c>
      <c r="AN9286">
        <v>4414109801</v>
      </c>
      <c r="AO9286">
        <v>16</v>
      </c>
      <c r="AP9286" t="s">
        <v>12424</v>
      </c>
      <c r="AQ9286" t="s">
        <v>11408</v>
      </c>
      <c r="AR9286">
        <v>4100</v>
      </c>
      <c r="AT9286">
        <v>0</v>
      </c>
      <c r="AV9286" t="s">
        <v>18802</v>
      </c>
      <c r="AW9286">
        <v>116100</v>
      </c>
    </row>
    <row r="9287" spans="1:49" x14ac:dyDescent="0.25">
      <c r="A9287">
        <v>4100</v>
      </c>
      <c r="B9287">
        <v>30060</v>
      </c>
      <c r="C9287">
        <v>4035</v>
      </c>
      <c r="D9287">
        <v>410</v>
      </c>
      <c r="E9287" s="124" t="s">
        <v>306</v>
      </c>
      <c r="F9287" t="str">
        <f t="shared" si="175"/>
        <v>Graeme GeisendorfNATIONAL ELECTRIC AND HARDWARE</v>
      </c>
      <c r="G9287" s="150" t="str">
        <f t="shared" si="174"/>
        <v>Graeme Geisendorf</v>
      </c>
      <c r="H9287" s="149" t="s">
        <v>6688</v>
      </c>
      <c r="I9287">
        <v>40007969</v>
      </c>
      <c r="K9287" t="s">
        <v>18803</v>
      </c>
      <c r="L9287" t="s">
        <v>18666</v>
      </c>
      <c r="M9287" t="s">
        <v>12494</v>
      </c>
      <c r="N9287">
        <v>78526</v>
      </c>
      <c r="Q9287" t="s">
        <v>12415</v>
      </c>
      <c r="R9287" t="s">
        <v>12416</v>
      </c>
      <c r="S9287" t="s">
        <v>18804</v>
      </c>
      <c r="U9287" t="s">
        <v>12418</v>
      </c>
      <c r="W9287">
        <v>11</v>
      </c>
      <c r="X9287">
        <v>2</v>
      </c>
      <c r="Y9287" t="s">
        <v>12472</v>
      </c>
      <c r="Z9287" t="s">
        <v>12420</v>
      </c>
      <c r="AA9287" t="s">
        <v>12429</v>
      </c>
      <c r="AB9287" t="s">
        <v>12430</v>
      </c>
      <c r="AC9287">
        <v>2</v>
      </c>
      <c r="AD9287" s="123">
        <v>42704</v>
      </c>
      <c r="AE9287" t="s">
        <v>12431</v>
      </c>
      <c r="AG9287">
        <v>40007969</v>
      </c>
      <c r="AL9287" t="s">
        <v>12430</v>
      </c>
      <c r="AN9287">
        <v>4406104101</v>
      </c>
      <c r="AO9287">
        <v>16</v>
      </c>
      <c r="AP9287" t="s">
        <v>12424</v>
      </c>
      <c r="AQ9287" t="s">
        <v>11408</v>
      </c>
      <c r="AR9287">
        <v>4100</v>
      </c>
      <c r="AT9287">
        <v>0</v>
      </c>
      <c r="AV9287" t="s">
        <v>18214</v>
      </c>
      <c r="AW9287">
        <v>116100</v>
      </c>
    </row>
    <row r="9288" spans="1:49" x14ac:dyDescent="0.25">
      <c r="A9288">
        <v>4100</v>
      </c>
      <c r="B9288">
        <v>30060</v>
      </c>
      <c r="C9288">
        <v>4035</v>
      </c>
      <c r="D9288">
        <v>410</v>
      </c>
      <c r="E9288" s="124" t="s">
        <v>306</v>
      </c>
      <c r="F9288" t="str">
        <f t="shared" si="175"/>
        <v>Graeme GeisendorfOKLAHOMA FOLDING CARTON</v>
      </c>
      <c r="G9288" s="150" t="str">
        <f t="shared" si="174"/>
        <v>Graeme Geisendorf</v>
      </c>
      <c r="H9288" s="149" t="s">
        <v>7008</v>
      </c>
      <c r="I9288">
        <v>40006324</v>
      </c>
      <c r="L9288" t="s">
        <v>18805</v>
      </c>
      <c r="M9288" t="s">
        <v>17533</v>
      </c>
      <c r="N9288">
        <v>73059</v>
      </c>
      <c r="O9288">
        <v>487</v>
      </c>
      <c r="Q9288" t="s">
        <v>12415</v>
      </c>
      <c r="R9288" t="s">
        <v>12416</v>
      </c>
      <c r="S9288" t="s">
        <v>18806</v>
      </c>
      <c r="U9288" t="s">
        <v>12418</v>
      </c>
      <c r="W9288">
        <v>11</v>
      </c>
      <c r="X9288">
        <v>1</v>
      </c>
      <c r="Y9288" t="s">
        <v>12419</v>
      </c>
      <c r="Z9288" t="s">
        <v>12420</v>
      </c>
      <c r="AA9288" t="s">
        <v>12485</v>
      </c>
      <c r="AB9288" t="s">
        <v>12430</v>
      </c>
      <c r="AC9288">
        <v>2</v>
      </c>
      <c r="AD9288" s="123">
        <v>40345</v>
      </c>
      <c r="AE9288" t="s">
        <v>12528</v>
      </c>
      <c r="AG9288">
        <v>40006324</v>
      </c>
      <c r="AL9288" t="s">
        <v>12430</v>
      </c>
      <c r="AN9288">
        <v>3705111401</v>
      </c>
      <c r="AO9288">
        <v>16</v>
      </c>
      <c r="AP9288" t="s">
        <v>12424</v>
      </c>
      <c r="AQ9288" t="s">
        <v>11408</v>
      </c>
      <c r="AR9288">
        <v>4100</v>
      </c>
      <c r="AS9288" t="s">
        <v>12491</v>
      </c>
      <c r="AT9288">
        <v>0</v>
      </c>
      <c r="AV9288" t="s">
        <v>18807</v>
      </c>
      <c r="AW9288">
        <v>116100</v>
      </c>
    </row>
    <row r="9289" spans="1:49" x14ac:dyDescent="0.25">
      <c r="A9289">
        <v>4100</v>
      </c>
      <c r="B9289">
        <v>30060</v>
      </c>
      <c r="C9289">
        <v>4035</v>
      </c>
      <c r="D9289">
        <v>410</v>
      </c>
      <c r="E9289" s="124" t="s">
        <v>306</v>
      </c>
      <c r="F9289" t="str">
        <f t="shared" si="175"/>
        <v>Graeme GeisendorfPIONEER FROZEN FOODS LLC</v>
      </c>
      <c r="G9289" s="150" t="str">
        <f t="shared" si="174"/>
        <v>Graeme Geisendorf</v>
      </c>
      <c r="H9289" s="149" t="s">
        <v>7370</v>
      </c>
      <c r="I9289">
        <v>40009006</v>
      </c>
      <c r="L9289" t="s">
        <v>12963</v>
      </c>
      <c r="M9289" t="s">
        <v>12494</v>
      </c>
      <c r="O9289">
        <v>118</v>
      </c>
      <c r="P9289">
        <v>78291</v>
      </c>
      <c r="Q9289" t="s">
        <v>12415</v>
      </c>
      <c r="R9289" t="s">
        <v>12416</v>
      </c>
      <c r="S9289" t="s">
        <v>18808</v>
      </c>
      <c r="U9289" t="s">
        <v>12418</v>
      </c>
      <c r="W9289">
        <v>11</v>
      </c>
      <c r="X9289">
        <v>1</v>
      </c>
      <c r="Y9289" t="s">
        <v>12419</v>
      </c>
      <c r="Z9289" t="s">
        <v>12420</v>
      </c>
      <c r="AA9289" t="s">
        <v>12485</v>
      </c>
      <c r="AB9289" t="s">
        <v>12422</v>
      </c>
      <c r="AC9289">
        <v>2</v>
      </c>
      <c r="AD9289" s="123">
        <v>44195</v>
      </c>
      <c r="AE9289" t="s">
        <v>12528</v>
      </c>
      <c r="AG9289">
        <v>40009006</v>
      </c>
      <c r="AL9289" t="s">
        <v>12422</v>
      </c>
      <c r="AN9289">
        <v>4402925701</v>
      </c>
      <c r="AO9289">
        <v>16</v>
      </c>
      <c r="AP9289" t="s">
        <v>12424</v>
      </c>
      <c r="AQ9289" t="s">
        <v>11408</v>
      </c>
      <c r="AR9289">
        <v>4100</v>
      </c>
      <c r="AT9289">
        <v>0</v>
      </c>
      <c r="AV9289" t="s">
        <v>18809</v>
      </c>
      <c r="AW9289">
        <v>116100</v>
      </c>
    </row>
    <row r="9290" spans="1:49" x14ac:dyDescent="0.25">
      <c r="A9290">
        <v>4100</v>
      </c>
      <c r="B9290">
        <v>30060</v>
      </c>
      <c r="C9290">
        <v>4035</v>
      </c>
      <c r="D9290">
        <v>410</v>
      </c>
      <c r="E9290" s="124" t="s">
        <v>306</v>
      </c>
      <c r="F9290" t="str">
        <f t="shared" si="175"/>
        <v>Graeme GeisendorfPRECISION IND. - ARLINGTON - 2</v>
      </c>
      <c r="G9290" s="150" t="str">
        <f t="shared" si="174"/>
        <v>Graeme Geisendorf</v>
      </c>
      <c r="H9290" s="149" t="s">
        <v>7481</v>
      </c>
      <c r="I9290">
        <v>40003506</v>
      </c>
      <c r="K9290" t="s">
        <v>18810</v>
      </c>
      <c r="L9290" t="s">
        <v>15294</v>
      </c>
      <c r="M9290" t="s">
        <v>15295</v>
      </c>
      <c r="N9290">
        <v>68103</v>
      </c>
      <c r="Q9290" t="s">
        <v>12415</v>
      </c>
      <c r="R9290" t="s">
        <v>12416</v>
      </c>
      <c r="S9290" t="s">
        <v>18811</v>
      </c>
      <c r="U9290" t="s">
        <v>12418</v>
      </c>
      <c r="V9290">
        <v>210</v>
      </c>
      <c r="W9290">
        <v>11</v>
      </c>
      <c r="X9290">
        <v>2</v>
      </c>
      <c r="Y9290" t="s">
        <v>12419</v>
      </c>
      <c r="Z9290" t="s">
        <v>12420</v>
      </c>
      <c r="AA9290" t="s">
        <v>12421</v>
      </c>
      <c r="AB9290" t="s">
        <v>12422</v>
      </c>
      <c r="AC9290">
        <v>2</v>
      </c>
      <c r="AD9290" s="123">
        <v>39111</v>
      </c>
      <c r="AE9290" t="s">
        <v>12423</v>
      </c>
      <c r="AG9290">
        <v>40003506</v>
      </c>
      <c r="AL9290" t="s">
        <v>12422</v>
      </c>
      <c r="AN9290">
        <v>2805503001</v>
      </c>
      <c r="AO9290">
        <v>16</v>
      </c>
      <c r="AP9290" t="s">
        <v>12424</v>
      </c>
      <c r="AQ9290" t="s">
        <v>11408</v>
      </c>
      <c r="AR9290">
        <v>4100</v>
      </c>
      <c r="AS9290" t="s">
        <v>12491</v>
      </c>
      <c r="AT9290">
        <v>0</v>
      </c>
      <c r="AV9290" t="s">
        <v>13150</v>
      </c>
      <c r="AW9290">
        <v>116100</v>
      </c>
    </row>
    <row r="9291" spans="1:49" x14ac:dyDescent="0.25">
      <c r="A9291">
        <v>4100</v>
      </c>
      <c r="B9291">
        <v>30060</v>
      </c>
      <c r="C9291">
        <v>4035</v>
      </c>
      <c r="D9291">
        <v>410</v>
      </c>
      <c r="E9291" s="124" t="s">
        <v>306</v>
      </c>
      <c r="F9291" t="str">
        <f t="shared" si="175"/>
        <v>Graeme GeisendorfPRECISION IND. - LAWTON</v>
      </c>
      <c r="G9291" s="150" t="str">
        <f t="shared" si="174"/>
        <v>Graeme Geisendorf</v>
      </c>
      <c r="H9291" s="149" t="s">
        <v>7489</v>
      </c>
      <c r="I9291">
        <v>40002958</v>
      </c>
      <c r="J9291" t="s">
        <v>14036</v>
      </c>
      <c r="K9291" t="s">
        <v>15753</v>
      </c>
      <c r="L9291" t="s">
        <v>15294</v>
      </c>
      <c r="M9291" t="s">
        <v>15295</v>
      </c>
      <c r="N9291" t="s">
        <v>15754</v>
      </c>
      <c r="Q9291" t="s">
        <v>12415</v>
      </c>
      <c r="R9291" t="s">
        <v>12416</v>
      </c>
      <c r="U9291" t="s">
        <v>12418</v>
      </c>
      <c r="V9291">
        <v>210</v>
      </c>
      <c r="W9291">
        <v>11</v>
      </c>
      <c r="X9291">
        <v>2</v>
      </c>
      <c r="Y9291" t="s">
        <v>12472</v>
      </c>
      <c r="Z9291" t="s">
        <v>12420</v>
      </c>
      <c r="AA9291" t="s">
        <v>12421</v>
      </c>
      <c r="AB9291" t="s">
        <v>12422</v>
      </c>
      <c r="AC9291">
        <v>2</v>
      </c>
      <c r="AD9291" s="123">
        <v>39111</v>
      </c>
      <c r="AE9291" t="s">
        <v>12423</v>
      </c>
      <c r="AG9291">
        <v>40002958</v>
      </c>
      <c r="AL9291" t="s">
        <v>12422</v>
      </c>
      <c r="AN9291">
        <v>2805503001</v>
      </c>
      <c r="AO9291">
        <v>16</v>
      </c>
      <c r="AP9291" t="s">
        <v>12424</v>
      </c>
      <c r="AQ9291" t="s">
        <v>11408</v>
      </c>
      <c r="AR9291">
        <v>4100</v>
      </c>
      <c r="AS9291" t="s">
        <v>12491</v>
      </c>
      <c r="AT9291">
        <v>2005</v>
      </c>
      <c r="AV9291" t="s">
        <v>13150</v>
      </c>
      <c r="AW9291">
        <v>116100</v>
      </c>
    </row>
    <row r="9292" spans="1:49" x14ac:dyDescent="0.25">
      <c r="A9292">
        <v>4100</v>
      </c>
      <c r="B9292">
        <v>30060</v>
      </c>
      <c r="C9292">
        <v>4035</v>
      </c>
      <c r="D9292">
        <v>410</v>
      </c>
      <c r="E9292" s="124" t="s">
        <v>306</v>
      </c>
      <c r="F9292" t="str">
        <f t="shared" si="175"/>
        <v>Graeme GeisendorfPROPORTION FOODS</v>
      </c>
      <c r="G9292" s="150" t="str">
        <f t="shared" si="174"/>
        <v>Graeme Geisendorf</v>
      </c>
      <c r="H9292" s="149" t="s">
        <v>7641</v>
      </c>
      <c r="I9292">
        <v>40009017</v>
      </c>
      <c r="K9292" t="s">
        <v>18812</v>
      </c>
      <c r="L9292" t="s">
        <v>18813</v>
      </c>
      <c r="M9292" t="s">
        <v>12494</v>
      </c>
      <c r="N9292">
        <v>78681</v>
      </c>
      <c r="Q9292" t="s">
        <v>12415</v>
      </c>
      <c r="R9292" t="s">
        <v>12416</v>
      </c>
      <c r="S9292" t="s">
        <v>18814</v>
      </c>
      <c r="U9292" t="s">
        <v>12418</v>
      </c>
      <c r="W9292">
        <v>11</v>
      </c>
      <c r="X9292">
        <v>1</v>
      </c>
      <c r="Y9292" t="s">
        <v>12419</v>
      </c>
      <c r="Z9292" t="s">
        <v>12420</v>
      </c>
      <c r="AA9292" t="s">
        <v>12485</v>
      </c>
      <c r="AB9292" t="s">
        <v>12430</v>
      </c>
      <c r="AC9292">
        <v>2</v>
      </c>
      <c r="AD9292" s="123">
        <v>44217</v>
      </c>
      <c r="AE9292" t="s">
        <v>12528</v>
      </c>
      <c r="AG9292">
        <v>40009017</v>
      </c>
      <c r="AL9292" t="s">
        <v>12430</v>
      </c>
      <c r="AN9292">
        <v>4445334401</v>
      </c>
      <c r="AO9292">
        <v>16</v>
      </c>
      <c r="AP9292" t="s">
        <v>12424</v>
      </c>
      <c r="AQ9292" t="s">
        <v>11408</v>
      </c>
      <c r="AR9292">
        <v>4100</v>
      </c>
      <c r="AT9292">
        <v>0</v>
      </c>
      <c r="AV9292" t="s">
        <v>18313</v>
      </c>
      <c r="AW9292">
        <v>116100</v>
      </c>
    </row>
    <row r="9293" spans="1:49" x14ac:dyDescent="0.25">
      <c r="D9293">
        <v>410</v>
      </c>
      <c r="E9293" s="124" t="s">
        <v>306</v>
      </c>
      <c r="F9293" t="str">
        <f t="shared" si="175"/>
        <v>Graeme GeisendorfPROSPECT QUOTE AND N/C TEST</v>
      </c>
      <c r="G9293" s="150" t="str">
        <f t="shared" si="174"/>
        <v>Graeme Geisendorf</v>
      </c>
      <c r="H9293" s="149" t="s">
        <v>7645</v>
      </c>
      <c r="I9293">
        <v>40404010</v>
      </c>
      <c r="AD9293" s="123"/>
    </row>
    <row r="9294" spans="1:49" x14ac:dyDescent="0.25">
      <c r="A9294">
        <v>4100</v>
      </c>
      <c r="B9294">
        <v>30060</v>
      </c>
      <c r="C9294">
        <v>4035</v>
      </c>
      <c r="D9294">
        <v>410</v>
      </c>
      <c r="E9294" s="124" t="s">
        <v>306</v>
      </c>
      <c r="F9294" t="str">
        <f t="shared" si="175"/>
        <v>Graeme GeisendorfPURVIS BEARING SERVICE, INC.</v>
      </c>
      <c r="G9294" s="150" t="str">
        <f t="shared" si="174"/>
        <v>Graeme Geisendorf</v>
      </c>
      <c r="H9294" s="149" t="s">
        <v>7675</v>
      </c>
      <c r="I9294">
        <v>40001325</v>
      </c>
      <c r="K9294" t="s">
        <v>18815</v>
      </c>
      <c r="L9294" t="s">
        <v>12493</v>
      </c>
      <c r="M9294" t="s">
        <v>12494</v>
      </c>
      <c r="N9294" t="s">
        <v>18816</v>
      </c>
      <c r="Q9294" t="s">
        <v>12415</v>
      </c>
      <c r="R9294" t="s">
        <v>12416</v>
      </c>
      <c r="S9294" t="s">
        <v>18817</v>
      </c>
      <c r="U9294" t="s">
        <v>12418</v>
      </c>
      <c r="W9294">
        <v>11</v>
      </c>
      <c r="X9294">
        <v>2</v>
      </c>
      <c r="Y9294" t="s">
        <v>12419</v>
      </c>
      <c r="Z9294" t="s">
        <v>12420</v>
      </c>
      <c r="AA9294" t="s">
        <v>12421</v>
      </c>
      <c r="AB9294" t="s">
        <v>12422</v>
      </c>
      <c r="AC9294">
        <v>2</v>
      </c>
      <c r="AD9294" s="123">
        <v>39111</v>
      </c>
      <c r="AE9294" t="s">
        <v>12423</v>
      </c>
      <c r="AG9294">
        <v>40001325</v>
      </c>
      <c r="AL9294" t="s">
        <v>12422</v>
      </c>
      <c r="AN9294">
        <v>4411307601</v>
      </c>
      <c r="AO9294">
        <v>16</v>
      </c>
      <c r="AP9294" t="s">
        <v>12424</v>
      </c>
      <c r="AQ9294" t="s">
        <v>11408</v>
      </c>
      <c r="AR9294">
        <v>4100</v>
      </c>
      <c r="AT9294">
        <v>0</v>
      </c>
      <c r="AV9294" t="s">
        <v>18818</v>
      </c>
      <c r="AW9294">
        <v>116100</v>
      </c>
    </row>
    <row r="9295" spans="1:49" x14ac:dyDescent="0.25">
      <c r="A9295">
        <v>4100</v>
      </c>
      <c r="B9295">
        <v>30060</v>
      </c>
      <c r="C9295">
        <v>4035</v>
      </c>
      <c r="D9295">
        <v>410</v>
      </c>
      <c r="E9295" s="124" t="s">
        <v>306</v>
      </c>
      <c r="F9295" t="str">
        <f t="shared" si="175"/>
        <v>Graeme GeisendorfQUAD GRAPHICS INC. - OKLAHOMA CITY,</v>
      </c>
      <c r="G9295" s="150" t="str">
        <f t="shared" si="174"/>
        <v>Graeme Geisendorf</v>
      </c>
      <c r="H9295" s="149" t="s">
        <v>7703</v>
      </c>
      <c r="I9295">
        <v>40007719</v>
      </c>
      <c r="J9295" t="s">
        <v>15091</v>
      </c>
      <c r="K9295" t="s">
        <v>15092</v>
      </c>
      <c r="L9295" t="s">
        <v>15093</v>
      </c>
      <c r="M9295" t="s">
        <v>14186</v>
      </c>
      <c r="N9295" t="s">
        <v>15771</v>
      </c>
      <c r="Q9295" t="s">
        <v>12415</v>
      </c>
      <c r="R9295" t="s">
        <v>12416</v>
      </c>
      <c r="S9295" t="s">
        <v>15094</v>
      </c>
      <c r="U9295" t="s">
        <v>12418</v>
      </c>
      <c r="V9295">
        <v>171</v>
      </c>
      <c r="W9295">
        <v>11</v>
      </c>
      <c r="X9295">
        <v>1</v>
      </c>
      <c r="Y9295" t="s">
        <v>13389</v>
      </c>
      <c r="Z9295" t="s">
        <v>12420</v>
      </c>
      <c r="AA9295" t="s">
        <v>12429</v>
      </c>
      <c r="AB9295" t="s">
        <v>12473</v>
      </c>
      <c r="AC9295">
        <v>2</v>
      </c>
      <c r="AD9295" s="123">
        <v>42312</v>
      </c>
      <c r="AE9295" t="s">
        <v>12431</v>
      </c>
      <c r="AG9295">
        <v>40007719</v>
      </c>
      <c r="AL9295" t="s">
        <v>12473</v>
      </c>
      <c r="AN9295">
        <v>5013313401</v>
      </c>
      <c r="AO9295">
        <v>16</v>
      </c>
      <c r="AP9295" t="s">
        <v>12424</v>
      </c>
      <c r="AQ9295" t="s">
        <v>11408</v>
      </c>
      <c r="AR9295">
        <v>4100</v>
      </c>
      <c r="AT9295">
        <v>0</v>
      </c>
      <c r="AV9295" t="s">
        <v>15096</v>
      </c>
      <c r="AW9295">
        <v>116100</v>
      </c>
    </row>
    <row r="9296" spans="1:49" x14ac:dyDescent="0.25">
      <c r="A9296">
        <v>4100</v>
      </c>
      <c r="B9296">
        <v>30060</v>
      </c>
      <c r="C9296">
        <v>4035</v>
      </c>
      <c r="D9296">
        <v>410</v>
      </c>
      <c r="E9296" s="124" t="s">
        <v>306</v>
      </c>
      <c r="F9296" t="str">
        <f t="shared" si="175"/>
        <v>Graeme GeisendorfR.R. DONNELLEY - ARLINGTON</v>
      </c>
      <c r="G9296" s="150" t="str">
        <f t="shared" si="174"/>
        <v>Graeme Geisendorf</v>
      </c>
      <c r="H9296" s="149" t="s">
        <v>7783</v>
      </c>
      <c r="I9296">
        <v>40006514</v>
      </c>
      <c r="K9296" t="s">
        <v>18819</v>
      </c>
      <c r="L9296" t="s">
        <v>14012</v>
      </c>
      <c r="M9296" t="s">
        <v>12494</v>
      </c>
      <c r="N9296">
        <v>76011</v>
      </c>
      <c r="Q9296" t="s">
        <v>12415</v>
      </c>
      <c r="R9296" t="s">
        <v>12416</v>
      </c>
      <c r="S9296" t="s">
        <v>18820</v>
      </c>
      <c r="U9296" t="s">
        <v>12418</v>
      </c>
      <c r="V9296">
        <v>212</v>
      </c>
      <c r="W9296">
        <v>11</v>
      </c>
      <c r="X9296">
        <v>1</v>
      </c>
      <c r="Y9296" t="s">
        <v>12419</v>
      </c>
      <c r="Z9296" t="s">
        <v>12420</v>
      </c>
      <c r="AA9296" t="s">
        <v>12429</v>
      </c>
      <c r="AB9296" t="s">
        <v>12430</v>
      </c>
      <c r="AC9296">
        <v>2</v>
      </c>
      <c r="AD9296" s="123">
        <v>40620</v>
      </c>
      <c r="AE9296" t="s">
        <v>12431</v>
      </c>
      <c r="AG9296">
        <v>40006514</v>
      </c>
      <c r="AL9296" t="s">
        <v>12430</v>
      </c>
      <c r="AN9296">
        <v>4443901201</v>
      </c>
      <c r="AO9296">
        <v>16</v>
      </c>
      <c r="AP9296" t="s">
        <v>12424</v>
      </c>
      <c r="AQ9296" t="s">
        <v>11408</v>
      </c>
      <c r="AR9296">
        <v>4100</v>
      </c>
      <c r="AS9296" t="s">
        <v>12491</v>
      </c>
      <c r="AT9296">
        <v>0</v>
      </c>
      <c r="AV9296" t="s">
        <v>16470</v>
      </c>
      <c r="AW9296">
        <v>116100</v>
      </c>
    </row>
    <row r="9297" spans="1:49" x14ac:dyDescent="0.25">
      <c r="A9297">
        <v>4100</v>
      </c>
      <c r="B9297">
        <v>30060</v>
      </c>
      <c r="C9297">
        <v>4035</v>
      </c>
      <c r="D9297">
        <v>410</v>
      </c>
      <c r="E9297" s="124" t="s">
        <v>306</v>
      </c>
      <c r="F9297" t="str">
        <f t="shared" si="175"/>
        <v>Graeme GeisendorfRGA - FORT WORTH</v>
      </c>
      <c r="G9297" s="150" t="str">
        <f t="shared" si="174"/>
        <v>Graeme Geisendorf</v>
      </c>
      <c r="H9297" s="149" t="s">
        <v>7922</v>
      </c>
      <c r="I9297">
        <v>40001087</v>
      </c>
      <c r="K9297" t="s">
        <v>18821</v>
      </c>
      <c r="L9297" t="s">
        <v>16472</v>
      </c>
      <c r="M9297" t="s">
        <v>15941</v>
      </c>
      <c r="N9297">
        <v>72114</v>
      </c>
      <c r="Q9297" t="s">
        <v>12415</v>
      </c>
      <c r="R9297" t="s">
        <v>12416</v>
      </c>
      <c r="S9297" t="s">
        <v>18822</v>
      </c>
      <c r="U9297" t="s">
        <v>12418</v>
      </c>
      <c r="W9297">
        <v>11</v>
      </c>
      <c r="X9297">
        <v>2</v>
      </c>
      <c r="Y9297" t="s">
        <v>12419</v>
      </c>
      <c r="Z9297" t="s">
        <v>12420</v>
      </c>
      <c r="AA9297" t="s">
        <v>12421</v>
      </c>
      <c r="AB9297" t="s">
        <v>12422</v>
      </c>
      <c r="AC9297">
        <v>2</v>
      </c>
      <c r="AD9297" s="123">
        <v>39111</v>
      </c>
      <c r="AE9297" t="s">
        <v>12423</v>
      </c>
      <c r="AG9297">
        <v>40001087</v>
      </c>
      <c r="AL9297" t="s">
        <v>12422</v>
      </c>
      <c r="AN9297">
        <v>411904301</v>
      </c>
      <c r="AO9297">
        <v>16</v>
      </c>
      <c r="AP9297" t="s">
        <v>12424</v>
      </c>
      <c r="AQ9297" t="s">
        <v>11408</v>
      </c>
      <c r="AR9297">
        <v>4100</v>
      </c>
      <c r="AT9297">
        <v>0</v>
      </c>
      <c r="AV9297" t="s">
        <v>16474</v>
      </c>
      <c r="AW9297">
        <v>116100</v>
      </c>
    </row>
    <row r="9298" spans="1:49" x14ac:dyDescent="0.25">
      <c r="A9298">
        <v>4100</v>
      </c>
      <c r="B9298">
        <v>30060</v>
      </c>
      <c r="C9298">
        <v>4035</v>
      </c>
      <c r="D9298">
        <v>410</v>
      </c>
      <c r="E9298" s="124" t="s">
        <v>306</v>
      </c>
      <c r="F9298" t="str">
        <f t="shared" si="175"/>
        <v>Graeme GeisendorfRGA-ALLIED BELTING DALLAS</v>
      </c>
      <c r="G9298" s="150" t="str">
        <f t="shared" si="174"/>
        <v>Graeme Geisendorf</v>
      </c>
      <c r="H9298" s="149" t="s">
        <v>7925</v>
      </c>
      <c r="I9298">
        <v>40004510</v>
      </c>
      <c r="K9298" t="s">
        <v>16471</v>
      </c>
      <c r="L9298" t="s">
        <v>16472</v>
      </c>
      <c r="M9298" t="s">
        <v>15941</v>
      </c>
      <c r="N9298">
        <v>72114</v>
      </c>
      <c r="Q9298" t="s">
        <v>12415</v>
      </c>
      <c r="R9298" t="s">
        <v>12416</v>
      </c>
      <c r="S9298" t="s">
        <v>18823</v>
      </c>
      <c r="U9298" t="s">
        <v>12418</v>
      </c>
      <c r="W9298">
        <v>11</v>
      </c>
      <c r="X9298">
        <v>2</v>
      </c>
      <c r="Y9298" t="s">
        <v>12419</v>
      </c>
      <c r="Z9298" t="s">
        <v>12420</v>
      </c>
      <c r="AA9298" t="s">
        <v>12421</v>
      </c>
      <c r="AB9298" t="s">
        <v>12422</v>
      </c>
      <c r="AC9298">
        <v>2</v>
      </c>
      <c r="AD9298" s="123">
        <v>39111</v>
      </c>
      <c r="AE9298" t="s">
        <v>12423</v>
      </c>
      <c r="AG9298">
        <v>40004510</v>
      </c>
      <c r="AL9298" t="s">
        <v>12422</v>
      </c>
      <c r="AN9298">
        <v>411904301</v>
      </c>
      <c r="AO9298">
        <v>16</v>
      </c>
      <c r="AP9298" t="s">
        <v>12424</v>
      </c>
      <c r="AQ9298" t="s">
        <v>11408</v>
      </c>
      <c r="AR9298">
        <v>4100</v>
      </c>
      <c r="AS9298" t="s">
        <v>12491</v>
      </c>
      <c r="AT9298">
        <v>2005</v>
      </c>
      <c r="AV9298" t="s">
        <v>16474</v>
      </c>
      <c r="AW9298">
        <v>116100</v>
      </c>
    </row>
    <row r="9299" spans="1:49" x14ac:dyDescent="0.25">
      <c r="A9299">
        <v>4100</v>
      </c>
      <c r="B9299">
        <v>30060</v>
      </c>
      <c r="C9299">
        <v>4035</v>
      </c>
      <c r="D9299">
        <v>410</v>
      </c>
      <c r="E9299" s="124" t="s">
        <v>306</v>
      </c>
      <c r="F9299" t="str">
        <f t="shared" si="175"/>
        <v>Graeme GeisendorfRICK HUSBAND AMARILLO</v>
      </c>
      <c r="G9299" s="150" t="str">
        <f t="shared" si="174"/>
        <v>Graeme Geisendorf</v>
      </c>
      <c r="H9299" s="149" t="s">
        <v>7951</v>
      </c>
      <c r="I9299">
        <v>40007845</v>
      </c>
      <c r="J9299" t="s">
        <v>18824</v>
      </c>
      <c r="L9299" t="s">
        <v>18825</v>
      </c>
      <c r="M9299" t="s">
        <v>12494</v>
      </c>
      <c r="O9299">
        <v>1971</v>
      </c>
      <c r="P9299" t="s">
        <v>18826</v>
      </c>
      <c r="Q9299" t="s">
        <v>12415</v>
      </c>
      <c r="R9299" t="s">
        <v>12416</v>
      </c>
      <c r="S9299" t="s">
        <v>18827</v>
      </c>
      <c r="U9299" t="s">
        <v>12418</v>
      </c>
      <c r="W9299">
        <v>11</v>
      </c>
      <c r="X9299">
        <v>1</v>
      </c>
      <c r="Y9299" t="s">
        <v>12419</v>
      </c>
      <c r="Z9299" t="s">
        <v>12420</v>
      </c>
      <c r="AA9299" t="s">
        <v>12429</v>
      </c>
      <c r="AB9299" t="s">
        <v>12430</v>
      </c>
      <c r="AC9299">
        <v>2</v>
      </c>
      <c r="AD9299" s="123">
        <v>42503</v>
      </c>
      <c r="AE9299" t="s">
        <v>12431</v>
      </c>
      <c r="AG9299">
        <v>40007845</v>
      </c>
      <c r="AL9299" t="s">
        <v>12430</v>
      </c>
      <c r="AN9299">
        <v>4437500701</v>
      </c>
      <c r="AO9299">
        <v>16</v>
      </c>
      <c r="AP9299" t="s">
        <v>12424</v>
      </c>
      <c r="AQ9299" t="s">
        <v>11408</v>
      </c>
      <c r="AR9299">
        <v>4100</v>
      </c>
      <c r="AT9299">
        <v>0</v>
      </c>
      <c r="AV9299" t="s">
        <v>18828</v>
      </c>
      <c r="AW9299">
        <v>116100</v>
      </c>
    </row>
    <row r="9300" spans="1:49" x14ac:dyDescent="0.25">
      <c r="A9300">
        <v>4100</v>
      </c>
      <c r="B9300">
        <v>30060</v>
      </c>
      <c r="C9300">
        <v>4035</v>
      </c>
      <c r="D9300">
        <v>410</v>
      </c>
      <c r="E9300" s="124" t="s">
        <v>306</v>
      </c>
      <c r="F9300" t="str">
        <f t="shared" si="175"/>
        <v>Graeme GeisendorfSAN ANTONIO BELTING</v>
      </c>
      <c r="G9300" s="150" t="str">
        <f t="shared" si="174"/>
        <v>Graeme Geisendorf</v>
      </c>
      <c r="H9300" s="149" t="s">
        <v>8175</v>
      </c>
      <c r="I9300">
        <v>40007646</v>
      </c>
      <c r="K9300" t="s">
        <v>18829</v>
      </c>
      <c r="L9300" t="s">
        <v>12963</v>
      </c>
      <c r="M9300" t="s">
        <v>12494</v>
      </c>
      <c r="N9300">
        <v>78204</v>
      </c>
      <c r="Q9300" t="s">
        <v>12415</v>
      </c>
      <c r="R9300" t="s">
        <v>12416</v>
      </c>
      <c r="S9300" t="s">
        <v>18830</v>
      </c>
      <c r="U9300" t="s">
        <v>12418</v>
      </c>
      <c r="W9300">
        <v>11</v>
      </c>
      <c r="X9300">
        <v>2</v>
      </c>
      <c r="Y9300" t="s">
        <v>12419</v>
      </c>
      <c r="Z9300" t="s">
        <v>12420</v>
      </c>
      <c r="AA9300" t="s">
        <v>12429</v>
      </c>
      <c r="AB9300" t="s">
        <v>12422</v>
      </c>
      <c r="AC9300">
        <v>2</v>
      </c>
      <c r="AD9300" s="123">
        <v>42216</v>
      </c>
      <c r="AE9300" t="s">
        <v>12431</v>
      </c>
      <c r="AG9300">
        <v>40007646</v>
      </c>
      <c r="AL9300" t="s">
        <v>12422</v>
      </c>
      <c r="AN9300">
        <v>4402925701</v>
      </c>
      <c r="AO9300">
        <v>16</v>
      </c>
      <c r="AP9300" t="s">
        <v>12424</v>
      </c>
      <c r="AQ9300" t="s">
        <v>11408</v>
      </c>
      <c r="AR9300">
        <v>4100</v>
      </c>
      <c r="AT9300">
        <v>0</v>
      </c>
      <c r="AV9300" t="s">
        <v>18831</v>
      </c>
      <c r="AW9300">
        <v>116100</v>
      </c>
    </row>
    <row r="9301" spans="1:49" x14ac:dyDescent="0.25">
      <c r="A9301">
        <v>4100</v>
      </c>
      <c r="B9301">
        <v>30060</v>
      </c>
      <c r="C9301">
        <v>4035</v>
      </c>
      <c r="D9301">
        <v>410</v>
      </c>
      <c r="E9301" s="124" t="s">
        <v>306</v>
      </c>
      <c r="F9301" t="str">
        <f t="shared" si="175"/>
        <v>Graeme GeisendorfSANDTEX INTERNATIONAL CORP.</v>
      </c>
      <c r="G9301" s="150" t="str">
        <f t="shared" si="174"/>
        <v>Graeme Geisendorf</v>
      </c>
      <c r="H9301" s="149" t="s">
        <v>8186</v>
      </c>
      <c r="I9301">
        <v>40005993</v>
      </c>
      <c r="L9301" t="s">
        <v>18666</v>
      </c>
      <c r="M9301" t="s">
        <v>12494</v>
      </c>
      <c r="O9301">
        <v>4559</v>
      </c>
      <c r="P9301">
        <v>78523</v>
      </c>
      <c r="Q9301" t="s">
        <v>12415</v>
      </c>
      <c r="R9301" t="s">
        <v>12416</v>
      </c>
      <c r="S9301" t="s">
        <v>18832</v>
      </c>
      <c r="U9301" t="s">
        <v>12418</v>
      </c>
      <c r="W9301">
        <v>11</v>
      </c>
      <c r="X9301">
        <v>2</v>
      </c>
      <c r="Y9301" t="s">
        <v>12472</v>
      </c>
      <c r="Z9301" t="s">
        <v>12420</v>
      </c>
      <c r="AA9301" t="s">
        <v>12429</v>
      </c>
      <c r="AB9301" t="s">
        <v>12422</v>
      </c>
      <c r="AC9301">
        <v>2</v>
      </c>
      <c r="AD9301" s="123">
        <v>40253</v>
      </c>
      <c r="AE9301" t="s">
        <v>12431</v>
      </c>
      <c r="AG9301">
        <v>40005993</v>
      </c>
      <c r="AL9301" t="s">
        <v>12422</v>
      </c>
      <c r="AN9301">
        <v>4406104101</v>
      </c>
      <c r="AO9301">
        <v>16</v>
      </c>
      <c r="AP9301" t="s">
        <v>12424</v>
      </c>
      <c r="AQ9301" t="s">
        <v>11408</v>
      </c>
      <c r="AR9301">
        <v>4100</v>
      </c>
      <c r="AT9301">
        <v>0</v>
      </c>
      <c r="AV9301" t="s">
        <v>18833</v>
      </c>
      <c r="AW9301">
        <v>116100</v>
      </c>
    </row>
    <row r="9302" spans="1:49" x14ac:dyDescent="0.25">
      <c r="A9302">
        <v>4100</v>
      </c>
      <c r="B9302">
        <v>30060</v>
      </c>
      <c r="C9302">
        <v>4035</v>
      </c>
      <c r="D9302">
        <v>410</v>
      </c>
      <c r="E9302" s="124" t="s">
        <v>306</v>
      </c>
      <c r="F9302" t="str">
        <f t="shared" si="175"/>
        <v>Graeme GeisendorfSCIENTIFIC ELECTRONICS CENTER, INC</v>
      </c>
      <c r="G9302" s="150" t="str">
        <f t="shared" si="174"/>
        <v>Graeme Geisendorf</v>
      </c>
      <c r="H9302" s="149" t="s">
        <v>8258</v>
      </c>
      <c r="I9302">
        <v>40005810</v>
      </c>
      <c r="J9302" t="s">
        <v>18834</v>
      </c>
      <c r="K9302" t="s">
        <v>18835</v>
      </c>
      <c r="L9302" t="s">
        <v>13312</v>
      </c>
      <c r="M9302" t="s">
        <v>12494</v>
      </c>
      <c r="N9302">
        <v>79901</v>
      </c>
      <c r="Q9302" t="s">
        <v>12415</v>
      </c>
      <c r="R9302" t="s">
        <v>12416</v>
      </c>
      <c r="S9302" t="s">
        <v>18836</v>
      </c>
      <c r="U9302" t="s">
        <v>12418</v>
      </c>
      <c r="W9302">
        <v>11</v>
      </c>
      <c r="X9302">
        <v>2</v>
      </c>
      <c r="Y9302" t="s">
        <v>12472</v>
      </c>
      <c r="Z9302" t="s">
        <v>12420</v>
      </c>
      <c r="AA9302" t="s">
        <v>12429</v>
      </c>
      <c r="AB9302" t="s">
        <v>12422</v>
      </c>
      <c r="AC9302">
        <v>2</v>
      </c>
      <c r="AD9302" s="123">
        <v>39994</v>
      </c>
      <c r="AE9302" t="s">
        <v>12431</v>
      </c>
      <c r="AG9302">
        <v>40005810</v>
      </c>
      <c r="AL9302" t="s">
        <v>12422</v>
      </c>
      <c r="AN9302">
        <v>4414109801</v>
      </c>
      <c r="AO9302">
        <v>16</v>
      </c>
      <c r="AP9302" t="s">
        <v>12424</v>
      </c>
      <c r="AQ9302" t="s">
        <v>11408</v>
      </c>
      <c r="AR9302">
        <v>4100</v>
      </c>
      <c r="AT9302">
        <v>0</v>
      </c>
      <c r="AV9302" t="s">
        <v>18837</v>
      </c>
      <c r="AW9302">
        <v>116100</v>
      </c>
    </row>
    <row r="9303" spans="1:49" x14ac:dyDescent="0.25">
      <c r="A9303">
        <v>4100</v>
      </c>
      <c r="B9303">
        <v>30060</v>
      </c>
      <c r="C9303">
        <v>4035</v>
      </c>
      <c r="D9303">
        <v>410</v>
      </c>
      <c r="E9303" s="124" t="s">
        <v>306</v>
      </c>
      <c r="F9303" t="str">
        <f t="shared" si="175"/>
        <v>Graeme GeisendorfSCRIPPS MEDIA INC DBA TIMES RECORD</v>
      </c>
      <c r="G9303" s="150" t="str">
        <f t="shared" si="174"/>
        <v>Graeme Geisendorf</v>
      </c>
      <c r="H9303" s="149" t="s">
        <v>8268</v>
      </c>
      <c r="I9303">
        <v>40007084</v>
      </c>
      <c r="J9303" t="s">
        <v>18758</v>
      </c>
      <c r="L9303" t="s">
        <v>17087</v>
      </c>
      <c r="M9303" t="s">
        <v>15941</v>
      </c>
      <c r="O9303">
        <v>29071</v>
      </c>
      <c r="P9303">
        <v>71903</v>
      </c>
      <c r="Q9303" t="s">
        <v>12415</v>
      </c>
      <c r="R9303" t="s">
        <v>12416</v>
      </c>
      <c r="S9303" t="s">
        <v>18838</v>
      </c>
      <c r="U9303" t="s">
        <v>12418</v>
      </c>
      <c r="W9303">
        <v>11</v>
      </c>
      <c r="X9303">
        <v>1</v>
      </c>
      <c r="Y9303" t="s">
        <v>12419</v>
      </c>
      <c r="Z9303" t="s">
        <v>12420</v>
      </c>
      <c r="AA9303" t="s">
        <v>12429</v>
      </c>
      <c r="AB9303" t="s">
        <v>12757</v>
      </c>
      <c r="AC9303">
        <v>2</v>
      </c>
      <c r="AD9303" s="123">
        <v>41409</v>
      </c>
      <c r="AE9303" t="s">
        <v>12431</v>
      </c>
      <c r="AG9303">
        <v>40007084</v>
      </c>
      <c r="AL9303" t="s">
        <v>12757</v>
      </c>
      <c r="AN9303">
        <v>405102801</v>
      </c>
      <c r="AO9303">
        <v>16</v>
      </c>
      <c r="AP9303" t="s">
        <v>12424</v>
      </c>
      <c r="AQ9303" t="s">
        <v>11408</v>
      </c>
      <c r="AR9303">
        <v>4100</v>
      </c>
      <c r="AT9303">
        <v>0</v>
      </c>
      <c r="AV9303" t="s">
        <v>18839</v>
      </c>
      <c r="AW9303">
        <v>116100</v>
      </c>
    </row>
    <row r="9304" spans="1:49" x14ac:dyDescent="0.25">
      <c r="A9304">
        <v>4100</v>
      </c>
      <c r="B9304">
        <v>30060</v>
      </c>
      <c r="C9304">
        <v>4035</v>
      </c>
      <c r="D9304">
        <v>417</v>
      </c>
      <c r="E9304" s="124" t="s">
        <v>306</v>
      </c>
      <c r="F9304" t="str">
        <f t="shared" si="175"/>
        <v>Graeme GeisendorfSDF-INTERNATIONAL TRADING COMPANY,</v>
      </c>
      <c r="G9304" s="150" t="str">
        <f t="shared" si="174"/>
        <v>Graeme Geisendorf</v>
      </c>
      <c r="H9304" s="149" t="s">
        <v>8270</v>
      </c>
      <c r="I9304">
        <v>40008055</v>
      </c>
      <c r="K9304" t="s">
        <v>18840</v>
      </c>
      <c r="L9304" t="s">
        <v>14182</v>
      </c>
      <c r="M9304" t="s">
        <v>12494</v>
      </c>
      <c r="N9304">
        <v>78701</v>
      </c>
      <c r="Q9304" t="s">
        <v>12415</v>
      </c>
      <c r="R9304" t="s">
        <v>12416</v>
      </c>
      <c r="S9304" t="s">
        <v>18841</v>
      </c>
      <c r="U9304" t="s">
        <v>12418</v>
      </c>
      <c r="W9304">
        <v>11</v>
      </c>
      <c r="X9304">
        <v>2</v>
      </c>
      <c r="Y9304" t="s">
        <v>12419</v>
      </c>
      <c r="Z9304" t="s">
        <v>12420</v>
      </c>
      <c r="AA9304" t="s">
        <v>12429</v>
      </c>
      <c r="AB9304" t="s">
        <v>12430</v>
      </c>
      <c r="AC9304">
        <v>2</v>
      </c>
      <c r="AD9304" s="123">
        <v>42779</v>
      </c>
      <c r="AE9304" t="s">
        <v>12431</v>
      </c>
      <c r="AG9304">
        <v>40008055</v>
      </c>
      <c r="AL9304" t="s">
        <v>12430</v>
      </c>
      <c r="AN9304">
        <v>4445301501</v>
      </c>
      <c r="AO9304">
        <v>16</v>
      </c>
      <c r="AP9304" t="s">
        <v>12424</v>
      </c>
      <c r="AQ9304" t="s">
        <v>11408</v>
      </c>
      <c r="AR9304">
        <v>4100</v>
      </c>
      <c r="AT9304">
        <v>0</v>
      </c>
      <c r="AV9304" t="s">
        <v>18842</v>
      </c>
      <c r="AW9304">
        <v>116100</v>
      </c>
    </row>
    <row r="9305" spans="1:49" x14ac:dyDescent="0.25">
      <c r="A9305">
        <v>4100</v>
      </c>
      <c r="B9305">
        <v>30060</v>
      </c>
      <c r="C9305">
        <v>4035</v>
      </c>
      <c r="D9305">
        <v>410</v>
      </c>
      <c r="E9305" s="124" t="s">
        <v>306</v>
      </c>
      <c r="F9305" t="str">
        <f t="shared" si="175"/>
        <v>Graeme GeisendorfSPECIAL FAB &amp; MACHINE</v>
      </c>
      <c r="G9305" s="150" t="str">
        <f t="shared" ref="G9305:G9320" si="176">RIGHT(E9305,LEN(E9305)-3)</f>
        <v>Graeme Geisendorf</v>
      </c>
      <c r="H9305" s="149" t="s">
        <v>8618</v>
      </c>
      <c r="I9305">
        <v>40002404</v>
      </c>
      <c r="K9305" t="s">
        <v>18843</v>
      </c>
      <c r="L9305" t="s">
        <v>15953</v>
      </c>
      <c r="M9305" t="s">
        <v>12494</v>
      </c>
      <c r="N9305" t="s">
        <v>18589</v>
      </c>
      <c r="Q9305" t="s">
        <v>12415</v>
      </c>
      <c r="R9305" t="s">
        <v>12416</v>
      </c>
      <c r="S9305" t="s">
        <v>18844</v>
      </c>
      <c r="U9305" t="s">
        <v>12418</v>
      </c>
      <c r="W9305">
        <v>11</v>
      </c>
      <c r="X9305">
        <v>0</v>
      </c>
      <c r="Y9305" t="s">
        <v>12419</v>
      </c>
      <c r="Z9305" t="s">
        <v>12420</v>
      </c>
      <c r="AA9305" t="s">
        <v>12421</v>
      </c>
      <c r="AB9305" t="s">
        <v>12422</v>
      </c>
      <c r="AC9305">
        <v>2</v>
      </c>
      <c r="AD9305" s="123">
        <v>39111</v>
      </c>
      <c r="AE9305" t="s">
        <v>12423</v>
      </c>
      <c r="AG9305">
        <v>40002404</v>
      </c>
      <c r="AL9305" t="s">
        <v>12422</v>
      </c>
      <c r="AN9305">
        <v>4443910351</v>
      </c>
      <c r="AO9305">
        <v>16</v>
      </c>
      <c r="AP9305" t="s">
        <v>12424</v>
      </c>
      <c r="AQ9305" t="s">
        <v>11408</v>
      </c>
      <c r="AR9305">
        <v>4100</v>
      </c>
      <c r="AT9305">
        <v>2005</v>
      </c>
      <c r="AV9305" t="s">
        <v>18845</v>
      </c>
      <c r="AW9305">
        <v>116100</v>
      </c>
    </row>
    <row r="9306" spans="1:49" x14ac:dyDescent="0.25">
      <c r="A9306">
        <v>4100</v>
      </c>
      <c r="B9306">
        <v>30060</v>
      </c>
      <c r="C9306">
        <v>4035</v>
      </c>
      <c r="D9306">
        <v>410</v>
      </c>
      <c r="E9306" s="124" t="s">
        <v>306</v>
      </c>
      <c r="F9306" t="str">
        <f t="shared" si="175"/>
        <v>Graeme GeisendorfSPECIALTY PACKAGING, INC.</v>
      </c>
      <c r="G9306" s="150" t="str">
        <f t="shared" si="176"/>
        <v>Graeme Geisendorf</v>
      </c>
      <c r="H9306" s="149" t="s">
        <v>8626</v>
      </c>
      <c r="I9306">
        <v>40007059</v>
      </c>
      <c r="K9306" t="s">
        <v>18846</v>
      </c>
      <c r="L9306" t="s">
        <v>12739</v>
      </c>
      <c r="M9306" t="s">
        <v>12494</v>
      </c>
      <c r="N9306">
        <v>76133</v>
      </c>
      <c r="Q9306" t="s">
        <v>12415</v>
      </c>
      <c r="R9306" t="s">
        <v>12416</v>
      </c>
      <c r="S9306" t="s">
        <v>18847</v>
      </c>
      <c r="U9306" t="s">
        <v>12418</v>
      </c>
      <c r="W9306">
        <v>11</v>
      </c>
      <c r="X9306">
        <v>1</v>
      </c>
      <c r="Y9306" t="s">
        <v>12419</v>
      </c>
      <c r="Z9306" t="s">
        <v>12420</v>
      </c>
      <c r="AA9306" t="s">
        <v>12429</v>
      </c>
      <c r="AB9306" t="s">
        <v>12422</v>
      </c>
      <c r="AC9306">
        <v>2</v>
      </c>
      <c r="AD9306" s="123">
        <v>41376</v>
      </c>
      <c r="AE9306" t="s">
        <v>12431</v>
      </c>
      <c r="AG9306">
        <v>40007059</v>
      </c>
      <c r="AL9306" t="s">
        <v>12422</v>
      </c>
      <c r="AN9306">
        <v>4443910901</v>
      </c>
      <c r="AO9306">
        <v>16</v>
      </c>
      <c r="AP9306" t="s">
        <v>12424</v>
      </c>
      <c r="AQ9306" t="s">
        <v>11408</v>
      </c>
      <c r="AR9306">
        <v>4100</v>
      </c>
      <c r="AT9306">
        <v>0</v>
      </c>
      <c r="AV9306" t="s">
        <v>18848</v>
      </c>
      <c r="AW9306">
        <v>116100</v>
      </c>
    </row>
    <row r="9307" spans="1:49" x14ac:dyDescent="0.25">
      <c r="A9307">
        <v>4100</v>
      </c>
      <c r="B9307">
        <v>30060</v>
      </c>
      <c r="C9307">
        <v>4035</v>
      </c>
      <c r="D9307">
        <v>410</v>
      </c>
      <c r="E9307" s="124" t="s">
        <v>306</v>
      </c>
      <c r="F9307" t="str">
        <f t="shared" si="175"/>
        <v>Graeme GeisendorfSTERLING FOODS LLC</v>
      </c>
      <c r="G9307" s="150" t="str">
        <f t="shared" si="176"/>
        <v>Graeme Geisendorf</v>
      </c>
      <c r="H9307" s="149" t="s">
        <v>8726</v>
      </c>
      <c r="I9307">
        <v>40007022</v>
      </c>
      <c r="K9307" t="s">
        <v>18849</v>
      </c>
      <c r="L9307" t="s">
        <v>12963</v>
      </c>
      <c r="M9307" t="s">
        <v>12494</v>
      </c>
      <c r="N9307">
        <v>78216</v>
      </c>
      <c r="Q9307" t="s">
        <v>12415</v>
      </c>
      <c r="R9307" t="s">
        <v>12416</v>
      </c>
      <c r="S9307" t="s">
        <v>18850</v>
      </c>
      <c r="U9307" t="s">
        <v>12418</v>
      </c>
      <c r="W9307">
        <v>11</v>
      </c>
      <c r="X9307">
        <v>1</v>
      </c>
      <c r="Y9307" t="s">
        <v>12419</v>
      </c>
      <c r="Z9307" t="s">
        <v>12420</v>
      </c>
      <c r="AA9307" t="s">
        <v>12429</v>
      </c>
      <c r="AB9307" t="s">
        <v>12422</v>
      </c>
      <c r="AC9307">
        <v>2</v>
      </c>
      <c r="AD9307" s="123">
        <v>41341</v>
      </c>
      <c r="AE9307" t="s">
        <v>12431</v>
      </c>
      <c r="AG9307">
        <v>40007022</v>
      </c>
      <c r="AL9307" t="s">
        <v>12422</v>
      </c>
      <c r="AN9307">
        <v>4402925701</v>
      </c>
      <c r="AO9307">
        <v>16</v>
      </c>
      <c r="AP9307" t="s">
        <v>12424</v>
      </c>
      <c r="AQ9307" t="s">
        <v>11408</v>
      </c>
      <c r="AR9307">
        <v>4100</v>
      </c>
      <c r="AT9307">
        <v>0</v>
      </c>
      <c r="AV9307" t="s">
        <v>15193</v>
      </c>
      <c r="AW9307">
        <v>116100</v>
      </c>
    </row>
    <row r="9308" spans="1:49" x14ac:dyDescent="0.25">
      <c r="A9308">
        <v>4100</v>
      </c>
      <c r="B9308">
        <v>30060</v>
      </c>
      <c r="C9308">
        <v>4035</v>
      </c>
      <c r="D9308">
        <v>410</v>
      </c>
      <c r="E9308" s="124" t="s">
        <v>306</v>
      </c>
      <c r="F9308" t="str">
        <f t="shared" si="175"/>
        <v>Graeme GeisendorfSTONEPANEL INTERNATIONAL, LLC</v>
      </c>
      <c r="G9308" s="150" t="str">
        <f t="shared" si="176"/>
        <v>Graeme Geisendorf</v>
      </c>
      <c r="H9308" s="149" t="s">
        <v>8745</v>
      </c>
      <c r="I9308">
        <v>40008308</v>
      </c>
      <c r="K9308" t="s">
        <v>18851</v>
      </c>
      <c r="L9308" t="s">
        <v>18852</v>
      </c>
      <c r="M9308" t="s">
        <v>12494</v>
      </c>
      <c r="N9308">
        <v>78654</v>
      </c>
      <c r="Q9308" t="s">
        <v>12415</v>
      </c>
      <c r="R9308" t="s">
        <v>12416</v>
      </c>
      <c r="S9308" t="s">
        <v>18853</v>
      </c>
      <c r="U9308" t="s">
        <v>12418</v>
      </c>
      <c r="W9308">
        <v>11</v>
      </c>
      <c r="X9308">
        <v>1</v>
      </c>
      <c r="Y9308" t="s">
        <v>12419</v>
      </c>
      <c r="Z9308" t="s">
        <v>12420</v>
      </c>
      <c r="AA9308" t="s">
        <v>12429</v>
      </c>
      <c r="AB9308" t="s">
        <v>12422</v>
      </c>
      <c r="AC9308">
        <v>2</v>
      </c>
      <c r="AD9308" s="123">
        <v>43151</v>
      </c>
      <c r="AE9308" t="s">
        <v>12431</v>
      </c>
      <c r="AG9308">
        <v>40008308</v>
      </c>
      <c r="AL9308" t="s">
        <v>12422</v>
      </c>
      <c r="AN9308">
        <v>4405334101</v>
      </c>
      <c r="AO9308">
        <v>16</v>
      </c>
      <c r="AP9308" t="s">
        <v>12424</v>
      </c>
      <c r="AQ9308" t="s">
        <v>11408</v>
      </c>
      <c r="AR9308">
        <v>4100</v>
      </c>
      <c r="AT9308">
        <v>0</v>
      </c>
      <c r="AV9308" t="s">
        <v>18854</v>
      </c>
      <c r="AW9308">
        <v>116100</v>
      </c>
    </row>
    <row r="9309" spans="1:49" x14ac:dyDescent="0.25">
      <c r="A9309">
        <v>4100</v>
      </c>
      <c r="B9309">
        <v>30060</v>
      </c>
      <c r="C9309">
        <v>4035</v>
      </c>
      <c r="D9309">
        <v>410</v>
      </c>
      <c r="E9309" s="124" t="s">
        <v>306</v>
      </c>
      <c r="F9309" t="str">
        <f t="shared" si="175"/>
        <v>Graeme GeisendorfSUMESTRA GLOBAL LLC</v>
      </c>
      <c r="G9309" s="150" t="str">
        <f t="shared" si="176"/>
        <v>Graeme Geisendorf</v>
      </c>
      <c r="H9309" s="149" t="s">
        <v>8771</v>
      </c>
      <c r="I9309">
        <v>40007705</v>
      </c>
      <c r="K9309" t="s">
        <v>18855</v>
      </c>
      <c r="L9309" t="s">
        <v>18711</v>
      </c>
      <c r="M9309" t="s">
        <v>12494</v>
      </c>
      <c r="N9309">
        <v>78041</v>
      </c>
      <c r="Q9309" t="s">
        <v>12415</v>
      </c>
      <c r="R9309" t="s">
        <v>12416</v>
      </c>
      <c r="S9309" t="s">
        <v>18856</v>
      </c>
      <c r="U9309" t="s">
        <v>12418</v>
      </c>
      <c r="W9309">
        <v>11</v>
      </c>
      <c r="X9309">
        <v>0</v>
      </c>
      <c r="Y9309" t="s">
        <v>12472</v>
      </c>
      <c r="Z9309" t="s">
        <v>12420</v>
      </c>
      <c r="AA9309" t="s">
        <v>12429</v>
      </c>
      <c r="AB9309" t="s">
        <v>12478</v>
      </c>
      <c r="AC9309">
        <v>2</v>
      </c>
      <c r="AD9309" s="123">
        <v>42297</v>
      </c>
      <c r="AE9309" t="s">
        <v>12431</v>
      </c>
      <c r="AG9309">
        <v>40007705</v>
      </c>
      <c r="AL9309" t="s">
        <v>12478</v>
      </c>
      <c r="AN9309">
        <v>4447917401</v>
      </c>
      <c r="AO9309">
        <v>16</v>
      </c>
      <c r="AP9309" t="s">
        <v>12424</v>
      </c>
      <c r="AQ9309" t="s">
        <v>11408</v>
      </c>
      <c r="AR9309">
        <v>4100</v>
      </c>
      <c r="AT9309">
        <v>0</v>
      </c>
      <c r="AV9309" t="s">
        <v>18857</v>
      </c>
      <c r="AW9309">
        <v>116100</v>
      </c>
    </row>
    <row r="9310" spans="1:49" x14ac:dyDescent="0.25">
      <c r="A9310">
        <v>4100</v>
      </c>
      <c r="B9310">
        <v>30060</v>
      </c>
      <c r="C9310">
        <v>4035</v>
      </c>
      <c r="D9310">
        <v>410</v>
      </c>
      <c r="E9310" s="124" t="s">
        <v>306</v>
      </c>
      <c r="F9310" t="str">
        <f t="shared" si="175"/>
        <v>Graeme GeisendorfTAYLOR FARMS TEXAS, INC</v>
      </c>
      <c r="G9310" s="150" t="str">
        <f t="shared" si="176"/>
        <v>Graeme Geisendorf</v>
      </c>
      <c r="H9310" s="149" t="s">
        <v>8927</v>
      </c>
      <c r="I9310">
        <v>40008699</v>
      </c>
      <c r="K9310" t="s">
        <v>18858</v>
      </c>
      <c r="L9310" t="s">
        <v>12493</v>
      </c>
      <c r="M9310" t="s">
        <v>12494</v>
      </c>
      <c r="N9310">
        <v>75211</v>
      </c>
      <c r="Q9310" t="s">
        <v>12415</v>
      </c>
      <c r="R9310" t="s">
        <v>12416</v>
      </c>
      <c r="S9310" t="s">
        <v>18859</v>
      </c>
      <c r="U9310" t="s">
        <v>12418</v>
      </c>
      <c r="W9310">
        <v>11</v>
      </c>
      <c r="X9310">
        <v>1</v>
      </c>
      <c r="Y9310" t="s">
        <v>12419</v>
      </c>
      <c r="Z9310" t="s">
        <v>12420</v>
      </c>
      <c r="AA9310" t="s">
        <v>12429</v>
      </c>
      <c r="AB9310" t="s">
        <v>12422</v>
      </c>
      <c r="AC9310">
        <v>2</v>
      </c>
      <c r="AD9310" s="123">
        <v>43728</v>
      </c>
      <c r="AE9310" t="s">
        <v>12431</v>
      </c>
      <c r="AG9310">
        <v>40008699</v>
      </c>
      <c r="AL9310" t="s">
        <v>12422</v>
      </c>
      <c r="AN9310">
        <v>4411307601</v>
      </c>
      <c r="AO9310">
        <v>16</v>
      </c>
      <c r="AP9310" t="s">
        <v>12424</v>
      </c>
      <c r="AQ9310" t="s">
        <v>11408</v>
      </c>
      <c r="AR9310">
        <v>4100</v>
      </c>
      <c r="AT9310">
        <v>0</v>
      </c>
      <c r="AV9310" t="s">
        <v>15208</v>
      </c>
      <c r="AW9310">
        <v>116100</v>
      </c>
    </row>
    <row r="9311" spans="1:49" x14ac:dyDescent="0.25">
      <c r="A9311">
        <v>4100</v>
      </c>
      <c r="B9311">
        <v>30060</v>
      </c>
      <c r="C9311">
        <v>4035</v>
      </c>
      <c r="D9311">
        <v>410</v>
      </c>
      <c r="E9311" s="124" t="s">
        <v>306</v>
      </c>
      <c r="F9311" t="str">
        <f t="shared" si="175"/>
        <v>Graeme GeisendorfTEXAS TECH UNIVERSITY</v>
      </c>
      <c r="G9311" s="150" t="str">
        <f t="shared" si="176"/>
        <v>Graeme Geisendorf</v>
      </c>
      <c r="H9311" s="149" t="s">
        <v>8990</v>
      </c>
      <c r="I9311">
        <v>40007052</v>
      </c>
      <c r="L9311" t="s">
        <v>18641</v>
      </c>
      <c r="M9311" t="s">
        <v>12494</v>
      </c>
      <c r="O9311">
        <v>41107</v>
      </c>
      <c r="P9311">
        <v>79409</v>
      </c>
      <c r="Q9311" t="s">
        <v>12415</v>
      </c>
      <c r="R9311" t="s">
        <v>12416</v>
      </c>
      <c r="S9311" t="s">
        <v>18860</v>
      </c>
      <c r="U9311" t="s">
        <v>12418</v>
      </c>
      <c r="W9311">
        <v>11</v>
      </c>
      <c r="X9311">
        <v>1</v>
      </c>
      <c r="Y9311" t="s">
        <v>12419</v>
      </c>
      <c r="Z9311" t="s">
        <v>12420</v>
      </c>
      <c r="AA9311" t="s">
        <v>12429</v>
      </c>
      <c r="AB9311" t="s">
        <v>12422</v>
      </c>
      <c r="AC9311">
        <v>2</v>
      </c>
      <c r="AD9311" s="123">
        <v>41367</v>
      </c>
      <c r="AE9311" t="s">
        <v>12431</v>
      </c>
      <c r="AG9311">
        <v>40007052</v>
      </c>
      <c r="AL9311" t="s">
        <v>12422</v>
      </c>
      <c r="AN9311">
        <v>4430318401</v>
      </c>
      <c r="AO9311">
        <v>16</v>
      </c>
      <c r="AP9311" t="s">
        <v>12424</v>
      </c>
      <c r="AQ9311" t="s">
        <v>11408</v>
      </c>
      <c r="AR9311">
        <v>4100</v>
      </c>
      <c r="AT9311">
        <v>0</v>
      </c>
      <c r="AV9311" t="s">
        <v>18861</v>
      </c>
      <c r="AW9311">
        <v>116100</v>
      </c>
    </row>
    <row r="9312" spans="1:49" x14ac:dyDescent="0.25">
      <c r="A9312">
        <v>4100</v>
      </c>
      <c r="B9312">
        <v>30060</v>
      </c>
      <c r="C9312">
        <v>4035</v>
      </c>
      <c r="D9312">
        <v>417</v>
      </c>
      <c r="E9312" s="124" t="s">
        <v>306</v>
      </c>
      <c r="F9312" t="str">
        <f t="shared" si="175"/>
        <v>Graeme GeisendorfTHYSSENKRUPP AIRPORT SYSTEMS, INC</v>
      </c>
      <c r="G9312" s="150" t="str">
        <f t="shared" si="176"/>
        <v>Graeme Geisendorf</v>
      </c>
      <c r="H9312" s="149" t="s">
        <v>9101</v>
      </c>
      <c r="I9312">
        <v>40005840</v>
      </c>
      <c r="J9312" t="s">
        <v>18862</v>
      </c>
      <c r="K9312" t="s">
        <v>18863</v>
      </c>
      <c r="L9312" t="s">
        <v>12739</v>
      </c>
      <c r="M9312" t="s">
        <v>12494</v>
      </c>
      <c r="N9312">
        <v>76111</v>
      </c>
      <c r="Q9312" t="s">
        <v>12415</v>
      </c>
      <c r="R9312" t="s">
        <v>12416</v>
      </c>
      <c r="S9312" t="s">
        <v>18864</v>
      </c>
      <c r="U9312" t="s">
        <v>12418</v>
      </c>
      <c r="V9312">
        <v>3</v>
      </c>
      <c r="W9312">
        <v>11</v>
      </c>
      <c r="X9312">
        <v>2</v>
      </c>
      <c r="Y9312" t="s">
        <v>12419</v>
      </c>
      <c r="Z9312" t="s">
        <v>12420</v>
      </c>
      <c r="AA9312" t="s">
        <v>12429</v>
      </c>
      <c r="AB9312" t="s">
        <v>12422</v>
      </c>
      <c r="AC9312">
        <v>2</v>
      </c>
      <c r="AD9312" s="123">
        <v>40044</v>
      </c>
      <c r="AE9312" t="s">
        <v>12431</v>
      </c>
      <c r="AG9312">
        <v>40005840</v>
      </c>
      <c r="AL9312" t="s">
        <v>12422</v>
      </c>
      <c r="AN9312">
        <v>4443910901</v>
      </c>
      <c r="AO9312">
        <v>16</v>
      </c>
      <c r="AP9312" t="s">
        <v>12424</v>
      </c>
      <c r="AQ9312" t="s">
        <v>11408</v>
      </c>
      <c r="AR9312">
        <v>4100</v>
      </c>
      <c r="AT9312">
        <v>0</v>
      </c>
      <c r="AV9312" t="s">
        <v>16582</v>
      </c>
      <c r="AW9312">
        <v>116100</v>
      </c>
    </row>
    <row r="9313" spans="1:49" x14ac:dyDescent="0.25">
      <c r="A9313">
        <v>4100</v>
      </c>
      <c r="B9313">
        <v>30060</v>
      </c>
      <c r="C9313">
        <v>4035</v>
      </c>
      <c r="D9313">
        <v>410</v>
      </c>
      <c r="E9313" s="124" t="s">
        <v>306</v>
      </c>
      <c r="F9313" t="str">
        <f t="shared" si="175"/>
        <v>Graeme GeisendorfTRULITE GLASS AND ALUMINUM</v>
      </c>
      <c r="G9313" s="150" t="str">
        <f t="shared" si="176"/>
        <v>Graeme Geisendorf</v>
      </c>
      <c r="H9313" s="149" t="s">
        <v>9279</v>
      </c>
      <c r="I9313">
        <v>40007591</v>
      </c>
      <c r="K9313" t="s">
        <v>18865</v>
      </c>
      <c r="L9313" t="s">
        <v>12963</v>
      </c>
      <c r="M9313" t="s">
        <v>12494</v>
      </c>
      <c r="N9313">
        <v>78218</v>
      </c>
      <c r="Q9313" t="s">
        <v>12415</v>
      </c>
      <c r="R9313" t="s">
        <v>12416</v>
      </c>
      <c r="S9313" t="s">
        <v>18866</v>
      </c>
      <c r="U9313" t="s">
        <v>12418</v>
      </c>
      <c r="W9313">
        <v>11</v>
      </c>
      <c r="X9313">
        <v>1</v>
      </c>
      <c r="Y9313" t="s">
        <v>12419</v>
      </c>
      <c r="Z9313" t="s">
        <v>12420</v>
      </c>
      <c r="AA9313" t="s">
        <v>12429</v>
      </c>
      <c r="AB9313" t="s">
        <v>12422</v>
      </c>
      <c r="AC9313">
        <v>2</v>
      </c>
      <c r="AD9313" s="123">
        <v>42145</v>
      </c>
      <c r="AE9313" t="s">
        <v>12431</v>
      </c>
      <c r="AG9313">
        <v>40007591</v>
      </c>
      <c r="AL9313" t="s">
        <v>12422</v>
      </c>
      <c r="AN9313">
        <v>4402925701</v>
      </c>
      <c r="AO9313">
        <v>16</v>
      </c>
      <c r="AP9313" t="s">
        <v>12424</v>
      </c>
      <c r="AQ9313" t="s">
        <v>11408</v>
      </c>
      <c r="AR9313">
        <v>4100</v>
      </c>
      <c r="AT9313">
        <v>0</v>
      </c>
      <c r="AV9313" t="s">
        <v>18867</v>
      </c>
      <c r="AW9313">
        <v>116100</v>
      </c>
    </row>
    <row r="9314" spans="1:49" x14ac:dyDescent="0.25">
      <c r="A9314">
        <v>4100</v>
      </c>
      <c r="B9314">
        <v>30060</v>
      </c>
      <c r="C9314">
        <v>4035</v>
      </c>
      <c r="D9314">
        <v>410</v>
      </c>
      <c r="E9314" s="124" t="s">
        <v>306</v>
      </c>
      <c r="F9314" t="str">
        <f t="shared" si="175"/>
        <v>Graeme GeisendorfTSI CONVEYORS - TONY SCHEETS DBA</v>
      </c>
      <c r="G9314" s="150" t="str">
        <f t="shared" si="176"/>
        <v>Graeme Geisendorf</v>
      </c>
      <c r="H9314" s="149" t="s">
        <v>9288</v>
      </c>
      <c r="I9314">
        <v>40008558</v>
      </c>
      <c r="L9314" t="s">
        <v>18868</v>
      </c>
      <c r="M9314" t="s">
        <v>12494</v>
      </c>
      <c r="N9314">
        <v>76627</v>
      </c>
      <c r="O9314">
        <v>566</v>
      </c>
      <c r="Q9314" t="s">
        <v>12415</v>
      </c>
      <c r="R9314" t="s">
        <v>12416</v>
      </c>
      <c r="U9314" t="s">
        <v>12418</v>
      </c>
      <c r="W9314">
        <v>11</v>
      </c>
      <c r="X9314">
        <v>0</v>
      </c>
      <c r="Y9314" t="s">
        <v>12419</v>
      </c>
      <c r="Z9314" t="s">
        <v>12420</v>
      </c>
      <c r="AA9314" t="s">
        <v>12429</v>
      </c>
      <c r="AB9314" t="s">
        <v>12422</v>
      </c>
      <c r="AC9314">
        <v>2</v>
      </c>
      <c r="AD9314" s="123">
        <v>43488</v>
      </c>
      <c r="AE9314" t="s">
        <v>12431</v>
      </c>
      <c r="AG9314">
        <v>40008558</v>
      </c>
      <c r="AL9314" t="s">
        <v>12422</v>
      </c>
      <c r="AN9314">
        <v>4421774401</v>
      </c>
      <c r="AO9314">
        <v>16</v>
      </c>
      <c r="AP9314" t="s">
        <v>12424</v>
      </c>
      <c r="AQ9314" t="s">
        <v>11408</v>
      </c>
      <c r="AR9314">
        <v>4100</v>
      </c>
      <c r="AT9314">
        <v>0</v>
      </c>
      <c r="AV9314" t="s">
        <v>18869</v>
      </c>
      <c r="AW9314">
        <v>116100</v>
      </c>
    </row>
    <row r="9315" spans="1:49" x14ac:dyDescent="0.25">
      <c r="A9315">
        <v>4100</v>
      </c>
      <c r="B9315">
        <v>30060</v>
      </c>
      <c r="C9315">
        <v>4035</v>
      </c>
      <c r="D9315">
        <v>410</v>
      </c>
      <c r="E9315" s="124" t="s">
        <v>306</v>
      </c>
      <c r="F9315" t="str">
        <f t="shared" si="175"/>
        <v>Graeme GeisendorfTWG SUPPLY INC</v>
      </c>
      <c r="G9315" s="150" t="str">
        <f t="shared" si="176"/>
        <v>Graeme Geisendorf</v>
      </c>
      <c r="H9315" s="149" t="s">
        <v>9316</v>
      </c>
      <c r="I9315">
        <v>40008556</v>
      </c>
      <c r="L9315" t="s">
        <v>18870</v>
      </c>
      <c r="M9315" t="s">
        <v>12494</v>
      </c>
      <c r="O9315">
        <v>1268</v>
      </c>
      <c r="P9315">
        <v>76099</v>
      </c>
      <c r="Q9315" t="s">
        <v>12415</v>
      </c>
      <c r="R9315" t="s">
        <v>12416</v>
      </c>
      <c r="S9315" t="s">
        <v>18871</v>
      </c>
      <c r="U9315" t="s">
        <v>12418</v>
      </c>
      <c r="W9315">
        <v>11</v>
      </c>
      <c r="X9315">
        <v>2</v>
      </c>
      <c r="Y9315" t="s">
        <v>12419</v>
      </c>
      <c r="Z9315" t="s">
        <v>12420</v>
      </c>
      <c r="AA9315" t="s">
        <v>12429</v>
      </c>
      <c r="AB9315" t="s">
        <v>12422</v>
      </c>
      <c r="AC9315">
        <v>2</v>
      </c>
      <c r="AD9315" s="123">
        <v>43482</v>
      </c>
      <c r="AE9315" t="s">
        <v>12431</v>
      </c>
      <c r="AG9315">
        <v>40008556</v>
      </c>
      <c r="AL9315" t="s">
        <v>12422</v>
      </c>
      <c r="AN9315">
        <v>4443912501</v>
      </c>
      <c r="AO9315">
        <v>16</v>
      </c>
      <c r="AP9315" t="s">
        <v>12424</v>
      </c>
      <c r="AQ9315" t="s">
        <v>11408</v>
      </c>
      <c r="AR9315">
        <v>4100</v>
      </c>
      <c r="AT9315">
        <v>0</v>
      </c>
      <c r="AV9315" t="s">
        <v>18872</v>
      </c>
      <c r="AW9315">
        <v>116100</v>
      </c>
    </row>
    <row r="9316" spans="1:49" x14ac:dyDescent="0.25">
      <c r="A9316">
        <v>4100</v>
      </c>
      <c r="B9316">
        <v>30060</v>
      </c>
      <c r="C9316">
        <v>4035</v>
      </c>
      <c r="D9316">
        <v>417</v>
      </c>
      <c r="E9316" s="124" t="s">
        <v>306</v>
      </c>
      <c r="F9316" t="str">
        <f t="shared" si="175"/>
        <v>Graeme GeisendorfUNIFIED SUPPLY &amp; SERVICES COMPANY</v>
      </c>
      <c r="G9316" s="150" t="str">
        <f t="shared" si="176"/>
        <v>Graeme Geisendorf</v>
      </c>
      <c r="H9316" s="149" t="s">
        <v>9648</v>
      </c>
      <c r="I9316">
        <v>40001312</v>
      </c>
      <c r="K9316" t="s">
        <v>18873</v>
      </c>
      <c r="L9316" t="s">
        <v>12739</v>
      </c>
      <c r="M9316" t="s">
        <v>12494</v>
      </c>
      <c r="N9316">
        <v>76107</v>
      </c>
      <c r="Q9316" t="s">
        <v>12415</v>
      </c>
      <c r="R9316" t="s">
        <v>12416</v>
      </c>
      <c r="S9316" t="s">
        <v>18874</v>
      </c>
      <c r="U9316" t="s">
        <v>12418</v>
      </c>
      <c r="W9316">
        <v>11</v>
      </c>
      <c r="X9316">
        <v>0</v>
      </c>
      <c r="Y9316" t="s">
        <v>12419</v>
      </c>
      <c r="Z9316" t="s">
        <v>12420</v>
      </c>
      <c r="AA9316" t="s">
        <v>12421</v>
      </c>
      <c r="AB9316" t="s">
        <v>12422</v>
      </c>
      <c r="AC9316">
        <v>2</v>
      </c>
      <c r="AD9316" s="123">
        <v>39111</v>
      </c>
      <c r="AE9316" t="s">
        <v>12423</v>
      </c>
      <c r="AG9316">
        <v>40001312</v>
      </c>
      <c r="AL9316" t="s">
        <v>12422</v>
      </c>
      <c r="AN9316">
        <v>4443910901</v>
      </c>
      <c r="AO9316">
        <v>16</v>
      </c>
      <c r="AP9316" t="s">
        <v>12424</v>
      </c>
      <c r="AQ9316" t="s">
        <v>11408</v>
      </c>
      <c r="AR9316">
        <v>4100</v>
      </c>
      <c r="AT9316">
        <v>2005</v>
      </c>
      <c r="AV9316" t="s">
        <v>18875</v>
      </c>
      <c r="AW9316">
        <v>116100</v>
      </c>
    </row>
    <row r="9317" spans="1:49" x14ac:dyDescent="0.25">
      <c r="A9317">
        <v>4100</v>
      </c>
      <c r="B9317">
        <v>30060</v>
      </c>
      <c r="C9317">
        <v>4035</v>
      </c>
      <c r="D9317">
        <v>410</v>
      </c>
      <c r="E9317" s="124" t="s">
        <v>306</v>
      </c>
      <c r="F9317" t="str">
        <f t="shared" si="175"/>
        <v>Graeme GeisendorfVIS - VEGA'S INDUSTRIAL SERVICES, L</v>
      </c>
      <c r="G9317" s="150" t="str">
        <f t="shared" si="176"/>
        <v>Graeme Geisendorf</v>
      </c>
      <c r="H9317" s="149" t="s">
        <v>13944</v>
      </c>
      <c r="I9317">
        <v>40009029</v>
      </c>
      <c r="K9317" t="s">
        <v>18876</v>
      </c>
      <c r="L9317" t="s">
        <v>14012</v>
      </c>
      <c r="M9317" t="s">
        <v>12494</v>
      </c>
      <c r="N9317">
        <v>76011</v>
      </c>
      <c r="Q9317" t="s">
        <v>12415</v>
      </c>
      <c r="R9317" t="s">
        <v>12416</v>
      </c>
      <c r="S9317" t="s">
        <v>18877</v>
      </c>
      <c r="U9317" t="s">
        <v>12418</v>
      </c>
      <c r="W9317">
        <v>11</v>
      </c>
      <c r="X9317">
        <v>1</v>
      </c>
      <c r="Y9317" t="s">
        <v>12419</v>
      </c>
      <c r="Z9317" t="s">
        <v>12420</v>
      </c>
      <c r="AA9317" t="s">
        <v>12485</v>
      </c>
      <c r="AB9317" t="s">
        <v>12422</v>
      </c>
      <c r="AC9317">
        <v>2</v>
      </c>
      <c r="AD9317" s="123">
        <v>44236</v>
      </c>
      <c r="AE9317" t="s">
        <v>12528</v>
      </c>
      <c r="AG9317">
        <v>40009029</v>
      </c>
      <c r="AL9317" t="s">
        <v>12422</v>
      </c>
      <c r="AN9317">
        <v>4443901201</v>
      </c>
      <c r="AO9317">
        <v>16</v>
      </c>
      <c r="AP9317" t="s">
        <v>12424</v>
      </c>
      <c r="AQ9317" t="s">
        <v>11408</v>
      </c>
      <c r="AR9317">
        <v>4100</v>
      </c>
      <c r="AT9317">
        <v>0</v>
      </c>
      <c r="AV9317" t="s">
        <v>18878</v>
      </c>
      <c r="AW9317">
        <v>116100</v>
      </c>
    </row>
    <row r="9318" spans="1:49" x14ac:dyDescent="0.25">
      <c r="A9318">
        <v>4100</v>
      </c>
      <c r="B9318">
        <v>30060</v>
      </c>
      <c r="C9318">
        <v>4035</v>
      </c>
      <c r="D9318">
        <v>410</v>
      </c>
      <c r="E9318" s="124" t="s">
        <v>306</v>
      </c>
      <c r="F9318" t="str">
        <f t="shared" si="175"/>
        <v>Graeme GeisendorfVITA NONWOVENS</v>
      </c>
      <c r="G9318" s="150" t="str">
        <f t="shared" si="176"/>
        <v>Graeme Geisendorf</v>
      </c>
      <c r="H9318" s="149" t="s">
        <v>10694</v>
      </c>
      <c r="I9318">
        <v>40002549</v>
      </c>
      <c r="K9318" t="s">
        <v>17100</v>
      </c>
      <c r="L9318" t="s">
        <v>16782</v>
      </c>
      <c r="M9318" t="s">
        <v>13169</v>
      </c>
      <c r="N9318" t="s">
        <v>17102</v>
      </c>
      <c r="Q9318" t="s">
        <v>12415</v>
      </c>
      <c r="R9318" t="s">
        <v>12416</v>
      </c>
      <c r="S9318" t="s">
        <v>18879</v>
      </c>
      <c r="U9318" t="s">
        <v>12418</v>
      </c>
      <c r="W9318">
        <v>11</v>
      </c>
      <c r="X9318">
        <v>1</v>
      </c>
      <c r="Y9318" t="s">
        <v>12419</v>
      </c>
      <c r="Z9318" t="s">
        <v>12420</v>
      </c>
      <c r="AA9318" t="s">
        <v>12421</v>
      </c>
      <c r="AB9318" t="s">
        <v>12473</v>
      </c>
      <c r="AC9318">
        <v>2</v>
      </c>
      <c r="AD9318" s="123">
        <v>39111</v>
      </c>
      <c r="AE9318" t="s">
        <v>12423</v>
      </c>
      <c r="AG9318">
        <v>40002549</v>
      </c>
      <c r="AL9318" t="s">
        <v>12473</v>
      </c>
      <c r="AN9318">
        <v>3415105401</v>
      </c>
      <c r="AO9318">
        <v>16</v>
      </c>
      <c r="AP9318" t="s">
        <v>12424</v>
      </c>
      <c r="AQ9318" t="s">
        <v>11408</v>
      </c>
      <c r="AR9318">
        <v>4100</v>
      </c>
      <c r="AT9318">
        <v>2005</v>
      </c>
      <c r="AV9318" t="s">
        <v>17104</v>
      </c>
      <c r="AW9318">
        <v>116100</v>
      </c>
    </row>
    <row r="9319" spans="1:49" x14ac:dyDescent="0.25">
      <c r="A9319">
        <v>4100</v>
      </c>
      <c r="B9319">
        <v>30060</v>
      </c>
      <c r="C9319">
        <v>4035</v>
      </c>
      <c r="D9319">
        <v>410</v>
      </c>
      <c r="E9319" s="124" t="s">
        <v>306</v>
      </c>
      <c r="F9319" t="str">
        <f t="shared" si="175"/>
        <v>Graeme GeisendorfWINDSOR FOODS</v>
      </c>
      <c r="G9319" s="150" t="str">
        <f t="shared" si="176"/>
        <v>Graeme Geisendorf</v>
      </c>
      <c r="H9319" s="149" t="s">
        <v>10973</v>
      </c>
      <c r="I9319">
        <v>40007420</v>
      </c>
      <c r="K9319" t="s">
        <v>18880</v>
      </c>
      <c r="L9319" t="s">
        <v>14595</v>
      </c>
      <c r="M9319" t="s">
        <v>13237</v>
      </c>
      <c r="N9319">
        <v>94545</v>
      </c>
      <c r="Q9319" t="s">
        <v>12415</v>
      </c>
      <c r="R9319" t="s">
        <v>12416</v>
      </c>
      <c r="S9319" t="s">
        <v>18881</v>
      </c>
      <c r="U9319" t="s">
        <v>12418</v>
      </c>
      <c r="W9319">
        <v>11</v>
      </c>
      <c r="X9319">
        <v>1</v>
      </c>
      <c r="Y9319" t="s">
        <v>12419</v>
      </c>
      <c r="Z9319" t="s">
        <v>12420</v>
      </c>
      <c r="AA9319" t="s">
        <v>12429</v>
      </c>
      <c r="AB9319" t="s">
        <v>12422</v>
      </c>
      <c r="AC9319">
        <v>2</v>
      </c>
      <c r="AD9319" s="123">
        <v>41890</v>
      </c>
      <c r="AE9319" t="s">
        <v>12431</v>
      </c>
      <c r="AG9319">
        <v>40007420</v>
      </c>
      <c r="AL9319" t="s">
        <v>12422</v>
      </c>
      <c r="AN9319">
        <v>500114501</v>
      </c>
      <c r="AO9319">
        <v>16</v>
      </c>
      <c r="AP9319" t="s">
        <v>12424</v>
      </c>
      <c r="AQ9319" t="s">
        <v>11408</v>
      </c>
      <c r="AR9319">
        <v>4100</v>
      </c>
      <c r="AT9319">
        <v>0</v>
      </c>
      <c r="AV9319" t="s">
        <v>18882</v>
      </c>
      <c r="AW9319">
        <v>116100</v>
      </c>
    </row>
    <row r="9320" spans="1:49" x14ac:dyDescent="0.25">
      <c r="A9320">
        <v>4100</v>
      </c>
      <c r="B9320">
        <v>30060</v>
      </c>
      <c r="C9320">
        <v>4035</v>
      </c>
      <c r="D9320">
        <v>410</v>
      </c>
      <c r="E9320" s="124" t="s">
        <v>306</v>
      </c>
      <c r="F9320" t="str">
        <f t="shared" si="175"/>
        <v>Graeme GeisendorfXPRESSDOCS PARTNERS, LTD.</v>
      </c>
      <c r="G9320" s="150" t="str">
        <f t="shared" si="176"/>
        <v>Graeme Geisendorf</v>
      </c>
      <c r="H9320" s="149" t="s">
        <v>11049</v>
      </c>
      <c r="I9320">
        <v>40007227</v>
      </c>
      <c r="K9320" t="s">
        <v>18883</v>
      </c>
      <c r="L9320" t="s">
        <v>12739</v>
      </c>
      <c r="M9320" t="s">
        <v>12494</v>
      </c>
      <c r="N9320">
        <v>76137</v>
      </c>
      <c r="Q9320" t="s">
        <v>12415</v>
      </c>
      <c r="R9320" t="s">
        <v>12416</v>
      </c>
      <c r="S9320" t="s">
        <v>18884</v>
      </c>
      <c r="U9320" t="s">
        <v>12418</v>
      </c>
      <c r="W9320">
        <v>11</v>
      </c>
      <c r="X9320">
        <v>1</v>
      </c>
      <c r="Y9320" t="s">
        <v>12419</v>
      </c>
      <c r="Z9320" t="s">
        <v>12420</v>
      </c>
      <c r="AA9320" t="s">
        <v>12429</v>
      </c>
      <c r="AB9320" t="s">
        <v>12422</v>
      </c>
      <c r="AC9320">
        <v>2</v>
      </c>
      <c r="AD9320" s="123">
        <v>41604</v>
      </c>
      <c r="AE9320" t="s">
        <v>12431</v>
      </c>
      <c r="AG9320">
        <v>40007227</v>
      </c>
      <c r="AL9320" t="s">
        <v>12422</v>
      </c>
      <c r="AN9320">
        <v>4443910901</v>
      </c>
      <c r="AO9320">
        <v>16</v>
      </c>
      <c r="AP9320" t="s">
        <v>12424</v>
      </c>
      <c r="AQ9320" t="s">
        <v>11408</v>
      </c>
      <c r="AR9320">
        <v>4100</v>
      </c>
      <c r="AT9320">
        <v>0</v>
      </c>
      <c r="AV9320" t="s">
        <v>18885</v>
      </c>
      <c r="AW9320">
        <v>116100</v>
      </c>
    </row>
    <row r="9321" spans="1:49" x14ac:dyDescent="0.25">
      <c r="F9321" t="str">
        <f t="shared" si="175"/>
        <v>Greg Ripco1228068 ONTARIO INC.</v>
      </c>
      <c r="G9321" s="149" t="s">
        <v>18886</v>
      </c>
      <c r="H9321" s="149" t="s">
        <v>235</v>
      </c>
      <c r="I9321">
        <v>40421057</v>
      </c>
    </row>
    <row r="9322" spans="1:49" x14ac:dyDescent="0.25">
      <c r="F9322" t="str">
        <f t="shared" si="175"/>
        <v>Greg Ripco1472469 ONTARIO INC DBA KENTECH</v>
      </c>
      <c r="G9322" s="149" t="s">
        <v>18886</v>
      </c>
      <c r="H9322" s="149" t="s">
        <v>239</v>
      </c>
      <c r="I9322">
        <v>40421326</v>
      </c>
    </row>
    <row r="9323" spans="1:49" x14ac:dyDescent="0.25">
      <c r="F9323" t="str">
        <f t="shared" si="175"/>
        <v>Greg Ripco1643116 ONTARIO INC. (HERCULES)</v>
      </c>
      <c r="G9323" s="149" t="s">
        <v>18886</v>
      </c>
      <c r="H9323" s="149" t="s">
        <v>245</v>
      </c>
      <c r="I9323">
        <v>40421076</v>
      </c>
    </row>
    <row r="9324" spans="1:49" x14ac:dyDescent="0.25">
      <c r="F9324" t="str">
        <f t="shared" si="175"/>
        <v>Greg Ripco3M CANADA INC.</v>
      </c>
      <c r="G9324" s="149" t="s">
        <v>18886</v>
      </c>
      <c r="H9324" s="149" t="s">
        <v>275</v>
      </c>
      <c r="I9324">
        <v>40420287</v>
      </c>
    </row>
    <row r="9325" spans="1:49" x14ac:dyDescent="0.25">
      <c r="F9325" t="str">
        <f t="shared" si="175"/>
        <v>Greg RipcoA&amp;M COOKIE COMPANY CANADA</v>
      </c>
      <c r="G9325" s="149" t="s">
        <v>18886</v>
      </c>
      <c r="H9325" s="149" t="s">
        <v>318</v>
      </c>
      <c r="I9325">
        <v>40420013</v>
      </c>
    </row>
    <row r="9326" spans="1:49" x14ac:dyDescent="0.25">
      <c r="F9326" t="str">
        <f t="shared" si="175"/>
        <v>Greg RipcoAASTED MIKROVERK LTD.</v>
      </c>
      <c r="G9326" s="149" t="s">
        <v>18886</v>
      </c>
      <c r="H9326" s="149" t="s">
        <v>349</v>
      </c>
      <c r="I9326">
        <v>40420064</v>
      </c>
    </row>
    <row r="9327" spans="1:49" x14ac:dyDescent="0.25">
      <c r="F9327" t="str">
        <f t="shared" si="175"/>
        <v>Greg RipcoABB INC.</v>
      </c>
      <c r="G9327" s="149" t="s">
        <v>18886</v>
      </c>
      <c r="H9327" s="149" t="s">
        <v>351</v>
      </c>
      <c r="I9327">
        <v>40420272</v>
      </c>
    </row>
    <row r="9328" spans="1:49" x14ac:dyDescent="0.25">
      <c r="F9328" t="str">
        <f t="shared" si="175"/>
        <v>Greg RipcoABBEY PACKAGING EQUIPMENT LTD.</v>
      </c>
      <c r="G9328" s="149" t="s">
        <v>18886</v>
      </c>
      <c r="H9328" s="149" t="s">
        <v>355</v>
      </c>
      <c r="I9328">
        <v>40420459</v>
      </c>
    </row>
    <row r="9329" spans="6:9" x14ac:dyDescent="0.25">
      <c r="F9329" t="str">
        <f t="shared" si="175"/>
        <v>Greg RipcoAC OMEX INC.</v>
      </c>
      <c r="G9329" s="149" t="s">
        <v>18886</v>
      </c>
      <c r="H9329" s="149" t="s">
        <v>13443</v>
      </c>
      <c r="I9329">
        <v>40420512</v>
      </c>
    </row>
    <row r="9330" spans="6:9" x14ac:dyDescent="0.25">
      <c r="F9330" t="str">
        <f t="shared" si="175"/>
        <v>Greg RipcoACCELL FITNESS NORTH AMERICA</v>
      </c>
      <c r="G9330" s="149" t="s">
        <v>18886</v>
      </c>
      <c r="H9330" s="149" t="s">
        <v>389</v>
      </c>
      <c r="I9330">
        <v>40420658</v>
      </c>
    </row>
    <row r="9331" spans="6:9" x14ac:dyDescent="0.25">
      <c r="F9331" t="str">
        <f t="shared" si="175"/>
        <v>Greg RipcoACCO BRANDS ACCOUNTS PAYABLE</v>
      </c>
      <c r="G9331" s="149" t="s">
        <v>18886</v>
      </c>
      <c r="H9331" s="149" t="s">
        <v>396</v>
      </c>
      <c r="I9331">
        <v>40421002</v>
      </c>
    </row>
    <row r="9332" spans="6:9" x14ac:dyDescent="0.25">
      <c r="F9332" t="str">
        <f t="shared" si="175"/>
        <v>Greg RipcoACCOUNTS PAYABLE DEPARTMENT-IG BRAM</v>
      </c>
      <c r="G9332" s="149" t="s">
        <v>18886</v>
      </c>
      <c r="H9332" s="149" t="s">
        <v>397</v>
      </c>
      <c r="I9332">
        <v>40420536</v>
      </c>
    </row>
    <row r="9333" spans="6:9" x14ac:dyDescent="0.25">
      <c r="F9333" t="str">
        <f t="shared" si="175"/>
        <v>Greg RipcoACCRAPLY CANADA INC.</v>
      </c>
      <c r="G9333" s="149" t="s">
        <v>18886</v>
      </c>
      <c r="H9333" s="149" t="s">
        <v>399</v>
      </c>
      <c r="I9333">
        <v>40420805</v>
      </c>
    </row>
    <row r="9334" spans="6:9" x14ac:dyDescent="0.25">
      <c r="F9334" t="str">
        <f t="shared" si="175"/>
        <v>Greg RipcoACRP LIMITED</v>
      </c>
      <c r="G9334" s="149" t="s">
        <v>18886</v>
      </c>
      <c r="H9334" s="149" t="s">
        <v>425</v>
      </c>
      <c r="I9334">
        <v>40421476</v>
      </c>
    </row>
    <row r="9335" spans="6:9" x14ac:dyDescent="0.25">
      <c r="F9335" t="str">
        <f t="shared" si="175"/>
        <v>Greg RipcoADS (ADVANCED DRAINAGE SYSTEMS)</v>
      </c>
      <c r="G9335" s="149" t="s">
        <v>18886</v>
      </c>
      <c r="H9335" s="149" t="s">
        <v>459</v>
      </c>
      <c r="I9335">
        <v>40421341</v>
      </c>
    </row>
    <row r="9336" spans="6:9" x14ac:dyDescent="0.25">
      <c r="F9336" t="str">
        <f t="shared" si="175"/>
        <v>Greg RipcoADVANCE MILLWRIGHT INC</v>
      </c>
      <c r="G9336" s="149" t="s">
        <v>18886</v>
      </c>
      <c r="H9336" s="149" t="s">
        <v>461</v>
      </c>
      <c r="I9336">
        <v>40421005</v>
      </c>
    </row>
    <row r="9337" spans="6:9" x14ac:dyDescent="0.25">
      <c r="F9337" t="str">
        <f t="shared" si="175"/>
        <v>Greg RipcoAECON GROUP INC</v>
      </c>
      <c r="G9337" s="149" t="s">
        <v>18886</v>
      </c>
      <c r="H9337" s="149" t="s">
        <v>493</v>
      </c>
      <c r="I9337">
        <v>40420893</v>
      </c>
    </row>
    <row r="9338" spans="6:9" x14ac:dyDescent="0.25">
      <c r="F9338" t="str">
        <f t="shared" si="175"/>
        <v>Greg RipcoAIM INDUSTRIAL INC.</v>
      </c>
      <c r="G9338" s="149" t="s">
        <v>18886</v>
      </c>
      <c r="H9338" s="149" t="s">
        <v>531</v>
      </c>
      <c r="I9338">
        <v>40421497</v>
      </c>
    </row>
    <row r="9339" spans="6:9" x14ac:dyDescent="0.25">
      <c r="F9339" t="str">
        <f t="shared" si="175"/>
        <v>Greg RipcoALFACON SOLUTIONS LIMITED</v>
      </c>
      <c r="G9339" s="149" t="s">
        <v>18886</v>
      </c>
      <c r="H9339" s="149" t="s">
        <v>587</v>
      </c>
      <c r="I9339">
        <v>40420236</v>
      </c>
    </row>
    <row r="9340" spans="6:9" x14ac:dyDescent="0.25">
      <c r="F9340" t="str">
        <f t="shared" si="175"/>
        <v>Greg RipcoALIGN METAL PROCESSING LTD.</v>
      </c>
      <c r="G9340" s="149" t="s">
        <v>18886</v>
      </c>
      <c r="H9340" s="149" t="s">
        <v>591</v>
      </c>
      <c r="I9340">
        <v>40420607</v>
      </c>
    </row>
    <row r="9341" spans="6:9" x14ac:dyDescent="0.25">
      <c r="F9341" t="str">
        <f t="shared" si="175"/>
        <v>Greg RipcoALL TRADE COMPUTER FORMS INC.</v>
      </c>
      <c r="G9341" s="149" t="s">
        <v>18886</v>
      </c>
      <c r="H9341" s="149" t="s">
        <v>605</v>
      </c>
      <c r="I9341">
        <v>40420693</v>
      </c>
    </row>
    <row r="9342" spans="6:9" x14ac:dyDescent="0.25">
      <c r="F9342" t="str">
        <f t="shared" si="175"/>
        <v>Greg RipcoALL-RITE MATERIAL HANDLING</v>
      </c>
      <c r="G9342" s="149" t="s">
        <v>18886</v>
      </c>
      <c r="H9342" s="149" t="s">
        <v>632</v>
      </c>
      <c r="I9342">
        <v>40420575</v>
      </c>
    </row>
    <row r="9343" spans="6:9" x14ac:dyDescent="0.25">
      <c r="F9343" t="str">
        <f t="shared" si="175"/>
        <v>Greg RipcoALPHA POLYBAG CORPORATION</v>
      </c>
      <c r="G9343" s="149" t="s">
        <v>18886</v>
      </c>
      <c r="H9343" s="149" t="s">
        <v>647</v>
      </c>
      <c r="I9343">
        <v>40420393</v>
      </c>
    </row>
    <row r="9344" spans="6:9" x14ac:dyDescent="0.25">
      <c r="F9344" t="str">
        <f t="shared" si="175"/>
        <v>Greg RipcoANA ENTERPRISES INC.</v>
      </c>
      <c r="G9344" s="149" t="s">
        <v>18886</v>
      </c>
      <c r="H9344" s="149" t="s">
        <v>890</v>
      </c>
      <c r="I9344">
        <v>40420404</v>
      </c>
    </row>
    <row r="9345" spans="6:9" x14ac:dyDescent="0.25">
      <c r="F9345" t="str">
        <f t="shared" si="175"/>
        <v>Greg RipcoANCASTER CONVEYING SYSTEMS</v>
      </c>
      <c r="G9345" s="149" t="s">
        <v>18886</v>
      </c>
      <c r="H9345" s="149" t="s">
        <v>898</v>
      </c>
      <c r="I9345">
        <v>40421182</v>
      </c>
    </row>
    <row r="9346" spans="6:9" x14ac:dyDescent="0.25">
      <c r="F9346" t="str">
        <f t="shared" si="175"/>
        <v>Greg RipcoANDRITZ LTD</v>
      </c>
      <c r="G9346" s="149" t="s">
        <v>18886</v>
      </c>
      <c r="H9346" s="149" t="s">
        <v>911</v>
      </c>
      <c r="I9346">
        <v>40420916</v>
      </c>
    </row>
    <row r="9347" spans="6:9" x14ac:dyDescent="0.25">
      <c r="F9347" t="str">
        <f t="shared" ref="F9347:F9410" si="177">CONCATENATE(G9347, H9347)</f>
        <v>Greg RipcoANNAN &amp; BIRD LTD.</v>
      </c>
      <c r="G9347" s="149" t="s">
        <v>18886</v>
      </c>
      <c r="H9347" s="149" t="s">
        <v>924</v>
      </c>
      <c r="I9347">
        <v>40420643</v>
      </c>
    </row>
    <row r="9348" spans="6:9" x14ac:dyDescent="0.25">
      <c r="F9348" t="str">
        <f t="shared" si="177"/>
        <v>Greg RipcoAPPLIED IND. - STRATFORD</v>
      </c>
      <c r="G9348" s="149" t="s">
        <v>18886</v>
      </c>
      <c r="H9348" s="149" t="s">
        <v>1079</v>
      </c>
      <c r="I9348">
        <v>40421312</v>
      </c>
    </row>
    <row r="9349" spans="6:9" x14ac:dyDescent="0.25">
      <c r="F9349" t="str">
        <f t="shared" si="177"/>
        <v>Greg RipcoAPPLIED IND. TECH. - SASKATOON</v>
      </c>
      <c r="G9349" s="149" t="s">
        <v>18886</v>
      </c>
      <c r="H9349" s="149" t="s">
        <v>1102</v>
      </c>
      <c r="I9349">
        <v>40420247</v>
      </c>
    </row>
    <row r="9350" spans="6:9" x14ac:dyDescent="0.25">
      <c r="F9350" t="str">
        <f t="shared" si="177"/>
        <v>Greg RipcoAPPLIED INDUSTRIAL TECHNOLOGIES</v>
      </c>
      <c r="G9350" s="149" t="s">
        <v>18886</v>
      </c>
      <c r="H9350" s="149" t="s">
        <v>1117</v>
      </c>
      <c r="I9350">
        <v>40420155</v>
      </c>
    </row>
    <row r="9351" spans="6:9" x14ac:dyDescent="0.25">
      <c r="F9351" t="str">
        <f t="shared" si="177"/>
        <v>Greg RipcoARCELOR MITTAL DOFASCO G.P.</v>
      </c>
      <c r="G9351" s="149" t="s">
        <v>18886</v>
      </c>
      <c r="H9351" s="149" t="s">
        <v>1136</v>
      </c>
      <c r="I9351">
        <v>40420063</v>
      </c>
    </row>
    <row r="9352" spans="6:9" x14ac:dyDescent="0.25">
      <c r="F9352" t="str">
        <f t="shared" si="177"/>
        <v>Greg RipcoARMO-TOOL LIMITED</v>
      </c>
      <c r="G9352" s="149" t="s">
        <v>18886</v>
      </c>
      <c r="H9352" s="149" t="s">
        <v>1172</v>
      </c>
      <c r="I9352">
        <v>40420992</v>
      </c>
    </row>
    <row r="9353" spans="6:9" x14ac:dyDescent="0.25">
      <c r="F9353" t="str">
        <f t="shared" si="177"/>
        <v>Greg RipcoARYZTA CANADA CO</v>
      </c>
      <c r="G9353" s="149" t="s">
        <v>18886</v>
      </c>
      <c r="H9353" s="149" t="s">
        <v>1194</v>
      </c>
      <c r="I9353">
        <v>40420725</v>
      </c>
    </row>
    <row r="9354" spans="6:9" x14ac:dyDescent="0.25">
      <c r="F9354" t="str">
        <f t="shared" si="177"/>
        <v>Greg RipcoASSOC. SPRING BARNES CAN.</v>
      </c>
      <c r="G9354" s="149" t="s">
        <v>18886</v>
      </c>
      <c r="H9354" s="149" t="s">
        <v>1217</v>
      </c>
      <c r="I9354">
        <v>40420249</v>
      </c>
    </row>
    <row r="9355" spans="6:9" x14ac:dyDescent="0.25">
      <c r="F9355" t="str">
        <f t="shared" si="177"/>
        <v>Greg RipcoASTRO-BIND INC</v>
      </c>
      <c r="G9355" s="149" t="s">
        <v>18886</v>
      </c>
      <c r="H9355" s="149" t="s">
        <v>1231</v>
      </c>
      <c r="I9355">
        <v>40420464</v>
      </c>
    </row>
    <row r="9356" spans="6:9" x14ac:dyDescent="0.25">
      <c r="F9356" t="str">
        <f t="shared" si="177"/>
        <v>Greg RipcoASTRON SPECIALTY METALS L</v>
      </c>
      <c r="G9356" s="149" t="s">
        <v>18886</v>
      </c>
      <c r="H9356" s="149" t="s">
        <v>1234</v>
      </c>
      <c r="I9356">
        <v>40420265</v>
      </c>
    </row>
    <row r="9357" spans="6:9" x14ac:dyDescent="0.25">
      <c r="F9357" t="str">
        <f t="shared" si="177"/>
        <v>Greg RipcoATA MANUFACTURING</v>
      </c>
      <c r="G9357" s="149" t="s">
        <v>18886</v>
      </c>
      <c r="H9357" s="149" t="s">
        <v>1236</v>
      </c>
      <c r="I9357">
        <v>40420720</v>
      </c>
    </row>
    <row r="9358" spans="6:9" x14ac:dyDescent="0.25">
      <c r="F9358" t="str">
        <f t="shared" si="177"/>
        <v>Greg RipcoATLANTIC PACKAGING PRODUCTS LTD.</v>
      </c>
      <c r="G9358" s="149" t="s">
        <v>18886</v>
      </c>
      <c r="H9358" s="149" t="s">
        <v>1256</v>
      </c>
      <c r="I9358">
        <v>40420829</v>
      </c>
    </row>
    <row r="9359" spans="6:9" x14ac:dyDescent="0.25">
      <c r="F9359" t="str">
        <f t="shared" si="177"/>
        <v>Greg RipcoATS - CONTRACTS DIV.</v>
      </c>
      <c r="G9359" s="149" t="s">
        <v>18886</v>
      </c>
      <c r="H9359" s="149" t="s">
        <v>1268</v>
      </c>
      <c r="I9359">
        <v>40420022</v>
      </c>
    </row>
    <row r="9360" spans="6:9" x14ac:dyDescent="0.25">
      <c r="F9360" t="str">
        <f t="shared" si="177"/>
        <v>Greg RipcoATS AUTOMATION SYSTEMS</v>
      </c>
      <c r="G9360" s="149" t="s">
        <v>18886</v>
      </c>
      <c r="H9360" s="149" t="s">
        <v>1269</v>
      </c>
      <c r="I9360">
        <v>40420271</v>
      </c>
    </row>
    <row r="9361" spans="6:9" x14ac:dyDescent="0.25">
      <c r="F9361" t="str">
        <f t="shared" si="177"/>
        <v>Greg RipcoATS ENGINEERING</v>
      </c>
      <c r="G9361" s="149" t="s">
        <v>18886</v>
      </c>
      <c r="H9361" s="149" t="s">
        <v>1271</v>
      </c>
      <c r="I9361">
        <v>40420275</v>
      </c>
    </row>
    <row r="9362" spans="6:9" x14ac:dyDescent="0.25">
      <c r="F9362" t="str">
        <f t="shared" si="177"/>
        <v>Greg RipcoAXIOM INDUSTRIAL SOLUTIONS INC</v>
      </c>
      <c r="G9362" s="149" t="s">
        <v>18886</v>
      </c>
      <c r="H9362" s="149" t="s">
        <v>13468</v>
      </c>
      <c r="I9362">
        <v>40420901</v>
      </c>
    </row>
    <row r="9363" spans="6:9" x14ac:dyDescent="0.25">
      <c r="F9363" t="str">
        <f t="shared" si="177"/>
        <v>Greg RipcoAXXON PACKAGING GROUP</v>
      </c>
      <c r="G9363" s="149" t="s">
        <v>18886</v>
      </c>
      <c r="H9363" s="149" t="s">
        <v>1342</v>
      </c>
      <c r="I9363">
        <v>40421099</v>
      </c>
    </row>
    <row r="9364" spans="6:9" x14ac:dyDescent="0.25">
      <c r="F9364" t="str">
        <f t="shared" si="177"/>
        <v>Greg RipcoB &amp; T RUBBER</v>
      </c>
      <c r="G9364" s="149" t="s">
        <v>18886</v>
      </c>
      <c r="H9364" s="149" t="s">
        <v>1351</v>
      </c>
      <c r="I9364">
        <v>40420413</v>
      </c>
    </row>
    <row r="9365" spans="6:9" x14ac:dyDescent="0.25">
      <c r="F9365" t="str">
        <f t="shared" si="177"/>
        <v>Greg RipcoBARLOW PACKAGING PLUS</v>
      </c>
      <c r="G9365" s="149" t="s">
        <v>18886</v>
      </c>
      <c r="H9365" s="149" t="s">
        <v>1407</v>
      </c>
      <c r="I9365">
        <v>40420184</v>
      </c>
    </row>
    <row r="9366" spans="6:9" x14ac:dyDescent="0.25">
      <c r="F9366" t="str">
        <f t="shared" si="177"/>
        <v>Greg RipcoBARRDAY INC.</v>
      </c>
      <c r="G9366" s="149" t="s">
        <v>18886</v>
      </c>
      <c r="H9366" s="149" t="s">
        <v>1409</v>
      </c>
      <c r="I9366">
        <v>40420302</v>
      </c>
    </row>
    <row r="9367" spans="6:9" x14ac:dyDescent="0.25">
      <c r="F9367" t="str">
        <f t="shared" si="177"/>
        <v>Greg RipcoBARRY CALLEBAUT CANADA INC. - CHATH</v>
      </c>
      <c r="G9367" s="149" t="s">
        <v>18886</v>
      </c>
      <c r="H9367" s="149" t="s">
        <v>1412</v>
      </c>
      <c r="I9367">
        <v>40421471</v>
      </c>
    </row>
    <row r="9368" spans="6:9" x14ac:dyDescent="0.25">
      <c r="F9368" t="str">
        <f t="shared" si="177"/>
        <v>Greg RipcoBARZOTTI  WOODWORKING LTD.</v>
      </c>
      <c r="G9368" s="149" t="s">
        <v>18886</v>
      </c>
      <c r="H9368" s="149" t="s">
        <v>1421</v>
      </c>
      <c r="I9368">
        <v>40424249</v>
      </c>
    </row>
    <row r="9369" spans="6:9" x14ac:dyDescent="0.25">
      <c r="F9369" t="str">
        <f t="shared" si="177"/>
        <v>Greg RipcoBASKET BAKERIES</v>
      </c>
      <c r="G9369" s="149" t="s">
        <v>18886</v>
      </c>
      <c r="H9369" s="149" t="s">
        <v>1423</v>
      </c>
      <c r="I9369">
        <v>40420362</v>
      </c>
    </row>
    <row r="9370" spans="6:9" x14ac:dyDescent="0.25">
      <c r="F9370" t="str">
        <f t="shared" si="177"/>
        <v>Greg RipcoBASTIAN MATERIAL HANDLING</v>
      </c>
      <c r="G9370" s="149" t="s">
        <v>18886</v>
      </c>
      <c r="H9370" s="149" t="s">
        <v>1425</v>
      </c>
      <c r="I9370">
        <v>40420936</v>
      </c>
    </row>
    <row r="9371" spans="6:9" x14ac:dyDescent="0.25">
      <c r="F9371" t="str">
        <f t="shared" si="177"/>
        <v>Greg RipcoBAYCOAT</v>
      </c>
      <c r="G9371" s="149" t="s">
        <v>18886</v>
      </c>
      <c r="H9371" s="149" t="s">
        <v>1449</v>
      </c>
      <c r="I9371">
        <v>40420582</v>
      </c>
    </row>
    <row r="9372" spans="6:9" x14ac:dyDescent="0.25">
      <c r="F9372" t="str">
        <f t="shared" si="177"/>
        <v>Greg RipcoBDI CANADA INC. - BRAMPTON</v>
      </c>
      <c r="G9372" s="149" t="s">
        <v>18886</v>
      </c>
      <c r="H9372" s="149" t="s">
        <v>1496</v>
      </c>
      <c r="I9372">
        <v>40420578</v>
      </c>
    </row>
    <row r="9373" spans="6:9" x14ac:dyDescent="0.25">
      <c r="F9373" t="str">
        <f t="shared" si="177"/>
        <v>Greg RipcoBDI CANADA INC. - BRAMPTON (CHRY)</v>
      </c>
      <c r="G9373" s="149" t="s">
        <v>18886</v>
      </c>
      <c r="H9373" s="149" t="s">
        <v>13474</v>
      </c>
      <c r="I9373">
        <v>40420052</v>
      </c>
    </row>
    <row r="9374" spans="6:9" x14ac:dyDescent="0.25">
      <c r="F9374" t="str">
        <f t="shared" si="177"/>
        <v>Greg RipcoBDI CANADA INC. - LONDON</v>
      </c>
      <c r="G9374" s="149" t="s">
        <v>18886</v>
      </c>
      <c r="H9374" s="149" t="s">
        <v>1499</v>
      </c>
      <c r="I9374">
        <v>40420346</v>
      </c>
    </row>
    <row r="9375" spans="6:9" x14ac:dyDescent="0.25">
      <c r="F9375" t="str">
        <f t="shared" si="177"/>
        <v>Greg RipcoBDI CANADA INC. - SASKATOON</v>
      </c>
      <c r="G9375" s="149" t="s">
        <v>18886</v>
      </c>
      <c r="H9375" s="149" t="s">
        <v>1506</v>
      </c>
      <c r="I9375">
        <v>40421419</v>
      </c>
    </row>
    <row r="9376" spans="6:9" x14ac:dyDescent="0.25">
      <c r="F9376" t="str">
        <f t="shared" si="177"/>
        <v>Greg RipcoBDI CANADA INC. - TBD1</v>
      </c>
      <c r="G9376" s="149" t="s">
        <v>18886</v>
      </c>
      <c r="H9376" s="149" t="s">
        <v>1511</v>
      </c>
      <c r="I9376">
        <v>40420100</v>
      </c>
    </row>
    <row r="9377" spans="6:9" x14ac:dyDescent="0.25">
      <c r="F9377" t="str">
        <f t="shared" si="177"/>
        <v>Greg RipcoBDI CANADA INC. - TBD2</v>
      </c>
      <c r="G9377" s="149" t="s">
        <v>18886</v>
      </c>
      <c r="H9377" s="149" t="s">
        <v>1512</v>
      </c>
      <c r="I9377">
        <v>40420587</v>
      </c>
    </row>
    <row r="9378" spans="6:9" x14ac:dyDescent="0.25">
      <c r="F9378" t="str">
        <f t="shared" si="177"/>
        <v>Greg RipcoBDI CANADA INC. - TBD3</v>
      </c>
      <c r="G9378" s="149" t="s">
        <v>18886</v>
      </c>
      <c r="H9378" s="149" t="s">
        <v>1513</v>
      </c>
      <c r="I9378">
        <v>40420661</v>
      </c>
    </row>
    <row r="9379" spans="6:9" x14ac:dyDescent="0.25">
      <c r="F9379" t="str">
        <f t="shared" si="177"/>
        <v>Greg RipcoBDI CANADA INC--VENDOR 79520</v>
      </c>
      <c r="G9379" s="149" t="s">
        <v>18886</v>
      </c>
      <c r="H9379" s="149" t="s">
        <v>1517</v>
      </c>
      <c r="I9379">
        <v>40420930</v>
      </c>
    </row>
    <row r="9380" spans="6:9" x14ac:dyDescent="0.25">
      <c r="F9380" t="str">
        <f t="shared" si="177"/>
        <v>Greg RipcoBDL CANADA INC.</v>
      </c>
      <c r="G9380" s="149" t="s">
        <v>18886</v>
      </c>
      <c r="H9380" s="149" t="s">
        <v>1528</v>
      </c>
      <c r="I9380">
        <v>40420645</v>
      </c>
    </row>
    <row r="9381" spans="6:9" x14ac:dyDescent="0.25">
      <c r="F9381" t="str">
        <f t="shared" si="177"/>
        <v>Greg RipcoBEARING &amp; BELTING FOR IND</v>
      </c>
      <c r="G9381" s="149" t="s">
        <v>18886</v>
      </c>
      <c r="H9381" s="149" t="s">
        <v>1543</v>
      </c>
      <c r="I9381">
        <v>40420163</v>
      </c>
    </row>
    <row r="9382" spans="6:9" x14ac:dyDescent="0.25">
      <c r="F9382" t="str">
        <f t="shared" si="177"/>
        <v>Greg RipcoBELLWYCK INC</v>
      </c>
      <c r="G9382" s="149" t="s">
        <v>18886</v>
      </c>
      <c r="H9382" s="149" t="s">
        <v>1583</v>
      </c>
      <c r="I9382">
        <v>40421388</v>
      </c>
    </row>
    <row r="9383" spans="6:9" x14ac:dyDescent="0.25">
      <c r="F9383" t="str">
        <f t="shared" si="177"/>
        <v>Greg RipcoBELT MASTER</v>
      </c>
      <c r="G9383" s="149" t="s">
        <v>18886</v>
      </c>
      <c r="H9383" s="149" t="s">
        <v>1587</v>
      </c>
      <c r="I9383">
        <v>40420652</v>
      </c>
    </row>
    <row r="9384" spans="6:9" x14ac:dyDescent="0.25">
      <c r="F9384" t="str">
        <f t="shared" si="177"/>
        <v>Greg RipcoBELT SERVICE CANADA LTD</v>
      </c>
      <c r="G9384" s="149" t="s">
        <v>18886</v>
      </c>
      <c r="H9384" s="149" t="s">
        <v>1609</v>
      </c>
      <c r="I9384">
        <v>40420412</v>
      </c>
    </row>
    <row r="9385" spans="6:9" x14ac:dyDescent="0.25">
      <c r="F9385" t="str">
        <f t="shared" si="177"/>
        <v>Greg RipcoBELTERRA CORPORATION (Brantford)</v>
      </c>
      <c r="G9385" s="149" t="s">
        <v>18886</v>
      </c>
      <c r="H9385" s="149" t="s">
        <v>13482</v>
      </c>
      <c r="I9385">
        <v>40421090</v>
      </c>
    </row>
    <row r="9386" spans="6:9" x14ac:dyDescent="0.25">
      <c r="F9386" t="str">
        <f t="shared" si="177"/>
        <v>Greg RipcoBEND ALL AUTOMOTIVE INCORPORATED</v>
      </c>
      <c r="G9386" s="149" t="s">
        <v>18886</v>
      </c>
      <c r="H9386" s="149" t="s">
        <v>1639</v>
      </c>
      <c r="I9386">
        <v>40420417</v>
      </c>
    </row>
    <row r="9387" spans="6:9" x14ac:dyDescent="0.25">
      <c r="F9387" t="str">
        <f t="shared" si="177"/>
        <v>Greg RipcoBERESFORD BOX CO. LTD.</v>
      </c>
      <c r="G9387" s="149" t="s">
        <v>18886</v>
      </c>
      <c r="H9387" s="149" t="s">
        <v>1649</v>
      </c>
      <c r="I9387">
        <v>40420182</v>
      </c>
    </row>
    <row r="9388" spans="6:9" x14ac:dyDescent="0.25">
      <c r="F9388" t="str">
        <f t="shared" si="177"/>
        <v>Greg RipcoBICKS - DIV OF MULTIFOODS</v>
      </c>
      <c r="G9388" s="149" t="s">
        <v>18886</v>
      </c>
      <c r="H9388" s="149" t="s">
        <v>1683</v>
      </c>
      <c r="I9388">
        <v>40420325</v>
      </c>
    </row>
    <row r="9389" spans="6:9" x14ac:dyDescent="0.25">
      <c r="F9389" t="str">
        <f t="shared" si="177"/>
        <v>Greg RipcoBLOUNT CANADA LTD.</v>
      </c>
      <c r="G9389" s="149" t="s">
        <v>18886</v>
      </c>
      <c r="H9389" s="149" t="s">
        <v>1738</v>
      </c>
      <c r="I9389">
        <v>40420144</v>
      </c>
    </row>
    <row r="9390" spans="6:9" x14ac:dyDescent="0.25">
      <c r="F9390" t="str">
        <f t="shared" si="177"/>
        <v>Greg RipcoBLUE PENCIL MOBILE SHREDDING</v>
      </c>
      <c r="G9390" s="149" t="s">
        <v>18886</v>
      </c>
      <c r="H9390" s="149" t="s">
        <v>1745</v>
      </c>
      <c r="I9390">
        <v>40421033</v>
      </c>
    </row>
    <row r="9391" spans="6:9" x14ac:dyDescent="0.25">
      <c r="F9391" t="str">
        <f t="shared" si="177"/>
        <v>Greg RipcoBOEHMER BOX LP</v>
      </c>
      <c r="G9391" s="149" t="s">
        <v>18886</v>
      </c>
      <c r="H9391" s="149" t="s">
        <v>1762</v>
      </c>
      <c r="I9391">
        <v>40420091</v>
      </c>
    </row>
    <row r="9392" spans="6:9" x14ac:dyDescent="0.25">
      <c r="F9392" t="str">
        <f t="shared" si="177"/>
        <v>Greg RipcoBOOTH CENTENNIAL HEALTHCARE</v>
      </c>
      <c r="G9392" s="149" t="s">
        <v>18886</v>
      </c>
      <c r="H9392" s="149" t="s">
        <v>1778</v>
      </c>
      <c r="I9392">
        <v>40420896</v>
      </c>
    </row>
    <row r="9393" spans="6:9" x14ac:dyDescent="0.25">
      <c r="F9393" t="str">
        <f t="shared" si="177"/>
        <v>Greg RipcoBOSCH REXROTH CANADA CORP</v>
      </c>
      <c r="G9393" s="149" t="s">
        <v>18886</v>
      </c>
      <c r="H9393" s="149" t="s">
        <v>1790</v>
      </c>
      <c r="I9393">
        <v>40420572</v>
      </c>
    </row>
    <row r="9394" spans="6:9" x14ac:dyDescent="0.25">
      <c r="F9394" t="str">
        <f t="shared" si="177"/>
        <v>Greg RipcoBRABENDER TECHNOLOGIE INC.</v>
      </c>
      <c r="G9394" s="149" t="s">
        <v>18886</v>
      </c>
      <c r="H9394" s="149" t="s">
        <v>1820</v>
      </c>
      <c r="I9394">
        <v>40420437</v>
      </c>
    </row>
    <row r="9395" spans="6:9" x14ac:dyDescent="0.25">
      <c r="F9395" t="str">
        <f t="shared" si="177"/>
        <v>Greg RipcoBRADLEY DOORS</v>
      </c>
      <c r="G9395" s="149" t="s">
        <v>18886</v>
      </c>
      <c r="H9395" s="149" t="s">
        <v>1823</v>
      </c>
      <c r="I9395">
        <v>40421328</v>
      </c>
    </row>
    <row r="9396" spans="6:9" x14ac:dyDescent="0.25">
      <c r="F9396" t="str">
        <f t="shared" si="177"/>
        <v>Greg RipcoBRAMPTON GUARDIAN</v>
      </c>
      <c r="G9396" s="149" t="s">
        <v>18886</v>
      </c>
      <c r="H9396" s="149" t="s">
        <v>1829</v>
      </c>
      <c r="I9396">
        <v>40420741</v>
      </c>
    </row>
    <row r="9397" spans="6:9" x14ac:dyDescent="0.25">
      <c r="F9397" t="str">
        <f t="shared" si="177"/>
        <v>Greg RipcoBRANIK FOOD EQUIPMENT</v>
      </c>
      <c r="G9397" s="149" t="s">
        <v>18886</v>
      </c>
      <c r="H9397" s="149" t="s">
        <v>1832</v>
      </c>
      <c r="I9397">
        <v>40421091</v>
      </c>
    </row>
    <row r="9398" spans="6:9" x14ac:dyDescent="0.25">
      <c r="F9398" t="str">
        <f t="shared" si="177"/>
        <v>Greg RipcoBRANIK SMART TECH INC</v>
      </c>
      <c r="G9398" s="149" t="s">
        <v>18886</v>
      </c>
      <c r="H9398" s="149" t="s">
        <v>1833</v>
      </c>
      <c r="I9398">
        <v>40420644</v>
      </c>
    </row>
    <row r="9399" spans="6:9" x14ac:dyDescent="0.25">
      <c r="F9399" t="str">
        <f t="shared" si="177"/>
        <v>Greg RipcoBROSE</v>
      </c>
      <c r="G9399" s="149" t="s">
        <v>18886</v>
      </c>
      <c r="H9399" s="149" t="s">
        <v>1879</v>
      </c>
      <c r="I9399">
        <v>40421429</v>
      </c>
    </row>
    <row r="9400" spans="6:9" x14ac:dyDescent="0.25">
      <c r="F9400" t="str">
        <f t="shared" si="177"/>
        <v>Greg RipcoBULLET TRADE SERVICES LTD</v>
      </c>
      <c r="G9400" s="149" t="s">
        <v>18886</v>
      </c>
      <c r="H9400" s="149" t="s">
        <v>1908</v>
      </c>
      <c r="I9400">
        <v>40421166</v>
      </c>
    </row>
    <row r="9401" spans="6:9" x14ac:dyDescent="0.25">
      <c r="F9401" t="str">
        <f t="shared" si="177"/>
        <v>Greg RipcoBUSHMAN AVON TEC</v>
      </c>
      <c r="G9401" s="149" t="s">
        <v>18886</v>
      </c>
      <c r="H9401" s="149" t="s">
        <v>1928</v>
      </c>
      <c r="I9401">
        <v>40421017</v>
      </c>
    </row>
    <row r="9402" spans="6:9" x14ac:dyDescent="0.25">
      <c r="F9402" t="str">
        <f t="shared" si="177"/>
        <v>Greg RipcoC &amp; M  MACHINE WORKS INC.</v>
      </c>
      <c r="G9402" s="149" t="s">
        <v>18886</v>
      </c>
      <c r="H9402" s="149" t="s">
        <v>1947</v>
      </c>
      <c r="I9402">
        <v>40420844</v>
      </c>
    </row>
    <row r="9403" spans="6:9" x14ac:dyDescent="0.25">
      <c r="F9403" t="str">
        <f t="shared" si="177"/>
        <v>Greg RipcoCALMEC PRECISION LTD.</v>
      </c>
      <c r="G9403" s="149" t="s">
        <v>18886</v>
      </c>
      <c r="H9403" s="149" t="s">
        <v>1996</v>
      </c>
      <c r="I9403">
        <v>40420146</v>
      </c>
    </row>
    <row r="9404" spans="6:9" x14ac:dyDescent="0.25">
      <c r="F9404" t="str">
        <f t="shared" si="177"/>
        <v>Greg RipcoCAMBRIDGE FIBRES LTD</v>
      </c>
      <c r="G9404" s="149" t="s">
        <v>18886</v>
      </c>
      <c r="H9404" s="149" t="s">
        <v>2001</v>
      </c>
      <c r="I9404">
        <v>40421390</v>
      </c>
    </row>
    <row r="9405" spans="6:9" x14ac:dyDescent="0.25">
      <c r="F9405" t="str">
        <f t="shared" si="177"/>
        <v>Greg RipcoCANADA BREAD CO. LTD.</v>
      </c>
      <c r="G9405" s="149" t="s">
        <v>18886</v>
      </c>
      <c r="H9405" s="149" t="s">
        <v>2016</v>
      </c>
      <c r="I9405">
        <v>40420537</v>
      </c>
    </row>
    <row r="9406" spans="6:9" x14ac:dyDescent="0.25">
      <c r="F9406" t="str">
        <f t="shared" si="177"/>
        <v>Greg RipcoCANADA BREAD COMPANY LIMITED</v>
      </c>
      <c r="G9406" s="149" t="s">
        <v>18886</v>
      </c>
      <c r="H9406" s="149" t="s">
        <v>2017</v>
      </c>
      <c r="I9406">
        <v>40420993</v>
      </c>
    </row>
    <row r="9407" spans="6:9" x14ac:dyDescent="0.25">
      <c r="F9407" t="str">
        <f t="shared" si="177"/>
        <v>Greg RipcoCANADA POST CORPORATION - MISSISSAU</v>
      </c>
      <c r="G9407" s="149" t="s">
        <v>18886</v>
      </c>
      <c r="H9407" s="149" t="s">
        <v>2028</v>
      </c>
      <c r="I9407">
        <v>40420117</v>
      </c>
    </row>
    <row r="9408" spans="6:9" x14ac:dyDescent="0.25">
      <c r="F9408" t="str">
        <f t="shared" si="177"/>
        <v>Greg RipcoCANADA POST CORPORATION - TBD1</v>
      </c>
      <c r="G9408" s="149" t="s">
        <v>18886</v>
      </c>
      <c r="H9408" s="149" t="s">
        <v>2031</v>
      </c>
      <c r="I9408">
        <v>40420244</v>
      </c>
    </row>
    <row r="9409" spans="6:9" x14ac:dyDescent="0.25">
      <c r="F9409" t="str">
        <f t="shared" si="177"/>
        <v>Greg RipcoCANADIAN BEARING LTD</v>
      </c>
      <c r="G9409" s="149" t="s">
        <v>18886</v>
      </c>
      <c r="H9409" s="149" t="s">
        <v>2032</v>
      </c>
      <c r="I9409">
        <v>40420526</v>
      </c>
    </row>
    <row r="9410" spans="6:9" x14ac:dyDescent="0.25">
      <c r="F9410" t="str">
        <f t="shared" si="177"/>
        <v>Greg RipcoCANADIAN BEARINGS - AMAZON</v>
      </c>
      <c r="G9410" s="149" t="s">
        <v>18886</v>
      </c>
      <c r="H9410" s="149" t="s">
        <v>2033</v>
      </c>
      <c r="I9410">
        <v>40421436</v>
      </c>
    </row>
    <row r="9411" spans="6:9" x14ac:dyDescent="0.25">
      <c r="F9411" s="185" t="str">
        <f t="shared" ref="F9411:F9474" si="178">CONCATENATE(G9411, H9411)</f>
        <v>Greg RipcoCANADIAN BEARINGS LTD.-1066</v>
      </c>
      <c r="G9411" s="149" t="s">
        <v>18886</v>
      </c>
      <c r="H9411" s="149" t="s">
        <v>18887</v>
      </c>
      <c r="I9411">
        <v>40421066</v>
      </c>
    </row>
    <row r="9412" spans="6:9" x14ac:dyDescent="0.25">
      <c r="F9412" s="185" t="str">
        <f t="shared" si="178"/>
        <v>Greg RipcoCANADIAN BEARINGS LTD.</v>
      </c>
      <c r="G9412" s="149" t="s">
        <v>18886</v>
      </c>
      <c r="H9412" s="149" t="s">
        <v>2034</v>
      </c>
      <c r="I9412">
        <v>40421200</v>
      </c>
    </row>
    <row r="9413" spans="6:9" x14ac:dyDescent="0.25">
      <c r="F9413" t="str">
        <f t="shared" si="178"/>
        <v>Greg RipcoCANADIAN BEARINGS LTD. - MISSISSAUG</v>
      </c>
      <c r="G9413" s="149" t="s">
        <v>18886</v>
      </c>
      <c r="H9413" s="149" t="s">
        <v>2036</v>
      </c>
      <c r="I9413">
        <v>40420172</v>
      </c>
    </row>
    <row r="9414" spans="6:9" x14ac:dyDescent="0.25">
      <c r="F9414" t="str">
        <f t="shared" si="178"/>
        <v>Greg RipcoCANADIAN GENERAL - TOWER LIMITED</v>
      </c>
      <c r="G9414" s="149" t="s">
        <v>18886</v>
      </c>
      <c r="H9414" s="149" t="s">
        <v>2038</v>
      </c>
      <c r="I9414">
        <v>40421097</v>
      </c>
    </row>
    <row r="9415" spans="6:9" x14ac:dyDescent="0.25">
      <c r="F9415" t="str">
        <f t="shared" si="178"/>
        <v>Greg RipcoCANADIAN SOLAR SOLUTIONS, INC.</v>
      </c>
      <c r="G9415" s="149" t="s">
        <v>18886</v>
      </c>
      <c r="H9415" s="149" t="s">
        <v>2041</v>
      </c>
      <c r="I9415">
        <v>40420998</v>
      </c>
    </row>
    <row r="9416" spans="6:9" x14ac:dyDescent="0.25">
      <c r="F9416" t="str">
        <f t="shared" si="178"/>
        <v>Greg RipcoCANROOF CORPORATION</v>
      </c>
      <c r="G9416" s="149" t="s">
        <v>18886</v>
      </c>
      <c r="H9416" s="149" t="s">
        <v>2049</v>
      </c>
      <c r="I9416">
        <v>40420580</v>
      </c>
    </row>
    <row r="9417" spans="6:9" x14ac:dyDescent="0.25">
      <c r="F9417" t="str">
        <f t="shared" si="178"/>
        <v>Greg RipcoCAPITOL-EMI INDUSTRIES IN</v>
      </c>
      <c r="G9417" s="149" t="s">
        <v>18886</v>
      </c>
      <c r="H9417" s="149" t="s">
        <v>2066</v>
      </c>
      <c r="I9417">
        <v>40420062</v>
      </c>
    </row>
    <row r="9418" spans="6:9" x14ac:dyDescent="0.25">
      <c r="F9418" t="str">
        <f t="shared" si="178"/>
        <v>Greg RipcoCARDINAL MEAT SPECIALISTS LTD.</v>
      </c>
      <c r="G9418" s="149" t="s">
        <v>18886</v>
      </c>
      <c r="H9418" s="149" t="s">
        <v>2079</v>
      </c>
      <c r="I9418">
        <v>40421048</v>
      </c>
    </row>
    <row r="9419" spans="6:9" x14ac:dyDescent="0.25">
      <c r="F9419" t="str">
        <f t="shared" si="178"/>
        <v>Greg RipcoCASCADES ENVIROPAC INC. TORONTO DIV</v>
      </c>
      <c r="G9419" s="149" t="s">
        <v>18886</v>
      </c>
      <c r="H9419" s="149" t="s">
        <v>2135</v>
      </c>
      <c r="I9419">
        <v>40420591</v>
      </c>
    </row>
    <row r="9420" spans="6:9" x14ac:dyDescent="0.25">
      <c r="F9420" t="str">
        <f t="shared" si="178"/>
        <v>Greg RipcoCENTRAL FABRICATING &amp; WELDING</v>
      </c>
      <c r="G9420" s="149" t="s">
        <v>18886</v>
      </c>
      <c r="H9420" s="149" t="s">
        <v>2180</v>
      </c>
      <c r="I9420">
        <v>40420516</v>
      </c>
    </row>
    <row r="9421" spans="6:9" x14ac:dyDescent="0.25">
      <c r="F9421" t="str">
        <f t="shared" si="178"/>
        <v>Greg RipcoCENVEO, MCLAREN, MORRIS &amp; TODD LTD.</v>
      </c>
      <c r="G9421" s="149" t="s">
        <v>18886</v>
      </c>
      <c r="H9421" s="149" t="s">
        <v>2195</v>
      </c>
      <c r="I9421">
        <v>40420148</v>
      </c>
    </row>
    <row r="9422" spans="6:9" x14ac:dyDescent="0.25">
      <c r="F9422" t="str">
        <f t="shared" si="178"/>
        <v>Greg RipcoCERTAINTEED CANADA INC</v>
      </c>
      <c r="G9422" s="149" t="s">
        <v>18886</v>
      </c>
      <c r="H9422" s="149" t="s">
        <v>2199</v>
      </c>
      <c r="I9422">
        <v>40421096</v>
      </c>
    </row>
    <row r="9423" spans="6:9" x14ac:dyDescent="0.25">
      <c r="F9423" t="str">
        <f t="shared" si="178"/>
        <v>Greg RipcoCGC INC</v>
      </c>
      <c r="G9423" s="149" t="s">
        <v>18886</v>
      </c>
      <c r="H9423" s="149" t="s">
        <v>2213</v>
      </c>
      <c r="I9423">
        <v>40421201</v>
      </c>
    </row>
    <row r="9424" spans="6:9" x14ac:dyDescent="0.25">
      <c r="F9424" t="str">
        <f t="shared" si="178"/>
        <v>Greg RipcoCHATHAM BEARINGS &amp; SUPPLI</v>
      </c>
      <c r="G9424" s="149" t="s">
        <v>18886</v>
      </c>
      <c r="H9424" s="149" t="s">
        <v>2229</v>
      </c>
      <c r="I9424">
        <v>40420328</v>
      </c>
    </row>
    <row r="9425" spans="6:9" x14ac:dyDescent="0.25">
      <c r="F9425" t="str">
        <f t="shared" si="178"/>
        <v>Greg RipcoCHECKER INDUSTRIAL RUBBER</v>
      </c>
      <c r="G9425" s="149" t="s">
        <v>18886</v>
      </c>
      <c r="H9425" s="149" t="s">
        <v>2232</v>
      </c>
      <c r="I9425">
        <v>40420051</v>
      </c>
    </row>
    <row r="9426" spans="6:9" x14ac:dyDescent="0.25">
      <c r="F9426" t="str">
        <f t="shared" si="178"/>
        <v>Greg RipcoCHRYSLER CANADA LTD.</v>
      </c>
      <c r="G9426" s="149" t="s">
        <v>18886</v>
      </c>
      <c r="H9426" s="149" t="s">
        <v>2266</v>
      </c>
      <c r="I9426">
        <v>40008002</v>
      </c>
    </row>
    <row r="9427" spans="6:9" x14ac:dyDescent="0.25">
      <c r="F9427" t="str">
        <f t="shared" si="178"/>
        <v>Greg RipcoCIMTEK LTD.</v>
      </c>
      <c r="G9427" s="149" t="s">
        <v>18886</v>
      </c>
      <c r="H9427" s="149" t="s">
        <v>2273</v>
      </c>
      <c r="I9427">
        <v>40420664</v>
      </c>
    </row>
    <row r="9428" spans="6:9" x14ac:dyDescent="0.25">
      <c r="F9428" t="str">
        <f t="shared" si="178"/>
        <v>Greg RipcoCLASSIC WOODCRAFT LTD. - 1</v>
      </c>
      <c r="G9428" s="149" t="s">
        <v>18886</v>
      </c>
      <c r="H9428" s="149" t="s">
        <v>2308</v>
      </c>
      <c r="I9428">
        <v>40420804</v>
      </c>
    </row>
    <row r="9429" spans="6:9" x14ac:dyDescent="0.25">
      <c r="F9429" t="str">
        <f t="shared" si="178"/>
        <v>Greg RipcoCLASSIC WOODCRAFT LTD. - 2</v>
      </c>
      <c r="G9429" s="149" t="s">
        <v>18886</v>
      </c>
      <c r="H9429" s="149" t="s">
        <v>2309</v>
      </c>
      <c r="I9429">
        <v>40420808</v>
      </c>
    </row>
    <row r="9430" spans="6:9" x14ac:dyDescent="0.25">
      <c r="F9430" t="str">
        <f t="shared" si="178"/>
        <v>Greg RipcoCLIFTON PLASTICS</v>
      </c>
      <c r="G9430" s="149" t="s">
        <v>18886</v>
      </c>
      <c r="H9430" s="149" t="s">
        <v>2316</v>
      </c>
      <c r="I9430">
        <v>40420820</v>
      </c>
    </row>
    <row r="9431" spans="6:9" x14ac:dyDescent="0.25">
      <c r="F9431" t="str">
        <f t="shared" si="178"/>
        <v>Greg RipcoCNB COMPUTERS</v>
      </c>
      <c r="G9431" s="149" t="s">
        <v>18886</v>
      </c>
      <c r="H9431" s="149" t="s">
        <v>2326</v>
      </c>
      <c r="I9431">
        <v>40421377</v>
      </c>
    </row>
    <row r="9432" spans="6:9" x14ac:dyDescent="0.25">
      <c r="F9432" t="str">
        <f t="shared" si="178"/>
        <v>Greg RipcoCOGENT POWER INC.</v>
      </c>
      <c r="G9432" s="149" t="s">
        <v>18886</v>
      </c>
      <c r="H9432" s="149" t="s">
        <v>13509</v>
      </c>
      <c r="I9432">
        <v>40420333</v>
      </c>
    </row>
    <row r="9433" spans="6:9" x14ac:dyDescent="0.25">
      <c r="F9433" t="str">
        <f t="shared" si="178"/>
        <v>Greg RipcoCOLE-MUNRO FOODS GROUP</v>
      </c>
      <c r="G9433" s="149" t="s">
        <v>18886</v>
      </c>
      <c r="H9433" s="149" t="s">
        <v>2354</v>
      </c>
      <c r="I9433">
        <v>40421314</v>
      </c>
    </row>
    <row r="9434" spans="6:9" x14ac:dyDescent="0.25">
      <c r="F9434" t="str">
        <f t="shared" si="178"/>
        <v>Greg RipcoCOLGATE-PALMOLIVE CANADA INC.</v>
      </c>
      <c r="G9434" s="149" t="s">
        <v>18886</v>
      </c>
      <c r="H9434" s="149" t="s">
        <v>2358</v>
      </c>
      <c r="I9434">
        <v>40008015</v>
      </c>
    </row>
    <row r="9435" spans="6:9" x14ac:dyDescent="0.25">
      <c r="F9435" t="str">
        <f t="shared" si="178"/>
        <v>Greg RipcoCOLONIAL COOKIES LIMITED</v>
      </c>
      <c r="G9435" s="149" t="s">
        <v>18886</v>
      </c>
      <c r="H9435" s="149" t="s">
        <v>13510</v>
      </c>
      <c r="I9435">
        <v>40421021</v>
      </c>
    </row>
    <row r="9436" spans="6:9" x14ac:dyDescent="0.25">
      <c r="F9436" t="str">
        <f t="shared" si="178"/>
        <v>Greg RipcoCOMMERCIAL PRINT-CRAFT LTD.</v>
      </c>
      <c r="G9436" s="149" t="s">
        <v>18886</v>
      </c>
      <c r="H9436" s="149" t="s">
        <v>2398</v>
      </c>
      <c r="I9436">
        <v>40420151</v>
      </c>
    </row>
    <row r="9437" spans="6:9" x14ac:dyDescent="0.25">
      <c r="F9437" t="str">
        <f t="shared" si="178"/>
        <v>Greg RipcoCOMMERCIAL SPRING AND TOOL</v>
      </c>
      <c r="G9437" s="149" t="s">
        <v>18886</v>
      </c>
      <c r="H9437" s="149" t="s">
        <v>2399</v>
      </c>
      <c r="I9437">
        <v>40421030</v>
      </c>
    </row>
    <row r="9438" spans="6:9" x14ac:dyDescent="0.25">
      <c r="F9438" t="str">
        <f t="shared" si="178"/>
        <v>Greg RipcoCONAGRA FOODS CANADA INC.</v>
      </c>
      <c r="G9438" s="149" t="s">
        <v>18886</v>
      </c>
      <c r="H9438" s="149" t="s">
        <v>2416</v>
      </c>
      <c r="I9438">
        <v>40420147</v>
      </c>
    </row>
    <row r="9439" spans="6:9" x14ac:dyDescent="0.25">
      <c r="F9439" t="str">
        <f t="shared" si="178"/>
        <v>Greg RipcoCONNECT CONVEYOR BELTING INC.</v>
      </c>
      <c r="G9439" s="149" t="s">
        <v>18886</v>
      </c>
      <c r="H9439" s="149" t="s">
        <v>13511</v>
      </c>
      <c r="I9439">
        <v>40420465</v>
      </c>
    </row>
    <row r="9440" spans="6:9" x14ac:dyDescent="0.25">
      <c r="F9440" t="str">
        <f t="shared" si="178"/>
        <v>Greg RipcoCONOVEY</v>
      </c>
      <c r="G9440" s="149" t="s">
        <v>18886</v>
      </c>
      <c r="H9440" s="149" t="s">
        <v>2439</v>
      </c>
      <c r="I9440">
        <v>40424241</v>
      </c>
    </row>
    <row r="9441" spans="6:9" x14ac:dyDescent="0.25">
      <c r="F9441" t="str">
        <f t="shared" si="178"/>
        <v>Greg RipcoCONTINENTAL AUTOMOTIVE SYSTEMS US,</v>
      </c>
      <c r="G9441" s="149" t="s">
        <v>18886</v>
      </c>
      <c r="H9441" s="149" t="s">
        <v>2453</v>
      </c>
      <c r="I9441">
        <v>40008012</v>
      </c>
    </row>
    <row r="9442" spans="6:9" x14ac:dyDescent="0.25">
      <c r="F9442" t="str">
        <f t="shared" si="178"/>
        <v>Greg RipcoCONTROL SYSTEM INNOVATORS CORP</v>
      </c>
      <c r="G9442" s="149" t="s">
        <v>18886</v>
      </c>
      <c r="H9442" s="149" t="s">
        <v>2465</v>
      </c>
      <c r="I9442">
        <v>40420679</v>
      </c>
    </row>
    <row r="9443" spans="6:9" x14ac:dyDescent="0.25">
      <c r="F9443" t="str">
        <f t="shared" si="178"/>
        <v>Greg RipcoCONVERTER CORE INC.</v>
      </c>
      <c r="G9443" s="149" t="s">
        <v>18886</v>
      </c>
      <c r="H9443" s="149" t="s">
        <v>2467</v>
      </c>
      <c r="I9443">
        <v>40420280</v>
      </c>
    </row>
    <row r="9444" spans="6:9" x14ac:dyDescent="0.25">
      <c r="F9444" t="str">
        <f t="shared" si="178"/>
        <v>Greg RipcoCONVEYOR SPECIALIST INC.</v>
      </c>
      <c r="G9444" s="149" t="s">
        <v>18886</v>
      </c>
      <c r="H9444" s="149" t="s">
        <v>2487</v>
      </c>
      <c r="I9444">
        <v>40421477</v>
      </c>
    </row>
    <row r="9445" spans="6:9" x14ac:dyDescent="0.25">
      <c r="F9445" t="str">
        <f t="shared" si="178"/>
        <v>Greg RipcoCRAVO EQUIPMENT LTD.</v>
      </c>
      <c r="G9445" s="149" t="s">
        <v>18886</v>
      </c>
      <c r="H9445" s="149" t="s">
        <v>2552</v>
      </c>
      <c r="I9445">
        <v>40420688</v>
      </c>
    </row>
    <row r="9446" spans="6:9" x14ac:dyDescent="0.25">
      <c r="F9446" t="str">
        <f t="shared" si="178"/>
        <v>Greg RipcoCREATE A TREAT LTD.</v>
      </c>
      <c r="G9446" s="149" t="s">
        <v>18886</v>
      </c>
      <c r="H9446" s="149" t="s">
        <v>13516</v>
      </c>
      <c r="I9446">
        <v>40420952</v>
      </c>
    </row>
    <row r="9447" spans="6:9" x14ac:dyDescent="0.25">
      <c r="F9447" t="str">
        <f t="shared" si="178"/>
        <v>Greg RipcoCRISTIAN CHIRILA</v>
      </c>
      <c r="G9447" s="149" t="s">
        <v>18886</v>
      </c>
      <c r="H9447" s="149" t="s">
        <v>2565</v>
      </c>
      <c r="I9447">
        <v>40420898</v>
      </c>
    </row>
    <row r="9448" spans="6:9" x14ac:dyDescent="0.25">
      <c r="F9448" t="str">
        <f t="shared" si="178"/>
        <v>Greg RipcoCROWN METAL PACKAGINE CANADA LP - 1</v>
      </c>
      <c r="G9448" s="149" t="s">
        <v>18886</v>
      </c>
      <c r="H9448" s="149" t="s">
        <v>2578</v>
      </c>
      <c r="I9448">
        <v>40420008</v>
      </c>
    </row>
    <row r="9449" spans="6:9" x14ac:dyDescent="0.25">
      <c r="F9449" t="str">
        <f t="shared" si="178"/>
        <v>Greg RipcoCROWN METAL PACKAGING CANADA LP</v>
      </c>
      <c r="G9449" s="149" t="s">
        <v>18886</v>
      </c>
      <c r="H9449" s="149" t="s">
        <v>2579</v>
      </c>
      <c r="I9449">
        <v>40420036</v>
      </c>
    </row>
    <row r="9450" spans="6:9" x14ac:dyDescent="0.25">
      <c r="F9450" t="str">
        <f t="shared" si="178"/>
        <v>Greg RipcoCUDA AUTOMATION &amp; DESIGN</v>
      </c>
      <c r="G9450" s="149" t="s">
        <v>18886</v>
      </c>
      <c r="H9450" s="149" t="s">
        <v>2597</v>
      </c>
      <c r="I9450">
        <v>40420518</v>
      </c>
    </row>
    <row r="9451" spans="6:9" x14ac:dyDescent="0.25">
      <c r="F9451" t="str">
        <f t="shared" si="178"/>
        <v>Greg RipcoCULLIGAN OF CANADA</v>
      </c>
      <c r="G9451" s="149" t="s">
        <v>18886</v>
      </c>
      <c r="H9451" s="149" t="s">
        <v>2601</v>
      </c>
      <c r="I9451">
        <v>40420545</v>
      </c>
    </row>
    <row r="9452" spans="6:9" x14ac:dyDescent="0.25">
      <c r="F9452" t="str">
        <f t="shared" si="178"/>
        <v>Greg RipcoCUTTING EDGE PAPER LTD</v>
      </c>
      <c r="G9452" s="149" t="s">
        <v>18886</v>
      </c>
      <c r="H9452" s="149" t="s">
        <v>2624</v>
      </c>
      <c r="I9452">
        <v>40421311</v>
      </c>
    </row>
    <row r="9453" spans="6:9" x14ac:dyDescent="0.25">
      <c r="F9453" t="str">
        <f t="shared" si="178"/>
        <v>Greg RipcoD. TECH CANADA LTD.</v>
      </c>
      <c r="G9453" s="149" t="s">
        <v>18886</v>
      </c>
      <c r="H9453" s="149" t="s">
        <v>2652</v>
      </c>
      <c r="I9453">
        <v>40420396</v>
      </c>
    </row>
    <row r="9454" spans="6:9" x14ac:dyDescent="0.25">
      <c r="F9454" s="185" t="str">
        <f t="shared" si="178"/>
        <v>Greg RipcoD.F.I SYSTEMS</v>
      </c>
      <c r="G9454" s="149" t="s">
        <v>18886</v>
      </c>
      <c r="H9454" s="149" t="s">
        <v>2653</v>
      </c>
      <c r="I9454">
        <v>40420814</v>
      </c>
    </row>
    <row r="9455" spans="6:9" x14ac:dyDescent="0.25">
      <c r="F9455" t="str">
        <f t="shared" si="178"/>
        <v>Greg RipcoDA-AMA BAKERY</v>
      </c>
      <c r="G9455" s="149" t="s">
        <v>18886</v>
      </c>
      <c r="H9455" s="149" t="s">
        <v>2659</v>
      </c>
      <c r="I9455">
        <v>40421271</v>
      </c>
    </row>
    <row r="9456" spans="6:9" x14ac:dyDescent="0.25">
      <c r="F9456" t="str">
        <f t="shared" si="178"/>
        <v>Greg RipcoDANA CANADA CORPORATION</v>
      </c>
      <c r="G9456" s="149" t="s">
        <v>18886</v>
      </c>
      <c r="H9456" s="149" t="s">
        <v>2710</v>
      </c>
      <c r="I9456">
        <v>40421196</v>
      </c>
    </row>
    <row r="9457" spans="6:9" x14ac:dyDescent="0.25">
      <c r="F9457" t="str">
        <f t="shared" si="178"/>
        <v>Greg RipcoDARE FOODS LIMITED</v>
      </c>
      <c r="G9457" s="149" t="s">
        <v>18886</v>
      </c>
      <c r="H9457" s="149" t="s">
        <v>2723</v>
      </c>
      <c r="I9457">
        <v>40421520</v>
      </c>
    </row>
    <row r="9458" spans="6:9" x14ac:dyDescent="0.25">
      <c r="F9458" t="str">
        <f t="shared" si="178"/>
        <v>Greg RipcoDARE FOODS LTD</v>
      </c>
      <c r="G9458" s="149" t="s">
        <v>18886</v>
      </c>
      <c r="H9458" s="149" t="s">
        <v>2724</v>
      </c>
      <c r="I9458">
        <v>40420218</v>
      </c>
    </row>
    <row r="9459" spans="6:9" x14ac:dyDescent="0.25">
      <c r="F9459" t="str">
        <f t="shared" si="178"/>
        <v>Greg RipcoDATA BUSINESS FORMS - BRAMPTON</v>
      </c>
      <c r="G9459" s="149" t="s">
        <v>18886</v>
      </c>
      <c r="H9459" s="149" t="s">
        <v>13524</v>
      </c>
      <c r="I9459">
        <v>40420150</v>
      </c>
    </row>
    <row r="9460" spans="6:9" x14ac:dyDescent="0.25">
      <c r="F9460" t="str">
        <f t="shared" si="178"/>
        <v>Greg Ripcodds AUTOMATED MACHINERY DESIGN INC.</v>
      </c>
      <c r="G9460" s="149" t="s">
        <v>18886</v>
      </c>
      <c r="H9460" s="149" t="s">
        <v>2755</v>
      </c>
      <c r="I9460">
        <v>40420392</v>
      </c>
    </row>
    <row r="9461" spans="6:9" x14ac:dyDescent="0.25">
      <c r="F9461" t="str">
        <f t="shared" si="178"/>
        <v>Greg RipcoDEL METALS</v>
      </c>
      <c r="G9461" s="149" t="s">
        <v>18886</v>
      </c>
      <c r="H9461" s="149" t="s">
        <v>2778</v>
      </c>
      <c r="I9461">
        <v>40421258</v>
      </c>
    </row>
    <row r="9462" spans="6:9" x14ac:dyDescent="0.25">
      <c r="F9462" t="str">
        <f t="shared" si="178"/>
        <v>Greg RipcoDEMATIC LIMITED</v>
      </c>
      <c r="G9462" s="149" t="s">
        <v>18886</v>
      </c>
      <c r="H9462" s="149" t="s">
        <v>2809</v>
      </c>
      <c r="I9462">
        <v>40420101</v>
      </c>
    </row>
    <row r="9463" spans="6:9" x14ac:dyDescent="0.25">
      <c r="F9463" t="str">
        <f t="shared" si="178"/>
        <v>Greg RipcoDEN DEKKER MEATS (2005)</v>
      </c>
      <c r="G9463" s="149" t="s">
        <v>18886</v>
      </c>
      <c r="H9463" s="149" t="s">
        <v>2810</v>
      </c>
      <c r="I9463">
        <v>40420651</v>
      </c>
    </row>
    <row r="9464" spans="6:9" x14ac:dyDescent="0.25">
      <c r="F9464" t="str">
        <f t="shared" si="178"/>
        <v>Greg RipcoDENARDIS INDUSTRIAL SALES LTD</v>
      </c>
      <c r="G9464" s="149" t="s">
        <v>18886</v>
      </c>
      <c r="H9464" s="149" t="s">
        <v>2811</v>
      </c>
      <c r="I9464">
        <v>40421445</v>
      </c>
    </row>
    <row r="9465" spans="6:9" x14ac:dyDescent="0.25">
      <c r="F9465" t="str">
        <f t="shared" si="178"/>
        <v>Greg RipcoDENSO MANUFACTURING CANADA INC.</v>
      </c>
      <c r="G9465" s="149" t="s">
        <v>18886</v>
      </c>
      <c r="H9465" s="149" t="s">
        <v>2817</v>
      </c>
      <c r="I9465">
        <v>40420870</v>
      </c>
    </row>
    <row r="9466" spans="6:9" x14ac:dyDescent="0.25">
      <c r="F9466" t="str">
        <f t="shared" si="178"/>
        <v>Greg RipcoDIEFFENBACHER NORTH AMERI</v>
      </c>
      <c r="G9466" s="149" t="s">
        <v>18886</v>
      </c>
      <c r="H9466" s="149" t="s">
        <v>2861</v>
      </c>
      <c r="I9466">
        <v>40420199</v>
      </c>
    </row>
    <row r="9467" spans="6:9" x14ac:dyDescent="0.25">
      <c r="F9467" t="str">
        <f t="shared" si="178"/>
        <v>Greg RipcoDILLEROP MATERIAL HANDLIN</v>
      </c>
      <c r="G9467" s="149" t="s">
        <v>18886</v>
      </c>
      <c r="H9467" s="149" t="s">
        <v>2870</v>
      </c>
      <c r="I9467">
        <v>40420264</v>
      </c>
    </row>
    <row r="9468" spans="6:9" x14ac:dyDescent="0.25">
      <c r="F9468" t="str">
        <f t="shared" si="178"/>
        <v>Greg RipcoDIMPLEX NORTH AMERICA LTD</v>
      </c>
      <c r="G9468" s="149" t="s">
        <v>18886</v>
      </c>
      <c r="H9468" s="149" t="s">
        <v>2877</v>
      </c>
      <c r="I9468">
        <v>40420398</v>
      </c>
    </row>
    <row r="9469" spans="6:9" x14ac:dyDescent="0.25">
      <c r="F9469" t="str">
        <f t="shared" si="178"/>
        <v>Greg RipcoDOMINION POWER PRESS EQUI</v>
      </c>
      <c r="G9469" s="149" t="s">
        <v>18886</v>
      </c>
      <c r="H9469" s="149" t="s">
        <v>2934</v>
      </c>
      <c r="I9469">
        <v>40420178</v>
      </c>
    </row>
    <row r="9470" spans="6:9" x14ac:dyDescent="0.25">
      <c r="F9470" t="str">
        <f t="shared" si="178"/>
        <v>Greg RipcoDORKEN SYSTEMS INC.</v>
      </c>
      <c r="G9470" s="149" t="s">
        <v>18886</v>
      </c>
      <c r="H9470" s="149" t="s">
        <v>2957</v>
      </c>
      <c r="I9470">
        <v>40421410</v>
      </c>
    </row>
    <row r="9471" spans="6:9" x14ac:dyDescent="0.25">
      <c r="F9471" t="str">
        <f t="shared" si="178"/>
        <v>Greg RipcoDOTMAR FITNESS EQUIPMENT</v>
      </c>
      <c r="G9471" s="149" t="s">
        <v>18886</v>
      </c>
      <c r="H9471" s="149" t="s">
        <v>2965</v>
      </c>
      <c r="I9471">
        <v>40420486</v>
      </c>
    </row>
    <row r="9472" spans="6:9" x14ac:dyDescent="0.25">
      <c r="F9472" t="str">
        <f t="shared" si="178"/>
        <v>Greg RipcoDOWNSVIEW WOODWORKING LIMITED</v>
      </c>
      <c r="G9472" s="149" t="s">
        <v>18886</v>
      </c>
      <c r="H9472" s="149" t="s">
        <v>2979</v>
      </c>
      <c r="I9472">
        <v>40421345</v>
      </c>
    </row>
    <row r="9473" spans="6:9" x14ac:dyDescent="0.25">
      <c r="F9473" t="str">
        <f t="shared" si="178"/>
        <v>Greg RipcoDR OETKER</v>
      </c>
      <c r="G9473" s="149" t="s">
        <v>18886</v>
      </c>
      <c r="H9473" s="149" t="s">
        <v>2982</v>
      </c>
      <c r="I9473">
        <v>40421165</v>
      </c>
    </row>
    <row r="9474" spans="6:9" x14ac:dyDescent="0.25">
      <c r="F9474" t="str">
        <f t="shared" si="178"/>
        <v>Greg RipcoDRESDEN INDUSTRIAL</v>
      </c>
      <c r="G9474" s="149" t="s">
        <v>18886</v>
      </c>
      <c r="H9474" s="149" t="s">
        <v>2991</v>
      </c>
      <c r="I9474">
        <v>40420544</v>
      </c>
    </row>
    <row r="9475" spans="6:9" x14ac:dyDescent="0.25">
      <c r="F9475" t="str">
        <f t="shared" ref="F9475:F9538" si="179">CONCATENATE(G9475, H9475)</f>
        <v>Greg RipcoDS GRAPHIC EQUIPMENT INC.</v>
      </c>
      <c r="G9475" s="149" t="s">
        <v>18886</v>
      </c>
      <c r="H9475" s="149" t="s">
        <v>2998</v>
      </c>
      <c r="I9475">
        <v>40424233</v>
      </c>
    </row>
    <row r="9476" spans="6:9" x14ac:dyDescent="0.25">
      <c r="F9476" t="str">
        <f t="shared" si="179"/>
        <v>Greg RipcoDYAK SYSTEMS INC</v>
      </c>
      <c r="G9476" s="149" t="s">
        <v>18886</v>
      </c>
      <c r="H9476" s="149" t="s">
        <v>3043</v>
      </c>
      <c r="I9476">
        <v>40421035</v>
      </c>
    </row>
    <row r="9477" spans="6:9" x14ac:dyDescent="0.25">
      <c r="F9477" t="str">
        <f t="shared" si="179"/>
        <v>Greg RipcoDYNAMIC MILLWRIGHTS INC.</v>
      </c>
      <c r="G9477" s="149" t="s">
        <v>18886</v>
      </c>
      <c r="H9477" s="149" t="s">
        <v>3050</v>
      </c>
      <c r="I9477">
        <v>40421494</v>
      </c>
    </row>
    <row r="9478" spans="6:9" x14ac:dyDescent="0.25">
      <c r="F9478" t="str">
        <f t="shared" si="179"/>
        <v>Greg RipcoE. HESPELER STORE FIXTURE</v>
      </c>
      <c r="G9478" s="149" t="s">
        <v>18886</v>
      </c>
      <c r="H9478" s="149" t="s">
        <v>3059</v>
      </c>
      <c r="I9478">
        <v>40420045</v>
      </c>
    </row>
    <row r="9479" spans="6:9" x14ac:dyDescent="0.25">
      <c r="F9479" t="str">
        <f t="shared" si="179"/>
        <v>Greg RipcoEAMATECH CANADA INC.</v>
      </c>
      <c r="G9479" s="149" t="s">
        <v>18886</v>
      </c>
      <c r="H9479" s="149" t="s">
        <v>3074</v>
      </c>
      <c r="I9479">
        <v>40420445</v>
      </c>
    </row>
    <row r="9480" spans="6:9" x14ac:dyDescent="0.25">
      <c r="F9480" t="str">
        <f t="shared" si="179"/>
        <v>Greg RipcoEAT-IN FOODS INC.</v>
      </c>
      <c r="G9480" s="149" t="s">
        <v>18886</v>
      </c>
      <c r="H9480" s="149" t="s">
        <v>3099</v>
      </c>
      <c r="I9480">
        <v>40420939</v>
      </c>
    </row>
    <row r="9481" spans="6:9" x14ac:dyDescent="0.25">
      <c r="F9481" t="str">
        <f t="shared" si="179"/>
        <v>Greg RipcoEDSON PROMACH SHARED SERVICES</v>
      </c>
      <c r="G9481" s="149" t="s">
        <v>18886</v>
      </c>
      <c r="H9481" s="149" t="s">
        <v>3120</v>
      </c>
      <c r="I9481">
        <v>40420005</v>
      </c>
    </row>
    <row r="9482" spans="6:9" x14ac:dyDescent="0.25">
      <c r="F9482" t="str">
        <f t="shared" si="179"/>
        <v>Greg RipcoEES BEARING SERVICE INC</v>
      </c>
      <c r="G9482" s="149" t="s">
        <v>18886</v>
      </c>
      <c r="H9482" s="149" t="s">
        <v>3124</v>
      </c>
      <c r="I9482">
        <v>40421044</v>
      </c>
    </row>
    <row r="9483" spans="6:9" x14ac:dyDescent="0.25">
      <c r="F9483" t="str">
        <f t="shared" si="179"/>
        <v>Greg RipcoELITE LINE SERVICES LTD</v>
      </c>
      <c r="G9483" s="149" t="s">
        <v>18886</v>
      </c>
      <c r="H9483" s="149" t="s">
        <v>13546</v>
      </c>
      <c r="I9483">
        <v>40420567</v>
      </c>
    </row>
    <row r="9484" spans="6:9" x14ac:dyDescent="0.25">
      <c r="F9484" t="str">
        <f t="shared" si="179"/>
        <v>Greg RipcoELLIOTT TURBOMACHINERY CANADA INC.</v>
      </c>
      <c r="G9484" s="149" t="s">
        <v>18886</v>
      </c>
      <c r="H9484" s="149" t="s">
        <v>3155</v>
      </c>
      <c r="I9484">
        <v>40420166</v>
      </c>
    </row>
    <row r="9485" spans="6:9" x14ac:dyDescent="0.25">
      <c r="F9485" t="str">
        <f t="shared" si="179"/>
        <v>Greg RipcoELLIS PACKAGING WEST INC.</v>
      </c>
      <c r="G9485" s="149" t="s">
        <v>18886</v>
      </c>
      <c r="H9485" s="149" t="s">
        <v>3156</v>
      </c>
      <c r="I9485">
        <v>40420153</v>
      </c>
    </row>
    <row r="9486" spans="6:9" x14ac:dyDescent="0.25">
      <c r="F9486" t="str">
        <f t="shared" si="179"/>
        <v>Greg RipcoELLIS PAPER BOX INC.</v>
      </c>
      <c r="G9486" s="149" t="s">
        <v>18886</v>
      </c>
      <c r="H9486" s="149" t="s">
        <v>3157</v>
      </c>
      <c r="I9486">
        <v>40421369</v>
      </c>
    </row>
    <row r="9487" spans="6:9" x14ac:dyDescent="0.25">
      <c r="F9487" t="str">
        <f t="shared" si="179"/>
        <v>Greg RipcoEL-MET-PARTS</v>
      </c>
      <c r="G9487" s="149" t="s">
        <v>18886</v>
      </c>
      <c r="H9487" s="149" t="s">
        <v>13547</v>
      </c>
      <c r="I9487">
        <v>40420139</v>
      </c>
    </row>
    <row r="9488" spans="6:9" x14ac:dyDescent="0.25">
      <c r="F9488" t="str">
        <f t="shared" si="179"/>
        <v>Greg RipcoEMERGENCY DOOR SERVICE INC.</v>
      </c>
      <c r="G9488" s="149" t="s">
        <v>18886</v>
      </c>
      <c r="H9488" s="149" t="s">
        <v>3170</v>
      </c>
      <c r="I9488">
        <v>40420391</v>
      </c>
    </row>
    <row r="9489" spans="6:9" x14ac:dyDescent="0.25">
      <c r="F9489" t="str">
        <f t="shared" si="179"/>
        <v>Greg RipcoENGLISH BAY BATTER L.P.</v>
      </c>
      <c r="G9489" s="149" t="s">
        <v>18886</v>
      </c>
      <c r="H9489" s="149" t="s">
        <v>3207</v>
      </c>
      <c r="I9489">
        <v>40420709</v>
      </c>
    </row>
    <row r="9490" spans="6:9" x14ac:dyDescent="0.25">
      <c r="F9490" t="str">
        <f t="shared" si="179"/>
        <v>Greg RipcoERIKS - BURNABY</v>
      </c>
      <c r="G9490" s="149" t="s">
        <v>18886</v>
      </c>
      <c r="H9490" s="149" t="s">
        <v>3240</v>
      </c>
      <c r="I9490">
        <v>40420831</v>
      </c>
    </row>
    <row r="9491" spans="6:9" x14ac:dyDescent="0.25">
      <c r="F9491" t="str">
        <f t="shared" si="179"/>
        <v>Greg RipcoFAB-TEK LTD</v>
      </c>
      <c r="G9491" s="149" t="s">
        <v>18886</v>
      </c>
      <c r="H9491" s="149" t="s">
        <v>3341</v>
      </c>
      <c r="I9491">
        <v>40421454</v>
      </c>
    </row>
    <row r="9492" spans="6:9" x14ac:dyDescent="0.25">
      <c r="F9492" t="str">
        <f t="shared" si="179"/>
        <v>Greg RipcoFANUC ROBOTICS CANADA LTD.</v>
      </c>
      <c r="G9492" s="149" t="s">
        <v>18886</v>
      </c>
      <c r="H9492" s="149" t="s">
        <v>3354</v>
      </c>
      <c r="I9492">
        <v>40420531</v>
      </c>
    </row>
    <row r="9493" spans="6:9" x14ac:dyDescent="0.25">
      <c r="F9493" t="str">
        <f t="shared" si="179"/>
        <v>Greg RipcoFASTENAL CANADA - MISSISSAUGA</v>
      </c>
      <c r="G9493" s="149" t="s">
        <v>18886</v>
      </c>
      <c r="H9493" s="149" t="s">
        <v>3358</v>
      </c>
      <c r="I9493">
        <v>40421306</v>
      </c>
    </row>
    <row r="9494" spans="6:9" x14ac:dyDescent="0.25">
      <c r="F9494" t="str">
        <f t="shared" si="179"/>
        <v>Greg RipcoFAURECIA</v>
      </c>
      <c r="G9494" s="149" t="s">
        <v>18886</v>
      </c>
      <c r="H9494" s="149" t="s">
        <v>3363</v>
      </c>
      <c r="I9494">
        <v>40420222</v>
      </c>
    </row>
    <row r="9495" spans="6:9" x14ac:dyDescent="0.25">
      <c r="F9495" s="185" t="str">
        <f t="shared" si="179"/>
        <v>Greg RipcoFEDEX GROUND PKG SYS – MISSISSAUGA-0481</v>
      </c>
      <c r="G9495" s="149" t="s">
        <v>18886</v>
      </c>
      <c r="H9495" s="149" t="s">
        <v>18888</v>
      </c>
      <c r="I9495">
        <v>40420481</v>
      </c>
    </row>
    <row r="9496" spans="6:9" x14ac:dyDescent="0.25">
      <c r="F9496" s="185" t="str">
        <f t="shared" si="179"/>
        <v>Greg RipcoFEDEX GROUND PKG SYS – MISSISSAUGA</v>
      </c>
      <c r="G9496" s="149" t="s">
        <v>18886</v>
      </c>
      <c r="H9496" s="149" t="s">
        <v>3470</v>
      </c>
      <c r="I9496">
        <v>40421100</v>
      </c>
    </row>
    <row r="9497" spans="6:9" x14ac:dyDescent="0.25">
      <c r="F9497" t="str">
        <f t="shared" si="179"/>
        <v>Greg RipcoFIBREX INSULATIONS INC.</v>
      </c>
      <c r="G9497" s="149" t="s">
        <v>18886</v>
      </c>
      <c r="H9497" s="149" t="s">
        <v>3529</v>
      </c>
      <c r="I9497">
        <v>40420071</v>
      </c>
    </row>
    <row r="9498" spans="6:9" x14ac:dyDescent="0.25">
      <c r="F9498" t="str">
        <f t="shared" si="179"/>
        <v>Greg RipcoFIO AUTOMOTIVE CANADA CORPORATION</v>
      </c>
      <c r="G9498" s="149" t="s">
        <v>18886</v>
      </c>
      <c r="H9498" s="149" t="s">
        <v>3546</v>
      </c>
      <c r="I9498">
        <v>40420797</v>
      </c>
    </row>
    <row r="9499" spans="6:9" x14ac:dyDescent="0.25">
      <c r="F9499" t="str">
        <f t="shared" si="179"/>
        <v>Greg RipcoFIRESTONE TEXTILES</v>
      </c>
      <c r="G9499" s="149" t="s">
        <v>18886</v>
      </c>
      <c r="H9499" s="149" t="s">
        <v>3548</v>
      </c>
      <c r="I9499">
        <v>40420053</v>
      </c>
    </row>
    <row r="9500" spans="6:9" x14ac:dyDescent="0.25">
      <c r="F9500" t="str">
        <f t="shared" si="179"/>
        <v>Greg RipcoFIRST QUALITY C. PACKAGING INC.</v>
      </c>
      <c r="G9500" s="149" t="s">
        <v>18886</v>
      </c>
      <c r="H9500" s="149" t="s">
        <v>3551</v>
      </c>
      <c r="I9500">
        <v>40421140</v>
      </c>
    </row>
    <row r="9501" spans="6:9" x14ac:dyDescent="0.25">
      <c r="F9501" t="str">
        <f t="shared" si="179"/>
        <v>Greg RipcoFITNESS DIRECT EQUIPMENT</v>
      </c>
      <c r="G9501" s="149" t="s">
        <v>18886</v>
      </c>
      <c r="H9501" s="149" t="s">
        <v>3564</v>
      </c>
      <c r="I9501">
        <v>40420423</v>
      </c>
    </row>
    <row r="9502" spans="6:9" x14ac:dyDescent="0.25">
      <c r="F9502" t="str">
        <f t="shared" si="179"/>
        <v>Greg RipcoFITNESS EQUIPMENT REPAIR</v>
      </c>
      <c r="G9502" s="149" t="s">
        <v>18886</v>
      </c>
      <c r="H9502" s="149" t="s">
        <v>3565</v>
      </c>
      <c r="I9502">
        <v>40420737</v>
      </c>
    </row>
    <row r="9503" spans="6:9" x14ac:dyDescent="0.25">
      <c r="F9503" t="str">
        <f t="shared" si="179"/>
        <v>Greg RipcoFITPRO</v>
      </c>
      <c r="G9503" s="149" t="s">
        <v>18886</v>
      </c>
      <c r="H9503" s="149" t="s">
        <v>3573</v>
      </c>
      <c r="I9503">
        <v>40420539</v>
      </c>
    </row>
    <row r="9504" spans="6:9" x14ac:dyDescent="0.25">
      <c r="F9504" t="str">
        <f t="shared" si="179"/>
        <v>Greg RipcoFLAMBORO TECHNICAL SERVICES</v>
      </c>
      <c r="G9504" s="149" t="s">
        <v>18886</v>
      </c>
      <c r="H9504" s="149" t="s">
        <v>3587</v>
      </c>
      <c r="I9504">
        <v>40421455</v>
      </c>
    </row>
    <row r="9505" spans="6:9" x14ac:dyDescent="0.25">
      <c r="F9505" t="str">
        <f t="shared" si="179"/>
        <v>Greg RipcoFLEXLINK SYSTEMS CANADA INC.</v>
      </c>
      <c r="G9505" s="149" t="s">
        <v>18886</v>
      </c>
      <c r="H9505" s="149" t="s">
        <v>3601</v>
      </c>
      <c r="I9505">
        <v>40420840</v>
      </c>
    </row>
    <row r="9506" spans="6:9" x14ac:dyDescent="0.25">
      <c r="F9506" t="str">
        <f t="shared" si="179"/>
        <v>Greg RipcoFORTERRA BUILDING PRODUCTS</v>
      </c>
      <c r="G9506" s="149" t="s">
        <v>18886</v>
      </c>
      <c r="H9506" s="149" t="s">
        <v>3688</v>
      </c>
      <c r="I9506">
        <v>40420919</v>
      </c>
    </row>
    <row r="9507" spans="6:9" x14ac:dyDescent="0.25">
      <c r="F9507" t="str">
        <f t="shared" si="179"/>
        <v>Greg RipcoFORTRESS TECNOLOGY INC.</v>
      </c>
      <c r="G9507" s="149" t="s">
        <v>18886</v>
      </c>
      <c r="H9507" s="149" t="s">
        <v>3693</v>
      </c>
      <c r="I9507">
        <v>40420774</v>
      </c>
    </row>
    <row r="9508" spans="6:9" x14ac:dyDescent="0.25">
      <c r="F9508" t="str">
        <f t="shared" si="179"/>
        <v>Greg RipcoFOTH PRODUCTION SOLUTIONS LLC</v>
      </c>
      <c r="G9508" s="149" t="s">
        <v>18886</v>
      </c>
      <c r="H9508" s="149" t="s">
        <v>3698</v>
      </c>
      <c r="I9508">
        <v>40008022</v>
      </c>
    </row>
    <row r="9509" spans="6:9" x14ac:dyDescent="0.25">
      <c r="F9509" t="str">
        <f t="shared" si="179"/>
        <v>Greg RipcoFRUITION FRUITS &amp; FILLS</v>
      </c>
      <c r="G9509" s="149" t="s">
        <v>18886</v>
      </c>
      <c r="H9509" s="149" t="s">
        <v>3767</v>
      </c>
      <c r="I9509">
        <v>40421251</v>
      </c>
    </row>
    <row r="9510" spans="6:9" x14ac:dyDescent="0.25">
      <c r="F9510" t="str">
        <f t="shared" si="179"/>
        <v>Greg RipcoG.S. DUNN &amp; CO. LTD.</v>
      </c>
      <c r="G9510" s="149" t="s">
        <v>18886</v>
      </c>
      <c r="H9510" s="149" t="s">
        <v>3801</v>
      </c>
      <c r="I9510">
        <v>40420906</v>
      </c>
    </row>
    <row r="9511" spans="6:9" x14ac:dyDescent="0.25">
      <c r="F9511" t="str">
        <f t="shared" si="179"/>
        <v>Greg RipcoGADRA ENTERPRISES INC.</v>
      </c>
      <c r="G9511" s="149" t="s">
        <v>18886</v>
      </c>
      <c r="H9511" s="149" t="s">
        <v>3810</v>
      </c>
      <c r="I9511">
        <v>40421449</v>
      </c>
    </row>
    <row r="9512" spans="6:9" x14ac:dyDescent="0.25">
      <c r="F9512" t="str">
        <f t="shared" si="179"/>
        <v>Greg RipcoGAY LEA FOODS</v>
      </c>
      <c r="G9512" s="149" t="s">
        <v>18886</v>
      </c>
      <c r="H9512" s="149" t="s">
        <v>3838</v>
      </c>
      <c r="I9512">
        <v>40420949</v>
      </c>
    </row>
    <row r="9513" spans="6:9" x14ac:dyDescent="0.25">
      <c r="F9513" t="str">
        <f t="shared" si="179"/>
        <v>Greg RipcoGEARCO INDUSTRIAL SERVICES INC</v>
      </c>
      <c r="G9513" s="149" t="s">
        <v>18886</v>
      </c>
      <c r="H9513" s="149" t="s">
        <v>3848</v>
      </c>
      <c r="I9513">
        <v>40421461</v>
      </c>
    </row>
    <row r="9514" spans="6:9" x14ac:dyDescent="0.25">
      <c r="F9514" t="str">
        <f t="shared" si="179"/>
        <v>Greg RipcoGENERAL ABRASIVE</v>
      </c>
      <c r="G9514" s="149" t="s">
        <v>18886</v>
      </c>
      <c r="H9514" s="149" t="s">
        <v>3855</v>
      </c>
      <c r="I9514">
        <v>40420161</v>
      </c>
    </row>
    <row r="9515" spans="6:9" x14ac:dyDescent="0.25">
      <c r="F9515" t="str">
        <f t="shared" si="179"/>
        <v>Greg RipcoGENERAL MOTORS OF CANADA</v>
      </c>
      <c r="G9515" s="149" t="s">
        <v>18886</v>
      </c>
      <c r="H9515" s="149" t="s">
        <v>3882</v>
      </c>
      <c r="I9515">
        <v>40008023</v>
      </c>
    </row>
    <row r="9516" spans="6:9" x14ac:dyDescent="0.25">
      <c r="F9516" t="str">
        <f t="shared" si="179"/>
        <v>Greg RipcoGENPAK</v>
      </c>
      <c r="G9516" s="149" t="s">
        <v>18886</v>
      </c>
      <c r="H9516" s="149" t="s">
        <v>3893</v>
      </c>
      <c r="I9516">
        <v>40420156</v>
      </c>
    </row>
    <row r="9517" spans="6:9" x14ac:dyDescent="0.25">
      <c r="F9517" t="str">
        <f t="shared" si="179"/>
        <v>Greg RipcoGET IT INDUSTRIAL</v>
      </c>
      <c r="G9517" s="149" t="s">
        <v>18886</v>
      </c>
      <c r="H9517" s="149" t="s">
        <v>3947</v>
      </c>
      <c r="I9517">
        <v>40421246</v>
      </c>
    </row>
    <row r="9518" spans="6:9" x14ac:dyDescent="0.25">
      <c r="F9518" t="str">
        <f t="shared" si="179"/>
        <v>Greg RipcoGFORCE CUSTOM FABRICATION</v>
      </c>
      <c r="G9518" s="149" t="s">
        <v>18886</v>
      </c>
      <c r="H9518" s="149" t="s">
        <v>3950</v>
      </c>
      <c r="I9518">
        <v>40420990</v>
      </c>
    </row>
    <row r="9519" spans="6:9" x14ac:dyDescent="0.25">
      <c r="F9519" t="str">
        <f t="shared" si="179"/>
        <v>Greg RipcoGIVE &amp; GO PREPARED FOODS - BRAMPTON</v>
      </c>
      <c r="G9519" s="149" t="s">
        <v>18886</v>
      </c>
      <c r="H9519" s="149" t="s">
        <v>13610</v>
      </c>
      <c r="I9519">
        <v>40421515</v>
      </c>
    </row>
    <row r="9520" spans="6:9" x14ac:dyDescent="0.25">
      <c r="F9520" t="str">
        <f t="shared" si="179"/>
        <v>Greg RipcoGLAXOSMITHKLINE INC</v>
      </c>
      <c r="G9520" s="149" t="s">
        <v>18886</v>
      </c>
      <c r="H9520" s="149" t="s">
        <v>3982</v>
      </c>
      <c r="I9520">
        <v>40421015</v>
      </c>
    </row>
    <row r="9521" spans="6:9" x14ac:dyDescent="0.25">
      <c r="F9521" t="str">
        <f t="shared" si="179"/>
        <v>Greg RipcoGLIDEPATH SYSTEM LTD</v>
      </c>
      <c r="G9521" s="149" t="s">
        <v>18886</v>
      </c>
      <c r="H9521" s="149" t="s">
        <v>3990</v>
      </c>
      <c r="I9521">
        <v>40421305</v>
      </c>
    </row>
    <row r="9522" spans="6:9" x14ac:dyDescent="0.25">
      <c r="F9522" t="str">
        <f t="shared" si="179"/>
        <v>Greg RipcoGLIDEPATH SYSTEMS LTD</v>
      </c>
      <c r="G9522" s="149" t="s">
        <v>18886</v>
      </c>
      <c r="H9522" s="149" t="s">
        <v>13611</v>
      </c>
      <c r="I9522">
        <v>40420472</v>
      </c>
    </row>
    <row r="9523" spans="6:9" x14ac:dyDescent="0.25">
      <c r="F9523" t="str">
        <f t="shared" si="179"/>
        <v>Greg RipcoGM INDIRECT INVOICE PROCESSING</v>
      </c>
      <c r="G9523" s="149" t="s">
        <v>18886</v>
      </c>
      <c r="H9523" s="149" t="s">
        <v>4013</v>
      </c>
      <c r="I9523">
        <v>40420195</v>
      </c>
    </row>
    <row r="9524" spans="6:9" x14ac:dyDescent="0.25">
      <c r="F9524" t="str">
        <f t="shared" si="179"/>
        <v>Greg RipcoGOLDEN MILL BAKERY</v>
      </c>
      <c r="G9524" s="149" t="s">
        <v>18886</v>
      </c>
      <c r="H9524" s="149" t="s">
        <v>4044</v>
      </c>
      <c r="I9524">
        <v>40420601</v>
      </c>
    </row>
    <row r="9525" spans="6:9" x14ac:dyDescent="0.25">
      <c r="F9525" t="str">
        <f t="shared" si="179"/>
        <v>Greg RipcoGOODRICH AEROSPACE CANADA LTD.</v>
      </c>
      <c r="G9525" s="149" t="s">
        <v>18886</v>
      </c>
      <c r="H9525" s="149" t="s">
        <v>4067</v>
      </c>
      <c r="I9525">
        <v>40420369</v>
      </c>
    </row>
    <row r="9526" spans="6:9" x14ac:dyDescent="0.25">
      <c r="F9526" t="str">
        <f t="shared" si="179"/>
        <v>Greg RipcoGRAND RIVER ENTERPRISES</v>
      </c>
      <c r="G9526" s="149" t="s">
        <v>18886</v>
      </c>
      <c r="H9526" s="149" t="s">
        <v>4110</v>
      </c>
      <c r="I9526">
        <v>40421020</v>
      </c>
    </row>
    <row r="9527" spans="6:9" x14ac:dyDescent="0.25">
      <c r="F9527" t="str">
        <f t="shared" si="179"/>
        <v>Greg RipcoGRAND RIVER SALES LTD</v>
      </c>
      <c r="G9527" s="149" t="s">
        <v>18886</v>
      </c>
      <c r="H9527" s="149" t="s">
        <v>4111</v>
      </c>
      <c r="I9527">
        <v>40420326</v>
      </c>
    </row>
    <row r="9528" spans="6:9" x14ac:dyDescent="0.25">
      <c r="F9528" s="185" t="str">
        <f t="shared" si="179"/>
        <v>Greg RipcoGRAPHIC PACKAGING INTL CANADA ULC-0290</v>
      </c>
      <c r="G9528" s="149" t="s">
        <v>18886</v>
      </c>
      <c r="H9528" s="149" t="s">
        <v>18889</v>
      </c>
      <c r="I9528">
        <v>40420290</v>
      </c>
    </row>
    <row r="9529" spans="6:9" x14ac:dyDescent="0.25">
      <c r="F9529" s="185" t="str">
        <f t="shared" si="179"/>
        <v>Greg RipcoGRAPHIC PACKAGING INTL CANADA ULC</v>
      </c>
      <c r="G9529" s="149" t="s">
        <v>18886</v>
      </c>
      <c r="H9529" s="149" t="s">
        <v>4127</v>
      </c>
      <c r="I9529">
        <v>40421465</v>
      </c>
    </row>
    <row r="9530" spans="6:9" x14ac:dyDescent="0.25">
      <c r="F9530" t="str">
        <f t="shared" si="179"/>
        <v>Greg RipcoGRAPHIC WHIZARD</v>
      </c>
      <c r="G9530" s="149" t="s">
        <v>18886</v>
      </c>
      <c r="H9530" s="149" t="s">
        <v>4134</v>
      </c>
      <c r="I9530">
        <v>40420278</v>
      </c>
    </row>
    <row r="9531" spans="6:9" x14ac:dyDescent="0.25">
      <c r="F9531" t="str">
        <f t="shared" si="179"/>
        <v>Greg RipcoGREATER LONDON INTERNATIONAL AIRPOR</v>
      </c>
      <c r="G9531" s="149" t="s">
        <v>18886</v>
      </c>
      <c r="H9531" s="149" t="s">
        <v>4144</v>
      </c>
      <c r="I9531">
        <v>40420638</v>
      </c>
    </row>
    <row r="9532" spans="6:9" x14ac:dyDescent="0.25">
      <c r="F9532" t="str">
        <f t="shared" si="179"/>
        <v>Greg RipcoGTAA</v>
      </c>
      <c r="G9532" s="149" t="s">
        <v>18886</v>
      </c>
      <c r="H9532" s="149" t="s">
        <v>4193</v>
      </c>
      <c r="I9532">
        <v>40420354</v>
      </c>
    </row>
    <row r="9533" spans="6:9" x14ac:dyDescent="0.25">
      <c r="F9533" t="str">
        <f t="shared" si="179"/>
        <v>Greg RipcoGUARDIAN INDUSTRIES CANADA</v>
      </c>
      <c r="G9533" s="149" t="s">
        <v>18886</v>
      </c>
      <c r="H9533" s="149" t="s">
        <v>4200</v>
      </c>
      <c r="I9533">
        <v>40420311</v>
      </c>
    </row>
    <row r="9534" spans="6:9" x14ac:dyDescent="0.25">
      <c r="F9534" t="str">
        <f t="shared" si="179"/>
        <v>Greg RipcoGYPSUM TECHNOLOGIES INC</v>
      </c>
      <c r="G9534" s="149" t="s">
        <v>18886</v>
      </c>
      <c r="H9534" s="149" t="s">
        <v>4220</v>
      </c>
      <c r="I9534">
        <v>40420910</v>
      </c>
    </row>
    <row r="9535" spans="6:9" x14ac:dyDescent="0.25">
      <c r="F9535" t="str">
        <f t="shared" si="179"/>
        <v>Greg RipcoH.J. HEINZ COMPANY OF CANADA LP</v>
      </c>
      <c r="G9535" s="149" t="s">
        <v>18886</v>
      </c>
      <c r="H9535" s="149" t="s">
        <v>4228</v>
      </c>
      <c r="I9535">
        <v>40420282</v>
      </c>
    </row>
    <row r="9536" spans="6:9" x14ac:dyDescent="0.25">
      <c r="F9536" t="str">
        <f t="shared" si="179"/>
        <v>Greg RipcoHAGGART BELTING CANADA LTD.</v>
      </c>
      <c r="G9536" s="149" t="s">
        <v>18886</v>
      </c>
      <c r="H9536" s="149" t="s">
        <v>4242</v>
      </c>
      <c r="I9536">
        <v>40424250</v>
      </c>
    </row>
    <row r="9537" spans="6:9" x14ac:dyDescent="0.25">
      <c r="F9537" t="str">
        <f t="shared" si="179"/>
        <v>Greg RipcoHAIN-CELESTIAL ULC - MISSISSAUGA</v>
      </c>
      <c r="G9537" s="149" t="s">
        <v>18886</v>
      </c>
      <c r="H9537" s="149" t="s">
        <v>4243</v>
      </c>
      <c r="I9537">
        <v>40421511</v>
      </c>
    </row>
    <row r="9538" spans="6:9" x14ac:dyDescent="0.25">
      <c r="F9538" t="str">
        <f t="shared" si="179"/>
        <v>Greg RipcoHAMILL MACHINE COMPANY INC.</v>
      </c>
      <c r="G9538" s="149" t="s">
        <v>18886</v>
      </c>
      <c r="H9538" s="149" t="s">
        <v>4251</v>
      </c>
      <c r="I9538">
        <v>40421169</v>
      </c>
    </row>
    <row r="9539" spans="6:9" x14ac:dyDescent="0.25">
      <c r="F9539" t="str">
        <f t="shared" ref="F9539:F9602" si="180">CONCATENATE(G9539, H9539)</f>
        <v>Greg RipcoHAMILTON PAPER BOX COMPANY</v>
      </c>
      <c r="G9539" s="149" t="s">
        <v>18886</v>
      </c>
      <c r="H9539" s="149" t="s">
        <v>4253</v>
      </c>
      <c r="I9539">
        <v>40420297</v>
      </c>
    </row>
    <row r="9540" spans="6:9" x14ac:dyDescent="0.25">
      <c r="F9540" t="str">
        <f t="shared" si="180"/>
        <v>Greg RipcoHANLIE CARTON AND PRINTIN</v>
      </c>
      <c r="G9540" s="149" t="s">
        <v>18886</v>
      </c>
      <c r="H9540" s="149" t="s">
        <v>4259</v>
      </c>
      <c r="I9540">
        <v>40420316</v>
      </c>
    </row>
    <row r="9541" spans="6:9" x14ac:dyDescent="0.25">
      <c r="F9541" t="str">
        <f t="shared" si="180"/>
        <v>Greg RipcoHASE TOOLING SPECIALTIES INC.</v>
      </c>
      <c r="G9541" s="149" t="s">
        <v>18886</v>
      </c>
      <c r="H9541" s="149" t="s">
        <v>4289</v>
      </c>
      <c r="I9541">
        <v>40420558</v>
      </c>
    </row>
    <row r="9542" spans="6:9" x14ac:dyDescent="0.25">
      <c r="F9542" t="str">
        <f t="shared" si="180"/>
        <v>Greg RipcoHEINZ BAKERY PRODUCTS</v>
      </c>
      <c r="G9542" s="149" t="s">
        <v>18886</v>
      </c>
      <c r="H9542" s="149" t="s">
        <v>4326</v>
      </c>
      <c r="I9542">
        <v>40420047</v>
      </c>
    </row>
    <row r="9543" spans="6:9" x14ac:dyDescent="0.25">
      <c r="F9543" t="str">
        <f t="shared" si="180"/>
        <v>Greg RipcoHENNIGES AUTOMOTIVE - OAKVILLE</v>
      </c>
      <c r="G9543" s="149" t="s">
        <v>18886</v>
      </c>
      <c r="H9543" s="149" t="s">
        <v>4335</v>
      </c>
      <c r="I9543">
        <v>40420058</v>
      </c>
    </row>
    <row r="9544" spans="6:9" x14ac:dyDescent="0.25">
      <c r="F9544" t="str">
        <f t="shared" si="180"/>
        <v>Greg RipcoHIGHBURY CANCO CORPORATION</v>
      </c>
      <c r="G9544" s="149" t="s">
        <v>18886</v>
      </c>
      <c r="H9544" s="149" t="s">
        <v>4361</v>
      </c>
      <c r="I9544">
        <v>40421292</v>
      </c>
    </row>
    <row r="9545" spans="6:9" x14ac:dyDescent="0.25">
      <c r="F9545" t="str">
        <f t="shared" si="180"/>
        <v>Greg RipcoHONEYWELL CPG CANADA</v>
      </c>
      <c r="G9545" s="149" t="s">
        <v>18886</v>
      </c>
      <c r="H9545" s="149" t="s">
        <v>4414</v>
      </c>
      <c r="I9545">
        <v>40420283</v>
      </c>
    </row>
    <row r="9546" spans="6:9" x14ac:dyDescent="0.25">
      <c r="F9546" t="str">
        <f t="shared" si="180"/>
        <v>Greg RipcoHOOD PACKAGING CORP. - BURLINGTON</v>
      </c>
      <c r="G9546" s="149" t="s">
        <v>18886</v>
      </c>
      <c r="H9546" s="149" t="s">
        <v>4419</v>
      </c>
      <c r="I9546">
        <v>40420018</v>
      </c>
    </row>
    <row r="9547" spans="6:9" x14ac:dyDescent="0.25">
      <c r="F9547" t="str">
        <f t="shared" si="180"/>
        <v>Greg RipcoHOOD PACKAGING CORP. - TBD1</v>
      </c>
      <c r="G9547" s="149" t="s">
        <v>18886</v>
      </c>
      <c r="H9547" s="149" t="s">
        <v>4420</v>
      </c>
      <c r="I9547">
        <v>40420185</v>
      </c>
    </row>
    <row r="9548" spans="6:9" x14ac:dyDescent="0.25">
      <c r="F9548" t="str">
        <f t="shared" si="180"/>
        <v>Greg RipcoHORIZON MILLING G.P.</v>
      </c>
      <c r="G9548" s="149" t="s">
        <v>18886</v>
      </c>
      <c r="H9548" s="149" t="s">
        <v>4428</v>
      </c>
      <c r="I9548">
        <v>40420088</v>
      </c>
    </row>
    <row r="9549" spans="6:9" x14ac:dyDescent="0.25">
      <c r="F9549" t="str">
        <f t="shared" si="180"/>
        <v>Greg RipcoHORT MANUFACTURING LTD.</v>
      </c>
      <c r="G9549" s="149" t="s">
        <v>18886</v>
      </c>
      <c r="H9549" s="149" t="s">
        <v>4432</v>
      </c>
      <c r="I9549">
        <v>40420613</v>
      </c>
    </row>
    <row r="9550" spans="6:9" x14ac:dyDescent="0.25">
      <c r="F9550" t="str">
        <f t="shared" si="180"/>
        <v>Greg RipcoHTECH INC.DO NOT MAIL</v>
      </c>
      <c r="G9550" s="149" t="s">
        <v>18886</v>
      </c>
      <c r="H9550" s="149" t="s">
        <v>4445</v>
      </c>
      <c r="I9550">
        <v>40420724</v>
      </c>
    </row>
    <row r="9551" spans="6:9" x14ac:dyDescent="0.25">
      <c r="F9551" t="str">
        <f t="shared" si="180"/>
        <v>Greg RipcoI.R.P. INDUSTRIAL RUBBER LTD.</v>
      </c>
      <c r="G9551" s="149" t="s">
        <v>18886</v>
      </c>
      <c r="H9551" s="149" t="s">
        <v>4482</v>
      </c>
      <c r="I9551">
        <v>40420914</v>
      </c>
    </row>
    <row r="9552" spans="6:9" x14ac:dyDescent="0.25">
      <c r="F9552" t="str">
        <f t="shared" si="180"/>
        <v>Greg RipcoICR CANADA CORP</v>
      </c>
      <c r="G9552" s="149" t="s">
        <v>18886</v>
      </c>
      <c r="H9552" s="149" t="s">
        <v>4496</v>
      </c>
      <c r="I9552">
        <v>40421284</v>
      </c>
    </row>
    <row r="9553" spans="6:9" x14ac:dyDescent="0.25">
      <c r="F9553" t="str">
        <f t="shared" si="180"/>
        <v>Greg RipcoIDEAL ROOFING CO. LTD.</v>
      </c>
      <c r="G9553" s="149" t="s">
        <v>18886</v>
      </c>
      <c r="H9553" s="149" t="s">
        <v>4500</v>
      </c>
      <c r="I9553">
        <v>40420971</v>
      </c>
    </row>
    <row r="9554" spans="6:9" x14ac:dyDescent="0.25">
      <c r="F9554" t="str">
        <f t="shared" si="180"/>
        <v>Greg RipcoIMAGE CRAFT INC.</v>
      </c>
      <c r="G9554" s="149" t="s">
        <v>18886</v>
      </c>
      <c r="H9554" s="149" t="s">
        <v>4517</v>
      </c>
      <c r="I9554">
        <v>40420542</v>
      </c>
    </row>
    <row r="9555" spans="6:9" x14ac:dyDescent="0.25">
      <c r="F9555" t="str">
        <f t="shared" si="180"/>
        <v>Greg RipcoIMPERIAL FLAVOURS</v>
      </c>
      <c r="G9555" s="149" t="s">
        <v>18886</v>
      </c>
      <c r="H9555" s="149" t="s">
        <v>4530</v>
      </c>
      <c r="I9555">
        <v>40420889</v>
      </c>
    </row>
    <row r="9556" spans="6:9" x14ac:dyDescent="0.25">
      <c r="F9556" t="str">
        <f t="shared" si="180"/>
        <v>Greg RipcoIMPERIAL TOBACCO LEAF INC.</v>
      </c>
      <c r="G9556" s="149" t="s">
        <v>18886</v>
      </c>
      <c r="H9556" s="149" t="s">
        <v>4533</v>
      </c>
      <c r="I9556">
        <v>40420343</v>
      </c>
    </row>
    <row r="9557" spans="6:9" x14ac:dyDescent="0.25">
      <c r="F9557" t="str">
        <f t="shared" si="180"/>
        <v>Greg RipcoINDEPENDENT CORRUGATOR</v>
      </c>
      <c r="G9557" s="149" t="s">
        <v>18886</v>
      </c>
      <c r="H9557" s="149" t="s">
        <v>4553</v>
      </c>
      <c r="I9557">
        <v>40420809</v>
      </c>
    </row>
    <row r="9558" spans="6:9" x14ac:dyDescent="0.25">
      <c r="F9558" t="str">
        <f t="shared" si="180"/>
        <v>Greg RipcoINDEPENDENT PAPER CONVERTERS</v>
      </c>
      <c r="G9558" s="149" t="s">
        <v>18886</v>
      </c>
      <c r="H9558" s="149" t="s">
        <v>4556</v>
      </c>
      <c r="I9558">
        <v>40420747</v>
      </c>
    </row>
    <row r="9559" spans="6:9" x14ac:dyDescent="0.25">
      <c r="F9559" t="str">
        <f t="shared" si="180"/>
        <v>Greg RipcoINDIGO BOOKS &amp; MUSIC</v>
      </c>
      <c r="G9559" s="149" t="s">
        <v>18886</v>
      </c>
      <c r="H9559" s="149" t="s">
        <v>4566</v>
      </c>
      <c r="I9559">
        <v>40420485</v>
      </c>
    </row>
    <row r="9560" spans="6:9" x14ac:dyDescent="0.25">
      <c r="F9560" t="str">
        <f t="shared" si="180"/>
        <v>Greg RipcoINGERSOLL PAPER BOX</v>
      </c>
      <c r="G9560" s="149" t="s">
        <v>18886</v>
      </c>
      <c r="H9560" s="149" t="s">
        <v>4653</v>
      </c>
      <c r="I9560">
        <v>40421144</v>
      </c>
    </row>
    <row r="9561" spans="6:9" x14ac:dyDescent="0.25">
      <c r="F9561" t="str">
        <f t="shared" si="180"/>
        <v>Greg RipcoINNO-TECH</v>
      </c>
      <c r="G9561" s="149" t="s">
        <v>18886</v>
      </c>
      <c r="H9561" s="149" t="s">
        <v>4667</v>
      </c>
      <c r="I9561">
        <v>40420736</v>
      </c>
    </row>
    <row r="9562" spans="6:9" x14ac:dyDescent="0.25">
      <c r="F9562" t="str">
        <f t="shared" si="180"/>
        <v>Greg RipcoINNOTEK INDUSTRIES INC.</v>
      </c>
      <c r="G9562" s="149" t="s">
        <v>18886</v>
      </c>
      <c r="H9562" s="149" t="s">
        <v>4669</v>
      </c>
      <c r="I9562">
        <v>40420800</v>
      </c>
    </row>
    <row r="9563" spans="6:9" x14ac:dyDescent="0.25">
      <c r="F9563" t="str">
        <f t="shared" si="180"/>
        <v>Greg RipcoINTRAPAC CANADA CORPORATION</v>
      </c>
      <c r="G9563" s="149" t="s">
        <v>18886</v>
      </c>
      <c r="H9563" s="149" t="s">
        <v>4770</v>
      </c>
      <c r="I9563">
        <v>40420466</v>
      </c>
    </row>
    <row r="9564" spans="6:9" x14ac:dyDescent="0.25">
      <c r="F9564" s="185" t="str">
        <f t="shared" si="180"/>
        <v>Greg RipcoIPPOLITO FRUIT AND PRODUCE LTD-1460</v>
      </c>
      <c r="G9564" s="149" t="s">
        <v>18886</v>
      </c>
      <c r="H9564" s="149" t="s">
        <v>18890</v>
      </c>
      <c r="I9564">
        <v>40421460</v>
      </c>
    </row>
    <row r="9565" spans="6:9" x14ac:dyDescent="0.25">
      <c r="F9565" s="185" t="str">
        <f t="shared" si="180"/>
        <v>Greg RipcoIPPOLITO FRUIT AND PRODUCE LTD</v>
      </c>
      <c r="G9565" s="149" t="s">
        <v>18886</v>
      </c>
      <c r="H9565" s="149" t="s">
        <v>4779</v>
      </c>
      <c r="I9565">
        <v>40421466</v>
      </c>
    </row>
    <row r="9566" spans="6:9" x14ac:dyDescent="0.25">
      <c r="F9566" t="str">
        <f t="shared" si="180"/>
        <v>Greg RipcoIRW INDUSTRIAL REDI-WORKS INC.</v>
      </c>
      <c r="G9566" s="149" t="s">
        <v>18886</v>
      </c>
      <c r="H9566" s="149" t="s">
        <v>4786</v>
      </c>
      <c r="I9566">
        <v>40420775</v>
      </c>
    </row>
    <row r="9567" spans="6:9" x14ac:dyDescent="0.25">
      <c r="F9567" t="str">
        <f t="shared" si="180"/>
        <v>Greg RipcoIZABAL WELDING</v>
      </c>
      <c r="G9567" s="149" t="s">
        <v>18886</v>
      </c>
      <c r="H9567" s="149" t="s">
        <v>4803</v>
      </c>
      <c r="I9567">
        <v>40420756</v>
      </c>
    </row>
    <row r="9568" spans="6:9" x14ac:dyDescent="0.25">
      <c r="F9568" t="str">
        <f t="shared" si="180"/>
        <v>Greg RipcoJ.C.MCLAREN BELTING INC.</v>
      </c>
      <c r="G9568" s="149" t="s">
        <v>18886</v>
      </c>
      <c r="H9568" s="149" t="s">
        <v>4830</v>
      </c>
      <c r="I9568">
        <v>40420065</v>
      </c>
    </row>
    <row r="9569" spans="6:9" x14ac:dyDescent="0.25">
      <c r="F9569" t="str">
        <f t="shared" si="180"/>
        <v>Greg RipcoJ.M. DIE LIMITED</v>
      </c>
      <c r="G9569" s="149" t="s">
        <v>18886</v>
      </c>
      <c r="H9569" s="149" t="s">
        <v>4836</v>
      </c>
      <c r="I9569">
        <v>40421315</v>
      </c>
    </row>
    <row r="9570" spans="6:9" x14ac:dyDescent="0.25">
      <c r="F9570" t="str">
        <f t="shared" si="180"/>
        <v>Greg RipcoJ/E BEARING &amp; MACHINE LTD.</v>
      </c>
      <c r="G9570" s="149" t="s">
        <v>18886</v>
      </c>
      <c r="H9570" s="149" t="s">
        <v>4843</v>
      </c>
      <c r="I9570">
        <v>40420730</v>
      </c>
    </row>
    <row r="9571" spans="6:9" x14ac:dyDescent="0.25">
      <c r="F9571" t="str">
        <f t="shared" si="180"/>
        <v>Greg RipcoJACOBSEN REAL TIME X-RAY MACHIERY</v>
      </c>
      <c r="G9571" s="149" t="s">
        <v>18886</v>
      </c>
      <c r="H9571" s="149" t="s">
        <v>4849</v>
      </c>
      <c r="I9571">
        <v>40420641</v>
      </c>
    </row>
    <row r="9572" spans="6:9" x14ac:dyDescent="0.25">
      <c r="F9572" t="str">
        <f t="shared" si="180"/>
        <v>Greg RipcoJANES FAMILY FOODS-SOFINA FOODS INC</v>
      </c>
      <c r="G9572" s="149" t="s">
        <v>18886</v>
      </c>
      <c r="H9572" s="149" t="s">
        <v>4867</v>
      </c>
      <c r="I9572">
        <v>40420958</v>
      </c>
    </row>
    <row r="9573" spans="6:9" x14ac:dyDescent="0.25">
      <c r="F9573" t="str">
        <f t="shared" si="180"/>
        <v>Greg RipcoJANTZ CANADA</v>
      </c>
      <c r="G9573" s="149" t="s">
        <v>18886</v>
      </c>
      <c r="H9573" s="149" t="s">
        <v>4870</v>
      </c>
      <c r="I9573">
        <v>40420267</v>
      </c>
    </row>
    <row r="9574" spans="6:9" x14ac:dyDescent="0.25">
      <c r="F9574" t="str">
        <f t="shared" si="180"/>
        <v>Greg RipcoJASON INDUSTRIAL - CANADA LTD.</v>
      </c>
      <c r="G9574" s="149" t="s">
        <v>18886</v>
      </c>
      <c r="H9574" s="149" t="s">
        <v>4874</v>
      </c>
      <c r="I9574">
        <v>40420355</v>
      </c>
    </row>
    <row r="9575" spans="6:9" x14ac:dyDescent="0.25">
      <c r="F9575" t="str">
        <f t="shared" si="180"/>
        <v>Greg RipcoJEFF NATTRESS</v>
      </c>
      <c r="G9575" s="149" t="s">
        <v>18886</v>
      </c>
      <c r="H9575" s="149" t="s">
        <v>4904</v>
      </c>
      <c r="I9575">
        <v>40420676</v>
      </c>
    </row>
    <row r="9576" spans="6:9" x14ac:dyDescent="0.25">
      <c r="F9576" t="str">
        <f t="shared" si="180"/>
        <v>Greg RipcoJERVIS B. WEBB CO. OF CANADA LTD</v>
      </c>
      <c r="G9576" s="149" t="s">
        <v>18886</v>
      </c>
      <c r="H9576" s="149" t="s">
        <v>13633</v>
      </c>
      <c r="I9576">
        <v>40420494</v>
      </c>
    </row>
    <row r="9577" spans="6:9" x14ac:dyDescent="0.25">
      <c r="F9577" t="str">
        <f t="shared" si="180"/>
        <v>Greg RipcoJOHNSEN MACHINE COMPANY L</v>
      </c>
      <c r="G9577" s="149" t="s">
        <v>18886</v>
      </c>
      <c r="H9577" s="149" t="s">
        <v>4974</v>
      </c>
      <c r="I9577">
        <v>40420098</v>
      </c>
    </row>
    <row r="9578" spans="6:9" x14ac:dyDescent="0.25">
      <c r="F9578" t="str">
        <f t="shared" si="180"/>
        <v>Greg RipcoJONES PACKAGING INC.</v>
      </c>
      <c r="G9578" s="149" t="s">
        <v>18886</v>
      </c>
      <c r="H9578" s="149" t="s">
        <v>4996</v>
      </c>
      <c r="I9578">
        <v>40420309</v>
      </c>
    </row>
    <row r="9579" spans="6:9" x14ac:dyDescent="0.25">
      <c r="F9579" t="str">
        <f t="shared" si="180"/>
        <v>Greg RipcoKAITTING BEARING LTD.</v>
      </c>
      <c r="G9579" s="149" t="s">
        <v>18886</v>
      </c>
      <c r="H9579" s="149" t="s">
        <v>13637</v>
      </c>
      <c r="I9579">
        <v>40421072</v>
      </c>
    </row>
    <row r="9580" spans="6:9" x14ac:dyDescent="0.25">
      <c r="F9580" t="str">
        <f t="shared" si="180"/>
        <v>Greg RipcoKAMAN INDUSTRIAL TECHNOLOGIES-02</v>
      </c>
      <c r="G9580" s="149" t="s">
        <v>18886</v>
      </c>
      <c r="H9580" s="149" t="s">
        <v>5107</v>
      </c>
      <c r="I9580">
        <v>40008016</v>
      </c>
    </row>
    <row r="9581" spans="6:9" x14ac:dyDescent="0.25">
      <c r="F9581" t="str">
        <f t="shared" si="180"/>
        <v>Greg RipcoKAMAN-04</v>
      </c>
      <c r="G9581" s="149" t="s">
        <v>18886</v>
      </c>
      <c r="H9581" s="149" t="s">
        <v>5115</v>
      </c>
      <c r="I9581">
        <v>40008013</v>
      </c>
    </row>
    <row r="9582" spans="6:9" x14ac:dyDescent="0.25">
      <c r="F9582" t="str">
        <f t="shared" si="180"/>
        <v>Greg RipcoKARMA CANDY INC.</v>
      </c>
      <c r="G9582" s="149" t="s">
        <v>18886</v>
      </c>
      <c r="H9582" s="149" t="s">
        <v>5126</v>
      </c>
      <c r="I9582">
        <v>40421397</v>
      </c>
    </row>
    <row r="9583" spans="6:9" x14ac:dyDescent="0.25">
      <c r="F9583" t="str">
        <f t="shared" si="180"/>
        <v>Greg RipcoKARMAX HEAVY STAMPING</v>
      </c>
      <c r="G9583" s="149" t="s">
        <v>18886</v>
      </c>
      <c r="H9583" s="149" t="s">
        <v>5127</v>
      </c>
      <c r="I9583">
        <v>40420112</v>
      </c>
    </row>
    <row r="9584" spans="6:9" x14ac:dyDescent="0.25">
      <c r="F9584" t="str">
        <f t="shared" si="180"/>
        <v>Greg RipcoKEE ACTION SPORTS CANADA LTD.</v>
      </c>
      <c r="G9584" s="149" t="s">
        <v>18886</v>
      </c>
      <c r="H9584" s="149" t="s">
        <v>5143</v>
      </c>
      <c r="I9584">
        <v>40421172</v>
      </c>
    </row>
    <row r="9585" spans="6:9" x14ac:dyDescent="0.25">
      <c r="F9585" t="str">
        <f t="shared" si="180"/>
        <v>Greg RipcoKELLOGG - LONDON PLANT #0312</v>
      </c>
      <c r="G9585" s="149" t="s">
        <v>18886</v>
      </c>
      <c r="H9585" s="149" t="s">
        <v>5156</v>
      </c>
      <c r="I9585">
        <v>40008026</v>
      </c>
    </row>
    <row r="9586" spans="6:9" x14ac:dyDescent="0.25">
      <c r="F9586" t="str">
        <f t="shared" si="180"/>
        <v>Greg RipcoKLASSEN CANNING INC.</v>
      </c>
      <c r="G9586" s="149" t="s">
        <v>18886</v>
      </c>
      <c r="H9586" s="149" t="s">
        <v>5244</v>
      </c>
      <c r="I9586">
        <v>40420408</v>
      </c>
    </row>
    <row r="9587" spans="6:9" x14ac:dyDescent="0.25">
      <c r="F9587" t="str">
        <f t="shared" si="180"/>
        <v>Greg RipcoKRISHELL IMPROVEMENTS LTD</v>
      </c>
      <c r="G9587" s="149" t="s">
        <v>18886</v>
      </c>
      <c r="H9587" s="149" t="s">
        <v>5326</v>
      </c>
      <c r="I9587">
        <v>40421352</v>
      </c>
    </row>
    <row r="9588" spans="6:9" x14ac:dyDescent="0.25">
      <c r="F9588" t="str">
        <f t="shared" si="180"/>
        <v>Greg RipcoKSR INTERNATIONAL STRATFORD</v>
      </c>
      <c r="G9588" s="149" t="s">
        <v>18886</v>
      </c>
      <c r="H9588" s="149" t="s">
        <v>5339</v>
      </c>
      <c r="I9588">
        <v>40420422</v>
      </c>
    </row>
    <row r="9589" spans="6:9" x14ac:dyDescent="0.25">
      <c r="F9589" t="str">
        <f t="shared" si="180"/>
        <v>Greg RipcoKUEHNE + NAGEL LTD.</v>
      </c>
      <c r="G9589" s="149" t="s">
        <v>18886</v>
      </c>
      <c r="H9589" s="149" t="s">
        <v>5347</v>
      </c>
      <c r="I9589">
        <v>40421506</v>
      </c>
    </row>
    <row r="9590" spans="6:9" x14ac:dyDescent="0.25">
      <c r="F9590" t="str">
        <f t="shared" si="180"/>
        <v>Greg RipcoL.A. RUBBER INC.</v>
      </c>
      <c r="G9590" s="149" t="s">
        <v>18886</v>
      </c>
      <c r="H9590" s="149" t="s">
        <v>5372</v>
      </c>
      <c r="I9590">
        <v>40420298</v>
      </c>
    </row>
    <row r="9591" spans="6:9" x14ac:dyDescent="0.25">
      <c r="F9591" t="str">
        <f t="shared" si="180"/>
        <v>Greg RipcoLABELLING TECHNOLOGIES</v>
      </c>
      <c r="G9591" s="149" t="s">
        <v>18886</v>
      </c>
      <c r="H9591" s="149" t="s">
        <v>5392</v>
      </c>
      <c r="I9591">
        <v>40420204</v>
      </c>
    </row>
    <row r="9592" spans="6:9" x14ac:dyDescent="0.25">
      <c r="F9592" t="str">
        <f t="shared" si="180"/>
        <v>Greg RipcoLAKESIDE CUSTOM MACHINERY INC</v>
      </c>
      <c r="G9592" s="149" t="s">
        <v>18886</v>
      </c>
      <c r="H9592" s="149" t="s">
        <v>5406</v>
      </c>
      <c r="I9592">
        <v>40421093</v>
      </c>
    </row>
    <row r="9593" spans="6:9" x14ac:dyDescent="0.25">
      <c r="F9593" t="str">
        <f t="shared" si="180"/>
        <v>Greg RipcoLANXESS INC.</v>
      </c>
      <c r="G9593" s="149" t="s">
        <v>18886</v>
      </c>
      <c r="H9593" s="149" t="s">
        <v>5433</v>
      </c>
      <c r="I9593">
        <v>40420034</v>
      </c>
    </row>
    <row r="9594" spans="6:9" x14ac:dyDescent="0.25">
      <c r="F9594" t="str">
        <f t="shared" si="180"/>
        <v>Greg RipcoLETTERSHOP SERVICES</v>
      </c>
      <c r="G9594" s="149" t="s">
        <v>18886</v>
      </c>
      <c r="H9594" s="149" t="s">
        <v>5508</v>
      </c>
      <c r="I9594">
        <v>40421367</v>
      </c>
    </row>
    <row r="9595" spans="6:9" x14ac:dyDescent="0.25">
      <c r="F9595" t="str">
        <f t="shared" si="180"/>
        <v>Greg RipcoLGH INDUSTRIAL SERVICES LTD.</v>
      </c>
      <c r="G9595" s="149" t="s">
        <v>18886</v>
      </c>
      <c r="H9595" s="149" t="s">
        <v>5523</v>
      </c>
      <c r="I9595">
        <v>40420973</v>
      </c>
    </row>
    <row r="9596" spans="6:9" x14ac:dyDescent="0.25">
      <c r="F9596" t="str">
        <f t="shared" si="180"/>
        <v>Greg RipcoLIFT DEPOT LTD</v>
      </c>
      <c r="G9596" s="149" t="s">
        <v>18886</v>
      </c>
      <c r="H9596" s="149" t="s">
        <v>5534</v>
      </c>
      <c r="I9596">
        <v>40421343</v>
      </c>
    </row>
    <row r="9597" spans="6:9" x14ac:dyDescent="0.25">
      <c r="F9597" t="str">
        <f t="shared" si="180"/>
        <v>Greg RipcoLILYDALE INC.</v>
      </c>
      <c r="G9597" s="149" t="s">
        <v>18886</v>
      </c>
      <c r="H9597" s="149" t="s">
        <v>5543</v>
      </c>
      <c r="I9597">
        <v>40420772</v>
      </c>
    </row>
    <row r="9598" spans="6:9" x14ac:dyDescent="0.25">
      <c r="F9598" t="str">
        <f t="shared" si="180"/>
        <v>Greg RipcoLOR-DON LIMITED</v>
      </c>
      <c r="G9598" s="149" t="s">
        <v>18886</v>
      </c>
      <c r="H9598" s="149" t="s">
        <v>5595</v>
      </c>
      <c r="I9598">
        <v>40420024</v>
      </c>
    </row>
    <row r="9599" spans="6:9" x14ac:dyDescent="0.25">
      <c r="F9599" t="str">
        <f t="shared" si="180"/>
        <v>Greg RipcoLSI SUPPLY INC.</v>
      </c>
      <c r="G9599" s="149" t="s">
        <v>18886</v>
      </c>
      <c r="H9599" s="149" t="s">
        <v>5619</v>
      </c>
      <c r="I9599">
        <v>40421349</v>
      </c>
    </row>
    <row r="9600" spans="6:9" x14ac:dyDescent="0.25">
      <c r="F9600" t="str">
        <f t="shared" si="180"/>
        <v>Greg RipcoM &amp; M CUSTOM CONVEYOR FABRICATION I</v>
      </c>
      <c r="G9600" s="149" t="s">
        <v>18886</v>
      </c>
      <c r="H9600" s="149" t="s">
        <v>5642</v>
      </c>
      <c r="I9600">
        <v>40421062</v>
      </c>
    </row>
    <row r="9601" spans="6:9" x14ac:dyDescent="0.25">
      <c r="F9601" t="str">
        <f t="shared" si="180"/>
        <v>Greg RipcoMAGNUM AUTOMATION INC.</v>
      </c>
      <c r="G9601" s="149" t="s">
        <v>18886</v>
      </c>
      <c r="H9601" s="149" t="s">
        <v>5679</v>
      </c>
      <c r="I9601">
        <v>40420931</v>
      </c>
    </row>
    <row r="9602" spans="6:9" x14ac:dyDescent="0.25">
      <c r="F9602" t="str">
        <f t="shared" si="180"/>
        <v>Greg RipcoMAHLE FILTER SYSTEMS CANADA</v>
      </c>
      <c r="G9602" s="149" t="s">
        <v>18886</v>
      </c>
      <c r="H9602" s="149" t="s">
        <v>5687</v>
      </c>
      <c r="I9602">
        <v>40008011</v>
      </c>
    </row>
    <row r="9603" spans="6:9" x14ac:dyDescent="0.25">
      <c r="F9603" t="str">
        <f t="shared" ref="F9603:F9666" si="181">CONCATENATE(G9603, H9603)</f>
        <v>Greg RipcoMAINWAY HANDLING SYSTEMS</v>
      </c>
      <c r="G9603" s="149" t="s">
        <v>18886</v>
      </c>
      <c r="H9603" s="149" t="s">
        <v>5695</v>
      </c>
      <c r="I9603">
        <v>40420801</v>
      </c>
    </row>
    <row r="9604" spans="6:9" x14ac:dyDescent="0.25">
      <c r="F9604" t="str">
        <f t="shared" si="181"/>
        <v>Greg RipcoMAPLE LEAF CONSUMER FOODS INC.</v>
      </c>
      <c r="G9604" s="149" t="s">
        <v>18886</v>
      </c>
      <c r="H9604" s="149" t="s">
        <v>5724</v>
      </c>
      <c r="I9604">
        <v>40420108</v>
      </c>
    </row>
    <row r="9605" spans="6:9" x14ac:dyDescent="0.25">
      <c r="F9605" t="str">
        <f t="shared" si="181"/>
        <v>Greg RipcoMAPLE LEAF FOODS INC-1155</v>
      </c>
      <c r="G9605" s="149" t="s">
        <v>18886</v>
      </c>
      <c r="H9605" s="149" t="s">
        <v>18891</v>
      </c>
      <c r="I9605">
        <v>40421155</v>
      </c>
    </row>
    <row r="9606" spans="6:9" x14ac:dyDescent="0.25">
      <c r="F9606" s="185" t="str">
        <f t="shared" si="181"/>
        <v>Greg RipcoMAPLE LEAF FOODS INC.-0722</v>
      </c>
      <c r="G9606" s="149" t="s">
        <v>18886</v>
      </c>
      <c r="H9606" s="149" t="s">
        <v>18892</v>
      </c>
      <c r="I9606">
        <v>40420722</v>
      </c>
    </row>
    <row r="9607" spans="6:9" x14ac:dyDescent="0.25">
      <c r="F9607" s="185" t="str">
        <f t="shared" si="181"/>
        <v>Greg RipcoMAPLE LEAF FOODS INC.-0912</v>
      </c>
      <c r="G9607" s="149" t="s">
        <v>18886</v>
      </c>
      <c r="H9607" s="149" t="s">
        <v>18893</v>
      </c>
      <c r="I9607">
        <v>40420912</v>
      </c>
    </row>
    <row r="9608" spans="6:9" x14ac:dyDescent="0.25">
      <c r="F9608" s="185" t="str">
        <f t="shared" si="181"/>
        <v>Greg RipcoMAPLE LEAF FOODS INC.-1371</v>
      </c>
      <c r="G9608" s="149" t="s">
        <v>18886</v>
      </c>
      <c r="H9608" s="149" t="s">
        <v>18894</v>
      </c>
      <c r="I9608">
        <v>40421371</v>
      </c>
    </row>
    <row r="9609" spans="6:9" x14ac:dyDescent="0.25">
      <c r="F9609" t="str">
        <f t="shared" si="181"/>
        <v>Greg RipcoMAPLE LODGE FARMS LTD.</v>
      </c>
      <c r="G9609" s="149" t="s">
        <v>18886</v>
      </c>
      <c r="H9609" s="149" t="s">
        <v>5727</v>
      </c>
      <c r="I9609">
        <v>40420044</v>
      </c>
    </row>
    <row r="9610" spans="6:9" x14ac:dyDescent="0.25">
      <c r="F9610" t="str">
        <f t="shared" si="181"/>
        <v>Greg RipcoMAPLEHURST BAKERIES INC.</v>
      </c>
      <c r="G9610" s="149" t="s">
        <v>18886</v>
      </c>
      <c r="H9610" s="149" t="s">
        <v>5730</v>
      </c>
      <c r="I9610">
        <v>40420284</v>
      </c>
    </row>
    <row r="9611" spans="6:9" x14ac:dyDescent="0.25">
      <c r="F9611" t="str">
        <f t="shared" si="181"/>
        <v>Greg RipcoMARK IV INDUSTRIES CORP.</v>
      </c>
      <c r="G9611" s="149" t="s">
        <v>18886</v>
      </c>
      <c r="H9611" s="149" t="s">
        <v>5744</v>
      </c>
      <c r="I9611">
        <v>40420552</v>
      </c>
    </row>
    <row r="9612" spans="6:9" x14ac:dyDescent="0.25">
      <c r="F9612" t="str">
        <f t="shared" si="181"/>
        <v>Greg RipcoMARTIN FACILITY SERVICES</v>
      </c>
      <c r="G9612" s="149" t="s">
        <v>18886</v>
      </c>
      <c r="H9612" s="149" t="s">
        <v>5771</v>
      </c>
      <c r="I9612">
        <v>40420632</v>
      </c>
    </row>
    <row r="9613" spans="6:9" x14ac:dyDescent="0.25">
      <c r="F9613" t="str">
        <f t="shared" si="181"/>
        <v>Greg RipcoMARWICK MANUFATURING</v>
      </c>
      <c r="G9613" s="149" t="s">
        <v>18886</v>
      </c>
      <c r="H9613" s="149" t="s">
        <v>5778</v>
      </c>
      <c r="I9613">
        <v>40420806</v>
      </c>
    </row>
    <row r="9614" spans="6:9" x14ac:dyDescent="0.25">
      <c r="F9614" t="str">
        <f t="shared" si="181"/>
        <v>Greg RipcoMASTER WEB INC.</v>
      </c>
      <c r="G9614" s="149" t="s">
        <v>18886</v>
      </c>
      <c r="H9614" s="149" t="s">
        <v>5795</v>
      </c>
      <c r="I9614">
        <v>40420366</v>
      </c>
    </row>
    <row r="9615" spans="6:9" x14ac:dyDescent="0.25">
      <c r="F9615" t="str">
        <f t="shared" si="181"/>
        <v>Greg RipcoMAX SPLICING &amp; CONVEYORS</v>
      </c>
      <c r="G9615" s="149" t="s">
        <v>18886</v>
      </c>
      <c r="H9615" s="149" t="s">
        <v>5836</v>
      </c>
      <c r="I9615">
        <v>40420169</v>
      </c>
    </row>
    <row r="9616" spans="6:9" x14ac:dyDescent="0.25">
      <c r="F9616" t="str">
        <f t="shared" si="181"/>
        <v>Greg RipcoMAXAM FIT TECH SERVICES INC.</v>
      </c>
      <c r="G9616" s="149" t="s">
        <v>18886</v>
      </c>
      <c r="H9616" s="149" t="s">
        <v>5837</v>
      </c>
      <c r="I9616">
        <v>40421291</v>
      </c>
    </row>
    <row r="9617" spans="6:9" x14ac:dyDescent="0.25">
      <c r="F9617" t="str">
        <f t="shared" si="181"/>
        <v>Greg RipcoMcDERMID PAPER CONVERTERS LTD.</v>
      </c>
      <c r="G9617" s="149" t="s">
        <v>18886</v>
      </c>
      <c r="H9617" s="149" t="s">
        <v>5856</v>
      </c>
      <c r="I9617">
        <v>40420451</v>
      </c>
    </row>
    <row r="9618" spans="6:9" x14ac:dyDescent="0.25">
      <c r="F9618" t="str">
        <f t="shared" si="181"/>
        <v>Greg RipcoMcMASTER UNIVERSITY</v>
      </c>
      <c r="G9618" s="149" t="s">
        <v>18886</v>
      </c>
      <c r="H9618" s="149" t="s">
        <v>5878</v>
      </c>
      <c r="I9618">
        <v>40420690</v>
      </c>
    </row>
    <row r="9619" spans="6:9" x14ac:dyDescent="0.25">
      <c r="F9619" t="str">
        <f t="shared" si="181"/>
        <v>Greg RipcoMEADOW LAKE OSB LTD</v>
      </c>
      <c r="G9619" s="149" t="s">
        <v>18886</v>
      </c>
      <c r="H9619" s="149" t="s">
        <v>5902</v>
      </c>
      <c r="I9619">
        <v>40420590</v>
      </c>
    </row>
    <row r="9620" spans="6:9" x14ac:dyDescent="0.25">
      <c r="F9620" t="str">
        <f t="shared" si="181"/>
        <v>Greg RipcoMERIDIAN BRICK CANADA LTD/</v>
      </c>
      <c r="G9620" s="149" t="s">
        <v>18886</v>
      </c>
      <c r="H9620" s="149" t="s">
        <v>5945</v>
      </c>
      <c r="I9620">
        <v>40420003</v>
      </c>
    </row>
    <row r="9621" spans="6:9" x14ac:dyDescent="0.25">
      <c r="F9621" t="str">
        <f t="shared" si="181"/>
        <v>Greg RipcoMETROLAND WEST MEDIA GROUP</v>
      </c>
      <c r="G9621" s="149" t="s">
        <v>18886</v>
      </c>
      <c r="H9621" s="149" t="s">
        <v>5969</v>
      </c>
      <c r="I9621">
        <v>40420850</v>
      </c>
    </row>
    <row r="9622" spans="6:9" x14ac:dyDescent="0.25">
      <c r="F9622" t="str">
        <f t="shared" si="181"/>
        <v>Greg RipcoMETTLER TOLEDO</v>
      </c>
      <c r="G9622" s="149" t="s">
        <v>18886</v>
      </c>
      <c r="H9622" s="149" t="s">
        <v>5975</v>
      </c>
      <c r="I9622">
        <v>40421470</v>
      </c>
    </row>
    <row r="9623" spans="6:9" x14ac:dyDescent="0.25">
      <c r="F9623" t="str">
        <f t="shared" si="181"/>
        <v>Greg RipcoMIMAC GLAZE LIMITED</v>
      </c>
      <c r="G9623" s="149" t="s">
        <v>18886</v>
      </c>
      <c r="H9623" s="149" t="s">
        <v>6108</v>
      </c>
      <c r="I9623">
        <v>40424251</v>
      </c>
    </row>
    <row r="9624" spans="6:9" x14ac:dyDescent="0.25">
      <c r="F9624" t="str">
        <f t="shared" si="181"/>
        <v>Greg RipcoMISSISSAUGA SEATING SYSTEMS - MAGNA</v>
      </c>
      <c r="G9624" s="149" t="s">
        <v>18886</v>
      </c>
      <c r="H9624" s="149" t="s">
        <v>6120</v>
      </c>
      <c r="I9624">
        <v>40421147</v>
      </c>
    </row>
    <row r="9625" spans="6:9" x14ac:dyDescent="0.25">
      <c r="F9625" t="str">
        <f t="shared" si="181"/>
        <v>Greg RipcoMITCHELL MILL SYSTEMS CANADA LTD.</v>
      </c>
      <c r="G9625" s="149" t="s">
        <v>18886</v>
      </c>
      <c r="H9625" s="149" t="s">
        <v>13680</v>
      </c>
      <c r="I9625">
        <v>40420276</v>
      </c>
    </row>
    <row r="9626" spans="6:9" x14ac:dyDescent="0.25">
      <c r="F9626" t="str">
        <f t="shared" si="181"/>
        <v>Greg RipcoMK SOLUTIONS</v>
      </c>
      <c r="G9626" s="149" t="s">
        <v>18886</v>
      </c>
      <c r="H9626" s="149" t="s">
        <v>6137</v>
      </c>
      <c r="I9626">
        <v>40421281</v>
      </c>
    </row>
    <row r="9627" spans="6:9" x14ac:dyDescent="0.25">
      <c r="F9627" t="str">
        <f t="shared" si="181"/>
        <v>Greg RipcoMONDELEZ CANADA INC - MISSISSAUGA</v>
      </c>
      <c r="G9627" s="149" t="s">
        <v>18886</v>
      </c>
      <c r="H9627" s="149" t="s">
        <v>6172</v>
      </c>
      <c r="I9627">
        <v>40421160</v>
      </c>
    </row>
    <row r="9628" spans="6:9" x14ac:dyDescent="0.25">
      <c r="F9628" t="str">
        <f t="shared" si="181"/>
        <v>Greg RipcoMONDELEZ CANADA INC. - HAMILTON</v>
      </c>
      <c r="G9628" s="149" t="s">
        <v>18886</v>
      </c>
      <c r="H9628" s="149" t="s">
        <v>6175</v>
      </c>
      <c r="I9628">
        <v>40420211</v>
      </c>
    </row>
    <row r="9629" spans="6:9" x14ac:dyDescent="0.25">
      <c r="F9629" t="str">
        <f t="shared" si="181"/>
        <v>Greg RipcoMOORE CANADA CORP d/b/a RR DONNELLY</v>
      </c>
      <c r="G9629" s="149" t="s">
        <v>18886</v>
      </c>
      <c r="H9629" s="149" t="s">
        <v>6202</v>
      </c>
      <c r="I9629">
        <v>40421487</v>
      </c>
    </row>
    <row r="9630" spans="6:9" x14ac:dyDescent="0.25">
      <c r="F9630" t="str">
        <f t="shared" si="181"/>
        <v>Greg RipcoMOSUR MACHINE CO. LTD.</v>
      </c>
      <c r="G9630" s="149" t="s">
        <v>18886</v>
      </c>
      <c r="H9630" s="149" t="s">
        <v>6219</v>
      </c>
      <c r="I9630">
        <v>40420033</v>
      </c>
    </row>
    <row r="9631" spans="6:9" x14ac:dyDescent="0.25">
      <c r="F9631" t="str">
        <f t="shared" si="181"/>
        <v>Greg RipcoMOTHER PARKERS TEA &amp; COFFEE INC</v>
      </c>
      <c r="G9631" s="149" t="s">
        <v>18886</v>
      </c>
      <c r="H9631" s="149" t="s">
        <v>6220</v>
      </c>
      <c r="I9631">
        <v>40421123</v>
      </c>
    </row>
    <row r="9632" spans="6:9" x14ac:dyDescent="0.25">
      <c r="F9632" s="185" t="str">
        <f t="shared" si="181"/>
        <v>Greg RipcoMOTION CANADA - CAMBRIDGE-0028</v>
      </c>
      <c r="G9632" s="149" t="s">
        <v>18886</v>
      </c>
      <c r="H9632" s="149" t="s">
        <v>18895</v>
      </c>
      <c r="I9632">
        <v>40420028</v>
      </c>
    </row>
    <row r="9633" spans="6:9" x14ac:dyDescent="0.25">
      <c r="F9633" s="185" t="str">
        <f t="shared" si="181"/>
        <v>Greg RipcoMOTION CANADA - CAMBRIDGE</v>
      </c>
      <c r="G9633" s="149" t="s">
        <v>18886</v>
      </c>
      <c r="H9633" s="149" t="s">
        <v>6231</v>
      </c>
      <c r="I9633">
        <v>40420125</v>
      </c>
    </row>
    <row r="9634" spans="6:9" x14ac:dyDescent="0.25">
      <c r="F9634" t="str">
        <f t="shared" si="181"/>
        <v>Greg RipcoMOTION CANADA - GUELPH</v>
      </c>
      <c r="G9634" s="149" t="s">
        <v>18886</v>
      </c>
      <c r="H9634" s="149" t="s">
        <v>6239</v>
      </c>
      <c r="I9634">
        <v>40420137</v>
      </c>
    </row>
    <row r="9635" spans="6:9" x14ac:dyDescent="0.25">
      <c r="F9635" s="185" t="str">
        <f t="shared" si="181"/>
        <v>Greg RipcoMOTION CANADA - HAMILTON-0470</v>
      </c>
      <c r="G9635" s="149" t="s">
        <v>18886</v>
      </c>
      <c r="H9635" s="149" t="s">
        <v>18896</v>
      </c>
      <c r="I9635">
        <v>40420470</v>
      </c>
    </row>
    <row r="9636" spans="6:9" x14ac:dyDescent="0.25">
      <c r="F9636" s="185" t="str">
        <f t="shared" si="181"/>
        <v>Greg RipcoMOTION CANADA - HAMILTON</v>
      </c>
      <c r="G9636" s="149" t="s">
        <v>18886</v>
      </c>
      <c r="H9636" s="149" t="s">
        <v>6240</v>
      </c>
      <c r="I9636">
        <v>40420780</v>
      </c>
    </row>
    <row r="9637" spans="6:9" x14ac:dyDescent="0.25">
      <c r="F9637" t="str">
        <f t="shared" si="181"/>
        <v>Greg RipcoMOTION CANADA - HUDSON BAY SK</v>
      </c>
      <c r="G9637" s="149" t="s">
        <v>18886</v>
      </c>
      <c r="H9637" s="149" t="s">
        <v>6242</v>
      </c>
      <c r="I9637">
        <v>40421293</v>
      </c>
    </row>
    <row r="9638" spans="6:9" x14ac:dyDescent="0.25">
      <c r="F9638" t="str">
        <f t="shared" si="181"/>
        <v>Greg RipcoMOTION CANADA - MISSISSAUGA</v>
      </c>
      <c r="G9638" s="149" t="s">
        <v>18886</v>
      </c>
      <c r="H9638" s="149" t="s">
        <v>6249</v>
      </c>
      <c r="I9638">
        <v>40420324</v>
      </c>
    </row>
    <row r="9639" spans="6:9" x14ac:dyDescent="0.25">
      <c r="F9639" t="str">
        <f t="shared" si="181"/>
        <v>Greg RipcoMOTION CANADA - SARNIA</v>
      </c>
      <c r="G9639" s="149" t="s">
        <v>18886</v>
      </c>
      <c r="H9639" s="149" t="s">
        <v>6258</v>
      </c>
      <c r="I9639">
        <v>40420029</v>
      </c>
    </row>
    <row r="9640" spans="6:9" x14ac:dyDescent="0.25">
      <c r="F9640" t="str">
        <f t="shared" si="181"/>
        <v>Greg RipcoMOTION CANADA - SASKATOON</v>
      </c>
      <c r="G9640" s="149" t="s">
        <v>18886</v>
      </c>
      <c r="H9640" s="149" t="s">
        <v>6259</v>
      </c>
      <c r="I9640">
        <v>40420851</v>
      </c>
    </row>
    <row r="9641" spans="6:9" x14ac:dyDescent="0.25">
      <c r="F9641" t="str">
        <f t="shared" si="181"/>
        <v>Greg RipcoMOTION CANADA CANADA</v>
      </c>
      <c r="G9641" s="149" t="s">
        <v>18886</v>
      </c>
      <c r="H9641" s="149" t="s">
        <v>6269</v>
      </c>
      <c r="I9641">
        <v>40420030</v>
      </c>
    </row>
    <row r="9642" spans="6:9" x14ac:dyDescent="0.25">
      <c r="F9642" t="str">
        <f t="shared" si="181"/>
        <v>Greg RipcoMOTION CANADA-VAUGHAN-MAPLE LEAF</v>
      </c>
      <c r="G9642" s="149" t="s">
        <v>18886</v>
      </c>
      <c r="H9642" s="149" t="s">
        <v>6271</v>
      </c>
      <c r="I9642">
        <v>40421142</v>
      </c>
    </row>
    <row r="9643" spans="6:9" x14ac:dyDescent="0.25">
      <c r="F9643" t="str">
        <f t="shared" si="181"/>
        <v>Greg RipcoMOTION INDUSTRIES CANADA - MISSISSA</v>
      </c>
      <c r="G9643" s="149" t="s">
        <v>18886</v>
      </c>
      <c r="H9643" s="149" t="s">
        <v>13842</v>
      </c>
      <c r="I9643">
        <v>40421523</v>
      </c>
    </row>
    <row r="9644" spans="6:9" x14ac:dyDescent="0.25">
      <c r="F9644" t="str">
        <f t="shared" si="181"/>
        <v>Greg RipcoMPAC LANGEN PACKAGING INC.</v>
      </c>
      <c r="G9644" s="149" t="s">
        <v>18886</v>
      </c>
      <c r="H9644" s="149" t="s">
        <v>6599</v>
      </c>
      <c r="I9644">
        <v>40420084</v>
      </c>
    </row>
    <row r="9645" spans="6:9" x14ac:dyDescent="0.25">
      <c r="F9645" t="str">
        <f t="shared" si="181"/>
        <v>Greg RipcoMPI PRINT</v>
      </c>
      <c r="G9645" s="149" t="s">
        <v>18886</v>
      </c>
      <c r="H9645" s="149" t="s">
        <v>6601</v>
      </c>
      <c r="I9645">
        <v>40420525</v>
      </c>
    </row>
    <row r="9646" spans="6:9" x14ac:dyDescent="0.25">
      <c r="F9646" t="str">
        <f t="shared" si="181"/>
        <v>Greg RipcoMR. MATERIAL HANDLING</v>
      </c>
      <c r="G9646" s="149" t="s">
        <v>18886</v>
      </c>
      <c r="H9646" s="149" t="s">
        <v>6603</v>
      </c>
      <c r="I9646">
        <v>40421082</v>
      </c>
    </row>
    <row r="9647" spans="6:9" x14ac:dyDescent="0.25">
      <c r="F9647" t="str">
        <f t="shared" si="181"/>
        <v>Greg RipcoMULTI FIBRES INC.</v>
      </c>
      <c r="G9647" s="149" t="s">
        <v>18886</v>
      </c>
      <c r="H9647" s="149" t="s">
        <v>6636</v>
      </c>
      <c r="I9647">
        <v>40421340</v>
      </c>
    </row>
    <row r="9648" spans="6:9" x14ac:dyDescent="0.25">
      <c r="F9648" t="str">
        <f t="shared" si="181"/>
        <v>Greg RipcoMULTIPLE PAKFOLD BUSINESS</v>
      </c>
      <c r="G9648" s="149" t="s">
        <v>18886</v>
      </c>
      <c r="H9648" s="149" t="s">
        <v>6644</v>
      </c>
      <c r="I9648">
        <v>40420329</v>
      </c>
    </row>
    <row r="9649" spans="6:9" x14ac:dyDescent="0.25">
      <c r="F9649" t="str">
        <f t="shared" si="181"/>
        <v>Greg RipcoMULTI-WEB TECHNOLOGIES IN</v>
      </c>
      <c r="G9649" s="149" t="s">
        <v>18886</v>
      </c>
      <c r="H9649" s="149" t="s">
        <v>6648</v>
      </c>
      <c r="I9649">
        <v>40420031</v>
      </c>
    </row>
    <row r="9650" spans="6:9" x14ac:dyDescent="0.25">
      <c r="F9650" t="str">
        <f t="shared" si="181"/>
        <v>Greg RipcoN2 INGREDIENTS INC.</v>
      </c>
      <c r="G9650" s="149" t="s">
        <v>18886</v>
      </c>
      <c r="H9650" s="149" t="s">
        <v>6666</v>
      </c>
      <c r="I9650">
        <v>40421042</v>
      </c>
    </row>
    <row r="9651" spans="6:9" x14ac:dyDescent="0.25">
      <c r="F9651" t="str">
        <f t="shared" si="181"/>
        <v>Greg RipcoNATIONAL MACHINE SERVICES INC.</v>
      </c>
      <c r="G9651" s="149" t="s">
        <v>18886</v>
      </c>
      <c r="H9651" s="149" t="s">
        <v>6696</v>
      </c>
      <c r="I9651">
        <v>40421143</v>
      </c>
    </row>
    <row r="9652" spans="6:9" x14ac:dyDescent="0.25">
      <c r="F9652" t="str">
        <f t="shared" si="181"/>
        <v>Greg RipcoNATURA WORLD INC.</v>
      </c>
      <c r="G9652" s="149" t="s">
        <v>18886</v>
      </c>
      <c r="H9652" s="149" t="s">
        <v>6718</v>
      </c>
      <c r="I9652">
        <v>40420489</v>
      </c>
    </row>
    <row r="9653" spans="6:9" x14ac:dyDescent="0.25">
      <c r="F9653" t="str">
        <f t="shared" si="181"/>
        <v>Greg RipcoNCR GSL</v>
      </c>
      <c r="G9653" s="149" t="s">
        <v>18886</v>
      </c>
      <c r="H9653" s="149" t="s">
        <v>6733</v>
      </c>
      <c r="I9653">
        <v>700001</v>
      </c>
    </row>
    <row r="9654" spans="6:9" x14ac:dyDescent="0.25">
      <c r="F9654" t="str">
        <f t="shared" si="181"/>
        <v>Greg RipcoNESTLE CANADA INC.</v>
      </c>
      <c r="G9654" s="149" t="s">
        <v>18886</v>
      </c>
      <c r="H9654" s="149" t="s">
        <v>6757</v>
      </c>
      <c r="I9654">
        <v>40420227</v>
      </c>
    </row>
    <row r="9655" spans="6:9" x14ac:dyDescent="0.25">
      <c r="F9655" t="str">
        <f t="shared" si="181"/>
        <v>Greg RipcoNESTLE PURINA PETCARE CANADA INC.</v>
      </c>
      <c r="G9655" s="149" t="s">
        <v>18886</v>
      </c>
      <c r="H9655" s="149" t="s">
        <v>6764</v>
      </c>
      <c r="I9655">
        <v>40420021</v>
      </c>
    </row>
    <row r="9656" spans="6:9" x14ac:dyDescent="0.25">
      <c r="F9656" t="str">
        <f t="shared" si="181"/>
        <v>Greg RipcoNEXANS</v>
      </c>
      <c r="G9656" s="149" t="s">
        <v>18886</v>
      </c>
      <c r="H9656" s="149" t="s">
        <v>6823</v>
      </c>
      <c r="I9656">
        <v>40420208</v>
      </c>
    </row>
    <row r="9657" spans="6:9" x14ac:dyDescent="0.25">
      <c r="F9657" t="str">
        <f t="shared" si="181"/>
        <v>Greg RipcoNIAGARA RUBBER SUPPLY INC.</v>
      </c>
      <c r="G9657" s="149" t="s">
        <v>18886</v>
      </c>
      <c r="H9657" s="149" t="s">
        <v>6835</v>
      </c>
      <c r="I9657">
        <v>40420666</v>
      </c>
    </row>
    <row r="9658" spans="6:9" x14ac:dyDescent="0.25">
      <c r="F9658" t="str">
        <f t="shared" si="181"/>
        <v>Greg RipcoNIKOLAOS FINE FOODS INC.</v>
      </c>
      <c r="G9658" s="149" t="s">
        <v>18886</v>
      </c>
      <c r="H9658" s="149" t="s">
        <v>6843</v>
      </c>
      <c r="I9658">
        <v>40421413</v>
      </c>
    </row>
    <row r="9659" spans="6:9" x14ac:dyDescent="0.25">
      <c r="F9659" t="str">
        <f t="shared" si="181"/>
        <v>Greg RipcoNORAMPAC OCD DIVISION</v>
      </c>
      <c r="G9659" s="149" t="s">
        <v>18886</v>
      </c>
      <c r="H9659" s="149" t="s">
        <v>6857</v>
      </c>
      <c r="I9659">
        <v>40420773</v>
      </c>
    </row>
    <row r="9660" spans="6:9" x14ac:dyDescent="0.25">
      <c r="F9660" t="str">
        <f t="shared" si="181"/>
        <v>Greg RipcoNORTH AMERICAN PAPER INCORPORATED</v>
      </c>
      <c r="G9660" s="149" t="s">
        <v>18886</v>
      </c>
      <c r="H9660" s="149" t="s">
        <v>6892</v>
      </c>
      <c r="I9660">
        <v>40420846</v>
      </c>
    </row>
    <row r="9661" spans="6:9" x14ac:dyDescent="0.25">
      <c r="F9661" t="str">
        <f t="shared" si="181"/>
        <v>Greg RipcoNORTHERN GOLD FOODS LTD</v>
      </c>
      <c r="G9661" s="149" t="s">
        <v>18886</v>
      </c>
      <c r="H9661" s="149" t="s">
        <v>6909</v>
      </c>
      <c r="I9661">
        <v>40421261</v>
      </c>
    </row>
    <row r="9662" spans="6:9" x14ac:dyDescent="0.25">
      <c r="F9662" t="str">
        <f t="shared" si="181"/>
        <v>Greg RipcoNOWAK DESIGNS LTD.</v>
      </c>
      <c r="G9662" s="149" t="s">
        <v>18886</v>
      </c>
      <c r="H9662" s="149" t="s">
        <v>6943</v>
      </c>
      <c r="I9662">
        <v>40420270</v>
      </c>
    </row>
    <row r="9663" spans="6:9" x14ac:dyDescent="0.25">
      <c r="F9663" t="str">
        <f t="shared" si="181"/>
        <v>Greg RipcoNUERA INDUSTRIAL - BURLINGTON</v>
      </c>
      <c r="G9663" s="149" t="s">
        <v>18886</v>
      </c>
      <c r="H9663" s="149" t="s">
        <v>6954</v>
      </c>
      <c r="I9663">
        <v>40421156</v>
      </c>
    </row>
    <row r="9664" spans="6:9" x14ac:dyDescent="0.25">
      <c r="F9664" t="str">
        <f t="shared" si="181"/>
        <v>Greg RipcoNUTECH CONVEYOR COMPONENTS INC.</v>
      </c>
      <c r="G9664" s="149" t="s">
        <v>18886</v>
      </c>
      <c r="H9664" s="149" t="s">
        <v>6958</v>
      </c>
      <c r="I9664">
        <v>40420975</v>
      </c>
    </row>
    <row r="9665" spans="6:9" x14ac:dyDescent="0.25">
      <c r="F9665" t="str">
        <f t="shared" si="181"/>
        <v>Greg RipcoOAKRUN FARM BAKERY LTD.</v>
      </c>
      <c r="G9665" s="149" t="s">
        <v>18886</v>
      </c>
      <c r="H9665" s="149" t="s">
        <v>6981</v>
      </c>
      <c r="I9665">
        <v>40420060</v>
      </c>
    </row>
    <row r="9666" spans="6:9" x14ac:dyDescent="0.25">
      <c r="F9666" t="str">
        <f t="shared" si="181"/>
        <v>Greg RipcoOKAYA - CANADA CO. LTD.</v>
      </c>
      <c r="G9666" s="149" t="s">
        <v>18886</v>
      </c>
      <c r="H9666" s="149" t="s">
        <v>7006</v>
      </c>
      <c r="I9666">
        <v>40421013</v>
      </c>
    </row>
    <row r="9667" spans="6:9" x14ac:dyDescent="0.25">
      <c r="F9667" t="str">
        <f t="shared" ref="F9667:F9730" si="182">CONCATENATE(G9667, H9667)</f>
        <v>Greg RipcoOLD CASTLE GLASS</v>
      </c>
      <c r="G9667" s="149" t="s">
        <v>18886</v>
      </c>
      <c r="H9667" s="149" t="s">
        <v>7010</v>
      </c>
      <c r="I9667">
        <v>40420691</v>
      </c>
    </row>
    <row r="9668" spans="6:9" x14ac:dyDescent="0.25">
      <c r="F9668" t="str">
        <f t="shared" si="182"/>
        <v>Greg RipcoOLYMEL L.P.</v>
      </c>
      <c r="G9668" s="149" t="s">
        <v>18886</v>
      </c>
      <c r="H9668" s="149" t="s">
        <v>7017</v>
      </c>
      <c r="I9668">
        <v>40420769</v>
      </c>
    </row>
    <row r="9669" spans="6:9" x14ac:dyDescent="0.25">
      <c r="F9669" t="str">
        <f t="shared" si="182"/>
        <v>Greg RipcoOMNIFISSION INC.</v>
      </c>
      <c r="G9669" s="149" t="s">
        <v>18886</v>
      </c>
      <c r="H9669" s="149" t="s">
        <v>7025</v>
      </c>
      <c r="I9669">
        <v>40421338</v>
      </c>
    </row>
    <row r="9670" spans="6:9" x14ac:dyDescent="0.25">
      <c r="F9670" t="str">
        <f t="shared" si="182"/>
        <v>Greg RipcoOMRON DUALTEC AUTOMOTIVE</v>
      </c>
      <c r="G9670" s="149" t="s">
        <v>18886</v>
      </c>
      <c r="H9670" s="149" t="s">
        <v>7030</v>
      </c>
      <c r="I9670">
        <v>40420110</v>
      </c>
    </row>
    <row r="9671" spans="6:9" x14ac:dyDescent="0.25">
      <c r="F9671" t="str">
        <f t="shared" si="182"/>
        <v>Greg RipcoORIGINAL FOOD LIMITED</v>
      </c>
      <c r="G9671" s="149" t="s">
        <v>18886</v>
      </c>
      <c r="H9671" s="149" t="s">
        <v>13893</v>
      </c>
      <c r="I9671">
        <v>40421210</v>
      </c>
    </row>
    <row r="9672" spans="6:9" x14ac:dyDescent="0.25">
      <c r="F9672" t="str">
        <f t="shared" si="182"/>
        <v>Greg RipcoOWENS CORNING CANADA LP</v>
      </c>
      <c r="G9672" s="149" t="s">
        <v>18886</v>
      </c>
      <c r="H9672" s="149" t="s">
        <v>7096</v>
      </c>
      <c r="I9672">
        <v>40008001</v>
      </c>
    </row>
    <row r="9673" spans="6:9" x14ac:dyDescent="0.25">
      <c r="F9673" t="str">
        <f t="shared" si="182"/>
        <v>Greg RipcoOWENS CORNING INC.</v>
      </c>
      <c r="G9673" s="149" t="s">
        <v>18886</v>
      </c>
      <c r="H9673" s="149" t="s">
        <v>7097</v>
      </c>
      <c r="I9673">
        <v>40008029</v>
      </c>
    </row>
    <row r="9674" spans="6:9" x14ac:dyDescent="0.25">
      <c r="F9674" t="str">
        <f t="shared" si="182"/>
        <v>Greg RipcoP &amp; H MILLING GROUP</v>
      </c>
      <c r="G9674" s="149" t="s">
        <v>18886</v>
      </c>
      <c r="H9674" s="149" t="s">
        <v>7106</v>
      </c>
      <c r="I9674">
        <v>40420771</v>
      </c>
    </row>
    <row r="9675" spans="6:9" x14ac:dyDescent="0.25">
      <c r="F9675" t="str">
        <f t="shared" si="182"/>
        <v>Greg RipcoPACKALL PACKAGING INC.</v>
      </c>
      <c r="G9675" s="149" t="s">
        <v>18886</v>
      </c>
      <c r="H9675" s="149" t="s">
        <v>7151</v>
      </c>
      <c r="I9675">
        <v>40420678</v>
      </c>
    </row>
    <row r="9676" spans="6:9" x14ac:dyDescent="0.25">
      <c r="F9676" t="str">
        <f t="shared" si="182"/>
        <v>Greg RipcoPACTIV CANADA IN</v>
      </c>
      <c r="G9676" s="149" t="s">
        <v>18886</v>
      </c>
      <c r="H9676" s="149" t="s">
        <v>7157</v>
      </c>
      <c r="I9676">
        <v>40421317</v>
      </c>
    </row>
    <row r="9677" spans="6:9" x14ac:dyDescent="0.25">
      <c r="F9677" t="str">
        <f t="shared" si="182"/>
        <v>Greg RipcoPACTIV LLP</v>
      </c>
      <c r="G9677" s="149" t="s">
        <v>18886</v>
      </c>
      <c r="H9677" s="149" t="s">
        <v>7160</v>
      </c>
      <c r="I9677">
        <v>40420069</v>
      </c>
    </row>
    <row r="9678" spans="6:9" x14ac:dyDescent="0.25">
      <c r="F9678" t="str">
        <f t="shared" si="182"/>
        <v>Greg RipcoPALMERS TECHNICAL SERVICES</v>
      </c>
      <c r="G9678" s="149" t="s">
        <v>18886</v>
      </c>
      <c r="H9678" s="149" t="s">
        <v>7170</v>
      </c>
      <c r="I9678">
        <v>40421162</v>
      </c>
    </row>
    <row r="9679" spans="6:9" x14ac:dyDescent="0.25">
      <c r="F9679" t="str">
        <f t="shared" si="182"/>
        <v>Greg RipcoPCAN MAILING INNOVATIONS INC</v>
      </c>
      <c r="G9679" s="149" t="s">
        <v>18886</v>
      </c>
      <c r="H9679" s="149" t="s">
        <v>7258</v>
      </c>
      <c r="I9679">
        <v>40420869</v>
      </c>
    </row>
    <row r="9680" spans="6:9" x14ac:dyDescent="0.25">
      <c r="F9680" t="str">
        <f t="shared" si="182"/>
        <v>Greg RipcoPCP SALES INC.</v>
      </c>
      <c r="G9680" s="149" t="s">
        <v>18886</v>
      </c>
      <c r="H9680" s="149" t="s">
        <v>7262</v>
      </c>
      <c r="I9680">
        <v>40420570</v>
      </c>
    </row>
    <row r="9681" spans="6:9" x14ac:dyDescent="0.25">
      <c r="F9681" t="str">
        <f t="shared" si="182"/>
        <v>Greg RipcoPESTELL PET PRODUCTS</v>
      </c>
      <c r="G9681" s="149" t="s">
        <v>18886</v>
      </c>
      <c r="H9681" s="149" t="s">
        <v>7324</v>
      </c>
      <c r="I9681">
        <v>40421194</v>
      </c>
    </row>
    <row r="9682" spans="6:9" x14ac:dyDescent="0.25">
      <c r="F9682" t="str">
        <f t="shared" si="182"/>
        <v>Greg RipcoPETER ALEUNG</v>
      </c>
      <c r="G9682" s="149" t="s">
        <v>18886</v>
      </c>
      <c r="H9682" s="149" t="s">
        <v>7326</v>
      </c>
      <c r="I9682">
        <v>40421088</v>
      </c>
    </row>
    <row r="9683" spans="6:9" x14ac:dyDescent="0.25">
      <c r="F9683" t="str">
        <f t="shared" si="182"/>
        <v>Greg RipcoPETRO-CANADA LUBRICANTS INC.</v>
      </c>
      <c r="G9683" s="149" t="s">
        <v>18886</v>
      </c>
      <c r="H9683" s="149" t="s">
        <v>7328</v>
      </c>
      <c r="I9683">
        <v>40421059</v>
      </c>
    </row>
    <row r="9684" spans="6:9" x14ac:dyDescent="0.25">
      <c r="F9684" t="str">
        <f t="shared" si="182"/>
        <v>Greg RipcoPFENNINGS ORGANIC VEGETABLES INC.</v>
      </c>
      <c r="G9684" s="149" t="s">
        <v>18886</v>
      </c>
      <c r="H9684" s="149" t="s">
        <v>7333</v>
      </c>
      <c r="I9684">
        <v>40421383</v>
      </c>
    </row>
    <row r="9685" spans="6:9" x14ac:dyDescent="0.25">
      <c r="F9685" t="str">
        <f t="shared" si="182"/>
        <v>Greg RipcoPHILIPS GRAPHIC SERVICES LTD.</v>
      </c>
      <c r="G9685" s="149" t="s">
        <v>18886</v>
      </c>
      <c r="H9685" s="149" t="s">
        <v>7343</v>
      </c>
      <c r="I9685">
        <v>40420631</v>
      </c>
    </row>
    <row r="9686" spans="6:9" x14ac:dyDescent="0.25">
      <c r="F9686" t="str">
        <f t="shared" si="182"/>
        <v>Greg RipcoPHOENIX CONVEYOR SYSTEMS -BLOCK</v>
      </c>
      <c r="G9686" s="149" t="s">
        <v>18886</v>
      </c>
      <c r="H9686" s="149" t="s">
        <v>7349</v>
      </c>
      <c r="I9686">
        <v>40420285</v>
      </c>
    </row>
    <row r="9687" spans="6:9" x14ac:dyDescent="0.25">
      <c r="F9687" t="str">
        <f t="shared" si="182"/>
        <v>Greg RipcoPILKINGTON NA INC.</v>
      </c>
      <c r="G9687" s="149" t="s">
        <v>18886</v>
      </c>
      <c r="H9687" s="149" t="s">
        <v>7364</v>
      </c>
      <c r="I9687">
        <v>40008030</v>
      </c>
    </row>
    <row r="9688" spans="6:9" x14ac:dyDescent="0.25">
      <c r="F9688" t="str">
        <f t="shared" si="182"/>
        <v>Greg RipcoPITTSBURGH  GLASS WRKS ULC</v>
      </c>
      <c r="G9688" s="149" t="s">
        <v>18886</v>
      </c>
      <c r="H9688" s="149" t="s">
        <v>7381</v>
      </c>
      <c r="I9688">
        <v>40420061</v>
      </c>
    </row>
    <row r="9689" spans="6:9" x14ac:dyDescent="0.25">
      <c r="F9689" t="str">
        <f t="shared" si="182"/>
        <v>Greg RipcoPLAST-EX INTERNATIONAL INC.</v>
      </c>
      <c r="G9689" s="149" t="s">
        <v>18886</v>
      </c>
      <c r="H9689" s="149" t="s">
        <v>7389</v>
      </c>
      <c r="I9689">
        <v>40420841</v>
      </c>
    </row>
    <row r="9690" spans="6:9" x14ac:dyDescent="0.25">
      <c r="F9690" t="str">
        <f t="shared" si="182"/>
        <v>Greg RipcoPOLLUX CANADA INC</v>
      </c>
      <c r="G9690" s="149" t="s">
        <v>18886</v>
      </c>
      <c r="H9690" s="149" t="s">
        <v>7412</v>
      </c>
      <c r="I9690">
        <v>40421528</v>
      </c>
    </row>
    <row r="9691" spans="6:9" x14ac:dyDescent="0.25">
      <c r="F9691" t="str">
        <f t="shared" si="182"/>
        <v>Greg RipcoPORTABLE PACKAGING SYSTEM INC.</v>
      </c>
      <c r="G9691" s="149" t="s">
        <v>18886</v>
      </c>
      <c r="H9691" s="149" t="s">
        <v>7427</v>
      </c>
      <c r="I9691">
        <v>40421003</v>
      </c>
    </row>
    <row r="9692" spans="6:9" x14ac:dyDescent="0.25">
      <c r="F9692" t="str">
        <f t="shared" si="182"/>
        <v>Greg RipcoPOST FOODS CANADA CORP. - NIAGARA F</v>
      </c>
      <c r="G9692" s="149" t="s">
        <v>18886</v>
      </c>
      <c r="H9692" s="149" t="s">
        <v>7434</v>
      </c>
      <c r="I9692">
        <v>40420855</v>
      </c>
    </row>
    <row r="9693" spans="6:9" x14ac:dyDescent="0.25">
      <c r="F9693" t="str">
        <f t="shared" si="182"/>
        <v>Greg RipcoPOST FOODS CANADA CORP. - TBD1</v>
      </c>
      <c r="G9693" s="149" t="s">
        <v>18886</v>
      </c>
      <c r="H9693" s="149" t="s">
        <v>7435</v>
      </c>
      <c r="I9693">
        <v>40008005</v>
      </c>
    </row>
    <row r="9694" spans="6:9" x14ac:dyDescent="0.25">
      <c r="F9694" t="str">
        <f t="shared" si="182"/>
        <v>Greg RipcoPRESSTRAN INDUSTRIES - MAGNA</v>
      </c>
      <c r="G9694" s="149" t="s">
        <v>18886</v>
      </c>
      <c r="H9694" s="149" t="s">
        <v>7552</v>
      </c>
      <c r="I9694">
        <v>40421125</v>
      </c>
    </row>
    <row r="9695" spans="6:9" x14ac:dyDescent="0.25">
      <c r="F9695" t="str">
        <f t="shared" si="182"/>
        <v>Greg RipcoPRIORITY ONE PKG. LTD.</v>
      </c>
      <c r="G9695" s="149" t="s">
        <v>18886</v>
      </c>
      <c r="H9695" s="149" t="s">
        <v>7572</v>
      </c>
      <c r="I9695">
        <v>40420268</v>
      </c>
    </row>
    <row r="9696" spans="6:9" x14ac:dyDescent="0.25">
      <c r="F9696" t="str">
        <f t="shared" si="182"/>
        <v>Greg RipcoPRO DESIGN AUTOMATION INC.</v>
      </c>
      <c r="G9696" s="149" t="s">
        <v>18886</v>
      </c>
      <c r="H9696" s="149" t="s">
        <v>7575</v>
      </c>
      <c r="I9696">
        <v>40421086</v>
      </c>
    </row>
    <row r="9697" spans="6:9" x14ac:dyDescent="0.25">
      <c r="F9697" t="str">
        <f t="shared" si="182"/>
        <v>Greg RipcoPROGRESSIVE AUTOMATED SYSTEMS</v>
      </c>
      <c r="G9697" s="149" t="s">
        <v>18886</v>
      </c>
      <c r="H9697" s="149" t="s">
        <v>7619</v>
      </c>
      <c r="I9697">
        <v>40420740</v>
      </c>
    </row>
    <row r="9698" spans="6:9" x14ac:dyDescent="0.25">
      <c r="F9698" t="str">
        <f t="shared" si="182"/>
        <v>Greg RipcoPROGRESSIVE CONTROL SYSTE</v>
      </c>
      <c r="G9698" s="149" t="s">
        <v>18886</v>
      </c>
      <c r="H9698" s="149" t="s">
        <v>7620</v>
      </c>
      <c r="I9698">
        <v>40420292</v>
      </c>
    </row>
    <row r="9699" spans="6:9" x14ac:dyDescent="0.25">
      <c r="F9699" t="str">
        <f t="shared" si="182"/>
        <v>Greg RipcoPROMAT INC.</v>
      </c>
      <c r="G9699" s="149" t="s">
        <v>18886</v>
      </c>
      <c r="H9699" s="149" t="s">
        <v>7628</v>
      </c>
      <c r="I9699">
        <v>40421092</v>
      </c>
    </row>
    <row r="9700" spans="6:9" x14ac:dyDescent="0.25">
      <c r="F9700" t="str">
        <f t="shared" si="182"/>
        <v>Greg RipcoPROMATION ENGINEERING LTD</v>
      </c>
      <c r="G9700" s="149" t="s">
        <v>18886</v>
      </c>
      <c r="H9700" s="149" t="s">
        <v>7629</v>
      </c>
      <c r="I9700">
        <v>40424222</v>
      </c>
    </row>
    <row r="9701" spans="6:9" x14ac:dyDescent="0.25">
      <c r="F9701" t="str">
        <f t="shared" si="182"/>
        <v>Greg RipcoPROMATION ENGINEERING LTD.</v>
      </c>
      <c r="G9701" s="149" t="s">
        <v>18886</v>
      </c>
      <c r="H9701" s="149" t="s">
        <v>7630</v>
      </c>
      <c r="I9701">
        <v>40420467</v>
      </c>
    </row>
    <row r="9702" spans="6:9" x14ac:dyDescent="0.25">
      <c r="F9702" t="str">
        <f t="shared" si="182"/>
        <v>Greg RipcoPROMECH ENTERPRISES INC.</v>
      </c>
      <c r="G9702" s="149" t="s">
        <v>18886</v>
      </c>
      <c r="H9702" s="149" t="s">
        <v>7632</v>
      </c>
      <c r="I9702">
        <v>40420856</v>
      </c>
    </row>
    <row r="9703" spans="6:9" x14ac:dyDescent="0.25">
      <c r="F9703" t="str">
        <f t="shared" si="182"/>
        <v>Greg RipcoPROPACK</v>
      </c>
      <c r="G9703" s="149" t="s">
        <v>18886</v>
      </c>
      <c r="H9703" s="149" t="s">
        <v>7634</v>
      </c>
      <c r="I9703">
        <v>40420373</v>
      </c>
    </row>
    <row r="9704" spans="6:9" x14ac:dyDescent="0.25">
      <c r="F9704" s="185" t="str">
        <f t="shared" si="182"/>
        <v>Greg RipcoPROSPECT QUOTE AND N/C TEST-4201</v>
      </c>
      <c r="G9704" s="149" t="s">
        <v>18886</v>
      </c>
      <c r="H9704" s="149" t="s">
        <v>18897</v>
      </c>
      <c r="I9704">
        <v>40424201</v>
      </c>
    </row>
    <row r="9705" spans="6:9" x14ac:dyDescent="0.25">
      <c r="F9705" s="185" t="str">
        <f t="shared" si="182"/>
        <v>Greg RipcoPROSPECT QUOTE AND N/C TEST</v>
      </c>
      <c r="G9705" s="149" t="s">
        <v>18886</v>
      </c>
      <c r="H9705" s="149" t="s">
        <v>7645</v>
      </c>
      <c r="I9705">
        <v>40424202</v>
      </c>
    </row>
    <row r="9706" spans="6:9" x14ac:dyDescent="0.25">
      <c r="F9706" t="str">
        <f t="shared" si="182"/>
        <v>Greg RipcoPRS PLASTIC &amp; RUBBER SOLUTIONS</v>
      </c>
      <c r="G9706" s="149" t="s">
        <v>18886</v>
      </c>
      <c r="H9706" s="149" t="s">
        <v>7652</v>
      </c>
      <c r="I9706">
        <v>40420584</v>
      </c>
    </row>
    <row r="9707" spans="6:9" x14ac:dyDescent="0.25">
      <c r="F9707" t="str">
        <f t="shared" si="182"/>
        <v>Greg RipcoPUDDY BROS.</v>
      </c>
      <c r="G9707" s="149" t="s">
        <v>18886</v>
      </c>
      <c r="H9707" s="149" t="s">
        <v>7666</v>
      </c>
      <c r="I9707">
        <v>40421055</v>
      </c>
    </row>
    <row r="9708" spans="6:9" x14ac:dyDescent="0.25">
      <c r="F9708" t="str">
        <f t="shared" si="182"/>
        <v>Greg RipcoPUNKWORKS</v>
      </c>
      <c r="G9708" s="149" t="s">
        <v>18886</v>
      </c>
      <c r="H9708" s="149" t="s">
        <v>7669</v>
      </c>
      <c r="I9708">
        <v>40420647</v>
      </c>
    </row>
    <row r="9709" spans="6:9" x14ac:dyDescent="0.25">
      <c r="F9709" t="str">
        <f t="shared" si="182"/>
        <v>Greg RipcoQCS FITNESS INC</v>
      </c>
      <c r="G9709" s="149" t="s">
        <v>18886</v>
      </c>
      <c r="H9709" s="149" t="s">
        <v>7682</v>
      </c>
      <c r="I9709">
        <v>40421357</v>
      </c>
    </row>
    <row r="9710" spans="6:9" x14ac:dyDescent="0.25">
      <c r="F9710" t="str">
        <f t="shared" si="182"/>
        <v>Greg RipcoQUALITY BELT MAINTENANCE LTD</v>
      </c>
      <c r="G9710" s="149" t="s">
        <v>18886</v>
      </c>
      <c r="H9710" s="149" t="s">
        <v>7716</v>
      </c>
      <c r="I9710">
        <v>40421098</v>
      </c>
    </row>
    <row r="9711" spans="6:9" x14ac:dyDescent="0.25">
      <c r="F9711" t="str">
        <f t="shared" si="182"/>
        <v>Greg RipcoQUBIQA ESBJERG A/S</v>
      </c>
      <c r="G9711" s="149" t="s">
        <v>18886</v>
      </c>
      <c r="H9711" s="149" t="s">
        <v>7744</v>
      </c>
      <c r="I9711">
        <v>800507</v>
      </c>
    </row>
    <row r="9712" spans="6:9" x14ac:dyDescent="0.25">
      <c r="F9712" t="str">
        <f t="shared" si="182"/>
        <v>Greg RipcoR &amp; S TECHNICAL SERVICES</v>
      </c>
      <c r="G9712" s="149" t="s">
        <v>18886</v>
      </c>
      <c r="H9712" s="149" t="s">
        <v>7771</v>
      </c>
      <c r="I9712">
        <v>40420114</v>
      </c>
    </row>
    <row r="9713" spans="6:9" x14ac:dyDescent="0.25">
      <c r="F9713" t="str">
        <f t="shared" si="182"/>
        <v>Greg RipcoR.E. MORRISON EQUIPMENT</v>
      </c>
      <c r="G9713" s="149" t="s">
        <v>18886</v>
      </c>
      <c r="H9713" s="149" t="s">
        <v>7775</v>
      </c>
      <c r="I9713">
        <v>40420853</v>
      </c>
    </row>
    <row r="9714" spans="6:9" x14ac:dyDescent="0.25">
      <c r="F9714" t="str">
        <f t="shared" si="182"/>
        <v>Greg RipcoR.R. DONNLEY</v>
      </c>
      <c r="G9714" s="149" t="s">
        <v>18886</v>
      </c>
      <c r="H9714" s="149" t="s">
        <v>7788</v>
      </c>
      <c r="I9714">
        <v>40420274</v>
      </c>
    </row>
    <row r="9715" spans="6:9" x14ac:dyDescent="0.25">
      <c r="F9715" t="str">
        <f t="shared" si="182"/>
        <v>Greg RipcoR.W. HAMILTON LTD - BURLINGTON</v>
      </c>
      <c r="G9715" s="149" t="s">
        <v>18886</v>
      </c>
      <c r="H9715" s="149" t="s">
        <v>7789</v>
      </c>
      <c r="I9715">
        <v>40420016</v>
      </c>
    </row>
    <row r="9716" spans="6:9" x14ac:dyDescent="0.25">
      <c r="F9716" t="str">
        <f t="shared" si="182"/>
        <v>Greg RipcoR.W. HAMILTON LTD - ST. CATHARINES</v>
      </c>
      <c r="G9716" s="149" t="s">
        <v>18886</v>
      </c>
      <c r="H9716" s="149" t="s">
        <v>7790</v>
      </c>
      <c r="I9716">
        <v>40420015</v>
      </c>
    </row>
    <row r="9717" spans="6:9" x14ac:dyDescent="0.25">
      <c r="F9717" t="str">
        <f t="shared" si="182"/>
        <v>Greg RipcoR.W. HAMILTON LTD.</v>
      </c>
      <c r="G9717" s="149" t="s">
        <v>18886</v>
      </c>
      <c r="H9717" s="149" t="s">
        <v>7791</v>
      </c>
      <c r="I9717">
        <v>40420124</v>
      </c>
    </row>
    <row r="9718" spans="6:9" x14ac:dyDescent="0.25">
      <c r="F9718" t="str">
        <f t="shared" si="182"/>
        <v>Greg RipcoRALCORP HOLDINGS</v>
      </c>
      <c r="G9718" s="149" t="s">
        <v>18886</v>
      </c>
      <c r="H9718" s="149" t="s">
        <v>7807</v>
      </c>
      <c r="I9718">
        <v>40420463</v>
      </c>
    </row>
    <row r="9719" spans="6:9" x14ac:dyDescent="0.25">
      <c r="F9719" t="str">
        <f t="shared" si="182"/>
        <v>Greg RipcoRAM POWER SYSTEMS LTD.</v>
      </c>
      <c r="G9719" s="149" t="s">
        <v>18886</v>
      </c>
      <c r="H9719" s="149" t="s">
        <v>7813</v>
      </c>
      <c r="I9719">
        <v>40420550</v>
      </c>
    </row>
    <row r="9720" spans="6:9" x14ac:dyDescent="0.25">
      <c r="F9720" t="str">
        <f t="shared" si="182"/>
        <v>Greg RipcoRANG FOODS INC.</v>
      </c>
      <c r="G9720" s="149" t="s">
        <v>18886</v>
      </c>
      <c r="H9720" s="149" t="s">
        <v>7818</v>
      </c>
      <c r="I9720">
        <v>40420744</v>
      </c>
    </row>
    <row r="9721" spans="6:9" x14ac:dyDescent="0.25">
      <c r="F9721" t="str">
        <f t="shared" si="182"/>
        <v>Greg RipcoRAPIDTEK INC.</v>
      </c>
      <c r="G9721" s="149" t="s">
        <v>18886</v>
      </c>
      <c r="H9721" s="149" t="s">
        <v>7827</v>
      </c>
      <c r="I9721">
        <v>40420655</v>
      </c>
    </row>
    <row r="9722" spans="6:9" x14ac:dyDescent="0.25">
      <c r="F9722" t="str">
        <f t="shared" si="182"/>
        <v>Greg RipcoREADY BAKE FOODS INC.</v>
      </c>
      <c r="G9722" s="149" t="s">
        <v>18886</v>
      </c>
      <c r="H9722" s="149" t="s">
        <v>13910</v>
      </c>
      <c r="I9722">
        <v>40420202</v>
      </c>
    </row>
    <row r="9723" spans="6:9" x14ac:dyDescent="0.25">
      <c r="F9723" t="str">
        <f t="shared" si="182"/>
        <v>Greg RipcoRECOCHEM INC</v>
      </c>
      <c r="G9723" s="149" t="s">
        <v>18886</v>
      </c>
      <c r="H9723" s="149" t="s">
        <v>7855</v>
      </c>
      <c r="I9723">
        <v>40421239</v>
      </c>
    </row>
    <row r="9724" spans="6:9" x14ac:dyDescent="0.25">
      <c r="F9724" t="str">
        <f t="shared" si="182"/>
        <v>Greg RipcoREDSTONE FOOD CONSULTANTS LTD</v>
      </c>
      <c r="G9724" s="149" t="s">
        <v>18886</v>
      </c>
      <c r="H9724" s="149" t="s">
        <v>7864</v>
      </c>
      <c r="I9724">
        <v>40421448</v>
      </c>
    </row>
    <row r="9725" spans="6:9" x14ac:dyDescent="0.25">
      <c r="F9725" t="str">
        <f t="shared" si="182"/>
        <v>Greg RipcoREGIONAL HOSE &amp; EQUIPMENT LTD</v>
      </c>
      <c r="G9725" s="149" t="s">
        <v>18886</v>
      </c>
      <c r="H9725" s="149" t="s">
        <v>7868</v>
      </c>
      <c r="I9725">
        <v>40421329</v>
      </c>
    </row>
    <row r="9726" spans="6:9" x14ac:dyDescent="0.25">
      <c r="F9726" t="str">
        <f t="shared" si="182"/>
        <v>Greg RipcoRELIABLE BEARING CO. LTD.</v>
      </c>
      <c r="G9726" s="149" t="s">
        <v>18886</v>
      </c>
      <c r="H9726" s="149" t="s">
        <v>7883</v>
      </c>
      <c r="I9726">
        <v>40420116</v>
      </c>
    </row>
    <row r="9727" spans="6:9" x14ac:dyDescent="0.25">
      <c r="F9727" t="str">
        <f t="shared" si="182"/>
        <v>Greg RipcoRESOURCE INDUSTRIAL GROUP INC.</v>
      </c>
      <c r="G9727" s="149" t="s">
        <v>18886</v>
      </c>
      <c r="H9727" s="149" t="s">
        <v>7901</v>
      </c>
      <c r="I9727">
        <v>40420429</v>
      </c>
    </row>
    <row r="9728" spans="6:9" x14ac:dyDescent="0.25">
      <c r="F9728" t="str">
        <f t="shared" si="182"/>
        <v>Greg RipcoRE-STRIKE MACHINE AND TOOL INC</v>
      </c>
      <c r="G9728" s="149" t="s">
        <v>18886</v>
      </c>
      <c r="H9728" s="149" t="s">
        <v>7902</v>
      </c>
      <c r="I9728">
        <v>40421121</v>
      </c>
    </row>
    <row r="9729" spans="6:9" x14ac:dyDescent="0.25">
      <c r="F9729" t="str">
        <f t="shared" si="182"/>
        <v>Greg RipcoREXDALE CONTAINER CORPORATION</v>
      </c>
      <c r="G9729" s="149" t="s">
        <v>18886</v>
      </c>
      <c r="H9729" s="149" t="s">
        <v>7911</v>
      </c>
      <c r="I9729">
        <v>40420892</v>
      </c>
    </row>
    <row r="9730" spans="6:9" x14ac:dyDescent="0.25">
      <c r="F9730" t="str">
        <f t="shared" si="182"/>
        <v>Greg RipcoRICH PRODUCTS OF CANADA L</v>
      </c>
      <c r="G9730" s="149" t="s">
        <v>18886</v>
      </c>
      <c r="H9730" s="149" t="s">
        <v>7941</v>
      </c>
      <c r="I9730">
        <v>40420215</v>
      </c>
    </row>
    <row r="9731" spans="6:9" x14ac:dyDescent="0.25">
      <c r="F9731" t="str">
        <f t="shared" ref="F9731:F9794" si="183">CONCATENATE(G9731, H9731)</f>
        <v>Greg RipcoRICK LAHEY</v>
      </c>
      <c r="G9731" s="149" t="s">
        <v>18886</v>
      </c>
      <c r="H9731" s="149" t="s">
        <v>7952</v>
      </c>
      <c r="I9731">
        <v>40421026</v>
      </c>
    </row>
    <row r="9732" spans="6:9" x14ac:dyDescent="0.25">
      <c r="F9732" t="str">
        <f t="shared" si="183"/>
        <v>Greg RipcoRNA AUTOMTED SYSTEMS INC.</v>
      </c>
      <c r="G9732" s="149" t="s">
        <v>18886</v>
      </c>
      <c r="H9732" s="149" t="s">
        <v>7987</v>
      </c>
      <c r="I9732">
        <v>40420568</v>
      </c>
    </row>
    <row r="9733" spans="6:9" x14ac:dyDescent="0.25">
      <c r="F9733" t="str">
        <f t="shared" si="183"/>
        <v>Greg RipcoROCK TENN (REGINA) CO. OF CAN. INC.</v>
      </c>
      <c r="G9733" s="149" t="s">
        <v>18886</v>
      </c>
      <c r="H9733" s="149" t="s">
        <v>8010</v>
      </c>
      <c r="I9733">
        <v>40421231</v>
      </c>
    </row>
    <row r="9734" spans="6:9" x14ac:dyDescent="0.25">
      <c r="F9734" t="str">
        <f t="shared" si="183"/>
        <v>Greg RipcoROCKSOLID GROUP INC.</v>
      </c>
      <c r="G9734" s="149" t="s">
        <v>18886</v>
      </c>
      <c r="H9734" s="149" t="s">
        <v>8015</v>
      </c>
      <c r="I9734">
        <v>40420698</v>
      </c>
    </row>
    <row r="9735" spans="6:9" x14ac:dyDescent="0.25">
      <c r="F9735" t="str">
        <f t="shared" si="183"/>
        <v>Greg RipcoROLL-O-VERT</v>
      </c>
      <c r="G9735" s="149" t="s">
        <v>18886</v>
      </c>
      <c r="H9735" s="149" t="s">
        <v>8027</v>
      </c>
      <c r="I9735">
        <v>40420411</v>
      </c>
    </row>
    <row r="9736" spans="6:9" x14ac:dyDescent="0.25">
      <c r="F9736" t="str">
        <f t="shared" si="183"/>
        <v>Greg RipcoROLMASTER CONVEYORS (1993</v>
      </c>
      <c r="G9736" s="149" t="s">
        <v>18886</v>
      </c>
      <c r="H9736" s="149" t="s">
        <v>8028</v>
      </c>
      <c r="I9736">
        <v>40420288</v>
      </c>
    </row>
    <row r="9737" spans="6:9" x14ac:dyDescent="0.25">
      <c r="F9737" t="str">
        <f t="shared" si="183"/>
        <v>Greg RipcoROXUL INC.</v>
      </c>
      <c r="G9737" s="149" t="s">
        <v>18886</v>
      </c>
      <c r="H9737" s="149" t="s">
        <v>13914</v>
      </c>
      <c r="I9737">
        <v>35316</v>
      </c>
    </row>
    <row r="9738" spans="6:9" x14ac:dyDescent="0.25">
      <c r="F9738" t="str">
        <f t="shared" si="183"/>
        <v>Greg RipcoROXUL INC.DO NOT MAIL</v>
      </c>
      <c r="G9738" s="149" t="s">
        <v>18886</v>
      </c>
      <c r="H9738" s="149" t="s">
        <v>8057</v>
      </c>
      <c r="I9738">
        <v>40420194</v>
      </c>
    </row>
    <row r="9739" spans="6:9" x14ac:dyDescent="0.25">
      <c r="F9739" t="str">
        <f t="shared" si="183"/>
        <v>Greg RipcoRPM/CANADIAN BEARINGS LTD</v>
      </c>
      <c r="G9739" s="149" t="s">
        <v>18886</v>
      </c>
      <c r="H9739" s="149" t="s">
        <v>8069</v>
      </c>
      <c r="I9739">
        <v>40420113</v>
      </c>
    </row>
    <row r="9740" spans="6:9" x14ac:dyDescent="0.25">
      <c r="F9740" t="str">
        <f t="shared" si="183"/>
        <v>Greg RipcoRUBBERLINE PRODUCTS LIMIT</v>
      </c>
      <c r="G9740" s="149" t="s">
        <v>18886</v>
      </c>
      <c r="H9740" s="149" t="s">
        <v>8111</v>
      </c>
      <c r="I9740">
        <v>40420152</v>
      </c>
    </row>
    <row r="9741" spans="6:9" x14ac:dyDescent="0.25">
      <c r="F9741" t="str">
        <f t="shared" si="183"/>
        <v>Greg RipcoRUSSEL METALS INC.</v>
      </c>
      <c r="G9741" s="149" t="s">
        <v>18886</v>
      </c>
      <c r="H9741" s="149" t="s">
        <v>8118</v>
      </c>
      <c r="I9741">
        <v>40420585</v>
      </c>
    </row>
    <row r="9742" spans="6:9" x14ac:dyDescent="0.25">
      <c r="F9742" t="str">
        <f t="shared" si="183"/>
        <v>Greg RipcoS&amp;M SALES</v>
      </c>
      <c r="G9742" s="149" t="s">
        <v>18886</v>
      </c>
      <c r="H9742" s="149" t="s">
        <v>8139</v>
      </c>
      <c r="I9742">
        <v>40421137</v>
      </c>
    </row>
    <row r="9743" spans="6:9" x14ac:dyDescent="0.25">
      <c r="F9743" t="str">
        <f t="shared" si="183"/>
        <v>Greg RipcoSAMUEL FLAT ROLLED PROCESSING</v>
      </c>
      <c r="G9743" s="149" t="s">
        <v>18886</v>
      </c>
      <c r="H9743" s="149" t="s">
        <v>8171</v>
      </c>
      <c r="I9743">
        <v>40421036</v>
      </c>
    </row>
    <row r="9744" spans="6:9" x14ac:dyDescent="0.25">
      <c r="F9744" t="str">
        <f t="shared" si="183"/>
        <v>Greg RipcoSAMUEL SON &amp; CO. LTD</v>
      </c>
      <c r="G9744" s="149" t="s">
        <v>18886</v>
      </c>
      <c r="H9744" s="149" t="s">
        <v>8173</v>
      </c>
      <c r="I9744">
        <v>40420048</v>
      </c>
    </row>
    <row r="9745" spans="6:9" x14ac:dyDescent="0.25">
      <c r="F9745" t="str">
        <f t="shared" si="183"/>
        <v>Greg RipcoSANDEN MACHINE LTD</v>
      </c>
      <c r="G9745" s="149" t="s">
        <v>18886</v>
      </c>
      <c r="H9745" s="149" t="s">
        <v>8180</v>
      </c>
      <c r="I9745">
        <v>40420041</v>
      </c>
    </row>
    <row r="9746" spans="6:9" x14ac:dyDescent="0.25">
      <c r="F9746" t="str">
        <f t="shared" si="183"/>
        <v>Greg RipcoSAPUTO DAIRY PRODUCTS CANADA G.P.</v>
      </c>
      <c r="G9746" s="149" t="s">
        <v>18886</v>
      </c>
      <c r="H9746" s="149" t="s">
        <v>8203</v>
      </c>
      <c r="I9746">
        <v>40421179</v>
      </c>
    </row>
    <row r="9747" spans="6:9" x14ac:dyDescent="0.25">
      <c r="F9747" t="str">
        <f t="shared" si="183"/>
        <v>Greg RipcoSAS-SUSTAINABLE TECHNOLOGY INC</v>
      </c>
      <c r="G9747" s="149" t="s">
        <v>18886</v>
      </c>
      <c r="H9747" s="149" t="s">
        <v>8214</v>
      </c>
      <c r="I9747">
        <v>40420977</v>
      </c>
    </row>
    <row r="9748" spans="6:9" x14ac:dyDescent="0.25">
      <c r="F9748" t="str">
        <f t="shared" si="183"/>
        <v>Greg RipcoSAUDELLCO MACHINE DESIGN &amp; FAB INC.</v>
      </c>
      <c r="G9748" s="149" t="s">
        <v>18886</v>
      </c>
      <c r="H9748" s="149" t="s">
        <v>8217</v>
      </c>
      <c r="I9748">
        <v>40420677</v>
      </c>
    </row>
    <row r="9749" spans="6:9" x14ac:dyDescent="0.25">
      <c r="F9749" t="str">
        <f t="shared" si="183"/>
        <v>Greg RipcoSCHAEFER SYSTEM INTERNATIONAL LTD.</v>
      </c>
      <c r="G9749" s="149" t="s">
        <v>18886</v>
      </c>
      <c r="H9749" s="149" t="s">
        <v>8231</v>
      </c>
      <c r="I9749">
        <v>40421018</v>
      </c>
    </row>
    <row r="9750" spans="6:9" x14ac:dyDescent="0.25">
      <c r="F9750" t="str">
        <f t="shared" si="183"/>
        <v>Greg RipcoSCHAEFFLER CANADA INC.</v>
      </c>
      <c r="G9750" s="149" t="s">
        <v>18886</v>
      </c>
      <c r="H9750" s="149" t="s">
        <v>8234</v>
      </c>
      <c r="I9750">
        <v>40420070</v>
      </c>
    </row>
    <row r="9751" spans="6:9" x14ac:dyDescent="0.25">
      <c r="F9751" t="str">
        <f t="shared" si="183"/>
        <v>Greg RipcoSCHUBERT PACKAGING AUTOMATION INC</v>
      </c>
      <c r="G9751" s="149" t="s">
        <v>18886</v>
      </c>
      <c r="H9751" s="149" t="s">
        <v>8248</v>
      </c>
      <c r="I9751">
        <v>40421407</v>
      </c>
    </row>
    <row r="9752" spans="6:9" x14ac:dyDescent="0.25">
      <c r="F9752" t="str">
        <f t="shared" si="183"/>
        <v>Greg RipcoSCOTT PROCESS EQUIPMENT &amp; CONTROLS</v>
      </c>
      <c r="G9752" s="149" t="s">
        <v>18886</v>
      </c>
      <c r="H9752" s="149" t="s">
        <v>8265</v>
      </c>
      <c r="I9752">
        <v>40420983</v>
      </c>
    </row>
    <row r="9753" spans="6:9" x14ac:dyDescent="0.25">
      <c r="F9753" t="str">
        <f t="shared" si="183"/>
        <v>Greg RipcoSEALCRAFT</v>
      </c>
      <c r="G9753" s="149" t="s">
        <v>18886</v>
      </c>
      <c r="H9753" s="149" t="s">
        <v>8289</v>
      </c>
      <c r="I9753">
        <v>40420341</v>
      </c>
    </row>
    <row r="9754" spans="6:9" x14ac:dyDescent="0.25">
      <c r="F9754" t="str">
        <f t="shared" si="183"/>
        <v>Greg RipcoSENTON PKG.</v>
      </c>
      <c r="G9754" s="149" t="s">
        <v>18886</v>
      </c>
      <c r="H9754" s="149" t="s">
        <v>8316</v>
      </c>
      <c r="I9754">
        <v>40420293</v>
      </c>
    </row>
    <row r="9755" spans="6:9" x14ac:dyDescent="0.25">
      <c r="F9755" t="str">
        <f t="shared" si="183"/>
        <v>Greg RipcoSERVICE SOLUTIONS</v>
      </c>
      <c r="G9755" s="149" t="s">
        <v>18886</v>
      </c>
      <c r="H9755" s="149" t="s">
        <v>8329</v>
      </c>
      <c r="I9755">
        <v>40420421</v>
      </c>
    </row>
    <row r="9756" spans="6:9" x14ac:dyDescent="0.25">
      <c r="F9756" t="str">
        <f t="shared" si="183"/>
        <v>Greg RipcoSEYDACO</v>
      </c>
      <c r="G9756" s="149" t="s">
        <v>18886</v>
      </c>
      <c r="H9756" s="149" t="s">
        <v>8339</v>
      </c>
      <c r="I9756">
        <v>40420379</v>
      </c>
    </row>
    <row r="9757" spans="6:9" x14ac:dyDescent="0.25">
      <c r="F9757" t="str">
        <f t="shared" si="183"/>
        <v>Greg RipcoSHEEN LEGEND PACKAGING CORP</v>
      </c>
      <c r="G9757" s="149" t="s">
        <v>18886</v>
      </c>
      <c r="H9757" s="149" t="s">
        <v>8361</v>
      </c>
      <c r="I9757">
        <v>40421469</v>
      </c>
    </row>
    <row r="9758" spans="6:9" x14ac:dyDescent="0.25">
      <c r="F9758" t="str">
        <f t="shared" si="183"/>
        <v>Greg RipcoSHELBY SHEETMETAL &amp; MECH.</v>
      </c>
      <c r="G9758" s="149" t="s">
        <v>18886</v>
      </c>
      <c r="H9758" s="149" t="s">
        <v>8363</v>
      </c>
      <c r="I9758">
        <v>40420871</v>
      </c>
    </row>
    <row r="9759" spans="6:9" x14ac:dyDescent="0.25">
      <c r="F9759" t="str">
        <f t="shared" si="183"/>
        <v>Greg RipcoSHELDON'S ENGINEERING INC.</v>
      </c>
      <c r="G9759" s="149" t="s">
        <v>18886</v>
      </c>
      <c r="H9759" s="149" t="s">
        <v>8364</v>
      </c>
      <c r="I9759">
        <v>40421269</v>
      </c>
    </row>
    <row r="9760" spans="6:9" x14ac:dyDescent="0.25">
      <c r="F9760" t="str">
        <f t="shared" si="183"/>
        <v>Greg RipcoSIEMENS AUTOMOTIVE LTD.</v>
      </c>
      <c r="G9760" s="149" t="s">
        <v>18886</v>
      </c>
      <c r="H9760" s="149" t="s">
        <v>8401</v>
      </c>
      <c r="I9760">
        <v>40420261</v>
      </c>
    </row>
    <row r="9761" spans="6:9" x14ac:dyDescent="0.25">
      <c r="F9761" t="str">
        <f t="shared" si="183"/>
        <v>Greg RipcoSIG COMBIBLOC INC.</v>
      </c>
      <c r="G9761" s="149" t="s">
        <v>18886</v>
      </c>
      <c r="H9761" s="149" t="s">
        <v>8424</v>
      </c>
      <c r="I9761">
        <v>40420798</v>
      </c>
    </row>
    <row r="9762" spans="6:9" x14ac:dyDescent="0.25">
      <c r="F9762" t="str">
        <f t="shared" si="183"/>
        <v>Greg RipcoSILFAB ONTARIO INC.</v>
      </c>
      <c r="G9762" s="149" t="s">
        <v>18886</v>
      </c>
      <c r="H9762" s="149" t="s">
        <v>8443</v>
      </c>
      <c r="I9762">
        <v>40421031</v>
      </c>
    </row>
    <row r="9763" spans="6:9" x14ac:dyDescent="0.25">
      <c r="F9763" t="str">
        <f t="shared" si="183"/>
        <v>Greg RipcoSKJODT-BARRETT CONTRACT PACKAGING I</v>
      </c>
      <c r="G9763" s="149" t="s">
        <v>18886</v>
      </c>
      <c r="H9763" s="149" t="s">
        <v>8483</v>
      </c>
      <c r="I9763">
        <v>40420957</v>
      </c>
    </row>
    <row r="9764" spans="6:9" x14ac:dyDescent="0.25">
      <c r="F9764" t="str">
        <f t="shared" si="183"/>
        <v>Greg RipcoSKY TECK LAB INC</v>
      </c>
      <c r="G9764" s="149" t="s">
        <v>18886</v>
      </c>
      <c r="H9764" s="149" t="s">
        <v>8485</v>
      </c>
      <c r="I9764">
        <v>40420890</v>
      </c>
    </row>
    <row r="9765" spans="6:9" x14ac:dyDescent="0.25">
      <c r="F9765" t="str">
        <f t="shared" si="183"/>
        <v>Greg RipcoSMS DEMAG LTD.</v>
      </c>
      <c r="G9765" s="149" t="s">
        <v>18886</v>
      </c>
      <c r="H9765" s="149" t="s">
        <v>8505</v>
      </c>
      <c r="I9765">
        <v>40420136</v>
      </c>
    </row>
    <row r="9766" spans="6:9" x14ac:dyDescent="0.25">
      <c r="F9766" s="185" t="str">
        <f t="shared" si="183"/>
        <v>Greg RipcoSOFINA FOODS INC.-0928</v>
      </c>
      <c r="G9766" s="149" t="s">
        <v>18886</v>
      </c>
      <c r="H9766" s="149" t="s">
        <v>18898</v>
      </c>
      <c r="I9766">
        <v>40420928</v>
      </c>
    </row>
    <row r="9767" spans="6:9" x14ac:dyDescent="0.25">
      <c r="F9767" s="185" t="str">
        <f t="shared" si="183"/>
        <v>Greg RipcoSOFINA FOODS INC.</v>
      </c>
      <c r="G9767" s="149" t="s">
        <v>18886</v>
      </c>
      <c r="H9767" s="149" t="s">
        <v>8522</v>
      </c>
      <c r="I9767">
        <v>40421351</v>
      </c>
    </row>
    <row r="9768" spans="6:9" x14ac:dyDescent="0.25">
      <c r="F9768" t="str">
        <f t="shared" si="183"/>
        <v>Greg RipcoSOFINA FOODS INC. - BRAMPTON, ON</v>
      </c>
      <c r="G9768" s="149" t="s">
        <v>18886</v>
      </c>
      <c r="H9768" s="149" t="s">
        <v>8523</v>
      </c>
      <c r="I9768">
        <v>40421223</v>
      </c>
    </row>
    <row r="9769" spans="6:9" x14ac:dyDescent="0.25">
      <c r="F9769" t="str">
        <f t="shared" si="183"/>
        <v>Greg RipcoSONOCO CANADA CORP.</v>
      </c>
      <c r="G9769" s="149" t="s">
        <v>18886</v>
      </c>
      <c r="H9769" s="149" t="s">
        <v>8544</v>
      </c>
      <c r="I9769">
        <v>40420548</v>
      </c>
    </row>
    <row r="9770" spans="6:9" x14ac:dyDescent="0.25">
      <c r="F9770" t="str">
        <f t="shared" si="183"/>
        <v>Greg RipcoSONOCO PRODUCTS COMPANY</v>
      </c>
      <c r="G9770" s="149" t="s">
        <v>18886</v>
      </c>
      <c r="H9770" s="149" t="s">
        <v>8547</v>
      </c>
      <c r="I9770">
        <v>40420419</v>
      </c>
    </row>
    <row r="9771" spans="6:9" x14ac:dyDescent="0.25">
      <c r="F9771" t="str">
        <f t="shared" si="183"/>
        <v>Greg RipcoSONS BAKERY (BAGOS BUN BA</v>
      </c>
      <c r="G9771" s="149" t="s">
        <v>18886</v>
      </c>
      <c r="H9771" s="149" t="s">
        <v>8549</v>
      </c>
      <c r="I9771">
        <v>40420109</v>
      </c>
    </row>
    <row r="9772" spans="6:9" x14ac:dyDescent="0.25">
      <c r="F9772" t="str">
        <f t="shared" si="183"/>
        <v>Greg RipcoSOUTHCOAST IQF INC</v>
      </c>
      <c r="G9772" s="149" t="s">
        <v>18886</v>
      </c>
      <c r="H9772" s="149" t="s">
        <v>8572</v>
      </c>
      <c r="I9772">
        <v>40421310</v>
      </c>
    </row>
    <row r="9773" spans="6:9" x14ac:dyDescent="0.25">
      <c r="F9773" t="str">
        <f t="shared" si="183"/>
        <v>Greg RipcoSPECIALIZED PACKAGING GROUP-LONDON</v>
      </c>
      <c r="G9773" s="149" t="s">
        <v>18886</v>
      </c>
      <c r="H9773" s="149" t="s">
        <v>8620</v>
      </c>
      <c r="I9773">
        <v>40008010</v>
      </c>
    </row>
    <row r="9774" spans="6:9" x14ac:dyDescent="0.25">
      <c r="F9774" t="str">
        <f t="shared" si="183"/>
        <v>Greg RipcoSPRING AIR SOMMEX CORPORATION</v>
      </c>
      <c r="G9774" s="149" t="s">
        <v>18886</v>
      </c>
      <c r="H9774" s="149" t="s">
        <v>8649</v>
      </c>
      <c r="I9774">
        <v>40421079</v>
      </c>
    </row>
    <row r="9775" spans="6:9" x14ac:dyDescent="0.25">
      <c r="F9775" t="str">
        <f t="shared" si="183"/>
        <v>Greg RipcoSQUIRE GRAPHIC ASSOCIATES</v>
      </c>
      <c r="G9775" s="149" t="s">
        <v>18886</v>
      </c>
      <c r="H9775" s="149" t="s">
        <v>8665</v>
      </c>
      <c r="I9775">
        <v>40420203</v>
      </c>
    </row>
    <row r="9776" spans="6:9" x14ac:dyDescent="0.25">
      <c r="F9776" t="str">
        <f t="shared" si="183"/>
        <v>Greg RipcoSQUIRE INTL PACKAGING SYSTEMS INC</v>
      </c>
      <c r="G9776" s="149" t="s">
        <v>18886</v>
      </c>
      <c r="H9776" s="149" t="s">
        <v>8666</v>
      </c>
      <c r="I9776">
        <v>40420241</v>
      </c>
    </row>
    <row r="9777" spans="6:9" x14ac:dyDescent="0.25">
      <c r="F9777" t="str">
        <f t="shared" si="183"/>
        <v>Greg RipcoSTACKPOLE INTERNATIONAL</v>
      </c>
      <c r="G9777" s="149" t="s">
        <v>18886</v>
      </c>
      <c r="H9777" s="149" t="s">
        <v>8676</v>
      </c>
      <c r="I9777">
        <v>40421115</v>
      </c>
    </row>
    <row r="9778" spans="6:9" x14ac:dyDescent="0.25">
      <c r="F9778" t="str">
        <f t="shared" si="183"/>
        <v>Greg RipcoSTACKPOLE INTERNATIONAL ENGINEERED</v>
      </c>
      <c r="G9778" s="149" t="s">
        <v>18886</v>
      </c>
      <c r="H9778" s="149" t="s">
        <v>13927</v>
      </c>
      <c r="I9778">
        <v>40421372</v>
      </c>
    </row>
    <row r="9779" spans="6:9" x14ac:dyDescent="0.25">
      <c r="F9779" t="str">
        <f t="shared" si="183"/>
        <v>Greg RipcoSTANDARD EQUIP SPLY LTD.</v>
      </c>
      <c r="G9779" s="149" t="s">
        <v>18886</v>
      </c>
      <c r="H9779" s="149" t="s">
        <v>8683</v>
      </c>
      <c r="I9779">
        <v>40420217</v>
      </c>
    </row>
    <row r="9780" spans="6:9" x14ac:dyDescent="0.25">
      <c r="F9780" t="str">
        <f t="shared" si="183"/>
        <v>Greg RipcoSTANPAC INC.</v>
      </c>
      <c r="G9780" s="149" t="s">
        <v>18886</v>
      </c>
      <c r="H9780" s="149" t="s">
        <v>8690</v>
      </c>
      <c r="I9780">
        <v>40424218</v>
      </c>
    </row>
    <row r="9781" spans="6:9" x14ac:dyDescent="0.25">
      <c r="F9781" t="str">
        <f t="shared" si="183"/>
        <v>Greg RipcoSTAPLES ADVANTAGE</v>
      </c>
      <c r="G9781" s="149" t="s">
        <v>18886</v>
      </c>
      <c r="H9781" s="149" t="s">
        <v>8691</v>
      </c>
      <c r="I9781">
        <v>40421110</v>
      </c>
    </row>
    <row r="9782" spans="6:9" x14ac:dyDescent="0.25">
      <c r="F9782" t="str">
        <f t="shared" si="183"/>
        <v>Greg RipcoSTARR CULINARY DELIGHTS INC.</v>
      </c>
      <c r="G9782" s="149" t="s">
        <v>18886</v>
      </c>
      <c r="H9782" s="149" t="s">
        <v>8704</v>
      </c>
      <c r="I9782">
        <v>40420706</v>
      </c>
    </row>
    <row r="9783" spans="6:9" x14ac:dyDescent="0.25">
      <c r="F9783" t="str">
        <f t="shared" si="183"/>
        <v>Greg RipcoSTEEL CENTRES MACHINERY &amp;</v>
      </c>
      <c r="G9783" s="149" t="s">
        <v>18886</v>
      </c>
      <c r="H9783" s="149" t="s">
        <v>8709</v>
      </c>
      <c r="I9783">
        <v>40420266</v>
      </c>
    </row>
    <row r="9784" spans="6:9" x14ac:dyDescent="0.25">
      <c r="F9784" t="str">
        <f t="shared" si="183"/>
        <v>Greg RipcoSTONEY CREEK DAIRY LTD.</v>
      </c>
      <c r="G9784" s="149" t="s">
        <v>18886</v>
      </c>
      <c r="H9784" s="149" t="s">
        <v>8746</v>
      </c>
      <c r="I9784">
        <v>40420777</v>
      </c>
    </row>
    <row r="9785" spans="6:9" x14ac:dyDescent="0.25">
      <c r="F9785" t="str">
        <f t="shared" si="183"/>
        <v>Greg RipcoSTRATEGIC DISTRIBUTION</v>
      </c>
      <c r="G9785" s="149" t="s">
        <v>18886</v>
      </c>
      <c r="H9785" s="149" t="s">
        <v>8757</v>
      </c>
      <c r="I9785">
        <v>40420908</v>
      </c>
    </row>
    <row r="9786" spans="6:9" x14ac:dyDescent="0.25">
      <c r="F9786" t="str">
        <f t="shared" si="183"/>
        <v>Greg RipcoSTRONGPOINT AUTOMATION</v>
      </c>
      <c r="G9786" s="149" t="s">
        <v>18886</v>
      </c>
      <c r="H9786" s="149" t="s">
        <v>8763</v>
      </c>
      <c r="I9786">
        <v>40420902</v>
      </c>
    </row>
    <row r="9787" spans="6:9" x14ac:dyDescent="0.25">
      <c r="F9787" t="str">
        <f t="shared" si="183"/>
        <v>Greg RipcoSTRUDEX FIBRES LTD.</v>
      </c>
      <c r="G9787" s="149" t="s">
        <v>18886</v>
      </c>
      <c r="H9787" s="149" t="s">
        <v>8765</v>
      </c>
      <c r="I9787">
        <v>40420090</v>
      </c>
    </row>
    <row r="9788" spans="6:9" x14ac:dyDescent="0.25">
      <c r="F9788" t="str">
        <f t="shared" si="183"/>
        <v>Greg RipcoSUPER SEAL MFG, LTD.</v>
      </c>
      <c r="G9788" s="149" t="s">
        <v>18886</v>
      </c>
      <c r="H9788" s="149" t="s">
        <v>8796</v>
      </c>
      <c r="I9788">
        <v>40420351</v>
      </c>
    </row>
    <row r="9789" spans="6:9" x14ac:dyDescent="0.25">
      <c r="F9789" t="str">
        <f t="shared" si="183"/>
        <v>Greg RipcoSUPERIOR CABINETS LTD.</v>
      </c>
      <c r="G9789" s="149" t="s">
        <v>18886</v>
      </c>
      <c r="H9789" s="149" t="s">
        <v>8804</v>
      </c>
      <c r="I9789">
        <v>40420503</v>
      </c>
    </row>
    <row r="9790" spans="6:9" x14ac:dyDescent="0.25">
      <c r="F9790" t="str">
        <f t="shared" si="183"/>
        <v>Greg RipcoSUPER-PUFFT SNACKS CORP</v>
      </c>
      <c r="G9790" s="149" t="s">
        <v>18886</v>
      </c>
      <c r="H9790" s="149" t="s">
        <v>8822</v>
      </c>
      <c r="I9790">
        <v>40420403</v>
      </c>
    </row>
    <row r="9791" spans="6:9" x14ac:dyDescent="0.25">
      <c r="F9791" t="str">
        <f t="shared" si="183"/>
        <v>Greg RipcoSWIFT SOURCE INC.</v>
      </c>
      <c r="G9791" s="149" t="s">
        <v>18886</v>
      </c>
      <c r="H9791" s="149" t="s">
        <v>8843</v>
      </c>
      <c r="I9791">
        <v>40420982</v>
      </c>
    </row>
    <row r="9792" spans="6:9" x14ac:dyDescent="0.25">
      <c r="F9792" t="str">
        <f t="shared" si="183"/>
        <v>Greg RipcoSYKES PACKAGING &amp; PARTS</v>
      </c>
      <c r="G9792" s="149" t="s">
        <v>18886</v>
      </c>
      <c r="H9792" s="149" t="s">
        <v>8852</v>
      </c>
      <c r="I9792">
        <v>40420493</v>
      </c>
    </row>
    <row r="9793" spans="6:9" x14ac:dyDescent="0.25">
      <c r="F9793" t="str">
        <f t="shared" si="183"/>
        <v>Greg RipcoSYSTEMATIX</v>
      </c>
      <c r="G9793" s="149" t="s">
        <v>18886</v>
      </c>
      <c r="H9793" s="149" t="s">
        <v>8872</v>
      </c>
      <c r="I9793">
        <v>40421286</v>
      </c>
    </row>
    <row r="9794" spans="6:9" x14ac:dyDescent="0.25">
      <c r="F9794" t="str">
        <f t="shared" si="183"/>
        <v>Greg RipcoT &amp; R SARGENT FARMS LTD</v>
      </c>
      <c r="G9794" s="149" t="s">
        <v>18886</v>
      </c>
      <c r="H9794" s="149" t="s">
        <v>8882</v>
      </c>
      <c r="I9794">
        <v>40421431</v>
      </c>
    </row>
    <row r="9795" spans="6:9" x14ac:dyDescent="0.25">
      <c r="F9795" t="str">
        <f t="shared" ref="F9795:F9858" si="184">CONCATENATE(G9795, H9795)</f>
        <v>Greg RipcoTALON SYSTEMS INC.</v>
      </c>
      <c r="G9795" s="149" t="s">
        <v>18886</v>
      </c>
      <c r="H9795" s="149" t="s">
        <v>8902</v>
      </c>
      <c r="I9795">
        <v>40420603</v>
      </c>
    </row>
    <row r="9796" spans="6:9" x14ac:dyDescent="0.25">
      <c r="F9796" t="str">
        <f t="shared" si="184"/>
        <v>Greg RipcoTAMMING FOODS LTD.</v>
      </c>
      <c r="G9796" s="149" t="s">
        <v>18886</v>
      </c>
      <c r="H9796" s="149" t="s">
        <v>8904</v>
      </c>
      <c r="I9796">
        <v>40420099</v>
      </c>
    </row>
    <row r="9797" spans="6:9" x14ac:dyDescent="0.25">
      <c r="F9797" t="str">
        <f t="shared" si="184"/>
        <v>Greg RipcoTCA TECHNOLOGIES INC.</v>
      </c>
      <c r="G9797" s="149" t="s">
        <v>18886</v>
      </c>
      <c r="H9797" s="149" t="s">
        <v>8931</v>
      </c>
      <c r="I9797">
        <v>40420944</v>
      </c>
    </row>
    <row r="9798" spans="6:9" x14ac:dyDescent="0.25">
      <c r="F9798" t="str">
        <f t="shared" si="184"/>
        <v>Greg RipcoTECK COMINCO METALS LTD.</v>
      </c>
      <c r="G9798" s="149" t="s">
        <v>18886</v>
      </c>
      <c r="H9798" s="149" t="s">
        <v>8950</v>
      </c>
      <c r="I9798">
        <v>40420353</v>
      </c>
    </row>
    <row r="9799" spans="6:9" x14ac:dyDescent="0.25">
      <c r="F9799" t="str">
        <f t="shared" si="184"/>
        <v>Greg RipcoTEK-NI-KAL RESOLUTIONS INC.</v>
      </c>
      <c r="G9799" s="149" t="s">
        <v>18886</v>
      </c>
      <c r="H9799" s="149" t="s">
        <v>8959</v>
      </c>
      <c r="I9799">
        <v>40420882</v>
      </c>
    </row>
    <row r="9800" spans="6:9" x14ac:dyDescent="0.25">
      <c r="F9800" t="str">
        <f t="shared" si="184"/>
        <v>Greg RipcoTENCORR PACKAGING INC.</v>
      </c>
      <c r="G9800" s="149" t="s">
        <v>18886</v>
      </c>
      <c r="H9800" s="149" t="s">
        <v>8967</v>
      </c>
      <c r="I9800">
        <v>40420488</v>
      </c>
    </row>
    <row r="9801" spans="6:9" x14ac:dyDescent="0.25">
      <c r="F9801" t="str">
        <f t="shared" si="184"/>
        <v>Greg RipcoTERDUN MATERIAL MANAGEMENT INC.</v>
      </c>
      <c r="G9801" s="149" t="s">
        <v>18886</v>
      </c>
      <c r="H9801" s="149" t="s">
        <v>8974</v>
      </c>
      <c r="I9801">
        <v>40421016</v>
      </c>
    </row>
    <row r="9802" spans="6:9" x14ac:dyDescent="0.25">
      <c r="F9802" t="str">
        <f t="shared" si="184"/>
        <v>Greg RipcoTHE ESSENTIAL IMAGE</v>
      </c>
      <c r="G9802" s="149" t="s">
        <v>18886</v>
      </c>
      <c r="H9802" s="149" t="s">
        <v>9020</v>
      </c>
      <c r="I9802">
        <v>40421264</v>
      </c>
    </row>
    <row r="9803" spans="6:9" x14ac:dyDescent="0.25">
      <c r="F9803" t="str">
        <f t="shared" si="184"/>
        <v>Greg RipcoTHE MISSISSAUGA NEWS</v>
      </c>
      <c r="G9803" s="149" t="s">
        <v>18886</v>
      </c>
      <c r="H9803" s="149" t="s">
        <v>9046</v>
      </c>
      <c r="I9803">
        <v>40420828</v>
      </c>
    </row>
    <row r="9804" spans="6:9" x14ac:dyDescent="0.25">
      <c r="F9804" t="str">
        <f t="shared" si="184"/>
        <v>Greg RipcoTHE ORIGINAL CAKERIE LTD</v>
      </c>
      <c r="G9804" s="149" t="s">
        <v>18886</v>
      </c>
      <c r="H9804" s="149" t="s">
        <v>9052</v>
      </c>
      <c r="I9804">
        <v>40420987</v>
      </c>
    </row>
    <row r="9805" spans="6:9" x14ac:dyDescent="0.25">
      <c r="F9805" t="str">
        <f t="shared" si="184"/>
        <v>Greg RipcoTHE PRINTING TEAM INC.</v>
      </c>
      <c r="G9805" s="149" t="s">
        <v>18886</v>
      </c>
      <c r="H9805" s="149" t="s">
        <v>9056</v>
      </c>
      <c r="I9805">
        <v>40420813</v>
      </c>
    </row>
    <row r="9806" spans="6:9" x14ac:dyDescent="0.25">
      <c r="F9806" t="str">
        <f t="shared" si="184"/>
        <v>Greg RipcoTHERMO CRS LTD</v>
      </c>
      <c r="G9806" s="149" t="s">
        <v>18886</v>
      </c>
      <c r="H9806" s="149" t="s">
        <v>9079</v>
      </c>
      <c r="I9806">
        <v>40420303</v>
      </c>
    </row>
    <row r="9807" spans="6:9" x14ac:dyDescent="0.25">
      <c r="F9807" t="str">
        <f t="shared" si="184"/>
        <v>Greg RipcoTHORN INDUSTRIAL SERVICES</v>
      </c>
      <c r="G9807" s="149" t="s">
        <v>18886</v>
      </c>
      <c r="H9807" s="149" t="s">
        <v>9095</v>
      </c>
      <c r="I9807">
        <v>40421444</v>
      </c>
    </row>
    <row r="9808" spans="6:9" x14ac:dyDescent="0.25">
      <c r="F9808" t="str">
        <f t="shared" si="184"/>
        <v>Greg RipcoTODD ENGINEERING LTD</v>
      </c>
      <c r="G9808" s="149" t="s">
        <v>18886</v>
      </c>
      <c r="H9808" s="149" t="s">
        <v>9132</v>
      </c>
      <c r="I9808">
        <v>40420763</v>
      </c>
    </row>
    <row r="9809" spans="6:9" x14ac:dyDescent="0.25">
      <c r="F9809" t="str">
        <f t="shared" si="184"/>
        <v>Greg RipcoTOYOTA BOSHOKU CANADA INC.</v>
      </c>
      <c r="G9809" s="149" t="s">
        <v>18886</v>
      </c>
      <c r="H9809" s="149" t="s">
        <v>9173</v>
      </c>
      <c r="I9809">
        <v>40420799</v>
      </c>
    </row>
    <row r="9810" spans="6:9" x14ac:dyDescent="0.25">
      <c r="F9810" t="str">
        <f t="shared" si="184"/>
        <v>Greg RipcoTOYOTA MOTOR MFG. CO.INC.</v>
      </c>
      <c r="G9810" s="149" t="s">
        <v>18886</v>
      </c>
      <c r="H9810" s="149" t="s">
        <v>9175</v>
      </c>
      <c r="I9810">
        <v>40420214</v>
      </c>
    </row>
    <row r="9811" spans="6:9" x14ac:dyDescent="0.25">
      <c r="F9811" t="str">
        <f t="shared" si="184"/>
        <v>Greg RipcoTOYOTA TSUSHO CANADA, INC.</v>
      </c>
      <c r="G9811" s="149" t="s">
        <v>18886</v>
      </c>
      <c r="H9811" s="149" t="s">
        <v>9177</v>
      </c>
      <c r="I9811">
        <v>40420269</v>
      </c>
    </row>
    <row r="9812" spans="6:9" x14ac:dyDescent="0.25">
      <c r="F9812" t="str">
        <f t="shared" si="184"/>
        <v>Greg RipcoTRADE-MARK INDUSTRIAL INC</v>
      </c>
      <c r="G9812" s="149" t="s">
        <v>18886</v>
      </c>
      <c r="H9812" s="149" t="s">
        <v>9189</v>
      </c>
      <c r="I9812">
        <v>40420950</v>
      </c>
    </row>
    <row r="9813" spans="6:9" x14ac:dyDescent="0.25">
      <c r="F9813" t="str">
        <f t="shared" si="184"/>
        <v>Greg RipcoTRANSBEARCO LTD</v>
      </c>
      <c r="G9813" s="149" t="s">
        <v>18886</v>
      </c>
      <c r="H9813" s="149" t="s">
        <v>9194</v>
      </c>
      <c r="I9813">
        <v>40420050</v>
      </c>
    </row>
    <row r="9814" spans="6:9" x14ac:dyDescent="0.25">
      <c r="F9814" s="185" t="str">
        <f t="shared" si="184"/>
        <v>Greg RipcoTRANSCONTINENTAL PRINTING 2005 G.P.-0133</v>
      </c>
      <c r="G9814" s="149" t="s">
        <v>18886</v>
      </c>
      <c r="H9814" s="149" t="s">
        <v>18899</v>
      </c>
      <c r="I9814">
        <v>40420133</v>
      </c>
    </row>
    <row r="9815" spans="6:9" x14ac:dyDescent="0.25">
      <c r="F9815" s="185" t="str">
        <f t="shared" si="184"/>
        <v>Greg RipcoTRANSCONTINENTAL PRINTING 2005 G.P.</v>
      </c>
      <c r="G9815" s="149" t="s">
        <v>18886</v>
      </c>
      <c r="H9815" s="149" t="s">
        <v>9200</v>
      </c>
      <c r="I9815">
        <v>40420424</v>
      </c>
    </row>
    <row r="9816" spans="6:9" x14ac:dyDescent="0.25">
      <c r="F9816" t="str">
        <f t="shared" si="184"/>
        <v>Greg RipcoTRENERGY INC.</v>
      </c>
      <c r="G9816" s="149" t="s">
        <v>18886</v>
      </c>
      <c r="H9816" s="149" t="s">
        <v>9221</v>
      </c>
      <c r="I9816">
        <v>40420535</v>
      </c>
    </row>
    <row r="9817" spans="6:9" x14ac:dyDescent="0.25">
      <c r="F9817" t="str">
        <f t="shared" si="184"/>
        <v>Greg RipcoTRIM MASTERS L.P.</v>
      </c>
      <c r="G9817" s="149" t="s">
        <v>18886</v>
      </c>
      <c r="H9817" s="149" t="s">
        <v>9241</v>
      </c>
      <c r="I9817">
        <v>40420508</v>
      </c>
    </row>
    <row r="9818" spans="6:9" x14ac:dyDescent="0.25">
      <c r="F9818" t="str">
        <f t="shared" si="184"/>
        <v>Greg RipcoTRI-MACH GROUP INC</v>
      </c>
      <c r="G9818" s="149" t="s">
        <v>18886</v>
      </c>
      <c r="H9818" s="149" t="s">
        <v>9242</v>
      </c>
      <c r="I9818">
        <v>40420832</v>
      </c>
    </row>
    <row r="9819" spans="6:9" x14ac:dyDescent="0.25">
      <c r="F9819" t="str">
        <f t="shared" si="184"/>
        <v>Greg RipcoTRI-MACH GROUP INC.</v>
      </c>
      <c r="G9819" s="149" t="s">
        <v>18886</v>
      </c>
      <c r="H9819" s="149" t="s">
        <v>9243</v>
      </c>
      <c r="I9819">
        <v>40421191</v>
      </c>
    </row>
    <row r="9820" spans="6:9" x14ac:dyDescent="0.25">
      <c r="F9820" t="str">
        <f t="shared" si="184"/>
        <v>Greg RipcoTRI-VICOR ENTERPRISES INC</v>
      </c>
      <c r="G9820" s="149" t="s">
        <v>18886</v>
      </c>
      <c r="H9820" s="149" t="s">
        <v>9264</v>
      </c>
      <c r="I9820">
        <v>40421211</v>
      </c>
    </row>
    <row r="9821" spans="6:9" x14ac:dyDescent="0.25">
      <c r="F9821" t="str">
        <f t="shared" si="184"/>
        <v>Greg RipcoTROPHY FOODS LTD.</v>
      </c>
      <c r="G9821" s="149" t="s">
        <v>18886</v>
      </c>
      <c r="H9821" s="149" t="s">
        <v>9266</v>
      </c>
      <c r="I9821">
        <v>40420701</v>
      </c>
    </row>
    <row r="9822" spans="6:9" x14ac:dyDescent="0.25">
      <c r="F9822" t="str">
        <f t="shared" si="184"/>
        <v>Greg RipcoTRULITE IND.</v>
      </c>
      <c r="G9822" s="149" t="s">
        <v>18886</v>
      </c>
      <c r="H9822" s="149" t="s">
        <v>9280</v>
      </c>
      <c r="I9822">
        <v>40420364</v>
      </c>
    </row>
    <row r="9823" spans="6:9" x14ac:dyDescent="0.25">
      <c r="F9823" t="str">
        <f t="shared" si="184"/>
        <v>Greg RipcoUNI-FAB</v>
      </c>
      <c r="G9823" s="149" t="s">
        <v>18886</v>
      </c>
      <c r="H9823" s="149" t="s">
        <v>9647</v>
      </c>
      <c r="I9823">
        <v>40420565</v>
      </c>
    </row>
    <row r="9824" spans="6:9" x14ac:dyDescent="0.25">
      <c r="F9824" t="str">
        <f t="shared" si="184"/>
        <v>Greg RipcoUNILEVER CANADA</v>
      </c>
      <c r="G9824" s="149" t="s">
        <v>18886</v>
      </c>
      <c r="H9824" s="149" t="s">
        <v>9658</v>
      </c>
      <c r="I9824">
        <v>40420011</v>
      </c>
    </row>
    <row r="9825" spans="6:9" x14ac:dyDescent="0.25">
      <c r="F9825" t="str">
        <f t="shared" si="184"/>
        <v>Greg RipcoUPS CANADA - BRANTFORD</v>
      </c>
      <c r="G9825" s="149" t="s">
        <v>18886</v>
      </c>
      <c r="H9825" s="149" t="s">
        <v>9818</v>
      </c>
      <c r="I9825">
        <v>40421319</v>
      </c>
    </row>
    <row r="9826" spans="6:9" x14ac:dyDescent="0.25">
      <c r="F9826" t="str">
        <f t="shared" si="184"/>
        <v>Greg RipcoUPS CANADA - KITCHENER</v>
      </c>
      <c r="G9826" s="149" t="s">
        <v>18886</v>
      </c>
      <c r="H9826" s="149" t="s">
        <v>9821</v>
      </c>
      <c r="I9826">
        <v>40421337</v>
      </c>
    </row>
    <row r="9827" spans="6:9" x14ac:dyDescent="0.25">
      <c r="F9827" t="str">
        <f t="shared" si="184"/>
        <v>Greg RipcoUPS CANADA - LONDON</v>
      </c>
      <c r="G9827" s="149" t="s">
        <v>18886</v>
      </c>
      <c r="H9827" s="149" t="s">
        <v>9823</v>
      </c>
      <c r="I9827">
        <v>40421488</v>
      </c>
    </row>
    <row r="9828" spans="6:9" x14ac:dyDescent="0.25">
      <c r="F9828" t="str">
        <f t="shared" si="184"/>
        <v>Greg RipcoUPTON &amp; SULLIVAN CO. LTD.</v>
      </c>
      <c r="G9828" s="149" t="s">
        <v>18886</v>
      </c>
      <c r="H9828" s="149" t="s">
        <v>9935</v>
      </c>
      <c r="I9828">
        <v>40420559</v>
      </c>
    </row>
    <row r="9829" spans="6:9" x14ac:dyDescent="0.25">
      <c r="F9829" t="str">
        <f t="shared" si="184"/>
        <v>Greg RipcoV.V.F. AMERICA INC.</v>
      </c>
      <c r="G9829" s="149" t="s">
        <v>18886</v>
      </c>
      <c r="H9829" s="149" t="s">
        <v>10550</v>
      </c>
      <c r="I9829">
        <v>40420483</v>
      </c>
    </row>
    <row r="9830" spans="6:9" x14ac:dyDescent="0.25">
      <c r="F9830" t="str">
        <f t="shared" si="184"/>
        <v>Greg RipcoVALLE FOAM IND.(1995) INC</v>
      </c>
      <c r="G9830" s="149" t="s">
        <v>18886</v>
      </c>
      <c r="H9830" s="149" t="s">
        <v>10555</v>
      </c>
      <c r="I9830">
        <v>40420948</v>
      </c>
    </row>
    <row r="9831" spans="6:9" x14ac:dyDescent="0.25">
      <c r="F9831" t="str">
        <f t="shared" si="184"/>
        <v>Greg RipcoVANDERLANDE INDUSTIRES INC.-TORONTO</v>
      </c>
      <c r="G9831" s="149" t="s">
        <v>18886</v>
      </c>
      <c r="H9831" s="149" t="s">
        <v>13942</v>
      </c>
      <c r="I9831">
        <v>40421228</v>
      </c>
    </row>
    <row r="9832" spans="6:9" x14ac:dyDescent="0.25">
      <c r="F9832" t="str">
        <f t="shared" si="184"/>
        <v>Greg RipcoVENTAX  TECHNOLOGIES INC.</v>
      </c>
      <c r="G9832" s="149" t="s">
        <v>18886</v>
      </c>
      <c r="H9832" s="149" t="s">
        <v>10622</v>
      </c>
      <c r="I9832">
        <v>40420260</v>
      </c>
    </row>
    <row r="9833" spans="6:9" x14ac:dyDescent="0.25">
      <c r="F9833" t="str">
        <f t="shared" si="184"/>
        <v>Greg RipcoVERACIOUS CANADA INC.</v>
      </c>
      <c r="G9833" s="149" t="s">
        <v>18886</v>
      </c>
      <c r="H9833" s="149" t="s">
        <v>10626</v>
      </c>
      <c r="I9833">
        <v>40421480</v>
      </c>
    </row>
    <row r="9834" spans="6:9" x14ac:dyDescent="0.25">
      <c r="F9834" t="str">
        <f t="shared" si="184"/>
        <v>Greg RipcoVERSATECH PRESS ELECTRONIC SERVICES</v>
      </c>
      <c r="G9834" s="149" t="s">
        <v>18886</v>
      </c>
      <c r="H9834" s="149" t="s">
        <v>10633</v>
      </c>
      <c r="I9834">
        <v>40420628</v>
      </c>
    </row>
    <row r="9835" spans="6:9" x14ac:dyDescent="0.25">
      <c r="F9835" t="str">
        <f t="shared" si="184"/>
        <v>Greg RipcoVILLAGE JUICERY INC.</v>
      </c>
      <c r="G9835" s="149" t="s">
        <v>18886</v>
      </c>
      <c r="H9835" s="149" t="s">
        <v>10675</v>
      </c>
      <c r="I9835">
        <v>40421478</v>
      </c>
    </row>
    <row r="9836" spans="6:9" x14ac:dyDescent="0.25">
      <c r="F9836" t="str">
        <f t="shared" si="184"/>
        <v>Greg RipcoVINETECH CANADA</v>
      </c>
      <c r="G9836" s="149" t="s">
        <v>18886</v>
      </c>
      <c r="H9836" s="149" t="s">
        <v>10677</v>
      </c>
      <c r="I9836">
        <v>40421483</v>
      </c>
    </row>
    <row r="9837" spans="6:9" x14ac:dyDescent="0.25">
      <c r="F9837" t="str">
        <f t="shared" si="184"/>
        <v>Greg RipcoVITAFOAM PRODUCTS CANADA</v>
      </c>
      <c r="G9837" s="149" t="s">
        <v>18886</v>
      </c>
      <c r="H9837" s="149" t="s">
        <v>10695</v>
      </c>
      <c r="I9837">
        <v>40420551</v>
      </c>
    </row>
    <row r="9838" spans="6:9" x14ac:dyDescent="0.25">
      <c r="F9838" t="str">
        <f t="shared" si="184"/>
        <v>Greg RipcoVOITH FABRICS CANADA INC.</v>
      </c>
      <c r="G9838" s="149" t="s">
        <v>18886</v>
      </c>
      <c r="H9838" s="149" t="s">
        <v>10703</v>
      </c>
      <c r="I9838">
        <v>40420082</v>
      </c>
    </row>
    <row r="9839" spans="6:9" x14ac:dyDescent="0.25">
      <c r="F9839" t="str">
        <f t="shared" si="184"/>
        <v>Greg RipcoVOORTMAN COOKIES LIMITED</v>
      </c>
      <c r="G9839" s="149" t="s">
        <v>18886</v>
      </c>
      <c r="H9839" s="149" t="s">
        <v>10712</v>
      </c>
      <c r="I9839">
        <v>40420035</v>
      </c>
    </row>
    <row r="9840" spans="6:9" x14ac:dyDescent="0.25">
      <c r="F9840" t="str">
        <f t="shared" si="184"/>
        <v>Greg RipcoVR TECHNICAL SUPPORT SERVICES INC.</v>
      </c>
      <c r="G9840" s="149" t="s">
        <v>18886</v>
      </c>
      <c r="H9840" s="149" t="s">
        <v>10715</v>
      </c>
      <c r="I9840">
        <v>40421185</v>
      </c>
    </row>
    <row r="9841" spans="6:9" x14ac:dyDescent="0.25">
      <c r="F9841" t="str">
        <f t="shared" si="184"/>
        <v>Greg RipcoVTR FEEDER SOLUTIONS INC.</v>
      </c>
      <c r="G9841" s="149" t="s">
        <v>18886</v>
      </c>
      <c r="H9841" s="149" t="s">
        <v>10718</v>
      </c>
      <c r="I9841">
        <v>40421505</v>
      </c>
    </row>
    <row r="9842" spans="6:9" x14ac:dyDescent="0.25">
      <c r="F9842" t="str">
        <f t="shared" si="184"/>
        <v>Greg RipcoW. E. KILLAM ENTERPRISES LTD.</v>
      </c>
      <c r="G9842" s="149" t="s">
        <v>18886</v>
      </c>
      <c r="H9842" s="149" t="s">
        <v>10726</v>
      </c>
      <c r="I9842">
        <v>40420277</v>
      </c>
    </row>
    <row r="9843" spans="6:9" x14ac:dyDescent="0.25">
      <c r="F9843" t="str">
        <f t="shared" si="184"/>
        <v>Greg RipcoWADES BINDERY REPAIR SERVICE LTD.</v>
      </c>
      <c r="G9843" s="149" t="s">
        <v>18886</v>
      </c>
      <c r="H9843" s="149" t="s">
        <v>10740</v>
      </c>
      <c r="I9843">
        <v>40420680</v>
      </c>
    </row>
    <row r="9844" spans="6:9" x14ac:dyDescent="0.25">
      <c r="F9844" s="185" t="str">
        <f t="shared" si="184"/>
        <v>Greg RipcoWAJAX IND. COMPONENTS LLC-1012</v>
      </c>
      <c r="G9844" s="149" t="s">
        <v>18886</v>
      </c>
      <c r="H9844" s="149" t="s">
        <v>18900</v>
      </c>
      <c r="I9844">
        <v>40421012</v>
      </c>
    </row>
    <row r="9845" spans="6:9" x14ac:dyDescent="0.25">
      <c r="F9845" s="185" t="str">
        <f t="shared" si="184"/>
        <v>Greg RipcoWAJAX IND. COMPONENTS LLC</v>
      </c>
      <c r="G9845" s="149" t="s">
        <v>18886</v>
      </c>
      <c r="H9845" s="149" t="s">
        <v>10743</v>
      </c>
      <c r="I9845">
        <v>40421063</v>
      </c>
    </row>
    <row r="9846" spans="6:9" x14ac:dyDescent="0.25">
      <c r="F9846" t="str">
        <f t="shared" si="184"/>
        <v>Greg RipcoWAJAX IND. COMPONENTS LP - 2</v>
      </c>
      <c r="G9846" s="149" t="s">
        <v>18886</v>
      </c>
      <c r="H9846" s="149" t="s">
        <v>10745</v>
      </c>
      <c r="I9846">
        <v>40420527</v>
      </c>
    </row>
    <row r="9847" spans="6:9" x14ac:dyDescent="0.25">
      <c r="F9847" t="str">
        <f t="shared" si="184"/>
        <v>Greg RipcoWAJAX IND. COMPONENTS LP - MISSISSA</v>
      </c>
      <c r="G9847" s="149" t="s">
        <v>18886</v>
      </c>
      <c r="H9847" s="149" t="s">
        <v>10746</v>
      </c>
      <c r="I9847">
        <v>40420374</v>
      </c>
    </row>
    <row r="9848" spans="6:9" x14ac:dyDescent="0.25">
      <c r="F9848" t="str">
        <f t="shared" si="184"/>
        <v>Greg RipcoWAJAX INDUSTRIAL COMPONENTS LP</v>
      </c>
      <c r="G9848" s="149" t="s">
        <v>18886</v>
      </c>
      <c r="H9848" s="149" t="s">
        <v>10751</v>
      </c>
      <c r="I9848">
        <v>40421004</v>
      </c>
    </row>
    <row r="9849" spans="6:9" x14ac:dyDescent="0.25">
      <c r="F9849" t="str">
        <f t="shared" si="184"/>
        <v>Greg RipcoWALMART CANADA CORP C/O</v>
      </c>
      <c r="G9849" s="149" t="s">
        <v>18886</v>
      </c>
      <c r="H9849" s="149" t="s">
        <v>10784</v>
      </c>
      <c r="I9849">
        <v>40420507</v>
      </c>
    </row>
    <row r="9850" spans="6:9" x14ac:dyDescent="0.25">
      <c r="F9850" t="str">
        <f t="shared" si="184"/>
        <v>Greg RipcoWARMAN HOME CENTRE LP</v>
      </c>
      <c r="G9850" s="149" t="s">
        <v>18886</v>
      </c>
      <c r="H9850" s="149" t="s">
        <v>10798</v>
      </c>
      <c r="I9850">
        <v>40421141</v>
      </c>
    </row>
    <row r="9851" spans="6:9" x14ac:dyDescent="0.25">
      <c r="F9851" t="str">
        <f t="shared" si="184"/>
        <v>Greg RipcoWATERLOO TEXTILE LTD.</v>
      </c>
      <c r="G9851" s="149" t="s">
        <v>18886</v>
      </c>
      <c r="H9851" s="149" t="s">
        <v>10814</v>
      </c>
      <c r="I9851">
        <v>40420186</v>
      </c>
    </row>
    <row r="9852" spans="6:9" x14ac:dyDescent="0.25">
      <c r="F9852" t="str">
        <f t="shared" si="184"/>
        <v>Greg RipcoWEBER INTERGRATED SUPPLY</v>
      </c>
      <c r="G9852" s="149" t="s">
        <v>18886</v>
      </c>
      <c r="H9852" s="149" t="s">
        <v>13968</v>
      </c>
      <c r="I9852">
        <v>40420352</v>
      </c>
    </row>
    <row r="9853" spans="6:9" x14ac:dyDescent="0.25">
      <c r="F9853" t="str">
        <f t="shared" si="184"/>
        <v>Greg RipcoWESTERN PRE-BAKE</v>
      </c>
      <c r="G9853" s="149" t="s">
        <v>18886</v>
      </c>
      <c r="H9853" s="149" t="s">
        <v>10895</v>
      </c>
      <c r="I9853">
        <v>40420201</v>
      </c>
    </row>
    <row r="9854" spans="6:9" x14ac:dyDescent="0.25">
      <c r="F9854" t="str">
        <f t="shared" si="184"/>
        <v>Greg RipcoWESTON BAKERIES LTD. - REGINA</v>
      </c>
      <c r="G9854" s="149" t="s">
        <v>18886</v>
      </c>
      <c r="H9854" s="149" t="s">
        <v>10906</v>
      </c>
      <c r="I9854">
        <v>40420238</v>
      </c>
    </row>
    <row r="9855" spans="6:9" x14ac:dyDescent="0.25">
      <c r="F9855" t="str">
        <f t="shared" si="184"/>
        <v>Greg RipcoWESTON BAKERIES LTD. &amp;</v>
      </c>
      <c r="G9855" s="149" t="s">
        <v>18886</v>
      </c>
      <c r="H9855" s="149" t="s">
        <v>10907</v>
      </c>
      <c r="I9855">
        <v>40420748</v>
      </c>
    </row>
    <row r="9856" spans="6:9" x14ac:dyDescent="0.25">
      <c r="F9856" t="str">
        <f t="shared" si="184"/>
        <v>Greg RipcoWESTON BAKERY LTD.</v>
      </c>
      <c r="G9856" s="149" t="s">
        <v>18886</v>
      </c>
      <c r="H9856" s="149" t="s">
        <v>10908</v>
      </c>
      <c r="I9856">
        <v>40420327</v>
      </c>
    </row>
    <row r="9857" spans="1:49" x14ac:dyDescent="0.25">
      <c r="F9857" t="str">
        <f t="shared" si="184"/>
        <v>Greg RipcoWESTON FOODS CANADA INC.</v>
      </c>
      <c r="G9857" s="149" t="s">
        <v>18886</v>
      </c>
      <c r="H9857" s="149" t="s">
        <v>13974</v>
      </c>
      <c r="I9857">
        <v>40421521</v>
      </c>
    </row>
    <row r="9858" spans="1:49" x14ac:dyDescent="0.25">
      <c r="F9858" t="str">
        <f t="shared" si="184"/>
        <v>Greg RipcoWG PROMANUFACTURING INC.</v>
      </c>
      <c r="G9858" s="149" t="s">
        <v>18886</v>
      </c>
      <c r="H9858" s="149" t="s">
        <v>10941</v>
      </c>
      <c r="I9858">
        <v>40421197</v>
      </c>
    </row>
    <row r="9859" spans="1:49" x14ac:dyDescent="0.25">
      <c r="F9859" t="str">
        <f t="shared" ref="F9859:F9922" si="185">CONCATENATE(G9859, H9859)</f>
        <v>Greg RipcoWHEAT CITY METALS</v>
      </c>
      <c r="G9859" s="149" t="s">
        <v>18886</v>
      </c>
      <c r="H9859" s="149" t="s">
        <v>10942</v>
      </c>
      <c r="I9859">
        <v>40420611</v>
      </c>
    </row>
    <row r="9860" spans="1:49" x14ac:dyDescent="0.25">
      <c r="F9860" t="str">
        <f t="shared" si="185"/>
        <v>Greg RipcoWILCO MACHINE &amp; MOLD INC.</v>
      </c>
      <c r="G9860" s="149" t="s">
        <v>18886</v>
      </c>
      <c r="H9860" s="149" t="s">
        <v>10957</v>
      </c>
      <c r="I9860">
        <v>40420719</v>
      </c>
    </row>
    <row r="9861" spans="1:49" x14ac:dyDescent="0.25">
      <c r="F9861" t="str">
        <f t="shared" si="185"/>
        <v>Greg RipcoWINDHAM HARVEST SPECIALTIES LTD</v>
      </c>
      <c r="G9861" s="149" t="s">
        <v>18886</v>
      </c>
      <c r="H9861" s="149" t="s">
        <v>10970</v>
      </c>
      <c r="I9861">
        <v>40420997</v>
      </c>
    </row>
    <row r="9862" spans="1:49" x14ac:dyDescent="0.25">
      <c r="F9862" t="str">
        <f t="shared" si="185"/>
        <v>Greg RipcoZEBRA PAPER CONVERTERS INC.</v>
      </c>
      <c r="G9862" s="149" t="s">
        <v>18886</v>
      </c>
      <c r="H9862" s="149" t="s">
        <v>11071</v>
      </c>
      <c r="I9862">
        <v>40421058</v>
      </c>
    </row>
    <row r="9863" spans="1:49" x14ac:dyDescent="0.25">
      <c r="F9863" t="str">
        <f t="shared" si="185"/>
        <v>Greg RipcoZOETIS</v>
      </c>
      <c r="G9863" s="149" t="s">
        <v>18886</v>
      </c>
      <c r="H9863" s="149" t="s">
        <v>11081</v>
      </c>
      <c r="I9863">
        <v>40420347</v>
      </c>
    </row>
    <row r="9864" spans="1:49" x14ac:dyDescent="0.25">
      <c r="A9864">
        <v>4100</v>
      </c>
      <c r="B9864">
        <v>30060</v>
      </c>
      <c r="C9864">
        <v>4034</v>
      </c>
      <c r="D9864">
        <v>410</v>
      </c>
      <c r="E9864" s="124" t="s">
        <v>18901</v>
      </c>
      <c r="F9864" t="str">
        <f t="shared" si="185"/>
        <v>Gregg BrannonA.E.R.T., INC</v>
      </c>
      <c r="G9864" s="150" t="str">
        <f t="shared" ref="G9864:G9927" si="186">RIGHT(E9864,LEN(E9864)-3)</f>
        <v>Gregg Brannon</v>
      </c>
      <c r="H9864" s="149" t="s">
        <v>327</v>
      </c>
      <c r="I9864">
        <v>40007414</v>
      </c>
      <c r="K9864" t="s">
        <v>18902</v>
      </c>
      <c r="L9864" t="s">
        <v>18903</v>
      </c>
      <c r="M9864" t="s">
        <v>15941</v>
      </c>
      <c r="N9864">
        <v>72762</v>
      </c>
      <c r="Q9864" t="s">
        <v>12415</v>
      </c>
      <c r="R9864" t="s">
        <v>12416</v>
      </c>
      <c r="S9864" t="s">
        <v>18904</v>
      </c>
      <c r="U9864" t="s">
        <v>12418</v>
      </c>
      <c r="W9864">
        <v>11</v>
      </c>
      <c r="X9864">
        <v>1</v>
      </c>
      <c r="Y9864" t="s">
        <v>12419</v>
      </c>
      <c r="Z9864" t="s">
        <v>12420</v>
      </c>
      <c r="AA9864" t="s">
        <v>12429</v>
      </c>
      <c r="AB9864" t="s">
        <v>12422</v>
      </c>
      <c r="AC9864">
        <v>2</v>
      </c>
      <c r="AD9864" s="123">
        <v>41879</v>
      </c>
      <c r="AE9864" t="s">
        <v>12431</v>
      </c>
      <c r="AG9864">
        <v>40007414</v>
      </c>
      <c r="AL9864" t="s">
        <v>12422</v>
      </c>
      <c r="AN9864">
        <v>414305601</v>
      </c>
      <c r="AO9864">
        <v>16</v>
      </c>
      <c r="AP9864" t="s">
        <v>12424</v>
      </c>
      <c r="AQ9864" t="s">
        <v>11408</v>
      </c>
      <c r="AR9864">
        <v>4100</v>
      </c>
      <c r="AT9864">
        <v>0</v>
      </c>
      <c r="AV9864" t="s">
        <v>18905</v>
      </c>
      <c r="AW9864">
        <v>116100</v>
      </c>
    </row>
    <row r="9865" spans="1:49" x14ac:dyDescent="0.25">
      <c r="A9865">
        <v>4100</v>
      </c>
      <c r="B9865">
        <v>30060</v>
      </c>
      <c r="C9865">
        <v>4034</v>
      </c>
      <c r="D9865">
        <v>410</v>
      </c>
      <c r="E9865" s="124" t="s">
        <v>18901</v>
      </c>
      <c r="F9865" t="str">
        <f t="shared" si="185"/>
        <v>Gregg BrannonAIRPORT BRIDGE CO.</v>
      </c>
      <c r="G9865" s="150" t="str">
        <f t="shared" si="186"/>
        <v>Gregg Brannon</v>
      </c>
      <c r="H9865" s="149" t="s">
        <v>541</v>
      </c>
      <c r="I9865">
        <v>40006627</v>
      </c>
      <c r="K9865" t="s">
        <v>18906</v>
      </c>
      <c r="L9865" t="s">
        <v>18907</v>
      </c>
      <c r="M9865" t="s">
        <v>13201</v>
      </c>
      <c r="N9865">
        <v>70403</v>
      </c>
      <c r="Q9865" t="s">
        <v>12415</v>
      </c>
      <c r="R9865" t="s">
        <v>12416</v>
      </c>
      <c r="S9865" t="s">
        <v>18908</v>
      </c>
      <c r="U9865" t="s">
        <v>12418</v>
      </c>
      <c r="W9865">
        <v>11</v>
      </c>
      <c r="X9865">
        <v>2</v>
      </c>
      <c r="Y9865" t="s">
        <v>12419</v>
      </c>
      <c r="Z9865" t="s">
        <v>12420</v>
      </c>
      <c r="AA9865" t="s">
        <v>12429</v>
      </c>
      <c r="AB9865" t="s">
        <v>12422</v>
      </c>
      <c r="AC9865">
        <v>2</v>
      </c>
      <c r="AD9865" s="123">
        <v>40767</v>
      </c>
      <c r="AE9865" t="s">
        <v>12431</v>
      </c>
      <c r="AG9865">
        <v>40006627</v>
      </c>
      <c r="AL9865" t="s">
        <v>12422</v>
      </c>
      <c r="AN9865">
        <v>1910503601</v>
      </c>
      <c r="AO9865">
        <v>16</v>
      </c>
      <c r="AP9865" t="s">
        <v>12424</v>
      </c>
      <c r="AQ9865" t="s">
        <v>11408</v>
      </c>
      <c r="AR9865">
        <v>4100</v>
      </c>
      <c r="AS9865" t="s">
        <v>12491</v>
      </c>
      <c r="AT9865">
        <v>0</v>
      </c>
      <c r="AV9865" t="s">
        <v>18909</v>
      </c>
      <c r="AW9865">
        <v>116100</v>
      </c>
    </row>
    <row r="9866" spans="1:49" x14ac:dyDescent="0.25">
      <c r="A9866">
        <v>4100</v>
      </c>
      <c r="B9866">
        <v>30060</v>
      </c>
      <c r="C9866">
        <v>4034</v>
      </c>
      <c r="D9866">
        <v>410</v>
      </c>
      <c r="E9866" s="124" t="s">
        <v>18901</v>
      </c>
      <c r="F9866" t="str">
        <f t="shared" si="185"/>
        <v>Gregg BrannonALLIANCE RUBBER COMPANY</v>
      </c>
      <c r="G9866" s="150" t="str">
        <f t="shared" si="186"/>
        <v>Gregg Brannon</v>
      </c>
      <c r="H9866" s="149" t="s">
        <v>618</v>
      </c>
      <c r="I9866">
        <v>40006306</v>
      </c>
      <c r="L9866" t="s">
        <v>17087</v>
      </c>
      <c r="M9866" t="s">
        <v>15941</v>
      </c>
      <c r="O9866">
        <v>20950</v>
      </c>
      <c r="P9866">
        <v>71903</v>
      </c>
      <c r="Q9866" t="s">
        <v>12415</v>
      </c>
      <c r="R9866" t="s">
        <v>12416</v>
      </c>
      <c r="S9866" t="s">
        <v>18910</v>
      </c>
      <c r="U9866" t="s">
        <v>12418</v>
      </c>
      <c r="W9866">
        <v>11</v>
      </c>
      <c r="X9866">
        <v>1</v>
      </c>
      <c r="Y9866" t="s">
        <v>12419</v>
      </c>
      <c r="Z9866" t="s">
        <v>12420</v>
      </c>
      <c r="AA9866" t="s">
        <v>12429</v>
      </c>
      <c r="AB9866" t="s">
        <v>12430</v>
      </c>
      <c r="AC9866">
        <v>2</v>
      </c>
      <c r="AD9866" s="123">
        <v>40316</v>
      </c>
      <c r="AE9866" t="s">
        <v>12431</v>
      </c>
      <c r="AG9866">
        <v>40006306</v>
      </c>
      <c r="AL9866" t="s">
        <v>12430</v>
      </c>
      <c r="AN9866">
        <v>405102801</v>
      </c>
      <c r="AO9866">
        <v>16</v>
      </c>
      <c r="AP9866" t="s">
        <v>12424</v>
      </c>
      <c r="AQ9866" t="s">
        <v>11408</v>
      </c>
      <c r="AR9866">
        <v>4100</v>
      </c>
      <c r="AT9866">
        <v>0</v>
      </c>
      <c r="AV9866" t="s">
        <v>18911</v>
      </c>
      <c r="AW9866">
        <v>116100</v>
      </c>
    </row>
    <row r="9867" spans="1:49" x14ac:dyDescent="0.25">
      <c r="A9867">
        <v>4100</v>
      </c>
      <c r="B9867">
        <v>30060</v>
      </c>
      <c r="C9867">
        <v>4034</v>
      </c>
      <c r="D9867">
        <v>410</v>
      </c>
      <c r="E9867" s="124" t="s">
        <v>18901</v>
      </c>
      <c r="F9867" t="str">
        <f t="shared" si="185"/>
        <v>Gregg BrannonALPHA PACKAGING INC</v>
      </c>
      <c r="G9867" s="150" t="str">
        <f t="shared" si="186"/>
        <v>Gregg Brannon</v>
      </c>
      <c r="H9867" s="149" t="s">
        <v>646</v>
      </c>
      <c r="I9867">
        <v>40008450</v>
      </c>
      <c r="K9867" t="s">
        <v>18912</v>
      </c>
      <c r="L9867" t="s">
        <v>18913</v>
      </c>
      <c r="M9867" t="s">
        <v>15941</v>
      </c>
      <c r="N9867">
        <v>72936</v>
      </c>
      <c r="Q9867" t="s">
        <v>12415</v>
      </c>
      <c r="R9867" t="s">
        <v>12416</v>
      </c>
      <c r="S9867" t="s">
        <v>18914</v>
      </c>
      <c r="U9867" t="s">
        <v>12418</v>
      </c>
      <c r="W9867">
        <v>11</v>
      </c>
      <c r="X9867">
        <v>1</v>
      </c>
      <c r="Y9867" t="s">
        <v>12419</v>
      </c>
      <c r="Z9867" t="s">
        <v>12420</v>
      </c>
      <c r="AA9867" t="s">
        <v>12485</v>
      </c>
      <c r="AB9867" t="s">
        <v>12422</v>
      </c>
      <c r="AC9867">
        <v>2</v>
      </c>
      <c r="AD9867" s="123">
        <v>43322</v>
      </c>
      <c r="AE9867" t="s">
        <v>12528</v>
      </c>
      <c r="AG9867">
        <v>40008450</v>
      </c>
      <c r="AL9867" t="s">
        <v>12422</v>
      </c>
      <c r="AN9867">
        <v>413116041</v>
      </c>
      <c r="AO9867">
        <v>16</v>
      </c>
      <c r="AP9867" t="s">
        <v>12424</v>
      </c>
      <c r="AQ9867" t="s">
        <v>11408</v>
      </c>
      <c r="AR9867">
        <v>4100</v>
      </c>
      <c r="AT9867">
        <v>0</v>
      </c>
      <c r="AV9867" t="s">
        <v>18915</v>
      </c>
      <c r="AW9867">
        <v>116100</v>
      </c>
    </row>
    <row r="9868" spans="1:49" x14ac:dyDescent="0.25">
      <c r="A9868">
        <v>4100</v>
      </c>
      <c r="B9868">
        <v>30060</v>
      </c>
      <c r="C9868">
        <v>4034</v>
      </c>
      <c r="D9868">
        <v>410</v>
      </c>
      <c r="E9868" s="124" t="s">
        <v>18901</v>
      </c>
      <c r="F9868" t="str">
        <f t="shared" si="185"/>
        <v>Gregg BrannonAMERICA BELT &amp; HOSE</v>
      </c>
      <c r="G9868" s="150" t="str">
        <f t="shared" si="186"/>
        <v>Gregg Brannon</v>
      </c>
      <c r="H9868" s="149" t="s">
        <v>805</v>
      </c>
      <c r="I9868">
        <v>40007074</v>
      </c>
      <c r="K9868" t="s">
        <v>18916</v>
      </c>
      <c r="L9868" t="s">
        <v>18903</v>
      </c>
      <c r="M9868" t="s">
        <v>15941</v>
      </c>
      <c r="N9868">
        <v>72764</v>
      </c>
      <c r="Q9868" t="s">
        <v>12415</v>
      </c>
      <c r="R9868" t="s">
        <v>12416</v>
      </c>
      <c r="S9868" t="s">
        <v>18917</v>
      </c>
      <c r="U9868" t="s">
        <v>12418</v>
      </c>
      <c r="W9868">
        <v>11</v>
      </c>
      <c r="X9868">
        <v>2</v>
      </c>
      <c r="Y9868" t="s">
        <v>12472</v>
      </c>
      <c r="Z9868" t="s">
        <v>12420</v>
      </c>
      <c r="AA9868" t="s">
        <v>12429</v>
      </c>
      <c r="AB9868" t="s">
        <v>12422</v>
      </c>
      <c r="AC9868">
        <v>2</v>
      </c>
      <c r="AD9868" s="123">
        <v>41400</v>
      </c>
      <c r="AE9868" t="s">
        <v>12431</v>
      </c>
      <c r="AG9868">
        <v>40007074</v>
      </c>
      <c r="AL9868" t="s">
        <v>12422</v>
      </c>
      <c r="AN9868">
        <v>414305601</v>
      </c>
      <c r="AO9868">
        <v>16</v>
      </c>
      <c r="AP9868" t="s">
        <v>12424</v>
      </c>
      <c r="AQ9868" t="s">
        <v>11408</v>
      </c>
      <c r="AR9868">
        <v>4100</v>
      </c>
      <c r="AT9868">
        <v>0</v>
      </c>
      <c r="AV9868" t="s">
        <v>18918</v>
      </c>
      <c r="AW9868">
        <v>116100</v>
      </c>
    </row>
    <row r="9869" spans="1:49" x14ac:dyDescent="0.25">
      <c r="A9869">
        <v>4100</v>
      </c>
      <c r="B9869">
        <v>30060</v>
      </c>
      <c r="C9869">
        <v>4034</v>
      </c>
      <c r="D9869">
        <v>410</v>
      </c>
      <c r="E9869" s="124" t="s">
        <v>18901</v>
      </c>
      <c r="F9869" t="str">
        <f t="shared" si="185"/>
        <v>Gregg BrannonAMERICA BELT AND HOSE, LLC.</v>
      </c>
      <c r="G9869" s="150" t="str">
        <f t="shared" si="186"/>
        <v>Gregg Brannon</v>
      </c>
      <c r="H9869" s="149" t="s">
        <v>806</v>
      </c>
      <c r="I9869">
        <v>40002693</v>
      </c>
      <c r="J9869" t="s">
        <v>18919</v>
      </c>
      <c r="K9869" t="s">
        <v>18920</v>
      </c>
      <c r="L9869" t="s">
        <v>18903</v>
      </c>
      <c r="M9869" t="s">
        <v>15941</v>
      </c>
      <c r="N9869" t="s">
        <v>18921</v>
      </c>
      <c r="Q9869" t="s">
        <v>12415</v>
      </c>
      <c r="R9869" t="s">
        <v>12416</v>
      </c>
      <c r="S9869" t="s">
        <v>18917</v>
      </c>
      <c r="U9869" t="s">
        <v>12418</v>
      </c>
      <c r="W9869">
        <v>11</v>
      </c>
      <c r="X9869">
        <v>1</v>
      </c>
      <c r="Y9869" t="s">
        <v>12419</v>
      </c>
      <c r="Z9869" t="s">
        <v>12420</v>
      </c>
      <c r="AA9869" t="s">
        <v>12421</v>
      </c>
      <c r="AB9869" t="s">
        <v>12422</v>
      </c>
      <c r="AC9869">
        <v>2</v>
      </c>
      <c r="AD9869" s="123">
        <v>39111</v>
      </c>
      <c r="AE9869" t="s">
        <v>12423</v>
      </c>
      <c r="AG9869">
        <v>40002693</v>
      </c>
      <c r="AL9869" t="s">
        <v>12422</v>
      </c>
      <c r="AN9869">
        <v>414305601</v>
      </c>
      <c r="AO9869">
        <v>16</v>
      </c>
      <c r="AP9869" t="s">
        <v>12424</v>
      </c>
      <c r="AQ9869" t="s">
        <v>11408</v>
      </c>
      <c r="AR9869">
        <v>4100</v>
      </c>
      <c r="AS9869" t="s">
        <v>12491</v>
      </c>
      <c r="AT9869">
        <v>2005</v>
      </c>
      <c r="AV9869" t="s">
        <v>18918</v>
      </c>
      <c r="AW9869">
        <v>116100</v>
      </c>
    </row>
    <row r="9870" spans="1:49" x14ac:dyDescent="0.25">
      <c r="A9870">
        <v>4100</v>
      </c>
      <c r="B9870">
        <v>30060</v>
      </c>
      <c r="C9870">
        <v>4034</v>
      </c>
      <c r="D9870">
        <v>410</v>
      </c>
      <c r="E9870" s="124" t="s">
        <v>18901</v>
      </c>
      <c r="F9870" t="str">
        <f t="shared" si="185"/>
        <v>Gregg BrannonAMERICA'S CATCH, INC</v>
      </c>
      <c r="G9870" s="150" t="str">
        <f t="shared" si="186"/>
        <v>Gregg Brannon</v>
      </c>
      <c r="H9870" s="149" t="s">
        <v>850</v>
      </c>
      <c r="I9870">
        <v>40008709</v>
      </c>
      <c r="L9870" t="s">
        <v>18922</v>
      </c>
      <c r="M9870" t="s">
        <v>13409</v>
      </c>
      <c r="O9870">
        <v>584</v>
      </c>
      <c r="P9870">
        <v>38941</v>
      </c>
      <c r="Q9870" t="s">
        <v>12415</v>
      </c>
      <c r="R9870" t="s">
        <v>12416</v>
      </c>
      <c r="S9870" t="s">
        <v>18923</v>
      </c>
      <c r="U9870" t="s">
        <v>12418</v>
      </c>
      <c r="W9870">
        <v>11</v>
      </c>
      <c r="X9870">
        <v>1</v>
      </c>
      <c r="Y9870" t="s">
        <v>12419</v>
      </c>
      <c r="Z9870" t="s">
        <v>12420</v>
      </c>
      <c r="AA9870" t="s">
        <v>12429</v>
      </c>
      <c r="AB9870" t="s">
        <v>12422</v>
      </c>
      <c r="AC9870">
        <v>2</v>
      </c>
      <c r="AD9870" s="123">
        <v>43741</v>
      </c>
      <c r="AE9870" t="s">
        <v>12431</v>
      </c>
      <c r="AG9870">
        <v>40008709</v>
      </c>
      <c r="AL9870" t="s">
        <v>12422</v>
      </c>
      <c r="AN9870">
        <v>2508310101</v>
      </c>
      <c r="AO9870">
        <v>16</v>
      </c>
      <c r="AP9870" t="s">
        <v>12424</v>
      </c>
      <c r="AQ9870" t="s">
        <v>11408</v>
      </c>
      <c r="AR9870">
        <v>4100</v>
      </c>
      <c r="AT9870">
        <v>0</v>
      </c>
      <c r="AV9870" t="s">
        <v>18924</v>
      </c>
      <c r="AW9870">
        <v>116100</v>
      </c>
    </row>
    <row r="9871" spans="1:49" x14ac:dyDescent="0.25">
      <c r="A9871">
        <v>4100</v>
      </c>
      <c r="B9871">
        <v>30060</v>
      </c>
      <c r="C9871">
        <v>4034</v>
      </c>
      <c r="D9871">
        <v>410</v>
      </c>
      <c r="E9871" s="124" t="s">
        <v>18901</v>
      </c>
      <c r="F9871" t="str">
        <f t="shared" si="185"/>
        <v>Gregg BrannonAMERIMEXUSA, INC</v>
      </c>
      <c r="G9871" s="150" t="str">
        <f t="shared" si="186"/>
        <v>Gregg Brannon</v>
      </c>
      <c r="H9871" s="149" t="s">
        <v>857</v>
      </c>
      <c r="I9871">
        <v>40008625</v>
      </c>
      <c r="L9871" t="s">
        <v>18925</v>
      </c>
      <c r="M9871" t="s">
        <v>15941</v>
      </c>
      <c r="O9871">
        <v>486</v>
      </c>
      <c r="P9871">
        <v>71635</v>
      </c>
      <c r="Q9871" t="s">
        <v>12415</v>
      </c>
      <c r="R9871" t="s">
        <v>12416</v>
      </c>
      <c r="S9871" t="s">
        <v>18926</v>
      </c>
      <c r="U9871" t="s">
        <v>12418</v>
      </c>
      <c r="W9871">
        <v>11</v>
      </c>
      <c r="X9871">
        <v>1</v>
      </c>
      <c r="Y9871" t="s">
        <v>12419</v>
      </c>
      <c r="Z9871" t="s">
        <v>12420</v>
      </c>
      <c r="AA9871" t="s">
        <v>12429</v>
      </c>
      <c r="AB9871" t="s">
        <v>12422</v>
      </c>
      <c r="AC9871">
        <v>2</v>
      </c>
      <c r="AD9871" s="123">
        <v>43586</v>
      </c>
      <c r="AE9871" t="s">
        <v>12431</v>
      </c>
      <c r="AG9871">
        <v>40008625</v>
      </c>
      <c r="AL9871" t="s">
        <v>12422</v>
      </c>
      <c r="AN9871">
        <v>400301201</v>
      </c>
      <c r="AO9871">
        <v>16</v>
      </c>
      <c r="AP9871" t="s">
        <v>12424</v>
      </c>
      <c r="AQ9871" t="s">
        <v>11408</v>
      </c>
      <c r="AR9871">
        <v>4100</v>
      </c>
      <c r="AT9871">
        <v>0</v>
      </c>
      <c r="AV9871" t="s">
        <v>18927</v>
      </c>
      <c r="AW9871">
        <v>116100</v>
      </c>
    </row>
    <row r="9872" spans="1:49" x14ac:dyDescent="0.25">
      <c r="A9872">
        <v>4100</v>
      </c>
      <c r="B9872">
        <v>30060</v>
      </c>
      <c r="C9872">
        <v>4034</v>
      </c>
      <c r="D9872">
        <v>410</v>
      </c>
      <c r="E9872" s="124" t="s">
        <v>18901</v>
      </c>
      <c r="F9872" t="str">
        <f t="shared" si="185"/>
        <v>Gregg BrannonANDRITZ FABRIC AND ROLLS INC</v>
      </c>
      <c r="G9872" s="150" t="str">
        <f t="shared" si="186"/>
        <v>Gregg Brannon</v>
      </c>
      <c r="H9872" s="149" t="s">
        <v>907</v>
      </c>
      <c r="I9872">
        <v>40008779</v>
      </c>
      <c r="K9872" t="s">
        <v>18928</v>
      </c>
      <c r="L9872" t="s">
        <v>16873</v>
      </c>
      <c r="M9872" t="s">
        <v>13169</v>
      </c>
      <c r="N9872">
        <v>27596</v>
      </c>
      <c r="Q9872" t="s">
        <v>12415</v>
      </c>
      <c r="R9872" t="s">
        <v>12416</v>
      </c>
      <c r="S9872" t="s">
        <v>18929</v>
      </c>
      <c r="U9872" t="s">
        <v>12418</v>
      </c>
      <c r="V9872">
        <v>57</v>
      </c>
      <c r="W9872">
        <v>11</v>
      </c>
      <c r="X9872">
        <v>1</v>
      </c>
      <c r="Y9872" t="s">
        <v>12419</v>
      </c>
      <c r="Z9872" t="s">
        <v>12420</v>
      </c>
      <c r="AA9872" t="s">
        <v>12485</v>
      </c>
      <c r="AB9872" t="s">
        <v>12422</v>
      </c>
      <c r="AC9872">
        <v>2</v>
      </c>
      <c r="AD9872" s="123">
        <v>43846</v>
      </c>
      <c r="AE9872" t="s">
        <v>12486</v>
      </c>
      <c r="AG9872">
        <v>40008779</v>
      </c>
      <c r="AL9872" t="s">
        <v>12422</v>
      </c>
      <c r="AN9872">
        <v>3406920081</v>
      </c>
      <c r="AO9872">
        <v>16</v>
      </c>
      <c r="AP9872" t="s">
        <v>12424</v>
      </c>
      <c r="AQ9872" t="s">
        <v>11408</v>
      </c>
      <c r="AR9872">
        <v>4100</v>
      </c>
      <c r="AT9872">
        <v>0</v>
      </c>
      <c r="AV9872" t="s">
        <v>18930</v>
      </c>
      <c r="AW9872">
        <v>116100</v>
      </c>
    </row>
    <row r="9873" spans="1:49" x14ac:dyDescent="0.25">
      <c r="A9873">
        <v>4100</v>
      </c>
      <c r="B9873">
        <v>30060</v>
      </c>
      <c r="C9873">
        <v>4034</v>
      </c>
      <c r="D9873">
        <v>410</v>
      </c>
      <c r="E9873" s="124" t="s">
        <v>18901</v>
      </c>
      <c r="F9873" t="str">
        <f t="shared" si="185"/>
        <v>Gregg BrannonAPPLIED IND. - MONROE</v>
      </c>
      <c r="G9873" s="150" t="str">
        <f t="shared" si="186"/>
        <v>Gregg Brannon</v>
      </c>
      <c r="H9873" s="149" t="s">
        <v>1037</v>
      </c>
      <c r="I9873">
        <v>40002956</v>
      </c>
      <c r="J9873" t="s">
        <v>14068</v>
      </c>
      <c r="L9873" t="s">
        <v>12520</v>
      </c>
      <c r="M9873" t="s">
        <v>12521</v>
      </c>
      <c r="O9873">
        <v>93018</v>
      </c>
      <c r="P9873" t="s">
        <v>12522</v>
      </c>
      <c r="Q9873" t="s">
        <v>12415</v>
      </c>
      <c r="R9873" t="s">
        <v>12416</v>
      </c>
      <c r="S9873" t="s">
        <v>18931</v>
      </c>
      <c r="U9873" t="s">
        <v>12418</v>
      </c>
      <c r="V9873">
        <v>202</v>
      </c>
      <c r="W9873">
        <v>11</v>
      </c>
      <c r="X9873">
        <v>2</v>
      </c>
      <c r="Y9873" t="s">
        <v>12472</v>
      </c>
      <c r="Z9873" t="s">
        <v>12420</v>
      </c>
      <c r="AA9873" t="s">
        <v>12421</v>
      </c>
      <c r="AB9873" t="s">
        <v>12422</v>
      </c>
      <c r="AC9873">
        <v>2</v>
      </c>
      <c r="AD9873" s="123">
        <v>39111</v>
      </c>
      <c r="AE9873" t="s">
        <v>12423</v>
      </c>
      <c r="AG9873">
        <v>40002956</v>
      </c>
      <c r="AL9873" t="s">
        <v>12422</v>
      </c>
      <c r="AN9873">
        <v>3603505101</v>
      </c>
      <c r="AO9873">
        <v>16</v>
      </c>
      <c r="AP9873" t="s">
        <v>12424</v>
      </c>
      <c r="AQ9873" t="s">
        <v>11408</v>
      </c>
      <c r="AR9873">
        <v>4100</v>
      </c>
      <c r="AS9873" t="s">
        <v>12491</v>
      </c>
      <c r="AT9873">
        <v>2005</v>
      </c>
      <c r="AV9873" t="s">
        <v>12524</v>
      </c>
      <c r="AW9873">
        <v>116100</v>
      </c>
    </row>
    <row r="9874" spans="1:49" x14ac:dyDescent="0.25">
      <c r="A9874">
        <v>4100</v>
      </c>
      <c r="B9874">
        <v>30060</v>
      </c>
      <c r="C9874">
        <v>4034</v>
      </c>
      <c r="D9874">
        <v>410</v>
      </c>
      <c r="E9874" s="124" t="s">
        <v>18901</v>
      </c>
      <c r="F9874" t="str">
        <f t="shared" si="185"/>
        <v>Gregg BrannonAPPLIED IND. - RICHLAND</v>
      </c>
      <c r="G9874" s="150" t="str">
        <f t="shared" si="186"/>
        <v>Gregg Brannon</v>
      </c>
      <c r="H9874" s="149" t="s">
        <v>1054</v>
      </c>
      <c r="I9874">
        <v>40003598</v>
      </c>
      <c r="J9874" t="s">
        <v>14068</v>
      </c>
      <c r="L9874" t="s">
        <v>12520</v>
      </c>
      <c r="M9874" t="s">
        <v>12521</v>
      </c>
      <c r="O9874">
        <v>93018</v>
      </c>
      <c r="P9874" t="s">
        <v>12522</v>
      </c>
      <c r="Q9874" t="s">
        <v>12415</v>
      </c>
      <c r="R9874" t="s">
        <v>12416</v>
      </c>
      <c r="S9874" t="s">
        <v>14070</v>
      </c>
      <c r="U9874" t="s">
        <v>12418</v>
      </c>
      <c r="V9874">
        <v>202</v>
      </c>
      <c r="W9874">
        <v>11</v>
      </c>
      <c r="X9874">
        <v>2</v>
      </c>
      <c r="Y9874" t="s">
        <v>12472</v>
      </c>
      <c r="Z9874" t="s">
        <v>12420</v>
      </c>
      <c r="AA9874" t="s">
        <v>12421</v>
      </c>
      <c r="AB9874" t="s">
        <v>12422</v>
      </c>
      <c r="AC9874">
        <v>2</v>
      </c>
      <c r="AD9874" s="123">
        <v>39111</v>
      </c>
      <c r="AE9874" t="s">
        <v>12423</v>
      </c>
      <c r="AG9874">
        <v>40003598</v>
      </c>
      <c r="AL9874" t="s">
        <v>12422</v>
      </c>
      <c r="AN9874">
        <v>3603505101</v>
      </c>
      <c r="AO9874">
        <v>16</v>
      </c>
      <c r="AP9874" t="s">
        <v>12424</v>
      </c>
      <c r="AQ9874" t="s">
        <v>11408</v>
      </c>
      <c r="AR9874">
        <v>4100</v>
      </c>
      <c r="AT9874">
        <v>0</v>
      </c>
      <c r="AV9874" t="s">
        <v>12524</v>
      </c>
      <c r="AW9874">
        <v>116100</v>
      </c>
    </row>
    <row r="9875" spans="1:49" x14ac:dyDescent="0.25">
      <c r="A9875">
        <v>4100</v>
      </c>
      <c r="B9875">
        <v>30060</v>
      </c>
      <c r="C9875">
        <v>4034</v>
      </c>
      <c r="D9875">
        <v>410</v>
      </c>
      <c r="E9875" s="124" t="s">
        <v>18901</v>
      </c>
      <c r="F9875" t="str">
        <f t="shared" si="185"/>
        <v>Gregg BrannonAPPLIED IND. - SPRINGDALE</v>
      </c>
      <c r="G9875" s="150" t="str">
        <f t="shared" si="186"/>
        <v>Gregg Brannon</v>
      </c>
      <c r="H9875" s="149" t="s">
        <v>1077</v>
      </c>
      <c r="I9875">
        <v>40001315</v>
      </c>
      <c r="J9875" t="s">
        <v>14068</v>
      </c>
      <c r="L9875" t="s">
        <v>12520</v>
      </c>
      <c r="M9875" t="s">
        <v>12521</v>
      </c>
      <c r="O9875">
        <v>93018</v>
      </c>
      <c r="P9875" t="s">
        <v>12522</v>
      </c>
      <c r="Q9875" t="s">
        <v>12415</v>
      </c>
      <c r="R9875" t="s">
        <v>12416</v>
      </c>
      <c r="S9875" t="s">
        <v>18932</v>
      </c>
      <c r="U9875" t="s">
        <v>12418</v>
      </c>
      <c r="V9875">
        <v>202</v>
      </c>
      <c r="W9875">
        <v>11</v>
      </c>
      <c r="X9875">
        <v>2</v>
      </c>
      <c r="Y9875" t="s">
        <v>12472</v>
      </c>
      <c r="Z9875" t="s">
        <v>12420</v>
      </c>
      <c r="AA9875" t="s">
        <v>12421</v>
      </c>
      <c r="AB9875" t="s">
        <v>12422</v>
      </c>
      <c r="AC9875">
        <v>2</v>
      </c>
      <c r="AD9875" s="123">
        <v>39111</v>
      </c>
      <c r="AE9875" t="s">
        <v>12423</v>
      </c>
      <c r="AG9875">
        <v>40001315</v>
      </c>
      <c r="AL9875" t="s">
        <v>12422</v>
      </c>
      <c r="AN9875">
        <v>3603505101</v>
      </c>
      <c r="AO9875">
        <v>16</v>
      </c>
      <c r="AP9875" t="s">
        <v>12424</v>
      </c>
      <c r="AQ9875" t="s">
        <v>11408</v>
      </c>
      <c r="AR9875">
        <v>4100</v>
      </c>
      <c r="AT9875">
        <v>0</v>
      </c>
      <c r="AV9875" t="s">
        <v>12524</v>
      </c>
      <c r="AW9875">
        <v>116100</v>
      </c>
    </row>
    <row r="9876" spans="1:49" x14ac:dyDescent="0.25">
      <c r="A9876">
        <v>4100</v>
      </c>
      <c r="B9876">
        <v>30060</v>
      </c>
      <c r="C9876">
        <v>4034</v>
      </c>
      <c r="D9876">
        <v>410</v>
      </c>
      <c r="E9876" s="124" t="s">
        <v>18901</v>
      </c>
      <c r="F9876" t="str">
        <f t="shared" si="185"/>
        <v>Gregg BrannonAPPLIED IND. - -TUPELO</v>
      </c>
      <c r="G9876" s="150" t="str">
        <f t="shared" si="186"/>
        <v>Gregg Brannon</v>
      </c>
      <c r="H9876" s="149" t="s">
        <v>1086</v>
      </c>
      <c r="I9876">
        <v>40006709</v>
      </c>
      <c r="J9876" t="s">
        <v>14068</v>
      </c>
      <c r="L9876" t="s">
        <v>12520</v>
      </c>
      <c r="M9876" t="s">
        <v>12521</v>
      </c>
      <c r="O9876">
        <v>93018</v>
      </c>
      <c r="P9876" t="s">
        <v>12522</v>
      </c>
      <c r="Q9876" t="s">
        <v>12415</v>
      </c>
      <c r="R9876" t="s">
        <v>12416</v>
      </c>
      <c r="S9876" t="s">
        <v>14072</v>
      </c>
      <c r="U9876" t="s">
        <v>12418</v>
      </c>
      <c r="V9876">
        <v>202</v>
      </c>
      <c r="W9876">
        <v>11</v>
      </c>
      <c r="X9876">
        <v>2</v>
      </c>
      <c r="Y9876" t="s">
        <v>12472</v>
      </c>
      <c r="Z9876" t="s">
        <v>12420</v>
      </c>
      <c r="AA9876" t="s">
        <v>12429</v>
      </c>
      <c r="AB9876" t="s">
        <v>12422</v>
      </c>
      <c r="AC9876">
        <v>2</v>
      </c>
      <c r="AD9876" s="123">
        <v>40897</v>
      </c>
      <c r="AE9876" t="s">
        <v>12431</v>
      </c>
      <c r="AG9876">
        <v>40006709</v>
      </c>
      <c r="AL9876" t="s">
        <v>12422</v>
      </c>
      <c r="AN9876">
        <v>3603505101</v>
      </c>
      <c r="AO9876">
        <v>16</v>
      </c>
      <c r="AP9876" t="s">
        <v>12424</v>
      </c>
      <c r="AQ9876" t="s">
        <v>11408</v>
      </c>
      <c r="AR9876">
        <v>4100</v>
      </c>
      <c r="AT9876">
        <v>0</v>
      </c>
      <c r="AV9876" t="s">
        <v>12524</v>
      </c>
      <c r="AW9876">
        <v>116100</v>
      </c>
    </row>
    <row r="9877" spans="1:49" x14ac:dyDescent="0.25">
      <c r="A9877">
        <v>4100</v>
      </c>
      <c r="B9877">
        <v>30060</v>
      </c>
      <c r="C9877">
        <v>4034</v>
      </c>
      <c r="D9877">
        <v>410</v>
      </c>
      <c r="E9877" s="124" t="s">
        <v>18901</v>
      </c>
      <c r="F9877" t="str">
        <f t="shared" si="185"/>
        <v>Gregg BrannonAPPLIED IND. - WHITE HALL</v>
      </c>
      <c r="G9877" s="150" t="str">
        <f t="shared" si="186"/>
        <v>Gregg Brannon</v>
      </c>
      <c r="H9877" s="149" t="s">
        <v>1091</v>
      </c>
      <c r="I9877">
        <v>40003039</v>
      </c>
      <c r="J9877" t="s">
        <v>14068</v>
      </c>
      <c r="L9877" t="s">
        <v>12520</v>
      </c>
      <c r="M9877" t="s">
        <v>12521</v>
      </c>
      <c r="O9877">
        <v>93018</v>
      </c>
      <c r="P9877" t="s">
        <v>12522</v>
      </c>
      <c r="Q9877" t="s">
        <v>12415</v>
      </c>
      <c r="R9877" t="s">
        <v>12416</v>
      </c>
      <c r="S9877" t="s">
        <v>18933</v>
      </c>
      <c r="U9877" t="s">
        <v>12418</v>
      </c>
      <c r="V9877">
        <v>202</v>
      </c>
      <c r="W9877">
        <v>11</v>
      </c>
      <c r="X9877">
        <v>2</v>
      </c>
      <c r="Y9877" t="s">
        <v>12472</v>
      </c>
      <c r="Z9877" t="s">
        <v>12420</v>
      </c>
      <c r="AA9877" t="s">
        <v>12421</v>
      </c>
      <c r="AB9877" t="s">
        <v>12422</v>
      </c>
      <c r="AC9877">
        <v>2</v>
      </c>
      <c r="AD9877" s="123">
        <v>39111</v>
      </c>
      <c r="AE9877" t="s">
        <v>12423</v>
      </c>
      <c r="AG9877">
        <v>40003039</v>
      </c>
      <c r="AL9877" t="s">
        <v>12422</v>
      </c>
      <c r="AN9877">
        <v>3603505101</v>
      </c>
      <c r="AO9877">
        <v>16</v>
      </c>
      <c r="AP9877" t="s">
        <v>12424</v>
      </c>
      <c r="AQ9877" t="s">
        <v>11408</v>
      </c>
      <c r="AR9877">
        <v>4100</v>
      </c>
      <c r="AT9877">
        <v>2005</v>
      </c>
      <c r="AV9877" t="s">
        <v>12524</v>
      </c>
      <c r="AW9877">
        <v>116100</v>
      </c>
    </row>
    <row r="9878" spans="1:49" x14ac:dyDescent="0.25">
      <c r="A9878">
        <v>4100</v>
      </c>
      <c r="B9878">
        <v>30060</v>
      </c>
      <c r="C9878">
        <v>4034</v>
      </c>
      <c r="D9878">
        <v>410</v>
      </c>
      <c r="E9878" s="124" t="s">
        <v>18901</v>
      </c>
      <c r="F9878" t="str">
        <f t="shared" si="185"/>
        <v>Gregg BrannonAPPLIED INDUSTRIAL TECHNOLOGY</v>
      </c>
      <c r="G9878" s="150" t="str">
        <f t="shared" si="186"/>
        <v>Gregg Brannon</v>
      </c>
      <c r="H9878" s="149" t="s">
        <v>1121</v>
      </c>
      <c r="I9878">
        <v>40008401</v>
      </c>
      <c r="K9878" t="s">
        <v>18934</v>
      </c>
      <c r="L9878" t="s">
        <v>12520</v>
      </c>
      <c r="M9878" t="s">
        <v>12521</v>
      </c>
      <c r="N9878">
        <v>44115</v>
      </c>
      <c r="Q9878" t="s">
        <v>12415</v>
      </c>
      <c r="R9878" t="s">
        <v>12416</v>
      </c>
      <c r="S9878" t="s">
        <v>14069</v>
      </c>
      <c r="U9878" t="s">
        <v>12418</v>
      </c>
      <c r="V9878">
        <v>202</v>
      </c>
      <c r="W9878">
        <v>11</v>
      </c>
      <c r="X9878">
        <v>2</v>
      </c>
      <c r="Y9878" t="s">
        <v>12472</v>
      </c>
      <c r="Z9878" t="s">
        <v>12420</v>
      </c>
      <c r="AA9878" t="s">
        <v>12429</v>
      </c>
      <c r="AB9878" t="s">
        <v>12422</v>
      </c>
      <c r="AC9878">
        <v>2</v>
      </c>
      <c r="AD9878" s="123">
        <v>43263</v>
      </c>
      <c r="AE9878" t="s">
        <v>12431</v>
      </c>
      <c r="AG9878">
        <v>40008401</v>
      </c>
      <c r="AL9878" t="s">
        <v>12422</v>
      </c>
      <c r="AN9878">
        <v>3603505101</v>
      </c>
      <c r="AO9878">
        <v>16</v>
      </c>
      <c r="AP9878" t="s">
        <v>12424</v>
      </c>
      <c r="AQ9878" t="s">
        <v>11408</v>
      </c>
      <c r="AR9878">
        <v>4100</v>
      </c>
      <c r="AT9878">
        <v>0</v>
      </c>
      <c r="AV9878" t="s">
        <v>12525</v>
      </c>
      <c r="AW9878">
        <v>116100</v>
      </c>
    </row>
    <row r="9879" spans="1:49" x14ac:dyDescent="0.25">
      <c r="A9879">
        <v>4100</v>
      </c>
      <c r="B9879">
        <v>30060</v>
      </c>
      <c r="C9879">
        <v>4034</v>
      </c>
      <c r="D9879">
        <v>415</v>
      </c>
      <c r="E9879" s="124" t="s">
        <v>18901</v>
      </c>
      <c r="F9879" t="str">
        <f t="shared" si="185"/>
        <v>Gregg BrannonARAUCO AMERICA LIMITED</v>
      </c>
      <c r="G9879" s="150" t="str">
        <f t="shared" si="186"/>
        <v>Gregg Brannon</v>
      </c>
      <c r="H9879" s="149" t="s">
        <v>1130</v>
      </c>
      <c r="I9879">
        <v>40006635</v>
      </c>
      <c r="K9879" t="s">
        <v>18935</v>
      </c>
      <c r="L9879" t="s">
        <v>18936</v>
      </c>
      <c r="M9879" t="s">
        <v>47</v>
      </c>
      <c r="N9879">
        <v>29715</v>
      </c>
      <c r="Q9879" t="s">
        <v>12415</v>
      </c>
      <c r="R9879" t="s">
        <v>12416</v>
      </c>
      <c r="S9879" t="s">
        <v>18937</v>
      </c>
      <c r="U9879" t="s">
        <v>12418</v>
      </c>
      <c r="V9879">
        <v>113</v>
      </c>
      <c r="W9879">
        <v>11</v>
      </c>
      <c r="X9879">
        <v>1</v>
      </c>
      <c r="Y9879" t="s">
        <v>12419</v>
      </c>
      <c r="Z9879" t="s">
        <v>12420</v>
      </c>
      <c r="AA9879" t="s">
        <v>12429</v>
      </c>
      <c r="AB9879" t="s">
        <v>12422</v>
      </c>
      <c r="AC9879">
        <v>2</v>
      </c>
      <c r="AD9879" s="123">
        <v>40773</v>
      </c>
      <c r="AE9879" t="s">
        <v>12431</v>
      </c>
      <c r="AG9879">
        <v>40006635</v>
      </c>
      <c r="AL9879" t="s">
        <v>12422</v>
      </c>
      <c r="AN9879">
        <v>4109103301</v>
      </c>
      <c r="AO9879">
        <v>16</v>
      </c>
      <c r="AP9879" t="s">
        <v>12424</v>
      </c>
      <c r="AQ9879" t="s">
        <v>11408</v>
      </c>
      <c r="AR9879">
        <v>4100</v>
      </c>
      <c r="AT9879">
        <v>0</v>
      </c>
      <c r="AV9879" t="s">
        <v>18938</v>
      </c>
      <c r="AW9879">
        <v>116100</v>
      </c>
    </row>
    <row r="9880" spans="1:49" x14ac:dyDescent="0.25">
      <c r="A9880">
        <v>4100</v>
      </c>
      <c r="B9880">
        <v>30060</v>
      </c>
      <c r="C9880">
        <v>4034</v>
      </c>
      <c r="D9880">
        <v>410</v>
      </c>
      <c r="E9880" s="124" t="s">
        <v>18901</v>
      </c>
      <c r="F9880" t="str">
        <f t="shared" si="185"/>
        <v>Gregg BrannonAVERY PRODUCTS - MERIDIAN MS</v>
      </c>
      <c r="G9880" s="150" t="str">
        <f t="shared" si="186"/>
        <v>Gregg Brannon</v>
      </c>
      <c r="H9880" s="149" t="s">
        <v>1318</v>
      </c>
      <c r="I9880">
        <v>40003111</v>
      </c>
      <c r="K9880" t="s">
        <v>18939</v>
      </c>
      <c r="L9880" t="s">
        <v>18940</v>
      </c>
      <c r="M9880" t="s">
        <v>13409</v>
      </c>
      <c r="N9880">
        <v>39301</v>
      </c>
      <c r="Q9880" t="s">
        <v>12415</v>
      </c>
      <c r="R9880" t="s">
        <v>12416</v>
      </c>
      <c r="S9880" t="s">
        <v>18941</v>
      </c>
      <c r="U9880" t="s">
        <v>12418</v>
      </c>
      <c r="W9880">
        <v>11</v>
      </c>
      <c r="X9880">
        <v>2</v>
      </c>
      <c r="Y9880" t="s">
        <v>12472</v>
      </c>
      <c r="Z9880" t="s">
        <v>12420</v>
      </c>
      <c r="AA9880" t="s">
        <v>12421</v>
      </c>
      <c r="AB9880" t="s">
        <v>12422</v>
      </c>
      <c r="AC9880">
        <v>2</v>
      </c>
      <c r="AD9880" s="123">
        <v>39111</v>
      </c>
      <c r="AE9880" t="s">
        <v>12423</v>
      </c>
      <c r="AG9880">
        <v>40003111</v>
      </c>
      <c r="AL9880" t="s">
        <v>12422</v>
      </c>
      <c r="AN9880">
        <v>2507504301</v>
      </c>
      <c r="AO9880">
        <v>16</v>
      </c>
      <c r="AP9880" t="s">
        <v>12424</v>
      </c>
      <c r="AQ9880" t="s">
        <v>11408</v>
      </c>
      <c r="AR9880">
        <v>4100</v>
      </c>
      <c r="AT9880">
        <v>2005</v>
      </c>
      <c r="AV9880" t="s">
        <v>18942</v>
      </c>
      <c r="AW9880">
        <v>116100</v>
      </c>
    </row>
    <row r="9881" spans="1:49" x14ac:dyDescent="0.25">
      <c r="A9881">
        <v>4100</v>
      </c>
      <c r="B9881">
        <v>30060</v>
      </c>
      <c r="C9881">
        <v>4034</v>
      </c>
      <c r="D9881">
        <v>410</v>
      </c>
      <c r="E9881" s="124" t="s">
        <v>18901</v>
      </c>
      <c r="F9881" t="str">
        <f t="shared" si="185"/>
        <v>Gregg BrannonBALL METAL FOOD CONTAINER LLC</v>
      </c>
      <c r="G9881" s="150" t="str">
        <f t="shared" si="186"/>
        <v>Gregg Brannon</v>
      </c>
      <c r="H9881" s="149" t="s">
        <v>1389</v>
      </c>
      <c r="I9881">
        <v>40004337</v>
      </c>
      <c r="J9881" t="s">
        <v>18943</v>
      </c>
      <c r="K9881" t="s">
        <v>18944</v>
      </c>
      <c r="L9881" t="s">
        <v>18903</v>
      </c>
      <c r="M9881" t="s">
        <v>15941</v>
      </c>
      <c r="N9881">
        <v>72764</v>
      </c>
      <c r="Q9881" t="s">
        <v>12415</v>
      </c>
      <c r="R9881" t="s">
        <v>12416</v>
      </c>
      <c r="S9881" t="s">
        <v>18945</v>
      </c>
      <c r="U9881" t="s">
        <v>12418</v>
      </c>
      <c r="W9881">
        <v>11</v>
      </c>
      <c r="X9881">
        <v>1</v>
      </c>
      <c r="Y9881" t="s">
        <v>12419</v>
      </c>
      <c r="Z9881" t="s">
        <v>12420</v>
      </c>
      <c r="AA9881" t="s">
        <v>12421</v>
      </c>
      <c r="AB9881" t="s">
        <v>12473</v>
      </c>
      <c r="AC9881">
        <v>2</v>
      </c>
      <c r="AD9881" s="123">
        <v>39111</v>
      </c>
      <c r="AE9881" t="s">
        <v>12423</v>
      </c>
      <c r="AG9881">
        <v>40004337</v>
      </c>
      <c r="AL9881" t="s">
        <v>12473</v>
      </c>
      <c r="AN9881">
        <v>414305601</v>
      </c>
      <c r="AO9881">
        <v>16</v>
      </c>
      <c r="AP9881" t="s">
        <v>12424</v>
      </c>
      <c r="AQ9881" t="s">
        <v>11408</v>
      </c>
      <c r="AR9881">
        <v>4100</v>
      </c>
      <c r="AT9881">
        <v>2005</v>
      </c>
      <c r="AV9881" t="s">
        <v>14629</v>
      </c>
      <c r="AW9881">
        <v>116100</v>
      </c>
    </row>
    <row r="9882" spans="1:49" x14ac:dyDescent="0.25">
      <c r="A9882">
        <v>4100</v>
      </c>
      <c r="B9882">
        <v>30060</v>
      </c>
      <c r="C9882">
        <v>4034</v>
      </c>
      <c r="D9882">
        <v>410</v>
      </c>
      <c r="E9882" s="124" t="s">
        <v>18901</v>
      </c>
      <c r="F9882" t="str">
        <f t="shared" si="185"/>
        <v>Gregg BrannonBANCROFT BAG, INC</v>
      </c>
      <c r="G9882" s="150" t="str">
        <f t="shared" si="186"/>
        <v>Gregg Brannon</v>
      </c>
      <c r="H9882" s="149" t="s">
        <v>1396</v>
      </c>
      <c r="I9882">
        <v>40007756</v>
      </c>
      <c r="K9882" t="s">
        <v>18946</v>
      </c>
      <c r="L9882" t="s">
        <v>14878</v>
      </c>
      <c r="M9882" t="s">
        <v>13201</v>
      </c>
      <c r="N9882">
        <v>71292</v>
      </c>
      <c r="Q9882" t="s">
        <v>12415</v>
      </c>
      <c r="R9882" t="s">
        <v>12416</v>
      </c>
      <c r="S9882" t="s">
        <v>18947</v>
      </c>
      <c r="U9882" t="s">
        <v>12418</v>
      </c>
      <c r="W9882">
        <v>11</v>
      </c>
      <c r="X9882">
        <v>1</v>
      </c>
      <c r="Y9882" t="s">
        <v>12419</v>
      </c>
      <c r="Z9882" t="s">
        <v>12420</v>
      </c>
      <c r="AA9882" t="s">
        <v>12429</v>
      </c>
      <c r="AB9882" t="s">
        <v>12422</v>
      </c>
      <c r="AC9882">
        <v>2</v>
      </c>
      <c r="AD9882" s="123">
        <v>42377</v>
      </c>
      <c r="AE9882" t="s">
        <v>12431</v>
      </c>
      <c r="AG9882">
        <v>40007756</v>
      </c>
      <c r="AL9882" t="s">
        <v>12422</v>
      </c>
      <c r="AN9882">
        <v>1907309601</v>
      </c>
      <c r="AO9882">
        <v>16</v>
      </c>
      <c r="AP9882" t="s">
        <v>12424</v>
      </c>
      <c r="AQ9882" t="s">
        <v>11408</v>
      </c>
      <c r="AR9882">
        <v>4100</v>
      </c>
      <c r="AT9882">
        <v>0</v>
      </c>
      <c r="AV9882" t="s">
        <v>18948</v>
      </c>
      <c r="AW9882">
        <v>116100</v>
      </c>
    </row>
    <row r="9883" spans="1:49" x14ac:dyDescent="0.25">
      <c r="A9883">
        <v>4100</v>
      </c>
      <c r="B9883">
        <v>30060</v>
      </c>
      <c r="C9883">
        <v>4034</v>
      </c>
      <c r="D9883">
        <v>410</v>
      </c>
      <c r="E9883" s="124" t="s">
        <v>18901</v>
      </c>
      <c r="F9883" t="str">
        <f t="shared" si="185"/>
        <v>Gregg BrannonBDI - MARK DUNCAN</v>
      </c>
      <c r="G9883" s="150" t="str">
        <f t="shared" si="186"/>
        <v>Gregg Brannon</v>
      </c>
      <c r="H9883" s="149" t="s">
        <v>13470</v>
      </c>
      <c r="I9883">
        <v>40008569</v>
      </c>
      <c r="L9883" t="s">
        <v>14089</v>
      </c>
      <c r="M9883" t="s">
        <v>12684</v>
      </c>
      <c r="O9883">
        <v>5931</v>
      </c>
      <c r="P9883">
        <v>48007</v>
      </c>
      <c r="Q9883" t="s">
        <v>12415</v>
      </c>
      <c r="R9883" t="s">
        <v>12416</v>
      </c>
      <c r="S9883" t="s">
        <v>18949</v>
      </c>
      <c r="U9883" t="s">
        <v>12418</v>
      </c>
      <c r="W9883">
        <v>11</v>
      </c>
      <c r="X9883">
        <v>2</v>
      </c>
      <c r="Y9883" t="s">
        <v>12472</v>
      </c>
      <c r="Z9883" t="s">
        <v>12420</v>
      </c>
      <c r="AA9883" t="s">
        <v>12429</v>
      </c>
      <c r="AB9883" t="s">
        <v>12422</v>
      </c>
      <c r="AC9883">
        <v>2</v>
      </c>
      <c r="AD9883" s="123">
        <v>43501</v>
      </c>
      <c r="AE9883" t="s">
        <v>12431</v>
      </c>
      <c r="AG9883">
        <v>40008569</v>
      </c>
      <c r="AL9883" t="s">
        <v>12422</v>
      </c>
      <c r="AN9883">
        <v>2312517901</v>
      </c>
      <c r="AO9883">
        <v>16</v>
      </c>
      <c r="AP9883" t="s">
        <v>12424</v>
      </c>
      <c r="AQ9883" t="s">
        <v>11408</v>
      </c>
      <c r="AR9883">
        <v>4100</v>
      </c>
      <c r="AT9883">
        <v>0</v>
      </c>
      <c r="AV9883" t="s">
        <v>18950</v>
      </c>
      <c r="AW9883">
        <v>116100</v>
      </c>
    </row>
    <row r="9884" spans="1:49" x14ac:dyDescent="0.25">
      <c r="A9884">
        <v>4100</v>
      </c>
      <c r="B9884">
        <v>30060</v>
      </c>
      <c r="C9884">
        <v>4034</v>
      </c>
      <c r="D9884">
        <v>410</v>
      </c>
      <c r="E9884" s="124" t="s">
        <v>18901</v>
      </c>
      <c r="F9884" t="str">
        <f t="shared" si="185"/>
        <v>Gregg BrannonBELT-PRO SALES AND SERVICE, INC.</v>
      </c>
      <c r="G9884" s="150" t="str">
        <f t="shared" si="186"/>
        <v>Gregg Brannon</v>
      </c>
      <c r="H9884" s="149" t="s">
        <v>1623</v>
      </c>
      <c r="I9884">
        <v>40007061</v>
      </c>
      <c r="L9884" t="s">
        <v>18925</v>
      </c>
      <c r="M9884" t="s">
        <v>15941</v>
      </c>
      <c r="O9884">
        <v>673</v>
      </c>
      <c r="P9884">
        <v>71635</v>
      </c>
      <c r="Q9884" t="s">
        <v>12415</v>
      </c>
      <c r="R9884" t="s">
        <v>12416</v>
      </c>
      <c r="S9884" t="s">
        <v>18951</v>
      </c>
      <c r="U9884" t="s">
        <v>12418</v>
      </c>
      <c r="W9884">
        <v>11</v>
      </c>
      <c r="X9884">
        <v>2</v>
      </c>
      <c r="Y9884" t="s">
        <v>12419</v>
      </c>
      <c r="Z9884" t="s">
        <v>12420</v>
      </c>
      <c r="AA9884" t="s">
        <v>12429</v>
      </c>
      <c r="AB9884" t="s">
        <v>12422</v>
      </c>
      <c r="AC9884">
        <v>2</v>
      </c>
      <c r="AD9884" s="123">
        <v>41379</v>
      </c>
      <c r="AE9884" t="s">
        <v>12431</v>
      </c>
      <c r="AG9884">
        <v>40007061</v>
      </c>
      <c r="AL9884" t="s">
        <v>12422</v>
      </c>
      <c r="AN9884">
        <v>400301201</v>
      </c>
      <c r="AO9884">
        <v>16</v>
      </c>
      <c r="AP9884" t="s">
        <v>12424</v>
      </c>
      <c r="AQ9884" t="s">
        <v>11408</v>
      </c>
      <c r="AR9884">
        <v>4100</v>
      </c>
      <c r="AT9884">
        <v>0</v>
      </c>
      <c r="AV9884" t="s">
        <v>18952</v>
      </c>
      <c r="AW9884">
        <v>116100</v>
      </c>
    </row>
    <row r="9885" spans="1:49" x14ac:dyDescent="0.25">
      <c r="A9885">
        <v>4100</v>
      </c>
      <c r="B9885">
        <v>30060</v>
      </c>
      <c r="C9885">
        <v>4034</v>
      </c>
      <c r="D9885">
        <v>410</v>
      </c>
      <c r="E9885" s="124" t="s">
        <v>18901</v>
      </c>
      <c r="F9885" t="str">
        <f t="shared" si="185"/>
        <v>Gregg BrannonBEST CONVEYORS LLC</v>
      </c>
      <c r="G9885" s="150" t="str">
        <f t="shared" si="186"/>
        <v>Gregg Brannon</v>
      </c>
      <c r="H9885" s="149" t="s">
        <v>1664</v>
      </c>
      <c r="I9885">
        <v>40006843</v>
      </c>
      <c r="K9885" t="s">
        <v>18953</v>
      </c>
      <c r="L9885" t="s">
        <v>17308</v>
      </c>
      <c r="M9885" t="s">
        <v>15941</v>
      </c>
      <c r="N9885">
        <v>72401</v>
      </c>
      <c r="Q9885" t="s">
        <v>12415</v>
      </c>
      <c r="R9885" t="s">
        <v>12416</v>
      </c>
      <c r="S9885" t="s">
        <v>18954</v>
      </c>
      <c r="U9885" t="s">
        <v>12418</v>
      </c>
      <c r="W9885">
        <v>11</v>
      </c>
      <c r="X9885">
        <v>0</v>
      </c>
      <c r="Y9885" t="s">
        <v>12419</v>
      </c>
      <c r="Z9885" t="s">
        <v>12420</v>
      </c>
      <c r="AA9885" t="s">
        <v>12429</v>
      </c>
      <c r="AB9885" t="s">
        <v>12422</v>
      </c>
      <c r="AC9885">
        <v>2</v>
      </c>
      <c r="AD9885" s="123">
        <v>41082</v>
      </c>
      <c r="AE9885" t="s">
        <v>12431</v>
      </c>
      <c r="AG9885">
        <v>40006843</v>
      </c>
      <c r="AL9885" t="s">
        <v>12422</v>
      </c>
      <c r="AN9885">
        <v>403103001</v>
      </c>
      <c r="AO9885">
        <v>16</v>
      </c>
      <c r="AP9885" t="s">
        <v>12424</v>
      </c>
      <c r="AQ9885" t="s">
        <v>11408</v>
      </c>
      <c r="AR9885">
        <v>4100</v>
      </c>
      <c r="AT9885">
        <v>0</v>
      </c>
      <c r="AV9885" t="s">
        <v>18955</v>
      </c>
      <c r="AW9885">
        <v>116100</v>
      </c>
    </row>
    <row r="9886" spans="1:49" x14ac:dyDescent="0.25">
      <c r="A9886">
        <v>4100</v>
      </c>
      <c r="B9886">
        <v>30060</v>
      </c>
      <c r="C9886">
        <v>4034</v>
      </c>
      <c r="D9886">
        <v>410</v>
      </c>
      <c r="E9886" s="124" t="s">
        <v>18901</v>
      </c>
      <c r="F9886" t="str">
        <f t="shared" si="185"/>
        <v>Gregg BrannonBODY MASTERS SPORTS, INC.</v>
      </c>
      <c r="G9886" s="150" t="str">
        <f t="shared" si="186"/>
        <v>Gregg Brannon</v>
      </c>
      <c r="H9886" s="149" t="s">
        <v>1761</v>
      </c>
      <c r="I9886">
        <v>40004449</v>
      </c>
      <c r="K9886" t="s">
        <v>18956</v>
      </c>
      <c r="L9886" t="s">
        <v>18957</v>
      </c>
      <c r="M9886" t="s">
        <v>13201</v>
      </c>
      <c r="N9886" t="s">
        <v>18958</v>
      </c>
      <c r="Q9886" t="s">
        <v>12415</v>
      </c>
      <c r="R9886" t="s">
        <v>12416</v>
      </c>
      <c r="S9886" t="s">
        <v>18959</v>
      </c>
      <c r="U9886" t="s">
        <v>12418</v>
      </c>
      <c r="W9886">
        <v>11</v>
      </c>
      <c r="X9886">
        <v>0</v>
      </c>
      <c r="Y9886" t="s">
        <v>12472</v>
      </c>
      <c r="Z9886" t="s">
        <v>12420</v>
      </c>
      <c r="AA9886" t="s">
        <v>12421</v>
      </c>
      <c r="AB9886" t="s">
        <v>12430</v>
      </c>
      <c r="AC9886">
        <v>2</v>
      </c>
      <c r="AD9886" s="123">
        <v>39111</v>
      </c>
      <c r="AE9886" t="s">
        <v>12423</v>
      </c>
      <c r="AG9886">
        <v>40004449</v>
      </c>
      <c r="AL9886" t="s">
        <v>12430</v>
      </c>
      <c r="AN9886">
        <v>1900107901</v>
      </c>
      <c r="AO9886">
        <v>16</v>
      </c>
      <c r="AP9886" t="s">
        <v>12424</v>
      </c>
      <c r="AQ9886" t="s">
        <v>11408</v>
      </c>
      <c r="AR9886">
        <v>4100</v>
      </c>
      <c r="AS9886" t="s">
        <v>12491</v>
      </c>
      <c r="AT9886">
        <v>2005</v>
      </c>
      <c r="AV9886" t="s">
        <v>18960</v>
      </c>
      <c r="AW9886">
        <v>116100</v>
      </c>
    </row>
    <row r="9887" spans="1:49" x14ac:dyDescent="0.25">
      <c r="A9887">
        <v>4100</v>
      </c>
      <c r="B9887">
        <v>30060</v>
      </c>
      <c r="C9887">
        <v>4034</v>
      </c>
      <c r="D9887">
        <v>410</v>
      </c>
      <c r="E9887" s="124" t="s">
        <v>18901</v>
      </c>
      <c r="F9887" t="str">
        <f t="shared" si="185"/>
        <v>Gregg BrannonCARPENTER COMPANY</v>
      </c>
      <c r="G9887" s="150" t="str">
        <f t="shared" si="186"/>
        <v>Gregg Brannon</v>
      </c>
      <c r="H9887" s="149" t="s">
        <v>2107</v>
      </c>
      <c r="I9887">
        <v>40004535</v>
      </c>
      <c r="K9887" t="s">
        <v>18961</v>
      </c>
      <c r="L9887" t="s">
        <v>18962</v>
      </c>
      <c r="M9887" t="s">
        <v>13409</v>
      </c>
      <c r="N9887" t="s">
        <v>18963</v>
      </c>
      <c r="Q9887" t="s">
        <v>12415</v>
      </c>
      <c r="R9887" t="s">
        <v>12416</v>
      </c>
      <c r="S9887" t="s">
        <v>18964</v>
      </c>
      <c r="U9887" t="s">
        <v>12418</v>
      </c>
      <c r="W9887">
        <v>11</v>
      </c>
      <c r="X9887">
        <v>1</v>
      </c>
      <c r="Y9887" t="s">
        <v>12419</v>
      </c>
      <c r="Z9887" t="s">
        <v>12420</v>
      </c>
      <c r="AA9887" t="s">
        <v>12421</v>
      </c>
      <c r="AB9887" t="s">
        <v>12422</v>
      </c>
      <c r="AC9887">
        <v>2</v>
      </c>
      <c r="AD9887" s="123">
        <v>39111</v>
      </c>
      <c r="AE9887" t="s">
        <v>12423</v>
      </c>
      <c r="AG9887">
        <v>40004535</v>
      </c>
      <c r="AL9887" t="s">
        <v>12422</v>
      </c>
      <c r="AN9887">
        <v>2508106201</v>
      </c>
      <c r="AO9887">
        <v>16</v>
      </c>
      <c r="AP9887" t="s">
        <v>12424</v>
      </c>
      <c r="AQ9887" t="s">
        <v>11408</v>
      </c>
      <c r="AR9887">
        <v>4100</v>
      </c>
      <c r="AS9887" t="s">
        <v>12491</v>
      </c>
      <c r="AT9887">
        <v>0</v>
      </c>
      <c r="AV9887" t="s">
        <v>14719</v>
      </c>
      <c r="AW9887">
        <v>116100</v>
      </c>
    </row>
    <row r="9888" spans="1:49" x14ac:dyDescent="0.25">
      <c r="A9888">
        <v>4100</v>
      </c>
      <c r="B9888">
        <v>30060</v>
      </c>
      <c r="C9888">
        <v>4034</v>
      </c>
      <c r="D9888">
        <v>410</v>
      </c>
      <c r="E9888" s="124" t="s">
        <v>18901</v>
      </c>
      <c r="F9888" t="str">
        <f t="shared" si="185"/>
        <v>Gregg BrannonCOLUMBUS BRICK</v>
      </c>
      <c r="G9888" s="150" t="str">
        <f t="shared" si="186"/>
        <v>Gregg Brannon</v>
      </c>
      <c r="H9888" s="149" t="s">
        <v>2378</v>
      </c>
      <c r="I9888">
        <v>40003323</v>
      </c>
      <c r="K9888" t="s">
        <v>18965</v>
      </c>
      <c r="L9888" t="s">
        <v>16113</v>
      </c>
      <c r="M9888" t="s">
        <v>13409</v>
      </c>
      <c r="N9888" t="s">
        <v>18966</v>
      </c>
      <c r="Q9888" t="s">
        <v>12415</v>
      </c>
      <c r="R9888" t="s">
        <v>12416</v>
      </c>
      <c r="S9888" t="s">
        <v>18967</v>
      </c>
      <c r="U9888" t="s">
        <v>12418</v>
      </c>
      <c r="W9888">
        <v>11</v>
      </c>
      <c r="X9888">
        <v>1</v>
      </c>
      <c r="Y9888" t="s">
        <v>12419</v>
      </c>
      <c r="Z9888" t="s">
        <v>12420</v>
      </c>
      <c r="AA9888" t="s">
        <v>12421</v>
      </c>
      <c r="AB9888" t="s">
        <v>12422</v>
      </c>
      <c r="AC9888">
        <v>2</v>
      </c>
      <c r="AD9888" s="123">
        <v>39111</v>
      </c>
      <c r="AE9888" t="s">
        <v>12423</v>
      </c>
      <c r="AG9888">
        <v>40003323</v>
      </c>
      <c r="AL9888" t="s">
        <v>12422</v>
      </c>
      <c r="AN9888">
        <v>2508701501</v>
      </c>
      <c r="AO9888">
        <v>16</v>
      </c>
      <c r="AP9888" t="s">
        <v>12424</v>
      </c>
      <c r="AQ9888" t="s">
        <v>11408</v>
      </c>
      <c r="AR9888">
        <v>4100</v>
      </c>
      <c r="AS9888" t="s">
        <v>12491</v>
      </c>
      <c r="AT9888">
        <v>0</v>
      </c>
      <c r="AV9888" t="s">
        <v>18968</v>
      </c>
      <c r="AW9888">
        <v>116100</v>
      </c>
    </row>
    <row r="9889" spans="1:49" x14ac:dyDescent="0.25">
      <c r="A9889">
        <v>4100</v>
      </c>
      <c r="B9889">
        <v>30060</v>
      </c>
      <c r="C9889">
        <v>4034</v>
      </c>
      <c r="D9889">
        <v>410</v>
      </c>
      <c r="E9889" s="124" t="s">
        <v>18901</v>
      </c>
      <c r="F9889" t="str">
        <f t="shared" si="185"/>
        <v>Gregg BrannonCOLUMBUS RUBBER</v>
      </c>
      <c r="G9889" s="150" t="str">
        <f t="shared" si="186"/>
        <v>Gregg Brannon</v>
      </c>
      <c r="H9889" s="149" t="s">
        <v>2383</v>
      </c>
      <c r="I9889">
        <v>40004523</v>
      </c>
      <c r="K9889" t="s">
        <v>18969</v>
      </c>
      <c r="L9889" t="s">
        <v>16113</v>
      </c>
      <c r="M9889" t="s">
        <v>13409</v>
      </c>
      <c r="N9889" t="s">
        <v>18970</v>
      </c>
      <c r="Q9889" t="s">
        <v>12415</v>
      </c>
      <c r="R9889" t="s">
        <v>12416</v>
      </c>
      <c r="S9889" t="s">
        <v>18971</v>
      </c>
      <c r="U9889" t="s">
        <v>12418</v>
      </c>
      <c r="W9889">
        <v>11</v>
      </c>
      <c r="X9889">
        <v>2</v>
      </c>
      <c r="Y9889" t="s">
        <v>12491</v>
      </c>
      <c r="Z9889" t="s">
        <v>12420</v>
      </c>
      <c r="AA9889" t="s">
        <v>12421</v>
      </c>
      <c r="AB9889" t="s">
        <v>12422</v>
      </c>
      <c r="AC9889">
        <v>2</v>
      </c>
      <c r="AD9889" s="123">
        <v>39111</v>
      </c>
      <c r="AE9889" t="s">
        <v>12423</v>
      </c>
      <c r="AG9889">
        <v>40004523</v>
      </c>
      <c r="AL9889" t="s">
        <v>12422</v>
      </c>
      <c r="AN9889">
        <v>2508701501</v>
      </c>
      <c r="AO9889">
        <v>16</v>
      </c>
      <c r="AP9889" t="s">
        <v>12424</v>
      </c>
      <c r="AQ9889" t="s">
        <v>11408</v>
      </c>
      <c r="AR9889">
        <v>4100</v>
      </c>
      <c r="AS9889" t="s">
        <v>12491</v>
      </c>
      <c r="AT9889">
        <v>2005</v>
      </c>
      <c r="AV9889" t="s">
        <v>18972</v>
      </c>
      <c r="AW9889">
        <v>116100</v>
      </c>
    </row>
    <row r="9890" spans="1:49" x14ac:dyDescent="0.25">
      <c r="A9890">
        <v>4100</v>
      </c>
      <c r="B9890">
        <v>30060</v>
      </c>
      <c r="C9890">
        <v>4034</v>
      </c>
      <c r="D9890">
        <v>410</v>
      </c>
      <c r="E9890" s="124" t="s">
        <v>18901</v>
      </c>
      <c r="F9890" t="str">
        <f t="shared" si="185"/>
        <v>Gregg BrannonCONSOLIDATED COVERTING SERV, INC</v>
      </c>
      <c r="G9890" s="150" t="str">
        <f t="shared" si="186"/>
        <v>Gregg Brannon</v>
      </c>
      <c r="H9890" s="149" t="s">
        <v>2441</v>
      </c>
      <c r="I9890">
        <v>40008831</v>
      </c>
      <c r="K9890" t="s">
        <v>18973</v>
      </c>
      <c r="L9890" t="s">
        <v>18974</v>
      </c>
      <c r="M9890" t="s">
        <v>13409</v>
      </c>
      <c r="N9890">
        <v>39401</v>
      </c>
      <c r="Q9890" t="s">
        <v>12415</v>
      </c>
      <c r="R9890" t="s">
        <v>12416</v>
      </c>
      <c r="S9890" t="s">
        <v>18975</v>
      </c>
      <c r="U9890" t="s">
        <v>12418</v>
      </c>
      <c r="W9890">
        <v>11</v>
      </c>
      <c r="X9890">
        <v>1</v>
      </c>
      <c r="Y9890" t="s">
        <v>12419</v>
      </c>
      <c r="Z9890" t="s">
        <v>12420</v>
      </c>
      <c r="AA9890" t="s">
        <v>18976</v>
      </c>
      <c r="AB9890" t="s">
        <v>12422</v>
      </c>
      <c r="AC9890">
        <v>2</v>
      </c>
      <c r="AD9890" s="123">
        <v>43916</v>
      </c>
      <c r="AE9890" t="s">
        <v>12486</v>
      </c>
      <c r="AG9890">
        <v>40008831</v>
      </c>
      <c r="AL9890" t="s">
        <v>12422</v>
      </c>
      <c r="AN9890">
        <v>2503502801</v>
      </c>
      <c r="AO9890">
        <v>16</v>
      </c>
      <c r="AP9890" t="s">
        <v>12424</v>
      </c>
      <c r="AQ9890" t="s">
        <v>11408</v>
      </c>
      <c r="AR9890">
        <v>4100</v>
      </c>
      <c r="AT9890">
        <v>0</v>
      </c>
      <c r="AV9890" t="s">
        <v>18977</v>
      </c>
      <c r="AW9890">
        <v>116100</v>
      </c>
    </row>
    <row r="9891" spans="1:49" x14ac:dyDescent="0.25">
      <c r="A9891">
        <v>4100</v>
      </c>
      <c r="B9891">
        <v>30060</v>
      </c>
      <c r="C9891">
        <v>4034</v>
      </c>
      <c r="D9891">
        <v>410</v>
      </c>
      <c r="E9891" s="124" t="s">
        <v>18901</v>
      </c>
      <c r="F9891" t="str">
        <f t="shared" si="185"/>
        <v>Gregg BrannonCONSOLIDATED MACHINE RESOURCES, LLC</v>
      </c>
      <c r="G9891" s="150" t="str">
        <f t="shared" si="186"/>
        <v>Gregg Brannon</v>
      </c>
      <c r="H9891" s="149" t="s">
        <v>2443</v>
      </c>
      <c r="I9891">
        <v>40005857</v>
      </c>
      <c r="K9891" t="s">
        <v>18978</v>
      </c>
      <c r="L9891" t="s">
        <v>13200</v>
      </c>
      <c r="M9891" t="s">
        <v>13201</v>
      </c>
      <c r="N9891">
        <v>71106</v>
      </c>
      <c r="Q9891" t="s">
        <v>12415</v>
      </c>
      <c r="R9891" t="s">
        <v>12416</v>
      </c>
      <c r="S9891" t="s">
        <v>18979</v>
      </c>
      <c r="U9891" t="s">
        <v>12418</v>
      </c>
      <c r="W9891">
        <v>11</v>
      </c>
      <c r="X9891">
        <v>2</v>
      </c>
      <c r="Y9891" t="s">
        <v>12419</v>
      </c>
      <c r="Z9891" t="s">
        <v>12420</v>
      </c>
      <c r="AA9891" t="s">
        <v>12429</v>
      </c>
      <c r="AB9891" t="s">
        <v>12422</v>
      </c>
      <c r="AC9891">
        <v>2</v>
      </c>
      <c r="AD9891" s="123">
        <v>40067</v>
      </c>
      <c r="AE9891" t="s">
        <v>12431</v>
      </c>
      <c r="AG9891">
        <v>40005857</v>
      </c>
      <c r="AL9891" t="s">
        <v>12422</v>
      </c>
      <c r="AN9891">
        <v>1901708401</v>
      </c>
      <c r="AO9891">
        <v>16</v>
      </c>
      <c r="AP9891" t="s">
        <v>12424</v>
      </c>
      <c r="AQ9891" t="s">
        <v>11408</v>
      </c>
      <c r="AR9891">
        <v>4100</v>
      </c>
      <c r="AT9891">
        <v>0</v>
      </c>
      <c r="AV9891" t="s">
        <v>18977</v>
      </c>
      <c r="AW9891">
        <v>116100</v>
      </c>
    </row>
    <row r="9892" spans="1:49" x14ac:dyDescent="0.25">
      <c r="A9892">
        <v>4100</v>
      </c>
      <c r="B9892">
        <v>30060</v>
      </c>
      <c r="C9892">
        <v>4034</v>
      </c>
      <c r="D9892">
        <v>410</v>
      </c>
      <c r="E9892" s="124" t="s">
        <v>18901</v>
      </c>
      <c r="F9892" t="str">
        <f t="shared" si="185"/>
        <v>Gregg BrannonCONVEYOR TECHNOLOGY &amp; COMPONENTS IN</v>
      </c>
      <c r="G9892" s="150" t="str">
        <f t="shared" si="186"/>
        <v>Gregg Brannon</v>
      </c>
      <c r="H9892" s="149" t="s">
        <v>2491</v>
      </c>
      <c r="I9892">
        <v>40009037</v>
      </c>
      <c r="L9892" t="s">
        <v>18980</v>
      </c>
      <c r="M9892" t="s">
        <v>15941</v>
      </c>
      <c r="O9892">
        <v>13618</v>
      </c>
      <c r="P9892">
        <v>72113</v>
      </c>
      <c r="Q9892" t="s">
        <v>12415</v>
      </c>
      <c r="R9892" t="s">
        <v>12416</v>
      </c>
      <c r="S9892" t="s">
        <v>18981</v>
      </c>
      <c r="U9892" t="s">
        <v>12418</v>
      </c>
      <c r="W9892">
        <v>11</v>
      </c>
      <c r="X9892">
        <v>0</v>
      </c>
      <c r="Y9892" t="s">
        <v>12419</v>
      </c>
      <c r="Z9892" t="s">
        <v>12420</v>
      </c>
      <c r="AA9892" t="s">
        <v>12485</v>
      </c>
      <c r="AB9892" t="s">
        <v>12430</v>
      </c>
      <c r="AC9892">
        <v>2</v>
      </c>
      <c r="AD9892" s="123">
        <v>44245</v>
      </c>
      <c r="AE9892" t="s">
        <v>12528</v>
      </c>
      <c r="AG9892">
        <v>40009037</v>
      </c>
      <c r="AL9892" t="s">
        <v>12430</v>
      </c>
      <c r="AN9892">
        <v>411929621</v>
      </c>
      <c r="AO9892">
        <v>16</v>
      </c>
      <c r="AP9892" t="s">
        <v>12424</v>
      </c>
      <c r="AQ9892" t="s">
        <v>11408</v>
      </c>
      <c r="AR9892">
        <v>4100</v>
      </c>
      <c r="AT9892">
        <v>0</v>
      </c>
      <c r="AV9892" t="s">
        <v>18982</v>
      </c>
      <c r="AW9892">
        <v>116100</v>
      </c>
    </row>
    <row r="9893" spans="1:49" x14ac:dyDescent="0.25">
      <c r="A9893">
        <v>4100</v>
      </c>
      <c r="B9893">
        <v>30060</v>
      </c>
      <c r="C9893">
        <v>4034</v>
      </c>
      <c r="D9893">
        <v>410</v>
      </c>
      <c r="E9893" s="124" t="s">
        <v>18901</v>
      </c>
      <c r="F9893" t="str">
        <f t="shared" si="185"/>
        <v>Gregg BrannonCOOPER TIRE &amp; RUBBER COMPANY</v>
      </c>
      <c r="G9893" s="150" t="str">
        <f t="shared" si="186"/>
        <v>Gregg Brannon</v>
      </c>
      <c r="H9893" s="149" t="s">
        <v>13514</v>
      </c>
      <c r="I9893">
        <v>40008305</v>
      </c>
      <c r="J9893" t="s">
        <v>12492</v>
      </c>
      <c r="K9893" t="s">
        <v>18983</v>
      </c>
      <c r="L9893" t="s">
        <v>18984</v>
      </c>
      <c r="M9893" t="s">
        <v>12521</v>
      </c>
      <c r="N9893">
        <v>45840</v>
      </c>
      <c r="Q9893" t="s">
        <v>12415</v>
      </c>
      <c r="R9893" t="s">
        <v>12416</v>
      </c>
      <c r="U9893" t="s">
        <v>12418</v>
      </c>
      <c r="W9893">
        <v>11</v>
      </c>
      <c r="X9893">
        <v>2</v>
      </c>
      <c r="Y9893" t="s">
        <v>12472</v>
      </c>
      <c r="Z9893" t="s">
        <v>12420</v>
      </c>
      <c r="AA9893" t="s">
        <v>12429</v>
      </c>
      <c r="AB9893" t="s">
        <v>12830</v>
      </c>
      <c r="AC9893">
        <v>2</v>
      </c>
      <c r="AD9893" s="123">
        <v>43144</v>
      </c>
      <c r="AE9893" t="s">
        <v>12431</v>
      </c>
      <c r="AG9893">
        <v>40008305</v>
      </c>
      <c r="AL9893" t="s">
        <v>12830</v>
      </c>
      <c r="AN9893">
        <v>3606308301</v>
      </c>
      <c r="AO9893">
        <v>16</v>
      </c>
      <c r="AP9893" t="s">
        <v>12424</v>
      </c>
      <c r="AQ9893" t="s">
        <v>11408</v>
      </c>
      <c r="AR9893">
        <v>4100</v>
      </c>
      <c r="AT9893">
        <v>0</v>
      </c>
      <c r="AV9893" t="s">
        <v>18985</v>
      </c>
      <c r="AW9893">
        <v>116100</v>
      </c>
    </row>
    <row r="9894" spans="1:49" x14ac:dyDescent="0.25">
      <c r="A9894">
        <v>4100</v>
      </c>
      <c r="B9894">
        <v>30060</v>
      </c>
      <c r="C9894">
        <v>4034</v>
      </c>
      <c r="D9894">
        <v>410</v>
      </c>
      <c r="E9894" s="124" t="s">
        <v>18901</v>
      </c>
      <c r="F9894" t="str">
        <f t="shared" si="185"/>
        <v>Gregg BrannonCTNA ACCOUNTS PAYABLE</v>
      </c>
      <c r="G9894" s="150" t="str">
        <f t="shared" si="186"/>
        <v>Gregg Brannon</v>
      </c>
      <c r="H9894" s="149" t="s">
        <v>13518</v>
      </c>
      <c r="I9894">
        <v>40008644</v>
      </c>
      <c r="L9894" t="s">
        <v>18936</v>
      </c>
      <c r="M9894" t="s">
        <v>47</v>
      </c>
      <c r="O9894">
        <v>3010</v>
      </c>
      <c r="P9894">
        <v>29716</v>
      </c>
      <c r="Q9894" t="s">
        <v>12415</v>
      </c>
      <c r="R9894" t="s">
        <v>12416</v>
      </c>
      <c r="U9894" t="s">
        <v>12418</v>
      </c>
      <c r="W9894">
        <v>11</v>
      </c>
      <c r="X9894">
        <v>1</v>
      </c>
      <c r="Y9894" t="s">
        <v>12419</v>
      </c>
      <c r="Z9894" t="s">
        <v>12420</v>
      </c>
      <c r="AA9894" t="s">
        <v>12429</v>
      </c>
      <c r="AB9894" t="s">
        <v>12757</v>
      </c>
      <c r="AC9894">
        <v>2</v>
      </c>
      <c r="AD9894" s="123">
        <v>43635</v>
      </c>
      <c r="AE9894" t="s">
        <v>12431</v>
      </c>
      <c r="AG9894">
        <v>40008644</v>
      </c>
      <c r="AL9894" t="s">
        <v>12757</v>
      </c>
      <c r="AN9894">
        <v>4109103301</v>
      </c>
      <c r="AO9894">
        <v>16</v>
      </c>
      <c r="AP9894" t="s">
        <v>12424</v>
      </c>
      <c r="AQ9894" t="s">
        <v>11408</v>
      </c>
      <c r="AR9894">
        <v>4100</v>
      </c>
      <c r="AT9894">
        <v>0</v>
      </c>
      <c r="AV9894" t="s">
        <v>18986</v>
      </c>
      <c r="AW9894">
        <v>116100</v>
      </c>
    </row>
    <row r="9895" spans="1:49" x14ac:dyDescent="0.25">
      <c r="A9895">
        <v>4100</v>
      </c>
      <c r="B9895">
        <v>30060</v>
      </c>
      <c r="C9895">
        <v>4034</v>
      </c>
      <c r="D9895">
        <v>410</v>
      </c>
      <c r="E9895" s="124" t="s">
        <v>18901</v>
      </c>
      <c r="F9895" t="str">
        <f t="shared" si="185"/>
        <v>Gregg BrannonDELTA SYSTEMS &amp; AUTOMATION, INC</v>
      </c>
      <c r="G9895" s="150" t="str">
        <f t="shared" si="186"/>
        <v>Gregg Brannon</v>
      </c>
      <c r="H9895" s="149" t="s">
        <v>2802</v>
      </c>
      <c r="I9895">
        <v>40006688</v>
      </c>
      <c r="K9895" t="s">
        <v>18987</v>
      </c>
      <c r="L9895" t="s">
        <v>18988</v>
      </c>
      <c r="M9895" t="s">
        <v>15941</v>
      </c>
      <c r="N9895">
        <v>72745</v>
      </c>
      <c r="Q9895" t="s">
        <v>12415</v>
      </c>
      <c r="R9895" t="s">
        <v>12416</v>
      </c>
      <c r="S9895" t="s">
        <v>18989</v>
      </c>
      <c r="U9895" t="s">
        <v>12418</v>
      </c>
      <c r="W9895">
        <v>11</v>
      </c>
      <c r="X9895">
        <v>0</v>
      </c>
      <c r="Y9895" t="s">
        <v>12419</v>
      </c>
      <c r="Z9895" t="s">
        <v>12420</v>
      </c>
      <c r="AA9895" t="s">
        <v>12429</v>
      </c>
      <c r="AB9895" t="s">
        <v>12422</v>
      </c>
      <c r="AC9895">
        <v>2</v>
      </c>
      <c r="AD9895" s="123">
        <v>40869</v>
      </c>
      <c r="AE9895" t="s">
        <v>12431</v>
      </c>
      <c r="AG9895">
        <v>40006688</v>
      </c>
      <c r="AL9895" t="s">
        <v>12422</v>
      </c>
      <c r="AN9895">
        <v>400709471</v>
      </c>
      <c r="AO9895">
        <v>16</v>
      </c>
      <c r="AP9895" t="s">
        <v>12424</v>
      </c>
      <c r="AQ9895" t="s">
        <v>11408</v>
      </c>
      <c r="AR9895">
        <v>4100</v>
      </c>
      <c r="AT9895">
        <v>0</v>
      </c>
      <c r="AV9895" t="s">
        <v>18990</v>
      </c>
      <c r="AW9895">
        <v>116100</v>
      </c>
    </row>
    <row r="9896" spans="1:49" x14ac:dyDescent="0.25">
      <c r="A9896">
        <v>4100</v>
      </c>
      <c r="B9896">
        <v>30060</v>
      </c>
      <c r="C9896">
        <v>4034</v>
      </c>
      <c r="D9896">
        <v>410</v>
      </c>
      <c r="E9896" s="124" t="s">
        <v>18901</v>
      </c>
      <c r="F9896" t="str">
        <f t="shared" si="185"/>
        <v>Gregg BrannonDEL-TIN FIBER L.L.C.</v>
      </c>
      <c r="G9896" s="150" t="str">
        <f t="shared" si="186"/>
        <v>Gregg Brannon</v>
      </c>
      <c r="H9896" s="149" t="s">
        <v>2804</v>
      </c>
      <c r="I9896">
        <v>40002037</v>
      </c>
      <c r="K9896" t="s">
        <v>18991</v>
      </c>
      <c r="L9896" t="s">
        <v>18992</v>
      </c>
      <c r="M9896" t="s">
        <v>15941</v>
      </c>
      <c r="N9896" t="s">
        <v>18993</v>
      </c>
      <c r="Q9896" t="s">
        <v>12415</v>
      </c>
      <c r="R9896" t="s">
        <v>12416</v>
      </c>
      <c r="S9896" t="s">
        <v>18994</v>
      </c>
      <c r="U9896" t="s">
        <v>12418</v>
      </c>
      <c r="W9896">
        <v>11</v>
      </c>
      <c r="X9896">
        <v>1</v>
      </c>
      <c r="Y9896" t="s">
        <v>12419</v>
      </c>
      <c r="Z9896" t="s">
        <v>12420</v>
      </c>
      <c r="AA9896" t="s">
        <v>12421</v>
      </c>
      <c r="AB9896" t="s">
        <v>12422</v>
      </c>
      <c r="AC9896">
        <v>2</v>
      </c>
      <c r="AD9896" s="123">
        <v>39111</v>
      </c>
      <c r="AE9896" t="s">
        <v>12423</v>
      </c>
      <c r="AG9896">
        <v>40002037</v>
      </c>
      <c r="AL9896" t="s">
        <v>12422</v>
      </c>
      <c r="AN9896">
        <v>413901701</v>
      </c>
      <c r="AO9896">
        <v>16</v>
      </c>
      <c r="AP9896" t="s">
        <v>12424</v>
      </c>
      <c r="AQ9896" t="s">
        <v>11408</v>
      </c>
      <c r="AR9896">
        <v>4100</v>
      </c>
      <c r="AT9896">
        <v>0</v>
      </c>
      <c r="AV9896" t="s">
        <v>18995</v>
      </c>
      <c r="AW9896">
        <v>116100</v>
      </c>
    </row>
    <row r="9897" spans="1:49" x14ac:dyDescent="0.25">
      <c r="A9897">
        <v>4100</v>
      </c>
      <c r="B9897">
        <v>30060</v>
      </c>
      <c r="C9897">
        <v>4034</v>
      </c>
      <c r="D9897">
        <v>410</v>
      </c>
      <c r="E9897" s="124" t="s">
        <v>18901</v>
      </c>
      <c r="F9897" t="str">
        <f t="shared" si="185"/>
        <v>Gregg BrannonDIVERSIFIED WAREHOUSE SERVICES, LLC</v>
      </c>
      <c r="G9897" s="150" t="str">
        <f t="shared" si="186"/>
        <v>Gregg Brannon</v>
      </c>
      <c r="H9897" s="149" t="s">
        <v>2902</v>
      </c>
      <c r="I9897">
        <v>40006639</v>
      </c>
      <c r="K9897" t="s">
        <v>18996</v>
      </c>
      <c r="L9897" t="s">
        <v>14217</v>
      </c>
      <c r="M9897" t="s">
        <v>13201</v>
      </c>
      <c r="N9897">
        <v>70508</v>
      </c>
      <c r="Q9897" t="s">
        <v>12415</v>
      </c>
      <c r="R9897" t="s">
        <v>12416</v>
      </c>
      <c r="S9897" t="s">
        <v>18997</v>
      </c>
      <c r="U9897" t="s">
        <v>12418</v>
      </c>
      <c r="W9897">
        <v>11</v>
      </c>
      <c r="X9897">
        <v>2</v>
      </c>
      <c r="Y9897" t="s">
        <v>12419</v>
      </c>
      <c r="Z9897" t="s">
        <v>12420</v>
      </c>
      <c r="AA9897" t="s">
        <v>12429</v>
      </c>
      <c r="AB9897" t="s">
        <v>12422</v>
      </c>
      <c r="AC9897">
        <v>2</v>
      </c>
      <c r="AD9897" s="123">
        <v>40780</v>
      </c>
      <c r="AE9897" t="s">
        <v>12431</v>
      </c>
      <c r="AG9897">
        <v>40006639</v>
      </c>
      <c r="AL9897" t="s">
        <v>12422</v>
      </c>
      <c r="AN9897">
        <v>1905504801</v>
      </c>
      <c r="AO9897">
        <v>16</v>
      </c>
      <c r="AP9897" t="s">
        <v>12424</v>
      </c>
      <c r="AQ9897" t="s">
        <v>11408</v>
      </c>
      <c r="AR9897">
        <v>4100</v>
      </c>
      <c r="AT9897">
        <v>0</v>
      </c>
      <c r="AV9897" t="s">
        <v>18998</v>
      </c>
      <c r="AW9897">
        <v>116100</v>
      </c>
    </row>
    <row r="9898" spans="1:49" x14ac:dyDescent="0.25">
      <c r="A9898">
        <v>4100</v>
      </c>
      <c r="B9898">
        <v>30060</v>
      </c>
      <c r="C9898">
        <v>4034</v>
      </c>
      <c r="D9898">
        <v>410</v>
      </c>
      <c r="E9898" s="124" t="s">
        <v>18901</v>
      </c>
      <c r="F9898" t="str">
        <f t="shared" si="185"/>
        <v>Gregg BrannonDIXIE RUBBER &amp; BELTING CO</v>
      </c>
      <c r="G9898" s="150" t="str">
        <f t="shared" si="186"/>
        <v>Gregg Brannon</v>
      </c>
      <c r="H9898" s="149" t="s">
        <v>2906</v>
      </c>
      <c r="I9898">
        <v>40000625</v>
      </c>
      <c r="L9898" t="s">
        <v>14061</v>
      </c>
      <c r="M9898" t="s">
        <v>13409</v>
      </c>
      <c r="O9898">
        <v>3591</v>
      </c>
      <c r="P9898">
        <v>39201</v>
      </c>
      <c r="Q9898" t="s">
        <v>12415</v>
      </c>
      <c r="R9898" t="s">
        <v>12416</v>
      </c>
      <c r="S9898" t="s">
        <v>18999</v>
      </c>
      <c r="U9898" t="s">
        <v>12418</v>
      </c>
      <c r="W9898">
        <v>11</v>
      </c>
      <c r="X9898">
        <v>2</v>
      </c>
      <c r="Y9898" t="s">
        <v>12419</v>
      </c>
      <c r="Z9898" t="s">
        <v>12420</v>
      </c>
      <c r="AA9898" t="s">
        <v>12421</v>
      </c>
      <c r="AB9898" t="s">
        <v>12422</v>
      </c>
      <c r="AC9898">
        <v>2</v>
      </c>
      <c r="AD9898" s="123">
        <v>39111</v>
      </c>
      <c r="AE9898" t="s">
        <v>12423</v>
      </c>
      <c r="AG9898">
        <v>40000625</v>
      </c>
      <c r="AL9898" t="s">
        <v>12422</v>
      </c>
      <c r="AN9898">
        <v>2504903401</v>
      </c>
      <c r="AO9898">
        <v>16</v>
      </c>
      <c r="AP9898" t="s">
        <v>12424</v>
      </c>
      <c r="AQ9898" t="s">
        <v>11408</v>
      </c>
      <c r="AR9898">
        <v>4100</v>
      </c>
      <c r="AT9898">
        <v>2005</v>
      </c>
      <c r="AV9898" t="s">
        <v>19000</v>
      </c>
      <c r="AW9898">
        <v>116100</v>
      </c>
    </row>
    <row r="9899" spans="1:49" x14ac:dyDescent="0.25">
      <c r="A9899">
        <v>4100</v>
      </c>
      <c r="B9899">
        <v>30060</v>
      </c>
      <c r="C9899">
        <v>4034</v>
      </c>
      <c r="D9899">
        <v>410</v>
      </c>
      <c r="E9899" s="124" t="s">
        <v>18901</v>
      </c>
      <c r="F9899" t="str">
        <f t="shared" si="185"/>
        <v>Gregg BrannonDOMTAR INDUSTRIES, INC.</v>
      </c>
      <c r="G9899" s="150" t="str">
        <f t="shared" si="186"/>
        <v>Gregg Brannon</v>
      </c>
      <c r="H9899" s="149" t="s">
        <v>2943</v>
      </c>
      <c r="I9899">
        <v>40004429</v>
      </c>
      <c r="J9899" t="s">
        <v>19001</v>
      </c>
      <c r="K9899" t="s">
        <v>19002</v>
      </c>
      <c r="L9899" t="s">
        <v>19003</v>
      </c>
      <c r="M9899" t="s">
        <v>15941</v>
      </c>
      <c r="N9899" t="s">
        <v>19004</v>
      </c>
      <c r="Q9899" t="s">
        <v>12415</v>
      </c>
      <c r="R9899" t="s">
        <v>12416</v>
      </c>
      <c r="S9899" t="s">
        <v>19005</v>
      </c>
      <c r="U9899" t="s">
        <v>12418</v>
      </c>
      <c r="V9899">
        <v>247</v>
      </c>
      <c r="W9899">
        <v>11</v>
      </c>
      <c r="X9899">
        <v>1</v>
      </c>
      <c r="Y9899" t="s">
        <v>12472</v>
      </c>
      <c r="Z9899" t="s">
        <v>12420</v>
      </c>
      <c r="AA9899" t="s">
        <v>12421</v>
      </c>
      <c r="AB9899" t="s">
        <v>12422</v>
      </c>
      <c r="AC9899">
        <v>2</v>
      </c>
      <c r="AD9899" s="123">
        <v>39111</v>
      </c>
      <c r="AE9899" t="s">
        <v>12423</v>
      </c>
      <c r="AG9899">
        <v>40004429</v>
      </c>
      <c r="AL9899" t="s">
        <v>12422</v>
      </c>
      <c r="AN9899">
        <v>408100201</v>
      </c>
      <c r="AO9899">
        <v>16</v>
      </c>
      <c r="AP9899" t="s">
        <v>12424</v>
      </c>
      <c r="AQ9899" t="s">
        <v>11408</v>
      </c>
      <c r="AR9899">
        <v>4100</v>
      </c>
      <c r="AT9899">
        <v>2005</v>
      </c>
      <c r="AV9899" t="s">
        <v>19006</v>
      </c>
      <c r="AW9899">
        <v>116100</v>
      </c>
    </row>
    <row r="9900" spans="1:49" x14ac:dyDescent="0.25">
      <c r="A9900">
        <v>4100</v>
      </c>
      <c r="B9900">
        <v>30060</v>
      </c>
      <c r="C9900">
        <v>4034</v>
      </c>
      <c r="D9900">
        <v>410</v>
      </c>
      <c r="E9900" s="124" t="s">
        <v>18901</v>
      </c>
      <c r="F9900" t="str">
        <f t="shared" si="185"/>
        <v>Gregg BrannonDOUBLE "G" COATINGS CO</v>
      </c>
      <c r="G9900" s="150" t="str">
        <f t="shared" si="186"/>
        <v>Gregg Brannon</v>
      </c>
      <c r="H9900" s="149" t="s">
        <v>2966</v>
      </c>
      <c r="I9900">
        <v>40004552</v>
      </c>
      <c r="K9900" t="s">
        <v>19007</v>
      </c>
      <c r="L9900" t="s">
        <v>14061</v>
      </c>
      <c r="M9900" t="s">
        <v>13409</v>
      </c>
      <c r="N9900" t="s">
        <v>19008</v>
      </c>
      <c r="Q9900" t="s">
        <v>12415</v>
      </c>
      <c r="R9900" t="s">
        <v>12416</v>
      </c>
      <c r="S9900">
        <v>6013713486</v>
      </c>
      <c r="U9900" t="s">
        <v>12418</v>
      </c>
      <c r="W9900">
        <v>11</v>
      </c>
      <c r="X9900">
        <v>1</v>
      </c>
      <c r="Y9900" t="s">
        <v>12419</v>
      </c>
      <c r="Z9900" t="s">
        <v>12420</v>
      </c>
      <c r="AA9900" t="s">
        <v>12421</v>
      </c>
      <c r="AB9900" t="s">
        <v>12422</v>
      </c>
      <c r="AC9900">
        <v>2</v>
      </c>
      <c r="AD9900" s="123">
        <v>39111</v>
      </c>
      <c r="AE9900" t="s">
        <v>12423</v>
      </c>
      <c r="AG9900">
        <v>40004552</v>
      </c>
      <c r="AL9900" t="s">
        <v>12422</v>
      </c>
      <c r="AN9900">
        <v>2512103401</v>
      </c>
      <c r="AO9900">
        <v>16</v>
      </c>
      <c r="AP9900" t="s">
        <v>12424</v>
      </c>
      <c r="AQ9900" t="s">
        <v>11408</v>
      </c>
      <c r="AR9900">
        <v>4100</v>
      </c>
      <c r="AT9900">
        <v>2005</v>
      </c>
      <c r="AV9900" t="s">
        <v>19009</v>
      </c>
      <c r="AW9900">
        <v>116100</v>
      </c>
    </row>
    <row r="9901" spans="1:49" x14ac:dyDescent="0.25">
      <c r="A9901">
        <v>4100</v>
      </c>
      <c r="B9901">
        <v>30060</v>
      </c>
      <c r="C9901">
        <v>4034</v>
      </c>
      <c r="D9901">
        <v>410</v>
      </c>
      <c r="E9901" s="124" t="s">
        <v>18901</v>
      </c>
      <c r="F9901" t="str">
        <f t="shared" si="185"/>
        <v>Gregg BrannonENGINEERED COMPONENTS, INC (MD)</v>
      </c>
      <c r="G9901" s="150" t="str">
        <f t="shared" si="186"/>
        <v>Gregg Brannon</v>
      </c>
      <c r="H9901" s="149" t="s">
        <v>13549</v>
      </c>
      <c r="I9901">
        <v>40008485</v>
      </c>
      <c r="K9901" t="s">
        <v>12733</v>
      </c>
      <c r="L9901" t="s">
        <v>12734</v>
      </c>
      <c r="M9901" t="s">
        <v>12735</v>
      </c>
      <c r="N9901">
        <v>32174</v>
      </c>
      <c r="Q9901" t="s">
        <v>12415</v>
      </c>
      <c r="R9901" t="s">
        <v>12416</v>
      </c>
      <c r="U9901" t="s">
        <v>12418</v>
      </c>
      <c r="W9901">
        <v>11</v>
      </c>
      <c r="X9901">
        <v>2</v>
      </c>
      <c r="Y9901" t="s">
        <v>12472</v>
      </c>
      <c r="Z9901" t="s">
        <v>12420</v>
      </c>
      <c r="AA9901" t="s">
        <v>12429</v>
      </c>
      <c r="AB9901" t="s">
        <v>12422</v>
      </c>
      <c r="AC9901">
        <v>2</v>
      </c>
      <c r="AD9901" s="123">
        <v>43368</v>
      </c>
      <c r="AE9901" t="s">
        <v>12431</v>
      </c>
      <c r="AG9901">
        <v>40008485</v>
      </c>
      <c r="AL9901" t="s">
        <v>12422</v>
      </c>
      <c r="AN9901">
        <v>1012711701</v>
      </c>
      <c r="AO9901">
        <v>16</v>
      </c>
      <c r="AP9901" t="s">
        <v>12424</v>
      </c>
      <c r="AQ9901" t="s">
        <v>11408</v>
      </c>
      <c r="AR9901">
        <v>4100</v>
      </c>
      <c r="AT9901">
        <v>0</v>
      </c>
      <c r="AV9901" t="s">
        <v>12737</v>
      </c>
      <c r="AW9901">
        <v>116100</v>
      </c>
    </row>
    <row r="9902" spans="1:49" x14ac:dyDescent="0.25">
      <c r="A9902">
        <v>4100</v>
      </c>
      <c r="B9902">
        <v>30060</v>
      </c>
      <c r="C9902">
        <v>4034</v>
      </c>
      <c r="D9902">
        <v>410</v>
      </c>
      <c r="E9902" s="124" t="s">
        <v>18901</v>
      </c>
      <c r="F9902" t="str">
        <f t="shared" si="185"/>
        <v>Gregg BrannonEVAMOR PRODUCTS, LLC</v>
      </c>
      <c r="G9902" s="150" t="str">
        <f t="shared" si="186"/>
        <v>Gregg Brannon</v>
      </c>
      <c r="H9902" s="149" t="s">
        <v>3275</v>
      </c>
      <c r="I9902">
        <v>40008358</v>
      </c>
      <c r="K9902" t="s">
        <v>19010</v>
      </c>
      <c r="L9902" t="s">
        <v>15921</v>
      </c>
      <c r="M9902" t="s">
        <v>13201</v>
      </c>
      <c r="N9902">
        <v>70433</v>
      </c>
      <c r="Q9902" t="s">
        <v>12415</v>
      </c>
      <c r="R9902" t="s">
        <v>12416</v>
      </c>
      <c r="S9902" t="s">
        <v>19011</v>
      </c>
      <c r="U9902" t="s">
        <v>12418</v>
      </c>
      <c r="W9902">
        <v>11</v>
      </c>
      <c r="X9902">
        <v>1</v>
      </c>
      <c r="Y9902" t="s">
        <v>12419</v>
      </c>
      <c r="Z9902" t="s">
        <v>12420</v>
      </c>
      <c r="AA9902" t="s">
        <v>12429</v>
      </c>
      <c r="AB9902" t="s">
        <v>12430</v>
      </c>
      <c r="AC9902">
        <v>2</v>
      </c>
      <c r="AD9902" s="123">
        <v>43207</v>
      </c>
      <c r="AE9902" t="s">
        <v>12431</v>
      </c>
      <c r="AG9902">
        <v>40008358</v>
      </c>
      <c r="AL9902" t="s">
        <v>12430</v>
      </c>
      <c r="AN9902">
        <v>1910301801</v>
      </c>
      <c r="AO9902">
        <v>16</v>
      </c>
      <c r="AP9902" t="s">
        <v>12424</v>
      </c>
      <c r="AQ9902" t="s">
        <v>11408</v>
      </c>
      <c r="AR9902">
        <v>4100</v>
      </c>
      <c r="AT9902">
        <v>0</v>
      </c>
      <c r="AV9902" t="s">
        <v>19012</v>
      </c>
      <c r="AW9902">
        <v>116100</v>
      </c>
    </row>
    <row r="9903" spans="1:49" x14ac:dyDescent="0.25">
      <c r="A9903">
        <v>4100</v>
      </c>
      <c r="B9903">
        <v>30060</v>
      </c>
      <c r="C9903">
        <v>4034</v>
      </c>
      <c r="D9903">
        <v>410</v>
      </c>
      <c r="E9903" s="124" t="s">
        <v>18901</v>
      </c>
      <c r="F9903" t="str">
        <f t="shared" si="185"/>
        <v>Gregg BrannonEVONIK CORP</v>
      </c>
      <c r="G9903" s="150" t="str">
        <f t="shared" si="186"/>
        <v>Gregg Brannon</v>
      </c>
      <c r="H9903" s="149" t="s">
        <v>3290</v>
      </c>
      <c r="I9903">
        <v>40004562</v>
      </c>
      <c r="J9903" t="s">
        <v>12492</v>
      </c>
      <c r="L9903" t="s">
        <v>16761</v>
      </c>
      <c r="M9903" t="s">
        <v>12995</v>
      </c>
      <c r="O9903">
        <v>868</v>
      </c>
      <c r="P9903">
        <v>36590</v>
      </c>
      <c r="Q9903" t="s">
        <v>12415</v>
      </c>
      <c r="R9903" t="s">
        <v>12416</v>
      </c>
      <c r="S9903">
        <v>9855356716</v>
      </c>
      <c r="U9903" t="s">
        <v>12418</v>
      </c>
      <c r="W9903">
        <v>11</v>
      </c>
      <c r="X9903">
        <v>1</v>
      </c>
      <c r="Y9903" t="s">
        <v>12419</v>
      </c>
      <c r="Z9903" t="s">
        <v>12420</v>
      </c>
      <c r="AA9903" t="s">
        <v>12421</v>
      </c>
      <c r="AB9903" t="s">
        <v>14028</v>
      </c>
      <c r="AC9903">
        <v>2</v>
      </c>
      <c r="AD9903" s="123">
        <v>39111</v>
      </c>
      <c r="AE9903" t="s">
        <v>12423</v>
      </c>
      <c r="AG9903">
        <v>40004562</v>
      </c>
      <c r="AL9903" t="s">
        <v>14028</v>
      </c>
      <c r="AN9903">
        <v>109745291</v>
      </c>
      <c r="AO9903">
        <v>16</v>
      </c>
      <c r="AP9903" t="s">
        <v>12424</v>
      </c>
      <c r="AQ9903" t="s">
        <v>11408</v>
      </c>
      <c r="AR9903">
        <v>4100</v>
      </c>
      <c r="AT9903">
        <v>2005</v>
      </c>
      <c r="AV9903" t="s">
        <v>16763</v>
      </c>
      <c r="AW9903">
        <v>116100</v>
      </c>
    </row>
    <row r="9904" spans="1:49" x14ac:dyDescent="0.25">
      <c r="A9904">
        <v>4100</v>
      </c>
      <c r="B9904">
        <v>30060</v>
      </c>
      <c r="C9904">
        <v>4034</v>
      </c>
      <c r="D9904">
        <v>410</v>
      </c>
      <c r="E9904" s="124" t="s">
        <v>18901</v>
      </c>
      <c r="F9904" t="str">
        <f t="shared" si="185"/>
        <v>Gregg BrannonFITNESS FIRST LLC</v>
      </c>
      <c r="G9904" s="150" t="str">
        <f t="shared" si="186"/>
        <v>Gregg Brannon</v>
      </c>
      <c r="H9904" s="149" t="s">
        <v>3567</v>
      </c>
      <c r="I9904">
        <v>40005653</v>
      </c>
      <c r="K9904" t="s">
        <v>19013</v>
      </c>
      <c r="L9904" t="s">
        <v>14217</v>
      </c>
      <c r="M9904" t="s">
        <v>13201</v>
      </c>
      <c r="N9904">
        <v>70508</v>
      </c>
      <c r="Q9904" t="s">
        <v>12415</v>
      </c>
      <c r="R9904" t="s">
        <v>12416</v>
      </c>
      <c r="S9904" t="s">
        <v>19014</v>
      </c>
      <c r="U9904" t="s">
        <v>12418</v>
      </c>
      <c r="W9904">
        <v>11</v>
      </c>
      <c r="X9904">
        <v>2</v>
      </c>
      <c r="Y9904" t="s">
        <v>12419</v>
      </c>
      <c r="Z9904" t="s">
        <v>12420</v>
      </c>
      <c r="AA9904" t="s">
        <v>12429</v>
      </c>
      <c r="AB9904" t="s">
        <v>12430</v>
      </c>
      <c r="AC9904">
        <v>2</v>
      </c>
      <c r="AD9904" s="123">
        <v>39850</v>
      </c>
      <c r="AE9904" t="s">
        <v>12431</v>
      </c>
      <c r="AG9904">
        <v>40005653</v>
      </c>
      <c r="AL9904" t="s">
        <v>12430</v>
      </c>
      <c r="AN9904">
        <v>1905504801</v>
      </c>
      <c r="AO9904">
        <v>16</v>
      </c>
      <c r="AP9904" t="s">
        <v>12424</v>
      </c>
      <c r="AQ9904" t="s">
        <v>11408</v>
      </c>
      <c r="AR9904">
        <v>4100</v>
      </c>
      <c r="AT9904">
        <v>0</v>
      </c>
      <c r="AV9904" t="s">
        <v>19015</v>
      </c>
      <c r="AW9904">
        <v>116100</v>
      </c>
    </row>
    <row r="9905" spans="1:49" x14ac:dyDescent="0.25">
      <c r="A9905">
        <v>4100</v>
      </c>
      <c r="B9905">
        <v>30060</v>
      </c>
      <c r="C9905">
        <v>4034</v>
      </c>
      <c r="D9905">
        <v>410</v>
      </c>
      <c r="E9905" s="124" t="s">
        <v>18901</v>
      </c>
      <c r="F9905" t="str">
        <f t="shared" si="185"/>
        <v>Gregg BrannonFITSERVE</v>
      </c>
      <c r="G9905" s="150" t="str">
        <f t="shared" si="186"/>
        <v>Gregg Brannon</v>
      </c>
      <c r="H9905" s="149" t="s">
        <v>3574</v>
      </c>
      <c r="I9905">
        <v>40002311</v>
      </c>
      <c r="J9905" t="s">
        <v>19016</v>
      </c>
      <c r="K9905" t="s">
        <v>19017</v>
      </c>
      <c r="L9905" t="s">
        <v>15921</v>
      </c>
      <c r="M9905" t="s">
        <v>13201</v>
      </c>
      <c r="N9905">
        <v>70435</v>
      </c>
      <c r="Q9905" t="s">
        <v>12415</v>
      </c>
      <c r="R9905" t="s">
        <v>12416</v>
      </c>
      <c r="S9905" t="s">
        <v>19018</v>
      </c>
      <c r="U9905" t="s">
        <v>12418</v>
      </c>
      <c r="W9905">
        <v>11</v>
      </c>
      <c r="X9905">
        <v>0</v>
      </c>
      <c r="Y9905" t="s">
        <v>12419</v>
      </c>
      <c r="Z9905" t="s">
        <v>12420</v>
      </c>
      <c r="AA9905" t="s">
        <v>12421</v>
      </c>
      <c r="AB9905" t="s">
        <v>12422</v>
      </c>
      <c r="AC9905">
        <v>2</v>
      </c>
      <c r="AD9905" s="123">
        <v>39111</v>
      </c>
      <c r="AE9905" t="s">
        <v>12423</v>
      </c>
      <c r="AG9905">
        <v>40002311</v>
      </c>
      <c r="AL9905" t="s">
        <v>12422</v>
      </c>
      <c r="AN9905">
        <v>1910301801</v>
      </c>
      <c r="AO9905">
        <v>16</v>
      </c>
      <c r="AP9905" t="s">
        <v>12424</v>
      </c>
      <c r="AQ9905" t="s">
        <v>11408</v>
      </c>
      <c r="AR9905">
        <v>4100</v>
      </c>
      <c r="AS9905" t="s">
        <v>12491</v>
      </c>
      <c r="AT9905">
        <v>2005</v>
      </c>
      <c r="AV9905" t="s">
        <v>3574</v>
      </c>
      <c r="AW9905">
        <v>116100</v>
      </c>
    </row>
    <row r="9906" spans="1:49" x14ac:dyDescent="0.25">
      <c r="A9906">
        <v>4100</v>
      </c>
      <c r="B9906">
        <v>30010</v>
      </c>
      <c r="C9906">
        <v>4034</v>
      </c>
      <c r="D9906">
        <v>410</v>
      </c>
      <c r="E9906" s="124" t="s">
        <v>18901</v>
      </c>
      <c r="F9906" t="str">
        <f t="shared" si="185"/>
        <v>Gregg BrannonFMH CONVEYORS</v>
      </c>
      <c r="G9906" s="150" t="str">
        <f t="shared" si="186"/>
        <v>Gregg Brannon</v>
      </c>
      <c r="H9906" s="149" t="s">
        <v>3628</v>
      </c>
      <c r="I9906">
        <v>40008722</v>
      </c>
      <c r="K9906" t="s">
        <v>19019</v>
      </c>
      <c r="L9906" t="s">
        <v>17308</v>
      </c>
      <c r="M9906" t="s">
        <v>15941</v>
      </c>
      <c r="N9906">
        <v>72401</v>
      </c>
      <c r="Q9906" t="s">
        <v>12415</v>
      </c>
      <c r="R9906" t="s">
        <v>12416</v>
      </c>
      <c r="U9906" t="s">
        <v>12418</v>
      </c>
      <c r="W9906">
        <v>11</v>
      </c>
      <c r="X9906">
        <v>0</v>
      </c>
      <c r="Y9906" t="s">
        <v>12419</v>
      </c>
      <c r="Z9906" t="s">
        <v>12420</v>
      </c>
      <c r="AA9906" t="s">
        <v>12429</v>
      </c>
      <c r="AB9906" t="s">
        <v>12422</v>
      </c>
      <c r="AC9906">
        <v>2</v>
      </c>
      <c r="AD9906" s="123">
        <v>43769</v>
      </c>
      <c r="AE9906" t="s">
        <v>12486</v>
      </c>
      <c r="AG9906">
        <v>40008722</v>
      </c>
      <c r="AL9906" t="s">
        <v>12422</v>
      </c>
      <c r="AN9906">
        <v>403103001</v>
      </c>
      <c r="AO9906">
        <v>16</v>
      </c>
      <c r="AP9906" t="s">
        <v>12424</v>
      </c>
      <c r="AQ9906" t="s">
        <v>11408</v>
      </c>
      <c r="AR9906">
        <v>4100</v>
      </c>
      <c r="AT9906">
        <v>0</v>
      </c>
      <c r="AV9906" t="s">
        <v>19020</v>
      </c>
      <c r="AW9906">
        <v>116100</v>
      </c>
    </row>
    <row r="9907" spans="1:49" x14ac:dyDescent="0.25">
      <c r="A9907">
        <v>4100</v>
      </c>
      <c r="B9907">
        <v>30060</v>
      </c>
      <c r="C9907">
        <v>4034</v>
      </c>
      <c r="D9907">
        <v>410</v>
      </c>
      <c r="E9907" s="124" t="s">
        <v>18901</v>
      </c>
      <c r="F9907" t="str">
        <f t="shared" si="185"/>
        <v>Gregg BrannonFOOD PROCESSING EQUIPMENT</v>
      </c>
      <c r="G9907" s="150" t="str">
        <f t="shared" si="186"/>
        <v>Gregg Brannon</v>
      </c>
      <c r="H9907" s="149" t="s">
        <v>3647</v>
      </c>
      <c r="I9907">
        <v>40008304</v>
      </c>
      <c r="K9907" t="s">
        <v>19021</v>
      </c>
      <c r="L9907" t="s">
        <v>18903</v>
      </c>
      <c r="M9907" t="s">
        <v>15941</v>
      </c>
      <c r="N9907">
        <v>72764</v>
      </c>
      <c r="Q9907" t="s">
        <v>12415</v>
      </c>
      <c r="R9907" t="s">
        <v>12416</v>
      </c>
      <c r="S9907" t="s">
        <v>19022</v>
      </c>
      <c r="U9907" t="s">
        <v>12418</v>
      </c>
      <c r="W9907">
        <v>11</v>
      </c>
      <c r="X9907">
        <v>0</v>
      </c>
      <c r="Y9907" t="s">
        <v>12419</v>
      </c>
      <c r="Z9907" t="s">
        <v>12420</v>
      </c>
      <c r="AA9907" t="s">
        <v>12429</v>
      </c>
      <c r="AB9907" t="s">
        <v>12422</v>
      </c>
      <c r="AC9907">
        <v>2</v>
      </c>
      <c r="AD9907" s="123">
        <v>43138</v>
      </c>
      <c r="AE9907" t="s">
        <v>12431</v>
      </c>
      <c r="AG9907">
        <v>40008304</v>
      </c>
      <c r="AL9907" t="s">
        <v>12422</v>
      </c>
      <c r="AN9907">
        <v>414305601</v>
      </c>
      <c r="AO9907">
        <v>16</v>
      </c>
      <c r="AP9907" t="s">
        <v>12424</v>
      </c>
      <c r="AQ9907" t="s">
        <v>11408</v>
      </c>
      <c r="AR9907">
        <v>4100</v>
      </c>
      <c r="AT9907">
        <v>0</v>
      </c>
      <c r="AV9907" t="s">
        <v>15461</v>
      </c>
      <c r="AW9907">
        <v>116100</v>
      </c>
    </row>
    <row r="9908" spans="1:49" x14ac:dyDescent="0.25">
      <c r="A9908">
        <v>4100</v>
      </c>
      <c r="B9908">
        <v>30060</v>
      </c>
      <c r="C9908">
        <v>4034</v>
      </c>
      <c r="D9908">
        <v>417</v>
      </c>
      <c r="E9908" s="124" t="s">
        <v>18901</v>
      </c>
      <c r="F9908" t="str">
        <f t="shared" si="185"/>
        <v>Gregg BrannonFUNDER AMERICA</v>
      </c>
      <c r="G9908" s="150" t="str">
        <f t="shared" si="186"/>
        <v>Gregg Brannon</v>
      </c>
      <c r="H9908" s="149" t="s">
        <v>3784</v>
      </c>
      <c r="I9908">
        <v>40008061</v>
      </c>
      <c r="L9908" t="s">
        <v>17074</v>
      </c>
      <c r="M9908" t="s">
        <v>13169</v>
      </c>
      <c r="O9908">
        <v>729</v>
      </c>
      <c r="P9908">
        <v>27028</v>
      </c>
      <c r="Q9908" t="s">
        <v>12415</v>
      </c>
      <c r="R9908" t="s">
        <v>12416</v>
      </c>
      <c r="S9908" t="s">
        <v>19023</v>
      </c>
      <c r="U9908" t="s">
        <v>12418</v>
      </c>
      <c r="W9908">
        <v>11</v>
      </c>
      <c r="X9908">
        <v>1</v>
      </c>
      <c r="Y9908" t="s">
        <v>12419</v>
      </c>
      <c r="Z9908" t="s">
        <v>12420</v>
      </c>
      <c r="AA9908" t="s">
        <v>12429</v>
      </c>
      <c r="AB9908" t="s">
        <v>12422</v>
      </c>
      <c r="AC9908">
        <v>2</v>
      </c>
      <c r="AD9908" s="123">
        <v>42789</v>
      </c>
      <c r="AE9908" t="s">
        <v>12431</v>
      </c>
      <c r="AG9908">
        <v>40008061</v>
      </c>
      <c r="AL9908" t="s">
        <v>12422</v>
      </c>
      <c r="AN9908">
        <v>3405915701</v>
      </c>
      <c r="AO9908">
        <v>16</v>
      </c>
      <c r="AP9908" t="s">
        <v>12424</v>
      </c>
      <c r="AQ9908" t="s">
        <v>11408</v>
      </c>
      <c r="AR9908">
        <v>4100</v>
      </c>
      <c r="AT9908">
        <v>0</v>
      </c>
      <c r="AV9908" t="s">
        <v>19024</v>
      </c>
      <c r="AW9908">
        <v>116100</v>
      </c>
    </row>
    <row r="9909" spans="1:49" x14ac:dyDescent="0.25">
      <c r="A9909">
        <v>4100</v>
      </c>
      <c r="B9909">
        <v>30060</v>
      </c>
      <c r="C9909">
        <v>4034</v>
      </c>
      <c r="D9909">
        <v>410</v>
      </c>
      <c r="E9909" s="124" t="s">
        <v>18901</v>
      </c>
      <c r="F9909" t="str">
        <f t="shared" si="185"/>
        <v>Gregg BrannonGEORGIA-PACIFIC SSC</v>
      </c>
      <c r="G9909" s="150" t="str">
        <f t="shared" si="186"/>
        <v>Gregg Brannon</v>
      </c>
      <c r="H9909" s="149" t="s">
        <v>3932</v>
      </c>
      <c r="I9909">
        <v>40004418</v>
      </c>
      <c r="J9909" t="s">
        <v>19025</v>
      </c>
      <c r="L9909" t="s">
        <v>13312</v>
      </c>
      <c r="M9909" t="s">
        <v>12494</v>
      </c>
      <c r="O9909">
        <v>981952</v>
      </c>
      <c r="P9909" t="s">
        <v>19026</v>
      </c>
      <c r="Q9909" t="s">
        <v>12415</v>
      </c>
      <c r="R9909" t="s">
        <v>12416</v>
      </c>
      <c r="S9909" t="s">
        <v>19027</v>
      </c>
      <c r="U9909" t="s">
        <v>12418</v>
      </c>
      <c r="V9909">
        <v>246</v>
      </c>
      <c r="W9909">
        <v>11</v>
      </c>
      <c r="X9909">
        <v>1</v>
      </c>
      <c r="Y9909" t="s">
        <v>12419</v>
      </c>
      <c r="Z9909" t="s">
        <v>12420</v>
      </c>
      <c r="AA9909" t="s">
        <v>12421</v>
      </c>
      <c r="AB9909" t="s">
        <v>12757</v>
      </c>
      <c r="AC9909">
        <v>2</v>
      </c>
      <c r="AD9909" s="123">
        <v>39111</v>
      </c>
      <c r="AE9909" t="s">
        <v>12423</v>
      </c>
      <c r="AG9909">
        <v>40004418</v>
      </c>
      <c r="AL9909" t="s">
        <v>12757</v>
      </c>
      <c r="AN9909">
        <v>4414109801</v>
      </c>
      <c r="AO9909">
        <v>16</v>
      </c>
      <c r="AP9909" t="s">
        <v>12424</v>
      </c>
      <c r="AQ9909" t="s">
        <v>11408</v>
      </c>
      <c r="AR9909">
        <v>4100</v>
      </c>
      <c r="AT9909">
        <v>2005</v>
      </c>
      <c r="AV9909" t="s">
        <v>14223</v>
      </c>
      <c r="AW9909">
        <v>116100</v>
      </c>
    </row>
    <row r="9910" spans="1:49" x14ac:dyDescent="0.25">
      <c r="A9910">
        <v>4100</v>
      </c>
      <c r="B9910">
        <v>30060</v>
      </c>
      <c r="C9910">
        <v>4034</v>
      </c>
      <c r="D9910">
        <v>410</v>
      </c>
      <c r="E9910" s="124" t="s">
        <v>18901</v>
      </c>
      <c r="F9910" t="str">
        <f t="shared" si="185"/>
        <v>Gregg BrannonGEORGIA-PACIFIC, COLOR-BOX, LLC</v>
      </c>
      <c r="G9910" s="150" t="str">
        <f t="shared" si="186"/>
        <v>Gregg Brannon</v>
      </c>
      <c r="H9910" s="149" t="s">
        <v>3934</v>
      </c>
      <c r="I9910">
        <v>40006784</v>
      </c>
      <c r="K9910" t="s">
        <v>19028</v>
      </c>
      <c r="L9910" t="s">
        <v>19029</v>
      </c>
      <c r="M9910" t="s">
        <v>13409</v>
      </c>
      <c r="N9910">
        <v>39145</v>
      </c>
      <c r="Q9910" t="s">
        <v>12415</v>
      </c>
      <c r="R9910" t="s">
        <v>12416</v>
      </c>
      <c r="S9910" t="s">
        <v>19030</v>
      </c>
      <c r="U9910" t="s">
        <v>12418</v>
      </c>
      <c r="V9910">
        <v>246</v>
      </c>
      <c r="W9910">
        <v>11</v>
      </c>
      <c r="X9910">
        <v>1</v>
      </c>
      <c r="Y9910" t="s">
        <v>12419</v>
      </c>
      <c r="Z9910" t="s">
        <v>12420</v>
      </c>
      <c r="AA9910" t="s">
        <v>12429</v>
      </c>
      <c r="AB9910" t="s">
        <v>12757</v>
      </c>
      <c r="AC9910">
        <v>2</v>
      </c>
      <c r="AD9910" s="123">
        <v>41001</v>
      </c>
      <c r="AE9910" t="s">
        <v>12431</v>
      </c>
      <c r="AG9910">
        <v>40006784</v>
      </c>
      <c r="AL9910" t="s">
        <v>12757</v>
      </c>
      <c r="AN9910">
        <v>2512112601</v>
      </c>
      <c r="AO9910">
        <v>16</v>
      </c>
      <c r="AP9910" t="s">
        <v>12424</v>
      </c>
      <c r="AQ9910" t="s">
        <v>11408</v>
      </c>
      <c r="AR9910">
        <v>4100</v>
      </c>
      <c r="AT9910">
        <v>0</v>
      </c>
      <c r="AV9910" t="s">
        <v>14223</v>
      </c>
      <c r="AW9910">
        <v>116100</v>
      </c>
    </row>
    <row r="9911" spans="1:49" x14ac:dyDescent="0.25">
      <c r="A9911">
        <v>4100</v>
      </c>
      <c r="B9911">
        <v>30060</v>
      </c>
      <c r="C9911">
        <v>4034</v>
      </c>
      <c r="D9911">
        <v>410</v>
      </c>
      <c r="E9911" s="124" t="s">
        <v>18901</v>
      </c>
      <c r="F9911" t="str">
        <f t="shared" si="185"/>
        <v>Gregg BrannonGRAPHIC PACKAGING</v>
      </c>
      <c r="G9911" s="150" t="str">
        <f t="shared" si="186"/>
        <v>Gregg Brannon</v>
      </c>
      <c r="H9911" s="149" t="s">
        <v>4118</v>
      </c>
      <c r="I9911">
        <v>40003210</v>
      </c>
      <c r="J9911" t="s">
        <v>19031</v>
      </c>
      <c r="K9911" t="s">
        <v>12492</v>
      </c>
      <c r="L9911" t="s">
        <v>14878</v>
      </c>
      <c r="M9911" t="s">
        <v>13201</v>
      </c>
      <c r="N9911" t="s">
        <v>19032</v>
      </c>
      <c r="Q9911" t="s">
        <v>12415</v>
      </c>
      <c r="R9911" t="s">
        <v>12416</v>
      </c>
      <c r="S9911" t="s">
        <v>19033</v>
      </c>
      <c r="U9911" t="s">
        <v>12418</v>
      </c>
      <c r="V9911">
        <v>245</v>
      </c>
      <c r="W9911">
        <v>11</v>
      </c>
      <c r="X9911">
        <v>1</v>
      </c>
      <c r="Y9911" t="s">
        <v>12472</v>
      </c>
      <c r="Z9911" t="s">
        <v>12420</v>
      </c>
      <c r="AA9911" t="s">
        <v>12421</v>
      </c>
      <c r="AB9911" t="s">
        <v>12830</v>
      </c>
      <c r="AC9911">
        <v>2</v>
      </c>
      <c r="AD9911" s="123">
        <v>39111</v>
      </c>
      <c r="AE9911" t="s">
        <v>12423</v>
      </c>
      <c r="AG9911">
        <v>40003210</v>
      </c>
      <c r="AL9911" t="s">
        <v>12830</v>
      </c>
      <c r="AN9911">
        <v>1907309601</v>
      </c>
      <c r="AO9911">
        <v>16</v>
      </c>
      <c r="AP9911" t="s">
        <v>12424</v>
      </c>
      <c r="AQ9911" t="s">
        <v>11408</v>
      </c>
      <c r="AR9911">
        <v>4100</v>
      </c>
      <c r="AT9911">
        <v>2005</v>
      </c>
      <c r="AV9911" t="s">
        <v>12831</v>
      </c>
      <c r="AW9911">
        <v>116100</v>
      </c>
    </row>
    <row r="9912" spans="1:49" x14ac:dyDescent="0.25">
      <c r="A9912">
        <v>4100</v>
      </c>
      <c r="B9912">
        <v>30060</v>
      </c>
      <c r="C9912">
        <v>4034</v>
      </c>
      <c r="D9912">
        <v>410</v>
      </c>
      <c r="E9912" s="124" t="s">
        <v>18901</v>
      </c>
      <c r="F9912" t="str">
        <f t="shared" si="185"/>
        <v>Gregg BrannonGRAPHIC PACKAGING INT.</v>
      </c>
      <c r="G9912" s="150" t="str">
        <f t="shared" si="186"/>
        <v>Gregg Brannon</v>
      </c>
      <c r="H9912" s="149" t="s">
        <v>4121</v>
      </c>
      <c r="I9912">
        <v>40002171</v>
      </c>
      <c r="J9912" t="s">
        <v>19034</v>
      </c>
      <c r="L9912" t="s">
        <v>14878</v>
      </c>
      <c r="M9912" t="s">
        <v>13201</v>
      </c>
      <c r="O9912">
        <v>35800</v>
      </c>
      <c r="P9912" t="s">
        <v>14879</v>
      </c>
      <c r="Q9912" t="s">
        <v>12415</v>
      </c>
      <c r="R9912" t="s">
        <v>12416</v>
      </c>
      <c r="S9912" t="s">
        <v>19035</v>
      </c>
      <c r="U9912" t="s">
        <v>12418</v>
      </c>
      <c r="V9912">
        <v>245</v>
      </c>
      <c r="W9912">
        <v>11</v>
      </c>
      <c r="X9912">
        <v>1</v>
      </c>
      <c r="Y9912" t="s">
        <v>12419</v>
      </c>
      <c r="Z9912" t="s">
        <v>12420</v>
      </c>
      <c r="AA9912" t="s">
        <v>12421</v>
      </c>
      <c r="AB9912" t="s">
        <v>12830</v>
      </c>
      <c r="AC9912">
        <v>2</v>
      </c>
      <c r="AD9912" s="123">
        <v>39111</v>
      </c>
      <c r="AE9912" t="s">
        <v>12423</v>
      </c>
      <c r="AG9912">
        <v>40002171</v>
      </c>
      <c r="AL9912" t="s">
        <v>12830</v>
      </c>
      <c r="AN9912">
        <v>1907309601</v>
      </c>
      <c r="AO9912">
        <v>16</v>
      </c>
      <c r="AP9912" t="s">
        <v>12424</v>
      </c>
      <c r="AQ9912" t="s">
        <v>11408</v>
      </c>
      <c r="AR9912">
        <v>4100</v>
      </c>
      <c r="AT9912">
        <v>2005</v>
      </c>
      <c r="AV9912" t="s">
        <v>12831</v>
      </c>
      <c r="AW9912">
        <v>116100</v>
      </c>
    </row>
    <row r="9913" spans="1:49" x14ac:dyDescent="0.25">
      <c r="A9913">
        <v>4100</v>
      </c>
      <c r="B9913">
        <v>30060</v>
      </c>
      <c r="C9913">
        <v>4034</v>
      </c>
      <c r="D9913">
        <v>410</v>
      </c>
      <c r="E9913" s="124" t="s">
        <v>18901</v>
      </c>
      <c r="F9913" t="str">
        <f t="shared" si="185"/>
        <v>Gregg BrannonGSM ENGINEERED FABRICS, LLC</v>
      </c>
      <c r="G9913" s="150" t="str">
        <f t="shared" si="186"/>
        <v>Gregg Brannon</v>
      </c>
      <c r="H9913" s="149" t="s">
        <v>4190</v>
      </c>
      <c r="I9913">
        <v>40008698</v>
      </c>
      <c r="K9913" t="s">
        <v>19036</v>
      </c>
      <c r="L9913" t="s">
        <v>18098</v>
      </c>
      <c r="M9913" t="s">
        <v>12703</v>
      </c>
      <c r="N9913">
        <v>37663</v>
      </c>
      <c r="Q9913" t="s">
        <v>12415</v>
      </c>
      <c r="R9913" t="s">
        <v>12416</v>
      </c>
      <c r="S9913" t="s">
        <v>19037</v>
      </c>
      <c r="U9913" t="s">
        <v>12418</v>
      </c>
      <c r="W9913">
        <v>11</v>
      </c>
      <c r="X9913">
        <v>2</v>
      </c>
      <c r="Y9913" t="s">
        <v>12419</v>
      </c>
      <c r="Z9913" t="s">
        <v>12420</v>
      </c>
      <c r="AA9913" t="s">
        <v>12429</v>
      </c>
      <c r="AB9913" t="s">
        <v>12422</v>
      </c>
      <c r="AC9913">
        <v>2</v>
      </c>
      <c r="AD9913" s="123">
        <v>43726</v>
      </c>
      <c r="AE9913" t="s">
        <v>12431</v>
      </c>
      <c r="AG9913">
        <v>40008698</v>
      </c>
      <c r="AL9913" t="s">
        <v>12422</v>
      </c>
      <c r="AN9913">
        <v>4307303901</v>
      </c>
      <c r="AO9913">
        <v>16</v>
      </c>
      <c r="AP9913" t="s">
        <v>12424</v>
      </c>
      <c r="AQ9913" t="s">
        <v>11408</v>
      </c>
      <c r="AR9913">
        <v>4100</v>
      </c>
      <c r="AT9913">
        <v>0</v>
      </c>
      <c r="AV9913" t="s">
        <v>19038</v>
      </c>
      <c r="AW9913">
        <v>116100</v>
      </c>
    </row>
    <row r="9914" spans="1:49" x14ac:dyDescent="0.25">
      <c r="A9914">
        <v>4100</v>
      </c>
      <c r="B9914">
        <v>30060</v>
      </c>
      <c r="C9914">
        <v>4034</v>
      </c>
      <c r="D9914">
        <v>410</v>
      </c>
      <c r="E9914" s="124" t="s">
        <v>18901</v>
      </c>
      <c r="F9914" t="str">
        <f t="shared" si="185"/>
        <v>Gregg BrannonGUARDIAN FIBERGLASS INC.- OLIVE BRA</v>
      </c>
      <c r="G9914" s="150" t="str">
        <f t="shared" si="186"/>
        <v>Gregg Brannon</v>
      </c>
      <c r="H9914" s="149" t="s">
        <v>4199</v>
      </c>
      <c r="I9914">
        <v>40002884</v>
      </c>
      <c r="J9914" t="s">
        <v>14275</v>
      </c>
      <c r="L9914" t="s">
        <v>14257</v>
      </c>
      <c r="M9914" t="s">
        <v>47</v>
      </c>
      <c r="O9914">
        <v>47</v>
      </c>
      <c r="P9914">
        <v>29602</v>
      </c>
      <c r="Q9914" t="s">
        <v>12415</v>
      </c>
      <c r="R9914" t="s">
        <v>12416</v>
      </c>
      <c r="S9914" t="s">
        <v>17962</v>
      </c>
      <c r="U9914" t="s">
        <v>12418</v>
      </c>
      <c r="W9914">
        <v>11</v>
      </c>
      <c r="X9914">
        <v>1</v>
      </c>
      <c r="Y9914" t="s">
        <v>12419</v>
      </c>
      <c r="Z9914" t="s">
        <v>12420</v>
      </c>
      <c r="AA9914" t="s">
        <v>12421</v>
      </c>
      <c r="AB9914" t="s">
        <v>12422</v>
      </c>
      <c r="AC9914">
        <v>2</v>
      </c>
      <c r="AD9914" s="123">
        <v>39111</v>
      </c>
      <c r="AE9914" t="s">
        <v>12423</v>
      </c>
      <c r="AG9914">
        <v>40002884</v>
      </c>
      <c r="AL9914" t="s">
        <v>12422</v>
      </c>
      <c r="AN9914">
        <v>4104503701</v>
      </c>
      <c r="AO9914">
        <v>16</v>
      </c>
      <c r="AP9914" t="s">
        <v>12424</v>
      </c>
      <c r="AQ9914" t="s">
        <v>11408</v>
      </c>
      <c r="AR9914">
        <v>4100</v>
      </c>
      <c r="AT9914">
        <v>2005</v>
      </c>
      <c r="AV9914" t="s">
        <v>17963</v>
      </c>
      <c r="AW9914">
        <v>116100</v>
      </c>
    </row>
    <row r="9915" spans="1:49" x14ac:dyDescent="0.25">
      <c r="A9915">
        <v>4100</v>
      </c>
      <c r="B9915">
        <v>30060</v>
      </c>
      <c r="C9915">
        <v>4034</v>
      </c>
      <c r="D9915">
        <v>410</v>
      </c>
      <c r="E9915" s="124" t="s">
        <v>18901</v>
      </c>
      <c r="F9915" t="str">
        <f t="shared" si="185"/>
        <v>Gregg BrannonHOOD PACKAGING CORPORATION</v>
      </c>
      <c r="G9915" s="150" t="str">
        <f t="shared" si="186"/>
        <v>Gregg Brannon</v>
      </c>
      <c r="H9915" s="149" t="s">
        <v>4421</v>
      </c>
      <c r="I9915">
        <v>40001126</v>
      </c>
      <c r="K9915" t="s">
        <v>19039</v>
      </c>
      <c r="L9915" t="s">
        <v>19040</v>
      </c>
      <c r="M9915" t="s">
        <v>15941</v>
      </c>
      <c r="N9915" t="s">
        <v>19041</v>
      </c>
      <c r="Q9915" t="s">
        <v>12415</v>
      </c>
      <c r="R9915" t="s">
        <v>12416</v>
      </c>
      <c r="S9915" t="s">
        <v>19042</v>
      </c>
      <c r="U9915" t="s">
        <v>12418</v>
      </c>
      <c r="W9915">
        <v>11</v>
      </c>
      <c r="X9915">
        <v>1</v>
      </c>
      <c r="Y9915" t="s">
        <v>12419</v>
      </c>
      <c r="Z9915" t="s">
        <v>12420</v>
      </c>
      <c r="AA9915" t="s">
        <v>12421</v>
      </c>
      <c r="AB9915" t="s">
        <v>12422</v>
      </c>
      <c r="AC9915">
        <v>2</v>
      </c>
      <c r="AD9915" s="123">
        <v>39111</v>
      </c>
      <c r="AE9915" t="s">
        <v>12423</v>
      </c>
      <c r="AG9915">
        <v>40001126</v>
      </c>
      <c r="AL9915" t="s">
        <v>12422</v>
      </c>
      <c r="AN9915">
        <v>406904801</v>
      </c>
      <c r="AO9915">
        <v>16</v>
      </c>
      <c r="AP9915" t="s">
        <v>12424</v>
      </c>
      <c r="AQ9915" t="s">
        <v>11408</v>
      </c>
      <c r="AR9915">
        <v>4100</v>
      </c>
      <c r="AS9915" t="s">
        <v>12491</v>
      </c>
      <c r="AT9915">
        <v>0</v>
      </c>
      <c r="AV9915" t="s">
        <v>16840</v>
      </c>
      <c r="AW9915">
        <v>116100</v>
      </c>
    </row>
    <row r="9916" spans="1:49" x14ac:dyDescent="0.25">
      <c r="A9916">
        <v>4100</v>
      </c>
      <c r="B9916">
        <v>30060</v>
      </c>
      <c r="C9916">
        <v>4034</v>
      </c>
      <c r="D9916">
        <v>410</v>
      </c>
      <c r="E9916" s="124" t="s">
        <v>18901</v>
      </c>
      <c r="F9916" t="str">
        <f t="shared" si="185"/>
        <v>Gregg BrannonHYTROL CONVEYOR</v>
      </c>
      <c r="G9916" s="150" t="str">
        <f t="shared" si="186"/>
        <v>Gregg Brannon</v>
      </c>
      <c r="H9916" s="149" t="s">
        <v>4475</v>
      </c>
      <c r="I9916">
        <v>40000327</v>
      </c>
      <c r="K9916" t="s">
        <v>19043</v>
      </c>
      <c r="L9916" t="s">
        <v>17308</v>
      </c>
      <c r="M9916" t="s">
        <v>15941</v>
      </c>
      <c r="N9916" t="s">
        <v>19044</v>
      </c>
      <c r="Q9916" t="s">
        <v>12415</v>
      </c>
      <c r="R9916" t="s">
        <v>12416</v>
      </c>
      <c r="S9916" t="s">
        <v>19045</v>
      </c>
      <c r="U9916" t="s">
        <v>12418</v>
      </c>
      <c r="W9916">
        <v>11</v>
      </c>
      <c r="X9916">
        <v>0</v>
      </c>
      <c r="Y9916" t="s">
        <v>12472</v>
      </c>
      <c r="Z9916" t="s">
        <v>12420</v>
      </c>
      <c r="AA9916" t="s">
        <v>12421</v>
      </c>
      <c r="AB9916" t="s">
        <v>12422</v>
      </c>
      <c r="AC9916">
        <v>2</v>
      </c>
      <c r="AD9916" s="123">
        <v>39111</v>
      </c>
      <c r="AE9916" t="s">
        <v>12423</v>
      </c>
      <c r="AG9916">
        <v>40000327</v>
      </c>
      <c r="AL9916" t="s">
        <v>12422</v>
      </c>
      <c r="AN9916">
        <v>403103001</v>
      </c>
      <c r="AO9916">
        <v>16</v>
      </c>
      <c r="AP9916" t="s">
        <v>12424</v>
      </c>
      <c r="AQ9916" t="s">
        <v>11408</v>
      </c>
      <c r="AR9916">
        <v>4100</v>
      </c>
      <c r="AT9916">
        <v>2005</v>
      </c>
      <c r="AV9916" t="s">
        <v>19046</v>
      </c>
      <c r="AW9916">
        <v>116100</v>
      </c>
    </row>
    <row r="9917" spans="1:49" x14ac:dyDescent="0.25">
      <c r="A9917">
        <v>4100</v>
      </c>
      <c r="B9917">
        <v>30060</v>
      </c>
      <c r="C9917">
        <v>4034</v>
      </c>
      <c r="D9917">
        <v>410</v>
      </c>
      <c r="E9917" s="124" t="s">
        <v>18901</v>
      </c>
      <c r="F9917" t="str">
        <f t="shared" si="185"/>
        <v>Gregg BrannonINDUSTRIAL MILL AND MAINTENANCE SUP</v>
      </c>
      <c r="G9917" s="150" t="str">
        <f t="shared" si="186"/>
        <v>Gregg Brannon</v>
      </c>
      <c r="H9917" s="149" t="s">
        <v>4605</v>
      </c>
      <c r="I9917">
        <v>40008104</v>
      </c>
      <c r="L9917" t="s">
        <v>19047</v>
      </c>
      <c r="M9917" t="s">
        <v>12494</v>
      </c>
      <c r="O9917">
        <v>6188</v>
      </c>
      <c r="P9917">
        <v>75505</v>
      </c>
      <c r="Q9917" t="s">
        <v>12415</v>
      </c>
      <c r="R9917" t="s">
        <v>12416</v>
      </c>
      <c r="S9917" t="s">
        <v>19048</v>
      </c>
      <c r="U9917" t="s">
        <v>12418</v>
      </c>
      <c r="W9917">
        <v>11</v>
      </c>
      <c r="X9917">
        <v>2</v>
      </c>
      <c r="Y9917" t="s">
        <v>12419</v>
      </c>
      <c r="Z9917" t="s">
        <v>12420</v>
      </c>
      <c r="AA9917" t="s">
        <v>12429</v>
      </c>
      <c r="AB9917" t="s">
        <v>12422</v>
      </c>
      <c r="AC9917">
        <v>2</v>
      </c>
      <c r="AD9917" s="123">
        <v>42846</v>
      </c>
      <c r="AE9917" t="s">
        <v>12431</v>
      </c>
      <c r="AG9917">
        <v>40008104</v>
      </c>
      <c r="AL9917" t="s">
        <v>12422</v>
      </c>
      <c r="AN9917">
        <v>4403729501</v>
      </c>
      <c r="AO9917">
        <v>16</v>
      </c>
      <c r="AP9917" t="s">
        <v>12424</v>
      </c>
      <c r="AQ9917" t="s">
        <v>11408</v>
      </c>
      <c r="AR9917">
        <v>4100</v>
      </c>
      <c r="AT9917">
        <v>0</v>
      </c>
      <c r="AV9917" t="s">
        <v>14279</v>
      </c>
      <c r="AW9917">
        <v>116100</v>
      </c>
    </row>
    <row r="9918" spans="1:49" x14ac:dyDescent="0.25">
      <c r="A9918">
        <v>4100</v>
      </c>
      <c r="B9918">
        <v>30060</v>
      </c>
      <c r="C9918">
        <v>4034</v>
      </c>
      <c r="D9918">
        <v>410</v>
      </c>
      <c r="E9918" s="124" t="s">
        <v>18901</v>
      </c>
      <c r="F9918" t="str">
        <f t="shared" si="185"/>
        <v>Gregg BrannonINDUSTRIAL RUBBER &amp; GASKET CO., INC</v>
      </c>
      <c r="G9918" s="150" t="str">
        <f t="shared" si="186"/>
        <v>Gregg Brannon</v>
      </c>
      <c r="H9918" s="149" t="s">
        <v>4614</v>
      </c>
      <c r="I9918">
        <v>40002801</v>
      </c>
      <c r="K9918" t="s">
        <v>19049</v>
      </c>
      <c r="L9918" t="s">
        <v>19050</v>
      </c>
      <c r="M9918" t="s">
        <v>13201</v>
      </c>
      <c r="N9918" t="s">
        <v>19051</v>
      </c>
      <c r="Q9918" t="s">
        <v>12415</v>
      </c>
      <c r="R9918" t="s">
        <v>12416</v>
      </c>
      <c r="S9918" t="s">
        <v>19052</v>
      </c>
      <c r="U9918" t="s">
        <v>12418</v>
      </c>
      <c r="W9918">
        <v>11</v>
      </c>
      <c r="X9918">
        <v>2</v>
      </c>
      <c r="Y9918" t="s">
        <v>12472</v>
      </c>
      <c r="Z9918" t="s">
        <v>12420</v>
      </c>
      <c r="AA9918" t="s">
        <v>12421</v>
      </c>
      <c r="AB9918" t="s">
        <v>12422</v>
      </c>
      <c r="AC9918">
        <v>2</v>
      </c>
      <c r="AD9918" s="123">
        <v>39111</v>
      </c>
      <c r="AE9918" t="s">
        <v>12423</v>
      </c>
      <c r="AG9918">
        <v>40002801</v>
      </c>
      <c r="AL9918" t="s">
        <v>12422</v>
      </c>
      <c r="AN9918">
        <v>1907900201</v>
      </c>
      <c r="AO9918">
        <v>16</v>
      </c>
      <c r="AP9918" t="s">
        <v>12424</v>
      </c>
      <c r="AQ9918" t="s">
        <v>11408</v>
      </c>
      <c r="AR9918">
        <v>4100</v>
      </c>
      <c r="AT9918">
        <v>2005</v>
      </c>
      <c r="AV9918" t="s">
        <v>14279</v>
      </c>
      <c r="AW9918">
        <v>116100</v>
      </c>
    </row>
    <row r="9919" spans="1:49" x14ac:dyDescent="0.25">
      <c r="A9919">
        <v>4100</v>
      </c>
      <c r="B9919">
        <v>30060</v>
      </c>
      <c r="C9919">
        <v>4034</v>
      </c>
      <c r="D9919">
        <v>410</v>
      </c>
      <c r="E9919" s="124" t="s">
        <v>18901</v>
      </c>
      <c r="F9919" t="str">
        <f t="shared" si="185"/>
        <v>Gregg BrannonIN-LINE DESIGNS, LLC</v>
      </c>
      <c r="G9919" s="150" t="str">
        <f t="shared" si="186"/>
        <v>Gregg Brannon</v>
      </c>
      <c r="H9919" s="149" t="s">
        <v>4658</v>
      </c>
      <c r="I9919">
        <v>40008788</v>
      </c>
      <c r="K9919" t="s">
        <v>19053</v>
      </c>
      <c r="L9919" t="s">
        <v>19054</v>
      </c>
      <c r="M9919" t="s">
        <v>15941</v>
      </c>
      <c r="N9919">
        <v>72916</v>
      </c>
      <c r="Q9919" t="s">
        <v>12415</v>
      </c>
      <c r="R9919" t="s">
        <v>12416</v>
      </c>
      <c r="S9919" t="s">
        <v>19055</v>
      </c>
      <c r="U9919" t="s">
        <v>12418</v>
      </c>
      <c r="W9919">
        <v>11</v>
      </c>
      <c r="X9919">
        <v>0</v>
      </c>
      <c r="Y9919" t="s">
        <v>12419</v>
      </c>
      <c r="Z9919" t="s">
        <v>12420</v>
      </c>
      <c r="AA9919" t="s">
        <v>12485</v>
      </c>
      <c r="AB9919" t="s">
        <v>12422</v>
      </c>
      <c r="AC9919">
        <v>2</v>
      </c>
      <c r="AD9919" s="123">
        <v>43859</v>
      </c>
      <c r="AE9919" t="s">
        <v>12486</v>
      </c>
      <c r="AG9919">
        <v>40008788</v>
      </c>
      <c r="AL9919" t="s">
        <v>12422</v>
      </c>
      <c r="AN9919">
        <v>413102301</v>
      </c>
      <c r="AO9919">
        <v>16</v>
      </c>
      <c r="AP9919" t="s">
        <v>12424</v>
      </c>
      <c r="AQ9919" t="s">
        <v>11408</v>
      </c>
      <c r="AR9919">
        <v>4100</v>
      </c>
      <c r="AT9919">
        <v>0</v>
      </c>
      <c r="AV9919" t="s">
        <v>19056</v>
      </c>
      <c r="AW9919">
        <v>116100</v>
      </c>
    </row>
    <row r="9920" spans="1:49" x14ac:dyDescent="0.25">
      <c r="A9920">
        <v>4100</v>
      </c>
      <c r="B9920">
        <v>30060</v>
      </c>
      <c r="C9920">
        <v>4034</v>
      </c>
      <c r="D9920">
        <v>410</v>
      </c>
      <c r="E9920" s="124" t="s">
        <v>18901</v>
      </c>
      <c r="F9920" t="str">
        <f t="shared" si="185"/>
        <v>Gregg BrannonINTERNATIONAL PAPER  -  SPRINGHILL</v>
      </c>
      <c r="G9920" s="150" t="str">
        <f t="shared" si="186"/>
        <v>Gregg Brannon</v>
      </c>
      <c r="H9920" s="149" t="s">
        <v>4722</v>
      </c>
      <c r="I9920">
        <v>40004423</v>
      </c>
      <c r="L9920" t="s">
        <v>14927</v>
      </c>
      <c r="M9920" t="s">
        <v>12521</v>
      </c>
      <c r="O9920">
        <v>396</v>
      </c>
      <c r="P9920">
        <v>45150</v>
      </c>
      <c r="Q9920" t="s">
        <v>12415</v>
      </c>
      <c r="R9920" t="s">
        <v>12416</v>
      </c>
      <c r="S9920" t="s">
        <v>19057</v>
      </c>
      <c r="U9920" t="s">
        <v>12418</v>
      </c>
      <c r="V9920">
        <v>244</v>
      </c>
      <c r="W9920">
        <v>11</v>
      </c>
      <c r="X9920">
        <v>1</v>
      </c>
      <c r="Y9920" t="s">
        <v>12419</v>
      </c>
      <c r="Z9920" t="s">
        <v>12420</v>
      </c>
      <c r="AA9920" t="s">
        <v>12421</v>
      </c>
      <c r="AB9920" t="s">
        <v>12422</v>
      </c>
      <c r="AC9920">
        <v>2</v>
      </c>
      <c r="AD9920" s="123">
        <v>39111</v>
      </c>
      <c r="AE9920" t="s">
        <v>12423</v>
      </c>
      <c r="AG9920">
        <v>40004423</v>
      </c>
      <c r="AL9920" t="s">
        <v>12422</v>
      </c>
      <c r="AN9920">
        <v>3602516101</v>
      </c>
      <c r="AO9920">
        <v>16</v>
      </c>
      <c r="AP9920" t="s">
        <v>12424</v>
      </c>
      <c r="AQ9920" t="s">
        <v>11408</v>
      </c>
      <c r="AR9920">
        <v>4100</v>
      </c>
      <c r="AT9920">
        <v>2005</v>
      </c>
      <c r="AV9920" t="s">
        <v>14926</v>
      </c>
      <c r="AW9920">
        <v>116100</v>
      </c>
    </row>
    <row r="9921" spans="1:49" x14ac:dyDescent="0.25">
      <c r="A9921">
        <v>4100</v>
      </c>
      <c r="B9921">
        <v>30060</v>
      </c>
      <c r="C9921">
        <v>4034</v>
      </c>
      <c r="D9921">
        <v>410</v>
      </c>
      <c r="E9921" s="124" t="s">
        <v>18901</v>
      </c>
      <c r="F9921" t="str">
        <f t="shared" si="185"/>
        <v>Gregg BrannonINTERNATIONAL PAPER - MANSFIELD LA</v>
      </c>
      <c r="G9921" s="150" t="str">
        <f t="shared" si="186"/>
        <v>Gregg Brannon</v>
      </c>
      <c r="H9921" s="149" t="s">
        <v>13629</v>
      </c>
      <c r="I9921">
        <v>40005572</v>
      </c>
      <c r="L9921" t="s">
        <v>14927</v>
      </c>
      <c r="M9921" t="s">
        <v>12521</v>
      </c>
      <c r="O9921">
        <v>984</v>
      </c>
      <c r="P9921">
        <v>45150</v>
      </c>
      <c r="Q9921" t="s">
        <v>12415</v>
      </c>
      <c r="R9921" t="s">
        <v>12416</v>
      </c>
      <c r="U9921" t="s">
        <v>12418</v>
      </c>
      <c r="V9921">
        <v>244</v>
      </c>
      <c r="W9921">
        <v>11</v>
      </c>
      <c r="X9921">
        <v>1</v>
      </c>
      <c r="Y9921" t="s">
        <v>12472</v>
      </c>
      <c r="Z9921" t="s">
        <v>12420</v>
      </c>
      <c r="AA9921" t="s">
        <v>12429</v>
      </c>
      <c r="AB9921" t="s">
        <v>12422</v>
      </c>
      <c r="AC9921">
        <v>2</v>
      </c>
      <c r="AD9921" s="123">
        <v>39720</v>
      </c>
      <c r="AE9921" t="s">
        <v>12538</v>
      </c>
      <c r="AG9921">
        <v>40005572</v>
      </c>
      <c r="AL9921" t="s">
        <v>12422</v>
      </c>
      <c r="AN9921">
        <v>3602516101</v>
      </c>
      <c r="AO9921">
        <v>16</v>
      </c>
      <c r="AP9921" t="s">
        <v>12424</v>
      </c>
      <c r="AQ9921" t="s">
        <v>11408</v>
      </c>
      <c r="AR9921">
        <v>4100</v>
      </c>
      <c r="AT9921">
        <v>0</v>
      </c>
      <c r="AV9921" t="s">
        <v>14926</v>
      </c>
      <c r="AW9921">
        <v>116100</v>
      </c>
    </row>
    <row r="9922" spans="1:49" x14ac:dyDescent="0.25">
      <c r="A9922">
        <v>4100</v>
      </c>
      <c r="B9922">
        <v>30060</v>
      </c>
      <c r="C9922">
        <v>4034</v>
      </c>
      <c r="D9922">
        <v>410</v>
      </c>
      <c r="E9922" s="124" t="s">
        <v>18901</v>
      </c>
      <c r="F9922" t="str">
        <f t="shared" si="185"/>
        <v>Gregg BrannonJ &amp; L SERVICES</v>
      </c>
      <c r="G9922" s="150" t="str">
        <f t="shared" si="186"/>
        <v>Gregg Brannon</v>
      </c>
      <c r="H9922" s="149" t="s">
        <v>4813</v>
      </c>
      <c r="I9922">
        <v>40001707</v>
      </c>
      <c r="K9922" t="s">
        <v>19058</v>
      </c>
      <c r="L9922" t="s">
        <v>14217</v>
      </c>
      <c r="M9922" t="s">
        <v>13201</v>
      </c>
      <c r="N9922" t="s">
        <v>19059</v>
      </c>
      <c r="Q9922" t="s">
        <v>12415</v>
      </c>
      <c r="R9922" t="s">
        <v>12416</v>
      </c>
      <c r="S9922" t="s">
        <v>19060</v>
      </c>
      <c r="U9922" t="s">
        <v>12418</v>
      </c>
      <c r="W9922">
        <v>11</v>
      </c>
      <c r="X9922">
        <v>2</v>
      </c>
      <c r="Y9922" t="s">
        <v>12419</v>
      </c>
      <c r="Z9922" t="s">
        <v>12420</v>
      </c>
      <c r="AA9922" t="s">
        <v>12421</v>
      </c>
      <c r="AB9922" t="s">
        <v>12422</v>
      </c>
      <c r="AC9922">
        <v>2</v>
      </c>
      <c r="AD9922" s="123">
        <v>39111</v>
      </c>
      <c r="AE9922" t="s">
        <v>12423</v>
      </c>
      <c r="AG9922">
        <v>40001707</v>
      </c>
      <c r="AL9922" t="s">
        <v>12422</v>
      </c>
      <c r="AN9922">
        <v>1905504801</v>
      </c>
      <c r="AO9922">
        <v>16</v>
      </c>
      <c r="AP9922" t="s">
        <v>12424</v>
      </c>
      <c r="AQ9922" t="s">
        <v>11408</v>
      </c>
      <c r="AR9922">
        <v>4100</v>
      </c>
      <c r="AS9922" t="s">
        <v>12491</v>
      </c>
      <c r="AT9922">
        <v>2005</v>
      </c>
      <c r="AV9922" t="s">
        <v>19061</v>
      </c>
      <c r="AW9922">
        <v>116100</v>
      </c>
    </row>
    <row r="9923" spans="1:49" x14ac:dyDescent="0.25">
      <c r="A9923">
        <v>4100</v>
      </c>
      <c r="B9923">
        <v>30060</v>
      </c>
      <c r="C9923">
        <v>4034</v>
      </c>
      <c r="D9923">
        <v>410</v>
      </c>
      <c r="E9923" s="124" t="s">
        <v>18901</v>
      </c>
      <c r="F9923" t="str">
        <f t="shared" ref="F9923:F9986" si="187">CONCATENATE(G9923, H9923)</f>
        <v>Gregg BrannonJELD-WEN</v>
      </c>
      <c r="G9923" s="150" t="str">
        <f t="shared" si="186"/>
        <v>Gregg Brannon</v>
      </c>
      <c r="H9923" s="149" t="s">
        <v>4908</v>
      </c>
      <c r="I9923">
        <v>40006903</v>
      </c>
      <c r="K9923" t="s">
        <v>19062</v>
      </c>
      <c r="L9923" t="s">
        <v>19063</v>
      </c>
      <c r="M9923" t="s">
        <v>13201</v>
      </c>
      <c r="N9923">
        <v>71422</v>
      </c>
      <c r="Q9923" t="s">
        <v>12415</v>
      </c>
      <c r="R9923" t="s">
        <v>12416</v>
      </c>
      <c r="S9923" t="s">
        <v>19064</v>
      </c>
      <c r="U9923" t="s">
        <v>12418</v>
      </c>
      <c r="W9923">
        <v>11</v>
      </c>
      <c r="X9923">
        <v>1</v>
      </c>
      <c r="Y9923" t="s">
        <v>12419</v>
      </c>
      <c r="Z9923" t="s">
        <v>12420</v>
      </c>
      <c r="AA9923" t="s">
        <v>12429</v>
      </c>
      <c r="AB9923" t="s">
        <v>14028</v>
      </c>
      <c r="AC9923">
        <v>2</v>
      </c>
      <c r="AD9923" s="123">
        <v>41176</v>
      </c>
      <c r="AE9923" t="s">
        <v>12431</v>
      </c>
      <c r="AG9923">
        <v>40006903</v>
      </c>
      <c r="AL9923" t="s">
        <v>14028</v>
      </c>
      <c r="AN9923">
        <v>1912727531</v>
      </c>
      <c r="AO9923">
        <v>16</v>
      </c>
      <c r="AP9923" t="s">
        <v>12424</v>
      </c>
      <c r="AQ9923" t="s">
        <v>11408</v>
      </c>
      <c r="AR9923">
        <v>4100</v>
      </c>
      <c r="AT9923">
        <v>0</v>
      </c>
      <c r="AV9923" t="s">
        <v>4908</v>
      </c>
      <c r="AW9923">
        <v>116100</v>
      </c>
    </row>
    <row r="9924" spans="1:49" x14ac:dyDescent="0.25">
      <c r="A9924">
        <v>4100</v>
      </c>
      <c r="B9924">
        <v>30060</v>
      </c>
      <c r="C9924">
        <v>4034</v>
      </c>
      <c r="D9924">
        <v>410</v>
      </c>
      <c r="E9924" s="124" t="s">
        <v>18901</v>
      </c>
      <c r="F9924" t="str">
        <f t="shared" si="187"/>
        <v>Gregg BrannonKAMAN IND - GREENVILLE</v>
      </c>
      <c r="G9924" s="150" t="str">
        <f t="shared" si="186"/>
        <v>Gregg Brannon</v>
      </c>
      <c r="H9924" s="149" t="s">
        <v>5043</v>
      </c>
      <c r="I9924">
        <v>40007818</v>
      </c>
      <c r="K9924" t="s">
        <v>12894</v>
      </c>
      <c r="L9924" t="s">
        <v>12895</v>
      </c>
      <c r="M9924" t="s">
        <v>12896</v>
      </c>
      <c r="N9924">
        <v>46802</v>
      </c>
      <c r="Q9924" t="s">
        <v>12415</v>
      </c>
      <c r="R9924" t="s">
        <v>12416</v>
      </c>
      <c r="S9924" t="s">
        <v>19065</v>
      </c>
      <c r="U9924" t="s">
        <v>12418</v>
      </c>
      <c r="V9924">
        <v>207</v>
      </c>
      <c r="W9924">
        <v>11</v>
      </c>
      <c r="X9924">
        <v>2</v>
      </c>
      <c r="Y9924" t="s">
        <v>12419</v>
      </c>
      <c r="Z9924" t="s">
        <v>12420</v>
      </c>
      <c r="AA9924" t="s">
        <v>12429</v>
      </c>
      <c r="AB9924" t="s">
        <v>12422</v>
      </c>
      <c r="AC9924">
        <v>2</v>
      </c>
      <c r="AD9924" s="123">
        <v>42458</v>
      </c>
      <c r="AE9924" t="s">
        <v>12431</v>
      </c>
      <c r="AG9924">
        <v>40007818</v>
      </c>
      <c r="AL9924" t="s">
        <v>12422</v>
      </c>
      <c r="AN9924">
        <v>1500304701</v>
      </c>
      <c r="AO9924">
        <v>16</v>
      </c>
      <c r="AP9924" t="s">
        <v>12424</v>
      </c>
      <c r="AQ9924" t="s">
        <v>11408</v>
      </c>
      <c r="AR9924">
        <v>4100</v>
      </c>
      <c r="AT9924">
        <v>0</v>
      </c>
      <c r="AV9924" t="s">
        <v>5036</v>
      </c>
      <c r="AW9924">
        <v>116100</v>
      </c>
    </row>
    <row r="9925" spans="1:49" x14ac:dyDescent="0.25">
      <c r="A9925">
        <v>4100</v>
      </c>
      <c r="B9925">
        <v>30060</v>
      </c>
      <c r="C9925">
        <v>4034</v>
      </c>
      <c r="D9925">
        <v>410</v>
      </c>
      <c r="E9925" s="124" t="s">
        <v>18901</v>
      </c>
      <c r="F9925" t="str">
        <f t="shared" si="187"/>
        <v>Gregg BrannonLABARGE, INC.</v>
      </c>
      <c r="G9925" s="150" t="str">
        <f t="shared" si="186"/>
        <v>Gregg Brannon</v>
      </c>
      <c r="H9925" s="149" t="s">
        <v>5387</v>
      </c>
      <c r="I9925">
        <v>40002271</v>
      </c>
      <c r="K9925" t="s">
        <v>19066</v>
      </c>
      <c r="L9925" t="s">
        <v>14320</v>
      </c>
      <c r="M9925" t="s">
        <v>15941</v>
      </c>
      <c r="N9925" t="s">
        <v>19067</v>
      </c>
      <c r="Q9925" t="s">
        <v>12415</v>
      </c>
      <c r="R9925" t="s">
        <v>12416</v>
      </c>
      <c r="S9925" t="s">
        <v>19068</v>
      </c>
      <c r="U9925" t="s">
        <v>12418</v>
      </c>
      <c r="W9925">
        <v>11</v>
      </c>
      <c r="X9925">
        <v>0</v>
      </c>
      <c r="Y9925" t="s">
        <v>12472</v>
      </c>
      <c r="Z9925" t="s">
        <v>12420</v>
      </c>
      <c r="AA9925" t="s">
        <v>12421</v>
      </c>
      <c r="AB9925" t="s">
        <v>12422</v>
      </c>
      <c r="AC9925">
        <v>2</v>
      </c>
      <c r="AD9925" s="123">
        <v>39111</v>
      </c>
      <c r="AE9925" t="s">
        <v>12423</v>
      </c>
      <c r="AG9925">
        <v>40002271</v>
      </c>
      <c r="AL9925" t="s">
        <v>12422</v>
      </c>
      <c r="AN9925">
        <v>408713531</v>
      </c>
      <c r="AO9925">
        <v>16</v>
      </c>
      <c r="AP9925" t="s">
        <v>12424</v>
      </c>
      <c r="AQ9925" t="s">
        <v>11408</v>
      </c>
      <c r="AR9925">
        <v>4100</v>
      </c>
      <c r="AS9925" t="s">
        <v>12491</v>
      </c>
      <c r="AT9925">
        <v>0</v>
      </c>
      <c r="AV9925" t="s">
        <v>19069</v>
      </c>
      <c r="AW9925">
        <v>116100</v>
      </c>
    </row>
    <row r="9926" spans="1:49" x14ac:dyDescent="0.25">
      <c r="A9926">
        <v>4100</v>
      </c>
      <c r="B9926">
        <v>30060</v>
      </c>
      <c r="C9926">
        <v>4034</v>
      </c>
      <c r="D9926">
        <v>410</v>
      </c>
      <c r="E9926" s="124" t="s">
        <v>18901</v>
      </c>
      <c r="F9926" t="str">
        <f t="shared" si="187"/>
        <v>Gregg BrannonLSC COMMUNICATIONS</v>
      </c>
      <c r="G9926" s="150" t="str">
        <f t="shared" si="186"/>
        <v>Gregg Brannon</v>
      </c>
      <c r="H9926" s="149" t="s">
        <v>5618</v>
      </c>
      <c r="I9926">
        <v>40002954</v>
      </c>
      <c r="J9926" t="s">
        <v>18118</v>
      </c>
      <c r="K9926" t="s">
        <v>19070</v>
      </c>
      <c r="L9926" t="s">
        <v>12702</v>
      </c>
      <c r="M9926" t="s">
        <v>12703</v>
      </c>
      <c r="N9926" t="s">
        <v>19071</v>
      </c>
      <c r="Q9926" t="s">
        <v>12415</v>
      </c>
      <c r="R9926" t="s">
        <v>12416</v>
      </c>
      <c r="S9926" t="s">
        <v>19072</v>
      </c>
      <c r="U9926" t="s">
        <v>12418</v>
      </c>
      <c r="V9926">
        <v>212</v>
      </c>
      <c r="W9926">
        <v>11</v>
      </c>
      <c r="X9926">
        <v>1</v>
      </c>
      <c r="Y9926" t="s">
        <v>12419</v>
      </c>
      <c r="Z9926" t="s">
        <v>12420</v>
      </c>
      <c r="AA9926" t="s">
        <v>12421</v>
      </c>
      <c r="AB9926" t="s">
        <v>12430</v>
      </c>
      <c r="AC9926">
        <v>2</v>
      </c>
      <c r="AD9926" s="123">
        <v>39111</v>
      </c>
      <c r="AE9926" t="s">
        <v>12423</v>
      </c>
      <c r="AG9926">
        <v>40002954</v>
      </c>
      <c r="AL9926" t="s">
        <v>12430</v>
      </c>
      <c r="AN9926">
        <v>4303706201</v>
      </c>
      <c r="AO9926">
        <v>16</v>
      </c>
      <c r="AP9926" t="s">
        <v>12424</v>
      </c>
      <c r="AQ9926" t="s">
        <v>11408</v>
      </c>
      <c r="AR9926">
        <v>4100</v>
      </c>
      <c r="AT9926">
        <v>2005</v>
      </c>
      <c r="AV9926" t="s">
        <v>18122</v>
      </c>
      <c r="AW9926">
        <v>116100</v>
      </c>
    </row>
    <row r="9927" spans="1:49" x14ac:dyDescent="0.25">
      <c r="A9927">
        <v>4100</v>
      </c>
      <c r="B9927">
        <v>30060</v>
      </c>
      <c r="C9927">
        <v>4034</v>
      </c>
      <c r="D9927">
        <v>417</v>
      </c>
      <c r="E9927" s="124" t="s">
        <v>18901</v>
      </c>
      <c r="F9927" t="str">
        <f t="shared" si="187"/>
        <v>Gregg BrannonMAHAR TOOL SUPPLY</v>
      </c>
      <c r="G9927" s="150" t="str">
        <f t="shared" si="186"/>
        <v>Gregg Brannon</v>
      </c>
      <c r="H9927" s="149" t="s">
        <v>5686</v>
      </c>
      <c r="I9927">
        <v>40008121</v>
      </c>
      <c r="K9927" t="s">
        <v>19073</v>
      </c>
      <c r="L9927" t="s">
        <v>19074</v>
      </c>
      <c r="M9927" t="s">
        <v>12684</v>
      </c>
      <c r="N9927">
        <v>48618</v>
      </c>
      <c r="Q9927" t="s">
        <v>12415</v>
      </c>
      <c r="R9927" t="s">
        <v>12416</v>
      </c>
      <c r="S9927" t="s">
        <v>19075</v>
      </c>
      <c r="U9927" t="s">
        <v>12418</v>
      </c>
      <c r="W9927">
        <v>11</v>
      </c>
      <c r="X9927">
        <v>2</v>
      </c>
      <c r="Y9927" t="s">
        <v>12419</v>
      </c>
      <c r="Z9927" t="s">
        <v>12420</v>
      </c>
      <c r="AA9927" t="s">
        <v>12429</v>
      </c>
      <c r="AB9927" t="s">
        <v>12430</v>
      </c>
      <c r="AC9927">
        <v>2</v>
      </c>
      <c r="AD9927" s="123">
        <v>42866</v>
      </c>
      <c r="AE9927" t="s">
        <v>12431</v>
      </c>
      <c r="AG9927">
        <v>40008121</v>
      </c>
      <c r="AL9927" t="s">
        <v>12430</v>
      </c>
      <c r="AN9927">
        <v>2311133881</v>
      </c>
      <c r="AO9927">
        <v>16</v>
      </c>
      <c r="AP9927" t="s">
        <v>12424</v>
      </c>
      <c r="AQ9927" t="s">
        <v>11408</v>
      </c>
      <c r="AR9927">
        <v>4100</v>
      </c>
      <c r="AT9927">
        <v>0</v>
      </c>
      <c r="AV9927" t="s">
        <v>19076</v>
      </c>
      <c r="AW9927">
        <v>116100</v>
      </c>
    </row>
    <row r="9928" spans="1:49" x14ac:dyDescent="0.25">
      <c r="A9928">
        <v>4100</v>
      </c>
      <c r="B9928">
        <v>30060</v>
      </c>
      <c r="C9928">
        <v>4034</v>
      </c>
      <c r="D9928">
        <v>410</v>
      </c>
      <c r="E9928" s="124" t="s">
        <v>18901</v>
      </c>
      <c r="F9928" t="str">
        <f t="shared" si="187"/>
        <v>Gregg BrannonMAREL FOOD SYSTEMS</v>
      </c>
      <c r="G9928" s="150" t="str">
        <f t="shared" ref="G9928:G9991" si="188">RIGHT(E9928,LEN(E9928)-3)</f>
        <v>Gregg Brannon</v>
      </c>
      <c r="H9928" s="149" t="s">
        <v>5740</v>
      </c>
      <c r="I9928">
        <v>40003507</v>
      </c>
      <c r="K9928" t="s">
        <v>19077</v>
      </c>
      <c r="L9928" t="s">
        <v>19078</v>
      </c>
      <c r="M9928" t="s">
        <v>15941</v>
      </c>
      <c r="N9928">
        <v>72802</v>
      </c>
      <c r="O9928">
        <v>879825</v>
      </c>
      <c r="P9928" t="s">
        <v>19079</v>
      </c>
      <c r="Q9928" t="s">
        <v>12415</v>
      </c>
      <c r="R9928" t="s">
        <v>12416</v>
      </c>
      <c r="S9928" t="s">
        <v>19080</v>
      </c>
      <c r="U9928" t="s">
        <v>12418</v>
      </c>
      <c r="V9928">
        <v>90</v>
      </c>
      <c r="W9928">
        <v>11</v>
      </c>
      <c r="X9928">
        <v>0</v>
      </c>
      <c r="Y9928" t="s">
        <v>12419</v>
      </c>
      <c r="Z9928" t="s">
        <v>12420</v>
      </c>
      <c r="AA9928" t="s">
        <v>12421</v>
      </c>
      <c r="AB9928" t="s">
        <v>12422</v>
      </c>
      <c r="AC9928">
        <v>2</v>
      </c>
      <c r="AD9928" s="123">
        <v>39111</v>
      </c>
      <c r="AE9928" t="s">
        <v>12423</v>
      </c>
      <c r="AG9928">
        <v>40003507</v>
      </c>
      <c r="AL9928" t="s">
        <v>12422</v>
      </c>
      <c r="AN9928">
        <v>411505301</v>
      </c>
      <c r="AO9928">
        <v>16</v>
      </c>
      <c r="AP9928" t="s">
        <v>12424</v>
      </c>
      <c r="AQ9928" t="s">
        <v>11408</v>
      </c>
      <c r="AR9928">
        <v>4100</v>
      </c>
      <c r="AS9928" t="s">
        <v>12491</v>
      </c>
      <c r="AT9928">
        <v>0</v>
      </c>
      <c r="AV9928" t="s">
        <v>19081</v>
      </c>
      <c r="AW9928">
        <v>116100</v>
      </c>
    </row>
    <row r="9929" spans="1:49" x14ac:dyDescent="0.25">
      <c r="A9929">
        <v>4100</v>
      </c>
      <c r="B9929">
        <v>30060</v>
      </c>
      <c r="C9929">
        <v>4034</v>
      </c>
      <c r="D9929">
        <v>410</v>
      </c>
      <c r="E9929" s="124" t="s">
        <v>18901</v>
      </c>
      <c r="F9929" t="str">
        <f t="shared" si="187"/>
        <v>Gregg BrannonMARTCO LLC</v>
      </c>
      <c r="G9929" s="150" t="str">
        <f t="shared" si="188"/>
        <v>Gregg Brannon</v>
      </c>
      <c r="H9929" s="149" t="s">
        <v>5768</v>
      </c>
      <c r="I9929">
        <v>40003436</v>
      </c>
      <c r="K9929" t="s">
        <v>19082</v>
      </c>
      <c r="L9929" t="s">
        <v>19050</v>
      </c>
      <c r="M9929" t="s">
        <v>13201</v>
      </c>
      <c r="N9929" t="s">
        <v>19083</v>
      </c>
      <c r="Q9929" t="s">
        <v>12415</v>
      </c>
      <c r="R9929" t="s">
        <v>12416</v>
      </c>
      <c r="S9929" t="s">
        <v>19084</v>
      </c>
      <c r="U9929" t="s">
        <v>12418</v>
      </c>
      <c r="W9929">
        <v>11</v>
      </c>
      <c r="X9929">
        <v>1</v>
      </c>
      <c r="Y9929" t="s">
        <v>12419</v>
      </c>
      <c r="Z9929" t="s">
        <v>12420</v>
      </c>
      <c r="AA9929" t="s">
        <v>12421</v>
      </c>
      <c r="AB9929" t="s">
        <v>12422</v>
      </c>
      <c r="AC9929">
        <v>2</v>
      </c>
      <c r="AD9929" s="123">
        <v>39111</v>
      </c>
      <c r="AE9929" t="s">
        <v>12423</v>
      </c>
      <c r="AG9929">
        <v>40003436</v>
      </c>
      <c r="AL9929" t="s">
        <v>12422</v>
      </c>
      <c r="AN9929">
        <v>1907900201</v>
      </c>
      <c r="AO9929">
        <v>16</v>
      </c>
      <c r="AP9929" t="s">
        <v>12424</v>
      </c>
      <c r="AQ9929" t="s">
        <v>11408</v>
      </c>
      <c r="AR9929">
        <v>4100</v>
      </c>
      <c r="AT9929">
        <v>0</v>
      </c>
      <c r="AV9929" t="s">
        <v>5768</v>
      </c>
      <c r="AW9929">
        <v>116100</v>
      </c>
    </row>
    <row r="9930" spans="1:49" x14ac:dyDescent="0.25">
      <c r="A9930">
        <v>4100</v>
      </c>
      <c r="B9930">
        <v>30060</v>
      </c>
      <c r="C9930">
        <v>4034</v>
      </c>
      <c r="D9930">
        <v>410</v>
      </c>
      <c r="E9930" s="124" t="s">
        <v>18901</v>
      </c>
      <c r="F9930" t="str">
        <f t="shared" si="187"/>
        <v>Gregg BrannonMARTIN GREER CANDY</v>
      </c>
      <c r="G9930" s="150" t="str">
        <f t="shared" si="188"/>
        <v>Gregg Brannon</v>
      </c>
      <c r="H9930" s="149" t="s">
        <v>5772</v>
      </c>
      <c r="I9930">
        <v>40007945</v>
      </c>
      <c r="L9930" t="s">
        <v>19085</v>
      </c>
      <c r="M9930" t="s">
        <v>15941</v>
      </c>
      <c r="O9930">
        <v>127</v>
      </c>
      <c r="P9930">
        <v>72733</v>
      </c>
      <c r="Q9930" t="s">
        <v>12415</v>
      </c>
      <c r="R9930" t="s">
        <v>12416</v>
      </c>
      <c r="S9930" t="s">
        <v>19086</v>
      </c>
      <c r="U9930" t="s">
        <v>12418</v>
      </c>
      <c r="W9930">
        <v>11</v>
      </c>
      <c r="X9930">
        <v>1</v>
      </c>
      <c r="Y9930" t="s">
        <v>12419</v>
      </c>
      <c r="Z9930" t="s">
        <v>12420</v>
      </c>
      <c r="AA9930" t="s">
        <v>12429</v>
      </c>
      <c r="AB9930" t="s">
        <v>12430</v>
      </c>
      <c r="AC9930">
        <v>2</v>
      </c>
      <c r="AD9930" s="123">
        <v>42663</v>
      </c>
      <c r="AE9930" t="s">
        <v>12431</v>
      </c>
      <c r="AG9930">
        <v>40007945</v>
      </c>
      <c r="AL9930" t="s">
        <v>12430</v>
      </c>
      <c r="AN9930">
        <v>400709411</v>
      </c>
      <c r="AO9930">
        <v>16</v>
      </c>
      <c r="AP9930" t="s">
        <v>12424</v>
      </c>
      <c r="AQ9930" t="s">
        <v>11408</v>
      </c>
      <c r="AR9930">
        <v>4100</v>
      </c>
      <c r="AT9930">
        <v>0</v>
      </c>
      <c r="AV9930" t="s">
        <v>19087</v>
      </c>
      <c r="AW9930">
        <v>116100</v>
      </c>
    </row>
    <row r="9931" spans="1:49" x14ac:dyDescent="0.25">
      <c r="A9931">
        <v>4100</v>
      </c>
      <c r="B9931">
        <v>30060</v>
      </c>
      <c r="C9931">
        <v>4034</v>
      </c>
      <c r="D9931">
        <v>410</v>
      </c>
      <c r="E9931" s="124" t="s">
        <v>18901</v>
      </c>
      <c r="F9931" t="str">
        <f t="shared" si="187"/>
        <v>Gregg BrannonMARTIN PLANT SERVICES</v>
      </c>
      <c r="G9931" s="150" t="str">
        <f t="shared" si="188"/>
        <v>Gregg Brannon</v>
      </c>
      <c r="H9931" s="149" t="s">
        <v>5774</v>
      </c>
      <c r="I9931">
        <v>40007856</v>
      </c>
      <c r="K9931" t="s">
        <v>19088</v>
      </c>
      <c r="L9931" t="s">
        <v>19089</v>
      </c>
      <c r="M9931" t="s">
        <v>12995</v>
      </c>
      <c r="N9931">
        <v>35630</v>
      </c>
      <c r="Q9931" t="s">
        <v>12415</v>
      </c>
      <c r="R9931" t="s">
        <v>12416</v>
      </c>
      <c r="S9931" t="s">
        <v>19090</v>
      </c>
      <c r="U9931" t="s">
        <v>12418</v>
      </c>
      <c r="W9931">
        <v>11</v>
      </c>
      <c r="X9931">
        <v>1</v>
      </c>
      <c r="Y9931" t="s">
        <v>12419</v>
      </c>
      <c r="Z9931" t="s">
        <v>12420</v>
      </c>
      <c r="AA9931" t="s">
        <v>12429</v>
      </c>
      <c r="AB9931" t="s">
        <v>12422</v>
      </c>
      <c r="AC9931">
        <v>2</v>
      </c>
      <c r="AD9931" s="123">
        <v>42513</v>
      </c>
      <c r="AE9931" t="s">
        <v>12431</v>
      </c>
      <c r="AG9931">
        <v>40007856</v>
      </c>
      <c r="AL9931" t="s">
        <v>12422</v>
      </c>
      <c r="AN9931">
        <v>107704101</v>
      </c>
      <c r="AO9931">
        <v>16</v>
      </c>
      <c r="AP9931" t="s">
        <v>12424</v>
      </c>
      <c r="AQ9931" t="s">
        <v>11408</v>
      </c>
      <c r="AR9931">
        <v>4100</v>
      </c>
      <c r="AT9931">
        <v>0</v>
      </c>
      <c r="AV9931" t="s">
        <v>19091</v>
      </c>
      <c r="AW9931">
        <v>116100</v>
      </c>
    </row>
    <row r="9932" spans="1:49" x14ac:dyDescent="0.25">
      <c r="A9932">
        <v>4100</v>
      </c>
      <c r="B9932">
        <v>30060</v>
      </c>
      <c r="C9932">
        <v>4034</v>
      </c>
      <c r="D9932">
        <v>410</v>
      </c>
      <c r="E9932" s="124" t="s">
        <v>18901</v>
      </c>
      <c r="F9932" t="str">
        <f t="shared" si="187"/>
        <v>Gregg BrannonMATTCO - GREG BRANNON</v>
      </c>
      <c r="G9932" s="150" t="str">
        <f t="shared" si="188"/>
        <v>Gregg Brannon</v>
      </c>
      <c r="H9932" s="149" t="s">
        <v>13667</v>
      </c>
      <c r="I9932">
        <v>40008135</v>
      </c>
      <c r="K9932" t="s">
        <v>14377</v>
      </c>
      <c r="L9932" t="s">
        <v>12881</v>
      </c>
      <c r="M9932" t="s">
        <v>13169</v>
      </c>
      <c r="N9932">
        <v>28037</v>
      </c>
      <c r="Q9932" t="s">
        <v>12415</v>
      </c>
      <c r="R9932" t="s">
        <v>12416</v>
      </c>
      <c r="S9932" t="s">
        <v>14378</v>
      </c>
      <c r="U9932" t="s">
        <v>12418</v>
      </c>
      <c r="V9932">
        <v>281</v>
      </c>
      <c r="W9932">
        <v>11</v>
      </c>
      <c r="X9932">
        <v>2</v>
      </c>
      <c r="Y9932" t="s">
        <v>12419</v>
      </c>
      <c r="Z9932" t="s">
        <v>12420</v>
      </c>
      <c r="AA9932" t="s">
        <v>12429</v>
      </c>
      <c r="AB9932" t="s">
        <v>12422</v>
      </c>
      <c r="AC9932">
        <v>2</v>
      </c>
      <c r="AD9932" s="123">
        <v>42873</v>
      </c>
      <c r="AE9932" t="s">
        <v>12431</v>
      </c>
      <c r="AG9932">
        <v>40008135</v>
      </c>
      <c r="AL9932" t="s">
        <v>12422</v>
      </c>
      <c r="AN9932">
        <v>3410924731</v>
      </c>
      <c r="AO9932">
        <v>16</v>
      </c>
      <c r="AP9932" t="s">
        <v>12424</v>
      </c>
      <c r="AQ9932" t="s">
        <v>11408</v>
      </c>
      <c r="AR9932">
        <v>4100</v>
      </c>
      <c r="AT9932">
        <v>0</v>
      </c>
      <c r="AV9932" t="s">
        <v>13666</v>
      </c>
      <c r="AW9932">
        <v>116100</v>
      </c>
    </row>
    <row r="9933" spans="1:49" x14ac:dyDescent="0.25">
      <c r="A9933">
        <v>4100</v>
      </c>
      <c r="B9933">
        <v>30060</v>
      </c>
      <c r="C9933">
        <v>4034</v>
      </c>
      <c r="D9933">
        <v>410</v>
      </c>
      <c r="E9933" s="124" t="s">
        <v>18901</v>
      </c>
      <c r="F9933" t="str">
        <f t="shared" si="187"/>
        <v>Gregg BrannonMCKEE FOODS CORPORATION</v>
      </c>
      <c r="G9933" s="150" t="str">
        <f t="shared" si="188"/>
        <v>Gregg Brannon</v>
      </c>
      <c r="H9933" s="149" t="s">
        <v>5868</v>
      </c>
      <c r="I9933">
        <v>40004352</v>
      </c>
      <c r="J9933" t="s">
        <v>14379</v>
      </c>
      <c r="K9933" t="s">
        <v>12492</v>
      </c>
      <c r="L9933" t="s">
        <v>14380</v>
      </c>
      <c r="M9933" t="s">
        <v>12703</v>
      </c>
      <c r="N9933" t="s">
        <v>14381</v>
      </c>
      <c r="Q9933" t="s">
        <v>12415</v>
      </c>
      <c r="R9933" t="s">
        <v>12416</v>
      </c>
      <c r="S9933" t="s">
        <v>19092</v>
      </c>
      <c r="U9933" t="s">
        <v>12418</v>
      </c>
      <c r="W9933">
        <v>11</v>
      </c>
      <c r="X9933">
        <v>1</v>
      </c>
      <c r="Y9933" t="s">
        <v>12419</v>
      </c>
      <c r="Z9933" t="s">
        <v>12420</v>
      </c>
      <c r="AA9933" t="s">
        <v>12421</v>
      </c>
      <c r="AB9933" t="s">
        <v>12422</v>
      </c>
      <c r="AC9933">
        <v>2</v>
      </c>
      <c r="AD9933" s="123">
        <v>39111</v>
      </c>
      <c r="AE9933" t="s">
        <v>12423</v>
      </c>
      <c r="AG9933">
        <v>40004352</v>
      </c>
      <c r="AL9933" t="s">
        <v>12422</v>
      </c>
      <c r="AN9933">
        <v>4306510501</v>
      </c>
      <c r="AO9933">
        <v>16</v>
      </c>
      <c r="AP9933" t="s">
        <v>12424</v>
      </c>
      <c r="AQ9933" t="s">
        <v>11408</v>
      </c>
      <c r="AR9933">
        <v>4100</v>
      </c>
      <c r="AT9933">
        <v>2005</v>
      </c>
      <c r="AV9933" t="s">
        <v>14383</v>
      </c>
      <c r="AW9933">
        <v>116100</v>
      </c>
    </row>
    <row r="9934" spans="1:49" x14ac:dyDescent="0.25">
      <c r="A9934">
        <v>4100</v>
      </c>
      <c r="B9934">
        <v>30060</v>
      </c>
      <c r="C9934">
        <v>4034</v>
      </c>
      <c r="D9934">
        <v>410</v>
      </c>
      <c r="E9934" s="124" t="s">
        <v>18901</v>
      </c>
      <c r="F9934" t="str">
        <f t="shared" si="187"/>
        <v>Gregg BrannonMEDICAL MEASUREMENTS SALES /SERVICE</v>
      </c>
      <c r="G9934" s="150" t="str">
        <f t="shared" si="188"/>
        <v>Gregg Brannon</v>
      </c>
      <c r="H9934" s="149" t="s">
        <v>5917</v>
      </c>
      <c r="I9934">
        <v>40001048</v>
      </c>
      <c r="K9934" t="s">
        <v>19093</v>
      </c>
      <c r="L9934" t="s">
        <v>14217</v>
      </c>
      <c r="M9934" t="s">
        <v>13201</v>
      </c>
      <c r="N9934">
        <v>70503</v>
      </c>
      <c r="Q9934" t="s">
        <v>12415</v>
      </c>
      <c r="R9934" t="s">
        <v>12416</v>
      </c>
      <c r="S9934" t="s">
        <v>19094</v>
      </c>
      <c r="U9934" t="s">
        <v>12418</v>
      </c>
      <c r="W9934">
        <v>11</v>
      </c>
      <c r="X9934">
        <v>2</v>
      </c>
      <c r="Y9934" t="s">
        <v>12419</v>
      </c>
      <c r="Z9934" t="s">
        <v>12420</v>
      </c>
      <c r="AA9934" t="s">
        <v>12421</v>
      </c>
      <c r="AB9934" t="s">
        <v>12422</v>
      </c>
      <c r="AC9934">
        <v>2</v>
      </c>
      <c r="AD9934" s="123">
        <v>39111</v>
      </c>
      <c r="AE9934" t="s">
        <v>12423</v>
      </c>
      <c r="AG9934">
        <v>40001048</v>
      </c>
      <c r="AL9934" t="s">
        <v>12422</v>
      </c>
      <c r="AN9934">
        <v>1905504801</v>
      </c>
      <c r="AO9934">
        <v>16</v>
      </c>
      <c r="AP9934" t="s">
        <v>12424</v>
      </c>
      <c r="AQ9934" t="s">
        <v>11408</v>
      </c>
      <c r="AR9934">
        <v>4100</v>
      </c>
      <c r="AT9934">
        <v>2005</v>
      </c>
      <c r="AV9934" t="s">
        <v>19095</v>
      </c>
      <c r="AW9934">
        <v>116100</v>
      </c>
    </row>
    <row r="9935" spans="1:49" x14ac:dyDescent="0.25">
      <c r="A9935">
        <v>4100</v>
      </c>
      <c r="B9935">
        <v>30060</v>
      </c>
      <c r="C9935">
        <v>4034</v>
      </c>
      <c r="D9935">
        <v>410</v>
      </c>
      <c r="E9935" s="124" t="s">
        <v>18901</v>
      </c>
      <c r="F9935" t="str">
        <f t="shared" si="187"/>
        <v>Gregg BrannonMORRIS &amp; DICKSON CO., LLC</v>
      </c>
      <c r="G9935" s="150" t="str">
        <f t="shared" si="188"/>
        <v>Gregg Brannon</v>
      </c>
      <c r="H9935" s="149" t="s">
        <v>6210</v>
      </c>
      <c r="I9935">
        <v>40007216</v>
      </c>
      <c r="L9935" t="s">
        <v>13200</v>
      </c>
      <c r="M9935" t="s">
        <v>13201</v>
      </c>
      <c r="O9935">
        <v>51367</v>
      </c>
      <c r="P9935">
        <v>71135</v>
      </c>
      <c r="Q9935" t="s">
        <v>12415</v>
      </c>
      <c r="R9935" t="s">
        <v>12416</v>
      </c>
      <c r="U9935" t="s">
        <v>12418</v>
      </c>
      <c r="W9935">
        <v>11</v>
      </c>
      <c r="X9935">
        <v>1</v>
      </c>
      <c r="Y9935" t="s">
        <v>12419</v>
      </c>
      <c r="Z9935" t="s">
        <v>12420</v>
      </c>
      <c r="AA9935" t="s">
        <v>12429</v>
      </c>
      <c r="AB9935" t="s">
        <v>12422</v>
      </c>
      <c r="AC9935">
        <v>2</v>
      </c>
      <c r="AD9935" s="123">
        <v>41579</v>
      </c>
      <c r="AE9935" t="s">
        <v>12431</v>
      </c>
      <c r="AG9935">
        <v>40007216</v>
      </c>
      <c r="AL9935" t="s">
        <v>12422</v>
      </c>
      <c r="AN9935">
        <v>1901708401</v>
      </c>
      <c r="AO9935">
        <v>16</v>
      </c>
      <c r="AP9935" t="s">
        <v>12424</v>
      </c>
      <c r="AQ9935" t="s">
        <v>11408</v>
      </c>
      <c r="AR9935">
        <v>4100</v>
      </c>
      <c r="AT9935">
        <v>0</v>
      </c>
      <c r="AV9935" t="s">
        <v>19096</v>
      </c>
      <c r="AW9935">
        <v>116100</v>
      </c>
    </row>
    <row r="9936" spans="1:49" x14ac:dyDescent="0.25">
      <c r="A9936">
        <v>4100</v>
      </c>
      <c r="B9936">
        <v>30060</v>
      </c>
      <c r="C9936">
        <v>4034</v>
      </c>
      <c r="D9936">
        <v>410</v>
      </c>
      <c r="E9936" s="124" t="s">
        <v>18901</v>
      </c>
      <c r="F9936" t="str">
        <f t="shared" si="187"/>
        <v>Gregg BrannonMOTION INDUSTRIES</v>
      </c>
      <c r="G9936" s="150" t="str">
        <f t="shared" si="188"/>
        <v>Gregg Brannon</v>
      </c>
      <c r="H9936" s="149" t="s">
        <v>13748</v>
      </c>
      <c r="I9936">
        <v>40004531</v>
      </c>
      <c r="J9936" t="s">
        <v>19097</v>
      </c>
      <c r="K9936" t="s">
        <v>19098</v>
      </c>
      <c r="L9936" t="s">
        <v>19054</v>
      </c>
      <c r="M9936" t="s">
        <v>15941</v>
      </c>
      <c r="N9936" t="s">
        <v>19099</v>
      </c>
      <c r="Q9936" t="s">
        <v>12415</v>
      </c>
      <c r="R9936" t="s">
        <v>12416</v>
      </c>
      <c r="S9936" t="s">
        <v>19100</v>
      </c>
      <c r="U9936" t="s">
        <v>12418</v>
      </c>
      <c r="V9936">
        <v>209</v>
      </c>
      <c r="W9936">
        <v>11</v>
      </c>
      <c r="X9936">
        <v>2</v>
      </c>
      <c r="Y9936" t="s">
        <v>12419</v>
      </c>
      <c r="Z9936" t="s">
        <v>12420</v>
      </c>
      <c r="AA9936" t="s">
        <v>12421</v>
      </c>
      <c r="AB9936" t="s">
        <v>12997</v>
      </c>
      <c r="AC9936">
        <v>2</v>
      </c>
      <c r="AD9936" s="123">
        <v>39111</v>
      </c>
      <c r="AE9936" t="s">
        <v>12423</v>
      </c>
      <c r="AG9936">
        <v>40004531</v>
      </c>
      <c r="AL9936" t="s">
        <v>12997</v>
      </c>
      <c r="AN9936">
        <v>413102301</v>
      </c>
      <c r="AO9936">
        <v>16</v>
      </c>
      <c r="AP9936" t="s">
        <v>12424</v>
      </c>
      <c r="AQ9936" t="s">
        <v>11408</v>
      </c>
      <c r="AR9936">
        <v>4100</v>
      </c>
      <c r="AS9936" t="s">
        <v>12491</v>
      </c>
      <c r="AT9936">
        <v>0</v>
      </c>
      <c r="AV9936" t="s">
        <v>12998</v>
      </c>
      <c r="AW9936">
        <v>116100</v>
      </c>
    </row>
    <row r="9937" spans="1:49" x14ac:dyDescent="0.25">
      <c r="A9937">
        <v>4100</v>
      </c>
      <c r="B9937">
        <v>30060</v>
      </c>
      <c r="C9937">
        <v>4034</v>
      </c>
      <c r="D9937">
        <v>410</v>
      </c>
      <c r="E9937" s="124" t="s">
        <v>18901</v>
      </c>
      <c r="F9937" t="str">
        <f t="shared" si="187"/>
        <v>Gregg BrannonMOTION INDUSTRIES - BATON ROUGE</v>
      </c>
      <c r="G9937" s="150" t="str">
        <f t="shared" si="188"/>
        <v>Gregg Brannon</v>
      </c>
      <c r="H9937" s="149" t="s">
        <v>13754</v>
      </c>
      <c r="I9937">
        <v>40004526</v>
      </c>
      <c r="K9937" t="s">
        <v>19101</v>
      </c>
      <c r="L9937" t="s">
        <v>19102</v>
      </c>
      <c r="M9937" t="s">
        <v>13201</v>
      </c>
      <c r="N9937" t="s">
        <v>19103</v>
      </c>
      <c r="Q9937" t="s">
        <v>12415</v>
      </c>
      <c r="R9937" t="s">
        <v>12416</v>
      </c>
      <c r="S9937" t="s">
        <v>19104</v>
      </c>
      <c r="U9937" t="s">
        <v>12418</v>
      </c>
      <c r="V9937">
        <v>209</v>
      </c>
      <c r="W9937">
        <v>11</v>
      </c>
      <c r="X9937">
        <v>2</v>
      </c>
      <c r="Y9937" t="s">
        <v>12419</v>
      </c>
      <c r="Z9937" t="s">
        <v>12420</v>
      </c>
      <c r="AA9937" t="s">
        <v>12421</v>
      </c>
      <c r="AB9937" t="s">
        <v>12997</v>
      </c>
      <c r="AC9937">
        <v>2</v>
      </c>
      <c r="AD9937" s="123">
        <v>39111</v>
      </c>
      <c r="AE9937" t="s">
        <v>12423</v>
      </c>
      <c r="AG9937">
        <v>40004526</v>
      </c>
      <c r="AL9937" t="s">
        <v>12997</v>
      </c>
      <c r="AN9937">
        <v>1903300901</v>
      </c>
      <c r="AO9937">
        <v>16</v>
      </c>
      <c r="AP9937" t="s">
        <v>12424</v>
      </c>
      <c r="AQ9937" t="s">
        <v>11408</v>
      </c>
      <c r="AR9937">
        <v>4100</v>
      </c>
      <c r="AS9937" t="s">
        <v>12491</v>
      </c>
      <c r="AT9937">
        <v>0</v>
      </c>
      <c r="AV9937" t="s">
        <v>12998</v>
      </c>
      <c r="AW9937">
        <v>116100</v>
      </c>
    </row>
    <row r="9938" spans="1:49" x14ac:dyDescent="0.25">
      <c r="A9938">
        <v>4100</v>
      </c>
      <c r="B9938">
        <v>30060</v>
      </c>
      <c r="C9938">
        <v>4034</v>
      </c>
      <c r="D9938">
        <v>410</v>
      </c>
      <c r="E9938" s="124" t="s">
        <v>18901</v>
      </c>
      <c r="F9938" t="str">
        <f t="shared" si="187"/>
        <v>Gregg BrannonMOTION INDUSTRIES - COLUMBUS, MS</v>
      </c>
      <c r="G9938" s="150" t="str">
        <f t="shared" si="188"/>
        <v>Gregg Brannon</v>
      </c>
      <c r="H9938" s="149" t="s">
        <v>6324</v>
      </c>
      <c r="I9938">
        <v>40007101</v>
      </c>
      <c r="L9938" t="s">
        <v>16113</v>
      </c>
      <c r="M9938" t="s">
        <v>13409</v>
      </c>
      <c r="O9938">
        <v>2363</v>
      </c>
      <c r="P9938">
        <v>39702</v>
      </c>
      <c r="Q9938" t="s">
        <v>12415</v>
      </c>
      <c r="R9938" t="s">
        <v>12416</v>
      </c>
      <c r="S9938" t="s">
        <v>19105</v>
      </c>
      <c r="U9938" t="s">
        <v>12418</v>
      </c>
      <c r="V9938">
        <v>209</v>
      </c>
      <c r="W9938">
        <v>11</v>
      </c>
      <c r="X9938">
        <v>2</v>
      </c>
      <c r="Y9938" t="s">
        <v>12472</v>
      </c>
      <c r="Z9938" t="s">
        <v>12420</v>
      </c>
      <c r="AA9938" t="s">
        <v>12429</v>
      </c>
      <c r="AB9938" t="s">
        <v>12997</v>
      </c>
      <c r="AC9938">
        <v>2</v>
      </c>
      <c r="AD9938" s="123">
        <v>41424</v>
      </c>
      <c r="AE9938" t="s">
        <v>12431</v>
      </c>
      <c r="AG9938">
        <v>40007101</v>
      </c>
      <c r="AL9938" t="s">
        <v>12997</v>
      </c>
      <c r="AN9938">
        <v>2508701501</v>
      </c>
      <c r="AO9938">
        <v>16</v>
      </c>
      <c r="AP9938" t="s">
        <v>12424</v>
      </c>
      <c r="AQ9938" t="s">
        <v>11408</v>
      </c>
      <c r="AR9938">
        <v>4100</v>
      </c>
      <c r="AT9938">
        <v>0</v>
      </c>
      <c r="AV9938" t="s">
        <v>12998</v>
      </c>
      <c r="AW9938">
        <v>116100</v>
      </c>
    </row>
    <row r="9939" spans="1:49" x14ac:dyDescent="0.25">
      <c r="A9939">
        <v>4100</v>
      </c>
      <c r="B9939">
        <v>30060</v>
      </c>
      <c r="C9939">
        <v>4034</v>
      </c>
      <c r="D9939">
        <v>410</v>
      </c>
      <c r="E9939" s="124" t="s">
        <v>18901</v>
      </c>
      <c r="F9939" t="str">
        <f t="shared" si="187"/>
        <v>Gregg BrannonMOTION INDUSTRIES - FT. SMITH</v>
      </c>
      <c r="G9939" s="150" t="str">
        <f t="shared" si="188"/>
        <v>Gregg Brannon</v>
      </c>
      <c r="H9939" s="149" t="s">
        <v>6369</v>
      </c>
      <c r="I9939">
        <v>40001044</v>
      </c>
      <c r="K9939" t="s">
        <v>19106</v>
      </c>
      <c r="L9939" t="s">
        <v>19054</v>
      </c>
      <c r="M9939" t="s">
        <v>15941</v>
      </c>
      <c r="N9939" t="s">
        <v>19099</v>
      </c>
      <c r="Q9939" t="s">
        <v>12415</v>
      </c>
      <c r="R9939" t="s">
        <v>12416</v>
      </c>
      <c r="S9939" t="s">
        <v>19100</v>
      </c>
      <c r="U9939" t="s">
        <v>12418</v>
      </c>
      <c r="V9939">
        <v>209</v>
      </c>
      <c r="W9939">
        <v>11</v>
      </c>
      <c r="X9939">
        <v>2</v>
      </c>
      <c r="Y9939" t="s">
        <v>12419</v>
      </c>
      <c r="Z9939" t="s">
        <v>12420</v>
      </c>
      <c r="AA9939" t="s">
        <v>12421</v>
      </c>
      <c r="AB9939" t="s">
        <v>12997</v>
      </c>
      <c r="AC9939">
        <v>2</v>
      </c>
      <c r="AD9939" s="123">
        <v>39111</v>
      </c>
      <c r="AE9939" t="s">
        <v>12423</v>
      </c>
      <c r="AG9939">
        <v>40001044</v>
      </c>
      <c r="AL9939" t="s">
        <v>12997</v>
      </c>
      <c r="AN9939">
        <v>413102301</v>
      </c>
      <c r="AO9939">
        <v>16</v>
      </c>
      <c r="AP9939" t="s">
        <v>12424</v>
      </c>
      <c r="AQ9939" t="s">
        <v>11408</v>
      </c>
      <c r="AR9939">
        <v>4100</v>
      </c>
      <c r="AS9939" t="s">
        <v>12491</v>
      </c>
      <c r="AT9939">
        <v>0</v>
      </c>
      <c r="AV9939" t="s">
        <v>12998</v>
      </c>
      <c r="AW9939">
        <v>116100</v>
      </c>
    </row>
    <row r="9940" spans="1:49" x14ac:dyDescent="0.25">
      <c r="A9940">
        <v>4100</v>
      </c>
      <c r="B9940">
        <v>30060</v>
      </c>
      <c r="C9940">
        <v>4034</v>
      </c>
      <c r="D9940">
        <v>410</v>
      </c>
      <c r="E9940" s="124" t="s">
        <v>18901</v>
      </c>
      <c r="F9940" t="str">
        <f t="shared" si="187"/>
        <v>Gregg BrannonMOTION INDUSTRIES - JACKSON,MS.</v>
      </c>
      <c r="G9940" s="150" t="str">
        <f t="shared" si="188"/>
        <v>Gregg Brannon</v>
      </c>
      <c r="H9940" s="149" t="s">
        <v>13776</v>
      </c>
      <c r="I9940">
        <v>40004446</v>
      </c>
      <c r="K9940" t="s">
        <v>19107</v>
      </c>
      <c r="L9940" t="s">
        <v>14061</v>
      </c>
      <c r="M9940" t="s">
        <v>13409</v>
      </c>
      <c r="N9940">
        <v>39204</v>
      </c>
      <c r="Q9940" t="s">
        <v>12415</v>
      </c>
      <c r="R9940" t="s">
        <v>12416</v>
      </c>
      <c r="S9940" t="s">
        <v>19108</v>
      </c>
      <c r="U9940" t="s">
        <v>12418</v>
      </c>
      <c r="V9940">
        <v>209</v>
      </c>
      <c r="W9940">
        <v>11</v>
      </c>
      <c r="X9940">
        <v>2</v>
      </c>
      <c r="Y9940" t="s">
        <v>12472</v>
      </c>
      <c r="Z9940" t="s">
        <v>12420</v>
      </c>
      <c r="AA9940" t="s">
        <v>12421</v>
      </c>
      <c r="AB9940" t="s">
        <v>12997</v>
      </c>
      <c r="AC9940">
        <v>2</v>
      </c>
      <c r="AD9940" s="123">
        <v>39111</v>
      </c>
      <c r="AE9940" t="s">
        <v>12423</v>
      </c>
      <c r="AG9940">
        <v>40004446</v>
      </c>
      <c r="AL9940" t="s">
        <v>12997</v>
      </c>
      <c r="AN9940">
        <v>2504903401</v>
      </c>
      <c r="AO9940">
        <v>16</v>
      </c>
      <c r="AP9940" t="s">
        <v>12424</v>
      </c>
      <c r="AQ9940" t="s">
        <v>11408</v>
      </c>
      <c r="AR9940">
        <v>4100</v>
      </c>
      <c r="AT9940">
        <v>2005</v>
      </c>
      <c r="AV9940" t="s">
        <v>12998</v>
      </c>
      <c r="AW9940">
        <v>116100</v>
      </c>
    </row>
    <row r="9941" spans="1:49" x14ac:dyDescent="0.25">
      <c r="A9941">
        <v>4100</v>
      </c>
      <c r="B9941">
        <v>30060</v>
      </c>
      <c r="C9941">
        <v>4034</v>
      </c>
      <c r="D9941">
        <v>410</v>
      </c>
      <c r="E9941" s="124" t="s">
        <v>18901</v>
      </c>
      <c r="F9941" t="str">
        <f t="shared" si="187"/>
        <v>Gregg BrannonMOTION INDUSTRIES - LITTLE ROCK</v>
      </c>
      <c r="G9941" s="150" t="str">
        <f t="shared" si="188"/>
        <v>Gregg Brannon</v>
      </c>
      <c r="H9941" s="149" t="s">
        <v>13778</v>
      </c>
      <c r="I9941">
        <v>40005582</v>
      </c>
      <c r="K9941" t="s">
        <v>19109</v>
      </c>
      <c r="L9941" t="s">
        <v>19110</v>
      </c>
      <c r="M9941" t="s">
        <v>15941</v>
      </c>
      <c r="N9941">
        <v>72209</v>
      </c>
      <c r="Q9941" t="s">
        <v>12415</v>
      </c>
      <c r="R9941" t="s">
        <v>12416</v>
      </c>
      <c r="S9941" t="s">
        <v>19111</v>
      </c>
      <c r="U9941" t="s">
        <v>12418</v>
      </c>
      <c r="V9941">
        <v>209</v>
      </c>
      <c r="W9941">
        <v>11</v>
      </c>
      <c r="X9941">
        <v>2</v>
      </c>
      <c r="Y9941" t="s">
        <v>12472</v>
      </c>
      <c r="Z9941" t="s">
        <v>12420</v>
      </c>
      <c r="AA9941" t="s">
        <v>12485</v>
      </c>
      <c r="AB9941" t="s">
        <v>12997</v>
      </c>
      <c r="AC9941">
        <v>2</v>
      </c>
      <c r="AD9941" s="123">
        <v>39736</v>
      </c>
      <c r="AE9941" t="s">
        <v>14314</v>
      </c>
      <c r="AG9941">
        <v>40005582</v>
      </c>
      <c r="AL9941" t="s">
        <v>12997</v>
      </c>
      <c r="AN9941">
        <v>411903201</v>
      </c>
      <c r="AO9941">
        <v>16</v>
      </c>
      <c r="AP9941" t="s">
        <v>12424</v>
      </c>
      <c r="AQ9941" t="s">
        <v>11408</v>
      </c>
      <c r="AR9941">
        <v>4100</v>
      </c>
      <c r="AS9941" t="s">
        <v>12491</v>
      </c>
      <c r="AT9941">
        <v>0</v>
      </c>
      <c r="AV9941" t="s">
        <v>12998</v>
      </c>
      <c r="AW9941">
        <v>116100</v>
      </c>
    </row>
    <row r="9942" spans="1:49" x14ac:dyDescent="0.25">
      <c r="A9942">
        <v>4100</v>
      </c>
      <c r="B9942">
        <v>30060</v>
      </c>
      <c r="C9942">
        <v>4034</v>
      </c>
      <c r="D9942">
        <v>410</v>
      </c>
      <c r="E9942" s="124" t="s">
        <v>18901</v>
      </c>
      <c r="F9942" t="str">
        <f t="shared" si="187"/>
        <v>Gregg BrannonMOTION INDUSTRIES - MERIDIAN</v>
      </c>
      <c r="G9942" s="150" t="str">
        <f t="shared" si="188"/>
        <v>Gregg Brannon</v>
      </c>
      <c r="H9942" s="149" t="s">
        <v>6427</v>
      </c>
      <c r="I9942">
        <v>40001598</v>
      </c>
      <c r="K9942" t="s">
        <v>19112</v>
      </c>
      <c r="L9942" t="s">
        <v>18940</v>
      </c>
      <c r="M9942" t="s">
        <v>13409</v>
      </c>
      <c r="N9942">
        <v>39307</v>
      </c>
      <c r="Q9942" t="s">
        <v>12415</v>
      </c>
      <c r="R9942" t="s">
        <v>12416</v>
      </c>
      <c r="S9942" t="s">
        <v>19113</v>
      </c>
      <c r="U9942" t="s">
        <v>12418</v>
      </c>
      <c r="V9942">
        <v>209</v>
      </c>
      <c r="W9942">
        <v>11</v>
      </c>
      <c r="X9942">
        <v>2</v>
      </c>
      <c r="Y9942" t="s">
        <v>12472</v>
      </c>
      <c r="Z9942" t="s">
        <v>12420</v>
      </c>
      <c r="AA9942" t="s">
        <v>12421</v>
      </c>
      <c r="AB9942" t="s">
        <v>12997</v>
      </c>
      <c r="AC9942">
        <v>2</v>
      </c>
      <c r="AD9942" s="123">
        <v>39111</v>
      </c>
      <c r="AE9942" t="s">
        <v>12423</v>
      </c>
      <c r="AG9942">
        <v>40001598</v>
      </c>
      <c r="AL9942" t="s">
        <v>12997</v>
      </c>
      <c r="AN9942">
        <v>2507504301</v>
      </c>
      <c r="AO9942">
        <v>16</v>
      </c>
      <c r="AP9942" t="s">
        <v>12424</v>
      </c>
      <c r="AQ9942" t="s">
        <v>11408</v>
      </c>
      <c r="AR9942">
        <v>4100</v>
      </c>
      <c r="AT9942">
        <v>2005</v>
      </c>
      <c r="AV9942" t="s">
        <v>12998</v>
      </c>
      <c r="AW9942">
        <v>116100</v>
      </c>
    </row>
    <row r="9943" spans="1:49" x14ac:dyDescent="0.25">
      <c r="A9943">
        <v>4100</v>
      </c>
      <c r="B9943">
        <v>30060</v>
      </c>
      <c r="C9943">
        <v>4034</v>
      </c>
      <c r="D9943">
        <v>410</v>
      </c>
      <c r="E9943" s="124" t="s">
        <v>18901</v>
      </c>
      <c r="F9943" t="str">
        <f t="shared" si="187"/>
        <v>Gregg BrannonMOTION INDUSTRIES - MOSS POINT</v>
      </c>
      <c r="G9943" s="150" t="str">
        <f t="shared" si="188"/>
        <v>Gregg Brannon</v>
      </c>
      <c r="H9943" s="149" t="s">
        <v>13787</v>
      </c>
      <c r="I9943">
        <v>40003415</v>
      </c>
      <c r="K9943" t="s">
        <v>19114</v>
      </c>
      <c r="L9943" t="s">
        <v>19115</v>
      </c>
      <c r="M9943" t="s">
        <v>13409</v>
      </c>
      <c r="N9943" t="s">
        <v>19116</v>
      </c>
      <c r="Q9943" t="s">
        <v>12415</v>
      </c>
      <c r="R9943" t="s">
        <v>12416</v>
      </c>
      <c r="S9943" t="s">
        <v>19117</v>
      </c>
      <c r="U9943" t="s">
        <v>12418</v>
      </c>
      <c r="V9943">
        <v>209</v>
      </c>
      <c r="W9943">
        <v>11</v>
      </c>
      <c r="X9943">
        <v>2</v>
      </c>
      <c r="Y9943" t="s">
        <v>12419</v>
      </c>
      <c r="Z9943" t="s">
        <v>12420</v>
      </c>
      <c r="AA9943" t="s">
        <v>12421</v>
      </c>
      <c r="AB9943" t="s">
        <v>12997</v>
      </c>
      <c r="AC9943">
        <v>2</v>
      </c>
      <c r="AD9943" s="123">
        <v>39111</v>
      </c>
      <c r="AE9943" t="s">
        <v>12423</v>
      </c>
      <c r="AG9943">
        <v>40003415</v>
      </c>
      <c r="AL9943" t="s">
        <v>12997</v>
      </c>
      <c r="AN9943">
        <v>2505905201</v>
      </c>
      <c r="AO9943">
        <v>16</v>
      </c>
      <c r="AP9943" t="s">
        <v>12424</v>
      </c>
      <c r="AQ9943" t="s">
        <v>11408</v>
      </c>
      <c r="AR9943">
        <v>4100</v>
      </c>
      <c r="AS9943" t="s">
        <v>12491</v>
      </c>
      <c r="AT9943">
        <v>0</v>
      </c>
      <c r="AV9943" t="s">
        <v>12998</v>
      </c>
      <c r="AW9943">
        <v>116100</v>
      </c>
    </row>
    <row r="9944" spans="1:49" x14ac:dyDescent="0.25">
      <c r="A9944">
        <v>4100</v>
      </c>
      <c r="B9944">
        <v>30060</v>
      </c>
      <c r="C9944">
        <v>4034</v>
      </c>
      <c r="D9944">
        <v>410</v>
      </c>
      <c r="E9944" s="124" t="s">
        <v>18901</v>
      </c>
      <c r="F9944" t="str">
        <f t="shared" si="187"/>
        <v>Gregg BrannonMOTION INDUSTRIES - RUSSELLVILLE</v>
      </c>
      <c r="G9944" s="150" t="str">
        <f t="shared" si="188"/>
        <v>Gregg Brannon</v>
      </c>
      <c r="H9944" s="149" t="s">
        <v>6493</v>
      </c>
      <c r="I9944">
        <v>40006718</v>
      </c>
      <c r="L9944" t="s">
        <v>12994</v>
      </c>
      <c r="M9944" t="s">
        <v>12995</v>
      </c>
      <c r="O9944">
        <v>1655</v>
      </c>
      <c r="P9944">
        <v>35201</v>
      </c>
      <c r="Q9944" t="s">
        <v>12415</v>
      </c>
      <c r="R9944" t="s">
        <v>12416</v>
      </c>
      <c r="S9944" t="s">
        <v>19118</v>
      </c>
      <c r="U9944" t="s">
        <v>12418</v>
      </c>
      <c r="V9944">
        <v>209</v>
      </c>
      <c r="W9944">
        <v>11</v>
      </c>
      <c r="X9944">
        <v>2</v>
      </c>
      <c r="Y9944" t="s">
        <v>12419</v>
      </c>
      <c r="Z9944" t="s">
        <v>12420</v>
      </c>
      <c r="AA9944" t="s">
        <v>12429</v>
      </c>
      <c r="AB9944" t="s">
        <v>12997</v>
      </c>
      <c r="AC9944">
        <v>2</v>
      </c>
      <c r="AD9944" s="123">
        <v>40919</v>
      </c>
      <c r="AE9944" t="s">
        <v>12431</v>
      </c>
      <c r="AG9944">
        <v>40006718</v>
      </c>
      <c r="AL9944" t="s">
        <v>12997</v>
      </c>
      <c r="AN9944">
        <v>107301501</v>
      </c>
      <c r="AO9944">
        <v>16</v>
      </c>
      <c r="AP9944" t="s">
        <v>12424</v>
      </c>
      <c r="AQ9944" t="s">
        <v>11408</v>
      </c>
      <c r="AR9944">
        <v>4100</v>
      </c>
      <c r="AT9944">
        <v>0</v>
      </c>
      <c r="AV9944" t="s">
        <v>12998</v>
      </c>
      <c r="AW9944">
        <v>116100</v>
      </c>
    </row>
    <row r="9945" spans="1:49" x14ac:dyDescent="0.25">
      <c r="A9945">
        <v>4100</v>
      </c>
      <c r="B9945">
        <v>30060</v>
      </c>
      <c r="C9945">
        <v>4034</v>
      </c>
      <c r="D9945">
        <v>410</v>
      </c>
      <c r="E9945" s="124" t="s">
        <v>18901</v>
      </c>
      <c r="F9945" t="str">
        <f t="shared" si="187"/>
        <v>Gregg BrannonMOTION INDUSTRIES - RUSTON</v>
      </c>
      <c r="G9945" s="150" t="str">
        <f t="shared" si="188"/>
        <v>Gregg Brannon</v>
      </c>
      <c r="H9945" s="149" t="s">
        <v>13799</v>
      </c>
      <c r="I9945">
        <v>40007685</v>
      </c>
      <c r="L9945" t="s">
        <v>12994</v>
      </c>
      <c r="M9945" t="s">
        <v>12995</v>
      </c>
      <c r="O9945">
        <v>1655</v>
      </c>
      <c r="P9945">
        <v>35201</v>
      </c>
      <c r="Q9945" t="s">
        <v>12415</v>
      </c>
      <c r="R9945" t="s">
        <v>12416</v>
      </c>
      <c r="S9945" t="s">
        <v>19119</v>
      </c>
      <c r="U9945" t="s">
        <v>12418</v>
      </c>
      <c r="V9945">
        <v>209</v>
      </c>
      <c r="W9945">
        <v>11</v>
      </c>
      <c r="X9945">
        <v>2</v>
      </c>
      <c r="Y9945" t="s">
        <v>12419</v>
      </c>
      <c r="Z9945" t="s">
        <v>12420</v>
      </c>
      <c r="AA9945" t="s">
        <v>12429</v>
      </c>
      <c r="AB9945" t="s">
        <v>12997</v>
      </c>
      <c r="AC9945">
        <v>2</v>
      </c>
      <c r="AD9945" s="123">
        <v>42272</v>
      </c>
      <c r="AE9945" t="s">
        <v>12431</v>
      </c>
      <c r="AG9945">
        <v>40007685</v>
      </c>
      <c r="AL9945" t="s">
        <v>12997</v>
      </c>
      <c r="AN9945">
        <v>107301501</v>
      </c>
      <c r="AO9945">
        <v>16</v>
      </c>
      <c r="AP9945" t="s">
        <v>12424</v>
      </c>
      <c r="AQ9945" t="s">
        <v>11408</v>
      </c>
      <c r="AR9945">
        <v>4100</v>
      </c>
      <c r="AT9945">
        <v>0</v>
      </c>
      <c r="AV9945" t="s">
        <v>12998</v>
      </c>
      <c r="AW9945">
        <v>116100</v>
      </c>
    </row>
    <row r="9946" spans="1:49" x14ac:dyDescent="0.25">
      <c r="A9946">
        <v>4100</v>
      </c>
      <c r="B9946">
        <v>30060</v>
      </c>
      <c r="C9946">
        <v>4034</v>
      </c>
      <c r="D9946">
        <v>410</v>
      </c>
      <c r="E9946" s="124" t="s">
        <v>18901</v>
      </c>
      <c r="F9946" t="str">
        <f t="shared" si="187"/>
        <v>Gregg BrannonMOTION INDUSTRIES - SHREVEPORT</v>
      </c>
      <c r="G9946" s="150" t="str">
        <f t="shared" si="188"/>
        <v>Gregg Brannon</v>
      </c>
      <c r="H9946" s="149" t="s">
        <v>13807</v>
      </c>
      <c r="I9946">
        <v>40005243</v>
      </c>
      <c r="K9946" t="s">
        <v>19120</v>
      </c>
      <c r="L9946" t="s">
        <v>13200</v>
      </c>
      <c r="M9946" t="s">
        <v>13201</v>
      </c>
      <c r="N9946">
        <v>71138</v>
      </c>
      <c r="Q9946" t="s">
        <v>12415</v>
      </c>
      <c r="R9946" t="s">
        <v>12416</v>
      </c>
      <c r="S9946" t="s">
        <v>19121</v>
      </c>
      <c r="U9946" t="s">
        <v>12418</v>
      </c>
      <c r="V9946">
        <v>209</v>
      </c>
      <c r="W9946">
        <v>11</v>
      </c>
      <c r="X9946">
        <v>2</v>
      </c>
      <c r="Y9946" t="s">
        <v>12419</v>
      </c>
      <c r="Z9946" t="s">
        <v>12420</v>
      </c>
      <c r="AA9946" t="s">
        <v>12429</v>
      </c>
      <c r="AB9946" t="s">
        <v>12997</v>
      </c>
      <c r="AC9946">
        <v>2</v>
      </c>
      <c r="AD9946" s="123">
        <v>39367</v>
      </c>
      <c r="AE9946" t="s">
        <v>13010</v>
      </c>
      <c r="AG9946">
        <v>40005243</v>
      </c>
      <c r="AL9946" t="s">
        <v>12997</v>
      </c>
      <c r="AN9946">
        <v>1901708401</v>
      </c>
      <c r="AO9946">
        <v>16</v>
      </c>
      <c r="AP9946" t="s">
        <v>12424</v>
      </c>
      <c r="AQ9946" t="s">
        <v>11408</v>
      </c>
      <c r="AR9946">
        <v>4100</v>
      </c>
      <c r="AS9946" t="s">
        <v>12491</v>
      </c>
      <c r="AT9946">
        <v>0</v>
      </c>
      <c r="AV9946" t="s">
        <v>12998</v>
      </c>
      <c r="AW9946">
        <v>116100</v>
      </c>
    </row>
    <row r="9947" spans="1:49" x14ac:dyDescent="0.25">
      <c r="A9947">
        <v>4100</v>
      </c>
      <c r="B9947">
        <v>30060</v>
      </c>
      <c r="C9947">
        <v>4034</v>
      </c>
      <c r="D9947">
        <v>410</v>
      </c>
      <c r="E9947" s="124" t="s">
        <v>18901</v>
      </c>
      <c r="F9947" t="str">
        <f t="shared" si="187"/>
        <v>Gregg BrannonMOTION INDUSTRIES - SPRINGDALE</v>
      </c>
      <c r="G9947" s="150" t="str">
        <f t="shared" si="188"/>
        <v>Gregg Brannon</v>
      </c>
      <c r="H9947" s="149" t="s">
        <v>13810</v>
      </c>
      <c r="I9947">
        <v>40002729</v>
      </c>
      <c r="L9947" t="s">
        <v>18903</v>
      </c>
      <c r="M9947" t="s">
        <v>15941</v>
      </c>
      <c r="O9947">
        <v>6594</v>
      </c>
      <c r="P9947">
        <v>72766</v>
      </c>
      <c r="Q9947" t="s">
        <v>12415</v>
      </c>
      <c r="R9947" t="s">
        <v>12416</v>
      </c>
      <c r="S9947" t="s">
        <v>19122</v>
      </c>
      <c r="U9947" t="s">
        <v>12418</v>
      </c>
      <c r="V9947">
        <v>209</v>
      </c>
      <c r="W9947">
        <v>11</v>
      </c>
      <c r="X9947">
        <v>2</v>
      </c>
      <c r="Y9947" t="s">
        <v>12419</v>
      </c>
      <c r="Z9947" t="s">
        <v>12420</v>
      </c>
      <c r="AA9947" t="s">
        <v>12421</v>
      </c>
      <c r="AB9947" t="s">
        <v>12997</v>
      </c>
      <c r="AC9947">
        <v>2</v>
      </c>
      <c r="AD9947" s="123">
        <v>39111</v>
      </c>
      <c r="AE9947" t="s">
        <v>12423</v>
      </c>
      <c r="AG9947">
        <v>40002729</v>
      </c>
      <c r="AL9947" t="s">
        <v>12997</v>
      </c>
      <c r="AN9947">
        <v>414305601</v>
      </c>
      <c r="AO9947">
        <v>16</v>
      </c>
      <c r="AP9947" t="s">
        <v>12424</v>
      </c>
      <c r="AQ9947" t="s">
        <v>11408</v>
      </c>
      <c r="AR9947">
        <v>4100</v>
      </c>
      <c r="AT9947">
        <v>0</v>
      </c>
      <c r="AV9947" t="s">
        <v>12998</v>
      </c>
      <c r="AW9947">
        <v>116100</v>
      </c>
    </row>
    <row r="9948" spans="1:49" x14ac:dyDescent="0.25">
      <c r="A9948">
        <v>4100</v>
      </c>
      <c r="B9948">
        <v>30060</v>
      </c>
      <c r="C9948">
        <v>4034</v>
      </c>
      <c r="D9948">
        <v>410</v>
      </c>
      <c r="E9948" s="124" t="s">
        <v>18901</v>
      </c>
      <c r="F9948" t="str">
        <f t="shared" si="187"/>
        <v>Gregg BrannonMOTION INDUSTRIES - TEXARKANA</v>
      </c>
      <c r="G9948" s="150" t="str">
        <f t="shared" si="188"/>
        <v>Gregg Brannon</v>
      </c>
      <c r="H9948" s="149" t="s">
        <v>13814</v>
      </c>
      <c r="I9948">
        <v>40002241</v>
      </c>
      <c r="K9948" t="s">
        <v>19123</v>
      </c>
      <c r="L9948" t="s">
        <v>19047</v>
      </c>
      <c r="M9948" t="s">
        <v>15941</v>
      </c>
      <c r="N9948" t="s">
        <v>19124</v>
      </c>
      <c r="Q9948" t="s">
        <v>12415</v>
      </c>
      <c r="R9948" t="s">
        <v>12416</v>
      </c>
      <c r="S9948" t="s">
        <v>19125</v>
      </c>
      <c r="U9948" t="s">
        <v>12418</v>
      </c>
      <c r="V9948">
        <v>209</v>
      </c>
      <c r="W9948">
        <v>11</v>
      </c>
      <c r="X9948">
        <v>2</v>
      </c>
      <c r="Y9948" t="s">
        <v>12472</v>
      </c>
      <c r="Z9948" t="s">
        <v>12420</v>
      </c>
      <c r="AA9948" t="s">
        <v>12421</v>
      </c>
      <c r="AB9948" t="s">
        <v>12997</v>
      </c>
      <c r="AC9948">
        <v>2</v>
      </c>
      <c r="AD9948" s="123">
        <v>39111</v>
      </c>
      <c r="AE9948" t="s">
        <v>12423</v>
      </c>
      <c r="AG9948">
        <v>40002241</v>
      </c>
      <c r="AL9948" t="s">
        <v>12997</v>
      </c>
      <c r="AN9948">
        <v>409105901</v>
      </c>
      <c r="AO9948">
        <v>16</v>
      </c>
      <c r="AP9948" t="s">
        <v>12424</v>
      </c>
      <c r="AQ9948" t="s">
        <v>11408</v>
      </c>
      <c r="AR9948">
        <v>4100</v>
      </c>
      <c r="AT9948">
        <v>2005</v>
      </c>
      <c r="AV9948" t="s">
        <v>12998</v>
      </c>
      <c r="AW9948">
        <v>116100</v>
      </c>
    </row>
    <row r="9949" spans="1:49" x14ac:dyDescent="0.25">
      <c r="A9949">
        <v>4100</v>
      </c>
      <c r="B9949">
        <v>30060</v>
      </c>
      <c r="C9949">
        <v>4034</v>
      </c>
      <c r="D9949">
        <v>410</v>
      </c>
      <c r="E9949" s="124" t="s">
        <v>18901</v>
      </c>
      <c r="F9949" t="str">
        <f t="shared" si="187"/>
        <v>Gregg BrannonMOTION INDUSTRIES - TEXARKANA, AR</v>
      </c>
      <c r="G9949" s="150" t="str">
        <f t="shared" si="188"/>
        <v>Gregg Brannon</v>
      </c>
      <c r="H9949" s="149" t="s">
        <v>6526</v>
      </c>
      <c r="I9949">
        <v>40003718</v>
      </c>
      <c r="K9949" t="s">
        <v>19126</v>
      </c>
      <c r="L9949" t="s">
        <v>19047</v>
      </c>
      <c r="M9949" t="s">
        <v>15941</v>
      </c>
      <c r="N9949" t="s">
        <v>19124</v>
      </c>
      <c r="Q9949" t="s">
        <v>12415</v>
      </c>
      <c r="R9949" t="s">
        <v>12416</v>
      </c>
      <c r="S9949" t="s">
        <v>19125</v>
      </c>
      <c r="U9949" t="s">
        <v>12418</v>
      </c>
      <c r="V9949">
        <v>209</v>
      </c>
      <c r="W9949">
        <v>11</v>
      </c>
      <c r="X9949">
        <v>2</v>
      </c>
      <c r="Y9949" t="s">
        <v>12419</v>
      </c>
      <c r="Z9949" t="s">
        <v>12420</v>
      </c>
      <c r="AA9949" t="s">
        <v>12421</v>
      </c>
      <c r="AB9949" t="s">
        <v>12997</v>
      </c>
      <c r="AC9949">
        <v>2</v>
      </c>
      <c r="AD9949" s="123">
        <v>39111</v>
      </c>
      <c r="AE9949" t="s">
        <v>12423</v>
      </c>
      <c r="AG9949">
        <v>40003718</v>
      </c>
      <c r="AL9949" t="s">
        <v>12997</v>
      </c>
      <c r="AN9949">
        <v>409105901</v>
      </c>
      <c r="AO9949">
        <v>16</v>
      </c>
      <c r="AP9949" t="s">
        <v>12424</v>
      </c>
      <c r="AQ9949" t="s">
        <v>11408</v>
      </c>
      <c r="AR9949">
        <v>4100</v>
      </c>
      <c r="AT9949">
        <v>2005</v>
      </c>
      <c r="AV9949" t="s">
        <v>12998</v>
      </c>
      <c r="AW9949">
        <v>116100</v>
      </c>
    </row>
    <row r="9950" spans="1:49" x14ac:dyDescent="0.25">
      <c r="A9950">
        <v>4100</v>
      </c>
      <c r="B9950">
        <v>30060</v>
      </c>
      <c r="C9950">
        <v>4034</v>
      </c>
      <c r="D9950">
        <v>410</v>
      </c>
      <c r="E9950" s="124" t="s">
        <v>18901</v>
      </c>
      <c r="F9950" t="str">
        <f t="shared" si="187"/>
        <v>Gregg BrannonMOTION INDUSTRIES - TUPELO</v>
      </c>
      <c r="G9950" s="150" t="str">
        <f t="shared" si="188"/>
        <v>Gregg Brannon</v>
      </c>
      <c r="H9950" s="149" t="s">
        <v>13819</v>
      </c>
      <c r="I9950">
        <v>40002556</v>
      </c>
      <c r="K9950" t="s">
        <v>19127</v>
      </c>
      <c r="L9950" t="s">
        <v>18962</v>
      </c>
      <c r="M9950" t="s">
        <v>13409</v>
      </c>
      <c r="N9950" t="s">
        <v>19128</v>
      </c>
      <c r="Q9950" t="s">
        <v>12415</v>
      </c>
      <c r="R9950" t="s">
        <v>12416</v>
      </c>
      <c r="S9950" t="s">
        <v>19129</v>
      </c>
      <c r="U9950" t="s">
        <v>12418</v>
      </c>
      <c r="V9950">
        <v>209</v>
      </c>
      <c r="W9950">
        <v>11</v>
      </c>
      <c r="X9950">
        <v>2</v>
      </c>
      <c r="Y9950" t="s">
        <v>12472</v>
      </c>
      <c r="Z9950" t="s">
        <v>12420</v>
      </c>
      <c r="AA9950" t="s">
        <v>12421</v>
      </c>
      <c r="AB9950" t="s">
        <v>12997</v>
      </c>
      <c r="AC9950">
        <v>2</v>
      </c>
      <c r="AD9950" s="123">
        <v>39111</v>
      </c>
      <c r="AE9950" t="s">
        <v>12423</v>
      </c>
      <c r="AG9950">
        <v>40002556</v>
      </c>
      <c r="AL9950" t="s">
        <v>12997</v>
      </c>
      <c r="AN9950">
        <v>2508106201</v>
      </c>
      <c r="AO9950">
        <v>16</v>
      </c>
      <c r="AP9950" t="s">
        <v>12424</v>
      </c>
      <c r="AQ9950" t="s">
        <v>11408</v>
      </c>
      <c r="AR9950">
        <v>4100</v>
      </c>
      <c r="AT9950">
        <v>0</v>
      </c>
      <c r="AV9950" t="s">
        <v>12998</v>
      </c>
      <c r="AW9950">
        <v>116100</v>
      </c>
    </row>
    <row r="9951" spans="1:49" x14ac:dyDescent="0.25">
      <c r="A9951">
        <v>4100</v>
      </c>
      <c r="B9951">
        <v>30060</v>
      </c>
      <c r="C9951">
        <v>4034</v>
      </c>
      <c r="D9951">
        <v>410</v>
      </c>
      <c r="E9951" s="124" t="s">
        <v>18901</v>
      </c>
      <c r="F9951" t="str">
        <f t="shared" si="187"/>
        <v>Gregg BrannonMOTION INDUSTRIES - WEST MONROE</v>
      </c>
      <c r="G9951" s="150" t="str">
        <f t="shared" si="188"/>
        <v>Gregg Brannon</v>
      </c>
      <c r="H9951" s="149" t="s">
        <v>13822</v>
      </c>
      <c r="I9951">
        <v>40004542</v>
      </c>
      <c r="K9951" t="s">
        <v>19130</v>
      </c>
      <c r="L9951" t="s">
        <v>14878</v>
      </c>
      <c r="M9951" t="s">
        <v>13201</v>
      </c>
      <c r="N9951" t="s">
        <v>19032</v>
      </c>
      <c r="Q9951" t="s">
        <v>12415</v>
      </c>
      <c r="R9951" t="s">
        <v>12416</v>
      </c>
      <c r="S9951" t="s">
        <v>19131</v>
      </c>
      <c r="U9951" t="s">
        <v>12418</v>
      </c>
      <c r="V9951">
        <v>209</v>
      </c>
      <c r="W9951">
        <v>11</v>
      </c>
      <c r="X9951">
        <v>2</v>
      </c>
      <c r="Y9951" t="s">
        <v>12472</v>
      </c>
      <c r="Z9951" t="s">
        <v>12420</v>
      </c>
      <c r="AA9951" t="s">
        <v>12421</v>
      </c>
      <c r="AB9951" t="s">
        <v>12997</v>
      </c>
      <c r="AC9951">
        <v>2</v>
      </c>
      <c r="AD9951" s="123">
        <v>39111</v>
      </c>
      <c r="AE9951" t="s">
        <v>12423</v>
      </c>
      <c r="AG9951">
        <v>40004542</v>
      </c>
      <c r="AL9951" t="s">
        <v>12997</v>
      </c>
      <c r="AN9951">
        <v>1907309601</v>
      </c>
      <c r="AO9951">
        <v>16</v>
      </c>
      <c r="AP9951" t="s">
        <v>12424</v>
      </c>
      <c r="AQ9951" t="s">
        <v>11408</v>
      </c>
      <c r="AR9951">
        <v>4100</v>
      </c>
      <c r="AT9951">
        <v>2005</v>
      </c>
      <c r="AV9951" t="s">
        <v>12998</v>
      </c>
      <c r="AW9951">
        <v>116100</v>
      </c>
    </row>
    <row r="9952" spans="1:49" x14ac:dyDescent="0.25">
      <c r="A9952">
        <v>4100</v>
      </c>
      <c r="B9952">
        <v>30060</v>
      </c>
      <c r="C9952">
        <v>4034</v>
      </c>
      <c r="D9952">
        <v>410</v>
      </c>
      <c r="E9952" s="124" t="s">
        <v>18901</v>
      </c>
      <c r="F9952" t="str">
        <f t="shared" si="187"/>
        <v>Gregg BrannonMOTION INDUSTRIES - WESTLAKE</v>
      </c>
      <c r="G9952" s="150" t="str">
        <f t="shared" si="188"/>
        <v>Gregg Brannon</v>
      </c>
      <c r="H9952" s="149" t="s">
        <v>13823</v>
      </c>
      <c r="I9952">
        <v>40008500</v>
      </c>
      <c r="K9952" t="s">
        <v>19132</v>
      </c>
      <c r="L9952" t="s">
        <v>19133</v>
      </c>
      <c r="M9952" t="s">
        <v>13201</v>
      </c>
      <c r="N9952">
        <v>70669</v>
      </c>
      <c r="Q9952" t="s">
        <v>12415</v>
      </c>
      <c r="R9952" t="s">
        <v>12416</v>
      </c>
      <c r="S9952" t="s">
        <v>19134</v>
      </c>
      <c r="U9952" t="s">
        <v>12418</v>
      </c>
      <c r="V9952">
        <v>209</v>
      </c>
      <c r="W9952">
        <v>11</v>
      </c>
      <c r="X9952">
        <v>2</v>
      </c>
      <c r="Y9952" t="s">
        <v>12419</v>
      </c>
      <c r="Z9952" t="s">
        <v>12420</v>
      </c>
      <c r="AA9952" t="s">
        <v>12429</v>
      </c>
      <c r="AB9952" t="s">
        <v>12997</v>
      </c>
      <c r="AC9952">
        <v>2</v>
      </c>
      <c r="AD9952" s="123">
        <v>43389</v>
      </c>
      <c r="AE9952" t="s">
        <v>12431</v>
      </c>
      <c r="AG9952">
        <v>40008500</v>
      </c>
      <c r="AL9952" t="s">
        <v>12997</v>
      </c>
      <c r="AN9952">
        <v>1901909701</v>
      </c>
      <c r="AO9952">
        <v>16</v>
      </c>
      <c r="AP9952" t="s">
        <v>12424</v>
      </c>
      <c r="AQ9952" t="s">
        <v>11408</v>
      </c>
      <c r="AR9952">
        <v>4100</v>
      </c>
      <c r="AT9952">
        <v>0</v>
      </c>
      <c r="AV9952" t="s">
        <v>19135</v>
      </c>
      <c r="AW9952">
        <v>116100</v>
      </c>
    </row>
    <row r="9953" spans="1:49" x14ac:dyDescent="0.25">
      <c r="A9953">
        <v>4100</v>
      </c>
      <c r="B9953">
        <v>30060</v>
      </c>
      <c r="C9953">
        <v>4034</v>
      </c>
      <c r="D9953">
        <v>410</v>
      </c>
      <c r="E9953" s="124" t="s">
        <v>18901</v>
      </c>
      <c r="F9953" t="str">
        <f t="shared" si="187"/>
        <v>Gregg BrannonMS NONWOVENS</v>
      </c>
      <c r="G9953" s="150" t="str">
        <f t="shared" si="188"/>
        <v>Gregg Brannon</v>
      </c>
      <c r="H9953" s="149" t="s">
        <v>6606</v>
      </c>
      <c r="I9953">
        <v>40005936</v>
      </c>
      <c r="K9953" t="s">
        <v>19136</v>
      </c>
      <c r="L9953" t="s">
        <v>17732</v>
      </c>
      <c r="M9953" t="s">
        <v>13237</v>
      </c>
      <c r="N9953">
        <v>91730</v>
      </c>
      <c r="Q9953" t="s">
        <v>12415</v>
      </c>
      <c r="R9953" t="s">
        <v>12416</v>
      </c>
      <c r="S9953" t="s">
        <v>19137</v>
      </c>
      <c r="U9953" t="s">
        <v>12418</v>
      </c>
      <c r="W9953">
        <v>11</v>
      </c>
      <c r="X9953">
        <v>1</v>
      </c>
      <c r="Y9953" t="s">
        <v>12419</v>
      </c>
      <c r="Z9953" t="s">
        <v>12420</v>
      </c>
      <c r="AA9953" t="s">
        <v>12429</v>
      </c>
      <c r="AB9953" t="s">
        <v>12422</v>
      </c>
      <c r="AC9953">
        <v>2</v>
      </c>
      <c r="AD9953" s="123">
        <v>40165</v>
      </c>
      <c r="AE9953" t="s">
        <v>12431</v>
      </c>
      <c r="AG9953">
        <v>40005936</v>
      </c>
      <c r="AL9953" t="s">
        <v>12422</v>
      </c>
      <c r="AN9953">
        <v>507198981</v>
      </c>
      <c r="AO9953">
        <v>16</v>
      </c>
      <c r="AP9953" t="s">
        <v>12424</v>
      </c>
      <c r="AQ9953" t="s">
        <v>11408</v>
      </c>
      <c r="AR9953">
        <v>4100</v>
      </c>
      <c r="AS9953" t="s">
        <v>12491</v>
      </c>
      <c r="AT9953">
        <v>0</v>
      </c>
      <c r="AV9953" t="s">
        <v>19138</v>
      </c>
      <c r="AW9953">
        <v>116100</v>
      </c>
    </row>
    <row r="9954" spans="1:49" x14ac:dyDescent="0.25">
      <c r="A9954">
        <v>4100</v>
      </c>
      <c r="B9954">
        <v>30060</v>
      </c>
      <c r="C9954">
        <v>4034</v>
      </c>
      <c r="D9954">
        <v>410</v>
      </c>
      <c r="E9954" s="124" t="s">
        <v>18901</v>
      </c>
      <c r="F9954" t="str">
        <f t="shared" si="187"/>
        <v>Gregg BrannonMS RUBBER COMPANY</v>
      </c>
      <c r="G9954" s="150" t="str">
        <f t="shared" si="188"/>
        <v>Gregg Brannon</v>
      </c>
      <c r="H9954" s="149" t="s">
        <v>6607</v>
      </c>
      <c r="I9954">
        <v>40004445</v>
      </c>
      <c r="K9954" t="s">
        <v>19139</v>
      </c>
      <c r="L9954" t="s">
        <v>14061</v>
      </c>
      <c r="M9954" t="s">
        <v>13409</v>
      </c>
      <c r="N9954">
        <v>39204</v>
      </c>
      <c r="Q9954" t="s">
        <v>12415</v>
      </c>
      <c r="R9954" t="s">
        <v>12416</v>
      </c>
      <c r="S9954" t="s">
        <v>19140</v>
      </c>
      <c r="U9954" t="s">
        <v>12418</v>
      </c>
      <c r="W9954">
        <v>11</v>
      </c>
      <c r="X9954">
        <v>2</v>
      </c>
      <c r="Y9954" t="s">
        <v>12419</v>
      </c>
      <c r="Z9954" t="s">
        <v>12420</v>
      </c>
      <c r="AA9954" t="s">
        <v>12421</v>
      </c>
      <c r="AB9954" t="s">
        <v>12422</v>
      </c>
      <c r="AC9954">
        <v>2</v>
      </c>
      <c r="AD9954" s="123">
        <v>39111</v>
      </c>
      <c r="AE9954" t="s">
        <v>12423</v>
      </c>
      <c r="AG9954">
        <v>40004445</v>
      </c>
      <c r="AL9954" t="s">
        <v>12422</v>
      </c>
      <c r="AN9954">
        <v>2504903401</v>
      </c>
      <c r="AO9954">
        <v>16</v>
      </c>
      <c r="AP9954" t="s">
        <v>12424</v>
      </c>
      <c r="AQ9954" t="s">
        <v>11408</v>
      </c>
      <c r="AR9954">
        <v>4100</v>
      </c>
      <c r="AT9954">
        <v>2005</v>
      </c>
      <c r="AV9954" t="s">
        <v>19141</v>
      </c>
      <c r="AW9954">
        <v>116100</v>
      </c>
    </row>
    <row r="9955" spans="1:49" x14ac:dyDescent="0.25">
      <c r="A9955">
        <v>4100</v>
      </c>
      <c r="B9955">
        <v>30060</v>
      </c>
      <c r="C9955">
        <v>4034</v>
      </c>
      <c r="D9955">
        <v>410</v>
      </c>
      <c r="E9955" s="124" t="s">
        <v>18901</v>
      </c>
      <c r="F9955" t="str">
        <f t="shared" si="187"/>
        <v>Gregg BrannonMSPARK</v>
      </c>
      <c r="G9955" s="150" t="str">
        <f t="shared" si="188"/>
        <v>Gregg Brannon</v>
      </c>
      <c r="H9955" s="149" t="s">
        <v>6615</v>
      </c>
      <c r="I9955">
        <v>40008534</v>
      </c>
      <c r="L9955" t="s">
        <v>14368</v>
      </c>
      <c r="M9955" t="s">
        <v>12995</v>
      </c>
      <c r="O9955">
        <v>614</v>
      </c>
      <c r="P9955">
        <v>35080</v>
      </c>
      <c r="Q9955" t="s">
        <v>12415</v>
      </c>
      <c r="R9955" t="s">
        <v>12416</v>
      </c>
      <c r="S9955" t="s">
        <v>14369</v>
      </c>
      <c r="U9955" t="s">
        <v>12418</v>
      </c>
      <c r="W9955">
        <v>11</v>
      </c>
      <c r="X9955">
        <v>1</v>
      </c>
      <c r="Y9955" t="s">
        <v>12419</v>
      </c>
      <c r="Z9955" t="s">
        <v>12420</v>
      </c>
      <c r="AA9955" t="s">
        <v>12429</v>
      </c>
      <c r="AB9955" t="s">
        <v>12422</v>
      </c>
      <c r="AC9955">
        <v>2</v>
      </c>
      <c r="AD9955" s="123">
        <v>43440</v>
      </c>
      <c r="AE9955" t="s">
        <v>12431</v>
      </c>
      <c r="AG9955">
        <v>40008534</v>
      </c>
      <c r="AL9955" t="s">
        <v>12422</v>
      </c>
      <c r="AN9955">
        <v>111720531</v>
      </c>
      <c r="AO9955">
        <v>16</v>
      </c>
      <c r="AP9955" t="s">
        <v>12424</v>
      </c>
      <c r="AQ9955" t="s">
        <v>11408</v>
      </c>
      <c r="AR9955">
        <v>4100</v>
      </c>
      <c r="AT9955">
        <v>0</v>
      </c>
      <c r="AV9955" t="s">
        <v>6615</v>
      </c>
      <c r="AW9955">
        <v>116100</v>
      </c>
    </row>
    <row r="9956" spans="1:49" x14ac:dyDescent="0.25">
      <c r="A9956">
        <v>4100</v>
      </c>
      <c r="B9956">
        <v>30060</v>
      </c>
      <c r="C9956">
        <v>4034</v>
      </c>
      <c r="D9956">
        <v>410</v>
      </c>
      <c r="E9956" s="124" t="s">
        <v>18901</v>
      </c>
      <c r="F9956" t="str">
        <f t="shared" si="187"/>
        <v>Gregg BrannonNATIONAL MAIL-IT, INC.</v>
      </c>
      <c r="G9956" s="150" t="str">
        <f t="shared" si="188"/>
        <v>Gregg Brannon</v>
      </c>
      <c r="H9956" s="149" t="s">
        <v>6697</v>
      </c>
      <c r="I9956">
        <v>40005440</v>
      </c>
      <c r="J9956" t="s">
        <v>19142</v>
      </c>
      <c r="K9956" t="s">
        <v>19143</v>
      </c>
      <c r="L9956" t="s">
        <v>13200</v>
      </c>
      <c r="M9956" t="s">
        <v>13201</v>
      </c>
      <c r="N9956">
        <v>71115</v>
      </c>
      <c r="Q9956" t="s">
        <v>12415</v>
      </c>
      <c r="R9956" t="s">
        <v>12416</v>
      </c>
      <c r="S9956" t="s">
        <v>19144</v>
      </c>
      <c r="U9956" t="s">
        <v>12418</v>
      </c>
      <c r="W9956">
        <v>11</v>
      </c>
      <c r="X9956">
        <v>1</v>
      </c>
      <c r="Y9956" t="s">
        <v>12419</v>
      </c>
      <c r="Z9956" t="s">
        <v>12420</v>
      </c>
      <c r="AA9956" t="s">
        <v>12429</v>
      </c>
      <c r="AB9956" t="s">
        <v>12422</v>
      </c>
      <c r="AC9956">
        <v>2</v>
      </c>
      <c r="AD9956" s="123">
        <v>39567</v>
      </c>
      <c r="AE9956" t="s">
        <v>12633</v>
      </c>
      <c r="AG9956">
        <v>40005440</v>
      </c>
      <c r="AL9956" t="s">
        <v>12422</v>
      </c>
      <c r="AN9956">
        <v>1901708401</v>
      </c>
      <c r="AO9956">
        <v>16</v>
      </c>
      <c r="AP9956" t="s">
        <v>12424</v>
      </c>
      <c r="AQ9956" t="s">
        <v>11408</v>
      </c>
      <c r="AR9956">
        <v>4100</v>
      </c>
      <c r="AT9956">
        <v>0</v>
      </c>
      <c r="AV9956" t="s">
        <v>19145</v>
      </c>
      <c r="AW9956">
        <v>116100</v>
      </c>
    </row>
    <row r="9957" spans="1:49" x14ac:dyDescent="0.25">
      <c r="A9957">
        <v>4100</v>
      </c>
      <c r="B9957">
        <v>30060</v>
      </c>
      <c r="C9957">
        <v>4034</v>
      </c>
      <c r="D9957">
        <v>410</v>
      </c>
      <c r="E9957" s="124" t="s">
        <v>18901</v>
      </c>
      <c r="F9957" t="str">
        <f t="shared" si="187"/>
        <v>Gregg BrannonNORBORD GUNTOWN MISSISSIPPI</v>
      </c>
      <c r="G9957" s="150" t="str">
        <f t="shared" si="188"/>
        <v>Gregg Brannon</v>
      </c>
      <c r="H9957" s="149" t="s">
        <v>6866</v>
      </c>
      <c r="I9957">
        <v>40007567</v>
      </c>
      <c r="K9957" t="s">
        <v>19146</v>
      </c>
      <c r="L9957" t="s">
        <v>19147</v>
      </c>
      <c r="M9957" t="s">
        <v>13409</v>
      </c>
      <c r="N9957">
        <v>38849</v>
      </c>
      <c r="Q9957" t="s">
        <v>12415</v>
      </c>
      <c r="R9957" t="s">
        <v>12416</v>
      </c>
      <c r="S9957" t="s">
        <v>19148</v>
      </c>
      <c r="U9957" t="s">
        <v>12418</v>
      </c>
      <c r="V9957">
        <v>282</v>
      </c>
      <c r="W9957">
        <v>11</v>
      </c>
      <c r="X9957">
        <v>1</v>
      </c>
      <c r="Y9957" t="s">
        <v>12419</v>
      </c>
      <c r="Z9957" t="s">
        <v>12420</v>
      </c>
      <c r="AA9957" t="s">
        <v>12429</v>
      </c>
      <c r="AB9957" t="s">
        <v>12422</v>
      </c>
      <c r="AC9957">
        <v>2</v>
      </c>
      <c r="AD9957" s="123">
        <v>42109</v>
      </c>
      <c r="AE9957" t="s">
        <v>12431</v>
      </c>
      <c r="AG9957">
        <v>40007567</v>
      </c>
      <c r="AL9957" t="s">
        <v>12422</v>
      </c>
      <c r="AN9957">
        <v>2508124291</v>
      </c>
      <c r="AO9957">
        <v>16</v>
      </c>
      <c r="AP9957" t="s">
        <v>12424</v>
      </c>
      <c r="AQ9957" t="s">
        <v>11408</v>
      </c>
      <c r="AR9957">
        <v>4100</v>
      </c>
      <c r="AT9957">
        <v>0</v>
      </c>
      <c r="AV9957" t="s">
        <v>6861</v>
      </c>
      <c r="AW9957">
        <v>116100</v>
      </c>
    </row>
    <row r="9958" spans="1:49" x14ac:dyDescent="0.25">
      <c r="A9958">
        <v>4100</v>
      </c>
      <c r="B9958">
        <v>30060</v>
      </c>
      <c r="C9958">
        <v>4034</v>
      </c>
      <c r="D9958">
        <v>410</v>
      </c>
      <c r="E9958" s="124" t="s">
        <v>18901</v>
      </c>
      <c r="F9958" t="str">
        <f t="shared" si="187"/>
        <v>Gregg BrannonNORTHWIND, INC.</v>
      </c>
      <c r="G9958" s="150" t="str">
        <f t="shared" si="188"/>
        <v>Gregg Brannon</v>
      </c>
      <c r="H9958" s="149" t="s">
        <v>6926</v>
      </c>
      <c r="I9958">
        <v>40007437</v>
      </c>
      <c r="K9958" t="s">
        <v>19149</v>
      </c>
      <c r="L9958" t="s">
        <v>19150</v>
      </c>
      <c r="M9958" t="s">
        <v>15941</v>
      </c>
      <c r="N9958">
        <v>72611</v>
      </c>
      <c r="Q9958" t="s">
        <v>12415</v>
      </c>
      <c r="R9958" t="s">
        <v>12416</v>
      </c>
      <c r="S9958" t="s">
        <v>19151</v>
      </c>
      <c r="U9958" t="s">
        <v>12418</v>
      </c>
      <c r="W9958">
        <v>11</v>
      </c>
      <c r="X9958">
        <v>0</v>
      </c>
      <c r="Y9958" t="s">
        <v>12419</v>
      </c>
      <c r="Z9958" t="s">
        <v>12420</v>
      </c>
      <c r="AA9958" t="s">
        <v>12429</v>
      </c>
      <c r="AB9958" t="s">
        <v>12422</v>
      </c>
      <c r="AC9958">
        <v>2</v>
      </c>
      <c r="AD9958" s="123">
        <v>41920</v>
      </c>
      <c r="AE9958" t="s">
        <v>12431</v>
      </c>
      <c r="AG9958">
        <v>40007437</v>
      </c>
      <c r="AL9958" t="s">
        <v>12422</v>
      </c>
      <c r="AN9958">
        <v>401509541</v>
      </c>
      <c r="AO9958">
        <v>16</v>
      </c>
      <c r="AP9958" t="s">
        <v>12424</v>
      </c>
      <c r="AQ9958" t="s">
        <v>11408</v>
      </c>
      <c r="AR9958">
        <v>4100</v>
      </c>
      <c r="AT9958">
        <v>0</v>
      </c>
      <c r="AV9958" t="s">
        <v>19152</v>
      </c>
      <c r="AW9958">
        <v>116100</v>
      </c>
    </row>
    <row r="9959" spans="1:49" x14ac:dyDescent="0.25">
      <c r="A9959">
        <v>4100</v>
      </c>
      <c r="B9959">
        <v>30060</v>
      </c>
      <c r="C9959">
        <v>4034</v>
      </c>
      <c r="D9959">
        <v>410</v>
      </c>
      <c r="E9959" s="124" t="s">
        <v>18901</v>
      </c>
      <c r="F9959" t="str">
        <f t="shared" si="187"/>
        <v>Gregg BrannonOUACHITA MACHINE WORKS INC</v>
      </c>
      <c r="G9959" s="150" t="str">
        <f t="shared" si="188"/>
        <v>Gregg Brannon</v>
      </c>
      <c r="H9959" s="149" t="s">
        <v>7086</v>
      </c>
      <c r="I9959">
        <v>40007278</v>
      </c>
      <c r="K9959" t="s">
        <v>19153</v>
      </c>
      <c r="L9959" t="s">
        <v>14878</v>
      </c>
      <c r="M9959" t="s">
        <v>13201</v>
      </c>
      <c r="N9959">
        <v>71291</v>
      </c>
      <c r="Q9959" t="s">
        <v>12415</v>
      </c>
      <c r="R9959" t="s">
        <v>12416</v>
      </c>
      <c r="S9959" t="s">
        <v>19154</v>
      </c>
      <c r="U9959" t="s">
        <v>12418</v>
      </c>
      <c r="W9959">
        <v>11</v>
      </c>
      <c r="X9959">
        <v>1</v>
      </c>
      <c r="Y9959" t="s">
        <v>12419</v>
      </c>
      <c r="Z9959" t="s">
        <v>12420</v>
      </c>
      <c r="AA9959" t="s">
        <v>12429</v>
      </c>
      <c r="AB9959" t="s">
        <v>12422</v>
      </c>
      <c r="AC9959">
        <v>2</v>
      </c>
      <c r="AD9959" s="123">
        <v>41688</v>
      </c>
      <c r="AE9959" t="s">
        <v>12431</v>
      </c>
      <c r="AG9959">
        <v>40007278</v>
      </c>
      <c r="AL9959" t="s">
        <v>12422</v>
      </c>
      <c r="AN9959">
        <v>1907309601</v>
      </c>
      <c r="AO9959">
        <v>16</v>
      </c>
      <c r="AP9959" t="s">
        <v>12424</v>
      </c>
      <c r="AQ9959" t="s">
        <v>11408</v>
      </c>
      <c r="AR9959">
        <v>4100</v>
      </c>
      <c r="AT9959">
        <v>0</v>
      </c>
      <c r="AV9959" t="s">
        <v>19155</v>
      </c>
      <c r="AW9959">
        <v>116100</v>
      </c>
    </row>
    <row r="9960" spans="1:49" x14ac:dyDescent="0.25">
      <c r="A9960">
        <v>4100</v>
      </c>
      <c r="B9960">
        <v>30060</v>
      </c>
      <c r="C9960">
        <v>4034</v>
      </c>
      <c r="D9960">
        <v>410</v>
      </c>
      <c r="E9960" s="124" t="s">
        <v>18901</v>
      </c>
      <c r="F9960" t="str">
        <f t="shared" si="187"/>
        <v>Gregg BrannonPEARL RIVER FOODS</v>
      </c>
      <c r="G9960" s="150" t="str">
        <f t="shared" si="188"/>
        <v>Gregg Brannon</v>
      </c>
      <c r="H9960" s="149" t="s">
        <v>7267</v>
      </c>
      <c r="I9960">
        <v>40008981</v>
      </c>
      <c r="K9960" t="s">
        <v>19156</v>
      </c>
      <c r="L9960" t="s">
        <v>16007</v>
      </c>
      <c r="M9960" t="s">
        <v>13409</v>
      </c>
      <c r="N9960">
        <v>39051</v>
      </c>
      <c r="Q9960" t="s">
        <v>12415</v>
      </c>
      <c r="R9960" t="s">
        <v>12416</v>
      </c>
      <c r="S9960" t="s">
        <v>13170</v>
      </c>
      <c r="U9960" t="s">
        <v>12418</v>
      </c>
      <c r="W9960">
        <v>11</v>
      </c>
      <c r="X9960">
        <v>1</v>
      </c>
      <c r="Y9960" t="s">
        <v>12419</v>
      </c>
      <c r="Z9960" t="s">
        <v>12420</v>
      </c>
      <c r="AA9960" t="s">
        <v>12485</v>
      </c>
      <c r="AB9960" t="s">
        <v>12422</v>
      </c>
      <c r="AC9960">
        <v>2</v>
      </c>
      <c r="AD9960" s="123">
        <v>44144</v>
      </c>
      <c r="AE9960" t="s">
        <v>12528</v>
      </c>
      <c r="AG9960">
        <v>40008981</v>
      </c>
      <c r="AL9960" t="s">
        <v>12422</v>
      </c>
      <c r="AN9960">
        <v>2507920801</v>
      </c>
      <c r="AO9960">
        <v>16</v>
      </c>
      <c r="AP9960" t="s">
        <v>12424</v>
      </c>
      <c r="AQ9960" t="s">
        <v>11408</v>
      </c>
      <c r="AR9960">
        <v>4100</v>
      </c>
      <c r="AT9960">
        <v>0</v>
      </c>
      <c r="AV9960" t="s">
        <v>13114</v>
      </c>
      <c r="AW9960">
        <v>116100</v>
      </c>
    </row>
    <row r="9961" spans="1:49" x14ac:dyDescent="0.25">
      <c r="A9961">
        <v>4100</v>
      </c>
      <c r="B9961">
        <v>30060</v>
      </c>
      <c r="C9961">
        <v>4034</v>
      </c>
      <c r="D9961">
        <v>410</v>
      </c>
      <c r="E9961" s="124" t="s">
        <v>18901</v>
      </c>
      <c r="F9961" t="str">
        <f t="shared" si="187"/>
        <v>Gregg BrannonPELLERIN MILNOR</v>
      </c>
      <c r="G9961" s="150" t="str">
        <f t="shared" si="188"/>
        <v>Gregg Brannon</v>
      </c>
      <c r="H9961" s="149" t="s">
        <v>7280</v>
      </c>
      <c r="I9961">
        <v>40005438</v>
      </c>
      <c r="K9961" t="s">
        <v>16613</v>
      </c>
      <c r="L9961" t="s">
        <v>19157</v>
      </c>
      <c r="M9961" t="s">
        <v>13201</v>
      </c>
      <c r="N9961">
        <v>70062</v>
      </c>
      <c r="Q9961" t="s">
        <v>12415</v>
      </c>
      <c r="R9961" t="s">
        <v>12416</v>
      </c>
      <c r="S9961" t="s">
        <v>19158</v>
      </c>
      <c r="U9961" t="s">
        <v>12418</v>
      </c>
      <c r="W9961">
        <v>11</v>
      </c>
      <c r="X9961">
        <v>0</v>
      </c>
      <c r="Y9961" t="s">
        <v>12419</v>
      </c>
      <c r="Z9961" t="s">
        <v>12420</v>
      </c>
      <c r="AA9961" t="s">
        <v>12429</v>
      </c>
      <c r="AB9961" t="s">
        <v>12422</v>
      </c>
      <c r="AC9961">
        <v>2</v>
      </c>
      <c r="AD9961" s="123">
        <v>39567</v>
      </c>
      <c r="AE9961" t="s">
        <v>12633</v>
      </c>
      <c r="AG9961">
        <v>40005438</v>
      </c>
      <c r="AL9961" t="s">
        <v>12422</v>
      </c>
      <c r="AN9961">
        <v>1905104601</v>
      </c>
      <c r="AO9961">
        <v>16</v>
      </c>
      <c r="AP9961" t="s">
        <v>12424</v>
      </c>
      <c r="AQ9961" t="s">
        <v>11408</v>
      </c>
      <c r="AR9961">
        <v>4100</v>
      </c>
      <c r="AT9961">
        <v>0</v>
      </c>
      <c r="AV9961" t="s">
        <v>19159</v>
      </c>
      <c r="AW9961">
        <v>116100</v>
      </c>
    </row>
    <row r="9962" spans="1:49" x14ac:dyDescent="0.25">
      <c r="A9962">
        <v>4100</v>
      </c>
      <c r="B9962">
        <v>30060</v>
      </c>
      <c r="C9962">
        <v>4034</v>
      </c>
      <c r="D9962">
        <v>410</v>
      </c>
      <c r="E9962" s="124" t="s">
        <v>18901</v>
      </c>
      <c r="F9962" t="str">
        <f t="shared" si="187"/>
        <v>Gregg BrannonPROSPECT QUOTE AND N/C TEST</v>
      </c>
      <c r="G9962" s="150" t="str">
        <f t="shared" si="188"/>
        <v>Gregg Brannon</v>
      </c>
      <c r="H9962" s="149" t="s">
        <v>7645</v>
      </c>
      <c r="I9962">
        <v>40404034</v>
      </c>
      <c r="K9962" t="s">
        <v>13167</v>
      </c>
      <c r="L9962" t="s">
        <v>13168</v>
      </c>
      <c r="M9962" t="s">
        <v>13169</v>
      </c>
      <c r="N9962">
        <v>28078</v>
      </c>
      <c r="Q9962" t="s">
        <v>12415</v>
      </c>
      <c r="R9962" t="s">
        <v>12416</v>
      </c>
      <c r="S9962" t="s">
        <v>13170</v>
      </c>
      <c r="U9962" t="s">
        <v>12418</v>
      </c>
      <c r="W9962">
        <v>11</v>
      </c>
      <c r="X9962">
        <v>1</v>
      </c>
      <c r="Y9962" t="s">
        <v>12419</v>
      </c>
      <c r="Z9962" t="s">
        <v>12420</v>
      </c>
      <c r="AA9962" t="s">
        <v>12429</v>
      </c>
      <c r="AB9962" t="s">
        <v>12422</v>
      </c>
      <c r="AC9962">
        <v>2</v>
      </c>
      <c r="AD9962" s="123">
        <v>41578</v>
      </c>
      <c r="AE9962" t="s">
        <v>12431</v>
      </c>
      <c r="AG9962">
        <v>40404034</v>
      </c>
      <c r="AL9962" t="s">
        <v>12422</v>
      </c>
      <c r="AN9962">
        <v>3411915001</v>
      </c>
      <c r="AO9962">
        <v>16</v>
      </c>
      <c r="AP9962" t="s">
        <v>12424</v>
      </c>
      <c r="AQ9962" t="s">
        <v>11408</v>
      </c>
      <c r="AR9962">
        <v>4100</v>
      </c>
      <c r="AT9962">
        <v>0</v>
      </c>
      <c r="AV9962" t="s">
        <v>13171</v>
      </c>
      <c r="AW9962">
        <v>116100</v>
      </c>
    </row>
    <row r="9963" spans="1:49" x14ac:dyDescent="0.25">
      <c r="A9963">
        <v>4100</v>
      </c>
      <c r="B9963">
        <v>30060</v>
      </c>
      <c r="C9963">
        <v>4034</v>
      </c>
      <c r="E9963" s="124" t="s">
        <v>18901</v>
      </c>
      <c r="F9963" t="str">
        <f t="shared" si="187"/>
        <v>Gregg BrannonRENFROE DESIGN WORKS</v>
      </c>
      <c r="G9963" s="150" t="str">
        <f t="shared" si="188"/>
        <v>Gregg Brannon</v>
      </c>
      <c r="H9963" s="149" t="s">
        <v>7896</v>
      </c>
      <c r="I9963">
        <v>40008853</v>
      </c>
      <c r="K9963" t="s">
        <v>19160</v>
      </c>
      <c r="L9963" t="s">
        <v>19161</v>
      </c>
      <c r="M9963" t="s">
        <v>15941</v>
      </c>
      <c r="N9963">
        <v>72734</v>
      </c>
      <c r="Q9963" t="s">
        <v>12415</v>
      </c>
      <c r="R9963" t="s">
        <v>12416</v>
      </c>
      <c r="S9963" t="s">
        <v>19162</v>
      </c>
      <c r="U9963" t="s">
        <v>12418</v>
      </c>
      <c r="W9963">
        <v>11</v>
      </c>
      <c r="X9963">
        <v>0</v>
      </c>
      <c r="Y9963" t="s">
        <v>12419</v>
      </c>
      <c r="Z9963" t="s">
        <v>12420</v>
      </c>
      <c r="AA9963" t="s">
        <v>12485</v>
      </c>
      <c r="AB9963" t="s">
        <v>12430</v>
      </c>
      <c r="AC9963">
        <v>2</v>
      </c>
      <c r="AD9963" s="123">
        <v>43937</v>
      </c>
      <c r="AE9963" t="s">
        <v>12486</v>
      </c>
      <c r="AG9963">
        <v>40008853</v>
      </c>
      <c r="AL9963" t="s">
        <v>12430</v>
      </c>
      <c r="AN9963">
        <v>400709421</v>
      </c>
      <c r="AO9963">
        <v>16</v>
      </c>
      <c r="AP9963" t="s">
        <v>12424</v>
      </c>
      <c r="AQ9963" t="s">
        <v>11408</v>
      </c>
      <c r="AR9963">
        <v>4100</v>
      </c>
      <c r="AT9963">
        <v>0</v>
      </c>
      <c r="AV9963" t="s">
        <v>19163</v>
      </c>
      <c r="AW9963">
        <v>116100</v>
      </c>
    </row>
    <row r="9964" spans="1:49" x14ac:dyDescent="0.25">
      <c r="A9964">
        <v>4100</v>
      </c>
      <c r="B9964">
        <v>30060</v>
      </c>
      <c r="C9964">
        <v>4034</v>
      </c>
      <c r="D9964">
        <v>410</v>
      </c>
      <c r="E9964" s="124" t="s">
        <v>18901</v>
      </c>
      <c r="F9964" t="str">
        <f t="shared" si="187"/>
        <v>Gregg BrannonREXEL INC</v>
      </c>
      <c r="G9964" s="150" t="str">
        <f t="shared" si="188"/>
        <v>Gregg Brannon</v>
      </c>
      <c r="H9964" s="149" t="s">
        <v>7912</v>
      </c>
      <c r="I9964">
        <v>40004453</v>
      </c>
      <c r="J9964" t="s">
        <v>12492</v>
      </c>
      <c r="L9964" t="s">
        <v>13408</v>
      </c>
      <c r="M9964" t="s">
        <v>12560</v>
      </c>
      <c r="N9964" t="s">
        <v>19164</v>
      </c>
      <c r="Q9964" t="s">
        <v>12415</v>
      </c>
      <c r="R9964" t="s">
        <v>12416</v>
      </c>
      <c r="S9964" t="s">
        <v>19165</v>
      </c>
      <c r="U9964" t="s">
        <v>12418</v>
      </c>
      <c r="W9964">
        <v>11</v>
      </c>
      <c r="X9964">
        <v>2</v>
      </c>
      <c r="Y9964" t="s">
        <v>12472</v>
      </c>
      <c r="Z9964" t="s">
        <v>12420</v>
      </c>
      <c r="AA9964" t="s">
        <v>12421</v>
      </c>
      <c r="AB9964" t="s">
        <v>12422</v>
      </c>
      <c r="AC9964">
        <v>2</v>
      </c>
      <c r="AD9964" s="123">
        <v>39111</v>
      </c>
      <c r="AE9964" t="s">
        <v>12423</v>
      </c>
      <c r="AG9964">
        <v>40004453</v>
      </c>
      <c r="AL9964" t="s">
        <v>12422</v>
      </c>
      <c r="AN9964">
        <v>3910130001</v>
      </c>
      <c r="AO9964">
        <v>16</v>
      </c>
      <c r="AP9964" t="s">
        <v>12424</v>
      </c>
      <c r="AQ9964" t="s">
        <v>11408</v>
      </c>
      <c r="AR9964">
        <v>4100</v>
      </c>
      <c r="AT9964">
        <v>2005</v>
      </c>
      <c r="AV9964" t="s">
        <v>7912</v>
      </c>
      <c r="AW9964">
        <v>116100</v>
      </c>
    </row>
    <row r="9965" spans="1:49" x14ac:dyDescent="0.25">
      <c r="A9965">
        <v>4100</v>
      </c>
      <c r="B9965">
        <v>30060</v>
      </c>
      <c r="C9965">
        <v>4034</v>
      </c>
      <c r="D9965">
        <v>410</v>
      </c>
      <c r="E9965" s="124" t="s">
        <v>18901</v>
      </c>
      <c r="F9965" t="str">
        <f t="shared" si="187"/>
        <v>Gregg BrannonRGA - (MD)</v>
      </c>
      <c r="G9965" s="150" t="str">
        <f t="shared" si="188"/>
        <v>Gregg Brannon</v>
      </c>
      <c r="H9965" s="149" t="s">
        <v>7920</v>
      </c>
      <c r="I9965">
        <v>40002838</v>
      </c>
      <c r="K9965" t="s">
        <v>16471</v>
      </c>
      <c r="L9965" t="s">
        <v>16472</v>
      </c>
      <c r="M9965" t="s">
        <v>15941</v>
      </c>
      <c r="N9965">
        <v>72114</v>
      </c>
      <c r="Q9965" t="s">
        <v>12415</v>
      </c>
      <c r="R9965" t="s">
        <v>12416</v>
      </c>
      <c r="S9965" t="s">
        <v>19166</v>
      </c>
      <c r="U9965" t="s">
        <v>12418</v>
      </c>
      <c r="W9965">
        <v>11</v>
      </c>
      <c r="X9965">
        <v>2</v>
      </c>
      <c r="Y9965" t="s">
        <v>12419</v>
      </c>
      <c r="Z9965" t="s">
        <v>12420</v>
      </c>
      <c r="AA9965" t="s">
        <v>12421</v>
      </c>
      <c r="AB9965" t="s">
        <v>12422</v>
      </c>
      <c r="AC9965">
        <v>2</v>
      </c>
      <c r="AD9965" s="123">
        <v>39111</v>
      </c>
      <c r="AE9965" t="s">
        <v>12423</v>
      </c>
      <c r="AG9965">
        <v>40002838</v>
      </c>
      <c r="AL9965" t="s">
        <v>12422</v>
      </c>
      <c r="AN9965">
        <v>411904301</v>
      </c>
      <c r="AO9965">
        <v>16</v>
      </c>
      <c r="AP9965" t="s">
        <v>12424</v>
      </c>
      <c r="AQ9965" t="s">
        <v>11408</v>
      </c>
      <c r="AR9965">
        <v>4100</v>
      </c>
      <c r="AT9965">
        <v>2005</v>
      </c>
      <c r="AV9965" t="s">
        <v>16474</v>
      </c>
      <c r="AW9965">
        <v>116100</v>
      </c>
    </row>
    <row r="9966" spans="1:49" x14ac:dyDescent="0.25">
      <c r="A9966">
        <v>4100</v>
      </c>
      <c r="B9966">
        <v>30060</v>
      </c>
      <c r="C9966">
        <v>4034</v>
      </c>
      <c r="D9966">
        <v>410</v>
      </c>
      <c r="E9966" s="124" t="s">
        <v>18901</v>
      </c>
      <c r="F9966" t="str">
        <f t="shared" si="187"/>
        <v>Gregg BrannonRGA - N. LITTLE ROCK</v>
      </c>
      <c r="G9966" s="150" t="str">
        <f t="shared" si="188"/>
        <v>Gregg Brannon</v>
      </c>
      <c r="H9966" s="149" t="s">
        <v>7923</v>
      </c>
      <c r="I9966">
        <v>40005133</v>
      </c>
      <c r="K9966" t="s">
        <v>19167</v>
      </c>
      <c r="L9966" t="s">
        <v>16472</v>
      </c>
      <c r="M9966" t="s">
        <v>15941</v>
      </c>
      <c r="N9966">
        <v>72114</v>
      </c>
      <c r="Q9966" t="s">
        <v>12415</v>
      </c>
      <c r="R9966" t="s">
        <v>12416</v>
      </c>
      <c r="S9966" t="s">
        <v>19168</v>
      </c>
      <c r="U9966" t="s">
        <v>12418</v>
      </c>
      <c r="W9966">
        <v>11</v>
      </c>
      <c r="X9966">
        <v>2</v>
      </c>
      <c r="Y9966" t="s">
        <v>12472</v>
      </c>
      <c r="Z9966" t="s">
        <v>12420</v>
      </c>
      <c r="AA9966" t="s">
        <v>12429</v>
      </c>
      <c r="AB9966" t="s">
        <v>12422</v>
      </c>
      <c r="AC9966">
        <v>2</v>
      </c>
      <c r="AD9966" s="123">
        <v>39269</v>
      </c>
      <c r="AE9966" t="s">
        <v>12538</v>
      </c>
      <c r="AG9966">
        <v>40005133</v>
      </c>
      <c r="AL9966" t="s">
        <v>12422</v>
      </c>
      <c r="AN9966">
        <v>411904301</v>
      </c>
      <c r="AO9966">
        <v>16</v>
      </c>
      <c r="AP9966" t="s">
        <v>12424</v>
      </c>
      <c r="AQ9966" t="s">
        <v>11408</v>
      </c>
      <c r="AR9966">
        <v>4100</v>
      </c>
      <c r="AT9966">
        <v>0</v>
      </c>
      <c r="AV9966" t="s">
        <v>16474</v>
      </c>
      <c r="AW9966">
        <v>116100</v>
      </c>
    </row>
    <row r="9967" spans="1:49" x14ac:dyDescent="0.25">
      <c r="A9967">
        <v>4100</v>
      </c>
      <c r="B9967">
        <v>30060</v>
      </c>
      <c r="C9967">
        <v>4034</v>
      </c>
      <c r="D9967">
        <v>410</v>
      </c>
      <c r="E9967" s="124" t="s">
        <v>18901</v>
      </c>
      <c r="F9967" t="str">
        <f t="shared" si="187"/>
        <v>Gregg BrannonROACH CONVEYOR SYSTEMS</v>
      </c>
      <c r="G9967" s="150" t="str">
        <f t="shared" si="188"/>
        <v>Gregg Brannon</v>
      </c>
      <c r="H9967" s="149" t="s">
        <v>7989</v>
      </c>
      <c r="I9967">
        <v>40000328</v>
      </c>
      <c r="K9967" t="s">
        <v>19169</v>
      </c>
      <c r="L9967" t="s">
        <v>19170</v>
      </c>
      <c r="M9967" t="s">
        <v>15941</v>
      </c>
      <c r="N9967" t="s">
        <v>19171</v>
      </c>
      <c r="Q9967" t="s">
        <v>12415</v>
      </c>
      <c r="R9967" t="s">
        <v>12416</v>
      </c>
      <c r="S9967" t="s">
        <v>19172</v>
      </c>
      <c r="U9967" t="s">
        <v>12418</v>
      </c>
      <c r="W9967">
        <v>11</v>
      </c>
      <c r="X9967">
        <v>0</v>
      </c>
      <c r="Y9967" t="s">
        <v>12419</v>
      </c>
      <c r="Z9967" t="s">
        <v>12420</v>
      </c>
      <c r="AA9967" t="s">
        <v>12421</v>
      </c>
      <c r="AB9967" t="s">
        <v>12422</v>
      </c>
      <c r="AC9967">
        <v>2</v>
      </c>
      <c r="AD9967" s="123">
        <v>39111</v>
      </c>
      <c r="AE9967" t="s">
        <v>12423</v>
      </c>
      <c r="AG9967">
        <v>40000328</v>
      </c>
      <c r="AL9967" t="s">
        <v>12422</v>
      </c>
      <c r="AN9967">
        <v>411106001</v>
      </c>
      <c r="AO9967">
        <v>16</v>
      </c>
      <c r="AP9967" t="s">
        <v>12424</v>
      </c>
      <c r="AQ9967" t="s">
        <v>11408</v>
      </c>
      <c r="AR9967">
        <v>4100</v>
      </c>
      <c r="AT9967">
        <v>2005</v>
      </c>
      <c r="AV9967" t="s">
        <v>19173</v>
      </c>
      <c r="AW9967">
        <v>116100</v>
      </c>
    </row>
    <row r="9968" spans="1:49" x14ac:dyDescent="0.25">
      <c r="A9968">
        <v>4100</v>
      </c>
      <c r="B9968">
        <v>30060</v>
      </c>
      <c r="C9968">
        <v>4034</v>
      </c>
      <c r="D9968">
        <v>410</v>
      </c>
      <c r="E9968" s="124" t="s">
        <v>18901</v>
      </c>
      <c r="F9968" t="str">
        <f t="shared" si="187"/>
        <v>Gregg BrannonROCKY CREEK LUMBER CO, LLC</v>
      </c>
      <c r="G9968" s="150" t="str">
        <f t="shared" si="188"/>
        <v>Gregg Brannon</v>
      </c>
      <c r="H9968" s="149" t="s">
        <v>8019</v>
      </c>
      <c r="I9968">
        <v>40006285</v>
      </c>
      <c r="L9968" t="s">
        <v>19050</v>
      </c>
      <c r="M9968" t="s">
        <v>13201</v>
      </c>
      <c r="O9968">
        <v>1110</v>
      </c>
      <c r="P9968">
        <v>71309</v>
      </c>
      <c r="Q9968" t="s">
        <v>12415</v>
      </c>
      <c r="R9968" t="s">
        <v>12416</v>
      </c>
      <c r="S9968" t="s">
        <v>19084</v>
      </c>
      <c r="U9968" t="s">
        <v>12418</v>
      </c>
      <c r="W9968">
        <v>11</v>
      </c>
      <c r="X9968">
        <v>1</v>
      </c>
      <c r="Y9968" t="s">
        <v>12419</v>
      </c>
      <c r="Z9968" t="s">
        <v>12420</v>
      </c>
      <c r="AA9968" t="s">
        <v>12429</v>
      </c>
      <c r="AB9968" t="s">
        <v>12422</v>
      </c>
      <c r="AC9968">
        <v>2</v>
      </c>
      <c r="AD9968" s="123">
        <v>40283</v>
      </c>
      <c r="AE9968" t="s">
        <v>12431</v>
      </c>
      <c r="AG9968">
        <v>40006285</v>
      </c>
      <c r="AL9968" t="s">
        <v>12422</v>
      </c>
      <c r="AN9968">
        <v>1907900201</v>
      </c>
      <c r="AO9968">
        <v>16</v>
      </c>
      <c r="AP9968" t="s">
        <v>12424</v>
      </c>
      <c r="AQ9968" t="s">
        <v>11408</v>
      </c>
      <c r="AR9968">
        <v>4100</v>
      </c>
      <c r="AS9968" t="s">
        <v>12491</v>
      </c>
      <c r="AT9968">
        <v>0</v>
      </c>
      <c r="AV9968" t="s">
        <v>19174</v>
      </c>
      <c r="AW9968">
        <v>116100</v>
      </c>
    </row>
    <row r="9969" spans="1:49" x14ac:dyDescent="0.25">
      <c r="A9969">
        <v>4100</v>
      </c>
      <c r="B9969">
        <v>30060</v>
      </c>
      <c r="C9969">
        <v>4034</v>
      </c>
      <c r="D9969">
        <v>410</v>
      </c>
      <c r="E9969" s="124" t="s">
        <v>18901</v>
      </c>
      <c r="F9969" t="str">
        <f t="shared" si="187"/>
        <v>Gregg BrannonRONPAK INC</v>
      </c>
      <c r="G9969" s="150" t="str">
        <f t="shared" si="188"/>
        <v>Gregg Brannon</v>
      </c>
      <c r="H9969" s="149" t="s">
        <v>8036</v>
      </c>
      <c r="I9969">
        <v>40007933</v>
      </c>
      <c r="L9969" t="s">
        <v>19175</v>
      </c>
      <c r="M9969" t="s">
        <v>12413</v>
      </c>
      <c r="O9969">
        <v>1005</v>
      </c>
      <c r="P9969" t="s">
        <v>19176</v>
      </c>
      <c r="Q9969" t="s">
        <v>12415</v>
      </c>
      <c r="R9969" t="s">
        <v>12416</v>
      </c>
      <c r="S9969" t="s">
        <v>19177</v>
      </c>
      <c r="U9969" t="s">
        <v>12418</v>
      </c>
      <c r="W9969">
        <v>11</v>
      </c>
      <c r="X9969">
        <v>1</v>
      </c>
      <c r="Y9969" t="s">
        <v>12419</v>
      </c>
      <c r="Z9969" t="s">
        <v>12420</v>
      </c>
      <c r="AA9969" t="s">
        <v>12429</v>
      </c>
      <c r="AB9969" t="s">
        <v>12422</v>
      </c>
      <c r="AC9969">
        <v>2</v>
      </c>
      <c r="AD9969" s="123">
        <v>42649</v>
      </c>
      <c r="AE9969" t="s">
        <v>12431</v>
      </c>
      <c r="AG9969">
        <v>40007933</v>
      </c>
      <c r="AL9969" t="s">
        <v>12422</v>
      </c>
      <c r="AN9969">
        <v>3102324001</v>
      </c>
      <c r="AO9969">
        <v>16</v>
      </c>
      <c r="AP9969" t="s">
        <v>12424</v>
      </c>
      <c r="AQ9969" t="s">
        <v>11408</v>
      </c>
      <c r="AR9969">
        <v>4100</v>
      </c>
      <c r="AT9969">
        <v>0</v>
      </c>
      <c r="AV9969" t="s">
        <v>8035</v>
      </c>
      <c r="AW9969">
        <v>116100</v>
      </c>
    </row>
    <row r="9970" spans="1:49" x14ac:dyDescent="0.25">
      <c r="A9970">
        <v>4100</v>
      </c>
      <c r="B9970">
        <v>30060</v>
      </c>
      <c r="C9970">
        <v>4034</v>
      </c>
      <c r="D9970">
        <v>410</v>
      </c>
      <c r="E9970" s="124" t="s">
        <v>18901</v>
      </c>
      <c r="F9970" t="str">
        <f t="shared" si="187"/>
        <v>Gregg BrannonROSEBURG FOREST PRODUCTS -</v>
      </c>
      <c r="G9970" s="150" t="str">
        <f t="shared" si="188"/>
        <v>Gregg Brannon</v>
      </c>
      <c r="H9970" s="149" t="s">
        <v>8040</v>
      </c>
      <c r="I9970">
        <v>40008594</v>
      </c>
      <c r="J9970" t="s">
        <v>14808</v>
      </c>
      <c r="K9970" t="s">
        <v>19178</v>
      </c>
      <c r="L9970" t="s">
        <v>12772</v>
      </c>
      <c r="M9970" t="s">
        <v>13062</v>
      </c>
      <c r="N9970">
        <v>97477</v>
      </c>
      <c r="Q9970" t="s">
        <v>12415</v>
      </c>
      <c r="R9970" t="s">
        <v>12416</v>
      </c>
      <c r="S9970" t="s">
        <v>19179</v>
      </c>
      <c r="U9970" t="s">
        <v>12418</v>
      </c>
      <c r="W9970">
        <v>11</v>
      </c>
      <c r="X9970">
        <v>1</v>
      </c>
      <c r="Y9970" t="s">
        <v>12419</v>
      </c>
      <c r="Z9970" t="s">
        <v>12420</v>
      </c>
      <c r="AA9970" t="s">
        <v>12429</v>
      </c>
      <c r="AB9970" t="s">
        <v>12422</v>
      </c>
      <c r="AC9970">
        <v>2</v>
      </c>
      <c r="AD9970" s="123">
        <v>43535</v>
      </c>
      <c r="AE9970" t="s">
        <v>12431</v>
      </c>
      <c r="AG9970">
        <v>40008594</v>
      </c>
      <c r="AL9970" t="s">
        <v>12422</v>
      </c>
      <c r="AN9970">
        <v>3803905401</v>
      </c>
      <c r="AO9970">
        <v>16</v>
      </c>
      <c r="AP9970" t="s">
        <v>12424</v>
      </c>
      <c r="AQ9970" t="s">
        <v>11408</v>
      </c>
      <c r="AR9970">
        <v>4100</v>
      </c>
      <c r="AT9970">
        <v>0</v>
      </c>
      <c r="AV9970" t="s">
        <v>19180</v>
      </c>
      <c r="AW9970">
        <v>116100</v>
      </c>
    </row>
    <row r="9971" spans="1:49" x14ac:dyDescent="0.25">
      <c r="A9971">
        <v>4100</v>
      </c>
      <c r="B9971">
        <v>30060</v>
      </c>
      <c r="C9971">
        <v>4034</v>
      </c>
      <c r="D9971">
        <v>410</v>
      </c>
      <c r="E9971" s="124" t="s">
        <v>18901</v>
      </c>
      <c r="F9971" s="185" t="str">
        <f t="shared" si="187"/>
        <v>Gregg BrannonROSEBURG FOREST PRODUCTS-2612</v>
      </c>
      <c r="G9971" s="150" t="str">
        <f t="shared" si="188"/>
        <v>Gregg Brannon</v>
      </c>
      <c r="H9971" s="149" t="s">
        <v>19181</v>
      </c>
      <c r="I9971">
        <v>40002612</v>
      </c>
      <c r="J9971" t="s">
        <v>14808</v>
      </c>
      <c r="L9971" t="s">
        <v>19182</v>
      </c>
      <c r="M9971" t="s">
        <v>13062</v>
      </c>
      <c r="O9971">
        <v>1088</v>
      </c>
      <c r="P9971">
        <v>97470</v>
      </c>
      <c r="Q9971" t="s">
        <v>12415</v>
      </c>
      <c r="R9971" t="s">
        <v>12416</v>
      </c>
      <c r="S9971" t="s">
        <v>19183</v>
      </c>
      <c r="U9971" t="s">
        <v>12418</v>
      </c>
      <c r="W9971">
        <v>11</v>
      </c>
      <c r="X9971">
        <v>1</v>
      </c>
      <c r="Y9971" t="s">
        <v>12419</v>
      </c>
      <c r="Z9971" t="s">
        <v>12420</v>
      </c>
      <c r="AA9971" t="s">
        <v>12421</v>
      </c>
      <c r="AB9971" t="s">
        <v>12422</v>
      </c>
      <c r="AC9971">
        <v>2</v>
      </c>
      <c r="AD9971" s="123">
        <v>39111</v>
      </c>
      <c r="AE9971" t="s">
        <v>12423</v>
      </c>
      <c r="AG9971">
        <v>40002612</v>
      </c>
      <c r="AL9971" t="s">
        <v>12422</v>
      </c>
      <c r="AN9971">
        <v>3801906251</v>
      </c>
      <c r="AO9971">
        <v>16</v>
      </c>
      <c r="AP9971" t="s">
        <v>12424</v>
      </c>
      <c r="AQ9971" t="s">
        <v>11408</v>
      </c>
      <c r="AR9971">
        <v>4100</v>
      </c>
      <c r="AT9971">
        <v>2005</v>
      </c>
      <c r="AV9971" t="s">
        <v>19180</v>
      </c>
      <c r="AW9971">
        <v>116100</v>
      </c>
    </row>
    <row r="9972" spans="1:49" x14ac:dyDescent="0.25">
      <c r="A9972">
        <v>4100</v>
      </c>
      <c r="B9972">
        <v>30060</v>
      </c>
      <c r="C9972">
        <v>4034</v>
      </c>
      <c r="D9972">
        <v>410</v>
      </c>
      <c r="E9972" s="124" t="s">
        <v>18901</v>
      </c>
      <c r="F9972" s="185" t="str">
        <f t="shared" si="187"/>
        <v>Gregg BrannonROSEBURG FOREST PRODUCTS-4416</v>
      </c>
      <c r="G9972" s="150" t="str">
        <f t="shared" si="188"/>
        <v>Gregg Brannon</v>
      </c>
      <c r="H9972" s="149" t="s">
        <v>19184</v>
      </c>
      <c r="I9972">
        <v>40004416</v>
      </c>
      <c r="J9972" t="s">
        <v>19185</v>
      </c>
      <c r="L9972" t="s">
        <v>19182</v>
      </c>
      <c r="M9972" t="s">
        <v>13062</v>
      </c>
      <c r="O9972">
        <v>1088</v>
      </c>
      <c r="P9972">
        <v>97470</v>
      </c>
      <c r="Q9972" t="s">
        <v>12415</v>
      </c>
      <c r="R9972" t="s">
        <v>12416</v>
      </c>
      <c r="S9972" t="s">
        <v>19186</v>
      </c>
      <c r="U9972" t="s">
        <v>12418</v>
      </c>
      <c r="W9972">
        <v>11</v>
      </c>
      <c r="X9972">
        <v>1</v>
      </c>
      <c r="Y9972" t="s">
        <v>12472</v>
      </c>
      <c r="Z9972" t="s">
        <v>12420</v>
      </c>
      <c r="AA9972" t="s">
        <v>12421</v>
      </c>
      <c r="AB9972" t="s">
        <v>12422</v>
      </c>
      <c r="AC9972">
        <v>2</v>
      </c>
      <c r="AD9972" s="123">
        <v>39111</v>
      </c>
      <c r="AE9972" t="s">
        <v>12423</v>
      </c>
      <c r="AG9972">
        <v>40004416</v>
      </c>
      <c r="AL9972" t="s">
        <v>12422</v>
      </c>
      <c r="AN9972">
        <v>3801906251</v>
      </c>
      <c r="AO9972">
        <v>16</v>
      </c>
      <c r="AP9972" t="s">
        <v>12424</v>
      </c>
      <c r="AQ9972" t="s">
        <v>11408</v>
      </c>
      <c r="AR9972">
        <v>4100</v>
      </c>
      <c r="AT9972">
        <v>2005</v>
      </c>
      <c r="AV9972" t="s">
        <v>19180</v>
      </c>
      <c r="AW9972">
        <v>116100</v>
      </c>
    </row>
    <row r="9973" spans="1:49" x14ac:dyDescent="0.25">
      <c r="A9973">
        <v>4100</v>
      </c>
      <c r="B9973">
        <v>30060</v>
      </c>
      <c r="C9973">
        <v>4034</v>
      </c>
      <c r="D9973">
        <v>410</v>
      </c>
      <c r="E9973" s="124" t="s">
        <v>18901</v>
      </c>
      <c r="F9973" t="str">
        <f t="shared" si="187"/>
        <v>Gregg BrannonROXUL USA INC.</v>
      </c>
      <c r="G9973" s="150" t="str">
        <f t="shared" si="188"/>
        <v>Gregg Brannon</v>
      </c>
      <c r="H9973" s="149" t="s">
        <v>13915</v>
      </c>
      <c r="I9973">
        <v>40007205</v>
      </c>
      <c r="K9973" t="s">
        <v>19187</v>
      </c>
      <c r="L9973" t="s">
        <v>19188</v>
      </c>
      <c r="M9973" t="s">
        <v>13409</v>
      </c>
      <c r="N9973">
        <v>38611</v>
      </c>
      <c r="Q9973" t="s">
        <v>12415</v>
      </c>
      <c r="R9973" t="s">
        <v>12416</v>
      </c>
      <c r="S9973" t="s">
        <v>19189</v>
      </c>
      <c r="U9973" t="s">
        <v>12418</v>
      </c>
      <c r="W9973">
        <v>11</v>
      </c>
      <c r="X9973">
        <v>1</v>
      </c>
      <c r="Y9973" t="s">
        <v>12419</v>
      </c>
      <c r="Z9973" t="s">
        <v>12420</v>
      </c>
      <c r="AA9973" t="s">
        <v>12485</v>
      </c>
      <c r="AB9973" t="s">
        <v>14028</v>
      </c>
      <c r="AC9973">
        <v>2</v>
      </c>
      <c r="AD9973" s="123">
        <v>41569</v>
      </c>
      <c r="AE9973" t="s">
        <v>12528</v>
      </c>
      <c r="AG9973">
        <v>40007205</v>
      </c>
      <c r="AL9973" t="s">
        <v>14028</v>
      </c>
      <c r="AN9973">
        <v>2509308401</v>
      </c>
      <c r="AO9973">
        <v>16</v>
      </c>
      <c r="AP9973" t="s">
        <v>12424</v>
      </c>
      <c r="AQ9973" t="s">
        <v>11408</v>
      </c>
      <c r="AR9973">
        <v>4100</v>
      </c>
      <c r="AT9973">
        <v>0</v>
      </c>
      <c r="AV9973" t="s">
        <v>19190</v>
      </c>
      <c r="AW9973">
        <v>116100</v>
      </c>
    </row>
    <row r="9974" spans="1:49" x14ac:dyDescent="0.25">
      <c r="A9974">
        <v>4100</v>
      </c>
      <c r="B9974">
        <v>30060</v>
      </c>
      <c r="C9974">
        <v>4034</v>
      </c>
      <c r="D9974">
        <v>410</v>
      </c>
      <c r="E9974" s="124" t="s">
        <v>18901</v>
      </c>
      <c r="F9974" t="str">
        <f t="shared" si="187"/>
        <v>Gregg BrannonRUBBER &amp; GASKET CO - FT. SMITH (MD)</v>
      </c>
      <c r="G9974" s="150" t="str">
        <f t="shared" si="188"/>
        <v>Gregg Brannon</v>
      </c>
      <c r="H9974" s="149" t="s">
        <v>8097</v>
      </c>
      <c r="I9974">
        <v>40003029</v>
      </c>
      <c r="K9974" t="s">
        <v>16471</v>
      </c>
      <c r="L9974" t="s">
        <v>16472</v>
      </c>
      <c r="M9974" t="s">
        <v>15941</v>
      </c>
      <c r="N9974">
        <v>72114</v>
      </c>
      <c r="Q9974" t="s">
        <v>12415</v>
      </c>
      <c r="R9974" t="s">
        <v>12416</v>
      </c>
      <c r="S9974" t="s">
        <v>19191</v>
      </c>
      <c r="U9974" t="s">
        <v>12418</v>
      </c>
      <c r="W9974">
        <v>11</v>
      </c>
      <c r="X9974">
        <v>2</v>
      </c>
      <c r="Y9974" t="s">
        <v>12472</v>
      </c>
      <c r="Z9974" t="s">
        <v>12420</v>
      </c>
      <c r="AA9974" t="s">
        <v>12421</v>
      </c>
      <c r="AB9974" t="s">
        <v>12422</v>
      </c>
      <c r="AC9974">
        <v>2</v>
      </c>
      <c r="AD9974" s="123">
        <v>39111</v>
      </c>
      <c r="AE9974" t="s">
        <v>12423</v>
      </c>
      <c r="AG9974">
        <v>40003029</v>
      </c>
      <c r="AL9974" t="s">
        <v>12422</v>
      </c>
      <c r="AN9974">
        <v>411904301</v>
      </c>
      <c r="AO9974">
        <v>16</v>
      </c>
      <c r="AP9974" t="s">
        <v>12424</v>
      </c>
      <c r="AQ9974" t="s">
        <v>11408</v>
      </c>
      <c r="AR9974">
        <v>4100</v>
      </c>
      <c r="AT9974">
        <v>2005</v>
      </c>
      <c r="AV9974" t="s">
        <v>19192</v>
      </c>
      <c r="AW9974">
        <v>116100</v>
      </c>
    </row>
    <row r="9975" spans="1:49" x14ac:dyDescent="0.25">
      <c r="A9975">
        <v>4100</v>
      </c>
      <c r="B9975">
        <v>30060</v>
      </c>
      <c r="C9975">
        <v>4034</v>
      </c>
      <c r="D9975">
        <v>410</v>
      </c>
      <c r="E9975" s="124" t="s">
        <v>18901</v>
      </c>
      <c r="F9975" t="str">
        <f t="shared" si="187"/>
        <v>Gregg BrannonRUBBER &amp; GASKET CO. - FORT SMITH</v>
      </c>
      <c r="G9975" s="150" t="str">
        <f t="shared" si="188"/>
        <v>Gregg Brannon</v>
      </c>
      <c r="H9975" s="149" t="s">
        <v>8098</v>
      </c>
      <c r="I9975">
        <v>40001842</v>
      </c>
      <c r="K9975" t="s">
        <v>16471</v>
      </c>
      <c r="L9975" t="s">
        <v>16472</v>
      </c>
      <c r="M9975" t="s">
        <v>15941</v>
      </c>
      <c r="N9975">
        <v>72114</v>
      </c>
      <c r="Q9975" t="s">
        <v>12415</v>
      </c>
      <c r="R9975" t="s">
        <v>12416</v>
      </c>
      <c r="S9975" t="s">
        <v>19191</v>
      </c>
      <c r="U9975" t="s">
        <v>12418</v>
      </c>
      <c r="W9975">
        <v>11</v>
      </c>
      <c r="X9975">
        <v>2</v>
      </c>
      <c r="Y9975" t="s">
        <v>12419</v>
      </c>
      <c r="Z9975" t="s">
        <v>12420</v>
      </c>
      <c r="AA9975" t="s">
        <v>12421</v>
      </c>
      <c r="AB9975" t="s">
        <v>12422</v>
      </c>
      <c r="AC9975">
        <v>2</v>
      </c>
      <c r="AD9975" s="123">
        <v>39111</v>
      </c>
      <c r="AE9975" t="s">
        <v>12423</v>
      </c>
      <c r="AG9975">
        <v>40001842</v>
      </c>
      <c r="AL9975" t="s">
        <v>12422</v>
      </c>
      <c r="AN9975">
        <v>411904301</v>
      </c>
      <c r="AO9975">
        <v>16</v>
      </c>
      <c r="AP9975" t="s">
        <v>12424</v>
      </c>
      <c r="AQ9975" t="s">
        <v>11408</v>
      </c>
      <c r="AR9975">
        <v>4100</v>
      </c>
      <c r="AS9975" t="s">
        <v>12491</v>
      </c>
      <c r="AT9975">
        <v>2005</v>
      </c>
      <c r="AV9975" t="s">
        <v>19192</v>
      </c>
      <c r="AW9975">
        <v>116100</v>
      </c>
    </row>
    <row r="9976" spans="1:49" x14ac:dyDescent="0.25">
      <c r="A9976">
        <v>4100</v>
      </c>
      <c r="B9976">
        <v>30060</v>
      </c>
      <c r="C9976">
        <v>4034</v>
      </c>
      <c r="D9976">
        <v>410</v>
      </c>
      <c r="E9976" s="124" t="s">
        <v>18901</v>
      </c>
      <c r="F9976" t="str">
        <f t="shared" si="187"/>
        <v>Gregg BrannonRUBBER &amp; GASKET CO. - LITTLE ROCK</v>
      </c>
      <c r="G9976" s="150" t="str">
        <f t="shared" si="188"/>
        <v>Gregg Brannon</v>
      </c>
      <c r="H9976" s="149" t="s">
        <v>8099</v>
      </c>
      <c r="I9976">
        <v>40002617</v>
      </c>
      <c r="K9976" t="s">
        <v>19193</v>
      </c>
      <c r="L9976" t="s">
        <v>16472</v>
      </c>
      <c r="M9976" t="s">
        <v>15941</v>
      </c>
      <c r="N9976" t="s">
        <v>19194</v>
      </c>
      <c r="Q9976" t="s">
        <v>12415</v>
      </c>
      <c r="R9976" t="s">
        <v>12416</v>
      </c>
      <c r="S9976" t="s">
        <v>19166</v>
      </c>
      <c r="U9976" t="s">
        <v>12418</v>
      </c>
      <c r="W9976">
        <v>11</v>
      </c>
      <c r="X9976">
        <v>2</v>
      </c>
      <c r="Y9976" t="s">
        <v>12419</v>
      </c>
      <c r="Z9976" t="s">
        <v>12420</v>
      </c>
      <c r="AA9976" t="s">
        <v>12421</v>
      </c>
      <c r="AB9976" t="s">
        <v>12422</v>
      </c>
      <c r="AC9976">
        <v>2</v>
      </c>
      <c r="AD9976" s="123">
        <v>39111</v>
      </c>
      <c r="AE9976" t="s">
        <v>12423</v>
      </c>
      <c r="AG9976">
        <v>40002617</v>
      </c>
      <c r="AL9976" t="s">
        <v>12422</v>
      </c>
      <c r="AN9976">
        <v>411904301</v>
      </c>
      <c r="AO9976">
        <v>16</v>
      </c>
      <c r="AP9976" t="s">
        <v>12424</v>
      </c>
      <c r="AQ9976" t="s">
        <v>11408</v>
      </c>
      <c r="AR9976">
        <v>4100</v>
      </c>
      <c r="AS9976" t="s">
        <v>12491</v>
      </c>
      <c r="AT9976">
        <v>2005</v>
      </c>
      <c r="AV9976" t="s">
        <v>19192</v>
      </c>
      <c r="AW9976">
        <v>116100</v>
      </c>
    </row>
    <row r="9977" spans="1:49" x14ac:dyDescent="0.25">
      <c r="A9977">
        <v>4100</v>
      </c>
      <c r="B9977">
        <v>30060</v>
      </c>
      <c r="C9977">
        <v>4034</v>
      </c>
      <c r="D9977">
        <v>410</v>
      </c>
      <c r="E9977" s="124" t="s">
        <v>18901</v>
      </c>
      <c r="F9977" t="str">
        <f t="shared" si="187"/>
        <v>Gregg BrannonRUBBER &amp; GASKET CO. - N. LITTLE ROC</v>
      </c>
      <c r="G9977" s="150" t="str">
        <f t="shared" si="188"/>
        <v>Gregg Brannon</v>
      </c>
      <c r="H9977" s="149" t="s">
        <v>8100</v>
      </c>
      <c r="I9977">
        <v>40003124</v>
      </c>
      <c r="K9977" t="s">
        <v>19193</v>
      </c>
      <c r="L9977" t="s">
        <v>16472</v>
      </c>
      <c r="M9977" t="s">
        <v>15941</v>
      </c>
      <c r="N9977" t="s">
        <v>19194</v>
      </c>
      <c r="Q9977" t="s">
        <v>12415</v>
      </c>
      <c r="R9977" t="s">
        <v>12416</v>
      </c>
      <c r="S9977" t="s">
        <v>19168</v>
      </c>
      <c r="U9977" t="s">
        <v>12418</v>
      </c>
      <c r="W9977">
        <v>11</v>
      </c>
      <c r="X9977">
        <v>2</v>
      </c>
      <c r="Y9977" t="s">
        <v>12419</v>
      </c>
      <c r="Z9977" t="s">
        <v>12420</v>
      </c>
      <c r="AA9977" t="s">
        <v>12421</v>
      </c>
      <c r="AB9977" t="s">
        <v>12422</v>
      </c>
      <c r="AC9977">
        <v>2</v>
      </c>
      <c r="AD9977" s="123">
        <v>39111</v>
      </c>
      <c r="AE9977" t="s">
        <v>12423</v>
      </c>
      <c r="AG9977">
        <v>40003124</v>
      </c>
      <c r="AL9977" t="s">
        <v>12422</v>
      </c>
      <c r="AN9977">
        <v>411904301</v>
      </c>
      <c r="AO9977">
        <v>16</v>
      </c>
      <c r="AP9977" t="s">
        <v>12424</v>
      </c>
      <c r="AQ9977" t="s">
        <v>11408</v>
      </c>
      <c r="AR9977">
        <v>4100</v>
      </c>
      <c r="AS9977" t="s">
        <v>12491</v>
      </c>
      <c r="AT9977">
        <v>2005</v>
      </c>
      <c r="AV9977" t="s">
        <v>19192</v>
      </c>
      <c r="AW9977">
        <v>116100</v>
      </c>
    </row>
    <row r="9978" spans="1:49" x14ac:dyDescent="0.25">
      <c r="A9978">
        <v>4100</v>
      </c>
      <c r="B9978">
        <v>30060</v>
      </c>
      <c r="C9978">
        <v>4034</v>
      </c>
      <c r="D9978">
        <v>410</v>
      </c>
      <c r="E9978" s="124" t="s">
        <v>18901</v>
      </c>
      <c r="F9978" t="str">
        <f t="shared" si="187"/>
        <v>Gregg BrannonRUBBER &amp; GASKET CO. OF AMERICA</v>
      </c>
      <c r="G9978" s="150" t="str">
        <f t="shared" si="188"/>
        <v>Gregg Brannon</v>
      </c>
      <c r="H9978" s="149" t="s">
        <v>8101</v>
      </c>
      <c r="I9978">
        <v>40004559</v>
      </c>
      <c r="K9978" t="s">
        <v>19195</v>
      </c>
      <c r="L9978" t="s">
        <v>16472</v>
      </c>
      <c r="M9978" t="s">
        <v>15941</v>
      </c>
      <c r="N9978">
        <v>72114</v>
      </c>
      <c r="Q9978" t="s">
        <v>12415</v>
      </c>
      <c r="R9978" t="s">
        <v>12416</v>
      </c>
      <c r="S9978" t="s">
        <v>19168</v>
      </c>
      <c r="U9978" t="s">
        <v>12418</v>
      </c>
      <c r="W9978">
        <v>11</v>
      </c>
      <c r="X9978">
        <v>2</v>
      </c>
      <c r="Y9978" t="s">
        <v>12419</v>
      </c>
      <c r="Z9978" t="s">
        <v>12420</v>
      </c>
      <c r="AA9978" t="s">
        <v>12421</v>
      </c>
      <c r="AB9978" t="s">
        <v>12422</v>
      </c>
      <c r="AC9978">
        <v>2</v>
      </c>
      <c r="AD9978" s="123">
        <v>39111</v>
      </c>
      <c r="AE9978" t="s">
        <v>12423</v>
      </c>
      <c r="AG9978">
        <v>40004559</v>
      </c>
      <c r="AL9978" t="s">
        <v>12422</v>
      </c>
      <c r="AN9978">
        <v>411904301</v>
      </c>
      <c r="AO9978">
        <v>16</v>
      </c>
      <c r="AP9978" t="s">
        <v>12424</v>
      </c>
      <c r="AQ9978" t="s">
        <v>11408</v>
      </c>
      <c r="AR9978">
        <v>4100</v>
      </c>
      <c r="AT9978">
        <v>2005</v>
      </c>
      <c r="AV9978" t="s">
        <v>19192</v>
      </c>
      <c r="AW9978">
        <v>116100</v>
      </c>
    </row>
    <row r="9979" spans="1:49" x14ac:dyDescent="0.25">
      <c r="A9979">
        <v>4100</v>
      </c>
      <c r="B9979">
        <v>30060</v>
      </c>
      <c r="C9979">
        <v>4034</v>
      </c>
      <c r="D9979">
        <v>410</v>
      </c>
      <c r="E9979" s="124" t="s">
        <v>18901</v>
      </c>
      <c r="F9979" t="str">
        <f t="shared" si="187"/>
        <v>Gregg BrannonS&amp;H INDUSTRIAL SERVICES, INC</v>
      </c>
      <c r="G9979" s="150" t="str">
        <f t="shared" si="188"/>
        <v>Gregg Brannon</v>
      </c>
      <c r="H9979" s="149" t="s">
        <v>8138</v>
      </c>
      <c r="I9979">
        <v>40008246</v>
      </c>
      <c r="L9979" t="s">
        <v>19196</v>
      </c>
      <c r="M9979" t="s">
        <v>15941</v>
      </c>
      <c r="O9979">
        <v>2555</v>
      </c>
      <c r="P9979">
        <v>72503</v>
      </c>
      <c r="Q9979" t="s">
        <v>12415</v>
      </c>
      <c r="R9979" t="s">
        <v>12416</v>
      </c>
      <c r="S9979" t="s">
        <v>19197</v>
      </c>
      <c r="U9979" t="s">
        <v>12418</v>
      </c>
      <c r="W9979">
        <v>11</v>
      </c>
      <c r="X9979">
        <v>0</v>
      </c>
      <c r="Y9979" t="s">
        <v>12419</v>
      </c>
      <c r="Z9979" t="s">
        <v>12420</v>
      </c>
      <c r="AA9979" t="s">
        <v>12429</v>
      </c>
      <c r="AB9979" t="s">
        <v>12422</v>
      </c>
      <c r="AC9979">
        <v>2</v>
      </c>
      <c r="AD9979" s="123">
        <v>43046</v>
      </c>
      <c r="AE9979" t="s">
        <v>12431</v>
      </c>
      <c r="AG9979">
        <v>40008246</v>
      </c>
      <c r="AL9979" t="s">
        <v>12422</v>
      </c>
      <c r="AN9979">
        <v>406300301</v>
      </c>
      <c r="AO9979">
        <v>16</v>
      </c>
      <c r="AP9979" t="s">
        <v>12424</v>
      </c>
      <c r="AQ9979" t="s">
        <v>11408</v>
      </c>
      <c r="AR9979">
        <v>4100</v>
      </c>
      <c r="AT9979">
        <v>0</v>
      </c>
      <c r="AV9979" t="s">
        <v>19198</v>
      </c>
      <c r="AW9979">
        <v>116100</v>
      </c>
    </row>
    <row r="9980" spans="1:49" x14ac:dyDescent="0.25">
      <c r="A9980">
        <v>4100</v>
      </c>
      <c r="B9980">
        <v>30060</v>
      </c>
      <c r="C9980">
        <v>4034</v>
      </c>
      <c r="D9980">
        <v>410</v>
      </c>
      <c r="E9980" s="124" t="s">
        <v>18901</v>
      </c>
      <c r="F9980" t="str">
        <f t="shared" si="187"/>
        <v>Gregg BrannonS4 INDUSTRIAL</v>
      </c>
      <c r="G9980" s="150" t="str">
        <f t="shared" si="188"/>
        <v>Gregg Brannon</v>
      </c>
      <c r="H9980" s="149" t="s">
        <v>8142</v>
      </c>
      <c r="I9980">
        <v>40005939</v>
      </c>
      <c r="J9980" t="s">
        <v>14275</v>
      </c>
      <c r="K9980" t="s">
        <v>19199</v>
      </c>
      <c r="L9980" t="s">
        <v>16113</v>
      </c>
      <c r="M9980" t="s">
        <v>13409</v>
      </c>
      <c r="N9980">
        <v>39701</v>
      </c>
      <c r="Q9980" t="s">
        <v>12415</v>
      </c>
      <c r="R9980" t="s">
        <v>12416</v>
      </c>
      <c r="S9980" t="s">
        <v>19200</v>
      </c>
      <c r="U9980" t="s">
        <v>12418</v>
      </c>
      <c r="W9980">
        <v>11</v>
      </c>
      <c r="X9980">
        <v>2</v>
      </c>
      <c r="Y9980" t="s">
        <v>12419</v>
      </c>
      <c r="Z9980" t="s">
        <v>12420</v>
      </c>
      <c r="AA9980" t="s">
        <v>12429</v>
      </c>
      <c r="AB9980" t="s">
        <v>12422</v>
      </c>
      <c r="AC9980">
        <v>2</v>
      </c>
      <c r="AD9980" s="123">
        <v>40175</v>
      </c>
      <c r="AE9980" t="s">
        <v>12431</v>
      </c>
      <c r="AG9980">
        <v>40005939</v>
      </c>
      <c r="AL9980" t="s">
        <v>12422</v>
      </c>
      <c r="AN9980">
        <v>2508701501</v>
      </c>
      <c r="AO9980">
        <v>16</v>
      </c>
      <c r="AP9980" t="s">
        <v>12424</v>
      </c>
      <c r="AQ9980" t="s">
        <v>11408</v>
      </c>
      <c r="AR9980">
        <v>4100</v>
      </c>
      <c r="AT9980">
        <v>0</v>
      </c>
      <c r="AV9980" t="s">
        <v>19201</v>
      </c>
      <c r="AW9980">
        <v>116100</v>
      </c>
    </row>
    <row r="9981" spans="1:49" x14ac:dyDescent="0.25">
      <c r="A9981">
        <v>4100</v>
      </c>
      <c r="B9981">
        <v>30010</v>
      </c>
      <c r="C9981">
        <v>4034</v>
      </c>
      <c r="E9981" s="124" t="s">
        <v>18901</v>
      </c>
      <c r="F9981" t="str">
        <f t="shared" si="187"/>
        <v>Gregg BrannonSCHULZE &amp; BURCH BISCUIT COMPANY</v>
      </c>
      <c r="G9981" s="150" t="str">
        <f t="shared" si="188"/>
        <v>Gregg Brannon</v>
      </c>
      <c r="H9981" s="149" t="s">
        <v>8251</v>
      </c>
      <c r="I9981">
        <v>40008767</v>
      </c>
      <c r="K9981" t="s">
        <v>19202</v>
      </c>
      <c r="L9981" t="s">
        <v>19203</v>
      </c>
      <c r="M9981" t="s">
        <v>15941</v>
      </c>
      <c r="N9981">
        <v>72143</v>
      </c>
      <c r="Q9981" t="s">
        <v>12415</v>
      </c>
      <c r="R9981" t="s">
        <v>12416</v>
      </c>
      <c r="U9981" t="s">
        <v>12418</v>
      </c>
      <c r="W9981">
        <v>11</v>
      </c>
      <c r="X9981">
        <v>1</v>
      </c>
      <c r="Y9981" t="s">
        <v>12419</v>
      </c>
      <c r="Z9981" t="s">
        <v>12420</v>
      </c>
      <c r="AA9981" t="s">
        <v>12485</v>
      </c>
      <c r="AB9981" t="s">
        <v>12422</v>
      </c>
      <c r="AC9981">
        <v>3</v>
      </c>
      <c r="AD9981" s="123">
        <v>43825</v>
      </c>
      <c r="AE9981" t="s">
        <v>12528</v>
      </c>
      <c r="AG9981">
        <v>40008767</v>
      </c>
      <c r="AL9981" t="s">
        <v>12422</v>
      </c>
      <c r="AN9981">
        <v>414505401</v>
      </c>
      <c r="AP9981" t="s">
        <v>12424</v>
      </c>
      <c r="AQ9981" t="s">
        <v>11408</v>
      </c>
      <c r="AR9981">
        <v>4100</v>
      </c>
      <c r="AT9981">
        <v>0</v>
      </c>
      <c r="AV9981" t="s">
        <v>19204</v>
      </c>
      <c r="AW9981">
        <v>116100</v>
      </c>
    </row>
    <row r="9982" spans="1:49" x14ac:dyDescent="0.25">
      <c r="A9982">
        <v>4100</v>
      </c>
      <c r="B9982">
        <v>30060</v>
      </c>
      <c r="C9982">
        <v>4034</v>
      </c>
      <c r="D9982">
        <v>410</v>
      </c>
      <c r="E9982" s="124" t="s">
        <v>18901</v>
      </c>
      <c r="F9982" t="str">
        <f t="shared" si="187"/>
        <v>Gregg BrannonSERVICE ELECTRICAL &amp; MECHANICAL LLC</v>
      </c>
      <c r="G9982" s="150" t="str">
        <f t="shared" si="188"/>
        <v>Gregg Brannon</v>
      </c>
      <c r="H9982" s="149" t="s">
        <v>8324</v>
      </c>
      <c r="I9982">
        <v>40008410</v>
      </c>
      <c r="L9982" t="s">
        <v>19205</v>
      </c>
      <c r="M9982" t="s">
        <v>13409</v>
      </c>
      <c r="O9982">
        <v>286</v>
      </c>
      <c r="P9982">
        <v>39117</v>
      </c>
      <c r="Q9982" t="s">
        <v>12415</v>
      </c>
      <c r="R9982" t="s">
        <v>12416</v>
      </c>
      <c r="S9982" t="s">
        <v>19206</v>
      </c>
      <c r="U9982" t="s">
        <v>12418</v>
      </c>
      <c r="W9982">
        <v>11</v>
      </c>
      <c r="X9982">
        <v>2</v>
      </c>
      <c r="Y9982" t="s">
        <v>12419</v>
      </c>
      <c r="Z9982" t="s">
        <v>12420</v>
      </c>
      <c r="AA9982" t="s">
        <v>12429</v>
      </c>
      <c r="AB9982" t="s">
        <v>12422</v>
      </c>
      <c r="AC9982">
        <v>2</v>
      </c>
      <c r="AD9982" s="123">
        <v>43276</v>
      </c>
      <c r="AE9982" t="s">
        <v>12431</v>
      </c>
      <c r="AG9982">
        <v>40008410</v>
      </c>
      <c r="AL9982" t="s">
        <v>12422</v>
      </c>
      <c r="AN9982">
        <v>2512311901</v>
      </c>
      <c r="AO9982">
        <v>16</v>
      </c>
      <c r="AP9982" t="s">
        <v>12424</v>
      </c>
      <c r="AQ9982" t="s">
        <v>11408</v>
      </c>
      <c r="AR9982">
        <v>4100</v>
      </c>
      <c r="AT9982">
        <v>0</v>
      </c>
      <c r="AV9982" t="s">
        <v>19207</v>
      </c>
      <c r="AW9982">
        <v>116100</v>
      </c>
    </row>
    <row r="9983" spans="1:49" x14ac:dyDescent="0.25">
      <c r="A9983">
        <v>4100</v>
      </c>
      <c r="B9983">
        <v>30060</v>
      </c>
      <c r="C9983">
        <v>4034</v>
      </c>
      <c r="D9983">
        <v>410</v>
      </c>
      <c r="E9983" s="124" t="s">
        <v>18901</v>
      </c>
      <c r="F9983" t="str">
        <f t="shared" si="187"/>
        <v>Gregg BrannonSHIELD PACK, LLC</v>
      </c>
      <c r="G9983" s="150" t="str">
        <f t="shared" si="188"/>
        <v>Gregg Brannon</v>
      </c>
      <c r="H9983" s="149" t="s">
        <v>8373</v>
      </c>
      <c r="I9983">
        <v>40006501</v>
      </c>
      <c r="K9983" t="s">
        <v>19208</v>
      </c>
      <c r="L9983" t="s">
        <v>14878</v>
      </c>
      <c r="M9983" t="s">
        <v>13201</v>
      </c>
      <c r="N9983">
        <v>71292</v>
      </c>
      <c r="Q9983" t="s">
        <v>12415</v>
      </c>
      <c r="R9983" t="s">
        <v>12416</v>
      </c>
      <c r="S9983" t="s">
        <v>19209</v>
      </c>
      <c r="U9983" t="s">
        <v>12418</v>
      </c>
      <c r="W9983">
        <v>11</v>
      </c>
      <c r="X9983">
        <v>1</v>
      </c>
      <c r="Y9983" t="s">
        <v>12419</v>
      </c>
      <c r="Z9983" t="s">
        <v>12420</v>
      </c>
      <c r="AA9983" t="s">
        <v>12429</v>
      </c>
      <c r="AB9983" t="s">
        <v>12422</v>
      </c>
      <c r="AC9983">
        <v>2</v>
      </c>
      <c r="AD9983" s="123">
        <v>40612</v>
      </c>
      <c r="AE9983" t="s">
        <v>12431</v>
      </c>
      <c r="AG9983">
        <v>40006501</v>
      </c>
      <c r="AL9983" t="s">
        <v>12422</v>
      </c>
      <c r="AN9983">
        <v>1907309601</v>
      </c>
      <c r="AO9983">
        <v>16</v>
      </c>
      <c r="AP9983" t="s">
        <v>12424</v>
      </c>
      <c r="AQ9983" t="s">
        <v>11408</v>
      </c>
      <c r="AR9983">
        <v>4100</v>
      </c>
      <c r="AT9983">
        <v>0</v>
      </c>
      <c r="AV9983" t="s">
        <v>19210</v>
      </c>
      <c r="AW9983">
        <v>116100</v>
      </c>
    </row>
    <row r="9984" spans="1:49" x14ac:dyDescent="0.25">
      <c r="A9984">
        <v>4100</v>
      </c>
      <c r="B9984">
        <v>30060</v>
      </c>
      <c r="C9984">
        <v>4034</v>
      </c>
      <c r="D9984">
        <v>410</v>
      </c>
      <c r="E9984" s="124" t="s">
        <v>18901</v>
      </c>
      <c r="F9984" t="str">
        <f t="shared" si="187"/>
        <v>Gregg BrannonSILMAN CONSTRUCTION</v>
      </c>
      <c r="G9984" s="150" t="str">
        <f t="shared" si="188"/>
        <v>Gregg Brannon</v>
      </c>
      <c r="H9984" s="149" t="s">
        <v>8460</v>
      </c>
      <c r="I9984">
        <v>40007381</v>
      </c>
      <c r="K9984" t="s">
        <v>19211</v>
      </c>
      <c r="L9984" t="s">
        <v>18962</v>
      </c>
      <c r="M9984" t="s">
        <v>13409</v>
      </c>
      <c r="N9984">
        <v>38801</v>
      </c>
      <c r="Q9984" t="s">
        <v>12415</v>
      </c>
      <c r="R9984" t="s">
        <v>12416</v>
      </c>
      <c r="S9984" t="s">
        <v>19212</v>
      </c>
      <c r="U9984" t="s">
        <v>12418</v>
      </c>
      <c r="W9984">
        <v>11</v>
      </c>
      <c r="X9984">
        <v>0</v>
      </c>
      <c r="Y9984" t="s">
        <v>12419</v>
      </c>
      <c r="Z9984" t="s">
        <v>12420</v>
      </c>
      <c r="AA9984" t="s">
        <v>12429</v>
      </c>
      <c r="AB9984" t="s">
        <v>12422</v>
      </c>
      <c r="AC9984">
        <v>2</v>
      </c>
      <c r="AD9984" s="123">
        <v>41809</v>
      </c>
      <c r="AE9984" t="s">
        <v>12431</v>
      </c>
      <c r="AG9984">
        <v>40007381</v>
      </c>
      <c r="AL9984" t="s">
        <v>12422</v>
      </c>
      <c r="AN9984">
        <v>2508106201</v>
      </c>
      <c r="AO9984">
        <v>16</v>
      </c>
      <c r="AP9984" t="s">
        <v>12424</v>
      </c>
      <c r="AQ9984" t="s">
        <v>11408</v>
      </c>
      <c r="AR9984">
        <v>4100</v>
      </c>
      <c r="AT9984">
        <v>0</v>
      </c>
      <c r="AV9984" t="s">
        <v>15176</v>
      </c>
      <c r="AW9984">
        <v>116100</v>
      </c>
    </row>
    <row r="9985" spans="1:49" x14ac:dyDescent="0.25">
      <c r="A9985">
        <v>4100</v>
      </c>
      <c r="B9985">
        <v>30060</v>
      </c>
      <c r="C9985">
        <v>4034</v>
      </c>
      <c r="D9985">
        <v>410</v>
      </c>
      <c r="E9985" s="124" t="s">
        <v>18901</v>
      </c>
      <c r="F9985" t="str">
        <f t="shared" si="187"/>
        <v>Gregg BrannonSIMMONS PREPARED FOODS</v>
      </c>
      <c r="G9985" s="150" t="str">
        <f t="shared" si="188"/>
        <v>Gregg Brannon</v>
      </c>
      <c r="H9985" s="149" t="s">
        <v>8465</v>
      </c>
      <c r="I9985">
        <v>40008865</v>
      </c>
      <c r="K9985" t="s">
        <v>19213</v>
      </c>
      <c r="L9985" t="s">
        <v>19214</v>
      </c>
      <c r="M9985" t="s">
        <v>15941</v>
      </c>
      <c r="N9985">
        <v>72761</v>
      </c>
      <c r="Q9985" t="s">
        <v>12415</v>
      </c>
      <c r="R9985" t="s">
        <v>12416</v>
      </c>
      <c r="S9985" t="s">
        <v>19215</v>
      </c>
      <c r="U9985" t="s">
        <v>12418</v>
      </c>
      <c r="W9985">
        <v>11</v>
      </c>
      <c r="X9985">
        <v>1</v>
      </c>
      <c r="Y9985" t="s">
        <v>12419</v>
      </c>
      <c r="Z9985" t="s">
        <v>12420</v>
      </c>
      <c r="AA9985" t="s">
        <v>12485</v>
      </c>
      <c r="AB9985" t="s">
        <v>12422</v>
      </c>
      <c r="AC9985">
        <v>2</v>
      </c>
      <c r="AD9985" s="123">
        <v>43958</v>
      </c>
      <c r="AE9985" t="s">
        <v>12486</v>
      </c>
      <c r="AG9985">
        <v>40008865</v>
      </c>
      <c r="AL9985" t="s">
        <v>12422</v>
      </c>
      <c r="AN9985">
        <v>400705501</v>
      </c>
      <c r="AO9985">
        <v>16</v>
      </c>
      <c r="AP9985" t="s">
        <v>12424</v>
      </c>
      <c r="AQ9985" t="s">
        <v>11408</v>
      </c>
      <c r="AR9985">
        <v>4100</v>
      </c>
      <c r="AT9985">
        <v>0</v>
      </c>
      <c r="AV9985" t="s">
        <v>19216</v>
      </c>
      <c r="AW9985">
        <v>116100</v>
      </c>
    </row>
    <row r="9986" spans="1:49" x14ac:dyDescent="0.25">
      <c r="A9986">
        <v>4100</v>
      </c>
      <c r="B9986">
        <v>30060</v>
      </c>
      <c r="C9986">
        <v>4034</v>
      </c>
      <c r="D9986">
        <v>410</v>
      </c>
      <c r="E9986" s="124" t="s">
        <v>18901</v>
      </c>
      <c r="F9986" t="str">
        <f t="shared" si="187"/>
        <v>Gregg BrannonSNIDER INDUSTRIES</v>
      </c>
      <c r="G9986" s="150" t="str">
        <f t="shared" si="188"/>
        <v>Gregg Brannon</v>
      </c>
      <c r="H9986" s="149" t="s">
        <v>8518</v>
      </c>
      <c r="I9986">
        <v>40007981</v>
      </c>
      <c r="L9986" t="s">
        <v>15795</v>
      </c>
      <c r="M9986" t="s">
        <v>12494</v>
      </c>
      <c r="O9986">
        <v>668</v>
      </c>
      <c r="P9986" t="s">
        <v>19217</v>
      </c>
      <c r="Q9986" t="s">
        <v>12415</v>
      </c>
      <c r="R9986" t="s">
        <v>12416</v>
      </c>
      <c r="S9986" t="s">
        <v>19218</v>
      </c>
      <c r="U9986" t="s">
        <v>12418</v>
      </c>
      <c r="W9986">
        <v>11</v>
      </c>
      <c r="X9986">
        <v>1</v>
      </c>
      <c r="Y9986" t="s">
        <v>12419</v>
      </c>
      <c r="Z9986" t="s">
        <v>12420</v>
      </c>
      <c r="AA9986" t="s">
        <v>12429</v>
      </c>
      <c r="AB9986" t="s">
        <v>12422</v>
      </c>
      <c r="AC9986">
        <v>2</v>
      </c>
      <c r="AD9986" s="123">
        <v>42733</v>
      </c>
      <c r="AE9986" t="s">
        <v>12431</v>
      </c>
      <c r="AG9986">
        <v>40007981</v>
      </c>
      <c r="AL9986" t="s">
        <v>12422</v>
      </c>
      <c r="AN9986">
        <v>4420318901</v>
      </c>
      <c r="AO9986">
        <v>16</v>
      </c>
      <c r="AP9986" t="s">
        <v>12424</v>
      </c>
      <c r="AQ9986" t="s">
        <v>11408</v>
      </c>
      <c r="AR9986">
        <v>4100</v>
      </c>
      <c r="AT9986">
        <v>0</v>
      </c>
      <c r="AV9986" t="s">
        <v>19219</v>
      </c>
      <c r="AW9986">
        <v>116100</v>
      </c>
    </row>
    <row r="9987" spans="1:49" x14ac:dyDescent="0.25">
      <c r="A9987">
        <v>4100</v>
      </c>
      <c r="B9987">
        <v>30060</v>
      </c>
      <c r="C9987">
        <v>4034</v>
      </c>
      <c r="D9987">
        <v>410</v>
      </c>
      <c r="E9987" s="124" t="s">
        <v>18901</v>
      </c>
      <c r="F9987" t="str">
        <f t="shared" ref="F9987:F10050" si="189">CONCATENATE(G9987, H9987)</f>
        <v>Gregg BrannonSPORTS SOUTH, LLC</v>
      </c>
      <c r="G9987" s="150" t="str">
        <f t="shared" si="188"/>
        <v>Gregg Brannon</v>
      </c>
      <c r="H9987" s="149" t="s">
        <v>8643</v>
      </c>
      <c r="I9987">
        <v>40007588</v>
      </c>
      <c r="L9987" t="s">
        <v>13200</v>
      </c>
      <c r="M9987" t="s">
        <v>13201</v>
      </c>
      <c r="O9987">
        <v>51367</v>
      </c>
      <c r="P9987">
        <v>71135</v>
      </c>
      <c r="Q9987" t="s">
        <v>12415</v>
      </c>
      <c r="R9987" t="s">
        <v>12416</v>
      </c>
      <c r="S9987" t="s">
        <v>19220</v>
      </c>
      <c r="U9987" t="s">
        <v>12418</v>
      </c>
      <c r="W9987">
        <v>11</v>
      </c>
      <c r="X9987">
        <v>2</v>
      </c>
      <c r="Y9987" t="s">
        <v>12419</v>
      </c>
      <c r="Z9987" t="s">
        <v>12420</v>
      </c>
      <c r="AA9987" t="s">
        <v>12429</v>
      </c>
      <c r="AB9987" t="s">
        <v>12422</v>
      </c>
      <c r="AC9987">
        <v>2</v>
      </c>
      <c r="AD9987" s="123">
        <v>42143</v>
      </c>
      <c r="AE9987" t="s">
        <v>12431</v>
      </c>
      <c r="AG9987">
        <v>40007588</v>
      </c>
      <c r="AL9987" t="s">
        <v>12422</v>
      </c>
      <c r="AN9987">
        <v>1901708401</v>
      </c>
      <c r="AO9987">
        <v>16</v>
      </c>
      <c r="AP9987" t="s">
        <v>12424</v>
      </c>
      <c r="AQ9987" t="s">
        <v>11408</v>
      </c>
      <c r="AR9987">
        <v>4100</v>
      </c>
      <c r="AT9987">
        <v>0</v>
      </c>
      <c r="AV9987" t="s">
        <v>19221</v>
      </c>
      <c r="AW9987">
        <v>116100</v>
      </c>
    </row>
    <row r="9988" spans="1:49" x14ac:dyDescent="0.25">
      <c r="A9988">
        <v>4100</v>
      </c>
      <c r="B9988">
        <v>30060</v>
      </c>
      <c r="C9988">
        <v>4034</v>
      </c>
      <c r="D9988">
        <v>410</v>
      </c>
      <c r="E9988" s="124" t="s">
        <v>18901</v>
      </c>
      <c r="F9988" t="str">
        <f t="shared" si="189"/>
        <v>Gregg BrannonST. CYR, INC.</v>
      </c>
      <c r="G9988" s="150" t="str">
        <f t="shared" si="188"/>
        <v>Gregg Brannon</v>
      </c>
      <c r="H9988" s="149" t="s">
        <v>8672</v>
      </c>
      <c r="I9988">
        <v>40004440</v>
      </c>
      <c r="K9988" t="s">
        <v>19222</v>
      </c>
      <c r="L9988" t="s">
        <v>19223</v>
      </c>
      <c r="M9988" t="s">
        <v>12995</v>
      </c>
      <c r="N9988">
        <v>36527</v>
      </c>
      <c r="Q9988" t="s">
        <v>12415</v>
      </c>
      <c r="R9988" t="s">
        <v>12416</v>
      </c>
      <c r="S9988" t="s">
        <v>19224</v>
      </c>
      <c r="U9988" t="s">
        <v>12418</v>
      </c>
      <c r="W9988">
        <v>11</v>
      </c>
      <c r="X9988">
        <v>0</v>
      </c>
      <c r="Y9988" t="s">
        <v>12419</v>
      </c>
      <c r="Z9988" t="s">
        <v>12420</v>
      </c>
      <c r="AA9988" t="s">
        <v>12421</v>
      </c>
      <c r="AB9988" t="s">
        <v>12422</v>
      </c>
      <c r="AC9988">
        <v>2</v>
      </c>
      <c r="AD9988" s="123">
        <v>39111</v>
      </c>
      <c r="AE9988" t="s">
        <v>12423</v>
      </c>
      <c r="AG9988">
        <v>40004440</v>
      </c>
      <c r="AL9988" t="s">
        <v>12422</v>
      </c>
      <c r="AN9988">
        <v>100341721</v>
      </c>
      <c r="AO9988">
        <v>16</v>
      </c>
      <c r="AP9988" t="s">
        <v>12424</v>
      </c>
      <c r="AQ9988" t="s">
        <v>11408</v>
      </c>
      <c r="AR9988">
        <v>4100</v>
      </c>
      <c r="AT9988">
        <v>2005</v>
      </c>
      <c r="AV9988" t="s">
        <v>19225</v>
      </c>
      <c r="AW9988">
        <v>116100</v>
      </c>
    </row>
    <row r="9989" spans="1:49" x14ac:dyDescent="0.25">
      <c r="A9989">
        <v>4100</v>
      </c>
      <c r="B9989">
        <v>30060</v>
      </c>
      <c r="C9989">
        <v>4034</v>
      </c>
      <c r="D9989">
        <v>410</v>
      </c>
      <c r="E9989" s="124" t="s">
        <v>18901</v>
      </c>
      <c r="F9989" t="str">
        <f t="shared" si="189"/>
        <v>Gregg BrannonSTION CORPORATION</v>
      </c>
      <c r="G9989" s="150" t="str">
        <f t="shared" si="188"/>
        <v>Gregg Brannon</v>
      </c>
      <c r="H9989" s="149" t="s">
        <v>8737</v>
      </c>
      <c r="I9989">
        <v>40007362</v>
      </c>
      <c r="K9989" t="s">
        <v>19226</v>
      </c>
      <c r="L9989" t="s">
        <v>14556</v>
      </c>
      <c r="M9989" t="s">
        <v>13237</v>
      </c>
      <c r="N9989">
        <v>95119</v>
      </c>
      <c r="Q9989" t="s">
        <v>12415</v>
      </c>
      <c r="R9989" t="s">
        <v>12416</v>
      </c>
      <c r="S9989" t="s">
        <v>19227</v>
      </c>
      <c r="U9989" t="s">
        <v>12418</v>
      </c>
      <c r="W9989">
        <v>11</v>
      </c>
      <c r="X9989">
        <v>1</v>
      </c>
      <c r="Y9989" t="s">
        <v>12419</v>
      </c>
      <c r="Z9989" t="s">
        <v>12420</v>
      </c>
      <c r="AA9989" t="s">
        <v>12429</v>
      </c>
      <c r="AB9989" t="s">
        <v>12478</v>
      </c>
      <c r="AC9989">
        <v>2</v>
      </c>
      <c r="AD9989" s="123">
        <v>41792</v>
      </c>
      <c r="AE9989" t="s">
        <v>12431</v>
      </c>
      <c r="AG9989">
        <v>40007362</v>
      </c>
      <c r="AL9989" t="s">
        <v>12478</v>
      </c>
      <c r="AN9989">
        <v>508530701</v>
      </c>
      <c r="AO9989">
        <v>16</v>
      </c>
      <c r="AP9989" t="s">
        <v>12424</v>
      </c>
      <c r="AQ9989" t="s">
        <v>11408</v>
      </c>
      <c r="AR9989">
        <v>4100</v>
      </c>
      <c r="AT9989">
        <v>0</v>
      </c>
      <c r="AV9989" t="s">
        <v>19228</v>
      </c>
      <c r="AW9989">
        <v>116100</v>
      </c>
    </row>
    <row r="9990" spans="1:49" x14ac:dyDescent="0.25">
      <c r="A9990">
        <v>4100</v>
      </c>
      <c r="B9990">
        <v>30060</v>
      </c>
      <c r="C9990">
        <v>4034</v>
      </c>
      <c r="D9990">
        <v>410</v>
      </c>
      <c r="E9990" s="124" t="s">
        <v>18901</v>
      </c>
      <c r="F9990" t="str">
        <f t="shared" si="189"/>
        <v>Gregg BrannonSYSTEMS AUTOMOTIVE INTERIORS, LLC</v>
      </c>
      <c r="G9990" s="150" t="str">
        <f t="shared" si="188"/>
        <v>Gregg Brannon</v>
      </c>
      <c r="H9990" s="149" t="s">
        <v>8874</v>
      </c>
      <c r="I9990">
        <v>40008802</v>
      </c>
      <c r="K9990" t="s">
        <v>19229</v>
      </c>
      <c r="L9990" t="s">
        <v>19230</v>
      </c>
      <c r="M9990" t="s">
        <v>13409</v>
      </c>
      <c r="N9990">
        <v>38855</v>
      </c>
      <c r="Q9990" t="s">
        <v>12415</v>
      </c>
      <c r="R9990" t="s">
        <v>12416</v>
      </c>
      <c r="S9990" t="s">
        <v>19231</v>
      </c>
      <c r="U9990" t="s">
        <v>12418</v>
      </c>
      <c r="W9990">
        <v>11</v>
      </c>
      <c r="X9990">
        <v>1</v>
      </c>
      <c r="Y9990" t="s">
        <v>12419</v>
      </c>
      <c r="Z9990" t="s">
        <v>12420</v>
      </c>
      <c r="AA9990" t="s">
        <v>12485</v>
      </c>
      <c r="AB9990" t="s">
        <v>12422</v>
      </c>
      <c r="AC9990">
        <v>2</v>
      </c>
      <c r="AD9990" s="123">
        <v>43875</v>
      </c>
      <c r="AE9990" t="s">
        <v>12528</v>
      </c>
      <c r="AG9990">
        <v>40008802</v>
      </c>
      <c r="AL9990" t="s">
        <v>12422</v>
      </c>
      <c r="AN9990">
        <v>2505723611</v>
      </c>
      <c r="AP9990" t="s">
        <v>12424</v>
      </c>
      <c r="AQ9990" t="s">
        <v>11408</v>
      </c>
      <c r="AR9990">
        <v>4100</v>
      </c>
      <c r="AT9990">
        <v>0</v>
      </c>
      <c r="AV9990" t="s">
        <v>19232</v>
      </c>
      <c r="AW9990">
        <v>116100</v>
      </c>
    </row>
    <row r="9991" spans="1:49" x14ac:dyDescent="0.25">
      <c r="A9991">
        <v>4100</v>
      </c>
      <c r="B9991">
        <v>30060</v>
      </c>
      <c r="C9991">
        <v>4034</v>
      </c>
      <c r="D9991">
        <v>410</v>
      </c>
      <c r="E9991" s="124" t="s">
        <v>18901</v>
      </c>
      <c r="F9991" t="str">
        <f t="shared" si="189"/>
        <v>Gregg BrannonTECHNICAL MACHINING SERVICES</v>
      </c>
      <c r="G9991" s="150" t="str">
        <f t="shared" si="188"/>
        <v>Gregg Brannon</v>
      </c>
      <c r="H9991" s="149" t="s">
        <v>8943</v>
      </c>
      <c r="I9991">
        <v>40008405</v>
      </c>
      <c r="K9991" t="s">
        <v>19233</v>
      </c>
      <c r="L9991" t="s">
        <v>19234</v>
      </c>
      <c r="M9991" t="s">
        <v>15941</v>
      </c>
      <c r="N9991" t="s">
        <v>19235</v>
      </c>
      <c r="Q9991" t="s">
        <v>12415</v>
      </c>
      <c r="R9991" t="s">
        <v>12416</v>
      </c>
      <c r="S9991" t="s">
        <v>19236</v>
      </c>
      <c r="U9991" t="s">
        <v>12418</v>
      </c>
      <c r="W9991">
        <v>11</v>
      </c>
      <c r="X9991">
        <v>1</v>
      </c>
      <c r="Y9991" t="s">
        <v>12419</v>
      </c>
      <c r="Z9991" t="s">
        <v>12420</v>
      </c>
      <c r="AA9991" t="s">
        <v>12429</v>
      </c>
      <c r="AB9991" t="s">
        <v>12422</v>
      </c>
      <c r="AC9991">
        <v>2</v>
      </c>
      <c r="AD9991" s="123">
        <v>43270</v>
      </c>
      <c r="AE9991" t="s">
        <v>12431</v>
      </c>
      <c r="AG9991">
        <v>40008405</v>
      </c>
      <c r="AL9991" t="s">
        <v>12422</v>
      </c>
      <c r="AN9991">
        <v>400705201</v>
      </c>
      <c r="AO9991">
        <v>16</v>
      </c>
      <c r="AP9991" t="s">
        <v>12424</v>
      </c>
      <c r="AQ9991" t="s">
        <v>11408</v>
      </c>
      <c r="AR9991">
        <v>4100</v>
      </c>
      <c r="AT9991">
        <v>0</v>
      </c>
      <c r="AV9991" t="s">
        <v>19237</v>
      </c>
      <c r="AW9991">
        <v>116100</v>
      </c>
    </row>
    <row r="9992" spans="1:49" x14ac:dyDescent="0.25">
      <c r="A9992">
        <v>4100</v>
      </c>
      <c r="B9992">
        <v>30060</v>
      </c>
      <c r="C9992">
        <v>4034</v>
      </c>
      <c r="D9992">
        <v>410</v>
      </c>
      <c r="E9992" s="124" t="s">
        <v>18901</v>
      </c>
      <c r="F9992" t="str">
        <f t="shared" si="189"/>
        <v>Gregg BrannonTECH-SALES INC</v>
      </c>
      <c r="G9992" s="150" t="str">
        <f t="shared" ref="G9992:G10055" si="190">RIGHT(E9992,LEN(E9992)-3)</f>
        <v>Gregg Brannon</v>
      </c>
      <c r="H9992" s="149" t="s">
        <v>8948</v>
      </c>
      <c r="I9992">
        <v>40005543</v>
      </c>
      <c r="K9992" t="s">
        <v>19238</v>
      </c>
      <c r="L9992" t="s">
        <v>19239</v>
      </c>
      <c r="M9992" t="s">
        <v>13201</v>
      </c>
      <c r="N9992">
        <v>70001</v>
      </c>
      <c r="Q9992" t="s">
        <v>12415</v>
      </c>
      <c r="R9992" t="s">
        <v>12416</v>
      </c>
      <c r="S9992" t="s">
        <v>19240</v>
      </c>
      <c r="U9992" t="s">
        <v>12418</v>
      </c>
      <c r="W9992">
        <v>11</v>
      </c>
      <c r="X9992">
        <v>0</v>
      </c>
      <c r="Y9992" t="s">
        <v>12419</v>
      </c>
      <c r="Z9992" t="s">
        <v>12420</v>
      </c>
      <c r="AA9992" t="s">
        <v>12429</v>
      </c>
      <c r="AB9992" t="s">
        <v>12430</v>
      </c>
      <c r="AC9992">
        <v>2</v>
      </c>
      <c r="AD9992" s="123">
        <v>39673</v>
      </c>
      <c r="AE9992" t="s">
        <v>12538</v>
      </c>
      <c r="AG9992">
        <v>40005543</v>
      </c>
      <c r="AL9992" t="s">
        <v>12430</v>
      </c>
      <c r="AN9992">
        <v>1905110601</v>
      </c>
      <c r="AO9992">
        <v>16</v>
      </c>
      <c r="AP9992" t="s">
        <v>12424</v>
      </c>
      <c r="AQ9992" t="s">
        <v>11408</v>
      </c>
      <c r="AR9992">
        <v>4100</v>
      </c>
      <c r="AT9992">
        <v>0</v>
      </c>
      <c r="AV9992" t="s">
        <v>19241</v>
      </c>
      <c r="AW9992">
        <v>116100</v>
      </c>
    </row>
    <row r="9993" spans="1:49" x14ac:dyDescent="0.25">
      <c r="A9993">
        <v>4100</v>
      </c>
      <c r="B9993">
        <v>30060</v>
      </c>
      <c r="C9993">
        <v>4034</v>
      </c>
      <c r="D9993">
        <v>410</v>
      </c>
      <c r="E9993" s="124" t="s">
        <v>18901</v>
      </c>
      <c r="F9993" t="str">
        <f t="shared" si="189"/>
        <v>Gregg BrannonTHE LIGHTHOUSE FOR THE BLIND IN</v>
      </c>
      <c r="G9993" s="150" t="str">
        <f t="shared" si="190"/>
        <v>Gregg Brannon</v>
      </c>
      <c r="H9993" s="149" t="s">
        <v>9041</v>
      </c>
      <c r="I9993">
        <v>40005465</v>
      </c>
      <c r="J9993" t="s">
        <v>19242</v>
      </c>
      <c r="K9993" t="s">
        <v>19243</v>
      </c>
      <c r="L9993" t="s">
        <v>19244</v>
      </c>
      <c r="M9993" t="s">
        <v>13201</v>
      </c>
      <c r="N9993">
        <v>70118</v>
      </c>
      <c r="Q9993" t="s">
        <v>12415</v>
      </c>
      <c r="R9993" t="s">
        <v>12416</v>
      </c>
      <c r="S9993" t="s">
        <v>19245</v>
      </c>
      <c r="U9993" t="s">
        <v>12418</v>
      </c>
      <c r="W9993">
        <v>11</v>
      </c>
      <c r="X9993">
        <v>2</v>
      </c>
      <c r="Y9993" t="s">
        <v>12419</v>
      </c>
      <c r="Z9993" t="s">
        <v>12420</v>
      </c>
      <c r="AA9993" t="s">
        <v>12429</v>
      </c>
      <c r="AB9993" t="s">
        <v>12422</v>
      </c>
      <c r="AC9993">
        <v>2</v>
      </c>
      <c r="AD9993" s="123">
        <v>39587</v>
      </c>
      <c r="AE9993" t="s">
        <v>12538</v>
      </c>
      <c r="AG9993">
        <v>40005465</v>
      </c>
      <c r="AL9993" t="s">
        <v>12422</v>
      </c>
      <c r="AN9993">
        <v>1907106601</v>
      </c>
      <c r="AO9993">
        <v>16</v>
      </c>
      <c r="AP9993" t="s">
        <v>12424</v>
      </c>
      <c r="AQ9993" t="s">
        <v>11408</v>
      </c>
      <c r="AR9993">
        <v>4100</v>
      </c>
      <c r="AT9993">
        <v>0</v>
      </c>
      <c r="AV9993" t="s">
        <v>19246</v>
      </c>
      <c r="AW9993">
        <v>116100</v>
      </c>
    </row>
    <row r="9994" spans="1:49" x14ac:dyDescent="0.25">
      <c r="A9994">
        <v>4100</v>
      </c>
      <c r="B9994">
        <v>30060</v>
      </c>
      <c r="C9994">
        <v>4034</v>
      </c>
      <c r="D9994">
        <v>410</v>
      </c>
      <c r="E9994" s="124" t="s">
        <v>18901</v>
      </c>
      <c r="F9994" t="str">
        <f t="shared" si="189"/>
        <v>Gregg BrannonTURNBULL BAKERIES,INC.</v>
      </c>
      <c r="G9994" s="150" t="str">
        <f t="shared" si="190"/>
        <v>Gregg Brannon</v>
      </c>
      <c r="H9994" s="149" t="s">
        <v>9305</v>
      </c>
      <c r="I9994">
        <v>40004491</v>
      </c>
      <c r="K9994" t="s">
        <v>19247</v>
      </c>
      <c r="L9994" t="s">
        <v>19244</v>
      </c>
      <c r="M9994" t="s">
        <v>13201</v>
      </c>
      <c r="N9994" t="s">
        <v>19248</v>
      </c>
      <c r="Q9994" t="s">
        <v>12415</v>
      </c>
      <c r="R9994" t="s">
        <v>12416</v>
      </c>
      <c r="S9994" t="s">
        <v>19249</v>
      </c>
      <c r="U9994" t="s">
        <v>12418</v>
      </c>
      <c r="W9994">
        <v>11</v>
      </c>
      <c r="X9994">
        <v>1</v>
      </c>
      <c r="Y9994" t="s">
        <v>12419</v>
      </c>
      <c r="Z9994" t="s">
        <v>12420</v>
      </c>
      <c r="AA9994" t="s">
        <v>12421</v>
      </c>
      <c r="AB9994" t="s">
        <v>12422</v>
      </c>
      <c r="AC9994">
        <v>2</v>
      </c>
      <c r="AD9994" s="123">
        <v>39111</v>
      </c>
      <c r="AE9994" t="s">
        <v>12423</v>
      </c>
      <c r="AG9994">
        <v>40004491</v>
      </c>
      <c r="AL9994" t="s">
        <v>12422</v>
      </c>
      <c r="AN9994">
        <v>1907106601</v>
      </c>
      <c r="AO9994">
        <v>16</v>
      </c>
      <c r="AP9994" t="s">
        <v>12424</v>
      </c>
      <c r="AQ9994" t="s">
        <v>11408</v>
      </c>
      <c r="AR9994">
        <v>4100</v>
      </c>
      <c r="AS9994" t="s">
        <v>12491</v>
      </c>
      <c r="AT9994">
        <v>0</v>
      </c>
      <c r="AV9994" t="s">
        <v>19250</v>
      </c>
      <c r="AW9994">
        <v>116100</v>
      </c>
    </row>
    <row r="9995" spans="1:49" x14ac:dyDescent="0.25">
      <c r="A9995">
        <v>4100</v>
      </c>
      <c r="B9995">
        <v>30060</v>
      </c>
      <c r="C9995">
        <v>4034</v>
      </c>
      <c r="D9995">
        <v>410</v>
      </c>
      <c r="E9995" s="124" t="s">
        <v>18901</v>
      </c>
      <c r="F9995" t="str">
        <f t="shared" si="189"/>
        <v>Gregg BrannonTURNER SUPPLY MD</v>
      </c>
      <c r="G9995" s="150" t="str">
        <f t="shared" si="190"/>
        <v>Gregg Brannon</v>
      </c>
      <c r="H9995" s="149" t="s">
        <v>9308</v>
      </c>
      <c r="I9995">
        <v>40007679</v>
      </c>
      <c r="L9995" t="s">
        <v>14129</v>
      </c>
      <c r="M9995" t="s">
        <v>12995</v>
      </c>
      <c r="O9995">
        <v>1428</v>
      </c>
      <c r="P9995">
        <v>36633</v>
      </c>
      <c r="Q9995" t="s">
        <v>12415</v>
      </c>
      <c r="R9995" t="s">
        <v>12416</v>
      </c>
      <c r="S9995" t="s">
        <v>19251</v>
      </c>
      <c r="U9995" t="s">
        <v>12418</v>
      </c>
      <c r="W9995">
        <v>11</v>
      </c>
      <c r="X9995">
        <v>2</v>
      </c>
      <c r="Y9995" t="s">
        <v>12419</v>
      </c>
      <c r="Z9995" t="s">
        <v>12420</v>
      </c>
      <c r="AA9995" t="s">
        <v>12429</v>
      </c>
      <c r="AB9995" t="s">
        <v>12422</v>
      </c>
      <c r="AC9995">
        <v>2</v>
      </c>
      <c r="AD9995" s="123">
        <v>42264</v>
      </c>
      <c r="AE9995" t="s">
        <v>12431</v>
      </c>
      <c r="AG9995">
        <v>40007679</v>
      </c>
      <c r="AL9995" t="s">
        <v>12422</v>
      </c>
      <c r="AN9995">
        <v>109707101</v>
      </c>
      <c r="AO9995">
        <v>16</v>
      </c>
      <c r="AP9995" t="s">
        <v>12424</v>
      </c>
      <c r="AQ9995" t="s">
        <v>11408</v>
      </c>
      <c r="AR9995">
        <v>4100</v>
      </c>
      <c r="AT9995">
        <v>0</v>
      </c>
      <c r="AV9995" t="s">
        <v>14526</v>
      </c>
      <c r="AW9995">
        <v>116100</v>
      </c>
    </row>
    <row r="9996" spans="1:49" x14ac:dyDescent="0.25">
      <c r="A9996">
        <v>4100</v>
      </c>
      <c r="B9996">
        <v>30060</v>
      </c>
      <c r="C9996">
        <v>4034</v>
      </c>
      <c r="D9996">
        <v>410</v>
      </c>
      <c r="E9996" s="124" t="s">
        <v>18901</v>
      </c>
      <c r="F9996" t="str">
        <f t="shared" si="189"/>
        <v>Gregg BrannonUNILEVER</v>
      </c>
      <c r="G9996" s="150" t="str">
        <f t="shared" si="190"/>
        <v>Gregg Brannon</v>
      </c>
      <c r="H9996" s="149" t="s">
        <v>9656</v>
      </c>
      <c r="I9996">
        <v>40006959</v>
      </c>
      <c r="J9996" t="s">
        <v>16591</v>
      </c>
      <c r="L9996" t="s">
        <v>17087</v>
      </c>
      <c r="M9996" t="s">
        <v>15941</v>
      </c>
      <c r="O9996">
        <v>29102</v>
      </c>
      <c r="P9996">
        <v>71903</v>
      </c>
      <c r="Q9996" t="s">
        <v>12415</v>
      </c>
      <c r="R9996" t="s">
        <v>12416</v>
      </c>
      <c r="S9996" t="s">
        <v>16592</v>
      </c>
      <c r="U9996" t="s">
        <v>12418</v>
      </c>
      <c r="V9996">
        <v>129</v>
      </c>
      <c r="W9996">
        <v>11</v>
      </c>
      <c r="X9996">
        <v>1</v>
      </c>
      <c r="Y9996" t="s">
        <v>12419</v>
      </c>
      <c r="Z9996" t="s">
        <v>12420</v>
      </c>
      <c r="AA9996" t="s">
        <v>12485</v>
      </c>
      <c r="AB9996" t="s">
        <v>12422</v>
      </c>
      <c r="AC9996">
        <v>2</v>
      </c>
      <c r="AD9996" s="123">
        <v>41269</v>
      </c>
      <c r="AE9996" t="s">
        <v>12528</v>
      </c>
      <c r="AG9996">
        <v>40006959</v>
      </c>
      <c r="AL9996" t="s">
        <v>12422</v>
      </c>
      <c r="AN9996">
        <v>405102801</v>
      </c>
      <c r="AO9996">
        <v>16</v>
      </c>
      <c r="AP9996" t="s">
        <v>12424</v>
      </c>
      <c r="AQ9996" t="s">
        <v>11408</v>
      </c>
      <c r="AR9996">
        <v>4100</v>
      </c>
      <c r="AS9996" t="s">
        <v>12491</v>
      </c>
      <c r="AT9996">
        <v>0</v>
      </c>
      <c r="AV9996" t="s">
        <v>9656</v>
      </c>
      <c r="AW9996">
        <v>116100</v>
      </c>
    </row>
    <row r="9997" spans="1:49" x14ac:dyDescent="0.25">
      <c r="A9997">
        <v>4100</v>
      </c>
      <c r="B9997">
        <v>30060</v>
      </c>
      <c r="C9997">
        <v>4034</v>
      </c>
      <c r="D9997">
        <v>410</v>
      </c>
      <c r="E9997" s="124" t="s">
        <v>18901</v>
      </c>
      <c r="F9997" t="str">
        <f t="shared" si="189"/>
        <v>Gregg BrannonUNIPRES SOUTHEAST USA INC</v>
      </c>
      <c r="G9997" s="150" t="str">
        <f t="shared" si="190"/>
        <v>Gregg Brannon</v>
      </c>
      <c r="H9997" s="149" t="s">
        <v>9667</v>
      </c>
      <c r="I9997">
        <v>40003568</v>
      </c>
      <c r="K9997" t="s">
        <v>19252</v>
      </c>
      <c r="L9997" t="s">
        <v>19253</v>
      </c>
      <c r="M9997" t="s">
        <v>13409</v>
      </c>
      <c r="N9997" t="s">
        <v>19254</v>
      </c>
      <c r="Q9997" t="s">
        <v>12415</v>
      </c>
      <c r="R9997" t="s">
        <v>12416</v>
      </c>
      <c r="S9997" t="s">
        <v>19255</v>
      </c>
      <c r="U9997" t="s">
        <v>12418</v>
      </c>
      <c r="W9997">
        <v>11</v>
      </c>
      <c r="X9997">
        <v>1</v>
      </c>
      <c r="Y9997" t="s">
        <v>12419</v>
      </c>
      <c r="Z9997" t="s">
        <v>12420</v>
      </c>
      <c r="AA9997" t="s">
        <v>12421</v>
      </c>
      <c r="AB9997" t="s">
        <v>12422</v>
      </c>
      <c r="AC9997">
        <v>2</v>
      </c>
      <c r="AD9997" s="123">
        <v>39111</v>
      </c>
      <c r="AE9997" t="s">
        <v>12423</v>
      </c>
      <c r="AG9997">
        <v>40003568</v>
      </c>
      <c r="AL9997" t="s">
        <v>12422</v>
      </c>
      <c r="AN9997">
        <v>2512302201</v>
      </c>
      <c r="AO9997">
        <v>16</v>
      </c>
      <c r="AP9997" t="s">
        <v>12424</v>
      </c>
      <c r="AQ9997" t="s">
        <v>11408</v>
      </c>
      <c r="AR9997">
        <v>4100</v>
      </c>
      <c r="AT9997">
        <v>0</v>
      </c>
      <c r="AV9997" t="s">
        <v>9656</v>
      </c>
      <c r="AW9997">
        <v>116100</v>
      </c>
    </row>
    <row r="9998" spans="1:49" x14ac:dyDescent="0.25">
      <c r="A9998">
        <v>4100</v>
      </c>
      <c r="B9998">
        <v>30060</v>
      </c>
      <c r="C9998">
        <v>4034</v>
      </c>
      <c r="D9998">
        <v>410</v>
      </c>
      <c r="E9998" s="124" t="s">
        <v>18901</v>
      </c>
      <c r="F9998" t="str">
        <f t="shared" si="189"/>
        <v>Gregg BrannonUSDA ARS</v>
      </c>
      <c r="G9998" s="150" t="str">
        <f t="shared" si="190"/>
        <v>Gregg Brannon</v>
      </c>
      <c r="H9998" s="149" t="s">
        <v>9946</v>
      </c>
      <c r="I9998">
        <v>40001328</v>
      </c>
      <c r="K9998" t="s">
        <v>19256</v>
      </c>
      <c r="L9998" t="s">
        <v>19244</v>
      </c>
      <c r="M9998" t="s">
        <v>13201</v>
      </c>
      <c r="N9998" t="s">
        <v>19257</v>
      </c>
      <c r="Q9998" t="s">
        <v>12415</v>
      </c>
      <c r="R9998" t="s">
        <v>12416</v>
      </c>
      <c r="S9998" t="s">
        <v>19258</v>
      </c>
      <c r="U9998" t="s">
        <v>12418</v>
      </c>
      <c r="W9998">
        <v>11</v>
      </c>
      <c r="X9998">
        <v>1</v>
      </c>
      <c r="Y9998" t="s">
        <v>12419</v>
      </c>
      <c r="Z9998" t="s">
        <v>12420</v>
      </c>
      <c r="AA9998" t="s">
        <v>12421</v>
      </c>
      <c r="AB9998" t="s">
        <v>12430</v>
      </c>
      <c r="AC9998">
        <v>2</v>
      </c>
      <c r="AD9998" s="123">
        <v>39111</v>
      </c>
      <c r="AE9998" t="s">
        <v>12423</v>
      </c>
      <c r="AG9998">
        <v>40001328</v>
      </c>
      <c r="AL9998" t="s">
        <v>12430</v>
      </c>
      <c r="AN9998">
        <v>1907106601</v>
      </c>
      <c r="AO9998">
        <v>16</v>
      </c>
      <c r="AP9998" t="s">
        <v>12424</v>
      </c>
      <c r="AQ9998" t="s">
        <v>11408</v>
      </c>
      <c r="AR9998">
        <v>4100</v>
      </c>
      <c r="AT9998">
        <v>0</v>
      </c>
      <c r="AV9998" t="s">
        <v>9946</v>
      </c>
      <c r="AW9998">
        <v>116100</v>
      </c>
    </row>
    <row r="9999" spans="1:49" x14ac:dyDescent="0.25">
      <c r="A9999">
        <v>4100</v>
      </c>
      <c r="B9999">
        <v>30060</v>
      </c>
      <c r="C9999">
        <v>4034</v>
      </c>
      <c r="D9999">
        <v>410</v>
      </c>
      <c r="E9999" s="124" t="s">
        <v>18901</v>
      </c>
      <c r="F9999" s="185" t="str">
        <f t="shared" si="189"/>
        <v>Gregg BrannonVALLEN DISTRIBUTION INC-2443</v>
      </c>
      <c r="G9999" s="150" t="str">
        <f t="shared" si="190"/>
        <v>Gregg Brannon</v>
      </c>
      <c r="H9999" s="149" t="s">
        <v>19259</v>
      </c>
      <c r="I9999">
        <v>40002443</v>
      </c>
      <c r="J9999" t="s">
        <v>13385</v>
      </c>
      <c r="K9999" t="s">
        <v>13386</v>
      </c>
      <c r="L9999" t="s">
        <v>13232</v>
      </c>
      <c r="M9999" t="s">
        <v>12692</v>
      </c>
      <c r="N9999" t="s">
        <v>19260</v>
      </c>
      <c r="Q9999" t="s">
        <v>12415</v>
      </c>
      <c r="R9999" t="s">
        <v>12416</v>
      </c>
      <c r="S9999" t="s">
        <v>19261</v>
      </c>
      <c r="U9999" t="s">
        <v>12418</v>
      </c>
      <c r="V9999">
        <v>204</v>
      </c>
      <c r="W9999">
        <v>11</v>
      </c>
      <c r="X9999">
        <v>2</v>
      </c>
      <c r="Y9999" t="s">
        <v>13389</v>
      </c>
      <c r="Z9999" t="s">
        <v>12420</v>
      </c>
      <c r="AA9999" t="s">
        <v>12421</v>
      </c>
      <c r="AB9999" t="s">
        <v>12757</v>
      </c>
      <c r="AC9999">
        <v>2</v>
      </c>
      <c r="AD9999" s="123">
        <v>39111</v>
      </c>
      <c r="AE9999" t="s">
        <v>12423</v>
      </c>
      <c r="AG9999">
        <v>40002443</v>
      </c>
      <c r="AL9999" t="s">
        <v>12757</v>
      </c>
      <c r="AN9999">
        <v>1112114701</v>
      </c>
      <c r="AO9999">
        <v>16</v>
      </c>
      <c r="AP9999" t="s">
        <v>12424</v>
      </c>
      <c r="AQ9999" t="s">
        <v>11408</v>
      </c>
      <c r="AR9999">
        <v>4100</v>
      </c>
      <c r="AT9999">
        <v>2005</v>
      </c>
      <c r="AV9999" t="s">
        <v>13390</v>
      </c>
      <c r="AW9999">
        <v>116100</v>
      </c>
    </row>
    <row r="10000" spans="1:49" x14ac:dyDescent="0.25">
      <c r="A10000">
        <v>4100</v>
      </c>
      <c r="B10000">
        <v>30060</v>
      </c>
      <c r="C10000">
        <v>4034</v>
      </c>
      <c r="D10000">
        <v>410</v>
      </c>
      <c r="E10000" s="124" t="s">
        <v>18901</v>
      </c>
      <c r="F10000" s="185" t="str">
        <f t="shared" si="189"/>
        <v>Gregg BrannonVALLEN DISTRIBUTION INC-7161</v>
      </c>
      <c r="G10000" s="150" t="str">
        <f t="shared" si="190"/>
        <v>Gregg Brannon</v>
      </c>
      <c r="H10000" s="149" t="s">
        <v>19262</v>
      </c>
      <c r="I10000">
        <v>40007161</v>
      </c>
      <c r="J10000" t="s">
        <v>13385</v>
      </c>
      <c r="K10000" t="s">
        <v>13386</v>
      </c>
      <c r="L10000" t="s">
        <v>13232</v>
      </c>
      <c r="M10000" t="s">
        <v>12692</v>
      </c>
      <c r="N10000">
        <v>30023</v>
      </c>
      <c r="Q10000" t="s">
        <v>12415</v>
      </c>
      <c r="R10000" t="s">
        <v>12416</v>
      </c>
      <c r="S10000" t="s">
        <v>19263</v>
      </c>
      <c r="U10000" t="s">
        <v>12418</v>
      </c>
      <c r="V10000">
        <v>204</v>
      </c>
      <c r="W10000">
        <v>11</v>
      </c>
      <c r="X10000">
        <v>2</v>
      </c>
      <c r="Y10000" t="s">
        <v>12419</v>
      </c>
      <c r="Z10000" t="s">
        <v>12420</v>
      </c>
      <c r="AA10000" t="s">
        <v>12429</v>
      </c>
      <c r="AB10000" t="s">
        <v>12757</v>
      </c>
      <c r="AC10000">
        <v>2</v>
      </c>
      <c r="AD10000" s="123">
        <v>41506</v>
      </c>
      <c r="AE10000" t="s">
        <v>12431</v>
      </c>
      <c r="AG10000">
        <v>40007161</v>
      </c>
      <c r="AL10000" t="s">
        <v>12757</v>
      </c>
      <c r="AN10000">
        <v>1112114701</v>
      </c>
      <c r="AO10000">
        <v>16</v>
      </c>
      <c r="AP10000" t="s">
        <v>12424</v>
      </c>
      <c r="AQ10000" t="s">
        <v>11408</v>
      </c>
      <c r="AR10000">
        <v>4100</v>
      </c>
      <c r="AT10000">
        <v>0</v>
      </c>
      <c r="AV10000" t="s">
        <v>13390</v>
      </c>
      <c r="AW10000">
        <v>116100</v>
      </c>
    </row>
    <row r="10001" spans="1:49" x14ac:dyDescent="0.25">
      <c r="A10001">
        <v>4100</v>
      </c>
      <c r="B10001">
        <v>30060</v>
      </c>
      <c r="C10001">
        <v>4034</v>
      </c>
      <c r="D10001">
        <v>410</v>
      </c>
      <c r="E10001" s="124" t="s">
        <v>18901</v>
      </c>
      <c r="F10001" t="str">
        <f t="shared" si="189"/>
        <v>Gregg BrannonWEAVEXX</v>
      </c>
      <c r="G10001" s="150" t="str">
        <f t="shared" si="190"/>
        <v>Gregg Brannon</v>
      </c>
      <c r="H10001" s="149" t="s">
        <v>10826</v>
      </c>
      <c r="I10001">
        <v>40001010</v>
      </c>
      <c r="K10001" t="s">
        <v>19264</v>
      </c>
      <c r="L10001" t="s">
        <v>19265</v>
      </c>
      <c r="M10001" t="s">
        <v>13409</v>
      </c>
      <c r="N10001" t="s">
        <v>19266</v>
      </c>
      <c r="Q10001" t="s">
        <v>12415</v>
      </c>
      <c r="R10001" t="s">
        <v>12416</v>
      </c>
      <c r="S10001" t="s">
        <v>19267</v>
      </c>
      <c r="U10001" t="s">
        <v>12418</v>
      </c>
      <c r="W10001">
        <v>11</v>
      </c>
      <c r="X10001">
        <v>1</v>
      </c>
      <c r="Y10001" t="s">
        <v>12419</v>
      </c>
      <c r="Z10001" t="s">
        <v>12420</v>
      </c>
      <c r="AA10001" t="s">
        <v>12421</v>
      </c>
      <c r="AB10001" t="s">
        <v>12422</v>
      </c>
      <c r="AC10001">
        <v>2</v>
      </c>
      <c r="AD10001" s="123">
        <v>39111</v>
      </c>
      <c r="AE10001" t="s">
        <v>12423</v>
      </c>
      <c r="AG10001">
        <v>40001010</v>
      </c>
      <c r="AL10001" t="s">
        <v>12422</v>
      </c>
      <c r="AN10001">
        <v>2510506101</v>
      </c>
      <c r="AO10001">
        <v>16</v>
      </c>
      <c r="AP10001" t="s">
        <v>12424</v>
      </c>
      <c r="AQ10001" t="s">
        <v>11408</v>
      </c>
      <c r="AR10001">
        <v>4100</v>
      </c>
      <c r="AT10001">
        <v>0</v>
      </c>
      <c r="AV10001" t="s">
        <v>10826</v>
      </c>
      <c r="AW10001">
        <v>116100</v>
      </c>
    </row>
    <row r="10002" spans="1:49" x14ac:dyDescent="0.25">
      <c r="A10002">
        <v>4100</v>
      </c>
      <c r="B10002">
        <v>30060</v>
      </c>
      <c r="C10002">
        <v>4034</v>
      </c>
      <c r="D10002">
        <v>410</v>
      </c>
      <c r="E10002" s="124" t="s">
        <v>18901</v>
      </c>
      <c r="F10002" t="str">
        <f t="shared" si="189"/>
        <v>Gregg BrannonWEYERHAEUSER</v>
      </c>
      <c r="G10002" s="150" t="str">
        <f t="shared" si="190"/>
        <v>Gregg Brannon</v>
      </c>
      <c r="H10002" s="149" t="s">
        <v>10933</v>
      </c>
      <c r="I10002">
        <v>40006640</v>
      </c>
      <c r="J10002" t="s">
        <v>14036</v>
      </c>
      <c r="K10002" t="s">
        <v>19268</v>
      </c>
      <c r="L10002" t="s">
        <v>12483</v>
      </c>
      <c r="M10002" t="s">
        <v>12484</v>
      </c>
      <c r="N10002">
        <v>98104</v>
      </c>
      <c r="Q10002" t="s">
        <v>12415</v>
      </c>
      <c r="R10002" t="s">
        <v>12416</v>
      </c>
      <c r="S10002" t="s">
        <v>19269</v>
      </c>
      <c r="U10002" t="s">
        <v>12418</v>
      </c>
      <c r="W10002">
        <v>11</v>
      </c>
      <c r="X10002">
        <v>1</v>
      </c>
      <c r="Y10002" t="s">
        <v>12419</v>
      </c>
      <c r="Z10002" t="s">
        <v>12420</v>
      </c>
      <c r="AA10002" t="s">
        <v>12429</v>
      </c>
      <c r="AB10002" t="s">
        <v>12422</v>
      </c>
      <c r="AC10002">
        <v>2</v>
      </c>
      <c r="AD10002" s="123">
        <v>40781</v>
      </c>
      <c r="AE10002" t="s">
        <v>12431</v>
      </c>
      <c r="AG10002">
        <v>40006640</v>
      </c>
      <c r="AL10002" t="s">
        <v>12422</v>
      </c>
      <c r="AN10002">
        <v>4803306501</v>
      </c>
      <c r="AO10002">
        <v>16</v>
      </c>
      <c r="AP10002" t="s">
        <v>12424</v>
      </c>
      <c r="AQ10002" t="s">
        <v>11408</v>
      </c>
      <c r="AR10002">
        <v>4100</v>
      </c>
      <c r="AT10002">
        <v>0</v>
      </c>
      <c r="AV10002" t="s">
        <v>19270</v>
      </c>
      <c r="AW10002">
        <v>116100</v>
      </c>
    </row>
    <row r="10003" spans="1:49" x14ac:dyDescent="0.25">
      <c r="A10003">
        <v>4100</v>
      </c>
      <c r="B10003">
        <v>30060</v>
      </c>
      <c r="C10003">
        <v>4034</v>
      </c>
      <c r="D10003">
        <v>410</v>
      </c>
      <c r="E10003" s="124" t="s">
        <v>18901</v>
      </c>
      <c r="F10003" t="str">
        <f t="shared" si="189"/>
        <v>Gregg BrannonWYCO SERVICES</v>
      </c>
      <c r="G10003" s="150" t="str">
        <f t="shared" si="190"/>
        <v>Gregg Brannon</v>
      </c>
      <c r="H10003" s="149" t="s">
        <v>11039</v>
      </c>
      <c r="I10003">
        <v>40008756</v>
      </c>
      <c r="K10003" t="s">
        <v>19271</v>
      </c>
      <c r="L10003" t="s">
        <v>15921</v>
      </c>
      <c r="M10003" t="s">
        <v>13201</v>
      </c>
      <c r="N10003">
        <v>70433</v>
      </c>
      <c r="Q10003" t="s">
        <v>12415</v>
      </c>
      <c r="R10003" t="s">
        <v>12416</v>
      </c>
      <c r="S10003" t="s">
        <v>19272</v>
      </c>
      <c r="U10003" t="s">
        <v>12418</v>
      </c>
      <c r="W10003">
        <v>11</v>
      </c>
      <c r="X10003">
        <v>1</v>
      </c>
      <c r="Y10003" t="s">
        <v>12419</v>
      </c>
      <c r="Z10003" t="s">
        <v>12420</v>
      </c>
      <c r="AA10003" t="s">
        <v>12429</v>
      </c>
      <c r="AB10003" t="s">
        <v>12430</v>
      </c>
      <c r="AC10003">
        <v>2</v>
      </c>
      <c r="AD10003" s="123">
        <v>43808</v>
      </c>
      <c r="AE10003" t="s">
        <v>12486</v>
      </c>
      <c r="AG10003">
        <v>40008756</v>
      </c>
      <c r="AL10003" t="s">
        <v>12430</v>
      </c>
      <c r="AN10003">
        <v>1910301801</v>
      </c>
      <c r="AO10003">
        <v>16</v>
      </c>
      <c r="AP10003" t="s">
        <v>12424</v>
      </c>
      <c r="AQ10003" t="s">
        <v>11408</v>
      </c>
      <c r="AR10003">
        <v>4100</v>
      </c>
      <c r="AT10003">
        <v>0</v>
      </c>
      <c r="AV10003" t="s">
        <v>19273</v>
      </c>
      <c r="AW10003">
        <v>116100</v>
      </c>
    </row>
    <row r="10004" spans="1:49" x14ac:dyDescent="0.25">
      <c r="A10004">
        <v>4100</v>
      </c>
      <c r="B10004">
        <v>30060</v>
      </c>
      <c r="C10004">
        <v>4034</v>
      </c>
      <c r="D10004">
        <v>410</v>
      </c>
      <c r="E10004" s="124" t="s">
        <v>18901</v>
      </c>
      <c r="F10004" t="str">
        <f t="shared" si="189"/>
        <v>Gregg BrannonZAGIS USA, LLC</v>
      </c>
      <c r="G10004" s="150" t="str">
        <f t="shared" si="190"/>
        <v>Gregg Brannon</v>
      </c>
      <c r="H10004" s="149" t="s">
        <v>11064</v>
      </c>
      <c r="I10004">
        <v>40005946</v>
      </c>
      <c r="K10004" t="s">
        <v>19274</v>
      </c>
      <c r="L10004" t="s">
        <v>19275</v>
      </c>
      <c r="M10004" t="s">
        <v>13201</v>
      </c>
      <c r="N10004">
        <v>70650</v>
      </c>
      <c r="Q10004" t="s">
        <v>12415</v>
      </c>
      <c r="R10004" t="s">
        <v>12416</v>
      </c>
      <c r="S10004" t="s">
        <v>19276</v>
      </c>
      <c r="U10004" t="s">
        <v>12418</v>
      </c>
      <c r="W10004">
        <v>11</v>
      </c>
      <c r="X10004">
        <v>1</v>
      </c>
      <c r="Y10004" t="s">
        <v>12419</v>
      </c>
      <c r="Z10004" t="s">
        <v>12420</v>
      </c>
      <c r="AA10004" t="s">
        <v>12429</v>
      </c>
      <c r="AB10004" t="s">
        <v>12422</v>
      </c>
      <c r="AC10004">
        <v>2</v>
      </c>
      <c r="AD10004" s="123">
        <v>40190</v>
      </c>
      <c r="AE10004" t="s">
        <v>12431</v>
      </c>
      <c r="AG10004">
        <v>40005946</v>
      </c>
      <c r="AL10004" t="s">
        <v>12422</v>
      </c>
      <c r="AN10004">
        <v>1905324551</v>
      </c>
      <c r="AO10004">
        <v>16</v>
      </c>
      <c r="AP10004" t="s">
        <v>12424</v>
      </c>
      <c r="AQ10004" t="s">
        <v>11408</v>
      </c>
      <c r="AR10004">
        <v>4100</v>
      </c>
      <c r="AT10004">
        <v>0</v>
      </c>
      <c r="AV10004" t="s">
        <v>19277</v>
      </c>
      <c r="AW10004">
        <v>116100</v>
      </c>
    </row>
    <row r="10005" spans="1:49" x14ac:dyDescent="0.25">
      <c r="A10005">
        <v>4100</v>
      </c>
      <c r="B10005">
        <v>20000</v>
      </c>
      <c r="C10005" t="s">
        <v>19278</v>
      </c>
      <c r="E10005" s="124" t="s">
        <v>19279</v>
      </c>
      <c r="F10005" t="str">
        <f t="shared" si="189"/>
        <v>Group Company/SUNDRY/Forbo Siegling India</v>
      </c>
      <c r="G10005" s="151" t="str">
        <f t="shared" si="190"/>
        <v>Group Company</v>
      </c>
      <c r="H10005" s="149" t="s">
        <v>13440</v>
      </c>
      <c r="I10005">
        <v>97101250</v>
      </c>
      <c r="J10005" t="s">
        <v>19280</v>
      </c>
      <c r="K10005" t="s">
        <v>19281</v>
      </c>
      <c r="L10005" t="s">
        <v>19282</v>
      </c>
      <c r="N10005">
        <v>412208</v>
      </c>
      <c r="Q10005" t="s">
        <v>12896</v>
      </c>
      <c r="R10005" t="s">
        <v>12416</v>
      </c>
      <c r="U10005" t="s">
        <v>12418</v>
      </c>
      <c r="W10005">
        <v>30</v>
      </c>
      <c r="X10005">
        <v>5</v>
      </c>
      <c r="Y10005">
        <v>2</v>
      </c>
      <c r="Z10005" t="s">
        <v>14482</v>
      </c>
      <c r="AB10005" t="s">
        <v>14028</v>
      </c>
      <c r="AC10005">
        <v>1</v>
      </c>
      <c r="AD10005" s="123">
        <v>40940</v>
      </c>
      <c r="AE10005" t="s">
        <v>19283</v>
      </c>
      <c r="AG10005">
        <v>97101250</v>
      </c>
      <c r="AJ10005" t="s">
        <v>11324</v>
      </c>
      <c r="AL10005" t="s">
        <v>14028</v>
      </c>
      <c r="AP10005" t="s">
        <v>17129</v>
      </c>
      <c r="AQ10005" t="s">
        <v>19284</v>
      </c>
      <c r="AR10005">
        <v>4100</v>
      </c>
      <c r="AT10005">
        <v>0</v>
      </c>
      <c r="AV10005" t="s">
        <v>19285</v>
      </c>
      <c r="AW10005">
        <v>148000</v>
      </c>
    </row>
    <row r="10006" spans="1:49" x14ac:dyDescent="0.25">
      <c r="A10006">
        <v>4100</v>
      </c>
      <c r="B10006">
        <v>30000</v>
      </c>
      <c r="C10006" t="s">
        <v>19278</v>
      </c>
      <c r="E10006" s="124" t="s">
        <v>19279</v>
      </c>
      <c r="F10006" t="str">
        <f t="shared" si="189"/>
        <v>Group CompanyFORBO ADHESIVES</v>
      </c>
      <c r="G10006" s="151" t="str">
        <f t="shared" si="190"/>
        <v>Group Company</v>
      </c>
      <c r="H10006" s="149" t="s">
        <v>13565</v>
      </c>
      <c r="I10006">
        <v>94710150</v>
      </c>
      <c r="K10006" t="s">
        <v>19286</v>
      </c>
      <c r="L10006" t="s">
        <v>16691</v>
      </c>
      <c r="M10006" t="s">
        <v>13169</v>
      </c>
      <c r="N10006">
        <v>27713</v>
      </c>
      <c r="Q10006" t="s">
        <v>12415</v>
      </c>
      <c r="R10006" t="s">
        <v>12416</v>
      </c>
      <c r="U10006" t="s">
        <v>12418</v>
      </c>
      <c r="W10006">
        <v>20</v>
      </c>
      <c r="X10006">
        <v>5</v>
      </c>
      <c r="Y10006">
        <v>1</v>
      </c>
      <c r="AB10006" t="s">
        <v>14028</v>
      </c>
      <c r="AC10006">
        <v>1</v>
      </c>
      <c r="AD10006" s="123">
        <v>40913</v>
      </c>
      <c r="AE10006" t="s">
        <v>12431</v>
      </c>
      <c r="AG10006">
        <v>94710150</v>
      </c>
      <c r="AL10006" t="s">
        <v>14028</v>
      </c>
      <c r="AN10006">
        <v>3406302701</v>
      </c>
      <c r="AP10006" t="s">
        <v>12424</v>
      </c>
      <c r="AR10006">
        <v>4100</v>
      </c>
      <c r="AT10006">
        <v>0</v>
      </c>
      <c r="AV10006" t="s">
        <v>19287</v>
      </c>
      <c r="AW10006">
        <v>148000</v>
      </c>
    </row>
    <row r="10007" spans="1:49" x14ac:dyDescent="0.25">
      <c r="A10007">
        <v>4100</v>
      </c>
      <c r="B10007">
        <v>11990</v>
      </c>
      <c r="C10007" t="s">
        <v>19278</v>
      </c>
      <c r="D10007">
        <v>410</v>
      </c>
      <c r="E10007" s="124" t="s">
        <v>19279</v>
      </c>
      <c r="F10007" t="str">
        <f t="shared" si="189"/>
        <v>Group CompanyForbo Hareket ve Zemin Sistemleri</v>
      </c>
      <c r="G10007" s="151" t="str">
        <f t="shared" si="190"/>
        <v>Group Company</v>
      </c>
      <c r="H10007" s="149" t="s">
        <v>13566</v>
      </c>
      <c r="I10007">
        <v>97340100</v>
      </c>
      <c r="J10007" t="s">
        <v>19288</v>
      </c>
      <c r="K10007" t="s">
        <v>19289</v>
      </c>
      <c r="L10007" t="s">
        <v>19290</v>
      </c>
      <c r="M10007">
        <v>34</v>
      </c>
      <c r="N10007">
        <v>34953</v>
      </c>
      <c r="Q10007" t="s">
        <v>19291</v>
      </c>
      <c r="R10007" t="s">
        <v>12416</v>
      </c>
      <c r="S10007" t="s">
        <v>19292</v>
      </c>
      <c r="U10007" t="s">
        <v>12418</v>
      </c>
      <c r="W10007">
        <v>30</v>
      </c>
      <c r="X10007">
        <v>5</v>
      </c>
      <c r="Y10007">
        <v>2</v>
      </c>
      <c r="Z10007" t="s">
        <v>14482</v>
      </c>
      <c r="AA10007" t="s">
        <v>12485</v>
      </c>
      <c r="AB10007" t="s">
        <v>14028</v>
      </c>
      <c r="AC10007">
        <v>1</v>
      </c>
      <c r="AD10007" s="123">
        <v>40821</v>
      </c>
      <c r="AE10007" t="s">
        <v>19293</v>
      </c>
      <c r="AG10007">
        <v>97340100</v>
      </c>
      <c r="AL10007" t="s">
        <v>14028</v>
      </c>
      <c r="AP10007" t="s">
        <v>17129</v>
      </c>
      <c r="AQ10007" t="s">
        <v>19284</v>
      </c>
      <c r="AR10007">
        <v>4100</v>
      </c>
      <c r="AT10007">
        <v>0</v>
      </c>
      <c r="AV10007" t="s">
        <v>19294</v>
      </c>
      <c r="AW10007">
        <v>144000</v>
      </c>
    </row>
    <row r="10008" spans="1:49" x14ac:dyDescent="0.25">
      <c r="A10008">
        <v>4100</v>
      </c>
      <c r="B10008">
        <v>20000</v>
      </c>
      <c r="C10008" t="s">
        <v>19278</v>
      </c>
      <c r="D10008">
        <v>410</v>
      </c>
      <c r="E10008" s="124" t="s">
        <v>19279</v>
      </c>
      <c r="F10008" t="str">
        <f t="shared" si="189"/>
        <v>Group CompanyForbo International Hong Kong</v>
      </c>
      <c r="G10008" s="151" t="str">
        <f t="shared" si="190"/>
        <v>Group Company</v>
      </c>
      <c r="H10008" s="149" t="s">
        <v>13567</v>
      </c>
      <c r="I10008">
        <v>97380100</v>
      </c>
      <c r="J10008" t="s">
        <v>19295</v>
      </c>
      <c r="K10008" t="s">
        <v>19296</v>
      </c>
      <c r="L10008" t="s">
        <v>19297</v>
      </c>
      <c r="N10008">
        <v>0</v>
      </c>
      <c r="Q10008" t="s">
        <v>19298</v>
      </c>
      <c r="R10008" t="s">
        <v>12416</v>
      </c>
      <c r="U10008" t="s">
        <v>12418</v>
      </c>
      <c r="W10008">
        <v>30</v>
      </c>
      <c r="X10008">
        <v>5</v>
      </c>
      <c r="Y10008" t="s">
        <v>12472</v>
      </c>
      <c r="Z10008" t="s">
        <v>12420</v>
      </c>
      <c r="AA10008" t="s">
        <v>12429</v>
      </c>
      <c r="AB10008" t="s">
        <v>12473</v>
      </c>
      <c r="AC10008">
        <v>1</v>
      </c>
      <c r="AD10008" s="123">
        <v>39549</v>
      </c>
      <c r="AE10008" t="s">
        <v>19293</v>
      </c>
      <c r="AG10008">
        <v>97380100</v>
      </c>
      <c r="AL10008" t="s">
        <v>12473</v>
      </c>
      <c r="AP10008" t="s">
        <v>17129</v>
      </c>
      <c r="AQ10008" t="s">
        <v>19284</v>
      </c>
      <c r="AR10008">
        <v>4100</v>
      </c>
      <c r="AT10008">
        <v>0</v>
      </c>
      <c r="AV10008" t="s">
        <v>19299</v>
      </c>
      <c r="AW10008">
        <v>144000</v>
      </c>
    </row>
    <row r="10009" spans="1:49" x14ac:dyDescent="0.25">
      <c r="A10009">
        <v>4100</v>
      </c>
      <c r="B10009">
        <v>20000</v>
      </c>
      <c r="C10009" t="s">
        <v>19278</v>
      </c>
      <c r="D10009">
        <v>410</v>
      </c>
      <c r="E10009" s="124" t="s">
        <v>19279</v>
      </c>
      <c r="F10009" t="str">
        <f t="shared" si="189"/>
        <v>Group CompanyForbo International Hong Kong Limit</v>
      </c>
      <c r="G10009" s="151" t="str">
        <f t="shared" si="190"/>
        <v>Group Company</v>
      </c>
      <c r="H10009" s="149" t="s">
        <v>13568</v>
      </c>
      <c r="I10009">
        <v>97370200</v>
      </c>
      <c r="J10009" t="s">
        <v>19300</v>
      </c>
      <c r="K10009" t="s">
        <v>19301</v>
      </c>
      <c r="L10009" t="s">
        <v>19297</v>
      </c>
      <c r="N10009">
        <v>0</v>
      </c>
      <c r="Q10009" t="s">
        <v>19298</v>
      </c>
      <c r="R10009" t="s">
        <v>12416</v>
      </c>
      <c r="U10009" t="s">
        <v>12418</v>
      </c>
      <c r="W10009">
        <v>30</v>
      </c>
      <c r="X10009">
        <v>5</v>
      </c>
      <c r="Y10009">
        <v>2</v>
      </c>
      <c r="Z10009" t="s">
        <v>14482</v>
      </c>
      <c r="AA10009" t="s">
        <v>12485</v>
      </c>
      <c r="AB10009" t="s">
        <v>19302</v>
      </c>
      <c r="AC10009">
        <v>1</v>
      </c>
      <c r="AD10009" s="123">
        <v>42549</v>
      </c>
      <c r="AE10009" t="s">
        <v>19293</v>
      </c>
      <c r="AG10009">
        <v>97370200</v>
      </c>
      <c r="AL10009" t="s">
        <v>19302</v>
      </c>
      <c r="AP10009" t="s">
        <v>17129</v>
      </c>
      <c r="AQ10009" t="s">
        <v>19284</v>
      </c>
      <c r="AR10009">
        <v>4100</v>
      </c>
      <c r="AT10009">
        <v>0</v>
      </c>
      <c r="AV10009" t="s">
        <v>19303</v>
      </c>
      <c r="AW10009">
        <v>144000</v>
      </c>
    </row>
    <row r="10010" spans="1:49" x14ac:dyDescent="0.25">
      <c r="A10010">
        <v>4100</v>
      </c>
      <c r="B10010">
        <v>20000</v>
      </c>
      <c r="C10010" t="s">
        <v>19278</v>
      </c>
      <c r="D10010">
        <v>410</v>
      </c>
      <c r="E10010" s="124" t="s">
        <v>19279</v>
      </c>
      <c r="F10010" s="185" t="str">
        <f t="shared" si="189"/>
        <v>Group CompanyForbo Korea Ltd.</v>
      </c>
      <c r="G10010" s="151" t="str">
        <f t="shared" si="190"/>
        <v>Group Company</v>
      </c>
      <c r="H10010" s="149" t="s">
        <v>13569</v>
      </c>
      <c r="I10010">
        <v>97430100</v>
      </c>
      <c r="K10010" t="s">
        <v>19304</v>
      </c>
      <c r="L10010" t="s">
        <v>19305</v>
      </c>
      <c r="N10010">
        <v>14057</v>
      </c>
      <c r="Q10010" t="s">
        <v>19306</v>
      </c>
      <c r="R10010" t="s">
        <v>12416</v>
      </c>
      <c r="S10010" t="s">
        <v>19307</v>
      </c>
      <c r="U10010" t="s">
        <v>12418</v>
      </c>
      <c r="W10010">
        <v>30</v>
      </c>
      <c r="X10010">
        <v>5</v>
      </c>
      <c r="Y10010">
        <v>1</v>
      </c>
      <c r="Z10010" t="s">
        <v>14482</v>
      </c>
      <c r="AA10010" t="s">
        <v>12485</v>
      </c>
      <c r="AB10010" t="s">
        <v>12473</v>
      </c>
      <c r="AC10010">
        <v>1</v>
      </c>
      <c r="AD10010" s="123">
        <v>40920</v>
      </c>
      <c r="AE10010" t="s">
        <v>19308</v>
      </c>
      <c r="AG10010">
        <v>97430100</v>
      </c>
      <c r="AL10010" t="s">
        <v>12473</v>
      </c>
      <c r="AP10010" t="s">
        <v>17129</v>
      </c>
      <c r="AQ10010" t="s">
        <v>19284</v>
      </c>
      <c r="AR10010">
        <v>4100</v>
      </c>
      <c r="AT10010">
        <v>0</v>
      </c>
      <c r="AV10010" t="s">
        <v>19309</v>
      </c>
      <c r="AW10010">
        <v>144000</v>
      </c>
    </row>
    <row r="10011" spans="1:49" x14ac:dyDescent="0.25">
      <c r="A10011">
        <v>4100</v>
      </c>
      <c r="C10011" t="s">
        <v>19278</v>
      </c>
      <c r="D10011">
        <v>410</v>
      </c>
      <c r="E10011" s="124" t="s">
        <v>19279</v>
      </c>
      <c r="F10011" s="185" t="str">
        <f t="shared" si="189"/>
        <v>Group CompanyForbo Korea Ltd.</v>
      </c>
      <c r="G10011" s="151" t="str">
        <f t="shared" si="190"/>
        <v>Group Company</v>
      </c>
      <c r="H10011" s="149" t="s">
        <v>13569</v>
      </c>
      <c r="I10011">
        <v>97430150</v>
      </c>
      <c r="J10011" t="s">
        <v>19310</v>
      </c>
      <c r="K10011" t="s">
        <v>19311</v>
      </c>
      <c r="L10011" t="s">
        <v>19312</v>
      </c>
      <c r="N10011">
        <v>6182</v>
      </c>
      <c r="Q10011" t="s">
        <v>19306</v>
      </c>
      <c r="R10011" t="s">
        <v>12416</v>
      </c>
      <c r="U10011" t="s">
        <v>12418</v>
      </c>
      <c r="W10011">
        <v>30</v>
      </c>
      <c r="X10011">
        <v>5</v>
      </c>
      <c r="Y10011" t="s">
        <v>12472</v>
      </c>
      <c r="Z10011" t="s">
        <v>12420</v>
      </c>
      <c r="AA10011" t="s">
        <v>12421</v>
      </c>
      <c r="AB10011" t="s">
        <v>12473</v>
      </c>
      <c r="AC10011">
        <v>1</v>
      </c>
      <c r="AD10011" s="123">
        <v>41102</v>
      </c>
      <c r="AE10011" t="s">
        <v>19293</v>
      </c>
      <c r="AG10011">
        <v>97430150</v>
      </c>
      <c r="AJ10011" t="s">
        <v>11324</v>
      </c>
      <c r="AL10011" t="s">
        <v>12473</v>
      </c>
      <c r="AP10011" t="s">
        <v>12424</v>
      </c>
      <c r="AR10011">
        <v>4100</v>
      </c>
      <c r="AT10011">
        <v>0</v>
      </c>
      <c r="AV10011" t="s">
        <v>19313</v>
      </c>
      <c r="AW10011">
        <v>148000</v>
      </c>
    </row>
    <row r="10012" spans="1:49" x14ac:dyDescent="0.25">
      <c r="A10012">
        <v>4100</v>
      </c>
      <c r="B10012">
        <v>11000</v>
      </c>
      <c r="C10012" t="s">
        <v>19278</v>
      </c>
      <c r="E10012" s="124" t="s">
        <v>19279</v>
      </c>
      <c r="F10012" t="str">
        <f t="shared" si="189"/>
        <v>Group CompanyForbo Linoleum Inc.</v>
      </c>
      <c r="G10012" s="151" t="str">
        <f t="shared" si="190"/>
        <v>Group Company</v>
      </c>
      <c r="H10012" s="149" t="s">
        <v>13570</v>
      </c>
      <c r="I10012">
        <v>95102050</v>
      </c>
      <c r="K10012" t="s">
        <v>19314</v>
      </c>
      <c r="L10012" t="s">
        <v>19315</v>
      </c>
      <c r="M10012" t="s">
        <v>15913</v>
      </c>
      <c r="N10012" t="s">
        <v>19316</v>
      </c>
      <c r="Q10012" t="s">
        <v>13237</v>
      </c>
      <c r="R10012" t="s">
        <v>12416</v>
      </c>
      <c r="U10012" t="s">
        <v>12418</v>
      </c>
      <c r="W10012">
        <v>11</v>
      </c>
      <c r="X10012">
        <v>5</v>
      </c>
      <c r="Y10012">
        <v>2</v>
      </c>
      <c r="Z10012" t="s">
        <v>14482</v>
      </c>
      <c r="AB10012" t="s">
        <v>14028</v>
      </c>
      <c r="AC10012">
        <v>1</v>
      </c>
      <c r="AD10012" s="123">
        <v>41830</v>
      </c>
      <c r="AE10012" t="s">
        <v>19317</v>
      </c>
      <c r="AG10012">
        <v>95102050</v>
      </c>
      <c r="AL10012" t="s">
        <v>14028</v>
      </c>
      <c r="AN10012">
        <v>7001504701</v>
      </c>
      <c r="AP10012" t="s">
        <v>17129</v>
      </c>
      <c r="AR10012">
        <v>4100</v>
      </c>
      <c r="AT10012">
        <v>0</v>
      </c>
      <c r="AV10012" t="s">
        <v>19318</v>
      </c>
      <c r="AW10012">
        <v>148000</v>
      </c>
    </row>
    <row r="10013" spans="1:49" x14ac:dyDescent="0.25">
      <c r="A10013">
        <v>4100</v>
      </c>
      <c r="B10013">
        <v>11360</v>
      </c>
      <c r="C10013" t="s">
        <v>19278</v>
      </c>
      <c r="D10013">
        <v>410</v>
      </c>
      <c r="E10013" s="124" t="s">
        <v>19279</v>
      </c>
      <c r="F10013" t="str">
        <f t="shared" si="189"/>
        <v>Group CompanyForbo Management SA</v>
      </c>
      <c r="G10013" s="151" t="str">
        <f t="shared" si="190"/>
        <v>Group Company</v>
      </c>
      <c r="H10013" s="149" t="s">
        <v>13571</v>
      </c>
      <c r="I10013">
        <v>96020150</v>
      </c>
      <c r="K10013" t="s">
        <v>19319</v>
      </c>
      <c r="L10013" t="s">
        <v>19320</v>
      </c>
      <c r="N10013">
        <v>6341</v>
      </c>
      <c r="O10013">
        <v>1339</v>
      </c>
      <c r="Q10013" t="s">
        <v>19321</v>
      </c>
      <c r="R10013" t="s">
        <v>17207</v>
      </c>
      <c r="U10013" t="s">
        <v>12418</v>
      </c>
      <c r="W10013">
        <v>20</v>
      </c>
      <c r="X10013">
        <v>5</v>
      </c>
      <c r="Y10013">
        <v>1</v>
      </c>
      <c r="AB10013" t="s">
        <v>12473</v>
      </c>
      <c r="AC10013">
        <v>1</v>
      </c>
      <c r="AD10013" s="123">
        <v>37356</v>
      </c>
      <c r="AE10013" t="s">
        <v>19308</v>
      </c>
      <c r="AG10013">
        <v>96020150</v>
      </c>
      <c r="AL10013" t="s">
        <v>12473</v>
      </c>
      <c r="AP10013" t="s">
        <v>12424</v>
      </c>
      <c r="AR10013">
        <v>4100</v>
      </c>
      <c r="AT10013">
        <v>0</v>
      </c>
      <c r="AU10013" t="s">
        <v>19322</v>
      </c>
      <c r="AV10013" t="s">
        <v>19323</v>
      </c>
      <c r="AW10013">
        <v>148000</v>
      </c>
    </row>
    <row r="10014" spans="1:49" x14ac:dyDescent="0.25">
      <c r="A10014">
        <v>4100</v>
      </c>
      <c r="B10014">
        <v>20000</v>
      </c>
      <c r="C10014" t="s">
        <v>19278</v>
      </c>
      <c r="D10014">
        <v>410</v>
      </c>
      <c r="E10014" s="124" t="s">
        <v>19279</v>
      </c>
      <c r="F10014" t="str">
        <f t="shared" si="189"/>
        <v>Group CompanyForbo Movement Systems (China) Co.</v>
      </c>
      <c r="G10014" s="151" t="str">
        <f t="shared" si="190"/>
        <v>Group Company</v>
      </c>
      <c r="H10014" s="149" t="s">
        <v>13572</v>
      </c>
      <c r="I10014">
        <v>97190200</v>
      </c>
      <c r="K10014" t="s">
        <v>19324</v>
      </c>
      <c r="L10014" t="s">
        <v>19325</v>
      </c>
      <c r="N10014">
        <v>314200</v>
      </c>
      <c r="Q10014" t="s">
        <v>15572</v>
      </c>
      <c r="R10014" t="s">
        <v>12416</v>
      </c>
      <c r="S10014" t="s">
        <v>19326</v>
      </c>
      <c r="U10014" t="s">
        <v>12418</v>
      </c>
      <c r="W10014">
        <v>30</v>
      </c>
      <c r="X10014">
        <v>5</v>
      </c>
      <c r="Y10014" t="s">
        <v>12472</v>
      </c>
      <c r="Z10014" t="s">
        <v>14482</v>
      </c>
      <c r="AA10014" t="s">
        <v>12485</v>
      </c>
      <c r="AB10014" t="s">
        <v>12473</v>
      </c>
      <c r="AC10014">
        <v>1</v>
      </c>
      <c r="AD10014" s="123">
        <v>42549</v>
      </c>
      <c r="AE10014" t="s">
        <v>19293</v>
      </c>
      <c r="AG10014">
        <v>97190200</v>
      </c>
      <c r="AL10014" t="s">
        <v>12473</v>
      </c>
      <c r="AP10014" t="s">
        <v>17129</v>
      </c>
      <c r="AQ10014" t="s">
        <v>19284</v>
      </c>
      <c r="AR10014">
        <v>4100</v>
      </c>
      <c r="AT10014">
        <v>0</v>
      </c>
      <c r="AV10014" t="s">
        <v>19327</v>
      </c>
      <c r="AW10014">
        <v>144000</v>
      </c>
    </row>
    <row r="10015" spans="1:49" x14ac:dyDescent="0.25">
      <c r="A10015">
        <v>4100</v>
      </c>
      <c r="B10015">
        <v>20000</v>
      </c>
      <c r="C10015" t="s">
        <v>19278</v>
      </c>
      <c r="D10015">
        <v>410</v>
      </c>
      <c r="E10015" s="124" t="s">
        <v>19279</v>
      </c>
      <c r="F10015" t="str">
        <f t="shared" si="189"/>
        <v>Group CompanyFORBO SHANGHAI CO., LTD</v>
      </c>
      <c r="G10015" s="151" t="str">
        <f t="shared" si="190"/>
        <v>Group Company</v>
      </c>
      <c r="H10015" s="149" t="s">
        <v>13573</v>
      </c>
      <c r="I10015">
        <v>97370100</v>
      </c>
      <c r="K10015" t="s">
        <v>19328</v>
      </c>
      <c r="L10015" t="s">
        <v>19329</v>
      </c>
      <c r="N10015">
        <v>200131</v>
      </c>
      <c r="Q10015" t="s">
        <v>15572</v>
      </c>
      <c r="R10015" t="s">
        <v>12416</v>
      </c>
      <c r="S10015" t="s">
        <v>19330</v>
      </c>
      <c r="U10015" t="s">
        <v>12418</v>
      </c>
      <c r="W10015">
        <v>30</v>
      </c>
      <c r="X10015">
        <v>5</v>
      </c>
      <c r="Y10015" t="s">
        <v>12472</v>
      </c>
      <c r="Z10015" t="s">
        <v>14482</v>
      </c>
      <c r="AA10015" t="s">
        <v>12485</v>
      </c>
      <c r="AB10015" t="s">
        <v>12473</v>
      </c>
      <c r="AC10015">
        <v>1</v>
      </c>
      <c r="AD10015" s="123">
        <v>39636</v>
      </c>
      <c r="AE10015" t="s">
        <v>19293</v>
      </c>
      <c r="AG10015">
        <v>97370100</v>
      </c>
      <c r="AL10015" t="s">
        <v>12473</v>
      </c>
      <c r="AN10015">
        <v>7700000000</v>
      </c>
      <c r="AP10015" t="s">
        <v>17129</v>
      </c>
      <c r="AQ10015" t="s">
        <v>19284</v>
      </c>
      <c r="AR10015">
        <v>4100</v>
      </c>
      <c r="AT10015">
        <v>0</v>
      </c>
      <c r="AV10015" t="s">
        <v>19331</v>
      </c>
      <c r="AW10015">
        <v>144000</v>
      </c>
    </row>
    <row r="10016" spans="1:49" x14ac:dyDescent="0.25">
      <c r="A10016">
        <v>4100</v>
      </c>
      <c r="B10016">
        <v>13990</v>
      </c>
      <c r="C10016" t="s">
        <v>19278</v>
      </c>
      <c r="D10016">
        <v>410</v>
      </c>
      <c r="E10016" s="124" t="s">
        <v>19279</v>
      </c>
      <c r="F10016" s="185" t="str">
        <f t="shared" si="189"/>
        <v>Group CompanyForbo Siegling  s.r.o.</v>
      </c>
      <c r="G10016" s="151" t="str">
        <f t="shared" si="190"/>
        <v>Group Company</v>
      </c>
      <c r="H10016" s="149" t="s">
        <v>13574</v>
      </c>
      <c r="I10016">
        <v>97310100</v>
      </c>
      <c r="K10016" t="s">
        <v>19332</v>
      </c>
      <c r="L10016" t="s">
        <v>19333</v>
      </c>
      <c r="N10016" t="s">
        <v>19334</v>
      </c>
      <c r="Q10016" t="s">
        <v>19335</v>
      </c>
      <c r="R10016" t="s">
        <v>17207</v>
      </c>
      <c r="S10016" t="s">
        <v>19336</v>
      </c>
      <c r="U10016" t="s">
        <v>12418</v>
      </c>
      <c r="W10016">
        <v>30</v>
      </c>
      <c r="X10016">
        <v>5</v>
      </c>
      <c r="Y10016" t="s">
        <v>12472</v>
      </c>
      <c r="Z10016" t="s">
        <v>14482</v>
      </c>
      <c r="AA10016" t="s">
        <v>12421</v>
      </c>
      <c r="AB10016" t="s">
        <v>19337</v>
      </c>
      <c r="AC10016">
        <v>1</v>
      </c>
      <c r="AD10016" s="123">
        <v>38110</v>
      </c>
      <c r="AE10016" t="s">
        <v>19317</v>
      </c>
      <c r="AG10016">
        <v>97310100</v>
      </c>
      <c r="AL10016" t="s">
        <v>19337</v>
      </c>
      <c r="AP10016" t="s">
        <v>17129</v>
      </c>
      <c r="AQ10016" t="s">
        <v>19284</v>
      </c>
      <c r="AR10016">
        <v>4100</v>
      </c>
      <c r="AT10016">
        <v>0</v>
      </c>
      <c r="AV10016" t="s">
        <v>19338</v>
      </c>
      <c r="AW10016">
        <v>144000</v>
      </c>
    </row>
    <row r="10017" spans="1:49" x14ac:dyDescent="0.25">
      <c r="A10017">
        <v>4100</v>
      </c>
      <c r="B10017">
        <v>20000</v>
      </c>
      <c r="C10017" t="s">
        <v>19278</v>
      </c>
      <c r="D10017">
        <v>410</v>
      </c>
      <c r="E10017" s="124" t="s">
        <v>19279</v>
      </c>
      <c r="F10017" t="str">
        <f t="shared" si="189"/>
        <v>Group CompanyForbo Siegling (China) Co., Ltd.</v>
      </c>
      <c r="G10017" s="151" t="str">
        <f t="shared" si="190"/>
        <v>Group Company</v>
      </c>
      <c r="H10017" s="149" t="s">
        <v>13575</v>
      </c>
      <c r="I10017">
        <v>97190100</v>
      </c>
      <c r="K10017" t="s">
        <v>19339</v>
      </c>
      <c r="L10017" t="s">
        <v>19340</v>
      </c>
      <c r="M10017">
        <v>70</v>
      </c>
      <c r="N10017">
        <v>110141</v>
      </c>
      <c r="Q10017" t="s">
        <v>15572</v>
      </c>
      <c r="R10017" t="s">
        <v>12416</v>
      </c>
      <c r="S10017" t="s">
        <v>19341</v>
      </c>
      <c r="U10017" t="s">
        <v>12418</v>
      </c>
      <c r="W10017">
        <v>30</v>
      </c>
      <c r="X10017">
        <v>5</v>
      </c>
      <c r="Y10017" t="s">
        <v>12472</v>
      </c>
      <c r="Z10017" t="s">
        <v>14482</v>
      </c>
      <c r="AA10017" t="s">
        <v>12421</v>
      </c>
      <c r="AB10017" t="s">
        <v>12830</v>
      </c>
      <c r="AC10017">
        <v>1</v>
      </c>
      <c r="AD10017" s="123">
        <v>37356</v>
      </c>
      <c r="AE10017" t="s">
        <v>19308</v>
      </c>
      <c r="AG10017">
        <v>97190100</v>
      </c>
      <c r="AL10017" t="s">
        <v>12830</v>
      </c>
      <c r="AP10017" t="s">
        <v>17129</v>
      </c>
      <c r="AQ10017" t="s">
        <v>19284</v>
      </c>
      <c r="AR10017">
        <v>4100</v>
      </c>
      <c r="AT10017">
        <v>0</v>
      </c>
      <c r="AV10017" t="s">
        <v>19342</v>
      </c>
      <c r="AW10017">
        <v>144000</v>
      </c>
    </row>
    <row r="10018" spans="1:49" x14ac:dyDescent="0.25">
      <c r="A10018">
        <v>4100</v>
      </c>
      <c r="B10018">
        <v>20000</v>
      </c>
      <c r="C10018" t="s">
        <v>19278</v>
      </c>
      <c r="D10018">
        <v>410</v>
      </c>
      <c r="E10018" s="124" t="s">
        <v>19279</v>
      </c>
      <c r="F10018" t="str">
        <f t="shared" si="189"/>
        <v>Group CompanyForbo Siegling (Thailand) Co.,ltd.</v>
      </c>
      <c r="G10018" s="151" t="str">
        <f t="shared" si="190"/>
        <v>Group Company</v>
      </c>
      <c r="H10018" s="149" t="s">
        <v>13576</v>
      </c>
      <c r="I10018">
        <v>97420100</v>
      </c>
      <c r="L10018" t="s">
        <v>19343</v>
      </c>
      <c r="N10018">
        <v>10540</v>
      </c>
      <c r="Q10018" t="s">
        <v>19344</v>
      </c>
      <c r="R10018" t="s">
        <v>12416</v>
      </c>
      <c r="S10018" t="s">
        <v>19345</v>
      </c>
      <c r="U10018" t="s">
        <v>12418</v>
      </c>
      <c r="W10018">
        <v>30</v>
      </c>
      <c r="X10018">
        <v>5</v>
      </c>
      <c r="Y10018">
        <v>2</v>
      </c>
      <c r="Z10018" t="s">
        <v>14482</v>
      </c>
      <c r="AA10018" t="s">
        <v>12485</v>
      </c>
      <c r="AB10018" t="s">
        <v>14028</v>
      </c>
      <c r="AC10018">
        <v>1</v>
      </c>
      <c r="AD10018" s="123">
        <v>41716</v>
      </c>
      <c r="AE10018" t="s">
        <v>19346</v>
      </c>
      <c r="AG10018">
        <v>97420100</v>
      </c>
      <c r="AL10018" t="s">
        <v>14028</v>
      </c>
      <c r="AP10018" t="s">
        <v>17129</v>
      </c>
      <c r="AQ10018" t="s">
        <v>19284</v>
      </c>
      <c r="AR10018">
        <v>4100</v>
      </c>
      <c r="AT10018">
        <v>0</v>
      </c>
      <c r="AV10018" t="s">
        <v>19347</v>
      </c>
      <c r="AW10018">
        <v>144000</v>
      </c>
    </row>
    <row r="10019" spans="1:49" x14ac:dyDescent="0.25">
      <c r="A10019">
        <v>4100</v>
      </c>
      <c r="B10019">
        <v>11380</v>
      </c>
      <c r="C10019" t="s">
        <v>19278</v>
      </c>
      <c r="D10019">
        <v>410</v>
      </c>
      <c r="E10019" s="124" t="s">
        <v>19279</v>
      </c>
      <c r="F10019" t="str">
        <f t="shared" si="189"/>
        <v>Group CompanyForbo Siegling Austria Ges.m.b.H.</v>
      </c>
      <c r="G10019" s="151" t="str">
        <f t="shared" si="190"/>
        <v>Group Company</v>
      </c>
      <c r="H10019" s="149" t="s">
        <v>13578</v>
      </c>
      <c r="I10019">
        <v>97050100</v>
      </c>
      <c r="K10019" t="s">
        <v>19348</v>
      </c>
      <c r="L10019" t="s">
        <v>19349</v>
      </c>
      <c r="N10019">
        <v>1210</v>
      </c>
      <c r="Q10019" t="s">
        <v>17275</v>
      </c>
      <c r="R10019" t="s">
        <v>17207</v>
      </c>
      <c r="S10019" t="s">
        <v>19350</v>
      </c>
      <c r="U10019" t="s">
        <v>12418</v>
      </c>
      <c r="W10019">
        <v>30</v>
      </c>
      <c r="X10019">
        <v>5</v>
      </c>
      <c r="Y10019" t="s">
        <v>12472</v>
      </c>
      <c r="Z10019" t="s">
        <v>14482</v>
      </c>
      <c r="AA10019" t="s">
        <v>12421</v>
      </c>
      <c r="AB10019" t="s">
        <v>19337</v>
      </c>
      <c r="AC10019">
        <v>1</v>
      </c>
      <c r="AD10019" s="123">
        <v>37356</v>
      </c>
      <c r="AE10019" t="s">
        <v>19308</v>
      </c>
      <c r="AG10019">
        <v>97050100</v>
      </c>
      <c r="AL10019" t="s">
        <v>19337</v>
      </c>
      <c r="AP10019" t="s">
        <v>17129</v>
      </c>
      <c r="AQ10019" t="s">
        <v>19284</v>
      </c>
      <c r="AR10019">
        <v>4100</v>
      </c>
      <c r="AT10019">
        <v>0</v>
      </c>
      <c r="AV10019" t="s">
        <v>19351</v>
      </c>
      <c r="AW10019">
        <v>144000</v>
      </c>
    </row>
    <row r="10020" spans="1:49" x14ac:dyDescent="0.25">
      <c r="A10020">
        <v>4100</v>
      </c>
      <c r="B10020">
        <v>11050</v>
      </c>
      <c r="C10020" t="s">
        <v>19278</v>
      </c>
      <c r="D10020">
        <v>410</v>
      </c>
      <c r="E10020" s="124" t="s">
        <v>19279</v>
      </c>
      <c r="F10020" t="str">
        <f t="shared" si="189"/>
        <v>Group CompanyForbo Siegling Belux SE</v>
      </c>
      <c r="G10020" s="151" t="str">
        <f t="shared" si="190"/>
        <v>Group Company</v>
      </c>
      <c r="H10020" s="149" t="s">
        <v>13579</v>
      </c>
      <c r="I10020">
        <v>97120200</v>
      </c>
      <c r="J10020" t="s">
        <v>19352</v>
      </c>
      <c r="K10020" t="s">
        <v>19353</v>
      </c>
      <c r="L10020" t="s">
        <v>19354</v>
      </c>
      <c r="N10020">
        <v>1930</v>
      </c>
      <c r="O10020">
        <v>4</v>
      </c>
      <c r="Q10020" t="s">
        <v>19355</v>
      </c>
      <c r="R10020" t="s">
        <v>17207</v>
      </c>
      <c r="S10020">
        <v>78150268</v>
      </c>
      <c r="U10020" t="s">
        <v>12418</v>
      </c>
      <c r="W10020">
        <v>30</v>
      </c>
      <c r="X10020">
        <v>5</v>
      </c>
      <c r="Y10020">
        <v>2</v>
      </c>
      <c r="Z10020" t="s">
        <v>12420</v>
      </c>
      <c r="AA10020" t="s">
        <v>12485</v>
      </c>
      <c r="AB10020" t="s">
        <v>12473</v>
      </c>
      <c r="AC10020">
        <v>1</v>
      </c>
      <c r="AD10020" s="123">
        <v>38708</v>
      </c>
      <c r="AE10020" t="s">
        <v>19356</v>
      </c>
      <c r="AG10020">
        <v>97120200</v>
      </c>
      <c r="AL10020" t="s">
        <v>12473</v>
      </c>
      <c r="AP10020" t="s">
        <v>17129</v>
      </c>
      <c r="AQ10020" t="s">
        <v>19284</v>
      </c>
      <c r="AR10020">
        <v>4100</v>
      </c>
      <c r="AT10020">
        <v>0</v>
      </c>
      <c r="AV10020" t="s">
        <v>19357</v>
      </c>
      <c r="AW10020">
        <v>144000</v>
      </c>
    </row>
    <row r="10021" spans="1:49" x14ac:dyDescent="0.25">
      <c r="A10021">
        <v>4100</v>
      </c>
      <c r="B10021">
        <v>30000</v>
      </c>
      <c r="C10021" t="s">
        <v>19278</v>
      </c>
      <c r="D10021">
        <v>410</v>
      </c>
      <c r="E10021" s="124" t="s">
        <v>19279</v>
      </c>
      <c r="F10021" t="str">
        <f t="shared" si="189"/>
        <v>Group CompanyForbo Siegling Brasil Ltda.</v>
      </c>
      <c r="G10021" s="151" t="str">
        <f t="shared" si="190"/>
        <v>Group Company</v>
      </c>
      <c r="H10021" s="149" t="s">
        <v>13580</v>
      </c>
      <c r="I10021">
        <v>50891854</v>
      </c>
      <c r="J10021" t="s">
        <v>19358</v>
      </c>
      <c r="K10021" t="s">
        <v>19359</v>
      </c>
      <c r="L10021" t="s">
        <v>19360</v>
      </c>
      <c r="M10021" t="s">
        <v>12418</v>
      </c>
      <c r="N10021" t="s">
        <v>19361</v>
      </c>
      <c r="Q10021" t="s">
        <v>17244</v>
      </c>
      <c r="R10021" t="s">
        <v>17160</v>
      </c>
      <c r="S10021" t="s">
        <v>19362</v>
      </c>
      <c r="U10021" t="s">
        <v>12418</v>
      </c>
      <c r="W10021">
        <v>12</v>
      </c>
      <c r="X10021">
        <v>4</v>
      </c>
      <c r="Y10021" t="s">
        <v>12472</v>
      </c>
      <c r="Z10021" t="s">
        <v>14482</v>
      </c>
      <c r="AA10021" t="s">
        <v>12485</v>
      </c>
      <c r="AB10021" t="s">
        <v>12830</v>
      </c>
      <c r="AC10021">
        <v>4</v>
      </c>
      <c r="AD10021" s="123">
        <v>37356</v>
      </c>
      <c r="AE10021" t="s">
        <v>19308</v>
      </c>
      <c r="AG10021">
        <v>50891854</v>
      </c>
      <c r="AL10021" t="s">
        <v>12830</v>
      </c>
      <c r="AO10021">
        <v>16</v>
      </c>
      <c r="AP10021" t="s">
        <v>17129</v>
      </c>
      <c r="AQ10021" t="s">
        <v>11408</v>
      </c>
      <c r="AR10021">
        <v>4100</v>
      </c>
      <c r="AT10021">
        <v>0</v>
      </c>
      <c r="AV10021" t="s">
        <v>19363</v>
      </c>
      <c r="AW10021">
        <v>116120</v>
      </c>
    </row>
    <row r="10022" spans="1:49" x14ac:dyDescent="0.25">
      <c r="A10022">
        <v>4100</v>
      </c>
      <c r="B10022">
        <v>30100</v>
      </c>
      <c r="C10022" t="s">
        <v>19278</v>
      </c>
      <c r="D10022">
        <v>410</v>
      </c>
      <c r="E10022" s="124" t="s">
        <v>19279</v>
      </c>
      <c r="F10022" t="str">
        <f t="shared" si="189"/>
        <v>Group CompanyForbo Siegling Canada Corp.</v>
      </c>
      <c r="G10022" s="151" t="str">
        <f t="shared" si="190"/>
        <v>Group Company</v>
      </c>
      <c r="H10022" s="149" t="s">
        <v>13581</v>
      </c>
      <c r="I10022">
        <v>97030100</v>
      </c>
      <c r="K10022" t="s">
        <v>19364</v>
      </c>
      <c r="L10022" t="s">
        <v>19365</v>
      </c>
      <c r="M10022" t="s">
        <v>15913</v>
      </c>
      <c r="N10022" t="s">
        <v>19366</v>
      </c>
      <c r="Q10022" t="s">
        <v>13237</v>
      </c>
      <c r="R10022" t="s">
        <v>12416</v>
      </c>
      <c r="S10022">
        <v>19056779983</v>
      </c>
      <c r="U10022" t="s">
        <v>12418</v>
      </c>
      <c r="W10022">
        <v>30</v>
      </c>
      <c r="X10022">
        <v>5</v>
      </c>
      <c r="Y10022" t="s">
        <v>12419</v>
      </c>
      <c r="Z10022" t="s">
        <v>19367</v>
      </c>
      <c r="AA10022" t="s">
        <v>19368</v>
      </c>
      <c r="AB10022" t="s">
        <v>14028</v>
      </c>
      <c r="AC10022">
        <v>1</v>
      </c>
      <c r="AD10022" s="123">
        <v>37356</v>
      </c>
      <c r="AE10022" t="s">
        <v>19308</v>
      </c>
      <c r="AG10022">
        <v>97030100</v>
      </c>
      <c r="AL10022" t="s">
        <v>14028</v>
      </c>
      <c r="AN10022">
        <v>7001505691</v>
      </c>
      <c r="AP10022" t="s">
        <v>12424</v>
      </c>
      <c r="AQ10022" t="s">
        <v>19284</v>
      </c>
      <c r="AR10022">
        <v>4100</v>
      </c>
      <c r="AT10022">
        <v>0</v>
      </c>
      <c r="AV10022" t="s">
        <v>19369</v>
      </c>
      <c r="AW10022">
        <v>144000</v>
      </c>
    </row>
    <row r="10023" spans="1:49" x14ac:dyDescent="0.25">
      <c r="A10023">
        <v>4100</v>
      </c>
      <c r="B10023">
        <v>11990</v>
      </c>
      <c r="C10023" t="s">
        <v>19278</v>
      </c>
      <c r="D10023">
        <v>410</v>
      </c>
      <c r="E10023" s="124" t="s">
        <v>19279</v>
      </c>
      <c r="F10023" t="str">
        <f t="shared" si="189"/>
        <v>Group CompanyForbo Siegling Cesk・republika s.r.</v>
      </c>
      <c r="G10023" s="151" t="str">
        <f t="shared" si="190"/>
        <v>Group Company</v>
      </c>
      <c r="H10023" s="149" t="s">
        <v>13582</v>
      </c>
      <c r="I10023">
        <v>97330100</v>
      </c>
      <c r="K10023" t="s">
        <v>19370</v>
      </c>
      <c r="L10023" t="s">
        <v>19371</v>
      </c>
      <c r="N10023" t="s">
        <v>19372</v>
      </c>
      <c r="Q10023" t="s">
        <v>17145</v>
      </c>
      <c r="R10023" t="s">
        <v>17207</v>
      </c>
      <c r="S10023" t="s">
        <v>19373</v>
      </c>
      <c r="U10023" t="s">
        <v>12418</v>
      </c>
      <c r="W10023">
        <v>30</v>
      </c>
      <c r="X10023">
        <v>5</v>
      </c>
      <c r="Y10023">
        <v>2</v>
      </c>
      <c r="Z10023" t="s">
        <v>19367</v>
      </c>
      <c r="AA10023" t="s">
        <v>19374</v>
      </c>
      <c r="AB10023" t="s">
        <v>14028</v>
      </c>
      <c r="AC10023">
        <v>1</v>
      </c>
      <c r="AD10023" s="123">
        <v>39255</v>
      </c>
      <c r="AE10023" t="s">
        <v>19356</v>
      </c>
      <c r="AG10023">
        <v>97330100</v>
      </c>
      <c r="AL10023" t="s">
        <v>14028</v>
      </c>
      <c r="AP10023" t="s">
        <v>17129</v>
      </c>
      <c r="AQ10023" t="s">
        <v>19284</v>
      </c>
      <c r="AR10023">
        <v>4100</v>
      </c>
      <c r="AT10023">
        <v>0</v>
      </c>
      <c r="AV10023" t="s">
        <v>19375</v>
      </c>
      <c r="AW10023">
        <v>144000</v>
      </c>
    </row>
    <row r="10024" spans="1:49" x14ac:dyDescent="0.25">
      <c r="A10024">
        <v>4100</v>
      </c>
      <c r="B10024">
        <v>30000</v>
      </c>
      <c r="C10024" t="s">
        <v>19278</v>
      </c>
      <c r="D10024">
        <v>410</v>
      </c>
      <c r="E10024" s="124" t="s">
        <v>19279</v>
      </c>
      <c r="F10024" t="str">
        <f t="shared" si="189"/>
        <v>Group CompanyFORBO SIEGLING CHILE S.A.</v>
      </c>
      <c r="G10024" s="151" t="str">
        <f t="shared" si="190"/>
        <v>Group Company</v>
      </c>
      <c r="H10024" s="149" t="s">
        <v>13583</v>
      </c>
      <c r="I10024">
        <v>51203658</v>
      </c>
      <c r="K10024" t="s">
        <v>19376</v>
      </c>
      <c r="L10024" t="s">
        <v>17181</v>
      </c>
      <c r="N10024">
        <v>8360259</v>
      </c>
      <c r="Q10024" t="s">
        <v>17182</v>
      </c>
      <c r="R10024" t="s">
        <v>17160</v>
      </c>
      <c r="S10024" t="s">
        <v>19377</v>
      </c>
      <c r="U10024" t="s">
        <v>12418</v>
      </c>
      <c r="W10024">
        <v>12</v>
      </c>
      <c r="X10024">
        <v>4</v>
      </c>
      <c r="Y10024" t="s">
        <v>12472</v>
      </c>
      <c r="Z10024" t="s">
        <v>14482</v>
      </c>
      <c r="AA10024" t="s">
        <v>12485</v>
      </c>
      <c r="AB10024" t="s">
        <v>12473</v>
      </c>
      <c r="AC10024">
        <v>4</v>
      </c>
      <c r="AD10024" s="123">
        <v>37356</v>
      </c>
      <c r="AE10024" t="s">
        <v>12423</v>
      </c>
      <c r="AG10024">
        <v>51203658</v>
      </c>
      <c r="AL10024" t="s">
        <v>12473</v>
      </c>
      <c r="AO10024">
        <v>16</v>
      </c>
      <c r="AP10024" t="s">
        <v>17129</v>
      </c>
      <c r="AQ10024" t="s">
        <v>11408</v>
      </c>
      <c r="AR10024">
        <v>4100</v>
      </c>
      <c r="AT10024">
        <v>0</v>
      </c>
      <c r="AV10024" t="s">
        <v>19363</v>
      </c>
      <c r="AW10024">
        <v>116120</v>
      </c>
    </row>
    <row r="10025" spans="1:49" x14ac:dyDescent="0.25">
      <c r="A10025">
        <v>4100</v>
      </c>
      <c r="B10025">
        <v>30100</v>
      </c>
      <c r="C10025" t="s">
        <v>19278</v>
      </c>
      <c r="E10025" s="124" t="s">
        <v>19279</v>
      </c>
      <c r="F10025" t="str">
        <f t="shared" si="189"/>
        <v>Group CompanyForbo Siegling Colombia S.A.S.</v>
      </c>
      <c r="G10025" s="151" t="str">
        <f t="shared" si="190"/>
        <v>Group Company</v>
      </c>
      <c r="H10025" s="149" t="s">
        <v>13584</v>
      </c>
      <c r="I10025">
        <v>97110200</v>
      </c>
      <c r="K10025" t="s">
        <v>19378</v>
      </c>
      <c r="L10025" t="s">
        <v>19379</v>
      </c>
      <c r="M10025">
        <v>25</v>
      </c>
      <c r="N10025">
        <v>250017</v>
      </c>
      <c r="Q10025" t="s">
        <v>12882</v>
      </c>
      <c r="R10025" t="s">
        <v>12416</v>
      </c>
      <c r="S10025" t="s">
        <v>19380</v>
      </c>
      <c r="U10025" t="s">
        <v>12418</v>
      </c>
      <c r="W10025">
        <v>30</v>
      </c>
      <c r="X10025">
        <v>5</v>
      </c>
      <c r="Y10025" t="s">
        <v>12472</v>
      </c>
      <c r="Z10025" t="s">
        <v>14482</v>
      </c>
      <c r="AA10025" t="s">
        <v>12485</v>
      </c>
      <c r="AB10025" t="s">
        <v>12473</v>
      </c>
      <c r="AC10025">
        <v>1</v>
      </c>
      <c r="AD10025" s="123">
        <v>43836</v>
      </c>
      <c r="AE10025" t="s">
        <v>19293</v>
      </c>
      <c r="AG10025">
        <v>97110200</v>
      </c>
      <c r="AL10025" t="s">
        <v>12473</v>
      </c>
      <c r="AP10025" t="s">
        <v>12424</v>
      </c>
      <c r="AQ10025" t="s">
        <v>19284</v>
      </c>
      <c r="AR10025">
        <v>4100</v>
      </c>
      <c r="AT10025">
        <v>0</v>
      </c>
      <c r="AV10025" t="s">
        <v>19381</v>
      </c>
      <c r="AW10025">
        <v>144000</v>
      </c>
    </row>
    <row r="10026" spans="1:49" x14ac:dyDescent="0.25">
      <c r="A10026">
        <v>4100</v>
      </c>
      <c r="B10026">
        <v>12080</v>
      </c>
      <c r="C10026" t="s">
        <v>19278</v>
      </c>
      <c r="D10026">
        <v>410</v>
      </c>
      <c r="E10026" s="124" t="s">
        <v>19279</v>
      </c>
      <c r="F10026" t="str">
        <f t="shared" si="189"/>
        <v>Group CompanyForbo Siegling Danmark A/S</v>
      </c>
      <c r="G10026" s="151" t="str">
        <f t="shared" si="190"/>
        <v>Group Company</v>
      </c>
      <c r="H10026" s="149" t="s">
        <v>13585</v>
      </c>
      <c r="I10026">
        <v>97060100</v>
      </c>
      <c r="K10026" t="s">
        <v>19382</v>
      </c>
      <c r="L10026" t="s">
        <v>19383</v>
      </c>
      <c r="M10026">
        <v>1</v>
      </c>
      <c r="N10026">
        <v>2605</v>
      </c>
      <c r="Q10026" t="s">
        <v>15099</v>
      </c>
      <c r="R10026" t="s">
        <v>12416</v>
      </c>
      <c r="S10026">
        <v>4543431033</v>
      </c>
      <c r="U10026" t="s">
        <v>12418</v>
      </c>
      <c r="W10026">
        <v>30</v>
      </c>
      <c r="X10026">
        <v>5</v>
      </c>
      <c r="Y10026" t="s">
        <v>12472</v>
      </c>
      <c r="Z10026" t="s">
        <v>14482</v>
      </c>
      <c r="AA10026" t="s">
        <v>12421</v>
      </c>
      <c r="AB10026" t="s">
        <v>12473</v>
      </c>
      <c r="AC10026">
        <v>1</v>
      </c>
      <c r="AD10026" s="123">
        <v>37356</v>
      </c>
      <c r="AE10026" t="s">
        <v>19308</v>
      </c>
      <c r="AG10026">
        <v>97060100</v>
      </c>
      <c r="AL10026" t="s">
        <v>12473</v>
      </c>
      <c r="AP10026" t="s">
        <v>17129</v>
      </c>
      <c r="AQ10026" t="s">
        <v>19284</v>
      </c>
      <c r="AR10026">
        <v>4100</v>
      </c>
      <c r="AT10026">
        <v>0</v>
      </c>
      <c r="AV10026" t="s">
        <v>19384</v>
      </c>
      <c r="AW10026">
        <v>144000</v>
      </c>
    </row>
    <row r="10027" spans="1:49" x14ac:dyDescent="0.25">
      <c r="A10027">
        <v>4100</v>
      </c>
      <c r="B10027">
        <v>13010</v>
      </c>
      <c r="C10027" t="s">
        <v>19278</v>
      </c>
      <c r="D10027">
        <v>410</v>
      </c>
      <c r="E10027" s="124" t="s">
        <v>19279</v>
      </c>
      <c r="F10027" t="str">
        <f t="shared" si="189"/>
        <v>Group CompanyForbo Siegling France SAS</v>
      </c>
      <c r="G10027" s="151" t="str">
        <f t="shared" si="190"/>
        <v>Group Company</v>
      </c>
      <c r="H10027" s="149" t="s">
        <v>13586</v>
      </c>
      <c r="I10027">
        <v>97070100</v>
      </c>
      <c r="K10027" t="s">
        <v>19385</v>
      </c>
      <c r="L10027" t="s">
        <v>19386</v>
      </c>
      <c r="M10027">
        <v>59</v>
      </c>
      <c r="N10027">
        <v>59160</v>
      </c>
      <c r="Q10027" t="s">
        <v>17170</v>
      </c>
      <c r="R10027" t="s">
        <v>12416</v>
      </c>
      <c r="S10027" t="s">
        <v>19387</v>
      </c>
      <c r="U10027" t="s">
        <v>12418</v>
      </c>
      <c r="W10027">
        <v>30</v>
      </c>
      <c r="X10027">
        <v>5</v>
      </c>
      <c r="Y10027" t="s">
        <v>12472</v>
      </c>
      <c r="Z10027" t="s">
        <v>14482</v>
      </c>
      <c r="AA10027" t="s">
        <v>12421</v>
      </c>
      <c r="AB10027" t="s">
        <v>12473</v>
      </c>
      <c r="AC10027">
        <v>1</v>
      </c>
      <c r="AD10027" s="123">
        <v>37356</v>
      </c>
      <c r="AE10027" t="s">
        <v>19308</v>
      </c>
      <c r="AG10027">
        <v>97070100</v>
      </c>
      <c r="AL10027" t="s">
        <v>12473</v>
      </c>
      <c r="AP10027" t="s">
        <v>12424</v>
      </c>
      <c r="AQ10027" t="s">
        <v>19284</v>
      </c>
      <c r="AR10027">
        <v>4100</v>
      </c>
      <c r="AT10027">
        <v>0</v>
      </c>
      <c r="AV10027" t="s">
        <v>19388</v>
      </c>
      <c r="AW10027">
        <v>144000</v>
      </c>
    </row>
    <row r="10028" spans="1:49" x14ac:dyDescent="0.25">
      <c r="A10028">
        <v>4100</v>
      </c>
      <c r="B10028">
        <v>11000</v>
      </c>
      <c r="C10028" t="s">
        <v>19278</v>
      </c>
      <c r="D10028">
        <v>410</v>
      </c>
      <c r="E10028" s="124" t="s">
        <v>19279</v>
      </c>
      <c r="F10028" t="str">
        <f t="shared" si="189"/>
        <v>Group CompanyForbo Siegling GmbH</v>
      </c>
      <c r="G10028" s="151" t="str">
        <f t="shared" si="190"/>
        <v>Group Company</v>
      </c>
      <c r="H10028" s="149" t="s">
        <v>13587</v>
      </c>
      <c r="I10028">
        <v>97010100</v>
      </c>
      <c r="K10028" t="s">
        <v>19389</v>
      </c>
      <c r="L10028" t="s">
        <v>19390</v>
      </c>
      <c r="M10028">
        <v>3</v>
      </c>
      <c r="N10028">
        <v>30179</v>
      </c>
      <c r="O10028">
        <v>5346</v>
      </c>
      <c r="P10028">
        <v>30053</v>
      </c>
      <c r="Q10028" t="s">
        <v>17207</v>
      </c>
      <c r="R10028" t="s">
        <v>17207</v>
      </c>
      <c r="S10028">
        <v>495116704500</v>
      </c>
      <c r="U10028" t="s">
        <v>12418</v>
      </c>
      <c r="W10028">
        <v>30</v>
      </c>
      <c r="X10028">
        <v>5</v>
      </c>
      <c r="Y10028" t="s">
        <v>12472</v>
      </c>
      <c r="Z10028" t="s">
        <v>14482</v>
      </c>
      <c r="AA10028" t="s">
        <v>12485</v>
      </c>
      <c r="AB10028" t="s">
        <v>12473</v>
      </c>
      <c r="AC10028">
        <v>1</v>
      </c>
      <c r="AD10028" s="123">
        <v>37581</v>
      </c>
      <c r="AE10028" t="s">
        <v>19391</v>
      </c>
      <c r="AG10028">
        <v>97010100</v>
      </c>
      <c r="AL10028" t="s">
        <v>12473</v>
      </c>
      <c r="AP10028" t="s">
        <v>17129</v>
      </c>
      <c r="AQ10028" t="s">
        <v>19284</v>
      </c>
      <c r="AR10028">
        <v>4100</v>
      </c>
      <c r="AT10028">
        <v>0</v>
      </c>
      <c r="AV10028" t="s">
        <v>19363</v>
      </c>
      <c r="AW10028">
        <v>144000</v>
      </c>
    </row>
    <row r="10029" spans="1:49" x14ac:dyDescent="0.25">
      <c r="A10029">
        <v>4100</v>
      </c>
      <c r="B10029">
        <v>20000</v>
      </c>
      <c r="C10029" t="s">
        <v>19278</v>
      </c>
      <c r="D10029">
        <v>410</v>
      </c>
      <c r="E10029" s="124" t="s">
        <v>19279</v>
      </c>
      <c r="F10029" t="str">
        <f t="shared" si="189"/>
        <v>Group CompanyForbo Siegling Hong Kong</v>
      </c>
      <c r="G10029" s="151" t="str">
        <f t="shared" si="190"/>
        <v>Group Company</v>
      </c>
      <c r="H10029" s="149" t="s">
        <v>13588</v>
      </c>
      <c r="I10029">
        <v>97380150</v>
      </c>
      <c r="L10029" t="s">
        <v>19392</v>
      </c>
      <c r="Q10029" t="s">
        <v>19298</v>
      </c>
      <c r="R10029" t="s">
        <v>17207</v>
      </c>
      <c r="U10029" t="s">
        <v>12418</v>
      </c>
      <c r="W10029">
        <v>30</v>
      </c>
      <c r="X10029">
        <v>5</v>
      </c>
      <c r="Y10029">
        <v>2</v>
      </c>
      <c r="Z10029" t="s">
        <v>14482</v>
      </c>
      <c r="AB10029" t="s">
        <v>14028</v>
      </c>
      <c r="AC10029">
        <v>1</v>
      </c>
      <c r="AD10029" s="123">
        <v>40128</v>
      </c>
      <c r="AE10029" t="s">
        <v>19293</v>
      </c>
      <c r="AG10029">
        <v>97380150</v>
      </c>
      <c r="AJ10029" t="s">
        <v>11324</v>
      </c>
      <c r="AL10029" t="s">
        <v>14028</v>
      </c>
      <c r="AP10029" t="s">
        <v>17129</v>
      </c>
      <c r="AQ10029" t="s">
        <v>19284</v>
      </c>
      <c r="AR10029">
        <v>4100</v>
      </c>
      <c r="AT10029">
        <v>0</v>
      </c>
      <c r="AV10029" t="s">
        <v>19287</v>
      </c>
      <c r="AW10029">
        <v>148000</v>
      </c>
    </row>
    <row r="10030" spans="1:49" x14ac:dyDescent="0.25">
      <c r="A10030">
        <v>4100</v>
      </c>
      <c r="B10030">
        <v>11110</v>
      </c>
      <c r="C10030" t="s">
        <v>19278</v>
      </c>
      <c r="D10030">
        <v>410</v>
      </c>
      <c r="E10030" s="124" t="s">
        <v>19279</v>
      </c>
      <c r="F10030" t="str">
        <f t="shared" si="189"/>
        <v>Group CompanyForbo Siegling Iberica S.A.U.</v>
      </c>
      <c r="G10030" s="151" t="str">
        <f t="shared" si="190"/>
        <v>Group Company</v>
      </c>
      <c r="H10030" s="149" t="s">
        <v>13589</v>
      </c>
      <c r="I10030">
        <v>97080100</v>
      </c>
      <c r="K10030" t="s">
        <v>19393</v>
      </c>
      <c r="L10030" t="s">
        <v>19394</v>
      </c>
      <c r="N10030">
        <v>8110</v>
      </c>
      <c r="Q10030" t="s">
        <v>17160</v>
      </c>
      <c r="R10030" t="s">
        <v>17160</v>
      </c>
      <c r="S10030" t="s">
        <v>19395</v>
      </c>
      <c r="U10030" t="s">
        <v>12418</v>
      </c>
      <c r="W10030">
        <v>30</v>
      </c>
      <c r="X10030">
        <v>5</v>
      </c>
      <c r="Y10030" t="s">
        <v>12472</v>
      </c>
      <c r="Z10030" t="s">
        <v>14482</v>
      </c>
      <c r="AA10030" t="s">
        <v>12421</v>
      </c>
      <c r="AB10030" t="s">
        <v>12473</v>
      </c>
      <c r="AC10030">
        <v>1</v>
      </c>
      <c r="AD10030" s="123">
        <v>37356</v>
      </c>
      <c r="AE10030" t="s">
        <v>19308</v>
      </c>
      <c r="AG10030">
        <v>97080100</v>
      </c>
      <c r="AL10030" t="s">
        <v>12473</v>
      </c>
      <c r="AP10030" t="s">
        <v>17129</v>
      </c>
      <c r="AQ10030" t="s">
        <v>19284</v>
      </c>
      <c r="AR10030">
        <v>4100</v>
      </c>
      <c r="AT10030">
        <v>0</v>
      </c>
      <c r="AV10030" t="s">
        <v>19396</v>
      </c>
      <c r="AW10030">
        <v>144000</v>
      </c>
    </row>
    <row r="10031" spans="1:49" x14ac:dyDescent="0.25">
      <c r="A10031">
        <v>4100</v>
      </c>
      <c r="B10031">
        <v>11050</v>
      </c>
      <c r="C10031" t="s">
        <v>19278</v>
      </c>
      <c r="D10031">
        <v>410</v>
      </c>
      <c r="E10031" s="124" t="s">
        <v>19279</v>
      </c>
      <c r="F10031" t="str">
        <f t="shared" si="189"/>
        <v>Group CompanyFORBO SIEGLING Italia SPA</v>
      </c>
      <c r="G10031" s="151" t="str">
        <f t="shared" si="190"/>
        <v>Group Company</v>
      </c>
      <c r="H10031" s="149" t="s">
        <v>13590</v>
      </c>
      <c r="I10031">
        <v>97090100</v>
      </c>
      <c r="K10031" t="s">
        <v>19397</v>
      </c>
      <c r="L10031" t="s">
        <v>19398</v>
      </c>
      <c r="M10031" t="s">
        <v>12684</v>
      </c>
      <c r="N10031">
        <v>20037</v>
      </c>
      <c r="Q10031" t="s">
        <v>19399</v>
      </c>
      <c r="R10031" t="s">
        <v>12416</v>
      </c>
      <c r="S10031" t="s">
        <v>19400</v>
      </c>
      <c r="U10031" t="s">
        <v>12418</v>
      </c>
      <c r="W10031">
        <v>30</v>
      </c>
      <c r="X10031">
        <v>5</v>
      </c>
      <c r="Y10031" t="s">
        <v>12472</v>
      </c>
      <c r="Z10031" t="s">
        <v>14482</v>
      </c>
      <c r="AA10031" t="s">
        <v>12421</v>
      </c>
      <c r="AB10031" t="s">
        <v>12473</v>
      </c>
      <c r="AC10031">
        <v>1</v>
      </c>
      <c r="AD10031" s="123">
        <v>37356</v>
      </c>
      <c r="AE10031" t="s">
        <v>19308</v>
      </c>
      <c r="AG10031">
        <v>97090100</v>
      </c>
      <c r="AL10031" t="s">
        <v>12473</v>
      </c>
      <c r="AM10031" t="s">
        <v>19401</v>
      </c>
      <c r="AP10031" t="s">
        <v>17129</v>
      </c>
      <c r="AQ10031" t="s">
        <v>19284</v>
      </c>
      <c r="AR10031">
        <v>4100</v>
      </c>
      <c r="AT10031">
        <v>0</v>
      </c>
      <c r="AV10031" t="s">
        <v>19402</v>
      </c>
      <c r="AW10031">
        <v>144000</v>
      </c>
    </row>
    <row r="10032" spans="1:49" x14ac:dyDescent="0.25">
      <c r="A10032">
        <v>4100</v>
      </c>
      <c r="B10032">
        <v>20000</v>
      </c>
      <c r="C10032" t="s">
        <v>19278</v>
      </c>
      <c r="D10032">
        <v>410</v>
      </c>
      <c r="E10032" s="124" t="s">
        <v>19279</v>
      </c>
      <c r="F10032" t="str">
        <f t="shared" si="189"/>
        <v>Group CompanyForbo Siegling Japan Ltd.</v>
      </c>
      <c r="G10032" s="151" t="str">
        <f t="shared" si="190"/>
        <v>Group Company</v>
      </c>
      <c r="H10032" s="149" t="s">
        <v>13591</v>
      </c>
      <c r="I10032">
        <v>97100100</v>
      </c>
      <c r="K10032" t="s">
        <v>19403</v>
      </c>
      <c r="L10032" t="s">
        <v>19404</v>
      </c>
      <c r="M10032">
        <v>13</v>
      </c>
      <c r="N10032" t="s">
        <v>19405</v>
      </c>
      <c r="Q10032" t="s">
        <v>19406</v>
      </c>
      <c r="R10032" t="s">
        <v>12416</v>
      </c>
      <c r="S10032" t="s">
        <v>19407</v>
      </c>
      <c r="U10032" t="s">
        <v>12418</v>
      </c>
      <c r="W10032">
        <v>30</v>
      </c>
      <c r="X10032">
        <v>5</v>
      </c>
      <c r="Y10032" t="s">
        <v>12472</v>
      </c>
      <c r="Z10032" t="s">
        <v>14482</v>
      </c>
      <c r="AA10032" t="s">
        <v>12421</v>
      </c>
      <c r="AB10032" t="s">
        <v>12473</v>
      </c>
      <c r="AC10032">
        <v>1</v>
      </c>
      <c r="AD10032" s="123">
        <v>37356</v>
      </c>
      <c r="AE10032" t="s">
        <v>19308</v>
      </c>
      <c r="AG10032">
        <v>97100100</v>
      </c>
      <c r="AL10032" t="s">
        <v>12473</v>
      </c>
      <c r="AP10032" t="s">
        <v>17129</v>
      </c>
      <c r="AQ10032" t="s">
        <v>19284</v>
      </c>
      <c r="AR10032">
        <v>4100</v>
      </c>
      <c r="AT10032">
        <v>0</v>
      </c>
      <c r="AV10032" t="s">
        <v>19408</v>
      </c>
      <c r="AW10032">
        <v>144000</v>
      </c>
    </row>
    <row r="10033" spans="1:49" x14ac:dyDescent="0.25">
      <c r="A10033">
        <v>4100</v>
      </c>
      <c r="B10033">
        <v>20000</v>
      </c>
      <c r="C10033" t="s">
        <v>19278</v>
      </c>
      <c r="D10033">
        <v>410</v>
      </c>
      <c r="E10033" s="124" t="s">
        <v>19279</v>
      </c>
      <c r="F10033" t="str">
        <f t="shared" si="189"/>
        <v>Group CompanyForbo Siegling Ltd.</v>
      </c>
      <c r="G10033" s="151" t="str">
        <f t="shared" si="190"/>
        <v>Group Company</v>
      </c>
      <c r="H10033" s="149" t="s">
        <v>13592</v>
      </c>
      <c r="I10033">
        <v>97180100</v>
      </c>
      <c r="K10033" t="s">
        <v>19409</v>
      </c>
      <c r="L10033" t="s">
        <v>19410</v>
      </c>
      <c r="M10033" t="s">
        <v>19411</v>
      </c>
      <c r="O10033" t="s">
        <v>19412</v>
      </c>
      <c r="Q10033" t="s">
        <v>19413</v>
      </c>
      <c r="R10033" t="s">
        <v>12416</v>
      </c>
      <c r="S10033" t="s">
        <v>19414</v>
      </c>
      <c r="U10033" t="s">
        <v>12418</v>
      </c>
      <c r="W10033">
        <v>30</v>
      </c>
      <c r="X10033">
        <v>5</v>
      </c>
      <c r="Y10033" t="s">
        <v>12472</v>
      </c>
      <c r="Z10033" t="s">
        <v>14482</v>
      </c>
      <c r="AA10033" t="s">
        <v>12421</v>
      </c>
      <c r="AB10033" t="s">
        <v>12473</v>
      </c>
      <c r="AC10033">
        <v>1</v>
      </c>
      <c r="AD10033" s="123">
        <v>37711</v>
      </c>
      <c r="AE10033" t="s">
        <v>19356</v>
      </c>
      <c r="AG10033">
        <v>97180100</v>
      </c>
      <c r="AL10033" t="s">
        <v>12473</v>
      </c>
      <c r="AP10033" t="s">
        <v>12424</v>
      </c>
      <c r="AR10033">
        <v>4100</v>
      </c>
      <c r="AT10033">
        <v>0</v>
      </c>
      <c r="AV10033" t="s">
        <v>19415</v>
      </c>
      <c r="AW10033">
        <v>144000</v>
      </c>
    </row>
    <row r="10034" spans="1:49" x14ac:dyDescent="0.25">
      <c r="A10034">
        <v>4100</v>
      </c>
      <c r="B10034">
        <v>20000</v>
      </c>
      <c r="C10034" t="s">
        <v>19278</v>
      </c>
      <c r="D10034">
        <v>410</v>
      </c>
      <c r="E10034" s="124" t="s">
        <v>19279</v>
      </c>
      <c r="F10034" t="str">
        <f t="shared" si="189"/>
        <v>Group CompanyForbo Siegling Movement Systems Ind</v>
      </c>
      <c r="G10034" s="151" t="str">
        <f t="shared" si="190"/>
        <v>Group Company</v>
      </c>
      <c r="H10034" s="149" t="s">
        <v>13593</v>
      </c>
      <c r="I10034">
        <v>97101200</v>
      </c>
      <c r="J10034" t="s">
        <v>19416</v>
      </c>
      <c r="K10034" t="s">
        <v>19417</v>
      </c>
      <c r="L10034" t="s">
        <v>19418</v>
      </c>
      <c r="M10034">
        <v>13</v>
      </c>
      <c r="N10034">
        <v>412208</v>
      </c>
      <c r="Q10034" t="s">
        <v>12896</v>
      </c>
      <c r="R10034" t="s">
        <v>12416</v>
      </c>
      <c r="S10034">
        <v>912137615100</v>
      </c>
      <c r="U10034" t="s">
        <v>12418</v>
      </c>
      <c r="W10034">
        <v>30</v>
      </c>
      <c r="X10034">
        <v>5</v>
      </c>
      <c r="Y10034">
        <v>2</v>
      </c>
      <c r="Z10034" t="s">
        <v>14482</v>
      </c>
      <c r="AA10034" t="s">
        <v>12485</v>
      </c>
      <c r="AB10034" t="s">
        <v>19302</v>
      </c>
      <c r="AC10034">
        <v>1</v>
      </c>
      <c r="AD10034" s="123">
        <v>40878</v>
      </c>
      <c r="AE10034" t="s">
        <v>19308</v>
      </c>
      <c r="AG10034">
        <v>97101200</v>
      </c>
      <c r="AL10034" t="s">
        <v>19302</v>
      </c>
      <c r="AP10034" t="s">
        <v>17129</v>
      </c>
      <c r="AQ10034" t="s">
        <v>19284</v>
      </c>
      <c r="AR10034">
        <v>4100</v>
      </c>
      <c r="AT10034">
        <v>0</v>
      </c>
      <c r="AV10034" t="s">
        <v>19419</v>
      </c>
      <c r="AW10034">
        <v>144000</v>
      </c>
    </row>
    <row r="10035" spans="1:49" x14ac:dyDescent="0.25">
      <c r="A10035">
        <v>4100</v>
      </c>
      <c r="B10035">
        <v>13030</v>
      </c>
      <c r="C10035" t="s">
        <v>19278</v>
      </c>
      <c r="D10035">
        <v>410</v>
      </c>
      <c r="E10035" s="124" t="s">
        <v>19279</v>
      </c>
      <c r="F10035" t="str">
        <f t="shared" si="189"/>
        <v>Group CompanyForbo Siegling Nederland  B.V.</v>
      </c>
      <c r="G10035" s="151" t="str">
        <f t="shared" si="190"/>
        <v>Group Company</v>
      </c>
      <c r="H10035" s="149" t="s">
        <v>13594</v>
      </c>
      <c r="I10035">
        <v>97120100</v>
      </c>
      <c r="K10035" t="s">
        <v>19420</v>
      </c>
      <c r="L10035" t="s">
        <v>19421</v>
      </c>
      <c r="M10035">
        <v>4</v>
      </c>
      <c r="N10035" t="s">
        <v>19422</v>
      </c>
      <c r="Q10035" t="s">
        <v>19423</v>
      </c>
      <c r="R10035" t="s">
        <v>17207</v>
      </c>
      <c r="S10035">
        <v>3134901111</v>
      </c>
      <c r="U10035" t="s">
        <v>12418</v>
      </c>
      <c r="W10035">
        <v>30</v>
      </c>
      <c r="X10035">
        <v>5</v>
      </c>
      <c r="Y10035" t="s">
        <v>12472</v>
      </c>
      <c r="Z10035" t="s">
        <v>14482</v>
      </c>
      <c r="AA10035" t="s">
        <v>12421</v>
      </c>
      <c r="AB10035" t="s">
        <v>12473</v>
      </c>
      <c r="AC10035">
        <v>1</v>
      </c>
      <c r="AD10035" s="123">
        <v>37356</v>
      </c>
      <c r="AE10035" t="s">
        <v>19308</v>
      </c>
      <c r="AG10035">
        <v>97120100</v>
      </c>
      <c r="AL10035" t="s">
        <v>12473</v>
      </c>
      <c r="AP10035" t="s">
        <v>17129</v>
      </c>
      <c r="AQ10035" t="s">
        <v>19284</v>
      </c>
      <c r="AR10035">
        <v>4100</v>
      </c>
      <c r="AT10035">
        <v>0</v>
      </c>
      <c r="AV10035" t="s">
        <v>19424</v>
      </c>
      <c r="AW10035">
        <v>144000</v>
      </c>
    </row>
    <row r="10036" spans="1:49" x14ac:dyDescent="0.25">
      <c r="A10036">
        <v>4100</v>
      </c>
      <c r="B10036">
        <v>20000</v>
      </c>
      <c r="C10036" t="s">
        <v>19278</v>
      </c>
      <c r="D10036">
        <v>410</v>
      </c>
      <c r="E10036" s="124" t="s">
        <v>19279</v>
      </c>
      <c r="F10036" t="str">
        <f t="shared" si="189"/>
        <v>Group CompanyForbo Siegling PTY. LTD.</v>
      </c>
      <c r="G10036" s="151" t="str">
        <f t="shared" si="190"/>
        <v>Group Company</v>
      </c>
      <c r="H10036" s="149" t="s">
        <v>13595</v>
      </c>
      <c r="I10036">
        <v>97040100</v>
      </c>
      <c r="K10036" t="s">
        <v>19425</v>
      </c>
      <c r="L10036" t="s">
        <v>19426</v>
      </c>
      <c r="M10036" t="s">
        <v>19427</v>
      </c>
      <c r="N10036">
        <v>2164</v>
      </c>
      <c r="Q10036" t="s">
        <v>19428</v>
      </c>
      <c r="R10036" t="s">
        <v>12416</v>
      </c>
      <c r="S10036">
        <v>610298280</v>
      </c>
      <c r="U10036" t="s">
        <v>12418</v>
      </c>
      <c r="W10036">
        <v>30</v>
      </c>
      <c r="X10036">
        <v>5</v>
      </c>
      <c r="Y10036" t="s">
        <v>12472</v>
      </c>
      <c r="Z10036" t="s">
        <v>14482</v>
      </c>
      <c r="AA10036" t="s">
        <v>12421</v>
      </c>
      <c r="AB10036" t="s">
        <v>12473</v>
      </c>
      <c r="AC10036">
        <v>1</v>
      </c>
      <c r="AD10036" s="123">
        <v>37356</v>
      </c>
      <c r="AE10036" t="s">
        <v>19308</v>
      </c>
      <c r="AG10036">
        <v>97040100</v>
      </c>
      <c r="AL10036" t="s">
        <v>12473</v>
      </c>
      <c r="AP10036" t="s">
        <v>12424</v>
      </c>
      <c r="AR10036">
        <v>4100</v>
      </c>
      <c r="AT10036">
        <v>0</v>
      </c>
      <c r="AV10036" t="s">
        <v>19429</v>
      </c>
      <c r="AW10036">
        <v>144000</v>
      </c>
    </row>
    <row r="10037" spans="1:49" x14ac:dyDescent="0.25">
      <c r="A10037">
        <v>4100</v>
      </c>
      <c r="B10037">
        <v>11640</v>
      </c>
      <c r="C10037" t="s">
        <v>19278</v>
      </c>
      <c r="D10037">
        <v>410</v>
      </c>
      <c r="E10037" s="124" t="s">
        <v>19279</v>
      </c>
      <c r="F10037" s="185" t="str">
        <f t="shared" si="189"/>
        <v>Group CompanyForbo Siegling s.r.o.</v>
      </c>
      <c r="G10037" s="151" t="str">
        <f t="shared" si="190"/>
        <v>Group Company</v>
      </c>
      <c r="H10037" s="149" t="s">
        <v>13596</v>
      </c>
      <c r="I10037">
        <v>97240100</v>
      </c>
      <c r="J10037" t="s">
        <v>19430</v>
      </c>
      <c r="K10037" t="s">
        <v>19431</v>
      </c>
      <c r="L10037" t="s">
        <v>19432</v>
      </c>
      <c r="N10037">
        <v>2040</v>
      </c>
      <c r="Q10037" t="s">
        <v>13993</v>
      </c>
      <c r="R10037" t="s">
        <v>17207</v>
      </c>
      <c r="S10037" t="s">
        <v>19433</v>
      </c>
      <c r="U10037" t="s">
        <v>12418</v>
      </c>
      <c r="W10037">
        <v>30</v>
      </c>
      <c r="X10037">
        <v>5</v>
      </c>
      <c r="Y10037" t="s">
        <v>12472</v>
      </c>
      <c r="Z10037" t="s">
        <v>12420</v>
      </c>
      <c r="AA10037" t="s">
        <v>12421</v>
      </c>
      <c r="AB10037" t="s">
        <v>12473</v>
      </c>
      <c r="AC10037">
        <v>1</v>
      </c>
      <c r="AD10037" s="123">
        <v>37356</v>
      </c>
      <c r="AE10037" t="s">
        <v>19308</v>
      </c>
      <c r="AG10037">
        <v>97240100</v>
      </c>
      <c r="AL10037" t="s">
        <v>12473</v>
      </c>
      <c r="AP10037" t="s">
        <v>17129</v>
      </c>
      <c r="AQ10037" t="s">
        <v>19284</v>
      </c>
      <c r="AR10037">
        <v>4100</v>
      </c>
      <c r="AT10037">
        <v>0</v>
      </c>
      <c r="AV10037" t="s">
        <v>19434</v>
      </c>
      <c r="AW10037">
        <v>144000</v>
      </c>
    </row>
    <row r="10038" spans="1:49" x14ac:dyDescent="0.25">
      <c r="A10038">
        <v>4100</v>
      </c>
      <c r="B10038">
        <v>11360</v>
      </c>
      <c r="C10038" t="s">
        <v>19278</v>
      </c>
      <c r="D10038">
        <v>410</v>
      </c>
      <c r="E10038" s="124" t="s">
        <v>19279</v>
      </c>
      <c r="F10038" t="str">
        <f t="shared" si="189"/>
        <v>Group CompanyForbo Siegling Schweiz AG</v>
      </c>
      <c r="G10038" s="151" t="str">
        <f t="shared" si="190"/>
        <v>Group Company</v>
      </c>
      <c r="H10038" s="149" t="s">
        <v>13597</v>
      </c>
      <c r="I10038">
        <v>97150100</v>
      </c>
      <c r="K10038" t="s">
        <v>19435</v>
      </c>
      <c r="L10038" t="s">
        <v>19436</v>
      </c>
      <c r="M10038" t="s">
        <v>19437</v>
      </c>
      <c r="N10038">
        <v>4323</v>
      </c>
      <c r="Q10038" t="s">
        <v>19321</v>
      </c>
      <c r="R10038" t="s">
        <v>17207</v>
      </c>
      <c r="S10038" t="s">
        <v>19438</v>
      </c>
      <c r="U10038" t="s">
        <v>12418</v>
      </c>
      <c r="W10038">
        <v>30</v>
      </c>
      <c r="X10038">
        <v>5</v>
      </c>
      <c r="Y10038" t="s">
        <v>12472</v>
      </c>
      <c r="Z10038" t="s">
        <v>14482</v>
      </c>
      <c r="AA10038" t="s">
        <v>12421</v>
      </c>
      <c r="AB10038" t="s">
        <v>12473</v>
      </c>
      <c r="AC10038">
        <v>1</v>
      </c>
      <c r="AD10038" s="123">
        <v>37356</v>
      </c>
      <c r="AE10038" t="s">
        <v>19308</v>
      </c>
      <c r="AG10038">
        <v>97150100</v>
      </c>
      <c r="AL10038" t="s">
        <v>12473</v>
      </c>
      <c r="AP10038" t="s">
        <v>17129</v>
      </c>
      <c r="AQ10038" t="s">
        <v>19284</v>
      </c>
      <c r="AR10038">
        <v>4100</v>
      </c>
      <c r="AT10038">
        <v>0</v>
      </c>
      <c r="AV10038" t="s">
        <v>19439</v>
      </c>
      <c r="AW10038">
        <v>144000</v>
      </c>
    </row>
    <row r="10039" spans="1:49" x14ac:dyDescent="0.25">
      <c r="A10039">
        <v>4100</v>
      </c>
      <c r="B10039">
        <v>20000</v>
      </c>
      <c r="C10039" t="s">
        <v>19278</v>
      </c>
      <c r="D10039">
        <v>410</v>
      </c>
      <c r="E10039" s="124" t="s">
        <v>19279</v>
      </c>
      <c r="F10039" t="str">
        <f t="shared" si="189"/>
        <v>Group CompanyForbo Siegling Sdn. Bhd.</v>
      </c>
      <c r="G10039" s="151" t="str">
        <f t="shared" si="190"/>
        <v>Group Company</v>
      </c>
      <c r="H10039" s="149" t="s">
        <v>13599</v>
      </c>
      <c r="I10039">
        <v>97390100</v>
      </c>
      <c r="K10039" t="s">
        <v>19440</v>
      </c>
      <c r="L10039" t="s">
        <v>19441</v>
      </c>
      <c r="M10039" t="s">
        <v>19442</v>
      </c>
      <c r="N10039">
        <v>81300</v>
      </c>
      <c r="Q10039" t="s">
        <v>19443</v>
      </c>
      <c r="R10039" t="s">
        <v>12416</v>
      </c>
      <c r="S10039" t="s">
        <v>19444</v>
      </c>
      <c r="U10039" t="s">
        <v>12418</v>
      </c>
      <c r="W10039">
        <v>30</v>
      </c>
      <c r="X10039">
        <v>5</v>
      </c>
      <c r="Y10039" t="s">
        <v>12472</v>
      </c>
      <c r="Z10039" t="s">
        <v>14482</v>
      </c>
      <c r="AA10039" t="s">
        <v>12421</v>
      </c>
      <c r="AB10039" t="s">
        <v>12473</v>
      </c>
      <c r="AC10039">
        <v>1</v>
      </c>
      <c r="AD10039" s="123">
        <v>37356</v>
      </c>
      <c r="AE10039" t="s">
        <v>19308</v>
      </c>
      <c r="AG10039">
        <v>97390100</v>
      </c>
      <c r="AL10039" t="s">
        <v>12473</v>
      </c>
      <c r="AP10039" t="s">
        <v>17129</v>
      </c>
      <c r="AQ10039" t="s">
        <v>19284</v>
      </c>
      <c r="AR10039">
        <v>4100</v>
      </c>
      <c r="AT10039">
        <v>0</v>
      </c>
      <c r="AV10039" t="s">
        <v>19445</v>
      </c>
      <c r="AW10039">
        <v>144000</v>
      </c>
    </row>
    <row r="10040" spans="1:49" x14ac:dyDescent="0.25">
      <c r="A10040">
        <v>4100</v>
      </c>
      <c r="B10040">
        <v>20000</v>
      </c>
      <c r="C10040" t="s">
        <v>19278</v>
      </c>
      <c r="D10040">
        <v>410</v>
      </c>
      <c r="E10040" s="124" t="s">
        <v>19279</v>
      </c>
      <c r="F10040" t="str">
        <f t="shared" si="189"/>
        <v>Group CompanyForbo Siegling Singapore</v>
      </c>
      <c r="G10040" s="151" t="str">
        <f t="shared" si="190"/>
        <v>Group Company</v>
      </c>
      <c r="H10040" s="149" t="s">
        <v>13600</v>
      </c>
      <c r="I10040">
        <v>97160100</v>
      </c>
      <c r="K10040" t="s">
        <v>19446</v>
      </c>
      <c r="L10040" t="s">
        <v>19447</v>
      </c>
      <c r="N10040">
        <v>609916</v>
      </c>
      <c r="Q10040" t="s">
        <v>19448</v>
      </c>
      <c r="R10040" t="s">
        <v>12416</v>
      </c>
      <c r="S10040" t="s">
        <v>19449</v>
      </c>
      <c r="U10040" t="s">
        <v>12418</v>
      </c>
      <c r="W10040">
        <v>30</v>
      </c>
      <c r="X10040">
        <v>5</v>
      </c>
      <c r="Y10040" t="s">
        <v>12472</v>
      </c>
      <c r="Z10040" t="s">
        <v>14482</v>
      </c>
      <c r="AA10040" t="s">
        <v>19450</v>
      </c>
      <c r="AB10040" t="s">
        <v>19337</v>
      </c>
      <c r="AC10040">
        <v>1</v>
      </c>
      <c r="AD10040" s="123">
        <v>37356</v>
      </c>
      <c r="AE10040" t="s">
        <v>19308</v>
      </c>
      <c r="AG10040">
        <v>97160100</v>
      </c>
      <c r="AL10040" t="s">
        <v>19337</v>
      </c>
      <c r="AP10040" t="s">
        <v>17129</v>
      </c>
      <c r="AQ10040" t="s">
        <v>19284</v>
      </c>
      <c r="AR10040">
        <v>4100</v>
      </c>
      <c r="AT10040">
        <v>0</v>
      </c>
      <c r="AV10040" t="s">
        <v>19451</v>
      </c>
      <c r="AW10040">
        <v>144000</v>
      </c>
    </row>
    <row r="10041" spans="1:49" x14ac:dyDescent="0.25">
      <c r="A10041">
        <v>4100</v>
      </c>
      <c r="B10041">
        <v>12300</v>
      </c>
      <c r="C10041" t="s">
        <v>19278</v>
      </c>
      <c r="D10041">
        <v>410</v>
      </c>
      <c r="E10041" s="124" t="s">
        <v>19279</v>
      </c>
      <c r="F10041" t="str">
        <f t="shared" si="189"/>
        <v>Group CompanyForbo Siegling Svenska AB</v>
      </c>
      <c r="G10041" s="151" t="str">
        <f t="shared" si="190"/>
        <v>Group Company</v>
      </c>
      <c r="H10041" s="149" t="s">
        <v>13601</v>
      </c>
      <c r="I10041">
        <v>97140100</v>
      </c>
      <c r="K10041" t="s">
        <v>19452</v>
      </c>
      <c r="L10041" t="s">
        <v>19453</v>
      </c>
      <c r="M10041">
        <v>19</v>
      </c>
      <c r="N10041" t="s">
        <v>19454</v>
      </c>
      <c r="O10041">
        <v>140</v>
      </c>
      <c r="P10041" t="s">
        <v>19455</v>
      </c>
      <c r="Q10041" t="s">
        <v>19456</v>
      </c>
      <c r="R10041" t="s">
        <v>12416</v>
      </c>
      <c r="S10041" t="s">
        <v>19457</v>
      </c>
      <c r="U10041" t="s">
        <v>12418</v>
      </c>
      <c r="W10041">
        <v>30</v>
      </c>
      <c r="X10041">
        <v>5</v>
      </c>
      <c r="Y10041" t="s">
        <v>12472</v>
      </c>
      <c r="Z10041" t="s">
        <v>14482</v>
      </c>
      <c r="AA10041" t="s">
        <v>12421</v>
      </c>
      <c r="AB10041" t="s">
        <v>19337</v>
      </c>
      <c r="AC10041">
        <v>1</v>
      </c>
      <c r="AD10041" s="123">
        <v>37356</v>
      </c>
      <c r="AE10041" t="s">
        <v>19308</v>
      </c>
      <c r="AG10041">
        <v>97140100</v>
      </c>
      <c r="AL10041" t="s">
        <v>19337</v>
      </c>
      <c r="AP10041" t="s">
        <v>17129</v>
      </c>
      <c r="AQ10041" t="s">
        <v>19284</v>
      </c>
      <c r="AR10041">
        <v>4100</v>
      </c>
      <c r="AT10041">
        <v>0</v>
      </c>
      <c r="AV10041" t="s">
        <v>19458</v>
      </c>
      <c r="AW10041">
        <v>144000</v>
      </c>
    </row>
    <row r="10042" spans="1:49" x14ac:dyDescent="0.25">
      <c r="A10042">
        <v>4100</v>
      </c>
      <c r="B10042">
        <v>11060</v>
      </c>
      <c r="C10042" t="s">
        <v>19278</v>
      </c>
      <c r="D10042">
        <v>410</v>
      </c>
      <c r="E10042" s="124" t="s">
        <v>19279</v>
      </c>
      <c r="F10042" t="str">
        <f t="shared" si="189"/>
        <v>Group CompanyForbo Siegling UK Ltd.</v>
      </c>
      <c r="G10042" s="151" t="str">
        <f t="shared" si="190"/>
        <v>Group Company</v>
      </c>
      <c r="H10042" s="149" t="s">
        <v>13602</v>
      </c>
      <c r="I10042">
        <v>97280100</v>
      </c>
      <c r="K10042" t="s">
        <v>19459</v>
      </c>
      <c r="L10042" t="s">
        <v>19460</v>
      </c>
      <c r="M10042" t="s">
        <v>19321</v>
      </c>
      <c r="N10042" t="s">
        <v>19461</v>
      </c>
      <c r="Q10042" t="s">
        <v>17259</v>
      </c>
      <c r="R10042" t="s">
        <v>12416</v>
      </c>
      <c r="S10042" t="s">
        <v>19462</v>
      </c>
      <c r="U10042" t="s">
        <v>12418</v>
      </c>
      <c r="W10042">
        <v>30</v>
      </c>
      <c r="X10042">
        <v>5</v>
      </c>
      <c r="Y10042" t="s">
        <v>12472</v>
      </c>
      <c r="Z10042" t="s">
        <v>14482</v>
      </c>
      <c r="AA10042" t="s">
        <v>12421</v>
      </c>
      <c r="AB10042" t="s">
        <v>12473</v>
      </c>
      <c r="AC10042">
        <v>1</v>
      </c>
      <c r="AD10042" s="123">
        <v>37545</v>
      </c>
      <c r="AE10042" t="s">
        <v>19356</v>
      </c>
      <c r="AG10042">
        <v>97280100</v>
      </c>
      <c r="AL10042" t="s">
        <v>12473</v>
      </c>
      <c r="AP10042" t="s">
        <v>19463</v>
      </c>
      <c r="AQ10042" t="s">
        <v>19284</v>
      </c>
      <c r="AR10042">
        <v>4100</v>
      </c>
      <c r="AT10042">
        <v>0</v>
      </c>
      <c r="AV10042" t="s">
        <v>19464</v>
      </c>
      <c r="AW10042">
        <v>144000</v>
      </c>
    </row>
    <row r="10043" spans="1:49" x14ac:dyDescent="0.25">
      <c r="A10043">
        <v>4100</v>
      </c>
      <c r="B10043">
        <v>30100</v>
      </c>
      <c r="C10043" t="s">
        <v>19278</v>
      </c>
      <c r="D10043">
        <v>410</v>
      </c>
      <c r="E10043" s="124" t="s">
        <v>19279</v>
      </c>
      <c r="F10043" t="str">
        <f t="shared" si="189"/>
        <v>Group CompanyForbo Siegling, S.A. de C.V.</v>
      </c>
      <c r="G10043" s="151" t="str">
        <f t="shared" si="190"/>
        <v>Group Company</v>
      </c>
      <c r="H10043" s="149" t="s">
        <v>13603</v>
      </c>
      <c r="I10043">
        <v>97110100</v>
      </c>
      <c r="K10043" t="s">
        <v>19465</v>
      </c>
      <c r="L10043" t="s">
        <v>19466</v>
      </c>
      <c r="N10043">
        <v>54033</v>
      </c>
      <c r="Q10043" t="s">
        <v>14034</v>
      </c>
      <c r="R10043" t="s">
        <v>12416</v>
      </c>
      <c r="S10043">
        <v>5512536200</v>
      </c>
      <c r="U10043" t="s">
        <v>12418</v>
      </c>
      <c r="W10043">
        <v>30</v>
      </c>
      <c r="X10043">
        <v>5</v>
      </c>
      <c r="Y10043" t="s">
        <v>12472</v>
      </c>
      <c r="Z10043" t="s">
        <v>14482</v>
      </c>
      <c r="AA10043" t="s">
        <v>12485</v>
      </c>
      <c r="AB10043" t="s">
        <v>12473</v>
      </c>
      <c r="AC10043">
        <v>1</v>
      </c>
      <c r="AD10043" s="123">
        <v>37356</v>
      </c>
      <c r="AE10043" t="s">
        <v>19308</v>
      </c>
      <c r="AG10043">
        <v>97110100</v>
      </c>
      <c r="AL10043" t="s">
        <v>12473</v>
      </c>
      <c r="AO10043">
        <v>11</v>
      </c>
      <c r="AP10043" t="s">
        <v>12424</v>
      </c>
      <c r="AQ10043" t="s">
        <v>19284</v>
      </c>
      <c r="AR10043">
        <v>4100</v>
      </c>
      <c r="AT10043">
        <v>0</v>
      </c>
      <c r="AV10043" t="s">
        <v>19467</v>
      </c>
      <c r="AW10043">
        <v>144000</v>
      </c>
    </row>
    <row r="10044" spans="1:49" x14ac:dyDescent="0.25">
      <c r="A10044">
        <v>4100</v>
      </c>
      <c r="B10044">
        <v>20000</v>
      </c>
      <c r="C10044" t="s">
        <v>19278</v>
      </c>
      <c r="D10044">
        <v>410</v>
      </c>
      <c r="E10044" s="124" t="s">
        <v>19279</v>
      </c>
      <c r="F10044" t="str">
        <f t="shared" si="189"/>
        <v>Group CompanyPT. Forbo Siegling Indonesia</v>
      </c>
      <c r="G10044" s="151" t="str">
        <f t="shared" si="190"/>
        <v>Group Company</v>
      </c>
      <c r="H10044" s="149" t="s">
        <v>13908</v>
      </c>
      <c r="I10044">
        <v>97410100</v>
      </c>
      <c r="K10044" t="s">
        <v>19468</v>
      </c>
      <c r="L10044" t="s">
        <v>19469</v>
      </c>
      <c r="N10044">
        <v>40223</v>
      </c>
      <c r="Q10044" t="s">
        <v>19470</v>
      </c>
      <c r="R10044" t="s">
        <v>12416</v>
      </c>
      <c r="S10044" t="s">
        <v>19471</v>
      </c>
      <c r="U10044" t="s">
        <v>12418</v>
      </c>
      <c r="W10044">
        <v>30</v>
      </c>
      <c r="X10044">
        <v>5</v>
      </c>
      <c r="Y10044">
        <v>2</v>
      </c>
      <c r="Z10044" t="s">
        <v>14482</v>
      </c>
      <c r="AA10044" t="s">
        <v>12485</v>
      </c>
      <c r="AB10044" t="s">
        <v>14028</v>
      </c>
      <c r="AC10044">
        <v>1</v>
      </c>
      <c r="AD10044" s="123">
        <v>41355</v>
      </c>
      <c r="AE10044" t="s">
        <v>19293</v>
      </c>
      <c r="AG10044">
        <v>97410100</v>
      </c>
      <c r="AL10044" t="s">
        <v>14028</v>
      </c>
      <c r="AP10044" t="s">
        <v>17129</v>
      </c>
      <c r="AQ10044" t="s">
        <v>19284</v>
      </c>
      <c r="AR10044">
        <v>4100</v>
      </c>
      <c r="AT10044">
        <v>0</v>
      </c>
      <c r="AV10044" t="s">
        <v>19472</v>
      </c>
      <c r="AW10044">
        <v>144000</v>
      </c>
    </row>
    <row r="10045" spans="1:49" x14ac:dyDescent="0.25">
      <c r="A10045">
        <v>4100</v>
      </c>
      <c r="B10045">
        <v>13990</v>
      </c>
      <c r="C10045" t="s">
        <v>19278</v>
      </c>
      <c r="D10045">
        <v>410</v>
      </c>
      <c r="E10045" s="124" t="s">
        <v>19279</v>
      </c>
      <c r="F10045" t="str">
        <f t="shared" si="189"/>
        <v>Group CompanySUNDRY - Forbo Siegling s.r.o.</v>
      </c>
      <c r="G10045" s="151" t="str">
        <f t="shared" si="190"/>
        <v>Group Company</v>
      </c>
      <c r="H10045" s="149" t="s">
        <v>13929</v>
      </c>
      <c r="I10045">
        <v>97310150</v>
      </c>
      <c r="K10045" t="s">
        <v>19332</v>
      </c>
      <c r="L10045" t="s">
        <v>19473</v>
      </c>
      <c r="N10045" t="s">
        <v>19334</v>
      </c>
      <c r="Q10045" t="s">
        <v>19335</v>
      </c>
      <c r="R10045" t="s">
        <v>12416</v>
      </c>
      <c r="S10045">
        <v>347979315</v>
      </c>
      <c r="U10045" t="s">
        <v>12418</v>
      </c>
      <c r="W10045">
        <v>30</v>
      </c>
      <c r="X10045">
        <v>5</v>
      </c>
      <c r="Y10045">
        <v>2</v>
      </c>
      <c r="AB10045" t="s">
        <v>19302</v>
      </c>
      <c r="AC10045">
        <v>1</v>
      </c>
      <c r="AD10045" s="123">
        <v>38110</v>
      </c>
      <c r="AE10045" t="s">
        <v>19317</v>
      </c>
      <c r="AG10045">
        <v>97310150</v>
      </c>
      <c r="AL10045" t="s">
        <v>19302</v>
      </c>
      <c r="AP10045" t="s">
        <v>17129</v>
      </c>
      <c r="AQ10045" t="s">
        <v>19284</v>
      </c>
      <c r="AR10045">
        <v>4100</v>
      </c>
      <c r="AT10045">
        <v>0</v>
      </c>
      <c r="AV10045" t="s">
        <v>19474</v>
      </c>
      <c r="AW10045">
        <v>148000</v>
      </c>
    </row>
    <row r="10046" spans="1:49" x14ac:dyDescent="0.25">
      <c r="A10046">
        <v>4100</v>
      </c>
      <c r="C10046" t="s">
        <v>19278</v>
      </c>
      <c r="E10046" s="124" t="s">
        <v>19279</v>
      </c>
      <c r="F10046" t="str">
        <f t="shared" si="189"/>
        <v>Group CompanySundry- Forbo Linoleum Inc.</v>
      </c>
      <c r="G10046" s="151" t="str">
        <f t="shared" si="190"/>
        <v>Group Company</v>
      </c>
      <c r="H10046" s="149" t="s">
        <v>13930</v>
      </c>
      <c r="I10046">
        <v>93090150</v>
      </c>
      <c r="K10046" t="s">
        <v>19475</v>
      </c>
      <c r="L10046" t="s">
        <v>19476</v>
      </c>
      <c r="M10046" t="s">
        <v>12560</v>
      </c>
      <c r="N10046">
        <v>18202</v>
      </c>
      <c r="Q10046" t="s">
        <v>12415</v>
      </c>
      <c r="R10046" t="s">
        <v>12416</v>
      </c>
      <c r="S10046" t="s">
        <v>19477</v>
      </c>
      <c r="U10046" t="s">
        <v>12418</v>
      </c>
      <c r="W10046">
        <v>20</v>
      </c>
      <c r="X10046">
        <v>5</v>
      </c>
      <c r="Y10046">
        <v>1</v>
      </c>
      <c r="AB10046" t="s">
        <v>14028</v>
      </c>
      <c r="AC10046">
        <v>1</v>
      </c>
      <c r="AD10046" s="123">
        <v>42703</v>
      </c>
      <c r="AE10046" t="s">
        <v>19317</v>
      </c>
      <c r="AG10046">
        <v>93090150</v>
      </c>
      <c r="AL10046" t="s">
        <v>14028</v>
      </c>
      <c r="AN10046">
        <v>3907916301</v>
      </c>
      <c r="AP10046" t="s">
        <v>12424</v>
      </c>
      <c r="AR10046">
        <v>4100</v>
      </c>
      <c r="AT10046">
        <v>0</v>
      </c>
      <c r="AV10046" t="s">
        <v>19478</v>
      </c>
      <c r="AW10046">
        <v>148000</v>
      </c>
    </row>
    <row r="10047" spans="1:49" x14ac:dyDescent="0.25">
      <c r="A10047">
        <v>4100</v>
      </c>
      <c r="B10047">
        <v>11050</v>
      </c>
      <c r="C10047" t="s">
        <v>19278</v>
      </c>
      <c r="E10047" s="124" t="s">
        <v>19279</v>
      </c>
      <c r="F10047" t="str">
        <f t="shared" si="189"/>
        <v>Group CompanyTEMA SRL</v>
      </c>
      <c r="G10047" s="151" t="str">
        <f t="shared" si="190"/>
        <v>Group Company</v>
      </c>
      <c r="H10047" s="149" t="s">
        <v>13935</v>
      </c>
      <c r="I10047">
        <v>97090200</v>
      </c>
      <c r="K10047" t="s">
        <v>19479</v>
      </c>
      <c r="L10047" t="s">
        <v>19480</v>
      </c>
      <c r="M10047" t="s">
        <v>19481</v>
      </c>
      <c r="N10047">
        <v>43122</v>
      </c>
      <c r="Q10047" t="s">
        <v>19399</v>
      </c>
      <c r="R10047" t="s">
        <v>12416</v>
      </c>
      <c r="S10047" t="s">
        <v>19482</v>
      </c>
      <c r="U10047" t="s">
        <v>12418</v>
      </c>
      <c r="W10047">
        <v>30</v>
      </c>
      <c r="X10047">
        <v>5</v>
      </c>
      <c r="Y10047">
        <v>2</v>
      </c>
      <c r="Z10047" t="s">
        <v>14482</v>
      </c>
      <c r="AA10047" t="s">
        <v>12485</v>
      </c>
      <c r="AB10047" t="s">
        <v>19302</v>
      </c>
      <c r="AC10047">
        <v>1</v>
      </c>
      <c r="AD10047" s="123">
        <v>42558</v>
      </c>
      <c r="AE10047" t="s">
        <v>19483</v>
      </c>
      <c r="AG10047">
        <v>97090200</v>
      </c>
      <c r="AL10047" t="s">
        <v>19302</v>
      </c>
      <c r="AM10047" t="s">
        <v>19484</v>
      </c>
      <c r="AP10047" t="s">
        <v>17129</v>
      </c>
      <c r="AQ10047" t="s">
        <v>19284</v>
      </c>
      <c r="AR10047">
        <v>4100</v>
      </c>
      <c r="AT10047">
        <v>0</v>
      </c>
      <c r="AV10047" t="s">
        <v>19485</v>
      </c>
      <c r="AW10047">
        <v>144000</v>
      </c>
    </row>
    <row r="10048" spans="1:49" x14ac:dyDescent="0.25">
      <c r="A10048">
        <v>4100</v>
      </c>
      <c r="B10048">
        <v>30060</v>
      </c>
      <c r="C10048">
        <v>4028</v>
      </c>
      <c r="D10048">
        <v>410</v>
      </c>
      <c r="E10048" s="124" t="s">
        <v>19486</v>
      </c>
      <c r="F10048" t="str">
        <f t="shared" si="189"/>
        <v>Jacob JurcaA H BELO CORP/THE DALLAS MORNING NE</v>
      </c>
      <c r="G10048" s="150" t="str">
        <f t="shared" si="190"/>
        <v>Jacob Jurca</v>
      </c>
      <c r="H10048" s="149" t="s">
        <v>313</v>
      </c>
      <c r="I10048">
        <v>40004463</v>
      </c>
      <c r="L10048" t="s">
        <v>12493</v>
      </c>
      <c r="M10048" t="s">
        <v>12494</v>
      </c>
      <c r="O10048">
        <v>660660</v>
      </c>
      <c r="P10048" t="s">
        <v>19487</v>
      </c>
      <c r="Q10048" t="s">
        <v>12415</v>
      </c>
      <c r="R10048" t="s">
        <v>12416</v>
      </c>
      <c r="S10048" t="s">
        <v>19488</v>
      </c>
      <c r="U10048" t="s">
        <v>12418</v>
      </c>
      <c r="W10048">
        <v>11</v>
      </c>
      <c r="X10048">
        <v>1</v>
      </c>
      <c r="Y10048" t="s">
        <v>12419</v>
      </c>
      <c r="Z10048" t="s">
        <v>12420</v>
      </c>
      <c r="AA10048" t="s">
        <v>12421</v>
      </c>
      <c r="AB10048" t="s">
        <v>12430</v>
      </c>
      <c r="AC10048">
        <v>2</v>
      </c>
      <c r="AD10048" s="123">
        <v>39111</v>
      </c>
      <c r="AE10048" t="s">
        <v>12423</v>
      </c>
      <c r="AG10048">
        <v>40004463</v>
      </c>
      <c r="AL10048" t="s">
        <v>12430</v>
      </c>
      <c r="AN10048">
        <v>4411307601</v>
      </c>
      <c r="AO10048">
        <v>16</v>
      </c>
      <c r="AP10048" t="s">
        <v>12424</v>
      </c>
      <c r="AQ10048" t="s">
        <v>11408</v>
      </c>
      <c r="AR10048">
        <v>4100</v>
      </c>
      <c r="AT10048">
        <v>2005</v>
      </c>
      <c r="AV10048" t="s">
        <v>19489</v>
      </c>
      <c r="AW10048">
        <v>116100</v>
      </c>
    </row>
    <row r="10049" spans="1:49" x14ac:dyDescent="0.25">
      <c r="A10049">
        <v>4100</v>
      </c>
      <c r="B10049">
        <v>30060</v>
      </c>
      <c r="C10049">
        <v>4028</v>
      </c>
      <c r="D10049">
        <v>410</v>
      </c>
      <c r="E10049" s="124" t="s">
        <v>19486</v>
      </c>
      <c r="F10049" t="str">
        <f t="shared" si="189"/>
        <v>Jacob JurcaACME BRICK CO.</v>
      </c>
      <c r="G10049" s="150" t="str">
        <f t="shared" si="190"/>
        <v>Jacob Jurca</v>
      </c>
      <c r="H10049" s="149" t="s">
        <v>419</v>
      </c>
      <c r="I10049">
        <v>40005750</v>
      </c>
      <c r="J10049" t="s">
        <v>14036</v>
      </c>
      <c r="L10049" t="s">
        <v>12739</v>
      </c>
      <c r="M10049" t="s">
        <v>12494</v>
      </c>
      <c r="O10049">
        <v>1750</v>
      </c>
      <c r="P10049" t="s">
        <v>19490</v>
      </c>
      <c r="Q10049" t="s">
        <v>12415</v>
      </c>
      <c r="R10049" t="s">
        <v>12416</v>
      </c>
      <c r="S10049" t="s">
        <v>19491</v>
      </c>
      <c r="U10049" t="s">
        <v>12418</v>
      </c>
      <c r="W10049">
        <v>11</v>
      </c>
      <c r="X10049">
        <v>1</v>
      </c>
      <c r="Y10049" t="s">
        <v>12419</v>
      </c>
      <c r="Z10049" t="s">
        <v>12420</v>
      </c>
      <c r="AA10049" t="s">
        <v>12429</v>
      </c>
      <c r="AB10049" t="s">
        <v>12422</v>
      </c>
      <c r="AC10049">
        <v>2</v>
      </c>
      <c r="AD10049" s="123">
        <v>39933</v>
      </c>
      <c r="AE10049" t="s">
        <v>12431</v>
      </c>
      <c r="AG10049">
        <v>40005750</v>
      </c>
      <c r="AL10049" t="s">
        <v>12422</v>
      </c>
      <c r="AN10049">
        <v>4443910901</v>
      </c>
      <c r="AO10049">
        <v>16</v>
      </c>
      <c r="AP10049" t="s">
        <v>12424</v>
      </c>
      <c r="AQ10049" t="s">
        <v>11408</v>
      </c>
      <c r="AR10049">
        <v>4100</v>
      </c>
      <c r="AT10049">
        <v>0</v>
      </c>
      <c r="AV10049" t="s">
        <v>417</v>
      </c>
      <c r="AW10049">
        <v>116100</v>
      </c>
    </row>
    <row r="10050" spans="1:49" x14ac:dyDescent="0.25">
      <c r="A10050">
        <v>4100</v>
      </c>
      <c r="B10050">
        <v>30060</v>
      </c>
      <c r="C10050">
        <v>4028</v>
      </c>
      <c r="D10050">
        <v>410</v>
      </c>
      <c r="E10050" s="124" t="s">
        <v>19486</v>
      </c>
      <c r="F10050" t="str">
        <f t="shared" si="189"/>
        <v>Jacob JurcaACTION BOX</v>
      </c>
      <c r="G10050" s="150" t="str">
        <f t="shared" si="190"/>
        <v>Jacob Jurca</v>
      </c>
      <c r="H10050" s="149" t="s">
        <v>426</v>
      </c>
      <c r="I10050">
        <v>40007352</v>
      </c>
      <c r="K10050" t="s">
        <v>19492</v>
      </c>
      <c r="L10050" t="s">
        <v>14872</v>
      </c>
      <c r="M10050" t="s">
        <v>12494</v>
      </c>
      <c r="N10050">
        <v>77091</v>
      </c>
      <c r="Q10050" t="s">
        <v>12415</v>
      </c>
      <c r="R10050" t="s">
        <v>12416</v>
      </c>
      <c r="S10050" t="s">
        <v>19493</v>
      </c>
      <c r="U10050" t="s">
        <v>12418</v>
      </c>
      <c r="W10050">
        <v>11</v>
      </c>
      <c r="X10050">
        <v>1</v>
      </c>
      <c r="Y10050" t="s">
        <v>12419</v>
      </c>
      <c r="Z10050" t="s">
        <v>12420</v>
      </c>
      <c r="AA10050" t="s">
        <v>12429</v>
      </c>
      <c r="AB10050" t="s">
        <v>12422</v>
      </c>
      <c r="AC10050">
        <v>2</v>
      </c>
      <c r="AD10050" s="123">
        <v>41775</v>
      </c>
      <c r="AE10050" t="s">
        <v>12431</v>
      </c>
      <c r="AG10050">
        <v>40007352</v>
      </c>
      <c r="AL10050" t="s">
        <v>12422</v>
      </c>
      <c r="AN10050">
        <v>4420114401</v>
      </c>
      <c r="AO10050">
        <v>16</v>
      </c>
      <c r="AP10050" t="s">
        <v>12424</v>
      </c>
      <c r="AQ10050" t="s">
        <v>11408</v>
      </c>
      <c r="AR10050">
        <v>4100</v>
      </c>
      <c r="AT10050">
        <v>0</v>
      </c>
      <c r="AV10050" t="s">
        <v>426</v>
      </c>
      <c r="AW10050">
        <v>116100</v>
      </c>
    </row>
    <row r="10051" spans="1:49" x14ac:dyDescent="0.25">
      <c r="A10051">
        <v>4100</v>
      </c>
      <c r="B10051">
        <v>30060</v>
      </c>
      <c r="C10051">
        <v>4028</v>
      </c>
      <c r="D10051">
        <v>410</v>
      </c>
      <c r="E10051" s="124" t="s">
        <v>19486</v>
      </c>
      <c r="F10051" t="str">
        <f t="shared" ref="F10051:F10114" si="191">CONCATENATE(G10051, H10051)</f>
        <v>Jacob JurcaADVANCED TECHNOLOGY SERVICES INC.</v>
      </c>
      <c r="G10051" s="150" t="str">
        <f t="shared" si="190"/>
        <v>Jacob Jurca</v>
      </c>
      <c r="H10051" s="149" t="s">
        <v>488</v>
      </c>
      <c r="I10051">
        <v>40006556</v>
      </c>
      <c r="K10051" t="s">
        <v>19494</v>
      </c>
      <c r="L10051" t="s">
        <v>19495</v>
      </c>
      <c r="M10051" t="s">
        <v>12546</v>
      </c>
      <c r="N10051">
        <v>61615</v>
      </c>
      <c r="Q10051" t="s">
        <v>12415</v>
      </c>
      <c r="R10051" t="s">
        <v>12416</v>
      </c>
      <c r="S10051" t="s">
        <v>19496</v>
      </c>
      <c r="U10051" t="s">
        <v>12418</v>
      </c>
      <c r="W10051">
        <v>11</v>
      </c>
      <c r="X10051">
        <v>1</v>
      </c>
      <c r="Y10051" t="s">
        <v>12419</v>
      </c>
      <c r="Z10051" t="s">
        <v>12420</v>
      </c>
      <c r="AA10051" t="s">
        <v>12429</v>
      </c>
      <c r="AB10051" t="s">
        <v>12422</v>
      </c>
      <c r="AC10051">
        <v>2</v>
      </c>
      <c r="AD10051" s="123">
        <v>40674</v>
      </c>
      <c r="AE10051" t="s">
        <v>12431</v>
      </c>
      <c r="AG10051">
        <v>40006556</v>
      </c>
      <c r="AL10051" t="s">
        <v>12422</v>
      </c>
      <c r="AN10051">
        <v>1414323201</v>
      </c>
      <c r="AO10051">
        <v>16</v>
      </c>
      <c r="AP10051" t="s">
        <v>12424</v>
      </c>
      <c r="AQ10051" t="s">
        <v>11408</v>
      </c>
      <c r="AR10051">
        <v>4100</v>
      </c>
      <c r="AT10051">
        <v>0</v>
      </c>
      <c r="AV10051" t="s">
        <v>17124</v>
      </c>
      <c r="AW10051">
        <v>116100</v>
      </c>
    </row>
    <row r="10052" spans="1:49" x14ac:dyDescent="0.25">
      <c r="A10052">
        <v>4100</v>
      </c>
      <c r="B10052">
        <v>30060</v>
      </c>
      <c r="C10052">
        <v>4028</v>
      </c>
      <c r="D10052">
        <v>410</v>
      </c>
      <c r="E10052" s="124" t="s">
        <v>19486</v>
      </c>
      <c r="F10052" t="str">
        <f t="shared" si="191"/>
        <v>Jacob JurcaALLIED BEARINGS - MUSKOGE</v>
      </c>
      <c r="G10052" s="150" t="str">
        <f t="shared" si="190"/>
        <v>Jacob Jurca</v>
      </c>
      <c r="H10052" s="149" t="s">
        <v>621</v>
      </c>
      <c r="I10052">
        <v>40004326</v>
      </c>
      <c r="K10052" t="s">
        <v>19497</v>
      </c>
      <c r="L10052" t="s">
        <v>19498</v>
      </c>
      <c r="M10052" t="s">
        <v>17533</v>
      </c>
      <c r="N10052" t="s">
        <v>19499</v>
      </c>
      <c r="Q10052" t="s">
        <v>12415</v>
      </c>
      <c r="R10052" t="s">
        <v>12416</v>
      </c>
      <c r="S10052" t="s">
        <v>19500</v>
      </c>
      <c r="U10052" t="s">
        <v>12418</v>
      </c>
      <c r="W10052">
        <v>11</v>
      </c>
      <c r="X10052">
        <v>2</v>
      </c>
      <c r="Y10052" t="s">
        <v>12419</v>
      </c>
      <c r="Z10052" t="s">
        <v>12420</v>
      </c>
      <c r="AA10052" t="s">
        <v>12421</v>
      </c>
      <c r="AB10052" t="s">
        <v>12422</v>
      </c>
      <c r="AC10052">
        <v>2</v>
      </c>
      <c r="AD10052" s="123">
        <v>39111</v>
      </c>
      <c r="AE10052" t="s">
        <v>12423</v>
      </c>
      <c r="AG10052">
        <v>40004326</v>
      </c>
      <c r="AL10052" t="s">
        <v>12422</v>
      </c>
      <c r="AN10052">
        <v>3710104901</v>
      </c>
      <c r="AO10052">
        <v>16</v>
      </c>
      <c r="AP10052" t="s">
        <v>12424</v>
      </c>
      <c r="AQ10052" t="s">
        <v>11408</v>
      </c>
      <c r="AR10052">
        <v>4100</v>
      </c>
      <c r="AS10052" t="s">
        <v>12491</v>
      </c>
      <c r="AT10052">
        <v>2005</v>
      </c>
      <c r="AV10052" t="s">
        <v>18585</v>
      </c>
      <c r="AW10052">
        <v>116100</v>
      </c>
    </row>
    <row r="10053" spans="1:49" x14ac:dyDescent="0.25">
      <c r="A10053">
        <v>4100</v>
      </c>
      <c r="B10053">
        <v>30060</v>
      </c>
      <c r="C10053">
        <v>4028</v>
      </c>
      <c r="D10053">
        <v>410</v>
      </c>
      <c r="E10053" s="124" t="s">
        <v>19486</v>
      </c>
      <c r="F10053" t="str">
        <f t="shared" si="191"/>
        <v>Jacob JurcaALLIED BEARINGS - PRYOR</v>
      </c>
      <c r="G10053" s="150" t="str">
        <f t="shared" si="190"/>
        <v>Jacob Jurca</v>
      </c>
      <c r="H10053" s="149" t="s">
        <v>622</v>
      </c>
      <c r="I10053">
        <v>40004329</v>
      </c>
      <c r="J10053" t="s">
        <v>19501</v>
      </c>
      <c r="K10053" t="s">
        <v>19502</v>
      </c>
      <c r="L10053" t="s">
        <v>19503</v>
      </c>
      <c r="M10053" t="s">
        <v>17533</v>
      </c>
      <c r="N10053" t="s">
        <v>19504</v>
      </c>
      <c r="Q10053" t="s">
        <v>12415</v>
      </c>
      <c r="R10053" t="s">
        <v>12416</v>
      </c>
      <c r="S10053" t="s">
        <v>19505</v>
      </c>
      <c r="U10053" t="s">
        <v>12418</v>
      </c>
      <c r="W10053">
        <v>11</v>
      </c>
      <c r="X10053">
        <v>2</v>
      </c>
      <c r="Y10053" t="s">
        <v>12419</v>
      </c>
      <c r="Z10053" t="s">
        <v>12420</v>
      </c>
      <c r="AA10053" t="s">
        <v>12421</v>
      </c>
      <c r="AB10053" t="s">
        <v>12422</v>
      </c>
      <c r="AC10053">
        <v>2</v>
      </c>
      <c r="AD10053" s="123">
        <v>39111</v>
      </c>
      <c r="AE10053" t="s">
        <v>12423</v>
      </c>
      <c r="AG10053">
        <v>40004329</v>
      </c>
      <c r="AL10053" t="s">
        <v>12422</v>
      </c>
      <c r="AN10053">
        <v>3709706401</v>
      </c>
      <c r="AO10053">
        <v>16</v>
      </c>
      <c r="AP10053" t="s">
        <v>12424</v>
      </c>
      <c r="AQ10053" t="s">
        <v>11408</v>
      </c>
      <c r="AR10053">
        <v>4100</v>
      </c>
      <c r="AS10053" t="s">
        <v>12491</v>
      </c>
      <c r="AT10053">
        <v>2005</v>
      </c>
      <c r="AV10053" t="s">
        <v>18585</v>
      </c>
      <c r="AW10053">
        <v>116100</v>
      </c>
    </row>
    <row r="10054" spans="1:49" x14ac:dyDescent="0.25">
      <c r="A10054">
        <v>4100</v>
      </c>
      <c r="B10054">
        <v>30060</v>
      </c>
      <c r="C10054">
        <v>4028</v>
      </c>
      <c r="D10054">
        <v>417</v>
      </c>
      <c r="E10054" s="124" t="s">
        <v>19486</v>
      </c>
      <c r="F10054" t="str">
        <f t="shared" si="191"/>
        <v>Jacob JurcaAMERICAN AIRLINES</v>
      </c>
      <c r="G10054" s="150" t="str">
        <f t="shared" si="190"/>
        <v>Jacob Jurca</v>
      </c>
      <c r="H10054" s="149" t="s">
        <v>814</v>
      </c>
      <c r="I10054">
        <v>40003565</v>
      </c>
      <c r="J10054" t="s">
        <v>19506</v>
      </c>
      <c r="K10054" t="s">
        <v>19507</v>
      </c>
      <c r="L10054" t="s">
        <v>12739</v>
      </c>
      <c r="M10054" t="s">
        <v>12494</v>
      </c>
      <c r="N10054" t="s">
        <v>19508</v>
      </c>
      <c r="Q10054" t="s">
        <v>12415</v>
      </c>
      <c r="R10054" t="s">
        <v>12416</v>
      </c>
      <c r="S10054" t="s">
        <v>19509</v>
      </c>
      <c r="U10054" t="s">
        <v>12418</v>
      </c>
      <c r="W10054">
        <v>11</v>
      </c>
      <c r="X10054">
        <v>1</v>
      </c>
      <c r="Y10054" t="s">
        <v>12419</v>
      </c>
      <c r="Z10054" t="s">
        <v>12420</v>
      </c>
      <c r="AA10054" t="s">
        <v>12421</v>
      </c>
      <c r="AB10054" t="s">
        <v>12430</v>
      </c>
      <c r="AC10054">
        <v>2</v>
      </c>
      <c r="AD10054" s="123">
        <v>39111</v>
      </c>
      <c r="AE10054" t="s">
        <v>12423</v>
      </c>
      <c r="AG10054">
        <v>40003565</v>
      </c>
      <c r="AL10054" t="s">
        <v>12430</v>
      </c>
      <c r="AN10054">
        <v>4443910901</v>
      </c>
      <c r="AO10054">
        <v>16</v>
      </c>
      <c r="AP10054" t="s">
        <v>12424</v>
      </c>
      <c r="AQ10054" t="s">
        <v>11408</v>
      </c>
      <c r="AR10054">
        <v>4100</v>
      </c>
      <c r="AT10054">
        <v>0</v>
      </c>
      <c r="AV10054" t="s">
        <v>12496</v>
      </c>
      <c r="AW10054">
        <v>116100</v>
      </c>
    </row>
    <row r="10055" spans="1:49" x14ac:dyDescent="0.25">
      <c r="A10055">
        <v>4100</v>
      </c>
      <c r="B10055">
        <v>30060</v>
      </c>
      <c r="C10055">
        <v>4028</v>
      </c>
      <c r="D10055">
        <v>410</v>
      </c>
      <c r="E10055" s="124" t="s">
        <v>19486</v>
      </c>
      <c r="F10055" t="str">
        <f t="shared" si="191"/>
        <v>Jacob JurcaAMERICAN GYPSUM COMPANY LLC - DUKE</v>
      </c>
      <c r="G10055" s="150" t="str">
        <f t="shared" si="190"/>
        <v>Jacob Jurca</v>
      </c>
      <c r="H10055" s="149" t="s">
        <v>829</v>
      </c>
      <c r="I10055">
        <v>40008680</v>
      </c>
      <c r="K10055" t="s">
        <v>19510</v>
      </c>
      <c r="L10055" t="s">
        <v>12493</v>
      </c>
      <c r="M10055" t="s">
        <v>12494</v>
      </c>
      <c r="N10055" t="s">
        <v>19511</v>
      </c>
      <c r="Q10055" t="s">
        <v>12415</v>
      </c>
      <c r="R10055" t="s">
        <v>12416</v>
      </c>
      <c r="S10055" t="s">
        <v>19512</v>
      </c>
      <c r="U10055" t="s">
        <v>12418</v>
      </c>
      <c r="V10055">
        <v>253</v>
      </c>
      <c r="W10055">
        <v>11</v>
      </c>
      <c r="X10055">
        <v>1</v>
      </c>
      <c r="Y10055" t="s">
        <v>12419</v>
      </c>
      <c r="Z10055" t="s">
        <v>12420</v>
      </c>
      <c r="AA10055" t="s">
        <v>12429</v>
      </c>
      <c r="AB10055" t="s">
        <v>12422</v>
      </c>
      <c r="AC10055">
        <v>2</v>
      </c>
      <c r="AD10055" s="123">
        <v>43698</v>
      </c>
      <c r="AE10055" t="s">
        <v>12431</v>
      </c>
      <c r="AG10055">
        <v>40008680</v>
      </c>
      <c r="AL10055" t="s">
        <v>12422</v>
      </c>
      <c r="AN10055">
        <v>4411307601</v>
      </c>
      <c r="AO10055">
        <v>16</v>
      </c>
      <c r="AP10055" t="s">
        <v>12424</v>
      </c>
      <c r="AQ10055" t="s">
        <v>11408</v>
      </c>
      <c r="AR10055">
        <v>4100</v>
      </c>
      <c r="AT10055">
        <v>0</v>
      </c>
      <c r="AV10055" t="s">
        <v>19513</v>
      </c>
      <c r="AW10055">
        <v>116100</v>
      </c>
    </row>
    <row r="10056" spans="1:49" x14ac:dyDescent="0.25">
      <c r="A10056">
        <v>4100</v>
      </c>
      <c r="B10056">
        <v>30060</v>
      </c>
      <c r="C10056">
        <v>4028</v>
      </c>
      <c r="D10056">
        <v>410</v>
      </c>
      <c r="E10056" s="124" t="s">
        <v>19486</v>
      </c>
      <c r="F10056" t="str">
        <f t="shared" si="191"/>
        <v>Jacob JurcaAPPLIED IND. - FT. WORTH</v>
      </c>
      <c r="G10056" s="150" t="str">
        <f t="shared" ref="G10056:G10119" si="192">RIGHT(E10056,LEN(E10056)-3)</f>
        <v>Jacob Jurca</v>
      </c>
      <c r="H10056" s="149" t="s">
        <v>1006</v>
      </c>
      <c r="I10056">
        <v>40001555</v>
      </c>
      <c r="J10056" t="s">
        <v>14068</v>
      </c>
      <c r="L10056" t="s">
        <v>12520</v>
      </c>
      <c r="M10056" t="s">
        <v>12521</v>
      </c>
      <c r="O10056">
        <v>93018</v>
      </c>
      <c r="P10056" t="s">
        <v>12522</v>
      </c>
      <c r="Q10056" t="s">
        <v>12415</v>
      </c>
      <c r="R10056" t="s">
        <v>12416</v>
      </c>
      <c r="U10056" t="s">
        <v>12418</v>
      </c>
      <c r="V10056">
        <v>202</v>
      </c>
      <c r="W10056">
        <v>11</v>
      </c>
      <c r="X10056">
        <v>2</v>
      </c>
      <c r="Y10056" t="s">
        <v>12472</v>
      </c>
      <c r="Z10056" t="s">
        <v>12420</v>
      </c>
      <c r="AA10056" t="s">
        <v>12421</v>
      </c>
      <c r="AB10056" t="s">
        <v>12422</v>
      </c>
      <c r="AC10056">
        <v>2</v>
      </c>
      <c r="AD10056" s="123">
        <v>39111</v>
      </c>
      <c r="AE10056" t="s">
        <v>12423</v>
      </c>
      <c r="AG10056">
        <v>40001555</v>
      </c>
      <c r="AL10056" t="s">
        <v>12422</v>
      </c>
      <c r="AN10056">
        <v>3603505101</v>
      </c>
      <c r="AO10056">
        <v>16</v>
      </c>
      <c r="AP10056" t="s">
        <v>12424</v>
      </c>
      <c r="AQ10056" t="s">
        <v>11408</v>
      </c>
      <c r="AR10056">
        <v>4100</v>
      </c>
      <c r="AT10056">
        <v>0</v>
      </c>
      <c r="AV10056" t="s">
        <v>12524</v>
      </c>
      <c r="AW10056">
        <v>116100</v>
      </c>
    </row>
    <row r="10057" spans="1:49" x14ac:dyDescent="0.25">
      <c r="A10057">
        <v>4100</v>
      </c>
      <c r="B10057">
        <v>30060</v>
      </c>
      <c r="C10057">
        <v>4028</v>
      </c>
      <c r="D10057">
        <v>410</v>
      </c>
      <c r="E10057" s="124" t="s">
        <v>19486</v>
      </c>
      <c r="F10057" t="str">
        <f t="shared" si="191"/>
        <v>Jacob JurcaAPPLIED IND. - HOUSTON</v>
      </c>
      <c r="G10057" s="150" t="str">
        <f t="shared" si="192"/>
        <v>Jacob Jurca</v>
      </c>
      <c r="H10057" s="149" t="s">
        <v>1014</v>
      </c>
      <c r="I10057">
        <v>40003426</v>
      </c>
      <c r="J10057" t="s">
        <v>14068</v>
      </c>
      <c r="L10057" t="s">
        <v>12520</v>
      </c>
      <c r="M10057" t="s">
        <v>12521</v>
      </c>
      <c r="O10057">
        <v>93018</v>
      </c>
      <c r="P10057" t="s">
        <v>12522</v>
      </c>
      <c r="Q10057" t="s">
        <v>12415</v>
      </c>
      <c r="R10057" t="s">
        <v>12416</v>
      </c>
      <c r="S10057" t="s">
        <v>19514</v>
      </c>
      <c r="U10057" t="s">
        <v>12418</v>
      </c>
      <c r="V10057">
        <v>202</v>
      </c>
      <c r="W10057">
        <v>11</v>
      </c>
      <c r="X10057">
        <v>2</v>
      </c>
      <c r="Y10057" t="s">
        <v>12472</v>
      </c>
      <c r="Z10057" t="s">
        <v>12420</v>
      </c>
      <c r="AA10057" t="s">
        <v>12421</v>
      </c>
      <c r="AB10057" t="s">
        <v>12422</v>
      </c>
      <c r="AC10057">
        <v>2</v>
      </c>
      <c r="AD10057" s="123">
        <v>39111</v>
      </c>
      <c r="AE10057" t="s">
        <v>12423</v>
      </c>
      <c r="AG10057">
        <v>40003426</v>
      </c>
      <c r="AL10057" t="s">
        <v>12422</v>
      </c>
      <c r="AN10057">
        <v>3603505101</v>
      </c>
      <c r="AO10057">
        <v>16</v>
      </c>
      <c r="AP10057" t="s">
        <v>12424</v>
      </c>
      <c r="AQ10057" t="s">
        <v>11408</v>
      </c>
      <c r="AR10057">
        <v>4100</v>
      </c>
      <c r="AT10057">
        <v>0</v>
      </c>
      <c r="AV10057" t="s">
        <v>12524</v>
      </c>
      <c r="AW10057">
        <v>116100</v>
      </c>
    </row>
    <row r="10058" spans="1:49" x14ac:dyDescent="0.25">
      <c r="A10058">
        <v>4100</v>
      </c>
      <c r="B10058">
        <v>30060</v>
      </c>
      <c r="C10058">
        <v>4028</v>
      </c>
      <c r="D10058">
        <v>410</v>
      </c>
      <c r="E10058" s="124" t="s">
        <v>19486</v>
      </c>
      <c r="F10058" t="str">
        <f t="shared" si="191"/>
        <v>Jacob JurcaAPPLIED IND. - PARIS</v>
      </c>
      <c r="G10058" s="150" t="str">
        <f t="shared" si="192"/>
        <v>Jacob Jurca</v>
      </c>
      <c r="H10058" s="149" t="s">
        <v>1047</v>
      </c>
      <c r="I10058">
        <v>40001116</v>
      </c>
      <c r="J10058" t="s">
        <v>14068</v>
      </c>
      <c r="L10058" t="s">
        <v>12520</v>
      </c>
      <c r="M10058" t="s">
        <v>12521</v>
      </c>
      <c r="O10058">
        <v>93018</v>
      </c>
      <c r="P10058" t="s">
        <v>12522</v>
      </c>
      <c r="Q10058" t="s">
        <v>12415</v>
      </c>
      <c r="R10058" t="s">
        <v>12416</v>
      </c>
      <c r="S10058" t="s">
        <v>18592</v>
      </c>
      <c r="U10058" t="s">
        <v>12418</v>
      </c>
      <c r="V10058">
        <v>202</v>
      </c>
      <c r="W10058">
        <v>11</v>
      </c>
      <c r="X10058">
        <v>2</v>
      </c>
      <c r="Y10058" t="s">
        <v>12419</v>
      </c>
      <c r="Z10058" t="s">
        <v>12420</v>
      </c>
      <c r="AA10058" t="s">
        <v>12421</v>
      </c>
      <c r="AB10058" t="s">
        <v>12422</v>
      </c>
      <c r="AC10058">
        <v>2</v>
      </c>
      <c r="AD10058" s="123">
        <v>39111</v>
      </c>
      <c r="AE10058" t="s">
        <v>12423</v>
      </c>
      <c r="AG10058">
        <v>40001116</v>
      </c>
      <c r="AL10058" t="s">
        <v>12422</v>
      </c>
      <c r="AN10058">
        <v>3603505101</v>
      </c>
      <c r="AO10058">
        <v>16</v>
      </c>
      <c r="AP10058" t="s">
        <v>12424</v>
      </c>
      <c r="AQ10058" t="s">
        <v>11408</v>
      </c>
      <c r="AR10058">
        <v>4100</v>
      </c>
      <c r="AS10058" t="s">
        <v>12491</v>
      </c>
      <c r="AT10058">
        <v>0</v>
      </c>
      <c r="AV10058" t="s">
        <v>12524</v>
      </c>
      <c r="AW10058">
        <v>116100</v>
      </c>
    </row>
    <row r="10059" spans="1:49" x14ac:dyDescent="0.25">
      <c r="A10059">
        <v>4100</v>
      </c>
      <c r="B10059">
        <v>30060</v>
      </c>
      <c r="C10059">
        <v>4028</v>
      </c>
      <c r="D10059">
        <v>410</v>
      </c>
      <c r="E10059" s="124" t="s">
        <v>19486</v>
      </c>
      <c r="F10059" t="str">
        <f t="shared" si="191"/>
        <v>Jacob JurcaAPPLIED IND. - PORT LAVACA</v>
      </c>
      <c r="G10059" s="150" t="str">
        <f t="shared" si="192"/>
        <v>Jacob Jurca</v>
      </c>
      <c r="H10059" s="149" t="s">
        <v>1051</v>
      </c>
      <c r="I10059">
        <v>40003474</v>
      </c>
      <c r="J10059" t="s">
        <v>14068</v>
      </c>
      <c r="L10059" t="s">
        <v>12520</v>
      </c>
      <c r="M10059" t="s">
        <v>12521</v>
      </c>
      <c r="O10059">
        <v>93018</v>
      </c>
      <c r="P10059" t="s">
        <v>12522</v>
      </c>
      <c r="Q10059" t="s">
        <v>12415</v>
      </c>
      <c r="R10059" t="s">
        <v>12416</v>
      </c>
      <c r="S10059" t="s">
        <v>19515</v>
      </c>
      <c r="U10059" t="s">
        <v>12418</v>
      </c>
      <c r="V10059">
        <v>202</v>
      </c>
      <c r="W10059">
        <v>11</v>
      </c>
      <c r="X10059">
        <v>2</v>
      </c>
      <c r="Y10059" t="s">
        <v>12419</v>
      </c>
      <c r="Z10059" t="s">
        <v>12420</v>
      </c>
      <c r="AA10059" t="s">
        <v>12421</v>
      </c>
      <c r="AB10059" t="s">
        <v>12422</v>
      </c>
      <c r="AC10059">
        <v>2</v>
      </c>
      <c r="AD10059" s="123">
        <v>39111</v>
      </c>
      <c r="AE10059" t="s">
        <v>12423</v>
      </c>
      <c r="AG10059">
        <v>40003474</v>
      </c>
      <c r="AL10059" t="s">
        <v>12422</v>
      </c>
      <c r="AN10059">
        <v>3603505101</v>
      </c>
      <c r="AO10059">
        <v>16</v>
      </c>
      <c r="AP10059" t="s">
        <v>12424</v>
      </c>
      <c r="AQ10059" t="s">
        <v>11408</v>
      </c>
      <c r="AR10059">
        <v>4100</v>
      </c>
      <c r="AS10059" t="s">
        <v>12491</v>
      </c>
      <c r="AT10059">
        <v>0</v>
      </c>
      <c r="AV10059" t="s">
        <v>12524</v>
      </c>
      <c r="AW10059">
        <v>116100</v>
      </c>
    </row>
    <row r="10060" spans="1:49" x14ac:dyDescent="0.25">
      <c r="A10060">
        <v>4100</v>
      </c>
      <c r="B10060">
        <v>30060</v>
      </c>
      <c r="C10060">
        <v>4028</v>
      </c>
      <c r="D10060">
        <v>410</v>
      </c>
      <c r="E10060" s="124" t="s">
        <v>19486</v>
      </c>
      <c r="F10060" t="str">
        <f t="shared" si="191"/>
        <v>Jacob JurcaAPPLIED IND. - TEXARKANA</v>
      </c>
      <c r="G10060" s="150" t="str">
        <f t="shared" si="192"/>
        <v>Jacob Jurca</v>
      </c>
      <c r="H10060" s="149" t="s">
        <v>1080</v>
      </c>
      <c r="I10060">
        <v>40002696</v>
      </c>
      <c r="J10060" t="s">
        <v>14068</v>
      </c>
      <c r="L10060" t="s">
        <v>12520</v>
      </c>
      <c r="M10060" t="s">
        <v>12521</v>
      </c>
      <c r="O10060">
        <v>93018</v>
      </c>
      <c r="P10060" t="s">
        <v>12522</v>
      </c>
      <c r="Q10060" t="s">
        <v>12415</v>
      </c>
      <c r="R10060" t="s">
        <v>12416</v>
      </c>
      <c r="S10060" t="s">
        <v>19516</v>
      </c>
      <c r="U10060" t="s">
        <v>12418</v>
      </c>
      <c r="V10060">
        <v>202</v>
      </c>
      <c r="W10060">
        <v>11</v>
      </c>
      <c r="X10060">
        <v>2</v>
      </c>
      <c r="Y10060" t="s">
        <v>12472</v>
      </c>
      <c r="Z10060" t="s">
        <v>12420</v>
      </c>
      <c r="AA10060" t="s">
        <v>12421</v>
      </c>
      <c r="AB10060" t="s">
        <v>12422</v>
      </c>
      <c r="AC10060">
        <v>2</v>
      </c>
      <c r="AD10060" s="123">
        <v>39111</v>
      </c>
      <c r="AE10060" t="s">
        <v>12423</v>
      </c>
      <c r="AG10060">
        <v>40002696</v>
      </c>
      <c r="AL10060" t="s">
        <v>12422</v>
      </c>
      <c r="AN10060">
        <v>3603505101</v>
      </c>
      <c r="AO10060">
        <v>16</v>
      </c>
      <c r="AP10060" t="s">
        <v>12424</v>
      </c>
      <c r="AQ10060" t="s">
        <v>11408</v>
      </c>
      <c r="AR10060">
        <v>4100</v>
      </c>
      <c r="AS10060" t="s">
        <v>12491</v>
      </c>
      <c r="AT10060">
        <v>2005</v>
      </c>
      <c r="AV10060" t="s">
        <v>12524</v>
      </c>
      <c r="AW10060">
        <v>116100</v>
      </c>
    </row>
    <row r="10061" spans="1:49" x14ac:dyDescent="0.25">
      <c r="A10061">
        <v>4100</v>
      </c>
      <c r="B10061">
        <v>30060</v>
      </c>
      <c r="C10061">
        <v>4028</v>
      </c>
      <c r="D10061">
        <v>410</v>
      </c>
      <c r="E10061" s="124" t="s">
        <v>19486</v>
      </c>
      <c r="F10061" t="str">
        <f t="shared" si="191"/>
        <v>Jacob JurcaAPPLIED IND. - TYLER</v>
      </c>
      <c r="G10061" s="150" t="str">
        <f t="shared" si="192"/>
        <v>Jacob Jurca</v>
      </c>
      <c r="H10061" s="149" t="s">
        <v>1087</v>
      </c>
      <c r="I10061">
        <v>40005307</v>
      </c>
      <c r="J10061" t="s">
        <v>14068</v>
      </c>
      <c r="L10061" t="s">
        <v>12520</v>
      </c>
      <c r="M10061" t="s">
        <v>12521</v>
      </c>
      <c r="O10061">
        <v>93018</v>
      </c>
      <c r="P10061" t="s">
        <v>12522</v>
      </c>
      <c r="Q10061" t="s">
        <v>12415</v>
      </c>
      <c r="R10061" t="s">
        <v>12416</v>
      </c>
      <c r="S10061" t="s">
        <v>19517</v>
      </c>
      <c r="U10061" t="s">
        <v>12418</v>
      </c>
      <c r="V10061">
        <v>202</v>
      </c>
      <c r="W10061">
        <v>11</v>
      </c>
      <c r="X10061">
        <v>2</v>
      </c>
      <c r="Y10061" t="s">
        <v>12472</v>
      </c>
      <c r="Z10061" t="s">
        <v>12420</v>
      </c>
      <c r="AA10061" t="s">
        <v>12429</v>
      </c>
      <c r="AB10061" t="s">
        <v>12422</v>
      </c>
      <c r="AC10061">
        <v>2</v>
      </c>
      <c r="AD10061" s="123">
        <v>39428</v>
      </c>
      <c r="AE10061" t="s">
        <v>12538</v>
      </c>
      <c r="AG10061">
        <v>40005307</v>
      </c>
      <c r="AL10061" t="s">
        <v>12422</v>
      </c>
      <c r="AN10061">
        <v>3603505101</v>
      </c>
      <c r="AO10061">
        <v>16</v>
      </c>
      <c r="AP10061" t="s">
        <v>12424</v>
      </c>
      <c r="AQ10061" t="s">
        <v>11408</v>
      </c>
      <c r="AR10061">
        <v>4100</v>
      </c>
      <c r="AS10061" t="s">
        <v>12491</v>
      </c>
      <c r="AT10061">
        <v>0</v>
      </c>
      <c r="AV10061" t="s">
        <v>12524</v>
      </c>
      <c r="AW10061">
        <v>116100</v>
      </c>
    </row>
    <row r="10062" spans="1:49" x14ac:dyDescent="0.25">
      <c r="A10062">
        <v>4100</v>
      </c>
      <c r="B10062">
        <v>30060</v>
      </c>
      <c r="C10062">
        <v>4028</v>
      </c>
      <c r="D10062">
        <v>410</v>
      </c>
      <c r="E10062" s="124" t="s">
        <v>19486</v>
      </c>
      <c r="F10062" t="str">
        <f t="shared" si="191"/>
        <v>Jacob JurcaARDENT MILLS LLC</v>
      </c>
      <c r="G10062" s="150" t="str">
        <f t="shared" si="192"/>
        <v>Jacob Jurca</v>
      </c>
      <c r="H10062" s="149" t="s">
        <v>1149</v>
      </c>
      <c r="I10062">
        <v>40007473</v>
      </c>
      <c r="L10062" t="s">
        <v>15294</v>
      </c>
      <c r="M10062" t="s">
        <v>15295</v>
      </c>
      <c r="O10062">
        <v>642030</v>
      </c>
      <c r="P10062">
        <v>68164</v>
      </c>
      <c r="Q10062" t="s">
        <v>12415</v>
      </c>
      <c r="R10062" t="s">
        <v>12416</v>
      </c>
      <c r="S10062" t="s">
        <v>19518</v>
      </c>
      <c r="U10062" t="s">
        <v>12418</v>
      </c>
      <c r="W10062">
        <v>11</v>
      </c>
      <c r="X10062">
        <v>1</v>
      </c>
      <c r="Y10062" t="s">
        <v>12765</v>
      </c>
      <c r="Z10062" t="s">
        <v>12420</v>
      </c>
      <c r="AA10062" t="s">
        <v>12429</v>
      </c>
      <c r="AB10062" t="s">
        <v>12422</v>
      </c>
      <c r="AC10062">
        <v>2</v>
      </c>
      <c r="AD10062" s="123">
        <v>42010</v>
      </c>
      <c r="AE10062" t="s">
        <v>12431</v>
      </c>
      <c r="AG10062">
        <v>40007473</v>
      </c>
      <c r="AL10062" t="s">
        <v>12422</v>
      </c>
      <c r="AN10062">
        <v>2805503001</v>
      </c>
      <c r="AO10062">
        <v>16</v>
      </c>
      <c r="AP10062" t="s">
        <v>12424</v>
      </c>
      <c r="AQ10062" t="s">
        <v>11408</v>
      </c>
      <c r="AR10062">
        <v>4100</v>
      </c>
      <c r="AT10062">
        <v>0</v>
      </c>
      <c r="AV10062" t="s">
        <v>15297</v>
      </c>
      <c r="AW10062">
        <v>116100</v>
      </c>
    </row>
    <row r="10063" spans="1:49" x14ac:dyDescent="0.25">
      <c r="A10063">
        <v>4100</v>
      </c>
      <c r="B10063">
        <v>30060</v>
      </c>
      <c r="C10063">
        <v>4028</v>
      </c>
      <c r="D10063">
        <v>410</v>
      </c>
      <c r="E10063" s="124" t="s">
        <v>19486</v>
      </c>
      <c r="F10063" t="str">
        <f t="shared" si="191"/>
        <v>Jacob JurcaASHEVILLE RUBBER &amp; GASKET</v>
      </c>
      <c r="G10063" s="150" t="str">
        <f t="shared" si="192"/>
        <v>Jacob Jurca</v>
      </c>
      <c r="H10063" s="149" t="s">
        <v>1202</v>
      </c>
      <c r="I10063">
        <v>40008477</v>
      </c>
      <c r="L10063" t="s">
        <v>14082</v>
      </c>
      <c r="M10063" t="s">
        <v>13169</v>
      </c>
      <c r="N10063" t="s">
        <v>14083</v>
      </c>
      <c r="O10063">
        <v>8463</v>
      </c>
      <c r="Q10063" t="s">
        <v>12415</v>
      </c>
      <c r="R10063" t="s">
        <v>12416</v>
      </c>
      <c r="S10063" t="s">
        <v>14084</v>
      </c>
      <c r="U10063" t="s">
        <v>12418</v>
      </c>
      <c r="W10063">
        <v>11</v>
      </c>
      <c r="X10063">
        <v>2</v>
      </c>
      <c r="Y10063" t="s">
        <v>12472</v>
      </c>
      <c r="Z10063" t="s">
        <v>12420</v>
      </c>
      <c r="AA10063" t="s">
        <v>12485</v>
      </c>
      <c r="AB10063" t="s">
        <v>12422</v>
      </c>
      <c r="AC10063">
        <v>2</v>
      </c>
      <c r="AD10063" s="123">
        <v>43362</v>
      </c>
      <c r="AE10063" t="s">
        <v>12528</v>
      </c>
      <c r="AG10063">
        <v>40008477</v>
      </c>
      <c r="AL10063" t="s">
        <v>12422</v>
      </c>
      <c r="AN10063">
        <v>3402100401</v>
      </c>
      <c r="AO10063">
        <v>16</v>
      </c>
      <c r="AP10063" t="s">
        <v>12424</v>
      </c>
      <c r="AQ10063" t="s">
        <v>11408</v>
      </c>
      <c r="AR10063">
        <v>4100</v>
      </c>
      <c r="AT10063">
        <v>0</v>
      </c>
      <c r="AV10063" t="s">
        <v>14082</v>
      </c>
      <c r="AW10063">
        <v>116100</v>
      </c>
    </row>
    <row r="10064" spans="1:49" x14ac:dyDescent="0.25">
      <c r="A10064">
        <v>4100</v>
      </c>
      <c r="B10064">
        <v>30060</v>
      </c>
      <c r="C10064">
        <v>4028</v>
      </c>
      <c r="D10064">
        <v>410</v>
      </c>
      <c r="E10064" s="124" t="s">
        <v>19486</v>
      </c>
      <c r="F10064" t="str">
        <f t="shared" si="191"/>
        <v>Jacob JurcaAVERY DENNISON</v>
      </c>
      <c r="G10064" s="150" t="str">
        <f t="shared" si="192"/>
        <v>Jacob Jurca</v>
      </c>
      <c r="H10064" s="149" t="s">
        <v>1316</v>
      </c>
      <c r="I10064">
        <v>40002223</v>
      </c>
      <c r="L10064" t="s">
        <v>19519</v>
      </c>
      <c r="M10064" t="s">
        <v>12521</v>
      </c>
      <c r="O10064">
        <v>8000</v>
      </c>
      <c r="P10064" t="s">
        <v>19520</v>
      </c>
      <c r="Q10064" t="s">
        <v>12415</v>
      </c>
      <c r="R10064" t="s">
        <v>12416</v>
      </c>
      <c r="S10064" t="s">
        <v>19521</v>
      </c>
      <c r="U10064" t="s">
        <v>12418</v>
      </c>
      <c r="W10064">
        <v>11</v>
      </c>
      <c r="X10064">
        <v>1</v>
      </c>
      <c r="Y10064" t="s">
        <v>12419</v>
      </c>
      <c r="Z10064" t="s">
        <v>12420</v>
      </c>
      <c r="AA10064" t="s">
        <v>12421</v>
      </c>
      <c r="AB10064" t="s">
        <v>12422</v>
      </c>
      <c r="AC10064">
        <v>2</v>
      </c>
      <c r="AD10064" s="123">
        <v>39111</v>
      </c>
      <c r="AE10064" t="s">
        <v>12423</v>
      </c>
      <c r="AG10064">
        <v>40002223</v>
      </c>
      <c r="AL10064" t="s">
        <v>12422</v>
      </c>
      <c r="AN10064">
        <v>3608515501</v>
      </c>
      <c r="AO10064">
        <v>16</v>
      </c>
      <c r="AP10064" t="s">
        <v>12424</v>
      </c>
      <c r="AQ10064" t="s">
        <v>11408</v>
      </c>
      <c r="AR10064">
        <v>4100</v>
      </c>
      <c r="AS10064" t="s">
        <v>12491</v>
      </c>
      <c r="AT10064">
        <v>2005</v>
      </c>
      <c r="AV10064" t="s">
        <v>18942</v>
      </c>
      <c r="AW10064">
        <v>116100</v>
      </c>
    </row>
    <row r="10065" spans="1:49" x14ac:dyDescent="0.25">
      <c r="A10065">
        <v>4100</v>
      </c>
      <c r="B10065">
        <v>30060</v>
      </c>
      <c r="C10065">
        <v>4028</v>
      </c>
      <c r="D10065">
        <v>410</v>
      </c>
      <c r="E10065" s="124" t="s">
        <v>19486</v>
      </c>
      <c r="F10065" t="str">
        <f t="shared" si="191"/>
        <v>Jacob JurcaBALFOUR PUBLISHING CO.</v>
      </c>
      <c r="G10065" s="150" t="str">
        <f t="shared" si="192"/>
        <v>Jacob Jurca</v>
      </c>
      <c r="H10065" s="149" t="s">
        <v>1386</v>
      </c>
      <c r="I10065">
        <v>40004596</v>
      </c>
      <c r="J10065" t="s">
        <v>19522</v>
      </c>
      <c r="K10065" t="s">
        <v>19523</v>
      </c>
      <c r="L10065" t="s">
        <v>12493</v>
      </c>
      <c r="M10065" t="s">
        <v>12494</v>
      </c>
      <c r="N10065">
        <v>75235</v>
      </c>
      <c r="Q10065" t="s">
        <v>12415</v>
      </c>
      <c r="R10065" t="s">
        <v>12416</v>
      </c>
      <c r="S10065" t="s">
        <v>19524</v>
      </c>
      <c r="U10065" t="s">
        <v>12418</v>
      </c>
      <c r="W10065">
        <v>11</v>
      </c>
      <c r="X10065">
        <v>1</v>
      </c>
      <c r="Y10065" t="s">
        <v>12419</v>
      </c>
      <c r="Z10065" t="s">
        <v>12420</v>
      </c>
      <c r="AA10065" t="s">
        <v>12429</v>
      </c>
      <c r="AB10065" t="s">
        <v>12430</v>
      </c>
      <c r="AC10065">
        <v>2</v>
      </c>
      <c r="AD10065" s="123">
        <v>39153</v>
      </c>
      <c r="AE10065" t="s">
        <v>12431</v>
      </c>
      <c r="AG10065">
        <v>40004596</v>
      </c>
      <c r="AL10065" t="s">
        <v>12430</v>
      </c>
      <c r="AN10065">
        <v>4411307601</v>
      </c>
      <c r="AO10065">
        <v>16</v>
      </c>
      <c r="AP10065" t="s">
        <v>12424</v>
      </c>
      <c r="AQ10065" t="s">
        <v>11408</v>
      </c>
      <c r="AR10065">
        <v>4100</v>
      </c>
      <c r="AT10065">
        <v>0</v>
      </c>
      <c r="AV10065" t="s">
        <v>19525</v>
      </c>
      <c r="AW10065">
        <v>116100</v>
      </c>
    </row>
    <row r="10066" spans="1:49" x14ac:dyDescent="0.25">
      <c r="A10066">
        <v>4100</v>
      </c>
      <c r="B10066">
        <v>30060</v>
      </c>
      <c r="C10066">
        <v>4028</v>
      </c>
      <c r="D10066">
        <v>410</v>
      </c>
      <c r="E10066" s="124" t="s">
        <v>19486</v>
      </c>
      <c r="F10066" t="str">
        <f t="shared" si="191"/>
        <v>Jacob JurcaBELT POWER LLC - CONROE</v>
      </c>
      <c r="G10066" s="150" t="str">
        <f t="shared" si="192"/>
        <v>Jacob Jurca</v>
      </c>
      <c r="H10066" s="149" t="s">
        <v>1593</v>
      </c>
      <c r="I10066">
        <v>40006930</v>
      </c>
      <c r="J10066" t="s">
        <v>19526</v>
      </c>
      <c r="K10066" t="s">
        <v>19527</v>
      </c>
      <c r="L10066" t="s">
        <v>14093</v>
      </c>
      <c r="M10066" t="s">
        <v>12692</v>
      </c>
      <c r="N10066">
        <v>30066</v>
      </c>
      <c r="Q10066" t="s">
        <v>12415</v>
      </c>
      <c r="R10066" t="s">
        <v>12416</v>
      </c>
      <c r="S10066" t="s">
        <v>19528</v>
      </c>
      <c r="U10066" t="s">
        <v>12418</v>
      </c>
      <c r="W10066">
        <v>11</v>
      </c>
      <c r="X10066">
        <v>2</v>
      </c>
      <c r="Y10066" t="s">
        <v>12419</v>
      </c>
      <c r="Z10066" t="s">
        <v>12420</v>
      </c>
      <c r="AA10066" t="s">
        <v>12429</v>
      </c>
      <c r="AB10066" t="s">
        <v>12422</v>
      </c>
      <c r="AC10066">
        <v>2</v>
      </c>
      <c r="AD10066" s="123">
        <v>41212</v>
      </c>
      <c r="AE10066" t="s">
        <v>12431</v>
      </c>
      <c r="AG10066">
        <v>40006930</v>
      </c>
      <c r="AL10066" t="s">
        <v>12422</v>
      </c>
      <c r="AN10066">
        <v>1106707901</v>
      </c>
      <c r="AO10066">
        <v>16</v>
      </c>
      <c r="AP10066" t="s">
        <v>12424</v>
      </c>
      <c r="AQ10066" t="s">
        <v>11408</v>
      </c>
      <c r="AR10066">
        <v>4100</v>
      </c>
      <c r="AT10066">
        <v>0</v>
      </c>
      <c r="AV10066" t="s">
        <v>1588</v>
      </c>
      <c r="AW10066">
        <v>116100</v>
      </c>
    </row>
    <row r="10067" spans="1:49" x14ac:dyDescent="0.25">
      <c r="A10067">
        <v>4100</v>
      </c>
      <c r="B10067">
        <v>30060</v>
      </c>
      <c r="C10067">
        <v>4028</v>
      </c>
      <c r="D10067">
        <v>410</v>
      </c>
      <c r="E10067" s="124" t="s">
        <v>19486</v>
      </c>
      <c r="F10067" t="str">
        <f t="shared" si="191"/>
        <v>Jacob JurcaBELT TECH DBA CAPCORP</v>
      </c>
      <c r="G10067" s="150" t="str">
        <f t="shared" si="192"/>
        <v>Jacob Jurca</v>
      </c>
      <c r="H10067" s="149" t="s">
        <v>1616</v>
      </c>
      <c r="I10067">
        <v>40004448</v>
      </c>
      <c r="K10067" t="s">
        <v>19529</v>
      </c>
      <c r="L10067" t="s">
        <v>12493</v>
      </c>
      <c r="M10067" t="s">
        <v>12494</v>
      </c>
      <c r="N10067" t="s">
        <v>18816</v>
      </c>
      <c r="Q10067" t="s">
        <v>12415</v>
      </c>
      <c r="R10067" t="s">
        <v>12416</v>
      </c>
      <c r="S10067" t="s">
        <v>19530</v>
      </c>
      <c r="U10067" t="s">
        <v>12418</v>
      </c>
      <c r="W10067">
        <v>11</v>
      </c>
      <c r="X10067">
        <v>2</v>
      </c>
      <c r="Y10067" t="s">
        <v>12472</v>
      </c>
      <c r="Z10067" t="s">
        <v>12420</v>
      </c>
      <c r="AA10067" t="s">
        <v>12421</v>
      </c>
      <c r="AB10067" t="s">
        <v>12422</v>
      </c>
      <c r="AC10067">
        <v>2</v>
      </c>
      <c r="AD10067" s="123">
        <v>39111</v>
      </c>
      <c r="AE10067" t="s">
        <v>12423</v>
      </c>
      <c r="AG10067">
        <v>40004448</v>
      </c>
      <c r="AL10067" t="s">
        <v>12422</v>
      </c>
      <c r="AN10067">
        <v>4411307601</v>
      </c>
      <c r="AO10067">
        <v>16</v>
      </c>
      <c r="AP10067" t="s">
        <v>12424</v>
      </c>
      <c r="AQ10067" t="s">
        <v>11408</v>
      </c>
      <c r="AR10067">
        <v>4100</v>
      </c>
      <c r="AT10067">
        <v>2005</v>
      </c>
      <c r="AV10067" t="s">
        <v>2056</v>
      </c>
      <c r="AW10067">
        <v>116100</v>
      </c>
    </row>
    <row r="10068" spans="1:49" x14ac:dyDescent="0.25">
      <c r="A10068">
        <v>4100</v>
      </c>
      <c r="B10068">
        <v>30060</v>
      </c>
      <c r="C10068">
        <v>4028</v>
      </c>
      <c r="D10068">
        <v>410</v>
      </c>
      <c r="E10068" s="124" t="s">
        <v>19486</v>
      </c>
      <c r="F10068" t="str">
        <f t="shared" si="191"/>
        <v>Jacob JurcaBK INDUSTRIAL SOLUTIONS LLC DBA</v>
      </c>
      <c r="G10068" s="150" t="str">
        <f t="shared" si="192"/>
        <v>Jacob Jurca</v>
      </c>
      <c r="H10068" s="149" t="s">
        <v>1725</v>
      </c>
      <c r="I10068">
        <v>40008233</v>
      </c>
      <c r="J10068" t="s">
        <v>19531</v>
      </c>
      <c r="K10068" t="s">
        <v>19532</v>
      </c>
      <c r="L10068" t="s">
        <v>19533</v>
      </c>
      <c r="M10068" t="s">
        <v>12494</v>
      </c>
      <c r="N10068">
        <v>77701</v>
      </c>
      <c r="Q10068" t="s">
        <v>12415</v>
      </c>
      <c r="R10068" t="s">
        <v>12416</v>
      </c>
      <c r="S10068" t="s">
        <v>19534</v>
      </c>
      <c r="U10068" t="s">
        <v>12418</v>
      </c>
      <c r="W10068">
        <v>11</v>
      </c>
      <c r="X10068">
        <v>2</v>
      </c>
      <c r="Y10068" t="s">
        <v>12472</v>
      </c>
      <c r="Z10068" t="s">
        <v>12420</v>
      </c>
      <c r="AA10068" t="s">
        <v>12429</v>
      </c>
      <c r="AB10068" t="s">
        <v>12422</v>
      </c>
      <c r="AC10068">
        <v>2</v>
      </c>
      <c r="AD10068" s="123">
        <v>43024</v>
      </c>
      <c r="AE10068" t="s">
        <v>12431</v>
      </c>
      <c r="AG10068">
        <v>40008233</v>
      </c>
      <c r="AL10068" t="s">
        <v>12422</v>
      </c>
      <c r="AN10068">
        <v>4424502201</v>
      </c>
      <c r="AO10068">
        <v>16</v>
      </c>
      <c r="AP10068" t="s">
        <v>12424</v>
      </c>
      <c r="AQ10068" t="s">
        <v>11408</v>
      </c>
      <c r="AR10068">
        <v>4100</v>
      </c>
      <c r="AT10068">
        <v>0</v>
      </c>
      <c r="AV10068" t="s">
        <v>19535</v>
      </c>
      <c r="AW10068">
        <v>116100</v>
      </c>
    </row>
    <row r="10069" spans="1:49" x14ac:dyDescent="0.25">
      <c r="A10069">
        <v>4100</v>
      </c>
      <c r="B10069">
        <v>30060</v>
      </c>
      <c r="C10069">
        <v>4028</v>
      </c>
      <c r="D10069">
        <v>410</v>
      </c>
      <c r="E10069" s="124" t="s">
        <v>19486</v>
      </c>
      <c r="F10069" t="str">
        <f t="shared" si="191"/>
        <v>Jacob JurcaCAPCORP-DFW</v>
      </c>
      <c r="G10069" s="150" t="str">
        <f t="shared" si="192"/>
        <v>Jacob Jurca</v>
      </c>
      <c r="H10069" s="149" t="s">
        <v>2061</v>
      </c>
      <c r="I10069">
        <v>40001120</v>
      </c>
      <c r="K10069" t="s">
        <v>19529</v>
      </c>
      <c r="L10069" t="s">
        <v>12493</v>
      </c>
      <c r="M10069" t="s">
        <v>12494</v>
      </c>
      <c r="N10069" t="s">
        <v>18816</v>
      </c>
      <c r="Q10069" t="s">
        <v>12415</v>
      </c>
      <c r="R10069" t="s">
        <v>12416</v>
      </c>
      <c r="S10069" t="s">
        <v>19536</v>
      </c>
      <c r="U10069" t="s">
        <v>12418</v>
      </c>
      <c r="W10069">
        <v>11</v>
      </c>
      <c r="X10069">
        <v>2</v>
      </c>
      <c r="Y10069" t="s">
        <v>12419</v>
      </c>
      <c r="Z10069" t="s">
        <v>12420</v>
      </c>
      <c r="AA10069" t="s">
        <v>12421</v>
      </c>
      <c r="AB10069" t="s">
        <v>12422</v>
      </c>
      <c r="AC10069">
        <v>2</v>
      </c>
      <c r="AD10069" s="123">
        <v>39111</v>
      </c>
      <c r="AE10069" t="s">
        <v>12423</v>
      </c>
      <c r="AG10069">
        <v>40001120</v>
      </c>
      <c r="AL10069" t="s">
        <v>12422</v>
      </c>
      <c r="AN10069">
        <v>4411307601</v>
      </c>
      <c r="AO10069">
        <v>16</v>
      </c>
      <c r="AP10069" t="s">
        <v>12424</v>
      </c>
      <c r="AQ10069" t="s">
        <v>11408</v>
      </c>
      <c r="AR10069">
        <v>4100</v>
      </c>
      <c r="AT10069">
        <v>2005</v>
      </c>
      <c r="AV10069" t="s">
        <v>2056</v>
      </c>
      <c r="AW10069">
        <v>116100</v>
      </c>
    </row>
    <row r="10070" spans="1:49" x14ac:dyDescent="0.25">
      <c r="A10070">
        <v>4100</v>
      </c>
      <c r="B10070">
        <v>30060</v>
      </c>
      <c r="C10070">
        <v>4028</v>
      </c>
      <c r="D10070">
        <v>410</v>
      </c>
      <c r="E10070" s="124" t="s">
        <v>19486</v>
      </c>
      <c r="F10070" t="str">
        <f t="shared" si="191"/>
        <v>Jacob JurcaCONTINENTAL POLY BAGS, INC.</v>
      </c>
      <c r="G10070" s="150" t="str">
        <f t="shared" si="192"/>
        <v>Jacob Jurca</v>
      </c>
      <c r="H10070" s="149" t="s">
        <v>2455</v>
      </c>
      <c r="I10070">
        <v>40001481</v>
      </c>
      <c r="K10070" t="s">
        <v>19537</v>
      </c>
      <c r="L10070" t="s">
        <v>19538</v>
      </c>
      <c r="M10070" t="s">
        <v>12494</v>
      </c>
      <c r="N10070" t="s">
        <v>19539</v>
      </c>
      <c r="Q10070" t="s">
        <v>12415</v>
      </c>
      <c r="R10070" t="s">
        <v>12416</v>
      </c>
      <c r="S10070" t="s">
        <v>19540</v>
      </c>
      <c r="U10070" t="s">
        <v>12418</v>
      </c>
      <c r="W10070">
        <v>11</v>
      </c>
      <c r="X10070">
        <v>1</v>
      </c>
      <c r="Y10070" t="s">
        <v>12419</v>
      </c>
      <c r="Z10070" t="s">
        <v>12420</v>
      </c>
      <c r="AA10070" t="s">
        <v>12421</v>
      </c>
      <c r="AB10070" t="s">
        <v>12422</v>
      </c>
      <c r="AC10070">
        <v>2</v>
      </c>
      <c r="AD10070" s="123">
        <v>39111</v>
      </c>
      <c r="AE10070" t="s">
        <v>12423</v>
      </c>
      <c r="AG10070">
        <v>40001481</v>
      </c>
      <c r="AL10070" t="s">
        <v>12422</v>
      </c>
      <c r="AN10070">
        <v>4415728401</v>
      </c>
      <c r="AO10070">
        <v>16</v>
      </c>
      <c r="AP10070" t="s">
        <v>12424</v>
      </c>
      <c r="AQ10070" t="s">
        <v>11408</v>
      </c>
      <c r="AR10070">
        <v>4100</v>
      </c>
      <c r="AT10070">
        <v>2005</v>
      </c>
      <c r="AV10070" t="s">
        <v>18986</v>
      </c>
      <c r="AW10070">
        <v>116100</v>
      </c>
    </row>
    <row r="10071" spans="1:49" x14ac:dyDescent="0.25">
      <c r="A10071">
        <v>4100</v>
      </c>
      <c r="B10071">
        <v>30060</v>
      </c>
      <c r="C10071">
        <v>4028</v>
      </c>
      <c r="D10071">
        <v>410</v>
      </c>
      <c r="E10071" s="124" t="s">
        <v>19486</v>
      </c>
      <c r="F10071" t="str">
        <f t="shared" si="191"/>
        <v>Jacob JurcaCORRIGAN OSB, LLC</v>
      </c>
      <c r="G10071" s="150" t="str">
        <f t="shared" si="192"/>
        <v>Jacob Jurca</v>
      </c>
      <c r="H10071" s="149" t="s">
        <v>2516</v>
      </c>
      <c r="I10071">
        <v>40008180</v>
      </c>
      <c r="L10071" t="s">
        <v>19050</v>
      </c>
      <c r="M10071" t="s">
        <v>13201</v>
      </c>
      <c r="O10071">
        <v>1110</v>
      </c>
      <c r="P10071">
        <v>71309</v>
      </c>
      <c r="Q10071" t="s">
        <v>12415</v>
      </c>
      <c r="R10071" t="s">
        <v>12416</v>
      </c>
      <c r="U10071" t="s">
        <v>12418</v>
      </c>
      <c r="W10071">
        <v>11</v>
      </c>
      <c r="X10071">
        <v>1</v>
      </c>
      <c r="Y10071" t="s">
        <v>12419</v>
      </c>
      <c r="Z10071" t="s">
        <v>12420</v>
      </c>
      <c r="AA10071" t="s">
        <v>12429</v>
      </c>
      <c r="AB10071" t="s">
        <v>12422</v>
      </c>
      <c r="AC10071">
        <v>2</v>
      </c>
      <c r="AD10071" s="123">
        <v>42935</v>
      </c>
      <c r="AE10071" t="s">
        <v>12431</v>
      </c>
      <c r="AG10071">
        <v>40008180</v>
      </c>
      <c r="AL10071" t="s">
        <v>12422</v>
      </c>
      <c r="AN10071">
        <v>1907900201</v>
      </c>
      <c r="AO10071">
        <v>16</v>
      </c>
      <c r="AP10071" t="s">
        <v>12424</v>
      </c>
      <c r="AQ10071" t="s">
        <v>11408</v>
      </c>
      <c r="AR10071">
        <v>4100</v>
      </c>
      <c r="AT10071">
        <v>0</v>
      </c>
      <c r="AV10071" t="s">
        <v>19541</v>
      </c>
      <c r="AW10071">
        <v>116100</v>
      </c>
    </row>
    <row r="10072" spans="1:49" x14ac:dyDescent="0.25">
      <c r="A10072">
        <v>4100</v>
      </c>
      <c r="B10072">
        <v>30060</v>
      </c>
      <c r="C10072">
        <v>4028</v>
      </c>
      <c r="D10072">
        <v>410</v>
      </c>
      <c r="E10072" s="124" t="s">
        <v>19486</v>
      </c>
      <c r="F10072" t="str">
        <f t="shared" si="191"/>
        <v>Jacob JurcaCROWN CANLINE SUPPLIES INC</v>
      </c>
      <c r="G10072" s="150" t="str">
        <f t="shared" si="192"/>
        <v>Jacob Jurca</v>
      </c>
      <c r="H10072" s="149" t="s">
        <v>2573</v>
      </c>
      <c r="I10072">
        <v>40008447</v>
      </c>
      <c r="K10072" t="s">
        <v>19542</v>
      </c>
      <c r="L10072" t="s">
        <v>19543</v>
      </c>
      <c r="M10072" t="s">
        <v>12494</v>
      </c>
      <c r="N10072">
        <v>75001</v>
      </c>
      <c r="Q10072" t="s">
        <v>12415</v>
      </c>
      <c r="R10072" t="s">
        <v>12416</v>
      </c>
      <c r="S10072" t="s">
        <v>19544</v>
      </c>
      <c r="U10072" t="s">
        <v>12418</v>
      </c>
      <c r="W10072">
        <v>11</v>
      </c>
      <c r="X10072">
        <v>1</v>
      </c>
      <c r="Y10072" t="s">
        <v>12419</v>
      </c>
      <c r="Z10072" t="s">
        <v>12420</v>
      </c>
      <c r="AA10072" t="s">
        <v>12485</v>
      </c>
      <c r="AB10072" t="s">
        <v>12422</v>
      </c>
      <c r="AC10072">
        <v>2</v>
      </c>
      <c r="AD10072" s="123">
        <v>43321</v>
      </c>
      <c r="AE10072" t="s">
        <v>12528</v>
      </c>
      <c r="AG10072">
        <v>40008447</v>
      </c>
      <c r="AL10072" t="s">
        <v>12422</v>
      </c>
      <c r="AN10072">
        <v>4411360351</v>
      </c>
      <c r="AO10072">
        <v>16</v>
      </c>
      <c r="AP10072" t="s">
        <v>12424</v>
      </c>
      <c r="AQ10072" t="s">
        <v>11408</v>
      </c>
      <c r="AR10072">
        <v>4100</v>
      </c>
      <c r="AT10072">
        <v>0</v>
      </c>
      <c r="AV10072" t="s">
        <v>19545</v>
      </c>
      <c r="AW10072">
        <v>116100</v>
      </c>
    </row>
    <row r="10073" spans="1:49" x14ac:dyDescent="0.25">
      <c r="A10073">
        <v>4100</v>
      </c>
      <c r="B10073">
        <v>30060</v>
      </c>
      <c r="C10073">
        <v>4028</v>
      </c>
      <c r="D10073">
        <v>410</v>
      </c>
      <c r="E10073" s="124" t="s">
        <v>19486</v>
      </c>
      <c r="F10073" t="str">
        <f t="shared" si="191"/>
        <v>Jacob JurcaDIAB AMERICAS LP</v>
      </c>
      <c r="G10073" s="150" t="str">
        <f t="shared" si="192"/>
        <v>Jacob Jurca</v>
      </c>
      <c r="H10073" s="149" t="s">
        <v>2850</v>
      </c>
      <c r="I10073">
        <v>40005754</v>
      </c>
      <c r="K10073" t="s">
        <v>19546</v>
      </c>
      <c r="L10073" t="s">
        <v>19547</v>
      </c>
      <c r="M10073" t="s">
        <v>12494</v>
      </c>
      <c r="N10073">
        <v>75115</v>
      </c>
      <c r="Q10073" t="s">
        <v>12415</v>
      </c>
      <c r="R10073" t="s">
        <v>12416</v>
      </c>
      <c r="S10073" t="s">
        <v>19548</v>
      </c>
      <c r="U10073" t="s">
        <v>12418</v>
      </c>
      <c r="W10073">
        <v>11</v>
      </c>
      <c r="X10073">
        <v>0</v>
      </c>
      <c r="Y10073" t="s">
        <v>12419</v>
      </c>
      <c r="Z10073" t="s">
        <v>12420</v>
      </c>
      <c r="AA10073" t="s">
        <v>12429</v>
      </c>
      <c r="AB10073" t="s">
        <v>12422</v>
      </c>
      <c r="AC10073">
        <v>2</v>
      </c>
      <c r="AD10073" s="123">
        <v>39939</v>
      </c>
      <c r="AE10073" t="s">
        <v>12431</v>
      </c>
      <c r="AG10073">
        <v>40005754</v>
      </c>
      <c r="AL10073" t="s">
        <v>12422</v>
      </c>
      <c r="AN10073">
        <v>4411330751</v>
      </c>
      <c r="AO10073">
        <v>16</v>
      </c>
      <c r="AP10073" t="s">
        <v>12424</v>
      </c>
      <c r="AQ10073" t="s">
        <v>11408</v>
      </c>
      <c r="AR10073">
        <v>4100</v>
      </c>
      <c r="AT10073">
        <v>0</v>
      </c>
      <c r="AV10073" t="s">
        <v>19549</v>
      </c>
      <c r="AW10073">
        <v>116100</v>
      </c>
    </row>
    <row r="10074" spans="1:49" x14ac:dyDescent="0.25">
      <c r="A10074">
        <v>4100</v>
      </c>
      <c r="B10074">
        <v>30060</v>
      </c>
      <c r="C10074">
        <v>4028</v>
      </c>
      <c r="D10074">
        <v>410</v>
      </c>
      <c r="E10074" s="124" t="s">
        <v>19486</v>
      </c>
      <c r="F10074" t="str">
        <f t="shared" si="191"/>
        <v>Jacob JurcaDIMARE FRESH, INC</v>
      </c>
      <c r="G10074" s="150" t="str">
        <f t="shared" si="192"/>
        <v>Jacob Jurca</v>
      </c>
      <c r="H10074" s="149" t="s">
        <v>2876</v>
      </c>
      <c r="I10074">
        <v>40007810</v>
      </c>
      <c r="K10074" t="s">
        <v>19550</v>
      </c>
      <c r="L10074" t="s">
        <v>12739</v>
      </c>
      <c r="M10074" t="s">
        <v>12494</v>
      </c>
      <c r="N10074">
        <v>76155</v>
      </c>
      <c r="Q10074" t="s">
        <v>12415</v>
      </c>
      <c r="R10074" t="s">
        <v>12416</v>
      </c>
      <c r="S10074" t="s">
        <v>19551</v>
      </c>
      <c r="U10074" t="s">
        <v>12418</v>
      </c>
      <c r="W10074">
        <v>11</v>
      </c>
      <c r="X10074">
        <v>1</v>
      </c>
      <c r="Y10074" t="s">
        <v>12419</v>
      </c>
      <c r="Z10074" t="s">
        <v>12420</v>
      </c>
      <c r="AA10074" t="s">
        <v>12429</v>
      </c>
      <c r="AB10074" t="s">
        <v>12422</v>
      </c>
      <c r="AC10074">
        <v>2</v>
      </c>
      <c r="AD10074" s="123">
        <v>42443</v>
      </c>
      <c r="AE10074" t="s">
        <v>12431</v>
      </c>
      <c r="AG10074">
        <v>40007810</v>
      </c>
      <c r="AL10074" t="s">
        <v>12422</v>
      </c>
      <c r="AN10074">
        <v>4443910901</v>
      </c>
      <c r="AO10074">
        <v>16</v>
      </c>
      <c r="AP10074" t="s">
        <v>12424</v>
      </c>
      <c r="AQ10074" t="s">
        <v>11408</v>
      </c>
      <c r="AR10074">
        <v>4100</v>
      </c>
      <c r="AT10074">
        <v>0</v>
      </c>
      <c r="AV10074" t="s">
        <v>19552</v>
      </c>
      <c r="AW10074">
        <v>116100</v>
      </c>
    </row>
    <row r="10075" spans="1:49" x14ac:dyDescent="0.25">
      <c r="A10075">
        <v>4100</v>
      </c>
      <c r="B10075">
        <v>30060</v>
      </c>
      <c r="C10075">
        <v>4028</v>
      </c>
      <c r="D10075">
        <v>410</v>
      </c>
      <c r="E10075" s="124" t="s">
        <v>19486</v>
      </c>
      <c r="F10075" t="str">
        <f t="shared" si="191"/>
        <v>Jacob JurcaDXP ENTERPRISES INC</v>
      </c>
      <c r="G10075" s="150" t="str">
        <f t="shared" si="192"/>
        <v>Jacob Jurca</v>
      </c>
      <c r="H10075" s="149" t="s">
        <v>3037</v>
      </c>
      <c r="I10075">
        <v>40005166</v>
      </c>
      <c r="L10075" t="s">
        <v>14872</v>
      </c>
      <c r="M10075" t="s">
        <v>12494</v>
      </c>
      <c r="O10075">
        <v>1697</v>
      </c>
      <c r="P10075">
        <v>77251</v>
      </c>
      <c r="Q10075" t="s">
        <v>12415</v>
      </c>
      <c r="R10075" t="s">
        <v>12416</v>
      </c>
      <c r="S10075" t="s">
        <v>19553</v>
      </c>
      <c r="U10075" t="s">
        <v>12418</v>
      </c>
      <c r="V10075">
        <v>210</v>
      </c>
      <c r="W10075">
        <v>11</v>
      </c>
      <c r="X10075">
        <v>2</v>
      </c>
      <c r="Y10075" t="s">
        <v>12472</v>
      </c>
      <c r="Z10075" t="s">
        <v>12420</v>
      </c>
      <c r="AA10075" t="s">
        <v>12429</v>
      </c>
      <c r="AB10075" t="s">
        <v>12422</v>
      </c>
      <c r="AC10075">
        <v>2</v>
      </c>
      <c r="AD10075" s="123">
        <v>39294</v>
      </c>
      <c r="AE10075" t="s">
        <v>12538</v>
      </c>
      <c r="AG10075">
        <v>40005166</v>
      </c>
      <c r="AL10075" t="s">
        <v>12422</v>
      </c>
      <c r="AN10075">
        <v>4420114401</v>
      </c>
      <c r="AO10075">
        <v>16</v>
      </c>
      <c r="AP10075" t="s">
        <v>12424</v>
      </c>
      <c r="AQ10075" t="s">
        <v>11408</v>
      </c>
      <c r="AR10075">
        <v>4100</v>
      </c>
      <c r="AT10075">
        <v>0</v>
      </c>
      <c r="AV10075" t="s">
        <v>16149</v>
      </c>
      <c r="AW10075">
        <v>116100</v>
      </c>
    </row>
    <row r="10076" spans="1:49" x14ac:dyDescent="0.25">
      <c r="A10076">
        <v>4100</v>
      </c>
      <c r="B10076">
        <v>30060</v>
      </c>
      <c r="C10076">
        <v>4028</v>
      </c>
      <c r="D10076">
        <v>410</v>
      </c>
      <c r="E10076" s="124" t="s">
        <v>19486</v>
      </c>
      <c r="F10076" t="str">
        <f t="shared" si="191"/>
        <v>Jacob JurcaERIKS NORTH AMERICA, INC</v>
      </c>
      <c r="G10076" s="150" t="str">
        <f t="shared" si="192"/>
        <v>Jacob Jurca</v>
      </c>
      <c r="H10076" s="149" t="s">
        <v>3242</v>
      </c>
      <c r="I10076">
        <v>40007630</v>
      </c>
      <c r="J10076" t="s">
        <v>12492</v>
      </c>
      <c r="L10076" t="s">
        <v>14800</v>
      </c>
      <c r="M10076" t="s">
        <v>12560</v>
      </c>
      <c r="O10076">
        <v>895</v>
      </c>
      <c r="P10076" t="s">
        <v>14801</v>
      </c>
      <c r="Q10076" t="s">
        <v>12415</v>
      </c>
      <c r="R10076" t="s">
        <v>12416</v>
      </c>
      <c r="S10076" t="s">
        <v>19554</v>
      </c>
      <c r="U10076" t="s">
        <v>12418</v>
      </c>
      <c r="W10076">
        <v>11</v>
      </c>
      <c r="X10076">
        <v>2</v>
      </c>
      <c r="Y10076" t="s">
        <v>12419</v>
      </c>
      <c r="Z10076" t="s">
        <v>12420</v>
      </c>
      <c r="AA10076" t="s">
        <v>12429</v>
      </c>
      <c r="AB10076" t="s">
        <v>12422</v>
      </c>
      <c r="AC10076">
        <v>2</v>
      </c>
      <c r="AD10076" s="123">
        <v>42198</v>
      </c>
      <c r="AE10076" t="s">
        <v>12431</v>
      </c>
      <c r="AG10076">
        <v>40007630</v>
      </c>
      <c r="AL10076" t="s">
        <v>12422</v>
      </c>
      <c r="AN10076">
        <v>3900330401</v>
      </c>
      <c r="AO10076">
        <v>16</v>
      </c>
      <c r="AP10076" t="s">
        <v>12424</v>
      </c>
      <c r="AQ10076" t="s">
        <v>11408</v>
      </c>
      <c r="AR10076">
        <v>4100</v>
      </c>
      <c r="AT10076">
        <v>0</v>
      </c>
      <c r="AV10076" t="s">
        <v>14803</v>
      </c>
      <c r="AW10076">
        <v>116100</v>
      </c>
    </row>
    <row r="10077" spans="1:49" x14ac:dyDescent="0.25">
      <c r="A10077">
        <v>4100</v>
      </c>
      <c r="B10077">
        <v>30060</v>
      </c>
      <c r="C10077">
        <v>4028</v>
      </c>
      <c r="D10077">
        <v>410</v>
      </c>
      <c r="E10077" s="124" t="s">
        <v>19486</v>
      </c>
      <c r="F10077" t="str">
        <f t="shared" si="191"/>
        <v>Jacob JurcaERMC AVIATION</v>
      </c>
      <c r="G10077" s="150" t="str">
        <f t="shared" si="192"/>
        <v>Jacob Jurca</v>
      </c>
      <c r="H10077" s="149" t="s">
        <v>3248</v>
      </c>
      <c r="I10077">
        <v>40005714</v>
      </c>
      <c r="K10077" t="s">
        <v>19555</v>
      </c>
      <c r="L10077" t="s">
        <v>18603</v>
      </c>
      <c r="M10077" t="s">
        <v>12494</v>
      </c>
      <c r="N10077">
        <v>75050</v>
      </c>
      <c r="Q10077" t="s">
        <v>12415</v>
      </c>
      <c r="R10077" t="s">
        <v>12416</v>
      </c>
      <c r="S10077" t="s">
        <v>19556</v>
      </c>
      <c r="U10077" t="s">
        <v>12418</v>
      </c>
      <c r="W10077">
        <v>11</v>
      </c>
      <c r="X10077">
        <v>2</v>
      </c>
      <c r="Y10077" t="s">
        <v>12419</v>
      </c>
      <c r="Z10077" t="s">
        <v>12420</v>
      </c>
      <c r="AA10077" t="s">
        <v>12429</v>
      </c>
      <c r="AB10077" t="s">
        <v>12422</v>
      </c>
      <c r="AC10077">
        <v>2</v>
      </c>
      <c r="AD10077" s="123">
        <v>39902</v>
      </c>
      <c r="AE10077" t="s">
        <v>12431</v>
      </c>
      <c r="AG10077">
        <v>40005714</v>
      </c>
      <c r="AL10077" t="s">
        <v>12422</v>
      </c>
      <c r="AN10077">
        <v>4443912401</v>
      </c>
      <c r="AO10077">
        <v>16</v>
      </c>
      <c r="AP10077" t="s">
        <v>12424</v>
      </c>
      <c r="AQ10077" t="s">
        <v>11408</v>
      </c>
      <c r="AR10077">
        <v>4100</v>
      </c>
      <c r="AT10077">
        <v>0</v>
      </c>
      <c r="AV10077" t="s">
        <v>19557</v>
      </c>
      <c r="AW10077">
        <v>116100</v>
      </c>
    </row>
    <row r="10078" spans="1:49" x14ac:dyDescent="0.25">
      <c r="A10078">
        <v>4100</v>
      </c>
      <c r="B10078">
        <v>30060</v>
      </c>
      <c r="C10078">
        <v>4028</v>
      </c>
      <c r="D10078">
        <v>410</v>
      </c>
      <c r="E10078" s="124" t="s">
        <v>19486</v>
      </c>
      <c r="F10078" t="str">
        <f t="shared" si="191"/>
        <v>Jacob JurcaFITNESS MASTER INC.</v>
      </c>
      <c r="G10078" s="150" t="str">
        <f t="shared" si="192"/>
        <v>Jacob Jurca</v>
      </c>
      <c r="H10078" s="149" t="s">
        <v>3569</v>
      </c>
      <c r="I10078">
        <v>40000502</v>
      </c>
      <c r="J10078" t="s">
        <v>19558</v>
      </c>
      <c r="K10078" t="s">
        <v>19559</v>
      </c>
      <c r="L10078" t="s">
        <v>18598</v>
      </c>
      <c r="M10078" t="s">
        <v>12494</v>
      </c>
      <c r="N10078" t="s">
        <v>18599</v>
      </c>
      <c r="Q10078" t="s">
        <v>12415</v>
      </c>
      <c r="R10078" t="s">
        <v>12416</v>
      </c>
      <c r="S10078" t="s">
        <v>19560</v>
      </c>
      <c r="U10078" t="s">
        <v>12418</v>
      </c>
      <c r="W10078">
        <v>11</v>
      </c>
      <c r="X10078">
        <v>0</v>
      </c>
      <c r="Y10078" t="s">
        <v>12419</v>
      </c>
      <c r="Z10078" t="s">
        <v>12420</v>
      </c>
      <c r="AA10078" t="s">
        <v>12421</v>
      </c>
      <c r="AB10078" t="s">
        <v>12422</v>
      </c>
      <c r="AC10078">
        <v>2</v>
      </c>
      <c r="AD10078" s="123">
        <v>39111</v>
      </c>
      <c r="AE10078" t="s">
        <v>12423</v>
      </c>
      <c r="AG10078">
        <v>40000502</v>
      </c>
      <c r="AL10078" t="s">
        <v>12422</v>
      </c>
      <c r="AN10078">
        <v>4411310501</v>
      </c>
      <c r="AO10078">
        <v>16</v>
      </c>
      <c r="AP10078" t="s">
        <v>12424</v>
      </c>
      <c r="AQ10078" t="s">
        <v>11408</v>
      </c>
      <c r="AR10078">
        <v>4100</v>
      </c>
      <c r="AT10078">
        <v>2005</v>
      </c>
      <c r="AV10078" t="s">
        <v>19561</v>
      </c>
      <c r="AW10078">
        <v>116100</v>
      </c>
    </row>
    <row r="10079" spans="1:49" x14ac:dyDescent="0.25">
      <c r="A10079">
        <v>4100</v>
      </c>
      <c r="B10079">
        <v>30060</v>
      </c>
      <c r="C10079">
        <v>4028</v>
      </c>
      <c r="D10079">
        <v>410</v>
      </c>
      <c r="E10079" s="124" t="s">
        <v>19486</v>
      </c>
      <c r="F10079" t="str">
        <f t="shared" si="191"/>
        <v>Jacob JurcaFITNESS SERVICE OF NORTH TEXAS</v>
      </c>
      <c r="G10079" s="150" t="str">
        <f t="shared" si="192"/>
        <v>Jacob Jurca</v>
      </c>
      <c r="H10079" s="149" t="s">
        <v>3572</v>
      </c>
      <c r="I10079">
        <v>40001553</v>
      </c>
      <c r="K10079" t="s">
        <v>19562</v>
      </c>
      <c r="L10079" t="s">
        <v>12493</v>
      </c>
      <c r="M10079" t="s">
        <v>12494</v>
      </c>
      <c r="N10079" t="s">
        <v>19563</v>
      </c>
      <c r="Q10079" t="s">
        <v>12415</v>
      </c>
      <c r="R10079" t="s">
        <v>12416</v>
      </c>
      <c r="S10079" t="s">
        <v>19564</v>
      </c>
      <c r="U10079" t="s">
        <v>12418</v>
      </c>
      <c r="W10079">
        <v>11</v>
      </c>
      <c r="X10079">
        <v>2</v>
      </c>
      <c r="Y10079" t="s">
        <v>12419</v>
      </c>
      <c r="Z10079" t="s">
        <v>12420</v>
      </c>
      <c r="AA10079" t="s">
        <v>12421</v>
      </c>
      <c r="AB10079" t="s">
        <v>12422</v>
      </c>
      <c r="AC10079">
        <v>2</v>
      </c>
      <c r="AD10079" s="123">
        <v>39111</v>
      </c>
      <c r="AE10079" t="s">
        <v>12423</v>
      </c>
      <c r="AG10079">
        <v>40001553</v>
      </c>
      <c r="AL10079" t="s">
        <v>12422</v>
      </c>
      <c r="AN10079">
        <v>4411307601</v>
      </c>
      <c r="AO10079">
        <v>16</v>
      </c>
      <c r="AP10079" t="s">
        <v>12424</v>
      </c>
      <c r="AQ10079" t="s">
        <v>11408</v>
      </c>
      <c r="AR10079">
        <v>4100</v>
      </c>
      <c r="AT10079">
        <v>2005</v>
      </c>
      <c r="AV10079" t="s">
        <v>19565</v>
      </c>
      <c r="AW10079">
        <v>116100</v>
      </c>
    </row>
    <row r="10080" spans="1:49" x14ac:dyDescent="0.25">
      <c r="A10080">
        <v>4100</v>
      </c>
      <c r="B10080">
        <v>30060</v>
      </c>
      <c r="C10080">
        <v>4028</v>
      </c>
      <c r="D10080">
        <v>410</v>
      </c>
      <c r="E10080" s="124" t="s">
        <v>19486</v>
      </c>
      <c r="F10080" t="str">
        <f t="shared" si="191"/>
        <v>Jacob JurcaGARLAND VENTURES, LTD DBA: BALLY PL</v>
      </c>
      <c r="G10080" s="150" t="str">
        <f t="shared" si="192"/>
        <v>Jacob Jurca</v>
      </c>
      <c r="H10080" s="149" t="s">
        <v>3826</v>
      </c>
      <c r="I10080">
        <v>40008419</v>
      </c>
      <c r="K10080" t="s">
        <v>19566</v>
      </c>
      <c r="L10080" t="s">
        <v>19567</v>
      </c>
      <c r="M10080" t="s">
        <v>12494</v>
      </c>
      <c r="N10080">
        <v>75042</v>
      </c>
      <c r="Q10080" t="s">
        <v>12415</v>
      </c>
      <c r="R10080" t="s">
        <v>12416</v>
      </c>
      <c r="U10080" t="s">
        <v>12418</v>
      </c>
      <c r="W10080">
        <v>11</v>
      </c>
      <c r="X10080">
        <v>1</v>
      </c>
      <c r="Y10080" t="s">
        <v>12419</v>
      </c>
      <c r="Z10080" t="s">
        <v>12420</v>
      </c>
      <c r="AA10080" t="s">
        <v>12429</v>
      </c>
      <c r="AB10080" t="s">
        <v>12422</v>
      </c>
      <c r="AC10080">
        <v>2</v>
      </c>
      <c r="AD10080" s="123">
        <v>43292</v>
      </c>
      <c r="AE10080" t="s">
        <v>12431</v>
      </c>
      <c r="AG10080">
        <v>40008419</v>
      </c>
      <c r="AL10080" t="s">
        <v>12422</v>
      </c>
      <c r="AN10080">
        <v>4411311601</v>
      </c>
      <c r="AO10080">
        <v>16</v>
      </c>
      <c r="AP10080" t="s">
        <v>12424</v>
      </c>
      <c r="AQ10080" t="s">
        <v>11408</v>
      </c>
      <c r="AR10080">
        <v>4100</v>
      </c>
      <c r="AT10080">
        <v>0</v>
      </c>
      <c r="AV10080" t="s">
        <v>19568</v>
      </c>
      <c r="AW10080">
        <v>116100</v>
      </c>
    </row>
    <row r="10081" spans="1:49" x14ac:dyDescent="0.25">
      <c r="A10081">
        <v>4100</v>
      </c>
      <c r="B10081">
        <v>30060</v>
      </c>
      <c r="C10081">
        <v>4028</v>
      </c>
      <c r="D10081">
        <v>410</v>
      </c>
      <c r="E10081" s="124" t="s">
        <v>19486</v>
      </c>
      <c r="F10081" t="str">
        <f t="shared" si="191"/>
        <v>Jacob JurcaGEORGIA-PACIFIC CORP. - MUSKOGEE</v>
      </c>
      <c r="G10081" s="150" t="str">
        <f t="shared" si="192"/>
        <v>Jacob Jurca</v>
      </c>
      <c r="H10081" s="149" t="s">
        <v>3920</v>
      </c>
      <c r="I10081">
        <v>40001904</v>
      </c>
      <c r="J10081" t="s">
        <v>19569</v>
      </c>
      <c r="K10081" t="s">
        <v>19570</v>
      </c>
      <c r="L10081" t="s">
        <v>19498</v>
      </c>
      <c r="M10081" t="s">
        <v>17533</v>
      </c>
      <c r="N10081" t="s">
        <v>19571</v>
      </c>
      <c r="Q10081" t="s">
        <v>12415</v>
      </c>
      <c r="R10081" t="s">
        <v>12416</v>
      </c>
      <c r="S10081" t="s">
        <v>19572</v>
      </c>
      <c r="U10081" t="s">
        <v>12418</v>
      </c>
      <c r="V10081">
        <v>246</v>
      </c>
      <c r="W10081">
        <v>11</v>
      </c>
      <c r="X10081">
        <v>1</v>
      </c>
      <c r="Y10081" t="s">
        <v>12419</v>
      </c>
      <c r="Z10081" t="s">
        <v>12420</v>
      </c>
      <c r="AA10081" t="s">
        <v>12421</v>
      </c>
      <c r="AB10081" t="s">
        <v>12422</v>
      </c>
      <c r="AC10081">
        <v>2</v>
      </c>
      <c r="AD10081" s="123">
        <v>39111</v>
      </c>
      <c r="AE10081" t="s">
        <v>12423</v>
      </c>
      <c r="AG10081">
        <v>40001904</v>
      </c>
      <c r="AL10081" t="s">
        <v>12422</v>
      </c>
      <c r="AN10081">
        <v>3710104901</v>
      </c>
      <c r="AO10081">
        <v>16</v>
      </c>
      <c r="AP10081" t="s">
        <v>12424</v>
      </c>
      <c r="AQ10081" t="s">
        <v>11408</v>
      </c>
      <c r="AR10081">
        <v>4100</v>
      </c>
      <c r="AS10081" t="s">
        <v>12491</v>
      </c>
      <c r="AT10081">
        <v>0</v>
      </c>
      <c r="AV10081" t="s">
        <v>14223</v>
      </c>
      <c r="AW10081">
        <v>116100</v>
      </c>
    </row>
    <row r="10082" spans="1:49" x14ac:dyDescent="0.25">
      <c r="A10082">
        <v>4100</v>
      </c>
      <c r="B10082">
        <v>30060</v>
      </c>
      <c r="C10082">
        <v>4028</v>
      </c>
      <c r="D10082">
        <v>410</v>
      </c>
      <c r="E10082" s="124" t="s">
        <v>19486</v>
      </c>
      <c r="F10082" t="str">
        <f t="shared" si="191"/>
        <v>Jacob JurcaGOPAK PAPER PRODUCTS</v>
      </c>
      <c r="G10082" s="150" t="str">
        <f t="shared" si="192"/>
        <v>Jacob Jurca</v>
      </c>
      <c r="H10082" s="149" t="s">
        <v>4080</v>
      </c>
      <c r="I10082">
        <v>40008582</v>
      </c>
      <c r="K10082" t="s">
        <v>19573</v>
      </c>
      <c r="L10082" t="s">
        <v>19574</v>
      </c>
      <c r="M10082" t="s">
        <v>12494</v>
      </c>
      <c r="N10082">
        <v>75142</v>
      </c>
      <c r="Q10082" t="s">
        <v>12415</v>
      </c>
      <c r="R10082" t="s">
        <v>12416</v>
      </c>
      <c r="S10082" t="s">
        <v>19575</v>
      </c>
      <c r="U10082" t="s">
        <v>12418</v>
      </c>
      <c r="W10082">
        <v>11</v>
      </c>
      <c r="X10082">
        <v>1</v>
      </c>
      <c r="Y10082" t="s">
        <v>12419</v>
      </c>
      <c r="Z10082" t="s">
        <v>12420</v>
      </c>
      <c r="AA10082" t="s">
        <v>12429</v>
      </c>
      <c r="AB10082" t="s">
        <v>12430</v>
      </c>
      <c r="AC10082">
        <v>2</v>
      </c>
      <c r="AD10082" s="123">
        <v>43517</v>
      </c>
      <c r="AE10082" t="s">
        <v>12431</v>
      </c>
      <c r="AG10082">
        <v>40008582</v>
      </c>
      <c r="AL10082" t="s">
        <v>12430</v>
      </c>
      <c r="AN10082">
        <v>4425715601</v>
      </c>
      <c r="AO10082">
        <v>16</v>
      </c>
      <c r="AP10082" t="s">
        <v>12424</v>
      </c>
      <c r="AQ10082" t="s">
        <v>11408</v>
      </c>
      <c r="AR10082">
        <v>4100</v>
      </c>
      <c r="AT10082">
        <v>0</v>
      </c>
      <c r="AV10082" t="s">
        <v>19576</v>
      </c>
      <c r="AW10082">
        <v>116100</v>
      </c>
    </row>
    <row r="10083" spans="1:49" x14ac:dyDescent="0.25">
      <c r="A10083">
        <v>4100</v>
      </c>
      <c r="B10083">
        <v>30060</v>
      </c>
      <c r="C10083">
        <v>4028</v>
      </c>
      <c r="D10083">
        <v>410</v>
      </c>
      <c r="E10083" s="124" t="s">
        <v>19486</v>
      </c>
      <c r="F10083" t="str">
        <f t="shared" si="191"/>
        <v>Jacob JurcaGRAPHIC WEST, INC</v>
      </c>
      <c r="G10083" s="150" t="str">
        <f t="shared" si="192"/>
        <v>Jacob Jurca</v>
      </c>
      <c r="H10083" s="149" t="s">
        <v>4133</v>
      </c>
      <c r="I10083">
        <v>40008420</v>
      </c>
      <c r="K10083" t="s">
        <v>19577</v>
      </c>
      <c r="L10083" t="s">
        <v>19578</v>
      </c>
      <c r="M10083" t="s">
        <v>12494</v>
      </c>
      <c r="N10083">
        <v>75708</v>
      </c>
      <c r="Q10083" t="s">
        <v>12415</v>
      </c>
      <c r="R10083" t="s">
        <v>12416</v>
      </c>
      <c r="S10083" t="s">
        <v>19579</v>
      </c>
      <c r="U10083" t="s">
        <v>12418</v>
      </c>
      <c r="V10083">
        <v>245</v>
      </c>
      <c r="W10083">
        <v>11</v>
      </c>
      <c r="X10083">
        <v>1</v>
      </c>
      <c r="Y10083" t="s">
        <v>12419</v>
      </c>
      <c r="Z10083" t="s">
        <v>12420</v>
      </c>
      <c r="AA10083" t="s">
        <v>12429</v>
      </c>
      <c r="AB10083" t="s">
        <v>12422</v>
      </c>
      <c r="AC10083">
        <v>2</v>
      </c>
      <c r="AD10083" s="123">
        <v>43297</v>
      </c>
      <c r="AE10083" t="s">
        <v>12431</v>
      </c>
      <c r="AG10083">
        <v>40008420</v>
      </c>
      <c r="AL10083" t="s">
        <v>12422</v>
      </c>
      <c r="AN10083">
        <v>4442329801</v>
      </c>
      <c r="AO10083">
        <v>16</v>
      </c>
      <c r="AP10083" t="s">
        <v>12424</v>
      </c>
      <c r="AQ10083" t="s">
        <v>11408</v>
      </c>
      <c r="AR10083">
        <v>4100</v>
      </c>
      <c r="AT10083">
        <v>0</v>
      </c>
      <c r="AV10083" t="s">
        <v>19580</v>
      </c>
      <c r="AW10083">
        <v>116100</v>
      </c>
    </row>
    <row r="10084" spans="1:49" x14ac:dyDescent="0.25">
      <c r="A10084">
        <v>4100</v>
      </c>
      <c r="B10084">
        <v>30060</v>
      </c>
      <c r="C10084">
        <v>4028</v>
      </c>
      <c r="D10084">
        <v>410</v>
      </c>
      <c r="E10084" s="124" t="s">
        <v>19486</v>
      </c>
      <c r="F10084" t="str">
        <f t="shared" si="191"/>
        <v>Jacob JurcaHALLMARK SALES CORP</v>
      </c>
      <c r="G10084" s="150" t="str">
        <f t="shared" si="192"/>
        <v>Jacob Jurca</v>
      </c>
      <c r="H10084" s="149" t="s">
        <v>4249</v>
      </c>
      <c r="I10084">
        <v>40008806</v>
      </c>
      <c r="K10084" t="s">
        <v>19581</v>
      </c>
      <c r="L10084" t="s">
        <v>14872</v>
      </c>
      <c r="M10084" t="s">
        <v>12494</v>
      </c>
      <c r="N10084">
        <v>77070</v>
      </c>
      <c r="Q10084" t="s">
        <v>12415</v>
      </c>
      <c r="R10084" t="s">
        <v>12416</v>
      </c>
      <c r="S10084" t="s">
        <v>19582</v>
      </c>
      <c r="U10084" t="s">
        <v>12418</v>
      </c>
      <c r="W10084">
        <v>11</v>
      </c>
      <c r="X10084">
        <v>2</v>
      </c>
      <c r="Y10084" t="s">
        <v>12419</v>
      </c>
      <c r="Z10084" t="s">
        <v>12420</v>
      </c>
      <c r="AA10084" t="s">
        <v>12485</v>
      </c>
      <c r="AB10084" t="s">
        <v>12422</v>
      </c>
      <c r="AC10084">
        <v>2</v>
      </c>
      <c r="AD10084" s="123">
        <v>43880</v>
      </c>
      <c r="AE10084" t="s">
        <v>12486</v>
      </c>
      <c r="AG10084">
        <v>40008806</v>
      </c>
      <c r="AL10084" t="s">
        <v>12422</v>
      </c>
      <c r="AN10084">
        <v>4420114401</v>
      </c>
      <c r="AO10084">
        <v>16</v>
      </c>
      <c r="AP10084" t="s">
        <v>12424</v>
      </c>
      <c r="AQ10084" t="s">
        <v>11408</v>
      </c>
      <c r="AR10084">
        <v>4100</v>
      </c>
      <c r="AT10084">
        <v>0</v>
      </c>
      <c r="AV10084" t="s">
        <v>19583</v>
      </c>
      <c r="AW10084">
        <v>116100</v>
      </c>
    </row>
    <row r="10085" spans="1:49" x14ac:dyDescent="0.25">
      <c r="A10085">
        <v>4100</v>
      </c>
      <c r="B10085">
        <v>30060</v>
      </c>
      <c r="C10085">
        <v>4028</v>
      </c>
      <c r="D10085">
        <v>417</v>
      </c>
      <c r="E10085" s="124" t="s">
        <v>19486</v>
      </c>
      <c r="F10085" t="str">
        <f t="shared" si="191"/>
        <v>Jacob JurcaHILITE INTERNATIONAL</v>
      </c>
      <c r="G10085" s="150" t="str">
        <f t="shared" si="192"/>
        <v>Jacob Jurca</v>
      </c>
      <c r="H10085" s="149" t="s">
        <v>4365</v>
      </c>
      <c r="I10085">
        <v>40005757</v>
      </c>
      <c r="K10085" t="s">
        <v>19584</v>
      </c>
      <c r="L10085" t="s">
        <v>14003</v>
      </c>
      <c r="M10085" t="s">
        <v>12494</v>
      </c>
      <c r="N10085">
        <v>75006</v>
      </c>
      <c r="Q10085" t="s">
        <v>12415</v>
      </c>
      <c r="R10085" t="s">
        <v>12416</v>
      </c>
      <c r="S10085" t="s">
        <v>19585</v>
      </c>
      <c r="U10085" t="s">
        <v>12418</v>
      </c>
      <c r="W10085">
        <v>11</v>
      </c>
      <c r="X10085">
        <v>1</v>
      </c>
      <c r="Y10085" t="s">
        <v>12419</v>
      </c>
      <c r="Z10085" t="s">
        <v>12420</v>
      </c>
      <c r="AA10085" t="s">
        <v>12429</v>
      </c>
      <c r="AB10085" t="s">
        <v>12422</v>
      </c>
      <c r="AC10085">
        <v>2</v>
      </c>
      <c r="AD10085" s="123">
        <v>39945</v>
      </c>
      <c r="AE10085" t="s">
        <v>12431</v>
      </c>
      <c r="AG10085">
        <v>40005757</v>
      </c>
      <c r="AL10085" t="s">
        <v>12422</v>
      </c>
      <c r="AN10085">
        <v>4411304801</v>
      </c>
      <c r="AO10085">
        <v>16</v>
      </c>
      <c r="AP10085" t="s">
        <v>12424</v>
      </c>
      <c r="AQ10085" t="s">
        <v>11408</v>
      </c>
      <c r="AR10085">
        <v>4100</v>
      </c>
      <c r="AT10085">
        <v>0</v>
      </c>
      <c r="AV10085" t="s">
        <v>19586</v>
      </c>
      <c r="AW10085">
        <v>116100</v>
      </c>
    </row>
    <row r="10086" spans="1:49" x14ac:dyDescent="0.25">
      <c r="A10086">
        <v>4100</v>
      </c>
      <c r="B10086">
        <v>30060</v>
      </c>
      <c r="C10086">
        <v>4028</v>
      </c>
      <c r="D10086">
        <v>410</v>
      </c>
      <c r="E10086" s="124" t="s">
        <v>19486</v>
      </c>
      <c r="F10086" t="str">
        <f t="shared" si="191"/>
        <v>Jacob JurcaHL INDUSTRIES, INC</v>
      </c>
      <c r="G10086" s="150" t="str">
        <f t="shared" si="192"/>
        <v>Jacob Jurca</v>
      </c>
      <c r="H10086" s="149" t="s">
        <v>4381</v>
      </c>
      <c r="I10086">
        <v>40001542</v>
      </c>
      <c r="J10086" t="s">
        <v>19587</v>
      </c>
      <c r="K10086" t="s">
        <v>19588</v>
      </c>
      <c r="L10086" t="s">
        <v>18606</v>
      </c>
      <c r="M10086" t="s">
        <v>12494</v>
      </c>
      <c r="N10086" t="s">
        <v>19589</v>
      </c>
      <c r="Q10086" t="s">
        <v>12415</v>
      </c>
      <c r="R10086" t="s">
        <v>12416</v>
      </c>
      <c r="S10086" t="s">
        <v>19590</v>
      </c>
      <c r="U10086" t="s">
        <v>12418</v>
      </c>
      <c r="W10086">
        <v>11</v>
      </c>
      <c r="X10086">
        <v>0</v>
      </c>
      <c r="Y10086" t="s">
        <v>12419</v>
      </c>
      <c r="Z10086" t="s">
        <v>12420</v>
      </c>
      <c r="AA10086" t="s">
        <v>12421</v>
      </c>
      <c r="AB10086" t="s">
        <v>12422</v>
      </c>
      <c r="AC10086">
        <v>2</v>
      </c>
      <c r="AD10086" s="123">
        <v>39111</v>
      </c>
      <c r="AE10086" t="s">
        <v>12423</v>
      </c>
      <c r="AG10086">
        <v>40001542</v>
      </c>
      <c r="AL10086" t="s">
        <v>12422</v>
      </c>
      <c r="AN10086">
        <v>4447703701</v>
      </c>
      <c r="AO10086">
        <v>16</v>
      </c>
      <c r="AP10086" t="s">
        <v>12424</v>
      </c>
      <c r="AQ10086" t="s">
        <v>11408</v>
      </c>
      <c r="AR10086">
        <v>4100</v>
      </c>
      <c r="AT10086">
        <v>0</v>
      </c>
      <c r="AV10086" t="s">
        <v>19591</v>
      </c>
      <c r="AW10086">
        <v>116100</v>
      </c>
    </row>
    <row r="10087" spans="1:49" x14ac:dyDescent="0.25">
      <c r="A10087">
        <v>4100</v>
      </c>
      <c r="B10087">
        <v>30060</v>
      </c>
      <c r="C10087">
        <v>4028</v>
      </c>
      <c r="D10087">
        <v>410</v>
      </c>
      <c r="E10087" s="124" t="s">
        <v>19486</v>
      </c>
      <c r="F10087" t="str">
        <f t="shared" si="191"/>
        <v>Jacob JurcaINTERPLAST GROUP CORPORATION</v>
      </c>
      <c r="G10087" s="150" t="str">
        <f t="shared" si="192"/>
        <v>Jacob Jurca</v>
      </c>
      <c r="H10087" s="149" t="s">
        <v>13630</v>
      </c>
      <c r="I10087">
        <v>40008821</v>
      </c>
      <c r="K10087" t="s">
        <v>19592</v>
      </c>
      <c r="L10087" t="s">
        <v>19593</v>
      </c>
      <c r="M10087" t="s">
        <v>12494</v>
      </c>
      <c r="N10087">
        <v>77971</v>
      </c>
      <c r="Q10087" t="s">
        <v>12415</v>
      </c>
      <c r="R10087" t="s">
        <v>12416</v>
      </c>
      <c r="S10087" t="s">
        <v>19594</v>
      </c>
      <c r="U10087" t="s">
        <v>12418</v>
      </c>
      <c r="W10087">
        <v>11</v>
      </c>
      <c r="X10087">
        <v>1</v>
      </c>
      <c r="Y10087" t="s">
        <v>12419</v>
      </c>
      <c r="Z10087" t="s">
        <v>12420</v>
      </c>
      <c r="AA10087" t="s">
        <v>12485</v>
      </c>
      <c r="AB10087" t="s">
        <v>12422</v>
      </c>
      <c r="AC10087">
        <v>2</v>
      </c>
      <c r="AD10087" s="123">
        <v>43901</v>
      </c>
      <c r="AE10087" t="s">
        <v>12486</v>
      </c>
      <c r="AG10087">
        <v>40008821</v>
      </c>
      <c r="AL10087" t="s">
        <v>12422</v>
      </c>
      <c r="AN10087">
        <v>4423901581</v>
      </c>
      <c r="AO10087">
        <v>16</v>
      </c>
      <c r="AP10087" t="s">
        <v>12424</v>
      </c>
      <c r="AQ10087" t="s">
        <v>11408</v>
      </c>
      <c r="AR10087">
        <v>4100</v>
      </c>
      <c r="AT10087">
        <v>0</v>
      </c>
      <c r="AV10087" t="s">
        <v>19595</v>
      </c>
      <c r="AW10087">
        <v>116100</v>
      </c>
    </row>
    <row r="10088" spans="1:49" x14ac:dyDescent="0.25">
      <c r="A10088">
        <v>4100</v>
      </c>
      <c r="B10088">
        <v>30060</v>
      </c>
      <c r="C10088">
        <v>4028</v>
      </c>
      <c r="D10088">
        <v>410</v>
      </c>
      <c r="E10088" s="124" t="s">
        <v>19486</v>
      </c>
      <c r="F10088" t="str">
        <f t="shared" si="191"/>
        <v>Jacob JurcaJ &amp; G SUPPLY LLC</v>
      </c>
      <c r="G10088" s="150" t="str">
        <f t="shared" si="192"/>
        <v>Jacob Jurca</v>
      </c>
      <c r="H10088" s="149" t="s">
        <v>4807</v>
      </c>
      <c r="I10088">
        <v>40008864</v>
      </c>
      <c r="K10088" t="s">
        <v>19596</v>
      </c>
      <c r="L10088" t="s">
        <v>17369</v>
      </c>
      <c r="M10088" t="s">
        <v>12494</v>
      </c>
      <c r="N10088">
        <v>75150</v>
      </c>
      <c r="Q10088" t="s">
        <v>12415</v>
      </c>
      <c r="R10088" t="s">
        <v>12416</v>
      </c>
      <c r="S10088" t="s">
        <v>19597</v>
      </c>
      <c r="U10088" t="s">
        <v>12418</v>
      </c>
      <c r="W10088">
        <v>11</v>
      </c>
      <c r="X10088">
        <v>2</v>
      </c>
      <c r="Y10088" t="s">
        <v>12419</v>
      </c>
      <c r="Z10088" t="s">
        <v>12420</v>
      </c>
      <c r="AA10088" t="s">
        <v>12485</v>
      </c>
      <c r="AB10088" t="s">
        <v>12422</v>
      </c>
      <c r="AC10088">
        <v>2</v>
      </c>
      <c r="AD10088" s="123">
        <v>43958</v>
      </c>
      <c r="AE10088" t="s">
        <v>12486</v>
      </c>
      <c r="AG10088">
        <v>40008864</v>
      </c>
      <c r="AL10088" t="s">
        <v>12422</v>
      </c>
      <c r="AN10088">
        <v>4411319701</v>
      </c>
      <c r="AO10088">
        <v>16</v>
      </c>
      <c r="AP10088" t="s">
        <v>12424</v>
      </c>
      <c r="AQ10088" t="s">
        <v>11408</v>
      </c>
      <c r="AR10088">
        <v>4100</v>
      </c>
      <c r="AT10088">
        <v>0</v>
      </c>
      <c r="AV10088" t="s">
        <v>19598</v>
      </c>
      <c r="AW10088">
        <v>116100</v>
      </c>
    </row>
    <row r="10089" spans="1:49" x14ac:dyDescent="0.25">
      <c r="A10089">
        <v>4100</v>
      </c>
      <c r="B10089">
        <v>30060</v>
      </c>
      <c r="C10089">
        <v>4028</v>
      </c>
      <c r="D10089">
        <v>417</v>
      </c>
      <c r="E10089" s="124" t="s">
        <v>19486</v>
      </c>
      <c r="F10089" t="str">
        <f t="shared" si="191"/>
        <v>Jacob JurcaJAMES HARDIE - WAXAHACHIE</v>
      </c>
      <c r="G10089" s="150" t="str">
        <f t="shared" si="192"/>
        <v>Jacob Jurca</v>
      </c>
      <c r="H10089" s="149" t="s">
        <v>4860</v>
      </c>
      <c r="I10089">
        <v>40002064</v>
      </c>
      <c r="J10089" t="s">
        <v>18033</v>
      </c>
      <c r="K10089" t="s">
        <v>18034</v>
      </c>
      <c r="L10089" t="s">
        <v>14306</v>
      </c>
      <c r="M10089" t="s">
        <v>13237</v>
      </c>
      <c r="N10089">
        <v>92691</v>
      </c>
      <c r="Q10089" t="s">
        <v>12415</v>
      </c>
      <c r="R10089" t="s">
        <v>12416</v>
      </c>
      <c r="S10089" t="s">
        <v>18718</v>
      </c>
      <c r="U10089" t="s">
        <v>12418</v>
      </c>
      <c r="V10089">
        <v>206</v>
      </c>
      <c r="W10089">
        <v>11</v>
      </c>
      <c r="X10089">
        <v>1</v>
      </c>
      <c r="Y10089" t="s">
        <v>12419</v>
      </c>
      <c r="Z10089" t="s">
        <v>12420</v>
      </c>
      <c r="AA10089" t="s">
        <v>12421</v>
      </c>
      <c r="AB10089" t="s">
        <v>12422</v>
      </c>
      <c r="AC10089">
        <v>2</v>
      </c>
      <c r="AD10089" s="123">
        <v>39111</v>
      </c>
      <c r="AE10089" t="s">
        <v>12423</v>
      </c>
      <c r="AG10089">
        <v>40002064</v>
      </c>
      <c r="AL10089" t="s">
        <v>12422</v>
      </c>
      <c r="AN10089">
        <v>505965801</v>
      </c>
      <c r="AO10089">
        <v>16</v>
      </c>
      <c r="AP10089" t="s">
        <v>12424</v>
      </c>
      <c r="AQ10089" t="s">
        <v>11408</v>
      </c>
      <c r="AR10089">
        <v>4100</v>
      </c>
      <c r="AT10089">
        <v>2005</v>
      </c>
      <c r="AV10089" t="s">
        <v>14308</v>
      </c>
      <c r="AW10089">
        <v>116100</v>
      </c>
    </row>
    <row r="10090" spans="1:49" x14ac:dyDescent="0.25">
      <c r="A10090">
        <v>4100</v>
      </c>
      <c r="B10090">
        <v>30060</v>
      </c>
      <c r="C10090">
        <v>4028</v>
      </c>
      <c r="D10090">
        <v>410</v>
      </c>
      <c r="E10090" s="124" t="s">
        <v>19486</v>
      </c>
      <c r="F10090" t="str">
        <f t="shared" si="191"/>
        <v>Jacob JurcaJ-B WELD COMPANY</v>
      </c>
      <c r="G10090" s="150" t="str">
        <f t="shared" si="192"/>
        <v>Jacob Jurca</v>
      </c>
      <c r="H10090" s="149" t="s">
        <v>4880</v>
      </c>
      <c r="I10090">
        <v>40007812</v>
      </c>
      <c r="K10090" t="s">
        <v>19599</v>
      </c>
      <c r="L10090" t="s">
        <v>19600</v>
      </c>
      <c r="M10090" t="s">
        <v>12494</v>
      </c>
      <c r="N10090">
        <v>75482</v>
      </c>
      <c r="Q10090" t="s">
        <v>12415</v>
      </c>
      <c r="R10090" t="s">
        <v>12416</v>
      </c>
      <c r="S10090" t="s">
        <v>19601</v>
      </c>
      <c r="U10090" t="s">
        <v>12418</v>
      </c>
      <c r="W10090">
        <v>11</v>
      </c>
      <c r="X10090">
        <v>1</v>
      </c>
      <c r="Y10090" t="s">
        <v>12419</v>
      </c>
      <c r="Z10090" t="s">
        <v>12420</v>
      </c>
      <c r="AA10090" t="s">
        <v>12429</v>
      </c>
      <c r="AB10090" t="s">
        <v>12422</v>
      </c>
      <c r="AC10090">
        <v>2</v>
      </c>
      <c r="AD10090" s="123">
        <v>42450</v>
      </c>
      <c r="AE10090" t="s">
        <v>12431</v>
      </c>
      <c r="AG10090">
        <v>40007812</v>
      </c>
      <c r="AL10090" t="s">
        <v>12422</v>
      </c>
      <c r="AN10090">
        <v>4422328501</v>
      </c>
      <c r="AO10090">
        <v>16</v>
      </c>
      <c r="AP10090" t="s">
        <v>12424</v>
      </c>
      <c r="AQ10090" t="s">
        <v>11408</v>
      </c>
      <c r="AR10090">
        <v>4100</v>
      </c>
      <c r="AT10090">
        <v>0</v>
      </c>
      <c r="AV10090" t="s">
        <v>19602</v>
      </c>
      <c r="AW10090">
        <v>116100</v>
      </c>
    </row>
    <row r="10091" spans="1:49" x14ac:dyDescent="0.25">
      <c r="A10091">
        <v>4100</v>
      </c>
      <c r="B10091">
        <v>30060</v>
      </c>
      <c r="C10091">
        <v>4028</v>
      </c>
      <c r="D10091">
        <v>410</v>
      </c>
      <c r="E10091" s="124" t="s">
        <v>19486</v>
      </c>
      <c r="F10091" t="str">
        <f t="shared" si="191"/>
        <v>Jacob JurcaJBT AEROTECH - CONROE</v>
      </c>
      <c r="G10091" s="150" t="str">
        <f t="shared" si="192"/>
        <v>Jacob Jurca</v>
      </c>
      <c r="H10091" s="149" t="s">
        <v>4885</v>
      </c>
      <c r="I10091">
        <v>40008506</v>
      </c>
      <c r="K10091" t="s">
        <v>19603</v>
      </c>
      <c r="L10091" t="s">
        <v>19604</v>
      </c>
      <c r="M10091" t="s">
        <v>12494</v>
      </c>
      <c r="N10091">
        <v>77301</v>
      </c>
      <c r="Q10091" t="s">
        <v>12415</v>
      </c>
      <c r="R10091" t="s">
        <v>12416</v>
      </c>
      <c r="S10091" t="s">
        <v>19605</v>
      </c>
      <c r="U10091" t="s">
        <v>12418</v>
      </c>
      <c r="W10091">
        <v>11</v>
      </c>
      <c r="X10091">
        <v>1</v>
      </c>
      <c r="Y10091" t="s">
        <v>12419</v>
      </c>
      <c r="Z10091" t="s">
        <v>12420</v>
      </c>
      <c r="AA10091" t="s">
        <v>12429</v>
      </c>
      <c r="AB10091" t="s">
        <v>12430</v>
      </c>
      <c r="AC10091">
        <v>2</v>
      </c>
      <c r="AD10091" s="123">
        <v>43396</v>
      </c>
      <c r="AE10091" t="s">
        <v>12431</v>
      </c>
      <c r="AG10091">
        <v>40008506</v>
      </c>
      <c r="AL10091" t="s">
        <v>12430</v>
      </c>
      <c r="AN10091">
        <v>4433906501</v>
      </c>
      <c r="AO10091">
        <v>16</v>
      </c>
      <c r="AP10091" t="s">
        <v>12424</v>
      </c>
      <c r="AQ10091" t="s">
        <v>11408</v>
      </c>
      <c r="AR10091">
        <v>4100</v>
      </c>
      <c r="AT10091">
        <v>0</v>
      </c>
      <c r="AV10091" t="s">
        <v>16864</v>
      </c>
      <c r="AW10091">
        <v>116100</v>
      </c>
    </row>
    <row r="10092" spans="1:49" x14ac:dyDescent="0.25">
      <c r="A10092">
        <v>4100</v>
      </c>
      <c r="B10092">
        <v>30060</v>
      </c>
      <c r="C10092">
        <v>4028</v>
      </c>
      <c r="D10092">
        <v>410</v>
      </c>
      <c r="E10092" s="124" t="s">
        <v>19486</v>
      </c>
      <c r="F10092" t="str">
        <f t="shared" si="191"/>
        <v>Jacob JurcaJOONG CHENN INDUSTRY CO., LTD</v>
      </c>
      <c r="G10092" s="150" t="str">
        <f t="shared" si="192"/>
        <v>Jacob Jurca</v>
      </c>
      <c r="H10092" s="149" t="s">
        <v>4999</v>
      </c>
      <c r="I10092">
        <v>40008387</v>
      </c>
      <c r="K10092" t="s">
        <v>19606</v>
      </c>
      <c r="L10092" t="s">
        <v>19607</v>
      </c>
      <c r="M10092" t="s">
        <v>19608</v>
      </c>
      <c r="N10092">
        <v>540</v>
      </c>
      <c r="Q10092" t="s">
        <v>15560</v>
      </c>
      <c r="R10092" t="s">
        <v>12416</v>
      </c>
      <c r="S10092" t="s">
        <v>19609</v>
      </c>
      <c r="U10092" t="s">
        <v>12418</v>
      </c>
      <c r="W10092">
        <v>11</v>
      </c>
      <c r="X10092">
        <v>0</v>
      </c>
      <c r="Y10092" t="s">
        <v>12765</v>
      </c>
      <c r="Z10092" t="s">
        <v>12420</v>
      </c>
      <c r="AA10092" t="s">
        <v>12429</v>
      </c>
      <c r="AB10092" t="s">
        <v>12478</v>
      </c>
      <c r="AC10092">
        <v>2</v>
      </c>
      <c r="AD10092" s="123">
        <v>43238</v>
      </c>
      <c r="AE10092" t="s">
        <v>12431</v>
      </c>
      <c r="AG10092">
        <v>40008387</v>
      </c>
      <c r="AL10092" t="s">
        <v>12478</v>
      </c>
      <c r="AO10092">
        <v>16</v>
      </c>
      <c r="AP10092" t="s">
        <v>12424</v>
      </c>
      <c r="AQ10092" t="s">
        <v>11408</v>
      </c>
      <c r="AR10092">
        <v>4100</v>
      </c>
      <c r="AT10092">
        <v>0</v>
      </c>
      <c r="AV10092" t="s">
        <v>19610</v>
      </c>
      <c r="AW10092">
        <v>116100</v>
      </c>
    </row>
    <row r="10093" spans="1:49" x14ac:dyDescent="0.25">
      <c r="A10093">
        <v>4100</v>
      </c>
      <c r="B10093">
        <v>30060</v>
      </c>
      <c r="C10093">
        <v>4028</v>
      </c>
      <c r="D10093">
        <v>410</v>
      </c>
      <c r="E10093" s="124" t="s">
        <v>19486</v>
      </c>
      <c r="F10093" t="str">
        <f t="shared" si="191"/>
        <v>Jacob JurcaKAMAN IND. - TULSA</v>
      </c>
      <c r="G10093" s="150" t="str">
        <f t="shared" si="192"/>
        <v>Jacob Jurca</v>
      </c>
      <c r="H10093" s="149" t="s">
        <v>5048</v>
      </c>
      <c r="I10093">
        <v>40004330</v>
      </c>
      <c r="J10093" t="s">
        <v>14036</v>
      </c>
      <c r="K10093" t="s">
        <v>12894</v>
      </c>
      <c r="L10093" t="s">
        <v>12895</v>
      </c>
      <c r="M10093" t="s">
        <v>12896</v>
      </c>
      <c r="N10093">
        <v>46802</v>
      </c>
      <c r="Q10093" t="s">
        <v>12415</v>
      </c>
      <c r="R10093" t="s">
        <v>12416</v>
      </c>
      <c r="S10093" t="s">
        <v>19611</v>
      </c>
      <c r="U10093" t="s">
        <v>12418</v>
      </c>
      <c r="V10093">
        <v>207</v>
      </c>
      <c r="W10093">
        <v>11</v>
      </c>
      <c r="X10093">
        <v>2</v>
      </c>
      <c r="Y10093" t="s">
        <v>12419</v>
      </c>
      <c r="Z10093" t="s">
        <v>12420</v>
      </c>
      <c r="AA10093" t="s">
        <v>12421</v>
      </c>
      <c r="AB10093" t="s">
        <v>12422</v>
      </c>
      <c r="AC10093">
        <v>2</v>
      </c>
      <c r="AD10093" s="123">
        <v>39111</v>
      </c>
      <c r="AE10093" t="s">
        <v>12423</v>
      </c>
      <c r="AG10093">
        <v>40004330</v>
      </c>
      <c r="AL10093" t="s">
        <v>12422</v>
      </c>
      <c r="AN10093">
        <v>1500304701</v>
      </c>
      <c r="AO10093">
        <v>16</v>
      </c>
      <c r="AP10093" t="s">
        <v>12424</v>
      </c>
      <c r="AQ10093" t="s">
        <v>11408</v>
      </c>
      <c r="AR10093">
        <v>4100</v>
      </c>
      <c r="AT10093">
        <v>2005</v>
      </c>
      <c r="AV10093" t="s">
        <v>5036</v>
      </c>
      <c r="AW10093">
        <v>116100</v>
      </c>
    </row>
    <row r="10094" spans="1:49" x14ac:dyDescent="0.25">
      <c r="A10094">
        <v>4100</v>
      </c>
      <c r="B10094">
        <v>30060</v>
      </c>
      <c r="C10094">
        <v>4028</v>
      </c>
      <c r="D10094">
        <v>410</v>
      </c>
      <c r="E10094" s="124" t="s">
        <v>19486</v>
      </c>
      <c r="F10094" t="str">
        <f t="shared" si="191"/>
        <v>Jacob JurcaKAMAN INDUSTRIAL TECHNOLOGIES</v>
      </c>
      <c r="G10094" s="150" t="str">
        <f t="shared" si="192"/>
        <v>Jacob Jurca</v>
      </c>
      <c r="H10094" s="149" t="s">
        <v>5105</v>
      </c>
      <c r="I10094">
        <v>40008836</v>
      </c>
      <c r="K10094" t="s">
        <v>19612</v>
      </c>
      <c r="L10094" t="s">
        <v>12963</v>
      </c>
      <c r="M10094" t="s">
        <v>12494</v>
      </c>
      <c r="N10094">
        <v>78247</v>
      </c>
      <c r="Q10094" t="s">
        <v>12415</v>
      </c>
      <c r="R10094" t="s">
        <v>12416</v>
      </c>
      <c r="S10094" t="s">
        <v>19613</v>
      </c>
      <c r="U10094" t="s">
        <v>12418</v>
      </c>
      <c r="W10094">
        <v>11</v>
      </c>
      <c r="X10094">
        <v>0</v>
      </c>
      <c r="Y10094" t="s">
        <v>12419</v>
      </c>
      <c r="Z10094" t="s">
        <v>12420</v>
      </c>
      <c r="AA10094" t="s">
        <v>12485</v>
      </c>
      <c r="AB10094" t="s">
        <v>12422</v>
      </c>
      <c r="AC10094">
        <v>2</v>
      </c>
      <c r="AD10094" s="123">
        <v>43922</v>
      </c>
      <c r="AE10094" t="s">
        <v>12486</v>
      </c>
      <c r="AG10094">
        <v>40008836</v>
      </c>
      <c r="AL10094" t="s">
        <v>12422</v>
      </c>
      <c r="AN10094">
        <v>4402925701</v>
      </c>
      <c r="AO10094">
        <v>16</v>
      </c>
      <c r="AP10094" t="s">
        <v>12424</v>
      </c>
      <c r="AQ10094" t="s">
        <v>11408</v>
      </c>
      <c r="AR10094">
        <v>4100</v>
      </c>
      <c r="AT10094">
        <v>0</v>
      </c>
      <c r="AV10094" t="s">
        <v>19614</v>
      </c>
      <c r="AW10094">
        <v>116100</v>
      </c>
    </row>
    <row r="10095" spans="1:49" x14ac:dyDescent="0.25">
      <c r="A10095">
        <v>4100</v>
      </c>
      <c r="B10095">
        <v>30060</v>
      </c>
      <c r="C10095">
        <v>4028</v>
      </c>
      <c r="D10095">
        <v>410</v>
      </c>
      <c r="E10095" s="124" t="s">
        <v>19486</v>
      </c>
      <c r="F10095" t="str">
        <f t="shared" si="191"/>
        <v>Jacob JurcaKAMAN INDUSTRIAL TECHNOLOGIES-PONCA</v>
      </c>
      <c r="G10095" s="150" t="str">
        <f t="shared" si="192"/>
        <v>Jacob Jurca</v>
      </c>
      <c r="H10095" s="149" t="s">
        <v>5110</v>
      </c>
      <c r="I10095">
        <v>40004328</v>
      </c>
      <c r="L10095" t="s">
        <v>12895</v>
      </c>
      <c r="M10095" t="s">
        <v>12896</v>
      </c>
      <c r="O10095">
        <v>2536</v>
      </c>
      <c r="P10095" t="s">
        <v>15579</v>
      </c>
      <c r="Q10095" t="s">
        <v>12415</v>
      </c>
      <c r="R10095" t="s">
        <v>12416</v>
      </c>
      <c r="S10095" t="s">
        <v>19615</v>
      </c>
      <c r="U10095" t="s">
        <v>12418</v>
      </c>
      <c r="V10095">
        <v>207</v>
      </c>
      <c r="W10095">
        <v>11</v>
      </c>
      <c r="X10095">
        <v>2</v>
      </c>
      <c r="Y10095" t="s">
        <v>12419</v>
      </c>
      <c r="Z10095" t="s">
        <v>12420</v>
      </c>
      <c r="AA10095" t="s">
        <v>12421</v>
      </c>
      <c r="AB10095" t="s">
        <v>12422</v>
      </c>
      <c r="AC10095">
        <v>2</v>
      </c>
      <c r="AD10095" s="123">
        <v>39111</v>
      </c>
      <c r="AE10095" t="s">
        <v>12423</v>
      </c>
      <c r="AG10095">
        <v>40004328</v>
      </c>
      <c r="AL10095" t="s">
        <v>12422</v>
      </c>
      <c r="AN10095">
        <v>1500304701</v>
      </c>
      <c r="AO10095">
        <v>16</v>
      </c>
      <c r="AP10095" t="s">
        <v>12424</v>
      </c>
      <c r="AQ10095" t="s">
        <v>11408</v>
      </c>
      <c r="AR10095">
        <v>4100</v>
      </c>
      <c r="AS10095" t="s">
        <v>12491</v>
      </c>
      <c r="AT10095">
        <v>0</v>
      </c>
      <c r="AV10095" t="s">
        <v>5036</v>
      </c>
      <c r="AW10095">
        <v>116100</v>
      </c>
    </row>
    <row r="10096" spans="1:49" x14ac:dyDescent="0.25">
      <c r="A10096">
        <v>4100</v>
      </c>
      <c r="B10096">
        <v>30060</v>
      </c>
      <c r="C10096">
        <v>4028</v>
      </c>
      <c r="D10096">
        <v>410</v>
      </c>
      <c r="E10096" s="124" t="s">
        <v>19486</v>
      </c>
      <c r="F10096" t="str">
        <f t="shared" si="191"/>
        <v>Jacob JurcaKERRY INGREDIENTS &amp; FLAVOURS</v>
      </c>
      <c r="G10096" s="150" t="str">
        <f t="shared" si="192"/>
        <v>Jacob Jurca</v>
      </c>
      <c r="H10096" s="149" t="s">
        <v>5190</v>
      </c>
      <c r="I10096">
        <v>40007130</v>
      </c>
      <c r="J10096" t="s">
        <v>14952</v>
      </c>
      <c r="K10096" t="s">
        <v>14953</v>
      </c>
      <c r="L10096" t="s">
        <v>14954</v>
      </c>
      <c r="M10096" t="s">
        <v>14186</v>
      </c>
      <c r="N10096">
        <v>53511</v>
      </c>
      <c r="Q10096" t="s">
        <v>12415</v>
      </c>
      <c r="R10096" t="s">
        <v>12416</v>
      </c>
      <c r="U10096" t="s">
        <v>12418</v>
      </c>
      <c r="W10096">
        <v>11</v>
      </c>
      <c r="X10096">
        <v>1</v>
      </c>
      <c r="Y10096" t="s">
        <v>12419</v>
      </c>
      <c r="Z10096" t="s">
        <v>12420</v>
      </c>
      <c r="AA10096" t="s">
        <v>12429</v>
      </c>
      <c r="AB10096" t="s">
        <v>12422</v>
      </c>
      <c r="AC10096">
        <v>2</v>
      </c>
      <c r="AD10096" s="123">
        <v>41474</v>
      </c>
      <c r="AE10096" t="s">
        <v>12431</v>
      </c>
      <c r="AG10096">
        <v>40007130</v>
      </c>
      <c r="AL10096" t="s">
        <v>12422</v>
      </c>
      <c r="AN10096">
        <v>5010500801</v>
      </c>
      <c r="AO10096">
        <v>16</v>
      </c>
      <c r="AP10096" t="s">
        <v>12424</v>
      </c>
      <c r="AQ10096" t="s">
        <v>11408</v>
      </c>
      <c r="AR10096">
        <v>4100</v>
      </c>
      <c r="AT10096">
        <v>0</v>
      </c>
      <c r="AV10096" t="s">
        <v>14956</v>
      </c>
      <c r="AW10096">
        <v>116100</v>
      </c>
    </row>
    <row r="10097" spans="1:49" x14ac:dyDescent="0.25">
      <c r="A10097">
        <v>4100</v>
      </c>
      <c r="B10097">
        <v>30060</v>
      </c>
      <c r="C10097">
        <v>4028</v>
      </c>
      <c r="D10097">
        <v>410</v>
      </c>
      <c r="E10097" s="124" t="s">
        <v>19486</v>
      </c>
      <c r="F10097" t="str">
        <f t="shared" si="191"/>
        <v>Jacob JurcaKRAFT HEINZ FOOD CO. - FORT SMITH</v>
      </c>
      <c r="G10097" s="150" t="str">
        <f t="shared" si="192"/>
        <v>Jacob Jurca</v>
      </c>
      <c r="H10097" s="149" t="s">
        <v>5317</v>
      </c>
      <c r="I10097">
        <v>40007193</v>
      </c>
      <c r="L10097" t="s">
        <v>13312</v>
      </c>
      <c r="M10097" t="s">
        <v>12494</v>
      </c>
      <c r="O10097">
        <v>982140</v>
      </c>
      <c r="P10097" t="s">
        <v>16276</v>
      </c>
      <c r="Q10097" t="s">
        <v>12415</v>
      </c>
      <c r="R10097" t="s">
        <v>12416</v>
      </c>
      <c r="S10097" t="s">
        <v>19616</v>
      </c>
      <c r="U10097" t="s">
        <v>12418</v>
      </c>
      <c r="V10097">
        <v>215</v>
      </c>
      <c r="W10097">
        <v>11</v>
      </c>
      <c r="X10097">
        <v>1</v>
      </c>
      <c r="Y10097" t="s">
        <v>12419</v>
      </c>
      <c r="Z10097" t="s">
        <v>12420</v>
      </c>
      <c r="AA10097" t="s">
        <v>12429</v>
      </c>
      <c r="AB10097" t="s">
        <v>12473</v>
      </c>
      <c r="AC10097">
        <v>2</v>
      </c>
      <c r="AD10097" s="123">
        <v>41544</v>
      </c>
      <c r="AE10097" t="s">
        <v>12431</v>
      </c>
      <c r="AG10097">
        <v>40007193</v>
      </c>
      <c r="AL10097" t="s">
        <v>12473</v>
      </c>
      <c r="AN10097">
        <v>4414109801</v>
      </c>
      <c r="AO10097">
        <v>16</v>
      </c>
      <c r="AP10097" t="s">
        <v>12424</v>
      </c>
      <c r="AQ10097" t="s">
        <v>11408</v>
      </c>
      <c r="AR10097">
        <v>4100</v>
      </c>
      <c r="AT10097">
        <v>0</v>
      </c>
      <c r="AV10097" t="s">
        <v>16277</v>
      </c>
      <c r="AW10097">
        <v>116100</v>
      </c>
    </row>
    <row r="10098" spans="1:49" x14ac:dyDescent="0.25">
      <c r="A10098">
        <v>4100</v>
      </c>
      <c r="B10098">
        <v>30060</v>
      </c>
      <c r="C10098">
        <v>4028</v>
      </c>
      <c r="D10098">
        <v>410</v>
      </c>
      <c r="E10098" s="124" t="s">
        <v>19486</v>
      </c>
      <c r="F10098" t="str">
        <f t="shared" si="191"/>
        <v>Jacob JurcaKURARAY AMERICA, INC.</v>
      </c>
      <c r="G10098" s="150" t="str">
        <f t="shared" si="192"/>
        <v>Jacob Jurca</v>
      </c>
      <c r="H10098" s="149" t="s">
        <v>5351</v>
      </c>
      <c r="I10098">
        <v>40004465</v>
      </c>
      <c r="K10098" t="s">
        <v>19617</v>
      </c>
      <c r="L10098" t="s">
        <v>14872</v>
      </c>
      <c r="M10098" t="s">
        <v>12494</v>
      </c>
      <c r="N10098">
        <v>77058</v>
      </c>
      <c r="Q10098" t="s">
        <v>12415</v>
      </c>
      <c r="R10098" t="s">
        <v>12416</v>
      </c>
      <c r="S10098" t="s">
        <v>19618</v>
      </c>
      <c r="U10098" t="s">
        <v>12418</v>
      </c>
      <c r="W10098">
        <v>11</v>
      </c>
      <c r="X10098">
        <v>1</v>
      </c>
      <c r="Y10098" t="s">
        <v>12419</v>
      </c>
      <c r="Z10098" t="s">
        <v>12420</v>
      </c>
      <c r="AA10098" t="s">
        <v>12421</v>
      </c>
      <c r="AB10098" t="s">
        <v>12422</v>
      </c>
      <c r="AC10098">
        <v>2</v>
      </c>
      <c r="AD10098" s="123">
        <v>39111</v>
      </c>
      <c r="AE10098" t="s">
        <v>12423</v>
      </c>
      <c r="AG10098">
        <v>40004465</v>
      </c>
      <c r="AL10098" t="s">
        <v>12422</v>
      </c>
      <c r="AN10098">
        <v>4420114401</v>
      </c>
      <c r="AO10098">
        <v>16</v>
      </c>
      <c r="AP10098" t="s">
        <v>12424</v>
      </c>
      <c r="AQ10098" t="s">
        <v>11408</v>
      </c>
      <c r="AR10098">
        <v>4100</v>
      </c>
      <c r="AT10098">
        <v>2005</v>
      </c>
      <c r="AV10098" t="s">
        <v>19619</v>
      </c>
      <c r="AW10098">
        <v>116100</v>
      </c>
    </row>
    <row r="10099" spans="1:49" x14ac:dyDescent="0.25">
      <c r="A10099">
        <v>4100</v>
      </c>
      <c r="B10099">
        <v>30060</v>
      </c>
      <c r="C10099">
        <v>4028</v>
      </c>
      <c r="D10099">
        <v>410</v>
      </c>
      <c r="E10099" s="124" t="s">
        <v>19486</v>
      </c>
      <c r="F10099" t="str">
        <f t="shared" si="191"/>
        <v>Jacob JurcaLANDES FOODS, LLC.</v>
      </c>
      <c r="G10099" s="150" t="str">
        <f t="shared" si="192"/>
        <v>Jacob Jurca</v>
      </c>
      <c r="H10099" s="149" t="s">
        <v>5420</v>
      </c>
      <c r="I10099">
        <v>40007122</v>
      </c>
      <c r="J10099" t="s">
        <v>19620</v>
      </c>
      <c r="K10099" t="s">
        <v>19621</v>
      </c>
      <c r="L10099" t="s">
        <v>12493</v>
      </c>
      <c r="M10099" t="s">
        <v>12494</v>
      </c>
      <c r="N10099">
        <v>75235</v>
      </c>
      <c r="Q10099" t="s">
        <v>12415</v>
      </c>
      <c r="R10099" t="s">
        <v>12416</v>
      </c>
      <c r="S10099" t="s">
        <v>19622</v>
      </c>
      <c r="U10099" t="s">
        <v>12418</v>
      </c>
      <c r="W10099">
        <v>11</v>
      </c>
      <c r="X10099">
        <v>1</v>
      </c>
      <c r="Y10099" t="s">
        <v>12419</v>
      </c>
      <c r="Z10099" t="s">
        <v>12420</v>
      </c>
      <c r="AA10099" t="s">
        <v>12429</v>
      </c>
      <c r="AB10099" t="s">
        <v>12422</v>
      </c>
      <c r="AC10099">
        <v>2</v>
      </c>
      <c r="AD10099" s="123">
        <v>41467</v>
      </c>
      <c r="AE10099" t="s">
        <v>12431</v>
      </c>
      <c r="AG10099">
        <v>40007122</v>
      </c>
      <c r="AL10099" t="s">
        <v>12422</v>
      </c>
      <c r="AN10099">
        <v>4411307601</v>
      </c>
      <c r="AO10099">
        <v>16</v>
      </c>
      <c r="AP10099" t="s">
        <v>12424</v>
      </c>
      <c r="AQ10099" t="s">
        <v>11408</v>
      </c>
      <c r="AR10099">
        <v>4100</v>
      </c>
      <c r="AT10099">
        <v>0</v>
      </c>
      <c r="AV10099" t="s">
        <v>19623</v>
      </c>
      <c r="AW10099">
        <v>116100</v>
      </c>
    </row>
    <row r="10100" spans="1:49" x14ac:dyDescent="0.25">
      <c r="A10100">
        <v>4100</v>
      </c>
      <c r="B10100">
        <v>30060</v>
      </c>
      <c r="C10100">
        <v>4028</v>
      </c>
      <c r="D10100">
        <v>410</v>
      </c>
      <c r="E10100" s="124" t="s">
        <v>19486</v>
      </c>
      <c r="F10100" t="str">
        <f t="shared" si="191"/>
        <v>Jacob JurcaLINGL INSTALLATIONS</v>
      </c>
      <c r="G10100" s="150" t="str">
        <f t="shared" si="192"/>
        <v>Jacob Jurca</v>
      </c>
      <c r="H10100" s="149" t="s">
        <v>5554</v>
      </c>
      <c r="I10100">
        <v>40006522</v>
      </c>
      <c r="K10100" t="s">
        <v>16886</v>
      </c>
      <c r="L10100" t="s">
        <v>16887</v>
      </c>
      <c r="M10100" t="s">
        <v>13169</v>
      </c>
      <c r="N10100">
        <v>27284</v>
      </c>
      <c r="Q10100" t="s">
        <v>12415</v>
      </c>
      <c r="R10100" t="s">
        <v>12416</v>
      </c>
      <c r="S10100" t="s">
        <v>16889</v>
      </c>
      <c r="U10100" t="s">
        <v>12418</v>
      </c>
      <c r="W10100">
        <v>11</v>
      </c>
      <c r="X10100">
        <v>2</v>
      </c>
      <c r="Y10100" t="s">
        <v>12419</v>
      </c>
      <c r="Z10100" t="s">
        <v>12420</v>
      </c>
      <c r="AA10100" t="s">
        <v>12429</v>
      </c>
      <c r="AB10100" t="s">
        <v>12422</v>
      </c>
      <c r="AC10100">
        <v>2</v>
      </c>
      <c r="AD10100" s="123">
        <v>40630</v>
      </c>
      <c r="AE10100" t="s">
        <v>12431</v>
      </c>
      <c r="AG10100">
        <v>40006522</v>
      </c>
      <c r="AL10100" t="s">
        <v>12422</v>
      </c>
      <c r="AN10100">
        <v>3406705701</v>
      </c>
      <c r="AO10100">
        <v>16</v>
      </c>
      <c r="AP10100" t="s">
        <v>12424</v>
      </c>
      <c r="AQ10100" t="s">
        <v>11408</v>
      </c>
      <c r="AR10100">
        <v>4100</v>
      </c>
      <c r="AS10100" t="s">
        <v>12491</v>
      </c>
      <c r="AT10100">
        <v>0</v>
      </c>
      <c r="AV10100" t="s">
        <v>16890</v>
      </c>
      <c r="AW10100">
        <v>116100</v>
      </c>
    </row>
    <row r="10101" spans="1:49" x14ac:dyDescent="0.25">
      <c r="A10101">
        <v>4100</v>
      </c>
      <c r="B10101">
        <v>30060</v>
      </c>
      <c r="C10101">
        <v>4028</v>
      </c>
      <c r="D10101">
        <v>410</v>
      </c>
      <c r="E10101" s="124" t="s">
        <v>19486</v>
      </c>
      <c r="F10101" t="str">
        <f t="shared" si="191"/>
        <v>Jacob JurcaLONE STAR CONSOLIDATED FOODS</v>
      </c>
      <c r="G10101" s="150" t="str">
        <f t="shared" si="192"/>
        <v>Jacob Jurca</v>
      </c>
      <c r="H10101" s="149" t="s">
        <v>5586</v>
      </c>
      <c r="I10101">
        <v>40007115</v>
      </c>
      <c r="L10101" t="s">
        <v>12493</v>
      </c>
      <c r="M10101" t="s">
        <v>12494</v>
      </c>
      <c r="O10101">
        <v>225979</v>
      </c>
      <c r="P10101">
        <v>75222</v>
      </c>
      <c r="Q10101" t="s">
        <v>12415</v>
      </c>
      <c r="R10101" t="s">
        <v>12416</v>
      </c>
      <c r="S10101" t="s">
        <v>19624</v>
      </c>
      <c r="U10101" t="s">
        <v>12418</v>
      </c>
      <c r="W10101">
        <v>11</v>
      </c>
      <c r="X10101">
        <v>1</v>
      </c>
      <c r="Y10101" t="s">
        <v>12419</v>
      </c>
      <c r="Z10101" t="s">
        <v>12420</v>
      </c>
      <c r="AA10101" t="s">
        <v>12429</v>
      </c>
      <c r="AB10101" t="s">
        <v>12422</v>
      </c>
      <c r="AC10101">
        <v>2</v>
      </c>
      <c r="AD10101" s="123">
        <v>41452</v>
      </c>
      <c r="AE10101" t="s">
        <v>12431</v>
      </c>
      <c r="AG10101">
        <v>40007115</v>
      </c>
      <c r="AL10101" t="s">
        <v>12422</v>
      </c>
      <c r="AN10101">
        <v>4411307601</v>
      </c>
      <c r="AO10101">
        <v>16</v>
      </c>
      <c r="AP10101" t="s">
        <v>12424</v>
      </c>
      <c r="AQ10101" t="s">
        <v>11408</v>
      </c>
      <c r="AR10101">
        <v>4100</v>
      </c>
      <c r="AT10101">
        <v>0</v>
      </c>
      <c r="AV10101" t="s">
        <v>18741</v>
      </c>
      <c r="AW10101">
        <v>116100</v>
      </c>
    </row>
    <row r="10102" spans="1:49" x14ac:dyDescent="0.25">
      <c r="A10102">
        <v>4100</v>
      </c>
      <c r="B10102">
        <v>30060</v>
      </c>
      <c r="C10102">
        <v>4028</v>
      </c>
      <c r="D10102">
        <v>410</v>
      </c>
      <c r="E10102" s="124" t="s">
        <v>19486</v>
      </c>
      <c r="F10102" t="str">
        <f t="shared" si="191"/>
        <v>Jacob JurcaLUFKIN RUBBER &amp; GASKET CO</v>
      </c>
      <c r="G10102" s="150" t="str">
        <f t="shared" si="192"/>
        <v>Jacob Jurca</v>
      </c>
      <c r="H10102" s="149" t="s">
        <v>5629</v>
      </c>
      <c r="I10102">
        <v>40000989</v>
      </c>
      <c r="K10102" t="s">
        <v>19625</v>
      </c>
      <c r="L10102" t="s">
        <v>19626</v>
      </c>
      <c r="M10102" t="s">
        <v>12494</v>
      </c>
      <c r="N10102" t="s">
        <v>19627</v>
      </c>
      <c r="Q10102" t="s">
        <v>12415</v>
      </c>
      <c r="R10102" t="s">
        <v>12416</v>
      </c>
      <c r="S10102" t="s">
        <v>19628</v>
      </c>
      <c r="U10102" t="s">
        <v>12418</v>
      </c>
      <c r="W10102">
        <v>11</v>
      </c>
      <c r="X10102">
        <v>2</v>
      </c>
      <c r="Y10102" t="s">
        <v>12419</v>
      </c>
      <c r="Z10102" t="s">
        <v>12420</v>
      </c>
      <c r="AA10102" t="s">
        <v>12421</v>
      </c>
      <c r="AB10102" t="s">
        <v>12422</v>
      </c>
      <c r="AC10102">
        <v>2</v>
      </c>
      <c r="AD10102" s="123">
        <v>39111</v>
      </c>
      <c r="AE10102" t="s">
        <v>12423</v>
      </c>
      <c r="AG10102">
        <v>40000989</v>
      </c>
      <c r="AL10102" t="s">
        <v>12422</v>
      </c>
      <c r="AN10102">
        <v>4400518501</v>
      </c>
      <c r="AO10102">
        <v>16</v>
      </c>
      <c r="AP10102" t="s">
        <v>12424</v>
      </c>
      <c r="AQ10102" t="s">
        <v>11408</v>
      </c>
      <c r="AR10102">
        <v>4100</v>
      </c>
      <c r="AT10102">
        <v>2005</v>
      </c>
      <c r="AV10102" t="s">
        <v>19629</v>
      </c>
      <c r="AW10102">
        <v>116100</v>
      </c>
    </row>
    <row r="10103" spans="1:49" x14ac:dyDescent="0.25">
      <c r="A10103">
        <v>4100</v>
      </c>
      <c r="B10103">
        <v>30060</v>
      </c>
      <c r="C10103">
        <v>4028</v>
      </c>
      <c r="D10103">
        <v>410</v>
      </c>
      <c r="E10103" s="124" t="s">
        <v>19486</v>
      </c>
      <c r="F10103" t="str">
        <f t="shared" si="191"/>
        <v>Jacob JurcaMAGI FOODS, LLC</v>
      </c>
      <c r="G10103" s="150" t="str">
        <f t="shared" si="192"/>
        <v>Jacob Jurca</v>
      </c>
      <c r="H10103" s="149" t="s">
        <v>5674</v>
      </c>
      <c r="I10103">
        <v>40007794</v>
      </c>
      <c r="L10103" t="s">
        <v>12963</v>
      </c>
      <c r="M10103" t="s">
        <v>12494</v>
      </c>
      <c r="O10103">
        <v>120008</v>
      </c>
      <c r="P10103">
        <v>78212</v>
      </c>
      <c r="Q10103" t="s">
        <v>12415</v>
      </c>
      <c r="R10103" t="s">
        <v>12416</v>
      </c>
      <c r="S10103" t="s">
        <v>19630</v>
      </c>
      <c r="U10103" t="s">
        <v>12418</v>
      </c>
      <c r="W10103">
        <v>11</v>
      </c>
      <c r="X10103">
        <v>1</v>
      </c>
      <c r="Y10103" t="s">
        <v>12419</v>
      </c>
      <c r="Z10103" t="s">
        <v>12420</v>
      </c>
      <c r="AA10103" t="s">
        <v>12429</v>
      </c>
      <c r="AB10103" t="s">
        <v>12430</v>
      </c>
      <c r="AC10103">
        <v>2</v>
      </c>
      <c r="AD10103" s="123">
        <v>42429</v>
      </c>
      <c r="AE10103" t="s">
        <v>12431</v>
      </c>
      <c r="AG10103">
        <v>40007794</v>
      </c>
      <c r="AL10103" t="s">
        <v>12430</v>
      </c>
      <c r="AN10103">
        <v>4402925701</v>
      </c>
      <c r="AO10103">
        <v>16</v>
      </c>
      <c r="AP10103" t="s">
        <v>12424</v>
      </c>
      <c r="AQ10103" t="s">
        <v>11408</v>
      </c>
      <c r="AR10103">
        <v>4100</v>
      </c>
      <c r="AT10103">
        <v>0</v>
      </c>
      <c r="AV10103" t="s">
        <v>19631</v>
      </c>
      <c r="AW10103">
        <v>116100</v>
      </c>
    </row>
    <row r="10104" spans="1:49" x14ac:dyDescent="0.25">
      <c r="A10104">
        <v>4100</v>
      </c>
      <c r="B10104">
        <v>30060</v>
      </c>
      <c r="C10104">
        <v>4028</v>
      </c>
      <c r="D10104">
        <v>410</v>
      </c>
      <c r="E10104" s="124" t="s">
        <v>19486</v>
      </c>
      <c r="F10104" t="str">
        <f t="shared" si="191"/>
        <v>Jacob JurcaMAGNUM PRECISION INSTRUMENTS, INC.</v>
      </c>
      <c r="G10104" s="150" t="str">
        <f t="shared" si="192"/>
        <v>Jacob Jurca</v>
      </c>
      <c r="H10104" s="149" t="s">
        <v>5684</v>
      </c>
      <c r="I10104">
        <v>40007063</v>
      </c>
      <c r="J10104" t="s">
        <v>19632</v>
      </c>
      <c r="K10104" t="s">
        <v>19633</v>
      </c>
      <c r="L10104" t="s">
        <v>14872</v>
      </c>
      <c r="M10104" t="s">
        <v>12494</v>
      </c>
      <c r="N10104">
        <v>77066</v>
      </c>
      <c r="Q10104" t="s">
        <v>12415</v>
      </c>
      <c r="R10104" t="s">
        <v>12416</v>
      </c>
      <c r="S10104" t="s">
        <v>19634</v>
      </c>
      <c r="U10104" t="s">
        <v>12418</v>
      </c>
      <c r="W10104">
        <v>11</v>
      </c>
      <c r="X10104">
        <v>1</v>
      </c>
      <c r="Y10104" t="s">
        <v>12419</v>
      </c>
      <c r="Z10104" t="s">
        <v>12420</v>
      </c>
      <c r="AA10104" t="s">
        <v>12429</v>
      </c>
      <c r="AB10104" t="s">
        <v>12430</v>
      </c>
      <c r="AC10104">
        <v>2</v>
      </c>
      <c r="AD10104" s="123">
        <v>41383</v>
      </c>
      <c r="AE10104" t="s">
        <v>12431</v>
      </c>
      <c r="AG10104">
        <v>40007063</v>
      </c>
      <c r="AL10104" t="s">
        <v>12430</v>
      </c>
      <c r="AN10104">
        <v>4420114401</v>
      </c>
      <c r="AO10104">
        <v>16</v>
      </c>
      <c r="AP10104" t="s">
        <v>12424</v>
      </c>
      <c r="AQ10104" t="s">
        <v>11408</v>
      </c>
      <c r="AR10104">
        <v>4100</v>
      </c>
      <c r="AT10104">
        <v>0</v>
      </c>
      <c r="AV10104" t="s">
        <v>19635</v>
      </c>
      <c r="AW10104">
        <v>116100</v>
      </c>
    </row>
    <row r="10105" spans="1:49" x14ac:dyDescent="0.25">
      <c r="A10105">
        <v>4100</v>
      </c>
      <c r="B10105">
        <v>30060</v>
      </c>
      <c r="C10105">
        <v>4028</v>
      </c>
      <c r="D10105">
        <v>410</v>
      </c>
      <c r="E10105" s="124" t="s">
        <v>19486</v>
      </c>
      <c r="F10105" t="str">
        <f t="shared" si="191"/>
        <v>Jacob JurcaMATTCO - JACOB JURCA</v>
      </c>
      <c r="G10105" s="150" t="str">
        <f t="shared" si="192"/>
        <v>Jacob Jurca</v>
      </c>
      <c r="H10105" s="149" t="s">
        <v>13668</v>
      </c>
      <c r="I10105">
        <v>40008134</v>
      </c>
      <c r="K10105" t="s">
        <v>14377</v>
      </c>
      <c r="L10105" t="s">
        <v>12881</v>
      </c>
      <c r="M10105" t="s">
        <v>13169</v>
      </c>
      <c r="N10105">
        <v>28037</v>
      </c>
      <c r="Q10105" t="s">
        <v>12415</v>
      </c>
      <c r="R10105" t="s">
        <v>12416</v>
      </c>
      <c r="S10105" t="s">
        <v>14378</v>
      </c>
      <c r="U10105" t="s">
        <v>12418</v>
      </c>
      <c r="V10105">
        <v>281</v>
      </c>
      <c r="W10105">
        <v>11</v>
      </c>
      <c r="X10105">
        <v>2</v>
      </c>
      <c r="Y10105" t="s">
        <v>12419</v>
      </c>
      <c r="Z10105" t="s">
        <v>12420</v>
      </c>
      <c r="AA10105" t="s">
        <v>12429</v>
      </c>
      <c r="AB10105" t="s">
        <v>12422</v>
      </c>
      <c r="AC10105">
        <v>2</v>
      </c>
      <c r="AD10105" s="123">
        <v>42873</v>
      </c>
      <c r="AE10105" t="s">
        <v>12431</v>
      </c>
      <c r="AG10105">
        <v>40008134</v>
      </c>
      <c r="AL10105" t="s">
        <v>12422</v>
      </c>
      <c r="AN10105">
        <v>3410924731</v>
      </c>
      <c r="AO10105">
        <v>16</v>
      </c>
      <c r="AP10105" t="s">
        <v>12424</v>
      </c>
      <c r="AQ10105" t="s">
        <v>11408</v>
      </c>
      <c r="AR10105">
        <v>4100</v>
      </c>
      <c r="AT10105">
        <v>0</v>
      </c>
      <c r="AV10105" t="s">
        <v>13666</v>
      </c>
      <c r="AW10105">
        <v>116100</v>
      </c>
    </row>
    <row r="10106" spans="1:49" x14ac:dyDescent="0.25">
      <c r="A10106">
        <v>4100</v>
      </c>
      <c r="B10106">
        <v>30060</v>
      </c>
      <c r="C10106">
        <v>4028</v>
      </c>
      <c r="D10106">
        <v>417</v>
      </c>
      <c r="E10106" s="124" t="s">
        <v>19486</v>
      </c>
      <c r="F10106" t="str">
        <f t="shared" si="191"/>
        <v>Jacob JurcaMCKESSON MEDICAL SURGICAL</v>
      </c>
      <c r="G10106" s="150" t="str">
        <f t="shared" si="192"/>
        <v>Jacob Jurca</v>
      </c>
      <c r="H10106" s="149" t="s">
        <v>5873</v>
      </c>
      <c r="I10106">
        <v>40008063</v>
      </c>
      <c r="K10106" t="s">
        <v>19636</v>
      </c>
      <c r="L10106" t="s">
        <v>14872</v>
      </c>
      <c r="M10106" t="s">
        <v>12494</v>
      </c>
      <c r="N10106">
        <v>77065</v>
      </c>
      <c r="Q10106" t="s">
        <v>12415</v>
      </c>
      <c r="R10106" t="s">
        <v>12416</v>
      </c>
      <c r="S10106" t="s">
        <v>19637</v>
      </c>
      <c r="U10106" t="s">
        <v>12418</v>
      </c>
      <c r="W10106">
        <v>11</v>
      </c>
      <c r="X10106">
        <v>1</v>
      </c>
      <c r="Y10106" t="s">
        <v>12419</v>
      </c>
      <c r="Z10106" t="s">
        <v>12420</v>
      </c>
      <c r="AA10106" t="s">
        <v>12429</v>
      </c>
      <c r="AB10106" t="s">
        <v>12430</v>
      </c>
      <c r="AC10106">
        <v>2</v>
      </c>
      <c r="AD10106" s="123">
        <v>42790</v>
      </c>
      <c r="AE10106" t="s">
        <v>12431</v>
      </c>
      <c r="AG10106">
        <v>40008063</v>
      </c>
      <c r="AL10106" t="s">
        <v>12430</v>
      </c>
      <c r="AN10106">
        <v>4420114401</v>
      </c>
      <c r="AO10106">
        <v>16</v>
      </c>
      <c r="AP10106" t="s">
        <v>12424</v>
      </c>
      <c r="AQ10106" t="s">
        <v>11408</v>
      </c>
      <c r="AR10106">
        <v>4100</v>
      </c>
      <c r="AT10106">
        <v>0</v>
      </c>
      <c r="AV10106" t="s">
        <v>19638</v>
      </c>
      <c r="AW10106">
        <v>116100</v>
      </c>
    </row>
    <row r="10107" spans="1:49" x14ac:dyDescent="0.25">
      <c r="A10107">
        <v>4100</v>
      </c>
      <c r="B10107">
        <v>30060</v>
      </c>
      <c r="C10107">
        <v>4028</v>
      </c>
      <c r="D10107">
        <v>410</v>
      </c>
      <c r="E10107" s="124" t="s">
        <v>19486</v>
      </c>
      <c r="F10107" t="str">
        <f t="shared" si="191"/>
        <v>Jacob JurcaMEGATRON, INC</v>
      </c>
      <c r="G10107" s="150" t="str">
        <f t="shared" si="192"/>
        <v>Jacob Jurca</v>
      </c>
      <c r="H10107" s="149" t="s">
        <v>5922</v>
      </c>
      <c r="I10107">
        <v>40007304</v>
      </c>
      <c r="K10107" t="s">
        <v>19639</v>
      </c>
      <c r="L10107" t="s">
        <v>14872</v>
      </c>
      <c r="M10107" t="s">
        <v>12494</v>
      </c>
      <c r="N10107">
        <v>77082</v>
      </c>
      <c r="Q10107" t="s">
        <v>12415</v>
      </c>
      <c r="R10107" t="s">
        <v>12416</v>
      </c>
      <c r="S10107" t="s">
        <v>19640</v>
      </c>
      <c r="U10107" t="s">
        <v>12418</v>
      </c>
      <c r="W10107">
        <v>11</v>
      </c>
      <c r="X10107">
        <v>2</v>
      </c>
      <c r="Y10107" t="s">
        <v>12419</v>
      </c>
      <c r="Z10107" t="s">
        <v>12420</v>
      </c>
      <c r="AA10107" t="s">
        <v>12429</v>
      </c>
      <c r="AB10107" t="s">
        <v>12422</v>
      </c>
      <c r="AC10107">
        <v>2</v>
      </c>
      <c r="AD10107" s="123">
        <v>41711</v>
      </c>
      <c r="AE10107" t="s">
        <v>12431</v>
      </c>
      <c r="AG10107">
        <v>40007304</v>
      </c>
      <c r="AL10107" t="s">
        <v>12422</v>
      </c>
      <c r="AN10107">
        <v>4420114401</v>
      </c>
      <c r="AO10107">
        <v>16</v>
      </c>
      <c r="AP10107" t="s">
        <v>12424</v>
      </c>
      <c r="AQ10107" t="s">
        <v>11408</v>
      </c>
      <c r="AR10107">
        <v>4100</v>
      </c>
      <c r="AT10107">
        <v>0</v>
      </c>
      <c r="AV10107" t="s">
        <v>19641</v>
      </c>
      <c r="AW10107">
        <v>116100</v>
      </c>
    </row>
    <row r="10108" spans="1:49" x14ac:dyDescent="0.25">
      <c r="A10108">
        <v>4100</v>
      </c>
      <c r="B10108">
        <v>30060</v>
      </c>
      <c r="C10108">
        <v>4028</v>
      </c>
      <c r="D10108">
        <v>410</v>
      </c>
      <c r="E10108" s="124" t="s">
        <v>19486</v>
      </c>
      <c r="F10108" t="str">
        <f t="shared" si="191"/>
        <v>Jacob JurcaMERIDIAN BRICK LLC</v>
      </c>
      <c r="G10108" s="150" t="str">
        <f t="shared" si="192"/>
        <v>Jacob Jurca</v>
      </c>
      <c r="H10108" s="149" t="s">
        <v>5946</v>
      </c>
      <c r="I10108">
        <v>40008750</v>
      </c>
      <c r="K10108" t="s">
        <v>19642</v>
      </c>
      <c r="L10108" t="s">
        <v>19643</v>
      </c>
      <c r="M10108" t="s">
        <v>12692</v>
      </c>
      <c r="N10108" t="s">
        <v>19644</v>
      </c>
      <c r="O10108">
        <v>1957</v>
      </c>
      <c r="P10108" t="s">
        <v>19644</v>
      </c>
      <c r="Q10108" t="s">
        <v>12415</v>
      </c>
      <c r="R10108" t="s">
        <v>12416</v>
      </c>
      <c r="S10108" t="s">
        <v>19645</v>
      </c>
      <c r="U10108" t="s">
        <v>12418</v>
      </c>
      <c r="W10108">
        <v>11</v>
      </c>
      <c r="X10108">
        <v>1</v>
      </c>
      <c r="Y10108" t="s">
        <v>12419</v>
      </c>
      <c r="Z10108" t="s">
        <v>12420</v>
      </c>
      <c r="AA10108" t="s">
        <v>12429</v>
      </c>
      <c r="AB10108" t="s">
        <v>12422</v>
      </c>
      <c r="AC10108">
        <v>2</v>
      </c>
      <c r="AD10108" s="123">
        <v>43803</v>
      </c>
      <c r="AE10108" t="s">
        <v>12486</v>
      </c>
      <c r="AG10108">
        <v>40008750</v>
      </c>
      <c r="AL10108" t="s">
        <v>12422</v>
      </c>
      <c r="AN10108">
        <v>1124500901</v>
      </c>
      <c r="AO10108">
        <v>16</v>
      </c>
      <c r="AP10108" t="s">
        <v>12424</v>
      </c>
      <c r="AQ10108" t="s">
        <v>11408</v>
      </c>
      <c r="AR10108">
        <v>4100</v>
      </c>
      <c r="AT10108">
        <v>0</v>
      </c>
      <c r="AV10108" t="s">
        <v>19646</v>
      </c>
      <c r="AW10108">
        <v>116100</v>
      </c>
    </row>
    <row r="10109" spans="1:49" x14ac:dyDescent="0.25">
      <c r="A10109">
        <v>4100</v>
      </c>
      <c r="B10109">
        <v>30060</v>
      </c>
      <c r="C10109">
        <v>4028</v>
      </c>
      <c r="D10109">
        <v>410</v>
      </c>
      <c r="E10109" s="124" t="s">
        <v>19486</v>
      </c>
      <c r="F10109" t="str">
        <f t="shared" si="191"/>
        <v>Jacob JurcaMISSION FOODS- HOUSTON</v>
      </c>
      <c r="G10109" s="150" t="str">
        <f t="shared" si="192"/>
        <v>Jacob Jurca</v>
      </c>
      <c r="H10109" s="149" t="s">
        <v>6117</v>
      </c>
      <c r="I10109">
        <v>40003198</v>
      </c>
      <c r="K10109" t="s">
        <v>19647</v>
      </c>
      <c r="L10109" t="s">
        <v>14872</v>
      </c>
      <c r="M10109" t="s">
        <v>12494</v>
      </c>
      <c r="N10109" t="s">
        <v>19648</v>
      </c>
      <c r="Q10109" t="s">
        <v>12415</v>
      </c>
      <c r="R10109" t="s">
        <v>12416</v>
      </c>
      <c r="S10109" t="s">
        <v>19649</v>
      </c>
      <c r="U10109" t="s">
        <v>12418</v>
      </c>
      <c r="W10109">
        <v>11</v>
      </c>
      <c r="X10109">
        <v>1</v>
      </c>
      <c r="Y10109" t="s">
        <v>12419</v>
      </c>
      <c r="Z10109" t="s">
        <v>12420</v>
      </c>
      <c r="AA10109" t="s">
        <v>12421</v>
      </c>
      <c r="AB10109" t="s">
        <v>12430</v>
      </c>
      <c r="AC10109">
        <v>2</v>
      </c>
      <c r="AD10109" s="123">
        <v>39111</v>
      </c>
      <c r="AE10109" t="s">
        <v>12423</v>
      </c>
      <c r="AG10109">
        <v>40003198</v>
      </c>
      <c r="AL10109" t="s">
        <v>12430</v>
      </c>
      <c r="AN10109">
        <v>4420114401</v>
      </c>
      <c r="AO10109">
        <v>16</v>
      </c>
      <c r="AP10109" t="s">
        <v>12424</v>
      </c>
      <c r="AQ10109" t="s">
        <v>11408</v>
      </c>
      <c r="AR10109">
        <v>4100</v>
      </c>
      <c r="AT10109">
        <v>2005</v>
      </c>
      <c r="AV10109" t="s">
        <v>16913</v>
      </c>
      <c r="AW10109">
        <v>116100</v>
      </c>
    </row>
    <row r="10110" spans="1:49" x14ac:dyDescent="0.25">
      <c r="A10110">
        <v>4100</v>
      </c>
      <c r="B10110">
        <v>30060</v>
      </c>
      <c r="C10110">
        <v>4028</v>
      </c>
      <c r="D10110">
        <v>410</v>
      </c>
      <c r="E10110" s="124" t="s">
        <v>19486</v>
      </c>
      <c r="F10110" t="str">
        <f t="shared" si="191"/>
        <v>Jacob JurcaMOTION INDUSTIRES - MILLERTON</v>
      </c>
      <c r="G10110" s="150" t="str">
        <f t="shared" si="192"/>
        <v>Jacob Jurca</v>
      </c>
      <c r="H10110" s="149" t="s">
        <v>13743</v>
      </c>
      <c r="I10110">
        <v>40006464</v>
      </c>
      <c r="L10110" t="s">
        <v>12994</v>
      </c>
      <c r="M10110" t="s">
        <v>12995</v>
      </c>
      <c r="O10110">
        <v>1655</v>
      </c>
      <c r="P10110">
        <v>35201</v>
      </c>
      <c r="Q10110" t="s">
        <v>12415</v>
      </c>
      <c r="R10110" t="s">
        <v>12416</v>
      </c>
      <c r="S10110" t="s">
        <v>19650</v>
      </c>
      <c r="U10110" t="s">
        <v>12418</v>
      </c>
      <c r="V10110">
        <v>209</v>
      </c>
      <c r="W10110">
        <v>11</v>
      </c>
      <c r="X10110">
        <v>2</v>
      </c>
      <c r="Y10110" t="s">
        <v>12472</v>
      </c>
      <c r="Z10110" t="s">
        <v>12420</v>
      </c>
      <c r="AA10110" t="s">
        <v>12429</v>
      </c>
      <c r="AB10110" t="s">
        <v>12997</v>
      </c>
      <c r="AC10110">
        <v>2</v>
      </c>
      <c r="AD10110" s="123">
        <v>40563</v>
      </c>
      <c r="AE10110" t="s">
        <v>12431</v>
      </c>
      <c r="AG10110">
        <v>40006464</v>
      </c>
      <c r="AL10110" t="s">
        <v>12997</v>
      </c>
      <c r="AN10110">
        <v>107301501</v>
      </c>
      <c r="AO10110">
        <v>16</v>
      </c>
      <c r="AP10110" t="s">
        <v>12424</v>
      </c>
      <c r="AQ10110" t="s">
        <v>11408</v>
      </c>
      <c r="AR10110">
        <v>4100</v>
      </c>
      <c r="AT10110">
        <v>0</v>
      </c>
      <c r="AV10110" t="s">
        <v>12998</v>
      </c>
      <c r="AW10110">
        <v>116100</v>
      </c>
    </row>
    <row r="10111" spans="1:49" x14ac:dyDescent="0.25">
      <c r="A10111">
        <v>4100</v>
      </c>
      <c r="B10111">
        <v>30060</v>
      </c>
      <c r="C10111">
        <v>4028</v>
      </c>
      <c r="D10111">
        <v>410</v>
      </c>
      <c r="E10111" s="124" t="s">
        <v>19486</v>
      </c>
      <c r="F10111" t="str">
        <f t="shared" si="191"/>
        <v>Jacob JurcaMOTION INDUSTRIES - DALLAS</v>
      </c>
      <c r="G10111" s="150" t="str">
        <f t="shared" si="192"/>
        <v>Jacob Jurca</v>
      </c>
      <c r="H10111" s="149" t="s">
        <v>13766</v>
      </c>
      <c r="I10111">
        <v>40002395</v>
      </c>
      <c r="K10111" t="s">
        <v>19651</v>
      </c>
      <c r="L10111" t="s">
        <v>12493</v>
      </c>
      <c r="M10111" t="s">
        <v>12494</v>
      </c>
      <c r="N10111" t="s">
        <v>19652</v>
      </c>
      <c r="Q10111" t="s">
        <v>12415</v>
      </c>
      <c r="R10111" t="s">
        <v>12416</v>
      </c>
      <c r="S10111" t="s">
        <v>19653</v>
      </c>
      <c r="U10111" t="s">
        <v>12418</v>
      </c>
      <c r="V10111">
        <v>209</v>
      </c>
      <c r="W10111">
        <v>11</v>
      </c>
      <c r="X10111">
        <v>2</v>
      </c>
      <c r="Y10111" t="s">
        <v>12472</v>
      </c>
      <c r="Z10111" t="s">
        <v>12420</v>
      </c>
      <c r="AA10111" t="s">
        <v>12421</v>
      </c>
      <c r="AB10111" t="s">
        <v>12997</v>
      </c>
      <c r="AC10111">
        <v>2</v>
      </c>
      <c r="AD10111" s="123">
        <v>39111</v>
      </c>
      <c r="AE10111" t="s">
        <v>12423</v>
      </c>
      <c r="AG10111">
        <v>40002395</v>
      </c>
      <c r="AL10111" t="s">
        <v>12997</v>
      </c>
      <c r="AN10111">
        <v>4411307601</v>
      </c>
      <c r="AO10111">
        <v>16</v>
      </c>
      <c r="AP10111" t="s">
        <v>12424</v>
      </c>
      <c r="AQ10111" t="s">
        <v>11408</v>
      </c>
      <c r="AR10111">
        <v>4100</v>
      </c>
      <c r="AT10111">
        <v>2005</v>
      </c>
      <c r="AV10111" t="s">
        <v>12998</v>
      </c>
      <c r="AW10111">
        <v>116100</v>
      </c>
    </row>
    <row r="10112" spans="1:49" x14ac:dyDescent="0.25">
      <c r="A10112">
        <v>4100</v>
      </c>
      <c r="B10112">
        <v>30060</v>
      </c>
      <c r="C10112">
        <v>4028</v>
      </c>
      <c r="D10112">
        <v>410</v>
      </c>
      <c r="E10112" s="124" t="s">
        <v>19486</v>
      </c>
      <c r="F10112" t="str">
        <f t="shared" si="191"/>
        <v>Jacob JurcaMOTION INDUSTRIES - HOUSTON</v>
      </c>
      <c r="G10112" s="150" t="str">
        <f t="shared" si="192"/>
        <v>Jacob Jurca</v>
      </c>
      <c r="H10112" s="149" t="s">
        <v>13774</v>
      </c>
      <c r="I10112">
        <v>40004483</v>
      </c>
      <c r="K10112" t="s">
        <v>19654</v>
      </c>
      <c r="L10112" t="s">
        <v>14872</v>
      </c>
      <c r="M10112" t="s">
        <v>12494</v>
      </c>
      <c r="N10112">
        <v>77055</v>
      </c>
      <c r="Q10112" t="s">
        <v>12415</v>
      </c>
      <c r="R10112" t="s">
        <v>12416</v>
      </c>
      <c r="S10112" t="s">
        <v>19655</v>
      </c>
      <c r="U10112" t="s">
        <v>12418</v>
      </c>
      <c r="V10112">
        <v>209</v>
      </c>
      <c r="W10112">
        <v>11</v>
      </c>
      <c r="X10112">
        <v>2</v>
      </c>
      <c r="Y10112" t="s">
        <v>12419</v>
      </c>
      <c r="Z10112" t="s">
        <v>12420</v>
      </c>
      <c r="AA10112" t="s">
        <v>12421</v>
      </c>
      <c r="AB10112" t="s">
        <v>12997</v>
      </c>
      <c r="AC10112">
        <v>2</v>
      </c>
      <c r="AD10112" s="123">
        <v>39111</v>
      </c>
      <c r="AE10112" t="s">
        <v>12423</v>
      </c>
      <c r="AG10112">
        <v>40004483</v>
      </c>
      <c r="AL10112" t="s">
        <v>12997</v>
      </c>
      <c r="AN10112">
        <v>4420114401</v>
      </c>
      <c r="AO10112">
        <v>16</v>
      </c>
      <c r="AP10112" t="s">
        <v>12424</v>
      </c>
      <c r="AQ10112" t="s">
        <v>11408</v>
      </c>
      <c r="AR10112">
        <v>4100</v>
      </c>
      <c r="AS10112" t="s">
        <v>12491</v>
      </c>
      <c r="AT10112">
        <v>0</v>
      </c>
      <c r="AV10112" t="s">
        <v>12998</v>
      </c>
      <c r="AW10112">
        <v>116100</v>
      </c>
    </row>
    <row r="10113" spans="1:49" x14ac:dyDescent="0.25">
      <c r="A10113">
        <v>4100</v>
      </c>
      <c r="B10113">
        <v>30060</v>
      </c>
      <c r="C10113">
        <v>4028</v>
      </c>
      <c r="D10113">
        <v>410</v>
      </c>
      <c r="E10113" s="124" t="s">
        <v>19486</v>
      </c>
      <c r="F10113" t="str">
        <f t="shared" si="191"/>
        <v>Jacob JurcaMOTION INDUSTRIES - MUSKOGEE</v>
      </c>
      <c r="G10113" s="150" t="str">
        <f t="shared" si="192"/>
        <v>Jacob Jurca</v>
      </c>
      <c r="H10113" s="149" t="s">
        <v>13789</v>
      </c>
      <c r="I10113">
        <v>40001959</v>
      </c>
      <c r="K10113" t="s">
        <v>19656</v>
      </c>
      <c r="L10113" t="s">
        <v>19498</v>
      </c>
      <c r="M10113" t="s">
        <v>17533</v>
      </c>
      <c r="N10113" t="s">
        <v>19571</v>
      </c>
      <c r="Q10113" t="s">
        <v>12415</v>
      </c>
      <c r="R10113" t="s">
        <v>12416</v>
      </c>
      <c r="S10113" t="s">
        <v>19657</v>
      </c>
      <c r="U10113" t="s">
        <v>12418</v>
      </c>
      <c r="V10113">
        <v>209</v>
      </c>
      <c r="W10113">
        <v>11</v>
      </c>
      <c r="X10113">
        <v>2</v>
      </c>
      <c r="Y10113" t="s">
        <v>12472</v>
      </c>
      <c r="Z10113" t="s">
        <v>12420</v>
      </c>
      <c r="AA10113" t="s">
        <v>12421</v>
      </c>
      <c r="AB10113" t="s">
        <v>12997</v>
      </c>
      <c r="AC10113">
        <v>2</v>
      </c>
      <c r="AD10113" s="123">
        <v>39111</v>
      </c>
      <c r="AE10113" t="s">
        <v>12423</v>
      </c>
      <c r="AG10113">
        <v>40001959</v>
      </c>
      <c r="AL10113" t="s">
        <v>12997</v>
      </c>
      <c r="AN10113">
        <v>3710104901</v>
      </c>
      <c r="AO10113">
        <v>16</v>
      </c>
      <c r="AP10113" t="s">
        <v>12424</v>
      </c>
      <c r="AQ10113" t="s">
        <v>11408</v>
      </c>
      <c r="AR10113">
        <v>4100</v>
      </c>
      <c r="AT10113">
        <v>2005</v>
      </c>
      <c r="AV10113" t="s">
        <v>12998</v>
      </c>
      <c r="AW10113">
        <v>116100</v>
      </c>
    </row>
    <row r="10114" spans="1:49" x14ac:dyDescent="0.25">
      <c r="A10114">
        <v>4100</v>
      </c>
      <c r="B10114">
        <v>30060</v>
      </c>
      <c r="C10114">
        <v>4028</v>
      </c>
      <c r="D10114">
        <v>410</v>
      </c>
      <c r="E10114" s="124" t="s">
        <v>19486</v>
      </c>
      <c r="F10114" t="str">
        <f t="shared" si="191"/>
        <v>Jacob JurcaMOTION INDUSTRIES - PASADENA</v>
      </c>
      <c r="G10114" s="150" t="str">
        <f t="shared" si="192"/>
        <v>Jacob Jurca</v>
      </c>
      <c r="H10114" s="149" t="s">
        <v>13793</v>
      </c>
      <c r="I10114">
        <v>40005434</v>
      </c>
      <c r="K10114" t="s">
        <v>19658</v>
      </c>
      <c r="L10114" t="s">
        <v>18231</v>
      </c>
      <c r="M10114" t="s">
        <v>12494</v>
      </c>
      <c r="N10114">
        <v>77503</v>
      </c>
      <c r="Q10114" t="s">
        <v>12415</v>
      </c>
      <c r="R10114" t="s">
        <v>12416</v>
      </c>
      <c r="S10114" t="s">
        <v>19659</v>
      </c>
      <c r="U10114" t="s">
        <v>12418</v>
      </c>
      <c r="V10114">
        <v>209</v>
      </c>
      <c r="W10114">
        <v>11</v>
      </c>
      <c r="X10114">
        <v>2</v>
      </c>
      <c r="Y10114" t="s">
        <v>12472</v>
      </c>
      <c r="Z10114" t="s">
        <v>12420</v>
      </c>
      <c r="AA10114" t="s">
        <v>12429</v>
      </c>
      <c r="AB10114" t="s">
        <v>12997</v>
      </c>
      <c r="AC10114">
        <v>2</v>
      </c>
      <c r="AD10114" s="123">
        <v>39566</v>
      </c>
      <c r="AE10114" t="s">
        <v>12633</v>
      </c>
      <c r="AG10114">
        <v>40005434</v>
      </c>
      <c r="AL10114" t="s">
        <v>12997</v>
      </c>
      <c r="AN10114">
        <v>4420122201</v>
      </c>
      <c r="AO10114">
        <v>16</v>
      </c>
      <c r="AP10114" t="s">
        <v>12424</v>
      </c>
      <c r="AQ10114" t="s">
        <v>11408</v>
      </c>
      <c r="AR10114">
        <v>4100</v>
      </c>
      <c r="AT10114">
        <v>0</v>
      </c>
      <c r="AV10114" t="s">
        <v>12998</v>
      </c>
      <c r="AW10114">
        <v>116100</v>
      </c>
    </row>
    <row r="10115" spans="1:49" x14ac:dyDescent="0.25">
      <c r="A10115">
        <v>4100</v>
      </c>
      <c r="B10115">
        <v>30060</v>
      </c>
      <c r="C10115">
        <v>4028</v>
      </c>
      <c r="D10115">
        <v>410</v>
      </c>
      <c r="E10115" s="124" t="s">
        <v>19486</v>
      </c>
      <c r="F10115" t="str">
        <f t="shared" ref="F10115:F10178" si="193">CONCATENATE(G10115, H10115)</f>
        <v>Jacob JurcaMOTION INDUSTRIES - SHERMAN</v>
      </c>
      <c r="G10115" s="150" t="str">
        <f t="shared" si="192"/>
        <v>Jacob Jurca</v>
      </c>
      <c r="H10115" s="149" t="s">
        <v>13806</v>
      </c>
      <c r="I10115">
        <v>40002603</v>
      </c>
      <c r="K10115" t="s">
        <v>19660</v>
      </c>
      <c r="L10115" t="s">
        <v>19661</v>
      </c>
      <c r="M10115" t="s">
        <v>12494</v>
      </c>
      <c r="N10115" t="s">
        <v>19662</v>
      </c>
      <c r="Q10115" t="s">
        <v>12415</v>
      </c>
      <c r="R10115" t="s">
        <v>12416</v>
      </c>
      <c r="S10115" t="s">
        <v>19663</v>
      </c>
      <c r="U10115" t="s">
        <v>12418</v>
      </c>
      <c r="V10115">
        <v>209</v>
      </c>
      <c r="W10115">
        <v>11</v>
      </c>
      <c r="X10115">
        <v>2</v>
      </c>
      <c r="Y10115" t="s">
        <v>12419</v>
      </c>
      <c r="Z10115" t="s">
        <v>12420</v>
      </c>
      <c r="AA10115" t="s">
        <v>12421</v>
      </c>
      <c r="AB10115" t="s">
        <v>12997</v>
      </c>
      <c r="AC10115">
        <v>2</v>
      </c>
      <c r="AD10115" s="123">
        <v>39111</v>
      </c>
      <c r="AE10115" t="s">
        <v>12423</v>
      </c>
      <c r="AG10115">
        <v>40002603</v>
      </c>
      <c r="AL10115" t="s">
        <v>12997</v>
      </c>
      <c r="AN10115">
        <v>4418127101</v>
      </c>
      <c r="AO10115">
        <v>16</v>
      </c>
      <c r="AP10115" t="s">
        <v>12424</v>
      </c>
      <c r="AQ10115" t="s">
        <v>11408</v>
      </c>
      <c r="AR10115">
        <v>4100</v>
      </c>
      <c r="AT10115">
        <v>2005</v>
      </c>
      <c r="AV10115" t="s">
        <v>12998</v>
      </c>
      <c r="AW10115">
        <v>116100</v>
      </c>
    </row>
    <row r="10116" spans="1:49" x14ac:dyDescent="0.25">
      <c r="A10116">
        <v>4100</v>
      </c>
      <c r="B10116">
        <v>30060</v>
      </c>
      <c r="C10116">
        <v>4028</v>
      </c>
      <c r="D10116">
        <v>410</v>
      </c>
      <c r="E10116" s="124" t="s">
        <v>19486</v>
      </c>
      <c r="F10116" t="str">
        <f t="shared" si="193"/>
        <v>Jacob JurcaMOTION INDUSTRIES - TULSA</v>
      </c>
      <c r="G10116" s="150" t="str">
        <f t="shared" si="192"/>
        <v>Jacob Jurca</v>
      </c>
      <c r="H10116" s="149" t="s">
        <v>13818</v>
      </c>
      <c r="I10116">
        <v>40004401</v>
      </c>
      <c r="K10116" t="s">
        <v>19664</v>
      </c>
      <c r="L10116" t="s">
        <v>19665</v>
      </c>
      <c r="M10116" t="s">
        <v>17533</v>
      </c>
      <c r="N10116">
        <v>74012</v>
      </c>
      <c r="Q10116" t="s">
        <v>12415</v>
      </c>
      <c r="R10116" t="s">
        <v>12416</v>
      </c>
      <c r="S10116" t="s">
        <v>19666</v>
      </c>
      <c r="U10116" t="s">
        <v>12418</v>
      </c>
      <c r="V10116">
        <v>209</v>
      </c>
      <c r="W10116">
        <v>11</v>
      </c>
      <c r="X10116">
        <v>2</v>
      </c>
      <c r="Y10116" t="s">
        <v>12472</v>
      </c>
      <c r="Z10116" t="s">
        <v>12420</v>
      </c>
      <c r="AA10116" t="s">
        <v>12421</v>
      </c>
      <c r="AB10116" t="s">
        <v>12997</v>
      </c>
      <c r="AC10116">
        <v>2</v>
      </c>
      <c r="AD10116" s="123">
        <v>39111</v>
      </c>
      <c r="AE10116" t="s">
        <v>12423</v>
      </c>
      <c r="AG10116">
        <v>40004401</v>
      </c>
      <c r="AL10116" t="s">
        <v>12997</v>
      </c>
      <c r="AN10116">
        <v>3714301101</v>
      </c>
      <c r="AO10116">
        <v>16</v>
      </c>
      <c r="AP10116" t="s">
        <v>12424</v>
      </c>
      <c r="AQ10116" t="s">
        <v>11408</v>
      </c>
      <c r="AR10116">
        <v>4100</v>
      </c>
      <c r="AT10116">
        <v>2005</v>
      </c>
      <c r="AV10116" t="s">
        <v>12998</v>
      </c>
      <c r="AW10116">
        <v>116100</v>
      </c>
    </row>
    <row r="10117" spans="1:49" x14ac:dyDescent="0.25">
      <c r="A10117">
        <v>4100</v>
      </c>
      <c r="B10117">
        <v>30060</v>
      </c>
      <c r="C10117">
        <v>4028</v>
      </c>
      <c r="D10117">
        <v>410</v>
      </c>
      <c r="E10117" s="124" t="s">
        <v>19486</v>
      </c>
      <c r="F10117" t="str">
        <f t="shared" si="193"/>
        <v>Jacob JurcaMOTION INDUSTRIES - TYLER</v>
      </c>
      <c r="G10117" s="150" t="str">
        <f t="shared" si="192"/>
        <v>Jacob Jurca</v>
      </c>
      <c r="H10117" s="149" t="s">
        <v>13820</v>
      </c>
      <c r="I10117">
        <v>40002546</v>
      </c>
      <c r="K10117" t="s">
        <v>19667</v>
      </c>
      <c r="L10117" t="s">
        <v>19578</v>
      </c>
      <c r="M10117" t="s">
        <v>12494</v>
      </c>
      <c r="N10117" t="s">
        <v>19668</v>
      </c>
      <c r="Q10117" t="s">
        <v>12415</v>
      </c>
      <c r="R10117" t="s">
        <v>12416</v>
      </c>
      <c r="S10117" t="s">
        <v>19669</v>
      </c>
      <c r="U10117" t="s">
        <v>12418</v>
      </c>
      <c r="V10117">
        <v>209</v>
      </c>
      <c r="W10117">
        <v>11</v>
      </c>
      <c r="X10117">
        <v>2</v>
      </c>
      <c r="Y10117" t="s">
        <v>12472</v>
      </c>
      <c r="Z10117" t="s">
        <v>12420</v>
      </c>
      <c r="AA10117" t="s">
        <v>12421</v>
      </c>
      <c r="AB10117" t="s">
        <v>12997</v>
      </c>
      <c r="AC10117">
        <v>2</v>
      </c>
      <c r="AD10117" s="123">
        <v>39111</v>
      </c>
      <c r="AE10117" t="s">
        <v>12423</v>
      </c>
      <c r="AG10117">
        <v>40002546</v>
      </c>
      <c r="AL10117" t="s">
        <v>12997</v>
      </c>
      <c r="AN10117">
        <v>4442329801</v>
      </c>
      <c r="AO10117">
        <v>16</v>
      </c>
      <c r="AP10117" t="s">
        <v>12424</v>
      </c>
      <c r="AQ10117" t="s">
        <v>11408</v>
      </c>
      <c r="AR10117">
        <v>4100</v>
      </c>
      <c r="AT10117">
        <v>0</v>
      </c>
      <c r="AV10117" t="s">
        <v>12998</v>
      </c>
      <c r="AW10117">
        <v>116100</v>
      </c>
    </row>
    <row r="10118" spans="1:49" x14ac:dyDescent="0.25">
      <c r="A10118">
        <v>4100</v>
      </c>
      <c r="B10118">
        <v>30060</v>
      </c>
      <c r="C10118">
        <v>4028</v>
      </c>
      <c r="D10118">
        <v>410</v>
      </c>
      <c r="E10118" s="124" t="s">
        <v>19486</v>
      </c>
      <c r="F10118" t="str">
        <f t="shared" si="193"/>
        <v>Jacob JurcaMOTION INDUSTRIES -GROVES</v>
      </c>
      <c r="G10118" s="150" t="str">
        <f t="shared" si="192"/>
        <v>Jacob Jurca</v>
      </c>
      <c r="H10118" s="149" t="s">
        <v>13847</v>
      </c>
      <c r="I10118">
        <v>40003496</v>
      </c>
      <c r="K10118" t="s">
        <v>19670</v>
      </c>
      <c r="L10118" t="s">
        <v>19671</v>
      </c>
      <c r="M10118" t="s">
        <v>12494</v>
      </c>
      <c r="N10118" t="s">
        <v>19672</v>
      </c>
      <c r="Q10118" t="s">
        <v>12415</v>
      </c>
      <c r="R10118" t="s">
        <v>12416</v>
      </c>
      <c r="S10118" t="s">
        <v>19673</v>
      </c>
      <c r="U10118" t="s">
        <v>12418</v>
      </c>
      <c r="V10118">
        <v>209</v>
      </c>
      <c r="W10118">
        <v>11</v>
      </c>
      <c r="X10118">
        <v>2</v>
      </c>
      <c r="Y10118" t="s">
        <v>12419</v>
      </c>
      <c r="Z10118" t="s">
        <v>12420</v>
      </c>
      <c r="AA10118" t="s">
        <v>12421</v>
      </c>
      <c r="AB10118" t="s">
        <v>12997</v>
      </c>
      <c r="AC10118">
        <v>2</v>
      </c>
      <c r="AD10118" s="123">
        <v>39111</v>
      </c>
      <c r="AE10118" t="s">
        <v>12423</v>
      </c>
      <c r="AG10118">
        <v>40003496</v>
      </c>
      <c r="AL10118" t="s">
        <v>12997</v>
      </c>
      <c r="AN10118">
        <v>4424512701</v>
      </c>
      <c r="AO10118">
        <v>16</v>
      </c>
      <c r="AP10118" t="s">
        <v>12424</v>
      </c>
      <c r="AQ10118" t="s">
        <v>11408</v>
      </c>
      <c r="AR10118">
        <v>4100</v>
      </c>
      <c r="AT10118">
        <v>0</v>
      </c>
      <c r="AV10118" t="s">
        <v>12998</v>
      </c>
      <c r="AW10118">
        <v>116100</v>
      </c>
    </row>
    <row r="10119" spans="1:49" x14ac:dyDescent="0.25">
      <c r="A10119">
        <v>4100</v>
      </c>
      <c r="B10119">
        <v>30060</v>
      </c>
      <c r="C10119">
        <v>4028</v>
      </c>
      <c r="D10119">
        <v>410</v>
      </c>
      <c r="E10119" s="124" t="s">
        <v>19486</v>
      </c>
      <c r="F10119" t="str">
        <f t="shared" si="193"/>
        <v>Jacob JurcaMSC INDUSTRIAL DIRECT</v>
      </c>
      <c r="G10119" s="150" t="str">
        <f t="shared" si="192"/>
        <v>Jacob Jurca</v>
      </c>
      <c r="H10119" s="149" t="s">
        <v>6609</v>
      </c>
      <c r="I10119">
        <v>40007131</v>
      </c>
      <c r="K10119" t="s">
        <v>19674</v>
      </c>
      <c r="L10119" t="s">
        <v>19675</v>
      </c>
      <c r="M10119" t="s">
        <v>17533</v>
      </c>
      <c r="N10119">
        <v>74146</v>
      </c>
      <c r="Q10119" t="s">
        <v>12415</v>
      </c>
      <c r="R10119" t="s">
        <v>12416</v>
      </c>
      <c r="S10119" t="s">
        <v>19676</v>
      </c>
      <c r="U10119" t="s">
        <v>12418</v>
      </c>
      <c r="W10119">
        <v>11</v>
      </c>
      <c r="X10119">
        <v>2</v>
      </c>
      <c r="Y10119" t="s">
        <v>12419</v>
      </c>
      <c r="Z10119" t="s">
        <v>12420</v>
      </c>
      <c r="AA10119" t="s">
        <v>12429</v>
      </c>
      <c r="AB10119" t="s">
        <v>12430</v>
      </c>
      <c r="AC10119">
        <v>2</v>
      </c>
      <c r="AD10119" s="123">
        <v>41474</v>
      </c>
      <c r="AE10119" t="s">
        <v>12431</v>
      </c>
      <c r="AG10119">
        <v>40007131</v>
      </c>
      <c r="AL10119" t="s">
        <v>12430</v>
      </c>
      <c r="AN10119">
        <v>3714307901</v>
      </c>
      <c r="AO10119">
        <v>16</v>
      </c>
      <c r="AP10119" t="s">
        <v>12424</v>
      </c>
      <c r="AQ10119" t="s">
        <v>11408</v>
      </c>
      <c r="AR10119">
        <v>4100</v>
      </c>
      <c r="AT10119">
        <v>0</v>
      </c>
      <c r="AV10119" t="s">
        <v>19677</v>
      </c>
      <c r="AW10119">
        <v>116100</v>
      </c>
    </row>
    <row r="10120" spans="1:49" x14ac:dyDescent="0.25">
      <c r="A10120">
        <v>4100</v>
      </c>
      <c r="B10120">
        <v>30060</v>
      </c>
      <c r="C10120">
        <v>4028</v>
      </c>
      <c r="D10120">
        <v>410</v>
      </c>
      <c r="E10120" s="124" t="s">
        <v>19486</v>
      </c>
      <c r="F10120" t="str">
        <f t="shared" si="193"/>
        <v>Jacob JurcaMULTICAM, INC</v>
      </c>
      <c r="G10120" s="150" t="str">
        <f t="shared" ref="G10120:G10169" si="194">RIGHT(E10120,LEN(E10120)-3)</f>
        <v>Jacob Jurca</v>
      </c>
      <c r="H10120" s="149" t="s">
        <v>6639</v>
      </c>
      <c r="I10120">
        <v>40005729</v>
      </c>
      <c r="L10120" t="s">
        <v>12493</v>
      </c>
      <c r="M10120" t="s">
        <v>12494</v>
      </c>
      <c r="O10120">
        <v>612048</v>
      </c>
      <c r="P10120">
        <v>75261</v>
      </c>
      <c r="Q10120" t="s">
        <v>12415</v>
      </c>
      <c r="R10120" t="s">
        <v>12416</v>
      </c>
      <c r="S10120" t="s">
        <v>19678</v>
      </c>
      <c r="U10120" t="s">
        <v>12418</v>
      </c>
      <c r="W10120">
        <v>11</v>
      </c>
      <c r="X10120">
        <v>0</v>
      </c>
      <c r="Y10120" t="s">
        <v>12419</v>
      </c>
      <c r="Z10120" t="s">
        <v>12420</v>
      </c>
      <c r="AA10120" t="s">
        <v>12429</v>
      </c>
      <c r="AB10120" t="s">
        <v>12422</v>
      </c>
      <c r="AC10120">
        <v>2</v>
      </c>
      <c r="AD10120" s="123">
        <v>39912</v>
      </c>
      <c r="AE10120" t="s">
        <v>12431</v>
      </c>
      <c r="AG10120">
        <v>40005729</v>
      </c>
      <c r="AL10120" t="s">
        <v>12422</v>
      </c>
      <c r="AN10120">
        <v>4411307601</v>
      </c>
      <c r="AO10120">
        <v>16</v>
      </c>
      <c r="AP10120" t="s">
        <v>12424</v>
      </c>
      <c r="AQ10120" t="s">
        <v>11408</v>
      </c>
      <c r="AR10120">
        <v>4100</v>
      </c>
      <c r="AT10120">
        <v>0</v>
      </c>
      <c r="AV10120" t="s">
        <v>19679</v>
      </c>
      <c r="AW10120">
        <v>116100</v>
      </c>
    </row>
    <row r="10121" spans="1:49" x14ac:dyDescent="0.25">
      <c r="A10121">
        <v>4100</v>
      </c>
      <c r="B10121">
        <v>30060</v>
      </c>
      <c r="C10121">
        <v>4028</v>
      </c>
      <c r="D10121">
        <v>410</v>
      </c>
      <c r="E10121" s="124" t="s">
        <v>19486</v>
      </c>
      <c r="F10121" t="str">
        <f t="shared" si="193"/>
        <v>Jacob JurcaNATIONAL HOUSE ACQUISITION - JACOB</v>
      </c>
      <c r="G10121" s="150" t="str">
        <f t="shared" si="194"/>
        <v>Jacob Jurca</v>
      </c>
      <c r="H10121" s="149" t="s">
        <v>6694</v>
      </c>
      <c r="I10121">
        <v>40008565</v>
      </c>
      <c r="J10121" t="s">
        <v>19680</v>
      </c>
      <c r="K10121" t="s">
        <v>19681</v>
      </c>
      <c r="L10121" t="s">
        <v>18231</v>
      </c>
      <c r="M10121" t="s">
        <v>12494</v>
      </c>
      <c r="N10121">
        <v>77502</v>
      </c>
      <c r="Q10121" t="s">
        <v>12415</v>
      </c>
      <c r="R10121" t="s">
        <v>12416</v>
      </c>
      <c r="S10121" t="s">
        <v>19682</v>
      </c>
      <c r="U10121" t="s">
        <v>12418</v>
      </c>
      <c r="W10121">
        <v>11</v>
      </c>
      <c r="X10121">
        <v>2</v>
      </c>
      <c r="Y10121" t="s">
        <v>12419</v>
      </c>
      <c r="Z10121" t="s">
        <v>12420</v>
      </c>
      <c r="AA10121" t="s">
        <v>12429</v>
      </c>
      <c r="AB10121" t="s">
        <v>12422</v>
      </c>
      <c r="AC10121">
        <v>2</v>
      </c>
      <c r="AD10121" s="123">
        <v>43495</v>
      </c>
      <c r="AE10121" t="s">
        <v>12431</v>
      </c>
      <c r="AG10121">
        <v>40008565</v>
      </c>
      <c r="AL10121" t="s">
        <v>12422</v>
      </c>
      <c r="AN10121">
        <v>4420122201</v>
      </c>
      <c r="AO10121">
        <v>16</v>
      </c>
      <c r="AP10121" t="s">
        <v>12424</v>
      </c>
      <c r="AQ10121" t="s">
        <v>11408</v>
      </c>
      <c r="AR10121">
        <v>4100</v>
      </c>
      <c r="AT10121">
        <v>0</v>
      </c>
      <c r="AV10121" t="s">
        <v>19683</v>
      </c>
      <c r="AW10121">
        <v>116100</v>
      </c>
    </row>
    <row r="10122" spans="1:49" x14ac:dyDescent="0.25">
      <c r="A10122">
        <v>4100</v>
      </c>
      <c r="B10122">
        <v>30060</v>
      </c>
      <c r="C10122">
        <v>4028</v>
      </c>
      <c r="D10122">
        <v>410</v>
      </c>
      <c r="E10122" s="124" t="s">
        <v>19486</v>
      </c>
      <c r="F10122" t="str">
        <f t="shared" si="193"/>
        <v>Jacob JurcaNAUTILUS, INC.</v>
      </c>
      <c r="G10122" s="150" t="str">
        <f t="shared" si="194"/>
        <v>Jacob Jurca</v>
      </c>
      <c r="H10122" s="149" t="s">
        <v>6723</v>
      </c>
      <c r="I10122">
        <v>40005448</v>
      </c>
      <c r="K10122" t="s">
        <v>19684</v>
      </c>
      <c r="L10122" t="s">
        <v>15962</v>
      </c>
      <c r="M10122" t="s">
        <v>12484</v>
      </c>
      <c r="N10122">
        <v>98683</v>
      </c>
      <c r="Q10122" t="s">
        <v>12415</v>
      </c>
      <c r="R10122" t="s">
        <v>12416</v>
      </c>
      <c r="S10122" t="s">
        <v>19685</v>
      </c>
      <c r="U10122" t="s">
        <v>12418</v>
      </c>
      <c r="W10122">
        <v>11</v>
      </c>
      <c r="X10122">
        <v>0</v>
      </c>
      <c r="Y10122" t="s">
        <v>12472</v>
      </c>
      <c r="Z10122" t="s">
        <v>12420</v>
      </c>
      <c r="AA10122" t="s">
        <v>12429</v>
      </c>
      <c r="AB10122" t="s">
        <v>12422</v>
      </c>
      <c r="AC10122">
        <v>2</v>
      </c>
      <c r="AD10122" s="123">
        <v>39574</v>
      </c>
      <c r="AE10122" t="s">
        <v>12633</v>
      </c>
      <c r="AG10122">
        <v>40005448</v>
      </c>
      <c r="AL10122" t="s">
        <v>12422</v>
      </c>
      <c r="AN10122">
        <v>4801107801</v>
      </c>
      <c r="AO10122">
        <v>16</v>
      </c>
      <c r="AP10122" t="s">
        <v>12424</v>
      </c>
      <c r="AQ10122" t="s">
        <v>11408</v>
      </c>
      <c r="AR10122">
        <v>4100</v>
      </c>
      <c r="AT10122">
        <v>0</v>
      </c>
      <c r="AV10122" t="s">
        <v>19686</v>
      </c>
      <c r="AW10122">
        <v>116100</v>
      </c>
    </row>
    <row r="10123" spans="1:49" x14ac:dyDescent="0.25">
      <c r="A10123">
        <v>4100</v>
      </c>
      <c r="B10123">
        <v>30060</v>
      </c>
      <c r="C10123">
        <v>4028</v>
      </c>
      <c r="D10123">
        <v>410</v>
      </c>
      <c r="E10123" s="124" t="s">
        <v>19486</v>
      </c>
      <c r="F10123" t="str">
        <f t="shared" si="193"/>
        <v>Jacob JurcaNEFAB PACKAGING, INC.</v>
      </c>
      <c r="G10123" s="150" t="str">
        <f t="shared" si="194"/>
        <v>Jacob Jurca</v>
      </c>
      <c r="H10123" s="149" t="s">
        <v>6739</v>
      </c>
      <c r="I10123">
        <v>40007224</v>
      </c>
      <c r="K10123" t="s">
        <v>19687</v>
      </c>
      <c r="L10123" t="s">
        <v>19688</v>
      </c>
      <c r="M10123" t="s">
        <v>12494</v>
      </c>
      <c r="N10123">
        <v>75019</v>
      </c>
      <c r="Q10123" t="s">
        <v>12415</v>
      </c>
      <c r="R10123" t="s">
        <v>12416</v>
      </c>
      <c r="S10123" t="s">
        <v>19689</v>
      </c>
      <c r="U10123" t="s">
        <v>12418</v>
      </c>
      <c r="W10123">
        <v>11</v>
      </c>
      <c r="X10123">
        <v>1</v>
      </c>
      <c r="Y10123" t="s">
        <v>12419</v>
      </c>
      <c r="Z10123" t="s">
        <v>12420</v>
      </c>
      <c r="AA10123" t="s">
        <v>12429</v>
      </c>
      <c r="AB10123" t="s">
        <v>12422</v>
      </c>
      <c r="AC10123">
        <v>2</v>
      </c>
      <c r="AD10123" s="123">
        <v>41598</v>
      </c>
      <c r="AE10123" t="s">
        <v>12431</v>
      </c>
      <c r="AG10123">
        <v>40007224</v>
      </c>
      <c r="AL10123" t="s">
        <v>12422</v>
      </c>
      <c r="AN10123">
        <v>4411398391</v>
      </c>
      <c r="AO10123">
        <v>16</v>
      </c>
      <c r="AP10123" t="s">
        <v>12424</v>
      </c>
      <c r="AQ10123" t="s">
        <v>11408</v>
      </c>
      <c r="AR10123">
        <v>4100</v>
      </c>
      <c r="AT10123">
        <v>0</v>
      </c>
      <c r="AV10123" t="s">
        <v>19690</v>
      </c>
      <c r="AW10123">
        <v>116100</v>
      </c>
    </row>
    <row r="10124" spans="1:49" x14ac:dyDescent="0.25">
      <c r="A10124">
        <v>4100</v>
      </c>
      <c r="B10124">
        <v>30060</v>
      </c>
      <c r="C10124">
        <v>4028</v>
      </c>
      <c r="D10124">
        <v>410</v>
      </c>
      <c r="E10124" s="124" t="s">
        <v>19486</v>
      </c>
      <c r="F10124" t="str">
        <f t="shared" si="193"/>
        <v>Jacob JurcaNEWTEC BELT SOLUTIONS</v>
      </c>
      <c r="G10124" s="150" t="str">
        <f t="shared" si="194"/>
        <v>Jacob Jurca</v>
      </c>
      <c r="H10124" s="149" t="s">
        <v>6821</v>
      </c>
      <c r="I10124">
        <v>40007582</v>
      </c>
      <c r="J10124" t="s">
        <v>19691</v>
      </c>
      <c r="L10124" t="s">
        <v>19692</v>
      </c>
      <c r="M10124" t="s">
        <v>12494</v>
      </c>
      <c r="O10124">
        <v>92219</v>
      </c>
      <c r="P10124">
        <v>76092</v>
      </c>
      <c r="Q10124" t="s">
        <v>12415</v>
      </c>
      <c r="R10124" t="s">
        <v>12416</v>
      </c>
      <c r="S10124" t="s">
        <v>19693</v>
      </c>
      <c r="U10124" t="s">
        <v>12418</v>
      </c>
      <c r="W10124">
        <v>11</v>
      </c>
      <c r="X10124">
        <v>2</v>
      </c>
      <c r="Y10124" t="s">
        <v>12419</v>
      </c>
      <c r="Z10124" t="s">
        <v>12420</v>
      </c>
      <c r="AA10124" t="s">
        <v>12429</v>
      </c>
      <c r="AB10124" t="s">
        <v>12422</v>
      </c>
      <c r="AC10124">
        <v>2</v>
      </c>
      <c r="AD10124" s="123">
        <v>42131</v>
      </c>
      <c r="AE10124" t="s">
        <v>12431</v>
      </c>
      <c r="AG10124">
        <v>40007582</v>
      </c>
      <c r="AL10124" t="s">
        <v>12422</v>
      </c>
      <c r="AN10124">
        <v>4443905631</v>
      </c>
      <c r="AO10124">
        <v>16</v>
      </c>
      <c r="AP10124" t="s">
        <v>12424</v>
      </c>
      <c r="AQ10124" t="s">
        <v>11408</v>
      </c>
      <c r="AR10124">
        <v>4100</v>
      </c>
      <c r="AT10124">
        <v>0</v>
      </c>
      <c r="AV10124" t="s">
        <v>19694</v>
      </c>
      <c r="AW10124">
        <v>116100</v>
      </c>
    </row>
    <row r="10125" spans="1:49" x14ac:dyDescent="0.25">
      <c r="A10125">
        <v>4100</v>
      </c>
      <c r="B10125">
        <v>30060</v>
      </c>
      <c r="C10125">
        <v>4028</v>
      </c>
      <c r="D10125">
        <v>410</v>
      </c>
      <c r="E10125" s="124" t="s">
        <v>19486</v>
      </c>
      <c r="F10125" t="str">
        <f t="shared" si="193"/>
        <v>Jacob JurcaNEXIANT @ AMERICAN AIRLINES</v>
      </c>
      <c r="G10125" s="150" t="str">
        <f t="shared" si="194"/>
        <v>Jacob Jurca</v>
      </c>
      <c r="H10125" s="149" t="s">
        <v>6826</v>
      </c>
      <c r="I10125">
        <v>40003625</v>
      </c>
      <c r="J10125" t="s">
        <v>19695</v>
      </c>
      <c r="K10125" t="s">
        <v>19696</v>
      </c>
      <c r="L10125" t="s">
        <v>12739</v>
      </c>
      <c r="M10125" t="s">
        <v>12494</v>
      </c>
      <c r="N10125" t="s">
        <v>19508</v>
      </c>
      <c r="Q10125" t="s">
        <v>12415</v>
      </c>
      <c r="R10125" t="s">
        <v>12416</v>
      </c>
      <c r="S10125" t="s">
        <v>19509</v>
      </c>
      <c r="U10125" t="s">
        <v>12418</v>
      </c>
      <c r="W10125">
        <v>11</v>
      </c>
      <c r="X10125">
        <v>1</v>
      </c>
      <c r="Y10125" t="s">
        <v>12472</v>
      </c>
      <c r="Z10125" t="s">
        <v>12420</v>
      </c>
      <c r="AA10125" t="s">
        <v>12421</v>
      </c>
      <c r="AB10125" t="s">
        <v>12430</v>
      </c>
      <c r="AC10125">
        <v>2</v>
      </c>
      <c r="AD10125" s="123">
        <v>39111</v>
      </c>
      <c r="AE10125" t="s">
        <v>12423</v>
      </c>
      <c r="AG10125">
        <v>40003625</v>
      </c>
      <c r="AL10125" t="s">
        <v>12430</v>
      </c>
      <c r="AN10125">
        <v>4443910901</v>
      </c>
      <c r="AO10125">
        <v>16</v>
      </c>
      <c r="AP10125" t="s">
        <v>12424</v>
      </c>
      <c r="AQ10125" t="s">
        <v>11408</v>
      </c>
      <c r="AR10125">
        <v>4100</v>
      </c>
      <c r="AS10125" t="s">
        <v>12491</v>
      </c>
      <c r="AT10125">
        <v>0</v>
      </c>
      <c r="AV10125" t="s">
        <v>19697</v>
      </c>
      <c r="AW10125">
        <v>116100</v>
      </c>
    </row>
    <row r="10126" spans="1:49" x14ac:dyDescent="0.25">
      <c r="A10126">
        <v>4100</v>
      </c>
      <c r="B10126">
        <v>30060</v>
      </c>
      <c r="C10126">
        <v>4028</v>
      </c>
      <c r="D10126">
        <v>410</v>
      </c>
      <c r="E10126" s="124" t="s">
        <v>19486</v>
      </c>
      <c r="F10126" t="str">
        <f t="shared" si="193"/>
        <v>Jacob JurcaNORBORD TEXAS JEFFERSON INC</v>
      </c>
      <c r="G10126" s="150" t="str">
        <f t="shared" si="194"/>
        <v>Jacob Jurca</v>
      </c>
      <c r="H10126" s="149" t="s">
        <v>6873</v>
      </c>
      <c r="I10126">
        <v>40002760</v>
      </c>
      <c r="K10126" t="s">
        <v>19698</v>
      </c>
      <c r="L10126" t="s">
        <v>19699</v>
      </c>
      <c r="M10126" t="s">
        <v>12494</v>
      </c>
      <c r="N10126">
        <v>75657</v>
      </c>
      <c r="Q10126" t="s">
        <v>12415</v>
      </c>
      <c r="R10126" t="s">
        <v>12416</v>
      </c>
      <c r="S10126" t="s">
        <v>19700</v>
      </c>
      <c r="U10126" t="s">
        <v>12418</v>
      </c>
      <c r="V10126">
        <v>282</v>
      </c>
      <c r="W10126">
        <v>11</v>
      </c>
      <c r="X10126">
        <v>1</v>
      </c>
      <c r="Y10126" t="s">
        <v>12472</v>
      </c>
      <c r="Z10126" t="s">
        <v>12420</v>
      </c>
      <c r="AA10126" t="s">
        <v>12421</v>
      </c>
      <c r="AB10126" t="s">
        <v>12422</v>
      </c>
      <c r="AC10126">
        <v>2</v>
      </c>
      <c r="AD10126" s="123">
        <v>39111</v>
      </c>
      <c r="AE10126" t="s">
        <v>12423</v>
      </c>
      <c r="AG10126">
        <v>40002760</v>
      </c>
      <c r="AL10126" t="s">
        <v>12422</v>
      </c>
      <c r="AN10126">
        <v>4431515401</v>
      </c>
      <c r="AO10126">
        <v>16</v>
      </c>
      <c r="AP10126" t="s">
        <v>12424</v>
      </c>
      <c r="AQ10126" t="s">
        <v>11408</v>
      </c>
      <c r="AR10126">
        <v>4100</v>
      </c>
      <c r="AT10126">
        <v>2005</v>
      </c>
      <c r="AV10126" t="s">
        <v>6861</v>
      </c>
      <c r="AW10126">
        <v>116100</v>
      </c>
    </row>
    <row r="10127" spans="1:49" x14ac:dyDescent="0.25">
      <c r="A10127">
        <v>4100</v>
      </c>
      <c r="B10127">
        <v>30060</v>
      </c>
      <c r="C10127">
        <v>4028</v>
      </c>
      <c r="D10127">
        <v>410</v>
      </c>
      <c r="E10127" s="124" t="s">
        <v>19486</v>
      </c>
      <c r="F10127" t="str">
        <f t="shared" si="193"/>
        <v>Jacob JurcaNORBORD TEXAS NACOGDOCHES INC</v>
      </c>
      <c r="G10127" s="150" t="str">
        <f t="shared" si="194"/>
        <v>Jacob Jurca</v>
      </c>
      <c r="H10127" s="149" t="s">
        <v>6874</v>
      </c>
      <c r="I10127">
        <v>40002302</v>
      </c>
      <c r="K10127" t="s">
        <v>19701</v>
      </c>
      <c r="L10127" t="s">
        <v>19702</v>
      </c>
      <c r="M10127" t="s">
        <v>12494</v>
      </c>
      <c r="N10127" t="s">
        <v>19703</v>
      </c>
      <c r="Q10127" t="s">
        <v>12415</v>
      </c>
      <c r="R10127" t="s">
        <v>12416</v>
      </c>
      <c r="S10127" t="s">
        <v>19704</v>
      </c>
      <c r="U10127" t="s">
        <v>12418</v>
      </c>
      <c r="V10127">
        <v>282</v>
      </c>
      <c r="W10127">
        <v>11</v>
      </c>
      <c r="X10127">
        <v>1</v>
      </c>
      <c r="Y10127" t="s">
        <v>12472</v>
      </c>
      <c r="Z10127" t="s">
        <v>12420</v>
      </c>
      <c r="AA10127" t="s">
        <v>12421</v>
      </c>
      <c r="AB10127" t="s">
        <v>12422</v>
      </c>
      <c r="AC10127">
        <v>2</v>
      </c>
      <c r="AD10127" s="123">
        <v>39111</v>
      </c>
      <c r="AE10127" t="s">
        <v>12423</v>
      </c>
      <c r="AG10127">
        <v>40002302</v>
      </c>
      <c r="AL10127" t="s">
        <v>12422</v>
      </c>
      <c r="AN10127">
        <v>4434720701</v>
      </c>
      <c r="AO10127">
        <v>16</v>
      </c>
      <c r="AP10127" t="s">
        <v>12424</v>
      </c>
      <c r="AQ10127" t="s">
        <v>11408</v>
      </c>
      <c r="AR10127">
        <v>4100</v>
      </c>
      <c r="AT10127">
        <v>0</v>
      </c>
      <c r="AV10127" t="s">
        <v>6861</v>
      </c>
      <c r="AW10127">
        <v>116100</v>
      </c>
    </row>
    <row r="10128" spans="1:49" x14ac:dyDescent="0.25">
      <c r="A10128">
        <v>4100</v>
      </c>
      <c r="B10128">
        <v>30060</v>
      </c>
      <c r="C10128">
        <v>4028</v>
      </c>
      <c r="D10128">
        <v>410</v>
      </c>
      <c r="E10128" s="124" t="s">
        <v>19486</v>
      </c>
      <c r="F10128" t="str">
        <f t="shared" si="193"/>
        <v>Jacob JurcaNORTHROP GRUMMAN</v>
      </c>
      <c r="G10128" s="150" t="str">
        <f t="shared" si="194"/>
        <v>Jacob Jurca</v>
      </c>
      <c r="H10128" s="149" t="s">
        <v>6915</v>
      </c>
      <c r="I10128">
        <v>40006400</v>
      </c>
      <c r="J10128" t="s">
        <v>19705</v>
      </c>
      <c r="K10128" t="s">
        <v>19706</v>
      </c>
      <c r="L10128" t="s">
        <v>18603</v>
      </c>
      <c r="M10128" t="s">
        <v>12494</v>
      </c>
      <c r="N10128">
        <v>75050</v>
      </c>
      <c r="Q10128" t="s">
        <v>12415</v>
      </c>
      <c r="R10128" t="s">
        <v>12416</v>
      </c>
      <c r="S10128" t="s">
        <v>19707</v>
      </c>
      <c r="U10128" t="s">
        <v>12418</v>
      </c>
      <c r="W10128">
        <v>11</v>
      </c>
      <c r="X10128">
        <v>2</v>
      </c>
      <c r="Y10128" t="s">
        <v>12419</v>
      </c>
      <c r="Z10128" t="s">
        <v>12420</v>
      </c>
      <c r="AA10128" t="s">
        <v>12429</v>
      </c>
      <c r="AB10128" t="s">
        <v>12422</v>
      </c>
      <c r="AC10128">
        <v>2</v>
      </c>
      <c r="AD10128" s="123">
        <v>40470</v>
      </c>
      <c r="AE10128" t="s">
        <v>12431</v>
      </c>
      <c r="AG10128">
        <v>40006400</v>
      </c>
      <c r="AL10128" t="s">
        <v>12422</v>
      </c>
      <c r="AN10128">
        <v>4411312401</v>
      </c>
      <c r="AO10128">
        <v>16</v>
      </c>
      <c r="AP10128" t="s">
        <v>12424</v>
      </c>
      <c r="AQ10128" t="s">
        <v>11408</v>
      </c>
      <c r="AR10128">
        <v>4100</v>
      </c>
      <c r="AS10128" t="s">
        <v>12491</v>
      </c>
      <c r="AT10128">
        <v>0</v>
      </c>
      <c r="AV10128" t="s">
        <v>19708</v>
      </c>
      <c r="AW10128">
        <v>116100</v>
      </c>
    </row>
    <row r="10129" spans="1:49" x14ac:dyDescent="0.25">
      <c r="A10129">
        <v>4100</v>
      </c>
      <c r="B10129">
        <v>30060</v>
      </c>
      <c r="C10129">
        <v>4028</v>
      </c>
      <c r="D10129">
        <v>410</v>
      </c>
      <c r="E10129" s="124" t="s">
        <v>19486</v>
      </c>
      <c r="F10129" t="str">
        <f t="shared" si="193"/>
        <v>Jacob JurcaNXTNANO LLC</v>
      </c>
      <c r="G10129" s="150" t="str">
        <f t="shared" si="194"/>
        <v>Jacob Jurca</v>
      </c>
      <c r="H10129" s="149" t="s">
        <v>6967</v>
      </c>
      <c r="I10129">
        <v>40007331</v>
      </c>
      <c r="K10129" t="s">
        <v>19709</v>
      </c>
      <c r="L10129" t="s">
        <v>19710</v>
      </c>
      <c r="M10129" t="s">
        <v>17533</v>
      </c>
      <c r="N10129">
        <v>74017</v>
      </c>
      <c r="Q10129" t="s">
        <v>12415</v>
      </c>
      <c r="R10129" t="s">
        <v>12416</v>
      </c>
      <c r="S10129" t="s">
        <v>19711</v>
      </c>
      <c r="U10129" t="s">
        <v>12418</v>
      </c>
      <c r="W10129">
        <v>11</v>
      </c>
      <c r="X10129">
        <v>1</v>
      </c>
      <c r="Y10129" t="s">
        <v>12419</v>
      </c>
      <c r="Z10129" t="s">
        <v>12420</v>
      </c>
      <c r="AA10129" t="s">
        <v>12429</v>
      </c>
      <c r="AB10129" t="s">
        <v>12422</v>
      </c>
      <c r="AC10129">
        <v>2</v>
      </c>
      <c r="AD10129" s="123">
        <v>41753</v>
      </c>
      <c r="AE10129" t="s">
        <v>12431</v>
      </c>
      <c r="AG10129">
        <v>40007331</v>
      </c>
      <c r="AL10129" t="s">
        <v>12422</v>
      </c>
      <c r="AN10129">
        <v>3713101501</v>
      </c>
      <c r="AO10129">
        <v>16</v>
      </c>
      <c r="AP10129" t="s">
        <v>12424</v>
      </c>
      <c r="AQ10129" t="s">
        <v>11408</v>
      </c>
      <c r="AR10129">
        <v>4100</v>
      </c>
      <c r="AT10129">
        <v>0</v>
      </c>
      <c r="AV10129" t="s">
        <v>19712</v>
      </c>
      <c r="AW10129">
        <v>116100</v>
      </c>
    </row>
    <row r="10130" spans="1:49" x14ac:dyDescent="0.25">
      <c r="A10130">
        <v>4100</v>
      </c>
      <c r="B10130">
        <v>30060</v>
      </c>
      <c r="C10130">
        <v>4028</v>
      </c>
      <c r="D10130">
        <v>410</v>
      </c>
      <c r="E10130" s="124" t="s">
        <v>19486</v>
      </c>
      <c r="F10130" t="str">
        <f t="shared" si="193"/>
        <v>Jacob JurcaO.K. FOODS</v>
      </c>
      <c r="G10130" s="150" t="str">
        <f t="shared" si="194"/>
        <v>Jacob Jurca</v>
      </c>
      <c r="H10130" s="149" t="s">
        <v>6976</v>
      </c>
      <c r="I10130">
        <v>40008817</v>
      </c>
      <c r="L10130" t="s">
        <v>19054</v>
      </c>
      <c r="M10130" t="s">
        <v>15941</v>
      </c>
      <c r="N10130">
        <v>72902</v>
      </c>
      <c r="O10130">
        <v>1787</v>
      </c>
      <c r="P10130">
        <v>72902</v>
      </c>
      <c r="Q10130" t="s">
        <v>12415</v>
      </c>
      <c r="R10130" t="s">
        <v>12416</v>
      </c>
      <c r="S10130" t="s">
        <v>19713</v>
      </c>
      <c r="U10130" t="s">
        <v>12418</v>
      </c>
      <c r="W10130">
        <v>11</v>
      </c>
      <c r="X10130">
        <v>1</v>
      </c>
      <c r="Y10130" t="s">
        <v>12419</v>
      </c>
      <c r="Z10130" t="s">
        <v>12420</v>
      </c>
      <c r="AA10130" t="s">
        <v>12485</v>
      </c>
      <c r="AB10130" t="s">
        <v>12422</v>
      </c>
      <c r="AC10130">
        <v>2</v>
      </c>
      <c r="AD10130" s="123">
        <v>43896</v>
      </c>
      <c r="AE10130" t="s">
        <v>12486</v>
      </c>
      <c r="AG10130">
        <v>40008817</v>
      </c>
      <c r="AL10130" t="s">
        <v>12422</v>
      </c>
      <c r="AN10130">
        <v>413102301</v>
      </c>
      <c r="AO10130">
        <v>16</v>
      </c>
      <c r="AP10130" t="s">
        <v>12424</v>
      </c>
      <c r="AQ10130" t="s">
        <v>11408</v>
      </c>
      <c r="AR10130">
        <v>4100</v>
      </c>
      <c r="AT10130">
        <v>0</v>
      </c>
      <c r="AV10130" t="s">
        <v>6976</v>
      </c>
      <c r="AW10130">
        <v>116100</v>
      </c>
    </row>
    <row r="10131" spans="1:49" x14ac:dyDescent="0.25">
      <c r="A10131">
        <v>4100</v>
      </c>
      <c r="B10131">
        <v>30060</v>
      </c>
      <c r="C10131">
        <v>4028</v>
      </c>
      <c r="D10131">
        <v>410</v>
      </c>
      <c r="E10131" s="124" t="s">
        <v>19486</v>
      </c>
      <c r="F10131" t="str">
        <f t="shared" si="193"/>
        <v>Jacob JurcaO.K. FOODS, INC</v>
      </c>
      <c r="G10131" s="150" t="str">
        <f t="shared" si="194"/>
        <v>Jacob Jurca</v>
      </c>
      <c r="H10131" s="149" t="s">
        <v>6977</v>
      </c>
      <c r="I10131">
        <v>40008816</v>
      </c>
      <c r="L10131" t="s">
        <v>19054</v>
      </c>
      <c r="M10131" t="s">
        <v>15941</v>
      </c>
      <c r="N10131">
        <v>72902</v>
      </c>
      <c r="O10131">
        <v>1787</v>
      </c>
      <c r="P10131">
        <v>72902</v>
      </c>
      <c r="Q10131" t="s">
        <v>12415</v>
      </c>
      <c r="R10131" t="s">
        <v>12416</v>
      </c>
      <c r="S10131" t="s">
        <v>19713</v>
      </c>
      <c r="U10131" t="s">
        <v>12418</v>
      </c>
      <c r="W10131">
        <v>11</v>
      </c>
      <c r="X10131">
        <v>1</v>
      </c>
      <c r="Y10131" t="s">
        <v>12419</v>
      </c>
      <c r="Z10131" t="s">
        <v>12420</v>
      </c>
      <c r="AA10131" t="s">
        <v>12485</v>
      </c>
      <c r="AB10131" t="s">
        <v>12422</v>
      </c>
      <c r="AC10131">
        <v>2</v>
      </c>
      <c r="AD10131" s="123">
        <v>43892</v>
      </c>
      <c r="AE10131" t="s">
        <v>12486</v>
      </c>
      <c r="AG10131">
        <v>40008816</v>
      </c>
      <c r="AL10131" t="s">
        <v>12422</v>
      </c>
      <c r="AN10131">
        <v>413102301</v>
      </c>
      <c r="AO10131">
        <v>16</v>
      </c>
      <c r="AP10131" t="s">
        <v>12424</v>
      </c>
      <c r="AQ10131" t="s">
        <v>11408</v>
      </c>
      <c r="AR10131">
        <v>4100</v>
      </c>
      <c r="AT10131">
        <v>0</v>
      </c>
      <c r="AV10131" t="s">
        <v>6976</v>
      </c>
      <c r="AW10131">
        <v>116100</v>
      </c>
    </row>
    <row r="10132" spans="1:49" x14ac:dyDescent="0.25">
      <c r="A10132">
        <v>4100</v>
      </c>
      <c r="B10132">
        <v>30060</v>
      </c>
      <c r="C10132">
        <v>4028</v>
      </c>
      <c r="D10132">
        <v>410</v>
      </c>
      <c r="E10132" s="124" t="s">
        <v>19486</v>
      </c>
      <c r="F10132" t="str">
        <f t="shared" si="193"/>
        <v>Jacob JurcaPEDCO SYSTEMS, INC.</v>
      </c>
      <c r="G10132" s="150" t="str">
        <f t="shared" si="194"/>
        <v>Jacob Jurca</v>
      </c>
      <c r="H10132" s="149" t="s">
        <v>7273</v>
      </c>
      <c r="I10132">
        <v>40002055</v>
      </c>
      <c r="K10132" t="s">
        <v>19714</v>
      </c>
      <c r="L10132" t="s">
        <v>19567</v>
      </c>
      <c r="M10132" t="s">
        <v>12494</v>
      </c>
      <c r="N10132" t="s">
        <v>19715</v>
      </c>
      <c r="Q10132" t="s">
        <v>12415</v>
      </c>
      <c r="R10132" t="s">
        <v>12416</v>
      </c>
      <c r="S10132" t="s">
        <v>19716</v>
      </c>
      <c r="U10132" t="s">
        <v>12418</v>
      </c>
      <c r="W10132">
        <v>11</v>
      </c>
      <c r="X10132">
        <v>1</v>
      </c>
      <c r="Y10132" t="s">
        <v>12419</v>
      </c>
      <c r="Z10132" t="s">
        <v>12420</v>
      </c>
      <c r="AA10132" t="s">
        <v>12421</v>
      </c>
      <c r="AB10132" t="s">
        <v>12422</v>
      </c>
      <c r="AC10132">
        <v>2</v>
      </c>
      <c r="AD10132" s="123">
        <v>39111</v>
      </c>
      <c r="AE10132" t="s">
        <v>12423</v>
      </c>
      <c r="AG10132">
        <v>40002055</v>
      </c>
      <c r="AL10132" t="s">
        <v>12422</v>
      </c>
      <c r="AN10132">
        <v>4439711601</v>
      </c>
      <c r="AO10132">
        <v>16</v>
      </c>
      <c r="AP10132" t="s">
        <v>12424</v>
      </c>
      <c r="AQ10132" t="s">
        <v>11408</v>
      </c>
      <c r="AR10132">
        <v>4100</v>
      </c>
      <c r="AT10132">
        <v>2005</v>
      </c>
      <c r="AV10132" t="s">
        <v>19717</v>
      </c>
      <c r="AW10132">
        <v>116100</v>
      </c>
    </row>
    <row r="10133" spans="1:49" x14ac:dyDescent="0.25">
      <c r="A10133">
        <v>4100</v>
      </c>
      <c r="B10133">
        <v>30060</v>
      </c>
      <c r="C10133">
        <v>4028</v>
      </c>
      <c r="D10133">
        <v>410</v>
      </c>
      <c r="E10133" s="124" t="s">
        <v>19486</v>
      </c>
      <c r="F10133" t="str">
        <f t="shared" si="193"/>
        <v>Jacob JurcaPOLY-AMERICA L.P.</v>
      </c>
      <c r="G10133" s="150" t="str">
        <f t="shared" si="194"/>
        <v>Jacob Jurca</v>
      </c>
      <c r="H10133" s="149" t="s">
        <v>7414</v>
      </c>
      <c r="I10133">
        <v>40008362</v>
      </c>
      <c r="K10133" t="s">
        <v>19718</v>
      </c>
      <c r="L10133" t="s">
        <v>18603</v>
      </c>
      <c r="M10133" t="s">
        <v>12494</v>
      </c>
      <c r="N10133">
        <v>75051</v>
      </c>
      <c r="Q10133" t="s">
        <v>12415</v>
      </c>
      <c r="R10133" t="s">
        <v>12416</v>
      </c>
      <c r="S10133" t="s">
        <v>19719</v>
      </c>
      <c r="U10133" t="s">
        <v>12418</v>
      </c>
      <c r="W10133">
        <v>11</v>
      </c>
      <c r="X10133">
        <v>1</v>
      </c>
      <c r="Y10133" t="s">
        <v>12419</v>
      </c>
      <c r="Z10133" t="s">
        <v>12420</v>
      </c>
      <c r="AA10133" t="s">
        <v>12429</v>
      </c>
      <c r="AB10133" t="s">
        <v>12422</v>
      </c>
      <c r="AC10133">
        <v>2</v>
      </c>
      <c r="AD10133" s="123">
        <v>43213</v>
      </c>
      <c r="AE10133" t="s">
        <v>12431</v>
      </c>
      <c r="AG10133">
        <v>40008362</v>
      </c>
      <c r="AL10133" t="s">
        <v>12422</v>
      </c>
      <c r="AN10133">
        <v>4411312401</v>
      </c>
      <c r="AO10133">
        <v>16</v>
      </c>
      <c r="AP10133" t="s">
        <v>12424</v>
      </c>
      <c r="AQ10133" t="s">
        <v>11408</v>
      </c>
      <c r="AR10133">
        <v>4100</v>
      </c>
      <c r="AT10133">
        <v>0</v>
      </c>
      <c r="AV10133" t="s">
        <v>19720</v>
      </c>
      <c r="AW10133">
        <v>116100</v>
      </c>
    </row>
    <row r="10134" spans="1:49" x14ac:dyDescent="0.25">
      <c r="A10134">
        <v>4100</v>
      </c>
      <c r="B10134">
        <v>30060</v>
      </c>
      <c r="C10134">
        <v>4028</v>
      </c>
      <c r="D10134">
        <v>410</v>
      </c>
      <c r="E10134" s="124" t="s">
        <v>19486</v>
      </c>
      <c r="F10134" t="str">
        <f t="shared" si="193"/>
        <v>Jacob JurcaPRECISION IND. - ARLINGTON - 1</v>
      </c>
      <c r="G10134" s="150" t="str">
        <f t="shared" si="194"/>
        <v>Jacob Jurca</v>
      </c>
      <c r="H10134" s="149" t="s">
        <v>7480</v>
      </c>
      <c r="I10134">
        <v>40003021</v>
      </c>
      <c r="K10134" t="s">
        <v>18810</v>
      </c>
      <c r="L10134" t="s">
        <v>15294</v>
      </c>
      <c r="M10134" t="s">
        <v>15295</v>
      </c>
      <c r="N10134">
        <v>68103</v>
      </c>
      <c r="Q10134" t="s">
        <v>12415</v>
      </c>
      <c r="R10134" t="s">
        <v>12416</v>
      </c>
      <c r="S10134" t="s">
        <v>18811</v>
      </c>
      <c r="U10134" t="s">
        <v>12418</v>
      </c>
      <c r="V10134">
        <v>210</v>
      </c>
      <c r="W10134">
        <v>11</v>
      </c>
      <c r="X10134">
        <v>2</v>
      </c>
      <c r="Y10134" t="s">
        <v>12419</v>
      </c>
      <c r="Z10134" t="s">
        <v>12420</v>
      </c>
      <c r="AA10134" t="s">
        <v>12421</v>
      </c>
      <c r="AB10134" t="s">
        <v>12422</v>
      </c>
      <c r="AC10134">
        <v>2</v>
      </c>
      <c r="AD10134" s="123">
        <v>39111</v>
      </c>
      <c r="AE10134" t="s">
        <v>12423</v>
      </c>
      <c r="AG10134">
        <v>40003021</v>
      </c>
      <c r="AL10134" t="s">
        <v>12422</v>
      </c>
      <c r="AN10134">
        <v>2805503001</v>
      </c>
      <c r="AO10134">
        <v>16</v>
      </c>
      <c r="AP10134" t="s">
        <v>12424</v>
      </c>
      <c r="AQ10134" t="s">
        <v>11408</v>
      </c>
      <c r="AR10134">
        <v>4100</v>
      </c>
      <c r="AS10134" t="s">
        <v>12491</v>
      </c>
      <c r="AT10134">
        <v>2005</v>
      </c>
      <c r="AV10134" t="s">
        <v>13150</v>
      </c>
      <c r="AW10134">
        <v>116100</v>
      </c>
    </row>
    <row r="10135" spans="1:49" x14ac:dyDescent="0.25">
      <c r="A10135">
        <v>4100</v>
      </c>
      <c r="B10135">
        <v>30060</v>
      </c>
      <c r="C10135">
        <v>4028</v>
      </c>
      <c r="D10135">
        <v>410</v>
      </c>
      <c r="E10135" s="124" t="s">
        <v>19486</v>
      </c>
      <c r="F10135" t="str">
        <f t="shared" si="193"/>
        <v>Jacob JurcaPRECISION IND. - CONROE</v>
      </c>
      <c r="G10135" s="150" t="str">
        <f t="shared" si="194"/>
        <v>Jacob Jurca</v>
      </c>
      <c r="H10135" s="149" t="s">
        <v>7483</v>
      </c>
      <c r="I10135">
        <v>40002992</v>
      </c>
      <c r="J10135" t="s">
        <v>15753</v>
      </c>
      <c r="K10135" t="s">
        <v>16441</v>
      </c>
      <c r="L10135" t="s">
        <v>15294</v>
      </c>
      <c r="M10135" t="s">
        <v>15295</v>
      </c>
      <c r="N10135" t="s">
        <v>15754</v>
      </c>
      <c r="Q10135" t="s">
        <v>12415</v>
      </c>
      <c r="R10135" t="s">
        <v>12416</v>
      </c>
      <c r="U10135" t="s">
        <v>12418</v>
      </c>
      <c r="V10135">
        <v>210</v>
      </c>
      <c r="W10135">
        <v>11</v>
      </c>
      <c r="X10135">
        <v>2</v>
      </c>
      <c r="Y10135" t="s">
        <v>12472</v>
      </c>
      <c r="Z10135" t="s">
        <v>12420</v>
      </c>
      <c r="AA10135" t="s">
        <v>12421</v>
      </c>
      <c r="AB10135" t="s">
        <v>12422</v>
      </c>
      <c r="AC10135">
        <v>2</v>
      </c>
      <c r="AD10135" s="123">
        <v>39111</v>
      </c>
      <c r="AE10135" t="s">
        <v>12423</v>
      </c>
      <c r="AG10135">
        <v>40002992</v>
      </c>
      <c r="AL10135" t="s">
        <v>12422</v>
      </c>
      <c r="AN10135">
        <v>2805503001</v>
      </c>
      <c r="AO10135">
        <v>16</v>
      </c>
      <c r="AP10135" t="s">
        <v>12424</v>
      </c>
      <c r="AQ10135" t="s">
        <v>11408</v>
      </c>
      <c r="AR10135">
        <v>4100</v>
      </c>
      <c r="AS10135" t="s">
        <v>12491</v>
      </c>
      <c r="AT10135">
        <v>2005</v>
      </c>
      <c r="AV10135" t="s">
        <v>13150</v>
      </c>
      <c r="AW10135">
        <v>116100</v>
      </c>
    </row>
    <row r="10136" spans="1:49" x14ac:dyDescent="0.25">
      <c r="A10136">
        <v>4100</v>
      </c>
      <c r="B10136">
        <v>30060</v>
      </c>
      <c r="C10136">
        <v>4028</v>
      </c>
      <c r="D10136">
        <v>410</v>
      </c>
      <c r="E10136" s="124" t="s">
        <v>19486</v>
      </c>
      <c r="F10136" t="str">
        <f t="shared" si="193"/>
        <v>Jacob JurcaPRECISION IND. - DALLAS, TX</v>
      </c>
      <c r="G10136" s="150" t="str">
        <f t="shared" si="194"/>
        <v>Jacob Jurca</v>
      </c>
      <c r="H10136" s="149" t="s">
        <v>7484</v>
      </c>
      <c r="I10136">
        <v>40001115</v>
      </c>
      <c r="J10136" t="s">
        <v>14036</v>
      </c>
      <c r="L10136" t="s">
        <v>15294</v>
      </c>
      <c r="M10136" t="s">
        <v>15295</v>
      </c>
      <c r="O10136">
        <v>3377</v>
      </c>
      <c r="P10136" t="s">
        <v>15754</v>
      </c>
      <c r="Q10136" t="s">
        <v>12415</v>
      </c>
      <c r="R10136" t="s">
        <v>12416</v>
      </c>
      <c r="S10136" t="s">
        <v>19721</v>
      </c>
      <c r="U10136" t="s">
        <v>12418</v>
      </c>
      <c r="V10136">
        <v>210</v>
      </c>
      <c r="W10136">
        <v>11</v>
      </c>
      <c r="X10136">
        <v>2</v>
      </c>
      <c r="Y10136" t="s">
        <v>12419</v>
      </c>
      <c r="Z10136" t="s">
        <v>12420</v>
      </c>
      <c r="AA10136" t="s">
        <v>12421</v>
      </c>
      <c r="AB10136" t="s">
        <v>12422</v>
      </c>
      <c r="AC10136">
        <v>2</v>
      </c>
      <c r="AD10136" s="123">
        <v>39111</v>
      </c>
      <c r="AE10136" t="s">
        <v>12423</v>
      </c>
      <c r="AG10136">
        <v>40001115</v>
      </c>
      <c r="AL10136" t="s">
        <v>12422</v>
      </c>
      <c r="AN10136">
        <v>2805503001</v>
      </c>
      <c r="AO10136">
        <v>16</v>
      </c>
      <c r="AP10136" t="s">
        <v>12424</v>
      </c>
      <c r="AQ10136" t="s">
        <v>11408</v>
      </c>
      <c r="AR10136">
        <v>4100</v>
      </c>
      <c r="AS10136" t="s">
        <v>12491</v>
      </c>
      <c r="AT10136">
        <v>2005</v>
      </c>
      <c r="AV10136" t="s">
        <v>13150</v>
      </c>
      <c r="AW10136">
        <v>116100</v>
      </c>
    </row>
    <row r="10137" spans="1:49" x14ac:dyDescent="0.25">
      <c r="A10137">
        <v>4100</v>
      </c>
      <c r="B10137">
        <v>30060</v>
      </c>
      <c r="C10137">
        <v>4028</v>
      </c>
      <c r="D10137">
        <v>410</v>
      </c>
      <c r="E10137" s="124" t="s">
        <v>19486</v>
      </c>
      <c r="F10137" t="str">
        <f t="shared" si="193"/>
        <v>Jacob JurcaPRECISIONAIRE OF FLORIDA</v>
      </c>
      <c r="G10137" s="150" t="str">
        <f t="shared" si="194"/>
        <v>Jacob Jurca</v>
      </c>
      <c r="H10137" s="149" t="s">
        <v>7531</v>
      </c>
      <c r="I10137">
        <v>40004484</v>
      </c>
      <c r="K10137" t="s">
        <v>19722</v>
      </c>
      <c r="L10137" t="s">
        <v>19723</v>
      </c>
      <c r="M10137" t="s">
        <v>12735</v>
      </c>
      <c r="N10137" t="s">
        <v>19724</v>
      </c>
      <c r="Q10137" t="s">
        <v>12415</v>
      </c>
      <c r="R10137" t="s">
        <v>12416</v>
      </c>
      <c r="S10137" t="s">
        <v>19725</v>
      </c>
      <c r="U10137" t="s">
        <v>12418</v>
      </c>
      <c r="W10137">
        <v>11</v>
      </c>
      <c r="X10137">
        <v>1</v>
      </c>
      <c r="Y10137" t="s">
        <v>12419</v>
      </c>
      <c r="Z10137" t="s">
        <v>12420</v>
      </c>
      <c r="AA10137" t="s">
        <v>12421</v>
      </c>
      <c r="AB10137" t="s">
        <v>14445</v>
      </c>
      <c r="AC10137">
        <v>2</v>
      </c>
      <c r="AD10137" s="123">
        <v>39111</v>
      </c>
      <c r="AE10137" t="s">
        <v>12423</v>
      </c>
      <c r="AG10137">
        <v>40004484</v>
      </c>
      <c r="AL10137" t="s">
        <v>14445</v>
      </c>
      <c r="AN10137">
        <v>1010315001</v>
      </c>
      <c r="AO10137">
        <v>16</v>
      </c>
      <c r="AP10137" t="s">
        <v>12424</v>
      </c>
      <c r="AQ10137" t="s">
        <v>11408</v>
      </c>
      <c r="AR10137">
        <v>4100</v>
      </c>
      <c r="AS10137" t="s">
        <v>12491</v>
      </c>
      <c r="AT10137">
        <v>2005</v>
      </c>
      <c r="AV10137" t="s">
        <v>19726</v>
      </c>
      <c r="AW10137">
        <v>116100</v>
      </c>
    </row>
    <row r="10138" spans="1:49" x14ac:dyDescent="0.25">
      <c r="A10138">
        <v>4100</v>
      </c>
      <c r="B10138">
        <v>30060</v>
      </c>
      <c r="C10138">
        <v>4028</v>
      </c>
      <c r="D10138">
        <v>410</v>
      </c>
      <c r="E10138" s="124" t="s">
        <v>19486</v>
      </c>
      <c r="F10138" t="str">
        <f t="shared" si="193"/>
        <v>Jacob JurcaPROJECT SERVICES GROUP, INC.</v>
      </c>
      <c r="G10138" s="150" t="str">
        <f t="shared" si="194"/>
        <v>Jacob Jurca</v>
      </c>
      <c r="H10138" s="149" t="s">
        <v>7625</v>
      </c>
      <c r="I10138">
        <v>40001313</v>
      </c>
      <c r="K10138" t="s">
        <v>19727</v>
      </c>
      <c r="L10138" t="s">
        <v>17485</v>
      </c>
      <c r="M10138" t="s">
        <v>12494</v>
      </c>
      <c r="N10138">
        <v>75062</v>
      </c>
      <c r="Q10138" t="s">
        <v>12415</v>
      </c>
      <c r="R10138" t="s">
        <v>12416</v>
      </c>
      <c r="S10138" t="s">
        <v>19728</v>
      </c>
      <c r="U10138" t="s">
        <v>12418</v>
      </c>
      <c r="W10138">
        <v>11</v>
      </c>
      <c r="X10138">
        <v>0</v>
      </c>
      <c r="Y10138" t="s">
        <v>12419</v>
      </c>
      <c r="Z10138" t="s">
        <v>12420</v>
      </c>
      <c r="AA10138" t="s">
        <v>12421</v>
      </c>
      <c r="AB10138" t="s">
        <v>12422</v>
      </c>
      <c r="AC10138">
        <v>2</v>
      </c>
      <c r="AD10138" s="123">
        <v>39111</v>
      </c>
      <c r="AE10138" t="s">
        <v>12423</v>
      </c>
      <c r="AG10138">
        <v>40001313</v>
      </c>
      <c r="AL10138" t="s">
        <v>12422</v>
      </c>
      <c r="AN10138">
        <v>4411314901</v>
      </c>
      <c r="AO10138">
        <v>16</v>
      </c>
      <c r="AP10138" t="s">
        <v>12424</v>
      </c>
      <c r="AQ10138" t="s">
        <v>11408</v>
      </c>
      <c r="AR10138">
        <v>4100</v>
      </c>
      <c r="AT10138">
        <v>2005</v>
      </c>
      <c r="AV10138" t="s">
        <v>19729</v>
      </c>
      <c r="AW10138">
        <v>116100</v>
      </c>
    </row>
    <row r="10139" spans="1:49" x14ac:dyDescent="0.25">
      <c r="A10139">
        <v>4100</v>
      </c>
      <c r="B10139">
        <v>30060</v>
      </c>
      <c r="C10139">
        <v>4028</v>
      </c>
      <c r="D10139">
        <v>410</v>
      </c>
      <c r="E10139" s="124" t="s">
        <v>19486</v>
      </c>
      <c r="F10139" t="str">
        <f t="shared" si="193"/>
        <v>Jacob JurcaPROSPECT QUOTE AND N/C TEST</v>
      </c>
      <c r="G10139" s="150" t="str">
        <f t="shared" si="194"/>
        <v>Jacob Jurca</v>
      </c>
      <c r="H10139" s="149" t="s">
        <v>7645</v>
      </c>
      <c r="I10139">
        <v>40404028</v>
      </c>
      <c r="K10139" t="s">
        <v>13167</v>
      </c>
      <c r="L10139" t="s">
        <v>13168</v>
      </c>
      <c r="M10139" t="s">
        <v>13169</v>
      </c>
      <c r="N10139">
        <v>28078</v>
      </c>
      <c r="Q10139" t="s">
        <v>12415</v>
      </c>
      <c r="R10139" t="s">
        <v>12416</v>
      </c>
      <c r="S10139" t="s">
        <v>13170</v>
      </c>
      <c r="U10139" t="s">
        <v>12418</v>
      </c>
      <c r="W10139">
        <v>11</v>
      </c>
      <c r="X10139">
        <v>1</v>
      </c>
      <c r="Y10139" t="s">
        <v>12419</v>
      </c>
      <c r="Z10139" t="s">
        <v>12420</v>
      </c>
      <c r="AA10139" t="s">
        <v>12429</v>
      </c>
      <c r="AB10139" t="s">
        <v>12422</v>
      </c>
      <c r="AC10139">
        <v>2</v>
      </c>
      <c r="AD10139" s="123">
        <v>41578</v>
      </c>
      <c r="AE10139" t="s">
        <v>12431</v>
      </c>
      <c r="AG10139">
        <v>40404028</v>
      </c>
      <c r="AL10139" t="s">
        <v>12422</v>
      </c>
      <c r="AN10139">
        <v>3411915001</v>
      </c>
      <c r="AO10139">
        <v>16</v>
      </c>
      <c r="AP10139" t="s">
        <v>12424</v>
      </c>
      <c r="AQ10139" t="s">
        <v>11408</v>
      </c>
      <c r="AR10139">
        <v>4100</v>
      </c>
      <c r="AT10139">
        <v>0</v>
      </c>
      <c r="AV10139" t="s">
        <v>13171</v>
      </c>
      <c r="AW10139">
        <v>116100</v>
      </c>
    </row>
    <row r="10140" spans="1:49" x14ac:dyDescent="0.25">
      <c r="A10140">
        <v>4100</v>
      </c>
      <c r="B10140">
        <v>30060</v>
      </c>
      <c r="C10140">
        <v>4028</v>
      </c>
      <c r="D10140">
        <v>410</v>
      </c>
      <c r="E10140" s="124" t="s">
        <v>19486</v>
      </c>
      <c r="F10140" t="str">
        <f t="shared" si="193"/>
        <v>Jacob JurcaPTERIS GLOBAL USA INC</v>
      </c>
      <c r="G10140" s="150" t="str">
        <f t="shared" si="194"/>
        <v>Jacob Jurca</v>
      </c>
      <c r="H10140" s="149" t="s">
        <v>7660</v>
      </c>
      <c r="I10140">
        <v>40007480</v>
      </c>
      <c r="K10140" t="s">
        <v>14025</v>
      </c>
      <c r="L10140" t="s">
        <v>14026</v>
      </c>
      <c r="M10140" t="s">
        <v>13169</v>
      </c>
      <c r="N10140">
        <v>28273</v>
      </c>
      <c r="Q10140" t="s">
        <v>12415</v>
      </c>
      <c r="R10140" t="s">
        <v>12416</v>
      </c>
      <c r="S10140" t="s">
        <v>14027</v>
      </c>
      <c r="U10140" t="s">
        <v>12418</v>
      </c>
      <c r="V10140">
        <v>271</v>
      </c>
      <c r="W10140">
        <v>11</v>
      </c>
      <c r="X10140">
        <v>0</v>
      </c>
      <c r="Y10140" t="s">
        <v>12419</v>
      </c>
      <c r="Z10140" t="s">
        <v>12420</v>
      </c>
      <c r="AA10140" t="s">
        <v>12429</v>
      </c>
      <c r="AB10140" t="s">
        <v>14028</v>
      </c>
      <c r="AC10140">
        <v>2</v>
      </c>
      <c r="AD10140" s="123">
        <v>42017</v>
      </c>
      <c r="AE10140" t="s">
        <v>12431</v>
      </c>
      <c r="AG10140">
        <v>40007480</v>
      </c>
      <c r="AL10140" t="s">
        <v>14028</v>
      </c>
      <c r="AN10140">
        <v>3411901701</v>
      </c>
      <c r="AO10140">
        <v>16</v>
      </c>
      <c r="AP10140" t="s">
        <v>12424</v>
      </c>
      <c r="AQ10140" t="s">
        <v>11408</v>
      </c>
      <c r="AR10140">
        <v>4100</v>
      </c>
      <c r="AT10140">
        <v>0</v>
      </c>
      <c r="AV10140" t="s">
        <v>14029</v>
      </c>
      <c r="AW10140">
        <v>116100</v>
      </c>
    </row>
    <row r="10141" spans="1:49" x14ac:dyDescent="0.25">
      <c r="A10141">
        <v>4100</v>
      </c>
      <c r="B10141">
        <v>30060</v>
      </c>
      <c r="C10141">
        <v>4028</v>
      </c>
      <c r="D10141">
        <v>410</v>
      </c>
      <c r="E10141" s="124" t="s">
        <v>19486</v>
      </c>
      <c r="F10141" t="str">
        <f t="shared" si="193"/>
        <v>Jacob JurcaRR DONNELLEY &amp; SONS - HOUSTON</v>
      </c>
      <c r="G10141" s="150" t="str">
        <f t="shared" si="194"/>
        <v>Jacob Jurca</v>
      </c>
      <c r="H10141" s="149" t="s">
        <v>8078</v>
      </c>
      <c r="I10141">
        <v>40006418</v>
      </c>
      <c r="J10141" t="s">
        <v>19730</v>
      </c>
      <c r="L10141" t="s">
        <v>12702</v>
      </c>
      <c r="M10141" t="s">
        <v>12703</v>
      </c>
      <c r="O10141">
        <v>282448</v>
      </c>
      <c r="P10141">
        <v>37228</v>
      </c>
      <c r="Q10141" t="s">
        <v>12415</v>
      </c>
      <c r="R10141" t="s">
        <v>12416</v>
      </c>
      <c r="S10141" t="s">
        <v>19731</v>
      </c>
      <c r="U10141" t="s">
        <v>12418</v>
      </c>
      <c r="V10141">
        <v>212</v>
      </c>
      <c r="W10141">
        <v>11</v>
      </c>
      <c r="X10141">
        <v>1</v>
      </c>
      <c r="Y10141" t="s">
        <v>12419</v>
      </c>
      <c r="Z10141" t="s">
        <v>12420</v>
      </c>
      <c r="AA10141" t="s">
        <v>12429</v>
      </c>
      <c r="AB10141" t="s">
        <v>12422</v>
      </c>
      <c r="AC10141">
        <v>2</v>
      </c>
      <c r="AD10141" s="123">
        <v>40492</v>
      </c>
      <c r="AE10141" t="s">
        <v>12431</v>
      </c>
      <c r="AG10141">
        <v>40006418</v>
      </c>
      <c r="AL10141" t="s">
        <v>12422</v>
      </c>
      <c r="AN10141">
        <v>4303706201</v>
      </c>
      <c r="AO10141">
        <v>16</v>
      </c>
      <c r="AP10141" t="s">
        <v>12424</v>
      </c>
      <c r="AQ10141" t="s">
        <v>11408</v>
      </c>
      <c r="AR10141">
        <v>4100</v>
      </c>
      <c r="AT10141">
        <v>0</v>
      </c>
      <c r="AV10141" t="s">
        <v>13209</v>
      </c>
      <c r="AW10141">
        <v>116100</v>
      </c>
    </row>
    <row r="10142" spans="1:49" x14ac:dyDescent="0.25">
      <c r="A10142">
        <v>4100</v>
      </c>
      <c r="B10142">
        <v>30060</v>
      </c>
      <c r="C10142">
        <v>4028</v>
      </c>
      <c r="D10142">
        <v>410</v>
      </c>
      <c r="E10142" s="124" t="s">
        <v>19486</v>
      </c>
      <c r="F10142" t="str">
        <f t="shared" si="193"/>
        <v>Jacob JurcaRUBBER &amp; GASKET CO. - LITTLE ROCK</v>
      </c>
      <c r="G10142" s="150" t="str">
        <f t="shared" si="194"/>
        <v>Jacob Jurca</v>
      </c>
      <c r="H10142" s="149" t="s">
        <v>8099</v>
      </c>
      <c r="I10142">
        <v>40002242</v>
      </c>
      <c r="K10142" t="s">
        <v>19732</v>
      </c>
      <c r="L10142" t="s">
        <v>19110</v>
      </c>
      <c r="M10142" t="s">
        <v>15941</v>
      </c>
      <c r="N10142" t="s">
        <v>19733</v>
      </c>
      <c r="Q10142" t="s">
        <v>12415</v>
      </c>
      <c r="R10142" t="s">
        <v>12416</v>
      </c>
      <c r="U10142" t="s">
        <v>12418</v>
      </c>
      <c r="W10142">
        <v>11</v>
      </c>
      <c r="X10142">
        <v>2</v>
      </c>
      <c r="Y10142" t="s">
        <v>12419</v>
      </c>
      <c r="Z10142" t="s">
        <v>12420</v>
      </c>
      <c r="AA10142" t="s">
        <v>12421</v>
      </c>
      <c r="AB10142" t="s">
        <v>12422</v>
      </c>
      <c r="AC10142">
        <v>2</v>
      </c>
      <c r="AD10142" s="123">
        <v>39111</v>
      </c>
      <c r="AE10142" t="s">
        <v>12423</v>
      </c>
      <c r="AG10142">
        <v>40002242</v>
      </c>
      <c r="AL10142" t="s">
        <v>12422</v>
      </c>
      <c r="AN10142">
        <v>411903201</v>
      </c>
      <c r="AO10142">
        <v>16</v>
      </c>
      <c r="AP10142" t="s">
        <v>12424</v>
      </c>
      <c r="AQ10142" t="s">
        <v>11408</v>
      </c>
      <c r="AR10142">
        <v>4100</v>
      </c>
      <c r="AS10142" t="s">
        <v>12491</v>
      </c>
      <c r="AT10142">
        <v>2005</v>
      </c>
      <c r="AV10142" t="s">
        <v>19192</v>
      </c>
      <c r="AW10142">
        <v>116100</v>
      </c>
    </row>
    <row r="10143" spans="1:49" x14ac:dyDescent="0.25">
      <c r="A10143">
        <v>4100</v>
      </c>
      <c r="B10143">
        <v>30060</v>
      </c>
      <c r="C10143">
        <v>4028</v>
      </c>
      <c r="D10143">
        <v>410</v>
      </c>
      <c r="E10143" s="124" t="s">
        <v>19486</v>
      </c>
      <c r="F10143" t="str">
        <f t="shared" si="193"/>
        <v>Jacob JurcaRUSSELL STOVER CANDIES</v>
      </c>
      <c r="G10143" s="150" t="str">
        <f t="shared" si="194"/>
        <v>Jacob Jurca</v>
      </c>
      <c r="H10143" s="149" t="s">
        <v>8120</v>
      </c>
      <c r="I10143">
        <v>40006921</v>
      </c>
      <c r="K10143" t="s">
        <v>19734</v>
      </c>
      <c r="L10143" t="s">
        <v>19735</v>
      </c>
      <c r="M10143" t="s">
        <v>12494</v>
      </c>
      <c r="N10143">
        <v>75110</v>
      </c>
      <c r="Q10143" t="s">
        <v>12415</v>
      </c>
      <c r="R10143" t="s">
        <v>12416</v>
      </c>
      <c r="S10143" t="s">
        <v>19736</v>
      </c>
      <c r="U10143" t="s">
        <v>12418</v>
      </c>
      <c r="W10143">
        <v>11</v>
      </c>
      <c r="X10143">
        <v>1</v>
      </c>
      <c r="Y10143" t="s">
        <v>12419</v>
      </c>
      <c r="Z10143" t="s">
        <v>12420</v>
      </c>
      <c r="AA10143" t="s">
        <v>12429</v>
      </c>
      <c r="AB10143" t="s">
        <v>12422</v>
      </c>
      <c r="AC10143">
        <v>2</v>
      </c>
      <c r="AD10143" s="123">
        <v>41198</v>
      </c>
      <c r="AE10143" t="s">
        <v>12431</v>
      </c>
      <c r="AG10143">
        <v>40006921</v>
      </c>
      <c r="AL10143" t="s">
        <v>12422</v>
      </c>
      <c r="AN10143">
        <v>4434906801</v>
      </c>
      <c r="AO10143">
        <v>16</v>
      </c>
      <c r="AP10143" t="s">
        <v>12424</v>
      </c>
      <c r="AQ10143" t="s">
        <v>11408</v>
      </c>
      <c r="AR10143">
        <v>4100</v>
      </c>
      <c r="AT10143">
        <v>0</v>
      </c>
      <c r="AV10143" t="s">
        <v>16497</v>
      </c>
      <c r="AW10143">
        <v>116100</v>
      </c>
    </row>
    <row r="10144" spans="1:49" x14ac:dyDescent="0.25">
      <c r="A10144">
        <v>4100</v>
      </c>
      <c r="B10144">
        <v>30060</v>
      </c>
      <c r="C10144">
        <v>4028</v>
      </c>
      <c r="D10144">
        <v>410</v>
      </c>
      <c r="E10144" s="124" t="s">
        <v>19486</v>
      </c>
      <c r="F10144" t="str">
        <f t="shared" si="193"/>
        <v>Jacob JurcaSANDERS EQUIPMENT</v>
      </c>
      <c r="G10144" s="150" t="str">
        <f t="shared" si="194"/>
        <v>Jacob Jurca</v>
      </c>
      <c r="H10144" s="149" t="s">
        <v>8182</v>
      </c>
      <c r="I10144">
        <v>40004516</v>
      </c>
      <c r="K10144" t="s">
        <v>19737</v>
      </c>
      <c r="L10144" t="s">
        <v>19738</v>
      </c>
      <c r="M10144" t="s">
        <v>12494</v>
      </c>
      <c r="N10144">
        <v>75098</v>
      </c>
      <c r="Q10144" t="s">
        <v>12415</v>
      </c>
      <c r="R10144" t="s">
        <v>12416</v>
      </c>
      <c r="S10144" t="s">
        <v>19739</v>
      </c>
      <c r="U10144" t="s">
        <v>12418</v>
      </c>
      <c r="W10144">
        <v>11</v>
      </c>
      <c r="X10144">
        <v>2</v>
      </c>
      <c r="Y10144" t="s">
        <v>12419</v>
      </c>
      <c r="Z10144" t="s">
        <v>12420</v>
      </c>
      <c r="AA10144" t="s">
        <v>12421</v>
      </c>
      <c r="AB10144" t="s">
        <v>12422</v>
      </c>
      <c r="AC10144">
        <v>2</v>
      </c>
      <c r="AD10144" s="123">
        <v>39111</v>
      </c>
      <c r="AE10144" t="s">
        <v>12423</v>
      </c>
      <c r="AG10144">
        <v>40004516</v>
      </c>
      <c r="AL10144" t="s">
        <v>12422</v>
      </c>
      <c r="AN10144">
        <v>4408530051</v>
      </c>
      <c r="AO10144">
        <v>16</v>
      </c>
      <c r="AP10144" t="s">
        <v>12424</v>
      </c>
      <c r="AQ10144" t="s">
        <v>11408</v>
      </c>
      <c r="AR10144">
        <v>4100</v>
      </c>
      <c r="AT10144">
        <v>2005</v>
      </c>
      <c r="AV10144" t="s">
        <v>19740</v>
      </c>
      <c r="AW10144">
        <v>116100</v>
      </c>
    </row>
    <row r="10145" spans="1:49" x14ac:dyDescent="0.25">
      <c r="A10145">
        <v>4100</v>
      </c>
      <c r="B10145">
        <v>30060</v>
      </c>
      <c r="C10145">
        <v>4028</v>
      </c>
      <c r="D10145">
        <v>410</v>
      </c>
      <c r="E10145" s="124" t="s">
        <v>19486</v>
      </c>
      <c r="F10145" t="str">
        <f t="shared" si="193"/>
        <v>Jacob JurcaSATAKE USA INC.</v>
      </c>
      <c r="G10145" s="150" t="str">
        <f t="shared" si="194"/>
        <v>Jacob Jurca</v>
      </c>
      <c r="H10145" s="149" t="s">
        <v>8215</v>
      </c>
      <c r="I10145">
        <v>40001769</v>
      </c>
      <c r="K10145" t="s">
        <v>19741</v>
      </c>
      <c r="L10145" t="s">
        <v>19742</v>
      </c>
      <c r="M10145" t="s">
        <v>12494</v>
      </c>
      <c r="N10145" t="s">
        <v>19743</v>
      </c>
      <c r="Q10145" t="s">
        <v>12415</v>
      </c>
      <c r="R10145" t="s">
        <v>12416</v>
      </c>
      <c r="S10145" t="s">
        <v>19744</v>
      </c>
      <c r="U10145" t="s">
        <v>12418</v>
      </c>
      <c r="W10145">
        <v>11</v>
      </c>
      <c r="X10145">
        <v>1</v>
      </c>
      <c r="Y10145" t="s">
        <v>12419</v>
      </c>
      <c r="Z10145" t="s">
        <v>12420</v>
      </c>
      <c r="AA10145" t="s">
        <v>12421</v>
      </c>
      <c r="AB10145" t="s">
        <v>12422</v>
      </c>
      <c r="AC10145">
        <v>2</v>
      </c>
      <c r="AD10145" s="123">
        <v>39111</v>
      </c>
      <c r="AE10145" t="s">
        <v>12423</v>
      </c>
      <c r="AG10145">
        <v>40001769</v>
      </c>
      <c r="AL10145" t="s">
        <v>12422</v>
      </c>
      <c r="AN10145">
        <v>4420133051</v>
      </c>
      <c r="AO10145">
        <v>16</v>
      </c>
      <c r="AP10145" t="s">
        <v>12424</v>
      </c>
      <c r="AQ10145" t="s">
        <v>11408</v>
      </c>
      <c r="AR10145">
        <v>4100</v>
      </c>
      <c r="AT10145">
        <v>2005</v>
      </c>
      <c r="AV10145" t="s">
        <v>19745</v>
      </c>
      <c r="AW10145">
        <v>116100</v>
      </c>
    </row>
    <row r="10146" spans="1:49" x14ac:dyDescent="0.25">
      <c r="A10146">
        <v>4100</v>
      </c>
      <c r="B10146">
        <v>30060</v>
      </c>
      <c r="C10146">
        <v>4028</v>
      </c>
      <c r="D10146">
        <v>410</v>
      </c>
      <c r="E10146" s="124" t="s">
        <v>19486</v>
      </c>
      <c r="F10146" t="str">
        <f t="shared" si="193"/>
        <v>Jacob JurcaSBS INDUSTRIAL SALES</v>
      </c>
      <c r="G10146" s="150" t="str">
        <f t="shared" si="194"/>
        <v>Jacob Jurca</v>
      </c>
      <c r="H10146" s="149" t="s">
        <v>8226</v>
      </c>
      <c r="I10146">
        <v>40003587</v>
      </c>
      <c r="J10146" t="s">
        <v>19746</v>
      </c>
      <c r="L10146" t="s">
        <v>19738</v>
      </c>
      <c r="M10146" t="s">
        <v>12494</v>
      </c>
      <c r="O10146">
        <v>336</v>
      </c>
      <c r="P10146">
        <v>75098</v>
      </c>
      <c r="Q10146" t="s">
        <v>12415</v>
      </c>
      <c r="R10146" t="s">
        <v>12416</v>
      </c>
      <c r="S10146" t="s">
        <v>19747</v>
      </c>
      <c r="U10146" t="s">
        <v>12418</v>
      </c>
      <c r="W10146">
        <v>11</v>
      </c>
      <c r="X10146">
        <v>2</v>
      </c>
      <c r="Y10146" t="s">
        <v>12419</v>
      </c>
      <c r="Z10146" t="s">
        <v>12420</v>
      </c>
      <c r="AA10146" t="s">
        <v>12421</v>
      </c>
      <c r="AB10146" t="s">
        <v>12422</v>
      </c>
      <c r="AC10146">
        <v>2</v>
      </c>
      <c r="AD10146" s="123">
        <v>39111</v>
      </c>
      <c r="AE10146" t="s">
        <v>12423</v>
      </c>
      <c r="AG10146">
        <v>40003587</v>
      </c>
      <c r="AL10146" t="s">
        <v>12422</v>
      </c>
      <c r="AN10146">
        <v>4439730051</v>
      </c>
      <c r="AO10146">
        <v>16</v>
      </c>
      <c r="AP10146" t="s">
        <v>12424</v>
      </c>
      <c r="AQ10146" t="s">
        <v>11408</v>
      </c>
      <c r="AR10146">
        <v>4100</v>
      </c>
      <c r="AS10146" t="s">
        <v>12491</v>
      </c>
      <c r="AT10146">
        <v>0</v>
      </c>
      <c r="AV10146" t="s">
        <v>19748</v>
      </c>
      <c r="AW10146">
        <v>116100</v>
      </c>
    </row>
    <row r="10147" spans="1:49" x14ac:dyDescent="0.25">
      <c r="A10147">
        <v>4100</v>
      </c>
      <c r="B10147">
        <v>30060</v>
      </c>
      <c r="C10147">
        <v>4028</v>
      </c>
      <c r="D10147">
        <v>410</v>
      </c>
      <c r="E10147" s="124" t="s">
        <v>19486</v>
      </c>
      <c r="F10147" t="str">
        <f t="shared" si="193"/>
        <v>Jacob JurcaSILGAN CONTAINERS MFG CORP</v>
      </c>
      <c r="G10147" s="150" t="str">
        <f t="shared" si="194"/>
        <v>Jacob Jurca</v>
      </c>
      <c r="H10147" s="149" t="s">
        <v>8454</v>
      </c>
      <c r="I10147">
        <v>40007830</v>
      </c>
      <c r="L10147" t="s">
        <v>19749</v>
      </c>
      <c r="M10147" t="s">
        <v>12494</v>
      </c>
      <c r="O10147">
        <v>40</v>
      </c>
      <c r="P10147">
        <v>75461</v>
      </c>
      <c r="Q10147" t="s">
        <v>12415</v>
      </c>
      <c r="R10147" t="s">
        <v>12416</v>
      </c>
      <c r="S10147" t="s">
        <v>19750</v>
      </c>
      <c r="U10147" t="s">
        <v>12418</v>
      </c>
      <c r="W10147">
        <v>11</v>
      </c>
      <c r="X10147">
        <v>1</v>
      </c>
      <c r="Y10147" t="s">
        <v>12419</v>
      </c>
      <c r="Z10147" t="s">
        <v>12420</v>
      </c>
      <c r="AA10147" t="s">
        <v>12429</v>
      </c>
      <c r="AB10147" t="s">
        <v>12422</v>
      </c>
      <c r="AC10147">
        <v>2</v>
      </c>
      <c r="AD10147" s="123">
        <v>42479</v>
      </c>
      <c r="AE10147" t="s">
        <v>12431</v>
      </c>
      <c r="AG10147">
        <v>40007830</v>
      </c>
      <c r="AL10147" t="s">
        <v>12422</v>
      </c>
      <c r="AN10147">
        <v>4427722101</v>
      </c>
      <c r="AO10147">
        <v>16</v>
      </c>
      <c r="AP10147" t="s">
        <v>12424</v>
      </c>
      <c r="AQ10147" t="s">
        <v>11408</v>
      </c>
      <c r="AR10147">
        <v>4100</v>
      </c>
      <c r="AT10147">
        <v>0</v>
      </c>
      <c r="AV10147" t="s">
        <v>15157</v>
      </c>
      <c r="AW10147">
        <v>116100</v>
      </c>
    </row>
    <row r="10148" spans="1:49" x14ac:dyDescent="0.25">
      <c r="A10148">
        <v>4100</v>
      </c>
      <c r="B10148">
        <v>30060</v>
      </c>
      <c r="C10148">
        <v>4028</v>
      </c>
      <c r="D10148">
        <v>417</v>
      </c>
      <c r="E10148" s="124" t="s">
        <v>19486</v>
      </c>
      <c r="F10148" t="str">
        <f t="shared" si="193"/>
        <v>Jacob JurcaSOUTHWEST AIRLINES CO</v>
      </c>
      <c r="G10148" s="150" t="str">
        <f t="shared" si="194"/>
        <v>Jacob Jurca</v>
      </c>
      <c r="H10148" s="149" t="s">
        <v>8597</v>
      </c>
      <c r="I10148">
        <v>40005597</v>
      </c>
      <c r="J10148" t="s">
        <v>19751</v>
      </c>
      <c r="K10148" t="s">
        <v>19752</v>
      </c>
      <c r="L10148" t="s">
        <v>12493</v>
      </c>
      <c r="M10148" t="s">
        <v>12494</v>
      </c>
      <c r="N10148">
        <v>75235</v>
      </c>
      <c r="Q10148" t="s">
        <v>12415</v>
      </c>
      <c r="R10148" t="s">
        <v>12416</v>
      </c>
      <c r="S10148" t="s">
        <v>19753</v>
      </c>
      <c r="U10148" t="s">
        <v>12418</v>
      </c>
      <c r="W10148">
        <v>11</v>
      </c>
      <c r="X10148">
        <v>0</v>
      </c>
      <c r="Y10148" t="s">
        <v>12419</v>
      </c>
      <c r="Z10148" t="s">
        <v>12420</v>
      </c>
      <c r="AA10148" t="s">
        <v>12429</v>
      </c>
      <c r="AB10148" t="s">
        <v>12422</v>
      </c>
      <c r="AC10148">
        <v>2</v>
      </c>
      <c r="AD10148" s="123">
        <v>39757</v>
      </c>
      <c r="AE10148" t="s">
        <v>12431</v>
      </c>
      <c r="AG10148">
        <v>40005597</v>
      </c>
      <c r="AL10148" t="s">
        <v>12422</v>
      </c>
      <c r="AN10148">
        <v>4411307601</v>
      </c>
      <c r="AO10148">
        <v>16</v>
      </c>
      <c r="AP10148" t="s">
        <v>12424</v>
      </c>
      <c r="AQ10148" t="s">
        <v>11408</v>
      </c>
      <c r="AR10148">
        <v>4100</v>
      </c>
      <c r="AT10148">
        <v>0</v>
      </c>
      <c r="AV10148" t="s">
        <v>18442</v>
      </c>
      <c r="AW10148">
        <v>116100</v>
      </c>
    </row>
    <row r="10149" spans="1:49" x14ac:dyDescent="0.25">
      <c r="A10149">
        <v>4100</v>
      </c>
      <c r="B10149">
        <v>30060</v>
      </c>
      <c r="C10149">
        <v>4028</v>
      </c>
      <c r="D10149">
        <v>410</v>
      </c>
      <c r="E10149" s="124" t="s">
        <v>19486</v>
      </c>
      <c r="F10149" t="str">
        <f t="shared" si="193"/>
        <v>Jacob JurcaSPORTSMITH</v>
      </c>
      <c r="G10149" s="150" t="str">
        <f t="shared" si="194"/>
        <v>Jacob Jurca</v>
      </c>
      <c r="H10149" s="149" t="s">
        <v>8644</v>
      </c>
      <c r="I10149">
        <v>40004394</v>
      </c>
      <c r="J10149" t="s">
        <v>18919</v>
      </c>
      <c r="K10149" t="s">
        <v>19754</v>
      </c>
      <c r="L10149" t="s">
        <v>19675</v>
      </c>
      <c r="M10149" t="s">
        <v>17533</v>
      </c>
      <c r="N10149" t="s">
        <v>19755</v>
      </c>
      <c r="Q10149" t="s">
        <v>12415</v>
      </c>
      <c r="R10149" t="s">
        <v>12416</v>
      </c>
      <c r="S10149" t="s">
        <v>19756</v>
      </c>
      <c r="U10149" t="s">
        <v>12418</v>
      </c>
      <c r="W10149">
        <v>11</v>
      </c>
      <c r="X10149">
        <v>2</v>
      </c>
      <c r="Y10149" t="s">
        <v>12419</v>
      </c>
      <c r="Z10149" t="s">
        <v>12420</v>
      </c>
      <c r="AA10149" t="s">
        <v>12421</v>
      </c>
      <c r="AB10149" t="s">
        <v>12422</v>
      </c>
      <c r="AC10149">
        <v>2</v>
      </c>
      <c r="AD10149" s="123">
        <v>39111</v>
      </c>
      <c r="AE10149" t="s">
        <v>12423</v>
      </c>
      <c r="AG10149">
        <v>40004394</v>
      </c>
      <c r="AL10149" t="s">
        <v>12422</v>
      </c>
      <c r="AN10149">
        <v>3714307901</v>
      </c>
      <c r="AO10149">
        <v>16</v>
      </c>
      <c r="AP10149" t="s">
        <v>12424</v>
      </c>
      <c r="AQ10149" t="s">
        <v>11408</v>
      </c>
      <c r="AR10149">
        <v>4100</v>
      </c>
      <c r="AT10149">
        <v>2005</v>
      </c>
      <c r="AV10149" t="s">
        <v>8644</v>
      </c>
      <c r="AW10149">
        <v>116100</v>
      </c>
    </row>
    <row r="10150" spans="1:49" x14ac:dyDescent="0.25">
      <c r="A10150">
        <v>4100</v>
      </c>
      <c r="B10150">
        <v>30060</v>
      </c>
      <c r="C10150">
        <v>4028</v>
      </c>
      <c r="D10150">
        <v>410</v>
      </c>
      <c r="E10150" s="124" t="s">
        <v>19486</v>
      </c>
      <c r="F10150" t="str">
        <f t="shared" si="193"/>
        <v>Jacob JurcaSPR PACKAGING, LLC</v>
      </c>
      <c r="G10150" s="150" t="str">
        <f t="shared" si="194"/>
        <v>Jacob Jurca</v>
      </c>
      <c r="H10150" s="149" t="s">
        <v>8645</v>
      </c>
      <c r="I10150">
        <v>40007027</v>
      </c>
      <c r="K10150" t="s">
        <v>19757</v>
      </c>
      <c r="L10150" t="s">
        <v>19758</v>
      </c>
      <c r="M10150" t="s">
        <v>12494</v>
      </c>
      <c r="N10150">
        <v>75087</v>
      </c>
      <c r="Q10150" t="s">
        <v>12415</v>
      </c>
      <c r="R10150" t="s">
        <v>12416</v>
      </c>
      <c r="S10150" t="s">
        <v>19759</v>
      </c>
      <c r="U10150" t="s">
        <v>12418</v>
      </c>
      <c r="W10150">
        <v>11</v>
      </c>
      <c r="X10150">
        <v>1</v>
      </c>
      <c r="Y10150" t="s">
        <v>12419</v>
      </c>
      <c r="Z10150" t="s">
        <v>12420</v>
      </c>
      <c r="AA10150" t="s">
        <v>12429</v>
      </c>
      <c r="AB10150" t="s">
        <v>12422</v>
      </c>
      <c r="AC10150">
        <v>2</v>
      </c>
      <c r="AD10150" s="123">
        <v>41347</v>
      </c>
      <c r="AE10150" t="s">
        <v>12431</v>
      </c>
      <c r="AG10150">
        <v>40007027</v>
      </c>
      <c r="AL10150" t="s">
        <v>12422</v>
      </c>
      <c r="AN10150">
        <v>4439720251</v>
      </c>
      <c r="AO10150">
        <v>16</v>
      </c>
      <c r="AP10150" t="s">
        <v>12424</v>
      </c>
      <c r="AQ10150" t="s">
        <v>11408</v>
      </c>
      <c r="AR10150">
        <v>4100</v>
      </c>
      <c r="AT10150">
        <v>0</v>
      </c>
      <c r="AV10150" t="s">
        <v>19760</v>
      </c>
      <c r="AW10150">
        <v>116100</v>
      </c>
    </row>
    <row r="10151" spans="1:49" x14ac:dyDescent="0.25">
      <c r="A10151">
        <v>4100</v>
      </c>
      <c r="B10151">
        <v>30060</v>
      </c>
      <c r="C10151">
        <v>4028</v>
      </c>
      <c r="D10151">
        <v>417</v>
      </c>
      <c r="E10151" s="124" t="s">
        <v>19486</v>
      </c>
      <c r="F10151" t="str">
        <f t="shared" si="193"/>
        <v>Jacob JurcaSTAR INNOVATIVE SYSTEMS, LLC</v>
      </c>
      <c r="G10151" s="150" t="str">
        <f t="shared" si="194"/>
        <v>Jacob Jurca</v>
      </c>
      <c r="H10151" s="149" t="s">
        <v>8693</v>
      </c>
      <c r="I10151">
        <v>40007220</v>
      </c>
      <c r="K10151" t="s">
        <v>19761</v>
      </c>
      <c r="L10151" t="s">
        <v>19762</v>
      </c>
      <c r="M10151" t="s">
        <v>12684</v>
      </c>
      <c r="N10151">
        <v>49431</v>
      </c>
      <c r="Q10151" t="s">
        <v>12415</v>
      </c>
      <c r="R10151" t="s">
        <v>12416</v>
      </c>
      <c r="S10151" t="s">
        <v>19763</v>
      </c>
      <c r="U10151" t="s">
        <v>12418</v>
      </c>
      <c r="W10151">
        <v>11</v>
      </c>
      <c r="X10151">
        <v>0</v>
      </c>
      <c r="Y10151" t="s">
        <v>12419</v>
      </c>
      <c r="Z10151" t="s">
        <v>12420</v>
      </c>
      <c r="AA10151" t="s">
        <v>12429</v>
      </c>
      <c r="AB10151" t="s">
        <v>12422</v>
      </c>
      <c r="AC10151">
        <v>2</v>
      </c>
      <c r="AD10151" s="123">
        <v>41586</v>
      </c>
      <c r="AE10151" t="s">
        <v>12431</v>
      </c>
      <c r="AG10151">
        <v>40007220</v>
      </c>
      <c r="AL10151" t="s">
        <v>12422</v>
      </c>
      <c r="AN10151">
        <v>2310510701</v>
      </c>
      <c r="AO10151">
        <v>16</v>
      </c>
      <c r="AP10151" t="s">
        <v>12424</v>
      </c>
      <c r="AQ10151" t="s">
        <v>11408</v>
      </c>
      <c r="AR10151">
        <v>4100</v>
      </c>
      <c r="AT10151">
        <v>0</v>
      </c>
      <c r="AV10151" t="s">
        <v>19764</v>
      </c>
      <c r="AW10151">
        <v>116100</v>
      </c>
    </row>
    <row r="10152" spans="1:49" x14ac:dyDescent="0.25">
      <c r="A10152">
        <v>4100</v>
      </c>
      <c r="B10152">
        <v>30060</v>
      </c>
      <c r="C10152">
        <v>4028</v>
      </c>
      <c r="D10152">
        <v>410</v>
      </c>
      <c r="E10152" s="124" t="s">
        <v>19486</v>
      </c>
      <c r="F10152" t="str">
        <f t="shared" si="193"/>
        <v>Jacob JurcaSTEWART SYSTEMS BAKING, LLC</v>
      </c>
      <c r="G10152" s="150" t="str">
        <f t="shared" si="194"/>
        <v>Jacob Jurca</v>
      </c>
      <c r="H10152" s="149" t="s">
        <v>8732</v>
      </c>
      <c r="I10152">
        <v>40008187</v>
      </c>
      <c r="K10152" t="s">
        <v>19765</v>
      </c>
      <c r="L10152" t="s">
        <v>19766</v>
      </c>
      <c r="M10152" t="s">
        <v>12494</v>
      </c>
      <c r="N10152">
        <v>75074</v>
      </c>
      <c r="Q10152" t="s">
        <v>12415</v>
      </c>
      <c r="R10152" t="s">
        <v>12416</v>
      </c>
      <c r="S10152" t="s">
        <v>19767</v>
      </c>
      <c r="U10152" t="s">
        <v>12418</v>
      </c>
      <c r="W10152">
        <v>11</v>
      </c>
      <c r="X10152">
        <v>0</v>
      </c>
      <c r="Y10152" t="s">
        <v>12472</v>
      </c>
      <c r="Z10152" t="s">
        <v>12420</v>
      </c>
      <c r="AA10152" t="s">
        <v>12429</v>
      </c>
      <c r="AB10152" t="s">
        <v>12422</v>
      </c>
      <c r="AC10152">
        <v>2</v>
      </c>
      <c r="AD10152" s="123">
        <v>42951</v>
      </c>
      <c r="AE10152" t="s">
        <v>12431</v>
      </c>
      <c r="AG10152">
        <v>40008187</v>
      </c>
      <c r="AL10152" t="s">
        <v>12422</v>
      </c>
      <c r="AN10152">
        <v>4408523101</v>
      </c>
      <c r="AO10152">
        <v>16</v>
      </c>
      <c r="AP10152" t="s">
        <v>12424</v>
      </c>
      <c r="AQ10152" t="s">
        <v>11408</v>
      </c>
      <c r="AR10152">
        <v>4100</v>
      </c>
      <c r="AT10152">
        <v>0</v>
      </c>
      <c r="AV10152" t="s">
        <v>19768</v>
      </c>
      <c r="AW10152">
        <v>116100</v>
      </c>
    </row>
    <row r="10153" spans="1:49" x14ac:dyDescent="0.25">
      <c r="A10153">
        <v>4100</v>
      </c>
      <c r="B10153">
        <v>30060</v>
      </c>
      <c r="C10153">
        <v>4028</v>
      </c>
      <c r="D10153">
        <v>410</v>
      </c>
      <c r="E10153" s="124" t="s">
        <v>19486</v>
      </c>
      <c r="F10153" t="str">
        <f t="shared" si="193"/>
        <v>Jacob JurcaTAYLOR COMMUNICATIONS INC</v>
      </c>
      <c r="G10153" s="150" t="str">
        <f t="shared" si="194"/>
        <v>Jacob Jurca</v>
      </c>
      <c r="H10153" s="149" t="s">
        <v>8920</v>
      </c>
      <c r="I10153">
        <v>40005917</v>
      </c>
      <c r="K10153" t="s">
        <v>19769</v>
      </c>
      <c r="L10153" t="s">
        <v>15294</v>
      </c>
      <c r="M10153" t="s">
        <v>15295</v>
      </c>
      <c r="N10153">
        <v>68127</v>
      </c>
      <c r="Q10153" t="s">
        <v>12415</v>
      </c>
      <c r="R10153" t="s">
        <v>12416</v>
      </c>
      <c r="S10153" t="s">
        <v>19770</v>
      </c>
      <c r="U10153" t="s">
        <v>12418</v>
      </c>
      <c r="W10153">
        <v>11</v>
      </c>
      <c r="X10153">
        <v>1</v>
      </c>
      <c r="Y10153" t="s">
        <v>12419</v>
      </c>
      <c r="Z10153" t="s">
        <v>12420</v>
      </c>
      <c r="AA10153" t="s">
        <v>12429</v>
      </c>
      <c r="AB10153" t="s">
        <v>12422</v>
      </c>
      <c r="AC10153">
        <v>2</v>
      </c>
      <c r="AD10153" s="123">
        <v>40133</v>
      </c>
      <c r="AE10153" t="s">
        <v>12431</v>
      </c>
      <c r="AG10153">
        <v>40005917</v>
      </c>
      <c r="AL10153" t="s">
        <v>12422</v>
      </c>
      <c r="AN10153">
        <v>2805503001</v>
      </c>
      <c r="AO10153">
        <v>16</v>
      </c>
      <c r="AP10153" t="s">
        <v>12424</v>
      </c>
      <c r="AQ10153" t="s">
        <v>11408</v>
      </c>
      <c r="AR10153">
        <v>4100</v>
      </c>
      <c r="AT10153">
        <v>0</v>
      </c>
      <c r="AV10153" t="s">
        <v>19771</v>
      </c>
      <c r="AW10153">
        <v>116100</v>
      </c>
    </row>
    <row r="10154" spans="1:49" x14ac:dyDescent="0.25">
      <c r="A10154">
        <v>4100</v>
      </c>
      <c r="B10154">
        <v>30060</v>
      </c>
      <c r="C10154">
        <v>4028</v>
      </c>
      <c r="D10154">
        <v>410</v>
      </c>
      <c r="E10154" s="124" t="s">
        <v>19486</v>
      </c>
      <c r="F10154" t="str">
        <f t="shared" si="193"/>
        <v>Jacob JurcaTEXAS BELTING</v>
      </c>
      <c r="G10154" s="150" t="str">
        <f t="shared" si="194"/>
        <v>Jacob Jurca</v>
      </c>
      <c r="H10154" s="149" t="s">
        <v>8987</v>
      </c>
      <c r="I10154">
        <v>40007589</v>
      </c>
      <c r="K10154" t="s">
        <v>19772</v>
      </c>
      <c r="L10154" t="s">
        <v>14872</v>
      </c>
      <c r="M10154" t="s">
        <v>12494</v>
      </c>
      <c r="N10154">
        <v>77011</v>
      </c>
      <c r="Q10154" t="s">
        <v>12415</v>
      </c>
      <c r="R10154" t="s">
        <v>12416</v>
      </c>
      <c r="S10154" t="s">
        <v>19773</v>
      </c>
      <c r="U10154" t="s">
        <v>12418</v>
      </c>
      <c r="W10154">
        <v>11</v>
      </c>
      <c r="X10154">
        <v>0</v>
      </c>
      <c r="Y10154" t="s">
        <v>12419</v>
      </c>
      <c r="Z10154" t="s">
        <v>12420</v>
      </c>
      <c r="AA10154" t="s">
        <v>12429</v>
      </c>
      <c r="AB10154" t="s">
        <v>12478</v>
      </c>
      <c r="AC10154">
        <v>2</v>
      </c>
      <c r="AD10154" s="123">
        <v>42143</v>
      </c>
      <c r="AE10154" t="s">
        <v>12431</v>
      </c>
      <c r="AG10154">
        <v>40007589</v>
      </c>
      <c r="AL10154" t="s">
        <v>12478</v>
      </c>
      <c r="AN10154">
        <v>4420114401</v>
      </c>
      <c r="AO10154">
        <v>16</v>
      </c>
      <c r="AP10154" t="s">
        <v>12424</v>
      </c>
      <c r="AQ10154" t="s">
        <v>11408</v>
      </c>
      <c r="AR10154">
        <v>4100</v>
      </c>
      <c r="AT10154">
        <v>0</v>
      </c>
      <c r="AV10154" t="s">
        <v>19774</v>
      </c>
      <c r="AW10154">
        <v>116100</v>
      </c>
    </row>
    <row r="10155" spans="1:49" x14ac:dyDescent="0.25">
      <c r="A10155">
        <v>4100</v>
      </c>
      <c r="B10155">
        <v>30060</v>
      </c>
      <c r="C10155">
        <v>4028</v>
      </c>
      <c r="D10155">
        <v>410</v>
      </c>
      <c r="E10155" s="124" t="s">
        <v>19486</v>
      </c>
      <c r="F10155" t="str">
        <f t="shared" si="193"/>
        <v>Jacob JurcaTEXAS GULF SALES CO, LTD</v>
      </c>
      <c r="G10155" s="150" t="str">
        <f t="shared" si="194"/>
        <v>Jacob Jurca</v>
      </c>
      <c r="H10155" s="149" t="s">
        <v>8989</v>
      </c>
      <c r="I10155">
        <v>40008728</v>
      </c>
      <c r="K10155" t="s">
        <v>19775</v>
      </c>
      <c r="L10155" t="s">
        <v>14872</v>
      </c>
      <c r="M10155" t="s">
        <v>12494</v>
      </c>
      <c r="N10155">
        <v>77043</v>
      </c>
      <c r="Q10155" t="s">
        <v>12415</v>
      </c>
      <c r="R10155" t="s">
        <v>12416</v>
      </c>
      <c r="S10155" t="s">
        <v>19776</v>
      </c>
      <c r="U10155" t="s">
        <v>12418</v>
      </c>
      <c r="W10155">
        <v>11</v>
      </c>
      <c r="X10155">
        <v>2</v>
      </c>
      <c r="Y10155" t="s">
        <v>12419</v>
      </c>
      <c r="Z10155" t="s">
        <v>12420</v>
      </c>
      <c r="AA10155" t="s">
        <v>12429</v>
      </c>
      <c r="AB10155" t="s">
        <v>12422</v>
      </c>
      <c r="AC10155">
        <v>2</v>
      </c>
      <c r="AD10155" s="123">
        <v>43775</v>
      </c>
      <c r="AE10155" t="s">
        <v>12486</v>
      </c>
      <c r="AG10155">
        <v>40008728</v>
      </c>
      <c r="AL10155" t="s">
        <v>12422</v>
      </c>
      <c r="AN10155">
        <v>4420114401</v>
      </c>
      <c r="AO10155">
        <v>16</v>
      </c>
      <c r="AP10155" t="s">
        <v>12424</v>
      </c>
      <c r="AQ10155" t="s">
        <v>11408</v>
      </c>
      <c r="AR10155">
        <v>4100</v>
      </c>
      <c r="AT10155">
        <v>0</v>
      </c>
      <c r="AV10155" t="s">
        <v>19777</v>
      </c>
      <c r="AW10155">
        <v>116100</v>
      </c>
    </row>
    <row r="10156" spans="1:49" x14ac:dyDescent="0.25">
      <c r="A10156">
        <v>4100</v>
      </c>
      <c r="B10156">
        <v>30060</v>
      </c>
      <c r="C10156">
        <v>4028</v>
      </c>
      <c r="D10156">
        <v>410</v>
      </c>
      <c r="E10156" s="124" t="s">
        <v>19486</v>
      </c>
      <c r="F10156" t="str">
        <f t="shared" si="193"/>
        <v>Jacob JurcaTHE SEIDL'S BINDERY INC</v>
      </c>
      <c r="G10156" s="150" t="str">
        <f t="shared" si="194"/>
        <v>Jacob Jurca</v>
      </c>
      <c r="H10156" s="149" t="s">
        <v>9066</v>
      </c>
      <c r="I10156">
        <v>40008325</v>
      </c>
      <c r="L10156" t="s">
        <v>14872</v>
      </c>
      <c r="M10156" t="s">
        <v>12494</v>
      </c>
      <c r="O10156">
        <v>550229</v>
      </c>
      <c r="P10156" t="s">
        <v>19778</v>
      </c>
      <c r="Q10156" t="s">
        <v>12415</v>
      </c>
      <c r="R10156" t="s">
        <v>12416</v>
      </c>
      <c r="S10156" t="s">
        <v>19779</v>
      </c>
      <c r="U10156" t="s">
        <v>12418</v>
      </c>
      <c r="W10156">
        <v>11</v>
      </c>
      <c r="X10156">
        <v>0</v>
      </c>
      <c r="Y10156" t="s">
        <v>12419</v>
      </c>
      <c r="Z10156" t="s">
        <v>12420</v>
      </c>
      <c r="AA10156" t="s">
        <v>12485</v>
      </c>
      <c r="AB10156" t="s">
        <v>12422</v>
      </c>
      <c r="AC10156">
        <v>2</v>
      </c>
      <c r="AD10156" s="123">
        <v>43166</v>
      </c>
      <c r="AE10156" t="s">
        <v>12528</v>
      </c>
      <c r="AG10156">
        <v>40008325</v>
      </c>
      <c r="AL10156" t="s">
        <v>12422</v>
      </c>
      <c r="AN10156">
        <v>4420114401</v>
      </c>
      <c r="AO10156">
        <v>16</v>
      </c>
      <c r="AP10156" t="s">
        <v>12424</v>
      </c>
      <c r="AQ10156" t="s">
        <v>11408</v>
      </c>
      <c r="AR10156">
        <v>4100</v>
      </c>
      <c r="AT10156">
        <v>0</v>
      </c>
      <c r="AV10156" t="s">
        <v>19780</v>
      </c>
      <c r="AW10156">
        <v>116100</v>
      </c>
    </row>
    <row r="10157" spans="1:49" x14ac:dyDescent="0.25">
      <c r="A10157">
        <v>4100</v>
      </c>
      <c r="B10157">
        <v>30060</v>
      </c>
      <c r="C10157">
        <v>4028</v>
      </c>
      <c r="D10157">
        <v>410</v>
      </c>
      <c r="E10157" s="124" t="s">
        <v>19486</v>
      </c>
      <c r="F10157" t="str">
        <f t="shared" si="193"/>
        <v>Jacob JurcaTHE SEIDL'S BINDERY, INC.</v>
      </c>
      <c r="G10157" s="150" t="str">
        <f t="shared" si="194"/>
        <v>Jacob Jurca</v>
      </c>
      <c r="H10157" s="149" t="s">
        <v>9067</v>
      </c>
      <c r="I10157">
        <v>40007272</v>
      </c>
      <c r="K10157" t="s">
        <v>19781</v>
      </c>
      <c r="L10157" t="s">
        <v>14872</v>
      </c>
      <c r="M10157" t="s">
        <v>12494</v>
      </c>
      <c r="N10157">
        <v>77055</v>
      </c>
      <c r="Q10157" t="s">
        <v>12415</v>
      </c>
      <c r="R10157" t="s">
        <v>12416</v>
      </c>
      <c r="S10157" t="s">
        <v>19779</v>
      </c>
      <c r="U10157" t="s">
        <v>12418</v>
      </c>
      <c r="W10157">
        <v>11</v>
      </c>
      <c r="X10157">
        <v>1</v>
      </c>
      <c r="Y10157" t="s">
        <v>12419</v>
      </c>
      <c r="Z10157" t="s">
        <v>12420</v>
      </c>
      <c r="AA10157" t="s">
        <v>12429</v>
      </c>
      <c r="AB10157" t="s">
        <v>12430</v>
      </c>
      <c r="AC10157">
        <v>2</v>
      </c>
      <c r="AD10157" s="123">
        <v>41676</v>
      </c>
      <c r="AE10157" t="s">
        <v>12431</v>
      </c>
      <c r="AG10157">
        <v>40007272</v>
      </c>
      <c r="AL10157" t="s">
        <v>12430</v>
      </c>
      <c r="AN10157">
        <v>4420114401</v>
      </c>
      <c r="AO10157">
        <v>16</v>
      </c>
      <c r="AP10157" t="s">
        <v>12424</v>
      </c>
      <c r="AQ10157" t="s">
        <v>11408</v>
      </c>
      <c r="AR10157">
        <v>4100</v>
      </c>
      <c r="AT10157">
        <v>0</v>
      </c>
      <c r="AV10157" t="s">
        <v>19782</v>
      </c>
      <c r="AW10157">
        <v>116100</v>
      </c>
    </row>
    <row r="10158" spans="1:49" x14ac:dyDescent="0.25">
      <c r="A10158">
        <v>4100</v>
      </c>
      <c r="B10158">
        <v>30060</v>
      </c>
      <c r="C10158">
        <v>4028</v>
      </c>
      <c r="D10158">
        <v>410</v>
      </c>
      <c r="E10158" s="124" t="s">
        <v>19486</v>
      </c>
      <c r="F10158" t="str">
        <f t="shared" si="193"/>
        <v>Jacob JurcaTHE STORE DECOR COMPANY</v>
      </c>
      <c r="G10158" s="150" t="str">
        <f t="shared" si="194"/>
        <v>Jacob Jurca</v>
      </c>
      <c r="H10158" s="149" t="s">
        <v>9069</v>
      </c>
      <c r="I10158">
        <v>40007341</v>
      </c>
      <c r="K10158" t="s">
        <v>19783</v>
      </c>
      <c r="L10158" t="s">
        <v>19784</v>
      </c>
      <c r="M10158" t="s">
        <v>12494</v>
      </c>
      <c r="N10158">
        <v>75088</v>
      </c>
      <c r="Q10158" t="s">
        <v>12415</v>
      </c>
      <c r="R10158" t="s">
        <v>12416</v>
      </c>
      <c r="S10158" t="s">
        <v>19785</v>
      </c>
      <c r="U10158" t="s">
        <v>12418</v>
      </c>
      <c r="W10158">
        <v>11</v>
      </c>
      <c r="X10158">
        <v>1</v>
      </c>
      <c r="Y10158" t="s">
        <v>12419</v>
      </c>
      <c r="Z10158" t="s">
        <v>12420</v>
      </c>
      <c r="AA10158" t="s">
        <v>12429</v>
      </c>
      <c r="AB10158" t="s">
        <v>12422</v>
      </c>
      <c r="AC10158">
        <v>2</v>
      </c>
      <c r="AD10158" s="123">
        <v>41760</v>
      </c>
      <c r="AE10158" t="s">
        <v>12431</v>
      </c>
      <c r="AG10158">
        <v>40007341</v>
      </c>
      <c r="AL10158" t="s">
        <v>12422</v>
      </c>
      <c r="AN10158">
        <v>4411380011</v>
      </c>
      <c r="AO10158">
        <v>16</v>
      </c>
      <c r="AP10158" t="s">
        <v>12424</v>
      </c>
      <c r="AQ10158" t="s">
        <v>11408</v>
      </c>
      <c r="AR10158">
        <v>4100</v>
      </c>
      <c r="AT10158">
        <v>0</v>
      </c>
      <c r="AV10158" t="s">
        <v>19786</v>
      </c>
      <c r="AW10158">
        <v>116100</v>
      </c>
    </row>
    <row r="10159" spans="1:49" x14ac:dyDescent="0.25">
      <c r="A10159">
        <v>4100</v>
      </c>
      <c r="B10159">
        <v>30060</v>
      </c>
      <c r="C10159">
        <v>4028</v>
      </c>
      <c r="D10159">
        <v>410</v>
      </c>
      <c r="E10159" s="124" t="s">
        <v>19486</v>
      </c>
      <c r="F10159" t="str">
        <f t="shared" si="193"/>
        <v>Jacob JurcaTHE UNLAUB COMPANY</v>
      </c>
      <c r="G10159" s="150" t="str">
        <f t="shared" si="194"/>
        <v>Jacob Jurca</v>
      </c>
      <c r="H10159" s="149" t="s">
        <v>9075</v>
      </c>
      <c r="I10159">
        <v>40006395</v>
      </c>
      <c r="L10159" t="s">
        <v>19675</v>
      </c>
      <c r="M10159" t="s">
        <v>17533</v>
      </c>
      <c r="O10159">
        <v>99</v>
      </c>
      <c r="P10159">
        <v>74101</v>
      </c>
      <c r="Q10159" t="s">
        <v>12415</v>
      </c>
      <c r="R10159" t="s">
        <v>12416</v>
      </c>
      <c r="S10159" t="s">
        <v>19787</v>
      </c>
      <c r="U10159" t="s">
        <v>12418</v>
      </c>
      <c r="W10159">
        <v>11</v>
      </c>
      <c r="X10159">
        <v>2</v>
      </c>
      <c r="Y10159" t="s">
        <v>12419</v>
      </c>
      <c r="Z10159" t="s">
        <v>12420</v>
      </c>
      <c r="AA10159" t="s">
        <v>12429</v>
      </c>
      <c r="AB10159" t="s">
        <v>12422</v>
      </c>
      <c r="AC10159">
        <v>2</v>
      </c>
      <c r="AD10159" s="123">
        <v>40464</v>
      </c>
      <c r="AE10159" t="s">
        <v>12431</v>
      </c>
      <c r="AG10159">
        <v>40006395</v>
      </c>
      <c r="AL10159" t="s">
        <v>12422</v>
      </c>
      <c r="AN10159">
        <v>3714307901</v>
      </c>
      <c r="AO10159">
        <v>16</v>
      </c>
      <c r="AP10159" t="s">
        <v>12424</v>
      </c>
      <c r="AQ10159" t="s">
        <v>11408</v>
      </c>
      <c r="AR10159">
        <v>4100</v>
      </c>
      <c r="AT10159">
        <v>0</v>
      </c>
      <c r="AV10159" t="s">
        <v>19788</v>
      </c>
      <c r="AW10159">
        <v>116100</v>
      </c>
    </row>
    <row r="10160" spans="1:49" x14ac:dyDescent="0.25">
      <c r="A10160">
        <v>4100</v>
      </c>
      <c r="B10160">
        <v>30060</v>
      </c>
      <c r="C10160">
        <v>4028</v>
      </c>
      <c r="D10160">
        <v>410</v>
      </c>
      <c r="E10160" s="124" t="s">
        <v>19486</v>
      </c>
      <c r="F10160" t="str">
        <f t="shared" si="193"/>
        <v>Jacob JurcaTROPICAL SALES , LTD</v>
      </c>
      <c r="G10160" s="150" t="str">
        <f t="shared" si="194"/>
        <v>Jacob Jurca</v>
      </c>
      <c r="H10160" s="149" t="s">
        <v>9268</v>
      </c>
      <c r="I10160">
        <v>40005435</v>
      </c>
      <c r="K10160" t="s">
        <v>19789</v>
      </c>
      <c r="L10160" t="s">
        <v>14872</v>
      </c>
      <c r="M10160" t="s">
        <v>12494</v>
      </c>
      <c r="N10160">
        <v>77036</v>
      </c>
      <c r="Q10160" t="s">
        <v>12415</v>
      </c>
      <c r="R10160" t="s">
        <v>12416</v>
      </c>
      <c r="S10160" t="s">
        <v>19790</v>
      </c>
      <c r="U10160" t="s">
        <v>12418</v>
      </c>
      <c r="W10160">
        <v>11</v>
      </c>
      <c r="X10160">
        <v>2</v>
      </c>
      <c r="Y10160" t="s">
        <v>12419</v>
      </c>
      <c r="Z10160" t="s">
        <v>12420</v>
      </c>
      <c r="AA10160" t="s">
        <v>12429</v>
      </c>
      <c r="AB10160" t="s">
        <v>12422</v>
      </c>
      <c r="AC10160">
        <v>2</v>
      </c>
      <c r="AD10160" s="123">
        <v>39566</v>
      </c>
      <c r="AE10160" t="s">
        <v>12633</v>
      </c>
      <c r="AG10160">
        <v>40005435</v>
      </c>
      <c r="AL10160" t="s">
        <v>12422</v>
      </c>
      <c r="AN10160">
        <v>4420114401</v>
      </c>
      <c r="AO10160">
        <v>16</v>
      </c>
      <c r="AP10160" t="s">
        <v>12424</v>
      </c>
      <c r="AQ10160" t="s">
        <v>11408</v>
      </c>
      <c r="AR10160">
        <v>4100</v>
      </c>
      <c r="AT10160">
        <v>0</v>
      </c>
      <c r="AV10160" t="s">
        <v>19791</v>
      </c>
      <c r="AW10160">
        <v>116100</v>
      </c>
    </row>
    <row r="10161" spans="1:49" x14ac:dyDescent="0.25">
      <c r="A10161">
        <v>4100</v>
      </c>
      <c r="B10161">
        <v>30060</v>
      </c>
      <c r="C10161">
        <v>4028</v>
      </c>
      <c r="D10161">
        <v>410</v>
      </c>
      <c r="E10161" s="124" t="s">
        <v>19486</v>
      </c>
      <c r="F10161" t="str">
        <f t="shared" si="193"/>
        <v>Jacob JurcaVALLEN DISTRIBUTION INC</v>
      </c>
      <c r="G10161" s="150" t="str">
        <f t="shared" si="194"/>
        <v>Jacob Jurca</v>
      </c>
      <c r="H10161" s="149" t="s">
        <v>10558</v>
      </c>
      <c r="I10161">
        <v>40001949</v>
      </c>
      <c r="J10161" t="s">
        <v>13385</v>
      </c>
      <c r="K10161" t="s">
        <v>19792</v>
      </c>
      <c r="L10161" t="s">
        <v>19793</v>
      </c>
      <c r="M10161" t="s">
        <v>13169</v>
      </c>
      <c r="N10161">
        <v>28012</v>
      </c>
      <c r="O10161">
        <v>1127</v>
      </c>
      <c r="Q10161" t="s">
        <v>12415</v>
      </c>
      <c r="R10161" t="s">
        <v>12416</v>
      </c>
      <c r="S10161" t="s">
        <v>19794</v>
      </c>
      <c r="U10161" t="s">
        <v>12418</v>
      </c>
      <c r="W10161">
        <v>11</v>
      </c>
      <c r="X10161">
        <v>2</v>
      </c>
      <c r="Y10161" t="s">
        <v>12419</v>
      </c>
      <c r="Z10161" t="s">
        <v>12420</v>
      </c>
      <c r="AA10161" t="s">
        <v>12421</v>
      </c>
      <c r="AB10161" t="s">
        <v>12422</v>
      </c>
      <c r="AC10161">
        <v>2</v>
      </c>
      <c r="AD10161" s="123">
        <v>39111</v>
      </c>
      <c r="AE10161" t="s">
        <v>12423</v>
      </c>
      <c r="AG10161">
        <v>40001949</v>
      </c>
      <c r="AL10161" t="s">
        <v>12422</v>
      </c>
      <c r="AN10161">
        <v>3407100801</v>
      </c>
      <c r="AO10161">
        <v>16</v>
      </c>
      <c r="AP10161" t="s">
        <v>12424</v>
      </c>
      <c r="AQ10161" t="s">
        <v>11408</v>
      </c>
      <c r="AR10161">
        <v>4100</v>
      </c>
      <c r="AT10161">
        <v>2005</v>
      </c>
      <c r="AV10161" t="s">
        <v>13390</v>
      </c>
      <c r="AW10161">
        <v>116100</v>
      </c>
    </row>
    <row r="10162" spans="1:49" x14ac:dyDescent="0.25">
      <c r="A10162">
        <v>4100</v>
      </c>
      <c r="B10162">
        <v>30060</v>
      </c>
      <c r="C10162">
        <v>4028</v>
      </c>
      <c r="D10162">
        <v>410</v>
      </c>
      <c r="E10162" s="124" t="s">
        <v>19486</v>
      </c>
      <c r="F10162" t="str">
        <f t="shared" si="193"/>
        <v>Jacob JurcaVANDERLANDE INDUSTRIES</v>
      </c>
      <c r="G10162" s="150" t="str">
        <f t="shared" si="194"/>
        <v>Jacob Jurca</v>
      </c>
      <c r="H10162" s="149" t="s">
        <v>10595</v>
      </c>
      <c r="I10162">
        <v>40002979</v>
      </c>
      <c r="J10162" t="s">
        <v>19795</v>
      </c>
      <c r="K10162" t="s">
        <v>19796</v>
      </c>
      <c r="L10162" t="s">
        <v>19797</v>
      </c>
      <c r="M10162" t="s">
        <v>12494</v>
      </c>
      <c r="N10162" t="s">
        <v>19798</v>
      </c>
      <c r="Q10162" t="s">
        <v>12415</v>
      </c>
      <c r="R10162" t="s">
        <v>12416</v>
      </c>
      <c r="S10162" t="s">
        <v>19799</v>
      </c>
      <c r="U10162" t="s">
        <v>12418</v>
      </c>
      <c r="V10162">
        <v>91</v>
      </c>
      <c r="W10162">
        <v>11</v>
      </c>
      <c r="X10162">
        <v>0</v>
      </c>
      <c r="Y10162" t="s">
        <v>12419</v>
      </c>
      <c r="Z10162" t="s">
        <v>12420</v>
      </c>
      <c r="AA10162" t="s">
        <v>12421</v>
      </c>
      <c r="AB10162" t="s">
        <v>12430</v>
      </c>
      <c r="AC10162">
        <v>2</v>
      </c>
      <c r="AD10162" s="123">
        <v>39111</v>
      </c>
      <c r="AE10162" t="s">
        <v>12423</v>
      </c>
      <c r="AG10162">
        <v>40002979</v>
      </c>
      <c r="AL10162" t="s">
        <v>12430</v>
      </c>
      <c r="AN10162">
        <v>4420177201</v>
      </c>
      <c r="AO10162">
        <v>16</v>
      </c>
      <c r="AP10162" t="s">
        <v>12424</v>
      </c>
      <c r="AQ10162" t="s">
        <v>11408</v>
      </c>
      <c r="AR10162">
        <v>4100</v>
      </c>
      <c r="AS10162" t="s">
        <v>12491</v>
      </c>
      <c r="AT10162">
        <v>2005</v>
      </c>
      <c r="AV10162" t="s">
        <v>19800</v>
      </c>
      <c r="AW10162">
        <v>116100</v>
      </c>
    </row>
    <row r="10163" spans="1:49" x14ac:dyDescent="0.25">
      <c r="A10163">
        <v>4100</v>
      </c>
      <c r="B10163">
        <v>30060</v>
      </c>
      <c r="C10163">
        <v>4028</v>
      </c>
      <c r="D10163">
        <v>417</v>
      </c>
      <c r="E10163" s="124" t="s">
        <v>19486</v>
      </c>
      <c r="F10163" t="str">
        <f t="shared" si="193"/>
        <v>Jacob JurcaWALDROP COMPANY, INC</v>
      </c>
      <c r="G10163" s="150" t="str">
        <f t="shared" si="194"/>
        <v>Jacob Jurca</v>
      </c>
      <c r="H10163" s="149" t="s">
        <v>10774</v>
      </c>
      <c r="I10163">
        <v>40008073</v>
      </c>
      <c r="K10163" t="s">
        <v>19801</v>
      </c>
      <c r="L10163" t="s">
        <v>14872</v>
      </c>
      <c r="M10163" t="s">
        <v>12494</v>
      </c>
      <c r="N10163">
        <v>77055</v>
      </c>
      <c r="Q10163" t="s">
        <v>12415</v>
      </c>
      <c r="R10163" t="s">
        <v>12416</v>
      </c>
      <c r="S10163" t="s">
        <v>19802</v>
      </c>
      <c r="U10163" t="s">
        <v>12418</v>
      </c>
      <c r="W10163">
        <v>11</v>
      </c>
      <c r="X10163">
        <v>0</v>
      </c>
      <c r="Y10163" t="s">
        <v>12419</v>
      </c>
      <c r="Z10163" t="s">
        <v>12420</v>
      </c>
      <c r="AA10163" t="s">
        <v>12429</v>
      </c>
      <c r="AB10163" t="s">
        <v>12422</v>
      </c>
      <c r="AC10163">
        <v>2</v>
      </c>
      <c r="AD10163" s="123">
        <v>42802</v>
      </c>
      <c r="AE10163" t="s">
        <v>12431</v>
      </c>
      <c r="AG10163">
        <v>40008073</v>
      </c>
      <c r="AL10163" t="s">
        <v>12422</v>
      </c>
      <c r="AN10163">
        <v>4420114401</v>
      </c>
      <c r="AO10163">
        <v>16</v>
      </c>
      <c r="AP10163" t="s">
        <v>12424</v>
      </c>
      <c r="AQ10163" t="s">
        <v>11408</v>
      </c>
      <c r="AR10163">
        <v>4100</v>
      </c>
      <c r="AT10163">
        <v>0</v>
      </c>
      <c r="AV10163" t="s">
        <v>19803</v>
      </c>
      <c r="AW10163">
        <v>116100</v>
      </c>
    </row>
    <row r="10164" spans="1:49" x14ac:dyDescent="0.25">
      <c r="A10164">
        <v>4100</v>
      </c>
      <c r="B10164">
        <v>30060</v>
      </c>
      <c r="C10164">
        <v>4028</v>
      </c>
      <c r="D10164">
        <v>410</v>
      </c>
      <c r="E10164" s="124" t="s">
        <v>19486</v>
      </c>
      <c r="F10164" t="str">
        <f t="shared" si="193"/>
        <v>Jacob JurcaWINZER</v>
      </c>
      <c r="G10164" s="150" t="str">
        <f t="shared" si="194"/>
        <v>Jacob Jurca</v>
      </c>
      <c r="H10164" s="149" t="s">
        <v>10978</v>
      </c>
      <c r="I10164">
        <v>40007171</v>
      </c>
      <c r="K10164" t="s">
        <v>19804</v>
      </c>
      <c r="L10164" t="s">
        <v>19766</v>
      </c>
      <c r="M10164" t="s">
        <v>12494</v>
      </c>
      <c r="N10164">
        <v>75074</v>
      </c>
      <c r="Q10164" t="s">
        <v>12415</v>
      </c>
      <c r="R10164" t="s">
        <v>12416</v>
      </c>
      <c r="S10164" t="s">
        <v>19805</v>
      </c>
      <c r="U10164" t="s">
        <v>12418</v>
      </c>
      <c r="W10164">
        <v>11</v>
      </c>
      <c r="X10164">
        <v>2</v>
      </c>
      <c r="Y10164" t="s">
        <v>12419</v>
      </c>
      <c r="Z10164" t="s">
        <v>12420</v>
      </c>
      <c r="AA10164" t="s">
        <v>12485</v>
      </c>
      <c r="AB10164" t="s">
        <v>12422</v>
      </c>
      <c r="AC10164">
        <v>2</v>
      </c>
      <c r="AD10164" s="123">
        <v>41515</v>
      </c>
      <c r="AE10164" t="s">
        <v>12528</v>
      </c>
      <c r="AG10164">
        <v>40007171</v>
      </c>
      <c r="AL10164" t="s">
        <v>12422</v>
      </c>
      <c r="AN10164">
        <v>4412123101</v>
      </c>
      <c r="AO10164">
        <v>16</v>
      </c>
      <c r="AP10164" t="s">
        <v>12424</v>
      </c>
      <c r="AQ10164" t="s">
        <v>11408</v>
      </c>
      <c r="AR10164">
        <v>4100</v>
      </c>
      <c r="AT10164">
        <v>0</v>
      </c>
      <c r="AV10164" t="s">
        <v>10978</v>
      </c>
      <c r="AW10164">
        <v>116100</v>
      </c>
    </row>
    <row r="10165" spans="1:49" x14ac:dyDescent="0.25">
      <c r="A10165">
        <v>4100</v>
      </c>
      <c r="B10165">
        <v>30060</v>
      </c>
      <c r="C10165">
        <v>4028</v>
      </c>
      <c r="D10165">
        <v>410</v>
      </c>
      <c r="E10165" s="124" t="s">
        <v>19486</v>
      </c>
      <c r="F10165" t="str">
        <f t="shared" si="193"/>
        <v>Jacob JurcaWORLD WIDE PRINTING</v>
      </c>
      <c r="G10165" s="150" t="str">
        <f t="shared" si="194"/>
        <v>Jacob Jurca</v>
      </c>
      <c r="H10165" s="149" t="s">
        <v>11023</v>
      </c>
      <c r="I10165">
        <v>40005473</v>
      </c>
      <c r="K10165" t="s">
        <v>19806</v>
      </c>
      <c r="L10165" t="s">
        <v>19807</v>
      </c>
      <c r="M10165" t="s">
        <v>12494</v>
      </c>
      <c r="N10165">
        <v>75137</v>
      </c>
      <c r="Q10165" t="s">
        <v>12415</v>
      </c>
      <c r="R10165" t="s">
        <v>12416</v>
      </c>
      <c r="S10165" t="s">
        <v>19808</v>
      </c>
      <c r="U10165" t="s">
        <v>12418</v>
      </c>
      <c r="W10165">
        <v>11</v>
      </c>
      <c r="X10165">
        <v>1</v>
      </c>
      <c r="Y10165" t="s">
        <v>12419</v>
      </c>
      <c r="Z10165" t="s">
        <v>12420</v>
      </c>
      <c r="AA10165" t="s">
        <v>12429</v>
      </c>
      <c r="AB10165" t="s">
        <v>12430</v>
      </c>
      <c r="AC10165">
        <v>2</v>
      </c>
      <c r="AD10165" s="123">
        <v>39596</v>
      </c>
      <c r="AE10165" t="s">
        <v>12633</v>
      </c>
      <c r="AG10165">
        <v>40005473</v>
      </c>
      <c r="AL10165" t="s">
        <v>12430</v>
      </c>
      <c r="AN10165">
        <v>4411309001</v>
      </c>
      <c r="AO10165">
        <v>16</v>
      </c>
      <c r="AP10165" t="s">
        <v>12424</v>
      </c>
      <c r="AQ10165" t="s">
        <v>11408</v>
      </c>
      <c r="AR10165">
        <v>4100</v>
      </c>
      <c r="AT10165">
        <v>0</v>
      </c>
      <c r="AV10165" t="s">
        <v>14550</v>
      </c>
      <c r="AW10165">
        <v>116100</v>
      </c>
    </row>
    <row r="10166" spans="1:49" x14ac:dyDescent="0.25">
      <c r="A10166">
        <v>4100</v>
      </c>
      <c r="B10166">
        <v>30020</v>
      </c>
      <c r="C10166">
        <v>4010</v>
      </c>
      <c r="D10166">
        <v>410</v>
      </c>
      <c r="E10166" s="124" t="s">
        <v>19809</v>
      </c>
      <c r="F10166" t="str">
        <f t="shared" si="193"/>
        <v>Jay CogginsDIVERSIFIED CONVEYORS / PROJECT ACC</v>
      </c>
      <c r="G10166" s="150" t="str">
        <f t="shared" si="194"/>
        <v>Jay Coggins</v>
      </c>
      <c r="H10166" s="149" t="s">
        <v>13527</v>
      </c>
      <c r="I10166">
        <v>40008297</v>
      </c>
      <c r="K10166" t="s">
        <v>19810</v>
      </c>
      <c r="L10166" t="s">
        <v>14079</v>
      </c>
      <c r="M10166" t="s">
        <v>12703</v>
      </c>
      <c r="N10166">
        <v>38114</v>
      </c>
      <c r="Q10166" t="s">
        <v>12415</v>
      </c>
      <c r="R10166" t="s">
        <v>12416</v>
      </c>
      <c r="S10166" t="s">
        <v>19811</v>
      </c>
      <c r="U10166" t="s">
        <v>12418</v>
      </c>
      <c r="W10166">
        <v>11</v>
      </c>
      <c r="X10166">
        <v>0</v>
      </c>
      <c r="Y10166" t="s">
        <v>12419</v>
      </c>
      <c r="Z10166" t="s">
        <v>12420</v>
      </c>
      <c r="AA10166" t="s">
        <v>12429</v>
      </c>
      <c r="AB10166" t="s">
        <v>12422</v>
      </c>
      <c r="AC10166">
        <v>2</v>
      </c>
      <c r="AD10166" s="123">
        <v>43125</v>
      </c>
      <c r="AE10166" t="s">
        <v>12431</v>
      </c>
      <c r="AG10166">
        <v>40008297</v>
      </c>
      <c r="AL10166" t="s">
        <v>12422</v>
      </c>
      <c r="AN10166">
        <v>4315705601</v>
      </c>
      <c r="AO10166">
        <v>16</v>
      </c>
      <c r="AP10166" t="s">
        <v>12424</v>
      </c>
      <c r="AQ10166" t="s">
        <v>11408</v>
      </c>
      <c r="AR10166">
        <v>4100</v>
      </c>
      <c r="AT10166">
        <v>0</v>
      </c>
      <c r="AV10166" t="s">
        <v>19812</v>
      </c>
      <c r="AW10166">
        <v>116100</v>
      </c>
    </row>
    <row r="10167" spans="1:49" x14ac:dyDescent="0.25">
      <c r="A10167">
        <v>4100</v>
      </c>
      <c r="B10167">
        <v>30020</v>
      </c>
      <c r="C10167">
        <v>4010</v>
      </c>
      <c r="D10167">
        <v>410</v>
      </c>
      <c r="E10167" s="124" t="s">
        <v>19809</v>
      </c>
      <c r="F10167" t="str">
        <f t="shared" si="193"/>
        <v>Jay CogginsDIVERSIFIED CONVEYORS,INC</v>
      </c>
      <c r="G10167" s="150" t="str">
        <f t="shared" si="194"/>
        <v>Jay Coggins</v>
      </c>
      <c r="H10167" s="149" t="s">
        <v>13528</v>
      </c>
      <c r="I10167">
        <v>40002730</v>
      </c>
      <c r="K10167" t="s">
        <v>19813</v>
      </c>
      <c r="L10167" t="s">
        <v>14079</v>
      </c>
      <c r="M10167" t="s">
        <v>12703</v>
      </c>
      <c r="N10167">
        <v>38114</v>
      </c>
      <c r="Q10167" t="s">
        <v>12415</v>
      </c>
      <c r="R10167" t="s">
        <v>12416</v>
      </c>
      <c r="S10167" t="s">
        <v>19811</v>
      </c>
      <c r="U10167" t="s">
        <v>12418</v>
      </c>
      <c r="W10167">
        <v>11</v>
      </c>
      <c r="X10167">
        <v>0</v>
      </c>
      <c r="Y10167" t="s">
        <v>12419</v>
      </c>
      <c r="Z10167" t="s">
        <v>12420</v>
      </c>
      <c r="AA10167" t="s">
        <v>12421</v>
      </c>
      <c r="AB10167" t="s">
        <v>12422</v>
      </c>
      <c r="AC10167">
        <v>2</v>
      </c>
      <c r="AD10167" s="123">
        <v>39111</v>
      </c>
      <c r="AE10167" t="s">
        <v>12423</v>
      </c>
      <c r="AG10167">
        <v>40002730</v>
      </c>
      <c r="AL10167" t="s">
        <v>12422</v>
      </c>
      <c r="AN10167">
        <v>4315705601</v>
      </c>
      <c r="AO10167">
        <v>16</v>
      </c>
      <c r="AP10167" t="s">
        <v>12424</v>
      </c>
      <c r="AQ10167" t="s">
        <v>11408</v>
      </c>
      <c r="AR10167">
        <v>4100</v>
      </c>
      <c r="AT10167">
        <v>0</v>
      </c>
      <c r="AV10167" t="s">
        <v>18998</v>
      </c>
      <c r="AW10167">
        <v>116100</v>
      </c>
    </row>
    <row r="10168" spans="1:49" x14ac:dyDescent="0.25">
      <c r="A10168">
        <v>4100</v>
      </c>
      <c r="B10168">
        <v>30020</v>
      </c>
      <c r="C10168">
        <v>4010</v>
      </c>
      <c r="D10168">
        <v>410</v>
      </c>
      <c r="E10168" s="124" t="s">
        <v>19809</v>
      </c>
      <c r="F10168" t="str">
        <f t="shared" si="193"/>
        <v>Jay CogginsINTERROLL  ATLANTA</v>
      </c>
      <c r="G10168" s="150" t="str">
        <f t="shared" si="194"/>
        <v>Jay Coggins</v>
      </c>
      <c r="H10168" s="149" t="s">
        <v>4743</v>
      </c>
      <c r="I10168">
        <v>40000587</v>
      </c>
      <c r="K10168" t="s">
        <v>19814</v>
      </c>
      <c r="L10168" t="s">
        <v>15507</v>
      </c>
      <c r="M10168" t="s">
        <v>12692</v>
      </c>
      <c r="N10168">
        <v>30141</v>
      </c>
      <c r="Q10168" t="s">
        <v>12415</v>
      </c>
      <c r="R10168" t="s">
        <v>12416</v>
      </c>
      <c r="S10168" t="s">
        <v>19815</v>
      </c>
      <c r="U10168" t="s">
        <v>12418</v>
      </c>
      <c r="V10168">
        <v>95</v>
      </c>
      <c r="W10168">
        <v>11</v>
      </c>
      <c r="X10168">
        <v>0</v>
      </c>
      <c r="Y10168" t="s">
        <v>12472</v>
      </c>
      <c r="Z10168" t="s">
        <v>12420</v>
      </c>
      <c r="AA10168" t="s">
        <v>12421</v>
      </c>
      <c r="AB10168" t="s">
        <v>16855</v>
      </c>
      <c r="AC10168">
        <v>2</v>
      </c>
      <c r="AD10168" s="123">
        <v>39111</v>
      </c>
      <c r="AE10168" t="s">
        <v>12423</v>
      </c>
      <c r="AG10168">
        <v>40000587</v>
      </c>
      <c r="AL10168" t="s">
        <v>16855</v>
      </c>
      <c r="AN10168">
        <v>1122323711</v>
      </c>
      <c r="AO10168">
        <v>16</v>
      </c>
      <c r="AP10168" t="s">
        <v>12424</v>
      </c>
      <c r="AQ10168" t="s">
        <v>11408</v>
      </c>
      <c r="AR10168">
        <v>4100</v>
      </c>
      <c r="AT10168">
        <v>2005</v>
      </c>
      <c r="AV10168" t="s">
        <v>16856</v>
      </c>
      <c r="AW10168">
        <v>116100</v>
      </c>
    </row>
    <row r="10169" spans="1:49" x14ac:dyDescent="0.25">
      <c r="E10169" s="124" t="s">
        <v>19809</v>
      </c>
      <c r="F10169" t="str">
        <f t="shared" si="193"/>
        <v>Jay CogginsPROSPECT QUOTE AND N/C TEST</v>
      </c>
      <c r="G10169" s="150" t="str">
        <f t="shared" si="194"/>
        <v>Jay Coggins</v>
      </c>
      <c r="H10169" s="149" t="s">
        <v>7645</v>
      </c>
      <c r="I10169">
        <v>40404055</v>
      </c>
      <c r="AD10169" s="123"/>
    </row>
    <row r="10170" spans="1:49" x14ac:dyDescent="0.25">
      <c r="F10170" t="str">
        <f t="shared" si="193"/>
        <v>Jeff CarvalhoA1 QUALITY BELTING LTD</v>
      </c>
      <c r="G10170" s="149" t="s">
        <v>19816</v>
      </c>
      <c r="H10170" s="149" t="s">
        <v>337</v>
      </c>
      <c r="I10170">
        <v>40421215</v>
      </c>
    </row>
    <row r="10171" spans="1:49" x14ac:dyDescent="0.25">
      <c r="A10171">
        <v>4100</v>
      </c>
      <c r="B10171">
        <v>30030</v>
      </c>
      <c r="C10171">
        <v>4016</v>
      </c>
      <c r="D10171">
        <v>413</v>
      </c>
      <c r="E10171" s="124" t="s">
        <v>19817</v>
      </c>
      <c r="F10171" t="str">
        <f t="shared" si="193"/>
        <v>Jeff CarvalhoABM EQUIPMENT CO.</v>
      </c>
      <c r="G10171" s="150" t="str">
        <f>RIGHT(E10171,LEN(E10171)-3)</f>
        <v>Jeff Carvalho</v>
      </c>
      <c r="H10171" s="149" t="s">
        <v>375</v>
      </c>
      <c r="I10171">
        <v>40007955</v>
      </c>
      <c r="K10171" t="s">
        <v>19818</v>
      </c>
      <c r="L10171" t="s">
        <v>15962</v>
      </c>
      <c r="M10171" t="s">
        <v>12484</v>
      </c>
      <c r="N10171">
        <v>98685</v>
      </c>
      <c r="Q10171" t="s">
        <v>12415</v>
      </c>
      <c r="R10171" t="s">
        <v>12416</v>
      </c>
      <c r="S10171" t="s">
        <v>19819</v>
      </c>
      <c r="U10171" t="s">
        <v>12418</v>
      </c>
      <c r="W10171">
        <v>11</v>
      </c>
      <c r="X10171">
        <v>0</v>
      </c>
      <c r="Y10171" t="s">
        <v>12472</v>
      </c>
      <c r="Z10171" t="s">
        <v>12420</v>
      </c>
      <c r="AA10171" t="s">
        <v>12429</v>
      </c>
      <c r="AB10171" t="s">
        <v>12422</v>
      </c>
      <c r="AC10171">
        <v>2</v>
      </c>
      <c r="AD10171" s="123">
        <v>42681</v>
      </c>
      <c r="AE10171" t="s">
        <v>12431</v>
      </c>
      <c r="AG10171">
        <v>40007955</v>
      </c>
      <c r="AL10171" t="s">
        <v>12422</v>
      </c>
      <c r="AN10171">
        <v>4801107801</v>
      </c>
      <c r="AO10171">
        <v>16</v>
      </c>
      <c r="AP10171" t="s">
        <v>12424</v>
      </c>
      <c r="AQ10171" t="s">
        <v>11408</v>
      </c>
      <c r="AR10171">
        <v>4100</v>
      </c>
      <c r="AT10171">
        <v>0</v>
      </c>
      <c r="AV10171" t="s">
        <v>19820</v>
      </c>
      <c r="AW10171">
        <v>116100</v>
      </c>
    </row>
    <row r="10172" spans="1:49" x14ac:dyDescent="0.25">
      <c r="F10172" t="str">
        <f t="shared" si="193"/>
        <v>Jeff CarvalhoADAMS INDUSTRIAL SUPPLIES INC.</v>
      </c>
      <c r="G10172" s="149" t="s">
        <v>19816</v>
      </c>
      <c r="H10172" s="149" t="s">
        <v>436</v>
      </c>
      <c r="I10172">
        <v>40420410</v>
      </c>
    </row>
    <row r="10173" spans="1:49" x14ac:dyDescent="0.25">
      <c r="A10173">
        <v>4100</v>
      </c>
      <c r="B10173">
        <v>30030</v>
      </c>
      <c r="C10173">
        <v>4016</v>
      </c>
      <c r="D10173">
        <v>413</v>
      </c>
      <c r="E10173" s="124" t="s">
        <v>19817</v>
      </c>
      <c r="F10173" t="str">
        <f t="shared" si="193"/>
        <v>Jeff CarvalhoADMIRALTY PRECISION LLC</v>
      </c>
      <c r="G10173" s="150" t="str">
        <f>RIGHT(E10173,LEN(E10173)-3)</f>
        <v>Jeff Carvalho</v>
      </c>
      <c r="H10173" s="149" t="s">
        <v>458</v>
      </c>
      <c r="I10173">
        <v>40008584</v>
      </c>
      <c r="K10173" t="s">
        <v>19821</v>
      </c>
      <c r="L10173" t="s">
        <v>19822</v>
      </c>
      <c r="M10173" t="s">
        <v>12484</v>
      </c>
      <c r="N10173">
        <v>98368</v>
      </c>
      <c r="Q10173" t="s">
        <v>12415</v>
      </c>
      <c r="R10173" t="s">
        <v>12416</v>
      </c>
      <c r="S10173" t="s">
        <v>19823</v>
      </c>
      <c r="U10173" t="s">
        <v>12418</v>
      </c>
      <c r="W10173">
        <v>11</v>
      </c>
      <c r="X10173">
        <v>0</v>
      </c>
      <c r="Y10173" t="s">
        <v>12419</v>
      </c>
      <c r="Z10173" t="s">
        <v>12420</v>
      </c>
      <c r="AA10173" t="s">
        <v>12429</v>
      </c>
      <c r="AB10173" t="s">
        <v>12430</v>
      </c>
      <c r="AC10173">
        <v>2</v>
      </c>
      <c r="AD10173" s="123">
        <v>43518</v>
      </c>
      <c r="AE10173" t="s">
        <v>12431</v>
      </c>
      <c r="AG10173">
        <v>40008584</v>
      </c>
      <c r="AL10173" t="s">
        <v>12430</v>
      </c>
      <c r="AN10173">
        <v>4803105601</v>
      </c>
      <c r="AO10173">
        <v>16</v>
      </c>
      <c r="AP10173" t="s">
        <v>12424</v>
      </c>
      <c r="AQ10173" t="s">
        <v>11408</v>
      </c>
      <c r="AR10173">
        <v>4100</v>
      </c>
      <c r="AT10173">
        <v>0</v>
      </c>
      <c r="AV10173" t="s">
        <v>19824</v>
      </c>
      <c r="AW10173">
        <v>116100</v>
      </c>
    </row>
    <row r="10174" spans="1:49" x14ac:dyDescent="0.25">
      <c r="A10174">
        <v>4100</v>
      </c>
      <c r="B10174">
        <v>30030</v>
      </c>
      <c r="C10174">
        <v>4016</v>
      </c>
      <c r="D10174">
        <v>413</v>
      </c>
      <c r="E10174" s="124" t="s">
        <v>19817</v>
      </c>
      <c r="F10174" t="str">
        <f t="shared" si="193"/>
        <v>Jeff CarvalhoALLIANCE MACHINE SYSTEMS INT'L, LLC</v>
      </c>
      <c r="G10174" s="150" t="str">
        <f>RIGHT(E10174,LEN(E10174)-3)</f>
        <v>Jeff Carvalho</v>
      </c>
      <c r="H10174" s="149" t="s">
        <v>616</v>
      </c>
      <c r="I10174">
        <v>40005882</v>
      </c>
      <c r="K10174" t="s">
        <v>19825</v>
      </c>
      <c r="L10174" t="s">
        <v>19826</v>
      </c>
      <c r="M10174" t="s">
        <v>12484</v>
      </c>
      <c r="N10174">
        <v>99212</v>
      </c>
      <c r="Q10174" t="s">
        <v>12415</v>
      </c>
      <c r="R10174" t="s">
        <v>12416</v>
      </c>
      <c r="S10174" t="s">
        <v>19827</v>
      </c>
      <c r="U10174" t="s">
        <v>12418</v>
      </c>
      <c r="W10174">
        <v>11</v>
      </c>
      <c r="X10174">
        <v>0</v>
      </c>
      <c r="Y10174" t="s">
        <v>12472</v>
      </c>
      <c r="Z10174" t="s">
        <v>12420</v>
      </c>
      <c r="AA10174" t="s">
        <v>12429</v>
      </c>
      <c r="AB10174" t="s">
        <v>12422</v>
      </c>
      <c r="AC10174">
        <v>2</v>
      </c>
      <c r="AD10174" s="123">
        <v>40093</v>
      </c>
      <c r="AE10174" t="s">
        <v>12431</v>
      </c>
      <c r="AG10174">
        <v>40005882</v>
      </c>
      <c r="AL10174" t="s">
        <v>12422</v>
      </c>
      <c r="AN10174">
        <v>4806307201</v>
      </c>
      <c r="AO10174">
        <v>16</v>
      </c>
      <c r="AP10174" t="s">
        <v>12424</v>
      </c>
      <c r="AQ10174" t="s">
        <v>11408</v>
      </c>
      <c r="AR10174">
        <v>4100</v>
      </c>
      <c r="AT10174">
        <v>0</v>
      </c>
      <c r="AV10174" t="s">
        <v>19828</v>
      </c>
      <c r="AW10174">
        <v>116100</v>
      </c>
    </row>
    <row r="10175" spans="1:49" x14ac:dyDescent="0.25">
      <c r="F10175" s="185" t="str">
        <f t="shared" si="193"/>
        <v>Jeff CarvalhoALTERNATIVE BELTING ENTERPRISES LTD</v>
      </c>
      <c r="G10175" s="149" t="s">
        <v>19816</v>
      </c>
      <c r="H10175" s="149" t="s">
        <v>13453</v>
      </c>
      <c r="I10175">
        <v>40421084</v>
      </c>
    </row>
    <row r="10176" spans="1:49" x14ac:dyDescent="0.25">
      <c r="F10176" s="185" t="str">
        <f t="shared" si="193"/>
        <v>Jeff CarvalhoALTERNATIVE BELTING ENTERPRISES LTD</v>
      </c>
      <c r="G10176" s="149" t="s">
        <v>19816</v>
      </c>
      <c r="H10176" s="149" t="s">
        <v>13453</v>
      </c>
      <c r="I10176">
        <v>40421346</v>
      </c>
    </row>
    <row r="10177" spans="1:49" x14ac:dyDescent="0.25">
      <c r="A10177">
        <v>4100</v>
      </c>
      <c r="B10177">
        <v>30030</v>
      </c>
      <c r="C10177">
        <v>4016</v>
      </c>
      <c r="D10177">
        <v>413</v>
      </c>
      <c r="E10177" s="124" t="s">
        <v>19817</v>
      </c>
      <c r="F10177" t="str">
        <f t="shared" si="193"/>
        <v>Jeff CarvalhoAMAZON.COM SERVICES, INC.</v>
      </c>
      <c r="G10177" s="150" t="str">
        <f t="shared" ref="G10177:G10182" si="195">RIGHT(E10177,LEN(E10177)-3)</f>
        <v>Jeff Carvalho</v>
      </c>
      <c r="H10177" s="149" t="s">
        <v>681</v>
      </c>
      <c r="I10177">
        <v>40008672</v>
      </c>
      <c r="K10177" t="s">
        <v>14064</v>
      </c>
      <c r="L10177" t="s">
        <v>12483</v>
      </c>
      <c r="M10177" t="s">
        <v>12484</v>
      </c>
      <c r="N10177">
        <v>98109</v>
      </c>
      <c r="Q10177" t="s">
        <v>12415</v>
      </c>
      <c r="R10177" t="s">
        <v>12416</v>
      </c>
      <c r="S10177" t="s">
        <v>19829</v>
      </c>
      <c r="U10177" t="s">
        <v>12418</v>
      </c>
      <c r="V10177">
        <v>14</v>
      </c>
      <c r="W10177">
        <v>11</v>
      </c>
      <c r="X10177">
        <v>1</v>
      </c>
      <c r="Y10177" t="s">
        <v>12419</v>
      </c>
      <c r="Z10177" t="s">
        <v>12420</v>
      </c>
      <c r="AA10177" t="s">
        <v>12429</v>
      </c>
      <c r="AB10177" t="s">
        <v>12757</v>
      </c>
      <c r="AC10177">
        <v>2</v>
      </c>
      <c r="AD10177" s="123">
        <v>43685</v>
      </c>
      <c r="AE10177" t="s">
        <v>12431</v>
      </c>
      <c r="AG10177">
        <v>40008672</v>
      </c>
      <c r="AL10177" t="s">
        <v>12757</v>
      </c>
      <c r="AN10177">
        <v>4803306501</v>
      </c>
      <c r="AO10177">
        <v>16</v>
      </c>
      <c r="AP10177" t="s">
        <v>12424</v>
      </c>
      <c r="AQ10177" t="s">
        <v>11408</v>
      </c>
      <c r="AR10177">
        <v>4100</v>
      </c>
      <c r="AT10177">
        <v>0</v>
      </c>
      <c r="AV10177" t="s">
        <v>14585</v>
      </c>
      <c r="AW10177">
        <v>116100</v>
      </c>
    </row>
    <row r="10178" spans="1:49" x14ac:dyDescent="0.25">
      <c r="A10178">
        <v>4100</v>
      </c>
      <c r="B10178">
        <v>30030</v>
      </c>
      <c r="C10178">
        <v>4016</v>
      </c>
      <c r="D10178">
        <v>413</v>
      </c>
      <c r="E10178" s="124" t="s">
        <v>19817</v>
      </c>
      <c r="F10178" t="str">
        <f t="shared" si="193"/>
        <v>Jeff CarvalhoAMMERAAL BELTECH - KENT</v>
      </c>
      <c r="G10178" s="150" t="str">
        <f t="shared" si="195"/>
        <v>Jeff Carvalho</v>
      </c>
      <c r="H10178" s="149" t="s">
        <v>873</v>
      </c>
      <c r="I10178">
        <v>40001816</v>
      </c>
      <c r="J10178" t="s">
        <v>19830</v>
      </c>
      <c r="K10178" t="s">
        <v>19831</v>
      </c>
      <c r="L10178" t="s">
        <v>19832</v>
      </c>
      <c r="M10178" t="s">
        <v>12546</v>
      </c>
      <c r="N10178" t="s">
        <v>19833</v>
      </c>
      <c r="Q10178" t="s">
        <v>12415</v>
      </c>
      <c r="R10178" t="s">
        <v>12416</v>
      </c>
      <c r="S10178" t="s">
        <v>19834</v>
      </c>
      <c r="U10178" t="s">
        <v>12418</v>
      </c>
      <c r="W10178">
        <v>11</v>
      </c>
      <c r="X10178">
        <v>2</v>
      </c>
      <c r="Y10178" t="s">
        <v>12419</v>
      </c>
      <c r="Z10178" t="s">
        <v>12420</v>
      </c>
      <c r="AA10178" t="s">
        <v>12421</v>
      </c>
      <c r="AB10178" t="s">
        <v>12757</v>
      </c>
      <c r="AC10178">
        <v>2</v>
      </c>
      <c r="AD10178" s="123">
        <v>39111</v>
      </c>
      <c r="AE10178" t="s">
        <v>12423</v>
      </c>
      <c r="AG10178">
        <v>40001816</v>
      </c>
      <c r="AL10178" t="s">
        <v>12757</v>
      </c>
      <c r="AN10178">
        <v>1403126901</v>
      </c>
      <c r="AO10178">
        <v>16</v>
      </c>
      <c r="AP10178" t="s">
        <v>12424</v>
      </c>
      <c r="AQ10178" t="s">
        <v>11408</v>
      </c>
      <c r="AR10178">
        <v>4100</v>
      </c>
      <c r="AT10178">
        <v>2005</v>
      </c>
      <c r="AV10178" t="s">
        <v>19835</v>
      </c>
      <c r="AW10178">
        <v>116100</v>
      </c>
    </row>
    <row r="10179" spans="1:49" x14ac:dyDescent="0.25">
      <c r="A10179">
        <v>4100</v>
      </c>
      <c r="B10179">
        <v>30030</v>
      </c>
      <c r="C10179">
        <v>4016</v>
      </c>
      <c r="D10179">
        <v>413</v>
      </c>
      <c r="E10179" s="124" t="s">
        <v>19817</v>
      </c>
      <c r="F10179" t="str">
        <f t="shared" ref="F10179:F10242" si="196">CONCATENATE(G10179, H10179)</f>
        <v>Jeff CarvalhoANDGAR CORPORATION</v>
      </c>
      <c r="G10179" s="150" t="str">
        <f t="shared" si="195"/>
        <v>Jeff Carvalho</v>
      </c>
      <c r="H10179" s="149" t="s">
        <v>903</v>
      </c>
      <c r="I10179">
        <v>40007912</v>
      </c>
      <c r="L10179" t="s">
        <v>19836</v>
      </c>
      <c r="M10179" t="s">
        <v>12484</v>
      </c>
      <c r="O10179">
        <v>2708</v>
      </c>
      <c r="P10179">
        <v>98248</v>
      </c>
      <c r="Q10179" t="s">
        <v>12415</v>
      </c>
      <c r="R10179" t="s">
        <v>12416</v>
      </c>
      <c r="S10179" t="s">
        <v>19837</v>
      </c>
      <c r="U10179" t="s">
        <v>12418</v>
      </c>
      <c r="W10179">
        <v>11</v>
      </c>
      <c r="X10179">
        <v>0</v>
      </c>
      <c r="Y10179" t="s">
        <v>12419</v>
      </c>
      <c r="Z10179" t="s">
        <v>12420</v>
      </c>
      <c r="AA10179" t="s">
        <v>12429</v>
      </c>
      <c r="AB10179" t="s">
        <v>12422</v>
      </c>
      <c r="AC10179">
        <v>2</v>
      </c>
      <c r="AD10179" s="123">
        <v>42621</v>
      </c>
      <c r="AE10179" t="s">
        <v>12431</v>
      </c>
      <c r="AG10179">
        <v>40007912</v>
      </c>
      <c r="AL10179" t="s">
        <v>12422</v>
      </c>
      <c r="AN10179">
        <v>4807320891</v>
      </c>
      <c r="AO10179">
        <v>16</v>
      </c>
      <c r="AP10179" t="s">
        <v>12424</v>
      </c>
      <c r="AQ10179" t="s">
        <v>11408</v>
      </c>
      <c r="AR10179">
        <v>4100</v>
      </c>
      <c r="AT10179">
        <v>0</v>
      </c>
      <c r="AV10179" t="s">
        <v>19838</v>
      </c>
      <c r="AW10179">
        <v>116100</v>
      </c>
    </row>
    <row r="10180" spans="1:49" x14ac:dyDescent="0.25">
      <c r="A10180">
        <v>4100</v>
      </c>
      <c r="B10180">
        <v>30030</v>
      </c>
      <c r="C10180">
        <v>4016</v>
      </c>
      <c r="D10180">
        <v>413</v>
      </c>
      <c r="E10180" s="124" t="s">
        <v>19817</v>
      </c>
      <c r="F10180" t="str">
        <f t="shared" si="196"/>
        <v>Jeff CarvalhoANDGAR FOOD PROCESSING EQUIPMENT LL</v>
      </c>
      <c r="G10180" s="150" t="str">
        <f t="shared" si="195"/>
        <v>Jeff Carvalho</v>
      </c>
      <c r="H10180" s="149" t="s">
        <v>904</v>
      </c>
      <c r="I10180">
        <v>40008561</v>
      </c>
      <c r="L10180" t="s">
        <v>19836</v>
      </c>
      <c r="M10180" t="s">
        <v>12484</v>
      </c>
      <c r="O10180">
        <v>2708</v>
      </c>
      <c r="P10180">
        <v>98248</v>
      </c>
      <c r="Q10180" t="s">
        <v>12415</v>
      </c>
      <c r="R10180" t="s">
        <v>12416</v>
      </c>
      <c r="S10180" t="s">
        <v>19837</v>
      </c>
      <c r="U10180" t="s">
        <v>12418</v>
      </c>
      <c r="W10180">
        <v>11</v>
      </c>
      <c r="X10180">
        <v>0</v>
      </c>
      <c r="Y10180" t="s">
        <v>12419</v>
      </c>
      <c r="Z10180" t="s">
        <v>12420</v>
      </c>
      <c r="AA10180" t="s">
        <v>12429</v>
      </c>
      <c r="AB10180" t="s">
        <v>12422</v>
      </c>
      <c r="AC10180">
        <v>2</v>
      </c>
      <c r="AD10180" s="123">
        <v>43493</v>
      </c>
      <c r="AE10180" t="s">
        <v>12431</v>
      </c>
      <c r="AG10180">
        <v>40008561</v>
      </c>
      <c r="AL10180" t="s">
        <v>12422</v>
      </c>
      <c r="AN10180">
        <v>4807320891</v>
      </c>
      <c r="AO10180">
        <v>16</v>
      </c>
      <c r="AP10180" t="s">
        <v>12424</v>
      </c>
      <c r="AQ10180" t="s">
        <v>11408</v>
      </c>
      <c r="AR10180">
        <v>4100</v>
      </c>
      <c r="AT10180">
        <v>0</v>
      </c>
      <c r="AV10180" t="s">
        <v>19839</v>
      </c>
      <c r="AW10180">
        <v>116100</v>
      </c>
    </row>
    <row r="10181" spans="1:49" x14ac:dyDescent="0.25">
      <c r="A10181">
        <v>4100</v>
      </c>
      <c r="B10181">
        <v>30030</v>
      </c>
      <c r="C10181">
        <v>4016</v>
      </c>
      <c r="D10181">
        <v>413</v>
      </c>
      <c r="E10181" s="124" t="s">
        <v>19817</v>
      </c>
      <c r="F10181" t="str">
        <f t="shared" si="196"/>
        <v>Jeff CarvalhoAPPLIED IND. - ABERDEEN</v>
      </c>
      <c r="G10181" s="150" t="str">
        <f t="shared" si="195"/>
        <v>Jeff Carvalho</v>
      </c>
      <c r="H10181" s="149" t="s">
        <v>967</v>
      </c>
      <c r="I10181">
        <v>40001411</v>
      </c>
      <c r="J10181" t="s">
        <v>14068</v>
      </c>
      <c r="L10181" t="s">
        <v>12520</v>
      </c>
      <c r="M10181" t="s">
        <v>12521</v>
      </c>
      <c r="O10181">
        <v>93018</v>
      </c>
      <c r="P10181" t="s">
        <v>12522</v>
      </c>
      <c r="Q10181" t="s">
        <v>12415</v>
      </c>
      <c r="R10181" t="s">
        <v>12416</v>
      </c>
      <c r="S10181" t="s">
        <v>19840</v>
      </c>
      <c r="U10181" t="s">
        <v>12418</v>
      </c>
      <c r="V10181">
        <v>202</v>
      </c>
      <c r="W10181">
        <v>11</v>
      </c>
      <c r="X10181">
        <v>2</v>
      </c>
      <c r="Y10181" t="s">
        <v>12419</v>
      </c>
      <c r="Z10181" t="s">
        <v>12420</v>
      </c>
      <c r="AA10181" t="s">
        <v>12421</v>
      </c>
      <c r="AB10181" t="s">
        <v>12422</v>
      </c>
      <c r="AC10181">
        <v>2</v>
      </c>
      <c r="AD10181" s="123">
        <v>39111</v>
      </c>
      <c r="AE10181" t="s">
        <v>12423</v>
      </c>
      <c r="AG10181">
        <v>40001411</v>
      </c>
      <c r="AL10181" t="s">
        <v>12422</v>
      </c>
      <c r="AN10181">
        <v>3603505101</v>
      </c>
      <c r="AO10181">
        <v>16</v>
      </c>
      <c r="AP10181" t="s">
        <v>12424</v>
      </c>
      <c r="AQ10181" t="s">
        <v>11408</v>
      </c>
      <c r="AR10181">
        <v>4100</v>
      </c>
      <c r="AS10181" t="s">
        <v>12491</v>
      </c>
      <c r="AT10181">
        <v>0</v>
      </c>
      <c r="AV10181" t="s">
        <v>12524</v>
      </c>
      <c r="AW10181">
        <v>116100</v>
      </c>
    </row>
    <row r="10182" spans="1:49" x14ac:dyDescent="0.25">
      <c r="A10182">
        <v>4100</v>
      </c>
      <c r="B10182">
        <v>30030</v>
      </c>
      <c r="C10182">
        <v>4016</v>
      </c>
      <c r="D10182">
        <v>413</v>
      </c>
      <c r="E10182" s="124" t="s">
        <v>19817</v>
      </c>
      <c r="F10182" t="str">
        <f t="shared" si="196"/>
        <v>Jeff CarvalhoAPPLIED IND. - CLACKAMAS</v>
      </c>
      <c r="G10182" s="150" t="str">
        <f t="shared" si="195"/>
        <v>Jeff Carvalho</v>
      </c>
      <c r="H10182" s="149" t="s">
        <v>987</v>
      </c>
      <c r="I10182">
        <v>40005541</v>
      </c>
      <c r="J10182" t="s">
        <v>14068</v>
      </c>
      <c r="L10182" t="s">
        <v>12520</v>
      </c>
      <c r="M10182" t="s">
        <v>12521</v>
      </c>
      <c r="O10182">
        <v>93018</v>
      </c>
      <c r="P10182" t="s">
        <v>12522</v>
      </c>
      <c r="Q10182" t="s">
        <v>12415</v>
      </c>
      <c r="R10182" t="s">
        <v>12416</v>
      </c>
      <c r="S10182" t="s">
        <v>19841</v>
      </c>
      <c r="U10182" t="s">
        <v>12418</v>
      </c>
      <c r="V10182">
        <v>202</v>
      </c>
      <c r="W10182">
        <v>11</v>
      </c>
      <c r="X10182">
        <v>2</v>
      </c>
      <c r="Y10182" t="s">
        <v>12472</v>
      </c>
      <c r="Z10182" t="s">
        <v>12420</v>
      </c>
      <c r="AA10182" t="s">
        <v>12485</v>
      </c>
      <c r="AB10182" t="s">
        <v>12422</v>
      </c>
      <c r="AC10182">
        <v>2</v>
      </c>
      <c r="AD10182" s="123">
        <v>39672</v>
      </c>
      <c r="AE10182" t="s">
        <v>14314</v>
      </c>
      <c r="AG10182">
        <v>40005541</v>
      </c>
      <c r="AL10182" t="s">
        <v>12422</v>
      </c>
      <c r="AN10182">
        <v>3603505101</v>
      </c>
      <c r="AO10182">
        <v>16</v>
      </c>
      <c r="AP10182" t="s">
        <v>12424</v>
      </c>
      <c r="AQ10182" t="s">
        <v>11408</v>
      </c>
      <c r="AR10182">
        <v>4100</v>
      </c>
      <c r="AT10182">
        <v>0</v>
      </c>
      <c r="AV10182" t="s">
        <v>12524</v>
      </c>
      <c r="AW10182">
        <v>116100</v>
      </c>
    </row>
    <row r="10183" spans="1:49" x14ac:dyDescent="0.25">
      <c r="F10183" t="str">
        <f t="shared" si="196"/>
        <v>Jeff CarvalhoAPPLIED IND. - DELTA</v>
      </c>
      <c r="G10183" s="149" t="s">
        <v>19816</v>
      </c>
      <c r="H10183" s="149" t="s">
        <v>997</v>
      </c>
      <c r="I10183">
        <v>40421019</v>
      </c>
    </row>
    <row r="10184" spans="1:49" x14ac:dyDescent="0.25">
      <c r="A10184">
        <v>4100</v>
      </c>
      <c r="B10184">
        <v>30030</v>
      </c>
      <c r="C10184">
        <v>4016</v>
      </c>
      <c r="D10184">
        <v>413</v>
      </c>
      <c r="E10184" s="124" t="s">
        <v>19817</v>
      </c>
      <c r="F10184" t="str">
        <f t="shared" si="196"/>
        <v>Jeff CarvalhoAPPLIED IND. - LEWISTON</v>
      </c>
      <c r="G10184" s="150" t="str">
        <f t="shared" ref="G10184:G10194" si="197">RIGHT(E10184,LEN(E10184)-3)</f>
        <v>Jeff Carvalho</v>
      </c>
      <c r="H10184" s="149" t="s">
        <v>1028</v>
      </c>
      <c r="I10184">
        <v>40002775</v>
      </c>
      <c r="J10184" t="s">
        <v>14068</v>
      </c>
      <c r="L10184" t="s">
        <v>12520</v>
      </c>
      <c r="M10184" t="s">
        <v>12521</v>
      </c>
      <c r="O10184">
        <v>93018</v>
      </c>
      <c r="P10184" t="s">
        <v>12522</v>
      </c>
      <c r="Q10184" t="s">
        <v>12415</v>
      </c>
      <c r="R10184" t="s">
        <v>12416</v>
      </c>
      <c r="U10184" t="s">
        <v>12418</v>
      </c>
      <c r="V10184">
        <v>202</v>
      </c>
      <c r="W10184">
        <v>11</v>
      </c>
      <c r="X10184">
        <v>2</v>
      </c>
      <c r="Y10184" t="s">
        <v>12419</v>
      </c>
      <c r="Z10184" t="s">
        <v>12420</v>
      </c>
      <c r="AA10184" t="s">
        <v>12421</v>
      </c>
      <c r="AB10184" t="s">
        <v>12422</v>
      </c>
      <c r="AC10184">
        <v>2</v>
      </c>
      <c r="AD10184" s="123">
        <v>39111</v>
      </c>
      <c r="AE10184" t="s">
        <v>12423</v>
      </c>
      <c r="AG10184">
        <v>40002775</v>
      </c>
      <c r="AL10184" t="s">
        <v>12422</v>
      </c>
      <c r="AN10184">
        <v>3603505101</v>
      </c>
      <c r="AO10184">
        <v>16</v>
      </c>
      <c r="AP10184" t="s">
        <v>12424</v>
      </c>
      <c r="AQ10184" t="s">
        <v>11408</v>
      </c>
      <c r="AR10184">
        <v>4100</v>
      </c>
      <c r="AS10184" t="s">
        <v>12491</v>
      </c>
      <c r="AT10184">
        <v>0</v>
      </c>
      <c r="AV10184" t="s">
        <v>12524</v>
      </c>
      <c r="AW10184">
        <v>116100</v>
      </c>
    </row>
    <row r="10185" spans="1:49" x14ac:dyDescent="0.25">
      <c r="A10185">
        <v>4100</v>
      </c>
      <c r="B10185">
        <v>30030</v>
      </c>
      <c r="C10185">
        <v>4016</v>
      </c>
      <c r="D10185">
        <v>413</v>
      </c>
      <c r="E10185" s="124" t="s">
        <v>19817</v>
      </c>
      <c r="F10185" t="str">
        <f t="shared" si="196"/>
        <v>Jeff CarvalhoAPPLIED IND. - LONGVIEW</v>
      </c>
      <c r="G10185" s="150" t="str">
        <f t="shared" si="197"/>
        <v>Jeff Carvalho</v>
      </c>
      <c r="H10185" s="149" t="s">
        <v>1030</v>
      </c>
      <c r="I10185">
        <v>40000661</v>
      </c>
      <c r="J10185" t="s">
        <v>14068</v>
      </c>
      <c r="L10185" t="s">
        <v>12520</v>
      </c>
      <c r="M10185" t="s">
        <v>12521</v>
      </c>
      <c r="O10185">
        <v>93018</v>
      </c>
      <c r="P10185" t="s">
        <v>12522</v>
      </c>
      <c r="Q10185" t="s">
        <v>12415</v>
      </c>
      <c r="R10185" t="s">
        <v>12416</v>
      </c>
      <c r="S10185" t="s">
        <v>19842</v>
      </c>
      <c r="U10185" t="s">
        <v>12418</v>
      </c>
      <c r="V10185">
        <v>202</v>
      </c>
      <c r="W10185">
        <v>11</v>
      </c>
      <c r="X10185">
        <v>2</v>
      </c>
      <c r="Y10185" t="s">
        <v>12472</v>
      </c>
      <c r="Z10185" t="s">
        <v>12420</v>
      </c>
      <c r="AA10185" t="s">
        <v>12421</v>
      </c>
      <c r="AB10185" t="s">
        <v>12422</v>
      </c>
      <c r="AC10185">
        <v>2</v>
      </c>
      <c r="AD10185" s="123">
        <v>39111</v>
      </c>
      <c r="AE10185" t="s">
        <v>12423</v>
      </c>
      <c r="AG10185">
        <v>40000661</v>
      </c>
      <c r="AL10185" t="s">
        <v>12422</v>
      </c>
      <c r="AN10185">
        <v>3603505101</v>
      </c>
      <c r="AO10185">
        <v>16</v>
      </c>
      <c r="AP10185" t="s">
        <v>12424</v>
      </c>
      <c r="AQ10185" t="s">
        <v>11408</v>
      </c>
      <c r="AR10185">
        <v>4100</v>
      </c>
      <c r="AT10185">
        <v>2005</v>
      </c>
      <c r="AV10185" t="s">
        <v>12524</v>
      </c>
      <c r="AW10185">
        <v>116100</v>
      </c>
    </row>
    <row r="10186" spans="1:49" x14ac:dyDescent="0.25">
      <c r="A10186">
        <v>4100</v>
      </c>
      <c r="B10186">
        <v>30030</v>
      </c>
      <c r="C10186">
        <v>4016</v>
      </c>
      <c r="D10186">
        <v>413</v>
      </c>
      <c r="E10186" s="124" t="s">
        <v>19817</v>
      </c>
      <c r="F10186" t="str">
        <f t="shared" si="196"/>
        <v>Jeff CarvalhoAPPLIED IND. - PASCO</v>
      </c>
      <c r="G10186" s="150" t="str">
        <f t="shared" si="197"/>
        <v>Jeff Carvalho</v>
      </c>
      <c r="H10186" s="149" t="s">
        <v>1048</v>
      </c>
      <c r="I10186">
        <v>40007008</v>
      </c>
      <c r="J10186" t="s">
        <v>14068</v>
      </c>
      <c r="L10186" t="s">
        <v>12520</v>
      </c>
      <c r="M10186" t="s">
        <v>12521</v>
      </c>
      <c r="O10186">
        <v>93018</v>
      </c>
      <c r="P10186" t="s">
        <v>12522</v>
      </c>
      <c r="Q10186" t="s">
        <v>12415</v>
      </c>
      <c r="R10186" t="s">
        <v>12416</v>
      </c>
      <c r="S10186" t="s">
        <v>19843</v>
      </c>
      <c r="U10186" t="s">
        <v>12418</v>
      </c>
      <c r="V10186">
        <v>202</v>
      </c>
      <c r="W10186">
        <v>11</v>
      </c>
      <c r="X10186">
        <v>0</v>
      </c>
      <c r="Y10186" t="s">
        <v>12419</v>
      </c>
      <c r="Z10186" t="s">
        <v>12420</v>
      </c>
      <c r="AA10186" t="s">
        <v>12429</v>
      </c>
      <c r="AB10186" t="s">
        <v>12422</v>
      </c>
      <c r="AC10186">
        <v>2</v>
      </c>
      <c r="AD10186" s="123">
        <v>41333</v>
      </c>
      <c r="AE10186" t="s">
        <v>12431</v>
      </c>
      <c r="AG10186">
        <v>40007008</v>
      </c>
      <c r="AL10186" t="s">
        <v>12422</v>
      </c>
      <c r="AN10186">
        <v>3603505101</v>
      </c>
      <c r="AO10186">
        <v>16</v>
      </c>
      <c r="AP10186" t="s">
        <v>12424</v>
      </c>
      <c r="AQ10186" t="s">
        <v>11408</v>
      </c>
      <c r="AR10186">
        <v>4100</v>
      </c>
      <c r="AT10186">
        <v>0</v>
      </c>
      <c r="AV10186" t="s">
        <v>12524</v>
      </c>
      <c r="AW10186">
        <v>116100</v>
      </c>
    </row>
    <row r="10187" spans="1:49" x14ac:dyDescent="0.25">
      <c r="A10187">
        <v>4100</v>
      </c>
      <c r="B10187">
        <v>30030</v>
      </c>
      <c r="C10187">
        <v>4016</v>
      </c>
      <c r="D10187">
        <v>413</v>
      </c>
      <c r="E10187" s="124" t="s">
        <v>19817</v>
      </c>
      <c r="F10187" t="str">
        <f t="shared" si="196"/>
        <v>Jeff CarvalhoAPPLIED IND. - POCATELLO</v>
      </c>
      <c r="G10187" s="150" t="str">
        <f t="shared" si="197"/>
        <v>Jeff Carvalho</v>
      </c>
      <c r="H10187" s="149" t="s">
        <v>1050</v>
      </c>
      <c r="I10187">
        <v>40007450</v>
      </c>
      <c r="L10187" t="s">
        <v>12520</v>
      </c>
      <c r="M10187" t="s">
        <v>12521</v>
      </c>
      <c r="O10187">
        <v>93018</v>
      </c>
      <c r="P10187" t="s">
        <v>12522</v>
      </c>
      <c r="Q10187" t="s">
        <v>12415</v>
      </c>
      <c r="R10187" t="s">
        <v>12416</v>
      </c>
      <c r="S10187" t="s">
        <v>14608</v>
      </c>
      <c r="U10187" t="s">
        <v>12418</v>
      </c>
      <c r="V10187">
        <v>202</v>
      </c>
      <c r="W10187">
        <v>11</v>
      </c>
      <c r="X10187">
        <v>2</v>
      </c>
      <c r="Y10187" t="s">
        <v>12472</v>
      </c>
      <c r="Z10187" t="s">
        <v>12420</v>
      </c>
      <c r="AA10187" t="s">
        <v>12429</v>
      </c>
      <c r="AB10187" t="s">
        <v>14028</v>
      </c>
      <c r="AC10187">
        <v>2</v>
      </c>
      <c r="AD10187" s="123">
        <v>41947</v>
      </c>
      <c r="AE10187" t="s">
        <v>12431</v>
      </c>
      <c r="AG10187">
        <v>40007450</v>
      </c>
      <c r="AL10187" t="s">
        <v>14028</v>
      </c>
      <c r="AN10187">
        <v>3603505101</v>
      </c>
      <c r="AO10187">
        <v>16</v>
      </c>
      <c r="AP10187" t="s">
        <v>12424</v>
      </c>
      <c r="AQ10187" t="s">
        <v>11408</v>
      </c>
      <c r="AR10187">
        <v>4100</v>
      </c>
      <c r="AS10187" t="s">
        <v>12491</v>
      </c>
      <c r="AT10187">
        <v>0</v>
      </c>
      <c r="AV10187" t="s">
        <v>12524</v>
      </c>
      <c r="AW10187">
        <v>116100</v>
      </c>
    </row>
    <row r="10188" spans="1:49" x14ac:dyDescent="0.25">
      <c r="A10188">
        <v>4100</v>
      </c>
      <c r="B10188">
        <v>30030</v>
      </c>
      <c r="C10188">
        <v>4016</v>
      </c>
      <c r="D10188">
        <v>413</v>
      </c>
      <c r="E10188" s="124" t="s">
        <v>19817</v>
      </c>
      <c r="F10188" t="str">
        <f t="shared" si="196"/>
        <v>Jeff CarvalhoAPPLIED IND. - PORTLAND</v>
      </c>
      <c r="G10188" s="150" t="str">
        <f t="shared" si="197"/>
        <v>Jeff Carvalho</v>
      </c>
      <c r="H10188" s="149" t="s">
        <v>1052</v>
      </c>
      <c r="I10188">
        <v>40001195</v>
      </c>
      <c r="J10188" t="s">
        <v>14068</v>
      </c>
      <c r="L10188" t="s">
        <v>12520</v>
      </c>
      <c r="M10188" t="s">
        <v>12521</v>
      </c>
      <c r="O10188">
        <v>93018</v>
      </c>
      <c r="P10188" t="s">
        <v>12522</v>
      </c>
      <c r="Q10188" t="s">
        <v>12415</v>
      </c>
      <c r="R10188" t="s">
        <v>12416</v>
      </c>
      <c r="S10188" t="s">
        <v>19844</v>
      </c>
      <c r="U10188" t="s">
        <v>12418</v>
      </c>
      <c r="V10188">
        <v>202</v>
      </c>
      <c r="W10188">
        <v>11</v>
      </c>
      <c r="X10188">
        <v>2</v>
      </c>
      <c r="Y10188" t="s">
        <v>12419</v>
      </c>
      <c r="Z10188" t="s">
        <v>12420</v>
      </c>
      <c r="AA10188" t="s">
        <v>12421</v>
      </c>
      <c r="AB10188" t="s">
        <v>12422</v>
      </c>
      <c r="AC10188">
        <v>2</v>
      </c>
      <c r="AD10188" s="123">
        <v>39111</v>
      </c>
      <c r="AE10188" t="s">
        <v>12423</v>
      </c>
      <c r="AG10188">
        <v>40001195</v>
      </c>
      <c r="AL10188" t="s">
        <v>12422</v>
      </c>
      <c r="AN10188">
        <v>3603505101</v>
      </c>
      <c r="AO10188">
        <v>16</v>
      </c>
      <c r="AP10188" t="s">
        <v>12424</v>
      </c>
      <c r="AQ10188" t="s">
        <v>11408</v>
      </c>
      <c r="AR10188">
        <v>4100</v>
      </c>
      <c r="AS10188" t="s">
        <v>12491</v>
      </c>
      <c r="AT10188">
        <v>0</v>
      </c>
      <c r="AV10188" t="s">
        <v>12524</v>
      </c>
      <c r="AW10188">
        <v>116100</v>
      </c>
    </row>
    <row r="10189" spans="1:49" x14ac:dyDescent="0.25">
      <c r="A10189">
        <v>4100</v>
      </c>
      <c r="B10189">
        <v>30030</v>
      </c>
      <c r="C10189">
        <v>4016</v>
      </c>
      <c r="D10189">
        <v>413</v>
      </c>
      <c r="E10189" s="124" t="s">
        <v>19817</v>
      </c>
      <c r="F10189" t="str">
        <f t="shared" si="196"/>
        <v>Jeff CarvalhoAPPLIED IND. - SALEM</v>
      </c>
      <c r="G10189" s="150" t="str">
        <f t="shared" si="197"/>
        <v>Jeff Carvalho</v>
      </c>
      <c r="H10189" s="149" t="s">
        <v>1060</v>
      </c>
      <c r="I10189">
        <v>40001131</v>
      </c>
      <c r="J10189" t="s">
        <v>14068</v>
      </c>
      <c r="L10189" t="s">
        <v>12520</v>
      </c>
      <c r="M10189" t="s">
        <v>12521</v>
      </c>
      <c r="O10189">
        <v>93018</v>
      </c>
      <c r="P10189" t="s">
        <v>12522</v>
      </c>
      <c r="Q10189" t="s">
        <v>12415</v>
      </c>
      <c r="R10189" t="s">
        <v>12416</v>
      </c>
      <c r="U10189" t="s">
        <v>12418</v>
      </c>
      <c r="V10189">
        <v>202</v>
      </c>
      <c r="W10189">
        <v>11</v>
      </c>
      <c r="X10189">
        <v>2</v>
      </c>
      <c r="Y10189" t="s">
        <v>12419</v>
      </c>
      <c r="Z10189" t="s">
        <v>12420</v>
      </c>
      <c r="AA10189" t="s">
        <v>12421</v>
      </c>
      <c r="AB10189" t="s">
        <v>12422</v>
      </c>
      <c r="AC10189">
        <v>2</v>
      </c>
      <c r="AD10189" s="123">
        <v>39111</v>
      </c>
      <c r="AE10189" t="s">
        <v>12423</v>
      </c>
      <c r="AG10189">
        <v>40001131</v>
      </c>
      <c r="AL10189" t="s">
        <v>12422</v>
      </c>
      <c r="AN10189">
        <v>3603505101</v>
      </c>
      <c r="AO10189">
        <v>16</v>
      </c>
      <c r="AP10189" t="s">
        <v>12424</v>
      </c>
      <c r="AQ10189" t="s">
        <v>11408</v>
      </c>
      <c r="AR10189">
        <v>4100</v>
      </c>
      <c r="AS10189" t="s">
        <v>12491</v>
      </c>
      <c r="AT10189">
        <v>0</v>
      </c>
      <c r="AV10189" t="s">
        <v>12524</v>
      </c>
      <c r="AW10189">
        <v>116100</v>
      </c>
    </row>
    <row r="10190" spans="1:49" x14ac:dyDescent="0.25">
      <c r="A10190">
        <v>4100</v>
      </c>
      <c r="B10190">
        <v>30030</v>
      </c>
      <c r="C10190">
        <v>4016</v>
      </c>
      <c r="D10190">
        <v>413</v>
      </c>
      <c r="E10190" s="124" t="s">
        <v>19817</v>
      </c>
      <c r="F10190" t="str">
        <f t="shared" si="196"/>
        <v>Jeff CarvalhoAPPLIED IND. - SEATTLE</v>
      </c>
      <c r="G10190" s="150" t="str">
        <f t="shared" si="197"/>
        <v>Jeff Carvalho</v>
      </c>
      <c r="H10190" s="149" t="s">
        <v>1068</v>
      </c>
      <c r="I10190">
        <v>40002493</v>
      </c>
      <c r="J10190" t="s">
        <v>14068</v>
      </c>
      <c r="L10190" t="s">
        <v>12520</v>
      </c>
      <c r="M10190" t="s">
        <v>12521</v>
      </c>
      <c r="O10190">
        <v>93018</v>
      </c>
      <c r="P10190" t="s">
        <v>12522</v>
      </c>
      <c r="Q10190" t="s">
        <v>12415</v>
      </c>
      <c r="R10190" t="s">
        <v>12416</v>
      </c>
      <c r="U10190" t="s">
        <v>12418</v>
      </c>
      <c r="V10190">
        <v>202</v>
      </c>
      <c r="W10190">
        <v>11</v>
      </c>
      <c r="X10190">
        <v>2</v>
      </c>
      <c r="Y10190" t="s">
        <v>12419</v>
      </c>
      <c r="Z10190" t="s">
        <v>12420</v>
      </c>
      <c r="AA10190" t="s">
        <v>12421</v>
      </c>
      <c r="AB10190" t="s">
        <v>12422</v>
      </c>
      <c r="AC10190">
        <v>2</v>
      </c>
      <c r="AD10190" s="123">
        <v>39111</v>
      </c>
      <c r="AE10190" t="s">
        <v>12423</v>
      </c>
      <c r="AG10190">
        <v>40002493</v>
      </c>
      <c r="AL10190" t="s">
        <v>12422</v>
      </c>
      <c r="AN10190">
        <v>3603505101</v>
      </c>
      <c r="AO10190">
        <v>16</v>
      </c>
      <c r="AP10190" t="s">
        <v>12424</v>
      </c>
      <c r="AQ10190" t="s">
        <v>11408</v>
      </c>
      <c r="AR10190">
        <v>4100</v>
      </c>
      <c r="AS10190" t="s">
        <v>12491</v>
      </c>
      <c r="AT10190">
        <v>2005</v>
      </c>
      <c r="AV10190" t="s">
        <v>12524</v>
      </c>
      <c r="AW10190">
        <v>116100</v>
      </c>
    </row>
    <row r="10191" spans="1:49" x14ac:dyDescent="0.25">
      <c r="A10191">
        <v>4100</v>
      </c>
      <c r="B10191">
        <v>30030</v>
      </c>
      <c r="C10191">
        <v>4016</v>
      </c>
      <c r="D10191">
        <v>413</v>
      </c>
      <c r="E10191" s="124" t="s">
        <v>19817</v>
      </c>
      <c r="F10191" t="str">
        <f t="shared" si="196"/>
        <v>Jeff CarvalhoAPPLIED IND. - SPOKANE</v>
      </c>
      <c r="G10191" s="150" t="str">
        <f t="shared" si="197"/>
        <v>Jeff Carvalho</v>
      </c>
      <c r="H10191" s="149" t="s">
        <v>1075</v>
      </c>
      <c r="I10191">
        <v>40002668</v>
      </c>
      <c r="J10191" t="s">
        <v>14068</v>
      </c>
      <c r="L10191" t="s">
        <v>12520</v>
      </c>
      <c r="M10191" t="s">
        <v>12521</v>
      </c>
      <c r="O10191">
        <v>93018</v>
      </c>
      <c r="P10191" t="s">
        <v>12522</v>
      </c>
      <c r="Q10191" t="s">
        <v>12415</v>
      </c>
      <c r="R10191" t="s">
        <v>12416</v>
      </c>
      <c r="S10191" t="s">
        <v>19845</v>
      </c>
      <c r="U10191" t="s">
        <v>12418</v>
      </c>
      <c r="V10191">
        <v>202</v>
      </c>
      <c r="W10191">
        <v>11</v>
      </c>
      <c r="X10191">
        <v>2</v>
      </c>
      <c r="Y10191" t="s">
        <v>12472</v>
      </c>
      <c r="Z10191" t="s">
        <v>12420</v>
      </c>
      <c r="AA10191" t="s">
        <v>12421</v>
      </c>
      <c r="AB10191" t="s">
        <v>12422</v>
      </c>
      <c r="AC10191">
        <v>2</v>
      </c>
      <c r="AD10191" s="123">
        <v>39111</v>
      </c>
      <c r="AE10191" t="s">
        <v>12423</v>
      </c>
      <c r="AG10191">
        <v>40002668</v>
      </c>
      <c r="AL10191" t="s">
        <v>12422</v>
      </c>
      <c r="AN10191">
        <v>3603505101</v>
      </c>
      <c r="AO10191">
        <v>16</v>
      </c>
      <c r="AP10191" t="s">
        <v>12424</v>
      </c>
      <c r="AQ10191" t="s">
        <v>11408</v>
      </c>
      <c r="AR10191">
        <v>4100</v>
      </c>
      <c r="AT10191">
        <v>0</v>
      </c>
      <c r="AV10191" t="s">
        <v>12524</v>
      </c>
      <c r="AW10191">
        <v>116100</v>
      </c>
    </row>
    <row r="10192" spans="1:49" x14ac:dyDescent="0.25">
      <c r="A10192">
        <v>4100</v>
      </c>
      <c r="B10192">
        <v>30030</v>
      </c>
      <c r="C10192">
        <v>4016</v>
      </c>
      <c r="D10192">
        <v>413</v>
      </c>
      <c r="E10192" s="124" t="s">
        <v>19817</v>
      </c>
      <c r="F10192" t="str">
        <f t="shared" si="196"/>
        <v>Jeff CarvalhoAPPLIED IND. - SPOKANE - LOGISTICS</v>
      </c>
      <c r="G10192" s="150" t="str">
        <f t="shared" si="197"/>
        <v>Jeff Carvalho</v>
      </c>
      <c r="H10192" s="149" t="s">
        <v>1076</v>
      </c>
      <c r="I10192">
        <v>40008647</v>
      </c>
      <c r="L10192" t="s">
        <v>12520</v>
      </c>
      <c r="M10192" t="s">
        <v>12521</v>
      </c>
      <c r="O10192">
        <v>93018</v>
      </c>
      <c r="P10192">
        <v>44101</v>
      </c>
      <c r="Q10192" t="s">
        <v>12415</v>
      </c>
      <c r="R10192" t="s">
        <v>12416</v>
      </c>
      <c r="S10192" t="s">
        <v>19845</v>
      </c>
      <c r="U10192" t="s">
        <v>12418</v>
      </c>
      <c r="V10192">
        <v>202</v>
      </c>
      <c r="W10192">
        <v>11</v>
      </c>
      <c r="X10192">
        <v>2</v>
      </c>
      <c r="Y10192" t="s">
        <v>12472</v>
      </c>
      <c r="Z10192" t="s">
        <v>12420</v>
      </c>
      <c r="AA10192" t="s">
        <v>12429</v>
      </c>
      <c r="AB10192" t="s">
        <v>14028</v>
      </c>
      <c r="AC10192">
        <v>2</v>
      </c>
      <c r="AD10192" s="123">
        <v>43641</v>
      </c>
      <c r="AE10192" t="s">
        <v>12431</v>
      </c>
      <c r="AG10192">
        <v>40008647</v>
      </c>
      <c r="AL10192" t="s">
        <v>12422</v>
      </c>
      <c r="AN10192">
        <v>3603505101</v>
      </c>
      <c r="AO10192">
        <v>16</v>
      </c>
      <c r="AP10192" t="s">
        <v>12424</v>
      </c>
      <c r="AQ10192" t="s">
        <v>11408</v>
      </c>
      <c r="AR10192">
        <v>4100</v>
      </c>
      <c r="AT10192">
        <v>0</v>
      </c>
      <c r="AV10192" t="s">
        <v>12525</v>
      </c>
      <c r="AW10192">
        <v>116100</v>
      </c>
    </row>
    <row r="10193" spans="1:49" x14ac:dyDescent="0.25">
      <c r="A10193">
        <v>4100</v>
      </c>
      <c r="B10193">
        <v>30030</v>
      </c>
      <c r="C10193">
        <v>4016</v>
      </c>
      <c r="D10193">
        <v>413</v>
      </c>
      <c r="E10193" s="124" t="s">
        <v>19817</v>
      </c>
      <c r="F10193" t="str">
        <f t="shared" si="196"/>
        <v>Jeff CarvalhoAPPLIED IND. - TUALATIN</v>
      </c>
      <c r="G10193" s="150" t="str">
        <f t="shared" si="197"/>
        <v>Jeff Carvalho</v>
      </c>
      <c r="H10193" s="149" t="s">
        <v>1084</v>
      </c>
      <c r="I10193">
        <v>40005129</v>
      </c>
      <c r="J10193" t="s">
        <v>14068</v>
      </c>
      <c r="L10193" t="s">
        <v>12520</v>
      </c>
      <c r="M10193" t="s">
        <v>12521</v>
      </c>
      <c r="O10193">
        <v>93018</v>
      </c>
      <c r="P10193" t="s">
        <v>12522</v>
      </c>
      <c r="Q10193" t="s">
        <v>12415</v>
      </c>
      <c r="R10193" t="s">
        <v>12416</v>
      </c>
      <c r="S10193" t="s">
        <v>19846</v>
      </c>
      <c r="U10193" t="s">
        <v>12418</v>
      </c>
      <c r="V10193">
        <v>202</v>
      </c>
      <c r="W10193">
        <v>11</v>
      </c>
      <c r="X10193">
        <v>2</v>
      </c>
      <c r="Y10193" t="s">
        <v>12765</v>
      </c>
      <c r="Z10193" t="s">
        <v>12420</v>
      </c>
      <c r="AA10193" t="s">
        <v>12429</v>
      </c>
      <c r="AB10193" t="s">
        <v>12422</v>
      </c>
      <c r="AC10193">
        <v>2</v>
      </c>
      <c r="AD10193" s="123">
        <v>39266</v>
      </c>
      <c r="AE10193" t="s">
        <v>12538</v>
      </c>
      <c r="AG10193">
        <v>40005129</v>
      </c>
      <c r="AL10193" t="s">
        <v>12422</v>
      </c>
      <c r="AN10193">
        <v>3603505101</v>
      </c>
      <c r="AO10193">
        <v>16</v>
      </c>
      <c r="AP10193" t="s">
        <v>12424</v>
      </c>
      <c r="AQ10193" t="s">
        <v>11408</v>
      </c>
      <c r="AR10193">
        <v>4100</v>
      </c>
      <c r="AS10193" t="s">
        <v>12491</v>
      </c>
      <c r="AT10193">
        <v>0</v>
      </c>
      <c r="AV10193" t="s">
        <v>12524</v>
      </c>
      <c r="AW10193">
        <v>116100</v>
      </c>
    </row>
    <row r="10194" spans="1:49" x14ac:dyDescent="0.25">
      <c r="A10194">
        <v>4100</v>
      </c>
      <c r="B10194">
        <v>30030</v>
      </c>
      <c r="C10194">
        <v>4016</v>
      </c>
      <c r="D10194">
        <v>413</v>
      </c>
      <c r="E10194" s="124" t="s">
        <v>19817</v>
      </c>
      <c r="F10194" t="str">
        <f t="shared" si="196"/>
        <v>Jeff CarvalhoAPPLIED IND. - YAKIMA</v>
      </c>
      <c r="G10194" s="150" t="str">
        <f t="shared" si="197"/>
        <v>Jeff Carvalho</v>
      </c>
      <c r="H10194" s="149" t="s">
        <v>1095</v>
      </c>
      <c r="I10194">
        <v>40005424</v>
      </c>
      <c r="J10194" t="s">
        <v>14068</v>
      </c>
      <c r="L10194" t="s">
        <v>12520</v>
      </c>
      <c r="M10194" t="s">
        <v>12521</v>
      </c>
      <c r="O10194">
        <v>93018</v>
      </c>
      <c r="P10194" t="s">
        <v>12522</v>
      </c>
      <c r="Q10194" t="s">
        <v>12415</v>
      </c>
      <c r="R10194" t="s">
        <v>12416</v>
      </c>
      <c r="S10194" t="s">
        <v>19847</v>
      </c>
      <c r="U10194" t="s">
        <v>12418</v>
      </c>
      <c r="V10194">
        <v>202</v>
      </c>
      <c r="W10194">
        <v>11</v>
      </c>
      <c r="X10194">
        <v>2</v>
      </c>
      <c r="Y10194" t="s">
        <v>12472</v>
      </c>
      <c r="Z10194" t="s">
        <v>12420</v>
      </c>
      <c r="AA10194" t="s">
        <v>12429</v>
      </c>
      <c r="AB10194" t="s">
        <v>12422</v>
      </c>
      <c r="AC10194">
        <v>2</v>
      </c>
      <c r="AD10194" s="123">
        <v>39552</v>
      </c>
      <c r="AE10194" t="s">
        <v>12633</v>
      </c>
      <c r="AG10194">
        <v>40005424</v>
      </c>
      <c r="AL10194" t="s">
        <v>12422</v>
      </c>
      <c r="AN10194">
        <v>3603505101</v>
      </c>
      <c r="AO10194">
        <v>16</v>
      </c>
      <c r="AP10194" t="s">
        <v>12424</v>
      </c>
      <c r="AQ10194" t="s">
        <v>11408</v>
      </c>
      <c r="AR10194">
        <v>4100</v>
      </c>
      <c r="AT10194">
        <v>0</v>
      </c>
      <c r="AV10194" t="s">
        <v>12524</v>
      </c>
      <c r="AW10194">
        <v>116100</v>
      </c>
    </row>
    <row r="10195" spans="1:49" x14ac:dyDescent="0.25">
      <c r="F10195" t="str">
        <f t="shared" si="196"/>
        <v>Jeff CarvalhoAPPLIED IND. TECH. - GRAND PRAIRIE</v>
      </c>
      <c r="G10195" s="149" t="s">
        <v>19816</v>
      </c>
      <c r="H10195" s="149" t="s">
        <v>1100</v>
      </c>
      <c r="I10195">
        <v>40420377</v>
      </c>
    </row>
    <row r="10196" spans="1:49" x14ac:dyDescent="0.25">
      <c r="F10196" t="str">
        <f t="shared" si="196"/>
        <v>Jeff CarvalhoAPPLIED IND. TECH. - LETHBRIDGE</v>
      </c>
      <c r="G10196" s="149" t="s">
        <v>19816</v>
      </c>
      <c r="H10196" s="149" t="s">
        <v>1101</v>
      </c>
      <c r="I10196">
        <v>40420960</v>
      </c>
    </row>
    <row r="10197" spans="1:49" x14ac:dyDescent="0.25">
      <c r="F10197" t="str">
        <f t="shared" si="196"/>
        <v>Jeff CarvalhoAPPLIED INDUSTRIAL TECHNOLOGIES</v>
      </c>
      <c r="G10197" s="149" t="s">
        <v>19816</v>
      </c>
      <c r="H10197" s="149" t="s">
        <v>1117</v>
      </c>
      <c r="I10197">
        <v>40421307</v>
      </c>
    </row>
    <row r="10198" spans="1:49" x14ac:dyDescent="0.25">
      <c r="F10198" t="str">
        <f t="shared" si="196"/>
        <v>Jeff CarvalhoAPPLIED TECH IND. - PEACE RIVER</v>
      </c>
      <c r="G10198" s="149" t="s">
        <v>19816</v>
      </c>
      <c r="H10198" s="149" t="s">
        <v>1124</v>
      </c>
      <c r="I10198">
        <v>40420427</v>
      </c>
    </row>
    <row r="10199" spans="1:49" x14ac:dyDescent="0.25">
      <c r="A10199">
        <v>4100</v>
      </c>
      <c r="B10199">
        <v>30030</v>
      </c>
      <c r="C10199">
        <v>4016</v>
      </c>
      <c r="D10199">
        <v>413</v>
      </c>
      <c r="E10199" s="124" t="s">
        <v>19817</v>
      </c>
      <c r="F10199" t="str">
        <f t="shared" si="196"/>
        <v>Jeff CarvalhoARAUCO NORTH AMERICA, INC. - ALBANY</v>
      </c>
      <c r="G10199" s="150" t="str">
        <f>RIGHT(E10199,LEN(E10199)-3)</f>
        <v>Jeff Carvalho</v>
      </c>
      <c r="H10199" s="149" t="s">
        <v>1133</v>
      </c>
      <c r="I10199">
        <v>40009024</v>
      </c>
      <c r="J10199" t="s">
        <v>19848</v>
      </c>
      <c r="K10199" t="s">
        <v>16680</v>
      </c>
      <c r="L10199" t="s">
        <v>16681</v>
      </c>
      <c r="M10199" t="s">
        <v>47</v>
      </c>
      <c r="N10199">
        <v>29730</v>
      </c>
      <c r="Q10199" t="s">
        <v>12415</v>
      </c>
      <c r="R10199" t="s">
        <v>12416</v>
      </c>
      <c r="S10199" t="s">
        <v>19849</v>
      </c>
      <c r="U10199" t="s">
        <v>12418</v>
      </c>
      <c r="V10199">
        <v>113</v>
      </c>
      <c r="W10199">
        <v>11</v>
      </c>
      <c r="X10199">
        <v>1</v>
      </c>
      <c r="Y10199" t="s">
        <v>12419</v>
      </c>
      <c r="Z10199" t="s">
        <v>12420</v>
      </c>
      <c r="AA10199" t="s">
        <v>12485</v>
      </c>
      <c r="AB10199" t="s">
        <v>12422</v>
      </c>
      <c r="AC10199">
        <v>2</v>
      </c>
      <c r="AD10199" s="123">
        <v>44225</v>
      </c>
      <c r="AE10199" t="s">
        <v>12528</v>
      </c>
      <c r="AG10199">
        <v>40009024</v>
      </c>
      <c r="AL10199" t="s">
        <v>12422</v>
      </c>
      <c r="AN10199">
        <v>4109105601</v>
      </c>
      <c r="AO10199">
        <v>16</v>
      </c>
      <c r="AP10199" t="s">
        <v>12424</v>
      </c>
      <c r="AQ10199" t="s">
        <v>11408</v>
      </c>
      <c r="AR10199">
        <v>4100</v>
      </c>
      <c r="AT10199">
        <v>0</v>
      </c>
      <c r="AV10199" t="s">
        <v>19850</v>
      </c>
      <c r="AW10199">
        <v>116100</v>
      </c>
    </row>
    <row r="10200" spans="1:49" x14ac:dyDescent="0.25">
      <c r="A10200">
        <v>4100</v>
      </c>
      <c r="B10200">
        <v>30030</v>
      </c>
      <c r="C10200">
        <v>4016</v>
      </c>
      <c r="D10200">
        <v>413</v>
      </c>
      <c r="E10200" s="124" t="s">
        <v>19817</v>
      </c>
      <c r="F10200" t="str">
        <f t="shared" si="196"/>
        <v>Jeff CarvalhoARDENT MILLS</v>
      </c>
      <c r="G10200" s="150" t="str">
        <f>RIGHT(E10200,LEN(E10200)-3)</f>
        <v>Jeff Carvalho</v>
      </c>
      <c r="H10200" s="149" t="s">
        <v>1148</v>
      </c>
      <c r="I10200">
        <v>40008550</v>
      </c>
      <c r="K10200" t="s">
        <v>19851</v>
      </c>
      <c r="L10200" t="s">
        <v>12881</v>
      </c>
      <c r="M10200" t="s">
        <v>12882</v>
      </c>
      <c r="N10200">
        <v>80202</v>
      </c>
      <c r="Q10200" t="s">
        <v>12415</v>
      </c>
      <c r="R10200" t="s">
        <v>12416</v>
      </c>
      <c r="S10200" t="s">
        <v>19852</v>
      </c>
      <c r="U10200" t="s">
        <v>12418</v>
      </c>
      <c r="W10200">
        <v>11</v>
      </c>
      <c r="X10200">
        <v>1</v>
      </c>
      <c r="Y10200" t="s">
        <v>12419</v>
      </c>
      <c r="Z10200" t="s">
        <v>12420</v>
      </c>
      <c r="AA10200" t="s">
        <v>12429</v>
      </c>
      <c r="AB10200" t="s">
        <v>12422</v>
      </c>
      <c r="AC10200">
        <v>2</v>
      </c>
      <c r="AD10200" s="123">
        <v>43469</v>
      </c>
      <c r="AE10200" t="s">
        <v>12431</v>
      </c>
      <c r="AG10200">
        <v>40008550</v>
      </c>
      <c r="AL10200" t="s">
        <v>12422</v>
      </c>
      <c r="AN10200">
        <v>603101401</v>
      </c>
      <c r="AO10200">
        <v>16</v>
      </c>
      <c r="AP10200" t="s">
        <v>12424</v>
      </c>
      <c r="AQ10200" t="s">
        <v>11408</v>
      </c>
      <c r="AR10200">
        <v>4100</v>
      </c>
      <c r="AT10200">
        <v>0</v>
      </c>
      <c r="AV10200" t="s">
        <v>15297</v>
      </c>
      <c r="AW10200">
        <v>116100</v>
      </c>
    </row>
    <row r="10201" spans="1:49" x14ac:dyDescent="0.25">
      <c r="F10201" t="str">
        <f t="shared" si="196"/>
        <v>Jeff CarvalhoARDENT MILLS ULC</v>
      </c>
      <c r="G10201" s="149" t="s">
        <v>19816</v>
      </c>
      <c r="H10201" s="149" t="s">
        <v>1150</v>
      </c>
      <c r="I10201">
        <v>40420368</v>
      </c>
    </row>
    <row r="10202" spans="1:49" x14ac:dyDescent="0.25">
      <c r="F10202" t="str">
        <f t="shared" si="196"/>
        <v>Jeff CarvalhoATOM TECHNICAL</v>
      </c>
      <c r="G10202" s="149" t="s">
        <v>19816</v>
      </c>
      <c r="H10202" s="149" t="s">
        <v>1266</v>
      </c>
      <c r="I10202">
        <v>40424248</v>
      </c>
    </row>
    <row r="10203" spans="1:49" x14ac:dyDescent="0.25">
      <c r="A10203">
        <v>4100</v>
      </c>
      <c r="B10203">
        <v>30030</v>
      </c>
      <c r="C10203">
        <v>4016</v>
      </c>
      <c r="D10203">
        <v>413</v>
      </c>
      <c r="E10203" s="124" t="s">
        <v>19817</v>
      </c>
      <c r="F10203" t="str">
        <f t="shared" si="196"/>
        <v>Jeff CarvalhoAUTOMATED SYSTEMS</v>
      </c>
      <c r="G10203" s="150" t="str">
        <f>RIGHT(E10203,LEN(E10203)-3)</f>
        <v>Jeff Carvalho</v>
      </c>
      <c r="H10203" s="149" t="s">
        <v>1298</v>
      </c>
      <c r="I10203">
        <v>40004002</v>
      </c>
      <c r="J10203" t="s">
        <v>19853</v>
      </c>
      <c r="K10203" t="s">
        <v>19854</v>
      </c>
      <c r="L10203" t="s">
        <v>19855</v>
      </c>
      <c r="M10203" t="s">
        <v>12484</v>
      </c>
      <c r="N10203" t="s">
        <v>19856</v>
      </c>
      <c r="Q10203" t="s">
        <v>12415</v>
      </c>
      <c r="R10203" t="s">
        <v>12416</v>
      </c>
      <c r="S10203" t="s">
        <v>19857</v>
      </c>
      <c r="U10203" t="s">
        <v>12418</v>
      </c>
      <c r="W10203">
        <v>11</v>
      </c>
      <c r="X10203">
        <v>0</v>
      </c>
      <c r="Y10203" t="s">
        <v>12472</v>
      </c>
      <c r="Z10203" t="s">
        <v>12420</v>
      </c>
      <c r="AA10203" t="s">
        <v>12421</v>
      </c>
      <c r="AB10203" t="s">
        <v>12422</v>
      </c>
      <c r="AC10203">
        <v>2</v>
      </c>
      <c r="AD10203" s="123">
        <v>39111</v>
      </c>
      <c r="AE10203" t="s">
        <v>12423</v>
      </c>
      <c r="AG10203">
        <v>40004002</v>
      </c>
      <c r="AL10203" t="s">
        <v>12422</v>
      </c>
      <c r="AN10203">
        <v>4805307501</v>
      </c>
      <c r="AO10203">
        <v>16</v>
      </c>
      <c r="AP10203" t="s">
        <v>12424</v>
      </c>
      <c r="AQ10203" t="s">
        <v>11408</v>
      </c>
      <c r="AR10203">
        <v>4100</v>
      </c>
      <c r="AT10203">
        <v>2005</v>
      </c>
      <c r="AV10203" t="s">
        <v>15311</v>
      </c>
      <c r="AW10203">
        <v>116100</v>
      </c>
    </row>
    <row r="10204" spans="1:49" x14ac:dyDescent="0.25">
      <c r="F10204" t="str">
        <f t="shared" si="196"/>
        <v>Jeff CarvalhoBBS INDUSTRIES LTD.</v>
      </c>
      <c r="G10204" s="149" t="s">
        <v>19816</v>
      </c>
      <c r="H10204" s="149" t="s">
        <v>1454</v>
      </c>
      <c r="I10204">
        <v>40420519</v>
      </c>
    </row>
    <row r="10205" spans="1:49" x14ac:dyDescent="0.25">
      <c r="F10205" t="str">
        <f t="shared" si="196"/>
        <v>Jeff CarvalhoBC BEARING ENGINEERING LIMITED</v>
      </c>
      <c r="G10205" s="149" t="s">
        <v>19816</v>
      </c>
      <c r="H10205" s="149" t="s">
        <v>1455</v>
      </c>
      <c r="I10205">
        <v>40420884</v>
      </c>
    </row>
    <row r="10206" spans="1:49" x14ac:dyDescent="0.25">
      <c r="F10206" t="str">
        <f t="shared" si="196"/>
        <v>Jeff CarvalhoBC BEARING ENGINEERS LIMITED</v>
      </c>
      <c r="G10206" s="149" t="s">
        <v>19816</v>
      </c>
      <c r="H10206" s="149" t="s">
        <v>1456</v>
      </c>
      <c r="I10206">
        <v>40420879</v>
      </c>
    </row>
    <row r="10207" spans="1:49" x14ac:dyDescent="0.25">
      <c r="F10207" t="str">
        <f t="shared" si="196"/>
        <v>Jeff CarvalhoBC BEARINGS ENGINEERS LTD</v>
      </c>
      <c r="G10207" s="149" t="s">
        <v>19816</v>
      </c>
      <c r="H10207" s="149" t="s">
        <v>1457</v>
      </c>
      <c r="I10207">
        <v>40420785</v>
      </c>
    </row>
    <row r="10208" spans="1:49" x14ac:dyDescent="0.25">
      <c r="A10208">
        <v>4100</v>
      </c>
      <c r="B10208">
        <v>30030</v>
      </c>
      <c r="C10208">
        <v>4016</v>
      </c>
      <c r="D10208">
        <v>413</v>
      </c>
      <c r="E10208" s="124" t="s">
        <v>19817</v>
      </c>
      <c r="F10208" t="str">
        <f t="shared" si="196"/>
        <v>Jeff CarvalhoBDI - MOSES LAKE</v>
      </c>
      <c r="G10208" s="150" t="str">
        <f>RIGHT(E10208,LEN(E10208)-3)</f>
        <v>Jeff Carvalho</v>
      </c>
      <c r="H10208" s="149" t="s">
        <v>1477</v>
      </c>
      <c r="I10208">
        <v>40008943</v>
      </c>
      <c r="L10208" t="s">
        <v>14089</v>
      </c>
      <c r="M10208" t="s">
        <v>12684</v>
      </c>
      <c r="O10208">
        <v>5931</v>
      </c>
      <c r="P10208">
        <v>48007</v>
      </c>
      <c r="Q10208" t="s">
        <v>12415</v>
      </c>
      <c r="R10208" t="s">
        <v>12416</v>
      </c>
      <c r="S10208" t="s">
        <v>16062</v>
      </c>
      <c r="U10208" t="s">
        <v>12418</v>
      </c>
      <c r="W10208">
        <v>11</v>
      </c>
      <c r="X10208">
        <v>2</v>
      </c>
      <c r="Y10208" t="s">
        <v>12419</v>
      </c>
      <c r="Z10208" t="s">
        <v>12420</v>
      </c>
      <c r="AA10208" t="s">
        <v>12485</v>
      </c>
      <c r="AB10208" t="s">
        <v>12422</v>
      </c>
      <c r="AC10208">
        <v>2</v>
      </c>
      <c r="AD10208" s="123">
        <v>44090</v>
      </c>
      <c r="AE10208" t="s">
        <v>12528</v>
      </c>
      <c r="AG10208">
        <v>40008943</v>
      </c>
      <c r="AL10208" t="s">
        <v>12422</v>
      </c>
      <c r="AN10208">
        <v>2312517901</v>
      </c>
      <c r="AP10208" t="s">
        <v>12424</v>
      </c>
      <c r="AQ10208" t="s">
        <v>11408</v>
      </c>
      <c r="AR10208">
        <v>4100</v>
      </c>
      <c r="AT10208">
        <v>0</v>
      </c>
      <c r="AV10208" t="s">
        <v>19858</v>
      </c>
      <c r="AW10208">
        <v>116100</v>
      </c>
    </row>
    <row r="10209" spans="1:49" x14ac:dyDescent="0.25">
      <c r="A10209">
        <v>4100</v>
      </c>
      <c r="B10209">
        <v>30030</v>
      </c>
      <c r="C10209">
        <v>4016</v>
      </c>
      <c r="D10209">
        <v>413</v>
      </c>
      <c r="E10209" s="124" t="s">
        <v>19817</v>
      </c>
      <c r="F10209" t="str">
        <f t="shared" si="196"/>
        <v>Jeff CarvalhoBDI - NORTHWEST BEARING</v>
      </c>
      <c r="G10209" s="150" t="str">
        <f>RIGHT(E10209,LEN(E10209)-3)</f>
        <v>Jeff Carvalho</v>
      </c>
      <c r="H10209" s="149" t="s">
        <v>1478</v>
      </c>
      <c r="I10209">
        <v>40008276</v>
      </c>
      <c r="J10209" t="s">
        <v>14088</v>
      </c>
      <c r="L10209" t="s">
        <v>14089</v>
      </c>
      <c r="M10209" t="s">
        <v>12684</v>
      </c>
      <c r="N10209" t="s">
        <v>14090</v>
      </c>
      <c r="O10209">
        <v>5931</v>
      </c>
      <c r="Q10209" t="s">
        <v>12415</v>
      </c>
      <c r="R10209" t="s">
        <v>12416</v>
      </c>
      <c r="S10209" t="s">
        <v>16061</v>
      </c>
      <c r="U10209" t="s">
        <v>12418</v>
      </c>
      <c r="W10209">
        <v>11</v>
      </c>
      <c r="X10209">
        <v>2</v>
      </c>
      <c r="Y10209" t="s">
        <v>12472</v>
      </c>
      <c r="Z10209" t="s">
        <v>12420</v>
      </c>
      <c r="AA10209" t="s">
        <v>12485</v>
      </c>
      <c r="AB10209" t="s">
        <v>12422</v>
      </c>
      <c r="AC10209">
        <v>2</v>
      </c>
      <c r="AD10209" s="123">
        <v>43105</v>
      </c>
      <c r="AE10209" t="s">
        <v>12528</v>
      </c>
      <c r="AG10209">
        <v>40008276</v>
      </c>
      <c r="AL10209" t="s">
        <v>12422</v>
      </c>
      <c r="AN10209">
        <v>2312517901</v>
      </c>
      <c r="AP10209" t="s">
        <v>12424</v>
      </c>
      <c r="AQ10209" t="s">
        <v>11408</v>
      </c>
      <c r="AR10209">
        <v>4100</v>
      </c>
      <c r="AT10209">
        <v>0</v>
      </c>
      <c r="AV10209" t="s">
        <v>19859</v>
      </c>
      <c r="AW10209">
        <v>116100</v>
      </c>
    </row>
    <row r="10210" spans="1:49" x14ac:dyDescent="0.25">
      <c r="F10210" t="str">
        <f t="shared" si="196"/>
        <v>Jeff CarvalhoBEARING &amp; TRANSMISSION</v>
      </c>
      <c r="G10210" s="149" t="s">
        <v>19816</v>
      </c>
      <c r="H10210" s="149" t="s">
        <v>1544</v>
      </c>
      <c r="I10210">
        <v>40420768</v>
      </c>
    </row>
    <row r="10211" spans="1:49" x14ac:dyDescent="0.25">
      <c r="F10211" t="str">
        <f t="shared" si="196"/>
        <v>Jeff CarvalhoBEARING &amp; TRANSMISSION LTD. - EDMON</v>
      </c>
      <c r="G10211" s="149" t="s">
        <v>19816</v>
      </c>
      <c r="H10211" s="149" t="s">
        <v>1545</v>
      </c>
      <c r="I10211">
        <v>40420456</v>
      </c>
    </row>
    <row r="10212" spans="1:49" x14ac:dyDescent="0.25">
      <c r="F10212" t="str">
        <f t="shared" si="196"/>
        <v>Jeff CarvalhoBEARING &amp; TRANSMISSION LTD. - PROJ</v>
      </c>
      <c r="G10212" s="149" t="s">
        <v>19816</v>
      </c>
      <c r="H10212" s="149" t="s">
        <v>1546</v>
      </c>
      <c r="I10212">
        <v>40420734</v>
      </c>
    </row>
    <row r="10213" spans="1:49" x14ac:dyDescent="0.25">
      <c r="F10213" t="str">
        <f t="shared" si="196"/>
        <v>Jeff CarvalhoBELLPARK HORTICULTURE</v>
      </c>
      <c r="G10213" s="149" t="s">
        <v>19816</v>
      </c>
      <c r="H10213" s="149" t="s">
        <v>1582</v>
      </c>
      <c r="I10213">
        <v>40420932</v>
      </c>
    </row>
    <row r="10214" spans="1:49" x14ac:dyDescent="0.25">
      <c r="A10214">
        <v>4100</v>
      </c>
      <c r="B10214">
        <v>30030</v>
      </c>
      <c r="C10214">
        <v>4016</v>
      </c>
      <c r="D10214">
        <v>413</v>
      </c>
      <c r="E10214" s="124" t="s">
        <v>19817</v>
      </c>
      <c r="F10214" t="str">
        <f t="shared" si="196"/>
        <v>Jeff CarvalhoBELT TECH &amp; SUPPLY, INC</v>
      </c>
      <c r="G10214" s="150" t="str">
        <f>RIGHT(E10214,LEN(E10214)-3)</f>
        <v>Jeff Carvalho</v>
      </c>
      <c r="H10214" s="149" t="s">
        <v>1615</v>
      </c>
      <c r="I10214">
        <v>40007620</v>
      </c>
      <c r="K10214" t="s">
        <v>19860</v>
      </c>
      <c r="L10214" t="s">
        <v>19861</v>
      </c>
      <c r="M10214" t="s">
        <v>13062</v>
      </c>
      <c r="N10214">
        <v>97223</v>
      </c>
      <c r="Q10214" t="s">
        <v>12415</v>
      </c>
      <c r="R10214" t="s">
        <v>12416</v>
      </c>
      <c r="S10214" t="s">
        <v>19862</v>
      </c>
      <c r="U10214" t="s">
        <v>12418</v>
      </c>
      <c r="W10214">
        <v>11</v>
      </c>
      <c r="X10214">
        <v>2</v>
      </c>
      <c r="Y10214" t="s">
        <v>12419</v>
      </c>
      <c r="Z10214" t="s">
        <v>12420</v>
      </c>
      <c r="AA10214" t="s">
        <v>12429</v>
      </c>
      <c r="AB10214" t="s">
        <v>12422</v>
      </c>
      <c r="AC10214">
        <v>2</v>
      </c>
      <c r="AD10214" s="123">
        <v>42181</v>
      </c>
      <c r="AE10214" t="s">
        <v>12431</v>
      </c>
      <c r="AG10214">
        <v>40007620</v>
      </c>
      <c r="AL10214" t="s">
        <v>12422</v>
      </c>
      <c r="AN10214">
        <v>3806706151</v>
      </c>
      <c r="AO10214">
        <v>16</v>
      </c>
      <c r="AP10214" t="s">
        <v>12424</v>
      </c>
      <c r="AQ10214" t="s">
        <v>11408</v>
      </c>
      <c r="AR10214">
        <v>4100</v>
      </c>
      <c r="AT10214">
        <v>0</v>
      </c>
      <c r="AV10214" t="s">
        <v>19863</v>
      </c>
      <c r="AW10214">
        <v>116100</v>
      </c>
    </row>
    <row r="10215" spans="1:49" x14ac:dyDescent="0.25">
      <c r="F10215" t="str">
        <f t="shared" si="196"/>
        <v>Jeff CarvalhoBELTERRA CORPORATION-VANCOUVER</v>
      </c>
      <c r="G10215" s="149" t="s">
        <v>19816</v>
      </c>
      <c r="H10215" s="149" t="s">
        <v>13483</v>
      </c>
      <c r="I10215">
        <v>40421127</v>
      </c>
    </row>
    <row r="10216" spans="1:49" x14ac:dyDescent="0.25">
      <c r="A10216">
        <v>4100</v>
      </c>
      <c r="B10216">
        <v>30030</v>
      </c>
      <c r="C10216">
        <v>4016</v>
      </c>
      <c r="D10216">
        <v>413</v>
      </c>
      <c r="E10216" s="124" t="s">
        <v>19817</v>
      </c>
      <c r="F10216" t="str">
        <f t="shared" si="196"/>
        <v>Jeff CarvalhoBETTY LOU'S INC.</v>
      </c>
      <c r="G10216" s="150" t="str">
        <f>RIGHT(E10216,LEN(E10216)-3)</f>
        <v>Jeff Carvalho</v>
      </c>
      <c r="H10216" s="149" t="s">
        <v>1673</v>
      </c>
      <c r="I10216">
        <v>40006856</v>
      </c>
      <c r="L10216" t="s">
        <v>19864</v>
      </c>
      <c r="M10216" t="s">
        <v>13062</v>
      </c>
      <c r="O10216">
        <v>537</v>
      </c>
      <c r="P10216">
        <v>97128</v>
      </c>
      <c r="Q10216" t="s">
        <v>12415</v>
      </c>
      <c r="R10216" t="s">
        <v>12416</v>
      </c>
      <c r="S10216" t="s">
        <v>19865</v>
      </c>
      <c r="U10216" t="s">
        <v>12418</v>
      </c>
      <c r="W10216">
        <v>11</v>
      </c>
      <c r="X10216">
        <v>1</v>
      </c>
      <c r="Y10216" t="s">
        <v>12419</v>
      </c>
      <c r="Z10216" t="s">
        <v>12420</v>
      </c>
      <c r="AA10216" t="s">
        <v>12429</v>
      </c>
      <c r="AB10216" t="s">
        <v>12422</v>
      </c>
      <c r="AC10216">
        <v>2</v>
      </c>
      <c r="AD10216" s="123">
        <v>41103</v>
      </c>
      <c r="AE10216" t="s">
        <v>12431</v>
      </c>
      <c r="AG10216">
        <v>40006856</v>
      </c>
      <c r="AL10216" t="s">
        <v>12422</v>
      </c>
      <c r="AN10216">
        <v>3807103301</v>
      </c>
      <c r="AO10216">
        <v>16</v>
      </c>
      <c r="AP10216" t="s">
        <v>12424</v>
      </c>
      <c r="AQ10216" t="s">
        <v>11408</v>
      </c>
      <c r="AR10216">
        <v>4100</v>
      </c>
      <c r="AT10216">
        <v>0</v>
      </c>
      <c r="AV10216" t="s">
        <v>19866</v>
      </c>
      <c r="AW10216">
        <v>116100</v>
      </c>
    </row>
    <row r="10217" spans="1:49" x14ac:dyDescent="0.25">
      <c r="F10217" t="str">
        <f t="shared" si="196"/>
        <v>Jeff CarvalhoBEUMER GROUP CANADA</v>
      </c>
      <c r="G10217" s="149" t="s">
        <v>19816</v>
      </c>
      <c r="H10217" s="149" t="s">
        <v>1676</v>
      </c>
      <c r="I10217">
        <v>40421362</v>
      </c>
    </row>
    <row r="10218" spans="1:49" x14ac:dyDescent="0.25">
      <c r="A10218">
        <v>4100</v>
      </c>
      <c r="B10218">
        <v>30030</v>
      </c>
      <c r="C10218">
        <v>4016</v>
      </c>
      <c r="D10218">
        <v>413</v>
      </c>
      <c r="E10218" s="124" t="s">
        <v>19817</v>
      </c>
      <c r="F10218" t="str">
        <f t="shared" si="196"/>
        <v>Jeff CarvalhoBLANKENSHIP EQUIPMENT REPAIR, INC</v>
      </c>
      <c r="G10218" s="150" t="str">
        <f t="shared" ref="G10218:G10223" si="198">RIGHT(E10218,LEN(E10218)-3)</f>
        <v>Jeff Carvalho</v>
      </c>
      <c r="H10218" s="149" t="s">
        <v>13486</v>
      </c>
      <c r="I10218">
        <v>40007045</v>
      </c>
      <c r="L10218" t="s">
        <v>19867</v>
      </c>
      <c r="M10218" t="s">
        <v>12484</v>
      </c>
      <c r="O10218">
        <v>2006</v>
      </c>
      <c r="P10218">
        <v>98056</v>
      </c>
      <c r="Q10218" t="s">
        <v>12415</v>
      </c>
      <c r="R10218" t="s">
        <v>12416</v>
      </c>
      <c r="U10218" t="s">
        <v>12418</v>
      </c>
      <c r="W10218">
        <v>11</v>
      </c>
      <c r="X10218">
        <v>2</v>
      </c>
      <c r="Y10218" t="s">
        <v>12419</v>
      </c>
      <c r="Z10218" t="s">
        <v>12420</v>
      </c>
      <c r="AA10218" t="s">
        <v>12429</v>
      </c>
      <c r="AB10218" t="s">
        <v>12422</v>
      </c>
      <c r="AC10218">
        <v>2</v>
      </c>
      <c r="AD10218" s="123">
        <v>41365</v>
      </c>
      <c r="AE10218" t="s">
        <v>12431</v>
      </c>
      <c r="AG10218">
        <v>40007045</v>
      </c>
      <c r="AL10218" t="s">
        <v>12422</v>
      </c>
      <c r="AN10218">
        <v>4803306201</v>
      </c>
      <c r="AO10218">
        <v>16</v>
      </c>
      <c r="AP10218" t="s">
        <v>12424</v>
      </c>
      <c r="AQ10218" t="s">
        <v>11408</v>
      </c>
      <c r="AR10218">
        <v>4100</v>
      </c>
      <c r="AT10218">
        <v>0</v>
      </c>
      <c r="AV10218" t="s">
        <v>19868</v>
      </c>
      <c r="AW10218">
        <v>116100</v>
      </c>
    </row>
    <row r="10219" spans="1:49" x14ac:dyDescent="0.25">
      <c r="A10219">
        <v>4100</v>
      </c>
      <c r="B10219">
        <v>30030</v>
      </c>
      <c r="C10219">
        <v>4016</v>
      </c>
      <c r="D10219">
        <v>413</v>
      </c>
      <c r="E10219" s="124" t="s">
        <v>19817</v>
      </c>
      <c r="F10219" t="str">
        <f t="shared" si="196"/>
        <v>Jeff CarvalhoBLUELINE MANUFACTURING</v>
      </c>
      <c r="G10219" s="150" t="str">
        <f t="shared" si="198"/>
        <v>Jeff Carvalho</v>
      </c>
      <c r="H10219" s="149" t="s">
        <v>1748</v>
      </c>
      <c r="I10219">
        <v>40008400</v>
      </c>
      <c r="K10219" t="s">
        <v>19869</v>
      </c>
      <c r="L10219" t="s">
        <v>19870</v>
      </c>
      <c r="M10219" t="s">
        <v>12484</v>
      </c>
      <c r="N10219">
        <v>98903</v>
      </c>
      <c r="Q10219" t="s">
        <v>12415</v>
      </c>
      <c r="R10219" t="s">
        <v>12416</v>
      </c>
      <c r="S10219" t="s">
        <v>19871</v>
      </c>
      <c r="U10219" t="s">
        <v>12418</v>
      </c>
      <c r="W10219">
        <v>11</v>
      </c>
      <c r="X10219">
        <v>0</v>
      </c>
      <c r="Y10219" t="s">
        <v>12419</v>
      </c>
      <c r="Z10219" t="s">
        <v>12420</v>
      </c>
      <c r="AA10219" t="s">
        <v>12429</v>
      </c>
      <c r="AB10219" t="s">
        <v>12422</v>
      </c>
      <c r="AC10219">
        <v>2</v>
      </c>
      <c r="AD10219" s="123">
        <v>43259</v>
      </c>
      <c r="AE10219" t="s">
        <v>12431</v>
      </c>
      <c r="AG10219">
        <v>40008400</v>
      </c>
      <c r="AL10219" t="s">
        <v>12422</v>
      </c>
      <c r="AN10219">
        <v>4807708501</v>
      </c>
      <c r="AO10219">
        <v>16</v>
      </c>
      <c r="AP10219" t="s">
        <v>12424</v>
      </c>
      <c r="AQ10219" t="s">
        <v>11408</v>
      </c>
      <c r="AR10219">
        <v>4100</v>
      </c>
      <c r="AT10219">
        <v>0</v>
      </c>
      <c r="AV10219" t="s">
        <v>19872</v>
      </c>
      <c r="AW10219">
        <v>116100</v>
      </c>
    </row>
    <row r="10220" spans="1:49" x14ac:dyDescent="0.25">
      <c r="A10220">
        <v>4100</v>
      </c>
      <c r="B10220">
        <v>30030</v>
      </c>
      <c r="C10220">
        <v>4016</v>
      </c>
      <c r="D10220">
        <v>413</v>
      </c>
      <c r="E10220" s="124" t="s">
        <v>19817</v>
      </c>
      <c r="F10220" t="str">
        <f t="shared" si="196"/>
        <v>Jeff CarvalhoBOISE CASCADE - SALEM</v>
      </c>
      <c r="G10220" s="150" t="str">
        <f t="shared" si="198"/>
        <v>Jeff Carvalho</v>
      </c>
      <c r="H10220" s="149" t="s">
        <v>1765</v>
      </c>
      <c r="I10220">
        <v>40000874</v>
      </c>
      <c r="L10220" t="s">
        <v>19873</v>
      </c>
      <c r="M10220" t="s">
        <v>19470</v>
      </c>
      <c r="N10220" t="s">
        <v>19874</v>
      </c>
      <c r="O10220">
        <v>9161</v>
      </c>
      <c r="Q10220" t="s">
        <v>12415</v>
      </c>
      <c r="R10220" t="s">
        <v>12416</v>
      </c>
      <c r="S10220" t="s">
        <v>19875</v>
      </c>
      <c r="U10220" t="s">
        <v>12418</v>
      </c>
      <c r="W10220">
        <v>11</v>
      </c>
      <c r="X10220">
        <v>1</v>
      </c>
      <c r="Y10220" t="s">
        <v>12419</v>
      </c>
      <c r="Z10220" t="s">
        <v>12420</v>
      </c>
      <c r="AA10220" t="s">
        <v>12421</v>
      </c>
      <c r="AB10220" t="s">
        <v>12757</v>
      </c>
      <c r="AC10220">
        <v>2</v>
      </c>
      <c r="AD10220" s="123">
        <v>39111</v>
      </c>
      <c r="AE10220" t="s">
        <v>12423</v>
      </c>
      <c r="AG10220">
        <v>40000874</v>
      </c>
      <c r="AL10220" t="s">
        <v>12757</v>
      </c>
      <c r="AN10220">
        <v>1300100301</v>
      </c>
      <c r="AO10220">
        <v>16</v>
      </c>
      <c r="AP10220" t="s">
        <v>12424</v>
      </c>
      <c r="AQ10220" t="s">
        <v>11408</v>
      </c>
      <c r="AR10220">
        <v>4100</v>
      </c>
      <c r="AS10220" t="s">
        <v>12491</v>
      </c>
      <c r="AT10220">
        <v>0</v>
      </c>
      <c r="AV10220" t="s">
        <v>19876</v>
      </c>
      <c r="AW10220">
        <v>116100</v>
      </c>
    </row>
    <row r="10221" spans="1:49" x14ac:dyDescent="0.25">
      <c r="A10221">
        <v>4100</v>
      </c>
      <c r="B10221">
        <v>30030</v>
      </c>
      <c r="C10221">
        <v>4016</v>
      </c>
      <c r="D10221">
        <v>413</v>
      </c>
      <c r="E10221" s="124" t="s">
        <v>19817</v>
      </c>
      <c r="F10221" t="str">
        <f t="shared" si="196"/>
        <v>Jeff CarvalhoBOISE CASCADE (LAGRANDE)</v>
      </c>
      <c r="G10221" s="150" t="str">
        <f t="shared" si="198"/>
        <v>Jeff Carvalho</v>
      </c>
      <c r="H10221" s="149" t="s">
        <v>1766</v>
      </c>
      <c r="I10221">
        <v>40003939</v>
      </c>
      <c r="J10221" t="s">
        <v>19877</v>
      </c>
      <c r="L10221" t="s">
        <v>19873</v>
      </c>
      <c r="M10221" t="s">
        <v>19470</v>
      </c>
      <c r="O10221">
        <v>83772</v>
      </c>
      <c r="P10221" t="s">
        <v>19878</v>
      </c>
      <c r="Q10221" t="s">
        <v>12415</v>
      </c>
      <c r="R10221" t="s">
        <v>12416</v>
      </c>
      <c r="S10221" t="s">
        <v>19879</v>
      </c>
      <c r="U10221" t="s">
        <v>12418</v>
      </c>
      <c r="W10221">
        <v>11</v>
      </c>
      <c r="X10221">
        <v>1</v>
      </c>
      <c r="Y10221" t="s">
        <v>12419</v>
      </c>
      <c r="Z10221" t="s">
        <v>12420</v>
      </c>
      <c r="AA10221" t="s">
        <v>12421</v>
      </c>
      <c r="AB10221" t="s">
        <v>12757</v>
      </c>
      <c r="AC10221">
        <v>2</v>
      </c>
      <c r="AD10221" s="123">
        <v>39111</v>
      </c>
      <c r="AE10221" t="s">
        <v>12423</v>
      </c>
      <c r="AG10221">
        <v>40003939</v>
      </c>
      <c r="AL10221" t="s">
        <v>12757</v>
      </c>
      <c r="AN10221">
        <v>1300100301</v>
      </c>
      <c r="AO10221">
        <v>16</v>
      </c>
      <c r="AP10221" t="s">
        <v>12424</v>
      </c>
      <c r="AQ10221" t="s">
        <v>11408</v>
      </c>
      <c r="AR10221">
        <v>4100</v>
      </c>
      <c r="AT10221">
        <v>2005</v>
      </c>
      <c r="AV10221" t="s">
        <v>19876</v>
      </c>
      <c r="AW10221">
        <v>116100</v>
      </c>
    </row>
    <row r="10222" spans="1:49" x14ac:dyDescent="0.25">
      <c r="A10222">
        <v>4100</v>
      </c>
      <c r="B10222">
        <v>30030</v>
      </c>
      <c r="C10222">
        <v>4016</v>
      </c>
      <c r="D10222">
        <v>413</v>
      </c>
      <c r="E10222" s="124" t="s">
        <v>19817</v>
      </c>
      <c r="F10222" t="str">
        <f t="shared" si="196"/>
        <v>Jeff CarvalhoBONITA PIONEER PACKAGING</v>
      </c>
      <c r="G10222" s="150" t="str">
        <f t="shared" si="198"/>
        <v>Jeff Carvalho</v>
      </c>
      <c r="H10222" s="149" t="s">
        <v>1775</v>
      </c>
      <c r="I10222">
        <v>40005406</v>
      </c>
      <c r="K10222" t="s">
        <v>19880</v>
      </c>
      <c r="L10222" t="s">
        <v>19861</v>
      </c>
      <c r="M10222" t="s">
        <v>13062</v>
      </c>
      <c r="N10222">
        <v>97224</v>
      </c>
      <c r="Q10222" t="s">
        <v>12415</v>
      </c>
      <c r="R10222" t="s">
        <v>12416</v>
      </c>
      <c r="S10222" t="s">
        <v>19881</v>
      </c>
      <c r="U10222" t="s">
        <v>12418</v>
      </c>
      <c r="W10222">
        <v>11</v>
      </c>
      <c r="X10222">
        <v>1</v>
      </c>
      <c r="Y10222" t="s">
        <v>12419</v>
      </c>
      <c r="Z10222" t="s">
        <v>12420</v>
      </c>
      <c r="AA10222" t="s">
        <v>12429</v>
      </c>
      <c r="AB10222" t="s">
        <v>12422</v>
      </c>
      <c r="AC10222">
        <v>2</v>
      </c>
      <c r="AD10222" s="123">
        <v>39524</v>
      </c>
      <c r="AE10222" t="s">
        <v>12633</v>
      </c>
      <c r="AG10222">
        <v>40005406</v>
      </c>
      <c r="AL10222" t="s">
        <v>12422</v>
      </c>
      <c r="AN10222">
        <v>3806706151</v>
      </c>
      <c r="AO10222">
        <v>16</v>
      </c>
      <c r="AP10222" t="s">
        <v>12424</v>
      </c>
      <c r="AQ10222" t="s">
        <v>11408</v>
      </c>
      <c r="AR10222">
        <v>4100</v>
      </c>
      <c r="AT10222">
        <v>0</v>
      </c>
      <c r="AV10222" t="s">
        <v>19882</v>
      </c>
      <c r="AW10222">
        <v>116100</v>
      </c>
    </row>
    <row r="10223" spans="1:49" x14ac:dyDescent="0.25">
      <c r="A10223">
        <v>4100</v>
      </c>
      <c r="B10223">
        <v>30030</v>
      </c>
      <c r="C10223">
        <v>4016</v>
      </c>
      <c r="D10223">
        <v>413</v>
      </c>
      <c r="E10223" s="124" t="s">
        <v>19817</v>
      </c>
      <c r="F10223" t="str">
        <f t="shared" si="196"/>
        <v>Jeff CarvalhoBORNSTEIN SEAFOODS INC.</v>
      </c>
      <c r="G10223" s="150" t="str">
        <f t="shared" si="198"/>
        <v>Jeff Carvalho</v>
      </c>
      <c r="H10223" s="149" t="s">
        <v>1786</v>
      </c>
      <c r="I10223">
        <v>40007659</v>
      </c>
      <c r="K10223" t="s">
        <v>19883</v>
      </c>
      <c r="L10223" t="s">
        <v>16206</v>
      </c>
      <c r="M10223" t="s">
        <v>12484</v>
      </c>
      <c r="N10223">
        <v>98225</v>
      </c>
      <c r="Q10223" t="s">
        <v>12415</v>
      </c>
      <c r="R10223" t="s">
        <v>12416</v>
      </c>
      <c r="S10223" t="s">
        <v>19884</v>
      </c>
      <c r="U10223" t="s">
        <v>12418</v>
      </c>
      <c r="W10223">
        <v>11</v>
      </c>
      <c r="X10223">
        <v>1</v>
      </c>
      <c r="Y10223" t="s">
        <v>12419</v>
      </c>
      <c r="Z10223" t="s">
        <v>12420</v>
      </c>
      <c r="AA10223" t="s">
        <v>12429</v>
      </c>
      <c r="AB10223" t="s">
        <v>12422</v>
      </c>
      <c r="AC10223">
        <v>2</v>
      </c>
      <c r="AD10223" s="123">
        <v>42229</v>
      </c>
      <c r="AE10223" t="s">
        <v>12431</v>
      </c>
      <c r="AG10223">
        <v>40007659</v>
      </c>
      <c r="AL10223" t="s">
        <v>12422</v>
      </c>
      <c r="AN10223">
        <v>4807300501</v>
      </c>
      <c r="AO10223">
        <v>16</v>
      </c>
      <c r="AP10223" t="s">
        <v>12424</v>
      </c>
      <c r="AQ10223" t="s">
        <v>11408</v>
      </c>
      <c r="AR10223">
        <v>4100</v>
      </c>
      <c r="AT10223">
        <v>0</v>
      </c>
      <c r="AV10223" t="s">
        <v>19885</v>
      </c>
      <c r="AW10223">
        <v>116100</v>
      </c>
    </row>
    <row r="10224" spans="1:49" x14ac:dyDescent="0.25">
      <c r="F10224" t="str">
        <f t="shared" si="196"/>
        <v>Jeff CarvalhoBRUNEL COMMERCIAL INTERIO</v>
      </c>
      <c r="G10224" s="149" t="s">
        <v>19816</v>
      </c>
      <c r="H10224" s="149" t="s">
        <v>1891</v>
      </c>
      <c r="I10224">
        <v>40420127</v>
      </c>
    </row>
    <row r="10225" spans="1:49" x14ac:dyDescent="0.25">
      <c r="A10225">
        <v>4100</v>
      </c>
      <c r="B10225">
        <v>30030</v>
      </c>
      <c r="C10225">
        <v>4016</v>
      </c>
      <c r="D10225">
        <v>413</v>
      </c>
      <c r="E10225" s="124" t="s">
        <v>19817</v>
      </c>
      <c r="F10225" t="str">
        <f t="shared" si="196"/>
        <v>Jeff CarvalhoCALIFORNIA SHELLFISH CO.</v>
      </c>
      <c r="G10225" s="150" t="str">
        <f>RIGHT(E10225,LEN(E10225)-3)</f>
        <v>Jeff Carvalho</v>
      </c>
      <c r="H10225" s="149" t="s">
        <v>1989</v>
      </c>
      <c r="I10225">
        <v>40007545</v>
      </c>
      <c r="J10225" t="s">
        <v>19886</v>
      </c>
      <c r="L10225" t="s">
        <v>18907</v>
      </c>
      <c r="M10225" t="s">
        <v>13062</v>
      </c>
      <c r="O10225">
        <v>162</v>
      </c>
      <c r="P10225">
        <v>97121</v>
      </c>
      <c r="Q10225" t="s">
        <v>12415</v>
      </c>
      <c r="R10225" t="s">
        <v>12416</v>
      </c>
      <c r="S10225" t="s">
        <v>19887</v>
      </c>
      <c r="U10225" t="s">
        <v>12418</v>
      </c>
      <c r="W10225">
        <v>11</v>
      </c>
      <c r="X10225">
        <v>1</v>
      </c>
      <c r="Y10225" t="s">
        <v>12419</v>
      </c>
      <c r="Z10225" t="s">
        <v>12420</v>
      </c>
      <c r="AA10225" t="s">
        <v>12429</v>
      </c>
      <c r="AB10225" t="s">
        <v>12422</v>
      </c>
      <c r="AC10225">
        <v>2</v>
      </c>
      <c r="AD10225" s="123">
        <v>42083</v>
      </c>
      <c r="AE10225" t="s">
        <v>12431</v>
      </c>
      <c r="AG10225">
        <v>40007545</v>
      </c>
      <c r="AL10225" t="s">
        <v>12422</v>
      </c>
      <c r="AN10225">
        <v>3800708811</v>
      </c>
      <c r="AO10225">
        <v>16</v>
      </c>
      <c r="AP10225" t="s">
        <v>12424</v>
      </c>
      <c r="AQ10225" t="s">
        <v>11408</v>
      </c>
      <c r="AR10225">
        <v>4100</v>
      </c>
      <c r="AT10225">
        <v>0</v>
      </c>
      <c r="AV10225" t="s">
        <v>14691</v>
      </c>
      <c r="AW10225">
        <v>116100</v>
      </c>
    </row>
    <row r="10226" spans="1:49" x14ac:dyDescent="0.25">
      <c r="F10226" t="str">
        <f t="shared" si="196"/>
        <v>Jeff CarvalhoCANADA POST CORPORATION - 1</v>
      </c>
      <c r="G10226" s="149" t="s">
        <v>19816</v>
      </c>
      <c r="H10226" s="149" t="s">
        <v>2026</v>
      </c>
      <c r="I10226">
        <v>40420256</v>
      </c>
    </row>
    <row r="10227" spans="1:49" x14ac:dyDescent="0.25">
      <c r="F10227" t="str">
        <f t="shared" si="196"/>
        <v>Jeff CarvalhoCANADA POST CORPORATION - 2</v>
      </c>
      <c r="G10227" s="149" t="s">
        <v>19816</v>
      </c>
      <c r="H10227" s="149" t="s">
        <v>2027</v>
      </c>
      <c r="I10227">
        <v>40420257</v>
      </c>
    </row>
    <row r="10228" spans="1:49" x14ac:dyDescent="0.25">
      <c r="F10228" t="str">
        <f t="shared" si="196"/>
        <v>Jeff CarvalhoCANARTIC GRAPHICS LTD.</v>
      </c>
      <c r="G10228" s="149" t="s">
        <v>19816</v>
      </c>
      <c r="H10228" s="149" t="s">
        <v>2044</v>
      </c>
      <c r="I10228">
        <v>40421393</v>
      </c>
    </row>
    <row r="10229" spans="1:49" x14ac:dyDescent="0.25">
      <c r="A10229">
        <v>4100</v>
      </c>
      <c r="B10229">
        <v>30030</v>
      </c>
      <c r="C10229">
        <v>4016</v>
      </c>
      <c r="D10229">
        <v>413</v>
      </c>
      <c r="E10229" s="124" t="s">
        <v>19817</v>
      </c>
      <c r="F10229" t="str">
        <f t="shared" si="196"/>
        <v>Jeff CarvalhoCARSOE U.S. INC.</v>
      </c>
      <c r="G10229" s="150" t="str">
        <f>RIGHT(E10229,LEN(E10229)-3)</f>
        <v>Jeff Carvalho</v>
      </c>
      <c r="H10229" s="149" t="s">
        <v>2118</v>
      </c>
      <c r="I10229">
        <v>40008101</v>
      </c>
      <c r="K10229" t="s">
        <v>19888</v>
      </c>
      <c r="L10229" t="s">
        <v>12483</v>
      </c>
      <c r="M10229" t="s">
        <v>12484</v>
      </c>
      <c r="N10229">
        <v>98107</v>
      </c>
      <c r="Q10229" t="s">
        <v>12415</v>
      </c>
      <c r="R10229" t="s">
        <v>12416</v>
      </c>
      <c r="S10229" t="s">
        <v>19889</v>
      </c>
      <c r="U10229" t="s">
        <v>12418</v>
      </c>
      <c r="W10229">
        <v>11</v>
      </c>
      <c r="X10229">
        <v>0</v>
      </c>
      <c r="Y10229" t="s">
        <v>12419</v>
      </c>
      <c r="Z10229" t="s">
        <v>12420</v>
      </c>
      <c r="AA10229" t="s">
        <v>12429</v>
      </c>
      <c r="AB10229" t="s">
        <v>12422</v>
      </c>
      <c r="AC10229">
        <v>2</v>
      </c>
      <c r="AD10229" s="123">
        <v>42843</v>
      </c>
      <c r="AE10229" t="s">
        <v>12431</v>
      </c>
      <c r="AG10229">
        <v>40008101</v>
      </c>
      <c r="AL10229" t="s">
        <v>12422</v>
      </c>
      <c r="AN10229">
        <v>4803306501</v>
      </c>
      <c r="AO10229">
        <v>16</v>
      </c>
      <c r="AP10229" t="s">
        <v>12424</v>
      </c>
      <c r="AQ10229" t="s">
        <v>11408</v>
      </c>
      <c r="AR10229">
        <v>4100</v>
      </c>
      <c r="AT10229">
        <v>0</v>
      </c>
      <c r="AV10229" t="s">
        <v>19890</v>
      </c>
      <c r="AW10229">
        <v>116100</v>
      </c>
    </row>
    <row r="10230" spans="1:49" x14ac:dyDescent="0.25">
      <c r="A10230">
        <v>4100</v>
      </c>
      <c r="B10230">
        <v>30030</v>
      </c>
      <c r="C10230">
        <v>4016</v>
      </c>
      <c r="D10230">
        <v>413</v>
      </c>
      <c r="E10230" s="124" t="s">
        <v>19817</v>
      </c>
      <c r="F10230" t="str">
        <f t="shared" si="196"/>
        <v>Jeff CarvalhoCASEY INDUSTRIAL INC</v>
      </c>
      <c r="G10230" s="150" t="str">
        <f>RIGHT(E10230,LEN(E10230)-3)</f>
        <v>Jeff Carvalho</v>
      </c>
      <c r="H10230" s="149" t="s">
        <v>2141</v>
      </c>
      <c r="I10230">
        <v>40008591</v>
      </c>
      <c r="K10230" t="s">
        <v>19891</v>
      </c>
      <c r="L10230" t="s">
        <v>19892</v>
      </c>
      <c r="M10230" t="s">
        <v>12882</v>
      </c>
      <c r="N10230">
        <v>80234</v>
      </c>
      <c r="Q10230" t="s">
        <v>12415</v>
      </c>
      <c r="R10230" t="s">
        <v>12416</v>
      </c>
      <c r="S10230" t="s">
        <v>19893</v>
      </c>
      <c r="U10230" t="s">
        <v>12418</v>
      </c>
      <c r="W10230">
        <v>11</v>
      </c>
      <c r="X10230">
        <v>0</v>
      </c>
      <c r="Y10230" t="s">
        <v>12419</v>
      </c>
      <c r="Z10230" t="s">
        <v>12420</v>
      </c>
      <c r="AA10230" t="s">
        <v>12429</v>
      </c>
      <c r="AB10230" t="s">
        <v>12422</v>
      </c>
      <c r="AC10230">
        <v>2</v>
      </c>
      <c r="AD10230" s="123">
        <v>43532</v>
      </c>
      <c r="AE10230" t="s">
        <v>12431</v>
      </c>
      <c r="AG10230">
        <v>40008591</v>
      </c>
      <c r="AL10230" t="s">
        <v>12422</v>
      </c>
      <c r="AN10230">
        <v>600105001</v>
      </c>
      <c r="AO10230">
        <v>16</v>
      </c>
      <c r="AP10230" t="s">
        <v>12424</v>
      </c>
      <c r="AQ10230" t="s">
        <v>11408</v>
      </c>
      <c r="AR10230">
        <v>4100</v>
      </c>
      <c r="AT10230">
        <v>0</v>
      </c>
      <c r="AV10230" t="s">
        <v>19894</v>
      </c>
      <c r="AW10230">
        <v>116100</v>
      </c>
    </row>
    <row r="10231" spans="1:49" x14ac:dyDescent="0.25">
      <c r="A10231">
        <v>4100</v>
      </c>
      <c r="B10231">
        <v>30030</v>
      </c>
      <c r="C10231">
        <v>4016</v>
      </c>
      <c r="D10231">
        <v>413</v>
      </c>
      <c r="E10231" s="124" t="s">
        <v>19817</v>
      </c>
      <c r="F10231" t="str">
        <f t="shared" si="196"/>
        <v>Jeff CarvalhoCENTRAL CHAIN &amp; TRANSMISS CO. INC.</v>
      </c>
      <c r="G10231" s="150" t="str">
        <f>RIGHT(E10231,LEN(E10231)-3)</f>
        <v>Jeff Carvalho</v>
      </c>
      <c r="H10231" s="149" t="s">
        <v>2177</v>
      </c>
      <c r="I10231">
        <v>40007310</v>
      </c>
      <c r="L10231" t="s">
        <v>19870</v>
      </c>
      <c r="M10231" t="s">
        <v>12484</v>
      </c>
      <c r="O10231">
        <v>1444</v>
      </c>
      <c r="P10231">
        <v>98907</v>
      </c>
      <c r="Q10231" t="s">
        <v>12415</v>
      </c>
      <c r="R10231" t="s">
        <v>12416</v>
      </c>
      <c r="S10231" t="s">
        <v>19895</v>
      </c>
      <c r="U10231" t="s">
        <v>12418</v>
      </c>
      <c r="W10231">
        <v>11</v>
      </c>
      <c r="X10231">
        <v>2</v>
      </c>
      <c r="Y10231" t="s">
        <v>12419</v>
      </c>
      <c r="Z10231" t="s">
        <v>12420</v>
      </c>
      <c r="AA10231" t="s">
        <v>12429</v>
      </c>
      <c r="AB10231" t="s">
        <v>12422</v>
      </c>
      <c r="AC10231">
        <v>2</v>
      </c>
      <c r="AD10231" s="123">
        <v>41716</v>
      </c>
      <c r="AE10231" t="s">
        <v>12431</v>
      </c>
      <c r="AG10231">
        <v>40007310</v>
      </c>
      <c r="AL10231" t="s">
        <v>12422</v>
      </c>
      <c r="AN10231">
        <v>4807708501</v>
      </c>
      <c r="AO10231">
        <v>16</v>
      </c>
      <c r="AP10231" t="s">
        <v>12424</v>
      </c>
      <c r="AQ10231" t="s">
        <v>11408</v>
      </c>
      <c r="AR10231">
        <v>4100</v>
      </c>
      <c r="AT10231">
        <v>0</v>
      </c>
      <c r="AV10231" t="s">
        <v>19896</v>
      </c>
      <c r="AW10231">
        <v>116100</v>
      </c>
    </row>
    <row r="10232" spans="1:49" x14ac:dyDescent="0.25">
      <c r="F10232" t="str">
        <f t="shared" si="196"/>
        <v>Jeff CarvalhoCHINOOK GREENHOUSES (1990) LTD</v>
      </c>
      <c r="G10232" s="149" t="s">
        <v>19816</v>
      </c>
      <c r="H10232" s="149" t="s">
        <v>2252</v>
      </c>
      <c r="I10232">
        <v>40421083</v>
      </c>
    </row>
    <row r="10233" spans="1:49" x14ac:dyDescent="0.25">
      <c r="A10233">
        <v>4100</v>
      </c>
      <c r="B10233">
        <v>30030</v>
      </c>
      <c r="C10233">
        <v>4016</v>
      </c>
      <c r="D10233">
        <v>413</v>
      </c>
      <c r="E10233" s="124" t="s">
        <v>19817</v>
      </c>
      <c r="F10233" t="str">
        <f t="shared" si="196"/>
        <v>Jeff CarvalhoCOLUMBIA MACHINE, INC.</v>
      </c>
      <c r="G10233" s="150" t="str">
        <f>RIGHT(E10233,LEN(E10233)-3)</f>
        <v>Jeff Carvalho</v>
      </c>
      <c r="H10233" s="149" t="s">
        <v>2373</v>
      </c>
      <c r="I10233">
        <v>40003219</v>
      </c>
      <c r="K10233" t="s">
        <v>19897</v>
      </c>
      <c r="L10233" t="s">
        <v>15962</v>
      </c>
      <c r="M10233" t="s">
        <v>12484</v>
      </c>
      <c r="N10233" t="s">
        <v>19898</v>
      </c>
      <c r="Q10233" t="s">
        <v>12415</v>
      </c>
      <c r="R10233" t="s">
        <v>12416</v>
      </c>
      <c r="S10233" t="s">
        <v>19899</v>
      </c>
      <c r="U10233" t="s">
        <v>12418</v>
      </c>
      <c r="W10233">
        <v>11</v>
      </c>
      <c r="X10233">
        <v>1</v>
      </c>
      <c r="Y10233" t="s">
        <v>12419</v>
      </c>
      <c r="Z10233" t="s">
        <v>12420</v>
      </c>
      <c r="AA10233" t="s">
        <v>12421</v>
      </c>
      <c r="AB10233" t="s">
        <v>12422</v>
      </c>
      <c r="AC10233">
        <v>2</v>
      </c>
      <c r="AD10233" s="123">
        <v>39111</v>
      </c>
      <c r="AE10233" t="s">
        <v>12423</v>
      </c>
      <c r="AG10233">
        <v>40003219</v>
      </c>
      <c r="AL10233" t="s">
        <v>12422</v>
      </c>
      <c r="AN10233">
        <v>4801107801</v>
      </c>
      <c r="AO10233">
        <v>16</v>
      </c>
      <c r="AP10233" t="s">
        <v>12424</v>
      </c>
      <c r="AQ10233" t="s">
        <v>11408</v>
      </c>
      <c r="AR10233">
        <v>4100</v>
      </c>
      <c r="AT10233">
        <v>2005</v>
      </c>
      <c r="AV10233" t="s">
        <v>19900</v>
      </c>
      <c r="AW10233">
        <v>116100</v>
      </c>
    </row>
    <row r="10234" spans="1:49" x14ac:dyDescent="0.25">
      <c r="F10234" t="str">
        <f t="shared" si="196"/>
        <v>Jeff CarvalhoCONFIRMED AUTOMATION SYSTEMS</v>
      </c>
      <c r="G10234" s="149" t="s">
        <v>19816</v>
      </c>
      <c r="H10234" s="149" t="s">
        <v>2434</v>
      </c>
      <c r="I10234">
        <v>40421481</v>
      </c>
    </row>
    <row r="10235" spans="1:49" x14ac:dyDescent="0.25">
      <c r="F10235" t="str">
        <f t="shared" si="196"/>
        <v>Jeff CarvalhoCONSTANT MOTION TECH INC</v>
      </c>
      <c r="G10235" s="149" t="s">
        <v>19816</v>
      </c>
      <c r="H10235" s="149" t="s">
        <v>2445</v>
      </c>
      <c r="I10235">
        <v>40421229</v>
      </c>
    </row>
    <row r="10236" spans="1:49" x14ac:dyDescent="0.25">
      <c r="A10236">
        <v>4100</v>
      </c>
      <c r="B10236">
        <v>30030</v>
      </c>
      <c r="C10236">
        <v>4016</v>
      </c>
      <c r="D10236">
        <v>413</v>
      </c>
      <c r="E10236" s="124" t="s">
        <v>19817</v>
      </c>
      <c r="F10236" t="str">
        <f t="shared" si="196"/>
        <v>Jeff CarvalhoCUSTOM SEAFOOD SERVICES</v>
      </c>
      <c r="G10236" s="150" t="str">
        <f>RIGHT(E10236,LEN(E10236)-3)</f>
        <v>Jeff Carvalho</v>
      </c>
      <c r="H10236" s="149" t="s">
        <v>2621</v>
      </c>
      <c r="I10236">
        <v>40007541</v>
      </c>
      <c r="L10236" t="s">
        <v>19901</v>
      </c>
      <c r="M10236" t="s">
        <v>12484</v>
      </c>
      <c r="O10236">
        <v>466</v>
      </c>
      <c r="P10236">
        <v>98590</v>
      </c>
      <c r="Q10236" t="s">
        <v>12415</v>
      </c>
      <c r="R10236" t="s">
        <v>12416</v>
      </c>
      <c r="S10236" t="s">
        <v>19902</v>
      </c>
      <c r="U10236" t="s">
        <v>12418</v>
      </c>
      <c r="W10236">
        <v>11</v>
      </c>
      <c r="X10236">
        <v>1</v>
      </c>
      <c r="Y10236" t="s">
        <v>12419</v>
      </c>
      <c r="Z10236" t="s">
        <v>12420</v>
      </c>
      <c r="AA10236" t="s">
        <v>12429</v>
      </c>
      <c r="AB10236" t="s">
        <v>12478</v>
      </c>
      <c r="AC10236">
        <v>2</v>
      </c>
      <c r="AD10236" s="123">
        <v>42076</v>
      </c>
      <c r="AE10236" t="s">
        <v>12431</v>
      </c>
      <c r="AG10236">
        <v>40007541</v>
      </c>
      <c r="AL10236" t="s">
        <v>12478</v>
      </c>
      <c r="AN10236">
        <v>4804919121</v>
      </c>
      <c r="AO10236">
        <v>16</v>
      </c>
      <c r="AP10236" t="s">
        <v>12424</v>
      </c>
      <c r="AQ10236" t="s">
        <v>11408</v>
      </c>
      <c r="AR10236">
        <v>4100</v>
      </c>
      <c r="AT10236">
        <v>0</v>
      </c>
      <c r="AV10236" t="s">
        <v>19903</v>
      </c>
      <c r="AW10236">
        <v>116100</v>
      </c>
    </row>
    <row r="10237" spans="1:49" x14ac:dyDescent="0.25">
      <c r="A10237">
        <v>4100</v>
      </c>
      <c r="B10237">
        <v>30030</v>
      </c>
      <c r="C10237">
        <v>4016</v>
      </c>
      <c r="D10237">
        <v>413</v>
      </c>
      <c r="E10237" s="124" t="s">
        <v>19817</v>
      </c>
      <c r="F10237" t="str">
        <f t="shared" si="196"/>
        <v>Jeff CarvalhoDA YANG SEAFOOD</v>
      </c>
      <c r="G10237" s="150" t="str">
        <f>RIGHT(E10237,LEN(E10237)-3)</f>
        <v>Jeff Carvalho</v>
      </c>
      <c r="H10237" s="149" t="s">
        <v>2658</v>
      </c>
      <c r="I10237">
        <v>40007538</v>
      </c>
      <c r="K10237" t="s">
        <v>19904</v>
      </c>
      <c r="L10237" t="s">
        <v>19905</v>
      </c>
      <c r="M10237" t="s">
        <v>13062</v>
      </c>
      <c r="N10237">
        <v>97103</v>
      </c>
      <c r="Q10237" t="s">
        <v>12415</v>
      </c>
      <c r="R10237" t="s">
        <v>12416</v>
      </c>
      <c r="S10237" t="s">
        <v>19906</v>
      </c>
      <c r="U10237" t="s">
        <v>12418</v>
      </c>
      <c r="W10237">
        <v>11</v>
      </c>
      <c r="X10237">
        <v>1</v>
      </c>
      <c r="Y10237" t="s">
        <v>12419</v>
      </c>
      <c r="Z10237" t="s">
        <v>12420</v>
      </c>
      <c r="AA10237" t="s">
        <v>12429</v>
      </c>
      <c r="AB10237" t="s">
        <v>12422</v>
      </c>
      <c r="AC10237">
        <v>2</v>
      </c>
      <c r="AD10237" s="123">
        <v>42075</v>
      </c>
      <c r="AE10237" t="s">
        <v>12431</v>
      </c>
      <c r="AG10237">
        <v>40007538</v>
      </c>
      <c r="AL10237" t="s">
        <v>12422</v>
      </c>
      <c r="AN10237">
        <v>3800700401</v>
      </c>
      <c r="AO10237">
        <v>16</v>
      </c>
      <c r="AP10237" t="s">
        <v>12424</v>
      </c>
      <c r="AQ10237" t="s">
        <v>11408</v>
      </c>
      <c r="AR10237">
        <v>4100</v>
      </c>
      <c r="AT10237">
        <v>0</v>
      </c>
      <c r="AV10237" t="s">
        <v>19907</v>
      </c>
      <c r="AW10237">
        <v>116100</v>
      </c>
    </row>
    <row r="10238" spans="1:49" x14ac:dyDescent="0.25">
      <c r="A10238">
        <v>4100</v>
      </c>
      <c r="B10238">
        <v>30030</v>
      </c>
      <c r="C10238">
        <v>4016</v>
      </c>
      <c r="D10238">
        <v>413</v>
      </c>
      <c r="E10238" s="124" t="s">
        <v>19817</v>
      </c>
      <c r="F10238" t="str">
        <f t="shared" si="196"/>
        <v>Jeff CarvalhoDAVE DODGE SERVICE INC.</v>
      </c>
      <c r="G10238" s="150" t="str">
        <f>RIGHT(E10238,LEN(E10238)-3)</f>
        <v>Jeff Carvalho</v>
      </c>
      <c r="H10238" s="149" t="s">
        <v>2733</v>
      </c>
      <c r="I10238">
        <v>40008179</v>
      </c>
      <c r="K10238" t="s">
        <v>19908</v>
      </c>
      <c r="L10238" t="s">
        <v>15567</v>
      </c>
      <c r="M10238" t="s">
        <v>13062</v>
      </c>
      <c r="N10238">
        <v>97424</v>
      </c>
      <c r="Q10238" t="s">
        <v>12415</v>
      </c>
      <c r="R10238" t="s">
        <v>12416</v>
      </c>
      <c r="S10238" t="s">
        <v>19909</v>
      </c>
      <c r="U10238" t="s">
        <v>12418</v>
      </c>
      <c r="W10238">
        <v>11</v>
      </c>
      <c r="X10238">
        <v>0</v>
      </c>
      <c r="Y10238" t="s">
        <v>12419</v>
      </c>
      <c r="Z10238" t="s">
        <v>12420</v>
      </c>
      <c r="AA10238" t="s">
        <v>12429</v>
      </c>
      <c r="AB10238" t="s">
        <v>12422</v>
      </c>
      <c r="AC10238">
        <v>2</v>
      </c>
      <c r="AD10238" s="123">
        <v>42935</v>
      </c>
      <c r="AE10238" t="s">
        <v>12431</v>
      </c>
      <c r="AG10238">
        <v>40008179</v>
      </c>
      <c r="AL10238" t="s">
        <v>12422</v>
      </c>
      <c r="AN10238">
        <v>3803901401</v>
      </c>
      <c r="AO10238">
        <v>16</v>
      </c>
      <c r="AP10238" t="s">
        <v>12424</v>
      </c>
      <c r="AQ10238" t="s">
        <v>11408</v>
      </c>
      <c r="AR10238">
        <v>4100</v>
      </c>
      <c r="AT10238">
        <v>0</v>
      </c>
      <c r="AV10238" t="s">
        <v>19910</v>
      </c>
      <c r="AW10238">
        <v>116100</v>
      </c>
    </row>
    <row r="10239" spans="1:49" x14ac:dyDescent="0.25">
      <c r="A10239">
        <v>4100</v>
      </c>
      <c r="B10239">
        <v>30030</v>
      </c>
      <c r="C10239">
        <v>4016</v>
      </c>
      <c r="D10239">
        <v>413</v>
      </c>
      <c r="E10239" s="124" t="s">
        <v>19817</v>
      </c>
      <c r="F10239" t="str">
        <f t="shared" si="196"/>
        <v>Jeff CarvalhoDESIGN CRAFT DOOR INC.</v>
      </c>
      <c r="G10239" s="150" t="str">
        <f>RIGHT(E10239,LEN(E10239)-3)</f>
        <v>Jeff Carvalho</v>
      </c>
      <c r="H10239" s="149" t="s">
        <v>2831</v>
      </c>
      <c r="I10239">
        <v>40007438</v>
      </c>
      <c r="K10239" t="s">
        <v>19911</v>
      </c>
      <c r="L10239" t="s">
        <v>19912</v>
      </c>
      <c r="M10239" t="s">
        <v>13062</v>
      </c>
      <c r="N10239">
        <v>97089</v>
      </c>
      <c r="Q10239" t="s">
        <v>12415</v>
      </c>
      <c r="R10239" t="s">
        <v>12416</v>
      </c>
      <c r="S10239" t="s">
        <v>19913</v>
      </c>
      <c r="U10239" t="s">
        <v>12418</v>
      </c>
      <c r="W10239">
        <v>11</v>
      </c>
      <c r="X10239">
        <v>1</v>
      </c>
      <c r="Y10239" t="s">
        <v>12472</v>
      </c>
      <c r="Z10239" t="s">
        <v>12420</v>
      </c>
      <c r="AA10239" t="s">
        <v>12429</v>
      </c>
      <c r="AB10239" t="s">
        <v>12422</v>
      </c>
      <c r="AC10239">
        <v>2</v>
      </c>
      <c r="AD10239" s="123">
        <v>41920</v>
      </c>
      <c r="AE10239" t="s">
        <v>12431</v>
      </c>
      <c r="AG10239">
        <v>40007438</v>
      </c>
      <c r="AL10239" t="s">
        <v>12422</v>
      </c>
      <c r="AN10239">
        <v>3800500091</v>
      </c>
      <c r="AO10239">
        <v>16</v>
      </c>
      <c r="AP10239" t="s">
        <v>12424</v>
      </c>
      <c r="AQ10239" t="s">
        <v>11408</v>
      </c>
      <c r="AR10239">
        <v>4100</v>
      </c>
      <c r="AT10239">
        <v>0</v>
      </c>
      <c r="AV10239" t="s">
        <v>19914</v>
      </c>
      <c r="AW10239">
        <v>116100</v>
      </c>
    </row>
    <row r="10240" spans="1:49" x14ac:dyDescent="0.25">
      <c r="F10240" t="str">
        <f t="shared" si="196"/>
        <v>Jeff CarvalhoDEVBEK FABRICATION &amp; MILLWRIGHTING</v>
      </c>
      <c r="G10240" s="149" t="s">
        <v>19816</v>
      </c>
      <c r="H10240" s="149" t="s">
        <v>2838</v>
      </c>
      <c r="I10240">
        <v>40421437</v>
      </c>
    </row>
    <row r="10241" spans="1:49" x14ac:dyDescent="0.25">
      <c r="F10241" t="str">
        <f t="shared" si="196"/>
        <v>Jeff CarvalhoDOMTAR INC.</v>
      </c>
      <c r="G10241" s="149" t="s">
        <v>19816</v>
      </c>
      <c r="H10241" s="149" t="s">
        <v>2940</v>
      </c>
      <c r="I10241">
        <v>40424236</v>
      </c>
    </row>
    <row r="10242" spans="1:49" x14ac:dyDescent="0.25">
      <c r="F10242" t="str">
        <f t="shared" si="196"/>
        <v>Jeff CarvalhoEDMONTON REGIONAL AIRPORTS AUTHORIT</v>
      </c>
      <c r="G10242" s="149" t="s">
        <v>19816</v>
      </c>
      <c r="H10242" s="149" t="s">
        <v>3118</v>
      </c>
      <c r="I10242">
        <v>40421302</v>
      </c>
    </row>
    <row r="10243" spans="1:49" x14ac:dyDescent="0.25">
      <c r="A10243">
        <v>4100</v>
      </c>
      <c r="B10243">
        <v>30030</v>
      </c>
      <c r="C10243">
        <v>4016</v>
      </c>
      <c r="D10243">
        <v>413</v>
      </c>
      <c r="E10243" s="124" t="s">
        <v>19817</v>
      </c>
      <c r="F10243" t="str">
        <f t="shared" ref="F10243:F10306" si="199">CONCATENATE(G10243, H10243)</f>
        <v>Jeff CarvalhoEMERGING AQUISITIONS LLC</v>
      </c>
      <c r="G10243" s="150" t="str">
        <f>RIGHT(E10243,LEN(E10243)-3)</f>
        <v>Jeff Carvalho</v>
      </c>
      <c r="H10243" s="149" t="s">
        <v>3171</v>
      </c>
      <c r="I10243">
        <v>40008959</v>
      </c>
      <c r="J10243" t="s">
        <v>19915</v>
      </c>
      <c r="K10243" t="s">
        <v>19916</v>
      </c>
      <c r="L10243" t="s">
        <v>19917</v>
      </c>
      <c r="M10243" t="s">
        <v>13062</v>
      </c>
      <c r="N10243">
        <v>97402</v>
      </c>
      <c r="Q10243" t="s">
        <v>12415</v>
      </c>
      <c r="R10243" t="s">
        <v>12416</v>
      </c>
      <c r="S10243" t="s">
        <v>19918</v>
      </c>
      <c r="U10243" t="s">
        <v>12418</v>
      </c>
      <c r="W10243">
        <v>11</v>
      </c>
      <c r="X10243">
        <v>0</v>
      </c>
      <c r="Y10243" t="s">
        <v>12419</v>
      </c>
      <c r="Z10243" t="s">
        <v>12420</v>
      </c>
      <c r="AA10243" t="s">
        <v>12485</v>
      </c>
      <c r="AB10243" t="s">
        <v>12422</v>
      </c>
      <c r="AC10243">
        <v>2</v>
      </c>
      <c r="AD10243" s="123">
        <v>44113</v>
      </c>
      <c r="AE10243" t="s">
        <v>12528</v>
      </c>
      <c r="AG10243">
        <v>40008959</v>
      </c>
      <c r="AL10243" t="s">
        <v>12422</v>
      </c>
      <c r="AN10243">
        <v>3803901801</v>
      </c>
      <c r="AP10243" t="s">
        <v>12424</v>
      </c>
      <c r="AQ10243" t="s">
        <v>11408</v>
      </c>
      <c r="AR10243">
        <v>4100</v>
      </c>
      <c r="AT10243">
        <v>0</v>
      </c>
      <c r="AV10243" t="s">
        <v>19919</v>
      </c>
      <c r="AW10243">
        <v>116100</v>
      </c>
    </row>
    <row r="10244" spans="1:49" x14ac:dyDescent="0.25">
      <c r="A10244">
        <v>4100</v>
      </c>
      <c r="B10244">
        <v>30030</v>
      </c>
      <c r="C10244">
        <v>4016</v>
      </c>
      <c r="D10244">
        <v>413</v>
      </c>
      <c r="E10244" s="124" t="s">
        <v>19817</v>
      </c>
      <c r="F10244" t="str">
        <f t="shared" si="199"/>
        <v>Jeff CarvalhoEMPIRE RUBBER &amp; SUPPLY - LOGISTICS</v>
      </c>
      <c r="G10244" s="150" t="str">
        <f>RIGHT(E10244,LEN(E10244)-3)</f>
        <v>Jeff Carvalho</v>
      </c>
      <c r="H10244" s="149" t="s">
        <v>3181</v>
      </c>
      <c r="I10244">
        <v>40007518</v>
      </c>
      <c r="L10244" t="s">
        <v>13061</v>
      </c>
      <c r="M10244" t="s">
        <v>13062</v>
      </c>
      <c r="O10244">
        <v>14950</v>
      </c>
      <c r="P10244">
        <v>97214</v>
      </c>
      <c r="Q10244" t="s">
        <v>12415</v>
      </c>
      <c r="R10244" t="s">
        <v>12416</v>
      </c>
      <c r="S10244" t="s">
        <v>19920</v>
      </c>
      <c r="U10244" t="s">
        <v>12418</v>
      </c>
      <c r="W10244">
        <v>11</v>
      </c>
      <c r="X10244">
        <v>2</v>
      </c>
      <c r="Y10244" t="s">
        <v>12419</v>
      </c>
      <c r="Z10244" t="s">
        <v>12420</v>
      </c>
      <c r="AA10244" t="s">
        <v>12429</v>
      </c>
      <c r="AB10244" t="s">
        <v>12473</v>
      </c>
      <c r="AC10244">
        <v>2</v>
      </c>
      <c r="AD10244" s="123">
        <v>42065</v>
      </c>
      <c r="AE10244" t="s">
        <v>12431</v>
      </c>
      <c r="AG10244">
        <v>40007518</v>
      </c>
      <c r="AL10244" t="s">
        <v>12473</v>
      </c>
      <c r="AN10244">
        <v>3805104601</v>
      </c>
      <c r="AO10244">
        <v>16</v>
      </c>
      <c r="AP10244" t="s">
        <v>12424</v>
      </c>
      <c r="AQ10244" t="s">
        <v>11408</v>
      </c>
      <c r="AR10244">
        <v>4100</v>
      </c>
      <c r="AT10244">
        <v>0</v>
      </c>
      <c r="AV10244" t="s">
        <v>19921</v>
      </c>
      <c r="AW10244">
        <v>116100</v>
      </c>
    </row>
    <row r="10245" spans="1:49" x14ac:dyDescent="0.25">
      <c r="A10245">
        <v>4100</v>
      </c>
      <c r="B10245">
        <v>30030</v>
      </c>
      <c r="C10245">
        <v>4016</v>
      </c>
      <c r="D10245">
        <v>413</v>
      </c>
      <c r="E10245" s="124" t="s">
        <v>19817</v>
      </c>
      <c r="F10245" t="str">
        <f t="shared" si="199"/>
        <v>Jeff CarvalhoEMPIRE RUBBER &amp; SUPPLY - PASCO</v>
      </c>
      <c r="G10245" s="150" t="str">
        <f>RIGHT(E10245,LEN(E10245)-3)</f>
        <v>Jeff Carvalho</v>
      </c>
      <c r="H10245" s="149" t="s">
        <v>3182</v>
      </c>
      <c r="I10245">
        <v>40005735</v>
      </c>
      <c r="L10245" t="s">
        <v>13061</v>
      </c>
      <c r="M10245" t="s">
        <v>13062</v>
      </c>
      <c r="O10245">
        <v>14950</v>
      </c>
      <c r="P10245">
        <v>97214</v>
      </c>
      <c r="Q10245" t="s">
        <v>12415</v>
      </c>
      <c r="R10245" t="s">
        <v>12416</v>
      </c>
      <c r="S10245" t="s">
        <v>19922</v>
      </c>
      <c r="U10245" t="s">
        <v>12418</v>
      </c>
      <c r="W10245">
        <v>11</v>
      </c>
      <c r="X10245">
        <v>2</v>
      </c>
      <c r="Y10245" t="s">
        <v>12472</v>
      </c>
      <c r="Z10245" t="s">
        <v>12420</v>
      </c>
      <c r="AA10245" t="s">
        <v>12429</v>
      </c>
      <c r="AB10245" t="s">
        <v>12473</v>
      </c>
      <c r="AC10245">
        <v>2</v>
      </c>
      <c r="AD10245" s="123">
        <v>39918</v>
      </c>
      <c r="AE10245" t="s">
        <v>12431</v>
      </c>
      <c r="AG10245">
        <v>40005735</v>
      </c>
      <c r="AL10245" t="s">
        <v>12473</v>
      </c>
      <c r="AN10245">
        <v>3805104601</v>
      </c>
      <c r="AO10245">
        <v>16</v>
      </c>
      <c r="AP10245" t="s">
        <v>12424</v>
      </c>
      <c r="AQ10245" t="s">
        <v>11408</v>
      </c>
      <c r="AR10245">
        <v>4100</v>
      </c>
      <c r="AT10245">
        <v>0</v>
      </c>
      <c r="AV10245" t="s">
        <v>19921</v>
      </c>
      <c r="AW10245">
        <v>116100</v>
      </c>
    </row>
    <row r="10246" spans="1:49" x14ac:dyDescent="0.25">
      <c r="A10246">
        <v>4100</v>
      </c>
      <c r="B10246">
        <v>30030</v>
      </c>
      <c r="C10246">
        <v>4016</v>
      </c>
      <c r="D10246">
        <v>413</v>
      </c>
      <c r="E10246" s="124" t="s">
        <v>19817</v>
      </c>
      <c r="F10246" t="str">
        <f t="shared" si="199"/>
        <v>Jeff CarvalhoEMPIRE RUBBER &amp; SUPPLY - PORTLAND</v>
      </c>
      <c r="G10246" s="150" t="str">
        <f>RIGHT(E10246,LEN(E10246)-3)</f>
        <v>Jeff Carvalho</v>
      </c>
      <c r="H10246" s="149" t="s">
        <v>3183</v>
      </c>
      <c r="I10246">
        <v>40003986</v>
      </c>
      <c r="K10246" t="s">
        <v>19923</v>
      </c>
      <c r="L10246" t="s">
        <v>13061</v>
      </c>
      <c r="M10246" t="s">
        <v>13062</v>
      </c>
      <c r="N10246" t="s">
        <v>19924</v>
      </c>
      <c r="Q10246" t="s">
        <v>12415</v>
      </c>
      <c r="R10246" t="s">
        <v>12416</v>
      </c>
      <c r="S10246" t="s">
        <v>19920</v>
      </c>
      <c r="U10246" t="s">
        <v>12418</v>
      </c>
      <c r="W10246">
        <v>11</v>
      </c>
      <c r="X10246">
        <v>2</v>
      </c>
      <c r="Y10246" t="s">
        <v>12472</v>
      </c>
      <c r="Z10246" t="s">
        <v>12420</v>
      </c>
      <c r="AA10246" t="s">
        <v>12421</v>
      </c>
      <c r="AB10246" t="s">
        <v>12473</v>
      </c>
      <c r="AC10246">
        <v>2</v>
      </c>
      <c r="AD10246" s="123">
        <v>39111</v>
      </c>
      <c r="AE10246" t="s">
        <v>12423</v>
      </c>
      <c r="AG10246">
        <v>40003986</v>
      </c>
      <c r="AL10246" t="s">
        <v>12473</v>
      </c>
      <c r="AN10246">
        <v>3805104601</v>
      </c>
      <c r="AO10246">
        <v>16</v>
      </c>
      <c r="AP10246" t="s">
        <v>12424</v>
      </c>
      <c r="AQ10246" t="s">
        <v>11408</v>
      </c>
      <c r="AR10246">
        <v>4100</v>
      </c>
      <c r="AT10246">
        <v>2005</v>
      </c>
      <c r="AV10246" t="s">
        <v>19921</v>
      </c>
      <c r="AW10246">
        <v>116100</v>
      </c>
    </row>
    <row r="10247" spans="1:49" x14ac:dyDescent="0.25">
      <c r="A10247">
        <v>4100</v>
      </c>
      <c r="B10247">
        <v>30030</v>
      </c>
      <c r="C10247">
        <v>4016</v>
      </c>
      <c r="D10247">
        <v>413</v>
      </c>
      <c r="E10247" s="124" t="s">
        <v>19817</v>
      </c>
      <c r="F10247" t="str">
        <f t="shared" si="199"/>
        <v>Jeff CarvalhoENGLUND MARINE &amp; INDUSRTRIAL SUPPLY</v>
      </c>
      <c r="G10247" s="150" t="str">
        <f>RIGHT(E10247,LEN(E10247)-3)</f>
        <v>Jeff Carvalho</v>
      </c>
      <c r="H10247" s="149" t="s">
        <v>3208</v>
      </c>
      <c r="I10247">
        <v>40008980</v>
      </c>
      <c r="L10247" t="s">
        <v>19905</v>
      </c>
      <c r="M10247" t="s">
        <v>13062</v>
      </c>
      <c r="O10247">
        <v>296</v>
      </c>
      <c r="P10247">
        <v>97103</v>
      </c>
      <c r="Q10247" t="s">
        <v>12415</v>
      </c>
      <c r="R10247" t="s">
        <v>12416</v>
      </c>
      <c r="S10247" t="s">
        <v>19925</v>
      </c>
      <c r="U10247" t="s">
        <v>12418</v>
      </c>
      <c r="W10247">
        <v>11</v>
      </c>
      <c r="X10247">
        <v>2</v>
      </c>
      <c r="Y10247" t="s">
        <v>12419</v>
      </c>
      <c r="Z10247" t="s">
        <v>12420</v>
      </c>
      <c r="AA10247" t="s">
        <v>12485</v>
      </c>
      <c r="AB10247" t="s">
        <v>12422</v>
      </c>
      <c r="AC10247">
        <v>2</v>
      </c>
      <c r="AD10247" s="123">
        <v>44144</v>
      </c>
      <c r="AE10247" t="s">
        <v>12528</v>
      </c>
      <c r="AG10247">
        <v>40008980</v>
      </c>
      <c r="AL10247" t="s">
        <v>12422</v>
      </c>
      <c r="AN10247">
        <v>3800700401</v>
      </c>
      <c r="AO10247">
        <v>16</v>
      </c>
      <c r="AP10247" t="s">
        <v>12424</v>
      </c>
      <c r="AQ10247" t="s">
        <v>11408</v>
      </c>
      <c r="AR10247">
        <v>4100</v>
      </c>
      <c r="AT10247">
        <v>0</v>
      </c>
      <c r="AV10247" t="s">
        <v>19926</v>
      </c>
      <c r="AW10247">
        <v>116100</v>
      </c>
    </row>
    <row r="10248" spans="1:49" x14ac:dyDescent="0.25">
      <c r="F10248" t="str">
        <f t="shared" si="199"/>
        <v>Jeff CarvalhoFABTECH INDUSTRIES LTD</v>
      </c>
      <c r="G10248" s="149" t="s">
        <v>19816</v>
      </c>
      <c r="H10248" s="149" t="s">
        <v>3340</v>
      </c>
      <c r="I10248">
        <v>40421107</v>
      </c>
    </row>
    <row r="10249" spans="1:49" x14ac:dyDescent="0.25">
      <c r="F10249" t="str">
        <f t="shared" si="199"/>
        <v>Jeff CarvalhoFME FOOD MACHINERY ENGINEERING LTD</v>
      </c>
      <c r="G10249" s="149" t="s">
        <v>19816</v>
      </c>
      <c r="H10249" s="149" t="s">
        <v>3627</v>
      </c>
      <c r="I10249">
        <v>40420336</v>
      </c>
    </row>
    <row r="10250" spans="1:49" x14ac:dyDescent="0.25">
      <c r="F10250" t="str">
        <f t="shared" si="199"/>
        <v>Jeff CarvalhoFOOD MACHINE AUTOMATION</v>
      </c>
      <c r="G10250" s="149" t="s">
        <v>19816</v>
      </c>
      <c r="H10250" s="149" t="s">
        <v>3644</v>
      </c>
      <c r="I10250">
        <v>40420444</v>
      </c>
    </row>
    <row r="10251" spans="1:49" x14ac:dyDescent="0.25">
      <c r="F10251" t="str">
        <f t="shared" si="199"/>
        <v>Jeff CarvalhoFOOTNER FOREST PRODUCTS LTD.</v>
      </c>
      <c r="G10251" s="149" t="s">
        <v>19816</v>
      </c>
      <c r="H10251" s="149" t="s">
        <v>3649</v>
      </c>
      <c r="I10251">
        <v>40420502</v>
      </c>
    </row>
    <row r="10252" spans="1:49" x14ac:dyDescent="0.25">
      <c r="F10252" t="str">
        <f t="shared" si="199"/>
        <v>Jeff CarvalhoG &amp; S AIRPORT CONVEYOR</v>
      </c>
      <c r="G10252" s="149" t="s">
        <v>19816</v>
      </c>
      <c r="H10252" s="149" t="s">
        <v>3794</v>
      </c>
      <c r="I10252">
        <v>40420790</v>
      </c>
    </row>
    <row r="10253" spans="1:49" x14ac:dyDescent="0.25">
      <c r="A10253">
        <v>4100</v>
      </c>
      <c r="B10253">
        <v>30030</v>
      </c>
      <c r="C10253">
        <v>4016</v>
      </c>
      <c r="D10253">
        <v>413</v>
      </c>
      <c r="E10253" s="124" t="s">
        <v>19817</v>
      </c>
      <c r="F10253" t="str">
        <f t="shared" si="199"/>
        <v>Jeff CarvalhoGASKET SPECIALTIES, INC. - PORTLAND</v>
      </c>
      <c r="G10253" s="150" t="str">
        <f>RIGHT(E10253,LEN(E10253)-3)</f>
        <v>Jeff Carvalho</v>
      </c>
      <c r="H10253" s="149" t="s">
        <v>3831</v>
      </c>
      <c r="I10253">
        <v>40006796</v>
      </c>
      <c r="K10253" t="s">
        <v>19927</v>
      </c>
      <c r="L10253" t="s">
        <v>13061</v>
      </c>
      <c r="M10253" t="s">
        <v>13062</v>
      </c>
      <c r="N10253">
        <v>97230</v>
      </c>
      <c r="Q10253" t="s">
        <v>12415</v>
      </c>
      <c r="R10253" t="s">
        <v>12416</v>
      </c>
      <c r="S10253" t="s">
        <v>19928</v>
      </c>
      <c r="U10253" t="s">
        <v>12418</v>
      </c>
      <c r="W10253">
        <v>11</v>
      </c>
      <c r="X10253">
        <v>2</v>
      </c>
      <c r="Y10253" t="s">
        <v>12419</v>
      </c>
      <c r="Z10253" t="s">
        <v>12420</v>
      </c>
      <c r="AA10253" t="s">
        <v>12429</v>
      </c>
      <c r="AB10253" t="s">
        <v>12422</v>
      </c>
      <c r="AC10253">
        <v>2</v>
      </c>
      <c r="AD10253" s="123">
        <v>41011</v>
      </c>
      <c r="AE10253" t="s">
        <v>12431</v>
      </c>
      <c r="AG10253">
        <v>40006796</v>
      </c>
      <c r="AL10253" t="s">
        <v>12422</v>
      </c>
      <c r="AN10253">
        <v>3805104601</v>
      </c>
      <c r="AO10253">
        <v>16</v>
      </c>
      <c r="AP10253" t="s">
        <v>12424</v>
      </c>
      <c r="AQ10253" t="s">
        <v>11408</v>
      </c>
      <c r="AR10253">
        <v>4100</v>
      </c>
      <c r="AT10253">
        <v>0</v>
      </c>
      <c r="AV10253" t="s">
        <v>19929</v>
      </c>
      <c r="AW10253">
        <v>116100</v>
      </c>
    </row>
    <row r="10254" spans="1:49" x14ac:dyDescent="0.25">
      <c r="F10254" t="str">
        <f t="shared" si="199"/>
        <v>Jeff CarvalhoGOODALL SNOWDEN RUBBER</v>
      </c>
      <c r="G10254" s="149" t="s">
        <v>19816</v>
      </c>
      <c r="H10254" s="149" t="s">
        <v>4061</v>
      </c>
      <c r="I10254">
        <v>40420450</v>
      </c>
    </row>
    <row r="10255" spans="1:49" x14ac:dyDescent="0.25">
      <c r="A10255">
        <v>4100</v>
      </c>
      <c r="B10255">
        <v>30030</v>
      </c>
      <c r="C10255">
        <v>4016</v>
      </c>
      <c r="D10255">
        <v>413</v>
      </c>
      <c r="E10255" s="124" t="s">
        <v>19817</v>
      </c>
      <c r="F10255" t="str">
        <f t="shared" si="199"/>
        <v>Jeff CarvalhoGOODRICH CORPORATION</v>
      </c>
      <c r="G10255" s="150" t="str">
        <f>RIGHT(E10255,LEN(E10255)-3)</f>
        <v>Jeff Carvalho</v>
      </c>
      <c r="H10255" s="149" t="s">
        <v>4068</v>
      </c>
      <c r="I10255">
        <v>40008726</v>
      </c>
      <c r="K10255" t="s">
        <v>19930</v>
      </c>
      <c r="L10255" t="s">
        <v>14089</v>
      </c>
      <c r="M10255" t="s">
        <v>12521</v>
      </c>
      <c r="N10255">
        <v>45373</v>
      </c>
      <c r="Q10255" t="s">
        <v>12415</v>
      </c>
      <c r="R10255" t="s">
        <v>12416</v>
      </c>
      <c r="S10255" t="s">
        <v>19931</v>
      </c>
      <c r="U10255" t="s">
        <v>12418</v>
      </c>
      <c r="W10255">
        <v>11</v>
      </c>
      <c r="X10255">
        <v>1</v>
      </c>
      <c r="Y10255" t="s">
        <v>12419</v>
      </c>
      <c r="Z10255" t="s">
        <v>12420</v>
      </c>
      <c r="AA10255" t="s">
        <v>12429</v>
      </c>
      <c r="AB10255" t="s">
        <v>12422</v>
      </c>
      <c r="AC10255">
        <v>2</v>
      </c>
      <c r="AD10255" s="123">
        <v>43773</v>
      </c>
      <c r="AE10255" t="s">
        <v>12486</v>
      </c>
      <c r="AG10255">
        <v>40008726</v>
      </c>
      <c r="AL10255" t="s">
        <v>12422</v>
      </c>
      <c r="AN10255">
        <v>3610925301</v>
      </c>
      <c r="AO10255">
        <v>16</v>
      </c>
      <c r="AP10255" t="s">
        <v>12424</v>
      </c>
      <c r="AQ10255" t="s">
        <v>11408</v>
      </c>
      <c r="AR10255">
        <v>4100</v>
      </c>
      <c r="AT10255">
        <v>0</v>
      </c>
      <c r="AV10255" t="s">
        <v>19932</v>
      </c>
      <c r="AW10255">
        <v>116100</v>
      </c>
    </row>
    <row r="10256" spans="1:49" x14ac:dyDescent="0.25">
      <c r="A10256">
        <v>4100</v>
      </c>
      <c r="B10256">
        <v>30030</v>
      </c>
      <c r="C10256">
        <v>4016</v>
      </c>
      <c r="D10256">
        <v>413</v>
      </c>
      <c r="E10256" s="124" t="s">
        <v>19817</v>
      </c>
      <c r="F10256" t="str">
        <f t="shared" si="199"/>
        <v>Jeff CarvalhoHOFFMEYER</v>
      </c>
      <c r="G10256" s="150" t="str">
        <f>RIGHT(E10256,LEN(E10256)-3)</f>
        <v>Jeff Carvalho</v>
      </c>
      <c r="H10256" s="149" t="s">
        <v>4387</v>
      </c>
      <c r="I10256">
        <v>40002400</v>
      </c>
      <c r="K10256" t="s">
        <v>19933</v>
      </c>
      <c r="L10256" t="s">
        <v>19917</v>
      </c>
      <c r="M10256" t="s">
        <v>13062</v>
      </c>
      <c r="N10256" t="s">
        <v>19934</v>
      </c>
      <c r="Q10256" t="s">
        <v>12415</v>
      </c>
      <c r="R10256" t="s">
        <v>12416</v>
      </c>
      <c r="U10256" t="s">
        <v>12418</v>
      </c>
      <c r="W10256">
        <v>11</v>
      </c>
      <c r="X10256">
        <v>2</v>
      </c>
      <c r="Y10256" t="s">
        <v>12419</v>
      </c>
      <c r="Z10256" t="s">
        <v>12420</v>
      </c>
      <c r="AA10256" t="s">
        <v>12421</v>
      </c>
      <c r="AB10256" t="s">
        <v>12422</v>
      </c>
      <c r="AC10256">
        <v>2</v>
      </c>
      <c r="AD10256" s="123">
        <v>39111</v>
      </c>
      <c r="AE10256" t="s">
        <v>12423</v>
      </c>
      <c r="AG10256">
        <v>40002400</v>
      </c>
      <c r="AL10256" t="s">
        <v>12422</v>
      </c>
      <c r="AN10256">
        <v>3803901801</v>
      </c>
      <c r="AO10256">
        <v>16</v>
      </c>
      <c r="AP10256" t="s">
        <v>12424</v>
      </c>
      <c r="AQ10256" t="s">
        <v>11408</v>
      </c>
      <c r="AR10256">
        <v>4100</v>
      </c>
      <c r="AS10256" t="s">
        <v>12491</v>
      </c>
      <c r="AT10256">
        <v>0</v>
      </c>
      <c r="AV10256" t="s">
        <v>4387</v>
      </c>
      <c r="AW10256">
        <v>116100</v>
      </c>
    </row>
    <row r="10257" spans="1:49" x14ac:dyDescent="0.25">
      <c r="A10257">
        <v>4100</v>
      </c>
      <c r="B10257">
        <v>30030</v>
      </c>
      <c r="C10257">
        <v>4016</v>
      </c>
      <c r="D10257">
        <v>413</v>
      </c>
      <c r="E10257" s="124" t="s">
        <v>19817</v>
      </c>
      <c r="F10257" t="str">
        <f t="shared" si="199"/>
        <v>Jeff CarvalhoHOFFMEYER CO. - WILSONVILLE</v>
      </c>
      <c r="G10257" s="150" t="str">
        <f>RIGHT(E10257,LEN(E10257)-3)</f>
        <v>Jeff Carvalho</v>
      </c>
      <c r="H10257" s="149" t="s">
        <v>13625</v>
      </c>
      <c r="I10257">
        <v>40007987</v>
      </c>
      <c r="L10257" t="s">
        <v>14617</v>
      </c>
      <c r="M10257" t="s">
        <v>13237</v>
      </c>
      <c r="O10257">
        <v>2359</v>
      </c>
      <c r="P10257">
        <v>94577</v>
      </c>
      <c r="Q10257" t="s">
        <v>12415</v>
      </c>
      <c r="R10257" t="s">
        <v>12416</v>
      </c>
      <c r="S10257" t="s">
        <v>19935</v>
      </c>
      <c r="U10257" t="s">
        <v>12418</v>
      </c>
      <c r="W10257">
        <v>11</v>
      </c>
      <c r="X10257">
        <v>2</v>
      </c>
      <c r="Y10257" t="s">
        <v>12472</v>
      </c>
      <c r="Z10257" t="s">
        <v>12420</v>
      </c>
      <c r="AA10257" t="s">
        <v>12429</v>
      </c>
      <c r="AB10257" t="s">
        <v>14028</v>
      </c>
      <c r="AC10257">
        <v>2</v>
      </c>
      <c r="AD10257" s="123">
        <v>42745</v>
      </c>
      <c r="AE10257" t="s">
        <v>12431</v>
      </c>
      <c r="AG10257">
        <v>40007987</v>
      </c>
      <c r="AL10257" t="s">
        <v>14028</v>
      </c>
      <c r="AN10257">
        <v>500130801</v>
      </c>
      <c r="AO10257">
        <v>16</v>
      </c>
      <c r="AP10257" t="s">
        <v>12424</v>
      </c>
      <c r="AQ10257" t="s">
        <v>11408</v>
      </c>
      <c r="AR10257">
        <v>4100</v>
      </c>
      <c r="AT10257">
        <v>0</v>
      </c>
      <c r="AV10257" t="s">
        <v>4387</v>
      </c>
      <c r="AW10257">
        <v>116100</v>
      </c>
    </row>
    <row r="10258" spans="1:49" x14ac:dyDescent="0.25">
      <c r="A10258">
        <v>4100</v>
      </c>
      <c r="B10258">
        <v>30030</v>
      </c>
      <c r="C10258">
        <v>4016</v>
      </c>
      <c r="D10258">
        <v>413</v>
      </c>
      <c r="E10258" s="124" t="s">
        <v>19817</v>
      </c>
      <c r="F10258" t="str">
        <f t="shared" si="199"/>
        <v>Jeff CarvalhoHOOD PACKAGING CORPORATION</v>
      </c>
      <c r="G10258" s="150" t="str">
        <f>RIGHT(E10258,LEN(E10258)-3)</f>
        <v>Jeff Carvalho</v>
      </c>
      <c r="H10258" s="149" t="s">
        <v>4421</v>
      </c>
      <c r="I10258">
        <v>40008695</v>
      </c>
      <c r="K10258" t="s">
        <v>19936</v>
      </c>
      <c r="L10258" t="s">
        <v>15962</v>
      </c>
      <c r="M10258" t="s">
        <v>12484</v>
      </c>
      <c r="N10258">
        <v>98660</v>
      </c>
      <c r="Q10258" t="s">
        <v>12415</v>
      </c>
      <c r="R10258" t="s">
        <v>12416</v>
      </c>
      <c r="S10258" t="s">
        <v>19937</v>
      </c>
      <c r="U10258" t="s">
        <v>12418</v>
      </c>
      <c r="W10258">
        <v>11</v>
      </c>
      <c r="X10258">
        <v>1</v>
      </c>
      <c r="Y10258" t="s">
        <v>12419</v>
      </c>
      <c r="Z10258" t="s">
        <v>12420</v>
      </c>
      <c r="AA10258" t="s">
        <v>12429</v>
      </c>
      <c r="AB10258" t="s">
        <v>12422</v>
      </c>
      <c r="AC10258">
        <v>2</v>
      </c>
      <c r="AD10258" s="123">
        <v>43720</v>
      </c>
      <c r="AE10258" t="s">
        <v>12431</v>
      </c>
      <c r="AG10258">
        <v>40008695</v>
      </c>
      <c r="AL10258" t="s">
        <v>12422</v>
      </c>
      <c r="AN10258">
        <v>4801107801</v>
      </c>
      <c r="AO10258">
        <v>16</v>
      </c>
      <c r="AP10258" t="s">
        <v>12424</v>
      </c>
      <c r="AQ10258" t="s">
        <v>11408</v>
      </c>
      <c r="AR10258">
        <v>4100</v>
      </c>
      <c r="AT10258">
        <v>0</v>
      </c>
      <c r="AV10258" t="s">
        <v>16840</v>
      </c>
      <c r="AW10258">
        <v>116100</v>
      </c>
    </row>
    <row r="10259" spans="1:49" x14ac:dyDescent="0.25">
      <c r="F10259" t="str">
        <f t="shared" si="199"/>
        <v>Jeff CarvalhoHUB CITY FISHERIES</v>
      </c>
      <c r="G10259" s="149" t="s">
        <v>19816</v>
      </c>
      <c r="H10259" s="149" t="s">
        <v>4446</v>
      </c>
      <c r="I10259">
        <v>40421453</v>
      </c>
    </row>
    <row r="10260" spans="1:49" x14ac:dyDescent="0.25">
      <c r="A10260">
        <v>4100</v>
      </c>
      <c r="B10260">
        <v>30030</v>
      </c>
      <c r="C10260">
        <v>4016</v>
      </c>
      <c r="D10260">
        <v>413</v>
      </c>
      <c r="E10260" s="124" t="s">
        <v>19817</v>
      </c>
      <c r="F10260" t="str">
        <f t="shared" si="199"/>
        <v>Jeff CarvalhoIMAC INC</v>
      </c>
      <c r="G10260" s="150" t="str">
        <f t="shared" ref="G10260:G10269" si="200">RIGHT(E10260,LEN(E10260)-3)</f>
        <v>Jeff Carvalho</v>
      </c>
      <c r="H10260" s="149" t="s">
        <v>4515</v>
      </c>
      <c r="I10260">
        <v>40008289</v>
      </c>
      <c r="K10260" t="s">
        <v>19938</v>
      </c>
      <c r="L10260" t="s">
        <v>16534</v>
      </c>
      <c r="M10260" t="s">
        <v>12484</v>
      </c>
      <c r="N10260">
        <v>98273</v>
      </c>
      <c r="Q10260" t="s">
        <v>12415</v>
      </c>
      <c r="R10260" t="s">
        <v>12416</v>
      </c>
      <c r="S10260" t="s">
        <v>19939</v>
      </c>
      <c r="U10260" t="s">
        <v>12418</v>
      </c>
      <c r="W10260">
        <v>11</v>
      </c>
      <c r="X10260">
        <v>2</v>
      </c>
      <c r="Y10260" t="s">
        <v>12419</v>
      </c>
      <c r="Z10260" t="s">
        <v>12420</v>
      </c>
      <c r="AA10260" t="s">
        <v>12429</v>
      </c>
      <c r="AB10260" t="s">
        <v>12422</v>
      </c>
      <c r="AC10260">
        <v>2</v>
      </c>
      <c r="AD10260" s="123">
        <v>43117</v>
      </c>
      <c r="AE10260" t="s">
        <v>12431</v>
      </c>
      <c r="AG10260">
        <v>40008289</v>
      </c>
      <c r="AL10260" t="s">
        <v>12422</v>
      </c>
      <c r="AN10260">
        <v>4805704101</v>
      </c>
      <c r="AO10260">
        <v>16</v>
      </c>
      <c r="AP10260" t="s">
        <v>12424</v>
      </c>
      <c r="AQ10260" t="s">
        <v>11408</v>
      </c>
      <c r="AR10260">
        <v>4100</v>
      </c>
      <c r="AT10260">
        <v>0</v>
      </c>
      <c r="AV10260" t="s">
        <v>4515</v>
      </c>
      <c r="AW10260">
        <v>116100</v>
      </c>
    </row>
    <row r="10261" spans="1:49" x14ac:dyDescent="0.25">
      <c r="A10261">
        <v>4100</v>
      </c>
      <c r="B10261">
        <v>30030</v>
      </c>
      <c r="C10261">
        <v>4016</v>
      </c>
      <c r="D10261">
        <v>413</v>
      </c>
      <c r="E10261" s="124" t="s">
        <v>19817</v>
      </c>
      <c r="F10261" t="str">
        <f t="shared" si="199"/>
        <v>Jeff CarvalhoINNOTECH METAL DESIGNS</v>
      </c>
      <c r="G10261" s="150" t="str">
        <f t="shared" si="200"/>
        <v>Jeff Carvalho</v>
      </c>
      <c r="H10261" s="149" t="s">
        <v>4668</v>
      </c>
      <c r="I10261">
        <v>40008084</v>
      </c>
      <c r="K10261" t="s">
        <v>19940</v>
      </c>
      <c r="L10261" t="s">
        <v>16206</v>
      </c>
      <c r="M10261" t="s">
        <v>12484</v>
      </c>
      <c r="N10261">
        <v>98226</v>
      </c>
      <c r="Q10261" t="s">
        <v>12415</v>
      </c>
      <c r="R10261" t="s">
        <v>12416</v>
      </c>
      <c r="S10261" t="s">
        <v>19941</v>
      </c>
      <c r="U10261" t="s">
        <v>12418</v>
      </c>
      <c r="W10261">
        <v>11</v>
      </c>
      <c r="X10261">
        <v>0</v>
      </c>
      <c r="Y10261" t="s">
        <v>12419</v>
      </c>
      <c r="Z10261" t="s">
        <v>12420</v>
      </c>
      <c r="AA10261" t="s">
        <v>12429</v>
      </c>
      <c r="AB10261" t="s">
        <v>12430</v>
      </c>
      <c r="AC10261">
        <v>2</v>
      </c>
      <c r="AD10261" s="123">
        <v>42824</v>
      </c>
      <c r="AE10261" t="s">
        <v>12431</v>
      </c>
      <c r="AG10261">
        <v>40008084</v>
      </c>
      <c r="AL10261" t="s">
        <v>12430</v>
      </c>
      <c r="AN10261">
        <v>4807300501</v>
      </c>
      <c r="AO10261">
        <v>16</v>
      </c>
      <c r="AP10261" t="s">
        <v>12424</v>
      </c>
      <c r="AQ10261" t="s">
        <v>11408</v>
      </c>
      <c r="AR10261">
        <v>4100</v>
      </c>
      <c r="AT10261">
        <v>0</v>
      </c>
      <c r="AV10261" t="s">
        <v>19942</v>
      </c>
      <c r="AW10261">
        <v>116100</v>
      </c>
    </row>
    <row r="10262" spans="1:49" x14ac:dyDescent="0.25">
      <c r="A10262">
        <v>4100</v>
      </c>
      <c r="B10262">
        <v>30030</v>
      </c>
      <c r="C10262">
        <v>4016</v>
      </c>
      <c r="D10262">
        <v>413</v>
      </c>
      <c r="E10262" s="124" t="s">
        <v>19817</v>
      </c>
      <c r="F10262" t="str">
        <f t="shared" si="199"/>
        <v>Jeff CarvalhoINTERNATIONAL BELT &amp; RUBBER</v>
      </c>
      <c r="G10262" s="150" t="str">
        <f t="shared" si="200"/>
        <v>Jeff Carvalho</v>
      </c>
      <c r="H10262" s="149" t="s">
        <v>4713</v>
      </c>
      <c r="I10262">
        <v>40004029</v>
      </c>
      <c r="J10262" t="s">
        <v>19943</v>
      </c>
      <c r="K10262" t="s">
        <v>19944</v>
      </c>
      <c r="L10262" t="s">
        <v>14178</v>
      </c>
      <c r="M10262" t="s">
        <v>12484</v>
      </c>
      <c r="N10262" t="s">
        <v>19945</v>
      </c>
      <c r="Q10262" t="s">
        <v>12415</v>
      </c>
      <c r="R10262" t="s">
        <v>12416</v>
      </c>
      <c r="S10262" t="s">
        <v>19946</v>
      </c>
      <c r="U10262" t="s">
        <v>12418</v>
      </c>
      <c r="W10262">
        <v>11</v>
      </c>
      <c r="X10262">
        <v>2</v>
      </c>
      <c r="Y10262" t="s">
        <v>12419</v>
      </c>
      <c r="Z10262" t="s">
        <v>12420</v>
      </c>
      <c r="AA10262" t="s">
        <v>12421</v>
      </c>
      <c r="AB10262" t="s">
        <v>12422</v>
      </c>
      <c r="AC10262">
        <v>2</v>
      </c>
      <c r="AD10262" s="123">
        <v>39111</v>
      </c>
      <c r="AE10262" t="s">
        <v>12423</v>
      </c>
      <c r="AG10262">
        <v>40004029</v>
      </c>
      <c r="AL10262" t="s">
        <v>12422</v>
      </c>
      <c r="AN10262">
        <v>4803300301</v>
      </c>
      <c r="AO10262">
        <v>16</v>
      </c>
      <c r="AP10262" t="s">
        <v>12424</v>
      </c>
      <c r="AQ10262" t="s">
        <v>11408</v>
      </c>
      <c r="AR10262">
        <v>4100</v>
      </c>
      <c r="AT10262">
        <v>2005</v>
      </c>
      <c r="AV10262" t="s">
        <v>14926</v>
      </c>
      <c r="AW10262">
        <v>116100</v>
      </c>
    </row>
    <row r="10263" spans="1:49" x14ac:dyDescent="0.25">
      <c r="A10263">
        <v>4100</v>
      </c>
      <c r="B10263">
        <v>30030</v>
      </c>
      <c r="C10263">
        <v>4016</v>
      </c>
      <c r="D10263">
        <v>413</v>
      </c>
      <c r="E10263" s="124" t="s">
        <v>19817</v>
      </c>
      <c r="F10263" t="str">
        <f t="shared" si="199"/>
        <v>Jeff CarvalhoJBT - REDMOND WA</v>
      </c>
      <c r="G10263" s="150" t="str">
        <f t="shared" si="200"/>
        <v>Jeff Carvalho</v>
      </c>
      <c r="H10263" s="149" t="s">
        <v>4882</v>
      </c>
      <c r="I10263">
        <v>40008442</v>
      </c>
      <c r="K10263" t="s">
        <v>19947</v>
      </c>
      <c r="L10263" t="s">
        <v>19948</v>
      </c>
      <c r="M10263" t="s">
        <v>12484</v>
      </c>
      <c r="N10263">
        <v>98052</v>
      </c>
      <c r="Q10263" t="s">
        <v>12415</v>
      </c>
      <c r="R10263" t="s">
        <v>12416</v>
      </c>
      <c r="S10263" t="s">
        <v>19949</v>
      </c>
      <c r="U10263" t="s">
        <v>12418</v>
      </c>
      <c r="W10263">
        <v>11</v>
      </c>
      <c r="X10263">
        <v>1</v>
      </c>
      <c r="Y10263" t="s">
        <v>12419</v>
      </c>
      <c r="Z10263" t="s">
        <v>12420</v>
      </c>
      <c r="AA10263" t="s">
        <v>12429</v>
      </c>
      <c r="AB10263" t="s">
        <v>12473</v>
      </c>
      <c r="AC10263">
        <v>2</v>
      </c>
      <c r="AD10263" s="123">
        <v>43315</v>
      </c>
      <c r="AE10263" t="s">
        <v>12431</v>
      </c>
      <c r="AG10263">
        <v>40008442</v>
      </c>
      <c r="AL10263" t="s">
        <v>12473</v>
      </c>
      <c r="AN10263">
        <v>4803310101</v>
      </c>
      <c r="AO10263">
        <v>16</v>
      </c>
      <c r="AP10263" t="s">
        <v>12424</v>
      </c>
      <c r="AQ10263" t="s">
        <v>11408</v>
      </c>
      <c r="AR10263">
        <v>4100</v>
      </c>
      <c r="AT10263">
        <v>0</v>
      </c>
      <c r="AV10263" t="s">
        <v>19950</v>
      </c>
      <c r="AW10263">
        <v>116100</v>
      </c>
    </row>
    <row r="10264" spans="1:49" x14ac:dyDescent="0.25">
      <c r="A10264">
        <v>4100</v>
      </c>
      <c r="B10264">
        <v>30030</v>
      </c>
      <c r="C10264">
        <v>4016</v>
      </c>
      <c r="D10264">
        <v>413</v>
      </c>
      <c r="E10264" s="124" t="s">
        <v>19817</v>
      </c>
      <c r="F10264" t="str">
        <f t="shared" si="199"/>
        <v>Jeff CarvalhoJONAS &amp; REDMANN</v>
      </c>
      <c r="G10264" s="150" t="str">
        <f t="shared" si="200"/>
        <v>Jeff Carvalho</v>
      </c>
      <c r="H10264" s="149" t="s">
        <v>4991</v>
      </c>
      <c r="I10264">
        <v>40006284</v>
      </c>
      <c r="K10264" t="s">
        <v>19951</v>
      </c>
      <c r="L10264" t="s">
        <v>19952</v>
      </c>
      <c r="M10264" t="s">
        <v>13062</v>
      </c>
      <c r="N10264">
        <v>97124</v>
      </c>
      <c r="Q10264" t="s">
        <v>12415</v>
      </c>
      <c r="R10264" t="s">
        <v>12416</v>
      </c>
      <c r="S10264" t="s">
        <v>19953</v>
      </c>
      <c r="U10264" t="s">
        <v>12418</v>
      </c>
      <c r="W10264">
        <v>11</v>
      </c>
      <c r="X10264">
        <v>0</v>
      </c>
      <c r="Y10264" t="s">
        <v>12419</v>
      </c>
      <c r="Z10264" t="s">
        <v>12420</v>
      </c>
      <c r="AA10264" t="s">
        <v>12429</v>
      </c>
      <c r="AB10264" t="s">
        <v>12422</v>
      </c>
      <c r="AC10264">
        <v>2</v>
      </c>
      <c r="AD10264" s="123">
        <v>40283</v>
      </c>
      <c r="AE10264" t="s">
        <v>12431</v>
      </c>
      <c r="AG10264">
        <v>40006284</v>
      </c>
      <c r="AL10264" t="s">
        <v>12422</v>
      </c>
      <c r="AN10264">
        <v>3806702601</v>
      </c>
      <c r="AO10264">
        <v>16</v>
      </c>
      <c r="AP10264" t="s">
        <v>12424</v>
      </c>
      <c r="AQ10264" t="s">
        <v>11408</v>
      </c>
      <c r="AR10264">
        <v>4100</v>
      </c>
      <c r="AT10264">
        <v>0</v>
      </c>
      <c r="AV10264" t="s">
        <v>19954</v>
      </c>
      <c r="AW10264">
        <v>116100</v>
      </c>
    </row>
    <row r="10265" spans="1:49" x14ac:dyDescent="0.25">
      <c r="A10265">
        <v>4100</v>
      </c>
      <c r="B10265">
        <v>30030</v>
      </c>
      <c r="C10265">
        <v>4016</v>
      </c>
      <c r="D10265">
        <v>413</v>
      </c>
      <c r="E10265" s="124" t="s">
        <v>19817</v>
      </c>
      <c r="F10265" t="str">
        <f t="shared" si="199"/>
        <v>Jeff CarvalhoKAMAN IND'L - EUGENE</v>
      </c>
      <c r="G10265" s="150" t="str">
        <f t="shared" si="200"/>
        <v>Jeff Carvalho</v>
      </c>
      <c r="H10265" s="149" t="s">
        <v>5062</v>
      </c>
      <c r="I10265">
        <v>40007030</v>
      </c>
      <c r="K10265" t="s">
        <v>12894</v>
      </c>
      <c r="L10265" t="s">
        <v>12895</v>
      </c>
      <c r="M10265" t="s">
        <v>12896</v>
      </c>
      <c r="N10265">
        <v>46802</v>
      </c>
      <c r="Q10265" t="s">
        <v>12415</v>
      </c>
      <c r="R10265" t="s">
        <v>12416</v>
      </c>
      <c r="S10265" t="s">
        <v>19955</v>
      </c>
      <c r="U10265" t="s">
        <v>12418</v>
      </c>
      <c r="V10265">
        <v>207</v>
      </c>
      <c r="W10265">
        <v>11</v>
      </c>
      <c r="X10265">
        <v>2</v>
      </c>
      <c r="Y10265" t="s">
        <v>12419</v>
      </c>
      <c r="Z10265" t="s">
        <v>12420</v>
      </c>
      <c r="AA10265" t="s">
        <v>12429</v>
      </c>
      <c r="AB10265" t="s">
        <v>12422</v>
      </c>
      <c r="AC10265">
        <v>2</v>
      </c>
      <c r="AD10265" s="123">
        <v>41352</v>
      </c>
      <c r="AE10265" t="s">
        <v>12431</v>
      </c>
      <c r="AG10265">
        <v>40007030</v>
      </c>
      <c r="AL10265" t="s">
        <v>12422</v>
      </c>
      <c r="AN10265">
        <v>1500304701</v>
      </c>
      <c r="AO10265">
        <v>16</v>
      </c>
      <c r="AP10265" t="s">
        <v>12424</v>
      </c>
      <c r="AQ10265" t="s">
        <v>11408</v>
      </c>
      <c r="AR10265">
        <v>4100</v>
      </c>
      <c r="AT10265">
        <v>0</v>
      </c>
      <c r="AV10265" t="s">
        <v>5036</v>
      </c>
      <c r="AW10265">
        <v>116100</v>
      </c>
    </row>
    <row r="10266" spans="1:49" x14ac:dyDescent="0.25">
      <c r="A10266">
        <v>4100</v>
      </c>
      <c r="B10266">
        <v>30030</v>
      </c>
      <c r="C10266">
        <v>4016</v>
      </c>
      <c r="D10266">
        <v>413</v>
      </c>
      <c r="E10266" s="124" t="s">
        <v>19817</v>
      </c>
      <c r="F10266" t="str">
        <f t="shared" si="199"/>
        <v>Jeff CarvalhoKAMAN IND'L - EVERETT</v>
      </c>
      <c r="G10266" s="150" t="str">
        <f t="shared" si="200"/>
        <v>Jeff Carvalho</v>
      </c>
      <c r="H10266" s="149" t="s">
        <v>5063</v>
      </c>
      <c r="I10266">
        <v>40007500</v>
      </c>
      <c r="K10266" t="s">
        <v>12894</v>
      </c>
      <c r="L10266" t="s">
        <v>12895</v>
      </c>
      <c r="M10266" t="s">
        <v>12896</v>
      </c>
      <c r="N10266">
        <v>46802</v>
      </c>
      <c r="Q10266" t="s">
        <v>12415</v>
      </c>
      <c r="R10266" t="s">
        <v>12416</v>
      </c>
      <c r="S10266" t="s">
        <v>19956</v>
      </c>
      <c r="U10266" t="s">
        <v>12418</v>
      </c>
      <c r="V10266">
        <v>207</v>
      </c>
      <c r="W10266">
        <v>11</v>
      </c>
      <c r="X10266">
        <v>2</v>
      </c>
      <c r="Y10266" t="s">
        <v>12472</v>
      </c>
      <c r="Z10266" t="s">
        <v>12420</v>
      </c>
      <c r="AA10266" t="s">
        <v>12429</v>
      </c>
      <c r="AB10266" t="s">
        <v>12422</v>
      </c>
      <c r="AC10266">
        <v>2</v>
      </c>
      <c r="AD10266" s="123">
        <v>42037</v>
      </c>
      <c r="AE10266" t="s">
        <v>12431</v>
      </c>
      <c r="AG10266">
        <v>40007500</v>
      </c>
      <c r="AL10266" t="s">
        <v>12422</v>
      </c>
      <c r="AN10266">
        <v>1500304701</v>
      </c>
      <c r="AO10266">
        <v>16</v>
      </c>
      <c r="AP10266" t="s">
        <v>12424</v>
      </c>
      <c r="AQ10266" t="s">
        <v>11408</v>
      </c>
      <c r="AR10266">
        <v>4100</v>
      </c>
      <c r="AT10266">
        <v>0</v>
      </c>
      <c r="AV10266" t="s">
        <v>5036</v>
      </c>
      <c r="AW10266">
        <v>116100</v>
      </c>
    </row>
    <row r="10267" spans="1:49" x14ac:dyDescent="0.25">
      <c r="A10267">
        <v>4100</v>
      </c>
      <c r="B10267">
        <v>30030</v>
      </c>
      <c r="C10267">
        <v>4016</v>
      </c>
      <c r="D10267">
        <v>413</v>
      </c>
      <c r="E10267" s="124" t="s">
        <v>19817</v>
      </c>
      <c r="F10267" t="str">
        <f t="shared" si="199"/>
        <v>Jeff CarvalhoKAMAN IND'L - ROSEBURG</v>
      </c>
      <c r="G10267" s="150" t="str">
        <f t="shared" si="200"/>
        <v>Jeff Carvalho</v>
      </c>
      <c r="H10267" s="149" t="s">
        <v>5078</v>
      </c>
      <c r="I10267">
        <v>40007206</v>
      </c>
      <c r="K10267" t="s">
        <v>12894</v>
      </c>
      <c r="L10267" t="s">
        <v>12895</v>
      </c>
      <c r="M10267" t="s">
        <v>12896</v>
      </c>
      <c r="N10267">
        <v>46801</v>
      </c>
      <c r="Q10267" t="s">
        <v>12415</v>
      </c>
      <c r="R10267" t="s">
        <v>12416</v>
      </c>
      <c r="S10267" t="s">
        <v>19957</v>
      </c>
      <c r="U10267" t="s">
        <v>12418</v>
      </c>
      <c r="V10267">
        <v>207</v>
      </c>
      <c r="W10267">
        <v>11</v>
      </c>
      <c r="X10267">
        <v>2</v>
      </c>
      <c r="Y10267" t="s">
        <v>12419</v>
      </c>
      <c r="Z10267" t="s">
        <v>12420</v>
      </c>
      <c r="AA10267" t="s">
        <v>12485</v>
      </c>
      <c r="AB10267" t="s">
        <v>12422</v>
      </c>
      <c r="AC10267">
        <v>2</v>
      </c>
      <c r="AD10267" s="123">
        <v>41570</v>
      </c>
      <c r="AE10267" t="s">
        <v>12528</v>
      </c>
      <c r="AG10267">
        <v>40007206</v>
      </c>
      <c r="AL10267" t="s">
        <v>12422</v>
      </c>
      <c r="AN10267">
        <v>1500304701</v>
      </c>
      <c r="AO10267">
        <v>16</v>
      </c>
      <c r="AP10267" t="s">
        <v>12424</v>
      </c>
      <c r="AQ10267" t="s">
        <v>11408</v>
      </c>
      <c r="AR10267">
        <v>4100</v>
      </c>
      <c r="AT10267">
        <v>0</v>
      </c>
      <c r="AV10267" t="s">
        <v>5036</v>
      </c>
      <c r="AW10267">
        <v>116100</v>
      </c>
    </row>
    <row r="10268" spans="1:49" x14ac:dyDescent="0.25">
      <c r="A10268">
        <v>4100</v>
      </c>
      <c r="B10268">
        <v>30030</v>
      </c>
      <c r="C10268">
        <v>4016</v>
      </c>
      <c r="D10268">
        <v>413</v>
      </c>
      <c r="E10268" s="124" t="s">
        <v>19817</v>
      </c>
      <c r="F10268" t="str">
        <f t="shared" si="199"/>
        <v>Jeff CarvalhoKAMAN IND'L - SPOKANE</v>
      </c>
      <c r="G10268" s="150" t="str">
        <f t="shared" si="200"/>
        <v>Jeff Carvalho</v>
      </c>
      <c r="H10268" s="149" t="s">
        <v>5083</v>
      </c>
      <c r="I10268">
        <v>40006517</v>
      </c>
      <c r="K10268" t="s">
        <v>12894</v>
      </c>
      <c r="L10268" t="s">
        <v>12895</v>
      </c>
      <c r="M10268" t="s">
        <v>12896</v>
      </c>
      <c r="N10268">
        <v>46802</v>
      </c>
      <c r="Q10268" t="s">
        <v>12415</v>
      </c>
      <c r="R10268" t="s">
        <v>12416</v>
      </c>
      <c r="U10268" t="s">
        <v>12418</v>
      </c>
      <c r="V10268">
        <v>207</v>
      </c>
      <c r="W10268">
        <v>11</v>
      </c>
      <c r="X10268">
        <v>2</v>
      </c>
      <c r="Y10268" t="s">
        <v>12419</v>
      </c>
      <c r="Z10268" t="s">
        <v>12420</v>
      </c>
      <c r="AA10268" t="s">
        <v>12429</v>
      </c>
      <c r="AB10268" t="s">
        <v>12422</v>
      </c>
      <c r="AC10268">
        <v>2</v>
      </c>
      <c r="AD10268" s="123">
        <v>40623</v>
      </c>
      <c r="AE10268" t="s">
        <v>12431</v>
      </c>
      <c r="AG10268">
        <v>40006517</v>
      </c>
      <c r="AL10268" t="s">
        <v>12422</v>
      </c>
      <c r="AN10268">
        <v>1500304701</v>
      </c>
      <c r="AO10268">
        <v>16</v>
      </c>
      <c r="AP10268" t="s">
        <v>12424</v>
      </c>
      <c r="AQ10268" t="s">
        <v>11408</v>
      </c>
      <c r="AR10268">
        <v>4100</v>
      </c>
      <c r="AT10268">
        <v>0</v>
      </c>
      <c r="AV10268" t="s">
        <v>5036</v>
      </c>
      <c r="AW10268">
        <v>116100</v>
      </c>
    </row>
    <row r="10269" spans="1:49" x14ac:dyDescent="0.25">
      <c r="A10269">
        <v>4100</v>
      </c>
      <c r="B10269">
        <v>30030</v>
      </c>
      <c r="C10269">
        <v>4016</v>
      </c>
      <c r="D10269">
        <v>413</v>
      </c>
      <c r="E10269" s="124" t="s">
        <v>19817</v>
      </c>
      <c r="F10269" t="str">
        <f t="shared" si="199"/>
        <v>Jeff CarvalhoKATERRA CONSTRUCTION LLC</v>
      </c>
      <c r="G10269" s="150" t="str">
        <f t="shared" si="200"/>
        <v>Jeff Carvalho</v>
      </c>
      <c r="H10269" s="149" t="s">
        <v>5132</v>
      </c>
      <c r="I10269">
        <v>40008626</v>
      </c>
      <c r="K10269" t="s">
        <v>19958</v>
      </c>
      <c r="L10269" t="s">
        <v>14848</v>
      </c>
      <c r="M10269" t="s">
        <v>13237</v>
      </c>
      <c r="N10269">
        <v>94025</v>
      </c>
      <c r="Q10269" t="s">
        <v>12415</v>
      </c>
      <c r="R10269" t="s">
        <v>12416</v>
      </c>
      <c r="S10269" t="s">
        <v>19959</v>
      </c>
      <c r="U10269" t="s">
        <v>12418</v>
      </c>
      <c r="W10269">
        <v>11</v>
      </c>
      <c r="X10269">
        <v>1</v>
      </c>
      <c r="Y10269" t="s">
        <v>12419</v>
      </c>
      <c r="Z10269" t="s">
        <v>12420</v>
      </c>
      <c r="AA10269" t="s">
        <v>12429</v>
      </c>
      <c r="AB10269" t="s">
        <v>12422</v>
      </c>
      <c r="AC10269">
        <v>2</v>
      </c>
      <c r="AD10269" s="123">
        <v>43586</v>
      </c>
      <c r="AE10269" t="s">
        <v>12431</v>
      </c>
      <c r="AG10269">
        <v>40008626</v>
      </c>
      <c r="AL10269" t="s">
        <v>12422</v>
      </c>
      <c r="AN10269">
        <v>508120401</v>
      </c>
      <c r="AO10269">
        <v>16</v>
      </c>
      <c r="AP10269" t="s">
        <v>12424</v>
      </c>
      <c r="AQ10269" t="s">
        <v>11408</v>
      </c>
      <c r="AR10269">
        <v>4100</v>
      </c>
      <c r="AT10269">
        <v>0</v>
      </c>
      <c r="AV10269" t="s">
        <v>19960</v>
      </c>
      <c r="AW10269">
        <v>116100</v>
      </c>
    </row>
    <row r="10270" spans="1:49" x14ac:dyDescent="0.25">
      <c r="F10270" t="str">
        <f t="shared" si="199"/>
        <v>Jeff CarvalhoKENNA ENTERPRISES LTD.</v>
      </c>
      <c r="G10270" s="149" t="s">
        <v>19816</v>
      </c>
      <c r="H10270" s="149" t="s">
        <v>5178</v>
      </c>
      <c r="I10270">
        <v>40421158</v>
      </c>
    </row>
    <row r="10271" spans="1:49" x14ac:dyDescent="0.25">
      <c r="A10271">
        <v>4100</v>
      </c>
      <c r="B10271">
        <v>30030</v>
      </c>
      <c r="C10271">
        <v>4016</v>
      </c>
      <c r="D10271">
        <v>413</v>
      </c>
      <c r="E10271" s="124" t="s">
        <v>19817</v>
      </c>
      <c r="F10271" t="str">
        <f t="shared" si="199"/>
        <v>Jeff CarvalhoKERRY INGREDIENTS &amp; FLAVOURS-KENT</v>
      </c>
      <c r="G10271" s="150" t="str">
        <f>RIGHT(E10271,LEN(E10271)-3)</f>
        <v>Jeff Carvalho</v>
      </c>
      <c r="H10271" s="149" t="s">
        <v>5191</v>
      </c>
      <c r="I10271">
        <v>40006656</v>
      </c>
      <c r="K10271" t="s">
        <v>14953</v>
      </c>
      <c r="L10271" t="s">
        <v>14954</v>
      </c>
      <c r="M10271" t="s">
        <v>14186</v>
      </c>
      <c r="N10271">
        <v>53511</v>
      </c>
      <c r="Q10271" t="s">
        <v>12415</v>
      </c>
      <c r="R10271" t="s">
        <v>12416</v>
      </c>
      <c r="S10271" t="s">
        <v>19961</v>
      </c>
      <c r="U10271" t="s">
        <v>12418</v>
      </c>
      <c r="W10271">
        <v>11</v>
      </c>
      <c r="X10271">
        <v>1</v>
      </c>
      <c r="Y10271" t="s">
        <v>12419</v>
      </c>
      <c r="Z10271" t="s">
        <v>12420</v>
      </c>
      <c r="AA10271" t="s">
        <v>12429</v>
      </c>
      <c r="AB10271" t="s">
        <v>12422</v>
      </c>
      <c r="AC10271">
        <v>2</v>
      </c>
      <c r="AD10271" s="123">
        <v>40821</v>
      </c>
      <c r="AE10271" t="s">
        <v>12431</v>
      </c>
      <c r="AG10271">
        <v>40006656</v>
      </c>
      <c r="AJ10271" t="s">
        <v>11324</v>
      </c>
      <c r="AL10271" t="s">
        <v>12422</v>
      </c>
      <c r="AN10271">
        <v>5010500801</v>
      </c>
      <c r="AO10271">
        <v>16</v>
      </c>
      <c r="AP10271" t="s">
        <v>12424</v>
      </c>
      <c r="AQ10271" t="s">
        <v>11408</v>
      </c>
      <c r="AR10271">
        <v>4100</v>
      </c>
      <c r="AS10271" t="s">
        <v>12491</v>
      </c>
      <c r="AT10271">
        <v>0</v>
      </c>
      <c r="AV10271" t="s">
        <v>14956</v>
      </c>
      <c r="AW10271">
        <v>116100</v>
      </c>
    </row>
    <row r="10272" spans="1:49" x14ac:dyDescent="0.25">
      <c r="A10272">
        <v>4100</v>
      </c>
      <c r="B10272">
        <v>30030</v>
      </c>
      <c r="C10272">
        <v>4016</v>
      </c>
      <c r="D10272">
        <v>413</v>
      </c>
      <c r="E10272" s="124" t="s">
        <v>19817</v>
      </c>
      <c r="F10272" t="str">
        <f t="shared" si="199"/>
        <v>Jeff CarvalhoKEY TECHNOLOGY, INC.</v>
      </c>
      <c r="G10272" s="150" t="str">
        <f>RIGHT(E10272,LEN(E10272)-3)</f>
        <v>Jeff Carvalho</v>
      </c>
      <c r="H10272" s="149" t="s">
        <v>5199</v>
      </c>
      <c r="I10272">
        <v>40001544</v>
      </c>
      <c r="K10272" t="s">
        <v>19962</v>
      </c>
      <c r="L10272" t="s">
        <v>19963</v>
      </c>
      <c r="M10272" t="s">
        <v>12484</v>
      </c>
      <c r="N10272" t="s">
        <v>19964</v>
      </c>
      <c r="Q10272" t="s">
        <v>12415</v>
      </c>
      <c r="R10272" t="s">
        <v>12416</v>
      </c>
      <c r="S10272" t="s">
        <v>19965</v>
      </c>
      <c r="U10272" t="s">
        <v>12418</v>
      </c>
      <c r="W10272">
        <v>11</v>
      </c>
      <c r="X10272">
        <v>0</v>
      </c>
      <c r="Y10272" t="s">
        <v>12472</v>
      </c>
      <c r="Z10272" t="s">
        <v>12420</v>
      </c>
      <c r="AA10272" t="s">
        <v>12421</v>
      </c>
      <c r="AB10272" t="s">
        <v>12473</v>
      </c>
      <c r="AC10272">
        <v>2</v>
      </c>
      <c r="AD10272" s="123">
        <v>39111</v>
      </c>
      <c r="AE10272" t="s">
        <v>12423</v>
      </c>
      <c r="AG10272">
        <v>40001544</v>
      </c>
      <c r="AL10272" t="s">
        <v>12473</v>
      </c>
      <c r="AN10272">
        <v>4807107901</v>
      </c>
      <c r="AO10272">
        <v>16</v>
      </c>
      <c r="AP10272" t="s">
        <v>12424</v>
      </c>
      <c r="AQ10272" t="s">
        <v>11408</v>
      </c>
      <c r="AR10272">
        <v>4100</v>
      </c>
      <c r="AT10272">
        <v>2005</v>
      </c>
      <c r="AV10272" t="s">
        <v>19966</v>
      </c>
      <c r="AW10272">
        <v>116100</v>
      </c>
    </row>
    <row r="10273" spans="1:49" x14ac:dyDescent="0.25">
      <c r="A10273">
        <v>4100</v>
      </c>
      <c r="B10273">
        <v>30030</v>
      </c>
      <c r="C10273">
        <v>4016</v>
      </c>
      <c r="D10273">
        <v>413</v>
      </c>
      <c r="E10273" s="124" t="s">
        <v>19817</v>
      </c>
      <c r="F10273" t="str">
        <f t="shared" si="199"/>
        <v>Jeff CarvalhoKIMBERLY-CLARK (EVERETT)</v>
      </c>
      <c r="G10273" s="150" t="str">
        <f>RIGHT(E10273,LEN(E10273)-3)</f>
        <v>Jeff Carvalho</v>
      </c>
      <c r="H10273" s="149" t="s">
        <v>5222</v>
      </c>
      <c r="I10273">
        <v>40006463</v>
      </c>
      <c r="J10273" t="s">
        <v>14036</v>
      </c>
      <c r="L10273" t="s">
        <v>15585</v>
      </c>
      <c r="M10273" t="s">
        <v>12703</v>
      </c>
      <c r="O10273">
        <v>59099</v>
      </c>
      <c r="P10273" t="s">
        <v>18068</v>
      </c>
      <c r="Q10273" t="s">
        <v>12415</v>
      </c>
      <c r="R10273" t="s">
        <v>12416</v>
      </c>
      <c r="S10273" t="s">
        <v>19967</v>
      </c>
      <c r="U10273" t="s">
        <v>12418</v>
      </c>
      <c r="V10273">
        <v>93</v>
      </c>
      <c r="W10273">
        <v>11</v>
      </c>
      <c r="X10273">
        <v>1</v>
      </c>
      <c r="Y10273" t="s">
        <v>12419</v>
      </c>
      <c r="Z10273" t="s">
        <v>12420</v>
      </c>
      <c r="AA10273" t="s">
        <v>12429</v>
      </c>
      <c r="AB10273" t="s">
        <v>12473</v>
      </c>
      <c r="AC10273">
        <v>2</v>
      </c>
      <c r="AD10273" s="123">
        <v>40562</v>
      </c>
      <c r="AE10273" t="s">
        <v>12431</v>
      </c>
      <c r="AG10273">
        <v>40006463</v>
      </c>
      <c r="AL10273" t="s">
        <v>12473</v>
      </c>
      <c r="AN10273">
        <v>4309304001</v>
      </c>
      <c r="AO10273">
        <v>16</v>
      </c>
      <c r="AP10273" t="s">
        <v>12424</v>
      </c>
      <c r="AQ10273" t="s">
        <v>11408</v>
      </c>
      <c r="AR10273">
        <v>4100</v>
      </c>
      <c r="AS10273" t="s">
        <v>12491</v>
      </c>
      <c r="AT10273">
        <v>0</v>
      </c>
      <c r="AV10273" t="s">
        <v>18070</v>
      </c>
      <c r="AW10273">
        <v>116100</v>
      </c>
    </row>
    <row r="10274" spans="1:49" x14ac:dyDescent="0.25">
      <c r="F10274" t="str">
        <f t="shared" si="199"/>
        <v>Jeff CarvalhoKIRKABERRY FARMS</v>
      </c>
      <c r="G10274" s="149" t="s">
        <v>19816</v>
      </c>
      <c r="H10274" s="149" t="s">
        <v>5240</v>
      </c>
      <c r="I10274">
        <v>40421236</v>
      </c>
    </row>
    <row r="10275" spans="1:49" x14ac:dyDescent="0.25">
      <c r="A10275">
        <v>4100</v>
      </c>
      <c r="B10275">
        <v>30030</v>
      </c>
      <c r="C10275">
        <v>4016</v>
      </c>
      <c r="D10275">
        <v>413</v>
      </c>
      <c r="E10275" s="124" t="s">
        <v>19817</v>
      </c>
      <c r="F10275" t="str">
        <f t="shared" si="199"/>
        <v>Jeff CarvalhoKORBLU MANUFACTURING SOLUTIONS</v>
      </c>
      <c r="G10275" s="150" t="str">
        <f>RIGHT(E10275,LEN(E10275)-3)</f>
        <v>Jeff Carvalho</v>
      </c>
      <c r="H10275" s="149" t="s">
        <v>5300</v>
      </c>
      <c r="I10275">
        <v>40009028</v>
      </c>
      <c r="K10275" t="s">
        <v>19968</v>
      </c>
      <c r="L10275" t="s">
        <v>19969</v>
      </c>
      <c r="M10275" t="s">
        <v>12484</v>
      </c>
      <c r="N10275">
        <v>98903</v>
      </c>
      <c r="Q10275" t="s">
        <v>12415</v>
      </c>
      <c r="R10275" t="s">
        <v>12416</v>
      </c>
      <c r="S10275" t="s">
        <v>19970</v>
      </c>
      <c r="U10275" t="s">
        <v>12418</v>
      </c>
      <c r="W10275">
        <v>11</v>
      </c>
      <c r="X10275">
        <v>0</v>
      </c>
      <c r="Y10275" t="s">
        <v>12419</v>
      </c>
      <c r="Z10275" t="s">
        <v>12420</v>
      </c>
      <c r="AA10275" t="s">
        <v>12485</v>
      </c>
      <c r="AB10275" t="s">
        <v>12422</v>
      </c>
      <c r="AC10275">
        <v>2</v>
      </c>
      <c r="AD10275" s="123">
        <v>44235</v>
      </c>
      <c r="AE10275" t="s">
        <v>12528</v>
      </c>
      <c r="AG10275">
        <v>40009028</v>
      </c>
      <c r="AL10275" t="s">
        <v>12422</v>
      </c>
      <c r="AN10275">
        <v>4807721381</v>
      </c>
      <c r="AO10275">
        <v>16</v>
      </c>
      <c r="AP10275" t="s">
        <v>12424</v>
      </c>
      <c r="AQ10275" t="s">
        <v>11408</v>
      </c>
      <c r="AR10275">
        <v>4100</v>
      </c>
      <c r="AT10275">
        <v>0</v>
      </c>
      <c r="AV10275" t="s">
        <v>19971</v>
      </c>
      <c r="AW10275">
        <v>116100</v>
      </c>
    </row>
    <row r="10276" spans="1:49" x14ac:dyDescent="0.25">
      <c r="A10276">
        <v>4100</v>
      </c>
      <c r="B10276">
        <v>30030</v>
      </c>
      <c r="C10276">
        <v>4016</v>
      </c>
      <c r="D10276">
        <v>413</v>
      </c>
      <c r="E10276" s="124" t="s">
        <v>19817</v>
      </c>
      <c r="F10276" t="str">
        <f t="shared" si="199"/>
        <v>Jeff CarvalhoKORVIS LLC.</v>
      </c>
      <c r="G10276" s="150" t="str">
        <f>RIGHT(E10276,LEN(E10276)-3)</f>
        <v>Jeff Carvalho</v>
      </c>
      <c r="H10276" s="149" t="s">
        <v>5301</v>
      </c>
      <c r="I10276">
        <v>40008082</v>
      </c>
      <c r="K10276" t="s">
        <v>19972</v>
      </c>
      <c r="L10276" t="s">
        <v>19973</v>
      </c>
      <c r="M10276" t="s">
        <v>13062</v>
      </c>
      <c r="N10276">
        <v>97330</v>
      </c>
      <c r="Q10276" t="s">
        <v>12415</v>
      </c>
      <c r="R10276" t="s">
        <v>12416</v>
      </c>
      <c r="S10276" t="s">
        <v>19974</v>
      </c>
      <c r="U10276" t="s">
        <v>12418</v>
      </c>
      <c r="W10276">
        <v>11</v>
      </c>
      <c r="X10276">
        <v>0</v>
      </c>
      <c r="Y10276" t="s">
        <v>12419</v>
      </c>
      <c r="Z10276" t="s">
        <v>12420</v>
      </c>
      <c r="AA10276" t="s">
        <v>12429</v>
      </c>
      <c r="AB10276" t="s">
        <v>12422</v>
      </c>
      <c r="AC10276">
        <v>2</v>
      </c>
      <c r="AD10276" s="123">
        <v>42822</v>
      </c>
      <c r="AE10276" t="s">
        <v>12431</v>
      </c>
      <c r="AG10276">
        <v>40008082</v>
      </c>
      <c r="AL10276" t="s">
        <v>12422</v>
      </c>
      <c r="AN10276">
        <v>3800301301</v>
      </c>
      <c r="AO10276">
        <v>16</v>
      </c>
      <c r="AP10276" t="s">
        <v>12424</v>
      </c>
      <c r="AQ10276" t="s">
        <v>11408</v>
      </c>
      <c r="AR10276">
        <v>4100</v>
      </c>
      <c r="AT10276">
        <v>0</v>
      </c>
      <c r="AV10276" t="s">
        <v>19975</v>
      </c>
      <c r="AW10276">
        <v>116100</v>
      </c>
    </row>
    <row r="10277" spans="1:49" x14ac:dyDescent="0.25">
      <c r="F10277" t="str">
        <f t="shared" si="199"/>
        <v>Jeff CarvalhoLANSING CAPITAL CITY AIRPORT</v>
      </c>
      <c r="G10277" s="149" t="s">
        <v>19816</v>
      </c>
      <c r="H10277" s="149" t="s">
        <v>13653</v>
      </c>
      <c r="I10277">
        <v>98139</v>
      </c>
    </row>
    <row r="10278" spans="1:49" x14ac:dyDescent="0.25">
      <c r="A10278">
        <v>4100</v>
      </c>
      <c r="B10278">
        <v>30030</v>
      </c>
      <c r="C10278">
        <v>4016</v>
      </c>
      <c r="D10278">
        <v>413</v>
      </c>
      <c r="E10278" s="124" t="s">
        <v>19817</v>
      </c>
      <c r="F10278" t="str">
        <f t="shared" si="199"/>
        <v>Jeff CarvalhoLAYTON MANUFACTURING CO.</v>
      </c>
      <c r="G10278" s="150" t="str">
        <f>RIGHT(E10278,LEN(E10278)-3)</f>
        <v>Jeff Carvalho</v>
      </c>
      <c r="H10278" s="149" t="s">
        <v>5449</v>
      </c>
      <c r="I10278">
        <v>40008100</v>
      </c>
      <c r="K10278" t="s">
        <v>19976</v>
      </c>
      <c r="L10278" t="s">
        <v>17098</v>
      </c>
      <c r="M10278" t="s">
        <v>13062</v>
      </c>
      <c r="N10278">
        <v>97304</v>
      </c>
      <c r="Q10278" t="s">
        <v>12415</v>
      </c>
      <c r="R10278" t="s">
        <v>12416</v>
      </c>
      <c r="S10278" t="s">
        <v>19977</v>
      </c>
      <c r="U10278" t="s">
        <v>12418</v>
      </c>
      <c r="W10278">
        <v>11</v>
      </c>
      <c r="X10278">
        <v>0</v>
      </c>
      <c r="Y10278" t="s">
        <v>12472</v>
      </c>
      <c r="Z10278" t="s">
        <v>12420</v>
      </c>
      <c r="AA10278" t="s">
        <v>12429</v>
      </c>
      <c r="AB10278" t="s">
        <v>12422</v>
      </c>
      <c r="AC10278">
        <v>2</v>
      </c>
      <c r="AD10278" s="123">
        <v>42843</v>
      </c>
      <c r="AE10278" t="s">
        <v>12431</v>
      </c>
      <c r="AG10278">
        <v>40008100</v>
      </c>
      <c r="AL10278" t="s">
        <v>12422</v>
      </c>
      <c r="AN10278">
        <v>3805305001</v>
      </c>
      <c r="AO10278">
        <v>16</v>
      </c>
      <c r="AP10278" t="s">
        <v>12424</v>
      </c>
      <c r="AQ10278" t="s">
        <v>11408</v>
      </c>
      <c r="AR10278">
        <v>4100</v>
      </c>
      <c r="AT10278">
        <v>0</v>
      </c>
      <c r="AV10278" t="s">
        <v>19978</v>
      </c>
      <c r="AW10278">
        <v>116100</v>
      </c>
    </row>
    <row r="10279" spans="1:49" x14ac:dyDescent="0.25">
      <c r="A10279">
        <v>4100</v>
      </c>
      <c r="B10279">
        <v>30030</v>
      </c>
      <c r="C10279">
        <v>4016</v>
      </c>
      <c r="D10279">
        <v>413</v>
      </c>
      <c r="E10279" s="124" t="s">
        <v>19817</v>
      </c>
      <c r="F10279" t="str">
        <f t="shared" si="199"/>
        <v>Jeff CarvalhoLEGACY AUTOMATION, INC.</v>
      </c>
      <c r="G10279" s="150" t="str">
        <f>RIGHT(E10279,LEN(E10279)-3)</f>
        <v>Jeff Carvalho</v>
      </c>
      <c r="H10279" s="149" t="s">
        <v>5470</v>
      </c>
      <c r="I10279">
        <v>40002208</v>
      </c>
      <c r="K10279" t="s">
        <v>19979</v>
      </c>
      <c r="L10279" t="s">
        <v>19980</v>
      </c>
      <c r="M10279" t="s">
        <v>12484</v>
      </c>
      <c r="N10279" t="s">
        <v>19981</v>
      </c>
      <c r="Q10279" t="s">
        <v>12415</v>
      </c>
      <c r="R10279" t="s">
        <v>12416</v>
      </c>
      <c r="S10279" t="s">
        <v>19982</v>
      </c>
      <c r="U10279" t="s">
        <v>12418</v>
      </c>
      <c r="W10279">
        <v>11</v>
      </c>
      <c r="X10279">
        <v>0</v>
      </c>
      <c r="Y10279" t="s">
        <v>12419</v>
      </c>
      <c r="Z10279" t="s">
        <v>12420</v>
      </c>
      <c r="AA10279" t="s">
        <v>12421</v>
      </c>
      <c r="AB10279" t="s">
        <v>12422</v>
      </c>
      <c r="AC10279">
        <v>2</v>
      </c>
      <c r="AD10279" s="123">
        <v>39111</v>
      </c>
      <c r="AE10279" t="s">
        <v>12423</v>
      </c>
      <c r="AG10279">
        <v>40002208</v>
      </c>
      <c r="AL10279" t="s">
        <v>12422</v>
      </c>
      <c r="AN10279">
        <v>4802702901</v>
      </c>
      <c r="AO10279">
        <v>16</v>
      </c>
      <c r="AP10279" t="s">
        <v>12424</v>
      </c>
      <c r="AQ10279" t="s">
        <v>11408</v>
      </c>
      <c r="AR10279">
        <v>4100</v>
      </c>
      <c r="AT10279">
        <v>2005</v>
      </c>
      <c r="AV10279" t="s">
        <v>19983</v>
      </c>
      <c r="AW10279">
        <v>116100</v>
      </c>
    </row>
    <row r="10280" spans="1:49" x14ac:dyDescent="0.25">
      <c r="A10280">
        <v>4100</v>
      </c>
      <c r="B10280">
        <v>30030</v>
      </c>
      <c r="C10280">
        <v>4016</v>
      </c>
      <c r="D10280">
        <v>413</v>
      </c>
      <c r="E10280" s="124" t="s">
        <v>19817</v>
      </c>
      <c r="F10280" t="str">
        <f t="shared" si="199"/>
        <v>Jeff CarvalhoLITTAU HARVESTER, INC.</v>
      </c>
      <c r="G10280" s="150" t="str">
        <f>RIGHT(E10280,LEN(E10280)-3)</f>
        <v>Jeff Carvalho</v>
      </c>
      <c r="H10280" s="149" t="s">
        <v>5563</v>
      </c>
      <c r="I10280">
        <v>40007674</v>
      </c>
      <c r="K10280" t="s">
        <v>19984</v>
      </c>
      <c r="L10280" t="s">
        <v>19985</v>
      </c>
      <c r="M10280" t="s">
        <v>13062</v>
      </c>
      <c r="N10280">
        <v>97383</v>
      </c>
      <c r="Q10280" t="s">
        <v>12415</v>
      </c>
      <c r="R10280" t="s">
        <v>12416</v>
      </c>
      <c r="S10280" t="s">
        <v>19986</v>
      </c>
      <c r="U10280" t="s">
        <v>12418</v>
      </c>
      <c r="W10280">
        <v>11</v>
      </c>
      <c r="X10280">
        <v>0</v>
      </c>
      <c r="Y10280" t="s">
        <v>12419</v>
      </c>
      <c r="Z10280" t="s">
        <v>12420</v>
      </c>
      <c r="AA10280" t="s">
        <v>12485</v>
      </c>
      <c r="AB10280" t="s">
        <v>12422</v>
      </c>
      <c r="AC10280">
        <v>2</v>
      </c>
      <c r="AD10280" s="123">
        <v>42250</v>
      </c>
      <c r="AE10280" t="s">
        <v>12528</v>
      </c>
      <c r="AG10280">
        <v>40007674</v>
      </c>
      <c r="AL10280" t="s">
        <v>12422</v>
      </c>
      <c r="AN10280">
        <v>3804707601</v>
      </c>
      <c r="AO10280">
        <v>16</v>
      </c>
      <c r="AP10280" t="s">
        <v>12424</v>
      </c>
      <c r="AQ10280" t="s">
        <v>11408</v>
      </c>
      <c r="AR10280">
        <v>4100</v>
      </c>
      <c r="AT10280">
        <v>0</v>
      </c>
      <c r="AV10280" t="s">
        <v>19987</v>
      </c>
      <c r="AW10280">
        <v>116100</v>
      </c>
    </row>
    <row r="10281" spans="1:49" x14ac:dyDescent="0.25">
      <c r="A10281">
        <v>4100</v>
      </c>
      <c r="B10281">
        <v>30030</v>
      </c>
      <c r="C10281">
        <v>4016</v>
      </c>
      <c r="D10281">
        <v>413</v>
      </c>
      <c r="E10281" s="124" t="s">
        <v>19817</v>
      </c>
      <c r="F10281" t="str">
        <f t="shared" si="199"/>
        <v>Jeff CarvalhoMAC INDUSTRIES</v>
      </c>
      <c r="G10281" s="150" t="str">
        <f>RIGHT(E10281,LEN(E10281)-3)</f>
        <v>Jeff Carvalho</v>
      </c>
      <c r="H10281" s="149" t="s">
        <v>5655</v>
      </c>
      <c r="I10281">
        <v>40007453</v>
      </c>
      <c r="K10281" t="s">
        <v>19988</v>
      </c>
      <c r="L10281" t="s">
        <v>12772</v>
      </c>
      <c r="M10281" t="s">
        <v>13062</v>
      </c>
      <c r="N10281">
        <v>97478</v>
      </c>
      <c r="Q10281" t="s">
        <v>12415</v>
      </c>
      <c r="R10281" t="s">
        <v>12416</v>
      </c>
      <c r="S10281" t="s">
        <v>19989</v>
      </c>
      <c r="U10281" t="s">
        <v>12418</v>
      </c>
      <c r="W10281">
        <v>11</v>
      </c>
      <c r="X10281">
        <v>2</v>
      </c>
      <c r="Y10281" t="s">
        <v>12419</v>
      </c>
      <c r="Z10281" t="s">
        <v>12420</v>
      </c>
      <c r="AA10281" t="s">
        <v>12429</v>
      </c>
      <c r="AB10281" t="s">
        <v>12430</v>
      </c>
      <c r="AC10281">
        <v>2</v>
      </c>
      <c r="AD10281" s="123">
        <v>41949</v>
      </c>
      <c r="AE10281" t="s">
        <v>12431</v>
      </c>
      <c r="AG10281">
        <v>40007453</v>
      </c>
      <c r="AL10281" t="s">
        <v>12430</v>
      </c>
      <c r="AN10281">
        <v>3803905401</v>
      </c>
      <c r="AO10281">
        <v>16</v>
      </c>
      <c r="AP10281" t="s">
        <v>12424</v>
      </c>
      <c r="AQ10281" t="s">
        <v>11408</v>
      </c>
      <c r="AR10281">
        <v>4100</v>
      </c>
      <c r="AT10281">
        <v>0</v>
      </c>
      <c r="AV10281" t="s">
        <v>19990</v>
      </c>
      <c r="AW10281">
        <v>116100</v>
      </c>
    </row>
    <row r="10282" spans="1:49" x14ac:dyDescent="0.25">
      <c r="F10282" t="str">
        <f t="shared" si="199"/>
        <v>Jeff CarvalhoMALAHIDE DESIGN &amp; MAN. INC.</v>
      </c>
      <c r="G10282" s="149" t="s">
        <v>19816</v>
      </c>
      <c r="H10282" s="149" t="s">
        <v>5699</v>
      </c>
      <c r="I10282">
        <v>40420455</v>
      </c>
    </row>
    <row r="10283" spans="1:49" x14ac:dyDescent="0.25">
      <c r="F10283" t="str">
        <f t="shared" si="199"/>
        <v>Jeff CarvalhoMATTE BLACK DESIGN INC.</v>
      </c>
      <c r="G10283" s="149" t="s">
        <v>19816</v>
      </c>
      <c r="H10283" s="149" t="s">
        <v>5833</v>
      </c>
      <c r="I10283">
        <v>40421234</v>
      </c>
    </row>
    <row r="10284" spans="1:49" x14ac:dyDescent="0.25">
      <c r="A10284">
        <v>4100</v>
      </c>
      <c r="B10284">
        <v>30030</v>
      </c>
      <c r="C10284">
        <v>4016</v>
      </c>
      <c r="D10284">
        <v>413</v>
      </c>
      <c r="E10284" s="124" t="s">
        <v>19817</v>
      </c>
      <c r="F10284" t="str">
        <f t="shared" si="199"/>
        <v>Jeff CarvalhoMCGUIRE BEARING COMPANY</v>
      </c>
      <c r="G10284" s="150" t="str">
        <f>RIGHT(E10284,LEN(E10284)-3)</f>
        <v>Jeff Carvalho</v>
      </c>
      <c r="H10284" s="149" t="s">
        <v>5862</v>
      </c>
      <c r="I10284">
        <v>40001571</v>
      </c>
      <c r="K10284" t="s">
        <v>19991</v>
      </c>
      <c r="L10284" t="s">
        <v>13061</v>
      </c>
      <c r="M10284" t="s">
        <v>13062</v>
      </c>
      <c r="N10284" t="s">
        <v>19992</v>
      </c>
      <c r="Q10284" t="s">
        <v>12415</v>
      </c>
      <c r="R10284" t="s">
        <v>12416</v>
      </c>
      <c r="S10284" t="s">
        <v>19993</v>
      </c>
      <c r="U10284" t="s">
        <v>12418</v>
      </c>
      <c r="W10284">
        <v>11</v>
      </c>
      <c r="X10284">
        <v>2</v>
      </c>
      <c r="Y10284" t="s">
        <v>12419</v>
      </c>
      <c r="Z10284" t="s">
        <v>12420</v>
      </c>
      <c r="AA10284" t="s">
        <v>12421</v>
      </c>
      <c r="AB10284" t="s">
        <v>12422</v>
      </c>
      <c r="AC10284">
        <v>2</v>
      </c>
      <c r="AD10284" s="123">
        <v>39111</v>
      </c>
      <c r="AE10284" t="s">
        <v>12423</v>
      </c>
      <c r="AG10284">
        <v>40001571</v>
      </c>
      <c r="AL10284" t="s">
        <v>12422</v>
      </c>
      <c r="AN10284">
        <v>3805104601</v>
      </c>
      <c r="AO10284">
        <v>16</v>
      </c>
      <c r="AP10284" t="s">
        <v>12424</v>
      </c>
      <c r="AQ10284" t="s">
        <v>11408</v>
      </c>
      <c r="AR10284">
        <v>4100</v>
      </c>
      <c r="AT10284">
        <v>0</v>
      </c>
      <c r="AV10284" t="s">
        <v>19994</v>
      </c>
      <c r="AW10284">
        <v>116100</v>
      </c>
    </row>
    <row r="10285" spans="1:49" x14ac:dyDescent="0.25">
      <c r="F10285" t="str">
        <f t="shared" si="199"/>
        <v>Jeff CarvalhoMETAGENICS FITNESS INC.</v>
      </c>
      <c r="G10285" s="149" t="s">
        <v>19816</v>
      </c>
      <c r="H10285" s="149" t="s">
        <v>5953</v>
      </c>
      <c r="I10285">
        <v>40420767</v>
      </c>
    </row>
    <row r="10286" spans="1:49" x14ac:dyDescent="0.25">
      <c r="A10286">
        <v>4100</v>
      </c>
      <c r="B10286">
        <v>30030</v>
      </c>
      <c r="C10286">
        <v>4016</v>
      </c>
      <c r="D10286">
        <v>413</v>
      </c>
      <c r="E10286" s="124" t="s">
        <v>19817</v>
      </c>
      <c r="F10286" t="str">
        <f t="shared" si="199"/>
        <v>Jeff CarvalhoMICHELSEN PACKAGING</v>
      </c>
      <c r="G10286" s="150" t="str">
        <f>RIGHT(E10286,LEN(E10286)-3)</f>
        <v>Jeff Carvalho</v>
      </c>
      <c r="H10286" s="149" t="s">
        <v>6007</v>
      </c>
      <c r="I10286">
        <v>40004028</v>
      </c>
      <c r="K10286" t="s">
        <v>19995</v>
      </c>
      <c r="L10286" t="s">
        <v>19870</v>
      </c>
      <c r="M10286" t="s">
        <v>12484</v>
      </c>
      <c r="N10286" t="s">
        <v>19996</v>
      </c>
      <c r="Q10286" t="s">
        <v>12415</v>
      </c>
      <c r="R10286" t="s">
        <v>12416</v>
      </c>
      <c r="S10286" t="s">
        <v>19997</v>
      </c>
      <c r="U10286" t="s">
        <v>12418</v>
      </c>
      <c r="W10286">
        <v>11</v>
      </c>
      <c r="X10286">
        <v>1</v>
      </c>
      <c r="Y10286" t="s">
        <v>12419</v>
      </c>
      <c r="Z10286" t="s">
        <v>12420</v>
      </c>
      <c r="AA10286" t="s">
        <v>12421</v>
      </c>
      <c r="AB10286" t="s">
        <v>12422</v>
      </c>
      <c r="AC10286">
        <v>2</v>
      </c>
      <c r="AD10286" s="123">
        <v>39111</v>
      </c>
      <c r="AE10286" t="s">
        <v>12423</v>
      </c>
      <c r="AG10286">
        <v>40004028</v>
      </c>
      <c r="AL10286" t="s">
        <v>12422</v>
      </c>
      <c r="AN10286">
        <v>4807708501</v>
      </c>
      <c r="AO10286">
        <v>16</v>
      </c>
      <c r="AP10286" t="s">
        <v>12424</v>
      </c>
      <c r="AQ10286" t="s">
        <v>11408</v>
      </c>
      <c r="AR10286">
        <v>4100</v>
      </c>
      <c r="AT10286">
        <v>0</v>
      </c>
      <c r="AV10286" t="s">
        <v>19998</v>
      </c>
      <c r="AW10286">
        <v>116100</v>
      </c>
    </row>
    <row r="10287" spans="1:49" x14ac:dyDescent="0.25">
      <c r="A10287">
        <v>4100</v>
      </c>
      <c r="B10287">
        <v>30030</v>
      </c>
      <c r="C10287">
        <v>4016</v>
      </c>
      <c r="D10287">
        <v>413</v>
      </c>
      <c r="E10287" s="124" t="s">
        <v>19817</v>
      </c>
      <c r="F10287" t="str">
        <f t="shared" si="199"/>
        <v>Jeff CarvalhoMID VALLEY METALS, LLC.</v>
      </c>
      <c r="G10287" s="150" t="str">
        <f>RIGHT(E10287,LEN(E10287)-3)</f>
        <v>Jeff Carvalho</v>
      </c>
      <c r="H10287" s="149" t="s">
        <v>6019</v>
      </c>
      <c r="I10287">
        <v>40006330</v>
      </c>
      <c r="L10287" t="s">
        <v>19917</v>
      </c>
      <c r="M10287" t="s">
        <v>13062</v>
      </c>
      <c r="O10287">
        <v>21606</v>
      </c>
      <c r="P10287">
        <v>97402</v>
      </c>
      <c r="Q10287" t="s">
        <v>12415</v>
      </c>
      <c r="R10287" t="s">
        <v>12416</v>
      </c>
      <c r="S10287" t="s">
        <v>19999</v>
      </c>
      <c r="U10287" t="s">
        <v>12418</v>
      </c>
      <c r="W10287">
        <v>11</v>
      </c>
      <c r="X10287">
        <v>1</v>
      </c>
      <c r="Y10287" t="s">
        <v>12419</v>
      </c>
      <c r="Z10287" t="s">
        <v>12420</v>
      </c>
      <c r="AA10287" t="s">
        <v>14022</v>
      </c>
      <c r="AB10287" t="s">
        <v>12422</v>
      </c>
      <c r="AC10287">
        <v>2</v>
      </c>
      <c r="AD10287" s="123">
        <v>40352</v>
      </c>
      <c r="AE10287" t="s">
        <v>12528</v>
      </c>
      <c r="AG10287">
        <v>40006330</v>
      </c>
      <c r="AL10287" t="s">
        <v>12422</v>
      </c>
      <c r="AN10287">
        <v>3803901801</v>
      </c>
      <c r="AO10287">
        <v>16</v>
      </c>
      <c r="AP10287" t="s">
        <v>12424</v>
      </c>
      <c r="AQ10287" t="s">
        <v>11408</v>
      </c>
      <c r="AR10287">
        <v>4100</v>
      </c>
      <c r="AT10287">
        <v>0</v>
      </c>
      <c r="AV10287" t="s">
        <v>20000</v>
      </c>
      <c r="AW10287">
        <v>116100</v>
      </c>
    </row>
    <row r="10288" spans="1:49" x14ac:dyDescent="0.25">
      <c r="A10288">
        <v>4100</v>
      </c>
      <c r="B10288">
        <v>30030</v>
      </c>
      <c r="C10288">
        <v>4016</v>
      </c>
      <c r="D10288">
        <v>413</v>
      </c>
      <c r="E10288" s="124" t="s">
        <v>19817</v>
      </c>
      <c r="F10288" t="str">
        <f t="shared" si="199"/>
        <v>Jeff CarvalhoMONDELEZ GLOBAL LLC - PORTLAND</v>
      </c>
      <c r="G10288" s="150" t="str">
        <f>RIGHT(E10288,LEN(E10288)-3)</f>
        <v>Jeff Carvalho</v>
      </c>
      <c r="H10288" s="149" t="s">
        <v>6187</v>
      </c>
      <c r="I10288">
        <v>40003964</v>
      </c>
      <c r="J10288" t="s">
        <v>12983</v>
      </c>
      <c r="L10288" t="s">
        <v>12963</v>
      </c>
      <c r="M10288" t="s">
        <v>12494</v>
      </c>
      <c r="O10288">
        <v>469014</v>
      </c>
      <c r="P10288" t="s">
        <v>12984</v>
      </c>
      <c r="Q10288" t="s">
        <v>12415</v>
      </c>
      <c r="R10288" t="s">
        <v>12416</v>
      </c>
      <c r="S10288" t="s">
        <v>20001</v>
      </c>
      <c r="U10288" t="s">
        <v>12418</v>
      </c>
      <c r="V10288">
        <v>176</v>
      </c>
      <c r="W10288">
        <v>13</v>
      </c>
      <c r="X10288">
        <v>1</v>
      </c>
      <c r="Y10288" t="s">
        <v>12419</v>
      </c>
      <c r="Z10288" t="s">
        <v>12420</v>
      </c>
      <c r="AA10288" t="s">
        <v>12421</v>
      </c>
      <c r="AB10288" t="s">
        <v>12986</v>
      </c>
      <c r="AC10288">
        <v>2</v>
      </c>
      <c r="AD10288" s="123">
        <v>39111</v>
      </c>
      <c r="AE10288" t="s">
        <v>12423</v>
      </c>
      <c r="AG10288">
        <v>40003964</v>
      </c>
      <c r="AL10288" t="s">
        <v>12986</v>
      </c>
      <c r="AN10288">
        <v>4402925701</v>
      </c>
      <c r="AO10288">
        <v>16</v>
      </c>
      <c r="AP10288" t="s">
        <v>12424</v>
      </c>
      <c r="AQ10288" t="s">
        <v>11408</v>
      </c>
      <c r="AR10288">
        <v>4100</v>
      </c>
      <c r="AT10288">
        <v>2005</v>
      </c>
      <c r="AV10288" t="s">
        <v>12987</v>
      </c>
      <c r="AW10288">
        <v>116100</v>
      </c>
    </row>
    <row r="10289" spans="1:49" x14ac:dyDescent="0.25">
      <c r="F10289" t="str">
        <f t="shared" si="199"/>
        <v>Jeff CarvalhoMOTION - CALGARY</v>
      </c>
      <c r="G10289" s="149" t="s">
        <v>19816</v>
      </c>
      <c r="H10289" s="149" t="s">
        <v>6223</v>
      </c>
      <c r="I10289">
        <v>40421332</v>
      </c>
    </row>
    <row r="10290" spans="1:49" x14ac:dyDescent="0.25">
      <c r="F10290" t="str">
        <f t="shared" si="199"/>
        <v>Jeff CarvalhoMOTION - QUESNEL</v>
      </c>
      <c r="G10290" s="149" t="s">
        <v>19816</v>
      </c>
      <c r="H10290" s="149" t="s">
        <v>6225</v>
      </c>
      <c r="I10290">
        <v>40421519</v>
      </c>
    </row>
    <row r="10291" spans="1:49" x14ac:dyDescent="0.25">
      <c r="F10291" t="str">
        <f t="shared" si="199"/>
        <v>Jeff CarvalhoMOTION CANADA - DELTA</v>
      </c>
      <c r="G10291" s="149" t="s">
        <v>19816</v>
      </c>
      <c r="H10291" s="149" t="s">
        <v>6235</v>
      </c>
      <c r="I10291">
        <v>40420817</v>
      </c>
    </row>
    <row r="10292" spans="1:49" x14ac:dyDescent="0.25">
      <c r="F10292" t="str">
        <f t="shared" si="199"/>
        <v>Jeff CarvalhoMOTION CANADA - EDMONTON</v>
      </c>
      <c r="G10292" s="149" t="s">
        <v>19816</v>
      </c>
      <c r="H10292" s="149" t="s">
        <v>6237</v>
      </c>
      <c r="I10292">
        <v>40421296</v>
      </c>
    </row>
    <row r="10293" spans="1:49" x14ac:dyDescent="0.25">
      <c r="F10293" t="str">
        <f t="shared" si="199"/>
        <v>Jeff CarvalhoMOTION CANADA - GRANDE PRAIRIE</v>
      </c>
      <c r="G10293" s="149" t="s">
        <v>19816</v>
      </c>
      <c r="H10293" s="149" t="s">
        <v>6238</v>
      </c>
      <c r="I10293">
        <v>40420978</v>
      </c>
    </row>
    <row r="10294" spans="1:49" x14ac:dyDescent="0.25">
      <c r="F10294" t="str">
        <f t="shared" si="199"/>
        <v>Jeff CarvalhoMOTION CANADA - LETHBRIDGE</v>
      </c>
      <c r="G10294" s="149" t="s">
        <v>19816</v>
      </c>
      <c r="H10294" s="149" t="s">
        <v>6248</v>
      </c>
      <c r="I10294">
        <v>40420389</v>
      </c>
    </row>
    <row r="10295" spans="1:49" x14ac:dyDescent="0.25">
      <c r="A10295">
        <v>4100</v>
      </c>
      <c r="B10295">
        <v>30030</v>
      </c>
      <c r="C10295">
        <v>4016</v>
      </c>
      <c r="D10295">
        <v>413</v>
      </c>
      <c r="E10295" s="124" t="s">
        <v>19817</v>
      </c>
      <c r="F10295" t="str">
        <f t="shared" si="199"/>
        <v>Jeff CarvalhoMOTION INDUSTRIES - ALBANY</v>
      </c>
      <c r="G10295" s="150" t="str">
        <f t="shared" ref="G10295:G10307" si="201">RIGHT(E10295,LEN(E10295)-3)</f>
        <v>Jeff Carvalho</v>
      </c>
      <c r="H10295" s="149" t="s">
        <v>6277</v>
      </c>
      <c r="I10295">
        <v>40001590</v>
      </c>
      <c r="L10295" t="s">
        <v>12994</v>
      </c>
      <c r="M10295" t="s">
        <v>12995</v>
      </c>
      <c r="O10295">
        <v>1655</v>
      </c>
      <c r="P10295">
        <v>35201</v>
      </c>
      <c r="Q10295" t="s">
        <v>12415</v>
      </c>
      <c r="R10295" t="s">
        <v>12416</v>
      </c>
      <c r="S10295" t="s">
        <v>20002</v>
      </c>
      <c r="U10295" t="s">
        <v>12418</v>
      </c>
      <c r="V10295">
        <v>209</v>
      </c>
      <c r="W10295">
        <v>11</v>
      </c>
      <c r="X10295">
        <v>2</v>
      </c>
      <c r="Y10295" t="s">
        <v>12472</v>
      </c>
      <c r="Z10295" t="s">
        <v>12420</v>
      </c>
      <c r="AA10295" t="s">
        <v>12421</v>
      </c>
      <c r="AB10295" t="s">
        <v>12997</v>
      </c>
      <c r="AC10295">
        <v>2</v>
      </c>
      <c r="AD10295" s="123">
        <v>39111</v>
      </c>
      <c r="AE10295" t="s">
        <v>12423</v>
      </c>
      <c r="AG10295">
        <v>40001590</v>
      </c>
      <c r="AL10295" t="s">
        <v>12997</v>
      </c>
      <c r="AN10295">
        <v>107301501</v>
      </c>
      <c r="AO10295">
        <v>16</v>
      </c>
      <c r="AP10295" t="s">
        <v>12424</v>
      </c>
      <c r="AQ10295" t="s">
        <v>11408</v>
      </c>
      <c r="AR10295">
        <v>4100</v>
      </c>
      <c r="AT10295">
        <v>2005</v>
      </c>
      <c r="AV10295" t="s">
        <v>12998</v>
      </c>
      <c r="AW10295">
        <v>116100</v>
      </c>
    </row>
    <row r="10296" spans="1:49" x14ac:dyDescent="0.25">
      <c r="A10296">
        <v>4100</v>
      </c>
      <c r="B10296">
        <v>30030</v>
      </c>
      <c r="C10296">
        <v>4016</v>
      </c>
      <c r="D10296">
        <v>413</v>
      </c>
      <c r="E10296" s="124" t="s">
        <v>19817</v>
      </c>
      <c r="F10296" t="str">
        <f t="shared" si="199"/>
        <v>Jeff CarvalhoMOTION INDUSTRIES - BELLINGHAM</v>
      </c>
      <c r="G10296" s="150" t="str">
        <f t="shared" si="201"/>
        <v>Jeff Carvalho</v>
      </c>
      <c r="H10296" s="149" t="s">
        <v>13755</v>
      </c>
      <c r="I10296">
        <v>40006540</v>
      </c>
      <c r="K10296" t="s">
        <v>20003</v>
      </c>
      <c r="L10296" t="s">
        <v>16206</v>
      </c>
      <c r="M10296" t="s">
        <v>12484</v>
      </c>
      <c r="N10296">
        <v>98226</v>
      </c>
      <c r="Q10296" t="s">
        <v>12415</v>
      </c>
      <c r="R10296" t="s">
        <v>12416</v>
      </c>
      <c r="S10296" t="s">
        <v>20004</v>
      </c>
      <c r="U10296" t="s">
        <v>12418</v>
      </c>
      <c r="V10296">
        <v>209</v>
      </c>
      <c r="W10296">
        <v>11</v>
      </c>
      <c r="X10296">
        <v>2</v>
      </c>
      <c r="Y10296" t="s">
        <v>12472</v>
      </c>
      <c r="Z10296" t="s">
        <v>12420</v>
      </c>
      <c r="AA10296" t="s">
        <v>12429</v>
      </c>
      <c r="AB10296" t="s">
        <v>12997</v>
      </c>
      <c r="AC10296">
        <v>2</v>
      </c>
      <c r="AD10296" s="123">
        <v>40659</v>
      </c>
      <c r="AE10296" t="s">
        <v>12431</v>
      </c>
      <c r="AG10296">
        <v>40006540</v>
      </c>
      <c r="AL10296" t="s">
        <v>12997</v>
      </c>
      <c r="AN10296">
        <v>4807300501</v>
      </c>
      <c r="AO10296">
        <v>16</v>
      </c>
      <c r="AP10296" t="s">
        <v>12424</v>
      </c>
      <c r="AQ10296" t="s">
        <v>11408</v>
      </c>
      <c r="AR10296">
        <v>4100</v>
      </c>
      <c r="AT10296">
        <v>0</v>
      </c>
      <c r="AV10296" t="s">
        <v>12998</v>
      </c>
      <c r="AW10296">
        <v>116100</v>
      </c>
    </row>
    <row r="10297" spans="1:49" x14ac:dyDescent="0.25">
      <c r="A10297">
        <v>4100</v>
      </c>
      <c r="B10297">
        <v>30030</v>
      </c>
      <c r="C10297">
        <v>4016</v>
      </c>
      <c r="D10297">
        <v>413</v>
      </c>
      <c r="E10297" s="124" t="s">
        <v>19817</v>
      </c>
      <c r="F10297" t="str">
        <f t="shared" si="199"/>
        <v>Jeff CarvalhoMOTION INDUSTRIES - EUGENE</v>
      </c>
      <c r="G10297" s="150" t="str">
        <f t="shared" si="201"/>
        <v>Jeff Carvalho</v>
      </c>
      <c r="H10297" s="149" t="s">
        <v>13769</v>
      </c>
      <c r="I10297">
        <v>40002007</v>
      </c>
      <c r="K10297" t="s">
        <v>20005</v>
      </c>
      <c r="L10297" t="s">
        <v>19917</v>
      </c>
      <c r="M10297" t="s">
        <v>13062</v>
      </c>
      <c r="N10297">
        <v>97402</v>
      </c>
      <c r="Q10297" t="s">
        <v>12415</v>
      </c>
      <c r="R10297" t="s">
        <v>12416</v>
      </c>
      <c r="S10297" t="s">
        <v>20006</v>
      </c>
      <c r="U10297" t="s">
        <v>12418</v>
      </c>
      <c r="V10297">
        <v>209</v>
      </c>
      <c r="W10297">
        <v>11</v>
      </c>
      <c r="X10297">
        <v>2</v>
      </c>
      <c r="Y10297" t="s">
        <v>12472</v>
      </c>
      <c r="Z10297" t="s">
        <v>12420</v>
      </c>
      <c r="AA10297" t="s">
        <v>12421</v>
      </c>
      <c r="AB10297" t="s">
        <v>12997</v>
      </c>
      <c r="AC10297">
        <v>2</v>
      </c>
      <c r="AD10297" s="123">
        <v>39111</v>
      </c>
      <c r="AE10297" t="s">
        <v>12423</v>
      </c>
      <c r="AG10297">
        <v>40002007</v>
      </c>
      <c r="AL10297" t="s">
        <v>12997</v>
      </c>
      <c r="AN10297">
        <v>3803901801</v>
      </c>
      <c r="AO10297">
        <v>16</v>
      </c>
      <c r="AP10297" t="s">
        <v>12424</v>
      </c>
      <c r="AQ10297" t="s">
        <v>11408</v>
      </c>
      <c r="AR10297">
        <v>4100</v>
      </c>
      <c r="AT10297">
        <v>2005</v>
      </c>
      <c r="AV10297" t="s">
        <v>12998</v>
      </c>
      <c r="AW10297">
        <v>116100</v>
      </c>
    </row>
    <row r="10298" spans="1:49" x14ac:dyDescent="0.25">
      <c r="A10298">
        <v>4100</v>
      </c>
      <c r="B10298">
        <v>30030</v>
      </c>
      <c r="C10298">
        <v>4016</v>
      </c>
      <c r="D10298">
        <v>413</v>
      </c>
      <c r="E10298" s="124" t="s">
        <v>19817</v>
      </c>
      <c r="F10298" t="str">
        <f t="shared" si="199"/>
        <v>Jeff CarvalhoMOTION INDUSTRIES - MEDFORD</v>
      </c>
      <c r="G10298" s="150" t="str">
        <f t="shared" si="201"/>
        <v>Jeff Carvalho</v>
      </c>
      <c r="H10298" s="149" t="s">
        <v>13782</v>
      </c>
      <c r="I10298">
        <v>40005974</v>
      </c>
      <c r="K10298" t="s">
        <v>20007</v>
      </c>
      <c r="L10298" t="s">
        <v>12724</v>
      </c>
      <c r="M10298" t="s">
        <v>13062</v>
      </c>
      <c r="N10298">
        <v>97501</v>
      </c>
      <c r="Q10298" t="s">
        <v>12415</v>
      </c>
      <c r="R10298" t="s">
        <v>12416</v>
      </c>
      <c r="S10298" t="s">
        <v>20008</v>
      </c>
      <c r="U10298" t="s">
        <v>12418</v>
      </c>
      <c r="V10298">
        <v>209</v>
      </c>
      <c r="W10298">
        <v>11</v>
      </c>
      <c r="X10298">
        <v>2</v>
      </c>
      <c r="Y10298" t="s">
        <v>12472</v>
      </c>
      <c r="Z10298" t="s">
        <v>12420</v>
      </c>
      <c r="AA10298" t="s">
        <v>12429</v>
      </c>
      <c r="AB10298" t="s">
        <v>12997</v>
      </c>
      <c r="AC10298">
        <v>2</v>
      </c>
      <c r="AD10298" s="123">
        <v>40227</v>
      </c>
      <c r="AE10298" t="s">
        <v>12431</v>
      </c>
      <c r="AG10298">
        <v>40005974</v>
      </c>
      <c r="AL10298" t="s">
        <v>12997</v>
      </c>
      <c r="AN10298">
        <v>3802903401</v>
      </c>
      <c r="AO10298">
        <v>16</v>
      </c>
      <c r="AP10298" t="s">
        <v>12424</v>
      </c>
      <c r="AQ10298" t="s">
        <v>11408</v>
      </c>
      <c r="AR10298">
        <v>4100</v>
      </c>
      <c r="AS10298" t="s">
        <v>12491</v>
      </c>
      <c r="AT10298">
        <v>0</v>
      </c>
      <c r="AV10298" t="s">
        <v>12998</v>
      </c>
      <c r="AW10298">
        <v>116100</v>
      </c>
    </row>
    <row r="10299" spans="1:49" x14ac:dyDescent="0.25">
      <c r="A10299">
        <v>4100</v>
      </c>
      <c r="B10299">
        <v>30030</v>
      </c>
      <c r="C10299">
        <v>4016</v>
      </c>
      <c r="D10299">
        <v>413</v>
      </c>
      <c r="E10299" s="124" t="s">
        <v>19817</v>
      </c>
      <c r="F10299" t="str">
        <f t="shared" si="199"/>
        <v>Jeff CarvalhoMOTION INDUSTRIES - MUKILTEO</v>
      </c>
      <c r="G10299" s="150" t="str">
        <f t="shared" si="201"/>
        <v>Jeff Carvalho</v>
      </c>
      <c r="H10299" s="149" t="s">
        <v>13788</v>
      </c>
      <c r="I10299">
        <v>40006366</v>
      </c>
      <c r="L10299" t="s">
        <v>12994</v>
      </c>
      <c r="M10299" t="s">
        <v>12995</v>
      </c>
      <c r="O10299">
        <v>1655</v>
      </c>
      <c r="P10299">
        <v>35201</v>
      </c>
      <c r="Q10299" t="s">
        <v>12415</v>
      </c>
      <c r="R10299" t="s">
        <v>12416</v>
      </c>
      <c r="S10299" t="s">
        <v>20009</v>
      </c>
      <c r="U10299" t="s">
        <v>12418</v>
      </c>
      <c r="V10299">
        <v>209</v>
      </c>
      <c r="W10299">
        <v>11</v>
      </c>
      <c r="X10299">
        <v>2</v>
      </c>
      <c r="Y10299" t="s">
        <v>12419</v>
      </c>
      <c r="Z10299" t="s">
        <v>12420</v>
      </c>
      <c r="AA10299" t="s">
        <v>12429</v>
      </c>
      <c r="AB10299" t="s">
        <v>12997</v>
      </c>
      <c r="AC10299">
        <v>2</v>
      </c>
      <c r="AD10299" s="123">
        <v>40406</v>
      </c>
      <c r="AE10299" t="s">
        <v>12431</v>
      </c>
      <c r="AG10299">
        <v>40006366</v>
      </c>
      <c r="AL10299" t="s">
        <v>12997</v>
      </c>
      <c r="AN10299">
        <v>107301501</v>
      </c>
      <c r="AO10299">
        <v>16</v>
      </c>
      <c r="AP10299" t="s">
        <v>12424</v>
      </c>
      <c r="AQ10299" t="s">
        <v>11408</v>
      </c>
      <c r="AR10299">
        <v>4100</v>
      </c>
      <c r="AS10299" t="s">
        <v>12491</v>
      </c>
      <c r="AT10299">
        <v>0</v>
      </c>
      <c r="AV10299" t="s">
        <v>12998</v>
      </c>
      <c r="AW10299">
        <v>116100</v>
      </c>
    </row>
    <row r="10300" spans="1:49" x14ac:dyDescent="0.25">
      <c r="A10300">
        <v>4100</v>
      </c>
      <c r="B10300">
        <v>30030</v>
      </c>
      <c r="C10300">
        <v>4016</v>
      </c>
      <c r="D10300">
        <v>413</v>
      </c>
      <c r="E10300" s="124" t="s">
        <v>19817</v>
      </c>
      <c r="F10300" t="str">
        <f t="shared" si="199"/>
        <v>Jeff CarvalhoMOTION INDUSTRIES - PASCO</v>
      </c>
      <c r="G10300" s="150" t="str">
        <f t="shared" si="201"/>
        <v>Jeff Carvalho</v>
      </c>
      <c r="H10300" s="149" t="s">
        <v>6464</v>
      </c>
      <c r="I10300">
        <v>40007054</v>
      </c>
      <c r="L10300" t="s">
        <v>12994</v>
      </c>
      <c r="M10300" t="s">
        <v>12995</v>
      </c>
      <c r="O10300">
        <v>1655</v>
      </c>
      <c r="P10300">
        <v>35201</v>
      </c>
      <c r="Q10300" t="s">
        <v>12415</v>
      </c>
      <c r="R10300" t="s">
        <v>12416</v>
      </c>
      <c r="S10300" t="s">
        <v>20010</v>
      </c>
      <c r="U10300" t="s">
        <v>12418</v>
      </c>
      <c r="V10300">
        <v>209</v>
      </c>
      <c r="W10300">
        <v>11</v>
      </c>
      <c r="X10300">
        <v>2</v>
      </c>
      <c r="Y10300" t="s">
        <v>12472</v>
      </c>
      <c r="Z10300" t="s">
        <v>12420</v>
      </c>
      <c r="AA10300" t="s">
        <v>12429</v>
      </c>
      <c r="AB10300" t="s">
        <v>12997</v>
      </c>
      <c r="AC10300">
        <v>2</v>
      </c>
      <c r="AD10300" s="123">
        <v>41368</v>
      </c>
      <c r="AE10300" t="s">
        <v>12431</v>
      </c>
      <c r="AG10300">
        <v>40007054</v>
      </c>
      <c r="AL10300" t="s">
        <v>12997</v>
      </c>
      <c r="AN10300">
        <v>107301501</v>
      </c>
      <c r="AO10300">
        <v>16</v>
      </c>
      <c r="AP10300" t="s">
        <v>12424</v>
      </c>
      <c r="AQ10300" t="s">
        <v>11408</v>
      </c>
      <c r="AR10300">
        <v>4100</v>
      </c>
      <c r="AT10300">
        <v>0</v>
      </c>
      <c r="AV10300" t="s">
        <v>12998</v>
      </c>
      <c r="AW10300">
        <v>116100</v>
      </c>
    </row>
    <row r="10301" spans="1:49" x14ac:dyDescent="0.25">
      <c r="A10301">
        <v>4100</v>
      </c>
      <c r="B10301">
        <v>30030</v>
      </c>
      <c r="C10301">
        <v>4016</v>
      </c>
      <c r="D10301">
        <v>413</v>
      </c>
      <c r="E10301" s="124" t="s">
        <v>19817</v>
      </c>
      <c r="F10301" t="str">
        <f t="shared" si="199"/>
        <v>Jeff CarvalhoMOTION INDUSTRIES - PORTLAND</v>
      </c>
      <c r="G10301" s="150" t="str">
        <f t="shared" si="201"/>
        <v>Jeff Carvalho</v>
      </c>
      <c r="H10301" s="149" t="s">
        <v>13796</v>
      </c>
      <c r="I10301">
        <v>40002008</v>
      </c>
      <c r="L10301" t="s">
        <v>12994</v>
      </c>
      <c r="M10301" t="s">
        <v>12995</v>
      </c>
      <c r="O10301">
        <v>1655</v>
      </c>
      <c r="P10301">
        <v>35201</v>
      </c>
      <c r="Q10301" t="s">
        <v>12415</v>
      </c>
      <c r="R10301" t="s">
        <v>12416</v>
      </c>
      <c r="S10301" t="s">
        <v>20011</v>
      </c>
      <c r="U10301" t="s">
        <v>12418</v>
      </c>
      <c r="V10301">
        <v>209</v>
      </c>
      <c r="W10301">
        <v>11</v>
      </c>
      <c r="X10301">
        <v>2</v>
      </c>
      <c r="Y10301" t="s">
        <v>12472</v>
      </c>
      <c r="Z10301" t="s">
        <v>12420</v>
      </c>
      <c r="AA10301" t="s">
        <v>12421</v>
      </c>
      <c r="AB10301" t="s">
        <v>12997</v>
      </c>
      <c r="AC10301">
        <v>2</v>
      </c>
      <c r="AD10301" s="123">
        <v>39111</v>
      </c>
      <c r="AE10301" t="s">
        <v>12423</v>
      </c>
      <c r="AG10301">
        <v>40002008</v>
      </c>
      <c r="AL10301" t="s">
        <v>12997</v>
      </c>
      <c r="AN10301">
        <v>107301501</v>
      </c>
      <c r="AO10301">
        <v>16</v>
      </c>
      <c r="AP10301" t="s">
        <v>12424</v>
      </c>
      <c r="AQ10301" t="s">
        <v>11408</v>
      </c>
      <c r="AR10301">
        <v>4100</v>
      </c>
      <c r="AT10301">
        <v>2005</v>
      </c>
      <c r="AV10301" t="s">
        <v>12998</v>
      </c>
      <c r="AW10301">
        <v>116100</v>
      </c>
    </row>
    <row r="10302" spans="1:49" x14ac:dyDescent="0.25">
      <c r="A10302">
        <v>4100</v>
      </c>
      <c r="B10302">
        <v>30030</v>
      </c>
      <c r="C10302">
        <v>4016</v>
      </c>
      <c r="D10302">
        <v>413</v>
      </c>
      <c r="E10302" s="124" t="s">
        <v>19817</v>
      </c>
      <c r="F10302" t="str">
        <f t="shared" si="199"/>
        <v>Jeff CarvalhoMOTION INDUSTRIES - ROSEBURG</v>
      </c>
      <c r="G10302" s="150" t="str">
        <f t="shared" si="201"/>
        <v>Jeff Carvalho</v>
      </c>
      <c r="H10302" s="149" t="s">
        <v>13798</v>
      </c>
      <c r="I10302">
        <v>40002319</v>
      </c>
      <c r="L10302" t="s">
        <v>12994</v>
      </c>
      <c r="M10302" t="s">
        <v>12995</v>
      </c>
      <c r="O10302">
        <v>1655</v>
      </c>
      <c r="P10302">
        <v>35201</v>
      </c>
      <c r="Q10302" t="s">
        <v>12415</v>
      </c>
      <c r="R10302" t="s">
        <v>12416</v>
      </c>
      <c r="S10302" t="s">
        <v>20012</v>
      </c>
      <c r="U10302" t="s">
        <v>12418</v>
      </c>
      <c r="V10302">
        <v>209</v>
      </c>
      <c r="W10302">
        <v>11</v>
      </c>
      <c r="X10302">
        <v>2</v>
      </c>
      <c r="Y10302" t="s">
        <v>12472</v>
      </c>
      <c r="Z10302" t="s">
        <v>12420</v>
      </c>
      <c r="AA10302" t="s">
        <v>12421</v>
      </c>
      <c r="AB10302" t="s">
        <v>12997</v>
      </c>
      <c r="AC10302">
        <v>2</v>
      </c>
      <c r="AD10302" s="123">
        <v>39111</v>
      </c>
      <c r="AE10302" t="s">
        <v>12423</v>
      </c>
      <c r="AG10302">
        <v>40002319</v>
      </c>
      <c r="AL10302" t="s">
        <v>12997</v>
      </c>
      <c r="AN10302">
        <v>107301501</v>
      </c>
      <c r="AO10302">
        <v>16</v>
      </c>
      <c r="AP10302" t="s">
        <v>12424</v>
      </c>
      <c r="AQ10302" t="s">
        <v>11408</v>
      </c>
      <c r="AR10302">
        <v>4100</v>
      </c>
      <c r="AT10302">
        <v>2005</v>
      </c>
      <c r="AV10302" t="s">
        <v>12998</v>
      </c>
      <c r="AW10302">
        <v>116100</v>
      </c>
    </row>
    <row r="10303" spans="1:49" x14ac:dyDescent="0.25">
      <c r="A10303">
        <v>4100</v>
      </c>
      <c r="B10303">
        <v>30030</v>
      </c>
      <c r="C10303">
        <v>4016</v>
      </c>
      <c r="D10303">
        <v>413</v>
      </c>
      <c r="E10303" s="124" t="s">
        <v>19817</v>
      </c>
      <c r="F10303" t="str">
        <f t="shared" si="199"/>
        <v>Jeff CarvalhoMOTION INDUSTRIES - SALEM, OR</v>
      </c>
      <c r="G10303" s="150" t="str">
        <f t="shared" si="201"/>
        <v>Jeff Carvalho</v>
      </c>
      <c r="H10303" s="149" t="s">
        <v>6497</v>
      </c>
      <c r="I10303">
        <v>40002009</v>
      </c>
      <c r="L10303" t="s">
        <v>17098</v>
      </c>
      <c r="M10303" t="s">
        <v>13062</v>
      </c>
      <c r="O10303">
        <v>12216</v>
      </c>
      <c r="P10303">
        <v>97309</v>
      </c>
      <c r="Q10303" t="s">
        <v>12415</v>
      </c>
      <c r="R10303" t="s">
        <v>12416</v>
      </c>
      <c r="S10303" t="s">
        <v>20002</v>
      </c>
      <c r="U10303" t="s">
        <v>12418</v>
      </c>
      <c r="V10303">
        <v>209</v>
      </c>
      <c r="W10303">
        <v>11</v>
      </c>
      <c r="X10303">
        <v>2</v>
      </c>
      <c r="Y10303" t="s">
        <v>12472</v>
      </c>
      <c r="Z10303" t="s">
        <v>12420</v>
      </c>
      <c r="AA10303" t="s">
        <v>12421</v>
      </c>
      <c r="AB10303" t="s">
        <v>12997</v>
      </c>
      <c r="AC10303">
        <v>2</v>
      </c>
      <c r="AD10303" s="123">
        <v>39111</v>
      </c>
      <c r="AE10303" t="s">
        <v>12423</v>
      </c>
      <c r="AG10303">
        <v>40002009</v>
      </c>
      <c r="AL10303" t="s">
        <v>12997</v>
      </c>
      <c r="AN10303">
        <v>3804705001</v>
      </c>
      <c r="AO10303">
        <v>16</v>
      </c>
      <c r="AP10303" t="s">
        <v>12424</v>
      </c>
      <c r="AQ10303" t="s">
        <v>11408</v>
      </c>
      <c r="AR10303">
        <v>4100</v>
      </c>
      <c r="AT10303">
        <v>2005</v>
      </c>
      <c r="AV10303" t="s">
        <v>12998</v>
      </c>
      <c r="AW10303">
        <v>116100</v>
      </c>
    </row>
    <row r="10304" spans="1:49" x14ac:dyDescent="0.25">
      <c r="A10304">
        <v>4100</v>
      </c>
      <c r="B10304">
        <v>30030</v>
      </c>
      <c r="C10304">
        <v>4016</v>
      </c>
      <c r="D10304">
        <v>413</v>
      </c>
      <c r="E10304" s="124" t="s">
        <v>19817</v>
      </c>
      <c r="F10304" t="str">
        <f t="shared" si="199"/>
        <v>Jeff CarvalhoMOTION INDUSTRIES - SEATTLE</v>
      </c>
      <c r="G10304" s="150" t="str">
        <f t="shared" si="201"/>
        <v>Jeff Carvalho</v>
      </c>
      <c r="H10304" s="149" t="s">
        <v>13805</v>
      </c>
      <c r="I10304">
        <v>40007836</v>
      </c>
      <c r="K10304" t="s">
        <v>20013</v>
      </c>
      <c r="L10304" t="s">
        <v>12483</v>
      </c>
      <c r="M10304" t="s">
        <v>12484</v>
      </c>
      <c r="N10304">
        <v>98108</v>
      </c>
      <c r="Q10304" t="s">
        <v>12415</v>
      </c>
      <c r="R10304" t="s">
        <v>12416</v>
      </c>
      <c r="S10304" t="s">
        <v>20014</v>
      </c>
      <c r="U10304" t="s">
        <v>12418</v>
      </c>
      <c r="W10304">
        <v>11</v>
      </c>
      <c r="X10304">
        <v>2</v>
      </c>
      <c r="Y10304" t="s">
        <v>12472</v>
      </c>
      <c r="Z10304" t="s">
        <v>12420</v>
      </c>
      <c r="AA10304" t="s">
        <v>12429</v>
      </c>
      <c r="AB10304" t="s">
        <v>12997</v>
      </c>
      <c r="AC10304">
        <v>2</v>
      </c>
      <c r="AD10304" s="123">
        <v>42488</v>
      </c>
      <c r="AE10304" t="s">
        <v>12431</v>
      </c>
      <c r="AG10304">
        <v>40007836</v>
      </c>
      <c r="AL10304" t="s">
        <v>12997</v>
      </c>
      <c r="AN10304">
        <v>4803306501</v>
      </c>
      <c r="AO10304">
        <v>16</v>
      </c>
      <c r="AP10304" t="s">
        <v>12424</v>
      </c>
      <c r="AQ10304" t="s">
        <v>11408</v>
      </c>
      <c r="AR10304">
        <v>4100</v>
      </c>
      <c r="AT10304">
        <v>0</v>
      </c>
      <c r="AV10304" t="s">
        <v>12998</v>
      </c>
      <c r="AW10304">
        <v>116100</v>
      </c>
    </row>
    <row r="10305" spans="1:49" x14ac:dyDescent="0.25">
      <c r="A10305">
        <v>4100</v>
      </c>
      <c r="B10305">
        <v>30030</v>
      </c>
      <c r="C10305">
        <v>4016</v>
      </c>
      <c r="D10305">
        <v>413</v>
      </c>
      <c r="E10305" s="124" t="s">
        <v>19817</v>
      </c>
      <c r="F10305" t="str">
        <f t="shared" si="199"/>
        <v>Jeff CarvalhoMOTION INDUSTRIES - SPOKANE</v>
      </c>
      <c r="G10305" s="150" t="str">
        <f t="shared" si="201"/>
        <v>Jeff Carvalho</v>
      </c>
      <c r="H10305" s="149" t="s">
        <v>13809</v>
      </c>
      <c r="I10305">
        <v>40005430</v>
      </c>
      <c r="L10305" t="s">
        <v>12994</v>
      </c>
      <c r="M10305" t="s">
        <v>12995</v>
      </c>
      <c r="O10305">
        <v>1655</v>
      </c>
      <c r="P10305">
        <v>35201</v>
      </c>
      <c r="Q10305" t="s">
        <v>12415</v>
      </c>
      <c r="R10305" t="s">
        <v>12416</v>
      </c>
      <c r="S10305" t="s">
        <v>20015</v>
      </c>
      <c r="U10305" t="s">
        <v>12418</v>
      </c>
      <c r="V10305">
        <v>209</v>
      </c>
      <c r="W10305">
        <v>11</v>
      </c>
      <c r="X10305">
        <v>2</v>
      </c>
      <c r="Y10305" t="s">
        <v>12419</v>
      </c>
      <c r="Z10305" t="s">
        <v>12420</v>
      </c>
      <c r="AA10305" t="s">
        <v>12429</v>
      </c>
      <c r="AB10305" t="s">
        <v>12997</v>
      </c>
      <c r="AC10305">
        <v>2</v>
      </c>
      <c r="AD10305" s="123">
        <v>39562</v>
      </c>
      <c r="AE10305" t="s">
        <v>12633</v>
      </c>
      <c r="AG10305">
        <v>40005430</v>
      </c>
      <c r="AL10305" t="s">
        <v>12997</v>
      </c>
      <c r="AN10305">
        <v>107301501</v>
      </c>
      <c r="AO10305">
        <v>16</v>
      </c>
      <c r="AP10305" t="s">
        <v>12424</v>
      </c>
      <c r="AQ10305" t="s">
        <v>11408</v>
      </c>
      <c r="AR10305">
        <v>4100</v>
      </c>
      <c r="AT10305">
        <v>0</v>
      </c>
      <c r="AV10305" t="s">
        <v>12998</v>
      </c>
      <c r="AW10305">
        <v>116100</v>
      </c>
    </row>
    <row r="10306" spans="1:49" x14ac:dyDescent="0.25">
      <c r="A10306">
        <v>4100</v>
      </c>
      <c r="B10306">
        <v>30030</v>
      </c>
      <c r="C10306">
        <v>4016</v>
      </c>
      <c r="D10306">
        <v>413</v>
      </c>
      <c r="E10306" s="124" t="s">
        <v>19817</v>
      </c>
      <c r="F10306" t="str">
        <f t="shared" si="199"/>
        <v>Jeff CarvalhoMOTION INDUSTRIES - TACOMA</v>
      </c>
      <c r="G10306" s="150" t="str">
        <f t="shared" si="201"/>
        <v>Jeff Carvalho</v>
      </c>
      <c r="H10306" s="149" t="s">
        <v>13812</v>
      </c>
      <c r="I10306">
        <v>40005622</v>
      </c>
      <c r="K10306" t="s">
        <v>20016</v>
      </c>
      <c r="L10306" t="s">
        <v>19855</v>
      </c>
      <c r="M10306" t="s">
        <v>12484</v>
      </c>
      <c r="N10306">
        <v>98421</v>
      </c>
      <c r="Q10306" t="s">
        <v>12415</v>
      </c>
      <c r="R10306" t="s">
        <v>12416</v>
      </c>
      <c r="S10306" t="s">
        <v>20017</v>
      </c>
      <c r="U10306" t="s">
        <v>12418</v>
      </c>
      <c r="V10306">
        <v>209</v>
      </c>
      <c r="W10306">
        <v>11</v>
      </c>
      <c r="X10306">
        <v>2</v>
      </c>
      <c r="Y10306" t="s">
        <v>12472</v>
      </c>
      <c r="Z10306" t="s">
        <v>12420</v>
      </c>
      <c r="AA10306" t="s">
        <v>12429</v>
      </c>
      <c r="AB10306" t="s">
        <v>12997</v>
      </c>
      <c r="AC10306">
        <v>2</v>
      </c>
      <c r="AD10306" s="123">
        <v>39799</v>
      </c>
      <c r="AE10306" t="s">
        <v>12431</v>
      </c>
      <c r="AG10306">
        <v>40005622</v>
      </c>
      <c r="AL10306" t="s">
        <v>12997</v>
      </c>
      <c r="AN10306">
        <v>4805307501</v>
      </c>
      <c r="AO10306">
        <v>16</v>
      </c>
      <c r="AP10306" t="s">
        <v>12424</v>
      </c>
      <c r="AQ10306" t="s">
        <v>11408</v>
      </c>
      <c r="AR10306">
        <v>4100</v>
      </c>
      <c r="AS10306" t="s">
        <v>12491</v>
      </c>
      <c r="AT10306">
        <v>0</v>
      </c>
      <c r="AV10306" t="s">
        <v>12998</v>
      </c>
      <c r="AW10306">
        <v>116100</v>
      </c>
    </row>
    <row r="10307" spans="1:49" x14ac:dyDescent="0.25">
      <c r="A10307">
        <v>4100</v>
      </c>
      <c r="B10307">
        <v>30030</v>
      </c>
      <c r="C10307">
        <v>4016</v>
      </c>
      <c r="D10307">
        <v>413</v>
      </c>
      <c r="E10307" s="124" t="s">
        <v>19817</v>
      </c>
      <c r="F10307" t="str">
        <f t="shared" ref="F10307:F10370" si="202">CONCATENATE(G10307, H10307)</f>
        <v>Jeff CarvalhoMOTION INDUSTRIES (PORTLAND)</v>
      </c>
      <c r="G10307" s="150" t="str">
        <f t="shared" si="201"/>
        <v>Jeff Carvalho</v>
      </c>
      <c r="H10307" s="149" t="s">
        <v>13835</v>
      </c>
      <c r="I10307">
        <v>40002308</v>
      </c>
      <c r="J10307" t="s">
        <v>17599</v>
      </c>
      <c r="K10307" t="s">
        <v>20018</v>
      </c>
      <c r="L10307" t="s">
        <v>13061</v>
      </c>
      <c r="M10307" t="s">
        <v>13062</v>
      </c>
      <c r="N10307" t="s">
        <v>20019</v>
      </c>
      <c r="Q10307" t="s">
        <v>12415</v>
      </c>
      <c r="R10307" t="s">
        <v>12416</v>
      </c>
      <c r="S10307" t="s">
        <v>20020</v>
      </c>
      <c r="U10307" t="s">
        <v>12418</v>
      </c>
      <c r="V10307">
        <v>209</v>
      </c>
      <c r="W10307">
        <v>11</v>
      </c>
      <c r="X10307">
        <v>2</v>
      </c>
      <c r="Y10307" t="s">
        <v>12419</v>
      </c>
      <c r="Z10307" t="s">
        <v>12420</v>
      </c>
      <c r="AA10307" t="s">
        <v>12421</v>
      </c>
      <c r="AB10307" t="s">
        <v>12997</v>
      </c>
      <c r="AC10307">
        <v>2</v>
      </c>
      <c r="AD10307" s="123">
        <v>39111</v>
      </c>
      <c r="AE10307" t="s">
        <v>12423</v>
      </c>
      <c r="AG10307">
        <v>40002308</v>
      </c>
      <c r="AL10307" t="s">
        <v>12997</v>
      </c>
      <c r="AN10307">
        <v>3805104601</v>
      </c>
      <c r="AO10307">
        <v>16</v>
      </c>
      <c r="AP10307" t="s">
        <v>12424</v>
      </c>
      <c r="AQ10307" t="s">
        <v>11408</v>
      </c>
      <c r="AR10307">
        <v>4100</v>
      </c>
      <c r="AS10307" t="s">
        <v>12491</v>
      </c>
      <c r="AT10307">
        <v>0</v>
      </c>
      <c r="AV10307" t="s">
        <v>12998</v>
      </c>
      <c r="AW10307">
        <v>116100</v>
      </c>
    </row>
    <row r="10308" spans="1:49" x14ac:dyDescent="0.25">
      <c r="F10308" t="str">
        <f t="shared" si="202"/>
        <v>Jeff CarvalhoMOTION INDUSTRIES CANADA - ABBOTSFO</v>
      </c>
      <c r="G10308" s="149" t="s">
        <v>19816</v>
      </c>
      <c r="H10308" s="149" t="s">
        <v>6560</v>
      </c>
      <c r="I10308">
        <v>40424238</v>
      </c>
    </row>
    <row r="10309" spans="1:49" x14ac:dyDescent="0.25">
      <c r="A10309">
        <v>4100</v>
      </c>
      <c r="B10309">
        <v>30030</v>
      </c>
      <c r="C10309">
        <v>4016</v>
      </c>
      <c r="D10309">
        <v>413</v>
      </c>
      <c r="E10309" s="124" t="s">
        <v>19817</v>
      </c>
      <c r="F10309" t="str">
        <f t="shared" si="202"/>
        <v>Jeff CarvalhoMUNNELL &amp; SHERRILL INC. - LOGISTICS</v>
      </c>
      <c r="G10309" s="150" t="str">
        <f>RIGHT(E10309,LEN(E10309)-3)</f>
        <v>Jeff Carvalho</v>
      </c>
      <c r="H10309" s="149" t="s">
        <v>13885</v>
      </c>
      <c r="I10309">
        <v>40000768</v>
      </c>
      <c r="L10309" t="s">
        <v>13061</v>
      </c>
      <c r="M10309" t="s">
        <v>13062</v>
      </c>
      <c r="O10309">
        <v>13249</v>
      </c>
      <c r="P10309">
        <v>97213</v>
      </c>
      <c r="Q10309" t="s">
        <v>12415</v>
      </c>
      <c r="R10309" t="s">
        <v>12416</v>
      </c>
      <c r="S10309" t="s">
        <v>20021</v>
      </c>
      <c r="U10309" t="s">
        <v>12418</v>
      </c>
      <c r="W10309">
        <v>11</v>
      </c>
      <c r="X10309">
        <v>2</v>
      </c>
      <c r="Y10309" t="s">
        <v>12419</v>
      </c>
      <c r="Z10309" t="s">
        <v>12420</v>
      </c>
      <c r="AA10309" t="s">
        <v>12421</v>
      </c>
      <c r="AB10309" t="s">
        <v>12422</v>
      </c>
      <c r="AC10309">
        <v>2</v>
      </c>
      <c r="AD10309" s="123">
        <v>39111</v>
      </c>
      <c r="AE10309" t="s">
        <v>12423</v>
      </c>
      <c r="AG10309">
        <v>40000768</v>
      </c>
      <c r="AL10309" t="s">
        <v>12422</v>
      </c>
      <c r="AN10309">
        <v>3805104601</v>
      </c>
      <c r="AO10309">
        <v>16</v>
      </c>
      <c r="AP10309" t="s">
        <v>12424</v>
      </c>
      <c r="AQ10309" t="s">
        <v>11408</v>
      </c>
      <c r="AR10309">
        <v>4100</v>
      </c>
      <c r="AT10309">
        <v>2005</v>
      </c>
      <c r="AV10309" t="s">
        <v>15029</v>
      </c>
      <c r="AW10309">
        <v>116100</v>
      </c>
    </row>
    <row r="10310" spans="1:49" x14ac:dyDescent="0.25">
      <c r="A10310">
        <v>4100</v>
      </c>
      <c r="B10310">
        <v>30030</v>
      </c>
      <c r="C10310">
        <v>4016</v>
      </c>
      <c r="D10310">
        <v>413</v>
      </c>
      <c r="E10310" s="124" t="s">
        <v>19817</v>
      </c>
      <c r="F10310" t="str">
        <f t="shared" si="202"/>
        <v>Jeff CarvalhoMUNNELL &amp; SHERRILL, INC.</v>
      </c>
      <c r="G10310" s="150" t="str">
        <f>RIGHT(E10310,LEN(E10310)-3)</f>
        <v>Jeff Carvalho</v>
      </c>
      <c r="H10310" s="149" t="s">
        <v>13886</v>
      </c>
      <c r="I10310">
        <v>40003097</v>
      </c>
      <c r="K10310" t="s">
        <v>20022</v>
      </c>
      <c r="L10310" t="s">
        <v>13061</v>
      </c>
      <c r="M10310" t="s">
        <v>13062</v>
      </c>
      <c r="N10310" t="s">
        <v>20023</v>
      </c>
      <c r="Q10310" t="s">
        <v>12415</v>
      </c>
      <c r="R10310" t="s">
        <v>12416</v>
      </c>
      <c r="S10310" t="s">
        <v>20024</v>
      </c>
      <c r="U10310" t="s">
        <v>12418</v>
      </c>
      <c r="W10310">
        <v>11</v>
      </c>
      <c r="X10310">
        <v>2</v>
      </c>
      <c r="Y10310" t="s">
        <v>12472</v>
      </c>
      <c r="Z10310" t="s">
        <v>12420</v>
      </c>
      <c r="AA10310" t="s">
        <v>12421</v>
      </c>
      <c r="AB10310" t="s">
        <v>12422</v>
      </c>
      <c r="AC10310">
        <v>2</v>
      </c>
      <c r="AD10310" s="123">
        <v>39111</v>
      </c>
      <c r="AE10310" t="s">
        <v>12423</v>
      </c>
      <c r="AG10310">
        <v>40003097</v>
      </c>
      <c r="AL10310" t="s">
        <v>12422</v>
      </c>
      <c r="AN10310">
        <v>3805104601</v>
      </c>
      <c r="AO10310">
        <v>16</v>
      </c>
      <c r="AP10310" t="s">
        <v>12424</v>
      </c>
      <c r="AQ10310" t="s">
        <v>11408</v>
      </c>
      <c r="AR10310">
        <v>4100</v>
      </c>
      <c r="AT10310">
        <v>2005</v>
      </c>
      <c r="AV10310" t="s">
        <v>15029</v>
      </c>
      <c r="AW10310">
        <v>116100</v>
      </c>
    </row>
    <row r="10311" spans="1:49" x14ac:dyDescent="0.25">
      <c r="A10311">
        <v>4100</v>
      </c>
      <c r="B10311">
        <v>30030</v>
      </c>
      <c r="C10311">
        <v>4016</v>
      </c>
      <c r="D10311">
        <v>413</v>
      </c>
      <c r="E10311" s="124" t="s">
        <v>19817</v>
      </c>
      <c r="F10311" t="str">
        <f t="shared" si="202"/>
        <v>Jeff CarvalhoNISBET OYSTER CO INC</v>
      </c>
      <c r="G10311" s="150" t="str">
        <f>RIGHT(E10311,LEN(E10311)-3)</f>
        <v>Jeff Carvalho</v>
      </c>
      <c r="H10311" s="149" t="s">
        <v>6845</v>
      </c>
      <c r="I10311">
        <v>40008863</v>
      </c>
      <c r="L10311" t="s">
        <v>20025</v>
      </c>
      <c r="M10311" t="s">
        <v>12484</v>
      </c>
      <c r="N10311">
        <v>98527</v>
      </c>
      <c r="O10311">
        <v>338</v>
      </c>
      <c r="P10311">
        <v>98527</v>
      </c>
      <c r="Q10311" t="s">
        <v>12415</v>
      </c>
      <c r="R10311" t="s">
        <v>12416</v>
      </c>
      <c r="S10311" t="s">
        <v>20026</v>
      </c>
      <c r="U10311" t="s">
        <v>12418</v>
      </c>
      <c r="W10311">
        <v>11</v>
      </c>
      <c r="X10311">
        <v>1</v>
      </c>
      <c r="Y10311" t="s">
        <v>12419</v>
      </c>
      <c r="Z10311" t="s">
        <v>12420</v>
      </c>
      <c r="AA10311" t="s">
        <v>12485</v>
      </c>
      <c r="AB10311" t="s">
        <v>12430</v>
      </c>
      <c r="AC10311">
        <v>2</v>
      </c>
      <c r="AD10311" s="123">
        <v>43958</v>
      </c>
      <c r="AE10311" t="s">
        <v>12486</v>
      </c>
      <c r="AG10311">
        <v>40008863</v>
      </c>
      <c r="AL10311" t="s">
        <v>12430</v>
      </c>
      <c r="AN10311">
        <v>4804918991</v>
      </c>
      <c r="AO10311">
        <v>16</v>
      </c>
      <c r="AP10311" t="s">
        <v>12424</v>
      </c>
      <c r="AQ10311" t="s">
        <v>11408</v>
      </c>
      <c r="AR10311">
        <v>4100</v>
      </c>
      <c r="AT10311">
        <v>0</v>
      </c>
      <c r="AV10311" t="s">
        <v>20027</v>
      </c>
      <c r="AW10311">
        <v>116100</v>
      </c>
    </row>
    <row r="10312" spans="1:49" x14ac:dyDescent="0.25">
      <c r="F10312" t="str">
        <f t="shared" si="202"/>
        <v>Jeff CarvalhoNORBORD INC (WEST FRASER) HIGH LEVE</v>
      </c>
      <c r="G10312" s="149" t="s">
        <v>19816</v>
      </c>
      <c r="H10312" s="149" t="s">
        <v>6867</v>
      </c>
      <c r="I10312">
        <v>40424256</v>
      </c>
    </row>
    <row r="10313" spans="1:49" x14ac:dyDescent="0.25">
      <c r="A10313">
        <v>4100</v>
      </c>
      <c r="B10313">
        <v>30030</v>
      </c>
      <c r="C10313">
        <v>4016</v>
      </c>
      <c r="D10313">
        <v>413</v>
      </c>
      <c r="E10313" s="124" t="s">
        <v>19817</v>
      </c>
      <c r="F10313" t="str">
        <f t="shared" si="202"/>
        <v>Jeff CarvalhoNORTHWEST BELT &amp; EQUIPMENT CO., INC</v>
      </c>
      <c r="G10313" s="150" t="str">
        <f>RIGHT(E10313,LEN(E10313)-3)</f>
        <v>Jeff Carvalho</v>
      </c>
      <c r="H10313" s="149" t="s">
        <v>6920</v>
      </c>
      <c r="I10313">
        <v>40006961</v>
      </c>
      <c r="L10313" t="s">
        <v>20028</v>
      </c>
      <c r="M10313" t="s">
        <v>12484</v>
      </c>
      <c r="O10313">
        <v>1544</v>
      </c>
      <c r="P10313">
        <v>98520</v>
      </c>
      <c r="Q10313" t="s">
        <v>12415</v>
      </c>
      <c r="R10313" t="s">
        <v>12416</v>
      </c>
      <c r="S10313" t="s">
        <v>20029</v>
      </c>
      <c r="U10313" t="s">
        <v>12418</v>
      </c>
      <c r="W10313">
        <v>11</v>
      </c>
      <c r="X10313">
        <v>2</v>
      </c>
      <c r="Y10313" t="s">
        <v>12419</v>
      </c>
      <c r="Z10313" t="s">
        <v>12420</v>
      </c>
      <c r="AA10313" t="s">
        <v>12429</v>
      </c>
      <c r="AB10313" t="s">
        <v>12422</v>
      </c>
      <c r="AC10313">
        <v>2</v>
      </c>
      <c r="AD10313" s="123">
        <v>41278</v>
      </c>
      <c r="AE10313" t="s">
        <v>12431</v>
      </c>
      <c r="AG10313">
        <v>40006961</v>
      </c>
      <c r="AL10313" t="s">
        <v>12422</v>
      </c>
      <c r="AN10313">
        <v>4802700101</v>
      </c>
      <c r="AO10313">
        <v>16</v>
      </c>
      <c r="AP10313" t="s">
        <v>12424</v>
      </c>
      <c r="AQ10313" t="s">
        <v>11408</v>
      </c>
      <c r="AR10313">
        <v>4100</v>
      </c>
      <c r="AT10313">
        <v>0</v>
      </c>
      <c r="AV10313" t="s">
        <v>19859</v>
      </c>
      <c r="AW10313">
        <v>116100</v>
      </c>
    </row>
    <row r="10314" spans="1:49" x14ac:dyDescent="0.25">
      <c r="F10314" t="str">
        <f t="shared" si="202"/>
        <v>Jeff CarvalhoNORTHWEST CONVEYOR INC.</v>
      </c>
      <c r="G10314" s="149" t="s">
        <v>19816</v>
      </c>
      <c r="H10314" s="149" t="s">
        <v>6921</v>
      </c>
      <c r="I10314">
        <v>40420699</v>
      </c>
    </row>
    <row r="10315" spans="1:49" x14ac:dyDescent="0.25">
      <c r="F10315" t="str">
        <f t="shared" si="202"/>
        <v>Jeff CarvalhoNORWESCO IND. (1983) LTD. - CALGARY</v>
      </c>
      <c r="G10315" s="149" t="s">
        <v>19816</v>
      </c>
      <c r="H10315" s="149" t="s">
        <v>6927</v>
      </c>
      <c r="I10315">
        <v>40420009</v>
      </c>
    </row>
    <row r="10316" spans="1:49" x14ac:dyDescent="0.25">
      <c r="F10316" t="str">
        <f t="shared" si="202"/>
        <v>Jeff CarvalhoNORWESCO IND. (1983) LTD. - EDMONTO</v>
      </c>
      <c r="G10316" s="149" t="s">
        <v>19816</v>
      </c>
      <c r="H10316" s="149" t="s">
        <v>6928</v>
      </c>
      <c r="I10316">
        <v>40420010</v>
      </c>
    </row>
    <row r="10317" spans="1:49" x14ac:dyDescent="0.25">
      <c r="F10317" t="str">
        <f t="shared" si="202"/>
        <v>Jeff CarvalhoNORWESCO IND. (1983) LTD. AIRPORT D</v>
      </c>
      <c r="G10317" s="149" t="s">
        <v>19816</v>
      </c>
      <c r="H10317" s="149" t="s">
        <v>6929</v>
      </c>
      <c r="I10317">
        <v>40421324</v>
      </c>
    </row>
    <row r="10318" spans="1:49" x14ac:dyDescent="0.25">
      <c r="A10318">
        <v>4100</v>
      </c>
      <c r="B10318">
        <v>30030</v>
      </c>
      <c r="C10318">
        <v>4016</v>
      </c>
      <c r="E10318" s="124" t="s">
        <v>19817</v>
      </c>
      <c r="F10318" t="str">
        <f t="shared" si="202"/>
        <v>Jeff CarvalhoOCEAN GOLD SEAFOODS</v>
      </c>
      <c r="G10318" s="150" t="str">
        <f t="shared" ref="G10318:G10325" si="203">RIGHT(E10318,LEN(E10318)-3)</f>
        <v>Jeff Carvalho</v>
      </c>
      <c r="H10318" s="149" t="s">
        <v>6984</v>
      </c>
      <c r="I10318">
        <v>40008820</v>
      </c>
      <c r="K10318" t="s">
        <v>20030</v>
      </c>
      <c r="L10318" t="s">
        <v>20031</v>
      </c>
      <c r="M10318" t="s">
        <v>12484</v>
      </c>
      <c r="N10318">
        <v>98595</v>
      </c>
      <c r="O10318">
        <v>1104</v>
      </c>
      <c r="P10318">
        <v>98595</v>
      </c>
      <c r="Q10318" t="s">
        <v>12415</v>
      </c>
      <c r="R10318" t="s">
        <v>12416</v>
      </c>
      <c r="S10318">
        <v>3606376282</v>
      </c>
      <c r="U10318" t="s">
        <v>12418</v>
      </c>
      <c r="W10318">
        <v>11</v>
      </c>
      <c r="X10318">
        <v>1</v>
      </c>
      <c r="Y10318" t="s">
        <v>12419</v>
      </c>
      <c r="Z10318" t="s">
        <v>12420</v>
      </c>
      <c r="AA10318" t="s">
        <v>12485</v>
      </c>
      <c r="AB10318" t="s">
        <v>12430</v>
      </c>
      <c r="AC10318">
        <v>2</v>
      </c>
      <c r="AD10318" s="123">
        <v>43900</v>
      </c>
      <c r="AE10318" t="s">
        <v>12486</v>
      </c>
      <c r="AG10318">
        <v>40008820</v>
      </c>
      <c r="AL10318" t="s">
        <v>12430</v>
      </c>
      <c r="AN10318">
        <v>4802717181</v>
      </c>
      <c r="AO10318">
        <v>16</v>
      </c>
      <c r="AP10318" t="s">
        <v>12424</v>
      </c>
      <c r="AQ10318" t="s">
        <v>11408</v>
      </c>
      <c r="AR10318">
        <v>4100</v>
      </c>
      <c r="AT10318">
        <v>0</v>
      </c>
      <c r="AV10318" t="s">
        <v>20032</v>
      </c>
      <c r="AW10318">
        <v>116100</v>
      </c>
    </row>
    <row r="10319" spans="1:49" x14ac:dyDescent="0.25">
      <c r="A10319">
        <v>4100</v>
      </c>
      <c r="B10319">
        <v>30030</v>
      </c>
      <c r="C10319">
        <v>4016</v>
      </c>
      <c r="D10319">
        <v>413</v>
      </c>
      <c r="E10319" s="124" t="s">
        <v>19817</v>
      </c>
      <c r="F10319" t="str">
        <f t="shared" si="202"/>
        <v>Jeff CarvalhoOR-CAL RUBBER &amp; SUPPLY</v>
      </c>
      <c r="G10319" s="150" t="str">
        <f t="shared" si="203"/>
        <v>Jeff Carvalho</v>
      </c>
      <c r="H10319" s="149" t="s">
        <v>7059</v>
      </c>
      <c r="I10319">
        <v>40004033</v>
      </c>
      <c r="K10319" t="s">
        <v>20033</v>
      </c>
      <c r="L10319" t="s">
        <v>12724</v>
      </c>
      <c r="M10319" t="s">
        <v>13062</v>
      </c>
      <c r="N10319" t="s">
        <v>20034</v>
      </c>
      <c r="Q10319" t="s">
        <v>12415</v>
      </c>
      <c r="R10319" t="s">
        <v>12416</v>
      </c>
      <c r="S10319" t="s">
        <v>20035</v>
      </c>
      <c r="U10319" t="s">
        <v>12418</v>
      </c>
      <c r="W10319">
        <v>11</v>
      </c>
      <c r="X10319">
        <v>2</v>
      </c>
      <c r="Y10319" t="s">
        <v>12472</v>
      </c>
      <c r="Z10319" t="s">
        <v>12420</v>
      </c>
      <c r="AA10319" t="s">
        <v>12421</v>
      </c>
      <c r="AB10319" t="s">
        <v>12422</v>
      </c>
      <c r="AC10319">
        <v>2</v>
      </c>
      <c r="AD10319" s="123">
        <v>39111</v>
      </c>
      <c r="AE10319" t="s">
        <v>12423</v>
      </c>
      <c r="AG10319">
        <v>40004033</v>
      </c>
      <c r="AL10319" t="s">
        <v>12422</v>
      </c>
      <c r="AN10319">
        <v>3802903401</v>
      </c>
      <c r="AO10319">
        <v>16</v>
      </c>
      <c r="AP10319" t="s">
        <v>12424</v>
      </c>
      <c r="AQ10319" t="s">
        <v>11408</v>
      </c>
      <c r="AR10319">
        <v>4100</v>
      </c>
      <c r="AT10319">
        <v>2005</v>
      </c>
      <c r="AV10319" t="s">
        <v>20036</v>
      </c>
      <c r="AW10319">
        <v>116100</v>
      </c>
    </row>
    <row r="10320" spans="1:49" x14ac:dyDescent="0.25">
      <c r="A10320">
        <v>4100</v>
      </c>
      <c r="B10320">
        <v>30030</v>
      </c>
      <c r="C10320">
        <v>4016</v>
      </c>
      <c r="D10320">
        <v>413</v>
      </c>
      <c r="E10320" s="124" t="s">
        <v>19817</v>
      </c>
      <c r="F10320" t="str">
        <f t="shared" si="202"/>
        <v>Jeff CarvalhoPEARSON PACKAGING SYSTEMS</v>
      </c>
      <c r="G10320" s="150" t="str">
        <f t="shared" si="203"/>
        <v>Jeff Carvalho</v>
      </c>
      <c r="H10320" s="149" t="s">
        <v>7269</v>
      </c>
      <c r="I10320">
        <v>40002027</v>
      </c>
      <c r="K10320" t="s">
        <v>20037</v>
      </c>
      <c r="L10320" t="s">
        <v>19826</v>
      </c>
      <c r="M10320" t="s">
        <v>12484</v>
      </c>
      <c r="N10320" t="s">
        <v>20038</v>
      </c>
      <c r="Q10320" t="s">
        <v>12415</v>
      </c>
      <c r="R10320" t="s">
        <v>12416</v>
      </c>
      <c r="S10320" t="s">
        <v>20039</v>
      </c>
      <c r="U10320" t="s">
        <v>12418</v>
      </c>
      <c r="W10320">
        <v>11</v>
      </c>
      <c r="X10320">
        <v>0</v>
      </c>
      <c r="Y10320" t="s">
        <v>12472</v>
      </c>
      <c r="Z10320" t="s">
        <v>12420</v>
      </c>
      <c r="AA10320" t="s">
        <v>12421</v>
      </c>
      <c r="AB10320" t="s">
        <v>12422</v>
      </c>
      <c r="AC10320">
        <v>2</v>
      </c>
      <c r="AD10320" s="123">
        <v>39111</v>
      </c>
      <c r="AE10320" t="s">
        <v>12423</v>
      </c>
      <c r="AG10320">
        <v>40002027</v>
      </c>
      <c r="AL10320" t="s">
        <v>12422</v>
      </c>
      <c r="AN10320">
        <v>4806307201</v>
      </c>
      <c r="AO10320">
        <v>16</v>
      </c>
      <c r="AP10320" t="s">
        <v>12424</v>
      </c>
      <c r="AQ10320" t="s">
        <v>11408</v>
      </c>
      <c r="AR10320">
        <v>4100</v>
      </c>
      <c r="AT10320">
        <v>2005</v>
      </c>
      <c r="AV10320" t="s">
        <v>20040</v>
      </c>
      <c r="AW10320">
        <v>116100</v>
      </c>
    </row>
    <row r="10321" spans="1:49" x14ac:dyDescent="0.25">
      <c r="A10321">
        <v>4100</v>
      </c>
      <c r="B10321">
        <v>30030</v>
      </c>
      <c r="C10321">
        <v>4016</v>
      </c>
      <c r="D10321">
        <v>413</v>
      </c>
      <c r="E10321" s="124" t="s">
        <v>19817</v>
      </c>
      <c r="F10321" t="str">
        <f t="shared" si="202"/>
        <v>Jeff CarvalhoPORT OF BELLINGHAM</v>
      </c>
      <c r="G10321" s="150" t="str">
        <f t="shared" si="203"/>
        <v>Jeff Carvalho</v>
      </c>
      <c r="H10321" s="149" t="s">
        <v>7425</v>
      </c>
      <c r="I10321">
        <v>40007360</v>
      </c>
      <c r="L10321" t="s">
        <v>16206</v>
      </c>
      <c r="M10321" t="s">
        <v>12484</v>
      </c>
      <c r="O10321">
        <v>1677</v>
      </c>
      <c r="P10321" t="s">
        <v>20041</v>
      </c>
      <c r="Q10321" t="s">
        <v>12415</v>
      </c>
      <c r="R10321" t="s">
        <v>12416</v>
      </c>
      <c r="S10321" t="s">
        <v>20042</v>
      </c>
      <c r="U10321" t="s">
        <v>12418</v>
      </c>
      <c r="W10321">
        <v>11</v>
      </c>
      <c r="X10321">
        <v>1</v>
      </c>
      <c r="Y10321" t="s">
        <v>12419</v>
      </c>
      <c r="Z10321" t="s">
        <v>12420</v>
      </c>
      <c r="AA10321" t="s">
        <v>12429</v>
      </c>
      <c r="AB10321" t="s">
        <v>12422</v>
      </c>
      <c r="AC10321">
        <v>2</v>
      </c>
      <c r="AD10321" s="123">
        <v>41787</v>
      </c>
      <c r="AE10321" t="s">
        <v>12431</v>
      </c>
      <c r="AG10321">
        <v>40007360</v>
      </c>
      <c r="AL10321" t="s">
        <v>12422</v>
      </c>
      <c r="AN10321">
        <v>4807300501</v>
      </c>
      <c r="AO10321">
        <v>16</v>
      </c>
      <c r="AP10321" t="s">
        <v>12424</v>
      </c>
      <c r="AQ10321" t="s">
        <v>11408</v>
      </c>
      <c r="AR10321">
        <v>4100</v>
      </c>
      <c r="AT10321">
        <v>0</v>
      </c>
      <c r="AV10321" t="s">
        <v>20043</v>
      </c>
      <c r="AW10321">
        <v>116100</v>
      </c>
    </row>
    <row r="10322" spans="1:49" x14ac:dyDescent="0.25">
      <c r="A10322">
        <v>4100</v>
      </c>
      <c r="B10322">
        <v>30030</v>
      </c>
      <c r="C10322">
        <v>4016</v>
      </c>
      <c r="D10322">
        <v>413</v>
      </c>
      <c r="E10322" s="124" t="s">
        <v>19817</v>
      </c>
      <c r="F10322" t="str">
        <f t="shared" si="202"/>
        <v>Jeff CarvalhoPORT OF SEATTLE</v>
      </c>
      <c r="G10322" s="150" t="str">
        <f t="shared" si="203"/>
        <v>Jeff Carvalho</v>
      </c>
      <c r="H10322" s="149" t="s">
        <v>7426</v>
      </c>
      <c r="I10322">
        <v>40007509</v>
      </c>
      <c r="J10322" t="s">
        <v>12492</v>
      </c>
      <c r="L10322" t="s">
        <v>12483</v>
      </c>
      <c r="M10322" t="s">
        <v>12484</v>
      </c>
      <c r="O10322">
        <v>1209</v>
      </c>
      <c r="P10322">
        <v>98111</v>
      </c>
      <c r="Q10322" t="s">
        <v>12415</v>
      </c>
      <c r="R10322" t="s">
        <v>12416</v>
      </c>
      <c r="S10322" t="s">
        <v>20044</v>
      </c>
      <c r="U10322" t="s">
        <v>12418</v>
      </c>
      <c r="W10322">
        <v>11</v>
      </c>
      <c r="X10322">
        <v>1</v>
      </c>
      <c r="Y10322" t="s">
        <v>12419</v>
      </c>
      <c r="Z10322" t="s">
        <v>12420</v>
      </c>
      <c r="AA10322" t="s">
        <v>12429</v>
      </c>
      <c r="AB10322" t="s">
        <v>12422</v>
      </c>
      <c r="AC10322">
        <v>2</v>
      </c>
      <c r="AD10322" s="123">
        <v>42047</v>
      </c>
      <c r="AE10322" t="s">
        <v>12431</v>
      </c>
      <c r="AG10322">
        <v>40007509</v>
      </c>
      <c r="AL10322" t="s">
        <v>12422</v>
      </c>
      <c r="AN10322">
        <v>4803306501</v>
      </c>
      <c r="AO10322">
        <v>16</v>
      </c>
      <c r="AP10322" t="s">
        <v>12424</v>
      </c>
      <c r="AQ10322" t="s">
        <v>11408</v>
      </c>
      <c r="AR10322">
        <v>4100</v>
      </c>
      <c r="AT10322">
        <v>0</v>
      </c>
      <c r="AV10322" t="s">
        <v>20045</v>
      </c>
      <c r="AW10322">
        <v>116100</v>
      </c>
    </row>
    <row r="10323" spans="1:49" x14ac:dyDescent="0.25">
      <c r="A10323">
        <v>4100</v>
      </c>
      <c r="B10323">
        <v>30030</v>
      </c>
      <c r="C10323">
        <v>4016</v>
      </c>
      <c r="D10323">
        <v>413</v>
      </c>
      <c r="E10323" s="124" t="s">
        <v>19817</v>
      </c>
      <c r="F10323" t="str">
        <f t="shared" si="202"/>
        <v>Jeff CarvalhoPORTLAND HOSPITAL SERVICE CORP.</v>
      </c>
      <c r="G10323" s="150" t="str">
        <f t="shared" si="203"/>
        <v>Jeff Carvalho</v>
      </c>
      <c r="H10323" s="149" t="s">
        <v>7429</v>
      </c>
      <c r="I10323">
        <v>40002312</v>
      </c>
      <c r="K10323" t="s">
        <v>20046</v>
      </c>
      <c r="L10323" t="s">
        <v>13061</v>
      </c>
      <c r="M10323" t="s">
        <v>13062</v>
      </c>
      <c r="N10323" t="s">
        <v>20047</v>
      </c>
      <c r="Q10323" t="s">
        <v>12415</v>
      </c>
      <c r="R10323" t="s">
        <v>12416</v>
      </c>
      <c r="S10323" t="s">
        <v>20048</v>
      </c>
      <c r="U10323" t="s">
        <v>12418</v>
      </c>
      <c r="W10323">
        <v>11</v>
      </c>
      <c r="X10323">
        <v>1</v>
      </c>
      <c r="Y10323" t="s">
        <v>12419</v>
      </c>
      <c r="Z10323" t="s">
        <v>12420</v>
      </c>
      <c r="AA10323" t="s">
        <v>12421</v>
      </c>
      <c r="AB10323" t="s">
        <v>12422</v>
      </c>
      <c r="AC10323">
        <v>2</v>
      </c>
      <c r="AD10323" s="123">
        <v>39111</v>
      </c>
      <c r="AE10323" t="s">
        <v>12423</v>
      </c>
      <c r="AG10323">
        <v>40002312</v>
      </c>
      <c r="AL10323" t="s">
        <v>12422</v>
      </c>
      <c r="AN10323">
        <v>3805104601</v>
      </c>
      <c r="AO10323">
        <v>16</v>
      </c>
      <c r="AP10323" t="s">
        <v>12424</v>
      </c>
      <c r="AQ10323" t="s">
        <v>11408</v>
      </c>
      <c r="AR10323">
        <v>4100</v>
      </c>
      <c r="AT10323">
        <v>2005</v>
      </c>
      <c r="AV10323" t="s">
        <v>20049</v>
      </c>
      <c r="AW10323">
        <v>116100</v>
      </c>
    </row>
    <row r="10324" spans="1:49" x14ac:dyDescent="0.25">
      <c r="A10324">
        <v>4100</v>
      </c>
      <c r="B10324">
        <v>30030</v>
      </c>
      <c r="C10324">
        <v>4016</v>
      </c>
      <c r="D10324">
        <v>413</v>
      </c>
      <c r="E10324" s="124" t="s">
        <v>19817</v>
      </c>
      <c r="F10324" t="str">
        <f t="shared" si="202"/>
        <v>Jeff CarvalhoPOWER MOTION &amp; IN'L SUPPLY</v>
      </c>
      <c r="G10324" s="150" t="str">
        <f t="shared" si="203"/>
        <v>Jeff Carvalho</v>
      </c>
      <c r="H10324" s="149" t="s">
        <v>7446</v>
      </c>
      <c r="I10324">
        <v>40007344</v>
      </c>
      <c r="L10324" t="s">
        <v>19870</v>
      </c>
      <c r="M10324" t="s">
        <v>12484</v>
      </c>
      <c r="O10324">
        <v>9064</v>
      </c>
      <c r="P10324">
        <v>98909</v>
      </c>
      <c r="Q10324" t="s">
        <v>12415</v>
      </c>
      <c r="R10324" t="s">
        <v>12416</v>
      </c>
      <c r="S10324" t="s">
        <v>20050</v>
      </c>
      <c r="U10324" t="s">
        <v>12418</v>
      </c>
      <c r="W10324">
        <v>11</v>
      </c>
      <c r="X10324">
        <v>2</v>
      </c>
      <c r="Y10324" t="s">
        <v>12419</v>
      </c>
      <c r="Z10324" t="s">
        <v>12420</v>
      </c>
      <c r="AA10324" t="s">
        <v>12429</v>
      </c>
      <c r="AB10324" t="s">
        <v>12422</v>
      </c>
      <c r="AC10324">
        <v>2</v>
      </c>
      <c r="AD10324" s="123">
        <v>41765</v>
      </c>
      <c r="AE10324" t="s">
        <v>12431</v>
      </c>
      <c r="AG10324">
        <v>40007344</v>
      </c>
      <c r="AL10324" t="s">
        <v>12422</v>
      </c>
      <c r="AN10324">
        <v>4807708501</v>
      </c>
      <c r="AO10324">
        <v>16</v>
      </c>
      <c r="AP10324" t="s">
        <v>12424</v>
      </c>
      <c r="AQ10324" t="s">
        <v>11408</v>
      </c>
      <c r="AR10324">
        <v>4100</v>
      </c>
      <c r="AT10324">
        <v>0</v>
      </c>
      <c r="AV10324" t="s">
        <v>20051</v>
      </c>
      <c r="AW10324">
        <v>116100</v>
      </c>
    </row>
    <row r="10325" spans="1:49" x14ac:dyDescent="0.25">
      <c r="A10325">
        <v>4100</v>
      </c>
      <c r="B10325">
        <v>30030</v>
      </c>
      <c r="C10325">
        <v>4016</v>
      </c>
      <c r="D10325">
        <v>413</v>
      </c>
      <c r="E10325" s="124" t="s">
        <v>19817</v>
      </c>
      <c r="F10325" t="str">
        <f t="shared" si="202"/>
        <v>Jeff CarvalhoPRECISION INDUSTRIAL EQUIPMENT LLC</v>
      </c>
      <c r="G10325" s="150" t="str">
        <f t="shared" si="203"/>
        <v>Jeff Carvalho</v>
      </c>
      <c r="H10325" s="149" t="s">
        <v>7516</v>
      </c>
      <c r="I10325">
        <v>40008241</v>
      </c>
      <c r="L10325" t="s">
        <v>20052</v>
      </c>
      <c r="M10325" t="s">
        <v>12484</v>
      </c>
      <c r="O10325">
        <v>608</v>
      </c>
      <c r="P10325">
        <v>98942</v>
      </c>
      <c r="Q10325" t="s">
        <v>12415</v>
      </c>
      <c r="R10325" t="s">
        <v>12416</v>
      </c>
      <c r="S10325" t="s">
        <v>20053</v>
      </c>
      <c r="U10325" t="s">
        <v>12418</v>
      </c>
      <c r="V10325">
        <v>210</v>
      </c>
      <c r="W10325">
        <v>11</v>
      </c>
      <c r="X10325">
        <v>0</v>
      </c>
      <c r="Y10325" t="s">
        <v>12419</v>
      </c>
      <c r="Z10325" t="s">
        <v>12420</v>
      </c>
      <c r="AA10325" t="s">
        <v>12429</v>
      </c>
      <c r="AB10325" t="s">
        <v>12422</v>
      </c>
      <c r="AC10325">
        <v>2</v>
      </c>
      <c r="AD10325" s="123">
        <v>43042</v>
      </c>
      <c r="AE10325" t="s">
        <v>12431</v>
      </c>
      <c r="AG10325">
        <v>40008241</v>
      </c>
      <c r="AL10325" t="s">
        <v>12422</v>
      </c>
      <c r="AN10325">
        <v>4807706701</v>
      </c>
      <c r="AO10325">
        <v>16</v>
      </c>
      <c r="AP10325" t="s">
        <v>12424</v>
      </c>
      <c r="AQ10325" t="s">
        <v>11408</v>
      </c>
      <c r="AR10325">
        <v>4100</v>
      </c>
      <c r="AT10325">
        <v>0</v>
      </c>
      <c r="AV10325" t="s">
        <v>13150</v>
      </c>
      <c r="AW10325">
        <v>116100</v>
      </c>
    </row>
    <row r="10326" spans="1:49" x14ac:dyDescent="0.25">
      <c r="F10326" t="str">
        <f t="shared" si="202"/>
        <v>Jeff CarvalhoPROFORMA INTERIORS LTD.</v>
      </c>
      <c r="G10326" s="149" t="s">
        <v>19816</v>
      </c>
      <c r="H10326" s="149" t="s">
        <v>7615</v>
      </c>
      <c r="I10326">
        <v>40421080</v>
      </c>
    </row>
    <row r="10327" spans="1:49" x14ac:dyDescent="0.25">
      <c r="A10327">
        <v>4100</v>
      </c>
      <c r="B10327">
        <v>30030</v>
      </c>
      <c r="C10327">
        <v>4016</v>
      </c>
      <c r="D10327">
        <v>413</v>
      </c>
      <c r="E10327" s="124" t="s">
        <v>19817</v>
      </c>
      <c r="F10327" s="185" t="str">
        <f t="shared" si="202"/>
        <v>Jeff CarvalhoPROSPECT QUOTE AND N/C TEST</v>
      </c>
      <c r="G10327" s="150" t="str">
        <f>RIGHT(E10327,LEN(E10327)-3)</f>
        <v>Jeff Carvalho</v>
      </c>
      <c r="H10327" s="149" t="s">
        <v>7645</v>
      </c>
      <c r="I10327">
        <v>40404016</v>
      </c>
      <c r="K10327" t="s">
        <v>13167</v>
      </c>
      <c r="L10327" t="s">
        <v>13168</v>
      </c>
      <c r="M10327" t="s">
        <v>13169</v>
      </c>
      <c r="N10327">
        <v>28078</v>
      </c>
      <c r="Q10327" t="s">
        <v>12415</v>
      </c>
      <c r="R10327" t="s">
        <v>12416</v>
      </c>
      <c r="S10327" t="s">
        <v>13170</v>
      </c>
      <c r="U10327" t="s">
        <v>12418</v>
      </c>
      <c r="W10327">
        <v>11</v>
      </c>
      <c r="X10327">
        <v>1</v>
      </c>
      <c r="Y10327" t="s">
        <v>12419</v>
      </c>
      <c r="Z10327" t="s">
        <v>12420</v>
      </c>
      <c r="AA10327" t="s">
        <v>12429</v>
      </c>
      <c r="AB10327" t="s">
        <v>12422</v>
      </c>
      <c r="AC10327">
        <v>2</v>
      </c>
      <c r="AD10327" s="123">
        <v>41578</v>
      </c>
      <c r="AE10327" t="s">
        <v>12431</v>
      </c>
      <c r="AG10327">
        <v>40404016</v>
      </c>
      <c r="AL10327" t="s">
        <v>12422</v>
      </c>
      <c r="AN10327">
        <v>3411915001</v>
      </c>
      <c r="AO10327">
        <v>16</v>
      </c>
      <c r="AP10327" t="s">
        <v>12424</v>
      </c>
      <c r="AQ10327" t="s">
        <v>11408</v>
      </c>
      <c r="AR10327">
        <v>4100</v>
      </c>
      <c r="AT10327">
        <v>0</v>
      </c>
      <c r="AV10327" t="s">
        <v>13171</v>
      </c>
      <c r="AW10327">
        <v>116100</v>
      </c>
    </row>
    <row r="10328" spans="1:49" x14ac:dyDescent="0.25">
      <c r="F10328" s="185" t="str">
        <f t="shared" si="202"/>
        <v>Jeff CarvalhoPROSPECT QUOTE AND N/C TEST</v>
      </c>
      <c r="G10328" s="149" t="s">
        <v>19816</v>
      </c>
      <c r="H10328" s="149" t="s">
        <v>7645</v>
      </c>
      <c r="I10328">
        <v>40424228</v>
      </c>
    </row>
    <row r="10329" spans="1:49" x14ac:dyDescent="0.25">
      <c r="F10329" t="str">
        <f t="shared" si="202"/>
        <v>Jeff CarvalhoRACE BASE SKI SERVICES</v>
      </c>
      <c r="G10329" s="149" t="s">
        <v>19816</v>
      </c>
      <c r="H10329" s="149" t="s">
        <v>7796</v>
      </c>
      <c r="I10329">
        <v>40421152</v>
      </c>
    </row>
    <row r="10330" spans="1:49" x14ac:dyDescent="0.25">
      <c r="F10330" t="str">
        <f t="shared" si="202"/>
        <v>Jeff CarvalhoRAUTE CANADA LTD.</v>
      </c>
      <c r="G10330" s="149" t="s">
        <v>19816</v>
      </c>
      <c r="H10330" s="149" t="s">
        <v>7835</v>
      </c>
      <c r="I10330">
        <v>40420712</v>
      </c>
    </row>
    <row r="10331" spans="1:49" x14ac:dyDescent="0.25">
      <c r="A10331">
        <v>4100</v>
      </c>
      <c r="B10331">
        <v>30030</v>
      </c>
      <c r="C10331">
        <v>4016</v>
      </c>
      <c r="D10331">
        <v>413</v>
      </c>
      <c r="E10331" s="124" t="s">
        <v>19817</v>
      </c>
      <c r="F10331" t="str">
        <f t="shared" si="202"/>
        <v>Jeff CarvalhoREXAM BEVERAGE CAN COMPANY</v>
      </c>
      <c r="G10331" s="150" t="str">
        <f t="shared" ref="G10331:G10339" si="204">RIGHT(E10331,LEN(E10331)-3)</f>
        <v>Jeff Carvalho</v>
      </c>
      <c r="H10331" s="149" t="s">
        <v>7910</v>
      </c>
      <c r="I10331">
        <v>40003933</v>
      </c>
      <c r="J10331" t="s">
        <v>20054</v>
      </c>
      <c r="L10331" t="s">
        <v>12545</v>
      </c>
      <c r="M10331" t="s">
        <v>12546</v>
      </c>
      <c r="N10331" t="s">
        <v>20055</v>
      </c>
      <c r="O10331">
        <v>66939</v>
      </c>
      <c r="P10331">
        <v>60666</v>
      </c>
      <c r="Q10331" t="s">
        <v>12415</v>
      </c>
      <c r="R10331" t="s">
        <v>12416</v>
      </c>
      <c r="U10331" t="s">
        <v>12418</v>
      </c>
      <c r="W10331">
        <v>11</v>
      </c>
      <c r="X10331">
        <v>1</v>
      </c>
      <c r="Y10331" t="s">
        <v>12419</v>
      </c>
      <c r="Z10331" t="s">
        <v>12420</v>
      </c>
      <c r="AA10331" t="s">
        <v>12421</v>
      </c>
      <c r="AB10331" t="s">
        <v>12422</v>
      </c>
      <c r="AC10331">
        <v>2</v>
      </c>
      <c r="AD10331" s="123">
        <v>39111</v>
      </c>
      <c r="AE10331" t="s">
        <v>12423</v>
      </c>
      <c r="AG10331">
        <v>40003933</v>
      </c>
      <c r="AL10331" t="s">
        <v>12422</v>
      </c>
      <c r="AN10331">
        <v>1404305101</v>
      </c>
      <c r="AO10331">
        <v>16</v>
      </c>
      <c r="AP10331" t="s">
        <v>12424</v>
      </c>
      <c r="AQ10331" t="s">
        <v>11408</v>
      </c>
      <c r="AR10331">
        <v>4100</v>
      </c>
      <c r="AT10331">
        <v>2005</v>
      </c>
      <c r="AV10331" t="s">
        <v>20056</v>
      </c>
      <c r="AW10331">
        <v>116100</v>
      </c>
    </row>
    <row r="10332" spans="1:49" x14ac:dyDescent="0.25">
      <c r="A10332">
        <v>4100</v>
      </c>
      <c r="B10332">
        <v>30030</v>
      </c>
      <c r="C10332">
        <v>4016</v>
      </c>
      <c r="D10332">
        <v>413</v>
      </c>
      <c r="E10332" s="124" t="s">
        <v>19817</v>
      </c>
      <c r="F10332" t="str">
        <f t="shared" si="202"/>
        <v>Jeff CarvalhoROTARY OFFSET PRESS INC.</v>
      </c>
      <c r="G10332" s="150" t="str">
        <f t="shared" si="204"/>
        <v>Jeff Carvalho</v>
      </c>
      <c r="H10332" s="149" t="s">
        <v>8048</v>
      </c>
      <c r="I10332">
        <v>40007244</v>
      </c>
      <c r="K10332" t="s">
        <v>20057</v>
      </c>
      <c r="L10332" t="s">
        <v>20058</v>
      </c>
      <c r="M10332" t="s">
        <v>12484</v>
      </c>
      <c r="N10332">
        <v>98032</v>
      </c>
      <c r="Q10332" t="s">
        <v>12415</v>
      </c>
      <c r="R10332" t="s">
        <v>12416</v>
      </c>
      <c r="S10332" t="s">
        <v>20059</v>
      </c>
      <c r="U10332" t="s">
        <v>12418</v>
      </c>
      <c r="W10332">
        <v>11</v>
      </c>
      <c r="X10332">
        <v>1</v>
      </c>
      <c r="Y10332" t="s">
        <v>12419</v>
      </c>
      <c r="Z10332" t="s">
        <v>12420</v>
      </c>
      <c r="AA10332" t="s">
        <v>12485</v>
      </c>
      <c r="AB10332" t="s">
        <v>12422</v>
      </c>
      <c r="AC10332">
        <v>2</v>
      </c>
      <c r="AD10332" s="123">
        <v>41638</v>
      </c>
      <c r="AE10332" t="s">
        <v>12528</v>
      </c>
      <c r="AG10332">
        <v>40007244</v>
      </c>
      <c r="AL10332" t="s">
        <v>12422</v>
      </c>
      <c r="AN10332">
        <v>4803303201</v>
      </c>
      <c r="AO10332">
        <v>16</v>
      </c>
      <c r="AP10332" t="s">
        <v>12424</v>
      </c>
      <c r="AQ10332" t="s">
        <v>11408</v>
      </c>
      <c r="AR10332">
        <v>4100</v>
      </c>
      <c r="AT10332">
        <v>0</v>
      </c>
      <c r="AV10332" t="s">
        <v>20060</v>
      </c>
      <c r="AW10332">
        <v>116100</v>
      </c>
    </row>
    <row r="10333" spans="1:49" x14ac:dyDescent="0.25">
      <c r="A10333">
        <v>4100</v>
      </c>
      <c r="B10333">
        <v>30030</v>
      </c>
      <c r="C10333">
        <v>4016</v>
      </c>
      <c r="D10333">
        <v>413</v>
      </c>
      <c r="E10333" s="124" t="s">
        <v>19817</v>
      </c>
      <c r="F10333" t="str">
        <f t="shared" si="202"/>
        <v>Jeff CarvalhoRR DONNELLEY NORWEST, INC.</v>
      </c>
      <c r="G10333" s="150" t="str">
        <f t="shared" si="204"/>
        <v>Jeff Carvalho</v>
      </c>
      <c r="H10333" s="149" t="s">
        <v>8082</v>
      </c>
      <c r="I10333">
        <v>40001771</v>
      </c>
      <c r="K10333" t="s">
        <v>20061</v>
      </c>
      <c r="L10333" t="s">
        <v>13061</v>
      </c>
      <c r="M10333" t="s">
        <v>13062</v>
      </c>
      <c r="N10333" t="s">
        <v>20047</v>
      </c>
      <c r="Q10333" t="s">
        <v>12415</v>
      </c>
      <c r="R10333" t="s">
        <v>12416</v>
      </c>
      <c r="S10333" t="s">
        <v>20062</v>
      </c>
      <c r="U10333" t="s">
        <v>12418</v>
      </c>
      <c r="V10333">
        <v>212</v>
      </c>
      <c r="W10333">
        <v>11</v>
      </c>
      <c r="X10333">
        <v>1</v>
      </c>
      <c r="Y10333" t="s">
        <v>12419</v>
      </c>
      <c r="Z10333" t="s">
        <v>12420</v>
      </c>
      <c r="AA10333" t="s">
        <v>12421</v>
      </c>
      <c r="AB10333" t="s">
        <v>12422</v>
      </c>
      <c r="AC10333">
        <v>2</v>
      </c>
      <c r="AD10333" s="123">
        <v>39111</v>
      </c>
      <c r="AE10333" t="s">
        <v>12423</v>
      </c>
      <c r="AG10333">
        <v>40001771</v>
      </c>
      <c r="AL10333" t="s">
        <v>12422</v>
      </c>
      <c r="AN10333">
        <v>3805104601</v>
      </c>
      <c r="AO10333">
        <v>16</v>
      </c>
      <c r="AP10333" t="s">
        <v>12424</v>
      </c>
      <c r="AQ10333" t="s">
        <v>11408</v>
      </c>
      <c r="AR10333">
        <v>4100</v>
      </c>
      <c r="AT10333">
        <v>2005</v>
      </c>
      <c r="AV10333" t="s">
        <v>13209</v>
      </c>
      <c r="AW10333">
        <v>116100</v>
      </c>
    </row>
    <row r="10334" spans="1:49" x14ac:dyDescent="0.25">
      <c r="A10334">
        <v>4100</v>
      </c>
      <c r="B10334">
        <v>30030</v>
      </c>
      <c r="C10334">
        <v>4016</v>
      </c>
      <c r="D10334">
        <v>413</v>
      </c>
      <c r="E10334" s="124" t="s">
        <v>19817</v>
      </c>
      <c r="F10334" t="str">
        <f t="shared" si="202"/>
        <v>Jeff CarvalhoRUBBER &amp; PLASTICS, INC.</v>
      </c>
      <c r="G10334" s="150" t="str">
        <f t="shared" si="204"/>
        <v>Jeff Carvalho</v>
      </c>
      <c r="H10334" s="149" t="s">
        <v>8104</v>
      </c>
      <c r="I10334">
        <v>40002329</v>
      </c>
      <c r="K10334" t="s">
        <v>20063</v>
      </c>
      <c r="L10334" t="s">
        <v>15962</v>
      </c>
      <c r="M10334" t="s">
        <v>12484</v>
      </c>
      <c r="N10334">
        <v>98661</v>
      </c>
      <c r="Q10334" t="s">
        <v>12415</v>
      </c>
      <c r="R10334" t="s">
        <v>12416</v>
      </c>
      <c r="S10334" t="s">
        <v>20064</v>
      </c>
      <c r="U10334" t="s">
        <v>12418</v>
      </c>
      <c r="W10334">
        <v>11</v>
      </c>
      <c r="X10334">
        <v>2</v>
      </c>
      <c r="Y10334" t="s">
        <v>12419</v>
      </c>
      <c r="Z10334" t="s">
        <v>12420</v>
      </c>
      <c r="AA10334" t="s">
        <v>12421</v>
      </c>
      <c r="AB10334" t="s">
        <v>12422</v>
      </c>
      <c r="AC10334">
        <v>2</v>
      </c>
      <c r="AD10334" s="123">
        <v>39111</v>
      </c>
      <c r="AE10334" t="s">
        <v>12423</v>
      </c>
      <c r="AG10334">
        <v>40002329</v>
      </c>
      <c r="AL10334" t="s">
        <v>12422</v>
      </c>
      <c r="AN10334">
        <v>4801107801</v>
      </c>
      <c r="AO10334">
        <v>16</v>
      </c>
      <c r="AP10334" t="s">
        <v>12424</v>
      </c>
      <c r="AQ10334" t="s">
        <v>11408</v>
      </c>
      <c r="AR10334">
        <v>4100</v>
      </c>
      <c r="AT10334">
        <v>0</v>
      </c>
      <c r="AV10334" t="s">
        <v>20065</v>
      </c>
      <c r="AW10334">
        <v>116100</v>
      </c>
    </row>
    <row r="10335" spans="1:49" x14ac:dyDescent="0.25">
      <c r="A10335">
        <v>4100</v>
      </c>
      <c r="B10335">
        <v>30030</v>
      </c>
      <c r="C10335">
        <v>4016</v>
      </c>
      <c r="D10335">
        <v>413</v>
      </c>
      <c r="E10335" s="124" t="s">
        <v>19817</v>
      </c>
      <c r="F10335" t="str">
        <f t="shared" si="202"/>
        <v>Jeff CarvalhoRYCO EQUIPMENT INC</v>
      </c>
      <c r="G10335" s="150" t="str">
        <f t="shared" si="204"/>
        <v>Jeff Carvalho</v>
      </c>
      <c r="H10335" s="149" t="s">
        <v>8128</v>
      </c>
      <c r="I10335">
        <v>40008437</v>
      </c>
      <c r="K10335" t="s">
        <v>20066</v>
      </c>
      <c r="L10335" t="s">
        <v>20067</v>
      </c>
      <c r="M10335" t="s">
        <v>12484</v>
      </c>
      <c r="N10335">
        <v>98043</v>
      </c>
      <c r="Q10335" t="s">
        <v>12415</v>
      </c>
      <c r="R10335" t="s">
        <v>12416</v>
      </c>
      <c r="S10335" t="s">
        <v>20068</v>
      </c>
      <c r="U10335" t="s">
        <v>12418</v>
      </c>
      <c r="W10335">
        <v>11</v>
      </c>
      <c r="X10335">
        <v>0</v>
      </c>
      <c r="Y10335" t="s">
        <v>12419</v>
      </c>
      <c r="Z10335" t="s">
        <v>12420</v>
      </c>
      <c r="AA10335" t="s">
        <v>12429</v>
      </c>
      <c r="AB10335" t="s">
        <v>12422</v>
      </c>
      <c r="AC10335">
        <v>2</v>
      </c>
      <c r="AD10335" s="123">
        <v>43311</v>
      </c>
      <c r="AE10335" t="s">
        <v>12431</v>
      </c>
      <c r="AG10335">
        <v>40008437</v>
      </c>
      <c r="AL10335" t="s">
        <v>12422</v>
      </c>
      <c r="AN10335">
        <v>4806104201</v>
      </c>
      <c r="AO10335">
        <v>16</v>
      </c>
      <c r="AP10335" t="s">
        <v>12424</v>
      </c>
      <c r="AQ10335" t="s">
        <v>11408</v>
      </c>
      <c r="AR10335">
        <v>4100</v>
      </c>
      <c r="AT10335">
        <v>0</v>
      </c>
      <c r="AV10335" t="s">
        <v>20069</v>
      </c>
      <c r="AW10335">
        <v>116100</v>
      </c>
    </row>
    <row r="10336" spans="1:49" x14ac:dyDescent="0.25">
      <c r="A10336">
        <v>4100</v>
      </c>
      <c r="B10336">
        <v>30030</v>
      </c>
      <c r="C10336">
        <v>4016</v>
      </c>
      <c r="D10336">
        <v>413</v>
      </c>
      <c r="E10336" s="124" t="s">
        <v>19817</v>
      </c>
      <c r="F10336" t="str">
        <f t="shared" si="202"/>
        <v>Jeff CarvalhoSHIMADZU USA MANUFACTURING, INC</v>
      </c>
      <c r="G10336" s="150" t="str">
        <f t="shared" si="204"/>
        <v>Jeff Carvalho</v>
      </c>
      <c r="H10336" s="149" t="s">
        <v>8375</v>
      </c>
      <c r="I10336">
        <v>40006490</v>
      </c>
      <c r="K10336" t="s">
        <v>20070</v>
      </c>
      <c r="L10336" t="s">
        <v>20071</v>
      </c>
      <c r="M10336" t="s">
        <v>13062</v>
      </c>
      <c r="N10336">
        <v>97013</v>
      </c>
      <c r="Q10336" t="s">
        <v>12415</v>
      </c>
      <c r="R10336" t="s">
        <v>12416</v>
      </c>
      <c r="S10336" t="s">
        <v>20072</v>
      </c>
      <c r="U10336" t="s">
        <v>12418</v>
      </c>
      <c r="W10336">
        <v>11</v>
      </c>
      <c r="X10336">
        <v>1</v>
      </c>
      <c r="Y10336" t="s">
        <v>12419</v>
      </c>
      <c r="Z10336" t="s">
        <v>12420</v>
      </c>
      <c r="AA10336" t="s">
        <v>12485</v>
      </c>
      <c r="AB10336" t="s">
        <v>12422</v>
      </c>
      <c r="AC10336">
        <v>2</v>
      </c>
      <c r="AD10336" s="123">
        <v>40596</v>
      </c>
      <c r="AE10336" t="s">
        <v>12528</v>
      </c>
      <c r="AG10336">
        <v>40006490</v>
      </c>
      <c r="AL10336" t="s">
        <v>12422</v>
      </c>
      <c r="AN10336">
        <v>3800506801</v>
      </c>
      <c r="AO10336">
        <v>16</v>
      </c>
      <c r="AP10336" t="s">
        <v>12424</v>
      </c>
      <c r="AQ10336" t="s">
        <v>11408</v>
      </c>
      <c r="AR10336">
        <v>4100</v>
      </c>
      <c r="AT10336">
        <v>0</v>
      </c>
      <c r="AV10336" t="s">
        <v>20073</v>
      </c>
      <c r="AW10336">
        <v>116100</v>
      </c>
    </row>
    <row r="10337" spans="1:49" x14ac:dyDescent="0.25">
      <c r="A10337">
        <v>4100</v>
      </c>
      <c r="B10337">
        <v>30030</v>
      </c>
      <c r="C10337">
        <v>4016</v>
      </c>
      <c r="D10337">
        <v>413</v>
      </c>
      <c r="E10337" s="124" t="s">
        <v>19817</v>
      </c>
      <c r="F10337" t="str">
        <f t="shared" si="202"/>
        <v>Jeff CarvalhoSILGAN CORP.</v>
      </c>
      <c r="G10337" s="150" t="str">
        <f t="shared" si="204"/>
        <v>Jeff Carvalho</v>
      </c>
      <c r="H10337" s="149" t="s">
        <v>8456</v>
      </c>
      <c r="I10337">
        <v>40003999</v>
      </c>
      <c r="K10337" t="s">
        <v>20074</v>
      </c>
      <c r="L10337" t="s">
        <v>20075</v>
      </c>
      <c r="M10337" t="s">
        <v>12484</v>
      </c>
      <c r="N10337" t="s">
        <v>20076</v>
      </c>
      <c r="Q10337" t="s">
        <v>12415</v>
      </c>
      <c r="R10337" t="s">
        <v>12416</v>
      </c>
      <c r="S10337" t="s">
        <v>20077</v>
      </c>
      <c r="U10337" t="s">
        <v>12418</v>
      </c>
      <c r="W10337">
        <v>11</v>
      </c>
      <c r="X10337">
        <v>1</v>
      </c>
      <c r="Y10337" t="s">
        <v>12419</v>
      </c>
      <c r="Z10337" t="s">
        <v>12420</v>
      </c>
      <c r="AA10337" t="s">
        <v>12421</v>
      </c>
      <c r="AB10337" t="s">
        <v>12422</v>
      </c>
      <c r="AC10337">
        <v>2</v>
      </c>
      <c r="AD10337" s="123">
        <v>39111</v>
      </c>
      <c r="AE10337" t="s">
        <v>12423</v>
      </c>
      <c r="AG10337">
        <v>40003999</v>
      </c>
      <c r="AL10337" t="s">
        <v>12422</v>
      </c>
      <c r="AN10337">
        <v>4807707601</v>
      </c>
      <c r="AO10337">
        <v>16</v>
      </c>
      <c r="AP10337" t="s">
        <v>12424</v>
      </c>
      <c r="AQ10337" t="s">
        <v>11408</v>
      </c>
      <c r="AR10337">
        <v>4100</v>
      </c>
      <c r="AT10337">
        <v>2005</v>
      </c>
      <c r="AV10337" t="s">
        <v>15157</v>
      </c>
      <c r="AW10337">
        <v>116100</v>
      </c>
    </row>
    <row r="10338" spans="1:49" x14ac:dyDescent="0.25">
      <c r="A10338">
        <v>4100</v>
      </c>
      <c r="B10338">
        <v>30030</v>
      </c>
      <c r="C10338">
        <v>4016</v>
      </c>
      <c r="D10338">
        <v>413</v>
      </c>
      <c r="E10338" s="124" t="s">
        <v>19817</v>
      </c>
      <c r="F10338" t="str">
        <f t="shared" si="202"/>
        <v>Jeff CarvalhoSKAGIT PUBLISHING, LLC</v>
      </c>
      <c r="G10338" s="150" t="str">
        <f t="shared" si="204"/>
        <v>Jeff Carvalho</v>
      </c>
      <c r="H10338" s="149" t="s">
        <v>8478</v>
      </c>
      <c r="I10338">
        <v>40007661</v>
      </c>
      <c r="L10338" t="s">
        <v>16534</v>
      </c>
      <c r="M10338" t="s">
        <v>12484</v>
      </c>
      <c r="O10338">
        <v>578</v>
      </c>
      <c r="P10338">
        <v>98274</v>
      </c>
      <c r="Q10338" t="s">
        <v>12415</v>
      </c>
      <c r="R10338" t="s">
        <v>12416</v>
      </c>
      <c r="S10338" t="s">
        <v>20078</v>
      </c>
      <c r="U10338" t="s">
        <v>12418</v>
      </c>
      <c r="W10338">
        <v>11</v>
      </c>
      <c r="X10338">
        <v>1</v>
      </c>
      <c r="Y10338" t="s">
        <v>12419</v>
      </c>
      <c r="Z10338" t="s">
        <v>12420</v>
      </c>
      <c r="AA10338" t="s">
        <v>12429</v>
      </c>
      <c r="AB10338" t="s">
        <v>12430</v>
      </c>
      <c r="AC10338">
        <v>2</v>
      </c>
      <c r="AD10338" s="123">
        <v>42235</v>
      </c>
      <c r="AE10338" t="s">
        <v>12431</v>
      </c>
      <c r="AG10338">
        <v>40007661</v>
      </c>
      <c r="AL10338" t="s">
        <v>12430</v>
      </c>
      <c r="AN10338">
        <v>4805704101</v>
      </c>
      <c r="AO10338">
        <v>16</v>
      </c>
      <c r="AP10338" t="s">
        <v>12424</v>
      </c>
      <c r="AQ10338" t="s">
        <v>11408</v>
      </c>
      <c r="AR10338">
        <v>4100</v>
      </c>
      <c r="AT10338">
        <v>0</v>
      </c>
      <c r="AV10338" t="s">
        <v>20079</v>
      </c>
      <c r="AW10338">
        <v>116100</v>
      </c>
    </row>
    <row r="10339" spans="1:49" x14ac:dyDescent="0.25">
      <c r="A10339">
        <v>4100</v>
      </c>
      <c r="B10339">
        <v>30030</v>
      </c>
      <c r="C10339">
        <v>4016</v>
      </c>
      <c r="D10339">
        <v>413</v>
      </c>
      <c r="E10339" s="124" t="s">
        <v>19817</v>
      </c>
      <c r="F10339" t="str">
        <f t="shared" si="202"/>
        <v>Jeff CarvalhoSMITHCO MEATS, INC</v>
      </c>
      <c r="G10339" s="150" t="str">
        <f t="shared" si="204"/>
        <v>Jeff Carvalho</v>
      </c>
      <c r="H10339" s="149" t="s">
        <v>8499</v>
      </c>
      <c r="I10339">
        <v>40008251</v>
      </c>
      <c r="K10339" t="s">
        <v>20080</v>
      </c>
      <c r="L10339" t="s">
        <v>20081</v>
      </c>
      <c r="M10339" t="s">
        <v>12484</v>
      </c>
      <c r="N10339">
        <v>98390</v>
      </c>
      <c r="Q10339" t="s">
        <v>12415</v>
      </c>
      <c r="R10339" t="s">
        <v>12416</v>
      </c>
      <c r="S10339" t="s">
        <v>20082</v>
      </c>
      <c r="U10339" t="s">
        <v>12418</v>
      </c>
      <c r="W10339">
        <v>11</v>
      </c>
      <c r="X10339">
        <v>1</v>
      </c>
      <c r="Y10339" t="s">
        <v>12419</v>
      </c>
      <c r="Z10339" t="s">
        <v>12420</v>
      </c>
      <c r="AA10339" t="s">
        <v>12429</v>
      </c>
      <c r="AB10339" t="s">
        <v>12422</v>
      </c>
      <c r="AC10339">
        <v>2</v>
      </c>
      <c r="AD10339" s="123">
        <v>43055</v>
      </c>
      <c r="AE10339" t="s">
        <v>12431</v>
      </c>
      <c r="AG10339">
        <v>40008251</v>
      </c>
      <c r="AL10339" t="s">
        <v>12422</v>
      </c>
      <c r="AN10339">
        <v>4805307301</v>
      </c>
      <c r="AO10339">
        <v>16</v>
      </c>
      <c r="AP10339" t="s">
        <v>12424</v>
      </c>
      <c r="AQ10339" t="s">
        <v>11408</v>
      </c>
      <c r="AR10339">
        <v>4100</v>
      </c>
      <c r="AT10339">
        <v>0</v>
      </c>
      <c r="AV10339" t="s">
        <v>20083</v>
      </c>
      <c r="AW10339">
        <v>116100</v>
      </c>
    </row>
    <row r="10340" spans="1:49" x14ac:dyDescent="0.25">
      <c r="F10340" t="str">
        <f t="shared" si="202"/>
        <v>Jeff CarvalhoSMOOTH LINES WELDING AND FABRICATIO</v>
      </c>
      <c r="G10340" s="149" t="s">
        <v>19816</v>
      </c>
      <c r="H10340" s="149" t="s">
        <v>8503</v>
      </c>
      <c r="I10340">
        <v>40421467</v>
      </c>
    </row>
    <row r="10341" spans="1:49" x14ac:dyDescent="0.25">
      <c r="A10341">
        <v>4100</v>
      </c>
      <c r="B10341">
        <v>30030</v>
      </c>
      <c r="C10341">
        <v>4016</v>
      </c>
      <c r="D10341">
        <v>413</v>
      </c>
      <c r="E10341" s="124" t="s">
        <v>19817</v>
      </c>
      <c r="F10341" t="str">
        <f t="shared" si="202"/>
        <v>Jeff CarvalhoSOLAR WORLD INDUSTRIES AMERICA INC.</v>
      </c>
      <c r="G10341" s="150" t="str">
        <f>RIGHT(E10341,LEN(E10341)-3)</f>
        <v>Jeff Carvalho</v>
      </c>
      <c r="H10341" s="149" t="s">
        <v>8526</v>
      </c>
      <c r="I10341">
        <v>40006693</v>
      </c>
      <c r="K10341" t="s">
        <v>20084</v>
      </c>
      <c r="L10341" t="s">
        <v>19952</v>
      </c>
      <c r="M10341" t="s">
        <v>13062</v>
      </c>
      <c r="N10341">
        <v>97124</v>
      </c>
      <c r="Q10341" t="s">
        <v>12415</v>
      </c>
      <c r="R10341" t="s">
        <v>12416</v>
      </c>
      <c r="S10341" t="s">
        <v>20085</v>
      </c>
      <c r="U10341" t="s">
        <v>12418</v>
      </c>
      <c r="W10341">
        <v>11</v>
      </c>
      <c r="X10341">
        <v>1</v>
      </c>
      <c r="Y10341" t="s">
        <v>12472</v>
      </c>
      <c r="Z10341" t="s">
        <v>12420</v>
      </c>
      <c r="AA10341" t="s">
        <v>12429</v>
      </c>
      <c r="AB10341" t="s">
        <v>12422</v>
      </c>
      <c r="AC10341">
        <v>2</v>
      </c>
      <c r="AD10341" s="123">
        <v>40878</v>
      </c>
      <c r="AE10341" t="s">
        <v>12431</v>
      </c>
      <c r="AG10341">
        <v>40006693</v>
      </c>
      <c r="AL10341" t="s">
        <v>12422</v>
      </c>
      <c r="AN10341">
        <v>3806702601</v>
      </c>
      <c r="AO10341">
        <v>16</v>
      </c>
      <c r="AP10341" t="s">
        <v>12424</v>
      </c>
      <c r="AQ10341" t="s">
        <v>11408</v>
      </c>
      <c r="AR10341">
        <v>4100</v>
      </c>
      <c r="AT10341">
        <v>0</v>
      </c>
      <c r="AV10341" t="s">
        <v>20086</v>
      </c>
      <c r="AW10341">
        <v>116100</v>
      </c>
    </row>
    <row r="10342" spans="1:49" x14ac:dyDescent="0.25">
      <c r="A10342">
        <v>4100</v>
      </c>
      <c r="B10342">
        <v>30030</v>
      </c>
      <c r="C10342">
        <v>4016</v>
      </c>
      <c r="D10342">
        <v>413</v>
      </c>
      <c r="E10342" s="124" t="s">
        <v>19817</v>
      </c>
      <c r="F10342" t="str">
        <f t="shared" si="202"/>
        <v>Jeff CarvalhoSOUND PUBLISHING INC.</v>
      </c>
      <c r="G10342" s="150" t="str">
        <f>RIGHT(E10342,LEN(E10342)-3)</f>
        <v>Jeff Carvalho</v>
      </c>
      <c r="H10342" s="149" t="s">
        <v>8563</v>
      </c>
      <c r="I10342">
        <v>40005441</v>
      </c>
      <c r="K10342" t="s">
        <v>20087</v>
      </c>
      <c r="L10342" t="s">
        <v>20088</v>
      </c>
      <c r="M10342" t="s">
        <v>12484</v>
      </c>
      <c r="N10342">
        <v>98204</v>
      </c>
      <c r="Q10342" t="s">
        <v>12415</v>
      </c>
      <c r="R10342" t="s">
        <v>12416</v>
      </c>
      <c r="S10342" t="s">
        <v>20089</v>
      </c>
      <c r="U10342" t="s">
        <v>12418</v>
      </c>
      <c r="W10342">
        <v>11</v>
      </c>
      <c r="X10342">
        <v>1</v>
      </c>
      <c r="Y10342" t="s">
        <v>12419</v>
      </c>
      <c r="Z10342" t="s">
        <v>12420</v>
      </c>
      <c r="AA10342" t="s">
        <v>12429</v>
      </c>
      <c r="AB10342" t="s">
        <v>12422</v>
      </c>
      <c r="AC10342">
        <v>2</v>
      </c>
      <c r="AD10342" s="123">
        <v>39568</v>
      </c>
      <c r="AE10342" t="s">
        <v>12633</v>
      </c>
      <c r="AG10342">
        <v>40005441</v>
      </c>
      <c r="AL10342" t="s">
        <v>12422</v>
      </c>
      <c r="AN10342">
        <v>4806102301</v>
      </c>
      <c r="AO10342">
        <v>16</v>
      </c>
      <c r="AP10342" t="s">
        <v>12424</v>
      </c>
      <c r="AQ10342" t="s">
        <v>11408</v>
      </c>
      <c r="AR10342">
        <v>4100</v>
      </c>
      <c r="AT10342">
        <v>0</v>
      </c>
      <c r="AV10342" t="s">
        <v>20090</v>
      </c>
      <c r="AW10342">
        <v>116100</v>
      </c>
    </row>
    <row r="10343" spans="1:49" x14ac:dyDescent="0.25">
      <c r="A10343">
        <v>4100</v>
      </c>
      <c r="B10343">
        <v>30030</v>
      </c>
      <c r="C10343">
        <v>4016</v>
      </c>
      <c r="D10343">
        <v>413</v>
      </c>
      <c r="E10343" s="124" t="s">
        <v>19817</v>
      </c>
      <c r="F10343" t="str">
        <f t="shared" si="202"/>
        <v>Jeff CarvalhoSPARKS BELTING COMPANY INC</v>
      </c>
      <c r="G10343" s="150" t="str">
        <f>RIGHT(E10343,LEN(E10343)-3)</f>
        <v>Jeff Carvalho</v>
      </c>
      <c r="H10343" s="149" t="s">
        <v>8611</v>
      </c>
      <c r="I10343">
        <v>40007479</v>
      </c>
      <c r="K10343" t="s">
        <v>13264</v>
      </c>
      <c r="L10343" t="s">
        <v>13265</v>
      </c>
      <c r="M10343" t="s">
        <v>12684</v>
      </c>
      <c r="N10343">
        <v>49546</v>
      </c>
      <c r="Q10343" t="s">
        <v>12415</v>
      </c>
      <c r="R10343" t="s">
        <v>12416</v>
      </c>
      <c r="S10343" t="s">
        <v>15244</v>
      </c>
      <c r="U10343" t="s">
        <v>12418</v>
      </c>
      <c r="V10343">
        <v>279</v>
      </c>
      <c r="W10343">
        <v>11</v>
      </c>
      <c r="X10343">
        <v>2</v>
      </c>
      <c r="Y10343" t="s">
        <v>12472</v>
      </c>
      <c r="Z10343" t="s">
        <v>12420</v>
      </c>
      <c r="AA10343" t="s">
        <v>12429</v>
      </c>
      <c r="AB10343" t="s">
        <v>13208</v>
      </c>
      <c r="AC10343">
        <v>2</v>
      </c>
      <c r="AD10343" s="123">
        <v>42016</v>
      </c>
      <c r="AE10343" t="s">
        <v>12431</v>
      </c>
      <c r="AG10343">
        <v>40007479</v>
      </c>
      <c r="AL10343" t="s">
        <v>13208</v>
      </c>
      <c r="AN10343">
        <v>2308106401</v>
      </c>
      <c r="AO10343">
        <v>16</v>
      </c>
      <c r="AP10343" t="s">
        <v>12424</v>
      </c>
      <c r="AQ10343" t="s">
        <v>11408</v>
      </c>
      <c r="AR10343">
        <v>4100</v>
      </c>
      <c r="AT10343">
        <v>0</v>
      </c>
      <c r="AV10343" t="s">
        <v>13267</v>
      </c>
      <c r="AW10343">
        <v>116100</v>
      </c>
    </row>
    <row r="10344" spans="1:49" x14ac:dyDescent="0.25">
      <c r="A10344">
        <v>4100</v>
      </c>
      <c r="B10344">
        <v>30030</v>
      </c>
      <c r="C10344">
        <v>4016</v>
      </c>
      <c r="D10344">
        <v>413</v>
      </c>
      <c r="E10344" s="124" t="s">
        <v>19817</v>
      </c>
      <c r="F10344" t="str">
        <f t="shared" si="202"/>
        <v>Jeff CarvalhoTEENY FOODS CORP.</v>
      </c>
      <c r="G10344" s="150" t="str">
        <f>RIGHT(E10344,LEN(E10344)-3)</f>
        <v>Jeff Carvalho</v>
      </c>
      <c r="H10344" s="149" t="s">
        <v>13934</v>
      </c>
      <c r="I10344">
        <v>40008786</v>
      </c>
      <c r="K10344" t="s">
        <v>20091</v>
      </c>
      <c r="L10344" t="s">
        <v>13061</v>
      </c>
      <c r="M10344" t="s">
        <v>13062</v>
      </c>
      <c r="N10344" t="s">
        <v>20092</v>
      </c>
      <c r="Q10344" t="s">
        <v>12415</v>
      </c>
      <c r="R10344" t="s">
        <v>12416</v>
      </c>
      <c r="S10344" t="s">
        <v>20093</v>
      </c>
      <c r="U10344" t="s">
        <v>12418</v>
      </c>
      <c r="W10344">
        <v>11</v>
      </c>
      <c r="X10344">
        <v>1</v>
      </c>
      <c r="Y10344" t="s">
        <v>12419</v>
      </c>
      <c r="Z10344" t="s">
        <v>12420</v>
      </c>
      <c r="AA10344" t="s">
        <v>12485</v>
      </c>
      <c r="AB10344" t="s">
        <v>12422</v>
      </c>
      <c r="AC10344">
        <v>2</v>
      </c>
      <c r="AD10344" s="123">
        <v>43858</v>
      </c>
      <c r="AE10344" t="s">
        <v>12486</v>
      </c>
      <c r="AG10344">
        <v>40008786</v>
      </c>
      <c r="AL10344" t="s">
        <v>12422</v>
      </c>
      <c r="AN10344">
        <v>3805102301</v>
      </c>
      <c r="AO10344">
        <v>16</v>
      </c>
      <c r="AP10344" t="s">
        <v>12424</v>
      </c>
      <c r="AQ10344" t="s">
        <v>11408</v>
      </c>
      <c r="AR10344">
        <v>4100</v>
      </c>
      <c r="AT10344">
        <v>0</v>
      </c>
      <c r="AV10344" t="s">
        <v>20094</v>
      </c>
      <c r="AW10344">
        <v>116100</v>
      </c>
    </row>
    <row r="10345" spans="1:49" x14ac:dyDescent="0.25">
      <c r="F10345" t="str">
        <f t="shared" si="202"/>
        <v>Jeff CarvalhoTHE BELT SHOP (875204 ALBERTA LTD)</v>
      </c>
      <c r="G10345" s="149" t="s">
        <v>19816</v>
      </c>
      <c r="H10345" s="149" t="s">
        <v>9006</v>
      </c>
      <c r="I10345">
        <v>40420495</v>
      </c>
    </row>
    <row r="10346" spans="1:49" x14ac:dyDescent="0.25">
      <c r="F10346" t="str">
        <f t="shared" si="202"/>
        <v>Jeff CarvalhoTHE BELT SHOP LTD.</v>
      </c>
      <c r="G10346" s="149" t="s">
        <v>19816</v>
      </c>
      <c r="H10346" s="149" t="s">
        <v>9007</v>
      </c>
      <c r="I10346">
        <v>40420291</v>
      </c>
    </row>
    <row r="10347" spans="1:49" x14ac:dyDescent="0.25">
      <c r="F10347" t="str">
        <f t="shared" si="202"/>
        <v>Jeff CarvalhoTHE RITE CONNECTION</v>
      </c>
      <c r="G10347" s="149" t="s">
        <v>19816</v>
      </c>
      <c r="H10347" s="149" t="s">
        <v>9062</v>
      </c>
      <c r="I10347">
        <v>40420395</v>
      </c>
    </row>
    <row r="10348" spans="1:49" x14ac:dyDescent="0.25">
      <c r="F10348" t="str">
        <f t="shared" si="202"/>
        <v>Jeff CarvalhoTOLKO INDUSTRIES LTD.</v>
      </c>
      <c r="G10348" s="149" t="s">
        <v>19816</v>
      </c>
      <c r="H10348" s="149" t="s">
        <v>9134</v>
      </c>
      <c r="I10348">
        <v>40420766</v>
      </c>
    </row>
    <row r="10349" spans="1:49" x14ac:dyDescent="0.25">
      <c r="A10349">
        <v>4100</v>
      </c>
      <c r="B10349">
        <v>30030</v>
      </c>
      <c r="C10349">
        <v>4016</v>
      </c>
      <c r="D10349">
        <v>413</v>
      </c>
      <c r="E10349" s="124" t="s">
        <v>19817</v>
      </c>
      <c r="F10349" t="str">
        <f t="shared" si="202"/>
        <v>Jeff CarvalhoTOOL CRAFT INC.</v>
      </c>
      <c r="G10349" s="150" t="str">
        <f>RIGHT(E10349,LEN(E10349)-3)</f>
        <v>Jeff Carvalho</v>
      </c>
      <c r="H10349" s="149" t="s">
        <v>9140</v>
      </c>
      <c r="I10349">
        <v>40008675</v>
      </c>
      <c r="K10349" t="s">
        <v>20095</v>
      </c>
      <c r="L10349" t="s">
        <v>20096</v>
      </c>
      <c r="M10349" t="s">
        <v>13062</v>
      </c>
      <c r="N10349">
        <v>97114</v>
      </c>
      <c r="Q10349" t="s">
        <v>12415</v>
      </c>
      <c r="R10349" t="s">
        <v>12416</v>
      </c>
      <c r="S10349" t="s">
        <v>20097</v>
      </c>
      <c r="U10349" t="s">
        <v>12418</v>
      </c>
      <c r="W10349">
        <v>11</v>
      </c>
      <c r="X10349">
        <v>2</v>
      </c>
      <c r="Y10349" t="s">
        <v>12419</v>
      </c>
      <c r="Z10349" t="s">
        <v>12420</v>
      </c>
      <c r="AA10349" t="s">
        <v>12429</v>
      </c>
      <c r="AB10349" t="s">
        <v>12430</v>
      </c>
      <c r="AC10349">
        <v>2</v>
      </c>
      <c r="AD10349" s="123">
        <v>43690</v>
      </c>
      <c r="AE10349" t="s">
        <v>12431</v>
      </c>
      <c r="AG10349">
        <v>40008675</v>
      </c>
      <c r="AL10349" t="s">
        <v>12430</v>
      </c>
      <c r="AN10349">
        <v>3807112761</v>
      </c>
      <c r="AO10349">
        <v>16</v>
      </c>
      <c r="AP10349" t="s">
        <v>12424</v>
      </c>
      <c r="AQ10349" t="s">
        <v>11408</v>
      </c>
      <c r="AR10349">
        <v>4100</v>
      </c>
      <c r="AT10349">
        <v>0</v>
      </c>
      <c r="AV10349" t="s">
        <v>20098</v>
      </c>
      <c r="AW10349">
        <v>116100</v>
      </c>
    </row>
    <row r="10350" spans="1:49" x14ac:dyDescent="0.25">
      <c r="F10350" s="185" t="str">
        <f t="shared" si="202"/>
        <v>Jeff CarvalhoTOTAL FITNESS REPAIR INC.</v>
      </c>
      <c r="G10350" s="149" t="s">
        <v>19816</v>
      </c>
      <c r="H10350" s="149" t="s">
        <v>9159</v>
      </c>
      <c r="I10350">
        <v>98148</v>
      </c>
    </row>
    <row r="10351" spans="1:49" x14ac:dyDescent="0.25">
      <c r="F10351" s="185" t="str">
        <f t="shared" si="202"/>
        <v>Jeff CarvalhoTOTAL FITNESS REPAIR INC.</v>
      </c>
      <c r="G10351" s="149" t="s">
        <v>19816</v>
      </c>
      <c r="H10351" s="149" t="s">
        <v>9159</v>
      </c>
      <c r="I10351">
        <v>40420858</v>
      </c>
    </row>
    <row r="10352" spans="1:49" x14ac:dyDescent="0.25">
      <c r="A10352">
        <v>4100</v>
      </c>
      <c r="B10352">
        <v>30030</v>
      </c>
      <c r="C10352">
        <v>4016</v>
      </c>
      <c r="D10352">
        <v>413</v>
      </c>
      <c r="E10352" s="124" t="s">
        <v>19817</v>
      </c>
      <c r="F10352" t="str">
        <f t="shared" si="202"/>
        <v>Jeff CarvalhoTRANSCO INDUSTRIES</v>
      </c>
      <c r="G10352" s="150" t="str">
        <f>RIGHT(E10352,LEN(E10352)-3)</f>
        <v>Jeff Carvalho</v>
      </c>
      <c r="H10352" s="149" t="s">
        <v>9196</v>
      </c>
      <c r="I10352">
        <v>40004006</v>
      </c>
      <c r="J10352" t="s">
        <v>20099</v>
      </c>
      <c r="K10352" t="s">
        <v>20100</v>
      </c>
      <c r="L10352" t="s">
        <v>13061</v>
      </c>
      <c r="M10352" t="s">
        <v>13062</v>
      </c>
      <c r="N10352" t="s">
        <v>20047</v>
      </c>
      <c r="Q10352" t="s">
        <v>12415</v>
      </c>
      <c r="R10352" t="s">
        <v>12416</v>
      </c>
      <c r="S10352" t="s">
        <v>20101</v>
      </c>
      <c r="U10352" t="s">
        <v>12418</v>
      </c>
      <c r="W10352">
        <v>11</v>
      </c>
      <c r="X10352">
        <v>2</v>
      </c>
      <c r="Y10352" t="s">
        <v>12419</v>
      </c>
      <c r="Z10352" t="s">
        <v>12420</v>
      </c>
      <c r="AA10352" t="s">
        <v>12421</v>
      </c>
      <c r="AB10352" t="s">
        <v>12473</v>
      </c>
      <c r="AC10352">
        <v>2</v>
      </c>
      <c r="AD10352" s="123">
        <v>39111</v>
      </c>
      <c r="AE10352" t="s">
        <v>12423</v>
      </c>
      <c r="AG10352">
        <v>40004006</v>
      </c>
      <c r="AL10352" t="s">
        <v>12473</v>
      </c>
      <c r="AN10352">
        <v>3805104601</v>
      </c>
      <c r="AO10352">
        <v>16</v>
      </c>
      <c r="AP10352" t="s">
        <v>12424</v>
      </c>
      <c r="AQ10352" t="s">
        <v>11408</v>
      </c>
      <c r="AR10352">
        <v>4100</v>
      </c>
      <c r="AT10352">
        <v>2005</v>
      </c>
      <c r="AV10352" t="s">
        <v>20102</v>
      </c>
      <c r="AW10352">
        <v>116100</v>
      </c>
    </row>
    <row r="10353" spans="1:49" x14ac:dyDescent="0.25">
      <c r="A10353">
        <v>4100</v>
      </c>
      <c r="B10353">
        <v>30030</v>
      </c>
      <c r="C10353">
        <v>4016</v>
      </c>
      <c r="D10353">
        <v>413</v>
      </c>
      <c r="E10353" s="124" t="s">
        <v>19817</v>
      </c>
      <c r="F10353" t="str">
        <f t="shared" si="202"/>
        <v>Jeff CarvalhoTRANSCO NORTHWEST</v>
      </c>
      <c r="G10353" s="150" t="str">
        <f>RIGHT(E10353,LEN(E10353)-3)</f>
        <v>Jeff Carvalho</v>
      </c>
      <c r="H10353" s="149" t="s">
        <v>9197</v>
      </c>
      <c r="I10353">
        <v>40004007</v>
      </c>
      <c r="K10353" t="s">
        <v>20103</v>
      </c>
      <c r="L10353" t="s">
        <v>12483</v>
      </c>
      <c r="M10353" t="s">
        <v>12484</v>
      </c>
      <c r="N10353" t="s">
        <v>20104</v>
      </c>
      <c r="Q10353" t="s">
        <v>12415</v>
      </c>
      <c r="R10353" t="s">
        <v>12416</v>
      </c>
      <c r="S10353" t="s">
        <v>20105</v>
      </c>
      <c r="U10353" t="s">
        <v>12418</v>
      </c>
      <c r="W10353">
        <v>11</v>
      </c>
      <c r="X10353">
        <v>2</v>
      </c>
      <c r="Y10353" t="s">
        <v>12419</v>
      </c>
      <c r="Z10353" t="s">
        <v>12420</v>
      </c>
      <c r="AA10353" t="s">
        <v>12421</v>
      </c>
      <c r="AB10353" t="s">
        <v>12422</v>
      </c>
      <c r="AC10353">
        <v>2</v>
      </c>
      <c r="AD10353" s="123">
        <v>39111</v>
      </c>
      <c r="AE10353" t="s">
        <v>12423</v>
      </c>
      <c r="AG10353">
        <v>40004007</v>
      </c>
      <c r="AL10353" t="s">
        <v>12422</v>
      </c>
      <c r="AN10353">
        <v>4803306501</v>
      </c>
      <c r="AO10353">
        <v>16</v>
      </c>
      <c r="AP10353" t="s">
        <v>12424</v>
      </c>
      <c r="AQ10353" t="s">
        <v>11408</v>
      </c>
      <c r="AR10353">
        <v>4100</v>
      </c>
      <c r="AT10353">
        <v>0</v>
      </c>
      <c r="AV10353" t="s">
        <v>20106</v>
      </c>
      <c r="AW10353">
        <v>116100</v>
      </c>
    </row>
    <row r="10354" spans="1:49" x14ac:dyDescent="0.25">
      <c r="F10354" t="str">
        <f t="shared" si="202"/>
        <v>Jeff CarvalhoTRANSCONTINENTAL PRINTING</v>
      </c>
      <c r="G10354" s="149" t="s">
        <v>19816</v>
      </c>
      <c r="H10354" s="149" t="s">
        <v>9199</v>
      </c>
      <c r="I10354">
        <v>40421374</v>
      </c>
    </row>
    <row r="10355" spans="1:49" x14ac:dyDescent="0.25">
      <c r="A10355">
        <v>4100</v>
      </c>
      <c r="B10355">
        <v>30030</v>
      </c>
      <c r="C10355">
        <v>4016</v>
      </c>
      <c r="D10355">
        <v>413</v>
      </c>
      <c r="E10355" s="124" t="s">
        <v>19817</v>
      </c>
      <c r="F10355" t="str">
        <f t="shared" si="202"/>
        <v>Jeff CarvalhoTROYER'S MARINE SUPPLY</v>
      </c>
      <c r="G10355" s="150" t="str">
        <f>RIGHT(E10355,LEN(E10355)-3)</f>
        <v>Jeff Carvalho</v>
      </c>
      <c r="H10355" s="149" t="s">
        <v>9272</v>
      </c>
      <c r="I10355">
        <v>40008834</v>
      </c>
      <c r="K10355" t="s">
        <v>20107</v>
      </c>
      <c r="L10355" t="s">
        <v>20108</v>
      </c>
      <c r="M10355" t="s">
        <v>13062</v>
      </c>
      <c r="N10355">
        <v>97365</v>
      </c>
      <c r="Q10355" t="s">
        <v>12415</v>
      </c>
      <c r="R10355" t="s">
        <v>12416</v>
      </c>
      <c r="S10355" t="s">
        <v>20109</v>
      </c>
      <c r="U10355" t="s">
        <v>12418</v>
      </c>
      <c r="W10355">
        <v>11</v>
      </c>
      <c r="X10355">
        <v>1</v>
      </c>
      <c r="Y10355" t="s">
        <v>12419</v>
      </c>
      <c r="Z10355" t="s">
        <v>12420</v>
      </c>
      <c r="AA10355" t="s">
        <v>12485</v>
      </c>
      <c r="AB10355" t="s">
        <v>12422</v>
      </c>
      <c r="AC10355">
        <v>2</v>
      </c>
      <c r="AD10355" s="123">
        <v>43920</v>
      </c>
      <c r="AE10355" t="s">
        <v>12486</v>
      </c>
      <c r="AG10355">
        <v>40008834</v>
      </c>
      <c r="AL10355" t="s">
        <v>12422</v>
      </c>
      <c r="AN10355">
        <v>3804103901</v>
      </c>
      <c r="AO10355">
        <v>16</v>
      </c>
      <c r="AP10355" t="s">
        <v>12424</v>
      </c>
      <c r="AQ10355" t="s">
        <v>11408</v>
      </c>
      <c r="AR10355">
        <v>4100</v>
      </c>
      <c r="AT10355">
        <v>0</v>
      </c>
      <c r="AV10355" t="s">
        <v>20110</v>
      </c>
      <c r="AW10355">
        <v>116100</v>
      </c>
    </row>
    <row r="10356" spans="1:49" x14ac:dyDescent="0.25">
      <c r="F10356" t="str">
        <f t="shared" si="202"/>
        <v>Jeff CarvalhoUNIFILLER SYSTEMS INC.</v>
      </c>
      <c r="G10356" s="149" t="s">
        <v>19816</v>
      </c>
      <c r="H10356" s="149" t="s">
        <v>9650</v>
      </c>
      <c r="I10356">
        <v>40421154</v>
      </c>
    </row>
    <row r="10357" spans="1:49" x14ac:dyDescent="0.25">
      <c r="F10357" t="str">
        <f t="shared" si="202"/>
        <v>Jeff CarvalhoUNIVEYOR B.C. LTD.</v>
      </c>
      <c r="G10357" s="149" t="s">
        <v>19816</v>
      </c>
      <c r="H10357" s="149" t="s">
        <v>9706</v>
      </c>
      <c r="I10357">
        <v>40421111</v>
      </c>
    </row>
    <row r="10358" spans="1:49" x14ac:dyDescent="0.25">
      <c r="F10358" t="str">
        <f t="shared" si="202"/>
        <v>Jeff CarvalhoUPS CANADA - CALGARY</v>
      </c>
      <c r="G10358" s="149" t="s">
        <v>19816</v>
      </c>
      <c r="H10358" s="149" t="s">
        <v>9819</v>
      </c>
      <c r="I10358">
        <v>40421175</v>
      </c>
    </row>
    <row r="10359" spans="1:49" x14ac:dyDescent="0.25">
      <c r="F10359" t="str">
        <f t="shared" si="202"/>
        <v>Jeff CarvalhoUPS CANADA - RICHMOND</v>
      </c>
      <c r="G10359" s="149" t="s">
        <v>19816</v>
      </c>
      <c r="H10359" s="149" t="s">
        <v>9824</v>
      </c>
      <c r="I10359">
        <v>40421485</v>
      </c>
    </row>
    <row r="10360" spans="1:49" x14ac:dyDescent="0.25">
      <c r="F10360" t="str">
        <f t="shared" si="202"/>
        <v>Jeff CarvalhoVANDERLANDE INDUSTRIES INC.</v>
      </c>
      <c r="G10360" s="149" t="s">
        <v>19816</v>
      </c>
      <c r="H10360" s="149" t="s">
        <v>10599</v>
      </c>
      <c r="I10360">
        <v>40008032</v>
      </c>
    </row>
    <row r="10361" spans="1:49" x14ac:dyDescent="0.25">
      <c r="F10361" t="str">
        <f t="shared" si="202"/>
        <v>Jeff CarvalhoVARSEK TRADING GROUP INC.</v>
      </c>
      <c r="G10361" s="149" t="s">
        <v>19816</v>
      </c>
      <c r="H10361" s="149" t="s">
        <v>10609</v>
      </c>
      <c r="I10361">
        <v>40420299</v>
      </c>
    </row>
    <row r="10362" spans="1:49" x14ac:dyDescent="0.25">
      <c r="A10362">
        <v>4100</v>
      </c>
      <c r="B10362">
        <v>30030</v>
      </c>
      <c r="C10362">
        <v>4016</v>
      </c>
      <c r="D10362">
        <v>413</v>
      </c>
      <c r="E10362" s="124" t="s">
        <v>19817</v>
      </c>
      <c r="F10362" t="str">
        <f t="shared" si="202"/>
        <v>Jeff CarvalhoVELOX ROBOTICS LLC</v>
      </c>
      <c r="G10362" s="150" t="str">
        <f>RIGHT(E10362,LEN(E10362)-3)</f>
        <v>Jeff Carvalho</v>
      </c>
      <c r="H10362" s="149" t="s">
        <v>10618</v>
      </c>
      <c r="I10362">
        <v>40004801</v>
      </c>
      <c r="J10362" t="s">
        <v>20111</v>
      </c>
      <c r="K10362" t="s">
        <v>20112</v>
      </c>
      <c r="L10362" t="s">
        <v>19948</v>
      </c>
      <c r="M10362" t="s">
        <v>12484</v>
      </c>
      <c r="N10362">
        <v>98052</v>
      </c>
      <c r="Q10362" t="s">
        <v>12415</v>
      </c>
      <c r="R10362" t="s">
        <v>12416</v>
      </c>
      <c r="S10362" t="s">
        <v>20113</v>
      </c>
      <c r="U10362" t="s">
        <v>12418</v>
      </c>
      <c r="W10362">
        <v>11</v>
      </c>
      <c r="X10362">
        <v>1</v>
      </c>
      <c r="Y10362" t="s">
        <v>12419</v>
      </c>
      <c r="Z10362" t="s">
        <v>12420</v>
      </c>
      <c r="AA10362" t="s">
        <v>12485</v>
      </c>
      <c r="AB10362" t="s">
        <v>12422</v>
      </c>
      <c r="AC10362">
        <v>2</v>
      </c>
      <c r="AD10362" s="123">
        <v>43039</v>
      </c>
      <c r="AE10362" t="s">
        <v>12528</v>
      </c>
      <c r="AG10362">
        <v>40004801</v>
      </c>
      <c r="AL10362" t="s">
        <v>12422</v>
      </c>
      <c r="AN10362">
        <v>4803310101</v>
      </c>
      <c r="AO10362">
        <v>16</v>
      </c>
      <c r="AP10362" t="s">
        <v>12424</v>
      </c>
      <c r="AQ10362" t="s">
        <v>11408</v>
      </c>
      <c r="AR10362">
        <v>4100</v>
      </c>
      <c r="AT10362">
        <v>0</v>
      </c>
      <c r="AV10362" t="s">
        <v>20114</v>
      </c>
      <c r="AW10362">
        <v>116100</v>
      </c>
    </row>
    <row r="10363" spans="1:49" x14ac:dyDescent="0.25">
      <c r="F10363" t="str">
        <f t="shared" si="202"/>
        <v>Jeff CarvalhoWAJAX IND. COMP LLC-PRINCE GEORGE</v>
      </c>
      <c r="G10363" s="149" t="s">
        <v>19816</v>
      </c>
      <c r="H10363" s="149" t="s">
        <v>13946</v>
      </c>
      <c r="I10363">
        <v>40421164</v>
      </c>
    </row>
    <row r="10364" spans="1:49" x14ac:dyDescent="0.25">
      <c r="F10364" t="str">
        <f t="shared" si="202"/>
        <v>Jeff CarvalhoWAJAX INDUSTRIAL - SURREY</v>
      </c>
      <c r="G10364" s="149" t="s">
        <v>19816</v>
      </c>
      <c r="H10364" s="149" t="s">
        <v>13962</v>
      </c>
      <c r="I10364">
        <v>40421303</v>
      </c>
    </row>
    <row r="10365" spans="1:49" x14ac:dyDescent="0.25">
      <c r="A10365">
        <v>4100</v>
      </c>
      <c r="B10365">
        <v>30030</v>
      </c>
      <c r="C10365">
        <v>4016</v>
      </c>
      <c r="D10365">
        <v>413</v>
      </c>
      <c r="E10365" s="124" t="s">
        <v>19817</v>
      </c>
      <c r="F10365" t="str">
        <f t="shared" si="202"/>
        <v>Jeff CarvalhoWARREN L JUNES LTD</v>
      </c>
      <c r="G10365" s="150" t="str">
        <f>RIGHT(E10365,LEN(E10365)-3)</f>
        <v>Jeff Carvalho</v>
      </c>
      <c r="H10365" s="149" t="s">
        <v>10802</v>
      </c>
      <c r="I10365">
        <v>40007524</v>
      </c>
      <c r="L10365" t="s">
        <v>19905</v>
      </c>
      <c r="M10365" t="s">
        <v>13062</v>
      </c>
      <c r="O10365">
        <v>385</v>
      </c>
      <c r="P10365">
        <v>97103</v>
      </c>
      <c r="Q10365" t="s">
        <v>12415</v>
      </c>
      <c r="R10365" t="s">
        <v>12416</v>
      </c>
      <c r="S10365" t="s">
        <v>20115</v>
      </c>
      <c r="U10365" t="s">
        <v>12418</v>
      </c>
      <c r="W10365">
        <v>11</v>
      </c>
      <c r="X10365">
        <v>2</v>
      </c>
      <c r="Y10365" t="s">
        <v>12419</v>
      </c>
      <c r="Z10365" t="s">
        <v>12420</v>
      </c>
      <c r="AA10365" t="s">
        <v>12429</v>
      </c>
      <c r="AB10365" t="s">
        <v>12422</v>
      </c>
      <c r="AC10365">
        <v>2</v>
      </c>
      <c r="AD10365" s="123">
        <v>42066</v>
      </c>
      <c r="AE10365" t="s">
        <v>12431</v>
      </c>
      <c r="AG10365">
        <v>40007524</v>
      </c>
      <c r="AL10365" t="s">
        <v>12422</v>
      </c>
      <c r="AN10365">
        <v>3800700401</v>
      </c>
      <c r="AO10365">
        <v>16</v>
      </c>
      <c r="AP10365" t="s">
        <v>12424</v>
      </c>
      <c r="AQ10365" t="s">
        <v>11408</v>
      </c>
      <c r="AR10365">
        <v>4100</v>
      </c>
      <c r="AT10365">
        <v>0</v>
      </c>
      <c r="AV10365" t="s">
        <v>20116</v>
      </c>
      <c r="AW10365">
        <v>116100</v>
      </c>
    </row>
    <row r="10366" spans="1:49" x14ac:dyDescent="0.25">
      <c r="A10366">
        <v>4100</v>
      </c>
      <c r="B10366">
        <v>30030</v>
      </c>
      <c r="C10366">
        <v>4016</v>
      </c>
      <c r="D10366">
        <v>413</v>
      </c>
      <c r="E10366" s="124" t="s">
        <v>19817</v>
      </c>
      <c r="F10366" t="str">
        <f t="shared" si="202"/>
        <v>Jeff CarvalhoWASHINGTON CRAB PRODUCERS</v>
      </c>
      <c r="G10366" s="150" t="str">
        <f>RIGHT(E10366,LEN(E10366)-3)</f>
        <v>Jeff Carvalho</v>
      </c>
      <c r="H10366" s="149" t="s">
        <v>10809</v>
      </c>
      <c r="I10366">
        <v>40007513</v>
      </c>
      <c r="L10366" t="s">
        <v>20031</v>
      </c>
      <c r="M10366" t="s">
        <v>12484</v>
      </c>
      <c r="O10366">
        <v>1488</v>
      </c>
      <c r="P10366">
        <v>98595</v>
      </c>
      <c r="Q10366" t="s">
        <v>12415</v>
      </c>
      <c r="R10366" t="s">
        <v>12416</v>
      </c>
      <c r="S10366" t="s">
        <v>20117</v>
      </c>
      <c r="U10366" t="s">
        <v>12418</v>
      </c>
      <c r="W10366">
        <v>11</v>
      </c>
      <c r="X10366">
        <v>1</v>
      </c>
      <c r="Y10366" t="s">
        <v>12419</v>
      </c>
      <c r="Z10366" t="s">
        <v>12420</v>
      </c>
      <c r="AA10366" t="s">
        <v>12485</v>
      </c>
      <c r="AB10366" t="s">
        <v>12430</v>
      </c>
      <c r="AC10366">
        <v>2</v>
      </c>
      <c r="AD10366" s="123">
        <v>42054</v>
      </c>
      <c r="AE10366" t="s">
        <v>12528</v>
      </c>
      <c r="AG10366">
        <v>40007513</v>
      </c>
      <c r="AL10366" t="s">
        <v>12430</v>
      </c>
      <c r="AN10366">
        <v>4802717181</v>
      </c>
      <c r="AO10366">
        <v>16</v>
      </c>
      <c r="AP10366" t="s">
        <v>12424</v>
      </c>
      <c r="AQ10366" t="s">
        <v>11408</v>
      </c>
      <c r="AR10366">
        <v>4100</v>
      </c>
      <c r="AT10366">
        <v>0</v>
      </c>
      <c r="AV10366" t="s">
        <v>12469</v>
      </c>
      <c r="AW10366">
        <v>116100</v>
      </c>
    </row>
    <row r="10367" spans="1:49" x14ac:dyDescent="0.25">
      <c r="A10367">
        <v>4100</v>
      </c>
      <c r="B10367">
        <v>30030</v>
      </c>
      <c r="C10367">
        <v>4016</v>
      </c>
      <c r="D10367">
        <v>413</v>
      </c>
      <c r="E10367" s="124" t="s">
        <v>19817</v>
      </c>
      <c r="F10367" t="str">
        <f t="shared" si="202"/>
        <v>Jeff CarvalhoWASHINGTON PRESS SPECIALTIES, LLC.</v>
      </c>
      <c r="G10367" s="150" t="str">
        <f>RIGHT(E10367,LEN(E10367)-3)</f>
        <v>Jeff Carvalho</v>
      </c>
      <c r="H10367" s="149" t="s">
        <v>10810</v>
      </c>
      <c r="I10367">
        <v>40008249</v>
      </c>
      <c r="L10367" t="s">
        <v>13061</v>
      </c>
      <c r="M10367" t="s">
        <v>13062</v>
      </c>
      <c r="N10367">
        <v>97281</v>
      </c>
      <c r="O10367">
        <v>23786</v>
      </c>
      <c r="Q10367" t="s">
        <v>12415</v>
      </c>
      <c r="R10367" t="s">
        <v>12416</v>
      </c>
      <c r="S10367" t="s">
        <v>20118</v>
      </c>
      <c r="U10367" t="s">
        <v>12418</v>
      </c>
      <c r="W10367">
        <v>11</v>
      </c>
      <c r="X10367">
        <v>0</v>
      </c>
      <c r="Y10367" t="s">
        <v>12419</v>
      </c>
      <c r="Z10367" t="s">
        <v>12420</v>
      </c>
      <c r="AA10367" t="s">
        <v>12485</v>
      </c>
      <c r="AB10367" t="s">
        <v>12422</v>
      </c>
      <c r="AC10367">
        <v>2</v>
      </c>
      <c r="AD10367" s="123">
        <v>43049</v>
      </c>
      <c r="AE10367" t="s">
        <v>12528</v>
      </c>
      <c r="AG10367">
        <v>40008249</v>
      </c>
      <c r="AL10367" t="s">
        <v>12422</v>
      </c>
      <c r="AN10367">
        <v>3806704601</v>
      </c>
      <c r="AO10367">
        <v>16</v>
      </c>
      <c r="AP10367" t="s">
        <v>12424</v>
      </c>
      <c r="AQ10367" t="s">
        <v>11408</v>
      </c>
      <c r="AR10367">
        <v>4100</v>
      </c>
      <c r="AT10367">
        <v>0</v>
      </c>
      <c r="AV10367" t="s">
        <v>12469</v>
      </c>
      <c r="AW10367">
        <v>116100</v>
      </c>
    </row>
    <row r="10368" spans="1:49" x14ac:dyDescent="0.25">
      <c r="A10368">
        <v>4100</v>
      </c>
      <c r="B10368">
        <v>30030</v>
      </c>
      <c r="C10368">
        <v>4016</v>
      </c>
      <c r="D10368">
        <v>413</v>
      </c>
      <c r="E10368" s="124" t="s">
        <v>19817</v>
      </c>
      <c r="F10368" t="str">
        <f t="shared" si="202"/>
        <v>Jeff CarvalhoWASHINGTON STATE UNIVERSITY</v>
      </c>
      <c r="G10368" s="150" t="str">
        <f>RIGHT(E10368,LEN(E10368)-3)</f>
        <v>Jeff Carvalho</v>
      </c>
      <c r="H10368" s="149" t="s">
        <v>10811</v>
      </c>
      <c r="I10368">
        <v>40002491</v>
      </c>
      <c r="J10368" t="s">
        <v>20119</v>
      </c>
      <c r="L10368" t="s">
        <v>20120</v>
      </c>
      <c r="M10368" t="s">
        <v>12484</v>
      </c>
      <c r="N10368" t="s">
        <v>20121</v>
      </c>
      <c r="O10368">
        <v>641025</v>
      </c>
      <c r="Q10368" t="s">
        <v>12415</v>
      </c>
      <c r="R10368" t="s">
        <v>12416</v>
      </c>
      <c r="S10368" t="s">
        <v>20122</v>
      </c>
      <c r="U10368" t="s">
        <v>12418</v>
      </c>
      <c r="W10368">
        <v>11</v>
      </c>
      <c r="X10368">
        <v>1</v>
      </c>
      <c r="Y10368" t="s">
        <v>12472</v>
      </c>
      <c r="Z10368" t="s">
        <v>12420</v>
      </c>
      <c r="AA10368" t="s">
        <v>12421</v>
      </c>
      <c r="AB10368" t="s">
        <v>12422</v>
      </c>
      <c r="AC10368">
        <v>2</v>
      </c>
      <c r="AD10368" s="123">
        <v>39111</v>
      </c>
      <c r="AE10368" t="s">
        <v>12423</v>
      </c>
      <c r="AG10368">
        <v>40002491</v>
      </c>
      <c r="AL10368" t="s">
        <v>12422</v>
      </c>
      <c r="AN10368">
        <v>4807505801</v>
      </c>
      <c r="AO10368">
        <v>16</v>
      </c>
      <c r="AP10368" t="s">
        <v>12424</v>
      </c>
      <c r="AQ10368" t="s">
        <v>11408</v>
      </c>
      <c r="AR10368">
        <v>4100</v>
      </c>
      <c r="AT10368">
        <v>0</v>
      </c>
      <c r="AV10368" t="s">
        <v>12469</v>
      </c>
      <c r="AW10368">
        <v>116100</v>
      </c>
    </row>
    <row r="10369" spans="1:49" x14ac:dyDescent="0.25">
      <c r="F10369" t="str">
        <f t="shared" si="202"/>
        <v>Jeff CarvalhoWEST GLEN MILLING</v>
      </c>
      <c r="G10369" s="149" t="s">
        <v>19816</v>
      </c>
      <c r="H10369" s="149" t="s">
        <v>10870</v>
      </c>
      <c r="I10369">
        <v>40420314</v>
      </c>
    </row>
    <row r="10370" spans="1:49" x14ac:dyDescent="0.25">
      <c r="F10370" t="str">
        <f t="shared" si="202"/>
        <v>Jeff CarvalhoWESTERN BELTING &amp; HOSE - AIRPORT DI</v>
      </c>
      <c r="G10370" s="149" t="s">
        <v>19816</v>
      </c>
      <c r="H10370" s="149" t="s">
        <v>13971</v>
      </c>
      <c r="I10370">
        <v>40421322</v>
      </c>
    </row>
    <row r="10371" spans="1:49" x14ac:dyDescent="0.25">
      <c r="F10371" t="str">
        <f t="shared" ref="F10371:F10434" si="205">CONCATENATE(G10371, H10371)</f>
        <v>Jeff CarvalhoWESTERN BELTING &amp; HOSE - BURNABY</v>
      </c>
      <c r="G10371" s="149" t="s">
        <v>19816</v>
      </c>
      <c r="H10371" s="149" t="s">
        <v>10881</v>
      </c>
      <c r="I10371">
        <v>40420032</v>
      </c>
    </row>
    <row r="10372" spans="1:49" x14ac:dyDescent="0.25">
      <c r="F10372" t="str">
        <f t="shared" si="205"/>
        <v>Jeff CarvalhoWESTERN BELTING &amp; HOSE - KELOWNA</v>
      </c>
      <c r="G10372" s="149" t="s">
        <v>19816</v>
      </c>
      <c r="H10372" s="149" t="s">
        <v>10882</v>
      </c>
      <c r="I10372">
        <v>40420811</v>
      </c>
    </row>
    <row r="10373" spans="1:49" x14ac:dyDescent="0.25">
      <c r="F10373" t="str">
        <f t="shared" si="205"/>
        <v>Jeff CarvalhoWESTERN BELTING &amp; HOSE - NANAIMO</v>
      </c>
      <c r="G10373" s="149" t="s">
        <v>19816</v>
      </c>
      <c r="H10373" s="149" t="s">
        <v>10883</v>
      </c>
      <c r="I10373">
        <v>40420812</v>
      </c>
    </row>
    <row r="10374" spans="1:49" x14ac:dyDescent="0.25">
      <c r="F10374" t="str">
        <f t="shared" si="205"/>
        <v>Jeff CarvalhoWESTERN BELTING &amp; HOSE - PRINCE GEO</v>
      </c>
      <c r="G10374" s="149" t="s">
        <v>19816</v>
      </c>
      <c r="H10374" s="149" t="s">
        <v>13972</v>
      </c>
      <c r="I10374">
        <v>40420810</v>
      </c>
    </row>
    <row r="10375" spans="1:49" x14ac:dyDescent="0.25">
      <c r="F10375" t="str">
        <f t="shared" si="205"/>
        <v>Jeff CarvalhoWESTRIDGE CABINETS (1993) LTD</v>
      </c>
      <c r="G10375" s="149" t="s">
        <v>19816</v>
      </c>
      <c r="H10375" s="149" t="s">
        <v>10914</v>
      </c>
      <c r="I10375">
        <v>40421220</v>
      </c>
    </row>
    <row r="10376" spans="1:49" x14ac:dyDescent="0.25">
      <c r="F10376" t="str">
        <f t="shared" si="205"/>
        <v>Jeff CarvalhoWESTWOOD FINE CABINETRY</v>
      </c>
      <c r="G10376" s="149" t="s">
        <v>19816</v>
      </c>
      <c r="H10376" s="149" t="s">
        <v>10930</v>
      </c>
      <c r="I10376">
        <v>40421263</v>
      </c>
    </row>
    <row r="10377" spans="1:49" x14ac:dyDescent="0.25">
      <c r="F10377" t="str">
        <f t="shared" si="205"/>
        <v>Jeff CarvalhoWHOLE LEAF LTD.</v>
      </c>
      <c r="G10377" s="149" t="s">
        <v>19816</v>
      </c>
      <c r="H10377" s="149" t="s">
        <v>10952</v>
      </c>
      <c r="I10377">
        <v>40421509</v>
      </c>
    </row>
    <row r="10378" spans="1:49" x14ac:dyDescent="0.25">
      <c r="A10378">
        <v>4100</v>
      </c>
      <c r="B10378">
        <v>30030</v>
      </c>
      <c r="C10378">
        <v>4016</v>
      </c>
      <c r="D10378">
        <v>413</v>
      </c>
      <c r="E10378" s="124" t="s">
        <v>19817</v>
      </c>
      <c r="F10378" t="str">
        <f t="shared" si="205"/>
        <v>Jeff CarvalhoWOODGRAIN MILLWORK</v>
      </c>
      <c r="G10378" s="150" t="str">
        <f>RIGHT(E10378,LEN(E10378)-3)</f>
        <v>Jeff Carvalho</v>
      </c>
      <c r="H10378" s="149" t="s">
        <v>13978</v>
      </c>
      <c r="I10378">
        <v>40008530</v>
      </c>
      <c r="K10378" t="s">
        <v>20123</v>
      </c>
      <c r="L10378" t="s">
        <v>20124</v>
      </c>
      <c r="M10378" t="s">
        <v>19470</v>
      </c>
      <c r="N10378">
        <v>83619</v>
      </c>
      <c r="Q10378" t="s">
        <v>12415</v>
      </c>
      <c r="R10378" t="s">
        <v>12416</v>
      </c>
      <c r="S10378" t="s">
        <v>20125</v>
      </c>
      <c r="U10378" t="s">
        <v>12418</v>
      </c>
      <c r="W10378">
        <v>11</v>
      </c>
      <c r="X10378">
        <v>1</v>
      </c>
      <c r="Y10378" t="s">
        <v>12419</v>
      </c>
      <c r="Z10378" t="s">
        <v>12420</v>
      </c>
      <c r="AA10378" t="s">
        <v>12429</v>
      </c>
      <c r="AB10378" t="s">
        <v>12422</v>
      </c>
      <c r="AC10378">
        <v>2</v>
      </c>
      <c r="AD10378" s="123">
        <v>43431</v>
      </c>
      <c r="AE10378" t="s">
        <v>12431</v>
      </c>
      <c r="AG10378">
        <v>40008530</v>
      </c>
      <c r="AL10378" t="s">
        <v>12422</v>
      </c>
      <c r="AN10378">
        <v>1307507531</v>
      </c>
      <c r="AO10378">
        <v>16</v>
      </c>
      <c r="AP10378" t="s">
        <v>12424</v>
      </c>
      <c r="AQ10378" t="s">
        <v>11408</v>
      </c>
      <c r="AR10378">
        <v>4100</v>
      </c>
      <c r="AT10378">
        <v>0</v>
      </c>
      <c r="AV10378" t="s">
        <v>20126</v>
      </c>
      <c r="AW10378">
        <v>116100</v>
      </c>
    </row>
    <row r="10379" spans="1:49" x14ac:dyDescent="0.25">
      <c r="A10379">
        <v>4100</v>
      </c>
      <c r="B10379">
        <v>30030</v>
      </c>
      <c r="C10379">
        <v>4016</v>
      </c>
      <c r="D10379">
        <v>413</v>
      </c>
      <c r="E10379" s="124" t="s">
        <v>19817</v>
      </c>
      <c r="F10379" t="str">
        <f t="shared" si="205"/>
        <v>Jeff CarvalhoWRIGHT BUSINESS FORMS INC</v>
      </c>
      <c r="G10379" s="150" t="str">
        <f>RIGHT(E10379,LEN(E10379)-3)</f>
        <v>Jeff Carvalho</v>
      </c>
      <c r="H10379" s="149" t="s">
        <v>11028</v>
      </c>
      <c r="I10379">
        <v>40006975</v>
      </c>
      <c r="K10379" t="s">
        <v>20127</v>
      </c>
      <c r="L10379" t="s">
        <v>13061</v>
      </c>
      <c r="M10379" t="s">
        <v>13062</v>
      </c>
      <c r="N10379">
        <v>97230</v>
      </c>
      <c r="Q10379" t="s">
        <v>12415</v>
      </c>
      <c r="R10379" t="s">
        <v>12416</v>
      </c>
      <c r="S10379" t="s">
        <v>20128</v>
      </c>
      <c r="U10379" t="s">
        <v>12418</v>
      </c>
      <c r="W10379">
        <v>11</v>
      </c>
      <c r="X10379">
        <v>1</v>
      </c>
      <c r="Y10379" t="s">
        <v>12419</v>
      </c>
      <c r="Z10379" t="s">
        <v>12420</v>
      </c>
      <c r="AA10379" t="s">
        <v>12429</v>
      </c>
      <c r="AB10379" t="s">
        <v>12430</v>
      </c>
      <c r="AC10379">
        <v>2</v>
      </c>
      <c r="AD10379" s="123">
        <v>41295</v>
      </c>
      <c r="AE10379" t="s">
        <v>12431</v>
      </c>
      <c r="AG10379">
        <v>40006975</v>
      </c>
      <c r="AL10379" t="s">
        <v>12430</v>
      </c>
      <c r="AN10379">
        <v>3805104601</v>
      </c>
      <c r="AO10379">
        <v>16</v>
      </c>
      <c r="AP10379" t="s">
        <v>12424</v>
      </c>
      <c r="AQ10379" t="s">
        <v>11408</v>
      </c>
      <c r="AR10379">
        <v>4100</v>
      </c>
      <c r="AT10379">
        <v>0</v>
      </c>
      <c r="AV10379" t="s">
        <v>20129</v>
      </c>
      <c r="AW10379">
        <v>116100</v>
      </c>
    </row>
    <row r="10380" spans="1:49" x14ac:dyDescent="0.25">
      <c r="F10380" t="str">
        <f t="shared" si="205"/>
        <v>Jeff CarvalhoWSI DOORS</v>
      </c>
      <c r="G10380" s="149" t="s">
        <v>19816</v>
      </c>
      <c r="H10380" s="149" t="s">
        <v>11033</v>
      </c>
      <c r="I10380">
        <v>40420887</v>
      </c>
    </row>
    <row r="10381" spans="1:49" x14ac:dyDescent="0.25">
      <c r="A10381">
        <v>4100</v>
      </c>
      <c r="B10381">
        <v>30020</v>
      </c>
      <c r="C10381">
        <v>4055</v>
      </c>
      <c r="D10381">
        <v>410</v>
      </c>
      <c r="E10381" s="124" t="s">
        <v>279</v>
      </c>
      <c r="F10381" t="str">
        <f t="shared" si="205"/>
        <v>L. HollingsworthADIDAS AMERICA, INC.</v>
      </c>
      <c r="G10381" s="150" t="str">
        <f t="shared" ref="G10381:G10444" si="206">RIGHT(E10381,LEN(E10381)-3)</f>
        <v>L. Hollingsworth</v>
      </c>
      <c r="H10381" s="149" t="s">
        <v>448</v>
      </c>
      <c r="I10381">
        <v>40000488</v>
      </c>
      <c r="J10381" t="s">
        <v>20130</v>
      </c>
      <c r="K10381" t="s">
        <v>16439</v>
      </c>
      <c r="L10381" t="s">
        <v>16671</v>
      </c>
      <c r="M10381" t="s">
        <v>47</v>
      </c>
      <c r="N10381" t="s">
        <v>20131</v>
      </c>
      <c r="Q10381" t="s">
        <v>12415</v>
      </c>
      <c r="R10381" t="s">
        <v>12416</v>
      </c>
      <c r="S10381" t="s">
        <v>20132</v>
      </c>
      <c r="U10381" t="s">
        <v>12418</v>
      </c>
      <c r="W10381">
        <v>11</v>
      </c>
      <c r="X10381">
        <v>1</v>
      </c>
      <c r="Y10381" t="s">
        <v>12419</v>
      </c>
      <c r="Z10381" t="s">
        <v>12420</v>
      </c>
      <c r="AA10381" t="s">
        <v>12421</v>
      </c>
      <c r="AB10381" t="s">
        <v>12422</v>
      </c>
      <c r="AC10381">
        <v>2</v>
      </c>
      <c r="AD10381" s="123">
        <v>39111</v>
      </c>
      <c r="AE10381" t="s">
        <v>12423</v>
      </c>
      <c r="AG10381">
        <v>40000488</v>
      </c>
      <c r="AL10381" t="s">
        <v>12422</v>
      </c>
      <c r="AN10381">
        <v>4108306101</v>
      </c>
      <c r="AO10381">
        <v>16</v>
      </c>
      <c r="AP10381" t="s">
        <v>12424</v>
      </c>
      <c r="AQ10381" t="s">
        <v>11408</v>
      </c>
      <c r="AR10381">
        <v>4100</v>
      </c>
      <c r="AS10381" t="s">
        <v>12491</v>
      </c>
      <c r="AT10381">
        <v>2005</v>
      </c>
      <c r="AV10381" t="s">
        <v>20133</v>
      </c>
      <c r="AW10381">
        <v>116100</v>
      </c>
    </row>
    <row r="10382" spans="1:49" x14ac:dyDescent="0.25">
      <c r="A10382">
        <v>4100</v>
      </c>
      <c r="B10382">
        <v>30020</v>
      </c>
      <c r="C10382">
        <v>4055</v>
      </c>
      <c r="D10382">
        <v>410</v>
      </c>
      <c r="E10382" s="124" t="s">
        <v>279</v>
      </c>
      <c r="F10382" t="str">
        <f t="shared" si="205"/>
        <v>L. HollingsworthADVANCED AUTOMATION</v>
      </c>
      <c r="G10382" s="150" t="str">
        <f t="shared" si="206"/>
        <v>L. Hollingsworth</v>
      </c>
      <c r="H10382" s="149" t="s">
        <v>463</v>
      </c>
      <c r="I10382">
        <v>40007432</v>
      </c>
      <c r="K10382" t="s">
        <v>20134</v>
      </c>
      <c r="L10382" t="s">
        <v>14257</v>
      </c>
      <c r="M10382" t="s">
        <v>47</v>
      </c>
      <c r="N10382">
        <v>29607</v>
      </c>
      <c r="Q10382" t="s">
        <v>12415</v>
      </c>
      <c r="R10382" t="s">
        <v>12416</v>
      </c>
      <c r="S10382" t="s">
        <v>20135</v>
      </c>
      <c r="U10382" t="s">
        <v>12418</v>
      </c>
      <c r="W10382">
        <v>11</v>
      </c>
      <c r="X10382">
        <v>0</v>
      </c>
      <c r="Y10382" t="s">
        <v>12419</v>
      </c>
      <c r="Z10382" t="s">
        <v>12420</v>
      </c>
      <c r="AA10382" t="s">
        <v>12429</v>
      </c>
      <c r="AB10382" t="s">
        <v>12430</v>
      </c>
      <c r="AC10382">
        <v>2</v>
      </c>
      <c r="AD10382" s="123">
        <v>41914</v>
      </c>
      <c r="AE10382" t="s">
        <v>12431</v>
      </c>
      <c r="AG10382">
        <v>40007432</v>
      </c>
      <c r="AL10382" t="s">
        <v>12430</v>
      </c>
      <c r="AN10382">
        <v>4104503701</v>
      </c>
      <c r="AO10382">
        <v>16</v>
      </c>
      <c r="AP10382" t="s">
        <v>12424</v>
      </c>
      <c r="AQ10382" t="s">
        <v>11408</v>
      </c>
      <c r="AR10382">
        <v>4100</v>
      </c>
      <c r="AT10382">
        <v>0</v>
      </c>
      <c r="AV10382" t="s">
        <v>20136</v>
      </c>
      <c r="AW10382">
        <v>116100</v>
      </c>
    </row>
    <row r="10383" spans="1:49" x14ac:dyDescent="0.25">
      <c r="A10383">
        <v>4100</v>
      </c>
      <c r="B10383">
        <v>30020</v>
      </c>
      <c r="C10383">
        <v>4055</v>
      </c>
      <c r="D10383">
        <v>410</v>
      </c>
      <c r="E10383" s="124" t="s">
        <v>279</v>
      </c>
      <c r="F10383" t="str">
        <f t="shared" si="205"/>
        <v>L. HollingsworthANDRITZ INC. (LARRY HOLLINGSWORTH)</v>
      </c>
      <c r="G10383" s="150" t="str">
        <f t="shared" si="206"/>
        <v>L. Hollingsworth</v>
      </c>
      <c r="H10383" s="149" t="s">
        <v>13462</v>
      </c>
      <c r="I10383">
        <v>40006727</v>
      </c>
      <c r="L10383" t="s">
        <v>16671</v>
      </c>
      <c r="M10383" t="s">
        <v>47</v>
      </c>
      <c r="O10383">
        <v>6406</v>
      </c>
      <c r="P10383">
        <v>29304</v>
      </c>
      <c r="Q10383" t="s">
        <v>12415</v>
      </c>
      <c r="R10383" t="s">
        <v>12416</v>
      </c>
      <c r="S10383" t="s">
        <v>16672</v>
      </c>
      <c r="U10383" t="s">
        <v>12418</v>
      </c>
      <c r="V10383">
        <v>57</v>
      </c>
      <c r="W10383">
        <v>11</v>
      </c>
      <c r="X10383">
        <v>0</v>
      </c>
      <c r="Y10383" t="s">
        <v>12419</v>
      </c>
      <c r="Z10383" t="s">
        <v>12420</v>
      </c>
      <c r="AA10383" t="s">
        <v>12429</v>
      </c>
      <c r="AB10383" t="s">
        <v>12422</v>
      </c>
      <c r="AC10383">
        <v>2</v>
      </c>
      <c r="AD10383" s="123">
        <v>40926</v>
      </c>
      <c r="AE10383" t="s">
        <v>12431</v>
      </c>
      <c r="AG10383">
        <v>40006727</v>
      </c>
      <c r="AL10383" t="s">
        <v>12422</v>
      </c>
      <c r="AN10383">
        <v>4108306101</v>
      </c>
      <c r="AO10383">
        <v>16</v>
      </c>
      <c r="AP10383" t="s">
        <v>12424</v>
      </c>
      <c r="AQ10383" t="s">
        <v>11408</v>
      </c>
      <c r="AR10383">
        <v>4100</v>
      </c>
      <c r="AT10383">
        <v>0</v>
      </c>
      <c r="AV10383" t="s">
        <v>16673</v>
      </c>
      <c r="AW10383">
        <v>116100</v>
      </c>
    </row>
    <row r="10384" spans="1:49" x14ac:dyDescent="0.25">
      <c r="A10384">
        <v>4100</v>
      </c>
      <c r="B10384">
        <v>30020</v>
      </c>
      <c r="C10384">
        <v>4055</v>
      </c>
      <c r="D10384">
        <v>410</v>
      </c>
      <c r="E10384" s="124" t="s">
        <v>279</v>
      </c>
      <c r="F10384" t="str">
        <f t="shared" si="205"/>
        <v>L. HollingsworthAP DATAWEIGH INC.</v>
      </c>
      <c r="G10384" s="150" t="str">
        <f t="shared" si="206"/>
        <v>L. Hollingsworth</v>
      </c>
      <c r="H10384" s="149" t="s">
        <v>932</v>
      </c>
      <c r="I10384">
        <v>40009000</v>
      </c>
      <c r="K10384" t="s">
        <v>20137</v>
      </c>
      <c r="L10384" t="s">
        <v>20138</v>
      </c>
      <c r="M10384" t="s">
        <v>12692</v>
      </c>
      <c r="N10384" t="s">
        <v>20139</v>
      </c>
      <c r="Q10384" t="s">
        <v>12415</v>
      </c>
      <c r="R10384" t="s">
        <v>12416</v>
      </c>
      <c r="S10384" t="s">
        <v>20140</v>
      </c>
      <c r="U10384" t="s">
        <v>12418</v>
      </c>
      <c r="W10384">
        <v>11</v>
      </c>
      <c r="X10384">
        <v>0</v>
      </c>
      <c r="Y10384" t="s">
        <v>12419</v>
      </c>
      <c r="Z10384" t="s">
        <v>12420</v>
      </c>
      <c r="AA10384" t="s">
        <v>12485</v>
      </c>
      <c r="AB10384" t="s">
        <v>12422</v>
      </c>
      <c r="AC10384">
        <v>2</v>
      </c>
      <c r="AD10384" s="123">
        <v>44157</v>
      </c>
      <c r="AE10384" t="s">
        <v>12486</v>
      </c>
      <c r="AG10384">
        <v>40009000</v>
      </c>
      <c r="AL10384" t="s">
        <v>12422</v>
      </c>
      <c r="AN10384">
        <v>1111700001</v>
      </c>
      <c r="AO10384">
        <v>16</v>
      </c>
      <c r="AP10384" t="s">
        <v>12424</v>
      </c>
      <c r="AQ10384" t="s">
        <v>11408</v>
      </c>
      <c r="AR10384">
        <v>4100</v>
      </c>
      <c r="AT10384">
        <v>0</v>
      </c>
      <c r="AV10384" t="s">
        <v>20141</v>
      </c>
      <c r="AW10384">
        <v>116100</v>
      </c>
    </row>
    <row r="10385" spans="1:49" x14ac:dyDescent="0.25">
      <c r="A10385">
        <v>4100</v>
      </c>
      <c r="B10385">
        <v>30020</v>
      </c>
      <c r="C10385">
        <v>4055</v>
      </c>
      <c r="D10385">
        <v>410</v>
      </c>
      <c r="E10385" s="124" t="s">
        <v>279</v>
      </c>
      <c r="F10385" t="str">
        <f t="shared" si="205"/>
        <v>L. HollingsworthAPPLIED IND. - CLEVELAND</v>
      </c>
      <c r="G10385" s="150" t="str">
        <f t="shared" si="206"/>
        <v>L. Hollingsworth</v>
      </c>
      <c r="H10385" s="149" t="s">
        <v>988</v>
      </c>
      <c r="I10385">
        <v>40003148</v>
      </c>
      <c r="J10385" t="s">
        <v>14068</v>
      </c>
      <c r="L10385" t="s">
        <v>12520</v>
      </c>
      <c r="M10385" t="s">
        <v>12521</v>
      </c>
      <c r="O10385">
        <v>93018</v>
      </c>
      <c r="P10385" t="s">
        <v>12522</v>
      </c>
      <c r="Q10385" t="s">
        <v>12415</v>
      </c>
      <c r="R10385" t="s">
        <v>12416</v>
      </c>
      <c r="S10385">
        <v>4234767834</v>
      </c>
      <c r="U10385" t="s">
        <v>12418</v>
      </c>
      <c r="V10385">
        <v>202</v>
      </c>
      <c r="W10385">
        <v>11</v>
      </c>
      <c r="X10385">
        <v>2</v>
      </c>
      <c r="Y10385" t="s">
        <v>12472</v>
      </c>
      <c r="Z10385" t="s">
        <v>12420</v>
      </c>
      <c r="AA10385" t="s">
        <v>12421</v>
      </c>
      <c r="AB10385" t="s">
        <v>12422</v>
      </c>
      <c r="AC10385">
        <v>2</v>
      </c>
      <c r="AD10385" s="123">
        <v>39111</v>
      </c>
      <c r="AE10385" t="s">
        <v>12423</v>
      </c>
      <c r="AG10385">
        <v>40003148</v>
      </c>
      <c r="AL10385" t="s">
        <v>12422</v>
      </c>
      <c r="AN10385">
        <v>3603505101</v>
      </c>
      <c r="AO10385">
        <v>16</v>
      </c>
      <c r="AP10385" t="s">
        <v>12424</v>
      </c>
      <c r="AQ10385" t="s">
        <v>11408</v>
      </c>
      <c r="AR10385">
        <v>4100</v>
      </c>
      <c r="AT10385">
        <v>2005</v>
      </c>
      <c r="AV10385" t="s">
        <v>12524</v>
      </c>
      <c r="AW10385">
        <v>116100</v>
      </c>
    </row>
    <row r="10386" spans="1:49" x14ac:dyDescent="0.25">
      <c r="A10386">
        <v>4100</v>
      </c>
      <c r="B10386">
        <v>30020</v>
      </c>
      <c r="C10386">
        <v>4055</v>
      </c>
      <c r="D10386">
        <v>410</v>
      </c>
      <c r="E10386" s="124" t="s">
        <v>279</v>
      </c>
      <c r="F10386" t="str">
        <f t="shared" si="205"/>
        <v>L. HollingsworthASHEVILLE RUBBER &amp; GASKET</v>
      </c>
      <c r="G10386" s="150" t="str">
        <f t="shared" si="206"/>
        <v>L. Hollingsworth</v>
      </c>
      <c r="H10386" s="149" t="s">
        <v>1202</v>
      </c>
      <c r="I10386">
        <v>40008480</v>
      </c>
      <c r="L10386" t="s">
        <v>14082</v>
      </c>
      <c r="M10386" t="s">
        <v>13169</v>
      </c>
      <c r="N10386" t="s">
        <v>14083</v>
      </c>
      <c r="O10386">
        <v>8463</v>
      </c>
      <c r="Q10386" t="s">
        <v>12415</v>
      </c>
      <c r="R10386" t="s">
        <v>12416</v>
      </c>
      <c r="S10386" t="s">
        <v>14084</v>
      </c>
      <c r="U10386" t="s">
        <v>12418</v>
      </c>
      <c r="W10386">
        <v>11</v>
      </c>
      <c r="X10386">
        <v>2</v>
      </c>
      <c r="Y10386" t="s">
        <v>12472</v>
      </c>
      <c r="Z10386" t="s">
        <v>12420</v>
      </c>
      <c r="AA10386" t="s">
        <v>12485</v>
      </c>
      <c r="AB10386" t="s">
        <v>12422</v>
      </c>
      <c r="AC10386">
        <v>2</v>
      </c>
      <c r="AD10386" s="123">
        <v>43362</v>
      </c>
      <c r="AE10386" t="s">
        <v>12528</v>
      </c>
      <c r="AG10386">
        <v>40008480</v>
      </c>
      <c r="AL10386" t="s">
        <v>12422</v>
      </c>
      <c r="AN10386">
        <v>3402100401</v>
      </c>
      <c r="AO10386">
        <v>16</v>
      </c>
      <c r="AP10386" t="s">
        <v>12424</v>
      </c>
      <c r="AQ10386" t="s">
        <v>11408</v>
      </c>
      <c r="AR10386">
        <v>4100</v>
      </c>
      <c r="AT10386">
        <v>0</v>
      </c>
      <c r="AV10386" t="s">
        <v>14082</v>
      </c>
      <c r="AW10386">
        <v>116100</v>
      </c>
    </row>
    <row r="10387" spans="1:49" x14ac:dyDescent="0.25">
      <c r="A10387">
        <v>4100</v>
      </c>
      <c r="B10387">
        <v>30020</v>
      </c>
      <c r="C10387">
        <v>4055</v>
      </c>
      <c r="D10387">
        <v>410</v>
      </c>
      <c r="E10387" s="124" t="s">
        <v>279</v>
      </c>
      <c r="F10387" t="str">
        <f t="shared" si="205"/>
        <v>L. HollingsworthASTEN JOHNSON</v>
      </c>
      <c r="G10387" s="150" t="str">
        <f t="shared" si="206"/>
        <v>L. Hollingsworth</v>
      </c>
      <c r="H10387" s="149" t="s">
        <v>1224</v>
      </c>
      <c r="I10387">
        <v>40000157</v>
      </c>
      <c r="J10387" t="s">
        <v>20142</v>
      </c>
      <c r="K10387" t="s">
        <v>20143</v>
      </c>
      <c r="L10387" t="s">
        <v>20144</v>
      </c>
      <c r="M10387" t="s">
        <v>47</v>
      </c>
      <c r="N10387" t="s">
        <v>20145</v>
      </c>
      <c r="Q10387" t="s">
        <v>12415</v>
      </c>
      <c r="R10387" t="s">
        <v>12416</v>
      </c>
      <c r="S10387" t="s">
        <v>20146</v>
      </c>
      <c r="U10387" t="s">
        <v>12418</v>
      </c>
      <c r="W10387">
        <v>11</v>
      </c>
      <c r="X10387">
        <v>1</v>
      </c>
      <c r="Y10387" t="s">
        <v>12419</v>
      </c>
      <c r="Z10387" t="s">
        <v>12420</v>
      </c>
      <c r="AA10387" t="s">
        <v>12421</v>
      </c>
      <c r="AB10387" t="s">
        <v>12422</v>
      </c>
      <c r="AC10387">
        <v>2</v>
      </c>
      <c r="AD10387" s="123">
        <v>39111</v>
      </c>
      <c r="AE10387" t="s">
        <v>12423</v>
      </c>
      <c r="AG10387">
        <v>40000157</v>
      </c>
      <c r="AL10387" t="s">
        <v>12422</v>
      </c>
      <c r="AN10387">
        <v>4105902101</v>
      </c>
      <c r="AO10387">
        <v>16</v>
      </c>
      <c r="AP10387" t="s">
        <v>12424</v>
      </c>
      <c r="AQ10387" t="s">
        <v>11408</v>
      </c>
      <c r="AR10387">
        <v>4100</v>
      </c>
      <c r="AT10387">
        <v>2005</v>
      </c>
      <c r="AV10387" t="s">
        <v>20147</v>
      </c>
      <c r="AW10387">
        <v>116100</v>
      </c>
    </row>
    <row r="10388" spans="1:49" x14ac:dyDescent="0.25">
      <c r="A10388">
        <v>4100</v>
      </c>
      <c r="B10388">
        <v>30020</v>
      </c>
      <c r="C10388">
        <v>4055</v>
      </c>
      <c r="D10388">
        <v>410</v>
      </c>
      <c r="E10388" s="124" t="s">
        <v>279</v>
      </c>
      <c r="F10388" t="str">
        <f t="shared" si="205"/>
        <v>L. HollingsworthATEX, INC.</v>
      </c>
      <c r="G10388" s="150" t="str">
        <f t="shared" si="206"/>
        <v>L. Hollingsworth</v>
      </c>
      <c r="H10388" s="149" t="s">
        <v>1241</v>
      </c>
      <c r="I10388">
        <v>40007047</v>
      </c>
      <c r="K10388" t="s">
        <v>20148</v>
      </c>
      <c r="L10388" t="s">
        <v>20149</v>
      </c>
      <c r="M10388" t="s">
        <v>12692</v>
      </c>
      <c r="N10388">
        <v>30504</v>
      </c>
      <c r="Q10388" t="s">
        <v>12415</v>
      </c>
      <c r="R10388" t="s">
        <v>12416</v>
      </c>
      <c r="S10388" t="s">
        <v>20150</v>
      </c>
      <c r="U10388" t="s">
        <v>12418</v>
      </c>
      <c r="W10388">
        <v>11</v>
      </c>
      <c r="X10388">
        <v>1</v>
      </c>
      <c r="Y10388" t="s">
        <v>12419</v>
      </c>
      <c r="Z10388" t="s">
        <v>12420</v>
      </c>
      <c r="AA10388" t="s">
        <v>12429</v>
      </c>
      <c r="AB10388" t="s">
        <v>12422</v>
      </c>
      <c r="AC10388">
        <v>2</v>
      </c>
      <c r="AD10388" s="123">
        <v>41366</v>
      </c>
      <c r="AE10388" t="s">
        <v>12431</v>
      </c>
      <c r="AG10388">
        <v>40007047</v>
      </c>
      <c r="AL10388" t="s">
        <v>12422</v>
      </c>
      <c r="AN10388">
        <v>1113905401</v>
      </c>
      <c r="AO10388">
        <v>16</v>
      </c>
      <c r="AP10388" t="s">
        <v>12424</v>
      </c>
      <c r="AQ10388" t="s">
        <v>11408</v>
      </c>
      <c r="AR10388">
        <v>4100</v>
      </c>
      <c r="AT10388">
        <v>0</v>
      </c>
      <c r="AV10388" t="s">
        <v>1241</v>
      </c>
      <c r="AW10388">
        <v>116100</v>
      </c>
    </row>
    <row r="10389" spans="1:49" x14ac:dyDescent="0.25">
      <c r="A10389">
        <v>4100</v>
      </c>
      <c r="B10389">
        <v>30020</v>
      </c>
      <c r="C10389">
        <v>4055</v>
      </c>
      <c r="D10389">
        <v>410</v>
      </c>
      <c r="E10389" s="124" t="s">
        <v>279</v>
      </c>
      <c r="F10389" t="str">
        <f t="shared" si="205"/>
        <v>L. HollingsworthATLANTA GEAR WORKS</v>
      </c>
      <c r="G10389" s="150" t="str">
        <f t="shared" si="206"/>
        <v>L. Hollingsworth</v>
      </c>
      <c r="H10389" s="149" t="s">
        <v>1249</v>
      </c>
      <c r="I10389">
        <v>40008176</v>
      </c>
      <c r="K10389" t="s">
        <v>20151</v>
      </c>
      <c r="L10389" t="s">
        <v>14548</v>
      </c>
      <c r="M10389" t="s">
        <v>12692</v>
      </c>
      <c r="N10389">
        <v>30534</v>
      </c>
      <c r="Q10389" t="s">
        <v>12415</v>
      </c>
      <c r="R10389" t="s">
        <v>12416</v>
      </c>
      <c r="S10389" t="s">
        <v>20152</v>
      </c>
      <c r="U10389" t="s">
        <v>12418</v>
      </c>
      <c r="W10389">
        <v>11</v>
      </c>
      <c r="X10389">
        <v>2</v>
      </c>
      <c r="Y10389" t="s">
        <v>12419</v>
      </c>
      <c r="Z10389" t="s">
        <v>12420</v>
      </c>
      <c r="AA10389" t="s">
        <v>12429</v>
      </c>
      <c r="AB10389" t="s">
        <v>12430</v>
      </c>
      <c r="AC10389">
        <v>2</v>
      </c>
      <c r="AD10389" s="123">
        <v>42928</v>
      </c>
      <c r="AE10389" t="s">
        <v>12431</v>
      </c>
      <c r="AG10389">
        <v>40008176</v>
      </c>
      <c r="AL10389" t="s">
        <v>12430</v>
      </c>
      <c r="AN10389">
        <v>1108512601</v>
      </c>
      <c r="AO10389">
        <v>16</v>
      </c>
      <c r="AP10389" t="s">
        <v>12424</v>
      </c>
      <c r="AQ10389" t="s">
        <v>11408</v>
      </c>
      <c r="AR10389">
        <v>4100</v>
      </c>
      <c r="AT10389">
        <v>0</v>
      </c>
      <c r="AV10389" t="s">
        <v>20153</v>
      </c>
      <c r="AW10389">
        <v>116100</v>
      </c>
    </row>
    <row r="10390" spans="1:49" x14ac:dyDescent="0.25">
      <c r="A10390">
        <v>4100</v>
      </c>
      <c r="B10390">
        <v>30020</v>
      </c>
      <c r="C10390">
        <v>4055</v>
      </c>
      <c r="D10390">
        <v>410</v>
      </c>
      <c r="E10390" s="124" t="s">
        <v>279</v>
      </c>
      <c r="F10390" t="str">
        <f t="shared" si="205"/>
        <v>L. HollingsworthBAMCO BELTING PRODUCTS, INC</v>
      </c>
      <c r="G10390" s="150" t="str">
        <f t="shared" si="206"/>
        <v>L. Hollingsworth</v>
      </c>
      <c r="H10390" s="149" t="s">
        <v>1395</v>
      </c>
      <c r="I10390">
        <v>40005937</v>
      </c>
      <c r="K10390" t="s">
        <v>20154</v>
      </c>
      <c r="L10390" t="s">
        <v>14257</v>
      </c>
      <c r="M10390" t="s">
        <v>47</v>
      </c>
      <c r="N10390">
        <v>29601</v>
      </c>
      <c r="Q10390" t="s">
        <v>12415</v>
      </c>
      <c r="R10390" t="s">
        <v>12416</v>
      </c>
      <c r="S10390" t="s">
        <v>20155</v>
      </c>
      <c r="U10390" t="s">
        <v>12418</v>
      </c>
      <c r="W10390">
        <v>11</v>
      </c>
      <c r="X10390">
        <v>2</v>
      </c>
      <c r="Y10390" t="s">
        <v>12419</v>
      </c>
      <c r="Z10390" t="s">
        <v>12420</v>
      </c>
      <c r="AA10390" t="s">
        <v>12429</v>
      </c>
      <c r="AB10390" t="s">
        <v>12422</v>
      </c>
      <c r="AC10390">
        <v>2</v>
      </c>
      <c r="AD10390" s="123">
        <v>40165</v>
      </c>
      <c r="AE10390" t="s">
        <v>12431</v>
      </c>
      <c r="AG10390">
        <v>40005937</v>
      </c>
      <c r="AL10390" t="s">
        <v>12422</v>
      </c>
      <c r="AN10390">
        <v>4104503701</v>
      </c>
      <c r="AO10390">
        <v>16</v>
      </c>
      <c r="AP10390" t="s">
        <v>12424</v>
      </c>
      <c r="AQ10390" t="s">
        <v>11408</v>
      </c>
      <c r="AR10390">
        <v>4100</v>
      </c>
      <c r="AT10390">
        <v>0</v>
      </c>
      <c r="AV10390" t="s">
        <v>20156</v>
      </c>
      <c r="AW10390">
        <v>116100</v>
      </c>
    </row>
    <row r="10391" spans="1:49" x14ac:dyDescent="0.25">
      <c r="A10391">
        <v>4100</v>
      </c>
      <c r="B10391">
        <v>30020</v>
      </c>
      <c r="C10391">
        <v>4055</v>
      </c>
      <c r="D10391">
        <v>410</v>
      </c>
      <c r="E10391" s="124" t="s">
        <v>279</v>
      </c>
      <c r="F10391" t="str">
        <f t="shared" si="205"/>
        <v>L. HollingsworthBASTIAN SOLUTIONS</v>
      </c>
      <c r="G10391" s="150" t="str">
        <f t="shared" si="206"/>
        <v>L. Hollingsworth</v>
      </c>
      <c r="H10391" s="149" t="s">
        <v>1426</v>
      </c>
      <c r="I10391">
        <v>40008752</v>
      </c>
      <c r="K10391" t="s">
        <v>20157</v>
      </c>
      <c r="L10391" t="s">
        <v>15827</v>
      </c>
      <c r="M10391" t="s">
        <v>12896</v>
      </c>
      <c r="N10391">
        <v>46290</v>
      </c>
      <c r="Q10391" t="s">
        <v>12415</v>
      </c>
      <c r="R10391" t="s">
        <v>12416</v>
      </c>
      <c r="S10391" t="s">
        <v>20158</v>
      </c>
      <c r="U10391" t="s">
        <v>12418</v>
      </c>
      <c r="W10391">
        <v>11</v>
      </c>
      <c r="X10391">
        <v>0</v>
      </c>
      <c r="Y10391" t="s">
        <v>12419</v>
      </c>
      <c r="Z10391" t="s">
        <v>12420</v>
      </c>
      <c r="AA10391" t="s">
        <v>12429</v>
      </c>
      <c r="AB10391" t="s">
        <v>12422</v>
      </c>
      <c r="AC10391">
        <v>2</v>
      </c>
      <c r="AD10391" s="123">
        <v>43805</v>
      </c>
      <c r="AE10391" t="s">
        <v>12486</v>
      </c>
      <c r="AG10391">
        <v>40008752</v>
      </c>
      <c r="AL10391" t="s">
        <v>12422</v>
      </c>
      <c r="AN10391">
        <v>1509706701</v>
      </c>
      <c r="AO10391">
        <v>16</v>
      </c>
      <c r="AP10391" t="s">
        <v>12424</v>
      </c>
      <c r="AQ10391" t="s">
        <v>11408</v>
      </c>
      <c r="AR10391">
        <v>4100</v>
      </c>
      <c r="AT10391">
        <v>0</v>
      </c>
      <c r="AV10391" t="s">
        <v>20159</v>
      </c>
      <c r="AW10391">
        <v>116100</v>
      </c>
    </row>
    <row r="10392" spans="1:49" x14ac:dyDescent="0.25">
      <c r="A10392">
        <v>4100</v>
      </c>
      <c r="B10392">
        <v>30020</v>
      </c>
      <c r="C10392">
        <v>4055</v>
      </c>
      <c r="D10392">
        <v>410</v>
      </c>
      <c r="E10392" s="124" t="s">
        <v>279</v>
      </c>
      <c r="F10392" t="str">
        <f t="shared" si="205"/>
        <v>L. HollingsworthBEARINGS &amp; DRIVES, INC.</v>
      </c>
      <c r="G10392" s="150" t="str">
        <f t="shared" si="206"/>
        <v>L. Hollingsworth</v>
      </c>
      <c r="H10392" s="149" t="s">
        <v>1555</v>
      </c>
      <c r="I10392">
        <v>40000074</v>
      </c>
      <c r="J10392" t="s">
        <v>20160</v>
      </c>
      <c r="K10392" t="s">
        <v>20161</v>
      </c>
      <c r="L10392" t="s">
        <v>20162</v>
      </c>
      <c r="M10392" t="s">
        <v>12692</v>
      </c>
      <c r="N10392" t="s">
        <v>20163</v>
      </c>
      <c r="O10392">
        <v>4325</v>
      </c>
      <c r="P10392">
        <v>31208</v>
      </c>
      <c r="Q10392" t="s">
        <v>12415</v>
      </c>
      <c r="R10392" t="s">
        <v>12416</v>
      </c>
      <c r="S10392" t="s">
        <v>20164</v>
      </c>
      <c r="U10392" t="s">
        <v>12418</v>
      </c>
      <c r="W10392">
        <v>11</v>
      </c>
      <c r="X10392">
        <v>2</v>
      </c>
      <c r="Y10392" t="s">
        <v>12419</v>
      </c>
      <c r="Z10392" t="s">
        <v>12420</v>
      </c>
      <c r="AA10392" t="s">
        <v>12421</v>
      </c>
      <c r="AB10392" t="s">
        <v>12422</v>
      </c>
      <c r="AC10392">
        <v>2</v>
      </c>
      <c r="AD10392" s="123">
        <v>39111</v>
      </c>
      <c r="AE10392" t="s">
        <v>12423</v>
      </c>
      <c r="AG10392">
        <v>40000074</v>
      </c>
      <c r="AL10392" t="s">
        <v>12422</v>
      </c>
      <c r="AN10392">
        <v>1102107601</v>
      </c>
      <c r="AO10392">
        <v>16</v>
      </c>
      <c r="AP10392" t="s">
        <v>12424</v>
      </c>
      <c r="AQ10392" t="s">
        <v>11408</v>
      </c>
      <c r="AR10392">
        <v>4100</v>
      </c>
      <c r="AT10392">
        <v>2005</v>
      </c>
      <c r="AV10392" t="s">
        <v>15349</v>
      </c>
      <c r="AW10392">
        <v>116100</v>
      </c>
    </row>
    <row r="10393" spans="1:49" x14ac:dyDescent="0.25">
      <c r="A10393">
        <v>4100</v>
      </c>
      <c r="B10393">
        <v>30020</v>
      </c>
      <c r="C10393">
        <v>4055</v>
      </c>
      <c r="D10393">
        <v>410</v>
      </c>
      <c r="E10393" s="124" t="s">
        <v>279</v>
      </c>
      <c r="F10393" t="str">
        <f t="shared" si="205"/>
        <v>L. HollingsworthBENCHMARK AUTOMATION</v>
      </c>
      <c r="G10393" s="150" t="str">
        <f t="shared" si="206"/>
        <v>L. Hollingsworth</v>
      </c>
      <c r="H10393" s="149" t="s">
        <v>1637</v>
      </c>
      <c r="I10393">
        <v>40002234</v>
      </c>
      <c r="J10393" t="s">
        <v>20165</v>
      </c>
      <c r="K10393" t="s">
        <v>20166</v>
      </c>
      <c r="L10393" t="s">
        <v>19050</v>
      </c>
      <c r="M10393" t="s">
        <v>12976</v>
      </c>
      <c r="N10393">
        <v>56308</v>
      </c>
      <c r="Q10393" t="s">
        <v>12415</v>
      </c>
      <c r="R10393" t="s">
        <v>12416</v>
      </c>
      <c r="S10393" t="s">
        <v>20167</v>
      </c>
      <c r="U10393" t="s">
        <v>12418</v>
      </c>
      <c r="W10393">
        <v>11</v>
      </c>
      <c r="X10393">
        <v>0</v>
      </c>
      <c r="Y10393" t="s">
        <v>12472</v>
      </c>
      <c r="Z10393" t="s">
        <v>12420</v>
      </c>
      <c r="AA10393" t="s">
        <v>12421</v>
      </c>
      <c r="AB10393" t="s">
        <v>12422</v>
      </c>
      <c r="AC10393">
        <v>2</v>
      </c>
      <c r="AD10393" s="123">
        <v>39111</v>
      </c>
      <c r="AE10393" t="s">
        <v>12423</v>
      </c>
      <c r="AG10393">
        <v>40002234</v>
      </c>
      <c r="AL10393" t="s">
        <v>12422</v>
      </c>
      <c r="AN10393">
        <v>2404100201</v>
      </c>
      <c r="AO10393">
        <v>16</v>
      </c>
      <c r="AP10393" t="s">
        <v>12424</v>
      </c>
      <c r="AQ10393" t="s">
        <v>11408</v>
      </c>
      <c r="AR10393">
        <v>4100</v>
      </c>
      <c r="AT10393">
        <v>2005</v>
      </c>
      <c r="AV10393" t="s">
        <v>20168</v>
      </c>
      <c r="AW10393">
        <v>116100</v>
      </c>
    </row>
    <row r="10394" spans="1:49" x14ac:dyDescent="0.25">
      <c r="A10394">
        <v>4100</v>
      </c>
      <c r="B10394">
        <v>30020</v>
      </c>
      <c r="C10394">
        <v>4055</v>
      </c>
      <c r="D10394">
        <v>410</v>
      </c>
      <c r="E10394" s="124" t="s">
        <v>279</v>
      </c>
      <c r="F10394" t="str">
        <f t="shared" si="205"/>
        <v>L. HollingsworthBENSON'S INC</v>
      </c>
      <c r="G10394" s="150" t="str">
        <f t="shared" si="206"/>
        <v>L. Hollingsworth</v>
      </c>
      <c r="H10394" s="149" t="s">
        <v>1647</v>
      </c>
      <c r="I10394">
        <v>40008810</v>
      </c>
      <c r="L10394" t="s">
        <v>20169</v>
      </c>
      <c r="M10394" t="s">
        <v>12692</v>
      </c>
      <c r="N10394">
        <v>30622</v>
      </c>
      <c r="O10394">
        <v>429</v>
      </c>
      <c r="P10394">
        <v>30622</v>
      </c>
      <c r="Q10394" t="s">
        <v>12415</v>
      </c>
      <c r="R10394" t="s">
        <v>12416</v>
      </c>
      <c r="S10394" t="s">
        <v>20170</v>
      </c>
      <c r="U10394" t="s">
        <v>12418</v>
      </c>
      <c r="W10394">
        <v>11</v>
      </c>
      <c r="X10394">
        <v>1</v>
      </c>
      <c r="Y10394" t="s">
        <v>12419</v>
      </c>
      <c r="Z10394" t="s">
        <v>12420</v>
      </c>
      <c r="AA10394" t="s">
        <v>12485</v>
      </c>
      <c r="AB10394" t="s">
        <v>12422</v>
      </c>
      <c r="AC10394">
        <v>2</v>
      </c>
      <c r="AD10394" s="123">
        <v>43881</v>
      </c>
      <c r="AE10394" t="s">
        <v>12486</v>
      </c>
      <c r="AG10394">
        <v>40008810</v>
      </c>
      <c r="AL10394" t="s">
        <v>12422</v>
      </c>
      <c r="AN10394">
        <v>1105919351</v>
      </c>
      <c r="AO10394">
        <v>16</v>
      </c>
      <c r="AP10394" t="s">
        <v>12424</v>
      </c>
      <c r="AQ10394" t="s">
        <v>11408</v>
      </c>
      <c r="AR10394">
        <v>4100</v>
      </c>
      <c r="AT10394">
        <v>0</v>
      </c>
      <c r="AV10394" t="s">
        <v>20171</v>
      </c>
      <c r="AW10394">
        <v>116100</v>
      </c>
    </row>
    <row r="10395" spans="1:49" x14ac:dyDescent="0.25">
      <c r="A10395">
        <v>4100</v>
      </c>
      <c r="B10395">
        <v>30020</v>
      </c>
      <c r="C10395">
        <v>4055</v>
      </c>
      <c r="D10395">
        <v>410</v>
      </c>
      <c r="E10395" s="124" t="s">
        <v>279</v>
      </c>
      <c r="F10395" t="str">
        <f t="shared" si="205"/>
        <v>L. HollingsworthBMW - SPARTANBURG</v>
      </c>
      <c r="G10395" s="150" t="str">
        <f t="shared" si="206"/>
        <v>L. Hollingsworth</v>
      </c>
      <c r="H10395" s="149" t="s">
        <v>1754</v>
      </c>
      <c r="I10395">
        <v>40008966</v>
      </c>
      <c r="K10395" t="s">
        <v>20172</v>
      </c>
      <c r="L10395" t="s">
        <v>20173</v>
      </c>
      <c r="M10395" t="s">
        <v>47</v>
      </c>
      <c r="N10395">
        <v>29651</v>
      </c>
      <c r="Q10395" t="s">
        <v>12415</v>
      </c>
      <c r="R10395" t="s">
        <v>12416</v>
      </c>
      <c r="S10395" t="s">
        <v>20174</v>
      </c>
      <c r="U10395" t="s">
        <v>12418</v>
      </c>
      <c r="V10395">
        <v>61</v>
      </c>
      <c r="W10395">
        <v>11</v>
      </c>
      <c r="X10395">
        <v>1</v>
      </c>
      <c r="Y10395" t="s">
        <v>12472</v>
      </c>
      <c r="Z10395" t="s">
        <v>12420</v>
      </c>
      <c r="AA10395" t="s">
        <v>12485</v>
      </c>
      <c r="AB10395" t="s">
        <v>12422</v>
      </c>
      <c r="AC10395">
        <v>2</v>
      </c>
      <c r="AD10395" s="123">
        <v>44126</v>
      </c>
      <c r="AE10395" t="s">
        <v>12528</v>
      </c>
      <c r="AG10395">
        <v>40008966</v>
      </c>
      <c r="AL10395" t="s">
        <v>12422</v>
      </c>
      <c r="AN10395">
        <v>4104503901</v>
      </c>
      <c r="AP10395" t="s">
        <v>12424</v>
      </c>
      <c r="AQ10395" t="s">
        <v>11408</v>
      </c>
      <c r="AR10395">
        <v>4100</v>
      </c>
      <c r="AT10395">
        <v>0</v>
      </c>
      <c r="AV10395" t="s">
        <v>20175</v>
      </c>
      <c r="AW10395">
        <v>116100</v>
      </c>
    </row>
    <row r="10396" spans="1:49" x14ac:dyDescent="0.25">
      <c r="A10396">
        <v>4100</v>
      </c>
      <c r="B10396">
        <v>30020</v>
      </c>
      <c r="C10396">
        <v>4055</v>
      </c>
      <c r="D10396">
        <v>410</v>
      </c>
      <c r="E10396" s="124" t="s">
        <v>279</v>
      </c>
      <c r="F10396" t="str">
        <f t="shared" si="205"/>
        <v>L. HollingsworthBORGWARNER TORQ TRANSFER SYSTEMS</v>
      </c>
      <c r="G10396" s="150" t="str">
        <f t="shared" si="206"/>
        <v>L. Hollingsworth</v>
      </c>
      <c r="H10396" s="149" t="s">
        <v>1785</v>
      </c>
      <c r="I10396">
        <v>40008096</v>
      </c>
      <c r="J10396" t="s">
        <v>12492</v>
      </c>
      <c r="K10396" t="s">
        <v>20176</v>
      </c>
      <c r="L10396" t="s">
        <v>20177</v>
      </c>
      <c r="M10396" t="s">
        <v>47</v>
      </c>
      <c r="N10396">
        <v>29678</v>
      </c>
      <c r="Q10396" t="s">
        <v>12415</v>
      </c>
      <c r="R10396" t="s">
        <v>12416</v>
      </c>
      <c r="S10396" t="s">
        <v>20178</v>
      </c>
      <c r="U10396" t="s">
        <v>12418</v>
      </c>
      <c r="W10396">
        <v>11</v>
      </c>
      <c r="X10396">
        <v>1</v>
      </c>
      <c r="Y10396" t="s">
        <v>12419</v>
      </c>
      <c r="Z10396" t="s">
        <v>12420</v>
      </c>
      <c r="AA10396" t="s">
        <v>12429</v>
      </c>
      <c r="AB10396" t="s">
        <v>12422</v>
      </c>
      <c r="AC10396">
        <v>2</v>
      </c>
      <c r="AD10396" s="123">
        <v>42836</v>
      </c>
      <c r="AE10396" t="s">
        <v>12431</v>
      </c>
      <c r="AG10396">
        <v>40008096</v>
      </c>
      <c r="AL10396" t="s">
        <v>12422</v>
      </c>
      <c r="AN10396">
        <v>4107305801</v>
      </c>
      <c r="AO10396">
        <v>16</v>
      </c>
      <c r="AP10396" t="s">
        <v>12424</v>
      </c>
      <c r="AQ10396" t="s">
        <v>11408</v>
      </c>
      <c r="AR10396">
        <v>4100</v>
      </c>
      <c r="AT10396">
        <v>0</v>
      </c>
      <c r="AV10396" t="s">
        <v>20179</v>
      </c>
      <c r="AW10396">
        <v>116100</v>
      </c>
    </row>
    <row r="10397" spans="1:49" x14ac:dyDescent="0.25">
      <c r="A10397">
        <v>4100</v>
      </c>
      <c r="B10397">
        <v>30020</v>
      </c>
      <c r="C10397">
        <v>4055</v>
      </c>
      <c r="D10397">
        <v>410</v>
      </c>
      <c r="E10397" s="124" t="s">
        <v>279</v>
      </c>
      <c r="F10397" t="str">
        <f t="shared" si="205"/>
        <v>L. HollingsworthBUHLER QUALITY YARNS CORP</v>
      </c>
      <c r="G10397" s="150" t="str">
        <f t="shared" si="206"/>
        <v>L. Hollingsworth</v>
      </c>
      <c r="H10397" s="149" t="s">
        <v>1905</v>
      </c>
      <c r="I10397">
        <v>40001964</v>
      </c>
      <c r="K10397" t="s">
        <v>20180</v>
      </c>
      <c r="L10397" t="s">
        <v>19699</v>
      </c>
      <c r="M10397" t="s">
        <v>12692</v>
      </c>
      <c r="N10397" t="s">
        <v>20181</v>
      </c>
      <c r="Q10397" t="s">
        <v>12415</v>
      </c>
      <c r="R10397" t="s">
        <v>12416</v>
      </c>
      <c r="S10397" t="s">
        <v>20182</v>
      </c>
      <c r="U10397" t="s">
        <v>12418</v>
      </c>
      <c r="W10397">
        <v>11</v>
      </c>
      <c r="X10397">
        <v>1</v>
      </c>
      <c r="Y10397" t="s">
        <v>12419</v>
      </c>
      <c r="Z10397" t="s">
        <v>12420</v>
      </c>
      <c r="AA10397" t="s">
        <v>12421</v>
      </c>
      <c r="AB10397" t="s">
        <v>12422</v>
      </c>
      <c r="AC10397">
        <v>2</v>
      </c>
      <c r="AD10397" s="123">
        <v>39111</v>
      </c>
      <c r="AE10397" t="s">
        <v>12423</v>
      </c>
      <c r="AG10397">
        <v>40001964</v>
      </c>
      <c r="AL10397" t="s">
        <v>12422</v>
      </c>
      <c r="AN10397">
        <v>1115722021</v>
      </c>
      <c r="AO10397">
        <v>16</v>
      </c>
      <c r="AP10397" t="s">
        <v>12424</v>
      </c>
      <c r="AQ10397" t="s">
        <v>11408</v>
      </c>
      <c r="AR10397">
        <v>4100</v>
      </c>
      <c r="AS10397" t="s">
        <v>12491</v>
      </c>
      <c r="AT10397">
        <v>2005</v>
      </c>
      <c r="AV10397" t="s">
        <v>20183</v>
      </c>
      <c r="AW10397">
        <v>116100</v>
      </c>
    </row>
    <row r="10398" spans="1:49" x14ac:dyDescent="0.25">
      <c r="A10398">
        <v>4100</v>
      </c>
      <c r="B10398">
        <v>30020</v>
      </c>
      <c r="C10398">
        <v>4055</v>
      </c>
      <c r="D10398">
        <v>410</v>
      </c>
      <c r="E10398" s="124" t="s">
        <v>279</v>
      </c>
      <c r="F10398" t="str">
        <f t="shared" si="205"/>
        <v>L. HollingsworthCAMPBELL SALES AND SERVICE INC.</v>
      </c>
      <c r="G10398" s="150" t="str">
        <f t="shared" si="206"/>
        <v>L. Hollingsworth</v>
      </c>
      <c r="H10398" s="149" t="s">
        <v>13501</v>
      </c>
      <c r="I10398">
        <v>40008494</v>
      </c>
      <c r="L10398" t="s">
        <v>20184</v>
      </c>
      <c r="M10398" t="s">
        <v>12692</v>
      </c>
      <c r="O10398">
        <v>488</v>
      </c>
      <c r="P10398">
        <v>30603</v>
      </c>
      <c r="Q10398" t="s">
        <v>12415</v>
      </c>
      <c r="R10398" t="s">
        <v>12416</v>
      </c>
      <c r="S10398" t="s">
        <v>20185</v>
      </c>
      <c r="U10398" t="s">
        <v>12418</v>
      </c>
      <c r="W10398">
        <v>11</v>
      </c>
      <c r="X10398">
        <v>2</v>
      </c>
      <c r="Y10398" t="s">
        <v>12419</v>
      </c>
      <c r="Z10398" t="s">
        <v>12420</v>
      </c>
      <c r="AA10398" t="s">
        <v>12429</v>
      </c>
      <c r="AB10398" t="s">
        <v>12430</v>
      </c>
      <c r="AC10398">
        <v>2</v>
      </c>
      <c r="AD10398" s="123">
        <v>43383</v>
      </c>
      <c r="AE10398" t="s">
        <v>12431</v>
      </c>
      <c r="AG10398">
        <v>40008494</v>
      </c>
      <c r="AL10398" t="s">
        <v>12430</v>
      </c>
      <c r="AN10398">
        <v>1105900701</v>
      </c>
      <c r="AO10398">
        <v>16</v>
      </c>
      <c r="AP10398" t="s">
        <v>12424</v>
      </c>
      <c r="AQ10398" t="s">
        <v>11408</v>
      </c>
      <c r="AR10398">
        <v>4100</v>
      </c>
      <c r="AT10398">
        <v>0</v>
      </c>
      <c r="AV10398" t="s">
        <v>20186</v>
      </c>
      <c r="AW10398">
        <v>116100</v>
      </c>
    </row>
    <row r="10399" spans="1:49" x14ac:dyDescent="0.25">
      <c r="A10399">
        <v>4100</v>
      </c>
      <c r="B10399">
        <v>30020</v>
      </c>
      <c r="C10399">
        <v>4055</v>
      </c>
      <c r="D10399">
        <v>410</v>
      </c>
      <c r="E10399" s="124" t="s">
        <v>279</v>
      </c>
      <c r="F10399" t="str">
        <f t="shared" si="205"/>
        <v>L. HollingsworthCANTRELL MECHANICAL SOLUTIONS, INC</v>
      </c>
      <c r="G10399" s="150" t="str">
        <f t="shared" si="206"/>
        <v>L. Hollingsworth</v>
      </c>
      <c r="H10399" s="149" t="s">
        <v>2051</v>
      </c>
      <c r="I10399">
        <v>40008378</v>
      </c>
      <c r="L10399" t="s">
        <v>20149</v>
      </c>
      <c r="M10399" t="s">
        <v>12692</v>
      </c>
      <c r="O10399">
        <v>2700</v>
      </c>
      <c r="P10399">
        <v>30503</v>
      </c>
      <c r="Q10399" t="s">
        <v>12415</v>
      </c>
      <c r="R10399" t="s">
        <v>12416</v>
      </c>
      <c r="S10399" t="s">
        <v>20187</v>
      </c>
      <c r="U10399" t="s">
        <v>12418</v>
      </c>
      <c r="W10399">
        <v>11</v>
      </c>
      <c r="X10399">
        <v>0</v>
      </c>
      <c r="Y10399" t="s">
        <v>12419</v>
      </c>
      <c r="Z10399" t="s">
        <v>12420</v>
      </c>
      <c r="AA10399" t="s">
        <v>12429</v>
      </c>
      <c r="AB10399" t="s">
        <v>12422</v>
      </c>
      <c r="AC10399">
        <v>2</v>
      </c>
      <c r="AD10399" s="123">
        <v>43227</v>
      </c>
      <c r="AE10399" t="s">
        <v>12431</v>
      </c>
      <c r="AG10399">
        <v>40008378</v>
      </c>
      <c r="AL10399" t="s">
        <v>12422</v>
      </c>
      <c r="AN10399">
        <v>1113905401</v>
      </c>
      <c r="AO10399">
        <v>16</v>
      </c>
      <c r="AP10399" t="s">
        <v>12424</v>
      </c>
      <c r="AQ10399" t="s">
        <v>11408</v>
      </c>
      <c r="AR10399">
        <v>4100</v>
      </c>
      <c r="AT10399">
        <v>0</v>
      </c>
      <c r="AV10399" t="s">
        <v>20188</v>
      </c>
      <c r="AW10399">
        <v>116100</v>
      </c>
    </row>
    <row r="10400" spans="1:49" x14ac:dyDescent="0.25">
      <c r="A10400">
        <v>4100</v>
      </c>
      <c r="B10400">
        <v>30020</v>
      </c>
      <c r="C10400">
        <v>4055</v>
      </c>
      <c r="D10400">
        <v>410</v>
      </c>
      <c r="E10400" s="124" t="s">
        <v>279</v>
      </c>
      <c r="F10400" t="str">
        <f t="shared" si="205"/>
        <v>L. HollingsworthCAROLINA BELTING CO</v>
      </c>
      <c r="G10400" s="150" t="str">
        <f t="shared" si="206"/>
        <v>L. Hollingsworth</v>
      </c>
      <c r="H10400" s="149" t="s">
        <v>2092</v>
      </c>
      <c r="I10400">
        <v>40005929</v>
      </c>
      <c r="K10400" t="s">
        <v>20189</v>
      </c>
      <c r="L10400" t="s">
        <v>20190</v>
      </c>
      <c r="M10400" t="s">
        <v>47</v>
      </c>
      <c r="N10400">
        <v>29687</v>
      </c>
      <c r="Q10400" t="s">
        <v>12415</v>
      </c>
      <c r="R10400" t="s">
        <v>12416</v>
      </c>
      <c r="S10400" t="s">
        <v>20191</v>
      </c>
      <c r="U10400" t="s">
        <v>12418</v>
      </c>
      <c r="W10400">
        <v>11</v>
      </c>
      <c r="X10400">
        <v>2</v>
      </c>
      <c r="Y10400" t="s">
        <v>12419</v>
      </c>
      <c r="Z10400" t="s">
        <v>12420</v>
      </c>
      <c r="AA10400" t="s">
        <v>12429</v>
      </c>
      <c r="AB10400" t="s">
        <v>12422</v>
      </c>
      <c r="AC10400">
        <v>2</v>
      </c>
      <c r="AD10400" s="123">
        <v>40156</v>
      </c>
      <c r="AE10400" t="s">
        <v>12431</v>
      </c>
      <c r="AG10400">
        <v>40005929</v>
      </c>
      <c r="AL10400" t="s">
        <v>12422</v>
      </c>
      <c r="AN10400">
        <v>4104511201</v>
      </c>
      <c r="AO10400">
        <v>16</v>
      </c>
      <c r="AP10400" t="s">
        <v>12424</v>
      </c>
      <c r="AQ10400" t="s">
        <v>11408</v>
      </c>
      <c r="AR10400">
        <v>4100</v>
      </c>
      <c r="AT10400">
        <v>0</v>
      </c>
      <c r="AV10400" t="s">
        <v>20192</v>
      </c>
      <c r="AW10400">
        <v>116100</v>
      </c>
    </row>
    <row r="10401" spans="1:49" x14ac:dyDescent="0.25">
      <c r="A10401">
        <v>4100</v>
      </c>
      <c r="B10401">
        <v>30020</v>
      </c>
      <c r="C10401">
        <v>4055</v>
      </c>
      <c r="D10401">
        <v>410</v>
      </c>
      <c r="E10401" s="124" t="s">
        <v>279</v>
      </c>
      <c r="F10401" t="str">
        <f t="shared" si="205"/>
        <v>L. HollingsworthCAROLINA COTTON WORKS, INC</v>
      </c>
      <c r="G10401" s="150" t="str">
        <f t="shared" si="206"/>
        <v>L. Hollingsworth</v>
      </c>
      <c r="H10401" s="149" t="s">
        <v>2095</v>
      </c>
      <c r="I10401">
        <v>40008163</v>
      </c>
      <c r="K10401" t="s">
        <v>20193</v>
      </c>
      <c r="L10401" t="s">
        <v>20194</v>
      </c>
      <c r="M10401" t="s">
        <v>47</v>
      </c>
      <c r="N10401">
        <v>29340</v>
      </c>
      <c r="Q10401" t="s">
        <v>12415</v>
      </c>
      <c r="R10401" t="s">
        <v>12416</v>
      </c>
      <c r="S10401" t="s">
        <v>20195</v>
      </c>
      <c r="U10401" t="s">
        <v>12418</v>
      </c>
      <c r="W10401">
        <v>11</v>
      </c>
      <c r="X10401">
        <v>1</v>
      </c>
      <c r="Y10401" t="s">
        <v>12419</v>
      </c>
      <c r="Z10401" t="s">
        <v>12420</v>
      </c>
      <c r="AA10401" t="s">
        <v>12429</v>
      </c>
      <c r="AB10401" t="s">
        <v>12422</v>
      </c>
      <c r="AC10401">
        <v>2</v>
      </c>
      <c r="AD10401" s="123">
        <v>42914</v>
      </c>
      <c r="AE10401" t="s">
        <v>12431</v>
      </c>
      <c r="AG10401">
        <v>40008163</v>
      </c>
      <c r="AL10401" t="s">
        <v>12422</v>
      </c>
      <c r="AN10401">
        <v>4102103401</v>
      </c>
      <c r="AO10401">
        <v>16</v>
      </c>
      <c r="AP10401" t="s">
        <v>12424</v>
      </c>
      <c r="AQ10401" t="s">
        <v>11408</v>
      </c>
      <c r="AR10401">
        <v>4100</v>
      </c>
      <c r="AT10401">
        <v>0</v>
      </c>
      <c r="AV10401" t="s">
        <v>20196</v>
      </c>
      <c r="AW10401">
        <v>116100</v>
      </c>
    </row>
    <row r="10402" spans="1:49" x14ac:dyDescent="0.25">
      <c r="A10402">
        <v>4100</v>
      </c>
      <c r="B10402">
        <v>30020</v>
      </c>
      <c r="C10402">
        <v>4055</v>
      </c>
      <c r="D10402">
        <v>410</v>
      </c>
      <c r="E10402" s="124" t="s">
        <v>279</v>
      </c>
      <c r="F10402" t="str">
        <f t="shared" si="205"/>
        <v>L. HollingsworthCAROLINA TECHNICAL FABRICS</v>
      </c>
      <c r="G10402" s="150" t="str">
        <f t="shared" si="206"/>
        <v>L. Hollingsworth</v>
      </c>
      <c r="H10402" s="149" t="s">
        <v>2104</v>
      </c>
      <c r="I10402">
        <v>40006911</v>
      </c>
      <c r="K10402" t="s">
        <v>20197</v>
      </c>
      <c r="L10402" t="s">
        <v>19102</v>
      </c>
      <c r="M10402" t="s">
        <v>13201</v>
      </c>
      <c r="N10402">
        <v>70806</v>
      </c>
      <c r="Q10402" t="s">
        <v>12415</v>
      </c>
      <c r="R10402" t="s">
        <v>12416</v>
      </c>
      <c r="S10402" t="s">
        <v>20198</v>
      </c>
      <c r="U10402" t="s">
        <v>12418</v>
      </c>
      <c r="W10402">
        <v>11</v>
      </c>
      <c r="X10402">
        <v>1</v>
      </c>
      <c r="Y10402" t="s">
        <v>12472</v>
      </c>
      <c r="Z10402" t="s">
        <v>12420</v>
      </c>
      <c r="AA10402" t="s">
        <v>12429</v>
      </c>
      <c r="AB10402" t="s">
        <v>12422</v>
      </c>
      <c r="AC10402">
        <v>2</v>
      </c>
      <c r="AD10402" s="123">
        <v>41185</v>
      </c>
      <c r="AE10402" t="s">
        <v>12431</v>
      </c>
      <c r="AG10402">
        <v>40006911</v>
      </c>
      <c r="AL10402" t="s">
        <v>12422</v>
      </c>
      <c r="AN10402">
        <v>1903300901</v>
      </c>
      <c r="AO10402">
        <v>16</v>
      </c>
      <c r="AP10402" t="s">
        <v>12424</v>
      </c>
      <c r="AQ10402" t="s">
        <v>11408</v>
      </c>
      <c r="AR10402">
        <v>4100</v>
      </c>
      <c r="AT10402">
        <v>0</v>
      </c>
      <c r="AV10402" t="s">
        <v>20199</v>
      </c>
      <c r="AW10402">
        <v>116100</v>
      </c>
    </row>
    <row r="10403" spans="1:49" x14ac:dyDescent="0.25">
      <c r="A10403">
        <v>4100</v>
      </c>
      <c r="B10403">
        <v>30020</v>
      </c>
      <c r="C10403">
        <v>4055</v>
      </c>
      <c r="D10403">
        <v>410</v>
      </c>
      <c r="E10403" s="124" t="s">
        <v>279</v>
      </c>
      <c r="F10403" t="str">
        <f t="shared" si="205"/>
        <v>L. HollingsworthCENTRAL TEXTILES, INC.-CENTRAL</v>
      </c>
      <c r="G10403" s="150" t="str">
        <f t="shared" si="206"/>
        <v>L. Hollingsworth</v>
      </c>
      <c r="H10403" s="149" t="s">
        <v>2185</v>
      </c>
      <c r="I10403">
        <v>40000015</v>
      </c>
      <c r="J10403" t="s">
        <v>20200</v>
      </c>
      <c r="K10403" t="s">
        <v>20201</v>
      </c>
      <c r="L10403" t="s">
        <v>20202</v>
      </c>
      <c r="M10403" t="s">
        <v>47</v>
      </c>
      <c r="N10403" t="s">
        <v>20203</v>
      </c>
      <c r="Q10403" t="s">
        <v>12415</v>
      </c>
      <c r="R10403" t="s">
        <v>12416</v>
      </c>
      <c r="S10403" t="s">
        <v>20204</v>
      </c>
      <c r="U10403" t="s">
        <v>12418</v>
      </c>
      <c r="W10403">
        <v>11</v>
      </c>
      <c r="X10403">
        <v>1</v>
      </c>
      <c r="Y10403" t="s">
        <v>12419</v>
      </c>
      <c r="Z10403" t="s">
        <v>12420</v>
      </c>
      <c r="AA10403" t="s">
        <v>12421</v>
      </c>
      <c r="AB10403" t="s">
        <v>12422</v>
      </c>
      <c r="AC10403">
        <v>2</v>
      </c>
      <c r="AD10403" s="123">
        <v>39111</v>
      </c>
      <c r="AE10403" t="s">
        <v>12423</v>
      </c>
      <c r="AG10403">
        <v>40000015</v>
      </c>
      <c r="AL10403" t="s">
        <v>12422</v>
      </c>
      <c r="AN10403">
        <v>4107714871</v>
      </c>
      <c r="AO10403">
        <v>16</v>
      </c>
      <c r="AP10403" t="s">
        <v>12424</v>
      </c>
      <c r="AQ10403" t="s">
        <v>11408</v>
      </c>
      <c r="AR10403">
        <v>4100</v>
      </c>
      <c r="AT10403">
        <v>2005</v>
      </c>
      <c r="AV10403" t="s">
        <v>20205</v>
      </c>
      <c r="AW10403">
        <v>116100</v>
      </c>
    </row>
    <row r="10404" spans="1:49" x14ac:dyDescent="0.25">
      <c r="A10404">
        <v>4100</v>
      </c>
      <c r="B10404">
        <v>30020</v>
      </c>
      <c r="C10404">
        <v>4055</v>
      </c>
      <c r="D10404">
        <v>410</v>
      </c>
      <c r="E10404" s="124" t="s">
        <v>279</v>
      </c>
      <c r="F10404" t="str">
        <f t="shared" si="205"/>
        <v>L. HollingsworthCERAMTEC NA</v>
      </c>
      <c r="G10404" s="150" t="str">
        <f t="shared" si="206"/>
        <v>L. Hollingsworth</v>
      </c>
      <c r="H10404" s="149" t="s">
        <v>2196</v>
      </c>
      <c r="I10404">
        <v>40005957</v>
      </c>
      <c r="J10404" t="s">
        <v>20206</v>
      </c>
      <c r="K10404" t="s">
        <v>20207</v>
      </c>
      <c r="L10404" t="s">
        <v>20208</v>
      </c>
      <c r="M10404" t="s">
        <v>47</v>
      </c>
      <c r="N10404">
        <v>29360</v>
      </c>
      <c r="Q10404" t="s">
        <v>12415</v>
      </c>
      <c r="R10404" t="s">
        <v>12416</v>
      </c>
      <c r="S10404" t="s">
        <v>20209</v>
      </c>
      <c r="U10404" t="s">
        <v>12418</v>
      </c>
      <c r="W10404">
        <v>11</v>
      </c>
      <c r="X10404">
        <v>0</v>
      </c>
      <c r="Y10404" t="s">
        <v>12419</v>
      </c>
      <c r="Z10404" t="s">
        <v>12420</v>
      </c>
      <c r="AA10404" t="s">
        <v>12429</v>
      </c>
      <c r="AB10404" t="s">
        <v>12422</v>
      </c>
      <c r="AC10404">
        <v>2</v>
      </c>
      <c r="AD10404" s="123">
        <v>40207</v>
      </c>
      <c r="AE10404" t="s">
        <v>12431</v>
      </c>
      <c r="AG10404">
        <v>40005957</v>
      </c>
      <c r="AL10404" t="s">
        <v>12422</v>
      </c>
      <c r="AN10404">
        <v>4105904601</v>
      </c>
      <c r="AO10404">
        <v>16</v>
      </c>
      <c r="AP10404" t="s">
        <v>12424</v>
      </c>
      <c r="AQ10404" t="s">
        <v>11408</v>
      </c>
      <c r="AR10404">
        <v>4100</v>
      </c>
      <c r="AT10404">
        <v>0</v>
      </c>
      <c r="AV10404" t="s">
        <v>20210</v>
      </c>
      <c r="AW10404">
        <v>116100</v>
      </c>
    </row>
    <row r="10405" spans="1:49" x14ac:dyDescent="0.25">
      <c r="A10405">
        <v>4100</v>
      </c>
      <c r="B10405">
        <v>30020</v>
      </c>
      <c r="C10405">
        <v>4055</v>
      </c>
      <c r="D10405">
        <v>410</v>
      </c>
      <c r="E10405" s="124" t="s">
        <v>279</v>
      </c>
      <c r="F10405" t="str">
        <f t="shared" si="205"/>
        <v>L. HollingsworthCHOMARAT NORTH AMERICA LLC</v>
      </c>
      <c r="G10405" s="150" t="str">
        <f t="shared" si="206"/>
        <v>L. Hollingsworth</v>
      </c>
      <c r="H10405" s="149" t="s">
        <v>2261</v>
      </c>
      <c r="I10405">
        <v>40001644</v>
      </c>
      <c r="J10405" t="s">
        <v>12492</v>
      </c>
      <c r="K10405" t="s">
        <v>20211</v>
      </c>
      <c r="L10405" t="s">
        <v>16332</v>
      </c>
      <c r="M10405" t="s">
        <v>47</v>
      </c>
      <c r="N10405">
        <v>29624</v>
      </c>
      <c r="Q10405" t="s">
        <v>12415</v>
      </c>
      <c r="R10405" t="s">
        <v>12416</v>
      </c>
      <c r="S10405" t="s">
        <v>20212</v>
      </c>
      <c r="U10405" t="s">
        <v>12418</v>
      </c>
      <c r="W10405">
        <v>11</v>
      </c>
      <c r="X10405">
        <v>1</v>
      </c>
      <c r="Y10405" t="s">
        <v>12419</v>
      </c>
      <c r="Z10405" t="s">
        <v>12420</v>
      </c>
      <c r="AA10405" t="s">
        <v>12421</v>
      </c>
      <c r="AB10405" t="s">
        <v>12422</v>
      </c>
      <c r="AC10405">
        <v>2</v>
      </c>
      <c r="AD10405" s="123">
        <v>39111</v>
      </c>
      <c r="AE10405" t="s">
        <v>12423</v>
      </c>
      <c r="AG10405">
        <v>40001644</v>
      </c>
      <c r="AL10405" t="s">
        <v>12422</v>
      </c>
      <c r="AN10405">
        <v>4100700601</v>
      </c>
      <c r="AO10405">
        <v>16</v>
      </c>
      <c r="AP10405" t="s">
        <v>12424</v>
      </c>
      <c r="AQ10405" t="s">
        <v>11408</v>
      </c>
      <c r="AR10405">
        <v>4100</v>
      </c>
      <c r="AT10405">
        <v>2005</v>
      </c>
      <c r="AV10405" t="s">
        <v>20213</v>
      </c>
      <c r="AW10405">
        <v>116100</v>
      </c>
    </row>
    <row r="10406" spans="1:49" x14ac:dyDescent="0.25">
      <c r="A10406">
        <v>4100</v>
      </c>
      <c r="B10406">
        <v>30020</v>
      </c>
      <c r="C10406">
        <v>4055</v>
      </c>
      <c r="D10406">
        <v>410</v>
      </c>
      <c r="E10406" s="124" t="s">
        <v>279</v>
      </c>
      <c r="F10406" t="str">
        <f t="shared" si="205"/>
        <v>L. HollingsworthCLEVELAND TOOL &amp; DESIGN</v>
      </c>
      <c r="G10406" s="150" t="str">
        <f t="shared" si="206"/>
        <v>L. Hollingsworth</v>
      </c>
      <c r="H10406" s="149" t="s">
        <v>2314</v>
      </c>
      <c r="I10406">
        <v>40008381</v>
      </c>
      <c r="L10406" t="s">
        <v>12520</v>
      </c>
      <c r="M10406" t="s">
        <v>12692</v>
      </c>
      <c r="O10406">
        <v>2532</v>
      </c>
      <c r="P10406">
        <v>30528</v>
      </c>
      <c r="Q10406" t="s">
        <v>12415</v>
      </c>
      <c r="R10406" t="s">
        <v>12416</v>
      </c>
      <c r="S10406" t="s">
        <v>20214</v>
      </c>
      <c r="U10406" t="s">
        <v>12418</v>
      </c>
      <c r="W10406">
        <v>11</v>
      </c>
      <c r="X10406">
        <v>0</v>
      </c>
      <c r="Y10406" t="s">
        <v>12472</v>
      </c>
      <c r="Z10406" t="s">
        <v>12420</v>
      </c>
      <c r="AA10406" t="s">
        <v>12485</v>
      </c>
      <c r="AB10406" t="s">
        <v>12422</v>
      </c>
      <c r="AC10406">
        <v>2</v>
      </c>
      <c r="AD10406" s="123">
        <v>43230</v>
      </c>
      <c r="AE10406" t="s">
        <v>12528</v>
      </c>
      <c r="AG10406">
        <v>40008381</v>
      </c>
      <c r="AL10406" t="s">
        <v>12422</v>
      </c>
      <c r="AN10406">
        <v>1131125651</v>
      </c>
      <c r="AO10406">
        <v>16</v>
      </c>
      <c r="AP10406" t="s">
        <v>12424</v>
      </c>
      <c r="AQ10406" t="s">
        <v>11408</v>
      </c>
      <c r="AR10406">
        <v>4100</v>
      </c>
      <c r="AT10406">
        <v>0</v>
      </c>
      <c r="AV10406" t="s">
        <v>12520</v>
      </c>
      <c r="AW10406">
        <v>116100</v>
      </c>
    </row>
    <row r="10407" spans="1:49" x14ac:dyDescent="0.25">
      <c r="A10407">
        <v>4100</v>
      </c>
      <c r="B10407">
        <v>30020</v>
      </c>
      <c r="C10407">
        <v>4055</v>
      </c>
      <c r="D10407">
        <v>410</v>
      </c>
      <c r="E10407" s="124" t="s">
        <v>279</v>
      </c>
      <c r="F10407" t="str">
        <f t="shared" si="205"/>
        <v>L. HollingsworthCOLGATE PALMOLIVE - GREENWOOD</v>
      </c>
      <c r="G10407" s="150" t="str">
        <f t="shared" si="206"/>
        <v>L. Hollingsworth</v>
      </c>
      <c r="H10407" s="149" t="s">
        <v>2356</v>
      </c>
      <c r="I10407">
        <v>40007791</v>
      </c>
      <c r="J10407" t="s">
        <v>20215</v>
      </c>
      <c r="L10407" t="s">
        <v>12654</v>
      </c>
      <c r="M10407" t="s">
        <v>12445</v>
      </c>
      <c r="N10407" t="s">
        <v>12655</v>
      </c>
      <c r="O10407">
        <v>9017</v>
      </c>
      <c r="Q10407" t="s">
        <v>12415</v>
      </c>
      <c r="R10407" t="s">
        <v>12416</v>
      </c>
      <c r="S10407" t="s">
        <v>20216</v>
      </c>
      <c r="U10407" t="s">
        <v>12418</v>
      </c>
      <c r="W10407">
        <v>11</v>
      </c>
      <c r="X10407">
        <v>1</v>
      </c>
      <c r="Y10407" t="s">
        <v>12419</v>
      </c>
      <c r="Z10407" t="s">
        <v>12420</v>
      </c>
      <c r="AA10407" t="s">
        <v>12485</v>
      </c>
      <c r="AB10407" t="s">
        <v>14028</v>
      </c>
      <c r="AC10407">
        <v>2</v>
      </c>
      <c r="AD10407" s="123">
        <v>42421</v>
      </c>
      <c r="AE10407" t="s">
        <v>12528</v>
      </c>
      <c r="AG10407">
        <v>40007791</v>
      </c>
      <c r="AL10407" t="s">
        <v>14028</v>
      </c>
      <c r="AN10407">
        <v>3300708501</v>
      </c>
      <c r="AO10407">
        <v>16</v>
      </c>
      <c r="AP10407" t="s">
        <v>12424</v>
      </c>
      <c r="AQ10407" t="s">
        <v>11408</v>
      </c>
      <c r="AR10407">
        <v>4100</v>
      </c>
      <c r="AT10407">
        <v>0</v>
      </c>
      <c r="AV10407" t="s">
        <v>12657</v>
      </c>
      <c r="AW10407">
        <v>116100</v>
      </c>
    </row>
    <row r="10408" spans="1:49" x14ac:dyDescent="0.25">
      <c r="A10408">
        <v>4100</v>
      </c>
      <c r="B10408">
        <v>30020</v>
      </c>
      <c r="C10408">
        <v>4055</v>
      </c>
      <c r="D10408">
        <v>410</v>
      </c>
      <c r="E10408" s="124" t="s">
        <v>279</v>
      </c>
      <c r="F10408" t="str">
        <f t="shared" si="205"/>
        <v>L. HollingsworthCOMFAB INC.</v>
      </c>
      <c r="G10408" s="150" t="str">
        <f t="shared" si="206"/>
        <v>L. Hollingsworth</v>
      </c>
      <c r="H10408" s="149" t="s">
        <v>2388</v>
      </c>
      <c r="I10408">
        <v>40007259</v>
      </c>
      <c r="L10408" t="s">
        <v>16671</v>
      </c>
      <c r="M10408" t="s">
        <v>47</v>
      </c>
      <c r="O10408">
        <v>4666</v>
      </c>
      <c r="P10408">
        <v>29305</v>
      </c>
      <c r="Q10408" t="s">
        <v>12415</v>
      </c>
      <c r="R10408" t="s">
        <v>12416</v>
      </c>
      <c r="S10408" t="s">
        <v>20217</v>
      </c>
      <c r="U10408" t="s">
        <v>12418</v>
      </c>
      <c r="W10408">
        <v>11</v>
      </c>
      <c r="X10408">
        <v>2</v>
      </c>
      <c r="Y10408" t="s">
        <v>12419</v>
      </c>
      <c r="Z10408" t="s">
        <v>12420</v>
      </c>
      <c r="AA10408" t="s">
        <v>12429</v>
      </c>
      <c r="AB10408" t="s">
        <v>12430</v>
      </c>
      <c r="AC10408">
        <v>2</v>
      </c>
      <c r="AD10408" s="123">
        <v>41660</v>
      </c>
      <c r="AE10408" t="s">
        <v>12431</v>
      </c>
      <c r="AG10408">
        <v>40007259</v>
      </c>
      <c r="AL10408" t="s">
        <v>12430</v>
      </c>
      <c r="AN10408">
        <v>4108306101</v>
      </c>
      <c r="AO10408">
        <v>16</v>
      </c>
      <c r="AP10408" t="s">
        <v>12424</v>
      </c>
      <c r="AQ10408" t="s">
        <v>11408</v>
      </c>
      <c r="AR10408">
        <v>4100</v>
      </c>
      <c r="AT10408">
        <v>0</v>
      </c>
      <c r="AV10408" t="s">
        <v>20218</v>
      </c>
      <c r="AW10408">
        <v>116100</v>
      </c>
    </row>
    <row r="10409" spans="1:49" x14ac:dyDescent="0.25">
      <c r="A10409">
        <v>4100</v>
      </c>
      <c r="B10409">
        <v>30020</v>
      </c>
      <c r="C10409">
        <v>4055</v>
      </c>
      <c r="D10409">
        <v>410</v>
      </c>
      <c r="E10409" s="124" t="s">
        <v>279</v>
      </c>
      <c r="F10409" t="str">
        <f t="shared" si="205"/>
        <v>L. HollingsworthCOMPASS INDUSTRIAL GROUP, LLC</v>
      </c>
      <c r="G10409" s="150" t="str">
        <f t="shared" si="206"/>
        <v>L. Hollingsworth</v>
      </c>
      <c r="H10409" s="149" t="s">
        <v>2406</v>
      </c>
      <c r="I10409">
        <v>40005934</v>
      </c>
      <c r="L10409" t="s">
        <v>20169</v>
      </c>
      <c r="M10409" t="s">
        <v>12692</v>
      </c>
      <c r="O10409">
        <v>772</v>
      </c>
      <c r="P10409">
        <v>30622</v>
      </c>
      <c r="Q10409" t="s">
        <v>12415</v>
      </c>
      <c r="R10409" t="s">
        <v>12416</v>
      </c>
      <c r="S10409" t="s">
        <v>20219</v>
      </c>
      <c r="U10409" t="s">
        <v>12418</v>
      </c>
      <c r="W10409">
        <v>11</v>
      </c>
      <c r="X10409">
        <v>1</v>
      </c>
      <c r="Y10409" t="s">
        <v>12419</v>
      </c>
      <c r="Z10409" t="s">
        <v>12420</v>
      </c>
      <c r="AA10409" t="s">
        <v>12429</v>
      </c>
      <c r="AB10409" t="s">
        <v>12430</v>
      </c>
      <c r="AC10409">
        <v>2</v>
      </c>
      <c r="AD10409" s="123">
        <v>40163</v>
      </c>
      <c r="AE10409" t="s">
        <v>12431</v>
      </c>
      <c r="AG10409">
        <v>40005934</v>
      </c>
      <c r="AL10409" t="s">
        <v>12430</v>
      </c>
      <c r="AN10409">
        <v>1121919351</v>
      </c>
      <c r="AO10409">
        <v>16</v>
      </c>
      <c r="AP10409" t="s">
        <v>12424</v>
      </c>
      <c r="AQ10409" t="s">
        <v>11408</v>
      </c>
      <c r="AR10409">
        <v>4100</v>
      </c>
      <c r="AT10409">
        <v>0</v>
      </c>
      <c r="AV10409" t="s">
        <v>20220</v>
      </c>
      <c r="AW10409">
        <v>116100</v>
      </c>
    </row>
    <row r="10410" spans="1:49" x14ac:dyDescent="0.25">
      <c r="A10410">
        <v>4100</v>
      </c>
      <c r="B10410">
        <v>30020</v>
      </c>
      <c r="C10410">
        <v>4055</v>
      </c>
      <c r="D10410">
        <v>410</v>
      </c>
      <c r="E10410" s="124" t="s">
        <v>279</v>
      </c>
      <c r="F10410" t="str">
        <f t="shared" si="205"/>
        <v>L. HollingsworthCONTINENTAL AUTOMOTIVE SYSTEMS</v>
      </c>
      <c r="G10410" s="150" t="str">
        <f t="shared" si="206"/>
        <v>L. Hollingsworth</v>
      </c>
      <c r="H10410" s="149" t="s">
        <v>2451</v>
      </c>
      <c r="I10410">
        <v>40001688</v>
      </c>
      <c r="K10410" t="s">
        <v>20221</v>
      </c>
      <c r="L10410" t="s">
        <v>20222</v>
      </c>
      <c r="M10410" t="s">
        <v>12684</v>
      </c>
      <c r="N10410">
        <v>48326</v>
      </c>
      <c r="Q10410" t="s">
        <v>12415</v>
      </c>
      <c r="R10410" t="s">
        <v>12416</v>
      </c>
      <c r="S10410" t="s">
        <v>20223</v>
      </c>
      <c r="U10410" t="s">
        <v>12418</v>
      </c>
      <c r="W10410">
        <v>11</v>
      </c>
      <c r="X10410">
        <v>1</v>
      </c>
      <c r="Y10410" t="s">
        <v>12472</v>
      </c>
      <c r="Z10410" t="s">
        <v>12420</v>
      </c>
      <c r="AA10410" t="s">
        <v>12421</v>
      </c>
      <c r="AB10410" t="s">
        <v>12757</v>
      </c>
      <c r="AC10410">
        <v>2</v>
      </c>
      <c r="AD10410" s="123">
        <v>39111</v>
      </c>
      <c r="AE10410" t="s">
        <v>12423</v>
      </c>
      <c r="AG10410">
        <v>40001688</v>
      </c>
      <c r="AL10410" t="s">
        <v>12757</v>
      </c>
      <c r="AN10410">
        <v>2312538671</v>
      </c>
      <c r="AO10410">
        <v>16</v>
      </c>
      <c r="AP10410" t="s">
        <v>12424</v>
      </c>
      <c r="AQ10410" t="s">
        <v>11408</v>
      </c>
      <c r="AR10410">
        <v>4100</v>
      </c>
      <c r="AT10410">
        <v>2005</v>
      </c>
      <c r="AV10410" t="s">
        <v>18986</v>
      </c>
      <c r="AW10410">
        <v>116100</v>
      </c>
    </row>
    <row r="10411" spans="1:49" x14ac:dyDescent="0.25">
      <c r="A10411">
        <v>4100</v>
      </c>
      <c r="B10411">
        <v>30020</v>
      </c>
      <c r="C10411">
        <v>4055</v>
      </c>
      <c r="D10411">
        <v>410</v>
      </c>
      <c r="E10411" s="124" t="s">
        <v>279</v>
      </c>
      <c r="F10411" t="str">
        <f t="shared" si="205"/>
        <v>L. HollingsworthCORDANO CORRUGATED SERVICES, INC.</v>
      </c>
      <c r="G10411" s="150" t="str">
        <f t="shared" si="206"/>
        <v>L. Hollingsworth</v>
      </c>
      <c r="H10411" s="149" t="s">
        <v>2510</v>
      </c>
      <c r="I10411">
        <v>40006572</v>
      </c>
      <c r="K10411" t="s">
        <v>20224</v>
      </c>
      <c r="L10411" t="s">
        <v>20225</v>
      </c>
      <c r="M10411" t="s">
        <v>12692</v>
      </c>
      <c r="N10411">
        <v>30533</v>
      </c>
      <c r="Q10411" t="s">
        <v>12415</v>
      </c>
      <c r="R10411" t="s">
        <v>12416</v>
      </c>
      <c r="S10411" t="s">
        <v>20226</v>
      </c>
      <c r="U10411" t="s">
        <v>12418</v>
      </c>
      <c r="W10411">
        <v>11</v>
      </c>
      <c r="X10411">
        <v>1</v>
      </c>
      <c r="Y10411" t="s">
        <v>12419</v>
      </c>
      <c r="Z10411" t="s">
        <v>12420</v>
      </c>
      <c r="AA10411" t="s">
        <v>12429</v>
      </c>
      <c r="AB10411" t="s">
        <v>12422</v>
      </c>
      <c r="AC10411">
        <v>2</v>
      </c>
      <c r="AD10411" s="123">
        <v>40697</v>
      </c>
      <c r="AE10411" t="s">
        <v>12431</v>
      </c>
      <c r="AG10411">
        <v>40006572</v>
      </c>
      <c r="AL10411" t="s">
        <v>12422</v>
      </c>
      <c r="AN10411">
        <v>1118703501</v>
      </c>
      <c r="AO10411">
        <v>16</v>
      </c>
      <c r="AP10411" t="s">
        <v>12424</v>
      </c>
      <c r="AQ10411" t="s">
        <v>11408</v>
      </c>
      <c r="AR10411">
        <v>4100</v>
      </c>
      <c r="AT10411">
        <v>0</v>
      </c>
      <c r="AV10411" t="s">
        <v>20227</v>
      </c>
      <c r="AW10411">
        <v>116100</v>
      </c>
    </row>
    <row r="10412" spans="1:49" x14ac:dyDescent="0.25">
      <c r="A10412">
        <v>4100</v>
      </c>
      <c r="B10412">
        <v>30020</v>
      </c>
      <c r="C10412">
        <v>4055</v>
      </c>
      <c r="D10412">
        <v>410</v>
      </c>
      <c r="E10412" s="124" t="s">
        <v>279</v>
      </c>
      <c r="F10412" t="str">
        <f t="shared" si="205"/>
        <v>L. HollingsworthCROWN RESOURCES LLC</v>
      </c>
      <c r="G10412" s="150" t="str">
        <f t="shared" si="206"/>
        <v>L. Hollingsworth</v>
      </c>
      <c r="H10412" s="149" t="s">
        <v>2585</v>
      </c>
      <c r="I10412">
        <v>40006270</v>
      </c>
      <c r="K10412" t="s">
        <v>20228</v>
      </c>
      <c r="L10412" t="s">
        <v>20229</v>
      </c>
      <c r="M10412" t="s">
        <v>12692</v>
      </c>
      <c r="N10412">
        <v>30577</v>
      </c>
      <c r="Q10412" t="s">
        <v>12415</v>
      </c>
      <c r="R10412" t="s">
        <v>12416</v>
      </c>
      <c r="S10412" t="s">
        <v>20230</v>
      </c>
      <c r="U10412" t="s">
        <v>12418</v>
      </c>
      <c r="W10412">
        <v>11</v>
      </c>
      <c r="X10412">
        <v>1</v>
      </c>
      <c r="Y10412" t="s">
        <v>12419</v>
      </c>
      <c r="Z10412" t="s">
        <v>12420</v>
      </c>
      <c r="AA10412" t="s">
        <v>14022</v>
      </c>
      <c r="AB10412" t="s">
        <v>12478</v>
      </c>
      <c r="AC10412">
        <v>2</v>
      </c>
      <c r="AD10412" s="123">
        <v>40267</v>
      </c>
      <c r="AE10412" t="s">
        <v>12528</v>
      </c>
      <c r="AG10412">
        <v>40006270</v>
      </c>
      <c r="AL10412" t="s">
        <v>12478</v>
      </c>
      <c r="AN10412">
        <v>1125711501</v>
      </c>
      <c r="AO10412">
        <v>16</v>
      </c>
      <c r="AP10412" t="s">
        <v>12424</v>
      </c>
      <c r="AQ10412" t="s">
        <v>11408</v>
      </c>
      <c r="AR10412">
        <v>4100</v>
      </c>
      <c r="AT10412">
        <v>0</v>
      </c>
      <c r="AV10412" t="s">
        <v>20231</v>
      </c>
      <c r="AW10412">
        <v>116100</v>
      </c>
    </row>
    <row r="10413" spans="1:49" x14ac:dyDescent="0.25">
      <c r="A10413">
        <v>4100</v>
      </c>
      <c r="B10413">
        <v>30020</v>
      </c>
      <c r="C10413">
        <v>4055</v>
      </c>
      <c r="D10413">
        <v>410</v>
      </c>
      <c r="E10413" s="124" t="s">
        <v>279</v>
      </c>
      <c r="F10413" t="str">
        <f t="shared" si="205"/>
        <v>L. HollingsworthCSM BAKERY SOLUTIONS</v>
      </c>
      <c r="G10413" s="150" t="str">
        <f t="shared" si="206"/>
        <v>L. Hollingsworth</v>
      </c>
      <c r="H10413" s="149" t="s">
        <v>2588</v>
      </c>
      <c r="I10413">
        <v>40008045</v>
      </c>
      <c r="K10413" t="s">
        <v>20232</v>
      </c>
      <c r="L10413" t="s">
        <v>20233</v>
      </c>
      <c r="M10413" t="s">
        <v>12692</v>
      </c>
      <c r="N10413">
        <v>30084</v>
      </c>
      <c r="Q10413" t="s">
        <v>12415</v>
      </c>
      <c r="R10413" t="s">
        <v>12416</v>
      </c>
      <c r="U10413" t="s">
        <v>12418</v>
      </c>
      <c r="W10413">
        <v>11</v>
      </c>
      <c r="X10413">
        <v>1</v>
      </c>
      <c r="Y10413" t="s">
        <v>12472</v>
      </c>
      <c r="Z10413" t="s">
        <v>12420</v>
      </c>
      <c r="AA10413" t="s">
        <v>12429</v>
      </c>
      <c r="AB10413" t="s">
        <v>12422</v>
      </c>
      <c r="AC10413">
        <v>2</v>
      </c>
      <c r="AD10413" s="123">
        <v>42766</v>
      </c>
      <c r="AE10413" t="s">
        <v>12431</v>
      </c>
      <c r="AG10413">
        <v>40008045</v>
      </c>
      <c r="AL10413" t="s">
        <v>12422</v>
      </c>
      <c r="AN10413">
        <v>1108912501</v>
      </c>
      <c r="AO10413">
        <v>16</v>
      </c>
      <c r="AP10413" t="s">
        <v>12424</v>
      </c>
      <c r="AQ10413" t="s">
        <v>11408</v>
      </c>
      <c r="AR10413">
        <v>4100</v>
      </c>
      <c r="AT10413">
        <v>0</v>
      </c>
      <c r="AV10413" t="s">
        <v>20234</v>
      </c>
      <c r="AW10413">
        <v>116100</v>
      </c>
    </row>
    <row r="10414" spans="1:49" x14ac:dyDescent="0.25">
      <c r="A10414">
        <v>4100</v>
      </c>
      <c r="B10414">
        <v>30020</v>
      </c>
      <c r="C10414">
        <v>4055</v>
      </c>
      <c r="D10414">
        <v>410</v>
      </c>
      <c r="E10414" s="124" t="s">
        <v>279</v>
      </c>
      <c r="F10414" t="str">
        <f t="shared" si="205"/>
        <v>L. HollingsworthDANTHERM</v>
      </c>
      <c r="G10414" s="150" t="str">
        <f t="shared" si="206"/>
        <v>L. Hollingsworth</v>
      </c>
      <c r="H10414" s="149" t="s">
        <v>2718</v>
      </c>
      <c r="I10414">
        <v>40007033</v>
      </c>
      <c r="K10414" t="s">
        <v>20235</v>
      </c>
      <c r="L10414" t="s">
        <v>16671</v>
      </c>
      <c r="M10414" t="s">
        <v>47</v>
      </c>
      <c r="N10414">
        <v>29303</v>
      </c>
      <c r="Q10414" t="s">
        <v>12415</v>
      </c>
      <c r="R10414" t="s">
        <v>12416</v>
      </c>
      <c r="S10414" t="s">
        <v>20236</v>
      </c>
      <c r="U10414" t="s">
        <v>12418</v>
      </c>
      <c r="W10414">
        <v>11</v>
      </c>
      <c r="X10414">
        <v>1</v>
      </c>
      <c r="Y10414" t="s">
        <v>12419</v>
      </c>
      <c r="Z10414" t="s">
        <v>12420</v>
      </c>
      <c r="AA10414" t="s">
        <v>12429</v>
      </c>
      <c r="AB10414" t="s">
        <v>12430</v>
      </c>
      <c r="AC10414">
        <v>2</v>
      </c>
      <c r="AD10414" s="123">
        <v>41354</v>
      </c>
      <c r="AE10414" t="s">
        <v>12431</v>
      </c>
      <c r="AG10414">
        <v>40007033</v>
      </c>
      <c r="AL10414" t="s">
        <v>12430</v>
      </c>
      <c r="AN10414">
        <v>4108306101</v>
      </c>
      <c r="AO10414">
        <v>16</v>
      </c>
      <c r="AP10414" t="s">
        <v>12424</v>
      </c>
      <c r="AQ10414" t="s">
        <v>11408</v>
      </c>
      <c r="AR10414">
        <v>4100</v>
      </c>
      <c r="AT10414">
        <v>0</v>
      </c>
      <c r="AV10414" t="s">
        <v>2718</v>
      </c>
      <c r="AW10414">
        <v>116100</v>
      </c>
    </row>
    <row r="10415" spans="1:49" x14ac:dyDescent="0.25">
      <c r="A10415">
        <v>4100</v>
      </c>
      <c r="B10415">
        <v>30020</v>
      </c>
      <c r="C10415">
        <v>4055</v>
      </c>
      <c r="D10415">
        <v>410</v>
      </c>
      <c r="E10415" s="124" t="s">
        <v>279</v>
      </c>
      <c r="F10415" t="str">
        <f t="shared" si="205"/>
        <v>L. HollingsworthDARE FOODS</v>
      </c>
      <c r="G10415" s="150" t="str">
        <f t="shared" si="206"/>
        <v>L. Hollingsworth</v>
      </c>
      <c r="H10415" s="149" t="s">
        <v>2722</v>
      </c>
      <c r="I10415">
        <v>40000352</v>
      </c>
      <c r="K10415" t="s">
        <v>20237</v>
      </c>
      <c r="L10415" t="s">
        <v>16671</v>
      </c>
      <c r="M10415" t="s">
        <v>47</v>
      </c>
      <c r="N10415">
        <v>29303</v>
      </c>
      <c r="Q10415" t="s">
        <v>12415</v>
      </c>
      <c r="R10415" t="s">
        <v>12416</v>
      </c>
      <c r="S10415" t="s">
        <v>20238</v>
      </c>
      <c r="U10415" t="s">
        <v>12418</v>
      </c>
      <c r="W10415">
        <v>11</v>
      </c>
      <c r="X10415">
        <v>1</v>
      </c>
      <c r="Y10415" t="s">
        <v>12419</v>
      </c>
      <c r="Z10415" t="s">
        <v>12420</v>
      </c>
      <c r="AA10415" t="s">
        <v>12421</v>
      </c>
      <c r="AB10415" t="s">
        <v>12422</v>
      </c>
      <c r="AC10415">
        <v>2</v>
      </c>
      <c r="AD10415" s="123">
        <v>39111</v>
      </c>
      <c r="AE10415" t="s">
        <v>12423</v>
      </c>
      <c r="AG10415">
        <v>40000352</v>
      </c>
      <c r="AL10415" t="s">
        <v>12422</v>
      </c>
      <c r="AN10415">
        <v>4108306101</v>
      </c>
      <c r="AO10415">
        <v>16</v>
      </c>
      <c r="AP10415" t="s">
        <v>12424</v>
      </c>
      <c r="AQ10415" t="s">
        <v>11408</v>
      </c>
      <c r="AR10415">
        <v>4100</v>
      </c>
      <c r="AT10415">
        <v>0</v>
      </c>
      <c r="AV10415" t="s">
        <v>2722</v>
      </c>
      <c r="AW10415">
        <v>116100</v>
      </c>
    </row>
    <row r="10416" spans="1:49" x14ac:dyDescent="0.25">
      <c r="A10416">
        <v>4100</v>
      </c>
      <c r="B10416">
        <v>30020</v>
      </c>
      <c r="C10416">
        <v>4055</v>
      </c>
      <c r="D10416">
        <v>410</v>
      </c>
      <c r="E10416" s="124" t="s">
        <v>279</v>
      </c>
      <c r="F10416" t="str">
        <f t="shared" si="205"/>
        <v>L. HollingsworthDIVERSIFIED SYSTEMS, INC.</v>
      </c>
      <c r="G10416" s="150" t="str">
        <f t="shared" si="206"/>
        <v>L. Hollingsworth</v>
      </c>
      <c r="H10416" s="149" t="s">
        <v>2901</v>
      </c>
      <c r="I10416">
        <v>40005595</v>
      </c>
      <c r="L10416" t="s">
        <v>14257</v>
      </c>
      <c r="M10416" t="s">
        <v>47</v>
      </c>
      <c r="O10416">
        <v>14970</v>
      </c>
      <c r="P10416">
        <v>29610</v>
      </c>
      <c r="Q10416" t="s">
        <v>12415</v>
      </c>
      <c r="R10416" t="s">
        <v>12416</v>
      </c>
      <c r="S10416" t="s">
        <v>20239</v>
      </c>
      <c r="U10416" t="s">
        <v>12418</v>
      </c>
      <c r="W10416">
        <v>11</v>
      </c>
      <c r="X10416">
        <v>0</v>
      </c>
      <c r="Y10416" t="s">
        <v>12472</v>
      </c>
      <c r="Z10416" t="s">
        <v>12420</v>
      </c>
      <c r="AA10416" t="s">
        <v>12429</v>
      </c>
      <c r="AB10416" t="s">
        <v>12478</v>
      </c>
      <c r="AC10416">
        <v>2</v>
      </c>
      <c r="AD10416" s="123">
        <v>39755</v>
      </c>
      <c r="AE10416" t="s">
        <v>12431</v>
      </c>
      <c r="AG10416">
        <v>40005595</v>
      </c>
      <c r="AL10416" t="s">
        <v>12478</v>
      </c>
      <c r="AN10416">
        <v>4104503701</v>
      </c>
      <c r="AO10416">
        <v>16</v>
      </c>
      <c r="AP10416" t="s">
        <v>12424</v>
      </c>
      <c r="AQ10416" t="s">
        <v>11408</v>
      </c>
      <c r="AR10416">
        <v>4100</v>
      </c>
      <c r="AT10416">
        <v>0</v>
      </c>
      <c r="AV10416" t="s">
        <v>18998</v>
      </c>
      <c r="AW10416">
        <v>116100</v>
      </c>
    </row>
    <row r="10417" spans="1:49" x14ac:dyDescent="0.25">
      <c r="A10417">
        <v>4100</v>
      </c>
      <c r="B10417">
        <v>30020</v>
      </c>
      <c r="C10417">
        <v>4055</v>
      </c>
      <c r="D10417">
        <v>410</v>
      </c>
      <c r="E10417" s="124" t="s">
        <v>279</v>
      </c>
      <c r="F10417" t="str">
        <f t="shared" si="205"/>
        <v>L. HollingsworthDOLLAR TREE SOURCING COMPANY, LLC</v>
      </c>
      <c r="G10417" s="150" t="str">
        <f t="shared" si="206"/>
        <v>L. Hollingsworth</v>
      </c>
      <c r="H10417" s="149" t="s">
        <v>2928</v>
      </c>
      <c r="I10417">
        <v>40008117</v>
      </c>
      <c r="J10417" t="s">
        <v>20240</v>
      </c>
      <c r="K10417" t="s">
        <v>20241</v>
      </c>
      <c r="L10417" t="s">
        <v>16919</v>
      </c>
      <c r="M10417" t="s">
        <v>16547</v>
      </c>
      <c r="N10417">
        <v>23320</v>
      </c>
      <c r="Q10417" t="s">
        <v>12415</v>
      </c>
      <c r="R10417" t="s">
        <v>12416</v>
      </c>
      <c r="S10417" t="s">
        <v>20242</v>
      </c>
      <c r="U10417" t="s">
        <v>12418</v>
      </c>
      <c r="W10417">
        <v>11</v>
      </c>
      <c r="X10417">
        <v>1</v>
      </c>
      <c r="Y10417" t="s">
        <v>12419</v>
      </c>
      <c r="Z10417" t="s">
        <v>12420</v>
      </c>
      <c r="AA10417" t="s">
        <v>12429</v>
      </c>
      <c r="AB10417" t="s">
        <v>12422</v>
      </c>
      <c r="AC10417">
        <v>2</v>
      </c>
      <c r="AD10417" s="123">
        <v>42863</v>
      </c>
      <c r="AE10417" t="s">
        <v>12431</v>
      </c>
      <c r="AG10417">
        <v>40008117</v>
      </c>
      <c r="AL10417" t="s">
        <v>12422</v>
      </c>
      <c r="AN10417">
        <v>4755001551</v>
      </c>
      <c r="AO10417">
        <v>16</v>
      </c>
      <c r="AP10417" t="s">
        <v>12424</v>
      </c>
      <c r="AQ10417" t="s">
        <v>11408</v>
      </c>
      <c r="AR10417">
        <v>4100</v>
      </c>
      <c r="AT10417">
        <v>0</v>
      </c>
      <c r="AV10417" t="s">
        <v>20243</v>
      </c>
      <c r="AW10417">
        <v>116100</v>
      </c>
    </row>
    <row r="10418" spans="1:49" x14ac:dyDescent="0.25">
      <c r="A10418">
        <v>4100</v>
      </c>
      <c r="B10418">
        <v>30020</v>
      </c>
      <c r="C10418">
        <v>4055</v>
      </c>
      <c r="D10418">
        <v>410</v>
      </c>
      <c r="E10418" s="124" t="s">
        <v>279</v>
      </c>
      <c r="F10418" t="str">
        <f t="shared" si="205"/>
        <v>L. HollingsworthDRIVE AUTOMOTIVE</v>
      </c>
      <c r="G10418" s="150" t="str">
        <f t="shared" si="206"/>
        <v>L. Hollingsworth</v>
      </c>
      <c r="H10418" s="149" t="s">
        <v>2994</v>
      </c>
      <c r="I10418">
        <v>40001275</v>
      </c>
      <c r="J10418" t="s">
        <v>12492</v>
      </c>
      <c r="K10418" t="s">
        <v>20244</v>
      </c>
      <c r="L10418" t="s">
        <v>20245</v>
      </c>
      <c r="M10418" t="s">
        <v>47</v>
      </c>
      <c r="N10418" t="s">
        <v>20246</v>
      </c>
      <c r="Q10418" t="s">
        <v>12415</v>
      </c>
      <c r="R10418" t="s">
        <v>12416</v>
      </c>
      <c r="S10418" t="s">
        <v>20247</v>
      </c>
      <c r="U10418" t="s">
        <v>12418</v>
      </c>
      <c r="W10418">
        <v>11</v>
      </c>
      <c r="X10418">
        <v>1</v>
      </c>
      <c r="Y10418" t="s">
        <v>12472</v>
      </c>
      <c r="Z10418" t="s">
        <v>12420</v>
      </c>
      <c r="AA10418" t="s">
        <v>12421</v>
      </c>
      <c r="AB10418" t="s">
        <v>12473</v>
      </c>
      <c r="AC10418">
        <v>2</v>
      </c>
      <c r="AD10418" s="123">
        <v>39111</v>
      </c>
      <c r="AE10418" t="s">
        <v>12423</v>
      </c>
      <c r="AG10418">
        <v>40001275</v>
      </c>
      <c r="AL10418" t="s">
        <v>12473</v>
      </c>
      <c r="AN10418">
        <v>4104512021</v>
      </c>
      <c r="AO10418">
        <v>16</v>
      </c>
      <c r="AP10418" t="s">
        <v>12424</v>
      </c>
      <c r="AQ10418" t="s">
        <v>11408</v>
      </c>
      <c r="AR10418">
        <v>4100</v>
      </c>
      <c r="AT10418">
        <v>2005</v>
      </c>
      <c r="AV10418" t="s">
        <v>20248</v>
      </c>
      <c r="AW10418">
        <v>116100</v>
      </c>
    </row>
    <row r="10419" spans="1:49" x14ac:dyDescent="0.25">
      <c r="A10419">
        <v>4100</v>
      </c>
      <c r="B10419">
        <v>30020</v>
      </c>
      <c r="C10419">
        <v>4055</v>
      </c>
      <c r="D10419">
        <v>410</v>
      </c>
      <c r="E10419" s="124" t="s">
        <v>279</v>
      </c>
      <c r="F10419" t="str">
        <f t="shared" si="205"/>
        <v>L. HollingsworthDXP ENTERPRISES - ANDERSON, SC</v>
      </c>
      <c r="G10419" s="150" t="str">
        <f t="shared" si="206"/>
        <v>L. Hollingsworth</v>
      </c>
      <c r="H10419" s="149" t="s">
        <v>3036</v>
      </c>
      <c r="I10419">
        <v>40006405</v>
      </c>
      <c r="L10419" t="s">
        <v>14872</v>
      </c>
      <c r="M10419" t="s">
        <v>12494</v>
      </c>
      <c r="O10419">
        <v>1697</v>
      </c>
      <c r="P10419">
        <v>77251</v>
      </c>
      <c r="Q10419" t="s">
        <v>12415</v>
      </c>
      <c r="R10419" t="s">
        <v>12416</v>
      </c>
      <c r="S10419" t="s">
        <v>20249</v>
      </c>
      <c r="U10419" t="s">
        <v>12418</v>
      </c>
      <c r="V10419">
        <v>210</v>
      </c>
      <c r="W10419">
        <v>11</v>
      </c>
      <c r="X10419">
        <v>2</v>
      </c>
      <c r="Y10419" t="s">
        <v>12419</v>
      </c>
      <c r="Z10419" t="s">
        <v>12420</v>
      </c>
      <c r="AA10419" t="s">
        <v>12429</v>
      </c>
      <c r="AB10419" t="s">
        <v>12422</v>
      </c>
      <c r="AC10419">
        <v>2</v>
      </c>
      <c r="AD10419" s="123">
        <v>40473</v>
      </c>
      <c r="AE10419" t="s">
        <v>12431</v>
      </c>
      <c r="AG10419">
        <v>40006405</v>
      </c>
      <c r="AL10419" t="s">
        <v>12422</v>
      </c>
      <c r="AN10419">
        <v>4420114401</v>
      </c>
      <c r="AO10419">
        <v>16</v>
      </c>
      <c r="AP10419" t="s">
        <v>12424</v>
      </c>
      <c r="AQ10419" t="s">
        <v>11408</v>
      </c>
      <c r="AR10419">
        <v>4100</v>
      </c>
      <c r="AT10419">
        <v>0</v>
      </c>
      <c r="AV10419" t="s">
        <v>16149</v>
      </c>
      <c r="AW10419">
        <v>116100</v>
      </c>
    </row>
    <row r="10420" spans="1:49" x14ac:dyDescent="0.25">
      <c r="A10420">
        <v>4100</v>
      </c>
      <c r="B10420">
        <v>30020</v>
      </c>
      <c r="C10420">
        <v>4055</v>
      </c>
      <c r="D10420">
        <v>410</v>
      </c>
      <c r="E10420" s="124" t="s">
        <v>279</v>
      </c>
      <c r="F10420" t="str">
        <f t="shared" si="205"/>
        <v>L. HollingsworthELECTROLUX HOME PRODUCTS</v>
      </c>
      <c r="G10420" s="150" t="str">
        <f t="shared" si="206"/>
        <v>L. Hollingsworth</v>
      </c>
      <c r="H10420" s="149" t="s">
        <v>3142</v>
      </c>
      <c r="I10420">
        <v>40008328</v>
      </c>
      <c r="L10420" t="s">
        <v>16332</v>
      </c>
      <c r="M10420" t="s">
        <v>47</v>
      </c>
      <c r="O10420">
        <v>4107</v>
      </c>
      <c r="P10420">
        <v>29622</v>
      </c>
      <c r="Q10420" t="s">
        <v>12415</v>
      </c>
      <c r="R10420" t="s">
        <v>12416</v>
      </c>
      <c r="S10420" t="s">
        <v>20250</v>
      </c>
      <c r="U10420" t="s">
        <v>12418</v>
      </c>
      <c r="W10420">
        <v>11</v>
      </c>
      <c r="X10420">
        <v>1</v>
      </c>
      <c r="Y10420" t="s">
        <v>12419</v>
      </c>
      <c r="Z10420" t="s">
        <v>12420</v>
      </c>
      <c r="AA10420" t="s">
        <v>12429</v>
      </c>
      <c r="AB10420" t="s">
        <v>12422</v>
      </c>
      <c r="AC10420">
        <v>2</v>
      </c>
      <c r="AD10420" s="123">
        <v>43167</v>
      </c>
      <c r="AE10420" t="s">
        <v>12431</v>
      </c>
      <c r="AG10420">
        <v>40008328</v>
      </c>
      <c r="AL10420" t="s">
        <v>12422</v>
      </c>
      <c r="AN10420">
        <v>4100700601</v>
      </c>
      <c r="AO10420">
        <v>16</v>
      </c>
      <c r="AP10420" t="s">
        <v>12424</v>
      </c>
      <c r="AQ10420" t="s">
        <v>11408</v>
      </c>
      <c r="AR10420">
        <v>4100</v>
      </c>
      <c r="AT10420">
        <v>0</v>
      </c>
      <c r="AV10420" t="s">
        <v>20251</v>
      </c>
      <c r="AW10420">
        <v>116100</v>
      </c>
    </row>
    <row r="10421" spans="1:49" x14ac:dyDescent="0.25">
      <c r="A10421">
        <v>4100</v>
      </c>
      <c r="B10421">
        <v>30020</v>
      </c>
      <c r="C10421">
        <v>4055</v>
      </c>
      <c r="D10421">
        <v>410</v>
      </c>
      <c r="E10421" s="124" t="s">
        <v>279</v>
      </c>
      <c r="F10421" t="str">
        <f t="shared" si="205"/>
        <v>L. HollingsworthELRINGKLINGER USA, INC.</v>
      </c>
      <c r="G10421" s="150" t="str">
        <f t="shared" si="206"/>
        <v>L. Hollingsworth</v>
      </c>
      <c r="H10421" s="149" t="s">
        <v>3162</v>
      </c>
      <c r="I10421">
        <v>40008252</v>
      </c>
      <c r="K10421" t="s">
        <v>20252</v>
      </c>
      <c r="L10421" t="s">
        <v>20253</v>
      </c>
      <c r="M10421" t="s">
        <v>12692</v>
      </c>
      <c r="N10421">
        <v>30518</v>
      </c>
      <c r="Q10421" t="s">
        <v>12415</v>
      </c>
      <c r="R10421" t="s">
        <v>12416</v>
      </c>
      <c r="S10421" t="s">
        <v>20254</v>
      </c>
      <c r="U10421" t="s">
        <v>12418</v>
      </c>
      <c r="W10421">
        <v>11</v>
      </c>
      <c r="X10421">
        <v>1</v>
      </c>
      <c r="Y10421" t="s">
        <v>12419</v>
      </c>
      <c r="Z10421" t="s">
        <v>12420</v>
      </c>
      <c r="AA10421" t="s">
        <v>12429</v>
      </c>
      <c r="AB10421" t="s">
        <v>14028</v>
      </c>
      <c r="AC10421">
        <v>2</v>
      </c>
      <c r="AD10421" s="123">
        <v>43059</v>
      </c>
      <c r="AE10421" t="s">
        <v>12431</v>
      </c>
      <c r="AG10421">
        <v>40008252</v>
      </c>
      <c r="AL10421" t="s">
        <v>14028</v>
      </c>
      <c r="AN10421">
        <v>1113501701</v>
      </c>
      <c r="AO10421">
        <v>16</v>
      </c>
      <c r="AP10421" t="s">
        <v>12424</v>
      </c>
      <c r="AQ10421" t="s">
        <v>11408</v>
      </c>
      <c r="AR10421">
        <v>4100</v>
      </c>
      <c r="AT10421">
        <v>0</v>
      </c>
      <c r="AV10421" t="s">
        <v>20255</v>
      </c>
      <c r="AW10421">
        <v>116100</v>
      </c>
    </row>
    <row r="10422" spans="1:49" x14ac:dyDescent="0.25">
      <c r="A10422">
        <v>4100</v>
      </c>
      <c r="B10422">
        <v>30020</v>
      </c>
      <c r="C10422">
        <v>4055</v>
      </c>
      <c r="D10422">
        <v>410</v>
      </c>
      <c r="E10422" s="124" t="s">
        <v>279</v>
      </c>
      <c r="F10422" t="str">
        <f t="shared" si="205"/>
        <v>L. HollingsworthEVERGREEN PACKAGING</v>
      </c>
      <c r="G10422" s="150" t="str">
        <f t="shared" si="206"/>
        <v>L. Hollingsworth</v>
      </c>
      <c r="H10422" s="149" t="s">
        <v>3284</v>
      </c>
      <c r="I10422">
        <v>40007907</v>
      </c>
      <c r="L10422" t="s">
        <v>20256</v>
      </c>
      <c r="M10422" t="s">
        <v>13169</v>
      </c>
      <c r="O10422">
        <v>1547</v>
      </c>
      <c r="P10422">
        <v>28716</v>
      </c>
      <c r="Q10422" t="s">
        <v>12415</v>
      </c>
      <c r="R10422" t="s">
        <v>12416</v>
      </c>
      <c r="U10422" t="s">
        <v>12418</v>
      </c>
      <c r="W10422">
        <v>11</v>
      </c>
      <c r="X10422">
        <v>1</v>
      </c>
      <c r="Y10422" t="s">
        <v>12472</v>
      </c>
      <c r="Z10422" t="s">
        <v>12420</v>
      </c>
      <c r="AA10422" t="s">
        <v>14498</v>
      </c>
      <c r="AB10422" t="s">
        <v>12422</v>
      </c>
      <c r="AC10422">
        <v>2</v>
      </c>
      <c r="AD10422" s="123">
        <v>42607</v>
      </c>
      <c r="AE10422" t="s">
        <v>12431</v>
      </c>
      <c r="AG10422">
        <v>40007907</v>
      </c>
      <c r="AL10422" t="s">
        <v>12422</v>
      </c>
      <c r="AN10422">
        <v>3408701401</v>
      </c>
      <c r="AO10422">
        <v>16</v>
      </c>
      <c r="AP10422" t="s">
        <v>12424</v>
      </c>
      <c r="AQ10422" t="s">
        <v>11408</v>
      </c>
      <c r="AR10422">
        <v>4100</v>
      </c>
      <c r="AT10422">
        <v>0</v>
      </c>
      <c r="AV10422" t="s">
        <v>17882</v>
      </c>
      <c r="AW10422">
        <v>116100</v>
      </c>
    </row>
    <row r="10423" spans="1:49" x14ac:dyDescent="0.25">
      <c r="A10423">
        <v>4100</v>
      </c>
      <c r="B10423">
        <v>30020</v>
      </c>
      <c r="C10423">
        <v>4055</v>
      </c>
      <c r="D10423">
        <v>410</v>
      </c>
      <c r="E10423" s="124" t="s">
        <v>279</v>
      </c>
      <c r="F10423" t="str">
        <f t="shared" si="205"/>
        <v>L. HollingsworthFIBERTEX NONWOVENS INC</v>
      </c>
      <c r="G10423" s="150" t="str">
        <f t="shared" si="206"/>
        <v>L. Hollingsworth</v>
      </c>
      <c r="H10423" s="149" t="s">
        <v>3526</v>
      </c>
      <c r="I10423">
        <v>40008293</v>
      </c>
      <c r="K10423" t="s">
        <v>20257</v>
      </c>
      <c r="L10423" t="s">
        <v>20258</v>
      </c>
      <c r="M10423" t="s">
        <v>47</v>
      </c>
      <c r="N10423" t="s">
        <v>20259</v>
      </c>
      <c r="Q10423" t="s">
        <v>12415</v>
      </c>
      <c r="R10423" t="s">
        <v>12416</v>
      </c>
      <c r="S10423" t="s">
        <v>20260</v>
      </c>
      <c r="U10423" t="s">
        <v>12418</v>
      </c>
      <c r="W10423">
        <v>11</v>
      </c>
      <c r="X10423">
        <v>1</v>
      </c>
      <c r="Y10423" t="s">
        <v>12419</v>
      </c>
      <c r="Z10423" t="s">
        <v>12420</v>
      </c>
      <c r="AA10423" t="s">
        <v>12429</v>
      </c>
      <c r="AB10423" t="s">
        <v>12422</v>
      </c>
      <c r="AC10423">
        <v>2</v>
      </c>
      <c r="AD10423" s="123">
        <v>43124</v>
      </c>
      <c r="AE10423" t="s">
        <v>12431</v>
      </c>
      <c r="AG10423">
        <v>40008293</v>
      </c>
      <c r="AL10423" t="s">
        <v>12422</v>
      </c>
      <c r="AN10423">
        <v>4105908901</v>
      </c>
      <c r="AO10423">
        <v>16</v>
      </c>
      <c r="AP10423" t="s">
        <v>12424</v>
      </c>
      <c r="AQ10423" t="s">
        <v>11408</v>
      </c>
      <c r="AR10423">
        <v>4100</v>
      </c>
      <c r="AT10423">
        <v>0</v>
      </c>
      <c r="AV10423" t="s">
        <v>20261</v>
      </c>
      <c r="AW10423">
        <v>116100</v>
      </c>
    </row>
    <row r="10424" spans="1:49" x14ac:dyDescent="0.25">
      <c r="A10424">
        <v>4100</v>
      </c>
      <c r="B10424">
        <v>30020</v>
      </c>
      <c r="C10424">
        <v>4055</v>
      </c>
      <c r="D10424">
        <v>410</v>
      </c>
      <c r="E10424" s="124" t="s">
        <v>279</v>
      </c>
      <c r="F10424" t="str">
        <f t="shared" si="205"/>
        <v>L. HollingsworthFIELDALE FARMS COPORATION</v>
      </c>
      <c r="G10424" s="150" t="str">
        <f t="shared" si="206"/>
        <v>L. Hollingsworth</v>
      </c>
      <c r="H10424" s="149" t="s">
        <v>13562</v>
      </c>
      <c r="I10424">
        <v>40008090</v>
      </c>
      <c r="L10424" t="s">
        <v>20262</v>
      </c>
      <c r="M10424" t="s">
        <v>12692</v>
      </c>
      <c r="O10424">
        <v>558</v>
      </c>
      <c r="P10424">
        <v>30511</v>
      </c>
      <c r="Q10424" t="s">
        <v>12415</v>
      </c>
      <c r="R10424" t="s">
        <v>12416</v>
      </c>
      <c r="S10424" t="s">
        <v>20263</v>
      </c>
      <c r="U10424" t="s">
        <v>12418</v>
      </c>
      <c r="W10424">
        <v>11</v>
      </c>
      <c r="X10424">
        <v>1</v>
      </c>
      <c r="Y10424" t="s">
        <v>12419</v>
      </c>
      <c r="Z10424" t="s">
        <v>12420</v>
      </c>
      <c r="AA10424" t="s">
        <v>12429</v>
      </c>
      <c r="AB10424" t="s">
        <v>12422</v>
      </c>
      <c r="AC10424">
        <v>2</v>
      </c>
      <c r="AD10424" s="123">
        <v>42829</v>
      </c>
      <c r="AE10424" t="s">
        <v>12431</v>
      </c>
      <c r="AG10424">
        <v>40008090</v>
      </c>
      <c r="AL10424" t="s">
        <v>12422</v>
      </c>
      <c r="AN10424">
        <v>1101118241</v>
      </c>
      <c r="AO10424">
        <v>16</v>
      </c>
      <c r="AP10424" t="s">
        <v>12424</v>
      </c>
      <c r="AQ10424" t="s">
        <v>11408</v>
      </c>
      <c r="AR10424">
        <v>4100</v>
      </c>
      <c r="AT10424">
        <v>0</v>
      </c>
      <c r="AV10424" t="s">
        <v>20264</v>
      </c>
      <c r="AW10424">
        <v>116100</v>
      </c>
    </row>
    <row r="10425" spans="1:49" x14ac:dyDescent="0.25">
      <c r="A10425">
        <v>4100</v>
      </c>
      <c r="B10425">
        <v>30020</v>
      </c>
      <c r="C10425">
        <v>4055</v>
      </c>
      <c r="D10425">
        <v>410</v>
      </c>
      <c r="E10425" s="124" t="s">
        <v>279</v>
      </c>
      <c r="F10425" t="str">
        <f t="shared" si="205"/>
        <v>L. HollingsworthFIRST QUALITY TISSUE SE, LLC</v>
      </c>
      <c r="G10425" s="150" t="str">
        <f t="shared" si="206"/>
        <v>L. Hollingsworth</v>
      </c>
      <c r="H10425" s="149" t="s">
        <v>3553</v>
      </c>
      <c r="I10425">
        <v>40007212</v>
      </c>
      <c r="K10425" t="s">
        <v>20265</v>
      </c>
      <c r="L10425" t="s">
        <v>16332</v>
      </c>
      <c r="M10425" t="s">
        <v>47</v>
      </c>
      <c r="N10425" t="s">
        <v>20266</v>
      </c>
      <c r="Q10425" t="s">
        <v>12415</v>
      </c>
      <c r="R10425" t="s">
        <v>12416</v>
      </c>
      <c r="S10425" t="s">
        <v>20267</v>
      </c>
      <c r="U10425" t="s">
        <v>12418</v>
      </c>
      <c r="W10425">
        <v>11</v>
      </c>
      <c r="X10425">
        <v>1</v>
      </c>
      <c r="Y10425" t="s">
        <v>12472</v>
      </c>
      <c r="Z10425" t="s">
        <v>12420</v>
      </c>
      <c r="AA10425" t="s">
        <v>12485</v>
      </c>
      <c r="AB10425" t="s">
        <v>12422</v>
      </c>
      <c r="AC10425">
        <v>2</v>
      </c>
      <c r="AD10425" s="123">
        <v>41577</v>
      </c>
      <c r="AE10425" t="s">
        <v>12528</v>
      </c>
      <c r="AG10425">
        <v>40007212</v>
      </c>
      <c r="AL10425" t="s">
        <v>12422</v>
      </c>
      <c r="AN10425">
        <v>4100700001</v>
      </c>
      <c r="AO10425">
        <v>16</v>
      </c>
      <c r="AP10425" t="s">
        <v>12424</v>
      </c>
      <c r="AQ10425" t="s">
        <v>11408</v>
      </c>
      <c r="AR10425">
        <v>4100</v>
      </c>
      <c r="AT10425">
        <v>0</v>
      </c>
      <c r="AV10425" t="s">
        <v>20268</v>
      </c>
      <c r="AW10425">
        <v>116100</v>
      </c>
    </row>
    <row r="10426" spans="1:49" x14ac:dyDescent="0.25">
      <c r="A10426">
        <v>4100</v>
      </c>
      <c r="B10426">
        <v>30020</v>
      </c>
      <c r="C10426">
        <v>4055</v>
      </c>
      <c r="D10426">
        <v>410</v>
      </c>
      <c r="E10426" s="124" t="s">
        <v>279</v>
      </c>
      <c r="F10426" t="str">
        <f t="shared" si="205"/>
        <v>L. HollingsworthFITESA SIMPSONVILLE, INC.</v>
      </c>
      <c r="G10426" s="150" t="str">
        <f t="shared" si="206"/>
        <v>L. Hollingsworth</v>
      </c>
      <c r="H10426" s="149" t="s">
        <v>3560</v>
      </c>
      <c r="I10426">
        <v>40008167</v>
      </c>
      <c r="K10426" t="s">
        <v>20269</v>
      </c>
      <c r="L10426" t="s">
        <v>15457</v>
      </c>
      <c r="M10426" t="s">
        <v>47</v>
      </c>
      <c r="N10426">
        <v>29681</v>
      </c>
      <c r="Q10426" t="s">
        <v>12415</v>
      </c>
      <c r="R10426" t="s">
        <v>12416</v>
      </c>
      <c r="S10426" t="s">
        <v>20270</v>
      </c>
      <c r="U10426" t="s">
        <v>12418</v>
      </c>
      <c r="W10426">
        <v>11</v>
      </c>
      <c r="X10426">
        <v>1</v>
      </c>
      <c r="Y10426" t="s">
        <v>12419</v>
      </c>
      <c r="Z10426" t="s">
        <v>12420</v>
      </c>
      <c r="AA10426" t="s">
        <v>12429</v>
      </c>
      <c r="AB10426" t="s">
        <v>12422</v>
      </c>
      <c r="AC10426">
        <v>2</v>
      </c>
      <c r="AD10426" s="123">
        <v>42914</v>
      </c>
      <c r="AE10426" t="s">
        <v>12431</v>
      </c>
      <c r="AG10426">
        <v>40008167</v>
      </c>
      <c r="AL10426" t="s">
        <v>12422</v>
      </c>
      <c r="AN10426">
        <v>4104508301</v>
      </c>
      <c r="AO10426">
        <v>16</v>
      </c>
      <c r="AP10426" t="s">
        <v>12424</v>
      </c>
      <c r="AQ10426" t="s">
        <v>11408</v>
      </c>
      <c r="AR10426">
        <v>4100</v>
      </c>
      <c r="AT10426">
        <v>0</v>
      </c>
      <c r="AV10426" t="s">
        <v>20271</v>
      </c>
      <c r="AW10426">
        <v>116100</v>
      </c>
    </row>
    <row r="10427" spans="1:49" x14ac:dyDescent="0.25">
      <c r="A10427">
        <v>4100</v>
      </c>
      <c r="B10427">
        <v>30020</v>
      </c>
      <c r="C10427">
        <v>4055</v>
      </c>
      <c r="D10427">
        <v>410</v>
      </c>
      <c r="E10427" s="124" t="s">
        <v>279</v>
      </c>
      <c r="F10427" t="str">
        <f t="shared" si="205"/>
        <v>L. HollingsworthFLEXO CONVERTERS</v>
      </c>
      <c r="G10427" s="150" t="str">
        <f t="shared" si="206"/>
        <v>L. Hollingsworth</v>
      </c>
      <c r="H10427" s="149" t="s">
        <v>3604</v>
      </c>
      <c r="I10427">
        <v>40008870</v>
      </c>
      <c r="K10427" t="s">
        <v>20272</v>
      </c>
      <c r="L10427" t="s">
        <v>20273</v>
      </c>
      <c r="M10427" t="s">
        <v>12692</v>
      </c>
      <c r="N10427">
        <v>30094</v>
      </c>
      <c r="Q10427" t="s">
        <v>12415</v>
      </c>
      <c r="R10427" t="s">
        <v>12416</v>
      </c>
      <c r="U10427" t="s">
        <v>12418</v>
      </c>
      <c r="W10427">
        <v>11</v>
      </c>
      <c r="X10427">
        <v>1</v>
      </c>
      <c r="Y10427" t="s">
        <v>12419</v>
      </c>
      <c r="Z10427" t="s">
        <v>12420</v>
      </c>
      <c r="AA10427" t="s">
        <v>12485</v>
      </c>
      <c r="AB10427" t="s">
        <v>12430</v>
      </c>
      <c r="AC10427">
        <v>2</v>
      </c>
      <c r="AD10427" s="123">
        <v>43972</v>
      </c>
      <c r="AE10427" t="s">
        <v>12528</v>
      </c>
      <c r="AG10427">
        <v>40008870</v>
      </c>
      <c r="AL10427" t="s">
        <v>12430</v>
      </c>
      <c r="AN10427">
        <v>1124703001</v>
      </c>
      <c r="AO10427">
        <v>16</v>
      </c>
      <c r="AP10427" t="s">
        <v>12424</v>
      </c>
      <c r="AQ10427" t="s">
        <v>11408</v>
      </c>
      <c r="AR10427">
        <v>4100</v>
      </c>
      <c r="AT10427">
        <v>0</v>
      </c>
      <c r="AV10427" t="s">
        <v>20274</v>
      </c>
      <c r="AW10427">
        <v>116100</v>
      </c>
    </row>
    <row r="10428" spans="1:49" x14ac:dyDescent="0.25">
      <c r="A10428">
        <v>4100</v>
      </c>
      <c r="B10428">
        <v>30020</v>
      </c>
      <c r="C10428">
        <v>4055</v>
      </c>
      <c r="D10428">
        <v>410</v>
      </c>
      <c r="E10428" s="124" t="s">
        <v>279</v>
      </c>
      <c r="F10428" t="str">
        <f t="shared" si="205"/>
        <v>L. HollingsworthFRAENKISCHE USA LP</v>
      </c>
      <c r="G10428" s="150" t="str">
        <f t="shared" si="206"/>
        <v>L. Hollingsworth</v>
      </c>
      <c r="H10428" s="149" t="s">
        <v>3704</v>
      </c>
      <c r="I10428">
        <v>40002649</v>
      </c>
      <c r="K10428" t="s">
        <v>20275</v>
      </c>
      <c r="L10428" t="s">
        <v>16332</v>
      </c>
      <c r="M10428" t="s">
        <v>47</v>
      </c>
      <c r="N10428" t="s">
        <v>20276</v>
      </c>
      <c r="Q10428" t="s">
        <v>12415</v>
      </c>
      <c r="R10428" t="s">
        <v>12416</v>
      </c>
      <c r="S10428" t="s">
        <v>20277</v>
      </c>
      <c r="U10428" t="s">
        <v>12418</v>
      </c>
      <c r="W10428">
        <v>11</v>
      </c>
      <c r="X10428">
        <v>1</v>
      </c>
      <c r="Y10428" t="s">
        <v>12419</v>
      </c>
      <c r="Z10428" t="s">
        <v>12420</v>
      </c>
      <c r="AA10428" t="s">
        <v>12421</v>
      </c>
      <c r="AB10428" t="s">
        <v>12422</v>
      </c>
      <c r="AC10428">
        <v>2</v>
      </c>
      <c r="AD10428" s="123">
        <v>39111</v>
      </c>
      <c r="AE10428" t="s">
        <v>12423</v>
      </c>
      <c r="AG10428">
        <v>40002649</v>
      </c>
      <c r="AL10428" t="s">
        <v>12422</v>
      </c>
      <c r="AN10428">
        <v>4100700601</v>
      </c>
      <c r="AO10428">
        <v>16</v>
      </c>
      <c r="AP10428" t="s">
        <v>12424</v>
      </c>
      <c r="AQ10428" t="s">
        <v>11408</v>
      </c>
      <c r="AR10428">
        <v>4100</v>
      </c>
      <c r="AT10428">
        <v>2005</v>
      </c>
      <c r="AV10428" t="s">
        <v>20278</v>
      </c>
      <c r="AW10428">
        <v>116100</v>
      </c>
    </row>
    <row r="10429" spans="1:49" x14ac:dyDescent="0.25">
      <c r="A10429">
        <v>4100</v>
      </c>
      <c r="B10429">
        <v>30020</v>
      </c>
      <c r="C10429">
        <v>4055</v>
      </c>
      <c r="D10429">
        <v>410</v>
      </c>
      <c r="E10429" s="124" t="s">
        <v>279</v>
      </c>
      <c r="F10429" t="str">
        <f t="shared" si="205"/>
        <v>L. HollingsworthFRESH CHEF FOODS INC</v>
      </c>
      <c r="G10429" s="150" t="str">
        <f t="shared" si="206"/>
        <v>L. Hollingsworth</v>
      </c>
      <c r="H10429" s="149" t="s">
        <v>3722</v>
      </c>
      <c r="I10429">
        <v>40004802</v>
      </c>
      <c r="K10429" t="s">
        <v>20279</v>
      </c>
      <c r="L10429" t="s">
        <v>14257</v>
      </c>
      <c r="M10429" t="s">
        <v>47</v>
      </c>
      <c r="N10429">
        <v>29607</v>
      </c>
      <c r="Q10429" t="s">
        <v>12415</v>
      </c>
      <c r="R10429" t="s">
        <v>12416</v>
      </c>
      <c r="S10429" t="s">
        <v>20280</v>
      </c>
      <c r="U10429" t="s">
        <v>12418</v>
      </c>
      <c r="W10429">
        <v>11</v>
      </c>
      <c r="X10429">
        <v>1</v>
      </c>
      <c r="Y10429" t="s">
        <v>12419</v>
      </c>
      <c r="Z10429" t="s">
        <v>12420</v>
      </c>
      <c r="AA10429" t="s">
        <v>12485</v>
      </c>
      <c r="AB10429" t="s">
        <v>12422</v>
      </c>
      <c r="AC10429">
        <v>2</v>
      </c>
      <c r="AD10429" s="123">
        <v>43049</v>
      </c>
      <c r="AE10429" t="s">
        <v>12528</v>
      </c>
      <c r="AG10429">
        <v>40004802</v>
      </c>
      <c r="AL10429" t="s">
        <v>12422</v>
      </c>
      <c r="AN10429">
        <v>4104503701</v>
      </c>
      <c r="AO10429">
        <v>16</v>
      </c>
      <c r="AP10429" t="s">
        <v>12424</v>
      </c>
      <c r="AQ10429" t="s">
        <v>11408</v>
      </c>
      <c r="AR10429">
        <v>4100</v>
      </c>
      <c r="AT10429">
        <v>0</v>
      </c>
      <c r="AV10429" t="s">
        <v>20281</v>
      </c>
      <c r="AW10429">
        <v>116100</v>
      </c>
    </row>
    <row r="10430" spans="1:49" x14ac:dyDescent="0.25">
      <c r="A10430">
        <v>4100</v>
      </c>
      <c r="B10430">
        <v>30020</v>
      </c>
      <c r="C10430">
        <v>4055</v>
      </c>
      <c r="D10430">
        <v>410</v>
      </c>
      <c r="E10430" s="124" t="s">
        <v>279</v>
      </c>
      <c r="F10430" t="str">
        <f t="shared" si="205"/>
        <v>L. HollingsworthFUJI PHOTO FILM</v>
      </c>
      <c r="G10430" s="150" t="str">
        <f t="shared" si="206"/>
        <v>L. Hollingsworth</v>
      </c>
      <c r="H10430" s="149" t="s">
        <v>3773</v>
      </c>
      <c r="I10430">
        <v>40000404</v>
      </c>
      <c r="L10430" t="s">
        <v>20282</v>
      </c>
      <c r="M10430" t="s">
        <v>47</v>
      </c>
      <c r="N10430">
        <v>29666</v>
      </c>
      <c r="O10430">
        <v>268</v>
      </c>
      <c r="Q10430" t="s">
        <v>12415</v>
      </c>
      <c r="R10430" t="s">
        <v>12416</v>
      </c>
      <c r="S10430" t="s">
        <v>20283</v>
      </c>
      <c r="U10430" t="s">
        <v>12418</v>
      </c>
      <c r="W10430">
        <v>11</v>
      </c>
      <c r="X10430">
        <v>1</v>
      </c>
      <c r="Y10430" t="s">
        <v>12419</v>
      </c>
      <c r="Z10430" t="s">
        <v>12420</v>
      </c>
      <c r="AA10430" t="s">
        <v>12421</v>
      </c>
      <c r="AB10430" t="s">
        <v>12422</v>
      </c>
      <c r="AC10430">
        <v>2</v>
      </c>
      <c r="AD10430" s="123">
        <v>39111</v>
      </c>
      <c r="AE10430" t="s">
        <v>12423</v>
      </c>
      <c r="AG10430">
        <v>40000404</v>
      </c>
      <c r="AL10430" t="s">
        <v>12422</v>
      </c>
      <c r="AN10430">
        <v>4104713631</v>
      </c>
      <c r="AO10430">
        <v>16</v>
      </c>
      <c r="AP10430" t="s">
        <v>12424</v>
      </c>
      <c r="AQ10430" t="s">
        <v>11408</v>
      </c>
      <c r="AR10430">
        <v>4100</v>
      </c>
      <c r="AT10430">
        <v>2005</v>
      </c>
      <c r="AV10430" t="s">
        <v>20284</v>
      </c>
      <c r="AW10430">
        <v>116100</v>
      </c>
    </row>
    <row r="10431" spans="1:49" x14ac:dyDescent="0.25">
      <c r="A10431">
        <v>4100</v>
      </c>
      <c r="B10431">
        <v>30020</v>
      </c>
      <c r="C10431">
        <v>4055</v>
      </c>
      <c r="D10431">
        <v>410</v>
      </c>
      <c r="E10431" s="124" t="s">
        <v>279</v>
      </c>
      <c r="F10431" t="str">
        <f t="shared" si="205"/>
        <v>L. HollingsworthGAINCO, INC.</v>
      </c>
      <c r="G10431" s="150" t="str">
        <f t="shared" si="206"/>
        <v>L. Hollingsworth</v>
      </c>
      <c r="H10431" s="149" t="s">
        <v>13609</v>
      </c>
      <c r="I10431">
        <v>40007946</v>
      </c>
      <c r="K10431" t="s">
        <v>20285</v>
      </c>
      <c r="L10431" t="s">
        <v>20149</v>
      </c>
      <c r="M10431" t="s">
        <v>12692</v>
      </c>
      <c r="N10431">
        <v>30507</v>
      </c>
      <c r="Q10431" t="s">
        <v>12415</v>
      </c>
      <c r="R10431" t="s">
        <v>12416</v>
      </c>
      <c r="S10431" t="s">
        <v>20286</v>
      </c>
      <c r="U10431" t="s">
        <v>12418</v>
      </c>
      <c r="W10431">
        <v>11</v>
      </c>
      <c r="X10431">
        <v>0</v>
      </c>
      <c r="Y10431" t="s">
        <v>12419</v>
      </c>
      <c r="Z10431" t="s">
        <v>12420</v>
      </c>
      <c r="AA10431" t="s">
        <v>12485</v>
      </c>
      <c r="AB10431" t="s">
        <v>12422</v>
      </c>
      <c r="AC10431">
        <v>2</v>
      </c>
      <c r="AD10431" s="123">
        <v>42667</v>
      </c>
      <c r="AE10431" t="s">
        <v>12528</v>
      </c>
      <c r="AG10431">
        <v>40007946</v>
      </c>
      <c r="AL10431" t="s">
        <v>12422</v>
      </c>
      <c r="AN10431">
        <v>1113905401</v>
      </c>
      <c r="AO10431">
        <v>16</v>
      </c>
      <c r="AP10431" t="s">
        <v>12424</v>
      </c>
      <c r="AQ10431" t="s">
        <v>11408</v>
      </c>
      <c r="AR10431">
        <v>4100</v>
      </c>
      <c r="AT10431">
        <v>0</v>
      </c>
      <c r="AV10431" t="s">
        <v>20287</v>
      </c>
      <c r="AW10431">
        <v>116100</v>
      </c>
    </row>
    <row r="10432" spans="1:49" x14ac:dyDescent="0.25">
      <c r="A10432">
        <v>4100</v>
      </c>
      <c r="B10432">
        <v>30020</v>
      </c>
      <c r="C10432">
        <v>4055</v>
      </c>
      <c r="D10432">
        <v>410</v>
      </c>
      <c r="E10432" s="124" t="s">
        <v>279</v>
      </c>
      <c r="F10432" t="str">
        <f t="shared" si="205"/>
        <v>L. HollingsworthGLEN RAVEN CUSTOM FABRICS, LLC</v>
      </c>
      <c r="G10432" s="150" t="str">
        <f t="shared" si="206"/>
        <v>L. Hollingsworth</v>
      </c>
      <c r="H10432" s="149" t="s">
        <v>3985</v>
      </c>
      <c r="I10432">
        <v>40001987</v>
      </c>
      <c r="L10432" t="s">
        <v>16663</v>
      </c>
      <c r="M10432" t="s">
        <v>13169</v>
      </c>
      <c r="O10432">
        <v>938</v>
      </c>
      <c r="P10432">
        <v>27216</v>
      </c>
      <c r="Q10432" t="s">
        <v>12415</v>
      </c>
      <c r="R10432" t="s">
        <v>12416</v>
      </c>
      <c r="S10432" t="s">
        <v>20288</v>
      </c>
      <c r="U10432" t="s">
        <v>12418</v>
      </c>
      <c r="W10432">
        <v>11</v>
      </c>
      <c r="X10432">
        <v>1</v>
      </c>
      <c r="Y10432" t="s">
        <v>12419</v>
      </c>
      <c r="Z10432" t="s">
        <v>12420</v>
      </c>
      <c r="AA10432" t="s">
        <v>12421</v>
      </c>
      <c r="AB10432" t="s">
        <v>14028</v>
      </c>
      <c r="AC10432">
        <v>2</v>
      </c>
      <c r="AD10432" s="123">
        <v>39111</v>
      </c>
      <c r="AE10432" t="s">
        <v>12423</v>
      </c>
      <c r="AG10432">
        <v>40001987</v>
      </c>
      <c r="AL10432" t="s">
        <v>14028</v>
      </c>
      <c r="AN10432">
        <v>3400101301</v>
      </c>
      <c r="AO10432">
        <v>16</v>
      </c>
      <c r="AP10432" t="s">
        <v>12424</v>
      </c>
      <c r="AQ10432" t="s">
        <v>11408</v>
      </c>
      <c r="AR10432">
        <v>4100</v>
      </c>
      <c r="AT10432">
        <v>0</v>
      </c>
      <c r="AV10432" t="s">
        <v>16826</v>
      </c>
      <c r="AW10432">
        <v>116100</v>
      </c>
    </row>
    <row r="10433" spans="1:49" x14ac:dyDescent="0.25">
      <c r="A10433">
        <v>4100</v>
      </c>
      <c r="B10433">
        <v>30020</v>
      </c>
      <c r="C10433">
        <v>4055</v>
      </c>
      <c r="D10433">
        <v>410</v>
      </c>
      <c r="E10433" s="124" t="s">
        <v>279</v>
      </c>
      <c r="F10433" t="str">
        <f t="shared" si="205"/>
        <v>L. HollingsworthGLOBAL FELT TECHNOLOGIES</v>
      </c>
      <c r="G10433" s="150" t="str">
        <f t="shared" si="206"/>
        <v>L. Hollingsworth</v>
      </c>
      <c r="H10433" s="149" t="s">
        <v>13612</v>
      </c>
      <c r="I10433">
        <v>40005843</v>
      </c>
      <c r="L10433" t="s">
        <v>12566</v>
      </c>
      <c r="M10433" t="s">
        <v>47</v>
      </c>
      <c r="O10433">
        <v>627</v>
      </c>
      <c r="P10433">
        <v>29379</v>
      </c>
      <c r="Q10433" t="s">
        <v>12415</v>
      </c>
      <c r="R10433" t="s">
        <v>12416</v>
      </c>
      <c r="S10433" t="s">
        <v>20289</v>
      </c>
      <c r="U10433" t="s">
        <v>12418</v>
      </c>
      <c r="W10433">
        <v>11</v>
      </c>
      <c r="X10433">
        <v>1</v>
      </c>
      <c r="Y10433" t="s">
        <v>12419</v>
      </c>
      <c r="Z10433" t="s">
        <v>12420</v>
      </c>
      <c r="AA10433" t="s">
        <v>12429</v>
      </c>
      <c r="AB10433" t="s">
        <v>12422</v>
      </c>
      <c r="AC10433">
        <v>2</v>
      </c>
      <c r="AD10433" s="123">
        <v>40045</v>
      </c>
      <c r="AE10433" t="s">
        <v>12431</v>
      </c>
      <c r="AG10433">
        <v>40005843</v>
      </c>
      <c r="AL10433" t="s">
        <v>12422</v>
      </c>
      <c r="AN10433">
        <v>4108706501</v>
      </c>
      <c r="AO10433">
        <v>16</v>
      </c>
      <c r="AP10433" t="s">
        <v>12424</v>
      </c>
      <c r="AQ10433" t="s">
        <v>11408</v>
      </c>
      <c r="AR10433">
        <v>4100</v>
      </c>
      <c r="AT10433">
        <v>0</v>
      </c>
      <c r="AV10433" t="s">
        <v>20290</v>
      </c>
      <c r="AW10433">
        <v>116100</v>
      </c>
    </row>
    <row r="10434" spans="1:49" x14ac:dyDescent="0.25">
      <c r="A10434">
        <v>4100</v>
      </c>
      <c r="B10434">
        <v>30020</v>
      </c>
      <c r="C10434">
        <v>4055</v>
      </c>
      <c r="D10434">
        <v>410</v>
      </c>
      <c r="E10434" s="124" t="s">
        <v>279</v>
      </c>
      <c r="F10434" t="str">
        <f t="shared" si="205"/>
        <v>L. HollingsworthGONVAUTO SOUTH CAROLINA, LLC</v>
      </c>
      <c r="G10434" s="150" t="str">
        <f t="shared" si="206"/>
        <v>L. Hollingsworth</v>
      </c>
      <c r="H10434" s="149" t="s">
        <v>4055</v>
      </c>
      <c r="I10434">
        <v>40007120</v>
      </c>
      <c r="K10434" t="s">
        <v>20291</v>
      </c>
      <c r="L10434" t="s">
        <v>12566</v>
      </c>
      <c r="M10434" t="s">
        <v>47</v>
      </c>
      <c r="N10434">
        <v>29379</v>
      </c>
      <c r="Q10434" t="s">
        <v>12415</v>
      </c>
      <c r="R10434" t="s">
        <v>12416</v>
      </c>
      <c r="S10434" t="s">
        <v>20292</v>
      </c>
      <c r="U10434" t="s">
        <v>12418</v>
      </c>
      <c r="W10434">
        <v>11</v>
      </c>
      <c r="X10434">
        <v>0</v>
      </c>
      <c r="Y10434" t="s">
        <v>12419</v>
      </c>
      <c r="Z10434" t="s">
        <v>12420</v>
      </c>
      <c r="AA10434" t="s">
        <v>12429</v>
      </c>
      <c r="AB10434" t="s">
        <v>12422</v>
      </c>
      <c r="AC10434">
        <v>2</v>
      </c>
      <c r="AD10434" s="123">
        <v>41464</v>
      </c>
      <c r="AE10434" t="s">
        <v>12431</v>
      </c>
      <c r="AG10434">
        <v>40007120</v>
      </c>
      <c r="AL10434" t="s">
        <v>12422</v>
      </c>
      <c r="AN10434">
        <v>4108706501</v>
      </c>
      <c r="AO10434">
        <v>16</v>
      </c>
      <c r="AP10434" t="s">
        <v>12424</v>
      </c>
      <c r="AQ10434" t="s">
        <v>11408</v>
      </c>
      <c r="AR10434">
        <v>4100</v>
      </c>
      <c r="AT10434">
        <v>0</v>
      </c>
      <c r="AV10434" t="s">
        <v>20293</v>
      </c>
      <c r="AW10434">
        <v>116100</v>
      </c>
    </row>
    <row r="10435" spans="1:49" x14ac:dyDescent="0.25">
      <c r="A10435">
        <v>4100</v>
      </c>
      <c r="B10435">
        <v>30020</v>
      </c>
      <c r="C10435">
        <v>4055</v>
      </c>
      <c r="D10435">
        <v>410</v>
      </c>
      <c r="E10435" s="124" t="s">
        <v>279</v>
      </c>
      <c r="F10435" t="str">
        <f t="shared" ref="F10435:F10498" si="207">CONCATENATE(G10435, H10435)</f>
        <v>L. HollingsworthGUARDIAN - RICHBURG</v>
      </c>
      <c r="G10435" s="150" t="str">
        <f t="shared" si="206"/>
        <v>L. Hollingsworth</v>
      </c>
      <c r="H10435" s="149" t="s">
        <v>4196</v>
      </c>
      <c r="I10435">
        <v>40003514</v>
      </c>
      <c r="K10435" t="s">
        <v>20294</v>
      </c>
      <c r="L10435" t="s">
        <v>20295</v>
      </c>
      <c r="M10435" t="s">
        <v>47</v>
      </c>
      <c r="N10435" t="s">
        <v>20296</v>
      </c>
      <c r="Q10435" t="s">
        <v>12415</v>
      </c>
      <c r="R10435" t="s">
        <v>12416</v>
      </c>
      <c r="S10435" t="s">
        <v>20297</v>
      </c>
      <c r="U10435" t="s">
        <v>12418</v>
      </c>
      <c r="W10435">
        <v>11</v>
      </c>
      <c r="X10435">
        <v>1</v>
      </c>
      <c r="Y10435" t="s">
        <v>12472</v>
      </c>
      <c r="Z10435" t="s">
        <v>12420</v>
      </c>
      <c r="AA10435" t="s">
        <v>12421</v>
      </c>
      <c r="AB10435" t="s">
        <v>12422</v>
      </c>
      <c r="AC10435">
        <v>2</v>
      </c>
      <c r="AD10435" s="123">
        <v>39111</v>
      </c>
      <c r="AE10435" t="s">
        <v>12423</v>
      </c>
      <c r="AG10435">
        <v>40003514</v>
      </c>
      <c r="AL10435" t="s">
        <v>12422</v>
      </c>
      <c r="AN10435">
        <v>4102312751</v>
      </c>
      <c r="AO10435">
        <v>16</v>
      </c>
      <c r="AP10435" t="s">
        <v>12424</v>
      </c>
      <c r="AQ10435" t="s">
        <v>11408</v>
      </c>
      <c r="AR10435">
        <v>4100</v>
      </c>
      <c r="AS10435" t="s">
        <v>12491</v>
      </c>
      <c r="AT10435">
        <v>0</v>
      </c>
      <c r="AV10435" t="s">
        <v>20298</v>
      </c>
      <c r="AW10435">
        <v>116100</v>
      </c>
    </row>
    <row r="10436" spans="1:49" x14ac:dyDescent="0.25">
      <c r="A10436">
        <v>4100</v>
      </c>
      <c r="B10436">
        <v>30020</v>
      </c>
      <c r="C10436">
        <v>4055</v>
      </c>
      <c r="D10436">
        <v>410</v>
      </c>
      <c r="E10436" s="124" t="s">
        <v>279</v>
      </c>
      <c r="F10436" t="str">
        <f t="shared" si="207"/>
        <v>L. HollingsworthGUARDIAN FIBERGLASS</v>
      </c>
      <c r="G10436" s="150" t="str">
        <f t="shared" si="206"/>
        <v>L. Hollingsworth</v>
      </c>
      <c r="H10436" s="149" t="s">
        <v>4197</v>
      </c>
      <c r="I10436">
        <v>40005198</v>
      </c>
      <c r="K10436" t="s">
        <v>20299</v>
      </c>
      <c r="L10436" t="s">
        <v>20300</v>
      </c>
      <c r="M10436" t="s">
        <v>47</v>
      </c>
      <c r="N10436">
        <v>29180</v>
      </c>
      <c r="Q10436" t="s">
        <v>12415</v>
      </c>
      <c r="R10436" t="s">
        <v>12416</v>
      </c>
      <c r="S10436" t="s">
        <v>20301</v>
      </c>
      <c r="U10436" t="s">
        <v>12418</v>
      </c>
      <c r="W10436">
        <v>11</v>
      </c>
      <c r="X10436">
        <v>1</v>
      </c>
      <c r="Y10436" t="s">
        <v>12419</v>
      </c>
      <c r="Z10436" t="s">
        <v>12420</v>
      </c>
      <c r="AA10436" t="s">
        <v>12429</v>
      </c>
      <c r="AB10436" t="s">
        <v>12422</v>
      </c>
      <c r="AC10436">
        <v>2</v>
      </c>
      <c r="AD10436" s="123">
        <v>39324</v>
      </c>
      <c r="AE10436" t="s">
        <v>12538</v>
      </c>
      <c r="AG10436">
        <v>40005198</v>
      </c>
      <c r="AL10436" t="s">
        <v>12422</v>
      </c>
      <c r="AN10436">
        <v>4103907401</v>
      </c>
      <c r="AO10436">
        <v>16</v>
      </c>
      <c r="AP10436" t="s">
        <v>12424</v>
      </c>
      <c r="AQ10436" t="s">
        <v>11408</v>
      </c>
      <c r="AR10436">
        <v>4100</v>
      </c>
      <c r="AS10436" t="s">
        <v>12491</v>
      </c>
      <c r="AT10436">
        <v>0</v>
      </c>
      <c r="AV10436" t="s">
        <v>17963</v>
      </c>
      <c r="AW10436">
        <v>116100</v>
      </c>
    </row>
    <row r="10437" spans="1:49" x14ac:dyDescent="0.25">
      <c r="A10437">
        <v>4100</v>
      </c>
      <c r="B10437">
        <v>30020</v>
      </c>
      <c r="C10437">
        <v>4055</v>
      </c>
      <c r="D10437">
        <v>410</v>
      </c>
      <c r="E10437" s="124" t="s">
        <v>279</v>
      </c>
      <c r="F10437" t="str">
        <f t="shared" si="207"/>
        <v>L. HollingsworthH &amp; H SALES, LLC</v>
      </c>
      <c r="G10437" s="150" t="str">
        <f t="shared" si="206"/>
        <v>L. Hollingsworth</v>
      </c>
      <c r="H10437" s="149" t="s">
        <v>4223</v>
      </c>
      <c r="I10437">
        <v>40007599</v>
      </c>
      <c r="K10437" t="s">
        <v>20302</v>
      </c>
      <c r="L10437" t="s">
        <v>13050</v>
      </c>
      <c r="M10437" t="s">
        <v>47</v>
      </c>
      <c r="N10437">
        <v>29706</v>
      </c>
      <c r="Q10437" t="s">
        <v>12415</v>
      </c>
      <c r="R10437" t="s">
        <v>12416</v>
      </c>
      <c r="S10437" t="s">
        <v>20303</v>
      </c>
      <c r="U10437" t="s">
        <v>12418</v>
      </c>
      <c r="W10437">
        <v>11</v>
      </c>
      <c r="X10437">
        <v>2</v>
      </c>
      <c r="Y10437" t="s">
        <v>12419</v>
      </c>
      <c r="Z10437" t="s">
        <v>12420</v>
      </c>
      <c r="AA10437" t="s">
        <v>12429</v>
      </c>
      <c r="AB10437" t="s">
        <v>12430</v>
      </c>
      <c r="AC10437">
        <v>2</v>
      </c>
      <c r="AD10437" s="123">
        <v>42152</v>
      </c>
      <c r="AE10437" t="s">
        <v>12431</v>
      </c>
      <c r="AG10437">
        <v>40007599</v>
      </c>
      <c r="AL10437" t="s">
        <v>12430</v>
      </c>
      <c r="AN10437">
        <v>4102302001</v>
      </c>
      <c r="AO10437">
        <v>16</v>
      </c>
      <c r="AP10437" t="s">
        <v>12424</v>
      </c>
      <c r="AQ10437" t="s">
        <v>11408</v>
      </c>
      <c r="AR10437">
        <v>4100</v>
      </c>
      <c r="AT10437">
        <v>0</v>
      </c>
      <c r="AV10437" t="s">
        <v>20304</v>
      </c>
      <c r="AW10437">
        <v>116100</v>
      </c>
    </row>
    <row r="10438" spans="1:49" x14ac:dyDescent="0.25">
      <c r="A10438">
        <v>4100</v>
      </c>
      <c r="B10438">
        <v>30020</v>
      </c>
      <c r="C10438">
        <v>4055</v>
      </c>
      <c r="D10438">
        <v>410</v>
      </c>
      <c r="E10438" s="124" t="s">
        <v>279</v>
      </c>
      <c r="F10438" t="str">
        <f t="shared" si="207"/>
        <v>L. HollingsworthHONEYMOON PAPER PRODUCTS</v>
      </c>
      <c r="G10438" s="150" t="str">
        <f t="shared" si="206"/>
        <v>L. Hollingsworth</v>
      </c>
      <c r="H10438" s="149" t="s">
        <v>4412</v>
      </c>
      <c r="I10438">
        <v>40008212</v>
      </c>
      <c r="K10438" t="s">
        <v>20305</v>
      </c>
      <c r="L10438" t="s">
        <v>12531</v>
      </c>
      <c r="M10438" t="s">
        <v>12521</v>
      </c>
      <c r="N10438">
        <v>45014</v>
      </c>
      <c r="Q10438" t="s">
        <v>12415</v>
      </c>
      <c r="R10438" t="s">
        <v>12416</v>
      </c>
      <c r="U10438" t="s">
        <v>12418</v>
      </c>
      <c r="W10438">
        <v>11</v>
      </c>
      <c r="X10438">
        <v>1</v>
      </c>
      <c r="Y10438" t="s">
        <v>12419</v>
      </c>
      <c r="Z10438" t="s">
        <v>12420</v>
      </c>
      <c r="AA10438" t="s">
        <v>12429</v>
      </c>
      <c r="AB10438" t="s">
        <v>12430</v>
      </c>
      <c r="AC10438">
        <v>2</v>
      </c>
      <c r="AD10438" s="123">
        <v>42985</v>
      </c>
      <c r="AE10438" t="s">
        <v>12431</v>
      </c>
      <c r="AG10438">
        <v>40008212</v>
      </c>
      <c r="AL10438" t="s">
        <v>12430</v>
      </c>
      <c r="AN10438">
        <v>3601708001</v>
      </c>
      <c r="AO10438">
        <v>16</v>
      </c>
      <c r="AP10438" t="s">
        <v>12424</v>
      </c>
      <c r="AQ10438" t="s">
        <v>11408</v>
      </c>
      <c r="AR10438">
        <v>4100</v>
      </c>
      <c r="AT10438">
        <v>0</v>
      </c>
      <c r="AV10438" t="s">
        <v>20306</v>
      </c>
      <c r="AW10438">
        <v>116100</v>
      </c>
    </row>
    <row r="10439" spans="1:49" x14ac:dyDescent="0.25">
      <c r="A10439">
        <v>4100</v>
      </c>
      <c r="B10439">
        <v>30020</v>
      </c>
      <c r="C10439">
        <v>4055</v>
      </c>
      <c r="D10439">
        <v>410</v>
      </c>
      <c r="E10439" s="124" t="s">
        <v>279</v>
      </c>
      <c r="F10439" t="str">
        <f t="shared" si="207"/>
        <v>L. HollingsworthHUBER ENGINEERED WOODS</v>
      </c>
      <c r="G10439" s="150" t="str">
        <f t="shared" si="206"/>
        <v>L. Hollingsworth</v>
      </c>
      <c r="H10439" s="149" t="s">
        <v>4448</v>
      </c>
      <c r="I10439">
        <v>40007815</v>
      </c>
      <c r="J10439" t="s">
        <v>20307</v>
      </c>
      <c r="K10439" t="s">
        <v>20308</v>
      </c>
      <c r="L10439" t="s">
        <v>18702</v>
      </c>
      <c r="M10439" t="s">
        <v>12692</v>
      </c>
      <c r="N10439">
        <v>31088</v>
      </c>
      <c r="Q10439" t="s">
        <v>12415</v>
      </c>
      <c r="R10439" t="s">
        <v>12416</v>
      </c>
      <c r="S10439" t="s">
        <v>20309</v>
      </c>
      <c r="U10439" t="s">
        <v>12418</v>
      </c>
      <c r="W10439">
        <v>11</v>
      </c>
      <c r="X10439">
        <v>1</v>
      </c>
      <c r="Y10439" t="s">
        <v>12419</v>
      </c>
      <c r="Z10439" t="s">
        <v>12420</v>
      </c>
      <c r="AA10439" t="s">
        <v>12429</v>
      </c>
      <c r="AB10439" t="s">
        <v>12422</v>
      </c>
      <c r="AC10439">
        <v>2</v>
      </c>
      <c r="AD10439" s="123">
        <v>42452</v>
      </c>
      <c r="AE10439" t="s">
        <v>12431</v>
      </c>
      <c r="AG10439">
        <v>40007815</v>
      </c>
      <c r="AL10439" t="s">
        <v>12422</v>
      </c>
      <c r="AN10439">
        <v>1115311901</v>
      </c>
      <c r="AO10439">
        <v>16</v>
      </c>
      <c r="AP10439" t="s">
        <v>12424</v>
      </c>
      <c r="AQ10439" t="s">
        <v>11408</v>
      </c>
      <c r="AR10439">
        <v>4100</v>
      </c>
      <c r="AT10439">
        <v>0</v>
      </c>
      <c r="AV10439" t="s">
        <v>18704</v>
      </c>
      <c r="AW10439">
        <v>116100</v>
      </c>
    </row>
    <row r="10440" spans="1:49" x14ac:dyDescent="0.25">
      <c r="A10440">
        <v>4100</v>
      </c>
      <c r="B10440">
        <v>30020</v>
      </c>
      <c r="C10440">
        <v>4055</v>
      </c>
      <c r="D10440">
        <v>410</v>
      </c>
      <c r="E10440" s="124" t="s">
        <v>279</v>
      </c>
      <c r="F10440" t="str">
        <f t="shared" si="207"/>
        <v>L. HollingsworthIMS GEAR BRAKING SYSTEMS, LLC</v>
      </c>
      <c r="G10440" s="150" t="str">
        <f t="shared" si="206"/>
        <v>L. Hollingsworth</v>
      </c>
      <c r="H10440" s="149" t="s">
        <v>4548</v>
      </c>
      <c r="I10440">
        <v>40007366</v>
      </c>
      <c r="K10440" t="s">
        <v>20310</v>
      </c>
      <c r="L10440" t="s">
        <v>20149</v>
      </c>
      <c r="M10440" t="s">
        <v>12692</v>
      </c>
      <c r="N10440">
        <v>30501</v>
      </c>
      <c r="Q10440" t="s">
        <v>12415</v>
      </c>
      <c r="R10440" t="s">
        <v>12416</v>
      </c>
      <c r="S10440" t="s">
        <v>20311</v>
      </c>
      <c r="U10440" t="s">
        <v>12418</v>
      </c>
      <c r="W10440">
        <v>11</v>
      </c>
      <c r="X10440">
        <v>1</v>
      </c>
      <c r="Y10440" t="s">
        <v>12419</v>
      </c>
      <c r="Z10440" t="s">
        <v>12420</v>
      </c>
      <c r="AA10440" t="s">
        <v>12429</v>
      </c>
      <c r="AB10440" t="s">
        <v>12422</v>
      </c>
      <c r="AC10440">
        <v>2</v>
      </c>
      <c r="AD10440" s="123">
        <v>41799</v>
      </c>
      <c r="AE10440" t="s">
        <v>12431</v>
      </c>
      <c r="AG10440">
        <v>40007366</v>
      </c>
      <c r="AL10440" t="s">
        <v>12422</v>
      </c>
      <c r="AN10440">
        <v>1113905401</v>
      </c>
      <c r="AO10440">
        <v>16</v>
      </c>
      <c r="AP10440" t="s">
        <v>12424</v>
      </c>
      <c r="AQ10440" t="s">
        <v>11408</v>
      </c>
      <c r="AR10440">
        <v>4100</v>
      </c>
      <c r="AT10440">
        <v>0</v>
      </c>
      <c r="AV10440" t="s">
        <v>16844</v>
      </c>
      <c r="AW10440">
        <v>116100</v>
      </c>
    </row>
    <row r="10441" spans="1:49" x14ac:dyDescent="0.25">
      <c r="A10441">
        <v>4100</v>
      </c>
      <c r="B10441">
        <v>30020</v>
      </c>
      <c r="C10441">
        <v>4055</v>
      </c>
      <c r="D10441">
        <v>410</v>
      </c>
      <c r="E10441" s="124" t="s">
        <v>279</v>
      </c>
      <c r="F10441" t="str">
        <f t="shared" si="207"/>
        <v>L. HollingsworthIMS GEAR GEORGIA INC.</v>
      </c>
      <c r="G10441" s="150" t="str">
        <f t="shared" si="206"/>
        <v>L. Hollingsworth</v>
      </c>
      <c r="H10441" s="149" t="s">
        <v>4549</v>
      </c>
      <c r="I10441">
        <v>40006620</v>
      </c>
      <c r="J10441" t="s">
        <v>18919</v>
      </c>
      <c r="K10441" t="s">
        <v>20312</v>
      </c>
      <c r="L10441" t="s">
        <v>20149</v>
      </c>
      <c r="M10441" t="s">
        <v>12692</v>
      </c>
      <c r="N10441">
        <v>30501</v>
      </c>
      <c r="Q10441" t="s">
        <v>12415</v>
      </c>
      <c r="R10441" t="s">
        <v>12416</v>
      </c>
      <c r="S10441" t="s">
        <v>20311</v>
      </c>
      <c r="U10441" t="s">
        <v>12418</v>
      </c>
      <c r="W10441">
        <v>11</v>
      </c>
      <c r="X10441">
        <v>1</v>
      </c>
      <c r="Y10441" t="s">
        <v>12472</v>
      </c>
      <c r="Z10441" t="s">
        <v>12420</v>
      </c>
      <c r="AA10441" t="s">
        <v>12485</v>
      </c>
      <c r="AB10441" t="s">
        <v>12422</v>
      </c>
      <c r="AC10441">
        <v>2</v>
      </c>
      <c r="AD10441" s="123">
        <v>40754</v>
      </c>
      <c r="AE10441" t="s">
        <v>12528</v>
      </c>
      <c r="AG10441">
        <v>40006620</v>
      </c>
      <c r="AL10441" t="s">
        <v>12422</v>
      </c>
      <c r="AN10441">
        <v>1113905401</v>
      </c>
      <c r="AO10441">
        <v>16</v>
      </c>
      <c r="AP10441" t="s">
        <v>12424</v>
      </c>
      <c r="AQ10441" t="s">
        <v>11408</v>
      </c>
      <c r="AR10441">
        <v>4100</v>
      </c>
      <c r="AT10441">
        <v>0</v>
      </c>
      <c r="AV10441" t="s">
        <v>16844</v>
      </c>
      <c r="AW10441">
        <v>116100</v>
      </c>
    </row>
    <row r="10442" spans="1:49" x14ac:dyDescent="0.25">
      <c r="A10442">
        <v>4100</v>
      </c>
      <c r="B10442">
        <v>30020</v>
      </c>
      <c r="C10442">
        <v>4055</v>
      </c>
      <c r="D10442">
        <v>410</v>
      </c>
      <c r="E10442" s="124" t="s">
        <v>279</v>
      </c>
      <c r="F10442" t="str">
        <f t="shared" si="207"/>
        <v>L. HollingsworthINDUSTRIAL DRIVES &amp; ELECTRIC</v>
      </c>
      <c r="G10442" s="150" t="str">
        <f t="shared" si="206"/>
        <v>L. Hollingsworth</v>
      </c>
      <c r="H10442" s="149" t="s">
        <v>4593</v>
      </c>
      <c r="I10442">
        <v>40003035</v>
      </c>
      <c r="K10442" t="s">
        <v>20313</v>
      </c>
      <c r="L10442" t="s">
        <v>20314</v>
      </c>
      <c r="M10442" t="s">
        <v>12692</v>
      </c>
      <c r="N10442" t="s">
        <v>20315</v>
      </c>
      <c r="Q10442" t="s">
        <v>12415</v>
      </c>
      <c r="R10442" t="s">
        <v>12416</v>
      </c>
      <c r="S10442" t="s">
        <v>20316</v>
      </c>
      <c r="U10442" t="s">
        <v>12418</v>
      </c>
      <c r="W10442">
        <v>11</v>
      </c>
      <c r="X10442">
        <v>2</v>
      </c>
      <c r="Y10442" t="s">
        <v>12419</v>
      </c>
      <c r="Z10442" t="s">
        <v>12420</v>
      </c>
      <c r="AA10442" t="s">
        <v>12421</v>
      </c>
      <c r="AB10442" t="s">
        <v>12422</v>
      </c>
      <c r="AC10442">
        <v>2</v>
      </c>
      <c r="AD10442" s="123">
        <v>39111</v>
      </c>
      <c r="AE10442" t="s">
        <v>12423</v>
      </c>
      <c r="AG10442">
        <v>40003035</v>
      </c>
      <c r="AL10442" t="s">
        <v>12422</v>
      </c>
      <c r="AN10442">
        <v>1110504801</v>
      </c>
      <c r="AO10442">
        <v>16</v>
      </c>
      <c r="AP10442" t="s">
        <v>12424</v>
      </c>
      <c r="AQ10442" t="s">
        <v>11408</v>
      </c>
      <c r="AR10442">
        <v>4100</v>
      </c>
      <c r="AT10442">
        <v>2005</v>
      </c>
      <c r="AV10442" t="s">
        <v>14279</v>
      </c>
      <c r="AW10442">
        <v>116100</v>
      </c>
    </row>
    <row r="10443" spans="1:49" x14ac:dyDescent="0.25">
      <c r="A10443">
        <v>4100</v>
      </c>
      <c r="B10443">
        <v>30020</v>
      </c>
      <c r="C10443">
        <v>4055</v>
      </c>
      <c r="D10443">
        <v>410</v>
      </c>
      <c r="E10443" s="124" t="s">
        <v>279</v>
      </c>
      <c r="F10443" t="str">
        <f t="shared" si="207"/>
        <v>L. HollingsworthINMAN MILLS - RAMEY</v>
      </c>
      <c r="G10443" s="150" t="str">
        <f t="shared" si="206"/>
        <v>L. Hollingsworth</v>
      </c>
      <c r="H10443" s="149" t="s">
        <v>4660</v>
      </c>
      <c r="I10443">
        <v>40000036</v>
      </c>
      <c r="K10443" t="s">
        <v>20317</v>
      </c>
      <c r="L10443" t="s">
        <v>20318</v>
      </c>
      <c r="M10443" t="s">
        <v>47</v>
      </c>
      <c r="N10443" t="s">
        <v>20319</v>
      </c>
      <c r="Q10443" t="s">
        <v>12415</v>
      </c>
      <c r="R10443" t="s">
        <v>12416</v>
      </c>
      <c r="S10443" t="s">
        <v>20320</v>
      </c>
      <c r="U10443" t="s">
        <v>12418</v>
      </c>
      <c r="W10443">
        <v>11</v>
      </c>
      <c r="X10443">
        <v>1</v>
      </c>
      <c r="Y10443" t="s">
        <v>12419</v>
      </c>
      <c r="Z10443" t="s">
        <v>12420</v>
      </c>
      <c r="AA10443" t="s">
        <v>12421</v>
      </c>
      <c r="AB10443" t="s">
        <v>12422</v>
      </c>
      <c r="AC10443">
        <v>2</v>
      </c>
      <c r="AD10443" s="123">
        <v>39111</v>
      </c>
      <c r="AE10443" t="s">
        <v>12423</v>
      </c>
      <c r="AG10443">
        <v>40000036</v>
      </c>
      <c r="AL10443" t="s">
        <v>12422</v>
      </c>
      <c r="AN10443">
        <v>4108315271</v>
      </c>
      <c r="AO10443">
        <v>16</v>
      </c>
      <c r="AP10443" t="s">
        <v>12424</v>
      </c>
      <c r="AQ10443" t="s">
        <v>11408</v>
      </c>
      <c r="AR10443">
        <v>4100</v>
      </c>
      <c r="AT10443">
        <v>0</v>
      </c>
      <c r="AV10443" t="s">
        <v>20321</v>
      </c>
      <c r="AW10443">
        <v>116100</v>
      </c>
    </row>
    <row r="10444" spans="1:49" x14ac:dyDescent="0.25">
      <c r="A10444">
        <v>4100</v>
      </c>
      <c r="B10444">
        <v>30020</v>
      </c>
      <c r="C10444">
        <v>4055</v>
      </c>
      <c r="D10444">
        <v>410</v>
      </c>
      <c r="E10444" s="124" t="s">
        <v>279</v>
      </c>
      <c r="F10444" t="str">
        <f t="shared" si="207"/>
        <v>L. HollingsworthINTEGRATED AUTOMATION INC.</v>
      </c>
      <c r="G10444" s="150" t="str">
        <f t="shared" si="206"/>
        <v>L. Hollingsworth</v>
      </c>
      <c r="H10444" s="149" t="s">
        <v>4687</v>
      </c>
      <c r="I10444">
        <v>40007543</v>
      </c>
      <c r="L10444" t="s">
        <v>20322</v>
      </c>
      <c r="M10444" t="s">
        <v>47</v>
      </c>
      <c r="O10444">
        <v>2091</v>
      </c>
      <c r="P10444">
        <v>29641</v>
      </c>
      <c r="Q10444" t="s">
        <v>12415</v>
      </c>
      <c r="R10444" t="s">
        <v>12416</v>
      </c>
      <c r="S10444" t="s">
        <v>20323</v>
      </c>
      <c r="U10444" t="s">
        <v>12418</v>
      </c>
      <c r="W10444">
        <v>11</v>
      </c>
      <c r="X10444">
        <v>0</v>
      </c>
      <c r="Y10444" t="s">
        <v>12419</v>
      </c>
      <c r="Z10444" t="s">
        <v>12420</v>
      </c>
      <c r="AA10444" t="s">
        <v>12429</v>
      </c>
      <c r="AB10444" t="s">
        <v>12430</v>
      </c>
      <c r="AC10444">
        <v>2</v>
      </c>
      <c r="AD10444" s="123">
        <v>42080</v>
      </c>
      <c r="AE10444" t="s">
        <v>12431</v>
      </c>
      <c r="AG10444">
        <v>40007543</v>
      </c>
      <c r="AL10444" t="s">
        <v>12430</v>
      </c>
      <c r="AN10444">
        <v>4107702801</v>
      </c>
      <c r="AO10444">
        <v>16</v>
      </c>
      <c r="AP10444" t="s">
        <v>12424</v>
      </c>
      <c r="AQ10444" t="s">
        <v>11408</v>
      </c>
      <c r="AR10444">
        <v>4100</v>
      </c>
      <c r="AT10444">
        <v>0</v>
      </c>
      <c r="AV10444" t="s">
        <v>4413</v>
      </c>
      <c r="AW10444">
        <v>116100</v>
      </c>
    </row>
    <row r="10445" spans="1:49" x14ac:dyDescent="0.25">
      <c r="A10445">
        <v>4100</v>
      </c>
      <c r="B10445">
        <v>30020</v>
      </c>
      <c r="C10445">
        <v>4055</v>
      </c>
      <c r="D10445">
        <v>410</v>
      </c>
      <c r="E10445" s="124" t="s">
        <v>279</v>
      </c>
      <c r="F10445" t="str">
        <f t="shared" si="207"/>
        <v>L. HollingsworthINTERNATIONAL SUPPLY CO. INC.</v>
      </c>
      <c r="G10445" s="150" t="str">
        <f t="shared" ref="G10445:G10508" si="208">RIGHT(E10445,LEN(E10445)-3)</f>
        <v>L. Hollingsworth</v>
      </c>
      <c r="H10445" s="149" t="s">
        <v>4739</v>
      </c>
      <c r="I10445">
        <v>40008819</v>
      </c>
      <c r="L10445" t="s">
        <v>20245</v>
      </c>
      <c r="M10445" t="s">
        <v>47</v>
      </c>
      <c r="N10445">
        <v>29673</v>
      </c>
      <c r="O10445">
        <v>365</v>
      </c>
      <c r="P10445">
        <v>29673</v>
      </c>
      <c r="Q10445" t="s">
        <v>12415</v>
      </c>
      <c r="R10445" t="s">
        <v>12416</v>
      </c>
      <c r="S10445" t="s">
        <v>20324</v>
      </c>
      <c r="U10445" t="s">
        <v>12418</v>
      </c>
      <c r="W10445">
        <v>11</v>
      </c>
      <c r="X10445">
        <v>2</v>
      </c>
      <c r="Y10445" t="s">
        <v>12419</v>
      </c>
      <c r="Z10445" t="s">
        <v>12420</v>
      </c>
      <c r="AA10445" t="s">
        <v>12485</v>
      </c>
      <c r="AB10445" t="s">
        <v>12430</v>
      </c>
      <c r="AC10445">
        <v>2</v>
      </c>
      <c r="AD10445" s="123">
        <v>43900</v>
      </c>
      <c r="AE10445" t="s">
        <v>12486</v>
      </c>
      <c r="AG10445">
        <v>40008819</v>
      </c>
      <c r="AL10445" t="s">
        <v>12430</v>
      </c>
      <c r="AN10445">
        <v>4100712021</v>
      </c>
      <c r="AO10445">
        <v>16</v>
      </c>
      <c r="AP10445" t="s">
        <v>12424</v>
      </c>
      <c r="AQ10445" t="s">
        <v>11408</v>
      </c>
      <c r="AR10445">
        <v>4100</v>
      </c>
      <c r="AT10445">
        <v>0</v>
      </c>
      <c r="AV10445" t="s">
        <v>14926</v>
      </c>
      <c r="AW10445">
        <v>116100</v>
      </c>
    </row>
    <row r="10446" spans="1:49" x14ac:dyDescent="0.25">
      <c r="A10446">
        <v>4100</v>
      </c>
      <c r="B10446">
        <v>30020</v>
      </c>
      <c r="C10446">
        <v>4055</v>
      </c>
      <c r="D10446">
        <v>410</v>
      </c>
      <c r="E10446" s="124" t="s">
        <v>279</v>
      </c>
      <c r="F10446" t="str">
        <f t="shared" si="207"/>
        <v>L. HollingsworthJ.W. VAUGHN CO., INC</v>
      </c>
      <c r="G10446" s="150" t="str">
        <f t="shared" si="208"/>
        <v>L. Hollingsworth</v>
      </c>
      <c r="H10446" s="149" t="s">
        <v>4841</v>
      </c>
      <c r="I10446">
        <v>40008934</v>
      </c>
      <c r="K10446" t="s">
        <v>20325</v>
      </c>
      <c r="L10446" t="s">
        <v>14257</v>
      </c>
      <c r="M10446" t="s">
        <v>47</v>
      </c>
      <c r="N10446">
        <v>29617</v>
      </c>
      <c r="Q10446" t="s">
        <v>12415</v>
      </c>
      <c r="R10446" t="s">
        <v>12416</v>
      </c>
      <c r="S10446" t="s">
        <v>20326</v>
      </c>
      <c r="U10446" t="s">
        <v>12418</v>
      </c>
      <c r="W10446">
        <v>11</v>
      </c>
      <c r="X10446">
        <v>2</v>
      </c>
      <c r="Y10446" t="s">
        <v>12419</v>
      </c>
      <c r="Z10446" t="s">
        <v>12420</v>
      </c>
      <c r="AA10446" t="s">
        <v>12485</v>
      </c>
      <c r="AB10446" t="s">
        <v>12422</v>
      </c>
      <c r="AC10446">
        <v>2</v>
      </c>
      <c r="AD10446" s="123">
        <v>44075</v>
      </c>
      <c r="AE10446" t="s">
        <v>12528</v>
      </c>
      <c r="AG10446">
        <v>40008934</v>
      </c>
      <c r="AL10446" t="s">
        <v>12422</v>
      </c>
      <c r="AN10446">
        <v>4104503701</v>
      </c>
      <c r="AP10446" t="s">
        <v>12424</v>
      </c>
      <c r="AQ10446" t="s">
        <v>11408</v>
      </c>
      <c r="AR10446">
        <v>4100</v>
      </c>
      <c r="AT10446">
        <v>0</v>
      </c>
      <c r="AV10446" t="s">
        <v>20327</v>
      </c>
      <c r="AW10446">
        <v>116100</v>
      </c>
    </row>
    <row r="10447" spans="1:49" x14ac:dyDescent="0.25">
      <c r="A10447">
        <v>4100</v>
      </c>
      <c r="B10447">
        <v>30020</v>
      </c>
      <c r="C10447">
        <v>4055</v>
      </c>
      <c r="D10447">
        <v>410</v>
      </c>
      <c r="E10447" s="124" t="s">
        <v>279</v>
      </c>
      <c r="F10447" t="str">
        <f t="shared" si="207"/>
        <v>L. HollingsworthJOHN SOULES ACQUISITIONS LLC</v>
      </c>
      <c r="G10447" s="150" t="str">
        <f t="shared" si="208"/>
        <v>L. Hollingsworth</v>
      </c>
      <c r="H10447" s="149" t="s">
        <v>4953</v>
      </c>
      <c r="I10447">
        <v>40008218</v>
      </c>
      <c r="J10447" t="s">
        <v>20328</v>
      </c>
      <c r="K10447" t="s">
        <v>20329</v>
      </c>
      <c r="L10447" t="s">
        <v>20149</v>
      </c>
      <c r="M10447" t="s">
        <v>12692</v>
      </c>
      <c r="N10447">
        <v>30501</v>
      </c>
      <c r="Q10447" t="s">
        <v>12415</v>
      </c>
      <c r="R10447" t="s">
        <v>12416</v>
      </c>
      <c r="S10447" t="s">
        <v>20330</v>
      </c>
      <c r="U10447" t="s">
        <v>12418</v>
      </c>
      <c r="W10447">
        <v>11</v>
      </c>
      <c r="X10447">
        <v>1</v>
      </c>
      <c r="Y10447" t="s">
        <v>12419</v>
      </c>
      <c r="Z10447" t="s">
        <v>12420</v>
      </c>
      <c r="AA10447" t="s">
        <v>12429</v>
      </c>
      <c r="AB10447" t="s">
        <v>12422</v>
      </c>
      <c r="AC10447">
        <v>2</v>
      </c>
      <c r="AD10447" s="123">
        <v>42997</v>
      </c>
      <c r="AE10447" t="s">
        <v>12431</v>
      </c>
      <c r="AG10447">
        <v>40008218</v>
      </c>
      <c r="AL10447" t="s">
        <v>12422</v>
      </c>
      <c r="AN10447">
        <v>1113905401</v>
      </c>
      <c r="AO10447">
        <v>16</v>
      </c>
      <c r="AP10447" t="s">
        <v>12424</v>
      </c>
      <c r="AQ10447" t="s">
        <v>11408</v>
      </c>
      <c r="AR10447">
        <v>4100</v>
      </c>
      <c r="AT10447">
        <v>0</v>
      </c>
      <c r="AV10447" t="s">
        <v>20331</v>
      </c>
      <c r="AW10447">
        <v>116100</v>
      </c>
    </row>
    <row r="10448" spans="1:49" x14ac:dyDescent="0.25">
      <c r="A10448">
        <v>4100</v>
      </c>
      <c r="B10448">
        <v>30020</v>
      </c>
      <c r="C10448">
        <v>4055</v>
      </c>
      <c r="D10448">
        <v>410</v>
      </c>
      <c r="E10448" s="124" t="s">
        <v>279</v>
      </c>
      <c r="F10448" t="str">
        <f t="shared" si="207"/>
        <v>L. HollingsworthJOHNS MANVILLE CORP. SPARTANBURG</v>
      </c>
      <c r="G10448" s="150" t="str">
        <f t="shared" si="208"/>
        <v>L. Hollingsworth</v>
      </c>
      <c r="H10448" s="149" t="s">
        <v>4964</v>
      </c>
      <c r="I10448">
        <v>40003262</v>
      </c>
      <c r="J10448" t="s">
        <v>12880</v>
      </c>
      <c r="L10448" t="s">
        <v>12881</v>
      </c>
      <c r="M10448" t="s">
        <v>12882</v>
      </c>
      <c r="N10448" t="s">
        <v>14312</v>
      </c>
      <c r="O10448">
        <v>5108</v>
      </c>
      <c r="Q10448" t="s">
        <v>12415</v>
      </c>
      <c r="R10448" t="s">
        <v>12416</v>
      </c>
      <c r="S10448" t="s">
        <v>20332</v>
      </c>
      <c r="U10448" t="s">
        <v>12418</v>
      </c>
      <c r="V10448">
        <v>214</v>
      </c>
      <c r="W10448">
        <v>11</v>
      </c>
      <c r="X10448">
        <v>1</v>
      </c>
      <c r="Y10448" t="s">
        <v>12765</v>
      </c>
      <c r="Z10448" t="s">
        <v>12420</v>
      </c>
      <c r="AA10448" t="s">
        <v>12421</v>
      </c>
      <c r="AB10448" t="s">
        <v>12422</v>
      </c>
      <c r="AC10448">
        <v>2</v>
      </c>
      <c r="AD10448" s="123">
        <v>39111</v>
      </c>
      <c r="AE10448" t="s">
        <v>12423</v>
      </c>
      <c r="AG10448">
        <v>40003262</v>
      </c>
      <c r="AL10448" t="s">
        <v>12422</v>
      </c>
      <c r="AN10448">
        <v>603101401</v>
      </c>
      <c r="AO10448">
        <v>16</v>
      </c>
      <c r="AP10448" t="s">
        <v>12424</v>
      </c>
      <c r="AQ10448" t="s">
        <v>11408</v>
      </c>
      <c r="AR10448">
        <v>4100</v>
      </c>
      <c r="AT10448">
        <v>2005</v>
      </c>
      <c r="AV10448" t="s">
        <v>12885</v>
      </c>
      <c r="AW10448">
        <v>116100</v>
      </c>
    </row>
    <row r="10449" spans="1:49" x14ac:dyDescent="0.25">
      <c r="A10449">
        <v>4100</v>
      </c>
      <c r="B10449">
        <v>30020</v>
      </c>
      <c r="C10449">
        <v>4055</v>
      </c>
      <c r="D10449">
        <v>410</v>
      </c>
      <c r="E10449" s="124" t="s">
        <v>279</v>
      </c>
      <c r="F10449" t="str">
        <f t="shared" si="207"/>
        <v>L. HollingsworthJOHNS MANVILLE INT'L INC. - WINDER</v>
      </c>
      <c r="G10449" s="150" t="str">
        <f t="shared" si="208"/>
        <v>L. Hollingsworth</v>
      </c>
      <c r="H10449" s="149" t="s">
        <v>4968</v>
      </c>
      <c r="I10449">
        <v>40000224</v>
      </c>
      <c r="J10449" t="s">
        <v>12880</v>
      </c>
      <c r="L10449" t="s">
        <v>12881</v>
      </c>
      <c r="M10449" t="s">
        <v>12882</v>
      </c>
      <c r="N10449" t="s">
        <v>14312</v>
      </c>
      <c r="O10449">
        <v>5108</v>
      </c>
      <c r="Q10449" t="s">
        <v>12415</v>
      </c>
      <c r="R10449" t="s">
        <v>12416</v>
      </c>
      <c r="S10449" t="s">
        <v>20333</v>
      </c>
      <c r="U10449" t="s">
        <v>12418</v>
      </c>
      <c r="V10449">
        <v>214</v>
      </c>
      <c r="W10449">
        <v>11</v>
      </c>
      <c r="X10449">
        <v>1</v>
      </c>
      <c r="Y10449" t="s">
        <v>12765</v>
      </c>
      <c r="Z10449" t="s">
        <v>12420</v>
      </c>
      <c r="AA10449" t="s">
        <v>12421</v>
      </c>
      <c r="AB10449" t="s">
        <v>12473</v>
      </c>
      <c r="AC10449">
        <v>2</v>
      </c>
      <c r="AD10449" s="123">
        <v>39111</v>
      </c>
      <c r="AE10449" t="s">
        <v>12423</v>
      </c>
      <c r="AG10449">
        <v>40000224</v>
      </c>
      <c r="AL10449" t="s">
        <v>12473</v>
      </c>
      <c r="AN10449">
        <v>603101401</v>
      </c>
      <c r="AO10449">
        <v>16</v>
      </c>
      <c r="AP10449" t="s">
        <v>12424</v>
      </c>
      <c r="AQ10449" t="s">
        <v>11408</v>
      </c>
      <c r="AR10449">
        <v>4100</v>
      </c>
      <c r="AT10449">
        <v>2005</v>
      </c>
      <c r="AV10449" t="s">
        <v>12885</v>
      </c>
      <c r="AW10449">
        <v>116100</v>
      </c>
    </row>
    <row r="10450" spans="1:49" x14ac:dyDescent="0.25">
      <c r="A10450">
        <v>4100</v>
      </c>
      <c r="B10450">
        <v>30020</v>
      </c>
      <c r="C10450">
        <v>4055</v>
      </c>
      <c r="D10450">
        <v>410</v>
      </c>
      <c r="E10450" s="124" t="s">
        <v>279</v>
      </c>
      <c r="F10450" t="str">
        <f t="shared" si="207"/>
        <v>L. HollingsworthKOEBERLEIN &amp; SEIGERT LLC</v>
      </c>
      <c r="G10450" s="150" t="str">
        <f t="shared" si="208"/>
        <v>L. Hollingsworth</v>
      </c>
      <c r="H10450" s="149" t="s">
        <v>5283</v>
      </c>
      <c r="I10450">
        <v>40006827</v>
      </c>
      <c r="K10450" t="s">
        <v>20334</v>
      </c>
      <c r="L10450" t="s">
        <v>20335</v>
      </c>
      <c r="M10450" t="s">
        <v>47</v>
      </c>
      <c r="N10450">
        <v>29322</v>
      </c>
      <c r="Q10450" t="s">
        <v>12415</v>
      </c>
      <c r="R10450" t="s">
        <v>12416</v>
      </c>
      <c r="S10450" t="s">
        <v>20336</v>
      </c>
      <c r="U10450" t="s">
        <v>12418</v>
      </c>
      <c r="W10450">
        <v>11</v>
      </c>
      <c r="X10450">
        <v>0</v>
      </c>
      <c r="Y10450" t="s">
        <v>12419</v>
      </c>
      <c r="Z10450" t="s">
        <v>12420</v>
      </c>
      <c r="AA10450" t="s">
        <v>12429</v>
      </c>
      <c r="AB10450" t="s">
        <v>12422</v>
      </c>
      <c r="AC10450">
        <v>2</v>
      </c>
      <c r="AD10450" s="123">
        <v>41061</v>
      </c>
      <c r="AE10450" t="s">
        <v>12431</v>
      </c>
      <c r="AG10450">
        <v>40006827</v>
      </c>
      <c r="AL10450" t="s">
        <v>12422</v>
      </c>
      <c r="AN10450">
        <v>4108315121</v>
      </c>
      <c r="AO10450">
        <v>16</v>
      </c>
      <c r="AP10450" t="s">
        <v>12424</v>
      </c>
      <c r="AQ10450" t="s">
        <v>11408</v>
      </c>
      <c r="AR10450">
        <v>4100</v>
      </c>
      <c r="AT10450">
        <v>0</v>
      </c>
      <c r="AV10450" t="s">
        <v>20337</v>
      </c>
      <c r="AW10450">
        <v>116100</v>
      </c>
    </row>
    <row r="10451" spans="1:49" x14ac:dyDescent="0.25">
      <c r="A10451">
        <v>4100</v>
      </c>
      <c r="B10451">
        <v>30020</v>
      </c>
      <c r="C10451">
        <v>4055</v>
      </c>
      <c r="D10451">
        <v>410</v>
      </c>
      <c r="E10451" s="124" t="s">
        <v>279</v>
      </c>
      <c r="F10451" t="str">
        <f t="shared" si="207"/>
        <v>L. HollingsworthKRAFT HEINZ FOOD CO. - NEWBERRY</v>
      </c>
      <c r="G10451" s="150" t="str">
        <f t="shared" si="208"/>
        <v>L. Hollingsworth</v>
      </c>
      <c r="H10451" s="149" t="s">
        <v>5318</v>
      </c>
      <c r="I10451">
        <v>40001947</v>
      </c>
      <c r="J10451" t="s">
        <v>20338</v>
      </c>
      <c r="L10451" t="s">
        <v>13312</v>
      </c>
      <c r="M10451" t="s">
        <v>12494</v>
      </c>
      <c r="O10451">
        <v>982140</v>
      </c>
      <c r="P10451" t="s">
        <v>16276</v>
      </c>
      <c r="Q10451" t="s">
        <v>12415</v>
      </c>
      <c r="R10451" t="s">
        <v>12416</v>
      </c>
      <c r="S10451" t="s">
        <v>20339</v>
      </c>
      <c r="U10451" t="s">
        <v>12418</v>
      </c>
      <c r="V10451">
        <v>215</v>
      </c>
      <c r="W10451">
        <v>11</v>
      </c>
      <c r="X10451">
        <v>1</v>
      </c>
      <c r="Y10451" t="s">
        <v>12419</v>
      </c>
      <c r="Z10451" t="s">
        <v>12420</v>
      </c>
      <c r="AA10451" t="s">
        <v>12421</v>
      </c>
      <c r="AB10451" t="s">
        <v>12473</v>
      </c>
      <c r="AC10451">
        <v>2</v>
      </c>
      <c r="AD10451" s="123">
        <v>39111</v>
      </c>
      <c r="AE10451" t="s">
        <v>12423</v>
      </c>
      <c r="AG10451">
        <v>40001947</v>
      </c>
      <c r="AL10451" t="s">
        <v>12473</v>
      </c>
      <c r="AN10451">
        <v>4414109801</v>
      </c>
      <c r="AO10451">
        <v>16</v>
      </c>
      <c r="AP10451" t="s">
        <v>12424</v>
      </c>
      <c r="AQ10451" t="s">
        <v>11408</v>
      </c>
      <c r="AR10451">
        <v>4100</v>
      </c>
      <c r="AT10451">
        <v>2005</v>
      </c>
      <c r="AV10451" t="s">
        <v>16277</v>
      </c>
      <c r="AW10451">
        <v>116100</v>
      </c>
    </row>
    <row r="10452" spans="1:49" x14ac:dyDescent="0.25">
      <c r="A10452">
        <v>4100</v>
      </c>
      <c r="B10452">
        <v>30020</v>
      </c>
      <c r="C10452">
        <v>4055</v>
      </c>
      <c r="D10452">
        <v>410</v>
      </c>
      <c r="E10452" s="124" t="s">
        <v>279</v>
      </c>
      <c r="F10452" t="str">
        <f t="shared" si="207"/>
        <v>L. HollingsworthLAKE FOODS LLC</v>
      </c>
      <c r="G10452" s="150" t="str">
        <f t="shared" si="208"/>
        <v>L. Hollingsworth</v>
      </c>
      <c r="H10452" s="149" t="s">
        <v>5405</v>
      </c>
      <c r="I10452">
        <v>40008535</v>
      </c>
      <c r="K10452" t="s">
        <v>20340</v>
      </c>
      <c r="L10452" t="s">
        <v>20341</v>
      </c>
      <c r="M10452" t="s">
        <v>12692</v>
      </c>
      <c r="N10452">
        <v>30643</v>
      </c>
      <c r="Q10452" t="s">
        <v>12415</v>
      </c>
      <c r="R10452" t="s">
        <v>12416</v>
      </c>
      <c r="S10452" t="s">
        <v>20342</v>
      </c>
      <c r="U10452" t="s">
        <v>12418</v>
      </c>
      <c r="W10452">
        <v>11</v>
      </c>
      <c r="X10452">
        <v>1</v>
      </c>
      <c r="Y10452" t="s">
        <v>12419</v>
      </c>
      <c r="Z10452" t="s">
        <v>12420</v>
      </c>
      <c r="AA10452" t="s">
        <v>12429</v>
      </c>
      <c r="AB10452" t="s">
        <v>12422</v>
      </c>
      <c r="AC10452">
        <v>2</v>
      </c>
      <c r="AD10452" s="123">
        <v>43446</v>
      </c>
      <c r="AE10452" t="s">
        <v>12431</v>
      </c>
      <c r="AG10452">
        <v>40008535</v>
      </c>
      <c r="AL10452" t="s">
        <v>12422</v>
      </c>
      <c r="AN10452">
        <v>1114706001</v>
      </c>
      <c r="AO10452">
        <v>16</v>
      </c>
      <c r="AP10452" t="s">
        <v>12424</v>
      </c>
      <c r="AQ10452" t="s">
        <v>11408</v>
      </c>
      <c r="AR10452">
        <v>4100</v>
      </c>
      <c r="AT10452">
        <v>0</v>
      </c>
      <c r="AV10452" t="s">
        <v>20343</v>
      </c>
      <c r="AW10452">
        <v>116100</v>
      </c>
    </row>
    <row r="10453" spans="1:49" x14ac:dyDescent="0.25">
      <c r="A10453">
        <v>4100</v>
      </c>
      <c r="B10453">
        <v>30020</v>
      </c>
      <c r="C10453">
        <v>4055</v>
      </c>
      <c r="D10453">
        <v>410</v>
      </c>
      <c r="E10453" s="124" t="s">
        <v>279</v>
      </c>
      <c r="F10453" t="str">
        <f t="shared" si="207"/>
        <v>L. HollingsworthLOUIS P. BATSON, INC.</v>
      </c>
      <c r="G10453" s="150" t="str">
        <f t="shared" si="208"/>
        <v>L. Hollingsworth</v>
      </c>
      <c r="H10453" s="149" t="s">
        <v>5605</v>
      </c>
      <c r="I10453">
        <v>40002743</v>
      </c>
      <c r="K10453" t="s">
        <v>20344</v>
      </c>
      <c r="L10453" t="s">
        <v>14257</v>
      </c>
      <c r="M10453" t="s">
        <v>47</v>
      </c>
      <c r="N10453" t="s">
        <v>20345</v>
      </c>
      <c r="Q10453" t="s">
        <v>12415</v>
      </c>
      <c r="R10453" t="s">
        <v>12416</v>
      </c>
      <c r="S10453" t="s">
        <v>20346</v>
      </c>
      <c r="U10453" t="s">
        <v>12418</v>
      </c>
      <c r="W10453">
        <v>11</v>
      </c>
      <c r="X10453">
        <v>2</v>
      </c>
      <c r="Y10453" t="s">
        <v>12419</v>
      </c>
      <c r="Z10453" t="s">
        <v>12420</v>
      </c>
      <c r="AA10453" t="s">
        <v>12421</v>
      </c>
      <c r="AB10453" t="s">
        <v>12422</v>
      </c>
      <c r="AC10453">
        <v>2</v>
      </c>
      <c r="AD10453" s="123">
        <v>39111</v>
      </c>
      <c r="AE10453" t="s">
        <v>12423</v>
      </c>
      <c r="AG10453">
        <v>40002743</v>
      </c>
      <c r="AL10453" t="s">
        <v>12422</v>
      </c>
      <c r="AN10453">
        <v>4104503701</v>
      </c>
      <c r="AO10453">
        <v>16</v>
      </c>
      <c r="AP10453" t="s">
        <v>12424</v>
      </c>
      <c r="AQ10453" t="s">
        <v>11408</v>
      </c>
      <c r="AR10453">
        <v>4100</v>
      </c>
      <c r="AT10453">
        <v>0</v>
      </c>
      <c r="AV10453" t="s">
        <v>20347</v>
      </c>
      <c r="AW10453">
        <v>116100</v>
      </c>
    </row>
    <row r="10454" spans="1:49" x14ac:dyDescent="0.25">
      <c r="A10454">
        <v>4100</v>
      </c>
      <c r="B10454">
        <v>30020</v>
      </c>
      <c r="C10454">
        <v>4055</v>
      </c>
      <c r="D10454">
        <v>410</v>
      </c>
      <c r="E10454" s="124" t="s">
        <v>279</v>
      </c>
      <c r="F10454" t="str">
        <f t="shared" si="207"/>
        <v>L. HollingsworthLSC COMMUNICATIONS</v>
      </c>
      <c r="G10454" s="150" t="str">
        <f t="shared" si="208"/>
        <v>L. Hollingsworth</v>
      </c>
      <c r="H10454" s="149" t="s">
        <v>5618</v>
      </c>
      <c r="I10454">
        <v>40002425</v>
      </c>
      <c r="J10454" t="s">
        <v>18118</v>
      </c>
      <c r="K10454" t="s">
        <v>20348</v>
      </c>
      <c r="L10454" t="s">
        <v>16671</v>
      </c>
      <c r="M10454" t="s">
        <v>47</v>
      </c>
      <c r="N10454" t="s">
        <v>20349</v>
      </c>
      <c r="Q10454" t="s">
        <v>12415</v>
      </c>
      <c r="R10454" t="s">
        <v>12416</v>
      </c>
      <c r="S10454" t="s">
        <v>20350</v>
      </c>
      <c r="U10454" t="s">
        <v>12418</v>
      </c>
      <c r="V10454">
        <v>212</v>
      </c>
      <c r="W10454">
        <v>11</v>
      </c>
      <c r="X10454">
        <v>1</v>
      </c>
      <c r="Y10454" t="s">
        <v>12419</v>
      </c>
      <c r="Z10454" t="s">
        <v>12420</v>
      </c>
      <c r="AA10454" t="s">
        <v>12421</v>
      </c>
      <c r="AB10454" t="s">
        <v>12430</v>
      </c>
      <c r="AC10454">
        <v>2</v>
      </c>
      <c r="AD10454" s="123">
        <v>39111</v>
      </c>
      <c r="AE10454" t="s">
        <v>12423</v>
      </c>
      <c r="AG10454">
        <v>40002425</v>
      </c>
      <c r="AL10454" t="s">
        <v>12430</v>
      </c>
      <c r="AN10454">
        <v>4108300001</v>
      </c>
      <c r="AO10454">
        <v>16</v>
      </c>
      <c r="AP10454" t="s">
        <v>12424</v>
      </c>
      <c r="AQ10454" t="s">
        <v>11408</v>
      </c>
      <c r="AR10454">
        <v>4100</v>
      </c>
      <c r="AT10454">
        <v>2005</v>
      </c>
      <c r="AV10454" t="s">
        <v>18122</v>
      </c>
      <c r="AW10454">
        <v>116100</v>
      </c>
    </row>
    <row r="10455" spans="1:49" x14ac:dyDescent="0.25">
      <c r="A10455">
        <v>4100</v>
      </c>
      <c r="B10455">
        <v>30020</v>
      </c>
      <c r="C10455">
        <v>4055</v>
      </c>
      <c r="D10455">
        <v>410</v>
      </c>
      <c r="E10455" s="124" t="s">
        <v>279</v>
      </c>
      <c r="F10455" t="str">
        <f t="shared" si="207"/>
        <v>L. HollingsworthMANUFACTURED ASSEMBLIES CORP</v>
      </c>
      <c r="G10455" s="150" t="str">
        <f t="shared" si="208"/>
        <v>L. Hollingsworth</v>
      </c>
      <c r="H10455" s="149" t="s">
        <v>5718</v>
      </c>
      <c r="I10455">
        <v>40006396</v>
      </c>
      <c r="K10455" t="s">
        <v>20351</v>
      </c>
      <c r="L10455" t="s">
        <v>20352</v>
      </c>
      <c r="M10455" t="s">
        <v>12521</v>
      </c>
      <c r="N10455">
        <v>45377</v>
      </c>
      <c r="Q10455" t="s">
        <v>12415</v>
      </c>
      <c r="R10455" t="s">
        <v>12416</v>
      </c>
      <c r="S10455" t="s">
        <v>20353</v>
      </c>
      <c r="U10455" t="s">
        <v>12418</v>
      </c>
      <c r="W10455">
        <v>11</v>
      </c>
      <c r="X10455">
        <v>2</v>
      </c>
      <c r="Y10455" t="s">
        <v>12472</v>
      </c>
      <c r="Z10455" t="s">
        <v>12420</v>
      </c>
      <c r="AA10455" t="s">
        <v>12429</v>
      </c>
      <c r="AB10455" t="s">
        <v>12422</v>
      </c>
      <c r="AC10455">
        <v>2</v>
      </c>
      <c r="AD10455" s="123">
        <v>40464</v>
      </c>
      <c r="AE10455" t="s">
        <v>12431</v>
      </c>
      <c r="AG10455">
        <v>40006396</v>
      </c>
      <c r="AL10455" t="s">
        <v>12422</v>
      </c>
      <c r="AN10455">
        <v>3611326101</v>
      </c>
      <c r="AO10455">
        <v>16</v>
      </c>
      <c r="AP10455" t="s">
        <v>12424</v>
      </c>
      <c r="AQ10455" t="s">
        <v>11408</v>
      </c>
      <c r="AR10455">
        <v>4100</v>
      </c>
      <c r="AT10455">
        <v>0</v>
      </c>
      <c r="AV10455" t="s">
        <v>16897</v>
      </c>
      <c r="AW10455">
        <v>116100</v>
      </c>
    </row>
    <row r="10456" spans="1:49" x14ac:dyDescent="0.25">
      <c r="A10456">
        <v>4100</v>
      </c>
      <c r="B10456">
        <v>30020</v>
      </c>
      <c r="C10456">
        <v>4055</v>
      </c>
      <c r="D10456">
        <v>410</v>
      </c>
      <c r="E10456" s="124" t="s">
        <v>279</v>
      </c>
      <c r="F10456" t="str">
        <f t="shared" si="207"/>
        <v>L. HollingsworthMAREL  STORK POULTRY PROCESSING INC</v>
      </c>
      <c r="G10456" s="150" t="str">
        <f t="shared" si="208"/>
        <v>L. Hollingsworth</v>
      </c>
      <c r="H10456" s="149" t="s">
        <v>13662</v>
      </c>
      <c r="I10456">
        <v>40007713</v>
      </c>
      <c r="L10456" t="s">
        <v>20149</v>
      </c>
      <c r="M10456" t="s">
        <v>12692</v>
      </c>
      <c r="N10456">
        <v>30503</v>
      </c>
      <c r="O10456">
        <v>1258</v>
      </c>
      <c r="Q10456" t="s">
        <v>12415</v>
      </c>
      <c r="R10456" t="s">
        <v>12416</v>
      </c>
      <c r="S10456" t="s">
        <v>20354</v>
      </c>
      <c r="U10456" t="s">
        <v>12418</v>
      </c>
      <c r="V10456">
        <v>90</v>
      </c>
      <c r="W10456">
        <v>11</v>
      </c>
      <c r="X10456">
        <v>0</v>
      </c>
      <c r="Y10456" t="s">
        <v>12472</v>
      </c>
      <c r="Z10456" t="s">
        <v>12420</v>
      </c>
      <c r="AA10456" t="s">
        <v>12485</v>
      </c>
      <c r="AB10456" t="s">
        <v>12473</v>
      </c>
      <c r="AC10456">
        <v>2</v>
      </c>
      <c r="AD10456" s="123">
        <v>42306</v>
      </c>
      <c r="AE10456" t="s">
        <v>12528</v>
      </c>
      <c r="AG10456">
        <v>40007713</v>
      </c>
      <c r="AL10456" t="s">
        <v>12473</v>
      </c>
      <c r="AN10456">
        <v>1113905401</v>
      </c>
      <c r="AO10456">
        <v>16</v>
      </c>
      <c r="AP10456" t="s">
        <v>12424</v>
      </c>
      <c r="AQ10456" t="s">
        <v>11408</v>
      </c>
      <c r="AR10456">
        <v>4100</v>
      </c>
      <c r="AT10456">
        <v>0</v>
      </c>
      <c r="AV10456" t="s">
        <v>20355</v>
      </c>
      <c r="AW10456">
        <v>116100</v>
      </c>
    </row>
    <row r="10457" spans="1:49" x14ac:dyDescent="0.25">
      <c r="A10457">
        <v>4100</v>
      </c>
      <c r="B10457">
        <v>30020</v>
      </c>
      <c r="C10457">
        <v>4055</v>
      </c>
      <c r="D10457">
        <v>410</v>
      </c>
      <c r="E10457" s="124" t="s">
        <v>279</v>
      </c>
      <c r="F10457" t="str">
        <f t="shared" si="207"/>
        <v>L. HollingsworthMAR-JAC POULTRY, INC.</v>
      </c>
      <c r="G10457" s="150" t="str">
        <f t="shared" si="208"/>
        <v>L. Hollingsworth</v>
      </c>
      <c r="H10457" s="149" t="s">
        <v>5742</v>
      </c>
      <c r="I10457">
        <v>40008371</v>
      </c>
      <c r="L10457" t="s">
        <v>20149</v>
      </c>
      <c r="M10457" t="s">
        <v>12692</v>
      </c>
      <c r="N10457" t="s">
        <v>20356</v>
      </c>
      <c r="O10457">
        <v>1017</v>
      </c>
      <c r="Q10457" t="s">
        <v>12415</v>
      </c>
      <c r="R10457" t="s">
        <v>12416</v>
      </c>
      <c r="S10457" t="s">
        <v>20357</v>
      </c>
      <c r="U10457" t="s">
        <v>12418</v>
      </c>
      <c r="W10457">
        <v>11</v>
      </c>
      <c r="X10457">
        <v>1</v>
      </c>
      <c r="Y10457" t="s">
        <v>12419</v>
      </c>
      <c r="Z10457" t="s">
        <v>12420</v>
      </c>
      <c r="AA10457" t="s">
        <v>12485</v>
      </c>
      <c r="AB10457" t="s">
        <v>12422</v>
      </c>
      <c r="AC10457">
        <v>2</v>
      </c>
      <c r="AD10457" s="123">
        <v>43223</v>
      </c>
      <c r="AE10457" t="s">
        <v>12528</v>
      </c>
      <c r="AG10457">
        <v>40008371</v>
      </c>
      <c r="AL10457" t="s">
        <v>12422</v>
      </c>
      <c r="AN10457">
        <v>1113905401</v>
      </c>
      <c r="AO10457">
        <v>16</v>
      </c>
      <c r="AP10457" t="s">
        <v>12424</v>
      </c>
      <c r="AQ10457" t="s">
        <v>11408</v>
      </c>
      <c r="AR10457">
        <v>4100</v>
      </c>
      <c r="AT10457">
        <v>0</v>
      </c>
      <c r="AV10457" t="s">
        <v>20358</v>
      </c>
      <c r="AW10457">
        <v>116100</v>
      </c>
    </row>
    <row r="10458" spans="1:49" x14ac:dyDescent="0.25">
      <c r="A10458">
        <v>4100</v>
      </c>
      <c r="B10458">
        <v>30020</v>
      </c>
      <c r="C10458">
        <v>4055</v>
      </c>
      <c r="D10458">
        <v>410</v>
      </c>
      <c r="E10458" s="124" t="s">
        <v>279</v>
      </c>
      <c r="F10458" t="str">
        <f t="shared" si="207"/>
        <v>L. HollingsworthMARSHANE CORP.</v>
      </c>
      <c r="G10458" s="150" t="str">
        <f t="shared" si="208"/>
        <v>L. Hollingsworth</v>
      </c>
      <c r="H10458" s="149" t="s">
        <v>5766</v>
      </c>
      <c r="I10458">
        <v>40007169</v>
      </c>
      <c r="L10458" t="s">
        <v>16332</v>
      </c>
      <c r="M10458" t="s">
        <v>47</v>
      </c>
      <c r="O10458">
        <v>2397</v>
      </c>
      <c r="P10458">
        <v>29622</v>
      </c>
      <c r="Q10458" t="s">
        <v>12415</v>
      </c>
      <c r="R10458" t="s">
        <v>12416</v>
      </c>
      <c r="S10458" t="s">
        <v>20359</v>
      </c>
      <c r="U10458" t="s">
        <v>12418</v>
      </c>
      <c r="W10458">
        <v>11</v>
      </c>
      <c r="X10458">
        <v>1</v>
      </c>
      <c r="Y10458" t="s">
        <v>12419</v>
      </c>
      <c r="Z10458" t="s">
        <v>12420</v>
      </c>
      <c r="AA10458" t="s">
        <v>12429</v>
      </c>
      <c r="AB10458" t="s">
        <v>12430</v>
      </c>
      <c r="AC10458">
        <v>2</v>
      </c>
      <c r="AD10458" s="123">
        <v>41509</v>
      </c>
      <c r="AE10458" t="s">
        <v>12431</v>
      </c>
      <c r="AG10458">
        <v>40007169</v>
      </c>
      <c r="AL10458" t="s">
        <v>12430</v>
      </c>
      <c r="AN10458">
        <v>4100700601</v>
      </c>
      <c r="AO10458">
        <v>16</v>
      </c>
      <c r="AP10458" t="s">
        <v>12424</v>
      </c>
      <c r="AQ10458" t="s">
        <v>11408</v>
      </c>
      <c r="AR10458">
        <v>4100</v>
      </c>
      <c r="AT10458">
        <v>0</v>
      </c>
      <c r="AV10458" t="s">
        <v>20360</v>
      </c>
      <c r="AW10458">
        <v>116100</v>
      </c>
    </row>
    <row r="10459" spans="1:49" x14ac:dyDescent="0.25">
      <c r="A10459">
        <v>4100</v>
      </c>
      <c r="B10459">
        <v>30020</v>
      </c>
      <c r="C10459">
        <v>4055</v>
      </c>
      <c r="D10459">
        <v>410</v>
      </c>
      <c r="E10459" s="124" t="s">
        <v>279</v>
      </c>
      <c r="F10459" t="str">
        <f t="shared" si="207"/>
        <v>L. HollingsworthMATTCO - LARRY HOLLINGSWORTH</v>
      </c>
      <c r="G10459" s="150" t="str">
        <f t="shared" si="208"/>
        <v>L. Hollingsworth</v>
      </c>
      <c r="H10459" s="149" t="s">
        <v>5829</v>
      </c>
      <c r="I10459">
        <v>40008132</v>
      </c>
      <c r="K10459" t="s">
        <v>14377</v>
      </c>
      <c r="L10459" t="s">
        <v>12881</v>
      </c>
      <c r="M10459" t="s">
        <v>13169</v>
      </c>
      <c r="N10459">
        <v>28037</v>
      </c>
      <c r="Q10459" t="s">
        <v>12415</v>
      </c>
      <c r="R10459" t="s">
        <v>12416</v>
      </c>
      <c r="S10459" t="s">
        <v>14378</v>
      </c>
      <c r="U10459" t="s">
        <v>12418</v>
      </c>
      <c r="V10459">
        <v>281</v>
      </c>
      <c r="W10459">
        <v>11</v>
      </c>
      <c r="X10459">
        <v>2</v>
      </c>
      <c r="Y10459" t="s">
        <v>12419</v>
      </c>
      <c r="Z10459" t="s">
        <v>12420</v>
      </c>
      <c r="AA10459" t="s">
        <v>12429</v>
      </c>
      <c r="AB10459" t="s">
        <v>12422</v>
      </c>
      <c r="AC10459">
        <v>2</v>
      </c>
      <c r="AD10459" s="123">
        <v>42873</v>
      </c>
      <c r="AE10459" t="s">
        <v>12431</v>
      </c>
      <c r="AG10459">
        <v>40008132</v>
      </c>
      <c r="AL10459" t="s">
        <v>12422</v>
      </c>
      <c r="AN10459">
        <v>3410924731</v>
      </c>
      <c r="AO10459">
        <v>16</v>
      </c>
      <c r="AP10459" t="s">
        <v>12424</v>
      </c>
      <c r="AQ10459" t="s">
        <v>11408</v>
      </c>
      <c r="AR10459">
        <v>4100</v>
      </c>
      <c r="AT10459">
        <v>0</v>
      </c>
      <c r="AV10459" t="s">
        <v>13666</v>
      </c>
      <c r="AW10459">
        <v>116100</v>
      </c>
    </row>
    <row r="10460" spans="1:49" x14ac:dyDescent="0.25">
      <c r="A10460">
        <v>4100</v>
      </c>
      <c r="B10460">
        <v>30020</v>
      </c>
      <c r="C10460">
        <v>4055</v>
      </c>
      <c r="D10460">
        <v>410</v>
      </c>
      <c r="E10460" s="124" t="s">
        <v>279</v>
      </c>
      <c r="F10460" t="str">
        <f t="shared" si="207"/>
        <v>L. HollingsworthMATTHEWS AND ASSOCIATES PROJECT SER</v>
      </c>
      <c r="G10460" s="150" t="str">
        <f t="shared" si="208"/>
        <v>L. Hollingsworth</v>
      </c>
      <c r="H10460" s="149" t="s">
        <v>5834</v>
      </c>
      <c r="I10460">
        <v>40008694</v>
      </c>
      <c r="L10460" t="s">
        <v>20169</v>
      </c>
      <c r="M10460" t="s">
        <v>12692</v>
      </c>
      <c r="O10460">
        <v>740</v>
      </c>
      <c r="P10460">
        <v>30622</v>
      </c>
      <c r="Q10460" t="s">
        <v>12415</v>
      </c>
      <c r="R10460" t="s">
        <v>12416</v>
      </c>
      <c r="S10460" t="s">
        <v>20361</v>
      </c>
      <c r="U10460" t="s">
        <v>12418</v>
      </c>
      <c r="W10460">
        <v>11</v>
      </c>
      <c r="X10460">
        <v>0</v>
      </c>
      <c r="Y10460" t="s">
        <v>12419</v>
      </c>
      <c r="Z10460" t="s">
        <v>12420</v>
      </c>
      <c r="AA10460" t="s">
        <v>12429</v>
      </c>
      <c r="AB10460" t="s">
        <v>12422</v>
      </c>
      <c r="AC10460">
        <v>2</v>
      </c>
      <c r="AD10460" s="123">
        <v>43720</v>
      </c>
      <c r="AE10460" t="s">
        <v>12431</v>
      </c>
      <c r="AG10460">
        <v>40008694</v>
      </c>
      <c r="AL10460" t="s">
        <v>12422</v>
      </c>
      <c r="AN10460">
        <v>1121919351</v>
      </c>
      <c r="AO10460">
        <v>16</v>
      </c>
      <c r="AP10460" t="s">
        <v>12424</v>
      </c>
      <c r="AQ10460" t="s">
        <v>11408</v>
      </c>
      <c r="AR10460">
        <v>4100</v>
      </c>
      <c r="AT10460">
        <v>0</v>
      </c>
      <c r="AV10460" t="s">
        <v>20362</v>
      </c>
      <c r="AW10460">
        <v>116100</v>
      </c>
    </row>
    <row r="10461" spans="1:49" x14ac:dyDescent="0.25">
      <c r="A10461">
        <v>4100</v>
      </c>
      <c r="B10461">
        <v>30020</v>
      </c>
      <c r="C10461">
        <v>4055</v>
      </c>
      <c r="D10461">
        <v>410</v>
      </c>
      <c r="E10461" s="124" t="s">
        <v>279</v>
      </c>
      <c r="F10461" t="str">
        <f t="shared" si="207"/>
        <v>L. HollingsworthMEGADYNE AMERICA LLC</v>
      </c>
      <c r="G10461" s="150" t="str">
        <f t="shared" si="208"/>
        <v>L. Hollingsworth</v>
      </c>
      <c r="H10461" s="149" t="s">
        <v>5920</v>
      </c>
      <c r="I10461">
        <v>40001954</v>
      </c>
      <c r="J10461" t="s">
        <v>20363</v>
      </c>
      <c r="K10461" t="s">
        <v>20364</v>
      </c>
      <c r="L10461" t="s">
        <v>20138</v>
      </c>
      <c r="M10461" t="s">
        <v>12692</v>
      </c>
      <c r="N10461" t="s">
        <v>20365</v>
      </c>
      <c r="Q10461" t="s">
        <v>12415</v>
      </c>
      <c r="R10461" t="s">
        <v>12416</v>
      </c>
      <c r="S10461" t="s">
        <v>20366</v>
      </c>
      <c r="U10461" t="s">
        <v>12418</v>
      </c>
      <c r="W10461">
        <v>11</v>
      </c>
      <c r="X10461">
        <v>2</v>
      </c>
      <c r="Y10461" t="s">
        <v>12472</v>
      </c>
      <c r="Z10461" t="s">
        <v>12420</v>
      </c>
      <c r="AA10461" t="s">
        <v>12421</v>
      </c>
      <c r="AB10461" t="s">
        <v>12422</v>
      </c>
      <c r="AC10461">
        <v>2</v>
      </c>
      <c r="AD10461" s="123">
        <v>39111</v>
      </c>
      <c r="AE10461" t="s">
        <v>12423</v>
      </c>
      <c r="AG10461">
        <v>40001954</v>
      </c>
      <c r="AL10461" t="s">
        <v>12422</v>
      </c>
      <c r="AN10461">
        <v>1111720871</v>
      </c>
      <c r="AO10461">
        <v>16</v>
      </c>
      <c r="AP10461" t="s">
        <v>12424</v>
      </c>
      <c r="AQ10461" t="s">
        <v>11408</v>
      </c>
      <c r="AR10461">
        <v>4100</v>
      </c>
      <c r="AT10461">
        <v>2005</v>
      </c>
      <c r="AV10461" t="s">
        <v>20367</v>
      </c>
      <c r="AW10461">
        <v>116100</v>
      </c>
    </row>
    <row r="10462" spans="1:49" x14ac:dyDescent="0.25">
      <c r="A10462">
        <v>4100</v>
      </c>
      <c r="B10462">
        <v>30020</v>
      </c>
      <c r="C10462">
        <v>4055</v>
      </c>
      <c r="D10462">
        <v>410</v>
      </c>
      <c r="E10462" s="124" t="s">
        <v>279</v>
      </c>
      <c r="F10462" t="str">
        <f t="shared" si="207"/>
        <v>L. HollingsworthMICHELIN NORTH AMERICA-GREENVILLE</v>
      </c>
      <c r="G10462" s="150" t="str">
        <f t="shared" si="208"/>
        <v>L. Hollingsworth</v>
      </c>
      <c r="H10462" s="149" t="s">
        <v>5998</v>
      </c>
      <c r="I10462">
        <v>40001235</v>
      </c>
      <c r="J10462" t="s">
        <v>20368</v>
      </c>
      <c r="K10462" t="s">
        <v>20369</v>
      </c>
      <c r="L10462" t="s">
        <v>14257</v>
      </c>
      <c r="M10462" t="s">
        <v>47</v>
      </c>
      <c r="N10462" t="s">
        <v>20370</v>
      </c>
      <c r="Q10462" t="s">
        <v>12415</v>
      </c>
      <c r="R10462" t="s">
        <v>12416</v>
      </c>
      <c r="S10462">
        <v>8644585000</v>
      </c>
      <c r="U10462" t="s">
        <v>12418</v>
      </c>
      <c r="V10462">
        <v>146</v>
      </c>
      <c r="W10462">
        <v>11</v>
      </c>
      <c r="X10462">
        <v>1</v>
      </c>
      <c r="Y10462" t="s">
        <v>12419</v>
      </c>
      <c r="Z10462" t="s">
        <v>12420</v>
      </c>
      <c r="AA10462" t="s">
        <v>12421</v>
      </c>
      <c r="AB10462" t="s">
        <v>12422</v>
      </c>
      <c r="AC10462">
        <v>2</v>
      </c>
      <c r="AD10462" s="123">
        <v>39111</v>
      </c>
      <c r="AE10462" t="s">
        <v>12423</v>
      </c>
      <c r="AG10462">
        <v>40001235</v>
      </c>
      <c r="AL10462" t="s">
        <v>12422</v>
      </c>
      <c r="AN10462">
        <v>4104503701</v>
      </c>
      <c r="AO10462">
        <v>16</v>
      </c>
      <c r="AP10462" t="s">
        <v>12424</v>
      </c>
      <c r="AQ10462" t="s">
        <v>11408</v>
      </c>
      <c r="AR10462">
        <v>4100</v>
      </c>
      <c r="AT10462">
        <v>2005</v>
      </c>
      <c r="AV10462" t="s">
        <v>20371</v>
      </c>
      <c r="AW10462">
        <v>116100</v>
      </c>
    </row>
    <row r="10463" spans="1:49" x14ac:dyDescent="0.25">
      <c r="A10463">
        <v>4100</v>
      </c>
      <c r="B10463">
        <v>30020</v>
      </c>
      <c r="C10463">
        <v>4055</v>
      </c>
      <c r="D10463">
        <v>410</v>
      </c>
      <c r="E10463" s="124" t="s">
        <v>279</v>
      </c>
      <c r="F10463" t="str">
        <f t="shared" si="207"/>
        <v>L. HollingsworthMILLIKEN &amp; CO - ENTERPRISE PLANT</v>
      </c>
      <c r="G10463" s="150" t="str">
        <f t="shared" si="208"/>
        <v>L. Hollingsworth</v>
      </c>
      <c r="H10463" s="149" t="s">
        <v>6094</v>
      </c>
      <c r="I10463">
        <v>40007000</v>
      </c>
      <c r="J10463" t="s">
        <v>14234</v>
      </c>
      <c r="L10463" t="s">
        <v>16671</v>
      </c>
      <c r="M10463" t="s">
        <v>47</v>
      </c>
      <c r="O10463" t="s">
        <v>20372</v>
      </c>
      <c r="P10463" t="s">
        <v>20373</v>
      </c>
      <c r="Q10463" t="s">
        <v>12415</v>
      </c>
      <c r="R10463" t="s">
        <v>12416</v>
      </c>
      <c r="S10463" t="s">
        <v>20374</v>
      </c>
      <c r="U10463" t="s">
        <v>12418</v>
      </c>
      <c r="W10463">
        <v>11</v>
      </c>
      <c r="X10463">
        <v>1</v>
      </c>
      <c r="Y10463" t="s">
        <v>12419</v>
      </c>
      <c r="Z10463" t="s">
        <v>12420</v>
      </c>
      <c r="AA10463" t="s">
        <v>12429</v>
      </c>
      <c r="AB10463" t="s">
        <v>12422</v>
      </c>
      <c r="AC10463">
        <v>2</v>
      </c>
      <c r="AD10463" s="123">
        <v>41325</v>
      </c>
      <c r="AE10463" t="s">
        <v>12431</v>
      </c>
      <c r="AG10463">
        <v>40007000</v>
      </c>
      <c r="AL10463" t="s">
        <v>12422</v>
      </c>
      <c r="AN10463">
        <v>4108306101</v>
      </c>
      <c r="AO10463">
        <v>16</v>
      </c>
      <c r="AP10463" t="s">
        <v>12424</v>
      </c>
      <c r="AQ10463" t="s">
        <v>11408</v>
      </c>
      <c r="AR10463">
        <v>4100</v>
      </c>
      <c r="AT10463">
        <v>0</v>
      </c>
      <c r="AV10463" t="s">
        <v>14386</v>
      </c>
      <c r="AW10463">
        <v>116100</v>
      </c>
    </row>
    <row r="10464" spans="1:49" x14ac:dyDescent="0.25">
      <c r="A10464">
        <v>4100</v>
      </c>
      <c r="B10464">
        <v>30020</v>
      </c>
      <c r="C10464">
        <v>4055</v>
      </c>
      <c r="D10464">
        <v>410</v>
      </c>
      <c r="E10464" s="124" t="s">
        <v>279</v>
      </c>
      <c r="F10464" t="str">
        <f t="shared" si="207"/>
        <v>L. HollingsworthMILLIKEN &amp; CO - GILLESPIE</v>
      </c>
      <c r="G10464" s="150" t="str">
        <f t="shared" si="208"/>
        <v>L. Hollingsworth</v>
      </c>
      <c r="H10464" s="149" t="s">
        <v>6095</v>
      </c>
      <c r="I10464">
        <v>40005192</v>
      </c>
      <c r="J10464" t="s">
        <v>16439</v>
      </c>
      <c r="K10464" t="s">
        <v>20375</v>
      </c>
      <c r="L10464" t="s">
        <v>16671</v>
      </c>
      <c r="M10464" t="s">
        <v>47</v>
      </c>
      <c r="N10464" t="s">
        <v>20373</v>
      </c>
      <c r="Q10464" t="s">
        <v>12415</v>
      </c>
      <c r="R10464" t="s">
        <v>12416</v>
      </c>
      <c r="S10464" t="s">
        <v>20376</v>
      </c>
      <c r="U10464" t="s">
        <v>12418</v>
      </c>
      <c r="W10464">
        <v>11</v>
      </c>
      <c r="X10464">
        <v>1</v>
      </c>
      <c r="Y10464" t="s">
        <v>12419</v>
      </c>
      <c r="Z10464" t="s">
        <v>12420</v>
      </c>
      <c r="AA10464" t="s">
        <v>12429</v>
      </c>
      <c r="AB10464" t="s">
        <v>12422</v>
      </c>
      <c r="AC10464">
        <v>2</v>
      </c>
      <c r="AD10464" s="123">
        <v>39316</v>
      </c>
      <c r="AE10464" t="s">
        <v>12538</v>
      </c>
      <c r="AG10464">
        <v>40005192</v>
      </c>
      <c r="AL10464" t="s">
        <v>12422</v>
      </c>
      <c r="AN10464">
        <v>4108306101</v>
      </c>
      <c r="AO10464">
        <v>16</v>
      </c>
      <c r="AP10464" t="s">
        <v>12424</v>
      </c>
      <c r="AQ10464" t="s">
        <v>11408</v>
      </c>
      <c r="AR10464">
        <v>4100</v>
      </c>
      <c r="AT10464">
        <v>0</v>
      </c>
      <c r="AV10464" t="s">
        <v>14386</v>
      </c>
      <c r="AW10464">
        <v>116100</v>
      </c>
    </row>
    <row r="10465" spans="1:49" x14ac:dyDescent="0.25">
      <c r="A10465">
        <v>4100</v>
      </c>
      <c r="B10465">
        <v>30020</v>
      </c>
      <c r="C10465">
        <v>4055</v>
      </c>
      <c r="D10465">
        <v>410</v>
      </c>
      <c r="E10465" s="124" t="s">
        <v>279</v>
      </c>
      <c r="F10465" t="str">
        <f t="shared" si="207"/>
        <v>L. HollingsworthMILLIKEN &amp; CO. - GILLILAND</v>
      </c>
      <c r="G10465" s="150" t="str">
        <f t="shared" si="208"/>
        <v>L. Hollingsworth</v>
      </c>
      <c r="H10465" s="149" t="s">
        <v>6097</v>
      </c>
      <c r="I10465">
        <v>40008260</v>
      </c>
      <c r="J10465" t="s">
        <v>14234</v>
      </c>
      <c r="L10465" t="s">
        <v>16671</v>
      </c>
      <c r="M10465" t="s">
        <v>47</v>
      </c>
      <c r="N10465" t="s">
        <v>20373</v>
      </c>
      <c r="O10465" t="s">
        <v>20377</v>
      </c>
      <c r="Q10465" t="s">
        <v>12415</v>
      </c>
      <c r="R10465" t="s">
        <v>12416</v>
      </c>
      <c r="S10465" t="s">
        <v>20378</v>
      </c>
      <c r="U10465" t="s">
        <v>12418</v>
      </c>
      <c r="W10465">
        <v>11</v>
      </c>
      <c r="X10465">
        <v>1</v>
      </c>
      <c r="Y10465" t="s">
        <v>12419</v>
      </c>
      <c r="Z10465" t="s">
        <v>12420</v>
      </c>
      <c r="AA10465" t="s">
        <v>12485</v>
      </c>
      <c r="AB10465" t="s">
        <v>12422</v>
      </c>
      <c r="AC10465">
        <v>2</v>
      </c>
      <c r="AD10465" s="123">
        <v>43082</v>
      </c>
      <c r="AE10465" t="s">
        <v>12528</v>
      </c>
      <c r="AG10465">
        <v>40008260</v>
      </c>
      <c r="AL10465" t="s">
        <v>12422</v>
      </c>
      <c r="AN10465">
        <v>4108306101</v>
      </c>
      <c r="AO10465">
        <v>16</v>
      </c>
      <c r="AP10465" t="s">
        <v>12424</v>
      </c>
      <c r="AQ10465" t="s">
        <v>11408</v>
      </c>
      <c r="AR10465">
        <v>4100</v>
      </c>
      <c r="AT10465">
        <v>0</v>
      </c>
      <c r="AV10465" t="s">
        <v>14386</v>
      </c>
      <c r="AW10465">
        <v>116100</v>
      </c>
    </row>
    <row r="10466" spans="1:49" x14ac:dyDescent="0.25">
      <c r="A10466">
        <v>4100</v>
      </c>
      <c r="B10466">
        <v>30020</v>
      </c>
      <c r="C10466">
        <v>4055</v>
      </c>
      <c r="D10466">
        <v>410</v>
      </c>
      <c r="E10466" s="124" t="s">
        <v>279</v>
      </c>
      <c r="F10466" t="str">
        <f t="shared" si="207"/>
        <v>L. HollingsworthMILLIKEN &amp; CO. - HILLCREST</v>
      </c>
      <c r="G10466" s="150" t="str">
        <f t="shared" si="208"/>
        <v>L. Hollingsworth</v>
      </c>
      <c r="H10466" s="149" t="s">
        <v>6098</v>
      </c>
      <c r="I10466">
        <v>40005829</v>
      </c>
      <c r="J10466" t="s">
        <v>14234</v>
      </c>
      <c r="L10466" t="s">
        <v>16671</v>
      </c>
      <c r="M10466" t="s">
        <v>47</v>
      </c>
      <c r="O10466" t="s">
        <v>20377</v>
      </c>
      <c r="P10466" t="s">
        <v>20373</v>
      </c>
      <c r="Q10466" t="s">
        <v>12415</v>
      </c>
      <c r="R10466" t="s">
        <v>12416</v>
      </c>
      <c r="U10466" t="s">
        <v>12418</v>
      </c>
      <c r="W10466">
        <v>11</v>
      </c>
      <c r="X10466">
        <v>1</v>
      </c>
      <c r="Y10466" t="s">
        <v>12419</v>
      </c>
      <c r="Z10466" t="s">
        <v>12420</v>
      </c>
      <c r="AA10466" t="s">
        <v>12429</v>
      </c>
      <c r="AB10466" t="s">
        <v>12422</v>
      </c>
      <c r="AC10466">
        <v>2</v>
      </c>
      <c r="AD10466" s="123">
        <v>40021</v>
      </c>
      <c r="AE10466" t="s">
        <v>12431</v>
      </c>
      <c r="AG10466">
        <v>40005829</v>
      </c>
      <c r="AL10466" t="s">
        <v>12422</v>
      </c>
      <c r="AN10466">
        <v>4108306101</v>
      </c>
      <c r="AO10466">
        <v>16</v>
      </c>
      <c r="AP10466" t="s">
        <v>12424</v>
      </c>
      <c r="AQ10466" t="s">
        <v>11408</v>
      </c>
      <c r="AR10466">
        <v>4100</v>
      </c>
      <c r="AT10466">
        <v>0</v>
      </c>
      <c r="AV10466" t="s">
        <v>14386</v>
      </c>
      <c r="AW10466">
        <v>116100</v>
      </c>
    </row>
    <row r="10467" spans="1:49" x14ac:dyDescent="0.25">
      <c r="A10467">
        <v>4100</v>
      </c>
      <c r="B10467">
        <v>30020</v>
      </c>
      <c r="C10467">
        <v>4055</v>
      </c>
      <c r="D10467">
        <v>410</v>
      </c>
      <c r="E10467" s="124" t="s">
        <v>279</v>
      </c>
      <c r="F10467" t="str">
        <f t="shared" si="207"/>
        <v>L. HollingsworthMILLIKEN &amp; CO., JUDSON</v>
      </c>
      <c r="G10467" s="150" t="str">
        <f t="shared" si="208"/>
        <v>L. Hollingsworth</v>
      </c>
      <c r="H10467" s="149" t="s">
        <v>6101</v>
      </c>
      <c r="I10467">
        <v>40000048</v>
      </c>
      <c r="J10467" t="s">
        <v>20379</v>
      </c>
      <c r="K10467" t="s">
        <v>14036</v>
      </c>
      <c r="L10467" t="s">
        <v>16671</v>
      </c>
      <c r="M10467" t="s">
        <v>47</v>
      </c>
      <c r="N10467" t="s">
        <v>20373</v>
      </c>
      <c r="Q10467" t="s">
        <v>12415</v>
      </c>
      <c r="R10467" t="s">
        <v>12416</v>
      </c>
      <c r="S10467" t="s">
        <v>20380</v>
      </c>
      <c r="U10467" t="s">
        <v>12418</v>
      </c>
      <c r="W10467">
        <v>11</v>
      </c>
      <c r="X10467">
        <v>1</v>
      </c>
      <c r="Y10467" t="s">
        <v>12472</v>
      </c>
      <c r="Z10467" t="s">
        <v>12420</v>
      </c>
      <c r="AA10467" t="s">
        <v>12421</v>
      </c>
      <c r="AB10467" t="s">
        <v>12422</v>
      </c>
      <c r="AC10467">
        <v>2</v>
      </c>
      <c r="AD10467" s="123">
        <v>39111</v>
      </c>
      <c r="AE10467" t="s">
        <v>12423</v>
      </c>
      <c r="AG10467">
        <v>40000048</v>
      </c>
      <c r="AL10467" t="s">
        <v>12422</v>
      </c>
      <c r="AN10467">
        <v>4108306101</v>
      </c>
      <c r="AO10467">
        <v>16</v>
      </c>
      <c r="AP10467" t="s">
        <v>12424</v>
      </c>
      <c r="AQ10467" t="s">
        <v>11408</v>
      </c>
      <c r="AR10467">
        <v>4100</v>
      </c>
      <c r="AT10467">
        <v>2005</v>
      </c>
      <c r="AV10467" t="s">
        <v>14386</v>
      </c>
      <c r="AW10467">
        <v>116100</v>
      </c>
    </row>
    <row r="10468" spans="1:49" x14ac:dyDescent="0.25">
      <c r="A10468">
        <v>4100</v>
      </c>
      <c r="B10468">
        <v>30020</v>
      </c>
      <c r="C10468">
        <v>4055</v>
      </c>
      <c r="D10468">
        <v>410</v>
      </c>
      <c r="E10468" s="124" t="s">
        <v>279</v>
      </c>
      <c r="F10468" t="str">
        <f t="shared" si="207"/>
        <v>L. HollingsworthMILLIKEN &amp; COMPANY - LIMESTONE</v>
      </c>
      <c r="G10468" s="150" t="str">
        <f t="shared" si="208"/>
        <v>L. Hollingsworth</v>
      </c>
      <c r="H10468" s="149" t="s">
        <v>6103</v>
      </c>
      <c r="I10468">
        <v>40000043</v>
      </c>
      <c r="J10468" t="s">
        <v>20381</v>
      </c>
      <c r="L10468" t="s">
        <v>16671</v>
      </c>
      <c r="M10468" t="s">
        <v>47</v>
      </c>
      <c r="O10468">
        <v>1838</v>
      </c>
      <c r="P10468">
        <v>29304</v>
      </c>
      <c r="Q10468" t="s">
        <v>12415</v>
      </c>
      <c r="R10468" t="s">
        <v>12416</v>
      </c>
      <c r="S10468" t="s">
        <v>20382</v>
      </c>
      <c r="U10468" t="s">
        <v>12418</v>
      </c>
      <c r="W10468">
        <v>11</v>
      </c>
      <c r="X10468">
        <v>1</v>
      </c>
      <c r="Y10468" t="s">
        <v>12419</v>
      </c>
      <c r="Z10468" t="s">
        <v>12420</v>
      </c>
      <c r="AA10468" t="s">
        <v>12421</v>
      </c>
      <c r="AB10468" t="s">
        <v>12422</v>
      </c>
      <c r="AC10468">
        <v>2</v>
      </c>
      <c r="AD10468" s="123">
        <v>39111</v>
      </c>
      <c r="AE10468" t="s">
        <v>12423</v>
      </c>
      <c r="AG10468">
        <v>40000043</v>
      </c>
      <c r="AL10468" t="s">
        <v>12422</v>
      </c>
      <c r="AN10468">
        <v>4108306101</v>
      </c>
      <c r="AO10468">
        <v>16</v>
      </c>
      <c r="AP10468" t="s">
        <v>12424</v>
      </c>
      <c r="AQ10468" t="s">
        <v>11408</v>
      </c>
      <c r="AR10468">
        <v>4100</v>
      </c>
      <c r="AT10468">
        <v>2005</v>
      </c>
      <c r="AV10468" t="s">
        <v>14386</v>
      </c>
      <c r="AW10468">
        <v>116100</v>
      </c>
    </row>
    <row r="10469" spans="1:49" x14ac:dyDescent="0.25">
      <c r="A10469">
        <v>4100</v>
      </c>
      <c r="B10469">
        <v>30020</v>
      </c>
      <c r="C10469">
        <v>4055</v>
      </c>
      <c r="D10469">
        <v>410</v>
      </c>
      <c r="E10469" s="124" t="s">
        <v>279</v>
      </c>
      <c r="F10469" t="str">
        <f t="shared" si="207"/>
        <v>L. HollingsworthMISSION FOODS CORPORATION</v>
      </c>
      <c r="G10469" s="150" t="str">
        <f t="shared" si="208"/>
        <v>L. Hollingsworth</v>
      </c>
      <c r="H10469" s="149" t="s">
        <v>6116</v>
      </c>
      <c r="I10469">
        <v>40003028</v>
      </c>
      <c r="K10469" t="s">
        <v>20383</v>
      </c>
      <c r="L10469" t="s">
        <v>19699</v>
      </c>
      <c r="M10469" t="s">
        <v>12692</v>
      </c>
      <c r="N10469" t="s">
        <v>20384</v>
      </c>
      <c r="Q10469" t="s">
        <v>12415</v>
      </c>
      <c r="R10469" t="s">
        <v>12416</v>
      </c>
      <c r="S10469" t="s">
        <v>20385</v>
      </c>
      <c r="T10469">
        <v>309347</v>
      </c>
      <c r="U10469" t="s">
        <v>12418</v>
      </c>
      <c r="W10469">
        <v>11</v>
      </c>
      <c r="X10469">
        <v>1</v>
      </c>
      <c r="Y10469" t="s">
        <v>12419</v>
      </c>
      <c r="Z10469" t="s">
        <v>12420</v>
      </c>
      <c r="AA10469" t="s">
        <v>12421</v>
      </c>
      <c r="AB10469" t="s">
        <v>12430</v>
      </c>
      <c r="AC10469">
        <v>2</v>
      </c>
      <c r="AD10469" s="123">
        <v>39111</v>
      </c>
      <c r="AE10469" t="s">
        <v>12423</v>
      </c>
      <c r="AG10469">
        <v>40003028</v>
      </c>
      <c r="AL10469" t="s">
        <v>12430</v>
      </c>
      <c r="AN10469">
        <v>1115722021</v>
      </c>
      <c r="AO10469">
        <v>16</v>
      </c>
      <c r="AP10469" t="s">
        <v>12424</v>
      </c>
      <c r="AQ10469" t="s">
        <v>11408</v>
      </c>
      <c r="AR10469">
        <v>4100</v>
      </c>
      <c r="AS10469" t="s">
        <v>12491</v>
      </c>
      <c r="AT10469">
        <v>2005</v>
      </c>
      <c r="AV10469" t="s">
        <v>16913</v>
      </c>
      <c r="AW10469">
        <v>116100</v>
      </c>
    </row>
    <row r="10470" spans="1:49" x14ac:dyDescent="0.25">
      <c r="A10470">
        <v>4100</v>
      </c>
      <c r="B10470">
        <v>30020</v>
      </c>
      <c r="C10470">
        <v>4055</v>
      </c>
      <c r="D10470">
        <v>410</v>
      </c>
      <c r="E10470" s="124" t="s">
        <v>279</v>
      </c>
      <c r="F10470" t="str">
        <f t="shared" si="207"/>
        <v>L. HollingsworthMJAY'S SPECIALTY BAKED FOODS</v>
      </c>
      <c r="G10470" s="150" t="str">
        <f t="shared" si="208"/>
        <v>L. Hollingsworth</v>
      </c>
      <c r="H10470" s="149" t="s">
        <v>6133</v>
      </c>
      <c r="I10470">
        <v>40007890</v>
      </c>
      <c r="K10470" t="s">
        <v>20386</v>
      </c>
      <c r="L10470" t="s">
        <v>14542</v>
      </c>
      <c r="M10470" t="s">
        <v>12692</v>
      </c>
      <c r="N10470">
        <v>30071</v>
      </c>
      <c r="Q10470" t="s">
        <v>12415</v>
      </c>
      <c r="R10470" t="s">
        <v>12416</v>
      </c>
      <c r="S10470" t="s">
        <v>20387</v>
      </c>
      <c r="U10470" t="s">
        <v>12418</v>
      </c>
      <c r="W10470">
        <v>11</v>
      </c>
      <c r="X10470">
        <v>1</v>
      </c>
      <c r="Y10470" t="s">
        <v>12419</v>
      </c>
      <c r="Z10470" t="s">
        <v>12420</v>
      </c>
      <c r="AA10470" t="s">
        <v>12429</v>
      </c>
      <c r="AB10470" t="s">
        <v>12422</v>
      </c>
      <c r="AC10470">
        <v>2</v>
      </c>
      <c r="AD10470" s="123">
        <v>42583</v>
      </c>
      <c r="AE10470" t="s">
        <v>12431</v>
      </c>
      <c r="AG10470">
        <v>40007890</v>
      </c>
      <c r="AL10470" t="s">
        <v>12422</v>
      </c>
      <c r="AN10470">
        <v>1113514401</v>
      </c>
      <c r="AO10470">
        <v>16</v>
      </c>
      <c r="AP10470" t="s">
        <v>12424</v>
      </c>
      <c r="AQ10470" t="s">
        <v>11408</v>
      </c>
      <c r="AR10470">
        <v>4100</v>
      </c>
      <c r="AT10470">
        <v>0</v>
      </c>
      <c r="AV10470" t="s">
        <v>20388</v>
      </c>
      <c r="AW10470">
        <v>116100</v>
      </c>
    </row>
    <row r="10471" spans="1:49" x14ac:dyDescent="0.25">
      <c r="A10471">
        <v>4100</v>
      </c>
      <c r="B10471">
        <v>30020</v>
      </c>
      <c r="C10471">
        <v>4055</v>
      </c>
      <c r="D10471">
        <v>410</v>
      </c>
      <c r="E10471" s="124" t="s">
        <v>279</v>
      </c>
      <c r="F10471" t="str">
        <f t="shared" si="207"/>
        <v>L. HollingsworthMOTION IND - GREENVILLE</v>
      </c>
      <c r="G10471" s="150" t="str">
        <f t="shared" si="208"/>
        <v>L. Hollingsworth</v>
      </c>
      <c r="H10471" s="149" t="s">
        <v>13689</v>
      </c>
      <c r="I10471">
        <v>40000259</v>
      </c>
      <c r="K10471" t="s">
        <v>20389</v>
      </c>
      <c r="L10471" t="s">
        <v>14257</v>
      </c>
      <c r="M10471" t="s">
        <v>47</v>
      </c>
      <c r="N10471" t="s">
        <v>20390</v>
      </c>
      <c r="Q10471" t="s">
        <v>12415</v>
      </c>
      <c r="R10471" t="s">
        <v>12416</v>
      </c>
      <c r="S10471" t="s">
        <v>20391</v>
      </c>
      <c r="U10471" t="s">
        <v>12418</v>
      </c>
      <c r="V10471">
        <v>209</v>
      </c>
      <c r="W10471">
        <v>11</v>
      </c>
      <c r="X10471">
        <v>2</v>
      </c>
      <c r="Y10471" t="s">
        <v>12419</v>
      </c>
      <c r="Z10471" t="s">
        <v>12420</v>
      </c>
      <c r="AA10471" t="s">
        <v>12421</v>
      </c>
      <c r="AB10471" t="s">
        <v>12997</v>
      </c>
      <c r="AC10471">
        <v>2</v>
      </c>
      <c r="AD10471" s="123">
        <v>39111</v>
      </c>
      <c r="AE10471" t="s">
        <v>12423</v>
      </c>
      <c r="AG10471">
        <v>40000259</v>
      </c>
      <c r="AL10471" t="s">
        <v>12997</v>
      </c>
      <c r="AN10471">
        <v>4104503701</v>
      </c>
      <c r="AO10471">
        <v>16</v>
      </c>
      <c r="AP10471" t="s">
        <v>12424</v>
      </c>
      <c r="AQ10471" t="s">
        <v>11408</v>
      </c>
      <c r="AR10471">
        <v>4100</v>
      </c>
      <c r="AT10471">
        <v>2005</v>
      </c>
      <c r="AV10471" t="s">
        <v>12998</v>
      </c>
      <c r="AW10471">
        <v>116100</v>
      </c>
    </row>
    <row r="10472" spans="1:49" x14ac:dyDescent="0.25">
      <c r="A10472">
        <v>4100</v>
      </c>
      <c r="B10472">
        <v>30020</v>
      </c>
      <c r="C10472">
        <v>4055</v>
      </c>
      <c r="D10472">
        <v>410</v>
      </c>
      <c r="E10472" s="124" t="s">
        <v>279</v>
      </c>
      <c r="F10472" t="str">
        <f t="shared" si="207"/>
        <v>L. HollingsworthMOTION IND - NORCROSS</v>
      </c>
      <c r="G10472" s="150" t="str">
        <f t="shared" si="208"/>
        <v>L. Hollingsworth</v>
      </c>
      <c r="H10472" s="149" t="s">
        <v>13693</v>
      </c>
      <c r="I10472">
        <v>40000231</v>
      </c>
      <c r="K10472" t="s">
        <v>20392</v>
      </c>
      <c r="L10472" t="s">
        <v>14542</v>
      </c>
      <c r="M10472" t="s">
        <v>12692</v>
      </c>
      <c r="N10472" t="s">
        <v>20393</v>
      </c>
      <c r="Q10472" t="s">
        <v>12415</v>
      </c>
      <c r="R10472" t="s">
        <v>12416</v>
      </c>
      <c r="S10472" t="s">
        <v>20394</v>
      </c>
      <c r="U10472" t="s">
        <v>12418</v>
      </c>
      <c r="V10472">
        <v>209</v>
      </c>
      <c r="W10472">
        <v>11</v>
      </c>
      <c r="X10472">
        <v>2</v>
      </c>
      <c r="Y10472" t="s">
        <v>12472</v>
      </c>
      <c r="Z10472" t="s">
        <v>12420</v>
      </c>
      <c r="AA10472" t="s">
        <v>12421</v>
      </c>
      <c r="AB10472" t="s">
        <v>12997</v>
      </c>
      <c r="AC10472">
        <v>2</v>
      </c>
      <c r="AD10472" s="123">
        <v>39111</v>
      </c>
      <c r="AE10472" t="s">
        <v>12423</v>
      </c>
      <c r="AG10472">
        <v>40000231</v>
      </c>
      <c r="AL10472" t="s">
        <v>12997</v>
      </c>
      <c r="AN10472">
        <v>1113514401</v>
      </c>
      <c r="AO10472">
        <v>16</v>
      </c>
      <c r="AP10472" t="s">
        <v>12424</v>
      </c>
      <c r="AQ10472" t="s">
        <v>11408</v>
      </c>
      <c r="AR10472">
        <v>4100</v>
      </c>
      <c r="AT10472">
        <v>2005</v>
      </c>
      <c r="AV10472" t="s">
        <v>12998</v>
      </c>
      <c r="AW10472">
        <v>116100</v>
      </c>
    </row>
    <row r="10473" spans="1:49" x14ac:dyDescent="0.25">
      <c r="A10473">
        <v>4100</v>
      </c>
      <c r="B10473">
        <v>30020</v>
      </c>
      <c r="C10473">
        <v>4055</v>
      </c>
      <c r="D10473">
        <v>410</v>
      </c>
      <c r="E10473" s="124" t="s">
        <v>279</v>
      </c>
      <c r="F10473" t="str">
        <f t="shared" si="207"/>
        <v>L. HollingsworthMOTION INDUSTRIES</v>
      </c>
      <c r="G10473" s="150" t="str">
        <f t="shared" si="208"/>
        <v>L. Hollingsworth</v>
      </c>
      <c r="H10473" s="149" t="s">
        <v>13748</v>
      </c>
      <c r="I10473">
        <v>40005550</v>
      </c>
      <c r="K10473" t="s">
        <v>20395</v>
      </c>
      <c r="L10473" t="s">
        <v>20149</v>
      </c>
      <c r="M10473" t="s">
        <v>12692</v>
      </c>
      <c r="N10473">
        <v>30501</v>
      </c>
      <c r="Q10473" t="s">
        <v>12415</v>
      </c>
      <c r="R10473" t="s">
        <v>12416</v>
      </c>
      <c r="S10473" t="s">
        <v>20396</v>
      </c>
      <c r="U10473" t="s">
        <v>12418</v>
      </c>
      <c r="V10473">
        <v>209</v>
      </c>
      <c r="W10473">
        <v>11</v>
      </c>
      <c r="X10473">
        <v>2</v>
      </c>
      <c r="Y10473" t="s">
        <v>12472</v>
      </c>
      <c r="Z10473" t="s">
        <v>12420</v>
      </c>
      <c r="AA10473" t="s">
        <v>12485</v>
      </c>
      <c r="AB10473" t="s">
        <v>12997</v>
      </c>
      <c r="AC10473">
        <v>2</v>
      </c>
      <c r="AD10473" s="123">
        <v>39688</v>
      </c>
      <c r="AE10473" t="s">
        <v>14314</v>
      </c>
      <c r="AG10473">
        <v>40005550</v>
      </c>
      <c r="AL10473" t="s">
        <v>12997</v>
      </c>
      <c r="AN10473">
        <v>1113905401</v>
      </c>
      <c r="AO10473">
        <v>16</v>
      </c>
      <c r="AP10473" t="s">
        <v>12424</v>
      </c>
      <c r="AQ10473" t="s">
        <v>11408</v>
      </c>
      <c r="AR10473">
        <v>4100</v>
      </c>
      <c r="AT10473">
        <v>0</v>
      </c>
      <c r="AV10473" t="s">
        <v>12998</v>
      </c>
      <c r="AW10473">
        <v>116100</v>
      </c>
    </row>
    <row r="10474" spans="1:49" x14ac:dyDescent="0.25">
      <c r="A10474">
        <v>4100</v>
      </c>
      <c r="B10474">
        <v>30020</v>
      </c>
      <c r="C10474">
        <v>4055</v>
      </c>
      <c r="D10474">
        <v>410</v>
      </c>
      <c r="E10474" s="124" t="s">
        <v>279</v>
      </c>
      <c r="F10474" t="str">
        <f t="shared" si="207"/>
        <v>L. HollingsworthMP EQUIPMENT LLC</v>
      </c>
      <c r="G10474" s="150" t="str">
        <f t="shared" si="208"/>
        <v>L. Hollingsworth</v>
      </c>
      <c r="H10474" s="149" t="s">
        <v>6598</v>
      </c>
      <c r="I10474">
        <v>40007622</v>
      </c>
      <c r="K10474" t="s">
        <v>20397</v>
      </c>
      <c r="L10474" t="s">
        <v>20149</v>
      </c>
      <c r="M10474" t="s">
        <v>12692</v>
      </c>
      <c r="N10474">
        <v>30504</v>
      </c>
      <c r="Q10474" t="s">
        <v>12415</v>
      </c>
      <c r="R10474" t="s">
        <v>12416</v>
      </c>
      <c r="S10474" t="s">
        <v>20398</v>
      </c>
      <c r="U10474" t="s">
        <v>12418</v>
      </c>
      <c r="W10474">
        <v>11</v>
      </c>
      <c r="X10474">
        <v>0</v>
      </c>
      <c r="Y10474" t="s">
        <v>12419</v>
      </c>
      <c r="Z10474" t="s">
        <v>12420</v>
      </c>
      <c r="AA10474" t="s">
        <v>12485</v>
      </c>
      <c r="AB10474" t="s">
        <v>12430</v>
      </c>
      <c r="AC10474">
        <v>2</v>
      </c>
      <c r="AD10474" s="123">
        <v>42192</v>
      </c>
      <c r="AE10474" t="s">
        <v>12528</v>
      </c>
      <c r="AG10474">
        <v>40007622</v>
      </c>
      <c r="AL10474" t="s">
        <v>12430</v>
      </c>
      <c r="AN10474">
        <v>1113905401</v>
      </c>
      <c r="AO10474">
        <v>16</v>
      </c>
      <c r="AP10474" t="s">
        <v>12424</v>
      </c>
      <c r="AQ10474" t="s">
        <v>11408</v>
      </c>
      <c r="AR10474">
        <v>4100</v>
      </c>
      <c r="AT10474">
        <v>0</v>
      </c>
      <c r="AV10474" t="s">
        <v>20399</v>
      </c>
      <c r="AW10474">
        <v>116100</v>
      </c>
    </row>
    <row r="10475" spans="1:49" x14ac:dyDescent="0.25">
      <c r="A10475">
        <v>4100</v>
      </c>
      <c r="B10475">
        <v>30020</v>
      </c>
      <c r="C10475">
        <v>4055</v>
      </c>
      <c r="D10475">
        <v>410</v>
      </c>
      <c r="E10475" s="124" t="s">
        <v>279</v>
      </c>
      <c r="F10475" t="str">
        <f t="shared" si="207"/>
        <v>L. HollingsworthMT VERNON MILLS ALTO YARN PLANT</v>
      </c>
      <c r="G10475" s="150" t="str">
        <f t="shared" si="208"/>
        <v>L. Hollingsworth</v>
      </c>
      <c r="H10475" s="149" t="s">
        <v>6617</v>
      </c>
      <c r="I10475">
        <v>40000059</v>
      </c>
      <c r="K10475" t="s">
        <v>20400</v>
      </c>
      <c r="L10475" t="s">
        <v>20401</v>
      </c>
      <c r="M10475" t="s">
        <v>12692</v>
      </c>
      <c r="N10475" t="s">
        <v>20402</v>
      </c>
      <c r="Q10475" t="s">
        <v>12415</v>
      </c>
      <c r="R10475" t="s">
        <v>12416</v>
      </c>
      <c r="S10475" t="s">
        <v>20403</v>
      </c>
      <c r="U10475" t="s">
        <v>12418</v>
      </c>
      <c r="W10475">
        <v>11</v>
      </c>
      <c r="X10475">
        <v>1</v>
      </c>
      <c r="Y10475" t="s">
        <v>12419</v>
      </c>
      <c r="Z10475" t="s">
        <v>12420</v>
      </c>
      <c r="AA10475" t="s">
        <v>12421</v>
      </c>
      <c r="AB10475" t="s">
        <v>12422</v>
      </c>
      <c r="AC10475">
        <v>2</v>
      </c>
      <c r="AD10475" s="123">
        <v>39111</v>
      </c>
      <c r="AE10475" t="s">
        <v>12423</v>
      </c>
      <c r="AG10475">
        <v>40000059</v>
      </c>
      <c r="AL10475" t="s">
        <v>12422</v>
      </c>
      <c r="AN10475">
        <v>1113718231</v>
      </c>
      <c r="AO10475">
        <v>16</v>
      </c>
      <c r="AP10475" t="s">
        <v>12424</v>
      </c>
      <c r="AQ10475" t="s">
        <v>11408</v>
      </c>
      <c r="AR10475">
        <v>4100</v>
      </c>
      <c r="AT10475">
        <v>2005</v>
      </c>
      <c r="AV10475" t="s">
        <v>14425</v>
      </c>
      <c r="AW10475">
        <v>116100</v>
      </c>
    </row>
    <row r="10476" spans="1:49" x14ac:dyDescent="0.25">
      <c r="A10476">
        <v>4100</v>
      </c>
      <c r="B10476">
        <v>30020</v>
      </c>
      <c r="C10476">
        <v>4055</v>
      </c>
      <c r="D10476">
        <v>410</v>
      </c>
      <c r="E10476" s="124" t="s">
        <v>279</v>
      </c>
      <c r="F10476" t="str">
        <f t="shared" si="207"/>
        <v>L. HollingsworthMT VERNON MILLS FABRIC PLANT</v>
      </c>
      <c r="G10476" s="150" t="str">
        <f t="shared" si="208"/>
        <v>L. Hollingsworth</v>
      </c>
      <c r="H10476" s="149" t="s">
        <v>6618</v>
      </c>
      <c r="I10476">
        <v>40000156</v>
      </c>
      <c r="K10476" t="s">
        <v>20404</v>
      </c>
      <c r="L10476" t="s">
        <v>20401</v>
      </c>
      <c r="M10476" t="s">
        <v>12692</v>
      </c>
      <c r="N10476">
        <v>30510</v>
      </c>
      <c r="Q10476" t="s">
        <v>12415</v>
      </c>
      <c r="R10476" t="s">
        <v>12416</v>
      </c>
      <c r="S10476" t="s">
        <v>20405</v>
      </c>
      <c r="U10476" t="s">
        <v>12418</v>
      </c>
      <c r="W10476">
        <v>11</v>
      </c>
      <c r="X10476">
        <v>1</v>
      </c>
      <c r="Y10476" t="s">
        <v>12419</v>
      </c>
      <c r="Z10476" t="s">
        <v>12420</v>
      </c>
      <c r="AA10476" t="s">
        <v>12421</v>
      </c>
      <c r="AB10476" t="s">
        <v>12422</v>
      </c>
      <c r="AC10476">
        <v>2</v>
      </c>
      <c r="AD10476" s="123">
        <v>39111</v>
      </c>
      <c r="AE10476" t="s">
        <v>12423</v>
      </c>
      <c r="AG10476">
        <v>40000156</v>
      </c>
      <c r="AL10476" t="s">
        <v>12422</v>
      </c>
      <c r="AN10476">
        <v>1113718231</v>
      </c>
      <c r="AO10476">
        <v>16</v>
      </c>
      <c r="AP10476" t="s">
        <v>12424</v>
      </c>
      <c r="AQ10476" t="s">
        <v>11408</v>
      </c>
      <c r="AR10476">
        <v>4100</v>
      </c>
      <c r="AT10476">
        <v>2005</v>
      </c>
      <c r="AV10476" t="s">
        <v>14425</v>
      </c>
      <c r="AW10476">
        <v>116100</v>
      </c>
    </row>
    <row r="10477" spans="1:49" x14ac:dyDescent="0.25">
      <c r="A10477">
        <v>4100</v>
      </c>
      <c r="B10477">
        <v>30020</v>
      </c>
      <c r="C10477">
        <v>4055</v>
      </c>
      <c r="D10477">
        <v>410</v>
      </c>
      <c r="E10477" s="124" t="s">
        <v>279</v>
      </c>
      <c r="F10477" t="str">
        <f t="shared" si="207"/>
        <v>L. HollingsworthNORBORD SOUTH CAROLINA INC.</v>
      </c>
      <c r="G10477" s="150" t="str">
        <f t="shared" si="208"/>
        <v>L. Hollingsworth</v>
      </c>
      <c r="H10477" s="149" t="s">
        <v>6872</v>
      </c>
      <c r="I10477">
        <v>40006378</v>
      </c>
      <c r="K10477" t="s">
        <v>20406</v>
      </c>
      <c r="L10477" t="s">
        <v>20407</v>
      </c>
      <c r="M10477" t="s">
        <v>47</v>
      </c>
      <c r="N10477">
        <v>29355</v>
      </c>
      <c r="Q10477" t="s">
        <v>12415</v>
      </c>
      <c r="R10477" t="s">
        <v>12416</v>
      </c>
      <c r="S10477" t="s">
        <v>20408</v>
      </c>
      <c r="U10477" t="s">
        <v>12418</v>
      </c>
      <c r="V10477">
        <v>282</v>
      </c>
      <c r="W10477">
        <v>11</v>
      </c>
      <c r="X10477">
        <v>1</v>
      </c>
      <c r="Y10477" t="s">
        <v>12419</v>
      </c>
      <c r="Z10477" t="s">
        <v>12420</v>
      </c>
      <c r="AA10477" t="s">
        <v>12429</v>
      </c>
      <c r="AB10477" t="s">
        <v>12422</v>
      </c>
      <c r="AC10477">
        <v>2</v>
      </c>
      <c r="AD10477" s="123">
        <v>40429</v>
      </c>
      <c r="AE10477" t="s">
        <v>12431</v>
      </c>
      <c r="AG10477">
        <v>40006378</v>
      </c>
      <c r="AL10477" t="s">
        <v>12422</v>
      </c>
      <c r="AN10477">
        <v>4107114491</v>
      </c>
      <c r="AO10477">
        <v>16</v>
      </c>
      <c r="AP10477" t="s">
        <v>12424</v>
      </c>
      <c r="AQ10477" t="s">
        <v>11408</v>
      </c>
      <c r="AR10477">
        <v>4100</v>
      </c>
      <c r="AT10477">
        <v>0</v>
      </c>
      <c r="AV10477" t="s">
        <v>6861</v>
      </c>
      <c r="AW10477">
        <v>116100</v>
      </c>
    </row>
    <row r="10478" spans="1:49" x14ac:dyDescent="0.25">
      <c r="A10478">
        <v>4100</v>
      </c>
      <c r="B10478">
        <v>30020</v>
      </c>
      <c r="C10478">
        <v>4055</v>
      </c>
      <c r="D10478">
        <v>410</v>
      </c>
      <c r="E10478" s="124" t="s">
        <v>279</v>
      </c>
      <c r="F10478" t="str">
        <f t="shared" si="207"/>
        <v>L. HollingsworthNUTRA MANUFACTURING</v>
      </c>
      <c r="G10478" s="150" t="str">
        <f t="shared" si="208"/>
        <v>L. Hollingsworth</v>
      </c>
      <c r="H10478" s="149" t="s">
        <v>6959</v>
      </c>
      <c r="I10478">
        <v>40006338</v>
      </c>
      <c r="K10478" t="s">
        <v>20409</v>
      </c>
      <c r="L10478" t="s">
        <v>14257</v>
      </c>
      <c r="M10478" t="s">
        <v>47</v>
      </c>
      <c r="N10478">
        <v>29607</v>
      </c>
      <c r="Q10478" t="s">
        <v>12415</v>
      </c>
      <c r="R10478" t="s">
        <v>12416</v>
      </c>
      <c r="S10478" t="s">
        <v>20410</v>
      </c>
      <c r="U10478" t="s">
        <v>12418</v>
      </c>
      <c r="W10478">
        <v>11</v>
      </c>
      <c r="X10478">
        <v>1</v>
      </c>
      <c r="Y10478" t="s">
        <v>12419</v>
      </c>
      <c r="Z10478" t="s">
        <v>12420</v>
      </c>
      <c r="AA10478" t="s">
        <v>12429</v>
      </c>
      <c r="AB10478" t="s">
        <v>12422</v>
      </c>
      <c r="AC10478">
        <v>2</v>
      </c>
      <c r="AD10478" s="123">
        <v>40366</v>
      </c>
      <c r="AE10478" t="s">
        <v>12431</v>
      </c>
      <c r="AG10478">
        <v>40006338</v>
      </c>
      <c r="AL10478" t="s">
        <v>12422</v>
      </c>
      <c r="AN10478">
        <v>4104503701</v>
      </c>
      <c r="AO10478">
        <v>16</v>
      </c>
      <c r="AP10478" t="s">
        <v>12424</v>
      </c>
      <c r="AQ10478" t="s">
        <v>11408</v>
      </c>
      <c r="AR10478">
        <v>4100</v>
      </c>
      <c r="AT10478">
        <v>0</v>
      </c>
      <c r="AV10478" t="s">
        <v>20411</v>
      </c>
      <c r="AW10478">
        <v>116100</v>
      </c>
    </row>
    <row r="10479" spans="1:49" x14ac:dyDescent="0.25">
      <c r="A10479">
        <v>4100</v>
      </c>
      <c r="B10479">
        <v>30020</v>
      </c>
      <c r="C10479">
        <v>4055</v>
      </c>
      <c r="D10479">
        <v>410</v>
      </c>
      <c r="E10479" s="124" t="s">
        <v>279</v>
      </c>
      <c r="F10479" t="str">
        <f t="shared" si="207"/>
        <v>L. HollingsworthOCS CHECKWEIGHERS, INC</v>
      </c>
      <c r="G10479" s="150" t="str">
        <f t="shared" si="208"/>
        <v>L. Hollingsworth</v>
      </c>
      <c r="H10479" s="149" t="s">
        <v>6988</v>
      </c>
      <c r="I10479">
        <v>40001922</v>
      </c>
      <c r="K10479" t="s">
        <v>20412</v>
      </c>
      <c r="L10479" t="s">
        <v>20413</v>
      </c>
      <c r="M10479" t="s">
        <v>12692</v>
      </c>
      <c r="N10479" t="s">
        <v>20414</v>
      </c>
      <c r="Q10479" t="s">
        <v>12415</v>
      </c>
      <c r="R10479" t="s">
        <v>12416</v>
      </c>
      <c r="S10479" t="s">
        <v>20415</v>
      </c>
      <c r="U10479" t="s">
        <v>12418</v>
      </c>
      <c r="W10479">
        <v>11</v>
      </c>
      <c r="X10479">
        <v>0</v>
      </c>
      <c r="Y10479" t="s">
        <v>12419</v>
      </c>
      <c r="Z10479" t="s">
        <v>12420</v>
      </c>
      <c r="AA10479" t="s">
        <v>12421</v>
      </c>
      <c r="AB10479" t="s">
        <v>14028</v>
      </c>
      <c r="AC10479">
        <v>2</v>
      </c>
      <c r="AD10479" s="123">
        <v>39111</v>
      </c>
      <c r="AE10479" t="s">
        <v>12423</v>
      </c>
      <c r="AG10479">
        <v>40001922</v>
      </c>
      <c r="AL10479" t="s">
        <v>14028</v>
      </c>
      <c r="AN10479">
        <v>1113521331</v>
      </c>
      <c r="AO10479">
        <v>16</v>
      </c>
      <c r="AP10479" t="s">
        <v>12424</v>
      </c>
      <c r="AQ10479" t="s">
        <v>11408</v>
      </c>
      <c r="AR10479">
        <v>4100</v>
      </c>
      <c r="AT10479">
        <v>2005</v>
      </c>
      <c r="AV10479" t="s">
        <v>20416</v>
      </c>
      <c r="AW10479">
        <v>116100</v>
      </c>
    </row>
    <row r="10480" spans="1:49" x14ac:dyDescent="0.25">
      <c r="A10480">
        <v>4100</v>
      </c>
      <c r="B10480">
        <v>30020</v>
      </c>
      <c r="C10480">
        <v>4055</v>
      </c>
      <c r="D10480">
        <v>410</v>
      </c>
      <c r="E10480" s="124" t="s">
        <v>279</v>
      </c>
      <c r="F10480" t="str">
        <f t="shared" si="207"/>
        <v>L. HollingsworthPARKDALE AMERICA LLC - PLANT 24</v>
      </c>
      <c r="G10480" s="150" t="str">
        <f t="shared" si="208"/>
        <v>L. Hollingsworth</v>
      </c>
      <c r="H10480" s="149" t="s">
        <v>7197</v>
      </c>
      <c r="I10480">
        <v>40000127</v>
      </c>
      <c r="J10480" t="s">
        <v>12481</v>
      </c>
      <c r="K10480" t="s">
        <v>20417</v>
      </c>
      <c r="L10480" t="s">
        <v>16980</v>
      </c>
      <c r="M10480" t="s">
        <v>13169</v>
      </c>
      <c r="N10480">
        <v>28053</v>
      </c>
      <c r="Q10480" t="s">
        <v>12415</v>
      </c>
      <c r="R10480" t="s">
        <v>12416</v>
      </c>
      <c r="S10480" t="s">
        <v>20418</v>
      </c>
      <c r="U10480" t="s">
        <v>12418</v>
      </c>
      <c r="V10480">
        <v>249</v>
      </c>
      <c r="W10480">
        <v>11</v>
      </c>
      <c r="X10480">
        <v>1</v>
      </c>
      <c r="Y10480" t="s">
        <v>12472</v>
      </c>
      <c r="Z10480" t="s">
        <v>12420</v>
      </c>
      <c r="AA10480" t="s">
        <v>12421</v>
      </c>
      <c r="AB10480" t="s">
        <v>12757</v>
      </c>
      <c r="AC10480">
        <v>2</v>
      </c>
      <c r="AD10480" s="123">
        <v>39111</v>
      </c>
      <c r="AE10480" t="s">
        <v>12423</v>
      </c>
      <c r="AG10480">
        <v>40000127</v>
      </c>
      <c r="AL10480" t="s">
        <v>12757</v>
      </c>
      <c r="AN10480">
        <v>3407104301</v>
      </c>
      <c r="AO10480">
        <v>16</v>
      </c>
      <c r="AP10480" t="s">
        <v>12424</v>
      </c>
      <c r="AQ10480" t="s">
        <v>11408</v>
      </c>
      <c r="AR10480">
        <v>4100</v>
      </c>
      <c r="AT10480">
        <v>2005</v>
      </c>
      <c r="AV10480" t="s">
        <v>16983</v>
      </c>
      <c r="AW10480">
        <v>116100</v>
      </c>
    </row>
    <row r="10481" spans="1:49" x14ac:dyDescent="0.25">
      <c r="A10481">
        <v>4100</v>
      </c>
      <c r="B10481">
        <v>30020</v>
      </c>
      <c r="C10481">
        <v>4055</v>
      </c>
      <c r="D10481">
        <v>410</v>
      </c>
      <c r="E10481" s="124" t="s">
        <v>279</v>
      </c>
      <c r="F10481" t="str">
        <f t="shared" si="207"/>
        <v>L. HollingsworthPARKDALE AMERICA, LLC-7</v>
      </c>
      <c r="G10481" s="150" t="str">
        <f t="shared" si="208"/>
        <v>L. Hollingsworth</v>
      </c>
      <c r="H10481" s="149" t="s">
        <v>7228</v>
      </c>
      <c r="I10481">
        <v>40006424</v>
      </c>
      <c r="J10481" t="s">
        <v>12492</v>
      </c>
      <c r="L10481" t="s">
        <v>16980</v>
      </c>
      <c r="M10481" t="s">
        <v>13169</v>
      </c>
      <c r="O10481">
        <v>1787</v>
      </c>
      <c r="P10481">
        <v>28053</v>
      </c>
      <c r="Q10481" t="s">
        <v>12415</v>
      </c>
      <c r="R10481" t="s">
        <v>12416</v>
      </c>
      <c r="S10481" t="s">
        <v>20419</v>
      </c>
      <c r="U10481" t="s">
        <v>12418</v>
      </c>
      <c r="V10481">
        <v>249</v>
      </c>
      <c r="W10481">
        <v>11</v>
      </c>
      <c r="X10481">
        <v>1</v>
      </c>
      <c r="Y10481" t="s">
        <v>12472</v>
      </c>
      <c r="Z10481" t="s">
        <v>12420</v>
      </c>
      <c r="AA10481" t="s">
        <v>12429</v>
      </c>
      <c r="AB10481" t="s">
        <v>12757</v>
      </c>
      <c r="AC10481">
        <v>2</v>
      </c>
      <c r="AD10481" s="123">
        <v>40504</v>
      </c>
      <c r="AE10481" t="s">
        <v>12431</v>
      </c>
      <c r="AG10481">
        <v>40006424</v>
      </c>
      <c r="AL10481" t="s">
        <v>12757</v>
      </c>
      <c r="AN10481">
        <v>3407104301</v>
      </c>
      <c r="AO10481">
        <v>16</v>
      </c>
      <c r="AP10481" t="s">
        <v>12424</v>
      </c>
      <c r="AQ10481" t="s">
        <v>11408</v>
      </c>
      <c r="AR10481">
        <v>4100</v>
      </c>
      <c r="AT10481">
        <v>0</v>
      </c>
      <c r="AV10481" t="s">
        <v>16983</v>
      </c>
      <c r="AW10481">
        <v>116100</v>
      </c>
    </row>
    <row r="10482" spans="1:49" x14ac:dyDescent="0.25">
      <c r="A10482">
        <v>4100</v>
      </c>
      <c r="B10482">
        <v>30020</v>
      </c>
      <c r="C10482">
        <v>4055</v>
      </c>
      <c r="D10482">
        <v>410</v>
      </c>
      <c r="E10482" s="124" t="s">
        <v>279</v>
      </c>
      <c r="F10482" t="str">
        <f t="shared" si="207"/>
        <v>L. HollingsworthPIERBURG US, LLC.</v>
      </c>
      <c r="G10482" s="150" t="str">
        <f t="shared" si="208"/>
        <v>L. Hollingsworth</v>
      </c>
      <c r="H10482" s="149" t="s">
        <v>7362</v>
      </c>
      <c r="I10482">
        <v>40008595</v>
      </c>
      <c r="K10482" t="s">
        <v>20420</v>
      </c>
      <c r="L10482" t="s">
        <v>20421</v>
      </c>
      <c r="M10482" t="s">
        <v>47</v>
      </c>
      <c r="N10482">
        <v>29644</v>
      </c>
      <c r="Q10482" t="s">
        <v>12415</v>
      </c>
      <c r="R10482" t="s">
        <v>12416</v>
      </c>
      <c r="S10482" t="s">
        <v>20422</v>
      </c>
      <c r="U10482" t="s">
        <v>12418</v>
      </c>
      <c r="W10482">
        <v>11</v>
      </c>
      <c r="X10482">
        <v>1</v>
      </c>
      <c r="Y10482" t="s">
        <v>12419</v>
      </c>
      <c r="Z10482" t="s">
        <v>12420</v>
      </c>
      <c r="AA10482" t="s">
        <v>12429</v>
      </c>
      <c r="AB10482" t="s">
        <v>12422</v>
      </c>
      <c r="AC10482">
        <v>2</v>
      </c>
      <c r="AD10482" s="123">
        <v>43536</v>
      </c>
      <c r="AE10482" t="s">
        <v>12431</v>
      </c>
      <c r="AG10482">
        <v>40008595</v>
      </c>
      <c r="AL10482" t="s">
        <v>12422</v>
      </c>
      <c r="AN10482">
        <v>4105910001</v>
      </c>
      <c r="AO10482">
        <v>16</v>
      </c>
      <c r="AP10482" t="s">
        <v>12424</v>
      </c>
      <c r="AQ10482" t="s">
        <v>11408</v>
      </c>
      <c r="AR10482">
        <v>4100</v>
      </c>
      <c r="AT10482">
        <v>0</v>
      </c>
      <c r="AV10482" t="s">
        <v>20423</v>
      </c>
      <c r="AW10482">
        <v>116100</v>
      </c>
    </row>
    <row r="10483" spans="1:49" x14ac:dyDescent="0.25">
      <c r="A10483">
        <v>4100</v>
      </c>
      <c r="B10483">
        <v>30020</v>
      </c>
      <c r="C10483">
        <v>4055</v>
      </c>
      <c r="D10483">
        <v>410</v>
      </c>
      <c r="E10483" s="124" t="s">
        <v>279</v>
      </c>
      <c r="F10483" t="str">
        <f t="shared" si="207"/>
        <v>L. HollingsworthPRECISION BELTING CO.- LH</v>
      </c>
      <c r="G10483" s="150" t="str">
        <f t="shared" si="208"/>
        <v>L. Hollingsworth</v>
      </c>
      <c r="H10483" s="149" t="s">
        <v>13905</v>
      </c>
      <c r="I10483">
        <v>40000110</v>
      </c>
      <c r="K10483" t="s">
        <v>20424</v>
      </c>
      <c r="L10483" t="s">
        <v>16681</v>
      </c>
      <c r="M10483" t="s">
        <v>47</v>
      </c>
      <c r="N10483" t="s">
        <v>20425</v>
      </c>
      <c r="Q10483" t="s">
        <v>12415</v>
      </c>
      <c r="R10483" t="s">
        <v>12416</v>
      </c>
      <c r="S10483" t="s">
        <v>20426</v>
      </c>
      <c r="U10483" t="s">
        <v>12418</v>
      </c>
      <c r="W10483">
        <v>11</v>
      </c>
      <c r="X10483">
        <v>2</v>
      </c>
      <c r="Y10483" t="s">
        <v>12472</v>
      </c>
      <c r="Z10483" t="s">
        <v>12420</v>
      </c>
      <c r="AA10483" t="s">
        <v>12421</v>
      </c>
      <c r="AB10483" t="s">
        <v>12422</v>
      </c>
      <c r="AC10483">
        <v>2</v>
      </c>
      <c r="AD10483" s="123">
        <v>39111</v>
      </c>
      <c r="AE10483" t="s">
        <v>12423</v>
      </c>
      <c r="AG10483">
        <v>40000110</v>
      </c>
      <c r="AL10483" t="s">
        <v>12422</v>
      </c>
      <c r="AN10483">
        <v>4109105601</v>
      </c>
      <c r="AO10483">
        <v>16</v>
      </c>
      <c r="AP10483" t="s">
        <v>12424</v>
      </c>
      <c r="AQ10483" t="s">
        <v>11408</v>
      </c>
      <c r="AR10483">
        <v>4100</v>
      </c>
      <c r="AT10483">
        <v>0</v>
      </c>
      <c r="AV10483" t="s">
        <v>13150</v>
      </c>
      <c r="AW10483">
        <v>116100</v>
      </c>
    </row>
    <row r="10484" spans="1:49" x14ac:dyDescent="0.25">
      <c r="A10484">
        <v>4100</v>
      </c>
      <c r="B10484">
        <v>30020</v>
      </c>
      <c r="C10484">
        <v>4055</v>
      </c>
      <c r="D10484">
        <v>410</v>
      </c>
      <c r="E10484" s="124" t="s">
        <v>279</v>
      </c>
      <c r="F10484" t="str">
        <f t="shared" si="207"/>
        <v>L. HollingsworthPRGX ATTN: INVOICE PROCESSING</v>
      </c>
      <c r="G10484" s="150" t="str">
        <f t="shared" si="208"/>
        <v>L. Hollingsworth</v>
      </c>
      <c r="H10484" s="149" t="s">
        <v>7557</v>
      </c>
      <c r="I10484">
        <v>40008142</v>
      </c>
      <c r="J10484" t="s">
        <v>20427</v>
      </c>
      <c r="L10484" t="s">
        <v>13265</v>
      </c>
      <c r="M10484" t="s">
        <v>12684</v>
      </c>
      <c r="O10484">
        <v>1889</v>
      </c>
      <c r="P10484" t="s">
        <v>20428</v>
      </c>
      <c r="Q10484" t="s">
        <v>12415</v>
      </c>
      <c r="R10484" t="s">
        <v>12416</v>
      </c>
      <c r="S10484" t="s">
        <v>20429</v>
      </c>
      <c r="U10484" t="s">
        <v>12418</v>
      </c>
      <c r="W10484">
        <v>11</v>
      </c>
      <c r="X10484">
        <v>1</v>
      </c>
      <c r="Y10484" t="s">
        <v>12419</v>
      </c>
      <c r="Z10484" t="s">
        <v>12420</v>
      </c>
      <c r="AA10484" t="s">
        <v>12429</v>
      </c>
      <c r="AB10484" t="s">
        <v>12422</v>
      </c>
      <c r="AC10484">
        <v>2</v>
      </c>
      <c r="AD10484" s="123">
        <v>42880</v>
      </c>
      <c r="AE10484" t="s">
        <v>12431</v>
      </c>
      <c r="AG10484">
        <v>40008142</v>
      </c>
      <c r="AL10484" t="s">
        <v>12422</v>
      </c>
      <c r="AN10484">
        <v>2308106401</v>
      </c>
      <c r="AO10484">
        <v>16</v>
      </c>
      <c r="AP10484" t="s">
        <v>12424</v>
      </c>
      <c r="AQ10484" t="s">
        <v>11408</v>
      </c>
      <c r="AR10484">
        <v>4100</v>
      </c>
      <c r="AT10484">
        <v>0</v>
      </c>
      <c r="AV10484" t="s">
        <v>20430</v>
      </c>
      <c r="AW10484">
        <v>116100</v>
      </c>
    </row>
    <row r="10485" spans="1:49" x14ac:dyDescent="0.25">
      <c r="A10485">
        <v>4100</v>
      </c>
      <c r="B10485">
        <v>30020</v>
      </c>
      <c r="C10485">
        <v>4055</v>
      </c>
      <c r="D10485">
        <v>410</v>
      </c>
      <c r="E10485" s="124" t="s">
        <v>279</v>
      </c>
      <c r="F10485" t="str">
        <f t="shared" si="207"/>
        <v>L. HollingsworthPROCESS EQUIPMENT AND CONTROLS</v>
      </c>
      <c r="G10485" s="150" t="str">
        <f t="shared" si="208"/>
        <v>L. Hollingsworth</v>
      </c>
      <c r="H10485" s="149" t="s">
        <v>7584</v>
      </c>
      <c r="I10485">
        <v>40008555</v>
      </c>
      <c r="K10485" t="s">
        <v>20431</v>
      </c>
      <c r="L10485" t="s">
        <v>15921</v>
      </c>
      <c r="M10485" t="s">
        <v>12692</v>
      </c>
      <c r="N10485">
        <v>30014</v>
      </c>
      <c r="Q10485" t="s">
        <v>12415</v>
      </c>
      <c r="R10485" t="s">
        <v>12416</v>
      </c>
      <c r="S10485" t="s">
        <v>20432</v>
      </c>
      <c r="U10485" t="s">
        <v>12418</v>
      </c>
      <c r="W10485">
        <v>11</v>
      </c>
      <c r="X10485">
        <v>0</v>
      </c>
      <c r="Y10485" t="s">
        <v>12419</v>
      </c>
      <c r="Z10485" t="s">
        <v>12420</v>
      </c>
      <c r="AA10485" t="s">
        <v>12429</v>
      </c>
      <c r="AB10485" t="s">
        <v>12422</v>
      </c>
      <c r="AC10485">
        <v>2</v>
      </c>
      <c r="AD10485" s="123">
        <v>43481</v>
      </c>
      <c r="AE10485" t="s">
        <v>12431</v>
      </c>
      <c r="AG10485">
        <v>40008555</v>
      </c>
      <c r="AL10485" t="s">
        <v>12422</v>
      </c>
      <c r="AN10485">
        <v>1121703301</v>
      </c>
      <c r="AO10485">
        <v>16</v>
      </c>
      <c r="AP10485" t="s">
        <v>12424</v>
      </c>
      <c r="AQ10485" t="s">
        <v>11408</v>
      </c>
      <c r="AR10485">
        <v>4100</v>
      </c>
      <c r="AT10485">
        <v>0</v>
      </c>
      <c r="AV10485" t="s">
        <v>20433</v>
      </c>
      <c r="AW10485">
        <v>116100</v>
      </c>
    </row>
    <row r="10486" spans="1:49" x14ac:dyDescent="0.25">
      <c r="A10486">
        <v>4100</v>
      </c>
      <c r="B10486">
        <v>30020</v>
      </c>
      <c r="C10486">
        <v>4055</v>
      </c>
      <c r="D10486">
        <v>410</v>
      </c>
      <c r="E10486" s="124" t="s">
        <v>279</v>
      </c>
      <c r="F10486" t="str">
        <f t="shared" si="207"/>
        <v>L. HollingsworthPROPEX OPERATING CO, LLC</v>
      </c>
      <c r="G10486" s="150" t="str">
        <f t="shared" si="208"/>
        <v>L. Hollingsworth</v>
      </c>
      <c r="H10486" s="149" t="s">
        <v>7636</v>
      </c>
      <c r="I10486">
        <v>40000254</v>
      </c>
      <c r="J10486" t="s">
        <v>12492</v>
      </c>
      <c r="L10486" t="s">
        <v>14152</v>
      </c>
      <c r="M10486" t="s">
        <v>12703</v>
      </c>
      <c r="N10486">
        <v>37422</v>
      </c>
      <c r="O10486">
        <v>22608</v>
      </c>
      <c r="Q10486" t="s">
        <v>12415</v>
      </c>
      <c r="R10486" t="s">
        <v>12416</v>
      </c>
      <c r="S10486" t="s">
        <v>20434</v>
      </c>
      <c r="U10486" t="s">
        <v>12418</v>
      </c>
      <c r="W10486">
        <v>11</v>
      </c>
      <c r="X10486">
        <v>1</v>
      </c>
      <c r="Y10486" t="s">
        <v>12419</v>
      </c>
      <c r="Z10486" t="s">
        <v>12420</v>
      </c>
      <c r="AA10486" t="s">
        <v>12421</v>
      </c>
      <c r="AB10486" t="s">
        <v>12422</v>
      </c>
      <c r="AC10486">
        <v>2</v>
      </c>
      <c r="AD10486" s="123">
        <v>39111</v>
      </c>
      <c r="AE10486" t="s">
        <v>12423</v>
      </c>
      <c r="AG10486">
        <v>40000254</v>
      </c>
      <c r="AL10486" t="s">
        <v>12422</v>
      </c>
      <c r="AN10486">
        <v>4306500901</v>
      </c>
      <c r="AO10486">
        <v>16</v>
      </c>
      <c r="AP10486" t="s">
        <v>12424</v>
      </c>
      <c r="AQ10486" t="s">
        <v>11408</v>
      </c>
      <c r="AR10486">
        <v>4100</v>
      </c>
      <c r="AS10486" t="s">
        <v>12491</v>
      </c>
      <c r="AT10486">
        <v>2005</v>
      </c>
      <c r="AV10486" t="s">
        <v>20435</v>
      </c>
      <c r="AW10486">
        <v>116100</v>
      </c>
    </row>
    <row r="10487" spans="1:49" x14ac:dyDescent="0.25">
      <c r="D10487">
        <v>455</v>
      </c>
      <c r="E10487" s="124" t="s">
        <v>279</v>
      </c>
      <c r="F10487" t="str">
        <f t="shared" si="207"/>
        <v>L. HollingsworthPROSPECT QUOTE AND N/C TEST</v>
      </c>
      <c r="G10487" s="150" t="str">
        <f t="shared" si="208"/>
        <v>L. Hollingsworth</v>
      </c>
      <c r="H10487" s="149" t="s">
        <v>7645</v>
      </c>
      <c r="I10487">
        <v>40404055</v>
      </c>
      <c r="AD10487" s="123"/>
    </row>
    <row r="10488" spans="1:49" x14ac:dyDescent="0.25">
      <c r="A10488">
        <v>4100</v>
      </c>
      <c r="B10488">
        <v>30020</v>
      </c>
      <c r="C10488">
        <v>4055</v>
      </c>
      <c r="D10488">
        <v>410</v>
      </c>
      <c r="E10488" s="124" t="s">
        <v>279</v>
      </c>
      <c r="F10488" t="str">
        <f t="shared" si="207"/>
        <v>L. HollingsworthPURE DELIGHTS LLC</v>
      </c>
      <c r="G10488" s="150" t="str">
        <f t="shared" si="208"/>
        <v>L. Hollingsworth</v>
      </c>
      <c r="H10488" s="149" t="s">
        <v>7670</v>
      </c>
      <c r="I10488">
        <v>40008299</v>
      </c>
      <c r="K10488" t="s">
        <v>20436</v>
      </c>
      <c r="L10488" t="s">
        <v>20233</v>
      </c>
      <c r="M10488" t="s">
        <v>12692</v>
      </c>
      <c r="N10488">
        <v>30084</v>
      </c>
      <c r="Q10488" t="s">
        <v>12415</v>
      </c>
      <c r="R10488" t="s">
        <v>12416</v>
      </c>
      <c r="S10488" t="s">
        <v>20437</v>
      </c>
      <c r="U10488" t="s">
        <v>12418</v>
      </c>
      <c r="W10488">
        <v>11</v>
      </c>
      <c r="X10488">
        <v>1</v>
      </c>
      <c r="Y10488" t="s">
        <v>12419</v>
      </c>
      <c r="Z10488" t="s">
        <v>12420</v>
      </c>
      <c r="AA10488" t="s">
        <v>12429</v>
      </c>
      <c r="AB10488" t="s">
        <v>12430</v>
      </c>
      <c r="AC10488">
        <v>2</v>
      </c>
      <c r="AD10488" s="123">
        <v>43126</v>
      </c>
      <c r="AE10488" t="s">
        <v>12431</v>
      </c>
      <c r="AG10488">
        <v>40008299</v>
      </c>
      <c r="AL10488" t="s">
        <v>12430</v>
      </c>
      <c r="AN10488">
        <v>1108912501</v>
      </c>
      <c r="AO10488">
        <v>16</v>
      </c>
      <c r="AP10488" t="s">
        <v>12424</v>
      </c>
      <c r="AQ10488" t="s">
        <v>11408</v>
      </c>
      <c r="AR10488">
        <v>4100</v>
      </c>
      <c r="AT10488">
        <v>0</v>
      </c>
      <c r="AV10488" t="s">
        <v>20438</v>
      </c>
      <c r="AW10488">
        <v>116100</v>
      </c>
    </row>
    <row r="10489" spans="1:49" x14ac:dyDescent="0.25">
      <c r="A10489">
        <v>4100</v>
      </c>
      <c r="B10489">
        <v>30020</v>
      </c>
      <c r="C10489">
        <v>4055</v>
      </c>
      <c r="D10489">
        <v>410</v>
      </c>
      <c r="E10489" s="124" t="s">
        <v>279</v>
      </c>
      <c r="F10489" t="str">
        <f t="shared" si="207"/>
        <v>L. HollingsworthQUAD GRAPHICS INC.</v>
      </c>
      <c r="G10489" s="150" t="str">
        <f t="shared" si="208"/>
        <v>L. Hollingsworth</v>
      </c>
      <c r="H10489" s="149" t="s">
        <v>7694</v>
      </c>
      <c r="I10489">
        <v>40008826</v>
      </c>
      <c r="J10489" t="s">
        <v>12481</v>
      </c>
      <c r="K10489" t="s">
        <v>20439</v>
      </c>
      <c r="L10489" t="s">
        <v>16671</v>
      </c>
      <c r="M10489" t="s">
        <v>47</v>
      </c>
      <c r="N10489">
        <v>29307</v>
      </c>
      <c r="Q10489" t="s">
        <v>12415</v>
      </c>
      <c r="R10489" t="s">
        <v>12416</v>
      </c>
      <c r="U10489" t="s">
        <v>12418</v>
      </c>
      <c r="V10489">
        <v>171</v>
      </c>
      <c r="W10489">
        <v>11</v>
      </c>
      <c r="X10489">
        <v>1</v>
      </c>
      <c r="Y10489" t="s">
        <v>13389</v>
      </c>
      <c r="Z10489" t="s">
        <v>12420</v>
      </c>
      <c r="AA10489" t="s">
        <v>12485</v>
      </c>
      <c r="AB10489" t="s">
        <v>12422</v>
      </c>
      <c r="AC10489">
        <v>2</v>
      </c>
      <c r="AD10489" s="123">
        <v>43911</v>
      </c>
      <c r="AE10489" t="s">
        <v>12486</v>
      </c>
      <c r="AG10489">
        <v>40008826</v>
      </c>
      <c r="AL10489" t="s">
        <v>12422</v>
      </c>
      <c r="AN10489">
        <v>4108306101</v>
      </c>
      <c r="AO10489">
        <v>16</v>
      </c>
      <c r="AP10489" t="s">
        <v>12424</v>
      </c>
      <c r="AQ10489" t="s">
        <v>11408</v>
      </c>
      <c r="AR10489">
        <v>4100</v>
      </c>
      <c r="AT10489">
        <v>0</v>
      </c>
      <c r="AV10489" t="s">
        <v>15096</v>
      </c>
      <c r="AW10489">
        <v>116100</v>
      </c>
    </row>
    <row r="10490" spans="1:49" x14ac:dyDescent="0.25">
      <c r="A10490">
        <v>4100</v>
      </c>
      <c r="B10490">
        <v>30020</v>
      </c>
      <c r="C10490">
        <v>4055</v>
      </c>
      <c r="D10490">
        <v>410</v>
      </c>
      <c r="E10490" s="124" t="s">
        <v>279</v>
      </c>
      <c r="F10490" t="str">
        <f t="shared" si="207"/>
        <v>L. HollingsworthRANGER MANUFACTURING, LLC</v>
      </c>
      <c r="G10490" s="150" t="str">
        <f t="shared" si="208"/>
        <v>L. Hollingsworth</v>
      </c>
      <c r="H10490" s="149" t="s">
        <v>7821</v>
      </c>
      <c r="I10490">
        <v>40008611</v>
      </c>
      <c r="K10490" t="s">
        <v>20440</v>
      </c>
      <c r="L10490" t="s">
        <v>20149</v>
      </c>
      <c r="M10490" t="s">
        <v>12692</v>
      </c>
      <c r="N10490">
        <v>30501</v>
      </c>
      <c r="Q10490" t="s">
        <v>12415</v>
      </c>
      <c r="R10490" t="s">
        <v>12416</v>
      </c>
      <c r="S10490" t="s">
        <v>20441</v>
      </c>
      <c r="U10490" t="s">
        <v>12418</v>
      </c>
      <c r="W10490">
        <v>11</v>
      </c>
      <c r="X10490">
        <v>0</v>
      </c>
      <c r="Y10490" t="s">
        <v>12419</v>
      </c>
      <c r="Z10490" t="s">
        <v>12420</v>
      </c>
      <c r="AA10490" t="s">
        <v>12429</v>
      </c>
      <c r="AB10490" t="s">
        <v>12422</v>
      </c>
      <c r="AC10490">
        <v>2</v>
      </c>
      <c r="AD10490" s="123">
        <v>43563</v>
      </c>
      <c r="AE10490" t="s">
        <v>12431</v>
      </c>
      <c r="AG10490">
        <v>40008611</v>
      </c>
      <c r="AL10490" t="s">
        <v>12422</v>
      </c>
      <c r="AN10490">
        <v>1113905401</v>
      </c>
      <c r="AO10490">
        <v>16</v>
      </c>
      <c r="AP10490" t="s">
        <v>12424</v>
      </c>
      <c r="AQ10490" t="s">
        <v>11408</v>
      </c>
      <c r="AR10490">
        <v>4100</v>
      </c>
      <c r="AT10490">
        <v>0</v>
      </c>
      <c r="AV10490" t="s">
        <v>20442</v>
      </c>
      <c r="AW10490">
        <v>116100</v>
      </c>
    </row>
    <row r="10491" spans="1:49" x14ac:dyDescent="0.25">
      <c r="A10491">
        <v>4100</v>
      </c>
      <c r="B10491">
        <v>30020</v>
      </c>
      <c r="C10491">
        <v>4055</v>
      </c>
      <c r="D10491">
        <v>410</v>
      </c>
      <c r="E10491" s="124" t="s">
        <v>279</v>
      </c>
      <c r="F10491" t="str">
        <f t="shared" si="207"/>
        <v>L. HollingsworthRED V FOODS CORP</v>
      </c>
      <c r="G10491" s="150" t="str">
        <f t="shared" si="208"/>
        <v>L. Hollingsworth</v>
      </c>
      <c r="H10491" s="149" t="s">
        <v>7858</v>
      </c>
      <c r="I10491">
        <v>40008874</v>
      </c>
      <c r="K10491" t="s">
        <v>20443</v>
      </c>
      <c r="L10491" t="s">
        <v>20253</v>
      </c>
      <c r="M10491" t="s">
        <v>12692</v>
      </c>
      <c r="N10491">
        <v>30518</v>
      </c>
      <c r="Q10491" t="s">
        <v>12415</v>
      </c>
      <c r="R10491" t="s">
        <v>12416</v>
      </c>
      <c r="S10491" t="s">
        <v>20444</v>
      </c>
      <c r="U10491" t="s">
        <v>12418</v>
      </c>
      <c r="W10491">
        <v>11</v>
      </c>
      <c r="X10491">
        <v>1</v>
      </c>
      <c r="Y10491" t="s">
        <v>12419</v>
      </c>
      <c r="Z10491" t="s">
        <v>12420</v>
      </c>
      <c r="AA10491" t="s">
        <v>12485</v>
      </c>
      <c r="AB10491" t="s">
        <v>12422</v>
      </c>
      <c r="AC10491">
        <v>2</v>
      </c>
      <c r="AD10491" s="123">
        <v>43978</v>
      </c>
      <c r="AE10491" t="s">
        <v>12486</v>
      </c>
      <c r="AG10491">
        <v>40008874</v>
      </c>
      <c r="AL10491" t="s">
        <v>12430</v>
      </c>
      <c r="AN10491">
        <v>1113501701</v>
      </c>
      <c r="AO10491">
        <v>16</v>
      </c>
      <c r="AP10491" t="s">
        <v>12424</v>
      </c>
      <c r="AQ10491" t="s">
        <v>11408</v>
      </c>
      <c r="AR10491">
        <v>4100</v>
      </c>
      <c r="AT10491">
        <v>0</v>
      </c>
      <c r="AV10491" t="s">
        <v>20445</v>
      </c>
      <c r="AW10491">
        <v>116100</v>
      </c>
    </row>
    <row r="10492" spans="1:49" x14ac:dyDescent="0.25">
      <c r="A10492">
        <v>4100</v>
      </c>
      <c r="B10492">
        <v>30020</v>
      </c>
      <c r="C10492">
        <v>4055</v>
      </c>
      <c r="D10492">
        <v>410</v>
      </c>
      <c r="E10492" s="124" t="s">
        <v>279</v>
      </c>
      <c r="F10492" t="str">
        <f t="shared" si="207"/>
        <v>L. HollingsworthRIETER AMERICA LLC</v>
      </c>
      <c r="G10492" s="150" t="str">
        <f t="shared" si="208"/>
        <v>L. Hollingsworth</v>
      </c>
      <c r="H10492" s="149" t="s">
        <v>7956</v>
      </c>
      <c r="I10492">
        <v>40000196</v>
      </c>
      <c r="L10492" t="s">
        <v>16671</v>
      </c>
      <c r="M10492" t="s">
        <v>47</v>
      </c>
      <c r="O10492">
        <v>4383</v>
      </c>
      <c r="P10492" t="s">
        <v>20446</v>
      </c>
      <c r="Q10492" t="s">
        <v>12415</v>
      </c>
      <c r="R10492" t="s">
        <v>12416</v>
      </c>
      <c r="S10492" t="s">
        <v>20447</v>
      </c>
      <c r="U10492" t="s">
        <v>12418</v>
      </c>
      <c r="V10492">
        <v>128</v>
      </c>
      <c r="W10492">
        <v>11</v>
      </c>
      <c r="X10492">
        <v>0</v>
      </c>
      <c r="Y10492" t="s">
        <v>12472</v>
      </c>
      <c r="Z10492" t="s">
        <v>12420</v>
      </c>
      <c r="AA10492" t="s">
        <v>12421</v>
      </c>
      <c r="AB10492" t="s">
        <v>12422</v>
      </c>
      <c r="AC10492">
        <v>2</v>
      </c>
      <c r="AD10492" s="123">
        <v>39111</v>
      </c>
      <c r="AE10492" t="s">
        <v>12423</v>
      </c>
      <c r="AG10492">
        <v>40000196</v>
      </c>
      <c r="AL10492" t="s">
        <v>12422</v>
      </c>
      <c r="AN10492">
        <v>4108306101</v>
      </c>
      <c r="AO10492">
        <v>16</v>
      </c>
      <c r="AP10492" t="s">
        <v>12424</v>
      </c>
      <c r="AQ10492" t="s">
        <v>11408</v>
      </c>
      <c r="AR10492">
        <v>4100</v>
      </c>
      <c r="AT10492">
        <v>2005</v>
      </c>
      <c r="AV10492" t="s">
        <v>17024</v>
      </c>
      <c r="AW10492">
        <v>116100</v>
      </c>
    </row>
    <row r="10493" spans="1:49" x14ac:dyDescent="0.25">
      <c r="A10493">
        <v>4100</v>
      </c>
      <c r="B10493">
        <v>30020</v>
      </c>
      <c r="C10493">
        <v>4055</v>
      </c>
      <c r="D10493">
        <v>410</v>
      </c>
      <c r="E10493" s="124" t="s">
        <v>279</v>
      </c>
      <c r="F10493" t="str">
        <f t="shared" si="207"/>
        <v>L. HollingsworthROFA NORTH AMERICA, INC</v>
      </c>
      <c r="G10493" s="150" t="str">
        <f t="shared" si="208"/>
        <v>L. Hollingsworth</v>
      </c>
      <c r="H10493" s="149" t="s">
        <v>8023</v>
      </c>
      <c r="I10493">
        <v>40008935</v>
      </c>
      <c r="K10493" t="s">
        <v>20448</v>
      </c>
      <c r="L10493" t="s">
        <v>20449</v>
      </c>
      <c r="M10493" t="s">
        <v>47</v>
      </c>
      <c r="N10493">
        <v>29334</v>
      </c>
      <c r="Q10493" t="s">
        <v>12415</v>
      </c>
      <c r="R10493" t="s">
        <v>12416</v>
      </c>
      <c r="S10493" t="s">
        <v>20450</v>
      </c>
      <c r="U10493" t="s">
        <v>12418</v>
      </c>
      <c r="W10493">
        <v>11</v>
      </c>
      <c r="X10493">
        <v>0</v>
      </c>
      <c r="Y10493" t="s">
        <v>12419</v>
      </c>
      <c r="Z10493" t="s">
        <v>12420</v>
      </c>
      <c r="AA10493" t="s">
        <v>12485</v>
      </c>
      <c r="AB10493" t="s">
        <v>12422</v>
      </c>
      <c r="AC10493">
        <v>2</v>
      </c>
      <c r="AD10493" s="123">
        <v>44075</v>
      </c>
      <c r="AE10493" t="s">
        <v>12528</v>
      </c>
      <c r="AG10493">
        <v>40008935</v>
      </c>
      <c r="AL10493" t="s">
        <v>12422</v>
      </c>
      <c r="AN10493">
        <v>4108308801</v>
      </c>
      <c r="AP10493" t="s">
        <v>12424</v>
      </c>
      <c r="AQ10493" t="s">
        <v>11408</v>
      </c>
      <c r="AR10493">
        <v>4100</v>
      </c>
      <c r="AT10493">
        <v>0</v>
      </c>
      <c r="AV10493" t="s">
        <v>20451</v>
      </c>
      <c r="AW10493">
        <v>116100</v>
      </c>
    </row>
    <row r="10494" spans="1:49" x14ac:dyDescent="0.25">
      <c r="A10494">
        <v>4100</v>
      </c>
      <c r="B10494">
        <v>30020</v>
      </c>
      <c r="C10494">
        <v>4055</v>
      </c>
      <c r="D10494">
        <v>410</v>
      </c>
      <c r="E10494" s="124" t="s">
        <v>279</v>
      </c>
      <c r="F10494" t="str">
        <f t="shared" si="207"/>
        <v>L. HollingsworthROPER PUMP COMPANY</v>
      </c>
      <c r="G10494" s="150" t="str">
        <f t="shared" si="208"/>
        <v>L. Hollingsworth</v>
      </c>
      <c r="H10494" s="149" t="s">
        <v>8038</v>
      </c>
      <c r="I10494">
        <v>40008464</v>
      </c>
      <c r="K10494" t="s">
        <v>20452</v>
      </c>
      <c r="L10494" t="s">
        <v>17918</v>
      </c>
      <c r="M10494" t="s">
        <v>12692</v>
      </c>
      <c r="N10494">
        <v>30529</v>
      </c>
      <c r="Q10494" t="s">
        <v>12415</v>
      </c>
      <c r="R10494" t="s">
        <v>12416</v>
      </c>
      <c r="S10494" t="s">
        <v>20453</v>
      </c>
      <c r="U10494" t="s">
        <v>12418</v>
      </c>
      <c r="W10494">
        <v>11</v>
      </c>
      <c r="X10494">
        <v>1</v>
      </c>
      <c r="Y10494" t="s">
        <v>12419</v>
      </c>
      <c r="Z10494" t="s">
        <v>12420</v>
      </c>
      <c r="AA10494" t="s">
        <v>12429</v>
      </c>
      <c r="AB10494" t="s">
        <v>12430</v>
      </c>
      <c r="AC10494">
        <v>2</v>
      </c>
      <c r="AD10494" s="123">
        <v>43342</v>
      </c>
      <c r="AE10494" t="s">
        <v>12431</v>
      </c>
      <c r="AG10494">
        <v>40008464</v>
      </c>
      <c r="AL10494" t="s">
        <v>12430</v>
      </c>
      <c r="AN10494">
        <v>1115702901</v>
      </c>
      <c r="AO10494">
        <v>16</v>
      </c>
      <c r="AP10494" t="s">
        <v>12424</v>
      </c>
      <c r="AQ10494" t="s">
        <v>11408</v>
      </c>
      <c r="AR10494">
        <v>4100</v>
      </c>
      <c r="AT10494">
        <v>0</v>
      </c>
      <c r="AV10494" t="s">
        <v>20454</v>
      </c>
      <c r="AW10494">
        <v>116100</v>
      </c>
    </row>
    <row r="10495" spans="1:49" x14ac:dyDescent="0.25">
      <c r="A10495">
        <v>4100</v>
      </c>
      <c r="B10495">
        <v>30020</v>
      </c>
      <c r="C10495">
        <v>4055</v>
      </c>
      <c r="D10495">
        <v>410</v>
      </c>
      <c r="E10495" s="124" t="s">
        <v>279</v>
      </c>
      <c r="F10495" t="str">
        <f t="shared" si="207"/>
        <v>L. HollingsworthROSEBURG FOREST PRODUCTS</v>
      </c>
      <c r="G10495" s="150" t="str">
        <f t="shared" si="208"/>
        <v>L. Hollingsworth</v>
      </c>
      <c r="H10495" s="149" t="s">
        <v>8039</v>
      </c>
      <c r="I10495">
        <v>40008650</v>
      </c>
      <c r="J10495" t="s">
        <v>20455</v>
      </c>
      <c r="K10495" t="s">
        <v>19178</v>
      </c>
      <c r="L10495" t="s">
        <v>12772</v>
      </c>
      <c r="M10495" t="s">
        <v>13062</v>
      </c>
      <c r="N10495" t="s">
        <v>20456</v>
      </c>
      <c r="Q10495" t="s">
        <v>12415</v>
      </c>
      <c r="R10495" t="s">
        <v>12416</v>
      </c>
      <c r="S10495" t="s">
        <v>20457</v>
      </c>
      <c r="U10495" t="s">
        <v>12418</v>
      </c>
      <c r="W10495">
        <v>11</v>
      </c>
      <c r="X10495">
        <v>1</v>
      </c>
      <c r="Y10495" t="s">
        <v>12419</v>
      </c>
      <c r="Z10495" t="s">
        <v>12420</v>
      </c>
      <c r="AA10495" t="s">
        <v>12429</v>
      </c>
      <c r="AB10495" t="s">
        <v>12422</v>
      </c>
      <c r="AC10495">
        <v>2</v>
      </c>
      <c r="AD10495" s="123">
        <v>43643</v>
      </c>
      <c r="AE10495" t="s">
        <v>12431</v>
      </c>
      <c r="AG10495">
        <v>40008650</v>
      </c>
      <c r="AL10495" t="s">
        <v>12422</v>
      </c>
      <c r="AN10495">
        <v>3803905401</v>
      </c>
      <c r="AO10495">
        <v>16</v>
      </c>
      <c r="AP10495" t="s">
        <v>12424</v>
      </c>
      <c r="AQ10495" t="s">
        <v>11408</v>
      </c>
      <c r="AR10495">
        <v>4100</v>
      </c>
      <c r="AT10495">
        <v>0</v>
      </c>
      <c r="AV10495" t="s">
        <v>19180</v>
      </c>
      <c r="AW10495">
        <v>116100</v>
      </c>
    </row>
    <row r="10496" spans="1:49" x14ac:dyDescent="0.25">
      <c r="A10496">
        <v>4100</v>
      </c>
      <c r="B10496">
        <v>30020</v>
      </c>
      <c r="C10496">
        <v>4055</v>
      </c>
      <c r="D10496">
        <v>410</v>
      </c>
      <c r="E10496" s="124" t="s">
        <v>279</v>
      </c>
      <c r="F10496" t="str">
        <f t="shared" si="207"/>
        <v>L. HollingsworthSAINT JUDE MEDICAL</v>
      </c>
      <c r="G10496" s="150" t="str">
        <f t="shared" si="208"/>
        <v>L. Hollingsworth</v>
      </c>
      <c r="H10496" s="149" t="s">
        <v>8160</v>
      </c>
      <c r="I10496">
        <v>40008539</v>
      </c>
      <c r="K10496" t="s">
        <v>20458</v>
      </c>
      <c r="L10496" t="s">
        <v>20459</v>
      </c>
      <c r="M10496" t="s">
        <v>47</v>
      </c>
      <c r="N10496">
        <v>29657</v>
      </c>
      <c r="Q10496" t="s">
        <v>12415</v>
      </c>
      <c r="R10496" t="s">
        <v>12416</v>
      </c>
      <c r="S10496" t="s">
        <v>20460</v>
      </c>
      <c r="U10496" t="s">
        <v>12418</v>
      </c>
      <c r="W10496">
        <v>11</v>
      </c>
      <c r="X10496">
        <v>2</v>
      </c>
      <c r="Y10496" t="s">
        <v>12419</v>
      </c>
      <c r="Z10496" t="s">
        <v>12420</v>
      </c>
      <c r="AA10496" t="s">
        <v>12429</v>
      </c>
      <c r="AB10496" t="s">
        <v>12430</v>
      </c>
      <c r="AC10496">
        <v>2</v>
      </c>
      <c r="AD10496" s="123">
        <v>43451</v>
      </c>
      <c r="AE10496" t="s">
        <v>12431</v>
      </c>
      <c r="AG10496">
        <v>40008539</v>
      </c>
      <c r="AL10496" t="s">
        <v>12430</v>
      </c>
      <c r="AN10496">
        <v>4107704701</v>
      </c>
      <c r="AO10496">
        <v>16</v>
      </c>
      <c r="AP10496" t="s">
        <v>12424</v>
      </c>
      <c r="AQ10496" t="s">
        <v>11408</v>
      </c>
      <c r="AR10496">
        <v>4100</v>
      </c>
      <c r="AT10496">
        <v>0</v>
      </c>
      <c r="AV10496" t="s">
        <v>20461</v>
      </c>
      <c r="AW10496">
        <v>116100</v>
      </c>
    </row>
    <row r="10497" spans="1:49" x14ac:dyDescent="0.25">
      <c r="A10497">
        <v>4100</v>
      </c>
      <c r="B10497">
        <v>30020</v>
      </c>
      <c r="C10497">
        <v>4055</v>
      </c>
      <c r="D10497">
        <v>410</v>
      </c>
      <c r="E10497" s="124" t="s">
        <v>279</v>
      </c>
      <c r="F10497" t="str">
        <f t="shared" si="207"/>
        <v>L. HollingsworthSANSARA INTERNATIONAL, INC</v>
      </c>
      <c r="G10497" s="150" t="str">
        <f t="shared" si="208"/>
        <v>L. Hollingsworth</v>
      </c>
      <c r="H10497" s="149" t="s">
        <v>8195</v>
      </c>
      <c r="I10497">
        <v>40008526</v>
      </c>
      <c r="L10497" t="s">
        <v>16671</v>
      </c>
      <c r="M10497" t="s">
        <v>47</v>
      </c>
      <c r="O10497">
        <v>170728</v>
      </c>
      <c r="Q10497" t="s">
        <v>12415</v>
      </c>
      <c r="R10497" t="s">
        <v>12416</v>
      </c>
      <c r="S10497" t="s">
        <v>20462</v>
      </c>
      <c r="U10497" t="s">
        <v>12418</v>
      </c>
      <c r="W10497">
        <v>11</v>
      </c>
      <c r="X10497">
        <v>2</v>
      </c>
      <c r="Y10497" t="s">
        <v>12419</v>
      </c>
      <c r="Z10497" t="s">
        <v>12420</v>
      </c>
      <c r="AA10497" t="s">
        <v>12429</v>
      </c>
      <c r="AB10497" t="s">
        <v>12478</v>
      </c>
      <c r="AC10497">
        <v>2</v>
      </c>
      <c r="AD10497" s="123">
        <v>43430</v>
      </c>
      <c r="AE10497" t="s">
        <v>12431</v>
      </c>
      <c r="AG10497">
        <v>40008526</v>
      </c>
      <c r="AL10497" t="s">
        <v>12478</v>
      </c>
      <c r="AN10497">
        <v>4108306101</v>
      </c>
      <c r="AO10497">
        <v>16</v>
      </c>
      <c r="AP10497" t="s">
        <v>12424</v>
      </c>
      <c r="AQ10497" t="s">
        <v>11408</v>
      </c>
      <c r="AR10497">
        <v>4100</v>
      </c>
      <c r="AT10497">
        <v>0</v>
      </c>
      <c r="AV10497" t="s">
        <v>20463</v>
      </c>
      <c r="AW10497">
        <v>116100</v>
      </c>
    </row>
    <row r="10498" spans="1:49" x14ac:dyDescent="0.25">
      <c r="A10498">
        <v>4100</v>
      </c>
      <c r="B10498">
        <v>30020</v>
      </c>
      <c r="C10498">
        <v>4055</v>
      </c>
      <c r="D10498">
        <v>410</v>
      </c>
      <c r="E10498" s="124" t="s">
        <v>279</v>
      </c>
      <c r="F10498" t="str">
        <f t="shared" si="207"/>
        <v>L. HollingsworthSCHEDL AUTOMOTIVE SYSTEM SERVICE LP</v>
      </c>
      <c r="G10498" s="150" t="str">
        <f t="shared" si="208"/>
        <v>L. Hollingsworth</v>
      </c>
      <c r="H10498" s="149" t="s">
        <v>8239</v>
      </c>
      <c r="I10498">
        <v>40008492</v>
      </c>
      <c r="K10498" t="s">
        <v>20464</v>
      </c>
      <c r="L10498" t="s">
        <v>20449</v>
      </c>
      <c r="M10498" t="s">
        <v>47</v>
      </c>
      <c r="N10498">
        <v>29334</v>
      </c>
      <c r="Q10498" t="s">
        <v>12415</v>
      </c>
      <c r="R10498" t="s">
        <v>12416</v>
      </c>
      <c r="S10498" t="s">
        <v>20465</v>
      </c>
      <c r="U10498" t="s">
        <v>12418</v>
      </c>
      <c r="W10498">
        <v>11</v>
      </c>
      <c r="X10498">
        <v>0</v>
      </c>
      <c r="Y10498" t="s">
        <v>12419</v>
      </c>
      <c r="Z10498" t="s">
        <v>12420</v>
      </c>
      <c r="AA10498" t="s">
        <v>12429</v>
      </c>
      <c r="AB10498" t="s">
        <v>12422</v>
      </c>
      <c r="AC10498">
        <v>2</v>
      </c>
      <c r="AD10498" s="123">
        <v>43382</v>
      </c>
      <c r="AE10498" t="s">
        <v>12431</v>
      </c>
      <c r="AG10498">
        <v>40008492</v>
      </c>
      <c r="AL10498" t="s">
        <v>12422</v>
      </c>
      <c r="AN10498">
        <v>4108308801</v>
      </c>
      <c r="AO10498">
        <v>16</v>
      </c>
      <c r="AP10498" t="s">
        <v>12424</v>
      </c>
      <c r="AQ10498" t="s">
        <v>11408</v>
      </c>
      <c r="AR10498">
        <v>4100</v>
      </c>
      <c r="AT10498">
        <v>0</v>
      </c>
      <c r="AV10498" t="s">
        <v>20466</v>
      </c>
      <c r="AW10498">
        <v>116100</v>
      </c>
    </row>
    <row r="10499" spans="1:49" x14ac:dyDescent="0.25">
      <c r="A10499">
        <v>4100</v>
      </c>
      <c r="B10499">
        <v>30020</v>
      </c>
      <c r="C10499">
        <v>4055</v>
      </c>
      <c r="D10499">
        <v>410</v>
      </c>
      <c r="E10499" s="124" t="s">
        <v>279</v>
      </c>
      <c r="F10499" t="str">
        <f t="shared" ref="F10499:F10562" si="209">CONCATENATE(G10499, H10499)</f>
        <v>L. HollingsworthSEALED AIR CORP</v>
      </c>
      <c r="G10499" s="150" t="str">
        <f t="shared" si="208"/>
        <v>L. Hollingsworth</v>
      </c>
      <c r="H10499" s="149" t="s">
        <v>8290</v>
      </c>
      <c r="I10499">
        <v>40001417</v>
      </c>
      <c r="L10499" t="s">
        <v>20449</v>
      </c>
      <c r="M10499" t="s">
        <v>47</v>
      </c>
      <c r="O10499">
        <v>464</v>
      </c>
      <c r="P10499" t="s">
        <v>20467</v>
      </c>
      <c r="Q10499" t="s">
        <v>12415</v>
      </c>
      <c r="R10499" t="s">
        <v>12416</v>
      </c>
      <c r="S10499">
        <v>8649634111</v>
      </c>
      <c r="U10499" t="s">
        <v>12418</v>
      </c>
      <c r="W10499">
        <v>11</v>
      </c>
      <c r="X10499">
        <v>1</v>
      </c>
      <c r="Y10499" t="s">
        <v>12472</v>
      </c>
      <c r="Z10499" t="s">
        <v>12420</v>
      </c>
      <c r="AA10499" t="s">
        <v>12421</v>
      </c>
      <c r="AB10499" t="s">
        <v>12430</v>
      </c>
      <c r="AC10499">
        <v>2</v>
      </c>
      <c r="AD10499" s="123">
        <v>39111</v>
      </c>
      <c r="AE10499" t="s">
        <v>12423</v>
      </c>
      <c r="AG10499">
        <v>40001417</v>
      </c>
      <c r="AL10499" t="s">
        <v>12430</v>
      </c>
      <c r="AN10499">
        <v>4108308801</v>
      </c>
      <c r="AO10499">
        <v>16</v>
      </c>
      <c r="AP10499" t="s">
        <v>12424</v>
      </c>
      <c r="AQ10499" t="s">
        <v>11408</v>
      </c>
      <c r="AR10499">
        <v>4100</v>
      </c>
      <c r="AT10499">
        <v>0</v>
      </c>
      <c r="AV10499" t="s">
        <v>20468</v>
      </c>
      <c r="AW10499">
        <v>116100</v>
      </c>
    </row>
    <row r="10500" spans="1:49" x14ac:dyDescent="0.25">
      <c r="A10500">
        <v>4100</v>
      </c>
      <c r="B10500">
        <v>30020</v>
      </c>
      <c r="C10500">
        <v>4055</v>
      </c>
      <c r="D10500">
        <v>410</v>
      </c>
      <c r="E10500" s="124" t="s">
        <v>279</v>
      </c>
      <c r="F10500" t="str">
        <f t="shared" si="209"/>
        <v>L. HollingsworthSHAW INDUSTRIES GROUP, INC-PLANT H5</v>
      </c>
      <c r="G10500" s="150" t="str">
        <f t="shared" si="208"/>
        <v>L. Hollingsworth</v>
      </c>
      <c r="H10500" s="149" t="s">
        <v>8354</v>
      </c>
      <c r="I10500">
        <v>40006991</v>
      </c>
      <c r="J10500" t="s">
        <v>18410</v>
      </c>
      <c r="K10500" t="s">
        <v>20469</v>
      </c>
      <c r="L10500" t="s">
        <v>14479</v>
      </c>
      <c r="M10500" t="s">
        <v>12692</v>
      </c>
      <c r="N10500">
        <v>30722</v>
      </c>
      <c r="Q10500" t="s">
        <v>12415</v>
      </c>
      <c r="R10500" t="s">
        <v>12416</v>
      </c>
      <c r="S10500" t="s">
        <v>14481</v>
      </c>
      <c r="U10500" t="s">
        <v>12418</v>
      </c>
      <c r="W10500">
        <v>11</v>
      </c>
      <c r="X10500">
        <v>1</v>
      </c>
      <c r="Y10500" t="s">
        <v>12419</v>
      </c>
      <c r="Z10500" t="s">
        <v>12420</v>
      </c>
      <c r="AA10500" t="s">
        <v>12429</v>
      </c>
      <c r="AB10500" t="s">
        <v>12757</v>
      </c>
      <c r="AC10500">
        <v>2</v>
      </c>
      <c r="AD10500" s="123">
        <v>41315</v>
      </c>
      <c r="AE10500" t="s">
        <v>12431</v>
      </c>
      <c r="AG10500">
        <v>40006991</v>
      </c>
      <c r="AL10500" t="s">
        <v>12757</v>
      </c>
      <c r="AN10500">
        <v>1131303601</v>
      </c>
      <c r="AO10500">
        <v>16</v>
      </c>
      <c r="AP10500" t="s">
        <v>12424</v>
      </c>
      <c r="AQ10500" t="s">
        <v>11408</v>
      </c>
      <c r="AR10500">
        <v>4100</v>
      </c>
      <c r="AT10500">
        <v>0</v>
      </c>
      <c r="AV10500" t="s">
        <v>14483</v>
      </c>
      <c r="AW10500">
        <v>116100</v>
      </c>
    </row>
    <row r="10501" spans="1:49" x14ac:dyDescent="0.25">
      <c r="A10501">
        <v>4100</v>
      </c>
      <c r="B10501">
        <v>30020</v>
      </c>
      <c r="C10501">
        <v>4055</v>
      </c>
      <c r="D10501">
        <v>410</v>
      </c>
      <c r="E10501" s="124" t="s">
        <v>279</v>
      </c>
      <c r="F10501" t="str">
        <f t="shared" si="209"/>
        <v>L. HollingsworthSHAW INDUSTRIES GROUP, INC-PLANT Z1</v>
      </c>
      <c r="G10501" s="150" t="str">
        <f t="shared" si="208"/>
        <v>L. Hollingsworth</v>
      </c>
      <c r="H10501" s="149" t="s">
        <v>8356</v>
      </c>
      <c r="I10501">
        <v>40006992</v>
      </c>
      <c r="J10501" t="s">
        <v>18410</v>
      </c>
      <c r="K10501" t="s">
        <v>18411</v>
      </c>
      <c r="L10501" t="s">
        <v>14479</v>
      </c>
      <c r="M10501" t="s">
        <v>12692</v>
      </c>
      <c r="N10501">
        <v>30722</v>
      </c>
      <c r="Q10501" t="s">
        <v>12415</v>
      </c>
      <c r="R10501" t="s">
        <v>12416</v>
      </c>
      <c r="S10501" t="s">
        <v>14481</v>
      </c>
      <c r="U10501" t="s">
        <v>12418</v>
      </c>
      <c r="W10501">
        <v>11</v>
      </c>
      <c r="X10501">
        <v>1</v>
      </c>
      <c r="Y10501" t="s">
        <v>12419</v>
      </c>
      <c r="Z10501" t="s">
        <v>12420</v>
      </c>
      <c r="AA10501" t="s">
        <v>12429</v>
      </c>
      <c r="AB10501" t="s">
        <v>12757</v>
      </c>
      <c r="AC10501">
        <v>2</v>
      </c>
      <c r="AD10501" s="123">
        <v>41316</v>
      </c>
      <c r="AE10501" t="s">
        <v>12431</v>
      </c>
      <c r="AG10501">
        <v>40006992</v>
      </c>
      <c r="AL10501" t="s">
        <v>12757</v>
      </c>
      <c r="AN10501">
        <v>1131303601</v>
      </c>
      <c r="AO10501">
        <v>16</v>
      </c>
      <c r="AP10501" t="s">
        <v>12424</v>
      </c>
      <c r="AQ10501" t="s">
        <v>11408</v>
      </c>
      <c r="AR10501">
        <v>4100</v>
      </c>
      <c r="AT10501">
        <v>0</v>
      </c>
      <c r="AV10501" t="s">
        <v>14483</v>
      </c>
      <c r="AW10501">
        <v>116100</v>
      </c>
    </row>
    <row r="10502" spans="1:49" x14ac:dyDescent="0.25">
      <c r="A10502">
        <v>4100</v>
      </c>
      <c r="B10502">
        <v>30020</v>
      </c>
      <c r="C10502">
        <v>4055</v>
      </c>
      <c r="D10502">
        <v>410</v>
      </c>
      <c r="E10502" s="124" t="s">
        <v>279</v>
      </c>
      <c r="F10502" t="str">
        <f t="shared" si="209"/>
        <v>L. HollingsworthSKAPS INDUSTRIES</v>
      </c>
      <c r="G10502" s="150" t="str">
        <f t="shared" si="208"/>
        <v>L. Hollingsworth</v>
      </c>
      <c r="H10502" s="149" t="s">
        <v>8479</v>
      </c>
      <c r="I10502">
        <v>40003114</v>
      </c>
      <c r="J10502" t="s">
        <v>20470</v>
      </c>
      <c r="K10502" t="s">
        <v>20471</v>
      </c>
      <c r="L10502" t="s">
        <v>20184</v>
      </c>
      <c r="M10502" t="s">
        <v>12692</v>
      </c>
      <c r="N10502" t="s">
        <v>20472</v>
      </c>
      <c r="Q10502" t="s">
        <v>12415</v>
      </c>
      <c r="R10502" t="s">
        <v>12416</v>
      </c>
      <c r="S10502" t="s">
        <v>20473</v>
      </c>
      <c r="U10502" t="s">
        <v>12418</v>
      </c>
      <c r="W10502">
        <v>11</v>
      </c>
      <c r="X10502">
        <v>1</v>
      </c>
      <c r="Y10502" t="s">
        <v>12472</v>
      </c>
      <c r="Z10502" t="s">
        <v>12420</v>
      </c>
      <c r="AA10502" t="s">
        <v>12421</v>
      </c>
      <c r="AB10502" t="s">
        <v>12422</v>
      </c>
      <c r="AC10502">
        <v>2</v>
      </c>
      <c r="AD10502" s="123">
        <v>39111</v>
      </c>
      <c r="AE10502" t="s">
        <v>12423</v>
      </c>
      <c r="AG10502">
        <v>40003114</v>
      </c>
      <c r="AL10502" t="s">
        <v>12422</v>
      </c>
      <c r="AN10502">
        <v>1105900701</v>
      </c>
      <c r="AO10502">
        <v>16</v>
      </c>
      <c r="AP10502" t="s">
        <v>12424</v>
      </c>
      <c r="AQ10502" t="s">
        <v>11408</v>
      </c>
      <c r="AR10502">
        <v>4100</v>
      </c>
      <c r="AT10502">
        <v>2005</v>
      </c>
      <c r="AV10502" t="s">
        <v>20474</v>
      </c>
      <c r="AW10502">
        <v>116100</v>
      </c>
    </row>
    <row r="10503" spans="1:49" x14ac:dyDescent="0.25">
      <c r="A10503">
        <v>4100</v>
      </c>
      <c r="B10503">
        <v>30020</v>
      </c>
      <c r="C10503">
        <v>4055</v>
      </c>
      <c r="D10503">
        <v>410</v>
      </c>
      <c r="E10503" s="124" t="s">
        <v>279</v>
      </c>
      <c r="F10503" t="str">
        <f t="shared" si="209"/>
        <v>L. HollingsworthSOULSHINE FARMS, LLC</v>
      </c>
      <c r="G10503" s="150" t="str">
        <f t="shared" si="208"/>
        <v>L. Hollingsworth</v>
      </c>
      <c r="H10503" s="149" t="s">
        <v>8561</v>
      </c>
      <c r="I10503">
        <v>40008690</v>
      </c>
      <c r="L10503" t="s">
        <v>20149</v>
      </c>
      <c r="M10503" t="s">
        <v>12692</v>
      </c>
      <c r="O10503">
        <v>908208</v>
      </c>
      <c r="P10503">
        <v>30501</v>
      </c>
      <c r="Q10503" t="s">
        <v>12415</v>
      </c>
      <c r="R10503" t="s">
        <v>12416</v>
      </c>
      <c r="S10503" t="s">
        <v>20475</v>
      </c>
      <c r="U10503" t="s">
        <v>12418</v>
      </c>
      <c r="W10503">
        <v>11</v>
      </c>
      <c r="X10503">
        <v>1</v>
      </c>
      <c r="Y10503" t="s">
        <v>12419</v>
      </c>
      <c r="Z10503" t="s">
        <v>12420</v>
      </c>
      <c r="AA10503" t="s">
        <v>12429</v>
      </c>
      <c r="AB10503" t="s">
        <v>12422</v>
      </c>
      <c r="AC10503">
        <v>2</v>
      </c>
      <c r="AD10503" s="123">
        <v>43712</v>
      </c>
      <c r="AE10503" t="s">
        <v>12431</v>
      </c>
      <c r="AG10503">
        <v>40008690</v>
      </c>
      <c r="AL10503" t="s">
        <v>12422</v>
      </c>
      <c r="AN10503">
        <v>1113905401</v>
      </c>
      <c r="AO10503">
        <v>16</v>
      </c>
      <c r="AP10503" t="s">
        <v>12424</v>
      </c>
      <c r="AQ10503" t="s">
        <v>11408</v>
      </c>
      <c r="AR10503">
        <v>4100</v>
      </c>
      <c r="AT10503">
        <v>0</v>
      </c>
      <c r="AV10503" t="s">
        <v>20476</v>
      </c>
      <c r="AW10503">
        <v>116100</v>
      </c>
    </row>
    <row r="10504" spans="1:49" x14ac:dyDescent="0.25">
      <c r="A10504">
        <v>4100</v>
      </c>
      <c r="B10504">
        <v>30020</v>
      </c>
      <c r="C10504">
        <v>4055</v>
      </c>
      <c r="D10504">
        <v>410</v>
      </c>
      <c r="E10504" s="124" t="s">
        <v>279</v>
      </c>
      <c r="F10504" t="str">
        <f t="shared" si="209"/>
        <v>L. HollingsworthSOUTHERN STATES PACKAGING COMPANY</v>
      </c>
      <c r="G10504" s="150" t="str">
        <f t="shared" si="208"/>
        <v>L. Hollingsworth</v>
      </c>
      <c r="H10504" s="149" t="s">
        <v>8593</v>
      </c>
      <c r="I10504">
        <v>40008327</v>
      </c>
      <c r="L10504" t="s">
        <v>16671</v>
      </c>
      <c r="M10504" t="s">
        <v>47</v>
      </c>
      <c r="N10504">
        <v>29304</v>
      </c>
      <c r="O10504">
        <v>650</v>
      </c>
      <c r="Q10504" t="s">
        <v>12415</v>
      </c>
      <c r="R10504" t="s">
        <v>12416</v>
      </c>
      <c r="S10504" t="s">
        <v>20477</v>
      </c>
      <c r="U10504" t="s">
        <v>12418</v>
      </c>
      <c r="W10504">
        <v>11</v>
      </c>
      <c r="X10504">
        <v>1</v>
      </c>
      <c r="Y10504" t="s">
        <v>12419</v>
      </c>
      <c r="Z10504" t="s">
        <v>12420</v>
      </c>
      <c r="AA10504" t="s">
        <v>12485</v>
      </c>
      <c r="AB10504" t="s">
        <v>12422</v>
      </c>
      <c r="AC10504">
        <v>2</v>
      </c>
      <c r="AD10504" s="123">
        <v>43166</v>
      </c>
      <c r="AE10504" t="s">
        <v>12528</v>
      </c>
      <c r="AG10504">
        <v>40008327</v>
      </c>
      <c r="AL10504" t="s">
        <v>12422</v>
      </c>
      <c r="AN10504">
        <v>4108306101</v>
      </c>
      <c r="AO10504">
        <v>16</v>
      </c>
      <c r="AP10504" t="s">
        <v>12424</v>
      </c>
      <c r="AQ10504" t="s">
        <v>11408</v>
      </c>
      <c r="AR10504">
        <v>4100</v>
      </c>
      <c r="AT10504">
        <v>0</v>
      </c>
      <c r="AV10504" t="s">
        <v>20478</v>
      </c>
      <c r="AW10504">
        <v>116100</v>
      </c>
    </row>
    <row r="10505" spans="1:49" x14ac:dyDescent="0.25">
      <c r="A10505">
        <v>4100</v>
      </c>
      <c r="B10505">
        <v>30020</v>
      </c>
      <c r="C10505">
        <v>4055</v>
      </c>
      <c r="D10505">
        <v>410</v>
      </c>
      <c r="E10505" s="124" t="s">
        <v>279</v>
      </c>
      <c r="F10505" t="str">
        <f t="shared" si="209"/>
        <v>L. HollingsworthSPAN-AMERICA MEDICAL SYSTEMS, INC.</v>
      </c>
      <c r="G10505" s="150" t="str">
        <f t="shared" si="208"/>
        <v>L. Hollingsworth</v>
      </c>
      <c r="H10505" s="149" t="s">
        <v>8605</v>
      </c>
      <c r="I10505">
        <v>40007765</v>
      </c>
      <c r="L10505" t="s">
        <v>14257</v>
      </c>
      <c r="M10505" t="s">
        <v>47</v>
      </c>
      <c r="O10505">
        <v>5231</v>
      </c>
      <c r="P10505">
        <v>29606</v>
      </c>
      <c r="Q10505" t="s">
        <v>12415</v>
      </c>
      <c r="R10505" t="s">
        <v>12416</v>
      </c>
      <c r="S10505" t="s">
        <v>20479</v>
      </c>
      <c r="U10505" t="s">
        <v>12418</v>
      </c>
      <c r="W10505">
        <v>11</v>
      </c>
      <c r="X10505">
        <v>1</v>
      </c>
      <c r="Y10505" t="s">
        <v>12419</v>
      </c>
      <c r="Z10505" t="s">
        <v>12420</v>
      </c>
      <c r="AA10505" t="s">
        <v>12429</v>
      </c>
      <c r="AB10505" t="s">
        <v>12422</v>
      </c>
      <c r="AC10505">
        <v>2</v>
      </c>
      <c r="AD10505" s="123">
        <v>42382</v>
      </c>
      <c r="AE10505" t="s">
        <v>12431</v>
      </c>
      <c r="AG10505">
        <v>40007765</v>
      </c>
      <c r="AL10505" t="s">
        <v>12422</v>
      </c>
      <c r="AN10505">
        <v>4104503701</v>
      </c>
      <c r="AO10505">
        <v>16</v>
      </c>
      <c r="AP10505" t="s">
        <v>12424</v>
      </c>
      <c r="AQ10505" t="s">
        <v>11408</v>
      </c>
      <c r="AR10505">
        <v>4100</v>
      </c>
      <c r="AT10505">
        <v>0</v>
      </c>
      <c r="AV10505" t="s">
        <v>20480</v>
      </c>
      <c r="AW10505">
        <v>116100</v>
      </c>
    </row>
    <row r="10506" spans="1:49" x14ac:dyDescent="0.25">
      <c r="A10506">
        <v>4100</v>
      </c>
      <c r="B10506">
        <v>30020</v>
      </c>
      <c r="C10506">
        <v>4055</v>
      </c>
      <c r="D10506">
        <v>410</v>
      </c>
      <c r="E10506" s="124" t="s">
        <v>279</v>
      </c>
      <c r="F10506" t="str">
        <f t="shared" si="209"/>
        <v>L. HollingsworthSUMINOE TEXTILE OF AMERICA</v>
      </c>
      <c r="G10506" s="150" t="str">
        <f t="shared" si="208"/>
        <v>L. Hollingsworth</v>
      </c>
      <c r="H10506" s="149" t="s">
        <v>8772</v>
      </c>
      <c r="I10506">
        <v>40006433</v>
      </c>
      <c r="K10506" t="s">
        <v>20481</v>
      </c>
      <c r="L10506" t="s">
        <v>20194</v>
      </c>
      <c r="M10506" t="s">
        <v>47</v>
      </c>
      <c r="N10506">
        <v>29340</v>
      </c>
      <c r="Q10506" t="s">
        <v>12415</v>
      </c>
      <c r="R10506" t="s">
        <v>12416</v>
      </c>
      <c r="S10506" t="s">
        <v>20482</v>
      </c>
      <c r="U10506" t="s">
        <v>12418</v>
      </c>
      <c r="W10506">
        <v>11</v>
      </c>
      <c r="X10506">
        <v>1</v>
      </c>
      <c r="Y10506" t="s">
        <v>12419</v>
      </c>
      <c r="Z10506" t="s">
        <v>12420</v>
      </c>
      <c r="AA10506" t="s">
        <v>12429</v>
      </c>
      <c r="AB10506" t="s">
        <v>12422</v>
      </c>
      <c r="AC10506">
        <v>2</v>
      </c>
      <c r="AD10506" s="123">
        <v>40515</v>
      </c>
      <c r="AE10506" t="s">
        <v>12431</v>
      </c>
      <c r="AG10506">
        <v>40006433</v>
      </c>
      <c r="AL10506" t="s">
        <v>12422</v>
      </c>
      <c r="AN10506">
        <v>4102103401</v>
      </c>
      <c r="AO10506">
        <v>16</v>
      </c>
      <c r="AP10506" t="s">
        <v>12424</v>
      </c>
      <c r="AQ10506" t="s">
        <v>11408</v>
      </c>
      <c r="AR10506">
        <v>4100</v>
      </c>
      <c r="AT10506">
        <v>0</v>
      </c>
      <c r="AV10506" t="s">
        <v>20483</v>
      </c>
      <c r="AW10506">
        <v>116100</v>
      </c>
    </row>
    <row r="10507" spans="1:49" x14ac:dyDescent="0.25">
      <c r="A10507">
        <v>4100</v>
      </c>
      <c r="B10507">
        <v>30020</v>
      </c>
      <c r="C10507">
        <v>4055</v>
      </c>
      <c r="D10507">
        <v>410</v>
      </c>
      <c r="E10507" s="124" t="s">
        <v>279</v>
      </c>
      <c r="F10507" t="str">
        <f t="shared" si="209"/>
        <v>L. HollingsworthSYMTECH, INC.</v>
      </c>
      <c r="G10507" s="150" t="str">
        <f t="shared" si="208"/>
        <v>L. Hollingsworth</v>
      </c>
      <c r="H10507" s="149" t="s">
        <v>8857</v>
      </c>
      <c r="I10507">
        <v>40007971</v>
      </c>
      <c r="L10507" t="s">
        <v>16671</v>
      </c>
      <c r="M10507" t="s">
        <v>47</v>
      </c>
      <c r="O10507">
        <v>2627</v>
      </c>
      <c r="P10507">
        <v>29304</v>
      </c>
      <c r="Q10507" t="s">
        <v>12415</v>
      </c>
      <c r="R10507" t="s">
        <v>12416</v>
      </c>
      <c r="S10507" t="s">
        <v>20484</v>
      </c>
      <c r="U10507" t="s">
        <v>12418</v>
      </c>
      <c r="W10507">
        <v>11</v>
      </c>
      <c r="X10507">
        <v>0</v>
      </c>
      <c r="Y10507" t="s">
        <v>12419</v>
      </c>
      <c r="Z10507" t="s">
        <v>12420</v>
      </c>
      <c r="AA10507" t="s">
        <v>12429</v>
      </c>
      <c r="AB10507" t="s">
        <v>12422</v>
      </c>
      <c r="AC10507">
        <v>2</v>
      </c>
      <c r="AD10507" s="123">
        <v>42710</v>
      </c>
      <c r="AE10507" t="s">
        <v>12431</v>
      </c>
      <c r="AG10507">
        <v>40007971</v>
      </c>
      <c r="AL10507" t="s">
        <v>12422</v>
      </c>
      <c r="AN10507">
        <v>4108306101</v>
      </c>
      <c r="AO10507">
        <v>16</v>
      </c>
      <c r="AP10507" t="s">
        <v>12424</v>
      </c>
      <c r="AQ10507" t="s">
        <v>11408</v>
      </c>
      <c r="AR10507">
        <v>4100</v>
      </c>
      <c r="AT10507">
        <v>0</v>
      </c>
      <c r="AV10507" t="s">
        <v>20485</v>
      </c>
      <c r="AW10507">
        <v>116100</v>
      </c>
    </row>
    <row r="10508" spans="1:49" x14ac:dyDescent="0.25">
      <c r="A10508">
        <v>4100</v>
      </c>
      <c r="B10508">
        <v>30020</v>
      </c>
      <c r="C10508">
        <v>4055</v>
      </c>
      <c r="D10508">
        <v>410</v>
      </c>
      <c r="E10508" s="124" t="s">
        <v>279</v>
      </c>
      <c r="F10508" t="str">
        <f t="shared" si="209"/>
        <v>L. HollingsworthSYNOVOS BILLING PO BOX</v>
      </c>
      <c r="G10508" s="150" t="str">
        <f t="shared" si="208"/>
        <v>L. Hollingsworth</v>
      </c>
      <c r="H10508" s="149" t="s">
        <v>8862</v>
      </c>
      <c r="I10508">
        <v>40007866</v>
      </c>
      <c r="L10508" t="s">
        <v>13312</v>
      </c>
      <c r="M10508" t="s">
        <v>12494</v>
      </c>
      <c r="O10508">
        <v>982478</v>
      </c>
      <c r="P10508" t="s">
        <v>13313</v>
      </c>
      <c r="Q10508" t="s">
        <v>12415</v>
      </c>
      <c r="R10508" t="s">
        <v>12416</v>
      </c>
      <c r="S10508" t="s">
        <v>15202</v>
      </c>
      <c r="U10508" t="s">
        <v>12418</v>
      </c>
      <c r="W10508">
        <v>11</v>
      </c>
      <c r="X10508">
        <v>1</v>
      </c>
      <c r="Y10508" t="s">
        <v>12472</v>
      </c>
      <c r="Z10508" t="s">
        <v>12420</v>
      </c>
      <c r="AA10508" t="s">
        <v>12429</v>
      </c>
      <c r="AB10508" t="s">
        <v>12757</v>
      </c>
      <c r="AC10508">
        <v>2</v>
      </c>
      <c r="AD10508" s="123">
        <v>42527</v>
      </c>
      <c r="AE10508" t="s">
        <v>12431</v>
      </c>
      <c r="AG10508">
        <v>40007866</v>
      </c>
      <c r="AL10508" t="s">
        <v>12757</v>
      </c>
      <c r="AN10508">
        <v>4414109801</v>
      </c>
      <c r="AO10508">
        <v>16</v>
      </c>
      <c r="AP10508" t="s">
        <v>12424</v>
      </c>
      <c r="AQ10508" t="s">
        <v>11408</v>
      </c>
      <c r="AR10508">
        <v>4100</v>
      </c>
      <c r="AT10508">
        <v>0</v>
      </c>
      <c r="AV10508" t="s">
        <v>8861</v>
      </c>
      <c r="AW10508">
        <v>116100</v>
      </c>
    </row>
    <row r="10509" spans="1:49" x14ac:dyDescent="0.25">
      <c r="A10509">
        <v>4100</v>
      </c>
      <c r="B10509">
        <v>30020</v>
      </c>
      <c r="C10509">
        <v>4055</v>
      </c>
      <c r="D10509">
        <v>410</v>
      </c>
      <c r="E10509" s="124" t="s">
        <v>279</v>
      </c>
      <c r="F10509" t="str">
        <f t="shared" si="209"/>
        <v>L. HollingsworthTENCATE NICOLON - USA</v>
      </c>
      <c r="G10509" s="150" t="str">
        <f t="shared" ref="G10509:G10572" si="210">RIGHT(E10509,LEN(E10509)-3)</f>
        <v>L. Hollingsworth</v>
      </c>
      <c r="H10509" s="149" t="s">
        <v>8966</v>
      </c>
      <c r="I10509">
        <v>40000281</v>
      </c>
      <c r="K10509" t="s">
        <v>20486</v>
      </c>
      <c r="L10509" t="s">
        <v>20487</v>
      </c>
      <c r="M10509" t="s">
        <v>12692</v>
      </c>
      <c r="N10509" t="s">
        <v>20488</v>
      </c>
      <c r="Q10509" t="s">
        <v>12415</v>
      </c>
      <c r="R10509" t="s">
        <v>12416</v>
      </c>
      <c r="S10509" t="s">
        <v>20489</v>
      </c>
      <c r="U10509" t="s">
        <v>12418</v>
      </c>
      <c r="W10509">
        <v>11</v>
      </c>
      <c r="X10509">
        <v>1</v>
      </c>
      <c r="Y10509" t="s">
        <v>12419</v>
      </c>
      <c r="Z10509" t="s">
        <v>12420</v>
      </c>
      <c r="AA10509" t="s">
        <v>12421</v>
      </c>
      <c r="AB10509" t="s">
        <v>12422</v>
      </c>
      <c r="AC10509">
        <v>2</v>
      </c>
      <c r="AD10509" s="123">
        <v>39111</v>
      </c>
      <c r="AE10509" t="s">
        <v>12423</v>
      </c>
      <c r="AG10509">
        <v>40000281</v>
      </c>
      <c r="AL10509" t="s">
        <v>12422</v>
      </c>
      <c r="AN10509">
        <v>1115722051</v>
      </c>
      <c r="AO10509">
        <v>16</v>
      </c>
      <c r="AP10509" t="s">
        <v>12424</v>
      </c>
      <c r="AQ10509" t="s">
        <v>11408</v>
      </c>
      <c r="AR10509">
        <v>4100</v>
      </c>
      <c r="AT10509">
        <v>2005</v>
      </c>
      <c r="AV10509" t="s">
        <v>20490</v>
      </c>
      <c r="AW10509">
        <v>116100</v>
      </c>
    </row>
    <row r="10510" spans="1:49" x14ac:dyDescent="0.25">
      <c r="A10510">
        <v>4100</v>
      </c>
      <c r="B10510">
        <v>30020</v>
      </c>
      <c r="C10510">
        <v>4055</v>
      </c>
      <c r="D10510">
        <v>414</v>
      </c>
      <c r="E10510" s="124" t="s">
        <v>279</v>
      </c>
      <c r="F10510" t="str">
        <f t="shared" si="209"/>
        <v>L. HollingsworthTHE MUFFIN MAM INC</v>
      </c>
      <c r="G10510" s="150" t="str">
        <f t="shared" si="210"/>
        <v>L. Hollingsworth</v>
      </c>
      <c r="H10510" s="149" t="s">
        <v>9047</v>
      </c>
      <c r="I10510">
        <v>40008785</v>
      </c>
      <c r="L10510" t="s">
        <v>14257</v>
      </c>
      <c r="M10510" t="s">
        <v>47</v>
      </c>
      <c r="N10510">
        <v>29606</v>
      </c>
      <c r="O10510">
        <v>6282</v>
      </c>
      <c r="P10510">
        <v>29606</v>
      </c>
      <c r="Q10510" t="s">
        <v>12415</v>
      </c>
      <c r="R10510" t="s">
        <v>12416</v>
      </c>
      <c r="U10510" t="s">
        <v>12418</v>
      </c>
      <c r="W10510">
        <v>11</v>
      </c>
      <c r="X10510">
        <v>1</v>
      </c>
      <c r="Y10510" t="s">
        <v>12419</v>
      </c>
      <c r="Z10510" t="s">
        <v>12420</v>
      </c>
      <c r="AA10510" t="s">
        <v>12485</v>
      </c>
      <c r="AB10510" t="s">
        <v>12422</v>
      </c>
      <c r="AC10510">
        <v>2</v>
      </c>
      <c r="AD10510" s="123">
        <v>43857</v>
      </c>
      <c r="AE10510" t="s">
        <v>12486</v>
      </c>
      <c r="AG10510">
        <v>40008785</v>
      </c>
      <c r="AL10510" t="s">
        <v>12422</v>
      </c>
      <c r="AN10510">
        <v>4104503701</v>
      </c>
      <c r="AO10510">
        <v>16</v>
      </c>
      <c r="AP10510" t="s">
        <v>12424</v>
      </c>
      <c r="AQ10510" t="s">
        <v>11408</v>
      </c>
      <c r="AR10510">
        <v>4100</v>
      </c>
      <c r="AT10510">
        <v>0</v>
      </c>
      <c r="AV10510" t="s">
        <v>20491</v>
      </c>
      <c r="AW10510">
        <v>116100</v>
      </c>
    </row>
    <row r="10511" spans="1:49" x14ac:dyDescent="0.25">
      <c r="A10511">
        <v>4100</v>
      </c>
      <c r="B10511">
        <v>30020</v>
      </c>
      <c r="C10511">
        <v>4055</v>
      </c>
      <c r="D10511">
        <v>410</v>
      </c>
      <c r="E10511" s="124" t="s">
        <v>279</v>
      </c>
      <c r="F10511" t="str">
        <f t="shared" si="209"/>
        <v>L. HollingsworthTICA</v>
      </c>
      <c r="G10511" s="150" t="str">
        <f t="shared" si="210"/>
        <v>L. Hollingsworth</v>
      </c>
      <c r="H10511" s="149" t="s">
        <v>9105</v>
      </c>
      <c r="I10511">
        <v>40007389</v>
      </c>
      <c r="K10511" t="s">
        <v>20492</v>
      </c>
      <c r="L10511" t="s">
        <v>20487</v>
      </c>
      <c r="M10511" t="s">
        <v>12692</v>
      </c>
      <c r="N10511">
        <v>30567</v>
      </c>
      <c r="Q10511" t="s">
        <v>12415</v>
      </c>
      <c r="R10511" t="s">
        <v>12416</v>
      </c>
      <c r="S10511" t="s">
        <v>20493</v>
      </c>
      <c r="U10511" t="s">
        <v>12418</v>
      </c>
      <c r="W10511">
        <v>11</v>
      </c>
      <c r="X10511">
        <v>1</v>
      </c>
      <c r="Y10511" t="s">
        <v>12419</v>
      </c>
      <c r="Z10511" t="s">
        <v>12420</v>
      </c>
      <c r="AA10511" t="s">
        <v>12429</v>
      </c>
      <c r="AB10511" t="s">
        <v>12757</v>
      </c>
      <c r="AC10511">
        <v>2</v>
      </c>
      <c r="AD10511" s="123">
        <v>41822</v>
      </c>
      <c r="AE10511" t="s">
        <v>12431</v>
      </c>
      <c r="AG10511">
        <v>40007389</v>
      </c>
      <c r="AL10511" t="s">
        <v>12757</v>
      </c>
      <c r="AN10511">
        <v>1115722051</v>
      </c>
      <c r="AO10511">
        <v>16</v>
      </c>
      <c r="AP10511" t="s">
        <v>12424</v>
      </c>
      <c r="AQ10511" t="s">
        <v>11408</v>
      </c>
      <c r="AR10511">
        <v>4100</v>
      </c>
      <c r="AT10511">
        <v>0</v>
      </c>
      <c r="AV10511" t="s">
        <v>9105</v>
      </c>
      <c r="AW10511">
        <v>116100</v>
      </c>
    </row>
    <row r="10512" spans="1:49" x14ac:dyDescent="0.25">
      <c r="A10512">
        <v>4100</v>
      </c>
      <c r="B10512">
        <v>30020</v>
      </c>
      <c r="C10512">
        <v>4055</v>
      </c>
      <c r="D10512">
        <v>410</v>
      </c>
      <c r="E10512" s="124" t="s">
        <v>279</v>
      </c>
      <c r="F10512" t="str">
        <f t="shared" si="209"/>
        <v>L. HollingsworthTIETEX CORPORATION</v>
      </c>
      <c r="G10512" s="150" t="str">
        <f t="shared" si="210"/>
        <v>L. Hollingsworth</v>
      </c>
      <c r="H10512" s="149" t="s">
        <v>9109</v>
      </c>
      <c r="I10512">
        <v>40000284</v>
      </c>
      <c r="K10512" t="s">
        <v>20494</v>
      </c>
      <c r="L10512" t="s">
        <v>16671</v>
      </c>
      <c r="M10512" t="s">
        <v>47</v>
      </c>
      <c r="N10512" t="s">
        <v>20495</v>
      </c>
      <c r="Q10512" t="s">
        <v>12415</v>
      </c>
      <c r="R10512" t="s">
        <v>12416</v>
      </c>
      <c r="S10512" t="s">
        <v>20496</v>
      </c>
      <c r="U10512" t="s">
        <v>12418</v>
      </c>
      <c r="W10512">
        <v>11</v>
      </c>
      <c r="X10512">
        <v>1</v>
      </c>
      <c r="Y10512" t="s">
        <v>12472</v>
      </c>
      <c r="Z10512" t="s">
        <v>12420</v>
      </c>
      <c r="AA10512" t="s">
        <v>12421</v>
      </c>
      <c r="AB10512" t="s">
        <v>12422</v>
      </c>
      <c r="AC10512">
        <v>2</v>
      </c>
      <c r="AD10512" s="123">
        <v>39111</v>
      </c>
      <c r="AE10512" t="s">
        <v>12423</v>
      </c>
      <c r="AG10512">
        <v>40000284</v>
      </c>
      <c r="AL10512" t="s">
        <v>12422</v>
      </c>
      <c r="AN10512">
        <v>4108306101</v>
      </c>
      <c r="AO10512">
        <v>16</v>
      </c>
      <c r="AP10512" t="s">
        <v>12424</v>
      </c>
      <c r="AQ10512" t="s">
        <v>11408</v>
      </c>
      <c r="AR10512">
        <v>4100</v>
      </c>
      <c r="AT10512">
        <v>2005</v>
      </c>
      <c r="AV10512" t="s">
        <v>20497</v>
      </c>
      <c r="AW10512">
        <v>116100</v>
      </c>
    </row>
    <row r="10513" spans="1:49" x14ac:dyDescent="0.25">
      <c r="A10513">
        <v>4100</v>
      </c>
      <c r="B10513">
        <v>30020</v>
      </c>
      <c r="C10513">
        <v>4055</v>
      </c>
      <c r="D10513">
        <v>410</v>
      </c>
      <c r="E10513" s="124" t="s">
        <v>279</v>
      </c>
      <c r="F10513" t="str">
        <f t="shared" si="209"/>
        <v>L. HollingsworthU.S.P.S. - ATLANTA</v>
      </c>
      <c r="G10513" s="150" t="str">
        <f t="shared" si="210"/>
        <v>L. Hollingsworth</v>
      </c>
      <c r="H10513" s="149" t="s">
        <v>9351</v>
      </c>
      <c r="I10513">
        <v>40000803</v>
      </c>
      <c r="J10513" t="s">
        <v>20498</v>
      </c>
      <c r="K10513" t="s">
        <v>20499</v>
      </c>
      <c r="L10513" t="s">
        <v>12691</v>
      </c>
      <c r="M10513" t="s">
        <v>12692</v>
      </c>
      <c r="N10513" t="s">
        <v>20500</v>
      </c>
      <c r="Q10513" t="s">
        <v>12415</v>
      </c>
      <c r="R10513" t="s">
        <v>12416</v>
      </c>
      <c r="S10513" t="s">
        <v>20501</v>
      </c>
      <c r="U10513" t="s">
        <v>12418</v>
      </c>
      <c r="V10513">
        <v>21</v>
      </c>
      <c r="W10513">
        <v>11</v>
      </c>
      <c r="X10513">
        <v>1</v>
      </c>
      <c r="Y10513" t="s">
        <v>12419</v>
      </c>
      <c r="Z10513" t="s">
        <v>12420</v>
      </c>
      <c r="AA10513" t="s">
        <v>12421</v>
      </c>
      <c r="AB10513" t="s">
        <v>12430</v>
      </c>
      <c r="AC10513">
        <v>2</v>
      </c>
      <c r="AD10513" s="123">
        <v>39111</v>
      </c>
      <c r="AE10513" t="s">
        <v>12423</v>
      </c>
      <c r="AG10513">
        <v>40000803</v>
      </c>
      <c r="AL10513" t="s">
        <v>12430</v>
      </c>
      <c r="AN10513">
        <v>1112100801</v>
      </c>
      <c r="AO10513">
        <v>16</v>
      </c>
      <c r="AP10513" t="s">
        <v>12424</v>
      </c>
      <c r="AQ10513" t="s">
        <v>11408</v>
      </c>
      <c r="AR10513">
        <v>4100</v>
      </c>
      <c r="AT10513">
        <v>0</v>
      </c>
      <c r="AV10513" t="s">
        <v>20502</v>
      </c>
      <c r="AW10513">
        <v>116100</v>
      </c>
    </row>
    <row r="10514" spans="1:49" x14ac:dyDescent="0.25">
      <c r="A10514">
        <v>4100</v>
      </c>
      <c r="B10514">
        <v>30020</v>
      </c>
      <c r="C10514">
        <v>4055</v>
      </c>
      <c r="D10514">
        <v>414</v>
      </c>
      <c r="E10514" s="124" t="s">
        <v>279</v>
      </c>
      <c r="F10514" t="str">
        <f t="shared" si="209"/>
        <v>L. HollingsworthUPSTATE INDUSTRIAL SUPPLY</v>
      </c>
      <c r="G10514" s="150" t="str">
        <f t="shared" si="210"/>
        <v>L. Hollingsworth</v>
      </c>
      <c r="H10514" s="149" t="s">
        <v>9933</v>
      </c>
      <c r="I10514">
        <v>40008782</v>
      </c>
      <c r="L10514" t="s">
        <v>20503</v>
      </c>
      <c r="M10514" t="s">
        <v>47</v>
      </c>
      <c r="N10514">
        <v>29677</v>
      </c>
      <c r="O10514">
        <v>469</v>
      </c>
      <c r="P10514">
        <v>29677</v>
      </c>
      <c r="Q10514" t="s">
        <v>12415</v>
      </c>
      <c r="R10514" t="s">
        <v>12416</v>
      </c>
      <c r="S10514" t="s">
        <v>20504</v>
      </c>
      <c r="U10514" t="s">
        <v>12418</v>
      </c>
      <c r="W10514">
        <v>11</v>
      </c>
      <c r="X10514">
        <v>2</v>
      </c>
      <c r="Y10514" t="s">
        <v>12419</v>
      </c>
      <c r="Z10514" t="s">
        <v>12420</v>
      </c>
      <c r="AA10514" t="s">
        <v>12485</v>
      </c>
      <c r="AB10514" t="s">
        <v>12430</v>
      </c>
      <c r="AC10514">
        <v>2</v>
      </c>
      <c r="AD10514" s="123">
        <v>43850</v>
      </c>
      <c r="AE10514" t="s">
        <v>12486</v>
      </c>
      <c r="AG10514">
        <v>40008782</v>
      </c>
      <c r="AL10514" t="s">
        <v>12430</v>
      </c>
      <c r="AN10514">
        <v>4100712031</v>
      </c>
      <c r="AO10514">
        <v>16</v>
      </c>
      <c r="AP10514" t="s">
        <v>12424</v>
      </c>
      <c r="AQ10514" t="s">
        <v>11408</v>
      </c>
      <c r="AR10514">
        <v>4100</v>
      </c>
      <c r="AT10514">
        <v>0</v>
      </c>
      <c r="AV10514" t="s">
        <v>20505</v>
      </c>
      <c r="AW10514">
        <v>116100</v>
      </c>
    </row>
    <row r="10515" spans="1:49" x14ac:dyDescent="0.25">
      <c r="A10515">
        <v>4100</v>
      </c>
      <c r="B10515">
        <v>30020</v>
      </c>
      <c r="C10515">
        <v>4055</v>
      </c>
      <c r="D10515">
        <v>410</v>
      </c>
      <c r="E10515" s="124" t="s">
        <v>279</v>
      </c>
      <c r="F10515" t="str">
        <f t="shared" si="209"/>
        <v>L. HollingsworthV6 FABRICATION AND EQUIPMENT</v>
      </c>
      <c r="G10515" s="150" t="str">
        <f t="shared" si="210"/>
        <v>L. Hollingsworth</v>
      </c>
      <c r="H10515" s="149" t="s">
        <v>10551</v>
      </c>
      <c r="I10515">
        <v>40007546</v>
      </c>
      <c r="K10515" t="s">
        <v>20506</v>
      </c>
      <c r="L10515" t="s">
        <v>20421</v>
      </c>
      <c r="M10515" t="s">
        <v>47</v>
      </c>
      <c r="N10515">
        <v>29644</v>
      </c>
      <c r="Q10515" t="s">
        <v>12415</v>
      </c>
      <c r="R10515" t="s">
        <v>12416</v>
      </c>
      <c r="S10515" t="s">
        <v>20507</v>
      </c>
      <c r="U10515" t="s">
        <v>12418</v>
      </c>
      <c r="W10515">
        <v>11</v>
      </c>
      <c r="X10515">
        <v>0</v>
      </c>
      <c r="Y10515" t="s">
        <v>12419</v>
      </c>
      <c r="Z10515" t="s">
        <v>12420</v>
      </c>
      <c r="AA10515" t="s">
        <v>12429</v>
      </c>
      <c r="AB10515" t="s">
        <v>12422</v>
      </c>
      <c r="AC10515">
        <v>2</v>
      </c>
      <c r="AD10515" s="123">
        <v>42083</v>
      </c>
      <c r="AE10515" t="s">
        <v>12431</v>
      </c>
      <c r="AG10515">
        <v>40007546</v>
      </c>
      <c r="AL10515" t="s">
        <v>12422</v>
      </c>
      <c r="AN10515">
        <v>4105910001</v>
      </c>
      <c r="AO10515">
        <v>16</v>
      </c>
      <c r="AP10515" t="s">
        <v>12424</v>
      </c>
      <c r="AQ10515" t="s">
        <v>11408</v>
      </c>
      <c r="AR10515">
        <v>4100</v>
      </c>
      <c r="AT10515">
        <v>0</v>
      </c>
      <c r="AV10515" t="s">
        <v>20508</v>
      </c>
      <c r="AW10515">
        <v>116100</v>
      </c>
    </row>
    <row r="10516" spans="1:49" x14ac:dyDescent="0.25">
      <c r="A10516">
        <v>4100</v>
      </c>
      <c r="B10516">
        <v>30020</v>
      </c>
      <c r="C10516">
        <v>4055</v>
      </c>
      <c r="D10516">
        <v>410</v>
      </c>
      <c r="E10516" s="124" t="s">
        <v>279</v>
      </c>
      <c r="F10516" t="str">
        <f t="shared" si="209"/>
        <v>L. HollingsworthVAUGHN BELTING INC.</v>
      </c>
      <c r="G10516" s="150" t="str">
        <f t="shared" si="210"/>
        <v>L. Hollingsworth</v>
      </c>
      <c r="H10516" s="149" t="s">
        <v>10612</v>
      </c>
      <c r="I10516">
        <v>40003246</v>
      </c>
      <c r="K10516" t="s">
        <v>20509</v>
      </c>
      <c r="L10516" t="s">
        <v>16671</v>
      </c>
      <c r="M10516" t="s">
        <v>47</v>
      </c>
      <c r="N10516" t="s">
        <v>20495</v>
      </c>
      <c r="Q10516" t="s">
        <v>12415</v>
      </c>
      <c r="R10516" t="s">
        <v>12416</v>
      </c>
      <c r="U10516" t="s">
        <v>12418</v>
      </c>
      <c r="W10516">
        <v>11</v>
      </c>
      <c r="X10516">
        <v>2</v>
      </c>
      <c r="Y10516" t="s">
        <v>12472</v>
      </c>
      <c r="Z10516" t="s">
        <v>12420</v>
      </c>
      <c r="AA10516" t="s">
        <v>12421</v>
      </c>
      <c r="AB10516" t="s">
        <v>12422</v>
      </c>
      <c r="AC10516">
        <v>2</v>
      </c>
      <c r="AD10516" s="123">
        <v>39111</v>
      </c>
      <c r="AE10516" t="s">
        <v>12423</v>
      </c>
      <c r="AG10516">
        <v>40003246</v>
      </c>
      <c r="AL10516" t="s">
        <v>12422</v>
      </c>
      <c r="AN10516">
        <v>4108306101</v>
      </c>
      <c r="AO10516">
        <v>16</v>
      </c>
      <c r="AP10516" t="s">
        <v>12424</v>
      </c>
      <c r="AQ10516" t="s">
        <v>11408</v>
      </c>
      <c r="AR10516">
        <v>4100</v>
      </c>
      <c r="AT10516">
        <v>2005</v>
      </c>
      <c r="AV10516" t="s">
        <v>20510</v>
      </c>
      <c r="AW10516">
        <v>116100</v>
      </c>
    </row>
    <row r="10517" spans="1:49" x14ac:dyDescent="0.25">
      <c r="A10517">
        <v>4100</v>
      </c>
      <c r="B10517">
        <v>30020</v>
      </c>
      <c r="C10517">
        <v>4055</v>
      </c>
      <c r="D10517">
        <v>410</v>
      </c>
      <c r="E10517" s="124" t="s">
        <v>279</v>
      </c>
      <c r="F10517" t="str">
        <f t="shared" si="209"/>
        <v>L. HollingsworthWALGREENS</v>
      </c>
      <c r="G10517" s="150" t="str">
        <f t="shared" si="210"/>
        <v>L. Hollingsworth</v>
      </c>
      <c r="H10517" s="149" t="s">
        <v>10777</v>
      </c>
      <c r="I10517">
        <v>40004572</v>
      </c>
      <c r="J10517" t="s">
        <v>14024</v>
      </c>
      <c r="K10517" t="s">
        <v>20511</v>
      </c>
      <c r="L10517" t="s">
        <v>16811</v>
      </c>
      <c r="M10517" t="s">
        <v>47</v>
      </c>
      <c r="N10517">
        <v>29697</v>
      </c>
      <c r="Q10517" t="s">
        <v>12415</v>
      </c>
      <c r="R10517" t="s">
        <v>12416</v>
      </c>
      <c r="S10517" t="s">
        <v>20512</v>
      </c>
      <c r="T10517">
        <v>310682</v>
      </c>
      <c r="U10517" t="s">
        <v>12418</v>
      </c>
      <c r="W10517">
        <v>11</v>
      </c>
      <c r="X10517">
        <v>1</v>
      </c>
      <c r="Y10517" t="s">
        <v>12419</v>
      </c>
      <c r="Z10517" t="s">
        <v>12420</v>
      </c>
      <c r="AA10517" t="s">
        <v>12429</v>
      </c>
      <c r="AB10517" t="s">
        <v>12422</v>
      </c>
      <c r="AC10517">
        <v>2</v>
      </c>
      <c r="AD10517" s="123">
        <v>39141</v>
      </c>
      <c r="AE10517" t="s">
        <v>12431</v>
      </c>
      <c r="AG10517">
        <v>40004572</v>
      </c>
      <c r="AL10517" t="s">
        <v>12422</v>
      </c>
      <c r="AN10517">
        <v>4100707201</v>
      </c>
      <c r="AO10517">
        <v>16</v>
      </c>
      <c r="AP10517" t="s">
        <v>12424</v>
      </c>
      <c r="AQ10517" t="s">
        <v>11408</v>
      </c>
      <c r="AR10517">
        <v>4100</v>
      </c>
      <c r="AT10517">
        <v>0</v>
      </c>
      <c r="AV10517" t="s">
        <v>10777</v>
      </c>
      <c r="AW10517">
        <v>116100</v>
      </c>
    </row>
    <row r="10518" spans="1:49" x14ac:dyDescent="0.25">
      <c r="A10518">
        <v>4100</v>
      </c>
      <c r="B10518">
        <v>30020</v>
      </c>
      <c r="C10518">
        <v>4055</v>
      </c>
      <c r="D10518">
        <v>410</v>
      </c>
      <c r="E10518" s="124" t="s">
        <v>279</v>
      </c>
      <c r="F10518" t="str">
        <f t="shared" si="209"/>
        <v>L. HollingsworthWALMART DC6014 (LAURENS)</v>
      </c>
      <c r="G10518" s="150" t="str">
        <f t="shared" si="210"/>
        <v>L. Hollingsworth</v>
      </c>
      <c r="H10518" s="149" t="s">
        <v>13965</v>
      </c>
      <c r="I10518">
        <v>40005760</v>
      </c>
      <c r="K10518" t="s">
        <v>20513</v>
      </c>
      <c r="L10518" t="s">
        <v>20208</v>
      </c>
      <c r="M10518" t="s">
        <v>47</v>
      </c>
      <c r="N10518">
        <v>29360</v>
      </c>
      <c r="Q10518" t="s">
        <v>12415</v>
      </c>
      <c r="R10518" t="s">
        <v>12416</v>
      </c>
      <c r="S10518" t="s">
        <v>20514</v>
      </c>
      <c r="U10518" t="s">
        <v>12418</v>
      </c>
      <c r="W10518">
        <v>11</v>
      </c>
      <c r="X10518">
        <v>0</v>
      </c>
      <c r="Y10518" t="s">
        <v>12419</v>
      </c>
      <c r="Z10518" t="s">
        <v>12420</v>
      </c>
      <c r="AA10518" t="s">
        <v>12485</v>
      </c>
      <c r="AB10518" t="s">
        <v>12422</v>
      </c>
      <c r="AC10518">
        <v>2</v>
      </c>
      <c r="AD10518" s="123">
        <v>39946</v>
      </c>
      <c r="AE10518" t="s">
        <v>12528</v>
      </c>
      <c r="AG10518">
        <v>40005760</v>
      </c>
      <c r="AL10518" t="s">
        <v>12422</v>
      </c>
      <c r="AN10518">
        <v>4105904601</v>
      </c>
      <c r="AO10518">
        <v>16</v>
      </c>
      <c r="AP10518" t="s">
        <v>12424</v>
      </c>
      <c r="AQ10518" t="s">
        <v>11408</v>
      </c>
      <c r="AR10518">
        <v>4100</v>
      </c>
      <c r="AT10518">
        <v>0</v>
      </c>
      <c r="AV10518" t="s">
        <v>20515</v>
      </c>
      <c r="AW10518">
        <v>116100</v>
      </c>
    </row>
    <row r="10519" spans="1:49" x14ac:dyDescent="0.25">
      <c r="A10519">
        <v>4100</v>
      </c>
      <c r="B10519">
        <v>30020</v>
      </c>
      <c r="C10519">
        <v>4055</v>
      </c>
      <c r="D10519">
        <v>410</v>
      </c>
      <c r="E10519" s="124" t="s">
        <v>279</v>
      </c>
      <c r="F10519" t="str">
        <f t="shared" si="209"/>
        <v>L. HollingsworthWEKO NORTH AMERICA</v>
      </c>
      <c r="G10519" s="150" t="str">
        <f t="shared" si="210"/>
        <v>L. Hollingsworth</v>
      </c>
      <c r="H10519" s="149" t="s">
        <v>10847</v>
      </c>
      <c r="I10519">
        <v>40005699</v>
      </c>
      <c r="K10519" t="s">
        <v>20516</v>
      </c>
      <c r="L10519" t="s">
        <v>16671</v>
      </c>
      <c r="M10519" t="s">
        <v>47</v>
      </c>
      <c r="N10519">
        <v>29301</v>
      </c>
      <c r="Q10519" t="s">
        <v>12415</v>
      </c>
      <c r="R10519" t="s">
        <v>12416</v>
      </c>
      <c r="S10519" t="s">
        <v>20517</v>
      </c>
      <c r="U10519" t="s">
        <v>12418</v>
      </c>
      <c r="W10519">
        <v>11</v>
      </c>
      <c r="X10519">
        <v>0</v>
      </c>
      <c r="Y10519" t="s">
        <v>12419</v>
      </c>
      <c r="Z10519" t="s">
        <v>12420</v>
      </c>
      <c r="AA10519" t="s">
        <v>12429</v>
      </c>
      <c r="AB10519" t="s">
        <v>12430</v>
      </c>
      <c r="AC10519">
        <v>2</v>
      </c>
      <c r="AD10519" s="123">
        <v>39896</v>
      </c>
      <c r="AE10519" t="s">
        <v>12431</v>
      </c>
      <c r="AG10519">
        <v>40005699</v>
      </c>
      <c r="AL10519" t="s">
        <v>12430</v>
      </c>
      <c r="AN10519">
        <v>4108306101</v>
      </c>
      <c r="AO10519">
        <v>16</v>
      </c>
      <c r="AP10519" t="s">
        <v>12424</v>
      </c>
      <c r="AQ10519" t="s">
        <v>11408</v>
      </c>
      <c r="AR10519">
        <v>4100</v>
      </c>
      <c r="AS10519" t="s">
        <v>12491</v>
      </c>
      <c r="AT10519">
        <v>0</v>
      </c>
      <c r="AV10519" t="s">
        <v>20518</v>
      </c>
      <c r="AW10519">
        <v>116100</v>
      </c>
    </row>
    <row r="10520" spans="1:49" x14ac:dyDescent="0.25">
      <c r="A10520">
        <v>4100</v>
      </c>
      <c r="B10520">
        <v>30020</v>
      </c>
      <c r="C10520">
        <v>4055</v>
      </c>
      <c r="D10520">
        <v>410</v>
      </c>
      <c r="E10520" s="124" t="s">
        <v>279</v>
      </c>
      <c r="F10520" t="str">
        <f t="shared" si="209"/>
        <v>L. HollingsworthWFS USA LTD.</v>
      </c>
      <c r="G10520" s="150" t="str">
        <f t="shared" si="210"/>
        <v>L. Hollingsworth</v>
      </c>
      <c r="H10520" s="149" t="s">
        <v>10940</v>
      </c>
      <c r="I10520">
        <v>40007495</v>
      </c>
      <c r="K10520" t="s">
        <v>20519</v>
      </c>
      <c r="L10520" t="s">
        <v>16947</v>
      </c>
      <c r="M10520" t="s">
        <v>12684</v>
      </c>
      <c r="N10520">
        <v>48150</v>
      </c>
      <c r="Q10520" t="s">
        <v>12415</v>
      </c>
      <c r="R10520" t="s">
        <v>12416</v>
      </c>
      <c r="S10520" t="s">
        <v>20520</v>
      </c>
      <c r="U10520" t="s">
        <v>12418</v>
      </c>
      <c r="W10520">
        <v>11</v>
      </c>
      <c r="X10520">
        <v>2</v>
      </c>
      <c r="Y10520" t="s">
        <v>12419</v>
      </c>
      <c r="Z10520" t="s">
        <v>12420</v>
      </c>
      <c r="AA10520" t="s">
        <v>14482</v>
      </c>
      <c r="AB10520" t="s">
        <v>12430</v>
      </c>
      <c r="AC10520">
        <v>2</v>
      </c>
      <c r="AD10520" s="123">
        <v>42033</v>
      </c>
      <c r="AE10520" t="s">
        <v>12431</v>
      </c>
      <c r="AG10520">
        <v>40007495</v>
      </c>
      <c r="AL10520" t="s">
        <v>12430</v>
      </c>
      <c r="AN10520">
        <v>2316310501</v>
      </c>
      <c r="AO10520">
        <v>16</v>
      </c>
      <c r="AP10520" t="s">
        <v>12424</v>
      </c>
      <c r="AQ10520" t="s">
        <v>11408</v>
      </c>
      <c r="AR10520">
        <v>4100</v>
      </c>
      <c r="AT10520">
        <v>0</v>
      </c>
      <c r="AV10520" t="s">
        <v>20521</v>
      </c>
      <c r="AW10520">
        <v>116100</v>
      </c>
    </row>
    <row r="10521" spans="1:49" x14ac:dyDescent="0.25">
      <c r="A10521">
        <v>4100</v>
      </c>
      <c r="B10521">
        <v>30020</v>
      </c>
      <c r="C10521">
        <v>4055</v>
      </c>
      <c r="E10521" s="124" t="s">
        <v>279</v>
      </c>
      <c r="F10521" t="str">
        <f t="shared" si="209"/>
        <v>L. HollingsworthWIPOTEC-OCS INC</v>
      </c>
      <c r="G10521" s="150" t="str">
        <f t="shared" si="210"/>
        <v>L. Hollingsworth</v>
      </c>
      <c r="H10521" s="149" t="s">
        <v>10981</v>
      </c>
      <c r="I10521">
        <v>40008900</v>
      </c>
      <c r="K10521" t="s">
        <v>20522</v>
      </c>
      <c r="L10521" t="s">
        <v>20523</v>
      </c>
      <c r="M10521" t="s">
        <v>12692</v>
      </c>
      <c r="N10521">
        <v>30046</v>
      </c>
      <c r="Q10521" t="s">
        <v>12415</v>
      </c>
      <c r="R10521" t="s">
        <v>12416</v>
      </c>
      <c r="S10521" t="s">
        <v>20415</v>
      </c>
      <c r="U10521" t="s">
        <v>12418</v>
      </c>
      <c r="W10521">
        <v>11</v>
      </c>
      <c r="X10521">
        <v>0</v>
      </c>
      <c r="Y10521" t="s">
        <v>12419</v>
      </c>
      <c r="Z10521" t="s">
        <v>12420</v>
      </c>
      <c r="AA10521" t="s">
        <v>12485</v>
      </c>
      <c r="AB10521" t="s">
        <v>12422</v>
      </c>
      <c r="AC10521">
        <v>2</v>
      </c>
      <c r="AD10521" s="123">
        <v>44033</v>
      </c>
      <c r="AE10521" t="s">
        <v>12528</v>
      </c>
      <c r="AG10521">
        <v>40008900</v>
      </c>
      <c r="AL10521" t="s">
        <v>12422</v>
      </c>
      <c r="AN10521">
        <v>1113507201</v>
      </c>
      <c r="AP10521" t="s">
        <v>12424</v>
      </c>
      <c r="AQ10521" t="s">
        <v>11408</v>
      </c>
      <c r="AR10521">
        <v>4100</v>
      </c>
      <c r="AT10521">
        <v>0</v>
      </c>
      <c r="AV10521" t="s">
        <v>20524</v>
      </c>
      <c r="AW10521">
        <v>116100</v>
      </c>
    </row>
    <row r="10522" spans="1:49" x14ac:dyDescent="0.25">
      <c r="A10522">
        <v>4100</v>
      </c>
      <c r="B10522">
        <v>30020</v>
      </c>
      <c r="C10522">
        <v>4055</v>
      </c>
      <c r="D10522">
        <v>410</v>
      </c>
      <c r="E10522" s="124" t="s">
        <v>279</v>
      </c>
      <c r="F10522" t="str">
        <f t="shared" si="209"/>
        <v>L. HollingsworthWRIGLEY - FLOWERY BRANCH</v>
      </c>
      <c r="G10522" s="150" t="str">
        <f t="shared" si="210"/>
        <v>L. Hollingsworth</v>
      </c>
      <c r="H10522" s="149" t="s">
        <v>11031</v>
      </c>
      <c r="I10522">
        <v>40005966</v>
      </c>
      <c r="J10522" t="s">
        <v>14551</v>
      </c>
      <c r="L10522" t="s">
        <v>12963</v>
      </c>
      <c r="M10522" t="s">
        <v>12494</v>
      </c>
      <c r="O10522">
        <v>696517</v>
      </c>
      <c r="P10522">
        <v>78269</v>
      </c>
      <c r="Q10522" t="s">
        <v>12415</v>
      </c>
      <c r="R10522" t="s">
        <v>12416</v>
      </c>
      <c r="S10522" t="s">
        <v>14552</v>
      </c>
      <c r="U10522" t="s">
        <v>12418</v>
      </c>
      <c r="V10522">
        <v>37</v>
      </c>
      <c r="W10522">
        <v>11</v>
      </c>
      <c r="X10522">
        <v>1</v>
      </c>
      <c r="Y10522" t="s">
        <v>12765</v>
      </c>
      <c r="Z10522" t="s">
        <v>12420</v>
      </c>
      <c r="AA10522" t="s">
        <v>12429</v>
      </c>
      <c r="AB10522" t="s">
        <v>12830</v>
      </c>
      <c r="AC10522">
        <v>2</v>
      </c>
      <c r="AD10522" s="123">
        <v>40218</v>
      </c>
      <c r="AE10522" t="s">
        <v>12431</v>
      </c>
      <c r="AG10522">
        <v>40005966</v>
      </c>
      <c r="AL10522" t="s">
        <v>12830</v>
      </c>
      <c r="AN10522">
        <v>4402925701</v>
      </c>
      <c r="AO10522">
        <v>16</v>
      </c>
      <c r="AP10522" t="s">
        <v>12424</v>
      </c>
      <c r="AQ10522" t="s">
        <v>11408</v>
      </c>
      <c r="AR10522">
        <v>4100</v>
      </c>
      <c r="AT10522">
        <v>0</v>
      </c>
      <c r="AV10522" t="s">
        <v>20525</v>
      </c>
      <c r="AW10522">
        <v>116100</v>
      </c>
    </row>
    <row r="10523" spans="1:49" x14ac:dyDescent="0.25">
      <c r="A10523">
        <v>4100</v>
      </c>
      <c r="B10523">
        <v>30020</v>
      </c>
      <c r="C10523">
        <v>4055</v>
      </c>
      <c r="D10523">
        <v>410</v>
      </c>
      <c r="E10523" s="124" t="s">
        <v>279</v>
      </c>
      <c r="F10523" t="str">
        <f t="shared" si="209"/>
        <v>L. HollingsworthZIMMER AMERICA CORPORATION</v>
      </c>
      <c r="G10523" s="150" t="str">
        <f t="shared" si="210"/>
        <v>L. Hollingsworth</v>
      </c>
      <c r="H10523" s="149" t="s">
        <v>11077</v>
      </c>
      <c r="I10523">
        <v>40005671</v>
      </c>
      <c r="L10523" t="s">
        <v>16671</v>
      </c>
      <c r="M10523" t="s">
        <v>47</v>
      </c>
      <c r="N10523">
        <v>29304</v>
      </c>
      <c r="O10523">
        <v>5561</v>
      </c>
      <c r="P10523">
        <v>29304</v>
      </c>
      <c r="Q10523" t="s">
        <v>12415</v>
      </c>
      <c r="R10523" t="s">
        <v>12416</v>
      </c>
      <c r="S10523" t="s">
        <v>20526</v>
      </c>
      <c r="U10523" t="s">
        <v>12418</v>
      </c>
      <c r="W10523">
        <v>11</v>
      </c>
      <c r="X10523">
        <v>0</v>
      </c>
      <c r="Y10523" t="s">
        <v>12419</v>
      </c>
      <c r="Z10523" t="s">
        <v>12420</v>
      </c>
      <c r="AA10523" t="s">
        <v>12485</v>
      </c>
      <c r="AB10523" t="s">
        <v>12422</v>
      </c>
      <c r="AC10523">
        <v>2</v>
      </c>
      <c r="AD10523" s="123">
        <v>39865</v>
      </c>
      <c r="AE10523" t="s">
        <v>12528</v>
      </c>
      <c r="AG10523">
        <v>40005671</v>
      </c>
      <c r="AL10523" t="s">
        <v>12422</v>
      </c>
      <c r="AN10523">
        <v>4108306101</v>
      </c>
      <c r="AO10523">
        <v>16</v>
      </c>
      <c r="AP10523" t="s">
        <v>12424</v>
      </c>
      <c r="AQ10523" t="s">
        <v>11408</v>
      </c>
      <c r="AR10523">
        <v>4100</v>
      </c>
      <c r="AS10523" t="s">
        <v>12491</v>
      </c>
      <c r="AT10523">
        <v>0</v>
      </c>
      <c r="AV10523" t="s">
        <v>20527</v>
      </c>
      <c r="AW10523">
        <v>116100</v>
      </c>
    </row>
    <row r="10524" spans="1:49" x14ac:dyDescent="0.25">
      <c r="A10524">
        <v>4100</v>
      </c>
      <c r="B10524">
        <v>30005</v>
      </c>
      <c r="C10524">
        <v>4005</v>
      </c>
      <c r="D10524">
        <v>416</v>
      </c>
      <c r="E10524" s="124" t="s">
        <v>20528</v>
      </c>
      <c r="F10524" t="str">
        <f t="shared" si="209"/>
        <v>Larry CA.SERVEDIO ELECTRIC MOTORS, INC.</v>
      </c>
      <c r="G10524" s="150" t="str">
        <f t="shared" si="210"/>
        <v>Larry C</v>
      </c>
      <c r="H10524" s="149" t="s">
        <v>332</v>
      </c>
      <c r="I10524">
        <v>40007012</v>
      </c>
      <c r="K10524" t="s">
        <v>20529</v>
      </c>
      <c r="L10524" t="s">
        <v>20530</v>
      </c>
      <c r="M10524" t="s">
        <v>12560</v>
      </c>
      <c r="N10524">
        <v>16101</v>
      </c>
      <c r="Q10524" t="s">
        <v>12415</v>
      </c>
      <c r="R10524" t="s">
        <v>12416</v>
      </c>
      <c r="S10524" t="s">
        <v>20531</v>
      </c>
      <c r="U10524" t="s">
        <v>12418</v>
      </c>
      <c r="W10524">
        <v>11</v>
      </c>
      <c r="X10524">
        <v>1</v>
      </c>
      <c r="Y10524" t="s">
        <v>12419</v>
      </c>
      <c r="Z10524" t="s">
        <v>12420</v>
      </c>
      <c r="AA10524" t="s">
        <v>12429</v>
      </c>
      <c r="AB10524" t="s">
        <v>12422</v>
      </c>
      <c r="AC10524">
        <v>2</v>
      </c>
      <c r="AD10524" s="123">
        <v>41338</v>
      </c>
      <c r="AE10524" t="s">
        <v>12431</v>
      </c>
      <c r="AG10524">
        <v>40007012</v>
      </c>
      <c r="AL10524" t="s">
        <v>12422</v>
      </c>
      <c r="AN10524">
        <v>3907326801</v>
      </c>
      <c r="AO10524">
        <v>16</v>
      </c>
      <c r="AP10524" t="s">
        <v>12424</v>
      </c>
      <c r="AQ10524" t="s">
        <v>11408</v>
      </c>
      <c r="AR10524">
        <v>4100</v>
      </c>
      <c r="AT10524">
        <v>0</v>
      </c>
      <c r="AV10524" t="s">
        <v>20532</v>
      </c>
      <c r="AW10524">
        <v>116100</v>
      </c>
    </row>
    <row r="10525" spans="1:49" x14ac:dyDescent="0.25">
      <c r="A10525">
        <v>4100</v>
      </c>
      <c r="B10525">
        <v>30005</v>
      </c>
      <c r="C10525">
        <v>4005</v>
      </c>
      <c r="D10525">
        <v>416</v>
      </c>
      <c r="E10525" s="124" t="s">
        <v>20528</v>
      </c>
      <c r="F10525" t="str">
        <f t="shared" si="209"/>
        <v>Larry CACCO BRANDS</v>
      </c>
      <c r="G10525" s="150" t="str">
        <f t="shared" si="210"/>
        <v>Larry C</v>
      </c>
      <c r="H10525" s="149" t="s">
        <v>395</v>
      </c>
      <c r="I10525">
        <v>40004642</v>
      </c>
      <c r="L10525" t="s">
        <v>20533</v>
      </c>
      <c r="M10525" t="s">
        <v>12718</v>
      </c>
      <c r="O10525">
        <v>842166</v>
      </c>
      <c r="P10525" t="s">
        <v>20534</v>
      </c>
      <c r="Q10525" t="s">
        <v>12415</v>
      </c>
      <c r="R10525" t="s">
        <v>12416</v>
      </c>
      <c r="S10525" t="s">
        <v>20535</v>
      </c>
      <c r="U10525" t="s">
        <v>12418</v>
      </c>
      <c r="W10525">
        <v>11</v>
      </c>
      <c r="X10525">
        <v>1</v>
      </c>
      <c r="Y10525" t="s">
        <v>12419</v>
      </c>
      <c r="Z10525" t="s">
        <v>12420</v>
      </c>
      <c r="AA10525" t="s">
        <v>12429</v>
      </c>
      <c r="AB10525" t="s">
        <v>12422</v>
      </c>
      <c r="AC10525">
        <v>2</v>
      </c>
      <c r="AD10525" s="123">
        <v>39191</v>
      </c>
      <c r="AE10525" t="s">
        <v>12431</v>
      </c>
      <c r="AG10525">
        <v>40004642</v>
      </c>
      <c r="AL10525" t="s">
        <v>12422</v>
      </c>
      <c r="AN10525">
        <v>2202501001</v>
      </c>
      <c r="AO10525">
        <v>16</v>
      </c>
      <c r="AP10525" t="s">
        <v>12424</v>
      </c>
      <c r="AQ10525" t="s">
        <v>11408</v>
      </c>
      <c r="AR10525">
        <v>4100</v>
      </c>
      <c r="AT10525">
        <v>0</v>
      </c>
      <c r="AV10525" t="s">
        <v>20536</v>
      </c>
      <c r="AW10525">
        <v>116100</v>
      </c>
    </row>
    <row r="10526" spans="1:49" x14ac:dyDescent="0.25">
      <c r="A10526">
        <v>4100</v>
      </c>
      <c r="B10526">
        <v>30005</v>
      </c>
      <c r="C10526">
        <v>4005</v>
      </c>
      <c r="D10526">
        <v>416</v>
      </c>
      <c r="E10526" s="124" t="s">
        <v>20528</v>
      </c>
      <c r="F10526" t="str">
        <f t="shared" si="209"/>
        <v>Larry CAFP ADVANCED FOOD PRODUCTS LLC</v>
      </c>
      <c r="G10526" s="150" t="str">
        <f t="shared" si="210"/>
        <v>Larry C</v>
      </c>
      <c r="H10526" s="149" t="s">
        <v>503</v>
      </c>
      <c r="I10526">
        <v>40007463</v>
      </c>
      <c r="K10526" t="s">
        <v>20537</v>
      </c>
      <c r="L10526" t="s">
        <v>16698</v>
      </c>
      <c r="M10526" t="s">
        <v>12560</v>
      </c>
      <c r="N10526">
        <v>17557</v>
      </c>
      <c r="Q10526" t="s">
        <v>12415</v>
      </c>
      <c r="R10526" t="s">
        <v>12416</v>
      </c>
      <c r="S10526" t="s">
        <v>20538</v>
      </c>
      <c r="U10526" t="s">
        <v>12418</v>
      </c>
      <c r="W10526">
        <v>11</v>
      </c>
      <c r="X10526">
        <v>1</v>
      </c>
      <c r="Y10526" t="s">
        <v>12419</v>
      </c>
      <c r="Z10526" t="s">
        <v>12420</v>
      </c>
      <c r="AA10526" t="s">
        <v>12429</v>
      </c>
      <c r="AB10526" t="s">
        <v>12422</v>
      </c>
      <c r="AC10526">
        <v>2</v>
      </c>
      <c r="AD10526" s="123">
        <v>41976</v>
      </c>
      <c r="AE10526" t="s">
        <v>12431</v>
      </c>
      <c r="AG10526">
        <v>40007463</v>
      </c>
      <c r="AL10526" t="s">
        <v>12422</v>
      </c>
      <c r="AN10526">
        <v>3907127101</v>
      </c>
      <c r="AO10526">
        <v>16</v>
      </c>
      <c r="AP10526" t="s">
        <v>12424</v>
      </c>
      <c r="AQ10526" t="s">
        <v>11408</v>
      </c>
      <c r="AR10526">
        <v>4100</v>
      </c>
      <c r="AT10526">
        <v>0</v>
      </c>
      <c r="AV10526" t="s">
        <v>20539</v>
      </c>
      <c r="AW10526">
        <v>116100</v>
      </c>
    </row>
    <row r="10527" spans="1:49" x14ac:dyDescent="0.25">
      <c r="A10527">
        <v>4100</v>
      </c>
      <c r="B10527">
        <v>30005</v>
      </c>
      <c r="C10527">
        <v>4005</v>
      </c>
      <c r="D10527">
        <v>416</v>
      </c>
      <c r="E10527" s="124" t="s">
        <v>20528</v>
      </c>
      <c r="F10527" t="str">
        <f t="shared" si="209"/>
        <v>Larry CAGRI-WELDING SERVICE, INC</v>
      </c>
      <c r="G10527" s="150" t="str">
        <f t="shared" si="210"/>
        <v>Larry C</v>
      </c>
      <c r="H10527" s="149" t="s">
        <v>522</v>
      </c>
      <c r="I10527">
        <v>40008656</v>
      </c>
      <c r="J10527" t="s">
        <v>20540</v>
      </c>
      <c r="K10527" t="s">
        <v>20541</v>
      </c>
      <c r="L10527" t="s">
        <v>20542</v>
      </c>
      <c r="M10527" t="s">
        <v>12560</v>
      </c>
      <c r="N10527">
        <v>17821</v>
      </c>
      <c r="Q10527" t="s">
        <v>12415</v>
      </c>
      <c r="R10527" t="s">
        <v>12416</v>
      </c>
      <c r="S10527" t="s">
        <v>20543</v>
      </c>
      <c r="U10527" t="s">
        <v>12418</v>
      </c>
      <c r="W10527">
        <v>11</v>
      </c>
      <c r="X10527">
        <v>0</v>
      </c>
      <c r="Y10527" t="s">
        <v>12419</v>
      </c>
      <c r="Z10527" t="s">
        <v>12420</v>
      </c>
      <c r="AA10527" t="s">
        <v>12429</v>
      </c>
      <c r="AB10527" t="s">
        <v>12430</v>
      </c>
      <c r="AC10527">
        <v>2</v>
      </c>
      <c r="AD10527" s="123">
        <v>43657</v>
      </c>
      <c r="AE10527" t="s">
        <v>12431</v>
      </c>
      <c r="AG10527">
        <v>40008656</v>
      </c>
      <c r="AL10527" t="s">
        <v>12430</v>
      </c>
      <c r="AN10527">
        <v>3909309001</v>
      </c>
      <c r="AO10527">
        <v>16</v>
      </c>
      <c r="AP10527" t="s">
        <v>12424</v>
      </c>
      <c r="AQ10527" t="s">
        <v>11408</v>
      </c>
      <c r="AR10527">
        <v>4100</v>
      </c>
      <c r="AT10527">
        <v>0</v>
      </c>
      <c r="AV10527" t="s">
        <v>15819</v>
      </c>
      <c r="AW10527">
        <v>116100</v>
      </c>
    </row>
    <row r="10528" spans="1:49" x14ac:dyDescent="0.25">
      <c r="A10528">
        <v>4100</v>
      </c>
      <c r="B10528">
        <v>30005</v>
      </c>
      <c r="C10528">
        <v>4005</v>
      </c>
      <c r="D10528">
        <v>416</v>
      </c>
      <c r="E10528" s="124" t="s">
        <v>20528</v>
      </c>
      <c r="F10528" t="str">
        <f t="shared" si="209"/>
        <v>Larry CAIR PRODUCTS &amp; CHEMICALS INC</v>
      </c>
      <c r="G10528" s="150" t="str">
        <f t="shared" si="210"/>
        <v>Larry C</v>
      </c>
      <c r="H10528" s="149" t="s">
        <v>537</v>
      </c>
      <c r="I10528">
        <v>40006757</v>
      </c>
      <c r="J10528" t="s">
        <v>14384</v>
      </c>
      <c r="K10528" t="s">
        <v>20544</v>
      </c>
      <c r="L10528" t="s">
        <v>20545</v>
      </c>
      <c r="M10528" t="s">
        <v>12560</v>
      </c>
      <c r="N10528">
        <v>18195</v>
      </c>
      <c r="Q10528" t="s">
        <v>12415</v>
      </c>
      <c r="R10528" t="s">
        <v>12416</v>
      </c>
      <c r="S10528" t="s">
        <v>20546</v>
      </c>
      <c r="U10528" t="s">
        <v>12418</v>
      </c>
      <c r="W10528">
        <v>11</v>
      </c>
      <c r="X10528">
        <v>0</v>
      </c>
      <c r="Y10528" t="s">
        <v>12419</v>
      </c>
      <c r="Z10528" t="s">
        <v>12420</v>
      </c>
      <c r="AA10528" t="s">
        <v>12485</v>
      </c>
      <c r="AB10528" t="s">
        <v>12430</v>
      </c>
      <c r="AC10528">
        <v>2</v>
      </c>
      <c r="AD10528" s="123">
        <v>40960</v>
      </c>
      <c r="AE10528" t="s">
        <v>12528</v>
      </c>
      <c r="AG10528">
        <v>40006757</v>
      </c>
      <c r="AL10528" t="s">
        <v>12430</v>
      </c>
      <c r="AN10528">
        <v>3907700401</v>
      </c>
      <c r="AO10528">
        <v>16</v>
      </c>
      <c r="AP10528" t="s">
        <v>12424</v>
      </c>
      <c r="AQ10528" t="s">
        <v>11408</v>
      </c>
      <c r="AR10528">
        <v>4100</v>
      </c>
      <c r="AT10528">
        <v>0</v>
      </c>
      <c r="AV10528" t="s">
        <v>20547</v>
      </c>
      <c r="AW10528">
        <v>116100</v>
      </c>
    </row>
    <row r="10529" spans="1:49" x14ac:dyDescent="0.25">
      <c r="A10529">
        <v>4100</v>
      </c>
      <c r="B10529">
        <v>30005</v>
      </c>
      <c r="C10529">
        <v>4005</v>
      </c>
      <c r="D10529">
        <v>416</v>
      </c>
      <c r="E10529" s="124" t="s">
        <v>20528</v>
      </c>
      <c r="F10529" t="str">
        <f t="shared" si="209"/>
        <v>Larry CAIRLINE HYDRAULICS CORP</v>
      </c>
      <c r="G10529" s="150" t="str">
        <f t="shared" si="210"/>
        <v>Larry C</v>
      </c>
      <c r="H10529" s="149" t="s">
        <v>540</v>
      </c>
      <c r="I10529">
        <v>40008292</v>
      </c>
      <c r="K10529" t="s">
        <v>20548</v>
      </c>
      <c r="L10529" t="s">
        <v>20549</v>
      </c>
      <c r="M10529" t="s">
        <v>12560</v>
      </c>
      <c r="N10529">
        <v>19020</v>
      </c>
      <c r="Q10529" t="s">
        <v>12415</v>
      </c>
      <c r="R10529" t="s">
        <v>12416</v>
      </c>
      <c r="S10529" t="s">
        <v>20550</v>
      </c>
      <c r="U10529" t="s">
        <v>12418</v>
      </c>
      <c r="W10529">
        <v>11</v>
      </c>
      <c r="X10529">
        <v>1</v>
      </c>
      <c r="Y10529" t="s">
        <v>12419</v>
      </c>
      <c r="Z10529" t="s">
        <v>12420</v>
      </c>
      <c r="AA10529" t="s">
        <v>12429</v>
      </c>
      <c r="AB10529" t="s">
        <v>12422</v>
      </c>
      <c r="AC10529">
        <v>2</v>
      </c>
      <c r="AD10529" s="123">
        <v>43123</v>
      </c>
      <c r="AE10529" t="s">
        <v>12431</v>
      </c>
      <c r="AG10529">
        <v>40008292</v>
      </c>
      <c r="AL10529" t="s">
        <v>12422</v>
      </c>
      <c r="AN10529">
        <v>3901751301</v>
      </c>
      <c r="AO10529">
        <v>16</v>
      </c>
      <c r="AP10529" t="s">
        <v>12424</v>
      </c>
      <c r="AQ10529" t="s">
        <v>11408</v>
      </c>
      <c r="AR10529">
        <v>4100</v>
      </c>
      <c r="AT10529">
        <v>0</v>
      </c>
      <c r="AV10529" t="s">
        <v>20551</v>
      </c>
      <c r="AW10529">
        <v>116100</v>
      </c>
    </row>
    <row r="10530" spans="1:49" x14ac:dyDescent="0.25">
      <c r="A10530">
        <v>4100</v>
      </c>
      <c r="B10530">
        <v>30005</v>
      </c>
      <c r="C10530">
        <v>4005</v>
      </c>
      <c r="D10530">
        <v>416</v>
      </c>
      <c r="E10530" s="124" t="s">
        <v>20528</v>
      </c>
      <c r="F10530" t="str">
        <f t="shared" si="209"/>
        <v>Larry CALOI MATERIALS HANDLING</v>
      </c>
      <c r="G10530" s="150" t="str">
        <f t="shared" si="210"/>
        <v>Larry C</v>
      </c>
      <c r="H10530" s="149" t="s">
        <v>13452</v>
      </c>
      <c r="I10530">
        <v>40007359</v>
      </c>
      <c r="K10530" t="s">
        <v>20552</v>
      </c>
      <c r="L10530" t="s">
        <v>17298</v>
      </c>
      <c r="M10530" t="s">
        <v>12445</v>
      </c>
      <c r="N10530" t="s">
        <v>20553</v>
      </c>
      <c r="Q10530" t="s">
        <v>12415</v>
      </c>
      <c r="R10530" t="s">
        <v>12416</v>
      </c>
      <c r="S10530" t="s">
        <v>20554</v>
      </c>
      <c r="U10530" t="s">
        <v>12418</v>
      </c>
      <c r="W10530">
        <v>11</v>
      </c>
      <c r="X10530">
        <v>2</v>
      </c>
      <c r="Y10530" t="s">
        <v>12419</v>
      </c>
      <c r="Z10530" t="s">
        <v>12420</v>
      </c>
      <c r="AA10530" t="s">
        <v>12429</v>
      </c>
      <c r="AB10530" t="s">
        <v>12422</v>
      </c>
      <c r="AC10530">
        <v>2</v>
      </c>
      <c r="AD10530" s="123">
        <v>41782</v>
      </c>
      <c r="AE10530" t="s">
        <v>12431</v>
      </c>
      <c r="AG10530">
        <v>40007359</v>
      </c>
      <c r="AL10530" t="s">
        <v>12422</v>
      </c>
      <c r="AN10530">
        <v>3305500001</v>
      </c>
      <c r="AO10530">
        <v>16</v>
      </c>
      <c r="AP10530" t="s">
        <v>12424</v>
      </c>
      <c r="AQ10530" t="s">
        <v>11408</v>
      </c>
      <c r="AR10530">
        <v>4100</v>
      </c>
      <c r="AT10530">
        <v>0</v>
      </c>
      <c r="AV10530" t="s">
        <v>20555</v>
      </c>
      <c r="AW10530">
        <v>116100</v>
      </c>
    </row>
    <row r="10531" spans="1:49" x14ac:dyDescent="0.25">
      <c r="A10531">
        <v>4100</v>
      </c>
      <c r="B10531">
        <v>30005</v>
      </c>
      <c r="C10531">
        <v>4005</v>
      </c>
      <c r="D10531">
        <v>416</v>
      </c>
      <c r="E10531" s="124" t="s">
        <v>20528</v>
      </c>
      <c r="F10531" t="str">
        <f t="shared" si="209"/>
        <v>Larry CAMPHENOL AEROSPACE</v>
      </c>
      <c r="G10531" s="150" t="str">
        <f t="shared" si="210"/>
        <v>Larry C</v>
      </c>
      <c r="H10531" s="149" t="s">
        <v>883</v>
      </c>
      <c r="I10531">
        <v>40008942</v>
      </c>
      <c r="K10531" t="s">
        <v>20556</v>
      </c>
      <c r="L10531" t="s">
        <v>20557</v>
      </c>
      <c r="M10531" t="s">
        <v>12445</v>
      </c>
      <c r="N10531">
        <v>13838</v>
      </c>
      <c r="Q10531" t="s">
        <v>12415</v>
      </c>
      <c r="R10531" t="s">
        <v>12416</v>
      </c>
      <c r="S10531" t="s">
        <v>20558</v>
      </c>
      <c r="U10531" t="s">
        <v>12418</v>
      </c>
      <c r="W10531">
        <v>11</v>
      </c>
      <c r="X10531">
        <v>0</v>
      </c>
      <c r="Y10531" t="s">
        <v>12419</v>
      </c>
      <c r="Z10531" t="s">
        <v>12420</v>
      </c>
      <c r="AA10531" t="s">
        <v>12485</v>
      </c>
      <c r="AB10531" t="s">
        <v>12422</v>
      </c>
      <c r="AC10531">
        <v>2</v>
      </c>
      <c r="AD10531" s="123">
        <v>44090</v>
      </c>
      <c r="AE10531" t="s">
        <v>12528</v>
      </c>
      <c r="AG10531">
        <v>40008942</v>
      </c>
      <c r="AL10531" t="s">
        <v>12422</v>
      </c>
      <c r="AN10531">
        <v>3302526501</v>
      </c>
      <c r="AO10531">
        <v>16</v>
      </c>
      <c r="AP10531" t="s">
        <v>12424</v>
      </c>
      <c r="AQ10531" t="s">
        <v>11408</v>
      </c>
      <c r="AR10531">
        <v>4100</v>
      </c>
      <c r="AT10531">
        <v>0</v>
      </c>
      <c r="AV10531" t="s">
        <v>20559</v>
      </c>
      <c r="AW10531">
        <v>116100</v>
      </c>
    </row>
    <row r="10532" spans="1:49" x14ac:dyDescent="0.25">
      <c r="A10532">
        <v>4100</v>
      </c>
      <c r="B10532">
        <v>30005</v>
      </c>
      <c r="C10532">
        <v>4005</v>
      </c>
      <c r="D10532">
        <v>416</v>
      </c>
      <c r="E10532" s="124" t="s">
        <v>20528</v>
      </c>
      <c r="F10532" t="str">
        <f t="shared" si="209"/>
        <v>Larry CANDRITZ METALS INC</v>
      </c>
      <c r="G10532" s="150" t="str">
        <f t="shared" si="210"/>
        <v>Larry C</v>
      </c>
      <c r="H10532" s="149" t="s">
        <v>912</v>
      </c>
      <c r="I10532">
        <v>40007547</v>
      </c>
      <c r="J10532" t="s">
        <v>20560</v>
      </c>
      <c r="K10532" t="s">
        <v>20561</v>
      </c>
      <c r="L10532" t="s">
        <v>20562</v>
      </c>
      <c r="M10532" t="s">
        <v>12560</v>
      </c>
      <c r="N10532">
        <v>15317</v>
      </c>
      <c r="Q10532" t="s">
        <v>12415</v>
      </c>
      <c r="R10532" t="s">
        <v>12416</v>
      </c>
      <c r="S10532" t="s">
        <v>20563</v>
      </c>
      <c r="U10532" t="s">
        <v>12418</v>
      </c>
      <c r="V10532">
        <v>57</v>
      </c>
      <c r="W10532">
        <v>11</v>
      </c>
      <c r="X10532">
        <v>0</v>
      </c>
      <c r="Y10532" t="s">
        <v>12419</v>
      </c>
      <c r="Z10532" t="s">
        <v>12420</v>
      </c>
      <c r="AA10532" t="s">
        <v>12429</v>
      </c>
      <c r="AB10532" t="s">
        <v>12422</v>
      </c>
      <c r="AC10532">
        <v>2</v>
      </c>
      <c r="AD10532" s="123">
        <v>42087</v>
      </c>
      <c r="AE10532" t="s">
        <v>12431</v>
      </c>
      <c r="AG10532">
        <v>40007547</v>
      </c>
      <c r="AL10532" t="s">
        <v>12422</v>
      </c>
      <c r="AN10532">
        <v>3912505401</v>
      </c>
      <c r="AO10532">
        <v>16</v>
      </c>
      <c r="AP10532" t="s">
        <v>12424</v>
      </c>
      <c r="AQ10532" t="s">
        <v>11408</v>
      </c>
      <c r="AR10532">
        <v>4100</v>
      </c>
      <c r="AT10532">
        <v>0</v>
      </c>
      <c r="AV10532" t="s">
        <v>20564</v>
      </c>
      <c r="AW10532">
        <v>116100</v>
      </c>
    </row>
    <row r="10533" spans="1:49" x14ac:dyDescent="0.25">
      <c r="A10533">
        <v>4100</v>
      </c>
      <c r="B10533">
        <v>30005</v>
      </c>
      <c r="C10533">
        <v>4005</v>
      </c>
      <c r="D10533">
        <v>416</v>
      </c>
      <c r="E10533" s="124" t="s">
        <v>20528</v>
      </c>
      <c r="F10533" t="str">
        <f t="shared" si="209"/>
        <v>Larry CAPPLIED  IND. - PA LLC CLEVELAND</v>
      </c>
      <c r="G10533" s="150" t="str">
        <f t="shared" si="210"/>
        <v>Larry C</v>
      </c>
      <c r="H10533" s="149" t="s">
        <v>952</v>
      </c>
      <c r="I10533">
        <v>40007320</v>
      </c>
      <c r="J10533" t="s">
        <v>14607</v>
      </c>
      <c r="L10533" t="s">
        <v>12520</v>
      </c>
      <c r="M10533" t="s">
        <v>12521</v>
      </c>
      <c r="O10533">
        <v>93018</v>
      </c>
      <c r="P10533" t="s">
        <v>12522</v>
      </c>
      <c r="Q10533" t="s">
        <v>12415</v>
      </c>
      <c r="R10533" t="s">
        <v>12416</v>
      </c>
      <c r="S10533" t="s">
        <v>14608</v>
      </c>
      <c r="U10533" t="s">
        <v>12418</v>
      </c>
      <c r="V10533">
        <v>202</v>
      </c>
      <c r="W10533">
        <v>11</v>
      </c>
      <c r="X10533">
        <v>2</v>
      </c>
      <c r="Y10533" t="s">
        <v>12472</v>
      </c>
      <c r="Z10533" t="s">
        <v>12420</v>
      </c>
      <c r="AA10533" t="s">
        <v>12429</v>
      </c>
      <c r="AB10533" t="s">
        <v>12422</v>
      </c>
      <c r="AC10533">
        <v>2</v>
      </c>
      <c r="AD10533" s="123">
        <v>41736</v>
      </c>
      <c r="AE10533" t="s">
        <v>12431</v>
      </c>
      <c r="AG10533">
        <v>40007320</v>
      </c>
      <c r="AL10533" t="s">
        <v>12422</v>
      </c>
      <c r="AN10533">
        <v>3603505101</v>
      </c>
      <c r="AO10533">
        <v>16</v>
      </c>
      <c r="AP10533" t="s">
        <v>12424</v>
      </c>
      <c r="AQ10533" t="s">
        <v>11408</v>
      </c>
      <c r="AR10533">
        <v>4100</v>
      </c>
      <c r="AT10533">
        <v>0</v>
      </c>
      <c r="AV10533" t="s">
        <v>12524</v>
      </c>
      <c r="AW10533">
        <v>116100</v>
      </c>
    </row>
    <row r="10534" spans="1:49" x14ac:dyDescent="0.25">
      <c r="A10534">
        <v>4100</v>
      </c>
      <c r="B10534">
        <v>30005</v>
      </c>
      <c r="C10534">
        <v>4005</v>
      </c>
      <c r="D10534">
        <v>416</v>
      </c>
      <c r="E10534" s="124" t="s">
        <v>20528</v>
      </c>
      <c r="F10534" t="str">
        <f t="shared" si="209"/>
        <v>Larry CAPPLIED IND - BETHLEHEM</v>
      </c>
      <c r="G10534" s="150" t="str">
        <f t="shared" si="210"/>
        <v>Larry C</v>
      </c>
      <c r="H10534" s="149" t="s">
        <v>955</v>
      </c>
      <c r="I10534">
        <v>40007133</v>
      </c>
      <c r="J10534" t="s">
        <v>14607</v>
      </c>
      <c r="L10534" t="s">
        <v>12520</v>
      </c>
      <c r="M10534" t="s">
        <v>12521</v>
      </c>
      <c r="O10534">
        <v>93018</v>
      </c>
      <c r="P10534" t="s">
        <v>12522</v>
      </c>
      <c r="Q10534" t="s">
        <v>12415</v>
      </c>
      <c r="R10534" t="s">
        <v>12416</v>
      </c>
      <c r="S10534" t="s">
        <v>20565</v>
      </c>
      <c r="U10534" t="s">
        <v>12418</v>
      </c>
      <c r="V10534">
        <v>202</v>
      </c>
      <c r="W10534">
        <v>11</v>
      </c>
      <c r="X10534">
        <v>2</v>
      </c>
      <c r="Y10534" t="s">
        <v>12472</v>
      </c>
      <c r="Z10534" t="s">
        <v>12420</v>
      </c>
      <c r="AA10534" t="s">
        <v>12429</v>
      </c>
      <c r="AB10534" t="s">
        <v>12422</v>
      </c>
      <c r="AC10534">
        <v>2</v>
      </c>
      <c r="AD10534" s="123">
        <v>41477</v>
      </c>
      <c r="AE10534" t="s">
        <v>12431</v>
      </c>
      <c r="AG10534">
        <v>40007133</v>
      </c>
      <c r="AL10534" t="s">
        <v>12422</v>
      </c>
      <c r="AN10534">
        <v>3603505101</v>
      </c>
      <c r="AO10534">
        <v>16</v>
      </c>
      <c r="AP10534" t="s">
        <v>12424</v>
      </c>
      <c r="AQ10534" t="s">
        <v>11408</v>
      </c>
      <c r="AR10534">
        <v>4100</v>
      </c>
      <c r="AT10534">
        <v>0</v>
      </c>
      <c r="AV10534" t="s">
        <v>12524</v>
      </c>
      <c r="AW10534">
        <v>116100</v>
      </c>
    </row>
    <row r="10535" spans="1:49" x14ac:dyDescent="0.25">
      <c r="A10535">
        <v>4100</v>
      </c>
      <c r="B10535">
        <v>30005</v>
      </c>
      <c r="C10535">
        <v>4005</v>
      </c>
      <c r="D10535">
        <v>416</v>
      </c>
      <c r="E10535" s="124" t="s">
        <v>20528</v>
      </c>
      <c r="F10535" t="str">
        <f t="shared" si="209"/>
        <v>Larry CAPPLIED IND. -  SYRACUSE</v>
      </c>
      <c r="G10535" s="150" t="str">
        <f t="shared" si="210"/>
        <v>Larry C</v>
      </c>
      <c r="H10535" s="149" t="s">
        <v>965</v>
      </c>
      <c r="I10535">
        <v>40002421</v>
      </c>
      <c r="J10535" t="s">
        <v>14068</v>
      </c>
      <c r="L10535" t="s">
        <v>12520</v>
      </c>
      <c r="M10535" t="s">
        <v>12521</v>
      </c>
      <c r="O10535">
        <v>93018</v>
      </c>
      <c r="P10535" t="s">
        <v>12522</v>
      </c>
      <c r="Q10535" t="s">
        <v>12415</v>
      </c>
      <c r="R10535" t="s">
        <v>12416</v>
      </c>
      <c r="S10535" t="s">
        <v>20566</v>
      </c>
      <c r="U10535" t="s">
        <v>12418</v>
      </c>
      <c r="V10535">
        <v>202</v>
      </c>
      <c r="W10535">
        <v>11</v>
      </c>
      <c r="X10535">
        <v>2</v>
      </c>
      <c r="Y10535" t="s">
        <v>12472</v>
      </c>
      <c r="Z10535" t="s">
        <v>12420</v>
      </c>
      <c r="AA10535" t="s">
        <v>12421</v>
      </c>
      <c r="AB10535" t="s">
        <v>12422</v>
      </c>
      <c r="AC10535">
        <v>2</v>
      </c>
      <c r="AD10535" s="123">
        <v>39111</v>
      </c>
      <c r="AE10535" t="s">
        <v>12423</v>
      </c>
      <c r="AG10535">
        <v>40002421</v>
      </c>
      <c r="AL10535" t="s">
        <v>12422</v>
      </c>
      <c r="AN10535">
        <v>3603505101</v>
      </c>
      <c r="AO10535">
        <v>16</v>
      </c>
      <c r="AP10535" t="s">
        <v>12424</v>
      </c>
      <c r="AQ10535" t="s">
        <v>11408</v>
      </c>
      <c r="AR10535">
        <v>4100</v>
      </c>
      <c r="AT10535">
        <v>2005</v>
      </c>
      <c r="AV10535" t="s">
        <v>12524</v>
      </c>
      <c r="AW10535">
        <v>116100</v>
      </c>
    </row>
    <row r="10536" spans="1:49" x14ac:dyDescent="0.25">
      <c r="A10536">
        <v>4100</v>
      </c>
      <c r="B10536">
        <v>30005</v>
      </c>
      <c r="C10536">
        <v>4005</v>
      </c>
      <c r="D10536">
        <v>416</v>
      </c>
      <c r="E10536" s="124" t="s">
        <v>20528</v>
      </c>
      <c r="F10536" t="str">
        <f t="shared" si="209"/>
        <v>Larry CAPPLIED IND. - ALBANY</v>
      </c>
      <c r="G10536" s="150" t="str">
        <f t="shared" si="210"/>
        <v>Larry C</v>
      </c>
      <c r="H10536" s="149" t="s">
        <v>968</v>
      </c>
      <c r="I10536">
        <v>40004599</v>
      </c>
      <c r="J10536" t="s">
        <v>14068</v>
      </c>
      <c r="L10536" t="s">
        <v>12520</v>
      </c>
      <c r="M10536" t="s">
        <v>12521</v>
      </c>
      <c r="O10536">
        <v>93018</v>
      </c>
      <c r="P10536" t="s">
        <v>12522</v>
      </c>
      <c r="Q10536" t="s">
        <v>12415</v>
      </c>
      <c r="R10536" t="s">
        <v>12416</v>
      </c>
      <c r="S10536" t="s">
        <v>20567</v>
      </c>
      <c r="U10536" t="s">
        <v>12418</v>
      </c>
      <c r="V10536">
        <v>202</v>
      </c>
      <c r="W10536">
        <v>11</v>
      </c>
      <c r="X10536">
        <v>2</v>
      </c>
      <c r="Y10536" t="s">
        <v>12472</v>
      </c>
      <c r="Z10536" t="s">
        <v>12420</v>
      </c>
      <c r="AA10536" t="s">
        <v>12429</v>
      </c>
      <c r="AB10536" t="s">
        <v>12422</v>
      </c>
      <c r="AC10536">
        <v>2</v>
      </c>
      <c r="AD10536" s="123">
        <v>39154</v>
      </c>
      <c r="AE10536" t="s">
        <v>12431</v>
      </c>
      <c r="AG10536">
        <v>40004599</v>
      </c>
      <c r="AL10536" t="s">
        <v>12422</v>
      </c>
      <c r="AN10536">
        <v>3603505101</v>
      </c>
      <c r="AO10536">
        <v>16</v>
      </c>
      <c r="AP10536" t="s">
        <v>12424</v>
      </c>
      <c r="AQ10536" t="s">
        <v>11408</v>
      </c>
      <c r="AR10536">
        <v>4100</v>
      </c>
      <c r="AT10536">
        <v>0</v>
      </c>
      <c r="AV10536" t="s">
        <v>12524</v>
      </c>
      <c r="AW10536">
        <v>116100</v>
      </c>
    </row>
    <row r="10537" spans="1:49" x14ac:dyDescent="0.25">
      <c r="A10537">
        <v>4100</v>
      </c>
      <c r="B10537">
        <v>30005</v>
      </c>
      <c r="C10537">
        <v>4005</v>
      </c>
      <c r="D10537">
        <v>416</v>
      </c>
      <c r="E10537" s="124" t="s">
        <v>20528</v>
      </c>
      <c r="F10537" t="str">
        <f t="shared" si="209"/>
        <v>Larry CAPPLIED IND. - BIG FLATS</v>
      </c>
      <c r="G10537" s="150" t="str">
        <f t="shared" si="210"/>
        <v>Larry C</v>
      </c>
      <c r="H10537" s="149" t="s">
        <v>976</v>
      </c>
      <c r="I10537">
        <v>40002960</v>
      </c>
      <c r="J10537" t="s">
        <v>14068</v>
      </c>
      <c r="L10537" t="s">
        <v>12520</v>
      </c>
      <c r="M10537" t="s">
        <v>12521</v>
      </c>
      <c r="O10537">
        <v>93018</v>
      </c>
      <c r="P10537" t="s">
        <v>12522</v>
      </c>
      <c r="Q10537" t="s">
        <v>12415</v>
      </c>
      <c r="R10537" t="s">
        <v>12416</v>
      </c>
      <c r="S10537" t="s">
        <v>20568</v>
      </c>
      <c r="U10537" t="s">
        <v>12418</v>
      </c>
      <c r="V10537">
        <v>202</v>
      </c>
      <c r="W10537">
        <v>11</v>
      </c>
      <c r="X10537">
        <v>2</v>
      </c>
      <c r="Y10537" t="s">
        <v>12472</v>
      </c>
      <c r="Z10537" t="s">
        <v>12420</v>
      </c>
      <c r="AA10537" t="s">
        <v>12421</v>
      </c>
      <c r="AB10537" t="s">
        <v>12422</v>
      </c>
      <c r="AC10537">
        <v>2</v>
      </c>
      <c r="AD10537" s="123">
        <v>39111</v>
      </c>
      <c r="AE10537" t="s">
        <v>12423</v>
      </c>
      <c r="AG10537">
        <v>40002960</v>
      </c>
      <c r="AL10537" t="s">
        <v>12422</v>
      </c>
      <c r="AN10537">
        <v>3603505101</v>
      </c>
      <c r="AO10537">
        <v>16</v>
      </c>
      <c r="AP10537" t="s">
        <v>12424</v>
      </c>
      <c r="AQ10537" t="s">
        <v>11408</v>
      </c>
      <c r="AR10537">
        <v>4100</v>
      </c>
      <c r="AT10537">
        <v>2005</v>
      </c>
      <c r="AV10537" t="s">
        <v>12524</v>
      </c>
      <c r="AW10537">
        <v>116100</v>
      </c>
    </row>
    <row r="10538" spans="1:49" x14ac:dyDescent="0.25">
      <c r="A10538">
        <v>4100</v>
      </c>
      <c r="B10538">
        <v>30005</v>
      </c>
      <c r="C10538">
        <v>4005</v>
      </c>
      <c r="D10538">
        <v>416</v>
      </c>
      <c r="E10538" s="124" t="s">
        <v>20528</v>
      </c>
      <c r="F10538" t="str">
        <f t="shared" si="209"/>
        <v>Larry CAPPLIED IND. - TONAWANDA</v>
      </c>
      <c r="G10538" s="150" t="str">
        <f t="shared" si="210"/>
        <v>Larry C</v>
      </c>
      <c r="H10538" s="149" t="s">
        <v>1081</v>
      </c>
      <c r="I10538">
        <v>40005651</v>
      </c>
      <c r="J10538" t="s">
        <v>14068</v>
      </c>
      <c r="L10538" t="s">
        <v>12520</v>
      </c>
      <c r="M10538" t="s">
        <v>12521</v>
      </c>
      <c r="O10538">
        <v>93018</v>
      </c>
      <c r="P10538" t="s">
        <v>12522</v>
      </c>
      <c r="Q10538" t="s">
        <v>12415</v>
      </c>
      <c r="R10538" t="s">
        <v>12416</v>
      </c>
      <c r="S10538" t="s">
        <v>20569</v>
      </c>
      <c r="U10538" t="s">
        <v>12418</v>
      </c>
      <c r="V10538">
        <v>202</v>
      </c>
      <c r="W10538">
        <v>11</v>
      </c>
      <c r="X10538">
        <v>2</v>
      </c>
      <c r="Y10538" t="s">
        <v>12472</v>
      </c>
      <c r="Z10538" t="s">
        <v>12420</v>
      </c>
      <c r="AA10538" t="s">
        <v>12485</v>
      </c>
      <c r="AB10538" t="s">
        <v>12422</v>
      </c>
      <c r="AC10538">
        <v>2</v>
      </c>
      <c r="AD10538" s="123">
        <v>39848</v>
      </c>
      <c r="AE10538" t="s">
        <v>12528</v>
      </c>
      <c r="AG10538">
        <v>40005651</v>
      </c>
      <c r="AL10538" t="s">
        <v>12422</v>
      </c>
      <c r="AN10538">
        <v>3603505101</v>
      </c>
      <c r="AO10538">
        <v>16</v>
      </c>
      <c r="AP10538" t="s">
        <v>12424</v>
      </c>
      <c r="AQ10538" t="s">
        <v>11408</v>
      </c>
      <c r="AR10538">
        <v>4100</v>
      </c>
      <c r="AT10538">
        <v>0</v>
      </c>
      <c r="AV10538" t="s">
        <v>12524</v>
      </c>
      <c r="AW10538">
        <v>116100</v>
      </c>
    </row>
    <row r="10539" spans="1:49" x14ac:dyDescent="0.25">
      <c r="A10539">
        <v>4100</v>
      </c>
      <c r="B10539">
        <v>30005</v>
      </c>
      <c r="C10539">
        <v>4005</v>
      </c>
      <c r="D10539">
        <v>416</v>
      </c>
      <c r="E10539" s="124" t="s">
        <v>20528</v>
      </c>
      <c r="F10539" t="str">
        <f t="shared" si="209"/>
        <v>Larry CAPPLIED IND. TECH. - WILLAIMSPORT</v>
      </c>
      <c r="G10539" s="150" t="str">
        <f t="shared" si="210"/>
        <v>Larry C</v>
      </c>
      <c r="H10539" s="149" t="s">
        <v>1103</v>
      </c>
      <c r="I10539">
        <v>40008948</v>
      </c>
      <c r="L10539" t="s">
        <v>12520</v>
      </c>
      <c r="M10539" t="s">
        <v>12521</v>
      </c>
      <c r="N10539">
        <v>44101</v>
      </c>
      <c r="O10539">
        <v>93018</v>
      </c>
      <c r="Q10539" t="s">
        <v>12415</v>
      </c>
      <c r="R10539" t="s">
        <v>12416</v>
      </c>
      <c r="S10539" t="s">
        <v>14608</v>
      </c>
      <c r="U10539" t="s">
        <v>12418</v>
      </c>
      <c r="W10539">
        <v>11</v>
      </c>
      <c r="X10539">
        <v>2</v>
      </c>
      <c r="Y10539" t="s">
        <v>12419</v>
      </c>
      <c r="Z10539" t="s">
        <v>12420</v>
      </c>
      <c r="AA10539" t="s">
        <v>12485</v>
      </c>
      <c r="AB10539" t="s">
        <v>12422</v>
      </c>
      <c r="AC10539">
        <v>2</v>
      </c>
      <c r="AD10539" s="123">
        <v>44092</v>
      </c>
      <c r="AE10539" t="s">
        <v>12528</v>
      </c>
      <c r="AG10539">
        <v>40008948</v>
      </c>
      <c r="AL10539" t="s">
        <v>12422</v>
      </c>
      <c r="AN10539">
        <v>3603505101</v>
      </c>
      <c r="AP10539" t="s">
        <v>12424</v>
      </c>
      <c r="AQ10539" t="s">
        <v>11408</v>
      </c>
      <c r="AR10539">
        <v>4100</v>
      </c>
      <c r="AT10539">
        <v>0</v>
      </c>
      <c r="AV10539" t="s">
        <v>12524</v>
      </c>
      <c r="AW10539">
        <v>116100</v>
      </c>
    </row>
    <row r="10540" spans="1:49" x14ac:dyDescent="0.25">
      <c r="A10540">
        <v>4100</v>
      </c>
      <c r="B10540">
        <v>30005</v>
      </c>
      <c r="C10540">
        <v>4005</v>
      </c>
      <c r="D10540">
        <v>416</v>
      </c>
      <c r="E10540" s="124" t="s">
        <v>20528</v>
      </c>
      <c r="F10540" t="str">
        <f t="shared" si="209"/>
        <v>Larry CAPPLIED INDUSTIRAL TECH - HARRISBUR</v>
      </c>
      <c r="G10540" s="150" t="str">
        <f t="shared" si="210"/>
        <v>Larry C</v>
      </c>
      <c r="H10540" s="149" t="s">
        <v>1106</v>
      </c>
      <c r="I10540">
        <v>40008412</v>
      </c>
      <c r="J10540" t="s">
        <v>14607</v>
      </c>
      <c r="L10540" t="s">
        <v>12520</v>
      </c>
      <c r="M10540" t="s">
        <v>12521</v>
      </c>
      <c r="O10540">
        <v>93018</v>
      </c>
      <c r="P10540">
        <v>44101</v>
      </c>
      <c r="Q10540" t="s">
        <v>12415</v>
      </c>
      <c r="R10540" t="s">
        <v>12416</v>
      </c>
      <c r="S10540" t="s">
        <v>20570</v>
      </c>
      <c r="U10540" t="s">
        <v>12418</v>
      </c>
      <c r="V10540">
        <v>202</v>
      </c>
      <c r="W10540">
        <v>11</v>
      </c>
      <c r="X10540">
        <v>2</v>
      </c>
      <c r="Y10540" t="s">
        <v>12472</v>
      </c>
      <c r="Z10540" t="s">
        <v>12420</v>
      </c>
      <c r="AA10540" t="s">
        <v>12429</v>
      </c>
      <c r="AB10540" t="s">
        <v>12422</v>
      </c>
      <c r="AC10540">
        <v>2</v>
      </c>
      <c r="AD10540" s="123">
        <v>43280</v>
      </c>
      <c r="AE10540" t="s">
        <v>12431</v>
      </c>
      <c r="AG10540">
        <v>40008412</v>
      </c>
      <c r="AL10540" t="s">
        <v>12422</v>
      </c>
      <c r="AN10540">
        <v>3603505101</v>
      </c>
      <c r="AO10540">
        <v>16</v>
      </c>
      <c r="AP10540" t="s">
        <v>12424</v>
      </c>
      <c r="AQ10540" t="s">
        <v>11408</v>
      </c>
      <c r="AR10540">
        <v>4100</v>
      </c>
      <c r="AT10540">
        <v>0</v>
      </c>
      <c r="AV10540" t="s">
        <v>12525</v>
      </c>
      <c r="AW10540">
        <v>116100</v>
      </c>
    </row>
    <row r="10541" spans="1:49" x14ac:dyDescent="0.25">
      <c r="A10541">
        <v>4100</v>
      </c>
      <c r="B10541">
        <v>30005</v>
      </c>
      <c r="C10541">
        <v>4005</v>
      </c>
      <c r="D10541">
        <v>416</v>
      </c>
      <c r="E10541" s="124" t="s">
        <v>20528</v>
      </c>
      <c r="F10541" t="str">
        <f t="shared" si="209"/>
        <v>Larry CAPPLIED INDUSTRIAL - CHAMBERSBURG P</v>
      </c>
      <c r="G10541" s="150" t="str">
        <f t="shared" si="210"/>
        <v>Larry C</v>
      </c>
      <c r="H10541" s="149" t="s">
        <v>1109</v>
      </c>
      <c r="I10541">
        <v>40008169</v>
      </c>
      <c r="J10541" t="s">
        <v>14607</v>
      </c>
      <c r="L10541" t="s">
        <v>12520</v>
      </c>
      <c r="M10541" t="s">
        <v>12521</v>
      </c>
      <c r="O10541">
        <v>93018</v>
      </c>
      <c r="P10541" t="s">
        <v>12522</v>
      </c>
      <c r="Q10541" t="s">
        <v>12415</v>
      </c>
      <c r="R10541" t="s">
        <v>12416</v>
      </c>
      <c r="S10541" t="s">
        <v>20571</v>
      </c>
      <c r="U10541" t="s">
        <v>12418</v>
      </c>
      <c r="V10541">
        <v>202</v>
      </c>
      <c r="W10541">
        <v>11</v>
      </c>
      <c r="X10541">
        <v>2</v>
      </c>
      <c r="Y10541" t="s">
        <v>12472</v>
      </c>
      <c r="Z10541" t="s">
        <v>12420</v>
      </c>
      <c r="AA10541" t="s">
        <v>12429</v>
      </c>
      <c r="AB10541" t="s">
        <v>12422</v>
      </c>
      <c r="AC10541">
        <v>2</v>
      </c>
      <c r="AD10541" s="123">
        <v>42915</v>
      </c>
      <c r="AE10541" t="s">
        <v>12431</v>
      </c>
      <c r="AG10541">
        <v>40008169</v>
      </c>
      <c r="AL10541" t="s">
        <v>12422</v>
      </c>
      <c r="AN10541">
        <v>3603505101</v>
      </c>
      <c r="AO10541">
        <v>16</v>
      </c>
      <c r="AP10541" t="s">
        <v>12424</v>
      </c>
      <c r="AQ10541" t="s">
        <v>11408</v>
      </c>
      <c r="AR10541">
        <v>4100</v>
      </c>
      <c r="AT10541">
        <v>0</v>
      </c>
      <c r="AV10541" t="s">
        <v>12524</v>
      </c>
      <c r="AW10541">
        <v>116100</v>
      </c>
    </row>
    <row r="10542" spans="1:49" x14ac:dyDescent="0.25">
      <c r="A10542">
        <v>4100</v>
      </c>
      <c r="B10542">
        <v>30005</v>
      </c>
      <c r="C10542">
        <v>4005</v>
      </c>
      <c r="D10542">
        <v>416</v>
      </c>
      <c r="E10542" s="124" t="s">
        <v>20528</v>
      </c>
      <c r="F10542" t="str">
        <f t="shared" si="209"/>
        <v>Larry CAPPLIED INDUSTRIAL TECH. - YORK, PA</v>
      </c>
      <c r="G10542" s="150" t="str">
        <f t="shared" si="210"/>
        <v>Larry C</v>
      </c>
      <c r="H10542" s="149" t="s">
        <v>1115</v>
      </c>
      <c r="I10542">
        <v>40008655</v>
      </c>
      <c r="L10542" t="s">
        <v>12520</v>
      </c>
      <c r="M10542" t="s">
        <v>12521</v>
      </c>
      <c r="O10542">
        <v>93018</v>
      </c>
      <c r="P10542" t="s">
        <v>12522</v>
      </c>
      <c r="Q10542" t="s">
        <v>12415</v>
      </c>
      <c r="R10542" t="s">
        <v>12416</v>
      </c>
      <c r="U10542" t="s">
        <v>12418</v>
      </c>
      <c r="V10542">
        <v>202</v>
      </c>
      <c r="W10542">
        <v>11</v>
      </c>
      <c r="X10542">
        <v>2</v>
      </c>
      <c r="Y10542" t="s">
        <v>13389</v>
      </c>
      <c r="Z10542" t="s">
        <v>12420</v>
      </c>
      <c r="AA10542" t="s">
        <v>12429</v>
      </c>
      <c r="AB10542" t="s">
        <v>12422</v>
      </c>
      <c r="AC10542">
        <v>2</v>
      </c>
      <c r="AD10542" s="123">
        <v>43656</v>
      </c>
      <c r="AE10542" t="s">
        <v>12431</v>
      </c>
      <c r="AG10542">
        <v>40008655</v>
      </c>
      <c r="AL10542" t="s">
        <v>12422</v>
      </c>
      <c r="AN10542">
        <v>3603505101</v>
      </c>
      <c r="AO10542">
        <v>16</v>
      </c>
      <c r="AP10542" t="s">
        <v>12424</v>
      </c>
      <c r="AQ10542" t="s">
        <v>11408</v>
      </c>
      <c r="AR10542">
        <v>4100</v>
      </c>
      <c r="AT10542">
        <v>0</v>
      </c>
      <c r="AV10542" t="s">
        <v>12525</v>
      </c>
      <c r="AW10542">
        <v>116100</v>
      </c>
    </row>
    <row r="10543" spans="1:49" x14ac:dyDescent="0.25">
      <c r="A10543">
        <v>4100</v>
      </c>
      <c r="B10543">
        <v>30005</v>
      </c>
      <c r="C10543">
        <v>4005</v>
      </c>
      <c r="D10543">
        <v>416</v>
      </c>
      <c r="E10543" s="124" t="s">
        <v>20528</v>
      </c>
      <c r="F10543" t="str">
        <f t="shared" si="209"/>
        <v>Larry CARLANXEO USA LLC</v>
      </c>
      <c r="G10543" s="150" t="str">
        <f t="shared" si="210"/>
        <v>Larry C</v>
      </c>
      <c r="H10543" s="149" t="s">
        <v>1164</v>
      </c>
      <c r="I10543">
        <v>40006713</v>
      </c>
      <c r="L10543" t="s">
        <v>14800</v>
      </c>
      <c r="M10543" t="s">
        <v>12560</v>
      </c>
      <c r="O10543">
        <v>15518</v>
      </c>
      <c r="P10543">
        <v>15244</v>
      </c>
      <c r="Q10543" t="s">
        <v>12415</v>
      </c>
      <c r="R10543" t="s">
        <v>12416</v>
      </c>
      <c r="S10543" t="s">
        <v>20572</v>
      </c>
      <c r="U10543" t="s">
        <v>12418</v>
      </c>
      <c r="W10543">
        <v>11</v>
      </c>
      <c r="X10543">
        <v>1</v>
      </c>
      <c r="Y10543" t="s">
        <v>12419</v>
      </c>
      <c r="Z10543" t="s">
        <v>12420</v>
      </c>
      <c r="AA10543" t="s">
        <v>12429</v>
      </c>
      <c r="AB10543" t="s">
        <v>12422</v>
      </c>
      <c r="AC10543">
        <v>2</v>
      </c>
      <c r="AD10543" s="123">
        <v>40911</v>
      </c>
      <c r="AE10543" t="s">
        <v>12431</v>
      </c>
      <c r="AG10543">
        <v>40006713</v>
      </c>
      <c r="AL10543" t="s">
        <v>12422</v>
      </c>
      <c r="AN10543">
        <v>3900330401</v>
      </c>
      <c r="AO10543">
        <v>16</v>
      </c>
      <c r="AP10543" t="s">
        <v>12424</v>
      </c>
      <c r="AQ10543" t="s">
        <v>11408</v>
      </c>
      <c r="AR10543">
        <v>4100</v>
      </c>
      <c r="AT10543">
        <v>0</v>
      </c>
      <c r="AV10543" t="s">
        <v>20573</v>
      </c>
      <c r="AW10543">
        <v>116100</v>
      </c>
    </row>
    <row r="10544" spans="1:49" x14ac:dyDescent="0.25">
      <c r="A10544">
        <v>4100</v>
      </c>
      <c r="B10544">
        <v>30005</v>
      </c>
      <c r="C10544">
        <v>4005</v>
      </c>
      <c r="D10544">
        <v>416</v>
      </c>
      <c r="E10544" s="124" t="s">
        <v>20528</v>
      </c>
      <c r="F10544" t="str">
        <f t="shared" si="209"/>
        <v>Larry CBCSI, LLC</v>
      </c>
      <c r="G10544" s="150" t="str">
        <f t="shared" si="210"/>
        <v>Larry C</v>
      </c>
      <c r="H10544" s="149" t="s">
        <v>1463</v>
      </c>
      <c r="I10544">
        <v>40006958</v>
      </c>
      <c r="K10544" t="s">
        <v>20574</v>
      </c>
      <c r="L10544" t="s">
        <v>20575</v>
      </c>
      <c r="M10544" t="s">
        <v>12560</v>
      </c>
      <c r="N10544">
        <v>15132</v>
      </c>
      <c r="Q10544" t="s">
        <v>12415</v>
      </c>
      <c r="R10544" t="s">
        <v>12416</v>
      </c>
      <c r="S10544" t="s">
        <v>20576</v>
      </c>
      <c r="U10544" t="s">
        <v>12418</v>
      </c>
      <c r="W10544">
        <v>11</v>
      </c>
      <c r="X10544">
        <v>1</v>
      </c>
      <c r="Y10544" t="s">
        <v>12472</v>
      </c>
      <c r="Z10544" t="s">
        <v>12420</v>
      </c>
      <c r="AA10544" t="s">
        <v>12485</v>
      </c>
      <c r="AB10544" t="s">
        <v>12430</v>
      </c>
      <c r="AC10544">
        <v>2</v>
      </c>
      <c r="AD10544" s="123">
        <v>41264</v>
      </c>
      <c r="AE10544" t="s">
        <v>12528</v>
      </c>
      <c r="AG10544">
        <v>40006958</v>
      </c>
      <c r="AL10544" t="s">
        <v>12430</v>
      </c>
      <c r="AN10544">
        <v>3900322901</v>
      </c>
      <c r="AO10544">
        <v>16</v>
      </c>
      <c r="AP10544" t="s">
        <v>12424</v>
      </c>
      <c r="AQ10544" t="s">
        <v>11408</v>
      </c>
      <c r="AR10544">
        <v>4100</v>
      </c>
      <c r="AT10544">
        <v>0</v>
      </c>
      <c r="AV10544" t="s">
        <v>1463</v>
      </c>
      <c r="AW10544">
        <v>116100</v>
      </c>
    </row>
    <row r="10545" spans="1:49" x14ac:dyDescent="0.25">
      <c r="A10545">
        <v>4100</v>
      </c>
      <c r="B10545">
        <v>30005</v>
      </c>
      <c r="C10545">
        <v>4005</v>
      </c>
      <c r="D10545">
        <v>416</v>
      </c>
      <c r="E10545" s="124" t="s">
        <v>20528</v>
      </c>
      <c r="F10545" t="str">
        <f t="shared" si="209"/>
        <v>Larry CBDI - 30</v>
      </c>
      <c r="G10545" s="150" t="str">
        <f t="shared" si="210"/>
        <v>Larry C</v>
      </c>
      <c r="H10545" s="149" t="s">
        <v>1470</v>
      </c>
      <c r="I10545">
        <v>40005786</v>
      </c>
      <c r="J10545" t="s">
        <v>14088</v>
      </c>
      <c r="L10545" t="s">
        <v>14089</v>
      </c>
      <c r="M10545" t="s">
        <v>12684</v>
      </c>
      <c r="O10545">
        <v>5931</v>
      </c>
      <c r="P10545" t="s">
        <v>14090</v>
      </c>
      <c r="Q10545" t="s">
        <v>12415</v>
      </c>
      <c r="R10545" t="s">
        <v>12416</v>
      </c>
      <c r="S10545" t="s">
        <v>20577</v>
      </c>
      <c r="U10545" t="s">
        <v>12418</v>
      </c>
      <c r="W10545">
        <v>11</v>
      </c>
      <c r="X10545">
        <v>2</v>
      </c>
      <c r="Y10545" t="s">
        <v>12472</v>
      </c>
      <c r="Z10545" t="s">
        <v>12420</v>
      </c>
      <c r="AA10545" t="s">
        <v>12429</v>
      </c>
      <c r="AB10545" t="s">
        <v>12422</v>
      </c>
      <c r="AC10545">
        <v>2</v>
      </c>
      <c r="AD10545" s="123">
        <v>39968</v>
      </c>
      <c r="AE10545" t="s">
        <v>12431</v>
      </c>
      <c r="AG10545">
        <v>40005786</v>
      </c>
      <c r="AL10545" t="s">
        <v>12422</v>
      </c>
      <c r="AN10545">
        <v>2312517901</v>
      </c>
      <c r="AO10545">
        <v>16</v>
      </c>
      <c r="AP10545" t="s">
        <v>12424</v>
      </c>
      <c r="AQ10545" t="s">
        <v>11408</v>
      </c>
      <c r="AR10545">
        <v>4100</v>
      </c>
      <c r="AT10545">
        <v>0</v>
      </c>
      <c r="AV10545" t="s">
        <v>1467</v>
      </c>
      <c r="AW10545">
        <v>116100</v>
      </c>
    </row>
    <row r="10546" spans="1:49" x14ac:dyDescent="0.25">
      <c r="A10546">
        <v>4100</v>
      </c>
      <c r="B10546">
        <v>30005</v>
      </c>
      <c r="C10546">
        <v>4005</v>
      </c>
      <c r="D10546">
        <v>416</v>
      </c>
      <c r="E10546" s="124" t="s">
        <v>20528</v>
      </c>
      <c r="F10546" t="str">
        <f t="shared" si="209"/>
        <v>Larry CBDI (03) SEWICKLEY</v>
      </c>
      <c r="G10546" s="150" t="str">
        <f t="shared" si="210"/>
        <v>Larry C</v>
      </c>
      <c r="H10546" s="149" t="s">
        <v>1481</v>
      </c>
      <c r="I10546">
        <v>40005363</v>
      </c>
      <c r="J10546" t="s">
        <v>14088</v>
      </c>
      <c r="K10546" t="s">
        <v>16060</v>
      </c>
      <c r="L10546" t="s">
        <v>14089</v>
      </c>
      <c r="M10546" t="s">
        <v>12684</v>
      </c>
      <c r="N10546" t="s">
        <v>14090</v>
      </c>
      <c r="Q10546" t="s">
        <v>12415</v>
      </c>
      <c r="R10546" t="s">
        <v>12416</v>
      </c>
      <c r="S10546" t="s">
        <v>20578</v>
      </c>
      <c r="U10546" t="s">
        <v>12418</v>
      </c>
      <c r="W10546">
        <v>11</v>
      </c>
      <c r="X10546">
        <v>1</v>
      </c>
      <c r="Y10546" t="s">
        <v>12472</v>
      </c>
      <c r="Z10546" t="s">
        <v>12420</v>
      </c>
      <c r="AA10546" t="s">
        <v>20579</v>
      </c>
      <c r="AB10546" t="s">
        <v>12422</v>
      </c>
      <c r="AC10546">
        <v>2</v>
      </c>
      <c r="AD10546" s="123">
        <v>39479</v>
      </c>
      <c r="AE10546" t="s">
        <v>12633</v>
      </c>
      <c r="AG10546">
        <v>40005363</v>
      </c>
      <c r="AL10546" t="s">
        <v>12422</v>
      </c>
      <c r="AN10546">
        <v>2312517901</v>
      </c>
      <c r="AO10546">
        <v>16</v>
      </c>
      <c r="AP10546" t="s">
        <v>12424</v>
      </c>
      <c r="AQ10546" t="s">
        <v>11408</v>
      </c>
      <c r="AR10546">
        <v>4100</v>
      </c>
      <c r="AT10546">
        <v>0</v>
      </c>
      <c r="AV10546" t="s">
        <v>1467</v>
      </c>
      <c r="AW10546">
        <v>116100</v>
      </c>
    </row>
    <row r="10547" spans="1:49" x14ac:dyDescent="0.25">
      <c r="A10547">
        <v>4100</v>
      </c>
      <c r="B10547">
        <v>30005</v>
      </c>
      <c r="C10547">
        <v>4005</v>
      </c>
      <c r="D10547">
        <v>416</v>
      </c>
      <c r="E10547" s="124" t="s">
        <v>20528</v>
      </c>
      <c r="F10547" t="str">
        <f t="shared" si="209"/>
        <v>Larry CBDI (038)</v>
      </c>
      <c r="G10547" s="150" t="str">
        <f t="shared" si="210"/>
        <v>Larry C</v>
      </c>
      <c r="H10547" s="149" t="s">
        <v>1482</v>
      </c>
      <c r="I10547">
        <v>40007318</v>
      </c>
      <c r="J10547" t="s">
        <v>14088</v>
      </c>
      <c r="L10547" t="s">
        <v>14089</v>
      </c>
      <c r="M10547" t="s">
        <v>12684</v>
      </c>
      <c r="O10547">
        <v>5931</v>
      </c>
      <c r="P10547" t="s">
        <v>14090</v>
      </c>
      <c r="Q10547" t="s">
        <v>12415</v>
      </c>
      <c r="R10547" t="s">
        <v>12416</v>
      </c>
      <c r="S10547" t="s">
        <v>20580</v>
      </c>
      <c r="U10547" t="s">
        <v>12418</v>
      </c>
      <c r="W10547">
        <v>11</v>
      </c>
      <c r="X10547">
        <v>2</v>
      </c>
      <c r="Y10547" t="s">
        <v>12472</v>
      </c>
      <c r="Z10547" t="s">
        <v>12420</v>
      </c>
      <c r="AA10547" t="s">
        <v>12429</v>
      </c>
      <c r="AB10547" t="s">
        <v>12422</v>
      </c>
      <c r="AC10547">
        <v>2</v>
      </c>
      <c r="AD10547" s="123">
        <v>41731</v>
      </c>
      <c r="AE10547" t="s">
        <v>12431</v>
      </c>
      <c r="AG10547">
        <v>40007318</v>
      </c>
      <c r="AL10547" t="s">
        <v>12422</v>
      </c>
      <c r="AN10547">
        <v>2312517901</v>
      </c>
      <c r="AO10547">
        <v>16</v>
      </c>
      <c r="AP10547" t="s">
        <v>12424</v>
      </c>
      <c r="AQ10547" t="s">
        <v>11408</v>
      </c>
      <c r="AR10547">
        <v>4100</v>
      </c>
      <c r="AT10547">
        <v>0</v>
      </c>
      <c r="AV10547" t="s">
        <v>1467</v>
      </c>
      <c r="AW10547">
        <v>116100</v>
      </c>
    </row>
    <row r="10548" spans="1:49" x14ac:dyDescent="0.25">
      <c r="A10548">
        <v>4100</v>
      </c>
      <c r="B10548">
        <v>30005</v>
      </c>
      <c r="C10548">
        <v>4005</v>
      </c>
      <c r="D10548">
        <v>416</v>
      </c>
      <c r="E10548" s="124" t="s">
        <v>20528</v>
      </c>
      <c r="F10548" t="str">
        <f t="shared" si="209"/>
        <v>Larry CBDI (21)</v>
      </c>
      <c r="G10548" s="150" t="str">
        <f t="shared" si="210"/>
        <v>Larry C</v>
      </c>
      <c r="H10548" s="149" t="s">
        <v>1487</v>
      </c>
      <c r="I10548">
        <v>40003650</v>
      </c>
      <c r="J10548" t="s">
        <v>14088</v>
      </c>
      <c r="K10548" t="s">
        <v>16060</v>
      </c>
      <c r="L10548" t="s">
        <v>14089</v>
      </c>
      <c r="M10548" t="s">
        <v>12684</v>
      </c>
      <c r="N10548" t="s">
        <v>14090</v>
      </c>
      <c r="Q10548" t="s">
        <v>12415</v>
      </c>
      <c r="R10548" t="s">
        <v>12416</v>
      </c>
      <c r="S10548" t="s">
        <v>20581</v>
      </c>
      <c r="U10548" t="s">
        <v>12418</v>
      </c>
      <c r="W10548">
        <v>11</v>
      </c>
      <c r="X10548">
        <v>2</v>
      </c>
      <c r="Y10548" t="s">
        <v>12472</v>
      </c>
      <c r="Z10548" t="s">
        <v>12420</v>
      </c>
      <c r="AA10548" t="s">
        <v>12421</v>
      </c>
      <c r="AB10548" t="s">
        <v>12422</v>
      </c>
      <c r="AC10548">
        <v>2</v>
      </c>
      <c r="AD10548" s="123">
        <v>39111</v>
      </c>
      <c r="AE10548" t="s">
        <v>12423</v>
      </c>
      <c r="AG10548">
        <v>40003650</v>
      </c>
      <c r="AL10548" t="s">
        <v>12422</v>
      </c>
      <c r="AN10548">
        <v>2312517901</v>
      </c>
      <c r="AO10548">
        <v>16</v>
      </c>
      <c r="AP10548" t="s">
        <v>12424</v>
      </c>
      <c r="AQ10548" t="s">
        <v>11408</v>
      </c>
      <c r="AR10548">
        <v>4100</v>
      </c>
      <c r="AT10548">
        <v>0</v>
      </c>
      <c r="AV10548" t="s">
        <v>1467</v>
      </c>
      <c r="AW10548">
        <v>116100</v>
      </c>
    </row>
    <row r="10549" spans="1:49" x14ac:dyDescent="0.25">
      <c r="A10549">
        <v>4100</v>
      </c>
      <c r="B10549">
        <v>30005</v>
      </c>
      <c r="C10549">
        <v>4005</v>
      </c>
      <c r="D10549">
        <v>416</v>
      </c>
      <c r="E10549" s="124" t="s">
        <v>20528</v>
      </c>
      <c r="F10549" t="str">
        <f t="shared" si="209"/>
        <v>Larry CBDI (27) FAIRPORT</v>
      </c>
      <c r="G10549" s="150" t="str">
        <f t="shared" si="210"/>
        <v>Larry C</v>
      </c>
      <c r="H10549" s="149" t="s">
        <v>1488</v>
      </c>
      <c r="I10549">
        <v>40005353</v>
      </c>
      <c r="J10549" t="s">
        <v>14088</v>
      </c>
      <c r="K10549" t="s">
        <v>16060</v>
      </c>
      <c r="L10549" t="s">
        <v>14089</v>
      </c>
      <c r="M10549" t="s">
        <v>12684</v>
      </c>
      <c r="N10549" t="s">
        <v>14090</v>
      </c>
      <c r="Q10549" t="s">
        <v>12415</v>
      </c>
      <c r="R10549" t="s">
        <v>12416</v>
      </c>
      <c r="S10549" t="s">
        <v>20582</v>
      </c>
      <c r="U10549" t="s">
        <v>12418</v>
      </c>
      <c r="W10549">
        <v>11</v>
      </c>
      <c r="X10549">
        <v>1</v>
      </c>
      <c r="Y10549" t="s">
        <v>12472</v>
      </c>
      <c r="Z10549" t="s">
        <v>12420</v>
      </c>
      <c r="AA10549" t="s">
        <v>12429</v>
      </c>
      <c r="AB10549" t="s">
        <v>12422</v>
      </c>
      <c r="AC10549">
        <v>2</v>
      </c>
      <c r="AD10549" s="123">
        <v>39471</v>
      </c>
      <c r="AE10549" t="s">
        <v>12633</v>
      </c>
      <c r="AG10549">
        <v>40005353</v>
      </c>
      <c r="AL10549" t="s">
        <v>12422</v>
      </c>
      <c r="AN10549">
        <v>2312517901</v>
      </c>
      <c r="AO10549">
        <v>16</v>
      </c>
      <c r="AP10549" t="s">
        <v>12424</v>
      </c>
      <c r="AQ10549" t="s">
        <v>11408</v>
      </c>
      <c r="AR10549">
        <v>4100</v>
      </c>
      <c r="AT10549">
        <v>0</v>
      </c>
      <c r="AV10549" t="s">
        <v>1467</v>
      </c>
      <c r="AW10549">
        <v>116100</v>
      </c>
    </row>
    <row r="10550" spans="1:49" x14ac:dyDescent="0.25">
      <c r="A10550">
        <v>4100</v>
      </c>
      <c r="B10550">
        <v>30005</v>
      </c>
      <c r="C10550">
        <v>4005</v>
      </c>
      <c r="D10550">
        <v>416</v>
      </c>
      <c r="E10550" s="124" t="s">
        <v>20528</v>
      </c>
      <c r="F10550" t="str">
        <f t="shared" si="209"/>
        <v>Larry CBDI USA</v>
      </c>
      <c r="G10550" s="150" t="str">
        <f t="shared" si="210"/>
        <v>Larry C</v>
      </c>
      <c r="H10550" s="149" t="s">
        <v>1521</v>
      </c>
      <c r="I10550">
        <v>40008815</v>
      </c>
      <c r="L10550" t="s">
        <v>19133</v>
      </c>
      <c r="M10550" t="s">
        <v>12521</v>
      </c>
      <c r="N10550">
        <v>44145</v>
      </c>
      <c r="O10550">
        <v>458035</v>
      </c>
      <c r="P10550">
        <v>44145</v>
      </c>
      <c r="Q10550" t="s">
        <v>12415</v>
      </c>
      <c r="R10550" t="s">
        <v>12416</v>
      </c>
      <c r="S10550" t="s">
        <v>20577</v>
      </c>
      <c r="U10550" t="s">
        <v>12418</v>
      </c>
      <c r="W10550">
        <v>11</v>
      </c>
      <c r="X10550">
        <v>2</v>
      </c>
      <c r="Y10550" t="s">
        <v>12472</v>
      </c>
      <c r="Z10550" t="s">
        <v>12420</v>
      </c>
      <c r="AA10550" t="s">
        <v>12485</v>
      </c>
      <c r="AB10550" t="s">
        <v>12422</v>
      </c>
      <c r="AC10550">
        <v>2</v>
      </c>
      <c r="AD10550" s="123">
        <v>43892</v>
      </c>
      <c r="AE10550" t="s">
        <v>12486</v>
      </c>
      <c r="AG10550">
        <v>40008815</v>
      </c>
      <c r="AL10550" t="s">
        <v>12422</v>
      </c>
      <c r="AN10550">
        <v>3603527701</v>
      </c>
      <c r="AO10550">
        <v>16</v>
      </c>
      <c r="AP10550" t="s">
        <v>12424</v>
      </c>
      <c r="AQ10550" t="s">
        <v>11408</v>
      </c>
      <c r="AR10550">
        <v>4100</v>
      </c>
      <c r="AT10550">
        <v>0</v>
      </c>
      <c r="AV10550" t="s">
        <v>1521</v>
      </c>
      <c r="AW10550">
        <v>116100</v>
      </c>
    </row>
    <row r="10551" spans="1:49" x14ac:dyDescent="0.25">
      <c r="A10551">
        <v>4100</v>
      </c>
      <c r="B10551">
        <v>30005</v>
      </c>
      <c r="C10551">
        <v>4005</v>
      </c>
      <c r="D10551">
        <v>416</v>
      </c>
      <c r="E10551" s="124" t="s">
        <v>20528</v>
      </c>
      <c r="F10551" t="str">
        <f t="shared" si="209"/>
        <v>Larry CBDS - ALLENTOWN</v>
      </c>
      <c r="G10551" s="150" t="str">
        <f t="shared" si="210"/>
        <v>Larry C</v>
      </c>
      <c r="H10551" s="149" t="s">
        <v>1529</v>
      </c>
      <c r="I10551">
        <v>40008839</v>
      </c>
      <c r="K10551" t="s">
        <v>12558</v>
      </c>
      <c r="L10551" t="s">
        <v>12559</v>
      </c>
      <c r="M10551" t="s">
        <v>12560</v>
      </c>
      <c r="N10551">
        <v>18964</v>
      </c>
      <c r="Q10551" t="s">
        <v>12415</v>
      </c>
      <c r="R10551" t="s">
        <v>12416</v>
      </c>
      <c r="S10551" t="s">
        <v>20583</v>
      </c>
      <c r="U10551" t="s">
        <v>12418</v>
      </c>
      <c r="W10551">
        <v>11</v>
      </c>
      <c r="X10551">
        <v>2</v>
      </c>
      <c r="Y10551" t="s">
        <v>12419</v>
      </c>
      <c r="Z10551" t="s">
        <v>12420</v>
      </c>
      <c r="AA10551" t="s">
        <v>12485</v>
      </c>
      <c r="AB10551" t="s">
        <v>12422</v>
      </c>
      <c r="AC10551">
        <v>2</v>
      </c>
      <c r="AD10551" s="123">
        <v>43923</v>
      </c>
      <c r="AE10551" t="s">
        <v>12486</v>
      </c>
      <c r="AG10551">
        <v>40008839</v>
      </c>
      <c r="AL10551" t="s">
        <v>12422</v>
      </c>
      <c r="AN10551">
        <v>3909135401</v>
      </c>
      <c r="AO10551">
        <v>16</v>
      </c>
      <c r="AP10551" t="s">
        <v>12424</v>
      </c>
      <c r="AQ10551" t="s">
        <v>11408</v>
      </c>
      <c r="AR10551">
        <v>4100</v>
      </c>
      <c r="AT10551">
        <v>0</v>
      </c>
      <c r="AV10551" t="s">
        <v>20584</v>
      </c>
      <c r="AW10551">
        <v>116100</v>
      </c>
    </row>
    <row r="10552" spans="1:49" x14ac:dyDescent="0.25">
      <c r="A10552">
        <v>4100</v>
      </c>
      <c r="B10552">
        <v>30005</v>
      </c>
      <c r="C10552">
        <v>4005</v>
      </c>
      <c r="D10552">
        <v>416</v>
      </c>
      <c r="E10552" s="124" t="s">
        <v>20528</v>
      </c>
      <c r="F10552" t="str">
        <f t="shared" si="209"/>
        <v>Larry CBDS - BROWN</v>
      </c>
      <c r="G10552" s="150" t="str">
        <f t="shared" si="210"/>
        <v>Larry C</v>
      </c>
      <c r="H10552" s="149" t="s">
        <v>13475</v>
      </c>
      <c r="I10552">
        <v>40008841</v>
      </c>
      <c r="K10552" t="s">
        <v>12558</v>
      </c>
      <c r="L10552" t="s">
        <v>12559</v>
      </c>
      <c r="M10552" t="s">
        <v>12560</v>
      </c>
      <c r="N10552">
        <v>18964</v>
      </c>
      <c r="Q10552" t="s">
        <v>12415</v>
      </c>
      <c r="R10552" t="s">
        <v>12416</v>
      </c>
      <c r="S10552" t="s">
        <v>12563</v>
      </c>
      <c r="U10552" t="s">
        <v>12418</v>
      </c>
      <c r="W10552">
        <v>11</v>
      </c>
      <c r="X10552">
        <v>2</v>
      </c>
      <c r="Y10552" t="s">
        <v>12419</v>
      </c>
      <c r="Z10552" t="s">
        <v>12420</v>
      </c>
      <c r="AA10552" t="s">
        <v>12485</v>
      </c>
      <c r="AB10552" t="s">
        <v>12422</v>
      </c>
      <c r="AC10552">
        <v>2</v>
      </c>
      <c r="AD10552" s="123">
        <v>43924</v>
      </c>
      <c r="AE10552" t="s">
        <v>12486</v>
      </c>
      <c r="AG10552">
        <v>40008841</v>
      </c>
      <c r="AL10552" t="s">
        <v>12422</v>
      </c>
      <c r="AN10552">
        <v>3909135401</v>
      </c>
      <c r="AO10552">
        <v>16</v>
      </c>
      <c r="AP10552" t="s">
        <v>12424</v>
      </c>
      <c r="AQ10552" t="s">
        <v>11408</v>
      </c>
      <c r="AR10552">
        <v>4100</v>
      </c>
      <c r="AT10552">
        <v>0</v>
      </c>
      <c r="AV10552" t="s">
        <v>20585</v>
      </c>
      <c r="AW10552">
        <v>116100</v>
      </c>
    </row>
    <row r="10553" spans="1:49" x14ac:dyDescent="0.25">
      <c r="A10553">
        <v>4100</v>
      </c>
      <c r="B10553">
        <v>30005</v>
      </c>
      <c r="C10553">
        <v>4005</v>
      </c>
      <c r="D10553">
        <v>416</v>
      </c>
      <c r="E10553" s="124" t="s">
        <v>20528</v>
      </c>
      <c r="F10553" t="str">
        <f t="shared" si="209"/>
        <v>Larry CBDS - CAMDEN</v>
      </c>
      <c r="G10553" s="150" t="str">
        <f t="shared" si="210"/>
        <v>Larry C</v>
      </c>
      <c r="H10553" s="149" t="s">
        <v>1532</v>
      </c>
      <c r="I10553">
        <v>40008285</v>
      </c>
      <c r="K10553" t="s">
        <v>20586</v>
      </c>
      <c r="L10553" t="s">
        <v>20587</v>
      </c>
      <c r="M10553" t="s">
        <v>12413</v>
      </c>
      <c r="N10553">
        <v>8105</v>
      </c>
      <c r="Q10553" t="s">
        <v>12415</v>
      </c>
      <c r="R10553" t="s">
        <v>12416</v>
      </c>
      <c r="S10553" t="s">
        <v>12561</v>
      </c>
      <c r="U10553" t="s">
        <v>12418</v>
      </c>
      <c r="W10553">
        <v>11</v>
      </c>
      <c r="X10553">
        <v>2</v>
      </c>
      <c r="Y10553" t="s">
        <v>12419</v>
      </c>
      <c r="Z10553" t="s">
        <v>12420</v>
      </c>
      <c r="AA10553" t="s">
        <v>12429</v>
      </c>
      <c r="AB10553" t="s">
        <v>12422</v>
      </c>
      <c r="AC10553">
        <v>2</v>
      </c>
      <c r="AD10553" s="123">
        <v>43116</v>
      </c>
      <c r="AE10553" t="s">
        <v>12431</v>
      </c>
      <c r="AG10553">
        <v>40008285</v>
      </c>
      <c r="AL10553" t="s">
        <v>12422</v>
      </c>
      <c r="AN10553">
        <v>3100703301</v>
      </c>
      <c r="AO10553">
        <v>16</v>
      </c>
      <c r="AP10553" t="s">
        <v>12424</v>
      </c>
      <c r="AQ10553" t="s">
        <v>11408</v>
      </c>
      <c r="AR10553">
        <v>4100</v>
      </c>
      <c r="AT10553">
        <v>0</v>
      </c>
      <c r="AV10553" t="s">
        <v>20588</v>
      </c>
      <c r="AW10553">
        <v>116100</v>
      </c>
    </row>
    <row r="10554" spans="1:49" x14ac:dyDescent="0.25">
      <c r="A10554">
        <v>4100</v>
      </c>
      <c r="B10554">
        <v>30005</v>
      </c>
      <c r="C10554">
        <v>4005</v>
      </c>
      <c r="D10554">
        <v>416</v>
      </c>
      <c r="E10554" s="124" t="s">
        <v>20528</v>
      </c>
      <c r="F10554" t="str">
        <f t="shared" si="209"/>
        <v>Larry CBDS - HAZLETON</v>
      </c>
      <c r="G10554" s="150" t="str">
        <f t="shared" si="210"/>
        <v>Larry C</v>
      </c>
      <c r="H10554" s="149" t="s">
        <v>1534</v>
      </c>
      <c r="I10554">
        <v>40008843</v>
      </c>
      <c r="K10554" t="s">
        <v>12558</v>
      </c>
      <c r="L10554" t="s">
        <v>12559</v>
      </c>
      <c r="M10554" t="s">
        <v>12560</v>
      </c>
      <c r="N10554">
        <v>18964</v>
      </c>
      <c r="Q10554" t="s">
        <v>12415</v>
      </c>
      <c r="R10554" t="s">
        <v>12416</v>
      </c>
      <c r="S10554" t="s">
        <v>12563</v>
      </c>
      <c r="U10554" t="s">
        <v>12418</v>
      </c>
      <c r="W10554">
        <v>11</v>
      </c>
      <c r="X10554">
        <v>2</v>
      </c>
      <c r="Y10554" t="s">
        <v>12419</v>
      </c>
      <c r="Z10554" t="s">
        <v>12420</v>
      </c>
      <c r="AA10554" t="s">
        <v>12485</v>
      </c>
      <c r="AB10554" t="s">
        <v>12422</v>
      </c>
      <c r="AC10554">
        <v>2</v>
      </c>
      <c r="AD10554" s="123">
        <v>43924</v>
      </c>
      <c r="AE10554" t="s">
        <v>12486</v>
      </c>
      <c r="AG10554">
        <v>40008843</v>
      </c>
      <c r="AL10554" t="s">
        <v>12422</v>
      </c>
      <c r="AN10554">
        <v>3909135401</v>
      </c>
      <c r="AO10554">
        <v>16</v>
      </c>
      <c r="AP10554" t="s">
        <v>12424</v>
      </c>
      <c r="AQ10554" t="s">
        <v>11408</v>
      </c>
      <c r="AR10554">
        <v>4100</v>
      </c>
      <c r="AT10554">
        <v>0</v>
      </c>
      <c r="AV10554" t="s">
        <v>20589</v>
      </c>
      <c r="AW10554">
        <v>116100</v>
      </c>
    </row>
    <row r="10555" spans="1:49" x14ac:dyDescent="0.25">
      <c r="A10555">
        <v>4100</v>
      </c>
      <c r="B10555">
        <v>30005</v>
      </c>
      <c r="C10555">
        <v>4005</v>
      </c>
      <c r="D10555">
        <v>416</v>
      </c>
      <c r="E10555" s="124" t="s">
        <v>20528</v>
      </c>
      <c r="F10555" t="str">
        <f t="shared" si="209"/>
        <v>Larry CBDS - SOUDERTON</v>
      </c>
      <c r="G10555" s="150" t="str">
        <f t="shared" si="210"/>
        <v>Larry C</v>
      </c>
      <c r="H10555" s="149" t="s">
        <v>1537</v>
      </c>
      <c r="I10555">
        <v>40003620</v>
      </c>
      <c r="K10555" t="s">
        <v>12558</v>
      </c>
      <c r="L10555" t="s">
        <v>12559</v>
      </c>
      <c r="M10555" t="s">
        <v>12560</v>
      </c>
      <c r="N10555" t="s">
        <v>20590</v>
      </c>
      <c r="Q10555" t="s">
        <v>12415</v>
      </c>
      <c r="R10555" t="s">
        <v>12416</v>
      </c>
      <c r="S10555" t="s">
        <v>20583</v>
      </c>
      <c r="U10555" t="s">
        <v>12418</v>
      </c>
      <c r="W10555">
        <v>11</v>
      </c>
      <c r="X10555">
        <v>2</v>
      </c>
      <c r="Y10555" t="s">
        <v>12419</v>
      </c>
      <c r="Z10555" t="s">
        <v>12420</v>
      </c>
      <c r="AA10555" t="s">
        <v>12421</v>
      </c>
      <c r="AB10555" t="s">
        <v>12422</v>
      </c>
      <c r="AC10555">
        <v>2</v>
      </c>
      <c r="AD10555" s="123">
        <v>39111</v>
      </c>
      <c r="AE10555" t="s">
        <v>12423</v>
      </c>
      <c r="AG10555">
        <v>40003620</v>
      </c>
      <c r="AL10555" t="s">
        <v>12422</v>
      </c>
      <c r="AN10555">
        <v>3901700001</v>
      </c>
      <c r="AO10555">
        <v>16</v>
      </c>
      <c r="AP10555" t="s">
        <v>12424</v>
      </c>
      <c r="AQ10555" t="s">
        <v>11408</v>
      </c>
      <c r="AR10555">
        <v>4100</v>
      </c>
      <c r="AT10555">
        <v>0</v>
      </c>
      <c r="AV10555" t="s">
        <v>12562</v>
      </c>
      <c r="AW10555">
        <v>116100</v>
      </c>
    </row>
    <row r="10556" spans="1:49" x14ac:dyDescent="0.25">
      <c r="A10556">
        <v>4100</v>
      </c>
      <c r="B10556">
        <v>30005</v>
      </c>
      <c r="C10556">
        <v>4005</v>
      </c>
      <c r="D10556">
        <v>416</v>
      </c>
      <c r="E10556" s="124" t="s">
        <v>20528</v>
      </c>
      <c r="F10556" t="str">
        <f t="shared" si="209"/>
        <v>Larry CBDS - STROUDSBURG</v>
      </c>
      <c r="G10556" s="150" t="str">
        <f t="shared" si="210"/>
        <v>Larry C</v>
      </c>
      <c r="H10556" s="149" t="s">
        <v>1538</v>
      </c>
      <c r="I10556">
        <v>40008847</v>
      </c>
      <c r="K10556" t="s">
        <v>12558</v>
      </c>
      <c r="L10556" t="s">
        <v>12559</v>
      </c>
      <c r="M10556" t="s">
        <v>12560</v>
      </c>
      <c r="N10556">
        <v>18964</v>
      </c>
      <c r="Q10556" t="s">
        <v>12415</v>
      </c>
      <c r="R10556" t="s">
        <v>12416</v>
      </c>
      <c r="S10556" t="s">
        <v>12563</v>
      </c>
      <c r="U10556" t="s">
        <v>12418</v>
      </c>
      <c r="W10556">
        <v>11</v>
      </c>
      <c r="X10556">
        <v>2</v>
      </c>
      <c r="Y10556" t="s">
        <v>12419</v>
      </c>
      <c r="Z10556" t="s">
        <v>12420</v>
      </c>
      <c r="AA10556" t="s">
        <v>12485</v>
      </c>
      <c r="AB10556" t="s">
        <v>12422</v>
      </c>
      <c r="AC10556">
        <v>2</v>
      </c>
      <c r="AD10556" s="123">
        <v>43924</v>
      </c>
      <c r="AE10556" t="s">
        <v>12486</v>
      </c>
      <c r="AG10556">
        <v>40008847</v>
      </c>
      <c r="AL10556" t="s">
        <v>12422</v>
      </c>
      <c r="AN10556">
        <v>3909135401</v>
      </c>
      <c r="AO10556">
        <v>16</v>
      </c>
      <c r="AP10556" t="s">
        <v>12424</v>
      </c>
      <c r="AQ10556" t="s">
        <v>11408</v>
      </c>
      <c r="AR10556">
        <v>4100</v>
      </c>
      <c r="AT10556">
        <v>0</v>
      </c>
      <c r="AV10556" t="s">
        <v>20591</v>
      </c>
      <c r="AW10556">
        <v>116100</v>
      </c>
    </row>
    <row r="10557" spans="1:49" x14ac:dyDescent="0.25">
      <c r="A10557">
        <v>4100</v>
      </c>
      <c r="B10557">
        <v>30005</v>
      </c>
      <c r="C10557">
        <v>4005</v>
      </c>
      <c r="D10557">
        <v>416</v>
      </c>
      <c r="E10557" s="124" t="s">
        <v>20528</v>
      </c>
      <c r="F10557" t="str">
        <f t="shared" si="209"/>
        <v>Larry CBDS - WILKES-BARRE</v>
      </c>
      <c r="G10557" s="150" t="str">
        <f t="shared" si="210"/>
        <v>Larry C</v>
      </c>
      <c r="H10557" s="149" t="s">
        <v>1539</v>
      </c>
      <c r="I10557">
        <v>40008848</v>
      </c>
      <c r="K10557" t="s">
        <v>12558</v>
      </c>
      <c r="L10557" t="s">
        <v>12559</v>
      </c>
      <c r="M10557" t="s">
        <v>12560</v>
      </c>
      <c r="N10557">
        <v>18964</v>
      </c>
      <c r="Q10557" t="s">
        <v>12415</v>
      </c>
      <c r="R10557" t="s">
        <v>12416</v>
      </c>
      <c r="S10557" t="s">
        <v>12563</v>
      </c>
      <c r="U10557" t="s">
        <v>12418</v>
      </c>
      <c r="W10557">
        <v>11</v>
      </c>
      <c r="X10557">
        <v>2</v>
      </c>
      <c r="Y10557" t="s">
        <v>12419</v>
      </c>
      <c r="Z10557" t="s">
        <v>12420</v>
      </c>
      <c r="AA10557" t="s">
        <v>12485</v>
      </c>
      <c r="AB10557" t="s">
        <v>12422</v>
      </c>
      <c r="AC10557">
        <v>2</v>
      </c>
      <c r="AD10557" s="123">
        <v>43924</v>
      </c>
      <c r="AE10557" t="s">
        <v>12486</v>
      </c>
      <c r="AG10557">
        <v>40008848</v>
      </c>
      <c r="AL10557" t="s">
        <v>12422</v>
      </c>
      <c r="AN10557">
        <v>3909135401</v>
      </c>
      <c r="AO10557">
        <v>16</v>
      </c>
      <c r="AP10557" t="s">
        <v>12424</v>
      </c>
      <c r="AQ10557" t="s">
        <v>11408</v>
      </c>
      <c r="AR10557">
        <v>4100</v>
      </c>
      <c r="AT10557">
        <v>0</v>
      </c>
      <c r="AV10557" t="s">
        <v>20592</v>
      </c>
      <c r="AW10557">
        <v>116100</v>
      </c>
    </row>
    <row r="10558" spans="1:49" x14ac:dyDescent="0.25">
      <c r="A10558">
        <v>4100</v>
      </c>
      <c r="B10558">
        <v>30005</v>
      </c>
      <c r="C10558">
        <v>4005</v>
      </c>
      <c r="D10558">
        <v>416</v>
      </c>
      <c r="E10558" s="124" t="s">
        <v>20528</v>
      </c>
      <c r="F10558" t="str">
        <f t="shared" si="209"/>
        <v>Larry CBDS - WILLIAMSPORT</v>
      </c>
      <c r="G10558" s="150" t="str">
        <f t="shared" si="210"/>
        <v>Larry C</v>
      </c>
      <c r="H10558" s="149" t="s">
        <v>1540</v>
      </c>
      <c r="I10558">
        <v>40008844</v>
      </c>
      <c r="K10558" t="s">
        <v>12558</v>
      </c>
      <c r="L10558" t="s">
        <v>12559</v>
      </c>
      <c r="M10558" t="s">
        <v>12560</v>
      </c>
      <c r="N10558">
        <v>18964</v>
      </c>
      <c r="Q10558" t="s">
        <v>12415</v>
      </c>
      <c r="R10558" t="s">
        <v>12416</v>
      </c>
      <c r="S10558">
        <v>2157231200</v>
      </c>
      <c r="U10558" t="s">
        <v>12418</v>
      </c>
      <c r="W10558">
        <v>11</v>
      </c>
      <c r="X10558">
        <v>2</v>
      </c>
      <c r="Y10558" t="s">
        <v>12419</v>
      </c>
      <c r="Z10558" t="s">
        <v>12420</v>
      </c>
      <c r="AA10558" t="s">
        <v>12485</v>
      </c>
      <c r="AB10558" t="s">
        <v>12422</v>
      </c>
      <c r="AC10558">
        <v>2</v>
      </c>
      <c r="AD10558" s="123">
        <v>43924</v>
      </c>
      <c r="AE10558" t="s">
        <v>12486</v>
      </c>
      <c r="AG10558">
        <v>40008844</v>
      </c>
      <c r="AL10558" t="s">
        <v>12422</v>
      </c>
      <c r="AN10558">
        <v>3909135401</v>
      </c>
      <c r="AO10558">
        <v>16</v>
      </c>
      <c r="AP10558" t="s">
        <v>12424</v>
      </c>
      <c r="AQ10558" t="s">
        <v>11408</v>
      </c>
      <c r="AR10558">
        <v>4100</v>
      </c>
      <c r="AT10558">
        <v>0</v>
      </c>
      <c r="AV10558" t="s">
        <v>20593</v>
      </c>
      <c r="AW10558">
        <v>116100</v>
      </c>
    </row>
    <row r="10559" spans="1:49" x14ac:dyDescent="0.25">
      <c r="A10559">
        <v>4100</v>
      </c>
      <c r="B10559">
        <v>30005</v>
      </c>
      <c r="C10559">
        <v>4005</v>
      </c>
      <c r="D10559">
        <v>416</v>
      </c>
      <c r="E10559" s="124" t="s">
        <v>20528</v>
      </c>
      <c r="F10559" t="str">
        <f t="shared" si="209"/>
        <v>Larry CBDS - WYSOX</v>
      </c>
      <c r="G10559" s="150" t="str">
        <f t="shared" si="210"/>
        <v>Larry C</v>
      </c>
      <c r="H10559" s="149" t="s">
        <v>1541</v>
      </c>
      <c r="I10559">
        <v>40008845</v>
      </c>
      <c r="K10559" t="s">
        <v>12558</v>
      </c>
      <c r="L10559" t="s">
        <v>12559</v>
      </c>
      <c r="M10559" t="s">
        <v>12560</v>
      </c>
      <c r="N10559">
        <v>18964</v>
      </c>
      <c r="Q10559" t="s">
        <v>12415</v>
      </c>
      <c r="R10559" t="s">
        <v>12416</v>
      </c>
      <c r="S10559" t="s">
        <v>12563</v>
      </c>
      <c r="U10559" t="s">
        <v>12418</v>
      </c>
      <c r="W10559">
        <v>11</v>
      </c>
      <c r="X10559">
        <v>2</v>
      </c>
      <c r="Y10559" t="s">
        <v>12419</v>
      </c>
      <c r="Z10559" t="s">
        <v>12420</v>
      </c>
      <c r="AA10559" t="s">
        <v>12485</v>
      </c>
      <c r="AB10559" t="s">
        <v>12422</v>
      </c>
      <c r="AC10559">
        <v>2</v>
      </c>
      <c r="AD10559" s="123">
        <v>43924</v>
      </c>
      <c r="AE10559" t="s">
        <v>12486</v>
      </c>
      <c r="AG10559">
        <v>40008845</v>
      </c>
      <c r="AL10559" t="s">
        <v>12422</v>
      </c>
      <c r="AN10559">
        <v>3909135401</v>
      </c>
      <c r="AO10559">
        <v>16</v>
      </c>
      <c r="AP10559" t="s">
        <v>12424</v>
      </c>
      <c r="AQ10559" t="s">
        <v>11408</v>
      </c>
      <c r="AR10559">
        <v>4100</v>
      </c>
      <c r="AT10559">
        <v>0</v>
      </c>
      <c r="AV10559" t="s">
        <v>20594</v>
      </c>
      <c r="AW10559">
        <v>116100</v>
      </c>
    </row>
    <row r="10560" spans="1:49" x14ac:dyDescent="0.25">
      <c r="A10560">
        <v>4100</v>
      </c>
      <c r="B10560">
        <v>30005</v>
      </c>
      <c r="C10560">
        <v>4005</v>
      </c>
      <c r="D10560">
        <v>416</v>
      </c>
      <c r="E10560" s="124" t="s">
        <v>20528</v>
      </c>
      <c r="F10560" t="str">
        <f t="shared" si="209"/>
        <v>Larry CBEARINGS, BELTS &amp; CHAIN INC</v>
      </c>
      <c r="G10560" s="150" t="str">
        <f t="shared" si="210"/>
        <v>Larry C</v>
      </c>
      <c r="H10560" s="149" t="s">
        <v>1559</v>
      </c>
      <c r="I10560">
        <v>40007902</v>
      </c>
      <c r="K10560" t="s">
        <v>20595</v>
      </c>
      <c r="L10560" t="s">
        <v>16616</v>
      </c>
      <c r="M10560" t="s">
        <v>12560</v>
      </c>
      <c r="N10560">
        <v>19341</v>
      </c>
      <c r="Q10560" t="s">
        <v>12415</v>
      </c>
      <c r="R10560" t="s">
        <v>12416</v>
      </c>
      <c r="S10560" t="s">
        <v>20596</v>
      </c>
      <c r="U10560" t="s">
        <v>12418</v>
      </c>
      <c r="W10560">
        <v>11</v>
      </c>
      <c r="X10560">
        <v>2</v>
      </c>
      <c r="Y10560" t="s">
        <v>12419</v>
      </c>
      <c r="Z10560" t="s">
        <v>12420</v>
      </c>
      <c r="AA10560" t="s">
        <v>12429</v>
      </c>
      <c r="AB10560" t="s">
        <v>12422</v>
      </c>
      <c r="AC10560">
        <v>2</v>
      </c>
      <c r="AD10560" s="123">
        <v>42598</v>
      </c>
      <c r="AE10560" t="s">
        <v>12431</v>
      </c>
      <c r="AG10560">
        <v>40007902</v>
      </c>
      <c r="AL10560" t="s">
        <v>12422</v>
      </c>
      <c r="AN10560">
        <v>3902960301</v>
      </c>
      <c r="AO10560">
        <v>16</v>
      </c>
      <c r="AP10560" t="s">
        <v>12424</v>
      </c>
      <c r="AQ10560" t="s">
        <v>11408</v>
      </c>
      <c r="AR10560">
        <v>4100</v>
      </c>
      <c r="AT10560">
        <v>0</v>
      </c>
      <c r="AV10560" t="s">
        <v>20597</v>
      </c>
      <c r="AW10560">
        <v>116100</v>
      </c>
    </row>
    <row r="10561" spans="1:49" x14ac:dyDescent="0.25">
      <c r="A10561">
        <v>4100</v>
      </c>
      <c r="B10561">
        <v>30005</v>
      </c>
      <c r="C10561">
        <v>4005</v>
      </c>
      <c r="D10561">
        <v>416</v>
      </c>
      <c r="E10561" s="124" t="s">
        <v>20528</v>
      </c>
      <c r="F10561" t="str">
        <f t="shared" si="209"/>
        <v>Larry CBELL AND HOWELL LLC - DURHAM</v>
      </c>
      <c r="G10561" s="150" t="str">
        <f t="shared" si="210"/>
        <v>Larry C</v>
      </c>
      <c r="H10561" s="149" t="s">
        <v>1577</v>
      </c>
      <c r="I10561">
        <v>40007114</v>
      </c>
      <c r="K10561" t="s">
        <v>16694</v>
      </c>
      <c r="L10561" t="s">
        <v>16691</v>
      </c>
      <c r="M10561" t="s">
        <v>13169</v>
      </c>
      <c r="N10561">
        <v>27713</v>
      </c>
      <c r="Q10561" t="s">
        <v>12415</v>
      </c>
      <c r="R10561" t="s">
        <v>12416</v>
      </c>
      <c r="S10561" t="s">
        <v>20598</v>
      </c>
      <c r="U10561" t="s">
        <v>12418</v>
      </c>
      <c r="W10561">
        <v>11</v>
      </c>
      <c r="X10561">
        <v>0</v>
      </c>
      <c r="Y10561" t="s">
        <v>12472</v>
      </c>
      <c r="Z10561" t="s">
        <v>12420</v>
      </c>
      <c r="AA10561" t="s">
        <v>12429</v>
      </c>
      <c r="AB10561" t="s">
        <v>12478</v>
      </c>
      <c r="AC10561">
        <v>2</v>
      </c>
      <c r="AD10561" s="123">
        <v>41452</v>
      </c>
      <c r="AE10561" t="s">
        <v>12431</v>
      </c>
      <c r="AG10561">
        <v>40007114</v>
      </c>
      <c r="AL10561" t="s">
        <v>12478</v>
      </c>
      <c r="AN10561">
        <v>3406302701</v>
      </c>
      <c r="AO10561">
        <v>16</v>
      </c>
      <c r="AP10561" t="s">
        <v>12424</v>
      </c>
      <c r="AQ10561" t="s">
        <v>11408</v>
      </c>
      <c r="AR10561">
        <v>4100</v>
      </c>
      <c r="AT10561">
        <v>0</v>
      </c>
      <c r="AV10561" t="s">
        <v>16696</v>
      </c>
      <c r="AW10561">
        <v>116100</v>
      </c>
    </row>
    <row r="10562" spans="1:49" x14ac:dyDescent="0.25">
      <c r="A10562">
        <v>4100</v>
      </c>
      <c r="B10562">
        <v>30005</v>
      </c>
      <c r="C10562">
        <v>4005</v>
      </c>
      <c r="D10562">
        <v>416</v>
      </c>
      <c r="E10562" s="124" t="s">
        <v>20528</v>
      </c>
      <c r="F10562" t="str">
        <f t="shared" si="209"/>
        <v>Larry CBELTING SOLUTIONS &amp; SUPPLIES LLC</v>
      </c>
      <c r="G10562" s="150" t="str">
        <f t="shared" si="210"/>
        <v>Larry C</v>
      </c>
      <c r="H10562" s="149" t="s">
        <v>1619</v>
      </c>
      <c r="I10562">
        <v>40007686</v>
      </c>
      <c r="L10562" t="s">
        <v>16973</v>
      </c>
      <c r="M10562" t="s">
        <v>12445</v>
      </c>
      <c r="O10562">
        <v>197</v>
      </c>
      <c r="P10562">
        <v>13027</v>
      </c>
      <c r="Q10562" t="s">
        <v>12415</v>
      </c>
      <c r="R10562" t="s">
        <v>12416</v>
      </c>
      <c r="S10562" t="s">
        <v>20599</v>
      </c>
      <c r="U10562" t="s">
        <v>12418</v>
      </c>
      <c r="W10562">
        <v>11</v>
      </c>
      <c r="X10562">
        <v>2</v>
      </c>
      <c r="Y10562" t="s">
        <v>12419</v>
      </c>
      <c r="Z10562" t="s">
        <v>12420</v>
      </c>
      <c r="AA10562" t="s">
        <v>12429</v>
      </c>
      <c r="AB10562" t="s">
        <v>12430</v>
      </c>
      <c r="AC10562">
        <v>2</v>
      </c>
      <c r="AD10562" s="123">
        <v>42275</v>
      </c>
      <c r="AE10562" t="s">
        <v>12431</v>
      </c>
      <c r="AG10562">
        <v>40007686</v>
      </c>
      <c r="AL10562" t="s">
        <v>12430</v>
      </c>
      <c r="AN10562">
        <v>3306701401</v>
      </c>
      <c r="AO10562">
        <v>16</v>
      </c>
      <c r="AP10562" t="s">
        <v>12424</v>
      </c>
      <c r="AQ10562" t="s">
        <v>11408</v>
      </c>
      <c r="AR10562">
        <v>4100</v>
      </c>
      <c r="AT10562">
        <v>0</v>
      </c>
      <c r="AV10562" t="s">
        <v>20600</v>
      </c>
      <c r="AW10562">
        <v>116100</v>
      </c>
    </row>
    <row r="10563" spans="1:49" x14ac:dyDescent="0.25">
      <c r="A10563">
        <v>4100</v>
      </c>
      <c r="B10563">
        <v>30005</v>
      </c>
      <c r="C10563">
        <v>4005</v>
      </c>
      <c r="D10563">
        <v>416</v>
      </c>
      <c r="E10563" s="124" t="s">
        <v>20528</v>
      </c>
      <c r="F10563" t="str">
        <f t="shared" ref="F10563:F10626" si="211">CONCATENATE(G10563, H10563)</f>
        <v>Larry CBIMBO BAKERIES USA</v>
      </c>
      <c r="G10563" s="150" t="str">
        <f t="shared" si="210"/>
        <v>Larry C</v>
      </c>
      <c r="H10563" s="149" t="s">
        <v>1698</v>
      </c>
      <c r="I10563">
        <v>40005242</v>
      </c>
      <c r="L10563" t="s">
        <v>12739</v>
      </c>
      <c r="M10563" t="s">
        <v>12494</v>
      </c>
      <c r="O10563">
        <v>901027</v>
      </c>
      <c r="P10563" t="s">
        <v>12740</v>
      </c>
      <c r="Q10563" t="s">
        <v>12415</v>
      </c>
      <c r="R10563" t="s">
        <v>12416</v>
      </c>
      <c r="S10563" t="s">
        <v>20601</v>
      </c>
      <c r="U10563" t="s">
        <v>12418</v>
      </c>
      <c r="W10563">
        <v>11</v>
      </c>
      <c r="X10563">
        <v>1</v>
      </c>
      <c r="Y10563" t="s">
        <v>12419</v>
      </c>
      <c r="Z10563" t="s">
        <v>12420</v>
      </c>
      <c r="AA10563" t="s">
        <v>12429</v>
      </c>
      <c r="AB10563" t="s">
        <v>12422</v>
      </c>
      <c r="AC10563">
        <v>2</v>
      </c>
      <c r="AD10563" s="123">
        <v>39365</v>
      </c>
      <c r="AE10563" t="s">
        <v>12538</v>
      </c>
      <c r="AG10563">
        <v>40005242</v>
      </c>
      <c r="AL10563" t="s">
        <v>12422</v>
      </c>
      <c r="AN10563">
        <v>4443910901</v>
      </c>
      <c r="AO10563">
        <v>16</v>
      </c>
      <c r="AP10563" t="s">
        <v>12424</v>
      </c>
      <c r="AQ10563" t="s">
        <v>11408</v>
      </c>
      <c r="AR10563">
        <v>4100</v>
      </c>
      <c r="AT10563">
        <v>0</v>
      </c>
      <c r="AV10563" t="s">
        <v>14648</v>
      </c>
      <c r="AW10563">
        <v>116100</v>
      </c>
    </row>
    <row r="10564" spans="1:49" x14ac:dyDescent="0.25">
      <c r="A10564">
        <v>4100</v>
      </c>
      <c r="B10564">
        <v>30005</v>
      </c>
      <c r="C10564">
        <v>4005</v>
      </c>
      <c r="D10564">
        <v>416</v>
      </c>
      <c r="E10564" s="124" t="s">
        <v>20528</v>
      </c>
      <c r="F10564" t="str">
        <f t="shared" si="211"/>
        <v>Larry CBRAHO MACHINERY LLC</v>
      </c>
      <c r="G10564" s="150" t="str">
        <f t="shared" si="210"/>
        <v>Larry C</v>
      </c>
      <c r="H10564" s="149" t="s">
        <v>1825</v>
      </c>
      <c r="I10564">
        <v>40008303</v>
      </c>
      <c r="J10564" t="s">
        <v>20602</v>
      </c>
      <c r="K10564" t="s">
        <v>20603</v>
      </c>
      <c r="L10564" t="s">
        <v>20604</v>
      </c>
      <c r="M10564" t="s">
        <v>12560</v>
      </c>
      <c r="N10564">
        <v>16127</v>
      </c>
      <c r="Q10564" t="s">
        <v>12415</v>
      </c>
      <c r="R10564" t="s">
        <v>12416</v>
      </c>
      <c r="S10564" t="s">
        <v>20605</v>
      </c>
      <c r="U10564" t="s">
        <v>12418</v>
      </c>
      <c r="W10564">
        <v>11</v>
      </c>
      <c r="X10564">
        <v>0</v>
      </c>
      <c r="Y10564" t="s">
        <v>12419</v>
      </c>
      <c r="Z10564" t="s">
        <v>12420</v>
      </c>
      <c r="AA10564" t="s">
        <v>12429</v>
      </c>
      <c r="AB10564" t="s">
        <v>12422</v>
      </c>
      <c r="AC10564">
        <v>2</v>
      </c>
      <c r="AD10564" s="123">
        <v>43137</v>
      </c>
      <c r="AE10564" t="s">
        <v>12431</v>
      </c>
      <c r="AG10564">
        <v>40008303</v>
      </c>
      <c r="AL10564" t="s">
        <v>12422</v>
      </c>
      <c r="AN10564">
        <v>3908515501</v>
      </c>
      <c r="AO10564">
        <v>16</v>
      </c>
      <c r="AP10564" t="s">
        <v>12424</v>
      </c>
      <c r="AQ10564" t="s">
        <v>11408</v>
      </c>
      <c r="AR10564">
        <v>4100</v>
      </c>
      <c r="AT10564">
        <v>0</v>
      </c>
      <c r="AV10564" t="s">
        <v>20606</v>
      </c>
      <c r="AW10564">
        <v>116100</v>
      </c>
    </row>
    <row r="10565" spans="1:49" x14ac:dyDescent="0.25">
      <c r="A10565">
        <v>4100</v>
      </c>
      <c r="B10565">
        <v>30005</v>
      </c>
      <c r="C10565">
        <v>4005</v>
      </c>
      <c r="D10565">
        <v>416</v>
      </c>
      <c r="E10565" s="124" t="s">
        <v>20528</v>
      </c>
      <c r="F10565" t="str">
        <f t="shared" si="211"/>
        <v>Larry CBRIDGEWATER CHOCOLATE LLC</v>
      </c>
      <c r="G10565" s="150" t="str">
        <f t="shared" si="210"/>
        <v>Larry C</v>
      </c>
      <c r="H10565" s="149" t="s">
        <v>1859</v>
      </c>
      <c r="I10565">
        <v>40008712</v>
      </c>
      <c r="K10565" t="s">
        <v>20607</v>
      </c>
      <c r="L10565" t="s">
        <v>20608</v>
      </c>
      <c r="M10565" t="s">
        <v>17430</v>
      </c>
      <c r="N10565">
        <v>6804</v>
      </c>
      <c r="Q10565" t="s">
        <v>12415</v>
      </c>
      <c r="R10565" t="s">
        <v>12416</v>
      </c>
      <c r="S10565" t="s">
        <v>20609</v>
      </c>
      <c r="U10565" t="s">
        <v>12418</v>
      </c>
      <c r="W10565">
        <v>11</v>
      </c>
      <c r="X10565">
        <v>1</v>
      </c>
      <c r="Y10565" t="s">
        <v>12419</v>
      </c>
      <c r="Z10565" t="s">
        <v>12420</v>
      </c>
      <c r="AA10565" t="s">
        <v>12429</v>
      </c>
      <c r="AB10565" t="s">
        <v>12422</v>
      </c>
      <c r="AC10565">
        <v>2</v>
      </c>
      <c r="AD10565" s="123">
        <v>43749</v>
      </c>
      <c r="AE10565" t="s">
        <v>12431</v>
      </c>
      <c r="AG10565">
        <v>40008712</v>
      </c>
      <c r="AL10565" t="s">
        <v>12422</v>
      </c>
      <c r="AN10565">
        <v>700111101</v>
      </c>
      <c r="AO10565">
        <v>16</v>
      </c>
      <c r="AP10565" t="s">
        <v>12424</v>
      </c>
      <c r="AQ10565" t="s">
        <v>11408</v>
      </c>
      <c r="AR10565">
        <v>4100</v>
      </c>
      <c r="AT10565">
        <v>0</v>
      </c>
      <c r="AV10565" t="s">
        <v>20610</v>
      </c>
      <c r="AW10565">
        <v>116100</v>
      </c>
    </row>
    <row r="10566" spans="1:49" x14ac:dyDescent="0.25">
      <c r="A10566">
        <v>4100</v>
      </c>
      <c r="B10566">
        <v>30005</v>
      </c>
      <c r="C10566">
        <v>4005</v>
      </c>
      <c r="D10566">
        <v>416</v>
      </c>
      <c r="E10566" s="124" t="s">
        <v>20528</v>
      </c>
      <c r="F10566" t="str">
        <f t="shared" si="211"/>
        <v>Larry CBROWN TRANSMISSION &amp; BEARING CO.</v>
      </c>
      <c r="G10566" s="150" t="str">
        <f t="shared" si="210"/>
        <v>Larry C</v>
      </c>
      <c r="H10566" s="149" t="s">
        <v>1882</v>
      </c>
      <c r="I10566">
        <v>40007517</v>
      </c>
      <c r="L10566" t="s">
        <v>20611</v>
      </c>
      <c r="M10566" t="s">
        <v>12560</v>
      </c>
      <c r="O10566">
        <v>11117</v>
      </c>
      <c r="P10566">
        <v>17601</v>
      </c>
      <c r="Q10566" t="s">
        <v>12415</v>
      </c>
      <c r="R10566" t="s">
        <v>12416</v>
      </c>
      <c r="S10566" t="s">
        <v>20612</v>
      </c>
      <c r="U10566" t="s">
        <v>12418</v>
      </c>
      <c r="W10566">
        <v>11</v>
      </c>
      <c r="X10566">
        <v>2</v>
      </c>
      <c r="Y10566" t="s">
        <v>12472</v>
      </c>
      <c r="Z10566" t="s">
        <v>12420</v>
      </c>
      <c r="AA10566" t="s">
        <v>12429</v>
      </c>
      <c r="AB10566" t="s">
        <v>12422</v>
      </c>
      <c r="AC10566">
        <v>2</v>
      </c>
      <c r="AD10566" s="123">
        <v>42065</v>
      </c>
      <c r="AE10566" t="s">
        <v>12431</v>
      </c>
      <c r="AG10566">
        <v>40007517</v>
      </c>
      <c r="AL10566" t="s">
        <v>12422</v>
      </c>
      <c r="AN10566">
        <v>3907119301</v>
      </c>
      <c r="AO10566">
        <v>16</v>
      </c>
      <c r="AP10566" t="s">
        <v>12424</v>
      </c>
      <c r="AQ10566" t="s">
        <v>11408</v>
      </c>
      <c r="AR10566">
        <v>4100</v>
      </c>
      <c r="AT10566">
        <v>0</v>
      </c>
      <c r="AV10566" t="s">
        <v>20613</v>
      </c>
      <c r="AW10566">
        <v>116100</v>
      </c>
    </row>
    <row r="10567" spans="1:49" x14ac:dyDescent="0.25">
      <c r="A10567">
        <v>4100</v>
      </c>
      <c r="B10567">
        <v>30005</v>
      </c>
      <c r="C10567">
        <v>4005</v>
      </c>
      <c r="D10567">
        <v>416</v>
      </c>
      <c r="E10567" s="124" t="s">
        <v>20528</v>
      </c>
      <c r="F10567" t="str">
        <f t="shared" si="211"/>
        <v>Larry CC &amp; J CLARK AMERICA, INC</v>
      </c>
      <c r="G10567" s="150" t="str">
        <f t="shared" si="210"/>
        <v>Larry C</v>
      </c>
      <c r="H10567" s="149" t="s">
        <v>1946</v>
      </c>
      <c r="I10567">
        <v>40007651</v>
      </c>
      <c r="K10567" t="s">
        <v>20614</v>
      </c>
      <c r="L10567" t="s">
        <v>20615</v>
      </c>
      <c r="M10567" t="s">
        <v>12560</v>
      </c>
      <c r="N10567">
        <v>17331</v>
      </c>
      <c r="Q10567" t="s">
        <v>12415</v>
      </c>
      <c r="R10567" t="s">
        <v>12416</v>
      </c>
      <c r="S10567" t="s">
        <v>20616</v>
      </c>
      <c r="U10567" t="s">
        <v>12418</v>
      </c>
      <c r="W10567">
        <v>11</v>
      </c>
      <c r="X10567">
        <v>0</v>
      </c>
      <c r="Y10567" t="s">
        <v>12419</v>
      </c>
      <c r="Z10567" t="s">
        <v>12420</v>
      </c>
      <c r="AA10567" t="s">
        <v>12429</v>
      </c>
      <c r="AB10567" t="s">
        <v>12422</v>
      </c>
      <c r="AC10567">
        <v>2</v>
      </c>
      <c r="AD10567" s="123">
        <v>42220</v>
      </c>
      <c r="AE10567" t="s">
        <v>12431</v>
      </c>
      <c r="AG10567">
        <v>40007651</v>
      </c>
      <c r="AL10567" t="s">
        <v>12422</v>
      </c>
      <c r="AN10567">
        <v>3913315701</v>
      </c>
      <c r="AO10567">
        <v>16</v>
      </c>
      <c r="AP10567" t="s">
        <v>12424</v>
      </c>
      <c r="AQ10567" t="s">
        <v>11408</v>
      </c>
      <c r="AR10567">
        <v>4100</v>
      </c>
      <c r="AT10567">
        <v>0</v>
      </c>
      <c r="AV10567" t="s">
        <v>20617</v>
      </c>
      <c r="AW10567">
        <v>116100</v>
      </c>
    </row>
    <row r="10568" spans="1:49" x14ac:dyDescent="0.25">
      <c r="A10568">
        <v>4100</v>
      </c>
      <c r="B10568">
        <v>30005</v>
      </c>
      <c r="C10568">
        <v>4005</v>
      </c>
      <c r="D10568">
        <v>416</v>
      </c>
      <c r="E10568" s="124" t="s">
        <v>20528</v>
      </c>
      <c r="F10568" t="str">
        <f t="shared" si="211"/>
        <v>Larry CCAPWAY AUTOMATION INC</v>
      </c>
      <c r="G10568" s="150" t="str">
        <f t="shared" si="210"/>
        <v>Larry C</v>
      </c>
      <c r="H10568" s="149" t="s">
        <v>2070</v>
      </c>
      <c r="I10568">
        <v>40008091</v>
      </c>
      <c r="K10568" t="s">
        <v>20618</v>
      </c>
      <c r="L10568" t="s">
        <v>15882</v>
      </c>
      <c r="M10568" t="s">
        <v>12560</v>
      </c>
      <c r="N10568">
        <v>17404</v>
      </c>
      <c r="Q10568" t="s">
        <v>12415</v>
      </c>
      <c r="R10568" t="s">
        <v>12416</v>
      </c>
      <c r="S10568" t="s">
        <v>20619</v>
      </c>
      <c r="U10568" t="s">
        <v>12418</v>
      </c>
      <c r="W10568">
        <v>11</v>
      </c>
      <c r="X10568">
        <v>1</v>
      </c>
      <c r="Y10568" t="s">
        <v>12419</v>
      </c>
      <c r="Z10568" t="s">
        <v>12420</v>
      </c>
      <c r="AA10568" t="s">
        <v>12429</v>
      </c>
      <c r="AB10568" t="s">
        <v>12422</v>
      </c>
      <c r="AC10568">
        <v>2</v>
      </c>
      <c r="AD10568" s="123">
        <v>42830</v>
      </c>
      <c r="AE10568" t="s">
        <v>12431</v>
      </c>
      <c r="AG10568">
        <v>40008091</v>
      </c>
      <c r="AL10568" t="s">
        <v>12422</v>
      </c>
      <c r="AN10568">
        <v>3913343001</v>
      </c>
      <c r="AO10568">
        <v>16</v>
      </c>
      <c r="AP10568" t="s">
        <v>12424</v>
      </c>
      <c r="AQ10568" t="s">
        <v>11408</v>
      </c>
      <c r="AR10568">
        <v>4100</v>
      </c>
      <c r="AT10568">
        <v>0</v>
      </c>
      <c r="AV10568" t="s">
        <v>20620</v>
      </c>
      <c r="AW10568">
        <v>116100</v>
      </c>
    </row>
    <row r="10569" spans="1:49" x14ac:dyDescent="0.25">
      <c r="A10569">
        <v>4100</v>
      </c>
      <c r="B10569">
        <v>30005</v>
      </c>
      <c r="C10569">
        <v>4005</v>
      </c>
      <c r="D10569">
        <v>416</v>
      </c>
      <c r="E10569" s="124" t="s">
        <v>20528</v>
      </c>
      <c r="F10569" t="str">
        <f t="shared" si="211"/>
        <v>Larry CCARGILL MEAT SOLUTIONS CORPORATION</v>
      </c>
      <c r="G10569" s="150" t="str">
        <f t="shared" si="210"/>
        <v>Larry C</v>
      </c>
      <c r="H10569" s="149" t="s">
        <v>2085</v>
      </c>
      <c r="I10569">
        <v>40009027</v>
      </c>
      <c r="K10569" t="s">
        <v>20621</v>
      </c>
      <c r="L10569" t="s">
        <v>20622</v>
      </c>
      <c r="M10569" t="s">
        <v>20623</v>
      </c>
      <c r="N10569">
        <v>2852</v>
      </c>
      <c r="Q10569" t="s">
        <v>12415</v>
      </c>
      <c r="R10569" t="s">
        <v>12416</v>
      </c>
      <c r="S10569" t="s">
        <v>20624</v>
      </c>
      <c r="U10569" t="s">
        <v>12418</v>
      </c>
      <c r="W10569">
        <v>11</v>
      </c>
      <c r="X10569">
        <v>1</v>
      </c>
      <c r="Y10569" t="s">
        <v>12419</v>
      </c>
      <c r="Z10569" t="s">
        <v>12420</v>
      </c>
      <c r="AA10569" t="s">
        <v>12485</v>
      </c>
      <c r="AB10569" t="s">
        <v>12422</v>
      </c>
      <c r="AC10569">
        <v>2</v>
      </c>
      <c r="AD10569" s="123">
        <v>44235</v>
      </c>
      <c r="AE10569" t="s">
        <v>12528</v>
      </c>
      <c r="AG10569">
        <v>40009027</v>
      </c>
      <c r="AL10569" t="s">
        <v>12422</v>
      </c>
      <c r="AN10569">
        <v>4000902101</v>
      </c>
      <c r="AO10569">
        <v>16</v>
      </c>
      <c r="AP10569" t="s">
        <v>12424</v>
      </c>
      <c r="AQ10569" t="s">
        <v>11408</v>
      </c>
      <c r="AR10569">
        <v>4100</v>
      </c>
      <c r="AT10569">
        <v>0</v>
      </c>
      <c r="AV10569" t="s">
        <v>20625</v>
      </c>
      <c r="AW10569">
        <v>116100</v>
      </c>
    </row>
    <row r="10570" spans="1:49" x14ac:dyDescent="0.25">
      <c r="A10570">
        <v>4100</v>
      </c>
      <c r="B10570">
        <v>30005</v>
      </c>
      <c r="C10570">
        <v>4005</v>
      </c>
      <c r="D10570">
        <v>416</v>
      </c>
      <c r="E10570" s="124" t="s">
        <v>20528</v>
      </c>
      <c r="F10570" t="str">
        <f t="shared" si="211"/>
        <v>Larry CCARNEGIE MELLON UNIVERSITY</v>
      </c>
      <c r="G10570" s="150" t="str">
        <f t="shared" si="210"/>
        <v>Larry C</v>
      </c>
      <c r="H10570" s="149" t="s">
        <v>2091</v>
      </c>
      <c r="I10570">
        <v>40007892</v>
      </c>
      <c r="K10570" t="s">
        <v>20626</v>
      </c>
      <c r="L10570" t="s">
        <v>14800</v>
      </c>
      <c r="M10570" t="s">
        <v>12560</v>
      </c>
      <c r="N10570">
        <v>15213</v>
      </c>
      <c r="Q10570" t="s">
        <v>12415</v>
      </c>
      <c r="R10570" t="s">
        <v>12416</v>
      </c>
      <c r="S10570" t="s">
        <v>20627</v>
      </c>
      <c r="U10570" t="s">
        <v>12418</v>
      </c>
      <c r="W10570">
        <v>11</v>
      </c>
      <c r="X10570">
        <v>1</v>
      </c>
      <c r="Y10570" t="s">
        <v>12419</v>
      </c>
      <c r="Z10570" t="s">
        <v>12420</v>
      </c>
      <c r="AA10570" t="s">
        <v>12429</v>
      </c>
      <c r="AB10570" t="s">
        <v>12430</v>
      </c>
      <c r="AC10570">
        <v>2</v>
      </c>
      <c r="AD10570" s="123">
        <v>42586</v>
      </c>
      <c r="AE10570" t="s">
        <v>12431</v>
      </c>
      <c r="AG10570">
        <v>40007892</v>
      </c>
      <c r="AL10570" t="s">
        <v>12430</v>
      </c>
      <c r="AN10570">
        <v>3900330401</v>
      </c>
      <c r="AO10570">
        <v>16</v>
      </c>
      <c r="AP10570" t="s">
        <v>12424</v>
      </c>
      <c r="AQ10570" t="s">
        <v>11408</v>
      </c>
      <c r="AR10570">
        <v>4100</v>
      </c>
      <c r="AT10570">
        <v>0</v>
      </c>
      <c r="AV10570" t="s">
        <v>20628</v>
      </c>
      <c r="AW10570">
        <v>116100</v>
      </c>
    </row>
    <row r="10571" spans="1:49" x14ac:dyDescent="0.25">
      <c r="A10571">
        <v>4100</v>
      </c>
      <c r="B10571">
        <v>30005</v>
      </c>
      <c r="C10571">
        <v>4005</v>
      </c>
      <c r="D10571">
        <v>416</v>
      </c>
      <c r="E10571" s="124" t="s">
        <v>20528</v>
      </c>
      <c r="F10571" t="str">
        <f t="shared" si="211"/>
        <v>Larry CCARPENTER COMPANY</v>
      </c>
      <c r="G10571" s="150" t="str">
        <f t="shared" si="210"/>
        <v>Larry C</v>
      </c>
      <c r="H10571" s="149" t="s">
        <v>2107</v>
      </c>
      <c r="I10571">
        <v>40005111</v>
      </c>
      <c r="L10571" t="s">
        <v>20629</v>
      </c>
      <c r="M10571" t="s">
        <v>12560</v>
      </c>
      <c r="N10571">
        <v>18051</v>
      </c>
      <c r="O10571">
        <v>519</v>
      </c>
      <c r="P10571">
        <v>18051</v>
      </c>
      <c r="Q10571" t="s">
        <v>12415</v>
      </c>
      <c r="R10571" t="s">
        <v>12416</v>
      </c>
      <c r="S10571" t="s">
        <v>20630</v>
      </c>
      <c r="U10571" t="s">
        <v>12418</v>
      </c>
      <c r="W10571">
        <v>11</v>
      </c>
      <c r="X10571">
        <v>1</v>
      </c>
      <c r="Y10571" t="s">
        <v>12419</v>
      </c>
      <c r="Z10571" t="s">
        <v>12420</v>
      </c>
      <c r="AA10571" t="s">
        <v>12429</v>
      </c>
      <c r="AB10571" t="s">
        <v>12422</v>
      </c>
      <c r="AC10571">
        <v>2</v>
      </c>
      <c r="AD10571" s="123">
        <v>39254</v>
      </c>
      <c r="AE10571" t="s">
        <v>12538</v>
      </c>
      <c r="AG10571">
        <v>40005111</v>
      </c>
      <c r="AL10571" t="s">
        <v>12422</v>
      </c>
      <c r="AN10571">
        <v>3907766501</v>
      </c>
      <c r="AO10571">
        <v>16</v>
      </c>
      <c r="AP10571" t="s">
        <v>12424</v>
      </c>
      <c r="AQ10571" t="s">
        <v>11408</v>
      </c>
      <c r="AR10571">
        <v>4100</v>
      </c>
      <c r="AS10571" t="s">
        <v>12491</v>
      </c>
      <c r="AT10571">
        <v>0</v>
      </c>
      <c r="AV10571" t="s">
        <v>14719</v>
      </c>
      <c r="AW10571">
        <v>116100</v>
      </c>
    </row>
    <row r="10572" spans="1:49" x14ac:dyDescent="0.25">
      <c r="A10572">
        <v>4100</v>
      </c>
      <c r="B10572">
        <v>30005</v>
      </c>
      <c r="C10572">
        <v>4005</v>
      </c>
      <c r="D10572">
        <v>416</v>
      </c>
      <c r="E10572" s="124" t="s">
        <v>20528</v>
      </c>
      <c r="F10572" t="str">
        <f t="shared" si="211"/>
        <v>Larry CCBF SYSTEMS, INC</v>
      </c>
      <c r="G10572" s="150" t="str">
        <f t="shared" si="210"/>
        <v>Larry C</v>
      </c>
      <c r="H10572" s="149" t="s">
        <v>2154</v>
      </c>
      <c r="I10572">
        <v>40008188</v>
      </c>
      <c r="K10572" t="s">
        <v>20631</v>
      </c>
      <c r="L10572" t="s">
        <v>15882</v>
      </c>
      <c r="M10572" t="s">
        <v>12560</v>
      </c>
      <c r="N10572">
        <v>17406</v>
      </c>
      <c r="Q10572" t="s">
        <v>12415</v>
      </c>
      <c r="R10572" t="s">
        <v>12416</v>
      </c>
      <c r="S10572" t="s">
        <v>20632</v>
      </c>
      <c r="U10572" t="s">
        <v>12418</v>
      </c>
      <c r="W10572">
        <v>11</v>
      </c>
      <c r="X10572">
        <v>0</v>
      </c>
      <c r="Y10572" t="s">
        <v>12419</v>
      </c>
      <c r="Z10572" t="s">
        <v>12420</v>
      </c>
      <c r="AA10572" t="s">
        <v>12429</v>
      </c>
      <c r="AB10572" t="s">
        <v>12422</v>
      </c>
      <c r="AC10572">
        <v>2</v>
      </c>
      <c r="AD10572" s="123">
        <v>42951</v>
      </c>
      <c r="AE10572" t="s">
        <v>12431</v>
      </c>
      <c r="AG10572">
        <v>40008188</v>
      </c>
      <c r="AL10572" t="s">
        <v>12422</v>
      </c>
      <c r="AN10572">
        <v>3913343001</v>
      </c>
      <c r="AO10572">
        <v>16</v>
      </c>
      <c r="AP10572" t="s">
        <v>12424</v>
      </c>
      <c r="AQ10572" t="s">
        <v>11408</v>
      </c>
      <c r="AR10572">
        <v>4100</v>
      </c>
      <c r="AT10572">
        <v>0</v>
      </c>
      <c r="AV10572" t="s">
        <v>20633</v>
      </c>
      <c r="AW10572">
        <v>116100</v>
      </c>
    </row>
    <row r="10573" spans="1:49" x14ac:dyDescent="0.25">
      <c r="A10573">
        <v>4100</v>
      </c>
      <c r="B10573">
        <v>30005</v>
      </c>
      <c r="C10573">
        <v>4005</v>
      </c>
      <c r="D10573">
        <v>416</v>
      </c>
      <c r="E10573" s="124" t="s">
        <v>20528</v>
      </c>
      <c r="F10573" t="str">
        <f t="shared" si="211"/>
        <v>Larry CCELL-NIQUE CORP</v>
      </c>
      <c r="G10573" s="150" t="str">
        <f t="shared" ref="G10573:G10636" si="212">RIGHT(E10573,LEN(E10573)-3)</f>
        <v>Larry C</v>
      </c>
      <c r="H10573" s="149" t="s">
        <v>2172</v>
      </c>
      <c r="I10573">
        <v>40007960</v>
      </c>
      <c r="K10573" t="s">
        <v>20634</v>
      </c>
      <c r="L10573" t="s">
        <v>20635</v>
      </c>
      <c r="M10573" t="s">
        <v>12445</v>
      </c>
      <c r="N10573">
        <v>12033</v>
      </c>
      <c r="Q10573" t="s">
        <v>12415</v>
      </c>
      <c r="R10573" t="s">
        <v>12416</v>
      </c>
      <c r="S10573" t="s">
        <v>20636</v>
      </c>
      <c r="U10573" t="s">
        <v>12418</v>
      </c>
      <c r="W10573">
        <v>11</v>
      </c>
      <c r="X10573">
        <v>1</v>
      </c>
      <c r="Y10573" t="s">
        <v>12419</v>
      </c>
      <c r="Z10573" t="s">
        <v>12420</v>
      </c>
      <c r="AA10573" t="s">
        <v>12429</v>
      </c>
      <c r="AB10573" t="s">
        <v>12478</v>
      </c>
      <c r="AC10573">
        <v>2</v>
      </c>
      <c r="AD10573" s="123">
        <v>42690</v>
      </c>
      <c r="AE10573" t="s">
        <v>12431</v>
      </c>
      <c r="AG10573">
        <v>40007960</v>
      </c>
      <c r="AL10573" t="s">
        <v>12478</v>
      </c>
      <c r="AN10573">
        <v>3308340701</v>
      </c>
      <c r="AO10573">
        <v>16</v>
      </c>
      <c r="AP10573" t="s">
        <v>12424</v>
      </c>
      <c r="AQ10573" t="s">
        <v>11408</v>
      </c>
      <c r="AR10573">
        <v>4100</v>
      </c>
      <c r="AT10573">
        <v>0</v>
      </c>
      <c r="AV10573" t="s">
        <v>20637</v>
      </c>
      <c r="AW10573">
        <v>116100</v>
      </c>
    </row>
    <row r="10574" spans="1:49" x14ac:dyDescent="0.25">
      <c r="A10574">
        <v>4100</v>
      </c>
      <c r="B10574">
        <v>30005</v>
      </c>
      <c r="C10574">
        <v>4005</v>
      </c>
      <c r="D10574">
        <v>416</v>
      </c>
      <c r="E10574" s="124" t="s">
        <v>20528</v>
      </c>
      <c r="F10574" t="str">
        <f t="shared" si="211"/>
        <v>Larry CCEM MACHINE</v>
      </c>
      <c r="G10574" s="150" t="str">
        <f t="shared" si="212"/>
        <v>Larry C</v>
      </c>
      <c r="H10574" s="149" t="s">
        <v>2175</v>
      </c>
      <c r="I10574">
        <v>40003714</v>
      </c>
      <c r="J10574" t="s">
        <v>20638</v>
      </c>
      <c r="K10574" t="s">
        <v>20639</v>
      </c>
      <c r="L10574" t="s">
        <v>16007</v>
      </c>
      <c r="M10574" t="s">
        <v>12445</v>
      </c>
      <c r="N10574" t="s">
        <v>20640</v>
      </c>
      <c r="Q10574" t="s">
        <v>12415</v>
      </c>
      <c r="R10574" t="s">
        <v>12416</v>
      </c>
      <c r="S10574" t="s">
        <v>20641</v>
      </c>
      <c r="U10574" t="s">
        <v>12418</v>
      </c>
      <c r="W10574">
        <v>11</v>
      </c>
      <c r="X10574">
        <v>0</v>
      </c>
      <c r="Y10574" t="s">
        <v>12419</v>
      </c>
      <c r="Z10574" t="s">
        <v>12420</v>
      </c>
      <c r="AA10574" t="s">
        <v>12421</v>
      </c>
      <c r="AB10574" t="s">
        <v>12422</v>
      </c>
      <c r="AC10574">
        <v>2</v>
      </c>
      <c r="AD10574" s="123">
        <v>39111</v>
      </c>
      <c r="AE10574" t="s">
        <v>12423</v>
      </c>
      <c r="AG10574">
        <v>40003714</v>
      </c>
      <c r="AL10574" t="s">
        <v>12422</v>
      </c>
      <c r="AN10574">
        <v>3304503601</v>
      </c>
      <c r="AO10574">
        <v>16</v>
      </c>
      <c r="AP10574" t="s">
        <v>12424</v>
      </c>
      <c r="AQ10574" t="s">
        <v>11408</v>
      </c>
      <c r="AR10574">
        <v>4100</v>
      </c>
      <c r="AT10574">
        <v>0</v>
      </c>
      <c r="AV10574" t="s">
        <v>20642</v>
      </c>
      <c r="AW10574">
        <v>116100</v>
      </c>
    </row>
    <row r="10575" spans="1:49" x14ac:dyDescent="0.25">
      <c r="A10575">
        <v>4100</v>
      </c>
      <c r="B10575">
        <v>30005</v>
      </c>
      <c r="C10575">
        <v>4005</v>
      </c>
      <c r="D10575">
        <v>416</v>
      </c>
      <c r="E10575" s="124" t="s">
        <v>20528</v>
      </c>
      <c r="F10575" t="str">
        <f t="shared" si="211"/>
        <v>Larry CCENVEO</v>
      </c>
      <c r="G10575" s="150" t="str">
        <f t="shared" si="212"/>
        <v>Larry C</v>
      </c>
      <c r="H10575" s="149" t="s">
        <v>2193</v>
      </c>
      <c r="I10575">
        <v>40007740</v>
      </c>
      <c r="J10575" t="s">
        <v>17728</v>
      </c>
      <c r="K10575" t="s">
        <v>20643</v>
      </c>
      <c r="L10575" t="s">
        <v>20644</v>
      </c>
      <c r="M10575" t="s">
        <v>12560</v>
      </c>
      <c r="N10575">
        <v>16602</v>
      </c>
      <c r="Q10575" t="s">
        <v>12415</v>
      </c>
      <c r="R10575" t="s">
        <v>12416</v>
      </c>
      <c r="S10575" t="s">
        <v>20645</v>
      </c>
      <c r="U10575" t="s">
        <v>12418</v>
      </c>
      <c r="W10575">
        <v>11</v>
      </c>
      <c r="X10575">
        <v>1</v>
      </c>
      <c r="Y10575" t="s">
        <v>12419</v>
      </c>
      <c r="Z10575" t="s">
        <v>12420</v>
      </c>
      <c r="AA10575" t="s">
        <v>12429</v>
      </c>
      <c r="AB10575" t="s">
        <v>12430</v>
      </c>
      <c r="AC10575">
        <v>2</v>
      </c>
      <c r="AD10575" s="123">
        <v>42348</v>
      </c>
      <c r="AE10575" t="s">
        <v>12431</v>
      </c>
      <c r="AG10575">
        <v>40007740</v>
      </c>
      <c r="AL10575" t="s">
        <v>12430</v>
      </c>
      <c r="AN10575">
        <v>3901300501</v>
      </c>
      <c r="AO10575">
        <v>16</v>
      </c>
      <c r="AP10575" t="s">
        <v>12424</v>
      </c>
      <c r="AQ10575" t="s">
        <v>11408</v>
      </c>
      <c r="AR10575">
        <v>4100</v>
      </c>
      <c r="AT10575">
        <v>0</v>
      </c>
      <c r="AV10575" t="s">
        <v>2193</v>
      </c>
      <c r="AW10575">
        <v>116100</v>
      </c>
    </row>
    <row r="10576" spans="1:49" x14ac:dyDescent="0.25">
      <c r="A10576">
        <v>4100</v>
      </c>
      <c r="B10576">
        <v>30005</v>
      </c>
      <c r="C10576">
        <v>4005</v>
      </c>
      <c r="D10576">
        <v>416</v>
      </c>
      <c r="E10576" s="124" t="s">
        <v>20528</v>
      </c>
      <c r="F10576" t="str">
        <f t="shared" si="211"/>
        <v>Larry CCIOFFI CORP PUFF AND SNUFF</v>
      </c>
      <c r="G10576" s="150" t="str">
        <f t="shared" si="212"/>
        <v>Larry C</v>
      </c>
      <c r="H10576" s="149" t="s">
        <v>2280</v>
      </c>
      <c r="I10576">
        <v>40008457</v>
      </c>
      <c r="K10576" t="s">
        <v>20646</v>
      </c>
      <c r="L10576" t="s">
        <v>20530</v>
      </c>
      <c r="M10576" t="s">
        <v>12560</v>
      </c>
      <c r="N10576">
        <v>16101</v>
      </c>
      <c r="Q10576" t="s">
        <v>12415</v>
      </c>
      <c r="R10576" t="s">
        <v>12416</v>
      </c>
      <c r="S10576" t="s">
        <v>20647</v>
      </c>
      <c r="U10576" t="s">
        <v>12418</v>
      </c>
      <c r="W10576">
        <v>11</v>
      </c>
      <c r="X10576">
        <v>0</v>
      </c>
      <c r="Y10576" t="s">
        <v>12419</v>
      </c>
      <c r="Z10576" t="s">
        <v>12420</v>
      </c>
      <c r="AA10576" t="s">
        <v>12429</v>
      </c>
      <c r="AB10576" t="s">
        <v>12430</v>
      </c>
      <c r="AC10576">
        <v>2</v>
      </c>
      <c r="AD10576" s="123">
        <v>43329</v>
      </c>
      <c r="AE10576" t="s">
        <v>12431</v>
      </c>
      <c r="AG10576">
        <v>40008457</v>
      </c>
      <c r="AL10576" t="s">
        <v>12430</v>
      </c>
      <c r="AN10576">
        <v>3907326801</v>
      </c>
      <c r="AO10576">
        <v>16</v>
      </c>
      <c r="AP10576" t="s">
        <v>12424</v>
      </c>
      <c r="AQ10576" t="s">
        <v>11408</v>
      </c>
      <c r="AR10576">
        <v>4100</v>
      </c>
      <c r="AT10576">
        <v>0</v>
      </c>
      <c r="AV10576" t="s">
        <v>20648</v>
      </c>
      <c r="AW10576">
        <v>116100</v>
      </c>
    </row>
    <row r="10577" spans="1:49" x14ac:dyDescent="0.25">
      <c r="A10577">
        <v>4100</v>
      </c>
      <c r="B10577">
        <v>30005</v>
      </c>
      <c r="C10577">
        <v>4005</v>
      </c>
      <c r="D10577">
        <v>416</v>
      </c>
      <c r="E10577" s="124" t="s">
        <v>20528</v>
      </c>
      <c r="F10577" t="str">
        <f t="shared" si="211"/>
        <v>Larry CCLARION BOARDS, INC</v>
      </c>
      <c r="G10577" s="150" t="str">
        <f t="shared" si="212"/>
        <v>Larry C</v>
      </c>
      <c r="H10577" s="149" t="s">
        <v>2300</v>
      </c>
      <c r="I10577">
        <v>40003077</v>
      </c>
      <c r="J10577" t="s">
        <v>20649</v>
      </c>
      <c r="K10577" t="s">
        <v>20650</v>
      </c>
      <c r="L10577" t="s">
        <v>20651</v>
      </c>
      <c r="M10577" t="s">
        <v>12560</v>
      </c>
      <c r="N10577" t="s">
        <v>20652</v>
      </c>
      <c r="Q10577" t="s">
        <v>12415</v>
      </c>
      <c r="R10577" t="s">
        <v>12416</v>
      </c>
      <c r="S10577" t="s">
        <v>20653</v>
      </c>
      <c r="U10577" t="s">
        <v>12418</v>
      </c>
      <c r="W10577">
        <v>11</v>
      </c>
      <c r="X10577">
        <v>1</v>
      </c>
      <c r="Y10577" t="s">
        <v>12419</v>
      </c>
      <c r="Z10577" t="s">
        <v>12420</v>
      </c>
      <c r="AA10577" t="s">
        <v>12421</v>
      </c>
      <c r="AB10577" t="s">
        <v>12422</v>
      </c>
      <c r="AC10577">
        <v>2</v>
      </c>
      <c r="AD10577" s="123">
        <v>39111</v>
      </c>
      <c r="AE10577" t="s">
        <v>12423</v>
      </c>
      <c r="AG10577">
        <v>40003077</v>
      </c>
      <c r="AL10577" t="s">
        <v>12422</v>
      </c>
      <c r="AN10577">
        <v>3903177631</v>
      </c>
      <c r="AO10577">
        <v>16</v>
      </c>
      <c r="AP10577" t="s">
        <v>12424</v>
      </c>
      <c r="AQ10577" t="s">
        <v>11408</v>
      </c>
      <c r="AR10577">
        <v>4100</v>
      </c>
      <c r="AT10577">
        <v>2005</v>
      </c>
      <c r="AV10577" t="s">
        <v>20654</v>
      </c>
      <c r="AW10577">
        <v>116100</v>
      </c>
    </row>
    <row r="10578" spans="1:49" x14ac:dyDescent="0.25">
      <c r="A10578">
        <v>4100</v>
      </c>
      <c r="B10578">
        <v>30005</v>
      </c>
      <c r="C10578">
        <v>4005</v>
      </c>
      <c r="D10578">
        <v>416</v>
      </c>
      <c r="E10578" s="124" t="s">
        <v>20528</v>
      </c>
      <c r="F10578" t="str">
        <f t="shared" si="211"/>
        <v>Larry CCLINTON'S DITCH COOPERATIVE COMPANY</v>
      </c>
      <c r="G10578" s="150" t="str">
        <f t="shared" si="212"/>
        <v>Larry C</v>
      </c>
      <c r="H10578" s="149" t="s">
        <v>2319</v>
      </c>
      <c r="I10578">
        <v>40006933</v>
      </c>
      <c r="K10578" t="s">
        <v>20655</v>
      </c>
      <c r="L10578" t="s">
        <v>20656</v>
      </c>
      <c r="M10578" t="s">
        <v>12445</v>
      </c>
      <c r="N10578">
        <v>13039</v>
      </c>
      <c r="Q10578" t="s">
        <v>12415</v>
      </c>
      <c r="R10578" t="s">
        <v>12416</v>
      </c>
      <c r="S10578" t="s">
        <v>20657</v>
      </c>
      <c r="U10578" t="s">
        <v>12418</v>
      </c>
      <c r="W10578">
        <v>11</v>
      </c>
      <c r="X10578">
        <v>1</v>
      </c>
      <c r="Y10578" t="s">
        <v>12419</v>
      </c>
      <c r="Z10578" t="s">
        <v>12420</v>
      </c>
      <c r="AA10578" t="s">
        <v>12429</v>
      </c>
      <c r="AB10578" t="s">
        <v>12422</v>
      </c>
      <c r="AC10578">
        <v>2</v>
      </c>
      <c r="AD10578" s="123">
        <v>41220</v>
      </c>
      <c r="AE10578" t="s">
        <v>12431</v>
      </c>
      <c r="AG10578">
        <v>40006933</v>
      </c>
      <c r="AL10578" t="s">
        <v>12422</v>
      </c>
      <c r="AN10578">
        <v>3306761611</v>
      </c>
      <c r="AO10578">
        <v>16</v>
      </c>
      <c r="AP10578" t="s">
        <v>12424</v>
      </c>
      <c r="AQ10578" t="s">
        <v>11408</v>
      </c>
      <c r="AR10578">
        <v>4100</v>
      </c>
      <c r="AS10578" t="s">
        <v>12491</v>
      </c>
      <c r="AT10578">
        <v>0</v>
      </c>
      <c r="AV10578" t="s">
        <v>20658</v>
      </c>
      <c r="AW10578">
        <v>116100</v>
      </c>
    </row>
    <row r="10579" spans="1:49" x14ac:dyDescent="0.25">
      <c r="A10579">
        <v>4100</v>
      </c>
      <c r="B10579">
        <v>30005</v>
      </c>
      <c r="C10579">
        <v>4005</v>
      </c>
      <c r="D10579">
        <v>416</v>
      </c>
      <c r="E10579" s="124" t="s">
        <v>20528</v>
      </c>
      <c r="F10579" t="str">
        <f t="shared" si="211"/>
        <v>Larry CCONAGRA BSC AP</v>
      </c>
      <c r="G10579" s="150" t="str">
        <f t="shared" si="212"/>
        <v>Larry C</v>
      </c>
      <c r="H10579" s="149" t="s">
        <v>2413</v>
      </c>
      <c r="I10579">
        <v>40007020</v>
      </c>
      <c r="L10579" t="s">
        <v>15294</v>
      </c>
      <c r="M10579" t="s">
        <v>15295</v>
      </c>
      <c r="O10579">
        <v>642210</v>
      </c>
      <c r="P10579">
        <v>68164</v>
      </c>
      <c r="Q10579" t="s">
        <v>12415</v>
      </c>
      <c r="R10579" t="s">
        <v>12416</v>
      </c>
      <c r="S10579" t="s">
        <v>20659</v>
      </c>
      <c r="U10579" t="s">
        <v>12418</v>
      </c>
      <c r="W10579">
        <v>11</v>
      </c>
      <c r="X10579">
        <v>1</v>
      </c>
      <c r="Y10579" t="s">
        <v>12419</v>
      </c>
      <c r="Z10579" t="s">
        <v>12420</v>
      </c>
      <c r="AA10579" t="s">
        <v>12429</v>
      </c>
      <c r="AB10579" t="s">
        <v>12830</v>
      </c>
      <c r="AC10579">
        <v>2</v>
      </c>
      <c r="AD10579" s="123">
        <v>41340</v>
      </c>
      <c r="AE10579" t="s">
        <v>12431</v>
      </c>
      <c r="AG10579">
        <v>40007020</v>
      </c>
      <c r="AL10579" t="s">
        <v>12830</v>
      </c>
      <c r="AN10579">
        <v>2805503001</v>
      </c>
      <c r="AO10579">
        <v>16</v>
      </c>
      <c r="AP10579" t="s">
        <v>12424</v>
      </c>
      <c r="AQ10579" t="s">
        <v>11408</v>
      </c>
      <c r="AR10579">
        <v>4100</v>
      </c>
      <c r="AT10579">
        <v>0</v>
      </c>
      <c r="AV10579" t="s">
        <v>15385</v>
      </c>
      <c r="AW10579">
        <v>116100</v>
      </c>
    </row>
    <row r="10580" spans="1:49" x14ac:dyDescent="0.25">
      <c r="A10580">
        <v>4100</v>
      </c>
      <c r="B10580">
        <v>30005</v>
      </c>
      <c r="C10580">
        <v>4005</v>
      </c>
      <c r="D10580">
        <v>416</v>
      </c>
      <c r="E10580" s="124" t="s">
        <v>20528</v>
      </c>
      <c r="F10580" t="str">
        <f t="shared" si="211"/>
        <v>Larry CCONVIBER INCORPORATED</v>
      </c>
      <c r="G10580" s="150" t="str">
        <f t="shared" si="212"/>
        <v>Larry C</v>
      </c>
      <c r="H10580" s="149" t="s">
        <v>2498</v>
      </c>
      <c r="I10580">
        <v>40001641</v>
      </c>
      <c r="K10580" t="s">
        <v>20660</v>
      </c>
      <c r="L10580" t="s">
        <v>18903</v>
      </c>
      <c r="M10580" t="s">
        <v>12560</v>
      </c>
      <c r="N10580" t="s">
        <v>20661</v>
      </c>
      <c r="Q10580" t="s">
        <v>12415</v>
      </c>
      <c r="R10580" t="s">
        <v>12416</v>
      </c>
      <c r="S10580" t="s">
        <v>20662</v>
      </c>
      <c r="U10580" t="s">
        <v>12418</v>
      </c>
      <c r="W10580">
        <v>11</v>
      </c>
      <c r="X10580">
        <v>2</v>
      </c>
      <c r="Y10580" t="s">
        <v>12419</v>
      </c>
      <c r="Z10580" t="s">
        <v>12420</v>
      </c>
      <c r="AA10580" t="s">
        <v>12421</v>
      </c>
      <c r="AB10580" t="s">
        <v>12422</v>
      </c>
      <c r="AC10580">
        <v>2</v>
      </c>
      <c r="AD10580" s="123">
        <v>39111</v>
      </c>
      <c r="AE10580" t="s">
        <v>12423</v>
      </c>
      <c r="AG10580">
        <v>40001641</v>
      </c>
      <c r="AL10580" t="s">
        <v>12422</v>
      </c>
      <c r="AN10580">
        <v>3900336301</v>
      </c>
      <c r="AO10580">
        <v>16</v>
      </c>
      <c r="AP10580" t="s">
        <v>12424</v>
      </c>
      <c r="AQ10580" t="s">
        <v>11408</v>
      </c>
      <c r="AR10580">
        <v>4100</v>
      </c>
      <c r="AT10580">
        <v>2005</v>
      </c>
      <c r="AV10580" t="s">
        <v>20663</v>
      </c>
      <c r="AW10580">
        <v>116100</v>
      </c>
    </row>
    <row r="10581" spans="1:49" x14ac:dyDescent="0.25">
      <c r="A10581">
        <v>4100</v>
      </c>
      <c r="B10581">
        <v>30005</v>
      </c>
      <c r="C10581">
        <v>4005</v>
      </c>
      <c r="D10581">
        <v>416</v>
      </c>
      <c r="E10581" s="124" t="s">
        <v>20528</v>
      </c>
      <c r="F10581" t="str">
        <f t="shared" si="211"/>
        <v>Larry CCORNING INC.</v>
      </c>
      <c r="G10581" s="150" t="str">
        <f t="shared" si="212"/>
        <v>Larry C</v>
      </c>
      <c r="H10581" s="149" t="s">
        <v>2514</v>
      </c>
      <c r="I10581">
        <v>40003893</v>
      </c>
      <c r="J10581" t="s">
        <v>14036</v>
      </c>
      <c r="K10581" t="s">
        <v>20664</v>
      </c>
      <c r="L10581" t="s">
        <v>16722</v>
      </c>
      <c r="M10581" t="s">
        <v>12445</v>
      </c>
      <c r="N10581">
        <v>14831</v>
      </c>
      <c r="Q10581" t="s">
        <v>12415</v>
      </c>
      <c r="R10581" t="s">
        <v>12416</v>
      </c>
      <c r="S10581" t="s">
        <v>20665</v>
      </c>
      <c r="U10581" t="s">
        <v>12418</v>
      </c>
      <c r="W10581">
        <v>11</v>
      </c>
      <c r="X10581">
        <v>1</v>
      </c>
      <c r="Y10581" t="s">
        <v>12419</v>
      </c>
      <c r="Z10581" t="s">
        <v>12420</v>
      </c>
      <c r="AA10581" t="s">
        <v>12421</v>
      </c>
      <c r="AB10581" t="s">
        <v>12422</v>
      </c>
      <c r="AC10581">
        <v>2</v>
      </c>
      <c r="AD10581" s="123">
        <v>39111</v>
      </c>
      <c r="AE10581" t="s">
        <v>12423</v>
      </c>
      <c r="AG10581">
        <v>40003893</v>
      </c>
      <c r="AL10581" t="s">
        <v>12422</v>
      </c>
      <c r="AN10581">
        <v>3310105501</v>
      </c>
      <c r="AO10581">
        <v>16</v>
      </c>
      <c r="AP10581" t="s">
        <v>12424</v>
      </c>
      <c r="AQ10581" t="s">
        <v>11408</v>
      </c>
      <c r="AR10581">
        <v>4100</v>
      </c>
      <c r="AT10581">
        <v>2005</v>
      </c>
      <c r="AV10581" t="s">
        <v>20666</v>
      </c>
      <c r="AW10581">
        <v>116100</v>
      </c>
    </row>
    <row r="10582" spans="1:49" x14ac:dyDescent="0.25">
      <c r="A10582">
        <v>4100</v>
      </c>
      <c r="B10582">
        <v>30005</v>
      </c>
      <c r="C10582">
        <v>4005</v>
      </c>
      <c r="D10582">
        <v>416</v>
      </c>
      <c r="E10582" s="124" t="s">
        <v>20528</v>
      </c>
      <c r="F10582" t="str">
        <f t="shared" si="211"/>
        <v>Larry CCROSS BROTHERS CO., INC.</v>
      </c>
      <c r="G10582" s="150" t="str">
        <f t="shared" si="212"/>
        <v>Larry C</v>
      </c>
      <c r="H10582" s="149" t="s">
        <v>2568</v>
      </c>
      <c r="I10582">
        <v>40003701</v>
      </c>
      <c r="J10582" t="s">
        <v>20667</v>
      </c>
      <c r="K10582" t="s">
        <v>20668</v>
      </c>
      <c r="L10582" t="s">
        <v>17298</v>
      </c>
      <c r="M10582" t="s">
        <v>12445</v>
      </c>
      <c r="N10582" t="s">
        <v>20669</v>
      </c>
      <c r="Q10582" t="s">
        <v>12415</v>
      </c>
      <c r="R10582" t="s">
        <v>12416</v>
      </c>
      <c r="S10582" t="s">
        <v>20670</v>
      </c>
      <c r="U10582" t="s">
        <v>12418</v>
      </c>
      <c r="W10582">
        <v>11</v>
      </c>
      <c r="X10582">
        <v>2</v>
      </c>
      <c r="Y10582" t="s">
        <v>12419</v>
      </c>
      <c r="Z10582" t="s">
        <v>12420</v>
      </c>
      <c r="AA10582" t="s">
        <v>12421</v>
      </c>
      <c r="AB10582" t="s">
        <v>12422</v>
      </c>
      <c r="AC10582">
        <v>2</v>
      </c>
      <c r="AD10582" s="123">
        <v>39111</v>
      </c>
      <c r="AE10582" t="s">
        <v>12423</v>
      </c>
      <c r="AG10582">
        <v>40003701</v>
      </c>
      <c r="AL10582" t="s">
        <v>12422</v>
      </c>
      <c r="AN10582">
        <v>3305524501</v>
      </c>
      <c r="AO10582">
        <v>16</v>
      </c>
      <c r="AP10582" t="s">
        <v>12424</v>
      </c>
      <c r="AQ10582" t="s">
        <v>11408</v>
      </c>
      <c r="AR10582">
        <v>4100</v>
      </c>
      <c r="AT10582">
        <v>2005</v>
      </c>
      <c r="AV10582" t="s">
        <v>20671</v>
      </c>
      <c r="AW10582">
        <v>116100</v>
      </c>
    </row>
    <row r="10583" spans="1:49" x14ac:dyDescent="0.25">
      <c r="A10583">
        <v>4100</v>
      </c>
      <c r="B10583">
        <v>30005</v>
      </c>
      <c r="C10583">
        <v>4005</v>
      </c>
      <c r="D10583">
        <v>416</v>
      </c>
      <c r="E10583" s="124" t="s">
        <v>20528</v>
      </c>
      <c r="F10583" t="str">
        <f t="shared" si="211"/>
        <v>Larry CDANZER VENEER AMERICAS</v>
      </c>
      <c r="G10583" s="150" t="str">
        <f t="shared" si="212"/>
        <v>Larry C</v>
      </c>
      <c r="H10583" s="149" t="s">
        <v>2719</v>
      </c>
      <c r="I10583">
        <v>40007675</v>
      </c>
      <c r="K10583" t="s">
        <v>20672</v>
      </c>
      <c r="L10583" t="s">
        <v>20673</v>
      </c>
      <c r="M10583" t="s">
        <v>12560</v>
      </c>
      <c r="N10583">
        <v>16115</v>
      </c>
      <c r="Q10583" t="s">
        <v>12415</v>
      </c>
      <c r="R10583" t="s">
        <v>12416</v>
      </c>
      <c r="S10583" t="s">
        <v>20674</v>
      </c>
      <c r="U10583" t="s">
        <v>12418</v>
      </c>
      <c r="W10583">
        <v>11</v>
      </c>
      <c r="X10583">
        <v>1</v>
      </c>
      <c r="Y10583" t="s">
        <v>12419</v>
      </c>
      <c r="Z10583" t="s">
        <v>12420</v>
      </c>
      <c r="AA10583" t="s">
        <v>12485</v>
      </c>
      <c r="AB10583" t="s">
        <v>12422</v>
      </c>
      <c r="AC10583">
        <v>2</v>
      </c>
      <c r="AD10583" s="123">
        <v>42251</v>
      </c>
      <c r="AE10583" t="s">
        <v>12528</v>
      </c>
      <c r="AG10583">
        <v>40007675</v>
      </c>
      <c r="AL10583" t="s">
        <v>12422</v>
      </c>
      <c r="AN10583">
        <v>3900773671</v>
      </c>
      <c r="AO10583">
        <v>16</v>
      </c>
      <c r="AP10583" t="s">
        <v>12424</v>
      </c>
      <c r="AQ10583" t="s">
        <v>11408</v>
      </c>
      <c r="AR10583">
        <v>4100</v>
      </c>
      <c r="AT10583">
        <v>0</v>
      </c>
      <c r="AV10583" t="s">
        <v>20675</v>
      </c>
      <c r="AW10583">
        <v>116100</v>
      </c>
    </row>
    <row r="10584" spans="1:49" x14ac:dyDescent="0.25">
      <c r="A10584">
        <v>4100</v>
      </c>
      <c r="B10584">
        <v>30005</v>
      </c>
      <c r="C10584">
        <v>4005</v>
      </c>
      <c r="D10584">
        <v>416</v>
      </c>
      <c r="E10584" s="124" t="s">
        <v>20528</v>
      </c>
      <c r="F10584" t="str">
        <f t="shared" si="211"/>
        <v>Larry CDAVIS-STANDARD LLC</v>
      </c>
      <c r="G10584" s="150" t="str">
        <f t="shared" si="212"/>
        <v>Larry C</v>
      </c>
      <c r="H10584" s="149" t="s">
        <v>2745</v>
      </c>
      <c r="I10584">
        <v>40003711</v>
      </c>
      <c r="K10584" t="s">
        <v>20676</v>
      </c>
      <c r="L10584" t="s">
        <v>20677</v>
      </c>
      <c r="M10584" t="s">
        <v>12445</v>
      </c>
      <c r="N10584">
        <v>13069</v>
      </c>
      <c r="Q10584" t="s">
        <v>12415</v>
      </c>
      <c r="R10584" t="s">
        <v>12416</v>
      </c>
      <c r="S10584" t="s">
        <v>20678</v>
      </c>
      <c r="U10584" t="s">
        <v>12418</v>
      </c>
      <c r="W10584">
        <v>11</v>
      </c>
      <c r="X10584">
        <v>0</v>
      </c>
      <c r="Y10584" t="s">
        <v>12419</v>
      </c>
      <c r="Z10584" t="s">
        <v>12420</v>
      </c>
      <c r="AA10584" t="s">
        <v>12421</v>
      </c>
      <c r="AB10584" t="s">
        <v>12422</v>
      </c>
      <c r="AC10584">
        <v>2</v>
      </c>
      <c r="AD10584" s="123">
        <v>39111</v>
      </c>
      <c r="AE10584" t="s">
        <v>12423</v>
      </c>
      <c r="AG10584">
        <v>40003711</v>
      </c>
      <c r="AL10584" t="s">
        <v>12422</v>
      </c>
      <c r="AN10584">
        <v>3307509901</v>
      </c>
      <c r="AO10584">
        <v>16</v>
      </c>
      <c r="AP10584" t="s">
        <v>12424</v>
      </c>
      <c r="AQ10584" t="s">
        <v>11408</v>
      </c>
      <c r="AR10584">
        <v>4100</v>
      </c>
      <c r="AT10584">
        <v>2005</v>
      </c>
      <c r="AV10584" t="s">
        <v>20679</v>
      </c>
      <c r="AW10584">
        <v>116100</v>
      </c>
    </row>
    <row r="10585" spans="1:49" x14ac:dyDescent="0.25">
      <c r="A10585">
        <v>4100</v>
      </c>
      <c r="B10585">
        <v>30005</v>
      </c>
      <c r="C10585">
        <v>4005</v>
      </c>
      <c r="D10585">
        <v>416</v>
      </c>
      <c r="E10585" s="124" t="s">
        <v>20528</v>
      </c>
      <c r="F10585" t="str">
        <f t="shared" si="211"/>
        <v>Larry CDEIORIO FOODS, INC</v>
      </c>
      <c r="G10585" s="150" t="str">
        <f t="shared" si="212"/>
        <v>Larry C</v>
      </c>
      <c r="H10585" s="149" t="s">
        <v>2775</v>
      </c>
      <c r="I10585">
        <v>40007644</v>
      </c>
      <c r="K10585" t="s">
        <v>20680</v>
      </c>
      <c r="L10585" t="s">
        <v>20681</v>
      </c>
      <c r="M10585" t="s">
        <v>12445</v>
      </c>
      <c r="N10585" t="s">
        <v>20682</v>
      </c>
      <c r="Q10585" t="s">
        <v>12415</v>
      </c>
      <c r="R10585" t="s">
        <v>12416</v>
      </c>
      <c r="S10585" t="s">
        <v>20683</v>
      </c>
      <c r="U10585" t="s">
        <v>12418</v>
      </c>
      <c r="W10585">
        <v>11</v>
      </c>
      <c r="X10585">
        <v>1</v>
      </c>
      <c r="Y10585" t="s">
        <v>12419</v>
      </c>
      <c r="Z10585" t="s">
        <v>12420</v>
      </c>
      <c r="AA10585" t="s">
        <v>12429</v>
      </c>
      <c r="AB10585" t="s">
        <v>12422</v>
      </c>
      <c r="AC10585">
        <v>2</v>
      </c>
      <c r="AD10585" s="123">
        <v>42214</v>
      </c>
      <c r="AE10585" t="s">
        <v>12431</v>
      </c>
      <c r="AG10585">
        <v>40007644</v>
      </c>
      <c r="AL10585" t="s">
        <v>12422</v>
      </c>
      <c r="AN10585">
        <v>3306529201</v>
      </c>
      <c r="AO10585">
        <v>16</v>
      </c>
      <c r="AP10585" t="s">
        <v>12424</v>
      </c>
      <c r="AQ10585" t="s">
        <v>11408</v>
      </c>
      <c r="AR10585">
        <v>4100</v>
      </c>
      <c r="AT10585">
        <v>0</v>
      </c>
      <c r="AV10585" t="s">
        <v>20684</v>
      </c>
      <c r="AW10585">
        <v>116100</v>
      </c>
    </row>
    <row r="10586" spans="1:49" x14ac:dyDescent="0.25">
      <c r="A10586">
        <v>4100</v>
      </c>
      <c r="B10586">
        <v>30005</v>
      </c>
      <c r="C10586">
        <v>4005</v>
      </c>
      <c r="D10586">
        <v>416</v>
      </c>
      <c r="E10586" s="124" t="s">
        <v>20528</v>
      </c>
      <c r="F10586" t="str">
        <f t="shared" si="211"/>
        <v>Larry CDIVERSIFIED DESIGN &amp; MANUFACTURING,</v>
      </c>
      <c r="G10586" s="150" t="str">
        <f t="shared" si="212"/>
        <v>Larry C</v>
      </c>
      <c r="H10586" s="149" t="s">
        <v>2897</v>
      </c>
      <c r="I10586">
        <v>40008334</v>
      </c>
      <c r="K10586" t="s">
        <v>20685</v>
      </c>
      <c r="L10586" t="s">
        <v>16639</v>
      </c>
      <c r="M10586" t="s">
        <v>12560</v>
      </c>
      <c r="N10586">
        <v>19406</v>
      </c>
      <c r="Q10586" t="s">
        <v>12415</v>
      </c>
      <c r="R10586" t="s">
        <v>12416</v>
      </c>
      <c r="S10586" t="s">
        <v>20686</v>
      </c>
      <c r="U10586" t="s">
        <v>12418</v>
      </c>
      <c r="W10586">
        <v>11</v>
      </c>
      <c r="X10586">
        <v>1</v>
      </c>
      <c r="Y10586" t="s">
        <v>12419</v>
      </c>
      <c r="Z10586" t="s">
        <v>12420</v>
      </c>
      <c r="AA10586" t="s">
        <v>12429</v>
      </c>
      <c r="AB10586" t="s">
        <v>12430</v>
      </c>
      <c r="AC10586">
        <v>2</v>
      </c>
      <c r="AD10586" s="123">
        <v>43173</v>
      </c>
      <c r="AE10586" t="s">
        <v>12431</v>
      </c>
      <c r="AG10586">
        <v>40008334</v>
      </c>
      <c r="AL10586" t="s">
        <v>12430</v>
      </c>
      <c r="AN10586">
        <v>3909144001</v>
      </c>
      <c r="AO10586">
        <v>16</v>
      </c>
      <c r="AP10586" t="s">
        <v>12424</v>
      </c>
      <c r="AQ10586" t="s">
        <v>11408</v>
      </c>
      <c r="AR10586">
        <v>4100</v>
      </c>
      <c r="AT10586">
        <v>0</v>
      </c>
      <c r="AV10586" t="s">
        <v>18998</v>
      </c>
      <c r="AW10586">
        <v>116100</v>
      </c>
    </row>
    <row r="10587" spans="1:49" x14ac:dyDescent="0.25">
      <c r="A10587">
        <v>4100</v>
      </c>
      <c r="B10587">
        <v>30005</v>
      </c>
      <c r="C10587">
        <v>4005</v>
      </c>
      <c r="D10587">
        <v>416</v>
      </c>
      <c r="E10587" s="124" t="s">
        <v>20528</v>
      </c>
      <c r="F10587" t="str">
        <f t="shared" si="211"/>
        <v>Larry CDOROTHY'S CANDIES</v>
      </c>
      <c r="G10587" s="150" t="str">
        <f t="shared" si="212"/>
        <v>Larry C</v>
      </c>
      <c r="H10587" s="149" t="s">
        <v>2963</v>
      </c>
      <c r="I10587">
        <v>40008069</v>
      </c>
      <c r="K10587" t="s">
        <v>20687</v>
      </c>
      <c r="L10587" t="s">
        <v>20688</v>
      </c>
      <c r="M10587" t="s">
        <v>12560</v>
      </c>
      <c r="N10587">
        <v>15131</v>
      </c>
      <c r="Q10587" t="s">
        <v>12415</v>
      </c>
      <c r="R10587" t="s">
        <v>12416</v>
      </c>
      <c r="S10587" t="s">
        <v>20689</v>
      </c>
      <c r="U10587" t="s">
        <v>12418</v>
      </c>
      <c r="W10587">
        <v>11</v>
      </c>
      <c r="X10587">
        <v>1</v>
      </c>
      <c r="Y10587" t="s">
        <v>12419</v>
      </c>
      <c r="Z10587" t="s">
        <v>12420</v>
      </c>
      <c r="AA10587" t="s">
        <v>12429</v>
      </c>
      <c r="AB10587" t="s">
        <v>12478</v>
      </c>
      <c r="AC10587">
        <v>2</v>
      </c>
      <c r="AD10587" s="123">
        <v>42800</v>
      </c>
      <c r="AE10587" t="s">
        <v>12431</v>
      </c>
      <c r="AG10587">
        <v>40008069</v>
      </c>
      <c r="AL10587" t="s">
        <v>12478</v>
      </c>
      <c r="AN10587">
        <v>3900341701</v>
      </c>
      <c r="AO10587">
        <v>16</v>
      </c>
      <c r="AP10587" t="s">
        <v>12424</v>
      </c>
      <c r="AQ10587" t="s">
        <v>11408</v>
      </c>
      <c r="AR10587">
        <v>4100</v>
      </c>
      <c r="AT10587">
        <v>0</v>
      </c>
      <c r="AV10587" t="s">
        <v>20690</v>
      </c>
      <c r="AW10587">
        <v>116100</v>
      </c>
    </row>
    <row r="10588" spans="1:49" x14ac:dyDescent="0.25">
      <c r="A10588">
        <v>4100</v>
      </c>
      <c r="B10588">
        <v>30005</v>
      </c>
      <c r="C10588">
        <v>4005</v>
      </c>
      <c r="D10588">
        <v>416</v>
      </c>
      <c r="E10588" s="124" t="s">
        <v>20528</v>
      </c>
      <c r="F10588" t="str">
        <f t="shared" si="211"/>
        <v>Larry CDR. PEPPER SNAPPLE GROUP</v>
      </c>
      <c r="G10588" s="150" t="str">
        <f t="shared" si="212"/>
        <v>Larry C</v>
      </c>
      <c r="H10588" s="149" t="s">
        <v>2985</v>
      </c>
      <c r="I10588">
        <v>40007585</v>
      </c>
      <c r="K10588" t="s">
        <v>20691</v>
      </c>
      <c r="L10588" t="s">
        <v>20692</v>
      </c>
      <c r="M10588" t="s">
        <v>12560</v>
      </c>
      <c r="N10588">
        <v>17304</v>
      </c>
      <c r="Q10588" t="s">
        <v>12415</v>
      </c>
      <c r="R10588" t="s">
        <v>12416</v>
      </c>
      <c r="S10588" t="s">
        <v>20693</v>
      </c>
      <c r="U10588" t="s">
        <v>12418</v>
      </c>
      <c r="W10588">
        <v>11</v>
      </c>
      <c r="X10588">
        <v>2</v>
      </c>
      <c r="Y10588" t="s">
        <v>12419</v>
      </c>
      <c r="Z10588" t="s">
        <v>12420</v>
      </c>
      <c r="AA10588" t="s">
        <v>12429</v>
      </c>
      <c r="AB10588" t="s">
        <v>12430</v>
      </c>
      <c r="AC10588">
        <v>2</v>
      </c>
      <c r="AD10588" s="123">
        <v>42132</v>
      </c>
      <c r="AE10588" t="s">
        <v>12431</v>
      </c>
      <c r="AG10588">
        <v>40007585</v>
      </c>
      <c r="AL10588" t="s">
        <v>12430</v>
      </c>
      <c r="AN10588">
        <v>3900172561</v>
      </c>
      <c r="AO10588">
        <v>16</v>
      </c>
      <c r="AP10588" t="s">
        <v>12424</v>
      </c>
      <c r="AQ10588" t="s">
        <v>11408</v>
      </c>
      <c r="AR10588">
        <v>4100</v>
      </c>
      <c r="AT10588">
        <v>0</v>
      </c>
      <c r="AV10588" t="s">
        <v>20694</v>
      </c>
      <c r="AW10588">
        <v>116100</v>
      </c>
    </row>
    <row r="10589" spans="1:49" x14ac:dyDescent="0.25">
      <c r="A10589">
        <v>4100</v>
      </c>
      <c r="B10589">
        <v>30005</v>
      </c>
      <c r="C10589">
        <v>4005</v>
      </c>
      <c r="D10589">
        <v>416</v>
      </c>
      <c r="E10589" s="124" t="s">
        <v>20528</v>
      </c>
      <c r="F10589" t="str">
        <f t="shared" si="211"/>
        <v>Larry CDUCTMATE INDUSTRIES, INC</v>
      </c>
      <c r="G10589" s="150" t="str">
        <f t="shared" si="212"/>
        <v>Larry C</v>
      </c>
      <c r="H10589" s="149" t="s">
        <v>3009</v>
      </c>
      <c r="I10589">
        <v>40007429</v>
      </c>
      <c r="K10589" t="s">
        <v>20695</v>
      </c>
      <c r="L10589" t="s">
        <v>20696</v>
      </c>
      <c r="M10589" t="s">
        <v>12560</v>
      </c>
      <c r="N10589">
        <v>15022</v>
      </c>
      <c r="Q10589" t="s">
        <v>12415</v>
      </c>
      <c r="R10589" t="s">
        <v>12416</v>
      </c>
      <c r="S10589" t="s">
        <v>20697</v>
      </c>
      <c r="U10589" t="s">
        <v>12418</v>
      </c>
      <c r="W10589">
        <v>11</v>
      </c>
      <c r="X10589">
        <v>1</v>
      </c>
      <c r="Y10589" t="s">
        <v>12419</v>
      </c>
      <c r="Z10589" t="s">
        <v>12420</v>
      </c>
      <c r="AA10589" t="s">
        <v>12429</v>
      </c>
      <c r="AB10589" t="s">
        <v>12422</v>
      </c>
      <c r="AC10589">
        <v>2</v>
      </c>
      <c r="AD10589" s="123">
        <v>41913</v>
      </c>
      <c r="AE10589" t="s">
        <v>12431</v>
      </c>
      <c r="AG10589">
        <v>40007429</v>
      </c>
      <c r="AL10589" t="s">
        <v>12422</v>
      </c>
      <c r="AN10589">
        <v>3912506201</v>
      </c>
      <c r="AO10589">
        <v>16</v>
      </c>
      <c r="AP10589" t="s">
        <v>12424</v>
      </c>
      <c r="AQ10589" t="s">
        <v>11408</v>
      </c>
      <c r="AR10589">
        <v>4100</v>
      </c>
      <c r="AT10589">
        <v>0</v>
      </c>
      <c r="AV10589" t="s">
        <v>20698</v>
      </c>
      <c r="AW10589">
        <v>116100</v>
      </c>
    </row>
    <row r="10590" spans="1:49" x14ac:dyDescent="0.25">
      <c r="A10590">
        <v>4100</v>
      </c>
      <c r="B10590">
        <v>30005</v>
      </c>
      <c r="C10590">
        <v>4005</v>
      </c>
      <c r="D10590">
        <v>416</v>
      </c>
      <c r="E10590" s="124" t="s">
        <v>20528</v>
      </c>
      <c r="F10590" t="str">
        <f t="shared" si="211"/>
        <v>Larry CEAM MOSCA CORPORATION</v>
      </c>
      <c r="G10590" s="150" t="str">
        <f t="shared" si="212"/>
        <v>Larry C</v>
      </c>
      <c r="H10590" s="149" t="s">
        <v>3073</v>
      </c>
      <c r="I10590">
        <v>40001782</v>
      </c>
      <c r="J10590" t="s">
        <v>20699</v>
      </c>
      <c r="K10590" t="s">
        <v>20700</v>
      </c>
      <c r="L10590" t="s">
        <v>20701</v>
      </c>
      <c r="M10590" t="s">
        <v>12560</v>
      </c>
      <c r="N10590" t="s">
        <v>20702</v>
      </c>
      <c r="Q10590" t="s">
        <v>12415</v>
      </c>
      <c r="R10590" t="s">
        <v>12416</v>
      </c>
      <c r="S10590" t="s">
        <v>20703</v>
      </c>
      <c r="U10590" t="s">
        <v>12418</v>
      </c>
      <c r="W10590">
        <v>11</v>
      </c>
      <c r="X10590">
        <v>0</v>
      </c>
      <c r="Y10590" t="s">
        <v>12419</v>
      </c>
      <c r="Z10590" t="s">
        <v>12420</v>
      </c>
      <c r="AA10590" t="s">
        <v>12421</v>
      </c>
      <c r="AB10590" t="s">
        <v>12422</v>
      </c>
      <c r="AC10590">
        <v>2</v>
      </c>
      <c r="AD10590" s="123">
        <v>39111</v>
      </c>
      <c r="AE10590" t="s">
        <v>12423</v>
      </c>
      <c r="AG10590">
        <v>40001782</v>
      </c>
      <c r="AL10590" t="s">
        <v>12422</v>
      </c>
      <c r="AN10590">
        <v>3907916301</v>
      </c>
      <c r="AO10590">
        <v>16</v>
      </c>
      <c r="AP10590" t="s">
        <v>12424</v>
      </c>
      <c r="AQ10590" t="s">
        <v>11408</v>
      </c>
      <c r="AR10590">
        <v>4100</v>
      </c>
      <c r="AT10590">
        <v>2005</v>
      </c>
      <c r="AV10590" t="s">
        <v>20704</v>
      </c>
      <c r="AW10590">
        <v>116100</v>
      </c>
    </row>
    <row r="10591" spans="1:49" x14ac:dyDescent="0.25">
      <c r="A10591">
        <v>4100</v>
      </c>
      <c r="B10591">
        <v>30005</v>
      </c>
      <c r="C10591">
        <v>4005</v>
      </c>
      <c r="D10591">
        <v>416</v>
      </c>
      <c r="E10591" s="124" t="s">
        <v>20528</v>
      </c>
      <c r="F10591" t="str">
        <f t="shared" si="211"/>
        <v>Larry CEAST COAST EROSION BLANKETS</v>
      </c>
      <c r="G10591" s="150" t="str">
        <f t="shared" si="212"/>
        <v>Larry C</v>
      </c>
      <c r="H10591" s="149" t="s">
        <v>3078</v>
      </c>
      <c r="I10591">
        <v>40003399</v>
      </c>
      <c r="K10591" t="s">
        <v>20705</v>
      </c>
      <c r="L10591" t="s">
        <v>20706</v>
      </c>
      <c r="M10591" t="s">
        <v>12560</v>
      </c>
      <c r="N10591" t="s">
        <v>20707</v>
      </c>
      <c r="Q10591" t="s">
        <v>12415</v>
      </c>
      <c r="R10591" t="s">
        <v>12416</v>
      </c>
      <c r="S10591" t="s">
        <v>20708</v>
      </c>
      <c r="U10591" t="s">
        <v>12418</v>
      </c>
      <c r="W10591">
        <v>11</v>
      </c>
      <c r="X10591">
        <v>1</v>
      </c>
      <c r="Y10591" t="s">
        <v>12419</v>
      </c>
      <c r="Z10591" t="s">
        <v>12420</v>
      </c>
      <c r="AA10591" t="s">
        <v>12421</v>
      </c>
      <c r="AB10591" t="s">
        <v>12422</v>
      </c>
      <c r="AC10591">
        <v>2</v>
      </c>
      <c r="AD10591" s="123">
        <v>39111</v>
      </c>
      <c r="AE10591" t="s">
        <v>12423</v>
      </c>
      <c r="AG10591">
        <v>40003399</v>
      </c>
      <c r="AL10591" t="s">
        <v>12422</v>
      </c>
      <c r="AN10591">
        <v>3901174141</v>
      </c>
      <c r="AO10591">
        <v>16</v>
      </c>
      <c r="AP10591" t="s">
        <v>12424</v>
      </c>
      <c r="AQ10591" t="s">
        <v>11408</v>
      </c>
      <c r="AR10591">
        <v>4100</v>
      </c>
      <c r="AT10591">
        <v>0</v>
      </c>
      <c r="AV10591" t="s">
        <v>20709</v>
      </c>
      <c r="AW10591">
        <v>116100</v>
      </c>
    </row>
    <row r="10592" spans="1:49" x14ac:dyDescent="0.25">
      <c r="A10592">
        <v>4100</v>
      </c>
      <c r="B10592">
        <v>30005</v>
      </c>
      <c r="C10592">
        <v>4005</v>
      </c>
      <c r="D10592">
        <v>416</v>
      </c>
      <c r="E10592" s="124" t="s">
        <v>20528</v>
      </c>
      <c r="F10592" t="str">
        <f t="shared" si="211"/>
        <v>Larry CEASTERN BAKERY SYSTEMS INC.</v>
      </c>
      <c r="G10592" s="150" t="str">
        <f t="shared" si="212"/>
        <v>Larry C</v>
      </c>
      <c r="H10592" s="149" t="s">
        <v>3080</v>
      </c>
      <c r="I10592">
        <v>40002279</v>
      </c>
      <c r="K10592" t="s">
        <v>20710</v>
      </c>
      <c r="L10592" t="s">
        <v>20711</v>
      </c>
      <c r="M10592" t="s">
        <v>12560</v>
      </c>
      <c r="N10592" t="s">
        <v>20712</v>
      </c>
      <c r="Q10592" t="s">
        <v>12415</v>
      </c>
      <c r="R10592" t="s">
        <v>12416</v>
      </c>
      <c r="S10592" t="s">
        <v>20713</v>
      </c>
      <c r="U10592" t="s">
        <v>12418</v>
      </c>
      <c r="W10592">
        <v>11</v>
      </c>
      <c r="X10592">
        <v>0</v>
      </c>
      <c r="Y10592" t="s">
        <v>12419</v>
      </c>
      <c r="Z10592" t="s">
        <v>12420</v>
      </c>
      <c r="AA10592" t="s">
        <v>12421</v>
      </c>
      <c r="AB10592" t="s">
        <v>12422</v>
      </c>
      <c r="AC10592">
        <v>2</v>
      </c>
      <c r="AD10592" s="123">
        <v>39111</v>
      </c>
      <c r="AE10592" t="s">
        <v>12423</v>
      </c>
      <c r="AG10592">
        <v>40002279</v>
      </c>
      <c r="AL10592" t="s">
        <v>12422</v>
      </c>
      <c r="AN10592">
        <v>3913390941</v>
      </c>
      <c r="AO10592">
        <v>16</v>
      </c>
      <c r="AP10592" t="s">
        <v>12424</v>
      </c>
      <c r="AQ10592" t="s">
        <v>11408</v>
      </c>
      <c r="AR10592">
        <v>4100</v>
      </c>
      <c r="AT10592">
        <v>2005</v>
      </c>
      <c r="AV10592" t="s">
        <v>20714</v>
      </c>
      <c r="AW10592">
        <v>116100</v>
      </c>
    </row>
    <row r="10593" spans="1:49" x14ac:dyDescent="0.25">
      <c r="A10593">
        <v>4100</v>
      </c>
      <c r="B10593">
        <v>30005</v>
      </c>
      <c r="C10593">
        <v>4005</v>
      </c>
      <c r="D10593">
        <v>416</v>
      </c>
      <c r="E10593" s="124" t="s">
        <v>20528</v>
      </c>
      <c r="F10593" t="str">
        <f t="shared" si="211"/>
        <v>Larry CELITE LINE SERVICES - WARWICK</v>
      </c>
      <c r="G10593" s="150" t="str">
        <f t="shared" si="212"/>
        <v>Larry C</v>
      </c>
      <c r="H10593" s="149" t="s">
        <v>13545</v>
      </c>
      <c r="I10593">
        <v>40008671</v>
      </c>
      <c r="J10593" t="s">
        <v>20715</v>
      </c>
      <c r="K10593" t="s">
        <v>20716</v>
      </c>
      <c r="L10593" t="s">
        <v>20717</v>
      </c>
      <c r="M10593" t="s">
        <v>20623</v>
      </c>
      <c r="N10593">
        <v>2886</v>
      </c>
      <c r="Q10593" t="s">
        <v>12415</v>
      </c>
      <c r="R10593" t="s">
        <v>12416</v>
      </c>
      <c r="S10593" t="s">
        <v>20718</v>
      </c>
      <c r="U10593" t="s">
        <v>12418</v>
      </c>
      <c r="W10593">
        <v>11</v>
      </c>
      <c r="X10593">
        <v>1</v>
      </c>
      <c r="Y10593" t="s">
        <v>12419</v>
      </c>
      <c r="Z10593" t="s">
        <v>12420</v>
      </c>
      <c r="AA10593" t="s">
        <v>12485</v>
      </c>
      <c r="AB10593" t="s">
        <v>12422</v>
      </c>
      <c r="AC10593">
        <v>3</v>
      </c>
      <c r="AD10593" s="123">
        <v>43684</v>
      </c>
      <c r="AE10593" t="s">
        <v>12528</v>
      </c>
      <c r="AG10593">
        <v>40008671</v>
      </c>
      <c r="AL10593" t="s">
        <v>12422</v>
      </c>
      <c r="AN10593">
        <v>4000301401</v>
      </c>
      <c r="AO10593">
        <v>16</v>
      </c>
      <c r="AP10593" t="s">
        <v>12424</v>
      </c>
      <c r="AQ10593" t="s">
        <v>11408</v>
      </c>
      <c r="AR10593">
        <v>4100</v>
      </c>
      <c r="AT10593">
        <v>0</v>
      </c>
      <c r="AV10593" t="s">
        <v>12420</v>
      </c>
      <c r="AW10593">
        <v>116100</v>
      </c>
    </row>
    <row r="10594" spans="1:49" x14ac:dyDescent="0.25">
      <c r="A10594">
        <v>4100</v>
      </c>
      <c r="B10594">
        <v>30005</v>
      </c>
      <c r="C10594">
        <v>4005</v>
      </c>
      <c r="D10594">
        <v>416</v>
      </c>
      <c r="E10594" s="124" t="s">
        <v>20528</v>
      </c>
      <c r="F10594" t="str">
        <f t="shared" si="211"/>
        <v>Larry CENGEL MACHINERY INC</v>
      </c>
      <c r="G10594" s="150" t="str">
        <f t="shared" si="212"/>
        <v>Larry C</v>
      </c>
      <c r="H10594" s="149" t="s">
        <v>3199</v>
      </c>
      <c r="I10594">
        <v>40008129</v>
      </c>
      <c r="K10594" t="s">
        <v>20719</v>
      </c>
      <c r="L10594" t="s">
        <v>15882</v>
      </c>
      <c r="M10594" t="s">
        <v>12560</v>
      </c>
      <c r="N10594">
        <v>17406</v>
      </c>
      <c r="Q10594" t="s">
        <v>12415</v>
      </c>
      <c r="R10594" t="s">
        <v>12416</v>
      </c>
      <c r="S10594" t="s">
        <v>20720</v>
      </c>
      <c r="U10594" t="s">
        <v>12418</v>
      </c>
      <c r="W10594">
        <v>11</v>
      </c>
      <c r="X10594">
        <v>0</v>
      </c>
      <c r="Y10594" t="s">
        <v>12419</v>
      </c>
      <c r="Z10594" t="s">
        <v>12420</v>
      </c>
      <c r="AA10594" t="s">
        <v>12429</v>
      </c>
      <c r="AB10594" t="s">
        <v>12422</v>
      </c>
      <c r="AC10594">
        <v>2</v>
      </c>
      <c r="AD10594" s="123">
        <v>42873</v>
      </c>
      <c r="AE10594" t="s">
        <v>12431</v>
      </c>
      <c r="AG10594">
        <v>40008129</v>
      </c>
      <c r="AL10594" t="s">
        <v>12422</v>
      </c>
      <c r="AN10594">
        <v>3913343001</v>
      </c>
      <c r="AO10594">
        <v>16</v>
      </c>
      <c r="AP10594" t="s">
        <v>12424</v>
      </c>
      <c r="AQ10594" t="s">
        <v>11408</v>
      </c>
      <c r="AR10594">
        <v>4100</v>
      </c>
      <c r="AT10594">
        <v>0</v>
      </c>
      <c r="AV10594" t="s">
        <v>20721</v>
      </c>
      <c r="AW10594">
        <v>116100</v>
      </c>
    </row>
    <row r="10595" spans="1:49" x14ac:dyDescent="0.25">
      <c r="A10595">
        <v>4100</v>
      </c>
      <c r="B10595">
        <v>30005</v>
      </c>
      <c r="C10595">
        <v>4005</v>
      </c>
      <c r="D10595">
        <v>416</v>
      </c>
      <c r="E10595" s="124" t="s">
        <v>20528</v>
      </c>
      <c r="F10595" t="str">
        <f t="shared" si="211"/>
        <v>Larry CERIE BEARINGS COMPANY</v>
      </c>
      <c r="G10595" s="150" t="str">
        <f t="shared" si="212"/>
        <v>Larry C</v>
      </c>
      <c r="H10595" s="149" t="s">
        <v>3237</v>
      </c>
      <c r="I10595">
        <v>40001672</v>
      </c>
      <c r="J10595" t="s">
        <v>20722</v>
      </c>
      <c r="K10595" t="s">
        <v>14036</v>
      </c>
      <c r="L10595" t="s">
        <v>20723</v>
      </c>
      <c r="M10595" t="s">
        <v>12560</v>
      </c>
      <c r="N10595" t="s">
        <v>20724</v>
      </c>
      <c r="Q10595" t="s">
        <v>12415</v>
      </c>
      <c r="R10595" t="s">
        <v>12416</v>
      </c>
      <c r="S10595" t="s">
        <v>20725</v>
      </c>
      <c r="U10595" t="s">
        <v>12418</v>
      </c>
      <c r="W10595">
        <v>11</v>
      </c>
      <c r="X10595">
        <v>2</v>
      </c>
      <c r="Y10595" t="s">
        <v>12419</v>
      </c>
      <c r="Z10595" t="s">
        <v>12420</v>
      </c>
      <c r="AA10595" t="s">
        <v>12421</v>
      </c>
      <c r="AB10595" t="s">
        <v>12422</v>
      </c>
      <c r="AC10595">
        <v>2</v>
      </c>
      <c r="AD10595" s="123">
        <v>39111</v>
      </c>
      <c r="AE10595" t="s">
        <v>12423</v>
      </c>
      <c r="AG10595">
        <v>40001672</v>
      </c>
      <c r="AL10595" t="s">
        <v>12422</v>
      </c>
      <c r="AN10595">
        <v>3904912401</v>
      </c>
      <c r="AO10595">
        <v>16</v>
      </c>
      <c r="AP10595" t="s">
        <v>12424</v>
      </c>
      <c r="AQ10595" t="s">
        <v>11408</v>
      </c>
      <c r="AR10595">
        <v>4100</v>
      </c>
      <c r="AT10595">
        <v>0</v>
      </c>
      <c r="AV10595" t="s">
        <v>20726</v>
      </c>
      <c r="AW10595">
        <v>116100</v>
      </c>
    </row>
    <row r="10596" spans="1:49" x14ac:dyDescent="0.25">
      <c r="A10596">
        <v>4100</v>
      </c>
      <c r="B10596">
        <v>30005</v>
      </c>
      <c r="C10596">
        <v>4005</v>
      </c>
      <c r="D10596">
        <v>416</v>
      </c>
      <c r="E10596" s="124" t="s">
        <v>20528</v>
      </c>
      <c r="F10596" t="str">
        <f t="shared" si="211"/>
        <v>Larry CERIEZ MFG</v>
      </c>
      <c r="G10596" s="150" t="str">
        <f t="shared" si="212"/>
        <v>Larry C</v>
      </c>
      <c r="H10596" s="149" t="s">
        <v>3239</v>
      </c>
      <c r="I10596">
        <v>40008253</v>
      </c>
      <c r="K10596" t="s">
        <v>20727</v>
      </c>
      <c r="L10596" t="s">
        <v>20723</v>
      </c>
      <c r="M10596" t="s">
        <v>12560</v>
      </c>
      <c r="N10596">
        <v>16506</v>
      </c>
      <c r="Q10596" t="s">
        <v>12415</v>
      </c>
      <c r="R10596" t="s">
        <v>12416</v>
      </c>
      <c r="S10596" t="s">
        <v>20728</v>
      </c>
      <c r="U10596" t="s">
        <v>12418</v>
      </c>
      <c r="W10596">
        <v>11</v>
      </c>
      <c r="X10596">
        <v>0</v>
      </c>
      <c r="Y10596" t="s">
        <v>12419</v>
      </c>
      <c r="Z10596" t="s">
        <v>12420</v>
      </c>
      <c r="AA10596" t="s">
        <v>12429</v>
      </c>
      <c r="AB10596" t="s">
        <v>12422</v>
      </c>
      <c r="AC10596">
        <v>2</v>
      </c>
      <c r="AD10596" s="123">
        <v>43060</v>
      </c>
      <c r="AE10596" t="s">
        <v>12431</v>
      </c>
      <c r="AG10596">
        <v>40008253</v>
      </c>
      <c r="AL10596" t="s">
        <v>12422</v>
      </c>
      <c r="AN10596">
        <v>3904912401</v>
      </c>
      <c r="AO10596">
        <v>16</v>
      </c>
      <c r="AP10596" t="s">
        <v>12424</v>
      </c>
      <c r="AQ10596" t="s">
        <v>11408</v>
      </c>
      <c r="AR10596">
        <v>4100</v>
      </c>
      <c r="AT10596">
        <v>0</v>
      </c>
      <c r="AV10596" t="s">
        <v>3239</v>
      </c>
      <c r="AW10596">
        <v>116100</v>
      </c>
    </row>
    <row r="10597" spans="1:49" x14ac:dyDescent="0.25">
      <c r="A10597">
        <v>4100</v>
      </c>
      <c r="B10597">
        <v>30005</v>
      </c>
      <c r="C10597">
        <v>4005</v>
      </c>
      <c r="D10597">
        <v>416</v>
      </c>
      <c r="E10597" s="124" t="s">
        <v>20528</v>
      </c>
      <c r="F10597" t="str">
        <f t="shared" si="211"/>
        <v>Larry CERIKS NORTH AMERICA, INC</v>
      </c>
      <c r="G10597" s="150" t="str">
        <f t="shared" si="212"/>
        <v>Larry C</v>
      </c>
      <c r="H10597" s="149" t="s">
        <v>3242</v>
      </c>
      <c r="I10597">
        <v>40003704</v>
      </c>
      <c r="J10597" t="s">
        <v>12492</v>
      </c>
      <c r="L10597" t="s">
        <v>14800</v>
      </c>
      <c r="M10597" t="s">
        <v>12560</v>
      </c>
      <c r="O10597">
        <v>895</v>
      </c>
      <c r="P10597" t="s">
        <v>14801</v>
      </c>
      <c r="Q10597" t="s">
        <v>12415</v>
      </c>
      <c r="R10597" t="s">
        <v>12416</v>
      </c>
      <c r="S10597" t="s">
        <v>16165</v>
      </c>
      <c r="U10597" t="s">
        <v>12418</v>
      </c>
      <c r="V10597">
        <v>238</v>
      </c>
      <c r="W10597">
        <v>11</v>
      </c>
      <c r="X10597">
        <v>2</v>
      </c>
      <c r="Y10597" t="s">
        <v>12472</v>
      </c>
      <c r="Z10597" t="s">
        <v>12420</v>
      </c>
      <c r="AA10597" t="s">
        <v>12421</v>
      </c>
      <c r="AB10597" t="s">
        <v>12473</v>
      </c>
      <c r="AC10597">
        <v>2</v>
      </c>
      <c r="AD10597" s="123">
        <v>39111</v>
      </c>
      <c r="AE10597" t="s">
        <v>12423</v>
      </c>
      <c r="AG10597">
        <v>40003704</v>
      </c>
      <c r="AL10597" t="s">
        <v>12473</v>
      </c>
      <c r="AN10597">
        <v>3900330401</v>
      </c>
      <c r="AO10597">
        <v>16</v>
      </c>
      <c r="AP10597" t="s">
        <v>12424</v>
      </c>
      <c r="AQ10597" t="s">
        <v>11408</v>
      </c>
      <c r="AR10597">
        <v>4100</v>
      </c>
      <c r="AT10597">
        <v>2005</v>
      </c>
      <c r="AV10597" t="s">
        <v>14803</v>
      </c>
      <c r="AW10597">
        <v>116100</v>
      </c>
    </row>
    <row r="10598" spans="1:49" x14ac:dyDescent="0.25">
      <c r="A10598">
        <v>4100</v>
      </c>
      <c r="B10598">
        <v>30005</v>
      </c>
      <c r="C10598">
        <v>4005</v>
      </c>
      <c r="D10598">
        <v>416</v>
      </c>
      <c r="E10598" s="124" t="s">
        <v>20528</v>
      </c>
      <c r="F10598" t="str">
        <f t="shared" si="211"/>
        <v>Larry CF.L. SMITHE CO.</v>
      </c>
      <c r="G10598" s="150" t="str">
        <f t="shared" si="212"/>
        <v>Larry C</v>
      </c>
      <c r="H10598" s="149" t="s">
        <v>3324</v>
      </c>
      <c r="I10598">
        <v>40003666</v>
      </c>
      <c r="K10598" t="s">
        <v>20729</v>
      </c>
      <c r="L10598" t="s">
        <v>20730</v>
      </c>
      <c r="M10598" t="s">
        <v>12560</v>
      </c>
      <c r="N10598" t="s">
        <v>20731</v>
      </c>
      <c r="Q10598" t="s">
        <v>12415</v>
      </c>
      <c r="R10598" t="s">
        <v>12416</v>
      </c>
      <c r="S10598" t="s">
        <v>20732</v>
      </c>
      <c r="U10598" t="s">
        <v>12418</v>
      </c>
      <c r="W10598">
        <v>11</v>
      </c>
      <c r="X10598">
        <v>0</v>
      </c>
      <c r="Y10598" t="s">
        <v>12472</v>
      </c>
      <c r="Z10598" t="s">
        <v>12420</v>
      </c>
      <c r="AA10598" t="s">
        <v>12421</v>
      </c>
      <c r="AB10598" t="s">
        <v>15483</v>
      </c>
      <c r="AC10598">
        <v>2</v>
      </c>
      <c r="AD10598" s="123">
        <v>39111</v>
      </c>
      <c r="AE10598" t="s">
        <v>12423</v>
      </c>
      <c r="AG10598">
        <v>40003666</v>
      </c>
      <c r="AL10598" t="s">
        <v>15483</v>
      </c>
      <c r="AN10598">
        <v>3901374641</v>
      </c>
      <c r="AO10598">
        <v>16</v>
      </c>
      <c r="AP10598" t="s">
        <v>12424</v>
      </c>
      <c r="AQ10598" t="s">
        <v>11408</v>
      </c>
      <c r="AR10598">
        <v>4100</v>
      </c>
      <c r="AS10598" t="s">
        <v>12491</v>
      </c>
      <c r="AT10598">
        <v>2005</v>
      </c>
      <c r="AV10598" t="s">
        <v>20733</v>
      </c>
      <c r="AW10598">
        <v>116100</v>
      </c>
    </row>
    <row r="10599" spans="1:49" x14ac:dyDescent="0.25">
      <c r="A10599">
        <v>4100</v>
      </c>
      <c r="B10599">
        <v>30005</v>
      </c>
      <c r="C10599">
        <v>4005</v>
      </c>
      <c r="D10599">
        <v>416</v>
      </c>
      <c r="E10599" s="124" t="s">
        <v>20528</v>
      </c>
      <c r="F10599" t="str">
        <f t="shared" si="211"/>
        <v>Larry CFELIX SCHOELLER NORTH AMERICA, INC</v>
      </c>
      <c r="G10599" s="150" t="str">
        <f t="shared" si="212"/>
        <v>Larry C</v>
      </c>
      <c r="H10599" s="149" t="s">
        <v>3501</v>
      </c>
      <c r="I10599">
        <v>40007778</v>
      </c>
      <c r="L10599" t="s">
        <v>14209</v>
      </c>
      <c r="M10599" t="s">
        <v>12445</v>
      </c>
      <c r="O10599">
        <v>250</v>
      </c>
      <c r="P10599">
        <v>13142</v>
      </c>
      <c r="Q10599" t="s">
        <v>12415</v>
      </c>
      <c r="R10599" t="s">
        <v>12416</v>
      </c>
      <c r="S10599" t="s">
        <v>20734</v>
      </c>
      <c r="U10599" t="s">
        <v>12418</v>
      </c>
      <c r="W10599">
        <v>11</v>
      </c>
      <c r="X10599">
        <v>1</v>
      </c>
      <c r="Y10599" t="s">
        <v>12419</v>
      </c>
      <c r="Z10599" t="s">
        <v>12420</v>
      </c>
      <c r="AA10599" t="s">
        <v>12429</v>
      </c>
      <c r="AB10599" t="s">
        <v>12422</v>
      </c>
      <c r="AC10599">
        <v>2</v>
      </c>
      <c r="AD10599" s="123">
        <v>42408</v>
      </c>
      <c r="AE10599" t="s">
        <v>12431</v>
      </c>
      <c r="AG10599">
        <v>40007778</v>
      </c>
      <c r="AL10599" t="s">
        <v>12422</v>
      </c>
      <c r="AN10599">
        <v>3307563021</v>
      </c>
      <c r="AO10599">
        <v>16</v>
      </c>
      <c r="AP10599" t="s">
        <v>12424</v>
      </c>
      <c r="AQ10599" t="s">
        <v>11408</v>
      </c>
      <c r="AR10599">
        <v>4100</v>
      </c>
      <c r="AT10599">
        <v>0</v>
      </c>
      <c r="AV10599" t="s">
        <v>17900</v>
      </c>
      <c r="AW10599">
        <v>116100</v>
      </c>
    </row>
    <row r="10600" spans="1:49" x14ac:dyDescent="0.25">
      <c r="A10600">
        <v>4100</v>
      </c>
      <c r="B10600">
        <v>30005</v>
      </c>
      <c r="C10600">
        <v>4005</v>
      </c>
      <c r="D10600">
        <v>416</v>
      </c>
      <c r="E10600" s="124" t="s">
        <v>20528</v>
      </c>
      <c r="F10600" t="str">
        <f t="shared" si="211"/>
        <v>Larry CFIBRIX LLC</v>
      </c>
      <c r="G10600" s="150" t="str">
        <f t="shared" si="212"/>
        <v>Larry C</v>
      </c>
      <c r="H10600" s="149" t="s">
        <v>3530</v>
      </c>
      <c r="I10600">
        <v>40008265</v>
      </c>
      <c r="L10600" t="s">
        <v>20735</v>
      </c>
      <c r="M10600" t="s">
        <v>13169</v>
      </c>
      <c r="O10600">
        <v>310</v>
      </c>
      <c r="P10600">
        <v>28613</v>
      </c>
      <c r="Q10600" t="s">
        <v>12415</v>
      </c>
      <c r="R10600" t="s">
        <v>12416</v>
      </c>
      <c r="S10600" t="s">
        <v>20736</v>
      </c>
      <c r="U10600" t="s">
        <v>12418</v>
      </c>
      <c r="W10600">
        <v>11</v>
      </c>
      <c r="X10600">
        <v>1</v>
      </c>
      <c r="Y10600" t="s">
        <v>12472</v>
      </c>
      <c r="Z10600" t="s">
        <v>12420</v>
      </c>
      <c r="AA10600" t="s">
        <v>12429</v>
      </c>
      <c r="AB10600" t="s">
        <v>12422</v>
      </c>
      <c r="AC10600">
        <v>2</v>
      </c>
      <c r="AD10600" s="123">
        <v>43087</v>
      </c>
      <c r="AE10600" t="s">
        <v>12431</v>
      </c>
      <c r="AG10600">
        <v>40008265</v>
      </c>
      <c r="AL10600" t="s">
        <v>12422</v>
      </c>
      <c r="AN10600">
        <v>3403514701</v>
      </c>
      <c r="AO10600">
        <v>16</v>
      </c>
      <c r="AP10600" t="s">
        <v>12424</v>
      </c>
      <c r="AQ10600" t="s">
        <v>11408</v>
      </c>
      <c r="AR10600">
        <v>4100</v>
      </c>
      <c r="AT10600">
        <v>0</v>
      </c>
      <c r="AV10600" t="s">
        <v>20737</v>
      </c>
      <c r="AW10600">
        <v>116100</v>
      </c>
    </row>
    <row r="10601" spans="1:49" x14ac:dyDescent="0.25">
      <c r="A10601">
        <v>4100</v>
      </c>
      <c r="B10601">
        <v>30005</v>
      </c>
      <c r="C10601">
        <v>4005</v>
      </c>
      <c r="D10601">
        <v>416</v>
      </c>
      <c r="E10601" s="124" t="s">
        <v>20528</v>
      </c>
      <c r="F10601" t="str">
        <f t="shared" si="211"/>
        <v>Larry CFLEXIBLE FOAM PRODUCTS, INC</v>
      </c>
      <c r="G10601" s="150" t="str">
        <f t="shared" si="212"/>
        <v>Larry C</v>
      </c>
      <c r="H10601" s="149" t="s">
        <v>3598</v>
      </c>
      <c r="I10601">
        <v>40007035</v>
      </c>
      <c r="K10601" t="s">
        <v>20738</v>
      </c>
      <c r="L10601" t="s">
        <v>20739</v>
      </c>
      <c r="M10601" t="s">
        <v>12560</v>
      </c>
      <c r="N10601">
        <v>18403</v>
      </c>
      <c r="Q10601" t="s">
        <v>12415</v>
      </c>
      <c r="R10601" t="s">
        <v>12416</v>
      </c>
      <c r="S10601" t="s">
        <v>20740</v>
      </c>
      <c r="U10601" t="s">
        <v>12418</v>
      </c>
      <c r="W10601">
        <v>11</v>
      </c>
      <c r="X10601">
        <v>0</v>
      </c>
      <c r="Y10601" t="s">
        <v>12765</v>
      </c>
      <c r="Z10601" t="s">
        <v>12420</v>
      </c>
      <c r="AA10601" t="s">
        <v>12429</v>
      </c>
      <c r="AB10601" t="s">
        <v>12422</v>
      </c>
      <c r="AC10601">
        <v>2</v>
      </c>
      <c r="AD10601" s="123">
        <v>41355</v>
      </c>
      <c r="AE10601" t="s">
        <v>12431</v>
      </c>
      <c r="AG10601">
        <v>40007035</v>
      </c>
      <c r="AL10601" t="s">
        <v>12422</v>
      </c>
      <c r="AN10601">
        <v>3906901001</v>
      </c>
      <c r="AO10601">
        <v>16</v>
      </c>
      <c r="AP10601" t="s">
        <v>12424</v>
      </c>
      <c r="AQ10601" t="s">
        <v>11408</v>
      </c>
      <c r="AR10601">
        <v>4100</v>
      </c>
      <c r="AT10601">
        <v>0</v>
      </c>
      <c r="AV10601" t="s">
        <v>16784</v>
      </c>
      <c r="AW10601">
        <v>116100</v>
      </c>
    </row>
    <row r="10602" spans="1:49" x14ac:dyDescent="0.25">
      <c r="A10602">
        <v>4100</v>
      </c>
      <c r="B10602">
        <v>30005</v>
      </c>
      <c r="C10602">
        <v>4005</v>
      </c>
      <c r="D10602">
        <v>416</v>
      </c>
      <c r="E10602" s="124" t="s">
        <v>20528</v>
      </c>
      <c r="F10602" t="str">
        <f t="shared" si="211"/>
        <v>Larry CFLIGHT SYSTEMS AUTOMOTIVE GROUP</v>
      </c>
      <c r="G10602" s="150" t="str">
        <f t="shared" si="212"/>
        <v>Larry C</v>
      </c>
      <c r="H10602" s="149" t="s">
        <v>3606</v>
      </c>
      <c r="I10602">
        <v>40004593</v>
      </c>
      <c r="K10602" t="s">
        <v>20741</v>
      </c>
      <c r="L10602" t="s">
        <v>20742</v>
      </c>
      <c r="M10602" t="s">
        <v>12560</v>
      </c>
      <c r="N10602">
        <v>17339</v>
      </c>
      <c r="Q10602" t="s">
        <v>12415</v>
      </c>
      <c r="R10602" t="s">
        <v>12416</v>
      </c>
      <c r="S10602" t="s">
        <v>20743</v>
      </c>
      <c r="U10602" t="s">
        <v>12418</v>
      </c>
      <c r="W10602">
        <v>11</v>
      </c>
      <c r="X10602">
        <v>1</v>
      </c>
      <c r="Y10602" t="s">
        <v>12419</v>
      </c>
      <c r="Z10602" t="s">
        <v>12420</v>
      </c>
      <c r="AA10602" t="s">
        <v>12429</v>
      </c>
      <c r="AB10602" t="s">
        <v>12422</v>
      </c>
      <c r="AC10602">
        <v>2</v>
      </c>
      <c r="AD10602" s="123">
        <v>39149</v>
      </c>
      <c r="AE10602" t="s">
        <v>12431</v>
      </c>
      <c r="AG10602">
        <v>40004593</v>
      </c>
      <c r="AL10602" t="s">
        <v>12422</v>
      </c>
      <c r="AN10602">
        <v>3913390721</v>
      </c>
      <c r="AO10602">
        <v>16</v>
      </c>
      <c r="AP10602" t="s">
        <v>12424</v>
      </c>
      <c r="AQ10602" t="s">
        <v>11408</v>
      </c>
      <c r="AR10602">
        <v>4100</v>
      </c>
      <c r="AT10602">
        <v>0</v>
      </c>
      <c r="AV10602" t="s">
        <v>20744</v>
      </c>
      <c r="AW10602">
        <v>116100</v>
      </c>
    </row>
    <row r="10603" spans="1:49" x14ac:dyDescent="0.25">
      <c r="A10603">
        <v>4100</v>
      </c>
      <c r="B10603">
        <v>30005</v>
      </c>
      <c r="C10603">
        <v>4005</v>
      </c>
      <c r="D10603">
        <v>416</v>
      </c>
      <c r="E10603" s="124" t="s">
        <v>20528</v>
      </c>
      <c r="F10603" t="str">
        <f t="shared" si="211"/>
        <v>Larry CFRITO LAY, INC</v>
      </c>
      <c r="G10603" s="150" t="str">
        <f t="shared" si="212"/>
        <v>Larry C</v>
      </c>
      <c r="H10603" s="149" t="s">
        <v>3751</v>
      </c>
      <c r="I10603">
        <v>40007199</v>
      </c>
      <c r="J10603" t="s">
        <v>20745</v>
      </c>
      <c r="K10603" t="s">
        <v>20746</v>
      </c>
      <c r="L10603" t="s">
        <v>20747</v>
      </c>
      <c r="M10603" t="s">
        <v>12445</v>
      </c>
      <c r="N10603" t="s">
        <v>20748</v>
      </c>
      <c r="Q10603" t="s">
        <v>12415</v>
      </c>
      <c r="R10603" t="s">
        <v>12416</v>
      </c>
      <c r="S10603" t="s">
        <v>20749</v>
      </c>
      <c r="U10603" t="s">
        <v>12418</v>
      </c>
      <c r="V10603">
        <v>94</v>
      </c>
      <c r="W10603">
        <v>11</v>
      </c>
      <c r="X10603">
        <v>1</v>
      </c>
      <c r="Y10603" t="s">
        <v>12419</v>
      </c>
      <c r="Z10603" t="s">
        <v>12420</v>
      </c>
      <c r="AA10603" t="s">
        <v>12429</v>
      </c>
      <c r="AB10603" t="s">
        <v>12473</v>
      </c>
      <c r="AC10603">
        <v>2</v>
      </c>
      <c r="AD10603" s="123">
        <v>41563</v>
      </c>
      <c r="AE10603" t="s">
        <v>12431</v>
      </c>
      <c r="AG10603">
        <v>40007199</v>
      </c>
      <c r="AL10603" t="s">
        <v>12473</v>
      </c>
      <c r="AN10603">
        <v>3300700001</v>
      </c>
      <c r="AO10603">
        <v>16</v>
      </c>
      <c r="AP10603" t="s">
        <v>12424</v>
      </c>
      <c r="AQ10603" t="s">
        <v>11408</v>
      </c>
      <c r="AR10603">
        <v>4100</v>
      </c>
      <c r="AT10603">
        <v>0</v>
      </c>
      <c r="AV10603" t="s">
        <v>14211</v>
      </c>
      <c r="AW10603">
        <v>116100</v>
      </c>
    </row>
    <row r="10604" spans="1:49" x14ac:dyDescent="0.25">
      <c r="A10604">
        <v>4100</v>
      </c>
      <c r="B10604">
        <v>30005</v>
      </c>
      <c r="C10604">
        <v>4005</v>
      </c>
      <c r="D10604">
        <v>416</v>
      </c>
      <c r="E10604" s="124" t="s">
        <v>20528</v>
      </c>
      <c r="F10604" t="str">
        <f t="shared" si="211"/>
        <v>Larry CGASBARRE PRODUCTS CORP</v>
      </c>
      <c r="G10604" s="150" t="str">
        <f t="shared" si="212"/>
        <v>Larry C</v>
      </c>
      <c r="H10604" s="149" t="s">
        <v>3829</v>
      </c>
      <c r="I10604">
        <v>40004241</v>
      </c>
      <c r="K10604" t="s">
        <v>20750</v>
      </c>
      <c r="L10604" t="s">
        <v>20751</v>
      </c>
      <c r="M10604" t="s">
        <v>12560</v>
      </c>
      <c r="N10604">
        <v>15801</v>
      </c>
      <c r="Q10604" t="s">
        <v>12415</v>
      </c>
      <c r="R10604" t="s">
        <v>12416</v>
      </c>
      <c r="S10604" t="s">
        <v>20752</v>
      </c>
      <c r="U10604" t="s">
        <v>12418</v>
      </c>
      <c r="W10604">
        <v>11</v>
      </c>
      <c r="X10604">
        <v>0</v>
      </c>
      <c r="Y10604" t="s">
        <v>12419</v>
      </c>
      <c r="Z10604" t="s">
        <v>12420</v>
      </c>
      <c r="AA10604" t="s">
        <v>12421</v>
      </c>
      <c r="AB10604" t="s">
        <v>12422</v>
      </c>
      <c r="AC10604">
        <v>2</v>
      </c>
      <c r="AD10604" s="123">
        <v>39111</v>
      </c>
      <c r="AE10604" t="s">
        <v>12423</v>
      </c>
      <c r="AG10604">
        <v>40004241</v>
      </c>
      <c r="AL10604" t="s">
        <v>12422</v>
      </c>
      <c r="AN10604">
        <v>3903309901</v>
      </c>
      <c r="AO10604">
        <v>16</v>
      </c>
      <c r="AP10604" t="s">
        <v>12424</v>
      </c>
      <c r="AQ10604" t="s">
        <v>11408</v>
      </c>
      <c r="AR10604">
        <v>4100</v>
      </c>
      <c r="AT10604">
        <v>0</v>
      </c>
      <c r="AV10604" t="s">
        <v>20753</v>
      </c>
      <c r="AW10604">
        <v>116100</v>
      </c>
    </row>
    <row r="10605" spans="1:49" x14ac:dyDescent="0.25">
      <c r="A10605">
        <v>4100</v>
      </c>
      <c r="B10605">
        <v>30005</v>
      </c>
      <c r="C10605">
        <v>4005</v>
      </c>
      <c r="D10605">
        <v>416</v>
      </c>
      <c r="E10605" s="124" t="s">
        <v>20528</v>
      </c>
      <c r="F10605" t="str">
        <f t="shared" si="211"/>
        <v>Larry CGEMINI BAKERY EQUIPMENT CO</v>
      </c>
      <c r="G10605" s="150" t="str">
        <f t="shared" si="212"/>
        <v>Larry C</v>
      </c>
      <c r="H10605" s="149" t="s">
        <v>3853</v>
      </c>
      <c r="I10605">
        <v>40001740</v>
      </c>
      <c r="K10605" t="s">
        <v>20754</v>
      </c>
      <c r="L10605" t="s">
        <v>13408</v>
      </c>
      <c r="M10605" t="s">
        <v>12560</v>
      </c>
      <c r="N10605" t="s">
        <v>20755</v>
      </c>
      <c r="Q10605" t="s">
        <v>12415</v>
      </c>
      <c r="R10605" t="s">
        <v>12416</v>
      </c>
      <c r="S10605" t="s">
        <v>20756</v>
      </c>
      <c r="U10605" t="s">
        <v>12418</v>
      </c>
      <c r="W10605">
        <v>11</v>
      </c>
      <c r="X10605">
        <v>0</v>
      </c>
      <c r="Y10605" t="s">
        <v>12419</v>
      </c>
      <c r="Z10605" t="s">
        <v>12420</v>
      </c>
      <c r="AA10605" t="s">
        <v>12421</v>
      </c>
      <c r="AB10605" t="s">
        <v>12422</v>
      </c>
      <c r="AC10605">
        <v>2</v>
      </c>
      <c r="AD10605" s="123">
        <v>39111</v>
      </c>
      <c r="AE10605" t="s">
        <v>12423</v>
      </c>
      <c r="AG10605">
        <v>40001740</v>
      </c>
      <c r="AL10605" t="s">
        <v>12422</v>
      </c>
      <c r="AN10605">
        <v>3910130001</v>
      </c>
      <c r="AO10605">
        <v>16</v>
      </c>
      <c r="AP10605" t="s">
        <v>12424</v>
      </c>
      <c r="AQ10605" t="s">
        <v>11408</v>
      </c>
      <c r="AR10605">
        <v>4100</v>
      </c>
      <c r="AT10605">
        <v>2005</v>
      </c>
      <c r="AV10605" t="s">
        <v>20757</v>
      </c>
      <c r="AW10605">
        <v>116100</v>
      </c>
    </row>
    <row r="10606" spans="1:49" x14ac:dyDescent="0.25">
      <c r="A10606">
        <v>4100</v>
      </c>
      <c r="B10606">
        <v>30005</v>
      </c>
      <c r="C10606">
        <v>4005</v>
      </c>
      <c r="D10606">
        <v>416</v>
      </c>
      <c r="E10606" s="124" t="s">
        <v>20528</v>
      </c>
      <c r="F10606" t="str">
        <f t="shared" si="211"/>
        <v>Larry CGEORGIA-PACIFIC PANEL PRODUCTS LLC</v>
      </c>
      <c r="G10606" s="150" t="str">
        <f t="shared" si="212"/>
        <v>Larry C</v>
      </c>
      <c r="H10606" s="149" t="s">
        <v>3929</v>
      </c>
      <c r="I10606">
        <v>40003907</v>
      </c>
      <c r="J10606" t="s">
        <v>20758</v>
      </c>
      <c r="L10606" t="s">
        <v>13312</v>
      </c>
      <c r="M10606" t="s">
        <v>12494</v>
      </c>
      <c r="O10606">
        <v>981974</v>
      </c>
      <c r="P10606" t="s">
        <v>16197</v>
      </c>
      <c r="Q10606" t="s">
        <v>12415</v>
      </c>
      <c r="R10606" t="s">
        <v>12416</v>
      </c>
      <c r="S10606" t="s">
        <v>20759</v>
      </c>
      <c r="U10606" t="s">
        <v>12418</v>
      </c>
      <c r="V10606">
        <v>246</v>
      </c>
      <c r="W10606">
        <v>11</v>
      </c>
      <c r="X10606">
        <v>1</v>
      </c>
      <c r="Y10606" t="s">
        <v>12419</v>
      </c>
      <c r="Z10606" t="s">
        <v>12420</v>
      </c>
      <c r="AA10606" t="s">
        <v>12421</v>
      </c>
      <c r="AB10606" t="s">
        <v>12757</v>
      </c>
      <c r="AC10606">
        <v>2</v>
      </c>
      <c r="AD10606" s="123">
        <v>39111</v>
      </c>
      <c r="AE10606" t="s">
        <v>12423</v>
      </c>
      <c r="AG10606">
        <v>40003907</v>
      </c>
      <c r="AL10606" t="s">
        <v>12757</v>
      </c>
      <c r="AN10606">
        <v>4414109801</v>
      </c>
      <c r="AO10606">
        <v>16</v>
      </c>
      <c r="AP10606" t="s">
        <v>12424</v>
      </c>
      <c r="AQ10606" t="s">
        <v>11408</v>
      </c>
      <c r="AR10606">
        <v>4100</v>
      </c>
      <c r="AT10606">
        <v>2005</v>
      </c>
      <c r="AV10606" t="s">
        <v>14223</v>
      </c>
      <c r="AW10606">
        <v>116100</v>
      </c>
    </row>
    <row r="10607" spans="1:49" x14ac:dyDescent="0.25">
      <c r="A10607">
        <v>4100</v>
      </c>
      <c r="B10607">
        <v>30005</v>
      </c>
      <c r="C10607">
        <v>4005</v>
      </c>
      <c r="D10607">
        <v>416</v>
      </c>
      <c r="E10607" s="124" t="s">
        <v>20528</v>
      </c>
      <c r="F10607" t="str">
        <f t="shared" si="211"/>
        <v>Larry CGETTYSBURG COLLEGE</v>
      </c>
      <c r="G10607" s="150" t="str">
        <f t="shared" si="212"/>
        <v>Larry C</v>
      </c>
      <c r="H10607" s="149" t="s">
        <v>3948</v>
      </c>
      <c r="I10607">
        <v>40006814</v>
      </c>
      <c r="K10607" t="s">
        <v>20760</v>
      </c>
      <c r="L10607" t="s">
        <v>20761</v>
      </c>
      <c r="M10607" t="s">
        <v>12560</v>
      </c>
      <c r="N10607">
        <v>17325</v>
      </c>
      <c r="Q10607" t="s">
        <v>12415</v>
      </c>
      <c r="R10607" t="s">
        <v>12416</v>
      </c>
      <c r="S10607" t="s">
        <v>20762</v>
      </c>
      <c r="U10607" t="s">
        <v>12418</v>
      </c>
      <c r="W10607">
        <v>11</v>
      </c>
      <c r="X10607">
        <v>1</v>
      </c>
      <c r="Y10607" t="s">
        <v>12419</v>
      </c>
      <c r="Z10607" t="s">
        <v>12420</v>
      </c>
      <c r="AA10607" t="s">
        <v>12429</v>
      </c>
      <c r="AB10607" t="s">
        <v>12430</v>
      </c>
      <c r="AC10607">
        <v>2</v>
      </c>
      <c r="AD10607" s="123">
        <v>41039</v>
      </c>
      <c r="AE10607" t="s">
        <v>12431</v>
      </c>
      <c r="AG10607">
        <v>40006814</v>
      </c>
      <c r="AL10607" t="s">
        <v>12430</v>
      </c>
      <c r="AN10607">
        <v>3900114601</v>
      </c>
      <c r="AO10607">
        <v>16</v>
      </c>
      <c r="AP10607" t="s">
        <v>12424</v>
      </c>
      <c r="AQ10607" t="s">
        <v>11408</v>
      </c>
      <c r="AR10607">
        <v>4100</v>
      </c>
      <c r="AT10607">
        <v>0</v>
      </c>
      <c r="AV10607" t="s">
        <v>20761</v>
      </c>
      <c r="AW10607">
        <v>116100</v>
      </c>
    </row>
    <row r="10608" spans="1:49" x14ac:dyDescent="0.25">
      <c r="A10608">
        <v>4100</v>
      </c>
      <c r="B10608">
        <v>30005</v>
      </c>
      <c r="C10608">
        <v>4005</v>
      </c>
      <c r="D10608">
        <v>416</v>
      </c>
      <c r="E10608" s="124" t="s">
        <v>20528</v>
      </c>
      <c r="F10608" t="str">
        <f t="shared" si="211"/>
        <v>Larry CGIPSON BEARING AND SUPPLY COMPANY</v>
      </c>
      <c r="G10608" s="150" t="str">
        <f t="shared" si="212"/>
        <v>Larry C</v>
      </c>
      <c r="H10608" s="149" t="s">
        <v>3967</v>
      </c>
      <c r="I10608">
        <v>40007428</v>
      </c>
      <c r="K10608" t="s">
        <v>20763</v>
      </c>
      <c r="L10608" t="s">
        <v>20764</v>
      </c>
      <c r="M10608" t="s">
        <v>12560</v>
      </c>
      <c r="N10608">
        <v>15120</v>
      </c>
      <c r="Q10608" t="s">
        <v>12415</v>
      </c>
      <c r="R10608" t="s">
        <v>12416</v>
      </c>
      <c r="S10608" t="s">
        <v>20765</v>
      </c>
      <c r="U10608" t="s">
        <v>12418</v>
      </c>
      <c r="W10608">
        <v>11</v>
      </c>
      <c r="X10608">
        <v>2</v>
      </c>
      <c r="Y10608" t="s">
        <v>12472</v>
      </c>
      <c r="Z10608" t="s">
        <v>12420</v>
      </c>
      <c r="AA10608" t="s">
        <v>12429</v>
      </c>
      <c r="AB10608" t="s">
        <v>12430</v>
      </c>
      <c r="AC10608">
        <v>2</v>
      </c>
      <c r="AD10608" s="123">
        <v>41911</v>
      </c>
      <c r="AE10608" t="s">
        <v>12431</v>
      </c>
      <c r="AG10608">
        <v>40007428</v>
      </c>
      <c r="AL10608" t="s">
        <v>12430</v>
      </c>
      <c r="AN10608">
        <v>3900340701</v>
      </c>
      <c r="AO10608">
        <v>16</v>
      </c>
      <c r="AP10608" t="s">
        <v>12424</v>
      </c>
      <c r="AQ10608" t="s">
        <v>11408</v>
      </c>
      <c r="AR10608">
        <v>4100</v>
      </c>
      <c r="AT10608">
        <v>0</v>
      </c>
      <c r="AV10608" t="s">
        <v>20766</v>
      </c>
      <c r="AW10608">
        <v>116100</v>
      </c>
    </row>
    <row r="10609" spans="1:49" x14ac:dyDescent="0.25">
      <c r="A10609">
        <v>4100</v>
      </c>
      <c r="B10609">
        <v>30005</v>
      </c>
      <c r="C10609">
        <v>4005</v>
      </c>
      <c r="D10609">
        <v>416</v>
      </c>
      <c r="E10609" s="124" t="s">
        <v>20528</v>
      </c>
      <c r="F10609" t="str">
        <f t="shared" si="211"/>
        <v>Larry CGKN SINTER METALS</v>
      </c>
      <c r="G10609" s="150" t="str">
        <f t="shared" si="212"/>
        <v>Larry C</v>
      </c>
      <c r="H10609" s="149" t="s">
        <v>3975</v>
      </c>
      <c r="I10609">
        <v>40007292</v>
      </c>
      <c r="K10609" t="s">
        <v>20767</v>
      </c>
      <c r="L10609" t="s">
        <v>20768</v>
      </c>
      <c r="M10609" t="s">
        <v>12560</v>
      </c>
      <c r="N10609">
        <v>15846</v>
      </c>
      <c r="Q10609" t="s">
        <v>12415</v>
      </c>
      <c r="R10609" t="s">
        <v>12416</v>
      </c>
      <c r="S10609" t="s">
        <v>20769</v>
      </c>
      <c r="U10609" t="s">
        <v>12418</v>
      </c>
      <c r="W10609">
        <v>11</v>
      </c>
      <c r="X10609">
        <v>1</v>
      </c>
      <c r="Y10609" t="s">
        <v>12419</v>
      </c>
      <c r="Z10609" t="s">
        <v>12420</v>
      </c>
      <c r="AA10609" t="s">
        <v>12429</v>
      </c>
      <c r="AB10609" t="s">
        <v>12430</v>
      </c>
      <c r="AC10609">
        <v>2</v>
      </c>
      <c r="AD10609" s="123">
        <v>41703</v>
      </c>
      <c r="AE10609" t="s">
        <v>12431</v>
      </c>
      <c r="AG10609">
        <v>40007292</v>
      </c>
      <c r="AL10609" t="s">
        <v>12430</v>
      </c>
      <c r="AN10609">
        <v>3904779541</v>
      </c>
      <c r="AO10609">
        <v>16</v>
      </c>
      <c r="AP10609" t="s">
        <v>12424</v>
      </c>
      <c r="AQ10609" t="s">
        <v>11408</v>
      </c>
      <c r="AR10609">
        <v>4100</v>
      </c>
      <c r="AT10609">
        <v>0</v>
      </c>
      <c r="AV10609" t="s">
        <v>20770</v>
      </c>
      <c r="AW10609">
        <v>116100</v>
      </c>
    </row>
    <row r="10610" spans="1:49" x14ac:dyDescent="0.25">
      <c r="A10610">
        <v>4100</v>
      </c>
      <c r="B10610">
        <v>30005</v>
      </c>
      <c r="C10610">
        <v>4005</v>
      </c>
      <c r="D10610">
        <v>416</v>
      </c>
      <c r="E10610" s="124" t="s">
        <v>20528</v>
      </c>
      <c r="F10610" t="str">
        <f t="shared" si="211"/>
        <v>Larry CHAINES EQUIPMENT INC</v>
      </c>
      <c r="G10610" s="150" t="str">
        <f t="shared" si="212"/>
        <v>Larry C</v>
      </c>
      <c r="H10610" s="149" t="s">
        <v>4244</v>
      </c>
      <c r="I10610">
        <v>40007203</v>
      </c>
      <c r="L10610" t="s">
        <v>20771</v>
      </c>
      <c r="M10610" t="s">
        <v>12445</v>
      </c>
      <c r="N10610">
        <v>14809</v>
      </c>
      <c r="O10610" t="s">
        <v>11697</v>
      </c>
      <c r="Q10610" t="s">
        <v>12415</v>
      </c>
      <c r="R10610" t="s">
        <v>12416</v>
      </c>
      <c r="S10610" t="s">
        <v>20772</v>
      </c>
      <c r="U10610" t="s">
        <v>12418</v>
      </c>
      <c r="W10610">
        <v>11</v>
      </c>
      <c r="X10610">
        <v>0</v>
      </c>
      <c r="Y10610" t="s">
        <v>12419</v>
      </c>
      <c r="Z10610" t="s">
        <v>12420</v>
      </c>
      <c r="AA10610" t="s">
        <v>12485</v>
      </c>
      <c r="AB10610" t="s">
        <v>12422</v>
      </c>
      <c r="AC10610">
        <v>2</v>
      </c>
      <c r="AD10610" s="123">
        <v>41569</v>
      </c>
      <c r="AE10610" t="s">
        <v>12528</v>
      </c>
      <c r="AG10610">
        <v>40007203</v>
      </c>
      <c r="AL10610" t="s">
        <v>12422</v>
      </c>
      <c r="AN10610">
        <v>3310165261</v>
      </c>
      <c r="AO10610">
        <v>16</v>
      </c>
      <c r="AP10610" t="s">
        <v>12424</v>
      </c>
      <c r="AQ10610" t="s">
        <v>11408</v>
      </c>
      <c r="AR10610">
        <v>4100</v>
      </c>
      <c r="AT10610">
        <v>0</v>
      </c>
      <c r="AV10610" t="s">
        <v>20773</v>
      </c>
      <c r="AW10610">
        <v>116100</v>
      </c>
    </row>
    <row r="10611" spans="1:49" x14ac:dyDescent="0.25">
      <c r="A10611">
        <v>4100</v>
      </c>
      <c r="B10611">
        <v>30005</v>
      </c>
      <c r="C10611">
        <v>4005</v>
      </c>
      <c r="D10611">
        <v>416</v>
      </c>
      <c r="E10611" s="124" t="s">
        <v>20528</v>
      </c>
      <c r="F10611" t="str">
        <f t="shared" si="211"/>
        <v>Larry CHANOVER CONVEYING SYSTEMS INC</v>
      </c>
      <c r="G10611" s="150" t="str">
        <f t="shared" si="212"/>
        <v>Larry C</v>
      </c>
      <c r="H10611" s="149" t="s">
        <v>4262</v>
      </c>
      <c r="I10611">
        <v>40006771</v>
      </c>
      <c r="L10611" t="s">
        <v>20615</v>
      </c>
      <c r="M10611" t="s">
        <v>12560</v>
      </c>
      <c r="O10611">
        <v>954</v>
      </c>
      <c r="P10611">
        <v>17331</v>
      </c>
      <c r="Q10611" t="s">
        <v>12415</v>
      </c>
      <c r="R10611" t="s">
        <v>12416</v>
      </c>
      <c r="S10611" t="s">
        <v>20774</v>
      </c>
      <c r="U10611" t="s">
        <v>12418</v>
      </c>
      <c r="W10611">
        <v>11</v>
      </c>
      <c r="X10611">
        <v>1</v>
      </c>
      <c r="Y10611" t="s">
        <v>12419</v>
      </c>
      <c r="Z10611" t="s">
        <v>12420</v>
      </c>
      <c r="AA10611" t="s">
        <v>12429</v>
      </c>
      <c r="AB10611" t="s">
        <v>12422</v>
      </c>
      <c r="AC10611">
        <v>2</v>
      </c>
      <c r="AD10611" s="123">
        <v>40973</v>
      </c>
      <c r="AE10611" t="s">
        <v>12431</v>
      </c>
      <c r="AG10611">
        <v>40006771</v>
      </c>
      <c r="AL10611" t="s">
        <v>12422</v>
      </c>
      <c r="AN10611">
        <v>3913315701</v>
      </c>
      <c r="AO10611">
        <v>16</v>
      </c>
      <c r="AP10611" t="s">
        <v>12424</v>
      </c>
      <c r="AQ10611" t="s">
        <v>11408</v>
      </c>
      <c r="AR10611">
        <v>4100</v>
      </c>
      <c r="AT10611">
        <v>0</v>
      </c>
      <c r="AV10611" t="s">
        <v>20775</v>
      </c>
      <c r="AW10611">
        <v>116100</v>
      </c>
    </row>
    <row r="10612" spans="1:49" x14ac:dyDescent="0.25">
      <c r="A10612">
        <v>4100</v>
      </c>
      <c r="B10612">
        <v>30005</v>
      </c>
      <c r="C10612">
        <v>4005</v>
      </c>
      <c r="D10612">
        <v>416</v>
      </c>
      <c r="E10612" s="124" t="s">
        <v>20528</v>
      </c>
      <c r="F10612" t="str">
        <f t="shared" si="211"/>
        <v>Larry CHARVARD UNIVERSITY</v>
      </c>
      <c r="G10612" s="150" t="str">
        <f t="shared" si="212"/>
        <v>Larry C</v>
      </c>
      <c r="H10612" s="149" t="s">
        <v>4285</v>
      </c>
      <c r="I10612">
        <v>40008931</v>
      </c>
      <c r="J10612" t="s">
        <v>20776</v>
      </c>
      <c r="K10612" t="s">
        <v>20777</v>
      </c>
      <c r="L10612" t="s">
        <v>20778</v>
      </c>
      <c r="M10612" t="s">
        <v>12718</v>
      </c>
      <c r="N10612">
        <v>2138</v>
      </c>
      <c r="Q10612" t="s">
        <v>12415</v>
      </c>
      <c r="R10612" t="s">
        <v>12416</v>
      </c>
      <c r="U10612" t="s">
        <v>12418</v>
      </c>
      <c r="W10612">
        <v>11</v>
      </c>
      <c r="X10612">
        <v>1</v>
      </c>
      <c r="Y10612" t="s">
        <v>12419</v>
      </c>
      <c r="Z10612" t="s">
        <v>12420</v>
      </c>
      <c r="AA10612" t="s">
        <v>12485</v>
      </c>
      <c r="AB10612" t="s">
        <v>12430</v>
      </c>
      <c r="AC10612">
        <v>2</v>
      </c>
      <c r="AD10612" s="123">
        <v>44075</v>
      </c>
      <c r="AE10612" t="s">
        <v>12528</v>
      </c>
      <c r="AG10612">
        <v>40008931</v>
      </c>
      <c r="AL10612" t="s">
        <v>12430</v>
      </c>
      <c r="AN10612">
        <v>2201701501</v>
      </c>
      <c r="AP10612" t="s">
        <v>12424</v>
      </c>
      <c r="AQ10612" t="s">
        <v>11408</v>
      </c>
      <c r="AR10612">
        <v>4100</v>
      </c>
      <c r="AT10612">
        <v>0</v>
      </c>
      <c r="AV10612" t="s">
        <v>20779</v>
      </c>
      <c r="AW10612">
        <v>116100</v>
      </c>
    </row>
    <row r="10613" spans="1:49" x14ac:dyDescent="0.25">
      <c r="A10613">
        <v>4100</v>
      </c>
      <c r="B10613">
        <v>30005</v>
      </c>
      <c r="C10613">
        <v>4005</v>
      </c>
      <c r="D10613">
        <v>416</v>
      </c>
      <c r="E10613" s="124" t="s">
        <v>20528</v>
      </c>
      <c r="F10613" t="str">
        <f t="shared" si="211"/>
        <v>Larry CHENDRICK MANUFACTURING COMPANY</v>
      </c>
      <c r="G10613" s="150" t="str">
        <f t="shared" si="212"/>
        <v>Larry C</v>
      </c>
      <c r="H10613" s="149" t="s">
        <v>4331</v>
      </c>
      <c r="I10613">
        <v>40007439</v>
      </c>
      <c r="K10613" t="s">
        <v>20780</v>
      </c>
      <c r="L10613" t="s">
        <v>20781</v>
      </c>
      <c r="M10613" t="s">
        <v>12560</v>
      </c>
      <c r="N10613">
        <v>18407</v>
      </c>
      <c r="Q10613" t="s">
        <v>12415</v>
      </c>
      <c r="R10613" t="s">
        <v>12416</v>
      </c>
      <c r="S10613" t="s">
        <v>20782</v>
      </c>
      <c r="U10613" t="s">
        <v>12418</v>
      </c>
      <c r="W10613">
        <v>11</v>
      </c>
      <c r="X10613">
        <v>0</v>
      </c>
      <c r="Y10613" t="s">
        <v>12419</v>
      </c>
      <c r="Z10613" t="s">
        <v>12420</v>
      </c>
      <c r="AA10613" t="s">
        <v>12429</v>
      </c>
      <c r="AB10613" t="s">
        <v>12422</v>
      </c>
      <c r="AC10613">
        <v>2</v>
      </c>
      <c r="AD10613" s="123">
        <v>41921</v>
      </c>
      <c r="AE10613" t="s">
        <v>12431</v>
      </c>
      <c r="AG10613">
        <v>40007439</v>
      </c>
      <c r="AL10613" t="s">
        <v>12422</v>
      </c>
      <c r="AN10613">
        <v>3906905501</v>
      </c>
      <c r="AO10613">
        <v>16</v>
      </c>
      <c r="AP10613" t="s">
        <v>12424</v>
      </c>
      <c r="AQ10613" t="s">
        <v>11408</v>
      </c>
      <c r="AR10613">
        <v>4100</v>
      </c>
      <c r="AT10613">
        <v>0</v>
      </c>
      <c r="AV10613" t="s">
        <v>20783</v>
      </c>
      <c r="AW10613">
        <v>116100</v>
      </c>
    </row>
    <row r="10614" spans="1:49" x14ac:dyDescent="0.25">
      <c r="A10614">
        <v>4100</v>
      </c>
      <c r="B10614">
        <v>30005</v>
      </c>
      <c r="C10614">
        <v>4005</v>
      </c>
      <c r="D10614">
        <v>416</v>
      </c>
      <c r="E10614" s="124" t="s">
        <v>20528</v>
      </c>
      <c r="F10614" t="str">
        <f t="shared" si="211"/>
        <v>Larry CHORMANN FLEXON LLC</v>
      </c>
      <c r="G10614" s="150" t="str">
        <f t="shared" si="212"/>
        <v>Larry C</v>
      </c>
      <c r="H10614" s="149" t="s">
        <v>4430</v>
      </c>
      <c r="I10614">
        <v>40008222</v>
      </c>
      <c r="J10614" t="s">
        <v>20784</v>
      </c>
      <c r="K10614" t="s">
        <v>20785</v>
      </c>
      <c r="L10614" t="s">
        <v>20786</v>
      </c>
      <c r="M10614" t="s">
        <v>12560</v>
      </c>
      <c r="N10614">
        <v>15021</v>
      </c>
      <c r="Q10614" t="s">
        <v>12415</v>
      </c>
      <c r="R10614" t="s">
        <v>12416</v>
      </c>
      <c r="S10614" t="s">
        <v>20787</v>
      </c>
      <c r="U10614" t="s">
        <v>12418</v>
      </c>
      <c r="W10614">
        <v>11</v>
      </c>
      <c r="X10614">
        <v>1</v>
      </c>
      <c r="Y10614" t="s">
        <v>12419</v>
      </c>
      <c r="Z10614" t="s">
        <v>12420</v>
      </c>
      <c r="AA10614" t="s">
        <v>12429</v>
      </c>
      <c r="AB10614" t="s">
        <v>12422</v>
      </c>
      <c r="AC10614">
        <v>2</v>
      </c>
      <c r="AD10614" s="123">
        <v>43004</v>
      </c>
      <c r="AE10614" t="s">
        <v>12431</v>
      </c>
      <c r="AG10614">
        <v>40008222</v>
      </c>
      <c r="AL10614" t="s">
        <v>12422</v>
      </c>
      <c r="AN10614">
        <v>3912588771</v>
      </c>
      <c r="AO10614">
        <v>16</v>
      </c>
      <c r="AP10614" t="s">
        <v>12424</v>
      </c>
      <c r="AQ10614" t="s">
        <v>11408</v>
      </c>
      <c r="AR10614">
        <v>4100</v>
      </c>
      <c r="AT10614">
        <v>0</v>
      </c>
      <c r="AV10614" t="s">
        <v>20788</v>
      </c>
      <c r="AW10614">
        <v>116100</v>
      </c>
    </row>
    <row r="10615" spans="1:49" x14ac:dyDescent="0.25">
      <c r="A10615">
        <v>4100</v>
      </c>
      <c r="B10615">
        <v>30005</v>
      </c>
      <c r="C10615">
        <v>4005</v>
      </c>
      <c r="D10615">
        <v>416</v>
      </c>
      <c r="E10615" s="124" t="s">
        <v>20528</v>
      </c>
      <c r="F10615" t="str">
        <f t="shared" si="211"/>
        <v>Larry CHPT PHARMA LLC</v>
      </c>
      <c r="G10615" s="150" t="str">
        <f t="shared" si="212"/>
        <v>Larry C</v>
      </c>
      <c r="H10615" s="149" t="s">
        <v>4443</v>
      </c>
      <c r="I10615">
        <v>40008517</v>
      </c>
      <c r="K10615" t="s">
        <v>20789</v>
      </c>
      <c r="L10615" t="s">
        <v>20790</v>
      </c>
      <c r="M10615" t="s">
        <v>12560</v>
      </c>
      <c r="N10615">
        <v>18976</v>
      </c>
      <c r="Q10615" t="s">
        <v>12415</v>
      </c>
      <c r="R10615" t="s">
        <v>12416</v>
      </c>
      <c r="S10615" t="s">
        <v>20791</v>
      </c>
      <c r="U10615" t="s">
        <v>12418</v>
      </c>
      <c r="W10615">
        <v>11</v>
      </c>
      <c r="X10615">
        <v>1</v>
      </c>
      <c r="Y10615" t="s">
        <v>12419</v>
      </c>
      <c r="Z10615" t="s">
        <v>12420</v>
      </c>
      <c r="AA10615" t="s">
        <v>12429</v>
      </c>
      <c r="AB10615" t="s">
        <v>12422</v>
      </c>
      <c r="AC10615">
        <v>2</v>
      </c>
      <c r="AD10615" s="123">
        <v>43410</v>
      </c>
      <c r="AE10615" t="s">
        <v>12431</v>
      </c>
      <c r="AG10615">
        <v>40008517</v>
      </c>
      <c r="AL10615" t="s">
        <v>12422</v>
      </c>
      <c r="AN10615">
        <v>3901747801</v>
      </c>
      <c r="AO10615">
        <v>16</v>
      </c>
      <c r="AP10615" t="s">
        <v>12424</v>
      </c>
      <c r="AQ10615" t="s">
        <v>11408</v>
      </c>
      <c r="AR10615">
        <v>4100</v>
      </c>
      <c r="AT10615">
        <v>0</v>
      </c>
      <c r="AV10615" t="s">
        <v>20792</v>
      </c>
      <c r="AW10615">
        <v>116100</v>
      </c>
    </row>
    <row r="10616" spans="1:49" x14ac:dyDescent="0.25">
      <c r="A10616">
        <v>4100</v>
      </c>
      <c r="B10616">
        <v>30005</v>
      </c>
      <c r="C10616">
        <v>4005</v>
      </c>
      <c r="E10616" s="124" t="s">
        <v>20528</v>
      </c>
      <c r="F10616" t="str">
        <f t="shared" si="211"/>
        <v>Larry CIDSS HOLDING INC.</v>
      </c>
      <c r="G10616" s="150" t="str">
        <f t="shared" si="212"/>
        <v>Larry C</v>
      </c>
      <c r="H10616" s="149" t="s">
        <v>4508</v>
      </c>
      <c r="I10616">
        <v>40008908</v>
      </c>
      <c r="K10616" t="s">
        <v>20793</v>
      </c>
      <c r="L10616" t="s">
        <v>20794</v>
      </c>
      <c r="M10616" t="s">
        <v>12718</v>
      </c>
      <c r="N10616">
        <v>1719</v>
      </c>
      <c r="Q10616" t="s">
        <v>12415</v>
      </c>
      <c r="R10616" t="s">
        <v>12416</v>
      </c>
      <c r="S10616" t="s">
        <v>20795</v>
      </c>
      <c r="U10616" t="s">
        <v>12418</v>
      </c>
      <c r="W10616">
        <v>11</v>
      </c>
      <c r="X10616">
        <v>0</v>
      </c>
      <c r="Y10616" t="s">
        <v>12419</v>
      </c>
      <c r="Z10616" t="s">
        <v>12420</v>
      </c>
      <c r="AA10616" t="s">
        <v>12485</v>
      </c>
      <c r="AB10616" t="s">
        <v>12422</v>
      </c>
      <c r="AC10616">
        <v>2</v>
      </c>
      <c r="AD10616" s="123">
        <v>44043</v>
      </c>
      <c r="AE10616" t="s">
        <v>12528</v>
      </c>
      <c r="AG10616">
        <v>40008908</v>
      </c>
      <c r="AL10616" t="s">
        <v>12422</v>
      </c>
      <c r="AN10616">
        <v>2201742991</v>
      </c>
      <c r="AP10616" t="s">
        <v>12424</v>
      </c>
      <c r="AQ10616" t="s">
        <v>11408</v>
      </c>
      <c r="AR10616">
        <v>4100</v>
      </c>
      <c r="AT10616">
        <v>0</v>
      </c>
      <c r="AV10616" t="s">
        <v>20796</v>
      </c>
      <c r="AW10616">
        <v>116100</v>
      </c>
    </row>
    <row r="10617" spans="1:49" x14ac:dyDescent="0.25">
      <c r="A10617">
        <v>4100</v>
      </c>
      <c r="B10617">
        <v>30005</v>
      </c>
      <c r="C10617">
        <v>4005</v>
      </c>
      <c r="D10617">
        <v>416</v>
      </c>
      <c r="E10617" s="124" t="s">
        <v>20528</v>
      </c>
      <c r="F10617" t="str">
        <f t="shared" si="211"/>
        <v>Larry CINDUSTRIAL SERVICE AND INSTALLATION</v>
      </c>
      <c r="G10617" s="150" t="str">
        <f t="shared" si="212"/>
        <v>Larry C</v>
      </c>
      <c r="H10617" s="149" t="s">
        <v>4626</v>
      </c>
      <c r="I10617">
        <v>40006518</v>
      </c>
      <c r="L10617" t="s">
        <v>20797</v>
      </c>
      <c r="M10617" t="s">
        <v>12560</v>
      </c>
      <c r="N10617">
        <v>17318</v>
      </c>
      <c r="O10617">
        <v>436</v>
      </c>
      <c r="P10617" t="s">
        <v>20798</v>
      </c>
      <c r="Q10617" t="s">
        <v>12415</v>
      </c>
      <c r="R10617" t="s">
        <v>12416</v>
      </c>
      <c r="S10617" t="s">
        <v>20799</v>
      </c>
      <c r="U10617" t="s">
        <v>12418</v>
      </c>
      <c r="W10617">
        <v>11</v>
      </c>
      <c r="X10617">
        <v>0</v>
      </c>
      <c r="Y10617" t="s">
        <v>12419</v>
      </c>
      <c r="Z10617" t="s">
        <v>12420</v>
      </c>
      <c r="AA10617" t="s">
        <v>12429</v>
      </c>
      <c r="AB10617" t="s">
        <v>12422</v>
      </c>
      <c r="AC10617">
        <v>2</v>
      </c>
      <c r="AD10617" s="123">
        <v>40623</v>
      </c>
      <c r="AE10617" t="s">
        <v>12431</v>
      </c>
      <c r="AG10617">
        <v>40006518</v>
      </c>
      <c r="AL10617" t="s">
        <v>12422</v>
      </c>
      <c r="AN10617">
        <v>3913390611</v>
      </c>
      <c r="AO10617">
        <v>16</v>
      </c>
      <c r="AP10617" t="s">
        <v>12424</v>
      </c>
      <c r="AQ10617" t="s">
        <v>11408</v>
      </c>
      <c r="AR10617">
        <v>4100</v>
      </c>
      <c r="AT10617">
        <v>0</v>
      </c>
      <c r="AV10617" t="s">
        <v>14279</v>
      </c>
      <c r="AW10617">
        <v>116100</v>
      </c>
    </row>
    <row r="10618" spans="1:49" x14ac:dyDescent="0.25">
      <c r="A10618">
        <v>4100</v>
      </c>
      <c r="B10618">
        <v>30005</v>
      </c>
      <c r="C10618">
        <v>4005</v>
      </c>
      <c r="D10618">
        <v>416</v>
      </c>
      <c r="E10618" s="124" t="s">
        <v>20528</v>
      </c>
      <c r="F10618" t="str">
        <f t="shared" si="211"/>
        <v>Larry CINFORMATION PACKAGING CORPORATION</v>
      </c>
      <c r="G10618" s="150" t="str">
        <f t="shared" si="212"/>
        <v>Larry C</v>
      </c>
      <c r="H10618" s="149" t="s">
        <v>4649</v>
      </c>
      <c r="I10618">
        <v>40007616</v>
      </c>
      <c r="K10618" t="s">
        <v>20800</v>
      </c>
      <c r="L10618" t="s">
        <v>20801</v>
      </c>
      <c r="M10618" t="s">
        <v>12445</v>
      </c>
      <c r="N10618">
        <v>14502</v>
      </c>
      <c r="Q10618" t="s">
        <v>12415</v>
      </c>
      <c r="R10618" t="s">
        <v>12416</v>
      </c>
      <c r="S10618" t="s">
        <v>20802</v>
      </c>
      <c r="U10618" t="s">
        <v>12418</v>
      </c>
      <c r="W10618">
        <v>11</v>
      </c>
      <c r="X10618">
        <v>1</v>
      </c>
      <c r="Y10618" t="s">
        <v>12419</v>
      </c>
      <c r="Z10618" t="s">
        <v>12420</v>
      </c>
      <c r="AA10618" t="s">
        <v>12429</v>
      </c>
      <c r="AB10618" t="s">
        <v>12430</v>
      </c>
      <c r="AC10618">
        <v>2</v>
      </c>
      <c r="AD10618" s="123">
        <v>42178</v>
      </c>
      <c r="AE10618" t="s">
        <v>12431</v>
      </c>
      <c r="AG10618">
        <v>40007616</v>
      </c>
      <c r="AL10618" t="s">
        <v>12430</v>
      </c>
      <c r="AN10618">
        <v>3311768251</v>
      </c>
      <c r="AO10618">
        <v>16</v>
      </c>
      <c r="AP10618" t="s">
        <v>12424</v>
      </c>
      <c r="AQ10618" t="s">
        <v>11408</v>
      </c>
      <c r="AR10618">
        <v>4100</v>
      </c>
      <c r="AT10618">
        <v>0</v>
      </c>
      <c r="AV10618" t="s">
        <v>20803</v>
      </c>
      <c r="AW10618">
        <v>116100</v>
      </c>
    </row>
    <row r="10619" spans="1:49" x14ac:dyDescent="0.25">
      <c r="A10619">
        <v>4100</v>
      </c>
      <c r="B10619">
        <v>30005</v>
      </c>
      <c r="C10619">
        <v>4005</v>
      </c>
      <c r="D10619">
        <v>416</v>
      </c>
      <c r="E10619" s="124" t="s">
        <v>20528</v>
      </c>
      <c r="F10619" t="str">
        <f t="shared" si="211"/>
        <v>Larry CINTELLIMETAL INC</v>
      </c>
      <c r="G10619" s="150" t="str">
        <f t="shared" si="212"/>
        <v>Larry C</v>
      </c>
      <c r="H10619" s="149" t="s">
        <v>4703</v>
      </c>
      <c r="I10619">
        <v>40003524</v>
      </c>
      <c r="K10619" t="s">
        <v>20804</v>
      </c>
      <c r="L10619" t="s">
        <v>17298</v>
      </c>
      <c r="M10619" t="s">
        <v>12445</v>
      </c>
      <c r="N10619">
        <v>14623</v>
      </c>
      <c r="Q10619" t="s">
        <v>12415</v>
      </c>
      <c r="R10619" t="s">
        <v>12416</v>
      </c>
      <c r="S10619" t="s">
        <v>20805</v>
      </c>
      <c r="U10619" t="s">
        <v>12418</v>
      </c>
      <c r="W10619">
        <v>11</v>
      </c>
      <c r="X10619">
        <v>1</v>
      </c>
      <c r="Y10619" t="s">
        <v>12419</v>
      </c>
      <c r="Z10619" t="s">
        <v>12420</v>
      </c>
      <c r="AA10619" t="s">
        <v>12421</v>
      </c>
      <c r="AB10619" t="s">
        <v>12430</v>
      </c>
      <c r="AC10619">
        <v>2</v>
      </c>
      <c r="AD10619" s="123">
        <v>39111</v>
      </c>
      <c r="AE10619" t="s">
        <v>12423</v>
      </c>
      <c r="AG10619">
        <v>40003524</v>
      </c>
      <c r="AL10619" t="s">
        <v>12430</v>
      </c>
      <c r="AN10619">
        <v>3305524501</v>
      </c>
      <c r="AO10619">
        <v>16</v>
      </c>
      <c r="AP10619" t="s">
        <v>12424</v>
      </c>
      <c r="AQ10619" t="s">
        <v>11408</v>
      </c>
      <c r="AR10619">
        <v>4100</v>
      </c>
      <c r="AT10619">
        <v>0</v>
      </c>
      <c r="AV10619" t="s">
        <v>20806</v>
      </c>
      <c r="AW10619">
        <v>116100</v>
      </c>
    </row>
    <row r="10620" spans="1:49" x14ac:dyDescent="0.25">
      <c r="A10620">
        <v>4100</v>
      </c>
      <c r="B10620">
        <v>30005</v>
      </c>
      <c r="C10620">
        <v>4005</v>
      </c>
      <c r="D10620">
        <v>416</v>
      </c>
      <c r="E10620" s="124" t="s">
        <v>20528</v>
      </c>
      <c r="F10620" t="str">
        <f t="shared" si="211"/>
        <v>Larry CINTERNATIONAL WIRE GROUP-BWD</v>
      </c>
      <c r="G10620" s="150" t="str">
        <f t="shared" si="212"/>
        <v>Larry C</v>
      </c>
      <c r="H10620" s="149" t="s">
        <v>4741</v>
      </c>
      <c r="I10620">
        <v>40003812</v>
      </c>
      <c r="J10620" t="s">
        <v>20807</v>
      </c>
      <c r="K10620" t="s">
        <v>20808</v>
      </c>
      <c r="L10620" t="s">
        <v>20587</v>
      </c>
      <c r="M10620" t="s">
        <v>12445</v>
      </c>
      <c r="N10620" t="s">
        <v>20809</v>
      </c>
      <c r="Q10620" t="s">
        <v>12415</v>
      </c>
      <c r="R10620" t="s">
        <v>12416</v>
      </c>
      <c r="S10620" t="s">
        <v>20810</v>
      </c>
      <c r="U10620" t="s">
        <v>12418</v>
      </c>
      <c r="W10620">
        <v>11</v>
      </c>
      <c r="X10620">
        <v>1</v>
      </c>
      <c r="Y10620" t="s">
        <v>12419</v>
      </c>
      <c r="Z10620" t="s">
        <v>12420</v>
      </c>
      <c r="AA10620" t="s">
        <v>12421</v>
      </c>
      <c r="AB10620" t="s">
        <v>12422</v>
      </c>
      <c r="AC10620">
        <v>2</v>
      </c>
      <c r="AD10620" s="123">
        <v>39111</v>
      </c>
      <c r="AE10620" t="s">
        <v>12423</v>
      </c>
      <c r="AG10620">
        <v>40003812</v>
      </c>
      <c r="AL10620" t="s">
        <v>12422</v>
      </c>
      <c r="AN10620">
        <v>3306503001</v>
      </c>
      <c r="AO10620">
        <v>16</v>
      </c>
      <c r="AP10620" t="s">
        <v>12424</v>
      </c>
      <c r="AQ10620" t="s">
        <v>11408</v>
      </c>
      <c r="AR10620">
        <v>4100</v>
      </c>
      <c r="AT10620">
        <v>2005</v>
      </c>
      <c r="AV10620" t="s">
        <v>14926</v>
      </c>
      <c r="AW10620">
        <v>116100</v>
      </c>
    </row>
    <row r="10621" spans="1:49" x14ac:dyDescent="0.25">
      <c r="A10621">
        <v>4100</v>
      </c>
      <c r="B10621">
        <v>30005</v>
      </c>
      <c r="C10621">
        <v>4005</v>
      </c>
      <c r="D10621">
        <v>416</v>
      </c>
      <c r="E10621" s="124" t="s">
        <v>20528</v>
      </c>
      <c r="F10621" t="str">
        <f t="shared" si="211"/>
        <v>Larry CINTER-TECH SUPPLIES,INC</v>
      </c>
      <c r="G10621" s="150" t="str">
        <f t="shared" si="212"/>
        <v>Larry C</v>
      </c>
      <c r="H10621" s="149" t="s">
        <v>4762</v>
      </c>
      <c r="I10621">
        <v>40003335</v>
      </c>
      <c r="K10621" t="s">
        <v>20811</v>
      </c>
      <c r="L10621" t="s">
        <v>20545</v>
      </c>
      <c r="M10621" t="s">
        <v>12560</v>
      </c>
      <c r="N10621" t="s">
        <v>20812</v>
      </c>
      <c r="Q10621" t="s">
        <v>12415</v>
      </c>
      <c r="R10621" t="s">
        <v>12416</v>
      </c>
      <c r="S10621" t="s">
        <v>20813</v>
      </c>
      <c r="U10621" t="s">
        <v>12418</v>
      </c>
      <c r="W10621">
        <v>11</v>
      </c>
      <c r="X10621">
        <v>2</v>
      </c>
      <c r="Y10621" t="s">
        <v>12472</v>
      </c>
      <c r="Z10621" t="s">
        <v>12420</v>
      </c>
      <c r="AA10621" t="s">
        <v>12421</v>
      </c>
      <c r="AB10621" t="s">
        <v>12422</v>
      </c>
      <c r="AC10621">
        <v>2</v>
      </c>
      <c r="AD10621" s="123">
        <v>39111</v>
      </c>
      <c r="AE10621" t="s">
        <v>12423</v>
      </c>
      <c r="AG10621">
        <v>40003335</v>
      </c>
      <c r="AL10621" t="s">
        <v>12422</v>
      </c>
      <c r="AN10621">
        <v>3907700401</v>
      </c>
      <c r="AO10621">
        <v>16</v>
      </c>
      <c r="AP10621" t="s">
        <v>12424</v>
      </c>
      <c r="AQ10621" t="s">
        <v>11408</v>
      </c>
      <c r="AR10621">
        <v>4100</v>
      </c>
      <c r="AT10621">
        <v>0</v>
      </c>
      <c r="AV10621" t="s">
        <v>20814</v>
      </c>
      <c r="AW10621">
        <v>116100</v>
      </c>
    </row>
    <row r="10622" spans="1:49" x14ac:dyDescent="0.25">
      <c r="A10622">
        <v>4100</v>
      </c>
      <c r="B10622">
        <v>30005</v>
      </c>
      <c r="C10622">
        <v>4005</v>
      </c>
      <c r="D10622">
        <v>416</v>
      </c>
      <c r="E10622" s="124" t="s">
        <v>20528</v>
      </c>
      <c r="F10622" t="str">
        <f t="shared" si="211"/>
        <v>Larry CJBT AEROTECH SERVICES - PA</v>
      </c>
      <c r="G10622" s="150" t="str">
        <f t="shared" si="212"/>
        <v>Larry C</v>
      </c>
      <c r="H10622" s="149" t="s">
        <v>4890</v>
      </c>
      <c r="I10622">
        <v>40006667</v>
      </c>
      <c r="L10622" t="s">
        <v>20815</v>
      </c>
      <c r="M10622" t="s">
        <v>12560</v>
      </c>
      <c r="O10622">
        <v>37</v>
      </c>
      <c r="P10622">
        <v>19029</v>
      </c>
      <c r="Q10622" t="s">
        <v>12415</v>
      </c>
      <c r="R10622" t="s">
        <v>12416</v>
      </c>
      <c r="S10622" t="s">
        <v>20816</v>
      </c>
      <c r="U10622" t="s">
        <v>12418</v>
      </c>
      <c r="W10622">
        <v>11</v>
      </c>
      <c r="X10622">
        <v>1</v>
      </c>
      <c r="Y10622" t="s">
        <v>12419</v>
      </c>
      <c r="Z10622" t="s">
        <v>12420</v>
      </c>
      <c r="AA10622" t="s">
        <v>12429</v>
      </c>
      <c r="AB10622" t="s">
        <v>12473</v>
      </c>
      <c r="AC10622">
        <v>2</v>
      </c>
      <c r="AD10622" s="123">
        <v>40834</v>
      </c>
      <c r="AE10622" t="s">
        <v>12431</v>
      </c>
      <c r="AG10622">
        <v>40006667</v>
      </c>
      <c r="AL10622" t="s">
        <v>12473</v>
      </c>
      <c r="AN10622">
        <v>3904543301</v>
      </c>
      <c r="AO10622">
        <v>16</v>
      </c>
      <c r="AP10622" t="s">
        <v>12424</v>
      </c>
      <c r="AQ10622" t="s">
        <v>11408</v>
      </c>
      <c r="AR10622">
        <v>4100</v>
      </c>
      <c r="AT10622">
        <v>0</v>
      </c>
      <c r="AV10622" t="s">
        <v>16864</v>
      </c>
      <c r="AW10622">
        <v>116100</v>
      </c>
    </row>
    <row r="10623" spans="1:49" x14ac:dyDescent="0.25">
      <c r="A10623">
        <v>4100</v>
      </c>
      <c r="B10623">
        <v>30005</v>
      </c>
      <c r="C10623">
        <v>4005</v>
      </c>
      <c r="D10623">
        <v>416</v>
      </c>
      <c r="E10623" s="124" t="s">
        <v>20528</v>
      </c>
      <c r="F10623" t="str">
        <f t="shared" si="211"/>
        <v>Larry CJGB ENTERPRISES INC.</v>
      </c>
      <c r="G10623" s="150" t="str">
        <f t="shared" si="212"/>
        <v>Larry C</v>
      </c>
      <c r="H10623" s="149" t="s">
        <v>4929</v>
      </c>
      <c r="I10623">
        <v>40007194</v>
      </c>
      <c r="L10623" t="s">
        <v>20817</v>
      </c>
      <c r="M10623" t="s">
        <v>12445</v>
      </c>
      <c r="O10623">
        <v>209</v>
      </c>
      <c r="P10623">
        <v>13088</v>
      </c>
      <c r="Q10623" t="s">
        <v>12415</v>
      </c>
      <c r="R10623" t="s">
        <v>12416</v>
      </c>
      <c r="S10623" t="s">
        <v>20818</v>
      </c>
      <c r="U10623" t="s">
        <v>12418</v>
      </c>
      <c r="W10623">
        <v>11</v>
      </c>
      <c r="X10623">
        <v>2</v>
      </c>
      <c r="Y10623" t="s">
        <v>12472</v>
      </c>
      <c r="Z10623" t="s">
        <v>12420</v>
      </c>
      <c r="AA10623" t="s">
        <v>12429</v>
      </c>
      <c r="AB10623" t="s">
        <v>12422</v>
      </c>
      <c r="AC10623">
        <v>2</v>
      </c>
      <c r="AD10623" s="123">
        <v>41548</v>
      </c>
      <c r="AE10623" t="s">
        <v>12431</v>
      </c>
      <c r="AG10623">
        <v>40007194</v>
      </c>
      <c r="AL10623" t="s">
        <v>12422</v>
      </c>
      <c r="AN10623">
        <v>3306716801</v>
      </c>
      <c r="AO10623">
        <v>16</v>
      </c>
      <c r="AP10623" t="s">
        <v>12424</v>
      </c>
      <c r="AQ10623" t="s">
        <v>11408</v>
      </c>
      <c r="AR10623">
        <v>4100</v>
      </c>
      <c r="AT10623">
        <v>0</v>
      </c>
      <c r="AV10623" t="s">
        <v>20819</v>
      </c>
      <c r="AW10623">
        <v>116100</v>
      </c>
    </row>
    <row r="10624" spans="1:49" x14ac:dyDescent="0.25">
      <c r="A10624">
        <v>4100</v>
      </c>
      <c r="B10624">
        <v>30005</v>
      </c>
      <c r="C10624">
        <v>4005</v>
      </c>
      <c r="D10624">
        <v>416</v>
      </c>
      <c r="E10624" s="124" t="s">
        <v>20528</v>
      </c>
      <c r="F10624" t="str">
        <f t="shared" si="211"/>
        <v>Larry CJOHN F MARTIN</v>
      </c>
      <c r="G10624" s="150" t="str">
        <f t="shared" si="212"/>
        <v>Larry C</v>
      </c>
      <c r="H10624" s="149" t="s">
        <v>4950</v>
      </c>
      <c r="I10624">
        <v>40008256</v>
      </c>
      <c r="L10624" t="s">
        <v>20820</v>
      </c>
      <c r="M10624" t="s">
        <v>12560</v>
      </c>
      <c r="O10624">
        <v>137</v>
      </c>
      <c r="P10624">
        <v>17578</v>
      </c>
      <c r="Q10624" t="s">
        <v>12415</v>
      </c>
      <c r="R10624" t="s">
        <v>12416</v>
      </c>
      <c r="S10624" t="s">
        <v>20821</v>
      </c>
      <c r="U10624" t="s">
        <v>12418</v>
      </c>
      <c r="W10624">
        <v>11</v>
      </c>
      <c r="X10624">
        <v>1</v>
      </c>
      <c r="Y10624">
        <v>2</v>
      </c>
      <c r="Z10624" t="s">
        <v>12420</v>
      </c>
      <c r="AA10624" t="s">
        <v>12429</v>
      </c>
      <c r="AB10624" t="s">
        <v>12430</v>
      </c>
      <c r="AC10624">
        <v>2</v>
      </c>
      <c r="AD10624" s="123">
        <v>43073</v>
      </c>
      <c r="AE10624" t="s">
        <v>12431</v>
      </c>
      <c r="AG10624">
        <v>40008256</v>
      </c>
      <c r="AL10624" t="s">
        <v>12430</v>
      </c>
      <c r="AN10624">
        <v>3907182881</v>
      </c>
      <c r="AO10624">
        <v>16</v>
      </c>
      <c r="AP10624" t="s">
        <v>12424</v>
      </c>
      <c r="AQ10624" t="s">
        <v>11408</v>
      </c>
      <c r="AR10624">
        <v>4100</v>
      </c>
      <c r="AT10624">
        <v>0</v>
      </c>
      <c r="AV10624" t="s">
        <v>20822</v>
      </c>
      <c r="AW10624">
        <v>116100</v>
      </c>
    </row>
    <row r="10625" spans="1:49" x14ac:dyDescent="0.25">
      <c r="A10625">
        <v>4100</v>
      </c>
      <c r="B10625">
        <v>30005</v>
      </c>
      <c r="C10625">
        <v>4005</v>
      </c>
      <c r="D10625">
        <v>416</v>
      </c>
      <c r="E10625" s="124" t="s">
        <v>20528</v>
      </c>
      <c r="F10625" t="str">
        <f t="shared" si="211"/>
        <v>Larry CJOHNSON MATTHEY INC.</v>
      </c>
      <c r="G10625" s="150" t="str">
        <f t="shared" si="212"/>
        <v>Larry C</v>
      </c>
      <c r="H10625" s="149" t="s">
        <v>4984</v>
      </c>
      <c r="I10625">
        <v>40008076</v>
      </c>
      <c r="K10625" t="s">
        <v>20823</v>
      </c>
      <c r="L10625" t="s">
        <v>12748</v>
      </c>
      <c r="M10625" t="s">
        <v>12560</v>
      </c>
      <c r="N10625">
        <v>19087</v>
      </c>
      <c r="Q10625" t="s">
        <v>12415</v>
      </c>
      <c r="R10625" t="s">
        <v>12416</v>
      </c>
      <c r="S10625" t="s">
        <v>20824</v>
      </c>
      <c r="U10625" t="s">
        <v>12418</v>
      </c>
      <c r="W10625">
        <v>11</v>
      </c>
      <c r="X10625">
        <v>1</v>
      </c>
      <c r="Y10625" t="s">
        <v>12472</v>
      </c>
      <c r="Z10625" t="s">
        <v>12420</v>
      </c>
      <c r="AA10625" t="s">
        <v>12429</v>
      </c>
      <c r="AB10625" t="s">
        <v>12430</v>
      </c>
      <c r="AC10625">
        <v>2</v>
      </c>
      <c r="AD10625" s="123">
        <v>42807</v>
      </c>
      <c r="AE10625" t="s">
        <v>12431</v>
      </c>
      <c r="AG10625">
        <v>40008076</v>
      </c>
      <c r="AL10625" t="s">
        <v>12430</v>
      </c>
      <c r="AN10625">
        <v>3904561701</v>
      </c>
      <c r="AO10625">
        <v>16</v>
      </c>
      <c r="AP10625" t="s">
        <v>12424</v>
      </c>
      <c r="AQ10625" t="s">
        <v>11408</v>
      </c>
      <c r="AR10625">
        <v>4100</v>
      </c>
      <c r="AT10625">
        <v>0</v>
      </c>
      <c r="AV10625" t="s">
        <v>20825</v>
      </c>
      <c r="AW10625">
        <v>116100</v>
      </c>
    </row>
    <row r="10626" spans="1:49" x14ac:dyDescent="0.25">
      <c r="A10626">
        <v>4100</v>
      </c>
      <c r="B10626">
        <v>30005</v>
      </c>
      <c r="C10626">
        <v>4005</v>
      </c>
      <c r="D10626">
        <v>416</v>
      </c>
      <c r="E10626" s="124" t="s">
        <v>20528</v>
      </c>
      <c r="F10626" t="str">
        <f t="shared" si="211"/>
        <v>Larry CJR CLANCY</v>
      </c>
      <c r="G10626" s="150" t="str">
        <f t="shared" si="212"/>
        <v>Larry C</v>
      </c>
      <c r="H10626" s="149" t="s">
        <v>5011</v>
      </c>
      <c r="I10626">
        <v>40007773</v>
      </c>
      <c r="K10626" t="s">
        <v>20826</v>
      </c>
      <c r="L10626" t="s">
        <v>17418</v>
      </c>
      <c r="M10626" t="s">
        <v>12445</v>
      </c>
      <c r="N10626">
        <v>13209</v>
      </c>
      <c r="Q10626" t="s">
        <v>12415</v>
      </c>
      <c r="R10626" t="s">
        <v>12416</v>
      </c>
      <c r="S10626" t="s">
        <v>20827</v>
      </c>
      <c r="U10626" t="s">
        <v>12418</v>
      </c>
      <c r="W10626">
        <v>11</v>
      </c>
      <c r="X10626">
        <v>1</v>
      </c>
      <c r="Y10626" t="s">
        <v>12419</v>
      </c>
      <c r="Z10626" t="s">
        <v>12420</v>
      </c>
      <c r="AA10626" t="s">
        <v>12429</v>
      </c>
      <c r="AB10626" t="s">
        <v>12430</v>
      </c>
      <c r="AC10626">
        <v>2</v>
      </c>
      <c r="AD10626" s="123">
        <v>42398</v>
      </c>
      <c r="AE10626" t="s">
        <v>12431</v>
      </c>
      <c r="AG10626">
        <v>40007773</v>
      </c>
      <c r="AL10626" t="s">
        <v>12430</v>
      </c>
      <c r="AN10626">
        <v>3306728301</v>
      </c>
      <c r="AO10626">
        <v>16</v>
      </c>
      <c r="AP10626" t="s">
        <v>12424</v>
      </c>
      <c r="AQ10626" t="s">
        <v>11408</v>
      </c>
      <c r="AR10626">
        <v>4100</v>
      </c>
      <c r="AT10626">
        <v>0</v>
      </c>
      <c r="AV10626" t="s">
        <v>5011</v>
      </c>
      <c r="AW10626">
        <v>116100</v>
      </c>
    </row>
    <row r="10627" spans="1:49" x14ac:dyDescent="0.25">
      <c r="A10627">
        <v>4100</v>
      </c>
      <c r="B10627">
        <v>30005</v>
      </c>
      <c r="C10627">
        <v>4005</v>
      </c>
      <c r="D10627">
        <v>416</v>
      </c>
      <c r="E10627" s="124" t="s">
        <v>20528</v>
      </c>
      <c r="F10627" t="str">
        <f t="shared" ref="F10627:F10690" si="213">CONCATENATE(G10627, H10627)</f>
        <v>Larry CK2 KINETICS LLC</v>
      </c>
      <c r="G10627" s="150" t="str">
        <f t="shared" si="212"/>
        <v>Larry C</v>
      </c>
      <c r="H10627" s="149" t="s">
        <v>13636</v>
      </c>
      <c r="I10627">
        <v>40008567</v>
      </c>
      <c r="K10627" t="s">
        <v>20828</v>
      </c>
      <c r="L10627" t="s">
        <v>15882</v>
      </c>
      <c r="M10627" t="s">
        <v>12560</v>
      </c>
      <c r="N10627">
        <v>17402</v>
      </c>
      <c r="Q10627" t="s">
        <v>12415</v>
      </c>
      <c r="R10627" t="s">
        <v>12416</v>
      </c>
      <c r="S10627" t="s">
        <v>20829</v>
      </c>
      <c r="U10627" t="s">
        <v>12418</v>
      </c>
      <c r="W10627">
        <v>11</v>
      </c>
      <c r="X10627">
        <v>0</v>
      </c>
      <c r="Y10627" t="s">
        <v>12419</v>
      </c>
      <c r="Z10627" t="s">
        <v>12420</v>
      </c>
      <c r="AA10627" t="s">
        <v>12429</v>
      </c>
      <c r="AB10627" t="s">
        <v>12430</v>
      </c>
      <c r="AC10627">
        <v>2</v>
      </c>
      <c r="AD10627" s="123">
        <v>43497</v>
      </c>
      <c r="AE10627" t="s">
        <v>12431</v>
      </c>
      <c r="AG10627">
        <v>40008567</v>
      </c>
      <c r="AL10627" t="s">
        <v>12430</v>
      </c>
      <c r="AN10627">
        <v>3913343001</v>
      </c>
      <c r="AO10627">
        <v>16</v>
      </c>
      <c r="AP10627" t="s">
        <v>12424</v>
      </c>
      <c r="AQ10627" t="s">
        <v>11408</v>
      </c>
      <c r="AR10627">
        <v>4100</v>
      </c>
      <c r="AT10627">
        <v>0</v>
      </c>
      <c r="AV10627" t="s">
        <v>20830</v>
      </c>
      <c r="AW10627">
        <v>116100</v>
      </c>
    </row>
    <row r="10628" spans="1:49" x14ac:dyDescent="0.25">
      <c r="A10628">
        <v>4100</v>
      </c>
      <c r="B10628">
        <v>30005</v>
      </c>
      <c r="C10628">
        <v>4005</v>
      </c>
      <c r="D10628">
        <v>416</v>
      </c>
      <c r="E10628" s="124" t="s">
        <v>20528</v>
      </c>
      <c r="F10628" t="str">
        <f t="shared" si="213"/>
        <v>Larry CKAMAN IND - ERIE PA</v>
      </c>
      <c r="G10628" s="150" t="str">
        <f t="shared" si="212"/>
        <v>Larry C</v>
      </c>
      <c r="H10628" s="149" t="s">
        <v>5042</v>
      </c>
      <c r="I10628">
        <v>40007668</v>
      </c>
      <c r="K10628" t="s">
        <v>12894</v>
      </c>
      <c r="L10628" t="s">
        <v>12895</v>
      </c>
      <c r="M10628" t="s">
        <v>12896</v>
      </c>
      <c r="N10628">
        <v>46802</v>
      </c>
      <c r="Q10628" t="s">
        <v>12415</v>
      </c>
      <c r="R10628" t="s">
        <v>12416</v>
      </c>
      <c r="S10628" t="s">
        <v>19955</v>
      </c>
      <c r="U10628" t="s">
        <v>12418</v>
      </c>
      <c r="V10628">
        <v>207</v>
      </c>
      <c r="W10628">
        <v>11</v>
      </c>
      <c r="X10628">
        <v>2</v>
      </c>
      <c r="Y10628" t="s">
        <v>12419</v>
      </c>
      <c r="Z10628" t="s">
        <v>12420</v>
      </c>
      <c r="AA10628" t="s">
        <v>12429</v>
      </c>
      <c r="AB10628" t="s">
        <v>12422</v>
      </c>
      <c r="AC10628">
        <v>2</v>
      </c>
      <c r="AD10628" s="123">
        <v>42244</v>
      </c>
      <c r="AE10628" t="s">
        <v>12431</v>
      </c>
      <c r="AG10628">
        <v>40007668</v>
      </c>
      <c r="AL10628" t="s">
        <v>12422</v>
      </c>
      <c r="AN10628">
        <v>1500304701</v>
      </c>
      <c r="AO10628">
        <v>16</v>
      </c>
      <c r="AP10628" t="s">
        <v>12424</v>
      </c>
      <c r="AQ10628" t="s">
        <v>11408</v>
      </c>
      <c r="AR10628">
        <v>4100</v>
      </c>
      <c r="AT10628">
        <v>0</v>
      </c>
      <c r="AV10628" t="s">
        <v>5036</v>
      </c>
      <c r="AW10628">
        <v>116100</v>
      </c>
    </row>
    <row r="10629" spans="1:49" x14ac:dyDescent="0.25">
      <c r="A10629">
        <v>4100</v>
      </c>
      <c r="B10629">
        <v>30005</v>
      </c>
      <c r="C10629">
        <v>4005</v>
      </c>
      <c r="D10629">
        <v>416</v>
      </c>
      <c r="E10629" s="124" t="s">
        <v>20528</v>
      </c>
      <c r="F10629" t="str">
        <f t="shared" si="213"/>
        <v>Larry CKAMAN IND (ALLENTOWN)</v>
      </c>
      <c r="G10629" s="150" t="str">
        <f t="shared" si="212"/>
        <v>Larry C</v>
      </c>
      <c r="H10629" s="149" t="s">
        <v>5045</v>
      </c>
      <c r="I10629">
        <v>40002387</v>
      </c>
      <c r="K10629" t="s">
        <v>12894</v>
      </c>
      <c r="L10629" t="s">
        <v>12895</v>
      </c>
      <c r="M10629" t="s">
        <v>12896</v>
      </c>
      <c r="N10629">
        <v>46802</v>
      </c>
      <c r="Q10629" t="s">
        <v>12415</v>
      </c>
      <c r="R10629" t="s">
        <v>12416</v>
      </c>
      <c r="S10629" t="s">
        <v>20831</v>
      </c>
      <c r="U10629" t="s">
        <v>12418</v>
      </c>
      <c r="V10629">
        <v>207</v>
      </c>
      <c r="W10629">
        <v>11</v>
      </c>
      <c r="X10629">
        <v>2</v>
      </c>
      <c r="Y10629" t="s">
        <v>12472</v>
      </c>
      <c r="Z10629" t="s">
        <v>12420</v>
      </c>
      <c r="AA10629" t="s">
        <v>12421</v>
      </c>
      <c r="AB10629" t="s">
        <v>12422</v>
      </c>
      <c r="AC10629">
        <v>2</v>
      </c>
      <c r="AD10629" s="123">
        <v>39111</v>
      </c>
      <c r="AE10629" t="s">
        <v>12423</v>
      </c>
      <c r="AG10629">
        <v>40002387</v>
      </c>
      <c r="AL10629" t="s">
        <v>12422</v>
      </c>
      <c r="AN10629">
        <v>1500304701</v>
      </c>
      <c r="AO10629">
        <v>16</v>
      </c>
      <c r="AP10629" t="s">
        <v>12424</v>
      </c>
      <c r="AQ10629" t="s">
        <v>11408</v>
      </c>
      <c r="AR10629">
        <v>4100</v>
      </c>
      <c r="AT10629">
        <v>2005</v>
      </c>
      <c r="AV10629" t="s">
        <v>5036</v>
      </c>
      <c r="AW10629">
        <v>116100</v>
      </c>
    </row>
    <row r="10630" spans="1:49" x14ac:dyDescent="0.25">
      <c r="A10630">
        <v>4100</v>
      </c>
      <c r="B10630">
        <v>30005</v>
      </c>
      <c r="C10630">
        <v>4005</v>
      </c>
      <c r="D10630">
        <v>416</v>
      </c>
      <c r="E10630" s="124" t="s">
        <v>20528</v>
      </c>
      <c r="F10630" t="str">
        <f t="shared" si="213"/>
        <v>Larry CKAMAN IND. - HARRISBURG,PA</v>
      </c>
      <c r="G10630" s="150" t="str">
        <f t="shared" si="212"/>
        <v>Larry C</v>
      </c>
      <c r="H10630" s="149" t="s">
        <v>5047</v>
      </c>
      <c r="I10630">
        <v>40001921</v>
      </c>
      <c r="L10630" t="s">
        <v>12895</v>
      </c>
      <c r="M10630" t="s">
        <v>12896</v>
      </c>
      <c r="O10630">
        <v>2536</v>
      </c>
      <c r="P10630" t="s">
        <v>15579</v>
      </c>
      <c r="Q10630" t="s">
        <v>12415</v>
      </c>
      <c r="R10630" t="s">
        <v>12416</v>
      </c>
      <c r="S10630" t="s">
        <v>20832</v>
      </c>
      <c r="U10630" t="s">
        <v>12418</v>
      </c>
      <c r="V10630">
        <v>207</v>
      </c>
      <c r="W10630">
        <v>11</v>
      </c>
      <c r="X10630">
        <v>2</v>
      </c>
      <c r="Y10630" t="s">
        <v>12419</v>
      </c>
      <c r="Z10630" t="s">
        <v>12420</v>
      </c>
      <c r="AA10630" t="s">
        <v>12421</v>
      </c>
      <c r="AB10630" t="s">
        <v>12422</v>
      </c>
      <c r="AC10630">
        <v>2</v>
      </c>
      <c r="AD10630" s="123">
        <v>39111</v>
      </c>
      <c r="AE10630" t="s">
        <v>12423</v>
      </c>
      <c r="AG10630">
        <v>40001921</v>
      </c>
      <c r="AL10630" t="s">
        <v>12422</v>
      </c>
      <c r="AN10630">
        <v>1500304701</v>
      </c>
      <c r="AO10630">
        <v>16</v>
      </c>
      <c r="AP10630" t="s">
        <v>12424</v>
      </c>
      <c r="AQ10630" t="s">
        <v>11408</v>
      </c>
      <c r="AR10630">
        <v>4100</v>
      </c>
      <c r="AT10630">
        <v>0</v>
      </c>
      <c r="AV10630" t="s">
        <v>5036</v>
      </c>
      <c r="AW10630">
        <v>116100</v>
      </c>
    </row>
    <row r="10631" spans="1:49" x14ac:dyDescent="0.25">
      <c r="A10631">
        <v>4100</v>
      </c>
      <c r="B10631">
        <v>30005</v>
      </c>
      <c r="C10631">
        <v>4005</v>
      </c>
      <c r="D10631">
        <v>416</v>
      </c>
      <c r="E10631" s="124" t="s">
        <v>20528</v>
      </c>
      <c r="F10631" t="str">
        <f t="shared" si="213"/>
        <v>Larry CKAMAN IND. TECH (GLENS FALLS)</v>
      </c>
      <c r="G10631" s="150" t="str">
        <f t="shared" si="212"/>
        <v>Larry C</v>
      </c>
      <c r="H10631" s="149" t="s">
        <v>5052</v>
      </c>
      <c r="I10631">
        <v>40002361</v>
      </c>
      <c r="L10631" t="s">
        <v>12895</v>
      </c>
      <c r="M10631" t="s">
        <v>12896</v>
      </c>
      <c r="O10631">
        <v>2536</v>
      </c>
      <c r="P10631" t="s">
        <v>15579</v>
      </c>
      <c r="Q10631" t="s">
        <v>12415</v>
      </c>
      <c r="R10631" t="s">
        <v>12416</v>
      </c>
      <c r="S10631" t="s">
        <v>20833</v>
      </c>
      <c r="U10631" t="s">
        <v>12418</v>
      </c>
      <c r="V10631">
        <v>207</v>
      </c>
      <c r="W10631">
        <v>11</v>
      </c>
      <c r="X10631">
        <v>2</v>
      </c>
      <c r="Y10631" t="s">
        <v>12419</v>
      </c>
      <c r="Z10631" t="s">
        <v>12420</v>
      </c>
      <c r="AA10631" t="s">
        <v>12421</v>
      </c>
      <c r="AB10631" t="s">
        <v>12422</v>
      </c>
      <c r="AC10631">
        <v>2</v>
      </c>
      <c r="AD10631" s="123">
        <v>39111</v>
      </c>
      <c r="AE10631" t="s">
        <v>12423</v>
      </c>
      <c r="AG10631">
        <v>40002361</v>
      </c>
      <c r="AL10631" t="s">
        <v>12422</v>
      </c>
      <c r="AN10631">
        <v>1500304701</v>
      </c>
      <c r="AO10631">
        <v>16</v>
      </c>
      <c r="AP10631" t="s">
        <v>12424</v>
      </c>
      <c r="AQ10631" t="s">
        <v>11408</v>
      </c>
      <c r="AR10631">
        <v>4100</v>
      </c>
      <c r="AT10631">
        <v>2005</v>
      </c>
      <c r="AV10631" t="s">
        <v>5036</v>
      </c>
      <c r="AW10631">
        <v>116100</v>
      </c>
    </row>
    <row r="10632" spans="1:49" x14ac:dyDescent="0.25">
      <c r="A10632">
        <v>4100</v>
      </c>
      <c r="B10632">
        <v>30005</v>
      </c>
      <c r="C10632">
        <v>4005</v>
      </c>
      <c r="D10632">
        <v>416</v>
      </c>
      <c r="E10632" s="124" t="s">
        <v>20528</v>
      </c>
      <c r="F10632" t="str">
        <f t="shared" si="213"/>
        <v>Larry CKAMAN IND.TECH - PITTSTON,PA</v>
      </c>
      <c r="G10632" s="150" t="str">
        <f t="shared" si="212"/>
        <v>Larry C</v>
      </c>
      <c r="H10632" s="149" t="s">
        <v>5056</v>
      </c>
      <c r="I10632">
        <v>40001789</v>
      </c>
      <c r="K10632" t="s">
        <v>12894</v>
      </c>
      <c r="L10632" t="s">
        <v>12895</v>
      </c>
      <c r="M10632" t="s">
        <v>12896</v>
      </c>
      <c r="N10632">
        <v>46802</v>
      </c>
      <c r="Q10632" t="s">
        <v>12415</v>
      </c>
      <c r="R10632" t="s">
        <v>12416</v>
      </c>
      <c r="S10632" t="s">
        <v>20834</v>
      </c>
      <c r="U10632" t="s">
        <v>12418</v>
      </c>
      <c r="V10632">
        <v>207</v>
      </c>
      <c r="W10632">
        <v>11</v>
      </c>
      <c r="X10632">
        <v>2</v>
      </c>
      <c r="Y10632" t="s">
        <v>12419</v>
      </c>
      <c r="Z10632" t="s">
        <v>12420</v>
      </c>
      <c r="AA10632" t="s">
        <v>12421</v>
      </c>
      <c r="AB10632" t="s">
        <v>12422</v>
      </c>
      <c r="AC10632">
        <v>2</v>
      </c>
      <c r="AD10632" s="123">
        <v>39111</v>
      </c>
      <c r="AE10632" t="s">
        <v>12423</v>
      </c>
      <c r="AG10632">
        <v>40001789</v>
      </c>
      <c r="AL10632" t="s">
        <v>12422</v>
      </c>
      <c r="AN10632">
        <v>1500304701</v>
      </c>
      <c r="AO10632">
        <v>16</v>
      </c>
      <c r="AP10632" t="s">
        <v>12424</v>
      </c>
      <c r="AQ10632" t="s">
        <v>11408</v>
      </c>
      <c r="AR10632">
        <v>4100</v>
      </c>
      <c r="AT10632">
        <v>2005</v>
      </c>
      <c r="AV10632" t="s">
        <v>5036</v>
      </c>
      <c r="AW10632">
        <v>116100</v>
      </c>
    </row>
    <row r="10633" spans="1:49" x14ac:dyDescent="0.25">
      <c r="A10633">
        <v>4100</v>
      </c>
      <c r="B10633">
        <v>30005</v>
      </c>
      <c r="C10633">
        <v>4005</v>
      </c>
      <c r="D10633">
        <v>416</v>
      </c>
      <c r="E10633" s="124" t="s">
        <v>20528</v>
      </c>
      <c r="F10633" t="str">
        <f t="shared" si="213"/>
        <v>Larry CKAMAN IND'L - WILLIAMSPORT, PA</v>
      </c>
      <c r="G10633" s="150" t="str">
        <f t="shared" si="212"/>
        <v>Larry C</v>
      </c>
      <c r="H10633" s="149" t="s">
        <v>5087</v>
      </c>
      <c r="I10633">
        <v>40008071</v>
      </c>
      <c r="K10633" t="s">
        <v>12894</v>
      </c>
      <c r="L10633" t="s">
        <v>12895</v>
      </c>
      <c r="M10633" t="s">
        <v>12896</v>
      </c>
      <c r="N10633">
        <v>46802</v>
      </c>
      <c r="Q10633" t="s">
        <v>12415</v>
      </c>
      <c r="R10633" t="s">
        <v>12416</v>
      </c>
      <c r="S10633" t="s">
        <v>19955</v>
      </c>
      <c r="U10633" t="s">
        <v>12418</v>
      </c>
      <c r="V10633">
        <v>207</v>
      </c>
      <c r="W10633">
        <v>11</v>
      </c>
      <c r="X10633">
        <v>2</v>
      </c>
      <c r="Y10633" t="s">
        <v>12472</v>
      </c>
      <c r="Z10633" t="s">
        <v>12420</v>
      </c>
      <c r="AA10633" t="s">
        <v>12429</v>
      </c>
      <c r="AB10633" t="s">
        <v>12422</v>
      </c>
      <c r="AC10633">
        <v>2</v>
      </c>
      <c r="AD10633" s="123">
        <v>42801</v>
      </c>
      <c r="AE10633" t="s">
        <v>12431</v>
      </c>
      <c r="AG10633">
        <v>40008071</v>
      </c>
      <c r="AL10633" t="s">
        <v>12422</v>
      </c>
      <c r="AN10633">
        <v>1500304701</v>
      </c>
      <c r="AO10633">
        <v>16</v>
      </c>
      <c r="AP10633" t="s">
        <v>12424</v>
      </c>
      <c r="AQ10633" t="s">
        <v>11408</v>
      </c>
      <c r="AR10633">
        <v>4100</v>
      </c>
      <c r="AT10633">
        <v>0</v>
      </c>
      <c r="AV10633" t="s">
        <v>5036</v>
      </c>
      <c r="AW10633">
        <v>116100</v>
      </c>
    </row>
    <row r="10634" spans="1:49" x14ac:dyDescent="0.25">
      <c r="A10634">
        <v>4100</v>
      </c>
      <c r="B10634">
        <v>30005</v>
      </c>
      <c r="C10634">
        <v>4005</v>
      </c>
      <c r="D10634">
        <v>416</v>
      </c>
      <c r="E10634" s="124" t="s">
        <v>20528</v>
      </c>
      <c r="F10634" t="str">
        <f t="shared" si="213"/>
        <v>Larry CKAMAN INDUSTRIAL - ELMIRA, N.Y.</v>
      </c>
      <c r="G10634" s="150" t="str">
        <f t="shared" si="212"/>
        <v>Larry C</v>
      </c>
      <c r="H10634" s="149" t="s">
        <v>13640</v>
      </c>
      <c r="I10634">
        <v>40001798</v>
      </c>
      <c r="K10634" t="s">
        <v>12894</v>
      </c>
      <c r="L10634" t="s">
        <v>12895</v>
      </c>
      <c r="M10634" t="s">
        <v>12896</v>
      </c>
      <c r="N10634">
        <v>46802</v>
      </c>
      <c r="Q10634" t="s">
        <v>12415</v>
      </c>
      <c r="R10634" t="s">
        <v>12416</v>
      </c>
      <c r="S10634" t="s">
        <v>20835</v>
      </c>
      <c r="U10634" t="s">
        <v>12418</v>
      </c>
      <c r="V10634">
        <v>207</v>
      </c>
      <c r="W10634">
        <v>11</v>
      </c>
      <c r="X10634">
        <v>2</v>
      </c>
      <c r="Y10634" t="s">
        <v>12472</v>
      </c>
      <c r="Z10634" t="s">
        <v>12420</v>
      </c>
      <c r="AA10634" t="s">
        <v>12421</v>
      </c>
      <c r="AB10634" t="s">
        <v>12422</v>
      </c>
      <c r="AC10634">
        <v>2</v>
      </c>
      <c r="AD10634" s="123">
        <v>39111</v>
      </c>
      <c r="AE10634" t="s">
        <v>12423</v>
      </c>
      <c r="AG10634">
        <v>40001798</v>
      </c>
      <c r="AL10634" t="s">
        <v>12422</v>
      </c>
      <c r="AN10634">
        <v>1500304701</v>
      </c>
      <c r="AO10634">
        <v>16</v>
      </c>
      <c r="AP10634" t="s">
        <v>12424</v>
      </c>
      <c r="AQ10634" t="s">
        <v>11408</v>
      </c>
      <c r="AR10634">
        <v>4100</v>
      </c>
      <c r="AT10634">
        <v>2005</v>
      </c>
      <c r="AV10634" t="s">
        <v>5036</v>
      </c>
      <c r="AW10634">
        <v>116100</v>
      </c>
    </row>
    <row r="10635" spans="1:49" x14ac:dyDescent="0.25">
      <c r="A10635">
        <v>4100</v>
      </c>
      <c r="B10635">
        <v>30005</v>
      </c>
      <c r="C10635">
        <v>4005</v>
      </c>
      <c r="D10635">
        <v>416</v>
      </c>
      <c r="E10635" s="124" t="s">
        <v>20528</v>
      </c>
      <c r="F10635" t="str">
        <f t="shared" si="213"/>
        <v>Larry CKAMAN INDUSTRIAL - ERIE</v>
      </c>
      <c r="G10635" s="150" t="str">
        <f t="shared" si="212"/>
        <v>Larry C</v>
      </c>
      <c r="H10635" s="149" t="s">
        <v>5092</v>
      </c>
      <c r="I10635">
        <v>40007598</v>
      </c>
      <c r="K10635" t="s">
        <v>12894</v>
      </c>
      <c r="L10635" t="s">
        <v>12895</v>
      </c>
      <c r="M10635" t="s">
        <v>12896</v>
      </c>
      <c r="N10635">
        <v>46802</v>
      </c>
      <c r="Q10635" t="s">
        <v>12415</v>
      </c>
      <c r="R10635" t="s">
        <v>12416</v>
      </c>
      <c r="S10635" t="s">
        <v>20836</v>
      </c>
      <c r="U10635" t="s">
        <v>12418</v>
      </c>
      <c r="V10635">
        <v>207</v>
      </c>
      <c r="W10635">
        <v>11</v>
      </c>
      <c r="X10635">
        <v>2</v>
      </c>
      <c r="Y10635" t="s">
        <v>12472</v>
      </c>
      <c r="Z10635" t="s">
        <v>12420</v>
      </c>
      <c r="AA10635" t="s">
        <v>12429</v>
      </c>
      <c r="AB10635" t="s">
        <v>12422</v>
      </c>
      <c r="AC10635">
        <v>2</v>
      </c>
      <c r="AD10635" s="123">
        <v>42152</v>
      </c>
      <c r="AE10635" t="s">
        <v>12431</v>
      </c>
      <c r="AG10635">
        <v>40007598</v>
      </c>
      <c r="AL10635" t="s">
        <v>12422</v>
      </c>
      <c r="AN10635">
        <v>1500304701</v>
      </c>
      <c r="AO10635">
        <v>16</v>
      </c>
      <c r="AP10635" t="s">
        <v>12424</v>
      </c>
      <c r="AQ10635" t="s">
        <v>11408</v>
      </c>
      <c r="AR10635">
        <v>4100</v>
      </c>
      <c r="AT10635">
        <v>0</v>
      </c>
      <c r="AV10635" t="s">
        <v>5036</v>
      </c>
      <c r="AW10635">
        <v>116100</v>
      </c>
    </row>
    <row r="10636" spans="1:49" x14ac:dyDescent="0.25">
      <c r="A10636">
        <v>4100</v>
      </c>
      <c r="B10636">
        <v>30005</v>
      </c>
      <c r="C10636">
        <v>4005</v>
      </c>
      <c r="D10636">
        <v>416</v>
      </c>
      <c r="E10636" s="124" t="s">
        <v>20528</v>
      </c>
      <c r="F10636" t="str">
        <f t="shared" si="213"/>
        <v>Larry CKAMAN INDUSTRIAL - LATHAM</v>
      </c>
      <c r="G10636" s="150" t="str">
        <f t="shared" si="212"/>
        <v>Larry C</v>
      </c>
      <c r="H10636" s="149" t="s">
        <v>5094</v>
      </c>
      <c r="I10636">
        <v>40001287</v>
      </c>
      <c r="K10636" t="s">
        <v>12894</v>
      </c>
      <c r="L10636" t="s">
        <v>12895</v>
      </c>
      <c r="M10636" t="s">
        <v>12896</v>
      </c>
      <c r="N10636">
        <v>46802</v>
      </c>
      <c r="Q10636" t="s">
        <v>12415</v>
      </c>
      <c r="R10636" t="s">
        <v>12416</v>
      </c>
      <c r="S10636" t="s">
        <v>20837</v>
      </c>
      <c r="U10636" t="s">
        <v>12418</v>
      </c>
      <c r="V10636">
        <v>207</v>
      </c>
      <c r="W10636">
        <v>11</v>
      </c>
      <c r="X10636">
        <v>2</v>
      </c>
      <c r="Y10636" t="s">
        <v>12472</v>
      </c>
      <c r="Z10636" t="s">
        <v>12420</v>
      </c>
      <c r="AA10636" t="s">
        <v>12421</v>
      </c>
      <c r="AB10636" t="s">
        <v>12422</v>
      </c>
      <c r="AC10636">
        <v>2</v>
      </c>
      <c r="AD10636" s="123">
        <v>39111</v>
      </c>
      <c r="AE10636" t="s">
        <v>12423</v>
      </c>
      <c r="AG10636">
        <v>40001287</v>
      </c>
      <c r="AL10636" t="s">
        <v>12422</v>
      </c>
      <c r="AN10636">
        <v>1500304701</v>
      </c>
      <c r="AO10636">
        <v>16</v>
      </c>
      <c r="AP10636" t="s">
        <v>12424</v>
      </c>
      <c r="AQ10636" t="s">
        <v>11408</v>
      </c>
      <c r="AR10636">
        <v>4100</v>
      </c>
      <c r="AT10636">
        <v>0</v>
      </c>
      <c r="AV10636" t="s">
        <v>5036</v>
      </c>
      <c r="AW10636">
        <v>116100</v>
      </c>
    </row>
    <row r="10637" spans="1:49" x14ac:dyDescent="0.25">
      <c r="A10637">
        <v>4100</v>
      </c>
      <c r="B10637">
        <v>30005</v>
      </c>
      <c r="C10637">
        <v>4005</v>
      </c>
      <c r="E10637" s="124" t="s">
        <v>20528</v>
      </c>
      <c r="F10637" t="str">
        <f t="shared" si="213"/>
        <v>Larry CKAMAN INDUSTRIAL - PITTSTON</v>
      </c>
      <c r="G10637" s="150" t="str">
        <f t="shared" ref="G10637:G10700" si="214">RIGHT(E10637,LEN(E10637)-3)</f>
        <v>Larry C</v>
      </c>
      <c r="H10637" s="149" t="s">
        <v>13641</v>
      </c>
      <c r="I10637">
        <v>40008588</v>
      </c>
      <c r="L10637" t="s">
        <v>20838</v>
      </c>
      <c r="M10637" t="s">
        <v>12560</v>
      </c>
      <c r="O10637">
        <v>545</v>
      </c>
      <c r="P10637" t="s">
        <v>20839</v>
      </c>
      <c r="Q10637" t="s">
        <v>12415</v>
      </c>
      <c r="R10637" t="s">
        <v>12416</v>
      </c>
      <c r="S10637" t="s">
        <v>20834</v>
      </c>
      <c r="U10637" t="s">
        <v>12418</v>
      </c>
      <c r="V10637">
        <v>207</v>
      </c>
      <c r="W10637">
        <v>11</v>
      </c>
      <c r="X10637">
        <v>2</v>
      </c>
      <c r="Y10637" t="s">
        <v>12472</v>
      </c>
      <c r="Z10637" t="s">
        <v>12420</v>
      </c>
      <c r="AA10637" t="s">
        <v>12429</v>
      </c>
      <c r="AB10637" t="s">
        <v>12422</v>
      </c>
      <c r="AC10637">
        <v>2</v>
      </c>
      <c r="AD10637" s="123">
        <v>43525</v>
      </c>
      <c r="AE10637" t="s">
        <v>12431</v>
      </c>
      <c r="AG10637">
        <v>40008588</v>
      </c>
      <c r="AL10637" t="s">
        <v>12422</v>
      </c>
      <c r="AN10637">
        <v>3907900001</v>
      </c>
      <c r="AO10637">
        <v>16</v>
      </c>
      <c r="AP10637" t="s">
        <v>12424</v>
      </c>
      <c r="AQ10637" t="s">
        <v>11408</v>
      </c>
      <c r="AR10637">
        <v>4100</v>
      </c>
      <c r="AT10637">
        <v>0</v>
      </c>
      <c r="AV10637" t="s">
        <v>20840</v>
      </c>
      <c r="AW10637">
        <v>116100</v>
      </c>
    </row>
    <row r="10638" spans="1:49" x14ac:dyDescent="0.25">
      <c r="A10638">
        <v>4100</v>
      </c>
      <c r="B10638">
        <v>30005</v>
      </c>
      <c r="C10638">
        <v>4005</v>
      </c>
      <c r="D10638">
        <v>416</v>
      </c>
      <c r="E10638" s="124" t="s">
        <v>20528</v>
      </c>
      <c r="F10638" t="str">
        <f t="shared" si="213"/>
        <v>Larry CKAMAN INDUSTRIAL - ROCHESTER</v>
      </c>
      <c r="G10638" s="150" t="str">
        <f t="shared" si="214"/>
        <v>Larry C</v>
      </c>
      <c r="H10638" s="149" t="s">
        <v>5095</v>
      </c>
      <c r="I10638">
        <v>40001462</v>
      </c>
      <c r="K10638" t="s">
        <v>12894</v>
      </c>
      <c r="L10638" t="s">
        <v>12895</v>
      </c>
      <c r="M10638" t="s">
        <v>12896</v>
      </c>
      <c r="N10638">
        <v>46802</v>
      </c>
      <c r="Q10638" t="s">
        <v>12415</v>
      </c>
      <c r="R10638" t="s">
        <v>12416</v>
      </c>
      <c r="S10638">
        <v>7162548060</v>
      </c>
      <c r="U10638" t="s">
        <v>12418</v>
      </c>
      <c r="V10638">
        <v>207</v>
      </c>
      <c r="W10638">
        <v>11</v>
      </c>
      <c r="X10638">
        <v>2</v>
      </c>
      <c r="Y10638" t="s">
        <v>12472</v>
      </c>
      <c r="Z10638" t="s">
        <v>12420</v>
      </c>
      <c r="AA10638" t="s">
        <v>12421</v>
      </c>
      <c r="AB10638" t="s">
        <v>12422</v>
      </c>
      <c r="AC10638">
        <v>2</v>
      </c>
      <c r="AD10638" s="123">
        <v>39111</v>
      </c>
      <c r="AE10638" t="s">
        <v>12423</v>
      </c>
      <c r="AG10638">
        <v>40001462</v>
      </c>
      <c r="AL10638" t="s">
        <v>12422</v>
      </c>
      <c r="AN10638">
        <v>1500304701</v>
      </c>
      <c r="AO10638">
        <v>16</v>
      </c>
      <c r="AP10638" t="s">
        <v>12424</v>
      </c>
      <c r="AQ10638" t="s">
        <v>11408</v>
      </c>
      <c r="AR10638">
        <v>4100</v>
      </c>
      <c r="AT10638">
        <v>2005</v>
      </c>
      <c r="AV10638" t="s">
        <v>5036</v>
      </c>
      <c r="AW10638">
        <v>116100</v>
      </c>
    </row>
    <row r="10639" spans="1:49" x14ac:dyDescent="0.25">
      <c r="A10639">
        <v>4100</v>
      </c>
      <c r="B10639">
        <v>30005</v>
      </c>
      <c r="C10639">
        <v>4005</v>
      </c>
      <c r="D10639">
        <v>416</v>
      </c>
      <c r="E10639" s="124" t="s">
        <v>20528</v>
      </c>
      <c r="F10639" t="str">
        <f t="shared" si="213"/>
        <v>Larry CKAMAN INDUSTRIAL (MARCY/UTICA)</v>
      </c>
      <c r="G10639" s="150" t="str">
        <f t="shared" si="214"/>
        <v>Larry C</v>
      </c>
      <c r="H10639" s="149" t="s">
        <v>13643</v>
      </c>
      <c r="I10639">
        <v>40003741</v>
      </c>
      <c r="K10639" t="s">
        <v>12894</v>
      </c>
      <c r="L10639" t="s">
        <v>12895</v>
      </c>
      <c r="M10639" t="s">
        <v>12896</v>
      </c>
      <c r="N10639">
        <v>46802</v>
      </c>
      <c r="Q10639" t="s">
        <v>12415</v>
      </c>
      <c r="R10639" t="s">
        <v>12416</v>
      </c>
      <c r="S10639" t="s">
        <v>20841</v>
      </c>
      <c r="U10639" t="s">
        <v>12418</v>
      </c>
      <c r="V10639">
        <v>207</v>
      </c>
      <c r="W10639">
        <v>11</v>
      </c>
      <c r="X10639">
        <v>2</v>
      </c>
      <c r="Y10639" t="s">
        <v>12419</v>
      </c>
      <c r="Z10639" t="s">
        <v>12420</v>
      </c>
      <c r="AA10639" t="s">
        <v>12421</v>
      </c>
      <c r="AB10639" t="s">
        <v>12422</v>
      </c>
      <c r="AC10639">
        <v>2</v>
      </c>
      <c r="AD10639" s="123">
        <v>39111</v>
      </c>
      <c r="AE10639" t="s">
        <v>12423</v>
      </c>
      <c r="AG10639">
        <v>40003741</v>
      </c>
      <c r="AL10639" t="s">
        <v>12422</v>
      </c>
      <c r="AN10639">
        <v>1500304701</v>
      </c>
      <c r="AO10639">
        <v>16</v>
      </c>
      <c r="AP10639" t="s">
        <v>12424</v>
      </c>
      <c r="AQ10639" t="s">
        <v>11408</v>
      </c>
      <c r="AR10639">
        <v>4100</v>
      </c>
      <c r="AT10639">
        <v>2005</v>
      </c>
      <c r="AV10639" t="s">
        <v>5036</v>
      </c>
      <c r="AW10639">
        <v>116100</v>
      </c>
    </row>
    <row r="10640" spans="1:49" x14ac:dyDescent="0.25">
      <c r="A10640">
        <v>4100</v>
      </c>
      <c r="B10640">
        <v>30005</v>
      </c>
      <c r="C10640">
        <v>4005</v>
      </c>
      <c r="D10640">
        <v>416</v>
      </c>
      <c r="E10640" s="124" t="s">
        <v>20528</v>
      </c>
      <c r="F10640" t="str">
        <f t="shared" si="213"/>
        <v>Larry CKAMAN INDUSTRIAL (YORK)</v>
      </c>
      <c r="G10640" s="150" t="str">
        <f t="shared" si="214"/>
        <v>Larry C</v>
      </c>
      <c r="H10640" s="149" t="s">
        <v>5097</v>
      </c>
      <c r="I10640">
        <v>40003062</v>
      </c>
      <c r="K10640" t="s">
        <v>12894</v>
      </c>
      <c r="L10640" t="s">
        <v>12895</v>
      </c>
      <c r="M10640" t="s">
        <v>12896</v>
      </c>
      <c r="N10640">
        <v>46802</v>
      </c>
      <c r="Q10640" t="s">
        <v>12415</v>
      </c>
      <c r="R10640" t="s">
        <v>12416</v>
      </c>
      <c r="S10640" t="s">
        <v>20842</v>
      </c>
      <c r="U10640" t="s">
        <v>12418</v>
      </c>
      <c r="V10640">
        <v>207</v>
      </c>
      <c r="W10640">
        <v>11</v>
      </c>
      <c r="X10640">
        <v>2</v>
      </c>
      <c r="Y10640" t="s">
        <v>12419</v>
      </c>
      <c r="Z10640" t="s">
        <v>12420</v>
      </c>
      <c r="AA10640" t="s">
        <v>12421</v>
      </c>
      <c r="AB10640" t="s">
        <v>12422</v>
      </c>
      <c r="AC10640">
        <v>2</v>
      </c>
      <c r="AD10640" s="123">
        <v>39111</v>
      </c>
      <c r="AE10640" t="s">
        <v>12423</v>
      </c>
      <c r="AG10640">
        <v>40003062</v>
      </c>
      <c r="AL10640" t="s">
        <v>12422</v>
      </c>
      <c r="AN10640">
        <v>1500304701</v>
      </c>
      <c r="AO10640">
        <v>16</v>
      </c>
      <c r="AP10640" t="s">
        <v>12424</v>
      </c>
      <c r="AQ10640" t="s">
        <v>11408</v>
      </c>
      <c r="AR10640">
        <v>4100</v>
      </c>
      <c r="AT10640">
        <v>2005</v>
      </c>
      <c r="AV10640" t="s">
        <v>5036</v>
      </c>
      <c r="AW10640">
        <v>116100</v>
      </c>
    </row>
    <row r="10641" spans="1:49" x14ac:dyDescent="0.25">
      <c r="A10641">
        <v>4100</v>
      </c>
      <c r="B10641">
        <v>30005</v>
      </c>
      <c r="C10641">
        <v>4005</v>
      </c>
      <c r="D10641">
        <v>416</v>
      </c>
      <c r="E10641" s="124" t="s">
        <v>20528</v>
      </c>
      <c r="F10641" t="str">
        <f t="shared" si="213"/>
        <v>Larry CKAPP ADVERTISING SERVICE, INC</v>
      </c>
      <c r="G10641" s="150" t="str">
        <f t="shared" si="214"/>
        <v>Larry C</v>
      </c>
      <c r="H10641" s="149" t="s">
        <v>5125</v>
      </c>
      <c r="I10641">
        <v>40007574</v>
      </c>
      <c r="L10641" t="s">
        <v>16141</v>
      </c>
      <c r="M10641" t="s">
        <v>12560</v>
      </c>
      <c r="O10641">
        <v>840</v>
      </c>
      <c r="P10641">
        <v>17042</v>
      </c>
      <c r="Q10641" t="s">
        <v>12415</v>
      </c>
      <c r="R10641" t="s">
        <v>12416</v>
      </c>
      <c r="S10641" t="s">
        <v>20843</v>
      </c>
      <c r="U10641" t="s">
        <v>12418</v>
      </c>
      <c r="W10641">
        <v>11</v>
      </c>
      <c r="X10641">
        <v>1</v>
      </c>
      <c r="Y10641" t="s">
        <v>12419</v>
      </c>
      <c r="Z10641" t="s">
        <v>12420</v>
      </c>
      <c r="AA10641" t="s">
        <v>12429</v>
      </c>
      <c r="AB10641" t="s">
        <v>12422</v>
      </c>
      <c r="AC10641">
        <v>2</v>
      </c>
      <c r="AD10641" s="123">
        <v>42122</v>
      </c>
      <c r="AE10641" t="s">
        <v>12431</v>
      </c>
      <c r="AG10641">
        <v>40007574</v>
      </c>
      <c r="AL10641" t="s">
        <v>12422</v>
      </c>
      <c r="AN10641">
        <v>3907520101</v>
      </c>
      <c r="AO10641">
        <v>16</v>
      </c>
      <c r="AP10641" t="s">
        <v>12424</v>
      </c>
      <c r="AQ10641" t="s">
        <v>11408</v>
      </c>
      <c r="AR10641">
        <v>4100</v>
      </c>
      <c r="AT10641">
        <v>0</v>
      </c>
      <c r="AV10641" t="s">
        <v>20844</v>
      </c>
      <c r="AW10641">
        <v>116100</v>
      </c>
    </row>
    <row r="10642" spans="1:49" x14ac:dyDescent="0.25">
      <c r="A10642">
        <v>4100</v>
      </c>
      <c r="B10642">
        <v>30005</v>
      </c>
      <c r="C10642">
        <v>4005</v>
      </c>
      <c r="D10642">
        <v>416</v>
      </c>
      <c r="E10642" s="124" t="s">
        <v>20528</v>
      </c>
      <c r="F10642" t="str">
        <f t="shared" si="213"/>
        <v>Larry CKELLOGG - MUNCY PLANT #0395</v>
      </c>
      <c r="G10642" s="150" t="str">
        <f t="shared" si="214"/>
        <v>Larry C</v>
      </c>
      <c r="H10642" s="149" t="s">
        <v>5157</v>
      </c>
      <c r="I10642">
        <v>40006749</v>
      </c>
      <c r="J10642" t="s">
        <v>14949</v>
      </c>
      <c r="L10642" t="s">
        <v>14326</v>
      </c>
      <c r="M10642" t="s">
        <v>12684</v>
      </c>
      <c r="O10642">
        <v>1988</v>
      </c>
      <c r="P10642" t="s">
        <v>14327</v>
      </c>
      <c r="Q10642" t="s">
        <v>12415</v>
      </c>
      <c r="R10642" t="s">
        <v>12416</v>
      </c>
      <c r="S10642" t="s">
        <v>20845</v>
      </c>
      <c r="U10642" t="s">
        <v>12418</v>
      </c>
      <c r="V10642">
        <v>213</v>
      </c>
      <c r="W10642">
        <v>11</v>
      </c>
      <c r="X10642">
        <v>2</v>
      </c>
      <c r="Y10642" t="s">
        <v>12419</v>
      </c>
      <c r="Z10642" t="s">
        <v>12420</v>
      </c>
      <c r="AA10642" t="s">
        <v>12429</v>
      </c>
      <c r="AB10642" t="s">
        <v>14329</v>
      </c>
      <c r="AC10642">
        <v>2</v>
      </c>
      <c r="AD10642" s="123">
        <v>40946</v>
      </c>
      <c r="AE10642" t="s">
        <v>12431</v>
      </c>
      <c r="AG10642">
        <v>40006749</v>
      </c>
      <c r="AL10642" t="s">
        <v>14329</v>
      </c>
      <c r="AN10642">
        <v>2302501101</v>
      </c>
      <c r="AO10642">
        <v>16</v>
      </c>
      <c r="AP10642" t="s">
        <v>12424</v>
      </c>
      <c r="AQ10642" t="s">
        <v>11408</v>
      </c>
      <c r="AR10642">
        <v>4100</v>
      </c>
      <c r="AT10642">
        <v>0</v>
      </c>
      <c r="AV10642" t="s">
        <v>14330</v>
      </c>
      <c r="AW10642">
        <v>116100</v>
      </c>
    </row>
    <row r="10643" spans="1:49" x14ac:dyDescent="0.25">
      <c r="A10643">
        <v>4100</v>
      </c>
      <c r="B10643">
        <v>30005</v>
      </c>
      <c r="C10643">
        <v>4005</v>
      </c>
      <c r="D10643">
        <v>416</v>
      </c>
      <c r="E10643" s="124" t="s">
        <v>20528</v>
      </c>
      <c r="F10643" t="str">
        <f t="shared" si="213"/>
        <v>Larry CKEYSTONE AUTOMATION INC</v>
      </c>
      <c r="G10643" s="150" t="str">
        <f t="shared" si="214"/>
        <v>Larry C</v>
      </c>
      <c r="H10643" s="149" t="s">
        <v>5203</v>
      </c>
      <c r="I10643">
        <v>40007811</v>
      </c>
      <c r="K10643" t="s">
        <v>20846</v>
      </c>
      <c r="L10643" t="s">
        <v>20847</v>
      </c>
      <c r="M10643" t="s">
        <v>12560</v>
      </c>
      <c r="N10643">
        <v>18642</v>
      </c>
      <c r="Q10643" t="s">
        <v>12415</v>
      </c>
      <c r="R10643" t="s">
        <v>12416</v>
      </c>
      <c r="S10643" t="s">
        <v>20848</v>
      </c>
      <c r="U10643" t="s">
        <v>12418</v>
      </c>
      <c r="W10643">
        <v>11</v>
      </c>
      <c r="X10643">
        <v>1</v>
      </c>
      <c r="Y10643" t="s">
        <v>12419</v>
      </c>
      <c r="Z10643" t="s">
        <v>12420</v>
      </c>
      <c r="AA10643" t="s">
        <v>12429</v>
      </c>
      <c r="AB10643" t="s">
        <v>12478</v>
      </c>
      <c r="AC10643">
        <v>2</v>
      </c>
      <c r="AD10643" s="123">
        <v>42450</v>
      </c>
      <c r="AE10643" t="s">
        <v>12431</v>
      </c>
      <c r="AG10643">
        <v>40007811</v>
      </c>
      <c r="AL10643" t="s">
        <v>12478</v>
      </c>
      <c r="AN10643">
        <v>3907910301</v>
      </c>
      <c r="AO10643">
        <v>16</v>
      </c>
      <c r="AP10643" t="s">
        <v>12424</v>
      </c>
      <c r="AQ10643" t="s">
        <v>11408</v>
      </c>
      <c r="AR10643">
        <v>4100</v>
      </c>
      <c r="AT10643">
        <v>0</v>
      </c>
      <c r="AV10643" t="s">
        <v>20849</v>
      </c>
      <c r="AW10643">
        <v>116100</v>
      </c>
    </row>
    <row r="10644" spans="1:49" x14ac:dyDescent="0.25">
      <c r="A10644">
        <v>4100</v>
      </c>
      <c r="B10644">
        <v>30005</v>
      </c>
      <c r="C10644">
        <v>4005</v>
      </c>
      <c r="D10644">
        <v>416</v>
      </c>
      <c r="E10644" s="124" t="s">
        <v>20528</v>
      </c>
      <c r="F10644" t="str">
        <f t="shared" si="213"/>
        <v>Larry CKNOWLTON TECHNOLOGIES, LLC</v>
      </c>
      <c r="G10644" s="150" t="str">
        <f t="shared" si="214"/>
        <v>Larry C</v>
      </c>
      <c r="H10644" s="149" t="s">
        <v>5273</v>
      </c>
      <c r="I10644">
        <v>40008571</v>
      </c>
      <c r="K10644" t="s">
        <v>20850</v>
      </c>
      <c r="L10644" t="s">
        <v>20851</v>
      </c>
      <c r="M10644" t="s">
        <v>12445</v>
      </c>
      <c r="N10644">
        <v>13601</v>
      </c>
      <c r="Q10644" t="s">
        <v>12415</v>
      </c>
      <c r="R10644" t="s">
        <v>12416</v>
      </c>
      <c r="S10644" t="s">
        <v>20852</v>
      </c>
      <c r="U10644" t="s">
        <v>12418</v>
      </c>
      <c r="W10644">
        <v>11</v>
      </c>
      <c r="X10644">
        <v>1</v>
      </c>
      <c r="Y10644" t="s">
        <v>12419</v>
      </c>
      <c r="Z10644" t="s">
        <v>12420</v>
      </c>
      <c r="AA10644" t="s">
        <v>12429</v>
      </c>
      <c r="AB10644" t="s">
        <v>12422</v>
      </c>
      <c r="AC10644">
        <v>2</v>
      </c>
      <c r="AD10644" s="123">
        <v>43502</v>
      </c>
      <c r="AE10644" t="s">
        <v>12431</v>
      </c>
      <c r="AG10644">
        <v>40008571</v>
      </c>
      <c r="AL10644" t="s">
        <v>12422</v>
      </c>
      <c r="AN10644">
        <v>3304530401</v>
      </c>
      <c r="AO10644">
        <v>16</v>
      </c>
      <c r="AP10644" t="s">
        <v>12424</v>
      </c>
      <c r="AQ10644" t="s">
        <v>11408</v>
      </c>
      <c r="AR10644">
        <v>4100</v>
      </c>
      <c r="AT10644">
        <v>0</v>
      </c>
      <c r="AV10644" t="s">
        <v>20853</v>
      </c>
      <c r="AW10644">
        <v>116100</v>
      </c>
    </row>
    <row r="10645" spans="1:49" x14ac:dyDescent="0.25">
      <c r="A10645">
        <v>4100</v>
      </c>
      <c r="B10645">
        <v>30005</v>
      </c>
      <c r="C10645">
        <v>4005</v>
      </c>
      <c r="D10645">
        <v>416</v>
      </c>
      <c r="E10645" s="124" t="s">
        <v>20528</v>
      </c>
      <c r="F10645" t="str">
        <f t="shared" si="213"/>
        <v>Larry CKRAFT HEINZ FOOD CO. - ALLENTOWN</v>
      </c>
      <c r="G10645" s="150" t="str">
        <f t="shared" si="214"/>
        <v>Larry C</v>
      </c>
      <c r="H10645" s="149" t="s">
        <v>5310</v>
      </c>
      <c r="I10645">
        <v>40005719</v>
      </c>
      <c r="J10645" t="s">
        <v>20854</v>
      </c>
      <c r="L10645" t="s">
        <v>13312</v>
      </c>
      <c r="M10645" t="s">
        <v>12494</v>
      </c>
      <c r="O10645">
        <v>982140</v>
      </c>
      <c r="P10645" t="s">
        <v>16276</v>
      </c>
      <c r="Q10645" t="s">
        <v>12415</v>
      </c>
      <c r="R10645" t="s">
        <v>12416</v>
      </c>
      <c r="U10645" t="s">
        <v>12418</v>
      </c>
      <c r="V10645">
        <v>215</v>
      </c>
      <c r="W10645">
        <v>11</v>
      </c>
      <c r="X10645">
        <v>1</v>
      </c>
      <c r="Y10645" t="s">
        <v>12419</v>
      </c>
      <c r="Z10645" t="s">
        <v>12420</v>
      </c>
      <c r="AA10645" t="s">
        <v>12429</v>
      </c>
      <c r="AB10645" t="s">
        <v>12473</v>
      </c>
      <c r="AC10645">
        <v>2</v>
      </c>
      <c r="AD10645" s="123">
        <v>39905</v>
      </c>
      <c r="AE10645" t="s">
        <v>12431</v>
      </c>
      <c r="AG10645">
        <v>40005719</v>
      </c>
      <c r="AL10645" t="s">
        <v>12473</v>
      </c>
      <c r="AN10645">
        <v>4414109801</v>
      </c>
      <c r="AO10645">
        <v>16</v>
      </c>
      <c r="AP10645" t="s">
        <v>12424</v>
      </c>
      <c r="AQ10645" t="s">
        <v>11408</v>
      </c>
      <c r="AR10645">
        <v>4100</v>
      </c>
      <c r="AT10645">
        <v>0</v>
      </c>
      <c r="AV10645" t="s">
        <v>16277</v>
      </c>
      <c r="AW10645">
        <v>116100</v>
      </c>
    </row>
    <row r="10646" spans="1:49" x14ac:dyDescent="0.25">
      <c r="A10646">
        <v>4100</v>
      </c>
      <c r="B10646">
        <v>30005</v>
      </c>
      <c r="C10646">
        <v>4005</v>
      </c>
      <c r="D10646">
        <v>416</v>
      </c>
      <c r="E10646" s="124" t="s">
        <v>20528</v>
      </c>
      <c r="F10646" t="str">
        <f t="shared" si="213"/>
        <v>Larry CL M  ROBBINS CO. - A</v>
      </c>
      <c r="G10646" s="150" t="str">
        <f t="shared" si="214"/>
        <v>Larry C</v>
      </c>
      <c r="H10646" s="149" t="s">
        <v>5361</v>
      </c>
      <c r="I10646">
        <v>40003670</v>
      </c>
      <c r="K10646" t="s">
        <v>20855</v>
      </c>
      <c r="L10646" t="s">
        <v>12914</v>
      </c>
      <c r="M10646" t="s">
        <v>12560</v>
      </c>
      <c r="N10646" t="s">
        <v>20856</v>
      </c>
      <c r="Q10646" t="s">
        <v>12415</v>
      </c>
      <c r="R10646" t="s">
        <v>12416</v>
      </c>
      <c r="S10646" t="s">
        <v>12915</v>
      </c>
      <c r="U10646" t="s">
        <v>12418</v>
      </c>
      <c r="W10646">
        <v>11</v>
      </c>
      <c r="X10646">
        <v>2</v>
      </c>
      <c r="Y10646" t="s">
        <v>12472</v>
      </c>
      <c r="Z10646" t="s">
        <v>12420</v>
      </c>
      <c r="AA10646" t="s">
        <v>12421</v>
      </c>
      <c r="AB10646" t="s">
        <v>12473</v>
      </c>
      <c r="AC10646">
        <v>2</v>
      </c>
      <c r="AD10646" s="123">
        <v>39111</v>
      </c>
      <c r="AE10646" t="s">
        <v>12423</v>
      </c>
      <c r="AG10646">
        <v>40003670</v>
      </c>
      <c r="AL10646" t="s">
        <v>12473</v>
      </c>
      <c r="AN10646">
        <v>3907700001</v>
      </c>
      <c r="AO10646">
        <v>16</v>
      </c>
      <c r="AP10646" t="s">
        <v>12424</v>
      </c>
      <c r="AQ10646" t="s">
        <v>11408</v>
      </c>
      <c r="AR10646">
        <v>4100</v>
      </c>
      <c r="AT10646">
        <v>2005</v>
      </c>
      <c r="AV10646" t="s">
        <v>20857</v>
      </c>
      <c r="AW10646">
        <v>116100</v>
      </c>
    </row>
    <row r="10647" spans="1:49" x14ac:dyDescent="0.25">
      <c r="A10647">
        <v>4100</v>
      </c>
      <c r="B10647">
        <v>30005</v>
      </c>
      <c r="C10647">
        <v>4005</v>
      </c>
      <c r="D10647">
        <v>416</v>
      </c>
      <c r="E10647" s="124" t="s">
        <v>20528</v>
      </c>
      <c r="F10647" t="str">
        <f t="shared" si="213"/>
        <v>Larry CL M ROBBINS - HERSHEY</v>
      </c>
      <c r="G10647" s="150" t="str">
        <f t="shared" si="214"/>
        <v>Larry C</v>
      </c>
      <c r="H10647" s="149" t="s">
        <v>5362</v>
      </c>
      <c r="I10647">
        <v>40007298</v>
      </c>
      <c r="L10647" t="s">
        <v>12914</v>
      </c>
      <c r="M10647" t="s">
        <v>12560</v>
      </c>
      <c r="O10647">
        <v>217</v>
      </c>
      <c r="P10647">
        <v>18065</v>
      </c>
      <c r="Q10647" t="s">
        <v>12415</v>
      </c>
      <c r="R10647" t="s">
        <v>12416</v>
      </c>
      <c r="S10647" t="s">
        <v>20858</v>
      </c>
      <c r="U10647" t="s">
        <v>12418</v>
      </c>
      <c r="W10647">
        <v>11</v>
      </c>
      <c r="X10647">
        <v>2</v>
      </c>
      <c r="Y10647" t="s">
        <v>13389</v>
      </c>
      <c r="Z10647" t="s">
        <v>12420</v>
      </c>
      <c r="AA10647" t="s">
        <v>12429</v>
      </c>
      <c r="AB10647" t="s">
        <v>12830</v>
      </c>
      <c r="AC10647">
        <v>2</v>
      </c>
      <c r="AD10647" s="123">
        <v>41708</v>
      </c>
      <c r="AE10647" t="s">
        <v>12431</v>
      </c>
      <c r="AG10647">
        <v>40007298</v>
      </c>
      <c r="AL10647" t="s">
        <v>12830</v>
      </c>
      <c r="AN10647">
        <v>3907783411</v>
      </c>
      <c r="AO10647">
        <v>16</v>
      </c>
      <c r="AP10647" t="s">
        <v>12424</v>
      </c>
      <c r="AQ10647" t="s">
        <v>11408</v>
      </c>
      <c r="AR10647">
        <v>4100</v>
      </c>
      <c r="AT10647">
        <v>0</v>
      </c>
      <c r="AV10647" t="s">
        <v>20857</v>
      </c>
      <c r="AW10647">
        <v>116100</v>
      </c>
    </row>
    <row r="10648" spans="1:49" x14ac:dyDescent="0.25">
      <c r="A10648">
        <v>4100</v>
      </c>
      <c r="B10648">
        <v>30005</v>
      </c>
      <c r="C10648">
        <v>4005</v>
      </c>
      <c r="D10648">
        <v>416</v>
      </c>
      <c r="E10648" s="124" t="s">
        <v>20528</v>
      </c>
      <c r="F10648" t="str">
        <f t="shared" si="213"/>
        <v>Larry CL M ROBBINS - KELLOGGS USA</v>
      </c>
      <c r="G10648" s="150" t="str">
        <f t="shared" si="214"/>
        <v>Larry C</v>
      </c>
      <c r="H10648" s="149" t="s">
        <v>5364</v>
      </c>
      <c r="I10648">
        <v>40007299</v>
      </c>
      <c r="L10648" t="s">
        <v>12914</v>
      </c>
      <c r="M10648" t="s">
        <v>12560</v>
      </c>
      <c r="O10648">
        <v>217</v>
      </c>
      <c r="P10648">
        <v>18065</v>
      </c>
      <c r="Q10648" t="s">
        <v>12415</v>
      </c>
      <c r="R10648" t="s">
        <v>12416</v>
      </c>
      <c r="U10648" t="s">
        <v>12418</v>
      </c>
      <c r="W10648">
        <v>11</v>
      </c>
      <c r="X10648">
        <v>2</v>
      </c>
      <c r="Y10648" t="s">
        <v>12419</v>
      </c>
      <c r="Z10648" t="s">
        <v>12420</v>
      </c>
      <c r="AA10648" t="s">
        <v>12429</v>
      </c>
      <c r="AB10648" t="s">
        <v>12830</v>
      </c>
      <c r="AC10648">
        <v>2</v>
      </c>
      <c r="AD10648" s="123">
        <v>41708</v>
      </c>
      <c r="AE10648" t="s">
        <v>12431</v>
      </c>
      <c r="AG10648">
        <v>40007299</v>
      </c>
      <c r="AL10648" t="s">
        <v>12830</v>
      </c>
      <c r="AN10648">
        <v>3907783411</v>
      </c>
      <c r="AO10648">
        <v>16</v>
      </c>
      <c r="AP10648" t="s">
        <v>12424</v>
      </c>
      <c r="AQ10648" t="s">
        <v>11408</v>
      </c>
      <c r="AR10648">
        <v>4100</v>
      </c>
      <c r="AT10648">
        <v>0</v>
      </c>
      <c r="AV10648" t="s">
        <v>20857</v>
      </c>
      <c r="AW10648">
        <v>116100</v>
      </c>
    </row>
    <row r="10649" spans="1:49" x14ac:dyDescent="0.25">
      <c r="A10649">
        <v>4100</v>
      </c>
      <c r="B10649">
        <v>30005</v>
      </c>
      <c r="C10649">
        <v>4005</v>
      </c>
      <c r="D10649">
        <v>416</v>
      </c>
      <c r="E10649" s="124" t="s">
        <v>20528</v>
      </c>
      <c r="F10649" t="str">
        <f t="shared" si="213"/>
        <v>Larry CL M ROBBINS - SLATINGTON (BDS)</v>
      </c>
      <c r="G10649" s="150" t="str">
        <f t="shared" si="214"/>
        <v>Larry C</v>
      </c>
      <c r="H10649" s="149" t="s">
        <v>13651</v>
      </c>
      <c r="I10649">
        <v>40008044</v>
      </c>
      <c r="L10649" t="s">
        <v>12914</v>
      </c>
      <c r="M10649" t="s">
        <v>12560</v>
      </c>
      <c r="O10649">
        <v>217</v>
      </c>
      <c r="P10649" t="s">
        <v>20856</v>
      </c>
      <c r="Q10649" t="s">
        <v>12415</v>
      </c>
      <c r="R10649" t="s">
        <v>12416</v>
      </c>
      <c r="S10649" t="s">
        <v>12915</v>
      </c>
      <c r="U10649" t="s">
        <v>12418</v>
      </c>
      <c r="W10649">
        <v>11</v>
      </c>
      <c r="X10649">
        <v>2</v>
      </c>
      <c r="Y10649" t="s">
        <v>12419</v>
      </c>
      <c r="Z10649" t="s">
        <v>12420</v>
      </c>
      <c r="AA10649" t="s">
        <v>12429</v>
      </c>
      <c r="AB10649" t="s">
        <v>12830</v>
      </c>
      <c r="AC10649">
        <v>2</v>
      </c>
      <c r="AD10649" s="123">
        <v>42765</v>
      </c>
      <c r="AE10649" t="s">
        <v>12431</v>
      </c>
      <c r="AG10649">
        <v>40008044</v>
      </c>
      <c r="AL10649" t="s">
        <v>12830</v>
      </c>
      <c r="AN10649">
        <v>3907700001</v>
      </c>
      <c r="AO10649">
        <v>16</v>
      </c>
      <c r="AP10649" t="s">
        <v>12424</v>
      </c>
      <c r="AQ10649" t="s">
        <v>11408</v>
      </c>
      <c r="AR10649">
        <v>4100</v>
      </c>
      <c r="AT10649">
        <v>0</v>
      </c>
      <c r="AV10649" t="s">
        <v>20857</v>
      </c>
      <c r="AW10649">
        <v>116100</v>
      </c>
    </row>
    <row r="10650" spans="1:49" x14ac:dyDescent="0.25">
      <c r="A10650">
        <v>4100</v>
      </c>
      <c r="B10650">
        <v>30005</v>
      </c>
      <c r="C10650">
        <v>4005</v>
      </c>
      <c r="D10650">
        <v>416</v>
      </c>
      <c r="E10650" s="124" t="s">
        <v>20528</v>
      </c>
      <c r="F10650" t="str">
        <f t="shared" si="213"/>
        <v>Larry CLECLERC FOODS USA INC</v>
      </c>
      <c r="G10650" s="150" t="str">
        <f t="shared" si="214"/>
        <v>Larry C</v>
      </c>
      <c r="H10650" s="149" t="s">
        <v>13655</v>
      </c>
      <c r="I10650">
        <v>40007626</v>
      </c>
      <c r="J10650" t="s">
        <v>12492</v>
      </c>
      <c r="K10650" t="s">
        <v>18097</v>
      </c>
      <c r="L10650" t="s">
        <v>18098</v>
      </c>
      <c r="M10650" t="s">
        <v>12703</v>
      </c>
      <c r="N10650" t="s">
        <v>20859</v>
      </c>
      <c r="Q10650" t="s">
        <v>12415</v>
      </c>
      <c r="R10650" t="s">
        <v>12416</v>
      </c>
      <c r="S10650" t="s">
        <v>18099</v>
      </c>
      <c r="U10650" t="s">
        <v>12418</v>
      </c>
      <c r="W10650">
        <v>11</v>
      </c>
      <c r="X10650">
        <v>1</v>
      </c>
      <c r="Y10650" t="s">
        <v>12419</v>
      </c>
      <c r="Z10650" t="s">
        <v>12420</v>
      </c>
      <c r="AA10650" t="s">
        <v>12429</v>
      </c>
      <c r="AB10650" t="s">
        <v>12422</v>
      </c>
      <c r="AC10650">
        <v>2</v>
      </c>
      <c r="AD10650" s="123">
        <v>42194</v>
      </c>
      <c r="AE10650" t="s">
        <v>12431</v>
      </c>
      <c r="AG10650">
        <v>40007626</v>
      </c>
      <c r="AL10650" t="s">
        <v>12422</v>
      </c>
      <c r="AN10650">
        <v>4316303901</v>
      </c>
      <c r="AO10650">
        <v>16</v>
      </c>
      <c r="AP10650" t="s">
        <v>12424</v>
      </c>
      <c r="AQ10650" t="s">
        <v>11408</v>
      </c>
      <c r="AR10650">
        <v>4100</v>
      </c>
      <c r="AT10650">
        <v>0</v>
      </c>
      <c r="AV10650" t="s">
        <v>18100</v>
      </c>
      <c r="AW10650">
        <v>116100</v>
      </c>
    </row>
    <row r="10651" spans="1:49" x14ac:dyDescent="0.25">
      <c r="A10651">
        <v>4100</v>
      </c>
      <c r="B10651">
        <v>30005</v>
      </c>
      <c r="C10651">
        <v>4005</v>
      </c>
      <c r="D10651">
        <v>416</v>
      </c>
      <c r="E10651" s="124" t="s">
        <v>20528</v>
      </c>
      <c r="F10651" t="str">
        <f t="shared" si="213"/>
        <v>Larry CLEPRINO FOODS COMPANY</v>
      </c>
      <c r="G10651" s="150" t="str">
        <f t="shared" si="214"/>
        <v>Larry C</v>
      </c>
      <c r="H10651" s="149" t="s">
        <v>5483</v>
      </c>
      <c r="I10651">
        <v>40002533</v>
      </c>
      <c r="J10651" t="s">
        <v>12492</v>
      </c>
      <c r="K10651" t="s">
        <v>14977</v>
      </c>
      <c r="L10651" t="s">
        <v>12881</v>
      </c>
      <c r="M10651" t="s">
        <v>12882</v>
      </c>
      <c r="N10651">
        <v>80211</v>
      </c>
      <c r="Q10651" t="s">
        <v>12415</v>
      </c>
      <c r="R10651" t="s">
        <v>12416</v>
      </c>
      <c r="S10651" t="s">
        <v>20860</v>
      </c>
      <c r="U10651" t="s">
        <v>12418</v>
      </c>
      <c r="W10651">
        <v>11</v>
      </c>
      <c r="X10651">
        <v>1</v>
      </c>
      <c r="Y10651" t="s">
        <v>12419</v>
      </c>
      <c r="Z10651" t="s">
        <v>12420</v>
      </c>
      <c r="AA10651" t="s">
        <v>12421</v>
      </c>
      <c r="AB10651" t="s">
        <v>12422</v>
      </c>
      <c r="AC10651">
        <v>2</v>
      </c>
      <c r="AD10651" s="123">
        <v>39111</v>
      </c>
      <c r="AE10651" t="s">
        <v>12423</v>
      </c>
      <c r="AG10651">
        <v>40002533</v>
      </c>
      <c r="AL10651" t="s">
        <v>12422</v>
      </c>
      <c r="AN10651">
        <v>603101401</v>
      </c>
      <c r="AO10651">
        <v>16</v>
      </c>
      <c r="AP10651" t="s">
        <v>12424</v>
      </c>
      <c r="AQ10651" t="s">
        <v>11408</v>
      </c>
      <c r="AR10651">
        <v>4100</v>
      </c>
      <c r="AT10651">
        <v>2005</v>
      </c>
      <c r="AV10651" t="s">
        <v>14979</v>
      </c>
      <c r="AW10651">
        <v>116100</v>
      </c>
    </row>
    <row r="10652" spans="1:49" x14ac:dyDescent="0.25">
      <c r="A10652">
        <v>4100</v>
      </c>
      <c r="B10652">
        <v>30005</v>
      </c>
      <c r="C10652">
        <v>4005</v>
      </c>
      <c r="D10652">
        <v>416</v>
      </c>
      <c r="E10652" s="124" t="s">
        <v>20528</v>
      </c>
      <c r="F10652" t="str">
        <f t="shared" si="213"/>
        <v>Larry CLIGHTNING SOURCE INC</v>
      </c>
      <c r="G10652" s="150" t="str">
        <f t="shared" si="214"/>
        <v>Larry C</v>
      </c>
      <c r="H10652" s="149" t="s">
        <v>5539</v>
      </c>
      <c r="I10652">
        <v>40006805</v>
      </c>
      <c r="K10652" t="s">
        <v>20861</v>
      </c>
      <c r="L10652" t="s">
        <v>12929</v>
      </c>
      <c r="M10652" t="s">
        <v>12703</v>
      </c>
      <c r="N10652">
        <v>37086</v>
      </c>
      <c r="Q10652" t="s">
        <v>12415</v>
      </c>
      <c r="R10652" t="s">
        <v>12416</v>
      </c>
      <c r="S10652" t="s">
        <v>20862</v>
      </c>
      <c r="U10652" t="s">
        <v>12418</v>
      </c>
      <c r="W10652">
        <v>11</v>
      </c>
      <c r="X10652">
        <v>1</v>
      </c>
      <c r="Y10652" t="s">
        <v>12419</v>
      </c>
      <c r="Z10652" t="s">
        <v>12420</v>
      </c>
      <c r="AA10652" t="s">
        <v>12429</v>
      </c>
      <c r="AB10652" t="s">
        <v>12422</v>
      </c>
      <c r="AC10652">
        <v>2</v>
      </c>
      <c r="AD10652" s="123">
        <v>41024</v>
      </c>
      <c r="AE10652" t="s">
        <v>12431</v>
      </c>
      <c r="AG10652">
        <v>40006805</v>
      </c>
      <c r="AL10652" t="s">
        <v>12422</v>
      </c>
      <c r="AN10652">
        <v>4314915001</v>
      </c>
      <c r="AO10652">
        <v>16</v>
      </c>
      <c r="AP10652" t="s">
        <v>12424</v>
      </c>
      <c r="AQ10652" t="s">
        <v>11408</v>
      </c>
      <c r="AR10652">
        <v>4100</v>
      </c>
      <c r="AT10652">
        <v>0</v>
      </c>
      <c r="AV10652" t="s">
        <v>12931</v>
      </c>
      <c r="AW10652">
        <v>116100</v>
      </c>
    </row>
    <row r="10653" spans="1:49" x14ac:dyDescent="0.25">
      <c r="A10653">
        <v>4100</v>
      </c>
      <c r="B10653">
        <v>30005</v>
      </c>
      <c r="C10653">
        <v>4005</v>
      </c>
      <c r="D10653">
        <v>416</v>
      </c>
      <c r="E10653" s="124" t="s">
        <v>20528</v>
      </c>
      <c r="F10653" t="str">
        <f t="shared" si="213"/>
        <v>Larry CLINEAR ABRASIVES</v>
      </c>
      <c r="G10653" s="150" t="str">
        <f t="shared" si="214"/>
        <v>Larry C</v>
      </c>
      <c r="H10653" s="149" t="s">
        <v>5552</v>
      </c>
      <c r="I10653">
        <v>40003856</v>
      </c>
      <c r="K10653" t="s">
        <v>20863</v>
      </c>
      <c r="L10653" t="s">
        <v>20530</v>
      </c>
      <c r="M10653" t="s">
        <v>12560</v>
      </c>
      <c r="N10653" t="s">
        <v>20864</v>
      </c>
      <c r="Q10653" t="s">
        <v>12415</v>
      </c>
      <c r="R10653" t="s">
        <v>12416</v>
      </c>
      <c r="S10653" t="s">
        <v>20865</v>
      </c>
      <c r="U10653" t="s">
        <v>12418</v>
      </c>
      <c r="W10653">
        <v>11</v>
      </c>
      <c r="X10653">
        <v>0</v>
      </c>
      <c r="Y10653" t="s">
        <v>12472</v>
      </c>
      <c r="Z10653" t="s">
        <v>12420</v>
      </c>
      <c r="AA10653" t="s">
        <v>12421</v>
      </c>
      <c r="AB10653" t="s">
        <v>12422</v>
      </c>
      <c r="AC10653">
        <v>2</v>
      </c>
      <c r="AD10653" s="123">
        <v>39111</v>
      </c>
      <c r="AE10653" t="s">
        <v>12423</v>
      </c>
      <c r="AG10653">
        <v>40003856</v>
      </c>
      <c r="AL10653" t="s">
        <v>12422</v>
      </c>
      <c r="AN10653">
        <v>3907326801</v>
      </c>
      <c r="AO10653">
        <v>16</v>
      </c>
      <c r="AP10653" t="s">
        <v>12424</v>
      </c>
      <c r="AQ10653" t="s">
        <v>11408</v>
      </c>
      <c r="AR10653">
        <v>4100</v>
      </c>
      <c r="AT10653">
        <v>2005</v>
      </c>
      <c r="AV10653" t="s">
        <v>20866</v>
      </c>
      <c r="AW10653">
        <v>116100</v>
      </c>
    </row>
    <row r="10654" spans="1:49" x14ac:dyDescent="0.25">
      <c r="A10654">
        <v>4100</v>
      </c>
      <c r="B10654">
        <v>30005</v>
      </c>
      <c r="C10654">
        <v>4005</v>
      </c>
      <c r="D10654">
        <v>416</v>
      </c>
      <c r="E10654" s="124" t="s">
        <v>20528</v>
      </c>
      <c r="F10654" t="str">
        <f t="shared" si="213"/>
        <v>Larry CLOCKHEED MARTIN</v>
      </c>
      <c r="G10654" s="150" t="str">
        <f t="shared" si="214"/>
        <v>Larry C</v>
      </c>
      <c r="H10654" s="149" t="s">
        <v>5577</v>
      </c>
      <c r="I10654">
        <v>40001677</v>
      </c>
      <c r="J10654" t="s">
        <v>20867</v>
      </c>
      <c r="K10654" t="s">
        <v>20868</v>
      </c>
      <c r="L10654" t="s">
        <v>20869</v>
      </c>
      <c r="M10654" t="s">
        <v>12445</v>
      </c>
      <c r="N10654" t="s">
        <v>20870</v>
      </c>
      <c r="Q10654" t="s">
        <v>12415</v>
      </c>
      <c r="R10654" t="s">
        <v>12416</v>
      </c>
      <c r="S10654" t="s">
        <v>20871</v>
      </c>
      <c r="U10654" t="s">
        <v>12418</v>
      </c>
      <c r="W10654">
        <v>11</v>
      </c>
      <c r="X10654">
        <v>0</v>
      </c>
      <c r="Y10654" t="s">
        <v>12472</v>
      </c>
      <c r="Z10654" t="s">
        <v>12420</v>
      </c>
      <c r="AA10654" t="s">
        <v>12421</v>
      </c>
      <c r="AB10654" t="s">
        <v>12422</v>
      </c>
      <c r="AC10654">
        <v>2</v>
      </c>
      <c r="AD10654" s="123">
        <v>39111</v>
      </c>
      <c r="AE10654" t="s">
        <v>12423</v>
      </c>
      <c r="AG10654">
        <v>40001677</v>
      </c>
      <c r="AL10654" t="s">
        <v>12422</v>
      </c>
      <c r="AN10654">
        <v>3310722501</v>
      </c>
      <c r="AO10654">
        <v>16</v>
      </c>
      <c r="AP10654" t="s">
        <v>12424</v>
      </c>
      <c r="AQ10654" t="s">
        <v>11408</v>
      </c>
      <c r="AR10654">
        <v>4100</v>
      </c>
      <c r="AT10654">
        <v>0</v>
      </c>
      <c r="AV10654" t="s">
        <v>15605</v>
      </c>
      <c r="AW10654">
        <v>116100</v>
      </c>
    </row>
    <row r="10655" spans="1:49" x14ac:dyDescent="0.25">
      <c r="A10655">
        <v>4100</v>
      </c>
      <c r="B10655">
        <v>30005</v>
      </c>
      <c r="C10655">
        <v>4005</v>
      </c>
      <c r="D10655">
        <v>416</v>
      </c>
      <c r="E10655" s="124" t="s">
        <v>20528</v>
      </c>
      <c r="F10655" t="str">
        <f t="shared" si="213"/>
        <v>Larry CLOCKHEED MARTIN CORPORTAION</v>
      </c>
      <c r="G10655" s="150" t="str">
        <f t="shared" si="214"/>
        <v>Larry C</v>
      </c>
      <c r="H10655" s="149" t="s">
        <v>5579</v>
      </c>
      <c r="I10655">
        <v>40000363</v>
      </c>
      <c r="J10655" t="s">
        <v>20872</v>
      </c>
      <c r="K10655" t="s">
        <v>20873</v>
      </c>
      <c r="L10655" t="s">
        <v>15475</v>
      </c>
      <c r="M10655" t="s">
        <v>12735</v>
      </c>
      <c r="N10655" t="s">
        <v>20874</v>
      </c>
      <c r="Q10655" t="s">
        <v>12415</v>
      </c>
      <c r="R10655" t="s">
        <v>12416</v>
      </c>
      <c r="S10655" t="s">
        <v>20875</v>
      </c>
      <c r="U10655" t="s">
        <v>12418</v>
      </c>
      <c r="W10655">
        <v>11</v>
      </c>
      <c r="X10655">
        <v>0</v>
      </c>
      <c r="Y10655" t="s">
        <v>12765</v>
      </c>
      <c r="Z10655" t="s">
        <v>12420</v>
      </c>
      <c r="AA10655" t="s">
        <v>12421</v>
      </c>
      <c r="AB10655" t="s">
        <v>12422</v>
      </c>
      <c r="AC10655">
        <v>2</v>
      </c>
      <c r="AD10655" s="123">
        <v>39111</v>
      </c>
      <c r="AE10655" t="s">
        <v>12423</v>
      </c>
      <c r="AG10655">
        <v>40000363</v>
      </c>
      <c r="AL10655" t="s">
        <v>12422</v>
      </c>
      <c r="AN10655">
        <v>1010500001</v>
      </c>
      <c r="AO10655">
        <v>16</v>
      </c>
      <c r="AP10655" t="s">
        <v>12424</v>
      </c>
      <c r="AQ10655" t="s">
        <v>11408</v>
      </c>
      <c r="AR10655">
        <v>4100</v>
      </c>
      <c r="AS10655" t="s">
        <v>12491</v>
      </c>
      <c r="AT10655">
        <v>2005</v>
      </c>
      <c r="AV10655" t="s">
        <v>15605</v>
      </c>
      <c r="AW10655">
        <v>116100</v>
      </c>
    </row>
    <row r="10656" spans="1:49" x14ac:dyDescent="0.25">
      <c r="A10656">
        <v>4100</v>
      </c>
      <c r="B10656">
        <v>30005</v>
      </c>
      <c r="C10656">
        <v>4005</v>
      </c>
      <c r="D10656">
        <v>416</v>
      </c>
      <c r="E10656" s="124" t="s">
        <v>20528</v>
      </c>
      <c r="F10656" t="str">
        <f t="shared" si="213"/>
        <v>Larry CLOVESHAW, DIV OF SIGNODE IND GRP LL</v>
      </c>
      <c r="G10656" s="150" t="str">
        <f t="shared" si="214"/>
        <v>Larry C</v>
      </c>
      <c r="H10656" s="149" t="s">
        <v>13659</v>
      </c>
      <c r="I10656">
        <v>40003671</v>
      </c>
      <c r="L10656" t="s">
        <v>20876</v>
      </c>
      <c r="M10656" t="s">
        <v>12560</v>
      </c>
      <c r="O10656">
        <v>83</v>
      </c>
      <c r="P10656">
        <v>18459</v>
      </c>
      <c r="Q10656" t="s">
        <v>12415</v>
      </c>
      <c r="R10656" t="s">
        <v>12416</v>
      </c>
      <c r="S10656" t="s">
        <v>20877</v>
      </c>
      <c r="U10656" t="s">
        <v>12418</v>
      </c>
      <c r="W10656">
        <v>11</v>
      </c>
      <c r="X10656">
        <v>0</v>
      </c>
      <c r="Y10656" t="s">
        <v>12419</v>
      </c>
      <c r="Z10656" t="s">
        <v>12420</v>
      </c>
      <c r="AA10656" t="s">
        <v>12421</v>
      </c>
      <c r="AB10656" t="s">
        <v>12422</v>
      </c>
      <c r="AC10656">
        <v>2</v>
      </c>
      <c r="AD10656" s="123">
        <v>39111</v>
      </c>
      <c r="AE10656" t="s">
        <v>12423</v>
      </c>
      <c r="AG10656">
        <v>40003671</v>
      </c>
      <c r="AL10656" t="s">
        <v>12422</v>
      </c>
      <c r="AN10656">
        <v>3912789511</v>
      </c>
      <c r="AO10656">
        <v>16</v>
      </c>
      <c r="AP10656" t="s">
        <v>12424</v>
      </c>
      <c r="AQ10656" t="s">
        <v>11408</v>
      </c>
      <c r="AR10656">
        <v>4100</v>
      </c>
      <c r="AT10656">
        <v>2005</v>
      </c>
      <c r="AV10656" t="s">
        <v>20878</v>
      </c>
      <c r="AW10656">
        <v>116100</v>
      </c>
    </row>
    <row r="10657" spans="1:49" x14ac:dyDescent="0.25">
      <c r="A10657">
        <v>4100</v>
      </c>
      <c r="B10657">
        <v>30005</v>
      </c>
      <c r="C10657">
        <v>4005</v>
      </c>
      <c r="D10657">
        <v>416</v>
      </c>
      <c r="E10657" s="124" t="s">
        <v>20528</v>
      </c>
      <c r="F10657" t="str">
        <f t="shared" si="213"/>
        <v>Larry CMAPLEHURST BAKERIES, LLC</v>
      </c>
      <c r="G10657" s="150" t="str">
        <f t="shared" si="214"/>
        <v>Larry C</v>
      </c>
      <c r="H10657" s="149" t="s">
        <v>5731</v>
      </c>
      <c r="I10657">
        <v>40008577</v>
      </c>
      <c r="K10657" t="s">
        <v>20879</v>
      </c>
      <c r="L10657" t="s">
        <v>20880</v>
      </c>
      <c r="M10657" t="s">
        <v>12445</v>
      </c>
      <c r="N10657">
        <v>13340</v>
      </c>
      <c r="Q10657" t="s">
        <v>12415</v>
      </c>
      <c r="R10657" t="s">
        <v>12416</v>
      </c>
      <c r="S10657">
        <v>3157355000</v>
      </c>
      <c r="U10657" t="s">
        <v>12418</v>
      </c>
      <c r="W10657">
        <v>11</v>
      </c>
      <c r="X10657">
        <v>1</v>
      </c>
      <c r="Y10657" t="s">
        <v>12419</v>
      </c>
      <c r="Z10657" t="s">
        <v>12420</v>
      </c>
      <c r="AA10657" t="s">
        <v>12485</v>
      </c>
      <c r="AB10657" t="s">
        <v>12422</v>
      </c>
      <c r="AC10657">
        <v>2</v>
      </c>
      <c r="AD10657" s="123">
        <v>43511</v>
      </c>
      <c r="AE10657" t="s">
        <v>12528</v>
      </c>
      <c r="AG10657">
        <v>40008577</v>
      </c>
      <c r="AL10657" t="s">
        <v>12422</v>
      </c>
      <c r="AN10657">
        <v>3304309501</v>
      </c>
      <c r="AO10657">
        <v>16</v>
      </c>
      <c r="AP10657" t="s">
        <v>12424</v>
      </c>
      <c r="AQ10657" t="s">
        <v>11408</v>
      </c>
      <c r="AR10657">
        <v>4100</v>
      </c>
      <c r="AT10657">
        <v>0</v>
      </c>
      <c r="AV10657" t="s">
        <v>20881</v>
      </c>
      <c r="AW10657">
        <v>116100</v>
      </c>
    </row>
    <row r="10658" spans="1:49" x14ac:dyDescent="0.25">
      <c r="A10658">
        <v>4100</v>
      </c>
      <c r="B10658">
        <v>30005</v>
      </c>
      <c r="C10658">
        <v>4005</v>
      </c>
      <c r="D10658">
        <v>416</v>
      </c>
      <c r="E10658" s="124" t="s">
        <v>20528</v>
      </c>
      <c r="F10658" t="str">
        <f t="shared" si="213"/>
        <v>Larry CMARS SNACKFOOD US</v>
      </c>
      <c r="G10658" s="150" t="str">
        <f t="shared" si="214"/>
        <v>Larry C</v>
      </c>
      <c r="H10658" s="149" t="s">
        <v>5759</v>
      </c>
      <c r="I10658">
        <v>40005909</v>
      </c>
      <c r="J10658" t="s">
        <v>14036</v>
      </c>
      <c r="L10658" t="s">
        <v>12963</v>
      </c>
      <c r="M10658" t="s">
        <v>12494</v>
      </c>
      <c r="O10658">
        <v>696517</v>
      </c>
      <c r="P10658">
        <v>78269</v>
      </c>
      <c r="Q10658" t="s">
        <v>12415</v>
      </c>
      <c r="R10658" t="s">
        <v>12416</v>
      </c>
      <c r="S10658" t="s">
        <v>20882</v>
      </c>
      <c r="U10658" t="s">
        <v>12418</v>
      </c>
      <c r="V10658">
        <v>37</v>
      </c>
      <c r="W10658">
        <v>11</v>
      </c>
      <c r="X10658">
        <v>1</v>
      </c>
      <c r="Y10658" t="s">
        <v>12765</v>
      </c>
      <c r="Z10658" t="s">
        <v>12420</v>
      </c>
      <c r="AA10658" t="s">
        <v>12429</v>
      </c>
      <c r="AB10658" t="s">
        <v>12830</v>
      </c>
      <c r="AC10658">
        <v>2</v>
      </c>
      <c r="AD10658" s="123">
        <v>40123</v>
      </c>
      <c r="AE10658" t="s">
        <v>12431</v>
      </c>
      <c r="AG10658">
        <v>40005909</v>
      </c>
      <c r="AL10658" t="s">
        <v>12830</v>
      </c>
      <c r="AN10658">
        <v>4402925701</v>
      </c>
      <c r="AO10658">
        <v>16</v>
      </c>
      <c r="AP10658" t="s">
        <v>12424</v>
      </c>
      <c r="AQ10658" t="s">
        <v>11408</v>
      </c>
      <c r="AR10658">
        <v>4100</v>
      </c>
      <c r="AT10658">
        <v>0</v>
      </c>
      <c r="AV10658" t="s">
        <v>12965</v>
      </c>
      <c r="AW10658">
        <v>116100</v>
      </c>
    </row>
    <row r="10659" spans="1:49" x14ac:dyDescent="0.25">
      <c r="A10659">
        <v>4100</v>
      </c>
      <c r="B10659">
        <v>30005</v>
      </c>
      <c r="C10659">
        <v>4005</v>
      </c>
      <c r="D10659">
        <v>416</v>
      </c>
      <c r="E10659" s="124" t="s">
        <v>20528</v>
      </c>
      <c r="F10659" t="str">
        <f t="shared" si="213"/>
        <v>Larry CMC NEIL - PPC, INC</v>
      </c>
      <c r="G10659" s="150" t="str">
        <f t="shared" si="214"/>
        <v>Larry C</v>
      </c>
      <c r="H10659" s="149" t="s">
        <v>5851</v>
      </c>
      <c r="I10659">
        <v>40007474</v>
      </c>
      <c r="J10659" t="s">
        <v>13180</v>
      </c>
      <c r="K10659" t="s">
        <v>20883</v>
      </c>
      <c r="L10659" t="s">
        <v>20884</v>
      </c>
      <c r="M10659" t="s">
        <v>12560</v>
      </c>
      <c r="N10659">
        <v>17543</v>
      </c>
      <c r="Q10659" t="s">
        <v>12415</v>
      </c>
      <c r="R10659" t="s">
        <v>12416</v>
      </c>
      <c r="S10659" t="s">
        <v>20885</v>
      </c>
      <c r="U10659" t="s">
        <v>12418</v>
      </c>
      <c r="W10659">
        <v>11</v>
      </c>
      <c r="X10659">
        <v>1</v>
      </c>
      <c r="Y10659" t="s">
        <v>12419</v>
      </c>
      <c r="Z10659" t="s">
        <v>12420</v>
      </c>
      <c r="AA10659" t="s">
        <v>12429</v>
      </c>
      <c r="AB10659" t="s">
        <v>12430</v>
      </c>
      <c r="AC10659">
        <v>2</v>
      </c>
      <c r="AD10659" s="123">
        <v>42011</v>
      </c>
      <c r="AE10659" t="s">
        <v>12431</v>
      </c>
      <c r="AG10659">
        <v>40007474</v>
      </c>
      <c r="AL10659" t="s">
        <v>12430</v>
      </c>
      <c r="AN10659">
        <v>3907120801</v>
      </c>
      <c r="AO10659">
        <v>16</v>
      </c>
      <c r="AP10659" t="s">
        <v>12424</v>
      </c>
      <c r="AQ10659" t="s">
        <v>11408</v>
      </c>
      <c r="AR10659">
        <v>4100</v>
      </c>
      <c r="AT10659">
        <v>0</v>
      </c>
      <c r="AV10659" t="s">
        <v>20886</v>
      </c>
      <c r="AW10659">
        <v>116100</v>
      </c>
    </row>
    <row r="10660" spans="1:49" x14ac:dyDescent="0.25">
      <c r="A10660">
        <v>4100</v>
      </c>
      <c r="B10660">
        <v>30005</v>
      </c>
      <c r="C10660">
        <v>4005</v>
      </c>
      <c r="D10660">
        <v>416</v>
      </c>
      <c r="E10660" s="124" t="s">
        <v>20528</v>
      </c>
      <c r="F10660" t="str">
        <f t="shared" si="213"/>
        <v>Larry CMETTLER-TOLEDO INC. (HI-SPEED)</v>
      </c>
      <c r="G10660" s="150" t="str">
        <f t="shared" si="214"/>
        <v>Larry C</v>
      </c>
      <c r="H10660" s="149" t="s">
        <v>5979</v>
      </c>
      <c r="I10660">
        <v>40003717</v>
      </c>
      <c r="K10660" t="s">
        <v>20887</v>
      </c>
      <c r="L10660" t="s">
        <v>20888</v>
      </c>
      <c r="M10660" t="s">
        <v>12445</v>
      </c>
      <c r="N10660" t="s">
        <v>20889</v>
      </c>
      <c r="Q10660" t="s">
        <v>12415</v>
      </c>
      <c r="R10660" t="s">
        <v>12416</v>
      </c>
      <c r="S10660" t="s">
        <v>20890</v>
      </c>
      <c r="U10660" t="s">
        <v>12418</v>
      </c>
      <c r="W10660">
        <v>11</v>
      </c>
      <c r="X10660">
        <v>0</v>
      </c>
      <c r="Y10660" t="s">
        <v>12419</v>
      </c>
      <c r="Z10660" t="s">
        <v>12420</v>
      </c>
      <c r="AA10660" t="s">
        <v>12421</v>
      </c>
      <c r="AB10660" t="s">
        <v>12473</v>
      </c>
      <c r="AC10660">
        <v>2</v>
      </c>
      <c r="AD10660" s="123">
        <v>39111</v>
      </c>
      <c r="AE10660" t="s">
        <v>12423</v>
      </c>
      <c r="AG10660">
        <v>40003717</v>
      </c>
      <c r="AL10660" t="s">
        <v>12473</v>
      </c>
      <c r="AN10660">
        <v>3310914301</v>
      </c>
      <c r="AO10660">
        <v>16</v>
      </c>
      <c r="AP10660" t="s">
        <v>12424</v>
      </c>
      <c r="AQ10660" t="s">
        <v>11408</v>
      </c>
      <c r="AR10660">
        <v>4100</v>
      </c>
      <c r="AT10660">
        <v>2005</v>
      </c>
      <c r="AV10660" t="s">
        <v>20891</v>
      </c>
      <c r="AW10660">
        <v>116100</v>
      </c>
    </row>
    <row r="10661" spans="1:49" x14ac:dyDescent="0.25">
      <c r="A10661">
        <v>4100</v>
      </c>
      <c r="B10661">
        <v>30005</v>
      </c>
      <c r="C10661">
        <v>4005</v>
      </c>
      <c r="D10661">
        <v>416</v>
      </c>
      <c r="E10661" s="124" t="s">
        <v>20528</v>
      </c>
      <c r="F10661" t="str">
        <f t="shared" si="213"/>
        <v>Larry CMIDWAY INDUSTRIAL SUPPLY</v>
      </c>
      <c r="G10661" s="150" t="str">
        <f t="shared" si="214"/>
        <v>Larry C</v>
      </c>
      <c r="H10661" s="149" t="s">
        <v>6032</v>
      </c>
      <c r="I10661">
        <v>40002092</v>
      </c>
      <c r="K10661" t="s">
        <v>20892</v>
      </c>
      <c r="L10661" t="s">
        <v>20681</v>
      </c>
      <c r="M10661" t="s">
        <v>12445</v>
      </c>
      <c r="N10661" t="s">
        <v>20893</v>
      </c>
      <c r="Q10661" t="s">
        <v>12415</v>
      </c>
      <c r="R10661" t="s">
        <v>12416</v>
      </c>
      <c r="S10661" t="s">
        <v>20894</v>
      </c>
      <c r="U10661" t="s">
        <v>12418</v>
      </c>
      <c r="W10661">
        <v>11</v>
      </c>
      <c r="X10661">
        <v>2</v>
      </c>
      <c r="Y10661" t="s">
        <v>12472</v>
      </c>
      <c r="Z10661" t="s">
        <v>12420</v>
      </c>
      <c r="AA10661" t="s">
        <v>12421</v>
      </c>
      <c r="AB10661" t="s">
        <v>12422</v>
      </c>
      <c r="AC10661">
        <v>2</v>
      </c>
      <c r="AD10661" s="123">
        <v>39111</v>
      </c>
      <c r="AE10661" t="s">
        <v>12423</v>
      </c>
      <c r="AG10661">
        <v>40002092</v>
      </c>
      <c r="AL10661" t="s">
        <v>12422</v>
      </c>
      <c r="AN10661">
        <v>3306529201</v>
      </c>
      <c r="AO10661">
        <v>16</v>
      </c>
      <c r="AP10661" t="s">
        <v>12424</v>
      </c>
      <c r="AQ10661" t="s">
        <v>11408</v>
      </c>
      <c r="AR10661">
        <v>4100</v>
      </c>
      <c r="AT10661">
        <v>2005</v>
      </c>
      <c r="AV10661" t="s">
        <v>20895</v>
      </c>
      <c r="AW10661">
        <v>116100</v>
      </c>
    </row>
    <row r="10662" spans="1:49" x14ac:dyDescent="0.25">
      <c r="A10662">
        <v>4100</v>
      </c>
      <c r="B10662">
        <v>30005</v>
      </c>
      <c r="C10662">
        <v>4005</v>
      </c>
      <c r="D10662">
        <v>416</v>
      </c>
      <c r="E10662" s="124" t="s">
        <v>20528</v>
      </c>
      <c r="F10662" t="str">
        <f t="shared" si="213"/>
        <v>Larry CMK SOLUTIONS, INC</v>
      </c>
      <c r="G10662" s="150" t="str">
        <f t="shared" si="214"/>
        <v>Larry C</v>
      </c>
      <c r="H10662" s="149" t="s">
        <v>6138</v>
      </c>
      <c r="I10662">
        <v>40007739</v>
      </c>
      <c r="K10662" t="s">
        <v>20896</v>
      </c>
      <c r="L10662" t="s">
        <v>15882</v>
      </c>
      <c r="M10662" t="s">
        <v>12560</v>
      </c>
      <c r="N10662">
        <v>17402</v>
      </c>
      <c r="Q10662" t="s">
        <v>12415</v>
      </c>
      <c r="R10662" t="s">
        <v>12416</v>
      </c>
      <c r="S10662" t="s">
        <v>20897</v>
      </c>
      <c r="U10662" t="s">
        <v>12418</v>
      </c>
      <c r="W10662">
        <v>11</v>
      </c>
      <c r="X10662">
        <v>0</v>
      </c>
      <c r="Y10662" t="s">
        <v>12419</v>
      </c>
      <c r="Z10662" t="s">
        <v>12420</v>
      </c>
      <c r="AA10662" t="s">
        <v>12429</v>
      </c>
      <c r="AB10662" t="s">
        <v>12422</v>
      </c>
      <c r="AC10662">
        <v>2</v>
      </c>
      <c r="AD10662" s="123">
        <v>42346</v>
      </c>
      <c r="AE10662" t="s">
        <v>12431</v>
      </c>
      <c r="AG10662">
        <v>40007739</v>
      </c>
      <c r="AL10662" t="s">
        <v>12422</v>
      </c>
      <c r="AN10662">
        <v>3913343001</v>
      </c>
      <c r="AO10662">
        <v>16</v>
      </c>
      <c r="AP10662" t="s">
        <v>12424</v>
      </c>
      <c r="AQ10662" t="s">
        <v>11408</v>
      </c>
      <c r="AR10662">
        <v>4100</v>
      </c>
      <c r="AT10662">
        <v>0</v>
      </c>
      <c r="AV10662" t="s">
        <v>20898</v>
      </c>
      <c r="AW10662">
        <v>116100</v>
      </c>
    </row>
    <row r="10663" spans="1:49" x14ac:dyDescent="0.25">
      <c r="A10663">
        <v>4100</v>
      </c>
      <c r="B10663">
        <v>30005</v>
      </c>
      <c r="C10663">
        <v>4005</v>
      </c>
      <c r="E10663" s="124" t="s">
        <v>20528</v>
      </c>
      <c r="F10663" t="str">
        <f t="shared" si="213"/>
        <v>Larry CMOHAWK REDEMPTION</v>
      </c>
      <c r="G10663" s="150" t="str">
        <f t="shared" si="214"/>
        <v>Larry C</v>
      </c>
      <c r="H10663" s="149" t="s">
        <v>6158</v>
      </c>
      <c r="I10663">
        <v>40008907</v>
      </c>
      <c r="K10663" t="s">
        <v>20899</v>
      </c>
      <c r="L10663" t="s">
        <v>20900</v>
      </c>
      <c r="M10663" t="s">
        <v>12445</v>
      </c>
      <c r="N10663" t="s">
        <v>20901</v>
      </c>
      <c r="Q10663" t="s">
        <v>12415</v>
      </c>
      <c r="R10663" t="s">
        <v>12416</v>
      </c>
      <c r="U10663" t="s">
        <v>12418</v>
      </c>
      <c r="W10663">
        <v>11</v>
      </c>
      <c r="X10663">
        <v>1</v>
      </c>
      <c r="Y10663" t="s">
        <v>12419</v>
      </c>
      <c r="Z10663" t="s">
        <v>12420</v>
      </c>
      <c r="AA10663" t="s">
        <v>12485</v>
      </c>
      <c r="AB10663" t="s">
        <v>12430</v>
      </c>
      <c r="AC10663">
        <v>2</v>
      </c>
      <c r="AD10663" s="123">
        <v>44040</v>
      </c>
      <c r="AE10663" t="s">
        <v>12528</v>
      </c>
      <c r="AG10663">
        <v>40008907</v>
      </c>
      <c r="AL10663" t="s">
        <v>12430</v>
      </c>
      <c r="AN10663">
        <v>3304313901</v>
      </c>
      <c r="AP10663" t="s">
        <v>12424</v>
      </c>
      <c r="AQ10663" t="s">
        <v>11408</v>
      </c>
      <c r="AR10663">
        <v>4100</v>
      </c>
      <c r="AT10663">
        <v>0</v>
      </c>
      <c r="AV10663" t="s">
        <v>20902</v>
      </c>
      <c r="AW10663">
        <v>116100</v>
      </c>
    </row>
    <row r="10664" spans="1:49" x14ac:dyDescent="0.25">
      <c r="A10664">
        <v>4100</v>
      </c>
      <c r="B10664">
        <v>30005</v>
      </c>
      <c r="C10664">
        <v>4005</v>
      </c>
      <c r="D10664">
        <v>416</v>
      </c>
      <c r="E10664" s="124" t="s">
        <v>20528</v>
      </c>
      <c r="F10664" t="str">
        <f t="shared" si="213"/>
        <v>Larry CMONDELEZ GLOBAL LLC - PHILADELPHIA</v>
      </c>
      <c r="G10664" s="150" t="str">
        <f t="shared" si="214"/>
        <v>Larry C</v>
      </c>
      <c r="H10664" s="149" t="s">
        <v>6186</v>
      </c>
      <c r="I10664">
        <v>40005194</v>
      </c>
      <c r="J10664" t="s">
        <v>14234</v>
      </c>
      <c r="L10664" t="s">
        <v>12963</v>
      </c>
      <c r="M10664" t="s">
        <v>12494</v>
      </c>
      <c r="O10664">
        <v>469014</v>
      </c>
      <c r="P10664" t="s">
        <v>12984</v>
      </c>
      <c r="Q10664" t="s">
        <v>12415</v>
      </c>
      <c r="R10664" t="s">
        <v>12416</v>
      </c>
      <c r="S10664" t="s">
        <v>20903</v>
      </c>
      <c r="U10664" t="s">
        <v>12418</v>
      </c>
      <c r="V10664">
        <v>176</v>
      </c>
      <c r="W10664">
        <v>13</v>
      </c>
      <c r="X10664">
        <v>1</v>
      </c>
      <c r="Y10664" t="s">
        <v>12419</v>
      </c>
      <c r="Z10664" t="s">
        <v>12420</v>
      </c>
      <c r="AA10664" t="s">
        <v>12429</v>
      </c>
      <c r="AB10664" t="s">
        <v>12986</v>
      </c>
      <c r="AC10664">
        <v>2</v>
      </c>
      <c r="AD10664" s="123">
        <v>39317</v>
      </c>
      <c r="AE10664" t="s">
        <v>12538</v>
      </c>
      <c r="AG10664">
        <v>40005194</v>
      </c>
      <c r="AL10664" t="s">
        <v>12986</v>
      </c>
      <c r="AN10664">
        <v>4402925701</v>
      </c>
      <c r="AO10664">
        <v>16</v>
      </c>
      <c r="AP10664" t="s">
        <v>12424</v>
      </c>
      <c r="AQ10664" t="s">
        <v>11408</v>
      </c>
      <c r="AR10664">
        <v>4100</v>
      </c>
      <c r="AT10664">
        <v>0</v>
      </c>
      <c r="AV10664" t="s">
        <v>12987</v>
      </c>
      <c r="AW10664">
        <v>116100</v>
      </c>
    </row>
    <row r="10665" spans="1:49" x14ac:dyDescent="0.25">
      <c r="A10665">
        <v>4100</v>
      </c>
      <c r="B10665">
        <v>30005</v>
      </c>
      <c r="C10665">
        <v>4005</v>
      </c>
      <c r="D10665">
        <v>416</v>
      </c>
      <c r="E10665" s="124" t="s">
        <v>20528</v>
      </c>
      <c r="F10665" t="str">
        <f t="shared" si="213"/>
        <v>Larry CMOORE'S REPAIR SERVICES</v>
      </c>
      <c r="G10665" s="150" t="str">
        <f t="shared" si="214"/>
        <v>Larry C</v>
      </c>
      <c r="H10665" s="149" t="s">
        <v>6207</v>
      </c>
      <c r="I10665">
        <v>40007501</v>
      </c>
      <c r="K10665" t="s">
        <v>20904</v>
      </c>
      <c r="L10665" t="s">
        <v>12837</v>
      </c>
      <c r="M10665" t="s">
        <v>12560</v>
      </c>
      <c r="N10665">
        <v>17057</v>
      </c>
      <c r="Q10665" t="s">
        <v>12415</v>
      </c>
      <c r="R10665" t="s">
        <v>12416</v>
      </c>
      <c r="S10665" t="s">
        <v>20905</v>
      </c>
      <c r="U10665" t="s">
        <v>12418</v>
      </c>
      <c r="W10665">
        <v>11</v>
      </c>
      <c r="X10665">
        <v>0</v>
      </c>
      <c r="Y10665" t="s">
        <v>12419</v>
      </c>
      <c r="Z10665" t="s">
        <v>12420</v>
      </c>
      <c r="AA10665" t="s">
        <v>12429</v>
      </c>
      <c r="AB10665" t="s">
        <v>12430</v>
      </c>
      <c r="AC10665">
        <v>2</v>
      </c>
      <c r="AD10665" s="123">
        <v>42038</v>
      </c>
      <c r="AE10665" t="s">
        <v>12431</v>
      </c>
      <c r="AG10665">
        <v>40007501</v>
      </c>
      <c r="AL10665" t="s">
        <v>12430</v>
      </c>
      <c r="AN10665">
        <v>3904323601</v>
      </c>
      <c r="AO10665">
        <v>16</v>
      </c>
      <c r="AP10665" t="s">
        <v>12424</v>
      </c>
      <c r="AQ10665" t="s">
        <v>11408</v>
      </c>
      <c r="AR10665">
        <v>4100</v>
      </c>
      <c r="AT10665">
        <v>0</v>
      </c>
      <c r="AV10665" t="s">
        <v>20906</v>
      </c>
      <c r="AW10665">
        <v>116100</v>
      </c>
    </row>
    <row r="10666" spans="1:49" x14ac:dyDescent="0.25">
      <c r="A10666">
        <v>4100</v>
      </c>
      <c r="B10666">
        <v>30005</v>
      </c>
      <c r="C10666">
        <v>4005</v>
      </c>
      <c r="D10666">
        <v>416</v>
      </c>
      <c r="E10666" s="124" t="s">
        <v>20528</v>
      </c>
      <c r="F10666" t="str">
        <f t="shared" si="213"/>
        <v>Larry CMOTION INDUSTRIES - ALLENTOWN</v>
      </c>
      <c r="G10666" s="150" t="str">
        <f t="shared" si="214"/>
        <v>Larry C</v>
      </c>
      <c r="H10666" s="149" t="s">
        <v>13750</v>
      </c>
      <c r="I10666">
        <v>40003254</v>
      </c>
      <c r="K10666" t="s">
        <v>20907</v>
      </c>
      <c r="L10666" t="s">
        <v>20838</v>
      </c>
      <c r="M10666" t="s">
        <v>12560</v>
      </c>
      <c r="N10666">
        <v>18640</v>
      </c>
      <c r="Q10666" t="s">
        <v>12415</v>
      </c>
      <c r="R10666" t="s">
        <v>12416</v>
      </c>
      <c r="S10666" t="s">
        <v>20908</v>
      </c>
      <c r="U10666" t="s">
        <v>12418</v>
      </c>
      <c r="V10666">
        <v>209</v>
      </c>
      <c r="W10666">
        <v>11</v>
      </c>
      <c r="X10666">
        <v>2</v>
      </c>
      <c r="Y10666" t="s">
        <v>12419</v>
      </c>
      <c r="Z10666" t="s">
        <v>12420</v>
      </c>
      <c r="AA10666" t="s">
        <v>12421</v>
      </c>
      <c r="AB10666" t="s">
        <v>12997</v>
      </c>
      <c r="AC10666">
        <v>2</v>
      </c>
      <c r="AD10666" s="123">
        <v>39111</v>
      </c>
      <c r="AE10666" t="s">
        <v>12423</v>
      </c>
      <c r="AG10666">
        <v>40003254</v>
      </c>
      <c r="AL10666" t="s">
        <v>12997</v>
      </c>
      <c r="AN10666">
        <v>3907930501</v>
      </c>
      <c r="AO10666">
        <v>16</v>
      </c>
      <c r="AP10666" t="s">
        <v>12424</v>
      </c>
      <c r="AQ10666" t="s">
        <v>11408</v>
      </c>
      <c r="AR10666">
        <v>4100</v>
      </c>
      <c r="AT10666">
        <v>2005</v>
      </c>
      <c r="AV10666" t="s">
        <v>12998</v>
      </c>
      <c r="AW10666">
        <v>116100</v>
      </c>
    </row>
    <row r="10667" spans="1:49" x14ac:dyDescent="0.25">
      <c r="A10667">
        <v>4100</v>
      </c>
      <c r="B10667">
        <v>30005</v>
      </c>
      <c r="C10667">
        <v>4005</v>
      </c>
      <c r="D10667">
        <v>416</v>
      </c>
      <c r="E10667" s="124" t="s">
        <v>20528</v>
      </c>
      <c r="F10667" t="str">
        <f t="shared" si="213"/>
        <v>Larry CMOTION INDUSTRIES - ELMIRA,NY</v>
      </c>
      <c r="G10667" s="150" t="str">
        <f t="shared" si="214"/>
        <v>Larry C</v>
      </c>
      <c r="H10667" s="149" t="s">
        <v>13768</v>
      </c>
      <c r="I10667">
        <v>40002019</v>
      </c>
      <c r="L10667" t="s">
        <v>20909</v>
      </c>
      <c r="M10667" t="s">
        <v>12445</v>
      </c>
      <c r="O10667">
        <v>54</v>
      </c>
      <c r="P10667" t="s">
        <v>20910</v>
      </c>
      <c r="Q10667" t="s">
        <v>12415</v>
      </c>
      <c r="R10667" t="s">
        <v>12416</v>
      </c>
      <c r="S10667" t="s">
        <v>20911</v>
      </c>
      <c r="U10667" t="s">
        <v>12418</v>
      </c>
      <c r="V10667">
        <v>209</v>
      </c>
      <c r="W10667">
        <v>11</v>
      </c>
      <c r="X10667">
        <v>2</v>
      </c>
      <c r="Y10667" t="s">
        <v>12472</v>
      </c>
      <c r="Z10667" t="s">
        <v>12420</v>
      </c>
      <c r="AA10667" t="s">
        <v>12421</v>
      </c>
      <c r="AB10667" t="s">
        <v>12997</v>
      </c>
      <c r="AC10667">
        <v>2</v>
      </c>
      <c r="AD10667" s="123">
        <v>39111</v>
      </c>
      <c r="AE10667" t="s">
        <v>12423</v>
      </c>
      <c r="AG10667">
        <v>40002019</v>
      </c>
      <c r="AL10667" t="s">
        <v>12997</v>
      </c>
      <c r="AN10667">
        <v>3301508001</v>
      </c>
      <c r="AO10667">
        <v>16</v>
      </c>
      <c r="AP10667" t="s">
        <v>12424</v>
      </c>
      <c r="AQ10667" t="s">
        <v>11408</v>
      </c>
      <c r="AR10667">
        <v>4100</v>
      </c>
      <c r="AT10667">
        <v>2005</v>
      </c>
      <c r="AV10667" t="s">
        <v>12998</v>
      </c>
      <c r="AW10667">
        <v>116100</v>
      </c>
    </row>
    <row r="10668" spans="1:49" x14ac:dyDescent="0.25">
      <c r="A10668">
        <v>4100</v>
      </c>
      <c r="B10668">
        <v>30005</v>
      </c>
      <c r="C10668">
        <v>4005</v>
      </c>
      <c r="D10668">
        <v>416</v>
      </c>
      <c r="E10668" s="124" t="s">
        <v>20528</v>
      </c>
      <c r="F10668" t="str">
        <f t="shared" si="213"/>
        <v>Larry CMOTION INDUSTRIES - READING PA</v>
      </c>
      <c r="G10668" s="150" t="str">
        <f t="shared" si="214"/>
        <v>Larry C</v>
      </c>
      <c r="H10668" s="149" t="s">
        <v>13797</v>
      </c>
      <c r="I10668">
        <v>40007827</v>
      </c>
      <c r="L10668" t="s">
        <v>12994</v>
      </c>
      <c r="M10668" t="s">
        <v>12995</v>
      </c>
      <c r="O10668">
        <v>1655</v>
      </c>
      <c r="P10668">
        <v>35201</v>
      </c>
      <c r="Q10668" t="s">
        <v>12415</v>
      </c>
      <c r="R10668" t="s">
        <v>12416</v>
      </c>
      <c r="S10668" t="s">
        <v>20912</v>
      </c>
      <c r="U10668" t="s">
        <v>12418</v>
      </c>
      <c r="V10668">
        <v>209</v>
      </c>
      <c r="W10668">
        <v>11</v>
      </c>
      <c r="X10668">
        <v>2</v>
      </c>
      <c r="Y10668" t="s">
        <v>12472</v>
      </c>
      <c r="Z10668" t="s">
        <v>12420</v>
      </c>
      <c r="AA10668" t="s">
        <v>12429</v>
      </c>
      <c r="AB10668" t="s">
        <v>12997</v>
      </c>
      <c r="AC10668">
        <v>2</v>
      </c>
      <c r="AD10668" s="123">
        <v>42473</v>
      </c>
      <c r="AE10668" t="s">
        <v>12431</v>
      </c>
      <c r="AG10668">
        <v>40007827</v>
      </c>
      <c r="AL10668" t="s">
        <v>12997</v>
      </c>
      <c r="AN10668">
        <v>107301501</v>
      </c>
      <c r="AO10668">
        <v>16</v>
      </c>
      <c r="AP10668" t="s">
        <v>12424</v>
      </c>
      <c r="AQ10668" t="s">
        <v>11408</v>
      </c>
      <c r="AR10668">
        <v>4100</v>
      </c>
      <c r="AT10668">
        <v>0</v>
      </c>
      <c r="AV10668" t="s">
        <v>12998</v>
      </c>
      <c r="AW10668">
        <v>116100</v>
      </c>
    </row>
    <row r="10669" spans="1:49" x14ac:dyDescent="0.25">
      <c r="A10669">
        <v>4100</v>
      </c>
      <c r="B10669">
        <v>30005</v>
      </c>
      <c r="C10669">
        <v>4005</v>
      </c>
      <c r="D10669">
        <v>416</v>
      </c>
      <c r="E10669" s="124" t="s">
        <v>20528</v>
      </c>
      <c r="F10669" t="str">
        <f t="shared" si="213"/>
        <v>Larry CMOTION INDUSTRIES (ALTOONA)</v>
      </c>
      <c r="G10669" s="150" t="str">
        <f t="shared" si="214"/>
        <v>Larry C</v>
      </c>
      <c r="H10669" s="149" t="s">
        <v>13827</v>
      </c>
      <c r="I10669">
        <v>40002440</v>
      </c>
      <c r="K10669" t="s">
        <v>20913</v>
      </c>
      <c r="L10669" t="s">
        <v>14411</v>
      </c>
      <c r="M10669" t="s">
        <v>12560</v>
      </c>
      <c r="N10669" t="s">
        <v>20914</v>
      </c>
      <c r="Q10669" t="s">
        <v>12415</v>
      </c>
      <c r="R10669" t="s">
        <v>12416</v>
      </c>
      <c r="S10669" t="s">
        <v>20915</v>
      </c>
      <c r="U10669" t="s">
        <v>12418</v>
      </c>
      <c r="V10669">
        <v>209</v>
      </c>
      <c r="W10669">
        <v>11</v>
      </c>
      <c r="X10669">
        <v>2</v>
      </c>
      <c r="Y10669" t="s">
        <v>12419</v>
      </c>
      <c r="Z10669" t="s">
        <v>12420</v>
      </c>
      <c r="AA10669" t="s">
        <v>12421</v>
      </c>
      <c r="AB10669" t="s">
        <v>12997</v>
      </c>
      <c r="AC10669">
        <v>2</v>
      </c>
      <c r="AD10669" s="123">
        <v>39111</v>
      </c>
      <c r="AE10669" t="s">
        <v>12423</v>
      </c>
      <c r="AG10669">
        <v>40002440</v>
      </c>
      <c r="AL10669" t="s">
        <v>12997</v>
      </c>
      <c r="AN10669">
        <v>3900324701</v>
      </c>
      <c r="AO10669">
        <v>16</v>
      </c>
      <c r="AP10669" t="s">
        <v>12424</v>
      </c>
      <c r="AQ10669" t="s">
        <v>11408</v>
      </c>
      <c r="AR10669">
        <v>4100</v>
      </c>
      <c r="AT10669">
        <v>2005</v>
      </c>
      <c r="AV10669" t="s">
        <v>12998</v>
      </c>
      <c r="AW10669">
        <v>116100</v>
      </c>
    </row>
    <row r="10670" spans="1:49" x14ac:dyDescent="0.25">
      <c r="A10670">
        <v>4100</v>
      </c>
      <c r="B10670">
        <v>30005</v>
      </c>
      <c r="C10670">
        <v>4005</v>
      </c>
      <c r="D10670">
        <v>416</v>
      </c>
      <c r="E10670" s="124" t="s">
        <v>20528</v>
      </c>
      <c r="F10670" t="str">
        <f t="shared" si="213"/>
        <v>Larry CMOTION INDUSTRIES (NORTH TONAWANDA)</v>
      </c>
      <c r="G10670" s="150" t="str">
        <f t="shared" si="214"/>
        <v>Larry C</v>
      </c>
      <c r="H10670" s="149" t="s">
        <v>13833</v>
      </c>
      <c r="I10670">
        <v>40003854</v>
      </c>
      <c r="J10670" t="s">
        <v>12973</v>
      </c>
      <c r="K10670" t="s">
        <v>20916</v>
      </c>
      <c r="L10670" t="s">
        <v>20917</v>
      </c>
      <c r="M10670" t="s">
        <v>12445</v>
      </c>
      <c r="N10670" t="s">
        <v>20918</v>
      </c>
      <c r="Q10670" t="s">
        <v>12415</v>
      </c>
      <c r="R10670" t="s">
        <v>12416</v>
      </c>
      <c r="S10670" t="s">
        <v>20919</v>
      </c>
      <c r="U10670" t="s">
        <v>12418</v>
      </c>
      <c r="V10670">
        <v>209</v>
      </c>
      <c r="W10670">
        <v>11</v>
      </c>
      <c r="X10670">
        <v>2</v>
      </c>
      <c r="Y10670" t="s">
        <v>12472</v>
      </c>
      <c r="Z10670" t="s">
        <v>12420</v>
      </c>
      <c r="AA10670" t="s">
        <v>12421</v>
      </c>
      <c r="AB10670" t="s">
        <v>12997</v>
      </c>
      <c r="AC10670">
        <v>2</v>
      </c>
      <c r="AD10670" s="123">
        <v>39111</v>
      </c>
      <c r="AE10670" t="s">
        <v>12423</v>
      </c>
      <c r="AG10670">
        <v>40003854</v>
      </c>
      <c r="AL10670" t="s">
        <v>12997</v>
      </c>
      <c r="AN10670">
        <v>3306321201</v>
      </c>
      <c r="AO10670">
        <v>16</v>
      </c>
      <c r="AP10670" t="s">
        <v>12424</v>
      </c>
      <c r="AQ10670" t="s">
        <v>11408</v>
      </c>
      <c r="AR10670">
        <v>4100</v>
      </c>
      <c r="AT10670">
        <v>0</v>
      </c>
      <c r="AV10670" t="s">
        <v>12998</v>
      </c>
      <c r="AW10670">
        <v>116100</v>
      </c>
    </row>
    <row r="10671" spans="1:49" x14ac:dyDescent="0.25">
      <c r="A10671">
        <v>4100</v>
      </c>
      <c r="B10671">
        <v>30005</v>
      </c>
      <c r="C10671">
        <v>4005</v>
      </c>
      <c r="D10671">
        <v>416</v>
      </c>
      <c r="E10671" s="124" t="s">
        <v>20528</v>
      </c>
      <c r="F10671" t="str">
        <f t="shared" si="213"/>
        <v>Larry CMOTION INDUSTRIES (PA)</v>
      </c>
      <c r="G10671" s="150" t="str">
        <f t="shared" si="214"/>
        <v>Larry C</v>
      </c>
      <c r="H10671" s="149" t="s">
        <v>13834</v>
      </c>
      <c r="I10671">
        <v>40005522</v>
      </c>
      <c r="K10671" t="s">
        <v>20920</v>
      </c>
      <c r="L10671" t="s">
        <v>20921</v>
      </c>
      <c r="M10671" t="s">
        <v>12560</v>
      </c>
      <c r="N10671">
        <v>19079</v>
      </c>
      <c r="Q10671" t="s">
        <v>12415</v>
      </c>
      <c r="R10671" t="s">
        <v>12416</v>
      </c>
      <c r="S10671" t="s">
        <v>20922</v>
      </c>
      <c r="U10671" t="s">
        <v>12418</v>
      </c>
      <c r="V10671">
        <v>209</v>
      </c>
      <c r="W10671">
        <v>11</v>
      </c>
      <c r="X10671">
        <v>2</v>
      </c>
      <c r="Y10671" t="s">
        <v>12419</v>
      </c>
      <c r="Z10671" t="s">
        <v>12420</v>
      </c>
      <c r="AA10671" t="s">
        <v>12429</v>
      </c>
      <c r="AB10671" t="s">
        <v>12997</v>
      </c>
      <c r="AC10671">
        <v>2</v>
      </c>
      <c r="AD10671" s="123">
        <v>39650</v>
      </c>
      <c r="AE10671" t="s">
        <v>14314</v>
      </c>
      <c r="AG10671">
        <v>40005522</v>
      </c>
      <c r="AL10671" t="s">
        <v>12997</v>
      </c>
      <c r="AN10671">
        <v>3904534501</v>
      </c>
      <c r="AO10671">
        <v>16</v>
      </c>
      <c r="AP10671" t="s">
        <v>12424</v>
      </c>
      <c r="AQ10671" t="s">
        <v>11408</v>
      </c>
      <c r="AR10671">
        <v>4100</v>
      </c>
      <c r="AT10671">
        <v>0</v>
      </c>
      <c r="AV10671" t="s">
        <v>12998</v>
      </c>
      <c r="AW10671">
        <v>116100</v>
      </c>
    </row>
    <row r="10672" spans="1:49" x14ac:dyDescent="0.25">
      <c r="A10672">
        <v>4100</v>
      </c>
      <c r="B10672">
        <v>30005</v>
      </c>
      <c r="C10672">
        <v>4005</v>
      </c>
      <c r="D10672">
        <v>416</v>
      </c>
      <c r="E10672" s="124" t="s">
        <v>20528</v>
      </c>
      <c r="F10672" t="str">
        <f t="shared" si="213"/>
        <v>Larry CMOTION INDUSTRIES (ROCHESTER)</v>
      </c>
      <c r="G10672" s="150" t="str">
        <f t="shared" si="214"/>
        <v>Larry C</v>
      </c>
      <c r="H10672" s="149" t="s">
        <v>13836</v>
      </c>
      <c r="I10672">
        <v>40003888</v>
      </c>
      <c r="K10672" t="s">
        <v>20923</v>
      </c>
      <c r="L10672" t="s">
        <v>17298</v>
      </c>
      <c r="M10672" t="s">
        <v>12445</v>
      </c>
      <c r="N10672">
        <v>14606</v>
      </c>
      <c r="Q10672" t="s">
        <v>12415</v>
      </c>
      <c r="R10672" t="s">
        <v>12416</v>
      </c>
      <c r="S10672" t="s">
        <v>20924</v>
      </c>
      <c r="U10672" t="s">
        <v>12418</v>
      </c>
      <c r="V10672">
        <v>209</v>
      </c>
      <c r="W10672">
        <v>11</v>
      </c>
      <c r="X10672">
        <v>2</v>
      </c>
      <c r="Y10672" t="s">
        <v>12472</v>
      </c>
      <c r="Z10672" t="s">
        <v>12420</v>
      </c>
      <c r="AA10672" t="s">
        <v>12421</v>
      </c>
      <c r="AB10672" t="s">
        <v>12997</v>
      </c>
      <c r="AC10672">
        <v>2</v>
      </c>
      <c r="AD10672" s="123">
        <v>39111</v>
      </c>
      <c r="AE10672" t="s">
        <v>12423</v>
      </c>
      <c r="AG10672">
        <v>40003888</v>
      </c>
      <c r="AL10672" t="s">
        <v>12997</v>
      </c>
      <c r="AN10672">
        <v>3305524501</v>
      </c>
      <c r="AO10672">
        <v>16</v>
      </c>
      <c r="AP10672" t="s">
        <v>12424</v>
      </c>
      <c r="AQ10672" t="s">
        <v>11408</v>
      </c>
      <c r="AR10672">
        <v>4100</v>
      </c>
      <c r="AT10672">
        <v>0</v>
      </c>
      <c r="AV10672" t="s">
        <v>12998</v>
      </c>
      <c r="AW10672">
        <v>116100</v>
      </c>
    </row>
    <row r="10673" spans="1:49" x14ac:dyDescent="0.25">
      <c r="A10673">
        <v>4100</v>
      </c>
      <c r="B10673">
        <v>30005</v>
      </c>
      <c r="C10673">
        <v>4005</v>
      </c>
      <c r="D10673">
        <v>416</v>
      </c>
      <c r="E10673" s="124" t="s">
        <v>20528</v>
      </c>
      <c r="F10673" t="str">
        <f t="shared" si="213"/>
        <v>Larry CMOTION INDUSTRIES (SYRACUSE)</v>
      </c>
      <c r="G10673" s="150" t="str">
        <f t="shared" si="214"/>
        <v>Larry C</v>
      </c>
      <c r="H10673" s="149" t="s">
        <v>13838</v>
      </c>
      <c r="I10673">
        <v>40001054</v>
      </c>
      <c r="K10673" t="s">
        <v>20925</v>
      </c>
      <c r="L10673" t="s">
        <v>17418</v>
      </c>
      <c r="M10673" t="s">
        <v>12445</v>
      </c>
      <c r="N10673" t="s">
        <v>20926</v>
      </c>
      <c r="Q10673" t="s">
        <v>12415</v>
      </c>
      <c r="R10673" t="s">
        <v>12416</v>
      </c>
      <c r="S10673" t="s">
        <v>20927</v>
      </c>
      <c r="U10673" t="s">
        <v>12418</v>
      </c>
      <c r="V10673">
        <v>209</v>
      </c>
      <c r="W10673">
        <v>11</v>
      </c>
      <c r="X10673">
        <v>2</v>
      </c>
      <c r="Y10673" t="s">
        <v>12419</v>
      </c>
      <c r="Z10673" t="s">
        <v>12420</v>
      </c>
      <c r="AA10673" t="s">
        <v>12421</v>
      </c>
      <c r="AB10673" t="s">
        <v>12997</v>
      </c>
      <c r="AC10673">
        <v>2</v>
      </c>
      <c r="AD10673" s="123">
        <v>39111</v>
      </c>
      <c r="AE10673" t="s">
        <v>12423</v>
      </c>
      <c r="AG10673">
        <v>40001054</v>
      </c>
      <c r="AL10673" t="s">
        <v>12997</v>
      </c>
      <c r="AN10673">
        <v>3306728301</v>
      </c>
      <c r="AO10673">
        <v>16</v>
      </c>
      <c r="AP10673" t="s">
        <v>12424</v>
      </c>
      <c r="AQ10673" t="s">
        <v>11408</v>
      </c>
      <c r="AR10673">
        <v>4100</v>
      </c>
      <c r="AT10673">
        <v>0</v>
      </c>
      <c r="AV10673" t="s">
        <v>12998</v>
      </c>
      <c r="AW10673">
        <v>116100</v>
      </c>
    </row>
    <row r="10674" spans="1:49" x14ac:dyDescent="0.25">
      <c r="A10674">
        <v>4100</v>
      </c>
      <c r="B10674">
        <v>30005</v>
      </c>
      <c r="C10674">
        <v>4005</v>
      </c>
      <c r="D10674">
        <v>416</v>
      </c>
      <c r="E10674" s="124" t="s">
        <v>20528</v>
      </c>
      <c r="F10674" t="str">
        <f t="shared" si="213"/>
        <v>Larry CMOTION INDUSTRIES (YORK)</v>
      </c>
      <c r="G10674" s="150" t="str">
        <f t="shared" si="214"/>
        <v>Larry C</v>
      </c>
      <c r="H10674" s="149" t="s">
        <v>13840</v>
      </c>
      <c r="I10674">
        <v>40002646</v>
      </c>
      <c r="J10674" t="s">
        <v>20928</v>
      </c>
      <c r="K10674" t="s">
        <v>20929</v>
      </c>
      <c r="L10674" t="s">
        <v>15882</v>
      </c>
      <c r="M10674" t="s">
        <v>12560</v>
      </c>
      <c r="N10674">
        <v>17406</v>
      </c>
      <c r="Q10674" t="s">
        <v>12415</v>
      </c>
      <c r="R10674" t="s">
        <v>12416</v>
      </c>
      <c r="S10674" t="s">
        <v>20930</v>
      </c>
      <c r="U10674" t="s">
        <v>12418</v>
      </c>
      <c r="V10674">
        <v>209</v>
      </c>
      <c r="W10674">
        <v>11</v>
      </c>
      <c r="X10674">
        <v>2</v>
      </c>
      <c r="Y10674" t="s">
        <v>12419</v>
      </c>
      <c r="Z10674" t="s">
        <v>12420</v>
      </c>
      <c r="AA10674" t="s">
        <v>12421</v>
      </c>
      <c r="AB10674" t="s">
        <v>12997</v>
      </c>
      <c r="AC10674">
        <v>2</v>
      </c>
      <c r="AD10674" s="123">
        <v>39111</v>
      </c>
      <c r="AE10674" t="s">
        <v>12423</v>
      </c>
      <c r="AG10674">
        <v>40002646</v>
      </c>
      <c r="AL10674" t="s">
        <v>12997</v>
      </c>
      <c r="AN10674">
        <v>3913343001</v>
      </c>
      <c r="AO10674">
        <v>16</v>
      </c>
      <c r="AP10674" t="s">
        <v>12424</v>
      </c>
      <c r="AQ10674" t="s">
        <v>11408</v>
      </c>
      <c r="AR10674">
        <v>4100</v>
      </c>
      <c r="AT10674">
        <v>2005</v>
      </c>
      <c r="AV10674" t="s">
        <v>12998</v>
      </c>
      <c r="AW10674">
        <v>116100</v>
      </c>
    </row>
    <row r="10675" spans="1:49" x14ac:dyDescent="0.25">
      <c r="A10675">
        <v>4100</v>
      </c>
      <c r="B10675">
        <v>30005</v>
      </c>
      <c r="C10675">
        <v>4005</v>
      </c>
      <c r="D10675">
        <v>416</v>
      </c>
      <c r="E10675" s="124" t="s">
        <v>20528</v>
      </c>
      <c r="F10675" t="str">
        <f t="shared" si="213"/>
        <v>Larry CMOTION INDUSTRIES INC</v>
      </c>
      <c r="G10675" s="150" t="str">
        <f t="shared" si="214"/>
        <v>Larry C</v>
      </c>
      <c r="H10675" s="149" t="s">
        <v>13849</v>
      </c>
      <c r="I10675">
        <v>40001408</v>
      </c>
      <c r="K10675" t="s">
        <v>20931</v>
      </c>
      <c r="L10675" t="s">
        <v>14800</v>
      </c>
      <c r="M10675" t="s">
        <v>12560</v>
      </c>
      <c r="N10675" t="s">
        <v>20932</v>
      </c>
      <c r="Q10675" t="s">
        <v>12415</v>
      </c>
      <c r="R10675" t="s">
        <v>12416</v>
      </c>
      <c r="S10675">
        <v>4127871990</v>
      </c>
      <c r="U10675" t="s">
        <v>12418</v>
      </c>
      <c r="V10675">
        <v>209</v>
      </c>
      <c r="W10675">
        <v>11</v>
      </c>
      <c r="X10675">
        <v>2</v>
      </c>
      <c r="Y10675" t="s">
        <v>13389</v>
      </c>
      <c r="Z10675" t="s">
        <v>12420</v>
      </c>
      <c r="AA10675" t="s">
        <v>12421</v>
      </c>
      <c r="AB10675" t="s">
        <v>12997</v>
      </c>
      <c r="AC10675">
        <v>2</v>
      </c>
      <c r="AD10675" s="123">
        <v>39111</v>
      </c>
      <c r="AE10675" t="s">
        <v>12423</v>
      </c>
      <c r="AG10675">
        <v>40001408</v>
      </c>
      <c r="AL10675" t="s">
        <v>12997</v>
      </c>
      <c r="AN10675">
        <v>3900300001</v>
      </c>
      <c r="AO10675">
        <v>16</v>
      </c>
      <c r="AP10675" t="s">
        <v>12424</v>
      </c>
      <c r="AQ10675" t="s">
        <v>11408</v>
      </c>
      <c r="AR10675">
        <v>4100</v>
      </c>
      <c r="AT10675">
        <v>0</v>
      </c>
      <c r="AV10675" t="s">
        <v>12998</v>
      </c>
      <c r="AW10675">
        <v>116100</v>
      </c>
    </row>
    <row r="10676" spans="1:49" x14ac:dyDescent="0.25">
      <c r="A10676">
        <v>4100</v>
      </c>
      <c r="B10676">
        <v>30005</v>
      </c>
      <c r="C10676">
        <v>4005</v>
      </c>
      <c r="D10676">
        <v>416</v>
      </c>
      <c r="E10676" s="124" t="s">
        <v>20528</v>
      </c>
      <c r="F10676" t="str">
        <f t="shared" si="213"/>
        <v>Larry CMOTION INDUSTRIES(LANCASTER)</v>
      </c>
      <c r="G10676" s="150" t="str">
        <f t="shared" si="214"/>
        <v>Larry C</v>
      </c>
      <c r="H10676" s="149" t="s">
        <v>13865</v>
      </c>
      <c r="I10676">
        <v>40005085</v>
      </c>
      <c r="K10676" t="s">
        <v>20933</v>
      </c>
      <c r="L10676" t="s">
        <v>20611</v>
      </c>
      <c r="M10676" t="s">
        <v>12560</v>
      </c>
      <c r="N10676">
        <v>17601</v>
      </c>
      <c r="Q10676" t="s">
        <v>12415</v>
      </c>
      <c r="R10676" t="s">
        <v>12416</v>
      </c>
      <c r="S10676" t="s">
        <v>20934</v>
      </c>
      <c r="U10676" t="s">
        <v>12418</v>
      </c>
      <c r="V10676">
        <v>209</v>
      </c>
      <c r="W10676">
        <v>11</v>
      </c>
      <c r="X10676">
        <v>2</v>
      </c>
      <c r="Y10676" t="s">
        <v>12419</v>
      </c>
      <c r="Z10676" t="s">
        <v>12420</v>
      </c>
      <c r="AA10676" t="s">
        <v>12429</v>
      </c>
      <c r="AB10676" t="s">
        <v>12997</v>
      </c>
      <c r="AC10676">
        <v>2</v>
      </c>
      <c r="AD10676" s="123">
        <v>39232</v>
      </c>
      <c r="AE10676" t="s">
        <v>12538</v>
      </c>
      <c r="AG10676">
        <v>40005085</v>
      </c>
      <c r="AL10676" t="s">
        <v>12997</v>
      </c>
      <c r="AN10676">
        <v>3907119301</v>
      </c>
      <c r="AO10676">
        <v>16</v>
      </c>
      <c r="AP10676" t="s">
        <v>12424</v>
      </c>
      <c r="AQ10676" t="s">
        <v>11408</v>
      </c>
      <c r="AR10676">
        <v>4100</v>
      </c>
      <c r="AT10676">
        <v>0</v>
      </c>
      <c r="AV10676" t="s">
        <v>12998</v>
      </c>
      <c r="AW10676">
        <v>116100</v>
      </c>
    </row>
    <row r="10677" spans="1:49" x14ac:dyDescent="0.25">
      <c r="A10677">
        <v>4100</v>
      </c>
      <c r="B10677">
        <v>30005</v>
      </c>
      <c r="C10677">
        <v>4005</v>
      </c>
      <c r="D10677">
        <v>416</v>
      </c>
      <c r="E10677" s="124" t="s">
        <v>20528</v>
      </c>
      <c r="F10677" t="str">
        <f t="shared" si="213"/>
        <v>Larry CMOTION INDUSTRIES, INC.- ALBANY</v>
      </c>
      <c r="G10677" s="150" t="str">
        <f t="shared" si="214"/>
        <v>Larry C</v>
      </c>
      <c r="H10677" s="149" t="s">
        <v>13870</v>
      </c>
      <c r="I10677">
        <v>40001258</v>
      </c>
      <c r="L10677" t="s">
        <v>20935</v>
      </c>
      <c r="M10677" t="s">
        <v>12445</v>
      </c>
      <c r="O10677">
        <v>5026</v>
      </c>
      <c r="P10677" t="s">
        <v>20936</v>
      </c>
      <c r="Q10677" t="s">
        <v>12415</v>
      </c>
      <c r="R10677" t="s">
        <v>12416</v>
      </c>
      <c r="S10677" t="s">
        <v>20937</v>
      </c>
      <c r="U10677" t="s">
        <v>12418</v>
      </c>
      <c r="V10677">
        <v>209</v>
      </c>
      <c r="W10677">
        <v>11</v>
      </c>
      <c r="X10677">
        <v>2</v>
      </c>
      <c r="Y10677" t="s">
        <v>12419</v>
      </c>
      <c r="Z10677" t="s">
        <v>12420</v>
      </c>
      <c r="AA10677" t="s">
        <v>12421</v>
      </c>
      <c r="AB10677" t="s">
        <v>12997</v>
      </c>
      <c r="AC10677">
        <v>2</v>
      </c>
      <c r="AD10677" s="123">
        <v>39111</v>
      </c>
      <c r="AE10677" t="s">
        <v>12423</v>
      </c>
      <c r="AG10677">
        <v>40001258</v>
      </c>
      <c r="AL10677" t="s">
        <v>12997</v>
      </c>
      <c r="AN10677">
        <v>3300100201</v>
      </c>
      <c r="AO10677">
        <v>16</v>
      </c>
      <c r="AP10677" t="s">
        <v>12424</v>
      </c>
      <c r="AQ10677" t="s">
        <v>11408</v>
      </c>
      <c r="AR10677">
        <v>4100</v>
      </c>
      <c r="AT10677">
        <v>2005</v>
      </c>
      <c r="AV10677" t="s">
        <v>12998</v>
      </c>
      <c r="AW10677">
        <v>116100</v>
      </c>
    </row>
    <row r="10678" spans="1:49" x14ac:dyDescent="0.25">
      <c r="A10678">
        <v>4100</v>
      </c>
      <c r="B10678">
        <v>30005</v>
      </c>
      <c r="C10678">
        <v>4005</v>
      </c>
      <c r="D10678">
        <v>416</v>
      </c>
      <c r="E10678" s="124" t="s">
        <v>20528</v>
      </c>
      <c r="F10678" t="str">
        <f t="shared" si="213"/>
        <v>Larry CMT HOLLY SPRINGS SPECIALTY PAPER</v>
      </c>
      <c r="G10678" s="150" t="str">
        <f t="shared" si="214"/>
        <v>Larry C</v>
      </c>
      <c r="H10678" s="149" t="s">
        <v>6616</v>
      </c>
      <c r="I10678">
        <v>40006416</v>
      </c>
      <c r="K10678" t="s">
        <v>20938</v>
      </c>
      <c r="L10678" t="s">
        <v>20939</v>
      </c>
      <c r="M10678" t="s">
        <v>12560</v>
      </c>
      <c r="N10678">
        <v>17065</v>
      </c>
      <c r="Q10678" t="s">
        <v>12415</v>
      </c>
      <c r="R10678" t="s">
        <v>12416</v>
      </c>
      <c r="S10678" t="s">
        <v>20940</v>
      </c>
      <c r="U10678" t="s">
        <v>12418</v>
      </c>
      <c r="W10678">
        <v>11</v>
      </c>
      <c r="X10678">
        <v>1</v>
      </c>
      <c r="Y10678" t="s">
        <v>12419</v>
      </c>
      <c r="Z10678" t="s">
        <v>12420</v>
      </c>
      <c r="AA10678" t="s">
        <v>12429</v>
      </c>
      <c r="AB10678" t="s">
        <v>12422</v>
      </c>
      <c r="AC10678">
        <v>2</v>
      </c>
      <c r="AD10678" s="123">
        <v>40484</v>
      </c>
      <c r="AE10678" t="s">
        <v>12431</v>
      </c>
      <c r="AG10678">
        <v>40006416</v>
      </c>
      <c r="AL10678" t="s">
        <v>12422</v>
      </c>
      <c r="AN10678">
        <v>3904147101</v>
      </c>
      <c r="AO10678">
        <v>16</v>
      </c>
      <c r="AP10678" t="s">
        <v>12424</v>
      </c>
      <c r="AQ10678" t="s">
        <v>11408</v>
      </c>
      <c r="AR10678">
        <v>4100</v>
      </c>
      <c r="AT10678">
        <v>0</v>
      </c>
      <c r="AV10678" t="s">
        <v>20941</v>
      </c>
      <c r="AW10678">
        <v>116100</v>
      </c>
    </row>
    <row r="10679" spans="1:49" x14ac:dyDescent="0.25">
      <c r="A10679">
        <v>4100</v>
      </c>
      <c r="B10679">
        <v>30005</v>
      </c>
      <c r="C10679">
        <v>4005</v>
      </c>
      <c r="D10679">
        <v>416</v>
      </c>
      <c r="E10679" s="124" t="s">
        <v>20528</v>
      </c>
      <c r="F10679" t="str">
        <f t="shared" si="213"/>
        <v>Larry CMULLER MARTINI CORP</v>
      </c>
      <c r="G10679" s="150" t="str">
        <f t="shared" si="214"/>
        <v>Larry C</v>
      </c>
      <c r="H10679" s="149" t="s">
        <v>6631</v>
      </c>
      <c r="I10679">
        <v>40001861</v>
      </c>
      <c r="K10679" t="s">
        <v>20942</v>
      </c>
      <c r="L10679" t="s">
        <v>12475</v>
      </c>
      <c r="M10679" t="s">
        <v>12445</v>
      </c>
      <c r="N10679">
        <v>11788</v>
      </c>
      <c r="Q10679" t="s">
        <v>12415</v>
      </c>
      <c r="R10679" t="s">
        <v>12416</v>
      </c>
      <c r="S10679" t="s">
        <v>20943</v>
      </c>
      <c r="U10679" t="s">
        <v>12418</v>
      </c>
      <c r="V10679">
        <v>126</v>
      </c>
      <c r="W10679">
        <v>11</v>
      </c>
      <c r="X10679">
        <v>0</v>
      </c>
      <c r="Y10679" t="s">
        <v>12419</v>
      </c>
      <c r="Z10679" t="s">
        <v>12420</v>
      </c>
      <c r="AA10679" t="s">
        <v>12421</v>
      </c>
      <c r="AB10679" t="s">
        <v>12422</v>
      </c>
      <c r="AC10679">
        <v>2</v>
      </c>
      <c r="AD10679" s="123">
        <v>39111</v>
      </c>
      <c r="AE10679" t="s">
        <v>12423</v>
      </c>
      <c r="AG10679">
        <v>40001861</v>
      </c>
      <c r="AL10679" t="s">
        <v>12422</v>
      </c>
      <c r="AN10679">
        <v>3310333701</v>
      </c>
      <c r="AO10679">
        <v>16</v>
      </c>
      <c r="AP10679" t="s">
        <v>12424</v>
      </c>
      <c r="AQ10679" t="s">
        <v>11408</v>
      </c>
      <c r="AR10679">
        <v>4100</v>
      </c>
      <c r="AT10679">
        <v>2005</v>
      </c>
      <c r="AV10679" t="s">
        <v>20944</v>
      </c>
      <c r="AW10679">
        <v>116100</v>
      </c>
    </row>
    <row r="10680" spans="1:49" x14ac:dyDescent="0.25">
      <c r="A10680">
        <v>4100</v>
      </c>
      <c r="B10680">
        <v>30005</v>
      </c>
      <c r="C10680">
        <v>4005</v>
      </c>
      <c r="D10680">
        <v>416</v>
      </c>
      <c r="E10680" s="124" t="s">
        <v>20528</v>
      </c>
      <c r="F10680" t="str">
        <f t="shared" si="213"/>
        <v>Larry CNATIONAL GYPSUM - SHIPPINGPORT</v>
      </c>
      <c r="G10680" s="150" t="str">
        <f t="shared" si="214"/>
        <v>Larry C</v>
      </c>
      <c r="H10680" s="149" t="s">
        <v>13889</v>
      </c>
      <c r="I10680">
        <v>40007992</v>
      </c>
      <c r="L10680" t="s">
        <v>14026</v>
      </c>
      <c r="M10680" t="s">
        <v>13169</v>
      </c>
      <c r="O10680">
        <v>221799</v>
      </c>
      <c r="P10680">
        <v>28222</v>
      </c>
      <c r="Q10680" t="s">
        <v>12415</v>
      </c>
      <c r="R10680" t="s">
        <v>12416</v>
      </c>
      <c r="S10680" t="s">
        <v>20945</v>
      </c>
      <c r="U10680" t="s">
        <v>12418</v>
      </c>
      <c r="V10680">
        <v>252</v>
      </c>
      <c r="W10680">
        <v>11</v>
      </c>
      <c r="X10680">
        <v>1</v>
      </c>
      <c r="Y10680" t="s">
        <v>12419</v>
      </c>
      <c r="Z10680" t="s">
        <v>12420</v>
      </c>
      <c r="AA10680" t="s">
        <v>12429</v>
      </c>
      <c r="AB10680" t="s">
        <v>12757</v>
      </c>
      <c r="AC10680">
        <v>2</v>
      </c>
      <c r="AD10680" s="123">
        <v>42752</v>
      </c>
      <c r="AE10680" t="s">
        <v>12431</v>
      </c>
      <c r="AG10680">
        <v>40007992</v>
      </c>
      <c r="AL10680" t="s">
        <v>12757</v>
      </c>
      <c r="AN10680">
        <v>3411901701</v>
      </c>
      <c r="AO10680">
        <v>16</v>
      </c>
      <c r="AP10680" t="s">
        <v>12424</v>
      </c>
      <c r="AQ10680" t="s">
        <v>11408</v>
      </c>
      <c r="AR10680">
        <v>4100</v>
      </c>
      <c r="AT10680">
        <v>0</v>
      </c>
      <c r="AV10680" t="s">
        <v>18217</v>
      </c>
      <c r="AW10680">
        <v>116100</v>
      </c>
    </row>
    <row r="10681" spans="1:49" x14ac:dyDescent="0.25">
      <c r="A10681">
        <v>4100</v>
      </c>
      <c r="B10681">
        <v>30005</v>
      </c>
      <c r="C10681">
        <v>4005</v>
      </c>
      <c r="D10681">
        <v>416</v>
      </c>
      <c r="E10681" s="124" t="s">
        <v>20528</v>
      </c>
      <c r="F10681" t="str">
        <f t="shared" si="213"/>
        <v>Larry CNORTHEAST INDUSTRIAL TECH - LE ROY</v>
      </c>
      <c r="G10681" s="150" t="str">
        <f t="shared" si="214"/>
        <v>Larry C</v>
      </c>
      <c r="H10681" s="149" t="s">
        <v>6900</v>
      </c>
      <c r="I10681">
        <v>40005836</v>
      </c>
      <c r="J10681" t="s">
        <v>20946</v>
      </c>
      <c r="L10681" t="s">
        <v>13070</v>
      </c>
      <c r="M10681" t="s">
        <v>12445</v>
      </c>
      <c r="O10681">
        <v>55</v>
      </c>
      <c r="P10681">
        <v>14482</v>
      </c>
      <c r="Q10681" t="s">
        <v>12415</v>
      </c>
      <c r="R10681" t="s">
        <v>12416</v>
      </c>
      <c r="S10681" t="s">
        <v>13072</v>
      </c>
      <c r="U10681" t="s">
        <v>12418</v>
      </c>
      <c r="W10681">
        <v>11</v>
      </c>
      <c r="X10681">
        <v>2</v>
      </c>
      <c r="Y10681" t="s">
        <v>12419</v>
      </c>
      <c r="Z10681" t="s">
        <v>12420</v>
      </c>
      <c r="AA10681" t="s">
        <v>12429</v>
      </c>
      <c r="AB10681" t="s">
        <v>12422</v>
      </c>
      <c r="AC10681">
        <v>2</v>
      </c>
      <c r="AD10681" s="123">
        <v>40043</v>
      </c>
      <c r="AE10681" t="s">
        <v>12431</v>
      </c>
      <c r="AG10681">
        <v>40005836</v>
      </c>
      <c r="AL10681" t="s">
        <v>12422</v>
      </c>
      <c r="AN10681">
        <v>3303716101</v>
      </c>
      <c r="AO10681">
        <v>16</v>
      </c>
      <c r="AP10681" t="s">
        <v>12424</v>
      </c>
      <c r="AQ10681" t="s">
        <v>11408</v>
      </c>
      <c r="AR10681">
        <v>4100</v>
      </c>
      <c r="AT10681">
        <v>0</v>
      </c>
      <c r="AV10681" t="s">
        <v>13073</v>
      </c>
      <c r="AW10681">
        <v>116100</v>
      </c>
    </row>
    <row r="10682" spans="1:49" x14ac:dyDescent="0.25">
      <c r="A10682">
        <v>4100</v>
      </c>
      <c r="B10682">
        <v>30005</v>
      </c>
      <c r="C10682">
        <v>4005</v>
      </c>
      <c r="D10682">
        <v>416</v>
      </c>
      <c r="E10682" s="124" t="s">
        <v>20528</v>
      </c>
      <c r="F10682" t="str">
        <f t="shared" si="213"/>
        <v>Larry CNORTHERN MACHINE WORKS, INC</v>
      </c>
      <c r="G10682" s="150" t="str">
        <f t="shared" si="214"/>
        <v>Larry C</v>
      </c>
      <c r="H10682" s="149" t="s">
        <v>6910</v>
      </c>
      <c r="I10682">
        <v>40007266</v>
      </c>
      <c r="K10682" t="s">
        <v>20947</v>
      </c>
      <c r="L10682" t="s">
        <v>13408</v>
      </c>
      <c r="M10682" t="s">
        <v>12560</v>
      </c>
      <c r="N10682">
        <v>19134</v>
      </c>
      <c r="Q10682" t="s">
        <v>12415</v>
      </c>
      <c r="R10682" t="s">
        <v>12416</v>
      </c>
      <c r="S10682" t="s">
        <v>20948</v>
      </c>
      <c r="U10682" t="s">
        <v>12418</v>
      </c>
      <c r="W10682">
        <v>11</v>
      </c>
      <c r="X10682">
        <v>0</v>
      </c>
      <c r="Y10682" t="s">
        <v>12419</v>
      </c>
      <c r="Z10682" t="s">
        <v>12420</v>
      </c>
      <c r="AA10682" t="s">
        <v>12429</v>
      </c>
      <c r="AB10682" t="s">
        <v>12430</v>
      </c>
      <c r="AC10682">
        <v>2</v>
      </c>
      <c r="AD10682" s="123">
        <v>41666</v>
      </c>
      <c r="AE10682" t="s">
        <v>12431</v>
      </c>
      <c r="AG10682">
        <v>40007266</v>
      </c>
      <c r="AL10682" t="s">
        <v>12430</v>
      </c>
      <c r="AN10682">
        <v>3910130001</v>
      </c>
      <c r="AO10682">
        <v>16</v>
      </c>
      <c r="AP10682" t="s">
        <v>12424</v>
      </c>
      <c r="AQ10682" t="s">
        <v>11408</v>
      </c>
      <c r="AR10682">
        <v>4100</v>
      </c>
      <c r="AT10682">
        <v>0</v>
      </c>
      <c r="AV10682" t="s">
        <v>20949</v>
      </c>
      <c r="AW10682">
        <v>116100</v>
      </c>
    </row>
    <row r="10683" spans="1:49" x14ac:dyDescent="0.25">
      <c r="A10683">
        <v>4100</v>
      </c>
      <c r="B10683">
        <v>30005</v>
      </c>
      <c r="C10683">
        <v>4005</v>
      </c>
      <c r="D10683">
        <v>416</v>
      </c>
      <c r="E10683" s="124" t="s">
        <v>20528</v>
      </c>
      <c r="F10683" t="str">
        <f t="shared" si="213"/>
        <v>Larry CNOSCO INC</v>
      </c>
      <c r="G10683" s="150" t="str">
        <f t="shared" si="214"/>
        <v>Larry C</v>
      </c>
      <c r="H10683" s="149" t="s">
        <v>6932</v>
      </c>
      <c r="I10683">
        <v>40007829</v>
      </c>
      <c r="K10683" t="s">
        <v>20950</v>
      </c>
      <c r="L10683" t="s">
        <v>20951</v>
      </c>
      <c r="M10683" t="s">
        <v>12546</v>
      </c>
      <c r="N10683">
        <v>60085</v>
      </c>
      <c r="Q10683" t="s">
        <v>12415</v>
      </c>
      <c r="R10683" t="s">
        <v>12416</v>
      </c>
      <c r="S10683" t="s">
        <v>20952</v>
      </c>
      <c r="U10683" t="s">
        <v>12418</v>
      </c>
      <c r="W10683">
        <v>11</v>
      </c>
      <c r="X10683">
        <v>1</v>
      </c>
      <c r="Y10683" t="s">
        <v>12419</v>
      </c>
      <c r="Z10683" t="s">
        <v>12420</v>
      </c>
      <c r="AA10683" t="s">
        <v>12429</v>
      </c>
      <c r="AB10683" t="s">
        <v>12422</v>
      </c>
      <c r="AC10683">
        <v>2</v>
      </c>
      <c r="AD10683" s="123">
        <v>42474</v>
      </c>
      <c r="AE10683" t="s">
        <v>12431</v>
      </c>
      <c r="AG10683">
        <v>40007829</v>
      </c>
      <c r="AL10683" t="s">
        <v>12422</v>
      </c>
      <c r="AN10683">
        <v>1409730501</v>
      </c>
      <c r="AO10683">
        <v>16</v>
      </c>
      <c r="AP10683" t="s">
        <v>12424</v>
      </c>
      <c r="AQ10683" t="s">
        <v>11408</v>
      </c>
      <c r="AR10683">
        <v>4100</v>
      </c>
      <c r="AT10683">
        <v>0</v>
      </c>
      <c r="AV10683" t="s">
        <v>6932</v>
      </c>
      <c r="AW10683">
        <v>116100</v>
      </c>
    </row>
    <row r="10684" spans="1:49" x14ac:dyDescent="0.25">
      <c r="A10684">
        <v>4100</v>
      </c>
      <c r="B10684">
        <v>30005</v>
      </c>
      <c r="C10684">
        <v>4005</v>
      </c>
      <c r="D10684">
        <v>416</v>
      </c>
      <c r="E10684" s="124" t="s">
        <v>20528</v>
      </c>
      <c r="F10684" t="str">
        <f t="shared" si="213"/>
        <v>Larry CNOVUS XRAY</v>
      </c>
      <c r="G10684" s="150" t="str">
        <f t="shared" si="214"/>
        <v>Larry C</v>
      </c>
      <c r="H10684" s="149" t="s">
        <v>6942</v>
      </c>
      <c r="I10684">
        <v>40007507</v>
      </c>
      <c r="K10684" t="s">
        <v>20953</v>
      </c>
      <c r="L10684" t="s">
        <v>18608</v>
      </c>
      <c r="M10684" t="s">
        <v>12560</v>
      </c>
      <c r="N10684">
        <v>19422</v>
      </c>
      <c r="Q10684" t="s">
        <v>12415</v>
      </c>
      <c r="R10684" t="s">
        <v>12416</v>
      </c>
      <c r="S10684" t="s">
        <v>20954</v>
      </c>
      <c r="U10684" t="s">
        <v>12418</v>
      </c>
      <c r="W10684">
        <v>11</v>
      </c>
      <c r="X10684">
        <v>0</v>
      </c>
      <c r="Y10684" t="s">
        <v>12419</v>
      </c>
      <c r="Z10684" t="s">
        <v>12420</v>
      </c>
      <c r="AA10684" t="s">
        <v>12429</v>
      </c>
      <c r="AB10684" t="s">
        <v>12430</v>
      </c>
      <c r="AC10684">
        <v>2</v>
      </c>
      <c r="AD10684" s="123">
        <v>42046</v>
      </c>
      <c r="AE10684" t="s">
        <v>12431</v>
      </c>
      <c r="AG10684">
        <v>40007507</v>
      </c>
      <c r="AL10684" t="s">
        <v>12430</v>
      </c>
      <c r="AN10684">
        <v>3909145401</v>
      </c>
      <c r="AO10684">
        <v>16</v>
      </c>
      <c r="AP10684" t="s">
        <v>12424</v>
      </c>
      <c r="AQ10684" t="s">
        <v>11408</v>
      </c>
      <c r="AR10684">
        <v>4100</v>
      </c>
      <c r="AT10684">
        <v>0</v>
      </c>
      <c r="AV10684" t="s">
        <v>6942</v>
      </c>
      <c r="AW10684">
        <v>116100</v>
      </c>
    </row>
    <row r="10685" spans="1:49" x14ac:dyDescent="0.25">
      <c r="A10685">
        <v>4100</v>
      </c>
      <c r="B10685">
        <v>30005</v>
      </c>
      <c r="C10685">
        <v>4005</v>
      </c>
      <c r="D10685">
        <v>416</v>
      </c>
      <c r="E10685" s="124" t="s">
        <v>20528</v>
      </c>
      <c r="F10685" t="str">
        <f t="shared" si="213"/>
        <v>Larry CNPC,INC</v>
      </c>
      <c r="G10685" s="150" t="str">
        <f t="shared" si="214"/>
        <v>Larry C</v>
      </c>
      <c r="H10685" s="149" t="s">
        <v>6944</v>
      </c>
      <c r="I10685">
        <v>40003417</v>
      </c>
      <c r="J10685" t="s">
        <v>20955</v>
      </c>
      <c r="K10685" t="s">
        <v>20956</v>
      </c>
      <c r="L10685" t="s">
        <v>20957</v>
      </c>
      <c r="M10685" t="s">
        <v>12560</v>
      </c>
      <c r="N10685" t="s">
        <v>20958</v>
      </c>
      <c r="Q10685" t="s">
        <v>12415</v>
      </c>
      <c r="R10685" t="s">
        <v>12416</v>
      </c>
      <c r="S10685" t="s">
        <v>20959</v>
      </c>
      <c r="U10685" t="s">
        <v>12418</v>
      </c>
      <c r="W10685">
        <v>11</v>
      </c>
      <c r="X10685">
        <v>1</v>
      </c>
      <c r="Y10685" t="s">
        <v>12419</v>
      </c>
      <c r="Z10685" t="s">
        <v>12420</v>
      </c>
      <c r="AA10685" t="s">
        <v>12421</v>
      </c>
      <c r="AB10685" t="s">
        <v>12422</v>
      </c>
      <c r="AC10685">
        <v>2</v>
      </c>
      <c r="AD10685" s="123">
        <v>39111</v>
      </c>
      <c r="AE10685" t="s">
        <v>12423</v>
      </c>
      <c r="AG10685">
        <v>40003417</v>
      </c>
      <c r="AL10685" t="s">
        <v>12422</v>
      </c>
      <c r="AN10685">
        <v>3901374611</v>
      </c>
      <c r="AO10685">
        <v>16</v>
      </c>
      <c r="AP10685" t="s">
        <v>12424</v>
      </c>
      <c r="AQ10685" t="s">
        <v>11408</v>
      </c>
      <c r="AR10685">
        <v>4100</v>
      </c>
      <c r="AT10685">
        <v>0</v>
      </c>
      <c r="AV10685" t="s">
        <v>6944</v>
      </c>
      <c r="AW10685">
        <v>116100</v>
      </c>
    </row>
    <row r="10686" spans="1:49" x14ac:dyDescent="0.25">
      <c r="A10686">
        <v>4100</v>
      </c>
      <c r="B10686">
        <v>30005</v>
      </c>
      <c r="C10686">
        <v>4005</v>
      </c>
      <c r="D10686">
        <v>416</v>
      </c>
      <c r="E10686" s="124" t="s">
        <v>20528</v>
      </c>
      <c r="F10686" t="str">
        <f t="shared" si="213"/>
        <v>Larry CNUTEC TOOLING SYSTEMS INC</v>
      </c>
      <c r="G10686" s="150" t="str">
        <f t="shared" si="214"/>
        <v>Larry C</v>
      </c>
      <c r="H10686" s="149" t="s">
        <v>6957</v>
      </c>
      <c r="I10686">
        <v>40008094</v>
      </c>
      <c r="K10686" t="s">
        <v>20960</v>
      </c>
      <c r="L10686" t="s">
        <v>20961</v>
      </c>
      <c r="M10686" t="s">
        <v>12560</v>
      </c>
      <c r="N10686">
        <v>16335</v>
      </c>
      <c r="Q10686" t="s">
        <v>12415</v>
      </c>
      <c r="R10686" t="s">
        <v>12416</v>
      </c>
      <c r="S10686" t="s">
        <v>20962</v>
      </c>
      <c r="U10686" t="s">
        <v>12418</v>
      </c>
      <c r="W10686">
        <v>11</v>
      </c>
      <c r="X10686">
        <v>1</v>
      </c>
      <c r="Y10686" t="s">
        <v>12419</v>
      </c>
      <c r="Z10686" t="s">
        <v>12420</v>
      </c>
      <c r="AA10686" t="s">
        <v>12429</v>
      </c>
      <c r="AB10686" t="s">
        <v>12430</v>
      </c>
      <c r="AC10686">
        <v>2</v>
      </c>
      <c r="AD10686" s="123">
        <v>42831</v>
      </c>
      <c r="AE10686" t="s">
        <v>12431</v>
      </c>
      <c r="AG10686">
        <v>40008094</v>
      </c>
      <c r="AL10686" t="s">
        <v>12430</v>
      </c>
      <c r="AN10686">
        <v>3903923101</v>
      </c>
      <c r="AO10686">
        <v>16</v>
      </c>
      <c r="AP10686" t="s">
        <v>12424</v>
      </c>
      <c r="AQ10686" t="s">
        <v>11408</v>
      </c>
      <c r="AR10686">
        <v>4100</v>
      </c>
      <c r="AT10686">
        <v>0</v>
      </c>
      <c r="AV10686" t="s">
        <v>20963</v>
      </c>
      <c r="AW10686">
        <v>116100</v>
      </c>
    </row>
    <row r="10687" spans="1:49" x14ac:dyDescent="0.25">
      <c r="A10687">
        <v>4100</v>
      </c>
      <c r="B10687">
        <v>30005</v>
      </c>
      <c r="C10687">
        <v>4005</v>
      </c>
      <c r="D10687">
        <v>416</v>
      </c>
      <c r="E10687" s="124" t="s">
        <v>20528</v>
      </c>
      <c r="F10687" t="str">
        <f t="shared" si="213"/>
        <v>Larry COEM SOLUTIONS, INC</v>
      </c>
      <c r="G10687" s="150" t="str">
        <f t="shared" si="214"/>
        <v>Larry C</v>
      </c>
      <c r="H10687" s="149" t="s">
        <v>6992</v>
      </c>
      <c r="I10687">
        <v>40007658</v>
      </c>
      <c r="K10687" t="s">
        <v>20964</v>
      </c>
      <c r="L10687" t="s">
        <v>17298</v>
      </c>
      <c r="M10687" t="s">
        <v>12445</v>
      </c>
      <c r="N10687">
        <v>14607</v>
      </c>
      <c r="Q10687" t="s">
        <v>12415</v>
      </c>
      <c r="R10687" t="s">
        <v>12416</v>
      </c>
      <c r="S10687" t="s">
        <v>20965</v>
      </c>
      <c r="U10687" t="s">
        <v>12418</v>
      </c>
      <c r="W10687">
        <v>11</v>
      </c>
      <c r="X10687">
        <v>2</v>
      </c>
      <c r="Y10687" t="s">
        <v>12419</v>
      </c>
      <c r="Z10687" t="s">
        <v>12420</v>
      </c>
      <c r="AA10687" t="s">
        <v>12429</v>
      </c>
      <c r="AB10687" t="s">
        <v>12430</v>
      </c>
      <c r="AC10687">
        <v>2</v>
      </c>
      <c r="AD10687" s="123">
        <v>42229</v>
      </c>
      <c r="AE10687" t="s">
        <v>12431</v>
      </c>
      <c r="AG10687">
        <v>40007658</v>
      </c>
      <c r="AL10687" t="s">
        <v>12430</v>
      </c>
      <c r="AN10687">
        <v>3305524501</v>
      </c>
      <c r="AO10687">
        <v>16</v>
      </c>
      <c r="AP10687" t="s">
        <v>12424</v>
      </c>
      <c r="AQ10687" t="s">
        <v>11408</v>
      </c>
      <c r="AR10687">
        <v>4100</v>
      </c>
      <c r="AT10687">
        <v>0</v>
      </c>
      <c r="AV10687" t="s">
        <v>20966</v>
      </c>
      <c r="AW10687">
        <v>116100</v>
      </c>
    </row>
    <row r="10688" spans="1:49" x14ac:dyDescent="0.25">
      <c r="A10688">
        <v>4100</v>
      </c>
      <c r="B10688">
        <v>30005</v>
      </c>
      <c r="C10688">
        <v>4005</v>
      </c>
      <c r="D10688">
        <v>416</v>
      </c>
      <c r="E10688" s="124" t="s">
        <v>20528</v>
      </c>
      <c r="F10688" t="str">
        <f t="shared" si="213"/>
        <v>Larry CORTHO CLINICAL DIAGNOSTICS</v>
      </c>
      <c r="G10688" s="150" t="str">
        <f t="shared" si="214"/>
        <v>Larry C</v>
      </c>
      <c r="H10688" s="149" t="s">
        <v>7073</v>
      </c>
      <c r="I10688">
        <v>40008377</v>
      </c>
      <c r="K10688" t="s">
        <v>20967</v>
      </c>
      <c r="L10688" t="s">
        <v>17298</v>
      </c>
      <c r="M10688" t="s">
        <v>12445</v>
      </c>
      <c r="N10688">
        <v>14626</v>
      </c>
      <c r="Q10688" t="s">
        <v>12415</v>
      </c>
      <c r="R10688" t="s">
        <v>12416</v>
      </c>
      <c r="S10688" t="s">
        <v>20968</v>
      </c>
      <c r="U10688" t="s">
        <v>12418</v>
      </c>
      <c r="W10688">
        <v>11</v>
      </c>
      <c r="X10688">
        <v>1</v>
      </c>
      <c r="Y10688" t="s">
        <v>12419</v>
      </c>
      <c r="Z10688" t="s">
        <v>12420</v>
      </c>
      <c r="AA10688" t="s">
        <v>12429</v>
      </c>
      <c r="AB10688" t="s">
        <v>12430</v>
      </c>
      <c r="AC10688">
        <v>2</v>
      </c>
      <c r="AD10688" s="123">
        <v>43227</v>
      </c>
      <c r="AE10688" t="s">
        <v>12431</v>
      </c>
      <c r="AG10688">
        <v>40008377</v>
      </c>
      <c r="AL10688" t="s">
        <v>12430</v>
      </c>
      <c r="AN10688">
        <v>3305524501</v>
      </c>
      <c r="AO10688">
        <v>16</v>
      </c>
      <c r="AP10688" t="s">
        <v>12424</v>
      </c>
      <c r="AQ10688" t="s">
        <v>11408</v>
      </c>
      <c r="AR10688">
        <v>4100</v>
      </c>
      <c r="AT10688">
        <v>0</v>
      </c>
      <c r="AV10688" t="s">
        <v>20969</v>
      </c>
      <c r="AW10688">
        <v>116100</v>
      </c>
    </row>
    <row r="10689" spans="1:49" x14ac:dyDescent="0.25">
      <c r="A10689">
        <v>4100</v>
      </c>
      <c r="B10689">
        <v>30005</v>
      </c>
      <c r="C10689">
        <v>4005</v>
      </c>
      <c r="D10689">
        <v>416</v>
      </c>
      <c r="E10689" s="124" t="s">
        <v>20528</v>
      </c>
      <c r="F10689" t="str">
        <f t="shared" si="213"/>
        <v>Larry COVERHEAD DOOR CORP</v>
      </c>
      <c r="G10689" s="150" t="str">
        <f t="shared" si="214"/>
        <v>Larry C</v>
      </c>
      <c r="H10689" s="149" t="s">
        <v>7091</v>
      </c>
      <c r="I10689">
        <v>40000399</v>
      </c>
      <c r="J10689" t="s">
        <v>20970</v>
      </c>
      <c r="K10689" t="s">
        <v>20971</v>
      </c>
      <c r="L10689" t="s">
        <v>20972</v>
      </c>
      <c r="M10689" t="s">
        <v>12560</v>
      </c>
      <c r="N10689" t="s">
        <v>20973</v>
      </c>
      <c r="Q10689" t="s">
        <v>12415</v>
      </c>
      <c r="R10689" t="s">
        <v>12416</v>
      </c>
      <c r="S10689" t="s">
        <v>20974</v>
      </c>
      <c r="U10689" t="s">
        <v>12418</v>
      </c>
      <c r="W10689">
        <v>11</v>
      </c>
      <c r="X10689">
        <v>0</v>
      </c>
      <c r="Y10689" t="s">
        <v>12472</v>
      </c>
      <c r="Z10689" t="s">
        <v>12420</v>
      </c>
      <c r="AA10689" t="s">
        <v>12421</v>
      </c>
      <c r="AB10689" t="s">
        <v>12422</v>
      </c>
      <c r="AC10689">
        <v>2</v>
      </c>
      <c r="AD10689" s="123">
        <v>39111</v>
      </c>
      <c r="AE10689" t="s">
        <v>12423</v>
      </c>
      <c r="AG10689">
        <v>40000399</v>
      </c>
      <c r="AL10689" t="s">
        <v>12422</v>
      </c>
      <c r="AN10689">
        <v>3908720601</v>
      </c>
      <c r="AO10689">
        <v>16</v>
      </c>
      <c r="AP10689" t="s">
        <v>12424</v>
      </c>
      <c r="AQ10689" t="s">
        <v>11408</v>
      </c>
      <c r="AR10689">
        <v>4100</v>
      </c>
      <c r="AT10689">
        <v>2005</v>
      </c>
      <c r="AV10689" t="s">
        <v>20975</v>
      </c>
      <c r="AW10689">
        <v>116100</v>
      </c>
    </row>
    <row r="10690" spans="1:49" x14ac:dyDescent="0.25">
      <c r="A10690">
        <v>4100</v>
      </c>
      <c r="B10690">
        <v>30005</v>
      </c>
      <c r="C10690">
        <v>4005</v>
      </c>
      <c r="D10690">
        <v>416</v>
      </c>
      <c r="E10690" s="124" t="s">
        <v>20528</v>
      </c>
      <c r="F10690" t="str">
        <f t="shared" si="213"/>
        <v>Larry COVERHEAD DOOR CORP.</v>
      </c>
      <c r="G10690" s="150" t="str">
        <f t="shared" si="214"/>
        <v>Larry C</v>
      </c>
      <c r="H10690" s="149" t="s">
        <v>7092</v>
      </c>
      <c r="I10690">
        <v>40003901</v>
      </c>
      <c r="J10690" t="s">
        <v>20976</v>
      </c>
      <c r="K10690" t="s">
        <v>20977</v>
      </c>
      <c r="L10690" t="s">
        <v>18610</v>
      </c>
      <c r="M10690" t="s">
        <v>12494</v>
      </c>
      <c r="N10690">
        <v>75067</v>
      </c>
      <c r="Q10690" t="s">
        <v>12415</v>
      </c>
      <c r="R10690" t="s">
        <v>12416</v>
      </c>
      <c r="S10690" t="s">
        <v>20978</v>
      </c>
      <c r="U10690" t="s">
        <v>12418</v>
      </c>
      <c r="W10690">
        <v>11</v>
      </c>
      <c r="X10690">
        <v>1</v>
      </c>
      <c r="Y10690" t="s">
        <v>12419</v>
      </c>
      <c r="Z10690" t="s">
        <v>12420</v>
      </c>
      <c r="AA10690" t="s">
        <v>12421</v>
      </c>
      <c r="AB10690" t="s">
        <v>12422</v>
      </c>
      <c r="AC10690">
        <v>2</v>
      </c>
      <c r="AD10690" s="123">
        <v>39111</v>
      </c>
      <c r="AE10690" t="s">
        <v>12423</v>
      </c>
      <c r="AG10690">
        <v>40003901</v>
      </c>
      <c r="AL10690" t="s">
        <v>12422</v>
      </c>
      <c r="AN10690">
        <v>4412117701</v>
      </c>
      <c r="AO10690">
        <v>16</v>
      </c>
      <c r="AP10690" t="s">
        <v>12424</v>
      </c>
      <c r="AQ10690" t="s">
        <v>11408</v>
      </c>
      <c r="AR10690">
        <v>4100</v>
      </c>
      <c r="AT10690">
        <v>2005</v>
      </c>
      <c r="AV10690" t="s">
        <v>20975</v>
      </c>
      <c r="AW10690">
        <v>116100</v>
      </c>
    </row>
    <row r="10691" spans="1:49" x14ac:dyDescent="0.25">
      <c r="A10691">
        <v>4100</v>
      </c>
      <c r="B10691">
        <v>30005</v>
      </c>
      <c r="C10691">
        <v>4005</v>
      </c>
      <c r="D10691">
        <v>416</v>
      </c>
      <c r="E10691" s="124" t="s">
        <v>20528</v>
      </c>
      <c r="F10691" t="str">
        <f t="shared" ref="F10691:F10754" si="215">CONCATENATE(G10691, H10691)</f>
        <v>Larry COXFORD AIRPORT TECHNICAL SERVICES (</v>
      </c>
      <c r="G10691" s="150" t="str">
        <f t="shared" si="214"/>
        <v>Larry C</v>
      </c>
      <c r="H10691" s="149" t="s">
        <v>13895</v>
      </c>
      <c r="I10691">
        <v>40008545</v>
      </c>
      <c r="K10691" t="s">
        <v>20979</v>
      </c>
      <c r="L10691" t="s">
        <v>13085</v>
      </c>
      <c r="M10691" t="s">
        <v>12445</v>
      </c>
      <c r="N10691">
        <v>11003</v>
      </c>
      <c r="Q10691" t="s">
        <v>12415</v>
      </c>
      <c r="R10691" t="s">
        <v>12416</v>
      </c>
      <c r="S10691" t="s">
        <v>13091</v>
      </c>
      <c r="U10691" t="s">
        <v>12418</v>
      </c>
      <c r="W10691">
        <v>11</v>
      </c>
      <c r="X10691">
        <v>1</v>
      </c>
      <c r="Y10691" t="s">
        <v>12419</v>
      </c>
      <c r="Z10691" t="s">
        <v>12420</v>
      </c>
      <c r="AA10691" t="s">
        <v>12485</v>
      </c>
      <c r="AB10691" t="s">
        <v>12422</v>
      </c>
      <c r="AC10691">
        <v>3</v>
      </c>
      <c r="AD10691" s="123">
        <v>43461</v>
      </c>
      <c r="AE10691" t="s">
        <v>12528</v>
      </c>
      <c r="AG10691">
        <v>40008545</v>
      </c>
      <c r="AL10691" t="s">
        <v>12422</v>
      </c>
      <c r="AN10691">
        <v>3305908301</v>
      </c>
      <c r="AO10691">
        <v>16</v>
      </c>
      <c r="AP10691" t="s">
        <v>12424</v>
      </c>
      <c r="AQ10691" t="s">
        <v>11408</v>
      </c>
      <c r="AR10691">
        <v>4100</v>
      </c>
      <c r="AT10691">
        <v>0</v>
      </c>
      <c r="AV10691" t="s">
        <v>13087</v>
      </c>
      <c r="AW10691">
        <v>116100</v>
      </c>
    </row>
    <row r="10692" spans="1:49" x14ac:dyDescent="0.25">
      <c r="A10692">
        <v>4100</v>
      </c>
      <c r="B10692">
        <v>30005</v>
      </c>
      <c r="C10692">
        <v>4005</v>
      </c>
      <c r="D10692">
        <v>416</v>
      </c>
      <c r="E10692" s="124" t="s">
        <v>20528</v>
      </c>
      <c r="F10692" t="str">
        <f t="shared" si="215"/>
        <v>Larry CPAPERWORKS PKGING GRP</v>
      </c>
      <c r="G10692" s="150" t="str">
        <f t="shared" si="214"/>
        <v>Larry C</v>
      </c>
      <c r="H10692" s="149" t="s">
        <v>7183</v>
      </c>
      <c r="I10692">
        <v>40007392</v>
      </c>
      <c r="K10692" t="s">
        <v>16972</v>
      </c>
      <c r="L10692" t="s">
        <v>16973</v>
      </c>
      <c r="M10692" t="s">
        <v>12445</v>
      </c>
      <c r="N10692">
        <v>13027</v>
      </c>
      <c r="Q10692" t="s">
        <v>12415</v>
      </c>
      <c r="R10692" t="s">
        <v>12416</v>
      </c>
      <c r="S10692" t="s">
        <v>20980</v>
      </c>
      <c r="U10692" t="s">
        <v>12418</v>
      </c>
      <c r="W10692">
        <v>11</v>
      </c>
      <c r="X10692">
        <v>1</v>
      </c>
      <c r="Y10692" t="s">
        <v>12419</v>
      </c>
      <c r="Z10692" t="s">
        <v>12420</v>
      </c>
      <c r="AA10692" t="s">
        <v>12429</v>
      </c>
      <c r="AB10692" t="s">
        <v>12422</v>
      </c>
      <c r="AC10692">
        <v>2</v>
      </c>
      <c r="AD10692" s="123">
        <v>41836</v>
      </c>
      <c r="AE10692" t="s">
        <v>12431</v>
      </c>
      <c r="AG10692">
        <v>40007392</v>
      </c>
      <c r="AL10692" t="s">
        <v>12422</v>
      </c>
      <c r="AN10692">
        <v>3306701401</v>
      </c>
      <c r="AO10692">
        <v>16</v>
      </c>
      <c r="AP10692" t="s">
        <v>12424</v>
      </c>
      <c r="AQ10692" t="s">
        <v>11408</v>
      </c>
      <c r="AR10692">
        <v>4100</v>
      </c>
      <c r="AT10692">
        <v>0</v>
      </c>
      <c r="AV10692" t="s">
        <v>16975</v>
      </c>
      <c r="AW10692">
        <v>116100</v>
      </c>
    </row>
    <row r="10693" spans="1:49" x14ac:dyDescent="0.25">
      <c r="A10693">
        <v>4100</v>
      </c>
      <c r="B10693">
        <v>30005</v>
      </c>
      <c r="C10693">
        <v>4005</v>
      </c>
      <c r="D10693">
        <v>416</v>
      </c>
      <c r="E10693" s="124" t="s">
        <v>20528</v>
      </c>
      <c r="F10693" t="str">
        <f t="shared" si="215"/>
        <v>Larry CPATRIOT METAL FINISHING SYSTEMS, IN</v>
      </c>
      <c r="G10693" s="150" t="str">
        <f t="shared" si="214"/>
        <v>Larry C</v>
      </c>
      <c r="H10693" s="149" t="s">
        <v>7251</v>
      </c>
      <c r="I10693">
        <v>40007100</v>
      </c>
      <c r="K10693" t="s">
        <v>20981</v>
      </c>
      <c r="L10693" t="s">
        <v>20982</v>
      </c>
      <c r="M10693" t="s">
        <v>12445</v>
      </c>
      <c r="N10693">
        <v>14589</v>
      </c>
      <c r="Q10693" t="s">
        <v>12415</v>
      </c>
      <c r="R10693" t="s">
        <v>12416</v>
      </c>
      <c r="S10693" t="s">
        <v>20983</v>
      </c>
      <c r="U10693" t="s">
        <v>12418</v>
      </c>
      <c r="W10693">
        <v>11</v>
      </c>
      <c r="X10693">
        <v>2</v>
      </c>
      <c r="Y10693" t="s">
        <v>12472</v>
      </c>
      <c r="Z10693" t="s">
        <v>12420</v>
      </c>
      <c r="AA10693" t="s">
        <v>12429</v>
      </c>
      <c r="AB10693" t="s">
        <v>12430</v>
      </c>
      <c r="AC10693">
        <v>2</v>
      </c>
      <c r="AD10693" s="123">
        <v>41423</v>
      </c>
      <c r="AE10693" t="s">
        <v>12431</v>
      </c>
      <c r="AG10693">
        <v>40007100</v>
      </c>
      <c r="AL10693" t="s">
        <v>12430</v>
      </c>
      <c r="AN10693">
        <v>3311768391</v>
      </c>
      <c r="AO10693">
        <v>16</v>
      </c>
      <c r="AP10693" t="s">
        <v>12424</v>
      </c>
      <c r="AQ10693" t="s">
        <v>11408</v>
      </c>
      <c r="AR10693">
        <v>4100</v>
      </c>
      <c r="AT10693">
        <v>0</v>
      </c>
      <c r="AV10693" t="s">
        <v>20984</v>
      </c>
      <c r="AW10693">
        <v>116100</v>
      </c>
    </row>
    <row r="10694" spans="1:49" x14ac:dyDescent="0.25">
      <c r="A10694">
        <v>4100</v>
      </c>
      <c r="B10694">
        <v>30005</v>
      </c>
      <c r="C10694">
        <v>4005</v>
      </c>
      <c r="D10694">
        <v>416</v>
      </c>
      <c r="E10694" s="124" t="s">
        <v>20528</v>
      </c>
      <c r="F10694" t="str">
        <f t="shared" si="215"/>
        <v>Larry CPEKO PRECISION PRODUCTS, INC</v>
      </c>
      <c r="G10694" s="150" t="str">
        <f t="shared" si="214"/>
        <v>Larry C</v>
      </c>
      <c r="H10694" s="149" t="s">
        <v>7277</v>
      </c>
      <c r="I10694">
        <v>40005839</v>
      </c>
      <c r="K10694" t="s">
        <v>20985</v>
      </c>
      <c r="L10694" t="s">
        <v>17298</v>
      </c>
      <c r="M10694" t="s">
        <v>12445</v>
      </c>
      <c r="N10694">
        <v>14606</v>
      </c>
      <c r="Q10694" t="s">
        <v>12415</v>
      </c>
      <c r="R10694" t="s">
        <v>12416</v>
      </c>
      <c r="S10694" t="s">
        <v>20986</v>
      </c>
      <c r="U10694" t="s">
        <v>12418</v>
      </c>
      <c r="W10694">
        <v>11</v>
      </c>
      <c r="X10694">
        <v>0</v>
      </c>
      <c r="Y10694" t="s">
        <v>12472</v>
      </c>
      <c r="Z10694" t="s">
        <v>12420</v>
      </c>
      <c r="AA10694" t="s">
        <v>12429</v>
      </c>
      <c r="AB10694" t="s">
        <v>12422</v>
      </c>
      <c r="AC10694">
        <v>2</v>
      </c>
      <c r="AD10694" s="123">
        <v>40044</v>
      </c>
      <c r="AE10694" t="s">
        <v>12431</v>
      </c>
      <c r="AG10694">
        <v>40005839</v>
      </c>
      <c r="AL10694" t="s">
        <v>12422</v>
      </c>
      <c r="AN10694">
        <v>3305524501</v>
      </c>
      <c r="AO10694">
        <v>16</v>
      </c>
      <c r="AP10694" t="s">
        <v>12424</v>
      </c>
      <c r="AQ10694" t="s">
        <v>11408</v>
      </c>
      <c r="AR10694">
        <v>4100</v>
      </c>
      <c r="AT10694">
        <v>0</v>
      </c>
      <c r="AV10694" t="s">
        <v>20987</v>
      </c>
      <c r="AW10694">
        <v>116100</v>
      </c>
    </row>
    <row r="10695" spans="1:49" x14ac:dyDescent="0.25">
      <c r="A10695">
        <v>4100</v>
      </c>
      <c r="B10695">
        <v>30005</v>
      </c>
      <c r="C10695">
        <v>4005</v>
      </c>
      <c r="D10695">
        <v>416</v>
      </c>
      <c r="E10695" s="124" t="s">
        <v>20528</v>
      </c>
      <c r="F10695" t="str">
        <f t="shared" si="215"/>
        <v>Larry CPENN STATE UNIVERSITY/ARL</v>
      </c>
      <c r="G10695" s="150" t="str">
        <f t="shared" si="214"/>
        <v>Larry C</v>
      </c>
      <c r="H10695" s="149" t="s">
        <v>7285</v>
      </c>
      <c r="I10695">
        <v>40007895</v>
      </c>
      <c r="K10695" t="s">
        <v>20988</v>
      </c>
      <c r="L10695" t="s">
        <v>20989</v>
      </c>
      <c r="M10695" t="s">
        <v>12560</v>
      </c>
      <c r="N10695">
        <v>18974</v>
      </c>
      <c r="Q10695" t="s">
        <v>12415</v>
      </c>
      <c r="R10695" t="s">
        <v>12416</v>
      </c>
      <c r="S10695" t="s">
        <v>20990</v>
      </c>
      <c r="U10695" t="s">
        <v>12418</v>
      </c>
      <c r="W10695">
        <v>11</v>
      </c>
      <c r="X10695">
        <v>1</v>
      </c>
      <c r="Y10695" t="s">
        <v>12419</v>
      </c>
      <c r="Z10695" t="s">
        <v>12420</v>
      </c>
      <c r="AA10695" t="s">
        <v>12429</v>
      </c>
      <c r="AB10695" t="s">
        <v>12430</v>
      </c>
      <c r="AC10695">
        <v>2</v>
      </c>
      <c r="AD10695" s="123">
        <v>42586</v>
      </c>
      <c r="AE10695" t="s">
        <v>12431</v>
      </c>
      <c r="AG10695">
        <v>40007895</v>
      </c>
      <c r="AL10695" t="s">
        <v>12430</v>
      </c>
      <c r="AN10695">
        <v>3901739601</v>
      </c>
      <c r="AO10695">
        <v>16</v>
      </c>
      <c r="AP10695" t="s">
        <v>12424</v>
      </c>
      <c r="AQ10695" t="s">
        <v>11408</v>
      </c>
      <c r="AR10695">
        <v>4100</v>
      </c>
      <c r="AT10695">
        <v>0</v>
      </c>
      <c r="AV10695" t="s">
        <v>20991</v>
      </c>
      <c r="AW10695">
        <v>116100</v>
      </c>
    </row>
    <row r="10696" spans="1:49" x14ac:dyDescent="0.25">
      <c r="A10696">
        <v>4100</v>
      </c>
      <c r="B10696">
        <v>30005</v>
      </c>
      <c r="C10696">
        <v>4005</v>
      </c>
      <c r="D10696">
        <v>416</v>
      </c>
      <c r="E10696" s="124" t="s">
        <v>20528</v>
      </c>
      <c r="F10696" t="str">
        <f t="shared" si="215"/>
        <v>Larry CPENNSYLVANIA TRANSFORMER</v>
      </c>
      <c r="G10696" s="150" t="str">
        <f t="shared" si="214"/>
        <v>Larry C</v>
      </c>
      <c r="H10696" s="149" t="s">
        <v>7286</v>
      </c>
      <c r="I10696">
        <v>40003818</v>
      </c>
      <c r="J10696" t="s">
        <v>20992</v>
      </c>
      <c r="K10696" t="s">
        <v>20993</v>
      </c>
      <c r="L10696" t="s">
        <v>20562</v>
      </c>
      <c r="M10696" t="s">
        <v>12560</v>
      </c>
      <c r="N10696" t="s">
        <v>20994</v>
      </c>
      <c r="Q10696" t="s">
        <v>12415</v>
      </c>
      <c r="R10696" t="s">
        <v>12416</v>
      </c>
      <c r="S10696" t="s">
        <v>20995</v>
      </c>
      <c r="U10696" t="s">
        <v>12418</v>
      </c>
      <c r="W10696">
        <v>11</v>
      </c>
      <c r="X10696">
        <v>0</v>
      </c>
      <c r="Y10696" t="s">
        <v>12472</v>
      </c>
      <c r="Z10696" t="s">
        <v>12420</v>
      </c>
      <c r="AA10696" t="s">
        <v>12421</v>
      </c>
      <c r="AB10696" t="s">
        <v>12422</v>
      </c>
      <c r="AC10696">
        <v>2</v>
      </c>
      <c r="AD10696" s="123">
        <v>39111</v>
      </c>
      <c r="AE10696" t="s">
        <v>12423</v>
      </c>
      <c r="AG10696">
        <v>40003818</v>
      </c>
      <c r="AL10696" t="s">
        <v>12422</v>
      </c>
      <c r="AN10696">
        <v>3912505401</v>
      </c>
      <c r="AO10696">
        <v>16</v>
      </c>
      <c r="AP10696" t="s">
        <v>12424</v>
      </c>
      <c r="AQ10696" t="s">
        <v>11408</v>
      </c>
      <c r="AR10696">
        <v>4100</v>
      </c>
      <c r="AT10696">
        <v>2005</v>
      </c>
      <c r="AV10696" t="s">
        <v>20996</v>
      </c>
      <c r="AW10696">
        <v>116100</v>
      </c>
    </row>
    <row r="10697" spans="1:49" x14ac:dyDescent="0.25">
      <c r="A10697">
        <v>4100</v>
      </c>
      <c r="B10697">
        <v>30005</v>
      </c>
      <c r="C10697">
        <v>4005</v>
      </c>
      <c r="D10697">
        <v>416</v>
      </c>
      <c r="E10697" s="124" t="s">
        <v>20528</v>
      </c>
      <c r="F10697" t="str">
        <f t="shared" si="215"/>
        <v>Larry CPEPPERIDGE FARM, INC - DOWINGTON PA</v>
      </c>
      <c r="G10697" s="150" t="str">
        <f t="shared" si="214"/>
        <v>Larry C</v>
      </c>
      <c r="H10697" s="149" t="s">
        <v>7289</v>
      </c>
      <c r="I10697">
        <v>40005575</v>
      </c>
      <c r="J10697" t="s">
        <v>12788</v>
      </c>
      <c r="L10697" t="s">
        <v>20256</v>
      </c>
      <c r="M10697" t="s">
        <v>12718</v>
      </c>
      <c r="O10697">
        <v>9193</v>
      </c>
      <c r="P10697">
        <v>2021</v>
      </c>
      <c r="Q10697" t="s">
        <v>12415</v>
      </c>
      <c r="R10697" t="s">
        <v>12416</v>
      </c>
      <c r="S10697" t="s">
        <v>20997</v>
      </c>
      <c r="U10697" t="s">
        <v>12418</v>
      </c>
      <c r="W10697">
        <v>11</v>
      </c>
      <c r="X10697">
        <v>1</v>
      </c>
      <c r="Y10697" t="s">
        <v>12419</v>
      </c>
      <c r="Z10697" t="s">
        <v>12420</v>
      </c>
      <c r="AA10697" t="s">
        <v>12429</v>
      </c>
      <c r="AB10697" t="s">
        <v>14329</v>
      </c>
      <c r="AC10697">
        <v>2</v>
      </c>
      <c r="AD10697" s="123">
        <v>39722</v>
      </c>
      <c r="AE10697" t="s">
        <v>12538</v>
      </c>
      <c r="AG10697">
        <v>40005575</v>
      </c>
      <c r="AL10697" t="s">
        <v>12473</v>
      </c>
      <c r="AN10697">
        <v>2202114601</v>
      </c>
      <c r="AO10697">
        <v>16</v>
      </c>
      <c r="AP10697" t="s">
        <v>12424</v>
      </c>
      <c r="AQ10697" t="s">
        <v>11408</v>
      </c>
      <c r="AR10697">
        <v>4100</v>
      </c>
      <c r="AT10697">
        <v>0</v>
      </c>
      <c r="AV10697" t="s">
        <v>20998</v>
      </c>
      <c r="AW10697">
        <v>116100</v>
      </c>
    </row>
    <row r="10698" spans="1:49" x14ac:dyDescent="0.25">
      <c r="A10698">
        <v>4100</v>
      </c>
      <c r="B10698">
        <v>30005</v>
      </c>
      <c r="C10698">
        <v>4005</v>
      </c>
      <c r="D10698">
        <v>416</v>
      </c>
      <c r="E10698" s="124" t="s">
        <v>20528</v>
      </c>
      <c r="F10698" t="str">
        <f t="shared" si="215"/>
        <v>Larry CPEPPERIDGE FARMS INC. - DENVER</v>
      </c>
      <c r="G10698" s="150" t="str">
        <f t="shared" si="214"/>
        <v>Larry C</v>
      </c>
      <c r="H10698" s="149" t="s">
        <v>7293</v>
      </c>
      <c r="I10698">
        <v>40005785</v>
      </c>
      <c r="J10698" t="s">
        <v>12492</v>
      </c>
      <c r="L10698" t="s">
        <v>20256</v>
      </c>
      <c r="M10698" t="s">
        <v>12718</v>
      </c>
      <c r="O10698">
        <v>9193</v>
      </c>
      <c r="P10698">
        <v>2021</v>
      </c>
      <c r="Q10698" t="s">
        <v>12415</v>
      </c>
      <c r="R10698" t="s">
        <v>12416</v>
      </c>
      <c r="S10698" t="s">
        <v>20997</v>
      </c>
      <c r="U10698" t="s">
        <v>12418</v>
      </c>
      <c r="W10698">
        <v>11</v>
      </c>
      <c r="X10698">
        <v>1</v>
      </c>
      <c r="Y10698" t="s">
        <v>12419</v>
      </c>
      <c r="Z10698" t="s">
        <v>12420</v>
      </c>
      <c r="AA10698" t="s">
        <v>12429</v>
      </c>
      <c r="AB10698" t="s">
        <v>14329</v>
      </c>
      <c r="AC10698">
        <v>2</v>
      </c>
      <c r="AD10698" s="123">
        <v>39967</v>
      </c>
      <c r="AE10698" t="s">
        <v>12431</v>
      </c>
      <c r="AG10698">
        <v>40005785</v>
      </c>
      <c r="AL10698" t="s">
        <v>12473</v>
      </c>
      <c r="AN10698">
        <v>2202114601</v>
      </c>
      <c r="AO10698">
        <v>16</v>
      </c>
      <c r="AP10698" t="s">
        <v>12424</v>
      </c>
      <c r="AQ10698" t="s">
        <v>11408</v>
      </c>
      <c r="AR10698">
        <v>4100</v>
      </c>
      <c r="AT10698">
        <v>0</v>
      </c>
      <c r="AV10698" t="s">
        <v>20998</v>
      </c>
      <c r="AW10698">
        <v>116100</v>
      </c>
    </row>
    <row r="10699" spans="1:49" x14ac:dyDescent="0.25">
      <c r="A10699">
        <v>4100</v>
      </c>
      <c r="B10699">
        <v>30005</v>
      </c>
      <c r="C10699">
        <v>4005</v>
      </c>
      <c r="D10699">
        <v>416</v>
      </c>
      <c r="E10699" s="124" t="s">
        <v>20528</v>
      </c>
      <c r="F10699" t="str">
        <f t="shared" si="215"/>
        <v>Larry CPERFORMAX GLOBAL, LLC</v>
      </c>
      <c r="G10699" s="150" t="str">
        <f t="shared" si="214"/>
        <v>Larry C</v>
      </c>
      <c r="H10699" s="149" t="s">
        <v>7316</v>
      </c>
      <c r="I10699">
        <v>40008306</v>
      </c>
      <c r="K10699" t="s">
        <v>20999</v>
      </c>
      <c r="L10699" t="s">
        <v>21000</v>
      </c>
      <c r="M10699" t="s">
        <v>12560</v>
      </c>
      <c r="N10699">
        <v>19014</v>
      </c>
      <c r="Q10699" t="s">
        <v>12415</v>
      </c>
      <c r="R10699" t="s">
        <v>12416</v>
      </c>
      <c r="S10699" t="s">
        <v>21001</v>
      </c>
      <c r="U10699" t="s">
        <v>12418</v>
      </c>
      <c r="W10699">
        <v>11</v>
      </c>
      <c r="X10699">
        <v>1</v>
      </c>
      <c r="Y10699" t="s">
        <v>12419</v>
      </c>
      <c r="Z10699" t="s">
        <v>12420</v>
      </c>
      <c r="AA10699" t="s">
        <v>12429</v>
      </c>
      <c r="AB10699" t="s">
        <v>12422</v>
      </c>
      <c r="AC10699">
        <v>2</v>
      </c>
      <c r="AD10699" s="123">
        <v>43145</v>
      </c>
      <c r="AE10699" t="s">
        <v>12431</v>
      </c>
      <c r="AG10699">
        <v>40008306</v>
      </c>
      <c r="AL10699" t="s">
        <v>12422</v>
      </c>
      <c r="AN10699">
        <v>3904501501</v>
      </c>
      <c r="AO10699">
        <v>16</v>
      </c>
      <c r="AP10699" t="s">
        <v>12424</v>
      </c>
      <c r="AQ10699" t="s">
        <v>11408</v>
      </c>
      <c r="AR10699">
        <v>4100</v>
      </c>
      <c r="AT10699">
        <v>0</v>
      </c>
      <c r="AV10699" t="s">
        <v>21002</v>
      </c>
      <c r="AW10699">
        <v>116100</v>
      </c>
    </row>
    <row r="10700" spans="1:49" x14ac:dyDescent="0.25">
      <c r="A10700">
        <v>4100</v>
      </c>
      <c r="B10700">
        <v>30005</v>
      </c>
      <c r="C10700">
        <v>4005</v>
      </c>
      <c r="D10700">
        <v>416</v>
      </c>
      <c r="E10700" s="124" t="s">
        <v>20528</v>
      </c>
      <c r="F10700" t="str">
        <f t="shared" si="215"/>
        <v>Larry CPG PUBLISHING CO</v>
      </c>
      <c r="G10700" s="150" t="str">
        <f t="shared" si="214"/>
        <v>Larry C</v>
      </c>
      <c r="H10700" s="149" t="s">
        <v>7336</v>
      </c>
      <c r="I10700">
        <v>40008330</v>
      </c>
      <c r="J10700" t="s">
        <v>21003</v>
      </c>
      <c r="K10700" t="s">
        <v>21004</v>
      </c>
      <c r="L10700" t="s">
        <v>20144</v>
      </c>
      <c r="M10700" t="s">
        <v>12560</v>
      </c>
      <c r="N10700">
        <v>15026</v>
      </c>
      <c r="Q10700" t="s">
        <v>12415</v>
      </c>
      <c r="R10700" t="s">
        <v>12416</v>
      </c>
      <c r="S10700" t="s">
        <v>21005</v>
      </c>
      <c r="U10700" t="s">
        <v>12418</v>
      </c>
      <c r="W10700">
        <v>11</v>
      </c>
      <c r="X10700">
        <v>1</v>
      </c>
      <c r="Y10700" t="s">
        <v>12419</v>
      </c>
      <c r="Z10700" t="s">
        <v>12420</v>
      </c>
      <c r="AA10700" t="s">
        <v>12429</v>
      </c>
      <c r="AB10700" t="s">
        <v>12430</v>
      </c>
      <c r="AC10700">
        <v>2</v>
      </c>
      <c r="AD10700" s="123">
        <v>43167</v>
      </c>
      <c r="AE10700" t="s">
        <v>12431</v>
      </c>
      <c r="AG10700">
        <v>40008330</v>
      </c>
      <c r="AL10700" t="s">
        <v>12430</v>
      </c>
      <c r="AN10700">
        <v>3900372851</v>
      </c>
      <c r="AO10700">
        <v>16</v>
      </c>
      <c r="AP10700" t="s">
        <v>12424</v>
      </c>
      <c r="AQ10700" t="s">
        <v>11408</v>
      </c>
      <c r="AR10700">
        <v>4100</v>
      </c>
      <c r="AT10700">
        <v>0</v>
      </c>
      <c r="AV10700" t="s">
        <v>21006</v>
      </c>
      <c r="AW10700">
        <v>116100</v>
      </c>
    </row>
    <row r="10701" spans="1:49" x14ac:dyDescent="0.25">
      <c r="A10701">
        <v>4100</v>
      </c>
      <c r="B10701">
        <v>30005</v>
      </c>
      <c r="C10701">
        <v>4005</v>
      </c>
      <c r="D10701">
        <v>416</v>
      </c>
      <c r="E10701" s="124" t="s">
        <v>20528</v>
      </c>
      <c r="F10701" t="str">
        <f t="shared" si="215"/>
        <v>Larry CPOOLEY ,INC</v>
      </c>
      <c r="G10701" s="150" t="str">
        <f t="shared" ref="G10701:G10749" si="216">RIGHT(E10701,LEN(E10701)-3)</f>
        <v>Larry C</v>
      </c>
      <c r="H10701" s="149" t="s">
        <v>7422</v>
      </c>
      <c r="I10701">
        <v>40000766</v>
      </c>
      <c r="K10701" t="s">
        <v>21007</v>
      </c>
      <c r="L10701" t="s">
        <v>14469</v>
      </c>
      <c r="M10701" t="s">
        <v>12445</v>
      </c>
      <c r="N10701">
        <v>14207</v>
      </c>
      <c r="Q10701" t="s">
        <v>12415</v>
      </c>
      <c r="R10701" t="s">
        <v>12416</v>
      </c>
      <c r="S10701" t="s">
        <v>21008</v>
      </c>
      <c r="U10701" t="s">
        <v>12418</v>
      </c>
      <c r="W10701">
        <v>11</v>
      </c>
      <c r="X10701">
        <v>2</v>
      </c>
      <c r="Y10701" t="s">
        <v>12419</v>
      </c>
      <c r="Z10701" t="s">
        <v>12420</v>
      </c>
      <c r="AA10701" t="s">
        <v>12421</v>
      </c>
      <c r="AB10701" t="s">
        <v>12422</v>
      </c>
      <c r="AC10701">
        <v>2</v>
      </c>
      <c r="AD10701" s="123">
        <v>39111</v>
      </c>
      <c r="AE10701" t="s">
        <v>12423</v>
      </c>
      <c r="AG10701">
        <v>40000766</v>
      </c>
      <c r="AL10701" t="s">
        <v>12422</v>
      </c>
      <c r="AN10701">
        <v>3302902901</v>
      </c>
      <c r="AO10701">
        <v>16</v>
      </c>
      <c r="AP10701" t="s">
        <v>12424</v>
      </c>
      <c r="AQ10701" t="s">
        <v>11408</v>
      </c>
      <c r="AR10701">
        <v>4100</v>
      </c>
      <c r="AT10701">
        <v>2005</v>
      </c>
      <c r="AV10701" t="s">
        <v>21009</v>
      </c>
      <c r="AW10701">
        <v>116100</v>
      </c>
    </row>
    <row r="10702" spans="1:49" x14ac:dyDescent="0.25">
      <c r="A10702">
        <v>4100</v>
      </c>
      <c r="B10702">
        <v>30005</v>
      </c>
      <c r="C10702">
        <v>4005</v>
      </c>
      <c r="D10702">
        <v>416</v>
      </c>
      <c r="E10702" s="124" t="s">
        <v>20528</v>
      </c>
      <c r="F10702" t="str">
        <f t="shared" si="215"/>
        <v>Larry CPRIMETALS TECHNOLOGIES USA LLC</v>
      </c>
      <c r="G10702" s="150" t="str">
        <f t="shared" si="216"/>
        <v>Larry C</v>
      </c>
      <c r="H10702" s="149" t="s">
        <v>7565</v>
      </c>
      <c r="I10702">
        <v>40003044</v>
      </c>
      <c r="J10702" t="s">
        <v>21010</v>
      </c>
      <c r="L10702" t="s">
        <v>13061</v>
      </c>
      <c r="M10702" t="s">
        <v>13062</v>
      </c>
      <c r="O10702">
        <v>4356</v>
      </c>
      <c r="P10702" t="s">
        <v>21011</v>
      </c>
      <c r="Q10702" t="s">
        <v>12415</v>
      </c>
      <c r="R10702" t="s">
        <v>12416</v>
      </c>
      <c r="S10702" t="s">
        <v>21012</v>
      </c>
      <c r="U10702" t="s">
        <v>12418</v>
      </c>
      <c r="V10702">
        <v>111</v>
      </c>
      <c r="W10702">
        <v>11</v>
      </c>
      <c r="X10702">
        <v>0</v>
      </c>
      <c r="Y10702" t="s">
        <v>12419</v>
      </c>
      <c r="Z10702" t="s">
        <v>12420</v>
      </c>
      <c r="AA10702" t="s">
        <v>12421</v>
      </c>
      <c r="AB10702" t="s">
        <v>12830</v>
      </c>
      <c r="AC10702">
        <v>2</v>
      </c>
      <c r="AD10702" s="123">
        <v>39111</v>
      </c>
      <c r="AE10702" t="s">
        <v>12423</v>
      </c>
      <c r="AG10702">
        <v>40003044</v>
      </c>
      <c r="AL10702" t="s">
        <v>12830</v>
      </c>
      <c r="AN10702">
        <v>3805104601</v>
      </c>
      <c r="AO10702">
        <v>16</v>
      </c>
      <c r="AP10702" t="s">
        <v>12424</v>
      </c>
      <c r="AQ10702" t="s">
        <v>11408</v>
      </c>
      <c r="AR10702">
        <v>4100</v>
      </c>
      <c r="AT10702">
        <v>2005</v>
      </c>
      <c r="AV10702" t="s">
        <v>21013</v>
      </c>
      <c r="AW10702">
        <v>116100</v>
      </c>
    </row>
    <row r="10703" spans="1:49" x14ac:dyDescent="0.25">
      <c r="A10703">
        <v>4100</v>
      </c>
      <c r="B10703">
        <v>30005</v>
      </c>
      <c r="C10703">
        <v>4005</v>
      </c>
      <c r="D10703">
        <v>416</v>
      </c>
      <c r="E10703" s="124" t="s">
        <v>20528</v>
      </c>
      <c r="F10703" t="str">
        <f t="shared" si="215"/>
        <v>Larry CPRODUCTION SERVICES MANAGEMENT (PSM</v>
      </c>
      <c r="G10703" s="150" t="str">
        <f t="shared" si="216"/>
        <v>Larry C</v>
      </c>
      <c r="H10703" s="149" t="s">
        <v>7601</v>
      </c>
      <c r="I10703">
        <v>40007489</v>
      </c>
      <c r="K10703" t="s">
        <v>21014</v>
      </c>
      <c r="L10703" t="s">
        <v>21015</v>
      </c>
      <c r="M10703" t="s">
        <v>12684</v>
      </c>
      <c r="N10703">
        <v>48176</v>
      </c>
      <c r="Q10703" t="s">
        <v>12415</v>
      </c>
      <c r="R10703" t="s">
        <v>12416</v>
      </c>
      <c r="S10703" t="s">
        <v>21016</v>
      </c>
      <c r="U10703" t="s">
        <v>12418</v>
      </c>
      <c r="W10703">
        <v>11</v>
      </c>
      <c r="X10703">
        <v>1</v>
      </c>
      <c r="Y10703" t="s">
        <v>12419</v>
      </c>
      <c r="Z10703" t="s">
        <v>12420</v>
      </c>
      <c r="AA10703" t="s">
        <v>12429</v>
      </c>
      <c r="AB10703" t="s">
        <v>12473</v>
      </c>
      <c r="AC10703">
        <v>2</v>
      </c>
      <c r="AD10703" s="123">
        <v>42025</v>
      </c>
      <c r="AE10703" t="s">
        <v>12431</v>
      </c>
      <c r="AG10703">
        <v>40007489</v>
      </c>
      <c r="AL10703" t="s">
        <v>12473</v>
      </c>
      <c r="AN10703">
        <v>2316119601</v>
      </c>
      <c r="AO10703">
        <v>16</v>
      </c>
      <c r="AP10703" t="s">
        <v>12424</v>
      </c>
      <c r="AQ10703" t="s">
        <v>11408</v>
      </c>
      <c r="AR10703">
        <v>4100</v>
      </c>
      <c r="AT10703">
        <v>0</v>
      </c>
      <c r="AV10703" t="s">
        <v>15765</v>
      </c>
      <c r="AW10703">
        <v>116100</v>
      </c>
    </row>
    <row r="10704" spans="1:49" x14ac:dyDescent="0.25">
      <c r="A10704">
        <v>4100</v>
      </c>
      <c r="B10704">
        <v>30005</v>
      </c>
      <c r="C10704">
        <v>4005</v>
      </c>
      <c r="D10704">
        <v>416</v>
      </c>
      <c r="E10704" s="124" t="s">
        <v>20528</v>
      </c>
      <c r="F10704" t="str">
        <f t="shared" si="215"/>
        <v>Larry CPROGRESSIVE MACHINE &amp; DESIGN, LLC</v>
      </c>
      <c r="G10704" s="150" t="str">
        <f t="shared" si="216"/>
        <v>Larry C</v>
      </c>
      <c r="H10704" s="149" t="s">
        <v>7621</v>
      </c>
      <c r="I10704">
        <v>40008837</v>
      </c>
      <c r="K10704" t="s">
        <v>21017</v>
      </c>
      <c r="L10704" t="s">
        <v>21018</v>
      </c>
      <c r="M10704" t="s">
        <v>12445</v>
      </c>
      <c r="N10704">
        <v>14564</v>
      </c>
      <c r="Q10704" t="s">
        <v>12415</v>
      </c>
      <c r="R10704" t="s">
        <v>12416</v>
      </c>
      <c r="S10704" t="s">
        <v>21019</v>
      </c>
      <c r="U10704" t="s">
        <v>12418</v>
      </c>
      <c r="W10704">
        <v>11</v>
      </c>
      <c r="X10704">
        <v>1</v>
      </c>
      <c r="Y10704" t="s">
        <v>12419</v>
      </c>
      <c r="Z10704" t="s">
        <v>12420</v>
      </c>
      <c r="AA10704" t="s">
        <v>12485</v>
      </c>
      <c r="AB10704" t="s">
        <v>12430</v>
      </c>
      <c r="AC10704">
        <v>2</v>
      </c>
      <c r="AD10704" s="123">
        <v>43922</v>
      </c>
      <c r="AE10704" t="s">
        <v>12486</v>
      </c>
      <c r="AG10704">
        <v>40008837</v>
      </c>
      <c r="AL10704" t="s">
        <v>12430</v>
      </c>
      <c r="AN10704">
        <v>3306952701</v>
      </c>
      <c r="AO10704">
        <v>16</v>
      </c>
      <c r="AP10704" t="s">
        <v>12424</v>
      </c>
      <c r="AQ10704" t="s">
        <v>11408</v>
      </c>
      <c r="AR10704">
        <v>4100</v>
      </c>
      <c r="AT10704">
        <v>0</v>
      </c>
      <c r="AV10704" t="s">
        <v>21020</v>
      </c>
      <c r="AW10704">
        <v>116100</v>
      </c>
    </row>
    <row r="10705" spans="1:49" x14ac:dyDescent="0.25">
      <c r="A10705">
        <v>4100</v>
      </c>
      <c r="B10705">
        <v>30005</v>
      </c>
      <c r="C10705">
        <v>4005</v>
      </c>
      <c r="D10705">
        <v>416</v>
      </c>
      <c r="E10705" s="124" t="s">
        <v>20528</v>
      </c>
      <c r="F10705" t="str">
        <f t="shared" si="215"/>
        <v>Larry CPRO-PAC, INC.</v>
      </c>
      <c r="G10705" s="150" t="str">
        <f t="shared" si="216"/>
        <v>Larry C</v>
      </c>
      <c r="H10705" s="149" t="s">
        <v>7633</v>
      </c>
      <c r="I10705">
        <v>40008991</v>
      </c>
      <c r="K10705" t="s">
        <v>21021</v>
      </c>
      <c r="L10705" t="s">
        <v>20615</v>
      </c>
      <c r="M10705" t="s">
        <v>12560</v>
      </c>
      <c r="N10705">
        <v>17331</v>
      </c>
      <c r="Q10705" t="s">
        <v>12415</v>
      </c>
      <c r="R10705" t="s">
        <v>12416</v>
      </c>
      <c r="S10705">
        <v>7176469555</v>
      </c>
      <c r="U10705" t="s">
        <v>12418</v>
      </c>
      <c r="W10705">
        <v>11</v>
      </c>
      <c r="X10705">
        <v>0</v>
      </c>
      <c r="Y10705" t="s">
        <v>12419</v>
      </c>
      <c r="Z10705" t="s">
        <v>12420</v>
      </c>
      <c r="AA10705" t="s">
        <v>12485</v>
      </c>
      <c r="AB10705" t="s">
        <v>12422</v>
      </c>
      <c r="AC10705">
        <v>2</v>
      </c>
      <c r="AD10705" s="123">
        <v>44179</v>
      </c>
      <c r="AE10705" t="s">
        <v>12486</v>
      </c>
      <c r="AG10705">
        <v>40008991</v>
      </c>
      <c r="AL10705" t="s">
        <v>12422</v>
      </c>
      <c r="AN10705">
        <v>3913315701</v>
      </c>
      <c r="AO10705">
        <v>16</v>
      </c>
      <c r="AP10705" t="s">
        <v>12424</v>
      </c>
      <c r="AQ10705" t="s">
        <v>11408</v>
      </c>
      <c r="AR10705">
        <v>4100</v>
      </c>
      <c r="AT10705">
        <v>0</v>
      </c>
      <c r="AV10705" t="s">
        <v>21022</v>
      </c>
      <c r="AW10705">
        <v>116100</v>
      </c>
    </row>
    <row r="10706" spans="1:49" x14ac:dyDescent="0.25">
      <c r="A10706">
        <v>4100</v>
      </c>
      <c r="B10706">
        <v>30005</v>
      </c>
      <c r="C10706">
        <v>4005</v>
      </c>
      <c r="D10706">
        <v>416</v>
      </c>
      <c r="E10706" s="124" t="s">
        <v>20528</v>
      </c>
      <c r="F10706" t="str">
        <f t="shared" si="215"/>
        <v>Larry CPROSPECT QUOTE AND N/C TEST</v>
      </c>
      <c r="G10706" s="150" t="str">
        <f t="shared" si="216"/>
        <v>Larry C</v>
      </c>
      <c r="H10706" s="149" t="s">
        <v>7645</v>
      </c>
      <c r="I10706">
        <v>40404005</v>
      </c>
      <c r="K10706" t="s">
        <v>13167</v>
      </c>
      <c r="L10706" t="s">
        <v>13168</v>
      </c>
      <c r="M10706" t="s">
        <v>13169</v>
      </c>
      <c r="N10706">
        <v>28078</v>
      </c>
      <c r="Q10706" t="s">
        <v>12415</v>
      </c>
      <c r="R10706" t="s">
        <v>12416</v>
      </c>
      <c r="S10706" t="s">
        <v>13170</v>
      </c>
      <c r="U10706" t="s">
        <v>12418</v>
      </c>
      <c r="W10706">
        <v>11</v>
      </c>
      <c r="X10706">
        <v>1</v>
      </c>
      <c r="Y10706" t="s">
        <v>12419</v>
      </c>
      <c r="Z10706" t="s">
        <v>12420</v>
      </c>
      <c r="AA10706" t="s">
        <v>12429</v>
      </c>
      <c r="AB10706" t="s">
        <v>12422</v>
      </c>
      <c r="AC10706">
        <v>2</v>
      </c>
      <c r="AD10706" s="123">
        <v>41578</v>
      </c>
      <c r="AE10706" t="s">
        <v>12431</v>
      </c>
      <c r="AG10706">
        <v>40404005</v>
      </c>
      <c r="AL10706" t="s">
        <v>12422</v>
      </c>
      <c r="AN10706">
        <v>3411915001</v>
      </c>
      <c r="AO10706">
        <v>16</v>
      </c>
      <c r="AP10706" t="s">
        <v>12424</v>
      </c>
      <c r="AQ10706" t="s">
        <v>11408</v>
      </c>
      <c r="AR10706">
        <v>4100</v>
      </c>
      <c r="AT10706">
        <v>0</v>
      </c>
      <c r="AV10706" t="s">
        <v>13171</v>
      </c>
      <c r="AW10706">
        <v>116100</v>
      </c>
    </row>
    <row r="10707" spans="1:49" x14ac:dyDescent="0.25">
      <c r="A10707">
        <v>4100</v>
      </c>
      <c r="B10707">
        <v>30005</v>
      </c>
      <c r="C10707">
        <v>4005</v>
      </c>
      <c r="D10707">
        <v>410</v>
      </c>
      <c r="E10707" s="124" t="s">
        <v>20528</v>
      </c>
      <c r="F10707" t="str">
        <f t="shared" si="215"/>
        <v>Larry CQUAD GRAPHICS INC. - FAIRFIELD</v>
      </c>
      <c r="G10707" s="150" t="str">
        <f t="shared" si="216"/>
        <v>Larry C</v>
      </c>
      <c r="H10707" s="149" t="s">
        <v>7696</v>
      </c>
      <c r="I10707">
        <v>40007737</v>
      </c>
      <c r="J10707" t="s">
        <v>21023</v>
      </c>
      <c r="K10707" t="s">
        <v>15092</v>
      </c>
      <c r="L10707" t="s">
        <v>15093</v>
      </c>
      <c r="M10707" t="s">
        <v>14186</v>
      </c>
      <c r="N10707">
        <v>53089</v>
      </c>
      <c r="Q10707" t="s">
        <v>12415</v>
      </c>
      <c r="R10707" t="s">
        <v>12416</v>
      </c>
      <c r="S10707" t="s">
        <v>15094</v>
      </c>
      <c r="U10707" t="s">
        <v>12418</v>
      </c>
      <c r="V10707">
        <v>171</v>
      </c>
      <c r="W10707">
        <v>11</v>
      </c>
      <c r="X10707">
        <v>1</v>
      </c>
      <c r="Y10707" t="s">
        <v>13389</v>
      </c>
      <c r="Z10707" t="s">
        <v>12420</v>
      </c>
      <c r="AA10707" t="s">
        <v>12429</v>
      </c>
      <c r="AB10707" t="s">
        <v>12473</v>
      </c>
      <c r="AC10707">
        <v>2</v>
      </c>
      <c r="AD10707" s="123">
        <v>42340</v>
      </c>
      <c r="AE10707" t="s">
        <v>12431</v>
      </c>
      <c r="AG10707">
        <v>40007737</v>
      </c>
      <c r="AL10707" t="s">
        <v>12473</v>
      </c>
      <c r="AN10707">
        <v>5013313401</v>
      </c>
      <c r="AO10707">
        <v>16</v>
      </c>
      <c r="AP10707" t="s">
        <v>12424</v>
      </c>
      <c r="AQ10707" t="s">
        <v>11408</v>
      </c>
      <c r="AR10707">
        <v>4100</v>
      </c>
      <c r="AT10707">
        <v>0</v>
      </c>
      <c r="AV10707" t="s">
        <v>15096</v>
      </c>
      <c r="AW10707">
        <v>116100</v>
      </c>
    </row>
    <row r="10708" spans="1:49" x14ac:dyDescent="0.25">
      <c r="A10708">
        <v>4100</v>
      </c>
      <c r="B10708">
        <v>30005</v>
      </c>
      <c r="C10708">
        <v>4005</v>
      </c>
      <c r="D10708">
        <v>416</v>
      </c>
      <c r="E10708" s="124" t="s">
        <v>20528</v>
      </c>
      <c r="F10708" t="str">
        <f t="shared" si="215"/>
        <v>Larry CQUALITY PASTA</v>
      </c>
      <c r="G10708" s="150" t="str">
        <f t="shared" si="216"/>
        <v>Larry C</v>
      </c>
      <c r="H10708" s="149" t="s">
        <v>7727</v>
      </c>
      <c r="I10708">
        <v>40008315</v>
      </c>
      <c r="K10708" t="s">
        <v>21024</v>
      </c>
      <c r="L10708" t="s">
        <v>20696</v>
      </c>
      <c r="M10708" t="s">
        <v>12560</v>
      </c>
      <c r="N10708">
        <v>15022</v>
      </c>
      <c r="Q10708" t="s">
        <v>12415</v>
      </c>
      <c r="R10708" t="s">
        <v>12416</v>
      </c>
      <c r="S10708" t="s">
        <v>21025</v>
      </c>
      <c r="U10708" t="s">
        <v>12418</v>
      </c>
      <c r="W10708">
        <v>11</v>
      </c>
      <c r="X10708">
        <v>1</v>
      </c>
      <c r="Y10708" t="s">
        <v>12419</v>
      </c>
      <c r="Z10708" t="s">
        <v>12420</v>
      </c>
      <c r="AA10708" t="s">
        <v>12485</v>
      </c>
      <c r="AB10708" t="s">
        <v>12422</v>
      </c>
      <c r="AC10708">
        <v>2</v>
      </c>
      <c r="AD10708" s="123">
        <v>43158</v>
      </c>
      <c r="AE10708" t="s">
        <v>12528</v>
      </c>
      <c r="AG10708">
        <v>40008315</v>
      </c>
      <c r="AL10708" t="s">
        <v>12422</v>
      </c>
      <c r="AN10708">
        <v>3912506201</v>
      </c>
      <c r="AO10708">
        <v>16</v>
      </c>
      <c r="AP10708" t="s">
        <v>12424</v>
      </c>
      <c r="AQ10708" t="s">
        <v>11408</v>
      </c>
      <c r="AR10708">
        <v>4100</v>
      </c>
      <c r="AT10708">
        <v>0</v>
      </c>
      <c r="AV10708" t="s">
        <v>12420</v>
      </c>
      <c r="AW10708">
        <v>116100</v>
      </c>
    </row>
    <row r="10709" spans="1:49" x14ac:dyDescent="0.25">
      <c r="A10709">
        <v>4100</v>
      </c>
      <c r="B10709">
        <v>30005</v>
      </c>
      <c r="C10709">
        <v>4005</v>
      </c>
      <c r="D10709">
        <v>416</v>
      </c>
      <c r="E10709" s="124" t="s">
        <v>20528</v>
      </c>
      <c r="F10709" t="str">
        <f t="shared" si="215"/>
        <v>Larry CQUANTUM FIRST AUTOMATION LLC</v>
      </c>
      <c r="G10709" s="150" t="str">
        <f t="shared" si="216"/>
        <v>Larry C</v>
      </c>
      <c r="H10709" s="149" t="s">
        <v>7738</v>
      </c>
      <c r="I10709">
        <v>40008869</v>
      </c>
      <c r="K10709" t="s">
        <v>21026</v>
      </c>
      <c r="L10709" t="s">
        <v>14469</v>
      </c>
      <c r="M10709" t="s">
        <v>12445</v>
      </c>
      <c r="N10709">
        <v>14206</v>
      </c>
      <c r="Q10709" t="s">
        <v>12415</v>
      </c>
      <c r="R10709" t="s">
        <v>12416</v>
      </c>
      <c r="S10709" t="s">
        <v>21027</v>
      </c>
      <c r="U10709" t="s">
        <v>12418</v>
      </c>
      <c r="W10709">
        <v>11</v>
      </c>
      <c r="X10709">
        <v>2</v>
      </c>
      <c r="Y10709" t="s">
        <v>12419</v>
      </c>
      <c r="Z10709" t="s">
        <v>12420</v>
      </c>
      <c r="AA10709" t="s">
        <v>12485</v>
      </c>
      <c r="AB10709" t="s">
        <v>12422</v>
      </c>
      <c r="AC10709">
        <v>2</v>
      </c>
      <c r="AD10709" s="123">
        <v>43963</v>
      </c>
      <c r="AE10709" t="s">
        <v>12486</v>
      </c>
      <c r="AG10709">
        <v>40008869</v>
      </c>
      <c r="AL10709" t="s">
        <v>12422</v>
      </c>
      <c r="AN10709">
        <v>3302902901</v>
      </c>
      <c r="AO10709">
        <v>16</v>
      </c>
      <c r="AP10709" t="s">
        <v>12424</v>
      </c>
      <c r="AQ10709" t="s">
        <v>11408</v>
      </c>
      <c r="AR10709">
        <v>4100</v>
      </c>
      <c r="AT10709">
        <v>0</v>
      </c>
      <c r="AV10709" t="s">
        <v>21028</v>
      </c>
      <c r="AW10709">
        <v>116100</v>
      </c>
    </row>
    <row r="10710" spans="1:49" x14ac:dyDescent="0.25">
      <c r="A10710">
        <v>4100</v>
      </c>
      <c r="B10710">
        <v>30005</v>
      </c>
      <c r="C10710">
        <v>4005</v>
      </c>
      <c r="D10710">
        <v>416</v>
      </c>
      <c r="E10710" s="124" t="s">
        <v>20528</v>
      </c>
      <c r="F10710" t="str">
        <f t="shared" si="215"/>
        <v>Larry CR/W CONNECTION</v>
      </c>
      <c r="G10710" s="150" t="str">
        <f t="shared" si="216"/>
        <v>Larry C</v>
      </c>
      <c r="H10710" s="149" t="s">
        <v>7792</v>
      </c>
      <c r="I10710">
        <v>40008640</v>
      </c>
      <c r="L10710" t="s">
        <v>21029</v>
      </c>
      <c r="M10710" t="s">
        <v>12560</v>
      </c>
      <c r="O10710">
        <v>287</v>
      </c>
      <c r="P10710">
        <v>17575</v>
      </c>
      <c r="Q10710" t="s">
        <v>12415</v>
      </c>
      <c r="R10710" t="s">
        <v>12416</v>
      </c>
      <c r="S10710" t="s">
        <v>21030</v>
      </c>
      <c r="U10710" t="s">
        <v>12418</v>
      </c>
      <c r="W10710">
        <v>11</v>
      </c>
      <c r="X10710">
        <v>2</v>
      </c>
      <c r="Y10710" t="s">
        <v>12419</v>
      </c>
      <c r="Z10710" t="s">
        <v>12420</v>
      </c>
      <c r="AA10710" t="s">
        <v>12429</v>
      </c>
      <c r="AB10710" t="s">
        <v>12422</v>
      </c>
      <c r="AC10710">
        <v>2</v>
      </c>
      <c r="AD10710" s="123">
        <v>43627</v>
      </c>
      <c r="AE10710" t="s">
        <v>12431</v>
      </c>
      <c r="AG10710">
        <v>40008640</v>
      </c>
      <c r="AL10710" t="s">
        <v>12422</v>
      </c>
      <c r="AN10710">
        <v>3907165401</v>
      </c>
      <c r="AO10710">
        <v>16</v>
      </c>
      <c r="AP10710" t="s">
        <v>12424</v>
      </c>
      <c r="AQ10710" t="s">
        <v>11408</v>
      </c>
      <c r="AR10710">
        <v>4100</v>
      </c>
      <c r="AT10710">
        <v>0</v>
      </c>
      <c r="AV10710" t="s">
        <v>21031</v>
      </c>
      <c r="AW10710">
        <v>116100</v>
      </c>
    </row>
    <row r="10711" spans="1:49" x14ac:dyDescent="0.25">
      <c r="A10711">
        <v>4100</v>
      </c>
      <c r="B10711">
        <v>30005</v>
      </c>
      <c r="C10711">
        <v>4005</v>
      </c>
      <c r="D10711">
        <v>416</v>
      </c>
      <c r="E10711" s="124" t="s">
        <v>20528</v>
      </c>
      <c r="F10711" t="str">
        <f t="shared" si="215"/>
        <v>Larry CRE2, INC</v>
      </c>
      <c r="G10711" s="150" t="str">
        <f t="shared" si="216"/>
        <v>Larry C</v>
      </c>
      <c r="H10711" s="149" t="s">
        <v>7849</v>
      </c>
      <c r="I10711">
        <v>40009030</v>
      </c>
      <c r="K10711" t="s">
        <v>21032</v>
      </c>
      <c r="L10711" t="s">
        <v>14800</v>
      </c>
      <c r="M10711" t="s">
        <v>12560</v>
      </c>
      <c r="N10711">
        <v>15201</v>
      </c>
      <c r="Q10711" t="s">
        <v>12415</v>
      </c>
      <c r="R10711" t="s">
        <v>12416</v>
      </c>
      <c r="S10711" t="s">
        <v>21033</v>
      </c>
      <c r="U10711" t="s">
        <v>12418</v>
      </c>
      <c r="W10711">
        <v>11</v>
      </c>
      <c r="X10711">
        <v>0</v>
      </c>
      <c r="Y10711" t="s">
        <v>12419</v>
      </c>
      <c r="Z10711" t="s">
        <v>12420</v>
      </c>
      <c r="AA10711" t="s">
        <v>12485</v>
      </c>
      <c r="AB10711" t="s">
        <v>12422</v>
      </c>
      <c r="AC10711">
        <v>2</v>
      </c>
      <c r="AD10711" s="123">
        <v>44237</v>
      </c>
      <c r="AE10711" t="s">
        <v>12528</v>
      </c>
      <c r="AG10711">
        <v>40009030</v>
      </c>
      <c r="AL10711" t="s">
        <v>12422</v>
      </c>
      <c r="AN10711">
        <v>3900330401</v>
      </c>
      <c r="AO10711">
        <v>16</v>
      </c>
      <c r="AP10711" t="s">
        <v>12424</v>
      </c>
      <c r="AQ10711" t="s">
        <v>11408</v>
      </c>
      <c r="AR10711">
        <v>4100</v>
      </c>
      <c r="AT10711">
        <v>0</v>
      </c>
      <c r="AV10711" t="s">
        <v>7849</v>
      </c>
      <c r="AW10711">
        <v>116100</v>
      </c>
    </row>
    <row r="10712" spans="1:49" x14ac:dyDescent="0.25">
      <c r="A10712">
        <v>4100</v>
      </c>
      <c r="B10712">
        <v>30005</v>
      </c>
      <c r="C10712">
        <v>4005</v>
      </c>
      <c r="D10712">
        <v>416</v>
      </c>
      <c r="E10712" s="124" t="s">
        <v>20528</v>
      </c>
      <c r="F10712" t="str">
        <f t="shared" si="215"/>
        <v>Larry CREADING BAKERY SYSTEMS</v>
      </c>
      <c r="G10712" s="150" t="str">
        <f t="shared" si="216"/>
        <v>Larry C</v>
      </c>
      <c r="H10712" s="149" t="s">
        <v>7850</v>
      </c>
      <c r="I10712">
        <v>40001464</v>
      </c>
      <c r="K10712" t="s">
        <v>21034</v>
      </c>
      <c r="L10712" t="s">
        <v>21035</v>
      </c>
      <c r="M10712" t="s">
        <v>12560</v>
      </c>
      <c r="N10712" t="s">
        <v>21036</v>
      </c>
      <c r="Q10712" t="s">
        <v>12415</v>
      </c>
      <c r="R10712" t="s">
        <v>12416</v>
      </c>
      <c r="S10712" t="s">
        <v>21037</v>
      </c>
      <c r="U10712" t="s">
        <v>12418</v>
      </c>
      <c r="W10712">
        <v>11</v>
      </c>
      <c r="X10712">
        <v>0</v>
      </c>
      <c r="Y10712" t="s">
        <v>12419</v>
      </c>
      <c r="Z10712" t="s">
        <v>12420</v>
      </c>
      <c r="AA10712" t="s">
        <v>12421</v>
      </c>
      <c r="AB10712" t="s">
        <v>12422</v>
      </c>
      <c r="AC10712">
        <v>2</v>
      </c>
      <c r="AD10712" s="123">
        <v>39111</v>
      </c>
      <c r="AE10712" t="s">
        <v>12423</v>
      </c>
      <c r="AG10712">
        <v>40001464</v>
      </c>
      <c r="AL10712" t="s">
        <v>12422</v>
      </c>
      <c r="AN10712">
        <v>3901174441</v>
      </c>
      <c r="AO10712">
        <v>16</v>
      </c>
      <c r="AP10712" t="s">
        <v>12424</v>
      </c>
      <c r="AQ10712" t="s">
        <v>11408</v>
      </c>
      <c r="AR10712">
        <v>4100</v>
      </c>
      <c r="AT10712">
        <v>2005</v>
      </c>
      <c r="AV10712" t="s">
        <v>21038</v>
      </c>
      <c r="AW10712">
        <v>116100</v>
      </c>
    </row>
    <row r="10713" spans="1:49" x14ac:dyDescent="0.25">
      <c r="A10713">
        <v>4100</v>
      </c>
      <c r="B10713">
        <v>30005</v>
      </c>
      <c r="C10713">
        <v>4005</v>
      </c>
      <c r="D10713">
        <v>416</v>
      </c>
      <c r="E10713" s="124" t="s">
        <v>20528</v>
      </c>
      <c r="F10713" t="str">
        <f t="shared" si="215"/>
        <v>Larry CRELY-A-PACK PARTS</v>
      </c>
      <c r="G10713" s="150" t="str">
        <f t="shared" si="216"/>
        <v>Larry C</v>
      </c>
      <c r="H10713" s="149" t="s">
        <v>7891</v>
      </c>
      <c r="I10713">
        <v>40002506</v>
      </c>
      <c r="K10713" t="s">
        <v>21039</v>
      </c>
      <c r="L10713" t="s">
        <v>21040</v>
      </c>
      <c r="M10713" t="s">
        <v>12560</v>
      </c>
      <c r="N10713" t="s">
        <v>21041</v>
      </c>
      <c r="Q10713" t="s">
        <v>12415</v>
      </c>
      <c r="R10713" t="s">
        <v>12416</v>
      </c>
      <c r="S10713" t="s">
        <v>21042</v>
      </c>
      <c r="U10713" t="s">
        <v>12418</v>
      </c>
      <c r="W10713">
        <v>11</v>
      </c>
      <c r="X10713">
        <v>2</v>
      </c>
      <c r="Y10713" t="s">
        <v>12419</v>
      </c>
      <c r="Z10713" t="s">
        <v>12420</v>
      </c>
      <c r="AA10713" t="s">
        <v>12421</v>
      </c>
      <c r="AB10713" t="s">
        <v>12422</v>
      </c>
      <c r="AC10713">
        <v>2</v>
      </c>
      <c r="AD10713" s="123">
        <v>39111</v>
      </c>
      <c r="AE10713" t="s">
        <v>12423</v>
      </c>
      <c r="AG10713">
        <v>40002506</v>
      </c>
      <c r="AL10713" t="s">
        <v>12422</v>
      </c>
      <c r="AN10713">
        <v>3904507201</v>
      </c>
      <c r="AO10713">
        <v>16</v>
      </c>
      <c r="AP10713" t="s">
        <v>12424</v>
      </c>
      <c r="AQ10713" t="s">
        <v>11408</v>
      </c>
      <c r="AR10713">
        <v>4100</v>
      </c>
      <c r="AT10713">
        <v>2005</v>
      </c>
      <c r="AV10713" t="s">
        <v>21043</v>
      </c>
      <c r="AW10713">
        <v>116100</v>
      </c>
    </row>
    <row r="10714" spans="1:49" x14ac:dyDescent="0.25">
      <c r="A10714">
        <v>4100</v>
      </c>
      <c r="B10714">
        <v>30005</v>
      </c>
      <c r="C10714">
        <v>4005</v>
      </c>
      <c r="D10714">
        <v>416</v>
      </c>
      <c r="E10714" s="124" t="s">
        <v>20528</v>
      </c>
      <c r="F10714" t="str">
        <f t="shared" si="215"/>
        <v>Larry CRG BREWTON INC</v>
      </c>
      <c r="G10714" s="150" t="str">
        <f t="shared" si="216"/>
        <v>Larry C</v>
      </c>
      <c r="H10714" s="149" t="s">
        <v>7917</v>
      </c>
      <c r="I10714">
        <v>40008417</v>
      </c>
      <c r="L10714" t="s">
        <v>21044</v>
      </c>
      <c r="M10714" t="s">
        <v>12560</v>
      </c>
      <c r="O10714">
        <v>562</v>
      </c>
      <c r="P10714">
        <v>15055</v>
      </c>
      <c r="Q10714" t="s">
        <v>12415</v>
      </c>
      <c r="R10714" t="s">
        <v>12416</v>
      </c>
      <c r="S10714" t="s">
        <v>21045</v>
      </c>
      <c r="U10714" t="s">
        <v>12418</v>
      </c>
      <c r="W10714">
        <v>11</v>
      </c>
      <c r="X10714">
        <v>2</v>
      </c>
      <c r="Y10714" t="s">
        <v>12419</v>
      </c>
      <c r="Z10714" t="s">
        <v>12420</v>
      </c>
      <c r="AA10714" t="s">
        <v>12429</v>
      </c>
      <c r="AB10714" t="s">
        <v>12422</v>
      </c>
      <c r="AC10714">
        <v>2</v>
      </c>
      <c r="AD10714" s="123">
        <v>43291</v>
      </c>
      <c r="AE10714" t="s">
        <v>12431</v>
      </c>
      <c r="AG10714">
        <v>40008417</v>
      </c>
      <c r="AL10714" t="s">
        <v>12422</v>
      </c>
      <c r="AN10714">
        <v>3912589051</v>
      </c>
      <c r="AO10714">
        <v>16</v>
      </c>
      <c r="AP10714" t="s">
        <v>12424</v>
      </c>
      <c r="AQ10714" t="s">
        <v>11408</v>
      </c>
      <c r="AR10714">
        <v>4100</v>
      </c>
      <c r="AT10714">
        <v>0</v>
      </c>
      <c r="AV10714" t="s">
        <v>21046</v>
      </c>
      <c r="AW10714">
        <v>116100</v>
      </c>
    </row>
    <row r="10715" spans="1:49" x14ac:dyDescent="0.25">
      <c r="A10715">
        <v>4100</v>
      </c>
      <c r="B10715">
        <v>30005</v>
      </c>
      <c r="C10715">
        <v>4005</v>
      </c>
      <c r="D10715">
        <v>416</v>
      </c>
      <c r="E10715" s="124" t="s">
        <v>20528</v>
      </c>
      <c r="F10715" t="str">
        <f t="shared" si="215"/>
        <v>Larry CROARING SPRING PAPER PRODUCTS</v>
      </c>
      <c r="G10715" s="150" t="str">
        <f t="shared" si="216"/>
        <v>Larry C</v>
      </c>
      <c r="H10715" s="149" t="s">
        <v>7990</v>
      </c>
      <c r="I10715">
        <v>40005638</v>
      </c>
      <c r="J10715" t="s">
        <v>21047</v>
      </c>
      <c r="K10715" t="s">
        <v>21048</v>
      </c>
      <c r="L10715" t="s">
        <v>21049</v>
      </c>
      <c r="M10715" t="s">
        <v>12560</v>
      </c>
      <c r="N10715">
        <v>16673</v>
      </c>
      <c r="Q10715" t="s">
        <v>12415</v>
      </c>
      <c r="R10715" t="s">
        <v>12416</v>
      </c>
      <c r="S10715" t="s">
        <v>21050</v>
      </c>
      <c r="U10715" t="s">
        <v>12418</v>
      </c>
      <c r="W10715">
        <v>11</v>
      </c>
      <c r="X10715">
        <v>2</v>
      </c>
      <c r="Y10715" t="s">
        <v>12419</v>
      </c>
      <c r="Z10715" t="s">
        <v>12420</v>
      </c>
      <c r="AA10715" t="s">
        <v>12485</v>
      </c>
      <c r="AB10715" t="s">
        <v>12422</v>
      </c>
      <c r="AC10715">
        <v>2</v>
      </c>
      <c r="AD10715" s="123">
        <v>39830</v>
      </c>
      <c r="AE10715" t="s">
        <v>12528</v>
      </c>
      <c r="AG10715">
        <v>40005638</v>
      </c>
      <c r="AL10715" t="s">
        <v>12422</v>
      </c>
      <c r="AN10715">
        <v>3901332901</v>
      </c>
      <c r="AO10715">
        <v>16</v>
      </c>
      <c r="AP10715" t="s">
        <v>12424</v>
      </c>
      <c r="AQ10715" t="s">
        <v>11408</v>
      </c>
      <c r="AR10715">
        <v>4100</v>
      </c>
      <c r="AT10715">
        <v>0</v>
      </c>
      <c r="AV10715" t="s">
        <v>21051</v>
      </c>
      <c r="AW10715">
        <v>116100</v>
      </c>
    </row>
    <row r="10716" spans="1:49" x14ac:dyDescent="0.25">
      <c r="A10716">
        <v>4100</v>
      </c>
      <c r="B10716">
        <v>30005</v>
      </c>
      <c r="C10716">
        <v>4005</v>
      </c>
      <c r="D10716">
        <v>416</v>
      </c>
      <c r="E10716" s="124" t="s">
        <v>20528</v>
      </c>
      <c r="F10716" t="str">
        <f t="shared" si="215"/>
        <v>Larry CROB SALAMIDA CO. INC</v>
      </c>
      <c r="G10716" s="150" t="str">
        <f t="shared" si="216"/>
        <v>Larry C</v>
      </c>
      <c r="H10716" s="149" t="s">
        <v>7992</v>
      </c>
      <c r="I10716">
        <v>40007436</v>
      </c>
      <c r="K10716" t="s">
        <v>21052</v>
      </c>
      <c r="L10716" t="s">
        <v>21053</v>
      </c>
      <c r="M10716" t="s">
        <v>12445</v>
      </c>
      <c r="N10716">
        <v>13790</v>
      </c>
      <c r="Q10716" t="s">
        <v>12415</v>
      </c>
      <c r="R10716" t="s">
        <v>12416</v>
      </c>
      <c r="S10716" t="s">
        <v>21054</v>
      </c>
      <c r="U10716" t="s">
        <v>12418</v>
      </c>
      <c r="W10716">
        <v>11</v>
      </c>
      <c r="X10716">
        <v>1</v>
      </c>
      <c r="Y10716" t="s">
        <v>12419</v>
      </c>
      <c r="Z10716" t="s">
        <v>12420</v>
      </c>
      <c r="AA10716" t="s">
        <v>12429</v>
      </c>
      <c r="AB10716" t="s">
        <v>12430</v>
      </c>
      <c r="AC10716">
        <v>2</v>
      </c>
      <c r="AD10716" s="123">
        <v>41919</v>
      </c>
      <c r="AE10716" t="s">
        <v>12431</v>
      </c>
      <c r="AG10716">
        <v>40007436</v>
      </c>
      <c r="AL10716" t="s">
        <v>12430</v>
      </c>
      <c r="AN10716">
        <v>3300714601</v>
      </c>
      <c r="AO10716">
        <v>16</v>
      </c>
      <c r="AP10716" t="s">
        <v>12424</v>
      </c>
      <c r="AQ10716" t="s">
        <v>11408</v>
      </c>
      <c r="AR10716">
        <v>4100</v>
      </c>
      <c r="AT10716">
        <v>0</v>
      </c>
      <c r="AV10716" t="s">
        <v>21055</v>
      </c>
      <c r="AW10716">
        <v>116100</v>
      </c>
    </row>
    <row r="10717" spans="1:49" x14ac:dyDescent="0.25">
      <c r="A10717">
        <v>4100</v>
      </c>
      <c r="B10717">
        <v>30005</v>
      </c>
      <c r="C10717">
        <v>4005</v>
      </c>
      <c r="D10717">
        <v>416</v>
      </c>
      <c r="E10717" s="124" t="s">
        <v>20528</v>
      </c>
      <c r="F10717" t="str">
        <f t="shared" si="215"/>
        <v>Larry CSCHNEIDER PACKAGING EQUIP</v>
      </c>
      <c r="G10717" s="150" t="str">
        <f t="shared" si="216"/>
        <v>Larry C</v>
      </c>
      <c r="H10717" s="149" t="s">
        <v>8243</v>
      </c>
      <c r="I10717">
        <v>40003804</v>
      </c>
      <c r="K10717" t="s">
        <v>21056</v>
      </c>
      <c r="L10717" t="s">
        <v>21057</v>
      </c>
      <c r="M10717" t="s">
        <v>12445</v>
      </c>
      <c r="N10717" t="s">
        <v>21058</v>
      </c>
      <c r="Q10717" t="s">
        <v>12415</v>
      </c>
      <c r="R10717" t="s">
        <v>12416</v>
      </c>
      <c r="S10717" t="s">
        <v>21059</v>
      </c>
      <c r="U10717" t="s">
        <v>12418</v>
      </c>
      <c r="W10717">
        <v>11</v>
      </c>
      <c r="X10717">
        <v>0</v>
      </c>
      <c r="Y10717" t="s">
        <v>12472</v>
      </c>
      <c r="Z10717" t="s">
        <v>12420</v>
      </c>
      <c r="AA10717" t="s">
        <v>12421</v>
      </c>
      <c r="AB10717" t="s">
        <v>12422</v>
      </c>
      <c r="AC10717">
        <v>2</v>
      </c>
      <c r="AD10717" s="123">
        <v>39111</v>
      </c>
      <c r="AE10717" t="s">
        <v>12423</v>
      </c>
      <c r="AG10717">
        <v>40003804</v>
      </c>
      <c r="AL10717" t="s">
        <v>12422</v>
      </c>
      <c r="AN10717">
        <v>3307561591</v>
      </c>
      <c r="AO10717">
        <v>16</v>
      </c>
      <c r="AP10717" t="s">
        <v>12424</v>
      </c>
      <c r="AQ10717" t="s">
        <v>11408</v>
      </c>
      <c r="AR10717">
        <v>4100</v>
      </c>
      <c r="AT10717">
        <v>2005</v>
      </c>
      <c r="AV10717" t="s">
        <v>21060</v>
      </c>
      <c r="AW10717">
        <v>116100</v>
      </c>
    </row>
    <row r="10718" spans="1:49" x14ac:dyDescent="0.25">
      <c r="A10718">
        <v>4100</v>
      </c>
      <c r="B10718">
        <v>30005</v>
      </c>
      <c r="C10718">
        <v>4005</v>
      </c>
      <c r="D10718">
        <v>416</v>
      </c>
      <c r="E10718" s="124" t="s">
        <v>20528</v>
      </c>
      <c r="F10718" t="str">
        <f t="shared" si="215"/>
        <v>Larry CSDM &amp; ASSOCIATES, INC.</v>
      </c>
      <c r="G10718" s="150" t="str">
        <f t="shared" si="216"/>
        <v>Larry C</v>
      </c>
      <c r="H10718" s="149" t="s">
        <v>8285</v>
      </c>
      <c r="I10718">
        <v>40005856</v>
      </c>
      <c r="L10718" t="s">
        <v>21061</v>
      </c>
      <c r="M10718" t="s">
        <v>12413</v>
      </c>
      <c r="O10718">
        <v>130</v>
      </c>
      <c r="P10718">
        <v>8028</v>
      </c>
      <c r="Q10718" t="s">
        <v>12415</v>
      </c>
      <c r="R10718" t="s">
        <v>12416</v>
      </c>
      <c r="S10718" t="s">
        <v>21062</v>
      </c>
      <c r="U10718" t="s">
        <v>12418</v>
      </c>
      <c r="W10718">
        <v>11</v>
      </c>
      <c r="X10718">
        <v>2</v>
      </c>
      <c r="Y10718" t="s">
        <v>12472</v>
      </c>
      <c r="Z10718" t="s">
        <v>12420</v>
      </c>
      <c r="AA10718" t="s">
        <v>12429</v>
      </c>
      <c r="AB10718" t="s">
        <v>12422</v>
      </c>
      <c r="AC10718">
        <v>2</v>
      </c>
      <c r="AD10718" s="123">
        <v>40067</v>
      </c>
      <c r="AE10718" t="s">
        <v>12431</v>
      </c>
      <c r="AG10718">
        <v>40005856</v>
      </c>
      <c r="AL10718" t="s">
        <v>12422</v>
      </c>
      <c r="AN10718">
        <v>3101507901</v>
      </c>
      <c r="AO10718">
        <v>16</v>
      </c>
      <c r="AP10718" t="s">
        <v>12424</v>
      </c>
      <c r="AQ10718" t="s">
        <v>11408</v>
      </c>
      <c r="AR10718">
        <v>4100</v>
      </c>
      <c r="AT10718">
        <v>0</v>
      </c>
      <c r="AV10718" t="s">
        <v>21063</v>
      </c>
      <c r="AW10718">
        <v>116100</v>
      </c>
    </row>
    <row r="10719" spans="1:49" x14ac:dyDescent="0.25">
      <c r="A10719">
        <v>4100</v>
      </c>
      <c r="B10719">
        <v>30005</v>
      </c>
      <c r="C10719">
        <v>4005</v>
      </c>
      <c r="D10719">
        <v>416</v>
      </c>
      <c r="E10719" s="124" t="s">
        <v>20528</v>
      </c>
      <c r="F10719" t="str">
        <f t="shared" si="215"/>
        <v>Larry CSENECA FOODS CORPORATION</v>
      </c>
      <c r="G10719" s="150" t="str">
        <f t="shared" si="216"/>
        <v>Larry C</v>
      </c>
      <c r="H10719" s="149" t="s">
        <v>8314</v>
      </c>
      <c r="I10719">
        <v>40008047</v>
      </c>
      <c r="K10719" t="s">
        <v>21064</v>
      </c>
      <c r="L10719" t="s">
        <v>21065</v>
      </c>
      <c r="M10719" t="s">
        <v>12445</v>
      </c>
      <c r="N10719">
        <v>14505</v>
      </c>
      <c r="Q10719" t="s">
        <v>12415</v>
      </c>
      <c r="R10719" t="s">
        <v>12416</v>
      </c>
      <c r="S10719" t="s">
        <v>21066</v>
      </c>
      <c r="U10719" t="s">
        <v>12418</v>
      </c>
      <c r="V10719">
        <v>276</v>
      </c>
      <c r="W10719">
        <v>11</v>
      </c>
      <c r="X10719">
        <v>1</v>
      </c>
      <c r="Y10719" t="s">
        <v>12419</v>
      </c>
      <c r="Z10719" t="s">
        <v>12420</v>
      </c>
      <c r="AA10719" t="s">
        <v>12429</v>
      </c>
      <c r="AB10719" t="s">
        <v>12422</v>
      </c>
      <c r="AC10719">
        <v>2</v>
      </c>
      <c r="AD10719" s="123">
        <v>42767</v>
      </c>
      <c r="AE10719" t="s">
        <v>12431</v>
      </c>
      <c r="AG10719">
        <v>40008047</v>
      </c>
      <c r="AL10719" t="s">
        <v>12422</v>
      </c>
      <c r="AN10719">
        <v>3311768261</v>
      </c>
      <c r="AO10719">
        <v>16</v>
      </c>
      <c r="AP10719" t="s">
        <v>12424</v>
      </c>
      <c r="AQ10719" t="s">
        <v>11408</v>
      </c>
      <c r="AR10719">
        <v>4100</v>
      </c>
      <c r="AT10719">
        <v>0</v>
      </c>
      <c r="AV10719" t="s">
        <v>15141</v>
      </c>
      <c r="AW10719">
        <v>116100</v>
      </c>
    </row>
    <row r="10720" spans="1:49" x14ac:dyDescent="0.25">
      <c r="A10720">
        <v>4100</v>
      </c>
      <c r="B10720">
        <v>30005</v>
      </c>
      <c r="C10720">
        <v>4005</v>
      </c>
      <c r="D10720">
        <v>416</v>
      </c>
      <c r="E10720" s="124" t="s">
        <v>20528</v>
      </c>
      <c r="F10720" t="str">
        <f t="shared" si="215"/>
        <v>Larry CSHIRLEY COOKIE COMPANY TDS</v>
      </c>
      <c r="G10720" s="150" t="str">
        <f t="shared" si="216"/>
        <v>Larry C</v>
      </c>
      <c r="H10720" s="149" t="s">
        <v>8379</v>
      </c>
      <c r="I10720">
        <v>40006513</v>
      </c>
      <c r="K10720" t="s">
        <v>21067</v>
      </c>
      <c r="L10720" t="s">
        <v>20957</v>
      </c>
      <c r="M10720" t="s">
        <v>12560</v>
      </c>
      <c r="N10720">
        <v>16625</v>
      </c>
      <c r="Q10720" t="s">
        <v>12415</v>
      </c>
      <c r="R10720" t="s">
        <v>12416</v>
      </c>
      <c r="S10720" t="s">
        <v>21068</v>
      </c>
      <c r="U10720" t="s">
        <v>12418</v>
      </c>
      <c r="W10720">
        <v>11</v>
      </c>
      <c r="X10720">
        <v>1</v>
      </c>
      <c r="Y10720" t="s">
        <v>12419</v>
      </c>
      <c r="Z10720" t="s">
        <v>12420</v>
      </c>
      <c r="AA10720" t="s">
        <v>12485</v>
      </c>
      <c r="AB10720" t="s">
        <v>12422</v>
      </c>
      <c r="AC10720">
        <v>2</v>
      </c>
      <c r="AD10720" s="123">
        <v>40620</v>
      </c>
      <c r="AE10720" t="s">
        <v>12528</v>
      </c>
      <c r="AG10720">
        <v>40006513</v>
      </c>
      <c r="AL10720" t="s">
        <v>12422</v>
      </c>
      <c r="AN10720">
        <v>3901374611</v>
      </c>
      <c r="AO10720">
        <v>16</v>
      </c>
      <c r="AP10720" t="s">
        <v>12424</v>
      </c>
      <c r="AQ10720" t="s">
        <v>11408</v>
      </c>
      <c r="AR10720">
        <v>4100</v>
      </c>
      <c r="AT10720">
        <v>0</v>
      </c>
      <c r="AV10720" t="s">
        <v>21069</v>
      </c>
      <c r="AW10720">
        <v>116100</v>
      </c>
    </row>
    <row r="10721" spans="1:49" x14ac:dyDescent="0.25">
      <c r="A10721">
        <v>4100</v>
      </c>
      <c r="B10721">
        <v>30005</v>
      </c>
      <c r="C10721">
        <v>4005</v>
      </c>
      <c r="D10721">
        <v>416</v>
      </c>
      <c r="E10721" s="124" t="s">
        <v>20528</v>
      </c>
      <c r="F10721" t="str">
        <f t="shared" si="215"/>
        <v>Larry CSMS USA LLC</v>
      </c>
      <c r="G10721" s="150" t="str">
        <f t="shared" si="216"/>
        <v>Larry C</v>
      </c>
      <c r="H10721" s="149" t="s">
        <v>13925</v>
      </c>
      <c r="I10721">
        <v>40003695</v>
      </c>
      <c r="K10721" t="s">
        <v>21070</v>
      </c>
      <c r="L10721" t="s">
        <v>14800</v>
      </c>
      <c r="M10721" t="s">
        <v>12560</v>
      </c>
      <c r="N10721">
        <v>15212</v>
      </c>
      <c r="Q10721" t="s">
        <v>12415</v>
      </c>
      <c r="R10721" t="s">
        <v>12416</v>
      </c>
      <c r="S10721" t="s">
        <v>21071</v>
      </c>
      <c r="U10721" t="s">
        <v>12418</v>
      </c>
      <c r="W10721">
        <v>11</v>
      </c>
      <c r="X10721">
        <v>0</v>
      </c>
      <c r="Y10721" t="s">
        <v>12419</v>
      </c>
      <c r="Z10721" t="s">
        <v>12420</v>
      </c>
      <c r="AA10721" t="s">
        <v>12421</v>
      </c>
      <c r="AB10721" t="s">
        <v>12422</v>
      </c>
      <c r="AC10721">
        <v>2</v>
      </c>
      <c r="AD10721" s="123">
        <v>39111</v>
      </c>
      <c r="AE10721" t="s">
        <v>12423</v>
      </c>
      <c r="AG10721">
        <v>40003695</v>
      </c>
      <c r="AL10721" t="s">
        <v>12422</v>
      </c>
      <c r="AN10721">
        <v>3900330401</v>
      </c>
      <c r="AO10721">
        <v>16</v>
      </c>
      <c r="AP10721" t="s">
        <v>12424</v>
      </c>
      <c r="AQ10721" t="s">
        <v>11408</v>
      </c>
      <c r="AR10721">
        <v>4100</v>
      </c>
      <c r="AT10721">
        <v>0</v>
      </c>
      <c r="AV10721" t="s">
        <v>21072</v>
      </c>
      <c r="AW10721">
        <v>116100</v>
      </c>
    </row>
    <row r="10722" spans="1:49" x14ac:dyDescent="0.25">
      <c r="A10722">
        <v>4100</v>
      </c>
      <c r="B10722">
        <v>30005</v>
      </c>
      <c r="C10722">
        <v>4005</v>
      </c>
      <c r="D10722">
        <v>416</v>
      </c>
      <c r="E10722" s="124" t="s">
        <v>20528</v>
      </c>
      <c r="F10722" t="str">
        <f t="shared" si="215"/>
        <v>Larry CSOLLAS - ROBERTS TECH GROUP</v>
      </c>
      <c r="G10722" s="150" t="str">
        <f t="shared" si="216"/>
        <v>Larry C</v>
      </c>
      <c r="H10722" s="149" t="s">
        <v>8531</v>
      </c>
      <c r="I10722">
        <v>40001023</v>
      </c>
      <c r="J10722" t="s">
        <v>21073</v>
      </c>
      <c r="K10722" t="s">
        <v>21074</v>
      </c>
      <c r="L10722" t="s">
        <v>21075</v>
      </c>
      <c r="M10722" t="s">
        <v>12560</v>
      </c>
      <c r="N10722" t="s">
        <v>21076</v>
      </c>
      <c r="Q10722" t="s">
        <v>12415</v>
      </c>
      <c r="R10722" t="s">
        <v>12416</v>
      </c>
      <c r="S10722" t="s">
        <v>21077</v>
      </c>
      <c r="U10722" t="s">
        <v>12418</v>
      </c>
      <c r="W10722">
        <v>11</v>
      </c>
      <c r="X10722">
        <v>0</v>
      </c>
      <c r="Y10722" t="s">
        <v>12419</v>
      </c>
      <c r="Z10722" t="s">
        <v>12420</v>
      </c>
      <c r="AA10722" t="s">
        <v>12421</v>
      </c>
      <c r="AB10722" t="s">
        <v>12422</v>
      </c>
      <c r="AC10722">
        <v>2</v>
      </c>
      <c r="AD10722" s="123">
        <v>39111</v>
      </c>
      <c r="AE10722" t="s">
        <v>12423</v>
      </c>
      <c r="AG10722">
        <v>40001023</v>
      </c>
      <c r="AL10722" t="s">
        <v>12422</v>
      </c>
      <c r="AN10722">
        <v>3901748301</v>
      </c>
      <c r="AO10722">
        <v>16</v>
      </c>
      <c r="AP10722" t="s">
        <v>12424</v>
      </c>
      <c r="AQ10722" t="s">
        <v>11408</v>
      </c>
      <c r="AR10722">
        <v>4100</v>
      </c>
      <c r="AT10722">
        <v>2005</v>
      </c>
      <c r="AV10722" t="s">
        <v>21078</v>
      </c>
      <c r="AW10722">
        <v>116100</v>
      </c>
    </row>
    <row r="10723" spans="1:49" x14ac:dyDescent="0.25">
      <c r="A10723">
        <v>4100</v>
      </c>
      <c r="B10723">
        <v>30005</v>
      </c>
      <c r="C10723">
        <v>4005</v>
      </c>
      <c r="D10723">
        <v>416</v>
      </c>
      <c r="E10723" s="124" t="s">
        <v>20528</v>
      </c>
      <c r="F10723" t="str">
        <f t="shared" si="215"/>
        <v>Larry CSPH PRESSROOM PARTS, INC</v>
      </c>
      <c r="G10723" s="150" t="str">
        <f t="shared" si="216"/>
        <v>Larry C</v>
      </c>
      <c r="H10723" s="149" t="s">
        <v>8635</v>
      </c>
      <c r="I10723">
        <v>40005965</v>
      </c>
      <c r="K10723" t="s">
        <v>21079</v>
      </c>
      <c r="L10723" t="s">
        <v>21080</v>
      </c>
      <c r="M10723" t="s">
        <v>12560</v>
      </c>
      <c r="N10723">
        <v>19365</v>
      </c>
      <c r="Q10723" t="s">
        <v>12415</v>
      </c>
      <c r="R10723" t="s">
        <v>12416</v>
      </c>
      <c r="S10723" t="s">
        <v>21081</v>
      </c>
      <c r="U10723" t="s">
        <v>12418</v>
      </c>
      <c r="W10723">
        <v>11</v>
      </c>
      <c r="X10723">
        <v>2</v>
      </c>
      <c r="Y10723" t="s">
        <v>12472</v>
      </c>
      <c r="Z10723" t="s">
        <v>12420</v>
      </c>
      <c r="AA10723" t="s">
        <v>12429</v>
      </c>
      <c r="AB10723" t="s">
        <v>12422</v>
      </c>
      <c r="AC10723">
        <v>2</v>
      </c>
      <c r="AD10723" s="123">
        <v>40218</v>
      </c>
      <c r="AE10723" t="s">
        <v>12431</v>
      </c>
      <c r="AG10723">
        <v>40005965</v>
      </c>
      <c r="AL10723" t="s">
        <v>12422</v>
      </c>
      <c r="AN10723">
        <v>3902929301</v>
      </c>
      <c r="AO10723">
        <v>16</v>
      </c>
      <c r="AP10723" t="s">
        <v>12424</v>
      </c>
      <c r="AQ10723" t="s">
        <v>11408</v>
      </c>
      <c r="AR10723">
        <v>4100</v>
      </c>
      <c r="AT10723">
        <v>0</v>
      </c>
      <c r="AV10723" t="s">
        <v>21082</v>
      </c>
      <c r="AW10723">
        <v>116100</v>
      </c>
    </row>
    <row r="10724" spans="1:49" x14ac:dyDescent="0.25">
      <c r="A10724">
        <v>4100</v>
      </c>
      <c r="B10724">
        <v>30005</v>
      </c>
      <c r="C10724">
        <v>4005</v>
      </c>
      <c r="D10724">
        <v>416</v>
      </c>
      <c r="E10724" s="124" t="s">
        <v>20528</v>
      </c>
      <c r="F10724" t="str">
        <f t="shared" si="215"/>
        <v>Larry CSPS MEDICAL</v>
      </c>
      <c r="G10724" s="150" t="str">
        <f t="shared" si="216"/>
        <v>Larry C</v>
      </c>
      <c r="H10724" s="149" t="s">
        <v>8660</v>
      </c>
      <c r="I10724">
        <v>40008823</v>
      </c>
      <c r="K10724" t="s">
        <v>21083</v>
      </c>
      <c r="L10724" t="s">
        <v>21084</v>
      </c>
      <c r="M10724" t="s">
        <v>12445</v>
      </c>
      <c r="N10724">
        <v>14543</v>
      </c>
      <c r="Q10724" t="s">
        <v>12415</v>
      </c>
      <c r="R10724" t="s">
        <v>12416</v>
      </c>
      <c r="S10724" t="s">
        <v>21085</v>
      </c>
      <c r="U10724" t="s">
        <v>12418</v>
      </c>
      <c r="W10724">
        <v>11</v>
      </c>
      <c r="X10724">
        <v>1</v>
      </c>
      <c r="Y10724" t="s">
        <v>12419</v>
      </c>
      <c r="Z10724" t="s">
        <v>12420</v>
      </c>
      <c r="AA10724" t="s">
        <v>12485</v>
      </c>
      <c r="AB10724" t="s">
        <v>12422</v>
      </c>
      <c r="AC10724">
        <v>2</v>
      </c>
      <c r="AD10724" s="123">
        <v>43909</v>
      </c>
      <c r="AE10724" t="s">
        <v>12486</v>
      </c>
      <c r="AG10724">
        <v>40008823</v>
      </c>
      <c r="AL10724" t="s">
        <v>12422</v>
      </c>
      <c r="AN10724">
        <v>3305560361</v>
      </c>
      <c r="AO10724">
        <v>16</v>
      </c>
      <c r="AP10724" t="s">
        <v>12424</v>
      </c>
      <c r="AQ10724" t="s">
        <v>11408</v>
      </c>
      <c r="AR10724">
        <v>4100</v>
      </c>
      <c r="AT10724">
        <v>0</v>
      </c>
      <c r="AV10724" t="s">
        <v>21086</v>
      </c>
      <c r="AW10724">
        <v>116100</v>
      </c>
    </row>
    <row r="10725" spans="1:49" x14ac:dyDescent="0.25">
      <c r="A10725">
        <v>4100</v>
      </c>
      <c r="B10725">
        <v>30005</v>
      </c>
      <c r="C10725">
        <v>4005</v>
      </c>
      <c r="D10725">
        <v>416</v>
      </c>
      <c r="E10725" s="124" t="s">
        <v>20528</v>
      </c>
      <c r="F10725" t="str">
        <f t="shared" si="215"/>
        <v>Larry CSTOKES MATERIAL HANDLING SYSTEMS IN</v>
      </c>
      <c r="G10725" s="150" t="str">
        <f t="shared" si="216"/>
        <v>Larry C</v>
      </c>
      <c r="H10725" s="149" t="s">
        <v>8741</v>
      </c>
      <c r="I10725">
        <v>40006782</v>
      </c>
      <c r="K10725" t="s">
        <v>21087</v>
      </c>
      <c r="L10725" t="s">
        <v>21088</v>
      </c>
      <c r="M10725" t="s">
        <v>12560</v>
      </c>
      <c r="N10725">
        <v>18901</v>
      </c>
      <c r="O10725">
        <v>2019</v>
      </c>
      <c r="P10725">
        <v>18901</v>
      </c>
      <c r="Q10725" t="s">
        <v>12415</v>
      </c>
      <c r="R10725" t="s">
        <v>12416</v>
      </c>
      <c r="S10725" t="s">
        <v>21089</v>
      </c>
      <c r="U10725" t="s">
        <v>12418</v>
      </c>
      <c r="W10725">
        <v>11</v>
      </c>
      <c r="X10725">
        <v>0</v>
      </c>
      <c r="Y10725" t="s">
        <v>12419</v>
      </c>
      <c r="Z10725" t="s">
        <v>12420</v>
      </c>
      <c r="AA10725" t="s">
        <v>12429</v>
      </c>
      <c r="AB10725" t="s">
        <v>12422</v>
      </c>
      <c r="AC10725">
        <v>2</v>
      </c>
      <c r="AD10725" s="123">
        <v>40994</v>
      </c>
      <c r="AE10725" t="s">
        <v>12431</v>
      </c>
      <c r="AG10725">
        <v>40006782</v>
      </c>
      <c r="AL10725" t="s">
        <v>12422</v>
      </c>
      <c r="AN10725">
        <v>3901709701</v>
      </c>
      <c r="AO10725">
        <v>16</v>
      </c>
      <c r="AP10725" t="s">
        <v>12424</v>
      </c>
      <c r="AQ10725" t="s">
        <v>11408</v>
      </c>
      <c r="AR10725">
        <v>4100</v>
      </c>
      <c r="AT10725">
        <v>0</v>
      </c>
      <c r="AV10725" t="s">
        <v>21090</v>
      </c>
      <c r="AW10725">
        <v>116100</v>
      </c>
    </row>
    <row r="10726" spans="1:49" x14ac:dyDescent="0.25">
      <c r="A10726">
        <v>4100</v>
      </c>
      <c r="B10726">
        <v>30005</v>
      </c>
      <c r="C10726">
        <v>4005</v>
      </c>
      <c r="D10726">
        <v>416</v>
      </c>
      <c r="E10726" s="124" t="s">
        <v>20528</v>
      </c>
      <c r="F10726" t="str">
        <f t="shared" si="215"/>
        <v>Larry CSYNOVOS</v>
      </c>
      <c r="G10726" s="150" t="str">
        <f t="shared" si="216"/>
        <v>Larry C</v>
      </c>
      <c r="H10726" s="149" t="s">
        <v>8861</v>
      </c>
      <c r="I10726">
        <v>40007178</v>
      </c>
      <c r="K10726" t="s">
        <v>14492</v>
      </c>
      <c r="L10726" t="s">
        <v>14493</v>
      </c>
      <c r="M10726" t="s">
        <v>12560</v>
      </c>
      <c r="N10726">
        <v>18801</v>
      </c>
      <c r="Q10726" t="s">
        <v>12415</v>
      </c>
      <c r="R10726" t="s">
        <v>12416</v>
      </c>
      <c r="S10726" t="s">
        <v>21091</v>
      </c>
      <c r="U10726" t="s">
        <v>12418</v>
      </c>
      <c r="W10726">
        <v>11</v>
      </c>
      <c r="X10726">
        <v>1</v>
      </c>
      <c r="Y10726" t="s">
        <v>12419</v>
      </c>
      <c r="Z10726" t="s">
        <v>12420</v>
      </c>
      <c r="AA10726" t="s">
        <v>12429</v>
      </c>
      <c r="AB10726" t="s">
        <v>12757</v>
      </c>
      <c r="AC10726">
        <v>2</v>
      </c>
      <c r="AD10726" s="123">
        <v>41522</v>
      </c>
      <c r="AE10726" t="s">
        <v>12431</v>
      </c>
      <c r="AG10726">
        <v>40007178</v>
      </c>
      <c r="AL10726" t="s">
        <v>12757</v>
      </c>
      <c r="AN10726">
        <v>3911587971</v>
      </c>
      <c r="AO10726">
        <v>16</v>
      </c>
      <c r="AP10726" t="s">
        <v>12424</v>
      </c>
      <c r="AQ10726" t="s">
        <v>11408</v>
      </c>
      <c r="AR10726">
        <v>4100</v>
      </c>
      <c r="AT10726">
        <v>0</v>
      </c>
      <c r="AV10726" t="s">
        <v>8861</v>
      </c>
      <c r="AW10726">
        <v>116100</v>
      </c>
    </row>
    <row r="10727" spans="1:49" x14ac:dyDescent="0.25">
      <c r="A10727">
        <v>4100</v>
      </c>
      <c r="B10727">
        <v>30005</v>
      </c>
      <c r="C10727">
        <v>4005</v>
      </c>
      <c r="D10727">
        <v>416</v>
      </c>
      <c r="E10727" s="124" t="s">
        <v>20528</v>
      </c>
      <c r="F10727" t="str">
        <f t="shared" si="215"/>
        <v>Larry CTECHNISERVICE</v>
      </c>
      <c r="G10727" s="150" t="str">
        <f t="shared" si="216"/>
        <v>Larry C</v>
      </c>
      <c r="H10727" s="149" t="s">
        <v>8945</v>
      </c>
      <c r="I10727">
        <v>40005478</v>
      </c>
      <c r="K10727" t="s">
        <v>21092</v>
      </c>
      <c r="L10727" t="s">
        <v>21093</v>
      </c>
      <c r="M10727" t="s">
        <v>12560</v>
      </c>
      <c r="N10727" t="s">
        <v>21094</v>
      </c>
      <c r="Q10727" t="s">
        <v>12415</v>
      </c>
      <c r="R10727" t="s">
        <v>12416</v>
      </c>
      <c r="S10727" t="s">
        <v>21095</v>
      </c>
      <c r="U10727" t="s">
        <v>12418</v>
      </c>
      <c r="W10727">
        <v>11</v>
      </c>
      <c r="X10727">
        <v>0</v>
      </c>
      <c r="Y10727" t="s">
        <v>12419</v>
      </c>
      <c r="Z10727" t="s">
        <v>12420</v>
      </c>
      <c r="AA10727" t="s">
        <v>12429</v>
      </c>
      <c r="AB10727" t="s">
        <v>12422</v>
      </c>
      <c r="AC10727">
        <v>2</v>
      </c>
      <c r="AD10727" s="123">
        <v>39603</v>
      </c>
      <c r="AE10727" t="s">
        <v>12633</v>
      </c>
      <c r="AG10727">
        <v>40005478</v>
      </c>
      <c r="AL10727" t="s">
        <v>12422</v>
      </c>
      <c r="AN10727">
        <v>3902918801</v>
      </c>
      <c r="AO10727">
        <v>16</v>
      </c>
      <c r="AP10727" t="s">
        <v>12424</v>
      </c>
      <c r="AQ10727" t="s">
        <v>11408</v>
      </c>
      <c r="AR10727">
        <v>4100</v>
      </c>
      <c r="AT10727">
        <v>0</v>
      </c>
      <c r="AV10727" t="s">
        <v>21096</v>
      </c>
      <c r="AW10727">
        <v>116100</v>
      </c>
    </row>
    <row r="10728" spans="1:49" x14ac:dyDescent="0.25">
      <c r="A10728">
        <v>4100</v>
      </c>
      <c r="B10728">
        <v>30005</v>
      </c>
      <c r="C10728">
        <v>4005</v>
      </c>
      <c r="D10728">
        <v>416</v>
      </c>
      <c r="E10728" s="124" t="s">
        <v>20528</v>
      </c>
      <c r="F10728" t="str">
        <f t="shared" si="215"/>
        <v>Larry CTENOVA CORE</v>
      </c>
      <c r="G10728" s="150" t="str">
        <f t="shared" si="216"/>
        <v>Larry C</v>
      </c>
      <c r="H10728" s="149" t="s">
        <v>8971</v>
      </c>
      <c r="I10728">
        <v>40007154</v>
      </c>
      <c r="K10728" t="s">
        <v>21097</v>
      </c>
      <c r="L10728" t="s">
        <v>17343</v>
      </c>
      <c r="M10728" t="s">
        <v>12560</v>
      </c>
      <c r="N10728">
        <v>15108</v>
      </c>
      <c r="Q10728" t="s">
        <v>12415</v>
      </c>
      <c r="R10728" t="s">
        <v>12416</v>
      </c>
      <c r="S10728" t="s">
        <v>21098</v>
      </c>
      <c r="U10728" t="s">
        <v>12418</v>
      </c>
      <c r="W10728">
        <v>11</v>
      </c>
      <c r="X10728">
        <v>0</v>
      </c>
      <c r="Y10728" t="s">
        <v>12472</v>
      </c>
      <c r="Z10728" t="s">
        <v>12420</v>
      </c>
      <c r="AA10728" t="s">
        <v>12485</v>
      </c>
      <c r="AB10728" t="s">
        <v>12422</v>
      </c>
      <c r="AC10728">
        <v>2</v>
      </c>
      <c r="AD10728" s="123">
        <v>41499</v>
      </c>
      <c r="AE10728" t="s">
        <v>12528</v>
      </c>
      <c r="AG10728">
        <v>40007154</v>
      </c>
      <c r="AL10728" t="s">
        <v>12422</v>
      </c>
      <c r="AN10728">
        <v>3900308101</v>
      </c>
      <c r="AO10728">
        <v>16</v>
      </c>
      <c r="AP10728" t="s">
        <v>12424</v>
      </c>
      <c r="AQ10728" t="s">
        <v>11408</v>
      </c>
      <c r="AR10728">
        <v>4100</v>
      </c>
      <c r="AT10728">
        <v>0</v>
      </c>
      <c r="AV10728" t="s">
        <v>21099</v>
      </c>
      <c r="AW10728">
        <v>116100</v>
      </c>
    </row>
    <row r="10729" spans="1:49" x14ac:dyDescent="0.25">
      <c r="A10729">
        <v>4100</v>
      </c>
      <c r="B10729">
        <v>30005</v>
      </c>
      <c r="C10729">
        <v>4005</v>
      </c>
      <c r="D10729">
        <v>416</v>
      </c>
      <c r="E10729" s="124" t="s">
        <v>20528</v>
      </c>
      <c r="F10729" t="str">
        <f t="shared" si="215"/>
        <v>Larry CTENSION ENVELOPE CORPORATION</v>
      </c>
      <c r="G10729" s="150" t="str">
        <f t="shared" si="216"/>
        <v>Larry C</v>
      </c>
      <c r="H10729" s="149" t="s">
        <v>8973</v>
      </c>
      <c r="I10729">
        <v>40008284</v>
      </c>
      <c r="K10729" t="s">
        <v>13325</v>
      </c>
      <c r="L10729" t="s">
        <v>13326</v>
      </c>
      <c r="M10729" t="s">
        <v>13327</v>
      </c>
      <c r="N10729">
        <v>64108</v>
      </c>
      <c r="Q10729" t="s">
        <v>12415</v>
      </c>
      <c r="R10729" t="s">
        <v>12416</v>
      </c>
      <c r="S10729" t="s">
        <v>21100</v>
      </c>
      <c r="U10729" t="s">
        <v>12418</v>
      </c>
      <c r="W10729">
        <v>11</v>
      </c>
      <c r="X10729">
        <v>1</v>
      </c>
      <c r="Y10729" t="s">
        <v>12419</v>
      </c>
      <c r="Z10729" t="s">
        <v>12420</v>
      </c>
      <c r="AA10729" t="s">
        <v>12429</v>
      </c>
      <c r="AB10729" t="s">
        <v>12422</v>
      </c>
      <c r="AC10729">
        <v>2</v>
      </c>
      <c r="AD10729" s="123">
        <v>43116</v>
      </c>
      <c r="AE10729" t="s">
        <v>12431</v>
      </c>
      <c r="AG10729">
        <v>40008284</v>
      </c>
      <c r="AL10729" t="s">
        <v>12422</v>
      </c>
      <c r="AN10729">
        <v>2609506901</v>
      </c>
      <c r="AO10729">
        <v>16</v>
      </c>
      <c r="AP10729" t="s">
        <v>12424</v>
      </c>
      <c r="AQ10729" t="s">
        <v>11408</v>
      </c>
      <c r="AR10729">
        <v>4100</v>
      </c>
      <c r="AT10729">
        <v>0</v>
      </c>
      <c r="AV10729" t="s">
        <v>21101</v>
      </c>
      <c r="AW10729">
        <v>116100</v>
      </c>
    </row>
    <row r="10730" spans="1:49" x14ac:dyDescent="0.25">
      <c r="A10730">
        <v>4100</v>
      </c>
      <c r="B10730">
        <v>30005</v>
      </c>
      <c r="C10730">
        <v>4005</v>
      </c>
      <c r="D10730">
        <v>416</v>
      </c>
      <c r="E10730" s="124" t="s">
        <v>20528</v>
      </c>
      <c r="F10730" t="str">
        <f t="shared" si="215"/>
        <v>Larry CTERPCO - PENNSYLVANIA</v>
      </c>
      <c r="G10730" s="150" t="str">
        <f t="shared" si="216"/>
        <v>Larry C</v>
      </c>
      <c r="H10730" s="149" t="s">
        <v>8976</v>
      </c>
      <c r="I10730">
        <v>40008145</v>
      </c>
      <c r="K10730" t="s">
        <v>13330</v>
      </c>
      <c r="L10730" t="s">
        <v>13331</v>
      </c>
      <c r="M10730" t="s">
        <v>12521</v>
      </c>
      <c r="N10730">
        <v>44203</v>
      </c>
      <c r="Q10730" t="s">
        <v>12415</v>
      </c>
      <c r="R10730" t="s">
        <v>12416</v>
      </c>
      <c r="S10730" t="s">
        <v>13332</v>
      </c>
      <c r="U10730" t="s">
        <v>12418</v>
      </c>
      <c r="W10730">
        <v>11</v>
      </c>
      <c r="X10730">
        <v>2</v>
      </c>
      <c r="Y10730" t="s">
        <v>12419</v>
      </c>
      <c r="Z10730" t="s">
        <v>12420</v>
      </c>
      <c r="AA10730" t="s">
        <v>12429</v>
      </c>
      <c r="AB10730" t="s">
        <v>12422</v>
      </c>
      <c r="AC10730">
        <v>2</v>
      </c>
      <c r="AD10730" s="123">
        <v>42887</v>
      </c>
      <c r="AE10730" t="s">
        <v>12431</v>
      </c>
      <c r="AG10730">
        <v>40008145</v>
      </c>
      <c r="AL10730" t="s">
        <v>12422</v>
      </c>
      <c r="AN10730">
        <v>3615301101</v>
      </c>
      <c r="AO10730">
        <v>16</v>
      </c>
      <c r="AP10730" t="s">
        <v>12424</v>
      </c>
      <c r="AQ10730" t="s">
        <v>11408</v>
      </c>
      <c r="AR10730">
        <v>4100</v>
      </c>
      <c r="AT10730">
        <v>0</v>
      </c>
      <c r="AV10730" t="s">
        <v>13333</v>
      </c>
      <c r="AW10730">
        <v>116100</v>
      </c>
    </row>
    <row r="10731" spans="1:49" x14ac:dyDescent="0.25">
      <c r="A10731">
        <v>4100</v>
      </c>
      <c r="B10731">
        <v>30005</v>
      </c>
      <c r="C10731">
        <v>4005</v>
      </c>
      <c r="D10731">
        <v>416</v>
      </c>
      <c r="E10731" s="124" t="s">
        <v>20528</v>
      </c>
      <c r="F10731" t="str">
        <f t="shared" si="215"/>
        <v>Larry CTRANSPLY INC</v>
      </c>
      <c r="G10731" s="150" t="str">
        <f t="shared" si="216"/>
        <v>Larry C</v>
      </c>
      <c r="H10731" s="149" t="s">
        <v>9213</v>
      </c>
      <c r="I10731">
        <v>40007134</v>
      </c>
      <c r="L10731" t="s">
        <v>15882</v>
      </c>
      <c r="M10731" t="s">
        <v>12560</v>
      </c>
      <c r="O10731">
        <v>7727</v>
      </c>
      <c r="P10731">
        <v>17404</v>
      </c>
      <c r="Q10731" t="s">
        <v>12415</v>
      </c>
      <c r="R10731" t="s">
        <v>12416</v>
      </c>
      <c r="S10731" t="s">
        <v>21102</v>
      </c>
      <c r="U10731" t="s">
        <v>12418</v>
      </c>
      <c r="W10731">
        <v>11</v>
      </c>
      <c r="X10731">
        <v>2</v>
      </c>
      <c r="Y10731" t="s">
        <v>12419</v>
      </c>
      <c r="Z10731" t="s">
        <v>12420</v>
      </c>
      <c r="AA10731" t="s">
        <v>12429</v>
      </c>
      <c r="AB10731" t="s">
        <v>12422</v>
      </c>
      <c r="AC10731">
        <v>2</v>
      </c>
      <c r="AD10731" s="123">
        <v>41478</v>
      </c>
      <c r="AE10731" t="s">
        <v>12431</v>
      </c>
      <c r="AG10731">
        <v>40007134</v>
      </c>
      <c r="AL10731" t="s">
        <v>12422</v>
      </c>
      <c r="AN10731">
        <v>3913343001</v>
      </c>
      <c r="AO10731">
        <v>16</v>
      </c>
      <c r="AP10731" t="s">
        <v>12424</v>
      </c>
      <c r="AQ10731" t="s">
        <v>11408</v>
      </c>
      <c r="AR10731">
        <v>4100</v>
      </c>
      <c r="AT10731">
        <v>0</v>
      </c>
      <c r="AV10731" t="s">
        <v>21103</v>
      </c>
      <c r="AW10731">
        <v>116100</v>
      </c>
    </row>
    <row r="10732" spans="1:49" x14ac:dyDescent="0.25">
      <c r="A10732">
        <v>4100</v>
      </c>
      <c r="B10732">
        <v>30005</v>
      </c>
      <c r="C10732">
        <v>4005</v>
      </c>
      <c r="D10732">
        <v>416</v>
      </c>
      <c r="E10732" s="124" t="s">
        <v>20528</v>
      </c>
      <c r="F10732" t="str">
        <f t="shared" si="215"/>
        <v>Larry CTRI STATE ENVELOPE CORP</v>
      </c>
      <c r="G10732" s="150" t="str">
        <f t="shared" si="216"/>
        <v>Larry C</v>
      </c>
      <c r="H10732" s="149" t="s">
        <v>9225</v>
      </c>
      <c r="I10732">
        <v>40007717</v>
      </c>
      <c r="K10732" t="s">
        <v>21104</v>
      </c>
      <c r="L10732" t="s">
        <v>15365</v>
      </c>
      <c r="M10732" t="s">
        <v>12560</v>
      </c>
      <c r="N10732">
        <v>17921</v>
      </c>
      <c r="Q10732" t="s">
        <v>12415</v>
      </c>
      <c r="R10732" t="s">
        <v>12416</v>
      </c>
      <c r="S10732" t="s">
        <v>21105</v>
      </c>
      <c r="U10732" t="s">
        <v>12418</v>
      </c>
      <c r="W10732">
        <v>11</v>
      </c>
      <c r="X10732">
        <v>1</v>
      </c>
      <c r="Y10732" t="s">
        <v>12419</v>
      </c>
      <c r="Z10732" t="s">
        <v>12420</v>
      </c>
      <c r="AA10732" t="s">
        <v>12429</v>
      </c>
      <c r="AB10732" t="s">
        <v>12430</v>
      </c>
      <c r="AC10732">
        <v>2</v>
      </c>
      <c r="AD10732" s="123">
        <v>42311</v>
      </c>
      <c r="AE10732" t="s">
        <v>12431</v>
      </c>
      <c r="AG10732">
        <v>40007717</v>
      </c>
      <c r="AL10732" t="s">
        <v>12430</v>
      </c>
      <c r="AN10732">
        <v>3910701201</v>
      </c>
      <c r="AO10732">
        <v>16</v>
      </c>
      <c r="AP10732" t="s">
        <v>12424</v>
      </c>
      <c r="AQ10732" t="s">
        <v>11408</v>
      </c>
      <c r="AR10732">
        <v>4100</v>
      </c>
      <c r="AT10732">
        <v>0</v>
      </c>
      <c r="AV10732" t="s">
        <v>21106</v>
      </c>
      <c r="AW10732">
        <v>116100</v>
      </c>
    </row>
    <row r="10733" spans="1:49" x14ac:dyDescent="0.25">
      <c r="A10733">
        <v>4100</v>
      </c>
      <c r="B10733">
        <v>30005</v>
      </c>
      <c r="C10733">
        <v>4005</v>
      </c>
      <c r="D10733">
        <v>416</v>
      </c>
      <c r="E10733" s="124" t="s">
        <v>20528</v>
      </c>
      <c r="F10733" t="str">
        <f t="shared" si="215"/>
        <v>Larry CTROY BELT &amp; SPLY CO</v>
      </c>
      <c r="G10733" s="150" t="str">
        <f t="shared" si="216"/>
        <v>Larry C</v>
      </c>
      <c r="H10733" s="149" t="s">
        <v>9269</v>
      </c>
      <c r="I10733">
        <v>40003660</v>
      </c>
      <c r="K10733" t="s">
        <v>21107</v>
      </c>
      <c r="L10733" t="s">
        <v>21108</v>
      </c>
      <c r="M10733" t="s">
        <v>12445</v>
      </c>
      <c r="N10733" t="s">
        <v>21109</v>
      </c>
      <c r="Q10733" t="s">
        <v>12415</v>
      </c>
      <c r="R10733" t="s">
        <v>12416</v>
      </c>
      <c r="S10733" t="s">
        <v>21110</v>
      </c>
      <c r="U10733" t="s">
        <v>12418</v>
      </c>
      <c r="W10733">
        <v>11</v>
      </c>
      <c r="X10733">
        <v>2</v>
      </c>
      <c r="Y10733" t="s">
        <v>12419</v>
      </c>
      <c r="Z10733" t="s">
        <v>12420</v>
      </c>
      <c r="AA10733" t="s">
        <v>12421</v>
      </c>
      <c r="AB10733" t="s">
        <v>12473</v>
      </c>
      <c r="AC10733">
        <v>2</v>
      </c>
      <c r="AD10733" s="123">
        <v>39111</v>
      </c>
      <c r="AE10733" t="s">
        <v>12423</v>
      </c>
      <c r="AG10733">
        <v>40003660</v>
      </c>
      <c r="AL10733" t="s">
        <v>12473</v>
      </c>
      <c r="AN10733">
        <v>3300130501</v>
      </c>
      <c r="AO10733">
        <v>16</v>
      </c>
      <c r="AP10733" t="s">
        <v>12424</v>
      </c>
      <c r="AQ10733" t="s">
        <v>11408</v>
      </c>
      <c r="AR10733">
        <v>4100</v>
      </c>
      <c r="AT10733">
        <v>2005</v>
      </c>
      <c r="AV10733" t="s">
        <v>21111</v>
      </c>
      <c r="AW10733">
        <v>116100</v>
      </c>
    </row>
    <row r="10734" spans="1:49" x14ac:dyDescent="0.25">
      <c r="A10734">
        <v>4100</v>
      </c>
      <c r="B10734">
        <v>30005</v>
      </c>
      <c r="C10734">
        <v>4005</v>
      </c>
      <c r="D10734">
        <v>416</v>
      </c>
      <c r="E10734" s="124" t="s">
        <v>20528</v>
      </c>
      <c r="F10734" t="str">
        <f t="shared" si="215"/>
        <v>Larry CUNADILLA SILO CO., INC</v>
      </c>
      <c r="G10734" s="150" t="str">
        <f t="shared" si="216"/>
        <v>Larry C</v>
      </c>
      <c r="H10734" s="149" t="s">
        <v>9638</v>
      </c>
      <c r="I10734">
        <v>40003740</v>
      </c>
      <c r="J10734" t="s">
        <v>21112</v>
      </c>
      <c r="K10734" t="s">
        <v>21113</v>
      </c>
      <c r="L10734" t="s">
        <v>21114</v>
      </c>
      <c r="M10734" t="s">
        <v>12445</v>
      </c>
      <c r="N10734" t="s">
        <v>21115</v>
      </c>
      <c r="Q10734" t="s">
        <v>12415</v>
      </c>
      <c r="R10734" t="s">
        <v>12416</v>
      </c>
      <c r="S10734" t="s">
        <v>21116</v>
      </c>
      <c r="U10734" t="s">
        <v>12418</v>
      </c>
      <c r="W10734">
        <v>11</v>
      </c>
      <c r="X10734">
        <v>1</v>
      </c>
      <c r="Y10734" t="s">
        <v>12419</v>
      </c>
      <c r="Z10734" t="s">
        <v>12420</v>
      </c>
      <c r="AA10734" t="s">
        <v>12421</v>
      </c>
      <c r="AB10734" t="s">
        <v>12422</v>
      </c>
      <c r="AC10734">
        <v>2</v>
      </c>
      <c r="AD10734" s="123">
        <v>39111</v>
      </c>
      <c r="AE10734" t="s">
        <v>12423</v>
      </c>
      <c r="AG10734">
        <v>40003740</v>
      </c>
      <c r="AL10734" t="s">
        <v>12422</v>
      </c>
      <c r="AN10734">
        <v>3307763371</v>
      </c>
      <c r="AO10734">
        <v>16</v>
      </c>
      <c r="AP10734" t="s">
        <v>12424</v>
      </c>
      <c r="AQ10734" t="s">
        <v>11408</v>
      </c>
      <c r="AR10734">
        <v>4100</v>
      </c>
      <c r="AT10734">
        <v>0</v>
      </c>
      <c r="AV10734" t="s">
        <v>21117</v>
      </c>
      <c r="AW10734">
        <v>116100</v>
      </c>
    </row>
    <row r="10735" spans="1:49" x14ac:dyDescent="0.25">
      <c r="A10735">
        <v>4100</v>
      </c>
      <c r="B10735">
        <v>30005</v>
      </c>
      <c r="C10735">
        <v>4005</v>
      </c>
      <c r="D10735">
        <v>416</v>
      </c>
      <c r="E10735" s="124" t="s">
        <v>20528</v>
      </c>
      <c r="F10735" t="str">
        <f t="shared" si="215"/>
        <v>Larry CUNITED COMMERCIAL SUPPLY</v>
      </c>
      <c r="G10735" s="150" t="str">
        <f t="shared" si="216"/>
        <v>Larry C</v>
      </c>
      <c r="H10735" s="149" t="s">
        <v>9684</v>
      </c>
      <c r="I10735">
        <v>40006981</v>
      </c>
      <c r="K10735" t="s">
        <v>21118</v>
      </c>
      <c r="L10735" t="s">
        <v>21119</v>
      </c>
      <c r="M10735" t="s">
        <v>12560</v>
      </c>
      <c r="N10735">
        <v>15129</v>
      </c>
      <c r="Q10735" t="s">
        <v>12415</v>
      </c>
      <c r="R10735" t="s">
        <v>12416</v>
      </c>
      <c r="S10735" t="s">
        <v>21120</v>
      </c>
      <c r="U10735" t="s">
        <v>12418</v>
      </c>
      <c r="W10735">
        <v>11</v>
      </c>
      <c r="X10735">
        <v>2</v>
      </c>
      <c r="Y10735" t="s">
        <v>12419</v>
      </c>
      <c r="Z10735" t="s">
        <v>12420</v>
      </c>
      <c r="AA10735" t="s">
        <v>12429</v>
      </c>
      <c r="AB10735" t="s">
        <v>12430</v>
      </c>
      <c r="AC10735">
        <v>2</v>
      </c>
      <c r="AD10735" s="123">
        <v>41302</v>
      </c>
      <c r="AE10735" t="s">
        <v>12431</v>
      </c>
      <c r="AG10735">
        <v>40006981</v>
      </c>
      <c r="AL10735" t="s">
        <v>12430</v>
      </c>
      <c r="AN10735">
        <v>3900302931</v>
      </c>
      <c r="AO10735">
        <v>16</v>
      </c>
      <c r="AP10735" t="s">
        <v>12424</v>
      </c>
      <c r="AQ10735" t="s">
        <v>11408</v>
      </c>
      <c r="AR10735">
        <v>4100</v>
      </c>
      <c r="AT10735">
        <v>0</v>
      </c>
      <c r="AV10735" t="s">
        <v>21121</v>
      </c>
      <c r="AW10735">
        <v>116100</v>
      </c>
    </row>
    <row r="10736" spans="1:49" x14ac:dyDescent="0.25">
      <c r="A10736">
        <v>4100</v>
      </c>
      <c r="B10736">
        <v>30005</v>
      </c>
      <c r="C10736">
        <v>4005</v>
      </c>
      <c r="D10736">
        <v>416</v>
      </c>
      <c r="E10736" s="124" t="s">
        <v>20528</v>
      </c>
      <c r="F10736" t="str">
        <f t="shared" si="215"/>
        <v>Larry CVALLEN DISTRIBUTION (fka IDG)</v>
      </c>
      <c r="G10736" s="150" t="str">
        <f t="shared" si="216"/>
        <v>Larry C</v>
      </c>
      <c r="H10736" s="149" t="s">
        <v>10557</v>
      </c>
      <c r="I10736">
        <v>40007698</v>
      </c>
      <c r="J10736" t="s">
        <v>13386</v>
      </c>
      <c r="K10736" t="s">
        <v>21122</v>
      </c>
      <c r="L10736" t="s">
        <v>13232</v>
      </c>
      <c r="M10736" t="s">
        <v>12692</v>
      </c>
      <c r="N10736">
        <v>30023</v>
      </c>
      <c r="O10736">
        <v>1127</v>
      </c>
      <c r="P10736">
        <v>28012</v>
      </c>
      <c r="Q10736" t="s">
        <v>12415</v>
      </c>
      <c r="R10736" t="s">
        <v>12416</v>
      </c>
      <c r="S10736" t="s">
        <v>21123</v>
      </c>
      <c r="U10736" t="s">
        <v>12418</v>
      </c>
      <c r="V10736">
        <v>204</v>
      </c>
      <c r="W10736">
        <v>11</v>
      </c>
      <c r="X10736">
        <v>2</v>
      </c>
      <c r="Y10736" t="s">
        <v>12472</v>
      </c>
      <c r="Z10736" t="s">
        <v>12420</v>
      </c>
      <c r="AA10736" t="s">
        <v>12429</v>
      </c>
      <c r="AB10736" t="s">
        <v>12422</v>
      </c>
      <c r="AC10736">
        <v>2</v>
      </c>
      <c r="AD10736" s="123">
        <v>42291</v>
      </c>
      <c r="AE10736" t="s">
        <v>12431</v>
      </c>
      <c r="AG10736">
        <v>40007698</v>
      </c>
      <c r="AL10736" t="s">
        <v>12422</v>
      </c>
      <c r="AN10736">
        <v>1112114701</v>
      </c>
      <c r="AO10736">
        <v>16</v>
      </c>
      <c r="AP10736" t="s">
        <v>12424</v>
      </c>
      <c r="AQ10736" t="s">
        <v>11408</v>
      </c>
      <c r="AR10736">
        <v>4100</v>
      </c>
      <c r="AT10736">
        <v>0</v>
      </c>
      <c r="AV10736" t="s">
        <v>13390</v>
      </c>
      <c r="AW10736">
        <v>116100</v>
      </c>
    </row>
    <row r="10737" spans="1:49" x14ac:dyDescent="0.25">
      <c r="A10737">
        <v>4100</v>
      </c>
      <c r="B10737">
        <v>30005</v>
      </c>
      <c r="C10737">
        <v>4005</v>
      </c>
      <c r="D10737">
        <v>416</v>
      </c>
      <c r="E10737" s="124" t="s">
        <v>20528</v>
      </c>
      <c r="F10737" t="str">
        <f t="shared" si="215"/>
        <v>Larry CVALLEY INDL RUBBER PRODUCTS CO, INC</v>
      </c>
      <c r="G10737" s="150" t="str">
        <f t="shared" si="216"/>
        <v>Larry C</v>
      </c>
      <c r="H10737" s="149" t="s">
        <v>10570</v>
      </c>
      <c r="I10737">
        <v>40002707</v>
      </c>
      <c r="K10737" t="s">
        <v>21124</v>
      </c>
      <c r="L10737" t="s">
        <v>21125</v>
      </c>
      <c r="M10737" t="s">
        <v>12560</v>
      </c>
      <c r="N10737" t="s">
        <v>21126</v>
      </c>
      <c r="Q10737" t="s">
        <v>12415</v>
      </c>
      <c r="R10737" t="s">
        <v>12416</v>
      </c>
      <c r="S10737" t="s">
        <v>21127</v>
      </c>
      <c r="U10737" t="s">
        <v>12418</v>
      </c>
      <c r="W10737">
        <v>11</v>
      </c>
      <c r="X10737">
        <v>2</v>
      </c>
      <c r="Y10737" t="s">
        <v>12472</v>
      </c>
      <c r="Z10737" t="s">
        <v>12420</v>
      </c>
      <c r="AA10737" t="s">
        <v>12421</v>
      </c>
      <c r="AB10737" t="s">
        <v>12757</v>
      </c>
      <c r="AC10737">
        <v>2</v>
      </c>
      <c r="AD10737" s="123">
        <v>39111</v>
      </c>
      <c r="AE10737" t="s">
        <v>12423</v>
      </c>
      <c r="AG10737">
        <v>40002707</v>
      </c>
      <c r="AL10737" t="s">
        <v>12757</v>
      </c>
      <c r="AN10737">
        <v>3909503201</v>
      </c>
      <c r="AO10737">
        <v>16</v>
      </c>
      <c r="AP10737" t="s">
        <v>12424</v>
      </c>
      <c r="AQ10737" t="s">
        <v>11408</v>
      </c>
      <c r="AR10737">
        <v>4100</v>
      </c>
      <c r="AT10737">
        <v>2005</v>
      </c>
      <c r="AV10737" t="s">
        <v>21128</v>
      </c>
      <c r="AW10737">
        <v>116100</v>
      </c>
    </row>
    <row r="10738" spans="1:49" x14ac:dyDescent="0.25">
      <c r="A10738">
        <v>4100</v>
      </c>
      <c r="B10738">
        <v>30005</v>
      </c>
      <c r="C10738">
        <v>4005</v>
      </c>
      <c r="D10738">
        <v>416</v>
      </c>
      <c r="E10738" s="124" t="s">
        <v>20528</v>
      </c>
      <c r="F10738" t="str">
        <f t="shared" si="215"/>
        <v>Larry CVALMET, INC</v>
      </c>
      <c r="G10738" s="150" t="str">
        <f t="shared" si="216"/>
        <v>Larry C</v>
      </c>
      <c r="H10738" s="149" t="s">
        <v>10576</v>
      </c>
      <c r="I10738">
        <v>40003667</v>
      </c>
      <c r="K10738" t="s">
        <v>21129</v>
      </c>
      <c r="L10738" t="s">
        <v>15612</v>
      </c>
      <c r="M10738" t="s">
        <v>12692</v>
      </c>
      <c r="N10738">
        <v>30096</v>
      </c>
      <c r="Q10738" t="s">
        <v>12415</v>
      </c>
      <c r="R10738" t="s">
        <v>12416</v>
      </c>
      <c r="S10738" t="s">
        <v>21130</v>
      </c>
      <c r="U10738" t="s">
        <v>12418</v>
      </c>
      <c r="W10738">
        <v>11</v>
      </c>
      <c r="X10738">
        <v>0</v>
      </c>
      <c r="Y10738" t="s">
        <v>12419</v>
      </c>
      <c r="Z10738" t="s">
        <v>12420</v>
      </c>
      <c r="AA10738" t="s">
        <v>12421</v>
      </c>
      <c r="AB10738" t="s">
        <v>12422</v>
      </c>
      <c r="AC10738">
        <v>2</v>
      </c>
      <c r="AD10738" s="123">
        <v>39111</v>
      </c>
      <c r="AE10738" t="s">
        <v>12423</v>
      </c>
      <c r="AG10738">
        <v>40003667</v>
      </c>
      <c r="AL10738" t="s">
        <v>12422</v>
      </c>
      <c r="AN10738">
        <v>1113515001</v>
      </c>
      <c r="AO10738">
        <v>16</v>
      </c>
      <c r="AP10738" t="s">
        <v>12424</v>
      </c>
      <c r="AQ10738" t="s">
        <v>11408</v>
      </c>
      <c r="AR10738">
        <v>4100</v>
      </c>
      <c r="AT10738">
        <v>2005</v>
      </c>
      <c r="AV10738" t="s">
        <v>21131</v>
      </c>
      <c r="AW10738">
        <v>116100</v>
      </c>
    </row>
    <row r="10739" spans="1:49" x14ac:dyDescent="0.25">
      <c r="A10739">
        <v>4100</v>
      </c>
      <c r="B10739">
        <v>30005</v>
      </c>
      <c r="C10739">
        <v>4005</v>
      </c>
      <c r="D10739">
        <v>416</v>
      </c>
      <c r="E10739" s="124" t="s">
        <v>20528</v>
      </c>
      <c r="F10739" t="str">
        <f t="shared" si="215"/>
        <v>Larry CVI MANUFACTURING INC.</v>
      </c>
      <c r="G10739" s="150" t="str">
        <f t="shared" si="216"/>
        <v>Larry C</v>
      </c>
      <c r="H10739" s="149" t="s">
        <v>10641</v>
      </c>
      <c r="I10739">
        <v>40003194</v>
      </c>
      <c r="K10739" t="s">
        <v>21132</v>
      </c>
      <c r="L10739" t="s">
        <v>21133</v>
      </c>
      <c r="M10739" t="s">
        <v>12445</v>
      </c>
      <c r="N10739" t="s">
        <v>21134</v>
      </c>
      <c r="Q10739" t="s">
        <v>12415</v>
      </c>
      <c r="R10739" t="s">
        <v>12416</v>
      </c>
      <c r="S10739" t="s">
        <v>21135</v>
      </c>
      <c r="U10739" t="s">
        <v>12418</v>
      </c>
      <c r="W10739">
        <v>11</v>
      </c>
      <c r="X10739">
        <v>0</v>
      </c>
      <c r="Y10739" t="s">
        <v>12472</v>
      </c>
      <c r="Z10739" t="s">
        <v>12420</v>
      </c>
      <c r="AA10739" t="s">
        <v>12421</v>
      </c>
      <c r="AB10739" t="s">
        <v>12422</v>
      </c>
      <c r="AC10739">
        <v>2</v>
      </c>
      <c r="AD10739" s="123">
        <v>39111</v>
      </c>
      <c r="AE10739" t="s">
        <v>12423</v>
      </c>
      <c r="AG10739">
        <v>40003194</v>
      </c>
      <c r="AL10739" t="s">
        <v>12422</v>
      </c>
      <c r="AN10739">
        <v>3305530801</v>
      </c>
      <c r="AO10739">
        <v>16</v>
      </c>
      <c r="AP10739" t="s">
        <v>12424</v>
      </c>
      <c r="AQ10739" t="s">
        <v>11408</v>
      </c>
      <c r="AR10739">
        <v>4100</v>
      </c>
      <c r="AT10739">
        <v>2005</v>
      </c>
      <c r="AV10739" t="s">
        <v>21136</v>
      </c>
      <c r="AW10739">
        <v>116100</v>
      </c>
    </row>
    <row r="10740" spans="1:49" x14ac:dyDescent="0.25">
      <c r="A10740">
        <v>4100</v>
      </c>
      <c r="B10740">
        <v>30005</v>
      </c>
      <c r="C10740">
        <v>4005</v>
      </c>
      <c r="D10740">
        <v>416</v>
      </c>
      <c r="E10740" s="124" t="s">
        <v>20528</v>
      </c>
      <c r="F10740" t="str">
        <f t="shared" si="215"/>
        <v>Larry CVOITH HYDRO INC</v>
      </c>
      <c r="G10740" s="150" t="str">
        <f t="shared" si="216"/>
        <v>Larry C</v>
      </c>
      <c r="H10740" s="149" t="s">
        <v>10704</v>
      </c>
      <c r="I10740">
        <v>40005454</v>
      </c>
      <c r="J10740" t="s">
        <v>21137</v>
      </c>
      <c r="K10740" t="s">
        <v>21138</v>
      </c>
      <c r="L10740" t="s">
        <v>15882</v>
      </c>
      <c r="M10740" t="s">
        <v>12560</v>
      </c>
      <c r="N10740">
        <v>17405</v>
      </c>
      <c r="Q10740" t="s">
        <v>12415</v>
      </c>
      <c r="R10740" t="s">
        <v>12416</v>
      </c>
      <c r="S10740" t="s">
        <v>21139</v>
      </c>
      <c r="U10740" t="s">
        <v>12418</v>
      </c>
      <c r="W10740">
        <v>11</v>
      </c>
      <c r="X10740">
        <v>1</v>
      </c>
      <c r="Y10740" t="s">
        <v>12419</v>
      </c>
      <c r="Z10740" t="s">
        <v>12420</v>
      </c>
      <c r="AA10740" t="s">
        <v>12429</v>
      </c>
      <c r="AB10740" t="s">
        <v>12422</v>
      </c>
      <c r="AC10740">
        <v>2</v>
      </c>
      <c r="AD10740" s="123">
        <v>39577</v>
      </c>
      <c r="AE10740" t="s">
        <v>12633</v>
      </c>
      <c r="AG10740">
        <v>40005454</v>
      </c>
      <c r="AL10740" t="s">
        <v>12422</v>
      </c>
      <c r="AN10740">
        <v>3913343001</v>
      </c>
      <c r="AO10740">
        <v>16</v>
      </c>
      <c r="AP10740" t="s">
        <v>12424</v>
      </c>
      <c r="AQ10740" t="s">
        <v>11408</v>
      </c>
      <c r="AR10740">
        <v>4100</v>
      </c>
      <c r="AT10740">
        <v>0</v>
      </c>
      <c r="AV10740" t="s">
        <v>15884</v>
      </c>
      <c r="AW10740">
        <v>116100</v>
      </c>
    </row>
    <row r="10741" spans="1:49" x14ac:dyDescent="0.25">
      <c r="A10741">
        <v>4100</v>
      </c>
      <c r="B10741">
        <v>30005</v>
      </c>
      <c r="C10741">
        <v>4005</v>
      </c>
      <c r="D10741">
        <v>416</v>
      </c>
      <c r="E10741" s="124" t="s">
        <v>20528</v>
      </c>
      <c r="F10741" t="str">
        <f t="shared" si="215"/>
        <v>Larry CWABTEC RUBBER PRODUCTS</v>
      </c>
      <c r="G10741" s="150" t="str">
        <f t="shared" si="216"/>
        <v>Larry C</v>
      </c>
      <c r="H10741" s="149" t="s">
        <v>10738</v>
      </c>
      <c r="I10741">
        <v>40007641</v>
      </c>
      <c r="K10741" t="s">
        <v>21140</v>
      </c>
      <c r="L10741" t="s">
        <v>21141</v>
      </c>
      <c r="M10741" t="s">
        <v>12560</v>
      </c>
      <c r="N10741">
        <v>15601</v>
      </c>
      <c r="Q10741" t="s">
        <v>12415</v>
      </c>
      <c r="R10741" t="s">
        <v>12416</v>
      </c>
      <c r="S10741" t="s">
        <v>21142</v>
      </c>
      <c r="U10741" t="s">
        <v>12418</v>
      </c>
      <c r="W10741">
        <v>11</v>
      </c>
      <c r="X10741">
        <v>1</v>
      </c>
      <c r="Y10741" t="s">
        <v>12419</v>
      </c>
      <c r="Z10741" t="s">
        <v>12420</v>
      </c>
      <c r="AA10741" t="s">
        <v>12429</v>
      </c>
      <c r="AB10741" t="s">
        <v>12430</v>
      </c>
      <c r="AC10741">
        <v>2</v>
      </c>
      <c r="AD10741" s="123">
        <v>42212</v>
      </c>
      <c r="AE10741" t="s">
        <v>12431</v>
      </c>
      <c r="AG10741">
        <v>40007641</v>
      </c>
      <c r="AL10741" t="s">
        <v>12430</v>
      </c>
      <c r="AN10741">
        <v>3912915301</v>
      </c>
      <c r="AO10741">
        <v>16</v>
      </c>
      <c r="AP10741" t="s">
        <v>12424</v>
      </c>
      <c r="AQ10741" t="s">
        <v>11408</v>
      </c>
      <c r="AR10741">
        <v>4100</v>
      </c>
      <c r="AT10741">
        <v>0</v>
      </c>
      <c r="AV10741" t="s">
        <v>21143</v>
      </c>
      <c r="AW10741">
        <v>116100</v>
      </c>
    </row>
    <row r="10742" spans="1:49" x14ac:dyDescent="0.25">
      <c r="A10742">
        <v>4100</v>
      </c>
      <c r="B10742">
        <v>30005</v>
      </c>
      <c r="C10742">
        <v>4005</v>
      </c>
      <c r="D10742">
        <v>416</v>
      </c>
      <c r="E10742" s="124" t="s">
        <v>20528</v>
      </c>
      <c r="F10742" t="str">
        <f t="shared" si="215"/>
        <v>Larry CWAMPOLE ENTERPRISES INC</v>
      </c>
      <c r="G10742" s="150" t="str">
        <f t="shared" si="216"/>
        <v>Larry C</v>
      </c>
      <c r="H10742" s="149" t="s">
        <v>10794</v>
      </c>
      <c r="I10742">
        <v>40008751</v>
      </c>
      <c r="J10742" t="s">
        <v>21144</v>
      </c>
      <c r="K10742" t="s">
        <v>21145</v>
      </c>
      <c r="L10742" t="s">
        <v>21146</v>
      </c>
      <c r="M10742" t="s">
        <v>12560</v>
      </c>
      <c r="N10742">
        <v>19438</v>
      </c>
      <c r="Q10742" t="s">
        <v>12415</v>
      </c>
      <c r="R10742" t="s">
        <v>12416</v>
      </c>
      <c r="S10742" t="s">
        <v>21147</v>
      </c>
      <c r="U10742" t="s">
        <v>12418</v>
      </c>
      <c r="W10742">
        <v>11</v>
      </c>
      <c r="X10742">
        <v>0</v>
      </c>
      <c r="Y10742" t="s">
        <v>12419</v>
      </c>
      <c r="Z10742" t="s">
        <v>12420</v>
      </c>
      <c r="AA10742" t="s">
        <v>12429</v>
      </c>
      <c r="AB10742" t="s">
        <v>12430</v>
      </c>
      <c r="AC10742">
        <v>2</v>
      </c>
      <c r="AD10742" s="123">
        <v>43803</v>
      </c>
      <c r="AE10742" t="s">
        <v>12486</v>
      </c>
      <c r="AG10742">
        <v>40008751</v>
      </c>
      <c r="AL10742" t="s">
        <v>12430</v>
      </c>
      <c r="AN10742">
        <v>3909144301</v>
      </c>
      <c r="AO10742">
        <v>16</v>
      </c>
      <c r="AP10742" t="s">
        <v>12424</v>
      </c>
      <c r="AQ10742" t="s">
        <v>11408</v>
      </c>
      <c r="AR10742">
        <v>4100</v>
      </c>
      <c r="AT10742">
        <v>0</v>
      </c>
      <c r="AV10742" t="s">
        <v>21148</v>
      </c>
      <c r="AW10742">
        <v>116100</v>
      </c>
    </row>
    <row r="10743" spans="1:49" x14ac:dyDescent="0.25">
      <c r="A10743">
        <v>4100</v>
      </c>
      <c r="B10743">
        <v>30005</v>
      </c>
      <c r="C10743">
        <v>4005</v>
      </c>
      <c r="D10743">
        <v>416</v>
      </c>
      <c r="E10743" s="124" t="s">
        <v>20528</v>
      </c>
      <c r="F10743" t="str">
        <f t="shared" si="215"/>
        <v>Larry CWARRENS INDUSTRIAL SALES</v>
      </c>
      <c r="G10743" s="150" t="str">
        <f t="shared" si="216"/>
        <v>Larry C</v>
      </c>
      <c r="H10743" s="149" t="s">
        <v>10804</v>
      </c>
      <c r="I10743">
        <v>40003662</v>
      </c>
      <c r="K10743" t="s">
        <v>21149</v>
      </c>
      <c r="L10743" t="s">
        <v>14209</v>
      </c>
      <c r="M10743" t="s">
        <v>12445</v>
      </c>
      <c r="N10743" t="s">
        <v>21150</v>
      </c>
      <c r="Q10743" t="s">
        <v>12415</v>
      </c>
      <c r="R10743" t="s">
        <v>12416</v>
      </c>
      <c r="U10743" t="s">
        <v>12418</v>
      </c>
      <c r="W10743">
        <v>11</v>
      </c>
      <c r="X10743">
        <v>2</v>
      </c>
      <c r="Y10743" t="s">
        <v>12419</v>
      </c>
      <c r="Z10743" t="s">
        <v>12420</v>
      </c>
      <c r="AA10743" t="s">
        <v>12421</v>
      </c>
      <c r="AB10743" t="s">
        <v>12422</v>
      </c>
      <c r="AC10743">
        <v>2</v>
      </c>
      <c r="AD10743" s="123">
        <v>39111</v>
      </c>
      <c r="AE10743" t="s">
        <v>12423</v>
      </c>
      <c r="AG10743">
        <v>40003662</v>
      </c>
      <c r="AL10743" t="s">
        <v>12422</v>
      </c>
      <c r="AN10743">
        <v>3307563021</v>
      </c>
      <c r="AO10743">
        <v>16</v>
      </c>
      <c r="AP10743" t="s">
        <v>12424</v>
      </c>
      <c r="AQ10743" t="s">
        <v>11408</v>
      </c>
      <c r="AR10743">
        <v>4100</v>
      </c>
      <c r="AT10743">
        <v>2005</v>
      </c>
      <c r="AV10743" t="s">
        <v>21151</v>
      </c>
      <c r="AW10743">
        <v>116100</v>
      </c>
    </row>
    <row r="10744" spans="1:49" x14ac:dyDescent="0.25">
      <c r="A10744">
        <v>4100</v>
      </c>
      <c r="B10744">
        <v>30005</v>
      </c>
      <c r="C10744">
        <v>4005</v>
      </c>
      <c r="D10744">
        <v>416</v>
      </c>
      <c r="E10744" s="124" t="s">
        <v>20528</v>
      </c>
      <c r="F10744" t="str">
        <f t="shared" si="215"/>
        <v>Larry CWATSONTOWN BRICK CO</v>
      </c>
      <c r="G10744" s="150" t="str">
        <f t="shared" si="216"/>
        <v>Larry C</v>
      </c>
      <c r="H10744" s="149" t="s">
        <v>10815</v>
      </c>
      <c r="I10744">
        <v>40002645</v>
      </c>
      <c r="J10744" t="s">
        <v>21152</v>
      </c>
      <c r="K10744" t="s">
        <v>21153</v>
      </c>
      <c r="L10744" t="s">
        <v>21154</v>
      </c>
      <c r="M10744" t="s">
        <v>12560</v>
      </c>
      <c r="N10744" t="s">
        <v>21155</v>
      </c>
      <c r="Q10744" t="s">
        <v>12415</v>
      </c>
      <c r="R10744" t="s">
        <v>12416</v>
      </c>
      <c r="S10744" t="s">
        <v>21156</v>
      </c>
      <c r="U10744" t="s">
        <v>12418</v>
      </c>
      <c r="W10744">
        <v>11</v>
      </c>
      <c r="X10744">
        <v>1</v>
      </c>
      <c r="Y10744" t="s">
        <v>12419</v>
      </c>
      <c r="Z10744" t="s">
        <v>12420</v>
      </c>
      <c r="AA10744" t="s">
        <v>12421</v>
      </c>
      <c r="AB10744" t="s">
        <v>12422</v>
      </c>
      <c r="AC10744">
        <v>2</v>
      </c>
      <c r="AD10744" s="123">
        <v>39111</v>
      </c>
      <c r="AE10744" t="s">
        <v>12423</v>
      </c>
      <c r="AG10744">
        <v>40002645</v>
      </c>
      <c r="AL10744" t="s">
        <v>12422</v>
      </c>
      <c r="AN10744">
        <v>3909766901</v>
      </c>
      <c r="AO10744">
        <v>16</v>
      </c>
      <c r="AP10744" t="s">
        <v>12424</v>
      </c>
      <c r="AQ10744" t="s">
        <v>11408</v>
      </c>
      <c r="AR10744">
        <v>4100</v>
      </c>
      <c r="AT10744">
        <v>2005</v>
      </c>
      <c r="AV10744" t="s">
        <v>21154</v>
      </c>
      <c r="AW10744">
        <v>116100</v>
      </c>
    </row>
    <row r="10745" spans="1:49" x14ac:dyDescent="0.25">
      <c r="A10745">
        <v>4100</v>
      </c>
      <c r="B10745">
        <v>30005</v>
      </c>
      <c r="C10745">
        <v>4005</v>
      </c>
      <c r="D10745">
        <v>416</v>
      </c>
      <c r="E10745" s="124" t="s">
        <v>20528</v>
      </c>
      <c r="F10745" t="str">
        <f t="shared" si="215"/>
        <v>Larry CWEPCO,INC</v>
      </c>
      <c r="G10745" s="150" t="str">
        <f t="shared" si="216"/>
        <v>Larry C</v>
      </c>
      <c r="H10745" s="149" t="s">
        <v>10862</v>
      </c>
      <c r="I10745">
        <v>40005332</v>
      </c>
      <c r="K10745" t="s">
        <v>21157</v>
      </c>
      <c r="L10745" t="s">
        <v>20838</v>
      </c>
      <c r="M10745" t="s">
        <v>12560</v>
      </c>
      <c r="N10745">
        <v>18640</v>
      </c>
      <c r="Q10745" t="s">
        <v>12415</v>
      </c>
      <c r="R10745" t="s">
        <v>12416</v>
      </c>
      <c r="S10745" t="s">
        <v>21158</v>
      </c>
      <c r="U10745" t="s">
        <v>12418</v>
      </c>
      <c r="W10745">
        <v>11</v>
      </c>
      <c r="X10745">
        <v>0</v>
      </c>
      <c r="Y10745" t="s">
        <v>12419</v>
      </c>
      <c r="Z10745" t="s">
        <v>12420</v>
      </c>
      <c r="AA10745" t="s">
        <v>12429</v>
      </c>
      <c r="AB10745" t="s">
        <v>12422</v>
      </c>
      <c r="AC10745">
        <v>2</v>
      </c>
      <c r="AD10745" s="123">
        <v>39454</v>
      </c>
      <c r="AE10745" t="s">
        <v>12538</v>
      </c>
      <c r="AG10745">
        <v>40005332</v>
      </c>
      <c r="AL10745" t="s">
        <v>12422</v>
      </c>
      <c r="AN10745">
        <v>3907930501</v>
      </c>
      <c r="AO10745">
        <v>16</v>
      </c>
      <c r="AP10745" t="s">
        <v>12424</v>
      </c>
      <c r="AQ10745" t="s">
        <v>11408</v>
      </c>
      <c r="AR10745">
        <v>4100</v>
      </c>
      <c r="AT10745">
        <v>0</v>
      </c>
      <c r="AV10745" t="s">
        <v>10862</v>
      </c>
      <c r="AW10745">
        <v>116100</v>
      </c>
    </row>
    <row r="10746" spans="1:49" x14ac:dyDescent="0.25">
      <c r="A10746">
        <v>4100</v>
      </c>
      <c r="B10746">
        <v>30005</v>
      </c>
      <c r="C10746">
        <v>4005</v>
      </c>
      <c r="D10746">
        <v>416</v>
      </c>
      <c r="E10746" s="124" t="s">
        <v>20528</v>
      </c>
      <c r="F10746" t="str">
        <f t="shared" si="215"/>
        <v>Larry CWESCO DISTRIBUTION INC</v>
      </c>
      <c r="G10746" s="150" t="str">
        <f t="shared" si="216"/>
        <v>Larry C</v>
      </c>
      <c r="H10746" s="149" t="s">
        <v>10863</v>
      </c>
      <c r="I10746">
        <v>40008563</v>
      </c>
      <c r="K10746" t="s">
        <v>21159</v>
      </c>
      <c r="L10746" t="s">
        <v>21160</v>
      </c>
      <c r="M10746" t="s">
        <v>12560</v>
      </c>
      <c r="N10746">
        <v>15086</v>
      </c>
      <c r="Q10746" t="s">
        <v>12415</v>
      </c>
      <c r="R10746" t="s">
        <v>12416</v>
      </c>
      <c r="S10746" t="s">
        <v>21161</v>
      </c>
      <c r="U10746" t="s">
        <v>12418</v>
      </c>
      <c r="W10746">
        <v>11</v>
      </c>
      <c r="X10746">
        <v>2</v>
      </c>
      <c r="Y10746" t="s">
        <v>12419</v>
      </c>
      <c r="Z10746" t="s">
        <v>12420</v>
      </c>
      <c r="AA10746" t="s">
        <v>12429</v>
      </c>
      <c r="AB10746" t="s">
        <v>12430</v>
      </c>
      <c r="AC10746">
        <v>2</v>
      </c>
      <c r="AD10746" s="123">
        <v>43495</v>
      </c>
      <c r="AE10746" t="s">
        <v>12431</v>
      </c>
      <c r="AG10746">
        <v>40008563</v>
      </c>
      <c r="AL10746" t="s">
        <v>12430</v>
      </c>
      <c r="AN10746">
        <v>3900372361</v>
      </c>
      <c r="AO10746">
        <v>16</v>
      </c>
      <c r="AP10746" t="s">
        <v>12424</v>
      </c>
      <c r="AQ10746" t="s">
        <v>11408</v>
      </c>
      <c r="AR10746">
        <v>4100</v>
      </c>
      <c r="AT10746">
        <v>0</v>
      </c>
      <c r="AV10746" t="s">
        <v>21162</v>
      </c>
      <c r="AW10746">
        <v>116100</v>
      </c>
    </row>
    <row r="10747" spans="1:49" x14ac:dyDescent="0.25">
      <c r="A10747">
        <v>4100</v>
      </c>
      <c r="B10747">
        <v>30005</v>
      </c>
      <c r="C10747">
        <v>4005</v>
      </c>
      <c r="D10747">
        <v>416</v>
      </c>
      <c r="E10747" s="124" t="s">
        <v>20528</v>
      </c>
      <c r="F10747" t="str">
        <f t="shared" si="215"/>
        <v>Larry CWEST PHARMACEUTICAL SERVICES</v>
      </c>
      <c r="G10747" s="150" t="str">
        <f t="shared" si="216"/>
        <v>Larry C</v>
      </c>
      <c r="H10747" s="149" t="s">
        <v>10872</v>
      </c>
      <c r="I10747">
        <v>40007237</v>
      </c>
      <c r="K10747" t="s">
        <v>16615</v>
      </c>
      <c r="L10747" t="s">
        <v>16616</v>
      </c>
      <c r="M10747" t="s">
        <v>12560</v>
      </c>
      <c r="N10747">
        <v>19341</v>
      </c>
      <c r="Q10747" t="s">
        <v>12415</v>
      </c>
      <c r="R10747" t="s">
        <v>12416</v>
      </c>
      <c r="S10747" t="s">
        <v>21163</v>
      </c>
      <c r="U10747" t="s">
        <v>12418</v>
      </c>
      <c r="W10747">
        <v>11</v>
      </c>
      <c r="X10747">
        <v>1</v>
      </c>
      <c r="Y10747" t="s">
        <v>12419</v>
      </c>
      <c r="Z10747" t="s">
        <v>12420</v>
      </c>
      <c r="AA10747" t="s">
        <v>12429</v>
      </c>
      <c r="AB10747" t="s">
        <v>12422</v>
      </c>
      <c r="AC10747">
        <v>2</v>
      </c>
      <c r="AD10747" s="123">
        <v>41620</v>
      </c>
      <c r="AE10747" t="s">
        <v>12431</v>
      </c>
      <c r="AG10747">
        <v>40007237</v>
      </c>
      <c r="AL10747" t="s">
        <v>12422</v>
      </c>
      <c r="AN10747">
        <v>3902960301</v>
      </c>
      <c r="AO10747">
        <v>16</v>
      </c>
      <c r="AP10747" t="s">
        <v>12424</v>
      </c>
      <c r="AQ10747" t="s">
        <v>11408</v>
      </c>
      <c r="AR10747">
        <v>4100</v>
      </c>
      <c r="AT10747">
        <v>0</v>
      </c>
      <c r="AV10747" t="s">
        <v>16618</v>
      </c>
      <c r="AW10747">
        <v>116100</v>
      </c>
    </row>
    <row r="10748" spans="1:49" x14ac:dyDescent="0.25">
      <c r="A10748">
        <v>4100</v>
      </c>
      <c r="B10748">
        <v>30005</v>
      </c>
      <c r="C10748">
        <v>4005</v>
      </c>
      <c r="D10748">
        <v>416</v>
      </c>
      <c r="E10748" s="124" t="s">
        <v>20528</v>
      </c>
      <c r="F10748" t="str">
        <f t="shared" si="215"/>
        <v>Larry CWESTFALIA TECHNOLOGIES,INC</v>
      </c>
      <c r="G10748" s="150" t="str">
        <f t="shared" si="216"/>
        <v>Larry C</v>
      </c>
      <c r="H10748" s="149" t="s">
        <v>10898</v>
      </c>
      <c r="I10748">
        <v>40003472</v>
      </c>
      <c r="K10748" t="s">
        <v>21164</v>
      </c>
      <c r="L10748" t="s">
        <v>15882</v>
      </c>
      <c r="M10748" t="s">
        <v>12560</v>
      </c>
      <c r="N10748" t="s">
        <v>21165</v>
      </c>
      <c r="Q10748" t="s">
        <v>12415</v>
      </c>
      <c r="R10748" t="s">
        <v>12416</v>
      </c>
      <c r="S10748" t="s">
        <v>21166</v>
      </c>
      <c r="U10748" t="s">
        <v>12418</v>
      </c>
      <c r="W10748">
        <v>11</v>
      </c>
      <c r="X10748">
        <v>0</v>
      </c>
      <c r="Y10748" t="s">
        <v>12419</v>
      </c>
      <c r="Z10748" t="s">
        <v>12420</v>
      </c>
      <c r="AA10748" t="s">
        <v>12421</v>
      </c>
      <c r="AB10748" t="s">
        <v>12422</v>
      </c>
      <c r="AC10748">
        <v>2</v>
      </c>
      <c r="AD10748" s="123">
        <v>39111</v>
      </c>
      <c r="AE10748" t="s">
        <v>12423</v>
      </c>
      <c r="AG10748">
        <v>40003472</v>
      </c>
      <c r="AL10748" t="s">
        <v>12422</v>
      </c>
      <c r="AN10748">
        <v>3913343001</v>
      </c>
      <c r="AO10748">
        <v>16</v>
      </c>
      <c r="AP10748" t="s">
        <v>12424</v>
      </c>
      <c r="AQ10748" t="s">
        <v>11408</v>
      </c>
      <c r="AR10748">
        <v>4100</v>
      </c>
      <c r="AT10748">
        <v>0</v>
      </c>
      <c r="AV10748" t="s">
        <v>21167</v>
      </c>
      <c r="AW10748">
        <v>116100</v>
      </c>
    </row>
    <row r="10749" spans="1:49" x14ac:dyDescent="0.25">
      <c r="A10749">
        <v>4100</v>
      </c>
      <c r="B10749">
        <v>30005</v>
      </c>
      <c r="C10749">
        <v>4005</v>
      </c>
      <c r="D10749">
        <v>416</v>
      </c>
      <c r="E10749" s="124" t="s">
        <v>20528</v>
      </c>
      <c r="F10749" t="str">
        <f t="shared" si="215"/>
        <v>Larry CZAMPOGNA INC</v>
      </c>
      <c r="G10749" s="150" t="str">
        <f t="shared" si="216"/>
        <v>Larry C</v>
      </c>
      <c r="H10749" s="149" t="s">
        <v>11067</v>
      </c>
      <c r="I10749">
        <v>40007787</v>
      </c>
      <c r="K10749" t="s">
        <v>21168</v>
      </c>
      <c r="L10749" t="s">
        <v>21169</v>
      </c>
      <c r="M10749" t="s">
        <v>12560</v>
      </c>
      <c r="N10749">
        <v>15068</v>
      </c>
      <c r="Q10749" t="s">
        <v>12415</v>
      </c>
      <c r="R10749" t="s">
        <v>12416</v>
      </c>
      <c r="S10749" t="s">
        <v>21170</v>
      </c>
      <c r="U10749" t="s">
        <v>12418</v>
      </c>
      <c r="W10749">
        <v>11</v>
      </c>
      <c r="X10749">
        <v>0</v>
      </c>
      <c r="Y10749" t="s">
        <v>12419</v>
      </c>
      <c r="Z10749" t="s">
        <v>12420</v>
      </c>
      <c r="AA10749" t="s">
        <v>12429</v>
      </c>
      <c r="AB10749" t="s">
        <v>12430</v>
      </c>
      <c r="AC10749">
        <v>2</v>
      </c>
      <c r="AD10749" s="123">
        <v>42415</v>
      </c>
      <c r="AE10749" t="s">
        <v>12431</v>
      </c>
      <c r="AG10749">
        <v>40007787</v>
      </c>
      <c r="AL10749" t="s">
        <v>12430</v>
      </c>
      <c r="AN10749">
        <v>3912901101</v>
      </c>
      <c r="AO10749">
        <v>16</v>
      </c>
      <c r="AP10749" t="s">
        <v>12424</v>
      </c>
      <c r="AQ10749" t="s">
        <v>11408</v>
      </c>
      <c r="AR10749">
        <v>4100</v>
      </c>
      <c r="AT10749">
        <v>0</v>
      </c>
      <c r="AV10749" t="s">
        <v>21171</v>
      </c>
      <c r="AW10749">
        <v>116100</v>
      </c>
    </row>
    <row r="10750" spans="1:49" x14ac:dyDescent="0.25">
      <c r="A10750">
        <v>4100</v>
      </c>
      <c r="B10750">
        <v>30050</v>
      </c>
      <c r="C10750">
        <v>4022</v>
      </c>
      <c r="D10750">
        <v>415</v>
      </c>
      <c r="E10750" s="124" t="s">
        <v>21172</v>
      </c>
      <c r="F10750" t="str">
        <f t="shared" si="215"/>
        <v>Matt CavanaughABS GRAPHICS INC.</v>
      </c>
      <c r="G10750" s="150" t="s">
        <v>263</v>
      </c>
      <c r="H10750" s="149" t="s">
        <v>386</v>
      </c>
      <c r="I10750">
        <v>40002588</v>
      </c>
      <c r="K10750" t="s">
        <v>21173</v>
      </c>
      <c r="L10750" t="s">
        <v>19543</v>
      </c>
      <c r="M10750" t="s">
        <v>12546</v>
      </c>
      <c r="N10750" t="s">
        <v>21174</v>
      </c>
      <c r="Q10750" t="s">
        <v>12415</v>
      </c>
      <c r="R10750" t="s">
        <v>12416</v>
      </c>
      <c r="S10750" t="s">
        <v>21175</v>
      </c>
      <c r="U10750" t="s">
        <v>12418</v>
      </c>
      <c r="W10750">
        <v>11</v>
      </c>
      <c r="X10750">
        <v>1</v>
      </c>
      <c r="Y10750" t="s">
        <v>12419</v>
      </c>
      <c r="Z10750" t="s">
        <v>12420</v>
      </c>
      <c r="AA10750" t="s">
        <v>12421</v>
      </c>
      <c r="AB10750" t="s">
        <v>14028</v>
      </c>
      <c r="AC10750">
        <v>2</v>
      </c>
      <c r="AD10750" s="123">
        <v>39111</v>
      </c>
      <c r="AE10750" t="s">
        <v>12423</v>
      </c>
      <c r="AG10750">
        <v>40002588</v>
      </c>
      <c r="AL10750" t="s">
        <v>14028</v>
      </c>
      <c r="AN10750">
        <v>1404300201</v>
      </c>
      <c r="AO10750">
        <v>16</v>
      </c>
      <c r="AP10750" t="s">
        <v>12424</v>
      </c>
      <c r="AQ10750" t="s">
        <v>11408</v>
      </c>
      <c r="AR10750">
        <v>4100</v>
      </c>
      <c r="AS10750" t="s">
        <v>12491</v>
      </c>
      <c r="AT10750">
        <v>0</v>
      </c>
      <c r="AV10750" t="s">
        <v>21176</v>
      </c>
      <c r="AW10750">
        <v>116100</v>
      </c>
    </row>
    <row r="10751" spans="1:49" x14ac:dyDescent="0.25">
      <c r="A10751">
        <v>4100</v>
      </c>
      <c r="B10751">
        <v>30050</v>
      </c>
      <c r="C10751">
        <v>4022</v>
      </c>
      <c r="D10751">
        <v>415</v>
      </c>
      <c r="E10751" s="124" t="s">
        <v>21172</v>
      </c>
      <c r="F10751" t="str">
        <f t="shared" si="215"/>
        <v>Matt CavanaughACCRAPLY</v>
      </c>
      <c r="G10751" s="150" t="s">
        <v>263</v>
      </c>
      <c r="H10751" s="149" t="s">
        <v>398</v>
      </c>
      <c r="I10751">
        <v>40004122</v>
      </c>
      <c r="K10751" t="s">
        <v>21177</v>
      </c>
      <c r="L10751" t="s">
        <v>15338</v>
      </c>
      <c r="M10751" t="s">
        <v>12976</v>
      </c>
      <c r="N10751">
        <v>55447</v>
      </c>
      <c r="Q10751" t="s">
        <v>12415</v>
      </c>
      <c r="R10751" t="s">
        <v>12416</v>
      </c>
      <c r="S10751" t="s">
        <v>21178</v>
      </c>
      <c r="U10751" t="s">
        <v>12418</v>
      </c>
      <c r="V10751">
        <v>200</v>
      </c>
      <c r="W10751">
        <v>11</v>
      </c>
      <c r="X10751">
        <v>0</v>
      </c>
      <c r="Y10751" t="s">
        <v>12419</v>
      </c>
      <c r="Z10751" t="s">
        <v>12420</v>
      </c>
      <c r="AA10751" t="s">
        <v>12421</v>
      </c>
      <c r="AB10751" t="s">
        <v>12422</v>
      </c>
      <c r="AC10751">
        <v>2</v>
      </c>
      <c r="AD10751" s="123">
        <v>39111</v>
      </c>
      <c r="AE10751" t="s">
        <v>12423</v>
      </c>
      <c r="AG10751">
        <v>40004122</v>
      </c>
      <c r="AL10751" t="s">
        <v>12422</v>
      </c>
      <c r="AN10751">
        <v>2405308401</v>
      </c>
      <c r="AO10751">
        <v>16</v>
      </c>
      <c r="AP10751" t="s">
        <v>12424</v>
      </c>
      <c r="AQ10751" t="s">
        <v>11408</v>
      </c>
      <c r="AR10751">
        <v>4100</v>
      </c>
      <c r="AS10751" t="s">
        <v>12491</v>
      </c>
      <c r="AT10751">
        <v>2005</v>
      </c>
      <c r="AV10751" t="s">
        <v>398</v>
      </c>
      <c r="AW10751">
        <v>116100</v>
      </c>
    </row>
    <row r="10752" spans="1:49" x14ac:dyDescent="0.25">
      <c r="A10752">
        <v>4100</v>
      </c>
      <c r="B10752">
        <v>30050</v>
      </c>
      <c r="C10752">
        <v>4022</v>
      </c>
      <c r="D10752">
        <v>415</v>
      </c>
      <c r="E10752" s="124" t="s">
        <v>21172</v>
      </c>
      <c r="F10752" t="str">
        <f t="shared" si="215"/>
        <v>Matt CavanaughACCU-RAY INSPECTION SERVICES, INC.</v>
      </c>
      <c r="G10752" s="150" t="s">
        <v>263</v>
      </c>
      <c r="H10752" s="149" t="s">
        <v>409</v>
      </c>
      <c r="I10752">
        <v>40005977</v>
      </c>
      <c r="K10752" t="s">
        <v>21179</v>
      </c>
      <c r="L10752" t="s">
        <v>20880</v>
      </c>
      <c r="M10752" t="s">
        <v>12546</v>
      </c>
      <c r="N10752">
        <v>60423</v>
      </c>
      <c r="Q10752" t="s">
        <v>12415</v>
      </c>
      <c r="R10752" t="s">
        <v>12416</v>
      </c>
      <c r="S10752" t="s">
        <v>21180</v>
      </c>
      <c r="U10752" t="s">
        <v>12418</v>
      </c>
      <c r="W10752">
        <v>11</v>
      </c>
      <c r="X10752">
        <v>1</v>
      </c>
      <c r="Y10752" t="s">
        <v>12419</v>
      </c>
      <c r="Z10752" t="s">
        <v>12420</v>
      </c>
      <c r="AA10752" t="s">
        <v>14498</v>
      </c>
      <c r="AB10752" t="s">
        <v>12422</v>
      </c>
      <c r="AC10752">
        <v>2</v>
      </c>
      <c r="AD10752" s="123">
        <v>40239</v>
      </c>
      <c r="AE10752" t="s">
        <v>12431</v>
      </c>
      <c r="AG10752">
        <v>40005977</v>
      </c>
      <c r="AL10752" t="s">
        <v>12422</v>
      </c>
      <c r="AN10752">
        <v>1419744681</v>
      </c>
      <c r="AO10752">
        <v>16</v>
      </c>
      <c r="AP10752" t="s">
        <v>12424</v>
      </c>
      <c r="AQ10752" t="s">
        <v>11408</v>
      </c>
      <c r="AR10752">
        <v>4100</v>
      </c>
      <c r="AS10752" t="s">
        <v>12491</v>
      </c>
      <c r="AT10752">
        <v>0</v>
      </c>
      <c r="AV10752" t="s">
        <v>21181</v>
      </c>
      <c r="AW10752">
        <v>116100</v>
      </c>
    </row>
    <row r="10753" spans="1:49" x14ac:dyDescent="0.25">
      <c r="A10753">
        <v>4100</v>
      </c>
      <c r="B10753">
        <v>30050</v>
      </c>
      <c r="C10753">
        <v>4022</v>
      </c>
      <c r="D10753">
        <v>415</v>
      </c>
      <c r="E10753" s="124" t="s">
        <v>21172</v>
      </c>
      <c r="F10753" t="str">
        <f t="shared" si="215"/>
        <v>Matt CavanaughADVANTAGE INDUSTRIAL SYSTEMS</v>
      </c>
      <c r="G10753" s="150" t="s">
        <v>263</v>
      </c>
      <c r="H10753" s="149" t="s">
        <v>490</v>
      </c>
      <c r="I10753">
        <v>40006553</v>
      </c>
      <c r="K10753" t="s">
        <v>21182</v>
      </c>
      <c r="L10753" t="s">
        <v>20880</v>
      </c>
      <c r="M10753" t="s">
        <v>12546</v>
      </c>
      <c r="N10753">
        <v>60423</v>
      </c>
      <c r="Q10753" t="s">
        <v>12415</v>
      </c>
      <c r="R10753" t="s">
        <v>12416</v>
      </c>
      <c r="S10753" t="s">
        <v>21183</v>
      </c>
      <c r="U10753" t="s">
        <v>12418</v>
      </c>
      <c r="W10753">
        <v>11</v>
      </c>
      <c r="X10753">
        <v>0</v>
      </c>
      <c r="Y10753" t="s">
        <v>12419</v>
      </c>
      <c r="Z10753" t="s">
        <v>12420</v>
      </c>
      <c r="AA10753" t="s">
        <v>14498</v>
      </c>
      <c r="AB10753" t="s">
        <v>12422</v>
      </c>
      <c r="AC10753">
        <v>2</v>
      </c>
      <c r="AD10753" s="123">
        <v>40672</v>
      </c>
      <c r="AE10753" t="s">
        <v>12431</v>
      </c>
      <c r="AG10753">
        <v>40006553</v>
      </c>
      <c r="AL10753" t="s">
        <v>12422</v>
      </c>
      <c r="AN10753">
        <v>1419744681</v>
      </c>
      <c r="AO10753">
        <v>16</v>
      </c>
      <c r="AP10753" t="s">
        <v>12424</v>
      </c>
      <c r="AQ10753" t="s">
        <v>11408</v>
      </c>
      <c r="AR10753">
        <v>4100</v>
      </c>
      <c r="AT10753">
        <v>0</v>
      </c>
      <c r="AV10753" t="s">
        <v>16656</v>
      </c>
      <c r="AW10753">
        <v>116100</v>
      </c>
    </row>
    <row r="10754" spans="1:49" x14ac:dyDescent="0.25">
      <c r="A10754">
        <v>4100</v>
      </c>
      <c r="B10754">
        <v>30050</v>
      </c>
      <c r="C10754">
        <v>4022</v>
      </c>
      <c r="D10754">
        <v>415</v>
      </c>
      <c r="E10754" s="124" t="s">
        <v>21172</v>
      </c>
      <c r="F10754" t="str">
        <f t="shared" si="215"/>
        <v>Matt CavanaughAGRELIANT GENETICS LLC</v>
      </c>
      <c r="G10754" s="150" t="s">
        <v>263</v>
      </c>
      <c r="H10754" s="149" t="s">
        <v>519</v>
      </c>
      <c r="I10754">
        <v>40006725</v>
      </c>
      <c r="K10754" t="s">
        <v>21184</v>
      </c>
      <c r="L10754" t="s">
        <v>21185</v>
      </c>
      <c r="M10754" t="s">
        <v>12546</v>
      </c>
      <c r="N10754">
        <v>60901</v>
      </c>
      <c r="Q10754" t="s">
        <v>12415</v>
      </c>
      <c r="R10754" t="s">
        <v>12416</v>
      </c>
      <c r="S10754" t="s">
        <v>21186</v>
      </c>
      <c r="U10754" t="s">
        <v>12418</v>
      </c>
      <c r="W10754">
        <v>11</v>
      </c>
      <c r="X10754">
        <v>1</v>
      </c>
      <c r="Y10754" t="s">
        <v>12419</v>
      </c>
      <c r="Z10754" t="s">
        <v>12420</v>
      </c>
      <c r="AA10754" t="s">
        <v>12429</v>
      </c>
      <c r="AB10754" t="s">
        <v>12422</v>
      </c>
      <c r="AC10754">
        <v>2</v>
      </c>
      <c r="AD10754" s="123">
        <v>40926</v>
      </c>
      <c r="AE10754" t="s">
        <v>12431</v>
      </c>
      <c r="AG10754">
        <v>40006725</v>
      </c>
      <c r="AL10754" t="s">
        <v>12422</v>
      </c>
      <c r="AN10754">
        <v>1409114501</v>
      </c>
      <c r="AO10754">
        <v>16</v>
      </c>
      <c r="AP10754" t="s">
        <v>12424</v>
      </c>
      <c r="AQ10754" t="s">
        <v>11408</v>
      </c>
      <c r="AR10754">
        <v>4100</v>
      </c>
      <c r="AS10754" t="s">
        <v>12491</v>
      </c>
      <c r="AT10754">
        <v>0</v>
      </c>
      <c r="AV10754" t="s">
        <v>21187</v>
      </c>
      <c r="AW10754">
        <v>116100</v>
      </c>
    </row>
    <row r="10755" spans="1:49" x14ac:dyDescent="0.25">
      <c r="A10755">
        <v>4100</v>
      </c>
      <c r="B10755">
        <v>30050</v>
      </c>
      <c r="C10755">
        <v>4022</v>
      </c>
      <c r="D10755">
        <v>415</v>
      </c>
      <c r="E10755" s="124" t="s">
        <v>21172</v>
      </c>
      <c r="F10755" t="str">
        <f t="shared" ref="F10755:F10818" si="217">CONCATENATE(G10755, H10755)</f>
        <v>Matt CavanaughALPHA BAKING CO., INC</v>
      </c>
      <c r="G10755" s="150" t="s">
        <v>263</v>
      </c>
      <c r="H10755" s="149" t="s">
        <v>643</v>
      </c>
      <c r="I10755">
        <v>40007200</v>
      </c>
      <c r="J10755" t="s">
        <v>12492</v>
      </c>
      <c r="K10755" t="s">
        <v>21188</v>
      </c>
      <c r="L10755" t="s">
        <v>12545</v>
      </c>
      <c r="M10755" t="s">
        <v>12546</v>
      </c>
      <c r="N10755">
        <v>60639</v>
      </c>
      <c r="Q10755" t="s">
        <v>12415</v>
      </c>
      <c r="R10755" t="s">
        <v>12416</v>
      </c>
      <c r="S10755" t="s">
        <v>21189</v>
      </c>
      <c r="U10755" t="s">
        <v>12418</v>
      </c>
      <c r="W10755">
        <v>11</v>
      </c>
      <c r="X10755">
        <v>1</v>
      </c>
      <c r="Y10755" t="s">
        <v>12419</v>
      </c>
      <c r="Z10755" t="s">
        <v>12420</v>
      </c>
      <c r="AA10755" t="s">
        <v>12429</v>
      </c>
      <c r="AB10755" t="s">
        <v>12422</v>
      </c>
      <c r="AC10755">
        <v>2</v>
      </c>
      <c r="AD10755" s="123">
        <v>41564</v>
      </c>
      <c r="AE10755" t="s">
        <v>12431</v>
      </c>
      <c r="AG10755">
        <v>40007200</v>
      </c>
      <c r="AL10755" t="s">
        <v>12422</v>
      </c>
      <c r="AN10755">
        <v>1403105101</v>
      </c>
      <c r="AO10755">
        <v>16</v>
      </c>
      <c r="AP10755" t="s">
        <v>12424</v>
      </c>
      <c r="AQ10755" t="s">
        <v>11408</v>
      </c>
      <c r="AR10755">
        <v>4100</v>
      </c>
      <c r="AT10755">
        <v>0</v>
      </c>
      <c r="AV10755" t="s">
        <v>21190</v>
      </c>
      <c r="AW10755">
        <v>116100</v>
      </c>
    </row>
    <row r="10756" spans="1:49" x14ac:dyDescent="0.25">
      <c r="A10756">
        <v>4100</v>
      </c>
      <c r="B10756">
        <v>30050</v>
      </c>
      <c r="C10756">
        <v>4022</v>
      </c>
      <c r="D10756">
        <v>415</v>
      </c>
      <c r="E10756" s="124" t="s">
        <v>21172</v>
      </c>
      <c r="F10756" t="str">
        <f t="shared" si="217"/>
        <v>Matt CavanaughALSCO AMERICAN LINEN</v>
      </c>
      <c r="G10756" s="150" t="s">
        <v>263</v>
      </c>
      <c r="H10756" s="149" t="s">
        <v>654</v>
      </c>
      <c r="I10756">
        <v>40003513</v>
      </c>
      <c r="J10756" t="s">
        <v>21191</v>
      </c>
      <c r="K10756" t="s">
        <v>21192</v>
      </c>
      <c r="L10756" t="s">
        <v>12545</v>
      </c>
      <c r="M10756" t="s">
        <v>12546</v>
      </c>
      <c r="N10756" t="s">
        <v>21193</v>
      </c>
      <c r="Q10756" t="s">
        <v>12415</v>
      </c>
      <c r="R10756" t="s">
        <v>12416</v>
      </c>
      <c r="S10756" t="s">
        <v>21194</v>
      </c>
      <c r="U10756" t="s">
        <v>12418</v>
      </c>
      <c r="W10756">
        <v>11</v>
      </c>
      <c r="X10756">
        <v>1</v>
      </c>
      <c r="Y10756" t="s">
        <v>12419</v>
      </c>
      <c r="Z10756" t="s">
        <v>12420</v>
      </c>
      <c r="AA10756" t="s">
        <v>12421</v>
      </c>
      <c r="AB10756" t="s">
        <v>12422</v>
      </c>
      <c r="AC10756">
        <v>2</v>
      </c>
      <c r="AD10756" s="123">
        <v>39111</v>
      </c>
      <c r="AE10756" t="s">
        <v>12423</v>
      </c>
      <c r="AG10756">
        <v>40003513</v>
      </c>
      <c r="AL10756" t="s">
        <v>12422</v>
      </c>
      <c r="AN10756">
        <v>1404305101</v>
      </c>
      <c r="AO10756">
        <v>16</v>
      </c>
      <c r="AP10756" t="s">
        <v>12424</v>
      </c>
      <c r="AQ10756" t="s">
        <v>11408</v>
      </c>
      <c r="AR10756">
        <v>4100</v>
      </c>
      <c r="AS10756" t="s">
        <v>12491</v>
      </c>
      <c r="AT10756">
        <v>0</v>
      </c>
      <c r="AV10756">
        <v>310400</v>
      </c>
      <c r="AW10756">
        <v>116100</v>
      </c>
    </row>
    <row r="10757" spans="1:49" x14ac:dyDescent="0.25">
      <c r="A10757">
        <v>4100</v>
      </c>
      <c r="B10757">
        <v>30050</v>
      </c>
      <c r="C10757">
        <v>4022</v>
      </c>
      <c r="D10757">
        <v>415</v>
      </c>
      <c r="E10757" s="124" t="s">
        <v>21172</v>
      </c>
      <c r="F10757" t="str">
        <f t="shared" si="217"/>
        <v>Matt CavanaughAMERICAN BARE CONDUCTOR, INC.</v>
      </c>
      <c r="G10757" s="150" t="s">
        <v>263</v>
      </c>
      <c r="H10757" s="149" t="s">
        <v>819</v>
      </c>
      <c r="I10757">
        <v>40006417</v>
      </c>
      <c r="K10757" t="s">
        <v>21195</v>
      </c>
      <c r="L10757" t="s">
        <v>21196</v>
      </c>
      <c r="M10757" t="s">
        <v>12546</v>
      </c>
      <c r="N10757">
        <v>61301</v>
      </c>
      <c r="O10757">
        <v>1289</v>
      </c>
      <c r="Q10757" t="s">
        <v>12415</v>
      </c>
      <c r="R10757" t="s">
        <v>12416</v>
      </c>
      <c r="S10757" t="s">
        <v>21197</v>
      </c>
      <c r="U10757" t="s">
        <v>12418</v>
      </c>
      <c r="W10757">
        <v>11</v>
      </c>
      <c r="X10757">
        <v>1</v>
      </c>
      <c r="Y10757" t="s">
        <v>12419</v>
      </c>
      <c r="Z10757" t="s">
        <v>12420</v>
      </c>
      <c r="AA10757" t="s">
        <v>14498</v>
      </c>
      <c r="AB10757" t="s">
        <v>12422</v>
      </c>
      <c r="AC10757">
        <v>2</v>
      </c>
      <c r="AD10757" s="123">
        <v>40484</v>
      </c>
      <c r="AE10757" t="s">
        <v>12431</v>
      </c>
      <c r="AG10757">
        <v>40006417</v>
      </c>
      <c r="AL10757" t="s">
        <v>12422</v>
      </c>
      <c r="AN10757">
        <v>1409915101</v>
      </c>
      <c r="AO10757">
        <v>16</v>
      </c>
      <c r="AP10757" t="s">
        <v>12424</v>
      </c>
      <c r="AQ10757" t="s">
        <v>11408</v>
      </c>
      <c r="AR10757">
        <v>4100</v>
      </c>
      <c r="AT10757">
        <v>0</v>
      </c>
      <c r="AV10757" t="s">
        <v>21198</v>
      </c>
      <c r="AW10757">
        <v>116100</v>
      </c>
    </row>
    <row r="10758" spans="1:49" x14ac:dyDescent="0.25">
      <c r="A10758">
        <v>4100</v>
      </c>
      <c r="B10758">
        <v>30050</v>
      </c>
      <c r="C10758">
        <v>4022</v>
      </c>
      <c r="D10758">
        <v>415</v>
      </c>
      <c r="E10758" s="124" t="s">
        <v>21172</v>
      </c>
      <c r="F10758" t="str">
        <f t="shared" si="217"/>
        <v>Matt CavanaughAMERICAN LITHO,INC</v>
      </c>
      <c r="G10758" s="150" t="s">
        <v>263</v>
      </c>
      <c r="H10758" s="149" t="s">
        <v>836</v>
      </c>
      <c r="I10758">
        <v>40003600</v>
      </c>
      <c r="K10758" t="s">
        <v>21199</v>
      </c>
      <c r="L10758" t="s">
        <v>21200</v>
      </c>
      <c r="M10758" t="s">
        <v>12546</v>
      </c>
      <c r="N10758" t="s">
        <v>21201</v>
      </c>
      <c r="Q10758" t="s">
        <v>12415</v>
      </c>
      <c r="R10758" t="s">
        <v>12416</v>
      </c>
      <c r="S10758" t="s">
        <v>21202</v>
      </c>
      <c r="U10758" t="s">
        <v>12418</v>
      </c>
      <c r="W10758">
        <v>11</v>
      </c>
      <c r="X10758">
        <v>1</v>
      </c>
      <c r="Y10758" t="s">
        <v>12472</v>
      </c>
      <c r="Z10758" t="s">
        <v>12420</v>
      </c>
      <c r="AA10758" t="s">
        <v>12421</v>
      </c>
      <c r="AB10758" t="s">
        <v>12422</v>
      </c>
      <c r="AC10758">
        <v>2</v>
      </c>
      <c r="AD10758" s="123">
        <v>39111</v>
      </c>
      <c r="AE10758" t="s">
        <v>12423</v>
      </c>
      <c r="AG10758">
        <v>40003600</v>
      </c>
      <c r="AL10758" t="s">
        <v>12422</v>
      </c>
      <c r="AN10758">
        <v>1404335001</v>
      </c>
      <c r="AO10758">
        <v>16</v>
      </c>
      <c r="AP10758" t="s">
        <v>12424</v>
      </c>
      <c r="AQ10758" t="s">
        <v>11408</v>
      </c>
      <c r="AR10758">
        <v>4100</v>
      </c>
      <c r="AT10758">
        <v>0</v>
      </c>
      <c r="AV10758" t="s">
        <v>21203</v>
      </c>
      <c r="AW10758">
        <v>116100</v>
      </c>
    </row>
    <row r="10759" spans="1:49" x14ac:dyDescent="0.25">
      <c r="A10759">
        <v>4100</v>
      </c>
      <c r="B10759">
        <v>30050</v>
      </c>
      <c r="C10759">
        <v>4022</v>
      </c>
      <c r="D10759">
        <v>415</v>
      </c>
      <c r="E10759" s="124" t="s">
        <v>21172</v>
      </c>
      <c r="F10759" t="str">
        <f t="shared" si="217"/>
        <v>Matt CavanaughAMERICAN MACHINING AND WELDING</v>
      </c>
      <c r="G10759" s="150" t="s">
        <v>263</v>
      </c>
      <c r="H10759" s="149" t="s">
        <v>838</v>
      </c>
      <c r="I10759">
        <v>40008799</v>
      </c>
      <c r="K10759" t="s">
        <v>21204</v>
      </c>
      <c r="L10759" t="s">
        <v>12545</v>
      </c>
      <c r="M10759" t="s">
        <v>12546</v>
      </c>
      <c r="N10759">
        <v>60638</v>
      </c>
      <c r="Q10759" t="s">
        <v>12415</v>
      </c>
      <c r="R10759" t="s">
        <v>12416</v>
      </c>
      <c r="S10759" t="s">
        <v>21205</v>
      </c>
      <c r="U10759" t="s">
        <v>12418</v>
      </c>
      <c r="W10759">
        <v>11</v>
      </c>
      <c r="X10759">
        <v>0</v>
      </c>
      <c r="Y10759" t="s">
        <v>12472</v>
      </c>
      <c r="Z10759" t="s">
        <v>12420</v>
      </c>
      <c r="AA10759" t="s">
        <v>12485</v>
      </c>
      <c r="AB10759" t="s">
        <v>12430</v>
      </c>
      <c r="AC10759">
        <v>2</v>
      </c>
      <c r="AD10759" s="123">
        <v>43873</v>
      </c>
      <c r="AE10759" t="s">
        <v>12486</v>
      </c>
      <c r="AG10759">
        <v>40008799</v>
      </c>
      <c r="AL10759" t="s">
        <v>12430</v>
      </c>
      <c r="AN10759">
        <v>1403105101</v>
      </c>
      <c r="AO10759">
        <v>16</v>
      </c>
      <c r="AP10759" t="s">
        <v>12424</v>
      </c>
      <c r="AQ10759" t="s">
        <v>11408</v>
      </c>
      <c r="AR10759">
        <v>4100</v>
      </c>
      <c r="AT10759">
        <v>0</v>
      </c>
      <c r="AV10759" t="s">
        <v>16028</v>
      </c>
      <c r="AW10759">
        <v>116100</v>
      </c>
    </row>
    <row r="10760" spans="1:49" x14ac:dyDescent="0.25">
      <c r="A10760">
        <v>4100</v>
      </c>
      <c r="B10760">
        <v>30050</v>
      </c>
      <c r="C10760">
        <v>4022</v>
      </c>
      <c r="D10760">
        <v>415</v>
      </c>
      <c r="E10760" s="124" t="s">
        <v>21172</v>
      </c>
      <c r="F10760" t="str">
        <f t="shared" si="217"/>
        <v>Matt CavanaughANJODA PAPER</v>
      </c>
      <c r="G10760" s="150" t="s">
        <v>263</v>
      </c>
      <c r="H10760" s="149" t="s">
        <v>919</v>
      </c>
      <c r="I10760">
        <v>40006329</v>
      </c>
      <c r="J10760" t="s">
        <v>21206</v>
      </c>
      <c r="K10760" t="s">
        <v>21207</v>
      </c>
      <c r="L10760" t="s">
        <v>21208</v>
      </c>
      <c r="M10760" t="s">
        <v>12546</v>
      </c>
      <c r="N10760">
        <v>60301</v>
      </c>
      <c r="Q10760" t="s">
        <v>12415</v>
      </c>
      <c r="R10760" t="s">
        <v>12416</v>
      </c>
      <c r="S10760" t="s">
        <v>21209</v>
      </c>
      <c r="U10760" t="s">
        <v>12418</v>
      </c>
      <c r="W10760">
        <v>11</v>
      </c>
      <c r="X10760">
        <v>1</v>
      </c>
      <c r="Y10760" t="s">
        <v>12419</v>
      </c>
      <c r="Z10760" t="s">
        <v>12420</v>
      </c>
      <c r="AA10760" t="s">
        <v>14022</v>
      </c>
      <c r="AB10760" t="s">
        <v>12430</v>
      </c>
      <c r="AC10760">
        <v>2</v>
      </c>
      <c r="AD10760" s="123">
        <v>40352</v>
      </c>
      <c r="AE10760" t="s">
        <v>12528</v>
      </c>
      <c r="AG10760">
        <v>40006329</v>
      </c>
      <c r="AL10760" t="s">
        <v>12430</v>
      </c>
      <c r="AN10760">
        <v>1403121701</v>
      </c>
      <c r="AO10760">
        <v>16</v>
      </c>
      <c r="AP10760" t="s">
        <v>12424</v>
      </c>
      <c r="AQ10760" t="s">
        <v>11408</v>
      </c>
      <c r="AR10760">
        <v>4100</v>
      </c>
      <c r="AS10760" t="s">
        <v>12491</v>
      </c>
      <c r="AT10760">
        <v>0</v>
      </c>
      <c r="AV10760" t="s">
        <v>21210</v>
      </c>
      <c r="AW10760">
        <v>116100</v>
      </c>
    </row>
    <row r="10761" spans="1:49" x14ac:dyDescent="0.25">
      <c r="A10761">
        <v>4100</v>
      </c>
      <c r="B10761">
        <v>30050</v>
      </c>
      <c r="C10761">
        <v>4022</v>
      </c>
      <c r="D10761">
        <v>415</v>
      </c>
      <c r="E10761" s="124" t="s">
        <v>21172</v>
      </c>
      <c r="F10761" t="str">
        <f t="shared" si="217"/>
        <v>Matt CavanaughANRITSU INDUSTRIAL SOLUTIONS</v>
      </c>
      <c r="G10761" s="150" t="s">
        <v>263</v>
      </c>
      <c r="H10761" s="149" t="s">
        <v>926</v>
      </c>
      <c r="I10761">
        <v>40006265</v>
      </c>
      <c r="J10761" t="s">
        <v>21211</v>
      </c>
      <c r="K10761" t="s">
        <v>21212</v>
      </c>
      <c r="L10761" t="s">
        <v>21213</v>
      </c>
      <c r="M10761" t="s">
        <v>12546</v>
      </c>
      <c r="N10761">
        <v>60007</v>
      </c>
      <c r="Q10761" t="s">
        <v>12415</v>
      </c>
      <c r="R10761" t="s">
        <v>12416</v>
      </c>
      <c r="S10761" t="s">
        <v>21214</v>
      </c>
      <c r="U10761" t="s">
        <v>12418</v>
      </c>
      <c r="W10761">
        <v>11</v>
      </c>
      <c r="X10761">
        <v>0</v>
      </c>
      <c r="Y10761" t="s">
        <v>12419</v>
      </c>
      <c r="Z10761" t="s">
        <v>12420</v>
      </c>
      <c r="AA10761" t="s">
        <v>12429</v>
      </c>
      <c r="AB10761" t="s">
        <v>12422</v>
      </c>
      <c r="AC10761">
        <v>2</v>
      </c>
      <c r="AD10761" s="123">
        <v>40261</v>
      </c>
      <c r="AE10761" t="s">
        <v>12431</v>
      </c>
      <c r="AG10761">
        <v>40006265</v>
      </c>
      <c r="AL10761" t="s">
        <v>12422</v>
      </c>
      <c r="AN10761">
        <v>1403108901</v>
      </c>
      <c r="AO10761">
        <v>16</v>
      </c>
      <c r="AP10761" t="s">
        <v>12424</v>
      </c>
      <c r="AQ10761" t="s">
        <v>11408</v>
      </c>
      <c r="AR10761">
        <v>4100</v>
      </c>
      <c r="AT10761">
        <v>0</v>
      </c>
      <c r="AV10761" t="s">
        <v>21215</v>
      </c>
      <c r="AW10761">
        <v>116100</v>
      </c>
    </row>
    <row r="10762" spans="1:49" x14ac:dyDescent="0.25">
      <c r="A10762">
        <v>4100</v>
      </c>
      <c r="B10762">
        <v>30050</v>
      </c>
      <c r="C10762">
        <v>4022</v>
      </c>
      <c r="D10762">
        <v>415</v>
      </c>
      <c r="E10762" s="124" t="s">
        <v>21172</v>
      </c>
      <c r="F10762" t="str">
        <f t="shared" si="217"/>
        <v>Matt CavanaughAPACHE HOSE AND BELTING</v>
      </c>
      <c r="G10762" s="150" t="s">
        <v>263</v>
      </c>
      <c r="H10762" s="149" t="s">
        <v>934</v>
      </c>
      <c r="I10762">
        <v>40002445</v>
      </c>
      <c r="J10762" t="s">
        <v>18705</v>
      </c>
      <c r="L10762" t="s">
        <v>16029</v>
      </c>
      <c r="M10762" t="s">
        <v>12981</v>
      </c>
      <c r="O10762">
        <v>1719</v>
      </c>
      <c r="P10762" t="s">
        <v>16030</v>
      </c>
      <c r="Q10762" t="s">
        <v>12415</v>
      </c>
      <c r="R10762" t="s">
        <v>12416</v>
      </c>
      <c r="S10762" t="s">
        <v>21216</v>
      </c>
      <c r="U10762" t="s">
        <v>12418</v>
      </c>
      <c r="W10762">
        <v>11</v>
      </c>
      <c r="X10762">
        <v>2</v>
      </c>
      <c r="Y10762" t="s">
        <v>12419</v>
      </c>
      <c r="Z10762" t="s">
        <v>12420</v>
      </c>
      <c r="AA10762" t="s">
        <v>12421</v>
      </c>
      <c r="AB10762" t="s">
        <v>12422</v>
      </c>
      <c r="AC10762">
        <v>2</v>
      </c>
      <c r="AD10762" s="123">
        <v>39111</v>
      </c>
      <c r="AE10762" t="s">
        <v>12423</v>
      </c>
      <c r="AG10762">
        <v>40002445</v>
      </c>
      <c r="AL10762" t="s">
        <v>12422</v>
      </c>
      <c r="AN10762">
        <v>1611301601</v>
      </c>
      <c r="AO10762">
        <v>16</v>
      </c>
      <c r="AP10762" t="s">
        <v>12424</v>
      </c>
      <c r="AQ10762" t="s">
        <v>11408</v>
      </c>
      <c r="AR10762">
        <v>4100</v>
      </c>
      <c r="AT10762">
        <v>2005</v>
      </c>
      <c r="AV10762" t="s">
        <v>16031</v>
      </c>
      <c r="AW10762">
        <v>116100</v>
      </c>
    </row>
    <row r="10763" spans="1:49" x14ac:dyDescent="0.25">
      <c r="A10763">
        <v>4100</v>
      </c>
      <c r="B10763">
        <v>30050</v>
      </c>
      <c r="C10763">
        <v>4022</v>
      </c>
      <c r="D10763">
        <v>415</v>
      </c>
      <c r="E10763" s="124" t="s">
        <v>21172</v>
      </c>
      <c r="F10763" t="str">
        <f t="shared" si="217"/>
        <v>Matt CavanaughAPPLIED IND TECH - DAVENPORT IA</v>
      </c>
      <c r="G10763" s="150" t="s">
        <v>263</v>
      </c>
      <c r="H10763" s="149" t="s">
        <v>959</v>
      </c>
      <c r="I10763">
        <v>40008347</v>
      </c>
      <c r="J10763" t="s">
        <v>21217</v>
      </c>
      <c r="L10763" t="s">
        <v>12520</v>
      </c>
      <c r="M10763" t="s">
        <v>12521</v>
      </c>
      <c r="O10763">
        <v>93018</v>
      </c>
      <c r="P10763" t="s">
        <v>12522</v>
      </c>
      <c r="Q10763" t="s">
        <v>12415</v>
      </c>
      <c r="R10763" t="s">
        <v>12416</v>
      </c>
      <c r="S10763" t="s">
        <v>21218</v>
      </c>
      <c r="U10763" t="s">
        <v>12418</v>
      </c>
      <c r="V10763">
        <v>202</v>
      </c>
      <c r="W10763">
        <v>11</v>
      </c>
      <c r="X10763">
        <v>2</v>
      </c>
      <c r="Y10763" t="s">
        <v>12472</v>
      </c>
      <c r="Z10763" t="s">
        <v>12420</v>
      </c>
      <c r="AA10763" t="s">
        <v>12429</v>
      </c>
      <c r="AB10763" t="s">
        <v>12422</v>
      </c>
      <c r="AC10763">
        <v>2</v>
      </c>
      <c r="AD10763" s="123">
        <v>43186</v>
      </c>
      <c r="AE10763" t="s">
        <v>12431</v>
      </c>
      <c r="AG10763">
        <v>40008347</v>
      </c>
      <c r="AL10763" t="s">
        <v>12422</v>
      </c>
      <c r="AN10763">
        <v>3603505101</v>
      </c>
      <c r="AO10763">
        <v>16</v>
      </c>
      <c r="AP10763" t="s">
        <v>12424</v>
      </c>
      <c r="AQ10763" t="s">
        <v>11408</v>
      </c>
      <c r="AR10763">
        <v>4100</v>
      </c>
      <c r="AT10763">
        <v>0</v>
      </c>
      <c r="AV10763" t="s">
        <v>21219</v>
      </c>
      <c r="AW10763">
        <v>116100</v>
      </c>
    </row>
    <row r="10764" spans="1:49" x14ac:dyDescent="0.25">
      <c r="A10764">
        <v>4100</v>
      </c>
      <c r="B10764">
        <v>30050</v>
      </c>
      <c r="C10764">
        <v>4022</v>
      </c>
      <c r="D10764">
        <v>415</v>
      </c>
      <c r="E10764" s="124" t="s">
        <v>21172</v>
      </c>
      <c r="F10764" t="str">
        <f t="shared" si="217"/>
        <v>Matt CavanaughAPPLIED IND. - CRESTWOOD</v>
      </c>
      <c r="G10764" s="150" t="s">
        <v>263</v>
      </c>
      <c r="H10764" s="149" t="s">
        <v>995</v>
      </c>
      <c r="I10764">
        <v>40002761</v>
      </c>
      <c r="J10764" t="s">
        <v>14068</v>
      </c>
      <c r="L10764" t="s">
        <v>12520</v>
      </c>
      <c r="M10764" t="s">
        <v>12521</v>
      </c>
      <c r="O10764">
        <v>93018</v>
      </c>
      <c r="P10764" t="s">
        <v>12522</v>
      </c>
      <c r="Q10764" t="s">
        <v>12415</v>
      </c>
      <c r="R10764" t="s">
        <v>12416</v>
      </c>
      <c r="S10764" t="s">
        <v>21220</v>
      </c>
      <c r="U10764" t="s">
        <v>12418</v>
      </c>
      <c r="V10764">
        <v>202</v>
      </c>
      <c r="W10764">
        <v>11</v>
      </c>
      <c r="X10764">
        <v>2</v>
      </c>
      <c r="Y10764" t="s">
        <v>12472</v>
      </c>
      <c r="Z10764" t="s">
        <v>12420</v>
      </c>
      <c r="AA10764" t="s">
        <v>12421</v>
      </c>
      <c r="AB10764" t="s">
        <v>12422</v>
      </c>
      <c r="AC10764">
        <v>2</v>
      </c>
      <c r="AD10764" s="123">
        <v>39111</v>
      </c>
      <c r="AE10764" t="s">
        <v>12423</v>
      </c>
      <c r="AG10764">
        <v>40002761</v>
      </c>
      <c r="AL10764" t="s">
        <v>12422</v>
      </c>
      <c r="AN10764">
        <v>3603505101</v>
      </c>
      <c r="AO10764">
        <v>16</v>
      </c>
      <c r="AP10764" t="s">
        <v>12424</v>
      </c>
      <c r="AQ10764" t="s">
        <v>11408</v>
      </c>
      <c r="AR10764">
        <v>4100</v>
      </c>
      <c r="AT10764">
        <v>2005</v>
      </c>
      <c r="AV10764" t="s">
        <v>12524</v>
      </c>
      <c r="AW10764">
        <v>116100</v>
      </c>
    </row>
    <row r="10765" spans="1:49" x14ac:dyDescent="0.25">
      <c r="A10765">
        <v>4100</v>
      </c>
      <c r="B10765">
        <v>30050</v>
      </c>
      <c r="C10765">
        <v>4022</v>
      </c>
      <c r="D10765">
        <v>415</v>
      </c>
      <c r="E10765" s="124" t="s">
        <v>21172</v>
      </c>
      <c r="F10765" t="str">
        <f t="shared" si="217"/>
        <v>Matt CavanaughAPPLIED IND. - ELK GROVE VILLAGE</v>
      </c>
      <c r="G10765" s="150" t="s">
        <v>263</v>
      </c>
      <c r="H10765" s="149" t="s">
        <v>1001</v>
      </c>
      <c r="I10765">
        <v>40004309</v>
      </c>
      <c r="J10765" t="s">
        <v>14068</v>
      </c>
      <c r="L10765" t="s">
        <v>12520</v>
      </c>
      <c r="M10765" t="s">
        <v>12521</v>
      </c>
      <c r="O10765">
        <v>93018</v>
      </c>
      <c r="P10765" t="s">
        <v>12522</v>
      </c>
      <c r="Q10765" t="s">
        <v>12415</v>
      </c>
      <c r="R10765" t="s">
        <v>12416</v>
      </c>
      <c r="S10765">
        <v>8157251424</v>
      </c>
      <c r="U10765" t="s">
        <v>12418</v>
      </c>
      <c r="V10765">
        <v>202</v>
      </c>
      <c r="W10765">
        <v>11</v>
      </c>
      <c r="X10765">
        <v>2</v>
      </c>
      <c r="Y10765" t="s">
        <v>12472</v>
      </c>
      <c r="Z10765" t="s">
        <v>12420</v>
      </c>
      <c r="AA10765" t="s">
        <v>12421</v>
      </c>
      <c r="AB10765" t="s">
        <v>12422</v>
      </c>
      <c r="AC10765">
        <v>2</v>
      </c>
      <c r="AD10765" s="123">
        <v>39111</v>
      </c>
      <c r="AE10765" t="s">
        <v>12423</v>
      </c>
      <c r="AG10765">
        <v>40004309</v>
      </c>
      <c r="AL10765" t="s">
        <v>12422</v>
      </c>
      <c r="AN10765">
        <v>3603505101</v>
      </c>
      <c r="AO10765">
        <v>16</v>
      </c>
      <c r="AP10765" t="s">
        <v>12424</v>
      </c>
      <c r="AQ10765" t="s">
        <v>11408</v>
      </c>
      <c r="AR10765">
        <v>4100</v>
      </c>
      <c r="AT10765">
        <v>0</v>
      </c>
      <c r="AV10765" t="s">
        <v>12524</v>
      </c>
      <c r="AW10765">
        <v>116100</v>
      </c>
    </row>
    <row r="10766" spans="1:49" x14ac:dyDescent="0.25">
      <c r="A10766">
        <v>4100</v>
      </c>
      <c r="B10766">
        <v>30050</v>
      </c>
      <c r="C10766">
        <v>4022</v>
      </c>
      <c r="D10766">
        <v>415</v>
      </c>
      <c r="E10766" s="124" t="s">
        <v>21172</v>
      </c>
      <c r="F10766" t="str">
        <f t="shared" si="217"/>
        <v>Matt CavanaughARCHER DANIELS MIDLAND-CHICAGO, IL</v>
      </c>
      <c r="G10766" s="150" t="s">
        <v>263</v>
      </c>
      <c r="H10766" s="149" t="s">
        <v>1140</v>
      </c>
      <c r="I10766">
        <v>40004101</v>
      </c>
      <c r="J10766" t="s">
        <v>14073</v>
      </c>
      <c r="L10766" t="s">
        <v>14074</v>
      </c>
      <c r="M10766" t="s">
        <v>12546</v>
      </c>
      <c r="O10766">
        <v>2576</v>
      </c>
      <c r="P10766">
        <v>62525</v>
      </c>
      <c r="Q10766" t="s">
        <v>12415</v>
      </c>
      <c r="R10766" t="s">
        <v>12416</v>
      </c>
      <c r="S10766" t="s">
        <v>14075</v>
      </c>
      <c r="U10766" t="s">
        <v>12418</v>
      </c>
      <c r="W10766">
        <v>11</v>
      </c>
      <c r="X10766">
        <v>1</v>
      </c>
      <c r="Y10766" t="s">
        <v>12419</v>
      </c>
      <c r="Z10766" t="s">
        <v>12420</v>
      </c>
      <c r="AA10766" t="s">
        <v>12421</v>
      </c>
      <c r="AB10766" t="s">
        <v>12422</v>
      </c>
      <c r="AC10766">
        <v>2</v>
      </c>
      <c r="AD10766" s="123">
        <v>39111</v>
      </c>
      <c r="AE10766" t="s">
        <v>12423</v>
      </c>
      <c r="AG10766">
        <v>40004101</v>
      </c>
      <c r="AL10766" t="s">
        <v>12422</v>
      </c>
      <c r="AN10766">
        <v>1411507001</v>
      </c>
      <c r="AO10766">
        <v>16</v>
      </c>
      <c r="AP10766" t="s">
        <v>12424</v>
      </c>
      <c r="AQ10766" t="s">
        <v>11408</v>
      </c>
      <c r="AR10766">
        <v>4100</v>
      </c>
      <c r="AT10766">
        <v>2005</v>
      </c>
      <c r="AV10766" t="s">
        <v>14076</v>
      </c>
      <c r="AW10766">
        <v>116100</v>
      </c>
    </row>
    <row r="10767" spans="1:49" x14ac:dyDescent="0.25">
      <c r="A10767">
        <v>4100</v>
      </c>
      <c r="B10767">
        <v>30050</v>
      </c>
      <c r="C10767">
        <v>4022</v>
      </c>
      <c r="D10767">
        <v>415</v>
      </c>
      <c r="E10767" s="124" t="s">
        <v>21172</v>
      </c>
      <c r="F10767" t="str">
        <f t="shared" si="217"/>
        <v>Matt CavanaughARGONNE NATIONAL LABORATORY</v>
      </c>
      <c r="G10767" s="150" t="s">
        <v>263</v>
      </c>
      <c r="H10767" s="149" t="s">
        <v>1156</v>
      </c>
      <c r="I10767">
        <v>40006842</v>
      </c>
      <c r="J10767" t="s">
        <v>21221</v>
      </c>
      <c r="K10767" t="s">
        <v>21222</v>
      </c>
      <c r="L10767" t="s">
        <v>21223</v>
      </c>
      <c r="M10767" t="s">
        <v>12546</v>
      </c>
      <c r="N10767">
        <v>60439</v>
      </c>
      <c r="Q10767" t="s">
        <v>12415</v>
      </c>
      <c r="R10767" t="s">
        <v>12416</v>
      </c>
      <c r="U10767" t="s">
        <v>12418</v>
      </c>
      <c r="W10767">
        <v>11</v>
      </c>
      <c r="X10767">
        <v>1</v>
      </c>
      <c r="Y10767" t="s">
        <v>12472</v>
      </c>
      <c r="Z10767" t="s">
        <v>12420</v>
      </c>
      <c r="AA10767" t="s">
        <v>14498</v>
      </c>
      <c r="AB10767" t="s">
        <v>12422</v>
      </c>
      <c r="AC10767">
        <v>2</v>
      </c>
      <c r="AD10767" s="123">
        <v>41080</v>
      </c>
      <c r="AE10767" t="s">
        <v>12431</v>
      </c>
      <c r="AG10767">
        <v>40006842</v>
      </c>
      <c r="AL10767" t="s">
        <v>12422</v>
      </c>
      <c r="AN10767">
        <v>1403115801</v>
      </c>
      <c r="AO10767">
        <v>16</v>
      </c>
      <c r="AP10767" t="s">
        <v>12424</v>
      </c>
      <c r="AQ10767" t="s">
        <v>11408</v>
      </c>
      <c r="AR10767">
        <v>4100</v>
      </c>
      <c r="AS10767" t="s">
        <v>12491</v>
      </c>
      <c r="AT10767">
        <v>0</v>
      </c>
      <c r="AV10767" t="s">
        <v>21224</v>
      </c>
      <c r="AW10767">
        <v>116100</v>
      </c>
    </row>
    <row r="10768" spans="1:49" x14ac:dyDescent="0.25">
      <c r="A10768">
        <v>4100</v>
      </c>
      <c r="B10768">
        <v>30050</v>
      </c>
      <c r="C10768">
        <v>4022</v>
      </c>
      <c r="D10768">
        <v>415</v>
      </c>
      <c r="E10768" s="124" t="s">
        <v>21172</v>
      </c>
      <c r="F10768" t="str">
        <f t="shared" si="217"/>
        <v>Matt CavanaughARMBRUST PAPER TUBES, INC</v>
      </c>
      <c r="G10768" s="150" t="s">
        <v>263</v>
      </c>
      <c r="H10768" s="149" t="s">
        <v>1169</v>
      </c>
      <c r="I10768">
        <v>40003352</v>
      </c>
      <c r="K10768" t="s">
        <v>21225</v>
      </c>
      <c r="L10768" t="s">
        <v>12545</v>
      </c>
      <c r="M10768" t="s">
        <v>12546</v>
      </c>
      <c r="N10768" t="s">
        <v>21226</v>
      </c>
      <c r="Q10768" t="s">
        <v>12415</v>
      </c>
      <c r="R10768" t="s">
        <v>12416</v>
      </c>
      <c r="S10768" t="s">
        <v>21227</v>
      </c>
      <c r="U10768" t="s">
        <v>12418</v>
      </c>
      <c r="W10768">
        <v>11</v>
      </c>
      <c r="X10768">
        <v>1</v>
      </c>
      <c r="Y10768" t="s">
        <v>12419</v>
      </c>
      <c r="Z10768" t="s">
        <v>12420</v>
      </c>
      <c r="AA10768" t="s">
        <v>12421</v>
      </c>
      <c r="AB10768" t="s">
        <v>12422</v>
      </c>
      <c r="AC10768">
        <v>2</v>
      </c>
      <c r="AD10768" s="123">
        <v>39111</v>
      </c>
      <c r="AE10768" t="s">
        <v>12423</v>
      </c>
      <c r="AG10768">
        <v>40003352</v>
      </c>
      <c r="AL10768" t="s">
        <v>12422</v>
      </c>
      <c r="AN10768">
        <v>1403105101</v>
      </c>
      <c r="AO10768">
        <v>16</v>
      </c>
      <c r="AP10768" t="s">
        <v>12424</v>
      </c>
      <c r="AQ10768" t="s">
        <v>11408</v>
      </c>
      <c r="AR10768">
        <v>4100</v>
      </c>
      <c r="AS10768" t="s">
        <v>12491</v>
      </c>
      <c r="AT10768">
        <v>0</v>
      </c>
      <c r="AV10768" t="s">
        <v>21228</v>
      </c>
      <c r="AW10768">
        <v>116100</v>
      </c>
    </row>
    <row r="10769" spans="1:49" x14ac:dyDescent="0.25">
      <c r="A10769">
        <v>4100</v>
      </c>
      <c r="B10769">
        <v>30050</v>
      </c>
      <c r="C10769">
        <v>4022</v>
      </c>
      <c r="D10769">
        <v>415</v>
      </c>
      <c r="E10769" s="124" t="s">
        <v>21172</v>
      </c>
      <c r="F10769" t="str">
        <f t="shared" si="217"/>
        <v>Matt CavanaughARYZTA - ALSIP</v>
      </c>
      <c r="G10769" s="150" t="s">
        <v>263</v>
      </c>
      <c r="H10769" s="149" t="s">
        <v>13466</v>
      </c>
      <c r="I10769">
        <v>40008664</v>
      </c>
      <c r="K10769" t="s">
        <v>21229</v>
      </c>
      <c r="L10769" t="s">
        <v>14617</v>
      </c>
      <c r="M10769" t="s">
        <v>13237</v>
      </c>
      <c r="N10769">
        <v>94577</v>
      </c>
      <c r="Q10769" t="s">
        <v>12415</v>
      </c>
      <c r="R10769" t="s">
        <v>12416</v>
      </c>
      <c r="S10769" t="s">
        <v>21230</v>
      </c>
      <c r="U10769" t="s">
        <v>12418</v>
      </c>
      <c r="W10769">
        <v>11</v>
      </c>
      <c r="X10769">
        <v>1</v>
      </c>
      <c r="Y10769" t="s">
        <v>12419</v>
      </c>
      <c r="Z10769" t="s">
        <v>12420</v>
      </c>
      <c r="AA10769" t="s">
        <v>12429</v>
      </c>
      <c r="AB10769" t="s">
        <v>12422</v>
      </c>
      <c r="AC10769">
        <v>2</v>
      </c>
      <c r="AD10769" s="123">
        <v>43670</v>
      </c>
      <c r="AE10769" t="s">
        <v>12431</v>
      </c>
      <c r="AG10769">
        <v>40008664</v>
      </c>
      <c r="AL10769" t="s">
        <v>12422</v>
      </c>
      <c r="AN10769">
        <v>500130801</v>
      </c>
      <c r="AO10769">
        <v>16</v>
      </c>
      <c r="AP10769" t="s">
        <v>12424</v>
      </c>
      <c r="AQ10769" t="s">
        <v>11408</v>
      </c>
      <c r="AR10769">
        <v>4100</v>
      </c>
      <c r="AT10769">
        <v>0</v>
      </c>
      <c r="AV10769" t="s">
        <v>21231</v>
      </c>
      <c r="AW10769">
        <v>116100</v>
      </c>
    </row>
    <row r="10770" spans="1:49" x14ac:dyDescent="0.25">
      <c r="A10770">
        <v>4100</v>
      </c>
      <c r="B10770">
        <v>30050</v>
      </c>
      <c r="C10770">
        <v>4022</v>
      </c>
      <c r="D10770">
        <v>415</v>
      </c>
      <c r="E10770" s="124" t="s">
        <v>21172</v>
      </c>
      <c r="F10770" t="str">
        <f t="shared" si="217"/>
        <v>Matt CavanaughARYZTA (CHICAGO HEIGHTS)</v>
      </c>
      <c r="G10770" s="150" t="s">
        <v>263</v>
      </c>
      <c r="H10770" s="149" t="s">
        <v>1191</v>
      </c>
      <c r="I10770">
        <v>40008086</v>
      </c>
      <c r="J10770" t="s">
        <v>21232</v>
      </c>
      <c r="K10770" t="s">
        <v>17629</v>
      </c>
      <c r="L10770" t="s">
        <v>14617</v>
      </c>
      <c r="M10770" t="s">
        <v>13237</v>
      </c>
      <c r="N10770">
        <v>94577</v>
      </c>
      <c r="Q10770" t="s">
        <v>12415</v>
      </c>
      <c r="R10770" t="s">
        <v>12416</v>
      </c>
      <c r="U10770" t="s">
        <v>12418</v>
      </c>
      <c r="W10770">
        <v>11</v>
      </c>
      <c r="X10770">
        <v>1</v>
      </c>
      <c r="Y10770" t="s">
        <v>12419</v>
      </c>
      <c r="Z10770" t="s">
        <v>12420</v>
      </c>
      <c r="AA10770" t="s">
        <v>12429</v>
      </c>
      <c r="AB10770" t="s">
        <v>12422</v>
      </c>
      <c r="AC10770">
        <v>2</v>
      </c>
      <c r="AD10770" s="123">
        <v>42824</v>
      </c>
      <c r="AE10770" t="s">
        <v>12431</v>
      </c>
      <c r="AG10770">
        <v>40008086</v>
      </c>
      <c r="AL10770" t="s">
        <v>12422</v>
      </c>
      <c r="AN10770">
        <v>500130801</v>
      </c>
      <c r="AO10770">
        <v>16</v>
      </c>
      <c r="AP10770" t="s">
        <v>12424</v>
      </c>
      <c r="AQ10770" t="s">
        <v>11408</v>
      </c>
      <c r="AR10770">
        <v>4100</v>
      </c>
      <c r="AT10770">
        <v>0</v>
      </c>
      <c r="AV10770" t="s">
        <v>17630</v>
      </c>
      <c r="AW10770">
        <v>116100</v>
      </c>
    </row>
    <row r="10771" spans="1:49" x14ac:dyDescent="0.25">
      <c r="A10771">
        <v>4100</v>
      </c>
      <c r="B10771">
        <v>30050</v>
      </c>
      <c r="C10771">
        <v>4022</v>
      </c>
      <c r="D10771">
        <v>415</v>
      </c>
      <c r="E10771" s="124" t="s">
        <v>21172</v>
      </c>
      <c r="F10771" t="str">
        <f t="shared" si="217"/>
        <v>Matt CavanaughARYZTA (CICERO)</v>
      </c>
      <c r="G10771" s="150" t="s">
        <v>263</v>
      </c>
      <c r="H10771" s="149" t="s">
        <v>1192</v>
      </c>
      <c r="I10771">
        <v>40007662</v>
      </c>
      <c r="J10771" t="s">
        <v>12492</v>
      </c>
      <c r="K10771" t="s">
        <v>17629</v>
      </c>
      <c r="L10771" t="s">
        <v>14617</v>
      </c>
      <c r="M10771" t="s">
        <v>13237</v>
      </c>
      <c r="N10771">
        <v>94577</v>
      </c>
      <c r="Q10771" t="s">
        <v>12415</v>
      </c>
      <c r="R10771" t="s">
        <v>12416</v>
      </c>
      <c r="S10771" t="s">
        <v>21233</v>
      </c>
      <c r="U10771" t="s">
        <v>12418</v>
      </c>
      <c r="W10771">
        <v>11</v>
      </c>
      <c r="X10771">
        <v>1</v>
      </c>
      <c r="Y10771" t="s">
        <v>12419</v>
      </c>
      <c r="Z10771" t="s">
        <v>12420</v>
      </c>
      <c r="AA10771" t="s">
        <v>12429</v>
      </c>
      <c r="AB10771" t="s">
        <v>12422</v>
      </c>
      <c r="AC10771">
        <v>2</v>
      </c>
      <c r="AD10771" s="123">
        <v>42236</v>
      </c>
      <c r="AE10771" t="s">
        <v>12431</v>
      </c>
      <c r="AG10771">
        <v>40007662</v>
      </c>
      <c r="AL10771" t="s">
        <v>12422</v>
      </c>
      <c r="AN10771">
        <v>500130801</v>
      </c>
      <c r="AO10771">
        <v>16</v>
      </c>
      <c r="AP10771" t="s">
        <v>12424</v>
      </c>
      <c r="AQ10771" t="s">
        <v>11408</v>
      </c>
      <c r="AR10771">
        <v>4100</v>
      </c>
      <c r="AT10771">
        <v>0</v>
      </c>
      <c r="AV10771" t="s">
        <v>17630</v>
      </c>
      <c r="AW10771">
        <v>116100</v>
      </c>
    </row>
    <row r="10772" spans="1:49" x14ac:dyDescent="0.25">
      <c r="A10772">
        <v>4100</v>
      </c>
      <c r="B10772">
        <v>30050</v>
      </c>
      <c r="C10772">
        <v>4022</v>
      </c>
      <c r="D10772">
        <v>415</v>
      </c>
      <c r="E10772" s="124" t="s">
        <v>21172</v>
      </c>
      <c r="F10772" t="str">
        <f t="shared" si="217"/>
        <v>Matt CavanaughARYZTA LLC (CHICAGO)</v>
      </c>
      <c r="G10772" s="150" t="s">
        <v>263</v>
      </c>
      <c r="H10772" s="149" t="s">
        <v>1196</v>
      </c>
      <c r="I10772">
        <v>40004098</v>
      </c>
      <c r="K10772" t="s">
        <v>17629</v>
      </c>
      <c r="L10772" t="s">
        <v>14617</v>
      </c>
      <c r="M10772" t="s">
        <v>13237</v>
      </c>
      <c r="N10772">
        <v>94577</v>
      </c>
      <c r="Q10772" t="s">
        <v>12415</v>
      </c>
      <c r="R10772" t="s">
        <v>12416</v>
      </c>
      <c r="S10772" t="s">
        <v>21234</v>
      </c>
      <c r="U10772" t="s">
        <v>12418</v>
      </c>
      <c r="W10772">
        <v>11</v>
      </c>
      <c r="X10772">
        <v>1</v>
      </c>
      <c r="Y10772" t="s">
        <v>12419</v>
      </c>
      <c r="Z10772" t="s">
        <v>12420</v>
      </c>
      <c r="AA10772" t="s">
        <v>12421</v>
      </c>
      <c r="AB10772" t="s">
        <v>12422</v>
      </c>
      <c r="AC10772">
        <v>2</v>
      </c>
      <c r="AD10772" s="123">
        <v>39111</v>
      </c>
      <c r="AE10772" t="s">
        <v>12423</v>
      </c>
      <c r="AG10772">
        <v>40004098</v>
      </c>
      <c r="AL10772" t="s">
        <v>12422</v>
      </c>
      <c r="AN10772">
        <v>500130801</v>
      </c>
      <c r="AO10772">
        <v>16</v>
      </c>
      <c r="AP10772" t="s">
        <v>12424</v>
      </c>
      <c r="AQ10772" t="s">
        <v>11408</v>
      </c>
      <c r="AR10772">
        <v>4100</v>
      </c>
      <c r="AT10772">
        <v>2005</v>
      </c>
      <c r="AV10772" t="s">
        <v>17630</v>
      </c>
      <c r="AW10772">
        <v>116100</v>
      </c>
    </row>
    <row r="10773" spans="1:49" x14ac:dyDescent="0.25">
      <c r="A10773">
        <v>4100</v>
      </c>
      <c r="B10773">
        <v>30050</v>
      </c>
      <c r="C10773">
        <v>4022</v>
      </c>
      <c r="D10773">
        <v>415</v>
      </c>
      <c r="E10773" s="124" t="s">
        <v>21172</v>
      </c>
      <c r="F10773" t="str">
        <f t="shared" si="217"/>
        <v>Matt CavanaughASTRO MACHINE CORP.</v>
      </c>
      <c r="G10773" s="150" t="s">
        <v>263</v>
      </c>
      <c r="H10773" s="149" t="s">
        <v>1229</v>
      </c>
      <c r="I10773">
        <v>40004189</v>
      </c>
      <c r="K10773" t="s">
        <v>21235</v>
      </c>
      <c r="L10773" t="s">
        <v>21213</v>
      </c>
      <c r="M10773" t="s">
        <v>12546</v>
      </c>
      <c r="N10773" t="s">
        <v>21236</v>
      </c>
      <c r="Q10773" t="s">
        <v>12415</v>
      </c>
      <c r="R10773" t="s">
        <v>12416</v>
      </c>
      <c r="S10773" t="s">
        <v>21237</v>
      </c>
      <c r="U10773" t="s">
        <v>12418</v>
      </c>
      <c r="W10773">
        <v>11</v>
      </c>
      <c r="X10773">
        <v>0</v>
      </c>
      <c r="Y10773" t="s">
        <v>12419</v>
      </c>
      <c r="Z10773" t="s">
        <v>12420</v>
      </c>
      <c r="AA10773" t="s">
        <v>12421</v>
      </c>
      <c r="AB10773" t="s">
        <v>12422</v>
      </c>
      <c r="AC10773">
        <v>2</v>
      </c>
      <c r="AD10773" s="123">
        <v>39111</v>
      </c>
      <c r="AE10773" t="s">
        <v>12423</v>
      </c>
      <c r="AG10773">
        <v>40004189</v>
      </c>
      <c r="AL10773" t="s">
        <v>12422</v>
      </c>
      <c r="AN10773">
        <v>1404308901</v>
      </c>
      <c r="AO10773">
        <v>16</v>
      </c>
      <c r="AP10773" t="s">
        <v>12424</v>
      </c>
      <c r="AQ10773" t="s">
        <v>11408</v>
      </c>
      <c r="AR10773">
        <v>4100</v>
      </c>
      <c r="AT10773">
        <v>2005</v>
      </c>
      <c r="AV10773" t="s">
        <v>21238</v>
      </c>
      <c r="AW10773">
        <v>116100</v>
      </c>
    </row>
    <row r="10774" spans="1:49" x14ac:dyDescent="0.25">
      <c r="A10774">
        <v>4100</v>
      </c>
      <c r="B10774">
        <v>30050</v>
      </c>
      <c r="C10774">
        <v>4022</v>
      </c>
      <c r="D10774">
        <v>415</v>
      </c>
      <c r="E10774" s="124" t="s">
        <v>21172</v>
      </c>
      <c r="F10774" t="str">
        <f t="shared" si="217"/>
        <v>Matt CavanaughATLANTIC PRESS, INC</v>
      </c>
      <c r="G10774" s="150" t="s">
        <v>263</v>
      </c>
      <c r="H10774" s="149" t="s">
        <v>1257</v>
      </c>
      <c r="I10774">
        <v>40004294</v>
      </c>
      <c r="K10774" t="s">
        <v>21239</v>
      </c>
      <c r="L10774" t="s">
        <v>17335</v>
      </c>
      <c r="M10774" t="s">
        <v>12546</v>
      </c>
      <c r="N10774" t="s">
        <v>21240</v>
      </c>
      <c r="Q10774" t="s">
        <v>12415</v>
      </c>
      <c r="R10774" t="s">
        <v>12416</v>
      </c>
      <c r="S10774" t="s">
        <v>21241</v>
      </c>
      <c r="U10774" t="s">
        <v>12418</v>
      </c>
      <c r="W10774">
        <v>11</v>
      </c>
      <c r="X10774">
        <v>1</v>
      </c>
      <c r="Y10774" t="s">
        <v>12419</v>
      </c>
      <c r="Z10774" t="s">
        <v>12420</v>
      </c>
      <c r="AA10774" t="s">
        <v>12421</v>
      </c>
      <c r="AB10774" t="s">
        <v>12422</v>
      </c>
      <c r="AC10774">
        <v>2</v>
      </c>
      <c r="AD10774" s="123">
        <v>39111</v>
      </c>
      <c r="AE10774" t="s">
        <v>12423</v>
      </c>
      <c r="AG10774">
        <v>40004294</v>
      </c>
      <c r="AL10774" t="s">
        <v>12422</v>
      </c>
      <c r="AN10774">
        <v>1403133601</v>
      </c>
      <c r="AO10774">
        <v>16</v>
      </c>
      <c r="AP10774" t="s">
        <v>12424</v>
      </c>
      <c r="AQ10774" t="s">
        <v>11408</v>
      </c>
      <c r="AR10774">
        <v>4100</v>
      </c>
      <c r="AT10774">
        <v>0</v>
      </c>
      <c r="AV10774" t="s">
        <v>21242</v>
      </c>
      <c r="AW10774">
        <v>116100</v>
      </c>
    </row>
    <row r="10775" spans="1:49" x14ac:dyDescent="0.25">
      <c r="A10775">
        <v>4100</v>
      </c>
      <c r="B10775">
        <v>30050</v>
      </c>
      <c r="C10775">
        <v>4022</v>
      </c>
      <c r="D10775">
        <v>415</v>
      </c>
      <c r="E10775" s="124" t="s">
        <v>21172</v>
      </c>
      <c r="F10775" t="str">
        <f t="shared" si="217"/>
        <v>Matt CavanaughAXIS MANUFACTURING, INC</v>
      </c>
      <c r="G10775" s="150" t="s">
        <v>263</v>
      </c>
      <c r="H10775" s="149" t="s">
        <v>1338</v>
      </c>
      <c r="I10775">
        <v>40003618</v>
      </c>
      <c r="K10775" t="s">
        <v>21243</v>
      </c>
      <c r="L10775" t="s">
        <v>21213</v>
      </c>
      <c r="M10775" t="s">
        <v>12546</v>
      </c>
      <c r="N10775" t="s">
        <v>21244</v>
      </c>
      <c r="Q10775" t="s">
        <v>12415</v>
      </c>
      <c r="R10775" t="s">
        <v>12416</v>
      </c>
      <c r="S10775" t="s">
        <v>21245</v>
      </c>
      <c r="U10775" t="s">
        <v>12418</v>
      </c>
      <c r="W10775">
        <v>11</v>
      </c>
      <c r="X10775">
        <v>1</v>
      </c>
      <c r="Y10775" t="s">
        <v>12419</v>
      </c>
      <c r="Z10775" t="s">
        <v>12420</v>
      </c>
      <c r="AA10775" t="s">
        <v>12421</v>
      </c>
      <c r="AB10775" t="s">
        <v>12422</v>
      </c>
      <c r="AC10775">
        <v>2</v>
      </c>
      <c r="AD10775" s="123">
        <v>39111</v>
      </c>
      <c r="AE10775" t="s">
        <v>12423</v>
      </c>
      <c r="AG10775">
        <v>40003618</v>
      </c>
      <c r="AL10775" t="s">
        <v>12422</v>
      </c>
      <c r="AN10775">
        <v>1404308901</v>
      </c>
      <c r="AO10775">
        <v>16</v>
      </c>
      <c r="AP10775" t="s">
        <v>12424</v>
      </c>
      <c r="AQ10775" t="s">
        <v>11408</v>
      </c>
      <c r="AR10775">
        <v>4100</v>
      </c>
      <c r="AT10775">
        <v>0</v>
      </c>
      <c r="AV10775" t="s">
        <v>21246</v>
      </c>
      <c r="AW10775">
        <v>116100</v>
      </c>
    </row>
    <row r="10776" spans="1:49" x14ac:dyDescent="0.25">
      <c r="A10776">
        <v>4100</v>
      </c>
      <c r="B10776">
        <v>30050</v>
      </c>
      <c r="C10776">
        <v>4022</v>
      </c>
      <c r="D10776">
        <v>415</v>
      </c>
      <c r="E10776" s="124" t="s">
        <v>21172</v>
      </c>
      <c r="F10776" t="str">
        <f t="shared" si="217"/>
        <v>Matt CavanaughAZTECA FOODS</v>
      </c>
      <c r="G10776" s="150" t="s">
        <v>263</v>
      </c>
      <c r="H10776" s="149" t="s">
        <v>1346</v>
      </c>
      <c r="I10776">
        <v>40006960</v>
      </c>
      <c r="K10776" t="s">
        <v>21247</v>
      </c>
      <c r="L10776" t="s">
        <v>12545</v>
      </c>
      <c r="M10776" t="s">
        <v>12546</v>
      </c>
      <c r="N10776">
        <v>60638</v>
      </c>
      <c r="Q10776" t="s">
        <v>12415</v>
      </c>
      <c r="R10776" t="s">
        <v>12416</v>
      </c>
      <c r="S10776" t="s">
        <v>21248</v>
      </c>
      <c r="U10776" t="s">
        <v>12418</v>
      </c>
      <c r="W10776">
        <v>11</v>
      </c>
      <c r="X10776">
        <v>1</v>
      </c>
      <c r="Y10776" t="s">
        <v>12419</v>
      </c>
      <c r="Z10776" t="s">
        <v>12420</v>
      </c>
      <c r="AA10776" t="s">
        <v>12485</v>
      </c>
      <c r="AB10776" t="s">
        <v>12422</v>
      </c>
      <c r="AC10776">
        <v>2</v>
      </c>
      <c r="AD10776" s="123">
        <v>41270</v>
      </c>
      <c r="AE10776" t="s">
        <v>12528</v>
      </c>
      <c r="AG10776">
        <v>40006960</v>
      </c>
      <c r="AL10776" t="s">
        <v>12422</v>
      </c>
      <c r="AN10776">
        <v>1403105101</v>
      </c>
      <c r="AO10776">
        <v>16</v>
      </c>
      <c r="AP10776" t="s">
        <v>12424</v>
      </c>
      <c r="AQ10776" t="s">
        <v>11408</v>
      </c>
      <c r="AR10776">
        <v>4100</v>
      </c>
      <c r="AT10776">
        <v>0</v>
      </c>
      <c r="AV10776" t="s">
        <v>21249</v>
      </c>
      <c r="AW10776">
        <v>116100</v>
      </c>
    </row>
    <row r="10777" spans="1:49" x14ac:dyDescent="0.25">
      <c r="A10777">
        <v>4100</v>
      </c>
      <c r="B10777">
        <v>30050</v>
      </c>
      <c r="C10777">
        <v>4022</v>
      </c>
      <c r="D10777">
        <v>415</v>
      </c>
      <c r="E10777" s="124" t="s">
        <v>21172</v>
      </c>
      <c r="F10777" t="str">
        <f t="shared" si="217"/>
        <v>Matt CavanaughBAGCRAFT CORP.</v>
      </c>
      <c r="G10777" s="150" t="s">
        <v>263</v>
      </c>
      <c r="H10777" s="149" t="s">
        <v>1365</v>
      </c>
      <c r="I10777">
        <v>40004196</v>
      </c>
      <c r="K10777" t="s">
        <v>21250</v>
      </c>
      <c r="L10777" t="s">
        <v>12545</v>
      </c>
      <c r="M10777" t="s">
        <v>12546</v>
      </c>
      <c r="N10777" t="s">
        <v>21251</v>
      </c>
      <c r="Q10777" t="s">
        <v>12415</v>
      </c>
      <c r="R10777" t="s">
        <v>12416</v>
      </c>
      <c r="S10777" t="s">
        <v>21252</v>
      </c>
      <c r="U10777" t="s">
        <v>12418</v>
      </c>
      <c r="W10777">
        <v>11</v>
      </c>
      <c r="X10777">
        <v>1</v>
      </c>
      <c r="Y10777" t="s">
        <v>12419</v>
      </c>
      <c r="Z10777" t="s">
        <v>12420</v>
      </c>
      <c r="AA10777" t="s">
        <v>12421</v>
      </c>
      <c r="AB10777" t="s">
        <v>12422</v>
      </c>
      <c r="AC10777">
        <v>2</v>
      </c>
      <c r="AD10777" s="123">
        <v>39111</v>
      </c>
      <c r="AE10777" t="s">
        <v>12423</v>
      </c>
      <c r="AG10777">
        <v>40004196</v>
      </c>
      <c r="AL10777" t="s">
        <v>12422</v>
      </c>
      <c r="AN10777">
        <v>1403105101</v>
      </c>
      <c r="AO10777">
        <v>16</v>
      </c>
      <c r="AP10777" t="s">
        <v>12424</v>
      </c>
      <c r="AQ10777" t="s">
        <v>11408</v>
      </c>
      <c r="AR10777">
        <v>4100</v>
      </c>
      <c r="AS10777" t="s">
        <v>12491</v>
      </c>
      <c r="AT10777">
        <v>0</v>
      </c>
      <c r="AV10777" t="s">
        <v>21253</v>
      </c>
      <c r="AW10777">
        <v>116100</v>
      </c>
    </row>
    <row r="10778" spans="1:49" x14ac:dyDescent="0.25">
      <c r="A10778">
        <v>4100</v>
      </c>
      <c r="B10778">
        <v>30050</v>
      </c>
      <c r="C10778">
        <v>4022</v>
      </c>
      <c r="D10778">
        <v>415</v>
      </c>
      <c r="E10778" s="124" t="s">
        <v>21172</v>
      </c>
      <c r="F10778" t="str">
        <f t="shared" si="217"/>
        <v>Matt CavanaughBAKER &amp; BAKER, INC.</v>
      </c>
      <c r="G10778" s="150" t="s">
        <v>263</v>
      </c>
      <c r="H10778" s="149" t="s">
        <v>1370</v>
      </c>
      <c r="I10778">
        <v>40002915</v>
      </c>
      <c r="J10778" t="s">
        <v>21254</v>
      </c>
      <c r="K10778" t="s">
        <v>21255</v>
      </c>
      <c r="L10778" t="s">
        <v>21213</v>
      </c>
      <c r="M10778" t="s">
        <v>12546</v>
      </c>
      <c r="N10778" t="s">
        <v>21236</v>
      </c>
      <c r="Q10778" t="s">
        <v>12415</v>
      </c>
      <c r="R10778" t="s">
        <v>12416</v>
      </c>
      <c r="S10778" t="s">
        <v>21256</v>
      </c>
      <c r="U10778" t="s">
        <v>12418</v>
      </c>
      <c r="W10778">
        <v>11</v>
      </c>
      <c r="X10778">
        <v>1</v>
      </c>
      <c r="Y10778" t="s">
        <v>12419</v>
      </c>
      <c r="Z10778" t="s">
        <v>12420</v>
      </c>
      <c r="AA10778" t="s">
        <v>12421</v>
      </c>
      <c r="AB10778" t="s">
        <v>12422</v>
      </c>
      <c r="AC10778">
        <v>2</v>
      </c>
      <c r="AD10778" s="123">
        <v>39111</v>
      </c>
      <c r="AE10778" t="s">
        <v>12423</v>
      </c>
      <c r="AG10778">
        <v>40002915</v>
      </c>
      <c r="AL10778" t="s">
        <v>12422</v>
      </c>
      <c r="AN10778">
        <v>1404308901</v>
      </c>
      <c r="AO10778">
        <v>16</v>
      </c>
      <c r="AP10778" t="s">
        <v>12424</v>
      </c>
      <c r="AQ10778" t="s">
        <v>11408</v>
      </c>
      <c r="AR10778">
        <v>4100</v>
      </c>
      <c r="AS10778" t="s">
        <v>12491</v>
      </c>
      <c r="AT10778">
        <v>0</v>
      </c>
      <c r="AV10778" t="s">
        <v>21257</v>
      </c>
      <c r="AW10778">
        <v>116100</v>
      </c>
    </row>
    <row r="10779" spans="1:49" x14ac:dyDescent="0.25">
      <c r="A10779">
        <v>4100</v>
      </c>
      <c r="B10779">
        <v>30050</v>
      </c>
      <c r="C10779">
        <v>4022</v>
      </c>
      <c r="D10779">
        <v>415</v>
      </c>
      <c r="E10779" s="124" t="s">
        <v>21172</v>
      </c>
      <c r="F10779" t="str">
        <f t="shared" si="217"/>
        <v>Matt CavanaughBARRY CALLEBAUT USA LLC</v>
      </c>
      <c r="G10779" s="150" t="s">
        <v>263</v>
      </c>
      <c r="H10779" s="149" t="s">
        <v>1414</v>
      </c>
      <c r="I10779">
        <v>40008226</v>
      </c>
      <c r="K10779" t="s">
        <v>21258</v>
      </c>
      <c r="L10779" t="s">
        <v>12545</v>
      </c>
      <c r="M10779" t="s">
        <v>12546</v>
      </c>
      <c r="N10779">
        <v>60654</v>
      </c>
      <c r="Q10779" t="s">
        <v>12415</v>
      </c>
      <c r="R10779" t="s">
        <v>12416</v>
      </c>
      <c r="S10779" t="s">
        <v>21259</v>
      </c>
      <c r="U10779" t="s">
        <v>12418</v>
      </c>
      <c r="V10779">
        <v>147</v>
      </c>
      <c r="W10779">
        <v>11</v>
      </c>
      <c r="X10779">
        <v>1</v>
      </c>
      <c r="Y10779" t="s">
        <v>12419</v>
      </c>
      <c r="Z10779" t="s">
        <v>12420</v>
      </c>
      <c r="AA10779" t="s">
        <v>12429</v>
      </c>
      <c r="AB10779" t="s">
        <v>14028</v>
      </c>
      <c r="AC10779">
        <v>2</v>
      </c>
      <c r="AD10779" s="123">
        <v>43011</v>
      </c>
      <c r="AE10779" t="s">
        <v>12431</v>
      </c>
      <c r="AG10779">
        <v>40008226</v>
      </c>
      <c r="AL10779" t="s">
        <v>14028</v>
      </c>
      <c r="AN10779">
        <v>1403105101</v>
      </c>
      <c r="AO10779">
        <v>16</v>
      </c>
      <c r="AP10779" t="s">
        <v>12424</v>
      </c>
      <c r="AQ10779" t="s">
        <v>11408</v>
      </c>
      <c r="AR10779">
        <v>4100</v>
      </c>
      <c r="AT10779">
        <v>0</v>
      </c>
      <c r="AV10779" t="s">
        <v>12548</v>
      </c>
      <c r="AW10779">
        <v>116100</v>
      </c>
    </row>
    <row r="10780" spans="1:49" x14ac:dyDescent="0.25">
      <c r="A10780">
        <v>4100</v>
      </c>
      <c r="B10780">
        <v>30050</v>
      </c>
      <c r="C10780">
        <v>4022</v>
      </c>
      <c r="D10780">
        <v>415</v>
      </c>
      <c r="E10780" s="124" t="s">
        <v>21172</v>
      </c>
      <c r="F10780" t="str">
        <f t="shared" si="217"/>
        <v>Matt CavanaughBBS AUTOMATION CHICAGO INC</v>
      </c>
      <c r="G10780" s="150" t="s">
        <v>263</v>
      </c>
      <c r="H10780" s="149" t="s">
        <v>1453</v>
      </c>
      <c r="I10780">
        <v>40008234</v>
      </c>
      <c r="K10780" t="s">
        <v>21260</v>
      </c>
      <c r="L10780" t="s">
        <v>14110</v>
      </c>
      <c r="M10780" t="s">
        <v>12546</v>
      </c>
      <c r="N10780">
        <v>60103</v>
      </c>
      <c r="Q10780" t="s">
        <v>12415</v>
      </c>
      <c r="R10780" t="s">
        <v>12416</v>
      </c>
      <c r="S10780" t="s">
        <v>21261</v>
      </c>
      <c r="U10780" t="s">
        <v>12418</v>
      </c>
      <c r="W10780">
        <v>11</v>
      </c>
      <c r="X10780">
        <v>1</v>
      </c>
      <c r="Y10780" t="s">
        <v>12419</v>
      </c>
      <c r="Z10780" t="s">
        <v>12420</v>
      </c>
      <c r="AA10780" t="s">
        <v>12429</v>
      </c>
      <c r="AB10780" t="s">
        <v>12422</v>
      </c>
      <c r="AC10780">
        <v>2</v>
      </c>
      <c r="AD10780" s="123">
        <v>43024</v>
      </c>
      <c r="AE10780" t="s">
        <v>12431</v>
      </c>
      <c r="AG10780">
        <v>40008234</v>
      </c>
      <c r="AL10780" t="s">
        <v>12422</v>
      </c>
      <c r="AN10780">
        <v>1403136601</v>
      </c>
      <c r="AO10780">
        <v>16</v>
      </c>
      <c r="AP10780" t="s">
        <v>12424</v>
      </c>
      <c r="AQ10780" t="s">
        <v>11408</v>
      </c>
      <c r="AR10780">
        <v>4100</v>
      </c>
      <c r="AT10780">
        <v>0</v>
      </c>
      <c r="AV10780" t="s">
        <v>21262</v>
      </c>
      <c r="AW10780">
        <v>116100</v>
      </c>
    </row>
    <row r="10781" spans="1:49" x14ac:dyDescent="0.25">
      <c r="A10781">
        <v>4100</v>
      </c>
      <c r="B10781">
        <v>30050</v>
      </c>
      <c r="C10781">
        <v>4022</v>
      </c>
      <c r="D10781">
        <v>415</v>
      </c>
      <c r="E10781" s="124" t="s">
        <v>21172</v>
      </c>
      <c r="F10781" t="str">
        <f t="shared" si="217"/>
        <v>Matt CavanaughBDI - DAVENPORT IA</v>
      </c>
      <c r="G10781" s="150" t="s">
        <v>263</v>
      </c>
      <c r="H10781" s="149" t="s">
        <v>1475</v>
      </c>
      <c r="I10781">
        <v>40004142</v>
      </c>
      <c r="J10781" t="s">
        <v>14088</v>
      </c>
      <c r="L10781" t="s">
        <v>14089</v>
      </c>
      <c r="M10781" t="s">
        <v>12684</v>
      </c>
      <c r="O10781">
        <v>5931</v>
      </c>
      <c r="P10781">
        <v>48007</v>
      </c>
      <c r="Q10781" t="s">
        <v>12415</v>
      </c>
      <c r="R10781" t="s">
        <v>12416</v>
      </c>
      <c r="S10781" t="s">
        <v>21263</v>
      </c>
      <c r="U10781" t="s">
        <v>12418</v>
      </c>
      <c r="W10781">
        <v>11</v>
      </c>
      <c r="X10781">
        <v>2</v>
      </c>
      <c r="Y10781" t="s">
        <v>12472</v>
      </c>
      <c r="Z10781" t="s">
        <v>12420</v>
      </c>
      <c r="AA10781" t="s">
        <v>12421</v>
      </c>
      <c r="AB10781" t="s">
        <v>12422</v>
      </c>
      <c r="AC10781">
        <v>2</v>
      </c>
      <c r="AD10781" s="123">
        <v>39111</v>
      </c>
      <c r="AE10781" t="s">
        <v>12423</v>
      </c>
      <c r="AG10781">
        <v>40004142</v>
      </c>
      <c r="AL10781" t="s">
        <v>12422</v>
      </c>
      <c r="AN10781">
        <v>2312517901</v>
      </c>
      <c r="AO10781">
        <v>16</v>
      </c>
      <c r="AP10781" t="s">
        <v>12424</v>
      </c>
      <c r="AQ10781" t="s">
        <v>11408</v>
      </c>
      <c r="AR10781">
        <v>4100</v>
      </c>
      <c r="AT10781">
        <v>0</v>
      </c>
      <c r="AV10781" t="s">
        <v>21264</v>
      </c>
      <c r="AW10781">
        <v>116100</v>
      </c>
    </row>
    <row r="10782" spans="1:49" x14ac:dyDescent="0.25">
      <c r="A10782">
        <v>4100</v>
      </c>
      <c r="B10782">
        <v>30050</v>
      </c>
      <c r="C10782">
        <v>4022</v>
      </c>
      <c r="D10782">
        <v>415</v>
      </c>
      <c r="E10782" s="124" t="s">
        <v>21172</v>
      </c>
      <c r="F10782" t="str">
        <f t="shared" si="217"/>
        <v>Matt CavanaughBDI (11) - (4022)</v>
      </c>
      <c r="G10782" s="150" t="s">
        <v>263</v>
      </c>
      <c r="H10782" s="149" t="s">
        <v>13472</v>
      </c>
      <c r="I10782">
        <v>40006280</v>
      </c>
      <c r="J10782" t="s">
        <v>14088</v>
      </c>
      <c r="L10782" t="s">
        <v>14089</v>
      </c>
      <c r="M10782" t="s">
        <v>12684</v>
      </c>
      <c r="O10782">
        <v>5931</v>
      </c>
      <c r="P10782">
        <v>48007</v>
      </c>
      <c r="Q10782" t="s">
        <v>12415</v>
      </c>
      <c r="R10782" t="s">
        <v>12416</v>
      </c>
      <c r="S10782" t="s">
        <v>21265</v>
      </c>
      <c r="U10782" t="s">
        <v>12418</v>
      </c>
      <c r="W10782">
        <v>11</v>
      </c>
      <c r="X10782">
        <v>2</v>
      </c>
      <c r="Y10782" t="s">
        <v>12472</v>
      </c>
      <c r="Z10782" t="s">
        <v>12420</v>
      </c>
      <c r="AA10782" t="s">
        <v>14498</v>
      </c>
      <c r="AB10782" t="s">
        <v>12422</v>
      </c>
      <c r="AC10782">
        <v>2</v>
      </c>
      <c r="AD10782" s="123">
        <v>40281</v>
      </c>
      <c r="AE10782" t="s">
        <v>12431</v>
      </c>
      <c r="AG10782">
        <v>40006280</v>
      </c>
      <c r="AL10782" t="s">
        <v>12422</v>
      </c>
      <c r="AN10782">
        <v>2312517901</v>
      </c>
      <c r="AO10782">
        <v>16</v>
      </c>
      <c r="AP10782" t="s">
        <v>12424</v>
      </c>
      <c r="AQ10782" t="s">
        <v>11408</v>
      </c>
      <c r="AR10782">
        <v>4100</v>
      </c>
      <c r="AT10782">
        <v>0</v>
      </c>
      <c r="AV10782" t="s">
        <v>1467</v>
      </c>
      <c r="AW10782">
        <v>116100</v>
      </c>
    </row>
    <row r="10783" spans="1:49" x14ac:dyDescent="0.25">
      <c r="A10783">
        <v>4100</v>
      </c>
      <c r="B10783">
        <v>30050</v>
      </c>
      <c r="C10783">
        <v>4022</v>
      </c>
      <c r="D10783">
        <v>415</v>
      </c>
      <c r="E10783" s="124" t="s">
        <v>21172</v>
      </c>
      <c r="F10783" t="str">
        <f t="shared" si="217"/>
        <v>Matt CavanaughBDI(81)-PEORIA, IL</v>
      </c>
      <c r="G10783" s="150" t="s">
        <v>263</v>
      </c>
      <c r="H10783" s="149" t="s">
        <v>1523</v>
      </c>
      <c r="I10783">
        <v>40004141</v>
      </c>
      <c r="J10783" t="s">
        <v>14088</v>
      </c>
      <c r="K10783" t="s">
        <v>16060</v>
      </c>
      <c r="L10783" t="s">
        <v>14089</v>
      </c>
      <c r="M10783" t="s">
        <v>12684</v>
      </c>
      <c r="N10783" t="s">
        <v>14090</v>
      </c>
      <c r="Q10783" t="s">
        <v>12415</v>
      </c>
      <c r="R10783" t="s">
        <v>12416</v>
      </c>
      <c r="S10783" t="s">
        <v>21266</v>
      </c>
      <c r="U10783" t="s">
        <v>12418</v>
      </c>
      <c r="W10783">
        <v>11</v>
      </c>
      <c r="X10783">
        <v>2</v>
      </c>
      <c r="Y10783" t="s">
        <v>12472</v>
      </c>
      <c r="Z10783" t="s">
        <v>12420</v>
      </c>
      <c r="AA10783" t="s">
        <v>12421</v>
      </c>
      <c r="AB10783" t="s">
        <v>12422</v>
      </c>
      <c r="AC10783">
        <v>2</v>
      </c>
      <c r="AD10783" s="123">
        <v>39111</v>
      </c>
      <c r="AE10783" t="s">
        <v>12423</v>
      </c>
      <c r="AG10783">
        <v>40004141</v>
      </c>
      <c r="AL10783" t="s">
        <v>12422</v>
      </c>
      <c r="AN10783">
        <v>2312517901</v>
      </c>
      <c r="AO10783">
        <v>16</v>
      </c>
      <c r="AP10783" t="s">
        <v>12424</v>
      </c>
      <c r="AQ10783" t="s">
        <v>11408</v>
      </c>
      <c r="AR10783">
        <v>4100</v>
      </c>
      <c r="AS10783" t="s">
        <v>12491</v>
      </c>
      <c r="AT10783">
        <v>2005</v>
      </c>
      <c r="AV10783" t="s">
        <v>1467</v>
      </c>
      <c r="AW10783">
        <v>116100</v>
      </c>
    </row>
    <row r="10784" spans="1:49" x14ac:dyDescent="0.25">
      <c r="A10784">
        <v>4100</v>
      </c>
      <c r="B10784">
        <v>30050</v>
      </c>
      <c r="C10784">
        <v>4022</v>
      </c>
      <c r="D10784">
        <v>415</v>
      </c>
      <c r="E10784" s="124" t="s">
        <v>21172</v>
      </c>
      <c r="F10784" t="str">
        <f t="shared" si="217"/>
        <v>Matt CavanaughBEARING HEADQUARTERS INC (4022)</v>
      </c>
      <c r="G10784" s="150" t="s">
        <v>263</v>
      </c>
      <c r="H10784" s="149" t="s">
        <v>13477</v>
      </c>
      <c r="I10784">
        <v>40006434</v>
      </c>
      <c r="L10784" t="s">
        <v>16064</v>
      </c>
      <c r="M10784" t="s">
        <v>12546</v>
      </c>
      <c r="O10784">
        <v>6267</v>
      </c>
      <c r="P10784">
        <v>60155</v>
      </c>
      <c r="Q10784" t="s">
        <v>12415</v>
      </c>
      <c r="R10784" t="s">
        <v>12416</v>
      </c>
      <c r="S10784" t="s">
        <v>16065</v>
      </c>
      <c r="U10784" t="s">
        <v>12418</v>
      </c>
      <c r="W10784">
        <v>11</v>
      </c>
      <c r="X10784">
        <v>2</v>
      </c>
      <c r="Y10784" t="s">
        <v>12419</v>
      </c>
      <c r="Z10784" t="s">
        <v>12420</v>
      </c>
      <c r="AA10784" t="s">
        <v>14498</v>
      </c>
      <c r="AB10784" t="s">
        <v>12422</v>
      </c>
      <c r="AC10784">
        <v>2</v>
      </c>
      <c r="AD10784" s="123">
        <v>40518</v>
      </c>
      <c r="AE10784" t="s">
        <v>12431</v>
      </c>
      <c r="AG10784">
        <v>40006434</v>
      </c>
      <c r="AL10784" t="s">
        <v>12422</v>
      </c>
      <c r="AN10784">
        <v>1403102701</v>
      </c>
      <c r="AO10784">
        <v>16</v>
      </c>
      <c r="AP10784" t="s">
        <v>12424</v>
      </c>
      <c r="AQ10784" t="s">
        <v>11408</v>
      </c>
      <c r="AR10784">
        <v>4100</v>
      </c>
      <c r="AT10784">
        <v>0</v>
      </c>
      <c r="AV10784" t="s">
        <v>21267</v>
      </c>
      <c r="AW10784">
        <v>116100</v>
      </c>
    </row>
    <row r="10785" spans="1:49" x14ac:dyDescent="0.25">
      <c r="A10785">
        <v>4100</v>
      </c>
      <c r="B10785">
        <v>30050</v>
      </c>
      <c r="C10785">
        <v>4022</v>
      </c>
      <c r="D10785">
        <v>415</v>
      </c>
      <c r="E10785" s="124" t="s">
        <v>21172</v>
      </c>
      <c r="F10785" t="str">
        <f t="shared" si="217"/>
        <v>Matt CavanaughBELCON/REGIS GROUP, THE</v>
      </c>
      <c r="G10785" s="150" t="s">
        <v>263</v>
      </c>
      <c r="H10785" s="149" t="s">
        <v>1572</v>
      </c>
      <c r="I10785">
        <v>40002504</v>
      </c>
      <c r="K10785" t="s">
        <v>21268</v>
      </c>
      <c r="L10785" t="s">
        <v>12545</v>
      </c>
      <c r="M10785" t="s">
        <v>12546</v>
      </c>
      <c r="N10785" t="s">
        <v>21269</v>
      </c>
      <c r="Q10785" t="s">
        <v>12415</v>
      </c>
      <c r="R10785" t="s">
        <v>12416</v>
      </c>
      <c r="S10785" t="s">
        <v>21270</v>
      </c>
      <c r="U10785" t="s">
        <v>12418</v>
      </c>
      <c r="W10785">
        <v>11</v>
      </c>
      <c r="X10785">
        <v>0</v>
      </c>
      <c r="Y10785" t="s">
        <v>12419</v>
      </c>
      <c r="Z10785" t="s">
        <v>12420</v>
      </c>
      <c r="AA10785" t="s">
        <v>12421</v>
      </c>
      <c r="AB10785" t="s">
        <v>12422</v>
      </c>
      <c r="AC10785">
        <v>2</v>
      </c>
      <c r="AD10785" s="123">
        <v>39111</v>
      </c>
      <c r="AE10785" t="s">
        <v>12423</v>
      </c>
      <c r="AG10785">
        <v>40002504</v>
      </c>
      <c r="AL10785" t="s">
        <v>12422</v>
      </c>
      <c r="AN10785">
        <v>1403105101</v>
      </c>
      <c r="AO10785">
        <v>16</v>
      </c>
      <c r="AP10785" t="s">
        <v>12424</v>
      </c>
      <c r="AQ10785" t="s">
        <v>11408</v>
      </c>
      <c r="AR10785">
        <v>4100</v>
      </c>
      <c r="AS10785" t="s">
        <v>12491</v>
      </c>
      <c r="AT10785">
        <v>2005</v>
      </c>
      <c r="AV10785" t="s">
        <v>21271</v>
      </c>
      <c r="AW10785">
        <v>116100</v>
      </c>
    </row>
    <row r="10786" spans="1:49" x14ac:dyDescent="0.25">
      <c r="A10786">
        <v>4100</v>
      </c>
      <c r="B10786">
        <v>30050</v>
      </c>
      <c r="C10786">
        <v>4022</v>
      </c>
      <c r="D10786">
        <v>415</v>
      </c>
      <c r="E10786" s="124" t="s">
        <v>21172</v>
      </c>
      <c r="F10786" t="str">
        <f t="shared" si="217"/>
        <v>Matt CavanaughBENDA MANUFACTURING INC.</v>
      </c>
      <c r="G10786" s="150" t="s">
        <v>263</v>
      </c>
      <c r="H10786" s="149" t="s">
        <v>1641</v>
      </c>
      <c r="I10786">
        <v>40004166</v>
      </c>
      <c r="J10786" t="s">
        <v>21272</v>
      </c>
      <c r="K10786" t="s">
        <v>21273</v>
      </c>
      <c r="L10786" t="s">
        <v>21274</v>
      </c>
      <c r="M10786" t="s">
        <v>12546</v>
      </c>
      <c r="N10786" t="s">
        <v>21275</v>
      </c>
      <c r="Q10786" t="s">
        <v>12415</v>
      </c>
      <c r="R10786" t="s">
        <v>12416</v>
      </c>
      <c r="S10786" t="s">
        <v>21276</v>
      </c>
      <c r="U10786" t="s">
        <v>12418</v>
      </c>
      <c r="W10786">
        <v>11</v>
      </c>
      <c r="X10786">
        <v>0</v>
      </c>
      <c r="Y10786" t="s">
        <v>12472</v>
      </c>
      <c r="Z10786" t="s">
        <v>12420</v>
      </c>
      <c r="AA10786" t="s">
        <v>12421</v>
      </c>
      <c r="AB10786" t="s">
        <v>12478</v>
      </c>
      <c r="AC10786">
        <v>2</v>
      </c>
      <c r="AD10786" s="123">
        <v>39111</v>
      </c>
      <c r="AE10786" t="s">
        <v>12423</v>
      </c>
      <c r="AG10786">
        <v>40004166</v>
      </c>
      <c r="AL10786" t="s">
        <v>12478</v>
      </c>
      <c r="AN10786">
        <v>1419729201</v>
      </c>
      <c r="AO10786">
        <v>16</v>
      </c>
      <c r="AP10786" t="s">
        <v>12424</v>
      </c>
      <c r="AQ10786" t="s">
        <v>11408</v>
      </c>
      <c r="AR10786">
        <v>4100</v>
      </c>
      <c r="AT10786">
        <v>0</v>
      </c>
      <c r="AV10786" t="s">
        <v>21277</v>
      </c>
      <c r="AW10786">
        <v>116100</v>
      </c>
    </row>
    <row r="10787" spans="1:49" x14ac:dyDescent="0.25">
      <c r="A10787">
        <v>4100</v>
      </c>
      <c r="B10787">
        <v>30050</v>
      </c>
      <c r="C10787">
        <v>4022</v>
      </c>
      <c r="D10787">
        <v>415</v>
      </c>
      <c r="E10787" s="124" t="s">
        <v>21172</v>
      </c>
      <c r="F10787" t="str">
        <f t="shared" si="217"/>
        <v>Matt CavanaughBERNARDI ITALIAN FOODS-WINDSOR</v>
      </c>
      <c r="G10787" s="150" t="s">
        <v>263</v>
      </c>
      <c r="H10787" s="149" t="s">
        <v>1657</v>
      </c>
      <c r="I10787">
        <v>40004140</v>
      </c>
      <c r="K10787" t="s">
        <v>21278</v>
      </c>
      <c r="L10787" t="s">
        <v>21279</v>
      </c>
      <c r="M10787" t="s">
        <v>12546</v>
      </c>
      <c r="N10787" t="s">
        <v>21280</v>
      </c>
      <c r="Q10787" t="s">
        <v>12415</v>
      </c>
      <c r="R10787" t="s">
        <v>12416</v>
      </c>
      <c r="S10787" t="s">
        <v>21281</v>
      </c>
      <c r="U10787" t="s">
        <v>12418</v>
      </c>
      <c r="W10787">
        <v>11</v>
      </c>
      <c r="X10787">
        <v>1</v>
      </c>
      <c r="Y10787" t="s">
        <v>12419</v>
      </c>
      <c r="Z10787" t="s">
        <v>12420</v>
      </c>
      <c r="AA10787" t="s">
        <v>12421</v>
      </c>
      <c r="AB10787" t="s">
        <v>12422</v>
      </c>
      <c r="AC10787">
        <v>2</v>
      </c>
      <c r="AD10787" s="123">
        <v>39111</v>
      </c>
      <c r="AE10787" t="s">
        <v>12423</v>
      </c>
      <c r="AG10787">
        <v>40004140</v>
      </c>
      <c r="AL10787" t="s">
        <v>12422</v>
      </c>
      <c r="AN10787">
        <v>1412349561</v>
      </c>
      <c r="AO10787">
        <v>16</v>
      </c>
      <c r="AP10787" t="s">
        <v>12424</v>
      </c>
      <c r="AQ10787" t="s">
        <v>11408</v>
      </c>
      <c r="AR10787">
        <v>4100</v>
      </c>
      <c r="AS10787" t="s">
        <v>12491</v>
      </c>
      <c r="AT10787">
        <v>0</v>
      </c>
      <c r="AV10787" t="s">
        <v>21282</v>
      </c>
      <c r="AW10787">
        <v>116100</v>
      </c>
    </row>
    <row r="10788" spans="1:49" x14ac:dyDescent="0.25">
      <c r="A10788">
        <v>4100</v>
      </c>
      <c r="B10788">
        <v>30050</v>
      </c>
      <c r="C10788">
        <v>4022</v>
      </c>
      <c r="D10788">
        <v>415</v>
      </c>
      <c r="E10788" s="124" t="s">
        <v>21172</v>
      </c>
      <c r="F10788" t="str">
        <f t="shared" si="217"/>
        <v>Matt CavanaughBEST CROUTONS</v>
      </c>
      <c r="G10788" s="150" t="s">
        <v>263</v>
      </c>
      <c r="H10788" s="149" t="s">
        <v>1665</v>
      </c>
      <c r="I10788">
        <v>40001412</v>
      </c>
      <c r="K10788" t="s">
        <v>21283</v>
      </c>
      <c r="L10788" t="s">
        <v>12545</v>
      </c>
      <c r="M10788" t="s">
        <v>12546</v>
      </c>
      <c r="N10788">
        <v>60609</v>
      </c>
      <c r="Q10788" t="s">
        <v>12415</v>
      </c>
      <c r="R10788" t="s">
        <v>12416</v>
      </c>
      <c r="S10788" t="s">
        <v>21284</v>
      </c>
      <c r="U10788" t="s">
        <v>12418</v>
      </c>
      <c r="W10788">
        <v>11</v>
      </c>
      <c r="X10788">
        <v>1</v>
      </c>
      <c r="Y10788" t="s">
        <v>12419</v>
      </c>
      <c r="Z10788" t="s">
        <v>12420</v>
      </c>
      <c r="AA10788" t="s">
        <v>12421</v>
      </c>
      <c r="AB10788" t="s">
        <v>12422</v>
      </c>
      <c r="AC10788">
        <v>2</v>
      </c>
      <c r="AD10788" s="123">
        <v>39111</v>
      </c>
      <c r="AE10788" t="s">
        <v>12423</v>
      </c>
      <c r="AG10788">
        <v>40001412</v>
      </c>
      <c r="AL10788" t="s">
        <v>12422</v>
      </c>
      <c r="AN10788">
        <v>1403105101</v>
      </c>
      <c r="AO10788">
        <v>16</v>
      </c>
      <c r="AP10788" t="s">
        <v>12424</v>
      </c>
      <c r="AQ10788" t="s">
        <v>11408</v>
      </c>
      <c r="AR10788">
        <v>4100</v>
      </c>
      <c r="AS10788" t="s">
        <v>12491</v>
      </c>
      <c r="AT10788">
        <v>0</v>
      </c>
      <c r="AV10788" t="s">
        <v>21285</v>
      </c>
      <c r="AW10788">
        <v>116100</v>
      </c>
    </row>
    <row r="10789" spans="1:49" x14ac:dyDescent="0.25">
      <c r="A10789">
        <v>4100</v>
      </c>
      <c r="B10789">
        <v>30050</v>
      </c>
      <c r="C10789">
        <v>4022</v>
      </c>
      <c r="D10789">
        <v>415</v>
      </c>
      <c r="E10789" s="124" t="s">
        <v>21172</v>
      </c>
      <c r="F10789" t="str">
        <f t="shared" si="217"/>
        <v>Matt CavanaughBIMBO BAKERIES USA (CICERO)</v>
      </c>
      <c r="G10789" s="150" t="s">
        <v>263</v>
      </c>
      <c r="H10789" s="149" t="s">
        <v>1700</v>
      </c>
      <c r="I10789">
        <v>40008427</v>
      </c>
      <c r="L10789" t="s">
        <v>12739</v>
      </c>
      <c r="M10789" t="s">
        <v>12494</v>
      </c>
      <c r="O10789">
        <v>901029</v>
      </c>
      <c r="P10789" t="s">
        <v>21286</v>
      </c>
      <c r="Q10789" t="s">
        <v>12415</v>
      </c>
      <c r="R10789" t="s">
        <v>12416</v>
      </c>
      <c r="U10789" t="s">
        <v>12418</v>
      </c>
      <c r="V10789">
        <v>284</v>
      </c>
      <c r="W10789">
        <v>11</v>
      </c>
      <c r="X10789">
        <v>1</v>
      </c>
      <c r="Y10789" t="s">
        <v>12419</v>
      </c>
      <c r="Z10789" t="s">
        <v>12420</v>
      </c>
      <c r="AA10789" t="s">
        <v>12429</v>
      </c>
      <c r="AB10789" t="s">
        <v>12422</v>
      </c>
      <c r="AC10789">
        <v>2</v>
      </c>
      <c r="AD10789" s="123">
        <v>43301</v>
      </c>
      <c r="AE10789" t="s">
        <v>12431</v>
      </c>
      <c r="AG10789">
        <v>40008427</v>
      </c>
      <c r="AL10789" t="s">
        <v>12422</v>
      </c>
      <c r="AN10789">
        <v>4443910901</v>
      </c>
      <c r="AO10789">
        <v>16</v>
      </c>
      <c r="AP10789" t="s">
        <v>12424</v>
      </c>
      <c r="AQ10789" t="s">
        <v>11408</v>
      </c>
      <c r="AR10789">
        <v>4100</v>
      </c>
      <c r="AT10789">
        <v>0</v>
      </c>
      <c r="AV10789" t="s">
        <v>14648</v>
      </c>
      <c r="AW10789">
        <v>116100</v>
      </c>
    </row>
    <row r="10790" spans="1:49" x14ac:dyDescent="0.25">
      <c r="A10790">
        <v>4100</v>
      </c>
      <c r="B10790">
        <v>30050</v>
      </c>
      <c r="C10790">
        <v>4022</v>
      </c>
      <c r="D10790">
        <v>415</v>
      </c>
      <c r="E10790" s="124" t="s">
        <v>21172</v>
      </c>
      <c r="F10790" t="str">
        <f t="shared" si="217"/>
        <v>Matt CavanaughBLACKHAWK CORRUGATED LLC</v>
      </c>
      <c r="G10790" s="150" t="s">
        <v>263</v>
      </c>
      <c r="H10790" s="149" t="s">
        <v>1728</v>
      </c>
      <c r="I10790">
        <v>40008141</v>
      </c>
      <c r="K10790" t="s">
        <v>21287</v>
      </c>
      <c r="L10790" t="s">
        <v>21200</v>
      </c>
      <c r="M10790" t="s">
        <v>12546</v>
      </c>
      <c r="N10790">
        <v>60188</v>
      </c>
      <c r="Q10790" t="s">
        <v>12415</v>
      </c>
      <c r="R10790" t="s">
        <v>12416</v>
      </c>
      <c r="S10790" t="s">
        <v>21288</v>
      </c>
      <c r="U10790" t="s">
        <v>12418</v>
      </c>
      <c r="W10790">
        <v>11</v>
      </c>
      <c r="X10790">
        <v>1</v>
      </c>
      <c r="Y10790" t="s">
        <v>12472</v>
      </c>
      <c r="Z10790" t="s">
        <v>12420</v>
      </c>
      <c r="AA10790" t="s">
        <v>12429</v>
      </c>
      <c r="AB10790" t="s">
        <v>12422</v>
      </c>
      <c r="AC10790">
        <v>2</v>
      </c>
      <c r="AD10790" s="123">
        <v>42879</v>
      </c>
      <c r="AE10790" t="s">
        <v>12431</v>
      </c>
      <c r="AG10790">
        <v>40008141</v>
      </c>
      <c r="AL10790" t="s">
        <v>12422</v>
      </c>
      <c r="AN10790">
        <v>1404335001</v>
      </c>
      <c r="AO10790">
        <v>16</v>
      </c>
      <c r="AP10790" t="s">
        <v>12424</v>
      </c>
      <c r="AQ10790" t="s">
        <v>11408</v>
      </c>
      <c r="AR10790">
        <v>4100</v>
      </c>
      <c r="AT10790">
        <v>0</v>
      </c>
      <c r="AV10790" t="s">
        <v>21289</v>
      </c>
      <c r="AW10790">
        <v>116100</v>
      </c>
    </row>
    <row r="10791" spans="1:49" x14ac:dyDescent="0.25">
      <c r="A10791">
        <v>4100</v>
      </c>
      <c r="B10791">
        <v>30050</v>
      </c>
      <c r="C10791">
        <v>4022</v>
      </c>
      <c r="D10791">
        <v>415</v>
      </c>
      <c r="E10791" s="124" t="s">
        <v>21172</v>
      </c>
      <c r="F10791" t="str">
        <f t="shared" si="217"/>
        <v>Matt CavanaughBOOKLET BINDING, INC.</v>
      </c>
      <c r="G10791" s="150" t="s">
        <v>263</v>
      </c>
      <c r="H10791" s="149" t="s">
        <v>1776</v>
      </c>
      <c r="I10791">
        <v>40004287</v>
      </c>
      <c r="K10791" t="s">
        <v>21290</v>
      </c>
      <c r="L10791" t="s">
        <v>21200</v>
      </c>
      <c r="M10791" t="s">
        <v>12546</v>
      </c>
      <c r="N10791" t="s">
        <v>21291</v>
      </c>
      <c r="Q10791" t="s">
        <v>12415</v>
      </c>
      <c r="R10791" t="s">
        <v>12416</v>
      </c>
      <c r="S10791" t="s">
        <v>21292</v>
      </c>
      <c r="U10791" t="s">
        <v>12418</v>
      </c>
      <c r="W10791">
        <v>11</v>
      </c>
      <c r="X10791">
        <v>1</v>
      </c>
      <c r="Y10791" t="s">
        <v>12419</v>
      </c>
      <c r="Z10791" t="s">
        <v>12420</v>
      </c>
      <c r="AA10791" t="s">
        <v>12421</v>
      </c>
      <c r="AB10791" t="s">
        <v>12422</v>
      </c>
      <c r="AC10791">
        <v>2</v>
      </c>
      <c r="AD10791" s="123">
        <v>39111</v>
      </c>
      <c r="AE10791" t="s">
        <v>12423</v>
      </c>
      <c r="AG10791">
        <v>40004287</v>
      </c>
      <c r="AL10791" t="s">
        <v>12422</v>
      </c>
      <c r="AN10791">
        <v>1404335001</v>
      </c>
      <c r="AO10791">
        <v>16</v>
      </c>
      <c r="AP10791" t="s">
        <v>12424</v>
      </c>
      <c r="AQ10791" t="s">
        <v>11408</v>
      </c>
      <c r="AR10791">
        <v>4100</v>
      </c>
      <c r="AS10791" t="s">
        <v>12491</v>
      </c>
      <c r="AT10791">
        <v>2005</v>
      </c>
      <c r="AV10791" t="s">
        <v>21293</v>
      </c>
      <c r="AW10791">
        <v>116100</v>
      </c>
    </row>
    <row r="10792" spans="1:49" x14ac:dyDescent="0.25">
      <c r="A10792">
        <v>4100</v>
      </c>
      <c r="B10792">
        <v>30050</v>
      </c>
      <c r="C10792">
        <v>4022</v>
      </c>
      <c r="D10792">
        <v>415</v>
      </c>
      <c r="E10792" s="124" t="s">
        <v>21172</v>
      </c>
      <c r="F10792" t="str">
        <f t="shared" si="217"/>
        <v>Matt CavanaughBORG WARNER TRANSMISSION SYSTEMS</v>
      </c>
      <c r="G10792" s="150" t="s">
        <v>263</v>
      </c>
      <c r="H10792" s="149" t="s">
        <v>1783</v>
      </c>
      <c r="I10792">
        <v>40008825</v>
      </c>
      <c r="K10792" t="s">
        <v>21294</v>
      </c>
      <c r="L10792" t="s">
        <v>20222</v>
      </c>
      <c r="M10792" t="s">
        <v>12684</v>
      </c>
      <c r="N10792">
        <v>48326</v>
      </c>
      <c r="Q10792" t="s">
        <v>12415</v>
      </c>
      <c r="R10792" t="s">
        <v>12416</v>
      </c>
      <c r="S10792" t="s">
        <v>21295</v>
      </c>
      <c r="U10792" t="s">
        <v>12418</v>
      </c>
      <c r="W10792">
        <v>11</v>
      </c>
      <c r="X10792">
        <v>1</v>
      </c>
      <c r="Y10792" t="s">
        <v>12419</v>
      </c>
      <c r="Z10792" t="s">
        <v>12420</v>
      </c>
      <c r="AA10792" t="s">
        <v>12485</v>
      </c>
      <c r="AB10792" t="s">
        <v>12430</v>
      </c>
      <c r="AC10792">
        <v>2</v>
      </c>
      <c r="AD10792" s="123">
        <v>43909</v>
      </c>
      <c r="AE10792" t="s">
        <v>12486</v>
      </c>
      <c r="AG10792">
        <v>40008825</v>
      </c>
      <c r="AL10792" t="s">
        <v>12430</v>
      </c>
      <c r="AN10792">
        <v>2312538671</v>
      </c>
      <c r="AO10792">
        <v>16</v>
      </c>
      <c r="AP10792" t="s">
        <v>12424</v>
      </c>
      <c r="AQ10792" t="s">
        <v>11408</v>
      </c>
      <c r="AR10792">
        <v>4100</v>
      </c>
      <c r="AT10792">
        <v>0</v>
      </c>
      <c r="AV10792" t="s">
        <v>21296</v>
      </c>
      <c r="AW10792">
        <v>116100</v>
      </c>
    </row>
    <row r="10793" spans="1:49" x14ac:dyDescent="0.25">
      <c r="A10793">
        <v>4100</v>
      </c>
      <c r="B10793">
        <v>30050</v>
      </c>
      <c r="C10793">
        <v>4022</v>
      </c>
      <c r="D10793">
        <v>415</v>
      </c>
      <c r="E10793" s="124" t="s">
        <v>21172</v>
      </c>
      <c r="F10793" t="str">
        <f t="shared" si="217"/>
        <v>Matt CavanaughBRETFORD MANUFACTURING, INC.</v>
      </c>
      <c r="G10793" s="150" t="s">
        <v>263</v>
      </c>
      <c r="H10793" s="149" t="s">
        <v>1845</v>
      </c>
      <c r="I10793">
        <v>40002326</v>
      </c>
      <c r="K10793" t="s">
        <v>21297</v>
      </c>
      <c r="L10793" t="s">
        <v>21298</v>
      </c>
      <c r="M10793" t="s">
        <v>12546</v>
      </c>
      <c r="N10793" t="s">
        <v>21299</v>
      </c>
      <c r="Q10793" t="s">
        <v>12415</v>
      </c>
      <c r="R10793" t="s">
        <v>12416</v>
      </c>
      <c r="S10793" t="s">
        <v>21300</v>
      </c>
      <c r="U10793" t="s">
        <v>12418</v>
      </c>
      <c r="W10793">
        <v>11</v>
      </c>
      <c r="X10793">
        <v>1</v>
      </c>
      <c r="Y10793" t="s">
        <v>12419</v>
      </c>
      <c r="Z10793" t="s">
        <v>12420</v>
      </c>
      <c r="AA10793" t="s">
        <v>12421</v>
      </c>
      <c r="AB10793" t="s">
        <v>12422</v>
      </c>
      <c r="AC10793">
        <v>2</v>
      </c>
      <c r="AD10793" s="123">
        <v>39111</v>
      </c>
      <c r="AE10793" t="s">
        <v>12423</v>
      </c>
      <c r="AG10793">
        <v>40002326</v>
      </c>
      <c r="AL10793" t="s">
        <v>12422</v>
      </c>
      <c r="AN10793">
        <v>1403110301</v>
      </c>
      <c r="AO10793">
        <v>16</v>
      </c>
      <c r="AP10793" t="s">
        <v>12424</v>
      </c>
      <c r="AQ10793" t="s">
        <v>11408</v>
      </c>
      <c r="AR10793">
        <v>4100</v>
      </c>
      <c r="AS10793" t="s">
        <v>12491</v>
      </c>
      <c r="AT10793">
        <v>0</v>
      </c>
      <c r="AV10793" t="s">
        <v>21301</v>
      </c>
      <c r="AW10793">
        <v>116100</v>
      </c>
    </row>
    <row r="10794" spans="1:49" x14ac:dyDescent="0.25">
      <c r="A10794">
        <v>4100</v>
      </c>
      <c r="B10794">
        <v>30050</v>
      </c>
      <c r="C10794">
        <v>4022</v>
      </c>
      <c r="D10794">
        <v>415</v>
      </c>
      <c r="E10794" s="124" t="s">
        <v>21172</v>
      </c>
      <c r="F10794" t="str">
        <f t="shared" si="217"/>
        <v>Matt CavanaughBRIDGESTONE AMERICA (BLOOMINGTON)</v>
      </c>
      <c r="G10794" s="150" t="s">
        <v>263</v>
      </c>
      <c r="H10794" s="149" t="s">
        <v>13493</v>
      </c>
      <c r="I10794">
        <v>40008889</v>
      </c>
      <c r="J10794" t="s">
        <v>20745</v>
      </c>
      <c r="L10794" t="s">
        <v>12929</v>
      </c>
      <c r="M10794" t="s">
        <v>12703</v>
      </c>
      <c r="N10794">
        <v>37086</v>
      </c>
      <c r="Q10794" t="s">
        <v>12415</v>
      </c>
      <c r="R10794" t="s">
        <v>12416</v>
      </c>
      <c r="S10794" t="s">
        <v>21302</v>
      </c>
      <c r="U10794" t="s">
        <v>12418</v>
      </c>
      <c r="V10794">
        <v>275</v>
      </c>
      <c r="W10794">
        <v>11</v>
      </c>
      <c r="X10794">
        <v>1</v>
      </c>
      <c r="Y10794" t="s">
        <v>12419</v>
      </c>
      <c r="Z10794" t="s">
        <v>12420</v>
      </c>
      <c r="AA10794" t="s">
        <v>12485</v>
      </c>
      <c r="AB10794" t="s">
        <v>12830</v>
      </c>
      <c r="AC10794">
        <v>2</v>
      </c>
      <c r="AD10794" s="123">
        <v>44006</v>
      </c>
      <c r="AE10794" t="s">
        <v>12486</v>
      </c>
      <c r="AG10794">
        <v>40008889</v>
      </c>
      <c r="AL10794" t="s">
        <v>12830</v>
      </c>
      <c r="AN10794">
        <v>4314915001</v>
      </c>
      <c r="AO10794">
        <v>16</v>
      </c>
      <c r="AP10794" t="s">
        <v>12424</v>
      </c>
      <c r="AQ10794" t="s">
        <v>11408</v>
      </c>
      <c r="AR10794">
        <v>4100</v>
      </c>
      <c r="AT10794">
        <v>0</v>
      </c>
      <c r="AV10794" t="s">
        <v>14108</v>
      </c>
      <c r="AW10794">
        <v>116100</v>
      </c>
    </row>
    <row r="10795" spans="1:49" x14ac:dyDescent="0.25">
      <c r="A10795">
        <v>4100</v>
      </c>
      <c r="B10795">
        <v>30050</v>
      </c>
      <c r="C10795">
        <v>4022</v>
      </c>
      <c r="D10795">
        <v>415</v>
      </c>
      <c r="E10795" s="124" t="s">
        <v>21172</v>
      </c>
      <c r="F10795" t="str">
        <f t="shared" si="217"/>
        <v>Matt CavanaughBW CONTAINER SYSTEMS</v>
      </c>
      <c r="G10795" s="150" t="s">
        <v>263</v>
      </c>
      <c r="H10795" s="149" t="s">
        <v>1933</v>
      </c>
      <c r="I10795">
        <v>40001388</v>
      </c>
      <c r="K10795" t="s">
        <v>21303</v>
      </c>
      <c r="L10795" t="s">
        <v>21304</v>
      </c>
      <c r="M10795" t="s">
        <v>12546</v>
      </c>
      <c r="N10795" t="s">
        <v>21305</v>
      </c>
      <c r="Q10795" t="s">
        <v>12415</v>
      </c>
      <c r="R10795" t="s">
        <v>12416</v>
      </c>
      <c r="S10795">
        <v>6307596800</v>
      </c>
      <c r="U10795" t="s">
        <v>12418</v>
      </c>
      <c r="V10795">
        <v>200</v>
      </c>
      <c r="W10795">
        <v>11</v>
      </c>
      <c r="X10795">
        <v>0</v>
      </c>
      <c r="Y10795" t="s">
        <v>12472</v>
      </c>
      <c r="Z10795" t="s">
        <v>12420</v>
      </c>
      <c r="AA10795" t="s">
        <v>12421</v>
      </c>
      <c r="AB10795" t="s">
        <v>12422</v>
      </c>
      <c r="AC10795">
        <v>2</v>
      </c>
      <c r="AD10795" s="123">
        <v>39111</v>
      </c>
      <c r="AE10795" t="s">
        <v>12423</v>
      </c>
      <c r="AG10795">
        <v>40001388</v>
      </c>
      <c r="AL10795" t="s">
        <v>12422</v>
      </c>
      <c r="AN10795">
        <v>1419725601</v>
      </c>
      <c r="AO10795">
        <v>16</v>
      </c>
      <c r="AP10795" t="s">
        <v>12424</v>
      </c>
      <c r="AQ10795" t="s">
        <v>11408</v>
      </c>
      <c r="AR10795">
        <v>4100</v>
      </c>
      <c r="AT10795">
        <v>2005</v>
      </c>
      <c r="AV10795" t="s">
        <v>21306</v>
      </c>
      <c r="AW10795">
        <v>116100</v>
      </c>
    </row>
    <row r="10796" spans="1:49" x14ac:dyDescent="0.25">
      <c r="A10796">
        <v>4100</v>
      </c>
      <c r="B10796">
        <v>30050</v>
      </c>
      <c r="C10796">
        <v>4022</v>
      </c>
      <c r="D10796">
        <v>415</v>
      </c>
      <c r="E10796" s="124" t="s">
        <v>21172</v>
      </c>
      <c r="F10796" t="str">
        <f t="shared" si="217"/>
        <v>Matt CavanaughBWAY PACKAGING</v>
      </c>
      <c r="G10796" s="150" t="s">
        <v>263</v>
      </c>
      <c r="H10796" s="149" t="s">
        <v>1938</v>
      </c>
      <c r="I10796">
        <v>40003294</v>
      </c>
      <c r="K10796" t="s">
        <v>21307</v>
      </c>
      <c r="L10796" t="s">
        <v>21298</v>
      </c>
      <c r="M10796" t="s">
        <v>12546</v>
      </c>
      <c r="N10796" t="s">
        <v>21299</v>
      </c>
      <c r="Q10796" t="s">
        <v>12415</v>
      </c>
      <c r="R10796" t="s">
        <v>12416</v>
      </c>
      <c r="S10796" t="s">
        <v>21308</v>
      </c>
      <c r="U10796" t="s">
        <v>12418</v>
      </c>
      <c r="W10796">
        <v>11</v>
      </c>
      <c r="X10796">
        <v>1</v>
      </c>
      <c r="Y10796" t="s">
        <v>12419</v>
      </c>
      <c r="Z10796" t="s">
        <v>12420</v>
      </c>
      <c r="AA10796" t="s">
        <v>12421</v>
      </c>
      <c r="AB10796" t="s">
        <v>12430</v>
      </c>
      <c r="AC10796">
        <v>2</v>
      </c>
      <c r="AD10796" s="123">
        <v>39111</v>
      </c>
      <c r="AE10796" t="s">
        <v>12423</v>
      </c>
      <c r="AG10796">
        <v>40003294</v>
      </c>
      <c r="AL10796" t="s">
        <v>12430</v>
      </c>
      <c r="AN10796">
        <v>1403110301</v>
      </c>
      <c r="AO10796">
        <v>16</v>
      </c>
      <c r="AP10796" t="s">
        <v>12424</v>
      </c>
      <c r="AQ10796" t="s">
        <v>11408</v>
      </c>
      <c r="AR10796">
        <v>4100</v>
      </c>
      <c r="AS10796" t="s">
        <v>12491</v>
      </c>
      <c r="AT10796">
        <v>2005</v>
      </c>
      <c r="AV10796" t="s">
        <v>21309</v>
      </c>
      <c r="AW10796">
        <v>116100</v>
      </c>
    </row>
    <row r="10797" spans="1:49" x14ac:dyDescent="0.25">
      <c r="A10797">
        <v>4100</v>
      </c>
      <c r="B10797">
        <v>30050</v>
      </c>
      <c r="C10797">
        <v>4022</v>
      </c>
      <c r="D10797">
        <v>415</v>
      </c>
      <c r="E10797" s="124" t="s">
        <v>21172</v>
      </c>
      <c r="F10797" t="str">
        <f t="shared" si="217"/>
        <v>Matt CavanaughBZ BEARING &amp; POWER INC</v>
      </c>
      <c r="G10797" s="150" t="s">
        <v>263</v>
      </c>
      <c r="H10797" s="149" t="s">
        <v>1941</v>
      </c>
      <c r="I10797">
        <v>40008681</v>
      </c>
      <c r="K10797" t="s">
        <v>21310</v>
      </c>
      <c r="L10797" t="s">
        <v>21311</v>
      </c>
      <c r="M10797" t="s">
        <v>12546</v>
      </c>
      <c r="N10797">
        <v>60455</v>
      </c>
      <c r="Q10797" t="s">
        <v>12415</v>
      </c>
      <c r="R10797" t="s">
        <v>12416</v>
      </c>
      <c r="U10797" t="s">
        <v>12418</v>
      </c>
      <c r="W10797">
        <v>11</v>
      </c>
      <c r="X10797">
        <v>2</v>
      </c>
      <c r="Y10797" t="s">
        <v>12419</v>
      </c>
      <c r="Z10797" t="s">
        <v>12420</v>
      </c>
      <c r="AA10797" t="s">
        <v>12429</v>
      </c>
      <c r="AB10797" t="s">
        <v>12422</v>
      </c>
      <c r="AC10797">
        <v>2</v>
      </c>
      <c r="AD10797" s="123">
        <v>43698</v>
      </c>
      <c r="AE10797" t="s">
        <v>12431</v>
      </c>
      <c r="AG10797">
        <v>40008681</v>
      </c>
      <c r="AL10797" t="s">
        <v>12422</v>
      </c>
      <c r="AN10797">
        <v>1403102601</v>
      </c>
      <c r="AO10797">
        <v>16</v>
      </c>
      <c r="AP10797" t="s">
        <v>12424</v>
      </c>
      <c r="AQ10797" t="s">
        <v>11408</v>
      </c>
      <c r="AR10797">
        <v>4100</v>
      </c>
      <c r="AT10797">
        <v>0</v>
      </c>
      <c r="AV10797" t="s">
        <v>21312</v>
      </c>
      <c r="AW10797">
        <v>116100</v>
      </c>
    </row>
    <row r="10798" spans="1:49" x14ac:dyDescent="0.25">
      <c r="A10798">
        <v>4100</v>
      </c>
      <c r="B10798">
        <v>30050</v>
      </c>
      <c r="C10798">
        <v>4022</v>
      </c>
      <c r="D10798">
        <v>415</v>
      </c>
      <c r="E10798" s="124" t="s">
        <v>21172</v>
      </c>
      <c r="F10798" t="str">
        <f t="shared" si="217"/>
        <v>Matt CavanaughCARD DYNAMIX INC.</v>
      </c>
      <c r="G10798" s="150" t="s">
        <v>263</v>
      </c>
      <c r="H10798" s="149" t="s">
        <v>2074</v>
      </c>
      <c r="I10798">
        <v>40001960</v>
      </c>
      <c r="K10798" t="s">
        <v>21313</v>
      </c>
      <c r="L10798" t="s">
        <v>21314</v>
      </c>
      <c r="M10798" t="s">
        <v>12546</v>
      </c>
      <c r="N10798" t="s">
        <v>21315</v>
      </c>
      <c r="Q10798" t="s">
        <v>12415</v>
      </c>
      <c r="R10798" t="s">
        <v>12416</v>
      </c>
      <c r="S10798" t="s">
        <v>21316</v>
      </c>
      <c r="U10798" t="s">
        <v>12418</v>
      </c>
      <c r="W10798">
        <v>11</v>
      </c>
      <c r="X10798">
        <v>1</v>
      </c>
      <c r="Y10798" t="s">
        <v>12419</v>
      </c>
      <c r="Z10798" t="s">
        <v>12420</v>
      </c>
      <c r="AA10798" t="s">
        <v>12421</v>
      </c>
      <c r="AB10798" t="s">
        <v>12422</v>
      </c>
      <c r="AC10798">
        <v>2</v>
      </c>
      <c r="AD10798" s="123">
        <v>39111</v>
      </c>
      <c r="AE10798" t="s">
        <v>12423</v>
      </c>
      <c r="AG10798">
        <v>40001960</v>
      </c>
      <c r="AL10798" t="s">
        <v>12422</v>
      </c>
      <c r="AN10798">
        <v>1419736501</v>
      </c>
      <c r="AO10798">
        <v>16</v>
      </c>
      <c r="AP10798" t="s">
        <v>12424</v>
      </c>
      <c r="AQ10798" t="s">
        <v>11408</v>
      </c>
      <c r="AR10798">
        <v>4100</v>
      </c>
      <c r="AS10798" t="s">
        <v>12491</v>
      </c>
      <c r="AT10798">
        <v>0</v>
      </c>
      <c r="AV10798" t="s">
        <v>21317</v>
      </c>
      <c r="AW10798">
        <v>116100</v>
      </c>
    </row>
    <row r="10799" spans="1:49" x14ac:dyDescent="0.25">
      <c r="A10799">
        <v>4100</v>
      </c>
      <c r="B10799">
        <v>30050</v>
      </c>
      <c r="C10799">
        <v>4022</v>
      </c>
      <c r="D10799">
        <v>415</v>
      </c>
      <c r="E10799" s="124" t="s">
        <v>21172</v>
      </c>
      <c r="F10799" t="str">
        <f t="shared" si="217"/>
        <v>Matt CavanaughCARDINAL HEALTHCARE</v>
      </c>
      <c r="G10799" s="150" t="s">
        <v>263</v>
      </c>
      <c r="H10799" s="149" t="s">
        <v>2078</v>
      </c>
      <c r="I10799">
        <v>40002579</v>
      </c>
      <c r="K10799" t="s">
        <v>21318</v>
      </c>
      <c r="L10799" t="s">
        <v>21319</v>
      </c>
      <c r="M10799" t="s">
        <v>12546</v>
      </c>
      <c r="N10799" t="s">
        <v>21320</v>
      </c>
      <c r="Q10799" t="s">
        <v>12415</v>
      </c>
      <c r="R10799" t="s">
        <v>12416</v>
      </c>
      <c r="S10799" t="s">
        <v>21321</v>
      </c>
      <c r="U10799" t="s">
        <v>12418</v>
      </c>
      <c r="W10799">
        <v>11</v>
      </c>
      <c r="X10799">
        <v>1</v>
      </c>
      <c r="Y10799" t="s">
        <v>12419</v>
      </c>
      <c r="Z10799" t="s">
        <v>12420</v>
      </c>
      <c r="AA10799" t="s">
        <v>12421</v>
      </c>
      <c r="AB10799" t="s">
        <v>12422</v>
      </c>
      <c r="AC10799">
        <v>2</v>
      </c>
      <c r="AD10799" s="123">
        <v>39111</v>
      </c>
      <c r="AE10799" t="s">
        <v>12423</v>
      </c>
      <c r="AG10799">
        <v>40002579</v>
      </c>
      <c r="AL10799" t="s">
        <v>12422</v>
      </c>
      <c r="AN10799">
        <v>1404300901</v>
      </c>
      <c r="AO10799">
        <v>16</v>
      </c>
      <c r="AP10799" t="s">
        <v>12424</v>
      </c>
      <c r="AQ10799" t="s">
        <v>11408</v>
      </c>
      <c r="AR10799">
        <v>4100</v>
      </c>
      <c r="AT10799">
        <v>2005</v>
      </c>
      <c r="AV10799" t="s">
        <v>12615</v>
      </c>
      <c r="AW10799">
        <v>116100</v>
      </c>
    </row>
    <row r="10800" spans="1:49" x14ac:dyDescent="0.25">
      <c r="A10800">
        <v>4100</v>
      </c>
      <c r="B10800">
        <v>30050</v>
      </c>
      <c r="C10800">
        <v>4022</v>
      </c>
      <c r="D10800">
        <v>415</v>
      </c>
      <c r="E10800" s="124" t="s">
        <v>21172</v>
      </c>
      <c r="F10800" t="str">
        <f t="shared" si="217"/>
        <v>Matt CavanaughCARTER ADVANCED TECHNICAL SERV, INC</v>
      </c>
      <c r="G10800" s="150" t="s">
        <v>263</v>
      </c>
      <c r="H10800" s="149" t="s">
        <v>2120</v>
      </c>
      <c r="I10800">
        <v>40007512</v>
      </c>
      <c r="K10800" t="s">
        <v>21322</v>
      </c>
      <c r="L10800" t="s">
        <v>14110</v>
      </c>
      <c r="M10800" t="s">
        <v>12546</v>
      </c>
      <c r="N10800">
        <v>60103</v>
      </c>
      <c r="Q10800" t="s">
        <v>12415</v>
      </c>
      <c r="R10800" t="s">
        <v>12416</v>
      </c>
      <c r="S10800" t="s">
        <v>21323</v>
      </c>
      <c r="U10800" t="s">
        <v>12418</v>
      </c>
      <c r="W10800">
        <v>11</v>
      </c>
      <c r="X10800">
        <v>1</v>
      </c>
      <c r="Y10800" t="s">
        <v>12419</v>
      </c>
      <c r="Z10800" t="s">
        <v>12420</v>
      </c>
      <c r="AA10800" t="s">
        <v>12429</v>
      </c>
      <c r="AB10800" t="s">
        <v>12430</v>
      </c>
      <c r="AC10800">
        <v>2</v>
      </c>
      <c r="AD10800" s="123">
        <v>42053</v>
      </c>
      <c r="AE10800" t="s">
        <v>12431</v>
      </c>
      <c r="AG10800">
        <v>40007512</v>
      </c>
      <c r="AL10800" t="s">
        <v>12430</v>
      </c>
      <c r="AN10800">
        <v>1403136601</v>
      </c>
      <c r="AO10800">
        <v>16</v>
      </c>
      <c r="AP10800" t="s">
        <v>12424</v>
      </c>
      <c r="AQ10800" t="s">
        <v>11408</v>
      </c>
      <c r="AR10800">
        <v>4100</v>
      </c>
      <c r="AT10800">
        <v>0</v>
      </c>
      <c r="AV10800" t="s">
        <v>21324</v>
      </c>
      <c r="AW10800">
        <v>116100</v>
      </c>
    </row>
    <row r="10801" spans="1:49" x14ac:dyDescent="0.25">
      <c r="A10801">
        <v>4100</v>
      </c>
      <c r="B10801">
        <v>30050</v>
      </c>
      <c r="C10801">
        <v>4022</v>
      </c>
      <c r="D10801">
        <v>415</v>
      </c>
      <c r="E10801" s="124" t="s">
        <v>21172</v>
      </c>
      <c r="F10801" t="str">
        <f t="shared" si="217"/>
        <v>Matt CavanaughCARTPAC</v>
      </c>
      <c r="G10801" s="150" t="s">
        <v>263</v>
      </c>
      <c r="H10801" s="149" t="s">
        <v>2124</v>
      </c>
      <c r="I10801">
        <v>40005767</v>
      </c>
      <c r="K10801" t="s">
        <v>21325</v>
      </c>
      <c r="L10801" t="s">
        <v>21298</v>
      </c>
      <c r="M10801" t="s">
        <v>12546</v>
      </c>
      <c r="N10801">
        <v>60131</v>
      </c>
      <c r="Q10801" t="s">
        <v>12415</v>
      </c>
      <c r="R10801" t="s">
        <v>12416</v>
      </c>
      <c r="S10801" t="s">
        <v>21326</v>
      </c>
      <c r="U10801" t="s">
        <v>12418</v>
      </c>
      <c r="W10801">
        <v>11</v>
      </c>
      <c r="X10801">
        <v>0</v>
      </c>
      <c r="Y10801" t="s">
        <v>12419</v>
      </c>
      <c r="Z10801" t="s">
        <v>12420</v>
      </c>
      <c r="AA10801" t="s">
        <v>14498</v>
      </c>
      <c r="AB10801" t="s">
        <v>12430</v>
      </c>
      <c r="AC10801">
        <v>2</v>
      </c>
      <c r="AD10801" s="123">
        <v>39951</v>
      </c>
      <c r="AE10801" t="s">
        <v>12431</v>
      </c>
      <c r="AG10801">
        <v>40005767</v>
      </c>
      <c r="AL10801" t="s">
        <v>12430</v>
      </c>
      <c r="AN10801">
        <v>1403110301</v>
      </c>
      <c r="AO10801">
        <v>16</v>
      </c>
      <c r="AP10801" t="s">
        <v>12424</v>
      </c>
      <c r="AQ10801" t="s">
        <v>11408</v>
      </c>
      <c r="AR10801">
        <v>4100</v>
      </c>
      <c r="AS10801" t="s">
        <v>12491</v>
      </c>
      <c r="AT10801">
        <v>0</v>
      </c>
      <c r="AV10801" t="s">
        <v>2124</v>
      </c>
      <c r="AW10801">
        <v>116100</v>
      </c>
    </row>
    <row r="10802" spans="1:49" x14ac:dyDescent="0.25">
      <c r="A10802">
        <v>4100</v>
      </c>
      <c r="B10802">
        <v>30050</v>
      </c>
      <c r="C10802">
        <v>4022</v>
      </c>
      <c r="D10802">
        <v>415</v>
      </c>
      <c r="E10802" s="124" t="s">
        <v>21172</v>
      </c>
      <c r="F10802" t="str">
        <f t="shared" si="217"/>
        <v>Matt CavanaughCCL LABEL</v>
      </c>
      <c r="G10802" s="150" t="s">
        <v>263</v>
      </c>
      <c r="H10802" s="149" t="s">
        <v>2159</v>
      </c>
      <c r="I10802">
        <v>40004269</v>
      </c>
      <c r="J10802" t="s">
        <v>21327</v>
      </c>
      <c r="K10802" t="s">
        <v>21328</v>
      </c>
      <c r="L10802" t="s">
        <v>21329</v>
      </c>
      <c r="M10802" t="s">
        <v>12546</v>
      </c>
      <c r="N10802">
        <v>60510</v>
      </c>
      <c r="Q10802" t="s">
        <v>12415</v>
      </c>
      <c r="R10802" t="s">
        <v>12416</v>
      </c>
      <c r="S10802" t="s">
        <v>21330</v>
      </c>
      <c r="U10802" t="s">
        <v>12418</v>
      </c>
      <c r="W10802">
        <v>11</v>
      </c>
      <c r="X10802">
        <v>1</v>
      </c>
      <c r="Y10802" t="s">
        <v>12419</v>
      </c>
      <c r="Z10802" t="s">
        <v>12420</v>
      </c>
      <c r="AA10802" t="s">
        <v>12421</v>
      </c>
      <c r="AB10802" t="s">
        <v>12422</v>
      </c>
      <c r="AC10802">
        <v>2</v>
      </c>
      <c r="AD10802" s="123">
        <v>39111</v>
      </c>
      <c r="AE10802" t="s">
        <v>12423</v>
      </c>
      <c r="AG10802">
        <v>40004269</v>
      </c>
      <c r="AL10802" t="s">
        <v>12422</v>
      </c>
      <c r="AN10802">
        <v>1408901201</v>
      </c>
      <c r="AO10802">
        <v>16</v>
      </c>
      <c r="AP10802" t="s">
        <v>12424</v>
      </c>
      <c r="AQ10802" t="s">
        <v>11408</v>
      </c>
      <c r="AR10802">
        <v>4100</v>
      </c>
      <c r="AT10802">
        <v>2005</v>
      </c>
      <c r="AV10802" t="s">
        <v>2159</v>
      </c>
      <c r="AW10802">
        <v>116100</v>
      </c>
    </row>
    <row r="10803" spans="1:49" x14ac:dyDescent="0.25">
      <c r="A10803">
        <v>4100</v>
      </c>
      <c r="B10803">
        <v>30050</v>
      </c>
      <c r="C10803">
        <v>4022</v>
      </c>
      <c r="D10803">
        <v>415</v>
      </c>
      <c r="E10803" s="124" t="s">
        <v>21172</v>
      </c>
      <c r="F10803" t="str">
        <f t="shared" si="217"/>
        <v>Matt CavanaughCENTRAL STEEL &amp; WIRE COMPANY</v>
      </c>
      <c r="G10803" s="150" t="s">
        <v>263</v>
      </c>
      <c r="H10803" s="149" t="s">
        <v>2184</v>
      </c>
      <c r="I10803">
        <v>40007820</v>
      </c>
      <c r="K10803" t="s">
        <v>21331</v>
      </c>
      <c r="L10803" t="s">
        <v>12545</v>
      </c>
      <c r="M10803" t="s">
        <v>12546</v>
      </c>
      <c r="N10803">
        <v>60632</v>
      </c>
      <c r="Q10803" t="s">
        <v>12415</v>
      </c>
      <c r="R10803" t="s">
        <v>12416</v>
      </c>
      <c r="S10803" t="s">
        <v>21332</v>
      </c>
      <c r="U10803" t="s">
        <v>12418</v>
      </c>
      <c r="W10803">
        <v>11</v>
      </c>
      <c r="X10803">
        <v>1</v>
      </c>
      <c r="Y10803" t="s">
        <v>12419</v>
      </c>
      <c r="Z10803" t="s">
        <v>12420</v>
      </c>
      <c r="AA10803" t="s">
        <v>15095</v>
      </c>
      <c r="AB10803" t="s">
        <v>12422</v>
      </c>
      <c r="AC10803">
        <v>2</v>
      </c>
      <c r="AD10803" s="123">
        <v>42460</v>
      </c>
      <c r="AE10803" t="s">
        <v>12431</v>
      </c>
      <c r="AG10803">
        <v>40007820</v>
      </c>
      <c r="AL10803" t="s">
        <v>12422</v>
      </c>
      <c r="AN10803">
        <v>1403105101</v>
      </c>
      <c r="AO10803">
        <v>16</v>
      </c>
      <c r="AP10803" t="s">
        <v>12424</v>
      </c>
      <c r="AQ10803" t="s">
        <v>11408</v>
      </c>
      <c r="AR10803">
        <v>4100</v>
      </c>
      <c r="AT10803">
        <v>0</v>
      </c>
      <c r="AV10803" t="s">
        <v>21333</v>
      </c>
      <c r="AW10803">
        <v>116100</v>
      </c>
    </row>
    <row r="10804" spans="1:49" x14ac:dyDescent="0.25">
      <c r="A10804">
        <v>4100</v>
      </c>
      <c r="B10804">
        <v>30050</v>
      </c>
      <c r="C10804">
        <v>4022</v>
      </c>
      <c r="D10804">
        <v>415</v>
      </c>
      <c r="E10804" s="124" t="s">
        <v>21172</v>
      </c>
      <c r="F10804" t="str">
        <f t="shared" si="217"/>
        <v>Matt CavanaughCENTURY METAL SPINNING CO.</v>
      </c>
      <c r="G10804" s="150" t="s">
        <v>263</v>
      </c>
      <c r="H10804" s="149" t="s">
        <v>2191</v>
      </c>
      <c r="I10804">
        <v>40002086</v>
      </c>
      <c r="K10804" t="s">
        <v>21334</v>
      </c>
      <c r="L10804" t="s">
        <v>12545</v>
      </c>
      <c r="M10804" t="s">
        <v>12546</v>
      </c>
      <c r="N10804" t="s">
        <v>21335</v>
      </c>
      <c r="Q10804" t="s">
        <v>12415</v>
      </c>
      <c r="R10804" t="s">
        <v>12416</v>
      </c>
      <c r="S10804" t="s">
        <v>21336</v>
      </c>
      <c r="U10804" t="s">
        <v>12418</v>
      </c>
      <c r="W10804">
        <v>11</v>
      </c>
      <c r="X10804">
        <v>1</v>
      </c>
      <c r="Y10804" t="s">
        <v>12419</v>
      </c>
      <c r="Z10804" t="s">
        <v>12420</v>
      </c>
      <c r="AA10804" t="s">
        <v>12421</v>
      </c>
      <c r="AB10804" t="s">
        <v>12422</v>
      </c>
      <c r="AC10804">
        <v>2</v>
      </c>
      <c r="AD10804" s="123">
        <v>39111</v>
      </c>
      <c r="AE10804" t="s">
        <v>12423</v>
      </c>
      <c r="AG10804">
        <v>40002086</v>
      </c>
      <c r="AL10804" t="s">
        <v>12422</v>
      </c>
      <c r="AN10804">
        <v>1403105101</v>
      </c>
      <c r="AO10804">
        <v>16</v>
      </c>
      <c r="AP10804" t="s">
        <v>12424</v>
      </c>
      <c r="AQ10804" t="s">
        <v>11408</v>
      </c>
      <c r="AR10804">
        <v>4100</v>
      </c>
      <c r="AS10804" t="s">
        <v>12491</v>
      </c>
      <c r="AT10804">
        <v>0</v>
      </c>
      <c r="AV10804" t="s">
        <v>21337</v>
      </c>
      <c r="AW10804">
        <v>116100</v>
      </c>
    </row>
    <row r="10805" spans="1:49" x14ac:dyDescent="0.25">
      <c r="A10805">
        <v>4100</v>
      </c>
      <c r="B10805">
        <v>30050</v>
      </c>
      <c r="C10805">
        <v>4022</v>
      </c>
      <c r="D10805">
        <v>415</v>
      </c>
      <c r="E10805" s="124" t="s">
        <v>21172</v>
      </c>
      <c r="F10805" t="str">
        <f t="shared" si="217"/>
        <v>Matt CavanaughCENVEO</v>
      </c>
      <c r="G10805" s="150" t="s">
        <v>263</v>
      </c>
      <c r="H10805" s="149" t="s">
        <v>2193</v>
      </c>
      <c r="I10805">
        <v>40003273</v>
      </c>
      <c r="J10805" t="s">
        <v>17728</v>
      </c>
      <c r="L10805" t="s">
        <v>12545</v>
      </c>
      <c r="M10805" t="s">
        <v>12546</v>
      </c>
      <c r="N10805" t="s">
        <v>21338</v>
      </c>
      <c r="Q10805" t="s">
        <v>12415</v>
      </c>
      <c r="R10805" t="s">
        <v>12416</v>
      </c>
      <c r="S10805" t="s">
        <v>21339</v>
      </c>
      <c r="U10805" t="s">
        <v>12418</v>
      </c>
      <c r="W10805">
        <v>11</v>
      </c>
      <c r="X10805">
        <v>1</v>
      </c>
      <c r="Y10805" t="s">
        <v>12419</v>
      </c>
      <c r="Z10805" t="s">
        <v>12420</v>
      </c>
      <c r="AA10805" t="s">
        <v>12421</v>
      </c>
      <c r="AB10805" t="s">
        <v>12757</v>
      </c>
      <c r="AC10805">
        <v>2</v>
      </c>
      <c r="AD10805" s="123">
        <v>39111</v>
      </c>
      <c r="AE10805" t="s">
        <v>12423</v>
      </c>
      <c r="AG10805">
        <v>40003273</v>
      </c>
      <c r="AL10805" t="s">
        <v>12757</v>
      </c>
      <c r="AN10805">
        <v>1403105101</v>
      </c>
      <c r="AO10805">
        <v>16</v>
      </c>
      <c r="AP10805" t="s">
        <v>12424</v>
      </c>
      <c r="AQ10805" t="s">
        <v>11408</v>
      </c>
      <c r="AR10805">
        <v>4100</v>
      </c>
      <c r="AT10805">
        <v>2005</v>
      </c>
      <c r="AV10805" t="s">
        <v>2193</v>
      </c>
      <c r="AW10805">
        <v>116100</v>
      </c>
    </row>
    <row r="10806" spans="1:49" x14ac:dyDescent="0.25">
      <c r="A10806">
        <v>4100</v>
      </c>
      <c r="B10806">
        <v>30050</v>
      </c>
      <c r="C10806">
        <v>4022</v>
      </c>
      <c r="D10806">
        <v>415</v>
      </c>
      <c r="E10806" s="124" t="s">
        <v>21172</v>
      </c>
      <c r="F10806" t="str">
        <f t="shared" si="217"/>
        <v>Matt CavanaughCERTIFIED TOOL &amp; MANUFACTURING</v>
      </c>
      <c r="G10806" s="150" t="s">
        <v>263</v>
      </c>
      <c r="H10806" s="149" t="s">
        <v>2206</v>
      </c>
      <c r="I10806">
        <v>40002907</v>
      </c>
      <c r="K10806" t="s">
        <v>21340</v>
      </c>
      <c r="L10806" t="s">
        <v>21213</v>
      </c>
      <c r="M10806" t="s">
        <v>12546</v>
      </c>
      <c r="N10806" t="s">
        <v>21236</v>
      </c>
      <c r="Q10806" t="s">
        <v>12415</v>
      </c>
      <c r="R10806" t="s">
        <v>12416</v>
      </c>
      <c r="S10806" t="s">
        <v>21341</v>
      </c>
      <c r="U10806" t="s">
        <v>12418</v>
      </c>
      <c r="W10806">
        <v>11</v>
      </c>
      <c r="X10806">
        <v>1</v>
      </c>
      <c r="Y10806" t="s">
        <v>12419</v>
      </c>
      <c r="Z10806" t="s">
        <v>12420</v>
      </c>
      <c r="AA10806" t="s">
        <v>12421</v>
      </c>
      <c r="AB10806" t="s">
        <v>12422</v>
      </c>
      <c r="AC10806">
        <v>2</v>
      </c>
      <c r="AD10806" s="123">
        <v>39111</v>
      </c>
      <c r="AE10806" t="s">
        <v>12423</v>
      </c>
      <c r="AG10806">
        <v>40002907</v>
      </c>
      <c r="AL10806" t="s">
        <v>12422</v>
      </c>
      <c r="AN10806">
        <v>1404308901</v>
      </c>
      <c r="AO10806">
        <v>16</v>
      </c>
      <c r="AP10806" t="s">
        <v>12424</v>
      </c>
      <c r="AQ10806" t="s">
        <v>11408</v>
      </c>
      <c r="AR10806">
        <v>4100</v>
      </c>
      <c r="AS10806" t="s">
        <v>12491</v>
      </c>
      <c r="AT10806">
        <v>0</v>
      </c>
      <c r="AV10806" t="s">
        <v>21342</v>
      </c>
      <c r="AW10806">
        <v>116100</v>
      </c>
    </row>
    <row r="10807" spans="1:49" x14ac:dyDescent="0.25">
      <c r="A10807">
        <v>4100</v>
      </c>
      <c r="B10807">
        <v>30050</v>
      </c>
      <c r="C10807">
        <v>4022</v>
      </c>
      <c r="D10807">
        <v>415</v>
      </c>
      <c r="E10807" s="124" t="s">
        <v>21172</v>
      </c>
      <c r="F10807" t="str">
        <f t="shared" si="217"/>
        <v>Matt CavanaughCHEESE MERCHANTS OF AMERICA, LLC</v>
      </c>
      <c r="G10807" s="150" t="s">
        <v>263</v>
      </c>
      <c r="H10807" s="149" t="s">
        <v>2235</v>
      </c>
      <c r="I10807">
        <v>40008302</v>
      </c>
      <c r="K10807" t="s">
        <v>21343</v>
      </c>
      <c r="L10807" t="s">
        <v>14110</v>
      </c>
      <c r="M10807" t="s">
        <v>12546</v>
      </c>
      <c r="N10807">
        <v>60103</v>
      </c>
      <c r="Q10807" t="s">
        <v>12415</v>
      </c>
      <c r="R10807" t="s">
        <v>12416</v>
      </c>
      <c r="S10807" t="s">
        <v>21344</v>
      </c>
      <c r="U10807" t="s">
        <v>12418</v>
      </c>
      <c r="W10807">
        <v>11</v>
      </c>
      <c r="X10807">
        <v>1</v>
      </c>
      <c r="Y10807" t="s">
        <v>12419</v>
      </c>
      <c r="Z10807" t="s">
        <v>12420</v>
      </c>
      <c r="AA10807" t="s">
        <v>12429</v>
      </c>
      <c r="AB10807" t="s">
        <v>12422</v>
      </c>
      <c r="AC10807">
        <v>2</v>
      </c>
      <c r="AD10807" s="123">
        <v>43132</v>
      </c>
      <c r="AE10807" t="s">
        <v>12431</v>
      </c>
      <c r="AG10807">
        <v>40008302</v>
      </c>
      <c r="AL10807" t="s">
        <v>12422</v>
      </c>
      <c r="AN10807">
        <v>1403136601</v>
      </c>
      <c r="AO10807">
        <v>16</v>
      </c>
      <c r="AP10807" t="s">
        <v>12424</v>
      </c>
      <c r="AQ10807" t="s">
        <v>11408</v>
      </c>
      <c r="AR10807">
        <v>4100</v>
      </c>
      <c r="AT10807">
        <v>0</v>
      </c>
      <c r="AV10807" t="s">
        <v>21345</v>
      </c>
      <c r="AW10807">
        <v>116100</v>
      </c>
    </row>
    <row r="10808" spans="1:49" x14ac:dyDescent="0.25">
      <c r="A10808">
        <v>4100</v>
      </c>
      <c r="B10808">
        <v>30050</v>
      </c>
      <c r="C10808">
        <v>4022</v>
      </c>
      <c r="D10808">
        <v>415</v>
      </c>
      <c r="E10808" s="124" t="s">
        <v>21172</v>
      </c>
      <c r="F10808" t="str">
        <f t="shared" si="217"/>
        <v>Matt CavanaughCHICAGO CHAIN LLC</v>
      </c>
      <c r="G10808" s="150" t="s">
        <v>263</v>
      </c>
      <c r="H10808" s="149" t="s">
        <v>2244</v>
      </c>
      <c r="I10808">
        <v>40009008</v>
      </c>
      <c r="K10808" t="s">
        <v>21346</v>
      </c>
      <c r="L10808" t="s">
        <v>21347</v>
      </c>
      <c r="M10808" t="s">
        <v>12546</v>
      </c>
      <c r="N10808">
        <v>60517</v>
      </c>
      <c r="Q10808" t="s">
        <v>12415</v>
      </c>
      <c r="R10808" t="s">
        <v>12416</v>
      </c>
      <c r="S10808" t="s">
        <v>21348</v>
      </c>
      <c r="U10808" t="s">
        <v>12418</v>
      </c>
      <c r="W10808">
        <v>11</v>
      </c>
      <c r="X10808">
        <v>2</v>
      </c>
      <c r="Y10808" t="s">
        <v>12419</v>
      </c>
      <c r="Z10808" t="s">
        <v>12420</v>
      </c>
      <c r="AA10808" t="s">
        <v>12485</v>
      </c>
      <c r="AB10808" t="s">
        <v>12422</v>
      </c>
      <c r="AC10808">
        <v>2</v>
      </c>
      <c r="AD10808" s="123">
        <v>44202</v>
      </c>
      <c r="AE10808" t="s">
        <v>12528</v>
      </c>
      <c r="AG10808">
        <v>40009008</v>
      </c>
      <c r="AL10808" t="s">
        <v>12422</v>
      </c>
      <c r="AN10808">
        <v>1403141901</v>
      </c>
      <c r="AO10808">
        <v>16</v>
      </c>
      <c r="AP10808" t="s">
        <v>12424</v>
      </c>
      <c r="AQ10808" t="s">
        <v>11408</v>
      </c>
      <c r="AR10808">
        <v>4100</v>
      </c>
      <c r="AT10808">
        <v>0</v>
      </c>
      <c r="AV10808" t="s">
        <v>21349</v>
      </c>
      <c r="AW10808">
        <v>116100</v>
      </c>
    </row>
    <row r="10809" spans="1:49" x14ac:dyDescent="0.25">
      <c r="A10809">
        <v>4100</v>
      </c>
      <c r="B10809">
        <v>30050</v>
      </c>
      <c r="C10809">
        <v>4022</v>
      </c>
      <c r="D10809">
        <v>415</v>
      </c>
      <c r="E10809" s="124" t="s">
        <v>21172</v>
      </c>
      <c r="F10809" t="str">
        <f t="shared" si="217"/>
        <v>Matt CavanaughCHICAGO GOURMET WHOLESALE BAKERY</v>
      </c>
      <c r="G10809" s="150" t="s">
        <v>263</v>
      </c>
      <c r="H10809" s="149" t="s">
        <v>2245</v>
      </c>
      <c r="I10809">
        <v>40007835</v>
      </c>
      <c r="K10809" t="s">
        <v>21350</v>
      </c>
      <c r="L10809" t="s">
        <v>21213</v>
      </c>
      <c r="M10809" t="s">
        <v>12546</v>
      </c>
      <c r="N10809">
        <v>60007</v>
      </c>
      <c r="Q10809" t="s">
        <v>12415</v>
      </c>
      <c r="R10809" t="s">
        <v>12416</v>
      </c>
      <c r="S10809" t="s">
        <v>21351</v>
      </c>
      <c r="U10809" t="s">
        <v>12418</v>
      </c>
      <c r="W10809">
        <v>11</v>
      </c>
      <c r="X10809">
        <v>1</v>
      </c>
      <c r="Y10809" t="s">
        <v>12419</v>
      </c>
      <c r="Z10809" t="s">
        <v>12420</v>
      </c>
      <c r="AA10809" t="s">
        <v>12429</v>
      </c>
      <c r="AB10809" t="s">
        <v>12422</v>
      </c>
      <c r="AC10809">
        <v>2</v>
      </c>
      <c r="AD10809" s="123">
        <v>42486</v>
      </c>
      <c r="AE10809" t="s">
        <v>12431</v>
      </c>
      <c r="AG10809">
        <v>40007835</v>
      </c>
      <c r="AL10809" t="s">
        <v>12422</v>
      </c>
      <c r="AN10809">
        <v>1403108901</v>
      </c>
      <c r="AO10809">
        <v>16</v>
      </c>
      <c r="AP10809" t="s">
        <v>12424</v>
      </c>
      <c r="AQ10809" t="s">
        <v>11408</v>
      </c>
      <c r="AR10809">
        <v>4100</v>
      </c>
      <c r="AT10809">
        <v>0</v>
      </c>
      <c r="AV10809" t="s">
        <v>21352</v>
      </c>
      <c r="AW10809">
        <v>116100</v>
      </c>
    </row>
    <row r="10810" spans="1:49" x14ac:dyDescent="0.25">
      <c r="A10810">
        <v>4100</v>
      </c>
      <c r="B10810">
        <v>30050</v>
      </c>
      <c r="C10810">
        <v>4022</v>
      </c>
      <c r="D10810">
        <v>415</v>
      </c>
      <c r="E10810" s="124" t="s">
        <v>21172</v>
      </c>
      <c r="F10810" t="str">
        <f t="shared" si="217"/>
        <v>Matt CavanaughCHICAGO TRIBUNE</v>
      </c>
      <c r="G10810" s="150" t="s">
        <v>263</v>
      </c>
      <c r="H10810" s="149" t="s">
        <v>2248</v>
      </c>
      <c r="I10810">
        <v>40001797</v>
      </c>
      <c r="J10810" t="s">
        <v>21353</v>
      </c>
      <c r="K10810" t="s">
        <v>21354</v>
      </c>
      <c r="L10810" t="s">
        <v>12545</v>
      </c>
      <c r="M10810" t="s">
        <v>12546</v>
      </c>
      <c r="N10810" t="s">
        <v>21355</v>
      </c>
      <c r="Q10810" t="s">
        <v>12415</v>
      </c>
      <c r="R10810" t="s">
        <v>12416</v>
      </c>
      <c r="S10810" t="s">
        <v>21356</v>
      </c>
      <c r="U10810" t="s">
        <v>12418</v>
      </c>
      <c r="W10810">
        <v>11</v>
      </c>
      <c r="X10810">
        <v>1</v>
      </c>
      <c r="Y10810" t="s">
        <v>12419</v>
      </c>
      <c r="Z10810" t="s">
        <v>12420</v>
      </c>
      <c r="AA10810" t="s">
        <v>12421</v>
      </c>
      <c r="AB10810" t="s">
        <v>12422</v>
      </c>
      <c r="AC10810">
        <v>2</v>
      </c>
      <c r="AD10810" s="123">
        <v>39111</v>
      </c>
      <c r="AE10810" t="s">
        <v>12423</v>
      </c>
      <c r="AG10810">
        <v>40001797</v>
      </c>
      <c r="AL10810" t="s">
        <v>12422</v>
      </c>
      <c r="AN10810">
        <v>1403184111</v>
      </c>
      <c r="AO10810">
        <v>16</v>
      </c>
      <c r="AP10810" t="s">
        <v>12424</v>
      </c>
      <c r="AQ10810" t="s">
        <v>11408</v>
      </c>
      <c r="AR10810">
        <v>4100</v>
      </c>
      <c r="AS10810" t="s">
        <v>12491</v>
      </c>
      <c r="AT10810">
        <v>0</v>
      </c>
      <c r="AV10810" t="s">
        <v>21357</v>
      </c>
      <c r="AW10810">
        <v>116100</v>
      </c>
    </row>
    <row r="10811" spans="1:49" x14ac:dyDescent="0.25">
      <c r="A10811">
        <v>4100</v>
      </c>
      <c r="B10811">
        <v>30050</v>
      </c>
      <c r="C10811">
        <v>4022</v>
      </c>
      <c r="D10811">
        <v>415</v>
      </c>
      <c r="E10811" s="124" t="s">
        <v>21172</v>
      </c>
      <c r="F10811" t="str">
        <f t="shared" si="217"/>
        <v>Matt CavanaughCICATEC- TERMINAL EQUIPMENT CORP.</v>
      </c>
      <c r="G10811" s="150" t="s">
        <v>263</v>
      </c>
      <c r="H10811" s="149" t="s">
        <v>2272</v>
      </c>
      <c r="I10811">
        <v>40004228</v>
      </c>
      <c r="J10811" t="s">
        <v>21358</v>
      </c>
      <c r="K10811" t="s">
        <v>21359</v>
      </c>
      <c r="L10811" t="s">
        <v>12545</v>
      </c>
      <c r="M10811" t="s">
        <v>12546</v>
      </c>
      <c r="N10811" t="s">
        <v>20055</v>
      </c>
      <c r="Q10811" t="s">
        <v>12415</v>
      </c>
      <c r="R10811" t="s">
        <v>12416</v>
      </c>
      <c r="S10811" t="s">
        <v>21360</v>
      </c>
      <c r="T10811">
        <v>40080800</v>
      </c>
      <c r="U10811" t="s">
        <v>12418</v>
      </c>
      <c r="W10811">
        <v>11</v>
      </c>
      <c r="X10811">
        <v>1</v>
      </c>
      <c r="Y10811" t="s">
        <v>12419</v>
      </c>
      <c r="Z10811" t="s">
        <v>12420</v>
      </c>
      <c r="AA10811" t="s">
        <v>12421</v>
      </c>
      <c r="AB10811" t="s">
        <v>12422</v>
      </c>
      <c r="AC10811">
        <v>2</v>
      </c>
      <c r="AD10811" s="123">
        <v>39111</v>
      </c>
      <c r="AE10811" t="s">
        <v>12423</v>
      </c>
      <c r="AG10811">
        <v>40004228</v>
      </c>
      <c r="AL10811" t="s">
        <v>12422</v>
      </c>
      <c r="AN10811">
        <v>1404305101</v>
      </c>
      <c r="AO10811">
        <v>16</v>
      </c>
      <c r="AP10811" t="s">
        <v>12424</v>
      </c>
      <c r="AQ10811" t="s">
        <v>11408</v>
      </c>
      <c r="AR10811">
        <v>4100</v>
      </c>
      <c r="AT10811">
        <v>2005</v>
      </c>
      <c r="AV10811" t="s">
        <v>21361</v>
      </c>
      <c r="AW10811">
        <v>116100</v>
      </c>
    </row>
    <row r="10812" spans="1:49" x14ac:dyDescent="0.25">
      <c r="A10812">
        <v>4100</v>
      </c>
      <c r="B10812">
        <v>30050</v>
      </c>
      <c r="C10812">
        <v>4022</v>
      </c>
      <c r="D10812">
        <v>415</v>
      </c>
      <c r="E10812" s="124" t="s">
        <v>21172</v>
      </c>
      <c r="F10812" t="str">
        <f t="shared" si="217"/>
        <v>Matt CavanaughCONFAB SYSTEMS</v>
      </c>
      <c r="G10812" s="150" t="s">
        <v>263</v>
      </c>
      <c r="H10812" s="149" t="s">
        <v>2433</v>
      </c>
      <c r="I10812">
        <v>40007118</v>
      </c>
      <c r="K10812" t="s">
        <v>21362</v>
      </c>
      <c r="L10812" t="s">
        <v>21363</v>
      </c>
      <c r="M10812" t="s">
        <v>12546</v>
      </c>
      <c r="N10812">
        <v>60469</v>
      </c>
      <c r="Q10812" t="s">
        <v>12415</v>
      </c>
      <c r="R10812" t="s">
        <v>12416</v>
      </c>
      <c r="S10812" t="s">
        <v>21364</v>
      </c>
      <c r="U10812" t="s">
        <v>12418</v>
      </c>
      <c r="W10812">
        <v>11</v>
      </c>
      <c r="X10812">
        <v>0</v>
      </c>
      <c r="Y10812" t="s">
        <v>12419</v>
      </c>
      <c r="Z10812" t="s">
        <v>12420</v>
      </c>
      <c r="AA10812" t="s">
        <v>12429</v>
      </c>
      <c r="AB10812" t="s">
        <v>12473</v>
      </c>
      <c r="AC10812">
        <v>2</v>
      </c>
      <c r="AD10812" s="123">
        <v>41463</v>
      </c>
      <c r="AE10812" t="s">
        <v>12431</v>
      </c>
      <c r="AG10812">
        <v>40007118</v>
      </c>
      <c r="AL10812" t="s">
        <v>12473</v>
      </c>
      <c r="AN10812">
        <v>1403124101</v>
      </c>
      <c r="AO10812">
        <v>16</v>
      </c>
      <c r="AP10812" t="s">
        <v>12424</v>
      </c>
      <c r="AQ10812" t="s">
        <v>11408</v>
      </c>
      <c r="AR10812">
        <v>4100</v>
      </c>
      <c r="AT10812">
        <v>0</v>
      </c>
      <c r="AV10812" t="s">
        <v>21365</v>
      </c>
      <c r="AW10812">
        <v>116100</v>
      </c>
    </row>
    <row r="10813" spans="1:49" x14ac:dyDescent="0.25">
      <c r="A10813">
        <v>4100</v>
      </c>
      <c r="B10813">
        <v>30050</v>
      </c>
      <c r="C10813">
        <v>4022</v>
      </c>
      <c r="D10813">
        <v>415</v>
      </c>
      <c r="E10813" s="124" t="s">
        <v>21172</v>
      </c>
      <c r="F10813" t="str">
        <f t="shared" si="217"/>
        <v>Matt CavanaughCONNEMARA CONVERTING LLC</v>
      </c>
      <c r="G10813" s="150" t="s">
        <v>263</v>
      </c>
      <c r="H10813" s="149" t="s">
        <v>2438</v>
      </c>
      <c r="I10813">
        <v>40007234</v>
      </c>
      <c r="K10813" t="s">
        <v>21366</v>
      </c>
      <c r="L10813" t="s">
        <v>21367</v>
      </c>
      <c r="M10813" t="s">
        <v>12546</v>
      </c>
      <c r="N10813">
        <v>60440</v>
      </c>
      <c r="Q10813" t="s">
        <v>12415</v>
      </c>
      <c r="R10813" t="s">
        <v>12416</v>
      </c>
      <c r="S10813" t="s">
        <v>21368</v>
      </c>
      <c r="U10813" t="s">
        <v>12418</v>
      </c>
      <c r="W10813">
        <v>11</v>
      </c>
      <c r="X10813">
        <v>1</v>
      </c>
      <c r="Y10813" t="s">
        <v>12419</v>
      </c>
      <c r="Z10813" t="s">
        <v>12420</v>
      </c>
      <c r="AA10813" t="s">
        <v>12429</v>
      </c>
      <c r="AB10813" t="s">
        <v>12422</v>
      </c>
      <c r="AC10813">
        <v>2</v>
      </c>
      <c r="AD10813" s="123">
        <v>41619</v>
      </c>
      <c r="AE10813" t="s">
        <v>12431</v>
      </c>
      <c r="AG10813">
        <v>40007234</v>
      </c>
      <c r="AL10813" t="s">
        <v>12422</v>
      </c>
      <c r="AN10813">
        <v>1419738401</v>
      </c>
      <c r="AO10813">
        <v>16</v>
      </c>
      <c r="AP10813" t="s">
        <v>12424</v>
      </c>
      <c r="AQ10813" t="s">
        <v>11408</v>
      </c>
      <c r="AR10813">
        <v>4100</v>
      </c>
      <c r="AT10813">
        <v>0</v>
      </c>
      <c r="AV10813" t="s">
        <v>21369</v>
      </c>
      <c r="AW10813">
        <v>116100</v>
      </c>
    </row>
    <row r="10814" spans="1:49" x14ac:dyDescent="0.25">
      <c r="A10814">
        <v>4100</v>
      </c>
      <c r="B10814">
        <v>30050</v>
      </c>
      <c r="C10814">
        <v>4022</v>
      </c>
      <c r="D10814">
        <v>415</v>
      </c>
      <c r="E10814" s="124" t="s">
        <v>21172</v>
      </c>
      <c r="F10814" t="str">
        <f t="shared" si="217"/>
        <v>Matt CavanaughCONTINENTAL WEB PRESS</v>
      </c>
      <c r="G10814" s="150" t="s">
        <v>263</v>
      </c>
      <c r="H10814" s="149" t="s">
        <v>2459</v>
      </c>
      <c r="I10814">
        <v>40005516</v>
      </c>
      <c r="K10814" t="s">
        <v>21370</v>
      </c>
      <c r="L10814" t="s">
        <v>21371</v>
      </c>
      <c r="M10814" t="s">
        <v>12546</v>
      </c>
      <c r="N10814">
        <v>60143</v>
      </c>
      <c r="Q10814" t="s">
        <v>12415</v>
      </c>
      <c r="R10814" t="s">
        <v>12416</v>
      </c>
      <c r="S10814" t="s">
        <v>21372</v>
      </c>
      <c r="U10814" t="s">
        <v>12418</v>
      </c>
      <c r="W10814">
        <v>11</v>
      </c>
      <c r="X10814">
        <v>1</v>
      </c>
      <c r="Y10814" t="s">
        <v>12419</v>
      </c>
      <c r="Z10814" t="s">
        <v>12420</v>
      </c>
      <c r="AA10814" t="s">
        <v>12632</v>
      </c>
      <c r="AB10814" t="s">
        <v>12422</v>
      </c>
      <c r="AC10814">
        <v>2</v>
      </c>
      <c r="AD10814" s="123">
        <v>39645</v>
      </c>
      <c r="AE10814" t="s">
        <v>14314</v>
      </c>
      <c r="AG10814">
        <v>40005516</v>
      </c>
      <c r="AL10814" t="s">
        <v>12422</v>
      </c>
      <c r="AN10814">
        <v>1404313901</v>
      </c>
      <c r="AO10814">
        <v>16</v>
      </c>
      <c r="AP10814" t="s">
        <v>12424</v>
      </c>
      <c r="AQ10814" t="s">
        <v>11408</v>
      </c>
      <c r="AR10814">
        <v>4100</v>
      </c>
      <c r="AS10814" t="s">
        <v>12491</v>
      </c>
      <c r="AT10814">
        <v>0</v>
      </c>
      <c r="AV10814" t="s">
        <v>18986</v>
      </c>
      <c r="AW10814">
        <v>116100</v>
      </c>
    </row>
    <row r="10815" spans="1:49" x14ac:dyDescent="0.25">
      <c r="A10815">
        <v>4100</v>
      </c>
      <c r="B10815">
        <v>30050</v>
      </c>
      <c r="C10815">
        <v>4022</v>
      </c>
      <c r="D10815">
        <v>415</v>
      </c>
      <c r="E10815" s="124" t="s">
        <v>21172</v>
      </c>
      <c r="F10815" t="str">
        <f t="shared" si="217"/>
        <v>Matt CavanaughCONVEYOR CRAFT</v>
      </c>
      <c r="G10815" s="150" t="s">
        <v>263</v>
      </c>
      <c r="H10815" s="149" t="s">
        <v>2479</v>
      </c>
      <c r="I10815">
        <v>40004247</v>
      </c>
      <c r="K10815" t="s">
        <v>21373</v>
      </c>
      <c r="L10815" t="s">
        <v>21304</v>
      </c>
      <c r="M10815" t="s">
        <v>12546</v>
      </c>
      <c r="N10815" t="s">
        <v>21305</v>
      </c>
      <c r="Q10815" t="s">
        <v>12415</v>
      </c>
      <c r="R10815" t="s">
        <v>12416</v>
      </c>
      <c r="S10815" t="s">
        <v>21374</v>
      </c>
      <c r="U10815" t="s">
        <v>12418</v>
      </c>
      <c r="W10815">
        <v>11</v>
      </c>
      <c r="X10815">
        <v>2</v>
      </c>
      <c r="Y10815" t="s">
        <v>12419</v>
      </c>
      <c r="Z10815" t="s">
        <v>12420</v>
      </c>
      <c r="AA10815" t="s">
        <v>12421</v>
      </c>
      <c r="AB10815" t="s">
        <v>12422</v>
      </c>
      <c r="AC10815">
        <v>2</v>
      </c>
      <c r="AD10815" s="123">
        <v>39111</v>
      </c>
      <c r="AE10815" t="s">
        <v>12423</v>
      </c>
      <c r="AG10815">
        <v>40004247</v>
      </c>
      <c r="AL10815" t="s">
        <v>12422</v>
      </c>
      <c r="AN10815">
        <v>1419725601</v>
      </c>
      <c r="AO10815">
        <v>16</v>
      </c>
      <c r="AP10815" t="s">
        <v>12424</v>
      </c>
      <c r="AQ10815" t="s">
        <v>11408</v>
      </c>
      <c r="AR10815">
        <v>4100</v>
      </c>
      <c r="AS10815" t="s">
        <v>12491</v>
      </c>
      <c r="AT10815">
        <v>0</v>
      </c>
      <c r="AV10815" t="s">
        <v>21375</v>
      </c>
      <c r="AW10815">
        <v>116100</v>
      </c>
    </row>
    <row r="10816" spans="1:49" x14ac:dyDescent="0.25">
      <c r="A10816">
        <v>4100</v>
      </c>
      <c r="B10816">
        <v>30050</v>
      </c>
      <c r="C10816">
        <v>4022</v>
      </c>
      <c r="D10816">
        <v>415</v>
      </c>
      <c r="E10816" s="124" t="s">
        <v>21172</v>
      </c>
      <c r="F10816" t="str">
        <f t="shared" si="217"/>
        <v>Matt CavanaughCONVEYOR INSTALLATION, INC.</v>
      </c>
      <c r="G10816" s="150" t="s">
        <v>263</v>
      </c>
      <c r="H10816" s="149" t="s">
        <v>2480</v>
      </c>
      <c r="I10816">
        <v>40005763</v>
      </c>
      <c r="K10816" t="s">
        <v>21376</v>
      </c>
      <c r="L10816" t="s">
        <v>21329</v>
      </c>
      <c r="M10816" t="s">
        <v>12546</v>
      </c>
      <c r="N10816">
        <v>60510</v>
      </c>
      <c r="Q10816" t="s">
        <v>12415</v>
      </c>
      <c r="R10816" t="s">
        <v>12416</v>
      </c>
      <c r="S10816" t="s">
        <v>21377</v>
      </c>
      <c r="U10816" t="s">
        <v>12418</v>
      </c>
      <c r="W10816">
        <v>11</v>
      </c>
      <c r="X10816">
        <v>0</v>
      </c>
      <c r="Y10816" t="s">
        <v>12472</v>
      </c>
      <c r="Z10816" t="s">
        <v>12420</v>
      </c>
      <c r="AA10816" t="s">
        <v>12485</v>
      </c>
      <c r="AB10816" t="s">
        <v>12478</v>
      </c>
      <c r="AC10816">
        <v>2</v>
      </c>
      <c r="AD10816" s="123">
        <v>39948</v>
      </c>
      <c r="AE10816" t="s">
        <v>12528</v>
      </c>
      <c r="AG10816">
        <v>40005763</v>
      </c>
      <c r="AL10816" t="s">
        <v>12478</v>
      </c>
      <c r="AN10816">
        <v>1408901201</v>
      </c>
      <c r="AO10816">
        <v>16</v>
      </c>
      <c r="AP10816" t="s">
        <v>12424</v>
      </c>
      <c r="AQ10816" t="s">
        <v>11408</v>
      </c>
      <c r="AR10816">
        <v>4100</v>
      </c>
      <c r="AT10816">
        <v>0</v>
      </c>
      <c r="AV10816" t="s">
        <v>21378</v>
      </c>
      <c r="AW10816">
        <v>116100</v>
      </c>
    </row>
    <row r="10817" spans="1:49" x14ac:dyDescent="0.25">
      <c r="A10817">
        <v>4100</v>
      </c>
      <c r="B10817">
        <v>30050</v>
      </c>
      <c r="C10817">
        <v>4022</v>
      </c>
      <c r="D10817">
        <v>415</v>
      </c>
      <c r="E10817" s="124" t="s">
        <v>21172</v>
      </c>
      <c r="F10817" t="str">
        <f t="shared" si="217"/>
        <v>Matt CavanaughCONVEYOR SPECIALTIES, INC.</v>
      </c>
      <c r="G10817" s="150" t="s">
        <v>263</v>
      </c>
      <c r="H10817" s="149" t="s">
        <v>2488</v>
      </c>
      <c r="I10817">
        <v>40002970</v>
      </c>
      <c r="J10817" t="s">
        <v>21379</v>
      </c>
      <c r="K10817" t="s">
        <v>21380</v>
      </c>
      <c r="L10817" t="s">
        <v>21381</v>
      </c>
      <c r="M10817" t="s">
        <v>12546</v>
      </c>
      <c r="N10817" t="s">
        <v>21382</v>
      </c>
      <c r="Q10817" t="s">
        <v>12415</v>
      </c>
      <c r="R10817" t="s">
        <v>12416</v>
      </c>
      <c r="S10817" t="s">
        <v>21383</v>
      </c>
      <c r="U10817" t="s">
        <v>12418</v>
      </c>
      <c r="W10817">
        <v>11</v>
      </c>
      <c r="X10817">
        <v>0</v>
      </c>
      <c r="Y10817" t="s">
        <v>12419</v>
      </c>
      <c r="Z10817" t="s">
        <v>12420</v>
      </c>
      <c r="AA10817" t="s">
        <v>12421</v>
      </c>
      <c r="AB10817" t="s">
        <v>12422</v>
      </c>
      <c r="AC10817">
        <v>2</v>
      </c>
      <c r="AD10817" s="123">
        <v>39111</v>
      </c>
      <c r="AE10817" t="s">
        <v>12423</v>
      </c>
      <c r="AG10817">
        <v>40002970</v>
      </c>
      <c r="AL10817" t="s">
        <v>12422</v>
      </c>
      <c r="AN10817">
        <v>1419706401</v>
      </c>
      <c r="AO10817">
        <v>16</v>
      </c>
      <c r="AP10817" t="s">
        <v>12424</v>
      </c>
      <c r="AQ10817" t="s">
        <v>11408</v>
      </c>
      <c r="AR10817">
        <v>4100</v>
      </c>
      <c r="AS10817" t="s">
        <v>12491</v>
      </c>
      <c r="AT10817">
        <v>2005</v>
      </c>
      <c r="AV10817" t="s">
        <v>17780</v>
      </c>
      <c r="AW10817">
        <v>116100</v>
      </c>
    </row>
    <row r="10818" spans="1:49" x14ac:dyDescent="0.25">
      <c r="A10818">
        <v>4100</v>
      </c>
      <c r="B10818">
        <v>30050</v>
      </c>
      <c r="C10818">
        <v>4022</v>
      </c>
      <c r="D10818">
        <v>415</v>
      </c>
      <c r="E10818" s="124" t="s">
        <v>21172</v>
      </c>
      <c r="F10818" t="str">
        <f t="shared" si="217"/>
        <v>Matt CavanaughCORYDON CONVERTING CO, INC</v>
      </c>
      <c r="G10818" s="150" t="s">
        <v>263</v>
      </c>
      <c r="H10818" s="149" t="s">
        <v>2519</v>
      </c>
      <c r="I10818">
        <v>40005205</v>
      </c>
      <c r="J10818" t="s">
        <v>21384</v>
      </c>
      <c r="K10818" t="s">
        <v>21385</v>
      </c>
      <c r="L10818" t="s">
        <v>21386</v>
      </c>
      <c r="M10818" t="s">
        <v>12546</v>
      </c>
      <c r="N10818">
        <v>60563</v>
      </c>
      <c r="Q10818" t="s">
        <v>12415</v>
      </c>
      <c r="R10818" t="s">
        <v>12416</v>
      </c>
      <c r="S10818" t="s">
        <v>21387</v>
      </c>
      <c r="U10818" t="s">
        <v>12418</v>
      </c>
      <c r="W10818">
        <v>11</v>
      </c>
      <c r="X10818">
        <v>1</v>
      </c>
      <c r="Y10818" t="s">
        <v>12419</v>
      </c>
      <c r="Z10818" t="s">
        <v>12420</v>
      </c>
      <c r="AA10818" t="s">
        <v>12429</v>
      </c>
      <c r="AB10818" t="s">
        <v>12422</v>
      </c>
      <c r="AC10818">
        <v>2</v>
      </c>
      <c r="AD10818" s="123">
        <v>39330</v>
      </c>
      <c r="AE10818" t="s">
        <v>12538</v>
      </c>
      <c r="AG10818">
        <v>40005205</v>
      </c>
      <c r="AL10818" t="s">
        <v>12422</v>
      </c>
      <c r="AN10818">
        <v>1404320301</v>
      </c>
      <c r="AO10818">
        <v>16</v>
      </c>
      <c r="AP10818" t="s">
        <v>12424</v>
      </c>
      <c r="AQ10818" t="s">
        <v>11408</v>
      </c>
      <c r="AR10818">
        <v>4100</v>
      </c>
      <c r="AS10818" t="s">
        <v>12491</v>
      </c>
      <c r="AT10818">
        <v>0</v>
      </c>
      <c r="AV10818" t="s">
        <v>21388</v>
      </c>
      <c r="AW10818">
        <v>116100</v>
      </c>
    </row>
    <row r="10819" spans="1:49" x14ac:dyDescent="0.25">
      <c r="A10819">
        <v>4100</v>
      </c>
      <c r="B10819">
        <v>30050</v>
      </c>
      <c r="C10819">
        <v>4022</v>
      </c>
      <c r="D10819">
        <v>415</v>
      </c>
      <c r="E10819" s="124" t="s">
        <v>21172</v>
      </c>
      <c r="F10819" t="str">
        <f t="shared" ref="F10819:F10882" si="218">CONCATENATE(G10819, H10819)</f>
        <v>Matt CavanaughCROWN CONCEPTS</v>
      </c>
      <c r="G10819" s="150" t="s">
        <v>263</v>
      </c>
      <c r="H10819" s="149" t="s">
        <v>2574</v>
      </c>
      <c r="I10819">
        <v>40007401</v>
      </c>
      <c r="K10819" t="s">
        <v>21389</v>
      </c>
      <c r="L10819" t="s">
        <v>21390</v>
      </c>
      <c r="M10819" t="s">
        <v>12546</v>
      </c>
      <c r="N10819">
        <v>60450</v>
      </c>
      <c r="Q10819" t="s">
        <v>12415</v>
      </c>
      <c r="R10819" t="s">
        <v>12416</v>
      </c>
      <c r="S10819" t="s">
        <v>21391</v>
      </c>
      <c r="U10819" t="s">
        <v>12418</v>
      </c>
      <c r="W10819">
        <v>11</v>
      </c>
      <c r="X10819">
        <v>1</v>
      </c>
      <c r="Y10819" t="s">
        <v>12419</v>
      </c>
      <c r="Z10819" t="s">
        <v>12420</v>
      </c>
      <c r="AA10819" t="s">
        <v>12429</v>
      </c>
      <c r="AB10819" t="s">
        <v>12422</v>
      </c>
      <c r="AC10819">
        <v>2</v>
      </c>
      <c r="AD10819" s="123">
        <v>41856</v>
      </c>
      <c r="AE10819" t="s">
        <v>12431</v>
      </c>
      <c r="AG10819">
        <v>40007401</v>
      </c>
      <c r="AL10819" t="s">
        <v>12422</v>
      </c>
      <c r="AN10819">
        <v>1406319301</v>
      </c>
      <c r="AO10819">
        <v>16</v>
      </c>
      <c r="AP10819" t="s">
        <v>12424</v>
      </c>
      <c r="AQ10819" t="s">
        <v>11408</v>
      </c>
      <c r="AR10819">
        <v>4100</v>
      </c>
      <c r="AT10819">
        <v>0</v>
      </c>
      <c r="AV10819" t="s">
        <v>21392</v>
      </c>
      <c r="AW10819">
        <v>116100</v>
      </c>
    </row>
    <row r="10820" spans="1:49" x14ac:dyDescent="0.25">
      <c r="A10820">
        <v>4100</v>
      </c>
      <c r="B10820">
        <v>30050</v>
      </c>
      <c r="C10820">
        <v>4022</v>
      </c>
      <c r="D10820">
        <v>415</v>
      </c>
      <c r="E10820" s="124" t="s">
        <v>21172</v>
      </c>
      <c r="F10820" t="str">
        <f t="shared" si="218"/>
        <v>Matt CavanaughCROWN CORK &amp; SEAL (ALSIP)</v>
      </c>
      <c r="G10820" s="150" t="s">
        <v>263</v>
      </c>
      <c r="H10820" s="149" t="s">
        <v>2575</v>
      </c>
      <c r="I10820">
        <v>40006373</v>
      </c>
      <c r="K10820" t="s">
        <v>21393</v>
      </c>
      <c r="L10820" t="s">
        <v>21394</v>
      </c>
      <c r="M10820" t="s">
        <v>12546</v>
      </c>
      <c r="N10820">
        <v>60803</v>
      </c>
      <c r="Q10820" t="s">
        <v>12415</v>
      </c>
      <c r="R10820" t="s">
        <v>12416</v>
      </c>
      <c r="S10820" t="s">
        <v>21395</v>
      </c>
      <c r="U10820" t="s">
        <v>12418</v>
      </c>
      <c r="W10820">
        <v>11</v>
      </c>
      <c r="X10820">
        <v>1</v>
      </c>
      <c r="Y10820" t="s">
        <v>12419</v>
      </c>
      <c r="Z10820" t="s">
        <v>12420</v>
      </c>
      <c r="AA10820" t="s">
        <v>12429</v>
      </c>
      <c r="AB10820" t="s">
        <v>12422</v>
      </c>
      <c r="AC10820">
        <v>2</v>
      </c>
      <c r="AD10820" s="123">
        <v>40413</v>
      </c>
      <c r="AE10820" t="s">
        <v>12431</v>
      </c>
      <c r="AG10820">
        <v>40006373</v>
      </c>
      <c r="AL10820" t="s">
        <v>12422</v>
      </c>
      <c r="AN10820">
        <v>1403100501</v>
      </c>
      <c r="AO10820">
        <v>16</v>
      </c>
      <c r="AP10820" t="s">
        <v>12424</v>
      </c>
      <c r="AQ10820" t="s">
        <v>11408</v>
      </c>
      <c r="AR10820">
        <v>4100</v>
      </c>
      <c r="AT10820">
        <v>0</v>
      </c>
      <c r="AV10820" t="s">
        <v>21396</v>
      </c>
      <c r="AW10820">
        <v>116100</v>
      </c>
    </row>
    <row r="10821" spans="1:49" x14ac:dyDescent="0.25">
      <c r="A10821">
        <v>4100</v>
      </c>
      <c r="B10821">
        <v>30050</v>
      </c>
      <c r="C10821">
        <v>4022</v>
      </c>
      <c r="D10821">
        <v>415</v>
      </c>
      <c r="E10821" s="124" t="s">
        <v>21172</v>
      </c>
      <c r="F10821" t="str">
        <f t="shared" si="218"/>
        <v>Matt CavanaughCSL BEHRING, LLC</v>
      </c>
      <c r="G10821" s="150" t="s">
        <v>263</v>
      </c>
      <c r="H10821" s="149" t="s">
        <v>2587</v>
      </c>
      <c r="I10821">
        <v>40008279</v>
      </c>
      <c r="K10821" t="s">
        <v>21397</v>
      </c>
      <c r="L10821" t="s">
        <v>21398</v>
      </c>
      <c r="M10821" t="s">
        <v>12546</v>
      </c>
      <c r="N10821">
        <v>60915</v>
      </c>
      <c r="Q10821" t="s">
        <v>12415</v>
      </c>
      <c r="R10821" t="s">
        <v>12416</v>
      </c>
      <c r="U10821" t="s">
        <v>12418</v>
      </c>
      <c r="W10821">
        <v>11</v>
      </c>
      <c r="X10821">
        <v>1</v>
      </c>
      <c r="Y10821" t="s">
        <v>12419</v>
      </c>
      <c r="Z10821" t="s">
        <v>12420</v>
      </c>
      <c r="AA10821" t="s">
        <v>12485</v>
      </c>
      <c r="AB10821" t="s">
        <v>12430</v>
      </c>
      <c r="AC10821">
        <v>2</v>
      </c>
      <c r="AD10821" s="123">
        <v>43112</v>
      </c>
      <c r="AE10821" t="s">
        <v>12528</v>
      </c>
      <c r="AG10821">
        <v>40008279</v>
      </c>
      <c r="AL10821" t="s">
        <v>12430</v>
      </c>
      <c r="AN10821">
        <v>1409102501</v>
      </c>
      <c r="AO10821">
        <v>16</v>
      </c>
      <c r="AP10821" t="s">
        <v>12424</v>
      </c>
      <c r="AQ10821" t="s">
        <v>11408</v>
      </c>
      <c r="AR10821">
        <v>4100</v>
      </c>
      <c r="AT10821">
        <v>0</v>
      </c>
      <c r="AV10821" t="s">
        <v>21399</v>
      </c>
      <c r="AW10821">
        <v>116100</v>
      </c>
    </row>
    <row r="10822" spans="1:49" x14ac:dyDescent="0.25">
      <c r="A10822">
        <v>4100</v>
      </c>
      <c r="B10822">
        <v>30050</v>
      </c>
      <c r="C10822">
        <v>4022</v>
      </c>
      <c r="D10822">
        <v>415</v>
      </c>
      <c r="E10822" s="124" t="s">
        <v>21172</v>
      </c>
      <c r="F10822" t="str">
        <f t="shared" si="218"/>
        <v>Matt CavanaughCUSTOM ALUMINUM PROD.,INC</v>
      </c>
      <c r="G10822" s="150" t="s">
        <v>263</v>
      </c>
      <c r="H10822" s="149" t="s">
        <v>2607</v>
      </c>
      <c r="I10822">
        <v>40000970</v>
      </c>
      <c r="K10822" t="s">
        <v>21400</v>
      </c>
      <c r="L10822" t="s">
        <v>21401</v>
      </c>
      <c r="M10822" t="s">
        <v>12546</v>
      </c>
      <c r="N10822" t="s">
        <v>21402</v>
      </c>
      <c r="Q10822" t="s">
        <v>12415</v>
      </c>
      <c r="R10822" t="s">
        <v>12416</v>
      </c>
      <c r="S10822">
        <v>8477416333</v>
      </c>
      <c r="U10822" t="s">
        <v>12418</v>
      </c>
      <c r="W10822">
        <v>11</v>
      </c>
      <c r="X10822">
        <v>1</v>
      </c>
      <c r="Y10822" t="s">
        <v>12419</v>
      </c>
      <c r="Z10822" t="s">
        <v>12420</v>
      </c>
      <c r="AA10822" t="s">
        <v>12421</v>
      </c>
      <c r="AB10822" t="s">
        <v>12422</v>
      </c>
      <c r="AC10822">
        <v>2</v>
      </c>
      <c r="AD10822" s="123">
        <v>39111</v>
      </c>
      <c r="AE10822" t="s">
        <v>12423</v>
      </c>
      <c r="AG10822">
        <v>40000970</v>
      </c>
      <c r="AL10822" t="s">
        <v>12422</v>
      </c>
      <c r="AN10822">
        <v>1408927201</v>
      </c>
      <c r="AO10822">
        <v>16</v>
      </c>
      <c r="AP10822" t="s">
        <v>12424</v>
      </c>
      <c r="AQ10822" t="s">
        <v>11408</v>
      </c>
      <c r="AR10822">
        <v>4100</v>
      </c>
      <c r="AT10822">
        <v>2005</v>
      </c>
      <c r="AV10822" t="s">
        <v>21403</v>
      </c>
      <c r="AW10822">
        <v>116100</v>
      </c>
    </row>
    <row r="10823" spans="1:49" x14ac:dyDescent="0.25">
      <c r="A10823">
        <v>4100</v>
      </c>
      <c r="B10823">
        <v>30050</v>
      </c>
      <c r="C10823">
        <v>4022</v>
      </c>
      <c r="D10823">
        <v>415</v>
      </c>
      <c r="E10823" s="124" t="s">
        <v>21172</v>
      </c>
      <c r="F10823" t="str">
        <f t="shared" si="218"/>
        <v>Matt CavanaughCUSTOM CONVEYOR &amp; FAB. CORP.</v>
      </c>
      <c r="G10823" s="150" t="s">
        <v>263</v>
      </c>
      <c r="H10823" s="149" t="s">
        <v>2610</v>
      </c>
      <c r="I10823">
        <v>40002251</v>
      </c>
      <c r="J10823" t="s">
        <v>21404</v>
      </c>
      <c r="K10823" t="s">
        <v>21405</v>
      </c>
      <c r="L10823" t="s">
        <v>21304</v>
      </c>
      <c r="M10823" t="s">
        <v>12546</v>
      </c>
      <c r="N10823" t="s">
        <v>21305</v>
      </c>
      <c r="Q10823" t="s">
        <v>12415</v>
      </c>
      <c r="R10823" t="s">
        <v>12416</v>
      </c>
      <c r="S10823" t="s">
        <v>21406</v>
      </c>
      <c r="U10823" t="s">
        <v>12418</v>
      </c>
      <c r="W10823">
        <v>11</v>
      </c>
      <c r="X10823">
        <v>0</v>
      </c>
      <c r="Y10823" t="s">
        <v>12419</v>
      </c>
      <c r="Z10823" t="s">
        <v>12420</v>
      </c>
      <c r="AA10823" t="s">
        <v>12421</v>
      </c>
      <c r="AB10823" t="s">
        <v>12422</v>
      </c>
      <c r="AC10823">
        <v>2</v>
      </c>
      <c r="AD10823" s="123">
        <v>39111</v>
      </c>
      <c r="AE10823" t="s">
        <v>12423</v>
      </c>
      <c r="AG10823">
        <v>40002251</v>
      </c>
      <c r="AL10823" t="s">
        <v>12422</v>
      </c>
      <c r="AN10823">
        <v>1419725601</v>
      </c>
      <c r="AO10823">
        <v>16</v>
      </c>
      <c r="AP10823" t="s">
        <v>12424</v>
      </c>
      <c r="AQ10823" t="s">
        <v>11408</v>
      </c>
      <c r="AR10823">
        <v>4100</v>
      </c>
      <c r="AS10823" t="s">
        <v>12491</v>
      </c>
      <c r="AT10823">
        <v>0</v>
      </c>
      <c r="AV10823" t="s">
        <v>21407</v>
      </c>
      <c r="AW10823">
        <v>116100</v>
      </c>
    </row>
    <row r="10824" spans="1:49" x14ac:dyDescent="0.25">
      <c r="A10824">
        <v>4100</v>
      </c>
      <c r="B10824">
        <v>30050</v>
      </c>
      <c r="C10824">
        <v>4022</v>
      </c>
      <c r="D10824">
        <v>415</v>
      </c>
      <c r="E10824" s="124" t="s">
        <v>21172</v>
      </c>
      <c r="F10824" t="str">
        <f t="shared" si="218"/>
        <v>Matt CavanaughCUSTOM SERVICE 2000</v>
      </c>
      <c r="G10824" s="150" t="s">
        <v>263</v>
      </c>
      <c r="H10824" s="149" t="s">
        <v>2622</v>
      </c>
      <c r="I10824">
        <v>40002362</v>
      </c>
      <c r="K10824" t="s">
        <v>21408</v>
      </c>
      <c r="L10824" t="s">
        <v>12545</v>
      </c>
      <c r="M10824" t="s">
        <v>12546</v>
      </c>
      <c r="N10824" t="s">
        <v>21193</v>
      </c>
      <c r="Q10824" t="s">
        <v>12415</v>
      </c>
      <c r="R10824" t="s">
        <v>12416</v>
      </c>
      <c r="S10824" t="s">
        <v>21409</v>
      </c>
      <c r="U10824" t="s">
        <v>12418</v>
      </c>
      <c r="W10824">
        <v>11</v>
      </c>
      <c r="X10824">
        <v>1</v>
      </c>
      <c r="Y10824" t="s">
        <v>12472</v>
      </c>
      <c r="Z10824" t="s">
        <v>12420</v>
      </c>
      <c r="AA10824" t="s">
        <v>12421</v>
      </c>
      <c r="AB10824" t="s">
        <v>14445</v>
      </c>
      <c r="AC10824">
        <v>2</v>
      </c>
      <c r="AD10824" s="123">
        <v>39111</v>
      </c>
      <c r="AE10824" t="s">
        <v>12423</v>
      </c>
      <c r="AG10824">
        <v>40002362</v>
      </c>
      <c r="AL10824" t="s">
        <v>14445</v>
      </c>
      <c r="AN10824">
        <v>1403105101</v>
      </c>
      <c r="AO10824">
        <v>16</v>
      </c>
      <c r="AP10824" t="s">
        <v>12424</v>
      </c>
      <c r="AQ10824" t="s">
        <v>11408</v>
      </c>
      <c r="AR10824">
        <v>4100</v>
      </c>
      <c r="AS10824" t="s">
        <v>12491</v>
      </c>
      <c r="AT10824">
        <v>0</v>
      </c>
      <c r="AV10824" t="s">
        <v>21410</v>
      </c>
      <c r="AW10824">
        <v>116100</v>
      </c>
    </row>
    <row r="10825" spans="1:49" x14ac:dyDescent="0.25">
      <c r="A10825">
        <v>4100</v>
      </c>
      <c r="B10825">
        <v>30050</v>
      </c>
      <c r="C10825">
        <v>4022</v>
      </c>
      <c r="D10825">
        <v>415</v>
      </c>
      <c r="E10825" s="124" t="s">
        <v>21172</v>
      </c>
      <c r="F10825" t="str">
        <f t="shared" si="218"/>
        <v>Matt CavanaughD &amp; B GRAPHIC SERVICES INC</v>
      </c>
      <c r="G10825" s="150" t="s">
        <v>263</v>
      </c>
      <c r="H10825" s="149" t="s">
        <v>2637</v>
      </c>
      <c r="I10825">
        <v>40005299</v>
      </c>
      <c r="K10825" t="s">
        <v>21411</v>
      </c>
      <c r="L10825" t="s">
        <v>21412</v>
      </c>
      <c r="M10825" t="s">
        <v>12546</v>
      </c>
      <c r="N10825">
        <v>60136</v>
      </c>
      <c r="Q10825" t="s">
        <v>12415</v>
      </c>
      <c r="R10825" t="s">
        <v>12416</v>
      </c>
      <c r="S10825" t="s">
        <v>21413</v>
      </c>
      <c r="U10825" t="s">
        <v>12418</v>
      </c>
      <c r="W10825">
        <v>11</v>
      </c>
      <c r="X10825">
        <v>2</v>
      </c>
      <c r="Y10825" t="s">
        <v>12419</v>
      </c>
      <c r="Z10825" t="s">
        <v>12420</v>
      </c>
      <c r="AA10825" t="s">
        <v>12429</v>
      </c>
      <c r="AB10825" t="s">
        <v>12422</v>
      </c>
      <c r="AC10825">
        <v>2</v>
      </c>
      <c r="AD10825" s="123">
        <v>39420</v>
      </c>
      <c r="AE10825" t="s">
        <v>12538</v>
      </c>
      <c r="AG10825">
        <v>40005299</v>
      </c>
      <c r="AL10825" t="s">
        <v>12422</v>
      </c>
      <c r="AN10825">
        <v>1408944821</v>
      </c>
      <c r="AO10825">
        <v>16</v>
      </c>
      <c r="AP10825" t="s">
        <v>12424</v>
      </c>
      <c r="AQ10825" t="s">
        <v>11408</v>
      </c>
      <c r="AR10825">
        <v>4100</v>
      </c>
      <c r="AS10825" t="s">
        <v>12491</v>
      </c>
      <c r="AT10825">
        <v>0</v>
      </c>
      <c r="AV10825" t="s">
        <v>21414</v>
      </c>
      <c r="AW10825">
        <v>116100</v>
      </c>
    </row>
    <row r="10826" spans="1:49" x14ac:dyDescent="0.25">
      <c r="A10826">
        <v>4100</v>
      </c>
      <c r="B10826">
        <v>30050</v>
      </c>
      <c r="C10826">
        <v>4022</v>
      </c>
      <c r="D10826">
        <v>415</v>
      </c>
      <c r="E10826" s="124" t="s">
        <v>21172</v>
      </c>
      <c r="F10826" t="str">
        <f t="shared" si="218"/>
        <v>Matt CavanaughDANCO PACKAGING SUPPLY CO</v>
      </c>
      <c r="G10826" s="150" t="s">
        <v>263</v>
      </c>
      <c r="H10826" s="149" t="s">
        <v>2712</v>
      </c>
      <c r="I10826">
        <v>40007159</v>
      </c>
      <c r="K10826" t="s">
        <v>21415</v>
      </c>
      <c r="L10826" t="s">
        <v>21200</v>
      </c>
      <c r="M10826" t="s">
        <v>12546</v>
      </c>
      <c r="N10826">
        <v>60188</v>
      </c>
      <c r="Q10826" t="s">
        <v>12415</v>
      </c>
      <c r="R10826" t="s">
        <v>12416</v>
      </c>
      <c r="S10826" t="s">
        <v>21416</v>
      </c>
      <c r="U10826" t="s">
        <v>12418</v>
      </c>
      <c r="W10826">
        <v>11</v>
      </c>
      <c r="X10826">
        <v>1</v>
      </c>
      <c r="Y10826" t="s">
        <v>12419</v>
      </c>
      <c r="Z10826" t="s">
        <v>12420</v>
      </c>
      <c r="AA10826" t="s">
        <v>12429</v>
      </c>
      <c r="AB10826" t="s">
        <v>12422</v>
      </c>
      <c r="AC10826">
        <v>2</v>
      </c>
      <c r="AD10826" s="123">
        <v>41506</v>
      </c>
      <c r="AE10826" t="s">
        <v>12431</v>
      </c>
      <c r="AG10826">
        <v>40007159</v>
      </c>
      <c r="AL10826" t="s">
        <v>12422</v>
      </c>
      <c r="AN10826">
        <v>1404335001</v>
      </c>
      <c r="AO10826">
        <v>16</v>
      </c>
      <c r="AP10826" t="s">
        <v>12424</v>
      </c>
      <c r="AQ10826" t="s">
        <v>11408</v>
      </c>
      <c r="AR10826">
        <v>4100</v>
      </c>
      <c r="AT10826">
        <v>0</v>
      </c>
      <c r="AV10826" t="s">
        <v>21417</v>
      </c>
      <c r="AW10826">
        <v>116100</v>
      </c>
    </row>
    <row r="10827" spans="1:49" x14ac:dyDescent="0.25">
      <c r="A10827">
        <v>4100</v>
      </c>
      <c r="B10827">
        <v>30050</v>
      </c>
      <c r="C10827">
        <v>4022</v>
      </c>
      <c r="D10827">
        <v>415</v>
      </c>
      <c r="E10827" s="124" t="s">
        <v>21172</v>
      </c>
      <c r="F10827" t="str">
        <f t="shared" si="218"/>
        <v>Matt CavanaughDAVENPORT ELECTRIC</v>
      </c>
      <c r="G10827" s="150" t="s">
        <v>263</v>
      </c>
      <c r="H10827" s="149" t="s">
        <v>2736</v>
      </c>
      <c r="I10827">
        <v>40007477</v>
      </c>
      <c r="K10827" t="s">
        <v>21418</v>
      </c>
      <c r="L10827" t="s">
        <v>21419</v>
      </c>
      <c r="M10827" t="s">
        <v>12981</v>
      </c>
      <c r="N10827">
        <v>52803</v>
      </c>
      <c r="Q10827" t="s">
        <v>12415</v>
      </c>
      <c r="R10827" t="s">
        <v>12416</v>
      </c>
      <c r="S10827" t="s">
        <v>21420</v>
      </c>
      <c r="U10827" t="s">
        <v>12418</v>
      </c>
      <c r="W10827">
        <v>11</v>
      </c>
      <c r="X10827">
        <v>2</v>
      </c>
      <c r="Y10827" t="s">
        <v>12419</v>
      </c>
      <c r="Z10827" t="s">
        <v>12420</v>
      </c>
      <c r="AA10827" t="s">
        <v>12429</v>
      </c>
      <c r="AB10827" t="s">
        <v>12422</v>
      </c>
      <c r="AC10827">
        <v>2</v>
      </c>
      <c r="AD10827" s="123">
        <v>42012</v>
      </c>
      <c r="AE10827" t="s">
        <v>12431</v>
      </c>
      <c r="AG10827">
        <v>40007477</v>
      </c>
      <c r="AL10827" t="s">
        <v>12422</v>
      </c>
      <c r="AN10827">
        <v>1616302801</v>
      </c>
      <c r="AO10827">
        <v>16</v>
      </c>
      <c r="AP10827" t="s">
        <v>12424</v>
      </c>
      <c r="AQ10827" t="s">
        <v>11408</v>
      </c>
      <c r="AR10827">
        <v>4100</v>
      </c>
      <c r="AT10827">
        <v>0</v>
      </c>
      <c r="AV10827" t="s">
        <v>21419</v>
      </c>
      <c r="AW10827">
        <v>116100</v>
      </c>
    </row>
    <row r="10828" spans="1:49" x14ac:dyDescent="0.25">
      <c r="A10828">
        <v>4100</v>
      </c>
      <c r="B10828">
        <v>30050</v>
      </c>
      <c r="C10828">
        <v>4022</v>
      </c>
      <c r="D10828">
        <v>415</v>
      </c>
      <c r="E10828" s="124" t="s">
        <v>21172</v>
      </c>
      <c r="F10828" t="str">
        <f t="shared" si="218"/>
        <v>Matt CavanaughDELANO CONVEYOR &amp; EQUIPMENT CO.</v>
      </c>
      <c r="G10828" s="150" t="s">
        <v>263</v>
      </c>
      <c r="H10828" s="149" t="s">
        <v>2784</v>
      </c>
      <c r="I10828">
        <v>40003080</v>
      </c>
      <c r="K10828" t="s">
        <v>21421</v>
      </c>
      <c r="L10828" t="s">
        <v>21386</v>
      </c>
      <c r="M10828" t="s">
        <v>12546</v>
      </c>
      <c r="N10828" t="s">
        <v>21422</v>
      </c>
      <c r="Q10828" t="s">
        <v>12415</v>
      </c>
      <c r="R10828" t="s">
        <v>12416</v>
      </c>
      <c r="S10828" t="s">
        <v>21423</v>
      </c>
      <c r="U10828" t="s">
        <v>12418</v>
      </c>
      <c r="W10828">
        <v>11</v>
      </c>
      <c r="X10828">
        <v>0</v>
      </c>
      <c r="Y10828" t="s">
        <v>12419</v>
      </c>
      <c r="Z10828" t="s">
        <v>12420</v>
      </c>
      <c r="AA10828" t="s">
        <v>12421</v>
      </c>
      <c r="AB10828" t="s">
        <v>12422</v>
      </c>
      <c r="AC10828">
        <v>2</v>
      </c>
      <c r="AD10828" s="123">
        <v>39111</v>
      </c>
      <c r="AE10828" t="s">
        <v>12423</v>
      </c>
      <c r="AG10828">
        <v>40003080</v>
      </c>
      <c r="AL10828" t="s">
        <v>12422</v>
      </c>
      <c r="AN10828">
        <v>1419720301</v>
      </c>
      <c r="AO10828">
        <v>16</v>
      </c>
      <c r="AP10828" t="s">
        <v>12424</v>
      </c>
      <c r="AQ10828" t="s">
        <v>11408</v>
      </c>
      <c r="AR10828">
        <v>4100</v>
      </c>
      <c r="AS10828" t="s">
        <v>12491</v>
      </c>
      <c r="AT10828">
        <v>2005</v>
      </c>
      <c r="AV10828" t="s">
        <v>21424</v>
      </c>
      <c r="AW10828">
        <v>116100</v>
      </c>
    </row>
    <row r="10829" spans="1:49" x14ac:dyDescent="0.25">
      <c r="A10829">
        <v>4100</v>
      </c>
      <c r="B10829">
        <v>30050</v>
      </c>
      <c r="C10829">
        <v>4022</v>
      </c>
      <c r="D10829">
        <v>415</v>
      </c>
      <c r="E10829" s="124" t="s">
        <v>21172</v>
      </c>
      <c r="F10829" t="str">
        <f t="shared" si="218"/>
        <v>Matt CavanaughDENTSPLY</v>
      </c>
      <c r="G10829" s="150" t="s">
        <v>263</v>
      </c>
      <c r="H10829" s="149" t="s">
        <v>2818</v>
      </c>
      <c r="I10829">
        <v>40003057</v>
      </c>
      <c r="J10829" t="s">
        <v>21425</v>
      </c>
      <c r="K10829" t="s">
        <v>21426</v>
      </c>
      <c r="L10829" t="s">
        <v>21213</v>
      </c>
      <c r="M10829" t="s">
        <v>12546</v>
      </c>
      <c r="N10829" t="s">
        <v>21236</v>
      </c>
      <c r="Q10829" t="s">
        <v>12415</v>
      </c>
      <c r="R10829" t="s">
        <v>12416</v>
      </c>
      <c r="S10829" t="s">
        <v>21427</v>
      </c>
      <c r="U10829" t="s">
        <v>12418</v>
      </c>
      <c r="W10829">
        <v>11</v>
      </c>
      <c r="X10829">
        <v>1</v>
      </c>
      <c r="Y10829" t="s">
        <v>12472</v>
      </c>
      <c r="Z10829" t="s">
        <v>12420</v>
      </c>
      <c r="AA10829" t="s">
        <v>12421</v>
      </c>
      <c r="AB10829" t="s">
        <v>12430</v>
      </c>
      <c r="AC10829">
        <v>2</v>
      </c>
      <c r="AD10829" s="123">
        <v>39111</v>
      </c>
      <c r="AE10829" t="s">
        <v>12423</v>
      </c>
      <c r="AG10829">
        <v>40003057</v>
      </c>
      <c r="AL10829" t="s">
        <v>12430</v>
      </c>
      <c r="AN10829">
        <v>1404308901</v>
      </c>
      <c r="AO10829">
        <v>16</v>
      </c>
      <c r="AP10829" t="s">
        <v>12424</v>
      </c>
      <c r="AQ10829" t="s">
        <v>11408</v>
      </c>
      <c r="AR10829">
        <v>4100</v>
      </c>
      <c r="AS10829" t="s">
        <v>12491</v>
      </c>
      <c r="AT10829">
        <v>2005</v>
      </c>
      <c r="AV10829" t="s">
        <v>21428</v>
      </c>
      <c r="AW10829">
        <v>116100</v>
      </c>
    </row>
    <row r="10830" spans="1:49" x14ac:dyDescent="0.25">
      <c r="A10830">
        <v>4100</v>
      </c>
      <c r="B10830">
        <v>30050</v>
      </c>
      <c r="C10830">
        <v>4022</v>
      </c>
      <c r="D10830">
        <v>415</v>
      </c>
      <c r="E10830" s="124" t="s">
        <v>21172</v>
      </c>
      <c r="F10830" s="185" t="str">
        <f t="shared" si="218"/>
        <v>Matt CavanaughDENTSPLY INTERNATIONAL</v>
      </c>
      <c r="G10830" s="150" t="s">
        <v>263</v>
      </c>
      <c r="H10830" s="149" t="s">
        <v>2819</v>
      </c>
      <c r="I10830">
        <v>47200024</v>
      </c>
      <c r="K10830" t="s">
        <v>21429</v>
      </c>
      <c r="L10830" t="s">
        <v>21430</v>
      </c>
      <c r="M10830" t="s">
        <v>12546</v>
      </c>
      <c r="N10830">
        <v>60123</v>
      </c>
      <c r="Q10830" t="s">
        <v>12415</v>
      </c>
      <c r="R10830" t="s">
        <v>12416</v>
      </c>
      <c r="S10830" t="s">
        <v>21431</v>
      </c>
      <c r="T10830">
        <v>310744</v>
      </c>
      <c r="U10830" t="s">
        <v>12418</v>
      </c>
      <c r="W10830">
        <v>11</v>
      </c>
      <c r="X10830">
        <v>1</v>
      </c>
      <c r="Y10830" t="s">
        <v>12419</v>
      </c>
      <c r="Z10830" t="s">
        <v>12420</v>
      </c>
      <c r="AA10830" t="s">
        <v>12429</v>
      </c>
      <c r="AB10830" t="s">
        <v>12430</v>
      </c>
      <c r="AC10830">
        <v>2</v>
      </c>
      <c r="AD10830" s="123">
        <v>39126</v>
      </c>
      <c r="AE10830" t="s">
        <v>13431</v>
      </c>
      <c r="AG10830">
        <v>47200024</v>
      </c>
      <c r="AL10830" t="s">
        <v>12430</v>
      </c>
      <c r="AN10830">
        <v>1408908801</v>
      </c>
      <c r="AO10830">
        <v>16</v>
      </c>
      <c r="AP10830" t="s">
        <v>12424</v>
      </c>
      <c r="AQ10830" t="s">
        <v>11408</v>
      </c>
      <c r="AR10830">
        <v>4100</v>
      </c>
      <c r="AS10830" t="s">
        <v>12491</v>
      </c>
      <c r="AT10830">
        <v>0</v>
      </c>
      <c r="AV10830" t="s">
        <v>21428</v>
      </c>
      <c r="AW10830">
        <v>116100</v>
      </c>
    </row>
    <row r="10831" spans="1:49" x14ac:dyDescent="0.25">
      <c r="A10831">
        <v>4100</v>
      </c>
      <c r="B10831">
        <v>30050</v>
      </c>
      <c r="C10831">
        <v>4022</v>
      </c>
      <c r="D10831">
        <v>415</v>
      </c>
      <c r="E10831" s="124" t="s">
        <v>21172</v>
      </c>
      <c r="F10831" s="185" t="str">
        <f t="shared" si="218"/>
        <v>Matt CavanaughDENTSPLY INTERNATIONAL-5026</v>
      </c>
      <c r="G10831" s="150" t="s">
        <v>263</v>
      </c>
      <c r="H10831" s="149" t="s">
        <v>21432</v>
      </c>
      <c r="I10831">
        <v>40005026</v>
      </c>
      <c r="K10831" t="s">
        <v>21429</v>
      </c>
      <c r="L10831" t="s">
        <v>21430</v>
      </c>
      <c r="M10831" t="s">
        <v>12546</v>
      </c>
      <c r="N10831">
        <v>60123</v>
      </c>
      <c r="Q10831" t="s">
        <v>12415</v>
      </c>
      <c r="R10831" t="s">
        <v>12416</v>
      </c>
      <c r="S10831" t="s">
        <v>21431</v>
      </c>
      <c r="T10831">
        <v>310744</v>
      </c>
      <c r="U10831" t="s">
        <v>12418</v>
      </c>
      <c r="W10831">
        <v>11</v>
      </c>
      <c r="X10831">
        <v>1</v>
      </c>
      <c r="Y10831" t="s">
        <v>12419</v>
      </c>
      <c r="Z10831" t="s">
        <v>12420</v>
      </c>
      <c r="AA10831" t="s">
        <v>12429</v>
      </c>
      <c r="AB10831" t="s">
        <v>12422</v>
      </c>
      <c r="AC10831">
        <v>2</v>
      </c>
      <c r="AD10831" s="123">
        <v>39141</v>
      </c>
      <c r="AE10831" t="s">
        <v>13431</v>
      </c>
      <c r="AG10831">
        <v>40005026</v>
      </c>
      <c r="AL10831" t="s">
        <v>12422</v>
      </c>
      <c r="AN10831">
        <v>1408908801</v>
      </c>
      <c r="AO10831">
        <v>16</v>
      </c>
      <c r="AP10831" t="s">
        <v>12424</v>
      </c>
      <c r="AQ10831" t="s">
        <v>11408</v>
      </c>
      <c r="AR10831">
        <v>4100</v>
      </c>
      <c r="AT10831">
        <v>0</v>
      </c>
      <c r="AV10831" t="s">
        <v>21428</v>
      </c>
      <c r="AW10831">
        <v>116100</v>
      </c>
    </row>
    <row r="10832" spans="1:49" x14ac:dyDescent="0.25">
      <c r="A10832">
        <v>4100</v>
      </c>
      <c r="B10832">
        <v>30050</v>
      </c>
      <c r="C10832">
        <v>4022</v>
      </c>
      <c r="D10832">
        <v>415</v>
      </c>
      <c r="E10832" s="124" t="s">
        <v>21172</v>
      </c>
      <c r="F10832" t="str">
        <f t="shared" si="218"/>
        <v>Matt CavanaughDIAGEO</v>
      </c>
      <c r="G10832" s="150" t="s">
        <v>263</v>
      </c>
      <c r="H10832" s="149" t="s">
        <v>2851</v>
      </c>
      <c r="I10832">
        <v>40007211</v>
      </c>
      <c r="K10832" t="s">
        <v>21433</v>
      </c>
      <c r="L10832" t="s">
        <v>21314</v>
      </c>
      <c r="M10832" t="s">
        <v>12546</v>
      </c>
      <c r="N10832">
        <v>60544</v>
      </c>
      <c r="Q10832" t="s">
        <v>12415</v>
      </c>
      <c r="R10832" t="s">
        <v>12416</v>
      </c>
      <c r="S10832" t="s">
        <v>21434</v>
      </c>
      <c r="U10832" t="s">
        <v>12418</v>
      </c>
      <c r="W10832">
        <v>11</v>
      </c>
      <c r="X10832">
        <v>1</v>
      </c>
      <c r="Y10832" t="s">
        <v>12419</v>
      </c>
      <c r="Z10832" t="s">
        <v>12420</v>
      </c>
      <c r="AA10832" t="s">
        <v>12485</v>
      </c>
      <c r="AB10832" t="s">
        <v>12422</v>
      </c>
      <c r="AC10832">
        <v>2</v>
      </c>
      <c r="AD10832" s="123">
        <v>41577</v>
      </c>
      <c r="AE10832" t="s">
        <v>12528</v>
      </c>
      <c r="AG10832">
        <v>40007211</v>
      </c>
      <c r="AL10832" t="s">
        <v>12422</v>
      </c>
      <c r="AN10832">
        <v>1419736501</v>
      </c>
      <c r="AO10832">
        <v>16</v>
      </c>
      <c r="AP10832" t="s">
        <v>12424</v>
      </c>
      <c r="AQ10832" t="s">
        <v>11408</v>
      </c>
      <c r="AR10832">
        <v>4100</v>
      </c>
      <c r="AT10832">
        <v>0</v>
      </c>
      <c r="AV10832" t="s">
        <v>2851</v>
      </c>
      <c r="AW10832">
        <v>116100</v>
      </c>
    </row>
    <row r="10833" spans="1:49" x14ac:dyDescent="0.25">
      <c r="A10833">
        <v>4100</v>
      </c>
      <c r="B10833">
        <v>30050</v>
      </c>
      <c r="C10833">
        <v>4022</v>
      </c>
      <c r="D10833">
        <v>415</v>
      </c>
      <c r="E10833" s="124" t="s">
        <v>21172</v>
      </c>
      <c r="F10833" t="str">
        <f t="shared" si="218"/>
        <v>Matt CavanaughDIGITAL IMAGING SOLUTIONS INC.</v>
      </c>
      <c r="G10833" s="150" t="s">
        <v>263</v>
      </c>
      <c r="H10833" s="149" t="s">
        <v>2868</v>
      </c>
      <c r="I10833">
        <v>40002034</v>
      </c>
      <c r="K10833" t="s">
        <v>21435</v>
      </c>
      <c r="L10833" t="s">
        <v>19543</v>
      </c>
      <c r="M10833" t="s">
        <v>12546</v>
      </c>
      <c r="N10833" t="s">
        <v>21174</v>
      </c>
      <c r="Q10833" t="s">
        <v>12415</v>
      </c>
      <c r="R10833" t="s">
        <v>12416</v>
      </c>
      <c r="S10833" t="s">
        <v>21436</v>
      </c>
      <c r="U10833" t="s">
        <v>12418</v>
      </c>
      <c r="W10833">
        <v>11</v>
      </c>
      <c r="X10833">
        <v>1</v>
      </c>
      <c r="Y10833" t="s">
        <v>12419</v>
      </c>
      <c r="Z10833" t="s">
        <v>12420</v>
      </c>
      <c r="AA10833" t="s">
        <v>12421</v>
      </c>
      <c r="AB10833" t="s">
        <v>12422</v>
      </c>
      <c r="AC10833">
        <v>2</v>
      </c>
      <c r="AD10833" s="123">
        <v>39111</v>
      </c>
      <c r="AE10833" t="s">
        <v>12423</v>
      </c>
      <c r="AG10833">
        <v>40002034</v>
      </c>
      <c r="AL10833" t="s">
        <v>12422</v>
      </c>
      <c r="AN10833">
        <v>1404300201</v>
      </c>
      <c r="AO10833">
        <v>16</v>
      </c>
      <c r="AP10833" t="s">
        <v>12424</v>
      </c>
      <c r="AQ10833" t="s">
        <v>11408</v>
      </c>
      <c r="AR10833">
        <v>4100</v>
      </c>
      <c r="AS10833" t="s">
        <v>12491</v>
      </c>
      <c r="AT10833">
        <v>0</v>
      </c>
      <c r="AV10833" t="s">
        <v>21437</v>
      </c>
      <c r="AW10833">
        <v>116100</v>
      </c>
    </row>
    <row r="10834" spans="1:49" x14ac:dyDescent="0.25">
      <c r="A10834">
        <v>4100</v>
      </c>
      <c r="B10834">
        <v>30050</v>
      </c>
      <c r="C10834">
        <v>4022</v>
      </c>
      <c r="D10834">
        <v>415</v>
      </c>
      <c r="E10834" s="124" t="s">
        <v>21172</v>
      </c>
      <c r="F10834" t="str">
        <f t="shared" si="218"/>
        <v>Matt CavanaughDOMTAR PAPER LLC - ADDISON</v>
      </c>
      <c r="G10834" s="150" t="s">
        <v>263</v>
      </c>
      <c r="H10834" s="149" t="s">
        <v>2946</v>
      </c>
      <c r="I10834">
        <v>40007744</v>
      </c>
      <c r="K10834" t="s">
        <v>21438</v>
      </c>
      <c r="L10834" t="s">
        <v>19543</v>
      </c>
      <c r="M10834" t="s">
        <v>12546</v>
      </c>
      <c r="N10834">
        <v>60101</v>
      </c>
      <c r="Q10834" t="s">
        <v>12415</v>
      </c>
      <c r="R10834" t="s">
        <v>12416</v>
      </c>
      <c r="S10834" t="s">
        <v>21439</v>
      </c>
      <c r="U10834" t="s">
        <v>12418</v>
      </c>
      <c r="V10834">
        <v>247</v>
      </c>
      <c r="W10834">
        <v>11</v>
      </c>
      <c r="X10834">
        <v>1</v>
      </c>
      <c r="Y10834" t="s">
        <v>12419</v>
      </c>
      <c r="Z10834" t="s">
        <v>12420</v>
      </c>
      <c r="AA10834" t="s">
        <v>12429</v>
      </c>
      <c r="AB10834" t="s">
        <v>12422</v>
      </c>
      <c r="AC10834">
        <v>2</v>
      </c>
      <c r="AD10834" s="123">
        <v>42353</v>
      </c>
      <c r="AE10834" t="s">
        <v>12431</v>
      </c>
      <c r="AG10834">
        <v>40007744</v>
      </c>
      <c r="AL10834" t="s">
        <v>12422</v>
      </c>
      <c r="AN10834">
        <v>1404300201</v>
      </c>
      <c r="AO10834">
        <v>16</v>
      </c>
      <c r="AP10834" t="s">
        <v>12424</v>
      </c>
      <c r="AQ10834" t="s">
        <v>11408</v>
      </c>
      <c r="AR10834">
        <v>4100</v>
      </c>
      <c r="AT10834">
        <v>0</v>
      </c>
      <c r="AV10834" t="s">
        <v>19006</v>
      </c>
      <c r="AW10834">
        <v>116100</v>
      </c>
    </row>
    <row r="10835" spans="1:49" x14ac:dyDescent="0.25">
      <c r="A10835">
        <v>4100</v>
      </c>
      <c r="B10835">
        <v>30050</v>
      </c>
      <c r="C10835">
        <v>4022</v>
      </c>
      <c r="D10835">
        <v>415</v>
      </c>
      <c r="E10835" s="124" t="s">
        <v>21172</v>
      </c>
      <c r="F10835" t="str">
        <f t="shared" si="218"/>
        <v>Matt CavanaughDOUMAK INC</v>
      </c>
      <c r="G10835" s="150" t="s">
        <v>263</v>
      </c>
      <c r="H10835" s="149" t="s">
        <v>13530</v>
      </c>
      <c r="I10835">
        <v>40005266</v>
      </c>
      <c r="K10835" t="s">
        <v>21440</v>
      </c>
      <c r="L10835" t="s">
        <v>21213</v>
      </c>
      <c r="M10835" t="s">
        <v>12546</v>
      </c>
      <c r="N10835">
        <v>60007</v>
      </c>
      <c r="Q10835" t="s">
        <v>12415</v>
      </c>
      <c r="R10835" t="s">
        <v>12416</v>
      </c>
      <c r="S10835" t="s">
        <v>21441</v>
      </c>
      <c r="U10835" t="s">
        <v>12418</v>
      </c>
      <c r="W10835">
        <v>11</v>
      </c>
      <c r="X10835">
        <v>1</v>
      </c>
      <c r="Y10835" t="s">
        <v>12419</v>
      </c>
      <c r="Z10835" t="s">
        <v>12420</v>
      </c>
      <c r="AA10835" t="s">
        <v>12429</v>
      </c>
      <c r="AB10835" t="s">
        <v>12422</v>
      </c>
      <c r="AC10835">
        <v>2</v>
      </c>
      <c r="AD10835" s="123">
        <v>39385</v>
      </c>
      <c r="AE10835" t="s">
        <v>12538</v>
      </c>
      <c r="AG10835">
        <v>40005266</v>
      </c>
      <c r="AL10835" t="s">
        <v>12422</v>
      </c>
      <c r="AN10835">
        <v>1403108901</v>
      </c>
      <c r="AO10835">
        <v>16</v>
      </c>
      <c r="AP10835" t="s">
        <v>12424</v>
      </c>
      <c r="AQ10835" t="s">
        <v>11408</v>
      </c>
      <c r="AR10835">
        <v>4100</v>
      </c>
      <c r="AT10835">
        <v>0</v>
      </c>
      <c r="AV10835" t="s">
        <v>13530</v>
      </c>
      <c r="AW10835">
        <v>116100</v>
      </c>
    </row>
    <row r="10836" spans="1:49" x14ac:dyDescent="0.25">
      <c r="A10836">
        <v>4100</v>
      </c>
      <c r="B10836">
        <v>30050</v>
      </c>
      <c r="C10836">
        <v>4022</v>
      </c>
      <c r="D10836">
        <v>415</v>
      </c>
      <c r="E10836" s="124" t="s">
        <v>21172</v>
      </c>
      <c r="F10836" t="str">
        <f t="shared" si="218"/>
        <v>Matt CavanaughDUNBAR SYSTEMS, INC.</v>
      </c>
      <c r="G10836" s="150" t="s">
        <v>263</v>
      </c>
      <c r="H10836" s="149" t="s">
        <v>3013</v>
      </c>
      <c r="I10836">
        <v>40008254</v>
      </c>
      <c r="K10836" t="s">
        <v>21442</v>
      </c>
      <c r="L10836" t="s">
        <v>21223</v>
      </c>
      <c r="M10836" t="s">
        <v>12546</v>
      </c>
      <c r="N10836">
        <v>60439</v>
      </c>
      <c r="Q10836" t="s">
        <v>12415</v>
      </c>
      <c r="R10836" t="s">
        <v>12416</v>
      </c>
      <c r="S10836" t="s">
        <v>21443</v>
      </c>
      <c r="U10836" t="s">
        <v>12418</v>
      </c>
      <c r="W10836">
        <v>11</v>
      </c>
      <c r="X10836">
        <v>0</v>
      </c>
      <c r="Y10836" t="s">
        <v>12472</v>
      </c>
      <c r="Z10836" t="s">
        <v>12420</v>
      </c>
      <c r="AA10836" t="s">
        <v>12429</v>
      </c>
      <c r="AB10836" t="s">
        <v>12422</v>
      </c>
      <c r="AC10836">
        <v>2</v>
      </c>
      <c r="AD10836" s="123">
        <v>43061</v>
      </c>
      <c r="AE10836" t="s">
        <v>12431</v>
      </c>
      <c r="AG10836">
        <v>40008254</v>
      </c>
      <c r="AL10836" t="s">
        <v>12422</v>
      </c>
      <c r="AN10836">
        <v>1403115801</v>
      </c>
      <c r="AO10836">
        <v>16</v>
      </c>
      <c r="AP10836" t="s">
        <v>12424</v>
      </c>
      <c r="AQ10836" t="s">
        <v>11408</v>
      </c>
      <c r="AR10836">
        <v>4100</v>
      </c>
      <c r="AT10836">
        <v>0</v>
      </c>
      <c r="AV10836" t="s">
        <v>21444</v>
      </c>
      <c r="AW10836">
        <v>116100</v>
      </c>
    </row>
    <row r="10837" spans="1:49" x14ac:dyDescent="0.25">
      <c r="A10837">
        <v>4100</v>
      </c>
      <c r="B10837">
        <v>30050</v>
      </c>
      <c r="C10837">
        <v>4022</v>
      </c>
      <c r="D10837">
        <v>415</v>
      </c>
      <c r="E10837" s="124" t="s">
        <v>21172</v>
      </c>
      <c r="F10837" t="str">
        <f t="shared" si="218"/>
        <v>Matt CavanaughE.N.R. GENERAL MACHINING CO</v>
      </c>
      <c r="G10837" s="150" t="s">
        <v>263</v>
      </c>
      <c r="H10837" s="149" t="s">
        <v>3062</v>
      </c>
      <c r="I10837">
        <v>40001526</v>
      </c>
      <c r="L10837" t="s">
        <v>12545</v>
      </c>
      <c r="M10837" t="s">
        <v>12546</v>
      </c>
      <c r="O10837">
        <v>32168</v>
      </c>
      <c r="P10837">
        <v>60632</v>
      </c>
      <c r="Q10837" t="s">
        <v>12415</v>
      </c>
      <c r="R10837" t="s">
        <v>12416</v>
      </c>
      <c r="S10837" t="s">
        <v>21445</v>
      </c>
      <c r="U10837" t="s">
        <v>12418</v>
      </c>
      <c r="W10837">
        <v>11</v>
      </c>
      <c r="X10837">
        <v>0</v>
      </c>
      <c r="Y10837" t="s">
        <v>12419</v>
      </c>
      <c r="Z10837" t="s">
        <v>12420</v>
      </c>
      <c r="AA10837" t="s">
        <v>12421</v>
      </c>
      <c r="AB10837" t="s">
        <v>12422</v>
      </c>
      <c r="AC10837">
        <v>2</v>
      </c>
      <c r="AD10837" s="123">
        <v>39111</v>
      </c>
      <c r="AE10837" t="s">
        <v>12423</v>
      </c>
      <c r="AG10837">
        <v>40001526</v>
      </c>
      <c r="AL10837" t="s">
        <v>12422</v>
      </c>
      <c r="AN10837">
        <v>1403105101</v>
      </c>
      <c r="AO10837">
        <v>16</v>
      </c>
      <c r="AP10837" t="s">
        <v>12424</v>
      </c>
      <c r="AQ10837" t="s">
        <v>11408</v>
      </c>
      <c r="AR10837">
        <v>4100</v>
      </c>
      <c r="AT10837">
        <v>2005</v>
      </c>
      <c r="AV10837" t="s">
        <v>21446</v>
      </c>
      <c r="AW10837">
        <v>116100</v>
      </c>
    </row>
    <row r="10838" spans="1:49" x14ac:dyDescent="0.25">
      <c r="A10838">
        <v>4100</v>
      </c>
      <c r="B10838">
        <v>30050</v>
      </c>
      <c r="C10838">
        <v>4022</v>
      </c>
      <c r="D10838">
        <v>415</v>
      </c>
      <c r="E10838" s="124" t="s">
        <v>21172</v>
      </c>
      <c r="F10838" t="str">
        <f t="shared" si="218"/>
        <v>Matt CavanaughEAGLESTONE INC.</v>
      </c>
      <c r="G10838" s="150" t="s">
        <v>263</v>
      </c>
      <c r="H10838" s="149" t="s">
        <v>3071</v>
      </c>
      <c r="I10838">
        <v>40003418</v>
      </c>
      <c r="K10838" t="s">
        <v>21447</v>
      </c>
      <c r="L10838" t="s">
        <v>21448</v>
      </c>
      <c r="M10838" t="s">
        <v>12546</v>
      </c>
      <c r="N10838">
        <v>60174</v>
      </c>
      <c r="Q10838" t="s">
        <v>12415</v>
      </c>
      <c r="R10838" t="s">
        <v>12416</v>
      </c>
      <c r="S10838" t="s">
        <v>21449</v>
      </c>
      <c r="U10838" t="s">
        <v>12418</v>
      </c>
      <c r="W10838">
        <v>11</v>
      </c>
      <c r="X10838">
        <v>0</v>
      </c>
      <c r="Y10838" t="s">
        <v>12419</v>
      </c>
      <c r="Z10838" t="s">
        <v>12420</v>
      </c>
      <c r="AA10838" t="s">
        <v>12421</v>
      </c>
      <c r="AB10838" t="s">
        <v>12422</v>
      </c>
      <c r="AC10838">
        <v>2</v>
      </c>
      <c r="AD10838" s="123">
        <v>39111</v>
      </c>
      <c r="AE10838" t="s">
        <v>12423</v>
      </c>
      <c r="AG10838">
        <v>40003418</v>
      </c>
      <c r="AL10838" t="s">
        <v>12422</v>
      </c>
      <c r="AN10838">
        <v>1408927701</v>
      </c>
      <c r="AO10838">
        <v>16</v>
      </c>
      <c r="AP10838" t="s">
        <v>12424</v>
      </c>
      <c r="AQ10838" t="s">
        <v>11408</v>
      </c>
      <c r="AR10838">
        <v>4100</v>
      </c>
      <c r="AT10838">
        <v>0</v>
      </c>
      <c r="AV10838" t="s">
        <v>21450</v>
      </c>
      <c r="AW10838">
        <v>116100</v>
      </c>
    </row>
    <row r="10839" spans="1:49" x14ac:dyDescent="0.25">
      <c r="A10839">
        <v>4100</v>
      </c>
      <c r="B10839">
        <v>30050</v>
      </c>
      <c r="C10839">
        <v>4022</v>
      </c>
      <c r="D10839">
        <v>415</v>
      </c>
      <c r="E10839" s="124" t="s">
        <v>21172</v>
      </c>
      <c r="F10839" t="str">
        <f t="shared" si="218"/>
        <v>Matt CavanaughELKAY MANUFACTURING CO.</v>
      </c>
      <c r="G10839" s="150" t="s">
        <v>263</v>
      </c>
      <c r="H10839" s="149" t="s">
        <v>3153</v>
      </c>
      <c r="I10839">
        <v>40005616</v>
      </c>
      <c r="K10839" t="s">
        <v>21451</v>
      </c>
      <c r="L10839" t="s">
        <v>16064</v>
      </c>
      <c r="M10839" t="s">
        <v>12546</v>
      </c>
      <c r="N10839">
        <v>60155</v>
      </c>
      <c r="Q10839" t="s">
        <v>12415</v>
      </c>
      <c r="R10839" t="s">
        <v>12416</v>
      </c>
      <c r="S10839" t="s">
        <v>21452</v>
      </c>
      <c r="U10839" t="s">
        <v>12418</v>
      </c>
      <c r="W10839">
        <v>11</v>
      </c>
      <c r="X10839">
        <v>1</v>
      </c>
      <c r="Y10839" t="s">
        <v>12419</v>
      </c>
      <c r="Z10839" t="s">
        <v>12420</v>
      </c>
      <c r="AA10839" t="s">
        <v>14498</v>
      </c>
      <c r="AB10839" t="s">
        <v>12430</v>
      </c>
      <c r="AC10839">
        <v>2</v>
      </c>
      <c r="AD10839" s="123">
        <v>39785</v>
      </c>
      <c r="AE10839" t="s">
        <v>12431</v>
      </c>
      <c r="AG10839">
        <v>40005616</v>
      </c>
      <c r="AL10839" t="s">
        <v>12430</v>
      </c>
      <c r="AN10839">
        <v>1403102701</v>
      </c>
      <c r="AO10839">
        <v>16</v>
      </c>
      <c r="AP10839" t="s">
        <v>12424</v>
      </c>
      <c r="AQ10839" t="s">
        <v>11408</v>
      </c>
      <c r="AR10839">
        <v>4100</v>
      </c>
      <c r="AS10839" t="s">
        <v>12491</v>
      </c>
      <c r="AT10839">
        <v>0</v>
      </c>
      <c r="AV10839" t="s">
        <v>21453</v>
      </c>
      <c r="AW10839">
        <v>116100</v>
      </c>
    </row>
    <row r="10840" spans="1:49" x14ac:dyDescent="0.25">
      <c r="A10840">
        <v>4100</v>
      </c>
      <c r="B10840">
        <v>30050</v>
      </c>
      <c r="C10840">
        <v>4022</v>
      </c>
      <c r="D10840">
        <v>415</v>
      </c>
      <c r="E10840" s="124" t="s">
        <v>21172</v>
      </c>
      <c r="F10840" t="str">
        <f t="shared" si="218"/>
        <v>Matt CavanaughENNIS</v>
      </c>
      <c r="G10840" s="150" t="s">
        <v>263</v>
      </c>
      <c r="H10840" s="149" t="s">
        <v>3211</v>
      </c>
      <c r="I10840">
        <v>40004147</v>
      </c>
      <c r="K10840" t="s">
        <v>21454</v>
      </c>
      <c r="L10840" t="s">
        <v>21455</v>
      </c>
      <c r="M10840" t="s">
        <v>12546</v>
      </c>
      <c r="N10840" t="s">
        <v>21456</v>
      </c>
      <c r="Q10840" t="s">
        <v>12415</v>
      </c>
      <c r="R10840" t="s">
        <v>12416</v>
      </c>
      <c r="U10840" t="s">
        <v>12418</v>
      </c>
      <c r="W10840">
        <v>11</v>
      </c>
      <c r="X10840">
        <v>1</v>
      </c>
      <c r="Y10840" t="s">
        <v>12419</v>
      </c>
      <c r="Z10840" t="s">
        <v>12420</v>
      </c>
      <c r="AA10840" t="s">
        <v>12421</v>
      </c>
      <c r="AB10840" t="s">
        <v>12422</v>
      </c>
      <c r="AC10840">
        <v>2</v>
      </c>
      <c r="AD10840" s="123">
        <v>39111</v>
      </c>
      <c r="AE10840" t="s">
        <v>12423</v>
      </c>
      <c r="AG10840">
        <v>40004147</v>
      </c>
      <c r="AL10840" t="s">
        <v>12422</v>
      </c>
      <c r="AN10840">
        <v>1401124201</v>
      </c>
      <c r="AO10840">
        <v>16</v>
      </c>
      <c r="AP10840" t="s">
        <v>12424</v>
      </c>
      <c r="AQ10840" t="s">
        <v>11408</v>
      </c>
      <c r="AR10840">
        <v>4100</v>
      </c>
      <c r="AT10840">
        <v>2005</v>
      </c>
      <c r="AV10840" t="s">
        <v>3211</v>
      </c>
      <c r="AW10840">
        <v>116100</v>
      </c>
    </row>
    <row r="10841" spans="1:49" x14ac:dyDescent="0.25">
      <c r="A10841">
        <v>4100</v>
      </c>
      <c r="B10841">
        <v>30050</v>
      </c>
      <c r="C10841">
        <v>4022</v>
      </c>
      <c r="D10841">
        <v>415</v>
      </c>
      <c r="E10841" s="124" t="s">
        <v>21172</v>
      </c>
      <c r="F10841" t="str">
        <f t="shared" si="218"/>
        <v>Matt CavanaughENR GENERAL MACHINE CO</v>
      </c>
      <c r="G10841" s="150" t="s">
        <v>263</v>
      </c>
      <c r="H10841" s="149" t="s">
        <v>3216</v>
      </c>
      <c r="I10841">
        <v>40005445</v>
      </c>
      <c r="J10841" t="s">
        <v>21457</v>
      </c>
      <c r="L10841" t="s">
        <v>12545</v>
      </c>
      <c r="M10841" t="s">
        <v>12546</v>
      </c>
      <c r="O10841">
        <v>32168</v>
      </c>
      <c r="P10841">
        <v>60632</v>
      </c>
      <c r="Q10841" t="s">
        <v>12415</v>
      </c>
      <c r="R10841" t="s">
        <v>12416</v>
      </c>
      <c r="S10841" t="s">
        <v>21458</v>
      </c>
      <c r="U10841" t="s">
        <v>12418</v>
      </c>
      <c r="W10841">
        <v>11</v>
      </c>
      <c r="X10841">
        <v>0</v>
      </c>
      <c r="Y10841" t="s">
        <v>12419</v>
      </c>
      <c r="Z10841" t="s">
        <v>12420</v>
      </c>
      <c r="AA10841" t="s">
        <v>12429</v>
      </c>
      <c r="AB10841" t="s">
        <v>12422</v>
      </c>
      <c r="AC10841">
        <v>2</v>
      </c>
      <c r="AD10841" s="123">
        <v>39573</v>
      </c>
      <c r="AE10841" t="s">
        <v>12538</v>
      </c>
      <c r="AG10841">
        <v>40005445</v>
      </c>
      <c r="AL10841" t="s">
        <v>12422</v>
      </c>
      <c r="AN10841">
        <v>1403105101</v>
      </c>
      <c r="AO10841">
        <v>16</v>
      </c>
      <c r="AP10841" t="s">
        <v>12424</v>
      </c>
      <c r="AQ10841" t="s">
        <v>11408</v>
      </c>
      <c r="AR10841">
        <v>4100</v>
      </c>
      <c r="AT10841">
        <v>0</v>
      </c>
      <c r="AV10841" t="s">
        <v>21459</v>
      </c>
      <c r="AW10841">
        <v>116100</v>
      </c>
    </row>
    <row r="10842" spans="1:49" x14ac:dyDescent="0.25">
      <c r="A10842">
        <v>4100</v>
      </c>
      <c r="B10842">
        <v>30050</v>
      </c>
      <c r="C10842">
        <v>4022</v>
      </c>
      <c r="D10842">
        <v>415</v>
      </c>
      <c r="E10842" s="124" t="s">
        <v>21172</v>
      </c>
      <c r="F10842" t="str">
        <f t="shared" si="218"/>
        <v>Matt CavanaughENVISION GRAPHICS</v>
      </c>
      <c r="G10842" s="150" t="s">
        <v>263</v>
      </c>
      <c r="H10842" s="149" t="s">
        <v>3223</v>
      </c>
      <c r="I10842">
        <v>40004193</v>
      </c>
      <c r="K10842" t="s">
        <v>21460</v>
      </c>
      <c r="L10842" t="s">
        <v>21461</v>
      </c>
      <c r="M10842" t="s">
        <v>12546</v>
      </c>
      <c r="N10842" t="s">
        <v>21462</v>
      </c>
      <c r="Q10842" t="s">
        <v>12415</v>
      </c>
      <c r="R10842" t="s">
        <v>12416</v>
      </c>
      <c r="S10842" t="s">
        <v>21463</v>
      </c>
      <c r="U10842" t="s">
        <v>12418</v>
      </c>
      <c r="W10842">
        <v>11</v>
      </c>
      <c r="X10842">
        <v>1</v>
      </c>
      <c r="Y10842" t="s">
        <v>12419</v>
      </c>
      <c r="Z10842" t="s">
        <v>12420</v>
      </c>
      <c r="AA10842" t="s">
        <v>12421</v>
      </c>
      <c r="AB10842" t="s">
        <v>12422</v>
      </c>
      <c r="AC10842">
        <v>2</v>
      </c>
      <c r="AD10842" s="123">
        <v>39111</v>
      </c>
      <c r="AE10842" t="s">
        <v>12423</v>
      </c>
      <c r="AG10842">
        <v>40004193</v>
      </c>
      <c r="AL10842" t="s">
        <v>12422</v>
      </c>
      <c r="AN10842">
        <v>1404301701</v>
      </c>
      <c r="AO10842">
        <v>16</v>
      </c>
      <c r="AP10842" t="s">
        <v>12424</v>
      </c>
      <c r="AQ10842" t="s">
        <v>11408</v>
      </c>
      <c r="AR10842">
        <v>4100</v>
      </c>
      <c r="AS10842" t="s">
        <v>12491</v>
      </c>
      <c r="AT10842">
        <v>0</v>
      </c>
      <c r="AV10842" t="s">
        <v>21464</v>
      </c>
      <c r="AW10842">
        <v>116100</v>
      </c>
    </row>
    <row r="10843" spans="1:49" x14ac:dyDescent="0.25">
      <c r="A10843">
        <v>4100</v>
      </c>
      <c r="B10843">
        <v>30050</v>
      </c>
      <c r="C10843">
        <v>4022</v>
      </c>
      <c r="D10843">
        <v>415</v>
      </c>
      <c r="E10843" s="124" t="s">
        <v>21172</v>
      </c>
      <c r="F10843" t="str">
        <f t="shared" si="218"/>
        <v>Matt CavanaughE-QUIP MFG CO., INC</v>
      </c>
      <c r="G10843" s="150" t="s">
        <v>263</v>
      </c>
      <c r="H10843" s="149" t="s">
        <v>3234</v>
      </c>
      <c r="I10843">
        <v>40007127</v>
      </c>
      <c r="K10843" t="s">
        <v>21465</v>
      </c>
      <c r="L10843" t="s">
        <v>20880</v>
      </c>
      <c r="M10843" t="s">
        <v>12546</v>
      </c>
      <c r="N10843">
        <v>60423</v>
      </c>
      <c r="Q10843" t="s">
        <v>12415</v>
      </c>
      <c r="R10843" t="s">
        <v>12416</v>
      </c>
      <c r="S10843" t="s">
        <v>21466</v>
      </c>
      <c r="U10843" t="s">
        <v>12418</v>
      </c>
      <c r="W10843">
        <v>11</v>
      </c>
      <c r="X10843">
        <v>0</v>
      </c>
      <c r="Y10843" t="s">
        <v>12419</v>
      </c>
      <c r="Z10843" t="s">
        <v>12420</v>
      </c>
      <c r="AA10843" t="s">
        <v>12429</v>
      </c>
      <c r="AB10843" t="s">
        <v>12422</v>
      </c>
      <c r="AC10843">
        <v>2</v>
      </c>
      <c r="AD10843" s="123">
        <v>41472</v>
      </c>
      <c r="AE10843" t="s">
        <v>12431</v>
      </c>
      <c r="AG10843">
        <v>40007127</v>
      </c>
      <c r="AL10843" t="s">
        <v>12422</v>
      </c>
      <c r="AN10843">
        <v>1419744681</v>
      </c>
      <c r="AO10843">
        <v>16</v>
      </c>
      <c r="AP10843" t="s">
        <v>12424</v>
      </c>
      <c r="AQ10843" t="s">
        <v>11408</v>
      </c>
      <c r="AR10843">
        <v>4100</v>
      </c>
      <c r="AT10843">
        <v>0</v>
      </c>
      <c r="AV10843" t="s">
        <v>21467</v>
      </c>
      <c r="AW10843">
        <v>116100</v>
      </c>
    </row>
    <row r="10844" spans="1:49" x14ac:dyDescent="0.25">
      <c r="A10844">
        <v>4100</v>
      </c>
      <c r="B10844">
        <v>30050</v>
      </c>
      <c r="C10844">
        <v>4022</v>
      </c>
      <c r="D10844">
        <v>415</v>
      </c>
      <c r="E10844" s="124" t="s">
        <v>21172</v>
      </c>
      <c r="F10844" t="str">
        <f t="shared" si="218"/>
        <v>Matt CavanaughERIKS NORTH AMERICA, INC</v>
      </c>
      <c r="G10844" s="150" t="s">
        <v>263</v>
      </c>
      <c r="H10844" s="149" t="s">
        <v>3242</v>
      </c>
      <c r="I10844">
        <v>40001794</v>
      </c>
      <c r="J10844" t="s">
        <v>12492</v>
      </c>
      <c r="L10844" t="s">
        <v>14800</v>
      </c>
      <c r="M10844" t="s">
        <v>12560</v>
      </c>
      <c r="O10844">
        <v>895</v>
      </c>
      <c r="P10844" t="s">
        <v>14801</v>
      </c>
      <c r="Q10844" t="s">
        <v>12415</v>
      </c>
      <c r="R10844" t="s">
        <v>12416</v>
      </c>
      <c r="S10844">
        <v>4127874147</v>
      </c>
      <c r="U10844" t="s">
        <v>12418</v>
      </c>
      <c r="W10844">
        <v>11</v>
      </c>
      <c r="X10844">
        <v>2</v>
      </c>
      <c r="Y10844" t="s">
        <v>12472</v>
      </c>
      <c r="Z10844" t="s">
        <v>12420</v>
      </c>
      <c r="AA10844" t="s">
        <v>12421</v>
      </c>
      <c r="AB10844" t="s">
        <v>12422</v>
      </c>
      <c r="AC10844">
        <v>2</v>
      </c>
      <c r="AD10844" s="123">
        <v>39111</v>
      </c>
      <c r="AE10844" t="s">
        <v>12423</v>
      </c>
      <c r="AG10844">
        <v>40001794</v>
      </c>
      <c r="AL10844" t="s">
        <v>12422</v>
      </c>
      <c r="AN10844">
        <v>3900330401</v>
      </c>
      <c r="AO10844">
        <v>16</v>
      </c>
      <c r="AP10844" t="s">
        <v>12424</v>
      </c>
      <c r="AQ10844" t="s">
        <v>11408</v>
      </c>
      <c r="AR10844">
        <v>4100</v>
      </c>
      <c r="AT10844">
        <v>2005</v>
      </c>
      <c r="AV10844" t="s">
        <v>14803</v>
      </c>
      <c r="AW10844">
        <v>116100</v>
      </c>
    </row>
    <row r="10845" spans="1:49" x14ac:dyDescent="0.25">
      <c r="A10845">
        <v>4100</v>
      </c>
      <c r="B10845">
        <v>30050</v>
      </c>
      <c r="C10845">
        <v>4022</v>
      </c>
      <c r="D10845">
        <v>415</v>
      </c>
      <c r="E10845" s="124" t="s">
        <v>21172</v>
      </c>
      <c r="F10845" t="str">
        <f t="shared" si="218"/>
        <v>Matt CavanaughETO MAGNETICS</v>
      </c>
      <c r="G10845" s="150" t="s">
        <v>263</v>
      </c>
      <c r="H10845" s="149" t="s">
        <v>3268</v>
      </c>
      <c r="I10845">
        <v>40002107</v>
      </c>
      <c r="K10845" t="s">
        <v>21468</v>
      </c>
      <c r="L10845" t="s">
        <v>21386</v>
      </c>
      <c r="M10845" t="s">
        <v>12546</v>
      </c>
      <c r="N10845" t="s">
        <v>21422</v>
      </c>
      <c r="Q10845" t="s">
        <v>12415</v>
      </c>
      <c r="R10845" t="s">
        <v>12416</v>
      </c>
      <c r="S10845" t="s">
        <v>21469</v>
      </c>
      <c r="U10845" t="s">
        <v>12418</v>
      </c>
      <c r="W10845">
        <v>11</v>
      </c>
      <c r="X10845">
        <v>1</v>
      </c>
      <c r="Y10845" t="s">
        <v>12419</v>
      </c>
      <c r="Z10845" t="s">
        <v>12420</v>
      </c>
      <c r="AA10845" t="s">
        <v>12421</v>
      </c>
      <c r="AB10845" t="s">
        <v>14445</v>
      </c>
      <c r="AC10845">
        <v>2</v>
      </c>
      <c r="AD10845" s="123">
        <v>39111</v>
      </c>
      <c r="AE10845" t="s">
        <v>12423</v>
      </c>
      <c r="AG10845">
        <v>40002107</v>
      </c>
      <c r="AL10845" t="s">
        <v>14445</v>
      </c>
      <c r="AN10845">
        <v>1419720301</v>
      </c>
      <c r="AO10845">
        <v>16</v>
      </c>
      <c r="AP10845" t="s">
        <v>12424</v>
      </c>
      <c r="AQ10845" t="s">
        <v>11408</v>
      </c>
      <c r="AR10845">
        <v>4100</v>
      </c>
      <c r="AS10845" t="s">
        <v>12491</v>
      </c>
      <c r="AT10845">
        <v>0</v>
      </c>
      <c r="AV10845" t="s">
        <v>21470</v>
      </c>
      <c r="AW10845">
        <v>116100</v>
      </c>
    </row>
    <row r="10846" spans="1:49" x14ac:dyDescent="0.25">
      <c r="A10846">
        <v>4100</v>
      </c>
      <c r="B10846">
        <v>30050</v>
      </c>
      <c r="C10846">
        <v>4022</v>
      </c>
      <c r="D10846">
        <v>415</v>
      </c>
      <c r="E10846" s="124" t="s">
        <v>21172</v>
      </c>
      <c r="F10846" t="str">
        <f t="shared" si="218"/>
        <v>Matt CavanaughEVANS FOOD GROUP LTD.</v>
      </c>
      <c r="G10846" s="150" t="s">
        <v>263</v>
      </c>
      <c r="H10846" s="149" t="s">
        <v>3277</v>
      </c>
      <c r="I10846">
        <v>40006853</v>
      </c>
      <c r="K10846" t="s">
        <v>21471</v>
      </c>
      <c r="L10846" t="s">
        <v>12545</v>
      </c>
      <c r="M10846" t="s">
        <v>12546</v>
      </c>
      <c r="N10846">
        <v>60609</v>
      </c>
      <c r="Q10846" t="s">
        <v>12415</v>
      </c>
      <c r="R10846" t="s">
        <v>12416</v>
      </c>
      <c r="S10846" t="s">
        <v>21472</v>
      </c>
      <c r="U10846" t="s">
        <v>12418</v>
      </c>
      <c r="W10846">
        <v>11</v>
      </c>
      <c r="X10846">
        <v>1</v>
      </c>
      <c r="Y10846" t="s">
        <v>12419</v>
      </c>
      <c r="Z10846" t="s">
        <v>12420</v>
      </c>
      <c r="AA10846" t="s">
        <v>12429</v>
      </c>
      <c r="AB10846" t="s">
        <v>12422</v>
      </c>
      <c r="AC10846">
        <v>2</v>
      </c>
      <c r="AD10846" s="123">
        <v>41089</v>
      </c>
      <c r="AE10846" t="s">
        <v>12431</v>
      </c>
      <c r="AG10846">
        <v>40006853</v>
      </c>
      <c r="AL10846" t="s">
        <v>12422</v>
      </c>
      <c r="AN10846">
        <v>1403105101</v>
      </c>
      <c r="AO10846">
        <v>16</v>
      </c>
      <c r="AP10846" t="s">
        <v>12424</v>
      </c>
      <c r="AQ10846" t="s">
        <v>11408</v>
      </c>
      <c r="AR10846">
        <v>4100</v>
      </c>
      <c r="AS10846" t="s">
        <v>12491</v>
      </c>
      <c r="AT10846">
        <v>0</v>
      </c>
      <c r="AV10846" t="s">
        <v>21473</v>
      </c>
      <c r="AW10846">
        <v>116100</v>
      </c>
    </row>
    <row r="10847" spans="1:49" x14ac:dyDescent="0.25">
      <c r="A10847">
        <v>4100</v>
      </c>
      <c r="B10847">
        <v>30050</v>
      </c>
      <c r="C10847">
        <v>4022</v>
      </c>
      <c r="D10847">
        <v>415</v>
      </c>
      <c r="E10847" s="124" t="s">
        <v>21172</v>
      </c>
      <c r="F10847" t="str">
        <f t="shared" si="218"/>
        <v>Matt CavanaughEVOLUTION NONWOVENS, LLC</v>
      </c>
      <c r="G10847" s="150" t="s">
        <v>263</v>
      </c>
      <c r="H10847" s="149" t="s">
        <v>3288</v>
      </c>
      <c r="I10847">
        <v>40003592</v>
      </c>
      <c r="K10847" t="s">
        <v>21474</v>
      </c>
      <c r="L10847" t="s">
        <v>21475</v>
      </c>
      <c r="M10847" t="s">
        <v>12546</v>
      </c>
      <c r="N10847">
        <v>60185</v>
      </c>
      <c r="Q10847" t="s">
        <v>12415</v>
      </c>
      <c r="R10847" t="s">
        <v>12416</v>
      </c>
      <c r="S10847" t="s">
        <v>21476</v>
      </c>
      <c r="U10847" t="s">
        <v>12418</v>
      </c>
      <c r="W10847">
        <v>11</v>
      </c>
      <c r="X10847">
        <v>1</v>
      </c>
      <c r="Y10847" t="s">
        <v>12419</v>
      </c>
      <c r="Z10847" t="s">
        <v>12420</v>
      </c>
      <c r="AA10847" t="s">
        <v>12421</v>
      </c>
      <c r="AB10847" t="s">
        <v>12430</v>
      </c>
      <c r="AC10847">
        <v>2</v>
      </c>
      <c r="AD10847" s="123">
        <v>39111</v>
      </c>
      <c r="AE10847" t="s">
        <v>12423</v>
      </c>
      <c r="AG10847">
        <v>40003592</v>
      </c>
      <c r="AL10847" t="s">
        <v>12430</v>
      </c>
      <c r="AN10847">
        <v>1404330601</v>
      </c>
      <c r="AO10847">
        <v>16</v>
      </c>
      <c r="AP10847" t="s">
        <v>12424</v>
      </c>
      <c r="AQ10847" t="s">
        <v>11408</v>
      </c>
      <c r="AR10847">
        <v>4100</v>
      </c>
      <c r="AS10847" t="s">
        <v>12491</v>
      </c>
      <c r="AT10847">
        <v>0</v>
      </c>
      <c r="AV10847" t="s">
        <v>21477</v>
      </c>
      <c r="AW10847">
        <v>116100</v>
      </c>
    </row>
    <row r="10848" spans="1:49" x14ac:dyDescent="0.25">
      <c r="A10848">
        <v>4100</v>
      </c>
      <c r="B10848">
        <v>30050</v>
      </c>
      <c r="C10848">
        <v>4022</v>
      </c>
      <c r="D10848">
        <v>415</v>
      </c>
      <c r="E10848" s="124" t="s">
        <v>21172</v>
      </c>
      <c r="F10848" t="str">
        <f t="shared" si="218"/>
        <v>Matt CavanaughF&amp;F LABORATORIES</v>
      </c>
      <c r="G10848" s="150" t="s">
        <v>263</v>
      </c>
      <c r="H10848" s="149" t="s">
        <v>3316</v>
      </c>
      <c r="I10848">
        <v>40004165</v>
      </c>
      <c r="K10848" t="s">
        <v>21478</v>
      </c>
      <c r="L10848" t="s">
        <v>12545</v>
      </c>
      <c r="M10848" t="s">
        <v>12546</v>
      </c>
      <c r="N10848" t="s">
        <v>21251</v>
      </c>
      <c r="Q10848" t="s">
        <v>12415</v>
      </c>
      <c r="R10848" t="s">
        <v>12416</v>
      </c>
      <c r="S10848" t="s">
        <v>21479</v>
      </c>
      <c r="U10848" t="s">
        <v>12418</v>
      </c>
      <c r="W10848">
        <v>11</v>
      </c>
      <c r="X10848">
        <v>1</v>
      </c>
      <c r="Y10848" t="s">
        <v>12419</v>
      </c>
      <c r="Z10848" t="s">
        <v>12420</v>
      </c>
      <c r="AA10848" t="s">
        <v>12421</v>
      </c>
      <c r="AB10848" t="s">
        <v>12422</v>
      </c>
      <c r="AC10848">
        <v>2</v>
      </c>
      <c r="AD10848" s="123">
        <v>39111</v>
      </c>
      <c r="AE10848" t="s">
        <v>12423</v>
      </c>
      <c r="AG10848">
        <v>40004165</v>
      </c>
      <c r="AL10848" t="s">
        <v>12422</v>
      </c>
      <c r="AN10848">
        <v>1403105101</v>
      </c>
      <c r="AO10848">
        <v>16</v>
      </c>
      <c r="AP10848" t="s">
        <v>12424</v>
      </c>
      <c r="AQ10848" t="s">
        <v>11408</v>
      </c>
      <c r="AR10848">
        <v>4100</v>
      </c>
      <c r="AS10848" t="s">
        <v>12491</v>
      </c>
      <c r="AT10848">
        <v>0</v>
      </c>
      <c r="AV10848" t="s">
        <v>21480</v>
      </c>
      <c r="AW10848">
        <v>116100</v>
      </c>
    </row>
    <row r="10849" spans="1:49" x14ac:dyDescent="0.25">
      <c r="A10849">
        <v>4100</v>
      </c>
      <c r="B10849">
        <v>30050</v>
      </c>
      <c r="C10849">
        <v>4022</v>
      </c>
      <c r="D10849">
        <v>415</v>
      </c>
      <c r="E10849" s="124" t="s">
        <v>21172</v>
      </c>
      <c r="F10849" t="str">
        <f t="shared" si="218"/>
        <v>Matt CavanaughFEDERAL ENVELOPE COMPANY</v>
      </c>
      <c r="G10849" s="150" t="s">
        <v>263</v>
      </c>
      <c r="H10849" s="149" t="s">
        <v>3369</v>
      </c>
      <c r="I10849">
        <v>40005225</v>
      </c>
      <c r="K10849" t="s">
        <v>21481</v>
      </c>
      <c r="L10849" t="s">
        <v>21461</v>
      </c>
      <c r="M10849" t="s">
        <v>12546</v>
      </c>
      <c r="N10849">
        <v>60106</v>
      </c>
      <c r="Q10849" t="s">
        <v>12415</v>
      </c>
      <c r="R10849" t="s">
        <v>12416</v>
      </c>
      <c r="S10849" t="s">
        <v>21482</v>
      </c>
      <c r="U10849" t="s">
        <v>12418</v>
      </c>
      <c r="V10849">
        <v>203</v>
      </c>
      <c r="W10849">
        <v>11</v>
      </c>
      <c r="X10849">
        <v>1</v>
      </c>
      <c r="Y10849" t="s">
        <v>12419</v>
      </c>
      <c r="Z10849" t="s">
        <v>12420</v>
      </c>
      <c r="AA10849" t="s">
        <v>12429</v>
      </c>
      <c r="AB10849" t="s">
        <v>12422</v>
      </c>
      <c r="AC10849">
        <v>2</v>
      </c>
      <c r="AD10849" s="123">
        <v>39353</v>
      </c>
      <c r="AE10849" t="s">
        <v>12538</v>
      </c>
      <c r="AG10849">
        <v>40005225</v>
      </c>
      <c r="AL10849" t="s">
        <v>12422</v>
      </c>
      <c r="AN10849">
        <v>1404301701</v>
      </c>
      <c r="AO10849">
        <v>16</v>
      </c>
      <c r="AP10849" t="s">
        <v>12424</v>
      </c>
      <c r="AQ10849" t="s">
        <v>11408</v>
      </c>
      <c r="AR10849">
        <v>4100</v>
      </c>
      <c r="AT10849">
        <v>0</v>
      </c>
      <c r="AV10849" t="s">
        <v>21483</v>
      </c>
      <c r="AW10849">
        <v>116100</v>
      </c>
    </row>
    <row r="10850" spans="1:49" x14ac:dyDescent="0.25">
      <c r="A10850">
        <v>4100</v>
      </c>
      <c r="B10850">
        <v>30050</v>
      </c>
      <c r="C10850">
        <v>4022</v>
      </c>
      <c r="D10850">
        <v>415</v>
      </c>
      <c r="E10850" s="124" t="s">
        <v>21172</v>
      </c>
      <c r="F10850" t="str">
        <f t="shared" si="218"/>
        <v>Matt CavanaughFERRARA CANDY COMPANY</v>
      </c>
      <c r="G10850" s="150" t="s">
        <v>263</v>
      </c>
      <c r="H10850" s="149" t="s">
        <v>3516</v>
      </c>
      <c r="I10850">
        <v>40008762</v>
      </c>
      <c r="K10850" t="s">
        <v>21484</v>
      </c>
      <c r="L10850" t="s">
        <v>21485</v>
      </c>
      <c r="M10850" t="s">
        <v>12546</v>
      </c>
      <c r="N10850">
        <v>60130</v>
      </c>
      <c r="Q10850" t="s">
        <v>12415</v>
      </c>
      <c r="R10850" t="s">
        <v>12416</v>
      </c>
      <c r="S10850">
        <v>6305813015</v>
      </c>
      <c r="U10850" t="s">
        <v>12418</v>
      </c>
      <c r="W10850">
        <v>11</v>
      </c>
      <c r="X10850">
        <v>1</v>
      </c>
      <c r="Y10850" t="s">
        <v>12419</v>
      </c>
      <c r="Z10850" t="s">
        <v>12420</v>
      </c>
      <c r="AA10850" t="s">
        <v>12429</v>
      </c>
      <c r="AB10850" t="s">
        <v>12422</v>
      </c>
      <c r="AC10850">
        <v>2</v>
      </c>
      <c r="AD10850" s="123">
        <v>43815</v>
      </c>
      <c r="AE10850" t="s">
        <v>12486</v>
      </c>
      <c r="AG10850">
        <v>40008762</v>
      </c>
      <c r="AL10850" t="s">
        <v>12422</v>
      </c>
      <c r="AN10850">
        <v>1403110101</v>
      </c>
      <c r="AO10850">
        <v>16</v>
      </c>
      <c r="AP10850" t="s">
        <v>12424</v>
      </c>
      <c r="AQ10850" t="s">
        <v>11408</v>
      </c>
      <c r="AR10850">
        <v>4100</v>
      </c>
      <c r="AT10850">
        <v>0</v>
      </c>
      <c r="AV10850" t="s">
        <v>21486</v>
      </c>
      <c r="AW10850">
        <v>116100</v>
      </c>
    </row>
    <row r="10851" spans="1:49" x14ac:dyDescent="0.25">
      <c r="A10851">
        <v>4100</v>
      </c>
      <c r="B10851">
        <v>30050</v>
      </c>
      <c r="C10851">
        <v>4022</v>
      </c>
      <c r="D10851">
        <v>415</v>
      </c>
      <c r="E10851" s="124" t="s">
        <v>21172</v>
      </c>
      <c r="F10851" t="str">
        <f t="shared" si="218"/>
        <v>Matt CavanaughFERRARA-BELLWOOD</v>
      </c>
      <c r="G10851" s="150" t="s">
        <v>263</v>
      </c>
      <c r="H10851" s="149" t="s">
        <v>3517</v>
      </c>
      <c r="I10851">
        <v>40009015</v>
      </c>
      <c r="J10851" t="s">
        <v>21487</v>
      </c>
      <c r="K10851" t="s">
        <v>21488</v>
      </c>
      <c r="L10851" t="s">
        <v>12545</v>
      </c>
      <c r="M10851" t="s">
        <v>12546</v>
      </c>
      <c r="N10851">
        <v>60607</v>
      </c>
      <c r="Q10851" t="s">
        <v>12415</v>
      </c>
      <c r="R10851" t="s">
        <v>12416</v>
      </c>
      <c r="S10851" t="s">
        <v>21489</v>
      </c>
      <c r="U10851" t="s">
        <v>12418</v>
      </c>
      <c r="W10851">
        <v>11</v>
      </c>
      <c r="X10851">
        <v>1</v>
      </c>
      <c r="Y10851" t="s">
        <v>12419</v>
      </c>
      <c r="Z10851" t="s">
        <v>12420</v>
      </c>
      <c r="AA10851" t="s">
        <v>12485</v>
      </c>
      <c r="AB10851" t="s">
        <v>12473</v>
      </c>
      <c r="AC10851">
        <v>2</v>
      </c>
      <c r="AD10851" s="123">
        <v>44214</v>
      </c>
      <c r="AE10851" t="s">
        <v>12528</v>
      </c>
      <c r="AG10851">
        <v>40009015</v>
      </c>
      <c r="AL10851" t="s">
        <v>12473</v>
      </c>
      <c r="AN10851">
        <v>1403105101</v>
      </c>
      <c r="AO10851">
        <v>16</v>
      </c>
      <c r="AP10851" t="s">
        <v>12424</v>
      </c>
      <c r="AQ10851" t="s">
        <v>11408</v>
      </c>
      <c r="AR10851">
        <v>4100</v>
      </c>
      <c r="AT10851">
        <v>0</v>
      </c>
      <c r="AV10851" t="s">
        <v>21490</v>
      </c>
      <c r="AW10851">
        <v>116100</v>
      </c>
    </row>
    <row r="10852" spans="1:49" x14ac:dyDescent="0.25">
      <c r="A10852">
        <v>4100</v>
      </c>
      <c r="B10852">
        <v>30050</v>
      </c>
      <c r="C10852">
        <v>4022</v>
      </c>
      <c r="D10852">
        <v>415</v>
      </c>
      <c r="E10852" s="124" t="s">
        <v>21172</v>
      </c>
      <c r="F10852" t="str">
        <f t="shared" si="218"/>
        <v>Matt CavanaughFERRARA-ITASCA</v>
      </c>
      <c r="G10852" s="150" t="s">
        <v>263</v>
      </c>
      <c r="H10852" s="149" t="s">
        <v>3518</v>
      </c>
      <c r="I10852">
        <v>40008781</v>
      </c>
      <c r="K10852" t="s">
        <v>21491</v>
      </c>
      <c r="L10852" t="s">
        <v>12545</v>
      </c>
      <c r="M10852" t="s">
        <v>12546</v>
      </c>
      <c r="N10852">
        <v>60607</v>
      </c>
      <c r="Q10852" t="s">
        <v>12415</v>
      </c>
      <c r="R10852" t="s">
        <v>12416</v>
      </c>
      <c r="S10852">
        <v>6305813016</v>
      </c>
      <c r="U10852" t="s">
        <v>12418</v>
      </c>
      <c r="W10852">
        <v>11</v>
      </c>
      <c r="X10852">
        <v>1</v>
      </c>
      <c r="Y10852" t="s">
        <v>12419</v>
      </c>
      <c r="Z10852" t="s">
        <v>12420</v>
      </c>
      <c r="AA10852" t="s">
        <v>12485</v>
      </c>
      <c r="AB10852" t="s">
        <v>12473</v>
      </c>
      <c r="AC10852">
        <v>2</v>
      </c>
      <c r="AD10852" s="123">
        <v>43847</v>
      </c>
      <c r="AE10852" t="s">
        <v>12486</v>
      </c>
      <c r="AG10852">
        <v>40008781</v>
      </c>
      <c r="AL10852" t="s">
        <v>12473</v>
      </c>
      <c r="AN10852">
        <v>1403105101</v>
      </c>
      <c r="AO10852">
        <v>16</v>
      </c>
      <c r="AP10852" t="s">
        <v>12424</v>
      </c>
      <c r="AQ10852" t="s">
        <v>11408</v>
      </c>
      <c r="AR10852">
        <v>4100</v>
      </c>
      <c r="AT10852">
        <v>0</v>
      </c>
      <c r="AV10852" t="s">
        <v>21492</v>
      </c>
      <c r="AW10852">
        <v>116100</v>
      </c>
    </row>
    <row r="10853" spans="1:49" x14ac:dyDescent="0.25">
      <c r="A10853">
        <v>4100</v>
      </c>
      <c r="B10853">
        <v>30050</v>
      </c>
      <c r="C10853">
        <v>4022</v>
      </c>
      <c r="D10853">
        <v>415</v>
      </c>
      <c r="E10853" s="124" t="s">
        <v>21172</v>
      </c>
      <c r="F10853" t="str">
        <f t="shared" si="218"/>
        <v>Matt CavanaughFERRERO USA, INC</v>
      </c>
      <c r="G10853" s="150" t="s">
        <v>263</v>
      </c>
      <c r="H10853" s="149" t="s">
        <v>3519</v>
      </c>
      <c r="I10853">
        <v>40008747</v>
      </c>
      <c r="K10853" t="s">
        <v>21493</v>
      </c>
      <c r="L10853" t="s">
        <v>12583</v>
      </c>
      <c r="M10853" t="s">
        <v>12413</v>
      </c>
      <c r="N10853">
        <v>7054</v>
      </c>
      <c r="Q10853" t="s">
        <v>12415</v>
      </c>
      <c r="R10853" t="s">
        <v>12416</v>
      </c>
      <c r="S10853" t="s">
        <v>21494</v>
      </c>
      <c r="U10853" t="s">
        <v>12418</v>
      </c>
      <c r="W10853">
        <v>11</v>
      </c>
      <c r="X10853">
        <v>1</v>
      </c>
      <c r="Y10853" t="s">
        <v>12419</v>
      </c>
      <c r="Z10853" t="s">
        <v>12420</v>
      </c>
      <c r="AA10853" t="s">
        <v>12429</v>
      </c>
      <c r="AB10853" t="s">
        <v>12473</v>
      </c>
      <c r="AC10853">
        <v>2</v>
      </c>
      <c r="AD10853" s="123">
        <v>43796</v>
      </c>
      <c r="AE10853" t="s">
        <v>12486</v>
      </c>
      <c r="AG10853">
        <v>40008747</v>
      </c>
      <c r="AL10853" t="s">
        <v>12473</v>
      </c>
      <c r="AN10853">
        <v>3102738301</v>
      </c>
      <c r="AO10853">
        <v>16</v>
      </c>
      <c r="AP10853" t="s">
        <v>12424</v>
      </c>
      <c r="AQ10853" t="s">
        <v>11408</v>
      </c>
      <c r="AR10853">
        <v>4100</v>
      </c>
      <c r="AT10853">
        <v>0</v>
      </c>
      <c r="AV10853" t="s">
        <v>21495</v>
      </c>
      <c r="AW10853">
        <v>116100</v>
      </c>
    </row>
    <row r="10854" spans="1:49" x14ac:dyDescent="0.25">
      <c r="A10854">
        <v>4100</v>
      </c>
      <c r="B10854">
        <v>30050</v>
      </c>
      <c r="C10854">
        <v>4022</v>
      </c>
      <c r="D10854">
        <v>415</v>
      </c>
      <c r="E10854" s="124" t="s">
        <v>21172</v>
      </c>
      <c r="F10854" t="str">
        <f t="shared" si="218"/>
        <v>Matt CavanaughFIC AMERICA CORP.</v>
      </c>
      <c r="G10854" s="150" t="s">
        <v>263</v>
      </c>
      <c r="H10854" s="149" t="s">
        <v>3531</v>
      </c>
      <c r="I10854">
        <v>40003606</v>
      </c>
      <c r="K10854" t="s">
        <v>21496</v>
      </c>
      <c r="L10854" t="s">
        <v>21200</v>
      </c>
      <c r="M10854" t="s">
        <v>12546</v>
      </c>
      <c r="N10854" t="s">
        <v>21497</v>
      </c>
      <c r="Q10854" t="s">
        <v>12415</v>
      </c>
      <c r="R10854" t="s">
        <v>12416</v>
      </c>
      <c r="S10854" t="s">
        <v>21498</v>
      </c>
      <c r="U10854" t="s">
        <v>12418</v>
      </c>
      <c r="W10854">
        <v>11</v>
      </c>
      <c r="X10854">
        <v>1</v>
      </c>
      <c r="Y10854" t="s">
        <v>12419</v>
      </c>
      <c r="Z10854" t="s">
        <v>12420</v>
      </c>
      <c r="AA10854" t="s">
        <v>12421</v>
      </c>
      <c r="AB10854" t="s">
        <v>12422</v>
      </c>
      <c r="AC10854">
        <v>2</v>
      </c>
      <c r="AD10854" s="123">
        <v>39111</v>
      </c>
      <c r="AE10854" t="s">
        <v>12423</v>
      </c>
      <c r="AG10854">
        <v>40003606</v>
      </c>
      <c r="AL10854" t="s">
        <v>12422</v>
      </c>
      <c r="AN10854">
        <v>1404335001</v>
      </c>
      <c r="AO10854">
        <v>16</v>
      </c>
      <c r="AP10854" t="s">
        <v>12424</v>
      </c>
      <c r="AQ10854" t="s">
        <v>11408</v>
      </c>
      <c r="AR10854">
        <v>4100</v>
      </c>
      <c r="AS10854" t="s">
        <v>12491</v>
      </c>
      <c r="AT10854">
        <v>0</v>
      </c>
      <c r="AV10854" t="s">
        <v>21499</v>
      </c>
      <c r="AW10854">
        <v>116100</v>
      </c>
    </row>
    <row r="10855" spans="1:49" x14ac:dyDescent="0.25">
      <c r="A10855">
        <v>4100</v>
      </c>
      <c r="B10855">
        <v>30050</v>
      </c>
      <c r="C10855">
        <v>4022</v>
      </c>
      <c r="D10855">
        <v>415</v>
      </c>
      <c r="E10855" s="124" t="s">
        <v>21172</v>
      </c>
      <c r="F10855" t="str">
        <f t="shared" si="218"/>
        <v>Matt CavanaughFISHER PRINTING, INC.</v>
      </c>
      <c r="G10855" s="150" t="s">
        <v>263</v>
      </c>
      <c r="H10855" s="149" t="s">
        <v>3558</v>
      </c>
      <c r="I10855">
        <v>40003420</v>
      </c>
      <c r="K10855" t="s">
        <v>21500</v>
      </c>
      <c r="L10855" t="s">
        <v>21311</v>
      </c>
      <c r="M10855" t="s">
        <v>12546</v>
      </c>
      <c r="N10855" t="s">
        <v>21501</v>
      </c>
      <c r="Q10855" t="s">
        <v>12415</v>
      </c>
      <c r="R10855" t="s">
        <v>12416</v>
      </c>
      <c r="S10855" t="s">
        <v>21502</v>
      </c>
      <c r="U10855" t="s">
        <v>12418</v>
      </c>
      <c r="W10855">
        <v>11</v>
      </c>
      <c r="X10855">
        <v>1</v>
      </c>
      <c r="Y10855" t="s">
        <v>12419</v>
      </c>
      <c r="Z10855" t="s">
        <v>12420</v>
      </c>
      <c r="AA10855" t="s">
        <v>12421</v>
      </c>
      <c r="AB10855" t="s">
        <v>12422</v>
      </c>
      <c r="AC10855">
        <v>2</v>
      </c>
      <c r="AD10855" s="123">
        <v>39111</v>
      </c>
      <c r="AE10855" t="s">
        <v>12423</v>
      </c>
      <c r="AG10855">
        <v>40003420</v>
      </c>
      <c r="AL10855" t="s">
        <v>12422</v>
      </c>
      <c r="AN10855">
        <v>1403102601</v>
      </c>
      <c r="AO10855">
        <v>16</v>
      </c>
      <c r="AP10855" t="s">
        <v>12424</v>
      </c>
      <c r="AQ10855" t="s">
        <v>11408</v>
      </c>
      <c r="AR10855">
        <v>4100</v>
      </c>
      <c r="AT10855">
        <v>0</v>
      </c>
      <c r="AV10855" t="s">
        <v>21503</v>
      </c>
      <c r="AW10855">
        <v>116100</v>
      </c>
    </row>
    <row r="10856" spans="1:49" x14ac:dyDescent="0.25">
      <c r="A10856">
        <v>4100</v>
      </c>
      <c r="B10856">
        <v>30050</v>
      </c>
      <c r="C10856">
        <v>4022</v>
      </c>
      <c r="D10856">
        <v>415</v>
      </c>
      <c r="E10856" s="124" t="s">
        <v>21172</v>
      </c>
      <c r="F10856" t="str">
        <f t="shared" si="218"/>
        <v>Matt CavanaughFLEXLINK AUTOMATION, LP</v>
      </c>
      <c r="G10856" s="150" t="s">
        <v>263</v>
      </c>
      <c r="H10856" s="149" t="s">
        <v>3600</v>
      </c>
      <c r="I10856">
        <v>40001972</v>
      </c>
      <c r="J10856" t="s">
        <v>21504</v>
      </c>
      <c r="K10856" t="s">
        <v>12492</v>
      </c>
      <c r="L10856" t="s">
        <v>21125</v>
      </c>
      <c r="M10856" t="s">
        <v>12560</v>
      </c>
      <c r="N10856" t="s">
        <v>21126</v>
      </c>
      <c r="Q10856" t="s">
        <v>12415</v>
      </c>
      <c r="R10856" t="s">
        <v>12416</v>
      </c>
      <c r="S10856" t="s">
        <v>21505</v>
      </c>
      <c r="U10856" t="s">
        <v>12418</v>
      </c>
      <c r="W10856">
        <v>11</v>
      </c>
      <c r="X10856">
        <v>0</v>
      </c>
      <c r="Y10856" t="s">
        <v>12419</v>
      </c>
      <c r="Z10856" t="s">
        <v>12420</v>
      </c>
      <c r="AA10856" t="s">
        <v>12421</v>
      </c>
      <c r="AB10856" t="s">
        <v>12422</v>
      </c>
      <c r="AC10856">
        <v>2</v>
      </c>
      <c r="AD10856" s="123">
        <v>39111</v>
      </c>
      <c r="AE10856" t="s">
        <v>12423</v>
      </c>
      <c r="AG10856">
        <v>40001972</v>
      </c>
      <c r="AL10856" t="s">
        <v>12422</v>
      </c>
      <c r="AN10856">
        <v>3909503201</v>
      </c>
      <c r="AO10856">
        <v>16</v>
      </c>
      <c r="AP10856" t="s">
        <v>12424</v>
      </c>
      <c r="AQ10856" t="s">
        <v>11408</v>
      </c>
      <c r="AR10856">
        <v>4100</v>
      </c>
      <c r="AS10856" t="s">
        <v>12491</v>
      </c>
      <c r="AT10856">
        <v>0</v>
      </c>
      <c r="AV10856" t="s">
        <v>21506</v>
      </c>
      <c r="AW10856">
        <v>116100</v>
      </c>
    </row>
    <row r="10857" spans="1:49" x14ac:dyDescent="0.25">
      <c r="A10857">
        <v>4100</v>
      </c>
      <c r="B10857">
        <v>30050</v>
      </c>
      <c r="C10857">
        <v>4022</v>
      </c>
      <c r="D10857">
        <v>415</v>
      </c>
      <c r="E10857" s="124" t="s">
        <v>21172</v>
      </c>
      <c r="F10857" t="str">
        <f t="shared" si="218"/>
        <v>Matt CavanaughFLEXLINK SYSTEMS, INC.</v>
      </c>
      <c r="G10857" s="150" t="s">
        <v>263</v>
      </c>
      <c r="H10857" s="149" t="s">
        <v>3603</v>
      </c>
      <c r="I10857">
        <v>40002479</v>
      </c>
      <c r="J10857" t="s">
        <v>21507</v>
      </c>
      <c r="K10857" t="s">
        <v>12492</v>
      </c>
      <c r="L10857" t="s">
        <v>21125</v>
      </c>
      <c r="M10857" t="s">
        <v>12560</v>
      </c>
      <c r="N10857" t="s">
        <v>21126</v>
      </c>
      <c r="Q10857" t="s">
        <v>12415</v>
      </c>
      <c r="R10857" t="s">
        <v>12416</v>
      </c>
      <c r="S10857" t="s">
        <v>21508</v>
      </c>
      <c r="U10857" t="s">
        <v>12418</v>
      </c>
      <c r="W10857">
        <v>11</v>
      </c>
      <c r="X10857">
        <v>1</v>
      </c>
      <c r="Y10857" t="s">
        <v>12419</v>
      </c>
      <c r="Z10857" t="s">
        <v>12420</v>
      </c>
      <c r="AA10857" t="s">
        <v>12421</v>
      </c>
      <c r="AB10857" t="s">
        <v>12422</v>
      </c>
      <c r="AC10857">
        <v>2</v>
      </c>
      <c r="AD10857" s="123">
        <v>39111</v>
      </c>
      <c r="AE10857" t="s">
        <v>12423</v>
      </c>
      <c r="AG10857">
        <v>40002479</v>
      </c>
      <c r="AL10857" t="s">
        <v>12422</v>
      </c>
      <c r="AN10857">
        <v>3909503201</v>
      </c>
      <c r="AO10857">
        <v>16</v>
      </c>
      <c r="AP10857" t="s">
        <v>12424</v>
      </c>
      <c r="AQ10857" t="s">
        <v>11408</v>
      </c>
      <c r="AR10857">
        <v>4100</v>
      </c>
      <c r="AS10857" t="s">
        <v>12491</v>
      </c>
      <c r="AT10857">
        <v>0</v>
      </c>
      <c r="AV10857" t="s">
        <v>21506</v>
      </c>
      <c r="AW10857">
        <v>116100</v>
      </c>
    </row>
    <row r="10858" spans="1:49" x14ac:dyDescent="0.25">
      <c r="A10858">
        <v>4100</v>
      </c>
      <c r="B10858">
        <v>30050</v>
      </c>
      <c r="C10858">
        <v>4022</v>
      </c>
      <c r="D10858">
        <v>415</v>
      </c>
      <c r="E10858" s="124" t="s">
        <v>21172</v>
      </c>
      <c r="F10858" t="str">
        <f t="shared" si="218"/>
        <v>Matt CavanaughFORMAX / PROVISUR TECHNOLOGIES</v>
      </c>
      <c r="G10858" s="150" t="s">
        <v>263</v>
      </c>
      <c r="H10858" s="149" t="s">
        <v>3679</v>
      </c>
      <c r="I10858">
        <v>40003586</v>
      </c>
      <c r="K10858" t="s">
        <v>21509</v>
      </c>
      <c r="L10858" t="s">
        <v>21510</v>
      </c>
      <c r="M10858" t="s">
        <v>12546</v>
      </c>
      <c r="N10858" t="s">
        <v>21511</v>
      </c>
      <c r="Q10858" t="s">
        <v>12415</v>
      </c>
      <c r="R10858" t="s">
        <v>12416</v>
      </c>
      <c r="S10858" t="s">
        <v>21512</v>
      </c>
      <c r="U10858" t="s">
        <v>12418</v>
      </c>
      <c r="W10858">
        <v>11</v>
      </c>
      <c r="X10858">
        <v>0</v>
      </c>
      <c r="Y10858" t="s">
        <v>12472</v>
      </c>
      <c r="Z10858" t="s">
        <v>12420</v>
      </c>
      <c r="AA10858" t="s">
        <v>12421</v>
      </c>
      <c r="AB10858" t="s">
        <v>12473</v>
      </c>
      <c r="AC10858">
        <v>2</v>
      </c>
      <c r="AD10858" s="123">
        <v>39111</v>
      </c>
      <c r="AE10858" t="s">
        <v>12423</v>
      </c>
      <c r="AG10858">
        <v>40003586</v>
      </c>
      <c r="AL10858" t="s">
        <v>12473</v>
      </c>
      <c r="AN10858">
        <v>1419747011</v>
      </c>
      <c r="AO10858">
        <v>16</v>
      </c>
      <c r="AP10858" t="s">
        <v>12424</v>
      </c>
      <c r="AQ10858" t="s">
        <v>11408</v>
      </c>
      <c r="AR10858">
        <v>4100</v>
      </c>
      <c r="AT10858">
        <v>0</v>
      </c>
      <c r="AV10858" t="s">
        <v>21513</v>
      </c>
      <c r="AW10858">
        <v>116100</v>
      </c>
    </row>
    <row r="10859" spans="1:49" x14ac:dyDescent="0.25">
      <c r="A10859">
        <v>4100</v>
      </c>
      <c r="B10859">
        <v>30050</v>
      </c>
      <c r="C10859">
        <v>4022</v>
      </c>
      <c r="D10859">
        <v>415</v>
      </c>
      <c r="E10859" s="124" t="s">
        <v>21172</v>
      </c>
      <c r="F10859" t="str">
        <f t="shared" si="218"/>
        <v>Matt CavanaughFORT DEARBORN COMPANY (ELK GROVE VI</v>
      </c>
      <c r="G10859" s="150" t="s">
        <v>263</v>
      </c>
      <c r="H10859" s="149" t="s">
        <v>3685</v>
      </c>
      <c r="I10859">
        <v>40005070</v>
      </c>
      <c r="J10859" t="s">
        <v>21514</v>
      </c>
      <c r="K10859" t="s">
        <v>21515</v>
      </c>
      <c r="L10859" t="s">
        <v>21213</v>
      </c>
      <c r="M10859" t="s">
        <v>12546</v>
      </c>
      <c r="N10859">
        <v>60007</v>
      </c>
      <c r="Q10859" t="s">
        <v>12415</v>
      </c>
      <c r="R10859" t="s">
        <v>12416</v>
      </c>
      <c r="S10859" t="s">
        <v>21516</v>
      </c>
      <c r="U10859" t="s">
        <v>12418</v>
      </c>
      <c r="W10859">
        <v>11</v>
      </c>
      <c r="X10859">
        <v>1</v>
      </c>
      <c r="Y10859" t="s">
        <v>12419</v>
      </c>
      <c r="Z10859" t="s">
        <v>12420</v>
      </c>
      <c r="AA10859" t="s">
        <v>12429</v>
      </c>
      <c r="AB10859" t="s">
        <v>12422</v>
      </c>
      <c r="AC10859">
        <v>2</v>
      </c>
      <c r="AD10859" s="123">
        <v>39219</v>
      </c>
      <c r="AE10859" t="s">
        <v>12538</v>
      </c>
      <c r="AG10859">
        <v>40005070</v>
      </c>
      <c r="AL10859" t="s">
        <v>12422</v>
      </c>
      <c r="AN10859">
        <v>1403108901</v>
      </c>
      <c r="AO10859">
        <v>16</v>
      </c>
      <c r="AP10859" t="s">
        <v>12424</v>
      </c>
      <c r="AQ10859" t="s">
        <v>11408</v>
      </c>
      <c r="AR10859">
        <v>4100</v>
      </c>
      <c r="AS10859" t="s">
        <v>12491</v>
      </c>
      <c r="AT10859">
        <v>0</v>
      </c>
      <c r="AV10859" t="s">
        <v>18678</v>
      </c>
      <c r="AW10859">
        <v>116100</v>
      </c>
    </row>
    <row r="10860" spans="1:49" x14ac:dyDescent="0.25">
      <c r="A10860">
        <v>4100</v>
      </c>
      <c r="B10860">
        <v>30050</v>
      </c>
      <c r="C10860">
        <v>4022</v>
      </c>
      <c r="D10860">
        <v>415</v>
      </c>
      <c r="E10860" s="124" t="s">
        <v>21172</v>
      </c>
      <c r="F10860" t="str">
        <f t="shared" si="218"/>
        <v>Matt CavanaughFRAIN INDUSTRIES</v>
      </c>
      <c r="G10860" s="150" t="s">
        <v>263</v>
      </c>
      <c r="H10860" s="149" t="s">
        <v>3705</v>
      </c>
      <c r="I10860">
        <v>40007858</v>
      </c>
      <c r="K10860" t="s">
        <v>21517</v>
      </c>
      <c r="L10860" t="s">
        <v>21200</v>
      </c>
      <c r="M10860" t="s">
        <v>12546</v>
      </c>
      <c r="N10860">
        <v>60188</v>
      </c>
      <c r="Q10860" t="s">
        <v>12415</v>
      </c>
      <c r="R10860" t="s">
        <v>12416</v>
      </c>
      <c r="S10860" t="s">
        <v>21518</v>
      </c>
      <c r="U10860" t="s">
        <v>12418</v>
      </c>
      <c r="W10860">
        <v>11</v>
      </c>
      <c r="X10860">
        <v>2</v>
      </c>
      <c r="Y10860" t="s">
        <v>12419</v>
      </c>
      <c r="Z10860" t="s">
        <v>12420</v>
      </c>
      <c r="AA10860" t="s">
        <v>12429</v>
      </c>
      <c r="AB10860" t="s">
        <v>12430</v>
      </c>
      <c r="AC10860">
        <v>2</v>
      </c>
      <c r="AD10860" s="123">
        <v>42513</v>
      </c>
      <c r="AE10860" t="s">
        <v>12431</v>
      </c>
      <c r="AG10860">
        <v>40007858</v>
      </c>
      <c r="AL10860" t="s">
        <v>12430</v>
      </c>
      <c r="AN10860">
        <v>1404335001</v>
      </c>
      <c r="AO10860">
        <v>16</v>
      </c>
      <c r="AP10860" t="s">
        <v>12424</v>
      </c>
      <c r="AQ10860" t="s">
        <v>11408</v>
      </c>
      <c r="AR10860">
        <v>4100</v>
      </c>
      <c r="AT10860">
        <v>0</v>
      </c>
      <c r="AV10860" t="s">
        <v>21519</v>
      </c>
      <c r="AW10860">
        <v>116100</v>
      </c>
    </row>
    <row r="10861" spans="1:49" x14ac:dyDescent="0.25">
      <c r="A10861">
        <v>4100</v>
      </c>
      <c r="B10861">
        <v>30050</v>
      </c>
      <c r="C10861">
        <v>4022</v>
      </c>
      <c r="D10861">
        <v>415</v>
      </c>
      <c r="E10861" s="124" t="s">
        <v>21172</v>
      </c>
      <c r="F10861" t="str">
        <f t="shared" si="218"/>
        <v>Matt CavanaughFRASER PAPER</v>
      </c>
      <c r="G10861" s="150" t="s">
        <v>263</v>
      </c>
      <c r="H10861" s="149" t="s">
        <v>3714</v>
      </c>
      <c r="I10861">
        <v>40004314</v>
      </c>
      <c r="J10861" t="s">
        <v>12492</v>
      </c>
      <c r="K10861" t="s">
        <v>21520</v>
      </c>
      <c r="L10861" t="s">
        <v>21521</v>
      </c>
      <c r="M10861" t="s">
        <v>14186</v>
      </c>
      <c r="N10861" t="s">
        <v>21522</v>
      </c>
      <c r="Q10861" t="s">
        <v>12415</v>
      </c>
      <c r="R10861" t="s">
        <v>12416</v>
      </c>
      <c r="S10861" t="s">
        <v>21523</v>
      </c>
      <c r="U10861" t="s">
        <v>12418</v>
      </c>
      <c r="W10861">
        <v>11</v>
      </c>
      <c r="X10861">
        <v>1</v>
      </c>
      <c r="Y10861" t="s">
        <v>12419</v>
      </c>
      <c r="Z10861" t="s">
        <v>12420</v>
      </c>
      <c r="AA10861" t="s">
        <v>12421</v>
      </c>
      <c r="AB10861" t="s">
        <v>12422</v>
      </c>
      <c r="AC10861">
        <v>2</v>
      </c>
      <c r="AD10861" s="123">
        <v>39111</v>
      </c>
      <c r="AE10861" t="s">
        <v>12423</v>
      </c>
      <c r="AG10861">
        <v>40004314</v>
      </c>
      <c r="AL10861" t="s">
        <v>12422</v>
      </c>
      <c r="AN10861">
        <v>5009908601</v>
      </c>
      <c r="AO10861">
        <v>16</v>
      </c>
      <c r="AP10861" t="s">
        <v>12424</v>
      </c>
      <c r="AQ10861" t="s">
        <v>11408</v>
      </c>
      <c r="AR10861">
        <v>4100</v>
      </c>
      <c r="AS10861" t="s">
        <v>12491</v>
      </c>
      <c r="AT10861">
        <v>0</v>
      </c>
      <c r="AV10861" t="s">
        <v>21524</v>
      </c>
      <c r="AW10861">
        <v>116100</v>
      </c>
    </row>
    <row r="10862" spans="1:49" x14ac:dyDescent="0.25">
      <c r="A10862">
        <v>4100</v>
      </c>
      <c r="B10862">
        <v>30050</v>
      </c>
      <c r="C10862">
        <v>4022</v>
      </c>
      <c r="D10862">
        <v>415</v>
      </c>
      <c r="E10862" s="124" t="s">
        <v>21172</v>
      </c>
      <c r="F10862" t="str">
        <f t="shared" si="218"/>
        <v>Matt CavanaughFREEDOM GRAPHIC SYSTEMS</v>
      </c>
      <c r="G10862" s="150" t="s">
        <v>263</v>
      </c>
      <c r="H10862" s="149" t="s">
        <v>3718</v>
      </c>
      <c r="I10862">
        <v>40006419</v>
      </c>
      <c r="K10862" t="s">
        <v>21525</v>
      </c>
      <c r="L10862" t="s">
        <v>21319</v>
      </c>
      <c r="M10862" t="s">
        <v>12546</v>
      </c>
      <c r="N10862">
        <v>60502</v>
      </c>
      <c r="Q10862" t="s">
        <v>12415</v>
      </c>
      <c r="R10862" t="s">
        <v>12416</v>
      </c>
      <c r="S10862" t="s">
        <v>21526</v>
      </c>
      <c r="U10862" t="s">
        <v>12418</v>
      </c>
      <c r="W10862">
        <v>11</v>
      </c>
      <c r="X10862">
        <v>1</v>
      </c>
      <c r="Y10862" t="s">
        <v>12419</v>
      </c>
      <c r="Z10862" t="s">
        <v>12420</v>
      </c>
      <c r="AA10862" t="s">
        <v>12429</v>
      </c>
      <c r="AB10862" t="s">
        <v>12422</v>
      </c>
      <c r="AC10862">
        <v>2</v>
      </c>
      <c r="AD10862" s="123">
        <v>40492</v>
      </c>
      <c r="AE10862" t="s">
        <v>12431</v>
      </c>
      <c r="AG10862">
        <v>40006419</v>
      </c>
      <c r="AL10862" t="s">
        <v>12422</v>
      </c>
      <c r="AN10862">
        <v>1404300901</v>
      </c>
      <c r="AO10862">
        <v>16</v>
      </c>
      <c r="AP10862" t="s">
        <v>12424</v>
      </c>
      <c r="AQ10862" t="s">
        <v>11408</v>
      </c>
      <c r="AR10862">
        <v>4100</v>
      </c>
      <c r="AS10862" t="s">
        <v>12491</v>
      </c>
      <c r="AT10862">
        <v>0</v>
      </c>
      <c r="AV10862" t="s">
        <v>21527</v>
      </c>
      <c r="AW10862">
        <v>116100</v>
      </c>
    </row>
    <row r="10863" spans="1:49" x14ac:dyDescent="0.25">
      <c r="A10863">
        <v>4100</v>
      </c>
      <c r="B10863">
        <v>30050</v>
      </c>
      <c r="C10863">
        <v>4022</v>
      </c>
      <c r="D10863">
        <v>415</v>
      </c>
      <c r="E10863" s="124" t="s">
        <v>21172</v>
      </c>
      <c r="F10863" t="str">
        <f t="shared" si="218"/>
        <v>Matt CavanaughFULLER GRAFIX INC</v>
      </c>
      <c r="G10863" s="150" t="s">
        <v>263</v>
      </c>
      <c r="H10863" s="149" t="s">
        <v>3782</v>
      </c>
      <c r="I10863">
        <v>40006677</v>
      </c>
      <c r="K10863" t="s">
        <v>21528</v>
      </c>
      <c r="L10863" t="s">
        <v>15095</v>
      </c>
      <c r="M10863" t="s">
        <v>12546</v>
      </c>
      <c r="N10863">
        <v>60191</v>
      </c>
      <c r="Q10863" t="s">
        <v>12415</v>
      </c>
      <c r="R10863" t="s">
        <v>12416</v>
      </c>
      <c r="S10863" t="s">
        <v>21529</v>
      </c>
      <c r="U10863" t="s">
        <v>12418</v>
      </c>
      <c r="W10863">
        <v>11</v>
      </c>
      <c r="X10863">
        <v>2</v>
      </c>
      <c r="Y10863" t="s">
        <v>12419</v>
      </c>
      <c r="Z10863" t="s">
        <v>12420</v>
      </c>
      <c r="AA10863" t="s">
        <v>14498</v>
      </c>
      <c r="AB10863" t="s">
        <v>12422</v>
      </c>
      <c r="AC10863">
        <v>2</v>
      </c>
      <c r="AD10863" s="123">
        <v>40849</v>
      </c>
      <c r="AE10863" t="s">
        <v>12431</v>
      </c>
      <c r="AG10863">
        <v>40006677</v>
      </c>
      <c r="AL10863" t="s">
        <v>12422</v>
      </c>
      <c r="AN10863">
        <v>1404332201</v>
      </c>
      <c r="AO10863">
        <v>16</v>
      </c>
      <c r="AP10863" t="s">
        <v>12424</v>
      </c>
      <c r="AQ10863" t="s">
        <v>11408</v>
      </c>
      <c r="AR10863">
        <v>4100</v>
      </c>
      <c r="AS10863" t="s">
        <v>12491</v>
      </c>
      <c r="AT10863">
        <v>0</v>
      </c>
      <c r="AV10863" t="s">
        <v>21530</v>
      </c>
      <c r="AW10863">
        <v>116100</v>
      </c>
    </row>
    <row r="10864" spans="1:49" x14ac:dyDescent="0.25">
      <c r="A10864">
        <v>4100</v>
      </c>
      <c r="B10864">
        <v>30050</v>
      </c>
      <c r="C10864">
        <v>4022</v>
      </c>
      <c r="D10864">
        <v>415</v>
      </c>
      <c r="E10864" s="124" t="s">
        <v>21172</v>
      </c>
      <c r="F10864" t="str">
        <f t="shared" si="218"/>
        <v>Matt CavanaughFUSION TECH</v>
      </c>
      <c r="G10864" s="150" t="s">
        <v>263</v>
      </c>
      <c r="H10864" s="149" t="s">
        <v>3788</v>
      </c>
      <c r="I10864">
        <v>40006441</v>
      </c>
      <c r="K10864" t="s">
        <v>21531</v>
      </c>
      <c r="L10864" t="s">
        <v>14900</v>
      </c>
      <c r="M10864" t="s">
        <v>12546</v>
      </c>
      <c r="N10864">
        <v>61473</v>
      </c>
      <c r="Q10864" t="s">
        <v>12415</v>
      </c>
      <c r="R10864" t="s">
        <v>12416</v>
      </c>
      <c r="S10864" t="s">
        <v>21532</v>
      </c>
      <c r="U10864" t="s">
        <v>12418</v>
      </c>
      <c r="W10864">
        <v>11</v>
      </c>
      <c r="X10864">
        <v>0</v>
      </c>
      <c r="Y10864" t="s">
        <v>12472</v>
      </c>
      <c r="Z10864" t="s">
        <v>12420</v>
      </c>
      <c r="AA10864" t="s">
        <v>14498</v>
      </c>
      <c r="AB10864" t="s">
        <v>12422</v>
      </c>
      <c r="AC10864">
        <v>2</v>
      </c>
      <c r="AD10864" s="123">
        <v>40522</v>
      </c>
      <c r="AE10864" t="s">
        <v>12431</v>
      </c>
      <c r="AG10864">
        <v>40006441</v>
      </c>
      <c r="AL10864" t="s">
        <v>12422</v>
      </c>
      <c r="AN10864">
        <v>1418748471</v>
      </c>
      <c r="AO10864">
        <v>16</v>
      </c>
      <c r="AP10864" t="s">
        <v>12424</v>
      </c>
      <c r="AQ10864" t="s">
        <v>11408</v>
      </c>
      <c r="AR10864">
        <v>4100</v>
      </c>
      <c r="AT10864">
        <v>0</v>
      </c>
      <c r="AV10864" t="s">
        <v>21533</v>
      </c>
      <c r="AW10864">
        <v>116100</v>
      </c>
    </row>
    <row r="10865" spans="1:49" x14ac:dyDescent="0.25">
      <c r="A10865">
        <v>4100</v>
      </c>
      <c r="B10865">
        <v>30050</v>
      </c>
      <c r="C10865">
        <v>4022</v>
      </c>
      <c r="D10865">
        <v>415</v>
      </c>
      <c r="E10865" s="124" t="s">
        <v>21172</v>
      </c>
      <c r="F10865" t="str">
        <f t="shared" si="218"/>
        <v>Matt CavanaughGABBY'S BAGELS INC</v>
      </c>
      <c r="G10865" s="150" t="s">
        <v>263</v>
      </c>
      <c r="H10865" s="149" t="s">
        <v>3809</v>
      </c>
      <c r="I10865">
        <v>40009003</v>
      </c>
      <c r="K10865" t="s">
        <v>21534</v>
      </c>
      <c r="L10865" t="s">
        <v>21298</v>
      </c>
      <c r="M10865" t="s">
        <v>12546</v>
      </c>
      <c r="N10865">
        <v>60131</v>
      </c>
      <c r="Q10865" t="s">
        <v>12415</v>
      </c>
      <c r="R10865" t="s">
        <v>12416</v>
      </c>
      <c r="U10865" t="s">
        <v>12418</v>
      </c>
      <c r="W10865">
        <v>11</v>
      </c>
      <c r="X10865">
        <v>1</v>
      </c>
      <c r="Y10865" t="s">
        <v>12419</v>
      </c>
      <c r="Z10865" t="s">
        <v>12420</v>
      </c>
      <c r="AA10865" t="s">
        <v>12485</v>
      </c>
      <c r="AB10865" t="s">
        <v>12422</v>
      </c>
      <c r="AC10865">
        <v>2</v>
      </c>
      <c r="AD10865" s="123">
        <v>44167</v>
      </c>
      <c r="AE10865" t="s">
        <v>12486</v>
      </c>
      <c r="AG10865">
        <v>40009003</v>
      </c>
      <c r="AL10865" t="s">
        <v>12422</v>
      </c>
      <c r="AN10865">
        <v>1403110301</v>
      </c>
      <c r="AO10865">
        <v>16</v>
      </c>
      <c r="AP10865" t="s">
        <v>12424</v>
      </c>
      <c r="AQ10865" t="s">
        <v>11408</v>
      </c>
      <c r="AR10865">
        <v>4100</v>
      </c>
      <c r="AT10865">
        <v>0</v>
      </c>
      <c r="AV10865" t="s">
        <v>21535</v>
      </c>
      <c r="AW10865">
        <v>116100</v>
      </c>
    </row>
    <row r="10866" spans="1:49" x14ac:dyDescent="0.25">
      <c r="A10866">
        <v>4100</v>
      </c>
      <c r="B10866">
        <v>30050</v>
      </c>
      <c r="C10866">
        <v>4022</v>
      </c>
      <c r="D10866">
        <v>415</v>
      </c>
      <c r="E10866" s="124" t="s">
        <v>21172</v>
      </c>
      <c r="F10866" t="str">
        <f t="shared" si="218"/>
        <v>Matt CavanaughGENERAL PRODUCE</v>
      </c>
      <c r="G10866" s="150" t="s">
        <v>263</v>
      </c>
      <c r="H10866" s="149" t="s">
        <v>3885</v>
      </c>
      <c r="I10866">
        <v>40002596</v>
      </c>
      <c r="J10866" t="s">
        <v>21536</v>
      </c>
      <c r="K10866" t="s">
        <v>21537</v>
      </c>
      <c r="L10866" t="s">
        <v>21298</v>
      </c>
      <c r="M10866" t="s">
        <v>12546</v>
      </c>
      <c r="N10866" t="s">
        <v>21299</v>
      </c>
      <c r="Q10866" t="s">
        <v>12415</v>
      </c>
      <c r="R10866" t="s">
        <v>12416</v>
      </c>
      <c r="S10866" t="s">
        <v>21538</v>
      </c>
      <c r="U10866" t="s">
        <v>12418</v>
      </c>
      <c r="W10866">
        <v>11</v>
      </c>
      <c r="X10866">
        <v>1</v>
      </c>
      <c r="Y10866" t="s">
        <v>12419</v>
      </c>
      <c r="Z10866" t="s">
        <v>12420</v>
      </c>
      <c r="AA10866" t="s">
        <v>12421</v>
      </c>
      <c r="AB10866" t="s">
        <v>14445</v>
      </c>
      <c r="AC10866">
        <v>2</v>
      </c>
      <c r="AD10866" s="123">
        <v>39111</v>
      </c>
      <c r="AE10866" t="s">
        <v>12423</v>
      </c>
      <c r="AG10866">
        <v>40002596</v>
      </c>
      <c r="AL10866" t="s">
        <v>14445</v>
      </c>
      <c r="AN10866">
        <v>1403110301</v>
      </c>
      <c r="AO10866">
        <v>16</v>
      </c>
      <c r="AP10866" t="s">
        <v>12424</v>
      </c>
      <c r="AQ10866" t="s">
        <v>11408</v>
      </c>
      <c r="AR10866">
        <v>4100</v>
      </c>
      <c r="AS10866" t="s">
        <v>12491</v>
      </c>
      <c r="AT10866">
        <v>0</v>
      </c>
      <c r="AV10866" t="s">
        <v>21539</v>
      </c>
      <c r="AW10866">
        <v>116100</v>
      </c>
    </row>
    <row r="10867" spans="1:49" x14ac:dyDescent="0.25">
      <c r="A10867">
        <v>4100</v>
      </c>
      <c r="B10867">
        <v>30050</v>
      </c>
      <c r="C10867">
        <v>4022</v>
      </c>
      <c r="D10867">
        <v>415</v>
      </c>
      <c r="E10867" s="124" t="s">
        <v>21172</v>
      </c>
      <c r="F10867" t="str">
        <f t="shared" si="218"/>
        <v>Matt CavanaughGLANBIA PERFORMANCE NUTRITION INC</v>
      </c>
      <c r="G10867" s="150" t="s">
        <v>263</v>
      </c>
      <c r="H10867" s="149" t="s">
        <v>3976</v>
      </c>
      <c r="I10867">
        <v>40001623</v>
      </c>
      <c r="J10867" t="s">
        <v>21540</v>
      </c>
      <c r="K10867" t="s">
        <v>21541</v>
      </c>
      <c r="L10867" t="s">
        <v>21319</v>
      </c>
      <c r="M10867" t="s">
        <v>12546</v>
      </c>
      <c r="N10867" t="s">
        <v>21542</v>
      </c>
      <c r="Q10867" t="s">
        <v>12415</v>
      </c>
      <c r="R10867" t="s">
        <v>12416</v>
      </c>
      <c r="S10867" t="s">
        <v>21543</v>
      </c>
      <c r="U10867" t="s">
        <v>12418</v>
      </c>
      <c r="W10867">
        <v>11</v>
      </c>
      <c r="X10867">
        <v>1</v>
      </c>
      <c r="Y10867" t="s">
        <v>12419</v>
      </c>
      <c r="Z10867" t="s">
        <v>12420</v>
      </c>
      <c r="AA10867" t="s">
        <v>12421</v>
      </c>
      <c r="AB10867" t="s">
        <v>12757</v>
      </c>
      <c r="AC10867">
        <v>2</v>
      </c>
      <c r="AD10867" s="123">
        <v>39111</v>
      </c>
      <c r="AE10867" t="s">
        <v>12423</v>
      </c>
      <c r="AG10867">
        <v>40001623</v>
      </c>
      <c r="AL10867" t="s">
        <v>12757</v>
      </c>
      <c r="AN10867">
        <v>1404300901</v>
      </c>
      <c r="AO10867">
        <v>16</v>
      </c>
      <c r="AP10867" t="s">
        <v>12424</v>
      </c>
      <c r="AQ10867" t="s">
        <v>11408</v>
      </c>
      <c r="AR10867">
        <v>4100</v>
      </c>
      <c r="AT10867">
        <v>2005</v>
      </c>
      <c r="AV10867" t="s">
        <v>21544</v>
      </c>
      <c r="AW10867">
        <v>116100</v>
      </c>
    </row>
    <row r="10868" spans="1:49" x14ac:dyDescent="0.25">
      <c r="A10868">
        <v>4100</v>
      </c>
      <c r="B10868">
        <v>30050</v>
      </c>
      <c r="C10868">
        <v>4022</v>
      </c>
      <c r="D10868">
        <v>415</v>
      </c>
      <c r="E10868" s="124" t="s">
        <v>21172</v>
      </c>
      <c r="F10868" t="str">
        <f t="shared" si="218"/>
        <v>Matt CavanaughGOLD STANDARD BAKING INC (IL)</v>
      </c>
      <c r="G10868" s="150" t="s">
        <v>263</v>
      </c>
      <c r="H10868" s="149" t="s">
        <v>4038</v>
      </c>
      <c r="I10868">
        <v>40005155</v>
      </c>
      <c r="K10868" t="s">
        <v>21545</v>
      </c>
      <c r="L10868" t="s">
        <v>12545</v>
      </c>
      <c r="M10868" t="s">
        <v>12546</v>
      </c>
      <c r="N10868">
        <v>60632</v>
      </c>
      <c r="Q10868" t="s">
        <v>12415</v>
      </c>
      <c r="R10868" t="s">
        <v>12416</v>
      </c>
      <c r="S10868" t="s">
        <v>21546</v>
      </c>
      <c r="U10868" t="s">
        <v>12418</v>
      </c>
      <c r="W10868">
        <v>11</v>
      </c>
      <c r="X10868">
        <v>1</v>
      </c>
      <c r="Y10868" t="s">
        <v>12419</v>
      </c>
      <c r="Z10868" t="s">
        <v>12420</v>
      </c>
      <c r="AA10868" t="s">
        <v>12429</v>
      </c>
      <c r="AB10868" t="s">
        <v>12422</v>
      </c>
      <c r="AC10868">
        <v>2</v>
      </c>
      <c r="AD10868" s="123">
        <v>39282</v>
      </c>
      <c r="AE10868" t="s">
        <v>12538</v>
      </c>
      <c r="AG10868">
        <v>40005155</v>
      </c>
      <c r="AL10868" t="s">
        <v>12422</v>
      </c>
      <c r="AN10868">
        <v>1403105101</v>
      </c>
      <c r="AO10868">
        <v>16</v>
      </c>
      <c r="AP10868" t="s">
        <v>12424</v>
      </c>
      <c r="AQ10868" t="s">
        <v>11408</v>
      </c>
      <c r="AR10868">
        <v>4100</v>
      </c>
      <c r="AT10868">
        <v>0</v>
      </c>
      <c r="AV10868" t="s">
        <v>21547</v>
      </c>
      <c r="AW10868">
        <v>116100</v>
      </c>
    </row>
    <row r="10869" spans="1:49" x14ac:dyDescent="0.25">
      <c r="A10869">
        <v>4100</v>
      </c>
      <c r="B10869">
        <v>30050</v>
      </c>
      <c r="C10869">
        <v>4022</v>
      </c>
      <c r="D10869">
        <v>415</v>
      </c>
      <c r="E10869" s="124" t="s">
        <v>21172</v>
      </c>
      <c r="F10869" t="str">
        <f t="shared" si="218"/>
        <v>Matt CavanaughGOLDEN GRAIN MACARON</v>
      </c>
      <c r="G10869" s="150" t="s">
        <v>263</v>
      </c>
      <c r="H10869" s="149" t="s">
        <v>4042</v>
      </c>
      <c r="I10869">
        <v>40004104</v>
      </c>
      <c r="K10869" t="s">
        <v>21548</v>
      </c>
      <c r="L10869" t="s">
        <v>21311</v>
      </c>
      <c r="M10869" t="s">
        <v>12546</v>
      </c>
      <c r="N10869" t="s">
        <v>21501</v>
      </c>
      <c r="Q10869" t="s">
        <v>12415</v>
      </c>
      <c r="R10869" t="s">
        <v>12416</v>
      </c>
      <c r="S10869" t="s">
        <v>21549</v>
      </c>
      <c r="U10869" t="s">
        <v>12418</v>
      </c>
      <c r="W10869">
        <v>11</v>
      </c>
      <c r="X10869">
        <v>1</v>
      </c>
      <c r="Y10869" t="s">
        <v>12419</v>
      </c>
      <c r="Z10869" t="s">
        <v>12420</v>
      </c>
      <c r="AA10869" t="s">
        <v>12421</v>
      </c>
      <c r="AB10869" t="s">
        <v>12422</v>
      </c>
      <c r="AC10869">
        <v>2</v>
      </c>
      <c r="AD10869" s="123">
        <v>39111</v>
      </c>
      <c r="AE10869" t="s">
        <v>12423</v>
      </c>
      <c r="AG10869">
        <v>40004104</v>
      </c>
      <c r="AL10869" t="s">
        <v>12422</v>
      </c>
      <c r="AN10869">
        <v>1403102601</v>
      </c>
      <c r="AO10869">
        <v>16</v>
      </c>
      <c r="AP10869" t="s">
        <v>12424</v>
      </c>
      <c r="AQ10869" t="s">
        <v>11408</v>
      </c>
      <c r="AR10869">
        <v>4100</v>
      </c>
      <c r="AS10869" t="s">
        <v>12491</v>
      </c>
      <c r="AT10869">
        <v>2005</v>
      </c>
      <c r="AV10869" t="s">
        <v>21550</v>
      </c>
      <c r="AW10869">
        <v>116100</v>
      </c>
    </row>
    <row r="10870" spans="1:49" x14ac:dyDescent="0.25">
      <c r="A10870">
        <v>4100</v>
      </c>
      <c r="B10870">
        <v>30050</v>
      </c>
      <c r="C10870">
        <v>4022</v>
      </c>
      <c r="D10870">
        <v>415</v>
      </c>
      <c r="E10870" s="124" t="s">
        <v>21172</v>
      </c>
      <c r="F10870" t="str">
        <f t="shared" si="218"/>
        <v>Matt CavanaughGOSS INTERNATIONAL</v>
      </c>
      <c r="G10870" s="150" t="s">
        <v>263</v>
      </c>
      <c r="H10870" s="149" t="s">
        <v>4083</v>
      </c>
      <c r="I10870">
        <v>40005231</v>
      </c>
      <c r="K10870" t="s">
        <v>21551</v>
      </c>
      <c r="L10870" t="s">
        <v>21367</v>
      </c>
      <c r="M10870" t="s">
        <v>12546</v>
      </c>
      <c r="N10870">
        <v>60440</v>
      </c>
      <c r="Q10870" t="s">
        <v>12415</v>
      </c>
      <c r="R10870" t="s">
        <v>12416</v>
      </c>
      <c r="S10870" t="s">
        <v>21552</v>
      </c>
      <c r="U10870" t="s">
        <v>12418</v>
      </c>
      <c r="W10870">
        <v>11</v>
      </c>
      <c r="X10870">
        <v>1</v>
      </c>
      <c r="Y10870" t="s">
        <v>12419</v>
      </c>
      <c r="Z10870" t="s">
        <v>12420</v>
      </c>
      <c r="AA10870" t="s">
        <v>12429</v>
      </c>
      <c r="AB10870" t="s">
        <v>12430</v>
      </c>
      <c r="AC10870">
        <v>2</v>
      </c>
      <c r="AD10870" s="123">
        <v>39358</v>
      </c>
      <c r="AE10870" t="s">
        <v>12538</v>
      </c>
      <c r="AG10870">
        <v>40005231</v>
      </c>
      <c r="AL10870" t="s">
        <v>12430</v>
      </c>
      <c r="AN10870">
        <v>1419738401</v>
      </c>
      <c r="AO10870">
        <v>16</v>
      </c>
      <c r="AP10870" t="s">
        <v>12424</v>
      </c>
      <c r="AQ10870" t="s">
        <v>11408</v>
      </c>
      <c r="AR10870">
        <v>4100</v>
      </c>
      <c r="AS10870" t="s">
        <v>12491</v>
      </c>
      <c r="AT10870">
        <v>0</v>
      </c>
      <c r="AV10870" t="s">
        <v>21553</v>
      </c>
      <c r="AW10870">
        <v>116100</v>
      </c>
    </row>
    <row r="10871" spans="1:49" x14ac:dyDescent="0.25">
      <c r="A10871">
        <v>4100</v>
      </c>
      <c r="B10871">
        <v>30050</v>
      </c>
      <c r="C10871">
        <v>4022</v>
      </c>
      <c r="D10871">
        <v>415</v>
      </c>
      <c r="E10871" s="124" t="s">
        <v>21172</v>
      </c>
      <c r="F10871" t="str">
        <f t="shared" si="218"/>
        <v>Matt CavanaughGRAPHIC INNOVATORS, INC.</v>
      </c>
      <c r="G10871" s="150" t="s">
        <v>263</v>
      </c>
      <c r="H10871" s="149" t="s">
        <v>4117</v>
      </c>
      <c r="I10871">
        <v>40002773</v>
      </c>
      <c r="K10871" t="s">
        <v>21554</v>
      </c>
      <c r="L10871" t="s">
        <v>21213</v>
      </c>
      <c r="M10871" t="s">
        <v>12546</v>
      </c>
      <c r="N10871" t="s">
        <v>21236</v>
      </c>
      <c r="Q10871" t="s">
        <v>12415</v>
      </c>
      <c r="R10871" t="s">
        <v>12416</v>
      </c>
      <c r="S10871" t="s">
        <v>21555</v>
      </c>
      <c r="U10871" t="s">
        <v>12418</v>
      </c>
      <c r="W10871">
        <v>11</v>
      </c>
      <c r="X10871">
        <v>1</v>
      </c>
      <c r="Y10871" t="s">
        <v>12419</v>
      </c>
      <c r="Z10871" t="s">
        <v>12420</v>
      </c>
      <c r="AA10871" t="s">
        <v>12421</v>
      </c>
      <c r="AB10871" t="s">
        <v>12430</v>
      </c>
      <c r="AC10871">
        <v>2</v>
      </c>
      <c r="AD10871" s="123">
        <v>39111</v>
      </c>
      <c r="AE10871" t="s">
        <v>12423</v>
      </c>
      <c r="AG10871">
        <v>40002773</v>
      </c>
      <c r="AL10871" t="s">
        <v>12430</v>
      </c>
      <c r="AN10871">
        <v>1404308901</v>
      </c>
      <c r="AO10871">
        <v>16</v>
      </c>
      <c r="AP10871" t="s">
        <v>12424</v>
      </c>
      <c r="AQ10871" t="s">
        <v>11408</v>
      </c>
      <c r="AR10871">
        <v>4100</v>
      </c>
      <c r="AT10871">
        <v>0</v>
      </c>
      <c r="AV10871" t="s">
        <v>21556</v>
      </c>
      <c r="AW10871">
        <v>116100</v>
      </c>
    </row>
    <row r="10872" spans="1:49" x14ac:dyDescent="0.25">
      <c r="A10872">
        <v>4100</v>
      </c>
      <c r="B10872">
        <v>30050</v>
      </c>
      <c r="C10872">
        <v>4022</v>
      </c>
      <c r="D10872">
        <v>415</v>
      </c>
      <c r="E10872" s="124" t="s">
        <v>21172</v>
      </c>
      <c r="F10872" t="str">
        <f t="shared" si="218"/>
        <v>Matt CavanaughGRAPHIC PACKAGING INTERNATIONAL</v>
      </c>
      <c r="G10872" s="150" t="s">
        <v>263</v>
      </c>
      <c r="H10872" s="149" t="s">
        <v>4122</v>
      </c>
      <c r="I10872">
        <v>40006503</v>
      </c>
      <c r="J10872" t="s">
        <v>12492</v>
      </c>
      <c r="L10872" t="s">
        <v>14878</v>
      </c>
      <c r="M10872" t="s">
        <v>13201</v>
      </c>
      <c r="O10872">
        <v>35800</v>
      </c>
      <c r="P10872" t="s">
        <v>14879</v>
      </c>
      <c r="Q10872" t="s">
        <v>12415</v>
      </c>
      <c r="R10872" t="s">
        <v>12416</v>
      </c>
      <c r="S10872" t="s">
        <v>21557</v>
      </c>
      <c r="U10872" t="s">
        <v>12418</v>
      </c>
      <c r="V10872">
        <v>245</v>
      </c>
      <c r="W10872">
        <v>11</v>
      </c>
      <c r="X10872">
        <v>1</v>
      </c>
      <c r="Y10872" t="s">
        <v>12419</v>
      </c>
      <c r="Z10872" t="s">
        <v>12420</v>
      </c>
      <c r="AA10872" t="s">
        <v>14498</v>
      </c>
      <c r="AB10872" t="s">
        <v>12830</v>
      </c>
      <c r="AC10872">
        <v>2</v>
      </c>
      <c r="AD10872" s="123">
        <v>40612</v>
      </c>
      <c r="AE10872" t="s">
        <v>12431</v>
      </c>
      <c r="AG10872">
        <v>40006503</v>
      </c>
      <c r="AL10872" t="s">
        <v>12830</v>
      </c>
      <c r="AN10872">
        <v>1907309601</v>
      </c>
      <c r="AO10872">
        <v>16</v>
      </c>
      <c r="AP10872" t="s">
        <v>12424</v>
      </c>
      <c r="AQ10872" t="s">
        <v>11408</v>
      </c>
      <c r="AR10872">
        <v>4100</v>
      </c>
      <c r="AT10872">
        <v>0</v>
      </c>
      <c r="AV10872" t="s">
        <v>12831</v>
      </c>
      <c r="AW10872">
        <v>116100</v>
      </c>
    </row>
    <row r="10873" spans="1:49" x14ac:dyDescent="0.25">
      <c r="A10873">
        <v>4100</v>
      </c>
      <c r="B10873">
        <v>30050</v>
      </c>
      <c r="C10873">
        <v>4022</v>
      </c>
      <c r="D10873">
        <v>415</v>
      </c>
      <c r="E10873" s="124" t="s">
        <v>21172</v>
      </c>
      <c r="F10873" t="str">
        <f t="shared" si="218"/>
        <v>Matt CavanaughGRAPHIC PACKAGING INTERNATIONAL (EG</v>
      </c>
      <c r="G10873" s="150" t="s">
        <v>263</v>
      </c>
      <c r="H10873" s="149" t="s">
        <v>4123</v>
      </c>
      <c r="I10873">
        <v>40004205</v>
      </c>
      <c r="K10873" t="s">
        <v>21558</v>
      </c>
      <c r="L10873" t="s">
        <v>21213</v>
      </c>
      <c r="M10873" t="s">
        <v>12546</v>
      </c>
      <c r="N10873" t="s">
        <v>21236</v>
      </c>
      <c r="Q10873" t="s">
        <v>12415</v>
      </c>
      <c r="R10873" t="s">
        <v>12416</v>
      </c>
      <c r="S10873" t="s">
        <v>21559</v>
      </c>
      <c r="U10873" t="s">
        <v>12418</v>
      </c>
      <c r="V10873">
        <v>245</v>
      </c>
      <c r="W10873">
        <v>11</v>
      </c>
      <c r="X10873">
        <v>1</v>
      </c>
      <c r="Y10873" t="s">
        <v>12419</v>
      </c>
      <c r="Z10873" t="s">
        <v>12420</v>
      </c>
      <c r="AA10873" t="s">
        <v>12421</v>
      </c>
      <c r="AB10873" t="s">
        <v>12830</v>
      </c>
      <c r="AC10873">
        <v>2</v>
      </c>
      <c r="AD10873" s="123">
        <v>39111</v>
      </c>
      <c r="AE10873" t="s">
        <v>12423</v>
      </c>
      <c r="AG10873">
        <v>40004205</v>
      </c>
      <c r="AL10873" t="s">
        <v>12830</v>
      </c>
      <c r="AN10873">
        <v>1403108901</v>
      </c>
      <c r="AO10873">
        <v>16</v>
      </c>
      <c r="AP10873" t="s">
        <v>12424</v>
      </c>
      <c r="AQ10873" t="s">
        <v>11408</v>
      </c>
      <c r="AR10873">
        <v>4100</v>
      </c>
      <c r="AS10873" t="s">
        <v>12491</v>
      </c>
      <c r="AT10873">
        <v>0</v>
      </c>
      <c r="AV10873" t="s">
        <v>12831</v>
      </c>
      <c r="AW10873">
        <v>116100</v>
      </c>
    </row>
    <row r="10874" spans="1:49" x14ac:dyDescent="0.25">
      <c r="A10874">
        <v>4100</v>
      </c>
      <c r="B10874">
        <v>30050</v>
      </c>
      <c r="C10874">
        <v>4022</v>
      </c>
      <c r="D10874">
        <v>415</v>
      </c>
      <c r="E10874" s="124" t="s">
        <v>21172</v>
      </c>
      <c r="F10874" t="str">
        <f t="shared" si="218"/>
        <v>Matt CavanaughGRAPHIC PACKAGING INTERNATIONAL (MO</v>
      </c>
      <c r="G10874" s="150" t="s">
        <v>263</v>
      </c>
      <c r="H10874" s="149" t="s">
        <v>4124</v>
      </c>
      <c r="I10874">
        <v>40004107</v>
      </c>
      <c r="K10874" t="s">
        <v>21560</v>
      </c>
      <c r="L10874" t="s">
        <v>21390</v>
      </c>
      <c r="M10874" t="s">
        <v>12546</v>
      </c>
      <c r="N10874" t="s">
        <v>21561</v>
      </c>
      <c r="Q10874" t="s">
        <v>12415</v>
      </c>
      <c r="R10874" t="s">
        <v>12416</v>
      </c>
      <c r="S10874" t="s">
        <v>21562</v>
      </c>
      <c r="U10874" t="s">
        <v>12418</v>
      </c>
      <c r="V10874">
        <v>245</v>
      </c>
      <c r="W10874">
        <v>11</v>
      </c>
      <c r="X10874">
        <v>1</v>
      </c>
      <c r="Y10874" t="s">
        <v>12419</v>
      </c>
      <c r="Z10874" t="s">
        <v>12420</v>
      </c>
      <c r="AA10874" t="s">
        <v>12421</v>
      </c>
      <c r="AB10874" t="s">
        <v>12830</v>
      </c>
      <c r="AC10874">
        <v>2</v>
      </c>
      <c r="AD10874" s="123">
        <v>39111</v>
      </c>
      <c r="AE10874" t="s">
        <v>12423</v>
      </c>
      <c r="AG10874">
        <v>40004107</v>
      </c>
      <c r="AL10874" t="s">
        <v>12830</v>
      </c>
      <c r="AN10874">
        <v>1406319301</v>
      </c>
      <c r="AO10874">
        <v>16</v>
      </c>
      <c r="AP10874" t="s">
        <v>12424</v>
      </c>
      <c r="AQ10874" t="s">
        <v>11408</v>
      </c>
      <c r="AR10874">
        <v>4100</v>
      </c>
      <c r="AS10874" t="s">
        <v>12491</v>
      </c>
      <c r="AT10874">
        <v>0</v>
      </c>
      <c r="AV10874" t="s">
        <v>12831</v>
      </c>
      <c r="AW10874">
        <v>116100</v>
      </c>
    </row>
    <row r="10875" spans="1:49" x14ac:dyDescent="0.25">
      <c r="A10875">
        <v>4100</v>
      </c>
      <c r="B10875">
        <v>30050</v>
      </c>
      <c r="C10875">
        <v>4022</v>
      </c>
      <c r="D10875">
        <v>415</v>
      </c>
      <c r="E10875" s="124" t="s">
        <v>21172</v>
      </c>
      <c r="F10875" t="str">
        <f t="shared" si="218"/>
        <v>Matt CavanaughGRAPH-PAK</v>
      </c>
      <c r="G10875" s="150" t="s">
        <v>263</v>
      </c>
      <c r="H10875" s="149" t="s">
        <v>4135</v>
      </c>
      <c r="I10875">
        <v>40003365</v>
      </c>
      <c r="K10875" t="s">
        <v>21563</v>
      </c>
      <c r="L10875" t="s">
        <v>21298</v>
      </c>
      <c r="M10875" t="s">
        <v>12546</v>
      </c>
      <c r="N10875" t="s">
        <v>21299</v>
      </c>
      <c r="Q10875" t="s">
        <v>12415</v>
      </c>
      <c r="R10875" t="s">
        <v>12416</v>
      </c>
      <c r="S10875" t="s">
        <v>21564</v>
      </c>
      <c r="U10875" t="s">
        <v>12418</v>
      </c>
      <c r="W10875">
        <v>11</v>
      </c>
      <c r="X10875">
        <v>1</v>
      </c>
      <c r="Y10875" t="s">
        <v>12419</v>
      </c>
      <c r="Z10875" t="s">
        <v>12420</v>
      </c>
      <c r="AA10875" t="s">
        <v>12421</v>
      </c>
      <c r="AB10875" t="s">
        <v>12422</v>
      </c>
      <c r="AC10875">
        <v>2</v>
      </c>
      <c r="AD10875" s="123">
        <v>39111</v>
      </c>
      <c r="AE10875" t="s">
        <v>12423</v>
      </c>
      <c r="AG10875">
        <v>40003365</v>
      </c>
      <c r="AL10875" t="s">
        <v>12422</v>
      </c>
      <c r="AN10875">
        <v>1403110301</v>
      </c>
      <c r="AO10875">
        <v>16</v>
      </c>
      <c r="AP10875" t="s">
        <v>12424</v>
      </c>
      <c r="AQ10875" t="s">
        <v>11408</v>
      </c>
      <c r="AR10875">
        <v>4100</v>
      </c>
      <c r="AS10875" t="s">
        <v>12491</v>
      </c>
      <c r="AT10875">
        <v>0</v>
      </c>
      <c r="AV10875" t="s">
        <v>4135</v>
      </c>
      <c r="AW10875">
        <v>116100</v>
      </c>
    </row>
    <row r="10876" spans="1:49" x14ac:dyDescent="0.25">
      <c r="A10876">
        <v>4100</v>
      </c>
      <c r="B10876">
        <v>30050</v>
      </c>
      <c r="C10876">
        <v>4022</v>
      </c>
      <c r="D10876">
        <v>415</v>
      </c>
      <c r="E10876" s="124" t="s">
        <v>21172</v>
      </c>
      <c r="F10876" t="str">
        <f t="shared" si="218"/>
        <v>Matt CavanaughH.J. HEINZ OPERATION PARTNERSHIP</v>
      </c>
      <c r="G10876" s="150" t="s">
        <v>263</v>
      </c>
      <c r="H10876" s="149" t="s">
        <v>4229</v>
      </c>
      <c r="I10876">
        <v>40004589</v>
      </c>
      <c r="L10876" t="s">
        <v>14800</v>
      </c>
      <c r="M10876" t="s">
        <v>12560</v>
      </c>
      <c r="O10876">
        <v>57</v>
      </c>
      <c r="P10876">
        <v>15230</v>
      </c>
      <c r="Q10876" t="s">
        <v>12415</v>
      </c>
      <c r="R10876" t="s">
        <v>12416</v>
      </c>
      <c r="S10876" t="s">
        <v>21565</v>
      </c>
      <c r="U10876" t="s">
        <v>12418</v>
      </c>
      <c r="V10876">
        <v>215</v>
      </c>
      <c r="W10876">
        <v>11</v>
      </c>
      <c r="X10876">
        <v>1</v>
      </c>
      <c r="Y10876" t="s">
        <v>12419</v>
      </c>
      <c r="Z10876" t="s">
        <v>12420</v>
      </c>
      <c r="AA10876" t="s">
        <v>12429</v>
      </c>
      <c r="AB10876" t="s">
        <v>12422</v>
      </c>
      <c r="AC10876">
        <v>2</v>
      </c>
      <c r="AD10876" s="123">
        <v>39147</v>
      </c>
      <c r="AE10876" t="s">
        <v>12431</v>
      </c>
      <c r="AG10876">
        <v>40004589</v>
      </c>
      <c r="AL10876" t="s">
        <v>12422</v>
      </c>
      <c r="AN10876">
        <v>3900330401</v>
      </c>
      <c r="AO10876">
        <v>16</v>
      </c>
      <c r="AP10876" t="s">
        <v>12424</v>
      </c>
      <c r="AQ10876" t="s">
        <v>11408</v>
      </c>
      <c r="AR10876">
        <v>4100</v>
      </c>
      <c r="AT10876">
        <v>0</v>
      </c>
      <c r="AV10876" t="s">
        <v>21566</v>
      </c>
      <c r="AW10876">
        <v>116100</v>
      </c>
    </row>
    <row r="10877" spans="1:49" x14ac:dyDescent="0.25">
      <c r="A10877">
        <v>4100</v>
      </c>
      <c r="B10877">
        <v>30050</v>
      </c>
      <c r="C10877">
        <v>4022</v>
      </c>
      <c r="D10877">
        <v>415</v>
      </c>
      <c r="E10877" s="124" t="s">
        <v>21172</v>
      </c>
      <c r="F10877" t="str">
        <f t="shared" si="218"/>
        <v>Matt CavanaughHAGG PRESS, INC.</v>
      </c>
      <c r="G10877" s="150" t="s">
        <v>263</v>
      </c>
      <c r="H10877" s="149" t="s">
        <v>4241</v>
      </c>
      <c r="I10877">
        <v>40007103</v>
      </c>
      <c r="K10877" t="s">
        <v>21567</v>
      </c>
      <c r="L10877" t="s">
        <v>21568</v>
      </c>
      <c r="M10877" t="s">
        <v>12546</v>
      </c>
      <c r="N10877">
        <v>60118</v>
      </c>
      <c r="Q10877" t="s">
        <v>12415</v>
      </c>
      <c r="R10877" t="s">
        <v>12416</v>
      </c>
      <c r="S10877" t="s">
        <v>21569</v>
      </c>
      <c r="U10877" t="s">
        <v>12418</v>
      </c>
      <c r="W10877">
        <v>11</v>
      </c>
      <c r="X10877">
        <v>1</v>
      </c>
      <c r="Y10877" t="s">
        <v>12419</v>
      </c>
      <c r="Z10877" t="s">
        <v>12420</v>
      </c>
      <c r="AA10877" t="s">
        <v>12429</v>
      </c>
      <c r="AB10877" t="s">
        <v>12430</v>
      </c>
      <c r="AC10877">
        <v>2</v>
      </c>
      <c r="AD10877" s="123">
        <v>41431</v>
      </c>
      <c r="AE10877" t="s">
        <v>12431</v>
      </c>
      <c r="AG10877">
        <v>40007103</v>
      </c>
      <c r="AL10877" t="s">
        <v>12430</v>
      </c>
      <c r="AN10877">
        <v>1408900031</v>
      </c>
      <c r="AO10877">
        <v>16</v>
      </c>
      <c r="AP10877" t="s">
        <v>12424</v>
      </c>
      <c r="AQ10877" t="s">
        <v>11408</v>
      </c>
      <c r="AR10877">
        <v>4100</v>
      </c>
      <c r="AT10877">
        <v>0</v>
      </c>
      <c r="AV10877" t="s">
        <v>21570</v>
      </c>
      <c r="AW10877">
        <v>116100</v>
      </c>
    </row>
    <row r="10878" spans="1:49" x14ac:dyDescent="0.25">
      <c r="A10878">
        <v>4100</v>
      </c>
      <c r="B10878">
        <v>30050</v>
      </c>
      <c r="C10878">
        <v>4022</v>
      </c>
      <c r="D10878">
        <v>415</v>
      </c>
      <c r="E10878" s="124" t="s">
        <v>21172</v>
      </c>
      <c r="F10878" t="str">
        <f t="shared" si="218"/>
        <v>Matt CavanaughHANKOOK AMERICA CORP</v>
      </c>
      <c r="G10878" s="150" t="s">
        <v>263</v>
      </c>
      <c r="H10878" s="149" t="s">
        <v>4257</v>
      </c>
      <c r="I10878">
        <v>40007557</v>
      </c>
      <c r="K10878" t="s">
        <v>21571</v>
      </c>
      <c r="L10878" t="s">
        <v>21475</v>
      </c>
      <c r="M10878" t="s">
        <v>12546</v>
      </c>
      <c r="N10878">
        <v>60185</v>
      </c>
      <c r="Q10878" t="s">
        <v>12415</v>
      </c>
      <c r="R10878" t="s">
        <v>12416</v>
      </c>
      <c r="S10878" t="s">
        <v>21572</v>
      </c>
      <c r="U10878" t="s">
        <v>12418</v>
      </c>
      <c r="W10878">
        <v>11</v>
      </c>
      <c r="X10878">
        <v>0</v>
      </c>
      <c r="Y10878" t="s">
        <v>12419</v>
      </c>
      <c r="Z10878" t="s">
        <v>12420</v>
      </c>
      <c r="AA10878" t="s">
        <v>12429</v>
      </c>
      <c r="AB10878" t="s">
        <v>12422</v>
      </c>
      <c r="AC10878">
        <v>2</v>
      </c>
      <c r="AD10878" s="123">
        <v>42102</v>
      </c>
      <c r="AE10878" t="s">
        <v>12431</v>
      </c>
      <c r="AG10878">
        <v>40007557</v>
      </c>
      <c r="AL10878" t="s">
        <v>12422</v>
      </c>
      <c r="AN10878">
        <v>1404330601</v>
      </c>
      <c r="AO10878">
        <v>16</v>
      </c>
      <c r="AP10878" t="s">
        <v>12424</v>
      </c>
      <c r="AQ10878" t="s">
        <v>11408</v>
      </c>
      <c r="AR10878">
        <v>4100</v>
      </c>
      <c r="AT10878">
        <v>0</v>
      </c>
      <c r="AV10878" t="s">
        <v>21573</v>
      </c>
      <c r="AW10878">
        <v>116100</v>
      </c>
    </row>
    <row r="10879" spans="1:49" x14ac:dyDescent="0.25">
      <c r="A10879">
        <v>4100</v>
      </c>
      <c r="B10879">
        <v>30050</v>
      </c>
      <c r="C10879">
        <v>4022</v>
      </c>
      <c r="D10879">
        <v>415</v>
      </c>
      <c r="E10879" s="124" t="s">
        <v>21172</v>
      </c>
      <c r="F10879" t="str">
        <f t="shared" si="218"/>
        <v>Matt CavanaughHART &amp; COOLEY</v>
      </c>
      <c r="G10879" s="150" t="s">
        <v>263</v>
      </c>
      <c r="H10879" s="149" t="s">
        <v>4282</v>
      </c>
      <c r="I10879">
        <v>40005461</v>
      </c>
      <c r="J10879" t="s">
        <v>21574</v>
      </c>
      <c r="K10879" t="s">
        <v>21575</v>
      </c>
      <c r="L10879" t="s">
        <v>13265</v>
      </c>
      <c r="M10879" t="s">
        <v>12684</v>
      </c>
      <c r="N10879">
        <v>49512</v>
      </c>
      <c r="Q10879" t="s">
        <v>12415</v>
      </c>
      <c r="R10879" t="s">
        <v>12416</v>
      </c>
      <c r="S10879" t="s">
        <v>21576</v>
      </c>
      <c r="U10879" t="s">
        <v>12418</v>
      </c>
      <c r="W10879">
        <v>11</v>
      </c>
      <c r="X10879">
        <v>1</v>
      </c>
      <c r="Y10879" t="s">
        <v>12419</v>
      </c>
      <c r="Z10879" t="s">
        <v>12420</v>
      </c>
      <c r="AA10879" t="s">
        <v>12429</v>
      </c>
      <c r="AB10879" t="s">
        <v>12422</v>
      </c>
      <c r="AC10879">
        <v>2</v>
      </c>
      <c r="AD10879" s="123">
        <v>39580</v>
      </c>
      <c r="AE10879" t="s">
        <v>12633</v>
      </c>
      <c r="AG10879">
        <v>40005461</v>
      </c>
      <c r="AL10879" t="s">
        <v>12422</v>
      </c>
      <c r="AN10879">
        <v>2308106401</v>
      </c>
      <c r="AO10879">
        <v>16</v>
      </c>
      <c r="AP10879" t="s">
        <v>12424</v>
      </c>
      <c r="AQ10879" t="s">
        <v>11408</v>
      </c>
      <c r="AR10879">
        <v>4100</v>
      </c>
      <c r="AS10879" t="s">
        <v>12491</v>
      </c>
      <c r="AT10879">
        <v>0</v>
      </c>
      <c r="AV10879" t="s">
        <v>21577</v>
      </c>
      <c r="AW10879">
        <v>116100</v>
      </c>
    </row>
    <row r="10880" spans="1:49" x14ac:dyDescent="0.25">
      <c r="A10880">
        <v>4100</v>
      </c>
      <c r="B10880">
        <v>30050</v>
      </c>
      <c r="C10880">
        <v>4022</v>
      </c>
      <c r="D10880">
        <v>415</v>
      </c>
      <c r="E10880" s="124" t="s">
        <v>21172</v>
      </c>
      <c r="F10880" t="str">
        <f t="shared" si="218"/>
        <v>Matt CavanaughHEARTHSIDE FOOD SOLUTIONS - WENONA</v>
      </c>
      <c r="G10880" s="150" t="s">
        <v>263</v>
      </c>
      <c r="H10880" s="149" t="s">
        <v>4313</v>
      </c>
      <c r="I10880">
        <v>40005226</v>
      </c>
      <c r="K10880" t="s">
        <v>21578</v>
      </c>
      <c r="L10880" t="s">
        <v>14739</v>
      </c>
      <c r="M10880" t="s">
        <v>12546</v>
      </c>
      <c r="N10880">
        <v>60515</v>
      </c>
      <c r="Q10880" t="s">
        <v>12415</v>
      </c>
      <c r="R10880" t="s">
        <v>12416</v>
      </c>
      <c r="S10880" t="s">
        <v>21579</v>
      </c>
      <c r="U10880" t="s">
        <v>12418</v>
      </c>
      <c r="V10880">
        <v>280</v>
      </c>
      <c r="W10880">
        <v>11</v>
      </c>
      <c r="X10880">
        <v>1</v>
      </c>
      <c r="Y10880" t="s">
        <v>12419</v>
      </c>
      <c r="Z10880" t="s">
        <v>12420</v>
      </c>
      <c r="AA10880" t="s">
        <v>12429</v>
      </c>
      <c r="AB10880" t="s">
        <v>12422</v>
      </c>
      <c r="AC10880">
        <v>2</v>
      </c>
      <c r="AD10880" s="123">
        <v>39356</v>
      </c>
      <c r="AE10880" t="s">
        <v>12538</v>
      </c>
      <c r="AG10880">
        <v>40005226</v>
      </c>
      <c r="AL10880" t="s">
        <v>12422</v>
      </c>
      <c r="AN10880">
        <v>1404307601</v>
      </c>
      <c r="AO10880">
        <v>16</v>
      </c>
      <c r="AP10880" t="s">
        <v>12424</v>
      </c>
      <c r="AQ10880" t="s">
        <v>11408</v>
      </c>
      <c r="AR10880">
        <v>4100</v>
      </c>
      <c r="AT10880">
        <v>0</v>
      </c>
      <c r="AV10880" t="s">
        <v>21580</v>
      </c>
      <c r="AW10880">
        <v>116100</v>
      </c>
    </row>
    <row r="10881" spans="1:49" x14ac:dyDescent="0.25">
      <c r="A10881">
        <v>4100</v>
      </c>
      <c r="B10881">
        <v>30050</v>
      </c>
      <c r="C10881">
        <v>4022</v>
      </c>
      <c r="D10881">
        <v>415</v>
      </c>
      <c r="E10881" s="124" t="s">
        <v>21172</v>
      </c>
      <c r="F10881" t="str">
        <f t="shared" si="218"/>
        <v>Matt CavanaughHEINEMANN'S BAKERIES</v>
      </c>
      <c r="G10881" s="150" t="s">
        <v>263</v>
      </c>
      <c r="H10881" s="149" t="s">
        <v>4325</v>
      </c>
      <c r="I10881">
        <v>40001611</v>
      </c>
      <c r="K10881" t="s">
        <v>21581</v>
      </c>
      <c r="L10881" t="s">
        <v>12545</v>
      </c>
      <c r="M10881" t="s">
        <v>12546</v>
      </c>
      <c r="N10881" t="s">
        <v>21251</v>
      </c>
      <c r="Q10881" t="s">
        <v>12415</v>
      </c>
      <c r="R10881" t="s">
        <v>12416</v>
      </c>
      <c r="S10881" t="s">
        <v>21582</v>
      </c>
      <c r="U10881" t="s">
        <v>12418</v>
      </c>
      <c r="W10881">
        <v>11</v>
      </c>
      <c r="X10881">
        <v>1</v>
      </c>
      <c r="Y10881" t="s">
        <v>12419</v>
      </c>
      <c r="Z10881" t="s">
        <v>12420</v>
      </c>
      <c r="AA10881" t="s">
        <v>12421</v>
      </c>
      <c r="AB10881" t="s">
        <v>12422</v>
      </c>
      <c r="AC10881">
        <v>2</v>
      </c>
      <c r="AD10881" s="123">
        <v>39111</v>
      </c>
      <c r="AE10881" t="s">
        <v>12423</v>
      </c>
      <c r="AG10881">
        <v>40001611</v>
      </c>
      <c r="AL10881" t="s">
        <v>12422</v>
      </c>
      <c r="AN10881">
        <v>1403105101</v>
      </c>
      <c r="AO10881">
        <v>16</v>
      </c>
      <c r="AP10881" t="s">
        <v>12424</v>
      </c>
      <c r="AQ10881" t="s">
        <v>11408</v>
      </c>
      <c r="AR10881">
        <v>4100</v>
      </c>
      <c r="AS10881" t="s">
        <v>12491</v>
      </c>
      <c r="AT10881">
        <v>0</v>
      </c>
      <c r="AV10881" t="s">
        <v>21583</v>
      </c>
      <c r="AW10881">
        <v>116100</v>
      </c>
    </row>
    <row r="10882" spans="1:49" x14ac:dyDescent="0.25">
      <c r="A10882">
        <v>4100</v>
      </c>
      <c r="B10882">
        <v>30050</v>
      </c>
      <c r="C10882">
        <v>4022</v>
      </c>
      <c r="D10882">
        <v>415</v>
      </c>
      <c r="E10882" s="124" t="s">
        <v>21172</v>
      </c>
      <c r="F10882" t="str">
        <f t="shared" si="218"/>
        <v>Matt CavanaughHENDRICK METAL PRODUCTS</v>
      </c>
      <c r="G10882" s="150" t="s">
        <v>263</v>
      </c>
      <c r="H10882" s="149" t="s">
        <v>4332</v>
      </c>
      <c r="I10882">
        <v>40005914</v>
      </c>
      <c r="K10882" t="s">
        <v>21584</v>
      </c>
      <c r="L10882" t="s">
        <v>21430</v>
      </c>
      <c r="M10882" t="s">
        <v>12546</v>
      </c>
      <c r="N10882">
        <v>60124</v>
      </c>
      <c r="Q10882" t="s">
        <v>12415</v>
      </c>
      <c r="R10882" t="s">
        <v>12416</v>
      </c>
      <c r="S10882" t="s">
        <v>21585</v>
      </c>
      <c r="U10882" t="s">
        <v>12418</v>
      </c>
      <c r="W10882">
        <v>11</v>
      </c>
      <c r="X10882">
        <v>1</v>
      </c>
      <c r="Y10882" t="s">
        <v>12419</v>
      </c>
      <c r="Z10882" t="s">
        <v>12420</v>
      </c>
      <c r="AA10882" t="s">
        <v>14498</v>
      </c>
      <c r="AB10882" t="s">
        <v>12422</v>
      </c>
      <c r="AC10882">
        <v>2</v>
      </c>
      <c r="AD10882" s="123">
        <v>40128</v>
      </c>
      <c r="AE10882" t="s">
        <v>12431</v>
      </c>
      <c r="AG10882">
        <v>40005914</v>
      </c>
      <c r="AL10882" t="s">
        <v>12422</v>
      </c>
      <c r="AN10882">
        <v>1408908801</v>
      </c>
      <c r="AO10882">
        <v>16</v>
      </c>
      <c r="AP10882" t="s">
        <v>12424</v>
      </c>
      <c r="AQ10882" t="s">
        <v>11408</v>
      </c>
      <c r="AR10882">
        <v>4100</v>
      </c>
      <c r="AT10882">
        <v>0</v>
      </c>
      <c r="AV10882" t="s">
        <v>20783</v>
      </c>
      <c r="AW10882">
        <v>116100</v>
      </c>
    </row>
    <row r="10883" spans="1:49" x14ac:dyDescent="0.25">
      <c r="A10883">
        <v>4100</v>
      </c>
      <c r="B10883">
        <v>30050</v>
      </c>
      <c r="C10883">
        <v>4022</v>
      </c>
      <c r="D10883">
        <v>415</v>
      </c>
      <c r="E10883" s="124" t="s">
        <v>21172</v>
      </c>
      <c r="F10883" t="str">
        <f t="shared" ref="F10883:F10946" si="219">CONCATENATE(G10883, H10883)</f>
        <v>Matt CavanaughHOME RUN INN</v>
      </c>
      <c r="G10883" s="150" t="s">
        <v>263</v>
      </c>
      <c r="H10883" s="149" t="s">
        <v>4406</v>
      </c>
      <c r="I10883">
        <v>40006787</v>
      </c>
      <c r="K10883" t="s">
        <v>21586</v>
      </c>
      <c r="L10883" t="s">
        <v>21347</v>
      </c>
      <c r="M10883" t="s">
        <v>12546</v>
      </c>
      <c r="N10883">
        <v>60517</v>
      </c>
      <c r="Q10883" t="s">
        <v>12415</v>
      </c>
      <c r="R10883" t="s">
        <v>12416</v>
      </c>
      <c r="S10883" t="s">
        <v>21587</v>
      </c>
      <c r="U10883" t="s">
        <v>12418</v>
      </c>
      <c r="W10883">
        <v>11</v>
      </c>
      <c r="X10883">
        <v>1</v>
      </c>
      <c r="Y10883" t="s">
        <v>12419</v>
      </c>
      <c r="Z10883" t="s">
        <v>12420</v>
      </c>
      <c r="AA10883" t="s">
        <v>12429</v>
      </c>
      <c r="AB10883" t="s">
        <v>12422</v>
      </c>
      <c r="AC10883">
        <v>2</v>
      </c>
      <c r="AD10883" s="123">
        <v>41002</v>
      </c>
      <c r="AE10883" t="s">
        <v>12431</v>
      </c>
      <c r="AG10883">
        <v>40006787</v>
      </c>
      <c r="AL10883" t="s">
        <v>12422</v>
      </c>
      <c r="AN10883">
        <v>1404341901</v>
      </c>
      <c r="AO10883">
        <v>16</v>
      </c>
      <c r="AP10883" t="s">
        <v>12424</v>
      </c>
      <c r="AQ10883" t="s">
        <v>11408</v>
      </c>
      <c r="AR10883">
        <v>4100</v>
      </c>
      <c r="AT10883">
        <v>0</v>
      </c>
      <c r="AV10883" t="s">
        <v>21588</v>
      </c>
      <c r="AW10883">
        <v>116100</v>
      </c>
    </row>
    <row r="10884" spans="1:49" x14ac:dyDescent="0.25">
      <c r="A10884">
        <v>4100</v>
      </c>
      <c r="B10884">
        <v>30050</v>
      </c>
      <c r="C10884">
        <v>4022</v>
      </c>
      <c r="D10884">
        <v>415</v>
      </c>
      <c r="E10884" s="124" t="s">
        <v>21172</v>
      </c>
      <c r="F10884" t="str">
        <f t="shared" si="219"/>
        <v>Matt CavanaughIFCO - BOLINGBROOK</v>
      </c>
      <c r="G10884" s="150" t="s">
        <v>263</v>
      </c>
      <c r="H10884" s="149" t="s">
        <v>4509</v>
      </c>
      <c r="I10884">
        <v>40005784</v>
      </c>
      <c r="K10884" t="s">
        <v>21589</v>
      </c>
      <c r="L10884" t="s">
        <v>15617</v>
      </c>
      <c r="M10884" t="s">
        <v>12735</v>
      </c>
      <c r="N10884">
        <v>33634</v>
      </c>
      <c r="Q10884" t="s">
        <v>12415</v>
      </c>
      <c r="R10884" t="s">
        <v>12416</v>
      </c>
      <c r="S10884" t="s">
        <v>21590</v>
      </c>
      <c r="U10884" t="s">
        <v>12418</v>
      </c>
      <c r="W10884">
        <v>11</v>
      </c>
      <c r="X10884">
        <v>1</v>
      </c>
      <c r="Y10884" t="s">
        <v>12419</v>
      </c>
      <c r="Z10884" t="s">
        <v>12420</v>
      </c>
      <c r="AA10884" t="s">
        <v>14498</v>
      </c>
      <c r="AB10884" t="s">
        <v>12422</v>
      </c>
      <c r="AC10884">
        <v>2</v>
      </c>
      <c r="AD10884" s="123">
        <v>39967</v>
      </c>
      <c r="AE10884" t="s">
        <v>12431</v>
      </c>
      <c r="AG10884">
        <v>40005784</v>
      </c>
      <c r="AL10884" t="s">
        <v>12422</v>
      </c>
      <c r="AN10884">
        <v>1005715701</v>
      </c>
      <c r="AO10884">
        <v>16</v>
      </c>
      <c r="AP10884" t="s">
        <v>12424</v>
      </c>
      <c r="AQ10884" t="s">
        <v>11408</v>
      </c>
      <c r="AR10884">
        <v>4100</v>
      </c>
      <c r="AS10884" t="s">
        <v>12491</v>
      </c>
      <c r="AT10884">
        <v>0</v>
      </c>
      <c r="AV10884" t="s">
        <v>21591</v>
      </c>
      <c r="AW10884">
        <v>116100</v>
      </c>
    </row>
    <row r="10885" spans="1:49" x14ac:dyDescent="0.25">
      <c r="A10885">
        <v>4100</v>
      </c>
      <c r="B10885">
        <v>30050</v>
      </c>
      <c r="C10885">
        <v>4022</v>
      </c>
      <c r="D10885">
        <v>415</v>
      </c>
      <c r="E10885" s="124" t="s">
        <v>21172</v>
      </c>
      <c r="F10885" t="str">
        <f t="shared" si="219"/>
        <v>Matt CavanaughINDUSTRIAL SOLUTIONS UNLIMITED 4022</v>
      </c>
      <c r="G10885" s="150" t="s">
        <v>263</v>
      </c>
      <c r="H10885" s="149" t="s">
        <v>4631</v>
      </c>
      <c r="I10885">
        <v>40008911</v>
      </c>
      <c r="J10885" t="s">
        <v>21592</v>
      </c>
      <c r="K10885" t="s">
        <v>21593</v>
      </c>
      <c r="L10885" t="s">
        <v>15371</v>
      </c>
      <c r="M10885" t="s">
        <v>14186</v>
      </c>
      <c r="N10885">
        <v>54915</v>
      </c>
      <c r="Q10885" t="s">
        <v>12415</v>
      </c>
      <c r="R10885" t="s">
        <v>12416</v>
      </c>
      <c r="S10885" t="s">
        <v>21594</v>
      </c>
      <c r="U10885" t="s">
        <v>12418</v>
      </c>
      <c r="W10885">
        <v>11</v>
      </c>
      <c r="X10885">
        <v>2</v>
      </c>
      <c r="Y10885" t="s">
        <v>12472</v>
      </c>
      <c r="Z10885" t="s">
        <v>12420</v>
      </c>
      <c r="AA10885" t="s">
        <v>12485</v>
      </c>
      <c r="AB10885" t="s">
        <v>12422</v>
      </c>
      <c r="AC10885">
        <v>2</v>
      </c>
      <c r="AD10885" s="123">
        <v>44047</v>
      </c>
      <c r="AE10885" t="s">
        <v>12486</v>
      </c>
      <c r="AG10885">
        <v>40008911</v>
      </c>
      <c r="AL10885" t="s">
        <v>12422</v>
      </c>
      <c r="AN10885">
        <v>5008700301</v>
      </c>
      <c r="AO10885">
        <v>16</v>
      </c>
      <c r="AP10885" t="s">
        <v>12424</v>
      </c>
      <c r="AQ10885" t="s">
        <v>11408</v>
      </c>
      <c r="AR10885">
        <v>4100</v>
      </c>
      <c r="AT10885">
        <v>0</v>
      </c>
      <c r="AV10885" t="s">
        <v>21595</v>
      </c>
      <c r="AW10885">
        <v>116100</v>
      </c>
    </row>
    <row r="10886" spans="1:49" x14ac:dyDescent="0.25">
      <c r="A10886">
        <v>4100</v>
      </c>
      <c r="B10886">
        <v>30050</v>
      </c>
      <c r="C10886">
        <v>4022</v>
      </c>
      <c r="D10886">
        <v>415</v>
      </c>
      <c r="E10886" s="124" t="s">
        <v>21172</v>
      </c>
      <c r="F10886" t="str">
        <f t="shared" si="219"/>
        <v>Matt CavanaughINKTEL MARKETING</v>
      </c>
      <c r="G10886" s="150" t="s">
        <v>263</v>
      </c>
      <c r="H10886" s="149" t="s">
        <v>4657</v>
      </c>
      <c r="I10886">
        <v>40001072</v>
      </c>
      <c r="K10886" t="s">
        <v>21596</v>
      </c>
      <c r="L10886" t="s">
        <v>15095</v>
      </c>
      <c r="M10886" t="s">
        <v>12546</v>
      </c>
      <c r="N10886" t="s">
        <v>21597</v>
      </c>
      <c r="Q10886" t="s">
        <v>12415</v>
      </c>
      <c r="R10886" t="s">
        <v>12416</v>
      </c>
      <c r="S10886" t="s">
        <v>21598</v>
      </c>
      <c r="U10886" t="s">
        <v>12418</v>
      </c>
      <c r="W10886">
        <v>11</v>
      </c>
      <c r="X10886">
        <v>1</v>
      </c>
      <c r="Y10886" t="s">
        <v>12472</v>
      </c>
      <c r="Z10886" t="s">
        <v>12420</v>
      </c>
      <c r="AA10886" t="s">
        <v>12421</v>
      </c>
      <c r="AB10886" t="s">
        <v>12430</v>
      </c>
      <c r="AC10886">
        <v>2</v>
      </c>
      <c r="AD10886" s="123">
        <v>39111</v>
      </c>
      <c r="AE10886" t="s">
        <v>12423</v>
      </c>
      <c r="AG10886">
        <v>40001072</v>
      </c>
      <c r="AL10886" t="s">
        <v>12430</v>
      </c>
      <c r="AN10886">
        <v>1404332201</v>
      </c>
      <c r="AO10886">
        <v>16</v>
      </c>
      <c r="AP10886" t="s">
        <v>12424</v>
      </c>
      <c r="AQ10886" t="s">
        <v>11408</v>
      </c>
      <c r="AR10886">
        <v>4100</v>
      </c>
      <c r="AS10886" t="s">
        <v>12491</v>
      </c>
      <c r="AT10886">
        <v>2005</v>
      </c>
      <c r="AV10886" t="s">
        <v>21599</v>
      </c>
      <c r="AW10886">
        <v>116100</v>
      </c>
    </row>
    <row r="10887" spans="1:49" x14ac:dyDescent="0.25">
      <c r="A10887">
        <v>4100</v>
      </c>
      <c r="B10887">
        <v>30050</v>
      </c>
      <c r="C10887">
        <v>4022</v>
      </c>
      <c r="D10887">
        <v>415</v>
      </c>
      <c r="E10887" s="124" t="s">
        <v>21172</v>
      </c>
      <c r="F10887" t="str">
        <f t="shared" si="219"/>
        <v>Matt CavanaughINMAN ELECTRIC MOTORS, INC</v>
      </c>
      <c r="G10887" s="150" t="s">
        <v>263</v>
      </c>
      <c r="H10887" s="149" t="s">
        <v>4659</v>
      </c>
      <c r="I10887">
        <v>40004186</v>
      </c>
      <c r="K10887" t="s">
        <v>21600</v>
      </c>
      <c r="L10887" t="s">
        <v>21196</v>
      </c>
      <c r="M10887" t="s">
        <v>12546</v>
      </c>
      <c r="N10887" t="s">
        <v>21601</v>
      </c>
      <c r="Q10887" t="s">
        <v>12415</v>
      </c>
      <c r="R10887" t="s">
        <v>12416</v>
      </c>
      <c r="S10887" t="s">
        <v>21602</v>
      </c>
      <c r="U10887" t="s">
        <v>12418</v>
      </c>
      <c r="W10887">
        <v>11</v>
      </c>
      <c r="X10887">
        <v>1</v>
      </c>
      <c r="Y10887" t="s">
        <v>12419</v>
      </c>
      <c r="Z10887" t="s">
        <v>12420</v>
      </c>
      <c r="AA10887" t="s">
        <v>12421</v>
      </c>
      <c r="AB10887" t="s">
        <v>12422</v>
      </c>
      <c r="AC10887">
        <v>2</v>
      </c>
      <c r="AD10887" s="123">
        <v>39111</v>
      </c>
      <c r="AE10887" t="s">
        <v>12423</v>
      </c>
      <c r="AG10887">
        <v>40004186</v>
      </c>
      <c r="AL10887" t="s">
        <v>12422</v>
      </c>
      <c r="AN10887">
        <v>1409915101</v>
      </c>
      <c r="AO10887">
        <v>16</v>
      </c>
      <c r="AP10887" t="s">
        <v>12424</v>
      </c>
      <c r="AQ10887" t="s">
        <v>11408</v>
      </c>
      <c r="AR10887">
        <v>4100</v>
      </c>
      <c r="AT10887">
        <v>0</v>
      </c>
      <c r="AV10887" t="s">
        <v>21603</v>
      </c>
      <c r="AW10887">
        <v>116100</v>
      </c>
    </row>
    <row r="10888" spans="1:49" x14ac:dyDescent="0.25">
      <c r="A10888">
        <v>4100</v>
      </c>
      <c r="B10888">
        <v>30050</v>
      </c>
      <c r="C10888">
        <v>4022</v>
      </c>
      <c r="D10888">
        <v>415</v>
      </c>
      <c r="E10888" s="124" t="s">
        <v>21172</v>
      </c>
      <c r="F10888" t="str">
        <f t="shared" si="219"/>
        <v>Matt CavanaughINSTALLATION SERVICES OF ILLINOIS,</v>
      </c>
      <c r="G10888" s="150" t="s">
        <v>263</v>
      </c>
      <c r="H10888" s="149" t="s">
        <v>4682</v>
      </c>
      <c r="I10888">
        <v>40006583</v>
      </c>
      <c r="K10888" t="s">
        <v>21604</v>
      </c>
      <c r="L10888" t="s">
        <v>21200</v>
      </c>
      <c r="M10888" t="s">
        <v>12546</v>
      </c>
      <c r="N10888" t="s">
        <v>21605</v>
      </c>
      <c r="Q10888" t="s">
        <v>12415</v>
      </c>
      <c r="R10888" t="s">
        <v>12416</v>
      </c>
      <c r="S10888" t="s">
        <v>21606</v>
      </c>
      <c r="U10888" t="s">
        <v>12418</v>
      </c>
      <c r="W10888">
        <v>11</v>
      </c>
      <c r="X10888">
        <v>1</v>
      </c>
      <c r="Y10888" t="s">
        <v>12419</v>
      </c>
      <c r="Z10888" t="s">
        <v>12420</v>
      </c>
      <c r="AA10888" t="s">
        <v>14498</v>
      </c>
      <c r="AB10888" t="s">
        <v>12422</v>
      </c>
      <c r="AC10888">
        <v>2</v>
      </c>
      <c r="AD10888" s="123">
        <v>40709</v>
      </c>
      <c r="AE10888" t="s">
        <v>12431</v>
      </c>
      <c r="AG10888">
        <v>40006583</v>
      </c>
      <c r="AL10888" t="s">
        <v>12422</v>
      </c>
      <c r="AN10888">
        <v>1404335001</v>
      </c>
      <c r="AO10888">
        <v>16</v>
      </c>
      <c r="AP10888" t="s">
        <v>12424</v>
      </c>
      <c r="AQ10888" t="s">
        <v>11408</v>
      </c>
      <c r="AR10888">
        <v>4100</v>
      </c>
      <c r="AT10888">
        <v>0</v>
      </c>
      <c r="AV10888" t="s">
        <v>21607</v>
      </c>
      <c r="AW10888">
        <v>116100</v>
      </c>
    </row>
    <row r="10889" spans="1:49" x14ac:dyDescent="0.25">
      <c r="A10889">
        <v>4100</v>
      </c>
      <c r="B10889">
        <v>30050</v>
      </c>
      <c r="C10889">
        <v>4022</v>
      </c>
      <c r="D10889">
        <v>415</v>
      </c>
      <c r="E10889" s="124" t="s">
        <v>21172</v>
      </c>
      <c r="F10889" t="str">
        <f t="shared" si="219"/>
        <v>Matt CavanaughIVEX PACKAGING PAPER, LLC</v>
      </c>
      <c r="G10889" s="150" t="s">
        <v>263</v>
      </c>
      <c r="H10889" s="149" t="s">
        <v>4801</v>
      </c>
      <c r="I10889">
        <v>40006445</v>
      </c>
      <c r="K10889" t="s">
        <v>21608</v>
      </c>
      <c r="L10889" t="s">
        <v>21609</v>
      </c>
      <c r="M10889" t="s">
        <v>12546</v>
      </c>
      <c r="N10889">
        <v>60433</v>
      </c>
      <c r="Q10889" t="s">
        <v>12415</v>
      </c>
      <c r="R10889" t="s">
        <v>12416</v>
      </c>
      <c r="S10889" t="s">
        <v>21610</v>
      </c>
      <c r="U10889" t="s">
        <v>12418</v>
      </c>
      <c r="W10889">
        <v>11</v>
      </c>
      <c r="X10889">
        <v>1</v>
      </c>
      <c r="Y10889" t="s">
        <v>12419</v>
      </c>
      <c r="Z10889" t="s">
        <v>12420</v>
      </c>
      <c r="AA10889" t="s">
        <v>14498</v>
      </c>
      <c r="AB10889" t="s">
        <v>12422</v>
      </c>
      <c r="AC10889">
        <v>2</v>
      </c>
      <c r="AD10889" s="123">
        <v>40529</v>
      </c>
      <c r="AE10889" t="s">
        <v>12431</v>
      </c>
      <c r="AG10889">
        <v>40006445</v>
      </c>
      <c r="AL10889" t="s">
        <v>12422</v>
      </c>
      <c r="AN10889">
        <v>1419714301</v>
      </c>
      <c r="AO10889">
        <v>16</v>
      </c>
      <c r="AP10889" t="s">
        <v>12424</v>
      </c>
      <c r="AQ10889" t="s">
        <v>11408</v>
      </c>
      <c r="AR10889">
        <v>4100</v>
      </c>
      <c r="AS10889" t="s">
        <v>12491</v>
      </c>
      <c r="AT10889">
        <v>0</v>
      </c>
      <c r="AV10889" t="s">
        <v>21611</v>
      </c>
      <c r="AW10889">
        <v>116100</v>
      </c>
    </row>
    <row r="10890" spans="1:49" x14ac:dyDescent="0.25">
      <c r="A10890">
        <v>4100</v>
      </c>
      <c r="B10890">
        <v>30050</v>
      </c>
      <c r="C10890">
        <v>4022</v>
      </c>
      <c r="D10890">
        <v>415</v>
      </c>
      <c r="E10890" s="124" t="s">
        <v>21172</v>
      </c>
      <c r="F10890" t="str">
        <f t="shared" si="219"/>
        <v>Matt CavanaughJ&amp;S SHEET METAL WORK CORP.</v>
      </c>
      <c r="G10890" s="150" t="s">
        <v>263</v>
      </c>
      <c r="H10890" s="149" t="s">
        <v>4825</v>
      </c>
      <c r="I10890">
        <v>40006950</v>
      </c>
      <c r="K10890" t="s">
        <v>21612</v>
      </c>
      <c r="L10890" t="s">
        <v>12545</v>
      </c>
      <c r="M10890" t="s">
        <v>12546</v>
      </c>
      <c r="N10890">
        <v>60632</v>
      </c>
      <c r="Q10890" t="s">
        <v>12415</v>
      </c>
      <c r="R10890" t="s">
        <v>12416</v>
      </c>
      <c r="S10890" t="s">
        <v>21613</v>
      </c>
      <c r="U10890" t="s">
        <v>12418</v>
      </c>
      <c r="W10890">
        <v>11</v>
      </c>
      <c r="X10890">
        <v>1</v>
      </c>
      <c r="Y10890" t="s">
        <v>12419</v>
      </c>
      <c r="Z10890" t="s">
        <v>12420</v>
      </c>
      <c r="AA10890" t="s">
        <v>12429</v>
      </c>
      <c r="AB10890" t="s">
        <v>12430</v>
      </c>
      <c r="AC10890">
        <v>2</v>
      </c>
      <c r="AD10890" s="123">
        <v>41254</v>
      </c>
      <c r="AE10890" t="s">
        <v>12431</v>
      </c>
      <c r="AG10890">
        <v>40006950</v>
      </c>
      <c r="AL10890" t="s">
        <v>12430</v>
      </c>
      <c r="AN10890">
        <v>1403105101</v>
      </c>
      <c r="AO10890">
        <v>16</v>
      </c>
      <c r="AP10890" t="s">
        <v>12424</v>
      </c>
      <c r="AQ10890" t="s">
        <v>11408</v>
      </c>
      <c r="AR10890">
        <v>4100</v>
      </c>
      <c r="AT10890">
        <v>0</v>
      </c>
      <c r="AV10890" t="s">
        <v>21614</v>
      </c>
      <c r="AW10890">
        <v>116100</v>
      </c>
    </row>
    <row r="10891" spans="1:49" x14ac:dyDescent="0.25">
      <c r="A10891">
        <v>4100</v>
      </c>
      <c r="B10891">
        <v>30050</v>
      </c>
      <c r="C10891">
        <v>4022</v>
      </c>
      <c r="D10891">
        <v>415</v>
      </c>
      <c r="E10891" s="124" t="s">
        <v>21172</v>
      </c>
      <c r="F10891" t="str">
        <f t="shared" si="219"/>
        <v>Matt CavanaughJ.C. METAL CRAFTERS</v>
      </c>
      <c r="G10891" s="150" t="s">
        <v>263</v>
      </c>
      <c r="H10891" s="149" t="s">
        <v>4829</v>
      </c>
      <c r="I10891">
        <v>40002073</v>
      </c>
      <c r="K10891" t="s">
        <v>21615</v>
      </c>
      <c r="L10891" t="s">
        <v>21390</v>
      </c>
      <c r="M10891" t="s">
        <v>12546</v>
      </c>
      <c r="N10891" t="s">
        <v>21561</v>
      </c>
      <c r="Q10891" t="s">
        <v>12415</v>
      </c>
      <c r="R10891" t="s">
        <v>12416</v>
      </c>
      <c r="S10891" t="s">
        <v>21616</v>
      </c>
      <c r="U10891" t="s">
        <v>12418</v>
      </c>
      <c r="W10891">
        <v>11</v>
      </c>
      <c r="X10891">
        <v>1</v>
      </c>
      <c r="Y10891" t="s">
        <v>12419</v>
      </c>
      <c r="Z10891" t="s">
        <v>12420</v>
      </c>
      <c r="AA10891" t="s">
        <v>12421</v>
      </c>
      <c r="AB10891" t="s">
        <v>12422</v>
      </c>
      <c r="AC10891">
        <v>2</v>
      </c>
      <c r="AD10891" s="123">
        <v>39111</v>
      </c>
      <c r="AE10891" t="s">
        <v>12423</v>
      </c>
      <c r="AG10891">
        <v>40002073</v>
      </c>
      <c r="AL10891" t="s">
        <v>12422</v>
      </c>
      <c r="AN10891">
        <v>1406319301</v>
      </c>
      <c r="AO10891">
        <v>16</v>
      </c>
      <c r="AP10891" t="s">
        <v>12424</v>
      </c>
      <c r="AQ10891" t="s">
        <v>11408</v>
      </c>
      <c r="AR10891">
        <v>4100</v>
      </c>
      <c r="AS10891" t="s">
        <v>12491</v>
      </c>
      <c r="AT10891">
        <v>0</v>
      </c>
      <c r="AV10891" t="s">
        <v>21617</v>
      </c>
      <c r="AW10891">
        <v>116100</v>
      </c>
    </row>
    <row r="10892" spans="1:49" x14ac:dyDescent="0.25">
      <c r="A10892">
        <v>4100</v>
      </c>
      <c r="B10892">
        <v>30050</v>
      </c>
      <c r="C10892">
        <v>4022</v>
      </c>
      <c r="D10892">
        <v>415</v>
      </c>
      <c r="E10892" s="124" t="s">
        <v>21172</v>
      </c>
      <c r="F10892" t="str">
        <f t="shared" si="219"/>
        <v>Matt CavanaughJAMES HARDIE BUILDING PRODUCTS</v>
      </c>
      <c r="G10892" s="150" t="s">
        <v>263</v>
      </c>
      <c r="H10892" s="149" t="s">
        <v>4862</v>
      </c>
      <c r="I10892">
        <v>40001705</v>
      </c>
      <c r="J10892" t="s">
        <v>18033</v>
      </c>
      <c r="K10892" t="s">
        <v>18717</v>
      </c>
      <c r="L10892" t="s">
        <v>14306</v>
      </c>
      <c r="M10892" t="s">
        <v>13237</v>
      </c>
      <c r="N10892">
        <v>92691</v>
      </c>
      <c r="Q10892" t="s">
        <v>12415</v>
      </c>
      <c r="R10892" t="s">
        <v>12416</v>
      </c>
      <c r="S10892" t="s">
        <v>21618</v>
      </c>
      <c r="U10892" t="s">
        <v>12418</v>
      </c>
      <c r="V10892">
        <v>206</v>
      </c>
      <c r="W10892">
        <v>11</v>
      </c>
      <c r="X10892">
        <v>1</v>
      </c>
      <c r="Y10892" t="s">
        <v>12419</v>
      </c>
      <c r="Z10892" t="s">
        <v>12420</v>
      </c>
      <c r="AA10892" t="s">
        <v>12421</v>
      </c>
      <c r="AB10892" t="s">
        <v>12422</v>
      </c>
      <c r="AC10892">
        <v>2</v>
      </c>
      <c r="AD10892" s="123">
        <v>39111</v>
      </c>
      <c r="AE10892" t="s">
        <v>12423</v>
      </c>
      <c r="AG10892">
        <v>40001705</v>
      </c>
      <c r="AL10892" t="s">
        <v>12422</v>
      </c>
      <c r="AN10892">
        <v>505965801</v>
      </c>
      <c r="AO10892">
        <v>16</v>
      </c>
      <c r="AP10892" t="s">
        <v>12424</v>
      </c>
      <c r="AQ10892" t="s">
        <v>11408</v>
      </c>
      <c r="AR10892">
        <v>4100</v>
      </c>
      <c r="AT10892">
        <v>0</v>
      </c>
      <c r="AV10892" t="s">
        <v>14308</v>
      </c>
      <c r="AW10892">
        <v>116100</v>
      </c>
    </row>
    <row r="10893" spans="1:49" x14ac:dyDescent="0.25">
      <c r="A10893">
        <v>4100</v>
      </c>
      <c r="B10893">
        <v>30050</v>
      </c>
      <c r="C10893">
        <v>4022</v>
      </c>
      <c r="D10893">
        <v>415</v>
      </c>
      <c r="E10893" s="124" t="s">
        <v>21172</v>
      </c>
      <c r="F10893" t="str">
        <f t="shared" si="219"/>
        <v>Matt CavanaughJAY'S FOODS, INC.</v>
      </c>
      <c r="G10893" s="150" t="s">
        <v>263</v>
      </c>
      <c r="H10893" s="149" t="s">
        <v>4878</v>
      </c>
      <c r="I10893">
        <v>40001546</v>
      </c>
      <c r="K10893" t="s">
        <v>21619</v>
      </c>
      <c r="L10893" t="s">
        <v>12545</v>
      </c>
      <c r="M10893" t="s">
        <v>12546</v>
      </c>
      <c r="N10893" t="s">
        <v>21620</v>
      </c>
      <c r="Q10893" t="s">
        <v>12415</v>
      </c>
      <c r="R10893" t="s">
        <v>12416</v>
      </c>
      <c r="S10893" t="s">
        <v>21621</v>
      </c>
      <c r="U10893" t="s">
        <v>12418</v>
      </c>
      <c r="W10893">
        <v>11</v>
      </c>
      <c r="X10893">
        <v>1</v>
      </c>
      <c r="Y10893" t="s">
        <v>12419</v>
      </c>
      <c r="Z10893" t="s">
        <v>12420</v>
      </c>
      <c r="AA10893" t="s">
        <v>12421</v>
      </c>
      <c r="AB10893" t="s">
        <v>12430</v>
      </c>
      <c r="AC10893">
        <v>2</v>
      </c>
      <c r="AD10893" s="123">
        <v>39111</v>
      </c>
      <c r="AE10893" t="s">
        <v>12423</v>
      </c>
      <c r="AG10893">
        <v>40001546</v>
      </c>
      <c r="AL10893" t="s">
        <v>12430</v>
      </c>
      <c r="AN10893">
        <v>1403105101</v>
      </c>
      <c r="AO10893">
        <v>16</v>
      </c>
      <c r="AP10893" t="s">
        <v>12424</v>
      </c>
      <c r="AQ10893" t="s">
        <v>11408</v>
      </c>
      <c r="AR10893">
        <v>4100</v>
      </c>
      <c r="AS10893" t="s">
        <v>12491</v>
      </c>
      <c r="AT10893">
        <v>2005</v>
      </c>
      <c r="AV10893" t="s">
        <v>21622</v>
      </c>
      <c r="AW10893">
        <v>116100</v>
      </c>
    </row>
    <row r="10894" spans="1:49" x14ac:dyDescent="0.25">
      <c r="A10894">
        <v>4100</v>
      </c>
      <c r="B10894">
        <v>30050</v>
      </c>
      <c r="C10894">
        <v>4022</v>
      </c>
      <c r="D10894">
        <v>415</v>
      </c>
      <c r="E10894" s="124" t="s">
        <v>21172</v>
      </c>
      <c r="F10894" t="str">
        <f t="shared" si="219"/>
        <v>Matt CavanaughJEL SERT COMPANY</v>
      </c>
      <c r="G10894" s="150" t="s">
        <v>263</v>
      </c>
      <c r="H10894" s="149" t="s">
        <v>4907</v>
      </c>
      <c r="I10894">
        <v>40005152</v>
      </c>
      <c r="K10894" t="s">
        <v>21623</v>
      </c>
      <c r="L10894" t="s">
        <v>21475</v>
      </c>
      <c r="M10894" t="s">
        <v>12546</v>
      </c>
      <c r="N10894">
        <v>60185</v>
      </c>
      <c r="Q10894" t="s">
        <v>12415</v>
      </c>
      <c r="R10894" t="s">
        <v>12416</v>
      </c>
      <c r="S10894" t="s">
        <v>21624</v>
      </c>
      <c r="U10894" t="s">
        <v>12418</v>
      </c>
      <c r="W10894">
        <v>11</v>
      </c>
      <c r="X10894">
        <v>1</v>
      </c>
      <c r="Y10894" t="s">
        <v>12419</v>
      </c>
      <c r="Z10894" t="s">
        <v>12420</v>
      </c>
      <c r="AA10894" t="s">
        <v>12429</v>
      </c>
      <c r="AB10894" t="s">
        <v>12422</v>
      </c>
      <c r="AC10894">
        <v>2</v>
      </c>
      <c r="AD10894" s="123">
        <v>39281</v>
      </c>
      <c r="AE10894" t="s">
        <v>12538</v>
      </c>
      <c r="AG10894">
        <v>40005152</v>
      </c>
      <c r="AL10894" t="s">
        <v>12422</v>
      </c>
      <c r="AN10894">
        <v>1404330601</v>
      </c>
      <c r="AO10894">
        <v>16</v>
      </c>
      <c r="AP10894" t="s">
        <v>12424</v>
      </c>
      <c r="AQ10894" t="s">
        <v>11408</v>
      </c>
      <c r="AR10894">
        <v>4100</v>
      </c>
      <c r="AS10894" t="s">
        <v>12491</v>
      </c>
      <c r="AT10894">
        <v>0</v>
      </c>
      <c r="AV10894" t="s">
        <v>21625</v>
      </c>
      <c r="AW10894">
        <v>116100</v>
      </c>
    </row>
    <row r="10895" spans="1:49" x14ac:dyDescent="0.25">
      <c r="A10895">
        <v>4100</v>
      </c>
      <c r="B10895">
        <v>30050</v>
      </c>
      <c r="C10895">
        <v>4022</v>
      </c>
      <c r="D10895">
        <v>415</v>
      </c>
      <c r="E10895" s="124" t="s">
        <v>21172</v>
      </c>
      <c r="F10895" t="str">
        <f t="shared" si="219"/>
        <v>Matt CavanaughJET LITHOCOLOR, INC.</v>
      </c>
      <c r="G10895" s="150" t="s">
        <v>263</v>
      </c>
      <c r="H10895" s="149" t="s">
        <v>4926</v>
      </c>
      <c r="I10895">
        <v>40005683</v>
      </c>
      <c r="K10895" t="s">
        <v>21626</v>
      </c>
      <c r="L10895" t="s">
        <v>14739</v>
      </c>
      <c r="M10895" t="s">
        <v>12546</v>
      </c>
      <c r="N10895">
        <v>60515</v>
      </c>
      <c r="Q10895" t="s">
        <v>12415</v>
      </c>
      <c r="R10895" t="s">
        <v>12416</v>
      </c>
      <c r="S10895" t="s">
        <v>21627</v>
      </c>
      <c r="U10895" t="s">
        <v>12418</v>
      </c>
      <c r="W10895">
        <v>11</v>
      </c>
      <c r="X10895">
        <v>1</v>
      </c>
      <c r="Y10895" t="s">
        <v>12419</v>
      </c>
      <c r="Z10895" t="s">
        <v>12420</v>
      </c>
      <c r="AA10895" t="s">
        <v>14498</v>
      </c>
      <c r="AB10895" t="s">
        <v>12422</v>
      </c>
      <c r="AC10895">
        <v>2</v>
      </c>
      <c r="AD10895" s="123">
        <v>39882</v>
      </c>
      <c r="AE10895" t="s">
        <v>12431</v>
      </c>
      <c r="AG10895">
        <v>40005683</v>
      </c>
      <c r="AL10895" t="s">
        <v>12422</v>
      </c>
      <c r="AN10895">
        <v>1404307601</v>
      </c>
      <c r="AO10895">
        <v>16</v>
      </c>
      <c r="AP10895" t="s">
        <v>12424</v>
      </c>
      <c r="AQ10895" t="s">
        <v>11408</v>
      </c>
      <c r="AR10895">
        <v>4100</v>
      </c>
      <c r="AS10895" t="s">
        <v>12491</v>
      </c>
      <c r="AT10895">
        <v>0</v>
      </c>
      <c r="AV10895" t="s">
        <v>21628</v>
      </c>
      <c r="AW10895">
        <v>116100</v>
      </c>
    </row>
    <row r="10896" spans="1:49" x14ac:dyDescent="0.25">
      <c r="A10896">
        <v>4100</v>
      </c>
      <c r="B10896">
        <v>30050</v>
      </c>
      <c r="C10896">
        <v>4022</v>
      </c>
      <c r="D10896">
        <v>415</v>
      </c>
      <c r="E10896" s="124" t="s">
        <v>21172</v>
      </c>
      <c r="F10896" t="str">
        <f t="shared" si="219"/>
        <v>Matt CavanaughJOHN B SANFILIPPO &amp; SONS INC</v>
      </c>
      <c r="G10896" s="150" t="s">
        <v>263</v>
      </c>
      <c r="H10896" s="149" t="s">
        <v>4947</v>
      </c>
      <c r="I10896">
        <v>40005123</v>
      </c>
      <c r="K10896" t="s">
        <v>21629</v>
      </c>
      <c r="L10896" t="s">
        <v>21430</v>
      </c>
      <c r="M10896" t="s">
        <v>12546</v>
      </c>
      <c r="N10896" t="s">
        <v>21630</v>
      </c>
      <c r="Q10896" t="s">
        <v>12415</v>
      </c>
      <c r="R10896" t="s">
        <v>12416</v>
      </c>
      <c r="S10896" t="s">
        <v>21631</v>
      </c>
      <c r="U10896" t="s">
        <v>12418</v>
      </c>
      <c r="W10896">
        <v>11</v>
      </c>
      <c r="X10896">
        <v>1</v>
      </c>
      <c r="Y10896" t="s">
        <v>12472</v>
      </c>
      <c r="Z10896" t="s">
        <v>12420</v>
      </c>
      <c r="AA10896" t="s">
        <v>12429</v>
      </c>
      <c r="AB10896" t="s">
        <v>12422</v>
      </c>
      <c r="AC10896">
        <v>2</v>
      </c>
      <c r="AD10896" s="123">
        <v>39260</v>
      </c>
      <c r="AE10896" t="s">
        <v>12538</v>
      </c>
      <c r="AG10896">
        <v>40005123</v>
      </c>
      <c r="AL10896" t="s">
        <v>12422</v>
      </c>
      <c r="AN10896">
        <v>1408908801</v>
      </c>
      <c r="AO10896">
        <v>16</v>
      </c>
      <c r="AP10896" t="s">
        <v>12424</v>
      </c>
      <c r="AQ10896" t="s">
        <v>11408</v>
      </c>
      <c r="AR10896">
        <v>4100</v>
      </c>
      <c r="AT10896">
        <v>0</v>
      </c>
      <c r="AV10896" t="s">
        <v>21632</v>
      </c>
      <c r="AW10896">
        <v>116100</v>
      </c>
    </row>
    <row r="10897" spans="1:49" x14ac:dyDescent="0.25">
      <c r="A10897">
        <v>4100</v>
      </c>
      <c r="B10897">
        <v>30050</v>
      </c>
      <c r="C10897">
        <v>4022</v>
      </c>
      <c r="D10897">
        <v>415</v>
      </c>
      <c r="E10897" s="124" t="s">
        <v>21172</v>
      </c>
      <c r="F10897" t="str">
        <f t="shared" si="219"/>
        <v>Matt CavanaughJOHNS MANVILLE (ROCKDALE)</v>
      </c>
      <c r="G10897" s="150" t="s">
        <v>263</v>
      </c>
      <c r="H10897" s="149" t="s">
        <v>4959</v>
      </c>
      <c r="I10897">
        <v>40002206</v>
      </c>
      <c r="J10897" t="s">
        <v>12880</v>
      </c>
      <c r="L10897" t="s">
        <v>12881</v>
      </c>
      <c r="M10897" t="s">
        <v>12882</v>
      </c>
      <c r="N10897" t="s">
        <v>14312</v>
      </c>
      <c r="O10897">
        <v>5108</v>
      </c>
      <c r="Q10897" t="s">
        <v>12415</v>
      </c>
      <c r="R10897" t="s">
        <v>12416</v>
      </c>
      <c r="S10897" t="s">
        <v>21633</v>
      </c>
      <c r="U10897" t="s">
        <v>12418</v>
      </c>
      <c r="V10897">
        <v>214</v>
      </c>
      <c r="W10897">
        <v>11</v>
      </c>
      <c r="X10897">
        <v>1</v>
      </c>
      <c r="Y10897" t="s">
        <v>12765</v>
      </c>
      <c r="Z10897" t="s">
        <v>12420</v>
      </c>
      <c r="AA10897" t="s">
        <v>12421</v>
      </c>
      <c r="AB10897" t="s">
        <v>12473</v>
      </c>
      <c r="AC10897">
        <v>2</v>
      </c>
      <c r="AD10897" s="123">
        <v>39111</v>
      </c>
      <c r="AE10897" t="s">
        <v>12423</v>
      </c>
      <c r="AG10897">
        <v>40002206</v>
      </c>
      <c r="AL10897" t="s">
        <v>12473</v>
      </c>
      <c r="AN10897">
        <v>603101401</v>
      </c>
      <c r="AO10897">
        <v>16</v>
      </c>
      <c r="AP10897" t="s">
        <v>12424</v>
      </c>
      <c r="AQ10897" t="s">
        <v>11408</v>
      </c>
      <c r="AR10897">
        <v>4100</v>
      </c>
      <c r="AS10897" t="s">
        <v>12491</v>
      </c>
      <c r="AT10897">
        <v>0</v>
      </c>
      <c r="AV10897" t="s">
        <v>12885</v>
      </c>
      <c r="AW10897">
        <v>116100</v>
      </c>
    </row>
    <row r="10898" spans="1:49" x14ac:dyDescent="0.25">
      <c r="A10898">
        <v>4100</v>
      </c>
      <c r="B10898">
        <v>30050</v>
      </c>
      <c r="C10898">
        <v>4022</v>
      </c>
      <c r="D10898">
        <v>415</v>
      </c>
      <c r="E10898" s="124" t="s">
        <v>21172</v>
      </c>
      <c r="F10898" t="str">
        <f t="shared" si="219"/>
        <v>Matt CavanaughJOHNSON CONTROLS, INC</v>
      </c>
      <c r="G10898" s="150" t="s">
        <v>263</v>
      </c>
      <c r="H10898" s="149" t="s">
        <v>4977</v>
      </c>
      <c r="I10898">
        <v>40003534</v>
      </c>
      <c r="J10898" t="s">
        <v>21634</v>
      </c>
      <c r="L10898" t="s">
        <v>15480</v>
      </c>
      <c r="M10898" t="s">
        <v>14186</v>
      </c>
      <c r="O10898">
        <v>2012</v>
      </c>
      <c r="P10898" t="s">
        <v>21635</v>
      </c>
      <c r="Q10898" t="s">
        <v>12415</v>
      </c>
      <c r="R10898" t="s">
        <v>12416</v>
      </c>
      <c r="S10898" t="s">
        <v>21636</v>
      </c>
      <c r="U10898" t="s">
        <v>12418</v>
      </c>
      <c r="W10898">
        <v>11</v>
      </c>
      <c r="X10898">
        <v>1</v>
      </c>
      <c r="Y10898" t="s">
        <v>12419</v>
      </c>
      <c r="Z10898" t="s">
        <v>12420</v>
      </c>
      <c r="AA10898" t="s">
        <v>12421</v>
      </c>
      <c r="AB10898" t="s">
        <v>12430</v>
      </c>
      <c r="AC10898">
        <v>2</v>
      </c>
      <c r="AD10898" s="123">
        <v>39111</v>
      </c>
      <c r="AE10898" t="s">
        <v>12423</v>
      </c>
      <c r="AG10898">
        <v>40003534</v>
      </c>
      <c r="AL10898" t="s">
        <v>12430</v>
      </c>
      <c r="AN10898">
        <v>5007907101</v>
      </c>
      <c r="AO10898">
        <v>16</v>
      </c>
      <c r="AP10898" t="s">
        <v>12424</v>
      </c>
      <c r="AQ10898" t="s">
        <v>11408</v>
      </c>
      <c r="AR10898">
        <v>4100</v>
      </c>
      <c r="AS10898" t="s">
        <v>12491</v>
      </c>
      <c r="AT10898">
        <v>0</v>
      </c>
      <c r="AV10898" t="s">
        <v>16256</v>
      </c>
      <c r="AW10898">
        <v>116100</v>
      </c>
    </row>
    <row r="10899" spans="1:49" x14ac:dyDescent="0.25">
      <c r="A10899">
        <v>4100</v>
      </c>
      <c r="B10899">
        <v>30050</v>
      </c>
      <c r="C10899">
        <v>4022</v>
      </c>
      <c r="D10899">
        <v>415</v>
      </c>
      <c r="E10899" s="124" t="s">
        <v>21172</v>
      </c>
      <c r="F10899" t="str">
        <f t="shared" si="219"/>
        <v>Matt CavanaughKAMAN IND. TECH. LOMBARD IL</v>
      </c>
      <c r="G10899" s="150" t="s">
        <v>263</v>
      </c>
      <c r="H10899" s="149" t="s">
        <v>5055</v>
      </c>
      <c r="I10899">
        <v>40004200</v>
      </c>
      <c r="L10899" t="s">
        <v>12895</v>
      </c>
      <c r="M10899" t="s">
        <v>12896</v>
      </c>
      <c r="O10899">
        <v>2536</v>
      </c>
      <c r="P10899" t="s">
        <v>15579</v>
      </c>
      <c r="Q10899" t="s">
        <v>12415</v>
      </c>
      <c r="R10899" t="s">
        <v>12416</v>
      </c>
      <c r="S10899" t="s">
        <v>21637</v>
      </c>
      <c r="U10899" t="s">
        <v>12418</v>
      </c>
      <c r="V10899">
        <v>207</v>
      </c>
      <c r="W10899">
        <v>11</v>
      </c>
      <c r="X10899">
        <v>2</v>
      </c>
      <c r="Y10899" t="s">
        <v>12472</v>
      </c>
      <c r="Z10899" t="s">
        <v>12420</v>
      </c>
      <c r="AA10899" t="s">
        <v>12421</v>
      </c>
      <c r="AB10899" t="s">
        <v>12422</v>
      </c>
      <c r="AC10899">
        <v>2</v>
      </c>
      <c r="AD10899" s="123">
        <v>39111</v>
      </c>
      <c r="AE10899" t="s">
        <v>12423</v>
      </c>
      <c r="AG10899">
        <v>40004200</v>
      </c>
      <c r="AL10899" t="s">
        <v>12422</v>
      </c>
      <c r="AN10899">
        <v>1500304701</v>
      </c>
      <c r="AO10899">
        <v>16</v>
      </c>
      <c r="AP10899" t="s">
        <v>12424</v>
      </c>
      <c r="AQ10899" t="s">
        <v>11408</v>
      </c>
      <c r="AR10899">
        <v>4100</v>
      </c>
      <c r="AS10899" t="s">
        <v>12491</v>
      </c>
      <c r="AT10899">
        <v>0</v>
      </c>
      <c r="AV10899" t="s">
        <v>5036</v>
      </c>
      <c r="AW10899">
        <v>116100</v>
      </c>
    </row>
    <row r="10900" spans="1:49" x14ac:dyDescent="0.25">
      <c r="A10900">
        <v>4100</v>
      </c>
      <c r="B10900">
        <v>30050</v>
      </c>
      <c r="C10900">
        <v>4022</v>
      </c>
      <c r="D10900">
        <v>415</v>
      </c>
      <c r="E10900" s="124" t="s">
        <v>21172</v>
      </c>
      <c r="F10900" t="str">
        <f t="shared" si="219"/>
        <v>Matt CavanaughKAMFLEX CORP.</v>
      </c>
      <c r="G10900" s="150" t="s">
        <v>263</v>
      </c>
      <c r="H10900" s="149" t="s">
        <v>5116</v>
      </c>
      <c r="I10900">
        <v>40004108</v>
      </c>
      <c r="K10900" t="s">
        <v>21638</v>
      </c>
      <c r="L10900" t="s">
        <v>21367</v>
      </c>
      <c r="M10900" t="s">
        <v>12546</v>
      </c>
      <c r="N10900">
        <v>60440</v>
      </c>
      <c r="Q10900" t="s">
        <v>12415</v>
      </c>
      <c r="R10900" t="s">
        <v>12416</v>
      </c>
      <c r="S10900" t="s">
        <v>21639</v>
      </c>
      <c r="U10900" t="s">
        <v>12418</v>
      </c>
      <c r="W10900">
        <v>11</v>
      </c>
      <c r="X10900">
        <v>0</v>
      </c>
      <c r="Y10900" t="s">
        <v>12419</v>
      </c>
      <c r="Z10900" t="s">
        <v>12420</v>
      </c>
      <c r="AA10900" t="s">
        <v>12421</v>
      </c>
      <c r="AB10900" t="s">
        <v>12422</v>
      </c>
      <c r="AC10900">
        <v>2</v>
      </c>
      <c r="AD10900" s="123">
        <v>39111</v>
      </c>
      <c r="AE10900" t="s">
        <v>12423</v>
      </c>
      <c r="AG10900">
        <v>40004108</v>
      </c>
      <c r="AL10900" t="s">
        <v>12422</v>
      </c>
      <c r="AN10900">
        <v>1404338401</v>
      </c>
      <c r="AO10900">
        <v>16</v>
      </c>
      <c r="AP10900" t="s">
        <v>12424</v>
      </c>
      <c r="AQ10900" t="s">
        <v>11408</v>
      </c>
      <c r="AR10900">
        <v>4100</v>
      </c>
      <c r="AT10900">
        <v>0</v>
      </c>
      <c r="AV10900" t="s">
        <v>21640</v>
      </c>
      <c r="AW10900">
        <v>116100</v>
      </c>
    </row>
    <row r="10901" spans="1:49" x14ac:dyDescent="0.25">
      <c r="A10901">
        <v>4100</v>
      </c>
      <c r="B10901">
        <v>30050</v>
      </c>
      <c r="C10901">
        <v>4022</v>
      </c>
      <c r="D10901">
        <v>415</v>
      </c>
      <c r="E10901" s="124" t="s">
        <v>21172</v>
      </c>
      <c r="F10901" t="str">
        <f t="shared" si="219"/>
        <v>Matt CavanaughKASIA'S DELI, INC</v>
      </c>
      <c r="G10901" s="150" t="s">
        <v>263</v>
      </c>
      <c r="H10901" s="149" t="s">
        <v>5129</v>
      </c>
      <c r="I10901">
        <v>40008357</v>
      </c>
      <c r="K10901" t="s">
        <v>21641</v>
      </c>
      <c r="L10901" t="s">
        <v>12545</v>
      </c>
      <c r="M10901" t="s">
        <v>12546</v>
      </c>
      <c r="N10901">
        <v>60612</v>
      </c>
      <c r="Q10901" t="s">
        <v>12415</v>
      </c>
      <c r="R10901" t="s">
        <v>12416</v>
      </c>
      <c r="S10901" t="s">
        <v>21642</v>
      </c>
      <c r="U10901" t="s">
        <v>12418</v>
      </c>
      <c r="W10901">
        <v>11</v>
      </c>
      <c r="X10901">
        <v>1</v>
      </c>
      <c r="Y10901" t="s">
        <v>12419</v>
      </c>
      <c r="Z10901" t="s">
        <v>12420</v>
      </c>
      <c r="AA10901" t="s">
        <v>12429</v>
      </c>
      <c r="AB10901" t="s">
        <v>12422</v>
      </c>
      <c r="AC10901">
        <v>2</v>
      </c>
      <c r="AD10901" s="123">
        <v>43201</v>
      </c>
      <c r="AE10901" t="s">
        <v>12431</v>
      </c>
      <c r="AG10901">
        <v>40008357</v>
      </c>
      <c r="AL10901" t="s">
        <v>12422</v>
      </c>
      <c r="AN10901">
        <v>1403105101</v>
      </c>
      <c r="AO10901">
        <v>16</v>
      </c>
      <c r="AP10901" t="s">
        <v>12424</v>
      </c>
      <c r="AQ10901" t="s">
        <v>11408</v>
      </c>
      <c r="AR10901">
        <v>4100</v>
      </c>
      <c r="AT10901">
        <v>0</v>
      </c>
      <c r="AV10901" t="s">
        <v>21643</v>
      </c>
      <c r="AW10901">
        <v>116100</v>
      </c>
    </row>
    <row r="10902" spans="1:49" x14ac:dyDescent="0.25">
      <c r="A10902">
        <v>4100</v>
      </c>
      <c r="B10902">
        <v>30050</v>
      </c>
      <c r="C10902">
        <v>4022</v>
      </c>
      <c r="D10902">
        <v>415</v>
      </c>
      <c r="E10902" s="124" t="s">
        <v>21172</v>
      </c>
      <c r="F10902" t="str">
        <f t="shared" si="219"/>
        <v>Matt CavanaughKELLOGG COMPANY - SSC CHICAGO 31ST</v>
      </c>
      <c r="G10902" s="150" t="s">
        <v>263</v>
      </c>
      <c r="H10902" s="149" t="s">
        <v>5164</v>
      </c>
      <c r="I10902">
        <v>40002272</v>
      </c>
      <c r="J10902" t="s">
        <v>14331</v>
      </c>
      <c r="L10902" t="s">
        <v>14326</v>
      </c>
      <c r="M10902" t="s">
        <v>12684</v>
      </c>
      <c r="N10902" t="s">
        <v>14327</v>
      </c>
      <c r="O10902">
        <v>1988</v>
      </c>
      <c r="Q10902" t="s">
        <v>12415</v>
      </c>
      <c r="R10902" t="s">
        <v>12416</v>
      </c>
      <c r="S10902" t="s">
        <v>21644</v>
      </c>
      <c r="U10902" t="s">
        <v>12418</v>
      </c>
      <c r="V10902">
        <v>213</v>
      </c>
      <c r="W10902">
        <v>11</v>
      </c>
      <c r="X10902">
        <v>1</v>
      </c>
      <c r="Y10902" t="s">
        <v>12419</v>
      </c>
      <c r="Z10902" t="s">
        <v>12420</v>
      </c>
      <c r="AA10902" t="s">
        <v>12421</v>
      </c>
      <c r="AB10902" t="s">
        <v>12473</v>
      </c>
      <c r="AC10902">
        <v>2</v>
      </c>
      <c r="AD10902" s="123">
        <v>39111</v>
      </c>
      <c r="AE10902" t="s">
        <v>12423</v>
      </c>
      <c r="AG10902">
        <v>40002272</v>
      </c>
      <c r="AL10902" t="s">
        <v>12473</v>
      </c>
      <c r="AN10902">
        <v>2302501101</v>
      </c>
      <c r="AO10902">
        <v>16</v>
      </c>
      <c r="AP10902" t="s">
        <v>12424</v>
      </c>
      <c r="AQ10902" t="s">
        <v>11408</v>
      </c>
      <c r="AR10902">
        <v>4100</v>
      </c>
      <c r="AT10902">
        <v>0</v>
      </c>
      <c r="AV10902" t="s">
        <v>14330</v>
      </c>
      <c r="AW10902">
        <v>116100</v>
      </c>
    </row>
    <row r="10903" spans="1:49" x14ac:dyDescent="0.25">
      <c r="A10903">
        <v>4100</v>
      </c>
      <c r="B10903">
        <v>30050</v>
      </c>
      <c r="C10903">
        <v>4022</v>
      </c>
      <c r="D10903">
        <v>415</v>
      </c>
      <c r="E10903" s="124" t="s">
        <v>21172</v>
      </c>
      <c r="F10903" t="str">
        <f t="shared" si="219"/>
        <v>Matt CavanaughKRAFT HEINZ FOOD CO. - DAVENPORT</v>
      </c>
      <c r="G10903" s="150" t="s">
        <v>263</v>
      </c>
      <c r="H10903" s="149" t="s">
        <v>5314</v>
      </c>
      <c r="I10903">
        <v>40005906</v>
      </c>
      <c r="J10903" t="s">
        <v>12983</v>
      </c>
      <c r="L10903" t="s">
        <v>13312</v>
      </c>
      <c r="M10903" t="s">
        <v>12494</v>
      </c>
      <c r="O10903">
        <v>982140</v>
      </c>
      <c r="P10903" t="s">
        <v>16276</v>
      </c>
      <c r="Q10903" t="s">
        <v>12415</v>
      </c>
      <c r="R10903" t="s">
        <v>12416</v>
      </c>
      <c r="S10903" t="s">
        <v>21644</v>
      </c>
      <c r="U10903" t="s">
        <v>12418</v>
      </c>
      <c r="V10903">
        <v>215</v>
      </c>
      <c r="W10903">
        <v>11</v>
      </c>
      <c r="X10903">
        <v>1</v>
      </c>
      <c r="Y10903" t="s">
        <v>12419</v>
      </c>
      <c r="Z10903" t="s">
        <v>12420</v>
      </c>
      <c r="AA10903" t="s">
        <v>14498</v>
      </c>
      <c r="AB10903" t="s">
        <v>12473</v>
      </c>
      <c r="AC10903">
        <v>2</v>
      </c>
      <c r="AD10903" s="123">
        <v>40121</v>
      </c>
      <c r="AE10903" t="s">
        <v>12431</v>
      </c>
      <c r="AG10903">
        <v>40005906</v>
      </c>
      <c r="AL10903" t="s">
        <v>12473</v>
      </c>
      <c r="AN10903">
        <v>4414109801</v>
      </c>
      <c r="AO10903">
        <v>16</v>
      </c>
      <c r="AP10903" t="s">
        <v>12424</v>
      </c>
      <c r="AQ10903" t="s">
        <v>11408</v>
      </c>
      <c r="AR10903">
        <v>4100</v>
      </c>
      <c r="AT10903">
        <v>0</v>
      </c>
      <c r="AV10903" t="s">
        <v>16277</v>
      </c>
      <c r="AW10903">
        <v>116100</v>
      </c>
    </row>
    <row r="10904" spans="1:49" x14ac:dyDescent="0.25">
      <c r="A10904">
        <v>4100</v>
      </c>
      <c r="B10904">
        <v>30050</v>
      </c>
      <c r="C10904">
        <v>4022</v>
      </c>
      <c r="D10904">
        <v>415</v>
      </c>
      <c r="E10904" s="124" t="s">
        <v>21172</v>
      </c>
      <c r="F10904" t="str">
        <f t="shared" si="219"/>
        <v>Matt CavanaughKRAFT HEINZ FOODS CO</v>
      </c>
      <c r="G10904" s="150" t="s">
        <v>263</v>
      </c>
      <c r="H10904" s="149" t="s">
        <v>5320</v>
      </c>
      <c r="I10904">
        <v>40007023</v>
      </c>
      <c r="J10904" t="s">
        <v>21645</v>
      </c>
      <c r="L10904" t="s">
        <v>13312</v>
      </c>
      <c r="M10904" t="s">
        <v>12494</v>
      </c>
      <c r="O10904">
        <v>982140</v>
      </c>
      <c r="P10904" t="s">
        <v>16276</v>
      </c>
      <c r="Q10904" t="s">
        <v>12415</v>
      </c>
      <c r="R10904" t="s">
        <v>12416</v>
      </c>
      <c r="S10904" t="s">
        <v>15202</v>
      </c>
      <c r="U10904" t="s">
        <v>12418</v>
      </c>
      <c r="V10904">
        <v>215</v>
      </c>
      <c r="W10904">
        <v>11</v>
      </c>
      <c r="X10904">
        <v>2</v>
      </c>
      <c r="Y10904" t="s">
        <v>12419</v>
      </c>
      <c r="Z10904" t="s">
        <v>12420</v>
      </c>
      <c r="AA10904" t="s">
        <v>12429</v>
      </c>
      <c r="AB10904" t="s">
        <v>12473</v>
      </c>
      <c r="AC10904">
        <v>2</v>
      </c>
      <c r="AD10904" s="123">
        <v>41344</v>
      </c>
      <c r="AE10904" t="s">
        <v>12431</v>
      </c>
      <c r="AG10904">
        <v>40007023</v>
      </c>
      <c r="AL10904" t="s">
        <v>12757</v>
      </c>
      <c r="AN10904">
        <v>4414109801</v>
      </c>
      <c r="AO10904">
        <v>16</v>
      </c>
      <c r="AP10904" t="s">
        <v>12424</v>
      </c>
      <c r="AQ10904" t="s">
        <v>11408</v>
      </c>
      <c r="AR10904">
        <v>4100</v>
      </c>
      <c r="AT10904">
        <v>0</v>
      </c>
      <c r="AV10904" t="s">
        <v>16277</v>
      </c>
      <c r="AW10904">
        <v>116100</v>
      </c>
    </row>
    <row r="10905" spans="1:49" x14ac:dyDescent="0.25">
      <c r="A10905">
        <v>4100</v>
      </c>
      <c r="B10905">
        <v>30050</v>
      </c>
      <c r="C10905">
        <v>4022</v>
      </c>
      <c r="D10905">
        <v>415</v>
      </c>
      <c r="E10905" s="124" t="s">
        <v>21172</v>
      </c>
      <c r="F10905" t="str">
        <f t="shared" si="219"/>
        <v>Matt CavanaughLAMTECH LAMINATING SOLUTIONS,INC</v>
      </c>
      <c r="G10905" s="150" t="s">
        <v>263</v>
      </c>
      <c r="H10905" s="149" t="s">
        <v>5412</v>
      </c>
      <c r="I10905">
        <v>40003574</v>
      </c>
      <c r="K10905" t="s">
        <v>21646</v>
      </c>
      <c r="L10905" t="s">
        <v>21213</v>
      </c>
      <c r="M10905" t="s">
        <v>12546</v>
      </c>
      <c r="N10905" t="s">
        <v>21236</v>
      </c>
      <c r="Q10905" t="s">
        <v>12415</v>
      </c>
      <c r="R10905" t="s">
        <v>12416</v>
      </c>
      <c r="S10905" t="s">
        <v>21647</v>
      </c>
      <c r="U10905" t="s">
        <v>12418</v>
      </c>
      <c r="W10905">
        <v>11</v>
      </c>
      <c r="X10905">
        <v>1</v>
      </c>
      <c r="Y10905" t="s">
        <v>12419</v>
      </c>
      <c r="Z10905" t="s">
        <v>12420</v>
      </c>
      <c r="AA10905" t="s">
        <v>12421</v>
      </c>
      <c r="AB10905" t="s">
        <v>12422</v>
      </c>
      <c r="AC10905">
        <v>2</v>
      </c>
      <c r="AD10905" s="123">
        <v>39111</v>
      </c>
      <c r="AE10905" t="s">
        <v>12423</v>
      </c>
      <c r="AG10905">
        <v>40003574</v>
      </c>
      <c r="AL10905" t="s">
        <v>12422</v>
      </c>
      <c r="AN10905">
        <v>1404308901</v>
      </c>
      <c r="AO10905">
        <v>16</v>
      </c>
      <c r="AP10905" t="s">
        <v>12424</v>
      </c>
      <c r="AQ10905" t="s">
        <v>11408</v>
      </c>
      <c r="AR10905">
        <v>4100</v>
      </c>
      <c r="AT10905">
        <v>0</v>
      </c>
      <c r="AV10905" t="s">
        <v>21648</v>
      </c>
      <c r="AW10905">
        <v>116100</v>
      </c>
    </row>
    <row r="10906" spans="1:49" x14ac:dyDescent="0.25">
      <c r="A10906">
        <v>4100</v>
      </c>
      <c r="B10906">
        <v>30050</v>
      </c>
      <c r="C10906">
        <v>4022</v>
      </c>
      <c r="D10906">
        <v>415</v>
      </c>
      <c r="E10906" s="124" t="s">
        <v>21172</v>
      </c>
      <c r="F10906" t="str">
        <f t="shared" si="219"/>
        <v>Matt CavanaughLAND O'FROST INC.</v>
      </c>
      <c r="G10906" s="150" t="s">
        <v>263</v>
      </c>
      <c r="H10906" s="149" t="s">
        <v>5418</v>
      </c>
      <c r="I10906">
        <v>40003394</v>
      </c>
      <c r="K10906" t="s">
        <v>21649</v>
      </c>
      <c r="L10906" t="s">
        <v>13004</v>
      </c>
      <c r="M10906" t="s">
        <v>12546</v>
      </c>
      <c r="N10906" t="s">
        <v>21650</v>
      </c>
      <c r="Q10906" t="s">
        <v>12415</v>
      </c>
      <c r="R10906" t="s">
        <v>12416</v>
      </c>
      <c r="S10906" t="s">
        <v>21651</v>
      </c>
      <c r="U10906" t="s">
        <v>12418</v>
      </c>
      <c r="W10906">
        <v>11</v>
      </c>
      <c r="X10906">
        <v>1</v>
      </c>
      <c r="Y10906" t="s">
        <v>12419</v>
      </c>
      <c r="Z10906" t="s">
        <v>12420</v>
      </c>
      <c r="AA10906" t="s">
        <v>12421</v>
      </c>
      <c r="AB10906" t="s">
        <v>12422</v>
      </c>
      <c r="AC10906">
        <v>2</v>
      </c>
      <c r="AD10906" s="123">
        <v>39111</v>
      </c>
      <c r="AE10906" t="s">
        <v>12423</v>
      </c>
      <c r="AG10906">
        <v>40003394</v>
      </c>
      <c r="AL10906" t="s">
        <v>12422</v>
      </c>
      <c r="AN10906">
        <v>1403115501</v>
      </c>
      <c r="AO10906">
        <v>16</v>
      </c>
      <c r="AP10906" t="s">
        <v>12424</v>
      </c>
      <c r="AQ10906" t="s">
        <v>11408</v>
      </c>
      <c r="AR10906">
        <v>4100</v>
      </c>
      <c r="AT10906">
        <v>0</v>
      </c>
      <c r="AV10906" t="s">
        <v>21652</v>
      </c>
      <c r="AW10906">
        <v>116100</v>
      </c>
    </row>
    <row r="10907" spans="1:49" x14ac:dyDescent="0.25">
      <c r="A10907">
        <v>4100</v>
      </c>
      <c r="B10907">
        <v>30050</v>
      </c>
      <c r="C10907">
        <v>4022</v>
      </c>
      <c r="D10907">
        <v>415</v>
      </c>
      <c r="E10907" s="124" t="s">
        <v>21172</v>
      </c>
      <c r="F10907" t="str">
        <f t="shared" si="219"/>
        <v>Matt CavanaughLANDIS PLASTICS, INC.</v>
      </c>
      <c r="G10907" s="150" t="s">
        <v>263</v>
      </c>
      <c r="H10907" s="149" t="s">
        <v>5423</v>
      </c>
      <c r="I10907">
        <v>40001775</v>
      </c>
      <c r="J10907" t="s">
        <v>21653</v>
      </c>
      <c r="K10907" t="s">
        <v>14036</v>
      </c>
      <c r="L10907" t="s">
        <v>21654</v>
      </c>
      <c r="M10907" t="s">
        <v>12896</v>
      </c>
      <c r="N10907" t="s">
        <v>21655</v>
      </c>
      <c r="Q10907" t="s">
        <v>12415</v>
      </c>
      <c r="R10907" t="s">
        <v>12416</v>
      </c>
      <c r="S10907" t="s">
        <v>21656</v>
      </c>
      <c r="U10907" t="s">
        <v>12418</v>
      </c>
      <c r="W10907">
        <v>11</v>
      </c>
      <c r="X10907">
        <v>1</v>
      </c>
      <c r="Y10907" t="s">
        <v>12419</v>
      </c>
      <c r="Z10907" t="s">
        <v>12420</v>
      </c>
      <c r="AA10907" t="s">
        <v>12421</v>
      </c>
      <c r="AB10907" t="s">
        <v>12422</v>
      </c>
      <c r="AC10907">
        <v>2</v>
      </c>
      <c r="AD10907" s="123">
        <v>39111</v>
      </c>
      <c r="AE10907" t="s">
        <v>12423</v>
      </c>
      <c r="AG10907">
        <v>40001775</v>
      </c>
      <c r="AL10907" t="s">
        <v>12422</v>
      </c>
      <c r="AN10907">
        <v>1516304501</v>
      </c>
      <c r="AO10907">
        <v>16</v>
      </c>
      <c r="AP10907" t="s">
        <v>12424</v>
      </c>
      <c r="AQ10907" t="s">
        <v>11408</v>
      </c>
      <c r="AR10907">
        <v>4100</v>
      </c>
      <c r="AT10907">
        <v>2005</v>
      </c>
      <c r="AV10907" t="s">
        <v>21657</v>
      </c>
      <c r="AW10907">
        <v>116100</v>
      </c>
    </row>
    <row r="10908" spans="1:49" x14ac:dyDescent="0.25">
      <c r="A10908">
        <v>4100</v>
      </c>
      <c r="B10908">
        <v>30050</v>
      </c>
      <c r="C10908">
        <v>4022</v>
      </c>
      <c r="D10908">
        <v>415</v>
      </c>
      <c r="E10908" s="124" t="s">
        <v>21172</v>
      </c>
      <c r="F10908" t="str">
        <f t="shared" si="219"/>
        <v>Matt CavanaughLANGSTON BAG COMPANY</v>
      </c>
      <c r="G10908" s="150" t="s">
        <v>263</v>
      </c>
      <c r="H10908" s="149" t="s">
        <v>5428</v>
      </c>
      <c r="I10908">
        <v>40007457</v>
      </c>
      <c r="L10908" t="s">
        <v>14079</v>
      </c>
      <c r="M10908" t="s">
        <v>12703</v>
      </c>
      <c r="O10908">
        <v>60</v>
      </c>
      <c r="P10908">
        <v>38109</v>
      </c>
      <c r="Q10908" t="s">
        <v>12415</v>
      </c>
      <c r="R10908" t="s">
        <v>12416</v>
      </c>
      <c r="S10908" t="s">
        <v>21658</v>
      </c>
      <c r="U10908" t="s">
        <v>12418</v>
      </c>
      <c r="W10908">
        <v>11</v>
      </c>
      <c r="X10908">
        <v>1</v>
      </c>
      <c r="Y10908" t="s">
        <v>12419</v>
      </c>
      <c r="Z10908" t="s">
        <v>12420</v>
      </c>
      <c r="AA10908" t="s">
        <v>12429</v>
      </c>
      <c r="AB10908" t="s">
        <v>12422</v>
      </c>
      <c r="AC10908">
        <v>2</v>
      </c>
      <c r="AD10908" s="123">
        <v>41953</v>
      </c>
      <c r="AE10908" t="s">
        <v>12431</v>
      </c>
      <c r="AG10908">
        <v>40007457</v>
      </c>
      <c r="AL10908" t="s">
        <v>12422</v>
      </c>
      <c r="AN10908">
        <v>4315705601</v>
      </c>
      <c r="AO10908">
        <v>16</v>
      </c>
      <c r="AP10908" t="s">
        <v>12424</v>
      </c>
      <c r="AQ10908" t="s">
        <v>11408</v>
      </c>
      <c r="AR10908">
        <v>4100</v>
      </c>
      <c r="AT10908">
        <v>0</v>
      </c>
      <c r="AV10908" t="s">
        <v>21659</v>
      </c>
      <c r="AW10908">
        <v>116100</v>
      </c>
    </row>
    <row r="10909" spans="1:49" x14ac:dyDescent="0.25">
      <c r="A10909">
        <v>4100</v>
      </c>
      <c r="B10909">
        <v>30050</v>
      </c>
      <c r="C10909">
        <v>4022</v>
      </c>
      <c r="D10909">
        <v>415</v>
      </c>
      <c r="E10909" s="124" t="s">
        <v>21172</v>
      </c>
      <c r="F10909" t="str">
        <f t="shared" si="219"/>
        <v>Matt CavanaughLEGGETT AND PLATT</v>
      </c>
      <c r="G10909" s="150" t="s">
        <v>263</v>
      </c>
      <c r="H10909" s="149" t="s">
        <v>5472</v>
      </c>
      <c r="I10909">
        <v>40004291</v>
      </c>
      <c r="K10909" t="s">
        <v>21660</v>
      </c>
      <c r="L10909" t="s">
        <v>21319</v>
      </c>
      <c r="M10909" t="s">
        <v>12546</v>
      </c>
      <c r="N10909">
        <v>60502</v>
      </c>
      <c r="Q10909" t="s">
        <v>12415</v>
      </c>
      <c r="R10909" t="s">
        <v>12416</v>
      </c>
      <c r="S10909" t="s">
        <v>21661</v>
      </c>
      <c r="U10909" t="s">
        <v>12418</v>
      </c>
      <c r="W10909">
        <v>11</v>
      </c>
      <c r="X10909">
        <v>1</v>
      </c>
      <c r="Y10909" t="s">
        <v>12419</v>
      </c>
      <c r="Z10909" t="s">
        <v>12420</v>
      </c>
      <c r="AA10909" t="s">
        <v>12421</v>
      </c>
      <c r="AB10909" t="s">
        <v>12473</v>
      </c>
      <c r="AC10909">
        <v>2</v>
      </c>
      <c r="AD10909" s="123">
        <v>39111</v>
      </c>
      <c r="AE10909" t="s">
        <v>12423</v>
      </c>
      <c r="AG10909">
        <v>40004291</v>
      </c>
      <c r="AL10909" t="s">
        <v>12473</v>
      </c>
      <c r="AN10909">
        <v>1419700901</v>
      </c>
      <c r="AO10909">
        <v>16</v>
      </c>
      <c r="AP10909" t="s">
        <v>12424</v>
      </c>
      <c r="AQ10909" t="s">
        <v>11408</v>
      </c>
      <c r="AR10909">
        <v>4100</v>
      </c>
      <c r="AS10909" t="s">
        <v>12491</v>
      </c>
      <c r="AT10909">
        <v>2005</v>
      </c>
      <c r="AV10909" t="s">
        <v>21662</v>
      </c>
      <c r="AW10909">
        <v>116100</v>
      </c>
    </row>
    <row r="10910" spans="1:49" x14ac:dyDescent="0.25">
      <c r="A10910">
        <v>4100</v>
      </c>
      <c r="B10910">
        <v>30050</v>
      </c>
      <c r="C10910">
        <v>4022</v>
      </c>
      <c r="D10910">
        <v>415</v>
      </c>
      <c r="E10910" s="124" t="s">
        <v>21172</v>
      </c>
      <c r="F10910" t="str">
        <f t="shared" si="219"/>
        <v>Matt CavanaughLINE CRAFT TOOL</v>
      </c>
      <c r="G10910" s="150" t="s">
        <v>263</v>
      </c>
      <c r="H10910" s="149" t="s">
        <v>5550</v>
      </c>
      <c r="I10910">
        <v>40002547</v>
      </c>
      <c r="K10910" t="s">
        <v>21663</v>
      </c>
      <c r="L10910" t="s">
        <v>21664</v>
      </c>
      <c r="M10910" t="s">
        <v>12546</v>
      </c>
      <c r="N10910" t="s">
        <v>21665</v>
      </c>
      <c r="Q10910" t="s">
        <v>12415</v>
      </c>
      <c r="R10910" t="s">
        <v>12416</v>
      </c>
      <c r="S10910" t="s">
        <v>21666</v>
      </c>
      <c r="U10910" t="s">
        <v>12418</v>
      </c>
      <c r="W10910">
        <v>11</v>
      </c>
      <c r="X10910">
        <v>1</v>
      </c>
      <c r="Y10910" t="s">
        <v>12419</v>
      </c>
      <c r="Z10910" t="s">
        <v>12420</v>
      </c>
      <c r="AA10910" t="s">
        <v>12421</v>
      </c>
      <c r="AB10910" t="s">
        <v>12422</v>
      </c>
      <c r="AC10910">
        <v>2</v>
      </c>
      <c r="AD10910" s="123">
        <v>39111</v>
      </c>
      <c r="AE10910" t="s">
        <v>12423</v>
      </c>
      <c r="AG10910">
        <v>40002547</v>
      </c>
      <c r="AL10910" t="s">
        <v>12422</v>
      </c>
      <c r="AN10910">
        <v>1404316601</v>
      </c>
      <c r="AO10910">
        <v>16</v>
      </c>
      <c r="AP10910" t="s">
        <v>12424</v>
      </c>
      <c r="AQ10910" t="s">
        <v>11408</v>
      </c>
      <c r="AR10910">
        <v>4100</v>
      </c>
      <c r="AT10910">
        <v>0</v>
      </c>
      <c r="AV10910" t="s">
        <v>21667</v>
      </c>
      <c r="AW10910">
        <v>116100</v>
      </c>
    </row>
    <row r="10911" spans="1:49" x14ac:dyDescent="0.25">
      <c r="A10911">
        <v>4100</v>
      </c>
      <c r="B10911">
        <v>30050</v>
      </c>
      <c r="C10911">
        <v>4022</v>
      </c>
      <c r="D10911">
        <v>415</v>
      </c>
      <c r="E10911" s="124" t="s">
        <v>21172</v>
      </c>
      <c r="F10911" t="str">
        <f t="shared" si="219"/>
        <v>Matt CavanaughLITHOGRAPHIC INDUSTRIES</v>
      </c>
      <c r="G10911" s="150" t="s">
        <v>263</v>
      </c>
      <c r="H10911" s="149" t="s">
        <v>5562</v>
      </c>
      <c r="I10911">
        <v>40008170</v>
      </c>
      <c r="K10911" t="s">
        <v>21668</v>
      </c>
      <c r="L10911" t="s">
        <v>16064</v>
      </c>
      <c r="M10911" t="s">
        <v>12546</v>
      </c>
      <c r="N10911">
        <v>60155</v>
      </c>
      <c r="Q10911" t="s">
        <v>12415</v>
      </c>
      <c r="R10911" t="s">
        <v>12416</v>
      </c>
      <c r="S10911" t="s">
        <v>21669</v>
      </c>
      <c r="U10911" t="s">
        <v>12418</v>
      </c>
      <c r="W10911">
        <v>11</v>
      </c>
      <c r="X10911">
        <v>1</v>
      </c>
      <c r="Y10911" t="s">
        <v>12419</v>
      </c>
      <c r="Z10911" t="s">
        <v>12420</v>
      </c>
      <c r="AA10911" t="s">
        <v>12429</v>
      </c>
      <c r="AB10911" t="s">
        <v>12422</v>
      </c>
      <c r="AC10911">
        <v>2</v>
      </c>
      <c r="AD10911" s="123">
        <v>42916</v>
      </c>
      <c r="AE10911" t="s">
        <v>12431</v>
      </c>
      <c r="AG10911">
        <v>40008170</v>
      </c>
      <c r="AL10911" t="s">
        <v>12422</v>
      </c>
      <c r="AN10911">
        <v>1403102701</v>
      </c>
      <c r="AO10911">
        <v>16</v>
      </c>
      <c r="AP10911" t="s">
        <v>12424</v>
      </c>
      <c r="AQ10911" t="s">
        <v>11408</v>
      </c>
      <c r="AR10911">
        <v>4100</v>
      </c>
      <c r="AT10911">
        <v>0</v>
      </c>
      <c r="AV10911" t="s">
        <v>21670</v>
      </c>
      <c r="AW10911">
        <v>116100</v>
      </c>
    </row>
    <row r="10912" spans="1:49" x14ac:dyDescent="0.25">
      <c r="A10912">
        <v>4100</v>
      </c>
      <c r="B10912">
        <v>30050</v>
      </c>
      <c r="C10912">
        <v>4022</v>
      </c>
      <c r="D10912">
        <v>415</v>
      </c>
      <c r="E10912" s="124" t="s">
        <v>21172</v>
      </c>
      <c r="F10912" t="str">
        <f t="shared" si="219"/>
        <v>Matt CavanaughLOMA SYSTEMS, INC</v>
      </c>
      <c r="G10912" s="150" t="s">
        <v>263</v>
      </c>
      <c r="H10912" s="149" t="s">
        <v>5583</v>
      </c>
      <c r="I10912">
        <v>40005297</v>
      </c>
      <c r="K10912" t="s">
        <v>21671</v>
      </c>
      <c r="L10912" t="s">
        <v>21200</v>
      </c>
      <c r="M10912" t="s">
        <v>12546</v>
      </c>
      <c r="N10912">
        <v>60188</v>
      </c>
      <c r="Q10912" t="s">
        <v>12415</v>
      </c>
      <c r="R10912" t="s">
        <v>12416</v>
      </c>
      <c r="S10912" t="s">
        <v>21672</v>
      </c>
      <c r="U10912" t="s">
        <v>12418</v>
      </c>
      <c r="W10912">
        <v>11</v>
      </c>
      <c r="X10912">
        <v>0</v>
      </c>
      <c r="Y10912" t="s">
        <v>12472</v>
      </c>
      <c r="Z10912" t="s">
        <v>12420</v>
      </c>
      <c r="AA10912" t="s">
        <v>12429</v>
      </c>
      <c r="AB10912" t="s">
        <v>12473</v>
      </c>
      <c r="AC10912">
        <v>2</v>
      </c>
      <c r="AD10912" s="123">
        <v>39412</v>
      </c>
      <c r="AE10912" t="s">
        <v>12538</v>
      </c>
      <c r="AG10912">
        <v>40005297</v>
      </c>
      <c r="AL10912" t="s">
        <v>12473</v>
      </c>
      <c r="AN10912">
        <v>1404335001</v>
      </c>
      <c r="AO10912">
        <v>16</v>
      </c>
      <c r="AP10912" t="s">
        <v>12424</v>
      </c>
      <c r="AQ10912" t="s">
        <v>11408</v>
      </c>
      <c r="AR10912">
        <v>4100</v>
      </c>
      <c r="AT10912">
        <v>0</v>
      </c>
      <c r="AV10912" t="s">
        <v>21673</v>
      </c>
      <c r="AW10912">
        <v>116100</v>
      </c>
    </row>
    <row r="10913" spans="1:49" x14ac:dyDescent="0.25">
      <c r="A10913">
        <v>4100</v>
      </c>
      <c r="B10913">
        <v>30050</v>
      </c>
      <c r="C10913">
        <v>4022</v>
      </c>
      <c r="D10913">
        <v>415</v>
      </c>
      <c r="E10913" s="124" t="s">
        <v>21172</v>
      </c>
      <c r="F10913" t="str">
        <f t="shared" si="219"/>
        <v>Matt CavanaughLOPAREX, LLC.</v>
      </c>
      <c r="G10913" s="150" t="s">
        <v>263</v>
      </c>
      <c r="H10913" s="149" t="s">
        <v>5591</v>
      </c>
      <c r="I10913">
        <v>40006710</v>
      </c>
      <c r="J10913" t="s">
        <v>21674</v>
      </c>
      <c r="K10913" t="s">
        <v>21675</v>
      </c>
      <c r="L10913" t="s">
        <v>16992</v>
      </c>
      <c r="M10913" t="s">
        <v>13169</v>
      </c>
      <c r="N10913">
        <v>27518</v>
      </c>
      <c r="Q10913" t="s">
        <v>12415</v>
      </c>
      <c r="R10913" t="s">
        <v>12416</v>
      </c>
      <c r="S10913" t="s">
        <v>21676</v>
      </c>
      <c r="U10913" t="s">
        <v>12418</v>
      </c>
      <c r="W10913">
        <v>11</v>
      </c>
      <c r="X10913">
        <v>1</v>
      </c>
      <c r="Y10913" t="s">
        <v>12419</v>
      </c>
      <c r="Z10913" t="s">
        <v>12420</v>
      </c>
      <c r="AA10913" t="s">
        <v>14498</v>
      </c>
      <c r="AB10913" t="s">
        <v>12422</v>
      </c>
      <c r="AC10913">
        <v>2</v>
      </c>
      <c r="AD10913" s="123">
        <v>40898</v>
      </c>
      <c r="AE10913" t="s">
        <v>12431</v>
      </c>
      <c r="AG10913">
        <v>40006710</v>
      </c>
      <c r="AL10913" t="s">
        <v>12422</v>
      </c>
      <c r="AN10913">
        <v>3418301501</v>
      </c>
      <c r="AO10913">
        <v>16</v>
      </c>
      <c r="AP10913" t="s">
        <v>12424</v>
      </c>
      <c r="AQ10913" t="s">
        <v>11408</v>
      </c>
      <c r="AR10913">
        <v>4100</v>
      </c>
      <c r="AT10913">
        <v>0</v>
      </c>
      <c r="AV10913" t="s">
        <v>21677</v>
      </c>
      <c r="AW10913">
        <v>116100</v>
      </c>
    </row>
    <row r="10914" spans="1:49" x14ac:dyDescent="0.25">
      <c r="A10914">
        <v>4100</v>
      </c>
      <c r="B10914">
        <v>30050</v>
      </c>
      <c r="C10914">
        <v>4022</v>
      </c>
      <c r="D10914">
        <v>415</v>
      </c>
      <c r="E10914" s="124" t="s">
        <v>21172</v>
      </c>
      <c r="F10914" t="str">
        <f t="shared" si="219"/>
        <v>Matt CavanaughLUMENITE CONTROL TECHNOLOGY,INC.</v>
      </c>
      <c r="G10914" s="150" t="s">
        <v>263</v>
      </c>
      <c r="H10914" s="149" t="s">
        <v>5633</v>
      </c>
      <c r="I10914">
        <v>40002337</v>
      </c>
      <c r="K10914" t="s">
        <v>21678</v>
      </c>
      <c r="L10914" t="s">
        <v>21298</v>
      </c>
      <c r="M10914" t="s">
        <v>12546</v>
      </c>
      <c r="N10914" t="s">
        <v>21299</v>
      </c>
      <c r="Q10914" t="s">
        <v>12415</v>
      </c>
      <c r="R10914" t="s">
        <v>12416</v>
      </c>
      <c r="S10914" t="s">
        <v>21679</v>
      </c>
      <c r="U10914" t="s">
        <v>12418</v>
      </c>
      <c r="W10914">
        <v>11</v>
      </c>
      <c r="X10914">
        <v>1</v>
      </c>
      <c r="Y10914" t="s">
        <v>12419</v>
      </c>
      <c r="Z10914" t="s">
        <v>12420</v>
      </c>
      <c r="AA10914" t="s">
        <v>12421</v>
      </c>
      <c r="AB10914" t="s">
        <v>12422</v>
      </c>
      <c r="AC10914">
        <v>2</v>
      </c>
      <c r="AD10914" s="123">
        <v>39111</v>
      </c>
      <c r="AE10914" t="s">
        <v>12423</v>
      </c>
      <c r="AG10914">
        <v>40002337</v>
      </c>
      <c r="AL10914" t="s">
        <v>12422</v>
      </c>
      <c r="AN10914">
        <v>1403110301</v>
      </c>
      <c r="AO10914">
        <v>16</v>
      </c>
      <c r="AP10914" t="s">
        <v>12424</v>
      </c>
      <c r="AQ10914" t="s">
        <v>11408</v>
      </c>
      <c r="AR10914">
        <v>4100</v>
      </c>
      <c r="AS10914" t="s">
        <v>12491</v>
      </c>
      <c r="AT10914">
        <v>0</v>
      </c>
      <c r="AV10914" t="s">
        <v>21680</v>
      </c>
      <c r="AW10914">
        <v>116100</v>
      </c>
    </row>
    <row r="10915" spans="1:49" x14ac:dyDescent="0.25">
      <c r="A10915">
        <v>4100</v>
      </c>
      <c r="B10915">
        <v>30050</v>
      </c>
      <c r="C10915">
        <v>4022</v>
      </c>
      <c r="D10915">
        <v>415</v>
      </c>
      <c r="E10915" s="124" t="s">
        <v>21172</v>
      </c>
      <c r="F10915" t="str">
        <f t="shared" si="219"/>
        <v>Matt CavanaughM &amp; R PRINTING EQUIPMENT, INC.</v>
      </c>
      <c r="G10915" s="150" t="s">
        <v>263</v>
      </c>
      <c r="H10915" s="149" t="s">
        <v>5645</v>
      </c>
      <c r="I10915">
        <v>40001343</v>
      </c>
      <c r="K10915" t="s">
        <v>21681</v>
      </c>
      <c r="L10915" t="s">
        <v>21682</v>
      </c>
      <c r="M10915" t="s">
        <v>12546</v>
      </c>
      <c r="N10915" t="s">
        <v>21683</v>
      </c>
      <c r="Q10915" t="s">
        <v>12415</v>
      </c>
      <c r="R10915" t="s">
        <v>12416</v>
      </c>
      <c r="S10915">
        <v>6308586101</v>
      </c>
      <c r="U10915" t="s">
        <v>12418</v>
      </c>
      <c r="W10915">
        <v>11</v>
      </c>
      <c r="X10915">
        <v>0</v>
      </c>
      <c r="Y10915" t="s">
        <v>12419</v>
      </c>
      <c r="Z10915" t="s">
        <v>12420</v>
      </c>
      <c r="AA10915" t="s">
        <v>12421</v>
      </c>
      <c r="AB10915" t="s">
        <v>14028</v>
      </c>
      <c r="AC10915">
        <v>2</v>
      </c>
      <c r="AD10915" s="123">
        <v>39111</v>
      </c>
      <c r="AE10915" t="s">
        <v>12423</v>
      </c>
      <c r="AG10915">
        <v>40001343</v>
      </c>
      <c r="AL10915" t="s">
        <v>14028</v>
      </c>
      <c r="AN10915">
        <v>1404311501</v>
      </c>
      <c r="AO10915">
        <v>16</v>
      </c>
      <c r="AP10915" t="s">
        <v>12424</v>
      </c>
      <c r="AQ10915" t="s">
        <v>11408</v>
      </c>
      <c r="AR10915">
        <v>4100</v>
      </c>
      <c r="AS10915" t="s">
        <v>12491</v>
      </c>
      <c r="AT10915">
        <v>0</v>
      </c>
      <c r="AV10915" t="s">
        <v>21684</v>
      </c>
      <c r="AW10915">
        <v>116100</v>
      </c>
    </row>
    <row r="10916" spans="1:49" x14ac:dyDescent="0.25">
      <c r="A10916">
        <v>4100</v>
      </c>
      <c r="B10916">
        <v>30050</v>
      </c>
      <c r="C10916">
        <v>4022</v>
      </c>
      <c r="D10916">
        <v>415</v>
      </c>
      <c r="E10916" s="124" t="s">
        <v>21172</v>
      </c>
      <c r="F10916" t="str">
        <f t="shared" si="219"/>
        <v>Matt CavanaughMANROLAND WEB SYSTEMS</v>
      </c>
      <c r="G10916" s="150" t="s">
        <v>263</v>
      </c>
      <c r="H10916" s="149" t="s">
        <v>5716</v>
      </c>
      <c r="I10916">
        <v>40001829</v>
      </c>
      <c r="J10916" t="s">
        <v>21685</v>
      </c>
      <c r="K10916" t="s">
        <v>21686</v>
      </c>
      <c r="L10916" t="s">
        <v>16550</v>
      </c>
      <c r="M10916" t="s">
        <v>12546</v>
      </c>
      <c r="N10916">
        <v>60532</v>
      </c>
      <c r="Q10916" t="s">
        <v>12415</v>
      </c>
      <c r="R10916" t="s">
        <v>12416</v>
      </c>
      <c r="S10916" t="s">
        <v>21687</v>
      </c>
      <c r="U10916" t="s">
        <v>12418</v>
      </c>
      <c r="W10916">
        <v>11</v>
      </c>
      <c r="X10916">
        <v>0</v>
      </c>
      <c r="Y10916" t="s">
        <v>12472</v>
      </c>
      <c r="Z10916" t="s">
        <v>12420</v>
      </c>
      <c r="AA10916" t="s">
        <v>12421</v>
      </c>
      <c r="AB10916" t="s">
        <v>12422</v>
      </c>
      <c r="AC10916">
        <v>2</v>
      </c>
      <c r="AD10916" s="123">
        <v>39111</v>
      </c>
      <c r="AE10916" t="s">
        <v>12423</v>
      </c>
      <c r="AG10916">
        <v>40001829</v>
      </c>
      <c r="AL10916" t="s">
        <v>12422</v>
      </c>
      <c r="AN10916">
        <v>1404316301</v>
      </c>
      <c r="AO10916">
        <v>16</v>
      </c>
      <c r="AP10916" t="s">
        <v>12424</v>
      </c>
      <c r="AQ10916" t="s">
        <v>11408</v>
      </c>
      <c r="AR10916">
        <v>4100</v>
      </c>
      <c r="AT10916">
        <v>2005</v>
      </c>
      <c r="AV10916" t="s">
        <v>21688</v>
      </c>
      <c r="AW10916">
        <v>116100</v>
      </c>
    </row>
    <row r="10917" spans="1:49" x14ac:dyDescent="0.25">
      <c r="A10917">
        <v>4100</v>
      </c>
      <c r="B10917">
        <v>30050</v>
      </c>
      <c r="C10917">
        <v>4022</v>
      </c>
      <c r="D10917">
        <v>415</v>
      </c>
      <c r="E10917" s="124" t="s">
        <v>21172</v>
      </c>
      <c r="F10917" t="str">
        <f t="shared" si="219"/>
        <v>Matt CavanaughMARKETING IV, INC</v>
      </c>
      <c r="G10917" s="150" t="s">
        <v>263</v>
      </c>
      <c r="H10917" s="149" t="s">
        <v>5746</v>
      </c>
      <c r="I10917">
        <v>40003495</v>
      </c>
      <c r="K10917" t="s">
        <v>21689</v>
      </c>
      <c r="L10917" t="s">
        <v>21690</v>
      </c>
      <c r="M10917" t="s">
        <v>12546</v>
      </c>
      <c r="N10917" t="s">
        <v>21691</v>
      </c>
      <c r="Q10917" t="s">
        <v>12415</v>
      </c>
      <c r="R10917" t="s">
        <v>12416</v>
      </c>
      <c r="S10917" t="s">
        <v>21692</v>
      </c>
      <c r="U10917" t="s">
        <v>12418</v>
      </c>
      <c r="W10917">
        <v>11</v>
      </c>
      <c r="X10917">
        <v>1</v>
      </c>
      <c r="Y10917" t="s">
        <v>12419</v>
      </c>
      <c r="Z10917" t="s">
        <v>12420</v>
      </c>
      <c r="AA10917" t="s">
        <v>12421</v>
      </c>
      <c r="AB10917" t="s">
        <v>12422</v>
      </c>
      <c r="AC10917">
        <v>2</v>
      </c>
      <c r="AD10917" s="123">
        <v>39111</v>
      </c>
      <c r="AE10917" t="s">
        <v>12423</v>
      </c>
      <c r="AG10917">
        <v>40003495</v>
      </c>
      <c r="AL10917" t="s">
        <v>12422</v>
      </c>
      <c r="AN10917">
        <v>1404309001</v>
      </c>
      <c r="AO10917">
        <v>16</v>
      </c>
      <c r="AP10917" t="s">
        <v>12424</v>
      </c>
      <c r="AQ10917" t="s">
        <v>11408</v>
      </c>
      <c r="AR10917">
        <v>4100</v>
      </c>
      <c r="AS10917" t="s">
        <v>12491</v>
      </c>
      <c r="AT10917">
        <v>0</v>
      </c>
      <c r="AV10917" t="s">
        <v>21693</v>
      </c>
      <c r="AW10917">
        <v>116100</v>
      </c>
    </row>
    <row r="10918" spans="1:49" x14ac:dyDescent="0.25">
      <c r="A10918">
        <v>4100</v>
      </c>
      <c r="B10918">
        <v>30050</v>
      </c>
      <c r="C10918">
        <v>4022</v>
      </c>
      <c r="D10918">
        <v>415</v>
      </c>
      <c r="E10918" s="124" t="s">
        <v>21172</v>
      </c>
      <c r="F10918" t="str">
        <f t="shared" si="219"/>
        <v>Matt CavanaughMARS WRIGLEY CONFECTIONERY US, LLC</v>
      </c>
      <c r="G10918" s="150" t="s">
        <v>263</v>
      </c>
      <c r="H10918" s="149" t="s">
        <v>5763</v>
      </c>
      <c r="I10918">
        <v>40004168</v>
      </c>
      <c r="J10918" t="s">
        <v>12492</v>
      </c>
      <c r="L10918" t="s">
        <v>12963</v>
      </c>
      <c r="M10918" t="s">
        <v>12494</v>
      </c>
      <c r="O10918">
        <v>696517</v>
      </c>
      <c r="P10918">
        <v>78269</v>
      </c>
      <c r="Q10918" t="s">
        <v>12415</v>
      </c>
      <c r="R10918" t="s">
        <v>12416</v>
      </c>
      <c r="S10918" t="s">
        <v>20882</v>
      </c>
      <c r="U10918" t="s">
        <v>12418</v>
      </c>
      <c r="V10918">
        <v>37</v>
      </c>
      <c r="W10918">
        <v>11</v>
      </c>
      <c r="X10918">
        <v>1</v>
      </c>
      <c r="Y10918" t="s">
        <v>12765</v>
      </c>
      <c r="Z10918" t="s">
        <v>12420</v>
      </c>
      <c r="AA10918" t="s">
        <v>12421</v>
      </c>
      <c r="AB10918" t="s">
        <v>12830</v>
      </c>
      <c r="AC10918">
        <v>2</v>
      </c>
      <c r="AD10918" s="123">
        <v>39111</v>
      </c>
      <c r="AE10918" t="s">
        <v>12423</v>
      </c>
      <c r="AG10918">
        <v>40004168</v>
      </c>
      <c r="AL10918" t="s">
        <v>12830</v>
      </c>
      <c r="AN10918">
        <v>4402925701</v>
      </c>
      <c r="AO10918">
        <v>16</v>
      </c>
      <c r="AP10918" t="s">
        <v>12424</v>
      </c>
      <c r="AQ10918" t="s">
        <v>11408</v>
      </c>
      <c r="AR10918">
        <v>4100</v>
      </c>
      <c r="AT10918">
        <v>2005</v>
      </c>
      <c r="AV10918" t="s">
        <v>21694</v>
      </c>
      <c r="AW10918">
        <v>116100</v>
      </c>
    </row>
    <row r="10919" spans="1:49" x14ac:dyDescent="0.25">
      <c r="A10919">
        <v>4100</v>
      </c>
      <c r="B10919">
        <v>30050</v>
      </c>
      <c r="C10919">
        <v>4022</v>
      </c>
      <c r="D10919">
        <v>415</v>
      </c>
      <c r="E10919" s="124" t="s">
        <v>21172</v>
      </c>
      <c r="F10919" t="str">
        <f t="shared" si="219"/>
        <v>Matt CavanaughMEIJI CORPORATION</v>
      </c>
      <c r="G10919" s="150" t="s">
        <v>263</v>
      </c>
      <c r="H10919" s="149" t="s">
        <v>5923</v>
      </c>
      <c r="I10919">
        <v>40003095</v>
      </c>
      <c r="J10919" t="s">
        <v>21695</v>
      </c>
      <c r="K10919" t="s">
        <v>21696</v>
      </c>
      <c r="L10919" t="s">
        <v>21371</v>
      </c>
      <c r="M10919" t="s">
        <v>12546</v>
      </c>
      <c r="N10919">
        <v>60143</v>
      </c>
      <c r="Q10919" t="s">
        <v>12415</v>
      </c>
      <c r="R10919" t="s">
        <v>12416</v>
      </c>
      <c r="S10919" t="s">
        <v>21697</v>
      </c>
      <c r="U10919" t="s">
        <v>12418</v>
      </c>
      <c r="W10919">
        <v>11</v>
      </c>
      <c r="X10919">
        <v>2</v>
      </c>
      <c r="Y10919" t="s">
        <v>12419</v>
      </c>
      <c r="Z10919" t="s">
        <v>12420</v>
      </c>
      <c r="AA10919" t="s">
        <v>12421</v>
      </c>
      <c r="AB10919" t="s">
        <v>12422</v>
      </c>
      <c r="AC10919">
        <v>2</v>
      </c>
      <c r="AD10919" s="123">
        <v>39111</v>
      </c>
      <c r="AE10919" t="s">
        <v>12423</v>
      </c>
      <c r="AG10919">
        <v>40003095</v>
      </c>
      <c r="AL10919" t="s">
        <v>12422</v>
      </c>
      <c r="AN10919">
        <v>1404313901</v>
      </c>
      <c r="AO10919">
        <v>16</v>
      </c>
      <c r="AP10919" t="s">
        <v>12424</v>
      </c>
      <c r="AQ10919" t="s">
        <v>11408</v>
      </c>
      <c r="AR10919">
        <v>4100</v>
      </c>
      <c r="AT10919">
        <v>2005</v>
      </c>
      <c r="AV10919" t="s">
        <v>21698</v>
      </c>
      <c r="AW10919">
        <v>116100</v>
      </c>
    </row>
    <row r="10920" spans="1:49" x14ac:dyDescent="0.25">
      <c r="A10920">
        <v>4100</v>
      </c>
      <c r="B10920">
        <v>30050</v>
      </c>
      <c r="C10920">
        <v>4022</v>
      </c>
      <c r="D10920">
        <v>415</v>
      </c>
      <c r="E10920" s="124" t="s">
        <v>21172</v>
      </c>
      <c r="F10920" t="str">
        <f t="shared" si="219"/>
        <v>Matt CavanaughMEP TECHNOLOGIES INC.</v>
      </c>
      <c r="G10920" s="150" t="s">
        <v>263</v>
      </c>
      <c r="H10920" s="149" t="s">
        <v>5934</v>
      </c>
      <c r="I10920">
        <v>40005900</v>
      </c>
      <c r="K10920" t="s">
        <v>21699</v>
      </c>
      <c r="L10920" t="s">
        <v>21700</v>
      </c>
      <c r="M10920" t="s">
        <v>21701</v>
      </c>
      <c r="N10920" t="s">
        <v>21702</v>
      </c>
      <c r="Q10920" t="s">
        <v>13237</v>
      </c>
      <c r="R10920" t="s">
        <v>12416</v>
      </c>
      <c r="S10920" t="s">
        <v>21703</v>
      </c>
      <c r="U10920" t="s">
        <v>12418</v>
      </c>
      <c r="W10920">
        <v>11</v>
      </c>
      <c r="X10920">
        <v>0</v>
      </c>
      <c r="Y10920" t="s">
        <v>12472</v>
      </c>
      <c r="Z10920" t="s">
        <v>12420</v>
      </c>
      <c r="AA10920" t="s">
        <v>12485</v>
      </c>
      <c r="AB10920" t="s">
        <v>12422</v>
      </c>
      <c r="AC10920">
        <v>4</v>
      </c>
      <c r="AD10920" s="123">
        <v>40116</v>
      </c>
      <c r="AE10920" t="s">
        <v>12528</v>
      </c>
      <c r="AG10920">
        <v>40005900</v>
      </c>
      <c r="AL10920" t="s">
        <v>12422</v>
      </c>
      <c r="AN10920">
        <v>7001906501</v>
      </c>
      <c r="AO10920">
        <v>16</v>
      </c>
      <c r="AP10920" t="s">
        <v>12424</v>
      </c>
      <c r="AQ10920" t="s">
        <v>11408</v>
      </c>
      <c r="AR10920">
        <v>4100</v>
      </c>
      <c r="AS10920" t="s">
        <v>12491</v>
      </c>
      <c r="AT10920">
        <v>0</v>
      </c>
      <c r="AV10920" t="s">
        <v>21704</v>
      </c>
      <c r="AW10920">
        <v>116100</v>
      </c>
    </row>
    <row r="10921" spans="1:49" x14ac:dyDescent="0.25">
      <c r="A10921">
        <v>4100</v>
      </c>
      <c r="B10921">
        <v>30050</v>
      </c>
      <c r="C10921">
        <v>4022</v>
      </c>
      <c r="D10921">
        <v>415</v>
      </c>
      <c r="E10921" s="124" t="s">
        <v>21172</v>
      </c>
      <c r="F10921" t="str">
        <f t="shared" si="219"/>
        <v>Matt CavanaughMIDWEST CAN COMPANY</v>
      </c>
      <c r="G10921" s="150" t="s">
        <v>263</v>
      </c>
      <c r="H10921" s="149" t="s">
        <v>6034</v>
      </c>
      <c r="I10921">
        <v>40008529</v>
      </c>
      <c r="K10921" t="s">
        <v>21705</v>
      </c>
      <c r="L10921" t="s">
        <v>21298</v>
      </c>
      <c r="M10921" t="s">
        <v>12546</v>
      </c>
      <c r="N10921">
        <v>60131</v>
      </c>
      <c r="Q10921" t="s">
        <v>12415</v>
      </c>
      <c r="R10921" t="s">
        <v>12416</v>
      </c>
      <c r="S10921" t="s">
        <v>21706</v>
      </c>
      <c r="U10921" t="s">
        <v>12418</v>
      </c>
      <c r="W10921">
        <v>11</v>
      </c>
      <c r="X10921">
        <v>1</v>
      </c>
      <c r="Y10921" t="s">
        <v>12419</v>
      </c>
      <c r="Z10921" t="s">
        <v>12420</v>
      </c>
      <c r="AA10921" t="s">
        <v>12429</v>
      </c>
      <c r="AB10921" t="s">
        <v>12430</v>
      </c>
      <c r="AC10921">
        <v>2</v>
      </c>
      <c r="AD10921" s="123">
        <v>43431</v>
      </c>
      <c r="AE10921" t="s">
        <v>12431</v>
      </c>
      <c r="AG10921">
        <v>40008529</v>
      </c>
      <c r="AL10921" t="s">
        <v>12430</v>
      </c>
      <c r="AN10921">
        <v>1403110301</v>
      </c>
      <c r="AO10921">
        <v>16</v>
      </c>
      <c r="AP10921" t="s">
        <v>12424</v>
      </c>
      <c r="AQ10921" t="s">
        <v>11408</v>
      </c>
      <c r="AR10921">
        <v>4100</v>
      </c>
      <c r="AT10921">
        <v>0</v>
      </c>
      <c r="AV10921" t="s">
        <v>21707</v>
      </c>
      <c r="AW10921">
        <v>116100</v>
      </c>
    </row>
    <row r="10922" spans="1:49" x14ac:dyDescent="0.25">
      <c r="A10922">
        <v>4100</v>
      </c>
      <c r="B10922">
        <v>30050</v>
      </c>
      <c r="C10922">
        <v>4022</v>
      </c>
      <c r="D10922">
        <v>415</v>
      </c>
      <c r="E10922" s="124" t="s">
        <v>21172</v>
      </c>
      <c r="F10922" t="str">
        <f t="shared" si="219"/>
        <v>Matt CavanaughMIDWEST CONVEYOR &amp; FAB INC</v>
      </c>
      <c r="G10922" s="150" t="s">
        <v>263</v>
      </c>
      <c r="H10922" s="149" t="s">
        <v>6036</v>
      </c>
      <c r="I10922">
        <v>40007841</v>
      </c>
      <c r="K10922" t="s">
        <v>21708</v>
      </c>
      <c r="L10922" t="s">
        <v>21390</v>
      </c>
      <c r="M10922" t="s">
        <v>12546</v>
      </c>
      <c r="N10922">
        <v>60450</v>
      </c>
      <c r="Q10922" t="s">
        <v>12415</v>
      </c>
      <c r="R10922" t="s">
        <v>12416</v>
      </c>
      <c r="S10922" t="s">
        <v>21709</v>
      </c>
      <c r="U10922" t="s">
        <v>12418</v>
      </c>
      <c r="W10922">
        <v>11</v>
      </c>
      <c r="X10922">
        <v>0</v>
      </c>
      <c r="Y10922" t="s">
        <v>12419</v>
      </c>
      <c r="Z10922" t="s">
        <v>12420</v>
      </c>
      <c r="AA10922" t="s">
        <v>12429</v>
      </c>
      <c r="AB10922" t="s">
        <v>12422</v>
      </c>
      <c r="AC10922">
        <v>2</v>
      </c>
      <c r="AD10922" s="123">
        <v>42492</v>
      </c>
      <c r="AE10922" t="s">
        <v>12431</v>
      </c>
      <c r="AG10922">
        <v>40007841</v>
      </c>
      <c r="AL10922" t="s">
        <v>12422</v>
      </c>
      <c r="AN10922">
        <v>1406319301</v>
      </c>
      <c r="AO10922">
        <v>16</v>
      </c>
      <c r="AP10922" t="s">
        <v>12424</v>
      </c>
      <c r="AQ10922" t="s">
        <v>11408</v>
      </c>
      <c r="AR10922">
        <v>4100</v>
      </c>
      <c r="AT10922">
        <v>0</v>
      </c>
      <c r="AV10922" t="s">
        <v>21710</v>
      </c>
      <c r="AW10922">
        <v>116100</v>
      </c>
    </row>
    <row r="10923" spans="1:49" x14ac:dyDescent="0.25">
      <c r="A10923">
        <v>4100</v>
      </c>
      <c r="B10923">
        <v>30050</v>
      </c>
      <c r="C10923">
        <v>4022</v>
      </c>
      <c r="D10923">
        <v>415</v>
      </c>
      <c r="E10923" s="124" t="s">
        <v>21172</v>
      </c>
      <c r="F10923" t="str">
        <f t="shared" si="219"/>
        <v>Matt CavanaughMIDWEST FOODS MANUFACTURING, INC</v>
      </c>
      <c r="G10923" s="150" t="s">
        <v>263</v>
      </c>
      <c r="H10923" s="149" t="s">
        <v>6038</v>
      </c>
      <c r="I10923">
        <v>40008938</v>
      </c>
      <c r="K10923" t="s">
        <v>21711</v>
      </c>
      <c r="L10923" t="s">
        <v>12545</v>
      </c>
      <c r="M10923" t="s">
        <v>12546</v>
      </c>
      <c r="N10923">
        <v>60641</v>
      </c>
      <c r="Q10923" t="s">
        <v>12415</v>
      </c>
      <c r="R10923" t="s">
        <v>12416</v>
      </c>
      <c r="S10923" t="s">
        <v>21712</v>
      </c>
      <c r="U10923" t="s">
        <v>12418</v>
      </c>
      <c r="W10923">
        <v>11</v>
      </c>
      <c r="X10923">
        <v>1</v>
      </c>
      <c r="Y10923" t="s">
        <v>12419</v>
      </c>
      <c r="Z10923" t="s">
        <v>12420</v>
      </c>
      <c r="AA10923" t="s">
        <v>12485</v>
      </c>
      <c r="AB10923" t="s">
        <v>12422</v>
      </c>
      <c r="AC10923">
        <v>2</v>
      </c>
      <c r="AD10923" s="123">
        <v>44083</v>
      </c>
      <c r="AE10923" t="s">
        <v>12528</v>
      </c>
      <c r="AG10923">
        <v>40008938</v>
      </c>
      <c r="AL10923" t="s">
        <v>12422</v>
      </c>
      <c r="AN10923">
        <v>1403105101</v>
      </c>
      <c r="AP10923" t="s">
        <v>12424</v>
      </c>
      <c r="AQ10923" t="s">
        <v>11408</v>
      </c>
      <c r="AR10923">
        <v>4100</v>
      </c>
      <c r="AT10923">
        <v>0</v>
      </c>
      <c r="AV10923" t="s">
        <v>21713</v>
      </c>
      <c r="AW10923">
        <v>116100</v>
      </c>
    </row>
    <row r="10924" spans="1:49" x14ac:dyDescent="0.25">
      <c r="A10924">
        <v>4100</v>
      </c>
      <c r="B10924">
        <v>30050</v>
      </c>
      <c r="C10924">
        <v>4022</v>
      </c>
      <c r="D10924">
        <v>415</v>
      </c>
      <c r="E10924" s="124" t="s">
        <v>21172</v>
      </c>
      <c r="F10924" t="str">
        <f t="shared" si="219"/>
        <v>Matt CavanaughMIDWEST VALVE &amp; FITTING, INC.</v>
      </c>
      <c r="G10924" s="150" t="s">
        <v>263</v>
      </c>
      <c r="H10924" s="149" t="s">
        <v>6079</v>
      </c>
      <c r="I10924">
        <v>40006360</v>
      </c>
      <c r="L10924" t="s">
        <v>21714</v>
      </c>
      <c r="M10924" t="s">
        <v>12546</v>
      </c>
      <c r="O10924">
        <v>517</v>
      </c>
      <c r="P10924" t="s">
        <v>21715</v>
      </c>
      <c r="Q10924" t="s">
        <v>12415</v>
      </c>
      <c r="R10924" t="s">
        <v>12416</v>
      </c>
      <c r="S10924" t="s">
        <v>21716</v>
      </c>
      <c r="U10924" t="s">
        <v>12418</v>
      </c>
      <c r="W10924">
        <v>11</v>
      </c>
      <c r="X10924">
        <v>1</v>
      </c>
      <c r="Y10924" t="s">
        <v>12419</v>
      </c>
      <c r="Z10924" t="s">
        <v>12420</v>
      </c>
      <c r="AA10924" t="s">
        <v>14022</v>
      </c>
      <c r="AB10924" t="s">
        <v>12422</v>
      </c>
      <c r="AC10924">
        <v>2</v>
      </c>
      <c r="AD10924" s="123">
        <v>40399</v>
      </c>
      <c r="AE10924" t="s">
        <v>12528</v>
      </c>
      <c r="AG10924">
        <v>40006360</v>
      </c>
      <c r="AL10924" t="s">
        <v>12422</v>
      </c>
      <c r="AN10924">
        <v>1419740301</v>
      </c>
      <c r="AO10924">
        <v>16</v>
      </c>
      <c r="AP10924" t="s">
        <v>12424</v>
      </c>
      <c r="AQ10924" t="s">
        <v>11408</v>
      </c>
      <c r="AR10924">
        <v>4100</v>
      </c>
      <c r="AT10924">
        <v>0</v>
      </c>
      <c r="AV10924" t="s">
        <v>21717</v>
      </c>
      <c r="AW10924">
        <v>116100</v>
      </c>
    </row>
    <row r="10925" spans="1:49" x14ac:dyDescent="0.25">
      <c r="A10925">
        <v>4100</v>
      </c>
      <c r="B10925">
        <v>30050</v>
      </c>
      <c r="C10925">
        <v>4022</v>
      </c>
      <c r="D10925">
        <v>415</v>
      </c>
      <c r="E10925" s="124" t="s">
        <v>21172</v>
      </c>
      <c r="F10925" t="str">
        <f t="shared" si="219"/>
        <v>Matt CavanaughMONDELEZ GLOBAL LLC - CHICAGO</v>
      </c>
      <c r="G10925" s="150" t="s">
        <v>263</v>
      </c>
      <c r="H10925" s="149" t="s">
        <v>6182</v>
      </c>
      <c r="I10925">
        <v>40004118</v>
      </c>
      <c r="J10925" t="s">
        <v>12983</v>
      </c>
      <c r="L10925" t="s">
        <v>12963</v>
      </c>
      <c r="M10925" t="s">
        <v>12494</v>
      </c>
      <c r="O10925">
        <v>469014</v>
      </c>
      <c r="P10925" t="s">
        <v>12984</v>
      </c>
      <c r="Q10925" t="s">
        <v>12415</v>
      </c>
      <c r="R10925" t="s">
        <v>12416</v>
      </c>
      <c r="S10925" t="s">
        <v>21718</v>
      </c>
      <c r="U10925" t="s">
        <v>12418</v>
      </c>
      <c r="V10925">
        <v>176</v>
      </c>
      <c r="W10925">
        <v>13</v>
      </c>
      <c r="X10925">
        <v>1</v>
      </c>
      <c r="Y10925" t="s">
        <v>12419</v>
      </c>
      <c r="Z10925" t="s">
        <v>12420</v>
      </c>
      <c r="AA10925" t="s">
        <v>12421</v>
      </c>
      <c r="AB10925" t="s">
        <v>12986</v>
      </c>
      <c r="AC10925">
        <v>2</v>
      </c>
      <c r="AD10925" s="123">
        <v>39111</v>
      </c>
      <c r="AE10925" t="s">
        <v>12423</v>
      </c>
      <c r="AG10925">
        <v>40004118</v>
      </c>
      <c r="AL10925" t="s">
        <v>12986</v>
      </c>
      <c r="AN10925">
        <v>4402925701</v>
      </c>
      <c r="AO10925">
        <v>16</v>
      </c>
      <c r="AP10925" t="s">
        <v>12424</v>
      </c>
      <c r="AQ10925" t="s">
        <v>11408</v>
      </c>
      <c r="AR10925">
        <v>4100</v>
      </c>
      <c r="AT10925">
        <v>2005</v>
      </c>
      <c r="AV10925" t="s">
        <v>12987</v>
      </c>
      <c r="AW10925">
        <v>116100</v>
      </c>
    </row>
    <row r="10926" spans="1:49" x14ac:dyDescent="0.25">
      <c r="A10926">
        <v>4100</v>
      </c>
      <c r="B10926">
        <v>30050</v>
      </c>
      <c r="C10926">
        <v>4022</v>
      </c>
      <c r="D10926">
        <v>415</v>
      </c>
      <c r="E10926" s="124" t="s">
        <v>21172</v>
      </c>
      <c r="F10926" t="str">
        <f t="shared" si="219"/>
        <v>Matt CavanaughMONDELEZ GLOBAL LLC - NAPERVILLE</v>
      </c>
      <c r="G10926" s="150" t="s">
        <v>263</v>
      </c>
      <c r="H10926" s="149" t="s">
        <v>6184</v>
      </c>
      <c r="I10926">
        <v>40007367</v>
      </c>
      <c r="J10926" t="s">
        <v>21719</v>
      </c>
      <c r="L10926" t="s">
        <v>12963</v>
      </c>
      <c r="M10926" t="s">
        <v>12494</v>
      </c>
      <c r="O10926">
        <v>469014</v>
      </c>
      <c r="P10926" t="s">
        <v>21720</v>
      </c>
      <c r="Q10926" t="s">
        <v>12415</v>
      </c>
      <c r="R10926" t="s">
        <v>12416</v>
      </c>
      <c r="S10926" t="s">
        <v>16914</v>
      </c>
      <c r="U10926" t="s">
        <v>12418</v>
      </c>
      <c r="V10926">
        <v>176</v>
      </c>
      <c r="W10926">
        <v>13</v>
      </c>
      <c r="X10926">
        <v>1</v>
      </c>
      <c r="Y10926" t="s">
        <v>12419</v>
      </c>
      <c r="Z10926" t="s">
        <v>12420</v>
      </c>
      <c r="AA10926" t="s">
        <v>12429</v>
      </c>
      <c r="AB10926" t="s">
        <v>12986</v>
      </c>
      <c r="AC10926">
        <v>2</v>
      </c>
      <c r="AD10926" s="123">
        <v>41800</v>
      </c>
      <c r="AE10926" t="s">
        <v>12431</v>
      </c>
      <c r="AG10926">
        <v>40007367</v>
      </c>
      <c r="AL10926" t="s">
        <v>12986</v>
      </c>
      <c r="AN10926">
        <v>4402925701</v>
      </c>
      <c r="AO10926">
        <v>16</v>
      </c>
      <c r="AP10926" t="s">
        <v>12424</v>
      </c>
      <c r="AQ10926" t="s">
        <v>11408</v>
      </c>
      <c r="AR10926">
        <v>4100</v>
      </c>
      <c r="AT10926">
        <v>0</v>
      </c>
      <c r="AV10926" t="s">
        <v>12987</v>
      </c>
      <c r="AW10926">
        <v>116100</v>
      </c>
    </row>
    <row r="10927" spans="1:49" x14ac:dyDescent="0.25">
      <c r="A10927">
        <v>4100</v>
      </c>
      <c r="B10927">
        <v>30050</v>
      </c>
      <c r="C10927">
        <v>4022</v>
      </c>
      <c r="D10927">
        <v>415</v>
      </c>
      <c r="E10927" s="124" t="s">
        <v>21172</v>
      </c>
      <c r="F10927" t="str">
        <f t="shared" si="219"/>
        <v>Matt CavanaughMONDELEZ GLOBAL LLC - NPS - CHICAGO</v>
      </c>
      <c r="G10927" s="150" t="s">
        <v>263</v>
      </c>
      <c r="H10927" s="149" t="s">
        <v>6185</v>
      </c>
      <c r="I10927">
        <v>40005397</v>
      </c>
      <c r="J10927" t="s">
        <v>21721</v>
      </c>
      <c r="L10927" t="s">
        <v>12963</v>
      </c>
      <c r="M10927" t="s">
        <v>12494</v>
      </c>
      <c r="O10927">
        <v>469014</v>
      </c>
      <c r="P10927" t="s">
        <v>12984</v>
      </c>
      <c r="Q10927" t="s">
        <v>12415</v>
      </c>
      <c r="R10927" t="s">
        <v>12416</v>
      </c>
      <c r="S10927" t="s">
        <v>21722</v>
      </c>
      <c r="U10927" t="s">
        <v>12418</v>
      </c>
      <c r="V10927">
        <v>176</v>
      </c>
      <c r="W10927">
        <v>13</v>
      </c>
      <c r="X10927">
        <v>1</v>
      </c>
      <c r="Y10927" t="s">
        <v>12419</v>
      </c>
      <c r="Z10927" t="s">
        <v>12420</v>
      </c>
      <c r="AA10927" t="s">
        <v>12429</v>
      </c>
      <c r="AB10927" t="s">
        <v>12986</v>
      </c>
      <c r="AC10927">
        <v>2</v>
      </c>
      <c r="AD10927" s="123">
        <v>39513</v>
      </c>
      <c r="AE10927" t="s">
        <v>12633</v>
      </c>
      <c r="AG10927">
        <v>40005397</v>
      </c>
      <c r="AL10927" t="s">
        <v>12986</v>
      </c>
      <c r="AN10927">
        <v>4402925701</v>
      </c>
      <c r="AO10927">
        <v>16</v>
      </c>
      <c r="AP10927" t="s">
        <v>12424</v>
      </c>
      <c r="AQ10927" t="s">
        <v>11408</v>
      </c>
      <c r="AR10927">
        <v>4100</v>
      </c>
      <c r="AT10927">
        <v>0</v>
      </c>
      <c r="AV10927" t="s">
        <v>12987</v>
      </c>
      <c r="AW10927">
        <v>116100</v>
      </c>
    </row>
    <row r="10928" spans="1:49" x14ac:dyDescent="0.25">
      <c r="A10928">
        <v>4100</v>
      </c>
      <c r="B10928">
        <v>30050</v>
      </c>
      <c r="C10928">
        <v>4022</v>
      </c>
      <c r="D10928">
        <v>415</v>
      </c>
      <c r="E10928" s="124" t="s">
        <v>21172</v>
      </c>
      <c r="F10928" t="str">
        <f t="shared" si="219"/>
        <v>Matt CavanaughMOORE WALLACE-HILLSIDE</v>
      </c>
      <c r="G10928" s="150" t="s">
        <v>263</v>
      </c>
      <c r="H10928" s="149" t="s">
        <v>6206</v>
      </c>
      <c r="I10928">
        <v>40003596</v>
      </c>
      <c r="K10928" t="s">
        <v>21723</v>
      </c>
      <c r="L10928" t="s">
        <v>21724</v>
      </c>
      <c r="M10928" t="s">
        <v>12546</v>
      </c>
      <c r="N10928" t="s">
        <v>21725</v>
      </c>
      <c r="Q10928" t="s">
        <v>12415</v>
      </c>
      <c r="R10928" t="s">
        <v>12416</v>
      </c>
      <c r="S10928" t="s">
        <v>21726</v>
      </c>
      <c r="U10928" t="s">
        <v>12418</v>
      </c>
      <c r="W10928">
        <v>11</v>
      </c>
      <c r="X10928">
        <v>1</v>
      </c>
      <c r="Y10928" t="s">
        <v>12419</v>
      </c>
      <c r="Z10928" t="s">
        <v>12420</v>
      </c>
      <c r="AA10928" t="s">
        <v>12421</v>
      </c>
      <c r="AB10928" t="s">
        <v>12422</v>
      </c>
      <c r="AC10928">
        <v>2</v>
      </c>
      <c r="AD10928" s="123">
        <v>39111</v>
      </c>
      <c r="AE10928" t="s">
        <v>12423</v>
      </c>
      <c r="AG10928">
        <v>40003596</v>
      </c>
      <c r="AL10928" t="s">
        <v>12422</v>
      </c>
      <c r="AN10928">
        <v>1403113401</v>
      </c>
      <c r="AO10928">
        <v>16</v>
      </c>
      <c r="AP10928" t="s">
        <v>12424</v>
      </c>
      <c r="AQ10928" t="s">
        <v>11408</v>
      </c>
      <c r="AR10928">
        <v>4100</v>
      </c>
      <c r="AS10928" t="s">
        <v>12491</v>
      </c>
      <c r="AT10928">
        <v>0</v>
      </c>
      <c r="AV10928" t="s">
        <v>21727</v>
      </c>
      <c r="AW10928">
        <v>116100</v>
      </c>
    </row>
    <row r="10929" spans="1:49" x14ac:dyDescent="0.25">
      <c r="A10929">
        <v>4100</v>
      </c>
      <c r="B10929">
        <v>30050</v>
      </c>
      <c r="C10929">
        <v>4022</v>
      </c>
      <c r="D10929">
        <v>415</v>
      </c>
      <c r="E10929" s="124" t="s">
        <v>21172</v>
      </c>
      <c r="F10929" t="str">
        <f t="shared" si="219"/>
        <v>Matt CavanaughMORRISON TIMING SCREW COMPANY</v>
      </c>
      <c r="G10929" s="150" t="s">
        <v>263</v>
      </c>
      <c r="H10929" s="149" t="s">
        <v>6216</v>
      </c>
      <c r="I10929">
        <v>40002572</v>
      </c>
      <c r="K10929" t="s">
        <v>21728</v>
      </c>
      <c r="L10929" t="s">
        <v>15442</v>
      </c>
      <c r="M10929" t="s">
        <v>12546</v>
      </c>
      <c r="N10929" t="s">
        <v>21729</v>
      </c>
      <c r="Q10929" t="s">
        <v>12415</v>
      </c>
      <c r="R10929" t="s">
        <v>12416</v>
      </c>
      <c r="S10929" t="s">
        <v>21730</v>
      </c>
      <c r="U10929" t="s">
        <v>12418</v>
      </c>
      <c r="W10929">
        <v>11</v>
      </c>
      <c r="X10929">
        <v>2</v>
      </c>
      <c r="Y10929" t="s">
        <v>12419</v>
      </c>
      <c r="Z10929" t="s">
        <v>12420</v>
      </c>
      <c r="AA10929" t="s">
        <v>12421</v>
      </c>
      <c r="AB10929" t="s">
        <v>12422</v>
      </c>
      <c r="AC10929">
        <v>2</v>
      </c>
      <c r="AD10929" s="123">
        <v>39111</v>
      </c>
      <c r="AE10929" t="s">
        <v>12423</v>
      </c>
      <c r="AG10929">
        <v>40002572</v>
      </c>
      <c r="AL10929" t="s">
        <v>12422</v>
      </c>
      <c r="AN10929">
        <v>1403133001</v>
      </c>
      <c r="AO10929">
        <v>16</v>
      </c>
      <c r="AP10929" t="s">
        <v>12424</v>
      </c>
      <c r="AQ10929" t="s">
        <v>11408</v>
      </c>
      <c r="AR10929">
        <v>4100</v>
      </c>
      <c r="AS10929" t="s">
        <v>12491</v>
      </c>
      <c r="AT10929">
        <v>0</v>
      </c>
      <c r="AV10929" t="s">
        <v>21731</v>
      </c>
      <c r="AW10929">
        <v>116100</v>
      </c>
    </row>
    <row r="10930" spans="1:49" x14ac:dyDescent="0.25">
      <c r="A10930">
        <v>4100</v>
      </c>
      <c r="B10930">
        <v>30050</v>
      </c>
      <c r="C10930">
        <v>4022</v>
      </c>
      <c r="D10930">
        <v>415</v>
      </c>
      <c r="E10930" s="124" t="s">
        <v>21172</v>
      </c>
      <c r="F10930" t="str">
        <f t="shared" si="219"/>
        <v>Matt CavanaughMORRISON WEIGHING SYSTEMS</v>
      </c>
      <c r="G10930" s="150" t="s">
        <v>263</v>
      </c>
      <c r="H10930" s="149" t="s">
        <v>6217</v>
      </c>
      <c r="I10930">
        <v>40003363</v>
      </c>
      <c r="K10930" t="s">
        <v>21732</v>
      </c>
      <c r="L10930" t="s">
        <v>21733</v>
      </c>
      <c r="M10930" t="s">
        <v>12546</v>
      </c>
      <c r="N10930" t="s">
        <v>21734</v>
      </c>
      <c r="Q10930" t="s">
        <v>12415</v>
      </c>
      <c r="R10930" t="s">
        <v>12416</v>
      </c>
      <c r="S10930">
        <v>3097997311</v>
      </c>
      <c r="U10930" t="s">
        <v>12418</v>
      </c>
      <c r="W10930">
        <v>11</v>
      </c>
      <c r="X10930">
        <v>1</v>
      </c>
      <c r="Y10930" t="s">
        <v>12419</v>
      </c>
      <c r="Z10930" t="s">
        <v>12420</v>
      </c>
      <c r="AA10930" t="s">
        <v>12421</v>
      </c>
      <c r="AB10930" t="s">
        <v>12430</v>
      </c>
      <c r="AC10930">
        <v>2</v>
      </c>
      <c r="AD10930" s="123">
        <v>39111</v>
      </c>
      <c r="AE10930" t="s">
        <v>12423</v>
      </c>
      <c r="AG10930">
        <v>40003363</v>
      </c>
      <c r="AL10930" t="s">
        <v>12430</v>
      </c>
      <c r="AN10930">
        <v>1416118801</v>
      </c>
      <c r="AO10930">
        <v>16</v>
      </c>
      <c r="AP10930" t="s">
        <v>12424</v>
      </c>
      <c r="AQ10930" t="s">
        <v>11408</v>
      </c>
      <c r="AR10930">
        <v>4100</v>
      </c>
      <c r="AS10930" t="s">
        <v>12491</v>
      </c>
      <c r="AT10930">
        <v>0</v>
      </c>
      <c r="AV10930" t="s">
        <v>21735</v>
      </c>
      <c r="AW10930">
        <v>116100</v>
      </c>
    </row>
    <row r="10931" spans="1:49" x14ac:dyDescent="0.25">
      <c r="A10931">
        <v>4100</v>
      </c>
      <c r="B10931">
        <v>30050</v>
      </c>
      <c r="C10931">
        <v>4022</v>
      </c>
      <c r="D10931">
        <v>415</v>
      </c>
      <c r="E10931" s="124" t="s">
        <v>21172</v>
      </c>
      <c r="F10931" t="str">
        <f t="shared" si="219"/>
        <v>Matt CavanaughMOTION IND. - DAVENPORT IA</v>
      </c>
      <c r="G10931" s="150" t="s">
        <v>263</v>
      </c>
      <c r="H10931" s="149" t="s">
        <v>13704</v>
      </c>
      <c r="I10931">
        <v>40008049</v>
      </c>
      <c r="K10931" t="s">
        <v>15658</v>
      </c>
      <c r="L10931" t="s">
        <v>12994</v>
      </c>
      <c r="M10931" t="s">
        <v>12995</v>
      </c>
      <c r="N10931">
        <v>35210</v>
      </c>
      <c r="Q10931" t="s">
        <v>12415</v>
      </c>
      <c r="R10931" t="s">
        <v>12416</v>
      </c>
      <c r="S10931" t="s">
        <v>19119</v>
      </c>
      <c r="U10931" t="s">
        <v>12418</v>
      </c>
      <c r="V10931">
        <v>209</v>
      </c>
      <c r="W10931">
        <v>11</v>
      </c>
      <c r="X10931">
        <v>2</v>
      </c>
      <c r="Y10931" t="s">
        <v>12472</v>
      </c>
      <c r="Z10931" t="s">
        <v>12420</v>
      </c>
      <c r="AA10931" t="s">
        <v>12429</v>
      </c>
      <c r="AB10931" t="s">
        <v>12997</v>
      </c>
      <c r="AC10931">
        <v>2</v>
      </c>
      <c r="AD10931" s="123">
        <v>42768</v>
      </c>
      <c r="AE10931" t="s">
        <v>12431</v>
      </c>
      <c r="AG10931">
        <v>40008049</v>
      </c>
      <c r="AL10931" t="s">
        <v>12997</v>
      </c>
      <c r="AN10931">
        <v>107301501</v>
      </c>
      <c r="AO10931">
        <v>16</v>
      </c>
      <c r="AP10931" t="s">
        <v>12424</v>
      </c>
      <c r="AQ10931" t="s">
        <v>11408</v>
      </c>
      <c r="AR10931">
        <v>4100</v>
      </c>
      <c r="AT10931">
        <v>0</v>
      </c>
      <c r="AV10931" t="s">
        <v>12998</v>
      </c>
      <c r="AW10931">
        <v>116100</v>
      </c>
    </row>
    <row r="10932" spans="1:49" x14ac:dyDescent="0.25">
      <c r="A10932">
        <v>4100</v>
      </c>
      <c r="B10932">
        <v>30050</v>
      </c>
      <c r="C10932">
        <v>4022</v>
      </c>
      <c r="D10932">
        <v>415</v>
      </c>
      <c r="E10932" s="124" t="s">
        <v>21172</v>
      </c>
      <c r="F10932" t="str">
        <f t="shared" si="219"/>
        <v>Matt CavanaughMOTION IND. - WEST CHICAGO</v>
      </c>
      <c r="G10932" s="150" t="s">
        <v>263</v>
      </c>
      <c r="H10932" s="149" t="s">
        <v>13735</v>
      </c>
      <c r="I10932">
        <v>40008472</v>
      </c>
      <c r="L10932" t="s">
        <v>12994</v>
      </c>
      <c r="M10932" t="s">
        <v>12995</v>
      </c>
      <c r="O10932">
        <v>1655</v>
      </c>
      <c r="P10932">
        <v>35201</v>
      </c>
      <c r="Q10932" t="s">
        <v>12415</v>
      </c>
      <c r="R10932" t="s">
        <v>12416</v>
      </c>
      <c r="U10932" t="s">
        <v>12418</v>
      </c>
      <c r="V10932">
        <v>209</v>
      </c>
      <c r="W10932">
        <v>11</v>
      </c>
      <c r="X10932">
        <v>2</v>
      </c>
      <c r="Y10932" t="s">
        <v>12472</v>
      </c>
      <c r="Z10932" t="s">
        <v>12420</v>
      </c>
      <c r="AA10932" t="s">
        <v>12429</v>
      </c>
      <c r="AB10932" t="s">
        <v>12997</v>
      </c>
      <c r="AC10932">
        <v>2</v>
      </c>
      <c r="AD10932" s="123">
        <v>43356</v>
      </c>
      <c r="AE10932" t="s">
        <v>12431</v>
      </c>
      <c r="AG10932">
        <v>40008472</v>
      </c>
      <c r="AL10932" t="s">
        <v>12997</v>
      </c>
      <c r="AN10932">
        <v>107301501</v>
      </c>
      <c r="AO10932">
        <v>16</v>
      </c>
      <c r="AP10932" t="s">
        <v>12424</v>
      </c>
      <c r="AQ10932" t="s">
        <v>11408</v>
      </c>
      <c r="AR10932">
        <v>4100</v>
      </c>
      <c r="AT10932">
        <v>0</v>
      </c>
      <c r="AV10932" t="s">
        <v>21736</v>
      </c>
      <c r="AW10932">
        <v>116100</v>
      </c>
    </row>
    <row r="10933" spans="1:49" x14ac:dyDescent="0.25">
      <c r="A10933">
        <v>4100</v>
      </c>
      <c r="B10933">
        <v>30050</v>
      </c>
      <c r="C10933">
        <v>4022</v>
      </c>
      <c r="D10933">
        <v>415</v>
      </c>
      <c r="E10933" s="124" t="s">
        <v>21172</v>
      </c>
      <c r="F10933" t="str">
        <f t="shared" si="219"/>
        <v>Matt CavanaughMOTION INDUSTRIES - CHICAGO</v>
      </c>
      <c r="G10933" s="150" t="s">
        <v>263</v>
      </c>
      <c r="H10933" s="149" t="s">
        <v>13761</v>
      </c>
      <c r="I10933">
        <v>40005812</v>
      </c>
      <c r="K10933" t="s">
        <v>21737</v>
      </c>
      <c r="L10933" t="s">
        <v>12545</v>
      </c>
      <c r="M10933" t="s">
        <v>12546</v>
      </c>
      <c r="N10933">
        <v>60607</v>
      </c>
      <c r="Q10933" t="s">
        <v>12415</v>
      </c>
      <c r="R10933" t="s">
        <v>12416</v>
      </c>
      <c r="S10933" t="s">
        <v>21738</v>
      </c>
      <c r="U10933" t="s">
        <v>12418</v>
      </c>
      <c r="V10933">
        <v>209</v>
      </c>
      <c r="W10933">
        <v>11</v>
      </c>
      <c r="X10933">
        <v>2</v>
      </c>
      <c r="Y10933" t="s">
        <v>12472</v>
      </c>
      <c r="Z10933" t="s">
        <v>12420</v>
      </c>
      <c r="AA10933" t="s">
        <v>12429</v>
      </c>
      <c r="AB10933" t="s">
        <v>12997</v>
      </c>
      <c r="AC10933">
        <v>2</v>
      </c>
      <c r="AD10933" s="123">
        <v>39995</v>
      </c>
      <c r="AE10933" t="s">
        <v>12431</v>
      </c>
      <c r="AG10933">
        <v>40005812</v>
      </c>
      <c r="AL10933" t="s">
        <v>12997</v>
      </c>
      <c r="AN10933">
        <v>1403105101</v>
      </c>
      <c r="AO10933">
        <v>16</v>
      </c>
      <c r="AP10933" t="s">
        <v>12424</v>
      </c>
      <c r="AQ10933" t="s">
        <v>11408</v>
      </c>
      <c r="AR10933">
        <v>4100</v>
      </c>
      <c r="AT10933">
        <v>0</v>
      </c>
      <c r="AV10933" t="s">
        <v>12998</v>
      </c>
      <c r="AW10933">
        <v>116100</v>
      </c>
    </row>
    <row r="10934" spans="1:49" x14ac:dyDescent="0.25">
      <c r="A10934">
        <v>4100</v>
      </c>
      <c r="B10934">
        <v>30050</v>
      </c>
      <c r="C10934">
        <v>4022</v>
      </c>
      <c r="D10934">
        <v>415</v>
      </c>
      <c r="E10934" s="124" t="s">
        <v>21172</v>
      </c>
      <c r="F10934" t="str">
        <f t="shared" si="219"/>
        <v>Matt CavanaughMOTION INDUSTRIES - COUNTRYSIDE IL</v>
      </c>
      <c r="G10934" s="150" t="s">
        <v>263</v>
      </c>
      <c r="H10934" s="149" t="s">
        <v>13765</v>
      </c>
      <c r="I10934">
        <v>40007962</v>
      </c>
      <c r="K10934" t="s">
        <v>21739</v>
      </c>
      <c r="L10934" t="s">
        <v>21740</v>
      </c>
      <c r="M10934" t="s">
        <v>12546</v>
      </c>
      <c r="N10934">
        <v>60525</v>
      </c>
      <c r="Q10934" t="s">
        <v>12415</v>
      </c>
      <c r="R10934" t="s">
        <v>12416</v>
      </c>
      <c r="S10934" t="s">
        <v>21741</v>
      </c>
      <c r="U10934" t="s">
        <v>12418</v>
      </c>
      <c r="V10934">
        <v>209</v>
      </c>
      <c r="W10934">
        <v>11</v>
      </c>
      <c r="X10934">
        <v>2</v>
      </c>
      <c r="Y10934" t="s">
        <v>12472</v>
      </c>
      <c r="Z10934" t="s">
        <v>12420</v>
      </c>
      <c r="AA10934" t="s">
        <v>12429</v>
      </c>
      <c r="AB10934" t="s">
        <v>12997</v>
      </c>
      <c r="AC10934">
        <v>2</v>
      </c>
      <c r="AD10934" s="123">
        <v>42691</v>
      </c>
      <c r="AE10934" t="s">
        <v>12431</v>
      </c>
      <c r="AG10934">
        <v>40007962</v>
      </c>
      <c r="AL10934" t="s">
        <v>12997</v>
      </c>
      <c r="AN10934">
        <v>1403136801</v>
      </c>
      <c r="AO10934">
        <v>16</v>
      </c>
      <c r="AP10934" t="s">
        <v>12424</v>
      </c>
      <c r="AQ10934" t="s">
        <v>11408</v>
      </c>
      <c r="AR10934">
        <v>4100</v>
      </c>
      <c r="AT10934">
        <v>0</v>
      </c>
      <c r="AV10934" t="s">
        <v>12998</v>
      </c>
      <c r="AW10934">
        <v>116100</v>
      </c>
    </row>
    <row r="10935" spans="1:49" x14ac:dyDescent="0.25">
      <c r="A10935">
        <v>4100</v>
      </c>
      <c r="B10935">
        <v>30050</v>
      </c>
      <c r="C10935">
        <v>4022</v>
      </c>
      <c r="D10935">
        <v>415</v>
      </c>
      <c r="E10935" s="124" t="s">
        <v>21172</v>
      </c>
      <c r="F10935" t="str">
        <f t="shared" si="219"/>
        <v>Matt CavanaughMOTION INDUSTRIES - ROCKDALE, IL</v>
      </c>
      <c r="G10935" s="150" t="s">
        <v>263</v>
      </c>
      <c r="H10935" s="149" t="s">
        <v>6488</v>
      </c>
      <c r="I10935">
        <v>40006755</v>
      </c>
      <c r="L10935" t="s">
        <v>12994</v>
      </c>
      <c r="M10935" t="s">
        <v>12995</v>
      </c>
      <c r="O10935">
        <v>1655</v>
      </c>
      <c r="P10935">
        <v>35201</v>
      </c>
      <c r="Q10935" t="s">
        <v>12415</v>
      </c>
      <c r="R10935" t="s">
        <v>12416</v>
      </c>
      <c r="S10935" t="s">
        <v>21742</v>
      </c>
      <c r="U10935" t="s">
        <v>12418</v>
      </c>
      <c r="V10935">
        <v>209</v>
      </c>
      <c r="W10935">
        <v>11</v>
      </c>
      <c r="X10935">
        <v>2</v>
      </c>
      <c r="Y10935" t="s">
        <v>12419</v>
      </c>
      <c r="Z10935" t="s">
        <v>12420</v>
      </c>
      <c r="AA10935" t="s">
        <v>14498</v>
      </c>
      <c r="AB10935" t="s">
        <v>12997</v>
      </c>
      <c r="AC10935">
        <v>2</v>
      </c>
      <c r="AD10935" s="123">
        <v>40954</v>
      </c>
      <c r="AE10935" t="s">
        <v>12431</v>
      </c>
      <c r="AG10935">
        <v>40006755</v>
      </c>
      <c r="AL10935" t="s">
        <v>12997</v>
      </c>
      <c r="AN10935">
        <v>107301501</v>
      </c>
      <c r="AO10935">
        <v>16</v>
      </c>
      <c r="AP10935" t="s">
        <v>12424</v>
      </c>
      <c r="AQ10935" t="s">
        <v>11408</v>
      </c>
      <c r="AR10935">
        <v>4100</v>
      </c>
      <c r="AT10935">
        <v>0</v>
      </c>
      <c r="AV10935" t="s">
        <v>12998</v>
      </c>
      <c r="AW10935">
        <v>116100</v>
      </c>
    </row>
    <row r="10936" spans="1:49" x14ac:dyDescent="0.25">
      <c r="A10936">
        <v>4100</v>
      </c>
      <c r="B10936">
        <v>30050</v>
      </c>
      <c r="C10936">
        <v>4022</v>
      </c>
      <c r="D10936">
        <v>415</v>
      </c>
      <c r="E10936" s="124" t="s">
        <v>21172</v>
      </c>
      <c r="F10936" t="str">
        <f t="shared" si="219"/>
        <v>Matt CavanaughMOTION INDUSTRIES - WOODRIDGE</v>
      </c>
      <c r="G10936" s="150" t="s">
        <v>263</v>
      </c>
      <c r="H10936" s="149" t="s">
        <v>13825</v>
      </c>
      <c r="I10936">
        <v>40007527</v>
      </c>
      <c r="L10936" t="s">
        <v>12994</v>
      </c>
      <c r="M10936" t="s">
        <v>12995</v>
      </c>
      <c r="O10936">
        <v>1655</v>
      </c>
      <c r="P10936">
        <v>35201</v>
      </c>
      <c r="Q10936" t="s">
        <v>12415</v>
      </c>
      <c r="R10936" t="s">
        <v>12416</v>
      </c>
      <c r="S10936" t="s">
        <v>21743</v>
      </c>
      <c r="U10936" t="s">
        <v>12418</v>
      </c>
      <c r="V10936">
        <v>209</v>
      </c>
      <c r="W10936">
        <v>11</v>
      </c>
      <c r="X10936">
        <v>2</v>
      </c>
      <c r="Y10936" t="s">
        <v>12419</v>
      </c>
      <c r="Z10936" t="s">
        <v>12420</v>
      </c>
      <c r="AA10936" t="s">
        <v>12429</v>
      </c>
      <c r="AB10936" t="s">
        <v>12757</v>
      </c>
      <c r="AC10936">
        <v>2</v>
      </c>
      <c r="AD10936" s="123">
        <v>42067</v>
      </c>
      <c r="AE10936" t="s">
        <v>12431</v>
      </c>
      <c r="AG10936">
        <v>40007527</v>
      </c>
      <c r="AL10936" t="s">
        <v>12757</v>
      </c>
      <c r="AN10936">
        <v>107301501</v>
      </c>
      <c r="AO10936">
        <v>16</v>
      </c>
      <c r="AP10936" t="s">
        <v>12424</v>
      </c>
      <c r="AQ10936" t="s">
        <v>11408</v>
      </c>
      <c r="AR10936">
        <v>4100</v>
      </c>
      <c r="AT10936">
        <v>0</v>
      </c>
      <c r="AV10936" t="s">
        <v>12998</v>
      </c>
      <c r="AW10936">
        <v>116100</v>
      </c>
    </row>
    <row r="10937" spans="1:49" x14ac:dyDescent="0.25">
      <c r="A10937">
        <v>4100</v>
      </c>
      <c r="B10937">
        <v>30050</v>
      </c>
      <c r="C10937">
        <v>4022</v>
      </c>
      <c r="D10937">
        <v>415</v>
      </c>
      <c r="E10937" s="124" t="s">
        <v>21172</v>
      </c>
      <c r="F10937" t="str">
        <f t="shared" si="219"/>
        <v>Matt CavanaughMOTION INDUSTRIES BOURBONNAIS IL</v>
      </c>
      <c r="G10937" s="150" t="s">
        <v>263</v>
      </c>
      <c r="H10937" s="149" t="s">
        <v>13841</v>
      </c>
      <c r="I10937">
        <v>40005181</v>
      </c>
      <c r="K10937" t="s">
        <v>21744</v>
      </c>
      <c r="L10937" t="s">
        <v>21745</v>
      </c>
      <c r="M10937" t="s">
        <v>12546</v>
      </c>
      <c r="N10937">
        <v>60914</v>
      </c>
      <c r="Q10937" t="s">
        <v>12415</v>
      </c>
      <c r="R10937" t="s">
        <v>12416</v>
      </c>
      <c r="S10937" t="s">
        <v>21746</v>
      </c>
      <c r="U10937" t="s">
        <v>12418</v>
      </c>
      <c r="V10937">
        <v>209</v>
      </c>
      <c r="W10937">
        <v>11</v>
      </c>
      <c r="X10937">
        <v>2</v>
      </c>
      <c r="Y10937" t="s">
        <v>12472</v>
      </c>
      <c r="Z10937" t="s">
        <v>12420</v>
      </c>
      <c r="AA10937" t="s">
        <v>12429</v>
      </c>
      <c r="AB10937" t="s">
        <v>12997</v>
      </c>
      <c r="AC10937">
        <v>2</v>
      </c>
      <c r="AD10937" s="123">
        <v>39303</v>
      </c>
      <c r="AE10937" t="s">
        <v>12538</v>
      </c>
      <c r="AG10937">
        <v>40005181</v>
      </c>
      <c r="AL10937" t="s">
        <v>12997</v>
      </c>
      <c r="AN10937">
        <v>1409102401</v>
      </c>
      <c r="AO10937">
        <v>16</v>
      </c>
      <c r="AP10937" t="s">
        <v>12424</v>
      </c>
      <c r="AQ10937" t="s">
        <v>11408</v>
      </c>
      <c r="AR10937">
        <v>4100</v>
      </c>
      <c r="AT10937">
        <v>0</v>
      </c>
      <c r="AV10937" t="s">
        <v>12998</v>
      </c>
      <c r="AW10937">
        <v>116100</v>
      </c>
    </row>
    <row r="10938" spans="1:49" x14ac:dyDescent="0.25">
      <c r="A10938">
        <v>4100</v>
      </c>
      <c r="B10938">
        <v>30050</v>
      </c>
      <c r="C10938">
        <v>4022</v>
      </c>
      <c r="D10938">
        <v>415</v>
      </c>
      <c r="E10938" s="124" t="s">
        <v>21172</v>
      </c>
      <c r="F10938" t="str">
        <f t="shared" si="219"/>
        <v>Matt CavanaughMOTION INDUSTRIES INC - ADDISON, IL</v>
      </c>
      <c r="G10938" s="150" t="s">
        <v>263</v>
      </c>
      <c r="H10938" s="149" t="s">
        <v>13850</v>
      </c>
      <c r="I10938">
        <v>40004902</v>
      </c>
      <c r="L10938" t="s">
        <v>12994</v>
      </c>
      <c r="M10938" t="s">
        <v>12995</v>
      </c>
      <c r="N10938">
        <v>35201</v>
      </c>
      <c r="O10938">
        <v>1655</v>
      </c>
      <c r="Q10938" t="s">
        <v>12415</v>
      </c>
      <c r="R10938" t="s">
        <v>12416</v>
      </c>
      <c r="S10938">
        <v>2059575197</v>
      </c>
      <c r="U10938" t="s">
        <v>12418</v>
      </c>
      <c r="V10938">
        <v>209</v>
      </c>
      <c r="W10938">
        <v>11</v>
      </c>
      <c r="X10938">
        <v>2</v>
      </c>
      <c r="Y10938" t="s">
        <v>12419</v>
      </c>
      <c r="Z10938" t="s">
        <v>12420</v>
      </c>
      <c r="AA10938" t="s">
        <v>12485</v>
      </c>
      <c r="AB10938" t="s">
        <v>12997</v>
      </c>
      <c r="AC10938">
        <v>2</v>
      </c>
      <c r="AD10938" s="123">
        <v>42594</v>
      </c>
      <c r="AE10938" t="s">
        <v>12528</v>
      </c>
      <c r="AG10938">
        <v>40004902</v>
      </c>
      <c r="AL10938" t="s">
        <v>12997</v>
      </c>
      <c r="AN10938">
        <v>107301501</v>
      </c>
      <c r="AP10938" t="s">
        <v>12424</v>
      </c>
      <c r="AQ10938" t="s">
        <v>11408</v>
      </c>
      <c r="AR10938">
        <v>4100</v>
      </c>
      <c r="AT10938">
        <v>0</v>
      </c>
      <c r="AV10938" t="s">
        <v>12998</v>
      </c>
      <c r="AW10938">
        <v>116100</v>
      </c>
    </row>
    <row r="10939" spans="1:49" x14ac:dyDescent="0.25">
      <c r="A10939">
        <v>4100</v>
      </c>
      <c r="B10939">
        <v>30050</v>
      </c>
      <c r="C10939">
        <v>4022</v>
      </c>
      <c r="D10939">
        <v>415</v>
      </c>
      <c r="E10939" s="124" t="s">
        <v>21172</v>
      </c>
      <c r="F10939" t="str">
        <f t="shared" si="219"/>
        <v>Matt CavanaughMOTION INDUSTRIES PERU IL</v>
      </c>
      <c r="G10939" s="150" t="s">
        <v>263</v>
      </c>
      <c r="H10939" s="149" t="s">
        <v>13862</v>
      </c>
      <c r="I10939">
        <v>40003609</v>
      </c>
      <c r="K10939" t="s">
        <v>21747</v>
      </c>
      <c r="L10939" t="s">
        <v>21748</v>
      </c>
      <c r="M10939" t="s">
        <v>12546</v>
      </c>
      <c r="N10939" t="s">
        <v>21749</v>
      </c>
      <c r="Q10939" t="s">
        <v>12415</v>
      </c>
      <c r="R10939" t="s">
        <v>12416</v>
      </c>
      <c r="S10939">
        <v>8152237800</v>
      </c>
      <c r="U10939" t="s">
        <v>12418</v>
      </c>
      <c r="V10939">
        <v>209</v>
      </c>
      <c r="W10939">
        <v>11</v>
      </c>
      <c r="X10939">
        <v>2</v>
      </c>
      <c r="Y10939" t="s">
        <v>12472</v>
      </c>
      <c r="Z10939" t="s">
        <v>12420</v>
      </c>
      <c r="AA10939" t="s">
        <v>12421</v>
      </c>
      <c r="AB10939" t="s">
        <v>12997</v>
      </c>
      <c r="AC10939">
        <v>2</v>
      </c>
      <c r="AD10939" s="123">
        <v>39111</v>
      </c>
      <c r="AE10939" t="s">
        <v>12423</v>
      </c>
      <c r="AG10939">
        <v>40003609</v>
      </c>
      <c r="AL10939" t="s">
        <v>12997</v>
      </c>
      <c r="AN10939">
        <v>1409923401</v>
      </c>
      <c r="AO10939">
        <v>16</v>
      </c>
      <c r="AP10939" t="s">
        <v>12424</v>
      </c>
      <c r="AQ10939" t="s">
        <v>11408</v>
      </c>
      <c r="AR10939">
        <v>4100</v>
      </c>
      <c r="AS10939" t="s">
        <v>12491</v>
      </c>
      <c r="AT10939">
        <v>0</v>
      </c>
      <c r="AV10939" t="s">
        <v>12998</v>
      </c>
      <c r="AW10939">
        <v>116100</v>
      </c>
    </row>
    <row r="10940" spans="1:49" x14ac:dyDescent="0.25">
      <c r="A10940">
        <v>4100</v>
      </c>
      <c r="B10940">
        <v>30050</v>
      </c>
      <c r="C10940">
        <v>4022</v>
      </c>
      <c r="D10940">
        <v>415</v>
      </c>
      <c r="E10940" s="124" t="s">
        <v>21172</v>
      </c>
      <c r="F10940" t="str">
        <f t="shared" si="219"/>
        <v>Matt CavanaughMOTION INDUSTRIES(MUSCATINE)</v>
      </c>
      <c r="G10940" s="150" t="s">
        <v>263</v>
      </c>
      <c r="H10940" s="149" t="s">
        <v>13866</v>
      </c>
      <c r="I10940">
        <v>40005200</v>
      </c>
      <c r="K10940" t="s">
        <v>21750</v>
      </c>
      <c r="L10940" t="s">
        <v>21751</v>
      </c>
      <c r="M10940" t="s">
        <v>12981</v>
      </c>
      <c r="N10940" t="s">
        <v>21752</v>
      </c>
      <c r="Q10940" t="s">
        <v>12415</v>
      </c>
      <c r="R10940" t="s">
        <v>12416</v>
      </c>
      <c r="S10940" t="s">
        <v>21753</v>
      </c>
      <c r="U10940" t="s">
        <v>12418</v>
      </c>
      <c r="V10940">
        <v>209</v>
      </c>
      <c r="W10940">
        <v>11</v>
      </c>
      <c r="X10940">
        <v>2</v>
      </c>
      <c r="Y10940" t="s">
        <v>12419</v>
      </c>
      <c r="Z10940" t="s">
        <v>12420</v>
      </c>
      <c r="AA10940" t="s">
        <v>12429</v>
      </c>
      <c r="AB10940" t="s">
        <v>12997</v>
      </c>
      <c r="AC10940">
        <v>2</v>
      </c>
      <c r="AD10940" s="123">
        <v>39325</v>
      </c>
      <c r="AE10940" t="s">
        <v>12538</v>
      </c>
      <c r="AG10940">
        <v>40005200</v>
      </c>
      <c r="AL10940" t="s">
        <v>12997</v>
      </c>
      <c r="AN10940">
        <v>1613906701</v>
      </c>
      <c r="AO10940">
        <v>16</v>
      </c>
      <c r="AP10940" t="s">
        <v>12424</v>
      </c>
      <c r="AQ10940" t="s">
        <v>11408</v>
      </c>
      <c r="AR10940">
        <v>4100</v>
      </c>
      <c r="AS10940" t="s">
        <v>12491</v>
      </c>
      <c r="AT10940">
        <v>0</v>
      </c>
      <c r="AV10940" t="s">
        <v>12998</v>
      </c>
      <c r="AW10940">
        <v>116100</v>
      </c>
    </row>
    <row r="10941" spans="1:49" x14ac:dyDescent="0.25">
      <c r="A10941">
        <v>4100</v>
      </c>
      <c r="B10941">
        <v>30050</v>
      </c>
      <c r="C10941">
        <v>4022</v>
      </c>
      <c r="D10941">
        <v>416</v>
      </c>
      <c r="E10941" s="124" t="s">
        <v>21172</v>
      </c>
      <c r="F10941" t="str">
        <f t="shared" si="219"/>
        <v>Matt CavanaughMOTION INDUSTRIES, INC - WEST CHICA</v>
      </c>
      <c r="G10941" s="150" t="s">
        <v>263</v>
      </c>
      <c r="H10941" s="149" t="s">
        <v>13868</v>
      </c>
      <c r="I10941">
        <v>40008465</v>
      </c>
      <c r="L10941" t="s">
        <v>12994</v>
      </c>
      <c r="M10941" t="s">
        <v>12995</v>
      </c>
      <c r="O10941">
        <v>1655</v>
      </c>
      <c r="P10941">
        <v>35201</v>
      </c>
      <c r="Q10941" t="s">
        <v>12415</v>
      </c>
      <c r="R10941" t="s">
        <v>12416</v>
      </c>
      <c r="U10941" t="s">
        <v>12418</v>
      </c>
      <c r="V10941">
        <v>209</v>
      </c>
      <c r="W10941">
        <v>11</v>
      </c>
      <c r="X10941">
        <v>2</v>
      </c>
      <c r="Y10941" t="s">
        <v>12472</v>
      </c>
      <c r="Z10941" t="s">
        <v>12420</v>
      </c>
      <c r="AA10941" t="s">
        <v>12429</v>
      </c>
      <c r="AB10941" t="s">
        <v>12997</v>
      </c>
      <c r="AC10941">
        <v>2</v>
      </c>
      <c r="AD10941" s="123">
        <v>43347</v>
      </c>
      <c r="AE10941" t="s">
        <v>12431</v>
      </c>
      <c r="AG10941">
        <v>40008465</v>
      </c>
      <c r="AL10941" t="s">
        <v>12997</v>
      </c>
      <c r="AN10941">
        <v>107301501</v>
      </c>
      <c r="AO10941">
        <v>16</v>
      </c>
      <c r="AP10941" t="s">
        <v>12424</v>
      </c>
      <c r="AQ10941" t="s">
        <v>11408</v>
      </c>
      <c r="AR10941">
        <v>4100</v>
      </c>
      <c r="AT10941">
        <v>0</v>
      </c>
      <c r="AV10941" t="s">
        <v>21736</v>
      </c>
      <c r="AW10941">
        <v>116100</v>
      </c>
    </row>
    <row r="10942" spans="1:49" x14ac:dyDescent="0.25">
      <c r="A10942">
        <v>4100</v>
      </c>
      <c r="B10942">
        <v>30050</v>
      </c>
      <c r="C10942">
        <v>4022</v>
      </c>
      <c r="D10942">
        <v>415</v>
      </c>
      <c r="E10942" s="124" t="s">
        <v>21172</v>
      </c>
      <c r="F10942" t="str">
        <f t="shared" si="219"/>
        <v>Matt CavanaughMOTION INDUSTRIES-ELK GROVE VILL</v>
      </c>
      <c r="G10942" s="150" t="s">
        <v>263</v>
      </c>
      <c r="H10942" s="149" t="s">
        <v>13875</v>
      </c>
      <c r="I10942">
        <v>40002648</v>
      </c>
      <c r="K10942" t="s">
        <v>21754</v>
      </c>
      <c r="L10942" t="s">
        <v>21213</v>
      </c>
      <c r="M10942" t="s">
        <v>12546</v>
      </c>
      <c r="N10942" t="s">
        <v>21755</v>
      </c>
      <c r="Q10942" t="s">
        <v>12415</v>
      </c>
      <c r="R10942" t="s">
        <v>12416</v>
      </c>
      <c r="S10942" t="s">
        <v>21756</v>
      </c>
      <c r="U10942" t="s">
        <v>12418</v>
      </c>
      <c r="V10942">
        <v>209</v>
      </c>
      <c r="W10942">
        <v>11</v>
      </c>
      <c r="X10942">
        <v>2</v>
      </c>
      <c r="Y10942" t="s">
        <v>12419</v>
      </c>
      <c r="Z10942" t="s">
        <v>12420</v>
      </c>
      <c r="AA10942" t="s">
        <v>12421</v>
      </c>
      <c r="AB10942" t="s">
        <v>12997</v>
      </c>
      <c r="AC10942">
        <v>2</v>
      </c>
      <c r="AD10942" s="123">
        <v>39111</v>
      </c>
      <c r="AE10942" t="s">
        <v>12423</v>
      </c>
      <c r="AG10942">
        <v>40002648</v>
      </c>
      <c r="AL10942" t="s">
        <v>12997</v>
      </c>
      <c r="AN10942">
        <v>1403108901</v>
      </c>
      <c r="AO10942">
        <v>16</v>
      </c>
      <c r="AP10942" t="s">
        <v>12424</v>
      </c>
      <c r="AQ10942" t="s">
        <v>11408</v>
      </c>
      <c r="AR10942">
        <v>4100</v>
      </c>
      <c r="AS10942" t="s">
        <v>12491</v>
      </c>
      <c r="AT10942">
        <v>0</v>
      </c>
      <c r="AV10942" t="s">
        <v>12998</v>
      </c>
      <c r="AW10942">
        <v>116100</v>
      </c>
    </row>
    <row r="10943" spans="1:49" x14ac:dyDescent="0.25">
      <c r="A10943">
        <v>4100</v>
      </c>
      <c r="B10943">
        <v>30050</v>
      </c>
      <c r="C10943">
        <v>4022</v>
      </c>
      <c r="D10943">
        <v>415</v>
      </c>
      <c r="E10943" s="124" t="s">
        <v>21172</v>
      </c>
      <c r="F10943" t="str">
        <f t="shared" si="219"/>
        <v>Matt CavanaughMOTION INDUSTRIES-JOLIET</v>
      </c>
      <c r="G10943" s="150" t="s">
        <v>263</v>
      </c>
      <c r="H10943" s="149" t="s">
        <v>13877</v>
      </c>
      <c r="I10943">
        <v>40002548</v>
      </c>
      <c r="K10943" t="s">
        <v>21757</v>
      </c>
      <c r="L10943" t="s">
        <v>21609</v>
      </c>
      <c r="M10943" t="s">
        <v>12546</v>
      </c>
      <c r="N10943" t="s">
        <v>21758</v>
      </c>
      <c r="Q10943" t="s">
        <v>12415</v>
      </c>
      <c r="R10943" t="s">
        <v>12416</v>
      </c>
      <c r="S10943" t="s">
        <v>21742</v>
      </c>
      <c r="U10943" t="s">
        <v>12418</v>
      </c>
      <c r="V10943">
        <v>209</v>
      </c>
      <c r="W10943">
        <v>11</v>
      </c>
      <c r="X10943">
        <v>2</v>
      </c>
      <c r="Y10943" t="s">
        <v>12419</v>
      </c>
      <c r="Z10943" t="s">
        <v>12420</v>
      </c>
      <c r="AA10943" t="s">
        <v>12421</v>
      </c>
      <c r="AB10943" t="s">
        <v>12997</v>
      </c>
      <c r="AC10943">
        <v>2</v>
      </c>
      <c r="AD10943" s="123">
        <v>39111</v>
      </c>
      <c r="AE10943" t="s">
        <v>12423</v>
      </c>
      <c r="AG10943">
        <v>40002548</v>
      </c>
      <c r="AL10943" t="s">
        <v>12997</v>
      </c>
      <c r="AN10943">
        <v>1419714301</v>
      </c>
      <c r="AO10943">
        <v>16</v>
      </c>
      <c r="AP10943" t="s">
        <v>12424</v>
      </c>
      <c r="AQ10943" t="s">
        <v>11408</v>
      </c>
      <c r="AR10943">
        <v>4100</v>
      </c>
      <c r="AS10943" t="s">
        <v>12491</v>
      </c>
      <c r="AT10943">
        <v>0</v>
      </c>
      <c r="AV10943" t="s">
        <v>12998</v>
      </c>
      <c r="AW10943">
        <v>116100</v>
      </c>
    </row>
    <row r="10944" spans="1:49" x14ac:dyDescent="0.25">
      <c r="A10944">
        <v>4100</v>
      </c>
      <c r="B10944">
        <v>30050</v>
      </c>
      <c r="C10944">
        <v>4022</v>
      </c>
      <c r="D10944">
        <v>415</v>
      </c>
      <c r="E10944" s="124" t="s">
        <v>21172</v>
      </c>
      <c r="F10944" t="str">
        <f t="shared" si="219"/>
        <v>Matt CavanaughMOTION-BLOOMINGTON,IL</v>
      </c>
      <c r="G10944" s="150" t="s">
        <v>263</v>
      </c>
      <c r="H10944" s="149" t="s">
        <v>6577</v>
      </c>
      <c r="I10944">
        <v>40001049</v>
      </c>
      <c r="K10944" t="s">
        <v>21759</v>
      </c>
      <c r="L10944" t="s">
        <v>15309</v>
      </c>
      <c r="M10944" t="s">
        <v>12546</v>
      </c>
      <c r="N10944" t="s">
        <v>21760</v>
      </c>
      <c r="Q10944" t="s">
        <v>12415</v>
      </c>
      <c r="R10944" t="s">
        <v>12416</v>
      </c>
      <c r="S10944" t="s">
        <v>21761</v>
      </c>
      <c r="U10944" t="s">
        <v>12418</v>
      </c>
      <c r="V10944">
        <v>209</v>
      </c>
      <c r="W10944">
        <v>11</v>
      </c>
      <c r="X10944">
        <v>2</v>
      </c>
      <c r="Y10944" t="s">
        <v>12472</v>
      </c>
      <c r="Z10944" t="s">
        <v>12420</v>
      </c>
      <c r="AA10944" t="s">
        <v>12421</v>
      </c>
      <c r="AB10944" t="s">
        <v>12997</v>
      </c>
      <c r="AC10944">
        <v>2</v>
      </c>
      <c r="AD10944" s="123">
        <v>39111</v>
      </c>
      <c r="AE10944" t="s">
        <v>12423</v>
      </c>
      <c r="AG10944">
        <v>40001049</v>
      </c>
      <c r="AL10944" t="s">
        <v>12997</v>
      </c>
      <c r="AN10944">
        <v>1411302201</v>
      </c>
      <c r="AO10944">
        <v>16</v>
      </c>
      <c r="AP10944" t="s">
        <v>12424</v>
      </c>
      <c r="AQ10944" t="s">
        <v>11408</v>
      </c>
      <c r="AR10944">
        <v>4100</v>
      </c>
      <c r="AT10944">
        <v>2005</v>
      </c>
      <c r="AV10944" t="s">
        <v>12998</v>
      </c>
      <c r="AW10944">
        <v>116100</v>
      </c>
    </row>
    <row r="10945" spans="1:49" x14ac:dyDescent="0.25">
      <c r="A10945">
        <v>4100</v>
      </c>
      <c r="B10945">
        <v>30050</v>
      </c>
      <c r="C10945">
        <v>4022</v>
      </c>
      <c r="D10945">
        <v>415</v>
      </c>
      <c r="E10945" s="124" t="s">
        <v>21172</v>
      </c>
      <c r="F10945" t="str">
        <f t="shared" si="219"/>
        <v>Matt CavanaughMOTION-MONTGOMERY,IL</v>
      </c>
      <c r="G10945" s="150" t="s">
        <v>263</v>
      </c>
      <c r="H10945" s="149" t="s">
        <v>6589</v>
      </c>
      <c r="I10945">
        <v>40006450</v>
      </c>
      <c r="K10945" t="s">
        <v>21762</v>
      </c>
      <c r="L10945" t="s">
        <v>12612</v>
      </c>
      <c r="M10945" t="s">
        <v>12546</v>
      </c>
      <c r="N10945" t="s">
        <v>21763</v>
      </c>
      <c r="Q10945" t="s">
        <v>12415</v>
      </c>
      <c r="R10945" t="s">
        <v>12416</v>
      </c>
      <c r="S10945" t="s">
        <v>21764</v>
      </c>
      <c r="U10945" t="s">
        <v>12418</v>
      </c>
      <c r="V10945">
        <v>209</v>
      </c>
      <c r="W10945">
        <v>11</v>
      </c>
      <c r="X10945">
        <v>2</v>
      </c>
      <c r="Y10945" t="s">
        <v>12419</v>
      </c>
      <c r="Z10945" t="s">
        <v>12420</v>
      </c>
      <c r="AA10945" t="s">
        <v>14498</v>
      </c>
      <c r="AB10945" t="s">
        <v>12997</v>
      </c>
      <c r="AC10945">
        <v>2</v>
      </c>
      <c r="AD10945" s="123">
        <v>40533</v>
      </c>
      <c r="AE10945" t="s">
        <v>12431</v>
      </c>
      <c r="AG10945">
        <v>40006450</v>
      </c>
      <c r="AL10945" t="s">
        <v>12997</v>
      </c>
      <c r="AN10945">
        <v>1408937401</v>
      </c>
      <c r="AO10945">
        <v>16</v>
      </c>
      <c r="AP10945" t="s">
        <v>12424</v>
      </c>
      <c r="AQ10945" t="s">
        <v>11408</v>
      </c>
      <c r="AR10945">
        <v>4100</v>
      </c>
      <c r="AT10945">
        <v>0</v>
      </c>
      <c r="AV10945" t="s">
        <v>12998</v>
      </c>
      <c r="AW10945">
        <v>116100</v>
      </c>
    </row>
    <row r="10946" spans="1:49" x14ac:dyDescent="0.25">
      <c r="A10946">
        <v>4100</v>
      </c>
      <c r="B10946">
        <v>30050</v>
      </c>
      <c r="C10946">
        <v>4022</v>
      </c>
      <c r="D10946">
        <v>415</v>
      </c>
      <c r="E10946" s="124" t="s">
        <v>21172</v>
      </c>
      <c r="F10946" t="str">
        <f t="shared" si="219"/>
        <v>Matt CavanaughMSC LAMINATE-MATL SCIENCE CORP.</v>
      </c>
      <c r="G10946" s="150" t="s">
        <v>263</v>
      </c>
      <c r="H10946" s="149" t="s">
        <v>6610</v>
      </c>
      <c r="I10946">
        <v>40004216</v>
      </c>
      <c r="K10946" t="s">
        <v>21765</v>
      </c>
      <c r="L10946" t="s">
        <v>21213</v>
      </c>
      <c r="M10946" t="s">
        <v>12546</v>
      </c>
      <c r="N10946" t="s">
        <v>21236</v>
      </c>
      <c r="Q10946" t="s">
        <v>12415</v>
      </c>
      <c r="R10946" t="s">
        <v>12416</v>
      </c>
      <c r="S10946" t="s">
        <v>21766</v>
      </c>
      <c r="U10946" t="s">
        <v>12418</v>
      </c>
      <c r="W10946">
        <v>11</v>
      </c>
      <c r="X10946">
        <v>1</v>
      </c>
      <c r="Y10946" t="s">
        <v>12419</v>
      </c>
      <c r="Z10946" t="s">
        <v>12420</v>
      </c>
      <c r="AA10946" t="s">
        <v>12421</v>
      </c>
      <c r="AB10946" t="s">
        <v>12422</v>
      </c>
      <c r="AC10946">
        <v>2</v>
      </c>
      <c r="AD10946" s="123">
        <v>39111</v>
      </c>
      <c r="AE10946" t="s">
        <v>12423</v>
      </c>
      <c r="AG10946">
        <v>40004216</v>
      </c>
      <c r="AL10946" t="s">
        <v>12422</v>
      </c>
      <c r="AN10946">
        <v>1404308901</v>
      </c>
      <c r="AO10946">
        <v>16</v>
      </c>
      <c r="AP10946" t="s">
        <v>12424</v>
      </c>
      <c r="AQ10946" t="s">
        <v>11408</v>
      </c>
      <c r="AR10946">
        <v>4100</v>
      </c>
      <c r="AS10946" t="s">
        <v>12491</v>
      </c>
      <c r="AT10946">
        <v>0</v>
      </c>
      <c r="AV10946" t="s">
        <v>21767</v>
      </c>
      <c r="AW10946">
        <v>116100</v>
      </c>
    </row>
    <row r="10947" spans="1:49" x14ac:dyDescent="0.25">
      <c r="A10947">
        <v>4100</v>
      </c>
      <c r="B10947">
        <v>30050</v>
      </c>
      <c r="C10947">
        <v>4022</v>
      </c>
      <c r="D10947">
        <v>415</v>
      </c>
      <c r="E10947" s="124" t="s">
        <v>21172</v>
      </c>
      <c r="F10947" t="str">
        <f t="shared" ref="F10947:F11010" si="220">CONCATENATE(G10947, H10947)</f>
        <v>Matt CavanaughMWW FOOD PROCESSING USA LLC</v>
      </c>
      <c r="G10947" s="150" t="s">
        <v>263</v>
      </c>
      <c r="H10947" s="149" t="s">
        <v>6657</v>
      </c>
      <c r="I10947">
        <v>40007592</v>
      </c>
      <c r="J10947" t="s">
        <v>21768</v>
      </c>
      <c r="K10947" t="s">
        <v>21769</v>
      </c>
      <c r="L10947" t="s">
        <v>12545</v>
      </c>
      <c r="M10947" t="s">
        <v>12546</v>
      </c>
      <c r="N10947">
        <v>60646</v>
      </c>
      <c r="Q10947" t="s">
        <v>12415</v>
      </c>
      <c r="R10947" t="s">
        <v>12416</v>
      </c>
      <c r="S10947" t="s">
        <v>21770</v>
      </c>
      <c r="U10947" t="s">
        <v>12418</v>
      </c>
      <c r="W10947">
        <v>11</v>
      </c>
      <c r="X10947">
        <v>0</v>
      </c>
      <c r="Y10947" t="s">
        <v>12472</v>
      </c>
      <c r="Z10947" t="s">
        <v>12420</v>
      </c>
      <c r="AA10947" t="s">
        <v>12429</v>
      </c>
      <c r="AB10947" t="s">
        <v>12422</v>
      </c>
      <c r="AC10947">
        <v>2</v>
      </c>
      <c r="AD10947" s="123">
        <v>42145</v>
      </c>
      <c r="AE10947" t="s">
        <v>12431</v>
      </c>
      <c r="AG10947">
        <v>40007592</v>
      </c>
      <c r="AL10947" t="s">
        <v>12422</v>
      </c>
      <c r="AN10947">
        <v>1403105101</v>
      </c>
      <c r="AO10947">
        <v>16</v>
      </c>
      <c r="AP10947" t="s">
        <v>12424</v>
      </c>
      <c r="AQ10947" t="s">
        <v>11408</v>
      </c>
      <c r="AR10947">
        <v>4100</v>
      </c>
      <c r="AT10947">
        <v>0</v>
      </c>
      <c r="AV10947" t="s">
        <v>21771</v>
      </c>
      <c r="AW10947">
        <v>116100</v>
      </c>
    </row>
    <row r="10948" spans="1:49" x14ac:dyDescent="0.25">
      <c r="A10948">
        <v>4100</v>
      </c>
      <c r="B10948">
        <v>30050</v>
      </c>
      <c r="C10948">
        <v>4022</v>
      </c>
      <c r="D10948">
        <v>415</v>
      </c>
      <c r="E10948" s="124" t="s">
        <v>21172</v>
      </c>
      <c r="F10948" t="str">
        <f t="shared" si="220"/>
        <v>Matt CavanaughNESTLE - FRANKLIN PARK</v>
      </c>
      <c r="G10948" s="150" t="s">
        <v>263</v>
      </c>
      <c r="H10948" s="149" t="s">
        <v>6754</v>
      </c>
      <c r="I10948">
        <v>40005632</v>
      </c>
      <c r="J10948" t="s">
        <v>14036</v>
      </c>
      <c r="L10948" t="s">
        <v>14089</v>
      </c>
      <c r="M10948" t="s">
        <v>12684</v>
      </c>
      <c r="N10948" t="s">
        <v>16393</v>
      </c>
      <c r="O10948">
        <v>5805</v>
      </c>
      <c r="Q10948" t="s">
        <v>12415</v>
      </c>
      <c r="R10948" t="s">
        <v>12416</v>
      </c>
      <c r="U10948" t="s">
        <v>12418</v>
      </c>
      <c r="V10948">
        <v>78</v>
      </c>
      <c r="W10948">
        <v>11</v>
      </c>
      <c r="X10948">
        <v>1</v>
      </c>
      <c r="Y10948" t="s">
        <v>12419</v>
      </c>
      <c r="Z10948" t="s">
        <v>12420</v>
      </c>
      <c r="AA10948" t="s">
        <v>14498</v>
      </c>
      <c r="AB10948" t="s">
        <v>12422</v>
      </c>
      <c r="AC10948">
        <v>2</v>
      </c>
      <c r="AD10948" s="123">
        <v>39822</v>
      </c>
      <c r="AE10948" t="s">
        <v>12431</v>
      </c>
      <c r="AG10948">
        <v>40005632</v>
      </c>
      <c r="AL10948" t="s">
        <v>12422</v>
      </c>
      <c r="AN10948">
        <v>2312517901</v>
      </c>
      <c r="AO10948">
        <v>16</v>
      </c>
      <c r="AP10948" t="s">
        <v>12424</v>
      </c>
      <c r="AQ10948" t="s">
        <v>11408</v>
      </c>
      <c r="AR10948">
        <v>4100</v>
      </c>
      <c r="AS10948" t="s">
        <v>12491</v>
      </c>
      <c r="AT10948">
        <v>0</v>
      </c>
      <c r="AV10948" t="s">
        <v>6767</v>
      </c>
      <c r="AW10948">
        <v>116100</v>
      </c>
    </row>
    <row r="10949" spans="1:49" x14ac:dyDescent="0.25">
      <c r="A10949">
        <v>4100</v>
      </c>
      <c r="B10949">
        <v>30050</v>
      </c>
      <c r="C10949">
        <v>4022</v>
      </c>
      <c r="D10949">
        <v>415</v>
      </c>
      <c r="E10949" s="124" t="s">
        <v>21172</v>
      </c>
      <c r="F10949" t="str">
        <f t="shared" si="220"/>
        <v>Matt CavanaughNESTLE PURINA PETCARE - CLINTON, IA</v>
      </c>
      <c r="G10949" s="150" t="s">
        <v>263</v>
      </c>
      <c r="H10949" s="149" t="s">
        <v>6763</v>
      </c>
      <c r="I10949">
        <v>40006830</v>
      </c>
      <c r="J10949" t="s">
        <v>18228</v>
      </c>
      <c r="L10949" t="s">
        <v>20144</v>
      </c>
      <c r="M10949" t="s">
        <v>12981</v>
      </c>
      <c r="O10949">
        <v>2963</v>
      </c>
      <c r="P10949" t="s">
        <v>21772</v>
      </c>
      <c r="Q10949" t="s">
        <v>12415</v>
      </c>
      <c r="R10949" t="s">
        <v>12416</v>
      </c>
      <c r="S10949" t="s">
        <v>21773</v>
      </c>
      <c r="U10949" t="s">
        <v>12418</v>
      </c>
      <c r="V10949">
        <v>78</v>
      </c>
      <c r="W10949">
        <v>11</v>
      </c>
      <c r="X10949">
        <v>1</v>
      </c>
      <c r="Y10949" t="s">
        <v>12472</v>
      </c>
      <c r="Z10949" t="s">
        <v>12420</v>
      </c>
      <c r="AA10949" t="s">
        <v>14498</v>
      </c>
      <c r="AB10949" t="s">
        <v>12422</v>
      </c>
      <c r="AC10949">
        <v>2</v>
      </c>
      <c r="AD10949" s="123">
        <v>41066</v>
      </c>
      <c r="AE10949" t="s">
        <v>12431</v>
      </c>
      <c r="AG10949">
        <v>40006830</v>
      </c>
      <c r="AL10949" t="s">
        <v>12422</v>
      </c>
      <c r="AN10949">
        <v>1604502401</v>
      </c>
      <c r="AO10949">
        <v>16</v>
      </c>
      <c r="AP10949" t="s">
        <v>12424</v>
      </c>
      <c r="AQ10949" t="s">
        <v>11408</v>
      </c>
      <c r="AR10949">
        <v>4100</v>
      </c>
      <c r="AS10949" t="s">
        <v>12491</v>
      </c>
      <c r="AT10949">
        <v>0</v>
      </c>
      <c r="AV10949" t="s">
        <v>6767</v>
      </c>
      <c r="AW10949">
        <v>116100</v>
      </c>
    </row>
    <row r="10950" spans="1:49" x14ac:dyDescent="0.25">
      <c r="A10950">
        <v>4100</v>
      </c>
      <c r="B10950">
        <v>30050</v>
      </c>
      <c r="C10950">
        <v>4022</v>
      </c>
      <c r="D10950">
        <v>415</v>
      </c>
      <c r="E10950" s="124" t="s">
        <v>21172</v>
      </c>
      <c r="F10950" t="str">
        <f t="shared" si="220"/>
        <v>Matt CavanaughNESTLE PURINA PETCARE COMPANY</v>
      </c>
      <c r="G10950" s="150" t="s">
        <v>263</v>
      </c>
      <c r="H10950" s="149" t="s">
        <v>6765</v>
      </c>
      <c r="I10950">
        <v>40003159</v>
      </c>
      <c r="J10950" t="s">
        <v>18228</v>
      </c>
      <c r="K10950" t="s">
        <v>21774</v>
      </c>
      <c r="L10950" t="s">
        <v>21419</v>
      </c>
      <c r="M10950" t="s">
        <v>12981</v>
      </c>
      <c r="N10950" t="s">
        <v>21775</v>
      </c>
      <c r="Q10950" t="s">
        <v>12415</v>
      </c>
      <c r="R10950" t="s">
        <v>12416</v>
      </c>
      <c r="S10950" t="s">
        <v>21776</v>
      </c>
      <c r="U10950" t="s">
        <v>12418</v>
      </c>
      <c r="V10950">
        <v>78</v>
      </c>
      <c r="W10950">
        <v>11</v>
      </c>
      <c r="X10950">
        <v>1</v>
      </c>
      <c r="Y10950" t="s">
        <v>12472</v>
      </c>
      <c r="Z10950" t="s">
        <v>12420</v>
      </c>
      <c r="AA10950" t="s">
        <v>12421</v>
      </c>
      <c r="AB10950" t="s">
        <v>12422</v>
      </c>
      <c r="AC10950">
        <v>2</v>
      </c>
      <c r="AD10950" s="123">
        <v>39111</v>
      </c>
      <c r="AE10950" t="s">
        <v>12423</v>
      </c>
      <c r="AG10950">
        <v>40003159</v>
      </c>
      <c r="AL10950" t="s">
        <v>12422</v>
      </c>
      <c r="AN10950">
        <v>1616302801</v>
      </c>
      <c r="AO10950">
        <v>16</v>
      </c>
      <c r="AP10950" t="s">
        <v>12424</v>
      </c>
      <c r="AQ10950" t="s">
        <v>11408</v>
      </c>
      <c r="AR10950">
        <v>4100</v>
      </c>
      <c r="AS10950" t="s">
        <v>12491</v>
      </c>
      <c r="AT10950">
        <v>2005</v>
      </c>
      <c r="AV10950" t="s">
        <v>6767</v>
      </c>
      <c r="AW10950">
        <v>116100</v>
      </c>
    </row>
    <row r="10951" spans="1:49" x14ac:dyDescent="0.25">
      <c r="A10951">
        <v>4100</v>
      </c>
      <c r="B10951">
        <v>30050</v>
      </c>
      <c r="C10951">
        <v>4022</v>
      </c>
      <c r="D10951">
        <v>415</v>
      </c>
      <c r="E10951" s="124" t="s">
        <v>21172</v>
      </c>
      <c r="F10951" s="185" t="str">
        <f t="shared" si="220"/>
        <v>Matt CavanaughNESTLE USA</v>
      </c>
      <c r="G10951" s="150" t="s">
        <v>263</v>
      </c>
      <c r="H10951" s="149" t="s">
        <v>6767</v>
      </c>
      <c r="I10951">
        <v>40007421</v>
      </c>
      <c r="J10951" t="s">
        <v>18228</v>
      </c>
      <c r="L10951" t="s">
        <v>14089</v>
      </c>
      <c r="M10951" t="s">
        <v>12684</v>
      </c>
      <c r="O10951">
        <v>5805</v>
      </c>
      <c r="P10951" t="s">
        <v>16393</v>
      </c>
      <c r="Q10951" t="s">
        <v>12415</v>
      </c>
      <c r="R10951" t="s">
        <v>12416</v>
      </c>
      <c r="S10951" t="s">
        <v>21777</v>
      </c>
      <c r="U10951" t="s">
        <v>12418</v>
      </c>
      <c r="V10951">
        <v>78</v>
      </c>
      <c r="W10951">
        <v>11</v>
      </c>
      <c r="X10951">
        <v>1</v>
      </c>
      <c r="Y10951" t="s">
        <v>12419</v>
      </c>
      <c r="Z10951" t="s">
        <v>12420</v>
      </c>
      <c r="AA10951" t="s">
        <v>12429</v>
      </c>
      <c r="AB10951" t="s">
        <v>12422</v>
      </c>
      <c r="AC10951">
        <v>2</v>
      </c>
      <c r="AD10951" s="123">
        <v>41890</v>
      </c>
      <c r="AE10951" t="s">
        <v>12431</v>
      </c>
      <c r="AG10951">
        <v>40007421</v>
      </c>
      <c r="AL10951" t="s">
        <v>12422</v>
      </c>
      <c r="AN10951">
        <v>2312517901</v>
      </c>
      <c r="AO10951">
        <v>16</v>
      </c>
      <c r="AP10951" t="s">
        <v>12424</v>
      </c>
      <c r="AQ10951" t="s">
        <v>11408</v>
      </c>
      <c r="AR10951">
        <v>4100</v>
      </c>
      <c r="AT10951">
        <v>0</v>
      </c>
      <c r="AV10951" t="s">
        <v>6767</v>
      </c>
      <c r="AW10951">
        <v>116100</v>
      </c>
    </row>
    <row r="10952" spans="1:49" x14ac:dyDescent="0.25">
      <c r="A10952">
        <v>4100</v>
      </c>
      <c r="B10952">
        <v>30050</v>
      </c>
      <c r="C10952">
        <v>4022</v>
      </c>
      <c r="D10952">
        <v>415</v>
      </c>
      <c r="E10952" s="124" t="s">
        <v>21172</v>
      </c>
      <c r="F10952" t="str">
        <f t="shared" si="220"/>
        <v>Matt CavanaughNESTLE USA - WILLY WONKA</v>
      </c>
      <c r="G10952" s="150" t="s">
        <v>263</v>
      </c>
      <c r="H10952" s="149" t="s">
        <v>6770</v>
      </c>
      <c r="I10952">
        <v>40005783</v>
      </c>
      <c r="J10952" t="s">
        <v>21778</v>
      </c>
      <c r="K10952" t="s">
        <v>21779</v>
      </c>
      <c r="L10952" t="s">
        <v>14046</v>
      </c>
      <c r="M10952" t="s">
        <v>14047</v>
      </c>
      <c r="N10952">
        <v>40258</v>
      </c>
      <c r="Q10952" t="s">
        <v>12415</v>
      </c>
      <c r="R10952" t="s">
        <v>12416</v>
      </c>
      <c r="S10952" t="s">
        <v>21780</v>
      </c>
      <c r="U10952" t="s">
        <v>12418</v>
      </c>
      <c r="V10952">
        <v>78</v>
      </c>
      <c r="W10952">
        <v>11</v>
      </c>
      <c r="X10952">
        <v>1</v>
      </c>
      <c r="Y10952" t="s">
        <v>12419</v>
      </c>
      <c r="Z10952" t="s">
        <v>12420</v>
      </c>
      <c r="AA10952" t="s">
        <v>14498</v>
      </c>
      <c r="AB10952" t="s">
        <v>12422</v>
      </c>
      <c r="AC10952">
        <v>2</v>
      </c>
      <c r="AD10952" s="123">
        <v>39966</v>
      </c>
      <c r="AE10952" t="s">
        <v>12431</v>
      </c>
      <c r="AG10952">
        <v>40005783</v>
      </c>
      <c r="AL10952" t="s">
        <v>12422</v>
      </c>
      <c r="AN10952">
        <v>1811104901</v>
      </c>
      <c r="AO10952">
        <v>16</v>
      </c>
      <c r="AP10952" t="s">
        <v>12424</v>
      </c>
      <c r="AQ10952" t="s">
        <v>11408</v>
      </c>
      <c r="AR10952">
        <v>4100</v>
      </c>
      <c r="AS10952" t="s">
        <v>12491</v>
      </c>
      <c r="AT10952">
        <v>0</v>
      </c>
      <c r="AV10952" t="s">
        <v>6767</v>
      </c>
      <c r="AW10952">
        <v>116100</v>
      </c>
    </row>
    <row r="10953" spans="1:49" x14ac:dyDescent="0.25">
      <c r="A10953">
        <v>4100</v>
      </c>
      <c r="B10953">
        <v>30050</v>
      </c>
      <c r="C10953">
        <v>4022</v>
      </c>
      <c r="D10953">
        <v>415</v>
      </c>
      <c r="E10953" s="124" t="s">
        <v>21172</v>
      </c>
      <c r="F10953" t="str">
        <f t="shared" si="220"/>
        <v>Matt CavanaughNESTLE USA #105 FRANKLIN PARK IL</v>
      </c>
      <c r="G10953" s="150" t="s">
        <v>263</v>
      </c>
      <c r="H10953" s="149" t="s">
        <v>6771</v>
      </c>
      <c r="I10953">
        <v>40004119</v>
      </c>
      <c r="J10953" t="s">
        <v>21781</v>
      </c>
      <c r="L10953" t="s">
        <v>14089</v>
      </c>
      <c r="M10953" t="s">
        <v>12684</v>
      </c>
      <c r="O10953">
        <v>5805</v>
      </c>
      <c r="P10953">
        <v>48007</v>
      </c>
      <c r="Q10953" t="s">
        <v>12415</v>
      </c>
      <c r="R10953" t="s">
        <v>12416</v>
      </c>
      <c r="S10953" t="s">
        <v>21494</v>
      </c>
      <c r="U10953" t="s">
        <v>12418</v>
      </c>
      <c r="V10953">
        <v>78</v>
      </c>
      <c r="W10953">
        <v>11</v>
      </c>
      <c r="X10953">
        <v>1</v>
      </c>
      <c r="Y10953" t="s">
        <v>12419</v>
      </c>
      <c r="Z10953" t="s">
        <v>12420</v>
      </c>
      <c r="AA10953" t="s">
        <v>12421</v>
      </c>
      <c r="AB10953" t="s">
        <v>12473</v>
      </c>
      <c r="AC10953">
        <v>2</v>
      </c>
      <c r="AD10953" s="123">
        <v>39111</v>
      </c>
      <c r="AE10953" t="s">
        <v>12423</v>
      </c>
      <c r="AG10953">
        <v>40004119</v>
      </c>
      <c r="AL10953" t="s">
        <v>12473</v>
      </c>
      <c r="AN10953">
        <v>2312517901</v>
      </c>
      <c r="AO10953">
        <v>16</v>
      </c>
      <c r="AP10953" t="s">
        <v>12424</v>
      </c>
      <c r="AQ10953" t="s">
        <v>11408</v>
      </c>
      <c r="AR10953">
        <v>4100</v>
      </c>
      <c r="AT10953">
        <v>2005</v>
      </c>
      <c r="AV10953" t="s">
        <v>6767</v>
      </c>
      <c r="AW10953">
        <v>116100</v>
      </c>
    </row>
    <row r="10954" spans="1:49" x14ac:dyDescent="0.25">
      <c r="A10954">
        <v>4100</v>
      </c>
      <c r="B10954">
        <v>30050</v>
      </c>
      <c r="C10954">
        <v>4022</v>
      </c>
      <c r="D10954">
        <v>415</v>
      </c>
      <c r="E10954" s="124" t="s">
        <v>21172</v>
      </c>
      <c r="F10954" s="185" t="str">
        <f t="shared" si="220"/>
        <v>Matt CavanaughNESTLE USA-4120</v>
      </c>
      <c r="G10954" s="150" t="s">
        <v>263</v>
      </c>
      <c r="H10954" s="149" t="s">
        <v>21782</v>
      </c>
      <c r="I10954">
        <v>40004120</v>
      </c>
      <c r="J10954" t="s">
        <v>18228</v>
      </c>
      <c r="K10954" t="s">
        <v>21783</v>
      </c>
      <c r="L10954" t="s">
        <v>15309</v>
      </c>
      <c r="M10954" t="s">
        <v>12546</v>
      </c>
      <c r="N10954" t="s">
        <v>21784</v>
      </c>
      <c r="Q10954" t="s">
        <v>12415</v>
      </c>
      <c r="R10954" t="s">
        <v>12416</v>
      </c>
      <c r="S10954" t="s">
        <v>21785</v>
      </c>
      <c r="U10954" t="s">
        <v>12418</v>
      </c>
      <c r="V10954">
        <v>78</v>
      </c>
      <c r="W10954">
        <v>11</v>
      </c>
      <c r="X10954">
        <v>1</v>
      </c>
      <c r="Y10954" t="s">
        <v>12419</v>
      </c>
      <c r="Z10954" t="s">
        <v>12420</v>
      </c>
      <c r="AA10954" t="s">
        <v>12421</v>
      </c>
      <c r="AB10954" t="s">
        <v>12422</v>
      </c>
      <c r="AC10954">
        <v>2</v>
      </c>
      <c r="AD10954" s="123">
        <v>39111</v>
      </c>
      <c r="AE10954" t="s">
        <v>12423</v>
      </c>
      <c r="AG10954">
        <v>40004120</v>
      </c>
      <c r="AL10954" t="s">
        <v>12422</v>
      </c>
      <c r="AN10954">
        <v>1411302201</v>
      </c>
      <c r="AO10954">
        <v>16</v>
      </c>
      <c r="AP10954" t="s">
        <v>12424</v>
      </c>
      <c r="AQ10954" t="s">
        <v>11408</v>
      </c>
      <c r="AR10954">
        <v>4100</v>
      </c>
      <c r="AS10954" t="s">
        <v>12491</v>
      </c>
      <c r="AT10954">
        <v>0</v>
      </c>
      <c r="AV10954" t="s">
        <v>6767</v>
      </c>
      <c r="AW10954">
        <v>116100</v>
      </c>
    </row>
    <row r="10955" spans="1:49" x14ac:dyDescent="0.25">
      <c r="A10955">
        <v>4100</v>
      </c>
      <c r="B10955">
        <v>30050</v>
      </c>
      <c r="C10955">
        <v>4022</v>
      </c>
      <c r="D10955">
        <v>415</v>
      </c>
      <c r="E10955" s="124" t="s">
        <v>21172</v>
      </c>
      <c r="F10955" t="str">
        <f t="shared" si="220"/>
        <v>Matt CavanaughNESTLE USA-WILLY WONKA</v>
      </c>
      <c r="G10955" s="150" t="s">
        <v>263</v>
      </c>
      <c r="H10955" s="149" t="s">
        <v>6774</v>
      </c>
      <c r="I10955">
        <v>40001502</v>
      </c>
      <c r="J10955" t="s">
        <v>18228</v>
      </c>
      <c r="L10955" t="s">
        <v>14089</v>
      </c>
      <c r="M10955" t="s">
        <v>12684</v>
      </c>
      <c r="N10955" t="s">
        <v>16393</v>
      </c>
      <c r="O10955">
        <v>5805</v>
      </c>
      <c r="Q10955" t="s">
        <v>12415</v>
      </c>
      <c r="R10955" t="s">
        <v>12416</v>
      </c>
      <c r="U10955" t="s">
        <v>12418</v>
      </c>
      <c r="V10955">
        <v>78</v>
      </c>
      <c r="W10955">
        <v>11</v>
      </c>
      <c r="X10955">
        <v>1</v>
      </c>
      <c r="Y10955" t="s">
        <v>12419</v>
      </c>
      <c r="Z10955" t="s">
        <v>12420</v>
      </c>
      <c r="AA10955" t="s">
        <v>12421</v>
      </c>
      <c r="AB10955" t="s">
        <v>12422</v>
      </c>
      <c r="AC10955">
        <v>2</v>
      </c>
      <c r="AD10955" s="123">
        <v>39111</v>
      </c>
      <c r="AE10955" t="s">
        <v>12423</v>
      </c>
      <c r="AG10955">
        <v>40001502</v>
      </c>
      <c r="AL10955" t="s">
        <v>12422</v>
      </c>
      <c r="AN10955">
        <v>2312517901</v>
      </c>
      <c r="AO10955">
        <v>16</v>
      </c>
      <c r="AP10955" t="s">
        <v>12424</v>
      </c>
      <c r="AQ10955" t="s">
        <v>11408</v>
      </c>
      <c r="AR10955">
        <v>4100</v>
      </c>
      <c r="AT10955">
        <v>2005</v>
      </c>
      <c r="AV10955" t="s">
        <v>6767</v>
      </c>
      <c r="AW10955">
        <v>116100</v>
      </c>
    </row>
    <row r="10956" spans="1:49" x14ac:dyDescent="0.25">
      <c r="A10956">
        <v>4100</v>
      </c>
      <c r="B10956">
        <v>30050</v>
      </c>
      <c r="C10956">
        <v>4022</v>
      </c>
      <c r="D10956">
        <v>415</v>
      </c>
      <c r="E10956" s="124" t="s">
        <v>21172</v>
      </c>
      <c r="F10956" t="str">
        <f t="shared" si="220"/>
        <v>Matt CavanaughNEW PROCESS STEEL,L.P.</v>
      </c>
      <c r="G10956" s="150" t="s">
        <v>263</v>
      </c>
      <c r="H10956" s="149" t="s">
        <v>6803</v>
      </c>
      <c r="I10956">
        <v>40001715</v>
      </c>
      <c r="K10956" t="s">
        <v>21786</v>
      </c>
      <c r="L10956" t="s">
        <v>21394</v>
      </c>
      <c r="M10956" t="s">
        <v>12546</v>
      </c>
      <c r="N10956" t="s">
        <v>21787</v>
      </c>
      <c r="Q10956" t="s">
        <v>12415</v>
      </c>
      <c r="R10956" t="s">
        <v>12416</v>
      </c>
      <c r="S10956" t="s">
        <v>21788</v>
      </c>
      <c r="U10956" t="s">
        <v>12418</v>
      </c>
      <c r="W10956">
        <v>11</v>
      </c>
      <c r="X10956">
        <v>1</v>
      </c>
      <c r="Y10956" t="s">
        <v>12419</v>
      </c>
      <c r="Z10956" t="s">
        <v>12420</v>
      </c>
      <c r="AA10956" t="s">
        <v>12421</v>
      </c>
      <c r="AB10956" t="s">
        <v>12422</v>
      </c>
      <c r="AC10956">
        <v>2</v>
      </c>
      <c r="AD10956" s="123">
        <v>39111</v>
      </c>
      <c r="AE10956" t="s">
        <v>12423</v>
      </c>
      <c r="AG10956">
        <v>40001715</v>
      </c>
      <c r="AL10956" t="s">
        <v>12422</v>
      </c>
      <c r="AN10956">
        <v>1403100501</v>
      </c>
      <c r="AO10956">
        <v>16</v>
      </c>
      <c r="AP10956" t="s">
        <v>12424</v>
      </c>
      <c r="AQ10956" t="s">
        <v>11408</v>
      </c>
      <c r="AR10956">
        <v>4100</v>
      </c>
      <c r="AS10956" t="s">
        <v>12491</v>
      </c>
      <c r="AT10956">
        <v>2005</v>
      </c>
      <c r="AV10956" t="s">
        <v>21789</v>
      </c>
      <c r="AW10956">
        <v>116100</v>
      </c>
    </row>
    <row r="10957" spans="1:49" x14ac:dyDescent="0.25">
      <c r="A10957">
        <v>4100</v>
      </c>
      <c r="B10957">
        <v>30050</v>
      </c>
      <c r="C10957">
        <v>4022</v>
      </c>
      <c r="D10957">
        <v>415</v>
      </c>
      <c r="E10957" s="124" t="s">
        <v>21172</v>
      </c>
      <c r="F10957" t="str">
        <f t="shared" si="220"/>
        <v>Matt CavanaughNIDEC MOBILITY AMERICA CORP</v>
      </c>
      <c r="G10957" s="150" t="s">
        <v>263</v>
      </c>
      <c r="H10957" s="149" t="s">
        <v>6842</v>
      </c>
      <c r="I10957">
        <v>40008780</v>
      </c>
      <c r="K10957" t="s">
        <v>21790</v>
      </c>
      <c r="L10957" t="s">
        <v>21448</v>
      </c>
      <c r="M10957" t="s">
        <v>12546</v>
      </c>
      <c r="N10957">
        <v>60174</v>
      </c>
      <c r="Q10957" t="s">
        <v>12415</v>
      </c>
      <c r="R10957" t="s">
        <v>12416</v>
      </c>
      <c r="S10957" t="s">
        <v>21791</v>
      </c>
      <c r="U10957" t="s">
        <v>12418</v>
      </c>
      <c r="W10957">
        <v>11</v>
      </c>
      <c r="X10957">
        <v>1</v>
      </c>
      <c r="Y10957" t="s">
        <v>12419</v>
      </c>
      <c r="Z10957" t="s">
        <v>12420</v>
      </c>
      <c r="AA10957" t="s">
        <v>12485</v>
      </c>
      <c r="AB10957" t="s">
        <v>12422</v>
      </c>
      <c r="AC10957">
        <v>2</v>
      </c>
      <c r="AD10957" s="123">
        <v>43846</v>
      </c>
      <c r="AE10957" t="s">
        <v>12486</v>
      </c>
      <c r="AG10957">
        <v>40008780</v>
      </c>
      <c r="AL10957" t="s">
        <v>12422</v>
      </c>
      <c r="AN10957">
        <v>1404327701</v>
      </c>
      <c r="AO10957">
        <v>16</v>
      </c>
      <c r="AP10957" t="s">
        <v>12424</v>
      </c>
      <c r="AQ10957" t="s">
        <v>11408</v>
      </c>
      <c r="AR10957">
        <v>4100</v>
      </c>
      <c r="AT10957">
        <v>0</v>
      </c>
      <c r="AV10957" t="s">
        <v>21792</v>
      </c>
      <c r="AW10957">
        <v>116100</v>
      </c>
    </row>
    <row r="10958" spans="1:49" x14ac:dyDescent="0.25">
      <c r="A10958">
        <v>4100</v>
      </c>
      <c r="B10958">
        <v>30050</v>
      </c>
      <c r="C10958">
        <v>4022</v>
      </c>
      <c r="D10958">
        <v>415</v>
      </c>
      <c r="E10958" s="124" t="s">
        <v>21172</v>
      </c>
      <c r="F10958" t="str">
        <f t="shared" si="220"/>
        <v>Matt CavanaughNOSCO</v>
      </c>
      <c r="G10958" s="150" t="s">
        <v>263</v>
      </c>
      <c r="H10958" s="149" t="s">
        <v>6931</v>
      </c>
      <c r="I10958">
        <v>40008455</v>
      </c>
      <c r="K10958" t="s">
        <v>21793</v>
      </c>
      <c r="L10958" t="s">
        <v>20951</v>
      </c>
      <c r="M10958" t="s">
        <v>12546</v>
      </c>
      <c r="N10958">
        <v>60085</v>
      </c>
      <c r="Q10958" t="s">
        <v>12415</v>
      </c>
      <c r="R10958" t="s">
        <v>12416</v>
      </c>
      <c r="S10958" t="s">
        <v>21794</v>
      </c>
      <c r="U10958" t="s">
        <v>12418</v>
      </c>
      <c r="W10958">
        <v>11</v>
      </c>
      <c r="X10958">
        <v>1</v>
      </c>
      <c r="Y10958" t="s">
        <v>12419</v>
      </c>
      <c r="Z10958" t="s">
        <v>12420</v>
      </c>
      <c r="AA10958" t="s">
        <v>12429</v>
      </c>
      <c r="AB10958" t="s">
        <v>12422</v>
      </c>
      <c r="AC10958">
        <v>2</v>
      </c>
      <c r="AD10958" s="123">
        <v>43328</v>
      </c>
      <c r="AE10958" t="s">
        <v>12431</v>
      </c>
      <c r="AG10958">
        <v>40008455</v>
      </c>
      <c r="AL10958" t="s">
        <v>12422</v>
      </c>
      <c r="AN10958">
        <v>1409730501</v>
      </c>
      <c r="AO10958">
        <v>16</v>
      </c>
      <c r="AP10958" t="s">
        <v>12424</v>
      </c>
      <c r="AQ10958" t="s">
        <v>11408</v>
      </c>
      <c r="AR10958">
        <v>4100</v>
      </c>
      <c r="AT10958">
        <v>0</v>
      </c>
      <c r="AV10958" t="s">
        <v>6931</v>
      </c>
      <c r="AW10958">
        <v>116100</v>
      </c>
    </row>
    <row r="10959" spans="1:49" x14ac:dyDescent="0.25">
      <c r="A10959">
        <v>4100</v>
      </c>
      <c r="B10959">
        <v>30050</v>
      </c>
      <c r="C10959">
        <v>4022</v>
      </c>
      <c r="D10959">
        <v>415</v>
      </c>
      <c r="E10959" s="124" t="s">
        <v>21172</v>
      </c>
      <c r="F10959" t="str">
        <f t="shared" si="220"/>
        <v>Matt CavanaughOMRON - DO NOT USE</v>
      </c>
      <c r="G10959" s="150" t="s">
        <v>263</v>
      </c>
      <c r="H10959" s="149" t="s">
        <v>7029</v>
      </c>
      <c r="I10959">
        <v>40007823</v>
      </c>
      <c r="K10959" t="s">
        <v>21795</v>
      </c>
      <c r="L10959" t="s">
        <v>21448</v>
      </c>
      <c r="M10959" t="s">
        <v>12546</v>
      </c>
      <c r="N10959">
        <v>60174</v>
      </c>
      <c r="Q10959" t="s">
        <v>12415</v>
      </c>
      <c r="R10959" t="s">
        <v>12416</v>
      </c>
      <c r="S10959" t="s">
        <v>21791</v>
      </c>
      <c r="U10959" t="s">
        <v>12418</v>
      </c>
      <c r="W10959">
        <v>11</v>
      </c>
      <c r="X10959">
        <v>1</v>
      </c>
      <c r="Y10959" t="s">
        <v>12472</v>
      </c>
      <c r="Z10959" t="s">
        <v>12420</v>
      </c>
      <c r="AA10959" t="s">
        <v>15095</v>
      </c>
      <c r="AB10959" t="s">
        <v>12422</v>
      </c>
      <c r="AC10959">
        <v>2</v>
      </c>
      <c r="AD10959" s="123">
        <v>42465</v>
      </c>
      <c r="AE10959" t="s">
        <v>12431</v>
      </c>
      <c r="AG10959">
        <v>40007823</v>
      </c>
      <c r="AL10959" t="s">
        <v>12422</v>
      </c>
      <c r="AN10959">
        <v>1408927701</v>
      </c>
      <c r="AO10959">
        <v>16</v>
      </c>
      <c r="AP10959" t="s">
        <v>12424</v>
      </c>
      <c r="AQ10959" t="s">
        <v>11408</v>
      </c>
      <c r="AR10959">
        <v>4100</v>
      </c>
      <c r="AT10959">
        <v>0</v>
      </c>
      <c r="AV10959" t="s">
        <v>21796</v>
      </c>
      <c r="AW10959">
        <v>116100</v>
      </c>
    </row>
    <row r="10960" spans="1:49" x14ac:dyDescent="0.25">
      <c r="A10960">
        <v>4100</v>
      </c>
      <c r="B10960">
        <v>30050</v>
      </c>
      <c r="C10960">
        <v>4022</v>
      </c>
      <c r="D10960">
        <v>415</v>
      </c>
      <c r="E10960" s="124" t="s">
        <v>21172</v>
      </c>
      <c r="F10960" t="str">
        <f t="shared" si="220"/>
        <v>Matt CavanaughOMRON ELECTRONIC COMPONENTS LLC</v>
      </c>
      <c r="G10960" s="150" t="s">
        <v>263</v>
      </c>
      <c r="H10960" s="149" t="s">
        <v>7031</v>
      </c>
      <c r="I10960">
        <v>40004319</v>
      </c>
      <c r="J10960" t="s">
        <v>21797</v>
      </c>
      <c r="K10960" t="s">
        <v>21798</v>
      </c>
      <c r="L10960" t="s">
        <v>21448</v>
      </c>
      <c r="M10960" t="s">
        <v>12546</v>
      </c>
      <c r="N10960" t="s">
        <v>21799</v>
      </c>
      <c r="Q10960" t="s">
        <v>12415</v>
      </c>
      <c r="R10960" t="s">
        <v>12416</v>
      </c>
      <c r="S10960" t="s">
        <v>21791</v>
      </c>
      <c r="U10960" t="s">
        <v>12418</v>
      </c>
      <c r="W10960">
        <v>11</v>
      </c>
      <c r="X10960">
        <v>1</v>
      </c>
      <c r="Y10960" t="s">
        <v>12472</v>
      </c>
      <c r="Z10960" t="s">
        <v>12420</v>
      </c>
      <c r="AA10960" t="s">
        <v>12421</v>
      </c>
      <c r="AB10960" t="s">
        <v>12422</v>
      </c>
      <c r="AC10960">
        <v>2</v>
      </c>
      <c r="AD10960" s="123">
        <v>39111</v>
      </c>
      <c r="AE10960" t="s">
        <v>12423</v>
      </c>
      <c r="AG10960">
        <v>40004319</v>
      </c>
      <c r="AL10960" t="s">
        <v>12422</v>
      </c>
      <c r="AN10960">
        <v>1408927701</v>
      </c>
      <c r="AO10960">
        <v>16</v>
      </c>
      <c r="AP10960" t="s">
        <v>12424</v>
      </c>
      <c r="AQ10960" t="s">
        <v>11408</v>
      </c>
      <c r="AR10960">
        <v>4100</v>
      </c>
      <c r="AT10960">
        <v>2005</v>
      </c>
      <c r="AV10960" t="s">
        <v>21796</v>
      </c>
      <c r="AW10960">
        <v>116100</v>
      </c>
    </row>
    <row r="10961" spans="1:49" x14ac:dyDescent="0.25">
      <c r="A10961">
        <v>4100</v>
      </c>
      <c r="B10961">
        <v>30050</v>
      </c>
      <c r="C10961">
        <v>4022</v>
      </c>
      <c r="D10961">
        <v>415</v>
      </c>
      <c r="E10961" s="124" t="s">
        <v>21172</v>
      </c>
      <c r="F10961" t="str">
        <f t="shared" si="220"/>
        <v>Matt CavanaughOPTIBELT CORP</v>
      </c>
      <c r="G10961" s="150" t="s">
        <v>263</v>
      </c>
      <c r="H10961" s="149" t="s">
        <v>7056</v>
      </c>
      <c r="I10961">
        <v>40005315</v>
      </c>
      <c r="K10961" t="s">
        <v>21800</v>
      </c>
      <c r="L10961" t="s">
        <v>21200</v>
      </c>
      <c r="M10961" t="s">
        <v>12546</v>
      </c>
      <c r="N10961">
        <v>60188</v>
      </c>
      <c r="Q10961" t="s">
        <v>12415</v>
      </c>
      <c r="R10961" t="s">
        <v>12416</v>
      </c>
      <c r="S10961" t="s">
        <v>21801</v>
      </c>
      <c r="U10961" t="s">
        <v>12418</v>
      </c>
      <c r="W10961">
        <v>11</v>
      </c>
      <c r="X10961">
        <v>2</v>
      </c>
      <c r="Y10961" t="s">
        <v>12472</v>
      </c>
      <c r="Z10961" t="s">
        <v>12420</v>
      </c>
      <c r="AA10961" t="s">
        <v>12429</v>
      </c>
      <c r="AB10961" t="s">
        <v>12422</v>
      </c>
      <c r="AC10961">
        <v>2</v>
      </c>
      <c r="AD10961" s="123">
        <v>39435</v>
      </c>
      <c r="AE10961" t="s">
        <v>12633</v>
      </c>
      <c r="AG10961">
        <v>40005315</v>
      </c>
      <c r="AL10961" t="s">
        <v>12422</v>
      </c>
      <c r="AN10961">
        <v>1404335001</v>
      </c>
      <c r="AO10961">
        <v>16</v>
      </c>
      <c r="AP10961" t="s">
        <v>12424</v>
      </c>
      <c r="AQ10961" t="s">
        <v>11408</v>
      </c>
      <c r="AR10961">
        <v>4100</v>
      </c>
      <c r="AT10961">
        <v>0</v>
      </c>
      <c r="AV10961" t="s">
        <v>21802</v>
      </c>
      <c r="AW10961">
        <v>116100</v>
      </c>
    </row>
    <row r="10962" spans="1:49" x14ac:dyDescent="0.25">
      <c r="A10962">
        <v>4100</v>
      </c>
      <c r="B10962">
        <v>30050</v>
      </c>
      <c r="C10962">
        <v>4022</v>
      </c>
      <c r="D10962">
        <v>415</v>
      </c>
      <c r="E10962" s="124" t="s">
        <v>21172</v>
      </c>
      <c r="F10962" t="str">
        <f t="shared" si="220"/>
        <v>Matt CavanaughPACKAGING CORP OF AMERICA</v>
      </c>
      <c r="G10962" s="150" t="s">
        <v>263</v>
      </c>
      <c r="H10962" s="149" t="s">
        <v>7138</v>
      </c>
      <c r="I10962">
        <v>40007735</v>
      </c>
      <c r="K10962" t="s">
        <v>21803</v>
      </c>
      <c r="L10962" t="s">
        <v>12545</v>
      </c>
      <c r="M10962" t="s">
        <v>12546</v>
      </c>
      <c r="N10962">
        <v>60638</v>
      </c>
      <c r="Q10962" t="s">
        <v>12415</v>
      </c>
      <c r="R10962" t="s">
        <v>12416</v>
      </c>
      <c r="S10962" t="s">
        <v>21804</v>
      </c>
      <c r="U10962" t="s">
        <v>12418</v>
      </c>
      <c r="V10962">
        <v>248</v>
      </c>
      <c r="W10962">
        <v>11</v>
      </c>
      <c r="X10962">
        <v>1</v>
      </c>
      <c r="Y10962" t="s">
        <v>12419</v>
      </c>
      <c r="Z10962" t="s">
        <v>12420</v>
      </c>
      <c r="AA10962" t="s">
        <v>12429</v>
      </c>
      <c r="AB10962" t="s">
        <v>12422</v>
      </c>
      <c r="AC10962">
        <v>2</v>
      </c>
      <c r="AD10962" s="123">
        <v>42340</v>
      </c>
      <c r="AE10962" t="s">
        <v>12431</v>
      </c>
      <c r="AG10962">
        <v>40007735</v>
      </c>
      <c r="AL10962" t="s">
        <v>12422</v>
      </c>
      <c r="AN10962">
        <v>1403105101</v>
      </c>
      <c r="AO10962">
        <v>16</v>
      </c>
      <c r="AP10962" t="s">
        <v>12424</v>
      </c>
      <c r="AQ10962" t="s">
        <v>11408</v>
      </c>
      <c r="AR10962">
        <v>4100</v>
      </c>
      <c r="AT10962">
        <v>0</v>
      </c>
      <c r="AV10962" t="s">
        <v>14440</v>
      </c>
      <c r="AW10962">
        <v>116100</v>
      </c>
    </row>
    <row r="10963" spans="1:49" x14ac:dyDescent="0.25">
      <c r="A10963">
        <v>4100</v>
      </c>
      <c r="B10963">
        <v>30050</v>
      </c>
      <c r="C10963">
        <v>4022</v>
      </c>
      <c r="D10963">
        <v>415</v>
      </c>
      <c r="E10963" s="124" t="s">
        <v>21172</v>
      </c>
      <c r="F10963" t="str">
        <f t="shared" si="220"/>
        <v>Matt CavanaughPACKAGING TECHNOLOGIES</v>
      </c>
      <c r="G10963" s="150" t="s">
        <v>263</v>
      </c>
      <c r="H10963" s="149" t="s">
        <v>7149</v>
      </c>
      <c r="I10963">
        <v>40003364</v>
      </c>
      <c r="K10963" t="s">
        <v>21805</v>
      </c>
      <c r="L10963" t="s">
        <v>21419</v>
      </c>
      <c r="M10963" t="s">
        <v>12981</v>
      </c>
      <c r="N10963" t="s">
        <v>21806</v>
      </c>
      <c r="Q10963" t="s">
        <v>12415</v>
      </c>
      <c r="R10963" t="s">
        <v>12416</v>
      </c>
      <c r="S10963" t="s">
        <v>21807</v>
      </c>
      <c r="U10963" t="s">
        <v>12418</v>
      </c>
      <c r="W10963">
        <v>11</v>
      </c>
      <c r="X10963">
        <v>1</v>
      </c>
      <c r="Y10963" t="s">
        <v>12419</v>
      </c>
      <c r="Z10963" t="s">
        <v>12420</v>
      </c>
      <c r="AA10963" t="s">
        <v>12421</v>
      </c>
      <c r="AB10963" t="s">
        <v>12422</v>
      </c>
      <c r="AC10963">
        <v>2</v>
      </c>
      <c r="AD10963" s="123">
        <v>39111</v>
      </c>
      <c r="AE10963" t="s">
        <v>12423</v>
      </c>
      <c r="AG10963">
        <v>40003364</v>
      </c>
      <c r="AL10963" t="s">
        <v>12422</v>
      </c>
      <c r="AN10963">
        <v>1616302801</v>
      </c>
      <c r="AO10963">
        <v>16</v>
      </c>
      <c r="AP10963" t="s">
        <v>12424</v>
      </c>
      <c r="AQ10963" t="s">
        <v>11408</v>
      </c>
      <c r="AR10963">
        <v>4100</v>
      </c>
      <c r="AS10963" t="s">
        <v>12491</v>
      </c>
      <c r="AT10963">
        <v>0</v>
      </c>
      <c r="AV10963" t="s">
        <v>14440</v>
      </c>
      <c r="AW10963">
        <v>116100</v>
      </c>
    </row>
    <row r="10964" spans="1:49" x14ac:dyDescent="0.25">
      <c r="A10964">
        <v>4100</v>
      </c>
      <c r="B10964">
        <v>30050</v>
      </c>
      <c r="C10964">
        <v>4022</v>
      </c>
      <c r="D10964">
        <v>415</v>
      </c>
      <c r="E10964" s="124" t="s">
        <v>21172</v>
      </c>
      <c r="F10964" t="str">
        <f t="shared" si="220"/>
        <v>Matt CavanaughPAK SOURCE INC</v>
      </c>
      <c r="G10964" s="150" t="s">
        <v>263</v>
      </c>
      <c r="H10964" s="149" t="s">
        <v>7165</v>
      </c>
      <c r="I10964">
        <v>40008375</v>
      </c>
      <c r="K10964" t="s">
        <v>21808</v>
      </c>
      <c r="L10964" t="s">
        <v>17402</v>
      </c>
      <c r="M10964" t="s">
        <v>12546</v>
      </c>
      <c r="N10964">
        <v>61201</v>
      </c>
      <c r="Q10964" t="s">
        <v>12415</v>
      </c>
      <c r="R10964" t="s">
        <v>12416</v>
      </c>
      <c r="S10964" t="s">
        <v>21809</v>
      </c>
      <c r="U10964" t="s">
        <v>12418</v>
      </c>
      <c r="W10964">
        <v>11</v>
      </c>
      <c r="X10964">
        <v>1</v>
      </c>
      <c r="Y10964" t="s">
        <v>12419</v>
      </c>
      <c r="Z10964" t="s">
        <v>12420</v>
      </c>
      <c r="AA10964" t="s">
        <v>12429</v>
      </c>
      <c r="AB10964" t="s">
        <v>12422</v>
      </c>
      <c r="AC10964">
        <v>2</v>
      </c>
      <c r="AD10964" s="123">
        <v>43224</v>
      </c>
      <c r="AE10964" t="s">
        <v>12431</v>
      </c>
      <c r="AG10964">
        <v>40008375</v>
      </c>
      <c r="AL10964" t="s">
        <v>12422</v>
      </c>
      <c r="AN10964">
        <v>1416125301</v>
      </c>
      <c r="AO10964">
        <v>16</v>
      </c>
      <c r="AP10964" t="s">
        <v>12424</v>
      </c>
      <c r="AQ10964" t="s">
        <v>11408</v>
      </c>
      <c r="AR10964">
        <v>4100</v>
      </c>
      <c r="AT10964">
        <v>0</v>
      </c>
      <c r="AV10964" t="s">
        <v>21810</v>
      </c>
      <c r="AW10964">
        <v>116100</v>
      </c>
    </row>
    <row r="10965" spans="1:49" x14ac:dyDescent="0.25">
      <c r="A10965">
        <v>4100</v>
      </c>
      <c r="B10965">
        <v>30050</v>
      </c>
      <c r="C10965">
        <v>4022</v>
      </c>
      <c r="D10965">
        <v>415</v>
      </c>
      <c r="E10965" s="124" t="s">
        <v>21172</v>
      </c>
      <c r="F10965" t="str">
        <f t="shared" si="220"/>
        <v>Matt CavanaughPARTYLITE WORLDWIDE INC.</v>
      </c>
      <c r="G10965" s="150" t="s">
        <v>263</v>
      </c>
      <c r="H10965" s="149" t="s">
        <v>7243</v>
      </c>
      <c r="I10965">
        <v>40005682</v>
      </c>
      <c r="K10965" t="s">
        <v>21811</v>
      </c>
      <c r="L10965" t="s">
        <v>21329</v>
      </c>
      <c r="M10965" t="s">
        <v>12546</v>
      </c>
      <c r="N10965">
        <v>60510</v>
      </c>
      <c r="Q10965" t="s">
        <v>12415</v>
      </c>
      <c r="R10965" t="s">
        <v>12416</v>
      </c>
      <c r="S10965" t="s">
        <v>21812</v>
      </c>
      <c r="U10965" t="s">
        <v>12418</v>
      </c>
      <c r="W10965">
        <v>11</v>
      </c>
      <c r="X10965">
        <v>1</v>
      </c>
      <c r="Y10965" t="s">
        <v>12419</v>
      </c>
      <c r="Z10965" t="s">
        <v>12420</v>
      </c>
      <c r="AA10965" t="s">
        <v>14498</v>
      </c>
      <c r="AB10965" t="s">
        <v>12422</v>
      </c>
      <c r="AC10965">
        <v>2</v>
      </c>
      <c r="AD10965" s="123">
        <v>39881</v>
      </c>
      <c r="AE10965" t="s">
        <v>12431</v>
      </c>
      <c r="AG10965">
        <v>40005682</v>
      </c>
      <c r="AL10965" t="s">
        <v>12422</v>
      </c>
      <c r="AN10965">
        <v>1408901201</v>
      </c>
      <c r="AO10965">
        <v>16</v>
      </c>
      <c r="AP10965" t="s">
        <v>12424</v>
      </c>
      <c r="AQ10965" t="s">
        <v>11408</v>
      </c>
      <c r="AR10965">
        <v>4100</v>
      </c>
      <c r="AS10965" t="s">
        <v>12491</v>
      </c>
      <c r="AT10965">
        <v>0</v>
      </c>
      <c r="AV10965" t="s">
        <v>21813</v>
      </c>
      <c r="AW10965">
        <v>116100</v>
      </c>
    </row>
    <row r="10966" spans="1:49" x14ac:dyDescent="0.25">
      <c r="A10966">
        <v>4100</v>
      </c>
      <c r="B10966">
        <v>30050</v>
      </c>
      <c r="C10966">
        <v>4022</v>
      </c>
      <c r="D10966">
        <v>415</v>
      </c>
      <c r="E10966" s="124" t="s">
        <v>21172</v>
      </c>
      <c r="F10966" t="str">
        <f t="shared" si="220"/>
        <v>Matt CavanaughPHOENIX WEB</v>
      </c>
      <c r="G10966" s="150" t="s">
        <v>263</v>
      </c>
      <c r="H10966" s="149" t="s">
        <v>7353</v>
      </c>
      <c r="I10966">
        <v>40002473</v>
      </c>
      <c r="K10966" t="s">
        <v>21814</v>
      </c>
      <c r="L10966" t="s">
        <v>21319</v>
      </c>
      <c r="M10966" t="s">
        <v>12546</v>
      </c>
      <c r="N10966" t="s">
        <v>21815</v>
      </c>
      <c r="Q10966" t="s">
        <v>12415</v>
      </c>
      <c r="R10966" t="s">
        <v>12416</v>
      </c>
      <c r="S10966">
        <v>6309788184</v>
      </c>
      <c r="U10966" t="s">
        <v>12418</v>
      </c>
      <c r="W10966">
        <v>11</v>
      </c>
      <c r="X10966">
        <v>1</v>
      </c>
      <c r="Y10966" t="s">
        <v>12419</v>
      </c>
      <c r="Z10966" t="s">
        <v>12420</v>
      </c>
      <c r="AA10966" t="s">
        <v>12421</v>
      </c>
      <c r="AB10966" t="s">
        <v>12422</v>
      </c>
      <c r="AC10966">
        <v>2</v>
      </c>
      <c r="AD10966" s="123">
        <v>39111</v>
      </c>
      <c r="AE10966" t="s">
        <v>12423</v>
      </c>
      <c r="AG10966">
        <v>40002473</v>
      </c>
      <c r="AL10966" t="s">
        <v>12422</v>
      </c>
      <c r="AN10966">
        <v>1419700901</v>
      </c>
      <c r="AO10966">
        <v>16</v>
      </c>
      <c r="AP10966" t="s">
        <v>12424</v>
      </c>
      <c r="AQ10966" t="s">
        <v>11408</v>
      </c>
      <c r="AR10966">
        <v>4100</v>
      </c>
      <c r="AS10966" t="s">
        <v>12491</v>
      </c>
      <c r="AT10966">
        <v>0</v>
      </c>
      <c r="AV10966" t="s">
        <v>21816</v>
      </c>
      <c r="AW10966">
        <v>116100</v>
      </c>
    </row>
    <row r="10967" spans="1:49" x14ac:dyDescent="0.25">
      <c r="A10967">
        <v>4100</v>
      </c>
      <c r="B10967">
        <v>30050</v>
      </c>
      <c r="C10967">
        <v>4022</v>
      </c>
      <c r="D10967">
        <v>415</v>
      </c>
      <c r="E10967" s="124" t="s">
        <v>21172</v>
      </c>
      <c r="F10967" t="str">
        <f t="shared" si="220"/>
        <v>Matt CavanaughPILLAR HOUSE USA</v>
      </c>
      <c r="G10967" s="150" t="s">
        <v>263</v>
      </c>
      <c r="H10967" s="149" t="s">
        <v>7365</v>
      </c>
      <c r="I10967">
        <v>40003434</v>
      </c>
      <c r="K10967" t="s">
        <v>21817</v>
      </c>
      <c r="L10967" t="s">
        <v>21213</v>
      </c>
      <c r="M10967" t="s">
        <v>12546</v>
      </c>
      <c r="N10967" t="s">
        <v>21818</v>
      </c>
      <c r="Q10967" t="s">
        <v>12415</v>
      </c>
      <c r="R10967" t="s">
        <v>12416</v>
      </c>
      <c r="S10967" t="s">
        <v>21819</v>
      </c>
      <c r="U10967" t="s">
        <v>12418</v>
      </c>
      <c r="W10967">
        <v>11</v>
      </c>
      <c r="X10967">
        <v>1</v>
      </c>
      <c r="Y10967" t="s">
        <v>12419</v>
      </c>
      <c r="Z10967" t="s">
        <v>12420</v>
      </c>
      <c r="AA10967" t="s">
        <v>12421</v>
      </c>
      <c r="AB10967" t="s">
        <v>12430</v>
      </c>
      <c r="AC10967">
        <v>2</v>
      </c>
      <c r="AD10967" s="123">
        <v>39111</v>
      </c>
      <c r="AE10967" t="s">
        <v>12423</v>
      </c>
      <c r="AG10967">
        <v>40003434</v>
      </c>
      <c r="AL10967" t="s">
        <v>12430</v>
      </c>
      <c r="AN10967">
        <v>1403108901</v>
      </c>
      <c r="AO10967">
        <v>16</v>
      </c>
      <c r="AP10967" t="s">
        <v>12424</v>
      </c>
      <c r="AQ10967" t="s">
        <v>11408</v>
      </c>
      <c r="AR10967">
        <v>4100</v>
      </c>
      <c r="AS10967" t="s">
        <v>12491</v>
      </c>
      <c r="AT10967">
        <v>0</v>
      </c>
      <c r="AV10967" t="s">
        <v>21820</v>
      </c>
      <c r="AW10967">
        <v>116100</v>
      </c>
    </row>
    <row r="10968" spans="1:49" x14ac:dyDescent="0.25">
      <c r="A10968">
        <v>4100</v>
      </c>
      <c r="B10968">
        <v>30050</v>
      </c>
      <c r="C10968">
        <v>4022</v>
      </c>
      <c r="D10968">
        <v>415</v>
      </c>
      <c r="E10968" s="124" t="s">
        <v>21172</v>
      </c>
      <c r="F10968" t="str">
        <f t="shared" si="220"/>
        <v>Matt CavanaughPLATINUM CONVERTING, INC.</v>
      </c>
      <c r="G10968" s="150" t="s">
        <v>263</v>
      </c>
      <c r="H10968" s="149" t="s">
        <v>7395</v>
      </c>
      <c r="I10968">
        <v>40005952</v>
      </c>
      <c r="K10968" t="s">
        <v>21821</v>
      </c>
      <c r="L10968" t="s">
        <v>21371</v>
      </c>
      <c r="M10968" t="s">
        <v>12546</v>
      </c>
      <c r="N10968">
        <v>60143</v>
      </c>
      <c r="Q10968" t="s">
        <v>12415</v>
      </c>
      <c r="R10968" t="s">
        <v>12416</v>
      </c>
      <c r="S10968" t="s">
        <v>21822</v>
      </c>
      <c r="U10968" t="s">
        <v>12418</v>
      </c>
      <c r="W10968">
        <v>11</v>
      </c>
      <c r="X10968">
        <v>1</v>
      </c>
      <c r="Y10968" t="s">
        <v>12419</v>
      </c>
      <c r="Z10968" t="s">
        <v>12420</v>
      </c>
      <c r="AA10968" t="s">
        <v>14498</v>
      </c>
      <c r="AB10968" t="s">
        <v>12422</v>
      </c>
      <c r="AC10968">
        <v>2</v>
      </c>
      <c r="AD10968" s="123">
        <v>40199</v>
      </c>
      <c r="AE10968" t="s">
        <v>12431</v>
      </c>
      <c r="AG10968">
        <v>40005952</v>
      </c>
      <c r="AL10968" t="s">
        <v>12422</v>
      </c>
      <c r="AN10968">
        <v>1404313901</v>
      </c>
      <c r="AO10968">
        <v>16</v>
      </c>
      <c r="AP10968" t="s">
        <v>12424</v>
      </c>
      <c r="AQ10968" t="s">
        <v>11408</v>
      </c>
      <c r="AR10968">
        <v>4100</v>
      </c>
      <c r="AT10968">
        <v>0</v>
      </c>
      <c r="AV10968" t="s">
        <v>21823</v>
      </c>
      <c r="AW10968">
        <v>116100</v>
      </c>
    </row>
    <row r="10969" spans="1:49" x14ac:dyDescent="0.25">
      <c r="A10969">
        <v>4100</v>
      </c>
      <c r="B10969">
        <v>30050</v>
      </c>
      <c r="C10969">
        <v>4022</v>
      </c>
      <c r="D10969">
        <v>415</v>
      </c>
      <c r="E10969" s="124" t="s">
        <v>21172</v>
      </c>
      <c r="F10969" t="str">
        <f t="shared" si="220"/>
        <v>Matt CavanaughPRECISION IND. (CHICAGO)</v>
      </c>
      <c r="G10969" s="150" t="s">
        <v>263</v>
      </c>
      <c r="H10969" s="149" t="s">
        <v>7504</v>
      </c>
      <c r="I10969">
        <v>40003408</v>
      </c>
      <c r="K10969" t="s">
        <v>18810</v>
      </c>
      <c r="L10969" t="s">
        <v>15294</v>
      </c>
      <c r="M10969" t="s">
        <v>15295</v>
      </c>
      <c r="N10969" t="s">
        <v>15754</v>
      </c>
      <c r="Q10969" t="s">
        <v>12415</v>
      </c>
      <c r="R10969" t="s">
        <v>12416</v>
      </c>
      <c r="U10969" t="s">
        <v>12418</v>
      </c>
      <c r="V10969">
        <v>210</v>
      </c>
      <c r="W10969">
        <v>11</v>
      </c>
      <c r="X10969">
        <v>2</v>
      </c>
      <c r="Y10969" t="s">
        <v>12472</v>
      </c>
      <c r="Z10969" t="s">
        <v>12420</v>
      </c>
      <c r="AA10969" t="s">
        <v>12421</v>
      </c>
      <c r="AB10969" t="s">
        <v>12422</v>
      </c>
      <c r="AC10969">
        <v>2</v>
      </c>
      <c r="AD10969" s="123">
        <v>39111</v>
      </c>
      <c r="AE10969" t="s">
        <v>12423</v>
      </c>
      <c r="AG10969">
        <v>40003408</v>
      </c>
      <c r="AL10969" t="s">
        <v>12422</v>
      </c>
      <c r="AN10969">
        <v>2805503001</v>
      </c>
      <c r="AO10969">
        <v>16</v>
      </c>
      <c r="AP10969" t="s">
        <v>12424</v>
      </c>
      <c r="AQ10969" t="s">
        <v>11408</v>
      </c>
      <c r="AR10969">
        <v>4100</v>
      </c>
      <c r="AS10969" t="s">
        <v>12491</v>
      </c>
      <c r="AT10969">
        <v>0</v>
      </c>
      <c r="AV10969" t="s">
        <v>13150</v>
      </c>
      <c r="AW10969">
        <v>116100</v>
      </c>
    </row>
    <row r="10970" spans="1:49" x14ac:dyDescent="0.25">
      <c r="A10970">
        <v>4100</v>
      </c>
      <c r="B10970">
        <v>30050</v>
      </c>
      <c r="C10970">
        <v>4022</v>
      </c>
      <c r="D10970">
        <v>415</v>
      </c>
      <c r="E10970" s="124" t="s">
        <v>21172</v>
      </c>
      <c r="F10970" t="str">
        <f t="shared" si="220"/>
        <v>Matt CavanaughPRIME SYSTEMS, INC.</v>
      </c>
      <c r="G10970" s="150" t="s">
        <v>263</v>
      </c>
      <c r="H10970" s="149" t="s">
        <v>7562</v>
      </c>
      <c r="I10970">
        <v>40002622</v>
      </c>
      <c r="K10970" t="s">
        <v>21824</v>
      </c>
      <c r="L10970" t="s">
        <v>21200</v>
      </c>
      <c r="M10970" t="s">
        <v>12546</v>
      </c>
      <c r="N10970" t="s">
        <v>21201</v>
      </c>
      <c r="Q10970" t="s">
        <v>12415</v>
      </c>
      <c r="R10970" t="s">
        <v>12416</v>
      </c>
      <c r="S10970" t="s">
        <v>21825</v>
      </c>
      <c r="U10970" t="s">
        <v>12418</v>
      </c>
      <c r="W10970">
        <v>11</v>
      </c>
      <c r="X10970">
        <v>0</v>
      </c>
      <c r="Y10970" t="s">
        <v>12472</v>
      </c>
      <c r="Z10970" t="s">
        <v>12420</v>
      </c>
      <c r="AA10970" t="s">
        <v>12421</v>
      </c>
      <c r="AB10970" t="s">
        <v>12422</v>
      </c>
      <c r="AC10970">
        <v>2</v>
      </c>
      <c r="AD10970" s="123">
        <v>39111</v>
      </c>
      <c r="AE10970" t="s">
        <v>12423</v>
      </c>
      <c r="AG10970">
        <v>40002622</v>
      </c>
      <c r="AL10970" t="s">
        <v>12422</v>
      </c>
      <c r="AN10970">
        <v>1404335001</v>
      </c>
      <c r="AO10970">
        <v>16</v>
      </c>
      <c r="AP10970" t="s">
        <v>12424</v>
      </c>
      <c r="AQ10970" t="s">
        <v>11408</v>
      </c>
      <c r="AR10970">
        <v>4100</v>
      </c>
      <c r="AS10970" t="s">
        <v>12491</v>
      </c>
      <c r="AT10970">
        <v>0</v>
      </c>
      <c r="AV10970" t="s">
        <v>21826</v>
      </c>
      <c r="AW10970">
        <v>116100</v>
      </c>
    </row>
    <row r="10971" spans="1:49" x14ac:dyDescent="0.25">
      <c r="A10971">
        <v>4100</v>
      </c>
      <c r="B10971">
        <v>30050</v>
      </c>
      <c r="C10971">
        <v>4022</v>
      </c>
      <c r="D10971">
        <v>415</v>
      </c>
      <c r="E10971" s="124" t="s">
        <v>21172</v>
      </c>
      <c r="F10971" t="str">
        <f t="shared" si="220"/>
        <v>Matt CavanaughPRODUCTS UNLIMITED CORP.</v>
      </c>
      <c r="G10971" s="150" t="s">
        <v>263</v>
      </c>
      <c r="H10971" s="149" t="s">
        <v>7604</v>
      </c>
      <c r="I10971">
        <v>40001055</v>
      </c>
      <c r="J10971" t="s">
        <v>21827</v>
      </c>
      <c r="K10971" t="s">
        <v>21828</v>
      </c>
      <c r="L10971" t="s">
        <v>21829</v>
      </c>
      <c r="M10971" t="s">
        <v>12546</v>
      </c>
      <c r="N10971" t="s">
        <v>21830</v>
      </c>
      <c r="Q10971" t="s">
        <v>12415</v>
      </c>
      <c r="R10971" t="s">
        <v>12416</v>
      </c>
      <c r="S10971" t="s">
        <v>21831</v>
      </c>
      <c r="U10971" t="s">
        <v>12418</v>
      </c>
      <c r="W10971">
        <v>11</v>
      </c>
      <c r="X10971">
        <v>1</v>
      </c>
      <c r="Y10971" t="s">
        <v>12419</v>
      </c>
      <c r="Z10971" t="s">
        <v>12420</v>
      </c>
      <c r="AA10971" t="s">
        <v>12421</v>
      </c>
      <c r="AB10971" t="s">
        <v>12422</v>
      </c>
      <c r="AC10971">
        <v>2</v>
      </c>
      <c r="AD10971" s="123">
        <v>39111</v>
      </c>
      <c r="AE10971" t="s">
        <v>12423</v>
      </c>
      <c r="AG10971">
        <v>40001055</v>
      </c>
      <c r="AL10971" t="s">
        <v>12422</v>
      </c>
      <c r="AN10971">
        <v>1419528001</v>
      </c>
      <c r="AO10971">
        <v>16</v>
      </c>
      <c r="AP10971" t="s">
        <v>12424</v>
      </c>
      <c r="AQ10971" t="s">
        <v>11408</v>
      </c>
      <c r="AR10971">
        <v>4100</v>
      </c>
      <c r="AS10971" t="s">
        <v>12491</v>
      </c>
      <c r="AT10971">
        <v>0</v>
      </c>
      <c r="AV10971" t="s">
        <v>21832</v>
      </c>
      <c r="AW10971">
        <v>116100</v>
      </c>
    </row>
    <row r="10972" spans="1:49" x14ac:dyDescent="0.25">
      <c r="A10972">
        <v>4100</v>
      </c>
      <c r="B10972">
        <v>30050</v>
      </c>
      <c r="C10972">
        <v>4022</v>
      </c>
      <c r="D10972">
        <v>415</v>
      </c>
      <c r="E10972" s="124" t="s">
        <v>21172</v>
      </c>
      <c r="F10972" t="str">
        <f t="shared" si="220"/>
        <v>Matt CavanaughPROFESSIONAL BUSINESS PROVIDERS</v>
      </c>
      <c r="G10972" s="150" t="s">
        <v>263</v>
      </c>
      <c r="H10972" s="149" t="s">
        <v>7607</v>
      </c>
      <c r="I10972">
        <v>40004567</v>
      </c>
      <c r="K10972" t="s">
        <v>21833</v>
      </c>
      <c r="L10972" t="s">
        <v>12545</v>
      </c>
      <c r="M10972" t="s">
        <v>12546</v>
      </c>
      <c r="N10972">
        <v>60638</v>
      </c>
      <c r="Q10972" t="s">
        <v>12415</v>
      </c>
      <c r="R10972" t="s">
        <v>12416</v>
      </c>
      <c r="S10972" t="s">
        <v>21834</v>
      </c>
      <c r="U10972" t="s">
        <v>12418</v>
      </c>
      <c r="W10972">
        <v>11</v>
      </c>
      <c r="X10972">
        <v>1</v>
      </c>
      <c r="Y10972" t="s">
        <v>12419</v>
      </c>
      <c r="Z10972" t="s">
        <v>12420</v>
      </c>
      <c r="AA10972" t="s">
        <v>12429</v>
      </c>
      <c r="AB10972" t="s">
        <v>12422</v>
      </c>
      <c r="AC10972">
        <v>2</v>
      </c>
      <c r="AD10972" s="123">
        <v>39141</v>
      </c>
      <c r="AE10972" t="s">
        <v>12431</v>
      </c>
      <c r="AG10972">
        <v>40004567</v>
      </c>
      <c r="AL10972" t="s">
        <v>12422</v>
      </c>
      <c r="AN10972">
        <v>1403105101</v>
      </c>
      <c r="AO10972">
        <v>16</v>
      </c>
      <c r="AP10972" t="s">
        <v>12424</v>
      </c>
      <c r="AQ10972" t="s">
        <v>11408</v>
      </c>
      <c r="AR10972">
        <v>4100</v>
      </c>
      <c r="AS10972" t="s">
        <v>12491</v>
      </c>
      <c r="AT10972">
        <v>0</v>
      </c>
      <c r="AV10972" t="s">
        <v>21835</v>
      </c>
      <c r="AW10972">
        <v>116100</v>
      </c>
    </row>
    <row r="10973" spans="1:49" x14ac:dyDescent="0.25">
      <c r="A10973">
        <v>4100</v>
      </c>
      <c r="B10973">
        <v>30050</v>
      </c>
      <c r="C10973">
        <v>4022</v>
      </c>
      <c r="D10973">
        <v>415</v>
      </c>
      <c r="E10973" s="124" t="s">
        <v>21172</v>
      </c>
      <c r="F10973" t="str">
        <f t="shared" si="220"/>
        <v>Matt CavanaughPROSPECT QUOTE AND N/C TEST</v>
      </c>
      <c r="G10973" s="150" t="s">
        <v>263</v>
      </c>
      <c r="H10973" s="149" t="s">
        <v>7645</v>
      </c>
      <c r="I10973">
        <v>40404022</v>
      </c>
      <c r="K10973" t="s">
        <v>13167</v>
      </c>
      <c r="L10973" t="s">
        <v>13168</v>
      </c>
      <c r="M10973" t="s">
        <v>13169</v>
      </c>
      <c r="N10973">
        <v>28078</v>
      </c>
      <c r="Q10973" t="s">
        <v>12415</v>
      </c>
      <c r="R10973" t="s">
        <v>12416</v>
      </c>
      <c r="S10973" t="s">
        <v>13170</v>
      </c>
      <c r="U10973" t="s">
        <v>12418</v>
      </c>
      <c r="W10973">
        <v>11</v>
      </c>
      <c r="X10973">
        <v>1</v>
      </c>
      <c r="Y10973" t="s">
        <v>12419</v>
      </c>
      <c r="Z10973" t="s">
        <v>12420</v>
      </c>
      <c r="AA10973" t="s">
        <v>12429</v>
      </c>
      <c r="AB10973" t="s">
        <v>12422</v>
      </c>
      <c r="AC10973">
        <v>2</v>
      </c>
      <c r="AD10973" s="123">
        <v>41578</v>
      </c>
      <c r="AE10973" t="s">
        <v>12431</v>
      </c>
      <c r="AG10973">
        <v>40404022</v>
      </c>
      <c r="AL10973" t="s">
        <v>12422</v>
      </c>
      <c r="AN10973">
        <v>3411915001</v>
      </c>
      <c r="AO10973">
        <v>16</v>
      </c>
      <c r="AP10973" t="s">
        <v>12424</v>
      </c>
      <c r="AQ10973" t="s">
        <v>11408</v>
      </c>
      <c r="AR10973">
        <v>4100</v>
      </c>
      <c r="AT10973">
        <v>0</v>
      </c>
      <c r="AV10973" t="s">
        <v>13171</v>
      </c>
      <c r="AW10973">
        <v>116100</v>
      </c>
    </row>
    <row r="10974" spans="1:49" x14ac:dyDescent="0.25">
      <c r="A10974">
        <v>4100</v>
      </c>
      <c r="B10974">
        <v>30050</v>
      </c>
      <c r="C10974">
        <v>4022</v>
      </c>
      <c r="D10974">
        <v>415</v>
      </c>
      <c r="E10974" s="124" t="s">
        <v>21172</v>
      </c>
      <c r="F10974" t="str">
        <f t="shared" si="220"/>
        <v>Matt CavanaughPURES FOOD SPECIALTIES LLC</v>
      </c>
      <c r="G10974" s="150" t="s">
        <v>263</v>
      </c>
      <c r="H10974" s="149" t="s">
        <v>7672</v>
      </c>
      <c r="I10974">
        <v>40008211</v>
      </c>
      <c r="K10974" t="s">
        <v>21836</v>
      </c>
      <c r="L10974" t="s">
        <v>16064</v>
      </c>
      <c r="M10974" t="s">
        <v>12546</v>
      </c>
      <c r="N10974">
        <v>60155</v>
      </c>
      <c r="Q10974" t="s">
        <v>12415</v>
      </c>
      <c r="R10974" t="s">
        <v>12416</v>
      </c>
      <c r="S10974" t="s">
        <v>21837</v>
      </c>
      <c r="U10974" t="s">
        <v>12418</v>
      </c>
      <c r="W10974">
        <v>11</v>
      </c>
      <c r="X10974">
        <v>1</v>
      </c>
      <c r="Y10974" t="s">
        <v>12419</v>
      </c>
      <c r="Z10974" t="s">
        <v>12420</v>
      </c>
      <c r="AA10974" t="s">
        <v>12429</v>
      </c>
      <c r="AB10974" t="s">
        <v>12422</v>
      </c>
      <c r="AC10974">
        <v>2</v>
      </c>
      <c r="AD10974" s="123">
        <v>42984</v>
      </c>
      <c r="AE10974" t="s">
        <v>12431</v>
      </c>
      <c r="AG10974">
        <v>40008211</v>
      </c>
      <c r="AL10974" t="s">
        <v>12422</v>
      </c>
      <c r="AN10974">
        <v>1403102701</v>
      </c>
      <c r="AO10974">
        <v>16</v>
      </c>
      <c r="AP10974" t="s">
        <v>12424</v>
      </c>
      <c r="AQ10974" t="s">
        <v>11408</v>
      </c>
      <c r="AR10974">
        <v>4100</v>
      </c>
      <c r="AT10974">
        <v>0</v>
      </c>
      <c r="AV10974" t="s">
        <v>21838</v>
      </c>
      <c r="AW10974">
        <v>116100</v>
      </c>
    </row>
    <row r="10975" spans="1:49" x14ac:dyDescent="0.25">
      <c r="A10975">
        <v>4100</v>
      </c>
      <c r="B10975">
        <v>30050</v>
      </c>
      <c r="C10975">
        <v>4022</v>
      </c>
      <c r="D10975">
        <v>415</v>
      </c>
      <c r="E10975" s="124" t="s">
        <v>21172</v>
      </c>
      <c r="F10975" t="str">
        <f t="shared" si="220"/>
        <v>Matt CavanaughQUANTUM TECHNICAL SERVICES, INC</v>
      </c>
      <c r="G10975" s="150" t="s">
        <v>263</v>
      </c>
      <c r="H10975" s="149" t="s">
        <v>7741</v>
      </c>
      <c r="I10975">
        <v>40007998</v>
      </c>
      <c r="K10975" t="s">
        <v>21839</v>
      </c>
      <c r="L10975" t="s">
        <v>20880</v>
      </c>
      <c r="M10975" t="s">
        <v>12546</v>
      </c>
      <c r="N10975">
        <v>60423</v>
      </c>
      <c r="Q10975" t="s">
        <v>12415</v>
      </c>
      <c r="R10975" t="s">
        <v>12416</v>
      </c>
      <c r="S10975" t="s">
        <v>21840</v>
      </c>
      <c r="U10975" t="s">
        <v>12418</v>
      </c>
      <c r="W10975">
        <v>11</v>
      </c>
      <c r="X10975">
        <v>0</v>
      </c>
      <c r="Y10975" t="s">
        <v>12472</v>
      </c>
      <c r="Z10975" t="s">
        <v>12420</v>
      </c>
      <c r="AA10975" t="s">
        <v>12429</v>
      </c>
      <c r="AB10975" t="s">
        <v>12422</v>
      </c>
      <c r="AC10975">
        <v>2</v>
      </c>
      <c r="AD10975" s="123">
        <v>42759</v>
      </c>
      <c r="AE10975" t="s">
        <v>12431</v>
      </c>
      <c r="AG10975">
        <v>40007998</v>
      </c>
      <c r="AL10975" t="s">
        <v>12422</v>
      </c>
      <c r="AN10975">
        <v>1419744681</v>
      </c>
      <c r="AO10975">
        <v>16</v>
      </c>
      <c r="AP10975" t="s">
        <v>12424</v>
      </c>
      <c r="AQ10975" t="s">
        <v>11408</v>
      </c>
      <c r="AR10975">
        <v>4100</v>
      </c>
      <c r="AT10975">
        <v>0</v>
      </c>
      <c r="AV10975" t="s">
        <v>21841</v>
      </c>
      <c r="AW10975">
        <v>116100</v>
      </c>
    </row>
    <row r="10976" spans="1:49" x14ac:dyDescent="0.25">
      <c r="A10976">
        <v>4100</v>
      </c>
      <c r="B10976">
        <v>30050</v>
      </c>
      <c r="C10976">
        <v>4022</v>
      </c>
      <c r="D10976">
        <v>415</v>
      </c>
      <c r="E10976" s="124" t="s">
        <v>21172</v>
      </c>
      <c r="F10976" t="str">
        <f t="shared" si="220"/>
        <v>Matt CavanaughQUIK IMPRESSIONS GROUP, INC</v>
      </c>
      <c r="G10976" s="150" t="s">
        <v>263</v>
      </c>
      <c r="H10976" s="149" t="s">
        <v>7754</v>
      </c>
      <c r="I10976">
        <v>40008686</v>
      </c>
      <c r="K10976" t="s">
        <v>21842</v>
      </c>
      <c r="L10976" t="s">
        <v>19543</v>
      </c>
      <c r="M10976" t="s">
        <v>12546</v>
      </c>
      <c r="N10976">
        <v>60101</v>
      </c>
      <c r="Q10976" t="s">
        <v>12415</v>
      </c>
      <c r="R10976" t="s">
        <v>12416</v>
      </c>
      <c r="S10976" t="s">
        <v>21843</v>
      </c>
      <c r="U10976" t="s">
        <v>12418</v>
      </c>
      <c r="W10976">
        <v>11</v>
      </c>
      <c r="X10976">
        <v>1</v>
      </c>
      <c r="Y10976" t="s">
        <v>12419</v>
      </c>
      <c r="Z10976" t="s">
        <v>12420</v>
      </c>
      <c r="AA10976" t="s">
        <v>12429</v>
      </c>
      <c r="AB10976" t="s">
        <v>12422</v>
      </c>
      <c r="AC10976">
        <v>2</v>
      </c>
      <c r="AD10976" s="123">
        <v>43704</v>
      </c>
      <c r="AE10976" t="s">
        <v>12431</v>
      </c>
      <c r="AG10976">
        <v>40008686</v>
      </c>
      <c r="AL10976" t="s">
        <v>12422</v>
      </c>
      <c r="AN10976">
        <v>1404300201</v>
      </c>
      <c r="AO10976">
        <v>16</v>
      </c>
      <c r="AP10976" t="s">
        <v>12424</v>
      </c>
      <c r="AQ10976" t="s">
        <v>11408</v>
      </c>
      <c r="AR10976">
        <v>4100</v>
      </c>
      <c r="AT10976">
        <v>0</v>
      </c>
      <c r="AV10976" t="s">
        <v>21844</v>
      </c>
      <c r="AW10976">
        <v>116100</v>
      </c>
    </row>
    <row r="10977" spans="1:49" x14ac:dyDescent="0.25">
      <c r="A10977">
        <v>4100</v>
      </c>
      <c r="B10977">
        <v>30050</v>
      </c>
      <c r="C10977">
        <v>4022</v>
      </c>
      <c r="D10977">
        <v>415</v>
      </c>
      <c r="E10977" s="124" t="s">
        <v>21172</v>
      </c>
      <c r="F10977" t="str">
        <f t="shared" si="220"/>
        <v>Matt CavanaughR.R. DONNELLEY</v>
      </c>
      <c r="G10977" s="150" t="s">
        <v>263</v>
      </c>
      <c r="H10977" s="149" t="s">
        <v>7782</v>
      </c>
      <c r="I10977">
        <v>40002059</v>
      </c>
      <c r="K10977" t="s">
        <v>21845</v>
      </c>
      <c r="L10977" t="s">
        <v>21846</v>
      </c>
      <c r="M10977" t="s">
        <v>12546</v>
      </c>
      <c r="N10977" t="s">
        <v>21847</v>
      </c>
      <c r="Q10977" t="s">
        <v>12415</v>
      </c>
      <c r="R10977" t="s">
        <v>12416</v>
      </c>
      <c r="S10977" t="s">
        <v>21848</v>
      </c>
      <c r="U10977" t="s">
        <v>12418</v>
      </c>
      <c r="V10977">
        <v>212</v>
      </c>
      <c r="W10977">
        <v>11</v>
      </c>
      <c r="X10977">
        <v>1</v>
      </c>
      <c r="Y10977" t="s">
        <v>12419</v>
      </c>
      <c r="Z10977" t="s">
        <v>12420</v>
      </c>
      <c r="AA10977" t="s">
        <v>12421</v>
      </c>
      <c r="AB10977" t="s">
        <v>12430</v>
      </c>
      <c r="AC10977">
        <v>2</v>
      </c>
      <c r="AD10977" s="123">
        <v>39111</v>
      </c>
      <c r="AE10977" t="s">
        <v>12423</v>
      </c>
      <c r="AG10977">
        <v>40002059</v>
      </c>
      <c r="AL10977" t="s">
        <v>12430</v>
      </c>
      <c r="AN10977">
        <v>1409918501</v>
      </c>
      <c r="AO10977">
        <v>16</v>
      </c>
      <c r="AP10977" t="s">
        <v>12424</v>
      </c>
      <c r="AQ10977" t="s">
        <v>11408</v>
      </c>
      <c r="AR10977">
        <v>4100</v>
      </c>
      <c r="AS10977" t="s">
        <v>12491</v>
      </c>
      <c r="AT10977">
        <v>2005</v>
      </c>
      <c r="AV10977" t="s">
        <v>16470</v>
      </c>
      <c r="AW10977">
        <v>116100</v>
      </c>
    </row>
    <row r="10978" spans="1:49" x14ac:dyDescent="0.25">
      <c r="A10978">
        <v>4100</v>
      </c>
      <c r="B10978">
        <v>30050</v>
      </c>
      <c r="C10978">
        <v>4022</v>
      </c>
      <c r="D10978">
        <v>415</v>
      </c>
      <c r="E10978" s="124" t="s">
        <v>21172</v>
      </c>
      <c r="F10978" t="str">
        <f t="shared" si="220"/>
        <v>Matt CavanaughR.R. DONNELLEY - ELDRIDGE, IA</v>
      </c>
      <c r="G10978" s="150" t="s">
        <v>263</v>
      </c>
      <c r="H10978" s="149" t="s">
        <v>7785</v>
      </c>
      <c r="I10978">
        <v>40001204</v>
      </c>
      <c r="K10978" t="s">
        <v>21849</v>
      </c>
      <c r="L10978" t="s">
        <v>21850</v>
      </c>
      <c r="M10978" t="s">
        <v>12981</v>
      </c>
      <c r="N10978" t="s">
        <v>21851</v>
      </c>
      <c r="Q10978" t="s">
        <v>12415</v>
      </c>
      <c r="R10978" t="s">
        <v>12416</v>
      </c>
      <c r="S10978" t="s">
        <v>21852</v>
      </c>
      <c r="U10978" t="s">
        <v>12418</v>
      </c>
      <c r="V10978">
        <v>212</v>
      </c>
      <c r="W10978">
        <v>11</v>
      </c>
      <c r="X10978">
        <v>1</v>
      </c>
      <c r="Y10978" t="s">
        <v>12419</v>
      </c>
      <c r="Z10978" t="s">
        <v>12420</v>
      </c>
      <c r="AA10978" t="s">
        <v>12421</v>
      </c>
      <c r="AB10978" t="s">
        <v>12422</v>
      </c>
      <c r="AC10978">
        <v>2</v>
      </c>
      <c r="AD10978" s="123">
        <v>39111</v>
      </c>
      <c r="AE10978" t="s">
        <v>12423</v>
      </c>
      <c r="AG10978">
        <v>40001204</v>
      </c>
      <c r="AL10978" t="s">
        <v>12422</v>
      </c>
      <c r="AN10978">
        <v>1616330661</v>
      </c>
      <c r="AO10978">
        <v>16</v>
      </c>
      <c r="AP10978" t="s">
        <v>12424</v>
      </c>
      <c r="AQ10978" t="s">
        <v>11408</v>
      </c>
      <c r="AR10978">
        <v>4100</v>
      </c>
      <c r="AS10978" t="s">
        <v>12491</v>
      </c>
      <c r="AT10978">
        <v>2005</v>
      </c>
      <c r="AV10978" t="s">
        <v>16470</v>
      </c>
      <c r="AW10978">
        <v>116100</v>
      </c>
    </row>
    <row r="10979" spans="1:49" x14ac:dyDescent="0.25">
      <c r="A10979">
        <v>4100</v>
      </c>
      <c r="B10979">
        <v>30050</v>
      </c>
      <c r="C10979">
        <v>4022</v>
      </c>
      <c r="D10979">
        <v>415</v>
      </c>
      <c r="E10979" s="124" t="s">
        <v>21172</v>
      </c>
      <c r="F10979" t="str">
        <f t="shared" si="220"/>
        <v>Matt CavanaughRACO STEEL COMPANY</v>
      </c>
      <c r="G10979" s="150" t="s">
        <v>263</v>
      </c>
      <c r="H10979" s="149" t="s">
        <v>7797</v>
      </c>
      <c r="I10979">
        <v>40007880</v>
      </c>
      <c r="K10979" t="s">
        <v>21853</v>
      </c>
      <c r="L10979" t="s">
        <v>21854</v>
      </c>
      <c r="M10979" t="s">
        <v>12546</v>
      </c>
      <c r="N10979">
        <v>60428</v>
      </c>
      <c r="Q10979" t="s">
        <v>12415</v>
      </c>
      <c r="R10979" t="s">
        <v>12416</v>
      </c>
      <c r="S10979" t="s">
        <v>21855</v>
      </c>
      <c r="U10979" t="s">
        <v>12418</v>
      </c>
      <c r="W10979">
        <v>11</v>
      </c>
      <c r="X10979">
        <v>1</v>
      </c>
      <c r="Y10979" t="s">
        <v>12419</v>
      </c>
      <c r="Z10979" t="s">
        <v>12420</v>
      </c>
      <c r="AA10979" t="s">
        <v>15095</v>
      </c>
      <c r="AB10979" t="s">
        <v>12422</v>
      </c>
      <c r="AC10979">
        <v>2</v>
      </c>
      <c r="AD10979" s="123">
        <v>42563</v>
      </c>
      <c r="AE10979" t="s">
        <v>12431</v>
      </c>
      <c r="AG10979">
        <v>40007880</v>
      </c>
      <c r="AL10979" t="s">
        <v>12422</v>
      </c>
      <c r="AN10979">
        <v>1403117401</v>
      </c>
      <c r="AO10979">
        <v>16</v>
      </c>
      <c r="AP10979" t="s">
        <v>12424</v>
      </c>
      <c r="AQ10979" t="s">
        <v>11408</v>
      </c>
      <c r="AR10979">
        <v>4100</v>
      </c>
      <c r="AT10979">
        <v>0</v>
      </c>
      <c r="AV10979" t="s">
        <v>21856</v>
      </c>
      <c r="AW10979">
        <v>116100</v>
      </c>
    </row>
    <row r="10980" spans="1:49" x14ac:dyDescent="0.25">
      <c r="A10980">
        <v>4100</v>
      </c>
      <c r="B10980">
        <v>30050</v>
      </c>
      <c r="C10980">
        <v>4022</v>
      </c>
      <c r="D10980">
        <v>415</v>
      </c>
      <c r="E10980" s="124" t="s">
        <v>21172</v>
      </c>
      <c r="F10980" t="str">
        <f t="shared" si="220"/>
        <v>Matt CavanaughRANA MEAL SOLUTIONS</v>
      </c>
      <c r="G10980" s="150" t="s">
        <v>263</v>
      </c>
      <c r="H10980" s="149" t="s">
        <v>7816</v>
      </c>
      <c r="I10980">
        <v>40008309</v>
      </c>
      <c r="K10980" t="s">
        <v>21857</v>
      </c>
      <c r="L10980" t="s">
        <v>21858</v>
      </c>
      <c r="M10980" t="s">
        <v>12546</v>
      </c>
      <c r="N10980">
        <v>60523</v>
      </c>
      <c r="Q10980" t="s">
        <v>12415</v>
      </c>
      <c r="R10980" t="s">
        <v>12416</v>
      </c>
      <c r="S10980" t="s">
        <v>21859</v>
      </c>
      <c r="U10980" t="s">
        <v>12418</v>
      </c>
      <c r="W10980">
        <v>11</v>
      </c>
      <c r="X10980">
        <v>1</v>
      </c>
      <c r="Y10980" t="s">
        <v>12419</v>
      </c>
      <c r="Z10980" t="s">
        <v>12420</v>
      </c>
      <c r="AA10980" t="s">
        <v>12429</v>
      </c>
      <c r="AB10980" t="s">
        <v>12422</v>
      </c>
      <c r="AC10980">
        <v>2</v>
      </c>
      <c r="AD10980" s="123">
        <v>43151</v>
      </c>
      <c r="AE10980" t="s">
        <v>12431</v>
      </c>
      <c r="AG10980">
        <v>40008309</v>
      </c>
      <c r="AL10980" t="s">
        <v>12422</v>
      </c>
      <c r="AN10980">
        <v>1404333901</v>
      </c>
      <c r="AO10980">
        <v>16</v>
      </c>
      <c r="AP10980" t="s">
        <v>12424</v>
      </c>
      <c r="AQ10980" t="s">
        <v>11408</v>
      </c>
      <c r="AR10980">
        <v>4100</v>
      </c>
      <c r="AT10980">
        <v>0</v>
      </c>
      <c r="AV10980" t="s">
        <v>21860</v>
      </c>
      <c r="AW10980">
        <v>116100</v>
      </c>
    </row>
    <row r="10981" spans="1:49" x14ac:dyDescent="0.25">
      <c r="A10981">
        <v>4100</v>
      </c>
      <c r="B10981">
        <v>30050</v>
      </c>
      <c r="C10981">
        <v>4022</v>
      </c>
      <c r="D10981">
        <v>415</v>
      </c>
      <c r="E10981" s="124" t="s">
        <v>21172</v>
      </c>
      <c r="F10981" t="str">
        <f t="shared" si="220"/>
        <v>Matt CavanaughRC PARTS &amp; SERVICE</v>
      </c>
      <c r="G10981" s="150" t="s">
        <v>263</v>
      </c>
      <c r="H10981" s="149" t="s">
        <v>7843</v>
      </c>
      <c r="I10981">
        <v>40007893</v>
      </c>
      <c r="K10981" t="s">
        <v>21362</v>
      </c>
      <c r="L10981" t="s">
        <v>21363</v>
      </c>
      <c r="M10981" t="s">
        <v>12546</v>
      </c>
      <c r="N10981">
        <v>60469</v>
      </c>
      <c r="Q10981" t="s">
        <v>12415</v>
      </c>
      <c r="R10981" t="s">
        <v>12416</v>
      </c>
      <c r="S10981" t="s">
        <v>21364</v>
      </c>
      <c r="U10981" t="s">
        <v>12418</v>
      </c>
      <c r="W10981">
        <v>11</v>
      </c>
      <c r="X10981">
        <v>0</v>
      </c>
      <c r="Y10981" t="s">
        <v>12419</v>
      </c>
      <c r="Z10981" t="s">
        <v>12420</v>
      </c>
      <c r="AA10981" t="s">
        <v>15095</v>
      </c>
      <c r="AB10981" t="s">
        <v>12473</v>
      </c>
      <c r="AC10981">
        <v>2</v>
      </c>
      <c r="AD10981" s="123">
        <v>42586</v>
      </c>
      <c r="AE10981" t="s">
        <v>12431</v>
      </c>
      <c r="AG10981">
        <v>40007893</v>
      </c>
      <c r="AL10981" t="s">
        <v>12473</v>
      </c>
      <c r="AN10981">
        <v>1403124101</v>
      </c>
      <c r="AO10981">
        <v>16</v>
      </c>
      <c r="AP10981" t="s">
        <v>12424</v>
      </c>
      <c r="AQ10981" t="s">
        <v>11408</v>
      </c>
      <c r="AR10981">
        <v>4100</v>
      </c>
      <c r="AT10981">
        <v>0</v>
      </c>
      <c r="AV10981" t="s">
        <v>21861</v>
      </c>
      <c r="AW10981">
        <v>116100</v>
      </c>
    </row>
    <row r="10982" spans="1:49" x14ac:dyDescent="0.25">
      <c r="A10982">
        <v>4100</v>
      </c>
      <c r="B10982">
        <v>30050</v>
      </c>
      <c r="C10982">
        <v>4022</v>
      </c>
      <c r="D10982">
        <v>415</v>
      </c>
      <c r="E10982" s="124" t="s">
        <v>21172</v>
      </c>
      <c r="F10982" t="str">
        <f t="shared" si="220"/>
        <v>Matt CavanaughRELIABLE RUBBER INC</v>
      </c>
      <c r="G10982" s="150" t="s">
        <v>263</v>
      </c>
      <c r="H10982" s="149" t="s">
        <v>7887</v>
      </c>
      <c r="I10982">
        <v>40004221</v>
      </c>
      <c r="K10982" t="s">
        <v>21862</v>
      </c>
      <c r="L10982" t="s">
        <v>21304</v>
      </c>
      <c r="M10982" t="s">
        <v>12546</v>
      </c>
      <c r="N10982" t="s">
        <v>21305</v>
      </c>
      <c r="Q10982" t="s">
        <v>12415</v>
      </c>
      <c r="R10982" t="s">
        <v>12416</v>
      </c>
      <c r="S10982" t="s">
        <v>21863</v>
      </c>
      <c r="U10982" t="s">
        <v>12418</v>
      </c>
      <c r="W10982">
        <v>11</v>
      </c>
      <c r="X10982">
        <v>2</v>
      </c>
      <c r="Y10982" t="s">
        <v>12419</v>
      </c>
      <c r="Z10982" t="s">
        <v>12420</v>
      </c>
      <c r="AA10982" t="s">
        <v>12421</v>
      </c>
      <c r="AB10982" t="s">
        <v>12422</v>
      </c>
      <c r="AC10982">
        <v>2</v>
      </c>
      <c r="AD10982" s="123">
        <v>39111</v>
      </c>
      <c r="AE10982" t="s">
        <v>12423</v>
      </c>
      <c r="AG10982">
        <v>40004221</v>
      </c>
      <c r="AL10982" t="s">
        <v>12422</v>
      </c>
      <c r="AN10982">
        <v>1419725601</v>
      </c>
      <c r="AO10982">
        <v>16</v>
      </c>
      <c r="AP10982" t="s">
        <v>12424</v>
      </c>
      <c r="AQ10982" t="s">
        <v>11408</v>
      </c>
      <c r="AR10982">
        <v>4100</v>
      </c>
      <c r="AT10982">
        <v>2005</v>
      </c>
      <c r="AV10982" t="s">
        <v>21864</v>
      </c>
      <c r="AW10982">
        <v>116100</v>
      </c>
    </row>
    <row r="10983" spans="1:49" x14ac:dyDescent="0.25">
      <c r="A10983">
        <v>4100</v>
      </c>
      <c r="B10983">
        <v>30050</v>
      </c>
      <c r="C10983">
        <v>4022</v>
      </c>
      <c r="D10983">
        <v>415</v>
      </c>
      <c r="E10983" s="124" t="s">
        <v>21172</v>
      </c>
      <c r="F10983" t="str">
        <f t="shared" si="220"/>
        <v>Matt CavanaughREP CORPORATION</v>
      </c>
      <c r="G10983" s="150" t="s">
        <v>263</v>
      </c>
      <c r="H10983" s="149" t="s">
        <v>7898</v>
      </c>
      <c r="I10983">
        <v>40001556</v>
      </c>
      <c r="K10983" t="s">
        <v>21865</v>
      </c>
      <c r="L10983" t="s">
        <v>14110</v>
      </c>
      <c r="M10983" t="s">
        <v>12546</v>
      </c>
      <c r="N10983" t="s">
        <v>21866</v>
      </c>
      <c r="Q10983" t="s">
        <v>12415</v>
      </c>
      <c r="R10983" t="s">
        <v>12416</v>
      </c>
      <c r="S10983" t="s">
        <v>21867</v>
      </c>
      <c r="U10983" t="s">
        <v>12418</v>
      </c>
      <c r="W10983">
        <v>11</v>
      </c>
      <c r="X10983">
        <v>1</v>
      </c>
      <c r="Y10983" t="s">
        <v>12472</v>
      </c>
      <c r="Z10983" t="s">
        <v>12420</v>
      </c>
      <c r="AA10983" t="s">
        <v>12421</v>
      </c>
      <c r="AB10983" t="s">
        <v>12422</v>
      </c>
      <c r="AC10983">
        <v>2</v>
      </c>
      <c r="AD10983" s="123">
        <v>39111</v>
      </c>
      <c r="AE10983" t="s">
        <v>12423</v>
      </c>
      <c r="AG10983">
        <v>40001556</v>
      </c>
      <c r="AL10983" t="s">
        <v>12422</v>
      </c>
      <c r="AN10983">
        <v>1403136601</v>
      </c>
      <c r="AO10983">
        <v>16</v>
      </c>
      <c r="AP10983" t="s">
        <v>12424</v>
      </c>
      <c r="AQ10983" t="s">
        <v>11408</v>
      </c>
      <c r="AR10983">
        <v>4100</v>
      </c>
      <c r="AT10983">
        <v>2005</v>
      </c>
      <c r="AV10983" t="s">
        <v>21868</v>
      </c>
      <c r="AW10983">
        <v>116100</v>
      </c>
    </row>
    <row r="10984" spans="1:49" x14ac:dyDescent="0.25">
      <c r="A10984">
        <v>4100</v>
      </c>
      <c r="B10984">
        <v>30050</v>
      </c>
      <c r="C10984">
        <v>4022</v>
      </c>
      <c r="D10984">
        <v>415</v>
      </c>
      <c r="E10984" s="124" t="s">
        <v>21172</v>
      </c>
      <c r="F10984" t="str">
        <f t="shared" si="220"/>
        <v>Matt CavanaughRICH PRODUCTS CORP - LOCKPORT</v>
      </c>
      <c r="G10984" s="150" t="s">
        <v>263</v>
      </c>
      <c r="H10984" s="149" t="s">
        <v>7935</v>
      </c>
      <c r="I10984">
        <v>40007036</v>
      </c>
      <c r="J10984" t="s">
        <v>14275</v>
      </c>
      <c r="L10984" t="s">
        <v>14469</v>
      </c>
      <c r="M10984" t="s">
        <v>12445</v>
      </c>
      <c r="O10984">
        <v>649</v>
      </c>
      <c r="P10984" t="s">
        <v>14470</v>
      </c>
      <c r="Q10984" t="s">
        <v>12415</v>
      </c>
      <c r="R10984" t="s">
        <v>12416</v>
      </c>
      <c r="S10984" t="s">
        <v>15109</v>
      </c>
      <c r="U10984" t="s">
        <v>12418</v>
      </c>
      <c r="W10984">
        <v>11</v>
      </c>
      <c r="X10984">
        <v>1</v>
      </c>
      <c r="Y10984" t="s">
        <v>12419</v>
      </c>
      <c r="Z10984" t="s">
        <v>12420</v>
      </c>
      <c r="AA10984" t="s">
        <v>12429</v>
      </c>
      <c r="AB10984" t="s">
        <v>12422</v>
      </c>
      <c r="AC10984">
        <v>2</v>
      </c>
      <c r="AD10984" s="123">
        <v>41355</v>
      </c>
      <c r="AE10984" t="s">
        <v>12431</v>
      </c>
      <c r="AG10984">
        <v>40007036</v>
      </c>
      <c r="AL10984" t="s">
        <v>12422</v>
      </c>
      <c r="AN10984">
        <v>3302902901</v>
      </c>
      <c r="AO10984">
        <v>16</v>
      </c>
      <c r="AP10984" t="s">
        <v>12424</v>
      </c>
      <c r="AQ10984" t="s">
        <v>11408</v>
      </c>
      <c r="AR10984">
        <v>4100</v>
      </c>
      <c r="AT10984">
        <v>0</v>
      </c>
      <c r="AV10984" t="s">
        <v>14472</v>
      </c>
      <c r="AW10984">
        <v>116100</v>
      </c>
    </row>
    <row r="10985" spans="1:49" x14ac:dyDescent="0.25">
      <c r="A10985">
        <v>4100</v>
      </c>
      <c r="B10985">
        <v>30050</v>
      </c>
      <c r="C10985">
        <v>4022</v>
      </c>
      <c r="D10985">
        <v>415</v>
      </c>
      <c r="E10985" s="124" t="s">
        <v>21172</v>
      </c>
      <c r="F10985" t="str">
        <f t="shared" si="220"/>
        <v>Matt CavanaughRICKARD CIRCULAR FOLDING</v>
      </c>
      <c r="G10985" s="150" t="s">
        <v>263</v>
      </c>
      <c r="H10985" s="149" t="s">
        <v>7953</v>
      </c>
      <c r="I10985">
        <v>40003584</v>
      </c>
      <c r="K10985" t="s">
        <v>21869</v>
      </c>
      <c r="L10985" t="s">
        <v>12545</v>
      </c>
      <c r="M10985" t="s">
        <v>12546</v>
      </c>
      <c r="N10985" t="s">
        <v>21870</v>
      </c>
      <c r="Q10985" t="s">
        <v>12415</v>
      </c>
      <c r="R10985" t="s">
        <v>12416</v>
      </c>
      <c r="S10985" t="s">
        <v>21871</v>
      </c>
      <c r="U10985" t="s">
        <v>12418</v>
      </c>
      <c r="W10985">
        <v>11</v>
      </c>
      <c r="X10985">
        <v>1</v>
      </c>
      <c r="Y10985" t="s">
        <v>12419</v>
      </c>
      <c r="Z10985" t="s">
        <v>12420</v>
      </c>
      <c r="AA10985" t="s">
        <v>12421</v>
      </c>
      <c r="AB10985" t="s">
        <v>12422</v>
      </c>
      <c r="AC10985">
        <v>2</v>
      </c>
      <c r="AD10985" s="123">
        <v>39111</v>
      </c>
      <c r="AE10985" t="s">
        <v>12423</v>
      </c>
      <c r="AG10985">
        <v>40003584</v>
      </c>
      <c r="AL10985" t="s">
        <v>12422</v>
      </c>
      <c r="AN10985">
        <v>1403105101</v>
      </c>
      <c r="AO10985">
        <v>16</v>
      </c>
      <c r="AP10985" t="s">
        <v>12424</v>
      </c>
      <c r="AQ10985" t="s">
        <v>11408</v>
      </c>
      <c r="AR10985">
        <v>4100</v>
      </c>
      <c r="AS10985" t="s">
        <v>12491</v>
      </c>
      <c r="AT10985">
        <v>0</v>
      </c>
      <c r="AV10985" t="s">
        <v>21872</v>
      </c>
      <c r="AW10985">
        <v>116100</v>
      </c>
    </row>
    <row r="10986" spans="1:49" x14ac:dyDescent="0.25">
      <c r="A10986">
        <v>4100</v>
      </c>
      <c r="B10986">
        <v>30050</v>
      </c>
      <c r="C10986">
        <v>4022</v>
      </c>
      <c r="D10986">
        <v>415</v>
      </c>
      <c r="E10986" s="124" t="s">
        <v>21172</v>
      </c>
      <c r="F10986" t="str">
        <f t="shared" si="220"/>
        <v>Matt CavanaughRIPA LLC</v>
      </c>
      <c r="G10986" s="150" t="s">
        <v>263</v>
      </c>
      <c r="H10986" s="149" t="s">
        <v>7968</v>
      </c>
      <c r="I10986">
        <v>40007343</v>
      </c>
      <c r="J10986" t="s">
        <v>21873</v>
      </c>
      <c r="K10986" t="s">
        <v>21874</v>
      </c>
      <c r="L10986" t="s">
        <v>16064</v>
      </c>
      <c r="M10986" t="s">
        <v>12546</v>
      </c>
      <c r="N10986">
        <v>60155</v>
      </c>
      <c r="Q10986" t="s">
        <v>12415</v>
      </c>
      <c r="R10986" t="s">
        <v>12416</v>
      </c>
      <c r="S10986" t="s">
        <v>21875</v>
      </c>
      <c r="U10986" t="s">
        <v>12418</v>
      </c>
      <c r="W10986">
        <v>11</v>
      </c>
      <c r="X10986">
        <v>1</v>
      </c>
      <c r="Y10986" t="s">
        <v>12419</v>
      </c>
      <c r="Z10986" t="s">
        <v>12420</v>
      </c>
      <c r="AA10986" t="s">
        <v>12429</v>
      </c>
      <c r="AB10986" t="s">
        <v>12422</v>
      </c>
      <c r="AC10986">
        <v>2</v>
      </c>
      <c r="AD10986" s="123">
        <v>41764</v>
      </c>
      <c r="AE10986" t="s">
        <v>12431</v>
      </c>
      <c r="AG10986">
        <v>40007343</v>
      </c>
      <c r="AL10986" t="s">
        <v>12422</v>
      </c>
      <c r="AN10986">
        <v>1403102701</v>
      </c>
      <c r="AO10986">
        <v>16</v>
      </c>
      <c r="AP10986" t="s">
        <v>12424</v>
      </c>
      <c r="AQ10986" t="s">
        <v>11408</v>
      </c>
      <c r="AR10986">
        <v>4100</v>
      </c>
      <c r="AT10986">
        <v>0</v>
      </c>
      <c r="AV10986" t="s">
        <v>7968</v>
      </c>
      <c r="AW10986">
        <v>116100</v>
      </c>
    </row>
    <row r="10987" spans="1:49" x14ac:dyDescent="0.25">
      <c r="A10987">
        <v>4100</v>
      </c>
      <c r="B10987">
        <v>30050</v>
      </c>
      <c r="C10987">
        <v>4022</v>
      </c>
      <c r="D10987">
        <v>415</v>
      </c>
      <c r="E10987" s="124" t="s">
        <v>21172</v>
      </c>
      <c r="F10987" t="str">
        <f t="shared" si="220"/>
        <v>Matt CavanaughRIVERWOOD INTERNATIONAL</v>
      </c>
      <c r="G10987" s="150" t="s">
        <v>263</v>
      </c>
      <c r="H10987" s="149" t="s">
        <v>7978</v>
      </c>
      <c r="I10987">
        <v>40004116</v>
      </c>
      <c r="J10987" t="s">
        <v>21876</v>
      </c>
      <c r="K10987" t="s">
        <v>21877</v>
      </c>
      <c r="L10987" t="s">
        <v>21185</v>
      </c>
      <c r="M10987" t="s">
        <v>12546</v>
      </c>
      <c r="N10987" t="s">
        <v>21878</v>
      </c>
      <c r="Q10987" t="s">
        <v>12415</v>
      </c>
      <c r="R10987" t="s">
        <v>12416</v>
      </c>
      <c r="S10987" t="s">
        <v>21879</v>
      </c>
      <c r="U10987" t="s">
        <v>12418</v>
      </c>
      <c r="W10987">
        <v>11</v>
      </c>
      <c r="X10987">
        <v>1</v>
      </c>
      <c r="Y10987" t="s">
        <v>12419</v>
      </c>
      <c r="Z10987" t="s">
        <v>12420</v>
      </c>
      <c r="AA10987" t="s">
        <v>12421</v>
      </c>
      <c r="AB10987" t="s">
        <v>12422</v>
      </c>
      <c r="AC10987">
        <v>2</v>
      </c>
      <c r="AD10987" s="123">
        <v>39111</v>
      </c>
      <c r="AE10987" t="s">
        <v>12423</v>
      </c>
      <c r="AG10987">
        <v>40004116</v>
      </c>
      <c r="AL10987" t="s">
        <v>12422</v>
      </c>
      <c r="AN10987">
        <v>1409114501</v>
      </c>
      <c r="AO10987">
        <v>16</v>
      </c>
      <c r="AP10987" t="s">
        <v>12424</v>
      </c>
      <c r="AQ10987" t="s">
        <v>11408</v>
      </c>
      <c r="AR10987">
        <v>4100</v>
      </c>
      <c r="AS10987" t="s">
        <v>12491</v>
      </c>
      <c r="AT10987">
        <v>0</v>
      </c>
      <c r="AV10987" t="s">
        <v>21880</v>
      </c>
      <c r="AW10987">
        <v>116100</v>
      </c>
    </row>
    <row r="10988" spans="1:49" x14ac:dyDescent="0.25">
      <c r="A10988">
        <v>4100</v>
      </c>
      <c r="B10988">
        <v>30050</v>
      </c>
      <c r="C10988">
        <v>4022</v>
      </c>
      <c r="D10988">
        <v>415</v>
      </c>
      <c r="E10988" s="124" t="s">
        <v>21172</v>
      </c>
      <c r="F10988" t="str">
        <f t="shared" si="220"/>
        <v>Matt CavanaughRONCO INDUSTRIAL SUPPLY CO.</v>
      </c>
      <c r="G10988" s="150" t="s">
        <v>263</v>
      </c>
      <c r="H10988" s="149" t="s">
        <v>8033</v>
      </c>
      <c r="I10988">
        <v>40004627</v>
      </c>
      <c r="K10988" t="s">
        <v>21881</v>
      </c>
      <c r="L10988" t="s">
        <v>21461</v>
      </c>
      <c r="M10988" t="s">
        <v>12546</v>
      </c>
      <c r="N10988" t="s">
        <v>21882</v>
      </c>
      <c r="Q10988" t="s">
        <v>12415</v>
      </c>
      <c r="R10988" t="s">
        <v>12416</v>
      </c>
      <c r="S10988" t="s">
        <v>21883</v>
      </c>
      <c r="U10988" t="s">
        <v>12418</v>
      </c>
      <c r="W10988">
        <v>11</v>
      </c>
      <c r="X10988">
        <v>1</v>
      </c>
      <c r="Y10988" t="s">
        <v>12419</v>
      </c>
      <c r="Z10988" t="s">
        <v>12420</v>
      </c>
      <c r="AA10988" t="s">
        <v>12429</v>
      </c>
      <c r="AB10988" t="s">
        <v>12422</v>
      </c>
      <c r="AC10988">
        <v>2</v>
      </c>
      <c r="AD10988" s="123">
        <v>39181</v>
      </c>
      <c r="AE10988" t="s">
        <v>12431</v>
      </c>
      <c r="AG10988">
        <v>40004627</v>
      </c>
      <c r="AL10988" t="s">
        <v>12422</v>
      </c>
      <c r="AN10988">
        <v>1404301701</v>
      </c>
      <c r="AO10988">
        <v>16</v>
      </c>
      <c r="AP10988" t="s">
        <v>12424</v>
      </c>
      <c r="AQ10988" t="s">
        <v>11408</v>
      </c>
      <c r="AR10988">
        <v>4100</v>
      </c>
      <c r="AS10988" t="s">
        <v>12491</v>
      </c>
      <c r="AT10988">
        <v>0</v>
      </c>
      <c r="AV10988" t="s">
        <v>21884</v>
      </c>
      <c r="AW10988">
        <v>116100</v>
      </c>
    </row>
    <row r="10989" spans="1:49" x14ac:dyDescent="0.25">
      <c r="A10989">
        <v>4100</v>
      </c>
      <c r="B10989">
        <v>30050</v>
      </c>
      <c r="C10989">
        <v>4022</v>
      </c>
      <c r="D10989">
        <v>415</v>
      </c>
      <c r="E10989" s="124" t="s">
        <v>21172</v>
      </c>
      <c r="F10989" t="str">
        <f t="shared" si="220"/>
        <v>Matt CavanaughRR DONNELLEY - ST. CHARLES</v>
      </c>
      <c r="G10989" s="150" t="s">
        <v>263</v>
      </c>
      <c r="H10989" s="149" t="s">
        <v>8072</v>
      </c>
      <c r="I10989">
        <v>40006774</v>
      </c>
      <c r="K10989" t="s">
        <v>21885</v>
      </c>
      <c r="L10989" t="s">
        <v>21448</v>
      </c>
      <c r="M10989" t="s">
        <v>12546</v>
      </c>
      <c r="N10989">
        <v>60174</v>
      </c>
      <c r="Q10989" t="s">
        <v>12415</v>
      </c>
      <c r="R10989" t="s">
        <v>12416</v>
      </c>
      <c r="S10989" t="s">
        <v>21886</v>
      </c>
      <c r="U10989" t="s">
        <v>12418</v>
      </c>
      <c r="V10989">
        <v>212</v>
      </c>
      <c r="W10989">
        <v>11</v>
      </c>
      <c r="X10989">
        <v>1</v>
      </c>
      <c r="Y10989" t="s">
        <v>12419</v>
      </c>
      <c r="Z10989" t="s">
        <v>12420</v>
      </c>
      <c r="AA10989" t="s">
        <v>14498</v>
      </c>
      <c r="AB10989" t="s">
        <v>13208</v>
      </c>
      <c r="AC10989">
        <v>2</v>
      </c>
      <c r="AD10989" s="123">
        <v>40974</v>
      </c>
      <c r="AE10989" t="s">
        <v>12431</v>
      </c>
      <c r="AG10989">
        <v>40006774</v>
      </c>
      <c r="AL10989" t="s">
        <v>13208</v>
      </c>
      <c r="AN10989">
        <v>1408927701</v>
      </c>
      <c r="AO10989">
        <v>16</v>
      </c>
      <c r="AP10989" t="s">
        <v>12424</v>
      </c>
      <c r="AQ10989" t="s">
        <v>11408</v>
      </c>
      <c r="AR10989">
        <v>4100</v>
      </c>
      <c r="AT10989">
        <v>0</v>
      </c>
      <c r="AV10989" t="s">
        <v>13209</v>
      </c>
      <c r="AW10989">
        <v>116100</v>
      </c>
    </row>
    <row r="10990" spans="1:49" x14ac:dyDescent="0.25">
      <c r="A10990">
        <v>4100</v>
      </c>
      <c r="B10990">
        <v>30050</v>
      </c>
      <c r="C10990">
        <v>4022</v>
      </c>
      <c r="D10990">
        <v>415</v>
      </c>
      <c r="E10990" s="124" t="s">
        <v>21172</v>
      </c>
      <c r="F10990" t="str">
        <f t="shared" si="220"/>
        <v>Matt CavanaughRR DONNELLEY &amp; SONS - DWIGHT</v>
      </c>
      <c r="G10990" s="150" t="s">
        <v>263</v>
      </c>
      <c r="H10990" s="149" t="s">
        <v>8076</v>
      </c>
      <c r="I10990">
        <v>40004180</v>
      </c>
      <c r="J10990" t="s">
        <v>21887</v>
      </c>
      <c r="K10990" t="s">
        <v>21888</v>
      </c>
      <c r="L10990" t="s">
        <v>12702</v>
      </c>
      <c r="M10990" t="s">
        <v>12703</v>
      </c>
      <c r="N10990" t="s">
        <v>19071</v>
      </c>
      <c r="Q10990" t="s">
        <v>12415</v>
      </c>
      <c r="R10990" t="s">
        <v>12416</v>
      </c>
      <c r="S10990" t="s">
        <v>21889</v>
      </c>
      <c r="U10990" t="s">
        <v>12418</v>
      </c>
      <c r="V10990">
        <v>212</v>
      </c>
      <c r="W10990">
        <v>11</v>
      </c>
      <c r="X10990">
        <v>1</v>
      </c>
      <c r="Y10990" t="s">
        <v>12419</v>
      </c>
      <c r="Z10990" t="s">
        <v>12420</v>
      </c>
      <c r="AA10990" t="s">
        <v>12421</v>
      </c>
      <c r="AB10990" t="s">
        <v>12430</v>
      </c>
      <c r="AC10990">
        <v>2</v>
      </c>
      <c r="AD10990" s="123">
        <v>39111</v>
      </c>
      <c r="AE10990" t="s">
        <v>12423</v>
      </c>
      <c r="AG10990">
        <v>40004180</v>
      </c>
      <c r="AL10990" t="s">
        <v>12430</v>
      </c>
      <c r="AN10990">
        <v>4303706201</v>
      </c>
      <c r="AO10990">
        <v>16</v>
      </c>
      <c r="AP10990" t="s">
        <v>12424</v>
      </c>
      <c r="AQ10990" t="s">
        <v>11408</v>
      </c>
      <c r="AR10990">
        <v>4100</v>
      </c>
      <c r="AS10990" t="s">
        <v>12491</v>
      </c>
      <c r="AT10990">
        <v>0</v>
      </c>
      <c r="AV10990" t="s">
        <v>13209</v>
      </c>
      <c r="AW10990">
        <v>116100</v>
      </c>
    </row>
    <row r="10991" spans="1:49" x14ac:dyDescent="0.25">
      <c r="A10991">
        <v>4100</v>
      </c>
      <c r="B10991">
        <v>30050</v>
      </c>
      <c r="C10991">
        <v>4022</v>
      </c>
      <c r="D10991">
        <v>415</v>
      </c>
      <c r="E10991" s="124" t="s">
        <v>21172</v>
      </c>
      <c r="F10991" t="str">
        <f t="shared" si="220"/>
        <v>Matt CavanaughRUBIN BROTHERS, INC.</v>
      </c>
      <c r="G10991" s="150" t="s">
        <v>263</v>
      </c>
      <c r="H10991" s="149" t="s">
        <v>8114</v>
      </c>
      <c r="I10991">
        <v>40006371</v>
      </c>
      <c r="K10991" t="s">
        <v>21890</v>
      </c>
      <c r="L10991" t="s">
        <v>12545</v>
      </c>
      <c r="M10991" t="s">
        <v>12546</v>
      </c>
      <c r="N10991">
        <v>60608</v>
      </c>
      <c r="Q10991" t="s">
        <v>12415</v>
      </c>
      <c r="R10991" t="s">
        <v>12416</v>
      </c>
      <c r="S10991" t="s">
        <v>21891</v>
      </c>
      <c r="U10991" t="s">
        <v>12418</v>
      </c>
      <c r="W10991">
        <v>11</v>
      </c>
      <c r="X10991">
        <v>1</v>
      </c>
      <c r="Y10991" t="s">
        <v>12419</v>
      </c>
      <c r="Z10991" t="s">
        <v>12420</v>
      </c>
      <c r="AA10991" t="s">
        <v>14498</v>
      </c>
      <c r="AB10991" t="s">
        <v>12422</v>
      </c>
      <c r="AC10991">
        <v>2</v>
      </c>
      <c r="AD10991" s="123">
        <v>40410</v>
      </c>
      <c r="AE10991" t="s">
        <v>12431</v>
      </c>
      <c r="AG10991">
        <v>40006371</v>
      </c>
      <c r="AL10991" t="s">
        <v>12422</v>
      </c>
      <c r="AN10991">
        <v>1403105101</v>
      </c>
      <c r="AO10991">
        <v>16</v>
      </c>
      <c r="AP10991" t="s">
        <v>12424</v>
      </c>
      <c r="AQ10991" t="s">
        <v>11408</v>
      </c>
      <c r="AR10991">
        <v>4100</v>
      </c>
      <c r="AS10991" t="s">
        <v>12491</v>
      </c>
      <c r="AT10991">
        <v>0</v>
      </c>
      <c r="AV10991" t="s">
        <v>21892</v>
      </c>
      <c r="AW10991">
        <v>116100</v>
      </c>
    </row>
    <row r="10992" spans="1:49" x14ac:dyDescent="0.25">
      <c r="A10992">
        <v>4100</v>
      </c>
      <c r="B10992">
        <v>30050</v>
      </c>
      <c r="C10992">
        <v>4022</v>
      </c>
      <c r="D10992">
        <v>415</v>
      </c>
      <c r="E10992" s="124" t="s">
        <v>21172</v>
      </c>
      <c r="F10992" t="str">
        <f t="shared" si="220"/>
        <v>Matt CavanaughSANTO SPORT STORE</v>
      </c>
      <c r="G10992" s="150" t="s">
        <v>263</v>
      </c>
      <c r="H10992" s="149" t="s">
        <v>8199</v>
      </c>
      <c r="I10992">
        <v>40005104</v>
      </c>
      <c r="K10992" t="s">
        <v>21893</v>
      </c>
      <c r="L10992" t="s">
        <v>21894</v>
      </c>
      <c r="M10992" t="s">
        <v>12546</v>
      </c>
      <c r="N10992" t="s">
        <v>21895</v>
      </c>
      <c r="Q10992" t="s">
        <v>12415</v>
      </c>
      <c r="R10992" t="s">
        <v>12416</v>
      </c>
      <c r="S10992" t="s">
        <v>21896</v>
      </c>
      <c r="U10992" t="s">
        <v>12418</v>
      </c>
      <c r="W10992">
        <v>11</v>
      </c>
      <c r="X10992">
        <v>1</v>
      </c>
      <c r="Y10992" t="s">
        <v>12419</v>
      </c>
      <c r="Z10992" t="s">
        <v>12420</v>
      </c>
      <c r="AA10992" t="s">
        <v>12429</v>
      </c>
      <c r="AB10992" t="s">
        <v>12430</v>
      </c>
      <c r="AC10992">
        <v>2</v>
      </c>
      <c r="AD10992" s="123">
        <v>39251</v>
      </c>
      <c r="AE10992" t="s">
        <v>12538</v>
      </c>
      <c r="AG10992">
        <v>40005104</v>
      </c>
      <c r="AL10992" t="s">
        <v>12430</v>
      </c>
      <c r="AN10992">
        <v>1403105301</v>
      </c>
      <c r="AO10992">
        <v>16</v>
      </c>
      <c r="AP10992" t="s">
        <v>12424</v>
      </c>
      <c r="AQ10992" t="s">
        <v>11408</v>
      </c>
      <c r="AR10992">
        <v>4100</v>
      </c>
      <c r="AS10992" t="s">
        <v>12491</v>
      </c>
      <c r="AT10992">
        <v>0</v>
      </c>
      <c r="AV10992" t="s">
        <v>21897</v>
      </c>
      <c r="AW10992">
        <v>116100</v>
      </c>
    </row>
    <row r="10993" spans="1:49" x14ac:dyDescent="0.25">
      <c r="A10993">
        <v>4100</v>
      </c>
      <c r="B10993">
        <v>30050</v>
      </c>
      <c r="C10993">
        <v>4022</v>
      </c>
      <c r="D10993">
        <v>415</v>
      </c>
      <c r="E10993" s="124" t="s">
        <v>21172</v>
      </c>
      <c r="F10993" t="str">
        <f t="shared" si="220"/>
        <v>Matt CavanaughSARDEE INDUSTRIES, INC.</v>
      </c>
      <c r="G10993" s="150" t="s">
        <v>263</v>
      </c>
      <c r="H10993" s="149" t="s">
        <v>8210</v>
      </c>
      <c r="I10993">
        <v>40006392</v>
      </c>
      <c r="K10993" t="s">
        <v>21898</v>
      </c>
      <c r="L10993" t="s">
        <v>16550</v>
      </c>
      <c r="M10993" t="s">
        <v>12546</v>
      </c>
      <c r="N10993">
        <v>60532</v>
      </c>
      <c r="Q10993" t="s">
        <v>12415</v>
      </c>
      <c r="R10993" t="s">
        <v>12416</v>
      </c>
      <c r="S10993" t="s">
        <v>21899</v>
      </c>
      <c r="U10993" t="s">
        <v>12418</v>
      </c>
      <c r="W10993">
        <v>11</v>
      </c>
      <c r="X10993">
        <v>1</v>
      </c>
      <c r="Y10993" t="s">
        <v>12419</v>
      </c>
      <c r="Z10993" t="s">
        <v>12420</v>
      </c>
      <c r="AA10993" t="s">
        <v>14498</v>
      </c>
      <c r="AB10993" t="s">
        <v>12422</v>
      </c>
      <c r="AC10993">
        <v>2</v>
      </c>
      <c r="AD10993" s="123">
        <v>40457</v>
      </c>
      <c r="AE10993" t="s">
        <v>12431</v>
      </c>
      <c r="AG10993">
        <v>40006392</v>
      </c>
      <c r="AL10993" t="s">
        <v>12422</v>
      </c>
      <c r="AN10993">
        <v>1404316301</v>
      </c>
      <c r="AO10993">
        <v>16</v>
      </c>
      <c r="AP10993" t="s">
        <v>12424</v>
      </c>
      <c r="AQ10993" t="s">
        <v>11408</v>
      </c>
      <c r="AR10993">
        <v>4100</v>
      </c>
      <c r="AS10993" t="s">
        <v>12491</v>
      </c>
      <c r="AT10993">
        <v>0</v>
      </c>
      <c r="AV10993" t="s">
        <v>21900</v>
      </c>
      <c r="AW10993">
        <v>116100</v>
      </c>
    </row>
    <row r="10994" spans="1:49" x14ac:dyDescent="0.25">
      <c r="A10994">
        <v>4100</v>
      </c>
      <c r="B10994">
        <v>30050</v>
      </c>
      <c r="C10994">
        <v>4022</v>
      </c>
      <c r="D10994">
        <v>415</v>
      </c>
      <c r="E10994" s="124" t="s">
        <v>21172</v>
      </c>
      <c r="F10994" t="str">
        <f t="shared" si="220"/>
        <v>Matt CavanaughSCHEBLER CO. - TSC</v>
      </c>
      <c r="G10994" s="150" t="s">
        <v>263</v>
      </c>
      <c r="H10994" s="149" t="s">
        <v>8238</v>
      </c>
      <c r="I10994">
        <v>40001340</v>
      </c>
      <c r="J10994" t="s">
        <v>21901</v>
      </c>
      <c r="K10994" t="s">
        <v>21902</v>
      </c>
      <c r="L10994" t="s">
        <v>21903</v>
      </c>
      <c r="M10994" t="s">
        <v>12981</v>
      </c>
      <c r="N10994" t="s">
        <v>21904</v>
      </c>
      <c r="Q10994" t="s">
        <v>12415</v>
      </c>
      <c r="R10994" t="s">
        <v>12416</v>
      </c>
      <c r="S10994" t="s">
        <v>21905</v>
      </c>
      <c r="U10994" t="s">
        <v>12418</v>
      </c>
      <c r="W10994">
        <v>11</v>
      </c>
      <c r="X10994">
        <v>1</v>
      </c>
      <c r="Y10994" t="s">
        <v>12419</v>
      </c>
      <c r="Z10994" t="s">
        <v>12420</v>
      </c>
      <c r="AA10994" t="s">
        <v>12421</v>
      </c>
      <c r="AB10994" t="s">
        <v>12422</v>
      </c>
      <c r="AC10994">
        <v>2</v>
      </c>
      <c r="AD10994" s="123">
        <v>39111</v>
      </c>
      <c r="AE10994" t="s">
        <v>12423</v>
      </c>
      <c r="AG10994">
        <v>40001340</v>
      </c>
      <c r="AL10994" t="s">
        <v>12422</v>
      </c>
      <c r="AN10994">
        <v>1616301001</v>
      </c>
      <c r="AO10994">
        <v>16</v>
      </c>
      <c r="AP10994" t="s">
        <v>12424</v>
      </c>
      <c r="AQ10994" t="s">
        <v>11408</v>
      </c>
      <c r="AR10994">
        <v>4100</v>
      </c>
      <c r="AT10994">
        <v>0</v>
      </c>
      <c r="AV10994" t="s">
        <v>21906</v>
      </c>
      <c r="AW10994">
        <v>116100</v>
      </c>
    </row>
    <row r="10995" spans="1:49" x14ac:dyDescent="0.25">
      <c r="A10995">
        <v>4100</v>
      </c>
      <c r="B10995">
        <v>30050</v>
      </c>
      <c r="C10995">
        <v>4022</v>
      </c>
      <c r="D10995">
        <v>415</v>
      </c>
      <c r="E10995" s="124" t="s">
        <v>21172</v>
      </c>
      <c r="F10995" t="str">
        <f t="shared" si="220"/>
        <v>Matt CavanaughSDI</v>
      </c>
      <c r="G10995" s="150" t="s">
        <v>263</v>
      </c>
      <c r="H10995" s="149" t="s">
        <v>8271</v>
      </c>
      <c r="I10995">
        <v>40001878</v>
      </c>
      <c r="J10995" t="s">
        <v>12492</v>
      </c>
      <c r="K10995" t="s">
        <v>21907</v>
      </c>
      <c r="L10995" t="s">
        <v>15803</v>
      </c>
      <c r="M10995" t="s">
        <v>12560</v>
      </c>
      <c r="N10995" t="s">
        <v>21908</v>
      </c>
      <c r="Q10995" t="s">
        <v>12415</v>
      </c>
      <c r="R10995" t="s">
        <v>12416</v>
      </c>
      <c r="S10995" t="s">
        <v>21909</v>
      </c>
      <c r="U10995" t="s">
        <v>12418</v>
      </c>
      <c r="W10995">
        <v>11</v>
      </c>
      <c r="X10995">
        <v>1</v>
      </c>
      <c r="Y10995" t="s">
        <v>12472</v>
      </c>
      <c r="Z10995" t="s">
        <v>12420</v>
      </c>
      <c r="AA10995" t="s">
        <v>12421</v>
      </c>
      <c r="AB10995" t="s">
        <v>12473</v>
      </c>
      <c r="AC10995">
        <v>2</v>
      </c>
      <c r="AD10995" s="123">
        <v>39111</v>
      </c>
      <c r="AE10995" t="s">
        <v>12423</v>
      </c>
      <c r="AG10995">
        <v>40001878</v>
      </c>
      <c r="AL10995" t="s">
        <v>12473</v>
      </c>
      <c r="AN10995">
        <v>3901704501</v>
      </c>
      <c r="AO10995">
        <v>16</v>
      </c>
      <c r="AP10995" t="s">
        <v>12424</v>
      </c>
      <c r="AQ10995" t="s">
        <v>11408</v>
      </c>
      <c r="AR10995">
        <v>4100</v>
      </c>
      <c r="AS10995" t="s">
        <v>12491</v>
      </c>
      <c r="AT10995">
        <v>2005</v>
      </c>
      <c r="AV10995" t="s">
        <v>8271</v>
      </c>
      <c r="AW10995">
        <v>116100</v>
      </c>
    </row>
    <row r="10996" spans="1:49" x14ac:dyDescent="0.25">
      <c r="A10996">
        <v>4100</v>
      </c>
      <c r="B10996">
        <v>30050</v>
      </c>
      <c r="C10996">
        <v>4022</v>
      </c>
      <c r="D10996">
        <v>415</v>
      </c>
      <c r="E10996" s="124" t="s">
        <v>21172</v>
      </c>
      <c r="F10996" t="str">
        <f t="shared" si="220"/>
        <v>Matt CavanaughSDI - DIAGEO</v>
      </c>
      <c r="G10996" s="150" t="s">
        <v>263</v>
      </c>
      <c r="H10996" s="149" t="s">
        <v>8272</v>
      </c>
      <c r="I10996">
        <v>40007037</v>
      </c>
      <c r="J10996" t="s">
        <v>14036</v>
      </c>
      <c r="L10996" t="s">
        <v>15803</v>
      </c>
      <c r="M10996" t="s">
        <v>12560</v>
      </c>
      <c r="N10996">
        <v>19007</v>
      </c>
      <c r="Q10996" t="s">
        <v>12415</v>
      </c>
      <c r="R10996" t="s">
        <v>12416</v>
      </c>
      <c r="S10996" t="s">
        <v>21910</v>
      </c>
      <c r="U10996" t="s">
        <v>12418</v>
      </c>
      <c r="W10996">
        <v>11</v>
      </c>
      <c r="X10996">
        <v>1</v>
      </c>
      <c r="Y10996" t="s">
        <v>12472</v>
      </c>
      <c r="Z10996" t="s">
        <v>12420</v>
      </c>
      <c r="AA10996" t="s">
        <v>12429</v>
      </c>
      <c r="AB10996" t="s">
        <v>12422</v>
      </c>
      <c r="AC10996">
        <v>2</v>
      </c>
      <c r="AD10996" s="123">
        <v>41358</v>
      </c>
      <c r="AE10996" t="s">
        <v>12431</v>
      </c>
      <c r="AG10996">
        <v>40007037</v>
      </c>
      <c r="AL10996" t="s">
        <v>12422</v>
      </c>
      <c r="AN10996">
        <v>3901704501</v>
      </c>
      <c r="AO10996">
        <v>16</v>
      </c>
      <c r="AP10996" t="s">
        <v>12424</v>
      </c>
      <c r="AQ10996" t="s">
        <v>11408</v>
      </c>
      <c r="AR10996">
        <v>4100</v>
      </c>
      <c r="AT10996">
        <v>0</v>
      </c>
      <c r="AV10996" t="s">
        <v>8271</v>
      </c>
      <c r="AW10996">
        <v>116100</v>
      </c>
    </row>
    <row r="10997" spans="1:49" x14ac:dyDescent="0.25">
      <c r="A10997">
        <v>4100</v>
      </c>
      <c r="B10997">
        <v>30050</v>
      </c>
      <c r="C10997">
        <v>4022</v>
      </c>
      <c r="D10997">
        <v>415</v>
      </c>
      <c r="E10997" s="124" t="s">
        <v>21172</v>
      </c>
      <c r="F10997" t="str">
        <f t="shared" si="220"/>
        <v>Matt CavanaughSEA CONVERTING, INC.</v>
      </c>
      <c r="G10997" s="150" t="s">
        <v>263</v>
      </c>
      <c r="H10997" s="149" t="s">
        <v>8286</v>
      </c>
      <c r="I10997">
        <v>40002262</v>
      </c>
      <c r="K10997" t="s">
        <v>21911</v>
      </c>
      <c r="L10997" t="s">
        <v>19543</v>
      </c>
      <c r="M10997" t="s">
        <v>12546</v>
      </c>
      <c r="N10997" t="s">
        <v>21174</v>
      </c>
      <c r="Q10997" t="s">
        <v>12415</v>
      </c>
      <c r="R10997" t="s">
        <v>12416</v>
      </c>
      <c r="S10997" t="s">
        <v>21912</v>
      </c>
      <c r="U10997" t="s">
        <v>12418</v>
      </c>
      <c r="W10997">
        <v>11</v>
      </c>
      <c r="X10997">
        <v>1</v>
      </c>
      <c r="Y10997" t="s">
        <v>12419</v>
      </c>
      <c r="Z10997" t="s">
        <v>12420</v>
      </c>
      <c r="AA10997" t="s">
        <v>12421</v>
      </c>
      <c r="AB10997" t="s">
        <v>12422</v>
      </c>
      <c r="AC10997">
        <v>2</v>
      </c>
      <c r="AD10997" s="123">
        <v>39111</v>
      </c>
      <c r="AE10997" t="s">
        <v>12423</v>
      </c>
      <c r="AG10997">
        <v>40002262</v>
      </c>
      <c r="AL10997" t="s">
        <v>12422</v>
      </c>
      <c r="AN10997">
        <v>1404300201</v>
      </c>
      <c r="AO10997">
        <v>16</v>
      </c>
      <c r="AP10997" t="s">
        <v>12424</v>
      </c>
      <c r="AQ10997" t="s">
        <v>11408</v>
      </c>
      <c r="AR10997">
        <v>4100</v>
      </c>
      <c r="AS10997" t="s">
        <v>12491</v>
      </c>
      <c r="AT10997">
        <v>0</v>
      </c>
      <c r="AV10997" t="s">
        <v>21913</v>
      </c>
      <c r="AW10997">
        <v>116100</v>
      </c>
    </row>
    <row r="10998" spans="1:49" x14ac:dyDescent="0.25">
      <c r="A10998">
        <v>4100</v>
      </c>
      <c r="B10998">
        <v>30050</v>
      </c>
      <c r="C10998">
        <v>4022</v>
      </c>
      <c r="D10998">
        <v>415</v>
      </c>
      <c r="E10998" s="124" t="s">
        <v>21172</v>
      </c>
      <c r="F10998" t="str">
        <f t="shared" si="220"/>
        <v>Matt CavanaughSHAPIRO DEVELOPMENTAL CENTER</v>
      </c>
      <c r="G10998" s="150" t="s">
        <v>263</v>
      </c>
      <c r="H10998" s="149" t="s">
        <v>8346</v>
      </c>
      <c r="I10998">
        <v>40002460</v>
      </c>
      <c r="J10998" t="s">
        <v>21914</v>
      </c>
      <c r="K10998" t="s">
        <v>14036</v>
      </c>
      <c r="L10998" t="s">
        <v>21185</v>
      </c>
      <c r="M10998" t="s">
        <v>12546</v>
      </c>
      <c r="N10998" t="s">
        <v>21915</v>
      </c>
      <c r="Q10998" t="s">
        <v>12415</v>
      </c>
      <c r="R10998" t="s">
        <v>12416</v>
      </c>
      <c r="S10998" t="s">
        <v>21916</v>
      </c>
      <c r="U10998" t="s">
        <v>12418</v>
      </c>
      <c r="W10998">
        <v>11</v>
      </c>
      <c r="X10998">
        <v>1</v>
      </c>
      <c r="Y10998" t="s">
        <v>12419</v>
      </c>
      <c r="Z10998" t="s">
        <v>12420</v>
      </c>
      <c r="AA10998" t="s">
        <v>12421</v>
      </c>
      <c r="AB10998" t="s">
        <v>12422</v>
      </c>
      <c r="AC10998">
        <v>2</v>
      </c>
      <c r="AD10998" s="123">
        <v>39111</v>
      </c>
      <c r="AE10998" t="s">
        <v>12423</v>
      </c>
      <c r="AG10998">
        <v>40002460</v>
      </c>
      <c r="AL10998" t="s">
        <v>12422</v>
      </c>
      <c r="AN10998">
        <v>1409114501</v>
      </c>
      <c r="AO10998">
        <v>16</v>
      </c>
      <c r="AP10998" t="s">
        <v>12424</v>
      </c>
      <c r="AQ10998" t="s">
        <v>11408</v>
      </c>
      <c r="AR10998">
        <v>4100</v>
      </c>
      <c r="AS10998" t="s">
        <v>12491</v>
      </c>
      <c r="AT10998">
        <v>0</v>
      </c>
      <c r="AV10998" t="s">
        <v>21917</v>
      </c>
      <c r="AW10998">
        <v>116100</v>
      </c>
    </row>
    <row r="10999" spans="1:49" x14ac:dyDescent="0.25">
      <c r="A10999">
        <v>4100</v>
      </c>
      <c r="B10999">
        <v>30050</v>
      </c>
      <c r="C10999">
        <v>4022</v>
      </c>
      <c r="D10999">
        <v>415</v>
      </c>
      <c r="E10999" s="124" t="s">
        <v>21172</v>
      </c>
      <c r="F10999" t="str">
        <f t="shared" si="220"/>
        <v>Matt CavanaughSHEARER'S FOODS BURLINGTON, LLC</v>
      </c>
      <c r="G10999" s="150" t="s">
        <v>263</v>
      </c>
      <c r="H10999" s="149" t="s">
        <v>8360</v>
      </c>
      <c r="I10999">
        <v>40007461</v>
      </c>
      <c r="L10999" t="s">
        <v>21918</v>
      </c>
      <c r="M10999" t="s">
        <v>12521</v>
      </c>
      <c r="O10999">
        <v>545</v>
      </c>
      <c r="P10999">
        <v>44648</v>
      </c>
      <c r="Q10999" t="s">
        <v>12415</v>
      </c>
      <c r="R10999" t="s">
        <v>12416</v>
      </c>
      <c r="S10999" t="s">
        <v>21919</v>
      </c>
      <c r="U10999" t="s">
        <v>12418</v>
      </c>
      <c r="W10999">
        <v>11</v>
      </c>
      <c r="X10999">
        <v>1</v>
      </c>
      <c r="Y10999" t="s">
        <v>12419</v>
      </c>
      <c r="Z10999" t="s">
        <v>12420</v>
      </c>
      <c r="AA10999" t="s">
        <v>12429</v>
      </c>
      <c r="AB10999" t="s">
        <v>12422</v>
      </c>
      <c r="AC10999">
        <v>2</v>
      </c>
      <c r="AD10999" s="123">
        <v>41974</v>
      </c>
      <c r="AE10999" t="s">
        <v>12431</v>
      </c>
      <c r="AG10999">
        <v>40007461</v>
      </c>
      <c r="AL10999" t="s">
        <v>12422</v>
      </c>
      <c r="AN10999">
        <v>3615114801</v>
      </c>
      <c r="AO10999">
        <v>16</v>
      </c>
      <c r="AP10999" t="s">
        <v>12424</v>
      </c>
      <c r="AQ10999" t="s">
        <v>11408</v>
      </c>
      <c r="AR10999">
        <v>4100</v>
      </c>
      <c r="AT10999">
        <v>0</v>
      </c>
      <c r="AV10999" t="s">
        <v>21920</v>
      </c>
      <c r="AW10999">
        <v>116100</v>
      </c>
    </row>
    <row r="11000" spans="1:49" x14ac:dyDescent="0.25">
      <c r="A11000">
        <v>4100</v>
      </c>
      <c r="B11000">
        <v>30050</v>
      </c>
      <c r="C11000">
        <v>4022</v>
      </c>
      <c r="D11000">
        <v>415</v>
      </c>
      <c r="E11000" s="124" t="s">
        <v>21172</v>
      </c>
      <c r="F11000" t="str">
        <f t="shared" si="220"/>
        <v>Matt CavanaughSNYDER'S-LANCE INC</v>
      </c>
      <c r="G11000" s="150" t="s">
        <v>263</v>
      </c>
      <c r="H11000" s="149" t="s">
        <v>8521</v>
      </c>
      <c r="I11000">
        <v>40004229</v>
      </c>
      <c r="J11000" t="s">
        <v>14036</v>
      </c>
      <c r="L11000" t="s">
        <v>14026</v>
      </c>
      <c r="M11000" t="s">
        <v>13169</v>
      </c>
      <c r="O11000">
        <v>32368</v>
      </c>
      <c r="P11000" t="s">
        <v>21921</v>
      </c>
      <c r="Q11000" t="s">
        <v>12415</v>
      </c>
      <c r="R11000" t="s">
        <v>12416</v>
      </c>
      <c r="S11000" t="s">
        <v>21922</v>
      </c>
      <c r="U11000" t="s">
        <v>12418</v>
      </c>
      <c r="W11000">
        <v>11</v>
      </c>
      <c r="X11000">
        <v>1</v>
      </c>
      <c r="Y11000" t="s">
        <v>12419</v>
      </c>
      <c r="Z11000" t="s">
        <v>12420</v>
      </c>
      <c r="AA11000" t="s">
        <v>12421</v>
      </c>
      <c r="AB11000" t="s">
        <v>12422</v>
      </c>
      <c r="AC11000">
        <v>2</v>
      </c>
      <c r="AD11000" s="123">
        <v>39111</v>
      </c>
      <c r="AE11000" t="s">
        <v>12423</v>
      </c>
      <c r="AG11000">
        <v>40004229</v>
      </c>
      <c r="AL11000" t="s">
        <v>12422</v>
      </c>
      <c r="AN11000">
        <v>3411901701</v>
      </c>
      <c r="AO11000">
        <v>16</v>
      </c>
      <c r="AP11000" t="s">
        <v>12424</v>
      </c>
      <c r="AQ11000" t="s">
        <v>11408</v>
      </c>
      <c r="AR11000">
        <v>4100</v>
      </c>
      <c r="AT11000">
        <v>2005</v>
      </c>
      <c r="AV11000" t="s">
        <v>21923</v>
      </c>
      <c r="AW11000">
        <v>116100</v>
      </c>
    </row>
    <row r="11001" spans="1:49" x14ac:dyDescent="0.25">
      <c r="A11001">
        <v>4100</v>
      </c>
      <c r="B11001">
        <v>30050</v>
      </c>
      <c r="C11001">
        <v>4022</v>
      </c>
      <c r="D11001">
        <v>415</v>
      </c>
      <c r="E11001" s="124" t="s">
        <v>21172</v>
      </c>
      <c r="F11001" t="str">
        <f t="shared" si="220"/>
        <v>Matt CavanaughSOMMERS &amp; FAHRENCACH, INC</v>
      </c>
      <c r="G11001" s="150" t="s">
        <v>263</v>
      </c>
      <c r="H11001" s="149" t="s">
        <v>8542</v>
      </c>
      <c r="I11001">
        <v>40003617</v>
      </c>
      <c r="K11001" t="s">
        <v>21924</v>
      </c>
      <c r="L11001" t="s">
        <v>12545</v>
      </c>
      <c r="M11001" t="s">
        <v>12546</v>
      </c>
      <c r="N11001" t="s">
        <v>21338</v>
      </c>
      <c r="Q11001" t="s">
        <v>12415</v>
      </c>
      <c r="R11001" t="s">
        <v>12416</v>
      </c>
      <c r="S11001" t="s">
        <v>21925</v>
      </c>
      <c r="U11001" t="s">
        <v>12418</v>
      </c>
      <c r="W11001">
        <v>11</v>
      </c>
      <c r="X11001">
        <v>1</v>
      </c>
      <c r="Y11001" t="s">
        <v>12419</v>
      </c>
      <c r="Z11001" t="s">
        <v>12420</v>
      </c>
      <c r="AA11001" t="s">
        <v>12421</v>
      </c>
      <c r="AB11001" t="s">
        <v>12430</v>
      </c>
      <c r="AC11001">
        <v>2</v>
      </c>
      <c r="AD11001" s="123">
        <v>39111</v>
      </c>
      <c r="AE11001" t="s">
        <v>12423</v>
      </c>
      <c r="AG11001">
        <v>40003617</v>
      </c>
      <c r="AL11001" t="s">
        <v>12430</v>
      </c>
      <c r="AN11001">
        <v>1403105101</v>
      </c>
      <c r="AO11001">
        <v>16</v>
      </c>
      <c r="AP11001" t="s">
        <v>12424</v>
      </c>
      <c r="AQ11001" t="s">
        <v>11408</v>
      </c>
      <c r="AR11001">
        <v>4100</v>
      </c>
      <c r="AS11001" t="s">
        <v>12491</v>
      </c>
      <c r="AT11001">
        <v>0</v>
      </c>
      <c r="AV11001" t="s">
        <v>21926</v>
      </c>
      <c r="AW11001">
        <v>116100</v>
      </c>
    </row>
    <row r="11002" spans="1:49" x14ac:dyDescent="0.25">
      <c r="A11002">
        <v>4100</v>
      </c>
      <c r="B11002">
        <v>30050</v>
      </c>
      <c r="C11002">
        <v>4022</v>
      </c>
      <c r="D11002">
        <v>415</v>
      </c>
      <c r="E11002" s="124" t="s">
        <v>21172</v>
      </c>
      <c r="F11002" t="str">
        <f t="shared" si="220"/>
        <v>Matt CavanaughSTAMPEDE MEAT, INC</v>
      </c>
      <c r="G11002" s="150" t="s">
        <v>263</v>
      </c>
      <c r="H11002" s="149" t="s">
        <v>8680</v>
      </c>
      <c r="I11002">
        <v>40005924</v>
      </c>
      <c r="K11002" t="s">
        <v>21927</v>
      </c>
      <c r="L11002" t="s">
        <v>21311</v>
      </c>
      <c r="M11002" t="s">
        <v>12546</v>
      </c>
      <c r="N11002">
        <v>60455</v>
      </c>
      <c r="Q11002" t="s">
        <v>12415</v>
      </c>
      <c r="R11002" t="s">
        <v>12416</v>
      </c>
      <c r="S11002" t="s">
        <v>21928</v>
      </c>
      <c r="U11002" t="s">
        <v>12418</v>
      </c>
      <c r="W11002">
        <v>11</v>
      </c>
      <c r="X11002">
        <v>1</v>
      </c>
      <c r="Y11002" t="s">
        <v>12419</v>
      </c>
      <c r="Z11002" t="s">
        <v>12420</v>
      </c>
      <c r="AA11002" t="s">
        <v>14498</v>
      </c>
      <c r="AB11002" t="s">
        <v>12422</v>
      </c>
      <c r="AC11002">
        <v>2</v>
      </c>
      <c r="AD11002" s="123">
        <v>40150</v>
      </c>
      <c r="AE11002" t="s">
        <v>12431</v>
      </c>
      <c r="AG11002">
        <v>40005924</v>
      </c>
      <c r="AL11002" t="s">
        <v>12422</v>
      </c>
      <c r="AN11002">
        <v>1403102601</v>
      </c>
      <c r="AO11002">
        <v>16</v>
      </c>
      <c r="AP11002" t="s">
        <v>12424</v>
      </c>
      <c r="AQ11002" t="s">
        <v>11408</v>
      </c>
      <c r="AR11002">
        <v>4100</v>
      </c>
      <c r="AS11002" t="s">
        <v>12491</v>
      </c>
      <c r="AT11002">
        <v>0</v>
      </c>
      <c r="AV11002" t="s">
        <v>21929</v>
      </c>
      <c r="AW11002">
        <v>116100</v>
      </c>
    </row>
    <row r="11003" spans="1:49" x14ac:dyDescent="0.25">
      <c r="A11003">
        <v>4100</v>
      </c>
      <c r="B11003">
        <v>30050</v>
      </c>
      <c r="C11003">
        <v>4022</v>
      </c>
      <c r="D11003">
        <v>415</v>
      </c>
      <c r="E11003" s="124" t="s">
        <v>21172</v>
      </c>
      <c r="F11003" t="str">
        <f t="shared" si="220"/>
        <v>Matt CavanaughSTANDFAST PACKAGING PRODUCTS</v>
      </c>
      <c r="G11003" s="150" t="s">
        <v>263</v>
      </c>
      <c r="H11003" s="149" t="s">
        <v>8686</v>
      </c>
      <c r="I11003">
        <v>40003040</v>
      </c>
      <c r="K11003" t="s">
        <v>21930</v>
      </c>
      <c r="L11003" t="s">
        <v>21200</v>
      </c>
      <c r="M11003" t="s">
        <v>12546</v>
      </c>
      <c r="N11003">
        <v>60188</v>
      </c>
      <c r="Q11003" t="s">
        <v>12415</v>
      </c>
      <c r="R11003" t="s">
        <v>12416</v>
      </c>
      <c r="S11003" t="s">
        <v>21931</v>
      </c>
      <c r="U11003" t="s">
        <v>12418</v>
      </c>
      <c r="W11003">
        <v>11</v>
      </c>
      <c r="X11003">
        <v>1</v>
      </c>
      <c r="Y11003" t="s">
        <v>12419</v>
      </c>
      <c r="Z11003" t="s">
        <v>12420</v>
      </c>
      <c r="AA11003" t="s">
        <v>12421</v>
      </c>
      <c r="AB11003" t="s">
        <v>12422</v>
      </c>
      <c r="AC11003">
        <v>2</v>
      </c>
      <c r="AD11003" s="123">
        <v>39111</v>
      </c>
      <c r="AE11003" t="s">
        <v>12423</v>
      </c>
      <c r="AG11003">
        <v>40003040</v>
      </c>
      <c r="AL11003" t="s">
        <v>12422</v>
      </c>
      <c r="AN11003">
        <v>1404335001</v>
      </c>
      <c r="AO11003">
        <v>16</v>
      </c>
      <c r="AP11003" t="s">
        <v>12424</v>
      </c>
      <c r="AQ11003" t="s">
        <v>11408</v>
      </c>
      <c r="AR11003">
        <v>4100</v>
      </c>
      <c r="AT11003">
        <v>0</v>
      </c>
      <c r="AV11003" t="s">
        <v>21932</v>
      </c>
      <c r="AW11003">
        <v>116100</v>
      </c>
    </row>
    <row r="11004" spans="1:49" x14ac:dyDescent="0.25">
      <c r="A11004">
        <v>4100</v>
      </c>
      <c r="B11004">
        <v>30050</v>
      </c>
      <c r="C11004">
        <v>4022</v>
      </c>
      <c r="D11004">
        <v>415</v>
      </c>
      <c r="E11004" s="124" t="s">
        <v>21172</v>
      </c>
      <c r="F11004" t="str">
        <f t="shared" si="220"/>
        <v>Matt CavanaughSUPERIOR NUT &amp; CANDY CO., INC</v>
      </c>
      <c r="G11004" s="150" t="s">
        <v>263</v>
      </c>
      <c r="H11004" s="149" t="s">
        <v>8815</v>
      </c>
      <c r="I11004">
        <v>40007357</v>
      </c>
      <c r="K11004" t="s">
        <v>21933</v>
      </c>
      <c r="L11004" t="s">
        <v>12545</v>
      </c>
      <c r="M11004" t="s">
        <v>12546</v>
      </c>
      <c r="N11004">
        <v>60609</v>
      </c>
      <c r="Q11004" t="s">
        <v>12415</v>
      </c>
      <c r="R11004" t="s">
        <v>12416</v>
      </c>
      <c r="S11004" t="s">
        <v>21934</v>
      </c>
      <c r="U11004" t="s">
        <v>12418</v>
      </c>
      <c r="W11004">
        <v>11</v>
      </c>
      <c r="X11004">
        <v>1</v>
      </c>
      <c r="Y11004" t="s">
        <v>12419</v>
      </c>
      <c r="Z11004" t="s">
        <v>12420</v>
      </c>
      <c r="AA11004" t="s">
        <v>12429</v>
      </c>
      <c r="AB11004" t="s">
        <v>12422</v>
      </c>
      <c r="AC11004">
        <v>2</v>
      </c>
      <c r="AD11004" s="123">
        <v>41781</v>
      </c>
      <c r="AE11004" t="s">
        <v>12431</v>
      </c>
      <c r="AG11004">
        <v>40007357</v>
      </c>
      <c r="AL11004" t="s">
        <v>12422</v>
      </c>
      <c r="AN11004">
        <v>1403105101</v>
      </c>
      <c r="AO11004">
        <v>16</v>
      </c>
      <c r="AP11004" t="s">
        <v>12424</v>
      </c>
      <c r="AQ11004" t="s">
        <v>11408</v>
      </c>
      <c r="AR11004">
        <v>4100</v>
      </c>
      <c r="AT11004">
        <v>0</v>
      </c>
      <c r="AV11004" t="s">
        <v>21935</v>
      </c>
      <c r="AW11004">
        <v>116100</v>
      </c>
    </row>
    <row r="11005" spans="1:49" x14ac:dyDescent="0.25">
      <c r="A11005">
        <v>4100</v>
      </c>
      <c r="B11005">
        <v>30050</v>
      </c>
      <c r="C11005">
        <v>4022</v>
      </c>
      <c r="D11005">
        <v>415</v>
      </c>
      <c r="E11005" s="124" t="s">
        <v>21172</v>
      </c>
      <c r="F11005" t="str">
        <f t="shared" si="220"/>
        <v>Matt CavanaughSWISS PRODUCTS LP</v>
      </c>
      <c r="G11005" s="150" t="s">
        <v>263</v>
      </c>
      <c r="H11005" s="149" t="s">
        <v>8849</v>
      </c>
      <c r="I11005">
        <v>40007390</v>
      </c>
      <c r="K11005" t="s">
        <v>21936</v>
      </c>
      <c r="L11005" t="s">
        <v>12545</v>
      </c>
      <c r="M11005" t="s">
        <v>12546</v>
      </c>
      <c r="N11005">
        <v>60651</v>
      </c>
      <c r="Q11005" t="s">
        <v>12415</v>
      </c>
      <c r="R11005" t="s">
        <v>12416</v>
      </c>
      <c r="S11005" t="s">
        <v>21937</v>
      </c>
      <c r="U11005" t="s">
        <v>12418</v>
      </c>
      <c r="W11005">
        <v>11</v>
      </c>
      <c r="X11005">
        <v>1</v>
      </c>
      <c r="Y11005" t="s">
        <v>12419</v>
      </c>
      <c r="Z11005" t="s">
        <v>12420</v>
      </c>
      <c r="AA11005" t="s">
        <v>12429</v>
      </c>
      <c r="AB11005" t="s">
        <v>12422</v>
      </c>
      <c r="AC11005">
        <v>2</v>
      </c>
      <c r="AD11005" s="123">
        <v>41831</v>
      </c>
      <c r="AE11005" t="s">
        <v>14393</v>
      </c>
      <c r="AG11005">
        <v>40007390</v>
      </c>
      <c r="AL11005" t="s">
        <v>12422</v>
      </c>
      <c r="AN11005">
        <v>1403105101</v>
      </c>
      <c r="AO11005">
        <v>16</v>
      </c>
      <c r="AP11005" t="s">
        <v>12424</v>
      </c>
      <c r="AQ11005" t="s">
        <v>11408</v>
      </c>
      <c r="AR11005">
        <v>4100</v>
      </c>
      <c r="AT11005">
        <v>0</v>
      </c>
      <c r="AV11005" t="s">
        <v>21938</v>
      </c>
      <c r="AW11005">
        <v>116100</v>
      </c>
    </row>
    <row r="11006" spans="1:49" x14ac:dyDescent="0.25">
      <c r="A11006">
        <v>4100</v>
      </c>
      <c r="B11006">
        <v>30050</v>
      </c>
      <c r="C11006">
        <v>4022</v>
      </c>
      <c r="D11006">
        <v>415</v>
      </c>
      <c r="E11006" s="124" t="s">
        <v>21172</v>
      </c>
      <c r="F11006" t="str">
        <f t="shared" si="220"/>
        <v>Matt CavanaughT AND T CONSULTING</v>
      </c>
      <c r="G11006" s="150" t="s">
        <v>263</v>
      </c>
      <c r="H11006" s="149" t="s">
        <v>8884</v>
      </c>
      <c r="I11006">
        <v>40003160</v>
      </c>
      <c r="J11006" t="s">
        <v>21939</v>
      </c>
      <c r="K11006" t="s">
        <v>21940</v>
      </c>
      <c r="L11006" t="s">
        <v>21298</v>
      </c>
      <c r="M11006" t="s">
        <v>12546</v>
      </c>
      <c r="N11006" t="s">
        <v>21299</v>
      </c>
      <c r="Q11006" t="s">
        <v>12415</v>
      </c>
      <c r="R11006" t="s">
        <v>12416</v>
      </c>
      <c r="S11006" t="s">
        <v>21941</v>
      </c>
      <c r="U11006" t="s">
        <v>12418</v>
      </c>
      <c r="W11006">
        <v>11</v>
      </c>
      <c r="X11006">
        <v>1</v>
      </c>
      <c r="Y11006" t="s">
        <v>12419</v>
      </c>
      <c r="Z11006" t="s">
        <v>12420</v>
      </c>
      <c r="AA11006" t="s">
        <v>12421</v>
      </c>
      <c r="AB11006" t="s">
        <v>14445</v>
      </c>
      <c r="AC11006">
        <v>2</v>
      </c>
      <c r="AD11006" s="123">
        <v>39111</v>
      </c>
      <c r="AE11006" t="s">
        <v>12423</v>
      </c>
      <c r="AG11006">
        <v>40003160</v>
      </c>
      <c r="AL11006" t="s">
        <v>14445</v>
      </c>
      <c r="AN11006">
        <v>1403110301</v>
      </c>
      <c r="AO11006">
        <v>16</v>
      </c>
      <c r="AP11006" t="s">
        <v>12424</v>
      </c>
      <c r="AQ11006" t="s">
        <v>11408</v>
      </c>
      <c r="AR11006">
        <v>4100</v>
      </c>
      <c r="AS11006" t="s">
        <v>12491</v>
      </c>
      <c r="AT11006">
        <v>2005</v>
      </c>
      <c r="AV11006" t="s">
        <v>21942</v>
      </c>
      <c r="AW11006">
        <v>116100</v>
      </c>
    </row>
    <row r="11007" spans="1:49" x14ac:dyDescent="0.25">
      <c r="A11007">
        <v>4100</v>
      </c>
      <c r="B11007">
        <v>30050</v>
      </c>
      <c r="C11007">
        <v>4022</v>
      </c>
      <c r="D11007">
        <v>415</v>
      </c>
      <c r="E11007" s="124" t="s">
        <v>21172</v>
      </c>
      <c r="F11007" t="str">
        <f t="shared" si="220"/>
        <v>Matt CavanaughTAFT CONTRACTING CO.,INC</v>
      </c>
      <c r="G11007" s="150" t="s">
        <v>263</v>
      </c>
      <c r="H11007" s="149" t="s">
        <v>8894</v>
      </c>
      <c r="I11007">
        <v>40000660</v>
      </c>
      <c r="K11007" t="s">
        <v>21943</v>
      </c>
      <c r="L11007" t="s">
        <v>21944</v>
      </c>
      <c r="M11007" t="s">
        <v>12546</v>
      </c>
      <c r="N11007" t="s">
        <v>21945</v>
      </c>
      <c r="Q11007" t="s">
        <v>12415</v>
      </c>
      <c r="R11007" t="s">
        <v>12416</v>
      </c>
      <c r="S11007">
        <v>7086567500</v>
      </c>
      <c r="U11007" t="s">
        <v>12418</v>
      </c>
      <c r="W11007">
        <v>11</v>
      </c>
      <c r="X11007">
        <v>1</v>
      </c>
      <c r="Y11007" t="s">
        <v>12419</v>
      </c>
      <c r="Z11007" t="s">
        <v>12420</v>
      </c>
      <c r="AA11007" t="s">
        <v>12421</v>
      </c>
      <c r="AB11007" t="s">
        <v>14445</v>
      </c>
      <c r="AC11007">
        <v>2</v>
      </c>
      <c r="AD11007" s="123">
        <v>39111</v>
      </c>
      <c r="AE11007" t="s">
        <v>12423</v>
      </c>
      <c r="AG11007">
        <v>40000660</v>
      </c>
      <c r="AL11007" t="s">
        <v>14445</v>
      </c>
      <c r="AN11007">
        <v>1403145431</v>
      </c>
      <c r="AO11007">
        <v>16</v>
      </c>
      <c r="AP11007" t="s">
        <v>12424</v>
      </c>
      <c r="AQ11007" t="s">
        <v>11408</v>
      </c>
      <c r="AR11007">
        <v>4100</v>
      </c>
      <c r="AS11007" t="s">
        <v>12491</v>
      </c>
      <c r="AT11007">
        <v>0</v>
      </c>
      <c r="AV11007" t="s">
        <v>21946</v>
      </c>
      <c r="AW11007">
        <v>116100</v>
      </c>
    </row>
    <row r="11008" spans="1:49" x14ac:dyDescent="0.25">
      <c r="A11008">
        <v>4100</v>
      </c>
      <c r="B11008">
        <v>30050</v>
      </c>
      <c r="C11008">
        <v>4022</v>
      </c>
      <c r="D11008">
        <v>415</v>
      </c>
      <c r="E11008" s="124" t="s">
        <v>21172</v>
      </c>
      <c r="F11008" t="str">
        <f t="shared" si="220"/>
        <v>Matt CavanaughTASTY BREADS INTERNATIONAL</v>
      </c>
      <c r="G11008" s="150" t="s">
        <v>263</v>
      </c>
      <c r="H11008" s="149" t="s">
        <v>8916</v>
      </c>
      <c r="I11008">
        <v>40008774</v>
      </c>
      <c r="K11008" t="s">
        <v>21947</v>
      </c>
      <c r="L11008" t="s">
        <v>21298</v>
      </c>
      <c r="M11008" t="s">
        <v>12546</v>
      </c>
      <c r="N11008">
        <v>60131</v>
      </c>
      <c r="Q11008" t="s">
        <v>12415</v>
      </c>
      <c r="R11008" t="s">
        <v>12416</v>
      </c>
      <c r="S11008" t="s">
        <v>21948</v>
      </c>
      <c r="U11008" t="s">
        <v>12418</v>
      </c>
      <c r="W11008">
        <v>11</v>
      </c>
      <c r="X11008">
        <v>1</v>
      </c>
      <c r="Y11008" t="s">
        <v>12419</v>
      </c>
      <c r="Z11008" t="s">
        <v>12420</v>
      </c>
      <c r="AA11008" t="s">
        <v>12485</v>
      </c>
      <c r="AB11008" t="s">
        <v>12422</v>
      </c>
      <c r="AC11008">
        <v>2</v>
      </c>
      <c r="AD11008" s="123">
        <v>43839</v>
      </c>
      <c r="AE11008" t="s">
        <v>12486</v>
      </c>
      <c r="AG11008">
        <v>40008774</v>
      </c>
      <c r="AL11008" t="s">
        <v>12422</v>
      </c>
      <c r="AN11008">
        <v>1403110301</v>
      </c>
      <c r="AO11008">
        <v>16</v>
      </c>
      <c r="AP11008" t="s">
        <v>12424</v>
      </c>
      <c r="AQ11008" t="s">
        <v>11408</v>
      </c>
      <c r="AR11008">
        <v>4100</v>
      </c>
      <c r="AT11008">
        <v>0</v>
      </c>
      <c r="AV11008" t="s">
        <v>21949</v>
      </c>
      <c r="AW11008">
        <v>116100</v>
      </c>
    </row>
    <row r="11009" spans="1:49" x14ac:dyDescent="0.25">
      <c r="A11009">
        <v>4100</v>
      </c>
      <c r="B11009">
        <v>30050</v>
      </c>
      <c r="C11009">
        <v>4022</v>
      </c>
      <c r="E11009" s="124" t="s">
        <v>21172</v>
      </c>
      <c r="F11009" t="str">
        <f t="shared" si="220"/>
        <v>Matt CavanaughTAYLOR FARMS ILLINOIS, INC</v>
      </c>
      <c r="G11009" s="150" t="s">
        <v>263</v>
      </c>
      <c r="H11009" s="149" t="s">
        <v>8924</v>
      </c>
      <c r="I11009">
        <v>40008896</v>
      </c>
      <c r="K11009" t="s">
        <v>21950</v>
      </c>
      <c r="L11009" t="s">
        <v>12545</v>
      </c>
      <c r="M11009" t="s">
        <v>12546</v>
      </c>
      <c r="N11009">
        <v>60612</v>
      </c>
      <c r="Q11009" t="s">
        <v>12415</v>
      </c>
      <c r="R11009" t="s">
        <v>12416</v>
      </c>
      <c r="S11009">
        <v>3124326800</v>
      </c>
      <c r="U11009" t="s">
        <v>12418</v>
      </c>
      <c r="W11009">
        <v>11</v>
      </c>
      <c r="X11009">
        <v>1</v>
      </c>
      <c r="Y11009" t="s">
        <v>12419</v>
      </c>
      <c r="Z11009" t="s">
        <v>12420</v>
      </c>
      <c r="AA11009" t="s">
        <v>12485</v>
      </c>
      <c r="AB11009" t="s">
        <v>12422</v>
      </c>
      <c r="AC11009">
        <v>2</v>
      </c>
      <c r="AD11009" s="123">
        <v>44029</v>
      </c>
      <c r="AE11009" t="s">
        <v>12528</v>
      </c>
      <c r="AG11009">
        <v>40008896</v>
      </c>
      <c r="AL11009" t="s">
        <v>12422</v>
      </c>
      <c r="AN11009">
        <v>1403105101</v>
      </c>
      <c r="AP11009" t="s">
        <v>12424</v>
      </c>
      <c r="AQ11009" t="s">
        <v>11408</v>
      </c>
      <c r="AR11009">
        <v>4100</v>
      </c>
      <c r="AT11009">
        <v>0</v>
      </c>
      <c r="AV11009" t="s">
        <v>15208</v>
      </c>
      <c r="AW11009">
        <v>116100</v>
      </c>
    </row>
    <row r="11010" spans="1:49" x14ac:dyDescent="0.25">
      <c r="A11010">
        <v>4100</v>
      </c>
      <c r="B11010">
        <v>30050</v>
      </c>
      <c r="C11010">
        <v>4022</v>
      </c>
      <c r="D11010">
        <v>415</v>
      </c>
      <c r="E11010" s="124" t="s">
        <v>21172</v>
      </c>
      <c r="F11010" t="str">
        <f t="shared" si="220"/>
        <v>Matt CavanaughTECHNOX MACHINE</v>
      </c>
      <c r="G11010" s="150" t="s">
        <v>263</v>
      </c>
      <c r="H11010" s="149" t="s">
        <v>8947</v>
      </c>
      <c r="I11010">
        <v>40005967</v>
      </c>
      <c r="J11010" t="s">
        <v>21951</v>
      </c>
      <c r="K11010" t="s">
        <v>21952</v>
      </c>
      <c r="L11010" t="s">
        <v>12545</v>
      </c>
      <c r="M11010" t="s">
        <v>12546</v>
      </c>
      <c r="N11010">
        <v>60707</v>
      </c>
      <c r="Q11010" t="s">
        <v>12415</v>
      </c>
      <c r="R11010" t="s">
        <v>12416</v>
      </c>
      <c r="S11010" t="s">
        <v>21953</v>
      </c>
      <c r="U11010" t="s">
        <v>12418</v>
      </c>
      <c r="W11010">
        <v>11</v>
      </c>
      <c r="X11010">
        <v>0</v>
      </c>
      <c r="Y11010" t="s">
        <v>12419</v>
      </c>
      <c r="Z11010" t="s">
        <v>12420</v>
      </c>
      <c r="AA11010" t="s">
        <v>14498</v>
      </c>
      <c r="AB11010" t="s">
        <v>12422</v>
      </c>
      <c r="AC11010">
        <v>2</v>
      </c>
      <c r="AD11010" s="123">
        <v>40218</v>
      </c>
      <c r="AE11010" t="s">
        <v>12431</v>
      </c>
      <c r="AG11010">
        <v>40005967</v>
      </c>
      <c r="AL11010" t="s">
        <v>12422</v>
      </c>
      <c r="AN11010">
        <v>1403105101</v>
      </c>
      <c r="AO11010">
        <v>16</v>
      </c>
      <c r="AP11010" t="s">
        <v>12424</v>
      </c>
      <c r="AQ11010" t="s">
        <v>11408</v>
      </c>
      <c r="AR11010">
        <v>4100</v>
      </c>
      <c r="AT11010">
        <v>0</v>
      </c>
      <c r="AV11010" t="s">
        <v>21954</v>
      </c>
      <c r="AW11010">
        <v>116100</v>
      </c>
    </row>
    <row r="11011" spans="1:49" x14ac:dyDescent="0.25">
      <c r="A11011">
        <v>4100</v>
      </c>
      <c r="B11011">
        <v>30050</v>
      </c>
      <c r="C11011">
        <v>4022</v>
      </c>
      <c r="D11011">
        <v>415</v>
      </c>
      <c r="E11011" s="124" t="s">
        <v>21172</v>
      </c>
      <c r="F11011" t="str">
        <f t="shared" ref="F11011:F11074" si="221">CONCATENATE(G11011, H11011)</f>
        <v>Matt CavanaughTEGRANT CORPORATION</v>
      </c>
      <c r="G11011" s="150" t="s">
        <v>263</v>
      </c>
      <c r="H11011" s="149" t="s">
        <v>8955</v>
      </c>
      <c r="I11011">
        <v>40006612</v>
      </c>
      <c r="J11011" t="s">
        <v>21955</v>
      </c>
      <c r="K11011" t="s">
        <v>21956</v>
      </c>
      <c r="L11011" t="s">
        <v>21957</v>
      </c>
      <c r="M11011" t="s">
        <v>12546</v>
      </c>
      <c r="N11011">
        <v>60115</v>
      </c>
      <c r="Q11011" t="s">
        <v>12415</v>
      </c>
      <c r="R11011" t="s">
        <v>12416</v>
      </c>
      <c r="S11011" t="s">
        <v>21958</v>
      </c>
      <c r="U11011" t="s">
        <v>12418</v>
      </c>
      <c r="W11011">
        <v>11</v>
      </c>
      <c r="X11011">
        <v>0</v>
      </c>
      <c r="Y11011" t="s">
        <v>12472</v>
      </c>
      <c r="Z11011" t="s">
        <v>12420</v>
      </c>
      <c r="AA11011" t="s">
        <v>14498</v>
      </c>
      <c r="AB11011" t="s">
        <v>12430</v>
      </c>
      <c r="AC11011">
        <v>2</v>
      </c>
      <c r="AD11011" s="123">
        <v>40736</v>
      </c>
      <c r="AE11011" t="s">
        <v>12431</v>
      </c>
      <c r="AG11011">
        <v>40006612</v>
      </c>
      <c r="AL11011" t="s">
        <v>12430</v>
      </c>
      <c r="AN11011">
        <v>1403706901</v>
      </c>
      <c r="AO11011">
        <v>16</v>
      </c>
      <c r="AP11011" t="s">
        <v>12424</v>
      </c>
      <c r="AQ11011" t="s">
        <v>11408</v>
      </c>
      <c r="AR11011">
        <v>4100</v>
      </c>
      <c r="AS11011" t="s">
        <v>12491</v>
      </c>
      <c r="AT11011">
        <v>0</v>
      </c>
      <c r="AV11011" t="s">
        <v>21959</v>
      </c>
      <c r="AW11011">
        <v>116100</v>
      </c>
    </row>
    <row r="11012" spans="1:49" x14ac:dyDescent="0.25">
      <c r="A11012">
        <v>4100</v>
      </c>
      <c r="B11012">
        <v>30050</v>
      </c>
      <c r="C11012">
        <v>4022</v>
      </c>
      <c r="D11012">
        <v>415</v>
      </c>
      <c r="E11012" s="124" t="s">
        <v>21172</v>
      </c>
      <c r="F11012" t="str">
        <f t="shared" si="221"/>
        <v>Matt CavanaughTHE DIAL CORPORATION</v>
      </c>
      <c r="G11012" s="150" t="s">
        <v>263</v>
      </c>
      <c r="H11012" s="149" t="s">
        <v>9017</v>
      </c>
      <c r="I11012">
        <v>40005283</v>
      </c>
      <c r="K11012" t="s">
        <v>21960</v>
      </c>
      <c r="L11012" t="s">
        <v>12612</v>
      </c>
      <c r="M11012" t="s">
        <v>12546</v>
      </c>
      <c r="N11012">
        <v>60538</v>
      </c>
      <c r="Q11012" t="s">
        <v>12415</v>
      </c>
      <c r="R11012" t="s">
        <v>12416</v>
      </c>
      <c r="S11012" t="s">
        <v>21961</v>
      </c>
      <c r="U11012" t="s">
        <v>12418</v>
      </c>
      <c r="W11012">
        <v>11</v>
      </c>
      <c r="X11012">
        <v>1</v>
      </c>
      <c r="Y11012" t="s">
        <v>12419</v>
      </c>
      <c r="Z11012" t="s">
        <v>12420</v>
      </c>
      <c r="AA11012" t="s">
        <v>12429</v>
      </c>
      <c r="AB11012" t="s">
        <v>12422</v>
      </c>
      <c r="AC11012">
        <v>2</v>
      </c>
      <c r="AD11012" s="123">
        <v>39398</v>
      </c>
      <c r="AE11012" t="s">
        <v>13010</v>
      </c>
      <c r="AG11012">
        <v>40005283</v>
      </c>
      <c r="AL11012" t="s">
        <v>12422</v>
      </c>
      <c r="AN11012">
        <v>1409337401</v>
      </c>
      <c r="AO11012">
        <v>16</v>
      </c>
      <c r="AP11012" t="s">
        <v>12424</v>
      </c>
      <c r="AQ11012" t="s">
        <v>11408</v>
      </c>
      <c r="AR11012">
        <v>4100</v>
      </c>
      <c r="AS11012" t="s">
        <v>12491</v>
      </c>
      <c r="AT11012">
        <v>0</v>
      </c>
      <c r="AV11012" t="s">
        <v>21962</v>
      </c>
      <c r="AW11012">
        <v>116100</v>
      </c>
    </row>
    <row r="11013" spans="1:49" x14ac:dyDescent="0.25">
      <c r="A11013">
        <v>4100</v>
      </c>
      <c r="B11013">
        <v>30050</v>
      </c>
      <c r="C11013">
        <v>4022</v>
      </c>
      <c r="D11013">
        <v>415</v>
      </c>
      <c r="E11013" s="124" t="s">
        <v>21172</v>
      </c>
      <c r="F11013" t="str">
        <f t="shared" si="221"/>
        <v>Matt CavanaughTHERMO-GRAPHIC, LLC.</v>
      </c>
      <c r="G11013" s="150" t="s">
        <v>263</v>
      </c>
      <c r="H11013" s="149" t="s">
        <v>9081</v>
      </c>
      <c r="I11013">
        <v>40002741</v>
      </c>
      <c r="K11013" t="s">
        <v>21963</v>
      </c>
      <c r="L11013" t="s">
        <v>21461</v>
      </c>
      <c r="M11013" t="s">
        <v>12546</v>
      </c>
      <c r="N11013" t="s">
        <v>21462</v>
      </c>
      <c r="Q11013" t="s">
        <v>12415</v>
      </c>
      <c r="R11013" t="s">
        <v>12416</v>
      </c>
      <c r="S11013" t="s">
        <v>21964</v>
      </c>
      <c r="U11013" t="s">
        <v>12418</v>
      </c>
      <c r="W11013">
        <v>11</v>
      </c>
      <c r="X11013">
        <v>1</v>
      </c>
      <c r="Y11013" t="s">
        <v>12419</v>
      </c>
      <c r="Z11013" t="s">
        <v>12420</v>
      </c>
      <c r="AA11013" t="s">
        <v>12421</v>
      </c>
      <c r="AB11013" t="s">
        <v>12422</v>
      </c>
      <c r="AC11013">
        <v>2</v>
      </c>
      <c r="AD11013" s="123">
        <v>39111</v>
      </c>
      <c r="AE11013" t="s">
        <v>12423</v>
      </c>
      <c r="AG11013">
        <v>40002741</v>
      </c>
      <c r="AL11013" t="s">
        <v>12422</v>
      </c>
      <c r="AN11013">
        <v>1404301701</v>
      </c>
      <c r="AO11013">
        <v>16</v>
      </c>
      <c r="AP11013" t="s">
        <v>12424</v>
      </c>
      <c r="AQ11013" t="s">
        <v>11408</v>
      </c>
      <c r="AR11013">
        <v>4100</v>
      </c>
      <c r="AS11013" t="s">
        <v>12491</v>
      </c>
      <c r="AT11013">
        <v>0</v>
      </c>
      <c r="AV11013" t="s">
        <v>21965</v>
      </c>
      <c r="AW11013">
        <v>116100</v>
      </c>
    </row>
    <row r="11014" spans="1:49" x14ac:dyDescent="0.25">
      <c r="A11014">
        <v>4100</v>
      </c>
      <c r="B11014">
        <v>30050</v>
      </c>
      <c r="C11014">
        <v>4022</v>
      </c>
      <c r="D11014">
        <v>415</v>
      </c>
      <c r="E11014" s="124" t="s">
        <v>21172</v>
      </c>
      <c r="F11014" t="str">
        <f t="shared" si="221"/>
        <v>Matt CavanaughTHOMAS CONVEYOR &amp; EQUIPMENT COMPANY</v>
      </c>
      <c r="G11014" s="150" t="s">
        <v>263</v>
      </c>
      <c r="H11014" s="149" t="s">
        <v>9086</v>
      </c>
      <c r="I11014">
        <v>40006714</v>
      </c>
      <c r="K11014" t="s">
        <v>21966</v>
      </c>
      <c r="L11014" t="s">
        <v>21724</v>
      </c>
      <c r="M11014" t="s">
        <v>12546</v>
      </c>
      <c r="N11014">
        <v>60162</v>
      </c>
      <c r="Q11014" t="s">
        <v>12415</v>
      </c>
      <c r="R11014" t="s">
        <v>12416</v>
      </c>
      <c r="S11014" t="s">
        <v>21967</v>
      </c>
      <c r="U11014" t="s">
        <v>12418</v>
      </c>
      <c r="W11014">
        <v>11</v>
      </c>
      <c r="X11014">
        <v>0</v>
      </c>
      <c r="Y11014" t="s">
        <v>12472</v>
      </c>
      <c r="Z11014" t="s">
        <v>12420</v>
      </c>
      <c r="AA11014" t="s">
        <v>14498</v>
      </c>
      <c r="AB11014" t="s">
        <v>14028</v>
      </c>
      <c r="AC11014">
        <v>2</v>
      </c>
      <c r="AD11014" s="123">
        <v>40912</v>
      </c>
      <c r="AE11014" t="s">
        <v>12431</v>
      </c>
      <c r="AG11014">
        <v>40006714</v>
      </c>
      <c r="AL11014" t="s">
        <v>14028</v>
      </c>
      <c r="AN11014">
        <v>1403113401</v>
      </c>
      <c r="AO11014">
        <v>16</v>
      </c>
      <c r="AP11014" t="s">
        <v>12424</v>
      </c>
      <c r="AQ11014" t="s">
        <v>11408</v>
      </c>
      <c r="AR11014">
        <v>4100</v>
      </c>
      <c r="AT11014">
        <v>0</v>
      </c>
      <c r="AV11014" t="s">
        <v>21968</v>
      </c>
      <c r="AW11014">
        <v>116100</v>
      </c>
    </row>
    <row r="11015" spans="1:49" x14ac:dyDescent="0.25">
      <c r="A11015">
        <v>4100</v>
      </c>
      <c r="B11015">
        <v>30050</v>
      </c>
      <c r="C11015">
        <v>4022</v>
      </c>
      <c r="D11015">
        <v>415</v>
      </c>
      <c r="E11015" s="124" t="s">
        <v>21172</v>
      </c>
      <c r="F11015" t="str">
        <f t="shared" si="221"/>
        <v>Matt CavanaughTHOMPSON DIRECT</v>
      </c>
      <c r="G11015" s="150" t="s">
        <v>263</v>
      </c>
      <c r="H11015" s="149" t="s">
        <v>9091</v>
      </c>
      <c r="I11015">
        <v>40002150</v>
      </c>
      <c r="K11015" t="s">
        <v>21969</v>
      </c>
      <c r="L11015" t="s">
        <v>21970</v>
      </c>
      <c r="M11015" t="s">
        <v>12546</v>
      </c>
      <c r="N11015" t="s">
        <v>21971</v>
      </c>
      <c r="Q11015" t="s">
        <v>12415</v>
      </c>
      <c r="R11015" t="s">
        <v>12416</v>
      </c>
      <c r="S11015" t="s">
        <v>21972</v>
      </c>
      <c r="U11015" t="s">
        <v>12418</v>
      </c>
      <c r="W11015">
        <v>11</v>
      </c>
      <c r="X11015">
        <v>2</v>
      </c>
      <c r="Y11015" t="s">
        <v>12472</v>
      </c>
      <c r="Z11015" t="s">
        <v>12420</v>
      </c>
      <c r="AA11015" t="s">
        <v>12421</v>
      </c>
      <c r="AB11015" t="s">
        <v>14445</v>
      </c>
      <c r="AC11015">
        <v>2</v>
      </c>
      <c r="AD11015" s="123">
        <v>39111</v>
      </c>
      <c r="AE11015" t="s">
        <v>12423</v>
      </c>
      <c r="AG11015">
        <v>40002150</v>
      </c>
      <c r="AL11015" t="s">
        <v>14445</v>
      </c>
      <c r="AN11015">
        <v>1409347781</v>
      </c>
      <c r="AO11015">
        <v>16</v>
      </c>
      <c r="AP11015" t="s">
        <v>12424</v>
      </c>
      <c r="AQ11015" t="s">
        <v>11408</v>
      </c>
      <c r="AR11015">
        <v>4100</v>
      </c>
      <c r="AS11015" t="s">
        <v>12491</v>
      </c>
      <c r="AT11015">
        <v>0</v>
      </c>
      <c r="AV11015" t="s">
        <v>21973</v>
      </c>
      <c r="AW11015">
        <v>116100</v>
      </c>
    </row>
    <row r="11016" spans="1:49" x14ac:dyDescent="0.25">
      <c r="A11016">
        <v>4100</v>
      </c>
      <c r="B11016">
        <v>30050</v>
      </c>
      <c r="C11016">
        <v>4022</v>
      </c>
      <c r="D11016">
        <v>415</v>
      </c>
      <c r="E11016" s="124" t="s">
        <v>21172</v>
      </c>
      <c r="F11016" t="str">
        <f t="shared" si="221"/>
        <v>Matt CavanaughTISMA MACHINERY CORP.</v>
      </c>
      <c r="G11016" s="150" t="s">
        <v>263</v>
      </c>
      <c r="H11016" s="149" t="s">
        <v>9124</v>
      </c>
      <c r="I11016">
        <v>40001278</v>
      </c>
      <c r="K11016" t="s">
        <v>21974</v>
      </c>
      <c r="L11016" t="s">
        <v>21213</v>
      </c>
      <c r="M11016" t="s">
        <v>12546</v>
      </c>
      <c r="N11016" t="s">
        <v>21236</v>
      </c>
      <c r="Q11016" t="s">
        <v>12415</v>
      </c>
      <c r="R11016" t="s">
        <v>12416</v>
      </c>
      <c r="S11016" t="s">
        <v>21975</v>
      </c>
      <c r="U11016" t="s">
        <v>12418</v>
      </c>
      <c r="W11016">
        <v>11</v>
      </c>
      <c r="X11016">
        <v>0</v>
      </c>
      <c r="Y11016" t="s">
        <v>12472</v>
      </c>
      <c r="Z11016" t="s">
        <v>12420</v>
      </c>
      <c r="AA11016" t="s">
        <v>12421</v>
      </c>
      <c r="AB11016" t="s">
        <v>12422</v>
      </c>
      <c r="AC11016">
        <v>2</v>
      </c>
      <c r="AD11016" s="123">
        <v>39111</v>
      </c>
      <c r="AE11016" t="s">
        <v>12423</v>
      </c>
      <c r="AG11016">
        <v>40001278</v>
      </c>
      <c r="AL11016" t="s">
        <v>12422</v>
      </c>
      <c r="AN11016">
        <v>1404308901</v>
      </c>
      <c r="AO11016">
        <v>16</v>
      </c>
      <c r="AP11016" t="s">
        <v>12424</v>
      </c>
      <c r="AQ11016" t="s">
        <v>11408</v>
      </c>
      <c r="AR11016">
        <v>4100</v>
      </c>
      <c r="AS11016" t="s">
        <v>12491</v>
      </c>
      <c r="AT11016">
        <v>2005</v>
      </c>
      <c r="AV11016" t="s">
        <v>21976</v>
      </c>
      <c r="AW11016">
        <v>116100</v>
      </c>
    </row>
    <row r="11017" spans="1:49" x14ac:dyDescent="0.25">
      <c r="A11017">
        <v>4100</v>
      </c>
      <c r="B11017">
        <v>30050</v>
      </c>
      <c r="C11017">
        <v>4022</v>
      </c>
      <c r="D11017">
        <v>415</v>
      </c>
      <c r="E11017" s="124" t="s">
        <v>21172</v>
      </c>
      <c r="F11017" t="str">
        <f t="shared" si="221"/>
        <v>Matt CavanaughTOOTSIE ROLL INDUSTRIES</v>
      </c>
      <c r="G11017" s="150" t="s">
        <v>263</v>
      </c>
      <c r="H11017" s="149" t="s">
        <v>9142</v>
      </c>
      <c r="I11017">
        <v>40008072</v>
      </c>
      <c r="K11017" t="s">
        <v>21977</v>
      </c>
      <c r="L11017" t="s">
        <v>12545</v>
      </c>
      <c r="M11017" t="s">
        <v>12546</v>
      </c>
      <c r="N11017">
        <v>60629</v>
      </c>
      <c r="Q11017" t="s">
        <v>12415</v>
      </c>
      <c r="R11017" t="s">
        <v>12416</v>
      </c>
      <c r="S11017" t="s">
        <v>21978</v>
      </c>
      <c r="U11017" t="s">
        <v>12418</v>
      </c>
      <c r="W11017">
        <v>11</v>
      </c>
      <c r="X11017">
        <v>1</v>
      </c>
      <c r="Y11017" t="s">
        <v>12419</v>
      </c>
      <c r="Z11017" t="s">
        <v>12420</v>
      </c>
      <c r="AA11017" t="s">
        <v>12429</v>
      </c>
      <c r="AB11017" t="s">
        <v>12422</v>
      </c>
      <c r="AC11017">
        <v>2</v>
      </c>
      <c r="AD11017" s="123">
        <v>42801</v>
      </c>
      <c r="AE11017" t="s">
        <v>12431</v>
      </c>
      <c r="AG11017">
        <v>40008072</v>
      </c>
      <c r="AL11017" t="s">
        <v>12422</v>
      </c>
      <c r="AN11017">
        <v>1403105101</v>
      </c>
      <c r="AO11017">
        <v>16</v>
      </c>
      <c r="AP11017" t="s">
        <v>12424</v>
      </c>
      <c r="AQ11017" t="s">
        <v>11408</v>
      </c>
      <c r="AR11017">
        <v>4100</v>
      </c>
      <c r="AT11017">
        <v>0</v>
      </c>
      <c r="AV11017" t="s">
        <v>21979</v>
      </c>
      <c r="AW11017">
        <v>116100</v>
      </c>
    </row>
    <row r="11018" spans="1:49" x14ac:dyDescent="0.25">
      <c r="A11018">
        <v>4100</v>
      </c>
      <c r="B11018">
        <v>30050</v>
      </c>
      <c r="C11018">
        <v>4022</v>
      </c>
      <c r="D11018">
        <v>415</v>
      </c>
      <c r="E11018" s="124" t="s">
        <v>21172</v>
      </c>
      <c r="F11018" t="str">
        <f t="shared" si="221"/>
        <v>Matt CavanaughTOSCA LTD</v>
      </c>
      <c r="G11018" s="150" t="s">
        <v>263</v>
      </c>
      <c r="H11018" s="149" t="s">
        <v>9158</v>
      </c>
      <c r="I11018">
        <v>40008949</v>
      </c>
      <c r="K11018" t="s">
        <v>21980</v>
      </c>
      <c r="L11018" t="s">
        <v>21311</v>
      </c>
      <c r="M11018" t="s">
        <v>12546</v>
      </c>
      <c r="N11018">
        <v>60455</v>
      </c>
      <c r="Q11018" t="s">
        <v>12415</v>
      </c>
      <c r="R11018" t="s">
        <v>12416</v>
      </c>
      <c r="S11018" t="s">
        <v>21981</v>
      </c>
      <c r="U11018" t="s">
        <v>12418</v>
      </c>
      <c r="W11018">
        <v>11</v>
      </c>
      <c r="X11018">
        <v>1</v>
      </c>
      <c r="Y11018" t="s">
        <v>12419</v>
      </c>
      <c r="Z11018" t="s">
        <v>12420</v>
      </c>
      <c r="AA11018" t="s">
        <v>12485</v>
      </c>
      <c r="AB11018" t="s">
        <v>12422</v>
      </c>
      <c r="AC11018">
        <v>2</v>
      </c>
      <c r="AD11018" s="123">
        <v>44093</v>
      </c>
      <c r="AE11018" t="s">
        <v>12528</v>
      </c>
      <c r="AG11018">
        <v>40008949</v>
      </c>
      <c r="AL11018" t="s">
        <v>12422</v>
      </c>
      <c r="AN11018">
        <v>1403102601</v>
      </c>
      <c r="AP11018" t="s">
        <v>12424</v>
      </c>
      <c r="AQ11018" t="s">
        <v>11408</v>
      </c>
      <c r="AR11018">
        <v>4100</v>
      </c>
      <c r="AT11018">
        <v>0</v>
      </c>
      <c r="AV11018" t="s">
        <v>9158</v>
      </c>
      <c r="AW11018">
        <v>116100</v>
      </c>
    </row>
    <row r="11019" spans="1:49" x14ac:dyDescent="0.25">
      <c r="A11019">
        <v>4100</v>
      </c>
      <c r="B11019">
        <v>30050</v>
      </c>
      <c r="C11019">
        <v>4022</v>
      </c>
      <c r="D11019">
        <v>417</v>
      </c>
      <c r="E11019" s="124" t="s">
        <v>21172</v>
      </c>
      <c r="F11019" t="str">
        <f t="shared" si="221"/>
        <v>Matt CavanaughTRIANGLE SERVICES/MAINTECH</v>
      </c>
      <c r="G11019" s="150" t="s">
        <v>263</v>
      </c>
      <c r="H11019" s="149" t="s">
        <v>9233</v>
      </c>
      <c r="I11019">
        <v>40007365</v>
      </c>
      <c r="K11019" t="s">
        <v>21982</v>
      </c>
      <c r="L11019" t="s">
        <v>12545</v>
      </c>
      <c r="M11019" t="s">
        <v>12546</v>
      </c>
      <c r="N11019">
        <v>60666</v>
      </c>
      <c r="Q11019" t="s">
        <v>12415</v>
      </c>
      <c r="R11019" t="s">
        <v>12416</v>
      </c>
      <c r="S11019" t="s">
        <v>21983</v>
      </c>
      <c r="U11019" t="s">
        <v>12418</v>
      </c>
      <c r="W11019">
        <v>11</v>
      </c>
      <c r="X11019">
        <v>1</v>
      </c>
      <c r="Y11019" t="s">
        <v>12419</v>
      </c>
      <c r="Z11019" t="s">
        <v>12420</v>
      </c>
      <c r="AA11019" t="s">
        <v>12429</v>
      </c>
      <c r="AB11019" t="s">
        <v>12422</v>
      </c>
      <c r="AC11019">
        <v>2</v>
      </c>
      <c r="AD11019" s="123">
        <v>41796</v>
      </c>
      <c r="AE11019" t="s">
        <v>12431</v>
      </c>
      <c r="AG11019">
        <v>40007365</v>
      </c>
      <c r="AL11019" t="s">
        <v>12422</v>
      </c>
      <c r="AN11019">
        <v>1403105101</v>
      </c>
      <c r="AO11019">
        <v>16</v>
      </c>
      <c r="AP11019" t="s">
        <v>12424</v>
      </c>
      <c r="AQ11019" t="s">
        <v>11408</v>
      </c>
      <c r="AR11019">
        <v>4100</v>
      </c>
      <c r="AT11019">
        <v>0</v>
      </c>
      <c r="AV11019" t="s">
        <v>21984</v>
      </c>
      <c r="AW11019">
        <v>116100</v>
      </c>
    </row>
    <row r="11020" spans="1:49" x14ac:dyDescent="0.25">
      <c r="A11020">
        <v>4100</v>
      </c>
      <c r="B11020">
        <v>30050</v>
      </c>
      <c r="C11020">
        <v>4022</v>
      </c>
      <c r="D11020">
        <v>415</v>
      </c>
      <c r="E11020" s="124" t="s">
        <v>21172</v>
      </c>
      <c r="F11020" t="str">
        <f t="shared" si="221"/>
        <v>Matt CavanaughTRIM-RITE FOOD CORP</v>
      </c>
      <c r="G11020" s="150" t="s">
        <v>263</v>
      </c>
      <c r="H11020" s="149" t="s">
        <v>9246</v>
      </c>
      <c r="I11020">
        <v>40007053</v>
      </c>
      <c r="K11020" t="s">
        <v>21985</v>
      </c>
      <c r="L11020" t="s">
        <v>21986</v>
      </c>
      <c r="M11020" t="s">
        <v>12546</v>
      </c>
      <c r="N11020">
        <v>60110</v>
      </c>
      <c r="Q11020" t="s">
        <v>12415</v>
      </c>
      <c r="R11020" t="s">
        <v>12416</v>
      </c>
      <c r="S11020" t="s">
        <v>21987</v>
      </c>
      <c r="U11020" t="s">
        <v>12418</v>
      </c>
      <c r="W11020">
        <v>11</v>
      </c>
      <c r="X11020">
        <v>1</v>
      </c>
      <c r="Y11020" t="s">
        <v>12419</v>
      </c>
      <c r="Z11020" t="s">
        <v>12420</v>
      </c>
      <c r="AA11020" t="s">
        <v>12429</v>
      </c>
      <c r="AB11020" t="s">
        <v>12422</v>
      </c>
      <c r="AC11020">
        <v>2</v>
      </c>
      <c r="AD11020" s="123">
        <v>41368</v>
      </c>
      <c r="AE11020" t="s">
        <v>12431</v>
      </c>
      <c r="AG11020">
        <v>40007053</v>
      </c>
      <c r="AL11020" t="s">
        <v>12422</v>
      </c>
      <c r="AN11020">
        <v>1408903901</v>
      </c>
      <c r="AO11020">
        <v>16</v>
      </c>
      <c r="AP11020" t="s">
        <v>12424</v>
      </c>
      <c r="AQ11020" t="s">
        <v>11408</v>
      </c>
      <c r="AR11020">
        <v>4100</v>
      </c>
      <c r="AS11020" t="s">
        <v>12491</v>
      </c>
      <c r="AT11020">
        <v>0</v>
      </c>
      <c r="AV11020" t="s">
        <v>21988</v>
      </c>
      <c r="AW11020">
        <v>116100</v>
      </c>
    </row>
    <row r="11021" spans="1:49" x14ac:dyDescent="0.25">
      <c r="A11021">
        <v>4100</v>
      </c>
      <c r="B11021">
        <v>30050</v>
      </c>
      <c r="C11021">
        <v>4022</v>
      </c>
      <c r="D11021">
        <v>415</v>
      </c>
      <c r="E11021" s="124" t="s">
        <v>21172</v>
      </c>
      <c r="F11021" t="str">
        <f t="shared" si="221"/>
        <v>Matt CavanaughTRINIDAD CONSTRUCTION</v>
      </c>
      <c r="G11021" s="150" t="s">
        <v>263</v>
      </c>
      <c r="H11021" s="149" t="s">
        <v>9249</v>
      </c>
      <c r="I11021">
        <v>40007905</v>
      </c>
      <c r="K11021" t="s">
        <v>21989</v>
      </c>
      <c r="L11021" t="s">
        <v>21274</v>
      </c>
      <c r="M11021" t="s">
        <v>12546</v>
      </c>
      <c r="N11021">
        <v>60477</v>
      </c>
      <c r="Q11021" t="s">
        <v>12415</v>
      </c>
      <c r="R11021" t="s">
        <v>12416</v>
      </c>
      <c r="S11021" t="s">
        <v>21990</v>
      </c>
      <c r="U11021" t="s">
        <v>12418</v>
      </c>
      <c r="V11021">
        <v>176</v>
      </c>
      <c r="W11021">
        <v>13</v>
      </c>
      <c r="X11021">
        <v>1</v>
      </c>
      <c r="Y11021" t="s">
        <v>12419</v>
      </c>
      <c r="Z11021" t="s">
        <v>12420</v>
      </c>
      <c r="AA11021" t="s">
        <v>15095</v>
      </c>
      <c r="AB11021" t="s">
        <v>12422</v>
      </c>
      <c r="AC11021">
        <v>2</v>
      </c>
      <c r="AD11021" s="123">
        <v>42604</v>
      </c>
      <c r="AE11021" t="s">
        <v>12431</v>
      </c>
      <c r="AG11021">
        <v>40007905</v>
      </c>
      <c r="AL11021" t="s">
        <v>12422</v>
      </c>
      <c r="AN11021">
        <v>1403129201</v>
      </c>
      <c r="AO11021">
        <v>16</v>
      </c>
      <c r="AP11021" t="s">
        <v>12424</v>
      </c>
      <c r="AQ11021" t="s">
        <v>11408</v>
      </c>
      <c r="AR11021">
        <v>4100</v>
      </c>
      <c r="AT11021">
        <v>0</v>
      </c>
      <c r="AV11021" t="s">
        <v>21991</v>
      </c>
      <c r="AW11021">
        <v>116100</v>
      </c>
    </row>
    <row r="11022" spans="1:49" x14ac:dyDescent="0.25">
      <c r="A11022">
        <v>4100</v>
      </c>
      <c r="B11022">
        <v>30050</v>
      </c>
      <c r="C11022">
        <v>4022</v>
      </c>
      <c r="D11022">
        <v>415</v>
      </c>
      <c r="E11022" s="124" t="s">
        <v>21172</v>
      </c>
      <c r="F11022" t="str">
        <f t="shared" si="221"/>
        <v>Matt CavanaughUNIFIED WIRE AND CABLE, INC</v>
      </c>
      <c r="G11022" s="150" t="s">
        <v>263</v>
      </c>
      <c r="H11022" s="149" t="s">
        <v>9649</v>
      </c>
      <c r="I11022">
        <v>40006971</v>
      </c>
      <c r="J11022" t="s">
        <v>14275</v>
      </c>
      <c r="L11022" t="s">
        <v>21957</v>
      </c>
      <c r="M11022" t="s">
        <v>12546</v>
      </c>
      <c r="O11022">
        <v>452</v>
      </c>
      <c r="P11022">
        <v>60115</v>
      </c>
      <c r="Q11022" t="s">
        <v>12415</v>
      </c>
      <c r="R11022" t="s">
        <v>12416</v>
      </c>
      <c r="S11022" t="s">
        <v>21992</v>
      </c>
      <c r="U11022" t="s">
        <v>12418</v>
      </c>
      <c r="W11022">
        <v>11</v>
      </c>
      <c r="X11022">
        <v>1</v>
      </c>
      <c r="Y11022" t="s">
        <v>12472</v>
      </c>
      <c r="Z11022" t="s">
        <v>12420</v>
      </c>
      <c r="AA11022" t="s">
        <v>14498</v>
      </c>
      <c r="AB11022" t="s">
        <v>12422</v>
      </c>
      <c r="AC11022">
        <v>2</v>
      </c>
      <c r="AD11022" s="123">
        <v>41290</v>
      </c>
      <c r="AE11022" t="s">
        <v>12431</v>
      </c>
      <c r="AG11022">
        <v>40006971</v>
      </c>
      <c r="AL11022" t="s">
        <v>12422</v>
      </c>
      <c r="AN11022">
        <v>1403706901</v>
      </c>
      <c r="AO11022">
        <v>16</v>
      </c>
      <c r="AP11022" t="s">
        <v>12424</v>
      </c>
      <c r="AQ11022" t="s">
        <v>11408</v>
      </c>
      <c r="AR11022">
        <v>4100</v>
      </c>
      <c r="AT11022">
        <v>0</v>
      </c>
      <c r="AV11022" t="s">
        <v>21993</v>
      </c>
      <c r="AW11022">
        <v>116100</v>
      </c>
    </row>
    <row r="11023" spans="1:49" x14ac:dyDescent="0.25">
      <c r="A11023">
        <v>4100</v>
      </c>
      <c r="B11023">
        <v>30050</v>
      </c>
      <c r="C11023">
        <v>4022</v>
      </c>
      <c r="D11023">
        <v>415</v>
      </c>
      <c r="E11023" s="124" t="s">
        <v>21172</v>
      </c>
      <c r="F11023" t="str">
        <f t="shared" si="221"/>
        <v>Matt CavanaughUNITED AIRLINES - ATTN: ORDFX</v>
      </c>
      <c r="G11023" s="150" t="s">
        <v>263</v>
      </c>
      <c r="H11023" s="149" t="s">
        <v>9678</v>
      </c>
      <c r="I11023">
        <v>40004170</v>
      </c>
      <c r="J11023" t="s">
        <v>21994</v>
      </c>
      <c r="L11023" t="s">
        <v>12545</v>
      </c>
      <c r="M11023" t="s">
        <v>12546</v>
      </c>
      <c r="O11023">
        <v>66140</v>
      </c>
      <c r="P11023">
        <v>60666</v>
      </c>
      <c r="Q11023" t="s">
        <v>12415</v>
      </c>
      <c r="R11023" t="s">
        <v>12416</v>
      </c>
      <c r="S11023" t="s">
        <v>21995</v>
      </c>
      <c r="U11023" t="s">
        <v>12418</v>
      </c>
      <c r="W11023">
        <v>11</v>
      </c>
      <c r="X11023">
        <v>1</v>
      </c>
      <c r="Y11023" t="s">
        <v>12419</v>
      </c>
      <c r="Z11023" t="s">
        <v>12420</v>
      </c>
      <c r="AA11023" t="s">
        <v>12421</v>
      </c>
      <c r="AB11023" t="s">
        <v>12430</v>
      </c>
      <c r="AC11023">
        <v>2</v>
      </c>
      <c r="AD11023" s="123">
        <v>39111</v>
      </c>
      <c r="AE11023" t="s">
        <v>12423</v>
      </c>
      <c r="AG11023">
        <v>40004170</v>
      </c>
      <c r="AL11023" t="s">
        <v>12430</v>
      </c>
      <c r="AN11023">
        <v>1404305101</v>
      </c>
      <c r="AO11023">
        <v>16</v>
      </c>
      <c r="AP11023" t="s">
        <v>12424</v>
      </c>
      <c r="AQ11023" t="s">
        <v>11408</v>
      </c>
      <c r="AR11023">
        <v>4100</v>
      </c>
      <c r="AT11023">
        <v>0</v>
      </c>
      <c r="AV11023" t="s">
        <v>13380</v>
      </c>
      <c r="AW11023">
        <v>116100</v>
      </c>
    </row>
    <row r="11024" spans="1:49" x14ac:dyDescent="0.25">
      <c r="A11024">
        <v>4100</v>
      </c>
      <c r="B11024">
        <v>30050</v>
      </c>
      <c r="C11024">
        <v>4022</v>
      </c>
      <c r="D11024">
        <v>415</v>
      </c>
      <c r="E11024" s="124" t="s">
        <v>21172</v>
      </c>
      <c r="F11024" t="str">
        <f t="shared" si="221"/>
        <v>Matt CavanaughUNITED SYSTEMS, INC.</v>
      </c>
      <c r="G11024" s="150" t="s">
        <v>263</v>
      </c>
      <c r="H11024" s="149" t="s">
        <v>9693</v>
      </c>
      <c r="I11024">
        <v>40004123</v>
      </c>
      <c r="K11024" t="s">
        <v>21996</v>
      </c>
      <c r="L11024" t="s">
        <v>21510</v>
      </c>
      <c r="M11024" t="s">
        <v>12546</v>
      </c>
      <c r="N11024" t="s">
        <v>21997</v>
      </c>
      <c r="Q11024" t="s">
        <v>12415</v>
      </c>
      <c r="R11024" t="s">
        <v>12416</v>
      </c>
      <c r="S11024" t="s">
        <v>21998</v>
      </c>
      <c r="U11024" t="s">
        <v>12418</v>
      </c>
      <c r="W11024">
        <v>11</v>
      </c>
      <c r="X11024">
        <v>0</v>
      </c>
      <c r="Y11024" t="s">
        <v>12419</v>
      </c>
      <c r="Z11024" t="s">
        <v>12420</v>
      </c>
      <c r="AA11024" t="s">
        <v>12421</v>
      </c>
      <c r="AB11024" t="s">
        <v>12422</v>
      </c>
      <c r="AC11024">
        <v>2</v>
      </c>
      <c r="AD11024" s="123">
        <v>39111</v>
      </c>
      <c r="AE11024" t="s">
        <v>12423</v>
      </c>
      <c r="AG11024">
        <v>40004123</v>
      </c>
      <c r="AL11024" t="s">
        <v>12422</v>
      </c>
      <c r="AN11024">
        <v>1419747011</v>
      </c>
      <c r="AO11024">
        <v>16</v>
      </c>
      <c r="AP11024" t="s">
        <v>12424</v>
      </c>
      <c r="AQ11024" t="s">
        <v>11408</v>
      </c>
      <c r="AR11024">
        <v>4100</v>
      </c>
      <c r="AS11024" t="s">
        <v>12491</v>
      </c>
      <c r="AT11024">
        <v>0</v>
      </c>
      <c r="AV11024" t="s">
        <v>21999</v>
      </c>
      <c r="AW11024">
        <v>116100</v>
      </c>
    </row>
    <row r="11025" spans="1:49" x14ac:dyDescent="0.25">
      <c r="A11025">
        <v>4100</v>
      </c>
      <c r="B11025">
        <v>30050</v>
      </c>
      <c r="C11025">
        <v>4022</v>
      </c>
      <c r="D11025">
        <v>415</v>
      </c>
      <c r="E11025" s="124" t="s">
        <v>21172</v>
      </c>
      <c r="F11025" t="str">
        <f t="shared" si="221"/>
        <v>Matt CavanaughVERTIS - TC ADVERTISING</v>
      </c>
      <c r="G11025" s="150" t="s">
        <v>263</v>
      </c>
      <c r="H11025" s="149" t="s">
        <v>10635</v>
      </c>
      <c r="I11025">
        <v>40001583</v>
      </c>
      <c r="K11025" t="s">
        <v>22000</v>
      </c>
      <c r="L11025" t="s">
        <v>21213</v>
      </c>
      <c r="M11025" t="s">
        <v>12546</v>
      </c>
      <c r="N11025" t="s">
        <v>21236</v>
      </c>
      <c r="Q11025" t="s">
        <v>12415</v>
      </c>
      <c r="R11025" t="s">
        <v>12416</v>
      </c>
      <c r="S11025" t="s">
        <v>22001</v>
      </c>
      <c r="U11025" t="s">
        <v>12418</v>
      </c>
      <c r="W11025">
        <v>11</v>
      </c>
      <c r="X11025">
        <v>1</v>
      </c>
      <c r="Y11025" t="s">
        <v>12419</v>
      </c>
      <c r="Z11025" t="s">
        <v>12420</v>
      </c>
      <c r="AA11025" t="s">
        <v>12421</v>
      </c>
      <c r="AB11025" t="s">
        <v>12422</v>
      </c>
      <c r="AC11025">
        <v>2</v>
      </c>
      <c r="AD11025" s="123">
        <v>39111</v>
      </c>
      <c r="AE11025" t="s">
        <v>12423</v>
      </c>
      <c r="AG11025">
        <v>40001583</v>
      </c>
      <c r="AL11025" t="s">
        <v>12422</v>
      </c>
      <c r="AN11025">
        <v>1404308901</v>
      </c>
      <c r="AO11025">
        <v>16</v>
      </c>
      <c r="AP11025" t="s">
        <v>12424</v>
      </c>
      <c r="AQ11025" t="s">
        <v>11408</v>
      </c>
      <c r="AR11025">
        <v>4100</v>
      </c>
      <c r="AS11025" t="s">
        <v>12491</v>
      </c>
      <c r="AT11025">
        <v>2005</v>
      </c>
      <c r="AV11025" t="s">
        <v>22002</v>
      </c>
      <c r="AW11025">
        <v>116100</v>
      </c>
    </row>
    <row r="11026" spans="1:49" x14ac:dyDescent="0.25">
      <c r="A11026">
        <v>4100</v>
      </c>
      <c r="B11026">
        <v>30050</v>
      </c>
      <c r="C11026">
        <v>4022</v>
      </c>
      <c r="D11026">
        <v>415</v>
      </c>
      <c r="E11026" s="124" t="s">
        <v>21172</v>
      </c>
      <c r="F11026" t="str">
        <f t="shared" si="221"/>
        <v>Matt CavanaughVIAKABLE MANUFACTURING, LLC</v>
      </c>
      <c r="G11026" s="150" t="s">
        <v>263</v>
      </c>
      <c r="H11026" s="149" t="s">
        <v>10655</v>
      </c>
      <c r="I11026">
        <v>40008501</v>
      </c>
      <c r="K11026" t="s">
        <v>22003</v>
      </c>
      <c r="L11026" t="s">
        <v>21196</v>
      </c>
      <c r="M11026" t="s">
        <v>12546</v>
      </c>
      <c r="N11026">
        <v>61301</v>
      </c>
      <c r="Q11026" t="s">
        <v>12415</v>
      </c>
      <c r="R11026" t="s">
        <v>12416</v>
      </c>
      <c r="S11026" t="s">
        <v>21197</v>
      </c>
      <c r="U11026" t="s">
        <v>12418</v>
      </c>
      <c r="W11026">
        <v>11</v>
      </c>
      <c r="X11026">
        <v>0</v>
      </c>
      <c r="Y11026" t="s">
        <v>12419</v>
      </c>
      <c r="Z11026" t="s">
        <v>12420</v>
      </c>
      <c r="AA11026" t="s">
        <v>12429</v>
      </c>
      <c r="AB11026" t="s">
        <v>12422</v>
      </c>
      <c r="AC11026">
        <v>2</v>
      </c>
      <c r="AD11026" s="123">
        <v>43389</v>
      </c>
      <c r="AE11026" t="s">
        <v>12431</v>
      </c>
      <c r="AG11026">
        <v>40008501</v>
      </c>
      <c r="AL11026" t="s">
        <v>12422</v>
      </c>
      <c r="AN11026">
        <v>1409915101</v>
      </c>
      <c r="AO11026">
        <v>16</v>
      </c>
      <c r="AP11026" t="s">
        <v>12424</v>
      </c>
      <c r="AQ11026" t="s">
        <v>11408</v>
      </c>
      <c r="AR11026">
        <v>4100</v>
      </c>
      <c r="AT11026">
        <v>0</v>
      </c>
      <c r="AV11026" t="s">
        <v>22004</v>
      </c>
      <c r="AW11026">
        <v>116100</v>
      </c>
    </row>
    <row r="11027" spans="1:49" x14ac:dyDescent="0.25">
      <c r="A11027">
        <v>4100</v>
      </c>
      <c r="B11027">
        <v>30050</v>
      </c>
      <c r="C11027">
        <v>4022</v>
      </c>
      <c r="D11027">
        <v>415</v>
      </c>
      <c r="E11027" s="124" t="s">
        <v>21172</v>
      </c>
      <c r="F11027" t="str">
        <f t="shared" si="221"/>
        <v>Matt CavanaughVICTOR ENVELOPE</v>
      </c>
      <c r="G11027" s="150" t="s">
        <v>263</v>
      </c>
      <c r="H11027" s="149" t="s">
        <v>10662</v>
      </c>
      <c r="I11027">
        <v>40004125</v>
      </c>
      <c r="K11027" t="s">
        <v>21963</v>
      </c>
      <c r="L11027" t="s">
        <v>21461</v>
      </c>
      <c r="M11027" t="s">
        <v>12546</v>
      </c>
      <c r="N11027" t="s">
        <v>21462</v>
      </c>
      <c r="Q11027" t="s">
        <v>12415</v>
      </c>
      <c r="R11027" t="s">
        <v>12416</v>
      </c>
      <c r="S11027" t="s">
        <v>22005</v>
      </c>
      <c r="U11027" t="s">
        <v>12418</v>
      </c>
      <c r="W11027">
        <v>11</v>
      </c>
      <c r="X11027">
        <v>1</v>
      </c>
      <c r="Y11027" t="s">
        <v>12419</v>
      </c>
      <c r="Z11027" t="s">
        <v>12420</v>
      </c>
      <c r="AA11027" t="s">
        <v>12421</v>
      </c>
      <c r="AB11027" t="s">
        <v>12422</v>
      </c>
      <c r="AC11027">
        <v>2</v>
      </c>
      <c r="AD11027" s="123">
        <v>39111</v>
      </c>
      <c r="AE11027" t="s">
        <v>12423</v>
      </c>
      <c r="AG11027">
        <v>40004125</v>
      </c>
      <c r="AL11027" t="s">
        <v>12422</v>
      </c>
      <c r="AN11027">
        <v>1404301701</v>
      </c>
      <c r="AO11027">
        <v>16</v>
      </c>
      <c r="AP11027" t="s">
        <v>12424</v>
      </c>
      <c r="AQ11027" t="s">
        <v>11408</v>
      </c>
      <c r="AR11027">
        <v>4100</v>
      </c>
      <c r="AT11027">
        <v>2005</v>
      </c>
      <c r="AV11027" t="s">
        <v>22006</v>
      </c>
      <c r="AW11027">
        <v>116100</v>
      </c>
    </row>
    <row r="11028" spans="1:49" x14ac:dyDescent="0.25">
      <c r="A11028">
        <v>4100</v>
      </c>
      <c r="B11028">
        <v>30050</v>
      </c>
      <c r="C11028">
        <v>4022</v>
      </c>
      <c r="D11028">
        <v>415</v>
      </c>
      <c r="E11028" s="124" t="s">
        <v>21172</v>
      </c>
      <c r="F11028" t="str">
        <f t="shared" si="221"/>
        <v>Matt CavanaughVIDEOJET TECHNOLOGIES INC.</v>
      </c>
      <c r="G11028" s="150" t="s">
        <v>263</v>
      </c>
      <c r="H11028" s="149" t="s">
        <v>10665</v>
      </c>
      <c r="I11028">
        <v>40002592</v>
      </c>
      <c r="K11028" t="s">
        <v>22007</v>
      </c>
      <c r="L11028" t="s">
        <v>15095</v>
      </c>
      <c r="M11028" t="s">
        <v>12546</v>
      </c>
      <c r="N11028" t="s">
        <v>21597</v>
      </c>
      <c r="Q11028" t="s">
        <v>12415</v>
      </c>
      <c r="R11028" t="s">
        <v>12416</v>
      </c>
      <c r="S11028" t="s">
        <v>22008</v>
      </c>
      <c r="U11028" t="s">
        <v>12418</v>
      </c>
      <c r="W11028">
        <v>11</v>
      </c>
      <c r="X11028">
        <v>1</v>
      </c>
      <c r="Y11028" t="s">
        <v>12472</v>
      </c>
      <c r="Z11028" t="s">
        <v>12420</v>
      </c>
      <c r="AA11028" t="s">
        <v>12421</v>
      </c>
      <c r="AB11028" t="s">
        <v>12422</v>
      </c>
      <c r="AC11028">
        <v>2</v>
      </c>
      <c r="AD11028" s="123">
        <v>39111</v>
      </c>
      <c r="AE11028" t="s">
        <v>12423</v>
      </c>
      <c r="AG11028">
        <v>40002592</v>
      </c>
      <c r="AL11028" t="s">
        <v>12422</v>
      </c>
      <c r="AN11028">
        <v>1404332201</v>
      </c>
      <c r="AO11028">
        <v>16</v>
      </c>
      <c r="AP11028" t="s">
        <v>12424</v>
      </c>
      <c r="AQ11028" t="s">
        <v>11408</v>
      </c>
      <c r="AR11028">
        <v>4100</v>
      </c>
      <c r="AS11028" t="s">
        <v>12491</v>
      </c>
      <c r="AT11028">
        <v>2005</v>
      </c>
      <c r="AV11028" t="s">
        <v>22009</v>
      </c>
      <c r="AW11028">
        <v>116100</v>
      </c>
    </row>
    <row r="11029" spans="1:49" x14ac:dyDescent="0.25">
      <c r="A11029">
        <v>4100</v>
      </c>
      <c r="B11029">
        <v>30050</v>
      </c>
      <c r="C11029">
        <v>4022</v>
      </c>
      <c r="D11029">
        <v>415</v>
      </c>
      <c r="E11029" s="124" t="s">
        <v>21172</v>
      </c>
      <c r="F11029" t="str">
        <f t="shared" si="221"/>
        <v>Matt CavanaughVIE DE FRANCE YAMAZAKI INC.</v>
      </c>
      <c r="G11029" s="150" t="s">
        <v>263</v>
      </c>
      <c r="H11029" s="149" t="s">
        <v>10666</v>
      </c>
      <c r="I11029">
        <v>40002033</v>
      </c>
      <c r="K11029" t="s">
        <v>22010</v>
      </c>
      <c r="L11029" t="s">
        <v>21461</v>
      </c>
      <c r="M11029" t="s">
        <v>12546</v>
      </c>
      <c r="N11029" t="s">
        <v>22011</v>
      </c>
      <c r="Q11029" t="s">
        <v>12415</v>
      </c>
      <c r="R11029" t="s">
        <v>12416</v>
      </c>
      <c r="S11029" t="s">
        <v>22012</v>
      </c>
      <c r="U11029" t="s">
        <v>12418</v>
      </c>
      <c r="W11029">
        <v>11</v>
      </c>
      <c r="X11029">
        <v>1</v>
      </c>
      <c r="Y11029" t="s">
        <v>12419</v>
      </c>
      <c r="Z11029" t="s">
        <v>12420</v>
      </c>
      <c r="AA11029" t="s">
        <v>12421</v>
      </c>
      <c r="AB11029" t="s">
        <v>12422</v>
      </c>
      <c r="AC11029">
        <v>2</v>
      </c>
      <c r="AD11029" s="123">
        <v>39111</v>
      </c>
      <c r="AE11029" t="s">
        <v>12423</v>
      </c>
      <c r="AG11029">
        <v>40002033</v>
      </c>
      <c r="AL11029" t="s">
        <v>12422</v>
      </c>
      <c r="AN11029">
        <v>1404301701</v>
      </c>
      <c r="AO11029">
        <v>16</v>
      </c>
      <c r="AP11029" t="s">
        <v>12424</v>
      </c>
      <c r="AQ11029" t="s">
        <v>11408</v>
      </c>
      <c r="AR11029">
        <v>4100</v>
      </c>
      <c r="AS11029" t="s">
        <v>12491</v>
      </c>
      <c r="AT11029">
        <v>0</v>
      </c>
      <c r="AV11029" t="s">
        <v>18551</v>
      </c>
      <c r="AW11029">
        <v>116100</v>
      </c>
    </row>
    <row r="11030" spans="1:49" x14ac:dyDescent="0.25">
      <c r="A11030">
        <v>4100</v>
      </c>
      <c r="B11030">
        <v>30050</v>
      </c>
      <c r="C11030">
        <v>4022</v>
      </c>
      <c r="D11030">
        <v>415</v>
      </c>
      <c r="E11030" s="124" t="s">
        <v>21172</v>
      </c>
      <c r="F11030" t="str">
        <f t="shared" si="221"/>
        <v>Matt CavanaughVOESTALPINE PRECISION STRIP, LLC</v>
      </c>
      <c r="G11030" s="150" t="s">
        <v>263</v>
      </c>
      <c r="H11030" s="149" t="s">
        <v>10701</v>
      </c>
      <c r="I11030">
        <v>40007682</v>
      </c>
      <c r="K11030" t="s">
        <v>22013</v>
      </c>
      <c r="L11030" t="s">
        <v>21213</v>
      </c>
      <c r="M11030" t="s">
        <v>12546</v>
      </c>
      <c r="N11030">
        <v>60007</v>
      </c>
      <c r="Q11030" t="s">
        <v>12415</v>
      </c>
      <c r="R11030" t="s">
        <v>12416</v>
      </c>
      <c r="S11030" t="s">
        <v>22014</v>
      </c>
      <c r="U11030" t="s">
        <v>12418</v>
      </c>
      <c r="W11030">
        <v>11</v>
      </c>
      <c r="X11030">
        <v>1</v>
      </c>
      <c r="Y11030" t="s">
        <v>12419</v>
      </c>
      <c r="Z11030" t="s">
        <v>12420</v>
      </c>
      <c r="AA11030" t="s">
        <v>12429</v>
      </c>
      <c r="AB11030" t="s">
        <v>12422</v>
      </c>
      <c r="AC11030">
        <v>2</v>
      </c>
      <c r="AD11030" s="123">
        <v>42268</v>
      </c>
      <c r="AE11030" t="s">
        <v>12431</v>
      </c>
      <c r="AG11030">
        <v>40007682</v>
      </c>
      <c r="AL11030" t="s">
        <v>12422</v>
      </c>
      <c r="AN11030">
        <v>1403108901</v>
      </c>
      <c r="AO11030">
        <v>16</v>
      </c>
      <c r="AP11030" t="s">
        <v>12424</v>
      </c>
      <c r="AQ11030" t="s">
        <v>11408</v>
      </c>
      <c r="AR11030">
        <v>4100</v>
      </c>
      <c r="AT11030">
        <v>0</v>
      </c>
      <c r="AV11030" t="s">
        <v>22015</v>
      </c>
      <c r="AW11030">
        <v>116100</v>
      </c>
    </row>
    <row r="11031" spans="1:49" x14ac:dyDescent="0.25">
      <c r="A11031">
        <v>4100</v>
      </c>
      <c r="B11031">
        <v>30050</v>
      </c>
      <c r="C11031">
        <v>4022</v>
      </c>
      <c r="D11031">
        <v>415</v>
      </c>
      <c r="E11031" s="124" t="s">
        <v>21172</v>
      </c>
      <c r="F11031" t="str">
        <f t="shared" si="221"/>
        <v>Matt CavanaughVVF ILLINOIS SERVICES, LLC</v>
      </c>
      <c r="G11031" s="150" t="s">
        <v>263</v>
      </c>
      <c r="H11031" s="149" t="s">
        <v>10720</v>
      </c>
      <c r="I11031">
        <v>40006345</v>
      </c>
      <c r="K11031" t="s">
        <v>21960</v>
      </c>
      <c r="L11031" t="s">
        <v>12612</v>
      </c>
      <c r="M11031" t="s">
        <v>12546</v>
      </c>
      <c r="N11031">
        <v>60538</v>
      </c>
      <c r="Q11031" t="s">
        <v>12415</v>
      </c>
      <c r="R11031" t="s">
        <v>12416</v>
      </c>
      <c r="S11031" t="s">
        <v>22016</v>
      </c>
      <c r="U11031" t="s">
        <v>12418</v>
      </c>
      <c r="W11031">
        <v>11</v>
      </c>
      <c r="X11031">
        <v>1</v>
      </c>
      <c r="Y11031" t="s">
        <v>12419</v>
      </c>
      <c r="Z11031" t="s">
        <v>12420</v>
      </c>
      <c r="AA11031" t="s">
        <v>14498</v>
      </c>
      <c r="AB11031" t="s">
        <v>12757</v>
      </c>
      <c r="AC11031">
        <v>2</v>
      </c>
      <c r="AD11031" s="123">
        <v>40375</v>
      </c>
      <c r="AE11031" t="s">
        <v>12431</v>
      </c>
      <c r="AG11031">
        <v>40006345</v>
      </c>
      <c r="AL11031" t="s">
        <v>12757</v>
      </c>
      <c r="AN11031">
        <v>1409337401</v>
      </c>
      <c r="AO11031">
        <v>16</v>
      </c>
      <c r="AP11031" t="s">
        <v>12424</v>
      </c>
      <c r="AQ11031" t="s">
        <v>11408</v>
      </c>
      <c r="AR11031">
        <v>4100</v>
      </c>
      <c r="AS11031" t="s">
        <v>12491</v>
      </c>
      <c r="AT11031">
        <v>0</v>
      </c>
      <c r="AV11031" t="s">
        <v>22017</v>
      </c>
      <c r="AW11031">
        <v>116100</v>
      </c>
    </row>
    <row r="11032" spans="1:49" x14ac:dyDescent="0.25">
      <c r="A11032">
        <v>4100</v>
      </c>
      <c r="B11032">
        <v>30050</v>
      </c>
      <c r="C11032">
        <v>4022</v>
      </c>
      <c r="D11032">
        <v>415</v>
      </c>
      <c r="E11032" s="124" t="s">
        <v>21172</v>
      </c>
      <c r="F11032" t="str">
        <f t="shared" si="221"/>
        <v>Matt CavanaughW.E. CARLSON CORPORATION</v>
      </c>
      <c r="G11032" s="150" t="s">
        <v>263</v>
      </c>
      <c r="H11032" s="149" t="s">
        <v>10728</v>
      </c>
      <c r="I11032">
        <v>40007197</v>
      </c>
      <c r="K11032" t="s">
        <v>22018</v>
      </c>
      <c r="L11032" t="s">
        <v>21213</v>
      </c>
      <c r="M11032" t="s">
        <v>12546</v>
      </c>
      <c r="N11032">
        <v>60007</v>
      </c>
      <c r="Q11032" t="s">
        <v>12415</v>
      </c>
      <c r="R11032" t="s">
        <v>12416</v>
      </c>
      <c r="S11032" t="s">
        <v>22019</v>
      </c>
      <c r="U11032" t="s">
        <v>12418</v>
      </c>
      <c r="W11032">
        <v>11</v>
      </c>
      <c r="X11032">
        <v>1</v>
      </c>
      <c r="Y11032" t="s">
        <v>12419</v>
      </c>
      <c r="Z11032" t="s">
        <v>12420</v>
      </c>
      <c r="AA11032" t="s">
        <v>12429</v>
      </c>
      <c r="AB11032" t="s">
        <v>12422</v>
      </c>
      <c r="AC11032">
        <v>2</v>
      </c>
      <c r="AD11032" s="123">
        <v>41562</v>
      </c>
      <c r="AE11032" t="s">
        <v>12431</v>
      </c>
      <c r="AG11032">
        <v>40007197</v>
      </c>
      <c r="AL11032" t="s">
        <v>12422</v>
      </c>
      <c r="AN11032">
        <v>1403108901</v>
      </c>
      <c r="AO11032">
        <v>16</v>
      </c>
      <c r="AP11032" t="s">
        <v>12424</v>
      </c>
      <c r="AQ11032" t="s">
        <v>11408</v>
      </c>
      <c r="AR11032">
        <v>4100</v>
      </c>
      <c r="AT11032">
        <v>0</v>
      </c>
      <c r="AV11032" t="s">
        <v>22020</v>
      </c>
      <c r="AW11032">
        <v>116100</v>
      </c>
    </row>
    <row r="11033" spans="1:49" x14ac:dyDescent="0.25">
      <c r="A11033">
        <v>4100</v>
      </c>
      <c r="B11033">
        <v>30050</v>
      </c>
      <c r="C11033">
        <v>4022</v>
      </c>
      <c r="D11033">
        <v>415</v>
      </c>
      <c r="E11033" s="124" t="s">
        <v>21172</v>
      </c>
      <c r="F11033" t="str">
        <f t="shared" si="221"/>
        <v>Matt CavanaughW.R. MAGNUS, INC.</v>
      </c>
      <c r="G11033" s="150" t="s">
        <v>263</v>
      </c>
      <c r="H11033" s="149" t="s">
        <v>10732</v>
      </c>
      <c r="I11033">
        <v>40007846</v>
      </c>
      <c r="K11033" t="s">
        <v>22021</v>
      </c>
      <c r="L11033" t="s">
        <v>12545</v>
      </c>
      <c r="M11033" t="s">
        <v>12546</v>
      </c>
      <c r="N11033">
        <v>60606</v>
      </c>
      <c r="Q11033" t="s">
        <v>12415</v>
      </c>
      <c r="R11033" t="s">
        <v>12416</v>
      </c>
      <c r="S11033" t="s">
        <v>22022</v>
      </c>
      <c r="U11033" t="s">
        <v>12418</v>
      </c>
      <c r="W11033">
        <v>11</v>
      </c>
      <c r="X11033">
        <v>2</v>
      </c>
      <c r="Y11033" t="s">
        <v>12472</v>
      </c>
      <c r="Z11033" t="s">
        <v>12420</v>
      </c>
      <c r="AA11033" t="s">
        <v>15095</v>
      </c>
      <c r="AB11033" t="s">
        <v>12430</v>
      </c>
      <c r="AC11033">
        <v>2</v>
      </c>
      <c r="AD11033" s="123">
        <v>42503</v>
      </c>
      <c r="AE11033" t="s">
        <v>12431</v>
      </c>
      <c r="AG11033">
        <v>40007846</v>
      </c>
      <c r="AL11033" t="s">
        <v>12430</v>
      </c>
      <c r="AN11033">
        <v>1403105101</v>
      </c>
      <c r="AO11033">
        <v>16</v>
      </c>
      <c r="AP11033" t="s">
        <v>12424</v>
      </c>
      <c r="AQ11033" t="s">
        <v>11408</v>
      </c>
      <c r="AR11033">
        <v>4100</v>
      </c>
      <c r="AT11033">
        <v>0</v>
      </c>
      <c r="AV11033" t="s">
        <v>22023</v>
      </c>
      <c r="AW11033">
        <v>116100</v>
      </c>
    </row>
    <row r="11034" spans="1:49" x14ac:dyDescent="0.25">
      <c r="A11034">
        <v>4100</v>
      </c>
      <c r="B11034">
        <v>30050</v>
      </c>
      <c r="C11034">
        <v>4022</v>
      </c>
      <c r="D11034">
        <v>415</v>
      </c>
      <c r="E11034" s="124" t="s">
        <v>21172</v>
      </c>
      <c r="F11034" t="str">
        <f t="shared" si="221"/>
        <v>Matt CavanaughWARREN PACKAGING CORP.</v>
      </c>
      <c r="G11034" s="150" t="s">
        <v>263</v>
      </c>
      <c r="H11034" s="149" t="s">
        <v>10803</v>
      </c>
      <c r="I11034">
        <v>40004151</v>
      </c>
      <c r="K11034" t="s">
        <v>22024</v>
      </c>
      <c r="L11034" t="s">
        <v>21419</v>
      </c>
      <c r="M11034" t="s">
        <v>12981</v>
      </c>
      <c r="N11034" t="s">
        <v>21775</v>
      </c>
      <c r="Q11034" t="s">
        <v>12415</v>
      </c>
      <c r="R11034" t="s">
        <v>12416</v>
      </c>
      <c r="S11034" t="s">
        <v>22025</v>
      </c>
      <c r="U11034" t="s">
        <v>12418</v>
      </c>
      <c r="W11034">
        <v>11</v>
      </c>
      <c r="X11034">
        <v>1</v>
      </c>
      <c r="Y11034" t="s">
        <v>12419</v>
      </c>
      <c r="Z11034" t="s">
        <v>12420</v>
      </c>
      <c r="AA11034" t="s">
        <v>12421</v>
      </c>
      <c r="AB11034" t="s">
        <v>12422</v>
      </c>
      <c r="AC11034">
        <v>2</v>
      </c>
      <c r="AD11034" s="123">
        <v>39111</v>
      </c>
      <c r="AE11034" t="s">
        <v>12423</v>
      </c>
      <c r="AG11034">
        <v>40004151</v>
      </c>
      <c r="AL11034" t="s">
        <v>12422</v>
      </c>
      <c r="AN11034">
        <v>1616302801</v>
      </c>
      <c r="AO11034">
        <v>16</v>
      </c>
      <c r="AP11034" t="s">
        <v>12424</v>
      </c>
      <c r="AQ11034" t="s">
        <v>11408</v>
      </c>
      <c r="AR11034">
        <v>4100</v>
      </c>
      <c r="AS11034" t="s">
        <v>12491</v>
      </c>
      <c r="AT11034">
        <v>0</v>
      </c>
      <c r="AV11034" t="s">
        <v>22026</v>
      </c>
      <c r="AW11034">
        <v>116100</v>
      </c>
    </row>
    <row r="11035" spans="1:49" x14ac:dyDescent="0.25">
      <c r="A11035">
        <v>4100</v>
      </c>
      <c r="B11035">
        <v>30050</v>
      </c>
      <c r="C11035">
        <v>4022</v>
      </c>
      <c r="D11035">
        <v>415</v>
      </c>
      <c r="E11035" s="124" t="s">
        <v>21172</v>
      </c>
      <c r="F11035" t="str">
        <f t="shared" si="221"/>
        <v>Matt CavanaughWARWICK PUBLISHING CO.</v>
      </c>
      <c r="G11035" s="150" t="s">
        <v>263</v>
      </c>
      <c r="H11035" s="149" t="s">
        <v>10806</v>
      </c>
      <c r="I11035">
        <v>40004298</v>
      </c>
      <c r="K11035" t="s">
        <v>22027</v>
      </c>
      <c r="L11035" t="s">
        <v>21448</v>
      </c>
      <c r="M11035" t="s">
        <v>12546</v>
      </c>
      <c r="N11035" t="s">
        <v>21799</v>
      </c>
      <c r="Q11035" t="s">
        <v>12415</v>
      </c>
      <c r="R11035" t="s">
        <v>12416</v>
      </c>
      <c r="S11035" t="s">
        <v>22028</v>
      </c>
      <c r="U11035" t="s">
        <v>12418</v>
      </c>
      <c r="W11035">
        <v>11</v>
      </c>
      <c r="X11035">
        <v>1</v>
      </c>
      <c r="Y11035" t="s">
        <v>12419</v>
      </c>
      <c r="Z11035" t="s">
        <v>12420</v>
      </c>
      <c r="AA11035" t="s">
        <v>12421</v>
      </c>
      <c r="AB11035" t="s">
        <v>12422</v>
      </c>
      <c r="AC11035">
        <v>2</v>
      </c>
      <c r="AD11035" s="123">
        <v>39111</v>
      </c>
      <c r="AE11035" t="s">
        <v>12423</v>
      </c>
      <c r="AG11035">
        <v>40004298</v>
      </c>
      <c r="AL11035" t="s">
        <v>12422</v>
      </c>
      <c r="AN11035">
        <v>1408927701</v>
      </c>
      <c r="AO11035">
        <v>16</v>
      </c>
      <c r="AP11035" t="s">
        <v>12424</v>
      </c>
      <c r="AQ11035" t="s">
        <v>11408</v>
      </c>
      <c r="AR11035">
        <v>4100</v>
      </c>
      <c r="AT11035">
        <v>2005</v>
      </c>
      <c r="AV11035" t="s">
        <v>22029</v>
      </c>
      <c r="AW11035">
        <v>116100</v>
      </c>
    </row>
    <row r="11036" spans="1:49" x14ac:dyDescent="0.25">
      <c r="A11036">
        <v>4100</v>
      </c>
      <c r="B11036">
        <v>30050</v>
      </c>
      <c r="C11036">
        <v>4022</v>
      </c>
      <c r="D11036">
        <v>415</v>
      </c>
      <c r="E11036" s="124" t="s">
        <v>21172</v>
      </c>
      <c r="F11036" t="str">
        <f t="shared" si="221"/>
        <v>Matt CavanaughWEDI CORPORATION</v>
      </c>
      <c r="G11036" s="150" t="s">
        <v>263</v>
      </c>
      <c r="H11036" s="149" t="s">
        <v>10833</v>
      </c>
      <c r="I11036">
        <v>40008201</v>
      </c>
      <c r="K11036" t="s">
        <v>22030</v>
      </c>
      <c r="L11036" t="s">
        <v>21329</v>
      </c>
      <c r="M11036" t="s">
        <v>12546</v>
      </c>
      <c r="N11036">
        <v>60510</v>
      </c>
      <c r="Q11036" t="s">
        <v>12415</v>
      </c>
      <c r="R11036" t="s">
        <v>12416</v>
      </c>
      <c r="S11036" t="s">
        <v>22031</v>
      </c>
      <c r="U11036" t="s">
        <v>12418</v>
      </c>
      <c r="W11036">
        <v>11</v>
      </c>
      <c r="X11036">
        <v>1</v>
      </c>
      <c r="Y11036" t="s">
        <v>12419</v>
      </c>
      <c r="Z11036" t="s">
        <v>12420</v>
      </c>
      <c r="AA11036" t="s">
        <v>12429</v>
      </c>
      <c r="AB11036" t="s">
        <v>12422</v>
      </c>
      <c r="AC11036">
        <v>2</v>
      </c>
      <c r="AD11036" s="123">
        <v>42965</v>
      </c>
      <c r="AE11036" t="s">
        <v>12431</v>
      </c>
      <c r="AG11036">
        <v>40008201</v>
      </c>
      <c r="AL11036" t="s">
        <v>12422</v>
      </c>
      <c r="AN11036">
        <v>1408901201</v>
      </c>
      <c r="AO11036">
        <v>16</v>
      </c>
      <c r="AP11036" t="s">
        <v>12424</v>
      </c>
      <c r="AQ11036" t="s">
        <v>11408</v>
      </c>
      <c r="AR11036">
        <v>4100</v>
      </c>
      <c r="AT11036">
        <v>0</v>
      </c>
      <c r="AV11036" t="s">
        <v>22032</v>
      </c>
      <c r="AW11036">
        <v>116100</v>
      </c>
    </row>
    <row r="11037" spans="1:49" x14ac:dyDescent="0.25">
      <c r="A11037">
        <v>4100</v>
      </c>
      <c r="B11037">
        <v>30050</v>
      </c>
      <c r="C11037">
        <v>4022</v>
      </c>
      <c r="D11037">
        <v>415</v>
      </c>
      <c r="E11037" s="124" t="s">
        <v>21172</v>
      </c>
      <c r="F11037" t="str">
        <f t="shared" si="221"/>
        <v>Matt CavanaughWEST LIBERTY FOODS LLC</v>
      </c>
      <c r="G11037" s="150" t="s">
        <v>263</v>
      </c>
      <c r="H11037" s="149" t="s">
        <v>10871</v>
      </c>
      <c r="I11037">
        <v>40008322</v>
      </c>
      <c r="L11037" t="s">
        <v>22033</v>
      </c>
      <c r="M11037" t="s">
        <v>12981</v>
      </c>
      <c r="O11037">
        <v>318</v>
      </c>
      <c r="P11037">
        <v>52776</v>
      </c>
      <c r="Q11037" t="s">
        <v>12415</v>
      </c>
      <c r="R11037" t="s">
        <v>12416</v>
      </c>
      <c r="S11037" t="s">
        <v>22034</v>
      </c>
      <c r="U11037" t="s">
        <v>12418</v>
      </c>
      <c r="W11037">
        <v>11</v>
      </c>
      <c r="X11037">
        <v>1</v>
      </c>
      <c r="Y11037" t="s">
        <v>12419</v>
      </c>
      <c r="Z11037" t="s">
        <v>12420</v>
      </c>
      <c r="AA11037" t="s">
        <v>12429</v>
      </c>
      <c r="AB11037" t="s">
        <v>12422</v>
      </c>
      <c r="AC11037">
        <v>2</v>
      </c>
      <c r="AD11037" s="123">
        <v>43165</v>
      </c>
      <c r="AE11037" t="s">
        <v>12431</v>
      </c>
      <c r="AG11037">
        <v>40008322</v>
      </c>
      <c r="AL11037" t="s">
        <v>12422</v>
      </c>
      <c r="AN11037">
        <v>1613929411</v>
      </c>
      <c r="AO11037">
        <v>16</v>
      </c>
      <c r="AP11037" t="s">
        <v>12424</v>
      </c>
      <c r="AQ11037" t="s">
        <v>11408</v>
      </c>
      <c r="AR11037">
        <v>4100</v>
      </c>
      <c r="AT11037">
        <v>0</v>
      </c>
      <c r="AV11037" t="s">
        <v>22035</v>
      </c>
      <c r="AW11037">
        <v>116100</v>
      </c>
    </row>
    <row r="11038" spans="1:49" x14ac:dyDescent="0.25">
      <c r="A11038">
        <v>4100</v>
      </c>
      <c r="B11038">
        <v>30050</v>
      </c>
      <c r="C11038">
        <v>4022</v>
      </c>
      <c r="D11038">
        <v>415</v>
      </c>
      <c r="E11038" s="124" t="s">
        <v>21172</v>
      </c>
      <c r="F11038" t="str">
        <f t="shared" si="221"/>
        <v>Matt CavanaughWESTROCK</v>
      </c>
      <c r="G11038" s="150" t="s">
        <v>263</v>
      </c>
      <c r="H11038" s="149" t="s">
        <v>10915</v>
      </c>
      <c r="I11038">
        <v>40001957</v>
      </c>
      <c r="K11038" t="s">
        <v>22036</v>
      </c>
      <c r="L11038" t="s">
        <v>12545</v>
      </c>
      <c r="M11038" t="s">
        <v>12546</v>
      </c>
      <c r="N11038">
        <v>60628</v>
      </c>
      <c r="Q11038" t="s">
        <v>12415</v>
      </c>
      <c r="R11038" t="s">
        <v>12416</v>
      </c>
      <c r="S11038" t="s">
        <v>22037</v>
      </c>
      <c r="U11038" t="s">
        <v>12418</v>
      </c>
      <c r="V11038">
        <v>243</v>
      </c>
      <c r="W11038">
        <v>11</v>
      </c>
      <c r="X11038">
        <v>1</v>
      </c>
      <c r="Y11038" t="s">
        <v>12419</v>
      </c>
      <c r="Z11038" t="s">
        <v>12420</v>
      </c>
      <c r="AA11038" t="s">
        <v>12421</v>
      </c>
      <c r="AB11038" t="s">
        <v>12473</v>
      </c>
      <c r="AC11038">
        <v>2</v>
      </c>
      <c r="AD11038" s="123">
        <v>39111</v>
      </c>
      <c r="AE11038" t="s">
        <v>12423</v>
      </c>
      <c r="AG11038">
        <v>40001957</v>
      </c>
      <c r="AL11038" t="s">
        <v>12473</v>
      </c>
      <c r="AN11038">
        <v>1403105101</v>
      </c>
      <c r="AO11038">
        <v>16</v>
      </c>
      <c r="AP11038" t="s">
        <v>12424</v>
      </c>
      <c r="AQ11038" t="s">
        <v>11408</v>
      </c>
      <c r="AR11038">
        <v>4100</v>
      </c>
      <c r="AT11038">
        <v>0</v>
      </c>
      <c r="AV11038" t="s">
        <v>10915</v>
      </c>
      <c r="AW11038">
        <v>116100</v>
      </c>
    </row>
    <row r="11039" spans="1:49" x14ac:dyDescent="0.25">
      <c r="A11039">
        <v>4100</v>
      </c>
      <c r="B11039">
        <v>30050</v>
      </c>
      <c r="C11039">
        <v>4022</v>
      </c>
      <c r="D11039">
        <v>415</v>
      </c>
      <c r="E11039" s="124" t="s">
        <v>21172</v>
      </c>
      <c r="F11039" t="str">
        <f t="shared" si="221"/>
        <v>Matt CavanaughWIEGEL TOOLS WORKS, INC.</v>
      </c>
      <c r="G11039" s="150" t="s">
        <v>263</v>
      </c>
      <c r="H11039" s="149" t="s">
        <v>10955</v>
      </c>
      <c r="I11039">
        <v>40007649</v>
      </c>
      <c r="K11039" t="s">
        <v>22038</v>
      </c>
      <c r="L11039" t="s">
        <v>15095</v>
      </c>
      <c r="M11039" t="s">
        <v>12546</v>
      </c>
      <c r="N11039">
        <v>60191</v>
      </c>
      <c r="Q11039" t="s">
        <v>12415</v>
      </c>
      <c r="R11039" t="s">
        <v>12416</v>
      </c>
      <c r="S11039" t="s">
        <v>22039</v>
      </c>
      <c r="U11039" t="s">
        <v>12418</v>
      </c>
      <c r="W11039">
        <v>11</v>
      </c>
      <c r="X11039">
        <v>1</v>
      </c>
      <c r="Y11039" t="s">
        <v>12472</v>
      </c>
      <c r="Z11039" t="s">
        <v>12420</v>
      </c>
      <c r="AA11039" t="s">
        <v>12429</v>
      </c>
      <c r="AB11039" t="s">
        <v>12422</v>
      </c>
      <c r="AC11039">
        <v>2</v>
      </c>
      <c r="AD11039" s="123">
        <v>42220</v>
      </c>
      <c r="AE11039" t="s">
        <v>12431</v>
      </c>
      <c r="AG11039">
        <v>40007649</v>
      </c>
      <c r="AL11039" t="s">
        <v>12422</v>
      </c>
      <c r="AN11039">
        <v>1404332201</v>
      </c>
      <c r="AO11039">
        <v>16</v>
      </c>
      <c r="AP11039" t="s">
        <v>12424</v>
      </c>
      <c r="AQ11039" t="s">
        <v>11408</v>
      </c>
      <c r="AR11039">
        <v>4100</v>
      </c>
      <c r="AT11039">
        <v>0</v>
      </c>
      <c r="AV11039" t="s">
        <v>22040</v>
      </c>
      <c r="AW11039">
        <v>116100</v>
      </c>
    </row>
    <row r="11040" spans="1:49" x14ac:dyDescent="0.25">
      <c r="A11040">
        <v>4100</v>
      </c>
      <c r="B11040">
        <v>30050</v>
      </c>
      <c r="C11040">
        <v>4022</v>
      </c>
      <c r="D11040">
        <v>415</v>
      </c>
      <c r="E11040" s="124" t="s">
        <v>21172</v>
      </c>
      <c r="F11040" t="str">
        <f t="shared" si="221"/>
        <v>Matt CavanaughWM WRIGLEY JR. CO.</v>
      </c>
      <c r="G11040" s="150" t="s">
        <v>263</v>
      </c>
      <c r="H11040" s="149" t="s">
        <v>10990</v>
      </c>
      <c r="I11040">
        <v>40004131</v>
      </c>
      <c r="K11040" t="s">
        <v>22041</v>
      </c>
      <c r="L11040" t="s">
        <v>12545</v>
      </c>
      <c r="M11040" t="s">
        <v>12546</v>
      </c>
      <c r="N11040" t="s">
        <v>22042</v>
      </c>
      <c r="Q11040" t="s">
        <v>12415</v>
      </c>
      <c r="R11040" t="s">
        <v>12416</v>
      </c>
      <c r="S11040" t="s">
        <v>22043</v>
      </c>
      <c r="U11040" t="s">
        <v>12418</v>
      </c>
      <c r="V11040">
        <v>37</v>
      </c>
      <c r="W11040">
        <v>11</v>
      </c>
      <c r="X11040">
        <v>1</v>
      </c>
      <c r="Y11040" t="s">
        <v>12419</v>
      </c>
      <c r="Z11040" t="s">
        <v>12420</v>
      </c>
      <c r="AA11040" t="s">
        <v>12421</v>
      </c>
      <c r="AB11040" t="s">
        <v>12422</v>
      </c>
      <c r="AC11040">
        <v>2</v>
      </c>
      <c r="AD11040" s="123">
        <v>39111</v>
      </c>
      <c r="AE11040" t="s">
        <v>12423</v>
      </c>
      <c r="AG11040">
        <v>40004131</v>
      </c>
      <c r="AL11040" t="s">
        <v>12422</v>
      </c>
      <c r="AN11040">
        <v>1403105101</v>
      </c>
      <c r="AO11040">
        <v>16</v>
      </c>
      <c r="AP11040" t="s">
        <v>12424</v>
      </c>
      <c r="AQ11040" t="s">
        <v>11408</v>
      </c>
      <c r="AR11040">
        <v>4100</v>
      </c>
      <c r="AS11040" t="s">
        <v>12491</v>
      </c>
      <c r="AT11040">
        <v>2005</v>
      </c>
      <c r="AV11040" t="s">
        <v>22044</v>
      </c>
      <c r="AW11040">
        <v>116100</v>
      </c>
    </row>
    <row r="11041" spans="1:49" x14ac:dyDescent="0.25">
      <c r="A11041">
        <v>4100</v>
      </c>
      <c r="B11041">
        <v>30050</v>
      </c>
      <c r="C11041">
        <v>4022</v>
      </c>
      <c r="D11041">
        <v>415</v>
      </c>
      <c r="E11041" s="124" t="s">
        <v>21172</v>
      </c>
      <c r="F11041" t="str">
        <f t="shared" si="221"/>
        <v>Matt CavanaughWM. WRIGLEY JR. COMPANY</v>
      </c>
      <c r="G11041" s="150" t="s">
        <v>263</v>
      </c>
      <c r="H11041" s="149" t="s">
        <v>10992</v>
      </c>
      <c r="I11041">
        <v>40003209</v>
      </c>
      <c r="L11041" t="s">
        <v>12963</v>
      </c>
      <c r="M11041" t="s">
        <v>12494</v>
      </c>
      <c r="O11041">
        <v>696517</v>
      </c>
      <c r="P11041">
        <v>78269</v>
      </c>
      <c r="Q11041" t="s">
        <v>12415</v>
      </c>
      <c r="R11041" t="s">
        <v>12416</v>
      </c>
      <c r="S11041" t="s">
        <v>22045</v>
      </c>
      <c r="U11041" t="s">
        <v>12418</v>
      </c>
      <c r="V11041">
        <v>37</v>
      </c>
      <c r="W11041">
        <v>11</v>
      </c>
      <c r="X11041">
        <v>1</v>
      </c>
      <c r="Y11041" t="s">
        <v>12419</v>
      </c>
      <c r="Z11041" t="s">
        <v>12420</v>
      </c>
      <c r="AA11041" t="s">
        <v>12421</v>
      </c>
      <c r="AB11041" t="s">
        <v>12473</v>
      </c>
      <c r="AC11041">
        <v>2</v>
      </c>
      <c r="AD11041" s="123">
        <v>39111</v>
      </c>
      <c r="AE11041" t="s">
        <v>12423</v>
      </c>
      <c r="AG11041">
        <v>40003209</v>
      </c>
      <c r="AL11041" t="s">
        <v>12473</v>
      </c>
      <c r="AN11041">
        <v>4402925701</v>
      </c>
      <c r="AO11041">
        <v>16</v>
      </c>
      <c r="AP11041" t="s">
        <v>12424</v>
      </c>
      <c r="AQ11041" t="s">
        <v>11408</v>
      </c>
      <c r="AR11041">
        <v>4100</v>
      </c>
      <c r="AT11041">
        <v>2005</v>
      </c>
      <c r="AV11041" t="s">
        <v>22044</v>
      </c>
      <c r="AW11041">
        <v>116100</v>
      </c>
    </row>
    <row r="11042" spans="1:49" x14ac:dyDescent="0.25">
      <c r="A11042">
        <v>4100</v>
      </c>
      <c r="B11042">
        <v>30050</v>
      </c>
      <c r="C11042">
        <v>4022</v>
      </c>
      <c r="D11042">
        <v>415</v>
      </c>
      <c r="E11042" s="124" t="s">
        <v>21172</v>
      </c>
      <c r="F11042" t="str">
        <f t="shared" si="221"/>
        <v>Matt CavanaughWYNRIGHT CORP</v>
      </c>
      <c r="G11042" s="150" t="s">
        <v>263</v>
      </c>
      <c r="H11042" s="149" t="s">
        <v>13979</v>
      </c>
      <c r="I11042">
        <v>40002024</v>
      </c>
      <c r="K11042" t="s">
        <v>22046</v>
      </c>
      <c r="L11042" t="s">
        <v>22047</v>
      </c>
      <c r="M11042" t="s">
        <v>12896</v>
      </c>
      <c r="N11042">
        <v>46342</v>
      </c>
      <c r="Q11042" t="s">
        <v>12415</v>
      </c>
      <c r="R11042" t="s">
        <v>12416</v>
      </c>
      <c r="S11042" t="s">
        <v>22048</v>
      </c>
      <c r="U11042" t="s">
        <v>12418</v>
      </c>
      <c r="V11042">
        <v>270</v>
      </c>
      <c r="W11042">
        <v>11</v>
      </c>
      <c r="X11042">
        <v>0</v>
      </c>
      <c r="Y11042" t="s">
        <v>12419</v>
      </c>
      <c r="Z11042" t="s">
        <v>12420</v>
      </c>
      <c r="AA11042" t="s">
        <v>12421</v>
      </c>
      <c r="AB11042" t="s">
        <v>12422</v>
      </c>
      <c r="AC11042">
        <v>2</v>
      </c>
      <c r="AD11042" s="123">
        <v>39111</v>
      </c>
      <c r="AE11042" t="s">
        <v>12423</v>
      </c>
      <c r="AG11042">
        <v>40002024</v>
      </c>
      <c r="AL11042" t="s">
        <v>12422</v>
      </c>
      <c r="AN11042">
        <v>1508906301</v>
      </c>
      <c r="AO11042">
        <v>16</v>
      </c>
      <c r="AP11042" t="s">
        <v>12424</v>
      </c>
      <c r="AQ11042" t="s">
        <v>11408</v>
      </c>
      <c r="AR11042">
        <v>4100</v>
      </c>
      <c r="AT11042">
        <v>0</v>
      </c>
      <c r="AV11042" t="s">
        <v>22049</v>
      </c>
      <c r="AW11042">
        <v>116100</v>
      </c>
    </row>
    <row r="11043" spans="1:49" x14ac:dyDescent="0.25">
      <c r="A11043">
        <v>4100</v>
      </c>
      <c r="B11043">
        <v>30050</v>
      </c>
      <c r="C11043">
        <v>4022</v>
      </c>
      <c r="D11043">
        <v>415</v>
      </c>
      <c r="E11043" s="124" t="s">
        <v>21172</v>
      </c>
      <c r="F11043" t="str">
        <f t="shared" si="221"/>
        <v>Matt CavanaughYULI INC DBA MI COSTENITA</v>
      </c>
      <c r="G11043" s="150" t="s">
        <v>263</v>
      </c>
      <c r="H11043" s="149" t="s">
        <v>11063</v>
      </c>
      <c r="I11043">
        <v>40006836</v>
      </c>
      <c r="K11043" t="s">
        <v>22050</v>
      </c>
      <c r="L11043" t="s">
        <v>12545</v>
      </c>
      <c r="M11043" t="s">
        <v>12546</v>
      </c>
      <c r="N11043">
        <v>60652</v>
      </c>
      <c r="Q11043" t="s">
        <v>12415</v>
      </c>
      <c r="R11043" t="s">
        <v>12416</v>
      </c>
      <c r="S11043" t="s">
        <v>22051</v>
      </c>
      <c r="U11043" t="s">
        <v>12418</v>
      </c>
      <c r="W11043">
        <v>11</v>
      </c>
      <c r="X11043">
        <v>1</v>
      </c>
      <c r="Y11043" t="s">
        <v>12419</v>
      </c>
      <c r="Z11043" t="s">
        <v>12420</v>
      </c>
      <c r="AA11043" t="s">
        <v>14498</v>
      </c>
      <c r="AB11043" t="s">
        <v>12422</v>
      </c>
      <c r="AC11043">
        <v>2</v>
      </c>
      <c r="AD11043" s="123">
        <v>41073</v>
      </c>
      <c r="AE11043" t="s">
        <v>12431</v>
      </c>
      <c r="AG11043">
        <v>40006836</v>
      </c>
      <c r="AL11043" t="s">
        <v>12422</v>
      </c>
      <c r="AN11043">
        <v>1403105101</v>
      </c>
      <c r="AO11043">
        <v>16</v>
      </c>
      <c r="AP11043" t="s">
        <v>12424</v>
      </c>
      <c r="AQ11043" t="s">
        <v>11408</v>
      </c>
      <c r="AR11043">
        <v>4100</v>
      </c>
      <c r="AS11043" t="s">
        <v>12491</v>
      </c>
      <c r="AT11043">
        <v>0</v>
      </c>
      <c r="AV11043" t="s">
        <v>22052</v>
      </c>
      <c r="AW11043">
        <v>116100</v>
      </c>
    </row>
    <row r="11044" spans="1:49" x14ac:dyDescent="0.25">
      <c r="F11044" t="str">
        <f t="shared" si="221"/>
        <v>M-A Bourgeois3R-06</v>
      </c>
      <c r="G11044" s="149" t="s">
        <v>243</v>
      </c>
      <c r="H11044" s="149" t="s">
        <v>287</v>
      </c>
      <c r="I11044">
        <v>40420561</v>
      </c>
    </row>
    <row r="11045" spans="1:49" x14ac:dyDescent="0.25">
      <c r="F11045" t="str">
        <f t="shared" si="221"/>
        <v>M-A BourgeoisABF SYSTEMES INC.</v>
      </c>
      <c r="G11045" s="149" t="s">
        <v>243</v>
      </c>
      <c r="H11045" s="149" t="s">
        <v>370</v>
      </c>
      <c r="I11045">
        <v>40420255</v>
      </c>
    </row>
    <row r="11046" spans="1:49" x14ac:dyDescent="0.25">
      <c r="F11046" t="str">
        <f t="shared" si="221"/>
        <v>M-A BourgeoisADVANCED DYNAMICS</v>
      </c>
      <c r="G11046" s="149" t="s">
        <v>243</v>
      </c>
      <c r="H11046" s="149" t="s">
        <v>469</v>
      </c>
      <c r="I11046">
        <v>40420457</v>
      </c>
    </row>
    <row r="11047" spans="1:49" x14ac:dyDescent="0.25">
      <c r="F11047" t="str">
        <f t="shared" si="221"/>
        <v>M-A BourgeoisAESUS PACKAGING SYSTEMS</v>
      </c>
      <c r="G11047" s="149" t="s">
        <v>243</v>
      </c>
      <c r="H11047" s="149" t="s">
        <v>498</v>
      </c>
      <c r="I11047">
        <v>40421192</v>
      </c>
    </row>
    <row r="11048" spans="1:49" x14ac:dyDescent="0.25">
      <c r="F11048" t="str">
        <f t="shared" si="221"/>
        <v>M-A BourgeoisALIMENTS TRIOMPHE DIVISON OLYMEL S.</v>
      </c>
      <c r="G11048" s="149" t="s">
        <v>243</v>
      </c>
      <c r="H11048" s="149" t="s">
        <v>594</v>
      </c>
      <c r="I11048">
        <v>40424239</v>
      </c>
    </row>
    <row r="11049" spans="1:49" x14ac:dyDescent="0.25">
      <c r="F11049" t="str">
        <f t="shared" si="221"/>
        <v>M-A BourgeoisALSTEF CANADA INC.</v>
      </c>
      <c r="G11049" s="149" t="s">
        <v>243</v>
      </c>
      <c r="H11049" s="149" t="s">
        <v>656</v>
      </c>
      <c r="I11049">
        <v>40424219</v>
      </c>
    </row>
    <row r="11050" spans="1:49" x14ac:dyDescent="0.25">
      <c r="F11050" t="str">
        <f t="shared" si="221"/>
        <v>M-A BourgeoisANCHOR PLASTICS LTD</v>
      </c>
      <c r="G11050" s="149" t="s">
        <v>243</v>
      </c>
      <c r="H11050" s="149" t="s">
        <v>899</v>
      </c>
      <c r="I11050">
        <v>40421508</v>
      </c>
    </row>
    <row r="11051" spans="1:49" x14ac:dyDescent="0.25">
      <c r="F11051" t="str">
        <f t="shared" si="221"/>
        <v>M-A BourgeoisAPPLIED INDUSTRIAL TECHNOLOGIES - L</v>
      </c>
      <c r="G11051" s="149" t="s">
        <v>243</v>
      </c>
      <c r="H11051" s="149" t="s">
        <v>1118</v>
      </c>
      <c r="I11051">
        <v>40421323</v>
      </c>
    </row>
    <row r="11052" spans="1:49" x14ac:dyDescent="0.25">
      <c r="F11052" t="str">
        <f t="shared" si="221"/>
        <v>M-A BourgeoisARDENT MILLS ULC</v>
      </c>
      <c r="G11052" s="149" t="s">
        <v>243</v>
      </c>
      <c r="H11052" s="149" t="s">
        <v>1150</v>
      </c>
      <c r="I11052">
        <v>40420482</v>
      </c>
    </row>
    <row r="11053" spans="1:49" x14ac:dyDescent="0.25">
      <c r="F11053" t="str">
        <f t="shared" si="221"/>
        <v>M-A BourgeoisATELIER PRECISION ROUVILLE INC.</v>
      </c>
      <c r="G11053" s="149" t="s">
        <v>243</v>
      </c>
      <c r="H11053" s="149" t="s">
        <v>1240</v>
      </c>
      <c r="I11053">
        <v>40424229</v>
      </c>
    </row>
    <row r="11054" spans="1:49" x14ac:dyDescent="0.25">
      <c r="F11054" t="str">
        <f t="shared" si="221"/>
        <v>M-A BourgeoisATLANTIS FITNESS EQUIPMEN</v>
      </c>
      <c r="G11054" s="149" t="s">
        <v>243</v>
      </c>
      <c r="H11054" s="149" t="s">
        <v>13467</v>
      </c>
      <c r="I11054">
        <v>40420376</v>
      </c>
    </row>
    <row r="11055" spans="1:49" x14ac:dyDescent="0.25">
      <c r="F11055" t="str">
        <f t="shared" si="221"/>
        <v>M-A BourgeoisAUTOMACAD INC.</v>
      </c>
      <c r="G11055" s="149" t="s">
        <v>243</v>
      </c>
      <c r="H11055" s="149" t="s">
        <v>1290</v>
      </c>
      <c r="I11055">
        <v>40420953</v>
      </c>
    </row>
    <row r="11056" spans="1:49" x14ac:dyDescent="0.25">
      <c r="F11056" t="str">
        <f t="shared" si="221"/>
        <v>M-A BourgeoisAUTOMATEX INC.</v>
      </c>
      <c r="G11056" s="149" t="s">
        <v>243</v>
      </c>
      <c r="H11056" s="149" t="s">
        <v>1299</v>
      </c>
      <c r="I11056">
        <v>40421129</v>
      </c>
    </row>
    <row r="11057" spans="6:9" x14ac:dyDescent="0.25">
      <c r="F11057" t="str">
        <f t="shared" si="221"/>
        <v>M-A BourgeoisAVON CANADA INC.</v>
      </c>
      <c r="G11057" s="149" t="s">
        <v>243</v>
      </c>
      <c r="H11057" s="149" t="s">
        <v>1323</v>
      </c>
      <c r="I11057">
        <v>40008024</v>
      </c>
    </row>
    <row r="11058" spans="6:9" x14ac:dyDescent="0.25">
      <c r="F11058" s="185" t="str">
        <f t="shared" si="221"/>
        <v>M-A BourgeoisBDI CANADA</v>
      </c>
      <c r="G11058" s="149" t="s">
        <v>243</v>
      </c>
      <c r="H11058" s="149" t="s">
        <v>1493</v>
      </c>
      <c r="I11058">
        <v>40420962</v>
      </c>
    </row>
    <row r="11059" spans="6:9" x14ac:dyDescent="0.25">
      <c r="F11059" s="185" t="str">
        <f t="shared" si="221"/>
        <v>M-A BourgeoisBDI CANADA</v>
      </c>
      <c r="G11059" s="149" t="s">
        <v>243</v>
      </c>
      <c r="H11059" s="149" t="s">
        <v>1493</v>
      </c>
      <c r="I11059">
        <v>40420963</v>
      </c>
    </row>
    <row r="11060" spans="6:9" x14ac:dyDescent="0.25">
      <c r="F11060" t="str">
        <f t="shared" si="221"/>
        <v>M-A BourgeoisBDI CANADA INC. - OTTAWA</v>
      </c>
      <c r="G11060" s="149" t="s">
        <v>243</v>
      </c>
      <c r="H11060" s="149" t="s">
        <v>1502</v>
      </c>
      <c r="I11060">
        <v>40420345</v>
      </c>
    </row>
    <row r="11061" spans="6:9" x14ac:dyDescent="0.25">
      <c r="F11061" t="str">
        <f t="shared" si="221"/>
        <v>M-A BourgeoisBELTERRA CORPORATION</v>
      </c>
      <c r="G11061" s="149" t="s">
        <v>243</v>
      </c>
      <c r="H11061" s="149" t="s">
        <v>13480</v>
      </c>
      <c r="I11061">
        <v>40421290</v>
      </c>
    </row>
    <row r="11062" spans="6:9" x14ac:dyDescent="0.25">
      <c r="F11062" t="str">
        <f t="shared" si="221"/>
        <v>M-A BourgeoisBOULART INC.</v>
      </c>
      <c r="G11062" s="149" t="s">
        <v>243</v>
      </c>
      <c r="H11062" s="149" t="s">
        <v>1801</v>
      </c>
      <c r="I11062">
        <v>40421415</v>
      </c>
    </row>
    <row r="11063" spans="6:9" x14ac:dyDescent="0.25">
      <c r="F11063" t="str">
        <f t="shared" si="221"/>
        <v>M-A BourgeoisBRIDGESTONE CANADA INC.</v>
      </c>
      <c r="G11063" s="149" t="s">
        <v>243</v>
      </c>
      <c r="H11063" s="149" t="s">
        <v>1850</v>
      </c>
      <c r="I11063">
        <v>40421344</v>
      </c>
    </row>
    <row r="11064" spans="6:9" x14ac:dyDescent="0.25">
      <c r="F11064" t="str">
        <f t="shared" si="221"/>
        <v>M-A BourgeoisBRIDOR INC</v>
      </c>
      <c r="G11064" s="149" t="s">
        <v>243</v>
      </c>
      <c r="H11064" s="149" t="s">
        <v>1861</v>
      </c>
      <c r="I11064">
        <v>40421000</v>
      </c>
    </row>
    <row r="11065" spans="6:9" x14ac:dyDescent="0.25">
      <c r="F11065" t="str">
        <f t="shared" si="221"/>
        <v>M-A BourgeoisBROWNS SHOES INC.</v>
      </c>
      <c r="G11065" s="149" t="s">
        <v>243</v>
      </c>
      <c r="H11065" s="149" t="s">
        <v>1883</v>
      </c>
      <c r="I11065">
        <v>40421243</v>
      </c>
    </row>
    <row r="11066" spans="6:9" x14ac:dyDescent="0.25">
      <c r="F11066" t="str">
        <f t="shared" si="221"/>
        <v>M-A BourgeoisCANADA BREAD ATLANTIC LTD.</v>
      </c>
      <c r="G11066" s="149" t="s">
        <v>243</v>
      </c>
      <c r="H11066" s="149" t="s">
        <v>2014</v>
      </c>
      <c r="I11066">
        <v>40420759</v>
      </c>
    </row>
    <row r="11067" spans="6:9" x14ac:dyDescent="0.25">
      <c r="F11067" t="str">
        <f t="shared" si="221"/>
        <v>M-A BourgeoisCANADA BREAD COMPANY LIMITED,</v>
      </c>
      <c r="G11067" s="149" t="s">
        <v>243</v>
      </c>
      <c r="H11067" s="149" t="s">
        <v>2018</v>
      </c>
      <c r="I11067">
        <v>40421517</v>
      </c>
    </row>
    <row r="11068" spans="6:9" x14ac:dyDescent="0.25">
      <c r="F11068" t="str">
        <f t="shared" si="221"/>
        <v>M-A BourgeoisCANADA POST CORPORATION - OTTAWA</v>
      </c>
      <c r="G11068" s="149" t="s">
        <v>243</v>
      </c>
      <c r="H11068" s="149" t="s">
        <v>2029</v>
      </c>
      <c r="I11068">
        <v>40420149</v>
      </c>
    </row>
    <row r="11069" spans="6:9" x14ac:dyDescent="0.25">
      <c r="F11069" t="str">
        <f t="shared" si="221"/>
        <v>M-A BourgeoisCANADA POST CORPORATION - SAINT-LAU</v>
      </c>
      <c r="G11069" s="149" t="s">
        <v>243</v>
      </c>
      <c r="H11069" s="149" t="s">
        <v>2030</v>
      </c>
      <c r="I11069">
        <v>40420078</v>
      </c>
    </row>
    <row r="11070" spans="6:9" x14ac:dyDescent="0.25">
      <c r="F11070" t="str">
        <f t="shared" si="221"/>
        <v>M-A BourgeoisCGC INC.</v>
      </c>
      <c r="G11070" s="149" t="s">
        <v>243</v>
      </c>
      <c r="H11070" s="149" t="s">
        <v>2214</v>
      </c>
      <c r="I11070">
        <v>40421366</v>
      </c>
    </row>
    <row r="11071" spans="6:9" x14ac:dyDescent="0.25">
      <c r="F11071" t="str">
        <f t="shared" si="221"/>
        <v>M-A BourgeoisCISSS DES LAURENTIDES - HOSPITAL</v>
      </c>
      <c r="G11071" s="149" t="s">
        <v>243</v>
      </c>
      <c r="H11071" s="149" t="s">
        <v>2286</v>
      </c>
      <c r="I11071">
        <v>40421375</v>
      </c>
    </row>
    <row r="11072" spans="6:9" x14ac:dyDescent="0.25">
      <c r="F11072" t="str">
        <f t="shared" si="221"/>
        <v>M-A BourgeoisCMP ADVANCED MECHANICAL SOLUTIONS</v>
      </c>
      <c r="G11072" s="149" t="s">
        <v>243</v>
      </c>
      <c r="H11072" s="149" t="s">
        <v>2324</v>
      </c>
      <c r="I11072">
        <v>40420703</v>
      </c>
    </row>
    <row r="11073" spans="6:9" x14ac:dyDescent="0.25">
      <c r="F11073" t="str">
        <f t="shared" si="221"/>
        <v>M-A BourgeoisCOLLINS &amp; AIKMAN CANADA I</v>
      </c>
      <c r="G11073" s="149" t="s">
        <v>243</v>
      </c>
      <c r="H11073" s="149" t="s">
        <v>2360</v>
      </c>
      <c r="I11073">
        <v>40420207</v>
      </c>
    </row>
    <row r="11074" spans="6:9" x14ac:dyDescent="0.25">
      <c r="F11074" t="str">
        <f t="shared" si="221"/>
        <v>M-A BourgeoisCONCEPT CONVOYEUR</v>
      </c>
      <c r="G11074" s="149" t="s">
        <v>243</v>
      </c>
      <c r="H11074" s="149" t="s">
        <v>2420</v>
      </c>
      <c r="I11074">
        <v>40420781</v>
      </c>
    </row>
    <row r="11075" spans="6:9" x14ac:dyDescent="0.25">
      <c r="F11075" t="str">
        <f t="shared" ref="F11075:F11138" si="222">CONCATENATE(G11075, H11075)</f>
        <v>M-A BourgeoisCONCEPT GIROUX</v>
      </c>
      <c r="G11075" s="149" t="s">
        <v>243</v>
      </c>
      <c r="H11075" s="149" t="s">
        <v>2421</v>
      </c>
      <c r="I11075">
        <v>40421468</v>
      </c>
    </row>
    <row r="11076" spans="6:9" x14ac:dyDescent="0.25">
      <c r="F11076" t="str">
        <f t="shared" si="222"/>
        <v>M-A BourgeoisCONCEPTION GENIK INC.</v>
      </c>
      <c r="G11076" s="149" t="s">
        <v>243</v>
      </c>
      <c r="H11076" s="149" t="s">
        <v>2422</v>
      </c>
      <c r="I11076">
        <v>40421387</v>
      </c>
    </row>
    <row r="11077" spans="6:9" x14ac:dyDescent="0.25">
      <c r="F11077" t="str">
        <f t="shared" si="222"/>
        <v>M-A BourgeoisCONCERT AIRLAID LTD.</v>
      </c>
      <c r="G11077" s="149" t="s">
        <v>243</v>
      </c>
      <c r="H11077" s="149" t="s">
        <v>2426</v>
      </c>
      <c r="I11077">
        <v>40420687</v>
      </c>
    </row>
    <row r="11078" spans="6:9" x14ac:dyDescent="0.25">
      <c r="F11078" t="str">
        <f t="shared" si="222"/>
        <v>M-A BourgeoisCOPRODEV PLUS INC.</v>
      </c>
      <c r="G11078" s="149" t="s">
        <v>243</v>
      </c>
      <c r="H11078" s="149" t="s">
        <v>2509</v>
      </c>
      <c r="I11078">
        <v>40420968</v>
      </c>
    </row>
    <row r="11079" spans="6:9" x14ac:dyDescent="0.25">
      <c r="F11079" t="str">
        <f t="shared" si="222"/>
        <v>M-A BourgeoisCOURROIE LANAUDIERE</v>
      </c>
      <c r="G11079" s="149" t="s">
        <v>243</v>
      </c>
      <c r="H11079" s="149" t="s">
        <v>2534</v>
      </c>
      <c r="I11079">
        <v>40420770</v>
      </c>
    </row>
    <row r="11080" spans="6:9" x14ac:dyDescent="0.25">
      <c r="F11080" t="str">
        <f t="shared" si="222"/>
        <v>M-A BourgeoisCOURROIE PGF</v>
      </c>
      <c r="G11080" s="149" t="s">
        <v>243</v>
      </c>
      <c r="H11080" s="149" t="s">
        <v>2535</v>
      </c>
      <c r="I11080">
        <v>40420662</v>
      </c>
    </row>
    <row r="11081" spans="6:9" x14ac:dyDescent="0.25">
      <c r="F11081" t="str">
        <f t="shared" si="222"/>
        <v>M-A BourgeoisCUISINE CENTRALE PRET-A-MANGER INC</v>
      </c>
      <c r="G11081" s="149" t="s">
        <v>243</v>
      </c>
      <c r="H11081" s="149" t="s">
        <v>2599</v>
      </c>
      <c r="I11081">
        <v>40424243</v>
      </c>
    </row>
    <row r="11082" spans="6:9" x14ac:dyDescent="0.25">
      <c r="F11082" t="str">
        <f t="shared" si="222"/>
        <v>M-A BourgeoisDAIFUKU AIRPORT TECH. - DORVAL</v>
      </c>
      <c r="G11082" s="149" t="s">
        <v>243</v>
      </c>
      <c r="H11082" s="149" t="s">
        <v>13521</v>
      </c>
      <c r="I11082">
        <v>40421500</v>
      </c>
    </row>
    <row r="11083" spans="6:9" x14ac:dyDescent="0.25">
      <c r="F11083" t="str">
        <f t="shared" si="222"/>
        <v>M-A BourgeoisDAIFUKU AIRPORT TECHNOLOGIES CANADA</v>
      </c>
      <c r="G11083" s="149" t="s">
        <v>243</v>
      </c>
      <c r="H11083" s="149" t="s">
        <v>13522</v>
      </c>
      <c r="I11083">
        <v>40421473</v>
      </c>
    </row>
    <row r="11084" spans="6:9" x14ac:dyDescent="0.25">
      <c r="F11084" t="str">
        <f t="shared" si="222"/>
        <v>M-A BourgeoisDAIFUKU LOGAN LTD - MONTREAL</v>
      </c>
      <c r="G11084" s="149" t="s">
        <v>243</v>
      </c>
      <c r="H11084" s="149" t="s">
        <v>13523</v>
      </c>
      <c r="I11084">
        <v>40421428</v>
      </c>
    </row>
    <row r="11085" spans="6:9" x14ac:dyDescent="0.25">
      <c r="F11085" t="str">
        <f t="shared" si="222"/>
        <v>M-A BourgeoisDAN'S BODYBUILDING EQUIPMENT INC.</v>
      </c>
      <c r="G11085" s="149" t="s">
        <v>243</v>
      </c>
      <c r="H11085" s="149" t="s">
        <v>2717</v>
      </c>
      <c r="I11085">
        <v>40420670</v>
      </c>
    </row>
    <row r="11086" spans="6:9" x14ac:dyDescent="0.25">
      <c r="F11086" t="str">
        <f t="shared" si="222"/>
        <v>M-A BourgeoisDARE FOODS LIMITED</v>
      </c>
      <c r="G11086" s="149" t="s">
        <v>243</v>
      </c>
      <c r="H11086" s="149" t="s">
        <v>2723</v>
      </c>
      <c r="I11086">
        <v>40420976</v>
      </c>
    </row>
    <row r="11087" spans="6:9" x14ac:dyDescent="0.25">
      <c r="F11087" t="str">
        <f t="shared" si="222"/>
        <v>M-A BourgeoisDARE FOODS LTD.</v>
      </c>
      <c r="G11087" s="149" t="s">
        <v>243</v>
      </c>
      <c r="H11087" s="149" t="s">
        <v>2725</v>
      </c>
      <c r="I11087">
        <v>40420549</v>
      </c>
    </row>
    <row r="11088" spans="6:9" x14ac:dyDescent="0.25">
      <c r="F11088" t="str">
        <f t="shared" si="222"/>
        <v>M-A BourgeoisDIPIX TECHNOLOGIES INC.</v>
      </c>
      <c r="G11088" s="149" t="s">
        <v>243</v>
      </c>
      <c r="H11088" s="149" t="s">
        <v>2878</v>
      </c>
      <c r="I11088">
        <v>40420407</v>
      </c>
    </row>
    <row r="11089" spans="6:9" x14ac:dyDescent="0.25">
      <c r="F11089" t="str">
        <f t="shared" si="222"/>
        <v>M-A BourgeoisDOLLCO PRINTING</v>
      </c>
      <c r="G11089" s="149" t="s">
        <v>243</v>
      </c>
      <c r="H11089" s="149" t="s">
        <v>2930</v>
      </c>
      <c r="I11089">
        <v>40420520</v>
      </c>
    </row>
    <row r="11090" spans="6:9" x14ac:dyDescent="0.25">
      <c r="F11090" t="str">
        <f t="shared" si="222"/>
        <v>M-A BourgeoisDOMINION BLUELINE INC.</v>
      </c>
      <c r="G11090" s="149" t="s">
        <v>243</v>
      </c>
      <c r="H11090" s="149" t="s">
        <v>2932</v>
      </c>
      <c r="I11090">
        <v>40420014</v>
      </c>
    </row>
    <row r="11091" spans="6:9" x14ac:dyDescent="0.25">
      <c r="F11091" t="str">
        <f t="shared" si="222"/>
        <v>M-A BourgeoisDOREL INDUSTRIES INC.</v>
      </c>
      <c r="G11091" s="149" t="s">
        <v>243</v>
      </c>
      <c r="H11091" s="149" t="s">
        <v>2955</v>
      </c>
      <c r="I11091">
        <v>40421409</v>
      </c>
    </row>
    <row r="11092" spans="6:9" x14ac:dyDescent="0.25">
      <c r="F11092" t="str">
        <f t="shared" si="222"/>
        <v>M-A BourgeoisELOPAK</v>
      </c>
      <c r="G11092" s="149" t="s">
        <v>243</v>
      </c>
      <c r="H11092" s="149" t="s">
        <v>3160</v>
      </c>
      <c r="I11092">
        <v>40421498</v>
      </c>
    </row>
    <row r="11093" spans="6:9" x14ac:dyDescent="0.25">
      <c r="F11093" t="str">
        <f t="shared" si="222"/>
        <v>M-A BourgeoisEMBALLAGES STONE (CANADA) INC</v>
      </c>
      <c r="G11093" s="149" t="s">
        <v>243</v>
      </c>
      <c r="H11093" s="149" t="s">
        <v>3166</v>
      </c>
      <c r="I11093">
        <v>40420080</v>
      </c>
    </row>
    <row r="11094" spans="6:9" x14ac:dyDescent="0.25">
      <c r="F11094" t="str">
        <f t="shared" si="222"/>
        <v>M-A BourgeoisENGIE SERVICES INC.</v>
      </c>
      <c r="G11094" s="149" t="s">
        <v>243</v>
      </c>
      <c r="H11094" s="149" t="s">
        <v>3201</v>
      </c>
      <c r="I11094">
        <v>40421054</v>
      </c>
    </row>
    <row r="11095" spans="6:9" x14ac:dyDescent="0.25">
      <c r="F11095" t="str">
        <f t="shared" si="222"/>
        <v>M-A BourgeoisERIKS - MONTREAL</v>
      </c>
      <c r="G11095" s="149" t="s">
        <v>243</v>
      </c>
      <c r="H11095" s="149" t="s">
        <v>3241</v>
      </c>
      <c r="I11095">
        <v>40424247</v>
      </c>
    </row>
    <row r="11096" spans="6:9" x14ac:dyDescent="0.25">
      <c r="F11096" t="str">
        <f t="shared" si="222"/>
        <v>M-A BourgeoisESKA INC.</v>
      </c>
      <c r="G11096" s="149" t="s">
        <v>243</v>
      </c>
      <c r="H11096" s="149" t="s">
        <v>3254</v>
      </c>
      <c r="I11096">
        <v>40421425</v>
      </c>
    </row>
    <row r="11097" spans="6:9" x14ac:dyDescent="0.25">
      <c r="F11097" t="str">
        <f t="shared" si="222"/>
        <v>M-A BourgeoisEXCEL PRESS INC.</v>
      </c>
      <c r="G11097" s="149" t="s">
        <v>243</v>
      </c>
      <c r="H11097" s="149" t="s">
        <v>3298</v>
      </c>
      <c r="I11097">
        <v>40420262</v>
      </c>
    </row>
    <row r="11098" spans="6:9" x14ac:dyDescent="0.25">
      <c r="F11098" t="str">
        <f t="shared" si="222"/>
        <v>M-A BourgeoisEXPERT SYSTEMES INC</v>
      </c>
      <c r="G11098" s="149" t="s">
        <v>243</v>
      </c>
      <c r="H11098" s="149" t="s">
        <v>3305</v>
      </c>
      <c r="I11098">
        <v>40421384</v>
      </c>
    </row>
    <row r="11099" spans="6:9" x14ac:dyDescent="0.25">
      <c r="F11099" t="str">
        <f t="shared" si="222"/>
        <v>M-A BourgeoisFANUC ROBOTICS CANADA LTD</v>
      </c>
      <c r="G11099" s="149" t="s">
        <v>243</v>
      </c>
      <c r="H11099" s="149" t="s">
        <v>3353</v>
      </c>
      <c r="I11099">
        <v>40420382</v>
      </c>
    </row>
    <row r="11100" spans="6:9" x14ac:dyDescent="0.25">
      <c r="F11100" t="str">
        <f t="shared" si="222"/>
        <v>M-A BourgeoisFEDEX GROUND PKG SYS – DORVAL</v>
      </c>
      <c r="G11100" s="149" t="s">
        <v>243</v>
      </c>
      <c r="H11100" s="149" t="s">
        <v>3455</v>
      </c>
      <c r="I11100">
        <v>40421503</v>
      </c>
    </row>
    <row r="11101" spans="6:9" x14ac:dyDescent="0.25">
      <c r="F11101" t="str">
        <f t="shared" si="222"/>
        <v>M-A BourgeoisFLEURY MICHON AMERICA</v>
      </c>
      <c r="G11101" s="149" t="s">
        <v>243</v>
      </c>
      <c r="H11101" s="149" t="s">
        <v>3593</v>
      </c>
      <c r="I11101">
        <v>40421368</v>
      </c>
    </row>
    <row r="11102" spans="6:9" x14ac:dyDescent="0.25">
      <c r="F11102" t="str">
        <f t="shared" si="222"/>
        <v>M-A BourgeoisFOREX INC.</v>
      </c>
      <c r="G11102" s="149" t="s">
        <v>243</v>
      </c>
      <c r="H11102" s="149" t="s">
        <v>3677</v>
      </c>
      <c r="I11102">
        <v>40421376</v>
      </c>
    </row>
    <row r="11103" spans="6:9" x14ac:dyDescent="0.25">
      <c r="F11103" t="str">
        <f t="shared" si="222"/>
        <v>M-A BourgeoisFRANÇOIS MARCHAND</v>
      </c>
      <c r="G11103" s="149" t="s">
        <v>243</v>
      </c>
      <c r="H11103" s="149" t="s">
        <v>3707</v>
      </c>
      <c r="I11103">
        <v>40421504</v>
      </c>
    </row>
    <row r="11104" spans="6:9" x14ac:dyDescent="0.25">
      <c r="F11104" t="str">
        <f t="shared" si="222"/>
        <v>M-A BourgeoisFYBON NONWOVEN INC.</v>
      </c>
      <c r="G11104" s="149" t="s">
        <v>243</v>
      </c>
      <c r="H11104" s="149" t="s">
        <v>3792</v>
      </c>
      <c r="I11104">
        <v>40421391</v>
      </c>
    </row>
    <row r="11105" spans="6:9" x14ac:dyDescent="0.25">
      <c r="F11105" t="str">
        <f t="shared" si="222"/>
        <v>M-A BourgeoisGENERAL BEARING SERV INC. - PETERBO</v>
      </c>
      <c r="G11105" s="149" t="s">
        <v>243</v>
      </c>
      <c r="H11105" s="149" t="s">
        <v>3857</v>
      </c>
      <c r="I11105">
        <v>40421221</v>
      </c>
    </row>
    <row r="11106" spans="6:9" x14ac:dyDescent="0.25">
      <c r="F11106" t="str">
        <f t="shared" si="222"/>
        <v>M-A BourgeoisGENERAL BEARING SERV INC. - ST-LAUR</v>
      </c>
      <c r="G11106" s="149" t="s">
        <v>243</v>
      </c>
      <c r="H11106" s="149" t="s">
        <v>3858</v>
      </c>
      <c r="I11106">
        <v>40421484</v>
      </c>
    </row>
    <row r="11107" spans="6:9" x14ac:dyDescent="0.25">
      <c r="F11107" t="str">
        <f t="shared" si="222"/>
        <v>M-A BourgeoisGEOSAF INC.</v>
      </c>
      <c r="G11107" s="149" t="s">
        <v>243</v>
      </c>
      <c r="H11107" s="149" t="s">
        <v>3935</v>
      </c>
      <c r="I11107">
        <v>40420435</v>
      </c>
    </row>
    <row r="11108" spans="6:9" x14ac:dyDescent="0.25">
      <c r="F11108" t="str">
        <f t="shared" si="222"/>
        <v>M-A BourgeoisGROUPE DEFIS</v>
      </c>
      <c r="G11108" s="149" t="s">
        <v>243</v>
      </c>
      <c r="H11108" s="149" t="s">
        <v>4182</v>
      </c>
      <c r="I11108">
        <v>40420614</v>
      </c>
    </row>
    <row r="11109" spans="6:9" x14ac:dyDescent="0.25">
      <c r="F11109" t="str">
        <f t="shared" si="222"/>
        <v>M-A BourgeoisGROUPE PREMIERE MOISSON INC.</v>
      </c>
      <c r="G11109" s="149" t="s">
        <v>243</v>
      </c>
      <c r="H11109" s="149" t="s">
        <v>4183</v>
      </c>
      <c r="I11109">
        <v>40421439</v>
      </c>
    </row>
    <row r="11110" spans="6:9" x14ac:dyDescent="0.25">
      <c r="F11110" t="str">
        <f t="shared" si="222"/>
        <v>M-A BourgeoisHAFNER CANADA INC.</v>
      </c>
      <c r="G11110" s="149" t="s">
        <v>243</v>
      </c>
      <c r="H11110" s="149" t="s">
        <v>4233</v>
      </c>
      <c r="I11110">
        <v>40421331</v>
      </c>
    </row>
    <row r="11111" spans="6:9" x14ac:dyDescent="0.25">
      <c r="F11111" t="str">
        <f t="shared" si="222"/>
        <v>M-A BourgeoisHONEYBAR PRODUCTS</v>
      </c>
      <c r="G11111" s="149" t="s">
        <v>243</v>
      </c>
      <c r="H11111" s="149" t="s">
        <v>4410</v>
      </c>
      <c r="I11111">
        <v>40420865</v>
      </c>
    </row>
    <row r="11112" spans="6:9" x14ac:dyDescent="0.25">
      <c r="F11112" t="str">
        <f t="shared" si="222"/>
        <v>M-A BourgeoisIMPRIMERIE QUEBECOR</v>
      </c>
      <c r="G11112" s="149" t="s">
        <v>243</v>
      </c>
      <c r="H11112" s="149" t="s">
        <v>4541</v>
      </c>
      <c r="I11112">
        <v>40420705</v>
      </c>
    </row>
    <row r="11113" spans="6:9" x14ac:dyDescent="0.25">
      <c r="F11113" t="str">
        <f t="shared" si="222"/>
        <v>M-A BourgeoisIMPRIMERIES TRANSCONTINENTAL SENC</v>
      </c>
      <c r="G11113" s="149" t="s">
        <v>243</v>
      </c>
      <c r="H11113" s="149" t="s">
        <v>4545</v>
      </c>
      <c r="I11113">
        <v>40420860</v>
      </c>
    </row>
    <row r="11114" spans="6:9" x14ac:dyDescent="0.25">
      <c r="F11114" t="str">
        <f t="shared" si="222"/>
        <v>M-A BourgeoisINNOVATIVE CONVERTING INC.</v>
      </c>
      <c r="G11114" s="149" t="s">
        <v>243</v>
      </c>
      <c r="H11114" s="149" t="s">
        <v>4672</v>
      </c>
      <c r="I11114">
        <v>40420556</v>
      </c>
    </row>
    <row r="11115" spans="6:9" x14ac:dyDescent="0.25">
      <c r="F11115" t="str">
        <f t="shared" si="222"/>
        <v>M-A BourgeoisIRIS BEAUTY SUPPLIES</v>
      </c>
      <c r="G11115" s="149" t="s">
        <v>243</v>
      </c>
      <c r="H11115" s="149" t="s">
        <v>4781</v>
      </c>
      <c r="I11115">
        <v>40421102</v>
      </c>
    </row>
    <row r="11116" spans="6:9" x14ac:dyDescent="0.25">
      <c r="F11116" t="str">
        <f t="shared" si="222"/>
        <v>M-A BourgeoisITW LAMINATIONS</v>
      </c>
      <c r="G11116" s="149" t="s">
        <v>243</v>
      </c>
      <c r="H11116" s="149" t="s">
        <v>4799</v>
      </c>
      <c r="I11116">
        <v>40421400</v>
      </c>
    </row>
    <row r="11117" spans="6:9" x14ac:dyDescent="0.25">
      <c r="F11117" t="str">
        <f t="shared" si="222"/>
        <v>M-A BourgeoisJCK CANADA INC.</v>
      </c>
      <c r="G11117" s="149" t="s">
        <v>243</v>
      </c>
      <c r="H11117" s="149" t="s">
        <v>4897</v>
      </c>
      <c r="I11117">
        <v>40421398</v>
      </c>
    </row>
    <row r="11118" spans="6:9" x14ac:dyDescent="0.25">
      <c r="F11118" t="str">
        <f t="shared" si="222"/>
        <v>M-A BourgeoisJEFFANT FOODS</v>
      </c>
      <c r="G11118" s="149" t="s">
        <v>243</v>
      </c>
      <c r="H11118" s="149" t="s">
        <v>4905</v>
      </c>
      <c r="I11118">
        <v>40421259</v>
      </c>
    </row>
    <row r="11119" spans="6:9" x14ac:dyDescent="0.25">
      <c r="F11119" t="str">
        <f t="shared" si="222"/>
        <v>M-A BourgeoisJOHNS MANVILLE</v>
      </c>
      <c r="G11119" s="149" t="s">
        <v>243</v>
      </c>
      <c r="H11119" s="149" t="s">
        <v>4954</v>
      </c>
      <c r="I11119">
        <v>40420490</v>
      </c>
    </row>
    <row r="11120" spans="6:9" x14ac:dyDescent="0.25">
      <c r="F11120" t="str">
        <f t="shared" si="222"/>
        <v>M-A BourgeoisJTI MACDONALD CORP. - MONTREAL</v>
      </c>
      <c r="G11120" s="149" t="s">
        <v>243</v>
      </c>
      <c r="H11120" s="149" t="s">
        <v>5018</v>
      </c>
      <c r="I11120">
        <v>40421378</v>
      </c>
    </row>
    <row r="11121" spans="6:9" x14ac:dyDescent="0.25">
      <c r="F11121" t="str">
        <f t="shared" si="222"/>
        <v>M-A BourgeoisKINETIC SOLUTIONS</v>
      </c>
      <c r="G11121" s="149" t="s">
        <v>243</v>
      </c>
      <c r="H11121" s="149" t="s">
        <v>5232</v>
      </c>
      <c r="I11121">
        <v>40420945</v>
      </c>
    </row>
    <row r="11122" spans="6:9" x14ac:dyDescent="0.25">
      <c r="F11122" t="str">
        <f t="shared" si="222"/>
        <v>M-A BourgeoisKLOCKNER PENTAPLAST DU CANADA, INC.</v>
      </c>
      <c r="G11122" s="149" t="s">
        <v>243</v>
      </c>
      <c r="H11122" s="149" t="s">
        <v>5254</v>
      </c>
      <c r="I11122">
        <v>40424252</v>
      </c>
    </row>
    <row r="11123" spans="6:9" x14ac:dyDescent="0.25">
      <c r="F11123" t="str">
        <f t="shared" si="222"/>
        <v>M-A BourgeoisKRAFT HEINZ CANADA ULC - MONT ROYAL</v>
      </c>
      <c r="G11123" s="149" t="s">
        <v>243</v>
      </c>
      <c r="H11123" s="149" t="s">
        <v>5307</v>
      </c>
      <c r="I11123">
        <v>40421068</v>
      </c>
    </row>
    <row r="11124" spans="6:9" x14ac:dyDescent="0.25">
      <c r="F11124" t="str">
        <f t="shared" si="222"/>
        <v>M-A BourgeoisKRUGER PRODUCTS L.P.</v>
      </c>
      <c r="G11124" s="149" t="s">
        <v>243</v>
      </c>
      <c r="H11124" s="149" t="s">
        <v>5335</v>
      </c>
      <c r="I11124">
        <v>40420143</v>
      </c>
    </row>
    <row r="11125" spans="6:9" x14ac:dyDescent="0.25">
      <c r="F11125" t="str">
        <f t="shared" si="222"/>
        <v>M-A BourgeoisKRUGER PRODUCTS LIMITED - TBD2</v>
      </c>
      <c r="G11125" s="149" t="s">
        <v>243</v>
      </c>
      <c r="H11125" s="149" t="s">
        <v>5336</v>
      </c>
      <c r="I11125">
        <v>40420189</v>
      </c>
    </row>
    <row r="11126" spans="6:9" x14ac:dyDescent="0.25">
      <c r="F11126" t="str">
        <f t="shared" si="222"/>
        <v>M-A BourgeoisLA CAROTTINE INC.</v>
      </c>
      <c r="G11126" s="149" t="s">
        <v>243</v>
      </c>
      <c r="H11126" s="149" t="s">
        <v>5380</v>
      </c>
      <c r="I11126">
        <v>40420449</v>
      </c>
    </row>
    <row r="11127" spans="6:9" x14ac:dyDescent="0.25">
      <c r="F11127" t="str">
        <f t="shared" si="222"/>
        <v>M-A BourgeoisLA PETITE BRETONNE INC</v>
      </c>
      <c r="G11127" s="149" t="s">
        <v>243</v>
      </c>
      <c r="H11127" s="149" t="s">
        <v>5384</v>
      </c>
      <c r="I11127">
        <v>40421490</v>
      </c>
    </row>
    <row r="11128" spans="6:9" x14ac:dyDescent="0.25">
      <c r="F11128" t="str">
        <f t="shared" si="222"/>
        <v>M-A BourgeoisLABPLAS INC.</v>
      </c>
      <c r="G11128" s="149" t="s">
        <v>243</v>
      </c>
      <c r="H11128" s="149" t="s">
        <v>5393</v>
      </c>
      <c r="I11128">
        <v>40421361</v>
      </c>
    </row>
    <row r="11129" spans="6:9" x14ac:dyDescent="0.25">
      <c r="F11129" t="str">
        <f t="shared" si="222"/>
        <v>M-A BourgeoisLANTHIER BAKERY LTD.Q</v>
      </c>
      <c r="G11129" s="149" t="s">
        <v>243</v>
      </c>
      <c r="H11129" s="149" t="s">
        <v>13654</v>
      </c>
      <c r="I11129">
        <v>40421395</v>
      </c>
    </row>
    <row r="11130" spans="6:9" x14ac:dyDescent="0.25">
      <c r="F11130" t="str">
        <f t="shared" si="222"/>
        <v>M-A BourgeoisLAUZON-PLANCHERS DE BOIS EXCLUSIFS</v>
      </c>
      <c r="G11130" s="149" t="s">
        <v>243</v>
      </c>
      <c r="H11130" s="149" t="s">
        <v>5443</v>
      </c>
      <c r="I11130">
        <v>40420469</v>
      </c>
    </row>
    <row r="11131" spans="6:9" x14ac:dyDescent="0.25">
      <c r="F11131" t="str">
        <f t="shared" si="222"/>
        <v>M-A BourgeoisLES ALIMENTS LEVITTS (CANADA) INC.</v>
      </c>
      <c r="G11131" s="149" t="s">
        <v>243</v>
      </c>
      <c r="H11131" s="149" t="s">
        <v>5485</v>
      </c>
      <c r="I11131">
        <v>40421518</v>
      </c>
    </row>
    <row r="11132" spans="6:9" x14ac:dyDescent="0.25">
      <c r="F11132" t="str">
        <f t="shared" si="222"/>
        <v>M-A BourgeoisLES ALIMENTS MULTIBAR INC.</v>
      </c>
      <c r="G11132" s="149" t="s">
        <v>243</v>
      </c>
      <c r="H11132" s="149" t="s">
        <v>5486</v>
      </c>
      <c r="I11132">
        <v>40421078</v>
      </c>
    </row>
    <row r="11133" spans="6:9" x14ac:dyDescent="0.25">
      <c r="F11133" t="str">
        <f t="shared" si="222"/>
        <v>M-A BourgeoisLES ALIMENTS O'SOLE MIO INC.</v>
      </c>
      <c r="G11133" s="149" t="s">
        <v>243</v>
      </c>
      <c r="H11133" s="149" t="s">
        <v>5488</v>
      </c>
      <c r="I11133">
        <v>40421373</v>
      </c>
    </row>
    <row r="11134" spans="6:9" x14ac:dyDescent="0.25">
      <c r="F11134" t="str">
        <f t="shared" si="222"/>
        <v>M-A BourgeoisLES ALIMENTS PIZZA ROMANA INC.</v>
      </c>
      <c r="G11134" s="149" t="s">
        <v>243</v>
      </c>
      <c r="H11134" s="149" t="s">
        <v>5489</v>
      </c>
      <c r="I11134">
        <v>40421475</v>
      </c>
    </row>
    <row r="11135" spans="6:9" x14ac:dyDescent="0.25">
      <c r="F11135" t="str">
        <f t="shared" si="222"/>
        <v>M-A BourgeoisLES ENTREPRISES ROLLAND INC</v>
      </c>
      <c r="G11135" s="149" t="s">
        <v>243</v>
      </c>
      <c r="H11135" s="149" t="s">
        <v>5493</v>
      </c>
      <c r="I11135">
        <v>40420040</v>
      </c>
    </row>
    <row r="11136" spans="6:9" x14ac:dyDescent="0.25">
      <c r="F11136" t="str">
        <f t="shared" si="222"/>
        <v>M-A BourgeoisLES PRODUITS FORESTIERS BELLERIVE</v>
      </c>
      <c r="G11136" s="149" t="s">
        <v>243</v>
      </c>
      <c r="H11136" s="149" t="s">
        <v>5497</v>
      </c>
      <c r="I11136">
        <v>40420359</v>
      </c>
    </row>
    <row r="11137" spans="6:9" x14ac:dyDescent="0.25">
      <c r="F11137" t="str">
        <f t="shared" si="222"/>
        <v>M-A BourgeoisLOUISIANA PACIFIC - CANADA LTD.</v>
      </c>
      <c r="G11137" s="149" t="s">
        <v>243</v>
      </c>
      <c r="H11137" s="149" t="s">
        <v>5607</v>
      </c>
      <c r="I11137">
        <v>40424235</v>
      </c>
    </row>
    <row r="11138" spans="6:9" x14ac:dyDescent="0.25">
      <c r="F11138" t="str">
        <f t="shared" si="222"/>
        <v>M-A BourgeoisLOUISIANA-PACIFIQUE CANADA LTEE</v>
      </c>
      <c r="G11138" s="149" t="s">
        <v>243</v>
      </c>
      <c r="H11138" s="149" t="s">
        <v>5610</v>
      </c>
      <c r="I11138">
        <v>40420196</v>
      </c>
    </row>
    <row r="11139" spans="6:9" x14ac:dyDescent="0.25">
      <c r="F11139" t="str">
        <f t="shared" ref="F11139:F11202" si="223">CONCATENATE(G11139, H11139)</f>
        <v>M-A BourgeoisLOWE MARTIN GROUP</v>
      </c>
      <c r="G11139" s="149" t="s">
        <v>243</v>
      </c>
      <c r="H11139" s="149" t="s">
        <v>5614</v>
      </c>
      <c r="I11139">
        <v>40420522</v>
      </c>
    </row>
    <row r="11140" spans="6:9" x14ac:dyDescent="0.25">
      <c r="F11140" t="str">
        <f t="shared" si="223"/>
        <v>M-A BourgeoisMAIN INDUSTRIAL SALES</v>
      </c>
      <c r="G11140" s="149" t="s">
        <v>243</v>
      </c>
      <c r="H11140" s="149" t="s">
        <v>5692</v>
      </c>
      <c r="I11140">
        <v>40420836</v>
      </c>
    </row>
    <row r="11141" spans="6:9" x14ac:dyDescent="0.25">
      <c r="F11141" t="str">
        <f t="shared" si="223"/>
        <v>M-A BourgeoisMATADOR CONVERTISSEURS CIE LTEE</v>
      </c>
      <c r="G11141" s="149" t="s">
        <v>243</v>
      </c>
      <c r="H11141" s="149" t="s">
        <v>5803</v>
      </c>
      <c r="I11141">
        <v>40420753</v>
      </c>
    </row>
    <row r="11142" spans="6:9" x14ac:dyDescent="0.25">
      <c r="F11142" t="str">
        <f t="shared" si="223"/>
        <v>M-A BourgeoisMcGILL UNIVERSITY DO NOT USE</v>
      </c>
      <c r="G11142" s="149" t="s">
        <v>243</v>
      </c>
      <c r="H11142" s="149" t="s">
        <v>5858</v>
      </c>
      <c r="I11142">
        <v>40420692</v>
      </c>
    </row>
    <row r="11143" spans="6:9" x14ac:dyDescent="0.25">
      <c r="F11143" t="str">
        <f t="shared" si="223"/>
        <v>M-A BourgeoisMEP TECHNOLOGIES INC.</v>
      </c>
      <c r="G11143" s="149" t="s">
        <v>243</v>
      </c>
      <c r="H11143" s="149" t="s">
        <v>5934</v>
      </c>
      <c r="I11143">
        <v>40421119</v>
      </c>
    </row>
    <row r="11144" spans="6:9" x14ac:dyDescent="0.25">
      <c r="F11144" t="str">
        <f t="shared" si="223"/>
        <v>M-A BourgeoisMIE AME LE BUN MAKER</v>
      </c>
      <c r="G11144" s="149" t="s">
        <v>243</v>
      </c>
      <c r="H11144" s="149" t="s">
        <v>13677</v>
      </c>
      <c r="I11144">
        <v>40424244</v>
      </c>
    </row>
    <row r="11145" spans="6:9" x14ac:dyDescent="0.25">
      <c r="F11145" t="str">
        <f t="shared" si="223"/>
        <v>M-A BourgeoisMMC AUTOMATION INC</v>
      </c>
      <c r="G11145" s="149" t="s">
        <v>243</v>
      </c>
      <c r="H11145" s="149" t="s">
        <v>6141</v>
      </c>
      <c r="I11145">
        <v>40420387</v>
      </c>
    </row>
    <row r="11146" spans="6:9" x14ac:dyDescent="0.25">
      <c r="F11146" t="str">
        <f t="shared" si="223"/>
        <v>M-A BourgeoisMOLSON CANADA</v>
      </c>
      <c r="G11146" s="149" t="s">
        <v>243</v>
      </c>
      <c r="H11146" s="149" t="s">
        <v>6165</v>
      </c>
      <c r="I11146">
        <v>40420595</v>
      </c>
    </row>
    <row r="11147" spans="6:9" x14ac:dyDescent="0.25">
      <c r="F11147" t="str">
        <f t="shared" si="223"/>
        <v>M-A BourgeoisMONDELEZ CANADA INC. - MONTREAL</v>
      </c>
      <c r="G11147" s="149" t="s">
        <v>243</v>
      </c>
      <c r="H11147" s="149" t="s">
        <v>6176</v>
      </c>
      <c r="I11147">
        <v>40421089</v>
      </c>
    </row>
    <row r="11148" spans="6:9" x14ac:dyDescent="0.25">
      <c r="F11148" t="str">
        <f t="shared" si="223"/>
        <v>M-A BourgeoisMOTION CANADA - BOUCHERVILLE</v>
      </c>
      <c r="G11148" s="149" t="s">
        <v>243</v>
      </c>
      <c r="H11148" s="149" t="s">
        <v>6229</v>
      </c>
      <c r="I11148">
        <v>40420461</v>
      </c>
    </row>
    <row r="11149" spans="6:9" x14ac:dyDescent="0.25">
      <c r="F11149" t="str">
        <f t="shared" si="223"/>
        <v>M-A BourgeoisMOTION CANADA - JOLIETTE</v>
      </c>
      <c r="G11149" s="149" t="s">
        <v>243</v>
      </c>
      <c r="H11149" s="149" t="s">
        <v>6243</v>
      </c>
      <c r="I11149">
        <v>40421029</v>
      </c>
    </row>
    <row r="11150" spans="6:9" x14ac:dyDescent="0.25">
      <c r="F11150" t="str">
        <f t="shared" si="223"/>
        <v>M-A BourgeoisMOTION CANADA - LACHINE</v>
      </c>
      <c r="G11150" s="149" t="s">
        <v>243</v>
      </c>
      <c r="H11150" s="149" t="s">
        <v>6245</v>
      </c>
      <c r="I11150">
        <v>40420337</v>
      </c>
    </row>
    <row r="11151" spans="6:9" x14ac:dyDescent="0.25">
      <c r="F11151" t="str">
        <f t="shared" si="223"/>
        <v>M-A BourgeoisMOTION CANADA - LAUZON</v>
      </c>
      <c r="G11151" s="149" t="s">
        <v>243</v>
      </c>
      <c r="H11151" s="149" t="s">
        <v>6246</v>
      </c>
      <c r="I11151">
        <v>40421161</v>
      </c>
    </row>
    <row r="11152" spans="6:9" x14ac:dyDescent="0.25">
      <c r="F11152" t="str">
        <f t="shared" si="223"/>
        <v>M-A BourgeoisMOTION CANADA - MONTREAL</v>
      </c>
      <c r="G11152" s="149" t="s">
        <v>243</v>
      </c>
      <c r="H11152" s="149" t="s">
        <v>13681</v>
      </c>
      <c r="I11152">
        <v>40420849</v>
      </c>
    </row>
    <row r="11153" spans="6:9" x14ac:dyDescent="0.25">
      <c r="F11153" t="str">
        <f t="shared" si="223"/>
        <v>M-A BourgeoisMOTION CANADA - OTTAWA</v>
      </c>
      <c r="G11153" s="149" t="s">
        <v>243</v>
      </c>
      <c r="H11153" s="149" t="s">
        <v>6253</v>
      </c>
      <c r="I11153">
        <v>40420313</v>
      </c>
    </row>
    <row r="11154" spans="6:9" x14ac:dyDescent="0.25">
      <c r="F11154" t="str">
        <f t="shared" si="223"/>
        <v>M-A BourgeoisMULTIBAR FOODS INC.</v>
      </c>
      <c r="G11154" s="149" t="s">
        <v>243</v>
      </c>
      <c r="H11154" s="149" t="s">
        <v>13883</v>
      </c>
      <c r="I11154">
        <v>4042108</v>
      </c>
    </row>
    <row r="11155" spans="6:9" x14ac:dyDescent="0.25">
      <c r="F11155" t="str">
        <f t="shared" si="223"/>
        <v>M-A BourgeoisMULTIDICK INTERNATIONAL</v>
      </c>
      <c r="G11155" s="149" t="s">
        <v>243</v>
      </c>
      <c r="H11155" s="149" t="s">
        <v>6641</v>
      </c>
      <c r="I11155">
        <v>40420286</v>
      </c>
    </row>
    <row r="11156" spans="6:9" x14ac:dyDescent="0.25">
      <c r="F11156" t="str">
        <f t="shared" si="223"/>
        <v>M-A BourgeoisNELLSON NUTRACEUTICAL CANADA INC.</v>
      </c>
      <c r="G11156" s="149" t="s">
        <v>243</v>
      </c>
      <c r="H11156" s="149" t="s">
        <v>6744</v>
      </c>
      <c r="I11156">
        <v>40421267</v>
      </c>
    </row>
    <row r="11157" spans="6:9" x14ac:dyDescent="0.25">
      <c r="F11157" t="str">
        <f t="shared" si="223"/>
        <v>M-A BourgeoisNJM PACKAGING</v>
      </c>
      <c r="G11157" s="149" t="s">
        <v>243</v>
      </c>
      <c r="H11157" s="149" t="s">
        <v>6851</v>
      </c>
      <c r="I11157">
        <v>40421438</v>
      </c>
    </row>
    <row r="11158" spans="6:9" x14ac:dyDescent="0.25">
      <c r="F11158" t="str">
        <f t="shared" si="223"/>
        <v>M-A BourgeoisNORBORD INC. (WEST FRASER) LA SARRE</v>
      </c>
      <c r="G11158" s="149" t="s">
        <v>243</v>
      </c>
      <c r="H11158" s="149" t="s">
        <v>6869</v>
      </c>
      <c r="I11158">
        <v>40420289</v>
      </c>
    </row>
    <row r="11159" spans="6:9" x14ac:dyDescent="0.25">
      <c r="F11159" t="str">
        <f t="shared" si="223"/>
        <v>M-A BourgeoisNORBORD INDUSTRIES INC. - VAL-D'OR</v>
      </c>
      <c r="G11159" s="149" t="s">
        <v>243</v>
      </c>
      <c r="H11159" s="149" t="s">
        <v>6870</v>
      </c>
      <c r="I11159">
        <v>40420226</v>
      </c>
    </row>
    <row r="11160" spans="6:9" x14ac:dyDescent="0.25">
      <c r="F11160" t="str">
        <f t="shared" si="223"/>
        <v>M-A BourgeoisNUERA INDUSTRIEL INC. - LAVAL</v>
      </c>
      <c r="G11160" s="149" t="s">
        <v>243</v>
      </c>
      <c r="H11160" s="149" t="s">
        <v>6955</v>
      </c>
      <c r="I11160">
        <v>40421025</v>
      </c>
    </row>
    <row r="11161" spans="6:9" x14ac:dyDescent="0.25">
      <c r="F11161" t="str">
        <f t="shared" si="223"/>
        <v>M-A BourgeoisP &amp; H MILLING-GROUP MONTREAL</v>
      </c>
      <c r="G11161" s="149" t="s">
        <v>243</v>
      </c>
      <c r="H11161" s="149" t="s">
        <v>7107</v>
      </c>
      <c r="I11161">
        <v>40420897</v>
      </c>
    </row>
    <row r="11162" spans="6:9" x14ac:dyDescent="0.25">
      <c r="F11162" t="str">
        <f t="shared" si="223"/>
        <v>M-A BourgeoisP.L.C. INC.</v>
      </c>
      <c r="G11162" s="149" t="s">
        <v>243</v>
      </c>
      <c r="H11162" s="149" t="s">
        <v>7114</v>
      </c>
      <c r="I11162">
        <v>40420839</v>
      </c>
    </row>
    <row r="11163" spans="6:9" x14ac:dyDescent="0.25">
      <c r="F11163" t="str">
        <f t="shared" si="223"/>
        <v>M-A BourgeoisPAPIER MASSON LTEE</v>
      </c>
      <c r="G11163" s="149" t="s">
        <v>243</v>
      </c>
      <c r="H11163" s="149" t="s">
        <v>7184</v>
      </c>
      <c r="I11163">
        <v>40420553</v>
      </c>
    </row>
    <row r="11164" spans="6:9" x14ac:dyDescent="0.25">
      <c r="F11164" t="str">
        <f t="shared" si="223"/>
        <v>M-A BourgeoisPERFECT CHOCO</v>
      </c>
      <c r="G11164" s="149" t="s">
        <v>243</v>
      </c>
      <c r="H11164" s="149" t="s">
        <v>7304</v>
      </c>
      <c r="I11164">
        <v>40421280</v>
      </c>
    </row>
    <row r="11165" spans="6:9" x14ac:dyDescent="0.25">
      <c r="F11165" t="str">
        <f t="shared" si="223"/>
        <v>M-A BourgeoisPPG CAN INC.</v>
      </c>
      <c r="G11165" s="149" t="s">
        <v>243</v>
      </c>
      <c r="H11165" s="149" t="s">
        <v>7455</v>
      </c>
      <c r="I11165">
        <v>40420205</v>
      </c>
    </row>
    <row r="11166" spans="6:9" x14ac:dyDescent="0.25">
      <c r="F11166" t="str">
        <f t="shared" si="223"/>
        <v>M-A BourgeoisPRODUITS VEGKISS INC.</v>
      </c>
      <c r="G11166" s="149" t="s">
        <v>243</v>
      </c>
      <c r="H11166" s="149" t="s">
        <v>7606</v>
      </c>
      <c r="I11166">
        <v>40421443</v>
      </c>
    </row>
    <row r="11167" spans="6:9" x14ac:dyDescent="0.25">
      <c r="F11167" t="str">
        <f t="shared" si="223"/>
        <v>M-A BourgeoisPROSPECT QUOTE AND N/C TEST</v>
      </c>
      <c r="G11167" s="149" t="s">
        <v>243</v>
      </c>
      <c r="H11167" s="149" t="s">
        <v>7645</v>
      </c>
      <c r="I11167">
        <v>40424217</v>
      </c>
    </row>
    <row r="11168" spans="6:9" x14ac:dyDescent="0.25">
      <c r="F11168" t="str">
        <f t="shared" si="223"/>
        <v>M-A BourgeoisQI WANG</v>
      </c>
      <c r="G11168" s="149" t="s">
        <v>243</v>
      </c>
      <c r="H11168" s="149" t="s">
        <v>7687</v>
      </c>
      <c r="I11168">
        <v>40421122</v>
      </c>
    </row>
    <row r="11169" spans="6:9" x14ac:dyDescent="0.25">
      <c r="F11169" t="str">
        <f t="shared" si="223"/>
        <v>M-A BourgeoisQUALITY BELT MAINTENANCE LTD</v>
      </c>
      <c r="G11169" s="149" t="s">
        <v>243</v>
      </c>
      <c r="H11169" s="149" t="s">
        <v>7716</v>
      </c>
      <c r="I11169">
        <v>40420402</v>
      </c>
    </row>
    <row r="11170" spans="6:9" x14ac:dyDescent="0.25">
      <c r="F11170" t="str">
        <f t="shared" si="223"/>
        <v>M-A BourgeoisQUALITY BELT MAINTENANCE LTD.</v>
      </c>
      <c r="G11170" s="149" t="s">
        <v>243</v>
      </c>
      <c r="H11170" s="149" t="s">
        <v>7717</v>
      </c>
      <c r="I11170">
        <v>40421135</v>
      </c>
    </row>
    <row r="11171" spans="6:9" x14ac:dyDescent="0.25">
      <c r="F11171" t="str">
        <f t="shared" si="223"/>
        <v>M-A BourgeoisRCL PACKAGING</v>
      </c>
      <c r="G11171" s="149" t="s">
        <v>243</v>
      </c>
      <c r="H11171" s="149" t="s">
        <v>7847</v>
      </c>
      <c r="I11171">
        <v>40420452</v>
      </c>
    </row>
    <row r="11172" spans="6:9" x14ac:dyDescent="0.25">
      <c r="F11172" t="str">
        <f t="shared" si="223"/>
        <v>M-A BourgeoisROLLAND ENTERPRISES INC.</v>
      </c>
      <c r="G11172" s="149" t="s">
        <v>243</v>
      </c>
      <c r="H11172" s="149" t="s">
        <v>8026</v>
      </c>
      <c r="I11172">
        <v>40420573</v>
      </c>
    </row>
    <row r="11173" spans="6:9" x14ac:dyDescent="0.25">
      <c r="F11173" t="str">
        <f t="shared" si="223"/>
        <v>M-A BourgeoisROULANTS MED INC.</v>
      </c>
      <c r="G11173" s="149" t="s">
        <v>243</v>
      </c>
      <c r="H11173" s="149" t="s">
        <v>8052</v>
      </c>
      <c r="I11173">
        <v>40420476</v>
      </c>
    </row>
    <row r="11174" spans="6:9" x14ac:dyDescent="0.25">
      <c r="F11174" t="str">
        <f t="shared" si="223"/>
        <v>M-A BourgeoisRPS ENTERPRISES</v>
      </c>
      <c r="G11174" s="149" t="s">
        <v>243</v>
      </c>
      <c r="H11174" s="149" t="s">
        <v>8070</v>
      </c>
      <c r="I11174">
        <v>40421022</v>
      </c>
    </row>
    <row r="11175" spans="6:9" x14ac:dyDescent="0.25">
      <c r="F11175" t="str">
        <f t="shared" si="223"/>
        <v>M-A BourgeoisSALADE ETCETERA! INC.</v>
      </c>
      <c r="G11175" s="149" t="s">
        <v>243</v>
      </c>
      <c r="H11175" s="149" t="s">
        <v>8164</v>
      </c>
      <c r="I11175">
        <v>40421153</v>
      </c>
    </row>
    <row r="11176" spans="6:9" x14ac:dyDescent="0.25">
      <c r="F11176" t="str">
        <f t="shared" si="223"/>
        <v>M-A BourgeoisSALADEXPRESS INC.</v>
      </c>
      <c r="G11176" s="149" t="s">
        <v>243</v>
      </c>
      <c r="H11176" s="149" t="s">
        <v>8165</v>
      </c>
      <c r="I11176">
        <v>40421131</v>
      </c>
    </row>
    <row r="11177" spans="6:9" x14ac:dyDescent="0.25">
      <c r="F11177" t="str">
        <f t="shared" si="223"/>
        <v>M-A BourgeoisSAPUTO PRODUITS LATIERS CAN SEC</v>
      </c>
      <c r="G11177" s="149" t="s">
        <v>243</v>
      </c>
      <c r="H11177" s="149" t="s">
        <v>13920</v>
      </c>
      <c r="I11177">
        <v>40421379</v>
      </c>
    </row>
    <row r="11178" spans="6:9" x14ac:dyDescent="0.25">
      <c r="F11178" t="str">
        <f t="shared" si="223"/>
        <v>M-A BourgeoisSCIENTIFIC GAMES PRODUCTS CANADA UL</v>
      </c>
      <c r="G11178" s="149" t="s">
        <v>243</v>
      </c>
      <c r="H11178" s="149" t="s">
        <v>8259</v>
      </c>
      <c r="I11178">
        <v>40421213</v>
      </c>
    </row>
    <row r="11179" spans="6:9" x14ac:dyDescent="0.25">
      <c r="F11179" t="str">
        <f t="shared" si="223"/>
        <v>M-A BourgeoisSIDCO INC.</v>
      </c>
      <c r="G11179" s="149" t="s">
        <v>243</v>
      </c>
      <c r="H11179" s="149" t="s">
        <v>8396</v>
      </c>
      <c r="I11179">
        <v>40420596</v>
      </c>
    </row>
    <row r="11180" spans="6:9" x14ac:dyDescent="0.25">
      <c r="F11180" t="str">
        <f t="shared" si="223"/>
        <v>M-A BourgeoisSIDCO INC. (05)</v>
      </c>
      <c r="G11180" s="149" t="s">
        <v>243</v>
      </c>
      <c r="H11180" s="149" t="s">
        <v>8397</v>
      </c>
      <c r="I11180">
        <v>40420689</v>
      </c>
    </row>
    <row r="11181" spans="6:9" x14ac:dyDescent="0.25">
      <c r="F11181" t="str">
        <f t="shared" si="223"/>
        <v>M-A BourgeoisSIDEL (CANADA) INC.</v>
      </c>
      <c r="G11181" s="149" t="s">
        <v>243</v>
      </c>
      <c r="H11181" s="149" t="s">
        <v>8398</v>
      </c>
      <c r="I11181">
        <v>40420477</v>
      </c>
    </row>
    <row r="11182" spans="6:9" x14ac:dyDescent="0.25">
      <c r="F11182" t="str">
        <f t="shared" si="223"/>
        <v>M-A BourgeoisSIGHTLINE PROCESS CONTROL INC.</v>
      </c>
      <c r="G11182" s="149" t="s">
        <v>243</v>
      </c>
      <c r="H11182" s="149" t="s">
        <v>8427</v>
      </c>
      <c r="I11182">
        <v>40421268</v>
      </c>
    </row>
    <row r="11183" spans="6:9" x14ac:dyDescent="0.25">
      <c r="F11183" t="str">
        <f t="shared" si="223"/>
        <v>M-A BourgeoisSPECTRA PREMIUM INDUSTRIES INC.</v>
      </c>
      <c r="G11183" s="149" t="s">
        <v>243</v>
      </c>
      <c r="H11183" s="149" t="s">
        <v>8632</v>
      </c>
      <c r="I11183">
        <v>40421440</v>
      </c>
    </row>
    <row r="11184" spans="6:9" x14ac:dyDescent="0.25">
      <c r="F11184" t="str">
        <f t="shared" si="223"/>
        <v>M-A BourgeoisSTERICYCLE ULC</v>
      </c>
      <c r="G11184" s="149" t="s">
        <v>243</v>
      </c>
      <c r="H11184" s="149" t="s">
        <v>8724</v>
      </c>
      <c r="I11184">
        <v>40421451</v>
      </c>
    </row>
    <row r="11185" spans="6:9" x14ac:dyDescent="0.25">
      <c r="F11185" t="str">
        <f t="shared" si="223"/>
        <v>M-A BourgeoisSTORCAN LTEE</v>
      </c>
      <c r="G11185" s="149" t="s">
        <v>243</v>
      </c>
      <c r="H11185" s="149" t="s">
        <v>8748</v>
      </c>
      <c r="I11185">
        <v>40421060</v>
      </c>
    </row>
    <row r="11186" spans="6:9" x14ac:dyDescent="0.25">
      <c r="F11186" t="str">
        <f t="shared" si="223"/>
        <v>M-A BourgeoisSyri Ltée</v>
      </c>
      <c r="G11186" s="149" t="s">
        <v>243</v>
      </c>
      <c r="H11186" s="149" t="s">
        <v>13931</v>
      </c>
      <c r="I11186">
        <v>40421491</v>
      </c>
    </row>
    <row r="11187" spans="6:9" x14ac:dyDescent="0.25">
      <c r="F11187" t="str">
        <f t="shared" si="223"/>
        <v>M-A BourgeoisTECHNI JOINT INC</v>
      </c>
      <c r="G11187" s="149" t="s">
        <v>243</v>
      </c>
      <c r="H11187" s="149" t="s">
        <v>8941</v>
      </c>
      <c r="I11187">
        <v>40421077</v>
      </c>
    </row>
    <row r="11188" spans="6:9" x14ac:dyDescent="0.25">
      <c r="F11188" t="str">
        <f t="shared" si="223"/>
        <v>M-A BourgeoisTECHZONE CARDIO</v>
      </c>
      <c r="G11188" s="149" t="s">
        <v>243</v>
      </c>
      <c r="H11188" s="149" t="s">
        <v>8949</v>
      </c>
      <c r="I11188">
        <v>40420598</v>
      </c>
    </row>
    <row r="11189" spans="6:9" x14ac:dyDescent="0.25">
      <c r="F11189" t="str">
        <f t="shared" si="223"/>
        <v>M-A BourgeoisTHE HERSHEY COMPANY</v>
      </c>
      <c r="G11189" s="149" t="s">
        <v>243</v>
      </c>
      <c r="H11189" s="149" t="s">
        <v>9032</v>
      </c>
      <c r="I11189">
        <v>40008035</v>
      </c>
    </row>
    <row r="11190" spans="6:9" x14ac:dyDescent="0.25">
      <c r="F11190" t="str">
        <f t="shared" si="223"/>
        <v>M-A BourgeoisTHERMOSTOP INC.</v>
      </c>
      <c r="G11190" s="149" t="s">
        <v>243</v>
      </c>
      <c r="H11190" s="149" t="s">
        <v>9083</v>
      </c>
      <c r="I11190">
        <v>40420629</v>
      </c>
    </row>
    <row r="11191" spans="6:9" x14ac:dyDescent="0.25">
      <c r="F11191" t="str">
        <f t="shared" si="223"/>
        <v>M-A BourgeoisTRANSBEARCO INDUSTRIEL INC.</v>
      </c>
      <c r="G11191" s="149" t="s">
        <v>243</v>
      </c>
      <c r="H11191" s="149" t="s">
        <v>9193</v>
      </c>
      <c r="I11191">
        <v>40421359</v>
      </c>
    </row>
    <row r="11192" spans="6:9" x14ac:dyDescent="0.25">
      <c r="F11192" t="str">
        <f t="shared" si="223"/>
        <v>M-A BourgeoisTRANSCONTINENTAL DIRECT MONTREAL</v>
      </c>
      <c r="G11192" s="149" t="s">
        <v>243</v>
      </c>
      <c r="H11192" s="149" t="s">
        <v>13938</v>
      </c>
      <c r="I11192">
        <v>98199</v>
      </c>
    </row>
    <row r="11193" spans="6:9" x14ac:dyDescent="0.25">
      <c r="F11193" t="str">
        <f t="shared" si="223"/>
        <v>M-A BourgeoisTRANSCONTINENTAL PRINT INC.-TBD1</v>
      </c>
      <c r="G11193" s="149" t="s">
        <v>243</v>
      </c>
      <c r="H11193" s="149" t="s">
        <v>9198</v>
      </c>
      <c r="I11193">
        <v>40420428</v>
      </c>
    </row>
    <row r="11194" spans="6:9" x14ac:dyDescent="0.25">
      <c r="F11194" t="str">
        <f t="shared" si="223"/>
        <v>M-A BourgeoisTRANSCONTINENTAL PRINTING</v>
      </c>
      <c r="G11194" s="149" t="s">
        <v>243</v>
      </c>
      <c r="H11194" s="149" t="s">
        <v>9199</v>
      </c>
      <c r="I11194">
        <v>40420250</v>
      </c>
    </row>
    <row r="11195" spans="6:9" x14ac:dyDescent="0.25">
      <c r="F11195" t="str">
        <f t="shared" si="223"/>
        <v>M-A BourgeoisTRANSCONTINENTAL PRINTING INC</v>
      </c>
      <c r="G11195" s="149" t="s">
        <v>243</v>
      </c>
      <c r="H11195" s="149" t="s">
        <v>9201</v>
      </c>
      <c r="I11195">
        <v>40421032</v>
      </c>
    </row>
    <row r="11196" spans="6:9" x14ac:dyDescent="0.25">
      <c r="F11196" t="str">
        <f t="shared" si="223"/>
        <v>M-A BourgeoisTRIO PAC INC.</v>
      </c>
      <c r="G11196" s="149" t="s">
        <v>243</v>
      </c>
      <c r="H11196" s="149" t="s">
        <v>9252</v>
      </c>
      <c r="I11196">
        <v>40420304</v>
      </c>
    </row>
    <row r="11197" spans="6:9" x14ac:dyDescent="0.25">
      <c r="F11197" t="str">
        <f t="shared" si="223"/>
        <v>M-A BourgeoisUNIBOARD CANADA  INC. - MONT LAURIE</v>
      </c>
      <c r="G11197" s="149" t="s">
        <v>243</v>
      </c>
      <c r="H11197" s="149" t="s">
        <v>9641</v>
      </c>
      <c r="I11197">
        <v>40420094</v>
      </c>
    </row>
    <row r="11198" spans="6:9" x14ac:dyDescent="0.25">
      <c r="F11198" t="str">
        <f t="shared" si="223"/>
        <v>M-A BourgeoisUNIBOARD CANADA INC.</v>
      </c>
      <c r="G11198" s="149" t="s">
        <v>243</v>
      </c>
      <c r="H11198" s="149" t="s">
        <v>9642</v>
      </c>
      <c r="I11198">
        <v>40421171</v>
      </c>
    </row>
    <row r="11199" spans="6:9" x14ac:dyDescent="0.25">
      <c r="F11199" t="str">
        <f t="shared" si="223"/>
        <v>M-A BourgeoisUNIBOARD CANADA INC. - TBD1</v>
      </c>
      <c r="G11199" s="149" t="s">
        <v>243</v>
      </c>
      <c r="H11199" s="149" t="s">
        <v>9644</v>
      </c>
      <c r="I11199">
        <v>40420097</v>
      </c>
    </row>
    <row r="11200" spans="6:9" x14ac:dyDescent="0.25">
      <c r="F11200" t="str">
        <f t="shared" si="223"/>
        <v>M-A BourgeoisUNIBOARD CANADA VALDOR</v>
      </c>
      <c r="G11200" s="149" t="s">
        <v>243</v>
      </c>
      <c r="H11200" s="149" t="s">
        <v>9645</v>
      </c>
      <c r="I11200">
        <v>40420006</v>
      </c>
    </row>
    <row r="11201" spans="6:9" x14ac:dyDescent="0.25">
      <c r="F11201" t="str">
        <f t="shared" si="223"/>
        <v>M-A BourgeoisUNIKING CANADA INC</v>
      </c>
      <c r="G11201" s="149" t="s">
        <v>243</v>
      </c>
      <c r="H11201" s="149" t="s">
        <v>9655</v>
      </c>
      <c r="I11201">
        <v>40421404</v>
      </c>
    </row>
    <row r="11202" spans="6:9" x14ac:dyDescent="0.25">
      <c r="F11202" t="str">
        <f t="shared" si="223"/>
        <v>M-A BourgeoisUNITECH</v>
      </c>
      <c r="G11202" s="149" t="s">
        <v>243</v>
      </c>
      <c r="H11202" s="149" t="s">
        <v>9674</v>
      </c>
      <c r="I11202">
        <v>40421301</v>
      </c>
    </row>
    <row r="11203" spans="6:9" x14ac:dyDescent="0.25">
      <c r="F11203" t="str">
        <f t="shared" ref="F11203:F11266" si="224">CONCATENATE(G11203, H11203)</f>
        <v>M-A BourgeoisUNITECH FITNESS</v>
      </c>
      <c r="G11203" s="149" t="s">
        <v>243</v>
      </c>
      <c r="H11203" s="149" t="s">
        <v>9675</v>
      </c>
      <c r="I11203">
        <v>40420636</v>
      </c>
    </row>
    <row r="11204" spans="6:9" x14ac:dyDescent="0.25">
      <c r="F11204" t="str">
        <f t="shared" si="224"/>
        <v>M-A BourgeoisUPS CANADA - KANATA</v>
      </c>
      <c r="G11204" s="149" t="s">
        <v>243</v>
      </c>
      <c r="H11204" s="149" t="s">
        <v>9820</v>
      </c>
      <c r="I11204">
        <v>40421493</v>
      </c>
    </row>
    <row r="11205" spans="6:9" x14ac:dyDescent="0.25">
      <c r="F11205" t="str">
        <f t="shared" si="224"/>
        <v>M-A BourgeoisUPS CANADA - LACHINE</v>
      </c>
      <c r="G11205" s="149" t="s">
        <v>243</v>
      </c>
      <c r="H11205" s="149" t="s">
        <v>9822</v>
      </c>
      <c r="I11205">
        <v>40421416</v>
      </c>
    </row>
    <row r="11206" spans="6:9" x14ac:dyDescent="0.25">
      <c r="F11206" t="str">
        <f t="shared" si="224"/>
        <v>M-A BourgeoisVIANDE RICHELIEU INC.</v>
      </c>
      <c r="G11206" s="149" t="s">
        <v>243</v>
      </c>
      <c r="H11206" s="149" t="s">
        <v>10656</v>
      </c>
      <c r="I11206">
        <v>40420926</v>
      </c>
    </row>
    <row r="11207" spans="6:9" x14ac:dyDescent="0.25">
      <c r="F11207" t="str">
        <f t="shared" si="224"/>
        <v>M-A BourgeoisV-MARK AUTOMATION INC.</v>
      </c>
      <c r="G11207" s="149" t="s">
        <v>243</v>
      </c>
      <c r="H11207" s="149" t="s">
        <v>10700</v>
      </c>
      <c r="I11207">
        <v>40420132</v>
      </c>
    </row>
    <row r="11208" spans="6:9" x14ac:dyDescent="0.25">
      <c r="F11208" t="str">
        <f t="shared" si="224"/>
        <v>M-A BourgeoisVOTI INC.</v>
      </c>
      <c r="G11208" s="149" t="s">
        <v>243</v>
      </c>
      <c r="H11208" s="149" t="s">
        <v>10714</v>
      </c>
      <c r="I11208">
        <v>40421356</v>
      </c>
    </row>
    <row r="11209" spans="6:9" x14ac:dyDescent="0.25">
      <c r="F11209" t="str">
        <f t="shared" si="224"/>
        <v>M-A BourgeoisWAJAX IND. COMPONENTS - LAVAL</v>
      </c>
      <c r="G11209" s="149" t="s">
        <v>243</v>
      </c>
      <c r="H11209" s="149" t="s">
        <v>13948</v>
      </c>
      <c r="I11209">
        <v>40421325</v>
      </c>
    </row>
    <row r="11210" spans="6:9" x14ac:dyDescent="0.25">
      <c r="F11210" t="str">
        <f t="shared" si="224"/>
        <v>M-A BourgeoisWAJAX IND. COMPONENTS LLC</v>
      </c>
      <c r="G11210" s="149" t="s">
        <v>243</v>
      </c>
      <c r="H11210" s="149" t="s">
        <v>10743</v>
      </c>
      <c r="I11210">
        <v>40421146</v>
      </c>
    </row>
    <row r="11211" spans="6:9" x14ac:dyDescent="0.25">
      <c r="F11211" t="str">
        <f t="shared" si="224"/>
        <v>M-A BourgeoisWAJAX IND. COMPONENTS LLC - OTTAWA</v>
      </c>
      <c r="G11211" s="149" t="s">
        <v>243</v>
      </c>
      <c r="H11211" s="149" t="s">
        <v>13952</v>
      </c>
      <c r="I11211">
        <v>40420224</v>
      </c>
    </row>
    <row r="11212" spans="6:9" x14ac:dyDescent="0.25">
      <c r="F11212" t="str">
        <f t="shared" si="224"/>
        <v>M-A BourgeoisWAJAX IND. COMPONENTS LP - NORANDA</v>
      </c>
      <c r="G11212" s="149" t="s">
        <v>243</v>
      </c>
      <c r="H11212" s="149" t="s">
        <v>13956</v>
      </c>
      <c r="I11212">
        <v>40420157</v>
      </c>
    </row>
    <row r="11213" spans="6:9" x14ac:dyDescent="0.25">
      <c r="F11213" t="str">
        <f t="shared" si="224"/>
        <v>M-A BourgeoisWAJAX IND. COMPONENTS LP - VAL-D'OR</v>
      </c>
      <c r="G11213" s="149" t="s">
        <v>243</v>
      </c>
      <c r="H11213" s="149" t="s">
        <v>13958</v>
      </c>
      <c r="I11213">
        <v>40420301</v>
      </c>
    </row>
    <row r="11214" spans="6:9" x14ac:dyDescent="0.25">
      <c r="F11214" t="str">
        <f t="shared" si="224"/>
        <v>M-A BourgeoisWAJAX INDUSTRIAL COMPONENTS LP AP D</v>
      </c>
      <c r="G11214" s="149" t="s">
        <v>243</v>
      </c>
      <c r="H11214" s="149" t="s">
        <v>13964</v>
      </c>
      <c r="I11214">
        <v>40424232</v>
      </c>
    </row>
    <row r="11215" spans="6:9" x14ac:dyDescent="0.25">
      <c r="F11215" t="str">
        <f t="shared" si="224"/>
        <v>M-A BourgeoisWALMART CANADA CORP C/O</v>
      </c>
      <c r="G11215" s="149" t="s">
        <v>243</v>
      </c>
      <c r="H11215" s="149" t="s">
        <v>10784</v>
      </c>
      <c r="I11215">
        <v>40420576</v>
      </c>
    </row>
    <row r="11216" spans="6:9" x14ac:dyDescent="0.25">
      <c r="F11216" t="str">
        <f t="shared" si="224"/>
        <v>M-A BourgeoisWEIGHPACK SYSTEMS INC.</v>
      </c>
      <c r="G11216" s="149" t="s">
        <v>243</v>
      </c>
      <c r="H11216" s="149" t="s">
        <v>10836</v>
      </c>
      <c r="I11216">
        <v>40420907</v>
      </c>
    </row>
    <row r="11217" spans="1:49" x14ac:dyDescent="0.25">
      <c r="F11217" t="str">
        <f t="shared" si="224"/>
        <v>M-A BourgeoisWESTON FOODS (CANADA) INC.</v>
      </c>
      <c r="G11217" s="149" t="s">
        <v>243</v>
      </c>
      <c r="H11217" s="149" t="s">
        <v>13973</v>
      </c>
      <c r="I11217">
        <v>40421385</v>
      </c>
    </row>
    <row r="11218" spans="1:49" x14ac:dyDescent="0.25">
      <c r="F11218" t="str">
        <f t="shared" si="224"/>
        <v>M-A BourgeoisWITRON CANADA CORPORATION</v>
      </c>
      <c r="G11218" s="149" t="s">
        <v>243</v>
      </c>
      <c r="H11218" s="149" t="s">
        <v>10984</v>
      </c>
      <c r="I11218">
        <v>40421212</v>
      </c>
    </row>
    <row r="11219" spans="1:49" x14ac:dyDescent="0.25">
      <c r="F11219" t="str">
        <f t="shared" si="224"/>
        <v>M-A BourgeoisWORLD COLOR MONTREAL</v>
      </c>
      <c r="G11219" s="149" t="s">
        <v>243</v>
      </c>
      <c r="H11219" s="149" t="s">
        <v>11017</v>
      </c>
      <c r="I11219">
        <v>40420498</v>
      </c>
    </row>
    <row r="11220" spans="1:49" x14ac:dyDescent="0.25">
      <c r="F11220" t="str">
        <f t="shared" si="224"/>
        <v>M-A BourgeoisXL EQUIPMENT LIMITED</v>
      </c>
      <c r="G11220" s="149" t="s">
        <v>243</v>
      </c>
      <c r="H11220" s="149" t="s">
        <v>11048</v>
      </c>
      <c r="I11220">
        <v>40420961</v>
      </c>
    </row>
    <row r="11221" spans="1:49" x14ac:dyDescent="0.25">
      <c r="A11221">
        <v>4100</v>
      </c>
      <c r="B11221">
        <v>30030</v>
      </c>
      <c r="C11221">
        <v>4029</v>
      </c>
      <c r="D11221">
        <v>413</v>
      </c>
      <c r="E11221" s="124" t="s">
        <v>22053</v>
      </c>
      <c r="F11221" t="str">
        <f t="shared" si="224"/>
        <v>Melvin DelicAMERICAN GYPSUM CO. LLC</v>
      </c>
      <c r="G11221" s="150" t="str">
        <f t="shared" ref="G11221:G11284" si="225">RIGHT(E11221,LEN(E11221)-3)</f>
        <v>Melvin Delic</v>
      </c>
      <c r="H11221" s="149" t="s">
        <v>828</v>
      </c>
      <c r="I11221">
        <v>40008099</v>
      </c>
      <c r="L11221" t="s">
        <v>12493</v>
      </c>
      <c r="M11221" t="s">
        <v>12494</v>
      </c>
      <c r="O11221">
        <v>199290</v>
      </c>
      <c r="P11221">
        <v>75219</v>
      </c>
      <c r="Q11221" t="s">
        <v>12415</v>
      </c>
      <c r="R11221" t="s">
        <v>12416</v>
      </c>
      <c r="S11221" t="s">
        <v>22054</v>
      </c>
      <c r="U11221" t="s">
        <v>12418</v>
      </c>
      <c r="V11221">
        <v>253</v>
      </c>
      <c r="W11221">
        <v>11</v>
      </c>
      <c r="X11221">
        <v>1</v>
      </c>
      <c r="Y11221" t="s">
        <v>12419</v>
      </c>
      <c r="Z11221" t="s">
        <v>12420</v>
      </c>
      <c r="AA11221" t="s">
        <v>12429</v>
      </c>
      <c r="AB11221" t="s">
        <v>12422</v>
      </c>
      <c r="AC11221">
        <v>2</v>
      </c>
      <c r="AD11221" s="123">
        <v>42843</v>
      </c>
      <c r="AE11221" t="s">
        <v>12431</v>
      </c>
      <c r="AG11221">
        <v>40008099</v>
      </c>
      <c r="AL11221" t="s">
        <v>12422</v>
      </c>
      <c r="AN11221">
        <v>4411307601</v>
      </c>
      <c r="AO11221">
        <v>16</v>
      </c>
      <c r="AP11221" t="s">
        <v>12424</v>
      </c>
      <c r="AQ11221" t="s">
        <v>11408</v>
      </c>
      <c r="AR11221">
        <v>4100</v>
      </c>
      <c r="AT11221">
        <v>0</v>
      </c>
      <c r="AV11221" t="s">
        <v>19513</v>
      </c>
      <c r="AW11221">
        <v>116100</v>
      </c>
    </row>
    <row r="11222" spans="1:49" x14ac:dyDescent="0.25">
      <c r="A11222">
        <v>4100</v>
      </c>
      <c r="B11222">
        <v>30030</v>
      </c>
      <c r="C11222">
        <v>4029</v>
      </c>
      <c r="D11222">
        <v>413</v>
      </c>
      <c r="E11222" s="124" t="s">
        <v>22053</v>
      </c>
      <c r="F11222" t="str">
        <f t="shared" si="224"/>
        <v>Melvin DelicAMGEN, INC</v>
      </c>
      <c r="G11222" s="150" t="str">
        <f t="shared" si="225"/>
        <v>Melvin Delic</v>
      </c>
      <c r="H11222" s="149" t="s">
        <v>866</v>
      </c>
      <c r="I11222">
        <v>40001617</v>
      </c>
      <c r="J11222" t="s">
        <v>22055</v>
      </c>
      <c r="K11222" t="s">
        <v>14036</v>
      </c>
      <c r="L11222" t="s">
        <v>22056</v>
      </c>
      <c r="M11222" t="s">
        <v>13237</v>
      </c>
      <c r="N11222" t="s">
        <v>22057</v>
      </c>
      <c r="Q11222" t="s">
        <v>12415</v>
      </c>
      <c r="R11222" t="s">
        <v>12416</v>
      </c>
      <c r="S11222" t="s">
        <v>22058</v>
      </c>
      <c r="U11222" t="s">
        <v>12418</v>
      </c>
      <c r="W11222">
        <v>11</v>
      </c>
      <c r="X11222">
        <v>1</v>
      </c>
      <c r="Y11222" t="s">
        <v>12472</v>
      </c>
      <c r="Z11222" t="s">
        <v>12420</v>
      </c>
      <c r="AA11222" t="s">
        <v>12421</v>
      </c>
      <c r="AB11222" t="s">
        <v>14028</v>
      </c>
      <c r="AC11222">
        <v>2</v>
      </c>
      <c r="AD11222" s="123">
        <v>39111</v>
      </c>
      <c r="AE11222" t="s">
        <v>12423</v>
      </c>
      <c r="AG11222">
        <v>40001617</v>
      </c>
      <c r="AL11222" t="s">
        <v>14028</v>
      </c>
      <c r="AN11222">
        <v>511139901</v>
      </c>
      <c r="AO11222">
        <v>16</v>
      </c>
      <c r="AP11222" t="s">
        <v>12424</v>
      </c>
      <c r="AQ11222" t="s">
        <v>11408</v>
      </c>
      <c r="AR11222">
        <v>4100</v>
      </c>
      <c r="AT11222">
        <v>2005</v>
      </c>
      <c r="AV11222" t="s">
        <v>866</v>
      </c>
      <c r="AW11222">
        <v>116100</v>
      </c>
    </row>
    <row r="11223" spans="1:49" x14ac:dyDescent="0.25">
      <c r="A11223">
        <v>4100</v>
      </c>
      <c r="B11223">
        <v>30030</v>
      </c>
      <c r="C11223">
        <v>4029</v>
      </c>
      <c r="D11223">
        <v>413</v>
      </c>
      <c r="E11223" s="124" t="s">
        <v>22053</v>
      </c>
      <c r="F11223" t="str">
        <f t="shared" si="224"/>
        <v>Melvin DelicAPPLIED IND. - DENVER</v>
      </c>
      <c r="G11223" s="150" t="str">
        <f t="shared" si="225"/>
        <v>Melvin Delic</v>
      </c>
      <c r="H11223" s="149" t="s">
        <v>998</v>
      </c>
      <c r="I11223">
        <v>40001837</v>
      </c>
      <c r="J11223" t="s">
        <v>14068</v>
      </c>
      <c r="L11223" t="s">
        <v>12520</v>
      </c>
      <c r="M11223" t="s">
        <v>12521</v>
      </c>
      <c r="O11223">
        <v>93018</v>
      </c>
      <c r="P11223" t="s">
        <v>12522</v>
      </c>
      <c r="Q11223" t="s">
        <v>12415</v>
      </c>
      <c r="R11223" t="s">
        <v>12416</v>
      </c>
      <c r="S11223" t="s">
        <v>22059</v>
      </c>
      <c r="U11223" t="s">
        <v>12418</v>
      </c>
      <c r="V11223">
        <v>202</v>
      </c>
      <c r="W11223">
        <v>11</v>
      </c>
      <c r="X11223">
        <v>2</v>
      </c>
      <c r="Y11223" t="s">
        <v>12472</v>
      </c>
      <c r="Z11223" t="s">
        <v>12420</v>
      </c>
      <c r="AA11223" t="s">
        <v>12421</v>
      </c>
      <c r="AB11223" t="s">
        <v>12422</v>
      </c>
      <c r="AC11223">
        <v>2</v>
      </c>
      <c r="AD11223" s="123">
        <v>39111</v>
      </c>
      <c r="AE11223" t="s">
        <v>12423</v>
      </c>
      <c r="AG11223">
        <v>40001837</v>
      </c>
      <c r="AL11223" t="s">
        <v>12422</v>
      </c>
      <c r="AN11223">
        <v>3603505101</v>
      </c>
      <c r="AO11223">
        <v>16</v>
      </c>
      <c r="AP11223" t="s">
        <v>12424</v>
      </c>
      <c r="AQ11223" t="s">
        <v>11408</v>
      </c>
      <c r="AR11223">
        <v>4100</v>
      </c>
      <c r="AT11223">
        <v>2005</v>
      </c>
      <c r="AV11223" t="s">
        <v>12524</v>
      </c>
      <c r="AW11223">
        <v>116100</v>
      </c>
    </row>
    <row r="11224" spans="1:49" x14ac:dyDescent="0.25">
      <c r="A11224">
        <v>4100</v>
      </c>
      <c r="B11224">
        <v>30030</v>
      </c>
      <c r="C11224">
        <v>4029</v>
      </c>
      <c r="D11224">
        <v>413</v>
      </c>
      <c r="E11224" s="124" t="s">
        <v>22053</v>
      </c>
      <c r="F11224" t="str">
        <f t="shared" si="224"/>
        <v>Melvin DelicAPPLIED IND. - MISSOULA</v>
      </c>
      <c r="G11224" s="150" t="str">
        <f t="shared" si="225"/>
        <v>Melvin Delic</v>
      </c>
      <c r="H11224" s="149" t="s">
        <v>1034</v>
      </c>
      <c r="I11224">
        <v>40003006</v>
      </c>
      <c r="J11224" t="s">
        <v>14068</v>
      </c>
      <c r="L11224" t="s">
        <v>12520</v>
      </c>
      <c r="M11224" t="s">
        <v>12521</v>
      </c>
      <c r="O11224">
        <v>93018</v>
      </c>
      <c r="P11224" t="s">
        <v>12522</v>
      </c>
      <c r="Q11224" t="s">
        <v>12415</v>
      </c>
      <c r="R11224" t="s">
        <v>12416</v>
      </c>
      <c r="S11224" t="s">
        <v>22060</v>
      </c>
      <c r="U11224" t="s">
        <v>12418</v>
      </c>
      <c r="V11224">
        <v>202</v>
      </c>
      <c r="W11224">
        <v>11</v>
      </c>
      <c r="X11224">
        <v>2</v>
      </c>
      <c r="Y11224" t="s">
        <v>12472</v>
      </c>
      <c r="Z11224" t="s">
        <v>12420</v>
      </c>
      <c r="AA11224" t="s">
        <v>12421</v>
      </c>
      <c r="AB11224" t="s">
        <v>12422</v>
      </c>
      <c r="AC11224">
        <v>2</v>
      </c>
      <c r="AD11224" s="123">
        <v>39111</v>
      </c>
      <c r="AE11224" t="s">
        <v>12423</v>
      </c>
      <c r="AG11224">
        <v>40003006</v>
      </c>
      <c r="AL11224" t="s">
        <v>12422</v>
      </c>
      <c r="AN11224">
        <v>3603505101</v>
      </c>
      <c r="AO11224">
        <v>16</v>
      </c>
      <c r="AP11224" t="s">
        <v>12424</v>
      </c>
      <c r="AQ11224" t="s">
        <v>11408</v>
      </c>
      <c r="AR11224">
        <v>4100</v>
      </c>
      <c r="AT11224">
        <v>2005</v>
      </c>
      <c r="AV11224" t="s">
        <v>12524</v>
      </c>
      <c r="AW11224">
        <v>116100</v>
      </c>
    </row>
    <row r="11225" spans="1:49" x14ac:dyDescent="0.25">
      <c r="A11225">
        <v>4100</v>
      </c>
      <c r="B11225">
        <v>30030</v>
      </c>
      <c r="C11225">
        <v>4029</v>
      </c>
      <c r="D11225">
        <v>413</v>
      </c>
      <c r="E11225" s="124" t="s">
        <v>22053</v>
      </c>
      <c r="F11225" t="str">
        <f t="shared" si="224"/>
        <v>Melvin DelicAPPLIED IND. - NAMPA</v>
      </c>
      <c r="G11225" s="150" t="str">
        <f t="shared" si="225"/>
        <v>Melvin Delic</v>
      </c>
      <c r="H11225" s="149" t="s">
        <v>1040</v>
      </c>
      <c r="I11225">
        <v>40006470</v>
      </c>
      <c r="J11225" t="s">
        <v>14068</v>
      </c>
      <c r="L11225" t="s">
        <v>12520</v>
      </c>
      <c r="M11225" t="s">
        <v>12521</v>
      </c>
      <c r="O11225">
        <v>93018</v>
      </c>
      <c r="P11225" t="s">
        <v>12522</v>
      </c>
      <c r="Q11225" t="s">
        <v>12415</v>
      </c>
      <c r="R11225" t="s">
        <v>12416</v>
      </c>
      <c r="S11225" t="s">
        <v>19842</v>
      </c>
      <c r="U11225" t="s">
        <v>12418</v>
      </c>
      <c r="V11225">
        <v>202</v>
      </c>
      <c r="W11225">
        <v>11</v>
      </c>
      <c r="X11225">
        <v>2</v>
      </c>
      <c r="Y11225" t="s">
        <v>12419</v>
      </c>
      <c r="Z11225" t="s">
        <v>12420</v>
      </c>
      <c r="AA11225" t="s">
        <v>12429</v>
      </c>
      <c r="AB11225" t="s">
        <v>12422</v>
      </c>
      <c r="AC11225">
        <v>2</v>
      </c>
      <c r="AD11225" s="123">
        <v>40570</v>
      </c>
      <c r="AE11225" t="s">
        <v>12431</v>
      </c>
      <c r="AG11225">
        <v>40006470</v>
      </c>
      <c r="AL11225" t="s">
        <v>12422</v>
      </c>
      <c r="AN11225">
        <v>3603505101</v>
      </c>
      <c r="AO11225">
        <v>16</v>
      </c>
      <c r="AP11225" t="s">
        <v>12424</v>
      </c>
      <c r="AQ11225" t="s">
        <v>11408</v>
      </c>
      <c r="AR11225">
        <v>4100</v>
      </c>
      <c r="AT11225">
        <v>0</v>
      </c>
      <c r="AV11225" t="s">
        <v>12524</v>
      </c>
      <c r="AW11225">
        <v>116100</v>
      </c>
    </row>
    <row r="11226" spans="1:49" x14ac:dyDescent="0.25">
      <c r="A11226">
        <v>4100</v>
      </c>
      <c r="B11226">
        <v>30030</v>
      </c>
      <c r="C11226">
        <v>4029</v>
      </c>
      <c r="D11226">
        <v>413</v>
      </c>
      <c r="E11226" s="124" t="s">
        <v>22053</v>
      </c>
      <c r="F11226" t="str">
        <f t="shared" si="224"/>
        <v>Melvin DelicAPPLIED IND. - OREM</v>
      </c>
      <c r="G11226" s="150" t="str">
        <f t="shared" si="225"/>
        <v>Melvin Delic</v>
      </c>
      <c r="H11226" s="149" t="s">
        <v>1045</v>
      </c>
      <c r="I11226">
        <v>40007972</v>
      </c>
      <c r="J11226" t="s">
        <v>14607</v>
      </c>
      <c r="L11226" t="s">
        <v>12520</v>
      </c>
      <c r="M11226" t="s">
        <v>12521</v>
      </c>
      <c r="O11226">
        <v>93018</v>
      </c>
      <c r="P11226" t="s">
        <v>12522</v>
      </c>
      <c r="Q11226" t="s">
        <v>12415</v>
      </c>
      <c r="R11226" t="s">
        <v>12416</v>
      </c>
      <c r="S11226" t="s">
        <v>22061</v>
      </c>
      <c r="U11226" t="s">
        <v>12418</v>
      </c>
      <c r="V11226">
        <v>202</v>
      </c>
      <c r="W11226">
        <v>11</v>
      </c>
      <c r="X11226">
        <v>2</v>
      </c>
      <c r="Y11226" t="s">
        <v>12472</v>
      </c>
      <c r="Z11226" t="s">
        <v>12420</v>
      </c>
      <c r="AA11226" t="s">
        <v>12429</v>
      </c>
      <c r="AB11226" t="s">
        <v>12422</v>
      </c>
      <c r="AC11226">
        <v>2</v>
      </c>
      <c r="AD11226" s="123">
        <v>42710</v>
      </c>
      <c r="AE11226" t="s">
        <v>12431</v>
      </c>
      <c r="AG11226">
        <v>40007972</v>
      </c>
      <c r="AL11226" t="s">
        <v>12422</v>
      </c>
      <c r="AN11226">
        <v>3603505101</v>
      </c>
      <c r="AO11226">
        <v>16</v>
      </c>
      <c r="AP11226" t="s">
        <v>12424</v>
      </c>
      <c r="AQ11226" t="s">
        <v>11408</v>
      </c>
      <c r="AR11226">
        <v>4100</v>
      </c>
      <c r="AT11226">
        <v>0</v>
      </c>
      <c r="AV11226" t="s">
        <v>12524</v>
      </c>
      <c r="AW11226">
        <v>116100</v>
      </c>
    </row>
    <row r="11227" spans="1:49" x14ac:dyDescent="0.25">
      <c r="A11227">
        <v>4100</v>
      </c>
      <c r="B11227">
        <v>30030</v>
      </c>
      <c r="C11227">
        <v>4029</v>
      </c>
      <c r="D11227">
        <v>413</v>
      </c>
      <c r="E11227" s="124" t="s">
        <v>22053</v>
      </c>
      <c r="F11227" t="str">
        <f t="shared" si="224"/>
        <v>Melvin DelicAPPLIED IND. - POCATELLO</v>
      </c>
      <c r="G11227" s="150" t="str">
        <f t="shared" si="225"/>
        <v>Melvin Delic</v>
      </c>
      <c r="H11227" s="149" t="s">
        <v>1050</v>
      </c>
      <c r="I11227">
        <v>40007448</v>
      </c>
      <c r="J11227" t="s">
        <v>14607</v>
      </c>
      <c r="L11227" t="s">
        <v>12520</v>
      </c>
      <c r="M11227" t="s">
        <v>12521</v>
      </c>
      <c r="O11227">
        <v>93018</v>
      </c>
      <c r="P11227" t="s">
        <v>12522</v>
      </c>
      <c r="Q11227" t="s">
        <v>12415</v>
      </c>
      <c r="R11227" t="s">
        <v>12416</v>
      </c>
      <c r="S11227" t="s">
        <v>22062</v>
      </c>
      <c r="U11227" t="s">
        <v>12418</v>
      </c>
      <c r="V11227">
        <v>202</v>
      </c>
      <c r="W11227">
        <v>11</v>
      </c>
      <c r="X11227">
        <v>2</v>
      </c>
      <c r="Y11227" t="s">
        <v>12472</v>
      </c>
      <c r="Z11227" t="s">
        <v>12420</v>
      </c>
      <c r="AA11227" t="s">
        <v>12429</v>
      </c>
      <c r="AB11227" t="s">
        <v>12422</v>
      </c>
      <c r="AC11227">
        <v>2</v>
      </c>
      <c r="AD11227" s="123">
        <v>41942</v>
      </c>
      <c r="AE11227" t="s">
        <v>12431</v>
      </c>
      <c r="AG11227">
        <v>40007448</v>
      </c>
      <c r="AL11227" t="s">
        <v>12422</v>
      </c>
      <c r="AN11227">
        <v>3603505101</v>
      </c>
      <c r="AO11227">
        <v>16</v>
      </c>
      <c r="AP11227" t="s">
        <v>12424</v>
      </c>
      <c r="AQ11227" t="s">
        <v>11408</v>
      </c>
      <c r="AR11227">
        <v>4100</v>
      </c>
      <c r="AT11227">
        <v>0</v>
      </c>
      <c r="AV11227" t="s">
        <v>12524</v>
      </c>
      <c r="AW11227">
        <v>116100</v>
      </c>
    </row>
    <row r="11228" spans="1:49" x14ac:dyDescent="0.25">
      <c r="A11228">
        <v>4100</v>
      </c>
      <c r="B11228">
        <v>30030</v>
      </c>
      <c r="C11228">
        <v>4029</v>
      </c>
      <c r="D11228">
        <v>413</v>
      </c>
      <c r="E11228" s="124" t="s">
        <v>22053</v>
      </c>
      <c r="F11228" t="str">
        <f t="shared" si="224"/>
        <v>Melvin DelicAPPLIED IND. - SALT LAKE</v>
      </c>
      <c r="G11228" s="150" t="str">
        <f t="shared" si="225"/>
        <v>Melvin Delic</v>
      </c>
      <c r="H11228" s="149" t="s">
        <v>1063</v>
      </c>
      <c r="I11228">
        <v>40007417</v>
      </c>
      <c r="J11228" t="s">
        <v>14607</v>
      </c>
      <c r="L11228" t="s">
        <v>12520</v>
      </c>
      <c r="M11228" t="s">
        <v>12521</v>
      </c>
      <c r="O11228">
        <v>93018</v>
      </c>
      <c r="P11228" t="s">
        <v>12522</v>
      </c>
      <c r="Q11228" t="s">
        <v>12415</v>
      </c>
      <c r="R11228" t="s">
        <v>12416</v>
      </c>
      <c r="S11228" t="s">
        <v>14608</v>
      </c>
      <c r="U11228" t="s">
        <v>12418</v>
      </c>
      <c r="V11228">
        <v>202</v>
      </c>
      <c r="W11228">
        <v>11</v>
      </c>
      <c r="X11228">
        <v>2</v>
      </c>
      <c r="Y11228" t="s">
        <v>12472</v>
      </c>
      <c r="Z11228" t="s">
        <v>12420</v>
      </c>
      <c r="AA11228" t="s">
        <v>12429</v>
      </c>
      <c r="AB11228" t="s">
        <v>12422</v>
      </c>
      <c r="AC11228">
        <v>2</v>
      </c>
      <c r="AD11228" s="123">
        <v>41887</v>
      </c>
      <c r="AE11228" t="s">
        <v>12431</v>
      </c>
      <c r="AG11228">
        <v>40007417</v>
      </c>
      <c r="AL11228" t="s">
        <v>12422</v>
      </c>
      <c r="AN11228">
        <v>3603505101</v>
      </c>
      <c r="AO11228">
        <v>16</v>
      </c>
      <c r="AP11228" t="s">
        <v>12424</v>
      </c>
      <c r="AQ11228" t="s">
        <v>11408</v>
      </c>
      <c r="AR11228">
        <v>4100</v>
      </c>
      <c r="AT11228">
        <v>0</v>
      </c>
      <c r="AV11228" t="s">
        <v>12524</v>
      </c>
      <c r="AW11228">
        <v>116100</v>
      </c>
    </row>
    <row r="11229" spans="1:49" x14ac:dyDescent="0.25">
      <c r="A11229">
        <v>4100</v>
      </c>
      <c r="B11229">
        <v>30030</v>
      </c>
      <c r="C11229">
        <v>4029</v>
      </c>
      <c r="D11229">
        <v>413</v>
      </c>
      <c r="E11229" s="124" t="s">
        <v>22053</v>
      </c>
      <c r="F11229" t="str">
        <f t="shared" si="224"/>
        <v>Melvin DelicBALL CORPORATION</v>
      </c>
      <c r="G11229" s="150" t="str">
        <f t="shared" si="225"/>
        <v>Melvin Delic</v>
      </c>
      <c r="H11229" s="149" t="s">
        <v>1387</v>
      </c>
      <c r="I11229">
        <v>40008812</v>
      </c>
      <c r="L11229" t="s">
        <v>19892</v>
      </c>
      <c r="M11229" t="s">
        <v>12882</v>
      </c>
      <c r="N11229">
        <v>80021</v>
      </c>
      <c r="O11229">
        <v>589</v>
      </c>
      <c r="P11229">
        <v>80021</v>
      </c>
      <c r="Q11229" t="s">
        <v>12415</v>
      </c>
      <c r="R11229" t="s">
        <v>12416</v>
      </c>
      <c r="U11229" t="s">
        <v>12418</v>
      </c>
      <c r="W11229">
        <v>11</v>
      </c>
      <c r="X11229">
        <v>1</v>
      </c>
      <c r="Y11229" t="s">
        <v>12472</v>
      </c>
      <c r="Z11229" t="s">
        <v>12420</v>
      </c>
      <c r="AA11229" t="s">
        <v>12485</v>
      </c>
      <c r="AB11229" t="s">
        <v>12422</v>
      </c>
      <c r="AC11229">
        <v>2</v>
      </c>
      <c r="AD11229" s="123">
        <v>43885</v>
      </c>
      <c r="AE11229" t="s">
        <v>12486</v>
      </c>
      <c r="AG11229">
        <v>40008812</v>
      </c>
      <c r="AL11229" t="s">
        <v>12422</v>
      </c>
      <c r="AN11229">
        <v>600105001</v>
      </c>
      <c r="AO11229">
        <v>16</v>
      </c>
      <c r="AP11229" t="s">
        <v>12424</v>
      </c>
      <c r="AQ11229" t="s">
        <v>11408</v>
      </c>
      <c r="AR11229">
        <v>4100</v>
      </c>
      <c r="AT11229">
        <v>0</v>
      </c>
      <c r="AV11229" t="s">
        <v>14629</v>
      </c>
      <c r="AW11229">
        <v>116100</v>
      </c>
    </row>
    <row r="11230" spans="1:49" x14ac:dyDescent="0.25">
      <c r="A11230">
        <v>4100</v>
      </c>
      <c r="B11230">
        <v>30030</v>
      </c>
      <c r="C11230">
        <v>4029</v>
      </c>
      <c r="D11230">
        <v>413</v>
      </c>
      <c r="E11230" s="124" t="s">
        <v>22053</v>
      </c>
      <c r="F11230" t="str">
        <f t="shared" si="224"/>
        <v>Melvin DelicBALL METAL BEVERAGE CONTAINER CORP</v>
      </c>
      <c r="G11230" s="150" t="str">
        <f t="shared" si="225"/>
        <v>Melvin Delic</v>
      </c>
      <c r="H11230" s="149" t="s">
        <v>1388</v>
      </c>
      <c r="I11230">
        <v>40004332</v>
      </c>
      <c r="J11230" t="s">
        <v>12492</v>
      </c>
      <c r="K11230" t="s">
        <v>22063</v>
      </c>
      <c r="L11230" t="s">
        <v>22064</v>
      </c>
      <c r="M11230" t="s">
        <v>12882</v>
      </c>
      <c r="N11230" t="s">
        <v>22065</v>
      </c>
      <c r="Q11230" t="s">
        <v>12415</v>
      </c>
      <c r="R11230" t="s">
        <v>12416</v>
      </c>
      <c r="S11230" t="s">
        <v>22066</v>
      </c>
      <c r="U11230" t="s">
        <v>12418</v>
      </c>
      <c r="W11230">
        <v>11</v>
      </c>
      <c r="X11230">
        <v>1</v>
      </c>
      <c r="Y11230" t="s">
        <v>12472</v>
      </c>
      <c r="Z11230" t="s">
        <v>12420</v>
      </c>
      <c r="AA11230" t="s">
        <v>12421</v>
      </c>
      <c r="AB11230" t="s">
        <v>12473</v>
      </c>
      <c r="AC11230">
        <v>2</v>
      </c>
      <c r="AD11230" s="123">
        <v>39111</v>
      </c>
      <c r="AE11230" t="s">
        <v>12423</v>
      </c>
      <c r="AG11230">
        <v>40004332</v>
      </c>
      <c r="AL11230" t="s">
        <v>12473</v>
      </c>
      <c r="AN11230">
        <v>605900001</v>
      </c>
      <c r="AO11230">
        <v>16</v>
      </c>
      <c r="AP11230" t="s">
        <v>12424</v>
      </c>
      <c r="AQ11230" t="s">
        <v>11408</v>
      </c>
      <c r="AR11230">
        <v>4100</v>
      </c>
      <c r="AT11230">
        <v>2005</v>
      </c>
      <c r="AV11230" t="s">
        <v>14629</v>
      </c>
      <c r="AW11230">
        <v>116100</v>
      </c>
    </row>
    <row r="11231" spans="1:49" x14ac:dyDescent="0.25">
      <c r="A11231">
        <v>4100</v>
      </c>
      <c r="B11231">
        <v>30030</v>
      </c>
      <c r="C11231">
        <v>4029</v>
      </c>
      <c r="D11231">
        <v>413</v>
      </c>
      <c r="E11231" s="124" t="s">
        <v>22053</v>
      </c>
      <c r="F11231" t="str">
        <f t="shared" si="224"/>
        <v>Melvin DelicBDI - BOISE ID (88)</v>
      </c>
      <c r="G11231" s="150" t="str">
        <f t="shared" si="225"/>
        <v>Melvin Delic</v>
      </c>
      <c r="H11231" s="149" t="s">
        <v>1471</v>
      </c>
      <c r="I11231">
        <v>40008271</v>
      </c>
      <c r="J11231" t="s">
        <v>14088</v>
      </c>
      <c r="L11231" t="s">
        <v>14089</v>
      </c>
      <c r="M11231" t="s">
        <v>12684</v>
      </c>
      <c r="O11231">
        <v>5931</v>
      </c>
      <c r="P11231" t="s">
        <v>14090</v>
      </c>
      <c r="Q11231" t="s">
        <v>12415</v>
      </c>
      <c r="R11231" t="s">
        <v>12416</v>
      </c>
      <c r="S11231" t="s">
        <v>21263</v>
      </c>
      <c r="U11231" t="s">
        <v>12418</v>
      </c>
      <c r="W11231">
        <v>11</v>
      </c>
      <c r="X11231">
        <v>2</v>
      </c>
      <c r="Y11231" t="s">
        <v>12472</v>
      </c>
      <c r="Z11231" t="s">
        <v>12420</v>
      </c>
      <c r="AA11231" t="s">
        <v>12429</v>
      </c>
      <c r="AB11231" t="s">
        <v>12430</v>
      </c>
      <c r="AC11231">
        <v>2</v>
      </c>
      <c r="AD11231" s="123">
        <v>43090</v>
      </c>
      <c r="AE11231" t="s">
        <v>12431</v>
      </c>
      <c r="AG11231">
        <v>40008271</v>
      </c>
      <c r="AL11231" t="s">
        <v>12430</v>
      </c>
      <c r="AN11231">
        <v>2312517901</v>
      </c>
      <c r="AO11231">
        <v>16</v>
      </c>
      <c r="AP11231" t="s">
        <v>12424</v>
      </c>
      <c r="AQ11231" t="s">
        <v>11408</v>
      </c>
      <c r="AR11231">
        <v>4100</v>
      </c>
      <c r="AT11231">
        <v>0</v>
      </c>
      <c r="AV11231" t="s">
        <v>1467</v>
      </c>
      <c r="AW11231">
        <v>116100</v>
      </c>
    </row>
    <row r="11232" spans="1:49" x14ac:dyDescent="0.25">
      <c r="A11232">
        <v>4100</v>
      </c>
      <c r="B11232">
        <v>30030</v>
      </c>
      <c r="C11232">
        <v>4029</v>
      </c>
      <c r="D11232">
        <v>413</v>
      </c>
      <c r="E11232" s="124" t="s">
        <v>22053</v>
      </c>
      <c r="F11232" t="str">
        <f t="shared" si="224"/>
        <v>Melvin DelicBDI-USA / dba WESTERN BELTING</v>
      </c>
      <c r="G11232" s="150" t="str">
        <f t="shared" si="225"/>
        <v>Melvin Delic</v>
      </c>
      <c r="H11232" s="149" t="s">
        <v>1527</v>
      </c>
      <c r="I11232">
        <v>40008311</v>
      </c>
      <c r="J11232" t="s">
        <v>14088</v>
      </c>
      <c r="L11232" t="s">
        <v>14089</v>
      </c>
      <c r="M11232" t="s">
        <v>12684</v>
      </c>
      <c r="N11232" t="s">
        <v>14090</v>
      </c>
      <c r="O11232">
        <v>5931</v>
      </c>
      <c r="Q11232" t="s">
        <v>12415</v>
      </c>
      <c r="R11232" t="s">
        <v>12416</v>
      </c>
      <c r="S11232" t="s">
        <v>22067</v>
      </c>
      <c r="U11232" t="s">
        <v>12418</v>
      </c>
      <c r="W11232">
        <v>11</v>
      </c>
      <c r="X11232">
        <v>2</v>
      </c>
      <c r="Y11232" t="s">
        <v>12472</v>
      </c>
      <c r="Z11232" t="s">
        <v>12420</v>
      </c>
      <c r="AA11232" t="s">
        <v>12485</v>
      </c>
      <c r="AB11232" t="s">
        <v>12422</v>
      </c>
      <c r="AC11232">
        <v>2</v>
      </c>
      <c r="AD11232" s="123">
        <v>43158</v>
      </c>
      <c r="AE11232" t="s">
        <v>12528</v>
      </c>
      <c r="AG11232">
        <v>40008311</v>
      </c>
      <c r="AL11232" t="s">
        <v>12422</v>
      </c>
      <c r="AN11232">
        <v>2312517901</v>
      </c>
      <c r="AO11232">
        <v>16</v>
      </c>
      <c r="AP11232" t="s">
        <v>12424</v>
      </c>
      <c r="AQ11232" t="s">
        <v>11408</v>
      </c>
      <c r="AR11232">
        <v>4100</v>
      </c>
      <c r="AT11232">
        <v>0</v>
      </c>
      <c r="AV11232" t="s">
        <v>1467</v>
      </c>
      <c r="AW11232">
        <v>116100</v>
      </c>
    </row>
    <row r="11233" spans="1:49" x14ac:dyDescent="0.25">
      <c r="A11233">
        <v>4100</v>
      </c>
      <c r="B11233">
        <v>30030</v>
      </c>
      <c r="C11233">
        <v>4029</v>
      </c>
      <c r="D11233">
        <v>413</v>
      </c>
      <c r="E11233" s="124" t="s">
        <v>22053</v>
      </c>
      <c r="F11233" t="str">
        <f t="shared" si="224"/>
        <v>Melvin DelicBORAL ROOFING-HENDERSON,CO</v>
      </c>
      <c r="G11233" s="150" t="str">
        <f t="shared" si="225"/>
        <v>Melvin Delic</v>
      </c>
      <c r="H11233" s="149" t="s">
        <v>13491</v>
      </c>
      <c r="I11233">
        <v>40002401</v>
      </c>
      <c r="K11233" t="s">
        <v>22068</v>
      </c>
      <c r="L11233" t="s">
        <v>22069</v>
      </c>
      <c r="M11233" t="s">
        <v>12494</v>
      </c>
      <c r="N11233">
        <v>77423</v>
      </c>
      <c r="Q11233" t="s">
        <v>12415</v>
      </c>
      <c r="R11233" t="s">
        <v>12416</v>
      </c>
      <c r="S11233">
        <v>3032863856</v>
      </c>
      <c r="U11233" t="s">
        <v>12418</v>
      </c>
      <c r="W11233">
        <v>11</v>
      </c>
      <c r="X11233">
        <v>1</v>
      </c>
      <c r="Y11233" t="s">
        <v>12419</v>
      </c>
      <c r="Z11233" t="s">
        <v>12420</v>
      </c>
      <c r="AA11233" t="s">
        <v>12421</v>
      </c>
      <c r="AB11233" t="s">
        <v>12422</v>
      </c>
      <c r="AC11233">
        <v>2</v>
      </c>
      <c r="AD11233" s="123">
        <v>39111</v>
      </c>
      <c r="AE11233" t="s">
        <v>12423</v>
      </c>
      <c r="AG11233">
        <v>40002401</v>
      </c>
      <c r="AL11233" t="s">
        <v>12422</v>
      </c>
      <c r="AN11233">
        <v>4447336331</v>
      </c>
      <c r="AO11233">
        <v>16</v>
      </c>
      <c r="AP11233" t="s">
        <v>12424</v>
      </c>
      <c r="AQ11233" t="s">
        <v>11408</v>
      </c>
      <c r="AR11233">
        <v>4100</v>
      </c>
      <c r="AT11233">
        <v>2005</v>
      </c>
      <c r="AV11233" t="s">
        <v>14658</v>
      </c>
      <c r="AW11233">
        <v>116100</v>
      </c>
    </row>
    <row r="11234" spans="1:49" x14ac:dyDescent="0.25">
      <c r="A11234">
        <v>4100</v>
      </c>
      <c r="B11234">
        <v>30030</v>
      </c>
      <c r="C11234">
        <v>4029</v>
      </c>
      <c r="D11234">
        <v>413</v>
      </c>
      <c r="E11234" s="124" t="s">
        <v>22053</v>
      </c>
      <c r="F11234" t="str">
        <f t="shared" si="224"/>
        <v>Melvin DelicBRECKENRIDGE BREWERY OF COLORADO, L</v>
      </c>
      <c r="G11234" s="150" t="str">
        <f t="shared" si="225"/>
        <v>Melvin Delic</v>
      </c>
      <c r="H11234" s="149" t="s">
        <v>1841</v>
      </c>
      <c r="I11234">
        <v>40007248</v>
      </c>
      <c r="K11234" t="s">
        <v>22070</v>
      </c>
      <c r="L11234" t="s">
        <v>16249</v>
      </c>
      <c r="M11234" t="s">
        <v>12882</v>
      </c>
      <c r="N11234">
        <v>80120</v>
      </c>
      <c r="Q11234" t="s">
        <v>12415</v>
      </c>
      <c r="R11234" t="s">
        <v>12416</v>
      </c>
      <c r="S11234" t="s">
        <v>22071</v>
      </c>
      <c r="U11234" t="s">
        <v>12418</v>
      </c>
      <c r="W11234">
        <v>11</v>
      </c>
      <c r="X11234">
        <v>1</v>
      </c>
      <c r="Y11234" t="s">
        <v>12419</v>
      </c>
      <c r="Z11234" t="s">
        <v>12420</v>
      </c>
      <c r="AA11234" t="s">
        <v>12429</v>
      </c>
      <c r="AB11234" t="s">
        <v>12422</v>
      </c>
      <c r="AC11234">
        <v>2</v>
      </c>
      <c r="AD11234" s="123">
        <v>41645</v>
      </c>
      <c r="AE11234" t="s">
        <v>12431</v>
      </c>
      <c r="AG11234">
        <v>40007248</v>
      </c>
      <c r="AL11234" t="s">
        <v>12422</v>
      </c>
      <c r="AN11234">
        <v>600503401</v>
      </c>
      <c r="AO11234">
        <v>16</v>
      </c>
      <c r="AP11234" t="s">
        <v>12424</v>
      </c>
      <c r="AQ11234" t="s">
        <v>11408</v>
      </c>
      <c r="AR11234">
        <v>4100</v>
      </c>
      <c r="AT11234">
        <v>0</v>
      </c>
      <c r="AV11234" t="s">
        <v>22072</v>
      </c>
      <c r="AW11234">
        <v>116100</v>
      </c>
    </row>
    <row r="11235" spans="1:49" x14ac:dyDescent="0.25">
      <c r="A11235">
        <v>4100</v>
      </c>
      <c r="B11235">
        <v>30030</v>
      </c>
      <c r="C11235">
        <v>4029</v>
      </c>
      <c r="D11235">
        <v>413</v>
      </c>
      <c r="E11235" s="124" t="s">
        <v>22053</v>
      </c>
      <c r="F11235" t="str">
        <f t="shared" si="224"/>
        <v>Melvin DelicBYSTRONIC GLASS, INC</v>
      </c>
      <c r="G11235" s="150" t="str">
        <f t="shared" si="225"/>
        <v>Melvin Delic</v>
      </c>
      <c r="H11235" s="149" t="s">
        <v>13499</v>
      </c>
      <c r="I11235">
        <v>40003715</v>
      </c>
      <c r="K11235" t="s">
        <v>22073</v>
      </c>
      <c r="L11235" t="s">
        <v>21319</v>
      </c>
      <c r="M11235" t="s">
        <v>12882</v>
      </c>
      <c r="N11235">
        <v>80011</v>
      </c>
      <c r="Q11235" t="s">
        <v>12415</v>
      </c>
      <c r="R11235" t="s">
        <v>12416</v>
      </c>
      <c r="S11235" t="s">
        <v>22074</v>
      </c>
      <c r="U11235" t="s">
        <v>12418</v>
      </c>
      <c r="W11235">
        <v>11</v>
      </c>
      <c r="X11235">
        <v>0</v>
      </c>
      <c r="Y11235" t="s">
        <v>12419</v>
      </c>
      <c r="Z11235" t="s">
        <v>12420</v>
      </c>
      <c r="AA11235" t="s">
        <v>12421</v>
      </c>
      <c r="AB11235" t="s">
        <v>12422</v>
      </c>
      <c r="AC11235">
        <v>2</v>
      </c>
      <c r="AD11235" s="123">
        <v>39111</v>
      </c>
      <c r="AE11235" t="s">
        <v>12423</v>
      </c>
      <c r="AG11235">
        <v>40003715</v>
      </c>
      <c r="AL11235" t="s">
        <v>12422</v>
      </c>
      <c r="AN11235">
        <v>600100301</v>
      </c>
      <c r="AO11235">
        <v>16</v>
      </c>
      <c r="AP11235" t="s">
        <v>12424</v>
      </c>
      <c r="AQ11235" t="s">
        <v>11408</v>
      </c>
      <c r="AR11235">
        <v>4100</v>
      </c>
      <c r="AT11235">
        <v>2005</v>
      </c>
      <c r="AV11235" t="s">
        <v>22075</v>
      </c>
      <c r="AW11235">
        <v>116100</v>
      </c>
    </row>
    <row r="11236" spans="1:49" x14ac:dyDescent="0.25">
      <c r="A11236">
        <v>4100</v>
      </c>
      <c r="B11236">
        <v>30030</v>
      </c>
      <c r="C11236">
        <v>4029</v>
      </c>
      <c r="D11236">
        <v>413</v>
      </c>
      <c r="E11236" s="124" t="s">
        <v>22053</v>
      </c>
      <c r="F11236" t="str">
        <f t="shared" si="224"/>
        <v>Melvin DelicCAPCORP - ALBUQUERQUE</v>
      </c>
      <c r="G11236" s="150" t="str">
        <f t="shared" si="225"/>
        <v>Melvin Delic</v>
      </c>
      <c r="H11236" s="149" t="s">
        <v>2057</v>
      </c>
      <c r="I11236">
        <v>40008932</v>
      </c>
      <c r="L11236" t="s">
        <v>12493</v>
      </c>
      <c r="M11236" t="s">
        <v>12494</v>
      </c>
      <c r="N11236">
        <v>75354</v>
      </c>
      <c r="O11236">
        <v>540757</v>
      </c>
      <c r="Q11236" t="s">
        <v>12415</v>
      </c>
      <c r="R11236" t="s">
        <v>12416</v>
      </c>
      <c r="S11236" t="s">
        <v>17718</v>
      </c>
      <c r="U11236" t="s">
        <v>12418</v>
      </c>
      <c r="W11236">
        <v>11</v>
      </c>
      <c r="X11236">
        <v>2</v>
      </c>
      <c r="Y11236" t="s">
        <v>12419</v>
      </c>
      <c r="Z11236" t="s">
        <v>12420</v>
      </c>
      <c r="AA11236" t="s">
        <v>12485</v>
      </c>
      <c r="AB11236" t="s">
        <v>12422</v>
      </c>
      <c r="AC11236">
        <v>2</v>
      </c>
      <c r="AD11236" s="123">
        <v>44075</v>
      </c>
      <c r="AE11236" t="s">
        <v>12528</v>
      </c>
      <c r="AG11236">
        <v>40008932</v>
      </c>
      <c r="AL11236" t="s">
        <v>12422</v>
      </c>
      <c r="AN11236">
        <v>4411307601</v>
      </c>
      <c r="AP11236" t="s">
        <v>12424</v>
      </c>
      <c r="AQ11236" t="s">
        <v>11408</v>
      </c>
      <c r="AR11236">
        <v>4100</v>
      </c>
      <c r="AT11236">
        <v>0</v>
      </c>
      <c r="AV11236" t="s">
        <v>22076</v>
      </c>
      <c r="AW11236">
        <v>116100</v>
      </c>
    </row>
    <row r="11237" spans="1:49" x14ac:dyDescent="0.25">
      <c r="A11237">
        <v>4100</v>
      </c>
      <c r="B11237">
        <v>30030</v>
      </c>
      <c r="C11237">
        <v>4029</v>
      </c>
      <c r="D11237">
        <v>413</v>
      </c>
      <c r="E11237" s="124" t="s">
        <v>22053</v>
      </c>
      <c r="F11237" t="str">
        <f t="shared" si="224"/>
        <v>Melvin DelicCARESTREAM HEALTH</v>
      </c>
      <c r="G11237" s="150" t="str">
        <f t="shared" si="225"/>
        <v>Melvin Delic</v>
      </c>
      <c r="H11237" s="149" t="s">
        <v>2081</v>
      </c>
      <c r="I11237">
        <v>40005308</v>
      </c>
      <c r="K11237" t="s">
        <v>22077</v>
      </c>
      <c r="L11237" t="s">
        <v>17298</v>
      </c>
      <c r="M11237" t="s">
        <v>12445</v>
      </c>
      <c r="N11237">
        <v>14614</v>
      </c>
      <c r="Q11237" t="s">
        <v>12415</v>
      </c>
      <c r="R11237" t="s">
        <v>12416</v>
      </c>
      <c r="S11237" t="s">
        <v>22078</v>
      </c>
      <c r="U11237" t="s">
        <v>12418</v>
      </c>
      <c r="W11237">
        <v>11</v>
      </c>
      <c r="X11237">
        <v>1</v>
      </c>
      <c r="Y11237" t="s">
        <v>12472</v>
      </c>
      <c r="Z11237" t="s">
        <v>12420</v>
      </c>
      <c r="AA11237" t="s">
        <v>12429</v>
      </c>
      <c r="AB11237" t="s">
        <v>12757</v>
      </c>
      <c r="AC11237">
        <v>2</v>
      </c>
      <c r="AD11237" s="123">
        <v>39428</v>
      </c>
      <c r="AE11237" t="s">
        <v>12538</v>
      </c>
      <c r="AG11237">
        <v>40005308</v>
      </c>
      <c r="AL11237" t="s">
        <v>12757</v>
      </c>
      <c r="AN11237">
        <v>3305524501</v>
      </c>
      <c r="AO11237">
        <v>16</v>
      </c>
      <c r="AP11237" t="s">
        <v>12424</v>
      </c>
      <c r="AQ11237" t="s">
        <v>11408</v>
      </c>
      <c r="AR11237">
        <v>4100</v>
      </c>
      <c r="AT11237">
        <v>0</v>
      </c>
      <c r="AV11237" t="s">
        <v>22079</v>
      </c>
      <c r="AW11237">
        <v>116100</v>
      </c>
    </row>
    <row r="11238" spans="1:49" x14ac:dyDescent="0.25">
      <c r="A11238">
        <v>4100</v>
      </c>
      <c r="B11238">
        <v>30030</v>
      </c>
      <c r="C11238">
        <v>4029</v>
      </c>
      <c r="D11238">
        <v>413</v>
      </c>
      <c r="E11238" s="124" t="s">
        <v>22053</v>
      </c>
      <c r="F11238" t="str">
        <f t="shared" si="224"/>
        <v>Melvin DelicCERTAINTEED GYPSUM, INC.</v>
      </c>
      <c r="G11238" s="150" t="str">
        <f t="shared" si="225"/>
        <v>Melvin Delic</v>
      </c>
      <c r="H11238" s="149" t="s">
        <v>2205</v>
      </c>
      <c r="I11238">
        <v>40008348</v>
      </c>
      <c r="L11238" t="s">
        <v>21319</v>
      </c>
      <c r="M11238" t="s">
        <v>12521</v>
      </c>
      <c r="O11238">
        <v>255</v>
      </c>
      <c r="P11238">
        <v>44202</v>
      </c>
      <c r="Q11238" t="s">
        <v>12415</v>
      </c>
      <c r="R11238" t="s">
        <v>12416</v>
      </c>
      <c r="S11238" t="s">
        <v>22080</v>
      </c>
      <c r="U11238" t="s">
        <v>12418</v>
      </c>
      <c r="W11238">
        <v>11</v>
      </c>
      <c r="X11238">
        <v>1</v>
      </c>
      <c r="Y11238" t="s">
        <v>12419</v>
      </c>
      <c r="Z11238" t="s">
        <v>12420</v>
      </c>
      <c r="AA11238" t="s">
        <v>12429</v>
      </c>
      <c r="AB11238" t="s">
        <v>12473</v>
      </c>
      <c r="AC11238">
        <v>2</v>
      </c>
      <c r="AD11238" s="123">
        <v>43187</v>
      </c>
      <c r="AE11238" t="s">
        <v>12431</v>
      </c>
      <c r="AG11238">
        <v>40008348</v>
      </c>
      <c r="AL11238" t="s">
        <v>12473</v>
      </c>
      <c r="AN11238">
        <v>3613300901</v>
      </c>
      <c r="AO11238">
        <v>16</v>
      </c>
      <c r="AP11238" t="s">
        <v>12424</v>
      </c>
      <c r="AQ11238" t="s">
        <v>11408</v>
      </c>
      <c r="AR11238">
        <v>4100</v>
      </c>
      <c r="AT11238">
        <v>0</v>
      </c>
      <c r="AV11238" t="s">
        <v>14726</v>
      </c>
      <c r="AW11238">
        <v>116100</v>
      </c>
    </row>
    <row r="11239" spans="1:49" x14ac:dyDescent="0.25">
      <c r="A11239">
        <v>4100</v>
      </c>
      <c r="B11239">
        <v>30030</v>
      </c>
      <c r="C11239">
        <v>4029</v>
      </c>
      <c r="D11239">
        <v>413</v>
      </c>
      <c r="E11239" s="124" t="s">
        <v>22053</v>
      </c>
      <c r="F11239" t="str">
        <f t="shared" si="224"/>
        <v>Melvin DelicCIRCLE GRAPHICS INC.</v>
      </c>
      <c r="G11239" s="150" t="str">
        <f t="shared" si="225"/>
        <v>Melvin Delic</v>
      </c>
      <c r="H11239" s="149" t="s">
        <v>2281</v>
      </c>
      <c r="I11239">
        <v>40007976</v>
      </c>
      <c r="K11239" t="s">
        <v>22081</v>
      </c>
      <c r="L11239" t="s">
        <v>22082</v>
      </c>
      <c r="M11239" t="s">
        <v>12882</v>
      </c>
      <c r="N11239">
        <v>80504</v>
      </c>
      <c r="Q11239" t="s">
        <v>12415</v>
      </c>
      <c r="R11239" t="s">
        <v>12416</v>
      </c>
      <c r="S11239" t="s">
        <v>22083</v>
      </c>
      <c r="U11239" t="s">
        <v>12418</v>
      </c>
      <c r="W11239">
        <v>11</v>
      </c>
      <c r="X11239">
        <v>1</v>
      </c>
      <c r="Y11239" t="s">
        <v>12472</v>
      </c>
      <c r="Z11239" t="s">
        <v>12420</v>
      </c>
      <c r="AA11239" t="s">
        <v>12429</v>
      </c>
      <c r="AB11239" t="s">
        <v>12422</v>
      </c>
      <c r="AC11239">
        <v>2</v>
      </c>
      <c r="AD11239" s="123">
        <v>42717</v>
      </c>
      <c r="AE11239" t="s">
        <v>12431</v>
      </c>
      <c r="AG11239">
        <v>40007976</v>
      </c>
      <c r="AL11239" t="s">
        <v>12422</v>
      </c>
      <c r="AN11239">
        <v>601303501</v>
      </c>
      <c r="AO11239">
        <v>16</v>
      </c>
      <c r="AP11239" t="s">
        <v>12424</v>
      </c>
      <c r="AQ11239" t="s">
        <v>11408</v>
      </c>
      <c r="AR11239">
        <v>4100</v>
      </c>
      <c r="AT11239">
        <v>0</v>
      </c>
      <c r="AV11239" t="s">
        <v>22084</v>
      </c>
      <c r="AW11239">
        <v>116100</v>
      </c>
    </row>
    <row r="11240" spans="1:49" x14ac:dyDescent="0.25">
      <c r="A11240">
        <v>4100</v>
      </c>
      <c r="B11240">
        <v>30030</v>
      </c>
      <c r="C11240">
        <v>4029</v>
      </c>
      <c r="D11240">
        <v>413</v>
      </c>
      <c r="E11240" s="124" t="s">
        <v>22053</v>
      </c>
      <c r="F11240" t="str">
        <f t="shared" si="224"/>
        <v>Melvin DelicCITY OF COLORADO SPRINGS/AIRPORT</v>
      </c>
      <c r="G11240" s="150" t="str">
        <f t="shared" si="225"/>
        <v>Melvin Delic</v>
      </c>
      <c r="H11240" s="149" t="s">
        <v>2292</v>
      </c>
      <c r="I11240">
        <v>40007909</v>
      </c>
      <c r="K11240" t="s">
        <v>22085</v>
      </c>
      <c r="L11240" t="s">
        <v>22086</v>
      </c>
      <c r="M11240" t="s">
        <v>12882</v>
      </c>
      <c r="N11240" t="s">
        <v>22087</v>
      </c>
      <c r="Q11240" t="s">
        <v>12415</v>
      </c>
      <c r="R11240" t="s">
        <v>12416</v>
      </c>
      <c r="S11240" t="s">
        <v>22088</v>
      </c>
      <c r="U11240" t="s">
        <v>12418</v>
      </c>
      <c r="W11240">
        <v>11</v>
      </c>
      <c r="X11240">
        <v>1</v>
      </c>
      <c r="Y11240" t="s">
        <v>12419</v>
      </c>
      <c r="Z11240" t="s">
        <v>12420</v>
      </c>
      <c r="AA11240" t="s">
        <v>12429</v>
      </c>
      <c r="AB11240" t="s">
        <v>12430</v>
      </c>
      <c r="AC11240">
        <v>2</v>
      </c>
      <c r="AD11240" s="123">
        <v>42614</v>
      </c>
      <c r="AE11240" t="s">
        <v>12431</v>
      </c>
      <c r="AG11240">
        <v>40007909</v>
      </c>
      <c r="AL11240" t="s">
        <v>12430</v>
      </c>
      <c r="AN11240">
        <v>604100901</v>
      </c>
      <c r="AO11240">
        <v>16</v>
      </c>
      <c r="AP11240" t="s">
        <v>12424</v>
      </c>
      <c r="AQ11240" t="s">
        <v>11408</v>
      </c>
      <c r="AR11240">
        <v>4100</v>
      </c>
      <c r="AT11240">
        <v>0</v>
      </c>
      <c r="AV11240" t="s">
        <v>22089</v>
      </c>
      <c r="AW11240">
        <v>116100</v>
      </c>
    </row>
    <row r="11241" spans="1:49" x14ac:dyDescent="0.25">
      <c r="A11241">
        <v>4100</v>
      </c>
      <c r="B11241">
        <v>30030</v>
      </c>
      <c r="C11241">
        <v>4029</v>
      </c>
      <c r="D11241">
        <v>413</v>
      </c>
      <c r="E11241" s="124" t="s">
        <v>22053</v>
      </c>
      <c r="F11241" t="str">
        <f t="shared" si="224"/>
        <v>Melvin DelicCLIF BAR BAKING CO - TWIN FALLS</v>
      </c>
      <c r="G11241" s="150" t="str">
        <f t="shared" si="225"/>
        <v>Melvin Delic</v>
      </c>
      <c r="H11241" s="149" t="s">
        <v>13507</v>
      </c>
      <c r="I11241">
        <v>40007886</v>
      </c>
      <c r="K11241" t="s">
        <v>22090</v>
      </c>
      <c r="L11241" t="s">
        <v>22091</v>
      </c>
      <c r="M11241" t="s">
        <v>19470</v>
      </c>
      <c r="N11241">
        <v>83341</v>
      </c>
      <c r="O11241">
        <v>5496</v>
      </c>
      <c r="P11241">
        <v>83303</v>
      </c>
      <c r="Q11241" t="s">
        <v>12415</v>
      </c>
      <c r="R11241" t="s">
        <v>12416</v>
      </c>
      <c r="S11241" t="s">
        <v>22092</v>
      </c>
      <c r="U11241" t="s">
        <v>12418</v>
      </c>
      <c r="W11241">
        <v>11</v>
      </c>
      <c r="X11241">
        <v>1</v>
      </c>
      <c r="Y11241" t="s">
        <v>12419</v>
      </c>
      <c r="Z11241" t="s">
        <v>12420</v>
      </c>
      <c r="AA11241" t="s">
        <v>12429</v>
      </c>
      <c r="AB11241" t="s">
        <v>12422</v>
      </c>
      <c r="AC11241">
        <v>2</v>
      </c>
      <c r="AD11241" s="123">
        <v>42571</v>
      </c>
      <c r="AE11241" t="s">
        <v>12431</v>
      </c>
      <c r="AG11241">
        <v>40007886</v>
      </c>
      <c r="AL11241" t="s">
        <v>12422</v>
      </c>
      <c r="AN11241">
        <v>1308307841</v>
      </c>
      <c r="AO11241">
        <v>16</v>
      </c>
      <c r="AP11241" t="s">
        <v>12424</v>
      </c>
      <c r="AQ11241" t="s">
        <v>11408</v>
      </c>
      <c r="AR11241">
        <v>4100</v>
      </c>
      <c r="AT11241">
        <v>0</v>
      </c>
      <c r="AV11241" t="s">
        <v>14730</v>
      </c>
      <c r="AW11241">
        <v>116100</v>
      </c>
    </row>
    <row r="11242" spans="1:49" x14ac:dyDescent="0.25">
      <c r="A11242">
        <v>4100</v>
      </c>
      <c r="B11242">
        <v>30030</v>
      </c>
      <c r="C11242">
        <v>4029</v>
      </c>
      <c r="D11242">
        <v>413</v>
      </c>
      <c r="E11242" s="124" t="s">
        <v>22053</v>
      </c>
      <c r="F11242" t="str">
        <f t="shared" si="224"/>
        <v>Melvin DelicCOEUR D'ALENE PRESS</v>
      </c>
      <c r="G11242" s="150" t="str">
        <f t="shared" si="225"/>
        <v>Melvin Delic</v>
      </c>
      <c r="H11242" s="149" t="s">
        <v>2345</v>
      </c>
      <c r="I11242">
        <v>40005474</v>
      </c>
      <c r="K11242" t="s">
        <v>22093</v>
      </c>
      <c r="L11242" t="s">
        <v>22094</v>
      </c>
      <c r="M11242" t="s">
        <v>19470</v>
      </c>
      <c r="N11242">
        <v>83814</v>
      </c>
      <c r="Q11242" t="s">
        <v>12415</v>
      </c>
      <c r="R11242" t="s">
        <v>12416</v>
      </c>
      <c r="S11242" t="s">
        <v>22095</v>
      </c>
      <c r="U11242" t="s">
        <v>12418</v>
      </c>
      <c r="W11242">
        <v>11</v>
      </c>
      <c r="X11242">
        <v>1</v>
      </c>
      <c r="Y11242" t="s">
        <v>12419</v>
      </c>
      <c r="Z11242" t="s">
        <v>12420</v>
      </c>
      <c r="AA11242" t="s">
        <v>12429</v>
      </c>
      <c r="AB11242" t="s">
        <v>12430</v>
      </c>
      <c r="AC11242">
        <v>2</v>
      </c>
      <c r="AD11242" s="123">
        <v>39601</v>
      </c>
      <c r="AE11242" t="s">
        <v>12633</v>
      </c>
      <c r="AG11242">
        <v>40005474</v>
      </c>
      <c r="AL11242" t="s">
        <v>12430</v>
      </c>
      <c r="AN11242">
        <v>1305500701</v>
      </c>
      <c r="AO11242">
        <v>16</v>
      </c>
      <c r="AP11242" t="s">
        <v>12424</v>
      </c>
      <c r="AQ11242" t="s">
        <v>11408</v>
      </c>
      <c r="AR11242">
        <v>4100</v>
      </c>
      <c r="AT11242">
        <v>0</v>
      </c>
      <c r="AV11242" t="s">
        <v>22096</v>
      </c>
      <c r="AW11242">
        <v>116100</v>
      </c>
    </row>
    <row r="11243" spans="1:49" x14ac:dyDescent="0.25">
      <c r="A11243">
        <v>4100</v>
      </c>
      <c r="B11243">
        <v>30030</v>
      </c>
      <c r="C11243">
        <v>4029</v>
      </c>
      <c r="D11243">
        <v>413</v>
      </c>
      <c r="E11243" s="124" t="s">
        <v>22053</v>
      </c>
      <c r="F11243" t="str">
        <f t="shared" si="224"/>
        <v>Melvin DelicCONAGRA FOODS LAMB WESTON</v>
      </c>
      <c r="G11243" s="150" t="str">
        <f t="shared" si="225"/>
        <v>Melvin Delic</v>
      </c>
      <c r="H11243" s="149" t="s">
        <v>2418</v>
      </c>
      <c r="I11243">
        <v>40001582</v>
      </c>
      <c r="J11243" t="s">
        <v>22097</v>
      </c>
      <c r="K11243" t="s">
        <v>22098</v>
      </c>
      <c r="L11243" t="s">
        <v>22099</v>
      </c>
      <c r="M11243" t="s">
        <v>12484</v>
      </c>
      <c r="N11243" t="s">
        <v>22100</v>
      </c>
      <c r="Q11243" t="s">
        <v>12415</v>
      </c>
      <c r="R11243" t="s">
        <v>12416</v>
      </c>
      <c r="S11243" t="s">
        <v>22101</v>
      </c>
      <c r="U11243" t="s">
        <v>12418</v>
      </c>
      <c r="W11243">
        <v>11</v>
      </c>
      <c r="X11243">
        <v>1</v>
      </c>
      <c r="Y11243" t="s">
        <v>12419</v>
      </c>
      <c r="Z11243" t="s">
        <v>12420</v>
      </c>
      <c r="AA11243" t="s">
        <v>12421</v>
      </c>
      <c r="AB11243" t="s">
        <v>12422</v>
      </c>
      <c r="AC11243">
        <v>2</v>
      </c>
      <c r="AD11243" s="123">
        <v>39111</v>
      </c>
      <c r="AE11243" t="s">
        <v>12423</v>
      </c>
      <c r="AG11243">
        <v>40001582</v>
      </c>
      <c r="AL11243" t="s">
        <v>12422</v>
      </c>
      <c r="AN11243">
        <v>4802105101</v>
      </c>
      <c r="AO11243">
        <v>16</v>
      </c>
      <c r="AP11243" t="s">
        <v>12424</v>
      </c>
      <c r="AQ11243" t="s">
        <v>11408</v>
      </c>
      <c r="AR11243">
        <v>4100</v>
      </c>
      <c r="AT11243">
        <v>2005</v>
      </c>
      <c r="AV11243" t="s">
        <v>15385</v>
      </c>
      <c r="AW11243">
        <v>116100</v>
      </c>
    </row>
    <row r="11244" spans="1:49" x14ac:dyDescent="0.25">
      <c r="A11244">
        <v>4100</v>
      </c>
      <c r="B11244">
        <v>30030</v>
      </c>
      <c r="C11244">
        <v>4029</v>
      </c>
      <c r="D11244">
        <v>413</v>
      </c>
      <c r="E11244" s="124" t="s">
        <v>22053</v>
      </c>
      <c r="F11244" t="str">
        <f t="shared" si="224"/>
        <v>Melvin DelicCONVEYORS &amp; EQUIPMENT - NM</v>
      </c>
      <c r="G11244" s="150" t="str">
        <f t="shared" si="225"/>
        <v>Melvin Delic</v>
      </c>
      <c r="H11244" s="149" t="s">
        <v>2493</v>
      </c>
      <c r="I11244">
        <v>40002179</v>
      </c>
      <c r="K11244" t="s">
        <v>22102</v>
      </c>
      <c r="L11244" t="s">
        <v>17447</v>
      </c>
      <c r="M11244" t="s">
        <v>17448</v>
      </c>
      <c r="N11244" t="s">
        <v>22103</v>
      </c>
      <c r="Q11244" t="s">
        <v>12415</v>
      </c>
      <c r="R11244" t="s">
        <v>12416</v>
      </c>
      <c r="S11244" t="s">
        <v>22104</v>
      </c>
      <c r="U11244" t="s">
        <v>12418</v>
      </c>
      <c r="W11244">
        <v>11</v>
      </c>
      <c r="X11244">
        <v>2</v>
      </c>
      <c r="Y11244" t="s">
        <v>12419</v>
      </c>
      <c r="Z11244" t="s">
        <v>12420</v>
      </c>
      <c r="AA11244" t="s">
        <v>12421</v>
      </c>
      <c r="AB11244" t="s">
        <v>12422</v>
      </c>
      <c r="AC11244">
        <v>2</v>
      </c>
      <c r="AD11244" s="123">
        <v>39111</v>
      </c>
      <c r="AE11244" t="s">
        <v>12423</v>
      </c>
      <c r="AG11244">
        <v>40002179</v>
      </c>
      <c r="AL11244" t="s">
        <v>12422</v>
      </c>
      <c r="AN11244">
        <v>3200100201</v>
      </c>
      <c r="AO11244">
        <v>16</v>
      </c>
      <c r="AP11244" t="s">
        <v>12424</v>
      </c>
      <c r="AQ11244" t="s">
        <v>11408</v>
      </c>
      <c r="AR11244">
        <v>4100</v>
      </c>
      <c r="AT11244">
        <v>0</v>
      </c>
      <c r="AV11244" t="s">
        <v>22105</v>
      </c>
      <c r="AW11244">
        <v>116100</v>
      </c>
    </row>
    <row r="11245" spans="1:49" x14ac:dyDescent="0.25">
      <c r="A11245">
        <v>4100</v>
      </c>
      <c r="B11245">
        <v>30030</v>
      </c>
      <c r="C11245">
        <v>4029</v>
      </c>
      <c r="D11245">
        <v>413</v>
      </c>
      <c r="E11245" s="124" t="s">
        <v>22053</v>
      </c>
      <c r="F11245" t="str">
        <f t="shared" si="224"/>
        <v>Melvin DelicCONVEYORS &amp; EQUIPMENT - UT</v>
      </c>
      <c r="G11245" s="150" t="str">
        <f t="shared" si="225"/>
        <v>Melvin Delic</v>
      </c>
      <c r="H11245" s="149" t="s">
        <v>2494</v>
      </c>
      <c r="I11245">
        <v>40004355</v>
      </c>
      <c r="K11245" t="s">
        <v>22106</v>
      </c>
      <c r="L11245" t="s">
        <v>17545</v>
      </c>
      <c r="M11245" t="s">
        <v>17379</v>
      </c>
      <c r="N11245" t="s">
        <v>22107</v>
      </c>
      <c r="Q11245" t="s">
        <v>12415</v>
      </c>
      <c r="R11245" t="s">
        <v>12416</v>
      </c>
      <c r="S11245" t="s">
        <v>22108</v>
      </c>
      <c r="U11245" t="s">
        <v>12418</v>
      </c>
      <c r="W11245">
        <v>11</v>
      </c>
      <c r="X11245">
        <v>2</v>
      </c>
      <c r="Y11245" t="s">
        <v>12472</v>
      </c>
      <c r="Z11245" t="s">
        <v>12420</v>
      </c>
      <c r="AA11245" t="s">
        <v>12421</v>
      </c>
      <c r="AB11245" t="s">
        <v>12422</v>
      </c>
      <c r="AC11245">
        <v>2</v>
      </c>
      <c r="AD11245" s="123">
        <v>39111</v>
      </c>
      <c r="AE11245" t="s">
        <v>12423</v>
      </c>
      <c r="AG11245">
        <v>40004355</v>
      </c>
      <c r="AL11245" t="s">
        <v>12422</v>
      </c>
      <c r="AN11245">
        <v>4503502701</v>
      </c>
      <c r="AO11245">
        <v>16</v>
      </c>
      <c r="AP11245" t="s">
        <v>12424</v>
      </c>
      <c r="AQ11245" t="s">
        <v>11408</v>
      </c>
      <c r="AR11245">
        <v>4100</v>
      </c>
      <c r="AT11245">
        <v>2005</v>
      </c>
      <c r="AV11245" t="s">
        <v>22105</v>
      </c>
      <c r="AW11245">
        <v>116100</v>
      </c>
    </row>
    <row r="11246" spans="1:49" x14ac:dyDescent="0.25">
      <c r="A11246">
        <v>4100</v>
      </c>
      <c r="B11246">
        <v>30030</v>
      </c>
      <c r="C11246">
        <v>4029</v>
      </c>
      <c r="D11246">
        <v>413</v>
      </c>
      <c r="E11246" s="124" t="s">
        <v>22053</v>
      </c>
      <c r="F11246" t="str">
        <f t="shared" si="224"/>
        <v>Melvin DelicCROSSFIRE METALWORS LLC.</v>
      </c>
      <c r="G11246" s="150" t="str">
        <f t="shared" si="225"/>
        <v>Melvin Delic</v>
      </c>
      <c r="H11246" s="149" t="s">
        <v>2569</v>
      </c>
      <c r="I11246">
        <v>40008604</v>
      </c>
      <c r="J11246" t="s">
        <v>22109</v>
      </c>
      <c r="L11246" t="s">
        <v>22110</v>
      </c>
      <c r="M11246" t="s">
        <v>19470</v>
      </c>
      <c r="O11246">
        <v>128</v>
      </c>
      <c r="P11246">
        <v>83661</v>
      </c>
      <c r="Q11246" t="s">
        <v>12415</v>
      </c>
      <c r="R11246" t="s">
        <v>12416</v>
      </c>
      <c r="S11246" t="s">
        <v>22111</v>
      </c>
      <c r="U11246" t="s">
        <v>12418</v>
      </c>
      <c r="W11246">
        <v>11</v>
      </c>
      <c r="X11246">
        <v>0</v>
      </c>
      <c r="Y11246" t="s">
        <v>12419</v>
      </c>
      <c r="Z11246" t="s">
        <v>12420</v>
      </c>
      <c r="AA11246" t="s">
        <v>12429</v>
      </c>
      <c r="AB11246" t="s">
        <v>12422</v>
      </c>
      <c r="AC11246">
        <v>2</v>
      </c>
      <c r="AD11246" s="123">
        <v>43545</v>
      </c>
      <c r="AE11246" t="s">
        <v>12431</v>
      </c>
      <c r="AG11246">
        <v>40008604</v>
      </c>
      <c r="AL11246" t="s">
        <v>12422</v>
      </c>
      <c r="AN11246">
        <v>1307502301</v>
      </c>
      <c r="AO11246">
        <v>16</v>
      </c>
      <c r="AP11246" t="s">
        <v>12424</v>
      </c>
      <c r="AQ11246" t="s">
        <v>11408</v>
      </c>
      <c r="AR11246">
        <v>4100</v>
      </c>
      <c r="AT11246">
        <v>0</v>
      </c>
      <c r="AV11246" t="s">
        <v>22112</v>
      </c>
      <c r="AW11246">
        <v>116100</v>
      </c>
    </row>
    <row r="11247" spans="1:49" x14ac:dyDescent="0.25">
      <c r="A11247">
        <v>4100</v>
      </c>
      <c r="B11247">
        <v>30030</v>
      </c>
      <c r="C11247">
        <v>4029</v>
      </c>
      <c r="D11247">
        <v>413</v>
      </c>
      <c r="E11247" s="124" t="s">
        <v>22053</v>
      </c>
      <c r="F11247" t="str">
        <f t="shared" si="224"/>
        <v>Melvin DelicDGS IMPORT</v>
      </c>
      <c r="G11247" s="150" t="str">
        <f t="shared" si="225"/>
        <v>Melvin Delic</v>
      </c>
      <c r="H11247" s="149" t="s">
        <v>2845</v>
      </c>
      <c r="I11247">
        <v>40007600</v>
      </c>
      <c r="K11247" t="s">
        <v>22113</v>
      </c>
      <c r="L11247" t="s">
        <v>21213</v>
      </c>
      <c r="M11247" t="s">
        <v>12546</v>
      </c>
      <c r="N11247">
        <v>60007</v>
      </c>
      <c r="Q11247" t="s">
        <v>12415</v>
      </c>
      <c r="R11247" t="s">
        <v>12416</v>
      </c>
      <c r="S11247" t="s">
        <v>22114</v>
      </c>
      <c r="U11247" t="s">
        <v>12418</v>
      </c>
      <c r="W11247">
        <v>11</v>
      </c>
      <c r="X11247">
        <v>2</v>
      </c>
      <c r="Y11247" t="s">
        <v>12419</v>
      </c>
      <c r="Z11247" t="s">
        <v>12420</v>
      </c>
      <c r="AA11247" t="s">
        <v>12429</v>
      </c>
      <c r="AB11247" t="s">
        <v>12422</v>
      </c>
      <c r="AC11247">
        <v>2</v>
      </c>
      <c r="AD11247" s="123">
        <v>42156</v>
      </c>
      <c r="AE11247" t="s">
        <v>12431</v>
      </c>
      <c r="AG11247">
        <v>40007600</v>
      </c>
      <c r="AL11247" t="s">
        <v>12422</v>
      </c>
      <c r="AN11247">
        <v>1403108901</v>
      </c>
      <c r="AO11247">
        <v>16</v>
      </c>
      <c r="AP11247" t="s">
        <v>12424</v>
      </c>
      <c r="AQ11247" t="s">
        <v>11408</v>
      </c>
      <c r="AR11247">
        <v>4100</v>
      </c>
      <c r="AT11247">
        <v>0</v>
      </c>
      <c r="AV11247" t="s">
        <v>2845</v>
      </c>
      <c r="AW11247">
        <v>116100</v>
      </c>
    </row>
    <row r="11248" spans="1:49" x14ac:dyDescent="0.25">
      <c r="A11248">
        <v>4100</v>
      </c>
      <c r="B11248">
        <v>30030</v>
      </c>
      <c r="C11248">
        <v>4029</v>
      </c>
      <c r="D11248">
        <v>413</v>
      </c>
      <c r="E11248" s="124" t="s">
        <v>22053</v>
      </c>
      <c r="F11248" t="str">
        <f t="shared" si="224"/>
        <v>Melvin DelicDGS STORE FIXTURES, INC.</v>
      </c>
      <c r="G11248" s="150" t="str">
        <f t="shared" si="225"/>
        <v>Melvin Delic</v>
      </c>
      <c r="H11248" s="149" t="s">
        <v>2846</v>
      </c>
      <c r="I11248">
        <v>40000337</v>
      </c>
      <c r="J11248" t="s">
        <v>22115</v>
      </c>
      <c r="K11248" t="s">
        <v>22116</v>
      </c>
      <c r="L11248" t="s">
        <v>22117</v>
      </c>
      <c r="M11248" t="s">
        <v>17379</v>
      </c>
      <c r="N11248">
        <v>84651</v>
      </c>
      <c r="Q11248" t="s">
        <v>12415</v>
      </c>
      <c r="R11248" t="s">
        <v>12416</v>
      </c>
      <c r="S11248" t="s">
        <v>22118</v>
      </c>
      <c r="U11248" t="s">
        <v>12418</v>
      </c>
      <c r="W11248">
        <v>11</v>
      </c>
      <c r="X11248">
        <v>0</v>
      </c>
      <c r="Y11248" t="s">
        <v>12472</v>
      </c>
      <c r="Z11248" t="s">
        <v>12420</v>
      </c>
      <c r="AA11248" t="s">
        <v>12421</v>
      </c>
      <c r="AB11248" t="s">
        <v>12422</v>
      </c>
      <c r="AC11248">
        <v>2</v>
      </c>
      <c r="AD11248" s="123">
        <v>39111</v>
      </c>
      <c r="AE11248" t="s">
        <v>12423</v>
      </c>
      <c r="AG11248">
        <v>40000337</v>
      </c>
      <c r="AL11248" t="s">
        <v>12422</v>
      </c>
      <c r="AN11248">
        <v>4504902101</v>
      </c>
      <c r="AO11248">
        <v>16</v>
      </c>
      <c r="AP11248" t="s">
        <v>12424</v>
      </c>
      <c r="AQ11248" t="s">
        <v>11408</v>
      </c>
      <c r="AR11248">
        <v>4100</v>
      </c>
      <c r="AT11248">
        <v>2005</v>
      </c>
      <c r="AV11248" t="s">
        <v>22119</v>
      </c>
      <c r="AW11248">
        <v>116100</v>
      </c>
    </row>
    <row r="11249" spans="1:49" x14ac:dyDescent="0.25">
      <c r="A11249">
        <v>4100</v>
      </c>
      <c r="B11249">
        <v>30030</v>
      </c>
      <c r="C11249">
        <v>4029</v>
      </c>
      <c r="D11249">
        <v>413</v>
      </c>
      <c r="E11249" s="124" t="s">
        <v>22053</v>
      </c>
      <c r="F11249" t="str">
        <f t="shared" si="224"/>
        <v>Melvin DelicDXP ENTERPRISES, INC</v>
      </c>
      <c r="G11249" s="150" t="str">
        <f t="shared" si="225"/>
        <v>Melvin Delic</v>
      </c>
      <c r="H11249" s="149" t="s">
        <v>3039</v>
      </c>
      <c r="I11249">
        <v>40008053</v>
      </c>
      <c r="L11249" t="s">
        <v>14872</v>
      </c>
      <c r="M11249" t="s">
        <v>12494</v>
      </c>
      <c r="O11249">
        <v>1697</v>
      </c>
      <c r="P11249" t="s">
        <v>22120</v>
      </c>
      <c r="Q11249" t="s">
        <v>12415</v>
      </c>
      <c r="R11249" t="s">
        <v>12416</v>
      </c>
      <c r="S11249" t="s">
        <v>16148</v>
      </c>
      <c r="U11249" t="s">
        <v>12418</v>
      </c>
      <c r="V11249">
        <v>210</v>
      </c>
      <c r="W11249">
        <v>11</v>
      </c>
      <c r="X11249">
        <v>2</v>
      </c>
      <c r="Y11249" t="s">
        <v>12419</v>
      </c>
      <c r="Z11249" t="s">
        <v>12420</v>
      </c>
      <c r="AA11249" t="s">
        <v>12429</v>
      </c>
      <c r="AB11249" t="s">
        <v>12422</v>
      </c>
      <c r="AC11249">
        <v>2</v>
      </c>
      <c r="AD11249" s="123">
        <v>42772</v>
      </c>
      <c r="AE11249" t="s">
        <v>12431</v>
      </c>
      <c r="AG11249">
        <v>40008053</v>
      </c>
      <c r="AL11249" t="s">
        <v>12422</v>
      </c>
      <c r="AN11249">
        <v>4420114401</v>
      </c>
      <c r="AO11249">
        <v>16</v>
      </c>
      <c r="AP11249" t="s">
        <v>12424</v>
      </c>
      <c r="AQ11249" t="s">
        <v>11408</v>
      </c>
      <c r="AR11249">
        <v>4100</v>
      </c>
      <c r="AT11249">
        <v>0</v>
      </c>
      <c r="AV11249" t="s">
        <v>16149</v>
      </c>
      <c r="AW11249">
        <v>116100</v>
      </c>
    </row>
    <row r="11250" spans="1:49" x14ac:dyDescent="0.25">
      <c r="A11250">
        <v>4100</v>
      </c>
      <c r="B11250">
        <v>30030</v>
      </c>
      <c r="C11250">
        <v>4029</v>
      </c>
      <c r="D11250">
        <v>413</v>
      </c>
      <c r="E11250" s="124" t="s">
        <v>22053</v>
      </c>
      <c r="F11250" t="str">
        <f t="shared" si="224"/>
        <v>Melvin DelicFERGUSON ENTERPRISES, INC.</v>
      </c>
      <c r="G11250" s="150" t="str">
        <f t="shared" si="225"/>
        <v>Melvin Delic</v>
      </c>
      <c r="H11250" s="149" t="s">
        <v>3513</v>
      </c>
      <c r="I11250">
        <v>40008059</v>
      </c>
      <c r="J11250" t="s">
        <v>22121</v>
      </c>
      <c r="L11250" t="s">
        <v>22122</v>
      </c>
      <c r="M11250" t="s">
        <v>16547</v>
      </c>
      <c r="O11250">
        <v>9406</v>
      </c>
      <c r="P11250" t="s">
        <v>22123</v>
      </c>
      <c r="Q11250" t="s">
        <v>12415</v>
      </c>
      <c r="R11250" t="s">
        <v>12416</v>
      </c>
      <c r="U11250" t="s">
        <v>12418</v>
      </c>
      <c r="W11250">
        <v>11</v>
      </c>
      <c r="X11250">
        <v>2</v>
      </c>
      <c r="Y11250" t="s">
        <v>12419</v>
      </c>
      <c r="Z11250" t="s">
        <v>12420</v>
      </c>
      <c r="AA11250" t="s">
        <v>12485</v>
      </c>
      <c r="AB11250" t="s">
        <v>12422</v>
      </c>
      <c r="AC11250">
        <v>2</v>
      </c>
      <c r="AD11250" s="123">
        <v>42786</v>
      </c>
      <c r="AE11250" t="s">
        <v>12528</v>
      </c>
      <c r="AG11250">
        <v>40008059</v>
      </c>
      <c r="AL11250" t="s">
        <v>12422</v>
      </c>
      <c r="AN11250">
        <v>4765003101</v>
      </c>
      <c r="AO11250">
        <v>16</v>
      </c>
      <c r="AP11250" t="s">
        <v>12424</v>
      </c>
      <c r="AQ11250" t="s">
        <v>11408</v>
      </c>
      <c r="AR11250">
        <v>4100</v>
      </c>
      <c r="AT11250">
        <v>0</v>
      </c>
      <c r="AV11250" t="s">
        <v>22124</v>
      </c>
      <c r="AW11250">
        <v>116100</v>
      </c>
    </row>
    <row r="11251" spans="1:49" x14ac:dyDescent="0.25">
      <c r="A11251">
        <v>4100</v>
      </c>
      <c r="B11251">
        <v>30030</v>
      </c>
      <c r="C11251">
        <v>4029</v>
      </c>
      <c r="D11251">
        <v>413</v>
      </c>
      <c r="E11251" s="124" t="s">
        <v>22053</v>
      </c>
      <c r="F11251" t="str">
        <f t="shared" si="224"/>
        <v>Melvin DelicFIVE STAR AIRPORT ALLIANCE</v>
      </c>
      <c r="G11251" s="150" t="str">
        <f t="shared" si="225"/>
        <v>Melvin Delic</v>
      </c>
      <c r="H11251" s="149" t="s">
        <v>3578</v>
      </c>
      <c r="I11251">
        <v>40002332</v>
      </c>
      <c r="J11251" t="s">
        <v>14036</v>
      </c>
      <c r="K11251" t="s">
        <v>22125</v>
      </c>
      <c r="L11251" t="s">
        <v>17545</v>
      </c>
      <c r="M11251" t="s">
        <v>17379</v>
      </c>
      <c r="N11251">
        <v>84104</v>
      </c>
      <c r="Q11251" t="s">
        <v>12415</v>
      </c>
      <c r="R11251" t="s">
        <v>12416</v>
      </c>
      <c r="S11251" t="s">
        <v>22126</v>
      </c>
      <c r="U11251" t="s">
        <v>12418</v>
      </c>
      <c r="W11251">
        <v>11</v>
      </c>
      <c r="X11251">
        <v>2</v>
      </c>
      <c r="Y11251" t="s">
        <v>12472</v>
      </c>
      <c r="Z11251" t="s">
        <v>12420</v>
      </c>
      <c r="AA11251" t="s">
        <v>12421</v>
      </c>
      <c r="AB11251" t="s">
        <v>12422</v>
      </c>
      <c r="AC11251">
        <v>2</v>
      </c>
      <c r="AD11251" s="123">
        <v>39111</v>
      </c>
      <c r="AE11251" t="s">
        <v>12423</v>
      </c>
      <c r="AG11251">
        <v>40002332</v>
      </c>
      <c r="AL11251" t="s">
        <v>12422</v>
      </c>
      <c r="AN11251">
        <v>4503502701</v>
      </c>
      <c r="AO11251">
        <v>16</v>
      </c>
      <c r="AP11251" t="s">
        <v>12424</v>
      </c>
      <c r="AQ11251" t="s">
        <v>11408</v>
      </c>
      <c r="AR11251">
        <v>4100</v>
      </c>
      <c r="AT11251">
        <v>2005</v>
      </c>
      <c r="AV11251" t="s">
        <v>18675</v>
      </c>
      <c r="AW11251">
        <v>116100</v>
      </c>
    </row>
    <row r="11252" spans="1:49" x14ac:dyDescent="0.25">
      <c r="A11252">
        <v>4100</v>
      </c>
      <c r="B11252">
        <v>30030</v>
      </c>
      <c r="C11252">
        <v>4029</v>
      </c>
      <c r="D11252">
        <v>413</v>
      </c>
      <c r="E11252" s="124" t="s">
        <v>22053</v>
      </c>
      <c r="F11252" t="str">
        <f t="shared" si="224"/>
        <v>Melvin DelicGALLIGAN WHOLESALE MEAT COMPANY</v>
      </c>
      <c r="G11252" s="150" t="str">
        <f t="shared" si="225"/>
        <v>Melvin Delic</v>
      </c>
      <c r="H11252" s="149" t="s">
        <v>3816</v>
      </c>
      <c r="I11252">
        <v>40006515</v>
      </c>
      <c r="K11252" t="s">
        <v>22127</v>
      </c>
      <c r="L11252" t="s">
        <v>12881</v>
      </c>
      <c r="M11252" t="s">
        <v>12882</v>
      </c>
      <c r="N11252">
        <v>80219</v>
      </c>
      <c r="Q11252" t="s">
        <v>12415</v>
      </c>
      <c r="R11252" t="s">
        <v>12416</v>
      </c>
      <c r="S11252" t="s">
        <v>22128</v>
      </c>
      <c r="U11252" t="s">
        <v>12418</v>
      </c>
      <c r="W11252">
        <v>11</v>
      </c>
      <c r="X11252">
        <v>1</v>
      </c>
      <c r="Y11252" t="s">
        <v>12419</v>
      </c>
      <c r="Z11252" t="s">
        <v>12420</v>
      </c>
      <c r="AA11252" t="s">
        <v>12429</v>
      </c>
      <c r="AB11252" t="s">
        <v>12430</v>
      </c>
      <c r="AC11252">
        <v>2</v>
      </c>
      <c r="AD11252" s="123">
        <v>40620</v>
      </c>
      <c r="AE11252" t="s">
        <v>12431</v>
      </c>
      <c r="AG11252">
        <v>40006515</v>
      </c>
      <c r="AL11252" t="s">
        <v>12430</v>
      </c>
      <c r="AN11252">
        <v>603101401</v>
      </c>
      <c r="AO11252">
        <v>16</v>
      </c>
      <c r="AP11252" t="s">
        <v>12424</v>
      </c>
      <c r="AQ11252" t="s">
        <v>11408</v>
      </c>
      <c r="AR11252">
        <v>4100</v>
      </c>
      <c r="AS11252" t="s">
        <v>12491</v>
      </c>
      <c r="AT11252">
        <v>0</v>
      </c>
      <c r="AV11252" t="s">
        <v>22129</v>
      </c>
      <c r="AW11252">
        <v>116100</v>
      </c>
    </row>
    <row r="11253" spans="1:49" x14ac:dyDescent="0.25">
      <c r="A11253">
        <v>4100</v>
      </c>
      <c r="B11253">
        <v>30030</v>
      </c>
      <c r="C11253">
        <v>4029</v>
      </c>
      <c r="D11253">
        <v>413</v>
      </c>
      <c r="E11253" s="124" t="s">
        <v>22053</v>
      </c>
      <c r="F11253" t="str">
        <f t="shared" si="224"/>
        <v>Melvin DelicGENERAL SHALE BRICK, INC.</v>
      </c>
      <c r="G11253" s="150" t="str">
        <f t="shared" si="225"/>
        <v>Melvin Delic</v>
      </c>
      <c r="H11253" s="149" t="s">
        <v>3888</v>
      </c>
      <c r="I11253">
        <v>40000929</v>
      </c>
      <c r="K11253" t="s">
        <v>22130</v>
      </c>
      <c r="L11253" t="s">
        <v>12959</v>
      </c>
      <c r="M11253" t="s">
        <v>12882</v>
      </c>
      <c r="N11253" t="s">
        <v>22131</v>
      </c>
      <c r="Q11253" t="s">
        <v>12415</v>
      </c>
      <c r="R11253" t="s">
        <v>12416</v>
      </c>
      <c r="S11253" t="s">
        <v>16820</v>
      </c>
      <c r="U11253" t="s">
        <v>12418</v>
      </c>
      <c r="W11253">
        <v>11</v>
      </c>
      <c r="X11253">
        <v>1</v>
      </c>
      <c r="Y11253" t="s">
        <v>12419</v>
      </c>
      <c r="Z11253" t="s">
        <v>12420</v>
      </c>
      <c r="AA11253" t="s">
        <v>12421</v>
      </c>
      <c r="AB11253" t="s">
        <v>12422</v>
      </c>
      <c r="AC11253">
        <v>2</v>
      </c>
      <c r="AD11253" s="123">
        <v>39111</v>
      </c>
      <c r="AE11253" t="s">
        <v>12423</v>
      </c>
      <c r="AG11253">
        <v>40000929</v>
      </c>
      <c r="AL11253" t="s">
        <v>12422</v>
      </c>
      <c r="AN11253">
        <v>603101401</v>
      </c>
      <c r="AO11253">
        <v>16</v>
      </c>
      <c r="AP11253" t="s">
        <v>12424</v>
      </c>
      <c r="AQ11253" t="s">
        <v>11408</v>
      </c>
      <c r="AR11253">
        <v>4100</v>
      </c>
      <c r="AT11253">
        <v>2005</v>
      </c>
      <c r="AV11253" t="s">
        <v>16821</v>
      </c>
      <c r="AW11253">
        <v>116100</v>
      </c>
    </row>
    <row r="11254" spans="1:49" x14ac:dyDescent="0.25">
      <c r="A11254">
        <v>4100</v>
      </c>
      <c r="B11254">
        <v>30030</v>
      </c>
      <c r="C11254">
        <v>4029</v>
      </c>
      <c r="D11254">
        <v>413</v>
      </c>
      <c r="E11254" s="124" t="s">
        <v>22053</v>
      </c>
      <c r="F11254" t="str">
        <f t="shared" si="224"/>
        <v>Melvin DelicGRAINGER - HENDERSON</v>
      </c>
      <c r="G11254" s="150" t="str">
        <f t="shared" si="225"/>
        <v>Melvin Delic</v>
      </c>
      <c r="H11254" s="149" t="s">
        <v>4099</v>
      </c>
      <c r="I11254">
        <v>40007544</v>
      </c>
      <c r="J11254" t="s">
        <v>22132</v>
      </c>
      <c r="K11254" t="s">
        <v>22133</v>
      </c>
      <c r="L11254" t="s">
        <v>12821</v>
      </c>
      <c r="M11254" t="s">
        <v>12546</v>
      </c>
      <c r="N11254" t="s">
        <v>22134</v>
      </c>
      <c r="Q11254" t="s">
        <v>12415</v>
      </c>
      <c r="R11254" t="s">
        <v>12416</v>
      </c>
      <c r="S11254" t="s">
        <v>22135</v>
      </c>
      <c r="U11254" t="s">
        <v>12418</v>
      </c>
      <c r="W11254">
        <v>11</v>
      </c>
      <c r="X11254">
        <v>2</v>
      </c>
      <c r="Y11254" t="s">
        <v>12419</v>
      </c>
      <c r="Z11254" t="s">
        <v>12420</v>
      </c>
      <c r="AA11254" t="s">
        <v>12429</v>
      </c>
      <c r="AB11254" t="s">
        <v>12422</v>
      </c>
      <c r="AC11254">
        <v>2</v>
      </c>
      <c r="AD11254" s="123">
        <v>42081</v>
      </c>
      <c r="AE11254" t="s">
        <v>12431</v>
      </c>
      <c r="AG11254">
        <v>40007544</v>
      </c>
      <c r="AL11254" t="s">
        <v>12422</v>
      </c>
      <c r="AN11254">
        <v>1403122301</v>
      </c>
      <c r="AO11254">
        <v>16</v>
      </c>
      <c r="AP11254" t="s">
        <v>12424</v>
      </c>
      <c r="AQ11254" t="s">
        <v>11408</v>
      </c>
      <c r="AR11254">
        <v>4100</v>
      </c>
      <c r="AT11254">
        <v>0</v>
      </c>
      <c r="AV11254" t="s">
        <v>4098</v>
      </c>
      <c r="AW11254">
        <v>116100</v>
      </c>
    </row>
    <row r="11255" spans="1:49" x14ac:dyDescent="0.25">
      <c r="A11255">
        <v>4100</v>
      </c>
      <c r="B11255">
        <v>30030</v>
      </c>
      <c r="C11255">
        <v>4029</v>
      </c>
      <c r="D11255">
        <v>413</v>
      </c>
      <c r="E11255" s="124" t="s">
        <v>22053</v>
      </c>
      <c r="F11255" t="str">
        <f t="shared" si="224"/>
        <v>Melvin DelicGULFCO MANUFACTURING</v>
      </c>
      <c r="G11255" s="150" t="str">
        <f t="shared" si="225"/>
        <v>Melvin Delic</v>
      </c>
      <c r="H11255" s="149" t="s">
        <v>4212</v>
      </c>
      <c r="I11255">
        <v>40003959</v>
      </c>
      <c r="J11255" t="s">
        <v>22136</v>
      </c>
      <c r="K11255" t="s">
        <v>22137</v>
      </c>
      <c r="L11255" t="s">
        <v>22138</v>
      </c>
      <c r="M11255" t="s">
        <v>12882</v>
      </c>
      <c r="N11255">
        <v>80112</v>
      </c>
      <c r="Q11255" t="s">
        <v>12415</v>
      </c>
      <c r="R11255" t="s">
        <v>12416</v>
      </c>
      <c r="S11255" t="s">
        <v>22139</v>
      </c>
      <c r="U11255" t="s">
        <v>12418</v>
      </c>
      <c r="W11255">
        <v>11</v>
      </c>
      <c r="X11255">
        <v>0</v>
      </c>
      <c r="Y11255" t="s">
        <v>12472</v>
      </c>
      <c r="Z11255" t="s">
        <v>12420</v>
      </c>
      <c r="AA11255" t="s">
        <v>12421</v>
      </c>
      <c r="AB11255" t="s">
        <v>12422</v>
      </c>
      <c r="AC11255">
        <v>2</v>
      </c>
      <c r="AD11255" s="123">
        <v>39111</v>
      </c>
      <c r="AE11255" t="s">
        <v>12423</v>
      </c>
      <c r="AG11255">
        <v>40003959</v>
      </c>
      <c r="AL11255" t="s">
        <v>12422</v>
      </c>
      <c r="AN11255">
        <v>600500241</v>
      </c>
      <c r="AO11255">
        <v>16</v>
      </c>
      <c r="AP11255" t="s">
        <v>12424</v>
      </c>
      <c r="AQ11255" t="s">
        <v>11408</v>
      </c>
      <c r="AR11255">
        <v>4100</v>
      </c>
      <c r="AT11255">
        <v>2005</v>
      </c>
      <c r="AV11255" t="s">
        <v>22140</v>
      </c>
      <c r="AW11255">
        <v>116100</v>
      </c>
    </row>
    <row r="11256" spans="1:49" x14ac:dyDescent="0.25">
      <c r="A11256">
        <v>4100</v>
      </c>
      <c r="B11256">
        <v>30030</v>
      </c>
      <c r="C11256">
        <v>4029</v>
      </c>
      <c r="D11256">
        <v>413</v>
      </c>
      <c r="E11256" s="124" t="s">
        <v>22053</v>
      </c>
      <c r="F11256" t="str">
        <f t="shared" si="224"/>
        <v>Melvin DelicHBH ENTERPRISES</v>
      </c>
      <c r="G11256" s="150" t="str">
        <f t="shared" si="225"/>
        <v>Melvin Delic</v>
      </c>
      <c r="H11256" s="149" t="s">
        <v>4298</v>
      </c>
      <c r="I11256">
        <v>40007747</v>
      </c>
      <c r="J11256" t="s">
        <v>22141</v>
      </c>
      <c r="L11256" t="s">
        <v>22142</v>
      </c>
      <c r="M11256" t="s">
        <v>17379</v>
      </c>
      <c r="O11256">
        <v>967</v>
      </c>
      <c r="P11256">
        <v>84663</v>
      </c>
      <c r="Q11256" t="s">
        <v>12415</v>
      </c>
      <c r="R11256" t="s">
        <v>12416</v>
      </c>
      <c r="S11256" t="s">
        <v>22143</v>
      </c>
      <c r="U11256" t="s">
        <v>12418</v>
      </c>
      <c r="W11256">
        <v>11</v>
      </c>
      <c r="X11256">
        <v>1</v>
      </c>
      <c r="Y11256" t="s">
        <v>12419</v>
      </c>
      <c r="Z11256" t="s">
        <v>12420</v>
      </c>
      <c r="AA11256" t="s">
        <v>12429</v>
      </c>
      <c r="AB11256" t="s">
        <v>12478</v>
      </c>
      <c r="AC11256">
        <v>2</v>
      </c>
      <c r="AD11256" s="123">
        <v>42354</v>
      </c>
      <c r="AE11256" t="s">
        <v>12431</v>
      </c>
      <c r="AG11256">
        <v>40007747</v>
      </c>
      <c r="AL11256" t="s">
        <v>12478</v>
      </c>
      <c r="AN11256">
        <v>4504903301</v>
      </c>
      <c r="AO11256">
        <v>16</v>
      </c>
      <c r="AP11256" t="s">
        <v>12424</v>
      </c>
      <c r="AQ11256" t="s">
        <v>11408</v>
      </c>
      <c r="AR11256">
        <v>4100</v>
      </c>
      <c r="AT11256">
        <v>0</v>
      </c>
      <c r="AV11256" t="s">
        <v>22144</v>
      </c>
      <c r="AW11256">
        <v>116100</v>
      </c>
    </row>
    <row r="11257" spans="1:49" x14ac:dyDescent="0.25">
      <c r="A11257">
        <v>4100</v>
      </c>
      <c r="B11257">
        <v>30030</v>
      </c>
      <c r="C11257">
        <v>4029</v>
      </c>
      <c r="D11257">
        <v>413</v>
      </c>
      <c r="E11257" s="124" t="s">
        <v>22053</v>
      </c>
      <c r="F11257" t="str">
        <f t="shared" si="224"/>
        <v>Melvin DelicHEARTHSIDE FOOD SOLUTIONS LLC - BOI</v>
      </c>
      <c r="G11257" s="150" t="str">
        <f t="shared" si="225"/>
        <v>Melvin Delic</v>
      </c>
      <c r="H11257" s="149" t="s">
        <v>4314</v>
      </c>
      <c r="I11257">
        <v>40007888</v>
      </c>
      <c r="K11257" t="s">
        <v>22145</v>
      </c>
      <c r="L11257" t="s">
        <v>14739</v>
      </c>
      <c r="M11257" t="s">
        <v>12546</v>
      </c>
      <c r="N11257">
        <v>60515</v>
      </c>
      <c r="Q11257" t="s">
        <v>12415</v>
      </c>
      <c r="R11257" t="s">
        <v>12416</v>
      </c>
      <c r="S11257" t="s">
        <v>22146</v>
      </c>
      <c r="U11257" t="s">
        <v>12418</v>
      </c>
      <c r="V11257">
        <v>280</v>
      </c>
      <c r="W11257">
        <v>11</v>
      </c>
      <c r="X11257">
        <v>1</v>
      </c>
      <c r="Y11257" t="s">
        <v>12419</v>
      </c>
      <c r="Z11257" t="s">
        <v>12420</v>
      </c>
      <c r="AA11257" t="s">
        <v>12429</v>
      </c>
      <c r="AB11257" t="s">
        <v>12422</v>
      </c>
      <c r="AC11257">
        <v>2</v>
      </c>
      <c r="AD11257" s="123">
        <v>42573</v>
      </c>
      <c r="AE11257" t="s">
        <v>12431</v>
      </c>
      <c r="AG11257">
        <v>40007888</v>
      </c>
      <c r="AL11257" t="s">
        <v>12422</v>
      </c>
      <c r="AN11257">
        <v>1404307601</v>
      </c>
      <c r="AO11257">
        <v>16</v>
      </c>
      <c r="AP11257" t="s">
        <v>12424</v>
      </c>
      <c r="AQ11257" t="s">
        <v>11408</v>
      </c>
      <c r="AR11257">
        <v>4100</v>
      </c>
      <c r="AT11257">
        <v>0</v>
      </c>
      <c r="AV11257" t="s">
        <v>19873</v>
      </c>
      <c r="AW11257">
        <v>116100</v>
      </c>
    </row>
    <row r="11258" spans="1:49" x14ac:dyDescent="0.25">
      <c r="A11258">
        <v>4100</v>
      </c>
      <c r="B11258">
        <v>30030</v>
      </c>
      <c r="C11258">
        <v>4029</v>
      </c>
      <c r="D11258">
        <v>413</v>
      </c>
      <c r="E11258" s="124" t="s">
        <v>22053</v>
      </c>
      <c r="F11258" t="str">
        <f t="shared" si="224"/>
        <v>Melvin DelicHUNTER DOUGLAS WFD</v>
      </c>
      <c r="G11258" s="150" t="str">
        <f t="shared" si="225"/>
        <v>Melvin Delic</v>
      </c>
      <c r="H11258" s="149" t="s">
        <v>4464</v>
      </c>
      <c r="I11258">
        <v>40004376</v>
      </c>
      <c r="K11258" t="s">
        <v>22147</v>
      </c>
      <c r="L11258" t="s">
        <v>17340</v>
      </c>
      <c r="M11258" t="s">
        <v>12882</v>
      </c>
      <c r="N11258" t="s">
        <v>22148</v>
      </c>
      <c r="Q11258" t="s">
        <v>12415</v>
      </c>
      <c r="R11258" t="s">
        <v>12416</v>
      </c>
      <c r="S11258" t="s">
        <v>22149</v>
      </c>
      <c r="U11258" t="s">
        <v>12418</v>
      </c>
      <c r="W11258">
        <v>11</v>
      </c>
      <c r="X11258">
        <v>1</v>
      </c>
      <c r="Y11258" t="s">
        <v>12419</v>
      </c>
      <c r="Z11258" t="s">
        <v>12420</v>
      </c>
      <c r="AA11258" t="s">
        <v>12421</v>
      </c>
      <c r="AB11258" t="s">
        <v>12422</v>
      </c>
      <c r="AC11258">
        <v>2</v>
      </c>
      <c r="AD11258" s="123">
        <v>39111</v>
      </c>
      <c r="AE11258" t="s">
        <v>12423</v>
      </c>
      <c r="AG11258">
        <v>40004376</v>
      </c>
      <c r="AL11258" t="s">
        <v>12422</v>
      </c>
      <c r="AN11258">
        <v>601400271</v>
      </c>
      <c r="AO11258">
        <v>16</v>
      </c>
      <c r="AP11258" t="s">
        <v>12424</v>
      </c>
      <c r="AQ11258" t="s">
        <v>11408</v>
      </c>
      <c r="AR11258">
        <v>4100</v>
      </c>
      <c r="AT11258">
        <v>2005</v>
      </c>
      <c r="AV11258" t="s">
        <v>22150</v>
      </c>
      <c r="AW11258">
        <v>116100</v>
      </c>
    </row>
    <row r="11259" spans="1:49" x14ac:dyDescent="0.25">
      <c r="A11259">
        <v>4100</v>
      </c>
      <c r="B11259">
        <v>30030</v>
      </c>
      <c r="C11259">
        <v>4029</v>
      </c>
      <c r="D11259">
        <v>410</v>
      </c>
      <c r="E11259" s="124" t="s">
        <v>22053</v>
      </c>
      <c r="F11259" t="str">
        <f t="shared" si="224"/>
        <v>Melvin DelicICON HEALTH &amp; FITNESS INC</v>
      </c>
      <c r="G11259" s="150" t="str">
        <f t="shared" si="225"/>
        <v>Melvin Delic</v>
      </c>
      <c r="H11259" s="149" t="s">
        <v>4493</v>
      </c>
      <c r="I11259">
        <v>40002703</v>
      </c>
      <c r="J11259" t="s">
        <v>12492</v>
      </c>
      <c r="K11259" t="s">
        <v>22151</v>
      </c>
      <c r="L11259" t="s">
        <v>17494</v>
      </c>
      <c r="M11259" t="s">
        <v>17379</v>
      </c>
      <c r="N11259" t="s">
        <v>22152</v>
      </c>
      <c r="Q11259" t="s">
        <v>12415</v>
      </c>
      <c r="R11259" t="s">
        <v>12416</v>
      </c>
      <c r="S11259" t="s">
        <v>22153</v>
      </c>
      <c r="U11259" t="s">
        <v>12418</v>
      </c>
      <c r="W11259">
        <v>11</v>
      </c>
      <c r="X11259">
        <v>0</v>
      </c>
      <c r="Y11259" t="s">
        <v>12472</v>
      </c>
      <c r="Z11259" t="s">
        <v>12420</v>
      </c>
      <c r="AA11259" t="s">
        <v>12421</v>
      </c>
      <c r="AB11259" t="s">
        <v>12422</v>
      </c>
      <c r="AC11259">
        <v>2</v>
      </c>
      <c r="AD11259" s="123">
        <v>39111</v>
      </c>
      <c r="AE11259" t="s">
        <v>12423</v>
      </c>
      <c r="AG11259">
        <v>40002703</v>
      </c>
      <c r="AL11259" t="s">
        <v>12422</v>
      </c>
      <c r="AN11259">
        <v>4500501201</v>
      </c>
      <c r="AO11259">
        <v>16</v>
      </c>
      <c r="AP11259" t="s">
        <v>12424</v>
      </c>
      <c r="AQ11259" t="s">
        <v>11408</v>
      </c>
      <c r="AR11259">
        <v>4100</v>
      </c>
      <c r="AT11259">
        <v>2005</v>
      </c>
      <c r="AV11259" t="s">
        <v>22154</v>
      </c>
      <c r="AW11259">
        <v>116100</v>
      </c>
    </row>
    <row r="11260" spans="1:49" x14ac:dyDescent="0.25">
      <c r="A11260">
        <v>4100</v>
      </c>
      <c r="B11260">
        <v>30030</v>
      </c>
      <c r="C11260">
        <v>4029</v>
      </c>
      <c r="D11260">
        <v>413</v>
      </c>
      <c r="E11260" s="124" t="s">
        <v>22053</v>
      </c>
      <c r="F11260" t="str">
        <f t="shared" si="224"/>
        <v>Melvin DelicICON HEALTH &amp; FITNESS INC.</v>
      </c>
      <c r="G11260" s="150" t="str">
        <f t="shared" si="225"/>
        <v>Melvin Delic</v>
      </c>
      <c r="H11260" s="149" t="s">
        <v>4494</v>
      </c>
      <c r="I11260">
        <v>40001532</v>
      </c>
      <c r="K11260" t="s">
        <v>22151</v>
      </c>
      <c r="L11260" t="s">
        <v>17494</v>
      </c>
      <c r="M11260" t="s">
        <v>17379</v>
      </c>
      <c r="N11260" t="s">
        <v>22155</v>
      </c>
      <c r="Q11260" t="s">
        <v>12415</v>
      </c>
      <c r="R11260" t="s">
        <v>12416</v>
      </c>
      <c r="S11260" t="s">
        <v>22156</v>
      </c>
      <c r="U11260" t="s">
        <v>12418</v>
      </c>
      <c r="W11260">
        <v>11</v>
      </c>
      <c r="X11260">
        <v>0</v>
      </c>
      <c r="Y11260" t="s">
        <v>12472</v>
      </c>
      <c r="Z11260" t="s">
        <v>12420</v>
      </c>
      <c r="AA11260" t="s">
        <v>12421</v>
      </c>
      <c r="AB11260" t="s">
        <v>12478</v>
      </c>
      <c r="AC11260">
        <v>2</v>
      </c>
      <c r="AD11260" s="123">
        <v>39111</v>
      </c>
      <c r="AE11260" t="s">
        <v>12423</v>
      </c>
      <c r="AG11260">
        <v>40001532</v>
      </c>
      <c r="AL11260" t="s">
        <v>12478</v>
      </c>
      <c r="AN11260">
        <v>4500501201</v>
      </c>
      <c r="AO11260">
        <v>16</v>
      </c>
      <c r="AP11260" t="s">
        <v>12424</v>
      </c>
      <c r="AQ11260" t="s">
        <v>11408</v>
      </c>
      <c r="AR11260">
        <v>4100</v>
      </c>
      <c r="AS11260" t="s">
        <v>12491</v>
      </c>
      <c r="AT11260">
        <v>0</v>
      </c>
      <c r="AV11260" t="s">
        <v>22154</v>
      </c>
      <c r="AW11260">
        <v>116100</v>
      </c>
    </row>
    <row r="11261" spans="1:49" x14ac:dyDescent="0.25">
      <c r="A11261">
        <v>4100</v>
      </c>
      <c r="B11261">
        <v>30030</v>
      </c>
      <c r="C11261">
        <v>4029</v>
      </c>
      <c r="D11261">
        <v>413</v>
      </c>
      <c r="E11261" s="124" t="s">
        <v>22053</v>
      </c>
      <c r="F11261" t="str">
        <f t="shared" si="224"/>
        <v>Melvin DelicINTERROLL ENGINEERING WEST INC.</v>
      </c>
      <c r="G11261" s="150" t="str">
        <f t="shared" si="225"/>
        <v>Melvin Delic</v>
      </c>
      <c r="H11261" s="149" t="s">
        <v>4746</v>
      </c>
      <c r="I11261">
        <v>40000513</v>
      </c>
      <c r="K11261" t="s">
        <v>22157</v>
      </c>
      <c r="L11261" t="s">
        <v>22158</v>
      </c>
      <c r="M11261" t="s">
        <v>12882</v>
      </c>
      <c r="N11261" t="s">
        <v>22159</v>
      </c>
      <c r="Q11261" t="s">
        <v>12415</v>
      </c>
      <c r="R11261" t="s">
        <v>12416</v>
      </c>
      <c r="S11261" t="s">
        <v>22160</v>
      </c>
      <c r="U11261" t="s">
        <v>12418</v>
      </c>
      <c r="V11261">
        <v>95</v>
      </c>
      <c r="W11261">
        <v>11</v>
      </c>
      <c r="X11261">
        <v>0</v>
      </c>
      <c r="Y11261" t="s">
        <v>12472</v>
      </c>
      <c r="Z11261" t="s">
        <v>12420</v>
      </c>
      <c r="AA11261" t="s">
        <v>12421</v>
      </c>
      <c r="AB11261" t="s">
        <v>12422</v>
      </c>
      <c r="AC11261">
        <v>2</v>
      </c>
      <c r="AD11261" s="123">
        <v>39111</v>
      </c>
      <c r="AE11261" t="s">
        <v>12423</v>
      </c>
      <c r="AG11261">
        <v>40000513</v>
      </c>
      <c r="AL11261" t="s">
        <v>12422</v>
      </c>
      <c r="AN11261">
        <v>604300801</v>
      </c>
      <c r="AO11261">
        <v>16</v>
      </c>
      <c r="AP11261" t="s">
        <v>12424</v>
      </c>
      <c r="AQ11261" t="s">
        <v>11408</v>
      </c>
      <c r="AR11261">
        <v>4100</v>
      </c>
      <c r="AT11261">
        <v>2005</v>
      </c>
      <c r="AV11261" t="s">
        <v>16856</v>
      </c>
      <c r="AW11261">
        <v>116100</v>
      </c>
    </row>
    <row r="11262" spans="1:49" x14ac:dyDescent="0.25">
      <c r="A11262">
        <v>4100</v>
      </c>
      <c r="B11262">
        <v>30030</v>
      </c>
      <c r="C11262">
        <v>4029</v>
      </c>
      <c r="D11262">
        <v>413</v>
      </c>
      <c r="E11262" s="124" t="s">
        <v>22053</v>
      </c>
      <c r="F11262" t="str">
        <f t="shared" si="224"/>
        <v>Melvin DelicINTERSTATE BRICK</v>
      </c>
      <c r="G11262" s="150" t="str">
        <f t="shared" si="225"/>
        <v>Melvin Delic</v>
      </c>
      <c r="H11262" s="149" t="s">
        <v>4752</v>
      </c>
      <c r="I11262">
        <v>40007691</v>
      </c>
      <c r="J11262" t="s">
        <v>22161</v>
      </c>
      <c r="K11262" t="s">
        <v>22162</v>
      </c>
      <c r="L11262" t="s">
        <v>22163</v>
      </c>
      <c r="M11262" t="s">
        <v>17379</v>
      </c>
      <c r="N11262">
        <v>84081</v>
      </c>
      <c r="Q11262" t="s">
        <v>12415</v>
      </c>
      <c r="R11262" t="s">
        <v>12416</v>
      </c>
      <c r="S11262" t="s">
        <v>22164</v>
      </c>
      <c r="U11262" t="s">
        <v>12418</v>
      </c>
      <c r="W11262">
        <v>11</v>
      </c>
      <c r="X11262">
        <v>1</v>
      </c>
      <c r="Y11262" t="s">
        <v>12419</v>
      </c>
      <c r="Z11262" t="s">
        <v>12420</v>
      </c>
      <c r="AA11262" t="s">
        <v>12485</v>
      </c>
      <c r="AB11262" t="s">
        <v>12422</v>
      </c>
      <c r="AC11262">
        <v>2</v>
      </c>
      <c r="AD11262" s="123">
        <v>42279</v>
      </c>
      <c r="AE11262" t="s">
        <v>12528</v>
      </c>
      <c r="AG11262">
        <v>40007691</v>
      </c>
      <c r="AL11262" t="s">
        <v>12422</v>
      </c>
      <c r="AN11262">
        <v>4503503901</v>
      </c>
      <c r="AO11262">
        <v>16</v>
      </c>
      <c r="AP11262" t="s">
        <v>12424</v>
      </c>
      <c r="AQ11262" t="s">
        <v>11408</v>
      </c>
      <c r="AR11262">
        <v>4100</v>
      </c>
      <c r="AT11262">
        <v>0</v>
      </c>
      <c r="AV11262" t="s">
        <v>12874</v>
      </c>
      <c r="AW11262">
        <v>116100</v>
      </c>
    </row>
    <row r="11263" spans="1:49" x14ac:dyDescent="0.25">
      <c r="A11263">
        <v>4100</v>
      </c>
      <c r="B11263">
        <v>30030</v>
      </c>
      <c r="C11263">
        <v>4029</v>
      </c>
      <c r="D11263">
        <v>413</v>
      </c>
      <c r="E11263" s="124" t="s">
        <v>22053</v>
      </c>
      <c r="F11263" t="str">
        <f t="shared" si="224"/>
        <v>Melvin DelicJ &amp; J SUPPLY CO.</v>
      </c>
      <c r="G11263" s="150" t="str">
        <f t="shared" si="225"/>
        <v>Melvin Delic</v>
      </c>
      <c r="H11263" s="149" t="s">
        <v>4811</v>
      </c>
      <c r="I11263">
        <v>40007073</v>
      </c>
      <c r="K11263" t="s">
        <v>22165</v>
      </c>
      <c r="L11263" t="s">
        <v>22138</v>
      </c>
      <c r="M11263" t="s">
        <v>12882</v>
      </c>
      <c r="N11263">
        <v>80015</v>
      </c>
      <c r="Q11263" t="s">
        <v>12415</v>
      </c>
      <c r="R11263" t="s">
        <v>12416</v>
      </c>
      <c r="S11263" t="s">
        <v>22166</v>
      </c>
      <c r="U11263" t="s">
        <v>12418</v>
      </c>
      <c r="W11263">
        <v>11</v>
      </c>
      <c r="X11263">
        <v>2</v>
      </c>
      <c r="Y11263" t="s">
        <v>12419</v>
      </c>
      <c r="Z11263" t="s">
        <v>12420</v>
      </c>
      <c r="AA11263" t="s">
        <v>12429</v>
      </c>
      <c r="AB11263" t="s">
        <v>12430</v>
      </c>
      <c r="AC11263">
        <v>2</v>
      </c>
      <c r="AD11263" s="123">
        <v>41396</v>
      </c>
      <c r="AE11263" t="s">
        <v>12431</v>
      </c>
      <c r="AG11263">
        <v>40007073</v>
      </c>
      <c r="AL11263" t="s">
        <v>12430</v>
      </c>
      <c r="AN11263">
        <v>600500241</v>
      </c>
      <c r="AO11263">
        <v>16</v>
      </c>
      <c r="AP11263" t="s">
        <v>12424</v>
      </c>
      <c r="AQ11263" t="s">
        <v>11408</v>
      </c>
      <c r="AR11263">
        <v>4100</v>
      </c>
      <c r="AT11263">
        <v>0</v>
      </c>
      <c r="AV11263" t="s">
        <v>22167</v>
      </c>
      <c r="AW11263">
        <v>116100</v>
      </c>
    </row>
    <row r="11264" spans="1:49" x14ac:dyDescent="0.25">
      <c r="A11264">
        <v>4100</v>
      </c>
      <c r="B11264">
        <v>30030</v>
      </c>
      <c r="C11264">
        <v>4029</v>
      </c>
      <c r="D11264">
        <v>413</v>
      </c>
      <c r="E11264" s="124" t="s">
        <v>22053</v>
      </c>
      <c r="F11264" t="str">
        <f t="shared" si="224"/>
        <v>Melvin DelicJ.A. FLESHER COMPANY, INC.</v>
      </c>
      <c r="G11264" s="150" t="str">
        <f t="shared" si="225"/>
        <v>Melvin Delic</v>
      </c>
      <c r="H11264" s="149" t="s">
        <v>4827</v>
      </c>
      <c r="I11264">
        <v>40001689</v>
      </c>
      <c r="K11264" t="s">
        <v>22168</v>
      </c>
      <c r="L11264" t="s">
        <v>22086</v>
      </c>
      <c r="M11264" t="s">
        <v>12882</v>
      </c>
      <c r="N11264" t="s">
        <v>22169</v>
      </c>
      <c r="Q11264" t="s">
        <v>12415</v>
      </c>
      <c r="R11264" t="s">
        <v>12416</v>
      </c>
      <c r="S11264" t="s">
        <v>22170</v>
      </c>
      <c r="U11264" t="s">
        <v>12418</v>
      </c>
      <c r="W11264">
        <v>11</v>
      </c>
      <c r="X11264">
        <v>0</v>
      </c>
      <c r="Y11264" t="s">
        <v>12419</v>
      </c>
      <c r="Z11264" t="s">
        <v>12420</v>
      </c>
      <c r="AA11264" t="s">
        <v>12421</v>
      </c>
      <c r="AB11264" t="s">
        <v>12422</v>
      </c>
      <c r="AC11264">
        <v>2</v>
      </c>
      <c r="AD11264" s="123">
        <v>39111</v>
      </c>
      <c r="AE11264" t="s">
        <v>12423</v>
      </c>
      <c r="AG11264">
        <v>40001689</v>
      </c>
      <c r="AL11264" t="s">
        <v>12422</v>
      </c>
      <c r="AN11264">
        <v>604100901</v>
      </c>
      <c r="AO11264">
        <v>16</v>
      </c>
      <c r="AP11264" t="s">
        <v>12424</v>
      </c>
      <c r="AQ11264" t="s">
        <v>11408</v>
      </c>
      <c r="AR11264">
        <v>4100</v>
      </c>
      <c r="AT11264">
        <v>0</v>
      </c>
      <c r="AV11264" t="s">
        <v>22171</v>
      </c>
      <c r="AW11264">
        <v>116100</v>
      </c>
    </row>
    <row r="11265" spans="1:49" x14ac:dyDescent="0.25">
      <c r="A11265">
        <v>4100</v>
      </c>
      <c r="B11265">
        <v>30030</v>
      </c>
      <c r="C11265">
        <v>4029</v>
      </c>
      <c r="D11265">
        <v>413</v>
      </c>
      <c r="E11265" s="124" t="s">
        <v>22053</v>
      </c>
      <c r="F11265" t="str">
        <f t="shared" si="224"/>
        <v>Melvin DelicJSM &amp; ASSOCIATES</v>
      </c>
      <c r="G11265" s="150" t="str">
        <f t="shared" si="225"/>
        <v>Melvin Delic</v>
      </c>
      <c r="H11265" s="149" t="s">
        <v>5015</v>
      </c>
      <c r="I11265">
        <v>40008486</v>
      </c>
      <c r="J11265" t="s">
        <v>22172</v>
      </c>
      <c r="L11265" t="s">
        <v>22173</v>
      </c>
      <c r="M11265" t="s">
        <v>12735</v>
      </c>
      <c r="O11265">
        <v>192</v>
      </c>
      <c r="P11265">
        <v>32756</v>
      </c>
      <c r="Q11265" t="s">
        <v>12415</v>
      </c>
      <c r="R11265" t="s">
        <v>12416</v>
      </c>
      <c r="S11265" t="s">
        <v>22174</v>
      </c>
      <c r="U11265" t="s">
        <v>12418</v>
      </c>
      <c r="W11265">
        <v>11</v>
      </c>
      <c r="X11265">
        <v>1</v>
      </c>
      <c r="Y11265" t="s">
        <v>12419</v>
      </c>
      <c r="Z11265" t="s">
        <v>12420</v>
      </c>
      <c r="AA11265" t="s">
        <v>12429</v>
      </c>
      <c r="AB11265" t="s">
        <v>12422</v>
      </c>
      <c r="AC11265">
        <v>2</v>
      </c>
      <c r="AD11265" s="123">
        <v>43368</v>
      </c>
      <c r="AE11265" t="s">
        <v>12431</v>
      </c>
      <c r="AG11265">
        <v>40008486</v>
      </c>
      <c r="AL11265" t="s">
        <v>12422</v>
      </c>
      <c r="AN11265">
        <v>1006909801</v>
      </c>
      <c r="AO11265">
        <v>16</v>
      </c>
      <c r="AP11265" t="s">
        <v>12424</v>
      </c>
      <c r="AQ11265" t="s">
        <v>11408</v>
      </c>
      <c r="AR11265">
        <v>4100</v>
      </c>
      <c r="AT11265">
        <v>0</v>
      </c>
      <c r="AV11265" t="s">
        <v>22175</v>
      </c>
      <c r="AW11265">
        <v>116100</v>
      </c>
    </row>
    <row r="11266" spans="1:49" x14ac:dyDescent="0.25">
      <c r="A11266">
        <v>4100</v>
      </c>
      <c r="B11266">
        <v>30030</v>
      </c>
      <c r="C11266">
        <v>4029</v>
      </c>
      <c r="D11266">
        <v>413</v>
      </c>
      <c r="E11266" s="124" t="s">
        <v>22053</v>
      </c>
      <c r="F11266" t="str">
        <f t="shared" si="224"/>
        <v>Melvin DelicKAMAN IND - ALBUQUERQUE</v>
      </c>
      <c r="G11266" s="150" t="str">
        <f t="shared" si="225"/>
        <v>Melvin Delic</v>
      </c>
      <c r="H11266" s="149" t="s">
        <v>5041</v>
      </c>
      <c r="I11266">
        <v>40008213</v>
      </c>
      <c r="K11266" t="s">
        <v>12894</v>
      </c>
      <c r="L11266" t="s">
        <v>12895</v>
      </c>
      <c r="M11266" t="s">
        <v>12896</v>
      </c>
      <c r="N11266">
        <v>46802</v>
      </c>
      <c r="Q11266" t="s">
        <v>12415</v>
      </c>
      <c r="R11266" t="s">
        <v>12416</v>
      </c>
      <c r="S11266" t="s">
        <v>22176</v>
      </c>
      <c r="U11266" t="s">
        <v>12418</v>
      </c>
      <c r="V11266">
        <v>207</v>
      </c>
      <c r="W11266">
        <v>11</v>
      </c>
      <c r="X11266">
        <v>2</v>
      </c>
      <c r="Y11266" t="s">
        <v>12472</v>
      </c>
      <c r="Z11266" t="s">
        <v>12420</v>
      </c>
      <c r="AA11266" t="s">
        <v>12429</v>
      </c>
      <c r="AB11266" t="s">
        <v>12422</v>
      </c>
      <c r="AC11266">
        <v>2</v>
      </c>
      <c r="AD11266" s="123">
        <v>42986</v>
      </c>
      <c r="AE11266" t="s">
        <v>12431</v>
      </c>
      <c r="AG11266">
        <v>40008213</v>
      </c>
      <c r="AL11266" t="s">
        <v>12422</v>
      </c>
      <c r="AN11266">
        <v>1500304701</v>
      </c>
      <c r="AO11266">
        <v>16</v>
      </c>
      <c r="AP11266" t="s">
        <v>12424</v>
      </c>
      <c r="AQ11266" t="s">
        <v>11408</v>
      </c>
      <c r="AR11266">
        <v>4100</v>
      </c>
      <c r="AT11266">
        <v>0</v>
      </c>
      <c r="AV11266" t="s">
        <v>5036</v>
      </c>
      <c r="AW11266">
        <v>116100</v>
      </c>
    </row>
    <row r="11267" spans="1:49" x14ac:dyDescent="0.25">
      <c r="A11267">
        <v>4100</v>
      </c>
      <c r="B11267">
        <v>30030</v>
      </c>
      <c r="C11267">
        <v>4029</v>
      </c>
      <c r="D11267">
        <v>413</v>
      </c>
      <c r="E11267" s="124" t="s">
        <v>22053</v>
      </c>
      <c r="F11267" t="str">
        <f t="shared" ref="F11267:F11330" si="226">CONCATENATE(G11267, H11267)</f>
        <v>Melvin DelicKAMAN IND'L - DENVER</v>
      </c>
      <c r="G11267" s="150" t="str">
        <f t="shared" si="225"/>
        <v>Melvin Delic</v>
      </c>
      <c r="H11267" s="149" t="s">
        <v>13638</v>
      </c>
      <c r="I11267">
        <v>40006602</v>
      </c>
      <c r="L11267" t="s">
        <v>12895</v>
      </c>
      <c r="M11267" t="s">
        <v>12896</v>
      </c>
      <c r="O11267">
        <v>2536</v>
      </c>
      <c r="P11267">
        <v>46801</v>
      </c>
      <c r="Q11267" t="s">
        <v>12415</v>
      </c>
      <c r="R11267" t="s">
        <v>12416</v>
      </c>
      <c r="S11267" t="s">
        <v>22177</v>
      </c>
      <c r="U11267" t="s">
        <v>12418</v>
      </c>
      <c r="V11267">
        <v>207</v>
      </c>
      <c r="W11267">
        <v>11</v>
      </c>
      <c r="X11267">
        <v>2</v>
      </c>
      <c r="Y11267" t="s">
        <v>12419</v>
      </c>
      <c r="Z11267" t="s">
        <v>12420</v>
      </c>
      <c r="AA11267" t="s">
        <v>12429</v>
      </c>
      <c r="AB11267" t="s">
        <v>12422</v>
      </c>
      <c r="AC11267">
        <v>2</v>
      </c>
      <c r="AD11267" s="123">
        <v>40725</v>
      </c>
      <c r="AE11267" t="s">
        <v>12431</v>
      </c>
      <c r="AG11267">
        <v>40006602</v>
      </c>
      <c r="AL11267" t="s">
        <v>12422</v>
      </c>
      <c r="AN11267">
        <v>1500304701</v>
      </c>
      <c r="AO11267">
        <v>16</v>
      </c>
      <c r="AP11267" t="s">
        <v>12424</v>
      </c>
      <c r="AQ11267" t="s">
        <v>11408</v>
      </c>
      <c r="AR11267">
        <v>4100</v>
      </c>
      <c r="AT11267">
        <v>0</v>
      </c>
      <c r="AV11267" t="s">
        <v>5036</v>
      </c>
      <c r="AW11267">
        <v>116100</v>
      </c>
    </row>
    <row r="11268" spans="1:49" x14ac:dyDescent="0.25">
      <c r="A11268">
        <v>4100</v>
      </c>
      <c r="B11268">
        <v>30030</v>
      </c>
      <c r="C11268">
        <v>4029</v>
      </c>
      <c r="D11268">
        <v>413</v>
      </c>
      <c r="E11268" s="124" t="s">
        <v>22053</v>
      </c>
      <c r="F11268" t="str">
        <f t="shared" si="226"/>
        <v>Melvin DelicKAMAN IND'L - KALISPELL</v>
      </c>
      <c r="G11268" s="150" t="str">
        <f t="shared" si="225"/>
        <v>Melvin Delic</v>
      </c>
      <c r="H11268" s="149" t="s">
        <v>5066</v>
      </c>
      <c r="I11268">
        <v>40007368</v>
      </c>
      <c r="K11268" t="s">
        <v>12894</v>
      </c>
      <c r="L11268" t="s">
        <v>12895</v>
      </c>
      <c r="M11268" t="s">
        <v>12896</v>
      </c>
      <c r="N11268">
        <v>46802</v>
      </c>
      <c r="Q11268" t="s">
        <v>12415</v>
      </c>
      <c r="R11268" t="s">
        <v>12416</v>
      </c>
      <c r="S11268" t="s">
        <v>22178</v>
      </c>
      <c r="U11268" t="s">
        <v>12418</v>
      </c>
      <c r="V11268">
        <v>207</v>
      </c>
      <c r="W11268">
        <v>11</v>
      </c>
      <c r="X11268">
        <v>2</v>
      </c>
      <c r="Y11268" t="s">
        <v>12472</v>
      </c>
      <c r="Z11268" t="s">
        <v>12420</v>
      </c>
      <c r="AA11268" t="s">
        <v>12429</v>
      </c>
      <c r="AB11268" t="s">
        <v>12422</v>
      </c>
      <c r="AC11268">
        <v>2</v>
      </c>
      <c r="AD11268" s="123">
        <v>41800</v>
      </c>
      <c r="AE11268" t="s">
        <v>12431</v>
      </c>
      <c r="AG11268">
        <v>40007368</v>
      </c>
      <c r="AL11268" t="s">
        <v>12422</v>
      </c>
      <c r="AN11268">
        <v>1500304701</v>
      </c>
      <c r="AO11268">
        <v>16</v>
      </c>
      <c r="AP11268" t="s">
        <v>12424</v>
      </c>
      <c r="AQ11268" t="s">
        <v>11408</v>
      </c>
      <c r="AR11268">
        <v>4100</v>
      </c>
      <c r="AT11268">
        <v>0</v>
      </c>
      <c r="AV11268" t="s">
        <v>5036</v>
      </c>
      <c r="AW11268">
        <v>116100</v>
      </c>
    </row>
    <row r="11269" spans="1:49" x14ac:dyDescent="0.25">
      <c r="A11269">
        <v>4100</v>
      </c>
      <c r="B11269">
        <v>30030</v>
      </c>
      <c r="C11269">
        <v>4029</v>
      </c>
      <c r="D11269">
        <v>413</v>
      </c>
      <c r="E11269" s="124" t="s">
        <v>22053</v>
      </c>
      <c r="F11269" t="str">
        <f t="shared" si="226"/>
        <v>Melvin DelicKAMAN IND'L - NAMPA</v>
      </c>
      <c r="G11269" s="150" t="str">
        <f t="shared" si="225"/>
        <v>Melvin Delic</v>
      </c>
      <c r="H11269" s="149" t="s">
        <v>5069</v>
      </c>
      <c r="I11269">
        <v>40002301</v>
      </c>
      <c r="K11269" t="s">
        <v>12894</v>
      </c>
      <c r="L11269" t="s">
        <v>12895</v>
      </c>
      <c r="M11269" t="s">
        <v>12896</v>
      </c>
      <c r="N11269">
        <v>46802</v>
      </c>
      <c r="Q11269" t="s">
        <v>12415</v>
      </c>
      <c r="R11269" t="s">
        <v>12416</v>
      </c>
      <c r="S11269" t="s">
        <v>22179</v>
      </c>
      <c r="U11269" t="s">
        <v>12418</v>
      </c>
      <c r="V11269">
        <v>207</v>
      </c>
      <c r="W11269">
        <v>11</v>
      </c>
      <c r="X11269">
        <v>2</v>
      </c>
      <c r="Y11269" t="s">
        <v>12472</v>
      </c>
      <c r="Z11269" t="s">
        <v>12420</v>
      </c>
      <c r="AA11269" t="s">
        <v>12421</v>
      </c>
      <c r="AB11269" t="s">
        <v>12422</v>
      </c>
      <c r="AC11269">
        <v>2</v>
      </c>
      <c r="AD11269" s="123">
        <v>39111</v>
      </c>
      <c r="AE11269" t="s">
        <v>12423</v>
      </c>
      <c r="AG11269">
        <v>40002301</v>
      </c>
      <c r="AL11269" t="s">
        <v>12422</v>
      </c>
      <c r="AN11269">
        <v>1500304701</v>
      </c>
      <c r="AO11269">
        <v>16</v>
      </c>
      <c r="AP11269" t="s">
        <v>12424</v>
      </c>
      <c r="AQ11269" t="s">
        <v>11408</v>
      </c>
      <c r="AR11269">
        <v>4100</v>
      </c>
      <c r="AT11269">
        <v>2005</v>
      </c>
      <c r="AV11269" t="s">
        <v>5036</v>
      </c>
      <c r="AW11269">
        <v>116100</v>
      </c>
    </row>
    <row r="11270" spans="1:49" x14ac:dyDescent="0.25">
      <c r="A11270">
        <v>4100</v>
      </c>
      <c r="B11270">
        <v>30030</v>
      </c>
      <c r="C11270">
        <v>4029</v>
      </c>
      <c r="D11270">
        <v>413</v>
      </c>
      <c r="E11270" s="124" t="s">
        <v>22053</v>
      </c>
      <c r="F11270" t="str">
        <f t="shared" si="226"/>
        <v>Melvin DelicKAMAN IND'L - ONTARIO,OR</v>
      </c>
      <c r="G11270" s="150" t="str">
        <f t="shared" si="225"/>
        <v>Melvin Delic</v>
      </c>
      <c r="H11270" s="149" t="s">
        <v>13639</v>
      </c>
      <c r="I11270">
        <v>40004018</v>
      </c>
      <c r="K11270" t="s">
        <v>12894</v>
      </c>
      <c r="L11270" t="s">
        <v>12895</v>
      </c>
      <c r="M11270" t="s">
        <v>12896</v>
      </c>
      <c r="N11270">
        <v>46802</v>
      </c>
      <c r="Q11270" t="s">
        <v>12415</v>
      </c>
      <c r="R11270" t="s">
        <v>12416</v>
      </c>
      <c r="S11270" t="s">
        <v>12892</v>
      </c>
      <c r="U11270" t="s">
        <v>12418</v>
      </c>
      <c r="V11270">
        <v>207</v>
      </c>
      <c r="W11270">
        <v>11</v>
      </c>
      <c r="X11270">
        <v>2</v>
      </c>
      <c r="Y11270" t="s">
        <v>12419</v>
      </c>
      <c r="Z11270" t="s">
        <v>12420</v>
      </c>
      <c r="AA11270" t="s">
        <v>12421</v>
      </c>
      <c r="AB11270" t="s">
        <v>12422</v>
      </c>
      <c r="AC11270">
        <v>2</v>
      </c>
      <c r="AD11270" s="123">
        <v>39111</v>
      </c>
      <c r="AE11270" t="s">
        <v>12423</v>
      </c>
      <c r="AG11270">
        <v>40004018</v>
      </c>
      <c r="AL11270" t="s">
        <v>12422</v>
      </c>
      <c r="AN11270">
        <v>1500304701</v>
      </c>
      <c r="AO11270">
        <v>16</v>
      </c>
      <c r="AP11270" t="s">
        <v>12424</v>
      </c>
      <c r="AQ11270" t="s">
        <v>11408</v>
      </c>
      <c r="AR11270">
        <v>4100</v>
      </c>
      <c r="AT11270">
        <v>0</v>
      </c>
      <c r="AV11270" t="s">
        <v>5036</v>
      </c>
      <c r="AW11270">
        <v>116100</v>
      </c>
    </row>
    <row r="11271" spans="1:49" x14ac:dyDescent="0.25">
      <c r="A11271">
        <v>4100</v>
      </c>
      <c r="B11271">
        <v>30030</v>
      </c>
      <c r="C11271">
        <v>4029</v>
      </c>
      <c r="D11271">
        <v>413</v>
      </c>
      <c r="E11271" s="124" t="s">
        <v>22053</v>
      </c>
      <c r="F11271" t="str">
        <f t="shared" si="226"/>
        <v>Melvin DelicKAMAN IND'L - POCATELLO</v>
      </c>
      <c r="G11271" s="150" t="str">
        <f t="shared" si="225"/>
        <v>Melvin Delic</v>
      </c>
      <c r="H11271" s="149" t="s">
        <v>5076</v>
      </c>
      <c r="I11271">
        <v>40007031</v>
      </c>
      <c r="K11271" t="s">
        <v>12894</v>
      </c>
      <c r="L11271" t="s">
        <v>12895</v>
      </c>
      <c r="M11271" t="s">
        <v>12896</v>
      </c>
      <c r="N11271">
        <v>46802</v>
      </c>
      <c r="Q11271" t="s">
        <v>12415</v>
      </c>
      <c r="R11271" t="s">
        <v>12416</v>
      </c>
      <c r="U11271" t="s">
        <v>12418</v>
      </c>
      <c r="V11271">
        <v>207</v>
      </c>
      <c r="W11271">
        <v>11</v>
      </c>
      <c r="X11271">
        <v>2</v>
      </c>
      <c r="Y11271" t="s">
        <v>12419</v>
      </c>
      <c r="Z11271" t="s">
        <v>12420</v>
      </c>
      <c r="AA11271" t="s">
        <v>12429</v>
      </c>
      <c r="AB11271" t="s">
        <v>12422</v>
      </c>
      <c r="AC11271">
        <v>2</v>
      </c>
      <c r="AD11271" s="123">
        <v>41352</v>
      </c>
      <c r="AE11271" t="s">
        <v>12431</v>
      </c>
      <c r="AG11271">
        <v>40007031</v>
      </c>
      <c r="AL11271" t="s">
        <v>12422</v>
      </c>
      <c r="AN11271">
        <v>1500304701</v>
      </c>
      <c r="AO11271">
        <v>16</v>
      </c>
      <c r="AP11271" t="s">
        <v>12424</v>
      </c>
      <c r="AQ11271" t="s">
        <v>11408</v>
      </c>
      <c r="AR11271">
        <v>4100</v>
      </c>
      <c r="AT11271">
        <v>0</v>
      </c>
      <c r="AV11271" t="s">
        <v>5036</v>
      </c>
      <c r="AW11271">
        <v>116100</v>
      </c>
    </row>
    <row r="11272" spans="1:49" x14ac:dyDescent="0.25">
      <c r="A11272">
        <v>4100</v>
      </c>
      <c r="B11272">
        <v>30030</v>
      </c>
      <c r="C11272">
        <v>4029</v>
      </c>
      <c r="D11272">
        <v>413</v>
      </c>
      <c r="E11272" s="124" t="s">
        <v>22053</v>
      </c>
      <c r="F11272" t="str">
        <f t="shared" si="226"/>
        <v>Melvin DelicKAMAN IND'L - ROCK SPRINGS WY</v>
      </c>
      <c r="G11272" s="150" t="str">
        <f t="shared" si="225"/>
        <v>Melvin Delic</v>
      </c>
      <c r="H11272" s="149" t="s">
        <v>5077</v>
      </c>
      <c r="I11272">
        <v>40007143</v>
      </c>
      <c r="L11272" t="s">
        <v>12895</v>
      </c>
      <c r="M11272" t="s">
        <v>12896</v>
      </c>
      <c r="O11272">
        <v>2536</v>
      </c>
      <c r="P11272" t="s">
        <v>15579</v>
      </c>
      <c r="Q11272" t="s">
        <v>12415</v>
      </c>
      <c r="R11272" t="s">
        <v>12416</v>
      </c>
      <c r="S11272" t="s">
        <v>22180</v>
      </c>
      <c r="U11272" t="s">
        <v>12418</v>
      </c>
      <c r="V11272">
        <v>207</v>
      </c>
      <c r="W11272">
        <v>11</v>
      </c>
      <c r="X11272">
        <v>2</v>
      </c>
      <c r="Y11272" t="s">
        <v>12419</v>
      </c>
      <c r="Z11272" t="s">
        <v>12420</v>
      </c>
      <c r="AA11272" t="s">
        <v>12429</v>
      </c>
      <c r="AB11272" t="s">
        <v>12422</v>
      </c>
      <c r="AC11272">
        <v>2</v>
      </c>
      <c r="AD11272" s="123">
        <v>41486</v>
      </c>
      <c r="AE11272" t="s">
        <v>12431</v>
      </c>
      <c r="AG11272">
        <v>40007143</v>
      </c>
      <c r="AL11272" t="s">
        <v>12422</v>
      </c>
      <c r="AN11272">
        <v>1500304701</v>
      </c>
      <c r="AO11272">
        <v>16</v>
      </c>
      <c r="AP11272" t="s">
        <v>12424</v>
      </c>
      <c r="AQ11272" t="s">
        <v>11408</v>
      </c>
      <c r="AR11272">
        <v>4100</v>
      </c>
      <c r="AT11272">
        <v>0</v>
      </c>
      <c r="AV11272" t="s">
        <v>5036</v>
      </c>
      <c r="AW11272">
        <v>116100</v>
      </c>
    </row>
    <row r="11273" spans="1:49" x14ac:dyDescent="0.25">
      <c r="A11273">
        <v>4100</v>
      </c>
      <c r="B11273">
        <v>30030</v>
      </c>
      <c r="C11273">
        <v>4029</v>
      </c>
      <c r="D11273">
        <v>413</v>
      </c>
      <c r="E11273" s="124" t="s">
        <v>22053</v>
      </c>
      <c r="F11273" t="str">
        <f t="shared" si="226"/>
        <v>Melvin DelicKAMAN IND'L - TWIN FALLS</v>
      </c>
      <c r="G11273" s="150" t="str">
        <f t="shared" si="225"/>
        <v>Melvin Delic</v>
      </c>
      <c r="H11273" s="149" t="s">
        <v>5085</v>
      </c>
      <c r="I11273">
        <v>40007306</v>
      </c>
      <c r="L11273" t="s">
        <v>12895</v>
      </c>
      <c r="M11273" t="s">
        <v>12896</v>
      </c>
      <c r="O11273">
        <v>2536</v>
      </c>
      <c r="P11273" t="s">
        <v>15579</v>
      </c>
      <c r="Q11273" t="s">
        <v>12415</v>
      </c>
      <c r="R11273" t="s">
        <v>12416</v>
      </c>
      <c r="S11273" t="s">
        <v>22181</v>
      </c>
      <c r="U11273" t="s">
        <v>12418</v>
      </c>
      <c r="V11273">
        <v>207</v>
      </c>
      <c r="W11273">
        <v>11</v>
      </c>
      <c r="X11273">
        <v>2</v>
      </c>
      <c r="Y11273" t="s">
        <v>12419</v>
      </c>
      <c r="Z11273" t="s">
        <v>12420</v>
      </c>
      <c r="AA11273" t="s">
        <v>12429</v>
      </c>
      <c r="AB11273" t="s">
        <v>12422</v>
      </c>
      <c r="AC11273">
        <v>2</v>
      </c>
      <c r="AD11273" s="123">
        <v>41715</v>
      </c>
      <c r="AE11273" t="s">
        <v>12431</v>
      </c>
      <c r="AG11273">
        <v>40007306</v>
      </c>
      <c r="AL11273" t="s">
        <v>12422</v>
      </c>
      <c r="AN11273">
        <v>1500304701</v>
      </c>
      <c r="AO11273">
        <v>16</v>
      </c>
      <c r="AP11273" t="s">
        <v>12424</v>
      </c>
      <c r="AQ11273" t="s">
        <v>11408</v>
      </c>
      <c r="AR11273">
        <v>4100</v>
      </c>
      <c r="AT11273">
        <v>0</v>
      </c>
      <c r="AV11273" t="s">
        <v>5036</v>
      </c>
      <c r="AW11273">
        <v>116100</v>
      </c>
    </row>
    <row r="11274" spans="1:49" x14ac:dyDescent="0.25">
      <c r="A11274">
        <v>4100</v>
      </c>
      <c r="B11274">
        <v>30030</v>
      </c>
      <c r="C11274">
        <v>4029</v>
      </c>
      <c r="D11274">
        <v>413</v>
      </c>
      <c r="E11274" s="124" t="s">
        <v>22053</v>
      </c>
      <c r="F11274" t="str">
        <f t="shared" si="226"/>
        <v>Melvin DelicKASEL ASSOCIATED INDUSTRIES INC</v>
      </c>
      <c r="G11274" s="150" t="str">
        <f t="shared" si="225"/>
        <v>Melvin Delic</v>
      </c>
      <c r="H11274" s="149" t="s">
        <v>5128</v>
      </c>
      <c r="I11274">
        <v>40007187</v>
      </c>
      <c r="K11274" t="s">
        <v>22182</v>
      </c>
      <c r="L11274" t="s">
        <v>12881</v>
      </c>
      <c r="M11274" t="s">
        <v>12882</v>
      </c>
      <c r="N11274" t="s">
        <v>22183</v>
      </c>
      <c r="Q11274" t="s">
        <v>12415</v>
      </c>
      <c r="R11274" t="s">
        <v>12416</v>
      </c>
      <c r="S11274" t="s">
        <v>22184</v>
      </c>
      <c r="U11274" t="s">
        <v>12418</v>
      </c>
      <c r="W11274">
        <v>11</v>
      </c>
      <c r="X11274">
        <v>0</v>
      </c>
      <c r="Y11274" t="s">
        <v>12419</v>
      </c>
      <c r="Z11274" t="s">
        <v>12420</v>
      </c>
      <c r="AA11274" t="s">
        <v>12429</v>
      </c>
      <c r="AB11274" t="s">
        <v>12430</v>
      </c>
      <c r="AC11274">
        <v>2</v>
      </c>
      <c r="AD11274" s="123">
        <v>41537</v>
      </c>
      <c r="AE11274" t="s">
        <v>12431</v>
      </c>
      <c r="AG11274">
        <v>40007187</v>
      </c>
      <c r="AL11274" t="s">
        <v>12430</v>
      </c>
      <c r="AN11274">
        <v>603101401</v>
      </c>
      <c r="AO11274">
        <v>16</v>
      </c>
      <c r="AP11274" t="s">
        <v>12424</v>
      </c>
      <c r="AQ11274" t="s">
        <v>11408</v>
      </c>
      <c r="AR11274">
        <v>4100</v>
      </c>
      <c r="AT11274">
        <v>0</v>
      </c>
      <c r="AV11274" t="s">
        <v>22185</v>
      </c>
      <c r="AW11274">
        <v>116100</v>
      </c>
    </row>
    <row r="11275" spans="1:49" x14ac:dyDescent="0.25">
      <c r="A11275">
        <v>4100</v>
      </c>
      <c r="B11275">
        <v>30030</v>
      </c>
      <c r="C11275">
        <v>4029</v>
      </c>
      <c r="D11275">
        <v>413</v>
      </c>
      <c r="E11275" s="124" t="s">
        <v>22053</v>
      </c>
      <c r="F11275" t="str">
        <f t="shared" si="226"/>
        <v>Melvin DelicKODAK ALARIS INC.</v>
      </c>
      <c r="G11275" s="150" t="str">
        <f t="shared" si="225"/>
        <v>Melvin Delic</v>
      </c>
      <c r="H11275" s="149" t="s">
        <v>5281</v>
      </c>
      <c r="I11275">
        <v>40007332</v>
      </c>
      <c r="J11275" t="s">
        <v>15826</v>
      </c>
      <c r="K11275" t="s">
        <v>22186</v>
      </c>
      <c r="L11275" t="s">
        <v>17298</v>
      </c>
      <c r="M11275" t="s">
        <v>12445</v>
      </c>
      <c r="N11275" t="s">
        <v>22187</v>
      </c>
      <c r="Q11275" t="s">
        <v>12415</v>
      </c>
      <c r="R11275" t="s">
        <v>12416</v>
      </c>
      <c r="S11275" t="s">
        <v>22188</v>
      </c>
      <c r="U11275" t="s">
        <v>12418</v>
      </c>
      <c r="W11275">
        <v>11</v>
      </c>
      <c r="X11275">
        <v>1</v>
      </c>
      <c r="Y11275" t="s">
        <v>12472</v>
      </c>
      <c r="Z11275" t="s">
        <v>12420</v>
      </c>
      <c r="AA11275" t="s">
        <v>12429</v>
      </c>
      <c r="AB11275" t="s">
        <v>12473</v>
      </c>
      <c r="AC11275">
        <v>2</v>
      </c>
      <c r="AD11275" s="123">
        <v>41754</v>
      </c>
      <c r="AE11275" t="s">
        <v>12431</v>
      </c>
      <c r="AG11275">
        <v>40007332</v>
      </c>
      <c r="AL11275" t="s">
        <v>12473</v>
      </c>
      <c r="AN11275">
        <v>3305500001</v>
      </c>
      <c r="AO11275">
        <v>16</v>
      </c>
      <c r="AP11275" t="s">
        <v>12424</v>
      </c>
      <c r="AQ11275" t="s">
        <v>11408</v>
      </c>
      <c r="AR11275">
        <v>4100</v>
      </c>
      <c r="AT11275">
        <v>0</v>
      </c>
      <c r="AV11275" t="s">
        <v>22189</v>
      </c>
      <c r="AW11275">
        <v>116100</v>
      </c>
    </row>
    <row r="11276" spans="1:49" x14ac:dyDescent="0.25">
      <c r="A11276">
        <v>4100</v>
      </c>
      <c r="B11276">
        <v>30030</v>
      </c>
      <c r="C11276">
        <v>4029</v>
      </c>
      <c r="D11276">
        <v>413</v>
      </c>
      <c r="E11276" s="124" t="s">
        <v>22053</v>
      </c>
      <c r="F11276" t="str">
        <f t="shared" si="226"/>
        <v>Melvin DelicKROGER/DILLON-KING SOOPERS</v>
      </c>
      <c r="G11276" s="150" t="str">
        <f t="shared" si="225"/>
        <v>Melvin Delic</v>
      </c>
      <c r="H11276" s="149" t="s">
        <v>5327</v>
      </c>
      <c r="I11276">
        <v>40008732</v>
      </c>
      <c r="K11276" t="s">
        <v>22190</v>
      </c>
      <c r="L11276" t="s">
        <v>12881</v>
      </c>
      <c r="M11276" t="s">
        <v>12882</v>
      </c>
      <c r="N11276">
        <v>80223</v>
      </c>
      <c r="Q11276" t="s">
        <v>12415</v>
      </c>
      <c r="R11276" t="s">
        <v>12416</v>
      </c>
      <c r="S11276" t="s">
        <v>22191</v>
      </c>
      <c r="U11276" t="s">
        <v>12418</v>
      </c>
      <c r="W11276">
        <v>11</v>
      </c>
      <c r="X11276">
        <v>1</v>
      </c>
      <c r="Y11276" t="s">
        <v>12419</v>
      </c>
      <c r="Z11276" t="s">
        <v>12420</v>
      </c>
      <c r="AA11276" t="s">
        <v>12429</v>
      </c>
      <c r="AB11276" t="s">
        <v>12422</v>
      </c>
      <c r="AC11276">
        <v>2</v>
      </c>
      <c r="AD11276" s="123">
        <v>43780</v>
      </c>
      <c r="AE11276" t="s">
        <v>12486</v>
      </c>
      <c r="AG11276">
        <v>40008732</v>
      </c>
      <c r="AL11276" t="s">
        <v>12422</v>
      </c>
      <c r="AN11276">
        <v>603101401</v>
      </c>
      <c r="AO11276">
        <v>16</v>
      </c>
      <c r="AP11276" t="s">
        <v>12424</v>
      </c>
      <c r="AQ11276" t="s">
        <v>11408</v>
      </c>
      <c r="AR11276">
        <v>4100</v>
      </c>
      <c r="AT11276">
        <v>0</v>
      </c>
      <c r="AV11276" t="s">
        <v>22192</v>
      </c>
      <c r="AW11276">
        <v>116100</v>
      </c>
    </row>
    <row r="11277" spans="1:49" x14ac:dyDescent="0.25">
      <c r="A11277">
        <v>4100</v>
      </c>
      <c r="B11277">
        <v>30030</v>
      </c>
      <c r="C11277">
        <v>4029</v>
      </c>
      <c r="D11277">
        <v>413</v>
      </c>
      <c r="E11277" s="124" t="s">
        <v>22053</v>
      </c>
      <c r="F11277" t="str">
        <f t="shared" si="226"/>
        <v>Melvin DelicMAGNUM INDUSTRIAL DISTRIBUTORS</v>
      </c>
      <c r="G11277" s="150" t="str">
        <f t="shared" si="225"/>
        <v>Melvin Delic</v>
      </c>
      <c r="H11277" s="149" t="s">
        <v>5683</v>
      </c>
      <c r="I11277">
        <v>40008954</v>
      </c>
      <c r="K11277" t="s">
        <v>22193</v>
      </c>
      <c r="L11277" t="s">
        <v>14964</v>
      </c>
      <c r="M11277" t="s">
        <v>17515</v>
      </c>
      <c r="N11277">
        <v>85009</v>
      </c>
      <c r="Q11277" t="s">
        <v>12415</v>
      </c>
      <c r="R11277" t="s">
        <v>12416</v>
      </c>
      <c r="S11277" t="s">
        <v>22194</v>
      </c>
      <c r="U11277" t="s">
        <v>12418</v>
      </c>
      <c r="W11277">
        <v>11</v>
      </c>
      <c r="X11277">
        <v>2</v>
      </c>
      <c r="Y11277" t="s">
        <v>12419</v>
      </c>
      <c r="Z11277" t="s">
        <v>12420</v>
      </c>
      <c r="AA11277" t="s">
        <v>12485</v>
      </c>
      <c r="AB11277" t="s">
        <v>12422</v>
      </c>
      <c r="AC11277">
        <v>2</v>
      </c>
      <c r="AD11277" s="123">
        <v>44106</v>
      </c>
      <c r="AE11277" t="s">
        <v>12528</v>
      </c>
      <c r="AG11277">
        <v>40008954</v>
      </c>
      <c r="AL11277" t="s">
        <v>12422</v>
      </c>
      <c r="AN11277">
        <v>301302101</v>
      </c>
      <c r="AP11277" t="s">
        <v>12424</v>
      </c>
      <c r="AQ11277" t="s">
        <v>11408</v>
      </c>
      <c r="AR11277">
        <v>4100</v>
      </c>
      <c r="AT11277">
        <v>0</v>
      </c>
      <c r="AV11277" t="s">
        <v>22195</v>
      </c>
      <c r="AW11277">
        <v>116100</v>
      </c>
    </row>
    <row r="11278" spans="1:49" x14ac:dyDescent="0.25">
      <c r="A11278">
        <v>4100</v>
      </c>
      <c r="B11278">
        <v>30030</v>
      </c>
      <c r="C11278">
        <v>4029</v>
      </c>
      <c r="D11278">
        <v>413</v>
      </c>
      <c r="E11278" s="124" t="s">
        <v>22053</v>
      </c>
      <c r="F11278" t="str">
        <f t="shared" si="226"/>
        <v>Melvin DelicMARATHON CHEESE CORPORATION</v>
      </c>
      <c r="G11278" s="150" t="str">
        <f t="shared" si="225"/>
        <v>Melvin Delic</v>
      </c>
      <c r="H11278" s="149" t="s">
        <v>5735</v>
      </c>
      <c r="I11278">
        <v>40007499</v>
      </c>
      <c r="L11278" t="s">
        <v>22196</v>
      </c>
      <c r="M11278" t="s">
        <v>19470</v>
      </c>
      <c r="O11278">
        <v>1510</v>
      </c>
      <c r="P11278">
        <v>83647</v>
      </c>
      <c r="Q11278" t="s">
        <v>12415</v>
      </c>
      <c r="R11278" t="s">
        <v>12416</v>
      </c>
      <c r="S11278" t="s">
        <v>22197</v>
      </c>
      <c r="U11278" t="s">
        <v>12418</v>
      </c>
      <c r="W11278">
        <v>11</v>
      </c>
      <c r="X11278">
        <v>1</v>
      </c>
      <c r="Y11278" t="s">
        <v>12419</v>
      </c>
      <c r="Z11278" t="s">
        <v>12420</v>
      </c>
      <c r="AA11278" t="s">
        <v>12429</v>
      </c>
      <c r="AB11278" t="s">
        <v>12422</v>
      </c>
      <c r="AC11278">
        <v>2</v>
      </c>
      <c r="AD11278" s="123">
        <v>42034</v>
      </c>
      <c r="AE11278" t="s">
        <v>12431</v>
      </c>
      <c r="AG11278">
        <v>40007499</v>
      </c>
      <c r="AL11278" t="s">
        <v>12422</v>
      </c>
      <c r="AN11278">
        <v>1303902001</v>
      </c>
      <c r="AO11278">
        <v>16</v>
      </c>
      <c r="AP11278" t="s">
        <v>12424</v>
      </c>
      <c r="AQ11278" t="s">
        <v>11408</v>
      </c>
      <c r="AR11278">
        <v>4100</v>
      </c>
      <c r="AT11278">
        <v>0</v>
      </c>
      <c r="AV11278" t="s">
        <v>22198</v>
      </c>
      <c r="AW11278">
        <v>116100</v>
      </c>
    </row>
    <row r="11279" spans="1:49" x14ac:dyDescent="0.25">
      <c r="A11279">
        <v>4100</v>
      </c>
      <c r="B11279">
        <v>30030</v>
      </c>
      <c r="C11279">
        <v>4029</v>
      </c>
      <c r="D11279">
        <v>413</v>
      </c>
      <c r="E11279" s="124" t="s">
        <v>22053</v>
      </c>
      <c r="F11279" t="str">
        <f t="shared" si="226"/>
        <v>Melvin DelicMARTIN INC.</v>
      </c>
      <c r="G11279" s="150" t="str">
        <f t="shared" si="225"/>
        <v>Melvin Delic</v>
      </c>
      <c r="H11279" s="149" t="s">
        <v>5773</v>
      </c>
      <c r="I11279">
        <v>40007048</v>
      </c>
      <c r="K11279" t="s">
        <v>22199</v>
      </c>
      <c r="L11279" t="s">
        <v>19089</v>
      </c>
      <c r="M11279" t="s">
        <v>12995</v>
      </c>
      <c r="N11279">
        <v>35630</v>
      </c>
      <c r="Q11279" t="s">
        <v>12415</v>
      </c>
      <c r="R11279" t="s">
        <v>12416</v>
      </c>
      <c r="S11279" t="s">
        <v>22200</v>
      </c>
      <c r="U11279" t="s">
        <v>12418</v>
      </c>
      <c r="W11279">
        <v>11</v>
      </c>
      <c r="X11279">
        <v>2</v>
      </c>
      <c r="Y11279" t="s">
        <v>12419</v>
      </c>
      <c r="Z11279" t="s">
        <v>12420</v>
      </c>
      <c r="AA11279" t="s">
        <v>12429</v>
      </c>
      <c r="AB11279" t="s">
        <v>12473</v>
      </c>
      <c r="AC11279">
        <v>2</v>
      </c>
      <c r="AD11279" s="123">
        <v>41367</v>
      </c>
      <c r="AE11279" t="s">
        <v>12431</v>
      </c>
      <c r="AG11279">
        <v>40007048</v>
      </c>
      <c r="AL11279" t="s">
        <v>12473</v>
      </c>
      <c r="AN11279">
        <v>107704101</v>
      </c>
      <c r="AO11279">
        <v>16</v>
      </c>
      <c r="AP11279" t="s">
        <v>12424</v>
      </c>
      <c r="AQ11279" t="s">
        <v>11408</v>
      </c>
      <c r="AR11279">
        <v>4100</v>
      </c>
      <c r="AT11279">
        <v>0</v>
      </c>
      <c r="AV11279" t="s">
        <v>19091</v>
      </c>
      <c r="AW11279">
        <v>116100</v>
      </c>
    </row>
    <row r="11280" spans="1:49" x14ac:dyDescent="0.25">
      <c r="A11280">
        <v>4100</v>
      </c>
      <c r="B11280">
        <v>30030</v>
      </c>
      <c r="C11280">
        <v>4029</v>
      </c>
      <c r="D11280">
        <v>413</v>
      </c>
      <c r="E11280" s="124" t="s">
        <v>22053</v>
      </c>
      <c r="F11280" t="str">
        <f t="shared" si="226"/>
        <v>Melvin DelicMASON FOX</v>
      </c>
      <c r="G11280" s="150" t="str">
        <f t="shared" si="225"/>
        <v>Melvin Delic</v>
      </c>
      <c r="H11280" s="149" t="s">
        <v>5784</v>
      </c>
      <c r="I11280">
        <v>40007303</v>
      </c>
      <c r="K11280" t="s">
        <v>22201</v>
      </c>
      <c r="L11280" t="s">
        <v>22064</v>
      </c>
      <c r="M11280" t="s">
        <v>12882</v>
      </c>
      <c r="N11280">
        <v>80401</v>
      </c>
      <c r="Q11280" t="s">
        <v>12415</v>
      </c>
      <c r="R11280" t="s">
        <v>12416</v>
      </c>
      <c r="S11280" t="s">
        <v>22202</v>
      </c>
      <c r="U11280" t="s">
        <v>12418</v>
      </c>
      <c r="W11280">
        <v>11</v>
      </c>
      <c r="X11280">
        <v>1</v>
      </c>
      <c r="Y11280" t="s">
        <v>12419</v>
      </c>
      <c r="Z11280" t="s">
        <v>12420</v>
      </c>
      <c r="AA11280" t="s">
        <v>12429</v>
      </c>
      <c r="AB11280" t="s">
        <v>12430</v>
      </c>
      <c r="AC11280">
        <v>2</v>
      </c>
      <c r="AD11280" s="123">
        <v>41710</v>
      </c>
      <c r="AE11280" t="s">
        <v>12431</v>
      </c>
      <c r="AG11280">
        <v>40007303</v>
      </c>
      <c r="AL11280" t="s">
        <v>12430</v>
      </c>
      <c r="AN11280">
        <v>605902301</v>
      </c>
      <c r="AO11280">
        <v>16</v>
      </c>
      <c r="AP11280" t="s">
        <v>12424</v>
      </c>
      <c r="AQ11280" t="s">
        <v>11408</v>
      </c>
      <c r="AR11280">
        <v>4100</v>
      </c>
      <c r="AT11280">
        <v>0</v>
      </c>
      <c r="AV11280" t="s">
        <v>5784</v>
      </c>
      <c r="AW11280">
        <v>116100</v>
      </c>
    </row>
    <row r="11281" spans="1:49" x14ac:dyDescent="0.25">
      <c r="A11281">
        <v>4100</v>
      </c>
      <c r="B11281">
        <v>30030</v>
      </c>
      <c r="C11281">
        <v>4029</v>
      </c>
      <c r="D11281">
        <v>413</v>
      </c>
      <c r="E11281" s="124" t="s">
        <v>22053</v>
      </c>
      <c r="F11281" t="str">
        <f t="shared" si="226"/>
        <v>Melvin DelicMAXIM'S NUTRICARE, INC</v>
      </c>
      <c r="G11281" s="150" t="str">
        <f t="shared" si="225"/>
        <v>Melvin Delic</v>
      </c>
      <c r="H11281" s="149" t="s">
        <v>5842</v>
      </c>
      <c r="I11281">
        <v>40007980</v>
      </c>
      <c r="J11281" t="s">
        <v>22203</v>
      </c>
      <c r="K11281" t="s">
        <v>22204</v>
      </c>
      <c r="L11281" t="s">
        <v>22163</v>
      </c>
      <c r="M11281" t="s">
        <v>17379</v>
      </c>
      <c r="N11281">
        <v>84081</v>
      </c>
      <c r="Q11281" t="s">
        <v>12415</v>
      </c>
      <c r="R11281" t="s">
        <v>12416</v>
      </c>
      <c r="S11281" t="s">
        <v>22205</v>
      </c>
      <c r="U11281" t="s">
        <v>12418</v>
      </c>
      <c r="W11281">
        <v>11</v>
      </c>
      <c r="X11281">
        <v>1</v>
      </c>
      <c r="Y11281" t="s">
        <v>12419</v>
      </c>
      <c r="Z11281" t="s">
        <v>12420</v>
      </c>
      <c r="AA11281" t="s">
        <v>12429</v>
      </c>
      <c r="AB11281" t="s">
        <v>12422</v>
      </c>
      <c r="AC11281">
        <v>2</v>
      </c>
      <c r="AD11281" s="123">
        <v>42731</v>
      </c>
      <c r="AE11281" t="s">
        <v>12431</v>
      </c>
      <c r="AG11281">
        <v>40007980</v>
      </c>
      <c r="AL11281" t="s">
        <v>12422</v>
      </c>
      <c r="AN11281">
        <v>4503503901</v>
      </c>
      <c r="AO11281">
        <v>16</v>
      </c>
      <c r="AP11281" t="s">
        <v>12424</v>
      </c>
      <c r="AQ11281" t="s">
        <v>11408</v>
      </c>
      <c r="AR11281">
        <v>4100</v>
      </c>
      <c r="AT11281">
        <v>0</v>
      </c>
      <c r="AV11281" t="s">
        <v>22206</v>
      </c>
      <c r="AW11281">
        <v>116100</v>
      </c>
    </row>
    <row r="11282" spans="1:49" x14ac:dyDescent="0.25">
      <c r="A11282">
        <v>4100</v>
      </c>
      <c r="B11282">
        <v>30030</v>
      </c>
      <c r="C11282">
        <v>4029</v>
      </c>
      <c r="D11282">
        <v>413</v>
      </c>
      <c r="E11282" s="124" t="s">
        <v>22053</v>
      </c>
      <c r="F11282" t="str">
        <f t="shared" si="226"/>
        <v>Melvin DelicMCGUIRE BEARING COMP - IDAHO FALLS</v>
      </c>
      <c r="G11282" s="150" t="str">
        <f t="shared" si="225"/>
        <v>Melvin Delic</v>
      </c>
      <c r="H11282" s="149" t="s">
        <v>5861</v>
      </c>
      <c r="I11282">
        <v>40008807</v>
      </c>
      <c r="K11282" t="s">
        <v>22207</v>
      </c>
      <c r="L11282" t="s">
        <v>22208</v>
      </c>
      <c r="M11282" t="s">
        <v>19470</v>
      </c>
      <c r="N11282">
        <v>83402</v>
      </c>
      <c r="Q11282" t="s">
        <v>12415</v>
      </c>
      <c r="R11282" t="s">
        <v>12416</v>
      </c>
      <c r="S11282" t="s">
        <v>22209</v>
      </c>
      <c r="U11282" t="s">
        <v>12418</v>
      </c>
      <c r="W11282">
        <v>11</v>
      </c>
      <c r="X11282">
        <v>2</v>
      </c>
      <c r="Y11282" t="s">
        <v>12472</v>
      </c>
      <c r="Z11282" t="s">
        <v>12420</v>
      </c>
      <c r="AA11282" t="s">
        <v>12485</v>
      </c>
      <c r="AB11282" t="s">
        <v>12422</v>
      </c>
      <c r="AC11282">
        <v>2</v>
      </c>
      <c r="AD11282" s="123">
        <v>43880</v>
      </c>
      <c r="AE11282" t="s">
        <v>12486</v>
      </c>
      <c r="AG11282">
        <v>40008807</v>
      </c>
      <c r="AL11282" t="s">
        <v>12422</v>
      </c>
      <c r="AN11282">
        <v>1301901301</v>
      </c>
      <c r="AO11282">
        <v>16</v>
      </c>
      <c r="AP11282" t="s">
        <v>12424</v>
      </c>
      <c r="AQ11282" t="s">
        <v>11408</v>
      </c>
      <c r="AR11282">
        <v>4100</v>
      </c>
      <c r="AT11282">
        <v>0</v>
      </c>
      <c r="AV11282" t="s">
        <v>19994</v>
      </c>
      <c r="AW11282">
        <v>116100</v>
      </c>
    </row>
    <row r="11283" spans="1:49" x14ac:dyDescent="0.25">
      <c r="A11283">
        <v>4100</v>
      </c>
      <c r="B11283">
        <v>30030</v>
      </c>
      <c r="C11283">
        <v>4029</v>
      </c>
      <c r="D11283">
        <v>413</v>
      </c>
      <c r="E11283" s="124" t="s">
        <v>22053</v>
      </c>
      <c r="F11283" s="185" t="str">
        <f t="shared" si="226"/>
        <v>Melvin DelicMCGUIRE BEARING COMPANY</v>
      </c>
      <c r="G11283" s="150" t="str">
        <f t="shared" si="225"/>
        <v>Melvin Delic</v>
      </c>
      <c r="H11283" s="149" t="s">
        <v>5862</v>
      </c>
      <c r="I11283">
        <v>40008622</v>
      </c>
      <c r="K11283" t="s">
        <v>22210</v>
      </c>
      <c r="L11283" t="s">
        <v>17545</v>
      </c>
      <c r="M11283" t="s">
        <v>17379</v>
      </c>
      <c r="N11283">
        <v>84119</v>
      </c>
      <c r="Q11283" t="s">
        <v>12415</v>
      </c>
      <c r="R11283" t="s">
        <v>12416</v>
      </c>
      <c r="S11283" t="s">
        <v>22211</v>
      </c>
      <c r="U11283" t="s">
        <v>12418</v>
      </c>
      <c r="W11283">
        <v>11</v>
      </c>
      <c r="X11283">
        <v>2</v>
      </c>
      <c r="Y11283" t="s">
        <v>12419</v>
      </c>
      <c r="Z11283" t="s">
        <v>12420</v>
      </c>
      <c r="AA11283" t="s">
        <v>12429</v>
      </c>
      <c r="AB11283" t="s">
        <v>12422</v>
      </c>
      <c r="AC11283">
        <v>2</v>
      </c>
      <c r="AD11283" s="123">
        <v>43585</v>
      </c>
      <c r="AE11283" t="s">
        <v>12431</v>
      </c>
      <c r="AG11283">
        <v>40008622</v>
      </c>
      <c r="AL11283" t="s">
        <v>12422</v>
      </c>
      <c r="AN11283">
        <v>4503502701</v>
      </c>
      <c r="AO11283">
        <v>16</v>
      </c>
      <c r="AP11283" t="s">
        <v>12424</v>
      </c>
      <c r="AQ11283" t="s">
        <v>11408</v>
      </c>
      <c r="AR11283">
        <v>4100</v>
      </c>
      <c r="AT11283">
        <v>0</v>
      </c>
      <c r="AV11283" t="s">
        <v>19994</v>
      </c>
      <c r="AW11283">
        <v>116100</v>
      </c>
    </row>
    <row r="11284" spans="1:49" x14ac:dyDescent="0.25">
      <c r="A11284">
        <v>4100</v>
      </c>
      <c r="B11284">
        <v>30030</v>
      </c>
      <c r="C11284">
        <v>4029</v>
      </c>
      <c r="D11284">
        <v>413</v>
      </c>
      <c r="E11284" s="124" t="s">
        <v>22053</v>
      </c>
      <c r="F11284" s="185" t="str">
        <f t="shared" si="226"/>
        <v>Melvin DelicMCGUIRE BEARING COMPANY-6263</v>
      </c>
      <c r="G11284" s="150" t="str">
        <f t="shared" si="225"/>
        <v>Melvin Delic</v>
      </c>
      <c r="H11284" s="149" t="s">
        <v>22212</v>
      </c>
      <c r="I11284">
        <v>40006263</v>
      </c>
      <c r="K11284" t="s">
        <v>22213</v>
      </c>
      <c r="L11284" t="s">
        <v>19873</v>
      </c>
      <c r="M11284" t="s">
        <v>19470</v>
      </c>
      <c r="N11284">
        <v>83705</v>
      </c>
      <c r="Q11284" t="s">
        <v>12415</v>
      </c>
      <c r="R11284" t="s">
        <v>12416</v>
      </c>
      <c r="S11284" t="s">
        <v>22214</v>
      </c>
      <c r="U11284" t="s">
        <v>12418</v>
      </c>
      <c r="W11284">
        <v>11</v>
      </c>
      <c r="X11284">
        <v>2</v>
      </c>
      <c r="Y11284" t="s">
        <v>12472</v>
      </c>
      <c r="Z11284" t="s">
        <v>12420</v>
      </c>
      <c r="AA11284" t="s">
        <v>12485</v>
      </c>
      <c r="AB11284" t="s">
        <v>12422</v>
      </c>
      <c r="AC11284">
        <v>2</v>
      </c>
      <c r="AD11284" s="123">
        <v>40232</v>
      </c>
      <c r="AE11284" t="s">
        <v>12528</v>
      </c>
      <c r="AG11284">
        <v>40006263</v>
      </c>
      <c r="AL11284" t="s">
        <v>12422</v>
      </c>
      <c r="AN11284">
        <v>1300100301</v>
      </c>
      <c r="AO11284">
        <v>16</v>
      </c>
      <c r="AP11284" t="s">
        <v>12424</v>
      </c>
      <c r="AQ11284" t="s">
        <v>11408</v>
      </c>
      <c r="AR11284">
        <v>4100</v>
      </c>
      <c r="AT11284">
        <v>0</v>
      </c>
      <c r="AV11284" t="s">
        <v>19994</v>
      </c>
      <c r="AW11284">
        <v>116100</v>
      </c>
    </row>
    <row r="11285" spans="1:49" x14ac:dyDescent="0.25">
      <c r="A11285">
        <v>4100</v>
      </c>
      <c r="B11285">
        <v>30030</v>
      </c>
      <c r="C11285">
        <v>4029</v>
      </c>
      <c r="D11285">
        <v>413</v>
      </c>
      <c r="E11285" s="124" t="s">
        <v>22053</v>
      </c>
      <c r="F11285" t="str">
        <f t="shared" si="226"/>
        <v>Melvin DelicMENARDS DBA MIDWEST MFG-DAKOTA PANE</v>
      </c>
      <c r="G11285" s="150" t="str">
        <f t="shared" ref="G11285:G11348" si="227">RIGHT(E11285,LEN(E11285)-3)</f>
        <v>Melvin Delic</v>
      </c>
      <c r="H11285" s="149" t="s">
        <v>5928</v>
      </c>
      <c r="I11285">
        <v>40006297</v>
      </c>
      <c r="L11285" t="s">
        <v>22215</v>
      </c>
      <c r="M11285" t="s">
        <v>15791</v>
      </c>
      <c r="O11285">
        <v>1455</v>
      </c>
      <c r="P11285">
        <v>57709</v>
      </c>
      <c r="Q11285" t="s">
        <v>12415</v>
      </c>
      <c r="R11285" t="s">
        <v>12416</v>
      </c>
      <c r="S11285" t="s">
        <v>22216</v>
      </c>
      <c r="U11285" t="s">
        <v>12418</v>
      </c>
      <c r="W11285">
        <v>11</v>
      </c>
      <c r="X11285">
        <v>1</v>
      </c>
      <c r="Y11285" t="s">
        <v>12419</v>
      </c>
      <c r="Z11285" t="s">
        <v>12420</v>
      </c>
      <c r="AA11285" t="s">
        <v>12429</v>
      </c>
      <c r="AB11285" t="s">
        <v>12422</v>
      </c>
      <c r="AC11285">
        <v>2</v>
      </c>
      <c r="AD11285" s="123">
        <v>40303</v>
      </c>
      <c r="AE11285" t="s">
        <v>12431</v>
      </c>
      <c r="AG11285">
        <v>40006297</v>
      </c>
      <c r="AL11285" t="s">
        <v>12422</v>
      </c>
      <c r="AN11285">
        <v>4210301601</v>
      </c>
      <c r="AO11285">
        <v>16</v>
      </c>
      <c r="AP11285" t="s">
        <v>12424</v>
      </c>
      <c r="AQ11285" t="s">
        <v>11408</v>
      </c>
      <c r="AR11285">
        <v>4100</v>
      </c>
      <c r="AT11285">
        <v>0</v>
      </c>
      <c r="AV11285" t="s">
        <v>22217</v>
      </c>
      <c r="AW11285">
        <v>116100</v>
      </c>
    </row>
    <row r="11286" spans="1:49" x14ac:dyDescent="0.25">
      <c r="A11286">
        <v>4100</v>
      </c>
      <c r="B11286">
        <v>30030</v>
      </c>
      <c r="C11286">
        <v>4029</v>
      </c>
      <c r="D11286">
        <v>413</v>
      </c>
      <c r="E11286" s="124" t="s">
        <v>22053</v>
      </c>
      <c r="F11286" t="str">
        <f t="shared" si="226"/>
        <v>Melvin DelicMICRO METALS, INC.</v>
      </c>
      <c r="G11286" s="150" t="str">
        <f t="shared" si="227"/>
        <v>Melvin Delic</v>
      </c>
      <c r="H11286" s="149" t="s">
        <v>6013</v>
      </c>
      <c r="I11286">
        <v>40002432</v>
      </c>
      <c r="K11286" t="s">
        <v>22218</v>
      </c>
      <c r="L11286" t="s">
        <v>22086</v>
      </c>
      <c r="M11286" t="s">
        <v>12882</v>
      </c>
      <c r="N11286" t="s">
        <v>22219</v>
      </c>
      <c r="Q11286" t="s">
        <v>12415</v>
      </c>
      <c r="R11286" t="s">
        <v>12416</v>
      </c>
      <c r="S11286" t="s">
        <v>22220</v>
      </c>
      <c r="U11286" t="s">
        <v>12418</v>
      </c>
      <c r="W11286">
        <v>11</v>
      </c>
      <c r="X11286">
        <v>1</v>
      </c>
      <c r="Y11286" t="s">
        <v>12419</v>
      </c>
      <c r="Z11286" t="s">
        <v>12420</v>
      </c>
      <c r="AA11286" t="s">
        <v>12421</v>
      </c>
      <c r="AB11286" t="s">
        <v>12422</v>
      </c>
      <c r="AC11286">
        <v>2</v>
      </c>
      <c r="AD11286" s="123">
        <v>39111</v>
      </c>
      <c r="AE11286" t="s">
        <v>12423</v>
      </c>
      <c r="AG11286">
        <v>40002432</v>
      </c>
      <c r="AL11286" t="s">
        <v>12422</v>
      </c>
      <c r="AN11286">
        <v>604100901</v>
      </c>
      <c r="AO11286">
        <v>16</v>
      </c>
      <c r="AP11286" t="s">
        <v>12424</v>
      </c>
      <c r="AQ11286" t="s">
        <v>11408</v>
      </c>
      <c r="AR11286">
        <v>4100</v>
      </c>
      <c r="AT11286">
        <v>0</v>
      </c>
      <c r="AV11286" t="s">
        <v>22221</v>
      </c>
      <c r="AW11286">
        <v>116100</v>
      </c>
    </row>
    <row r="11287" spans="1:49" x14ac:dyDescent="0.25">
      <c r="A11287">
        <v>4100</v>
      </c>
      <c r="B11287">
        <v>30030</v>
      </c>
      <c r="C11287">
        <v>4029</v>
      </c>
      <c r="D11287">
        <v>413</v>
      </c>
      <c r="E11287" s="124" t="s">
        <v>22053</v>
      </c>
      <c r="F11287" t="str">
        <f t="shared" si="226"/>
        <v>Melvin DelicMIKRON CORP</v>
      </c>
      <c r="G11287" s="150" t="str">
        <f t="shared" si="227"/>
        <v>Melvin Delic</v>
      </c>
      <c r="H11287" s="149" t="s">
        <v>6081</v>
      </c>
      <c r="I11287">
        <v>40003115</v>
      </c>
      <c r="K11287" t="s">
        <v>22222</v>
      </c>
      <c r="L11287" t="s">
        <v>12959</v>
      </c>
      <c r="M11287" t="s">
        <v>12882</v>
      </c>
      <c r="N11287">
        <v>80112</v>
      </c>
      <c r="Q11287" t="s">
        <v>12415</v>
      </c>
      <c r="R11287" t="s">
        <v>12416</v>
      </c>
      <c r="S11287">
        <v>3033645222</v>
      </c>
      <c r="U11287" t="s">
        <v>12418</v>
      </c>
      <c r="W11287">
        <v>11</v>
      </c>
      <c r="X11287">
        <v>0</v>
      </c>
      <c r="Y11287" t="s">
        <v>12419</v>
      </c>
      <c r="Z11287" t="s">
        <v>12420</v>
      </c>
      <c r="AA11287" t="s">
        <v>12421</v>
      </c>
      <c r="AB11287" t="s">
        <v>12422</v>
      </c>
      <c r="AC11287">
        <v>2</v>
      </c>
      <c r="AD11287" s="123">
        <v>39111</v>
      </c>
      <c r="AE11287" t="s">
        <v>12423</v>
      </c>
      <c r="AG11287">
        <v>40003115</v>
      </c>
      <c r="AL11287" t="s">
        <v>12422</v>
      </c>
      <c r="AN11287">
        <v>600500061</v>
      </c>
      <c r="AO11287">
        <v>16</v>
      </c>
      <c r="AP11287" t="s">
        <v>12424</v>
      </c>
      <c r="AQ11287" t="s">
        <v>11408</v>
      </c>
      <c r="AR11287">
        <v>4100</v>
      </c>
      <c r="AT11287">
        <v>2005</v>
      </c>
      <c r="AV11287" t="s">
        <v>22223</v>
      </c>
      <c r="AW11287">
        <v>116100</v>
      </c>
    </row>
    <row r="11288" spans="1:49" x14ac:dyDescent="0.25">
      <c r="A11288">
        <v>4100</v>
      </c>
      <c r="B11288">
        <v>30030</v>
      </c>
      <c r="C11288">
        <v>4029</v>
      </c>
      <c r="D11288">
        <v>413</v>
      </c>
      <c r="E11288" s="124" t="s">
        <v>22053</v>
      </c>
      <c r="F11288" t="str">
        <f t="shared" si="226"/>
        <v>Melvin DelicMILLER COORS LLC</v>
      </c>
      <c r="G11288" s="150" t="str">
        <f t="shared" si="227"/>
        <v>Melvin Delic</v>
      </c>
      <c r="H11288" s="149" t="s">
        <v>6090</v>
      </c>
      <c r="I11288">
        <v>40007117</v>
      </c>
      <c r="L11288" t="s">
        <v>15480</v>
      </c>
      <c r="M11288" t="s">
        <v>14186</v>
      </c>
      <c r="O11288">
        <v>3103</v>
      </c>
      <c r="P11288">
        <v>53201</v>
      </c>
      <c r="Q11288" t="s">
        <v>12415</v>
      </c>
      <c r="R11288" t="s">
        <v>12416</v>
      </c>
      <c r="S11288" t="s">
        <v>22224</v>
      </c>
      <c r="U11288" t="s">
        <v>12418</v>
      </c>
      <c r="W11288">
        <v>11</v>
      </c>
      <c r="X11288">
        <v>1</v>
      </c>
      <c r="Y11288" t="s">
        <v>12419</v>
      </c>
      <c r="Z11288" t="s">
        <v>12420</v>
      </c>
      <c r="AA11288" t="s">
        <v>12429</v>
      </c>
      <c r="AB11288" t="s">
        <v>12422</v>
      </c>
      <c r="AC11288">
        <v>2</v>
      </c>
      <c r="AD11288" s="123">
        <v>41463</v>
      </c>
      <c r="AE11288" t="s">
        <v>12431</v>
      </c>
      <c r="AG11288">
        <v>40007117</v>
      </c>
      <c r="AL11288" t="s">
        <v>12422</v>
      </c>
      <c r="AN11288">
        <v>5007907101</v>
      </c>
      <c r="AO11288">
        <v>16</v>
      </c>
      <c r="AP11288" t="s">
        <v>12424</v>
      </c>
      <c r="AQ11288" t="s">
        <v>11408</v>
      </c>
      <c r="AR11288">
        <v>4100</v>
      </c>
      <c r="AT11288">
        <v>0</v>
      </c>
      <c r="AV11288" t="s">
        <v>22225</v>
      </c>
      <c r="AW11288">
        <v>116100</v>
      </c>
    </row>
    <row r="11289" spans="1:49" x14ac:dyDescent="0.25">
      <c r="A11289">
        <v>4100</v>
      </c>
      <c r="B11289">
        <v>30030</v>
      </c>
      <c r="C11289">
        <v>4029</v>
      </c>
      <c r="D11289">
        <v>413</v>
      </c>
      <c r="E11289" s="124" t="s">
        <v>22053</v>
      </c>
      <c r="F11289" t="str">
        <f t="shared" si="226"/>
        <v>Melvin DelicMONDI BAGS USA</v>
      </c>
      <c r="G11289" s="150" t="str">
        <f t="shared" si="227"/>
        <v>Melvin Delic</v>
      </c>
      <c r="H11289" s="149" t="s">
        <v>6191</v>
      </c>
      <c r="I11289">
        <v>40007695</v>
      </c>
      <c r="K11289" t="s">
        <v>22226</v>
      </c>
      <c r="L11289" t="s">
        <v>17545</v>
      </c>
      <c r="M11289" t="s">
        <v>17379</v>
      </c>
      <c r="N11289">
        <v>84119</v>
      </c>
      <c r="Q11289" t="s">
        <v>12415</v>
      </c>
      <c r="R11289" t="s">
        <v>12416</v>
      </c>
      <c r="S11289" t="s">
        <v>22227</v>
      </c>
      <c r="U11289" t="s">
        <v>12418</v>
      </c>
      <c r="W11289">
        <v>11</v>
      </c>
      <c r="X11289">
        <v>1</v>
      </c>
      <c r="Y11289" t="s">
        <v>12419</v>
      </c>
      <c r="Z11289" t="s">
        <v>12420</v>
      </c>
      <c r="AA11289" t="s">
        <v>12429</v>
      </c>
      <c r="AB11289" t="s">
        <v>12422</v>
      </c>
      <c r="AC11289">
        <v>2</v>
      </c>
      <c r="AD11289" s="123">
        <v>42284</v>
      </c>
      <c r="AE11289" t="s">
        <v>12431</v>
      </c>
      <c r="AG11289">
        <v>40007695</v>
      </c>
      <c r="AL11289" t="s">
        <v>12422</v>
      </c>
      <c r="AN11289">
        <v>4503502701</v>
      </c>
      <c r="AO11289">
        <v>16</v>
      </c>
      <c r="AP11289" t="s">
        <v>12424</v>
      </c>
      <c r="AQ11289" t="s">
        <v>11408</v>
      </c>
      <c r="AR11289">
        <v>4100</v>
      </c>
      <c r="AT11289">
        <v>0</v>
      </c>
      <c r="AV11289" t="s">
        <v>22228</v>
      </c>
      <c r="AW11289">
        <v>116100</v>
      </c>
    </row>
    <row r="11290" spans="1:49" x14ac:dyDescent="0.25">
      <c r="A11290">
        <v>4100</v>
      </c>
      <c r="B11290">
        <v>30030</v>
      </c>
      <c r="C11290">
        <v>4029</v>
      </c>
      <c r="D11290">
        <v>413</v>
      </c>
      <c r="E11290" s="124" t="s">
        <v>22053</v>
      </c>
      <c r="F11290" t="str">
        <f t="shared" si="226"/>
        <v>Melvin DelicMOTION INDUSTRIES - ALBUQUERQUE</v>
      </c>
      <c r="G11290" s="150" t="str">
        <f t="shared" si="227"/>
        <v>Melvin Delic</v>
      </c>
      <c r="H11290" s="149" t="s">
        <v>13749</v>
      </c>
      <c r="I11290">
        <v>40008589</v>
      </c>
      <c r="L11290" t="s">
        <v>12994</v>
      </c>
      <c r="M11290" t="s">
        <v>12995</v>
      </c>
      <c r="O11290">
        <v>1655</v>
      </c>
      <c r="P11290">
        <v>35201</v>
      </c>
      <c r="Q11290" t="s">
        <v>12415</v>
      </c>
      <c r="R11290" t="s">
        <v>12416</v>
      </c>
      <c r="S11290" t="s">
        <v>22229</v>
      </c>
      <c r="U11290" t="s">
        <v>12418</v>
      </c>
      <c r="V11290">
        <v>209</v>
      </c>
      <c r="W11290">
        <v>11</v>
      </c>
      <c r="X11290">
        <v>2</v>
      </c>
      <c r="Y11290" t="s">
        <v>12472</v>
      </c>
      <c r="Z11290" t="s">
        <v>12420</v>
      </c>
      <c r="AA11290" t="s">
        <v>12429</v>
      </c>
      <c r="AB11290" t="s">
        <v>12997</v>
      </c>
      <c r="AC11290">
        <v>2</v>
      </c>
      <c r="AD11290" s="123">
        <v>43529</v>
      </c>
      <c r="AE11290" t="s">
        <v>12431</v>
      </c>
      <c r="AG11290">
        <v>40008589</v>
      </c>
      <c r="AL11290" t="s">
        <v>12997</v>
      </c>
      <c r="AN11290">
        <v>107301501</v>
      </c>
      <c r="AO11290">
        <v>16</v>
      </c>
      <c r="AP11290" t="s">
        <v>12424</v>
      </c>
      <c r="AQ11290" t="s">
        <v>11408</v>
      </c>
      <c r="AR11290">
        <v>4100</v>
      </c>
      <c r="AT11290">
        <v>0</v>
      </c>
      <c r="AV11290" t="s">
        <v>22230</v>
      </c>
      <c r="AW11290">
        <v>116100</v>
      </c>
    </row>
    <row r="11291" spans="1:49" x14ac:dyDescent="0.25">
      <c r="A11291">
        <v>4100</v>
      </c>
      <c r="B11291">
        <v>30030</v>
      </c>
      <c r="C11291">
        <v>4029</v>
      </c>
      <c r="D11291">
        <v>413</v>
      </c>
      <c r="E11291" s="124" t="s">
        <v>22053</v>
      </c>
      <c r="F11291" t="str">
        <f t="shared" si="226"/>
        <v>Melvin DelicMOTION INDUSTRIES - BILLINGS</v>
      </c>
      <c r="G11291" s="150" t="str">
        <f t="shared" si="227"/>
        <v>Melvin Delic</v>
      </c>
      <c r="H11291" s="149" t="s">
        <v>13756</v>
      </c>
      <c r="I11291">
        <v>40005876</v>
      </c>
      <c r="L11291" t="s">
        <v>12994</v>
      </c>
      <c r="M11291" t="s">
        <v>12995</v>
      </c>
      <c r="O11291">
        <v>1655</v>
      </c>
      <c r="P11291">
        <v>35201</v>
      </c>
      <c r="Q11291" t="s">
        <v>12415</v>
      </c>
      <c r="R11291" t="s">
        <v>12416</v>
      </c>
      <c r="S11291" t="s">
        <v>22231</v>
      </c>
      <c r="U11291" t="s">
        <v>12418</v>
      </c>
      <c r="V11291">
        <v>209</v>
      </c>
      <c r="W11291">
        <v>11</v>
      </c>
      <c r="X11291">
        <v>2</v>
      </c>
      <c r="Y11291" t="s">
        <v>12472</v>
      </c>
      <c r="Z11291" t="s">
        <v>12420</v>
      </c>
      <c r="AA11291" t="s">
        <v>12429</v>
      </c>
      <c r="AB11291" t="s">
        <v>12997</v>
      </c>
      <c r="AC11291">
        <v>2</v>
      </c>
      <c r="AD11291" s="123">
        <v>40088</v>
      </c>
      <c r="AE11291" t="s">
        <v>12431</v>
      </c>
      <c r="AG11291">
        <v>40005876</v>
      </c>
      <c r="AL11291" t="s">
        <v>12997</v>
      </c>
      <c r="AN11291">
        <v>107301501</v>
      </c>
      <c r="AO11291">
        <v>16</v>
      </c>
      <c r="AP11291" t="s">
        <v>12424</v>
      </c>
      <c r="AQ11291" t="s">
        <v>11408</v>
      </c>
      <c r="AR11291">
        <v>4100</v>
      </c>
      <c r="AT11291">
        <v>0</v>
      </c>
      <c r="AV11291" t="s">
        <v>12998</v>
      </c>
      <c r="AW11291">
        <v>116100</v>
      </c>
    </row>
    <row r="11292" spans="1:49" x14ac:dyDescent="0.25">
      <c r="A11292">
        <v>4100</v>
      </c>
      <c r="B11292">
        <v>30030</v>
      </c>
      <c r="C11292">
        <v>4029</v>
      </c>
      <c r="D11292">
        <v>413</v>
      </c>
      <c r="E11292" s="124" t="s">
        <v>22053</v>
      </c>
      <c r="F11292" t="str">
        <f t="shared" si="226"/>
        <v>Melvin DelicMOTION INDUSTRIES - CALDWELL</v>
      </c>
      <c r="G11292" s="150" t="str">
        <f t="shared" si="227"/>
        <v>Melvin Delic</v>
      </c>
      <c r="H11292" s="149" t="s">
        <v>13759</v>
      </c>
      <c r="I11292">
        <v>40007711</v>
      </c>
      <c r="L11292" t="s">
        <v>12994</v>
      </c>
      <c r="M11292" t="s">
        <v>12995</v>
      </c>
      <c r="N11292">
        <v>35201</v>
      </c>
      <c r="O11292">
        <v>1655</v>
      </c>
      <c r="Q11292" t="s">
        <v>12415</v>
      </c>
      <c r="R11292" t="s">
        <v>12416</v>
      </c>
      <c r="S11292" t="s">
        <v>22232</v>
      </c>
      <c r="U11292" t="s">
        <v>12418</v>
      </c>
      <c r="V11292">
        <v>209</v>
      </c>
      <c r="W11292">
        <v>11</v>
      </c>
      <c r="X11292">
        <v>2</v>
      </c>
      <c r="Y11292" t="s">
        <v>12472</v>
      </c>
      <c r="Z11292" t="s">
        <v>12420</v>
      </c>
      <c r="AA11292" t="s">
        <v>12485</v>
      </c>
      <c r="AB11292" t="s">
        <v>12997</v>
      </c>
      <c r="AC11292">
        <v>2</v>
      </c>
      <c r="AD11292" s="123">
        <v>42306</v>
      </c>
      <c r="AE11292" t="s">
        <v>12528</v>
      </c>
      <c r="AG11292">
        <v>40007711</v>
      </c>
      <c r="AL11292" t="s">
        <v>12997</v>
      </c>
      <c r="AN11292">
        <v>107301501</v>
      </c>
      <c r="AO11292">
        <v>16</v>
      </c>
      <c r="AP11292" t="s">
        <v>12424</v>
      </c>
      <c r="AQ11292" t="s">
        <v>11408</v>
      </c>
      <c r="AR11292">
        <v>4100</v>
      </c>
      <c r="AT11292">
        <v>0</v>
      </c>
      <c r="AV11292" t="s">
        <v>12998</v>
      </c>
      <c r="AW11292">
        <v>116100</v>
      </c>
    </row>
    <row r="11293" spans="1:49" x14ac:dyDescent="0.25">
      <c r="A11293">
        <v>4100</v>
      </c>
      <c r="B11293">
        <v>30030</v>
      </c>
      <c r="C11293">
        <v>4029</v>
      </c>
      <c r="D11293">
        <v>413</v>
      </c>
      <c r="E11293" s="124" t="s">
        <v>22053</v>
      </c>
      <c r="F11293" t="str">
        <f t="shared" si="226"/>
        <v>Melvin DelicMOTION INDUSTRIES - FORT MORGAN</v>
      </c>
      <c r="G11293" s="150" t="str">
        <f t="shared" si="227"/>
        <v>Melvin Delic</v>
      </c>
      <c r="H11293" s="149" t="s">
        <v>13770</v>
      </c>
      <c r="I11293">
        <v>40008968</v>
      </c>
      <c r="L11293" t="s">
        <v>12994</v>
      </c>
      <c r="M11293" t="s">
        <v>12995</v>
      </c>
      <c r="N11293">
        <v>35201</v>
      </c>
      <c r="O11293">
        <v>1655</v>
      </c>
      <c r="Q11293" t="s">
        <v>12415</v>
      </c>
      <c r="R11293" t="s">
        <v>12416</v>
      </c>
      <c r="S11293" t="s">
        <v>22233</v>
      </c>
      <c r="U11293" t="s">
        <v>12418</v>
      </c>
      <c r="V11293">
        <v>209</v>
      </c>
      <c r="W11293">
        <v>11</v>
      </c>
      <c r="X11293">
        <v>2</v>
      </c>
      <c r="Y11293" t="s">
        <v>12472</v>
      </c>
      <c r="Z11293" t="s">
        <v>12420</v>
      </c>
      <c r="AA11293" t="s">
        <v>12485</v>
      </c>
      <c r="AB11293" t="s">
        <v>12997</v>
      </c>
      <c r="AC11293">
        <v>2</v>
      </c>
      <c r="AD11293" s="123">
        <v>44130</v>
      </c>
      <c r="AE11293" t="s">
        <v>12528</v>
      </c>
      <c r="AG11293">
        <v>40008968</v>
      </c>
      <c r="AL11293" t="s">
        <v>12997</v>
      </c>
      <c r="AN11293">
        <v>107301501</v>
      </c>
      <c r="AO11293">
        <v>16</v>
      </c>
      <c r="AP11293" t="s">
        <v>12424</v>
      </c>
      <c r="AQ11293" t="s">
        <v>11408</v>
      </c>
      <c r="AR11293">
        <v>4100</v>
      </c>
      <c r="AT11293">
        <v>0</v>
      </c>
      <c r="AV11293" t="s">
        <v>12998</v>
      </c>
      <c r="AW11293">
        <v>116100</v>
      </c>
    </row>
    <row r="11294" spans="1:49" x14ac:dyDescent="0.25">
      <c r="A11294">
        <v>4100</v>
      </c>
      <c r="B11294">
        <v>30030</v>
      </c>
      <c r="C11294">
        <v>4029</v>
      </c>
      <c r="D11294">
        <v>413</v>
      </c>
      <c r="E11294" s="124" t="s">
        <v>22053</v>
      </c>
      <c r="F11294" t="str">
        <f t="shared" si="226"/>
        <v>Melvin DelicMOTION INDUSTRIES - MISSOULA</v>
      </c>
      <c r="G11294" s="150" t="str">
        <f t="shared" si="227"/>
        <v>Melvin Delic</v>
      </c>
      <c r="H11294" s="149" t="s">
        <v>13784</v>
      </c>
      <c r="I11294">
        <v>40005880</v>
      </c>
      <c r="K11294" t="s">
        <v>22234</v>
      </c>
      <c r="L11294" t="s">
        <v>22235</v>
      </c>
      <c r="M11294" t="s">
        <v>17549</v>
      </c>
      <c r="N11294">
        <v>59808</v>
      </c>
      <c r="Q11294" t="s">
        <v>12415</v>
      </c>
      <c r="R11294" t="s">
        <v>12416</v>
      </c>
      <c r="S11294" t="s">
        <v>22236</v>
      </c>
      <c r="U11294" t="s">
        <v>12418</v>
      </c>
      <c r="V11294">
        <v>209</v>
      </c>
      <c r="W11294">
        <v>11</v>
      </c>
      <c r="X11294">
        <v>2</v>
      </c>
      <c r="Y11294" t="s">
        <v>12472</v>
      </c>
      <c r="Z11294" t="s">
        <v>12420</v>
      </c>
      <c r="AA11294" t="s">
        <v>12429</v>
      </c>
      <c r="AB11294" t="s">
        <v>12997</v>
      </c>
      <c r="AC11294">
        <v>2</v>
      </c>
      <c r="AD11294" s="123">
        <v>40091</v>
      </c>
      <c r="AE11294" t="s">
        <v>12431</v>
      </c>
      <c r="AG11294">
        <v>40005880</v>
      </c>
      <c r="AL11294" t="s">
        <v>12997</v>
      </c>
      <c r="AN11294">
        <v>2706302301</v>
      </c>
      <c r="AO11294">
        <v>16</v>
      </c>
      <c r="AP11294" t="s">
        <v>12424</v>
      </c>
      <c r="AQ11294" t="s">
        <v>11408</v>
      </c>
      <c r="AR11294">
        <v>4100</v>
      </c>
      <c r="AT11294">
        <v>0</v>
      </c>
      <c r="AV11294" t="s">
        <v>12998</v>
      </c>
      <c r="AW11294">
        <v>116100</v>
      </c>
    </row>
    <row r="11295" spans="1:49" x14ac:dyDescent="0.25">
      <c r="A11295">
        <v>4100</v>
      </c>
      <c r="B11295">
        <v>30030</v>
      </c>
      <c r="C11295">
        <v>4029</v>
      </c>
      <c r="D11295">
        <v>413</v>
      </c>
      <c r="E11295" s="124" t="s">
        <v>22053</v>
      </c>
      <c r="F11295" t="str">
        <f t="shared" si="226"/>
        <v>Melvin DelicMOTION INDUSTRIES - OGDEN</v>
      </c>
      <c r="G11295" s="150" t="str">
        <f t="shared" si="227"/>
        <v>Melvin Delic</v>
      </c>
      <c r="H11295" s="149" t="s">
        <v>13791</v>
      </c>
      <c r="I11295">
        <v>40005819</v>
      </c>
      <c r="L11295" t="s">
        <v>12994</v>
      </c>
      <c r="M11295" t="s">
        <v>12995</v>
      </c>
      <c r="N11295">
        <v>35201</v>
      </c>
      <c r="O11295">
        <v>1655</v>
      </c>
      <c r="Q11295" t="s">
        <v>12415</v>
      </c>
      <c r="R11295" t="s">
        <v>12416</v>
      </c>
      <c r="S11295" t="s">
        <v>22229</v>
      </c>
      <c r="U11295" t="s">
        <v>12418</v>
      </c>
      <c r="V11295">
        <v>209</v>
      </c>
      <c r="W11295">
        <v>11</v>
      </c>
      <c r="X11295">
        <v>2</v>
      </c>
      <c r="Y11295" t="s">
        <v>12472</v>
      </c>
      <c r="Z11295" t="s">
        <v>12420</v>
      </c>
      <c r="AA11295" t="s">
        <v>12934</v>
      </c>
      <c r="AB11295" t="s">
        <v>12997</v>
      </c>
      <c r="AC11295">
        <v>2</v>
      </c>
      <c r="AD11295" s="123">
        <v>40002</v>
      </c>
      <c r="AE11295" t="s">
        <v>12528</v>
      </c>
      <c r="AG11295">
        <v>40005819</v>
      </c>
      <c r="AL11295" t="s">
        <v>12997</v>
      </c>
      <c r="AN11295">
        <v>107301501</v>
      </c>
      <c r="AO11295">
        <v>16</v>
      </c>
      <c r="AP11295" t="s">
        <v>12424</v>
      </c>
      <c r="AQ11295" t="s">
        <v>11408</v>
      </c>
      <c r="AR11295">
        <v>4100</v>
      </c>
      <c r="AT11295">
        <v>0</v>
      </c>
      <c r="AV11295" t="s">
        <v>22237</v>
      </c>
      <c r="AW11295">
        <v>116100</v>
      </c>
    </row>
    <row r="11296" spans="1:49" x14ac:dyDescent="0.25">
      <c r="A11296">
        <v>4100</v>
      </c>
      <c r="B11296">
        <v>30030</v>
      </c>
      <c r="C11296">
        <v>4029</v>
      </c>
      <c r="D11296">
        <v>413</v>
      </c>
      <c r="E11296" s="124" t="s">
        <v>22053</v>
      </c>
      <c r="F11296" t="str">
        <f t="shared" si="226"/>
        <v>Melvin DelicMOTION INDUSTRIES - SALT LAKE CITY</v>
      </c>
      <c r="G11296" s="150" t="str">
        <f t="shared" si="227"/>
        <v>Melvin Delic</v>
      </c>
      <c r="H11296" s="149" t="s">
        <v>13801</v>
      </c>
      <c r="I11296">
        <v>40007484</v>
      </c>
      <c r="L11296" t="s">
        <v>12994</v>
      </c>
      <c r="M11296" t="s">
        <v>12995</v>
      </c>
      <c r="O11296">
        <v>1655</v>
      </c>
      <c r="P11296">
        <v>35201</v>
      </c>
      <c r="Q11296" t="s">
        <v>12415</v>
      </c>
      <c r="R11296" t="s">
        <v>12416</v>
      </c>
      <c r="S11296" t="s">
        <v>22238</v>
      </c>
      <c r="U11296" t="s">
        <v>12418</v>
      </c>
      <c r="V11296">
        <v>209</v>
      </c>
      <c r="W11296">
        <v>11</v>
      </c>
      <c r="X11296">
        <v>2</v>
      </c>
      <c r="Y11296">
        <v>1</v>
      </c>
      <c r="Z11296" t="s">
        <v>12420</v>
      </c>
      <c r="AA11296" t="s">
        <v>12429</v>
      </c>
      <c r="AB11296" t="s">
        <v>12997</v>
      </c>
      <c r="AC11296">
        <v>2</v>
      </c>
      <c r="AD11296" s="123">
        <v>42020</v>
      </c>
      <c r="AE11296" t="s">
        <v>12431</v>
      </c>
      <c r="AG11296">
        <v>40007484</v>
      </c>
      <c r="AL11296" t="s">
        <v>12997</v>
      </c>
      <c r="AN11296">
        <v>107301501</v>
      </c>
      <c r="AO11296">
        <v>16</v>
      </c>
      <c r="AP11296" t="s">
        <v>12424</v>
      </c>
      <c r="AQ11296" t="s">
        <v>11408</v>
      </c>
      <c r="AR11296">
        <v>4100</v>
      </c>
      <c r="AT11296">
        <v>0</v>
      </c>
      <c r="AV11296" t="s">
        <v>12998</v>
      </c>
      <c r="AW11296">
        <v>116100</v>
      </c>
    </row>
    <row r="11297" spans="1:49" x14ac:dyDescent="0.25">
      <c r="A11297">
        <v>4100</v>
      </c>
      <c r="B11297">
        <v>30030</v>
      </c>
      <c r="C11297">
        <v>4029</v>
      </c>
      <c r="D11297">
        <v>413</v>
      </c>
      <c r="E11297" s="124" t="s">
        <v>22053</v>
      </c>
      <c r="F11297" t="str">
        <f t="shared" si="226"/>
        <v>Melvin DelicNELSON METAL TECHNOLOGY, INC.</v>
      </c>
      <c r="G11297" s="150" t="str">
        <f t="shared" si="227"/>
        <v>Melvin Delic</v>
      </c>
      <c r="H11297" s="149" t="s">
        <v>6746</v>
      </c>
      <c r="I11297">
        <v>40008631</v>
      </c>
      <c r="K11297" t="s">
        <v>22239</v>
      </c>
      <c r="L11297" t="s">
        <v>22110</v>
      </c>
      <c r="M11297" t="s">
        <v>19470</v>
      </c>
      <c r="N11297">
        <v>83661</v>
      </c>
      <c r="Q11297" t="s">
        <v>12415</v>
      </c>
      <c r="R11297" t="s">
        <v>12416</v>
      </c>
      <c r="S11297" t="s">
        <v>22240</v>
      </c>
      <c r="U11297" t="s">
        <v>12418</v>
      </c>
      <c r="W11297">
        <v>11</v>
      </c>
      <c r="X11297">
        <v>0</v>
      </c>
      <c r="Y11297" t="s">
        <v>12419</v>
      </c>
      <c r="Z11297" t="s">
        <v>12420</v>
      </c>
      <c r="AA11297" t="s">
        <v>12429</v>
      </c>
      <c r="AB11297" t="s">
        <v>12422</v>
      </c>
      <c r="AC11297">
        <v>2</v>
      </c>
      <c r="AD11297" s="123">
        <v>43599</v>
      </c>
      <c r="AE11297" t="s">
        <v>12431</v>
      </c>
      <c r="AG11297">
        <v>40008631</v>
      </c>
      <c r="AL11297" t="s">
        <v>12422</v>
      </c>
      <c r="AN11297">
        <v>1307502301</v>
      </c>
      <c r="AO11297">
        <v>16</v>
      </c>
      <c r="AP11297" t="s">
        <v>12424</v>
      </c>
      <c r="AQ11297" t="s">
        <v>11408</v>
      </c>
      <c r="AR11297">
        <v>4100</v>
      </c>
      <c r="AT11297">
        <v>0</v>
      </c>
      <c r="AV11297" t="s">
        <v>22241</v>
      </c>
      <c r="AW11297">
        <v>116100</v>
      </c>
    </row>
    <row r="11298" spans="1:49" x14ac:dyDescent="0.25">
      <c r="A11298">
        <v>4100</v>
      </c>
      <c r="B11298">
        <v>30030</v>
      </c>
      <c r="C11298">
        <v>4029</v>
      </c>
      <c r="D11298">
        <v>413</v>
      </c>
      <c r="E11298" s="124" t="s">
        <v>22053</v>
      </c>
      <c r="F11298" t="str">
        <f t="shared" si="226"/>
        <v>Melvin DelicNESTLE ACCOUNTS PAYABLE</v>
      </c>
      <c r="G11298" s="150" t="str">
        <f t="shared" si="227"/>
        <v>Melvin Delic</v>
      </c>
      <c r="H11298" s="149" t="s">
        <v>6755</v>
      </c>
      <c r="I11298">
        <v>40004389</v>
      </c>
      <c r="J11298" t="s">
        <v>22242</v>
      </c>
      <c r="K11298" t="s">
        <v>22243</v>
      </c>
      <c r="L11298" t="s">
        <v>14089</v>
      </c>
      <c r="M11298" t="s">
        <v>12684</v>
      </c>
      <c r="N11298" t="s">
        <v>16393</v>
      </c>
      <c r="O11298">
        <v>5805</v>
      </c>
      <c r="P11298" t="s">
        <v>16393</v>
      </c>
      <c r="Q11298" t="s">
        <v>12415</v>
      </c>
      <c r="R11298" t="s">
        <v>12416</v>
      </c>
      <c r="S11298" t="s">
        <v>18229</v>
      </c>
      <c r="U11298" t="s">
        <v>12418</v>
      </c>
      <c r="V11298">
        <v>78</v>
      </c>
      <c r="W11298">
        <v>11</v>
      </c>
      <c r="X11298">
        <v>1</v>
      </c>
      <c r="Y11298" t="s">
        <v>12419</v>
      </c>
      <c r="Z11298" t="s">
        <v>12420</v>
      </c>
      <c r="AA11298" t="s">
        <v>12421</v>
      </c>
      <c r="AB11298" t="s">
        <v>12422</v>
      </c>
      <c r="AC11298">
        <v>2</v>
      </c>
      <c r="AD11298" s="123">
        <v>39111</v>
      </c>
      <c r="AE11298" t="s">
        <v>12423</v>
      </c>
      <c r="AG11298">
        <v>40004389</v>
      </c>
      <c r="AL11298" t="s">
        <v>12422</v>
      </c>
      <c r="AN11298">
        <v>2312517901</v>
      </c>
      <c r="AO11298">
        <v>16</v>
      </c>
      <c r="AP11298" t="s">
        <v>12424</v>
      </c>
      <c r="AQ11298" t="s">
        <v>11408</v>
      </c>
      <c r="AR11298">
        <v>4100</v>
      </c>
      <c r="AT11298">
        <v>2005</v>
      </c>
      <c r="AV11298" t="s">
        <v>6767</v>
      </c>
      <c r="AW11298">
        <v>116100</v>
      </c>
    </row>
    <row r="11299" spans="1:49" x14ac:dyDescent="0.25">
      <c r="A11299">
        <v>4100</v>
      </c>
      <c r="B11299">
        <v>30030</v>
      </c>
      <c r="C11299">
        <v>4029</v>
      </c>
      <c r="D11299">
        <v>413</v>
      </c>
      <c r="E11299" s="124" t="s">
        <v>22053</v>
      </c>
      <c r="F11299" t="str">
        <f t="shared" si="226"/>
        <v>Melvin DelicPAC SERVICES, INC.</v>
      </c>
      <c r="G11299" s="150" t="str">
        <f t="shared" si="227"/>
        <v>Melvin Delic</v>
      </c>
      <c r="H11299" s="149" t="s">
        <v>7122</v>
      </c>
      <c r="I11299">
        <v>40002369</v>
      </c>
      <c r="K11299" t="s">
        <v>22244</v>
      </c>
      <c r="L11299" t="s">
        <v>22245</v>
      </c>
      <c r="M11299" t="s">
        <v>12882</v>
      </c>
      <c r="N11299">
        <v>80514</v>
      </c>
      <c r="Q11299" t="s">
        <v>12415</v>
      </c>
      <c r="R11299" t="s">
        <v>12416</v>
      </c>
      <c r="S11299" t="s">
        <v>22246</v>
      </c>
      <c r="U11299" t="s">
        <v>12418</v>
      </c>
      <c r="W11299">
        <v>11</v>
      </c>
      <c r="X11299">
        <v>1</v>
      </c>
      <c r="Y11299" t="s">
        <v>12419</v>
      </c>
      <c r="Z11299" t="s">
        <v>12420</v>
      </c>
      <c r="AA11299" t="s">
        <v>12421</v>
      </c>
      <c r="AB11299" t="s">
        <v>12422</v>
      </c>
      <c r="AC11299">
        <v>2</v>
      </c>
      <c r="AD11299" s="123">
        <v>39111</v>
      </c>
      <c r="AE11299" t="s">
        <v>12423</v>
      </c>
      <c r="AG11299">
        <v>40002369</v>
      </c>
      <c r="AL11299" t="s">
        <v>12422</v>
      </c>
      <c r="AN11299">
        <v>612307501</v>
      </c>
      <c r="AO11299">
        <v>16</v>
      </c>
      <c r="AP11299" t="s">
        <v>12424</v>
      </c>
      <c r="AQ11299" t="s">
        <v>11408</v>
      </c>
      <c r="AR11299">
        <v>4100</v>
      </c>
      <c r="AT11299">
        <v>2005</v>
      </c>
      <c r="AV11299" t="s">
        <v>22247</v>
      </c>
      <c r="AW11299">
        <v>116100</v>
      </c>
    </row>
    <row r="11300" spans="1:49" x14ac:dyDescent="0.25">
      <c r="A11300">
        <v>4100</v>
      </c>
      <c r="B11300">
        <v>30030</v>
      </c>
      <c r="C11300">
        <v>4029</v>
      </c>
      <c r="D11300">
        <v>413</v>
      </c>
      <c r="E11300" s="124" t="s">
        <v>22053</v>
      </c>
      <c r="F11300" t="str">
        <f t="shared" si="226"/>
        <v>Melvin DelicPEAK ENGINEERING &amp; AUTOMATION CO.</v>
      </c>
      <c r="G11300" s="150" t="str">
        <f t="shared" si="227"/>
        <v>Melvin Delic</v>
      </c>
      <c r="H11300" s="149" t="s">
        <v>7265</v>
      </c>
      <c r="I11300">
        <v>40007219</v>
      </c>
      <c r="K11300" t="s">
        <v>22248</v>
      </c>
      <c r="L11300" t="s">
        <v>22249</v>
      </c>
      <c r="M11300" t="s">
        <v>12882</v>
      </c>
      <c r="N11300">
        <v>80538</v>
      </c>
      <c r="Q11300" t="s">
        <v>12415</v>
      </c>
      <c r="R11300" t="s">
        <v>12416</v>
      </c>
      <c r="S11300" t="s">
        <v>22250</v>
      </c>
      <c r="U11300" t="s">
        <v>12418</v>
      </c>
      <c r="W11300">
        <v>11</v>
      </c>
      <c r="X11300">
        <v>0</v>
      </c>
      <c r="Y11300" t="s">
        <v>12472</v>
      </c>
      <c r="Z11300" t="s">
        <v>12420</v>
      </c>
      <c r="AA11300" t="s">
        <v>12429</v>
      </c>
      <c r="AB11300" t="s">
        <v>12430</v>
      </c>
      <c r="AC11300">
        <v>2</v>
      </c>
      <c r="AD11300" s="123">
        <v>41585</v>
      </c>
      <c r="AE11300" t="s">
        <v>12431</v>
      </c>
      <c r="AG11300">
        <v>40007219</v>
      </c>
      <c r="AL11300" t="s">
        <v>12430</v>
      </c>
      <c r="AN11300">
        <v>606903601</v>
      </c>
      <c r="AO11300">
        <v>16</v>
      </c>
      <c r="AP11300" t="s">
        <v>12424</v>
      </c>
      <c r="AQ11300" t="s">
        <v>11408</v>
      </c>
      <c r="AR11300">
        <v>4100</v>
      </c>
      <c r="AT11300">
        <v>0</v>
      </c>
      <c r="AV11300" t="s">
        <v>22251</v>
      </c>
      <c r="AW11300">
        <v>116100</v>
      </c>
    </row>
    <row r="11301" spans="1:49" x14ac:dyDescent="0.25">
      <c r="A11301">
        <v>4100</v>
      </c>
      <c r="B11301">
        <v>30030</v>
      </c>
      <c r="C11301">
        <v>4029</v>
      </c>
      <c r="D11301">
        <v>413</v>
      </c>
      <c r="E11301" s="124" t="s">
        <v>22053</v>
      </c>
      <c r="F11301" t="str">
        <f t="shared" si="226"/>
        <v>Melvin DelicPREMIER TECHNOLOGY INC.</v>
      </c>
      <c r="G11301" s="150" t="str">
        <f t="shared" si="227"/>
        <v>Melvin Delic</v>
      </c>
      <c r="H11301" s="149" t="s">
        <v>7543</v>
      </c>
      <c r="I11301">
        <v>40006457</v>
      </c>
      <c r="K11301" t="s">
        <v>22252</v>
      </c>
      <c r="L11301" t="s">
        <v>22253</v>
      </c>
      <c r="M11301" t="s">
        <v>19470</v>
      </c>
      <c r="N11301">
        <v>83221</v>
      </c>
      <c r="Q11301" t="s">
        <v>12415</v>
      </c>
      <c r="R11301" t="s">
        <v>12416</v>
      </c>
      <c r="S11301" t="s">
        <v>22254</v>
      </c>
      <c r="U11301" t="s">
        <v>12418</v>
      </c>
      <c r="W11301">
        <v>11</v>
      </c>
      <c r="X11301">
        <v>2</v>
      </c>
      <c r="Y11301" t="s">
        <v>12419</v>
      </c>
      <c r="Z11301" t="s">
        <v>12420</v>
      </c>
      <c r="AA11301" t="s">
        <v>12429</v>
      </c>
      <c r="AB11301" t="s">
        <v>12430</v>
      </c>
      <c r="AC11301">
        <v>2</v>
      </c>
      <c r="AD11301" s="123">
        <v>40555</v>
      </c>
      <c r="AE11301" t="s">
        <v>12431</v>
      </c>
      <c r="AG11301">
        <v>40006457</v>
      </c>
      <c r="AL11301" t="s">
        <v>12430</v>
      </c>
      <c r="AN11301">
        <v>1301100201</v>
      </c>
      <c r="AO11301">
        <v>16</v>
      </c>
      <c r="AP11301" t="s">
        <v>12424</v>
      </c>
      <c r="AQ11301" t="s">
        <v>11408</v>
      </c>
      <c r="AR11301">
        <v>4100</v>
      </c>
      <c r="AT11301">
        <v>0</v>
      </c>
      <c r="AV11301" t="s">
        <v>22255</v>
      </c>
      <c r="AW11301">
        <v>116100</v>
      </c>
    </row>
    <row r="11302" spans="1:49" x14ac:dyDescent="0.25">
      <c r="A11302">
        <v>4100</v>
      </c>
      <c r="B11302">
        <v>30030</v>
      </c>
      <c r="C11302">
        <v>4029</v>
      </c>
      <c r="D11302">
        <v>413</v>
      </c>
      <c r="E11302" s="124" t="s">
        <v>22053</v>
      </c>
      <c r="F11302" t="str">
        <f t="shared" si="226"/>
        <v>Melvin DelicPROCTER &amp; GAMBLE PAPER PRODUCTS CO.</v>
      </c>
      <c r="G11302" s="150" t="str">
        <f t="shared" si="227"/>
        <v>Melvin Delic</v>
      </c>
      <c r="H11302" s="149" t="s">
        <v>7594</v>
      </c>
      <c r="I11302">
        <v>40006764</v>
      </c>
      <c r="J11302" t="s">
        <v>14808</v>
      </c>
      <c r="L11302" t="s">
        <v>17002</v>
      </c>
      <c r="M11302" t="s">
        <v>12521</v>
      </c>
      <c r="N11302">
        <v>45201</v>
      </c>
      <c r="O11302">
        <v>5584</v>
      </c>
      <c r="Q11302" t="s">
        <v>12415</v>
      </c>
      <c r="R11302" t="s">
        <v>12416</v>
      </c>
      <c r="S11302" t="s">
        <v>22256</v>
      </c>
      <c r="U11302" t="s">
        <v>12418</v>
      </c>
      <c r="V11302">
        <v>12</v>
      </c>
      <c r="W11302">
        <v>11</v>
      </c>
      <c r="X11302">
        <v>1</v>
      </c>
      <c r="Y11302" t="s">
        <v>12419</v>
      </c>
      <c r="Z11302" t="s">
        <v>12420</v>
      </c>
      <c r="AA11302" t="s">
        <v>12485</v>
      </c>
      <c r="AB11302" t="s">
        <v>12422</v>
      </c>
      <c r="AC11302">
        <v>2</v>
      </c>
      <c r="AD11302" s="123">
        <v>40963</v>
      </c>
      <c r="AE11302" t="s">
        <v>12528</v>
      </c>
      <c r="AG11302">
        <v>40006764</v>
      </c>
      <c r="AL11302" t="s">
        <v>12422</v>
      </c>
      <c r="AN11302">
        <v>3606104901</v>
      </c>
      <c r="AO11302">
        <v>16</v>
      </c>
      <c r="AP11302" t="s">
        <v>12424</v>
      </c>
      <c r="AQ11302" t="s">
        <v>11408</v>
      </c>
      <c r="AR11302">
        <v>4100</v>
      </c>
      <c r="AT11302">
        <v>0</v>
      </c>
      <c r="AV11302" t="s">
        <v>17004</v>
      </c>
      <c r="AW11302">
        <v>116100</v>
      </c>
    </row>
    <row r="11303" spans="1:49" x14ac:dyDescent="0.25">
      <c r="A11303">
        <v>4100</v>
      </c>
      <c r="B11303">
        <v>30030</v>
      </c>
      <c r="C11303">
        <v>4029</v>
      </c>
      <c r="D11303">
        <v>413</v>
      </c>
      <c r="E11303" s="124" t="s">
        <v>22053</v>
      </c>
      <c r="F11303" t="str">
        <f t="shared" si="226"/>
        <v>Melvin DelicPROSPECT QUOTE AND N/C TEST</v>
      </c>
      <c r="G11303" s="150" t="str">
        <f t="shared" si="227"/>
        <v>Melvin Delic</v>
      </c>
      <c r="H11303" s="149" t="s">
        <v>7645</v>
      </c>
      <c r="I11303">
        <v>40404029</v>
      </c>
      <c r="K11303" t="s">
        <v>13167</v>
      </c>
      <c r="L11303" t="s">
        <v>13168</v>
      </c>
      <c r="M11303" t="s">
        <v>13169</v>
      </c>
      <c r="N11303">
        <v>28078</v>
      </c>
      <c r="Q11303" t="s">
        <v>12415</v>
      </c>
      <c r="R11303" t="s">
        <v>12416</v>
      </c>
      <c r="S11303" t="s">
        <v>13170</v>
      </c>
      <c r="U11303" t="s">
        <v>12418</v>
      </c>
      <c r="W11303">
        <v>11</v>
      </c>
      <c r="X11303">
        <v>1</v>
      </c>
      <c r="Y11303" t="s">
        <v>12419</v>
      </c>
      <c r="Z11303" t="s">
        <v>12420</v>
      </c>
      <c r="AA11303" t="s">
        <v>12429</v>
      </c>
      <c r="AB11303" t="s">
        <v>12422</v>
      </c>
      <c r="AC11303">
        <v>2</v>
      </c>
      <c r="AD11303" s="123">
        <v>41578</v>
      </c>
      <c r="AE11303" t="s">
        <v>12431</v>
      </c>
      <c r="AG11303">
        <v>40404029</v>
      </c>
      <c r="AL11303" t="s">
        <v>12422</v>
      </c>
      <c r="AN11303">
        <v>3411915001</v>
      </c>
      <c r="AO11303">
        <v>16</v>
      </c>
      <c r="AP11303" t="s">
        <v>12424</v>
      </c>
      <c r="AQ11303" t="s">
        <v>11408</v>
      </c>
      <c r="AR11303">
        <v>4100</v>
      </c>
      <c r="AT11303">
        <v>0</v>
      </c>
      <c r="AV11303" t="s">
        <v>13171</v>
      </c>
      <c r="AW11303">
        <v>116100</v>
      </c>
    </row>
    <row r="11304" spans="1:49" x14ac:dyDescent="0.25">
      <c r="A11304">
        <v>4100</v>
      </c>
      <c r="B11304">
        <v>30030</v>
      </c>
      <c r="C11304">
        <v>4029</v>
      </c>
      <c r="D11304">
        <v>413</v>
      </c>
      <c r="E11304" s="124" t="s">
        <v>22053</v>
      </c>
      <c r="F11304" t="str">
        <f t="shared" si="226"/>
        <v>Melvin DelicPURVIS INDUSTRIES/CAP CORP</v>
      </c>
      <c r="G11304" s="150" t="str">
        <f t="shared" si="227"/>
        <v>Melvin Delic</v>
      </c>
      <c r="H11304" s="149" t="s">
        <v>7676</v>
      </c>
      <c r="I11304">
        <v>40008771</v>
      </c>
      <c r="L11304" t="s">
        <v>12493</v>
      </c>
      <c r="M11304" t="s">
        <v>12494</v>
      </c>
      <c r="N11304">
        <v>75354</v>
      </c>
      <c r="O11304">
        <v>540757</v>
      </c>
      <c r="P11304">
        <v>75354</v>
      </c>
      <c r="Q11304" t="s">
        <v>12415</v>
      </c>
      <c r="R11304" t="s">
        <v>12416</v>
      </c>
      <c r="S11304" t="s">
        <v>22257</v>
      </c>
      <c r="U11304" t="s">
        <v>12418</v>
      </c>
      <c r="W11304">
        <v>11</v>
      </c>
      <c r="X11304">
        <v>2</v>
      </c>
      <c r="Y11304" t="s">
        <v>12419</v>
      </c>
      <c r="Z11304" t="s">
        <v>12420</v>
      </c>
      <c r="AA11304" t="s">
        <v>12485</v>
      </c>
      <c r="AB11304" t="s">
        <v>12422</v>
      </c>
      <c r="AC11304">
        <v>2</v>
      </c>
      <c r="AD11304" s="123">
        <v>43833</v>
      </c>
      <c r="AE11304" t="s">
        <v>12486</v>
      </c>
      <c r="AG11304">
        <v>40008771</v>
      </c>
      <c r="AL11304" t="s">
        <v>12422</v>
      </c>
      <c r="AN11304">
        <v>4411307601</v>
      </c>
      <c r="AO11304">
        <v>16</v>
      </c>
      <c r="AP11304" t="s">
        <v>12424</v>
      </c>
      <c r="AQ11304" t="s">
        <v>11408</v>
      </c>
      <c r="AR11304">
        <v>4100</v>
      </c>
      <c r="AT11304">
        <v>0</v>
      </c>
      <c r="AV11304" t="s">
        <v>22258</v>
      </c>
      <c r="AW11304">
        <v>116100</v>
      </c>
    </row>
    <row r="11305" spans="1:49" x14ac:dyDescent="0.25">
      <c r="A11305">
        <v>4100</v>
      </c>
      <c r="B11305">
        <v>30030</v>
      </c>
      <c r="C11305">
        <v>4029</v>
      </c>
      <c r="D11305">
        <v>413</v>
      </c>
      <c r="E11305" s="124" t="s">
        <v>22053</v>
      </c>
      <c r="F11305" t="str">
        <f t="shared" si="226"/>
        <v>Melvin DelicPURVIS INDUSTRIES/IMSCO</v>
      </c>
      <c r="G11305" s="150" t="str">
        <f t="shared" si="227"/>
        <v>Melvin Delic</v>
      </c>
      <c r="H11305" s="149" t="s">
        <v>7677</v>
      </c>
      <c r="I11305">
        <v>40006918</v>
      </c>
      <c r="J11305" t="s">
        <v>14808</v>
      </c>
      <c r="L11305" t="s">
        <v>12493</v>
      </c>
      <c r="M11305" t="s">
        <v>12494</v>
      </c>
      <c r="O11305">
        <v>540757</v>
      </c>
      <c r="P11305" t="s">
        <v>22259</v>
      </c>
      <c r="Q11305" t="s">
        <v>12415</v>
      </c>
      <c r="R11305" t="s">
        <v>12416</v>
      </c>
      <c r="S11305" t="s">
        <v>18817</v>
      </c>
      <c r="U11305" t="s">
        <v>12418</v>
      </c>
      <c r="W11305">
        <v>11</v>
      </c>
      <c r="X11305">
        <v>2</v>
      </c>
      <c r="Y11305" t="s">
        <v>12419</v>
      </c>
      <c r="Z11305" t="s">
        <v>12420</v>
      </c>
      <c r="AA11305" t="s">
        <v>12429</v>
      </c>
      <c r="AB11305" t="s">
        <v>12422</v>
      </c>
      <c r="AC11305">
        <v>2</v>
      </c>
      <c r="AD11305" s="123">
        <v>41197</v>
      </c>
      <c r="AE11305" t="s">
        <v>12431</v>
      </c>
      <c r="AG11305">
        <v>40006918</v>
      </c>
      <c r="AL11305" t="s">
        <v>12422</v>
      </c>
      <c r="AN11305">
        <v>4411307601</v>
      </c>
      <c r="AO11305">
        <v>16</v>
      </c>
      <c r="AP11305" t="s">
        <v>12424</v>
      </c>
      <c r="AQ11305" t="s">
        <v>11408</v>
      </c>
      <c r="AR11305">
        <v>4100</v>
      </c>
      <c r="AT11305">
        <v>0</v>
      </c>
      <c r="AV11305" t="s">
        <v>22258</v>
      </c>
      <c r="AW11305">
        <v>116100</v>
      </c>
    </row>
    <row r="11306" spans="1:49" x14ac:dyDescent="0.25">
      <c r="A11306">
        <v>4100</v>
      </c>
      <c r="B11306">
        <v>30030</v>
      </c>
      <c r="C11306">
        <v>4029</v>
      </c>
      <c r="D11306">
        <v>413</v>
      </c>
      <c r="E11306" s="124" t="s">
        <v>22053</v>
      </c>
      <c r="F11306" t="str">
        <f t="shared" si="226"/>
        <v>Melvin DelicQUANTRONIX INC.</v>
      </c>
      <c r="G11306" s="150" t="str">
        <f t="shared" si="227"/>
        <v>Melvin Delic</v>
      </c>
      <c r="H11306" s="149" t="s">
        <v>7736</v>
      </c>
      <c r="I11306">
        <v>40006800</v>
      </c>
      <c r="L11306" t="s">
        <v>22260</v>
      </c>
      <c r="M11306" t="s">
        <v>17379</v>
      </c>
      <c r="O11306">
        <v>929</v>
      </c>
      <c r="P11306">
        <v>84025</v>
      </c>
      <c r="Q11306" t="s">
        <v>12415</v>
      </c>
      <c r="R11306" t="s">
        <v>12416</v>
      </c>
      <c r="S11306" t="s">
        <v>22261</v>
      </c>
      <c r="U11306" t="s">
        <v>12418</v>
      </c>
      <c r="W11306">
        <v>11</v>
      </c>
      <c r="X11306">
        <v>1</v>
      </c>
      <c r="Y11306" t="s">
        <v>12419</v>
      </c>
      <c r="Z11306" t="s">
        <v>12420</v>
      </c>
      <c r="AA11306" t="s">
        <v>12429</v>
      </c>
      <c r="AB11306" t="s">
        <v>12422</v>
      </c>
      <c r="AC11306">
        <v>2</v>
      </c>
      <c r="AD11306" s="123">
        <v>41017</v>
      </c>
      <c r="AE11306" t="s">
        <v>12431</v>
      </c>
      <c r="AG11306">
        <v>40006800</v>
      </c>
      <c r="AL11306" t="s">
        <v>12422</v>
      </c>
      <c r="AN11306">
        <v>4501104301</v>
      </c>
      <c r="AO11306">
        <v>16</v>
      </c>
      <c r="AP11306" t="s">
        <v>12424</v>
      </c>
      <c r="AQ11306" t="s">
        <v>11408</v>
      </c>
      <c r="AR11306">
        <v>4100</v>
      </c>
      <c r="AT11306">
        <v>0</v>
      </c>
      <c r="AV11306" t="s">
        <v>22262</v>
      </c>
      <c r="AW11306">
        <v>116100</v>
      </c>
    </row>
    <row r="11307" spans="1:49" x14ac:dyDescent="0.25">
      <c r="A11307">
        <v>4100</v>
      </c>
      <c r="B11307">
        <v>30030</v>
      </c>
      <c r="C11307">
        <v>4029</v>
      </c>
      <c r="D11307">
        <v>413</v>
      </c>
      <c r="E11307" s="124" t="s">
        <v>22053</v>
      </c>
      <c r="F11307" t="str">
        <f t="shared" si="226"/>
        <v>Melvin DelicRING ENTERPRISE LLC</v>
      </c>
      <c r="G11307" s="150" t="str">
        <f t="shared" si="227"/>
        <v>Melvin Delic</v>
      </c>
      <c r="H11307" s="149" t="s">
        <v>7965</v>
      </c>
      <c r="I11307">
        <v>40007822</v>
      </c>
      <c r="K11307" t="s">
        <v>22263</v>
      </c>
      <c r="L11307" t="s">
        <v>22264</v>
      </c>
      <c r="M11307" t="s">
        <v>12882</v>
      </c>
      <c r="N11307">
        <v>81233</v>
      </c>
      <c r="Q11307" t="s">
        <v>12415</v>
      </c>
      <c r="R11307" t="s">
        <v>12416</v>
      </c>
      <c r="S11307" t="s">
        <v>22265</v>
      </c>
      <c r="U11307" t="s">
        <v>12418</v>
      </c>
      <c r="W11307">
        <v>11</v>
      </c>
      <c r="X11307">
        <v>1</v>
      </c>
      <c r="Y11307" t="s">
        <v>12419</v>
      </c>
      <c r="Z11307" t="s">
        <v>12420</v>
      </c>
      <c r="AA11307" t="s">
        <v>12429</v>
      </c>
      <c r="AB11307" t="s">
        <v>12430</v>
      </c>
      <c r="AC11307">
        <v>2</v>
      </c>
      <c r="AD11307" s="123">
        <v>42465</v>
      </c>
      <c r="AE11307" t="s">
        <v>12431</v>
      </c>
      <c r="AG11307">
        <v>40007822</v>
      </c>
      <c r="AL11307" t="s">
        <v>12430</v>
      </c>
      <c r="AN11307">
        <v>604317191</v>
      </c>
      <c r="AO11307">
        <v>16</v>
      </c>
      <c r="AP11307" t="s">
        <v>12424</v>
      </c>
      <c r="AQ11307" t="s">
        <v>11408</v>
      </c>
      <c r="AR11307">
        <v>4100</v>
      </c>
      <c r="AT11307">
        <v>0</v>
      </c>
      <c r="AV11307" t="s">
        <v>22266</v>
      </c>
      <c r="AW11307">
        <v>116100</v>
      </c>
    </row>
    <row r="11308" spans="1:49" x14ac:dyDescent="0.25">
      <c r="A11308">
        <v>4100</v>
      </c>
      <c r="B11308">
        <v>30030</v>
      </c>
      <c r="C11308">
        <v>4029</v>
      </c>
      <c r="D11308">
        <v>413</v>
      </c>
      <c r="E11308" s="124" t="s">
        <v>22053</v>
      </c>
      <c r="F11308" t="str">
        <f t="shared" si="226"/>
        <v>Melvin DelicRUBBER SERVICE CORP.</v>
      </c>
      <c r="G11308" s="150" t="str">
        <f t="shared" si="227"/>
        <v>Melvin Delic</v>
      </c>
      <c r="H11308" s="149" t="s">
        <v>13916</v>
      </c>
      <c r="I11308">
        <v>40007602</v>
      </c>
      <c r="K11308" t="s">
        <v>22267</v>
      </c>
      <c r="L11308" t="s">
        <v>22268</v>
      </c>
      <c r="M11308" t="s">
        <v>12882</v>
      </c>
      <c r="N11308">
        <v>80022</v>
      </c>
      <c r="Q11308" t="s">
        <v>12415</v>
      </c>
      <c r="R11308" t="s">
        <v>12416</v>
      </c>
      <c r="S11308" t="s">
        <v>22269</v>
      </c>
      <c r="U11308" t="s">
        <v>12418</v>
      </c>
      <c r="W11308">
        <v>11</v>
      </c>
      <c r="X11308">
        <v>2</v>
      </c>
      <c r="Y11308" t="s">
        <v>12419</v>
      </c>
      <c r="Z11308" t="s">
        <v>12420</v>
      </c>
      <c r="AA11308" t="s">
        <v>12429</v>
      </c>
      <c r="AB11308" t="s">
        <v>12422</v>
      </c>
      <c r="AC11308">
        <v>2</v>
      </c>
      <c r="AD11308" s="123">
        <v>42163</v>
      </c>
      <c r="AE11308" t="s">
        <v>12431</v>
      </c>
      <c r="AG11308">
        <v>40007602</v>
      </c>
      <c r="AL11308" t="s">
        <v>12422</v>
      </c>
      <c r="AN11308">
        <v>600101001</v>
      </c>
      <c r="AO11308">
        <v>16</v>
      </c>
      <c r="AP11308" t="s">
        <v>12424</v>
      </c>
      <c r="AQ11308" t="s">
        <v>11408</v>
      </c>
      <c r="AR11308">
        <v>4100</v>
      </c>
      <c r="AT11308">
        <v>0</v>
      </c>
      <c r="AV11308" t="s">
        <v>22270</v>
      </c>
      <c r="AW11308">
        <v>116100</v>
      </c>
    </row>
    <row r="11309" spans="1:49" x14ac:dyDescent="0.25">
      <c r="A11309">
        <v>4100</v>
      </c>
      <c r="B11309">
        <v>30030</v>
      </c>
      <c r="C11309">
        <v>4029</v>
      </c>
      <c r="D11309">
        <v>413</v>
      </c>
      <c r="E11309" s="124" t="s">
        <v>22053</v>
      </c>
      <c r="F11309" t="str">
        <f t="shared" si="226"/>
        <v>Melvin DelicRUSSELL STOVER CHOCOLATES LLC</v>
      </c>
      <c r="G11309" s="150" t="str">
        <f t="shared" si="227"/>
        <v>Melvin Delic</v>
      </c>
      <c r="H11309" s="149" t="s">
        <v>8121</v>
      </c>
      <c r="I11309">
        <v>40004351</v>
      </c>
      <c r="K11309" t="s">
        <v>22271</v>
      </c>
      <c r="L11309" t="s">
        <v>13326</v>
      </c>
      <c r="M11309" t="s">
        <v>13327</v>
      </c>
      <c r="N11309">
        <v>64112</v>
      </c>
      <c r="Q11309" t="s">
        <v>12415</v>
      </c>
      <c r="R11309" t="s">
        <v>12416</v>
      </c>
      <c r="S11309" t="s">
        <v>22272</v>
      </c>
      <c r="U11309" t="s">
        <v>12418</v>
      </c>
      <c r="W11309">
        <v>11</v>
      </c>
      <c r="X11309">
        <v>1</v>
      </c>
      <c r="Y11309" t="s">
        <v>12419</v>
      </c>
      <c r="Z11309" t="s">
        <v>12420</v>
      </c>
      <c r="AA11309" t="s">
        <v>12421</v>
      </c>
      <c r="AB11309" t="s">
        <v>12422</v>
      </c>
      <c r="AC11309">
        <v>2</v>
      </c>
      <c r="AD11309" s="123">
        <v>39111</v>
      </c>
      <c r="AE11309" t="s">
        <v>12423</v>
      </c>
      <c r="AG11309">
        <v>40004351</v>
      </c>
      <c r="AL11309" t="s">
        <v>12422</v>
      </c>
      <c r="AN11309">
        <v>2609506901</v>
      </c>
      <c r="AO11309">
        <v>16</v>
      </c>
      <c r="AP11309" t="s">
        <v>12424</v>
      </c>
      <c r="AQ11309" t="s">
        <v>11408</v>
      </c>
      <c r="AR11309">
        <v>4100</v>
      </c>
      <c r="AT11309">
        <v>2005</v>
      </c>
      <c r="AV11309" t="s">
        <v>16497</v>
      </c>
      <c r="AW11309">
        <v>116100</v>
      </c>
    </row>
    <row r="11310" spans="1:49" x14ac:dyDescent="0.25">
      <c r="A11310">
        <v>4100</v>
      </c>
      <c r="B11310">
        <v>30030</v>
      </c>
      <c r="C11310">
        <v>4029</v>
      </c>
      <c r="D11310">
        <v>413</v>
      </c>
      <c r="E11310" s="124" t="s">
        <v>22053</v>
      </c>
      <c r="F11310" t="str">
        <f t="shared" si="226"/>
        <v>Melvin DelicSAILSBERY SUPPLY CO.</v>
      </c>
      <c r="G11310" s="150" t="str">
        <f t="shared" si="227"/>
        <v>Melvin Delic</v>
      </c>
      <c r="H11310" s="149" t="s">
        <v>8158</v>
      </c>
      <c r="I11310">
        <v>40001665</v>
      </c>
      <c r="K11310" t="s">
        <v>22273</v>
      </c>
      <c r="L11310" t="s">
        <v>22274</v>
      </c>
      <c r="M11310" t="s">
        <v>12882</v>
      </c>
      <c r="N11310" t="s">
        <v>22275</v>
      </c>
      <c r="Q11310" t="s">
        <v>12415</v>
      </c>
      <c r="R11310" t="s">
        <v>12416</v>
      </c>
      <c r="S11310" t="s">
        <v>22276</v>
      </c>
      <c r="U11310" t="s">
        <v>12418</v>
      </c>
      <c r="W11310">
        <v>11</v>
      </c>
      <c r="X11310">
        <v>2</v>
      </c>
      <c r="Y11310" t="s">
        <v>12419</v>
      </c>
      <c r="Z11310" t="s">
        <v>12420</v>
      </c>
      <c r="AA11310" t="s">
        <v>12421</v>
      </c>
      <c r="AB11310" t="s">
        <v>12422</v>
      </c>
      <c r="AC11310">
        <v>2</v>
      </c>
      <c r="AD11310" s="123">
        <v>39111</v>
      </c>
      <c r="AE11310" t="s">
        <v>12423</v>
      </c>
      <c r="AG11310">
        <v>40001665</v>
      </c>
      <c r="AL11310" t="s">
        <v>12422</v>
      </c>
      <c r="AN11310">
        <v>608702101</v>
      </c>
      <c r="AO11310">
        <v>16</v>
      </c>
      <c r="AP11310" t="s">
        <v>12424</v>
      </c>
      <c r="AQ11310" t="s">
        <v>11408</v>
      </c>
      <c r="AR11310">
        <v>4100</v>
      </c>
      <c r="AT11310">
        <v>2005</v>
      </c>
      <c r="AV11310" t="s">
        <v>22277</v>
      </c>
      <c r="AW11310">
        <v>116100</v>
      </c>
    </row>
    <row r="11311" spans="1:49" x14ac:dyDescent="0.25">
      <c r="A11311">
        <v>4100</v>
      </c>
      <c r="B11311">
        <v>30030</v>
      </c>
      <c r="C11311">
        <v>4029</v>
      </c>
      <c r="D11311">
        <v>413</v>
      </c>
      <c r="E11311" s="124" t="s">
        <v>22053</v>
      </c>
      <c r="F11311" t="str">
        <f t="shared" si="226"/>
        <v>Melvin DelicSDI - ISA</v>
      </c>
      <c r="G11311" s="150" t="str">
        <f t="shared" si="227"/>
        <v>Melvin Delic</v>
      </c>
      <c r="H11311" s="149" t="s">
        <v>8273</v>
      </c>
      <c r="I11311">
        <v>40000986</v>
      </c>
      <c r="J11311" t="s">
        <v>12492</v>
      </c>
      <c r="K11311" t="s">
        <v>22278</v>
      </c>
      <c r="L11311" t="s">
        <v>15803</v>
      </c>
      <c r="M11311" t="s">
        <v>12560</v>
      </c>
      <c r="N11311">
        <v>19007</v>
      </c>
      <c r="Q11311" t="s">
        <v>12415</v>
      </c>
      <c r="R11311" t="s">
        <v>12416</v>
      </c>
      <c r="S11311" t="s">
        <v>22279</v>
      </c>
      <c r="U11311" t="s">
        <v>12418</v>
      </c>
      <c r="W11311">
        <v>11</v>
      </c>
      <c r="X11311">
        <v>1</v>
      </c>
      <c r="Y11311" t="s">
        <v>12472</v>
      </c>
      <c r="Z11311" t="s">
        <v>12420</v>
      </c>
      <c r="AA11311" t="s">
        <v>12421</v>
      </c>
      <c r="AB11311" t="s">
        <v>12473</v>
      </c>
      <c r="AC11311">
        <v>2</v>
      </c>
      <c r="AD11311" s="123">
        <v>39111</v>
      </c>
      <c r="AE11311" t="s">
        <v>12423</v>
      </c>
      <c r="AG11311">
        <v>40000986</v>
      </c>
      <c r="AL11311" t="s">
        <v>12473</v>
      </c>
      <c r="AN11311">
        <v>3901704501</v>
      </c>
      <c r="AO11311">
        <v>16</v>
      </c>
      <c r="AP11311" t="s">
        <v>12424</v>
      </c>
      <c r="AQ11311" t="s">
        <v>11408</v>
      </c>
      <c r="AR11311">
        <v>4100</v>
      </c>
      <c r="AT11311">
        <v>0</v>
      </c>
      <c r="AV11311" t="s">
        <v>8271</v>
      </c>
      <c r="AW11311">
        <v>116100</v>
      </c>
    </row>
    <row r="11312" spans="1:49" x14ac:dyDescent="0.25">
      <c r="A11312">
        <v>4100</v>
      </c>
      <c r="B11312">
        <v>30030</v>
      </c>
      <c r="C11312">
        <v>4029</v>
      </c>
      <c r="D11312">
        <v>413</v>
      </c>
      <c r="E11312" s="124" t="s">
        <v>22053</v>
      </c>
      <c r="F11312" t="str">
        <f t="shared" si="226"/>
        <v>Melvin DelicSERPENTIX CONVEYOR CORP.</v>
      </c>
      <c r="G11312" s="150" t="str">
        <f t="shared" si="227"/>
        <v>Melvin Delic</v>
      </c>
      <c r="H11312" s="149" t="s">
        <v>8322</v>
      </c>
      <c r="I11312">
        <v>40003491</v>
      </c>
      <c r="K11312" t="s">
        <v>22280</v>
      </c>
      <c r="L11312" t="s">
        <v>19892</v>
      </c>
      <c r="M11312" t="s">
        <v>12882</v>
      </c>
      <c r="N11312" t="s">
        <v>22281</v>
      </c>
      <c r="Q11312" t="s">
        <v>12415</v>
      </c>
      <c r="R11312" t="s">
        <v>12416</v>
      </c>
      <c r="S11312" t="s">
        <v>22282</v>
      </c>
      <c r="U11312" t="s">
        <v>12418</v>
      </c>
      <c r="W11312">
        <v>11</v>
      </c>
      <c r="X11312">
        <v>0</v>
      </c>
      <c r="Y11312" t="s">
        <v>12419</v>
      </c>
      <c r="Z11312" t="s">
        <v>12420</v>
      </c>
      <c r="AA11312" t="s">
        <v>12421</v>
      </c>
      <c r="AB11312" t="s">
        <v>12422</v>
      </c>
      <c r="AC11312">
        <v>2</v>
      </c>
      <c r="AD11312" s="123">
        <v>39111</v>
      </c>
      <c r="AE11312" t="s">
        <v>12423</v>
      </c>
      <c r="AG11312">
        <v>40003491</v>
      </c>
      <c r="AL11312" t="s">
        <v>12422</v>
      </c>
      <c r="AN11312">
        <v>605905001</v>
      </c>
      <c r="AO11312">
        <v>16</v>
      </c>
      <c r="AP11312" t="s">
        <v>12424</v>
      </c>
      <c r="AQ11312" t="s">
        <v>11408</v>
      </c>
      <c r="AR11312">
        <v>4100</v>
      </c>
      <c r="AT11312">
        <v>0</v>
      </c>
      <c r="AV11312" t="s">
        <v>22283</v>
      </c>
      <c r="AW11312">
        <v>116100</v>
      </c>
    </row>
    <row r="11313" spans="1:49" x14ac:dyDescent="0.25">
      <c r="A11313">
        <v>4100</v>
      </c>
      <c r="B11313">
        <v>30030</v>
      </c>
      <c r="C11313">
        <v>4029</v>
      </c>
      <c r="D11313">
        <v>413</v>
      </c>
      <c r="E11313" s="124" t="s">
        <v>22053</v>
      </c>
      <c r="F11313" t="str">
        <f t="shared" si="226"/>
        <v>Melvin DelicSKF</v>
      </c>
      <c r="G11313" s="150" t="str">
        <f t="shared" si="227"/>
        <v>Melvin Delic</v>
      </c>
      <c r="H11313" s="149" t="s">
        <v>8480</v>
      </c>
      <c r="I11313">
        <v>40007652</v>
      </c>
      <c r="K11313" t="s">
        <v>22284</v>
      </c>
      <c r="L11313" t="s">
        <v>17545</v>
      </c>
      <c r="M11313" t="s">
        <v>17379</v>
      </c>
      <c r="N11313">
        <v>84104</v>
      </c>
      <c r="Q11313" t="s">
        <v>12415</v>
      </c>
      <c r="R11313" t="s">
        <v>12416</v>
      </c>
      <c r="S11313" t="s">
        <v>22285</v>
      </c>
      <c r="U11313" t="s">
        <v>12418</v>
      </c>
      <c r="W11313">
        <v>11</v>
      </c>
      <c r="X11313">
        <v>1</v>
      </c>
      <c r="Y11313" t="s">
        <v>12419</v>
      </c>
      <c r="Z11313" t="s">
        <v>12420</v>
      </c>
      <c r="AA11313" t="s">
        <v>12429</v>
      </c>
      <c r="AB11313" t="s">
        <v>12422</v>
      </c>
      <c r="AC11313">
        <v>2</v>
      </c>
      <c r="AD11313" s="123">
        <v>42221</v>
      </c>
      <c r="AE11313" t="s">
        <v>12431</v>
      </c>
      <c r="AG11313">
        <v>40007652</v>
      </c>
      <c r="AL11313" t="s">
        <v>12422</v>
      </c>
      <c r="AN11313">
        <v>4503502701</v>
      </c>
      <c r="AO11313">
        <v>16</v>
      </c>
      <c r="AP11313" t="s">
        <v>12424</v>
      </c>
      <c r="AQ11313" t="s">
        <v>11408</v>
      </c>
      <c r="AR11313">
        <v>4100</v>
      </c>
      <c r="AT11313">
        <v>0</v>
      </c>
      <c r="AV11313" t="s">
        <v>8480</v>
      </c>
      <c r="AW11313">
        <v>116100</v>
      </c>
    </row>
    <row r="11314" spans="1:49" x14ac:dyDescent="0.25">
      <c r="A11314">
        <v>4100</v>
      </c>
      <c r="B11314">
        <v>30030</v>
      </c>
      <c r="C11314">
        <v>4029</v>
      </c>
      <c r="D11314">
        <v>413</v>
      </c>
      <c r="E11314" s="124" t="s">
        <v>22053</v>
      </c>
      <c r="F11314" t="str">
        <f t="shared" si="226"/>
        <v>Melvin DelicSORRENTO LACTALIS, INC.</v>
      </c>
      <c r="G11314" s="150" t="str">
        <f t="shared" si="227"/>
        <v>Melvin Delic</v>
      </c>
      <c r="H11314" s="149" t="s">
        <v>8555</v>
      </c>
      <c r="I11314">
        <v>40006860</v>
      </c>
      <c r="K11314" t="s">
        <v>22286</v>
      </c>
      <c r="L11314" t="s">
        <v>22287</v>
      </c>
      <c r="M11314" t="s">
        <v>19470</v>
      </c>
      <c r="N11314">
        <v>83687</v>
      </c>
      <c r="Q11314" t="s">
        <v>12415</v>
      </c>
      <c r="R11314" t="s">
        <v>12416</v>
      </c>
      <c r="S11314" t="s">
        <v>22288</v>
      </c>
      <c r="U11314" t="s">
        <v>12418</v>
      </c>
      <c r="W11314">
        <v>11</v>
      </c>
      <c r="X11314">
        <v>1</v>
      </c>
      <c r="Y11314" t="s">
        <v>12419</v>
      </c>
      <c r="Z11314" t="s">
        <v>12420</v>
      </c>
      <c r="AA11314" t="s">
        <v>12429</v>
      </c>
      <c r="AB11314" t="s">
        <v>12422</v>
      </c>
      <c r="AC11314">
        <v>2</v>
      </c>
      <c r="AD11314" s="123">
        <v>41107</v>
      </c>
      <c r="AE11314" t="s">
        <v>12431</v>
      </c>
      <c r="AG11314">
        <v>40006860</v>
      </c>
      <c r="AL11314" t="s">
        <v>12422</v>
      </c>
      <c r="AN11314">
        <v>1302702201</v>
      </c>
      <c r="AO11314">
        <v>16</v>
      </c>
      <c r="AP11314" t="s">
        <v>12424</v>
      </c>
      <c r="AQ11314" t="s">
        <v>11408</v>
      </c>
      <c r="AR11314">
        <v>4100</v>
      </c>
      <c r="AT11314">
        <v>0</v>
      </c>
      <c r="AV11314" t="s">
        <v>22289</v>
      </c>
      <c r="AW11314">
        <v>116100</v>
      </c>
    </row>
    <row r="11315" spans="1:49" x14ac:dyDescent="0.25">
      <c r="A11315">
        <v>4100</v>
      </c>
      <c r="B11315">
        <v>30030</v>
      </c>
      <c r="C11315">
        <v>4029</v>
      </c>
      <c r="D11315">
        <v>413</v>
      </c>
      <c r="E11315" s="124" t="s">
        <v>22053</v>
      </c>
      <c r="F11315" t="str">
        <f t="shared" si="226"/>
        <v>Melvin DelicSTEVEN ROBERTS ORIGINAL DESSERTS</v>
      </c>
      <c r="G11315" s="150" t="str">
        <f t="shared" si="227"/>
        <v>Melvin Delic</v>
      </c>
      <c r="H11315" s="149" t="s">
        <v>8728</v>
      </c>
      <c r="I11315">
        <v>40002669</v>
      </c>
      <c r="K11315" t="s">
        <v>22290</v>
      </c>
      <c r="L11315" t="s">
        <v>21319</v>
      </c>
      <c r="M11315" t="s">
        <v>12882</v>
      </c>
      <c r="N11315">
        <v>80011</v>
      </c>
      <c r="Q11315" t="s">
        <v>12415</v>
      </c>
      <c r="R11315" t="s">
        <v>12416</v>
      </c>
      <c r="S11315" t="s">
        <v>22291</v>
      </c>
      <c r="U11315" t="s">
        <v>12418</v>
      </c>
      <c r="W11315">
        <v>11</v>
      </c>
      <c r="X11315">
        <v>1</v>
      </c>
      <c r="Y11315" t="s">
        <v>12419</v>
      </c>
      <c r="Z11315" t="s">
        <v>12420</v>
      </c>
      <c r="AA11315" t="s">
        <v>12421</v>
      </c>
      <c r="AB11315" t="s">
        <v>12422</v>
      </c>
      <c r="AC11315">
        <v>2</v>
      </c>
      <c r="AD11315" s="123">
        <v>39111</v>
      </c>
      <c r="AE11315" t="s">
        <v>12423</v>
      </c>
      <c r="AG11315">
        <v>40002669</v>
      </c>
      <c r="AL11315" t="s">
        <v>12422</v>
      </c>
      <c r="AN11315">
        <v>600500301</v>
      </c>
      <c r="AO11315">
        <v>16</v>
      </c>
      <c r="AP11315" t="s">
        <v>12424</v>
      </c>
      <c r="AQ11315" t="s">
        <v>11408</v>
      </c>
      <c r="AR11315">
        <v>4100</v>
      </c>
      <c r="AT11315">
        <v>2005</v>
      </c>
      <c r="AV11315" t="s">
        <v>22292</v>
      </c>
      <c r="AW11315">
        <v>116100</v>
      </c>
    </row>
    <row r="11316" spans="1:49" x14ac:dyDescent="0.25">
      <c r="A11316">
        <v>4100</v>
      </c>
      <c r="B11316">
        <v>30030</v>
      </c>
      <c r="C11316">
        <v>4029</v>
      </c>
      <c r="D11316">
        <v>413</v>
      </c>
      <c r="E11316" s="124" t="s">
        <v>22053</v>
      </c>
      <c r="F11316" t="str">
        <f t="shared" si="226"/>
        <v>Melvin DelicSTOLLE MACHINERY CO., LLC</v>
      </c>
      <c r="G11316" s="150" t="str">
        <f t="shared" si="227"/>
        <v>Melvin Delic</v>
      </c>
      <c r="H11316" s="149" t="s">
        <v>8742</v>
      </c>
      <c r="I11316">
        <v>40004344</v>
      </c>
      <c r="J11316" t="s">
        <v>14808</v>
      </c>
      <c r="K11316" t="s">
        <v>22293</v>
      </c>
      <c r="L11316" t="s">
        <v>22138</v>
      </c>
      <c r="M11316" t="s">
        <v>12882</v>
      </c>
      <c r="N11316">
        <v>80112</v>
      </c>
      <c r="Q11316" t="s">
        <v>12415</v>
      </c>
      <c r="R11316" t="s">
        <v>12416</v>
      </c>
      <c r="S11316" t="s">
        <v>22294</v>
      </c>
      <c r="U11316" t="s">
        <v>12418</v>
      </c>
      <c r="W11316">
        <v>11</v>
      </c>
      <c r="X11316">
        <v>0</v>
      </c>
      <c r="Y11316" t="s">
        <v>12472</v>
      </c>
      <c r="Z11316" t="s">
        <v>12420</v>
      </c>
      <c r="AA11316" t="s">
        <v>12421</v>
      </c>
      <c r="AB11316" t="s">
        <v>12473</v>
      </c>
      <c r="AC11316">
        <v>2</v>
      </c>
      <c r="AD11316" s="123">
        <v>39111</v>
      </c>
      <c r="AE11316" t="s">
        <v>12423</v>
      </c>
      <c r="AG11316">
        <v>40004344</v>
      </c>
      <c r="AL11316" t="s">
        <v>12473</v>
      </c>
      <c r="AN11316">
        <v>600500241</v>
      </c>
      <c r="AO11316">
        <v>16</v>
      </c>
      <c r="AP11316" t="s">
        <v>12424</v>
      </c>
      <c r="AQ11316" t="s">
        <v>11408</v>
      </c>
      <c r="AR11316">
        <v>4100</v>
      </c>
      <c r="AT11316">
        <v>2005</v>
      </c>
      <c r="AV11316" t="s">
        <v>22295</v>
      </c>
      <c r="AW11316">
        <v>116100</v>
      </c>
    </row>
    <row r="11317" spans="1:49" x14ac:dyDescent="0.25">
      <c r="A11317">
        <v>4100</v>
      </c>
      <c r="B11317">
        <v>30030</v>
      </c>
      <c r="C11317">
        <v>4029</v>
      </c>
      <c r="D11317">
        <v>413</v>
      </c>
      <c r="E11317" s="124" t="s">
        <v>22053</v>
      </c>
      <c r="F11317" t="str">
        <f t="shared" si="226"/>
        <v>Melvin DelicSTREAMLINE PRECISION MANUFACTURING,</v>
      </c>
      <c r="G11317" s="150" t="str">
        <f t="shared" si="227"/>
        <v>Melvin Delic</v>
      </c>
      <c r="H11317" s="149" t="s">
        <v>8759</v>
      </c>
      <c r="I11317">
        <v>40007792</v>
      </c>
      <c r="K11317" t="s">
        <v>22296</v>
      </c>
      <c r="L11317" t="s">
        <v>22297</v>
      </c>
      <c r="M11317" t="s">
        <v>19470</v>
      </c>
      <c r="N11317">
        <v>83318</v>
      </c>
      <c r="Q11317" t="s">
        <v>12415</v>
      </c>
      <c r="R11317" t="s">
        <v>12416</v>
      </c>
      <c r="S11317" t="s">
        <v>22298</v>
      </c>
      <c r="U11317" t="s">
        <v>12418</v>
      </c>
      <c r="W11317">
        <v>11</v>
      </c>
      <c r="X11317">
        <v>0</v>
      </c>
      <c r="Y11317" t="s">
        <v>12419</v>
      </c>
      <c r="Z11317" t="s">
        <v>12420</v>
      </c>
      <c r="AA11317" t="s">
        <v>12485</v>
      </c>
      <c r="AB11317" t="s">
        <v>12430</v>
      </c>
      <c r="AC11317">
        <v>2</v>
      </c>
      <c r="AD11317" s="123">
        <v>42423</v>
      </c>
      <c r="AE11317" t="s">
        <v>12528</v>
      </c>
      <c r="AG11317">
        <v>40007792</v>
      </c>
      <c r="AL11317" t="s">
        <v>12430</v>
      </c>
      <c r="AN11317">
        <v>1303100501</v>
      </c>
      <c r="AO11317">
        <v>16</v>
      </c>
      <c r="AP11317" t="s">
        <v>12424</v>
      </c>
      <c r="AQ11317" t="s">
        <v>11408</v>
      </c>
      <c r="AR11317">
        <v>4100</v>
      </c>
      <c r="AT11317">
        <v>0</v>
      </c>
      <c r="AV11317" t="s">
        <v>22299</v>
      </c>
      <c r="AW11317">
        <v>116100</v>
      </c>
    </row>
    <row r="11318" spans="1:49" x14ac:dyDescent="0.25">
      <c r="A11318">
        <v>4100</v>
      </c>
      <c r="B11318">
        <v>30030</v>
      </c>
      <c r="C11318">
        <v>4029</v>
      </c>
      <c r="D11318">
        <v>413</v>
      </c>
      <c r="E11318" s="124" t="s">
        <v>22053</v>
      </c>
      <c r="F11318" t="str">
        <f t="shared" si="226"/>
        <v>Melvin DelicSYNOVOS BILLING PO BOX</v>
      </c>
      <c r="G11318" s="150" t="str">
        <f t="shared" si="227"/>
        <v>Melvin Delic</v>
      </c>
      <c r="H11318" s="149" t="s">
        <v>8862</v>
      </c>
      <c r="I11318">
        <v>40007961</v>
      </c>
      <c r="L11318" t="s">
        <v>13312</v>
      </c>
      <c r="M11318" t="s">
        <v>12494</v>
      </c>
      <c r="O11318">
        <v>982478</v>
      </c>
      <c r="P11318" t="s">
        <v>13313</v>
      </c>
      <c r="Q11318" t="s">
        <v>12415</v>
      </c>
      <c r="R11318" t="s">
        <v>12416</v>
      </c>
      <c r="S11318" t="s">
        <v>15202</v>
      </c>
      <c r="U11318" t="s">
        <v>12418</v>
      </c>
      <c r="W11318">
        <v>11</v>
      </c>
      <c r="X11318">
        <v>2</v>
      </c>
      <c r="Y11318" t="s">
        <v>12472</v>
      </c>
      <c r="Z11318" t="s">
        <v>12420</v>
      </c>
      <c r="AA11318" t="s">
        <v>12429</v>
      </c>
      <c r="AB11318" t="s">
        <v>12757</v>
      </c>
      <c r="AC11318">
        <v>2</v>
      </c>
      <c r="AD11318" s="123">
        <v>42690</v>
      </c>
      <c r="AE11318" t="s">
        <v>12431</v>
      </c>
      <c r="AG11318">
        <v>40007961</v>
      </c>
      <c r="AL11318" t="s">
        <v>12757</v>
      </c>
      <c r="AN11318">
        <v>4414109801</v>
      </c>
      <c r="AO11318">
        <v>16</v>
      </c>
      <c r="AP11318" t="s">
        <v>12424</v>
      </c>
      <c r="AQ11318" t="s">
        <v>11408</v>
      </c>
      <c r="AR11318">
        <v>4100</v>
      </c>
      <c r="AT11318">
        <v>0</v>
      </c>
      <c r="AV11318" t="s">
        <v>8861</v>
      </c>
      <c r="AW11318">
        <v>116100</v>
      </c>
    </row>
    <row r="11319" spans="1:49" x14ac:dyDescent="0.25">
      <c r="A11319">
        <v>4100</v>
      </c>
      <c r="B11319">
        <v>30030</v>
      </c>
      <c r="C11319">
        <v>4029</v>
      </c>
      <c r="D11319">
        <v>413</v>
      </c>
      <c r="E11319" s="124" t="s">
        <v>22053</v>
      </c>
      <c r="F11319" t="str">
        <f t="shared" si="226"/>
        <v>Melvin DelicTERUMO BCT, INC.</v>
      </c>
      <c r="G11319" s="150" t="str">
        <f t="shared" si="227"/>
        <v>Melvin Delic</v>
      </c>
      <c r="H11319" s="149" t="s">
        <v>8981</v>
      </c>
      <c r="I11319">
        <v>40007511</v>
      </c>
      <c r="K11319" t="s">
        <v>22300</v>
      </c>
      <c r="L11319" t="s">
        <v>12669</v>
      </c>
      <c r="M11319" t="s">
        <v>12882</v>
      </c>
      <c r="N11319">
        <v>80215</v>
      </c>
      <c r="Q11319" t="s">
        <v>12415</v>
      </c>
      <c r="R11319" t="s">
        <v>12416</v>
      </c>
      <c r="S11319" t="s">
        <v>22301</v>
      </c>
      <c r="U11319" t="s">
        <v>12418</v>
      </c>
      <c r="W11319">
        <v>11</v>
      </c>
      <c r="X11319">
        <v>1</v>
      </c>
      <c r="Y11319" t="s">
        <v>12419</v>
      </c>
      <c r="Z11319" t="s">
        <v>12420</v>
      </c>
      <c r="AA11319" t="s">
        <v>12429</v>
      </c>
      <c r="AB11319" t="s">
        <v>12430</v>
      </c>
      <c r="AC11319">
        <v>2</v>
      </c>
      <c r="AD11319" s="123">
        <v>42051</v>
      </c>
      <c r="AE11319" t="s">
        <v>12431</v>
      </c>
      <c r="AG11319">
        <v>40007511</v>
      </c>
      <c r="AL11319" t="s">
        <v>12430</v>
      </c>
      <c r="AN11319">
        <v>605903001</v>
      </c>
      <c r="AO11319">
        <v>16</v>
      </c>
      <c r="AP11319" t="s">
        <v>12424</v>
      </c>
      <c r="AQ11319" t="s">
        <v>11408</v>
      </c>
      <c r="AR11319">
        <v>4100</v>
      </c>
      <c r="AT11319">
        <v>0</v>
      </c>
      <c r="AV11319" t="s">
        <v>22302</v>
      </c>
      <c r="AW11319">
        <v>116100</v>
      </c>
    </row>
    <row r="11320" spans="1:49" x14ac:dyDescent="0.25">
      <c r="A11320">
        <v>4100</v>
      </c>
      <c r="B11320">
        <v>30030</v>
      </c>
      <c r="C11320">
        <v>4029</v>
      </c>
      <c r="D11320">
        <v>413</v>
      </c>
      <c r="E11320" s="124" t="s">
        <v>22053</v>
      </c>
      <c r="F11320" t="str">
        <f t="shared" si="226"/>
        <v>Melvin DelicTHE AMALGAMATED SUGAR COMPANY LLC</v>
      </c>
      <c r="G11320" s="150" t="str">
        <f t="shared" si="227"/>
        <v>Melvin Delic</v>
      </c>
      <c r="H11320" s="149" t="s">
        <v>9003</v>
      </c>
      <c r="I11320">
        <v>40007410</v>
      </c>
      <c r="K11320" t="s">
        <v>22303</v>
      </c>
      <c r="L11320" t="s">
        <v>22287</v>
      </c>
      <c r="M11320" t="s">
        <v>19470</v>
      </c>
      <c r="N11320">
        <v>83687</v>
      </c>
      <c r="Q11320" t="s">
        <v>12415</v>
      </c>
      <c r="R11320" t="s">
        <v>12416</v>
      </c>
      <c r="S11320" t="s">
        <v>22304</v>
      </c>
      <c r="U11320" t="s">
        <v>12418</v>
      </c>
      <c r="W11320">
        <v>11</v>
      </c>
      <c r="X11320">
        <v>1</v>
      </c>
      <c r="Y11320" t="s">
        <v>12472</v>
      </c>
      <c r="Z11320" t="s">
        <v>12420</v>
      </c>
      <c r="AA11320" t="s">
        <v>12429</v>
      </c>
      <c r="AB11320" t="s">
        <v>12422</v>
      </c>
      <c r="AC11320">
        <v>2</v>
      </c>
      <c r="AD11320" s="123">
        <v>41869</v>
      </c>
      <c r="AE11320" t="s">
        <v>12431</v>
      </c>
      <c r="AG11320">
        <v>40007410</v>
      </c>
      <c r="AL11320" t="s">
        <v>12422</v>
      </c>
      <c r="AN11320">
        <v>1302702201</v>
      </c>
      <c r="AO11320">
        <v>16</v>
      </c>
      <c r="AP11320" t="s">
        <v>12424</v>
      </c>
      <c r="AQ11320" t="s">
        <v>11408</v>
      </c>
      <c r="AR11320">
        <v>4100</v>
      </c>
      <c r="AT11320">
        <v>0</v>
      </c>
      <c r="AV11320" t="s">
        <v>22305</v>
      </c>
      <c r="AW11320">
        <v>116100</v>
      </c>
    </row>
    <row r="11321" spans="1:49" x14ac:dyDescent="0.25">
      <c r="A11321">
        <v>4100</v>
      </c>
      <c r="B11321">
        <v>30030</v>
      </c>
      <c r="C11321">
        <v>4029</v>
      </c>
      <c r="D11321">
        <v>413</v>
      </c>
      <c r="E11321" s="124" t="s">
        <v>22053</v>
      </c>
      <c r="F11321" t="str">
        <f t="shared" si="226"/>
        <v>Melvin DelicTRUE SCIENCE HOLDINGS, LLC</v>
      </c>
      <c r="G11321" s="150" t="str">
        <f t="shared" si="227"/>
        <v>Melvin Delic</v>
      </c>
      <c r="H11321" s="149" t="s">
        <v>9277</v>
      </c>
      <c r="I11321">
        <v>40007671</v>
      </c>
      <c r="K11321" t="s">
        <v>22306</v>
      </c>
      <c r="L11321" t="s">
        <v>22307</v>
      </c>
      <c r="M11321" t="s">
        <v>19470</v>
      </c>
      <c r="N11321">
        <v>83616</v>
      </c>
      <c r="Q11321" t="s">
        <v>12415</v>
      </c>
      <c r="R11321" t="s">
        <v>12416</v>
      </c>
      <c r="S11321" t="s">
        <v>22308</v>
      </c>
      <c r="U11321" t="s">
        <v>12418</v>
      </c>
      <c r="W11321">
        <v>11</v>
      </c>
      <c r="X11321">
        <v>1</v>
      </c>
      <c r="Y11321" t="s">
        <v>12419</v>
      </c>
      <c r="Z11321" t="s">
        <v>12420</v>
      </c>
      <c r="AA11321" t="s">
        <v>12429</v>
      </c>
      <c r="AB11321" t="s">
        <v>12422</v>
      </c>
      <c r="AC11321">
        <v>2</v>
      </c>
      <c r="AD11321" s="123">
        <v>42248</v>
      </c>
      <c r="AE11321" t="s">
        <v>12431</v>
      </c>
      <c r="AG11321">
        <v>40007671</v>
      </c>
      <c r="AL11321" t="s">
        <v>12422</v>
      </c>
      <c r="AN11321">
        <v>1300104681</v>
      </c>
      <c r="AO11321">
        <v>16</v>
      </c>
      <c r="AP11321" t="s">
        <v>12424</v>
      </c>
      <c r="AQ11321" t="s">
        <v>11408</v>
      </c>
      <c r="AR11321">
        <v>4100</v>
      </c>
      <c r="AT11321">
        <v>0</v>
      </c>
      <c r="AV11321" t="s">
        <v>22309</v>
      </c>
      <c r="AW11321">
        <v>116100</v>
      </c>
    </row>
    <row r="11322" spans="1:49" x14ac:dyDescent="0.25">
      <c r="A11322">
        <v>4100</v>
      </c>
      <c r="B11322">
        <v>30030</v>
      </c>
      <c r="C11322">
        <v>4029</v>
      </c>
      <c r="D11322">
        <v>413</v>
      </c>
      <c r="E11322" s="124" t="s">
        <v>22053</v>
      </c>
      <c r="F11322" t="str">
        <f t="shared" si="226"/>
        <v>Melvin DelicTS DESIGNS INC</v>
      </c>
      <c r="G11322" s="150" t="str">
        <f t="shared" si="227"/>
        <v>Melvin Delic</v>
      </c>
      <c r="H11322" s="149" t="s">
        <v>9285</v>
      </c>
      <c r="I11322">
        <v>40007323</v>
      </c>
      <c r="K11322" t="s">
        <v>22310</v>
      </c>
      <c r="L11322" t="s">
        <v>22297</v>
      </c>
      <c r="M11322" t="s">
        <v>19470</v>
      </c>
      <c r="N11322">
        <v>83318</v>
      </c>
      <c r="Q11322" t="s">
        <v>12415</v>
      </c>
      <c r="R11322" t="s">
        <v>12416</v>
      </c>
      <c r="S11322" t="s">
        <v>22311</v>
      </c>
      <c r="U11322" t="s">
        <v>12418</v>
      </c>
      <c r="W11322">
        <v>11</v>
      </c>
      <c r="X11322">
        <v>0</v>
      </c>
      <c r="Y11322" t="s">
        <v>12472</v>
      </c>
      <c r="Z11322" t="s">
        <v>12420</v>
      </c>
      <c r="AA11322" t="s">
        <v>12429</v>
      </c>
      <c r="AB11322" t="s">
        <v>12422</v>
      </c>
      <c r="AC11322">
        <v>2</v>
      </c>
      <c r="AD11322" s="123">
        <v>41745</v>
      </c>
      <c r="AE11322" t="s">
        <v>12431</v>
      </c>
      <c r="AG11322">
        <v>40007323</v>
      </c>
      <c r="AL11322" t="s">
        <v>12422</v>
      </c>
      <c r="AN11322">
        <v>1303100501</v>
      </c>
      <c r="AO11322">
        <v>16</v>
      </c>
      <c r="AP11322" t="s">
        <v>12424</v>
      </c>
      <c r="AQ11322" t="s">
        <v>11408</v>
      </c>
      <c r="AR11322">
        <v>4100</v>
      </c>
      <c r="AT11322">
        <v>0</v>
      </c>
      <c r="AV11322" t="s">
        <v>22312</v>
      </c>
      <c r="AW11322">
        <v>116100</v>
      </c>
    </row>
    <row r="11323" spans="1:49" x14ac:dyDescent="0.25">
      <c r="A11323">
        <v>4100</v>
      </c>
      <c r="B11323">
        <v>30030</v>
      </c>
      <c r="C11323">
        <v>4029</v>
      </c>
      <c r="D11323">
        <v>413</v>
      </c>
      <c r="E11323" s="124" t="s">
        <v>22053</v>
      </c>
      <c r="F11323" t="str">
        <f t="shared" si="226"/>
        <v>Melvin DelicWESCO LASER MACHINING</v>
      </c>
      <c r="G11323" s="150" t="str">
        <f t="shared" si="227"/>
        <v>Melvin Delic</v>
      </c>
      <c r="H11323" s="149" t="s">
        <v>10865</v>
      </c>
      <c r="I11323">
        <v>40002043</v>
      </c>
      <c r="J11323" t="s">
        <v>21404</v>
      </c>
      <c r="K11323" t="s">
        <v>22313</v>
      </c>
      <c r="L11323" t="s">
        <v>12881</v>
      </c>
      <c r="M11323" t="s">
        <v>12882</v>
      </c>
      <c r="N11323" t="s">
        <v>22314</v>
      </c>
      <c r="Q11323" t="s">
        <v>12415</v>
      </c>
      <c r="R11323" t="s">
        <v>12416</v>
      </c>
      <c r="S11323" t="s">
        <v>22315</v>
      </c>
      <c r="U11323" t="s">
        <v>12418</v>
      </c>
      <c r="W11323">
        <v>11</v>
      </c>
      <c r="X11323">
        <v>1</v>
      </c>
      <c r="Y11323" t="s">
        <v>12419</v>
      </c>
      <c r="Z11323" t="s">
        <v>12420</v>
      </c>
      <c r="AA11323" t="s">
        <v>12421</v>
      </c>
      <c r="AB11323" t="s">
        <v>12422</v>
      </c>
      <c r="AC11323">
        <v>2</v>
      </c>
      <c r="AD11323" s="123">
        <v>39111</v>
      </c>
      <c r="AE11323" t="s">
        <v>12423</v>
      </c>
      <c r="AG11323">
        <v>40002043</v>
      </c>
      <c r="AL11323" t="s">
        <v>12422</v>
      </c>
      <c r="AN11323">
        <v>603101401</v>
      </c>
      <c r="AO11323">
        <v>16</v>
      </c>
      <c r="AP11323" t="s">
        <v>12424</v>
      </c>
      <c r="AQ11323" t="s">
        <v>11408</v>
      </c>
      <c r="AR11323">
        <v>4100</v>
      </c>
      <c r="AT11323">
        <v>2005</v>
      </c>
      <c r="AV11323" t="s">
        <v>22316</v>
      </c>
      <c r="AW11323">
        <v>116100</v>
      </c>
    </row>
    <row r="11324" spans="1:49" x14ac:dyDescent="0.25">
      <c r="A11324">
        <v>4100</v>
      </c>
      <c r="B11324">
        <v>30030</v>
      </c>
      <c r="C11324">
        <v>4029</v>
      </c>
      <c r="D11324">
        <v>413</v>
      </c>
      <c r="E11324" s="124" t="s">
        <v>22053</v>
      </c>
      <c r="F11324" t="str">
        <f t="shared" si="226"/>
        <v>Melvin DelicWESTERN INDUSTRIAL CONTRACTORS, INC</v>
      </c>
      <c r="G11324" s="150" t="str">
        <f t="shared" si="227"/>
        <v>Melvin Delic</v>
      </c>
      <c r="H11324" s="149" t="s">
        <v>10890</v>
      </c>
      <c r="I11324">
        <v>40002336</v>
      </c>
      <c r="K11324" t="s">
        <v>22317</v>
      </c>
      <c r="L11324" t="s">
        <v>21319</v>
      </c>
      <c r="M11324" t="s">
        <v>12882</v>
      </c>
      <c r="N11324">
        <v>80011</v>
      </c>
      <c r="Q11324" t="s">
        <v>12415</v>
      </c>
      <c r="R11324" t="s">
        <v>12416</v>
      </c>
      <c r="S11324" t="s">
        <v>22318</v>
      </c>
      <c r="U11324" t="s">
        <v>12418</v>
      </c>
      <c r="W11324">
        <v>11</v>
      </c>
      <c r="X11324">
        <v>1</v>
      </c>
      <c r="Y11324" t="s">
        <v>12419</v>
      </c>
      <c r="Z11324" t="s">
        <v>12420</v>
      </c>
      <c r="AA11324" t="s">
        <v>12421</v>
      </c>
      <c r="AB11324" t="s">
        <v>12422</v>
      </c>
      <c r="AC11324">
        <v>2</v>
      </c>
      <c r="AD11324" s="123">
        <v>39111</v>
      </c>
      <c r="AE11324" t="s">
        <v>12423</v>
      </c>
      <c r="AG11324">
        <v>40002336</v>
      </c>
      <c r="AL11324" t="s">
        <v>12422</v>
      </c>
      <c r="AN11324">
        <v>600100301</v>
      </c>
      <c r="AO11324">
        <v>16</v>
      </c>
      <c r="AP11324" t="s">
        <v>12424</v>
      </c>
      <c r="AQ11324" t="s">
        <v>11408</v>
      </c>
      <c r="AR11324">
        <v>4100</v>
      </c>
      <c r="AT11324">
        <v>0</v>
      </c>
      <c r="AV11324" t="s">
        <v>22319</v>
      </c>
      <c r="AW11324">
        <v>116100</v>
      </c>
    </row>
    <row r="11325" spans="1:49" x14ac:dyDescent="0.25">
      <c r="A11325">
        <v>4100</v>
      </c>
      <c r="B11325">
        <v>30030</v>
      </c>
      <c r="C11325">
        <v>4029</v>
      </c>
      <c r="D11325">
        <v>413</v>
      </c>
      <c r="E11325" s="124" t="s">
        <v>22053</v>
      </c>
      <c r="F11325" t="str">
        <f t="shared" si="226"/>
        <v>Melvin DelicWSI GLOBAL</v>
      </c>
      <c r="G11325" s="150" t="str">
        <f t="shared" si="227"/>
        <v>Melvin Delic</v>
      </c>
      <c r="H11325" s="149" t="s">
        <v>11034</v>
      </c>
      <c r="I11325">
        <v>40004364</v>
      </c>
      <c r="K11325" t="s">
        <v>22320</v>
      </c>
      <c r="L11325" t="s">
        <v>22321</v>
      </c>
      <c r="M11325" t="s">
        <v>12882</v>
      </c>
      <c r="N11325" t="s">
        <v>22322</v>
      </c>
      <c r="Q11325" t="s">
        <v>12415</v>
      </c>
      <c r="R11325" t="s">
        <v>12416</v>
      </c>
      <c r="S11325" t="s">
        <v>22323</v>
      </c>
      <c r="U11325" t="s">
        <v>12418</v>
      </c>
      <c r="W11325">
        <v>11</v>
      </c>
      <c r="X11325">
        <v>0</v>
      </c>
      <c r="Y11325" t="s">
        <v>12419</v>
      </c>
      <c r="Z11325" t="s">
        <v>12420</v>
      </c>
      <c r="AA11325" t="s">
        <v>12421</v>
      </c>
      <c r="AB11325" t="s">
        <v>12430</v>
      </c>
      <c r="AC11325">
        <v>2</v>
      </c>
      <c r="AD11325" s="123">
        <v>39111</v>
      </c>
      <c r="AE11325" t="s">
        <v>12423</v>
      </c>
      <c r="AG11325">
        <v>40004364</v>
      </c>
      <c r="AL11325" t="s">
        <v>12430</v>
      </c>
      <c r="AN11325">
        <v>607702401</v>
      </c>
      <c r="AO11325">
        <v>16</v>
      </c>
      <c r="AP11325" t="s">
        <v>12424</v>
      </c>
      <c r="AQ11325" t="s">
        <v>11408</v>
      </c>
      <c r="AR11325">
        <v>4100</v>
      </c>
      <c r="AT11325">
        <v>2005</v>
      </c>
      <c r="AV11325" t="s">
        <v>11034</v>
      </c>
      <c r="AW11325">
        <v>116100</v>
      </c>
    </row>
    <row r="11326" spans="1:49" x14ac:dyDescent="0.25">
      <c r="A11326">
        <v>4100</v>
      </c>
      <c r="B11326">
        <v>30040</v>
      </c>
      <c r="C11326">
        <v>4036</v>
      </c>
      <c r="D11326">
        <v>410</v>
      </c>
      <c r="E11326" s="124" t="s">
        <v>22324</v>
      </c>
      <c r="F11326" t="str">
        <f t="shared" si="226"/>
        <v>Michael PusateriACE INDUSTRIAL</v>
      </c>
      <c r="G11326" s="150" t="str">
        <f t="shared" si="227"/>
        <v>Michael Pusateri</v>
      </c>
      <c r="H11326" s="149" t="s">
        <v>412</v>
      </c>
      <c r="I11326">
        <v>40006849</v>
      </c>
      <c r="K11326" t="s">
        <v>22325</v>
      </c>
      <c r="L11326" t="s">
        <v>22326</v>
      </c>
      <c r="M11326" t="s">
        <v>14047</v>
      </c>
      <c r="N11326">
        <v>40484</v>
      </c>
      <c r="Q11326" t="s">
        <v>12415</v>
      </c>
      <c r="R11326" t="s">
        <v>12416</v>
      </c>
      <c r="S11326" t="s">
        <v>22327</v>
      </c>
      <c r="U11326" t="s">
        <v>12418</v>
      </c>
      <c r="W11326">
        <v>11</v>
      </c>
      <c r="X11326">
        <v>1</v>
      </c>
      <c r="Y11326" t="s">
        <v>12419</v>
      </c>
      <c r="Z11326" t="s">
        <v>12420</v>
      </c>
      <c r="AA11326" t="s">
        <v>12429</v>
      </c>
      <c r="AB11326" t="s">
        <v>12430</v>
      </c>
      <c r="AC11326">
        <v>2</v>
      </c>
      <c r="AD11326" s="123">
        <v>41088</v>
      </c>
      <c r="AE11326" t="s">
        <v>12431</v>
      </c>
      <c r="AG11326">
        <v>40006849</v>
      </c>
      <c r="AL11326" t="s">
        <v>12430</v>
      </c>
      <c r="AN11326">
        <v>1813712121</v>
      </c>
      <c r="AO11326">
        <v>16</v>
      </c>
      <c r="AP11326" t="s">
        <v>12424</v>
      </c>
      <c r="AQ11326" t="s">
        <v>11408</v>
      </c>
      <c r="AR11326">
        <v>4100</v>
      </c>
      <c r="AT11326">
        <v>0</v>
      </c>
      <c r="AV11326" t="s">
        <v>22328</v>
      </c>
      <c r="AW11326">
        <v>116100</v>
      </c>
    </row>
    <row r="11327" spans="1:49" x14ac:dyDescent="0.25">
      <c r="A11327">
        <v>4100</v>
      </c>
      <c r="B11327">
        <v>30040</v>
      </c>
      <c r="C11327">
        <v>4036</v>
      </c>
      <c r="D11327">
        <v>410</v>
      </c>
      <c r="E11327" s="124" t="s">
        <v>22324</v>
      </c>
      <c r="F11327" t="str">
        <f t="shared" si="226"/>
        <v>Michael PusateriADVANCED GREEN COMPONENTS, LLC</v>
      </c>
      <c r="G11327" s="150" t="str">
        <f t="shared" si="227"/>
        <v>Michael Pusateri</v>
      </c>
      <c r="H11327" s="149" t="s">
        <v>475</v>
      </c>
      <c r="I11327">
        <v>40002230</v>
      </c>
      <c r="J11327" t="s">
        <v>22329</v>
      </c>
      <c r="K11327" t="s">
        <v>22330</v>
      </c>
      <c r="L11327" t="s">
        <v>22331</v>
      </c>
      <c r="M11327" t="s">
        <v>14047</v>
      </c>
      <c r="N11327" t="s">
        <v>22332</v>
      </c>
      <c r="Q11327" t="s">
        <v>12415</v>
      </c>
      <c r="R11327" t="s">
        <v>12416</v>
      </c>
      <c r="S11327" t="s">
        <v>22333</v>
      </c>
      <c r="U11327" t="s">
        <v>12418</v>
      </c>
      <c r="W11327">
        <v>11</v>
      </c>
      <c r="X11327">
        <v>1</v>
      </c>
      <c r="Y11327" t="s">
        <v>12419</v>
      </c>
      <c r="Z11327" t="s">
        <v>12420</v>
      </c>
      <c r="AA11327" t="s">
        <v>12421</v>
      </c>
      <c r="AB11327" t="s">
        <v>12422</v>
      </c>
      <c r="AC11327">
        <v>2</v>
      </c>
      <c r="AD11327" s="123">
        <v>39111</v>
      </c>
      <c r="AE11327" t="s">
        <v>12423</v>
      </c>
      <c r="AG11327">
        <v>40002230</v>
      </c>
      <c r="AL11327" t="s">
        <v>12422</v>
      </c>
      <c r="AN11327">
        <v>1804908801</v>
      </c>
      <c r="AO11327">
        <v>16</v>
      </c>
      <c r="AP11327" t="s">
        <v>12424</v>
      </c>
      <c r="AQ11327" t="s">
        <v>11408</v>
      </c>
      <c r="AR11327">
        <v>4100</v>
      </c>
      <c r="AT11327">
        <v>0</v>
      </c>
      <c r="AV11327" t="s">
        <v>22334</v>
      </c>
      <c r="AW11327">
        <v>116100</v>
      </c>
    </row>
    <row r="11328" spans="1:49" x14ac:dyDescent="0.25">
      <c r="A11328">
        <v>4100</v>
      </c>
      <c r="B11328">
        <v>30040</v>
      </c>
      <c r="C11328">
        <v>4036</v>
      </c>
      <c r="D11328">
        <v>410</v>
      </c>
      <c r="E11328" s="124" t="s">
        <v>22324</v>
      </c>
      <c r="F11328" t="str">
        <f t="shared" si="226"/>
        <v>Michael PusateriADVANCED INDUSTRIAL PRODUCTS, INC.</v>
      </c>
      <c r="G11328" s="150" t="str">
        <f t="shared" si="227"/>
        <v>Michael Pusateri</v>
      </c>
      <c r="H11328" s="149" t="s">
        <v>476</v>
      </c>
      <c r="I11328">
        <v>40007181</v>
      </c>
      <c r="K11328" t="s">
        <v>22335</v>
      </c>
      <c r="L11328" t="s">
        <v>17080</v>
      </c>
      <c r="M11328" t="s">
        <v>14047</v>
      </c>
      <c r="N11328">
        <v>40511</v>
      </c>
      <c r="Q11328" t="s">
        <v>12415</v>
      </c>
      <c r="R11328" t="s">
        <v>12416</v>
      </c>
      <c r="S11328" t="s">
        <v>22336</v>
      </c>
      <c r="U11328" t="s">
        <v>12418</v>
      </c>
      <c r="W11328">
        <v>11</v>
      </c>
      <c r="X11328">
        <v>0</v>
      </c>
      <c r="Y11328" t="s">
        <v>12472</v>
      </c>
      <c r="Z11328" t="s">
        <v>12420</v>
      </c>
      <c r="AA11328" t="s">
        <v>12429</v>
      </c>
      <c r="AB11328" t="s">
        <v>14028</v>
      </c>
      <c r="AC11328">
        <v>2</v>
      </c>
      <c r="AD11328" s="123">
        <v>41523</v>
      </c>
      <c r="AE11328" t="s">
        <v>12431</v>
      </c>
      <c r="AG11328">
        <v>40007181</v>
      </c>
      <c r="AL11328" t="s">
        <v>14028</v>
      </c>
      <c r="AN11328">
        <v>1806704701</v>
      </c>
      <c r="AO11328">
        <v>16</v>
      </c>
      <c r="AP11328" t="s">
        <v>12424</v>
      </c>
      <c r="AQ11328" t="s">
        <v>11408</v>
      </c>
      <c r="AR11328">
        <v>4100</v>
      </c>
      <c r="AT11328">
        <v>0</v>
      </c>
      <c r="AV11328" t="s">
        <v>22337</v>
      </c>
      <c r="AW11328">
        <v>116100</v>
      </c>
    </row>
    <row r="11329" spans="1:49" x14ac:dyDescent="0.25">
      <c r="A11329">
        <v>4100</v>
      </c>
      <c r="B11329">
        <v>30040</v>
      </c>
      <c r="C11329">
        <v>4036</v>
      </c>
      <c r="D11329">
        <v>410</v>
      </c>
      <c r="E11329" s="124" t="s">
        <v>22324</v>
      </c>
      <c r="F11329" t="str">
        <f t="shared" si="226"/>
        <v>Michael PusateriADVANTECH BAKERY TECHNOLOGY</v>
      </c>
      <c r="G11329" s="150" t="str">
        <f t="shared" si="227"/>
        <v>Michael Pusateri</v>
      </c>
      <c r="H11329" s="149" t="s">
        <v>491</v>
      </c>
      <c r="I11329">
        <v>40007701</v>
      </c>
      <c r="K11329" t="s">
        <v>22338</v>
      </c>
      <c r="L11329" t="s">
        <v>14785</v>
      </c>
      <c r="M11329" t="s">
        <v>14047</v>
      </c>
      <c r="N11329">
        <v>40475</v>
      </c>
      <c r="Q11329" t="s">
        <v>12415</v>
      </c>
      <c r="R11329" t="s">
        <v>12416</v>
      </c>
      <c r="S11329" t="s">
        <v>22339</v>
      </c>
      <c r="U11329" t="s">
        <v>12418</v>
      </c>
      <c r="W11329">
        <v>11</v>
      </c>
      <c r="X11329">
        <v>0</v>
      </c>
      <c r="Y11329" t="s">
        <v>12419</v>
      </c>
      <c r="Z11329" t="s">
        <v>12420</v>
      </c>
      <c r="AA11329" t="s">
        <v>12429</v>
      </c>
      <c r="AB11329" t="s">
        <v>12422</v>
      </c>
      <c r="AC11329">
        <v>2</v>
      </c>
      <c r="AD11329" s="123">
        <v>42292</v>
      </c>
      <c r="AE11329" t="s">
        <v>12431</v>
      </c>
      <c r="AG11329">
        <v>40007701</v>
      </c>
      <c r="AL11329" t="s">
        <v>12422</v>
      </c>
      <c r="AN11329">
        <v>1815107601</v>
      </c>
      <c r="AO11329">
        <v>16</v>
      </c>
      <c r="AP11329" t="s">
        <v>12424</v>
      </c>
      <c r="AQ11329" t="s">
        <v>11408</v>
      </c>
      <c r="AR11329">
        <v>4100</v>
      </c>
      <c r="AT11329">
        <v>0</v>
      </c>
      <c r="AV11329" t="s">
        <v>22340</v>
      </c>
      <c r="AW11329">
        <v>116100</v>
      </c>
    </row>
    <row r="11330" spans="1:49" x14ac:dyDescent="0.25">
      <c r="A11330">
        <v>4100</v>
      </c>
      <c r="B11330">
        <v>30040</v>
      </c>
      <c r="C11330">
        <v>4036</v>
      </c>
      <c r="D11330">
        <v>410</v>
      </c>
      <c r="E11330" s="124" t="s">
        <v>22324</v>
      </c>
      <c r="F11330" t="str">
        <f t="shared" si="226"/>
        <v>Michael PusateriAI INTERNATIONAL</v>
      </c>
      <c r="G11330" s="150" t="str">
        <f t="shared" si="227"/>
        <v>Michael Pusateri</v>
      </c>
      <c r="H11330" s="149" t="s">
        <v>528</v>
      </c>
      <c r="I11330">
        <v>40006547</v>
      </c>
      <c r="K11330" t="s">
        <v>22341</v>
      </c>
      <c r="L11330" t="s">
        <v>14046</v>
      </c>
      <c r="M11330" t="s">
        <v>14047</v>
      </c>
      <c r="N11330">
        <v>40214</v>
      </c>
      <c r="Q11330" t="s">
        <v>12415</v>
      </c>
      <c r="R11330" t="s">
        <v>12416</v>
      </c>
      <c r="S11330" t="s">
        <v>22342</v>
      </c>
      <c r="U11330" t="s">
        <v>12418</v>
      </c>
      <c r="W11330">
        <v>11</v>
      </c>
      <c r="X11330">
        <v>0</v>
      </c>
      <c r="Y11330" t="s">
        <v>12419</v>
      </c>
      <c r="Z11330" t="s">
        <v>12420</v>
      </c>
      <c r="AA11330" t="s">
        <v>14498</v>
      </c>
      <c r="AB11330" t="s">
        <v>12757</v>
      </c>
      <c r="AC11330">
        <v>2</v>
      </c>
      <c r="AD11330" s="123">
        <v>40668</v>
      </c>
      <c r="AE11330" t="s">
        <v>12431</v>
      </c>
      <c r="AG11330">
        <v>40006547</v>
      </c>
      <c r="AL11330" t="s">
        <v>12757</v>
      </c>
      <c r="AN11330">
        <v>1811104901</v>
      </c>
      <c r="AO11330">
        <v>16</v>
      </c>
      <c r="AP11330" t="s">
        <v>12424</v>
      </c>
      <c r="AQ11330" t="s">
        <v>11408</v>
      </c>
      <c r="AR11330">
        <v>4100</v>
      </c>
      <c r="AT11330">
        <v>0</v>
      </c>
      <c r="AV11330" t="s">
        <v>22343</v>
      </c>
      <c r="AW11330">
        <v>116100</v>
      </c>
    </row>
    <row r="11331" spans="1:49" x14ac:dyDescent="0.25">
      <c r="A11331">
        <v>4100</v>
      </c>
      <c r="B11331">
        <v>30040</v>
      </c>
      <c r="C11331">
        <v>4036</v>
      </c>
      <c r="D11331">
        <v>410</v>
      </c>
      <c r="E11331" s="124" t="s">
        <v>22324</v>
      </c>
      <c r="F11331" t="str">
        <f t="shared" ref="F11331:F11394" si="228">CONCATENATE(G11331, H11331)</f>
        <v>Michael PusateriAIR HYDRO POWER, INC.</v>
      </c>
      <c r="G11331" s="150" t="str">
        <f t="shared" si="227"/>
        <v>Michael Pusateri</v>
      </c>
      <c r="H11331" s="149" t="s">
        <v>536</v>
      </c>
      <c r="I11331">
        <v>40003042</v>
      </c>
      <c r="K11331" t="s">
        <v>22344</v>
      </c>
      <c r="L11331" t="s">
        <v>14046</v>
      </c>
      <c r="M11331" t="s">
        <v>14047</v>
      </c>
      <c r="N11331" t="s">
        <v>22345</v>
      </c>
      <c r="Q11331" t="s">
        <v>12415</v>
      </c>
      <c r="R11331" t="s">
        <v>12416</v>
      </c>
      <c r="S11331" t="s">
        <v>22346</v>
      </c>
      <c r="U11331" t="s">
        <v>12418</v>
      </c>
      <c r="W11331">
        <v>11</v>
      </c>
      <c r="X11331">
        <v>2</v>
      </c>
      <c r="Y11331" t="s">
        <v>12472</v>
      </c>
      <c r="Z11331" t="s">
        <v>12420</v>
      </c>
      <c r="AA11331" t="s">
        <v>12421</v>
      </c>
      <c r="AB11331" t="s">
        <v>12422</v>
      </c>
      <c r="AC11331">
        <v>2</v>
      </c>
      <c r="AD11331" s="123">
        <v>39111</v>
      </c>
      <c r="AE11331" t="s">
        <v>12423</v>
      </c>
      <c r="AG11331">
        <v>40003042</v>
      </c>
      <c r="AL11331" t="s">
        <v>12422</v>
      </c>
      <c r="AN11331">
        <v>1811104901</v>
      </c>
      <c r="AO11331">
        <v>16</v>
      </c>
      <c r="AP11331" t="s">
        <v>12424</v>
      </c>
      <c r="AQ11331" t="s">
        <v>11408</v>
      </c>
      <c r="AR11331">
        <v>4100</v>
      </c>
      <c r="AT11331">
        <v>2005</v>
      </c>
      <c r="AV11331" t="s">
        <v>14049</v>
      </c>
      <c r="AW11331">
        <v>116100</v>
      </c>
    </row>
    <row r="11332" spans="1:49" x14ac:dyDescent="0.25">
      <c r="A11332">
        <v>4100</v>
      </c>
      <c r="B11332">
        <v>30040</v>
      </c>
      <c r="C11332">
        <v>4036</v>
      </c>
      <c r="D11332">
        <v>410</v>
      </c>
      <c r="E11332" s="124" t="s">
        <v>22324</v>
      </c>
      <c r="F11332" t="str">
        <f t="shared" si="228"/>
        <v>Michael PusateriALBERT B. CRUSH CO INC.</v>
      </c>
      <c r="G11332" s="150" t="str">
        <f t="shared" si="227"/>
        <v>Michael Pusateri</v>
      </c>
      <c r="H11332" s="149" t="s">
        <v>572</v>
      </c>
      <c r="I11332">
        <v>40005652</v>
      </c>
      <c r="J11332" t="s">
        <v>22347</v>
      </c>
      <c r="K11332" t="s">
        <v>22348</v>
      </c>
      <c r="L11332" t="s">
        <v>14046</v>
      </c>
      <c r="M11332" t="s">
        <v>14047</v>
      </c>
      <c r="N11332">
        <v>40203</v>
      </c>
      <c r="Q11332" t="s">
        <v>12415</v>
      </c>
      <c r="R11332" t="s">
        <v>12416</v>
      </c>
      <c r="S11332" t="s">
        <v>22349</v>
      </c>
      <c r="U11332" t="s">
        <v>12418</v>
      </c>
      <c r="W11332">
        <v>11</v>
      </c>
      <c r="X11332">
        <v>2</v>
      </c>
      <c r="Y11332" t="s">
        <v>12419</v>
      </c>
      <c r="Z11332" t="s">
        <v>12420</v>
      </c>
      <c r="AA11332" t="s">
        <v>12429</v>
      </c>
      <c r="AB11332" t="s">
        <v>12422</v>
      </c>
      <c r="AC11332">
        <v>2</v>
      </c>
      <c r="AD11332" s="123">
        <v>39849</v>
      </c>
      <c r="AE11332" t="s">
        <v>12431</v>
      </c>
      <c r="AG11332">
        <v>40005652</v>
      </c>
      <c r="AL11332" t="s">
        <v>12422</v>
      </c>
      <c r="AN11332">
        <v>1811104901</v>
      </c>
      <c r="AO11332">
        <v>16</v>
      </c>
      <c r="AP11332" t="s">
        <v>12424</v>
      </c>
      <c r="AQ11332" t="s">
        <v>11408</v>
      </c>
      <c r="AR11332">
        <v>4100</v>
      </c>
      <c r="AT11332">
        <v>0</v>
      </c>
      <c r="AV11332" t="s">
        <v>22350</v>
      </c>
      <c r="AW11332">
        <v>116100</v>
      </c>
    </row>
    <row r="11333" spans="1:49" x14ac:dyDescent="0.25">
      <c r="A11333">
        <v>4100</v>
      </c>
      <c r="B11333">
        <v>30040</v>
      </c>
      <c r="C11333">
        <v>4036</v>
      </c>
      <c r="D11333">
        <v>410</v>
      </c>
      <c r="E11333" s="124" t="s">
        <v>22324</v>
      </c>
      <c r="F11333" t="str">
        <f t="shared" si="228"/>
        <v>Michael PusateriAMAZON -SDF1 (CAMPBELLSVILLE, KY)</v>
      </c>
      <c r="G11333" s="150" t="str">
        <f t="shared" si="227"/>
        <v>Michael Pusateri</v>
      </c>
      <c r="H11333" s="149" t="s">
        <v>13458</v>
      </c>
      <c r="I11333">
        <v>40007816</v>
      </c>
      <c r="J11333" t="s">
        <v>22351</v>
      </c>
      <c r="K11333" t="s">
        <v>22352</v>
      </c>
      <c r="L11333" t="s">
        <v>22353</v>
      </c>
      <c r="M11333" t="s">
        <v>14047</v>
      </c>
      <c r="N11333">
        <v>42718</v>
      </c>
      <c r="Q11333" t="s">
        <v>12415</v>
      </c>
      <c r="R11333" t="s">
        <v>12416</v>
      </c>
      <c r="S11333" t="s">
        <v>22354</v>
      </c>
      <c r="U11333" t="s">
        <v>12418</v>
      </c>
      <c r="V11333">
        <v>14</v>
      </c>
      <c r="W11333">
        <v>11</v>
      </c>
      <c r="X11333">
        <v>1</v>
      </c>
      <c r="Y11333" t="s">
        <v>12419</v>
      </c>
      <c r="Z11333" t="s">
        <v>12420</v>
      </c>
      <c r="AA11333" t="s">
        <v>15095</v>
      </c>
      <c r="AB11333" t="s">
        <v>12473</v>
      </c>
      <c r="AC11333">
        <v>2</v>
      </c>
      <c r="AD11333" s="123">
        <v>42457</v>
      </c>
      <c r="AE11333" t="s">
        <v>12431</v>
      </c>
      <c r="AG11333">
        <v>40007816</v>
      </c>
      <c r="AL11333" t="s">
        <v>12473</v>
      </c>
      <c r="AN11333">
        <v>1821700801</v>
      </c>
      <c r="AO11333">
        <v>16</v>
      </c>
      <c r="AP11333" t="s">
        <v>12424</v>
      </c>
      <c r="AQ11333" t="s">
        <v>11408</v>
      </c>
      <c r="AR11333">
        <v>4100</v>
      </c>
      <c r="AT11333">
        <v>0</v>
      </c>
      <c r="AV11333" t="s">
        <v>14585</v>
      </c>
      <c r="AW11333">
        <v>116100</v>
      </c>
    </row>
    <row r="11334" spans="1:49" x14ac:dyDescent="0.25">
      <c r="A11334">
        <v>4100</v>
      </c>
      <c r="B11334">
        <v>30040</v>
      </c>
      <c r="C11334">
        <v>4036</v>
      </c>
      <c r="D11334">
        <v>410</v>
      </c>
      <c r="E11334" s="124" t="s">
        <v>22324</v>
      </c>
      <c r="F11334" t="str">
        <f t="shared" si="228"/>
        <v>Michael PusateriAMERICAN WOODMARK CORPORATION</v>
      </c>
      <c r="G11334" s="150" t="str">
        <f t="shared" si="227"/>
        <v>Michael Pusateri</v>
      </c>
      <c r="H11334" s="149" t="s">
        <v>847</v>
      </c>
      <c r="I11334">
        <v>40002087</v>
      </c>
      <c r="K11334" t="s">
        <v>22355</v>
      </c>
      <c r="L11334" t="s">
        <v>22356</v>
      </c>
      <c r="M11334" t="s">
        <v>14047</v>
      </c>
      <c r="N11334" t="s">
        <v>22357</v>
      </c>
      <c r="Q11334" t="s">
        <v>12415</v>
      </c>
      <c r="R11334" t="s">
        <v>12416</v>
      </c>
      <c r="S11334" t="s">
        <v>22358</v>
      </c>
      <c r="U11334" t="s">
        <v>12418</v>
      </c>
      <c r="W11334">
        <v>11</v>
      </c>
      <c r="X11334">
        <v>1</v>
      </c>
      <c r="Y11334" t="s">
        <v>12419</v>
      </c>
      <c r="Z11334" t="s">
        <v>12420</v>
      </c>
      <c r="AA11334" t="s">
        <v>12421</v>
      </c>
      <c r="AB11334" t="s">
        <v>12422</v>
      </c>
      <c r="AC11334">
        <v>2</v>
      </c>
      <c r="AD11334" s="123">
        <v>39111</v>
      </c>
      <c r="AE11334" t="s">
        <v>12423</v>
      </c>
      <c r="AG11334">
        <v>40002087</v>
      </c>
      <c r="AL11334" t="s">
        <v>12422</v>
      </c>
      <c r="AN11334">
        <v>1819320811</v>
      </c>
      <c r="AO11334">
        <v>16</v>
      </c>
      <c r="AP11334" t="s">
        <v>12424</v>
      </c>
      <c r="AQ11334" t="s">
        <v>11408</v>
      </c>
      <c r="AR11334">
        <v>4100</v>
      </c>
      <c r="AS11334" t="s">
        <v>12491</v>
      </c>
      <c r="AT11334">
        <v>2005</v>
      </c>
      <c r="AV11334" t="s">
        <v>22359</v>
      </c>
      <c r="AW11334">
        <v>116100</v>
      </c>
    </row>
    <row r="11335" spans="1:49" x14ac:dyDescent="0.25">
      <c r="A11335">
        <v>4100</v>
      </c>
      <c r="B11335">
        <v>30040</v>
      </c>
      <c r="C11335">
        <v>4036</v>
      </c>
      <c r="D11335">
        <v>410</v>
      </c>
      <c r="E11335" s="124" t="s">
        <v>22324</v>
      </c>
      <c r="F11335" t="str">
        <f t="shared" si="228"/>
        <v>Michael PusateriANDRITZ SEPARATION INC.</v>
      </c>
      <c r="G11335" s="150" t="str">
        <f t="shared" si="227"/>
        <v>Michael Pusateri</v>
      </c>
      <c r="H11335" s="149" t="s">
        <v>913</v>
      </c>
      <c r="I11335">
        <v>40006381</v>
      </c>
      <c r="K11335" t="s">
        <v>22360</v>
      </c>
      <c r="L11335" t="s">
        <v>14012</v>
      </c>
      <c r="M11335" t="s">
        <v>12494</v>
      </c>
      <c r="N11335">
        <v>76001</v>
      </c>
      <c r="Q11335" t="s">
        <v>12415</v>
      </c>
      <c r="R11335" t="s">
        <v>12416</v>
      </c>
      <c r="S11335" t="s">
        <v>22361</v>
      </c>
      <c r="U11335" t="s">
        <v>12418</v>
      </c>
      <c r="V11335">
        <v>57</v>
      </c>
      <c r="W11335">
        <v>11</v>
      </c>
      <c r="X11335">
        <v>1</v>
      </c>
      <c r="Y11335" t="s">
        <v>12419</v>
      </c>
      <c r="Z11335" t="s">
        <v>12420</v>
      </c>
      <c r="AA11335" t="s">
        <v>14498</v>
      </c>
      <c r="AB11335" t="s">
        <v>12422</v>
      </c>
      <c r="AC11335">
        <v>2</v>
      </c>
      <c r="AD11335" s="123">
        <v>40436</v>
      </c>
      <c r="AE11335" t="s">
        <v>12431</v>
      </c>
      <c r="AG11335">
        <v>40006381</v>
      </c>
      <c r="AL11335" t="s">
        <v>12422</v>
      </c>
      <c r="AN11335">
        <v>4443901201</v>
      </c>
      <c r="AO11335">
        <v>16</v>
      </c>
      <c r="AP11335" t="s">
        <v>12424</v>
      </c>
      <c r="AQ11335" t="s">
        <v>11408</v>
      </c>
      <c r="AR11335">
        <v>4100</v>
      </c>
      <c r="AT11335">
        <v>0</v>
      </c>
      <c r="AV11335" t="s">
        <v>22362</v>
      </c>
      <c r="AW11335">
        <v>116100</v>
      </c>
    </row>
    <row r="11336" spans="1:49" x14ac:dyDescent="0.25">
      <c r="A11336">
        <v>4100</v>
      </c>
      <c r="B11336">
        <v>30040</v>
      </c>
      <c r="C11336">
        <v>4036</v>
      </c>
      <c r="D11336">
        <v>410</v>
      </c>
      <c r="E11336" s="124" t="s">
        <v>22324</v>
      </c>
      <c r="F11336" t="str">
        <f t="shared" si="228"/>
        <v>Michael PusateriAPPALACHIAN WOOD FLOORS, INC</v>
      </c>
      <c r="G11336" s="150" t="str">
        <f t="shared" si="227"/>
        <v>Michael Pusateri</v>
      </c>
      <c r="H11336" s="149" t="s">
        <v>946</v>
      </c>
      <c r="I11336">
        <v>40007872</v>
      </c>
      <c r="J11336" t="s">
        <v>22363</v>
      </c>
      <c r="K11336" t="s">
        <v>22364</v>
      </c>
      <c r="L11336" t="s">
        <v>22365</v>
      </c>
      <c r="M11336" t="s">
        <v>12521</v>
      </c>
      <c r="N11336">
        <v>45662</v>
      </c>
      <c r="Q11336" t="s">
        <v>12415</v>
      </c>
      <c r="R11336" t="s">
        <v>12416</v>
      </c>
      <c r="S11336" t="s">
        <v>22366</v>
      </c>
      <c r="U11336" t="s">
        <v>12418</v>
      </c>
      <c r="W11336">
        <v>11</v>
      </c>
      <c r="X11336">
        <v>1</v>
      </c>
      <c r="Y11336" t="s">
        <v>12419</v>
      </c>
      <c r="Z11336" t="s">
        <v>12420</v>
      </c>
      <c r="AA11336" t="s">
        <v>15095</v>
      </c>
      <c r="AB11336" t="s">
        <v>12422</v>
      </c>
      <c r="AC11336">
        <v>2</v>
      </c>
      <c r="AD11336" s="123">
        <v>42538</v>
      </c>
      <c r="AE11336" t="s">
        <v>12431</v>
      </c>
      <c r="AG11336">
        <v>40007872</v>
      </c>
      <c r="AL11336" t="s">
        <v>12422</v>
      </c>
      <c r="AN11336">
        <v>3614521001</v>
      </c>
      <c r="AO11336">
        <v>16</v>
      </c>
      <c r="AP11336" t="s">
        <v>12424</v>
      </c>
      <c r="AQ11336" t="s">
        <v>11408</v>
      </c>
      <c r="AR11336">
        <v>4100</v>
      </c>
      <c r="AT11336">
        <v>0</v>
      </c>
      <c r="AV11336" t="s">
        <v>22367</v>
      </c>
      <c r="AW11336">
        <v>116100</v>
      </c>
    </row>
    <row r="11337" spans="1:49" x14ac:dyDescent="0.25">
      <c r="A11337">
        <v>4100</v>
      </c>
      <c r="B11337">
        <v>30040</v>
      </c>
      <c r="C11337">
        <v>4036</v>
      </c>
      <c r="D11337">
        <v>410</v>
      </c>
      <c r="E11337" s="124" t="s">
        <v>22324</v>
      </c>
      <c r="F11337" t="str">
        <f t="shared" si="228"/>
        <v>Michael PusateriAPPLIED IND.  - MP 4036</v>
      </c>
      <c r="G11337" s="150" t="str">
        <f t="shared" si="227"/>
        <v>Michael Pusateri</v>
      </c>
      <c r="H11337" s="149" t="s">
        <v>963</v>
      </c>
      <c r="I11337">
        <v>40001017</v>
      </c>
      <c r="J11337" t="s">
        <v>14068</v>
      </c>
      <c r="L11337" t="s">
        <v>12520</v>
      </c>
      <c r="M11337" t="s">
        <v>12521</v>
      </c>
      <c r="O11337">
        <v>93018</v>
      </c>
      <c r="P11337" t="s">
        <v>12522</v>
      </c>
      <c r="Q11337" t="s">
        <v>12415</v>
      </c>
      <c r="R11337" t="s">
        <v>12416</v>
      </c>
      <c r="S11337" t="s">
        <v>12892</v>
      </c>
      <c r="U11337" t="s">
        <v>12418</v>
      </c>
      <c r="V11337">
        <v>202</v>
      </c>
      <c r="W11337">
        <v>11</v>
      </c>
      <c r="X11337">
        <v>2</v>
      </c>
      <c r="Y11337" t="s">
        <v>12472</v>
      </c>
      <c r="Z11337" t="s">
        <v>12420</v>
      </c>
      <c r="AA11337" t="s">
        <v>12421</v>
      </c>
      <c r="AB11337" t="s">
        <v>12422</v>
      </c>
      <c r="AC11337">
        <v>2</v>
      </c>
      <c r="AD11337" s="123">
        <v>39111</v>
      </c>
      <c r="AE11337" t="s">
        <v>12423</v>
      </c>
      <c r="AG11337">
        <v>40001017</v>
      </c>
      <c r="AL11337" t="s">
        <v>12422</v>
      </c>
      <c r="AN11337">
        <v>3603505101</v>
      </c>
      <c r="AO11337">
        <v>16</v>
      </c>
      <c r="AP11337" t="s">
        <v>12424</v>
      </c>
      <c r="AQ11337" t="s">
        <v>11408</v>
      </c>
      <c r="AR11337">
        <v>4100</v>
      </c>
      <c r="AT11337">
        <v>0</v>
      </c>
      <c r="AV11337" t="s">
        <v>12524</v>
      </c>
      <c r="AW11337">
        <v>116100</v>
      </c>
    </row>
    <row r="11338" spans="1:49" x14ac:dyDescent="0.25">
      <c r="A11338">
        <v>4100</v>
      </c>
      <c r="B11338">
        <v>30040</v>
      </c>
      <c r="C11338">
        <v>4036</v>
      </c>
      <c r="D11338">
        <v>410</v>
      </c>
      <c r="E11338" s="124" t="s">
        <v>22324</v>
      </c>
      <c r="F11338" t="str">
        <f t="shared" si="228"/>
        <v>Michael PusateriAPPLIED IND. - BOWLING GREEN</v>
      </c>
      <c r="G11338" s="150" t="str">
        <f t="shared" si="227"/>
        <v>Michael Pusateri</v>
      </c>
      <c r="H11338" s="149" t="s">
        <v>977</v>
      </c>
      <c r="I11338">
        <v>40003214</v>
      </c>
      <c r="J11338" t="s">
        <v>14068</v>
      </c>
      <c r="L11338" t="s">
        <v>12520</v>
      </c>
      <c r="M11338" t="s">
        <v>12521</v>
      </c>
      <c r="O11338">
        <v>93018</v>
      </c>
      <c r="P11338" t="s">
        <v>12522</v>
      </c>
      <c r="Q11338" t="s">
        <v>12415</v>
      </c>
      <c r="R11338" t="s">
        <v>12416</v>
      </c>
      <c r="S11338">
        <v>2707817262</v>
      </c>
      <c r="U11338" t="s">
        <v>12418</v>
      </c>
      <c r="V11338">
        <v>202</v>
      </c>
      <c r="W11338">
        <v>11</v>
      </c>
      <c r="X11338">
        <v>2</v>
      </c>
      <c r="Y11338" t="s">
        <v>12419</v>
      </c>
      <c r="Z11338" t="s">
        <v>12420</v>
      </c>
      <c r="AA11338" t="s">
        <v>12421</v>
      </c>
      <c r="AB11338" t="s">
        <v>12422</v>
      </c>
      <c r="AC11338">
        <v>2</v>
      </c>
      <c r="AD11338" s="123">
        <v>39111</v>
      </c>
      <c r="AE11338" t="s">
        <v>12423</v>
      </c>
      <c r="AG11338">
        <v>40003214</v>
      </c>
      <c r="AL11338" t="s">
        <v>12422</v>
      </c>
      <c r="AN11338">
        <v>3603505101</v>
      </c>
      <c r="AO11338">
        <v>16</v>
      </c>
      <c r="AP11338" t="s">
        <v>12424</v>
      </c>
      <c r="AQ11338" t="s">
        <v>11408</v>
      </c>
      <c r="AR11338">
        <v>4100</v>
      </c>
      <c r="AT11338">
        <v>2005</v>
      </c>
      <c r="AV11338" t="s">
        <v>12524</v>
      </c>
      <c r="AW11338">
        <v>116100</v>
      </c>
    </row>
    <row r="11339" spans="1:49" x14ac:dyDescent="0.25">
      <c r="A11339">
        <v>4100</v>
      </c>
      <c r="B11339">
        <v>30040</v>
      </c>
      <c r="C11339">
        <v>4036</v>
      </c>
      <c r="D11339">
        <v>410</v>
      </c>
      <c r="E11339" s="124" t="s">
        <v>22324</v>
      </c>
      <c r="F11339" t="str">
        <f t="shared" si="228"/>
        <v>Michael PusateriBALL METAL FOOD CONTAINER LLC</v>
      </c>
      <c r="G11339" s="150" t="str">
        <f t="shared" si="227"/>
        <v>Michael Pusateri</v>
      </c>
      <c r="H11339" s="149" t="s">
        <v>1389</v>
      </c>
      <c r="I11339">
        <v>40006386</v>
      </c>
      <c r="K11339" t="s">
        <v>22368</v>
      </c>
      <c r="L11339" t="s">
        <v>22369</v>
      </c>
      <c r="M11339" t="s">
        <v>16851</v>
      </c>
      <c r="N11339" t="s">
        <v>22370</v>
      </c>
      <c r="Q11339" t="s">
        <v>12415</v>
      </c>
      <c r="R11339" t="s">
        <v>12416</v>
      </c>
      <c r="S11339" t="s">
        <v>22371</v>
      </c>
      <c r="U11339" t="s">
        <v>12418</v>
      </c>
      <c r="W11339">
        <v>11</v>
      </c>
      <c r="X11339">
        <v>1</v>
      </c>
      <c r="Y11339" t="s">
        <v>12419</v>
      </c>
      <c r="Z11339" t="s">
        <v>12420</v>
      </c>
      <c r="AA11339" t="s">
        <v>14498</v>
      </c>
      <c r="AB11339" t="s">
        <v>12473</v>
      </c>
      <c r="AC11339">
        <v>2</v>
      </c>
      <c r="AD11339" s="123">
        <v>40442</v>
      </c>
      <c r="AE11339" t="s">
        <v>12431</v>
      </c>
      <c r="AG11339">
        <v>40006386</v>
      </c>
      <c r="AL11339" t="s">
        <v>12473</v>
      </c>
      <c r="AN11339">
        <v>4900904801</v>
      </c>
      <c r="AO11339">
        <v>16</v>
      </c>
      <c r="AP11339" t="s">
        <v>12424</v>
      </c>
      <c r="AQ11339" t="s">
        <v>11408</v>
      </c>
      <c r="AR11339">
        <v>4100</v>
      </c>
      <c r="AT11339">
        <v>0</v>
      </c>
      <c r="AV11339" t="s">
        <v>14629</v>
      </c>
      <c r="AW11339">
        <v>116100</v>
      </c>
    </row>
    <row r="11340" spans="1:49" x14ac:dyDescent="0.25">
      <c r="A11340">
        <v>4100</v>
      </c>
      <c r="B11340">
        <v>30040</v>
      </c>
      <c r="C11340">
        <v>4036</v>
      </c>
      <c r="D11340">
        <v>410</v>
      </c>
      <c r="E11340" s="124" t="s">
        <v>22324</v>
      </c>
      <c r="F11340" t="str">
        <f t="shared" si="228"/>
        <v>Michael PusateriBANTA RUBBER &amp; SUPPLY, INC.</v>
      </c>
      <c r="G11340" s="150" t="str">
        <f t="shared" si="227"/>
        <v>Michael Pusateri</v>
      </c>
      <c r="H11340" s="149" t="s">
        <v>1404</v>
      </c>
      <c r="I11340">
        <v>40002815</v>
      </c>
      <c r="L11340" t="s">
        <v>14046</v>
      </c>
      <c r="M11340" t="s">
        <v>14047</v>
      </c>
      <c r="O11340">
        <v>17657</v>
      </c>
      <c r="P11340">
        <v>40217</v>
      </c>
      <c r="Q11340" t="s">
        <v>12415</v>
      </c>
      <c r="R11340" t="s">
        <v>12416</v>
      </c>
      <c r="S11340" t="s">
        <v>22372</v>
      </c>
      <c r="U11340" t="s">
        <v>12418</v>
      </c>
      <c r="W11340">
        <v>11</v>
      </c>
      <c r="X11340">
        <v>1</v>
      </c>
      <c r="Y11340" t="s">
        <v>12419</v>
      </c>
      <c r="Z11340" t="s">
        <v>12420</v>
      </c>
      <c r="AA11340" t="s">
        <v>12421</v>
      </c>
      <c r="AB11340" t="s">
        <v>12422</v>
      </c>
      <c r="AC11340">
        <v>2</v>
      </c>
      <c r="AD11340" s="123">
        <v>39111</v>
      </c>
      <c r="AE11340" t="s">
        <v>12423</v>
      </c>
      <c r="AG11340">
        <v>40002815</v>
      </c>
      <c r="AL11340" t="s">
        <v>12422</v>
      </c>
      <c r="AN11340">
        <v>1811104901</v>
      </c>
      <c r="AO11340">
        <v>16</v>
      </c>
      <c r="AP11340" t="s">
        <v>12424</v>
      </c>
      <c r="AQ11340" t="s">
        <v>11408</v>
      </c>
      <c r="AR11340">
        <v>4100</v>
      </c>
      <c r="AT11340">
        <v>2005</v>
      </c>
      <c r="AV11340" t="s">
        <v>22373</v>
      </c>
      <c r="AW11340">
        <v>116100</v>
      </c>
    </row>
    <row r="11341" spans="1:49" x14ac:dyDescent="0.25">
      <c r="A11341">
        <v>4100</v>
      </c>
      <c r="B11341">
        <v>30040</v>
      </c>
      <c r="C11341">
        <v>4036</v>
      </c>
      <c r="D11341">
        <v>410</v>
      </c>
      <c r="E11341" s="124" t="s">
        <v>22324</v>
      </c>
      <c r="F11341" t="str">
        <f t="shared" si="228"/>
        <v>Michael PusateriBEARINGS OF KENTUCKY</v>
      </c>
      <c r="G11341" s="150" t="str">
        <f t="shared" si="227"/>
        <v>Michael Pusateri</v>
      </c>
      <c r="H11341" s="149" t="s">
        <v>1558</v>
      </c>
      <c r="I11341">
        <v>40006368</v>
      </c>
      <c r="L11341" t="s">
        <v>14046</v>
      </c>
      <c r="M11341" t="s">
        <v>14047</v>
      </c>
      <c r="O11341">
        <v>17286</v>
      </c>
      <c r="P11341">
        <v>40217</v>
      </c>
      <c r="Q11341" t="s">
        <v>12415</v>
      </c>
      <c r="R11341" t="s">
        <v>12416</v>
      </c>
      <c r="S11341" t="s">
        <v>22374</v>
      </c>
      <c r="U11341" t="s">
        <v>12418</v>
      </c>
      <c r="W11341">
        <v>11</v>
      </c>
      <c r="X11341">
        <v>2</v>
      </c>
      <c r="Y11341" t="s">
        <v>12472</v>
      </c>
      <c r="Z11341" t="s">
        <v>12420</v>
      </c>
      <c r="AA11341" t="s">
        <v>14498</v>
      </c>
      <c r="AB11341" t="s">
        <v>12430</v>
      </c>
      <c r="AC11341">
        <v>2</v>
      </c>
      <c r="AD11341" s="123">
        <v>40407</v>
      </c>
      <c r="AE11341" t="s">
        <v>12431</v>
      </c>
      <c r="AG11341">
        <v>40006368</v>
      </c>
      <c r="AL11341" t="s">
        <v>12430</v>
      </c>
      <c r="AN11341">
        <v>1811104901</v>
      </c>
      <c r="AO11341">
        <v>16</v>
      </c>
      <c r="AP11341" t="s">
        <v>12424</v>
      </c>
      <c r="AQ11341" t="s">
        <v>11408</v>
      </c>
      <c r="AR11341">
        <v>4100</v>
      </c>
      <c r="AS11341" t="s">
        <v>12491</v>
      </c>
      <c r="AT11341">
        <v>0</v>
      </c>
      <c r="AV11341" t="s">
        <v>22375</v>
      </c>
      <c r="AW11341">
        <v>116100</v>
      </c>
    </row>
    <row r="11342" spans="1:49" x14ac:dyDescent="0.25">
      <c r="A11342">
        <v>4100</v>
      </c>
      <c r="B11342">
        <v>30040</v>
      </c>
      <c r="C11342">
        <v>4036</v>
      </c>
      <c r="D11342">
        <v>410</v>
      </c>
      <c r="E11342" s="124" t="s">
        <v>22324</v>
      </c>
      <c r="F11342" t="str">
        <f t="shared" si="228"/>
        <v>Michael PusateriBIG RIVER RUBBER &amp; GASKET</v>
      </c>
      <c r="G11342" s="150" t="str">
        <f t="shared" si="227"/>
        <v>Michael Pusateri</v>
      </c>
      <c r="H11342" s="149" t="s">
        <v>1689</v>
      </c>
      <c r="I11342">
        <v>40004219</v>
      </c>
      <c r="K11342" t="s">
        <v>22376</v>
      </c>
      <c r="L11342" t="s">
        <v>22377</v>
      </c>
      <c r="M11342" t="s">
        <v>14047</v>
      </c>
      <c r="N11342" t="s">
        <v>22378</v>
      </c>
      <c r="Q11342" t="s">
        <v>12415</v>
      </c>
      <c r="R11342" t="s">
        <v>12416</v>
      </c>
      <c r="S11342" t="s">
        <v>22379</v>
      </c>
      <c r="U11342" t="s">
        <v>12418</v>
      </c>
      <c r="W11342">
        <v>11</v>
      </c>
      <c r="X11342">
        <v>2</v>
      </c>
      <c r="Y11342" t="s">
        <v>12472</v>
      </c>
      <c r="Z11342" t="s">
        <v>12420</v>
      </c>
      <c r="AA11342" t="s">
        <v>12421</v>
      </c>
      <c r="AB11342" t="s">
        <v>12422</v>
      </c>
      <c r="AC11342">
        <v>2</v>
      </c>
      <c r="AD11342" s="123">
        <v>39111</v>
      </c>
      <c r="AE11342" t="s">
        <v>12423</v>
      </c>
      <c r="AG11342">
        <v>40004219</v>
      </c>
      <c r="AL11342" t="s">
        <v>12422</v>
      </c>
      <c r="AN11342">
        <v>1805906401</v>
      </c>
      <c r="AO11342">
        <v>16</v>
      </c>
      <c r="AP11342" t="s">
        <v>12424</v>
      </c>
      <c r="AQ11342" t="s">
        <v>11408</v>
      </c>
      <c r="AR11342">
        <v>4100</v>
      </c>
      <c r="AT11342">
        <v>2005</v>
      </c>
      <c r="AV11342" t="s">
        <v>22380</v>
      </c>
      <c r="AW11342">
        <v>116100</v>
      </c>
    </row>
    <row r="11343" spans="1:49" x14ac:dyDescent="0.25">
      <c r="A11343">
        <v>4100</v>
      </c>
      <c r="B11343">
        <v>30040</v>
      </c>
      <c r="C11343">
        <v>4036</v>
      </c>
      <c r="D11343">
        <v>410</v>
      </c>
      <c r="E11343" s="124" t="s">
        <v>22324</v>
      </c>
      <c r="F11343" t="str">
        <f t="shared" si="228"/>
        <v>Michael PusateriBONEAL</v>
      </c>
      <c r="G11343" s="150" t="str">
        <f t="shared" si="227"/>
        <v>Michael Pusateri</v>
      </c>
      <c r="H11343" s="149" t="s">
        <v>1774</v>
      </c>
      <c r="I11343">
        <v>40003419</v>
      </c>
      <c r="K11343" t="s">
        <v>22381</v>
      </c>
      <c r="L11343" t="s">
        <v>22382</v>
      </c>
      <c r="M11343" t="s">
        <v>14047</v>
      </c>
      <c r="N11343">
        <v>40353</v>
      </c>
      <c r="Q11343" t="s">
        <v>12415</v>
      </c>
      <c r="R11343" t="s">
        <v>12416</v>
      </c>
      <c r="S11343">
        <v>6067683620</v>
      </c>
      <c r="U11343" t="s">
        <v>12418</v>
      </c>
      <c r="W11343">
        <v>11</v>
      </c>
      <c r="X11343">
        <v>2</v>
      </c>
      <c r="Y11343" t="s">
        <v>12419</v>
      </c>
      <c r="Z11343" t="s">
        <v>12420</v>
      </c>
      <c r="AA11343" t="s">
        <v>12421</v>
      </c>
      <c r="AB11343" t="s">
        <v>12757</v>
      </c>
      <c r="AC11343">
        <v>2</v>
      </c>
      <c r="AD11343" s="123">
        <v>39111</v>
      </c>
      <c r="AE11343" t="s">
        <v>12423</v>
      </c>
      <c r="AG11343">
        <v>40003419</v>
      </c>
      <c r="AL11343" t="s">
        <v>12757</v>
      </c>
      <c r="AN11343">
        <v>1817306001</v>
      </c>
      <c r="AO11343">
        <v>16</v>
      </c>
      <c r="AP11343" t="s">
        <v>12424</v>
      </c>
      <c r="AQ11343" t="s">
        <v>11408</v>
      </c>
      <c r="AR11343">
        <v>4100</v>
      </c>
      <c r="AT11343">
        <v>0</v>
      </c>
      <c r="AV11343" t="s">
        <v>1774</v>
      </c>
      <c r="AW11343">
        <v>116100</v>
      </c>
    </row>
    <row r="11344" spans="1:49" x14ac:dyDescent="0.25">
      <c r="A11344">
        <v>4100</v>
      </c>
      <c r="B11344">
        <v>30040</v>
      </c>
      <c r="C11344">
        <v>4036</v>
      </c>
      <c r="D11344">
        <v>410</v>
      </c>
      <c r="E11344" s="124" t="s">
        <v>22324</v>
      </c>
      <c r="F11344" t="str">
        <f t="shared" si="228"/>
        <v>Michael PusateriBOWLING GREEN RUBBER &amp; GASKET CO.</v>
      </c>
      <c r="G11344" s="150" t="str">
        <f t="shared" si="227"/>
        <v>Michael Pusateri</v>
      </c>
      <c r="H11344" s="149" t="s">
        <v>13492</v>
      </c>
      <c r="I11344">
        <v>40001796</v>
      </c>
      <c r="L11344" t="s">
        <v>22383</v>
      </c>
      <c r="M11344" t="s">
        <v>14047</v>
      </c>
      <c r="O11344">
        <v>9549</v>
      </c>
      <c r="P11344" t="s">
        <v>22384</v>
      </c>
      <c r="Q11344" t="s">
        <v>12415</v>
      </c>
      <c r="R11344" t="s">
        <v>12416</v>
      </c>
      <c r="S11344" t="s">
        <v>22385</v>
      </c>
      <c r="U11344" t="s">
        <v>12418</v>
      </c>
      <c r="W11344">
        <v>11</v>
      </c>
      <c r="X11344">
        <v>2</v>
      </c>
      <c r="Y11344" t="s">
        <v>12472</v>
      </c>
      <c r="Z11344" t="s">
        <v>12420</v>
      </c>
      <c r="AA11344" t="s">
        <v>12421</v>
      </c>
      <c r="AB11344" t="s">
        <v>12422</v>
      </c>
      <c r="AC11344">
        <v>2</v>
      </c>
      <c r="AD11344" s="123">
        <v>39111</v>
      </c>
      <c r="AE11344" t="s">
        <v>12423</v>
      </c>
      <c r="AG11344">
        <v>40001796</v>
      </c>
      <c r="AL11344" t="s">
        <v>12422</v>
      </c>
      <c r="AN11344">
        <v>1822700701</v>
      </c>
      <c r="AO11344">
        <v>16</v>
      </c>
      <c r="AP11344" t="s">
        <v>12424</v>
      </c>
      <c r="AQ11344" t="s">
        <v>11408</v>
      </c>
      <c r="AR11344">
        <v>4100</v>
      </c>
      <c r="AT11344">
        <v>2005</v>
      </c>
      <c r="AV11344" t="s">
        <v>22386</v>
      </c>
      <c r="AW11344">
        <v>116100</v>
      </c>
    </row>
    <row r="11345" spans="1:49" x14ac:dyDescent="0.25">
      <c r="A11345">
        <v>4100</v>
      </c>
      <c r="B11345">
        <v>30040</v>
      </c>
      <c r="C11345">
        <v>4036</v>
      </c>
      <c r="D11345">
        <v>410</v>
      </c>
      <c r="E11345" s="124" t="s">
        <v>22324</v>
      </c>
      <c r="F11345" t="str">
        <f t="shared" si="228"/>
        <v>Michael PusateriBRANHAM CORPORATION</v>
      </c>
      <c r="G11345" s="150" t="str">
        <f t="shared" si="227"/>
        <v>Michael Pusateri</v>
      </c>
      <c r="H11345" s="149" t="s">
        <v>1831</v>
      </c>
      <c r="I11345">
        <v>40004167</v>
      </c>
      <c r="L11345" t="s">
        <v>14046</v>
      </c>
      <c r="M11345" t="s">
        <v>14047</v>
      </c>
      <c r="O11345">
        <v>9286</v>
      </c>
      <c r="P11345">
        <v>40209</v>
      </c>
      <c r="Q11345" t="s">
        <v>12415</v>
      </c>
      <c r="R11345" t="s">
        <v>12416</v>
      </c>
      <c r="S11345" t="s">
        <v>22387</v>
      </c>
      <c r="U11345" t="s">
        <v>12418</v>
      </c>
      <c r="W11345">
        <v>11</v>
      </c>
      <c r="X11345">
        <v>2</v>
      </c>
      <c r="Y11345" t="s">
        <v>12419</v>
      </c>
      <c r="Z11345" t="s">
        <v>12420</v>
      </c>
      <c r="AA11345" t="s">
        <v>12421</v>
      </c>
      <c r="AB11345" t="s">
        <v>12422</v>
      </c>
      <c r="AC11345">
        <v>2</v>
      </c>
      <c r="AD11345" s="123">
        <v>39111</v>
      </c>
      <c r="AE11345" t="s">
        <v>12423</v>
      </c>
      <c r="AG11345">
        <v>40004167</v>
      </c>
      <c r="AL11345" t="s">
        <v>12422</v>
      </c>
      <c r="AN11345">
        <v>1811104901</v>
      </c>
      <c r="AO11345">
        <v>16</v>
      </c>
      <c r="AP11345" t="s">
        <v>12424</v>
      </c>
      <c r="AQ11345" t="s">
        <v>11408</v>
      </c>
      <c r="AR11345">
        <v>4100</v>
      </c>
      <c r="AT11345">
        <v>0</v>
      </c>
      <c r="AV11345" t="s">
        <v>22388</v>
      </c>
      <c r="AW11345">
        <v>116100</v>
      </c>
    </row>
    <row r="11346" spans="1:49" x14ac:dyDescent="0.25">
      <c r="A11346">
        <v>4100</v>
      </c>
      <c r="B11346">
        <v>30040</v>
      </c>
      <c r="C11346">
        <v>4036</v>
      </c>
      <c r="D11346">
        <v>410</v>
      </c>
      <c r="E11346" s="124" t="s">
        <v>22324</v>
      </c>
      <c r="F11346" t="str">
        <f t="shared" si="228"/>
        <v>Michael PusateriCARPENTER COMPANY, INC.</v>
      </c>
      <c r="G11346" s="150" t="str">
        <f t="shared" si="227"/>
        <v>Michael Pusateri</v>
      </c>
      <c r="H11346" s="149" t="s">
        <v>2113</v>
      </c>
      <c r="I11346">
        <v>40001607</v>
      </c>
      <c r="J11346" t="s">
        <v>12492</v>
      </c>
      <c r="K11346" t="s">
        <v>22389</v>
      </c>
      <c r="L11346" t="s">
        <v>19078</v>
      </c>
      <c r="M11346" t="s">
        <v>14047</v>
      </c>
      <c r="N11346" t="s">
        <v>22390</v>
      </c>
      <c r="Q11346" t="s">
        <v>12415</v>
      </c>
      <c r="R11346" t="s">
        <v>12416</v>
      </c>
      <c r="S11346" t="s">
        <v>22391</v>
      </c>
      <c r="U11346" t="s">
        <v>12418</v>
      </c>
      <c r="W11346">
        <v>11</v>
      </c>
      <c r="X11346">
        <v>1</v>
      </c>
      <c r="Y11346" t="s">
        <v>12419</v>
      </c>
      <c r="Z11346" t="s">
        <v>12420</v>
      </c>
      <c r="AA11346" t="s">
        <v>12421</v>
      </c>
      <c r="AB11346" t="s">
        <v>12422</v>
      </c>
      <c r="AC11346">
        <v>2</v>
      </c>
      <c r="AD11346" s="123">
        <v>39111</v>
      </c>
      <c r="AE11346" t="s">
        <v>12423</v>
      </c>
      <c r="AG11346">
        <v>40001607</v>
      </c>
      <c r="AL11346" t="s">
        <v>12422</v>
      </c>
      <c r="AN11346">
        <v>1814107701</v>
      </c>
      <c r="AO11346">
        <v>16</v>
      </c>
      <c r="AP11346" t="s">
        <v>12424</v>
      </c>
      <c r="AQ11346" t="s">
        <v>11408</v>
      </c>
      <c r="AR11346">
        <v>4100</v>
      </c>
      <c r="AS11346" t="s">
        <v>12491</v>
      </c>
      <c r="AT11346">
        <v>2005</v>
      </c>
      <c r="AV11346" t="s">
        <v>14719</v>
      </c>
      <c r="AW11346">
        <v>116100</v>
      </c>
    </row>
    <row r="11347" spans="1:49" x14ac:dyDescent="0.25">
      <c r="A11347">
        <v>4100</v>
      </c>
      <c r="B11347">
        <v>30040</v>
      </c>
      <c r="C11347">
        <v>4036</v>
      </c>
      <c r="D11347">
        <v>410</v>
      </c>
      <c r="E11347" s="124" t="s">
        <v>22324</v>
      </c>
      <c r="F11347" t="str">
        <f t="shared" si="228"/>
        <v>Michael PusateriCGH MECHANICAL SERVICES, LLC</v>
      </c>
      <c r="G11347" s="150" t="str">
        <f t="shared" si="227"/>
        <v>Michael Pusateri</v>
      </c>
      <c r="H11347" s="149" t="s">
        <v>2215</v>
      </c>
      <c r="I11347">
        <v>40007852</v>
      </c>
      <c r="K11347" t="s">
        <v>22392</v>
      </c>
      <c r="L11347" t="s">
        <v>22393</v>
      </c>
      <c r="M11347" t="s">
        <v>14047</v>
      </c>
      <c r="N11347">
        <v>41064</v>
      </c>
      <c r="Q11347" t="s">
        <v>12415</v>
      </c>
      <c r="R11347" t="s">
        <v>12416</v>
      </c>
      <c r="S11347" t="s">
        <v>22394</v>
      </c>
      <c r="U11347" t="s">
        <v>12418</v>
      </c>
      <c r="W11347">
        <v>11</v>
      </c>
      <c r="X11347">
        <v>0</v>
      </c>
      <c r="Y11347" t="s">
        <v>12419</v>
      </c>
      <c r="Z11347" t="s">
        <v>12420</v>
      </c>
      <c r="AA11347" t="s">
        <v>15095</v>
      </c>
      <c r="AB11347" t="s">
        <v>12422</v>
      </c>
      <c r="AC11347">
        <v>2</v>
      </c>
      <c r="AD11347" s="123">
        <v>42507</v>
      </c>
      <c r="AE11347" t="s">
        <v>12431</v>
      </c>
      <c r="AG11347">
        <v>40007852</v>
      </c>
      <c r="AL11347" t="s">
        <v>12422</v>
      </c>
      <c r="AN11347">
        <v>1820121691</v>
      </c>
      <c r="AO11347">
        <v>16</v>
      </c>
      <c r="AP11347" t="s">
        <v>12424</v>
      </c>
      <c r="AQ11347" t="s">
        <v>11408</v>
      </c>
      <c r="AR11347">
        <v>4100</v>
      </c>
      <c r="AT11347">
        <v>0</v>
      </c>
      <c r="AV11347" t="s">
        <v>22395</v>
      </c>
      <c r="AW11347">
        <v>116100</v>
      </c>
    </row>
    <row r="11348" spans="1:49" x14ac:dyDescent="0.25">
      <c r="A11348">
        <v>4100</v>
      </c>
      <c r="B11348">
        <v>30040</v>
      </c>
      <c r="C11348">
        <v>4036</v>
      </c>
      <c r="D11348">
        <v>410</v>
      </c>
      <c r="E11348" s="124" t="s">
        <v>22324</v>
      </c>
      <c r="F11348" t="str">
        <f t="shared" si="228"/>
        <v>Michael PusateriCOMMONWEALTH BUILDING</v>
      </c>
      <c r="G11348" s="150" t="str">
        <f t="shared" si="227"/>
        <v>Michael Pusateri</v>
      </c>
      <c r="H11348" s="149" t="s">
        <v>2402</v>
      </c>
      <c r="I11348">
        <v>40005447</v>
      </c>
      <c r="J11348" t="s">
        <v>22396</v>
      </c>
      <c r="K11348" t="s">
        <v>22397</v>
      </c>
      <c r="L11348" t="s">
        <v>22398</v>
      </c>
      <c r="M11348" t="s">
        <v>14047</v>
      </c>
      <c r="N11348">
        <v>41501</v>
      </c>
      <c r="Q11348" t="s">
        <v>12415</v>
      </c>
      <c r="R11348" t="s">
        <v>12416</v>
      </c>
      <c r="S11348" t="s">
        <v>22399</v>
      </c>
      <c r="U11348" t="s">
        <v>12418</v>
      </c>
      <c r="W11348">
        <v>11</v>
      </c>
      <c r="X11348">
        <v>1</v>
      </c>
      <c r="Y11348" t="s">
        <v>12419</v>
      </c>
      <c r="Z11348" t="s">
        <v>12420</v>
      </c>
      <c r="AA11348" t="s">
        <v>12429</v>
      </c>
      <c r="AB11348" t="s">
        <v>12430</v>
      </c>
      <c r="AC11348">
        <v>2</v>
      </c>
      <c r="AD11348" s="123">
        <v>39574</v>
      </c>
      <c r="AE11348" t="s">
        <v>12633</v>
      </c>
      <c r="AG11348">
        <v>40005447</v>
      </c>
      <c r="AL11348" t="s">
        <v>12430</v>
      </c>
      <c r="AN11348">
        <v>1819506901</v>
      </c>
      <c r="AO11348">
        <v>16</v>
      </c>
      <c r="AP11348" t="s">
        <v>12424</v>
      </c>
      <c r="AQ11348" t="s">
        <v>11408</v>
      </c>
      <c r="AR11348">
        <v>4100</v>
      </c>
      <c r="AS11348" t="s">
        <v>12491</v>
      </c>
      <c r="AT11348">
        <v>0</v>
      </c>
      <c r="AV11348" t="s">
        <v>16732</v>
      </c>
      <c r="AW11348">
        <v>116100</v>
      </c>
    </row>
    <row r="11349" spans="1:49" x14ac:dyDescent="0.25">
      <c r="A11349">
        <v>4100</v>
      </c>
      <c r="B11349">
        <v>30040</v>
      </c>
      <c r="C11349">
        <v>4036</v>
      </c>
      <c r="D11349">
        <v>410</v>
      </c>
      <c r="E11349" s="124" t="s">
        <v>22324</v>
      </c>
      <c r="F11349" t="str">
        <f t="shared" si="228"/>
        <v>Michael PusateriCONSOLIDATED ELECTRICAL DISTRIBUTOR</v>
      </c>
      <c r="G11349" s="150" t="str">
        <f t="shared" ref="G11349:G11412" si="229">RIGHT(E11349,LEN(E11349)-3)</f>
        <v>Michael Pusateri</v>
      </c>
      <c r="H11349" s="149" t="s">
        <v>2442</v>
      </c>
      <c r="I11349">
        <v>40008125</v>
      </c>
      <c r="J11349" t="s">
        <v>22400</v>
      </c>
      <c r="K11349" t="s">
        <v>22401</v>
      </c>
      <c r="L11349" t="s">
        <v>21654</v>
      </c>
      <c r="M11349" t="s">
        <v>12896</v>
      </c>
      <c r="N11349">
        <v>47713</v>
      </c>
      <c r="Q11349" t="s">
        <v>12415</v>
      </c>
      <c r="R11349" t="s">
        <v>12416</v>
      </c>
      <c r="S11349" t="s">
        <v>22402</v>
      </c>
      <c r="U11349" t="s">
        <v>12418</v>
      </c>
      <c r="W11349">
        <v>11</v>
      </c>
      <c r="X11349">
        <v>2</v>
      </c>
      <c r="Y11349" t="s">
        <v>12419</v>
      </c>
      <c r="Z11349" t="s">
        <v>12420</v>
      </c>
      <c r="AA11349" t="s">
        <v>12429</v>
      </c>
      <c r="AB11349" t="s">
        <v>12422</v>
      </c>
      <c r="AC11349">
        <v>2</v>
      </c>
      <c r="AD11349" s="123">
        <v>42870</v>
      </c>
      <c r="AE11349" t="s">
        <v>12431</v>
      </c>
      <c r="AG11349">
        <v>40008125</v>
      </c>
      <c r="AL11349" t="s">
        <v>12422</v>
      </c>
      <c r="AN11349">
        <v>1516304501</v>
      </c>
      <c r="AO11349">
        <v>16</v>
      </c>
      <c r="AP11349" t="s">
        <v>12424</v>
      </c>
      <c r="AQ11349" t="s">
        <v>11408</v>
      </c>
      <c r="AR11349">
        <v>4100</v>
      </c>
      <c r="AT11349">
        <v>0</v>
      </c>
      <c r="AV11349" t="s">
        <v>18977</v>
      </c>
      <c r="AW11349">
        <v>116100</v>
      </c>
    </row>
    <row r="11350" spans="1:49" x14ac:dyDescent="0.25">
      <c r="A11350">
        <v>4100</v>
      </c>
      <c r="B11350">
        <v>30040</v>
      </c>
      <c r="C11350">
        <v>4036</v>
      </c>
      <c r="D11350">
        <v>410</v>
      </c>
      <c r="E11350" s="124" t="s">
        <v>22324</v>
      </c>
      <c r="F11350" t="str">
        <f t="shared" si="228"/>
        <v>Michael PusateriCOVESTRO LLC</v>
      </c>
      <c r="G11350" s="150" t="str">
        <f t="shared" si="229"/>
        <v>Michael Pusateri</v>
      </c>
      <c r="H11350" s="149" t="s">
        <v>2537</v>
      </c>
      <c r="I11350">
        <v>40004209</v>
      </c>
      <c r="L11350" t="s">
        <v>14800</v>
      </c>
      <c r="M11350" t="s">
        <v>12560</v>
      </c>
      <c r="O11350">
        <v>418</v>
      </c>
      <c r="P11350" t="s">
        <v>22403</v>
      </c>
      <c r="Q11350" t="s">
        <v>12415</v>
      </c>
      <c r="R11350" t="s">
        <v>12416</v>
      </c>
      <c r="S11350" t="s">
        <v>22404</v>
      </c>
      <c r="U11350" t="s">
        <v>12418</v>
      </c>
      <c r="W11350">
        <v>11</v>
      </c>
      <c r="X11350">
        <v>1</v>
      </c>
      <c r="Y11350" t="s">
        <v>12419</v>
      </c>
      <c r="Z11350" t="s">
        <v>12420</v>
      </c>
      <c r="AA11350" t="s">
        <v>12421</v>
      </c>
      <c r="AB11350" t="s">
        <v>12422</v>
      </c>
      <c r="AC11350">
        <v>2</v>
      </c>
      <c r="AD11350" s="123">
        <v>39111</v>
      </c>
      <c r="AE11350" t="s">
        <v>12423</v>
      </c>
      <c r="AG11350">
        <v>40004209</v>
      </c>
      <c r="AL11350" t="s">
        <v>12422</v>
      </c>
      <c r="AN11350">
        <v>3900330401</v>
      </c>
      <c r="AO11350">
        <v>16</v>
      </c>
      <c r="AP11350" t="s">
        <v>12424</v>
      </c>
      <c r="AQ11350" t="s">
        <v>11408</v>
      </c>
      <c r="AR11350">
        <v>4100</v>
      </c>
      <c r="AT11350">
        <v>2005</v>
      </c>
      <c r="AV11350" t="s">
        <v>22405</v>
      </c>
      <c r="AW11350">
        <v>116100</v>
      </c>
    </row>
    <row r="11351" spans="1:49" x14ac:dyDescent="0.25">
      <c r="A11351">
        <v>4100</v>
      </c>
      <c r="B11351">
        <v>30040</v>
      </c>
      <c r="C11351">
        <v>4036</v>
      </c>
      <c r="D11351">
        <v>410</v>
      </c>
      <c r="E11351" s="124" t="s">
        <v>22324</v>
      </c>
      <c r="F11351" t="str">
        <f t="shared" si="228"/>
        <v>Michael PusateriCR SERVICES CRRB</v>
      </c>
      <c r="G11351" s="150" t="str">
        <f t="shared" si="229"/>
        <v>Michael Pusateri</v>
      </c>
      <c r="H11351" s="149" t="s">
        <v>2544</v>
      </c>
      <c r="I11351">
        <v>40005613</v>
      </c>
      <c r="K11351" t="s">
        <v>22406</v>
      </c>
      <c r="L11351" t="s">
        <v>22407</v>
      </c>
      <c r="M11351" t="s">
        <v>14047</v>
      </c>
      <c r="N11351">
        <v>42431</v>
      </c>
      <c r="Q11351" t="s">
        <v>12415</v>
      </c>
      <c r="R11351" t="s">
        <v>12416</v>
      </c>
      <c r="S11351" t="s">
        <v>22408</v>
      </c>
      <c r="U11351" t="s">
        <v>12418</v>
      </c>
      <c r="W11351">
        <v>11</v>
      </c>
      <c r="X11351">
        <v>1</v>
      </c>
      <c r="Y11351" t="s">
        <v>12419</v>
      </c>
      <c r="Z11351" t="s">
        <v>12420</v>
      </c>
      <c r="AA11351" t="s">
        <v>14498</v>
      </c>
      <c r="AB11351" t="s">
        <v>12422</v>
      </c>
      <c r="AC11351">
        <v>2</v>
      </c>
      <c r="AD11351" s="123">
        <v>39773</v>
      </c>
      <c r="AE11351" t="s">
        <v>12431</v>
      </c>
      <c r="AG11351">
        <v>40005613</v>
      </c>
      <c r="AL11351" t="s">
        <v>12422</v>
      </c>
      <c r="AN11351">
        <v>1810705201</v>
      </c>
      <c r="AO11351">
        <v>16</v>
      </c>
      <c r="AP11351" t="s">
        <v>12424</v>
      </c>
      <c r="AQ11351" t="s">
        <v>11408</v>
      </c>
      <c r="AR11351">
        <v>4100</v>
      </c>
      <c r="AT11351">
        <v>0</v>
      </c>
      <c r="AV11351" t="s">
        <v>22409</v>
      </c>
      <c r="AW11351">
        <v>116100</v>
      </c>
    </row>
    <row r="11352" spans="1:49" x14ac:dyDescent="0.25">
      <c r="A11352">
        <v>4100</v>
      </c>
      <c r="B11352">
        <v>30040</v>
      </c>
      <c r="C11352">
        <v>4036</v>
      </c>
      <c r="D11352">
        <v>410</v>
      </c>
      <c r="E11352" s="124" t="s">
        <v>22324</v>
      </c>
      <c r="F11352" t="str">
        <f t="shared" si="228"/>
        <v>Michael PusateriCYNTHIANA PUBLISHING LLC</v>
      </c>
      <c r="G11352" s="150" t="str">
        <f t="shared" si="229"/>
        <v>Michael Pusateri</v>
      </c>
      <c r="H11352" s="149" t="s">
        <v>2634</v>
      </c>
      <c r="I11352">
        <v>40005726</v>
      </c>
      <c r="K11352" t="s">
        <v>22410</v>
      </c>
      <c r="L11352" t="s">
        <v>22411</v>
      </c>
      <c r="M11352" t="s">
        <v>14047</v>
      </c>
      <c r="N11352" t="s">
        <v>22412</v>
      </c>
      <c r="Q11352" t="s">
        <v>12415</v>
      </c>
      <c r="R11352" t="s">
        <v>12416</v>
      </c>
      <c r="S11352" t="s">
        <v>22413</v>
      </c>
      <c r="U11352" t="s">
        <v>12418</v>
      </c>
      <c r="W11352">
        <v>11</v>
      </c>
      <c r="X11352">
        <v>1</v>
      </c>
      <c r="Y11352" t="s">
        <v>12419</v>
      </c>
      <c r="Z11352" t="s">
        <v>12420</v>
      </c>
      <c r="AA11352" t="s">
        <v>14498</v>
      </c>
      <c r="AB11352" t="s">
        <v>12422</v>
      </c>
      <c r="AC11352">
        <v>2</v>
      </c>
      <c r="AD11352" s="123">
        <v>39911</v>
      </c>
      <c r="AE11352" t="s">
        <v>12431</v>
      </c>
      <c r="AG11352">
        <v>40005726</v>
      </c>
      <c r="AL11352" t="s">
        <v>12422</v>
      </c>
      <c r="AN11352">
        <v>1809701501</v>
      </c>
      <c r="AO11352">
        <v>16</v>
      </c>
      <c r="AP11352" t="s">
        <v>12424</v>
      </c>
      <c r="AQ11352" t="s">
        <v>11408</v>
      </c>
      <c r="AR11352">
        <v>4100</v>
      </c>
      <c r="AT11352">
        <v>0</v>
      </c>
      <c r="AV11352" t="s">
        <v>22411</v>
      </c>
      <c r="AW11352">
        <v>116100</v>
      </c>
    </row>
    <row r="11353" spans="1:49" x14ac:dyDescent="0.25">
      <c r="A11353">
        <v>4100</v>
      </c>
      <c r="B11353">
        <v>30040</v>
      </c>
      <c r="C11353">
        <v>4036</v>
      </c>
      <c r="D11353">
        <v>410</v>
      </c>
      <c r="E11353" s="124" t="s">
        <v>22324</v>
      </c>
      <c r="F11353" t="str">
        <f t="shared" si="228"/>
        <v>Michael PusateriDEMATIC CORP - HEBRON, KY</v>
      </c>
      <c r="G11353" s="150" t="str">
        <f t="shared" si="229"/>
        <v>Michael Pusateri</v>
      </c>
      <c r="H11353" s="149" t="s">
        <v>2807</v>
      </c>
      <c r="I11353">
        <v>40007521</v>
      </c>
      <c r="J11353" t="s">
        <v>22414</v>
      </c>
      <c r="L11353" t="s">
        <v>13265</v>
      </c>
      <c r="M11353" t="s">
        <v>12684</v>
      </c>
      <c r="O11353">
        <v>152117</v>
      </c>
      <c r="P11353">
        <v>49515</v>
      </c>
      <c r="Q11353" t="s">
        <v>12415</v>
      </c>
      <c r="R11353" t="s">
        <v>12416</v>
      </c>
      <c r="S11353" t="s">
        <v>22415</v>
      </c>
      <c r="U11353" t="s">
        <v>12418</v>
      </c>
      <c r="V11353">
        <v>16</v>
      </c>
      <c r="W11353">
        <v>11</v>
      </c>
      <c r="X11353">
        <v>0</v>
      </c>
      <c r="Y11353" t="s">
        <v>13389</v>
      </c>
      <c r="Z11353" t="s">
        <v>12420</v>
      </c>
      <c r="AA11353" t="s">
        <v>12429</v>
      </c>
      <c r="AB11353" t="s">
        <v>12830</v>
      </c>
      <c r="AC11353">
        <v>2</v>
      </c>
      <c r="AD11353" s="123">
        <v>42066</v>
      </c>
      <c r="AE11353" t="s">
        <v>12431</v>
      </c>
      <c r="AG11353">
        <v>40007521</v>
      </c>
      <c r="AL11353" t="s">
        <v>12830</v>
      </c>
      <c r="AN11353">
        <v>2308106401</v>
      </c>
      <c r="AO11353">
        <v>16</v>
      </c>
      <c r="AP11353" t="s">
        <v>12424</v>
      </c>
      <c r="AQ11353" t="s">
        <v>11408</v>
      </c>
      <c r="AR11353">
        <v>4100</v>
      </c>
      <c r="AT11353">
        <v>0</v>
      </c>
      <c r="AV11353" t="s">
        <v>22416</v>
      </c>
      <c r="AW11353">
        <v>116100</v>
      </c>
    </row>
    <row r="11354" spans="1:49" x14ac:dyDescent="0.25">
      <c r="A11354">
        <v>4100</v>
      </c>
      <c r="B11354">
        <v>30040</v>
      </c>
      <c r="C11354">
        <v>4036</v>
      </c>
      <c r="D11354">
        <v>410</v>
      </c>
      <c r="E11354" s="124" t="s">
        <v>22324</v>
      </c>
      <c r="F11354" t="str">
        <f t="shared" si="228"/>
        <v>Michael PusateriDESIGN FABRICATORS &amp; INTEGRATORS, L</v>
      </c>
      <c r="G11354" s="150" t="str">
        <f t="shared" si="229"/>
        <v>Michael Pusateri</v>
      </c>
      <c r="H11354" s="149" t="s">
        <v>2832</v>
      </c>
      <c r="I11354">
        <v>40007751</v>
      </c>
      <c r="K11354" t="s">
        <v>22417</v>
      </c>
      <c r="L11354" t="s">
        <v>14046</v>
      </c>
      <c r="M11354" t="s">
        <v>14047</v>
      </c>
      <c r="N11354">
        <v>40228</v>
      </c>
      <c r="Q11354" t="s">
        <v>12415</v>
      </c>
      <c r="R11354" t="s">
        <v>12416</v>
      </c>
      <c r="S11354" t="s">
        <v>22418</v>
      </c>
      <c r="U11354" t="s">
        <v>12418</v>
      </c>
      <c r="W11354">
        <v>11</v>
      </c>
      <c r="X11354">
        <v>0</v>
      </c>
      <c r="Y11354" t="s">
        <v>12419</v>
      </c>
      <c r="Z11354" t="s">
        <v>12420</v>
      </c>
      <c r="AA11354" t="s">
        <v>15095</v>
      </c>
      <c r="AB11354" t="s">
        <v>22419</v>
      </c>
      <c r="AC11354">
        <v>2</v>
      </c>
      <c r="AD11354" s="123">
        <v>42361</v>
      </c>
      <c r="AE11354" t="s">
        <v>12431</v>
      </c>
      <c r="AG11354">
        <v>40007751</v>
      </c>
      <c r="AL11354" t="s">
        <v>22419</v>
      </c>
      <c r="AN11354">
        <v>1811104901</v>
      </c>
      <c r="AO11354">
        <v>16</v>
      </c>
      <c r="AP11354" t="s">
        <v>12424</v>
      </c>
      <c r="AQ11354" t="s">
        <v>11408</v>
      </c>
      <c r="AR11354">
        <v>4100</v>
      </c>
      <c r="AT11354">
        <v>0</v>
      </c>
      <c r="AV11354" t="s">
        <v>22420</v>
      </c>
      <c r="AW11354">
        <v>116100</v>
      </c>
    </row>
    <row r="11355" spans="1:49" x14ac:dyDescent="0.25">
      <c r="A11355">
        <v>4100</v>
      </c>
      <c r="B11355">
        <v>30040</v>
      </c>
      <c r="C11355">
        <v>4036</v>
      </c>
      <c r="D11355">
        <v>410</v>
      </c>
      <c r="E11355" s="124" t="s">
        <v>22324</v>
      </c>
      <c r="F11355" t="str">
        <f t="shared" si="228"/>
        <v>Michael PusateriDHL  EXPRESS</v>
      </c>
      <c r="G11355" s="150" t="str">
        <f t="shared" si="229"/>
        <v>Michael Pusateri</v>
      </c>
      <c r="H11355" s="149" t="s">
        <v>2847</v>
      </c>
      <c r="I11355">
        <v>40002482</v>
      </c>
      <c r="K11355" t="s">
        <v>22421</v>
      </c>
      <c r="L11355" t="s">
        <v>14452</v>
      </c>
      <c r="M11355" t="s">
        <v>12735</v>
      </c>
      <c r="N11355">
        <v>33318</v>
      </c>
      <c r="Q11355" t="s">
        <v>12415</v>
      </c>
      <c r="R11355" t="s">
        <v>12416</v>
      </c>
      <c r="S11355" t="s">
        <v>22422</v>
      </c>
      <c r="U11355" t="s">
        <v>12418</v>
      </c>
      <c r="W11355">
        <v>11</v>
      </c>
      <c r="X11355">
        <v>1</v>
      </c>
      <c r="Y11355" t="s">
        <v>12419</v>
      </c>
      <c r="Z11355" t="s">
        <v>12420</v>
      </c>
      <c r="AA11355" t="s">
        <v>12421</v>
      </c>
      <c r="AB11355" t="s">
        <v>12422</v>
      </c>
      <c r="AC11355">
        <v>2</v>
      </c>
      <c r="AD11355" s="123">
        <v>39111</v>
      </c>
      <c r="AE11355" t="s">
        <v>12423</v>
      </c>
      <c r="AG11355">
        <v>40002482</v>
      </c>
      <c r="AL11355" t="s">
        <v>12422</v>
      </c>
      <c r="AN11355">
        <v>1001113101</v>
      </c>
      <c r="AO11355">
        <v>16</v>
      </c>
      <c r="AP11355" t="s">
        <v>12424</v>
      </c>
      <c r="AQ11355" t="s">
        <v>11408</v>
      </c>
      <c r="AR11355">
        <v>4100</v>
      </c>
      <c r="AS11355" t="s">
        <v>12491</v>
      </c>
      <c r="AT11355">
        <v>0</v>
      </c>
      <c r="AV11355" t="s">
        <v>22423</v>
      </c>
      <c r="AW11355">
        <v>116100</v>
      </c>
    </row>
    <row r="11356" spans="1:49" x14ac:dyDescent="0.25">
      <c r="A11356">
        <v>4100</v>
      </c>
      <c r="B11356">
        <v>30040</v>
      </c>
      <c r="C11356">
        <v>4036</v>
      </c>
      <c r="D11356">
        <v>410</v>
      </c>
      <c r="E11356" s="124" t="s">
        <v>22324</v>
      </c>
      <c r="F11356" t="str">
        <f t="shared" si="228"/>
        <v>Michael PusateriDIRECT SOURCING SOLUTIONS (JB 4021)</v>
      </c>
      <c r="G11356" s="150" t="str">
        <f t="shared" si="229"/>
        <v>Michael Pusateri</v>
      </c>
      <c r="H11356" s="149" t="s">
        <v>2885</v>
      </c>
      <c r="I11356">
        <v>40002839</v>
      </c>
      <c r="J11356" t="s">
        <v>22424</v>
      </c>
      <c r="K11356" t="s">
        <v>22425</v>
      </c>
      <c r="L11356" t="s">
        <v>14046</v>
      </c>
      <c r="M11356" t="s">
        <v>14047</v>
      </c>
      <c r="N11356" t="s">
        <v>22426</v>
      </c>
      <c r="Q11356" t="s">
        <v>12415</v>
      </c>
      <c r="R11356" t="s">
        <v>12416</v>
      </c>
      <c r="S11356" t="s">
        <v>22427</v>
      </c>
      <c r="U11356" t="s">
        <v>12418</v>
      </c>
      <c r="W11356">
        <v>11</v>
      </c>
      <c r="X11356">
        <v>1</v>
      </c>
      <c r="Y11356" t="s">
        <v>12472</v>
      </c>
      <c r="Z11356" t="s">
        <v>12420</v>
      </c>
      <c r="AA11356" t="s">
        <v>12421</v>
      </c>
      <c r="AB11356" t="s">
        <v>12422</v>
      </c>
      <c r="AC11356">
        <v>2</v>
      </c>
      <c r="AD11356" s="123">
        <v>39111</v>
      </c>
      <c r="AE11356" t="s">
        <v>12423</v>
      </c>
      <c r="AG11356">
        <v>40002839</v>
      </c>
      <c r="AL11356" t="s">
        <v>12422</v>
      </c>
      <c r="AN11356">
        <v>1811104901</v>
      </c>
      <c r="AO11356">
        <v>16</v>
      </c>
      <c r="AP11356" t="s">
        <v>12424</v>
      </c>
      <c r="AQ11356" t="s">
        <v>11408</v>
      </c>
      <c r="AR11356">
        <v>4100</v>
      </c>
      <c r="AT11356">
        <v>0</v>
      </c>
      <c r="AV11356" t="s">
        <v>22428</v>
      </c>
      <c r="AW11356">
        <v>116100</v>
      </c>
    </row>
    <row r="11357" spans="1:49" x14ac:dyDescent="0.25">
      <c r="A11357">
        <v>4100</v>
      </c>
      <c r="B11357">
        <v>30040</v>
      </c>
      <c r="C11357">
        <v>4036</v>
      </c>
      <c r="D11357">
        <v>410</v>
      </c>
      <c r="E11357" s="124" t="s">
        <v>22324</v>
      </c>
      <c r="F11357" t="str">
        <f t="shared" si="228"/>
        <v>Michael PusateriERIKS NORTH AMERICA, INC</v>
      </c>
      <c r="G11357" s="150" t="str">
        <f t="shared" si="229"/>
        <v>Michael Pusateri</v>
      </c>
      <c r="H11357" s="149" t="s">
        <v>3242</v>
      </c>
      <c r="I11357">
        <v>40004190</v>
      </c>
      <c r="J11357" t="s">
        <v>12492</v>
      </c>
      <c r="L11357" t="s">
        <v>14800</v>
      </c>
      <c r="M11357" t="s">
        <v>12560</v>
      </c>
      <c r="O11357">
        <v>895</v>
      </c>
      <c r="P11357" t="s">
        <v>14801</v>
      </c>
      <c r="Q11357" t="s">
        <v>12415</v>
      </c>
      <c r="R11357" t="s">
        <v>12416</v>
      </c>
      <c r="S11357" t="s">
        <v>22429</v>
      </c>
      <c r="U11357" t="s">
        <v>12418</v>
      </c>
      <c r="W11357">
        <v>11</v>
      </c>
      <c r="X11357">
        <v>2</v>
      </c>
      <c r="Y11357" t="s">
        <v>12472</v>
      </c>
      <c r="Z11357" t="s">
        <v>12420</v>
      </c>
      <c r="AA11357" t="s">
        <v>12421</v>
      </c>
      <c r="AB11357" t="s">
        <v>12422</v>
      </c>
      <c r="AC11357">
        <v>2</v>
      </c>
      <c r="AD11357" s="123">
        <v>39111</v>
      </c>
      <c r="AE11357" t="s">
        <v>12423</v>
      </c>
      <c r="AG11357">
        <v>40004190</v>
      </c>
      <c r="AL11357" t="s">
        <v>12422</v>
      </c>
      <c r="AN11357">
        <v>3900330401</v>
      </c>
      <c r="AO11357">
        <v>16</v>
      </c>
      <c r="AP11357" t="s">
        <v>12424</v>
      </c>
      <c r="AQ11357" t="s">
        <v>11408</v>
      </c>
      <c r="AR11357">
        <v>4100</v>
      </c>
      <c r="AT11357">
        <v>2005</v>
      </c>
      <c r="AV11357" t="s">
        <v>14803</v>
      </c>
      <c r="AW11357">
        <v>116100</v>
      </c>
    </row>
    <row r="11358" spans="1:49" x14ac:dyDescent="0.25">
      <c r="A11358">
        <v>4100</v>
      </c>
      <c r="B11358">
        <v>30040</v>
      </c>
      <c r="C11358">
        <v>4036</v>
      </c>
      <c r="D11358">
        <v>410</v>
      </c>
      <c r="E11358" s="124" t="s">
        <v>22324</v>
      </c>
      <c r="F11358" t="str">
        <f t="shared" si="228"/>
        <v>Michael PusateriESSITY OPERATIONS WAUSAU LLC</v>
      </c>
      <c r="G11358" s="150" t="str">
        <f t="shared" si="229"/>
        <v>Michael Pusateri</v>
      </c>
      <c r="H11358" s="149" t="s">
        <v>3259</v>
      </c>
      <c r="I11358">
        <v>40004207</v>
      </c>
      <c r="L11358" t="s">
        <v>14185</v>
      </c>
      <c r="M11358" t="s">
        <v>14186</v>
      </c>
      <c r="O11358">
        <v>2400</v>
      </c>
      <c r="P11358" t="s">
        <v>14187</v>
      </c>
      <c r="Q11358" t="s">
        <v>12415</v>
      </c>
      <c r="R11358" t="s">
        <v>12416</v>
      </c>
      <c r="S11358" t="s">
        <v>22430</v>
      </c>
      <c r="U11358" t="s">
        <v>12418</v>
      </c>
      <c r="W11358">
        <v>11</v>
      </c>
      <c r="X11358">
        <v>1</v>
      </c>
      <c r="Y11358" t="s">
        <v>12419</v>
      </c>
      <c r="Z11358" t="s">
        <v>12420</v>
      </c>
      <c r="AA11358" t="s">
        <v>12421</v>
      </c>
      <c r="AB11358" t="s">
        <v>12473</v>
      </c>
      <c r="AC11358">
        <v>2</v>
      </c>
      <c r="AD11358" s="123">
        <v>39111</v>
      </c>
      <c r="AE11358" t="s">
        <v>12423</v>
      </c>
      <c r="AG11358">
        <v>40004207</v>
      </c>
      <c r="AL11358" t="s">
        <v>12473</v>
      </c>
      <c r="AN11358">
        <v>5013907401</v>
      </c>
      <c r="AO11358">
        <v>16</v>
      </c>
      <c r="AP11358" t="s">
        <v>12424</v>
      </c>
      <c r="AQ11358" t="s">
        <v>11408</v>
      </c>
      <c r="AR11358">
        <v>4100</v>
      </c>
      <c r="AT11358">
        <v>2005</v>
      </c>
      <c r="AV11358" t="s">
        <v>22431</v>
      </c>
      <c r="AW11358">
        <v>116100</v>
      </c>
    </row>
    <row r="11359" spans="1:49" x14ac:dyDescent="0.25">
      <c r="A11359">
        <v>4100</v>
      </c>
      <c r="B11359">
        <v>30040</v>
      </c>
      <c r="C11359">
        <v>4036</v>
      </c>
      <c r="D11359">
        <v>410</v>
      </c>
      <c r="E11359" s="124" t="s">
        <v>22324</v>
      </c>
      <c r="F11359" t="str">
        <f t="shared" si="228"/>
        <v>Michael PusateriF. N. SHEPPARD &amp; COMPANY</v>
      </c>
      <c r="G11359" s="150" t="str">
        <f t="shared" si="229"/>
        <v>Michael Pusateri</v>
      </c>
      <c r="H11359" s="149" t="s">
        <v>3317</v>
      </c>
      <c r="I11359">
        <v>40001902</v>
      </c>
      <c r="L11359" t="s">
        <v>14191</v>
      </c>
      <c r="M11359" t="s">
        <v>14047</v>
      </c>
      <c r="N11359" t="s">
        <v>22432</v>
      </c>
      <c r="O11359">
        <v>18520</v>
      </c>
      <c r="Q11359" t="s">
        <v>12415</v>
      </c>
      <c r="R11359" t="s">
        <v>12416</v>
      </c>
      <c r="S11359" t="s">
        <v>22433</v>
      </c>
      <c r="U11359" t="s">
        <v>12418</v>
      </c>
      <c r="W11359">
        <v>11</v>
      </c>
      <c r="X11359">
        <v>2</v>
      </c>
      <c r="Y11359" t="s">
        <v>12472</v>
      </c>
      <c r="Z11359" t="s">
        <v>12420</v>
      </c>
      <c r="AA11359" t="s">
        <v>12421</v>
      </c>
      <c r="AB11359" t="s">
        <v>12422</v>
      </c>
      <c r="AC11359">
        <v>2</v>
      </c>
      <c r="AD11359" s="123">
        <v>39111</v>
      </c>
      <c r="AE11359" t="s">
        <v>12423</v>
      </c>
      <c r="AG11359">
        <v>40001902</v>
      </c>
      <c r="AL11359" t="s">
        <v>12422</v>
      </c>
      <c r="AN11359">
        <v>1811702301</v>
      </c>
      <c r="AO11359">
        <v>16</v>
      </c>
      <c r="AP11359" t="s">
        <v>12424</v>
      </c>
      <c r="AQ11359" t="s">
        <v>11408</v>
      </c>
      <c r="AR11359">
        <v>4100</v>
      </c>
      <c r="AT11359">
        <v>2005</v>
      </c>
      <c r="AV11359" t="s">
        <v>22434</v>
      </c>
      <c r="AW11359">
        <v>116100</v>
      </c>
    </row>
    <row r="11360" spans="1:49" x14ac:dyDescent="0.25">
      <c r="A11360">
        <v>4100</v>
      </c>
      <c r="B11360">
        <v>30040</v>
      </c>
      <c r="C11360">
        <v>4036</v>
      </c>
      <c r="D11360">
        <v>410</v>
      </c>
      <c r="E11360" s="124" t="s">
        <v>22324</v>
      </c>
      <c r="F11360" t="str">
        <f t="shared" si="228"/>
        <v>Michael PusateriF.N. SHEPPARD CO.</v>
      </c>
      <c r="G11360" s="150" t="str">
        <f t="shared" si="229"/>
        <v>Michael Pusateri</v>
      </c>
      <c r="H11360" s="149" t="s">
        <v>3328</v>
      </c>
      <c r="I11360">
        <v>40003684</v>
      </c>
      <c r="K11360" t="s">
        <v>14190</v>
      </c>
      <c r="L11360" t="s">
        <v>14191</v>
      </c>
      <c r="M11360" t="s">
        <v>14047</v>
      </c>
      <c r="N11360" t="s">
        <v>22432</v>
      </c>
      <c r="Q11360" t="s">
        <v>12415</v>
      </c>
      <c r="R11360" t="s">
        <v>12416</v>
      </c>
      <c r="S11360" t="s">
        <v>22435</v>
      </c>
      <c r="U11360" t="s">
        <v>12418</v>
      </c>
      <c r="W11360">
        <v>11</v>
      </c>
      <c r="X11360">
        <v>2</v>
      </c>
      <c r="Y11360" t="s">
        <v>12419</v>
      </c>
      <c r="Z11360" t="s">
        <v>12420</v>
      </c>
      <c r="AA11360" t="s">
        <v>12421</v>
      </c>
      <c r="AB11360" t="s">
        <v>12422</v>
      </c>
      <c r="AC11360">
        <v>2</v>
      </c>
      <c r="AD11360" s="123">
        <v>39111</v>
      </c>
      <c r="AE11360" t="s">
        <v>12423</v>
      </c>
      <c r="AG11360">
        <v>40003684</v>
      </c>
      <c r="AL11360" t="s">
        <v>12422</v>
      </c>
      <c r="AN11360">
        <v>1811702301</v>
      </c>
      <c r="AO11360">
        <v>16</v>
      </c>
      <c r="AP11360" t="s">
        <v>12424</v>
      </c>
      <c r="AQ11360" t="s">
        <v>11408</v>
      </c>
      <c r="AR11360">
        <v>4100</v>
      </c>
      <c r="AS11360" t="s">
        <v>12491</v>
      </c>
      <c r="AT11360">
        <v>0</v>
      </c>
      <c r="AV11360" t="s">
        <v>14194</v>
      </c>
      <c r="AW11360">
        <v>116100</v>
      </c>
    </row>
    <row r="11361" spans="1:49" x14ac:dyDescent="0.25">
      <c r="A11361">
        <v>4100</v>
      </c>
      <c r="B11361">
        <v>30040</v>
      </c>
      <c r="C11361">
        <v>4036</v>
      </c>
      <c r="D11361">
        <v>410</v>
      </c>
      <c r="E11361" s="124" t="s">
        <v>22324</v>
      </c>
      <c r="F11361" t="str">
        <f t="shared" si="228"/>
        <v>Michael PusateriFAMILY DOLLAR, INC.</v>
      </c>
      <c r="G11361" s="150" t="str">
        <f t="shared" si="229"/>
        <v>Michael Pusateri</v>
      </c>
      <c r="H11361" s="149" t="s">
        <v>3350</v>
      </c>
      <c r="I11361">
        <v>40002619</v>
      </c>
      <c r="J11361" t="s">
        <v>17445</v>
      </c>
      <c r="K11361" t="s">
        <v>22436</v>
      </c>
      <c r="L11361" t="s">
        <v>22437</v>
      </c>
      <c r="M11361" t="s">
        <v>14047</v>
      </c>
      <c r="N11361" t="s">
        <v>22438</v>
      </c>
      <c r="Q11361" t="s">
        <v>12415</v>
      </c>
      <c r="R11361" t="s">
        <v>12416</v>
      </c>
      <c r="S11361" t="s">
        <v>22439</v>
      </c>
      <c r="U11361" t="s">
        <v>12418</v>
      </c>
      <c r="W11361">
        <v>11</v>
      </c>
      <c r="X11361">
        <v>1</v>
      </c>
      <c r="Y11361" t="s">
        <v>12419</v>
      </c>
      <c r="Z11361" t="s">
        <v>12420</v>
      </c>
      <c r="AA11361" t="s">
        <v>12421</v>
      </c>
      <c r="AB11361" t="s">
        <v>12422</v>
      </c>
      <c r="AC11361">
        <v>2</v>
      </c>
      <c r="AD11361" s="123">
        <v>39111</v>
      </c>
      <c r="AE11361" t="s">
        <v>12423</v>
      </c>
      <c r="AG11361">
        <v>40002619</v>
      </c>
      <c r="AL11361" t="s">
        <v>12422</v>
      </c>
      <c r="AN11361">
        <v>1820505801</v>
      </c>
      <c r="AO11361">
        <v>16</v>
      </c>
      <c r="AP11361" t="s">
        <v>12424</v>
      </c>
      <c r="AQ11361" t="s">
        <v>11408</v>
      </c>
      <c r="AR11361">
        <v>4100</v>
      </c>
      <c r="AS11361" t="s">
        <v>12491</v>
      </c>
      <c r="AT11361">
        <v>2005</v>
      </c>
      <c r="AV11361" t="s">
        <v>22440</v>
      </c>
      <c r="AW11361">
        <v>116100</v>
      </c>
    </row>
    <row r="11362" spans="1:49" x14ac:dyDescent="0.25">
      <c r="A11362">
        <v>4100</v>
      </c>
      <c r="B11362">
        <v>30040</v>
      </c>
      <c r="C11362">
        <v>4036</v>
      </c>
      <c r="D11362">
        <v>410</v>
      </c>
      <c r="E11362" s="124" t="s">
        <v>22324</v>
      </c>
      <c r="F11362" t="str">
        <f t="shared" si="228"/>
        <v>Michael PusateriFIVES INTRALOGISTICS CORP.</v>
      </c>
      <c r="G11362" s="150" t="str">
        <f t="shared" si="229"/>
        <v>Michael Pusateri</v>
      </c>
      <c r="H11362" s="149" t="s">
        <v>3580</v>
      </c>
      <c r="I11362">
        <v>40000342</v>
      </c>
      <c r="J11362" t="s">
        <v>22441</v>
      </c>
      <c r="K11362" t="s">
        <v>22442</v>
      </c>
      <c r="L11362" t="s">
        <v>14046</v>
      </c>
      <c r="M11362" t="s">
        <v>14047</v>
      </c>
      <c r="N11362" t="s">
        <v>22443</v>
      </c>
      <c r="Q11362" t="s">
        <v>12415</v>
      </c>
      <c r="R11362" t="s">
        <v>12416</v>
      </c>
      <c r="S11362" t="s">
        <v>22444</v>
      </c>
      <c r="U11362" t="s">
        <v>12418</v>
      </c>
      <c r="W11362">
        <v>11</v>
      </c>
      <c r="X11362">
        <v>0</v>
      </c>
      <c r="Y11362" t="s">
        <v>12472</v>
      </c>
      <c r="Z11362" t="s">
        <v>12420</v>
      </c>
      <c r="AA11362" t="s">
        <v>12421</v>
      </c>
      <c r="AB11362" t="s">
        <v>12830</v>
      </c>
      <c r="AC11362">
        <v>2</v>
      </c>
      <c r="AD11362" s="123">
        <v>39111</v>
      </c>
      <c r="AE11362" t="s">
        <v>12423</v>
      </c>
      <c r="AG11362">
        <v>40000342</v>
      </c>
      <c r="AL11362" t="s">
        <v>12830</v>
      </c>
      <c r="AN11362">
        <v>1811104901</v>
      </c>
      <c r="AO11362">
        <v>16</v>
      </c>
      <c r="AP11362" t="s">
        <v>12424</v>
      </c>
      <c r="AQ11362" t="s">
        <v>11408</v>
      </c>
      <c r="AR11362">
        <v>4100</v>
      </c>
      <c r="AT11362">
        <v>2005</v>
      </c>
      <c r="AV11362" t="s">
        <v>22445</v>
      </c>
      <c r="AW11362">
        <v>116100</v>
      </c>
    </row>
    <row r="11363" spans="1:49" x14ac:dyDescent="0.25">
      <c r="A11363">
        <v>4100</v>
      </c>
      <c r="B11363">
        <v>30040</v>
      </c>
      <c r="C11363">
        <v>4036</v>
      </c>
      <c r="D11363">
        <v>410</v>
      </c>
      <c r="E11363" s="124" t="s">
        <v>22324</v>
      </c>
      <c r="F11363" t="str">
        <f t="shared" si="228"/>
        <v>Michael PusateriFREUDENBERG FILTRATION TECH.</v>
      </c>
      <c r="G11363" s="150" t="str">
        <f t="shared" si="229"/>
        <v>Michael Pusateri</v>
      </c>
      <c r="H11363" s="149" t="s">
        <v>3730</v>
      </c>
      <c r="I11363">
        <v>40004206</v>
      </c>
      <c r="K11363" t="s">
        <v>22446</v>
      </c>
      <c r="L11363" t="s">
        <v>22447</v>
      </c>
      <c r="M11363" t="s">
        <v>14047</v>
      </c>
      <c r="N11363" t="s">
        <v>22448</v>
      </c>
      <c r="Q11363" t="s">
        <v>12415</v>
      </c>
      <c r="R11363" t="s">
        <v>12416</v>
      </c>
      <c r="S11363" t="s">
        <v>22449</v>
      </c>
      <c r="U11363" t="s">
        <v>12418</v>
      </c>
      <c r="W11363">
        <v>11</v>
      </c>
      <c r="X11363">
        <v>1</v>
      </c>
      <c r="Y11363" t="s">
        <v>12472</v>
      </c>
      <c r="Z11363" t="s">
        <v>12420</v>
      </c>
      <c r="AA11363" t="s">
        <v>12421</v>
      </c>
      <c r="AB11363" t="s">
        <v>12473</v>
      </c>
      <c r="AC11363">
        <v>2</v>
      </c>
      <c r="AD11363" s="123">
        <v>39111</v>
      </c>
      <c r="AE11363" t="s">
        <v>12423</v>
      </c>
      <c r="AG11363">
        <v>40004206</v>
      </c>
      <c r="AL11363" t="s">
        <v>12473</v>
      </c>
      <c r="AN11363">
        <v>1804703901</v>
      </c>
      <c r="AO11363">
        <v>16</v>
      </c>
      <c r="AP11363" t="s">
        <v>12424</v>
      </c>
      <c r="AQ11363" t="s">
        <v>11408</v>
      </c>
      <c r="AR11363">
        <v>4100</v>
      </c>
      <c r="AT11363">
        <v>0</v>
      </c>
      <c r="AV11363" t="s">
        <v>22450</v>
      </c>
      <c r="AW11363">
        <v>116100</v>
      </c>
    </row>
    <row r="11364" spans="1:49" x14ac:dyDescent="0.25">
      <c r="A11364">
        <v>4100</v>
      </c>
      <c r="B11364">
        <v>30040</v>
      </c>
      <c r="C11364">
        <v>4036</v>
      </c>
      <c r="D11364">
        <v>410</v>
      </c>
      <c r="E11364" s="124" t="s">
        <v>22324</v>
      </c>
      <c r="F11364" t="str">
        <f t="shared" si="228"/>
        <v>Michael PusateriGCH INTERNATIONAL, INC.</v>
      </c>
      <c r="G11364" s="150" t="str">
        <f t="shared" si="229"/>
        <v>Michael Pusateri</v>
      </c>
      <c r="H11364" s="149" t="s">
        <v>3839</v>
      </c>
      <c r="I11364">
        <v>40000640</v>
      </c>
      <c r="L11364" t="s">
        <v>14046</v>
      </c>
      <c r="M11364" t="s">
        <v>14047</v>
      </c>
      <c r="O11364">
        <v>17347</v>
      </c>
      <c r="P11364">
        <v>40217</v>
      </c>
      <c r="Q11364" t="s">
        <v>12415</v>
      </c>
      <c r="R11364" t="s">
        <v>12416</v>
      </c>
      <c r="S11364" t="s">
        <v>22451</v>
      </c>
      <c r="U11364" t="s">
        <v>12418</v>
      </c>
      <c r="W11364">
        <v>11</v>
      </c>
      <c r="X11364">
        <v>0</v>
      </c>
      <c r="Y11364" t="s">
        <v>12419</v>
      </c>
      <c r="Z11364" t="s">
        <v>12420</v>
      </c>
      <c r="AA11364" t="s">
        <v>12421</v>
      </c>
      <c r="AB11364" t="s">
        <v>12473</v>
      </c>
      <c r="AC11364">
        <v>2</v>
      </c>
      <c r="AD11364" s="123">
        <v>39111</v>
      </c>
      <c r="AE11364" t="s">
        <v>12423</v>
      </c>
      <c r="AG11364">
        <v>40000640</v>
      </c>
      <c r="AL11364" t="s">
        <v>12473</v>
      </c>
      <c r="AN11364">
        <v>1811104901</v>
      </c>
      <c r="AO11364">
        <v>16</v>
      </c>
      <c r="AP11364" t="s">
        <v>12424</v>
      </c>
      <c r="AQ11364" t="s">
        <v>11408</v>
      </c>
      <c r="AR11364">
        <v>4100</v>
      </c>
      <c r="AT11364">
        <v>2005</v>
      </c>
      <c r="AV11364" t="s">
        <v>22452</v>
      </c>
      <c r="AW11364">
        <v>116100</v>
      </c>
    </row>
    <row r="11365" spans="1:49" x14ac:dyDescent="0.25">
      <c r="A11365">
        <v>4100</v>
      </c>
      <c r="B11365">
        <v>30040</v>
      </c>
      <c r="C11365">
        <v>4036</v>
      </c>
      <c r="D11365">
        <v>410</v>
      </c>
      <c r="E11365" s="124" t="s">
        <v>22324</v>
      </c>
      <c r="F11365" t="str">
        <f t="shared" si="228"/>
        <v>Michael PusateriGENERAL RUBBER &amp; PLASTICS</v>
      </c>
      <c r="G11365" s="150" t="str">
        <f t="shared" si="229"/>
        <v>Michael Pusateri</v>
      </c>
      <c r="H11365" s="149" t="s">
        <v>3886</v>
      </c>
      <c r="I11365">
        <v>40005865</v>
      </c>
      <c r="L11365" t="s">
        <v>17080</v>
      </c>
      <c r="M11365" t="s">
        <v>14047</v>
      </c>
      <c r="O11365">
        <v>12737</v>
      </c>
      <c r="P11365" t="s">
        <v>22453</v>
      </c>
      <c r="Q11365" t="s">
        <v>12415</v>
      </c>
      <c r="R11365" t="s">
        <v>12416</v>
      </c>
      <c r="S11365" t="s">
        <v>22454</v>
      </c>
      <c r="U11365" t="s">
        <v>12418</v>
      </c>
      <c r="W11365">
        <v>11</v>
      </c>
      <c r="X11365">
        <v>2</v>
      </c>
      <c r="Y11365" t="s">
        <v>12419</v>
      </c>
      <c r="Z11365" t="s">
        <v>12420</v>
      </c>
      <c r="AA11365" t="s">
        <v>14498</v>
      </c>
      <c r="AB11365" t="s">
        <v>12422</v>
      </c>
      <c r="AC11365">
        <v>2</v>
      </c>
      <c r="AD11365" s="123">
        <v>40078</v>
      </c>
      <c r="AE11365" t="s">
        <v>12431</v>
      </c>
      <c r="AG11365">
        <v>40005865</v>
      </c>
      <c r="AL11365" t="s">
        <v>12422</v>
      </c>
      <c r="AN11365">
        <v>1806704701</v>
      </c>
      <c r="AO11365">
        <v>16</v>
      </c>
      <c r="AP11365" t="s">
        <v>12424</v>
      </c>
      <c r="AQ11365" t="s">
        <v>11408</v>
      </c>
      <c r="AR11365">
        <v>4100</v>
      </c>
      <c r="AT11365">
        <v>0</v>
      </c>
      <c r="AV11365" t="s">
        <v>22455</v>
      </c>
      <c r="AW11365">
        <v>116100</v>
      </c>
    </row>
    <row r="11366" spans="1:49" x14ac:dyDescent="0.25">
      <c r="A11366">
        <v>4100</v>
      </c>
      <c r="B11366">
        <v>30040</v>
      </c>
      <c r="C11366">
        <v>4036</v>
      </c>
      <c r="D11366">
        <v>410</v>
      </c>
      <c r="E11366" s="124" t="s">
        <v>22324</v>
      </c>
      <c r="F11366" t="str">
        <f t="shared" si="228"/>
        <v>Michael PusateriGESTAMP WEST VIRGINIA</v>
      </c>
      <c r="G11366" s="150" t="str">
        <f t="shared" si="229"/>
        <v>Michael Pusateri</v>
      </c>
      <c r="H11366" s="149" t="s">
        <v>3946</v>
      </c>
      <c r="I11366">
        <v>40008688</v>
      </c>
      <c r="K11366" t="s">
        <v>22456</v>
      </c>
      <c r="L11366" t="s">
        <v>22457</v>
      </c>
      <c r="M11366" t="s">
        <v>16851</v>
      </c>
      <c r="N11366">
        <v>25303</v>
      </c>
      <c r="Q11366" t="s">
        <v>12415</v>
      </c>
      <c r="R11366" t="s">
        <v>12416</v>
      </c>
      <c r="S11366" t="s">
        <v>22458</v>
      </c>
      <c r="U11366" t="s">
        <v>12418</v>
      </c>
      <c r="W11366">
        <v>11</v>
      </c>
      <c r="X11366">
        <v>1</v>
      </c>
      <c r="Y11366" t="s">
        <v>12419</v>
      </c>
      <c r="Z11366" t="s">
        <v>12420</v>
      </c>
      <c r="AA11366" t="s">
        <v>12429</v>
      </c>
      <c r="AB11366" t="s">
        <v>12422</v>
      </c>
      <c r="AC11366">
        <v>2</v>
      </c>
      <c r="AD11366" s="123">
        <v>43706</v>
      </c>
      <c r="AE11366" t="s">
        <v>12431</v>
      </c>
      <c r="AG11366">
        <v>40008688</v>
      </c>
      <c r="AL11366" t="s">
        <v>12422</v>
      </c>
      <c r="AN11366">
        <v>4903904201</v>
      </c>
      <c r="AO11366">
        <v>16</v>
      </c>
      <c r="AP11366" t="s">
        <v>12424</v>
      </c>
      <c r="AQ11366" t="s">
        <v>11408</v>
      </c>
      <c r="AR11366">
        <v>4100</v>
      </c>
      <c r="AT11366">
        <v>0</v>
      </c>
      <c r="AV11366" t="s">
        <v>3944</v>
      </c>
      <c r="AW11366">
        <v>116100</v>
      </c>
    </row>
    <row r="11367" spans="1:49" x14ac:dyDescent="0.25">
      <c r="A11367">
        <v>4100</v>
      </c>
      <c r="B11367">
        <v>30040</v>
      </c>
      <c r="C11367">
        <v>4036</v>
      </c>
      <c r="D11367">
        <v>410</v>
      </c>
      <c r="E11367" s="124" t="s">
        <v>22324</v>
      </c>
      <c r="F11367" t="str">
        <f t="shared" si="228"/>
        <v>Michael PusateriGOTEC PLUS SUN, LLC</v>
      </c>
      <c r="G11367" s="150" t="str">
        <f t="shared" si="229"/>
        <v>Michael Pusateri</v>
      </c>
      <c r="H11367" s="149" t="s">
        <v>4084</v>
      </c>
      <c r="I11367">
        <v>40005062</v>
      </c>
      <c r="K11367" t="s">
        <v>22459</v>
      </c>
      <c r="L11367" t="s">
        <v>12776</v>
      </c>
      <c r="M11367" t="s">
        <v>14047</v>
      </c>
      <c r="N11367">
        <v>41097</v>
      </c>
      <c r="Q11367" t="s">
        <v>12415</v>
      </c>
      <c r="R11367" t="s">
        <v>12416</v>
      </c>
      <c r="S11367" t="s">
        <v>22460</v>
      </c>
      <c r="U11367" t="s">
        <v>12418</v>
      </c>
      <c r="W11367">
        <v>11</v>
      </c>
      <c r="X11367">
        <v>1</v>
      </c>
      <c r="Y11367" t="s">
        <v>12419</v>
      </c>
      <c r="Z11367" t="s">
        <v>12420</v>
      </c>
      <c r="AA11367" t="s">
        <v>12429</v>
      </c>
      <c r="AB11367" t="s">
        <v>12422</v>
      </c>
      <c r="AC11367">
        <v>2</v>
      </c>
      <c r="AD11367" s="123">
        <v>39216</v>
      </c>
      <c r="AE11367" t="s">
        <v>12538</v>
      </c>
      <c r="AG11367">
        <v>40005062</v>
      </c>
      <c r="AL11367" t="s">
        <v>12422</v>
      </c>
      <c r="AN11367">
        <v>1808115041</v>
      </c>
      <c r="AO11367">
        <v>16</v>
      </c>
      <c r="AP11367" t="s">
        <v>12424</v>
      </c>
      <c r="AQ11367" t="s">
        <v>11408</v>
      </c>
      <c r="AR11367">
        <v>4100</v>
      </c>
      <c r="AT11367">
        <v>0</v>
      </c>
      <c r="AV11367" t="s">
        <v>22461</v>
      </c>
      <c r="AW11367">
        <v>116100</v>
      </c>
    </row>
    <row r="11368" spans="1:49" x14ac:dyDescent="0.25">
      <c r="A11368">
        <v>4100</v>
      </c>
      <c r="B11368">
        <v>30040</v>
      </c>
      <c r="C11368">
        <v>4036</v>
      </c>
      <c r="D11368">
        <v>410</v>
      </c>
      <c r="E11368" s="124" t="s">
        <v>22324</v>
      </c>
      <c r="F11368" t="str">
        <f t="shared" si="228"/>
        <v>Michael PusateriGRIFFIN CARDWELL LTD</v>
      </c>
      <c r="G11368" s="150" t="str">
        <f t="shared" si="229"/>
        <v>Michael Pusateri</v>
      </c>
      <c r="H11368" s="149" t="s">
        <v>4172</v>
      </c>
      <c r="I11368">
        <v>40007800</v>
      </c>
      <c r="K11368" t="s">
        <v>22462</v>
      </c>
      <c r="L11368" t="s">
        <v>22463</v>
      </c>
      <c r="M11368" t="s">
        <v>22464</v>
      </c>
      <c r="N11368" t="s">
        <v>22465</v>
      </c>
      <c r="Q11368" t="s">
        <v>17259</v>
      </c>
      <c r="R11368" t="s">
        <v>12416</v>
      </c>
      <c r="S11368" t="s">
        <v>22466</v>
      </c>
      <c r="U11368" t="s">
        <v>12418</v>
      </c>
      <c r="W11368">
        <v>11</v>
      </c>
      <c r="X11368">
        <v>0</v>
      </c>
      <c r="Y11368" t="s">
        <v>12419</v>
      </c>
      <c r="Z11368" t="s">
        <v>12420</v>
      </c>
      <c r="AA11368" t="s">
        <v>15095</v>
      </c>
      <c r="AB11368" t="s">
        <v>14028</v>
      </c>
      <c r="AC11368">
        <v>2</v>
      </c>
      <c r="AD11368" s="123">
        <v>42431</v>
      </c>
      <c r="AE11368" t="s">
        <v>12431</v>
      </c>
      <c r="AG11368">
        <v>40007800</v>
      </c>
      <c r="AL11368" t="s">
        <v>14028</v>
      </c>
      <c r="AO11368">
        <v>16</v>
      </c>
      <c r="AP11368" t="s">
        <v>12424</v>
      </c>
      <c r="AQ11368" t="s">
        <v>11408</v>
      </c>
      <c r="AR11368">
        <v>4100</v>
      </c>
      <c r="AT11368">
        <v>0</v>
      </c>
      <c r="AV11368" t="s">
        <v>22467</v>
      </c>
      <c r="AW11368">
        <v>116120</v>
      </c>
    </row>
    <row r="11369" spans="1:49" x14ac:dyDescent="0.25">
      <c r="A11369">
        <v>4100</v>
      </c>
      <c r="B11369">
        <v>30040</v>
      </c>
      <c r="C11369">
        <v>4036</v>
      </c>
      <c r="D11369">
        <v>410</v>
      </c>
      <c r="E11369" s="124" t="s">
        <v>22324</v>
      </c>
      <c r="F11369" t="str">
        <f t="shared" si="228"/>
        <v>Michael PusateriHEARTHSIDE FOOD SOLUTIONS - LONDON</v>
      </c>
      <c r="G11369" s="150" t="str">
        <f t="shared" si="229"/>
        <v>Michael Pusateri</v>
      </c>
      <c r="H11369" s="149" t="s">
        <v>4309</v>
      </c>
      <c r="I11369">
        <v>40002142</v>
      </c>
      <c r="J11369" t="s">
        <v>14275</v>
      </c>
      <c r="K11369" t="s">
        <v>21578</v>
      </c>
      <c r="L11369" t="s">
        <v>14739</v>
      </c>
      <c r="M11369" t="s">
        <v>12546</v>
      </c>
      <c r="N11369">
        <v>60515</v>
      </c>
      <c r="Q11369" t="s">
        <v>12415</v>
      </c>
      <c r="R11369" t="s">
        <v>12416</v>
      </c>
      <c r="S11369" t="s">
        <v>22468</v>
      </c>
      <c r="U11369" t="s">
        <v>12418</v>
      </c>
      <c r="V11369">
        <v>280</v>
      </c>
      <c r="W11369">
        <v>11</v>
      </c>
      <c r="X11369">
        <v>1</v>
      </c>
      <c r="Y11369" t="s">
        <v>12419</v>
      </c>
      <c r="Z11369" t="s">
        <v>12420</v>
      </c>
      <c r="AA11369" t="s">
        <v>12421</v>
      </c>
      <c r="AB11369" t="s">
        <v>12422</v>
      </c>
      <c r="AC11369">
        <v>2</v>
      </c>
      <c r="AD11369" s="123">
        <v>39111</v>
      </c>
      <c r="AE11369" t="s">
        <v>12423</v>
      </c>
      <c r="AG11369">
        <v>40002142</v>
      </c>
      <c r="AL11369" t="s">
        <v>12422</v>
      </c>
      <c r="AN11369">
        <v>1404307601</v>
      </c>
      <c r="AO11369">
        <v>16</v>
      </c>
      <c r="AP11369" t="s">
        <v>12424</v>
      </c>
      <c r="AQ11369" t="s">
        <v>11408</v>
      </c>
      <c r="AR11369">
        <v>4100</v>
      </c>
      <c r="AT11369">
        <v>0</v>
      </c>
      <c r="AV11369" t="s">
        <v>22469</v>
      </c>
      <c r="AW11369">
        <v>116100</v>
      </c>
    </row>
    <row r="11370" spans="1:49" x14ac:dyDescent="0.25">
      <c r="A11370">
        <v>4100</v>
      </c>
      <c r="B11370">
        <v>30040</v>
      </c>
      <c r="C11370">
        <v>4036</v>
      </c>
      <c r="D11370">
        <v>410</v>
      </c>
      <c r="E11370" s="124" t="s">
        <v>22324</v>
      </c>
      <c r="F11370" t="str">
        <f t="shared" si="228"/>
        <v>Michael PusateriHK SYSTEMS, INC.</v>
      </c>
      <c r="G11370" s="150" t="str">
        <f t="shared" si="229"/>
        <v>Michael Pusateri</v>
      </c>
      <c r="H11370" s="149" t="s">
        <v>4380</v>
      </c>
      <c r="I11370">
        <v>40000326</v>
      </c>
      <c r="K11370" t="s">
        <v>22470</v>
      </c>
      <c r="L11370" t="s">
        <v>22471</v>
      </c>
      <c r="M11370" t="s">
        <v>14047</v>
      </c>
      <c r="N11370" t="s">
        <v>22472</v>
      </c>
      <c r="Q11370" t="s">
        <v>12415</v>
      </c>
      <c r="R11370" t="s">
        <v>12416</v>
      </c>
      <c r="S11370" t="s">
        <v>22473</v>
      </c>
      <c r="U11370" t="s">
        <v>12418</v>
      </c>
      <c r="W11370">
        <v>11</v>
      </c>
      <c r="X11370">
        <v>0</v>
      </c>
      <c r="Y11370" t="s">
        <v>12419</v>
      </c>
      <c r="Z11370" t="s">
        <v>12420</v>
      </c>
      <c r="AA11370" t="s">
        <v>12421</v>
      </c>
      <c r="AB11370" t="s">
        <v>12473</v>
      </c>
      <c r="AC11370">
        <v>2</v>
      </c>
      <c r="AD11370" s="123">
        <v>39111</v>
      </c>
      <c r="AE11370" t="s">
        <v>12423</v>
      </c>
      <c r="AG11370">
        <v>40000326</v>
      </c>
      <c r="AL11370" t="s">
        <v>12473</v>
      </c>
      <c r="AN11370">
        <v>1801500001</v>
      </c>
      <c r="AO11370">
        <v>16</v>
      </c>
      <c r="AP11370" t="s">
        <v>12424</v>
      </c>
      <c r="AQ11370" t="s">
        <v>11408</v>
      </c>
      <c r="AR11370">
        <v>4100</v>
      </c>
      <c r="AS11370" t="s">
        <v>12491</v>
      </c>
      <c r="AT11370">
        <v>0</v>
      </c>
      <c r="AV11370" t="s">
        <v>22474</v>
      </c>
      <c r="AW11370">
        <v>116100</v>
      </c>
    </row>
    <row r="11371" spans="1:49" x14ac:dyDescent="0.25">
      <c r="A11371">
        <v>4100</v>
      </c>
      <c r="B11371">
        <v>30040</v>
      </c>
      <c r="C11371">
        <v>4036</v>
      </c>
      <c r="D11371">
        <v>410</v>
      </c>
      <c r="E11371" s="124" t="s">
        <v>22324</v>
      </c>
      <c r="F11371" t="str">
        <f t="shared" si="228"/>
        <v>Michael PusateriINDUSTRIAL BELTING &amp; TRANSMISSION</v>
      </c>
      <c r="G11371" s="150" t="str">
        <f t="shared" si="229"/>
        <v>Michael Pusateri</v>
      </c>
      <c r="H11371" s="149" t="s">
        <v>4578</v>
      </c>
      <c r="I11371">
        <v>40001125</v>
      </c>
      <c r="L11371" t="s">
        <v>14046</v>
      </c>
      <c r="M11371" t="s">
        <v>14047</v>
      </c>
      <c r="O11371">
        <v>32215</v>
      </c>
      <c r="P11371">
        <v>40218</v>
      </c>
      <c r="Q11371" t="s">
        <v>12415</v>
      </c>
      <c r="R11371" t="s">
        <v>12416</v>
      </c>
      <c r="S11371" t="s">
        <v>22475</v>
      </c>
      <c r="U11371" t="s">
        <v>12418</v>
      </c>
      <c r="W11371">
        <v>11</v>
      </c>
      <c r="X11371">
        <v>2</v>
      </c>
      <c r="Y11371" t="s">
        <v>12472</v>
      </c>
      <c r="Z11371" t="s">
        <v>12420</v>
      </c>
      <c r="AA11371" t="s">
        <v>12421</v>
      </c>
      <c r="AB11371" t="s">
        <v>12422</v>
      </c>
      <c r="AC11371">
        <v>2</v>
      </c>
      <c r="AD11371" s="123">
        <v>39111</v>
      </c>
      <c r="AE11371" t="s">
        <v>12423</v>
      </c>
      <c r="AG11371">
        <v>40001125</v>
      </c>
      <c r="AL11371" t="s">
        <v>12422</v>
      </c>
      <c r="AN11371">
        <v>1811104901</v>
      </c>
      <c r="AO11371">
        <v>16</v>
      </c>
      <c r="AP11371" t="s">
        <v>12424</v>
      </c>
      <c r="AQ11371" t="s">
        <v>11408</v>
      </c>
      <c r="AR11371">
        <v>4100</v>
      </c>
      <c r="AT11371">
        <v>0</v>
      </c>
      <c r="AV11371" t="s">
        <v>14279</v>
      </c>
      <c r="AW11371">
        <v>116100</v>
      </c>
    </row>
    <row r="11372" spans="1:49" x14ac:dyDescent="0.25">
      <c r="A11372">
        <v>4100</v>
      </c>
      <c r="B11372">
        <v>30040</v>
      </c>
      <c r="C11372">
        <v>4036</v>
      </c>
      <c r="D11372">
        <v>410</v>
      </c>
      <c r="E11372" s="124" t="s">
        <v>22324</v>
      </c>
      <c r="F11372" t="str">
        <f t="shared" si="228"/>
        <v>Michael PusateriINDUSTRIAL CONCEPTS &amp; TECH, LLC</v>
      </c>
      <c r="G11372" s="150" t="str">
        <f t="shared" si="229"/>
        <v>Michael Pusateri</v>
      </c>
      <c r="H11372" s="149" t="s">
        <v>4583</v>
      </c>
      <c r="I11372">
        <v>40008733</v>
      </c>
      <c r="L11372" t="s">
        <v>14046</v>
      </c>
      <c r="M11372" t="s">
        <v>14047</v>
      </c>
      <c r="N11372">
        <v>40299</v>
      </c>
      <c r="O11372">
        <v>99814</v>
      </c>
      <c r="P11372">
        <v>40299</v>
      </c>
      <c r="Q11372" t="s">
        <v>12415</v>
      </c>
      <c r="R11372" t="s">
        <v>12416</v>
      </c>
      <c r="S11372" t="s">
        <v>22476</v>
      </c>
      <c r="U11372" t="s">
        <v>12418</v>
      </c>
      <c r="W11372">
        <v>11</v>
      </c>
      <c r="X11372">
        <v>0</v>
      </c>
      <c r="Y11372" t="s">
        <v>12419</v>
      </c>
      <c r="Z11372" t="s">
        <v>12420</v>
      </c>
      <c r="AA11372" t="s">
        <v>12429</v>
      </c>
      <c r="AB11372" t="s">
        <v>12422</v>
      </c>
      <c r="AC11372">
        <v>2</v>
      </c>
      <c r="AD11372" s="123">
        <v>43780</v>
      </c>
      <c r="AE11372" t="s">
        <v>12486</v>
      </c>
      <c r="AG11372">
        <v>40008733</v>
      </c>
      <c r="AL11372" t="s">
        <v>12422</v>
      </c>
      <c r="AN11372">
        <v>1811104901</v>
      </c>
      <c r="AO11372">
        <v>16</v>
      </c>
      <c r="AP11372" t="s">
        <v>12424</v>
      </c>
      <c r="AQ11372" t="s">
        <v>11408</v>
      </c>
      <c r="AR11372">
        <v>4100</v>
      </c>
      <c r="AT11372">
        <v>0</v>
      </c>
      <c r="AV11372" t="s">
        <v>22477</v>
      </c>
      <c r="AW11372">
        <v>116100</v>
      </c>
    </row>
    <row r="11373" spans="1:49" x14ac:dyDescent="0.25">
      <c r="A11373">
        <v>4100</v>
      </c>
      <c r="B11373">
        <v>30040</v>
      </c>
      <c r="C11373">
        <v>4036</v>
      </c>
      <c r="D11373">
        <v>410</v>
      </c>
      <c r="E11373" s="124" t="s">
        <v>22324</v>
      </c>
      <c r="F11373" t="str">
        <f t="shared" si="228"/>
        <v>Michael PusateriINDUSTRIAL SUPPLY SOLUTIONS</v>
      </c>
      <c r="G11373" s="150" t="str">
        <f t="shared" si="229"/>
        <v>Michael Pusateri</v>
      </c>
      <c r="H11373" s="149" t="s">
        <v>4639</v>
      </c>
      <c r="I11373">
        <v>40002925</v>
      </c>
      <c r="K11373" t="s">
        <v>22478</v>
      </c>
      <c r="L11373" t="s">
        <v>16850</v>
      </c>
      <c r="M11373" t="s">
        <v>16851</v>
      </c>
      <c r="N11373" t="s">
        <v>22479</v>
      </c>
      <c r="Q11373" t="s">
        <v>12415</v>
      </c>
      <c r="R11373" t="s">
        <v>12416</v>
      </c>
      <c r="S11373" t="s">
        <v>22480</v>
      </c>
      <c r="U11373" t="s">
        <v>12418</v>
      </c>
      <c r="W11373">
        <v>11</v>
      </c>
      <c r="X11373">
        <v>2</v>
      </c>
      <c r="Y11373" t="s">
        <v>12419</v>
      </c>
      <c r="Z11373" t="s">
        <v>12420</v>
      </c>
      <c r="AA11373" t="s">
        <v>12421</v>
      </c>
      <c r="AB11373" t="s">
        <v>14028</v>
      </c>
      <c r="AC11373">
        <v>2</v>
      </c>
      <c r="AD11373" s="123">
        <v>39111</v>
      </c>
      <c r="AE11373" t="s">
        <v>12423</v>
      </c>
      <c r="AG11373">
        <v>40002925</v>
      </c>
      <c r="AL11373" t="s">
        <v>14028</v>
      </c>
      <c r="AN11373">
        <v>4903900701</v>
      </c>
      <c r="AO11373">
        <v>16</v>
      </c>
      <c r="AP11373" t="s">
        <v>12424</v>
      </c>
      <c r="AQ11373" t="s">
        <v>11408</v>
      </c>
      <c r="AR11373">
        <v>4100</v>
      </c>
      <c r="AT11373">
        <v>0</v>
      </c>
      <c r="AV11373" t="s">
        <v>14279</v>
      </c>
      <c r="AW11373">
        <v>116100</v>
      </c>
    </row>
    <row r="11374" spans="1:49" x14ac:dyDescent="0.25">
      <c r="A11374">
        <v>4100</v>
      </c>
      <c r="B11374">
        <v>30040</v>
      </c>
      <c r="C11374">
        <v>4036</v>
      </c>
      <c r="D11374">
        <v>410</v>
      </c>
      <c r="E11374" s="124" t="s">
        <v>22324</v>
      </c>
      <c r="F11374" t="str">
        <f t="shared" si="228"/>
        <v>Michael PusateriINTEGRATED SOLUTIONS GROUP</v>
      </c>
      <c r="G11374" s="150" t="str">
        <f t="shared" si="229"/>
        <v>Michael Pusateri</v>
      </c>
      <c r="H11374" s="149" t="s">
        <v>4690</v>
      </c>
      <c r="I11374">
        <v>40006699</v>
      </c>
      <c r="K11374" t="s">
        <v>22481</v>
      </c>
      <c r="L11374" t="s">
        <v>22482</v>
      </c>
      <c r="M11374" t="s">
        <v>14047</v>
      </c>
      <c r="N11374">
        <v>40330</v>
      </c>
      <c r="Q11374" t="s">
        <v>12415</v>
      </c>
      <c r="R11374" t="s">
        <v>12416</v>
      </c>
      <c r="S11374" t="s">
        <v>22483</v>
      </c>
      <c r="U11374" t="s">
        <v>12418</v>
      </c>
      <c r="W11374">
        <v>11</v>
      </c>
      <c r="X11374">
        <v>0</v>
      </c>
      <c r="Y11374" t="s">
        <v>12419</v>
      </c>
      <c r="Z11374" t="s">
        <v>12420</v>
      </c>
      <c r="AA11374" t="s">
        <v>12429</v>
      </c>
      <c r="AB11374" t="s">
        <v>12430</v>
      </c>
      <c r="AC11374">
        <v>2</v>
      </c>
      <c r="AD11374" s="123">
        <v>40885</v>
      </c>
      <c r="AE11374" t="s">
        <v>12431</v>
      </c>
      <c r="AG11374">
        <v>40006699</v>
      </c>
      <c r="AL11374" t="s">
        <v>12430</v>
      </c>
      <c r="AN11374">
        <v>1816703501</v>
      </c>
      <c r="AO11374">
        <v>16</v>
      </c>
      <c r="AP11374" t="s">
        <v>12424</v>
      </c>
      <c r="AQ11374" t="s">
        <v>11408</v>
      </c>
      <c r="AR11374">
        <v>4100</v>
      </c>
      <c r="AT11374">
        <v>0</v>
      </c>
      <c r="AV11374" t="s">
        <v>4413</v>
      </c>
      <c r="AW11374">
        <v>116100</v>
      </c>
    </row>
    <row r="11375" spans="1:49" x14ac:dyDescent="0.25">
      <c r="A11375">
        <v>4100</v>
      </c>
      <c r="B11375">
        <v>30040</v>
      </c>
      <c r="C11375">
        <v>4036</v>
      </c>
      <c r="D11375">
        <v>410</v>
      </c>
      <c r="E11375" s="124" t="s">
        <v>22324</v>
      </c>
      <c r="F11375" t="str">
        <f t="shared" si="228"/>
        <v>Michael PusateriINTELLIGRATED SYSTEMS</v>
      </c>
      <c r="G11375" s="150" t="str">
        <f t="shared" si="229"/>
        <v>Michael Pusateri</v>
      </c>
      <c r="H11375" s="149" t="s">
        <v>4697</v>
      </c>
      <c r="I11375">
        <v>40003627</v>
      </c>
      <c r="J11375" t="s">
        <v>12492</v>
      </c>
      <c r="K11375" t="s">
        <v>22484</v>
      </c>
      <c r="L11375" t="s">
        <v>22485</v>
      </c>
      <c r="M11375" t="s">
        <v>12521</v>
      </c>
      <c r="N11375">
        <v>45040</v>
      </c>
      <c r="Q11375" t="s">
        <v>12415</v>
      </c>
      <c r="R11375" t="s">
        <v>12416</v>
      </c>
      <c r="S11375" t="s">
        <v>22486</v>
      </c>
      <c r="U11375" t="s">
        <v>12418</v>
      </c>
      <c r="V11375">
        <v>49</v>
      </c>
      <c r="W11375">
        <v>11</v>
      </c>
      <c r="X11375">
        <v>0</v>
      </c>
      <c r="Y11375" t="s">
        <v>12472</v>
      </c>
      <c r="Z11375" t="s">
        <v>12420</v>
      </c>
      <c r="AA11375" t="s">
        <v>12421</v>
      </c>
      <c r="AB11375" t="s">
        <v>12830</v>
      </c>
      <c r="AC11375">
        <v>2</v>
      </c>
      <c r="AD11375" s="123">
        <v>39111</v>
      </c>
      <c r="AE11375" t="s">
        <v>12423</v>
      </c>
      <c r="AG11375">
        <v>40003627</v>
      </c>
      <c r="AL11375" t="s">
        <v>12830</v>
      </c>
      <c r="AN11375">
        <v>3616514701</v>
      </c>
      <c r="AO11375">
        <v>16</v>
      </c>
      <c r="AP11375" t="s">
        <v>12424</v>
      </c>
      <c r="AQ11375" t="s">
        <v>11408</v>
      </c>
      <c r="AR11375">
        <v>4100</v>
      </c>
      <c r="AS11375" t="s">
        <v>12491</v>
      </c>
      <c r="AT11375">
        <v>0</v>
      </c>
      <c r="AV11375" t="s">
        <v>22487</v>
      </c>
      <c r="AW11375">
        <v>116100</v>
      </c>
    </row>
    <row r="11376" spans="1:49" x14ac:dyDescent="0.25">
      <c r="A11376">
        <v>4100</v>
      </c>
      <c r="B11376">
        <v>30040</v>
      </c>
      <c r="C11376">
        <v>4036</v>
      </c>
      <c r="D11376">
        <v>410</v>
      </c>
      <c r="E11376" s="124" t="s">
        <v>22324</v>
      </c>
      <c r="F11376" t="str">
        <f t="shared" si="228"/>
        <v>Michael PusateriINTELLIGRATED SYSTEMS INC</v>
      </c>
      <c r="G11376" s="150" t="str">
        <f t="shared" si="229"/>
        <v>Michael Pusateri</v>
      </c>
      <c r="H11376" s="149" t="s">
        <v>4698</v>
      </c>
      <c r="I11376">
        <v>40002431</v>
      </c>
      <c r="J11376" t="s">
        <v>12492</v>
      </c>
      <c r="L11376" t="s">
        <v>13312</v>
      </c>
      <c r="M11376" t="s">
        <v>12494</v>
      </c>
      <c r="O11376">
        <v>981244</v>
      </c>
      <c r="P11376">
        <v>79998</v>
      </c>
      <c r="Q11376" t="s">
        <v>12415</v>
      </c>
      <c r="R11376" t="s">
        <v>12416</v>
      </c>
      <c r="S11376" t="s">
        <v>22488</v>
      </c>
      <c r="U11376" t="s">
        <v>12418</v>
      </c>
      <c r="V11376">
        <v>49</v>
      </c>
      <c r="W11376">
        <v>11</v>
      </c>
      <c r="X11376">
        <v>0</v>
      </c>
      <c r="Y11376" t="s">
        <v>13389</v>
      </c>
      <c r="Z11376" t="s">
        <v>12420</v>
      </c>
      <c r="AA11376" t="s">
        <v>12421</v>
      </c>
      <c r="AB11376" t="s">
        <v>12830</v>
      </c>
      <c r="AC11376">
        <v>2</v>
      </c>
      <c r="AD11376" s="123">
        <v>39111</v>
      </c>
      <c r="AE11376" t="s">
        <v>12423</v>
      </c>
      <c r="AG11376">
        <v>40002431</v>
      </c>
      <c r="AL11376" t="s">
        <v>12830</v>
      </c>
      <c r="AN11376">
        <v>4414109801</v>
      </c>
      <c r="AO11376">
        <v>16</v>
      </c>
      <c r="AP11376" t="s">
        <v>12424</v>
      </c>
      <c r="AQ11376" t="s">
        <v>11408</v>
      </c>
      <c r="AR11376">
        <v>4100</v>
      </c>
      <c r="AT11376">
        <v>2005</v>
      </c>
      <c r="AV11376" t="s">
        <v>22487</v>
      </c>
      <c r="AW11376">
        <v>116100</v>
      </c>
    </row>
    <row r="11377" spans="1:49" x14ac:dyDescent="0.25">
      <c r="A11377">
        <v>4100</v>
      </c>
      <c r="B11377">
        <v>30040</v>
      </c>
      <c r="C11377">
        <v>4036</v>
      </c>
      <c r="D11377">
        <v>410</v>
      </c>
      <c r="E11377" s="124" t="s">
        <v>22324</v>
      </c>
      <c r="F11377" t="str">
        <f t="shared" si="228"/>
        <v>Michael PusateriINTELLIGRATED SYSTEMS, INC.</v>
      </c>
      <c r="G11377" s="150" t="str">
        <f t="shared" si="229"/>
        <v>Michael Pusateri</v>
      </c>
      <c r="H11377" s="149" t="s">
        <v>4699</v>
      </c>
      <c r="I11377">
        <v>40004608</v>
      </c>
      <c r="J11377" t="s">
        <v>22489</v>
      </c>
      <c r="L11377" t="s">
        <v>13312</v>
      </c>
      <c r="M11377" t="s">
        <v>12494</v>
      </c>
      <c r="O11377">
        <v>981244</v>
      </c>
      <c r="P11377">
        <v>79998</v>
      </c>
      <c r="Q11377" t="s">
        <v>12415</v>
      </c>
      <c r="R11377" t="s">
        <v>12416</v>
      </c>
      <c r="S11377" t="s">
        <v>22490</v>
      </c>
      <c r="U11377" t="s">
        <v>12418</v>
      </c>
      <c r="V11377">
        <v>49</v>
      </c>
      <c r="W11377">
        <v>11</v>
      </c>
      <c r="X11377">
        <v>0</v>
      </c>
      <c r="Y11377" t="s">
        <v>12472</v>
      </c>
      <c r="Z11377" t="s">
        <v>12420</v>
      </c>
      <c r="AA11377" t="s">
        <v>14498</v>
      </c>
      <c r="AB11377" t="s">
        <v>12830</v>
      </c>
      <c r="AC11377">
        <v>2</v>
      </c>
      <c r="AD11377" s="123">
        <v>39161</v>
      </c>
      <c r="AE11377" t="s">
        <v>12431</v>
      </c>
      <c r="AG11377">
        <v>40004608</v>
      </c>
      <c r="AL11377" t="s">
        <v>12830</v>
      </c>
      <c r="AN11377">
        <v>4414109801</v>
      </c>
      <c r="AO11377">
        <v>16</v>
      </c>
      <c r="AP11377" t="s">
        <v>12424</v>
      </c>
      <c r="AQ11377" t="s">
        <v>11408</v>
      </c>
      <c r="AR11377">
        <v>4100</v>
      </c>
      <c r="AT11377">
        <v>0</v>
      </c>
      <c r="AV11377" t="s">
        <v>22487</v>
      </c>
      <c r="AW11377">
        <v>116100</v>
      </c>
    </row>
    <row r="11378" spans="1:49" x14ac:dyDescent="0.25">
      <c r="A11378">
        <v>4100</v>
      </c>
      <c r="B11378">
        <v>30040</v>
      </c>
      <c r="C11378">
        <v>4036</v>
      </c>
      <c r="D11378">
        <v>410</v>
      </c>
      <c r="E11378" s="124" t="s">
        <v>22324</v>
      </c>
      <c r="F11378" t="str">
        <f t="shared" si="228"/>
        <v>Michael PusateriINTELLIGRATED SYSTEMS, INC. (DANVIL</v>
      </c>
      <c r="G11378" s="150" t="str">
        <f t="shared" si="229"/>
        <v>Michael Pusateri</v>
      </c>
      <c r="H11378" s="149" t="s">
        <v>4700</v>
      </c>
      <c r="I11378">
        <v>40000677</v>
      </c>
      <c r="J11378" t="s">
        <v>12492</v>
      </c>
      <c r="K11378" t="s">
        <v>22491</v>
      </c>
      <c r="L11378" t="s">
        <v>16158</v>
      </c>
      <c r="M11378" t="s">
        <v>13327</v>
      </c>
      <c r="N11378" t="s">
        <v>22492</v>
      </c>
      <c r="Q11378" t="s">
        <v>12415</v>
      </c>
      <c r="R11378" t="s">
        <v>12416</v>
      </c>
      <c r="S11378" t="s">
        <v>22490</v>
      </c>
      <c r="U11378" t="s">
        <v>12418</v>
      </c>
      <c r="V11378">
        <v>49</v>
      </c>
      <c r="W11378">
        <v>11</v>
      </c>
      <c r="X11378">
        <v>0</v>
      </c>
      <c r="Y11378" t="s">
        <v>12419</v>
      </c>
      <c r="Z11378" t="s">
        <v>12420</v>
      </c>
      <c r="AA11378" t="s">
        <v>12421</v>
      </c>
      <c r="AB11378" t="s">
        <v>12830</v>
      </c>
      <c r="AC11378">
        <v>2</v>
      </c>
      <c r="AD11378" s="123">
        <v>39111</v>
      </c>
      <c r="AE11378" t="s">
        <v>12423</v>
      </c>
      <c r="AG11378">
        <v>40000677</v>
      </c>
      <c r="AL11378" t="s">
        <v>12830</v>
      </c>
      <c r="AN11378">
        <v>2651012701</v>
      </c>
      <c r="AO11378">
        <v>16</v>
      </c>
      <c r="AP11378" t="s">
        <v>12424</v>
      </c>
      <c r="AQ11378" t="s">
        <v>11408</v>
      </c>
      <c r="AR11378">
        <v>4100</v>
      </c>
      <c r="AS11378" t="s">
        <v>12491</v>
      </c>
      <c r="AT11378">
        <v>2005</v>
      </c>
      <c r="AV11378" t="s">
        <v>22487</v>
      </c>
      <c r="AW11378">
        <v>116100</v>
      </c>
    </row>
    <row r="11379" spans="1:49" x14ac:dyDescent="0.25">
      <c r="A11379">
        <v>4100</v>
      </c>
      <c r="B11379">
        <v>30040</v>
      </c>
      <c r="C11379">
        <v>4036</v>
      </c>
      <c r="D11379">
        <v>410</v>
      </c>
      <c r="E11379" s="124" t="s">
        <v>22324</v>
      </c>
      <c r="F11379" t="str">
        <f t="shared" si="228"/>
        <v>Michael PusateriINTELLIGRATED SYSTEMS, INC. (FREDER</v>
      </c>
      <c r="G11379" s="150" t="str">
        <f t="shared" si="229"/>
        <v>Michael Pusateri</v>
      </c>
      <c r="H11379" s="149" t="s">
        <v>4701</v>
      </c>
      <c r="I11379">
        <v>40002880</v>
      </c>
      <c r="J11379" t="s">
        <v>12492</v>
      </c>
      <c r="K11379" t="s">
        <v>22491</v>
      </c>
      <c r="L11379" t="s">
        <v>16158</v>
      </c>
      <c r="M11379" t="s">
        <v>13327</v>
      </c>
      <c r="N11379" t="s">
        <v>22492</v>
      </c>
      <c r="Q11379" t="s">
        <v>12415</v>
      </c>
      <c r="R11379" t="s">
        <v>12416</v>
      </c>
      <c r="S11379" t="s">
        <v>22490</v>
      </c>
      <c r="U11379" t="s">
        <v>12418</v>
      </c>
      <c r="V11379">
        <v>49</v>
      </c>
      <c r="W11379">
        <v>11</v>
      </c>
      <c r="X11379">
        <v>0</v>
      </c>
      <c r="Y11379" t="s">
        <v>12419</v>
      </c>
      <c r="Z11379" t="s">
        <v>12420</v>
      </c>
      <c r="AA11379" t="s">
        <v>12421</v>
      </c>
      <c r="AB11379" t="s">
        <v>12830</v>
      </c>
      <c r="AC11379">
        <v>2</v>
      </c>
      <c r="AD11379" s="123">
        <v>39111</v>
      </c>
      <c r="AE11379" t="s">
        <v>12423</v>
      </c>
      <c r="AG11379">
        <v>40002880</v>
      </c>
      <c r="AL11379" t="s">
        <v>12830</v>
      </c>
      <c r="AN11379">
        <v>2651012701</v>
      </c>
      <c r="AO11379">
        <v>16</v>
      </c>
      <c r="AP11379" t="s">
        <v>12424</v>
      </c>
      <c r="AQ11379" t="s">
        <v>11408</v>
      </c>
      <c r="AR11379">
        <v>4100</v>
      </c>
      <c r="AS11379" t="s">
        <v>12491</v>
      </c>
      <c r="AT11379">
        <v>2005</v>
      </c>
      <c r="AV11379" t="s">
        <v>22487</v>
      </c>
      <c r="AW11379">
        <v>116100</v>
      </c>
    </row>
    <row r="11380" spans="1:49" x14ac:dyDescent="0.25">
      <c r="A11380">
        <v>4100</v>
      </c>
      <c r="B11380">
        <v>30040</v>
      </c>
      <c r="C11380">
        <v>4036</v>
      </c>
      <c r="D11380">
        <v>410</v>
      </c>
      <c r="E11380" s="124" t="s">
        <v>22324</v>
      </c>
      <c r="F11380" t="str">
        <f t="shared" si="228"/>
        <v>Michael PusateriINTELLIGRATED SYSTEMS, INC. (LOUISV</v>
      </c>
      <c r="G11380" s="150" t="str">
        <f t="shared" si="229"/>
        <v>Michael Pusateri</v>
      </c>
      <c r="H11380" s="149" t="s">
        <v>4702</v>
      </c>
      <c r="I11380">
        <v>40003535</v>
      </c>
      <c r="J11380" t="s">
        <v>22489</v>
      </c>
      <c r="K11380" t="s">
        <v>22491</v>
      </c>
      <c r="L11380" t="s">
        <v>16158</v>
      </c>
      <c r="M11380" t="s">
        <v>13327</v>
      </c>
      <c r="N11380">
        <v>63132</v>
      </c>
      <c r="Q11380" t="s">
        <v>12415</v>
      </c>
      <c r="R11380" t="s">
        <v>12416</v>
      </c>
      <c r="S11380" t="s">
        <v>22490</v>
      </c>
      <c r="U11380" t="s">
        <v>12418</v>
      </c>
      <c r="V11380">
        <v>49</v>
      </c>
      <c r="W11380">
        <v>11</v>
      </c>
      <c r="X11380">
        <v>0</v>
      </c>
      <c r="Y11380" t="s">
        <v>13389</v>
      </c>
      <c r="Z11380" t="s">
        <v>12420</v>
      </c>
      <c r="AA11380" t="s">
        <v>12421</v>
      </c>
      <c r="AB11380" t="s">
        <v>12830</v>
      </c>
      <c r="AC11380">
        <v>2</v>
      </c>
      <c r="AD11380" s="123">
        <v>39111</v>
      </c>
      <c r="AE11380" t="s">
        <v>12423</v>
      </c>
      <c r="AG11380">
        <v>40003535</v>
      </c>
      <c r="AL11380" t="s">
        <v>12830</v>
      </c>
      <c r="AN11380">
        <v>2651012701</v>
      </c>
      <c r="AO11380">
        <v>16</v>
      </c>
      <c r="AP11380" t="s">
        <v>12424</v>
      </c>
      <c r="AQ11380" t="s">
        <v>11408</v>
      </c>
      <c r="AR11380">
        <v>4100</v>
      </c>
      <c r="AS11380" t="s">
        <v>12491</v>
      </c>
      <c r="AT11380">
        <v>0</v>
      </c>
      <c r="AV11380" t="s">
        <v>22487</v>
      </c>
      <c r="AW11380">
        <v>116100</v>
      </c>
    </row>
    <row r="11381" spans="1:49" x14ac:dyDescent="0.25">
      <c r="A11381">
        <v>4100</v>
      </c>
      <c r="B11381">
        <v>30040</v>
      </c>
      <c r="C11381">
        <v>4036</v>
      </c>
      <c r="D11381">
        <v>410</v>
      </c>
      <c r="E11381" s="124" t="s">
        <v>22324</v>
      </c>
      <c r="F11381" t="str">
        <f t="shared" si="228"/>
        <v>Michael PusateriJ&amp;J INDUSTRIAL SUPPLY</v>
      </c>
      <c r="G11381" s="150" t="str">
        <f t="shared" si="229"/>
        <v>Michael Pusateri</v>
      </c>
      <c r="H11381" s="149" t="s">
        <v>4822</v>
      </c>
      <c r="I11381">
        <v>40008758</v>
      </c>
      <c r="K11381" t="s">
        <v>22493</v>
      </c>
      <c r="L11381" t="s">
        <v>22383</v>
      </c>
      <c r="M11381" t="s">
        <v>14047</v>
      </c>
      <c r="N11381">
        <v>42104</v>
      </c>
      <c r="Q11381" t="s">
        <v>12415</v>
      </c>
      <c r="R11381" t="s">
        <v>12416</v>
      </c>
      <c r="S11381" t="s">
        <v>22494</v>
      </c>
      <c r="U11381" t="s">
        <v>12418</v>
      </c>
      <c r="W11381">
        <v>11</v>
      </c>
      <c r="X11381">
        <v>2</v>
      </c>
      <c r="Y11381" t="s">
        <v>12419</v>
      </c>
      <c r="Z11381" t="s">
        <v>12420</v>
      </c>
      <c r="AA11381" t="s">
        <v>12429</v>
      </c>
      <c r="AB11381" t="s">
        <v>12430</v>
      </c>
      <c r="AC11381">
        <v>2</v>
      </c>
      <c r="AD11381" s="123">
        <v>43809</v>
      </c>
      <c r="AE11381" t="s">
        <v>12486</v>
      </c>
      <c r="AG11381">
        <v>40008758</v>
      </c>
      <c r="AL11381" t="s">
        <v>12430</v>
      </c>
      <c r="AN11381">
        <v>1822700701</v>
      </c>
      <c r="AO11381">
        <v>16</v>
      </c>
      <c r="AP11381" t="s">
        <v>12424</v>
      </c>
      <c r="AQ11381" t="s">
        <v>11408</v>
      </c>
      <c r="AR11381">
        <v>4100</v>
      </c>
      <c r="AT11381">
        <v>0</v>
      </c>
      <c r="AV11381" t="s">
        <v>22495</v>
      </c>
      <c r="AW11381">
        <v>116100</v>
      </c>
    </row>
    <row r="11382" spans="1:49" x14ac:dyDescent="0.25">
      <c r="A11382">
        <v>4100</v>
      </c>
      <c r="B11382">
        <v>30040</v>
      </c>
      <c r="C11382">
        <v>4036</v>
      </c>
      <c r="D11382">
        <v>415</v>
      </c>
      <c r="E11382" s="124" t="s">
        <v>22324</v>
      </c>
      <c r="F11382" t="str">
        <f t="shared" si="228"/>
        <v>Michael PusateriJ.M. SMUCKER COMPANY</v>
      </c>
      <c r="G11382" s="150" t="str">
        <f t="shared" si="229"/>
        <v>Michael Pusateri</v>
      </c>
      <c r="H11382" s="149" t="s">
        <v>4837</v>
      </c>
      <c r="I11382">
        <v>40008552</v>
      </c>
      <c r="K11382" t="s">
        <v>22496</v>
      </c>
      <c r="L11382" t="s">
        <v>22497</v>
      </c>
      <c r="M11382" t="s">
        <v>12521</v>
      </c>
      <c r="N11382">
        <v>44667</v>
      </c>
      <c r="Q11382" t="s">
        <v>12415</v>
      </c>
      <c r="R11382" t="s">
        <v>12416</v>
      </c>
      <c r="S11382" t="s">
        <v>22498</v>
      </c>
      <c r="U11382" t="s">
        <v>12418</v>
      </c>
      <c r="W11382">
        <v>11</v>
      </c>
      <c r="X11382">
        <v>1</v>
      </c>
      <c r="Y11382" t="s">
        <v>12419</v>
      </c>
      <c r="Z11382" t="s">
        <v>12420</v>
      </c>
      <c r="AA11382" t="s">
        <v>12429</v>
      </c>
      <c r="AB11382" t="s">
        <v>13208</v>
      </c>
      <c r="AC11382">
        <v>2</v>
      </c>
      <c r="AD11382" s="123">
        <v>43479</v>
      </c>
      <c r="AE11382" t="s">
        <v>12431</v>
      </c>
      <c r="AG11382">
        <v>40008552</v>
      </c>
      <c r="AL11382" t="s">
        <v>13208</v>
      </c>
      <c r="AN11382">
        <v>3616919601</v>
      </c>
      <c r="AO11382">
        <v>16</v>
      </c>
      <c r="AP11382" t="s">
        <v>12424</v>
      </c>
      <c r="AQ11382" t="s">
        <v>11408</v>
      </c>
      <c r="AR11382">
        <v>4100</v>
      </c>
      <c r="AT11382">
        <v>0</v>
      </c>
      <c r="AV11382" t="s">
        <v>22499</v>
      </c>
      <c r="AW11382">
        <v>116100</v>
      </c>
    </row>
    <row r="11383" spans="1:49" x14ac:dyDescent="0.25">
      <c r="A11383">
        <v>4100</v>
      </c>
      <c r="B11383">
        <v>30040</v>
      </c>
      <c r="C11383">
        <v>4036</v>
      </c>
      <c r="D11383">
        <v>410</v>
      </c>
      <c r="E11383" s="124" t="s">
        <v>22324</v>
      </c>
      <c r="F11383" t="str">
        <f t="shared" si="228"/>
        <v>Michael PusateriKAMAN INDUSTRIAL (LEXINGTON)</v>
      </c>
      <c r="G11383" s="150" t="str">
        <f t="shared" si="229"/>
        <v>Michael Pusateri</v>
      </c>
      <c r="H11383" s="149" t="s">
        <v>5096</v>
      </c>
      <c r="I11383">
        <v>40002353</v>
      </c>
      <c r="L11383" t="s">
        <v>12895</v>
      </c>
      <c r="M11383" t="s">
        <v>12896</v>
      </c>
      <c r="O11383">
        <v>2536</v>
      </c>
      <c r="P11383" t="s">
        <v>15579</v>
      </c>
      <c r="Q11383" t="s">
        <v>12415</v>
      </c>
      <c r="R11383" t="s">
        <v>12416</v>
      </c>
      <c r="S11383" t="s">
        <v>20841</v>
      </c>
      <c r="U11383" t="s">
        <v>12418</v>
      </c>
      <c r="V11383">
        <v>207</v>
      </c>
      <c r="W11383">
        <v>11</v>
      </c>
      <c r="X11383">
        <v>2</v>
      </c>
      <c r="Y11383" t="s">
        <v>12419</v>
      </c>
      <c r="Z11383" t="s">
        <v>12420</v>
      </c>
      <c r="AA11383" t="s">
        <v>12421</v>
      </c>
      <c r="AB11383" t="s">
        <v>12422</v>
      </c>
      <c r="AC11383">
        <v>2</v>
      </c>
      <c r="AD11383" s="123">
        <v>39111</v>
      </c>
      <c r="AE11383" t="s">
        <v>12423</v>
      </c>
      <c r="AG11383">
        <v>40002353</v>
      </c>
      <c r="AL11383" t="s">
        <v>12422</v>
      </c>
      <c r="AN11383">
        <v>1500304701</v>
      </c>
      <c r="AO11383">
        <v>16</v>
      </c>
      <c r="AP11383" t="s">
        <v>12424</v>
      </c>
      <c r="AQ11383" t="s">
        <v>11408</v>
      </c>
      <c r="AR11383">
        <v>4100</v>
      </c>
      <c r="AS11383" t="s">
        <v>12491</v>
      </c>
      <c r="AT11383">
        <v>0</v>
      </c>
      <c r="AV11383" t="s">
        <v>5036</v>
      </c>
      <c r="AW11383">
        <v>116100</v>
      </c>
    </row>
    <row r="11384" spans="1:49" x14ac:dyDescent="0.25">
      <c r="A11384">
        <v>4100</v>
      </c>
      <c r="B11384">
        <v>30040</v>
      </c>
      <c r="C11384">
        <v>4036</v>
      </c>
      <c r="D11384">
        <v>410</v>
      </c>
      <c r="E11384" s="124" t="s">
        <v>22324</v>
      </c>
      <c r="F11384" t="str">
        <f t="shared" si="228"/>
        <v>Michael PusateriKELLOGG - PIKEVILLE PLANT #0359</v>
      </c>
      <c r="G11384" s="150" t="str">
        <f t="shared" si="229"/>
        <v>Michael Pusateri</v>
      </c>
      <c r="H11384" s="149" t="s">
        <v>5159</v>
      </c>
      <c r="I11384">
        <v>40004304</v>
      </c>
      <c r="J11384" t="s">
        <v>16271</v>
      </c>
      <c r="L11384" t="s">
        <v>14326</v>
      </c>
      <c r="M11384" t="s">
        <v>12684</v>
      </c>
      <c r="O11384">
        <v>1988</v>
      </c>
      <c r="P11384" t="s">
        <v>14327</v>
      </c>
      <c r="Q11384" t="s">
        <v>12415</v>
      </c>
      <c r="R11384" t="s">
        <v>12416</v>
      </c>
      <c r="S11384" t="s">
        <v>16272</v>
      </c>
      <c r="U11384" t="s">
        <v>12418</v>
      </c>
      <c r="V11384">
        <v>213</v>
      </c>
      <c r="W11384">
        <v>11</v>
      </c>
      <c r="X11384">
        <v>1</v>
      </c>
      <c r="Y11384" t="s">
        <v>12419</v>
      </c>
      <c r="Z11384" t="s">
        <v>12420</v>
      </c>
      <c r="AA11384" t="s">
        <v>12421</v>
      </c>
      <c r="AB11384" t="s">
        <v>14329</v>
      </c>
      <c r="AC11384">
        <v>2</v>
      </c>
      <c r="AD11384" s="123">
        <v>39111</v>
      </c>
      <c r="AE11384" t="s">
        <v>12423</v>
      </c>
      <c r="AG11384">
        <v>40004304</v>
      </c>
      <c r="AL11384" t="s">
        <v>14329</v>
      </c>
      <c r="AN11384">
        <v>2302501101</v>
      </c>
      <c r="AO11384">
        <v>16</v>
      </c>
      <c r="AP11384" t="s">
        <v>12424</v>
      </c>
      <c r="AQ11384" t="s">
        <v>11408</v>
      </c>
      <c r="AR11384">
        <v>4100</v>
      </c>
      <c r="AT11384">
        <v>2005</v>
      </c>
      <c r="AV11384" t="s">
        <v>14330</v>
      </c>
      <c r="AW11384">
        <v>116100</v>
      </c>
    </row>
    <row r="11385" spans="1:49" x14ac:dyDescent="0.25">
      <c r="A11385">
        <v>4100</v>
      </c>
      <c r="B11385">
        <v>30040</v>
      </c>
      <c r="C11385">
        <v>4036</v>
      </c>
      <c r="D11385">
        <v>410</v>
      </c>
      <c r="E11385" s="124" t="s">
        <v>22324</v>
      </c>
      <c r="F11385" t="str">
        <f t="shared" si="228"/>
        <v>Michael PusateriKELLOGG COMPANY</v>
      </c>
      <c r="G11385" s="150" t="str">
        <f t="shared" si="229"/>
        <v>Michael Pusateri</v>
      </c>
      <c r="H11385" s="149" t="s">
        <v>5162</v>
      </c>
      <c r="I11385">
        <v>40006616</v>
      </c>
      <c r="J11385" t="s">
        <v>22500</v>
      </c>
      <c r="L11385" t="s">
        <v>14326</v>
      </c>
      <c r="M11385" t="s">
        <v>12684</v>
      </c>
      <c r="O11385">
        <v>1988</v>
      </c>
      <c r="P11385" t="s">
        <v>14327</v>
      </c>
      <c r="Q11385" t="s">
        <v>12415</v>
      </c>
      <c r="R11385" t="s">
        <v>12416</v>
      </c>
      <c r="S11385" t="s">
        <v>22501</v>
      </c>
      <c r="U11385" t="s">
        <v>12418</v>
      </c>
      <c r="V11385">
        <v>213</v>
      </c>
      <c r="W11385">
        <v>11</v>
      </c>
      <c r="X11385">
        <v>1</v>
      </c>
      <c r="Y11385" t="s">
        <v>12765</v>
      </c>
      <c r="Z11385" t="s">
        <v>12420</v>
      </c>
      <c r="AA11385" t="s">
        <v>14498</v>
      </c>
      <c r="AB11385" t="s">
        <v>12473</v>
      </c>
      <c r="AC11385">
        <v>2</v>
      </c>
      <c r="AD11385" s="123">
        <v>40745</v>
      </c>
      <c r="AE11385" t="s">
        <v>12431</v>
      </c>
      <c r="AG11385">
        <v>40006616</v>
      </c>
      <c r="AL11385" t="s">
        <v>12473</v>
      </c>
      <c r="AN11385">
        <v>2302501101</v>
      </c>
      <c r="AO11385">
        <v>16</v>
      </c>
      <c r="AP11385" t="s">
        <v>12424</v>
      </c>
      <c r="AQ11385" t="s">
        <v>11408</v>
      </c>
      <c r="AR11385">
        <v>4100</v>
      </c>
      <c r="AS11385" t="s">
        <v>12491</v>
      </c>
      <c r="AT11385">
        <v>0</v>
      </c>
      <c r="AV11385" t="s">
        <v>14330</v>
      </c>
      <c r="AW11385">
        <v>116100</v>
      </c>
    </row>
    <row r="11386" spans="1:49" x14ac:dyDescent="0.25">
      <c r="A11386">
        <v>4100</v>
      </c>
      <c r="B11386">
        <v>30040</v>
      </c>
      <c r="C11386">
        <v>4036</v>
      </c>
      <c r="D11386">
        <v>410</v>
      </c>
      <c r="E11386" s="124" t="s">
        <v>22324</v>
      </c>
      <c r="F11386" t="str">
        <f t="shared" si="228"/>
        <v>Michael PusateriKEN-TRON MANUFACTURING, INC.</v>
      </c>
      <c r="G11386" s="150" t="str">
        <f t="shared" si="229"/>
        <v>Michael Pusateri</v>
      </c>
      <c r="H11386" s="149" t="s">
        <v>5184</v>
      </c>
      <c r="I11386">
        <v>40004606</v>
      </c>
      <c r="K11386" t="s">
        <v>22502</v>
      </c>
      <c r="L11386" t="s">
        <v>22377</v>
      </c>
      <c r="M11386" t="s">
        <v>14047</v>
      </c>
      <c r="N11386">
        <v>42301</v>
      </c>
      <c r="Q11386" t="s">
        <v>12415</v>
      </c>
      <c r="R11386" t="s">
        <v>12416</v>
      </c>
      <c r="S11386" t="s">
        <v>22503</v>
      </c>
      <c r="U11386" t="s">
        <v>12418</v>
      </c>
      <c r="W11386">
        <v>11</v>
      </c>
      <c r="X11386">
        <v>2</v>
      </c>
      <c r="Y11386" t="s">
        <v>12419</v>
      </c>
      <c r="Z11386" t="s">
        <v>12420</v>
      </c>
      <c r="AA11386" t="s">
        <v>14498</v>
      </c>
      <c r="AB11386" t="s">
        <v>12422</v>
      </c>
      <c r="AC11386">
        <v>2</v>
      </c>
      <c r="AD11386" s="123">
        <v>39160</v>
      </c>
      <c r="AE11386" t="s">
        <v>12431</v>
      </c>
      <c r="AG11386">
        <v>40004606</v>
      </c>
      <c r="AL11386" t="s">
        <v>12422</v>
      </c>
      <c r="AN11386">
        <v>1805906401</v>
      </c>
      <c r="AO11386">
        <v>16</v>
      </c>
      <c r="AP11386" t="s">
        <v>12424</v>
      </c>
      <c r="AQ11386" t="s">
        <v>11408</v>
      </c>
      <c r="AR11386">
        <v>4100</v>
      </c>
      <c r="AS11386" t="s">
        <v>12491</v>
      </c>
      <c r="AT11386">
        <v>0</v>
      </c>
      <c r="AV11386" t="s">
        <v>22504</v>
      </c>
      <c r="AW11386">
        <v>116100</v>
      </c>
    </row>
    <row r="11387" spans="1:49" x14ac:dyDescent="0.25">
      <c r="A11387">
        <v>4100</v>
      </c>
      <c r="B11387">
        <v>30040</v>
      </c>
      <c r="C11387">
        <v>4036</v>
      </c>
      <c r="D11387">
        <v>410</v>
      </c>
      <c r="E11387" s="124" t="s">
        <v>22324</v>
      </c>
      <c r="F11387" t="str">
        <f t="shared" si="228"/>
        <v>Michael PusateriKENTUCKY STEEL CENTER, INC.</v>
      </c>
      <c r="G11387" s="150" t="str">
        <f t="shared" si="229"/>
        <v>Michael Pusateri</v>
      </c>
      <c r="H11387" s="149" t="s">
        <v>5185</v>
      </c>
      <c r="I11387">
        <v>40001942</v>
      </c>
      <c r="K11387" t="s">
        <v>22505</v>
      </c>
      <c r="L11387" t="s">
        <v>22506</v>
      </c>
      <c r="M11387" t="s">
        <v>14047</v>
      </c>
      <c r="N11387" t="s">
        <v>22507</v>
      </c>
      <c r="Q11387" t="s">
        <v>12415</v>
      </c>
      <c r="R11387" t="s">
        <v>12416</v>
      </c>
      <c r="S11387" t="s">
        <v>22508</v>
      </c>
      <c r="U11387" t="s">
        <v>12418</v>
      </c>
      <c r="W11387">
        <v>11</v>
      </c>
      <c r="X11387">
        <v>1</v>
      </c>
      <c r="Y11387" t="s">
        <v>12419</v>
      </c>
      <c r="Z11387" t="s">
        <v>12420</v>
      </c>
      <c r="AA11387" t="s">
        <v>12421</v>
      </c>
      <c r="AB11387" t="s">
        <v>12422</v>
      </c>
      <c r="AC11387">
        <v>2</v>
      </c>
      <c r="AD11387" s="123">
        <v>39111</v>
      </c>
      <c r="AE11387" t="s">
        <v>12423</v>
      </c>
      <c r="AG11387">
        <v>40001942</v>
      </c>
      <c r="AL11387" t="s">
        <v>12422</v>
      </c>
      <c r="AN11387">
        <v>1815100601</v>
      </c>
      <c r="AO11387">
        <v>16</v>
      </c>
      <c r="AP11387" t="s">
        <v>12424</v>
      </c>
      <c r="AQ11387" t="s">
        <v>11408</v>
      </c>
      <c r="AR11387">
        <v>4100</v>
      </c>
      <c r="AS11387" t="s">
        <v>12491</v>
      </c>
      <c r="AT11387">
        <v>2005</v>
      </c>
      <c r="AV11387" t="s">
        <v>22509</v>
      </c>
      <c r="AW11387">
        <v>116100</v>
      </c>
    </row>
    <row r="11388" spans="1:49" x14ac:dyDescent="0.25">
      <c r="A11388">
        <v>4100</v>
      </c>
      <c r="B11388">
        <v>30040</v>
      </c>
      <c r="C11388">
        <v>4036</v>
      </c>
      <c r="D11388">
        <v>410</v>
      </c>
      <c r="E11388" s="124" t="s">
        <v>22324</v>
      </c>
      <c r="F11388" t="str">
        <f t="shared" si="228"/>
        <v>Michael PusateriKIMBERLY-CLARK</v>
      </c>
      <c r="G11388" s="150" t="str">
        <f t="shared" si="229"/>
        <v>Michael Pusateri</v>
      </c>
      <c r="H11388" s="149" t="s">
        <v>5219</v>
      </c>
      <c r="I11388">
        <v>4005091</v>
      </c>
      <c r="K11388" t="s">
        <v>22510</v>
      </c>
      <c r="L11388" t="s">
        <v>13312</v>
      </c>
      <c r="M11388" t="s">
        <v>12494</v>
      </c>
      <c r="N11388" t="s">
        <v>22511</v>
      </c>
      <c r="Q11388" t="s">
        <v>12415</v>
      </c>
      <c r="R11388" t="s">
        <v>12416</v>
      </c>
      <c r="S11388" t="s">
        <v>18069</v>
      </c>
      <c r="U11388" t="s">
        <v>12418</v>
      </c>
      <c r="V11388">
        <v>93</v>
      </c>
      <c r="W11388">
        <v>11</v>
      </c>
      <c r="X11388">
        <v>1</v>
      </c>
      <c r="Y11388" t="s">
        <v>12419</v>
      </c>
      <c r="Z11388" t="s">
        <v>12420</v>
      </c>
      <c r="AA11388" t="s">
        <v>12429</v>
      </c>
      <c r="AB11388" t="s">
        <v>12422</v>
      </c>
      <c r="AC11388">
        <v>2</v>
      </c>
      <c r="AD11388" s="123">
        <v>39239</v>
      </c>
      <c r="AE11388" t="s">
        <v>12538</v>
      </c>
      <c r="AG11388">
        <v>4005091</v>
      </c>
      <c r="AL11388" t="s">
        <v>12422</v>
      </c>
      <c r="AN11388">
        <v>4414109801</v>
      </c>
      <c r="AO11388">
        <v>16</v>
      </c>
      <c r="AP11388" t="s">
        <v>12424</v>
      </c>
      <c r="AQ11388" t="s">
        <v>11408</v>
      </c>
      <c r="AR11388">
        <v>4100</v>
      </c>
      <c r="AT11388">
        <v>0</v>
      </c>
      <c r="AV11388" t="s">
        <v>18070</v>
      </c>
      <c r="AW11388">
        <v>116100</v>
      </c>
    </row>
    <row r="11389" spans="1:49" x14ac:dyDescent="0.25">
      <c r="A11389">
        <v>4100</v>
      </c>
      <c r="B11389">
        <v>30040</v>
      </c>
      <c r="C11389">
        <v>4036</v>
      </c>
      <c r="D11389">
        <v>410</v>
      </c>
      <c r="E11389" s="124" t="s">
        <v>22324</v>
      </c>
      <c r="F11389" t="str">
        <f t="shared" si="228"/>
        <v>Michael PusateriKIMBERLY-CLARK (OWENSBORO)</v>
      </c>
      <c r="G11389" s="150" t="str">
        <f t="shared" si="229"/>
        <v>Michael Pusateri</v>
      </c>
      <c r="H11389" s="149" t="s">
        <v>5225</v>
      </c>
      <c r="I11389">
        <v>40005092</v>
      </c>
      <c r="J11389" t="s">
        <v>14036</v>
      </c>
      <c r="L11389" t="s">
        <v>15585</v>
      </c>
      <c r="M11389" t="s">
        <v>12703</v>
      </c>
      <c r="N11389" t="s">
        <v>18068</v>
      </c>
      <c r="O11389">
        <v>59099</v>
      </c>
      <c r="Q11389" t="s">
        <v>12415</v>
      </c>
      <c r="R11389" t="s">
        <v>12416</v>
      </c>
      <c r="S11389" t="s">
        <v>18069</v>
      </c>
      <c r="U11389" t="s">
        <v>12418</v>
      </c>
      <c r="V11389">
        <v>93</v>
      </c>
      <c r="W11389">
        <v>11</v>
      </c>
      <c r="X11389">
        <v>1</v>
      </c>
      <c r="Y11389" t="s">
        <v>12419</v>
      </c>
      <c r="Z11389" t="s">
        <v>12420</v>
      </c>
      <c r="AA11389" t="s">
        <v>12429</v>
      </c>
      <c r="AB11389" t="s">
        <v>12473</v>
      </c>
      <c r="AC11389">
        <v>2</v>
      </c>
      <c r="AD11389" s="123">
        <v>39239</v>
      </c>
      <c r="AE11389" t="s">
        <v>12538</v>
      </c>
      <c r="AG11389">
        <v>40005092</v>
      </c>
      <c r="AL11389" t="s">
        <v>12473</v>
      </c>
      <c r="AN11389">
        <v>4309304001</v>
      </c>
      <c r="AO11389">
        <v>16</v>
      </c>
      <c r="AP11389" t="s">
        <v>12424</v>
      </c>
      <c r="AQ11389" t="s">
        <v>11408</v>
      </c>
      <c r="AR11389">
        <v>4100</v>
      </c>
      <c r="AT11389">
        <v>0</v>
      </c>
      <c r="AV11389" t="s">
        <v>18070</v>
      </c>
      <c r="AW11389">
        <v>116100</v>
      </c>
    </row>
    <row r="11390" spans="1:49" x14ac:dyDescent="0.25">
      <c r="A11390">
        <v>4100</v>
      </c>
      <c r="B11390">
        <v>30040</v>
      </c>
      <c r="C11390">
        <v>4036</v>
      </c>
      <c r="D11390">
        <v>410</v>
      </c>
      <c r="E11390" s="124" t="s">
        <v>22324</v>
      </c>
      <c r="F11390" t="str">
        <f t="shared" si="228"/>
        <v>Michael PusateriLOGAN TELEFLEX, INC.</v>
      </c>
      <c r="G11390" s="150" t="str">
        <f t="shared" si="229"/>
        <v>Michael Pusateri</v>
      </c>
      <c r="H11390" s="149" t="s">
        <v>5581</v>
      </c>
      <c r="I11390">
        <v>40005932</v>
      </c>
      <c r="J11390" t="s">
        <v>14275</v>
      </c>
      <c r="K11390" t="s">
        <v>22512</v>
      </c>
      <c r="L11390" t="s">
        <v>14046</v>
      </c>
      <c r="M11390" t="s">
        <v>14047</v>
      </c>
      <c r="N11390">
        <v>40213</v>
      </c>
      <c r="Q11390" t="s">
        <v>12415</v>
      </c>
      <c r="R11390" t="s">
        <v>12416</v>
      </c>
      <c r="S11390" t="s">
        <v>22513</v>
      </c>
      <c r="U11390" t="s">
        <v>12418</v>
      </c>
      <c r="W11390">
        <v>11</v>
      </c>
      <c r="X11390">
        <v>2</v>
      </c>
      <c r="Y11390" t="s">
        <v>12419</v>
      </c>
      <c r="Z11390" t="s">
        <v>12420</v>
      </c>
      <c r="AA11390" t="s">
        <v>12429</v>
      </c>
      <c r="AB11390" t="s">
        <v>12422</v>
      </c>
      <c r="AC11390">
        <v>2</v>
      </c>
      <c r="AD11390" s="123">
        <v>40162</v>
      </c>
      <c r="AE11390" t="s">
        <v>12431</v>
      </c>
      <c r="AG11390">
        <v>40005932</v>
      </c>
      <c r="AL11390" t="s">
        <v>12422</v>
      </c>
      <c r="AN11390">
        <v>1811104901</v>
      </c>
      <c r="AO11390">
        <v>16</v>
      </c>
      <c r="AP11390" t="s">
        <v>12424</v>
      </c>
      <c r="AQ11390" t="s">
        <v>11408</v>
      </c>
      <c r="AR11390">
        <v>4100</v>
      </c>
      <c r="AT11390">
        <v>0</v>
      </c>
      <c r="AV11390" t="s">
        <v>22514</v>
      </c>
      <c r="AW11390">
        <v>116100</v>
      </c>
    </row>
    <row r="11391" spans="1:49" x14ac:dyDescent="0.25">
      <c r="A11391">
        <v>4100</v>
      </c>
      <c r="B11391">
        <v>30040</v>
      </c>
      <c r="C11391">
        <v>4036</v>
      </c>
      <c r="D11391">
        <v>410</v>
      </c>
      <c r="E11391" s="124" t="s">
        <v>22324</v>
      </c>
      <c r="F11391" t="str">
        <f t="shared" si="228"/>
        <v>Michael PusateriLOUISVILLE INDUSTRIAL SUPPLY</v>
      </c>
      <c r="G11391" s="150" t="str">
        <f t="shared" si="229"/>
        <v>Michael Pusateri</v>
      </c>
      <c r="H11391" s="149" t="s">
        <v>5611</v>
      </c>
      <c r="I11391">
        <v>40007207</v>
      </c>
      <c r="K11391" t="s">
        <v>22515</v>
      </c>
      <c r="L11391" t="s">
        <v>14046</v>
      </c>
      <c r="M11391" t="s">
        <v>14047</v>
      </c>
      <c r="N11391">
        <v>40219</v>
      </c>
      <c r="Q11391" t="s">
        <v>12415</v>
      </c>
      <c r="R11391" t="s">
        <v>12416</v>
      </c>
      <c r="S11391" t="s">
        <v>22516</v>
      </c>
      <c r="U11391" t="s">
        <v>12418</v>
      </c>
      <c r="W11391">
        <v>11</v>
      </c>
      <c r="X11391">
        <v>2</v>
      </c>
      <c r="Y11391" t="s">
        <v>12419</v>
      </c>
      <c r="Z11391" t="s">
        <v>12420</v>
      </c>
      <c r="AA11391" t="s">
        <v>12485</v>
      </c>
      <c r="AB11391" t="s">
        <v>12422</v>
      </c>
      <c r="AC11391">
        <v>2</v>
      </c>
      <c r="AD11391" s="123">
        <v>41570</v>
      </c>
      <c r="AE11391" t="s">
        <v>12528</v>
      </c>
      <c r="AG11391">
        <v>40007207</v>
      </c>
      <c r="AL11391" t="s">
        <v>12422</v>
      </c>
      <c r="AN11391">
        <v>1811104901</v>
      </c>
      <c r="AO11391">
        <v>16</v>
      </c>
      <c r="AP11391" t="s">
        <v>12424</v>
      </c>
      <c r="AQ11391" t="s">
        <v>11408</v>
      </c>
      <c r="AR11391">
        <v>4100</v>
      </c>
      <c r="AT11391">
        <v>0</v>
      </c>
      <c r="AV11391" t="s">
        <v>14046</v>
      </c>
      <c r="AW11391">
        <v>116100</v>
      </c>
    </row>
    <row r="11392" spans="1:49" x14ac:dyDescent="0.25">
      <c r="A11392">
        <v>4100</v>
      </c>
      <c r="B11392">
        <v>30040</v>
      </c>
      <c r="C11392">
        <v>4036</v>
      </c>
      <c r="D11392">
        <v>410</v>
      </c>
      <c r="E11392" s="124" t="s">
        <v>22324</v>
      </c>
      <c r="F11392" t="str">
        <f t="shared" si="228"/>
        <v>Michael PusateriLOUISVILLE METAL HOSE</v>
      </c>
      <c r="G11392" s="150" t="str">
        <f t="shared" si="229"/>
        <v>Michael Pusateri</v>
      </c>
      <c r="H11392" s="149" t="s">
        <v>5612</v>
      </c>
      <c r="I11392">
        <v>40004148</v>
      </c>
      <c r="J11392" t="s">
        <v>22344</v>
      </c>
      <c r="K11392" t="s">
        <v>22517</v>
      </c>
      <c r="L11392" t="s">
        <v>14046</v>
      </c>
      <c r="M11392" t="s">
        <v>14047</v>
      </c>
      <c r="N11392" t="s">
        <v>22345</v>
      </c>
      <c r="Q11392" t="s">
        <v>12415</v>
      </c>
      <c r="R11392" t="s">
        <v>12416</v>
      </c>
      <c r="S11392" t="s">
        <v>22518</v>
      </c>
      <c r="U11392" t="s">
        <v>12418</v>
      </c>
      <c r="W11392">
        <v>11</v>
      </c>
      <c r="X11392">
        <v>2</v>
      </c>
      <c r="Y11392" t="s">
        <v>12472</v>
      </c>
      <c r="Z11392" t="s">
        <v>12420</v>
      </c>
      <c r="AA11392" t="s">
        <v>12421</v>
      </c>
      <c r="AB11392" t="s">
        <v>12422</v>
      </c>
      <c r="AC11392">
        <v>2</v>
      </c>
      <c r="AD11392" s="123">
        <v>39111</v>
      </c>
      <c r="AE11392" t="s">
        <v>12423</v>
      </c>
      <c r="AG11392">
        <v>40004148</v>
      </c>
      <c r="AL11392" t="s">
        <v>12422</v>
      </c>
      <c r="AN11392">
        <v>1811104901</v>
      </c>
      <c r="AO11392">
        <v>16</v>
      </c>
      <c r="AP11392" t="s">
        <v>12424</v>
      </c>
      <c r="AQ11392" t="s">
        <v>11408</v>
      </c>
      <c r="AR11392">
        <v>4100</v>
      </c>
      <c r="AS11392" t="s">
        <v>12491</v>
      </c>
      <c r="AT11392">
        <v>2005</v>
      </c>
      <c r="AV11392" t="s">
        <v>14046</v>
      </c>
      <c r="AW11392">
        <v>116100</v>
      </c>
    </row>
    <row r="11393" spans="1:49" x14ac:dyDescent="0.25">
      <c r="A11393">
        <v>4100</v>
      </c>
      <c r="B11393">
        <v>30040</v>
      </c>
      <c r="C11393">
        <v>4036</v>
      </c>
      <c r="D11393">
        <v>410</v>
      </c>
      <c r="E11393" s="124" t="s">
        <v>22324</v>
      </c>
      <c r="F11393" t="str">
        <f t="shared" si="228"/>
        <v>Michael PusateriMATERIAL HANDLING SYSTEMS</v>
      </c>
      <c r="G11393" s="150" t="str">
        <f t="shared" si="229"/>
        <v>Michael Pusateri</v>
      </c>
      <c r="H11393" s="149" t="s">
        <v>13664</v>
      </c>
      <c r="I11393">
        <v>40005355</v>
      </c>
      <c r="K11393" t="s">
        <v>22519</v>
      </c>
      <c r="L11393" t="s">
        <v>22520</v>
      </c>
      <c r="M11393" t="s">
        <v>14047</v>
      </c>
      <c r="N11393">
        <v>40047</v>
      </c>
      <c r="Q11393" t="s">
        <v>12415</v>
      </c>
      <c r="R11393" t="s">
        <v>12416</v>
      </c>
      <c r="S11393" t="s">
        <v>22521</v>
      </c>
      <c r="U11393" t="s">
        <v>12418</v>
      </c>
      <c r="W11393">
        <v>11</v>
      </c>
      <c r="X11393">
        <v>0</v>
      </c>
      <c r="Y11393" t="s">
        <v>12419</v>
      </c>
      <c r="Z11393" t="s">
        <v>12420</v>
      </c>
      <c r="AA11393" t="s">
        <v>12429</v>
      </c>
      <c r="AB11393" t="s">
        <v>12422</v>
      </c>
      <c r="AC11393">
        <v>2</v>
      </c>
      <c r="AD11393" s="123">
        <v>39475</v>
      </c>
      <c r="AE11393" t="s">
        <v>12633</v>
      </c>
      <c r="AG11393">
        <v>40005355</v>
      </c>
      <c r="AL11393" t="s">
        <v>12422</v>
      </c>
      <c r="AN11393">
        <v>1802913281</v>
      </c>
      <c r="AO11393">
        <v>16</v>
      </c>
      <c r="AP11393" t="s">
        <v>12424</v>
      </c>
      <c r="AQ11393" t="s">
        <v>11408</v>
      </c>
      <c r="AR11393">
        <v>4100</v>
      </c>
      <c r="AT11393">
        <v>0</v>
      </c>
      <c r="AV11393" t="s">
        <v>22522</v>
      </c>
      <c r="AW11393">
        <v>116100</v>
      </c>
    </row>
    <row r="11394" spans="1:49" x14ac:dyDescent="0.25">
      <c r="A11394">
        <v>4100</v>
      </c>
      <c r="B11394">
        <v>30040</v>
      </c>
      <c r="C11394">
        <v>4036</v>
      </c>
      <c r="D11394">
        <v>410</v>
      </c>
      <c r="E11394" s="124" t="s">
        <v>22324</v>
      </c>
      <c r="F11394" t="str">
        <f t="shared" si="228"/>
        <v>Michael PusateriMATERIAL HANDLING SYSTEMS - PROJECT</v>
      </c>
      <c r="G11394" s="150" t="str">
        <f t="shared" si="229"/>
        <v>Michael Pusateri</v>
      </c>
      <c r="H11394" s="149" t="s">
        <v>5806</v>
      </c>
      <c r="I11394">
        <v>40008499</v>
      </c>
      <c r="K11394" t="s">
        <v>22519</v>
      </c>
      <c r="L11394" t="s">
        <v>22520</v>
      </c>
      <c r="M11394" t="s">
        <v>14047</v>
      </c>
      <c r="N11394">
        <v>40047</v>
      </c>
      <c r="Q11394" t="s">
        <v>12415</v>
      </c>
      <c r="R11394" t="s">
        <v>12416</v>
      </c>
      <c r="S11394" t="s">
        <v>22521</v>
      </c>
      <c r="U11394" t="s">
        <v>12418</v>
      </c>
      <c r="W11394">
        <v>11</v>
      </c>
      <c r="X11394">
        <v>0</v>
      </c>
      <c r="Y11394" t="s">
        <v>12419</v>
      </c>
      <c r="Z11394" t="s">
        <v>12420</v>
      </c>
      <c r="AA11394" t="s">
        <v>14498</v>
      </c>
      <c r="AB11394" t="s">
        <v>12422</v>
      </c>
      <c r="AC11394">
        <v>2</v>
      </c>
      <c r="AD11394" s="123">
        <v>43388</v>
      </c>
      <c r="AE11394" t="s">
        <v>12431</v>
      </c>
      <c r="AG11394">
        <v>40008499</v>
      </c>
      <c r="AL11394" t="s">
        <v>12422</v>
      </c>
      <c r="AN11394">
        <v>1802913281</v>
      </c>
      <c r="AO11394">
        <v>16</v>
      </c>
      <c r="AP11394" t="s">
        <v>12424</v>
      </c>
      <c r="AQ11394" t="s">
        <v>11408</v>
      </c>
      <c r="AR11394">
        <v>4100</v>
      </c>
      <c r="AT11394">
        <v>0</v>
      </c>
      <c r="AV11394" t="s">
        <v>22523</v>
      </c>
      <c r="AW11394">
        <v>116100</v>
      </c>
    </row>
    <row r="11395" spans="1:49" x14ac:dyDescent="0.25">
      <c r="A11395">
        <v>4100</v>
      </c>
      <c r="B11395">
        <v>30040</v>
      </c>
      <c r="C11395">
        <v>4036</v>
      </c>
      <c r="D11395">
        <v>410</v>
      </c>
      <c r="E11395" s="124" t="s">
        <v>22324</v>
      </c>
      <c r="F11395" t="str">
        <f t="shared" ref="F11395:F11458" si="230">CONCATENATE(G11395, H11395)</f>
        <v>Michael PusateriMATSUSHITA</v>
      </c>
      <c r="G11395" s="150" t="str">
        <f t="shared" si="229"/>
        <v>Michael Pusateri</v>
      </c>
      <c r="H11395" s="149" t="s">
        <v>5815</v>
      </c>
      <c r="I11395">
        <v>40001511</v>
      </c>
      <c r="K11395" t="s">
        <v>22524</v>
      </c>
      <c r="L11395" t="s">
        <v>22506</v>
      </c>
      <c r="M11395" t="s">
        <v>14047</v>
      </c>
      <c r="N11395" t="s">
        <v>22507</v>
      </c>
      <c r="Q11395" t="s">
        <v>12415</v>
      </c>
      <c r="R11395" t="s">
        <v>12416</v>
      </c>
      <c r="S11395" t="s">
        <v>22525</v>
      </c>
      <c r="U11395" t="s">
        <v>12418</v>
      </c>
      <c r="W11395">
        <v>11</v>
      </c>
      <c r="X11395">
        <v>1</v>
      </c>
      <c r="Y11395" t="s">
        <v>12419</v>
      </c>
      <c r="Z11395" t="s">
        <v>12420</v>
      </c>
      <c r="AA11395" t="s">
        <v>12421</v>
      </c>
      <c r="AB11395" t="s">
        <v>12422</v>
      </c>
      <c r="AC11395">
        <v>2</v>
      </c>
      <c r="AD11395" s="123">
        <v>39111</v>
      </c>
      <c r="AE11395" t="s">
        <v>12423</v>
      </c>
      <c r="AG11395">
        <v>40001511</v>
      </c>
      <c r="AL11395" t="s">
        <v>12422</v>
      </c>
      <c r="AN11395">
        <v>1815100601</v>
      </c>
      <c r="AO11395">
        <v>16</v>
      </c>
      <c r="AP11395" t="s">
        <v>12424</v>
      </c>
      <c r="AQ11395" t="s">
        <v>11408</v>
      </c>
      <c r="AR11395">
        <v>4100</v>
      </c>
      <c r="AS11395" t="s">
        <v>12491</v>
      </c>
      <c r="AT11395">
        <v>0</v>
      </c>
      <c r="AV11395" t="s">
        <v>5815</v>
      </c>
      <c r="AW11395">
        <v>116100</v>
      </c>
    </row>
    <row r="11396" spans="1:49" x14ac:dyDescent="0.25">
      <c r="A11396">
        <v>4100</v>
      </c>
      <c r="B11396">
        <v>30040</v>
      </c>
      <c r="C11396">
        <v>4036</v>
      </c>
      <c r="D11396">
        <v>410</v>
      </c>
      <c r="E11396" s="124" t="s">
        <v>22324</v>
      </c>
      <c r="F11396" t="str">
        <f t="shared" si="230"/>
        <v>Michael PusateriMEIJI CORPORATION</v>
      </c>
      <c r="G11396" s="150" t="str">
        <f t="shared" si="229"/>
        <v>Michael Pusateri</v>
      </c>
      <c r="H11396" s="149" t="s">
        <v>5923</v>
      </c>
      <c r="I11396">
        <v>40007570</v>
      </c>
      <c r="K11396" t="s">
        <v>22526</v>
      </c>
      <c r="L11396" t="s">
        <v>21371</v>
      </c>
      <c r="M11396" t="s">
        <v>12546</v>
      </c>
      <c r="N11396">
        <v>60143</v>
      </c>
      <c r="Q11396" t="s">
        <v>12415</v>
      </c>
      <c r="R11396" t="s">
        <v>12416</v>
      </c>
      <c r="S11396" t="s">
        <v>21697</v>
      </c>
      <c r="U11396" t="s">
        <v>12418</v>
      </c>
      <c r="W11396">
        <v>11</v>
      </c>
      <c r="X11396">
        <v>2</v>
      </c>
      <c r="Y11396" t="s">
        <v>12419</v>
      </c>
      <c r="Z11396" t="s">
        <v>12420</v>
      </c>
      <c r="AA11396" t="s">
        <v>12429</v>
      </c>
      <c r="AB11396" t="s">
        <v>12422</v>
      </c>
      <c r="AC11396">
        <v>2</v>
      </c>
      <c r="AD11396" s="123">
        <v>42115</v>
      </c>
      <c r="AE11396" t="s">
        <v>12431</v>
      </c>
      <c r="AG11396">
        <v>40007570</v>
      </c>
      <c r="AL11396" t="s">
        <v>12422</v>
      </c>
      <c r="AN11396">
        <v>1404313901</v>
      </c>
      <c r="AO11396">
        <v>16</v>
      </c>
      <c r="AP11396" t="s">
        <v>12424</v>
      </c>
      <c r="AQ11396" t="s">
        <v>11408</v>
      </c>
      <c r="AR11396">
        <v>4100</v>
      </c>
      <c r="AT11396">
        <v>0</v>
      </c>
      <c r="AV11396" t="s">
        <v>21698</v>
      </c>
      <c r="AW11396">
        <v>116100</v>
      </c>
    </row>
    <row r="11397" spans="1:49" x14ac:dyDescent="0.25">
      <c r="A11397">
        <v>4100</v>
      </c>
      <c r="B11397">
        <v>30040</v>
      </c>
      <c r="C11397">
        <v>4036</v>
      </c>
      <c r="D11397">
        <v>410</v>
      </c>
      <c r="E11397" s="124" t="s">
        <v>22324</v>
      </c>
      <c r="F11397" t="str">
        <f t="shared" si="230"/>
        <v>Michael PusateriMERITOR</v>
      </c>
      <c r="G11397" s="150" t="str">
        <f t="shared" si="229"/>
        <v>Michael Pusateri</v>
      </c>
      <c r="H11397" s="149" t="s">
        <v>5949</v>
      </c>
      <c r="I11397">
        <v>40000630</v>
      </c>
      <c r="J11397" t="s">
        <v>22527</v>
      </c>
      <c r="K11397" t="s">
        <v>22528</v>
      </c>
      <c r="L11397" t="s">
        <v>22447</v>
      </c>
      <c r="M11397" t="s">
        <v>14047</v>
      </c>
      <c r="N11397" t="s">
        <v>22448</v>
      </c>
      <c r="Q11397" t="s">
        <v>12415</v>
      </c>
      <c r="R11397" t="s">
        <v>12416</v>
      </c>
      <c r="S11397">
        <v>2708863548</v>
      </c>
      <c r="U11397" t="s">
        <v>12418</v>
      </c>
      <c r="W11397">
        <v>11</v>
      </c>
      <c r="X11397">
        <v>1</v>
      </c>
      <c r="Y11397" t="s">
        <v>12419</v>
      </c>
      <c r="Z11397" t="s">
        <v>12420</v>
      </c>
      <c r="AA11397" t="s">
        <v>12421</v>
      </c>
      <c r="AB11397" t="s">
        <v>12422</v>
      </c>
      <c r="AC11397">
        <v>2</v>
      </c>
      <c r="AD11397" s="123">
        <v>39111</v>
      </c>
      <c r="AE11397" t="s">
        <v>12423</v>
      </c>
      <c r="AG11397">
        <v>40000630</v>
      </c>
      <c r="AL11397" t="s">
        <v>12422</v>
      </c>
      <c r="AN11397">
        <v>1804703901</v>
      </c>
      <c r="AO11397">
        <v>16</v>
      </c>
      <c r="AP11397" t="s">
        <v>12424</v>
      </c>
      <c r="AQ11397" t="s">
        <v>11408</v>
      </c>
      <c r="AR11397">
        <v>4100</v>
      </c>
      <c r="AS11397" t="s">
        <v>12491</v>
      </c>
      <c r="AT11397">
        <v>0</v>
      </c>
      <c r="AV11397" t="s">
        <v>5949</v>
      </c>
      <c r="AW11397">
        <v>116100</v>
      </c>
    </row>
    <row r="11398" spans="1:49" x14ac:dyDescent="0.25">
      <c r="A11398">
        <v>4100</v>
      </c>
      <c r="B11398">
        <v>30040</v>
      </c>
      <c r="C11398">
        <v>4036</v>
      </c>
      <c r="D11398">
        <v>410</v>
      </c>
      <c r="E11398" s="124" t="s">
        <v>22324</v>
      </c>
      <c r="F11398" t="str">
        <f t="shared" si="230"/>
        <v>Michael PusateriMHS EQUIPMENT, LLC</v>
      </c>
      <c r="G11398" s="150" t="str">
        <f t="shared" si="229"/>
        <v>Michael Pusateri</v>
      </c>
      <c r="H11398" s="149" t="s">
        <v>13674</v>
      </c>
      <c r="I11398">
        <v>40005281</v>
      </c>
      <c r="K11398" t="s">
        <v>22519</v>
      </c>
      <c r="L11398" t="s">
        <v>22520</v>
      </c>
      <c r="M11398" t="s">
        <v>14047</v>
      </c>
      <c r="N11398">
        <v>40047</v>
      </c>
      <c r="Q11398" t="s">
        <v>12415</v>
      </c>
      <c r="R11398" t="s">
        <v>12416</v>
      </c>
      <c r="S11398" t="s">
        <v>22529</v>
      </c>
      <c r="U11398" t="s">
        <v>12418</v>
      </c>
      <c r="W11398">
        <v>11</v>
      </c>
      <c r="X11398">
        <v>0</v>
      </c>
      <c r="Y11398" t="s">
        <v>12419</v>
      </c>
      <c r="Z11398" t="s">
        <v>12420</v>
      </c>
      <c r="AA11398" t="s">
        <v>12429</v>
      </c>
      <c r="AB11398" t="s">
        <v>12422</v>
      </c>
      <c r="AC11398">
        <v>2</v>
      </c>
      <c r="AD11398" s="123">
        <v>39395</v>
      </c>
      <c r="AE11398" t="s">
        <v>12538</v>
      </c>
      <c r="AG11398">
        <v>40005281</v>
      </c>
      <c r="AL11398" t="s">
        <v>12422</v>
      </c>
      <c r="AN11398">
        <v>1802913281</v>
      </c>
      <c r="AO11398">
        <v>16</v>
      </c>
      <c r="AP11398" t="s">
        <v>12424</v>
      </c>
      <c r="AQ11398" t="s">
        <v>11408</v>
      </c>
      <c r="AR11398">
        <v>4100</v>
      </c>
      <c r="AT11398">
        <v>0</v>
      </c>
      <c r="AV11398" t="s">
        <v>22530</v>
      </c>
      <c r="AW11398">
        <v>116100</v>
      </c>
    </row>
    <row r="11399" spans="1:49" x14ac:dyDescent="0.25">
      <c r="A11399">
        <v>4100</v>
      </c>
      <c r="B11399">
        <v>30040</v>
      </c>
      <c r="C11399">
        <v>4036</v>
      </c>
      <c r="D11399">
        <v>410</v>
      </c>
      <c r="E11399" s="124" t="s">
        <v>22324</v>
      </c>
      <c r="F11399" t="str">
        <f t="shared" si="230"/>
        <v>Michael PusateriMITSUI KINZOKU CATALYSTS AMERICA</v>
      </c>
      <c r="G11399" s="150" t="str">
        <f t="shared" si="229"/>
        <v>Michael Pusateri</v>
      </c>
      <c r="H11399" s="149" t="s">
        <v>6127</v>
      </c>
      <c r="I11399">
        <v>40008974</v>
      </c>
      <c r="K11399" t="s">
        <v>22531</v>
      </c>
      <c r="L11399" t="s">
        <v>20880</v>
      </c>
      <c r="M11399" t="s">
        <v>14047</v>
      </c>
      <c r="N11399">
        <v>40601</v>
      </c>
      <c r="Q11399" t="s">
        <v>12415</v>
      </c>
      <c r="R11399" t="s">
        <v>12416</v>
      </c>
      <c r="S11399" t="s">
        <v>22532</v>
      </c>
      <c r="U11399" t="s">
        <v>12418</v>
      </c>
      <c r="W11399">
        <v>11</v>
      </c>
      <c r="X11399">
        <v>1</v>
      </c>
      <c r="Y11399" t="s">
        <v>12419</v>
      </c>
      <c r="Z11399" t="s">
        <v>12420</v>
      </c>
      <c r="AA11399" t="s">
        <v>12485</v>
      </c>
      <c r="AB11399" t="s">
        <v>12430</v>
      </c>
      <c r="AC11399">
        <v>2</v>
      </c>
      <c r="AD11399" s="123">
        <v>44133</v>
      </c>
      <c r="AE11399" t="s">
        <v>12528</v>
      </c>
      <c r="AG11399">
        <v>40008974</v>
      </c>
      <c r="AL11399" t="s">
        <v>12430</v>
      </c>
      <c r="AN11399">
        <v>1807302801</v>
      </c>
      <c r="AP11399" t="s">
        <v>12424</v>
      </c>
      <c r="AQ11399" t="s">
        <v>11408</v>
      </c>
      <c r="AR11399">
        <v>4100</v>
      </c>
      <c r="AT11399">
        <v>0</v>
      </c>
      <c r="AV11399" t="s">
        <v>22533</v>
      </c>
      <c r="AW11399">
        <v>116100</v>
      </c>
    </row>
    <row r="11400" spans="1:49" x14ac:dyDescent="0.25">
      <c r="A11400">
        <v>4100</v>
      </c>
      <c r="B11400">
        <v>30040</v>
      </c>
      <c r="C11400">
        <v>4036</v>
      </c>
      <c r="D11400">
        <v>410</v>
      </c>
      <c r="E11400" s="124" t="s">
        <v>22324</v>
      </c>
      <c r="F11400" t="str">
        <f t="shared" si="230"/>
        <v>Michael PusateriMONTEBELLO PACKAGING INC</v>
      </c>
      <c r="G11400" s="150" t="str">
        <f t="shared" si="229"/>
        <v>Michael Pusateri</v>
      </c>
      <c r="H11400" s="149" t="s">
        <v>6194</v>
      </c>
      <c r="I11400">
        <v>40008687</v>
      </c>
      <c r="K11400" t="s">
        <v>22534</v>
      </c>
      <c r="L11400" t="s">
        <v>16141</v>
      </c>
      <c r="M11400" t="s">
        <v>14047</v>
      </c>
      <c r="N11400">
        <v>40033</v>
      </c>
      <c r="Q11400" t="s">
        <v>12415</v>
      </c>
      <c r="R11400" t="s">
        <v>12416</v>
      </c>
      <c r="S11400" t="s">
        <v>22535</v>
      </c>
      <c r="U11400" t="s">
        <v>12418</v>
      </c>
      <c r="W11400">
        <v>11</v>
      </c>
      <c r="X11400">
        <v>0</v>
      </c>
      <c r="Y11400" t="s">
        <v>12419</v>
      </c>
      <c r="Z11400" t="s">
        <v>12420</v>
      </c>
      <c r="AA11400" t="s">
        <v>12429</v>
      </c>
      <c r="AB11400" t="s">
        <v>12422</v>
      </c>
      <c r="AC11400">
        <v>2</v>
      </c>
      <c r="AD11400" s="123">
        <v>43704</v>
      </c>
      <c r="AE11400" t="s">
        <v>12431</v>
      </c>
      <c r="AG11400">
        <v>40008687</v>
      </c>
      <c r="AL11400" t="s">
        <v>12430</v>
      </c>
      <c r="AN11400">
        <v>1815504501</v>
      </c>
      <c r="AO11400">
        <v>16</v>
      </c>
      <c r="AP11400" t="s">
        <v>12424</v>
      </c>
      <c r="AQ11400" t="s">
        <v>11408</v>
      </c>
      <c r="AR11400">
        <v>4100</v>
      </c>
      <c r="AT11400">
        <v>0</v>
      </c>
      <c r="AV11400" t="s">
        <v>18093</v>
      </c>
      <c r="AW11400">
        <v>116100</v>
      </c>
    </row>
    <row r="11401" spans="1:49" x14ac:dyDescent="0.25">
      <c r="A11401">
        <v>4100</v>
      </c>
      <c r="B11401">
        <v>30040</v>
      </c>
      <c r="C11401">
        <v>4036</v>
      </c>
      <c r="D11401">
        <v>410</v>
      </c>
      <c r="E11401" s="124" t="s">
        <v>22324</v>
      </c>
      <c r="F11401" t="str">
        <f t="shared" si="230"/>
        <v>Michael PusateriMOTION IND. - CARROLLTON, KY</v>
      </c>
      <c r="G11401" s="150" t="str">
        <f t="shared" si="229"/>
        <v>Michael Pusateri</v>
      </c>
      <c r="H11401" s="149" t="s">
        <v>13701</v>
      </c>
      <c r="I11401">
        <v>40005674</v>
      </c>
      <c r="K11401" t="s">
        <v>22536</v>
      </c>
      <c r="L11401" t="s">
        <v>14003</v>
      </c>
      <c r="M11401" t="s">
        <v>14047</v>
      </c>
      <c r="N11401">
        <v>41008</v>
      </c>
      <c r="Q11401" t="s">
        <v>12415</v>
      </c>
      <c r="R11401" t="s">
        <v>12416</v>
      </c>
      <c r="S11401" t="s">
        <v>22537</v>
      </c>
      <c r="U11401" t="s">
        <v>12418</v>
      </c>
      <c r="V11401">
        <v>209</v>
      </c>
      <c r="W11401">
        <v>11</v>
      </c>
      <c r="X11401">
        <v>2</v>
      </c>
      <c r="Y11401" t="s">
        <v>12472</v>
      </c>
      <c r="Z11401" t="s">
        <v>12420</v>
      </c>
      <c r="AA11401" t="s">
        <v>14498</v>
      </c>
      <c r="AB11401" t="s">
        <v>12997</v>
      </c>
      <c r="AC11401">
        <v>2</v>
      </c>
      <c r="AD11401" s="123">
        <v>39869</v>
      </c>
      <c r="AE11401" t="s">
        <v>12431</v>
      </c>
      <c r="AG11401">
        <v>40005674</v>
      </c>
      <c r="AL11401" t="s">
        <v>12997</v>
      </c>
      <c r="AN11401">
        <v>1804100901</v>
      </c>
      <c r="AO11401">
        <v>16</v>
      </c>
      <c r="AP11401" t="s">
        <v>12424</v>
      </c>
      <c r="AQ11401" t="s">
        <v>11408</v>
      </c>
      <c r="AR11401">
        <v>4100</v>
      </c>
      <c r="AT11401">
        <v>0</v>
      </c>
      <c r="AV11401" t="s">
        <v>12998</v>
      </c>
      <c r="AW11401">
        <v>116100</v>
      </c>
    </row>
    <row r="11402" spans="1:49" x14ac:dyDescent="0.25">
      <c r="A11402">
        <v>4100</v>
      </c>
      <c r="B11402">
        <v>30040</v>
      </c>
      <c r="C11402">
        <v>4036</v>
      </c>
      <c r="D11402">
        <v>410</v>
      </c>
      <c r="E11402" s="124" t="s">
        <v>22324</v>
      </c>
      <c r="F11402" t="str">
        <f t="shared" si="230"/>
        <v>Michael PusateriMOTION IND. - OWENSBORO KY</v>
      </c>
      <c r="G11402" s="150" t="str">
        <f t="shared" si="229"/>
        <v>Michael Pusateri</v>
      </c>
      <c r="H11402" s="149" t="s">
        <v>13725</v>
      </c>
      <c r="I11402">
        <v>40005075</v>
      </c>
      <c r="K11402" t="s">
        <v>22538</v>
      </c>
      <c r="L11402" t="s">
        <v>22377</v>
      </c>
      <c r="M11402" t="s">
        <v>14047</v>
      </c>
      <c r="N11402">
        <v>42303</v>
      </c>
      <c r="Q11402" t="s">
        <v>12415</v>
      </c>
      <c r="R11402" t="s">
        <v>12416</v>
      </c>
      <c r="S11402" t="s">
        <v>22539</v>
      </c>
      <c r="U11402" t="s">
        <v>12418</v>
      </c>
      <c r="V11402">
        <v>209</v>
      </c>
      <c r="W11402">
        <v>11</v>
      </c>
      <c r="X11402">
        <v>2</v>
      </c>
      <c r="Y11402" t="s">
        <v>12765</v>
      </c>
      <c r="Z11402" t="s">
        <v>12420</v>
      </c>
      <c r="AA11402" t="s">
        <v>12429</v>
      </c>
      <c r="AB11402" t="s">
        <v>12997</v>
      </c>
      <c r="AC11402">
        <v>2</v>
      </c>
      <c r="AD11402" s="123">
        <v>39224</v>
      </c>
      <c r="AE11402" t="s">
        <v>12538</v>
      </c>
      <c r="AG11402">
        <v>40005075</v>
      </c>
      <c r="AL11402" t="s">
        <v>12997</v>
      </c>
      <c r="AN11402">
        <v>1805906401</v>
      </c>
      <c r="AO11402">
        <v>16</v>
      </c>
      <c r="AP11402" t="s">
        <v>12424</v>
      </c>
      <c r="AQ11402" t="s">
        <v>11408</v>
      </c>
      <c r="AR11402">
        <v>4100</v>
      </c>
      <c r="AT11402">
        <v>0</v>
      </c>
      <c r="AV11402" t="s">
        <v>12998</v>
      </c>
      <c r="AW11402">
        <v>116100</v>
      </c>
    </row>
    <row r="11403" spans="1:49" x14ac:dyDescent="0.25">
      <c r="A11403">
        <v>4100</v>
      </c>
      <c r="B11403">
        <v>30040</v>
      </c>
      <c r="C11403">
        <v>4036</v>
      </c>
      <c r="D11403">
        <v>410</v>
      </c>
      <c r="E11403" s="124" t="s">
        <v>22324</v>
      </c>
      <c r="F11403" t="str">
        <f t="shared" si="230"/>
        <v>Michael PusateriMOTION INDUSTRIES</v>
      </c>
      <c r="G11403" s="150" t="str">
        <f t="shared" si="229"/>
        <v>Michael Pusateri</v>
      </c>
      <c r="H11403" s="149" t="s">
        <v>13748</v>
      </c>
      <c r="I11403">
        <v>40005661</v>
      </c>
      <c r="K11403" t="s">
        <v>22540</v>
      </c>
      <c r="L11403" t="s">
        <v>21654</v>
      </c>
      <c r="M11403" t="s">
        <v>12896</v>
      </c>
      <c r="N11403">
        <v>47711</v>
      </c>
      <c r="Q11403" t="s">
        <v>12415</v>
      </c>
      <c r="R11403" t="s">
        <v>12416</v>
      </c>
      <c r="S11403" t="s">
        <v>22541</v>
      </c>
      <c r="U11403" t="s">
        <v>12418</v>
      </c>
      <c r="V11403">
        <v>209</v>
      </c>
      <c r="W11403">
        <v>11</v>
      </c>
      <c r="X11403">
        <v>2</v>
      </c>
      <c r="Y11403" t="s">
        <v>12472</v>
      </c>
      <c r="Z11403" t="s">
        <v>12420</v>
      </c>
      <c r="AA11403" t="s">
        <v>12429</v>
      </c>
      <c r="AB11403" t="s">
        <v>12997</v>
      </c>
      <c r="AC11403">
        <v>2</v>
      </c>
      <c r="AD11403" s="123">
        <v>39857</v>
      </c>
      <c r="AE11403" t="s">
        <v>12431</v>
      </c>
      <c r="AG11403">
        <v>40005661</v>
      </c>
      <c r="AL11403" t="s">
        <v>12997</v>
      </c>
      <c r="AN11403">
        <v>1516304501</v>
      </c>
      <c r="AO11403">
        <v>16</v>
      </c>
      <c r="AP11403" t="s">
        <v>12424</v>
      </c>
      <c r="AQ11403" t="s">
        <v>11408</v>
      </c>
      <c r="AR11403">
        <v>4100</v>
      </c>
      <c r="AT11403">
        <v>0</v>
      </c>
      <c r="AV11403" t="s">
        <v>12998</v>
      </c>
      <c r="AW11403">
        <v>116100</v>
      </c>
    </row>
    <row r="11404" spans="1:49" x14ac:dyDescent="0.25">
      <c r="A11404">
        <v>4100</v>
      </c>
      <c r="B11404">
        <v>30040</v>
      </c>
      <c r="C11404">
        <v>4036</v>
      </c>
      <c r="D11404">
        <v>410</v>
      </c>
      <c r="E11404" s="124" t="s">
        <v>22324</v>
      </c>
      <c r="F11404" t="str">
        <f t="shared" si="230"/>
        <v>Michael PusateriMOTION INDUSTRIES - BOWLING GREEN</v>
      </c>
      <c r="G11404" s="150" t="str">
        <f t="shared" si="229"/>
        <v>Michael Pusateri</v>
      </c>
      <c r="H11404" s="149" t="s">
        <v>6305</v>
      </c>
      <c r="I11404">
        <v>40002382</v>
      </c>
      <c r="L11404" t="s">
        <v>22383</v>
      </c>
      <c r="M11404" t="s">
        <v>14047</v>
      </c>
      <c r="N11404" t="s">
        <v>22542</v>
      </c>
      <c r="O11404">
        <v>51128</v>
      </c>
      <c r="Q11404" t="s">
        <v>12415</v>
      </c>
      <c r="R11404" t="s">
        <v>12416</v>
      </c>
      <c r="S11404" t="s">
        <v>22543</v>
      </c>
      <c r="U11404" t="s">
        <v>12418</v>
      </c>
      <c r="V11404">
        <v>209</v>
      </c>
      <c r="W11404">
        <v>11</v>
      </c>
      <c r="X11404">
        <v>2</v>
      </c>
      <c r="Y11404" t="s">
        <v>12419</v>
      </c>
      <c r="Z11404" t="s">
        <v>12420</v>
      </c>
      <c r="AA11404" t="s">
        <v>12421</v>
      </c>
      <c r="AB11404" t="s">
        <v>12997</v>
      </c>
      <c r="AC11404">
        <v>2</v>
      </c>
      <c r="AD11404" s="123">
        <v>39111</v>
      </c>
      <c r="AE11404" t="s">
        <v>12423</v>
      </c>
      <c r="AG11404">
        <v>40002382</v>
      </c>
      <c r="AL11404" t="s">
        <v>12997</v>
      </c>
      <c r="AN11404">
        <v>1822700701</v>
      </c>
      <c r="AO11404">
        <v>16</v>
      </c>
      <c r="AP11404" t="s">
        <v>12424</v>
      </c>
      <c r="AQ11404" t="s">
        <v>11408</v>
      </c>
      <c r="AR11404">
        <v>4100</v>
      </c>
      <c r="AT11404">
        <v>0</v>
      </c>
      <c r="AV11404" t="s">
        <v>12998</v>
      </c>
      <c r="AW11404">
        <v>116100</v>
      </c>
    </row>
    <row r="11405" spans="1:49" x14ac:dyDescent="0.25">
      <c r="A11405">
        <v>4100</v>
      </c>
      <c r="B11405">
        <v>30040</v>
      </c>
      <c r="C11405">
        <v>4036</v>
      </c>
      <c r="D11405">
        <v>410</v>
      </c>
      <c r="E11405" s="124" t="s">
        <v>22324</v>
      </c>
      <c r="F11405" t="str">
        <f t="shared" si="230"/>
        <v>Michael PusateriMOTION INDUSTRIES - CHARLESTON, WV</v>
      </c>
      <c r="G11405" s="150" t="str">
        <f t="shared" si="229"/>
        <v>Michael Pusateri</v>
      </c>
      <c r="H11405" s="149" t="s">
        <v>6311</v>
      </c>
      <c r="I11405">
        <v>40006882</v>
      </c>
      <c r="L11405" t="s">
        <v>12994</v>
      </c>
      <c r="M11405" t="s">
        <v>12995</v>
      </c>
      <c r="N11405">
        <v>35201</v>
      </c>
      <c r="O11405">
        <v>1865</v>
      </c>
      <c r="Q11405" t="s">
        <v>12415</v>
      </c>
      <c r="R11405" t="s">
        <v>12416</v>
      </c>
      <c r="S11405" t="s">
        <v>22544</v>
      </c>
      <c r="U11405" t="s">
        <v>12418</v>
      </c>
      <c r="V11405">
        <v>209</v>
      </c>
      <c r="W11405">
        <v>11</v>
      </c>
      <c r="X11405">
        <v>2</v>
      </c>
      <c r="Y11405" t="s">
        <v>12472</v>
      </c>
      <c r="Z11405" t="s">
        <v>12420</v>
      </c>
      <c r="AA11405" t="s">
        <v>12485</v>
      </c>
      <c r="AB11405" t="s">
        <v>12997</v>
      </c>
      <c r="AC11405">
        <v>2</v>
      </c>
      <c r="AD11405" s="123">
        <v>41142</v>
      </c>
      <c r="AE11405" t="s">
        <v>12528</v>
      </c>
      <c r="AG11405">
        <v>40006882</v>
      </c>
      <c r="AL11405" t="s">
        <v>12997</v>
      </c>
      <c r="AN11405">
        <v>107301501</v>
      </c>
      <c r="AO11405">
        <v>16</v>
      </c>
      <c r="AP11405" t="s">
        <v>12424</v>
      </c>
      <c r="AQ11405" t="s">
        <v>11408</v>
      </c>
      <c r="AR11405">
        <v>4100</v>
      </c>
      <c r="AS11405" t="s">
        <v>12491</v>
      </c>
      <c r="AT11405">
        <v>0</v>
      </c>
      <c r="AV11405" t="s">
        <v>12998</v>
      </c>
      <c r="AW11405">
        <v>116100</v>
      </c>
    </row>
    <row r="11406" spans="1:49" x14ac:dyDescent="0.25">
      <c r="A11406">
        <v>4100</v>
      </c>
      <c r="B11406">
        <v>30040</v>
      </c>
      <c r="C11406">
        <v>4036</v>
      </c>
      <c r="D11406">
        <v>410</v>
      </c>
      <c r="E11406" s="124" t="s">
        <v>22324</v>
      </c>
      <c r="F11406" t="str">
        <f t="shared" si="230"/>
        <v>Michael PusateriMOTION INDUSTRIES - LOUISVILLE, KY</v>
      </c>
      <c r="G11406" s="150" t="str">
        <f t="shared" si="229"/>
        <v>Michael Pusateri</v>
      </c>
      <c r="H11406" s="149" t="s">
        <v>6411</v>
      </c>
      <c r="I11406">
        <v>40006740</v>
      </c>
      <c r="L11406" t="s">
        <v>12994</v>
      </c>
      <c r="M11406" t="s">
        <v>12995</v>
      </c>
      <c r="O11406">
        <v>1655</v>
      </c>
      <c r="P11406">
        <v>35201</v>
      </c>
      <c r="Q11406" t="s">
        <v>12415</v>
      </c>
      <c r="R11406" t="s">
        <v>12416</v>
      </c>
      <c r="S11406" t="s">
        <v>22545</v>
      </c>
      <c r="U11406" t="s">
        <v>12418</v>
      </c>
      <c r="V11406">
        <v>209</v>
      </c>
      <c r="W11406">
        <v>11</v>
      </c>
      <c r="X11406">
        <v>2</v>
      </c>
      <c r="Y11406" t="s">
        <v>12472</v>
      </c>
      <c r="Z11406" t="s">
        <v>12420</v>
      </c>
      <c r="AA11406" t="s">
        <v>14498</v>
      </c>
      <c r="AB11406" t="s">
        <v>12997</v>
      </c>
      <c r="AC11406">
        <v>2</v>
      </c>
      <c r="AD11406" s="123">
        <v>40939</v>
      </c>
      <c r="AE11406" t="s">
        <v>12431</v>
      </c>
      <c r="AG11406">
        <v>40006740</v>
      </c>
      <c r="AL11406" t="s">
        <v>12997</v>
      </c>
      <c r="AN11406">
        <v>107301501</v>
      </c>
      <c r="AO11406">
        <v>16</v>
      </c>
      <c r="AP11406" t="s">
        <v>12424</v>
      </c>
      <c r="AQ11406" t="s">
        <v>11408</v>
      </c>
      <c r="AR11406">
        <v>4100</v>
      </c>
      <c r="AT11406">
        <v>0</v>
      </c>
      <c r="AV11406" t="s">
        <v>12998</v>
      </c>
      <c r="AW11406">
        <v>116100</v>
      </c>
    </row>
    <row r="11407" spans="1:49" x14ac:dyDescent="0.25">
      <c r="A11407">
        <v>4100</v>
      </c>
      <c r="B11407">
        <v>30040</v>
      </c>
      <c r="C11407">
        <v>4036</v>
      </c>
      <c r="D11407">
        <v>410</v>
      </c>
      <c r="E11407" s="124" t="s">
        <v>22324</v>
      </c>
      <c r="F11407" t="str">
        <f t="shared" si="230"/>
        <v>Michael PusateriMOTION INDUSTRIES - VERSAILLES</v>
      </c>
      <c r="G11407" s="150" t="str">
        <f t="shared" si="229"/>
        <v>Michael Pusateri</v>
      </c>
      <c r="H11407" s="149" t="s">
        <v>6537</v>
      </c>
      <c r="I11407">
        <v>40001294</v>
      </c>
      <c r="L11407" t="s">
        <v>22546</v>
      </c>
      <c r="M11407" t="s">
        <v>14047</v>
      </c>
      <c r="O11407">
        <v>827</v>
      </c>
      <c r="P11407" t="s">
        <v>22547</v>
      </c>
      <c r="Q11407" t="s">
        <v>12415</v>
      </c>
      <c r="R11407" t="s">
        <v>12416</v>
      </c>
      <c r="S11407" t="s">
        <v>22548</v>
      </c>
      <c r="U11407" t="s">
        <v>12418</v>
      </c>
      <c r="V11407">
        <v>209</v>
      </c>
      <c r="W11407">
        <v>11</v>
      </c>
      <c r="X11407">
        <v>2</v>
      </c>
      <c r="Y11407" t="s">
        <v>12472</v>
      </c>
      <c r="Z11407" t="s">
        <v>12420</v>
      </c>
      <c r="AA11407" t="s">
        <v>12421</v>
      </c>
      <c r="AB11407" t="s">
        <v>12997</v>
      </c>
      <c r="AC11407">
        <v>2</v>
      </c>
      <c r="AD11407" s="123">
        <v>39111</v>
      </c>
      <c r="AE11407" t="s">
        <v>12423</v>
      </c>
      <c r="AG11407">
        <v>40001294</v>
      </c>
      <c r="AL11407" t="s">
        <v>12997</v>
      </c>
      <c r="AN11407">
        <v>1823908501</v>
      </c>
      <c r="AO11407">
        <v>16</v>
      </c>
      <c r="AP11407" t="s">
        <v>12424</v>
      </c>
      <c r="AQ11407" t="s">
        <v>11408</v>
      </c>
      <c r="AR11407">
        <v>4100</v>
      </c>
      <c r="AT11407">
        <v>2005</v>
      </c>
      <c r="AV11407" t="s">
        <v>12998</v>
      </c>
      <c r="AW11407">
        <v>116100</v>
      </c>
    </row>
    <row r="11408" spans="1:49" x14ac:dyDescent="0.25">
      <c r="A11408">
        <v>4100</v>
      </c>
      <c r="B11408">
        <v>30040</v>
      </c>
      <c r="C11408">
        <v>4036</v>
      </c>
      <c r="D11408">
        <v>410</v>
      </c>
      <c r="E11408" s="124" t="s">
        <v>22324</v>
      </c>
      <c r="F11408" t="str">
        <f t="shared" si="230"/>
        <v>Michael PusateriMOTION INDUSTRIES HUNTINGTON WV</v>
      </c>
      <c r="G11408" s="150" t="str">
        <f t="shared" si="229"/>
        <v>Michael Pusateri</v>
      </c>
      <c r="H11408" s="149" t="s">
        <v>13848</v>
      </c>
      <c r="I11408">
        <v>40000893</v>
      </c>
      <c r="K11408" t="s">
        <v>22549</v>
      </c>
      <c r="L11408" t="s">
        <v>13241</v>
      </c>
      <c r="M11408" t="s">
        <v>16851</v>
      </c>
      <c r="N11408" t="s">
        <v>22550</v>
      </c>
      <c r="Q11408" t="s">
        <v>12415</v>
      </c>
      <c r="R11408" t="s">
        <v>12416</v>
      </c>
      <c r="S11408" t="s">
        <v>22551</v>
      </c>
      <c r="U11408" t="s">
        <v>12418</v>
      </c>
      <c r="V11408">
        <v>209</v>
      </c>
      <c r="W11408">
        <v>11</v>
      </c>
      <c r="X11408">
        <v>2</v>
      </c>
      <c r="Y11408" t="s">
        <v>12419</v>
      </c>
      <c r="Z11408" t="s">
        <v>12420</v>
      </c>
      <c r="AA11408" t="s">
        <v>12421</v>
      </c>
      <c r="AB11408" t="s">
        <v>12997</v>
      </c>
      <c r="AC11408">
        <v>2</v>
      </c>
      <c r="AD11408" s="123">
        <v>39111</v>
      </c>
      <c r="AE11408" t="s">
        <v>12423</v>
      </c>
      <c r="AG11408">
        <v>40000893</v>
      </c>
      <c r="AL11408" t="s">
        <v>12997</v>
      </c>
      <c r="AN11408">
        <v>4909901701</v>
      </c>
      <c r="AO11408">
        <v>16</v>
      </c>
      <c r="AP11408" t="s">
        <v>12424</v>
      </c>
      <c r="AQ11408" t="s">
        <v>11408</v>
      </c>
      <c r="AR11408">
        <v>4100</v>
      </c>
      <c r="AT11408">
        <v>0</v>
      </c>
      <c r="AV11408" t="s">
        <v>12998</v>
      </c>
      <c r="AW11408">
        <v>116100</v>
      </c>
    </row>
    <row r="11409" spans="1:49" x14ac:dyDescent="0.25">
      <c r="A11409">
        <v>4100</v>
      </c>
      <c r="B11409">
        <v>30040</v>
      </c>
      <c r="C11409">
        <v>4036</v>
      </c>
      <c r="D11409">
        <v>410</v>
      </c>
      <c r="E11409" s="124" t="s">
        <v>22324</v>
      </c>
      <c r="F11409" t="str">
        <f t="shared" si="230"/>
        <v>Michael PusateriMOTION INDUSTRIES LONDON KY</v>
      </c>
      <c r="G11409" s="150" t="str">
        <f t="shared" si="229"/>
        <v>Michael Pusateri</v>
      </c>
      <c r="H11409" s="149" t="s">
        <v>13856</v>
      </c>
      <c r="I11409">
        <v>40004303</v>
      </c>
      <c r="L11409" t="s">
        <v>12994</v>
      </c>
      <c r="M11409" t="s">
        <v>12995</v>
      </c>
      <c r="N11409">
        <v>35201</v>
      </c>
      <c r="O11409">
        <v>1655</v>
      </c>
      <c r="Q11409" t="s">
        <v>12415</v>
      </c>
      <c r="R11409" t="s">
        <v>12416</v>
      </c>
      <c r="S11409">
        <v>6088786312</v>
      </c>
      <c r="U11409" t="s">
        <v>12418</v>
      </c>
      <c r="V11409">
        <v>209</v>
      </c>
      <c r="W11409">
        <v>11</v>
      </c>
      <c r="X11409">
        <v>2</v>
      </c>
      <c r="Y11409" t="s">
        <v>12419</v>
      </c>
      <c r="Z11409" t="s">
        <v>12420</v>
      </c>
      <c r="AA11409" t="s">
        <v>12421</v>
      </c>
      <c r="AB11409" t="s">
        <v>12997</v>
      </c>
      <c r="AC11409">
        <v>2</v>
      </c>
      <c r="AD11409" s="123">
        <v>39111</v>
      </c>
      <c r="AE11409" t="s">
        <v>12423</v>
      </c>
      <c r="AG11409">
        <v>40004303</v>
      </c>
      <c r="AL11409" t="s">
        <v>12997</v>
      </c>
      <c r="AN11409">
        <v>107301501</v>
      </c>
      <c r="AO11409">
        <v>16</v>
      </c>
      <c r="AP11409" t="s">
        <v>12424</v>
      </c>
      <c r="AQ11409" t="s">
        <v>11408</v>
      </c>
      <c r="AR11409">
        <v>4100</v>
      </c>
      <c r="AT11409">
        <v>2005</v>
      </c>
      <c r="AV11409" t="s">
        <v>12998</v>
      </c>
      <c r="AW11409">
        <v>116100</v>
      </c>
    </row>
    <row r="11410" spans="1:49" x14ac:dyDescent="0.25">
      <c r="A11410">
        <v>4100</v>
      </c>
      <c r="B11410">
        <v>30040</v>
      </c>
      <c r="C11410">
        <v>4036</v>
      </c>
      <c r="D11410">
        <v>410</v>
      </c>
      <c r="E11410" s="124" t="s">
        <v>22324</v>
      </c>
      <c r="F11410" t="str">
        <f t="shared" si="230"/>
        <v>Michael PusateriMOTION INDUSTRIES PADUCAH KY</v>
      </c>
      <c r="G11410" s="150" t="str">
        <f t="shared" si="229"/>
        <v>Michael Pusateri</v>
      </c>
      <c r="H11410" s="149" t="s">
        <v>13860</v>
      </c>
      <c r="I11410">
        <v>40001906</v>
      </c>
      <c r="K11410" t="s">
        <v>22552</v>
      </c>
      <c r="L11410" t="s">
        <v>17288</v>
      </c>
      <c r="M11410" t="s">
        <v>14047</v>
      </c>
      <c r="N11410" t="s">
        <v>22553</v>
      </c>
      <c r="Q11410" t="s">
        <v>12415</v>
      </c>
      <c r="R11410" t="s">
        <v>12416</v>
      </c>
      <c r="S11410" t="s">
        <v>22554</v>
      </c>
      <c r="U11410" t="s">
        <v>12418</v>
      </c>
      <c r="V11410">
        <v>209</v>
      </c>
      <c r="W11410">
        <v>11</v>
      </c>
      <c r="X11410">
        <v>2</v>
      </c>
      <c r="Y11410" t="s">
        <v>12419</v>
      </c>
      <c r="Z11410" t="s">
        <v>12420</v>
      </c>
      <c r="AA11410" t="s">
        <v>12421</v>
      </c>
      <c r="AB11410" t="s">
        <v>12997</v>
      </c>
      <c r="AC11410">
        <v>2</v>
      </c>
      <c r="AD11410" s="123">
        <v>39111</v>
      </c>
      <c r="AE11410" t="s">
        <v>12423</v>
      </c>
      <c r="AG11410">
        <v>40001906</v>
      </c>
      <c r="AL11410" t="s">
        <v>12997</v>
      </c>
      <c r="AN11410">
        <v>1814506501</v>
      </c>
      <c r="AO11410">
        <v>16</v>
      </c>
      <c r="AP11410" t="s">
        <v>12424</v>
      </c>
      <c r="AQ11410" t="s">
        <v>11408</v>
      </c>
      <c r="AR11410">
        <v>4100</v>
      </c>
      <c r="AS11410" t="s">
        <v>12491</v>
      </c>
      <c r="AT11410">
        <v>0</v>
      </c>
      <c r="AV11410" t="s">
        <v>12998</v>
      </c>
      <c r="AW11410">
        <v>116100</v>
      </c>
    </row>
    <row r="11411" spans="1:49" x14ac:dyDescent="0.25">
      <c r="A11411">
        <v>4100</v>
      </c>
      <c r="B11411">
        <v>30040</v>
      </c>
      <c r="C11411">
        <v>4036</v>
      </c>
      <c r="D11411">
        <v>410</v>
      </c>
      <c r="E11411" s="124" t="s">
        <v>22324</v>
      </c>
      <c r="F11411" t="str">
        <f t="shared" si="230"/>
        <v>Michael PusateriMOTION INDUSTRIES WEIRTON WV</v>
      </c>
      <c r="G11411" s="150" t="str">
        <f t="shared" si="229"/>
        <v>Michael Pusateri</v>
      </c>
      <c r="H11411" s="149" t="s">
        <v>13864</v>
      </c>
      <c r="I11411">
        <v>40002499</v>
      </c>
      <c r="K11411" t="s">
        <v>22555</v>
      </c>
      <c r="L11411" t="s">
        <v>22369</v>
      </c>
      <c r="M11411" t="s">
        <v>16851</v>
      </c>
      <c r="N11411" t="s">
        <v>22556</v>
      </c>
      <c r="Q11411" t="s">
        <v>12415</v>
      </c>
      <c r="R11411" t="s">
        <v>12416</v>
      </c>
      <c r="S11411" t="s">
        <v>22557</v>
      </c>
      <c r="U11411" t="s">
        <v>12418</v>
      </c>
      <c r="V11411">
        <v>209</v>
      </c>
      <c r="W11411">
        <v>11</v>
      </c>
      <c r="X11411">
        <v>2</v>
      </c>
      <c r="Y11411" t="s">
        <v>12472</v>
      </c>
      <c r="Z11411" t="s">
        <v>12420</v>
      </c>
      <c r="AA11411" t="s">
        <v>12421</v>
      </c>
      <c r="AB11411" t="s">
        <v>12997</v>
      </c>
      <c r="AC11411">
        <v>2</v>
      </c>
      <c r="AD11411" s="123">
        <v>39111</v>
      </c>
      <c r="AE11411" t="s">
        <v>12423</v>
      </c>
      <c r="AG11411">
        <v>40002499</v>
      </c>
      <c r="AL11411" t="s">
        <v>12997</v>
      </c>
      <c r="AN11411">
        <v>4902904801</v>
      </c>
      <c r="AO11411">
        <v>16</v>
      </c>
      <c r="AP11411" t="s">
        <v>12424</v>
      </c>
      <c r="AQ11411" t="s">
        <v>11408</v>
      </c>
      <c r="AR11411">
        <v>4100</v>
      </c>
      <c r="AS11411" t="s">
        <v>12491</v>
      </c>
      <c r="AT11411">
        <v>0</v>
      </c>
      <c r="AV11411" t="s">
        <v>12998</v>
      </c>
      <c r="AW11411">
        <v>116100</v>
      </c>
    </row>
    <row r="11412" spans="1:49" x14ac:dyDescent="0.25">
      <c r="A11412">
        <v>4100</v>
      </c>
      <c r="B11412">
        <v>30040</v>
      </c>
      <c r="C11412">
        <v>4036</v>
      </c>
      <c r="D11412">
        <v>410</v>
      </c>
      <c r="E11412" s="124" t="s">
        <v>22324</v>
      </c>
      <c r="F11412" t="str">
        <f t="shared" si="230"/>
        <v>Michael PusateriN.M.S.</v>
      </c>
      <c r="G11412" s="150" t="str">
        <f t="shared" si="229"/>
        <v>Michael Pusateri</v>
      </c>
      <c r="H11412" s="149" t="s">
        <v>6665</v>
      </c>
      <c r="I11412">
        <v>40006275</v>
      </c>
      <c r="K11412" t="s">
        <v>22558</v>
      </c>
      <c r="L11412" t="s">
        <v>22559</v>
      </c>
      <c r="M11412" t="s">
        <v>16851</v>
      </c>
      <c r="N11412">
        <v>25832</v>
      </c>
      <c r="Q11412" t="s">
        <v>12415</v>
      </c>
      <c r="R11412" t="s">
        <v>12416</v>
      </c>
      <c r="S11412" t="s">
        <v>22560</v>
      </c>
      <c r="U11412" t="s">
        <v>12418</v>
      </c>
      <c r="W11412">
        <v>11</v>
      </c>
      <c r="X11412">
        <v>2</v>
      </c>
      <c r="Y11412" t="s">
        <v>12419</v>
      </c>
      <c r="Z11412" t="s">
        <v>12420</v>
      </c>
      <c r="AA11412" t="s">
        <v>14498</v>
      </c>
      <c r="AB11412" t="s">
        <v>12430</v>
      </c>
      <c r="AC11412">
        <v>2</v>
      </c>
      <c r="AD11412" s="123">
        <v>40269</v>
      </c>
      <c r="AE11412" t="s">
        <v>12431</v>
      </c>
      <c r="AG11412">
        <v>40006275</v>
      </c>
      <c r="AL11412" t="s">
        <v>12430</v>
      </c>
      <c r="AN11412">
        <v>4908114661</v>
      </c>
      <c r="AO11412">
        <v>16</v>
      </c>
      <c r="AP11412" t="s">
        <v>12424</v>
      </c>
      <c r="AQ11412" t="s">
        <v>11408</v>
      </c>
      <c r="AR11412">
        <v>4100</v>
      </c>
      <c r="AS11412" t="s">
        <v>12491</v>
      </c>
      <c r="AT11412">
        <v>0</v>
      </c>
      <c r="AV11412" t="s">
        <v>6665</v>
      </c>
      <c r="AW11412">
        <v>116100</v>
      </c>
    </row>
    <row r="11413" spans="1:49" x14ac:dyDescent="0.25">
      <c r="A11413">
        <v>4100</v>
      </c>
      <c r="B11413">
        <v>30040</v>
      </c>
      <c r="C11413">
        <v>4036</v>
      </c>
      <c r="D11413">
        <v>410</v>
      </c>
      <c r="E11413" s="124" t="s">
        <v>22324</v>
      </c>
      <c r="F11413" t="str">
        <f t="shared" si="230"/>
        <v>Michael PusateriNEFF PACKAGING SOLUTIONS</v>
      </c>
      <c r="G11413" s="150" t="str">
        <f t="shared" ref="G11413:G11476" si="231">RIGHT(E11413,LEN(E11413)-3)</f>
        <v>Michael Pusateri</v>
      </c>
      <c r="H11413" s="149" t="s">
        <v>6740</v>
      </c>
      <c r="I11413">
        <v>40006643</v>
      </c>
      <c r="K11413" t="s">
        <v>22561</v>
      </c>
      <c r="L11413" t="s">
        <v>15457</v>
      </c>
      <c r="M11413" t="s">
        <v>14047</v>
      </c>
      <c r="N11413">
        <v>40067</v>
      </c>
      <c r="Q11413" t="s">
        <v>12415</v>
      </c>
      <c r="R11413" t="s">
        <v>12416</v>
      </c>
      <c r="S11413" t="s">
        <v>22562</v>
      </c>
      <c r="U11413" t="s">
        <v>12418</v>
      </c>
      <c r="W11413">
        <v>11</v>
      </c>
      <c r="X11413">
        <v>1</v>
      </c>
      <c r="Y11413" t="s">
        <v>12419</v>
      </c>
      <c r="Z11413" t="s">
        <v>12420</v>
      </c>
      <c r="AA11413" t="s">
        <v>14498</v>
      </c>
      <c r="AB11413" t="s">
        <v>12422</v>
      </c>
      <c r="AC11413">
        <v>2</v>
      </c>
      <c r="AD11413" s="123">
        <v>40795</v>
      </c>
      <c r="AE11413" t="s">
        <v>12431</v>
      </c>
      <c r="AG11413">
        <v>40006643</v>
      </c>
      <c r="AL11413" t="s">
        <v>12422</v>
      </c>
      <c r="AN11413">
        <v>1821121931</v>
      </c>
      <c r="AO11413">
        <v>16</v>
      </c>
      <c r="AP11413" t="s">
        <v>12424</v>
      </c>
      <c r="AQ11413" t="s">
        <v>11408</v>
      </c>
      <c r="AR11413">
        <v>4100</v>
      </c>
      <c r="AS11413" t="s">
        <v>12491</v>
      </c>
      <c r="AT11413">
        <v>0</v>
      </c>
      <c r="AV11413" t="s">
        <v>22563</v>
      </c>
      <c r="AW11413">
        <v>116100</v>
      </c>
    </row>
    <row r="11414" spans="1:49" x14ac:dyDescent="0.25">
      <c r="A11414">
        <v>4100</v>
      </c>
      <c r="B11414">
        <v>30040</v>
      </c>
      <c r="C11414">
        <v>4036</v>
      </c>
      <c r="D11414">
        <v>415</v>
      </c>
      <c r="E11414" s="124" t="s">
        <v>22324</v>
      </c>
      <c r="F11414" t="str">
        <f t="shared" si="230"/>
        <v>Michael PusateriNHK SPRING PRECISION OF AMERICA, IN</v>
      </c>
      <c r="G11414" s="150" t="str">
        <f t="shared" si="231"/>
        <v>Michael Pusateri</v>
      </c>
      <c r="H11414" s="149" t="s">
        <v>6832</v>
      </c>
      <c r="I11414">
        <v>40008551</v>
      </c>
      <c r="K11414" t="s">
        <v>22564</v>
      </c>
      <c r="L11414" t="s">
        <v>14046</v>
      </c>
      <c r="M11414" t="s">
        <v>14047</v>
      </c>
      <c r="N11414">
        <v>40258</v>
      </c>
      <c r="Q11414" t="s">
        <v>12415</v>
      </c>
      <c r="R11414" t="s">
        <v>12416</v>
      </c>
      <c r="S11414" t="s">
        <v>22565</v>
      </c>
      <c r="U11414" t="s">
        <v>12418</v>
      </c>
      <c r="W11414">
        <v>11</v>
      </c>
      <c r="X11414">
        <v>1</v>
      </c>
      <c r="Y11414" t="s">
        <v>12419</v>
      </c>
      <c r="Z11414" t="s">
        <v>12420</v>
      </c>
      <c r="AA11414" t="s">
        <v>12429</v>
      </c>
      <c r="AB11414" t="s">
        <v>12430</v>
      </c>
      <c r="AC11414">
        <v>2</v>
      </c>
      <c r="AD11414" s="123">
        <v>43474</v>
      </c>
      <c r="AE11414" t="s">
        <v>12431</v>
      </c>
      <c r="AG11414">
        <v>40008551</v>
      </c>
      <c r="AL11414" t="s">
        <v>12430</v>
      </c>
      <c r="AN11414">
        <v>1811104901</v>
      </c>
      <c r="AO11414">
        <v>16</v>
      </c>
      <c r="AP11414" t="s">
        <v>12424</v>
      </c>
      <c r="AQ11414" t="s">
        <v>11408</v>
      </c>
      <c r="AR11414">
        <v>4100</v>
      </c>
      <c r="AT11414">
        <v>0</v>
      </c>
      <c r="AV11414" t="s">
        <v>22566</v>
      </c>
      <c r="AW11414">
        <v>116100</v>
      </c>
    </row>
    <row r="11415" spans="1:49" x14ac:dyDescent="0.25">
      <c r="A11415">
        <v>4100</v>
      </c>
      <c r="B11415">
        <v>30040</v>
      </c>
      <c r="C11415">
        <v>4036</v>
      </c>
      <c r="D11415">
        <v>410</v>
      </c>
      <c r="E11415" s="124" t="s">
        <v>22324</v>
      </c>
      <c r="F11415" t="str">
        <f t="shared" si="230"/>
        <v>Michael PusateriNJN CONFAB</v>
      </c>
      <c r="G11415" s="150" t="str">
        <f t="shared" si="231"/>
        <v>Michael Pusateri</v>
      </c>
      <c r="H11415" s="149" t="s">
        <v>6852</v>
      </c>
      <c r="I11415">
        <v>40005802</v>
      </c>
      <c r="K11415" t="s">
        <v>22567</v>
      </c>
      <c r="L11415" t="s">
        <v>22398</v>
      </c>
      <c r="M11415" t="s">
        <v>14047</v>
      </c>
      <c r="N11415">
        <v>41501</v>
      </c>
      <c r="Q11415" t="s">
        <v>12415</v>
      </c>
      <c r="R11415" t="s">
        <v>12416</v>
      </c>
      <c r="S11415" t="s">
        <v>22568</v>
      </c>
      <c r="U11415" t="s">
        <v>12418</v>
      </c>
      <c r="W11415">
        <v>11</v>
      </c>
      <c r="X11415">
        <v>2</v>
      </c>
      <c r="Y11415" t="s">
        <v>12419</v>
      </c>
      <c r="Z11415" t="s">
        <v>12420</v>
      </c>
      <c r="AA11415" t="s">
        <v>12934</v>
      </c>
      <c r="AB11415" t="s">
        <v>12430</v>
      </c>
      <c r="AC11415">
        <v>2</v>
      </c>
      <c r="AD11415" s="123">
        <v>39982</v>
      </c>
      <c r="AE11415" t="s">
        <v>12528</v>
      </c>
      <c r="AG11415">
        <v>40005802</v>
      </c>
      <c r="AJ11415" t="s">
        <v>11324</v>
      </c>
      <c r="AL11415" t="s">
        <v>12430</v>
      </c>
      <c r="AN11415">
        <v>1819506901</v>
      </c>
      <c r="AO11415">
        <v>16</v>
      </c>
      <c r="AP11415" t="s">
        <v>12424</v>
      </c>
      <c r="AQ11415" t="s">
        <v>11408</v>
      </c>
      <c r="AR11415">
        <v>4100</v>
      </c>
      <c r="AS11415" t="s">
        <v>12491</v>
      </c>
      <c r="AT11415">
        <v>0</v>
      </c>
      <c r="AV11415" t="s">
        <v>6852</v>
      </c>
      <c r="AW11415">
        <v>116100</v>
      </c>
    </row>
    <row r="11416" spans="1:49" x14ac:dyDescent="0.25">
      <c r="A11416">
        <v>4100</v>
      </c>
      <c r="B11416">
        <v>30040</v>
      </c>
      <c r="C11416">
        <v>4036</v>
      </c>
      <c r="D11416">
        <v>410</v>
      </c>
      <c r="E11416" s="124" t="s">
        <v>22324</v>
      </c>
      <c r="F11416" t="str">
        <f t="shared" si="230"/>
        <v>Michael PusateriNJN CONFAB, INC.</v>
      </c>
      <c r="G11416" s="150" t="str">
        <f t="shared" si="231"/>
        <v>Michael Pusateri</v>
      </c>
      <c r="H11416" s="149" t="s">
        <v>6853</v>
      </c>
      <c r="I11416">
        <v>40005420</v>
      </c>
      <c r="K11416" t="s">
        <v>22567</v>
      </c>
      <c r="L11416" t="s">
        <v>22398</v>
      </c>
      <c r="M11416" t="s">
        <v>14047</v>
      </c>
      <c r="N11416">
        <v>41501</v>
      </c>
      <c r="Q11416" t="s">
        <v>12415</v>
      </c>
      <c r="R11416" t="s">
        <v>12416</v>
      </c>
      <c r="S11416" t="s">
        <v>22568</v>
      </c>
      <c r="U11416" t="s">
        <v>12418</v>
      </c>
      <c r="W11416">
        <v>11</v>
      </c>
      <c r="X11416">
        <v>2</v>
      </c>
      <c r="Y11416" t="s">
        <v>12419</v>
      </c>
      <c r="Z11416" t="s">
        <v>12420</v>
      </c>
      <c r="AA11416" t="s">
        <v>12429</v>
      </c>
      <c r="AB11416" t="s">
        <v>12430</v>
      </c>
      <c r="AC11416">
        <v>2</v>
      </c>
      <c r="AD11416" s="123">
        <v>39546</v>
      </c>
      <c r="AE11416" t="s">
        <v>12633</v>
      </c>
      <c r="AG11416">
        <v>40005420</v>
      </c>
      <c r="AL11416" t="s">
        <v>12430</v>
      </c>
      <c r="AN11416">
        <v>1819506901</v>
      </c>
      <c r="AO11416">
        <v>16</v>
      </c>
      <c r="AP11416" t="s">
        <v>12424</v>
      </c>
      <c r="AQ11416" t="s">
        <v>11408</v>
      </c>
      <c r="AR11416">
        <v>4100</v>
      </c>
      <c r="AS11416" t="s">
        <v>12491</v>
      </c>
      <c r="AT11416">
        <v>0</v>
      </c>
      <c r="AV11416" t="s">
        <v>6852</v>
      </c>
      <c r="AW11416">
        <v>116100</v>
      </c>
    </row>
    <row r="11417" spans="1:49" x14ac:dyDescent="0.25">
      <c r="A11417">
        <v>4100</v>
      </c>
      <c r="B11417">
        <v>30040</v>
      </c>
      <c r="C11417">
        <v>4036</v>
      </c>
      <c r="D11417">
        <v>410</v>
      </c>
      <c r="E11417" s="124" t="s">
        <v>22324</v>
      </c>
      <c r="F11417" t="str">
        <f t="shared" si="230"/>
        <v>Michael PusateriNSU CORPORATION</v>
      </c>
      <c r="G11417" s="150" t="str">
        <f t="shared" si="231"/>
        <v>Michael Pusateri</v>
      </c>
      <c r="H11417" s="149" t="s">
        <v>6949</v>
      </c>
      <c r="I11417">
        <v>40002136</v>
      </c>
      <c r="K11417" t="s">
        <v>22569</v>
      </c>
      <c r="L11417" t="s">
        <v>16141</v>
      </c>
      <c r="M11417" t="s">
        <v>14047</v>
      </c>
      <c r="N11417" t="s">
        <v>22570</v>
      </c>
      <c r="Q11417" t="s">
        <v>12415</v>
      </c>
      <c r="R11417" t="s">
        <v>12416</v>
      </c>
      <c r="S11417" t="s">
        <v>22571</v>
      </c>
      <c r="U11417" t="s">
        <v>12418</v>
      </c>
      <c r="W11417">
        <v>11</v>
      </c>
      <c r="X11417">
        <v>1</v>
      </c>
      <c r="Y11417" t="s">
        <v>12419</v>
      </c>
      <c r="Z11417" t="s">
        <v>12420</v>
      </c>
      <c r="AA11417" t="s">
        <v>12421</v>
      </c>
      <c r="AB11417" t="s">
        <v>12422</v>
      </c>
      <c r="AC11417">
        <v>2</v>
      </c>
      <c r="AD11417" s="123">
        <v>39111</v>
      </c>
      <c r="AE11417" t="s">
        <v>12423</v>
      </c>
      <c r="AG11417">
        <v>40002136</v>
      </c>
      <c r="AL11417" t="s">
        <v>12422</v>
      </c>
      <c r="AN11417">
        <v>1815504501</v>
      </c>
      <c r="AO11417">
        <v>16</v>
      </c>
      <c r="AP11417" t="s">
        <v>12424</v>
      </c>
      <c r="AQ11417" t="s">
        <v>11408</v>
      </c>
      <c r="AR11417">
        <v>4100</v>
      </c>
      <c r="AS11417" t="s">
        <v>12491</v>
      </c>
      <c r="AT11417">
        <v>0</v>
      </c>
      <c r="AV11417" t="s">
        <v>22572</v>
      </c>
      <c r="AW11417">
        <v>116100</v>
      </c>
    </row>
    <row r="11418" spans="1:49" x14ac:dyDescent="0.25">
      <c r="A11418">
        <v>4100</v>
      </c>
      <c r="B11418">
        <v>30040</v>
      </c>
      <c r="C11418">
        <v>4036</v>
      </c>
      <c r="D11418">
        <v>415</v>
      </c>
      <c r="E11418" s="124" t="s">
        <v>22324</v>
      </c>
      <c r="F11418" t="str">
        <f t="shared" si="230"/>
        <v>Michael PusateriOKAYA (USA) INC.</v>
      </c>
      <c r="G11418" s="150" t="str">
        <f t="shared" si="231"/>
        <v>Michael Pusateri</v>
      </c>
      <c r="H11418" s="149" t="s">
        <v>7007</v>
      </c>
      <c r="I11418">
        <v>40008487</v>
      </c>
      <c r="K11418" t="s">
        <v>22573</v>
      </c>
      <c r="L11418" t="s">
        <v>17080</v>
      </c>
      <c r="M11418" t="s">
        <v>14047</v>
      </c>
      <c r="N11418">
        <v>40509</v>
      </c>
      <c r="Q11418" t="s">
        <v>12415</v>
      </c>
      <c r="R11418" t="s">
        <v>12416</v>
      </c>
      <c r="S11418" t="s">
        <v>22574</v>
      </c>
      <c r="U11418" t="s">
        <v>12418</v>
      </c>
      <c r="W11418">
        <v>11</v>
      </c>
      <c r="X11418">
        <v>1</v>
      </c>
      <c r="Y11418" t="s">
        <v>12419</v>
      </c>
      <c r="Z11418" t="s">
        <v>12420</v>
      </c>
      <c r="AA11418" t="s">
        <v>12429</v>
      </c>
      <c r="AB11418" t="s">
        <v>12422</v>
      </c>
      <c r="AC11418">
        <v>2</v>
      </c>
      <c r="AD11418" s="123">
        <v>43368</v>
      </c>
      <c r="AE11418" t="s">
        <v>12431</v>
      </c>
      <c r="AG11418">
        <v>40008487</v>
      </c>
      <c r="AL11418" t="s">
        <v>12422</v>
      </c>
      <c r="AN11418">
        <v>1806704701</v>
      </c>
      <c r="AO11418">
        <v>16</v>
      </c>
      <c r="AP11418" t="s">
        <v>12424</v>
      </c>
      <c r="AQ11418" t="s">
        <v>11408</v>
      </c>
      <c r="AR11418">
        <v>4100</v>
      </c>
      <c r="AT11418">
        <v>0</v>
      </c>
      <c r="AV11418" t="s">
        <v>22575</v>
      </c>
      <c r="AW11418">
        <v>116100</v>
      </c>
    </row>
    <row r="11419" spans="1:49" x14ac:dyDescent="0.25">
      <c r="A11419">
        <v>4100</v>
      </c>
      <c r="B11419">
        <v>30040</v>
      </c>
      <c r="C11419">
        <v>4036</v>
      </c>
      <c r="D11419">
        <v>410</v>
      </c>
      <c r="E11419" s="124" t="s">
        <v>22324</v>
      </c>
      <c r="F11419" t="str">
        <f t="shared" si="230"/>
        <v>Michael PusateriP3 INDUSTRIAL</v>
      </c>
      <c r="G11419" s="150" t="str">
        <f t="shared" si="231"/>
        <v>Michael Pusateri</v>
      </c>
      <c r="H11419" s="149" t="s">
        <v>7120</v>
      </c>
      <c r="I11419">
        <v>40001900</v>
      </c>
      <c r="L11419" t="s">
        <v>14046</v>
      </c>
      <c r="M11419" t="s">
        <v>14047</v>
      </c>
      <c r="O11419">
        <v>3585</v>
      </c>
      <c r="P11419">
        <v>40201</v>
      </c>
      <c r="Q11419" t="s">
        <v>12415</v>
      </c>
      <c r="R11419" t="s">
        <v>12416</v>
      </c>
      <c r="S11419" t="s">
        <v>22576</v>
      </c>
      <c r="U11419" t="s">
        <v>12418</v>
      </c>
      <c r="W11419">
        <v>11</v>
      </c>
      <c r="X11419">
        <v>2</v>
      </c>
      <c r="Y11419" t="s">
        <v>12419</v>
      </c>
      <c r="Z11419" t="s">
        <v>12420</v>
      </c>
      <c r="AA11419" t="s">
        <v>12421</v>
      </c>
      <c r="AB11419" t="s">
        <v>12422</v>
      </c>
      <c r="AC11419">
        <v>2</v>
      </c>
      <c r="AD11419" s="123">
        <v>39111</v>
      </c>
      <c r="AE11419" t="s">
        <v>12423</v>
      </c>
      <c r="AG11419">
        <v>40001900</v>
      </c>
      <c r="AL11419" t="s">
        <v>12422</v>
      </c>
      <c r="AN11419">
        <v>1811104901</v>
      </c>
      <c r="AO11419">
        <v>16</v>
      </c>
      <c r="AP11419" t="s">
        <v>12424</v>
      </c>
      <c r="AQ11419" t="s">
        <v>11408</v>
      </c>
      <c r="AR11419">
        <v>4100</v>
      </c>
      <c r="AT11419">
        <v>2005</v>
      </c>
      <c r="AV11419" t="s">
        <v>22577</v>
      </c>
      <c r="AW11419">
        <v>116100</v>
      </c>
    </row>
    <row r="11420" spans="1:49" x14ac:dyDescent="0.25">
      <c r="A11420">
        <v>4100</v>
      </c>
      <c r="B11420">
        <v>30040</v>
      </c>
      <c r="C11420">
        <v>4036</v>
      </c>
      <c r="D11420">
        <v>410</v>
      </c>
      <c r="E11420" s="124" t="s">
        <v>22324</v>
      </c>
      <c r="F11420" t="str">
        <f t="shared" si="230"/>
        <v>Michael PusateriPHOENIX INSTALLATION &amp; MGMT CO., IN</v>
      </c>
      <c r="G11420" s="150" t="str">
        <f t="shared" si="231"/>
        <v>Michael Pusateri</v>
      </c>
      <c r="H11420" s="149" t="s">
        <v>7351</v>
      </c>
      <c r="I11420">
        <v>40006467</v>
      </c>
      <c r="K11420" t="s">
        <v>22578</v>
      </c>
      <c r="L11420" t="s">
        <v>14058</v>
      </c>
      <c r="M11420" t="s">
        <v>14047</v>
      </c>
      <c r="N11420">
        <v>40065</v>
      </c>
      <c r="Q11420" t="s">
        <v>12415</v>
      </c>
      <c r="R11420" t="s">
        <v>12416</v>
      </c>
      <c r="S11420" t="s">
        <v>22579</v>
      </c>
      <c r="U11420" t="s">
        <v>12418</v>
      </c>
      <c r="W11420">
        <v>11</v>
      </c>
      <c r="X11420">
        <v>0</v>
      </c>
      <c r="Y11420" t="s">
        <v>12419</v>
      </c>
      <c r="Z11420" t="s">
        <v>12420</v>
      </c>
      <c r="AA11420" t="s">
        <v>14498</v>
      </c>
      <c r="AB11420" t="s">
        <v>12422</v>
      </c>
      <c r="AC11420">
        <v>2</v>
      </c>
      <c r="AD11420" s="123">
        <v>40564</v>
      </c>
      <c r="AE11420" t="s">
        <v>12431</v>
      </c>
      <c r="AG11420">
        <v>40006467</v>
      </c>
      <c r="AL11420" t="s">
        <v>12422</v>
      </c>
      <c r="AN11420">
        <v>1821107901</v>
      </c>
      <c r="AO11420">
        <v>16</v>
      </c>
      <c r="AP11420" t="s">
        <v>12424</v>
      </c>
      <c r="AQ11420" t="s">
        <v>11408</v>
      </c>
      <c r="AR11420">
        <v>4100</v>
      </c>
      <c r="AS11420" t="s">
        <v>12491</v>
      </c>
      <c r="AT11420">
        <v>0</v>
      </c>
      <c r="AV11420" t="s">
        <v>22580</v>
      </c>
      <c r="AW11420">
        <v>116100</v>
      </c>
    </row>
    <row r="11421" spans="1:49" x14ac:dyDescent="0.25">
      <c r="A11421">
        <v>4100</v>
      </c>
      <c r="B11421">
        <v>30040</v>
      </c>
      <c r="C11421">
        <v>4036</v>
      </c>
      <c r="D11421">
        <v>410</v>
      </c>
      <c r="E11421" s="124" t="s">
        <v>22324</v>
      </c>
      <c r="F11421" t="str">
        <f t="shared" si="230"/>
        <v>Michael PusateriPRECISION IND. (KELLOGG/KIMPER)</v>
      </c>
      <c r="G11421" s="150" t="str">
        <f t="shared" si="231"/>
        <v>Michael Pusateri</v>
      </c>
      <c r="H11421" s="149" t="s">
        <v>7511</v>
      </c>
      <c r="I11421">
        <v>40002348</v>
      </c>
      <c r="J11421" t="s">
        <v>15753</v>
      </c>
      <c r="K11421" t="s">
        <v>14036</v>
      </c>
      <c r="L11421" t="s">
        <v>15294</v>
      </c>
      <c r="M11421" t="s">
        <v>15295</v>
      </c>
      <c r="N11421" t="s">
        <v>15754</v>
      </c>
      <c r="Q11421" t="s">
        <v>12415</v>
      </c>
      <c r="R11421" t="s">
        <v>12416</v>
      </c>
      <c r="S11421" t="s">
        <v>22581</v>
      </c>
      <c r="U11421" t="s">
        <v>12418</v>
      </c>
      <c r="V11421">
        <v>210</v>
      </c>
      <c r="W11421">
        <v>11</v>
      </c>
      <c r="X11421">
        <v>1</v>
      </c>
      <c r="Y11421" t="s">
        <v>12472</v>
      </c>
      <c r="Z11421" t="s">
        <v>12420</v>
      </c>
      <c r="AA11421" t="s">
        <v>12421</v>
      </c>
      <c r="AB11421" t="s">
        <v>12422</v>
      </c>
      <c r="AC11421">
        <v>2</v>
      </c>
      <c r="AD11421" s="123">
        <v>39111</v>
      </c>
      <c r="AE11421" t="s">
        <v>12423</v>
      </c>
      <c r="AG11421">
        <v>40002348</v>
      </c>
      <c r="AL11421" t="s">
        <v>12422</v>
      </c>
      <c r="AN11421">
        <v>2805503001</v>
      </c>
      <c r="AO11421">
        <v>16</v>
      </c>
      <c r="AP11421" t="s">
        <v>12424</v>
      </c>
      <c r="AQ11421" t="s">
        <v>11408</v>
      </c>
      <c r="AR11421">
        <v>4100</v>
      </c>
      <c r="AS11421" t="s">
        <v>12491</v>
      </c>
      <c r="AT11421">
        <v>2005</v>
      </c>
      <c r="AV11421" t="s">
        <v>13150</v>
      </c>
      <c r="AW11421">
        <v>116100</v>
      </c>
    </row>
    <row r="11422" spans="1:49" x14ac:dyDescent="0.25">
      <c r="A11422">
        <v>4100</v>
      </c>
      <c r="B11422">
        <v>30040</v>
      </c>
      <c r="C11422">
        <v>4036</v>
      </c>
      <c r="D11422">
        <v>410</v>
      </c>
      <c r="E11422" s="124" t="s">
        <v>22324</v>
      </c>
      <c r="F11422" t="str">
        <f t="shared" si="230"/>
        <v>Michael PusateriPRECISION WEB SYSTEMS INC.</v>
      </c>
      <c r="G11422" s="150" t="str">
        <f t="shared" si="231"/>
        <v>Michael Pusateri</v>
      </c>
      <c r="H11422" s="149" t="s">
        <v>7529</v>
      </c>
      <c r="I11422">
        <v>40002507</v>
      </c>
      <c r="K11422" t="s">
        <v>22582</v>
      </c>
      <c r="L11422" t="s">
        <v>14046</v>
      </c>
      <c r="M11422" t="s">
        <v>14047</v>
      </c>
      <c r="N11422" t="s">
        <v>22583</v>
      </c>
      <c r="Q11422" t="s">
        <v>12415</v>
      </c>
      <c r="R11422" t="s">
        <v>12416</v>
      </c>
      <c r="S11422" t="s">
        <v>22584</v>
      </c>
      <c r="U11422" t="s">
        <v>12418</v>
      </c>
      <c r="W11422">
        <v>11</v>
      </c>
      <c r="X11422">
        <v>1</v>
      </c>
      <c r="Y11422" t="s">
        <v>12419</v>
      </c>
      <c r="Z11422" t="s">
        <v>12420</v>
      </c>
      <c r="AA11422" t="s">
        <v>12421</v>
      </c>
      <c r="AB11422" t="s">
        <v>12422</v>
      </c>
      <c r="AC11422">
        <v>2</v>
      </c>
      <c r="AD11422" s="123">
        <v>39111</v>
      </c>
      <c r="AE11422" t="s">
        <v>12423</v>
      </c>
      <c r="AG11422">
        <v>40002507</v>
      </c>
      <c r="AL11422" t="s">
        <v>12422</v>
      </c>
      <c r="AN11422">
        <v>1811104901</v>
      </c>
      <c r="AO11422">
        <v>16</v>
      </c>
      <c r="AP11422" t="s">
        <v>12424</v>
      </c>
      <c r="AQ11422" t="s">
        <v>11408</v>
      </c>
      <c r="AR11422">
        <v>4100</v>
      </c>
      <c r="AS11422" t="s">
        <v>12491</v>
      </c>
      <c r="AT11422">
        <v>0</v>
      </c>
      <c r="AV11422" t="s">
        <v>13150</v>
      </c>
      <c r="AW11422">
        <v>116100</v>
      </c>
    </row>
    <row r="11423" spans="1:49" x14ac:dyDescent="0.25">
      <c r="A11423">
        <v>4100</v>
      </c>
      <c r="B11423">
        <v>30040</v>
      </c>
      <c r="C11423">
        <v>4036</v>
      </c>
      <c r="D11423">
        <v>410</v>
      </c>
      <c r="E11423" s="124" t="s">
        <v>22324</v>
      </c>
      <c r="F11423" t="str">
        <f t="shared" si="230"/>
        <v>Michael PusateriPROSPECT QUOTE AND N/C TEST</v>
      </c>
      <c r="G11423" s="150" t="str">
        <f t="shared" si="231"/>
        <v>Michael Pusateri</v>
      </c>
      <c r="H11423" s="149" t="s">
        <v>7645</v>
      </c>
      <c r="I11423">
        <v>40404036</v>
      </c>
      <c r="K11423" t="s">
        <v>13167</v>
      </c>
      <c r="L11423" t="s">
        <v>13168</v>
      </c>
      <c r="M11423" t="s">
        <v>13169</v>
      </c>
      <c r="N11423">
        <v>28078</v>
      </c>
      <c r="Q11423" t="s">
        <v>12415</v>
      </c>
      <c r="R11423" t="s">
        <v>12416</v>
      </c>
      <c r="S11423" t="s">
        <v>13170</v>
      </c>
      <c r="U11423" t="s">
        <v>12418</v>
      </c>
      <c r="W11423">
        <v>11</v>
      </c>
      <c r="X11423">
        <v>1</v>
      </c>
      <c r="Y11423" t="s">
        <v>12419</v>
      </c>
      <c r="Z11423" t="s">
        <v>12420</v>
      </c>
      <c r="AA11423" t="s">
        <v>12429</v>
      </c>
      <c r="AB11423" t="s">
        <v>12422</v>
      </c>
      <c r="AC11423">
        <v>2</v>
      </c>
      <c r="AD11423" s="123">
        <v>41578</v>
      </c>
      <c r="AE11423" t="s">
        <v>12431</v>
      </c>
      <c r="AG11423">
        <v>40404036</v>
      </c>
      <c r="AL11423" t="s">
        <v>12422</v>
      </c>
      <c r="AN11423">
        <v>3411915001</v>
      </c>
      <c r="AO11423">
        <v>16</v>
      </c>
      <c r="AP11423" t="s">
        <v>12424</v>
      </c>
      <c r="AQ11423" t="s">
        <v>11408</v>
      </c>
      <c r="AR11423">
        <v>4100</v>
      </c>
      <c r="AT11423">
        <v>0</v>
      </c>
      <c r="AV11423" t="s">
        <v>13171</v>
      </c>
      <c r="AW11423">
        <v>116100</v>
      </c>
    </row>
    <row r="11424" spans="1:49" x14ac:dyDescent="0.25">
      <c r="A11424">
        <v>4100</v>
      </c>
      <c r="B11424">
        <v>30040</v>
      </c>
      <c r="C11424">
        <v>4036</v>
      </c>
      <c r="D11424">
        <v>410</v>
      </c>
      <c r="E11424" s="124" t="s">
        <v>22324</v>
      </c>
      <c r="F11424" t="str">
        <f t="shared" si="230"/>
        <v>Michael PusateriQUAD GRAPHICS INC. - FRANKLIN, KY</v>
      </c>
      <c r="G11424" s="150" t="str">
        <f t="shared" si="231"/>
        <v>Michael Pusateri</v>
      </c>
      <c r="H11424" s="149" t="s">
        <v>7697</v>
      </c>
      <c r="I11424">
        <v>40007721</v>
      </c>
      <c r="J11424" t="s">
        <v>15091</v>
      </c>
      <c r="K11424" t="s">
        <v>15092</v>
      </c>
      <c r="L11424" t="s">
        <v>15093</v>
      </c>
      <c r="M11424" t="s">
        <v>14186</v>
      </c>
      <c r="N11424" t="s">
        <v>15771</v>
      </c>
      <c r="Q11424" t="s">
        <v>12415</v>
      </c>
      <c r="R11424" t="s">
        <v>12416</v>
      </c>
      <c r="S11424" t="s">
        <v>15094</v>
      </c>
      <c r="U11424" t="s">
        <v>12418</v>
      </c>
      <c r="V11424">
        <v>171</v>
      </c>
      <c r="W11424">
        <v>11</v>
      </c>
      <c r="X11424">
        <v>1</v>
      </c>
      <c r="Y11424" t="s">
        <v>13389</v>
      </c>
      <c r="Z11424" t="s">
        <v>12420</v>
      </c>
      <c r="AA11424" t="s">
        <v>12429</v>
      </c>
      <c r="AB11424" t="s">
        <v>12473</v>
      </c>
      <c r="AC11424">
        <v>2</v>
      </c>
      <c r="AD11424" s="123">
        <v>42312</v>
      </c>
      <c r="AE11424" t="s">
        <v>12431</v>
      </c>
      <c r="AG11424">
        <v>40007721</v>
      </c>
      <c r="AL11424" t="s">
        <v>12473</v>
      </c>
      <c r="AN11424">
        <v>5013313401</v>
      </c>
      <c r="AO11424">
        <v>16</v>
      </c>
      <c r="AP11424" t="s">
        <v>12424</v>
      </c>
      <c r="AQ11424" t="s">
        <v>11408</v>
      </c>
      <c r="AR11424">
        <v>4100</v>
      </c>
      <c r="AT11424">
        <v>0</v>
      </c>
      <c r="AV11424" t="s">
        <v>15096</v>
      </c>
      <c r="AW11424">
        <v>116100</v>
      </c>
    </row>
    <row r="11425" spans="1:49" x14ac:dyDescent="0.25">
      <c r="A11425">
        <v>4100</v>
      </c>
      <c r="B11425">
        <v>30040</v>
      </c>
      <c r="C11425">
        <v>4036</v>
      </c>
      <c r="D11425">
        <v>410</v>
      </c>
      <c r="E11425" s="124" t="s">
        <v>22324</v>
      </c>
      <c r="F11425" t="str">
        <f t="shared" si="230"/>
        <v>Michael PusateriQUEBECOR PRINTING FRANKLI</v>
      </c>
      <c r="G11425" s="150" t="str">
        <f t="shared" si="231"/>
        <v>Michael Pusateri</v>
      </c>
      <c r="H11425" s="149" t="s">
        <v>7746</v>
      </c>
      <c r="I11425">
        <v>40001032</v>
      </c>
      <c r="K11425" t="s">
        <v>22585</v>
      </c>
      <c r="L11425" t="s">
        <v>14168</v>
      </c>
      <c r="M11425" t="s">
        <v>14047</v>
      </c>
      <c r="N11425" t="s">
        <v>22586</v>
      </c>
      <c r="Q11425" t="s">
        <v>12415</v>
      </c>
      <c r="R11425" t="s">
        <v>12416</v>
      </c>
      <c r="S11425">
        <v>2705869251</v>
      </c>
      <c r="U11425" t="s">
        <v>12418</v>
      </c>
      <c r="V11425">
        <v>171</v>
      </c>
      <c r="W11425">
        <v>11</v>
      </c>
      <c r="X11425">
        <v>1</v>
      </c>
      <c r="Y11425" t="s">
        <v>12419</v>
      </c>
      <c r="Z11425" t="s">
        <v>12420</v>
      </c>
      <c r="AA11425" t="s">
        <v>12421</v>
      </c>
      <c r="AB11425" t="s">
        <v>12422</v>
      </c>
      <c r="AC11425">
        <v>2</v>
      </c>
      <c r="AD11425" s="123">
        <v>39111</v>
      </c>
      <c r="AE11425" t="s">
        <v>12423</v>
      </c>
      <c r="AG11425">
        <v>40001032</v>
      </c>
      <c r="AL11425" t="s">
        <v>12422</v>
      </c>
      <c r="AN11425">
        <v>1821300001</v>
      </c>
      <c r="AO11425">
        <v>16</v>
      </c>
      <c r="AP11425" t="s">
        <v>12424</v>
      </c>
      <c r="AQ11425" t="s">
        <v>11408</v>
      </c>
      <c r="AR11425">
        <v>4100</v>
      </c>
      <c r="AS11425" t="s">
        <v>12491</v>
      </c>
      <c r="AT11425">
        <v>2005</v>
      </c>
      <c r="AV11425" t="s">
        <v>22587</v>
      </c>
      <c r="AW11425">
        <v>116100</v>
      </c>
    </row>
    <row r="11426" spans="1:49" x14ac:dyDescent="0.25">
      <c r="A11426">
        <v>4100</v>
      </c>
      <c r="B11426">
        <v>30040</v>
      </c>
      <c r="C11426">
        <v>4036</v>
      </c>
      <c r="D11426">
        <v>415</v>
      </c>
      <c r="E11426" s="124" t="s">
        <v>22324</v>
      </c>
      <c r="F11426" t="str">
        <f t="shared" si="230"/>
        <v>Michael PusateriR&amp;R DESIGN AND MANUFACTURING, INC</v>
      </c>
      <c r="G11426" s="150" t="str">
        <f t="shared" si="231"/>
        <v>Michael Pusateri</v>
      </c>
      <c r="H11426" s="149" t="s">
        <v>7772</v>
      </c>
      <c r="I11426">
        <v>40008808</v>
      </c>
      <c r="K11426" t="s">
        <v>22588</v>
      </c>
      <c r="L11426" t="s">
        <v>14191</v>
      </c>
      <c r="M11426" t="s">
        <v>14047</v>
      </c>
      <c r="N11426">
        <v>41018</v>
      </c>
      <c r="Q11426" t="s">
        <v>12415</v>
      </c>
      <c r="R11426" t="s">
        <v>12416</v>
      </c>
      <c r="S11426" t="s">
        <v>22589</v>
      </c>
      <c r="U11426" t="s">
        <v>12418</v>
      </c>
      <c r="W11426">
        <v>11</v>
      </c>
      <c r="X11426">
        <v>0</v>
      </c>
      <c r="Y11426" t="s">
        <v>12419</v>
      </c>
      <c r="Z11426" t="s">
        <v>12420</v>
      </c>
      <c r="AA11426" t="s">
        <v>12485</v>
      </c>
      <c r="AB11426" t="s">
        <v>12422</v>
      </c>
      <c r="AC11426">
        <v>2</v>
      </c>
      <c r="AD11426" s="123">
        <v>43881</v>
      </c>
      <c r="AE11426" t="s">
        <v>12486</v>
      </c>
      <c r="AG11426">
        <v>40008808</v>
      </c>
      <c r="AL11426" t="s">
        <v>12422</v>
      </c>
      <c r="AN11426">
        <v>1811702301</v>
      </c>
      <c r="AO11426">
        <v>16</v>
      </c>
      <c r="AP11426" t="s">
        <v>12424</v>
      </c>
      <c r="AQ11426" t="s">
        <v>11408</v>
      </c>
      <c r="AR11426">
        <v>4100</v>
      </c>
      <c r="AT11426">
        <v>0</v>
      </c>
      <c r="AV11426" t="s">
        <v>22590</v>
      </c>
      <c r="AW11426">
        <v>116100</v>
      </c>
    </row>
    <row r="11427" spans="1:49" x14ac:dyDescent="0.25">
      <c r="A11427">
        <v>4100</v>
      </c>
      <c r="B11427">
        <v>30040</v>
      </c>
      <c r="C11427">
        <v>4036</v>
      </c>
      <c r="D11427">
        <v>410</v>
      </c>
      <c r="E11427" s="124" t="s">
        <v>22324</v>
      </c>
      <c r="F11427" t="str">
        <f t="shared" si="230"/>
        <v>Michael PusateriRALCORP HOLDINGS-ACCOUNTS PAYABLE</v>
      </c>
      <c r="G11427" s="150" t="str">
        <f t="shared" si="231"/>
        <v>Michael Pusateri</v>
      </c>
      <c r="H11427" s="149" t="s">
        <v>7808</v>
      </c>
      <c r="I11427">
        <v>40005433</v>
      </c>
      <c r="J11427" t="s">
        <v>22591</v>
      </c>
      <c r="L11427" t="s">
        <v>22592</v>
      </c>
      <c r="M11427" t="s">
        <v>13327</v>
      </c>
      <c r="O11427">
        <v>88972</v>
      </c>
      <c r="P11427">
        <v>63188</v>
      </c>
      <c r="Q11427" t="s">
        <v>12415</v>
      </c>
      <c r="R11427" t="s">
        <v>12416</v>
      </c>
      <c r="S11427" t="s">
        <v>22593</v>
      </c>
      <c r="U11427" t="s">
        <v>12418</v>
      </c>
      <c r="W11427">
        <v>11</v>
      </c>
      <c r="X11427">
        <v>1</v>
      </c>
      <c r="Y11427" t="s">
        <v>12472</v>
      </c>
      <c r="Z11427" t="s">
        <v>12420</v>
      </c>
      <c r="AA11427" t="s">
        <v>12429</v>
      </c>
      <c r="AB11427" t="s">
        <v>12422</v>
      </c>
      <c r="AC11427">
        <v>2</v>
      </c>
      <c r="AD11427" s="123">
        <v>39566</v>
      </c>
      <c r="AE11427" t="s">
        <v>12633</v>
      </c>
      <c r="AG11427">
        <v>40005433</v>
      </c>
      <c r="AL11427" t="s">
        <v>12422</v>
      </c>
      <c r="AN11427">
        <v>2651012701</v>
      </c>
      <c r="AO11427">
        <v>16</v>
      </c>
      <c r="AP11427" t="s">
        <v>12424</v>
      </c>
      <c r="AQ11427" t="s">
        <v>11408</v>
      </c>
      <c r="AR11427">
        <v>4100</v>
      </c>
      <c r="AT11427">
        <v>0</v>
      </c>
      <c r="AV11427" t="s">
        <v>22594</v>
      </c>
      <c r="AW11427">
        <v>116100</v>
      </c>
    </row>
    <row r="11428" spans="1:49" x14ac:dyDescent="0.25">
      <c r="A11428">
        <v>4100</v>
      </c>
      <c r="B11428">
        <v>30040</v>
      </c>
      <c r="C11428">
        <v>4036</v>
      </c>
      <c r="D11428">
        <v>415</v>
      </c>
      <c r="E11428" s="124" t="s">
        <v>22324</v>
      </c>
      <c r="F11428" t="str">
        <f t="shared" si="230"/>
        <v>Michael PusateriRANGER STEEL, INC.</v>
      </c>
      <c r="G11428" s="150" t="str">
        <f t="shared" si="231"/>
        <v>Michael Pusateri</v>
      </c>
      <c r="H11428" s="149" t="s">
        <v>7822</v>
      </c>
      <c r="I11428">
        <v>40008887</v>
      </c>
      <c r="K11428" t="s">
        <v>22595</v>
      </c>
      <c r="L11428" t="s">
        <v>18617</v>
      </c>
      <c r="M11428" t="s">
        <v>14047</v>
      </c>
      <c r="N11428" t="s">
        <v>22596</v>
      </c>
      <c r="Q11428" t="s">
        <v>12415</v>
      </c>
      <c r="R11428" t="s">
        <v>12416</v>
      </c>
      <c r="S11428" t="s">
        <v>22597</v>
      </c>
      <c r="U11428" t="s">
        <v>12418</v>
      </c>
      <c r="W11428">
        <v>11</v>
      </c>
      <c r="X11428">
        <v>0</v>
      </c>
      <c r="Y11428" t="s">
        <v>12419</v>
      </c>
      <c r="Z11428" t="s">
        <v>12420</v>
      </c>
      <c r="AA11428" t="s">
        <v>12485</v>
      </c>
      <c r="AB11428" t="s">
        <v>12422</v>
      </c>
      <c r="AC11428">
        <v>2</v>
      </c>
      <c r="AD11428" s="123">
        <v>44004</v>
      </c>
      <c r="AE11428" t="s">
        <v>12486</v>
      </c>
      <c r="AG11428">
        <v>40008887</v>
      </c>
      <c r="AL11428" t="s">
        <v>12422</v>
      </c>
      <c r="AN11428">
        <v>1816105401</v>
      </c>
      <c r="AO11428">
        <v>16</v>
      </c>
      <c r="AP11428" t="s">
        <v>12424</v>
      </c>
      <c r="AQ11428" t="s">
        <v>11408</v>
      </c>
      <c r="AR11428">
        <v>4100</v>
      </c>
      <c r="AT11428">
        <v>0</v>
      </c>
      <c r="AV11428" t="s">
        <v>22598</v>
      </c>
      <c r="AW11428">
        <v>116100</v>
      </c>
    </row>
    <row r="11429" spans="1:49" x14ac:dyDescent="0.25">
      <c r="A11429">
        <v>4100</v>
      </c>
      <c r="B11429">
        <v>30040</v>
      </c>
      <c r="C11429">
        <v>4036</v>
      </c>
      <c r="D11429">
        <v>410</v>
      </c>
      <c r="E11429" s="124" t="s">
        <v>22324</v>
      </c>
      <c r="F11429" t="str">
        <f t="shared" si="230"/>
        <v>Michael PusateriRR DONNELLEY &amp; SONS - DANVILLE</v>
      </c>
      <c r="G11429" s="150" t="str">
        <f t="shared" si="231"/>
        <v>Michael Pusateri</v>
      </c>
      <c r="H11429" s="149" t="s">
        <v>8075</v>
      </c>
      <c r="I11429">
        <v>40001805</v>
      </c>
      <c r="J11429" t="s">
        <v>21888</v>
      </c>
      <c r="L11429" t="s">
        <v>12702</v>
      </c>
      <c r="M11429" t="s">
        <v>12703</v>
      </c>
      <c r="O11429">
        <v>280110</v>
      </c>
      <c r="P11429" t="s">
        <v>19071</v>
      </c>
      <c r="Q11429" t="s">
        <v>12415</v>
      </c>
      <c r="R11429" t="s">
        <v>12416</v>
      </c>
      <c r="S11429" t="s">
        <v>22599</v>
      </c>
      <c r="U11429" t="s">
        <v>12418</v>
      </c>
      <c r="V11429">
        <v>212</v>
      </c>
      <c r="W11429">
        <v>11</v>
      </c>
      <c r="X11429">
        <v>1</v>
      </c>
      <c r="Y11429" t="s">
        <v>12419</v>
      </c>
      <c r="Z11429" t="s">
        <v>12420</v>
      </c>
      <c r="AA11429" t="s">
        <v>12421</v>
      </c>
      <c r="AB11429" t="s">
        <v>12422</v>
      </c>
      <c r="AC11429">
        <v>2</v>
      </c>
      <c r="AD11429" s="123">
        <v>39111</v>
      </c>
      <c r="AE11429" t="s">
        <v>12423</v>
      </c>
      <c r="AG11429">
        <v>40001805</v>
      </c>
      <c r="AL11429" t="s">
        <v>12422</v>
      </c>
      <c r="AN11429">
        <v>4303706201</v>
      </c>
      <c r="AO11429">
        <v>16</v>
      </c>
      <c r="AP11429" t="s">
        <v>12424</v>
      </c>
      <c r="AQ11429" t="s">
        <v>11408</v>
      </c>
      <c r="AR11429">
        <v>4100</v>
      </c>
      <c r="AS11429" t="s">
        <v>12491</v>
      </c>
      <c r="AT11429">
        <v>2005</v>
      </c>
      <c r="AV11429" t="s">
        <v>13209</v>
      </c>
      <c r="AW11429">
        <v>116100</v>
      </c>
    </row>
    <row r="11430" spans="1:49" x14ac:dyDescent="0.25">
      <c r="A11430">
        <v>4100</v>
      </c>
      <c r="B11430">
        <v>30040</v>
      </c>
      <c r="C11430">
        <v>4036</v>
      </c>
      <c r="D11430">
        <v>410</v>
      </c>
      <c r="E11430" s="124" t="s">
        <v>22324</v>
      </c>
      <c r="F11430" t="str">
        <f t="shared" si="230"/>
        <v>Michael PusateriRR DONNELLEY &amp; SONS, INC.</v>
      </c>
      <c r="G11430" s="150" t="str">
        <f t="shared" si="231"/>
        <v>Michael Pusateri</v>
      </c>
      <c r="H11430" s="149" t="s">
        <v>8081</v>
      </c>
      <c r="I11430">
        <v>40005684</v>
      </c>
      <c r="K11430" t="s">
        <v>22600</v>
      </c>
      <c r="L11430" t="s">
        <v>22601</v>
      </c>
      <c r="M11430" t="s">
        <v>14047</v>
      </c>
      <c r="N11430">
        <v>42141</v>
      </c>
      <c r="Q11430" t="s">
        <v>12415</v>
      </c>
      <c r="R11430" t="s">
        <v>12416</v>
      </c>
      <c r="S11430" t="s">
        <v>22602</v>
      </c>
      <c r="U11430" t="s">
        <v>12418</v>
      </c>
      <c r="V11430">
        <v>212</v>
      </c>
      <c r="W11430">
        <v>11</v>
      </c>
      <c r="X11430">
        <v>1</v>
      </c>
      <c r="Y11430" t="s">
        <v>12419</v>
      </c>
      <c r="Z11430" t="s">
        <v>12420</v>
      </c>
      <c r="AA11430" t="s">
        <v>14498</v>
      </c>
      <c r="AB11430" t="s">
        <v>12430</v>
      </c>
      <c r="AC11430">
        <v>2</v>
      </c>
      <c r="AD11430" s="123">
        <v>39882</v>
      </c>
      <c r="AE11430" t="s">
        <v>12431</v>
      </c>
      <c r="AG11430">
        <v>40005684</v>
      </c>
      <c r="AL11430" t="s">
        <v>12430</v>
      </c>
      <c r="AN11430">
        <v>1800903201</v>
      </c>
      <c r="AO11430">
        <v>16</v>
      </c>
      <c r="AP11430" t="s">
        <v>12424</v>
      </c>
      <c r="AQ11430" t="s">
        <v>11408</v>
      </c>
      <c r="AR11430">
        <v>4100</v>
      </c>
      <c r="AT11430">
        <v>0</v>
      </c>
      <c r="AV11430" t="s">
        <v>13209</v>
      </c>
      <c r="AW11430">
        <v>116100</v>
      </c>
    </row>
    <row r="11431" spans="1:49" x14ac:dyDescent="0.25">
      <c r="A11431">
        <v>4100</v>
      </c>
      <c r="B11431">
        <v>30040</v>
      </c>
      <c r="C11431">
        <v>4036</v>
      </c>
      <c r="D11431">
        <v>410</v>
      </c>
      <c r="E11431" s="124" t="s">
        <v>22324</v>
      </c>
      <c r="F11431" t="str">
        <f t="shared" si="230"/>
        <v>Michael PusateriRUBBERLITE</v>
      </c>
      <c r="G11431" s="150" t="str">
        <f t="shared" si="231"/>
        <v>Michael Pusateri</v>
      </c>
      <c r="H11431" s="149" t="s">
        <v>8113</v>
      </c>
      <c r="I11431">
        <v>40005390</v>
      </c>
      <c r="K11431" t="s">
        <v>22603</v>
      </c>
      <c r="L11431" t="s">
        <v>13241</v>
      </c>
      <c r="M11431" t="s">
        <v>16851</v>
      </c>
      <c r="N11431" t="s">
        <v>22604</v>
      </c>
      <c r="Q11431" t="s">
        <v>12415</v>
      </c>
      <c r="R11431" t="s">
        <v>12416</v>
      </c>
      <c r="S11431" t="s">
        <v>22605</v>
      </c>
      <c r="U11431" t="s">
        <v>12418</v>
      </c>
      <c r="W11431">
        <v>11</v>
      </c>
      <c r="X11431">
        <v>1</v>
      </c>
      <c r="Y11431" t="s">
        <v>12419</v>
      </c>
      <c r="Z11431" t="s">
        <v>12420</v>
      </c>
      <c r="AA11431" t="s">
        <v>12429</v>
      </c>
      <c r="AB11431" t="s">
        <v>12422</v>
      </c>
      <c r="AC11431">
        <v>2</v>
      </c>
      <c r="AD11431" s="123">
        <v>39512</v>
      </c>
      <c r="AE11431" t="s">
        <v>12633</v>
      </c>
      <c r="AG11431">
        <v>40005390</v>
      </c>
      <c r="AL11431" t="s">
        <v>12422</v>
      </c>
      <c r="AN11431">
        <v>4909901701</v>
      </c>
      <c r="AO11431">
        <v>16</v>
      </c>
      <c r="AP11431" t="s">
        <v>12424</v>
      </c>
      <c r="AQ11431" t="s">
        <v>11408</v>
      </c>
      <c r="AR11431">
        <v>4100</v>
      </c>
      <c r="AT11431">
        <v>0</v>
      </c>
      <c r="AV11431" t="s">
        <v>8113</v>
      </c>
      <c r="AW11431">
        <v>116100</v>
      </c>
    </row>
    <row r="11432" spans="1:49" x14ac:dyDescent="0.25">
      <c r="A11432">
        <v>4100</v>
      </c>
      <c r="B11432">
        <v>30040</v>
      </c>
      <c r="C11432">
        <v>4036</v>
      </c>
      <c r="D11432">
        <v>410</v>
      </c>
      <c r="E11432" s="124" t="s">
        <v>22324</v>
      </c>
      <c r="F11432" t="str">
        <f t="shared" si="230"/>
        <v>Michael PusateriSCHOTT SCIENTIFIC GLASS, INC.</v>
      </c>
      <c r="G11432" s="150" t="str">
        <f t="shared" si="231"/>
        <v>Michael Pusateri</v>
      </c>
      <c r="H11432" s="149" t="s">
        <v>8246</v>
      </c>
      <c r="I11432">
        <v>40002131</v>
      </c>
      <c r="K11432" t="s">
        <v>22606</v>
      </c>
      <c r="L11432" t="s">
        <v>22607</v>
      </c>
      <c r="M11432" t="s">
        <v>16851</v>
      </c>
      <c r="N11432" t="s">
        <v>22608</v>
      </c>
      <c r="Q11432" t="s">
        <v>12415</v>
      </c>
      <c r="R11432" t="s">
        <v>12416</v>
      </c>
      <c r="S11432" t="s">
        <v>22609</v>
      </c>
      <c r="U11432" t="s">
        <v>12418</v>
      </c>
      <c r="W11432">
        <v>11</v>
      </c>
      <c r="X11432">
        <v>1</v>
      </c>
      <c r="Y11432" t="s">
        <v>12419</v>
      </c>
      <c r="Z11432" t="s">
        <v>12420</v>
      </c>
      <c r="AA11432" t="s">
        <v>12421</v>
      </c>
      <c r="AB11432" t="s">
        <v>12422</v>
      </c>
      <c r="AC11432">
        <v>2</v>
      </c>
      <c r="AD11432" s="123">
        <v>39111</v>
      </c>
      <c r="AE11432" t="s">
        <v>12423</v>
      </c>
      <c r="AG11432">
        <v>40002131</v>
      </c>
      <c r="AL11432" t="s">
        <v>12422</v>
      </c>
      <c r="AN11432">
        <v>4910703501</v>
      </c>
      <c r="AO11432">
        <v>16</v>
      </c>
      <c r="AP11432" t="s">
        <v>12424</v>
      </c>
      <c r="AQ11432" t="s">
        <v>11408</v>
      </c>
      <c r="AR11432">
        <v>4100</v>
      </c>
      <c r="AS11432" t="s">
        <v>12491</v>
      </c>
      <c r="AT11432">
        <v>0</v>
      </c>
      <c r="AV11432" t="s">
        <v>22610</v>
      </c>
      <c r="AW11432">
        <v>116100</v>
      </c>
    </row>
    <row r="11433" spans="1:49" x14ac:dyDescent="0.25">
      <c r="A11433">
        <v>4100</v>
      </c>
      <c r="B11433">
        <v>30040</v>
      </c>
      <c r="C11433">
        <v>4036</v>
      </c>
      <c r="D11433">
        <v>410</v>
      </c>
      <c r="E11433" s="124" t="s">
        <v>22324</v>
      </c>
      <c r="F11433" t="str">
        <f t="shared" si="230"/>
        <v>Michael PusateriSHINWA USA CORP.</v>
      </c>
      <c r="G11433" s="150" t="str">
        <f t="shared" si="231"/>
        <v>Michael Pusateri</v>
      </c>
      <c r="H11433" s="149" t="s">
        <v>8378</v>
      </c>
      <c r="I11433">
        <v>40008225</v>
      </c>
      <c r="K11433" t="s">
        <v>22611</v>
      </c>
      <c r="L11433" t="s">
        <v>14191</v>
      </c>
      <c r="M11433" t="s">
        <v>14047</v>
      </c>
      <c r="N11433">
        <v>41018</v>
      </c>
      <c r="Q11433" t="s">
        <v>12415</v>
      </c>
      <c r="R11433" t="s">
        <v>12416</v>
      </c>
      <c r="S11433" t="s">
        <v>22612</v>
      </c>
      <c r="U11433" t="s">
        <v>12418</v>
      </c>
      <c r="W11433">
        <v>11</v>
      </c>
      <c r="X11433">
        <v>2</v>
      </c>
      <c r="Y11433">
        <v>1</v>
      </c>
      <c r="Z11433" t="s">
        <v>12420</v>
      </c>
      <c r="AA11433" t="s">
        <v>12429</v>
      </c>
      <c r="AB11433" t="s">
        <v>12422</v>
      </c>
      <c r="AC11433">
        <v>2</v>
      </c>
      <c r="AD11433" s="123">
        <v>43010</v>
      </c>
      <c r="AE11433" t="s">
        <v>12431</v>
      </c>
      <c r="AG11433">
        <v>40008225</v>
      </c>
      <c r="AL11433" t="s">
        <v>12422</v>
      </c>
      <c r="AN11433">
        <v>1811702301</v>
      </c>
      <c r="AO11433">
        <v>16</v>
      </c>
      <c r="AP11433" t="s">
        <v>12424</v>
      </c>
      <c r="AQ11433" t="s">
        <v>11408</v>
      </c>
      <c r="AR11433">
        <v>4100</v>
      </c>
      <c r="AT11433">
        <v>0</v>
      </c>
      <c r="AV11433" t="s">
        <v>22613</v>
      </c>
      <c r="AW11433">
        <v>116100</v>
      </c>
    </row>
    <row r="11434" spans="1:49" x14ac:dyDescent="0.25">
      <c r="A11434">
        <v>4100</v>
      </c>
      <c r="B11434">
        <v>30040</v>
      </c>
      <c r="C11434">
        <v>4036</v>
      </c>
      <c r="D11434">
        <v>410</v>
      </c>
      <c r="E11434" s="124" t="s">
        <v>22324</v>
      </c>
      <c r="F11434" t="str">
        <f t="shared" si="230"/>
        <v>Michael PusateriSPECIALTY TOOL MACHINE COMPANY</v>
      </c>
      <c r="G11434" s="150" t="str">
        <f t="shared" si="231"/>
        <v>Michael Pusateri</v>
      </c>
      <c r="H11434" s="149" t="s">
        <v>8629</v>
      </c>
      <c r="I11434">
        <v>40001659</v>
      </c>
      <c r="K11434" t="s">
        <v>22614</v>
      </c>
      <c r="L11434" t="s">
        <v>14046</v>
      </c>
      <c r="M11434" t="s">
        <v>14047</v>
      </c>
      <c r="N11434" t="s">
        <v>22583</v>
      </c>
      <c r="Q11434" t="s">
        <v>12415</v>
      </c>
      <c r="R11434" t="s">
        <v>12416</v>
      </c>
      <c r="S11434" t="s">
        <v>22615</v>
      </c>
      <c r="U11434" t="s">
        <v>12418</v>
      </c>
      <c r="W11434">
        <v>11</v>
      </c>
      <c r="X11434">
        <v>1</v>
      </c>
      <c r="Y11434" t="s">
        <v>12419</v>
      </c>
      <c r="Z11434" t="s">
        <v>12420</v>
      </c>
      <c r="AA11434" t="s">
        <v>12421</v>
      </c>
      <c r="AB11434" t="s">
        <v>12422</v>
      </c>
      <c r="AC11434">
        <v>2</v>
      </c>
      <c r="AD11434" s="123">
        <v>39111</v>
      </c>
      <c r="AE11434" t="s">
        <v>12423</v>
      </c>
      <c r="AG11434">
        <v>40001659</v>
      </c>
      <c r="AL11434" t="s">
        <v>12422</v>
      </c>
      <c r="AN11434">
        <v>1811104901</v>
      </c>
      <c r="AO11434">
        <v>16</v>
      </c>
      <c r="AP11434" t="s">
        <v>12424</v>
      </c>
      <c r="AQ11434" t="s">
        <v>11408</v>
      </c>
      <c r="AR11434">
        <v>4100</v>
      </c>
      <c r="AS11434" t="s">
        <v>12491</v>
      </c>
      <c r="AT11434">
        <v>0</v>
      </c>
      <c r="AV11434" t="s">
        <v>18848</v>
      </c>
      <c r="AW11434">
        <v>116100</v>
      </c>
    </row>
    <row r="11435" spans="1:49" x14ac:dyDescent="0.25">
      <c r="A11435">
        <v>4100</v>
      </c>
      <c r="B11435">
        <v>30040</v>
      </c>
      <c r="C11435">
        <v>4036</v>
      </c>
      <c r="D11435">
        <v>410</v>
      </c>
      <c r="E11435" s="124" t="s">
        <v>22324</v>
      </c>
      <c r="F11435" t="str">
        <f t="shared" si="230"/>
        <v>Michael PusateriSPEC-SOFT, INC.</v>
      </c>
      <c r="G11435" s="150" t="str">
        <f t="shared" si="231"/>
        <v>Michael Pusateri</v>
      </c>
      <c r="H11435" s="149" t="s">
        <v>8631</v>
      </c>
      <c r="I11435">
        <v>40003633</v>
      </c>
      <c r="K11435" t="s">
        <v>22616</v>
      </c>
      <c r="L11435" t="s">
        <v>22617</v>
      </c>
      <c r="M11435" t="s">
        <v>14047</v>
      </c>
      <c r="N11435" t="s">
        <v>22618</v>
      </c>
      <c r="Q11435" t="s">
        <v>12415</v>
      </c>
      <c r="R11435" t="s">
        <v>12416</v>
      </c>
      <c r="S11435">
        <v>8594851211</v>
      </c>
      <c r="U11435" t="s">
        <v>12418</v>
      </c>
      <c r="W11435">
        <v>11</v>
      </c>
      <c r="X11435">
        <v>0</v>
      </c>
      <c r="Y11435" t="s">
        <v>12419</v>
      </c>
      <c r="Z11435" t="s">
        <v>12420</v>
      </c>
      <c r="AA11435" t="s">
        <v>12421</v>
      </c>
      <c r="AB11435" t="s">
        <v>12422</v>
      </c>
      <c r="AC11435">
        <v>2</v>
      </c>
      <c r="AD11435" s="123">
        <v>39111</v>
      </c>
      <c r="AE11435" t="s">
        <v>12423</v>
      </c>
      <c r="AG11435">
        <v>40003633</v>
      </c>
      <c r="AL11435" t="s">
        <v>12422</v>
      </c>
      <c r="AN11435">
        <v>1811712741</v>
      </c>
      <c r="AO11435">
        <v>16</v>
      </c>
      <c r="AP11435" t="s">
        <v>12424</v>
      </c>
      <c r="AQ11435" t="s">
        <v>11408</v>
      </c>
      <c r="AR11435">
        <v>4100</v>
      </c>
      <c r="AS11435" t="s">
        <v>12491</v>
      </c>
      <c r="AT11435">
        <v>0</v>
      </c>
      <c r="AV11435" t="s">
        <v>22619</v>
      </c>
      <c r="AW11435">
        <v>116100</v>
      </c>
    </row>
    <row r="11436" spans="1:49" x14ac:dyDescent="0.25">
      <c r="A11436">
        <v>4100</v>
      </c>
      <c r="B11436">
        <v>30040</v>
      </c>
      <c r="C11436">
        <v>4036</v>
      </c>
      <c r="D11436">
        <v>410</v>
      </c>
      <c r="E11436" s="124" t="s">
        <v>22324</v>
      </c>
      <c r="F11436" t="str">
        <f t="shared" si="230"/>
        <v>Michael PusateriSUN MANUFACTURING &amp; COATINGS, LLC</v>
      </c>
      <c r="G11436" s="150" t="str">
        <f t="shared" si="231"/>
        <v>Michael Pusateri</v>
      </c>
      <c r="H11436" s="149" t="s">
        <v>8781</v>
      </c>
      <c r="I11436">
        <v>40002855</v>
      </c>
      <c r="K11436" t="s">
        <v>22459</v>
      </c>
      <c r="L11436" t="s">
        <v>12776</v>
      </c>
      <c r="M11436" t="s">
        <v>14047</v>
      </c>
      <c r="N11436" t="s">
        <v>22620</v>
      </c>
      <c r="Q11436" t="s">
        <v>12415</v>
      </c>
      <c r="R11436" t="s">
        <v>12416</v>
      </c>
      <c r="S11436" t="s">
        <v>22460</v>
      </c>
      <c r="U11436" t="s">
        <v>12418</v>
      </c>
      <c r="W11436">
        <v>11</v>
      </c>
      <c r="X11436">
        <v>1</v>
      </c>
      <c r="Y11436" t="s">
        <v>12419</v>
      </c>
      <c r="Z11436" t="s">
        <v>12420</v>
      </c>
      <c r="AA11436" t="s">
        <v>12421</v>
      </c>
      <c r="AB11436" t="s">
        <v>12422</v>
      </c>
      <c r="AC11436">
        <v>2</v>
      </c>
      <c r="AD11436" s="123">
        <v>39111</v>
      </c>
      <c r="AE11436" t="s">
        <v>12423</v>
      </c>
      <c r="AG11436">
        <v>40002855</v>
      </c>
      <c r="AL11436" t="s">
        <v>12422</v>
      </c>
      <c r="AN11436">
        <v>1808115041</v>
      </c>
      <c r="AO11436">
        <v>16</v>
      </c>
      <c r="AP11436" t="s">
        <v>12424</v>
      </c>
      <c r="AQ11436" t="s">
        <v>11408</v>
      </c>
      <c r="AR11436">
        <v>4100</v>
      </c>
      <c r="AS11436" t="s">
        <v>12491</v>
      </c>
      <c r="AT11436">
        <v>2005</v>
      </c>
      <c r="AV11436" t="s">
        <v>22621</v>
      </c>
      <c r="AW11436">
        <v>116100</v>
      </c>
    </row>
    <row r="11437" spans="1:49" x14ac:dyDescent="0.25">
      <c r="A11437">
        <v>4100</v>
      </c>
      <c r="B11437">
        <v>30040</v>
      </c>
      <c r="C11437">
        <v>4036</v>
      </c>
      <c r="D11437">
        <v>410</v>
      </c>
      <c r="E11437" s="124" t="s">
        <v>22324</v>
      </c>
      <c r="F11437" t="str">
        <f t="shared" si="230"/>
        <v>Michael PusateriSUPERIOR HOSE &amp; FITTINGS INC.</v>
      </c>
      <c r="G11437" s="150" t="str">
        <f t="shared" si="231"/>
        <v>Michael Pusateri</v>
      </c>
      <c r="H11437" s="149" t="s">
        <v>8812</v>
      </c>
      <c r="I11437">
        <v>40002467</v>
      </c>
      <c r="K11437" t="s">
        <v>22622</v>
      </c>
      <c r="L11437" t="s">
        <v>17080</v>
      </c>
      <c r="M11437" t="s">
        <v>14047</v>
      </c>
      <c r="N11437" t="s">
        <v>22623</v>
      </c>
      <c r="Q11437" t="s">
        <v>12415</v>
      </c>
      <c r="R11437" t="s">
        <v>12416</v>
      </c>
      <c r="S11437" t="s">
        <v>22624</v>
      </c>
      <c r="U11437" t="s">
        <v>12418</v>
      </c>
      <c r="W11437">
        <v>11</v>
      </c>
      <c r="X11437">
        <v>2</v>
      </c>
      <c r="Y11437" t="s">
        <v>12472</v>
      </c>
      <c r="Z11437" t="s">
        <v>12420</v>
      </c>
      <c r="AA11437" t="s">
        <v>12421</v>
      </c>
      <c r="AB11437" t="s">
        <v>12422</v>
      </c>
      <c r="AC11437">
        <v>2</v>
      </c>
      <c r="AD11437" s="123">
        <v>39111</v>
      </c>
      <c r="AE11437" t="s">
        <v>12423</v>
      </c>
      <c r="AG11437">
        <v>40002467</v>
      </c>
      <c r="AL11437" t="s">
        <v>12422</v>
      </c>
      <c r="AN11437">
        <v>1806704701</v>
      </c>
      <c r="AO11437">
        <v>16</v>
      </c>
      <c r="AP11437" t="s">
        <v>12424</v>
      </c>
      <c r="AQ11437" t="s">
        <v>11408</v>
      </c>
      <c r="AR11437">
        <v>4100</v>
      </c>
      <c r="AS11437" t="s">
        <v>12491</v>
      </c>
      <c r="AT11437">
        <v>0</v>
      </c>
      <c r="AV11437" t="s">
        <v>22625</v>
      </c>
      <c r="AW11437">
        <v>116100</v>
      </c>
    </row>
    <row r="11438" spans="1:49" x14ac:dyDescent="0.25">
      <c r="A11438">
        <v>4100</v>
      </c>
      <c r="B11438">
        <v>30040</v>
      </c>
      <c r="C11438">
        <v>4036</v>
      </c>
      <c r="D11438">
        <v>410</v>
      </c>
      <c r="E11438" s="124" t="s">
        <v>22324</v>
      </c>
      <c r="F11438" t="str">
        <f t="shared" si="230"/>
        <v>Michael PusateriSUPPLY DISTRIBUTION CO., INC.</v>
      </c>
      <c r="G11438" s="150" t="str">
        <f t="shared" si="231"/>
        <v>Michael Pusateri</v>
      </c>
      <c r="H11438" s="149" t="s">
        <v>8824</v>
      </c>
      <c r="I11438">
        <v>40003357</v>
      </c>
      <c r="K11438" t="s">
        <v>22626</v>
      </c>
      <c r="L11438" t="s">
        <v>14046</v>
      </c>
      <c r="M11438" t="s">
        <v>14047</v>
      </c>
      <c r="N11438">
        <v>40202</v>
      </c>
      <c r="Q11438" t="s">
        <v>12415</v>
      </c>
      <c r="R11438" t="s">
        <v>12416</v>
      </c>
      <c r="S11438" t="s">
        <v>22627</v>
      </c>
      <c r="U11438" t="s">
        <v>12418</v>
      </c>
      <c r="W11438">
        <v>11</v>
      </c>
      <c r="X11438">
        <v>2</v>
      </c>
      <c r="Y11438" t="s">
        <v>12419</v>
      </c>
      <c r="Z11438" t="s">
        <v>12420</v>
      </c>
      <c r="AA11438" t="s">
        <v>12421</v>
      </c>
      <c r="AB11438" t="s">
        <v>12430</v>
      </c>
      <c r="AC11438">
        <v>2</v>
      </c>
      <c r="AD11438" s="123">
        <v>39111</v>
      </c>
      <c r="AE11438" t="s">
        <v>12423</v>
      </c>
      <c r="AG11438">
        <v>40003357</v>
      </c>
      <c r="AL11438" t="s">
        <v>12430</v>
      </c>
      <c r="AN11438">
        <v>1811104901</v>
      </c>
      <c r="AO11438">
        <v>16</v>
      </c>
      <c r="AP11438" t="s">
        <v>12424</v>
      </c>
      <c r="AQ11438" t="s">
        <v>11408</v>
      </c>
      <c r="AR11438">
        <v>4100</v>
      </c>
      <c r="AT11438">
        <v>0</v>
      </c>
      <c r="AV11438" t="s">
        <v>22628</v>
      </c>
      <c r="AW11438">
        <v>116100</v>
      </c>
    </row>
    <row r="11439" spans="1:49" x14ac:dyDescent="0.25">
      <c r="A11439">
        <v>4100</v>
      </c>
      <c r="B11439">
        <v>30040</v>
      </c>
      <c r="C11439">
        <v>4036</v>
      </c>
      <c r="D11439">
        <v>410</v>
      </c>
      <c r="E11439" s="124" t="s">
        <v>22324</v>
      </c>
      <c r="F11439" t="str">
        <f t="shared" si="230"/>
        <v>Michael PusateriSWISHER INTERNATIONAL, INC.</v>
      </c>
      <c r="G11439" s="150" t="str">
        <f t="shared" si="231"/>
        <v>Michael Pusateri</v>
      </c>
      <c r="H11439" s="149" t="s">
        <v>8846</v>
      </c>
      <c r="I11439">
        <v>40006459</v>
      </c>
      <c r="K11439" t="s">
        <v>22629</v>
      </c>
      <c r="L11439" t="s">
        <v>22630</v>
      </c>
      <c r="M11439" t="s">
        <v>16851</v>
      </c>
      <c r="N11439">
        <v>26003</v>
      </c>
      <c r="Q11439" t="s">
        <v>12415</v>
      </c>
      <c r="R11439" t="s">
        <v>12416</v>
      </c>
      <c r="S11439" t="s">
        <v>22631</v>
      </c>
      <c r="U11439" t="s">
        <v>12418</v>
      </c>
      <c r="W11439">
        <v>11</v>
      </c>
      <c r="X11439">
        <v>1</v>
      </c>
      <c r="Y11439" t="s">
        <v>12419</v>
      </c>
      <c r="Z11439" t="s">
        <v>12420</v>
      </c>
      <c r="AA11439" t="s">
        <v>14498</v>
      </c>
      <c r="AB11439" t="s">
        <v>12422</v>
      </c>
      <c r="AC11439">
        <v>2</v>
      </c>
      <c r="AD11439" s="123">
        <v>40557</v>
      </c>
      <c r="AE11439" t="s">
        <v>12431</v>
      </c>
      <c r="AG11439">
        <v>40006459</v>
      </c>
      <c r="AL11439" t="s">
        <v>12422</v>
      </c>
      <c r="AN11439">
        <v>4906905301</v>
      </c>
      <c r="AO11439">
        <v>16</v>
      </c>
      <c r="AP11439" t="s">
        <v>12424</v>
      </c>
      <c r="AQ11439" t="s">
        <v>11408</v>
      </c>
      <c r="AR11439">
        <v>4100</v>
      </c>
      <c r="AS11439" t="s">
        <v>12491</v>
      </c>
      <c r="AT11439">
        <v>0</v>
      </c>
      <c r="AV11439" t="s">
        <v>22632</v>
      </c>
      <c r="AW11439">
        <v>116100</v>
      </c>
    </row>
    <row r="11440" spans="1:49" x14ac:dyDescent="0.25">
      <c r="A11440">
        <v>4100</v>
      </c>
      <c r="B11440">
        <v>30040</v>
      </c>
      <c r="C11440">
        <v>4036</v>
      </c>
      <c r="D11440">
        <v>410</v>
      </c>
      <c r="E11440" s="124" t="s">
        <v>22324</v>
      </c>
      <c r="F11440" t="str">
        <f t="shared" si="230"/>
        <v>Michael PusateriSYSTEM SOLUTIONS OF KENTUCK/PROJECT</v>
      </c>
      <c r="G11440" s="150" t="str">
        <f t="shared" si="231"/>
        <v>Michael Pusateri</v>
      </c>
      <c r="H11440" s="149" t="s">
        <v>8870</v>
      </c>
      <c r="I11440">
        <v>40008564</v>
      </c>
      <c r="K11440" t="s">
        <v>22633</v>
      </c>
      <c r="L11440" t="s">
        <v>14046</v>
      </c>
      <c r="M11440" t="s">
        <v>14047</v>
      </c>
      <c r="N11440">
        <v>40299</v>
      </c>
      <c r="Q11440" t="s">
        <v>12415</v>
      </c>
      <c r="R11440" t="s">
        <v>12416</v>
      </c>
      <c r="S11440" t="s">
        <v>22634</v>
      </c>
      <c r="U11440" t="s">
        <v>12418</v>
      </c>
      <c r="W11440">
        <v>11</v>
      </c>
      <c r="X11440">
        <v>0</v>
      </c>
      <c r="Y11440" t="s">
        <v>12419</v>
      </c>
      <c r="Z11440" t="s">
        <v>12420</v>
      </c>
      <c r="AA11440" t="s">
        <v>12429</v>
      </c>
      <c r="AB11440" t="s">
        <v>12422</v>
      </c>
      <c r="AC11440">
        <v>2</v>
      </c>
      <c r="AD11440" s="123">
        <v>43495</v>
      </c>
      <c r="AE11440" t="s">
        <v>12431</v>
      </c>
      <c r="AG11440">
        <v>40008564</v>
      </c>
      <c r="AL11440" t="s">
        <v>12422</v>
      </c>
      <c r="AN11440">
        <v>1811104901</v>
      </c>
      <c r="AO11440">
        <v>16</v>
      </c>
      <c r="AP11440" t="s">
        <v>12424</v>
      </c>
      <c r="AQ11440" t="s">
        <v>11408</v>
      </c>
      <c r="AR11440">
        <v>4100</v>
      </c>
      <c r="AT11440">
        <v>0</v>
      </c>
      <c r="AV11440" t="s">
        <v>22635</v>
      </c>
      <c r="AW11440">
        <v>116100</v>
      </c>
    </row>
    <row r="11441" spans="1:49" x14ac:dyDescent="0.25">
      <c r="A11441">
        <v>4100</v>
      </c>
      <c r="B11441">
        <v>30040</v>
      </c>
      <c r="C11441">
        <v>4036</v>
      </c>
      <c r="D11441">
        <v>410</v>
      </c>
      <c r="E11441" s="124" t="s">
        <v>22324</v>
      </c>
      <c r="F11441" t="str">
        <f t="shared" si="230"/>
        <v>Michael PusateriSYSTEM SOLUTIONS OF KENTUCKY</v>
      </c>
      <c r="G11441" s="150" t="str">
        <f t="shared" si="231"/>
        <v>Michael Pusateri</v>
      </c>
      <c r="H11441" s="149" t="s">
        <v>8871</v>
      </c>
      <c r="I11441">
        <v>40007736</v>
      </c>
      <c r="K11441" t="s">
        <v>22633</v>
      </c>
      <c r="L11441" t="s">
        <v>14046</v>
      </c>
      <c r="M11441" t="s">
        <v>14047</v>
      </c>
      <c r="N11441">
        <v>40299</v>
      </c>
      <c r="Q11441" t="s">
        <v>12415</v>
      </c>
      <c r="R11441" t="s">
        <v>12416</v>
      </c>
      <c r="S11441" t="s">
        <v>22634</v>
      </c>
      <c r="U11441" t="s">
        <v>12418</v>
      </c>
      <c r="W11441">
        <v>11</v>
      </c>
      <c r="X11441">
        <v>0</v>
      </c>
      <c r="Y11441" t="s">
        <v>12419</v>
      </c>
      <c r="Z11441" t="s">
        <v>12420</v>
      </c>
      <c r="AA11441" t="s">
        <v>12429</v>
      </c>
      <c r="AB11441" t="s">
        <v>12422</v>
      </c>
      <c r="AC11441">
        <v>2</v>
      </c>
      <c r="AD11441" s="123">
        <v>42340</v>
      </c>
      <c r="AE11441" t="s">
        <v>12431</v>
      </c>
      <c r="AG11441">
        <v>40007736</v>
      </c>
      <c r="AL11441" t="s">
        <v>12422</v>
      </c>
      <c r="AN11441">
        <v>1811104901</v>
      </c>
      <c r="AO11441">
        <v>16</v>
      </c>
      <c r="AP11441" t="s">
        <v>12424</v>
      </c>
      <c r="AQ11441" t="s">
        <v>11408</v>
      </c>
      <c r="AR11441">
        <v>4100</v>
      </c>
      <c r="AT11441">
        <v>0</v>
      </c>
      <c r="AV11441" t="s">
        <v>22636</v>
      </c>
      <c r="AW11441">
        <v>116100</v>
      </c>
    </row>
    <row r="11442" spans="1:49" x14ac:dyDescent="0.25">
      <c r="A11442">
        <v>4100</v>
      </c>
      <c r="B11442">
        <v>30040</v>
      </c>
      <c r="C11442">
        <v>4036</v>
      </c>
      <c r="D11442">
        <v>410</v>
      </c>
      <c r="E11442" s="124" t="s">
        <v>22324</v>
      </c>
      <c r="F11442" t="str">
        <f t="shared" si="230"/>
        <v>Michael PusateriTOYO SEAT USA  CORPORATION</v>
      </c>
      <c r="G11442" s="150" t="str">
        <f t="shared" si="231"/>
        <v>Michael Pusateri</v>
      </c>
      <c r="H11442" s="149" t="s">
        <v>9172</v>
      </c>
      <c r="I11442">
        <v>40008791</v>
      </c>
      <c r="K11442" t="s">
        <v>22637</v>
      </c>
      <c r="L11442" t="s">
        <v>22638</v>
      </c>
      <c r="M11442" t="s">
        <v>12684</v>
      </c>
      <c r="N11442">
        <v>48444</v>
      </c>
      <c r="Q11442" t="s">
        <v>12415</v>
      </c>
      <c r="R11442" t="s">
        <v>12416</v>
      </c>
      <c r="S11442" t="s">
        <v>22639</v>
      </c>
      <c r="U11442" t="s">
        <v>12418</v>
      </c>
      <c r="W11442">
        <v>11</v>
      </c>
      <c r="X11442">
        <v>1</v>
      </c>
      <c r="Y11442" t="s">
        <v>12419</v>
      </c>
      <c r="Z11442" t="s">
        <v>12420</v>
      </c>
      <c r="AA11442" t="s">
        <v>12485</v>
      </c>
      <c r="AB11442" t="s">
        <v>12422</v>
      </c>
      <c r="AC11442">
        <v>2</v>
      </c>
      <c r="AD11442" s="123">
        <v>43859</v>
      </c>
      <c r="AE11442" t="s">
        <v>12486</v>
      </c>
      <c r="AG11442">
        <v>40008791</v>
      </c>
      <c r="AL11442" t="s">
        <v>12422</v>
      </c>
      <c r="AN11442">
        <v>2308732461</v>
      </c>
      <c r="AO11442">
        <v>16</v>
      </c>
      <c r="AP11442" t="s">
        <v>12424</v>
      </c>
      <c r="AQ11442" t="s">
        <v>11408</v>
      </c>
      <c r="AR11442">
        <v>4100</v>
      </c>
      <c r="AT11442">
        <v>0</v>
      </c>
      <c r="AV11442" t="s">
        <v>22640</v>
      </c>
      <c r="AW11442">
        <v>116100</v>
      </c>
    </row>
    <row r="11443" spans="1:49" x14ac:dyDescent="0.25">
      <c r="A11443">
        <v>4100</v>
      </c>
      <c r="B11443">
        <v>30040</v>
      </c>
      <c r="C11443">
        <v>4036</v>
      </c>
      <c r="D11443">
        <v>410</v>
      </c>
      <c r="E11443" s="124" t="s">
        <v>22324</v>
      </c>
      <c r="F11443" t="str">
        <f t="shared" si="230"/>
        <v>Michael PusateriTOYOTA TSUSHO</v>
      </c>
      <c r="G11443" s="150" t="str">
        <f t="shared" si="231"/>
        <v>Michael Pusateri</v>
      </c>
      <c r="H11443" s="149" t="s">
        <v>9176</v>
      </c>
      <c r="I11443">
        <v>40001486</v>
      </c>
      <c r="J11443" t="s">
        <v>22641</v>
      </c>
      <c r="K11443" t="s">
        <v>22642</v>
      </c>
      <c r="L11443" t="s">
        <v>22643</v>
      </c>
      <c r="M11443" t="s">
        <v>14047</v>
      </c>
      <c r="N11443">
        <v>40324</v>
      </c>
      <c r="Q11443" t="s">
        <v>12415</v>
      </c>
      <c r="R11443" t="s">
        <v>12416</v>
      </c>
      <c r="S11443" t="s">
        <v>22644</v>
      </c>
      <c r="U11443" t="s">
        <v>12418</v>
      </c>
      <c r="W11443">
        <v>11</v>
      </c>
      <c r="X11443">
        <v>2</v>
      </c>
      <c r="Y11443" t="s">
        <v>12419</v>
      </c>
      <c r="Z11443" t="s">
        <v>12420</v>
      </c>
      <c r="AA11443" t="s">
        <v>12421</v>
      </c>
      <c r="AB11443" t="s">
        <v>12422</v>
      </c>
      <c r="AC11443">
        <v>2</v>
      </c>
      <c r="AD11443" s="123">
        <v>39111</v>
      </c>
      <c r="AE11443" t="s">
        <v>12423</v>
      </c>
      <c r="AG11443">
        <v>40001486</v>
      </c>
      <c r="AL11443" t="s">
        <v>12422</v>
      </c>
      <c r="AN11443">
        <v>1820903101</v>
      </c>
      <c r="AO11443">
        <v>16</v>
      </c>
      <c r="AP11443" t="s">
        <v>12424</v>
      </c>
      <c r="AQ11443" t="s">
        <v>11408</v>
      </c>
      <c r="AR11443">
        <v>4100</v>
      </c>
      <c r="AS11443" t="s">
        <v>12491</v>
      </c>
      <c r="AT11443">
        <v>2005</v>
      </c>
      <c r="AV11443" t="s">
        <v>22645</v>
      </c>
      <c r="AW11443">
        <v>116100</v>
      </c>
    </row>
    <row r="11444" spans="1:49" x14ac:dyDescent="0.25">
      <c r="A11444">
        <v>4100</v>
      </c>
      <c r="B11444">
        <v>30040</v>
      </c>
      <c r="C11444">
        <v>4036</v>
      </c>
      <c r="D11444">
        <v>410</v>
      </c>
      <c r="E11444" s="124" t="s">
        <v>22324</v>
      </c>
      <c r="F11444" t="str">
        <f t="shared" si="230"/>
        <v>Michael PusateriTRI-STATE BELTING &amp; SUPPLY</v>
      </c>
      <c r="G11444" s="150" t="str">
        <f t="shared" si="231"/>
        <v>Michael Pusateri</v>
      </c>
      <c r="H11444" s="149" t="s">
        <v>9258</v>
      </c>
      <c r="I11444">
        <v>40002494</v>
      </c>
      <c r="L11444" t="s">
        <v>22646</v>
      </c>
      <c r="M11444" t="s">
        <v>14047</v>
      </c>
      <c r="N11444">
        <v>40109</v>
      </c>
      <c r="O11444">
        <v>907</v>
      </c>
      <c r="Q11444" t="s">
        <v>12415</v>
      </c>
      <c r="R11444" t="s">
        <v>12416</v>
      </c>
      <c r="S11444" t="s">
        <v>22647</v>
      </c>
      <c r="T11444">
        <v>308149</v>
      </c>
      <c r="U11444" t="s">
        <v>12418</v>
      </c>
      <c r="W11444">
        <v>11</v>
      </c>
      <c r="X11444">
        <v>2</v>
      </c>
      <c r="Y11444" t="s">
        <v>12472</v>
      </c>
      <c r="Z11444" t="s">
        <v>12420</v>
      </c>
      <c r="AA11444" t="s">
        <v>12421</v>
      </c>
      <c r="AB11444" t="s">
        <v>12422</v>
      </c>
      <c r="AC11444">
        <v>2</v>
      </c>
      <c r="AD11444" s="123">
        <v>39111</v>
      </c>
      <c r="AE11444" t="s">
        <v>12423</v>
      </c>
      <c r="AG11444">
        <v>40002494</v>
      </c>
      <c r="AL11444" t="s">
        <v>12422</v>
      </c>
      <c r="AN11444">
        <v>1802913251</v>
      </c>
      <c r="AO11444">
        <v>16</v>
      </c>
      <c r="AP11444" t="s">
        <v>12424</v>
      </c>
      <c r="AQ11444" t="s">
        <v>11408</v>
      </c>
      <c r="AR11444">
        <v>4100</v>
      </c>
      <c r="AS11444" t="s">
        <v>12491</v>
      </c>
      <c r="AT11444">
        <v>2005</v>
      </c>
      <c r="AV11444" t="s">
        <v>22648</v>
      </c>
      <c r="AW11444">
        <v>116100</v>
      </c>
    </row>
    <row r="11445" spans="1:49" x14ac:dyDescent="0.25">
      <c r="A11445">
        <v>4100</v>
      </c>
      <c r="B11445">
        <v>30040</v>
      </c>
      <c r="C11445">
        <v>4036</v>
      </c>
      <c r="D11445">
        <v>410</v>
      </c>
      <c r="E11445" s="124" t="s">
        <v>22324</v>
      </c>
      <c r="F11445" t="str">
        <f t="shared" si="230"/>
        <v>Michael PusateriVAN RIET MATERIAL HANDLING</v>
      </c>
      <c r="G11445" s="150" t="str">
        <f t="shared" si="231"/>
        <v>Michael Pusateri</v>
      </c>
      <c r="H11445" s="149" t="s">
        <v>10587</v>
      </c>
      <c r="I11445">
        <v>40008513</v>
      </c>
      <c r="K11445" t="s">
        <v>22649</v>
      </c>
      <c r="L11445" t="s">
        <v>22650</v>
      </c>
      <c r="M11445">
        <v>10</v>
      </c>
      <c r="N11445" t="s">
        <v>22651</v>
      </c>
      <c r="Q11445" t="s">
        <v>19423</v>
      </c>
      <c r="R11445" t="s">
        <v>12416</v>
      </c>
      <c r="S11445" t="s">
        <v>22652</v>
      </c>
      <c r="U11445" t="s">
        <v>12418</v>
      </c>
      <c r="W11445">
        <v>11</v>
      </c>
      <c r="X11445">
        <v>0</v>
      </c>
      <c r="Y11445" t="s">
        <v>12419</v>
      </c>
      <c r="Z11445" t="s">
        <v>12420</v>
      </c>
      <c r="AA11445" t="s">
        <v>14498</v>
      </c>
      <c r="AB11445" t="s">
        <v>12422</v>
      </c>
      <c r="AC11445">
        <v>2</v>
      </c>
      <c r="AD11445" s="123">
        <v>43406</v>
      </c>
      <c r="AE11445" t="s">
        <v>12431</v>
      </c>
      <c r="AG11445">
        <v>40008513</v>
      </c>
      <c r="AL11445" t="s">
        <v>12422</v>
      </c>
      <c r="AO11445">
        <v>16</v>
      </c>
      <c r="AP11445" t="s">
        <v>12424</v>
      </c>
      <c r="AQ11445" t="s">
        <v>11408</v>
      </c>
      <c r="AR11445">
        <v>4100</v>
      </c>
      <c r="AT11445">
        <v>0</v>
      </c>
      <c r="AV11445" t="s">
        <v>22653</v>
      </c>
      <c r="AW11445">
        <v>116120</v>
      </c>
    </row>
    <row r="11446" spans="1:49" x14ac:dyDescent="0.25">
      <c r="A11446">
        <v>4100</v>
      </c>
      <c r="B11446">
        <v>30040</v>
      </c>
      <c r="C11446">
        <v>4036</v>
      </c>
      <c r="D11446">
        <v>410</v>
      </c>
      <c r="E11446" s="124" t="s">
        <v>22324</v>
      </c>
      <c r="F11446" t="str">
        <f t="shared" si="230"/>
        <v>Michael PusateriWEBASTO ROOF SYSTEMS, INC.</v>
      </c>
      <c r="G11446" s="150" t="str">
        <f t="shared" si="231"/>
        <v>Michael Pusateri</v>
      </c>
      <c r="H11446" s="149" t="s">
        <v>10828</v>
      </c>
      <c r="I11446">
        <v>40002963</v>
      </c>
      <c r="K11446" t="s">
        <v>22654</v>
      </c>
      <c r="L11446" t="s">
        <v>17080</v>
      </c>
      <c r="M11446" t="s">
        <v>14047</v>
      </c>
      <c r="N11446" t="s">
        <v>22655</v>
      </c>
      <c r="Q11446" t="s">
        <v>12415</v>
      </c>
      <c r="R11446" t="s">
        <v>12416</v>
      </c>
      <c r="S11446" t="s">
        <v>22656</v>
      </c>
      <c r="U11446" t="s">
        <v>12418</v>
      </c>
      <c r="W11446">
        <v>11</v>
      </c>
      <c r="X11446">
        <v>1</v>
      </c>
      <c r="Y11446" t="s">
        <v>12419</v>
      </c>
      <c r="Z11446" t="s">
        <v>12420</v>
      </c>
      <c r="AA11446" t="s">
        <v>12421</v>
      </c>
      <c r="AB11446" t="s">
        <v>12422</v>
      </c>
      <c r="AC11446">
        <v>2</v>
      </c>
      <c r="AD11446" s="123">
        <v>39111</v>
      </c>
      <c r="AE11446" t="s">
        <v>12423</v>
      </c>
      <c r="AG11446">
        <v>40002963</v>
      </c>
      <c r="AL11446" t="s">
        <v>12422</v>
      </c>
      <c r="AN11446">
        <v>1806704701</v>
      </c>
      <c r="AO11446">
        <v>16</v>
      </c>
      <c r="AP11446" t="s">
        <v>12424</v>
      </c>
      <c r="AQ11446" t="s">
        <v>11408</v>
      </c>
      <c r="AR11446">
        <v>4100</v>
      </c>
      <c r="AS11446" t="s">
        <v>12491</v>
      </c>
      <c r="AT11446">
        <v>2005</v>
      </c>
      <c r="AV11446" t="s">
        <v>22657</v>
      </c>
      <c r="AW11446">
        <v>116100</v>
      </c>
    </row>
    <row r="11447" spans="1:49" x14ac:dyDescent="0.25">
      <c r="A11447">
        <v>4100</v>
      </c>
      <c r="B11447">
        <v>30040</v>
      </c>
      <c r="C11447">
        <v>4036</v>
      </c>
      <c r="D11447">
        <v>410</v>
      </c>
      <c r="E11447" s="124" t="s">
        <v>22324</v>
      </c>
      <c r="F11447" t="str">
        <f t="shared" si="230"/>
        <v>Michael PusateriWEYERHAEUSER</v>
      </c>
      <c r="G11447" s="150" t="str">
        <f t="shared" si="231"/>
        <v>Michael Pusateri</v>
      </c>
      <c r="H11447" s="149" t="s">
        <v>10933</v>
      </c>
      <c r="I11447">
        <v>40004267</v>
      </c>
      <c r="J11447" t="s">
        <v>12492</v>
      </c>
      <c r="L11447" t="s">
        <v>22658</v>
      </c>
      <c r="M11447" t="s">
        <v>12484</v>
      </c>
      <c r="N11447" t="s">
        <v>22659</v>
      </c>
      <c r="O11447">
        <v>9752</v>
      </c>
      <c r="Q11447" t="s">
        <v>12415</v>
      </c>
      <c r="R11447" t="s">
        <v>12416</v>
      </c>
      <c r="S11447" t="s">
        <v>22660</v>
      </c>
      <c r="U11447" t="s">
        <v>12418</v>
      </c>
      <c r="W11447">
        <v>11</v>
      </c>
      <c r="X11447">
        <v>1</v>
      </c>
      <c r="Y11447" t="s">
        <v>12419</v>
      </c>
      <c r="Z11447" t="s">
        <v>12420</v>
      </c>
      <c r="AA11447" t="s">
        <v>12421</v>
      </c>
      <c r="AB11447" t="s">
        <v>12422</v>
      </c>
      <c r="AC11447">
        <v>2</v>
      </c>
      <c r="AD11447" s="123">
        <v>39111</v>
      </c>
      <c r="AE11447" t="s">
        <v>12423</v>
      </c>
      <c r="AG11447">
        <v>40004267</v>
      </c>
      <c r="AL11447" t="s">
        <v>12422</v>
      </c>
      <c r="AN11447">
        <v>4803312001</v>
      </c>
      <c r="AO11447">
        <v>16</v>
      </c>
      <c r="AP11447" t="s">
        <v>12424</v>
      </c>
      <c r="AQ11447" t="s">
        <v>11408</v>
      </c>
      <c r="AR11447">
        <v>4100</v>
      </c>
      <c r="AS11447" t="s">
        <v>12491</v>
      </c>
      <c r="AT11447">
        <v>2005</v>
      </c>
      <c r="AV11447" t="s">
        <v>19270</v>
      </c>
      <c r="AW11447">
        <v>116100</v>
      </c>
    </row>
    <row r="11448" spans="1:49" x14ac:dyDescent="0.25">
      <c r="A11448">
        <v>4100</v>
      </c>
      <c r="B11448">
        <v>30040</v>
      </c>
      <c r="C11448">
        <v>4036</v>
      </c>
      <c r="D11448">
        <v>410</v>
      </c>
      <c r="E11448" s="124" t="s">
        <v>22324</v>
      </c>
      <c r="F11448" t="str">
        <f t="shared" si="230"/>
        <v>Michael PusateriWEYERHAEUSER ACCOUNTS PAYABLE</v>
      </c>
      <c r="G11448" s="150" t="str">
        <f t="shared" si="231"/>
        <v>Michael Pusateri</v>
      </c>
      <c r="H11448" s="149" t="s">
        <v>10934</v>
      </c>
      <c r="I11448">
        <v>40001320</v>
      </c>
      <c r="L11448" t="s">
        <v>22658</v>
      </c>
      <c r="M11448" t="s">
        <v>12484</v>
      </c>
      <c r="N11448" t="s">
        <v>22659</v>
      </c>
      <c r="Q11448" t="s">
        <v>12415</v>
      </c>
      <c r="R11448" t="s">
        <v>12416</v>
      </c>
      <c r="S11448" t="s">
        <v>22661</v>
      </c>
      <c r="U11448" t="s">
        <v>12418</v>
      </c>
      <c r="W11448">
        <v>11</v>
      </c>
      <c r="X11448">
        <v>1</v>
      </c>
      <c r="Y11448" t="s">
        <v>12419</v>
      </c>
      <c r="Z11448" t="s">
        <v>12420</v>
      </c>
      <c r="AA11448" t="s">
        <v>12421</v>
      </c>
      <c r="AB11448" t="s">
        <v>12422</v>
      </c>
      <c r="AC11448">
        <v>2</v>
      </c>
      <c r="AD11448" s="123">
        <v>39111</v>
      </c>
      <c r="AE11448" t="s">
        <v>12423</v>
      </c>
      <c r="AG11448">
        <v>40001320</v>
      </c>
      <c r="AL11448" t="s">
        <v>12422</v>
      </c>
      <c r="AN11448">
        <v>4803312001</v>
      </c>
      <c r="AO11448">
        <v>16</v>
      </c>
      <c r="AP11448" t="s">
        <v>12424</v>
      </c>
      <c r="AQ11448" t="s">
        <v>11408</v>
      </c>
      <c r="AR11448">
        <v>4100</v>
      </c>
      <c r="AS11448" t="s">
        <v>12491</v>
      </c>
      <c r="AT11448">
        <v>0</v>
      </c>
      <c r="AV11448" t="s">
        <v>19270</v>
      </c>
      <c r="AW11448">
        <v>116100</v>
      </c>
    </row>
    <row r="11449" spans="1:49" x14ac:dyDescent="0.25">
      <c r="A11449">
        <v>4100</v>
      </c>
      <c r="B11449">
        <v>30040</v>
      </c>
      <c r="C11449">
        <v>4036</v>
      </c>
      <c r="D11449">
        <v>410</v>
      </c>
      <c r="E11449" s="124" t="s">
        <v>22324</v>
      </c>
      <c r="F11449" t="str">
        <f t="shared" si="230"/>
        <v>Michael PusateriWORLD COLOR VERSAILLES</v>
      </c>
      <c r="G11449" s="150" t="str">
        <f t="shared" si="231"/>
        <v>Michael Pusateri</v>
      </c>
      <c r="H11449" s="149" t="s">
        <v>11021</v>
      </c>
      <c r="I11449">
        <v>40001064</v>
      </c>
      <c r="K11449" t="s">
        <v>22662</v>
      </c>
      <c r="L11449" t="s">
        <v>22546</v>
      </c>
      <c r="M11449" t="s">
        <v>14047</v>
      </c>
      <c r="N11449" t="s">
        <v>22663</v>
      </c>
      <c r="Q11449" t="s">
        <v>12415</v>
      </c>
      <c r="R11449" t="s">
        <v>12416</v>
      </c>
      <c r="U11449" t="s">
        <v>12418</v>
      </c>
      <c r="V11449">
        <v>171</v>
      </c>
      <c r="W11449">
        <v>11</v>
      </c>
      <c r="X11449">
        <v>1</v>
      </c>
      <c r="Y11449" t="s">
        <v>12419</v>
      </c>
      <c r="Z11449" t="s">
        <v>12420</v>
      </c>
      <c r="AA11449" t="s">
        <v>12421</v>
      </c>
      <c r="AB11449" t="s">
        <v>12422</v>
      </c>
      <c r="AC11449">
        <v>2</v>
      </c>
      <c r="AD11449" s="123">
        <v>39111</v>
      </c>
      <c r="AE11449" t="s">
        <v>12423</v>
      </c>
      <c r="AG11449">
        <v>40001064</v>
      </c>
      <c r="AL11449" t="s">
        <v>12422</v>
      </c>
      <c r="AN11449">
        <v>1823908501</v>
      </c>
      <c r="AO11449">
        <v>16</v>
      </c>
      <c r="AP11449" t="s">
        <v>12424</v>
      </c>
      <c r="AQ11449" t="s">
        <v>11408</v>
      </c>
      <c r="AR11449">
        <v>4100</v>
      </c>
      <c r="AS11449" t="s">
        <v>12491</v>
      </c>
      <c r="AT11449">
        <v>2005</v>
      </c>
      <c r="AV11449" t="s">
        <v>22664</v>
      </c>
      <c r="AW11449">
        <v>116100</v>
      </c>
    </row>
    <row r="11450" spans="1:49" x14ac:dyDescent="0.25">
      <c r="A11450">
        <v>4100</v>
      </c>
      <c r="B11450">
        <v>30050</v>
      </c>
      <c r="C11450">
        <v>4026</v>
      </c>
      <c r="D11450">
        <v>415</v>
      </c>
      <c r="E11450" s="124" t="s">
        <v>2960</v>
      </c>
      <c r="F11450" t="str">
        <f t="shared" si="230"/>
        <v>Midwest HouseDORNER MANUFACTURING-DO NOT MAIL</v>
      </c>
      <c r="G11450" s="151" t="str">
        <f t="shared" si="231"/>
        <v>Midwest House</v>
      </c>
      <c r="H11450" s="149" t="s">
        <v>2959</v>
      </c>
      <c r="I11450">
        <v>40000345</v>
      </c>
      <c r="J11450" t="s">
        <v>22665</v>
      </c>
      <c r="K11450" t="s">
        <v>22666</v>
      </c>
      <c r="L11450" t="s">
        <v>22667</v>
      </c>
      <c r="M11450" t="s">
        <v>14186</v>
      </c>
      <c r="N11450" t="s">
        <v>22668</v>
      </c>
      <c r="Q11450" t="s">
        <v>12415</v>
      </c>
      <c r="R11450" t="s">
        <v>12416</v>
      </c>
      <c r="S11450" t="s">
        <v>22669</v>
      </c>
      <c r="U11450" t="s">
        <v>12418</v>
      </c>
      <c r="W11450">
        <v>11</v>
      </c>
      <c r="X11450">
        <v>0</v>
      </c>
      <c r="Y11450" t="s">
        <v>12765</v>
      </c>
      <c r="Z11450" t="s">
        <v>12420</v>
      </c>
      <c r="AA11450" t="s">
        <v>12421</v>
      </c>
      <c r="AB11450" t="s">
        <v>12422</v>
      </c>
      <c r="AC11450">
        <v>2</v>
      </c>
      <c r="AD11450" s="123">
        <v>39111</v>
      </c>
      <c r="AE11450" t="s">
        <v>12423</v>
      </c>
      <c r="AG11450">
        <v>40000345</v>
      </c>
      <c r="AL11450" t="s">
        <v>12422</v>
      </c>
      <c r="AN11450">
        <v>5013314401</v>
      </c>
      <c r="AO11450">
        <v>16</v>
      </c>
      <c r="AP11450" t="s">
        <v>12424</v>
      </c>
      <c r="AQ11450" t="s">
        <v>11408</v>
      </c>
      <c r="AR11450">
        <v>4100</v>
      </c>
      <c r="AS11450" t="s">
        <v>12491</v>
      </c>
      <c r="AT11450">
        <v>2005</v>
      </c>
      <c r="AV11450" t="s">
        <v>22670</v>
      </c>
      <c r="AW11450">
        <v>116100</v>
      </c>
    </row>
    <row r="11451" spans="1:49" x14ac:dyDescent="0.25">
      <c r="A11451">
        <v>4100</v>
      </c>
      <c r="B11451">
        <v>30050</v>
      </c>
      <c r="C11451">
        <v>4026</v>
      </c>
      <c r="D11451">
        <v>415</v>
      </c>
      <c r="E11451" s="124" t="s">
        <v>2960</v>
      </c>
      <c r="F11451" t="str">
        <f t="shared" si="230"/>
        <v>Midwest HouseJERVIS B WEBB CO OF CANADA, LTD.</v>
      </c>
      <c r="G11451" s="151" t="str">
        <f t="shared" si="231"/>
        <v>Midwest House</v>
      </c>
      <c r="H11451" s="149" t="s">
        <v>4923</v>
      </c>
      <c r="I11451">
        <v>40400005</v>
      </c>
      <c r="J11451" t="s">
        <v>22671</v>
      </c>
      <c r="K11451" t="s">
        <v>22672</v>
      </c>
      <c r="L11451" t="s">
        <v>22673</v>
      </c>
      <c r="M11451" t="s">
        <v>15913</v>
      </c>
      <c r="N11451" t="s">
        <v>22674</v>
      </c>
      <c r="Q11451" t="s">
        <v>13237</v>
      </c>
      <c r="R11451" t="s">
        <v>12416</v>
      </c>
      <c r="S11451" t="s">
        <v>22675</v>
      </c>
      <c r="U11451" t="s">
        <v>12418</v>
      </c>
      <c r="W11451">
        <v>12</v>
      </c>
      <c r="X11451">
        <v>1</v>
      </c>
      <c r="Y11451" t="s">
        <v>12419</v>
      </c>
      <c r="Z11451" t="s">
        <v>12420</v>
      </c>
      <c r="AA11451" t="s">
        <v>12421</v>
      </c>
      <c r="AB11451" t="s">
        <v>12473</v>
      </c>
      <c r="AC11451">
        <v>4</v>
      </c>
      <c r="AD11451" s="123">
        <v>39111</v>
      </c>
      <c r="AE11451" t="s">
        <v>12423</v>
      </c>
      <c r="AG11451">
        <v>40400005</v>
      </c>
      <c r="AL11451" t="s">
        <v>12473</v>
      </c>
      <c r="AN11451">
        <v>7001506001</v>
      </c>
      <c r="AO11451">
        <v>16</v>
      </c>
      <c r="AP11451" t="s">
        <v>12424</v>
      </c>
      <c r="AQ11451" t="s">
        <v>11408</v>
      </c>
      <c r="AR11451">
        <v>4100</v>
      </c>
      <c r="AS11451" t="s">
        <v>12491</v>
      </c>
      <c r="AT11451">
        <v>2005</v>
      </c>
      <c r="AV11451" t="s">
        <v>13437</v>
      </c>
      <c r="AW11451">
        <v>116120</v>
      </c>
    </row>
    <row r="11452" spans="1:49" x14ac:dyDescent="0.25">
      <c r="A11452">
        <v>4100</v>
      </c>
      <c r="B11452">
        <v>30050</v>
      </c>
      <c r="C11452">
        <v>4026</v>
      </c>
      <c r="D11452">
        <v>415</v>
      </c>
      <c r="E11452" s="124" t="s">
        <v>2960</v>
      </c>
      <c r="F11452" t="str">
        <f t="shared" si="230"/>
        <v>Midwest HouseJERVIS B. WEBB</v>
      </c>
      <c r="G11452" s="151" t="str">
        <f t="shared" si="231"/>
        <v>Midwest House</v>
      </c>
      <c r="H11452" s="149" t="s">
        <v>4924</v>
      </c>
      <c r="I11452">
        <v>40000385</v>
      </c>
      <c r="J11452" t="s">
        <v>12492</v>
      </c>
      <c r="K11452" t="s">
        <v>22676</v>
      </c>
      <c r="L11452" t="s">
        <v>22677</v>
      </c>
      <c r="M11452" t="s">
        <v>12684</v>
      </c>
      <c r="N11452">
        <v>48331</v>
      </c>
      <c r="Q11452" t="s">
        <v>12415</v>
      </c>
      <c r="R11452" t="s">
        <v>12416</v>
      </c>
      <c r="S11452" t="s">
        <v>22678</v>
      </c>
      <c r="U11452" t="s">
        <v>12418</v>
      </c>
      <c r="W11452">
        <v>11</v>
      </c>
      <c r="X11452">
        <v>0</v>
      </c>
      <c r="Y11452" t="s">
        <v>12419</v>
      </c>
      <c r="Z11452" t="s">
        <v>12420</v>
      </c>
      <c r="AA11452" t="s">
        <v>12421</v>
      </c>
      <c r="AB11452" t="s">
        <v>12422</v>
      </c>
      <c r="AC11452">
        <v>2</v>
      </c>
      <c r="AD11452" s="123">
        <v>39111</v>
      </c>
      <c r="AE11452" t="s">
        <v>12423</v>
      </c>
      <c r="AG11452">
        <v>40000385</v>
      </c>
      <c r="AL11452" t="s">
        <v>12422</v>
      </c>
      <c r="AN11452">
        <v>2312534561</v>
      </c>
      <c r="AO11452">
        <v>16</v>
      </c>
      <c r="AP11452" t="s">
        <v>12424</v>
      </c>
      <c r="AQ11452" t="s">
        <v>11408</v>
      </c>
      <c r="AR11452">
        <v>4100</v>
      </c>
      <c r="AS11452" t="s">
        <v>12491</v>
      </c>
      <c r="AT11452">
        <v>2005</v>
      </c>
      <c r="AV11452" t="s">
        <v>13437</v>
      </c>
      <c r="AW11452">
        <v>116100</v>
      </c>
    </row>
    <row r="11453" spans="1:49" x14ac:dyDescent="0.25">
      <c r="A11453">
        <v>4100</v>
      </c>
      <c r="B11453">
        <v>30050</v>
      </c>
      <c r="C11453">
        <v>4026</v>
      </c>
      <c r="D11453">
        <v>415</v>
      </c>
      <c r="E11453" s="124" t="s">
        <v>2960</v>
      </c>
      <c r="F11453" t="str">
        <f t="shared" si="230"/>
        <v>Midwest HouseJERVIS B. WEBB COMPANY</v>
      </c>
      <c r="G11453" s="151" t="str">
        <f t="shared" si="231"/>
        <v>Midwest House</v>
      </c>
      <c r="H11453" s="149" t="s">
        <v>4925</v>
      </c>
      <c r="I11453">
        <v>40004268</v>
      </c>
      <c r="K11453" t="s">
        <v>22676</v>
      </c>
      <c r="L11453" t="s">
        <v>22677</v>
      </c>
      <c r="M11453" t="s">
        <v>12684</v>
      </c>
      <c r="N11453" t="s">
        <v>22679</v>
      </c>
      <c r="Q11453" t="s">
        <v>12415</v>
      </c>
      <c r="R11453" t="s">
        <v>12416</v>
      </c>
      <c r="S11453" t="s">
        <v>12892</v>
      </c>
      <c r="U11453" t="s">
        <v>12418</v>
      </c>
      <c r="W11453">
        <v>11</v>
      </c>
      <c r="X11453">
        <v>0</v>
      </c>
      <c r="Y11453" t="s">
        <v>12419</v>
      </c>
      <c r="Z11453" t="s">
        <v>12420</v>
      </c>
      <c r="AA11453" t="s">
        <v>12421</v>
      </c>
      <c r="AB11453" t="s">
        <v>12473</v>
      </c>
      <c r="AC11453">
        <v>2</v>
      </c>
      <c r="AD11453" s="123">
        <v>39111</v>
      </c>
      <c r="AE11453" t="s">
        <v>12423</v>
      </c>
      <c r="AG11453">
        <v>40004268</v>
      </c>
      <c r="AL11453" t="s">
        <v>12473</v>
      </c>
      <c r="AN11453">
        <v>2312534561</v>
      </c>
      <c r="AO11453">
        <v>16</v>
      </c>
      <c r="AP11453" t="s">
        <v>12424</v>
      </c>
      <c r="AQ11453" t="s">
        <v>11408</v>
      </c>
      <c r="AR11453">
        <v>4100</v>
      </c>
      <c r="AS11453" t="s">
        <v>12491</v>
      </c>
      <c r="AT11453">
        <v>0</v>
      </c>
      <c r="AV11453" t="s">
        <v>13437</v>
      </c>
      <c r="AW11453">
        <v>116100</v>
      </c>
    </row>
    <row r="11454" spans="1:49" x14ac:dyDescent="0.25">
      <c r="A11454">
        <v>4100</v>
      </c>
      <c r="B11454">
        <v>30050</v>
      </c>
      <c r="C11454">
        <v>4026</v>
      </c>
      <c r="D11454">
        <v>415</v>
      </c>
      <c r="E11454" s="124" t="s">
        <v>2960</v>
      </c>
      <c r="F11454" t="str">
        <f t="shared" si="230"/>
        <v>Midwest HouseKRAFT HEINZ FOOD CO. - CHICAGO</v>
      </c>
      <c r="G11454" s="151" t="str">
        <f t="shared" si="231"/>
        <v>Midwest House</v>
      </c>
      <c r="H11454" s="149" t="s">
        <v>5313</v>
      </c>
      <c r="I11454">
        <v>40006401</v>
      </c>
      <c r="L11454" t="s">
        <v>13312</v>
      </c>
      <c r="M11454" t="s">
        <v>12494</v>
      </c>
      <c r="O11454">
        <v>982140</v>
      </c>
      <c r="P11454" t="s">
        <v>16276</v>
      </c>
      <c r="Q11454" t="s">
        <v>12415</v>
      </c>
      <c r="R11454" t="s">
        <v>12416</v>
      </c>
      <c r="S11454" t="s">
        <v>21644</v>
      </c>
      <c r="U11454" t="s">
        <v>12418</v>
      </c>
      <c r="V11454">
        <v>215</v>
      </c>
      <c r="W11454">
        <v>11</v>
      </c>
      <c r="X11454">
        <v>1</v>
      </c>
      <c r="Y11454" t="s">
        <v>12419</v>
      </c>
      <c r="Z11454" t="s">
        <v>12420</v>
      </c>
      <c r="AA11454" t="s">
        <v>14498</v>
      </c>
      <c r="AB11454" t="s">
        <v>12473</v>
      </c>
      <c r="AC11454">
        <v>2</v>
      </c>
      <c r="AD11454" s="123">
        <v>40471</v>
      </c>
      <c r="AE11454" t="s">
        <v>12431</v>
      </c>
      <c r="AG11454">
        <v>40006401</v>
      </c>
      <c r="AL11454" t="s">
        <v>12473</v>
      </c>
      <c r="AN11454">
        <v>4414109801</v>
      </c>
      <c r="AO11454">
        <v>16</v>
      </c>
      <c r="AP11454" t="s">
        <v>12424</v>
      </c>
      <c r="AQ11454" t="s">
        <v>11408</v>
      </c>
      <c r="AR11454">
        <v>4100</v>
      </c>
      <c r="AS11454" t="s">
        <v>12491</v>
      </c>
      <c r="AT11454">
        <v>0</v>
      </c>
      <c r="AV11454" t="s">
        <v>16277</v>
      </c>
      <c r="AW11454">
        <v>116100</v>
      </c>
    </row>
    <row r="11455" spans="1:49" x14ac:dyDescent="0.25">
      <c r="A11455">
        <v>4100</v>
      </c>
      <c r="B11455">
        <v>30050</v>
      </c>
      <c r="C11455">
        <v>4026</v>
      </c>
      <c r="D11455">
        <v>415</v>
      </c>
      <c r="E11455" s="124" t="s">
        <v>2960</v>
      </c>
      <c r="F11455" t="str">
        <f t="shared" si="230"/>
        <v>Midwest HouseLMI MANUFACTURING, INC.</v>
      </c>
      <c r="G11455" s="151" t="str">
        <f t="shared" si="231"/>
        <v>Midwest House</v>
      </c>
      <c r="H11455" s="149" t="s">
        <v>5574</v>
      </c>
      <c r="I11455">
        <v>40007950</v>
      </c>
      <c r="L11455" t="s">
        <v>22680</v>
      </c>
      <c r="M11455" t="s">
        <v>14186</v>
      </c>
      <c r="N11455">
        <v>53002</v>
      </c>
      <c r="O11455">
        <v>97</v>
      </c>
      <c r="Q11455" t="s">
        <v>12415</v>
      </c>
      <c r="R11455" t="s">
        <v>12416</v>
      </c>
      <c r="S11455" t="s">
        <v>22681</v>
      </c>
      <c r="U11455" t="s">
        <v>12418</v>
      </c>
      <c r="W11455">
        <v>11</v>
      </c>
      <c r="X11455">
        <v>0</v>
      </c>
      <c r="Y11455" t="s">
        <v>12765</v>
      </c>
      <c r="Z11455" t="s">
        <v>12420</v>
      </c>
      <c r="AA11455" t="s">
        <v>12485</v>
      </c>
      <c r="AB11455" t="s">
        <v>12422</v>
      </c>
      <c r="AC11455">
        <v>2</v>
      </c>
      <c r="AD11455" s="123">
        <v>42671</v>
      </c>
      <c r="AE11455" t="s">
        <v>12528</v>
      </c>
      <c r="AG11455">
        <v>40007950</v>
      </c>
      <c r="AL11455" t="s">
        <v>12422</v>
      </c>
      <c r="AN11455">
        <v>5013125511</v>
      </c>
      <c r="AO11455">
        <v>16</v>
      </c>
      <c r="AP11455" t="s">
        <v>12424</v>
      </c>
      <c r="AQ11455" t="s">
        <v>11408</v>
      </c>
      <c r="AR11455">
        <v>4100</v>
      </c>
      <c r="AT11455">
        <v>0</v>
      </c>
      <c r="AV11455" t="s">
        <v>22682</v>
      </c>
      <c r="AW11455">
        <v>116100</v>
      </c>
    </row>
    <row r="11456" spans="1:49" x14ac:dyDescent="0.25">
      <c r="A11456">
        <v>4100</v>
      </c>
      <c r="B11456">
        <v>30080</v>
      </c>
      <c r="C11456">
        <v>4042</v>
      </c>
      <c r="D11456">
        <v>410</v>
      </c>
      <c r="E11456" s="124" t="s">
        <v>6046</v>
      </c>
      <c r="F11456" t="str">
        <f t="shared" si="230"/>
        <v>MIRMIDWEST IND RUBBER - TAMPA</v>
      </c>
      <c r="G11456" s="151" t="str">
        <f t="shared" si="231"/>
        <v>MIR</v>
      </c>
      <c r="H11456" s="149" t="s">
        <v>6042</v>
      </c>
      <c r="I11456">
        <v>40006899</v>
      </c>
      <c r="K11456" t="s">
        <v>22683</v>
      </c>
      <c r="L11456" t="s">
        <v>16158</v>
      </c>
      <c r="M11456" t="s">
        <v>13327</v>
      </c>
      <c r="N11456">
        <v>63132</v>
      </c>
      <c r="Q11456" t="s">
        <v>12415</v>
      </c>
      <c r="R11456" t="s">
        <v>12416</v>
      </c>
      <c r="S11456" t="s">
        <v>22684</v>
      </c>
      <c r="U11456" t="s">
        <v>12418</v>
      </c>
      <c r="V11456">
        <v>208</v>
      </c>
      <c r="W11456">
        <v>11</v>
      </c>
      <c r="X11456">
        <v>2</v>
      </c>
      <c r="Y11456" t="s">
        <v>13389</v>
      </c>
      <c r="Z11456" t="s">
        <v>12420</v>
      </c>
      <c r="AA11456" t="s">
        <v>12429</v>
      </c>
      <c r="AB11456" t="s">
        <v>12473</v>
      </c>
      <c r="AC11456">
        <v>2</v>
      </c>
      <c r="AD11456" s="123">
        <v>41169</v>
      </c>
      <c r="AE11456" t="s">
        <v>12431</v>
      </c>
      <c r="AG11456">
        <v>40006899</v>
      </c>
      <c r="AL11456" t="s">
        <v>12473</v>
      </c>
      <c r="AN11456">
        <v>2651012701</v>
      </c>
      <c r="AO11456">
        <v>16</v>
      </c>
      <c r="AP11456" t="s">
        <v>12424</v>
      </c>
      <c r="AQ11456" t="s">
        <v>11408</v>
      </c>
      <c r="AR11456">
        <v>4100</v>
      </c>
      <c r="AT11456">
        <v>0</v>
      </c>
      <c r="AV11456" t="s">
        <v>22685</v>
      </c>
      <c r="AW11456">
        <v>116100</v>
      </c>
    </row>
    <row r="11457" spans="1:49" x14ac:dyDescent="0.25">
      <c r="A11457">
        <v>4100</v>
      </c>
      <c r="B11457">
        <v>30080</v>
      </c>
      <c r="C11457">
        <v>4042</v>
      </c>
      <c r="D11457">
        <v>410</v>
      </c>
      <c r="E11457" s="124" t="s">
        <v>6046</v>
      </c>
      <c r="F11457" t="str">
        <f t="shared" si="230"/>
        <v>MIRMIDWEST IND RUBBER EG-PROLINK</v>
      </c>
      <c r="G11457" s="151" t="str">
        <f t="shared" si="231"/>
        <v>MIR</v>
      </c>
      <c r="H11457" s="149" t="s">
        <v>6043</v>
      </c>
      <c r="I11457">
        <v>40007268</v>
      </c>
      <c r="K11457" t="s">
        <v>22683</v>
      </c>
      <c r="L11457" t="s">
        <v>16158</v>
      </c>
      <c r="M11457" t="s">
        <v>13327</v>
      </c>
      <c r="N11457" t="s">
        <v>22686</v>
      </c>
      <c r="Q11457" t="s">
        <v>12415</v>
      </c>
      <c r="R11457" t="s">
        <v>12416</v>
      </c>
      <c r="S11457" t="s">
        <v>22687</v>
      </c>
      <c r="U11457" t="s">
        <v>12418</v>
      </c>
      <c r="V11457">
        <v>208</v>
      </c>
      <c r="W11457">
        <v>11</v>
      </c>
      <c r="X11457">
        <v>2</v>
      </c>
      <c r="Y11457" t="s">
        <v>12419</v>
      </c>
      <c r="Z11457" t="s">
        <v>12420</v>
      </c>
      <c r="AA11457" t="s">
        <v>12429</v>
      </c>
      <c r="AB11457" t="s">
        <v>12473</v>
      </c>
      <c r="AC11457">
        <v>2</v>
      </c>
      <c r="AD11457" s="123">
        <v>41670</v>
      </c>
      <c r="AE11457" t="s">
        <v>12431</v>
      </c>
      <c r="AG11457">
        <v>40007268</v>
      </c>
      <c r="AL11457" t="s">
        <v>12473</v>
      </c>
      <c r="AN11457">
        <v>2651012701</v>
      </c>
      <c r="AO11457">
        <v>16</v>
      </c>
      <c r="AP11457" t="s">
        <v>12424</v>
      </c>
      <c r="AQ11457" t="s">
        <v>11408</v>
      </c>
      <c r="AR11457">
        <v>4100</v>
      </c>
      <c r="AT11457">
        <v>0</v>
      </c>
      <c r="AV11457" t="s">
        <v>22685</v>
      </c>
      <c r="AW11457">
        <v>116100</v>
      </c>
    </row>
    <row r="11458" spans="1:49" x14ac:dyDescent="0.25">
      <c r="A11458">
        <v>4100</v>
      </c>
      <c r="B11458">
        <v>30080</v>
      </c>
      <c r="C11458">
        <v>4042</v>
      </c>
      <c r="D11458">
        <v>410</v>
      </c>
      <c r="E11458" s="124" t="s">
        <v>6046</v>
      </c>
      <c r="F11458" t="str">
        <f t="shared" si="230"/>
        <v>MIRMIDWEST IND RUBBER-OMAHA</v>
      </c>
      <c r="G11458" s="151" t="str">
        <f t="shared" si="231"/>
        <v>MIR</v>
      </c>
      <c r="H11458" s="149" t="s">
        <v>6044</v>
      </c>
      <c r="I11458">
        <v>40006659</v>
      </c>
      <c r="K11458" t="s">
        <v>22683</v>
      </c>
      <c r="L11458" t="s">
        <v>16158</v>
      </c>
      <c r="M11458" t="s">
        <v>13327</v>
      </c>
      <c r="N11458">
        <v>63132</v>
      </c>
      <c r="Q11458" t="s">
        <v>12415</v>
      </c>
      <c r="R11458" t="s">
        <v>12416</v>
      </c>
      <c r="S11458" t="s">
        <v>22684</v>
      </c>
      <c r="U11458" t="s">
        <v>12418</v>
      </c>
      <c r="V11458">
        <v>208</v>
      </c>
      <c r="W11458">
        <v>11</v>
      </c>
      <c r="X11458">
        <v>2</v>
      </c>
      <c r="Y11458" t="s">
        <v>12472</v>
      </c>
      <c r="Z11458" t="s">
        <v>12420</v>
      </c>
      <c r="AA11458" t="s">
        <v>12429</v>
      </c>
      <c r="AB11458" t="s">
        <v>12473</v>
      </c>
      <c r="AC11458">
        <v>2</v>
      </c>
      <c r="AD11458" s="123">
        <v>40822</v>
      </c>
      <c r="AE11458" t="s">
        <v>12431</v>
      </c>
      <c r="AG11458">
        <v>40006659</v>
      </c>
      <c r="AL11458" t="s">
        <v>12473</v>
      </c>
      <c r="AN11458">
        <v>2651012701</v>
      </c>
      <c r="AO11458">
        <v>16</v>
      </c>
      <c r="AP11458" t="s">
        <v>12424</v>
      </c>
      <c r="AQ11458" t="s">
        <v>11408</v>
      </c>
      <c r="AR11458">
        <v>4100</v>
      </c>
      <c r="AT11458">
        <v>0</v>
      </c>
      <c r="AV11458" t="s">
        <v>22685</v>
      </c>
      <c r="AW11458">
        <v>116100</v>
      </c>
    </row>
    <row r="11459" spans="1:49" x14ac:dyDescent="0.25">
      <c r="A11459">
        <v>4100</v>
      </c>
      <c r="B11459">
        <v>30080</v>
      </c>
      <c r="C11459">
        <v>4042</v>
      </c>
      <c r="D11459">
        <v>410</v>
      </c>
      <c r="E11459" s="124" t="s">
        <v>6046</v>
      </c>
      <c r="F11459" t="str">
        <f t="shared" ref="F11459:F11522" si="232">CONCATENATE(G11459, H11459)</f>
        <v>MIRMIDWEST IND. RUBBER - EAST NORRITON</v>
      </c>
      <c r="G11459" s="151" t="str">
        <f t="shared" si="231"/>
        <v>MIR</v>
      </c>
      <c r="H11459" s="149" t="s">
        <v>6048</v>
      </c>
      <c r="I11459">
        <v>40007532</v>
      </c>
      <c r="K11459" t="s">
        <v>22688</v>
      </c>
      <c r="L11459" t="s">
        <v>16158</v>
      </c>
      <c r="M11459" t="s">
        <v>13327</v>
      </c>
      <c r="N11459">
        <v>63132</v>
      </c>
      <c r="Q11459" t="s">
        <v>12415</v>
      </c>
      <c r="R11459" t="s">
        <v>12416</v>
      </c>
      <c r="S11459" t="s">
        <v>22689</v>
      </c>
      <c r="U11459" t="s">
        <v>12418</v>
      </c>
      <c r="V11459">
        <v>208</v>
      </c>
      <c r="W11459">
        <v>11</v>
      </c>
      <c r="X11459">
        <v>2</v>
      </c>
      <c r="Y11459" t="s">
        <v>12472</v>
      </c>
      <c r="Z11459" t="s">
        <v>12420</v>
      </c>
      <c r="AA11459" t="s">
        <v>12429</v>
      </c>
      <c r="AB11459" t="s">
        <v>12473</v>
      </c>
      <c r="AC11459">
        <v>2</v>
      </c>
      <c r="AD11459" s="123">
        <v>42074</v>
      </c>
      <c r="AE11459" t="s">
        <v>14393</v>
      </c>
      <c r="AG11459">
        <v>40007532</v>
      </c>
      <c r="AL11459" t="s">
        <v>12473</v>
      </c>
      <c r="AN11459">
        <v>2651012701</v>
      </c>
      <c r="AO11459">
        <v>16</v>
      </c>
      <c r="AP11459" t="s">
        <v>12424</v>
      </c>
      <c r="AQ11459" t="s">
        <v>11408</v>
      </c>
      <c r="AR11459">
        <v>4100</v>
      </c>
      <c r="AT11459">
        <v>0</v>
      </c>
      <c r="AV11459" t="s">
        <v>22685</v>
      </c>
      <c r="AW11459">
        <v>116100</v>
      </c>
    </row>
    <row r="11460" spans="1:49" x14ac:dyDescent="0.25">
      <c r="A11460">
        <v>4100</v>
      </c>
      <c r="B11460">
        <v>30080</v>
      </c>
      <c r="C11460">
        <v>4042</v>
      </c>
      <c r="D11460">
        <v>410</v>
      </c>
      <c r="E11460" s="124" t="s">
        <v>6046</v>
      </c>
      <c r="F11460" t="str">
        <f t="shared" si="232"/>
        <v>MIRMIDWEST IND. RUBBER - GREENVI</v>
      </c>
      <c r="G11460" s="151" t="str">
        <f t="shared" si="231"/>
        <v>MIR</v>
      </c>
      <c r="H11460" s="149" t="s">
        <v>6049</v>
      </c>
      <c r="I11460">
        <v>40007283</v>
      </c>
      <c r="K11460" t="s">
        <v>22683</v>
      </c>
      <c r="L11460" t="s">
        <v>22592</v>
      </c>
      <c r="M11460" t="s">
        <v>13327</v>
      </c>
      <c r="N11460">
        <v>63132</v>
      </c>
      <c r="Q11460" t="s">
        <v>12415</v>
      </c>
      <c r="R11460" t="s">
        <v>12416</v>
      </c>
      <c r="S11460">
        <v>3148900070</v>
      </c>
      <c r="U11460" t="s">
        <v>12418</v>
      </c>
      <c r="V11460">
        <v>208</v>
      </c>
      <c r="W11460">
        <v>11</v>
      </c>
      <c r="X11460">
        <v>2</v>
      </c>
      <c r="Y11460" t="s">
        <v>12419</v>
      </c>
      <c r="Z11460" t="s">
        <v>12420</v>
      </c>
      <c r="AA11460" t="s">
        <v>12485</v>
      </c>
      <c r="AB11460" t="s">
        <v>12473</v>
      </c>
      <c r="AC11460">
        <v>2</v>
      </c>
      <c r="AD11460" s="123">
        <v>41696</v>
      </c>
      <c r="AE11460" t="s">
        <v>12528</v>
      </c>
      <c r="AG11460">
        <v>40007283</v>
      </c>
      <c r="AL11460" t="s">
        <v>12473</v>
      </c>
      <c r="AN11460">
        <v>2651012701</v>
      </c>
      <c r="AO11460">
        <v>16</v>
      </c>
      <c r="AP11460" t="s">
        <v>12424</v>
      </c>
      <c r="AQ11460" t="s">
        <v>11408</v>
      </c>
      <c r="AR11460">
        <v>4100</v>
      </c>
      <c r="AT11460">
        <v>0</v>
      </c>
      <c r="AV11460" t="s">
        <v>22685</v>
      </c>
      <c r="AW11460">
        <v>116100</v>
      </c>
    </row>
    <row r="11461" spans="1:49" x14ac:dyDescent="0.25">
      <c r="A11461">
        <v>4100</v>
      </c>
      <c r="B11461">
        <v>30080</v>
      </c>
      <c r="C11461">
        <v>4042</v>
      </c>
      <c r="D11461">
        <v>410</v>
      </c>
      <c r="E11461" s="124" t="s">
        <v>6046</v>
      </c>
      <c r="F11461" t="str">
        <f t="shared" si="232"/>
        <v>MIRMIDWEST IND. RUBBER - VANCON</v>
      </c>
      <c r="G11461" s="151" t="str">
        <f t="shared" si="231"/>
        <v>MIR</v>
      </c>
      <c r="H11461" s="149" t="s">
        <v>6051</v>
      </c>
      <c r="I11461">
        <v>40008493</v>
      </c>
      <c r="K11461" t="s">
        <v>22683</v>
      </c>
      <c r="L11461" t="s">
        <v>16158</v>
      </c>
      <c r="M11461" t="s">
        <v>13327</v>
      </c>
      <c r="N11461">
        <v>63132</v>
      </c>
      <c r="Q11461" t="s">
        <v>12415</v>
      </c>
      <c r="R11461" t="s">
        <v>12416</v>
      </c>
      <c r="S11461" t="s">
        <v>22690</v>
      </c>
      <c r="U11461" t="s">
        <v>12418</v>
      </c>
      <c r="V11461">
        <v>208</v>
      </c>
      <c r="W11461">
        <v>11</v>
      </c>
      <c r="X11461">
        <v>2</v>
      </c>
      <c r="Y11461" t="s">
        <v>13389</v>
      </c>
      <c r="Z11461" t="s">
        <v>12420</v>
      </c>
      <c r="AA11461" t="s">
        <v>12429</v>
      </c>
      <c r="AB11461" t="s">
        <v>12473</v>
      </c>
      <c r="AC11461">
        <v>2</v>
      </c>
      <c r="AD11461" s="123">
        <v>43383</v>
      </c>
      <c r="AE11461" t="s">
        <v>12431</v>
      </c>
      <c r="AG11461">
        <v>40008493</v>
      </c>
      <c r="AL11461" t="s">
        <v>12473</v>
      </c>
      <c r="AN11461">
        <v>2651012701</v>
      </c>
      <c r="AO11461">
        <v>16</v>
      </c>
      <c r="AP11461" t="s">
        <v>12424</v>
      </c>
      <c r="AQ11461" t="s">
        <v>11408</v>
      </c>
      <c r="AR11461">
        <v>4100</v>
      </c>
      <c r="AT11461">
        <v>0</v>
      </c>
      <c r="AV11461" t="s">
        <v>22691</v>
      </c>
      <c r="AW11461">
        <v>116100</v>
      </c>
    </row>
    <row r="11462" spans="1:49" x14ac:dyDescent="0.25">
      <c r="A11462">
        <v>4100</v>
      </c>
      <c r="B11462">
        <v>30080</v>
      </c>
      <c r="C11462">
        <v>4042</v>
      </c>
      <c r="D11462">
        <v>417</v>
      </c>
      <c r="E11462" s="124" t="s">
        <v>6046</v>
      </c>
      <c r="F11462" t="str">
        <f t="shared" si="232"/>
        <v>MIRMIDWEST IND. RUBBER- SUWANEE</v>
      </c>
      <c r="G11462" s="151" t="str">
        <f t="shared" si="231"/>
        <v>MIR</v>
      </c>
      <c r="H11462" s="149" t="s">
        <v>6052</v>
      </c>
      <c r="I11462">
        <v>40001934</v>
      </c>
      <c r="K11462" t="s">
        <v>22683</v>
      </c>
      <c r="L11462" t="s">
        <v>16158</v>
      </c>
      <c r="M11462" t="s">
        <v>13327</v>
      </c>
      <c r="N11462" t="s">
        <v>22686</v>
      </c>
      <c r="Q11462" t="s">
        <v>12415</v>
      </c>
      <c r="R11462" t="s">
        <v>12416</v>
      </c>
      <c r="S11462" t="s">
        <v>22692</v>
      </c>
      <c r="U11462" t="s">
        <v>12418</v>
      </c>
      <c r="V11462">
        <v>208</v>
      </c>
      <c r="W11462">
        <v>11</v>
      </c>
      <c r="X11462">
        <v>2</v>
      </c>
      <c r="Y11462" t="s">
        <v>12472</v>
      </c>
      <c r="Z11462" t="s">
        <v>12420</v>
      </c>
      <c r="AA11462" t="s">
        <v>12421</v>
      </c>
      <c r="AB11462" t="s">
        <v>12473</v>
      </c>
      <c r="AC11462">
        <v>2</v>
      </c>
      <c r="AD11462" s="123">
        <v>39111</v>
      </c>
      <c r="AE11462" t="s">
        <v>12423</v>
      </c>
      <c r="AG11462">
        <v>40001934</v>
      </c>
      <c r="AL11462" t="s">
        <v>12473</v>
      </c>
      <c r="AN11462">
        <v>2651012701</v>
      </c>
      <c r="AO11462">
        <v>16</v>
      </c>
      <c r="AP11462" t="s">
        <v>12424</v>
      </c>
      <c r="AQ11462" t="s">
        <v>11408</v>
      </c>
      <c r="AR11462">
        <v>4100</v>
      </c>
      <c r="AT11462">
        <v>2005</v>
      </c>
      <c r="AV11462" t="s">
        <v>22685</v>
      </c>
      <c r="AW11462">
        <v>116100</v>
      </c>
    </row>
    <row r="11463" spans="1:49" x14ac:dyDescent="0.25">
      <c r="A11463">
        <v>4100</v>
      </c>
      <c r="B11463">
        <v>30080</v>
      </c>
      <c r="C11463">
        <v>4042</v>
      </c>
      <c r="D11463">
        <v>410</v>
      </c>
      <c r="E11463" s="124" t="s">
        <v>6046</v>
      </c>
      <c r="F11463" t="str">
        <f t="shared" si="232"/>
        <v>MIRMIDWEST IND. RUBBER-BEDFORD PARK</v>
      </c>
      <c r="G11463" s="151" t="str">
        <f t="shared" si="231"/>
        <v>MIR</v>
      </c>
      <c r="H11463" s="149" t="s">
        <v>6053</v>
      </c>
      <c r="I11463">
        <v>40001866</v>
      </c>
      <c r="K11463" t="s">
        <v>22683</v>
      </c>
      <c r="L11463" t="s">
        <v>16158</v>
      </c>
      <c r="M11463" t="s">
        <v>13327</v>
      </c>
      <c r="N11463" t="s">
        <v>22686</v>
      </c>
      <c r="Q11463" t="s">
        <v>12415</v>
      </c>
      <c r="R11463" t="s">
        <v>12416</v>
      </c>
      <c r="U11463" t="s">
        <v>12418</v>
      </c>
      <c r="V11463">
        <v>208</v>
      </c>
      <c r="W11463">
        <v>11</v>
      </c>
      <c r="X11463">
        <v>2</v>
      </c>
      <c r="Y11463" t="s">
        <v>13389</v>
      </c>
      <c r="Z11463" t="s">
        <v>12420</v>
      </c>
      <c r="AA11463" t="s">
        <v>12421</v>
      </c>
      <c r="AB11463" t="s">
        <v>12473</v>
      </c>
      <c r="AC11463">
        <v>2</v>
      </c>
      <c r="AD11463" s="123">
        <v>39111</v>
      </c>
      <c r="AE11463" t="s">
        <v>12423</v>
      </c>
      <c r="AG11463">
        <v>40001866</v>
      </c>
      <c r="AL11463" t="s">
        <v>12473</v>
      </c>
      <c r="AN11463">
        <v>2651012701</v>
      </c>
      <c r="AO11463">
        <v>16</v>
      </c>
      <c r="AP11463" t="s">
        <v>12424</v>
      </c>
      <c r="AQ11463" t="s">
        <v>11408</v>
      </c>
      <c r="AR11463">
        <v>4100</v>
      </c>
      <c r="AT11463">
        <v>2005</v>
      </c>
      <c r="AV11463" t="s">
        <v>22685</v>
      </c>
      <c r="AW11463">
        <v>116100</v>
      </c>
    </row>
    <row r="11464" spans="1:49" x14ac:dyDescent="0.25">
      <c r="A11464">
        <v>4100</v>
      </c>
      <c r="B11464">
        <v>30080</v>
      </c>
      <c r="C11464">
        <v>4042</v>
      </c>
      <c r="D11464">
        <v>410</v>
      </c>
      <c r="E11464" s="124" t="s">
        <v>6046</v>
      </c>
      <c r="F11464" s="185" t="str">
        <f t="shared" si="232"/>
        <v>MIRMIDWEST IND. RUBBER-COMMERCE CITY</v>
      </c>
      <c r="G11464" s="151" t="str">
        <f t="shared" si="231"/>
        <v>MIR</v>
      </c>
      <c r="H11464" s="149" t="s">
        <v>6054</v>
      </c>
      <c r="I11464">
        <v>40001864</v>
      </c>
      <c r="K11464" t="s">
        <v>22683</v>
      </c>
      <c r="L11464" t="s">
        <v>16158</v>
      </c>
      <c r="M11464" t="s">
        <v>13327</v>
      </c>
      <c r="N11464" t="s">
        <v>22686</v>
      </c>
      <c r="Q11464" t="s">
        <v>12415</v>
      </c>
      <c r="R11464" t="s">
        <v>12416</v>
      </c>
      <c r="U11464" t="s">
        <v>12418</v>
      </c>
      <c r="V11464">
        <v>208</v>
      </c>
      <c r="W11464">
        <v>11</v>
      </c>
      <c r="X11464">
        <v>2</v>
      </c>
      <c r="Y11464" t="s">
        <v>13389</v>
      </c>
      <c r="Z11464" t="s">
        <v>12420</v>
      </c>
      <c r="AA11464" t="s">
        <v>12421</v>
      </c>
      <c r="AB11464" t="s">
        <v>12473</v>
      </c>
      <c r="AC11464">
        <v>2</v>
      </c>
      <c r="AD11464" s="123">
        <v>39111</v>
      </c>
      <c r="AE11464" t="s">
        <v>12423</v>
      </c>
      <c r="AG11464">
        <v>40001864</v>
      </c>
      <c r="AL11464" t="s">
        <v>12473</v>
      </c>
      <c r="AN11464">
        <v>2651012701</v>
      </c>
      <c r="AO11464">
        <v>16</v>
      </c>
      <c r="AP11464" t="s">
        <v>12424</v>
      </c>
      <c r="AQ11464" t="s">
        <v>11408</v>
      </c>
      <c r="AR11464">
        <v>4100</v>
      </c>
      <c r="AT11464">
        <v>2005</v>
      </c>
      <c r="AV11464" t="s">
        <v>22685</v>
      </c>
      <c r="AW11464">
        <v>116100</v>
      </c>
    </row>
    <row r="11465" spans="1:49" x14ac:dyDescent="0.25">
      <c r="A11465">
        <v>4100</v>
      </c>
      <c r="B11465">
        <v>30080</v>
      </c>
      <c r="C11465">
        <v>4042</v>
      </c>
      <c r="D11465">
        <v>417</v>
      </c>
      <c r="E11465" s="124" t="s">
        <v>6046</v>
      </c>
      <c r="F11465" s="185" t="str">
        <f t="shared" si="232"/>
        <v>MIRMIDWEST IND. RUBBER-COMMERCE CITY</v>
      </c>
      <c r="G11465" s="151" t="str">
        <f t="shared" si="231"/>
        <v>MIR</v>
      </c>
      <c r="H11465" s="149" t="s">
        <v>6054</v>
      </c>
      <c r="I11465">
        <v>40004403</v>
      </c>
      <c r="K11465" t="s">
        <v>22693</v>
      </c>
      <c r="L11465" t="s">
        <v>16158</v>
      </c>
      <c r="M11465" t="s">
        <v>13327</v>
      </c>
      <c r="N11465" t="s">
        <v>22686</v>
      </c>
      <c r="Q11465" t="s">
        <v>12415</v>
      </c>
      <c r="R11465" t="s">
        <v>12416</v>
      </c>
      <c r="S11465" t="s">
        <v>22694</v>
      </c>
      <c r="U11465" t="s">
        <v>12418</v>
      </c>
      <c r="V11465">
        <v>208</v>
      </c>
      <c r="W11465">
        <v>11</v>
      </c>
      <c r="X11465">
        <v>2</v>
      </c>
      <c r="Y11465" t="s">
        <v>12472</v>
      </c>
      <c r="Z11465" t="s">
        <v>12420</v>
      </c>
      <c r="AA11465" t="s">
        <v>12421</v>
      </c>
      <c r="AB11465" t="s">
        <v>12473</v>
      </c>
      <c r="AC11465">
        <v>2</v>
      </c>
      <c r="AD11465" s="123">
        <v>39111</v>
      </c>
      <c r="AE11465" t="s">
        <v>12423</v>
      </c>
      <c r="AG11465">
        <v>40004403</v>
      </c>
      <c r="AL11465" t="s">
        <v>12473</v>
      </c>
      <c r="AN11465">
        <v>2651012701</v>
      </c>
      <c r="AO11465">
        <v>16</v>
      </c>
      <c r="AP11465" t="s">
        <v>12424</v>
      </c>
      <c r="AQ11465" t="s">
        <v>11408</v>
      </c>
      <c r="AR11465">
        <v>4100</v>
      </c>
      <c r="AT11465">
        <v>2005</v>
      </c>
      <c r="AV11465" t="s">
        <v>22685</v>
      </c>
      <c r="AW11465">
        <v>116100</v>
      </c>
    </row>
    <row r="11466" spans="1:49" x14ac:dyDescent="0.25">
      <c r="A11466">
        <v>4100</v>
      </c>
      <c r="B11466">
        <v>30080</v>
      </c>
      <c r="C11466">
        <v>4042</v>
      </c>
      <c r="D11466">
        <v>410</v>
      </c>
      <c r="E11466" s="124" t="s">
        <v>6046</v>
      </c>
      <c r="F11466" t="str">
        <f t="shared" si="232"/>
        <v>MIRMIDWEST IND. RUBBER-DULUTH</v>
      </c>
      <c r="G11466" s="151" t="str">
        <f t="shared" si="231"/>
        <v>MIR</v>
      </c>
      <c r="H11466" s="149" t="s">
        <v>6055</v>
      </c>
      <c r="I11466">
        <v>40002093</v>
      </c>
      <c r="K11466" t="s">
        <v>22683</v>
      </c>
      <c r="L11466" t="s">
        <v>16158</v>
      </c>
      <c r="M11466" t="s">
        <v>13327</v>
      </c>
      <c r="N11466" t="s">
        <v>22686</v>
      </c>
      <c r="Q11466" t="s">
        <v>12415</v>
      </c>
      <c r="R11466" t="s">
        <v>12416</v>
      </c>
      <c r="U11466" t="s">
        <v>12418</v>
      </c>
      <c r="V11466">
        <v>208</v>
      </c>
      <c r="W11466">
        <v>11</v>
      </c>
      <c r="X11466">
        <v>2</v>
      </c>
      <c r="Y11466" t="s">
        <v>13389</v>
      </c>
      <c r="Z11466" t="s">
        <v>12420</v>
      </c>
      <c r="AA11466" t="s">
        <v>12421</v>
      </c>
      <c r="AB11466" t="s">
        <v>12473</v>
      </c>
      <c r="AC11466">
        <v>2</v>
      </c>
      <c r="AD11466" s="123">
        <v>39111</v>
      </c>
      <c r="AE11466" t="s">
        <v>12423</v>
      </c>
      <c r="AG11466">
        <v>40002093</v>
      </c>
      <c r="AL11466" t="s">
        <v>12473</v>
      </c>
      <c r="AN11466">
        <v>2651012701</v>
      </c>
      <c r="AO11466">
        <v>16</v>
      </c>
      <c r="AP11466" t="s">
        <v>12424</v>
      </c>
      <c r="AQ11466" t="s">
        <v>11408</v>
      </c>
      <c r="AR11466">
        <v>4100</v>
      </c>
      <c r="AT11466">
        <v>2005</v>
      </c>
      <c r="AV11466" t="s">
        <v>22685</v>
      </c>
      <c r="AW11466">
        <v>116100</v>
      </c>
    </row>
    <row r="11467" spans="1:49" x14ac:dyDescent="0.25">
      <c r="A11467">
        <v>4100</v>
      </c>
      <c r="B11467">
        <v>30080</v>
      </c>
      <c r="C11467">
        <v>4042</v>
      </c>
      <c r="D11467">
        <v>410</v>
      </c>
      <c r="E11467" s="124" t="s">
        <v>6046</v>
      </c>
      <c r="F11467" s="185" t="str">
        <f t="shared" si="232"/>
        <v>MIRMIDWEST IND. RUBBER-GRAND PRAIRIE</v>
      </c>
      <c r="G11467" s="151" t="str">
        <f t="shared" si="231"/>
        <v>MIR</v>
      </c>
      <c r="H11467" s="149" t="s">
        <v>6057</v>
      </c>
      <c r="I11467">
        <v>40001865</v>
      </c>
      <c r="K11467" t="s">
        <v>22683</v>
      </c>
      <c r="L11467" t="s">
        <v>16158</v>
      </c>
      <c r="M11467" t="s">
        <v>13327</v>
      </c>
      <c r="N11467" t="s">
        <v>22686</v>
      </c>
      <c r="Q11467" t="s">
        <v>12415</v>
      </c>
      <c r="R11467" t="s">
        <v>12416</v>
      </c>
      <c r="U11467" t="s">
        <v>12418</v>
      </c>
      <c r="V11467">
        <v>208</v>
      </c>
      <c r="W11467">
        <v>11</v>
      </c>
      <c r="X11467">
        <v>2</v>
      </c>
      <c r="Y11467" t="s">
        <v>13389</v>
      </c>
      <c r="Z11467" t="s">
        <v>12420</v>
      </c>
      <c r="AA11467" t="s">
        <v>12421</v>
      </c>
      <c r="AB11467" t="s">
        <v>12473</v>
      </c>
      <c r="AC11467">
        <v>2</v>
      </c>
      <c r="AD11467" s="123">
        <v>39111</v>
      </c>
      <c r="AE11467" t="s">
        <v>12423</v>
      </c>
      <c r="AG11467">
        <v>40001865</v>
      </c>
      <c r="AL11467" t="s">
        <v>12473</v>
      </c>
      <c r="AN11467">
        <v>2651012701</v>
      </c>
      <c r="AO11467">
        <v>16</v>
      </c>
      <c r="AP11467" t="s">
        <v>12424</v>
      </c>
      <c r="AQ11467" t="s">
        <v>11408</v>
      </c>
      <c r="AR11467">
        <v>4100</v>
      </c>
      <c r="AT11467">
        <v>2005</v>
      </c>
      <c r="AV11467" t="s">
        <v>22685</v>
      </c>
      <c r="AW11467">
        <v>116100</v>
      </c>
    </row>
    <row r="11468" spans="1:49" x14ac:dyDescent="0.25">
      <c r="A11468">
        <v>4100</v>
      </c>
      <c r="B11468">
        <v>30080</v>
      </c>
      <c r="C11468">
        <v>4042</v>
      </c>
      <c r="D11468">
        <v>417</v>
      </c>
      <c r="E11468" s="124" t="s">
        <v>6046</v>
      </c>
      <c r="F11468" s="185" t="str">
        <f t="shared" si="232"/>
        <v>MIRMIDWEST IND. RUBBER-GRAND PRAIRIE</v>
      </c>
      <c r="G11468" s="151" t="str">
        <f t="shared" si="231"/>
        <v>MIR</v>
      </c>
      <c r="H11468" s="149" t="s">
        <v>6057</v>
      </c>
      <c r="I11468">
        <v>40004404</v>
      </c>
      <c r="K11468" t="s">
        <v>22693</v>
      </c>
      <c r="L11468" t="s">
        <v>16158</v>
      </c>
      <c r="M11468" t="s">
        <v>13327</v>
      </c>
      <c r="N11468" t="s">
        <v>22686</v>
      </c>
      <c r="Q11468" t="s">
        <v>12415</v>
      </c>
      <c r="R11468" t="s">
        <v>12416</v>
      </c>
      <c r="S11468" t="s">
        <v>22695</v>
      </c>
      <c r="U11468" t="s">
        <v>12418</v>
      </c>
      <c r="V11468">
        <v>208</v>
      </c>
      <c r="W11468">
        <v>11</v>
      </c>
      <c r="X11468">
        <v>2</v>
      </c>
      <c r="Y11468" t="s">
        <v>12472</v>
      </c>
      <c r="Z11468" t="s">
        <v>12420</v>
      </c>
      <c r="AA11468" t="s">
        <v>12421</v>
      </c>
      <c r="AB11468" t="s">
        <v>12473</v>
      </c>
      <c r="AC11468">
        <v>2</v>
      </c>
      <c r="AD11468" s="123">
        <v>39111</v>
      </c>
      <c r="AE11468" t="s">
        <v>12423</v>
      </c>
      <c r="AG11468">
        <v>40004404</v>
      </c>
      <c r="AL11468" t="s">
        <v>12473</v>
      </c>
      <c r="AN11468">
        <v>2651012701</v>
      </c>
      <c r="AO11468">
        <v>16</v>
      </c>
      <c r="AP11468" t="s">
        <v>12424</v>
      </c>
      <c r="AQ11468" t="s">
        <v>11408</v>
      </c>
      <c r="AR11468">
        <v>4100</v>
      </c>
      <c r="AT11468">
        <v>2005</v>
      </c>
      <c r="AV11468" t="s">
        <v>22685</v>
      </c>
      <c r="AW11468">
        <v>116100</v>
      </c>
    </row>
    <row r="11469" spans="1:49" x14ac:dyDescent="0.25">
      <c r="A11469">
        <v>4100</v>
      </c>
      <c r="B11469">
        <v>30080</v>
      </c>
      <c r="C11469">
        <v>4042</v>
      </c>
      <c r="D11469">
        <v>410</v>
      </c>
      <c r="E11469" s="124" t="s">
        <v>6046</v>
      </c>
      <c r="F11469" t="str">
        <f t="shared" si="232"/>
        <v>MIRMIDWEST IND. RUBBER-GREENVILLE WI</v>
      </c>
      <c r="G11469" s="151" t="str">
        <f t="shared" si="231"/>
        <v>MIR</v>
      </c>
      <c r="H11469" s="149" t="s">
        <v>6058</v>
      </c>
      <c r="I11469">
        <v>40001882</v>
      </c>
      <c r="K11469" t="s">
        <v>22683</v>
      </c>
      <c r="L11469" t="s">
        <v>16158</v>
      </c>
      <c r="M11469" t="s">
        <v>13327</v>
      </c>
      <c r="N11469" t="s">
        <v>22686</v>
      </c>
      <c r="Q11469" t="s">
        <v>12415</v>
      </c>
      <c r="R11469" t="s">
        <v>12416</v>
      </c>
      <c r="S11469">
        <v>3147814878</v>
      </c>
      <c r="U11469" t="s">
        <v>12418</v>
      </c>
      <c r="V11469">
        <v>208</v>
      </c>
      <c r="W11469">
        <v>11</v>
      </c>
      <c r="X11469">
        <v>2</v>
      </c>
      <c r="Y11469" t="s">
        <v>13389</v>
      </c>
      <c r="Z11469" t="s">
        <v>12420</v>
      </c>
      <c r="AA11469" t="s">
        <v>12421</v>
      </c>
      <c r="AB11469" t="s">
        <v>12473</v>
      </c>
      <c r="AC11469">
        <v>2</v>
      </c>
      <c r="AD11469" s="123">
        <v>39111</v>
      </c>
      <c r="AE11469" t="s">
        <v>12423</v>
      </c>
      <c r="AG11469">
        <v>40001882</v>
      </c>
      <c r="AL11469" t="s">
        <v>12473</v>
      </c>
      <c r="AN11469">
        <v>2651012701</v>
      </c>
      <c r="AO11469">
        <v>16</v>
      </c>
      <c r="AP11469" t="s">
        <v>12424</v>
      </c>
      <c r="AQ11469" t="s">
        <v>11408</v>
      </c>
      <c r="AR11469">
        <v>4100</v>
      </c>
      <c r="AT11469">
        <v>2005</v>
      </c>
      <c r="AV11469" t="s">
        <v>22685</v>
      </c>
      <c r="AW11469">
        <v>116100</v>
      </c>
    </row>
    <row r="11470" spans="1:49" x14ac:dyDescent="0.25">
      <c r="A11470">
        <v>4100</v>
      </c>
      <c r="B11470">
        <v>30080</v>
      </c>
      <c r="C11470">
        <v>4042</v>
      </c>
      <c r="D11470">
        <v>410</v>
      </c>
      <c r="E11470" s="124" t="s">
        <v>6046</v>
      </c>
      <c r="F11470" t="str">
        <f t="shared" si="232"/>
        <v>MIRMIDWEST IND. RUBBER-HILLIARD OH</v>
      </c>
      <c r="G11470" s="151" t="str">
        <f t="shared" si="231"/>
        <v>MIR</v>
      </c>
      <c r="H11470" s="149" t="s">
        <v>6061</v>
      </c>
      <c r="I11470">
        <v>40001862</v>
      </c>
      <c r="K11470" t="s">
        <v>22683</v>
      </c>
      <c r="L11470" t="s">
        <v>16158</v>
      </c>
      <c r="M11470" t="s">
        <v>13327</v>
      </c>
      <c r="N11470" t="s">
        <v>22686</v>
      </c>
      <c r="Q11470" t="s">
        <v>12415</v>
      </c>
      <c r="R11470" t="s">
        <v>12416</v>
      </c>
      <c r="U11470" t="s">
        <v>12418</v>
      </c>
      <c r="V11470">
        <v>208</v>
      </c>
      <c r="W11470">
        <v>11</v>
      </c>
      <c r="X11470">
        <v>2</v>
      </c>
      <c r="Y11470" t="s">
        <v>13389</v>
      </c>
      <c r="Z11470" t="s">
        <v>12420</v>
      </c>
      <c r="AA11470" t="s">
        <v>12421</v>
      </c>
      <c r="AB11470" t="s">
        <v>12473</v>
      </c>
      <c r="AC11470">
        <v>2</v>
      </c>
      <c r="AD11470" s="123">
        <v>39111</v>
      </c>
      <c r="AE11470" t="s">
        <v>12423</v>
      </c>
      <c r="AG11470">
        <v>40001862</v>
      </c>
      <c r="AL11470" t="s">
        <v>12473</v>
      </c>
      <c r="AN11470">
        <v>2651012701</v>
      </c>
      <c r="AO11470">
        <v>16</v>
      </c>
      <c r="AP11470" t="s">
        <v>12424</v>
      </c>
      <c r="AQ11470" t="s">
        <v>11408</v>
      </c>
      <c r="AR11470">
        <v>4100</v>
      </c>
      <c r="AT11470">
        <v>2005</v>
      </c>
      <c r="AV11470" t="s">
        <v>22685</v>
      </c>
      <c r="AW11470">
        <v>116100</v>
      </c>
    </row>
    <row r="11471" spans="1:49" x14ac:dyDescent="0.25">
      <c r="A11471">
        <v>4100</v>
      </c>
      <c r="B11471">
        <v>30080</v>
      </c>
      <c r="C11471">
        <v>4042</v>
      </c>
      <c r="D11471">
        <v>410</v>
      </c>
      <c r="E11471" s="124" t="s">
        <v>6046</v>
      </c>
      <c r="F11471" t="str">
        <f t="shared" si="232"/>
        <v>MIRMIDWEST IND. RUBBER-N KANSAS</v>
      </c>
      <c r="G11471" s="151" t="str">
        <f t="shared" si="231"/>
        <v>MIR</v>
      </c>
      <c r="H11471" s="149" t="s">
        <v>6064</v>
      </c>
      <c r="I11471">
        <v>40001863</v>
      </c>
      <c r="K11471" t="s">
        <v>22683</v>
      </c>
      <c r="L11471" t="s">
        <v>16158</v>
      </c>
      <c r="M11471" t="s">
        <v>13327</v>
      </c>
      <c r="N11471" t="s">
        <v>22686</v>
      </c>
      <c r="Q11471" t="s">
        <v>12415</v>
      </c>
      <c r="R11471" t="s">
        <v>12416</v>
      </c>
      <c r="U11471" t="s">
        <v>12418</v>
      </c>
      <c r="V11471">
        <v>208</v>
      </c>
      <c r="W11471">
        <v>11</v>
      </c>
      <c r="X11471">
        <v>2</v>
      </c>
      <c r="Y11471" t="s">
        <v>13389</v>
      </c>
      <c r="Z11471" t="s">
        <v>12420</v>
      </c>
      <c r="AA11471" t="s">
        <v>12421</v>
      </c>
      <c r="AB11471" t="s">
        <v>12473</v>
      </c>
      <c r="AC11471">
        <v>2</v>
      </c>
      <c r="AD11471" s="123">
        <v>39111</v>
      </c>
      <c r="AE11471" t="s">
        <v>12423</v>
      </c>
      <c r="AG11471">
        <v>40001863</v>
      </c>
      <c r="AL11471" t="s">
        <v>12473</v>
      </c>
      <c r="AN11471">
        <v>2651012701</v>
      </c>
      <c r="AO11471">
        <v>16</v>
      </c>
      <c r="AP11471" t="s">
        <v>12424</v>
      </c>
      <c r="AQ11471" t="s">
        <v>11408</v>
      </c>
      <c r="AR11471">
        <v>4100</v>
      </c>
      <c r="AT11471">
        <v>2005</v>
      </c>
      <c r="AV11471" t="s">
        <v>22685</v>
      </c>
      <c r="AW11471">
        <v>116100</v>
      </c>
    </row>
    <row r="11472" spans="1:49" x14ac:dyDescent="0.25">
      <c r="A11472">
        <v>4100</v>
      </c>
      <c r="B11472">
        <v>30080</v>
      </c>
      <c r="C11472">
        <v>4042</v>
      </c>
      <c r="D11472">
        <v>410</v>
      </c>
      <c r="E11472" s="124" t="s">
        <v>6046</v>
      </c>
      <c r="F11472" t="str">
        <f t="shared" si="232"/>
        <v>MIRMIDWEST IND. RUBBER-ST. LOUIS</v>
      </c>
      <c r="G11472" s="151" t="str">
        <f t="shared" si="231"/>
        <v>MIR</v>
      </c>
      <c r="H11472" s="149" t="s">
        <v>6067</v>
      </c>
      <c r="I11472">
        <v>40000099</v>
      </c>
      <c r="K11472" t="s">
        <v>22683</v>
      </c>
      <c r="L11472" t="s">
        <v>16158</v>
      </c>
      <c r="M11472" t="s">
        <v>13327</v>
      </c>
      <c r="N11472" t="s">
        <v>22686</v>
      </c>
      <c r="Q11472" t="s">
        <v>12415</v>
      </c>
      <c r="R11472" t="s">
        <v>12416</v>
      </c>
      <c r="S11472" t="s">
        <v>22684</v>
      </c>
      <c r="U11472" t="s">
        <v>12418</v>
      </c>
      <c r="V11472">
        <v>208</v>
      </c>
      <c r="W11472">
        <v>11</v>
      </c>
      <c r="X11472">
        <v>2</v>
      </c>
      <c r="Y11472" t="s">
        <v>13389</v>
      </c>
      <c r="Z11472" t="s">
        <v>12420</v>
      </c>
      <c r="AA11472" t="s">
        <v>12421</v>
      </c>
      <c r="AB11472" t="s">
        <v>12473</v>
      </c>
      <c r="AC11472">
        <v>2</v>
      </c>
      <c r="AD11472" s="123">
        <v>39111</v>
      </c>
      <c r="AE11472" t="s">
        <v>12423</v>
      </c>
      <c r="AG11472">
        <v>40000099</v>
      </c>
      <c r="AL11472" t="s">
        <v>12473</v>
      </c>
      <c r="AN11472">
        <v>2651012701</v>
      </c>
      <c r="AO11472">
        <v>16</v>
      </c>
      <c r="AP11472" t="s">
        <v>12424</v>
      </c>
      <c r="AQ11472" t="s">
        <v>11408</v>
      </c>
      <c r="AR11472">
        <v>4100</v>
      </c>
      <c r="AT11472">
        <v>2005</v>
      </c>
      <c r="AV11472" t="s">
        <v>22685</v>
      </c>
      <c r="AW11472">
        <v>116100</v>
      </c>
    </row>
    <row r="11473" spans="1:49" x14ac:dyDescent="0.25">
      <c r="A11473">
        <v>4100</v>
      </c>
      <c r="B11473">
        <v>30080</v>
      </c>
      <c r="C11473">
        <v>4042</v>
      </c>
      <c r="D11473">
        <v>410</v>
      </c>
      <c r="E11473" s="124" t="s">
        <v>6046</v>
      </c>
      <c r="F11473" t="str">
        <f t="shared" si="232"/>
        <v>MIRMIDWEST IND. RUBBER-VAN BUREN</v>
      </c>
      <c r="G11473" s="151" t="str">
        <f t="shared" si="231"/>
        <v>MIR</v>
      </c>
      <c r="H11473" s="149" t="s">
        <v>6068</v>
      </c>
      <c r="I11473">
        <v>40001935</v>
      </c>
      <c r="K11473" t="s">
        <v>22683</v>
      </c>
      <c r="L11473" t="s">
        <v>16158</v>
      </c>
      <c r="M11473" t="s">
        <v>13327</v>
      </c>
      <c r="N11473" t="s">
        <v>22686</v>
      </c>
      <c r="Q11473" t="s">
        <v>12415</v>
      </c>
      <c r="R11473" t="s">
        <v>12416</v>
      </c>
      <c r="U11473" t="s">
        <v>12418</v>
      </c>
      <c r="V11473">
        <v>208</v>
      </c>
      <c r="W11473">
        <v>11</v>
      </c>
      <c r="X11473">
        <v>2</v>
      </c>
      <c r="Y11473" t="s">
        <v>13389</v>
      </c>
      <c r="Z11473" t="s">
        <v>12420</v>
      </c>
      <c r="AA11473" t="s">
        <v>12421</v>
      </c>
      <c r="AB11473" t="s">
        <v>12473</v>
      </c>
      <c r="AC11473">
        <v>2</v>
      </c>
      <c r="AD11473" s="123">
        <v>39111</v>
      </c>
      <c r="AE11473" t="s">
        <v>12423</v>
      </c>
      <c r="AG11473">
        <v>40001935</v>
      </c>
      <c r="AL11473" t="s">
        <v>12473</v>
      </c>
      <c r="AN11473">
        <v>2651012701</v>
      </c>
      <c r="AO11473">
        <v>16</v>
      </c>
      <c r="AP11473" t="s">
        <v>12424</v>
      </c>
      <c r="AQ11473" t="s">
        <v>11408</v>
      </c>
      <c r="AR11473">
        <v>4100</v>
      </c>
      <c r="AT11473">
        <v>2005</v>
      </c>
      <c r="AV11473" t="s">
        <v>22685</v>
      </c>
      <c r="AW11473">
        <v>116100</v>
      </c>
    </row>
    <row r="11474" spans="1:49" x14ac:dyDescent="0.25">
      <c r="A11474">
        <v>4100</v>
      </c>
      <c r="B11474">
        <v>30080</v>
      </c>
      <c r="C11474">
        <v>4042</v>
      </c>
      <c r="D11474">
        <v>410</v>
      </c>
      <c r="E11474" s="124" t="s">
        <v>6046</v>
      </c>
      <c r="F11474" t="str">
        <f t="shared" si="232"/>
        <v>MIRMIDWEST IND. RUBBER-W.VALLEY CITY</v>
      </c>
      <c r="G11474" s="151" t="str">
        <f t="shared" si="231"/>
        <v>MIR</v>
      </c>
      <c r="H11474" s="149" t="s">
        <v>6069</v>
      </c>
      <c r="I11474">
        <v>40002210</v>
      </c>
      <c r="K11474" t="s">
        <v>22683</v>
      </c>
      <c r="L11474" t="s">
        <v>16158</v>
      </c>
      <c r="M11474" t="s">
        <v>13327</v>
      </c>
      <c r="N11474" t="s">
        <v>22686</v>
      </c>
      <c r="Q11474" t="s">
        <v>12415</v>
      </c>
      <c r="R11474" t="s">
        <v>12416</v>
      </c>
      <c r="U11474" t="s">
        <v>12418</v>
      </c>
      <c r="V11474">
        <v>208</v>
      </c>
      <c r="W11474">
        <v>11</v>
      </c>
      <c r="X11474">
        <v>2</v>
      </c>
      <c r="Y11474" t="s">
        <v>13389</v>
      </c>
      <c r="Z11474" t="s">
        <v>12420</v>
      </c>
      <c r="AA11474" t="s">
        <v>12421</v>
      </c>
      <c r="AB11474" t="s">
        <v>12473</v>
      </c>
      <c r="AC11474">
        <v>2</v>
      </c>
      <c r="AD11474" s="123">
        <v>39111</v>
      </c>
      <c r="AE11474" t="s">
        <v>12423</v>
      </c>
      <c r="AG11474">
        <v>40002210</v>
      </c>
      <c r="AL11474" t="s">
        <v>12473</v>
      </c>
      <c r="AN11474">
        <v>2651012701</v>
      </c>
      <c r="AO11474">
        <v>16</v>
      </c>
      <c r="AP11474" t="s">
        <v>12424</v>
      </c>
      <c r="AQ11474" t="s">
        <v>11408</v>
      </c>
      <c r="AR11474">
        <v>4100</v>
      </c>
      <c r="AT11474">
        <v>2005</v>
      </c>
      <c r="AV11474" t="s">
        <v>22685</v>
      </c>
      <c r="AW11474">
        <v>116100</v>
      </c>
    </row>
    <row r="11475" spans="1:49" x14ac:dyDescent="0.25">
      <c r="A11475">
        <v>4100</v>
      </c>
      <c r="B11475">
        <v>30040</v>
      </c>
      <c r="C11475">
        <v>4057</v>
      </c>
      <c r="D11475">
        <v>415</v>
      </c>
      <c r="E11475" s="124" t="s">
        <v>22696</v>
      </c>
      <c r="F11475" t="str">
        <f t="shared" si="232"/>
        <v>Nick NorrisA &amp; B MANUFACTURING CO., INC.</v>
      </c>
      <c r="G11475" s="150" t="str">
        <f t="shared" si="231"/>
        <v>Nick Norris</v>
      </c>
      <c r="H11475" s="149" t="s">
        <v>299</v>
      </c>
      <c r="I11475">
        <v>40002209</v>
      </c>
      <c r="K11475" t="s">
        <v>22697</v>
      </c>
      <c r="L11475" t="s">
        <v>22698</v>
      </c>
      <c r="M11475" t="s">
        <v>12896</v>
      </c>
      <c r="N11475" t="s">
        <v>22699</v>
      </c>
      <c r="Q11475" t="s">
        <v>12415</v>
      </c>
      <c r="R11475" t="s">
        <v>12416</v>
      </c>
      <c r="S11475" t="s">
        <v>22700</v>
      </c>
      <c r="U11475" t="s">
        <v>12418</v>
      </c>
      <c r="W11475">
        <v>11</v>
      </c>
      <c r="X11475">
        <v>0</v>
      </c>
      <c r="Y11475" t="s">
        <v>12419</v>
      </c>
      <c r="Z11475" t="s">
        <v>12420</v>
      </c>
      <c r="AA11475" t="s">
        <v>12421</v>
      </c>
      <c r="AB11475" t="s">
        <v>12422</v>
      </c>
      <c r="AC11475">
        <v>2</v>
      </c>
      <c r="AD11475" s="123">
        <v>39111</v>
      </c>
      <c r="AE11475" t="s">
        <v>12423</v>
      </c>
      <c r="AG11475">
        <v>40002209</v>
      </c>
      <c r="AL11475" t="s">
        <v>12422</v>
      </c>
      <c r="AN11475">
        <v>1508903401</v>
      </c>
      <c r="AO11475">
        <v>16</v>
      </c>
      <c r="AP11475" t="s">
        <v>12424</v>
      </c>
      <c r="AQ11475" t="s">
        <v>11408</v>
      </c>
      <c r="AR11475">
        <v>4100</v>
      </c>
      <c r="AT11475">
        <v>0</v>
      </c>
      <c r="AV11475" t="s">
        <v>22701</v>
      </c>
      <c r="AW11475">
        <v>116100</v>
      </c>
    </row>
    <row r="11476" spans="1:49" x14ac:dyDescent="0.25">
      <c r="A11476">
        <v>4100</v>
      </c>
      <c r="B11476">
        <v>30040</v>
      </c>
      <c r="C11476">
        <v>4057</v>
      </c>
      <c r="D11476">
        <v>415</v>
      </c>
      <c r="E11476" s="124" t="s">
        <v>22696</v>
      </c>
      <c r="F11476" t="str">
        <f t="shared" si="232"/>
        <v>Nick NorrisACCURATE IND. PROD. (COLUMBUS OH)</v>
      </c>
      <c r="G11476" s="150" t="str">
        <f t="shared" si="231"/>
        <v>Nick Norris</v>
      </c>
      <c r="H11476" s="149" t="s">
        <v>403</v>
      </c>
      <c r="I11476">
        <v>40006892</v>
      </c>
      <c r="K11476" t="s">
        <v>22702</v>
      </c>
      <c r="L11476" t="s">
        <v>22703</v>
      </c>
      <c r="M11476" t="s">
        <v>13327</v>
      </c>
      <c r="N11476">
        <v>63052</v>
      </c>
      <c r="Q11476" t="s">
        <v>12415</v>
      </c>
      <c r="R11476" t="s">
        <v>12416</v>
      </c>
      <c r="S11476" t="s">
        <v>22704</v>
      </c>
      <c r="U11476" t="s">
        <v>12418</v>
      </c>
      <c r="W11476">
        <v>11</v>
      </c>
      <c r="X11476">
        <v>2</v>
      </c>
      <c r="Y11476" t="s">
        <v>12472</v>
      </c>
      <c r="Z11476" t="s">
        <v>12420</v>
      </c>
      <c r="AA11476" t="s">
        <v>12429</v>
      </c>
      <c r="AB11476" t="s">
        <v>12422</v>
      </c>
      <c r="AC11476">
        <v>2</v>
      </c>
      <c r="AD11476" s="123">
        <v>41159</v>
      </c>
      <c r="AE11476" t="s">
        <v>12431</v>
      </c>
      <c r="AG11476">
        <v>40006892</v>
      </c>
      <c r="AL11476" t="s">
        <v>12422</v>
      </c>
      <c r="AN11476">
        <v>2609935591</v>
      </c>
      <c r="AO11476">
        <v>16</v>
      </c>
      <c r="AP11476" t="s">
        <v>12424</v>
      </c>
      <c r="AQ11476" t="s">
        <v>11408</v>
      </c>
      <c r="AR11476">
        <v>4100</v>
      </c>
      <c r="AT11476">
        <v>0</v>
      </c>
      <c r="AV11476" t="s">
        <v>22705</v>
      </c>
      <c r="AW11476">
        <v>116100</v>
      </c>
    </row>
    <row r="11477" spans="1:49" x14ac:dyDescent="0.25">
      <c r="A11477">
        <v>4100</v>
      </c>
      <c r="B11477">
        <v>30040</v>
      </c>
      <c r="C11477">
        <v>4057</v>
      </c>
      <c r="D11477">
        <v>415</v>
      </c>
      <c r="E11477" s="124" t="s">
        <v>22696</v>
      </c>
      <c r="F11477" t="str">
        <f t="shared" si="232"/>
        <v>Nick NorrisACCURATE IND. PROD. (IMPERIAL MO)</v>
      </c>
      <c r="G11477" s="150" t="str">
        <f t="shared" ref="G11477:G11540" si="233">RIGHT(E11477,LEN(E11477)-3)</f>
        <v>Nick Norris</v>
      </c>
      <c r="H11477" s="149" t="s">
        <v>13444</v>
      </c>
      <c r="I11477">
        <v>40004259</v>
      </c>
      <c r="K11477" t="s">
        <v>22702</v>
      </c>
      <c r="L11477" t="s">
        <v>22703</v>
      </c>
      <c r="M11477" t="s">
        <v>13327</v>
      </c>
      <c r="N11477" t="s">
        <v>22706</v>
      </c>
      <c r="Q11477" t="s">
        <v>12415</v>
      </c>
      <c r="R11477" t="s">
        <v>12416</v>
      </c>
      <c r="S11477" t="s">
        <v>22704</v>
      </c>
      <c r="U11477" t="s">
        <v>12418</v>
      </c>
      <c r="W11477">
        <v>11</v>
      </c>
      <c r="X11477">
        <v>2</v>
      </c>
      <c r="Y11477" t="s">
        <v>12472</v>
      </c>
      <c r="Z11477" t="s">
        <v>12420</v>
      </c>
      <c r="AA11477" t="s">
        <v>12421</v>
      </c>
      <c r="AB11477" t="s">
        <v>12422</v>
      </c>
      <c r="AC11477">
        <v>2</v>
      </c>
      <c r="AD11477" s="123">
        <v>39111</v>
      </c>
      <c r="AE11477" t="s">
        <v>12423</v>
      </c>
      <c r="AG11477">
        <v>40004259</v>
      </c>
      <c r="AL11477" t="s">
        <v>12422</v>
      </c>
      <c r="AN11477">
        <v>2609935591</v>
      </c>
      <c r="AO11477">
        <v>16</v>
      </c>
      <c r="AP11477" t="s">
        <v>12424</v>
      </c>
      <c r="AQ11477" t="s">
        <v>11408</v>
      </c>
      <c r="AR11477">
        <v>4100</v>
      </c>
      <c r="AT11477">
        <v>2005</v>
      </c>
      <c r="AV11477" t="s">
        <v>22705</v>
      </c>
      <c r="AW11477">
        <v>116100</v>
      </c>
    </row>
    <row r="11478" spans="1:49" x14ac:dyDescent="0.25">
      <c r="A11478">
        <v>4100</v>
      </c>
      <c r="B11478">
        <v>30040</v>
      </c>
      <c r="C11478">
        <v>4057</v>
      </c>
      <c r="D11478">
        <v>415</v>
      </c>
      <c r="E11478" s="124" t="s">
        <v>22696</v>
      </c>
      <c r="F11478" t="str">
        <f t="shared" si="232"/>
        <v>Nick NorrisACREO INC</v>
      </c>
      <c r="G11478" s="150" t="str">
        <f t="shared" si="233"/>
        <v>Nick Norris</v>
      </c>
      <c r="H11478" s="149" t="s">
        <v>423</v>
      </c>
      <c r="I11478">
        <v>40007528</v>
      </c>
      <c r="K11478" t="s">
        <v>22707</v>
      </c>
      <c r="L11478" t="s">
        <v>22708</v>
      </c>
      <c r="M11478" t="s">
        <v>12521</v>
      </c>
      <c r="N11478">
        <v>45102</v>
      </c>
      <c r="Q11478" t="s">
        <v>12415</v>
      </c>
      <c r="R11478" t="s">
        <v>12416</v>
      </c>
      <c r="S11478" t="s">
        <v>22709</v>
      </c>
      <c r="U11478" t="s">
        <v>12418</v>
      </c>
      <c r="W11478">
        <v>11</v>
      </c>
      <c r="X11478">
        <v>0</v>
      </c>
      <c r="Y11478" t="s">
        <v>12419</v>
      </c>
      <c r="Z11478" t="s">
        <v>12420</v>
      </c>
      <c r="AA11478" t="s">
        <v>12429</v>
      </c>
      <c r="AB11478" t="s">
        <v>12430</v>
      </c>
      <c r="AC11478">
        <v>2</v>
      </c>
      <c r="AD11478" s="123">
        <v>42067</v>
      </c>
      <c r="AE11478" t="s">
        <v>12431</v>
      </c>
      <c r="AG11478">
        <v>40007528</v>
      </c>
      <c r="AL11478" t="s">
        <v>12430</v>
      </c>
      <c r="AN11478">
        <v>3602547381</v>
      </c>
      <c r="AO11478">
        <v>16</v>
      </c>
      <c r="AP11478" t="s">
        <v>12424</v>
      </c>
      <c r="AQ11478" t="s">
        <v>11408</v>
      </c>
      <c r="AR11478">
        <v>4100</v>
      </c>
      <c r="AT11478">
        <v>0</v>
      </c>
      <c r="AV11478" t="s">
        <v>423</v>
      </c>
      <c r="AW11478">
        <v>116100</v>
      </c>
    </row>
    <row r="11479" spans="1:49" x14ac:dyDescent="0.25">
      <c r="A11479">
        <v>4100</v>
      </c>
      <c r="B11479">
        <v>30040</v>
      </c>
      <c r="C11479">
        <v>4057</v>
      </c>
      <c r="D11479">
        <v>415</v>
      </c>
      <c r="E11479" s="124" t="s">
        <v>22696</v>
      </c>
      <c r="F11479" t="str">
        <f t="shared" si="232"/>
        <v>Nick NorrisADM BIO PRODUCTS</v>
      </c>
      <c r="G11479" s="150" t="str">
        <f t="shared" si="233"/>
        <v>Nick Norris</v>
      </c>
      <c r="H11479" s="149" t="s">
        <v>453</v>
      </c>
      <c r="I11479">
        <v>40008070</v>
      </c>
      <c r="K11479" t="s">
        <v>22710</v>
      </c>
      <c r="L11479" t="s">
        <v>14074</v>
      </c>
      <c r="M11479" t="s">
        <v>12546</v>
      </c>
      <c r="N11479">
        <v>62526</v>
      </c>
      <c r="Q11479" t="s">
        <v>12415</v>
      </c>
      <c r="R11479" t="s">
        <v>12416</v>
      </c>
      <c r="S11479" t="s">
        <v>22711</v>
      </c>
      <c r="U11479" t="s">
        <v>12418</v>
      </c>
      <c r="W11479">
        <v>11</v>
      </c>
      <c r="X11479">
        <v>1</v>
      </c>
      <c r="Y11479" t="s">
        <v>12419</v>
      </c>
      <c r="Z11479" t="s">
        <v>12420</v>
      </c>
      <c r="AA11479" t="s">
        <v>12429</v>
      </c>
      <c r="AB11479" t="s">
        <v>14028</v>
      </c>
      <c r="AC11479">
        <v>2</v>
      </c>
      <c r="AD11479" s="123">
        <v>42800</v>
      </c>
      <c r="AE11479" t="s">
        <v>12431</v>
      </c>
      <c r="AG11479">
        <v>40008070</v>
      </c>
      <c r="AL11479" t="s">
        <v>14028</v>
      </c>
      <c r="AN11479">
        <v>1411507001</v>
      </c>
      <c r="AO11479">
        <v>16</v>
      </c>
      <c r="AP11479" t="s">
        <v>12424</v>
      </c>
      <c r="AQ11479" t="s">
        <v>11408</v>
      </c>
      <c r="AR11479">
        <v>4100</v>
      </c>
      <c r="AT11479">
        <v>0</v>
      </c>
      <c r="AV11479" t="s">
        <v>22712</v>
      </c>
      <c r="AW11479">
        <v>116100</v>
      </c>
    </row>
    <row r="11480" spans="1:49" x14ac:dyDescent="0.25">
      <c r="A11480">
        <v>4100</v>
      </c>
      <c r="B11480">
        <v>30040</v>
      </c>
      <c r="C11480">
        <v>4057</v>
      </c>
      <c r="D11480">
        <v>415</v>
      </c>
      <c r="E11480" s="124" t="s">
        <v>22696</v>
      </c>
      <c r="F11480" t="str">
        <f t="shared" si="232"/>
        <v>Nick NorrisADM MILLING - BEECH GROVE</v>
      </c>
      <c r="G11480" s="150" t="str">
        <f t="shared" si="233"/>
        <v>Nick Norris</v>
      </c>
      <c r="H11480" s="149" t="s">
        <v>454</v>
      </c>
      <c r="I11480">
        <v>40004231</v>
      </c>
      <c r="K11480" t="s">
        <v>22713</v>
      </c>
      <c r="L11480" t="s">
        <v>22714</v>
      </c>
      <c r="M11480" t="s">
        <v>12896</v>
      </c>
      <c r="N11480" t="s">
        <v>22715</v>
      </c>
      <c r="Q11480" t="s">
        <v>12415</v>
      </c>
      <c r="R11480" t="s">
        <v>12416</v>
      </c>
      <c r="S11480" t="s">
        <v>22716</v>
      </c>
      <c r="U11480" t="s">
        <v>12418</v>
      </c>
      <c r="W11480">
        <v>11</v>
      </c>
      <c r="X11480">
        <v>1</v>
      </c>
      <c r="Y11480" t="s">
        <v>12419</v>
      </c>
      <c r="Z11480" t="s">
        <v>12420</v>
      </c>
      <c r="AA11480" t="s">
        <v>12421</v>
      </c>
      <c r="AB11480" t="s">
        <v>12422</v>
      </c>
      <c r="AC11480">
        <v>2</v>
      </c>
      <c r="AD11480" s="123">
        <v>39111</v>
      </c>
      <c r="AE11480" t="s">
        <v>12423</v>
      </c>
      <c r="AG11480">
        <v>40004231</v>
      </c>
      <c r="AL11480" t="s">
        <v>12422</v>
      </c>
      <c r="AN11480">
        <v>1509701101</v>
      </c>
      <c r="AO11480">
        <v>16</v>
      </c>
      <c r="AP11480" t="s">
        <v>12424</v>
      </c>
      <c r="AQ11480" t="s">
        <v>11408</v>
      </c>
      <c r="AR11480">
        <v>4100</v>
      </c>
      <c r="AS11480" t="s">
        <v>12491</v>
      </c>
      <c r="AT11480">
        <v>0</v>
      </c>
      <c r="AV11480" t="s">
        <v>16010</v>
      </c>
      <c r="AW11480">
        <v>116100</v>
      </c>
    </row>
    <row r="11481" spans="1:49" x14ac:dyDescent="0.25">
      <c r="A11481">
        <v>4100</v>
      </c>
      <c r="B11481">
        <v>30040</v>
      </c>
      <c r="C11481">
        <v>4057</v>
      </c>
      <c r="D11481">
        <v>415</v>
      </c>
      <c r="E11481" s="124" t="s">
        <v>22696</v>
      </c>
      <c r="F11481" t="str">
        <f t="shared" si="232"/>
        <v>Nick NorrisADVANCED ENGINEERING</v>
      </c>
      <c r="G11481" s="150" t="str">
        <f t="shared" si="233"/>
        <v>Nick Norris</v>
      </c>
      <c r="H11481" s="149" t="s">
        <v>470</v>
      </c>
      <c r="I11481">
        <v>40005732</v>
      </c>
      <c r="J11481" t="s">
        <v>22717</v>
      </c>
      <c r="K11481" t="s">
        <v>22718</v>
      </c>
      <c r="L11481" t="s">
        <v>22719</v>
      </c>
      <c r="M11481" t="s">
        <v>12521</v>
      </c>
      <c r="N11481">
        <v>45066</v>
      </c>
      <c r="Q11481" t="s">
        <v>12415</v>
      </c>
      <c r="R11481" t="s">
        <v>12416</v>
      </c>
      <c r="S11481" t="s">
        <v>22720</v>
      </c>
      <c r="U11481" t="s">
        <v>12418</v>
      </c>
      <c r="W11481">
        <v>11</v>
      </c>
      <c r="X11481">
        <v>0</v>
      </c>
      <c r="Y11481" t="s">
        <v>12419</v>
      </c>
      <c r="Z11481" t="s">
        <v>12420</v>
      </c>
      <c r="AA11481" t="s">
        <v>14498</v>
      </c>
      <c r="AB11481" t="s">
        <v>12422</v>
      </c>
      <c r="AC11481">
        <v>2</v>
      </c>
      <c r="AD11481" s="123">
        <v>39918</v>
      </c>
      <c r="AE11481" t="s">
        <v>12431</v>
      </c>
      <c r="AG11481">
        <v>40005732</v>
      </c>
      <c r="AL11481" t="s">
        <v>12422</v>
      </c>
      <c r="AN11481">
        <v>3616545601</v>
      </c>
      <c r="AO11481">
        <v>16</v>
      </c>
      <c r="AP11481" t="s">
        <v>12424</v>
      </c>
      <c r="AQ11481" t="s">
        <v>11408</v>
      </c>
      <c r="AR11481">
        <v>4100</v>
      </c>
      <c r="AS11481" t="s">
        <v>12491</v>
      </c>
      <c r="AT11481">
        <v>0</v>
      </c>
      <c r="AV11481" t="s">
        <v>22721</v>
      </c>
      <c r="AW11481">
        <v>116100</v>
      </c>
    </row>
    <row r="11482" spans="1:49" x14ac:dyDescent="0.25">
      <c r="A11482">
        <v>4100</v>
      </c>
      <c r="B11482">
        <v>30040</v>
      </c>
      <c r="C11482">
        <v>4057</v>
      </c>
      <c r="D11482">
        <v>415</v>
      </c>
      <c r="E11482" s="124" t="s">
        <v>22696</v>
      </c>
      <c r="F11482" t="str">
        <f t="shared" si="232"/>
        <v>Nick NorrisAGFA CORPORATION</v>
      </c>
      <c r="G11482" s="150" t="str">
        <f t="shared" si="233"/>
        <v>Nick Norris</v>
      </c>
      <c r="H11482" s="149" t="s">
        <v>512</v>
      </c>
      <c r="I11482">
        <v>40006999</v>
      </c>
      <c r="J11482" t="s">
        <v>22722</v>
      </c>
      <c r="K11482" t="s">
        <v>22723</v>
      </c>
      <c r="L11482" t="s">
        <v>12706</v>
      </c>
      <c r="M11482" t="s">
        <v>12413</v>
      </c>
      <c r="N11482">
        <v>7407</v>
      </c>
      <c r="Q11482" t="s">
        <v>12415</v>
      </c>
      <c r="R11482" t="s">
        <v>12416</v>
      </c>
      <c r="S11482" t="s">
        <v>22724</v>
      </c>
      <c r="U11482" t="s">
        <v>12418</v>
      </c>
      <c r="W11482">
        <v>11</v>
      </c>
      <c r="X11482">
        <v>1</v>
      </c>
      <c r="Y11482" t="s">
        <v>12419</v>
      </c>
      <c r="Z11482" t="s">
        <v>12420</v>
      </c>
      <c r="AA11482" t="s">
        <v>14498</v>
      </c>
      <c r="AB11482" t="s">
        <v>12422</v>
      </c>
      <c r="AC11482">
        <v>2</v>
      </c>
      <c r="AD11482" s="123">
        <v>41323</v>
      </c>
      <c r="AE11482" t="s">
        <v>12431</v>
      </c>
      <c r="AG11482">
        <v>40006999</v>
      </c>
      <c r="AL11482" t="s">
        <v>12422</v>
      </c>
      <c r="AN11482">
        <v>3100339701</v>
      </c>
      <c r="AO11482">
        <v>16</v>
      </c>
      <c r="AP11482" t="s">
        <v>12424</v>
      </c>
      <c r="AQ11482" t="s">
        <v>11408</v>
      </c>
      <c r="AR11482">
        <v>4100</v>
      </c>
      <c r="AT11482">
        <v>0</v>
      </c>
      <c r="AV11482" t="s">
        <v>22725</v>
      </c>
      <c r="AW11482">
        <v>116100</v>
      </c>
    </row>
    <row r="11483" spans="1:49" x14ac:dyDescent="0.25">
      <c r="A11483">
        <v>4100</v>
      </c>
      <c r="B11483">
        <v>30040</v>
      </c>
      <c r="C11483">
        <v>4057</v>
      </c>
      <c r="D11483">
        <v>415</v>
      </c>
      <c r="E11483" s="124" t="s">
        <v>22696</v>
      </c>
      <c r="F11483" t="str">
        <f t="shared" si="232"/>
        <v>Nick NorrisAHAUS TOOL &amp; ENGINEERING, INC.</v>
      </c>
      <c r="G11483" s="150" t="str">
        <f t="shared" si="233"/>
        <v>Nick Norris</v>
      </c>
      <c r="H11483" s="149" t="s">
        <v>527</v>
      </c>
      <c r="I11483">
        <v>40002770</v>
      </c>
      <c r="K11483" t="s">
        <v>22726</v>
      </c>
      <c r="L11483" t="s">
        <v>14785</v>
      </c>
      <c r="M11483" t="s">
        <v>12896</v>
      </c>
      <c r="N11483" t="s">
        <v>22727</v>
      </c>
      <c r="Q11483" t="s">
        <v>12415</v>
      </c>
      <c r="R11483" t="s">
        <v>12416</v>
      </c>
      <c r="S11483" t="s">
        <v>22728</v>
      </c>
      <c r="U11483" t="s">
        <v>12418</v>
      </c>
      <c r="W11483">
        <v>11</v>
      </c>
      <c r="X11483">
        <v>2</v>
      </c>
      <c r="Y11483" t="s">
        <v>12419</v>
      </c>
      <c r="Z11483" t="s">
        <v>12420</v>
      </c>
      <c r="AA11483" t="s">
        <v>12421</v>
      </c>
      <c r="AB11483" t="s">
        <v>12422</v>
      </c>
      <c r="AC11483">
        <v>2</v>
      </c>
      <c r="AD11483" s="123">
        <v>39111</v>
      </c>
      <c r="AE11483" t="s">
        <v>12423</v>
      </c>
      <c r="AG11483">
        <v>40002770</v>
      </c>
      <c r="AL11483" t="s">
        <v>12422</v>
      </c>
      <c r="AN11483">
        <v>1517711101</v>
      </c>
      <c r="AO11483">
        <v>16</v>
      </c>
      <c r="AP11483" t="s">
        <v>12424</v>
      </c>
      <c r="AQ11483" t="s">
        <v>11408</v>
      </c>
      <c r="AR11483">
        <v>4100</v>
      </c>
      <c r="AS11483" t="s">
        <v>12491</v>
      </c>
      <c r="AT11483">
        <v>0</v>
      </c>
      <c r="AV11483" t="s">
        <v>22729</v>
      </c>
      <c r="AW11483">
        <v>116100</v>
      </c>
    </row>
    <row r="11484" spans="1:49" x14ac:dyDescent="0.25">
      <c r="A11484">
        <v>4100</v>
      </c>
      <c r="B11484">
        <v>30040</v>
      </c>
      <c r="C11484">
        <v>4057</v>
      </c>
      <c r="D11484">
        <v>415</v>
      </c>
      <c r="E11484" s="124" t="s">
        <v>22696</v>
      </c>
      <c r="F11484" t="str">
        <f t="shared" si="232"/>
        <v>Nick NorrisAIDA-AMERICA CORP</v>
      </c>
      <c r="G11484" s="150" t="str">
        <f t="shared" si="233"/>
        <v>Nick Norris</v>
      </c>
      <c r="H11484" s="149" t="s">
        <v>529</v>
      </c>
      <c r="I11484">
        <v>40002736</v>
      </c>
      <c r="J11484" t="s">
        <v>22730</v>
      </c>
      <c r="K11484" t="s">
        <v>22731</v>
      </c>
      <c r="L11484" t="s">
        <v>20096</v>
      </c>
      <c r="M11484" t="s">
        <v>12521</v>
      </c>
      <c r="N11484" t="s">
        <v>22732</v>
      </c>
      <c r="Q11484" t="s">
        <v>12415</v>
      </c>
      <c r="R11484" t="s">
        <v>12416</v>
      </c>
      <c r="S11484" t="s">
        <v>22733</v>
      </c>
      <c r="U11484" t="s">
        <v>12418</v>
      </c>
      <c r="W11484">
        <v>11</v>
      </c>
      <c r="X11484">
        <v>0</v>
      </c>
      <c r="Y11484" t="s">
        <v>12419</v>
      </c>
      <c r="Z11484" t="s">
        <v>12420</v>
      </c>
      <c r="AA11484" t="s">
        <v>12421</v>
      </c>
      <c r="AB11484" t="s">
        <v>14028</v>
      </c>
      <c r="AC11484">
        <v>2</v>
      </c>
      <c r="AD11484" s="123">
        <v>39111</v>
      </c>
      <c r="AE11484" t="s">
        <v>12423</v>
      </c>
      <c r="AG11484">
        <v>40002736</v>
      </c>
      <c r="AL11484" t="s">
        <v>14028</v>
      </c>
      <c r="AN11484">
        <v>3611343501</v>
      </c>
      <c r="AO11484">
        <v>16</v>
      </c>
      <c r="AP11484" t="s">
        <v>12424</v>
      </c>
      <c r="AQ11484" t="s">
        <v>11408</v>
      </c>
      <c r="AR11484">
        <v>4100</v>
      </c>
      <c r="AT11484">
        <v>0</v>
      </c>
      <c r="AV11484" t="s">
        <v>22734</v>
      </c>
      <c r="AW11484">
        <v>116100</v>
      </c>
    </row>
    <row r="11485" spans="1:49" x14ac:dyDescent="0.25">
      <c r="A11485">
        <v>4100</v>
      </c>
      <c r="B11485">
        <v>30040</v>
      </c>
      <c r="C11485">
        <v>4057</v>
      </c>
      <c r="D11485">
        <v>415</v>
      </c>
      <c r="E11485" s="124" t="s">
        <v>22696</v>
      </c>
      <c r="F11485" t="str">
        <f t="shared" si="232"/>
        <v>Nick NorrisALBANESE CONFECTIONARY GROUP INC</v>
      </c>
      <c r="G11485" s="150" t="str">
        <f t="shared" si="233"/>
        <v>Nick Norris</v>
      </c>
      <c r="H11485" s="149" t="s">
        <v>560</v>
      </c>
      <c r="I11485">
        <v>40002304</v>
      </c>
      <c r="K11485" t="s">
        <v>22735</v>
      </c>
      <c r="L11485" t="s">
        <v>22736</v>
      </c>
      <c r="M11485" t="s">
        <v>12896</v>
      </c>
      <c r="N11485">
        <v>46410</v>
      </c>
      <c r="Q11485" t="s">
        <v>12415</v>
      </c>
      <c r="R11485" t="s">
        <v>12416</v>
      </c>
      <c r="S11485" t="s">
        <v>22737</v>
      </c>
      <c r="U11485" t="s">
        <v>12418</v>
      </c>
      <c r="W11485">
        <v>11</v>
      </c>
      <c r="X11485">
        <v>1</v>
      </c>
      <c r="Y11485" t="s">
        <v>12419</v>
      </c>
      <c r="Z11485" t="s">
        <v>12420</v>
      </c>
      <c r="AA11485" t="s">
        <v>12421</v>
      </c>
      <c r="AB11485" t="s">
        <v>12422</v>
      </c>
      <c r="AC11485">
        <v>2</v>
      </c>
      <c r="AD11485" s="123">
        <v>39111</v>
      </c>
      <c r="AE11485" t="s">
        <v>12423</v>
      </c>
      <c r="AG11485">
        <v>40002304</v>
      </c>
      <c r="AL11485" t="s">
        <v>12422</v>
      </c>
      <c r="AN11485">
        <v>1508916201</v>
      </c>
      <c r="AO11485">
        <v>16</v>
      </c>
      <c r="AP11485" t="s">
        <v>12424</v>
      </c>
      <c r="AQ11485" t="s">
        <v>11408</v>
      </c>
      <c r="AR11485">
        <v>4100</v>
      </c>
      <c r="AT11485">
        <v>0</v>
      </c>
      <c r="AV11485" t="s">
        <v>22738</v>
      </c>
      <c r="AW11485">
        <v>116100</v>
      </c>
    </row>
    <row r="11486" spans="1:49" x14ac:dyDescent="0.25">
      <c r="A11486">
        <v>4100</v>
      </c>
      <c r="B11486">
        <v>30040</v>
      </c>
      <c r="C11486">
        <v>4057</v>
      </c>
      <c r="D11486">
        <v>415</v>
      </c>
      <c r="E11486" s="124" t="s">
        <v>22696</v>
      </c>
      <c r="F11486" t="str">
        <f t="shared" si="232"/>
        <v>Nick NorrisALBANESE CONFECTIONERY GROUP, INC</v>
      </c>
      <c r="G11486" s="150" t="str">
        <f t="shared" si="233"/>
        <v>Nick Norris</v>
      </c>
      <c r="H11486" s="149" t="s">
        <v>561</v>
      </c>
      <c r="I11486">
        <v>40006942</v>
      </c>
      <c r="K11486" t="s">
        <v>22735</v>
      </c>
      <c r="L11486" t="s">
        <v>22736</v>
      </c>
      <c r="M11486" t="s">
        <v>12896</v>
      </c>
      <c r="N11486">
        <v>46410</v>
      </c>
      <c r="Q11486" t="s">
        <v>12415</v>
      </c>
      <c r="R11486" t="s">
        <v>12416</v>
      </c>
      <c r="S11486" t="s">
        <v>22737</v>
      </c>
      <c r="U11486" t="s">
        <v>12418</v>
      </c>
      <c r="W11486">
        <v>11</v>
      </c>
      <c r="X11486">
        <v>1</v>
      </c>
      <c r="Y11486" t="s">
        <v>12419</v>
      </c>
      <c r="Z11486" t="s">
        <v>12420</v>
      </c>
      <c r="AA11486" t="s">
        <v>12429</v>
      </c>
      <c r="AB11486" t="s">
        <v>12422</v>
      </c>
      <c r="AC11486">
        <v>2</v>
      </c>
      <c r="AD11486" s="123">
        <v>41243</v>
      </c>
      <c r="AE11486" t="s">
        <v>12431</v>
      </c>
      <c r="AG11486">
        <v>40006942</v>
      </c>
      <c r="AL11486" t="s">
        <v>12422</v>
      </c>
      <c r="AN11486">
        <v>1508916201</v>
      </c>
      <c r="AO11486">
        <v>16</v>
      </c>
      <c r="AP11486" t="s">
        <v>12424</v>
      </c>
      <c r="AQ11486" t="s">
        <v>11408</v>
      </c>
      <c r="AR11486">
        <v>4100</v>
      </c>
      <c r="AT11486">
        <v>0</v>
      </c>
      <c r="AV11486" t="s">
        <v>22738</v>
      </c>
      <c r="AW11486">
        <v>116100</v>
      </c>
    </row>
    <row r="11487" spans="1:49" x14ac:dyDescent="0.25">
      <c r="A11487">
        <v>4100</v>
      </c>
      <c r="B11487">
        <v>30040</v>
      </c>
      <c r="C11487">
        <v>4057</v>
      </c>
      <c r="D11487">
        <v>415</v>
      </c>
      <c r="E11487" s="124" t="s">
        <v>22696</v>
      </c>
      <c r="F11487" t="str">
        <f t="shared" si="232"/>
        <v>Nick NorrisALEXANDER &amp; ASSOCIATES</v>
      </c>
      <c r="G11487" s="150" t="str">
        <f t="shared" si="233"/>
        <v>Nick Norris</v>
      </c>
      <c r="H11487" s="149" t="s">
        <v>585</v>
      </c>
      <c r="I11487">
        <v>40008107</v>
      </c>
      <c r="K11487" t="s">
        <v>22739</v>
      </c>
      <c r="L11487" t="s">
        <v>17002</v>
      </c>
      <c r="M11487" t="s">
        <v>12521</v>
      </c>
      <c r="N11487">
        <v>45237</v>
      </c>
      <c r="Q11487" t="s">
        <v>12415</v>
      </c>
      <c r="R11487" t="s">
        <v>12416</v>
      </c>
      <c r="S11487" t="s">
        <v>22740</v>
      </c>
      <c r="U11487" t="s">
        <v>12418</v>
      </c>
      <c r="W11487">
        <v>11</v>
      </c>
      <c r="X11487">
        <v>0</v>
      </c>
      <c r="Y11487" t="s">
        <v>12419</v>
      </c>
      <c r="Z11487" t="s">
        <v>12420</v>
      </c>
      <c r="AA11487" t="s">
        <v>12429</v>
      </c>
      <c r="AB11487" t="s">
        <v>12422</v>
      </c>
      <c r="AC11487">
        <v>2</v>
      </c>
      <c r="AD11487" s="123">
        <v>42852</v>
      </c>
      <c r="AE11487" t="s">
        <v>12431</v>
      </c>
      <c r="AG11487">
        <v>40008107</v>
      </c>
      <c r="AL11487" t="s">
        <v>12422</v>
      </c>
      <c r="AN11487">
        <v>3606104901</v>
      </c>
      <c r="AO11487">
        <v>16</v>
      </c>
      <c r="AP11487" t="s">
        <v>12424</v>
      </c>
      <c r="AQ11487" t="s">
        <v>11408</v>
      </c>
      <c r="AR11487">
        <v>4100</v>
      </c>
      <c r="AT11487">
        <v>0</v>
      </c>
      <c r="AV11487" t="s">
        <v>22741</v>
      </c>
      <c r="AW11487">
        <v>116100</v>
      </c>
    </row>
    <row r="11488" spans="1:49" x14ac:dyDescent="0.25">
      <c r="A11488">
        <v>4100</v>
      </c>
      <c r="B11488">
        <v>30040</v>
      </c>
      <c r="C11488">
        <v>4057</v>
      </c>
      <c r="D11488">
        <v>415</v>
      </c>
      <c r="E11488" s="124" t="s">
        <v>22696</v>
      </c>
      <c r="F11488" t="str">
        <f t="shared" si="232"/>
        <v>Nick NorrisALL RITE DISTRIBUTING CO., INC</v>
      </c>
      <c r="G11488" s="150" t="str">
        <f t="shared" si="233"/>
        <v>Nick Norris</v>
      </c>
      <c r="H11488" s="149" t="s">
        <v>601</v>
      </c>
      <c r="I11488">
        <v>40005718</v>
      </c>
      <c r="K11488" t="s">
        <v>22742</v>
      </c>
      <c r="L11488" t="s">
        <v>12895</v>
      </c>
      <c r="M11488" t="s">
        <v>12896</v>
      </c>
      <c r="N11488">
        <v>46808</v>
      </c>
      <c r="Q11488" t="s">
        <v>12415</v>
      </c>
      <c r="R11488" t="s">
        <v>12416</v>
      </c>
      <c r="S11488" t="s">
        <v>22743</v>
      </c>
      <c r="U11488" t="s">
        <v>12418</v>
      </c>
      <c r="W11488">
        <v>11</v>
      </c>
      <c r="X11488">
        <v>2</v>
      </c>
      <c r="Y11488" t="s">
        <v>12419</v>
      </c>
      <c r="Z11488" t="s">
        <v>12420</v>
      </c>
      <c r="AA11488" t="s">
        <v>12429</v>
      </c>
      <c r="AB11488" t="s">
        <v>12422</v>
      </c>
      <c r="AC11488">
        <v>2</v>
      </c>
      <c r="AD11488" s="123">
        <v>39904</v>
      </c>
      <c r="AE11488" t="s">
        <v>12431</v>
      </c>
      <c r="AG11488">
        <v>40005718</v>
      </c>
      <c r="AL11488" t="s">
        <v>12422</v>
      </c>
      <c r="AN11488">
        <v>1500304701</v>
      </c>
      <c r="AO11488">
        <v>16</v>
      </c>
      <c r="AP11488" t="s">
        <v>12424</v>
      </c>
      <c r="AQ11488" t="s">
        <v>11408</v>
      </c>
      <c r="AR11488">
        <v>4100</v>
      </c>
      <c r="AS11488" t="s">
        <v>12491</v>
      </c>
      <c r="AT11488">
        <v>0</v>
      </c>
      <c r="AV11488" t="s">
        <v>22744</v>
      </c>
      <c r="AW11488">
        <v>116100</v>
      </c>
    </row>
    <row r="11489" spans="1:49" x14ac:dyDescent="0.25">
      <c r="A11489">
        <v>4100</v>
      </c>
      <c r="B11489">
        <v>30040</v>
      </c>
      <c r="C11489">
        <v>4057</v>
      </c>
      <c r="D11489">
        <v>415</v>
      </c>
      <c r="E11489" s="124" t="s">
        <v>22696</v>
      </c>
      <c r="F11489" t="str">
        <f t="shared" si="232"/>
        <v>Nick NorrisALL-STATE BELTING LLC</v>
      </c>
      <c r="G11489" s="150" t="str">
        <f t="shared" si="233"/>
        <v>Nick Norris</v>
      </c>
      <c r="H11489" s="149" t="s">
        <v>13450</v>
      </c>
      <c r="I11489">
        <v>40006293</v>
      </c>
      <c r="K11489" t="s">
        <v>16018</v>
      </c>
      <c r="L11489" t="s">
        <v>16019</v>
      </c>
      <c r="M11489" t="s">
        <v>12981</v>
      </c>
      <c r="N11489" t="s">
        <v>16020</v>
      </c>
      <c r="Q11489" t="s">
        <v>12415</v>
      </c>
      <c r="R11489" t="s">
        <v>12416</v>
      </c>
      <c r="U11489" t="s">
        <v>12418</v>
      </c>
      <c r="W11489">
        <v>11</v>
      </c>
      <c r="X11489">
        <v>2</v>
      </c>
      <c r="Y11489" t="s">
        <v>12419</v>
      </c>
      <c r="Z11489" t="s">
        <v>12420</v>
      </c>
      <c r="AA11489" t="s">
        <v>14498</v>
      </c>
      <c r="AB11489" t="s">
        <v>12422</v>
      </c>
      <c r="AC11489">
        <v>2</v>
      </c>
      <c r="AD11489" s="123">
        <v>40301</v>
      </c>
      <c r="AE11489" t="s">
        <v>12431</v>
      </c>
      <c r="AG11489">
        <v>40006293</v>
      </c>
      <c r="AL11489" t="s">
        <v>12422</v>
      </c>
      <c r="AN11489">
        <v>1615310101</v>
      </c>
      <c r="AO11489">
        <v>16</v>
      </c>
      <c r="AP11489" t="s">
        <v>12424</v>
      </c>
      <c r="AQ11489" t="s">
        <v>11408</v>
      </c>
      <c r="AR11489">
        <v>4100</v>
      </c>
      <c r="AT11489">
        <v>0</v>
      </c>
      <c r="AV11489" t="s">
        <v>16022</v>
      </c>
      <c r="AW11489">
        <v>116100</v>
      </c>
    </row>
    <row r="11490" spans="1:49" x14ac:dyDescent="0.25">
      <c r="A11490">
        <v>4100</v>
      </c>
      <c r="B11490">
        <v>30040</v>
      </c>
      <c r="C11490">
        <v>4057</v>
      </c>
      <c r="D11490">
        <v>415</v>
      </c>
      <c r="E11490" s="124" t="s">
        <v>22696</v>
      </c>
      <c r="F11490" t="str">
        <f t="shared" si="232"/>
        <v>Nick NorrisALPHA BAKING CO, INC</v>
      </c>
      <c r="G11490" s="150" t="str">
        <f t="shared" si="233"/>
        <v>Nick Norris</v>
      </c>
      <c r="H11490" s="149" t="s">
        <v>642</v>
      </c>
      <c r="I11490">
        <v>40007542</v>
      </c>
      <c r="K11490" t="s">
        <v>22745</v>
      </c>
      <c r="L11490" t="s">
        <v>12545</v>
      </c>
      <c r="M11490" t="s">
        <v>12546</v>
      </c>
      <c r="N11490">
        <v>60644</v>
      </c>
      <c r="Q11490" t="s">
        <v>12415</v>
      </c>
      <c r="R11490" t="s">
        <v>12416</v>
      </c>
      <c r="S11490" t="s">
        <v>21189</v>
      </c>
      <c r="U11490" t="s">
        <v>12418</v>
      </c>
      <c r="W11490">
        <v>11</v>
      </c>
      <c r="X11490">
        <v>1</v>
      </c>
      <c r="Y11490" t="s">
        <v>12419</v>
      </c>
      <c r="Z11490" t="s">
        <v>12420</v>
      </c>
      <c r="AA11490" t="s">
        <v>12429</v>
      </c>
      <c r="AB11490" t="s">
        <v>12422</v>
      </c>
      <c r="AC11490">
        <v>2</v>
      </c>
      <c r="AD11490" s="123">
        <v>42080</v>
      </c>
      <c r="AE11490" t="s">
        <v>12431</v>
      </c>
      <c r="AG11490">
        <v>40007542</v>
      </c>
      <c r="AL11490" t="s">
        <v>12422</v>
      </c>
      <c r="AN11490">
        <v>1403105101</v>
      </c>
      <c r="AO11490">
        <v>16</v>
      </c>
      <c r="AP11490" t="s">
        <v>12424</v>
      </c>
      <c r="AQ11490" t="s">
        <v>11408</v>
      </c>
      <c r="AR11490">
        <v>4100</v>
      </c>
      <c r="AT11490">
        <v>0</v>
      </c>
      <c r="AV11490" t="s">
        <v>21190</v>
      </c>
      <c r="AW11490">
        <v>116100</v>
      </c>
    </row>
    <row r="11491" spans="1:49" x14ac:dyDescent="0.25">
      <c r="A11491">
        <v>4100</v>
      </c>
      <c r="B11491">
        <v>30040</v>
      </c>
      <c r="C11491">
        <v>4057</v>
      </c>
      <c r="D11491">
        <v>415</v>
      </c>
      <c r="E11491" s="124" t="s">
        <v>22696</v>
      </c>
      <c r="F11491" t="str">
        <f t="shared" si="232"/>
        <v>Nick NorrisAMERICAN LICORICE COMPANY</v>
      </c>
      <c r="G11491" s="150" t="str">
        <f t="shared" si="233"/>
        <v>Nick Norris</v>
      </c>
      <c r="H11491" s="149" t="s">
        <v>834</v>
      </c>
      <c r="I11491">
        <v>40007913</v>
      </c>
      <c r="K11491" t="s">
        <v>22746</v>
      </c>
      <c r="L11491" t="s">
        <v>22747</v>
      </c>
      <c r="M11491" t="s">
        <v>12896</v>
      </c>
      <c r="N11491">
        <v>46350</v>
      </c>
      <c r="Q11491" t="s">
        <v>12415</v>
      </c>
      <c r="R11491" t="s">
        <v>12416</v>
      </c>
      <c r="S11491" t="s">
        <v>22748</v>
      </c>
      <c r="U11491" t="s">
        <v>12418</v>
      </c>
      <c r="W11491">
        <v>11</v>
      </c>
      <c r="X11491">
        <v>1</v>
      </c>
      <c r="Y11491" t="s">
        <v>12419</v>
      </c>
      <c r="Z11491" t="s">
        <v>12420</v>
      </c>
      <c r="AA11491" t="s">
        <v>15095</v>
      </c>
      <c r="AB11491" t="s">
        <v>12422</v>
      </c>
      <c r="AC11491">
        <v>2</v>
      </c>
      <c r="AD11491" s="123">
        <v>42621</v>
      </c>
      <c r="AE11491" t="s">
        <v>12431</v>
      </c>
      <c r="AG11491">
        <v>40007913</v>
      </c>
      <c r="AL11491" t="s">
        <v>12422</v>
      </c>
      <c r="AN11491">
        <v>1509107301</v>
      </c>
      <c r="AO11491">
        <v>16</v>
      </c>
      <c r="AP11491" t="s">
        <v>12424</v>
      </c>
      <c r="AQ11491" t="s">
        <v>11408</v>
      </c>
      <c r="AR11491">
        <v>4100</v>
      </c>
      <c r="AT11491">
        <v>0</v>
      </c>
      <c r="AV11491" t="s">
        <v>21203</v>
      </c>
      <c r="AW11491">
        <v>116100</v>
      </c>
    </row>
    <row r="11492" spans="1:49" x14ac:dyDescent="0.25">
      <c r="A11492">
        <v>4100</v>
      </c>
      <c r="B11492">
        <v>30040</v>
      </c>
      <c r="C11492">
        <v>4057</v>
      </c>
      <c r="D11492">
        <v>415</v>
      </c>
      <c r="E11492" s="124" t="s">
        <v>22696</v>
      </c>
      <c r="F11492" t="str">
        <f t="shared" si="232"/>
        <v>Nick NorrisAMERICAN WOODMARK CORP (GAS CITY)</v>
      </c>
      <c r="G11492" s="150" t="str">
        <f t="shared" si="233"/>
        <v>Nick Norris</v>
      </c>
      <c r="H11492" s="149" t="s">
        <v>846</v>
      </c>
      <c r="I11492">
        <v>40002535</v>
      </c>
      <c r="J11492" t="s">
        <v>22749</v>
      </c>
      <c r="K11492" t="s">
        <v>12492</v>
      </c>
      <c r="L11492" t="s">
        <v>22331</v>
      </c>
      <c r="M11492" t="s">
        <v>16547</v>
      </c>
      <c r="N11492" t="s">
        <v>22750</v>
      </c>
      <c r="Q11492" t="s">
        <v>12415</v>
      </c>
      <c r="R11492" t="s">
        <v>12416</v>
      </c>
      <c r="S11492" t="s">
        <v>22751</v>
      </c>
      <c r="U11492" t="s">
        <v>12418</v>
      </c>
      <c r="W11492">
        <v>11</v>
      </c>
      <c r="X11492">
        <v>1</v>
      </c>
      <c r="Y11492" t="s">
        <v>12419</v>
      </c>
      <c r="Z11492" t="s">
        <v>12420</v>
      </c>
      <c r="AA11492" t="s">
        <v>12421</v>
      </c>
      <c r="AB11492" t="s">
        <v>12422</v>
      </c>
      <c r="AC11492">
        <v>2</v>
      </c>
      <c r="AD11492" s="123">
        <v>39111</v>
      </c>
      <c r="AE11492" t="s">
        <v>12423</v>
      </c>
      <c r="AG11492">
        <v>40002535</v>
      </c>
      <c r="AL11492" t="s">
        <v>12422</v>
      </c>
      <c r="AN11492">
        <v>4784007401</v>
      </c>
      <c r="AO11492">
        <v>16</v>
      </c>
      <c r="AP11492" t="s">
        <v>12424</v>
      </c>
      <c r="AQ11492" t="s">
        <v>11408</v>
      </c>
      <c r="AR11492">
        <v>4100</v>
      </c>
      <c r="AS11492" t="s">
        <v>12491</v>
      </c>
      <c r="AT11492">
        <v>0</v>
      </c>
      <c r="AV11492" t="s">
        <v>22359</v>
      </c>
      <c r="AW11492">
        <v>116100</v>
      </c>
    </row>
    <row r="11493" spans="1:49" x14ac:dyDescent="0.25">
      <c r="A11493">
        <v>4100</v>
      </c>
      <c r="B11493">
        <v>30040</v>
      </c>
      <c r="C11493">
        <v>4057</v>
      </c>
      <c r="D11493">
        <v>415</v>
      </c>
      <c r="E11493" s="124" t="s">
        <v>22696</v>
      </c>
      <c r="F11493" t="str">
        <f t="shared" si="232"/>
        <v>Nick NorrisAMERICAS ENGINEERS, INC.</v>
      </c>
      <c r="G11493" s="150" t="str">
        <f t="shared" si="233"/>
        <v>Nick Norris</v>
      </c>
      <c r="H11493" s="149" t="s">
        <v>851</v>
      </c>
      <c r="I11493">
        <v>40007017</v>
      </c>
      <c r="K11493" t="s">
        <v>22752</v>
      </c>
      <c r="L11493" t="s">
        <v>21654</v>
      </c>
      <c r="M11493" t="s">
        <v>12896</v>
      </c>
      <c r="N11493">
        <v>47715</v>
      </c>
      <c r="Q11493" t="s">
        <v>12415</v>
      </c>
      <c r="R11493" t="s">
        <v>12416</v>
      </c>
      <c r="S11493" t="s">
        <v>22753</v>
      </c>
      <c r="U11493" t="s">
        <v>12418</v>
      </c>
      <c r="W11493">
        <v>11</v>
      </c>
      <c r="X11493">
        <v>0</v>
      </c>
      <c r="Y11493" t="s">
        <v>12419</v>
      </c>
      <c r="Z11493" t="s">
        <v>12420</v>
      </c>
      <c r="AA11493" t="s">
        <v>12429</v>
      </c>
      <c r="AB11493" t="s">
        <v>12430</v>
      </c>
      <c r="AC11493">
        <v>2</v>
      </c>
      <c r="AD11493" s="123">
        <v>41339</v>
      </c>
      <c r="AE11493" t="s">
        <v>12431</v>
      </c>
      <c r="AG11493">
        <v>40007017</v>
      </c>
      <c r="AL11493" t="s">
        <v>12430</v>
      </c>
      <c r="AN11493">
        <v>1516304501</v>
      </c>
      <c r="AO11493">
        <v>16</v>
      </c>
      <c r="AP11493" t="s">
        <v>12424</v>
      </c>
      <c r="AQ11493" t="s">
        <v>11408</v>
      </c>
      <c r="AR11493">
        <v>4100</v>
      </c>
      <c r="AT11493">
        <v>0</v>
      </c>
      <c r="AV11493" t="s">
        <v>22754</v>
      </c>
      <c r="AW11493">
        <v>116100</v>
      </c>
    </row>
    <row r="11494" spans="1:49" x14ac:dyDescent="0.25">
      <c r="A11494">
        <v>4100</v>
      </c>
      <c r="B11494">
        <v>30040</v>
      </c>
      <c r="C11494">
        <v>4057</v>
      </c>
      <c r="D11494">
        <v>415</v>
      </c>
      <c r="E11494" s="124" t="s">
        <v>22696</v>
      </c>
      <c r="F11494" t="str">
        <f t="shared" si="232"/>
        <v>Nick NorrisAPACHE INC</v>
      </c>
      <c r="G11494" s="150" t="str">
        <f t="shared" si="233"/>
        <v>Nick Norris</v>
      </c>
      <c r="H11494" s="149" t="s">
        <v>13464</v>
      </c>
      <c r="I11494">
        <v>40004217</v>
      </c>
      <c r="J11494" t="s">
        <v>14808</v>
      </c>
      <c r="L11494" t="s">
        <v>16029</v>
      </c>
      <c r="M11494" t="s">
        <v>12981</v>
      </c>
      <c r="O11494">
        <v>1719</v>
      </c>
      <c r="P11494" t="s">
        <v>16030</v>
      </c>
      <c r="Q11494" t="s">
        <v>12415</v>
      </c>
      <c r="R11494" t="s">
        <v>12416</v>
      </c>
      <c r="S11494" t="s">
        <v>22755</v>
      </c>
      <c r="U11494" t="s">
        <v>12418</v>
      </c>
      <c r="W11494">
        <v>11</v>
      </c>
      <c r="X11494">
        <v>2</v>
      </c>
      <c r="Y11494" t="s">
        <v>12472</v>
      </c>
      <c r="Z11494" t="s">
        <v>12420</v>
      </c>
      <c r="AA11494" t="s">
        <v>12421</v>
      </c>
      <c r="AB11494" t="s">
        <v>12422</v>
      </c>
      <c r="AC11494">
        <v>2</v>
      </c>
      <c r="AD11494" s="123">
        <v>39111</v>
      </c>
      <c r="AE11494" t="s">
        <v>12423</v>
      </c>
      <c r="AG11494">
        <v>40004217</v>
      </c>
      <c r="AL11494" t="s">
        <v>12422</v>
      </c>
      <c r="AN11494">
        <v>1611301601</v>
      </c>
      <c r="AO11494">
        <v>16</v>
      </c>
      <c r="AP11494" t="s">
        <v>12424</v>
      </c>
      <c r="AQ11494" t="s">
        <v>11408</v>
      </c>
      <c r="AR11494">
        <v>4100</v>
      </c>
      <c r="AT11494">
        <v>2005</v>
      </c>
      <c r="AV11494" t="s">
        <v>16031</v>
      </c>
      <c r="AW11494">
        <v>116100</v>
      </c>
    </row>
    <row r="11495" spans="1:49" x14ac:dyDescent="0.25">
      <c r="A11495">
        <v>4100</v>
      </c>
      <c r="B11495">
        <v>30040</v>
      </c>
      <c r="C11495">
        <v>4057</v>
      </c>
      <c r="D11495">
        <v>415</v>
      </c>
      <c r="E11495" s="124" t="s">
        <v>22696</v>
      </c>
      <c r="F11495" t="str">
        <f t="shared" si="232"/>
        <v>Nick NorrisAPPLIED IND. - COLUMBUS - STATE ST</v>
      </c>
      <c r="G11495" s="150" t="str">
        <f t="shared" si="233"/>
        <v>Nick Norris</v>
      </c>
      <c r="H11495" s="149" t="s">
        <v>991</v>
      </c>
      <c r="I11495">
        <v>40002800</v>
      </c>
      <c r="J11495" t="s">
        <v>14068</v>
      </c>
      <c r="L11495" t="s">
        <v>12520</v>
      </c>
      <c r="M11495" t="s">
        <v>12521</v>
      </c>
      <c r="O11495">
        <v>93018</v>
      </c>
      <c r="P11495" t="s">
        <v>12522</v>
      </c>
      <c r="Q11495" t="s">
        <v>12415</v>
      </c>
      <c r="R11495" t="s">
        <v>12416</v>
      </c>
      <c r="S11495" t="s">
        <v>22756</v>
      </c>
      <c r="U11495" t="s">
        <v>12418</v>
      </c>
      <c r="V11495">
        <v>202</v>
      </c>
      <c r="W11495">
        <v>11</v>
      </c>
      <c r="X11495">
        <v>2</v>
      </c>
      <c r="Y11495" t="s">
        <v>12472</v>
      </c>
      <c r="Z11495" t="s">
        <v>12420</v>
      </c>
      <c r="AA11495" t="s">
        <v>12421</v>
      </c>
      <c r="AB11495" t="s">
        <v>12422</v>
      </c>
      <c r="AC11495">
        <v>2</v>
      </c>
      <c r="AD11495" s="123">
        <v>39111</v>
      </c>
      <c r="AE11495" t="s">
        <v>12423</v>
      </c>
      <c r="AG11495">
        <v>40002800</v>
      </c>
      <c r="AL11495" t="s">
        <v>12422</v>
      </c>
      <c r="AN11495">
        <v>3603505101</v>
      </c>
      <c r="AO11495">
        <v>16</v>
      </c>
      <c r="AP11495" t="s">
        <v>12424</v>
      </c>
      <c r="AQ11495" t="s">
        <v>11408</v>
      </c>
      <c r="AR11495">
        <v>4100</v>
      </c>
      <c r="AS11495" t="s">
        <v>12491</v>
      </c>
      <c r="AT11495">
        <v>0</v>
      </c>
      <c r="AV11495" t="s">
        <v>12524</v>
      </c>
      <c r="AW11495">
        <v>116100</v>
      </c>
    </row>
    <row r="11496" spans="1:49" x14ac:dyDescent="0.25">
      <c r="A11496">
        <v>4100</v>
      </c>
      <c r="B11496">
        <v>30040</v>
      </c>
      <c r="C11496">
        <v>4057</v>
      </c>
      <c r="D11496">
        <v>415</v>
      </c>
      <c r="E11496" s="124" t="s">
        <v>22696</v>
      </c>
      <c r="F11496" t="str">
        <f t="shared" si="232"/>
        <v>Nick NorrisAPPLIED IND. - COLUMBUS-BUS PARK</v>
      </c>
      <c r="G11496" s="150" t="str">
        <f t="shared" si="233"/>
        <v>Nick Norris</v>
      </c>
      <c r="H11496" s="149" t="s">
        <v>992</v>
      </c>
      <c r="I11496">
        <v>40003499</v>
      </c>
      <c r="J11496" t="s">
        <v>14068</v>
      </c>
      <c r="L11496" t="s">
        <v>12520</v>
      </c>
      <c r="M11496" t="s">
        <v>12521</v>
      </c>
      <c r="O11496">
        <v>93018</v>
      </c>
      <c r="P11496">
        <v>44101</v>
      </c>
      <c r="Q11496" t="s">
        <v>12415</v>
      </c>
      <c r="R11496" t="s">
        <v>12416</v>
      </c>
      <c r="S11496" t="s">
        <v>22757</v>
      </c>
      <c r="U11496" t="s">
        <v>12418</v>
      </c>
      <c r="V11496">
        <v>202</v>
      </c>
      <c r="W11496">
        <v>11</v>
      </c>
      <c r="X11496">
        <v>2</v>
      </c>
      <c r="Y11496" t="s">
        <v>12472</v>
      </c>
      <c r="Z11496" t="s">
        <v>12420</v>
      </c>
      <c r="AA11496" t="s">
        <v>12421</v>
      </c>
      <c r="AB11496" t="s">
        <v>12422</v>
      </c>
      <c r="AC11496">
        <v>2</v>
      </c>
      <c r="AD11496" s="123">
        <v>39111</v>
      </c>
      <c r="AE11496" t="s">
        <v>12423</v>
      </c>
      <c r="AG11496">
        <v>40003499</v>
      </c>
      <c r="AL11496" t="s">
        <v>12422</v>
      </c>
      <c r="AN11496">
        <v>3603505101</v>
      </c>
      <c r="AO11496">
        <v>16</v>
      </c>
      <c r="AP11496" t="s">
        <v>12424</v>
      </c>
      <c r="AQ11496" t="s">
        <v>11408</v>
      </c>
      <c r="AR11496">
        <v>4100</v>
      </c>
      <c r="AT11496">
        <v>0</v>
      </c>
      <c r="AV11496" t="s">
        <v>12524</v>
      </c>
      <c r="AW11496">
        <v>116100</v>
      </c>
    </row>
    <row r="11497" spans="1:49" x14ac:dyDescent="0.25">
      <c r="A11497">
        <v>4100</v>
      </c>
      <c r="B11497">
        <v>30040</v>
      </c>
      <c r="C11497">
        <v>4057</v>
      </c>
      <c r="D11497">
        <v>415</v>
      </c>
      <c r="E11497" s="124" t="s">
        <v>22696</v>
      </c>
      <c r="F11497" t="str">
        <f t="shared" si="232"/>
        <v>Nick NorrisAPPLIED IND. - DAYTON</v>
      </c>
      <c r="G11497" s="150" t="str">
        <f t="shared" si="233"/>
        <v>Nick Norris</v>
      </c>
      <c r="H11497" s="149" t="s">
        <v>996</v>
      </c>
      <c r="I11497">
        <v>40003593</v>
      </c>
      <c r="J11497" t="s">
        <v>14068</v>
      </c>
      <c r="L11497" t="s">
        <v>12520</v>
      </c>
      <c r="M11497" t="s">
        <v>12521</v>
      </c>
      <c r="O11497">
        <v>93018</v>
      </c>
      <c r="P11497" t="s">
        <v>12522</v>
      </c>
      <c r="Q11497" t="s">
        <v>12415</v>
      </c>
      <c r="R11497" t="s">
        <v>12416</v>
      </c>
      <c r="S11497">
        <v>9372765340</v>
      </c>
      <c r="U11497" t="s">
        <v>12418</v>
      </c>
      <c r="V11497">
        <v>202</v>
      </c>
      <c r="W11497">
        <v>11</v>
      </c>
      <c r="X11497">
        <v>2</v>
      </c>
      <c r="Y11497" t="s">
        <v>12472</v>
      </c>
      <c r="Z11497" t="s">
        <v>12420</v>
      </c>
      <c r="AA11497" t="s">
        <v>12421</v>
      </c>
      <c r="AB11497" t="s">
        <v>12422</v>
      </c>
      <c r="AC11497">
        <v>2</v>
      </c>
      <c r="AD11497" s="123">
        <v>39111</v>
      </c>
      <c r="AE11497" t="s">
        <v>12423</v>
      </c>
      <c r="AG11497">
        <v>40003593</v>
      </c>
      <c r="AL11497" t="s">
        <v>12422</v>
      </c>
      <c r="AN11497">
        <v>3603505101</v>
      </c>
      <c r="AO11497">
        <v>16</v>
      </c>
      <c r="AP11497" t="s">
        <v>12424</v>
      </c>
      <c r="AQ11497" t="s">
        <v>11408</v>
      </c>
      <c r="AR11497">
        <v>4100</v>
      </c>
      <c r="AS11497" t="s">
        <v>12491</v>
      </c>
      <c r="AT11497">
        <v>0</v>
      </c>
      <c r="AV11497" t="s">
        <v>12524</v>
      </c>
      <c r="AW11497">
        <v>116100</v>
      </c>
    </row>
    <row r="11498" spans="1:49" x14ac:dyDescent="0.25">
      <c r="A11498">
        <v>4100</v>
      </c>
      <c r="B11498">
        <v>30040</v>
      </c>
      <c r="C11498">
        <v>4057</v>
      </c>
      <c r="D11498">
        <v>415</v>
      </c>
      <c r="E11498" s="124" t="s">
        <v>22696</v>
      </c>
      <c r="F11498" t="str">
        <f t="shared" si="232"/>
        <v>Nick NorrisAPPLIED IND. - EARTH CITY</v>
      </c>
      <c r="G11498" s="150" t="str">
        <f t="shared" si="233"/>
        <v>Nick Norris</v>
      </c>
      <c r="H11498" s="149" t="s">
        <v>1000</v>
      </c>
      <c r="I11498">
        <v>40005348</v>
      </c>
      <c r="J11498" t="s">
        <v>14068</v>
      </c>
      <c r="L11498" t="s">
        <v>12520</v>
      </c>
      <c r="M11498" t="s">
        <v>12521</v>
      </c>
      <c r="O11498">
        <v>93018</v>
      </c>
      <c r="P11498" t="s">
        <v>12522</v>
      </c>
      <c r="Q11498" t="s">
        <v>12415</v>
      </c>
      <c r="R11498" t="s">
        <v>12416</v>
      </c>
      <c r="S11498" t="s">
        <v>22758</v>
      </c>
      <c r="U11498" t="s">
        <v>12418</v>
      </c>
      <c r="V11498">
        <v>202</v>
      </c>
      <c r="W11498">
        <v>11</v>
      </c>
      <c r="X11498">
        <v>2</v>
      </c>
      <c r="Y11498" t="s">
        <v>12419</v>
      </c>
      <c r="Z11498" t="s">
        <v>12420</v>
      </c>
      <c r="AA11498" t="s">
        <v>12429</v>
      </c>
      <c r="AB11498" t="s">
        <v>12422</v>
      </c>
      <c r="AC11498">
        <v>2</v>
      </c>
      <c r="AD11498" s="123">
        <v>39463</v>
      </c>
      <c r="AE11498" t="s">
        <v>12633</v>
      </c>
      <c r="AG11498">
        <v>40005348</v>
      </c>
      <c r="AL11498" t="s">
        <v>12422</v>
      </c>
      <c r="AN11498">
        <v>3603505101</v>
      </c>
      <c r="AO11498">
        <v>16</v>
      </c>
      <c r="AP11498" t="s">
        <v>12424</v>
      </c>
      <c r="AQ11498" t="s">
        <v>11408</v>
      </c>
      <c r="AR11498">
        <v>4100</v>
      </c>
      <c r="AT11498">
        <v>0</v>
      </c>
      <c r="AV11498" t="s">
        <v>12524</v>
      </c>
      <c r="AW11498">
        <v>116100</v>
      </c>
    </row>
    <row r="11499" spans="1:49" x14ac:dyDescent="0.25">
      <c r="A11499">
        <v>4100</v>
      </c>
      <c r="B11499">
        <v>30040</v>
      </c>
      <c r="C11499">
        <v>4057</v>
      </c>
      <c r="D11499">
        <v>415</v>
      </c>
      <c r="E11499" s="124" t="s">
        <v>22696</v>
      </c>
      <c r="F11499" t="str">
        <f t="shared" si="232"/>
        <v>Nick NorrisAPPLIED IND. - FORT WAYNE</v>
      </c>
      <c r="G11499" s="150" t="str">
        <f t="shared" si="233"/>
        <v>Nick Norris</v>
      </c>
      <c r="H11499" s="149" t="s">
        <v>1004</v>
      </c>
      <c r="I11499">
        <v>40003191</v>
      </c>
      <c r="J11499" t="s">
        <v>14068</v>
      </c>
      <c r="L11499" t="s">
        <v>12520</v>
      </c>
      <c r="M11499" t="s">
        <v>12521</v>
      </c>
      <c r="O11499">
        <v>93018</v>
      </c>
      <c r="P11499" t="s">
        <v>12522</v>
      </c>
      <c r="Q11499" t="s">
        <v>12415</v>
      </c>
      <c r="R11499" t="s">
        <v>12416</v>
      </c>
      <c r="U11499" t="s">
        <v>12418</v>
      </c>
      <c r="V11499">
        <v>202</v>
      </c>
      <c r="W11499">
        <v>11</v>
      </c>
      <c r="X11499">
        <v>2</v>
      </c>
      <c r="Y11499" t="s">
        <v>12419</v>
      </c>
      <c r="Z11499" t="s">
        <v>12420</v>
      </c>
      <c r="AA11499" t="s">
        <v>12421</v>
      </c>
      <c r="AB11499" t="s">
        <v>12422</v>
      </c>
      <c r="AC11499">
        <v>2</v>
      </c>
      <c r="AD11499" s="123">
        <v>39111</v>
      </c>
      <c r="AE11499" t="s">
        <v>12423</v>
      </c>
      <c r="AG11499">
        <v>40003191</v>
      </c>
      <c r="AL11499" t="s">
        <v>12422</v>
      </c>
      <c r="AN11499">
        <v>3603505101</v>
      </c>
      <c r="AO11499">
        <v>16</v>
      </c>
      <c r="AP11499" t="s">
        <v>12424</v>
      </c>
      <c r="AQ11499" t="s">
        <v>11408</v>
      </c>
      <c r="AR11499">
        <v>4100</v>
      </c>
      <c r="AT11499">
        <v>2005</v>
      </c>
      <c r="AV11499" t="s">
        <v>12524</v>
      </c>
      <c r="AW11499">
        <v>116100</v>
      </c>
    </row>
    <row r="11500" spans="1:49" x14ac:dyDescent="0.25">
      <c r="A11500">
        <v>4100</v>
      </c>
      <c r="B11500">
        <v>30040</v>
      </c>
      <c r="C11500">
        <v>4057</v>
      </c>
      <c r="D11500">
        <v>415</v>
      </c>
      <c r="E11500" s="124" t="s">
        <v>22696</v>
      </c>
      <c r="F11500" t="str">
        <f t="shared" si="232"/>
        <v>Nick NorrisAPPLIED IND. - INDIANAPOLIS</v>
      </c>
      <c r="G11500" s="150" t="str">
        <f t="shared" si="233"/>
        <v>Nick Norris</v>
      </c>
      <c r="H11500" s="149" t="s">
        <v>1015</v>
      </c>
      <c r="I11500">
        <v>40002712</v>
      </c>
      <c r="J11500" t="s">
        <v>14068</v>
      </c>
      <c r="L11500" t="s">
        <v>12520</v>
      </c>
      <c r="M11500" t="s">
        <v>12521</v>
      </c>
      <c r="O11500">
        <v>93018</v>
      </c>
      <c r="P11500" t="s">
        <v>12522</v>
      </c>
      <c r="Q11500" t="s">
        <v>12415</v>
      </c>
      <c r="R11500" t="s">
        <v>12416</v>
      </c>
      <c r="S11500" t="s">
        <v>22759</v>
      </c>
      <c r="U11500" t="s">
        <v>12418</v>
      </c>
      <c r="V11500">
        <v>202</v>
      </c>
      <c r="W11500">
        <v>11</v>
      </c>
      <c r="X11500">
        <v>2</v>
      </c>
      <c r="Y11500" t="s">
        <v>12472</v>
      </c>
      <c r="Z11500" t="s">
        <v>12420</v>
      </c>
      <c r="AA11500" t="s">
        <v>12421</v>
      </c>
      <c r="AB11500" t="s">
        <v>12422</v>
      </c>
      <c r="AC11500">
        <v>2</v>
      </c>
      <c r="AD11500" s="123">
        <v>39111</v>
      </c>
      <c r="AE11500" t="s">
        <v>12423</v>
      </c>
      <c r="AG11500">
        <v>40002712</v>
      </c>
      <c r="AL11500" t="s">
        <v>12422</v>
      </c>
      <c r="AN11500">
        <v>3603505101</v>
      </c>
      <c r="AO11500">
        <v>16</v>
      </c>
      <c r="AP11500" t="s">
        <v>12424</v>
      </c>
      <c r="AQ11500" t="s">
        <v>11408</v>
      </c>
      <c r="AR11500">
        <v>4100</v>
      </c>
      <c r="AT11500">
        <v>0</v>
      </c>
      <c r="AV11500" t="s">
        <v>12524</v>
      </c>
      <c r="AW11500">
        <v>116100</v>
      </c>
    </row>
    <row r="11501" spans="1:49" x14ac:dyDescent="0.25">
      <c r="A11501">
        <v>4100</v>
      </c>
      <c r="B11501">
        <v>30040</v>
      </c>
      <c r="C11501">
        <v>4057</v>
      </c>
      <c r="D11501">
        <v>415</v>
      </c>
      <c r="E11501" s="124" t="s">
        <v>22696</v>
      </c>
      <c r="F11501" t="str">
        <f t="shared" si="232"/>
        <v>Nick NorrisAPPLIED IND. - LAPORTE</v>
      </c>
      <c r="G11501" s="150" t="str">
        <f t="shared" si="233"/>
        <v>Nick Norris</v>
      </c>
      <c r="H11501" s="149" t="s">
        <v>1025</v>
      </c>
      <c r="I11501">
        <v>40006626</v>
      </c>
      <c r="J11501" t="s">
        <v>14068</v>
      </c>
      <c r="L11501" t="s">
        <v>12520</v>
      </c>
      <c r="M11501" t="s">
        <v>12521</v>
      </c>
      <c r="O11501">
        <v>93018</v>
      </c>
      <c r="P11501" t="s">
        <v>12522</v>
      </c>
      <c r="Q11501" t="s">
        <v>12415</v>
      </c>
      <c r="R11501" t="s">
        <v>12416</v>
      </c>
      <c r="S11501" t="s">
        <v>22760</v>
      </c>
      <c r="U11501" t="s">
        <v>12418</v>
      </c>
      <c r="V11501">
        <v>202</v>
      </c>
      <c r="W11501">
        <v>11</v>
      </c>
      <c r="X11501">
        <v>2</v>
      </c>
      <c r="Y11501" t="s">
        <v>12472</v>
      </c>
      <c r="Z11501" t="s">
        <v>12420</v>
      </c>
      <c r="AA11501" t="s">
        <v>14498</v>
      </c>
      <c r="AB11501" t="s">
        <v>12422</v>
      </c>
      <c r="AC11501">
        <v>2</v>
      </c>
      <c r="AD11501" s="123">
        <v>40759</v>
      </c>
      <c r="AE11501" t="s">
        <v>12431</v>
      </c>
      <c r="AG11501">
        <v>40006626</v>
      </c>
      <c r="AL11501" t="s">
        <v>12422</v>
      </c>
      <c r="AN11501">
        <v>3603505101</v>
      </c>
      <c r="AO11501">
        <v>16</v>
      </c>
      <c r="AP11501" t="s">
        <v>12424</v>
      </c>
      <c r="AQ11501" t="s">
        <v>11408</v>
      </c>
      <c r="AR11501">
        <v>4100</v>
      </c>
      <c r="AT11501">
        <v>0</v>
      </c>
      <c r="AV11501" t="s">
        <v>12524</v>
      </c>
      <c r="AW11501">
        <v>116100</v>
      </c>
    </row>
    <row r="11502" spans="1:49" x14ac:dyDescent="0.25">
      <c r="A11502">
        <v>4100</v>
      </c>
      <c r="B11502">
        <v>30040</v>
      </c>
      <c r="C11502">
        <v>4057</v>
      </c>
      <c r="D11502">
        <v>415</v>
      </c>
      <c r="E11502" s="124" t="s">
        <v>22696</v>
      </c>
      <c r="F11502" t="str">
        <f t="shared" si="232"/>
        <v>Nick NorrisAPPLIED IND. CINCINNATI</v>
      </c>
      <c r="G11502" s="150" t="str">
        <f t="shared" si="233"/>
        <v>Nick Norris</v>
      </c>
      <c r="H11502" s="149" t="s">
        <v>1096</v>
      </c>
      <c r="I11502">
        <v>40005862</v>
      </c>
      <c r="J11502" t="s">
        <v>14068</v>
      </c>
      <c r="L11502" t="s">
        <v>12520</v>
      </c>
      <c r="M11502" t="s">
        <v>12521</v>
      </c>
      <c r="O11502">
        <v>93018</v>
      </c>
      <c r="P11502" t="s">
        <v>12522</v>
      </c>
      <c r="Q11502" t="s">
        <v>12415</v>
      </c>
      <c r="R11502" t="s">
        <v>12416</v>
      </c>
      <c r="S11502" t="s">
        <v>22761</v>
      </c>
      <c r="U11502" t="s">
        <v>12418</v>
      </c>
      <c r="V11502">
        <v>202</v>
      </c>
      <c r="W11502">
        <v>11</v>
      </c>
      <c r="X11502">
        <v>2</v>
      </c>
      <c r="Y11502" t="s">
        <v>12472</v>
      </c>
      <c r="Z11502" t="s">
        <v>12420</v>
      </c>
      <c r="AA11502" t="s">
        <v>14498</v>
      </c>
      <c r="AB11502" t="s">
        <v>12422</v>
      </c>
      <c r="AC11502">
        <v>2</v>
      </c>
      <c r="AD11502" s="123">
        <v>40074</v>
      </c>
      <c r="AE11502" t="s">
        <v>12431</v>
      </c>
      <c r="AG11502">
        <v>40005862</v>
      </c>
      <c r="AL11502" t="s">
        <v>12422</v>
      </c>
      <c r="AN11502">
        <v>3603505101</v>
      </c>
      <c r="AO11502">
        <v>16</v>
      </c>
      <c r="AP11502" t="s">
        <v>12424</v>
      </c>
      <c r="AQ11502" t="s">
        <v>11408</v>
      </c>
      <c r="AR11502">
        <v>4100</v>
      </c>
      <c r="AT11502">
        <v>0</v>
      </c>
      <c r="AV11502" t="s">
        <v>12524</v>
      </c>
      <c r="AW11502">
        <v>116100</v>
      </c>
    </row>
    <row r="11503" spans="1:49" x14ac:dyDescent="0.25">
      <c r="A11503">
        <v>4100</v>
      </c>
      <c r="B11503">
        <v>30040</v>
      </c>
      <c r="C11503">
        <v>4057</v>
      </c>
      <c r="D11503">
        <v>415</v>
      </c>
      <c r="E11503" s="124" t="s">
        <v>22696</v>
      </c>
      <c r="F11503" t="str">
        <f t="shared" si="232"/>
        <v>Nick NorrisARTISTIC CARTON COMPANY</v>
      </c>
      <c r="G11503" s="150" t="str">
        <f t="shared" si="233"/>
        <v>Nick Norris</v>
      </c>
      <c r="H11503" s="149" t="s">
        <v>1188</v>
      </c>
      <c r="I11503">
        <v>40001733</v>
      </c>
      <c r="J11503" t="s">
        <v>22762</v>
      </c>
      <c r="K11503" t="s">
        <v>22763</v>
      </c>
      <c r="L11503" t="s">
        <v>14178</v>
      </c>
      <c r="M11503" t="s">
        <v>12896</v>
      </c>
      <c r="N11503" t="s">
        <v>22764</v>
      </c>
      <c r="Q11503" t="s">
        <v>12415</v>
      </c>
      <c r="R11503" t="s">
        <v>12416</v>
      </c>
      <c r="S11503" t="s">
        <v>22765</v>
      </c>
      <c r="U11503" t="s">
        <v>12418</v>
      </c>
      <c r="W11503">
        <v>11</v>
      </c>
      <c r="X11503">
        <v>1</v>
      </c>
      <c r="Y11503" t="s">
        <v>12419</v>
      </c>
      <c r="Z11503" t="s">
        <v>12420</v>
      </c>
      <c r="AA11503" t="s">
        <v>12421</v>
      </c>
      <c r="AB11503" t="s">
        <v>12422</v>
      </c>
      <c r="AC11503">
        <v>2</v>
      </c>
      <c r="AD11503" s="123">
        <v>39111</v>
      </c>
      <c r="AE11503" t="s">
        <v>12423</v>
      </c>
      <c r="AG11503">
        <v>40001733</v>
      </c>
      <c r="AL11503" t="s">
        <v>12422</v>
      </c>
      <c r="AN11503">
        <v>1503300601</v>
      </c>
      <c r="AO11503">
        <v>16</v>
      </c>
      <c r="AP11503" t="s">
        <v>12424</v>
      </c>
      <c r="AQ11503" t="s">
        <v>11408</v>
      </c>
      <c r="AR11503">
        <v>4100</v>
      </c>
      <c r="AS11503" t="s">
        <v>12491</v>
      </c>
      <c r="AT11503">
        <v>0</v>
      </c>
      <c r="AV11503" t="s">
        <v>22766</v>
      </c>
      <c r="AW11503">
        <v>116100</v>
      </c>
    </row>
    <row r="11504" spans="1:49" x14ac:dyDescent="0.25">
      <c r="A11504">
        <v>4100</v>
      </c>
      <c r="B11504">
        <v>30040</v>
      </c>
      <c r="C11504">
        <v>4057</v>
      </c>
      <c r="D11504">
        <v>415</v>
      </c>
      <c r="E11504" s="124" t="s">
        <v>22696</v>
      </c>
      <c r="F11504" t="str">
        <f t="shared" si="232"/>
        <v>Nick NorrisAUTOMATED SYSTEMS</v>
      </c>
      <c r="G11504" s="150" t="str">
        <f t="shared" si="233"/>
        <v>Nick Norris</v>
      </c>
      <c r="H11504" s="149" t="s">
        <v>1298</v>
      </c>
      <c r="I11504">
        <v>40002939</v>
      </c>
      <c r="K11504" t="s">
        <v>22767</v>
      </c>
      <c r="L11504" t="s">
        <v>14746</v>
      </c>
      <c r="M11504" t="s">
        <v>12896</v>
      </c>
      <c r="N11504" t="s">
        <v>22768</v>
      </c>
      <c r="Q11504" t="s">
        <v>12415</v>
      </c>
      <c r="R11504" t="s">
        <v>12416</v>
      </c>
      <c r="S11504" t="s">
        <v>22769</v>
      </c>
      <c r="U11504" t="s">
        <v>12418</v>
      </c>
      <c r="W11504">
        <v>11</v>
      </c>
      <c r="X11504">
        <v>1</v>
      </c>
      <c r="Y11504" t="s">
        <v>12419</v>
      </c>
      <c r="Z11504" t="s">
        <v>12420</v>
      </c>
      <c r="AA11504" t="s">
        <v>12421</v>
      </c>
      <c r="AB11504" t="s">
        <v>12422</v>
      </c>
      <c r="AC11504">
        <v>2</v>
      </c>
      <c r="AD11504" s="123">
        <v>39111</v>
      </c>
      <c r="AE11504" t="s">
        <v>12423</v>
      </c>
      <c r="AG11504">
        <v>40002939</v>
      </c>
      <c r="AL11504" t="s">
        <v>12422</v>
      </c>
      <c r="AN11504">
        <v>1515127851</v>
      </c>
      <c r="AO11504">
        <v>16</v>
      </c>
      <c r="AP11504" t="s">
        <v>12424</v>
      </c>
      <c r="AQ11504" t="s">
        <v>11408</v>
      </c>
      <c r="AR11504">
        <v>4100</v>
      </c>
      <c r="AS11504" t="s">
        <v>12491</v>
      </c>
      <c r="AT11504">
        <v>0</v>
      </c>
      <c r="AV11504" t="s">
        <v>15311</v>
      </c>
      <c r="AW11504">
        <v>116100</v>
      </c>
    </row>
    <row r="11505" spans="1:49" x14ac:dyDescent="0.25">
      <c r="A11505">
        <v>4100</v>
      </c>
      <c r="B11505">
        <v>30040</v>
      </c>
      <c r="C11505">
        <v>4057</v>
      </c>
      <c r="D11505">
        <v>415</v>
      </c>
      <c r="E11505" s="124" t="s">
        <v>22696</v>
      </c>
      <c r="F11505" t="str">
        <f t="shared" si="232"/>
        <v>Nick NorrisAUTONEUM NORTH AMERICA, INC</v>
      </c>
      <c r="G11505" s="150" t="str">
        <f t="shared" si="233"/>
        <v>Nick Norris</v>
      </c>
      <c r="H11505" s="149" t="s">
        <v>1308</v>
      </c>
      <c r="I11505">
        <v>40007752</v>
      </c>
      <c r="K11505" t="s">
        <v>22770</v>
      </c>
      <c r="L11505" t="s">
        <v>22771</v>
      </c>
      <c r="M11505" t="s">
        <v>12896</v>
      </c>
      <c r="N11505">
        <v>47130</v>
      </c>
      <c r="Q11505" t="s">
        <v>12415</v>
      </c>
      <c r="R11505" t="s">
        <v>12416</v>
      </c>
      <c r="S11505" t="s">
        <v>22772</v>
      </c>
      <c r="U11505" t="s">
        <v>12418</v>
      </c>
      <c r="W11505">
        <v>11</v>
      </c>
      <c r="X11505">
        <v>1</v>
      </c>
      <c r="Y11505" t="s">
        <v>12419</v>
      </c>
      <c r="Z11505" t="s">
        <v>12420</v>
      </c>
      <c r="AA11505" t="s">
        <v>15095</v>
      </c>
      <c r="AB11505" t="s">
        <v>12473</v>
      </c>
      <c r="AC11505">
        <v>2</v>
      </c>
      <c r="AD11505" s="123">
        <v>42367</v>
      </c>
      <c r="AE11505" t="s">
        <v>12431</v>
      </c>
      <c r="AG11505">
        <v>40007752</v>
      </c>
      <c r="AL11505" t="s">
        <v>12473</v>
      </c>
      <c r="AN11505">
        <v>1501906901</v>
      </c>
      <c r="AO11505">
        <v>16</v>
      </c>
      <c r="AP11505" t="s">
        <v>12424</v>
      </c>
      <c r="AQ11505" t="s">
        <v>11408</v>
      </c>
      <c r="AR11505">
        <v>4100</v>
      </c>
      <c r="AT11505">
        <v>0</v>
      </c>
      <c r="AV11505" t="s">
        <v>22773</v>
      </c>
      <c r="AW11505">
        <v>116100</v>
      </c>
    </row>
    <row r="11506" spans="1:49" x14ac:dyDescent="0.25">
      <c r="A11506">
        <v>4100</v>
      </c>
      <c r="B11506">
        <v>30040</v>
      </c>
      <c r="C11506">
        <v>4057</v>
      </c>
      <c r="D11506">
        <v>415</v>
      </c>
      <c r="E11506" s="124" t="s">
        <v>22696</v>
      </c>
      <c r="F11506" t="str">
        <f t="shared" si="232"/>
        <v>Nick NorrisAXMANN CONVEYING SYSTEMS, INC.</v>
      </c>
      <c r="G11506" s="150" t="str">
        <f t="shared" si="233"/>
        <v>Nick Norris</v>
      </c>
      <c r="H11506" s="149" t="s">
        <v>1341</v>
      </c>
      <c r="I11506">
        <v>40002615</v>
      </c>
      <c r="K11506" t="s">
        <v>22774</v>
      </c>
      <c r="L11506" t="s">
        <v>22771</v>
      </c>
      <c r="M11506" t="s">
        <v>12896</v>
      </c>
      <c r="N11506">
        <v>47130</v>
      </c>
      <c r="Q11506" t="s">
        <v>12415</v>
      </c>
      <c r="R11506" t="s">
        <v>12416</v>
      </c>
      <c r="S11506" t="s">
        <v>22775</v>
      </c>
      <c r="U11506" t="s">
        <v>12418</v>
      </c>
      <c r="W11506">
        <v>11</v>
      </c>
      <c r="X11506">
        <v>0</v>
      </c>
      <c r="Y11506" t="s">
        <v>12419</v>
      </c>
      <c r="Z11506" t="s">
        <v>12420</v>
      </c>
      <c r="AA11506" t="s">
        <v>12421</v>
      </c>
      <c r="AB11506" t="s">
        <v>12478</v>
      </c>
      <c r="AC11506">
        <v>2</v>
      </c>
      <c r="AD11506" s="123">
        <v>39111</v>
      </c>
      <c r="AE11506" t="s">
        <v>12423</v>
      </c>
      <c r="AG11506">
        <v>40002615</v>
      </c>
      <c r="AL11506" t="s">
        <v>12478</v>
      </c>
      <c r="AN11506">
        <v>1501906901</v>
      </c>
      <c r="AO11506">
        <v>16</v>
      </c>
      <c r="AP11506" t="s">
        <v>12424</v>
      </c>
      <c r="AQ11506" t="s">
        <v>11408</v>
      </c>
      <c r="AR11506">
        <v>4100</v>
      </c>
      <c r="AS11506" t="s">
        <v>12491</v>
      </c>
      <c r="AT11506">
        <v>2005</v>
      </c>
      <c r="AV11506" t="s">
        <v>22776</v>
      </c>
      <c r="AW11506">
        <v>116100</v>
      </c>
    </row>
    <row r="11507" spans="1:49" x14ac:dyDescent="0.25">
      <c r="A11507">
        <v>4100</v>
      </c>
      <c r="B11507">
        <v>30040</v>
      </c>
      <c r="C11507">
        <v>4057</v>
      </c>
      <c r="D11507">
        <v>415</v>
      </c>
      <c r="E11507" s="124" t="s">
        <v>22696</v>
      </c>
      <c r="F11507" t="str">
        <f t="shared" si="232"/>
        <v>Nick NorrisB &amp; B MANUFACTURING</v>
      </c>
      <c r="G11507" s="150" t="str">
        <f t="shared" si="233"/>
        <v>Nick Norris</v>
      </c>
      <c r="H11507" s="149" t="s">
        <v>1348</v>
      </c>
      <c r="I11507">
        <v>40001849</v>
      </c>
      <c r="K11507" t="s">
        <v>22777</v>
      </c>
      <c r="L11507" t="s">
        <v>22747</v>
      </c>
      <c r="M11507" t="s">
        <v>12896</v>
      </c>
      <c r="N11507" t="s">
        <v>22778</v>
      </c>
      <c r="Q11507" t="s">
        <v>12415</v>
      </c>
      <c r="R11507" t="s">
        <v>12416</v>
      </c>
      <c r="S11507" t="s">
        <v>22779</v>
      </c>
      <c r="U11507" t="s">
        <v>12418</v>
      </c>
      <c r="W11507">
        <v>11</v>
      </c>
      <c r="X11507">
        <v>0</v>
      </c>
      <c r="Y11507" t="s">
        <v>12472</v>
      </c>
      <c r="Z11507" t="s">
        <v>12420</v>
      </c>
      <c r="AA11507" t="s">
        <v>12421</v>
      </c>
      <c r="AB11507" t="s">
        <v>12422</v>
      </c>
      <c r="AC11507">
        <v>2</v>
      </c>
      <c r="AD11507" s="123">
        <v>39111</v>
      </c>
      <c r="AE11507" t="s">
        <v>12423</v>
      </c>
      <c r="AG11507">
        <v>40001849</v>
      </c>
      <c r="AL11507" t="s">
        <v>12422</v>
      </c>
      <c r="AN11507">
        <v>1509107301</v>
      </c>
      <c r="AO11507">
        <v>16</v>
      </c>
      <c r="AP11507" t="s">
        <v>12424</v>
      </c>
      <c r="AQ11507" t="s">
        <v>11408</v>
      </c>
      <c r="AR11507">
        <v>4100</v>
      </c>
      <c r="AS11507" t="s">
        <v>12491</v>
      </c>
      <c r="AT11507">
        <v>0</v>
      </c>
      <c r="AV11507" t="s">
        <v>22780</v>
      </c>
      <c r="AW11507">
        <v>116100</v>
      </c>
    </row>
    <row r="11508" spans="1:49" x14ac:dyDescent="0.25">
      <c r="A11508">
        <v>4100</v>
      </c>
      <c r="B11508">
        <v>30040</v>
      </c>
      <c r="C11508">
        <v>4057</v>
      </c>
      <c r="D11508">
        <v>415</v>
      </c>
      <c r="E11508" s="124" t="s">
        <v>22696</v>
      </c>
      <c r="F11508" t="str">
        <f t="shared" si="232"/>
        <v>Nick NorrisBARBER MANUFACTURING</v>
      </c>
      <c r="G11508" s="150" t="str">
        <f t="shared" si="233"/>
        <v>Nick Norris</v>
      </c>
      <c r="H11508" s="149" t="s">
        <v>1406</v>
      </c>
      <c r="I11508">
        <v>40000681</v>
      </c>
      <c r="L11508" t="s">
        <v>16332</v>
      </c>
      <c r="M11508" t="s">
        <v>12896</v>
      </c>
      <c r="O11508">
        <v>2454</v>
      </c>
      <c r="P11508">
        <v>46018</v>
      </c>
      <c r="Q11508" t="s">
        <v>12415</v>
      </c>
      <c r="R11508" t="s">
        <v>12416</v>
      </c>
      <c r="S11508">
        <v>7656436905</v>
      </c>
      <c r="U11508" t="s">
        <v>12418</v>
      </c>
      <c r="W11508">
        <v>11</v>
      </c>
      <c r="X11508">
        <v>1</v>
      </c>
      <c r="Y11508" t="s">
        <v>12419</v>
      </c>
      <c r="Z11508" t="s">
        <v>12420</v>
      </c>
      <c r="AA11508" t="s">
        <v>12421</v>
      </c>
      <c r="AB11508" t="s">
        <v>12430</v>
      </c>
      <c r="AC11508">
        <v>2</v>
      </c>
      <c r="AD11508" s="123">
        <v>39111</v>
      </c>
      <c r="AE11508" t="s">
        <v>12423</v>
      </c>
      <c r="AG11508">
        <v>40000681</v>
      </c>
      <c r="AL11508" t="s">
        <v>12430</v>
      </c>
      <c r="AN11508">
        <v>1509500201</v>
      </c>
      <c r="AO11508">
        <v>16</v>
      </c>
      <c r="AP11508" t="s">
        <v>12424</v>
      </c>
      <c r="AQ11508" t="s">
        <v>11408</v>
      </c>
      <c r="AR11508">
        <v>4100</v>
      </c>
      <c r="AT11508">
        <v>2005</v>
      </c>
      <c r="AV11508" t="s">
        <v>22781</v>
      </c>
      <c r="AW11508">
        <v>116100</v>
      </c>
    </row>
    <row r="11509" spans="1:49" x14ac:dyDescent="0.25">
      <c r="A11509">
        <v>4100</v>
      </c>
      <c r="B11509">
        <v>30040</v>
      </c>
      <c r="C11509">
        <v>4057</v>
      </c>
      <c r="D11509">
        <v>415</v>
      </c>
      <c r="E11509" s="124" t="s">
        <v>22696</v>
      </c>
      <c r="F11509" t="str">
        <f t="shared" si="232"/>
        <v>Nick NorrisBASTIAN AUTOMATION ENGINEERING</v>
      </c>
      <c r="G11509" s="150" t="str">
        <f t="shared" si="233"/>
        <v>Nick Norris</v>
      </c>
      <c r="H11509" s="149" t="s">
        <v>1424</v>
      </c>
      <c r="I11509">
        <v>40006895</v>
      </c>
      <c r="K11509" t="s">
        <v>22782</v>
      </c>
      <c r="L11509" t="s">
        <v>22783</v>
      </c>
      <c r="M11509" t="s">
        <v>12896</v>
      </c>
      <c r="N11509">
        <v>46140</v>
      </c>
      <c r="Q11509" t="s">
        <v>12415</v>
      </c>
      <c r="R11509" t="s">
        <v>12416</v>
      </c>
      <c r="S11509" t="s">
        <v>22784</v>
      </c>
      <c r="U11509" t="s">
        <v>12418</v>
      </c>
      <c r="W11509">
        <v>11</v>
      </c>
      <c r="X11509">
        <v>0</v>
      </c>
      <c r="Y11509" t="s">
        <v>12472</v>
      </c>
      <c r="Z11509" t="s">
        <v>12420</v>
      </c>
      <c r="AA11509" t="s">
        <v>12429</v>
      </c>
      <c r="AB11509" t="s">
        <v>12422</v>
      </c>
      <c r="AC11509">
        <v>2</v>
      </c>
      <c r="AD11509" s="123">
        <v>41163</v>
      </c>
      <c r="AE11509" t="s">
        <v>12431</v>
      </c>
      <c r="AG11509">
        <v>40006895</v>
      </c>
      <c r="AL11509" t="s">
        <v>12422</v>
      </c>
      <c r="AN11509">
        <v>1505905601</v>
      </c>
      <c r="AO11509">
        <v>16</v>
      </c>
      <c r="AP11509" t="s">
        <v>12424</v>
      </c>
      <c r="AQ11509" t="s">
        <v>11408</v>
      </c>
      <c r="AR11509">
        <v>4100</v>
      </c>
      <c r="AT11509">
        <v>0</v>
      </c>
      <c r="AV11509" t="s">
        <v>22785</v>
      </c>
      <c r="AW11509">
        <v>116100</v>
      </c>
    </row>
    <row r="11510" spans="1:49" x14ac:dyDescent="0.25">
      <c r="A11510">
        <v>4100</v>
      </c>
      <c r="B11510">
        <v>30040</v>
      </c>
      <c r="C11510">
        <v>4057</v>
      </c>
      <c r="D11510">
        <v>415</v>
      </c>
      <c r="E11510" s="124" t="s">
        <v>22696</v>
      </c>
      <c r="F11510" t="str">
        <f t="shared" si="232"/>
        <v>Nick NorrisBASTIAN SOLUTIONS</v>
      </c>
      <c r="G11510" s="150" t="str">
        <f t="shared" si="233"/>
        <v>Nick Norris</v>
      </c>
      <c r="H11510" s="149" t="s">
        <v>1426</v>
      </c>
      <c r="I11510">
        <v>40002835</v>
      </c>
      <c r="K11510" t="s">
        <v>22786</v>
      </c>
      <c r="L11510" t="s">
        <v>15827</v>
      </c>
      <c r="M11510" t="s">
        <v>12896</v>
      </c>
      <c r="N11510">
        <v>46290</v>
      </c>
      <c r="Q11510" t="s">
        <v>12415</v>
      </c>
      <c r="R11510" t="s">
        <v>12416</v>
      </c>
      <c r="S11510" t="s">
        <v>20158</v>
      </c>
      <c r="U11510" t="s">
        <v>12418</v>
      </c>
      <c r="W11510">
        <v>11</v>
      </c>
      <c r="X11510">
        <v>0</v>
      </c>
      <c r="Y11510" t="s">
        <v>12419</v>
      </c>
      <c r="Z11510" t="s">
        <v>12420</v>
      </c>
      <c r="AA11510" t="s">
        <v>12421</v>
      </c>
      <c r="AB11510" t="s">
        <v>12422</v>
      </c>
      <c r="AC11510">
        <v>2</v>
      </c>
      <c r="AD11510" s="123">
        <v>39111</v>
      </c>
      <c r="AE11510" t="s">
        <v>12423</v>
      </c>
      <c r="AG11510">
        <v>40002835</v>
      </c>
      <c r="AL11510" t="s">
        <v>12422</v>
      </c>
      <c r="AN11510">
        <v>1509706701</v>
      </c>
      <c r="AO11510">
        <v>16</v>
      </c>
      <c r="AP11510" t="s">
        <v>12424</v>
      </c>
      <c r="AQ11510" t="s">
        <v>11408</v>
      </c>
      <c r="AR11510">
        <v>4100</v>
      </c>
      <c r="AT11510">
        <v>2005</v>
      </c>
      <c r="AV11510" t="s">
        <v>20159</v>
      </c>
      <c r="AW11510">
        <v>116100</v>
      </c>
    </row>
    <row r="11511" spans="1:49" x14ac:dyDescent="0.25">
      <c r="A11511">
        <v>4100</v>
      </c>
      <c r="B11511">
        <v>30040</v>
      </c>
      <c r="C11511">
        <v>4057</v>
      </c>
      <c r="D11511">
        <v>415</v>
      </c>
      <c r="E11511" s="124" t="s">
        <v>22696</v>
      </c>
      <c r="F11511" t="str">
        <f t="shared" si="232"/>
        <v>Nick NorrisBDI</v>
      </c>
      <c r="G11511" s="150" t="str">
        <f t="shared" si="233"/>
        <v>Nick Norris</v>
      </c>
      <c r="H11511" s="149" t="s">
        <v>1467</v>
      </c>
      <c r="I11511">
        <v>40003402</v>
      </c>
      <c r="J11511" t="s">
        <v>14088</v>
      </c>
      <c r="K11511" t="s">
        <v>22787</v>
      </c>
      <c r="L11511" t="s">
        <v>14089</v>
      </c>
      <c r="M11511" t="s">
        <v>12684</v>
      </c>
      <c r="N11511" t="s">
        <v>14090</v>
      </c>
      <c r="Q11511" t="s">
        <v>12415</v>
      </c>
      <c r="R11511" t="s">
        <v>12416</v>
      </c>
      <c r="S11511" t="s">
        <v>12892</v>
      </c>
      <c r="U11511" t="s">
        <v>12418</v>
      </c>
      <c r="W11511">
        <v>11</v>
      </c>
      <c r="X11511">
        <v>2</v>
      </c>
      <c r="Y11511" t="s">
        <v>12472</v>
      </c>
      <c r="Z11511" t="s">
        <v>12420</v>
      </c>
      <c r="AA11511" t="s">
        <v>12421</v>
      </c>
      <c r="AB11511" t="s">
        <v>12422</v>
      </c>
      <c r="AC11511">
        <v>2</v>
      </c>
      <c r="AD11511" s="123">
        <v>39111</v>
      </c>
      <c r="AE11511" t="s">
        <v>12423</v>
      </c>
      <c r="AG11511">
        <v>40003402</v>
      </c>
      <c r="AL11511" t="s">
        <v>12422</v>
      </c>
      <c r="AN11511">
        <v>2312517901</v>
      </c>
      <c r="AO11511">
        <v>16</v>
      </c>
      <c r="AP11511" t="s">
        <v>12424</v>
      </c>
      <c r="AQ11511" t="s">
        <v>11408</v>
      </c>
      <c r="AR11511">
        <v>4100</v>
      </c>
      <c r="AT11511">
        <v>0</v>
      </c>
      <c r="AV11511" t="s">
        <v>1467</v>
      </c>
      <c r="AW11511">
        <v>116100</v>
      </c>
    </row>
    <row r="11512" spans="1:49" x14ac:dyDescent="0.25">
      <c r="A11512">
        <v>4100</v>
      </c>
      <c r="B11512">
        <v>30040</v>
      </c>
      <c r="C11512">
        <v>4057</v>
      </c>
      <c r="D11512">
        <v>415</v>
      </c>
      <c r="E11512" s="124" t="s">
        <v>22696</v>
      </c>
      <c r="F11512" t="str">
        <f t="shared" si="232"/>
        <v>Nick NorrisBDI - COLUMBUS</v>
      </c>
      <c r="G11512" s="150" t="str">
        <f t="shared" si="233"/>
        <v>Nick Norris</v>
      </c>
      <c r="H11512" s="149" t="s">
        <v>1472</v>
      </c>
      <c r="I11512">
        <v>40000969</v>
      </c>
      <c r="J11512" t="s">
        <v>14088</v>
      </c>
      <c r="L11512" t="s">
        <v>14089</v>
      </c>
      <c r="M11512" t="s">
        <v>12684</v>
      </c>
      <c r="O11512">
        <v>5931</v>
      </c>
      <c r="P11512" t="s">
        <v>14090</v>
      </c>
      <c r="Q11512" t="s">
        <v>12415</v>
      </c>
      <c r="R11512" t="s">
        <v>12416</v>
      </c>
      <c r="S11512" t="s">
        <v>22704</v>
      </c>
      <c r="U11512" t="s">
        <v>12418</v>
      </c>
      <c r="W11512">
        <v>11</v>
      </c>
      <c r="X11512">
        <v>2</v>
      </c>
      <c r="Y11512" t="s">
        <v>12472</v>
      </c>
      <c r="Z11512" t="s">
        <v>12420</v>
      </c>
      <c r="AA11512" t="s">
        <v>12421</v>
      </c>
      <c r="AB11512" t="s">
        <v>12422</v>
      </c>
      <c r="AC11512">
        <v>2</v>
      </c>
      <c r="AD11512" s="123">
        <v>39111</v>
      </c>
      <c r="AE11512" t="s">
        <v>12423</v>
      </c>
      <c r="AG11512">
        <v>40000969</v>
      </c>
      <c r="AL11512" t="s">
        <v>12422</v>
      </c>
      <c r="AN11512">
        <v>2312517901</v>
      </c>
      <c r="AO11512">
        <v>16</v>
      </c>
      <c r="AP11512" t="s">
        <v>12424</v>
      </c>
      <c r="AQ11512" t="s">
        <v>11408</v>
      </c>
      <c r="AR11512">
        <v>4100</v>
      </c>
      <c r="AT11512">
        <v>2005</v>
      </c>
      <c r="AV11512" t="s">
        <v>1467</v>
      </c>
      <c r="AW11512">
        <v>116100</v>
      </c>
    </row>
    <row r="11513" spans="1:49" x14ac:dyDescent="0.25">
      <c r="A11513">
        <v>4100</v>
      </c>
      <c r="B11513">
        <v>30040</v>
      </c>
      <c r="C11513">
        <v>4057</v>
      </c>
      <c r="D11513">
        <v>415</v>
      </c>
      <c r="E11513" s="124" t="s">
        <v>22696</v>
      </c>
      <c r="F11513" t="str">
        <f t="shared" si="232"/>
        <v>Nick NorrisBDI - COLUMBUS OH - LOGISTICS</v>
      </c>
      <c r="G11513" s="150" t="str">
        <f t="shared" si="233"/>
        <v>Nick Norris</v>
      </c>
      <c r="H11513" s="149" t="s">
        <v>1473</v>
      </c>
      <c r="I11513">
        <v>40008691</v>
      </c>
      <c r="L11513" t="s">
        <v>14089</v>
      </c>
      <c r="M11513" t="s">
        <v>12684</v>
      </c>
      <c r="O11513">
        <v>5931</v>
      </c>
      <c r="P11513">
        <v>48007</v>
      </c>
      <c r="Q11513" t="s">
        <v>12415</v>
      </c>
      <c r="R11513" t="s">
        <v>12416</v>
      </c>
      <c r="S11513" t="s">
        <v>16061</v>
      </c>
      <c r="U11513" t="s">
        <v>12418</v>
      </c>
      <c r="W11513">
        <v>11</v>
      </c>
      <c r="X11513">
        <v>2</v>
      </c>
      <c r="Y11513" t="s">
        <v>12472</v>
      </c>
      <c r="Z11513" t="s">
        <v>12420</v>
      </c>
      <c r="AA11513" t="s">
        <v>12429</v>
      </c>
      <c r="AB11513" t="s">
        <v>12422</v>
      </c>
      <c r="AC11513">
        <v>2</v>
      </c>
      <c r="AD11513" s="123">
        <v>43713</v>
      </c>
      <c r="AE11513" t="s">
        <v>12431</v>
      </c>
      <c r="AG11513">
        <v>40008691</v>
      </c>
      <c r="AL11513" t="s">
        <v>12422</v>
      </c>
      <c r="AN11513">
        <v>2312517901</v>
      </c>
      <c r="AO11513">
        <v>16</v>
      </c>
      <c r="AP11513" t="s">
        <v>12424</v>
      </c>
      <c r="AQ11513" t="s">
        <v>11408</v>
      </c>
      <c r="AR11513">
        <v>4100</v>
      </c>
      <c r="AT11513">
        <v>0</v>
      </c>
      <c r="AV11513" t="s">
        <v>22788</v>
      </c>
      <c r="AW11513">
        <v>116100</v>
      </c>
    </row>
    <row r="11514" spans="1:49" x14ac:dyDescent="0.25">
      <c r="A11514">
        <v>4100</v>
      </c>
      <c r="B11514">
        <v>30040</v>
      </c>
      <c r="C11514">
        <v>4057</v>
      </c>
      <c r="D11514">
        <v>415</v>
      </c>
      <c r="E11514" s="124" t="s">
        <v>22696</v>
      </c>
      <c r="F11514" t="str">
        <f t="shared" si="232"/>
        <v>Nick NorrisBELDEN</v>
      </c>
      <c r="G11514" s="150" t="str">
        <f t="shared" si="233"/>
        <v>Nick Norris</v>
      </c>
      <c r="H11514" s="149" t="s">
        <v>1573</v>
      </c>
      <c r="I11514">
        <v>40004258</v>
      </c>
      <c r="K11514" t="s">
        <v>22789</v>
      </c>
      <c r="L11514" t="s">
        <v>14785</v>
      </c>
      <c r="M11514" t="s">
        <v>12896</v>
      </c>
      <c r="N11514">
        <v>47374</v>
      </c>
      <c r="Q11514" t="s">
        <v>12415</v>
      </c>
      <c r="R11514" t="s">
        <v>12416</v>
      </c>
      <c r="S11514" t="s">
        <v>22790</v>
      </c>
      <c r="U11514" t="s">
        <v>12418</v>
      </c>
      <c r="W11514">
        <v>11</v>
      </c>
      <c r="X11514">
        <v>1</v>
      </c>
      <c r="Y11514" t="s">
        <v>12419</v>
      </c>
      <c r="Z11514" t="s">
        <v>12420</v>
      </c>
      <c r="AA11514" t="s">
        <v>12421</v>
      </c>
      <c r="AB11514" t="s">
        <v>12422</v>
      </c>
      <c r="AC11514">
        <v>2</v>
      </c>
      <c r="AD11514" s="123">
        <v>39111</v>
      </c>
      <c r="AE11514" t="s">
        <v>12423</v>
      </c>
      <c r="AG11514">
        <v>40004258</v>
      </c>
      <c r="AL11514" t="s">
        <v>12422</v>
      </c>
      <c r="AN11514">
        <v>1517711101</v>
      </c>
      <c r="AO11514">
        <v>16</v>
      </c>
      <c r="AP11514" t="s">
        <v>12424</v>
      </c>
      <c r="AQ11514" t="s">
        <v>11408</v>
      </c>
      <c r="AR11514">
        <v>4100</v>
      </c>
      <c r="AT11514">
        <v>2005</v>
      </c>
      <c r="AV11514" t="s">
        <v>22791</v>
      </c>
      <c r="AW11514">
        <v>116100</v>
      </c>
    </row>
    <row r="11515" spans="1:49" x14ac:dyDescent="0.25">
      <c r="A11515">
        <v>4100</v>
      </c>
      <c r="B11515">
        <v>30040</v>
      </c>
      <c r="C11515">
        <v>4057</v>
      </c>
      <c r="D11515">
        <v>415</v>
      </c>
      <c r="E11515" s="124" t="s">
        <v>22696</v>
      </c>
      <c r="F11515" t="str">
        <f t="shared" si="232"/>
        <v>Nick NorrisBELTSERVICE-EARTH CITY</v>
      </c>
      <c r="G11515" s="150" t="str">
        <f t="shared" si="233"/>
        <v>Nick Norris</v>
      </c>
      <c r="H11515" s="149" t="s">
        <v>1633</v>
      </c>
      <c r="I11515">
        <v>40004178</v>
      </c>
      <c r="K11515" t="s">
        <v>22792</v>
      </c>
      <c r="L11515" t="s">
        <v>22793</v>
      </c>
      <c r="M11515" t="s">
        <v>13327</v>
      </c>
      <c r="N11515" t="s">
        <v>22794</v>
      </c>
      <c r="Q11515" t="s">
        <v>12415</v>
      </c>
      <c r="R11515" t="s">
        <v>12416</v>
      </c>
      <c r="S11515" t="s">
        <v>12892</v>
      </c>
      <c r="U11515" t="s">
        <v>12418</v>
      </c>
      <c r="V11515">
        <v>278</v>
      </c>
      <c r="W11515">
        <v>11</v>
      </c>
      <c r="X11515">
        <v>2</v>
      </c>
      <c r="Y11515" t="s">
        <v>12472</v>
      </c>
      <c r="Z11515" t="s">
        <v>12420</v>
      </c>
      <c r="AA11515" t="s">
        <v>12421</v>
      </c>
      <c r="AB11515" t="s">
        <v>12422</v>
      </c>
      <c r="AC11515">
        <v>2</v>
      </c>
      <c r="AD11515" s="123">
        <v>39111</v>
      </c>
      <c r="AE11515" t="s">
        <v>12423</v>
      </c>
      <c r="AG11515">
        <v>40004178</v>
      </c>
      <c r="AL11515" t="s">
        <v>12422</v>
      </c>
      <c r="AN11515">
        <v>2618927091</v>
      </c>
      <c r="AO11515">
        <v>16</v>
      </c>
      <c r="AP11515" t="s">
        <v>12424</v>
      </c>
      <c r="AQ11515" t="s">
        <v>11408</v>
      </c>
      <c r="AR11515">
        <v>4100</v>
      </c>
      <c r="AT11515">
        <v>2005</v>
      </c>
      <c r="AV11515" t="s">
        <v>22795</v>
      </c>
      <c r="AW11515">
        <v>116100</v>
      </c>
    </row>
    <row r="11516" spans="1:49" x14ac:dyDescent="0.25">
      <c r="A11516">
        <v>4100</v>
      </c>
      <c r="B11516">
        <v>30040</v>
      </c>
      <c r="C11516">
        <v>4057</v>
      </c>
      <c r="D11516">
        <v>415</v>
      </c>
      <c r="E11516" s="124" t="s">
        <v>22696</v>
      </c>
      <c r="F11516" t="str">
        <f t="shared" si="232"/>
        <v>Nick NorrisBILFINGER IND. SERVICES INC.</v>
      </c>
      <c r="G11516" s="150" t="str">
        <f t="shared" si="233"/>
        <v>Nick Norris</v>
      </c>
      <c r="H11516" s="149" t="s">
        <v>1691</v>
      </c>
      <c r="I11516">
        <v>40007806</v>
      </c>
      <c r="L11516" t="s">
        <v>22796</v>
      </c>
      <c r="M11516" t="s">
        <v>13327</v>
      </c>
      <c r="O11516">
        <v>798</v>
      </c>
      <c r="P11516" t="s">
        <v>22797</v>
      </c>
      <c r="Q11516" t="s">
        <v>12415</v>
      </c>
      <c r="R11516" t="s">
        <v>12416</v>
      </c>
      <c r="S11516" t="s">
        <v>22798</v>
      </c>
      <c r="U11516" t="s">
        <v>12418</v>
      </c>
      <c r="W11516">
        <v>11</v>
      </c>
      <c r="X11516">
        <v>0</v>
      </c>
      <c r="Y11516" t="s">
        <v>12419</v>
      </c>
      <c r="Z11516" t="s">
        <v>12420</v>
      </c>
      <c r="AA11516" t="s">
        <v>15095</v>
      </c>
      <c r="AB11516" t="s">
        <v>12422</v>
      </c>
      <c r="AC11516">
        <v>2</v>
      </c>
      <c r="AD11516" s="123">
        <v>42437</v>
      </c>
      <c r="AE11516" t="s">
        <v>12431</v>
      </c>
      <c r="AG11516">
        <v>40007806</v>
      </c>
      <c r="AL11516" t="s">
        <v>12422</v>
      </c>
      <c r="AN11516">
        <v>2603102101</v>
      </c>
      <c r="AO11516">
        <v>16</v>
      </c>
      <c r="AP11516" t="s">
        <v>12424</v>
      </c>
      <c r="AQ11516" t="s">
        <v>11408</v>
      </c>
      <c r="AR11516">
        <v>4100</v>
      </c>
      <c r="AT11516">
        <v>0</v>
      </c>
      <c r="AV11516" t="s">
        <v>22799</v>
      </c>
      <c r="AW11516">
        <v>116100</v>
      </c>
    </row>
    <row r="11517" spans="1:49" x14ac:dyDescent="0.25">
      <c r="A11517">
        <v>4100</v>
      </c>
      <c r="B11517">
        <v>30040</v>
      </c>
      <c r="C11517">
        <v>4057</v>
      </c>
      <c r="D11517">
        <v>415</v>
      </c>
      <c r="E11517" s="124" t="s">
        <v>22696</v>
      </c>
      <c r="F11517" t="str">
        <f t="shared" si="232"/>
        <v>Nick NorrisBOMARKO</v>
      </c>
      <c r="G11517" s="150" t="str">
        <f t="shared" si="233"/>
        <v>Nick Norris</v>
      </c>
      <c r="H11517" s="149" t="s">
        <v>1769</v>
      </c>
      <c r="I11517">
        <v>40004096</v>
      </c>
      <c r="K11517" t="s">
        <v>22800</v>
      </c>
      <c r="L11517" t="s">
        <v>15338</v>
      </c>
      <c r="M11517" t="s">
        <v>12896</v>
      </c>
      <c r="N11517" t="s">
        <v>22801</v>
      </c>
      <c r="Q11517" t="s">
        <v>12415</v>
      </c>
      <c r="R11517" t="s">
        <v>12416</v>
      </c>
      <c r="S11517" t="s">
        <v>22802</v>
      </c>
      <c r="U11517" t="s">
        <v>12418</v>
      </c>
      <c r="W11517">
        <v>11</v>
      </c>
      <c r="X11517">
        <v>1</v>
      </c>
      <c r="Y11517" t="s">
        <v>12419</v>
      </c>
      <c r="Z11517" t="s">
        <v>12420</v>
      </c>
      <c r="AA11517" t="s">
        <v>12421</v>
      </c>
      <c r="AB11517" t="s">
        <v>12422</v>
      </c>
      <c r="AC11517">
        <v>2</v>
      </c>
      <c r="AD11517" s="123">
        <v>39111</v>
      </c>
      <c r="AE11517" t="s">
        <v>12423</v>
      </c>
      <c r="AG11517">
        <v>40004096</v>
      </c>
      <c r="AL11517" t="s">
        <v>12422</v>
      </c>
      <c r="AN11517">
        <v>1509910601</v>
      </c>
      <c r="AO11517">
        <v>16</v>
      </c>
      <c r="AP11517" t="s">
        <v>12424</v>
      </c>
      <c r="AQ11517" t="s">
        <v>11408</v>
      </c>
      <c r="AR11517">
        <v>4100</v>
      </c>
      <c r="AT11517">
        <v>2005</v>
      </c>
      <c r="AV11517" t="s">
        <v>1769</v>
      </c>
      <c r="AW11517">
        <v>116100</v>
      </c>
    </row>
    <row r="11518" spans="1:49" x14ac:dyDescent="0.25">
      <c r="A11518">
        <v>4100</v>
      </c>
      <c r="B11518">
        <v>30040</v>
      </c>
      <c r="C11518">
        <v>4057</v>
      </c>
      <c r="D11518">
        <v>415</v>
      </c>
      <c r="E11518" s="124" t="s">
        <v>22696</v>
      </c>
      <c r="F11518" t="str">
        <f t="shared" si="232"/>
        <v>Nick NorrisBORAL BRICKS INC</v>
      </c>
      <c r="G11518" s="150" t="str">
        <f t="shared" si="233"/>
        <v>Nick Norris</v>
      </c>
      <c r="H11518" s="149" t="s">
        <v>1779</v>
      </c>
      <c r="I11518">
        <v>40005360</v>
      </c>
      <c r="J11518" t="s">
        <v>22803</v>
      </c>
      <c r="K11518" t="s">
        <v>22804</v>
      </c>
      <c r="L11518" t="s">
        <v>19643</v>
      </c>
      <c r="M11518" t="s">
        <v>12692</v>
      </c>
      <c r="N11518">
        <v>30903</v>
      </c>
      <c r="Q11518" t="s">
        <v>12415</v>
      </c>
      <c r="R11518" t="s">
        <v>12416</v>
      </c>
      <c r="S11518" t="s">
        <v>22805</v>
      </c>
      <c r="U11518" t="s">
        <v>12418</v>
      </c>
      <c r="W11518">
        <v>11</v>
      </c>
      <c r="X11518">
        <v>1</v>
      </c>
      <c r="Y11518" t="s">
        <v>12419</v>
      </c>
      <c r="Z11518" t="s">
        <v>12420</v>
      </c>
      <c r="AA11518" t="s">
        <v>12429</v>
      </c>
      <c r="AB11518" t="s">
        <v>12422</v>
      </c>
      <c r="AC11518">
        <v>2</v>
      </c>
      <c r="AD11518" s="123">
        <v>39478</v>
      </c>
      <c r="AE11518" t="s">
        <v>12633</v>
      </c>
      <c r="AG11518">
        <v>40005360</v>
      </c>
      <c r="AL11518" t="s">
        <v>12422</v>
      </c>
      <c r="AN11518">
        <v>1124500901</v>
      </c>
      <c r="AO11518">
        <v>16</v>
      </c>
      <c r="AP11518" t="s">
        <v>12424</v>
      </c>
      <c r="AQ11518" t="s">
        <v>11408</v>
      </c>
      <c r="AR11518">
        <v>4100</v>
      </c>
      <c r="AS11518" t="s">
        <v>12491</v>
      </c>
      <c r="AT11518">
        <v>0</v>
      </c>
      <c r="AV11518" t="s">
        <v>14658</v>
      </c>
      <c r="AW11518">
        <v>116100</v>
      </c>
    </row>
    <row r="11519" spans="1:49" x14ac:dyDescent="0.25">
      <c r="A11519">
        <v>4100</v>
      </c>
      <c r="B11519">
        <v>30040</v>
      </c>
      <c r="C11519">
        <v>4057</v>
      </c>
      <c r="D11519">
        <v>415</v>
      </c>
      <c r="E11519" s="124" t="s">
        <v>22696</v>
      </c>
      <c r="F11519" t="str">
        <f t="shared" si="232"/>
        <v>Nick NorrisBRENMAR CONSTRUCTION INC</v>
      </c>
      <c r="G11519" s="150" t="str">
        <f t="shared" si="233"/>
        <v>Nick Norris</v>
      </c>
      <c r="H11519" s="149" t="s">
        <v>1844</v>
      </c>
      <c r="I11519">
        <v>40007758</v>
      </c>
      <c r="K11519" t="s">
        <v>22806</v>
      </c>
      <c r="L11519" t="s">
        <v>14061</v>
      </c>
      <c r="M11519" t="s">
        <v>12521</v>
      </c>
      <c r="N11519">
        <v>45640</v>
      </c>
      <c r="Q11519" t="s">
        <v>12415</v>
      </c>
      <c r="R11519" t="s">
        <v>12416</v>
      </c>
      <c r="S11519" t="s">
        <v>22807</v>
      </c>
      <c r="U11519" t="s">
        <v>12418</v>
      </c>
      <c r="W11519">
        <v>11</v>
      </c>
      <c r="X11519">
        <v>0</v>
      </c>
      <c r="Y11519" t="s">
        <v>12419</v>
      </c>
      <c r="Z11519" t="s">
        <v>12420</v>
      </c>
      <c r="AA11519" t="s">
        <v>12429</v>
      </c>
      <c r="AB11519" t="s">
        <v>12422</v>
      </c>
      <c r="AC11519">
        <v>2</v>
      </c>
      <c r="AD11519" s="123">
        <v>42377</v>
      </c>
      <c r="AE11519" t="s">
        <v>12431</v>
      </c>
      <c r="AG11519">
        <v>40007758</v>
      </c>
      <c r="AL11519" t="s">
        <v>12422</v>
      </c>
      <c r="AN11519">
        <v>3607911501</v>
      </c>
      <c r="AO11519">
        <v>16</v>
      </c>
      <c r="AP11519" t="s">
        <v>12424</v>
      </c>
      <c r="AQ11519" t="s">
        <v>11408</v>
      </c>
      <c r="AR11519">
        <v>4100</v>
      </c>
      <c r="AT11519">
        <v>0</v>
      </c>
      <c r="AV11519" t="s">
        <v>22808</v>
      </c>
      <c r="AW11519">
        <v>116100</v>
      </c>
    </row>
    <row r="11520" spans="1:49" x14ac:dyDescent="0.25">
      <c r="A11520">
        <v>4100</v>
      </c>
      <c r="B11520">
        <v>30040</v>
      </c>
      <c r="C11520">
        <v>4057</v>
      </c>
      <c r="D11520">
        <v>415</v>
      </c>
      <c r="E11520" s="124" t="s">
        <v>22696</v>
      </c>
      <c r="F11520" t="str">
        <f t="shared" si="232"/>
        <v>Nick NorrisBRIGADOON FITNESS INC</v>
      </c>
      <c r="G11520" s="150" t="str">
        <f t="shared" si="233"/>
        <v>Nick Norris</v>
      </c>
      <c r="H11520" s="149" t="s">
        <v>1863</v>
      </c>
      <c r="I11520">
        <v>40007783</v>
      </c>
      <c r="L11520" t="s">
        <v>12895</v>
      </c>
      <c r="M11520" t="s">
        <v>12896</v>
      </c>
      <c r="O11520">
        <v>8550</v>
      </c>
      <c r="P11520">
        <v>46898</v>
      </c>
      <c r="Q11520" t="s">
        <v>12415</v>
      </c>
      <c r="R11520" t="s">
        <v>12416</v>
      </c>
      <c r="S11520" t="s">
        <v>22809</v>
      </c>
      <c r="U11520" t="s">
        <v>12418</v>
      </c>
      <c r="W11520">
        <v>11</v>
      </c>
      <c r="X11520">
        <v>0</v>
      </c>
      <c r="Y11520" t="s">
        <v>12472</v>
      </c>
      <c r="Z11520" t="s">
        <v>12420</v>
      </c>
      <c r="AA11520" t="s">
        <v>12429</v>
      </c>
      <c r="AB11520" t="s">
        <v>12422</v>
      </c>
      <c r="AC11520">
        <v>2</v>
      </c>
      <c r="AD11520" s="123">
        <v>42410</v>
      </c>
      <c r="AE11520" t="s">
        <v>12431</v>
      </c>
      <c r="AG11520">
        <v>40007783</v>
      </c>
      <c r="AL11520" t="s">
        <v>12422</v>
      </c>
      <c r="AN11520">
        <v>1500304701</v>
      </c>
      <c r="AO11520">
        <v>16</v>
      </c>
      <c r="AP11520" t="s">
        <v>12424</v>
      </c>
      <c r="AQ11520" t="s">
        <v>11408</v>
      </c>
      <c r="AR11520">
        <v>4100</v>
      </c>
      <c r="AT11520">
        <v>0</v>
      </c>
      <c r="AV11520" t="s">
        <v>22810</v>
      </c>
      <c r="AW11520">
        <v>116100</v>
      </c>
    </row>
    <row r="11521" spans="1:49" x14ac:dyDescent="0.25">
      <c r="A11521">
        <v>4100</v>
      </c>
      <c r="B11521">
        <v>30040</v>
      </c>
      <c r="C11521">
        <v>4057</v>
      </c>
      <c r="D11521">
        <v>415</v>
      </c>
      <c r="E11521" s="124" t="s">
        <v>22696</v>
      </c>
      <c r="F11521" t="str">
        <f t="shared" si="232"/>
        <v>Nick NorrisC.M. PRODUCTS CO., LLC</v>
      </c>
      <c r="G11521" s="150" t="str">
        <f t="shared" si="233"/>
        <v>Nick Norris</v>
      </c>
      <c r="H11521" s="149" t="s">
        <v>1962</v>
      </c>
      <c r="I11521">
        <v>40004154</v>
      </c>
      <c r="L11521" t="s">
        <v>22811</v>
      </c>
      <c r="M11521" t="s">
        <v>13327</v>
      </c>
      <c r="N11521" t="s">
        <v>22812</v>
      </c>
      <c r="O11521">
        <v>1237</v>
      </c>
      <c r="P11521">
        <v>63376</v>
      </c>
      <c r="Q11521" t="s">
        <v>12415</v>
      </c>
      <c r="R11521" t="s">
        <v>12416</v>
      </c>
      <c r="S11521" t="s">
        <v>22813</v>
      </c>
      <c r="U11521" t="s">
        <v>12418</v>
      </c>
      <c r="W11521">
        <v>11</v>
      </c>
      <c r="X11521">
        <v>2</v>
      </c>
      <c r="Y11521" t="s">
        <v>12419</v>
      </c>
      <c r="Z11521" t="s">
        <v>12420</v>
      </c>
      <c r="AA11521" t="s">
        <v>12421</v>
      </c>
      <c r="AB11521" t="s">
        <v>12422</v>
      </c>
      <c r="AC11521">
        <v>2</v>
      </c>
      <c r="AD11521" s="123">
        <v>39111</v>
      </c>
      <c r="AE11521" t="s">
        <v>12423</v>
      </c>
      <c r="AG11521">
        <v>40004154</v>
      </c>
      <c r="AL11521" t="s">
        <v>12422</v>
      </c>
      <c r="AN11521">
        <v>2618318801</v>
      </c>
      <c r="AO11521">
        <v>16</v>
      </c>
      <c r="AP11521" t="s">
        <v>12424</v>
      </c>
      <c r="AQ11521" t="s">
        <v>11408</v>
      </c>
      <c r="AR11521">
        <v>4100</v>
      </c>
      <c r="AT11521">
        <v>2005</v>
      </c>
      <c r="AV11521" t="s">
        <v>22814</v>
      </c>
      <c r="AW11521">
        <v>116100</v>
      </c>
    </row>
    <row r="11522" spans="1:49" x14ac:dyDescent="0.25">
      <c r="A11522">
        <v>4100</v>
      </c>
      <c r="B11522">
        <v>30040</v>
      </c>
      <c r="C11522">
        <v>4057</v>
      </c>
      <c r="D11522">
        <v>415</v>
      </c>
      <c r="E11522" s="124" t="s">
        <v>22696</v>
      </c>
      <c r="F11522" t="str">
        <f t="shared" si="232"/>
        <v>Nick NorrisC.W. ZUMBIEL CO.</v>
      </c>
      <c r="G11522" s="150" t="str">
        <f t="shared" si="233"/>
        <v>Nick Norris</v>
      </c>
      <c r="H11522" s="149" t="s">
        <v>1963</v>
      </c>
      <c r="I11522">
        <v>40003013</v>
      </c>
      <c r="K11522" t="s">
        <v>22815</v>
      </c>
      <c r="L11522" t="s">
        <v>17002</v>
      </c>
      <c r="M11522" t="s">
        <v>12521</v>
      </c>
      <c r="N11522" t="s">
        <v>22816</v>
      </c>
      <c r="Q11522" t="s">
        <v>12415</v>
      </c>
      <c r="R11522" t="s">
        <v>12416</v>
      </c>
      <c r="S11522" t="s">
        <v>22817</v>
      </c>
      <c r="U11522" t="s">
        <v>12418</v>
      </c>
      <c r="W11522">
        <v>11</v>
      </c>
      <c r="X11522">
        <v>1</v>
      </c>
      <c r="Y11522" t="s">
        <v>12419</v>
      </c>
      <c r="Z11522" t="s">
        <v>12420</v>
      </c>
      <c r="AA11522" t="s">
        <v>12421</v>
      </c>
      <c r="AB11522" t="s">
        <v>12422</v>
      </c>
      <c r="AC11522">
        <v>2</v>
      </c>
      <c r="AD11522" s="123">
        <v>39111</v>
      </c>
      <c r="AE11522" t="s">
        <v>12423</v>
      </c>
      <c r="AG11522">
        <v>40003013</v>
      </c>
      <c r="AL11522" t="s">
        <v>12422</v>
      </c>
      <c r="AN11522">
        <v>3606104901</v>
      </c>
      <c r="AO11522">
        <v>16</v>
      </c>
      <c r="AP11522" t="s">
        <v>12424</v>
      </c>
      <c r="AQ11522" t="s">
        <v>11408</v>
      </c>
      <c r="AR11522">
        <v>4100</v>
      </c>
      <c r="AS11522" t="s">
        <v>12491</v>
      </c>
      <c r="AT11522">
        <v>2005</v>
      </c>
      <c r="AV11522" t="s">
        <v>22818</v>
      </c>
      <c r="AW11522">
        <v>116100</v>
      </c>
    </row>
    <row r="11523" spans="1:49" x14ac:dyDescent="0.25">
      <c r="A11523">
        <v>4100</v>
      </c>
      <c r="B11523">
        <v>30040</v>
      </c>
      <c r="C11523">
        <v>4057</v>
      </c>
      <c r="D11523">
        <v>415</v>
      </c>
      <c r="E11523" s="124" t="s">
        <v>22696</v>
      </c>
      <c r="F11523" t="str">
        <f t="shared" ref="F11523:F11586" si="234">CONCATENATE(G11523, H11523)</f>
        <v>Nick NorrisCAGLE INDUSTRIAL</v>
      </c>
      <c r="G11523" s="150" t="str">
        <f t="shared" si="233"/>
        <v>Nick Norris</v>
      </c>
      <c r="H11523" s="149" t="s">
        <v>1968</v>
      </c>
      <c r="I11523">
        <v>40008805</v>
      </c>
      <c r="K11523" t="s">
        <v>22819</v>
      </c>
      <c r="L11523" t="s">
        <v>22820</v>
      </c>
      <c r="M11523" t="s">
        <v>12896</v>
      </c>
      <c r="N11523">
        <v>46383</v>
      </c>
      <c r="Q11523" t="s">
        <v>12415</v>
      </c>
      <c r="R11523" t="s">
        <v>12416</v>
      </c>
      <c r="S11523" t="s">
        <v>22821</v>
      </c>
      <c r="U11523" t="s">
        <v>12418</v>
      </c>
      <c r="W11523">
        <v>11</v>
      </c>
      <c r="X11523">
        <v>0</v>
      </c>
      <c r="Y11523" t="s">
        <v>12419</v>
      </c>
      <c r="Z11523" t="s">
        <v>12420</v>
      </c>
      <c r="AA11523" t="s">
        <v>12485</v>
      </c>
      <c r="AB11523" t="s">
        <v>12422</v>
      </c>
      <c r="AC11523">
        <v>2</v>
      </c>
      <c r="AD11523" s="123">
        <v>43878</v>
      </c>
      <c r="AE11523" t="s">
        <v>12486</v>
      </c>
      <c r="AG11523">
        <v>40008805</v>
      </c>
      <c r="AL11523" t="s">
        <v>12422</v>
      </c>
      <c r="AN11523">
        <v>1512712901</v>
      </c>
      <c r="AO11523">
        <v>16</v>
      </c>
      <c r="AP11523" t="s">
        <v>12424</v>
      </c>
      <c r="AQ11523" t="s">
        <v>11408</v>
      </c>
      <c r="AR11523">
        <v>4100</v>
      </c>
      <c r="AT11523">
        <v>0</v>
      </c>
      <c r="AV11523" t="s">
        <v>22822</v>
      </c>
      <c r="AW11523">
        <v>116100</v>
      </c>
    </row>
    <row r="11524" spans="1:49" x14ac:dyDescent="0.25">
      <c r="A11524">
        <v>4100</v>
      </c>
      <c r="B11524">
        <v>30040</v>
      </c>
      <c r="C11524">
        <v>4057</v>
      </c>
      <c r="D11524">
        <v>415</v>
      </c>
      <c r="E11524" s="124" t="s">
        <v>22696</v>
      </c>
      <c r="F11524" t="str">
        <f t="shared" si="234"/>
        <v>Nick NorrisCAPITAL CITY CONVEYOR &amp; SUPPLY LLC</v>
      </c>
      <c r="G11524" s="150" t="str">
        <f t="shared" si="233"/>
        <v>Nick Norris</v>
      </c>
      <c r="H11524" s="149" t="s">
        <v>2062</v>
      </c>
      <c r="I11524">
        <v>40007984</v>
      </c>
      <c r="K11524" t="s">
        <v>22823</v>
      </c>
      <c r="L11524" t="s">
        <v>22824</v>
      </c>
      <c r="M11524" t="s">
        <v>12521</v>
      </c>
      <c r="N11524">
        <v>43026</v>
      </c>
      <c r="Q11524" t="s">
        <v>12415</v>
      </c>
      <c r="R11524" t="s">
        <v>12416</v>
      </c>
      <c r="S11524" t="s">
        <v>22825</v>
      </c>
      <c r="U11524" t="s">
        <v>12418</v>
      </c>
      <c r="W11524">
        <v>11</v>
      </c>
      <c r="X11524">
        <v>2</v>
      </c>
      <c r="Y11524">
        <v>1</v>
      </c>
      <c r="Z11524" t="s">
        <v>12420</v>
      </c>
      <c r="AA11524" t="s">
        <v>12429</v>
      </c>
      <c r="AB11524" t="s">
        <v>12430</v>
      </c>
      <c r="AC11524">
        <v>2</v>
      </c>
      <c r="AD11524" s="123">
        <v>42745</v>
      </c>
      <c r="AE11524" t="s">
        <v>12431</v>
      </c>
      <c r="AG11524">
        <v>40007984</v>
      </c>
      <c r="AL11524" t="s">
        <v>12430</v>
      </c>
      <c r="AN11524">
        <v>3604910801</v>
      </c>
      <c r="AO11524">
        <v>16</v>
      </c>
      <c r="AP11524" t="s">
        <v>12424</v>
      </c>
      <c r="AQ11524" t="s">
        <v>11408</v>
      </c>
      <c r="AR11524">
        <v>4100</v>
      </c>
      <c r="AT11524">
        <v>0</v>
      </c>
      <c r="AV11524" t="s">
        <v>22826</v>
      </c>
      <c r="AW11524">
        <v>116100</v>
      </c>
    </row>
    <row r="11525" spans="1:49" x14ac:dyDescent="0.25">
      <c r="A11525">
        <v>4100</v>
      </c>
      <c r="B11525">
        <v>30040</v>
      </c>
      <c r="C11525">
        <v>4057</v>
      </c>
      <c r="D11525">
        <v>415</v>
      </c>
      <c r="E11525" s="124" t="s">
        <v>22696</v>
      </c>
      <c r="F11525" t="str">
        <f t="shared" si="234"/>
        <v>Nick NorrisCAPITOL CITY CONTAINER CORP.</v>
      </c>
      <c r="G11525" s="150" t="str">
        <f t="shared" si="233"/>
        <v>Nick Norris</v>
      </c>
      <c r="H11525" s="149" t="s">
        <v>2064</v>
      </c>
      <c r="I11525">
        <v>40005927</v>
      </c>
      <c r="K11525" t="s">
        <v>22827</v>
      </c>
      <c r="L11525" t="s">
        <v>15827</v>
      </c>
      <c r="M11525" t="s">
        <v>12896</v>
      </c>
      <c r="N11525">
        <v>46268</v>
      </c>
      <c r="Q11525" t="s">
        <v>12415</v>
      </c>
      <c r="R11525" t="s">
        <v>12416</v>
      </c>
      <c r="S11525" t="s">
        <v>22828</v>
      </c>
      <c r="U11525" t="s">
        <v>12418</v>
      </c>
      <c r="W11525">
        <v>11</v>
      </c>
      <c r="X11525">
        <v>1</v>
      </c>
      <c r="Y11525" t="s">
        <v>12419</v>
      </c>
      <c r="Z11525" t="s">
        <v>12420</v>
      </c>
      <c r="AA11525" t="s">
        <v>12429</v>
      </c>
      <c r="AB11525" t="s">
        <v>12430</v>
      </c>
      <c r="AC11525">
        <v>2</v>
      </c>
      <c r="AD11525" s="123">
        <v>40155</v>
      </c>
      <c r="AE11525" t="s">
        <v>12431</v>
      </c>
      <c r="AG11525">
        <v>40005927</v>
      </c>
      <c r="AL11525" t="s">
        <v>12430</v>
      </c>
      <c r="AN11525">
        <v>1509706701</v>
      </c>
      <c r="AO11525">
        <v>16</v>
      </c>
      <c r="AP11525" t="s">
        <v>12424</v>
      </c>
      <c r="AQ11525" t="s">
        <v>11408</v>
      </c>
      <c r="AR11525">
        <v>4100</v>
      </c>
      <c r="AS11525" t="s">
        <v>12491</v>
      </c>
      <c r="AT11525">
        <v>0</v>
      </c>
      <c r="AV11525" t="s">
        <v>22829</v>
      </c>
      <c r="AW11525">
        <v>116100</v>
      </c>
    </row>
    <row r="11526" spans="1:49" x14ac:dyDescent="0.25">
      <c r="A11526">
        <v>4100</v>
      </c>
      <c r="B11526">
        <v>30040</v>
      </c>
      <c r="C11526">
        <v>4057</v>
      </c>
      <c r="D11526">
        <v>415</v>
      </c>
      <c r="E11526" s="124" t="s">
        <v>22696</v>
      </c>
      <c r="F11526" t="str">
        <f t="shared" si="234"/>
        <v>Nick NorrisCARGILL</v>
      </c>
      <c r="G11526" s="150" t="str">
        <f t="shared" si="233"/>
        <v>Nick Norris</v>
      </c>
      <c r="H11526" s="149" t="s">
        <v>2082</v>
      </c>
      <c r="I11526">
        <v>40006910</v>
      </c>
      <c r="J11526" t="s">
        <v>22830</v>
      </c>
      <c r="L11526" t="s">
        <v>14859</v>
      </c>
      <c r="M11526" t="s">
        <v>12976</v>
      </c>
      <c r="N11526" t="s">
        <v>22831</v>
      </c>
      <c r="O11526">
        <v>5833</v>
      </c>
      <c r="P11526" t="s">
        <v>22831</v>
      </c>
      <c r="Q11526" t="s">
        <v>12415</v>
      </c>
      <c r="R11526" t="s">
        <v>12416</v>
      </c>
      <c r="S11526" t="s">
        <v>22832</v>
      </c>
      <c r="U11526" t="s">
        <v>12418</v>
      </c>
      <c r="W11526">
        <v>11</v>
      </c>
      <c r="X11526">
        <v>1</v>
      </c>
      <c r="Y11526" t="s">
        <v>12419</v>
      </c>
      <c r="Z11526" t="s">
        <v>12420</v>
      </c>
      <c r="AA11526" t="s">
        <v>14498</v>
      </c>
      <c r="AB11526" t="s">
        <v>12473</v>
      </c>
      <c r="AC11526">
        <v>2</v>
      </c>
      <c r="AD11526" s="123">
        <v>41185</v>
      </c>
      <c r="AE11526" t="s">
        <v>12431</v>
      </c>
      <c r="AG11526">
        <v>40006910</v>
      </c>
      <c r="AL11526" t="s">
        <v>12473</v>
      </c>
      <c r="AN11526">
        <v>2405306501</v>
      </c>
      <c r="AO11526">
        <v>16</v>
      </c>
      <c r="AP11526" t="s">
        <v>12424</v>
      </c>
      <c r="AQ11526" t="s">
        <v>11408</v>
      </c>
      <c r="AR11526">
        <v>4100</v>
      </c>
      <c r="AT11526">
        <v>0</v>
      </c>
      <c r="AV11526" t="s">
        <v>2082</v>
      </c>
      <c r="AW11526">
        <v>116100</v>
      </c>
    </row>
    <row r="11527" spans="1:49" x14ac:dyDescent="0.25">
      <c r="A11527">
        <v>4100</v>
      </c>
      <c r="B11527">
        <v>30040</v>
      </c>
      <c r="C11527">
        <v>4057</v>
      </c>
      <c r="D11527">
        <v>415</v>
      </c>
      <c r="E11527" s="124" t="s">
        <v>22696</v>
      </c>
      <c r="F11527" t="str">
        <f t="shared" si="234"/>
        <v>Nick NorrisCARLEX GLASS OF INDIANA - AUBURN</v>
      </c>
      <c r="G11527" s="150" t="str">
        <f t="shared" si="233"/>
        <v>Nick Norris</v>
      </c>
      <c r="H11527" s="149" t="s">
        <v>2087</v>
      </c>
      <c r="I11527">
        <v>40000856</v>
      </c>
      <c r="K11527" t="s">
        <v>22833</v>
      </c>
      <c r="L11527" t="s">
        <v>14178</v>
      </c>
      <c r="M11527" t="s">
        <v>12896</v>
      </c>
      <c r="N11527" t="s">
        <v>22764</v>
      </c>
      <c r="Q11527" t="s">
        <v>12415</v>
      </c>
      <c r="R11527" t="s">
        <v>12416</v>
      </c>
      <c r="S11527" t="s">
        <v>22834</v>
      </c>
      <c r="U11527" t="s">
        <v>12418</v>
      </c>
      <c r="W11527">
        <v>11</v>
      </c>
      <c r="X11527">
        <v>1</v>
      </c>
      <c r="Y11527" t="s">
        <v>12472</v>
      </c>
      <c r="Z11527" t="s">
        <v>12420</v>
      </c>
      <c r="AA11527" t="s">
        <v>12421</v>
      </c>
      <c r="AB11527" t="s">
        <v>12422</v>
      </c>
      <c r="AC11527">
        <v>2</v>
      </c>
      <c r="AD11527" s="123">
        <v>39111</v>
      </c>
      <c r="AE11527" t="s">
        <v>12423</v>
      </c>
      <c r="AG11527">
        <v>40000856</v>
      </c>
      <c r="AL11527" t="s">
        <v>12422</v>
      </c>
      <c r="AN11527">
        <v>1503300601</v>
      </c>
      <c r="AO11527">
        <v>16</v>
      </c>
      <c r="AP11527" t="s">
        <v>12424</v>
      </c>
      <c r="AQ11527" t="s">
        <v>11408</v>
      </c>
      <c r="AR11527">
        <v>4100</v>
      </c>
      <c r="AT11527">
        <v>2005</v>
      </c>
      <c r="AV11527" t="s">
        <v>22835</v>
      </c>
      <c r="AW11527">
        <v>116100</v>
      </c>
    </row>
    <row r="11528" spans="1:49" x14ac:dyDescent="0.25">
      <c r="A11528">
        <v>4100</v>
      </c>
      <c r="B11528">
        <v>30040</v>
      </c>
      <c r="C11528">
        <v>4057</v>
      </c>
      <c r="D11528">
        <v>415</v>
      </c>
      <c r="E11528" s="124" t="s">
        <v>22696</v>
      </c>
      <c r="F11528" t="str">
        <f t="shared" si="234"/>
        <v>Nick NorrisCARLEX GLASS OF INDIANA - LIGONIER</v>
      </c>
      <c r="G11528" s="150" t="str">
        <f t="shared" si="233"/>
        <v>Nick Norris</v>
      </c>
      <c r="H11528" s="149" t="s">
        <v>2088</v>
      </c>
      <c r="I11528">
        <v>40004191</v>
      </c>
      <c r="K11528" t="s">
        <v>22836</v>
      </c>
      <c r="L11528" t="s">
        <v>22837</v>
      </c>
      <c r="M11528" t="s">
        <v>12896</v>
      </c>
      <c r="N11528" t="s">
        <v>22838</v>
      </c>
      <c r="Q11528" t="s">
        <v>12415</v>
      </c>
      <c r="R11528" t="s">
        <v>12416</v>
      </c>
      <c r="S11528" t="s">
        <v>22839</v>
      </c>
      <c r="U11528" t="s">
        <v>12418</v>
      </c>
      <c r="W11528">
        <v>11</v>
      </c>
      <c r="X11528">
        <v>1</v>
      </c>
      <c r="Y11528" t="s">
        <v>12472</v>
      </c>
      <c r="Z11528" t="s">
        <v>12420</v>
      </c>
      <c r="AA11528" t="s">
        <v>12421</v>
      </c>
      <c r="AB11528" t="s">
        <v>12422</v>
      </c>
      <c r="AC11528">
        <v>2</v>
      </c>
      <c r="AD11528" s="123">
        <v>39111</v>
      </c>
      <c r="AE11528" t="s">
        <v>12423</v>
      </c>
      <c r="AG11528">
        <v>40004191</v>
      </c>
      <c r="AL11528" t="s">
        <v>12422</v>
      </c>
      <c r="AN11528">
        <v>1511307801</v>
      </c>
      <c r="AO11528">
        <v>16</v>
      </c>
      <c r="AP11528" t="s">
        <v>12424</v>
      </c>
      <c r="AQ11528" t="s">
        <v>11408</v>
      </c>
      <c r="AR11528">
        <v>4100</v>
      </c>
      <c r="AT11528">
        <v>2005</v>
      </c>
      <c r="AV11528" t="s">
        <v>22835</v>
      </c>
      <c r="AW11528">
        <v>116100</v>
      </c>
    </row>
    <row r="11529" spans="1:49" x14ac:dyDescent="0.25">
      <c r="A11529">
        <v>4100</v>
      </c>
      <c r="B11529">
        <v>30040</v>
      </c>
      <c r="C11529">
        <v>4057</v>
      </c>
      <c r="D11529">
        <v>415</v>
      </c>
      <c r="E11529" s="124" t="s">
        <v>22696</v>
      </c>
      <c r="F11529" t="str">
        <f t="shared" si="234"/>
        <v>Nick NorrisCARPENTER COMPANY</v>
      </c>
      <c r="G11529" s="150" t="str">
        <f t="shared" si="233"/>
        <v>Nick Norris</v>
      </c>
      <c r="H11529" s="149" t="s">
        <v>2107</v>
      </c>
      <c r="I11529">
        <v>40004263</v>
      </c>
      <c r="L11529" t="s">
        <v>22840</v>
      </c>
      <c r="M11529" t="s">
        <v>12896</v>
      </c>
      <c r="N11529" t="s">
        <v>22841</v>
      </c>
      <c r="O11529">
        <v>2386</v>
      </c>
      <c r="Q11529" t="s">
        <v>12415</v>
      </c>
      <c r="R11529" t="s">
        <v>12416</v>
      </c>
      <c r="S11529" t="s">
        <v>22842</v>
      </c>
      <c r="U11529" t="s">
        <v>12418</v>
      </c>
      <c r="W11529">
        <v>11</v>
      </c>
      <c r="X11529">
        <v>1</v>
      </c>
      <c r="Y11529" t="s">
        <v>12419</v>
      </c>
      <c r="Z11529" t="s">
        <v>12420</v>
      </c>
      <c r="AA11529" t="s">
        <v>12421</v>
      </c>
      <c r="AB11529" t="s">
        <v>12422</v>
      </c>
      <c r="AC11529">
        <v>2</v>
      </c>
      <c r="AD11529" s="123">
        <v>39111</v>
      </c>
      <c r="AE11529" t="s">
        <v>12423</v>
      </c>
      <c r="AG11529">
        <v>40004263</v>
      </c>
      <c r="AL11529" t="s">
        <v>12422</v>
      </c>
      <c r="AN11529">
        <v>1503904301</v>
      </c>
      <c r="AO11529">
        <v>16</v>
      </c>
      <c r="AP11529" t="s">
        <v>12424</v>
      </c>
      <c r="AQ11529" t="s">
        <v>11408</v>
      </c>
      <c r="AR11529">
        <v>4100</v>
      </c>
      <c r="AT11529">
        <v>2005</v>
      </c>
      <c r="AV11529" t="s">
        <v>14719</v>
      </c>
      <c r="AW11529">
        <v>116100</v>
      </c>
    </row>
    <row r="11530" spans="1:49" x14ac:dyDescent="0.25">
      <c r="A11530">
        <v>4100</v>
      </c>
      <c r="B11530">
        <v>30040</v>
      </c>
      <c r="C11530">
        <v>4057</v>
      </c>
      <c r="D11530">
        <v>415</v>
      </c>
      <c r="E11530" s="124" t="s">
        <v>22696</v>
      </c>
      <c r="F11530" t="str">
        <f t="shared" si="234"/>
        <v>Nick NorrisCATALENT INDIANA LLC</v>
      </c>
      <c r="G11530" s="150" t="str">
        <f t="shared" si="233"/>
        <v>Nick Norris</v>
      </c>
      <c r="H11530" s="149" t="s">
        <v>2148</v>
      </c>
      <c r="I11530">
        <v>40007424</v>
      </c>
      <c r="L11530" t="s">
        <v>15309</v>
      </c>
      <c r="M11530" t="s">
        <v>12896</v>
      </c>
      <c r="O11530">
        <v>970</v>
      </c>
      <c r="P11530">
        <v>47402</v>
      </c>
      <c r="Q11530" t="s">
        <v>12415</v>
      </c>
      <c r="R11530" t="s">
        <v>12416</v>
      </c>
      <c r="S11530" t="s">
        <v>22843</v>
      </c>
      <c r="U11530" t="s">
        <v>12418</v>
      </c>
      <c r="W11530">
        <v>11</v>
      </c>
      <c r="X11530">
        <v>1</v>
      </c>
      <c r="Y11530" t="s">
        <v>12419</v>
      </c>
      <c r="Z11530" t="s">
        <v>12420</v>
      </c>
      <c r="AA11530" t="s">
        <v>12429</v>
      </c>
      <c r="AB11530" t="s">
        <v>12422</v>
      </c>
      <c r="AC11530">
        <v>2</v>
      </c>
      <c r="AD11530" s="123">
        <v>41900</v>
      </c>
      <c r="AE11530" t="s">
        <v>12431</v>
      </c>
      <c r="AG11530">
        <v>40007424</v>
      </c>
      <c r="AL11530" t="s">
        <v>12422</v>
      </c>
      <c r="AN11530">
        <v>1510501401</v>
      </c>
      <c r="AO11530">
        <v>16</v>
      </c>
      <c r="AP11530" t="s">
        <v>12424</v>
      </c>
      <c r="AQ11530" t="s">
        <v>11408</v>
      </c>
      <c r="AR11530">
        <v>4100</v>
      </c>
      <c r="AT11530">
        <v>0</v>
      </c>
      <c r="AV11530" t="s">
        <v>22844</v>
      </c>
      <c r="AW11530">
        <v>116100</v>
      </c>
    </row>
    <row r="11531" spans="1:49" x14ac:dyDescent="0.25">
      <c r="A11531">
        <v>4100</v>
      </c>
      <c r="B11531">
        <v>30040</v>
      </c>
      <c r="C11531">
        <v>4057</v>
      </c>
      <c r="D11531">
        <v>410</v>
      </c>
      <c r="E11531" s="124" t="s">
        <v>22696</v>
      </c>
      <c r="F11531" t="str">
        <f t="shared" si="234"/>
        <v>Nick NorrisCBT COMPANY</v>
      </c>
      <c r="G11531" s="150" t="str">
        <f t="shared" si="233"/>
        <v>Nick Norris</v>
      </c>
      <c r="H11531" s="149" t="s">
        <v>2155</v>
      </c>
      <c r="I11531">
        <v>40004301</v>
      </c>
      <c r="K11531" t="s">
        <v>22845</v>
      </c>
      <c r="L11531" t="s">
        <v>17002</v>
      </c>
      <c r="M11531" t="s">
        <v>12521</v>
      </c>
      <c r="N11531">
        <v>45213</v>
      </c>
      <c r="Q11531" t="s">
        <v>12415</v>
      </c>
      <c r="R11531" t="s">
        <v>12416</v>
      </c>
      <c r="S11531" t="s">
        <v>22846</v>
      </c>
      <c r="U11531" t="s">
        <v>12418</v>
      </c>
      <c r="W11531">
        <v>11</v>
      </c>
      <c r="X11531">
        <v>2</v>
      </c>
      <c r="Y11531" t="s">
        <v>12472</v>
      </c>
      <c r="Z11531" t="s">
        <v>12420</v>
      </c>
      <c r="AA11531" t="s">
        <v>12421</v>
      </c>
      <c r="AB11531" t="s">
        <v>12422</v>
      </c>
      <c r="AC11531">
        <v>2</v>
      </c>
      <c r="AD11531" s="123">
        <v>39111</v>
      </c>
      <c r="AE11531" t="s">
        <v>12423</v>
      </c>
      <c r="AG11531">
        <v>40004301</v>
      </c>
      <c r="AL11531" t="s">
        <v>12422</v>
      </c>
      <c r="AN11531">
        <v>3606104901</v>
      </c>
      <c r="AO11531">
        <v>16</v>
      </c>
      <c r="AP11531" t="s">
        <v>12424</v>
      </c>
      <c r="AQ11531" t="s">
        <v>11408</v>
      </c>
      <c r="AR11531">
        <v>4100</v>
      </c>
      <c r="AT11531">
        <v>2005</v>
      </c>
      <c r="AV11531" t="s">
        <v>22847</v>
      </c>
      <c r="AW11531">
        <v>116100</v>
      </c>
    </row>
    <row r="11532" spans="1:49" x14ac:dyDescent="0.25">
      <c r="A11532">
        <v>4100</v>
      </c>
      <c r="B11532">
        <v>30040</v>
      </c>
      <c r="C11532">
        <v>4057</v>
      </c>
      <c r="D11532">
        <v>415</v>
      </c>
      <c r="E11532" s="124" t="s">
        <v>22696</v>
      </c>
      <c r="F11532" t="str">
        <f t="shared" si="234"/>
        <v>Nick NorrisCENTRAL ROLLED THREAD DIE COMPANY</v>
      </c>
      <c r="G11532" s="150" t="str">
        <f t="shared" si="233"/>
        <v>Nick Norris</v>
      </c>
      <c r="H11532" s="149" t="s">
        <v>2182</v>
      </c>
      <c r="I11532">
        <v>40006821</v>
      </c>
      <c r="K11532" t="s">
        <v>22848</v>
      </c>
      <c r="L11532" t="s">
        <v>21448</v>
      </c>
      <c r="M11532" t="s">
        <v>13327</v>
      </c>
      <c r="N11532">
        <v>63304</v>
      </c>
      <c r="Q11532" t="s">
        <v>12415</v>
      </c>
      <c r="R11532" t="s">
        <v>12416</v>
      </c>
      <c r="S11532" t="s">
        <v>22849</v>
      </c>
      <c r="U11532" t="s">
        <v>12418</v>
      </c>
      <c r="W11532">
        <v>11</v>
      </c>
      <c r="X11532">
        <v>1</v>
      </c>
      <c r="Y11532" t="s">
        <v>12419</v>
      </c>
      <c r="Z11532" t="s">
        <v>12420</v>
      </c>
      <c r="AA11532" t="s">
        <v>12429</v>
      </c>
      <c r="AB11532" t="s">
        <v>12422</v>
      </c>
      <c r="AC11532">
        <v>2</v>
      </c>
      <c r="AD11532" s="123">
        <v>41052</v>
      </c>
      <c r="AE11532" t="s">
        <v>12431</v>
      </c>
      <c r="AG11532">
        <v>40006821</v>
      </c>
      <c r="AL11532" t="s">
        <v>12422</v>
      </c>
      <c r="AN11532">
        <v>2618312301</v>
      </c>
      <c r="AO11532">
        <v>16</v>
      </c>
      <c r="AP11532" t="s">
        <v>12424</v>
      </c>
      <c r="AQ11532" t="s">
        <v>11408</v>
      </c>
      <c r="AR11532">
        <v>4100</v>
      </c>
      <c r="AT11532">
        <v>0</v>
      </c>
      <c r="AV11532" t="s">
        <v>22850</v>
      </c>
      <c r="AW11532">
        <v>116100</v>
      </c>
    </row>
    <row r="11533" spans="1:49" x14ac:dyDescent="0.25">
      <c r="A11533">
        <v>4100</v>
      </c>
      <c r="B11533">
        <v>30040</v>
      </c>
      <c r="C11533">
        <v>4057</v>
      </c>
      <c r="D11533">
        <v>415</v>
      </c>
      <c r="E11533" s="124" t="s">
        <v>22696</v>
      </c>
      <c r="F11533" t="str">
        <f t="shared" si="234"/>
        <v>Nick NorrisCENTRAL STATE UNIVERSITY</v>
      </c>
      <c r="G11533" s="150" t="str">
        <f t="shared" si="233"/>
        <v>Nick Norris</v>
      </c>
      <c r="H11533" s="149" t="s">
        <v>2183</v>
      </c>
      <c r="I11533">
        <v>40005322</v>
      </c>
      <c r="K11533" t="s">
        <v>22851</v>
      </c>
      <c r="L11533" t="s">
        <v>22852</v>
      </c>
      <c r="M11533" t="s">
        <v>12521</v>
      </c>
      <c r="N11533">
        <v>45384</v>
      </c>
      <c r="Q11533" t="s">
        <v>12415</v>
      </c>
      <c r="R11533" t="s">
        <v>12416</v>
      </c>
      <c r="S11533" t="s">
        <v>22853</v>
      </c>
      <c r="U11533" t="s">
        <v>12418</v>
      </c>
      <c r="W11533">
        <v>11</v>
      </c>
      <c r="X11533">
        <v>1</v>
      </c>
      <c r="Y11533" t="s">
        <v>12419</v>
      </c>
      <c r="Z11533" t="s">
        <v>12420</v>
      </c>
      <c r="AA11533" t="s">
        <v>12429</v>
      </c>
      <c r="AB11533" t="s">
        <v>12422</v>
      </c>
      <c r="AC11533">
        <v>2</v>
      </c>
      <c r="AD11533" s="123">
        <v>39437</v>
      </c>
      <c r="AE11533" t="s">
        <v>12633</v>
      </c>
      <c r="AG11533">
        <v>40005322</v>
      </c>
      <c r="AL11533" t="s">
        <v>12422</v>
      </c>
      <c r="AN11533">
        <v>3605751361</v>
      </c>
      <c r="AO11533">
        <v>16</v>
      </c>
      <c r="AP11533" t="s">
        <v>12424</v>
      </c>
      <c r="AQ11533" t="s">
        <v>11408</v>
      </c>
      <c r="AR11533">
        <v>4100</v>
      </c>
      <c r="AS11533" t="s">
        <v>12491</v>
      </c>
      <c r="AT11533">
        <v>0</v>
      </c>
      <c r="AV11533" t="s">
        <v>21333</v>
      </c>
      <c r="AW11533">
        <v>116100</v>
      </c>
    </row>
    <row r="11534" spans="1:49" x14ac:dyDescent="0.25">
      <c r="A11534">
        <v>4100</v>
      </c>
      <c r="B11534">
        <v>30040</v>
      </c>
      <c r="C11534">
        <v>4057</v>
      </c>
      <c r="D11534">
        <v>415</v>
      </c>
      <c r="E11534" s="124" t="s">
        <v>22696</v>
      </c>
      <c r="F11534" t="str">
        <f t="shared" si="234"/>
        <v>Nick NorrisCHARLES INDUSTRIES, LTD.</v>
      </c>
      <c r="G11534" s="150" t="str">
        <f t="shared" si="233"/>
        <v>Nick Norris</v>
      </c>
      <c r="H11534" s="149" t="s">
        <v>2222</v>
      </c>
      <c r="I11534">
        <v>40001255</v>
      </c>
      <c r="K11534" t="s">
        <v>22854</v>
      </c>
      <c r="L11534" t="s">
        <v>22855</v>
      </c>
      <c r="M11534" t="s">
        <v>12546</v>
      </c>
      <c r="N11534" t="s">
        <v>22856</v>
      </c>
      <c r="Q11534" t="s">
        <v>12415</v>
      </c>
      <c r="R11534" t="s">
        <v>12416</v>
      </c>
      <c r="S11534" t="s">
        <v>22857</v>
      </c>
      <c r="U11534" t="s">
        <v>12418</v>
      </c>
      <c r="W11534">
        <v>11</v>
      </c>
      <c r="X11534">
        <v>1</v>
      </c>
      <c r="Y11534" t="s">
        <v>12419</v>
      </c>
      <c r="Z11534" t="s">
        <v>12420</v>
      </c>
      <c r="AA11534" t="s">
        <v>12421</v>
      </c>
      <c r="AB11534" t="s">
        <v>12422</v>
      </c>
      <c r="AC11534">
        <v>2</v>
      </c>
      <c r="AD11534" s="123">
        <v>39111</v>
      </c>
      <c r="AE11534" t="s">
        <v>12423</v>
      </c>
      <c r="AG11534">
        <v>40001255</v>
      </c>
      <c r="AL11534" t="s">
        <v>12422</v>
      </c>
      <c r="AN11534">
        <v>1403135101</v>
      </c>
      <c r="AO11534">
        <v>16</v>
      </c>
      <c r="AP11534" t="s">
        <v>12424</v>
      </c>
      <c r="AQ11534" t="s">
        <v>11408</v>
      </c>
      <c r="AR11534">
        <v>4100</v>
      </c>
      <c r="AT11534">
        <v>2005</v>
      </c>
      <c r="AV11534" t="s">
        <v>22858</v>
      </c>
      <c r="AW11534">
        <v>116100</v>
      </c>
    </row>
    <row r="11535" spans="1:49" x14ac:dyDescent="0.25">
      <c r="A11535">
        <v>4100</v>
      </c>
      <c r="B11535">
        <v>30040</v>
      </c>
      <c r="C11535">
        <v>4057</v>
      </c>
      <c r="D11535">
        <v>415</v>
      </c>
      <c r="E11535" s="124" t="s">
        <v>22696</v>
      </c>
      <c r="F11535" t="str">
        <f t="shared" si="234"/>
        <v>Nick NorrisCINCINNATI TRANSMISSION COMPANY</v>
      </c>
      <c r="G11535" s="150" t="str">
        <f t="shared" si="233"/>
        <v>Nick Norris</v>
      </c>
      <c r="H11535" s="149" t="s">
        <v>2274</v>
      </c>
      <c r="I11535">
        <v>40004155</v>
      </c>
      <c r="K11535" t="s">
        <v>22859</v>
      </c>
      <c r="L11535" t="s">
        <v>17002</v>
      </c>
      <c r="M11535" t="s">
        <v>12521</v>
      </c>
      <c r="N11535" t="s">
        <v>22816</v>
      </c>
      <c r="Q11535" t="s">
        <v>12415</v>
      </c>
      <c r="R11535" t="s">
        <v>12416</v>
      </c>
      <c r="S11535" t="s">
        <v>22860</v>
      </c>
      <c r="U11535" t="s">
        <v>12418</v>
      </c>
      <c r="W11535">
        <v>11</v>
      </c>
      <c r="X11535">
        <v>2</v>
      </c>
      <c r="Y11535" t="s">
        <v>12472</v>
      </c>
      <c r="Z11535" t="s">
        <v>12420</v>
      </c>
      <c r="AA11535" t="s">
        <v>12421</v>
      </c>
      <c r="AB11535" t="s">
        <v>12422</v>
      </c>
      <c r="AC11535">
        <v>2</v>
      </c>
      <c r="AD11535" s="123">
        <v>39111</v>
      </c>
      <c r="AE11535" t="s">
        <v>12423</v>
      </c>
      <c r="AG11535">
        <v>40004155</v>
      </c>
      <c r="AL11535" t="s">
        <v>12422</v>
      </c>
      <c r="AN11535">
        <v>3606104901</v>
      </c>
      <c r="AO11535">
        <v>16</v>
      </c>
      <c r="AP11535" t="s">
        <v>12424</v>
      </c>
      <c r="AQ11535" t="s">
        <v>11408</v>
      </c>
      <c r="AR11535">
        <v>4100</v>
      </c>
      <c r="AS11535" t="s">
        <v>12491</v>
      </c>
      <c r="AT11535">
        <v>2005</v>
      </c>
      <c r="AV11535" t="s">
        <v>17002</v>
      </c>
      <c r="AW11535">
        <v>116100</v>
      </c>
    </row>
    <row r="11536" spans="1:49" x14ac:dyDescent="0.25">
      <c r="A11536">
        <v>4100</v>
      </c>
      <c r="B11536">
        <v>30040</v>
      </c>
      <c r="C11536">
        <v>4057</v>
      </c>
      <c r="D11536">
        <v>415</v>
      </c>
      <c r="E11536" s="124" t="s">
        <v>22696</v>
      </c>
      <c r="F11536" t="str">
        <f t="shared" si="234"/>
        <v>Nick NorrisCIRCLECLOUD CO., LTD.</v>
      </c>
      <c r="G11536" s="150" t="str">
        <f t="shared" si="233"/>
        <v>Nick Norris</v>
      </c>
      <c r="H11536" s="149" t="s">
        <v>2283</v>
      </c>
      <c r="I11536">
        <v>40007870</v>
      </c>
      <c r="K11536" t="s">
        <v>22861</v>
      </c>
      <c r="L11536" t="s">
        <v>22862</v>
      </c>
      <c r="M11536" t="s">
        <v>19608</v>
      </c>
      <c r="N11536">
        <v>40755</v>
      </c>
      <c r="Q11536" t="s">
        <v>15560</v>
      </c>
      <c r="R11536" t="s">
        <v>12416</v>
      </c>
      <c r="S11536" t="s">
        <v>22863</v>
      </c>
      <c r="U11536" t="s">
        <v>12418</v>
      </c>
      <c r="W11536">
        <v>11</v>
      </c>
      <c r="X11536">
        <v>0</v>
      </c>
      <c r="Y11536" t="s">
        <v>12472</v>
      </c>
      <c r="Z11536" t="s">
        <v>14482</v>
      </c>
      <c r="AA11536" t="s">
        <v>12429</v>
      </c>
      <c r="AB11536" t="s">
        <v>12478</v>
      </c>
      <c r="AC11536">
        <v>2</v>
      </c>
      <c r="AD11536" s="123">
        <v>42535</v>
      </c>
      <c r="AE11536" t="s">
        <v>12431</v>
      </c>
      <c r="AG11536">
        <v>40007870</v>
      </c>
      <c r="AL11536" t="s">
        <v>12478</v>
      </c>
      <c r="AO11536">
        <v>16</v>
      </c>
      <c r="AP11536" t="s">
        <v>12424</v>
      </c>
      <c r="AQ11536" t="s">
        <v>11408</v>
      </c>
      <c r="AR11536">
        <v>4100</v>
      </c>
      <c r="AT11536">
        <v>0</v>
      </c>
      <c r="AV11536" t="s">
        <v>22864</v>
      </c>
      <c r="AW11536">
        <v>116120</v>
      </c>
    </row>
    <row r="11537" spans="1:49" x14ac:dyDescent="0.25">
      <c r="A11537">
        <v>4100</v>
      </c>
      <c r="B11537">
        <v>30040</v>
      </c>
      <c r="C11537">
        <v>4057</v>
      </c>
      <c r="D11537">
        <v>415</v>
      </c>
      <c r="E11537" s="124" t="s">
        <v>22696</v>
      </c>
      <c r="F11537" t="str">
        <f t="shared" si="234"/>
        <v>Nick NorrisCLD HANDLING SYSTEMS, INC.</v>
      </c>
      <c r="G11537" s="150" t="str">
        <f t="shared" si="233"/>
        <v>Nick Norris</v>
      </c>
      <c r="H11537" s="149" t="s">
        <v>2311</v>
      </c>
      <c r="I11537">
        <v>40002951</v>
      </c>
      <c r="K11537" t="s">
        <v>22865</v>
      </c>
      <c r="L11537" t="s">
        <v>22824</v>
      </c>
      <c r="M11537" t="s">
        <v>12521</v>
      </c>
      <c r="N11537" t="s">
        <v>22866</v>
      </c>
      <c r="Q11537" t="s">
        <v>12415</v>
      </c>
      <c r="R11537" t="s">
        <v>12416</v>
      </c>
      <c r="S11537" t="s">
        <v>22867</v>
      </c>
      <c r="U11537" t="s">
        <v>12418</v>
      </c>
      <c r="W11537">
        <v>11</v>
      </c>
      <c r="X11537">
        <v>2</v>
      </c>
      <c r="Y11537" t="s">
        <v>12419</v>
      </c>
      <c r="Z11537" t="s">
        <v>12420</v>
      </c>
      <c r="AA11537" t="s">
        <v>12421</v>
      </c>
      <c r="AB11537" t="s">
        <v>12422</v>
      </c>
      <c r="AC11537">
        <v>2</v>
      </c>
      <c r="AD11537" s="123">
        <v>39111</v>
      </c>
      <c r="AE11537" t="s">
        <v>12423</v>
      </c>
      <c r="AG11537">
        <v>40002951</v>
      </c>
      <c r="AL11537" t="s">
        <v>12422</v>
      </c>
      <c r="AN11537">
        <v>3604910801</v>
      </c>
      <c r="AO11537">
        <v>16</v>
      </c>
      <c r="AP11537" t="s">
        <v>12424</v>
      </c>
      <c r="AQ11537" t="s">
        <v>11408</v>
      </c>
      <c r="AR11537">
        <v>4100</v>
      </c>
      <c r="AS11537" t="s">
        <v>12491</v>
      </c>
      <c r="AT11537">
        <v>2005</v>
      </c>
      <c r="AV11537" t="s">
        <v>22868</v>
      </c>
      <c r="AW11537">
        <v>116100</v>
      </c>
    </row>
    <row r="11538" spans="1:49" x14ac:dyDescent="0.25">
      <c r="A11538">
        <v>4100</v>
      </c>
      <c r="B11538">
        <v>30040</v>
      </c>
      <c r="C11538">
        <v>4057</v>
      </c>
      <c r="D11538">
        <v>415</v>
      </c>
      <c r="E11538" s="124" t="s">
        <v>22696</v>
      </c>
      <c r="F11538" t="str">
        <f t="shared" si="234"/>
        <v>Nick NorrisCOLBERT PACKAGING CORP</v>
      </c>
      <c r="G11538" s="150" t="str">
        <f t="shared" si="233"/>
        <v>Nick Norris</v>
      </c>
      <c r="H11538" s="149" t="s">
        <v>2349</v>
      </c>
      <c r="I11538">
        <v>40002826</v>
      </c>
      <c r="K11538" t="s">
        <v>22869</v>
      </c>
      <c r="L11538" t="s">
        <v>22840</v>
      </c>
      <c r="M11538" t="s">
        <v>12896</v>
      </c>
      <c r="N11538" t="s">
        <v>22870</v>
      </c>
      <c r="Q11538" t="s">
        <v>12415</v>
      </c>
      <c r="R11538" t="s">
        <v>12416</v>
      </c>
      <c r="S11538" t="s">
        <v>22871</v>
      </c>
      <c r="U11538" t="s">
        <v>12418</v>
      </c>
      <c r="W11538">
        <v>11</v>
      </c>
      <c r="X11538">
        <v>1</v>
      </c>
      <c r="Y11538" t="s">
        <v>12419</v>
      </c>
      <c r="Z11538" t="s">
        <v>12420</v>
      </c>
      <c r="AA11538" t="s">
        <v>12421</v>
      </c>
      <c r="AB11538" t="s">
        <v>12422</v>
      </c>
      <c r="AC11538">
        <v>2</v>
      </c>
      <c r="AD11538" s="123">
        <v>39111</v>
      </c>
      <c r="AE11538" t="s">
        <v>12423</v>
      </c>
      <c r="AG11538">
        <v>40002826</v>
      </c>
      <c r="AL11538" t="s">
        <v>12422</v>
      </c>
      <c r="AN11538">
        <v>1503904301</v>
      </c>
      <c r="AO11538">
        <v>16</v>
      </c>
      <c r="AP11538" t="s">
        <v>12424</v>
      </c>
      <c r="AQ11538" t="s">
        <v>11408</v>
      </c>
      <c r="AR11538">
        <v>4100</v>
      </c>
      <c r="AS11538" t="s">
        <v>12491</v>
      </c>
      <c r="AT11538">
        <v>2005</v>
      </c>
      <c r="AV11538" t="s">
        <v>22872</v>
      </c>
      <c r="AW11538">
        <v>116100</v>
      </c>
    </row>
    <row r="11539" spans="1:49" x14ac:dyDescent="0.25">
      <c r="A11539">
        <v>4100</v>
      </c>
      <c r="B11539">
        <v>30040</v>
      </c>
      <c r="C11539">
        <v>4057</v>
      </c>
      <c r="D11539">
        <v>415</v>
      </c>
      <c r="E11539" s="124" t="s">
        <v>22696</v>
      </c>
      <c r="F11539" t="str">
        <f t="shared" si="234"/>
        <v>Nick NorrisCOLOR-BOX</v>
      </c>
      <c r="G11539" s="150" t="str">
        <f t="shared" si="233"/>
        <v>Nick Norris</v>
      </c>
      <c r="H11539" s="149" t="s">
        <v>2368</v>
      </c>
      <c r="I11539">
        <v>40001394</v>
      </c>
      <c r="K11539" t="s">
        <v>22873</v>
      </c>
      <c r="L11539" t="s">
        <v>14785</v>
      </c>
      <c r="M11539" t="s">
        <v>12896</v>
      </c>
      <c r="N11539" t="s">
        <v>22874</v>
      </c>
      <c r="Q11539" t="s">
        <v>12415</v>
      </c>
      <c r="R11539" t="s">
        <v>12416</v>
      </c>
      <c r="S11539" t="s">
        <v>22875</v>
      </c>
      <c r="U11539" t="s">
        <v>12418</v>
      </c>
      <c r="W11539">
        <v>11</v>
      </c>
      <c r="X11539">
        <v>1</v>
      </c>
      <c r="Y11539" t="s">
        <v>12419</v>
      </c>
      <c r="Z11539" t="s">
        <v>12420</v>
      </c>
      <c r="AA11539" t="s">
        <v>12421</v>
      </c>
      <c r="AB11539" t="s">
        <v>12422</v>
      </c>
      <c r="AC11539">
        <v>2</v>
      </c>
      <c r="AD11539" s="123">
        <v>39111</v>
      </c>
      <c r="AE11539" t="s">
        <v>12423</v>
      </c>
      <c r="AG11539">
        <v>40001394</v>
      </c>
      <c r="AL11539" t="s">
        <v>12422</v>
      </c>
      <c r="AN11539">
        <v>1517711101</v>
      </c>
      <c r="AO11539">
        <v>16</v>
      </c>
      <c r="AP11539" t="s">
        <v>12424</v>
      </c>
      <c r="AQ11539" t="s">
        <v>11408</v>
      </c>
      <c r="AR11539">
        <v>4100</v>
      </c>
      <c r="AS11539" t="s">
        <v>12491</v>
      </c>
      <c r="AT11539">
        <v>0</v>
      </c>
      <c r="AV11539" t="s">
        <v>2368</v>
      </c>
      <c r="AW11539">
        <v>116100</v>
      </c>
    </row>
    <row r="11540" spans="1:49" x14ac:dyDescent="0.25">
      <c r="A11540">
        <v>4100</v>
      </c>
      <c r="B11540">
        <v>30040</v>
      </c>
      <c r="C11540">
        <v>4057</v>
      </c>
      <c r="D11540">
        <v>415</v>
      </c>
      <c r="E11540" s="124" t="s">
        <v>22696</v>
      </c>
      <c r="F11540" t="str">
        <f t="shared" si="234"/>
        <v>Nick NorrisCOLUMBUS RUBBER CO</v>
      </c>
      <c r="G11540" s="150" t="str">
        <f t="shared" si="233"/>
        <v>Nick Norris</v>
      </c>
      <c r="H11540" s="149" t="s">
        <v>2384</v>
      </c>
      <c r="I11540">
        <v>40007911</v>
      </c>
      <c r="K11540" t="s">
        <v>22876</v>
      </c>
      <c r="L11540" t="s">
        <v>16113</v>
      </c>
      <c r="M11540" t="s">
        <v>12521</v>
      </c>
      <c r="N11540">
        <v>43229</v>
      </c>
      <c r="Q11540" t="s">
        <v>12415</v>
      </c>
      <c r="R11540" t="s">
        <v>12416</v>
      </c>
      <c r="S11540" t="s">
        <v>22877</v>
      </c>
      <c r="U11540" t="s">
        <v>12418</v>
      </c>
      <c r="W11540">
        <v>11</v>
      </c>
      <c r="X11540">
        <v>2</v>
      </c>
      <c r="Y11540" t="s">
        <v>12419</v>
      </c>
      <c r="Z11540" t="s">
        <v>12420</v>
      </c>
      <c r="AA11540" t="s">
        <v>15095</v>
      </c>
      <c r="AB11540" t="s">
        <v>12422</v>
      </c>
      <c r="AC11540">
        <v>2</v>
      </c>
      <c r="AD11540" s="123">
        <v>42620</v>
      </c>
      <c r="AE11540" t="s">
        <v>12431</v>
      </c>
      <c r="AG11540">
        <v>40007911</v>
      </c>
      <c r="AL11540" t="s">
        <v>12422</v>
      </c>
      <c r="AN11540">
        <v>3604905701</v>
      </c>
      <c r="AO11540">
        <v>16</v>
      </c>
      <c r="AP11540" t="s">
        <v>12424</v>
      </c>
      <c r="AQ11540" t="s">
        <v>11408</v>
      </c>
      <c r="AR11540">
        <v>4100</v>
      </c>
      <c r="AT11540">
        <v>0</v>
      </c>
      <c r="AV11540" t="s">
        <v>18972</v>
      </c>
      <c r="AW11540">
        <v>116100</v>
      </c>
    </row>
    <row r="11541" spans="1:49" x14ac:dyDescent="0.25">
      <c r="A11541">
        <v>4100</v>
      </c>
      <c r="B11541">
        <v>30040</v>
      </c>
      <c r="C11541">
        <v>4057</v>
      </c>
      <c r="D11541">
        <v>415</v>
      </c>
      <c r="E11541" s="124" t="s">
        <v>22696</v>
      </c>
      <c r="F11541" t="str">
        <f t="shared" si="234"/>
        <v>Nick NorrisCOMPTON CONTROLS, INC.</v>
      </c>
      <c r="G11541" s="150" t="str">
        <f t="shared" ref="G11541:G11604" si="235">RIGHT(E11541,LEN(E11541)-3)</f>
        <v>Nick Norris</v>
      </c>
      <c r="H11541" s="149" t="s">
        <v>2409</v>
      </c>
      <c r="I11541">
        <v>40001112</v>
      </c>
      <c r="K11541" t="s">
        <v>22878</v>
      </c>
      <c r="L11541" t="s">
        <v>14927</v>
      </c>
      <c r="M11541" t="s">
        <v>12521</v>
      </c>
      <c r="N11541" t="s">
        <v>22879</v>
      </c>
      <c r="Q11541" t="s">
        <v>12415</v>
      </c>
      <c r="R11541" t="s">
        <v>12416</v>
      </c>
      <c r="S11541">
        <v>5135765140</v>
      </c>
      <c r="U11541" t="s">
        <v>12418</v>
      </c>
      <c r="W11541">
        <v>11</v>
      </c>
      <c r="X11541">
        <v>2</v>
      </c>
      <c r="Y11541" t="s">
        <v>12419</v>
      </c>
      <c r="Z11541" t="s">
        <v>12420</v>
      </c>
      <c r="AA11541" t="s">
        <v>12421</v>
      </c>
      <c r="AB11541" t="s">
        <v>12422</v>
      </c>
      <c r="AC11541">
        <v>2</v>
      </c>
      <c r="AD11541" s="123">
        <v>39111</v>
      </c>
      <c r="AE11541" t="s">
        <v>12423</v>
      </c>
      <c r="AG11541">
        <v>40001112</v>
      </c>
      <c r="AL11541" t="s">
        <v>12422</v>
      </c>
      <c r="AN11541">
        <v>3606116101</v>
      </c>
      <c r="AO11541">
        <v>16</v>
      </c>
      <c r="AP11541" t="s">
        <v>12424</v>
      </c>
      <c r="AQ11541" t="s">
        <v>11408</v>
      </c>
      <c r="AR11541">
        <v>4100</v>
      </c>
      <c r="AS11541" t="s">
        <v>12491</v>
      </c>
      <c r="AT11541">
        <v>2005</v>
      </c>
      <c r="AV11541" t="s">
        <v>22880</v>
      </c>
      <c r="AW11541">
        <v>116100</v>
      </c>
    </row>
    <row r="11542" spans="1:49" x14ac:dyDescent="0.25">
      <c r="A11542">
        <v>4100</v>
      </c>
      <c r="B11542">
        <v>30040</v>
      </c>
      <c r="C11542">
        <v>4057</v>
      </c>
      <c r="D11542">
        <v>415</v>
      </c>
      <c r="E11542" s="124" t="s">
        <v>22696</v>
      </c>
      <c r="F11542" t="str">
        <f t="shared" si="234"/>
        <v>Nick NorrisCONCORDIA PUBLISHING HOUSE</v>
      </c>
      <c r="G11542" s="150" t="str">
        <f t="shared" si="235"/>
        <v>Nick Norris</v>
      </c>
      <c r="H11542" s="149" t="s">
        <v>2428</v>
      </c>
      <c r="I11542">
        <v>40003041</v>
      </c>
      <c r="K11542" t="s">
        <v>22881</v>
      </c>
      <c r="L11542" t="s">
        <v>16158</v>
      </c>
      <c r="M11542" t="s">
        <v>13327</v>
      </c>
      <c r="N11542" t="s">
        <v>22882</v>
      </c>
      <c r="Q11542" t="s">
        <v>12415</v>
      </c>
      <c r="R11542" t="s">
        <v>12416</v>
      </c>
      <c r="S11542" t="s">
        <v>22883</v>
      </c>
      <c r="U11542" t="s">
        <v>12418</v>
      </c>
      <c r="W11542">
        <v>11</v>
      </c>
      <c r="X11542">
        <v>1</v>
      </c>
      <c r="Y11542" t="s">
        <v>12419</v>
      </c>
      <c r="Z11542" t="s">
        <v>12420</v>
      </c>
      <c r="AA11542" t="s">
        <v>12421</v>
      </c>
      <c r="AB11542" t="s">
        <v>12422</v>
      </c>
      <c r="AC11542">
        <v>2</v>
      </c>
      <c r="AD11542" s="123">
        <v>39111</v>
      </c>
      <c r="AE11542" t="s">
        <v>12423</v>
      </c>
      <c r="AG11542">
        <v>40003041</v>
      </c>
      <c r="AL11542" t="s">
        <v>12422</v>
      </c>
      <c r="AN11542">
        <v>2651012701</v>
      </c>
      <c r="AO11542">
        <v>16</v>
      </c>
      <c r="AP11542" t="s">
        <v>12424</v>
      </c>
      <c r="AQ11542" t="s">
        <v>11408</v>
      </c>
      <c r="AR11542">
        <v>4100</v>
      </c>
      <c r="AS11542" t="s">
        <v>12491</v>
      </c>
      <c r="AT11542">
        <v>2005</v>
      </c>
      <c r="AV11542" t="s">
        <v>22884</v>
      </c>
      <c r="AW11542">
        <v>116100</v>
      </c>
    </row>
    <row r="11543" spans="1:49" x14ac:dyDescent="0.25">
      <c r="A11543">
        <v>4100</v>
      </c>
      <c r="B11543">
        <v>30040</v>
      </c>
      <c r="C11543">
        <v>4057</v>
      </c>
      <c r="D11543">
        <v>410</v>
      </c>
      <c r="E11543" s="124" t="s">
        <v>22696</v>
      </c>
      <c r="F11543" t="str">
        <f t="shared" si="234"/>
        <v>Nick NorrisCONFAB SYSTEMS</v>
      </c>
      <c r="G11543" s="150" t="str">
        <f t="shared" si="235"/>
        <v>Nick Norris</v>
      </c>
      <c r="H11543" s="149" t="s">
        <v>2433</v>
      </c>
      <c r="I11543">
        <v>40007503</v>
      </c>
      <c r="K11543" t="s">
        <v>22885</v>
      </c>
      <c r="L11543" t="s">
        <v>21363</v>
      </c>
      <c r="M11543" t="s">
        <v>12546</v>
      </c>
      <c r="N11543">
        <v>60469</v>
      </c>
      <c r="Q11543" t="s">
        <v>12415</v>
      </c>
      <c r="R11543" t="s">
        <v>12416</v>
      </c>
      <c r="S11543" t="s">
        <v>21364</v>
      </c>
      <c r="U11543" t="s">
        <v>12418</v>
      </c>
      <c r="W11543">
        <v>11</v>
      </c>
      <c r="X11543">
        <v>0</v>
      </c>
      <c r="Y11543" t="s">
        <v>12419</v>
      </c>
      <c r="Z11543" t="s">
        <v>12420</v>
      </c>
      <c r="AA11543" t="s">
        <v>12429</v>
      </c>
      <c r="AB11543" t="s">
        <v>12473</v>
      </c>
      <c r="AC11543">
        <v>2</v>
      </c>
      <c r="AD11543" s="123">
        <v>42038</v>
      </c>
      <c r="AE11543" t="s">
        <v>12431</v>
      </c>
      <c r="AG11543">
        <v>40007503</v>
      </c>
      <c r="AL11543" t="s">
        <v>12473</v>
      </c>
      <c r="AN11543">
        <v>1403124101</v>
      </c>
      <c r="AO11543">
        <v>16</v>
      </c>
      <c r="AP11543" t="s">
        <v>12424</v>
      </c>
      <c r="AQ11543" t="s">
        <v>11408</v>
      </c>
      <c r="AR11543">
        <v>4100</v>
      </c>
      <c r="AT11543">
        <v>0</v>
      </c>
      <c r="AV11543" t="s">
        <v>21365</v>
      </c>
      <c r="AW11543">
        <v>116100</v>
      </c>
    </row>
    <row r="11544" spans="1:49" x14ac:dyDescent="0.25">
      <c r="A11544">
        <v>4100</v>
      </c>
      <c r="B11544">
        <v>30040</v>
      </c>
      <c r="C11544">
        <v>4057</v>
      </c>
      <c r="D11544">
        <v>415</v>
      </c>
      <c r="E11544" s="124" t="s">
        <v>22696</v>
      </c>
      <c r="F11544" t="str">
        <f t="shared" si="234"/>
        <v>Nick NorrisCONSULTING MANAGEMENT INSPECTION</v>
      </c>
      <c r="G11544" s="150" t="str">
        <f t="shared" si="235"/>
        <v>Nick Norris</v>
      </c>
      <c r="H11544" s="149" t="s">
        <v>2449</v>
      </c>
      <c r="I11544">
        <v>40008575</v>
      </c>
      <c r="J11544" t="s">
        <v>22886</v>
      </c>
      <c r="K11544" t="s">
        <v>22887</v>
      </c>
      <c r="L11544" t="s">
        <v>15827</v>
      </c>
      <c r="M11544" t="s">
        <v>12896</v>
      </c>
      <c r="N11544">
        <v>46202</v>
      </c>
      <c r="Q11544" t="s">
        <v>12415</v>
      </c>
      <c r="R11544" t="s">
        <v>12416</v>
      </c>
      <c r="S11544">
        <v>3179174244</v>
      </c>
      <c r="U11544" t="s">
        <v>12418</v>
      </c>
      <c r="W11544">
        <v>11</v>
      </c>
      <c r="X11544">
        <v>1</v>
      </c>
      <c r="Y11544" t="s">
        <v>12419</v>
      </c>
      <c r="Z11544" t="s">
        <v>12420</v>
      </c>
      <c r="AA11544" t="s">
        <v>12485</v>
      </c>
      <c r="AB11544" t="s">
        <v>12422</v>
      </c>
      <c r="AC11544">
        <v>2</v>
      </c>
      <c r="AD11544" s="123">
        <v>43510</v>
      </c>
      <c r="AE11544" t="s">
        <v>12528</v>
      </c>
      <c r="AG11544">
        <v>40008575</v>
      </c>
      <c r="AL11544" t="s">
        <v>12422</v>
      </c>
      <c r="AN11544">
        <v>1509706701</v>
      </c>
      <c r="AO11544">
        <v>16</v>
      </c>
      <c r="AP11544" t="s">
        <v>12424</v>
      </c>
      <c r="AQ11544" t="s">
        <v>11408</v>
      </c>
      <c r="AR11544">
        <v>4100</v>
      </c>
      <c r="AT11544">
        <v>0</v>
      </c>
      <c r="AV11544" t="s">
        <v>22888</v>
      </c>
      <c r="AW11544">
        <v>116100</v>
      </c>
    </row>
    <row r="11545" spans="1:49" x14ac:dyDescent="0.25">
      <c r="A11545">
        <v>4100</v>
      </c>
      <c r="B11545">
        <v>30040</v>
      </c>
      <c r="C11545">
        <v>4057</v>
      </c>
      <c r="D11545">
        <v>415</v>
      </c>
      <c r="E11545" s="124" t="s">
        <v>22696</v>
      </c>
      <c r="F11545" s="185" t="str">
        <f t="shared" si="234"/>
        <v>Nick NorrisCONVEYOR &amp; DRIVE EQUIP.</v>
      </c>
      <c r="G11545" s="150" t="str">
        <f t="shared" si="235"/>
        <v>Nick Norris</v>
      </c>
      <c r="H11545" s="149" t="s">
        <v>2473</v>
      </c>
      <c r="I11545">
        <v>40004132</v>
      </c>
      <c r="K11545" t="s">
        <v>22889</v>
      </c>
      <c r="L11545" t="s">
        <v>16158</v>
      </c>
      <c r="M11545" t="s">
        <v>13327</v>
      </c>
      <c r="N11545" t="s">
        <v>22890</v>
      </c>
      <c r="Q11545" t="s">
        <v>12415</v>
      </c>
      <c r="R11545" t="s">
        <v>12416</v>
      </c>
      <c r="S11545" t="s">
        <v>22891</v>
      </c>
      <c r="U11545" t="s">
        <v>12418</v>
      </c>
      <c r="W11545">
        <v>11</v>
      </c>
      <c r="X11545">
        <v>2</v>
      </c>
      <c r="Y11545" t="s">
        <v>12419</v>
      </c>
      <c r="Z11545" t="s">
        <v>12420</v>
      </c>
      <c r="AA11545" t="s">
        <v>12421</v>
      </c>
      <c r="AB11545" t="s">
        <v>12422</v>
      </c>
      <c r="AC11545">
        <v>2</v>
      </c>
      <c r="AD11545" s="123">
        <v>39111</v>
      </c>
      <c r="AE11545" t="s">
        <v>12423</v>
      </c>
      <c r="AG11545">
        <v>40004132</v>
      </c>
      <c r="AL11545" t="s">
        <v>12422</v>
      </c>
      <c r="AN11545">
        <v>2651012701</v>
      </c>
      <c r="AO11545">
        <v>16</v>
      </c>
      <c r="AP11545" t="s">
        <v>12424</v>
      </c>
      <c r="AQ11545" t="s">
        <v>11408</v>
      </c>
      <c r="AR11545">
        <v>4100</v>
      </c>
      <c r="AS11545" t="s">
        <v>12491</v>
      </c>
      <c r="AT11545">
        <v>2005</v>
      </c>
      <c r="AV11545" t="s">
        <v>22892</v>
      </c>
      <c r="AW11545">
        <v>116100</v>
      </c>
    </row>
    <row r="11546" spans="1:49" x14ac:dyDescent="0.25">
      <c r="A11546">
        <v>4100</v>
      </c>
      <c r="B11546">
        <v>30040</v>
      </c>
      <c r="C11546">
        <v>4057</v>
      </c>
      <c r="D11546">
        <v>415</v>
      </c>
      <c r="E11546" s="124" t="s">
        <v>22696</v>
      </c>
      <c r="F11546" s="185" t="str">
        <f t="shared" si="234"/>
        <v>Nick NorrisCONVEYOR &amp; DRIVE EQUIP.-1541</v>
      </c>
      <c r="G11546" s="150" t="str">
        <f t="shared" si="235"/>
        <v>Nick Norris</v>
      </c>
      <c r="H11546" s="149" t="s">
        <v>22893</v>
      </c>
      <c r="I11546">
        <v>40001541</v>
      </c>
      <c r="J11546" t="s">
        <v>22894</v>
      </c>
      <c r="K11546" t="s">
        <v>22895</v>
      </c>
      <c r="L11546" t="s">
        <v>16158</v>
      </c>
      <c r="M11546" t="s">
        <v>13327</v>
      </c>
      <c r="N11546" t="s">
        <v>22896</v>
      </c>
      <c r="Q11546" t="s">
        <v>12415</v>
      </c>
      <c r="R11546" t="s">
        <v>12416</v>
      </c>
      <c r="S11546" t="s">
        <v>22897</v>
      </c>
      <c r="U11546" t="s">
        <v>12418</v>
      </c>
      <c r="W11546">
        <v>11</v>
      </c>
      <c r="X11546">
        <v>2</v>
      </c>
      <c r="Y11546" t="s">
        <v>12419</v>
      </c>
      <c r="Z11546" t="s">
        <v>12420</v>
      </c>
      <c r="AA11546" t="s">
        <v>12421</v>
      </c>
      <c r="AB11546" t="s">
        <v>12422</v>
      </c>
      <c r="AC11546">
        <v>2</v>
      </c>
      <c r="AD11546" s="123">
        <v>39111</v>
      </c>
      <c r="AE11546" t="s">
        <v>12423</v>
      </c>
      <c r="AG11546">
        <v>40001541</v>
      </c>
      <c r="AL11546" t="s">
        <v>12422</v>
      </c>
      <c r="AN11546">
        <v>2651012701</v>
      </c>
      <c r="AO11546">
        <v>16</v>
      </c>
      <c r="AP11546" t="s">
        <v>12424</v>
      </c>
      <c r="AQ11546" t="s">
        <v>11408</v>
      </c>
      <c r="AR11546">
        <v>4100</v>
      </c>
      <c r="AT11546">
        <v>0</v>
      </c>
      <c r="AV11546" t="s">
        <v>22892</v>
      </c>
      <c r="AW11546">
        <v>116100</v>
      </c>
    </row>
    <row r="11547" spans="1:49" x14ac:dyDescent="0.25">
      <c r="A11547">
        <v>4100</v>
      </c>
      <c r="B11547">
        <v>30040</v>
      </c>
      <c r="C11547">
        <v>4057</v>
      </c>
      <c r="D11547">
        <v>415</v>
      </c>
      <c r="E11547" s="124" t="s">
        <v>22696</v>
      </c>
      <c r="F11547" t="str">
        <f t="shared" si="234"/>
        <v>Nick NorrisCONVEYOR SOURCE</v>
      </c>
      <c r="G11547" s="150" t="str">
        <f t="shared" si="235"/>
        <v>Nick Norris</v>
      </c>
      <c r="H11547" s="149" t="s">
        <v>2486</v>
      </c>
      <c r="I11547">
        <v>40005285</v>
      </c>
      <c r="J11547" t="s">
        <v>22898</v>
      </c>
      <c r="K11547" t="s">
        <v>22899</v>
      </c>
      <c r="L11547" t="s">
        <v>15827</v>
      </c>
      <c r="M11547" t="s">
        <v>12896</v>
      </c>
      <c r="N11547">
        <v>46241</v>
      </c>
      <c r="Q11547" t="s">
        <v>12415</v>
      </c>
      <c r="R11547" t="s">
        <v>12416</v>
      </c>
      <c r="S11547" t="s">
        <v>22900</v>
      </c>
      <c r="U11547" t="s">
        <v>12418</v>
      </c>
      <c r="W11547">
        <v>11</v>
      </c>
      <c r="X11547">
        <v>2</v>
      </c>
      <c r="Y11547" t="s">
        <v>13389</v>
      </c>
      <c r="Z11547" t="s">
        <v>12420</v>
      </c>
      <c r="AA11547" t="s">
        <v>12429</v>
      </c>
      <c r="AB11547" t="s">
        <v>12430</v>
      </c>
      <c r="AC11547">
        <v>2</v>
      </c>
      <c r="AD11547" s="123">
        <v>39399</v>
      </c>
      <c r="AE11547" t="s">
        <v>12538</v>
      </c>
      <c r="AG11547">
        <v>40005285</v>
      </c>
      <c r="AL11547" t="s">
        <v>12430</v>
      </c>
      <c r="AN11547">
        <v>1509706701</v>
      </c>
      <c r="AO11547">
        <v>16</v>
      </c>
      <c r="AP11547" t="s">
        <v>12424</v>
      </c>
      <c r="AQ11547" t="s">
        <v>11408</v>
      </c>
      <c r="AR11547">
        <v>4100</v>
      </c>
      <c r="AS11547" t="s">
        <v>12491</v>
      </c>
      <c r="AT11547">
        <v>0</v>
      </c>
      <c r="AV11547" t="s">
        <v>17780</v>
      </c>
      <c r="AW11547">
        <v>116100</v>
      </c>
    </row>
    <row r="11548" spans="1:49" x14ac:dyDescent="0.25">
      <c r="A11548">
        <v>4100</v>
      </c>
      <c r="B11548">
        <v>30040</v>
      </c>
      <c r="C11548">
        <v>4057</v>
      </c>
      <c r="D11548">
        <v>415</v>
      </c>
      <c r="E11548" s="124" t="s">
        <v>22696</v>
      </c>
      <c r="F11548" t="str">
        <f t="shared" si="234"/>
        <v>Nick NorrisCONVEYOR TECHNOLOGIES, LTD.</v>
      </c>
      <c r="G11548" s="150" t="str">
        <f t="shared" si="235"/>
        <v>Nick Norris</v>
      </c>
      <c r="H11548" s="149" t="s">
        <v>2490</v>
      </c>
      <c r="I11548">
        <v>40005988</v>
      </c>
      <c r="K11548" t="s">
        <v>22901</v>
      </c>
      <c r="L11548" t="s">
        <v>14927</v>
      </c>
      <c r="M11548" t="s">
        <v>12521</v>
      </c>
      <c r="N11548">
        <v>45150</v>
      </c>
      <c r="Q11548" t="s">
        <v>12415</v>
      </c>
      <c r="R11548" t="s">
        <v>12416</v>
      </c>
      <c r="S11548" t="s">
        <v>22902</v>
      </c>
      <c r="U11548" t="s">
        <v>12418</v>
      </c>
      <c r="W11548">
        <v>11</v>
      </c>
      <c r="X11548">
        <v>0</v>
      </c>
      <c r="Y11548" t="s">
        <v>12419</v>
      </c>
      <c r="Z11548" t="s">
        <v>12420</v>
      </c>
      <c r="AA11548" t="s">
        <v>14498</v>
      </c>
      <c r="AB11548" t="s">
        <v>12422</v>
      </c>
      <c r="AC11548">
        <v>2</v>
      </c>
      <c r="AD11548" s="123">
        <v>40248</v>
      </c>
      <c r="AE11548" t="s">
        <v>12431</v>
      </c>
      <c r="AG11548">
        <v>40005988</v>
      </c>
      <c r="AL11548" t="s">
        <v>12422</v>
      </c>
      <c r="AN11548">
        <v>3602516101</v>
      </c>
      <c r="AO11548">
        <v>16</v>
      </c>
      <c r="AP11548" t="s">
        <v>12424</v>
      </c>
      <c r="AQ11548" t="s">
        <v>11408</v>
      </c>
      <c r="AR11548">
        <v>4100</v>
      </c>
      <c r="AS11548" t="s">
        <v>12491</v>
      </c>
      <c r="AT11548">
        <v>0</v>
      </c>
      <c r="AV11548" t="s">
        <v>18982</v>
      </c>
      <c r="AW11548">
        <v>116100</v>
      </c>
    </row>
    <row r="11549" spans="1:49" x14ac:dyDescent="0.25">
      <c r="A11549">
        <v>4100</v>
      </c>
      <c r="B11549">
        <v>30040</v>
      </c>
      <c r="C11549">
        <v>4057</v>
      </c>
      <c r="D11549">
        <v>415</v>
      </c>
      <c r="E11549" s="124" t="s">
        <v>22696</v>
      </c>
      <c r="F11549" t="str">
        <f t="shared" si="234"/>
        <v>Nick NorrisCONVEYORS &amp; TRANSMISSION, INC.</v>
      </c>
      <c r="G11549" s="150" t="str">
        <f t="shared" si="235"/>
        <v>Nick Norris</v>
      </c>
      <c r="H11549" s="149" t="s">
        <v>2496</v>
      </c>
      <c r="I11549">
        <v>40006825</v>
      </c>
      <c r="J11549" t="s">
        <v>18705</v>
      </c>
      <c r="K11549" t="s">
        <v>22903</v>
      </c>
      <c r="L11549" t="s">
        <v>15827</v>
      </c>
      <c r="M11549" t="s">
        <v>12896</v>
      </c>
      <c r="N11549">
        <v>46237</v>
      </c>
      <c r="Q11549" t="s">
        <v>12415</v>
      </c>
      <c r="R11549" t="s">
        <v>12416</v>
      </c>
      <c r="S11549" t="s">
        <v>22904</v>
      </c>
      <c r="U11549" t="s">
        <v>12418</v>
      </c>
      <c r="W11549">
        <v>11</v>
      </c>
      <c r="X11549">
        <v>2</v>
      </c>
      <c r="Y11549" t="s">
        <v>12419</v>
      </c>
      <c r="Z11549" t="s">
        <v>12420</v>
      </c>
      <c r="AA11549" t="s">
        <v>14498</v>
      </c>
      <c r="AB11549" t="s">
        <v>12422</v>
      </c>
      <c r="AC11549">
        <v>2</v>
      </c>
      <c r="AD11549" s="123">
        <v>41061</v>
      </c>
      <c r="AE11549" t="s">
        <v>12431</v>
      </c>
      <c r="AG11549">
        <v>40006825</v>
      </c>
      <c r="AL11549" t="s">
        <v>12422</v>
      </c>
      <c r="AN11549">
        <v>1509706701</v>
      </c>
      <c r="AO11549">
        <v>16</v>
      </c>
      <c r="AP11549" t="s">
        <v>12424</v>
      </c>
      <c r="AQ11549" t="s">
        <v>11408</v>
      </c>
      <c r="AR11549">
        <v>4100</v>
      </c>
      <c r="AT11549">
        <v>0</v>
      </c>
      <c r="AV11549" t="s">
        <v>22105</v>
      </c>
      <c r="AW11549">
        <v>116100</v>
      </c>
    </row>
    <row r="11550" spans="1:49" x14ac:dyDescent="0.25">
      <c r="A11550">
        <v>4100</v>
      </c>
      <c r="B11550">
        <v>30040</v>
      </c>
      <c r="C11550">
        <v>4057</v>
      </c>
      <c r="D11550">
        <v>415</v>
      </c>
      <c r="E11550" s="124" t="s">
        <v>22696</v>
      </c>
      <c r="F11550" t="str">
        <f t="shared" si="234"/>
        <v>Nick NorrisCOOPER BUSSMANN INC</v>
      </c>
      <c r="G11550" s="150" t="str">
        <f t="shared" si="235"/>
        <v>Nick Norris</v>
      </c>
      <c r="H11550" s="149" t="s">
        <v>2501</v>
      </c>
      <c r="I11550">
        <v>40005331</v>
      </c>
      <c r="K11550" t="s">
        <v>22905</v>
      </c>
      <c r="L11550" t="s">
        <v>22906</v>
      </c>
      <c r="M11550" t="s">
        <v>13327</v>
      </c>
      <c r="N11550">
        <v>63021</v>
      </c>
      <c r="Q11550" t="s">
        <v>12415</v>
      </c>
      <c r="R11550" t="s">
        <v>12416</v>
      </c>
      <c r="S11550" t="s">
        <v>22907</v>
      </c>
      <c r="U11550" t="s">
        <v>12418</v>
      </c>
      <c r="W11550">
        <v>11</v>
      </c>
      <c r="X11550">
        <v>2</v>
      </c>
      <c r="Y11550" t="s">
        <v>12419</v>
      </c>
      <c r="Z11550" t="s">
        <v>12420</v>
      </c>
      <c r="AA11550" t="s">
        <v>12429</v>
      </c>
      <c r="AB11550" t="s">
        <v>12430</v>
      </c>
      <c r="AC11550">
        <v>2</v>
      </c>
      <c r="AD11550" s="123">
        <v>39449</v>
      </c>
      <c r="AE11550" t="s">
        <v>12538</v>
      </c>
      <c r="AG11550">
        <v>40005331</v>
      </c>
      <c r="AL11550" t="s">
        <v>12430</v>
      </c>
      <c r="AN11550">
        <v>2618904201</v>
      </c>
      <c r="AO11550">
        <v>16</v>
      </c>
      <c r="AP11550" t="s">
        <v>12424</v>
      </c>
      <c r="AQ11550" t="s">
        <v>11408</v>
      </c>
      <c r="AR11550">
        <v>4100</v>
      </c>
      <c r="AS11550" t="s">
        <v>12491</v>
      </c>
      <c r="AT11550">
        <v>0</v>
      </c>
      <c r="AV11550" t="s">
        <v>22908</v>
      </c>
      <c r="AW11550">
        <v>116100</v>
      </c>
    </row>
    <row r="11551" spans="1:49" x14ac:dyDescent="0.25">
      <c r="A11551">
        <v>4100</v>
      </c>
      <c r="B11551">
        <v>30040</v>
      </c>
      <c r="C11551">
        <v>4057</v>
      </c>
      <c r="D11551">
        <v>415</v>
      </c>
      <c r="E11551" s="124" t="s">
        <v>22696</v>
      </c>
      <c r="F11551" t="str">
        <f t="shared" si="234"/>
        <v>Nick NorrisCOURIER KENDALLVILLE, INC</v>
      </c>
      <c r="G11551" s="150" t="str">
        <f t="shared" si="235"/>
        <v>Nick Norris</v>
      </c>
      <c r="H11551" s="149" t="s">
        <v>2530</v>
      </c>
      <c r="I11551">
        <v>40004316</v>
      </c>
      <c r="K11551" t="s">
        <v>22909</v>
      </c>
      <c r="L11551" t="s">
        <v>22910</v>
      </c>
      <c r="M11551" t="s">
        <v>12896</v>
      </c>
      <c r="N11551" t="s">
        <v>22911</v>
      </c>
      <c r="Q11551" t="s">
        <v>12415</v>
      </c>
      <c r="R11551" t="s">
        <v>12416</v>
      </c>
      <c r="S11551">
        <v>2603473044</v>
      </c>
      <c r="U11551" t="s">
        <v>12418</v>
      </c>
      <c r="W11551">
        <v>11</v>
      </c>
      <c r="X11551">
        <v>1</v>
      </c>
      <c r="Y11551" t="s">
        <v>12419</v>
      </c>
      <c r="Z11551" t="s">
        <v>12420</v>
      </c>
      <c r="AA11551" t="s">
        <v>12421</v>
      </c>
      <c r="AB11551" t="s">
        <v>12422</v>
      </c>
      <c r="AC11551">
        <v>2</v>
      </c>
      <c r="AD11551" s="123">
        <v>39111</v>
      </c>
      <c r="AE11551" t="s">
        <v>12423</v>
      </c>
      <c r="AG11551">
        <v>40004316</v>
      </c>
      <c r="AL11551" t="s">
        <v>12422</v>
      </c>
      <c r="AN11551">
        <v>1511307001</v>
      </c>
      <c r="AO11551">
        <v>16</v>
      </c>
      <c r="AP11551" t="s">
        <v>12424</v>
      </c>
      <c r="AQ11551" t="s">
        <v>11408</v>
      </c>
      <c r="AR11551">
        <v>4100</v>
      </c>
      <c r="AS11551" t="s">
        <v>12491</v>
      </c>
      <c r="AT11551">
        <v>2005</v>
      </c>
      <c r="AV11551" t="s">
        <v>22912</v>
      </c>
      <c r="AW11551">
        <v>116100</v>
      </c>
    </row>
    <row r="11552" spans="1:49" x14ac:dyDescent="0.25">
      <c r="A11552">
        <v>4100</v>
      </c>
      <c r="B11552">
        <v>30040</v>
      </c>
      <c r="C11552">
        <v>4057</v>
      </c>
      <c r="D11552">
        <v>415</v>
      </c>
      <c r="E11552" s="124" t="s">
        <v>22696</v>
      </c>
      <c r="F11552" t="str">
        <f t="shared" si="234"/>
        <v>Nick NorrisCROWN CORK &amp; SEAL (WARRENSBURG)</v>
      </c>
      <c r="G11552" s="150" t="str">
        <f t="shared" si="235"/>
        <v>Nick Norris</v>
      </c>
      <c r="H11552" s="149" t="s">
        <v>2576</v>
      </c>
      <c r="I11552">
        <v>40001114</v>
      </c>
      <c r="K11552" t="s">
        <v>22913</v>
      </c>
      <c r="L11552" t="s">
        <v>22914</v>
      </c>
      <c r="M11552" t="s">
        <v>12546</v>
      </c>
      <c r="N11552" t="s">
        <v>22915</v>
      </c>
      <c r="Q11552" t="s">
        <v>12415</v>
      </c>
      <c r="R11552" t="s">
        <v>12416</v>
      </c>
      <c r="S11552" t="s">
        <v>22916</v>
      </c>
      <c r="U11552" t="s">
        <v>12418</v>
      </c>
      <c r="W11552">
        <v>11</v>
      </c>
      <c r="X11552">
        <v>1</v>
      </c>
      <c r="Y11552" t="s">
        <v>12419</v>
      </c>
      <c r="Z11552" t="s">
        <v>12420</v>
      </c>
      <c r="AA11552" t="s">
        <v>12421</v>
      </c>
      <c r="AB11552" t="s">
        <v>12422</v>
      </c>
      <c r="AC11552">
        <v>2</v>
      </c>
      <c r="AD11552" s="123">
        <v>39111</v>
      </c>
      <c r="AE11552" t="s">
        <v>12423</v>
      </c>
      <c r="AG11552">
        <v>40001114</v>
      </c>
      <c r="AL11552" t="s">
        <v>12422</v>
      </c>
      <c r="AN11552">
        <v>1411549981</v>
      </c>
      <c r="AO11552">
        <v>16</v>
      </c>
      <c r="AP11552" t="s">
        <v>12424</v>
      </c>
      <c r="AQ11552" t="s">
        <v>11408</v>
      </c>
      <c r="AR11552">
        <v>4100</v>
      </c>
      <c r="AT11552">
        <v>2005</v>
      </c>
      <c r="AV11552" t="s">
        <v>21396</v>
      </c>
      <c r="AW11552">
        <v>116100</v>
      </c>
    </row>
    <row r="11553" spans="1:49" x14ac:dyDescent="0.25">
      <c r="A11553">
        <v>4100</v>
      </c>
      <c r="B11553">
        <v>30040</v>
      </c>
      <c r="C11553">
        <v>4057</v>
      </c>
      <c r="D11553">
        <v>415</v>
      </c>
      <c r="E11553" s="124" t="s">
        <v>22696</v>
      </c>
      <c r="F11553" t="str">
        <f t="shared" si="234"/>
        <v>Nick NorrisCROWN PACKAGING CORP</v>
      </c>
      <c r="G11553" s="150" t="str">
        <f t="shared" si="235"/>
        <v>Nick Norris</v>
      </c>
      <c r="H11553" s="149" t="s">
        <v>2583</v>
      </c>
      <c r="I11553">
        <v>40001472</v>
      </c>
      <c r="K11553" t="s">
        <v>22917</v>
      </c>
      <c r="L11553" t="s">
        <v>22918</v>
      </c>
      <c r="M11553" t="s">
        <v>13327</v>
      </c>
      <c r="N11553" t="s">
        <v>22919</v>
      </c>
      <c r="Q11553" t="s">
        <v>12415</v>
      </c>
      <c r="R11553" t="s">
        <v>12416</v>
      </c>
      <c r="S11553" t="s">
        <v>22920</v>
      </c>
      <c r="U11553" t="s">
        <v>12418</v>
      </c>
      <c r="W11553">
        <v>11</v>
      </c>
      <c r="X11553">
        <v>1</v>
      </c>
      <c r="Y11553" t="s">
        <v>12419</v>
      </c>
      <c r="Z11553" t="s">
        <v>12420</v>
      </c>
      <c r="AA11553" t="s">
        <v>12421</v>
      </c>
      <c r="AB11553" t="s">
        <v>12422</v>
      </c>
      <c r="AC11553">
        <v>2</v>
      </c>
      <c r="AD11553" s="123">
        <v>39111</v>
      </c>
      <c r="AE11553" t="s">
        <v>12423</v>
      </c>
      <c r="AG11553">
        <v>40001472</v>
      </c>
      <c r="AL11553" t="s">
        <v>12422</v>
      </c>
      <c r="AN11553">
        <v>2618916201</v>
      </c>
      <c r="AO11553">
        <v>16</v>
      </c>
      <c r="AP11553" t="s">
        <v>12424</v>
      </c>
      <c r="AQ11553" t="s">
        <v>11408</v>
      </c>
      <c r="AR11553">
        <v>4100</v>
      </c>
      <c r="AS11553" t="s">
        <v>12491</v>
      </c>
      <c r="AT11553">
        <v>2005</v>
      </c>
      <c r="AV11553" t="s">
        <v>22921</v>
      </c>
      <c r="AW11553">
        <v>116100</v>
      </c>
    </row>
    <row r="11554" spans="1:49" x14ac:dyDescent="0.25">
      <c r="A11554">
        <v>4100</v>
      </c>
      <c r="B11554">
        <v>30040</v>
      </c>
      <c r="C11554">
        <v>4057</v>
      </c>
      <c r="D11554">
        <v>415</v>
      </c>
      <c r="E11554" s="124" t="s">
        <v>22696</v>
      </c>
      <c r="F11554" t="str">
        <f t="shared" si="234"/>
        <v>Nick NorrisCTNA - ACCOUNTS PAYABLE</v>
      </c>
      <c r="G11554" s="150" t="str">
        <f t="shared" si="235"/>
        <v>Nick Norris</v>
      </c>
      <c r="H11554" s="149" t="s">
        <v>13517</v>
      </c>
      <c r="I11554">
        <v>40005533</v>
      </c>
      <c r="L11554" t="s">
        <v>18936</v>
      </c>
      <c r="M11554" t="s">
        <v>47</v>
      </c>
      <c r="O11554">
        <v>3010</v>
      </c>
      <c r="P11554">
        <v>29716</v>
      </c>
      <c r="Q11554" t="s">
        <v>12415</v>
      </c>
      <c r="R11554" t="s">
        <v>12416</v>
      </c>
      <c r="S11554" t="s">
        <v>22922</v>
      </c>
      <c r="U11554" t="s">
        <v>12418</v>
      </c>
      <c r="V11554">
        <v>10</v>
      </c>
      <c r="W11554">
        <v>11</v>
      </c>
      <c r="X11554">
        <v>1</v>
      </c>
      <c r="Y11554" t="s">
        <v>12419</v>
      </c>
      <c r="Z11554" t="s">
        <v>12420</v>
      </c>
      <c r="AA11554" t="s">
        <v>14498</v>
      </c>
      <c r="AB11554" t="s">
        <v>12757</v>
      </c>
      <c r="AC11554">
        <v>2</v>
      </c>
      <c r="AD11554" s="123">
        <v>39686</v>
      </c>
      <c r="AE11554" t="s">
        <v>14314</v>
      </c>
      <c r="AG11554">
        <v>40005533</v>
      </c>
      <c r="AL11554" t="s">
        <v>12757</v>
      </c>
      <c r="AN11554">
        <v>4109103301</v>
      </c>
      <c r="AO11554">
        <v>16</v>
      </c>
      <c r="AP11554" t="s">
        <v>12424</v>
      </c>
      <c r="AQ11554" t="s">
        <v>11408</v>
      </c>
      <c r="AR11554">
        <v>4100</v>
      </c>
      <c r="AT11554">
        <v>0</v>
      </c>
      <c r="AV11554" t="s">
        <v>22923</v>
      </c>
      <c r="AW11554">
        <v>116100</v>
      </c>
    </row>
    <row r="11555" spans="1:49" x14ac:dyDescent="0.25">
      <c r="A11555">
        <v>4100</v>
      </c>
      <c r="B11555">
        <v>30040</v>
      </c>
      <c r="C11555">
        <v>4057</v>
      </c>
      <c r="D11555">
        <v>415</v>
      </c>
      <c r="E11555" s="124" t="s">
        <v>22696</v>
      </c>
      <c r="F11555" t="str">
        <f t="shared" si="234"/>
        <v>Nick NorrisCYLICRON ENGINEERED CYLINDERS, LLC</v>
      </c>
      <c r="G11555" s="150" t="str">
        <f t="shared" si="235"/>
        <v>Nick Norris</v>
      </c>
      <c r="H11555" s="149" t="s">
        <v>2633</v>
      </c>
      <c r="I11555">
        <v>40002900</v>
      </c>
      <c r="K11555" t="s">
        <v>22924</v>
      </c>
      <c r="L11555" t="s">
        <v>22771</v>
      </c>
      <c r="M11555" t="s">
        <v>12896</v>
      </c>
      <c r="N11555" t="s">
        <v>22925</v>
      </c>
      <c r="Q11555" t="s">
        <v>12415</v>
      </c>
      <c r="R11555" t="s">
        <v>12416</v>
      </c>
      <c r="S11555" t="s">
        <v>22926</v>
      </c>
      <c r="U11555" t="s">
        <v>12418</v>
      </c>
      <c r="W11555">
        <v>11</v>
      </c>
      <c r="X11555">
        <v>1</v>
      </c>
      <c r="Y11555" t="s">
        <v>12419</v>
      </c>
      <c r="Z11555" t="s">
        <v>12420</v>
      </c>
      <c r="AA11555" t="s">
        <v>12421</v>
      </c>
      <c r="AB11555" t="s">
        <v>12422</v>
      </c>
      <c r="AC11555">
        <v>2</v>
      </c>
      <c r="AD11555" s="123">
        <v>39111</v>
      </c>
      <c r="AE11555" t="s">
        <v>12423</v>
      </c>
      <c r="AG11555">
        <v>40002900</v>
      </c>
      <c r="AL11555" t="s">
        <v>12422</v>
      </c>
      <c r="AN11555">
        <v>1501906901</v>
      </c>
      <c r="AO11555">
        <v>16</v>
      </c>
      <c r="AP11555" t="s">
        <v>12424</v>
      </c>
      <c r="AQ11555" t="s">
        <v>11408</v>
      </c>
      <c r="AR11555">
        <v>4100</v>
      </c>
      <c r="AS11555" t="s">
        <v>12491</v>
      </c>
      <c r="AT11555">
        <v>2005</v>
      </c>
      <c r="AV11555" t="s">
        <v>22927</v>
      </c>
      <c r="AW11555">
        <v>116100</v>
      </c>
    </row>
    <row r="11556" spans="1:49" x14ac:dyDescent="0.25">
      <c r="A11556">
        <v>4100</v>
      </c>
      <c r="B11556">
        <v>30040</v>
      </c>
      <c r="C11556">
        <v>4057</v>
      </c>
      <c r="D11556">
        <v>415</v>
      </c>
      <c r="E11556" s="124" t="s">
        <v>22696</v>
      </c>
      <c r="F11556" t="str">
        <f t="shared" si="234"/>
        <v>Nick NorrisD &amp; B SUPPLY</v>
      </c>
      <c r="G11556" s="150" t="str">
        <f t="shared" si="235"/>
        <v>Nick Norris</v>
      </c>
      <c r="H11556" s="149" t="s">
        <v>2638</v>
      </c>
      <c r="I11556">
        <v>40007496</v>
      </c>
      <c r="K11556" t="s">
        <v>22928</v>
      </c>
      <c r="L11556" t="s">
        <v>22929</v>
      </c>
      <c r="M11556" t="s">
        <v>12896</v>
      </c>
      <c r="N11556">
        <v>47229</v>
      </c>
      <c r="Q11556" t="s">
        <v>12415</v>
      </c>
      <c r="R11556" t="s">
        <v>12416</v>
      </c>
      <c r="S11556" t="s">
        <v>22930</v>
      </c>
      <c r="U11556" t="s">
        <v>12418</v>
      </c>
      <c r="W11556">
        <v>11</v>
      </c>
      <c r="X11556">
        <v>2</v>
      </c>
      <c r="Y11556" t="s">
        <v>12419</v>
      </c>
      <c r="Z11556" t="s">
        <v>12420</v>
      </c>
      <c r="AA11556" t="s">
        <v>12429</v>
      </c>
      <c r="AB11556" t="s">
        <v>12422</v>
      </c>
      <c r="AC11556">
        <v>2</v>
      </c>
      <c r="AD11556" s="123">
        <v>42033</v>
      </c>
      <c r="AE11556" t="s">
        <v>12431</v>
      </c>
      <c r="AG11556">
        <v>40007496</v>
      </c>
      <c r="AL11556" t="s">
        <v>12422</v>
      </c>
      <c r="AN11556">
        <v>1507124051</v>
      </c>
      <c r="AO11556">
        <v>16</v>
      </c>
      <c r="AP11556" t="s">
        <v>12424</v>
      </c>
      <c r="AQ11556" t="s">
        <v>11408</v>
      </c>
      <c r="AR11556">
        <v>4100</v>
      </c>
      <c r="AT11556">
        <v>0</v>
      </c>
      <c r="AV11556" t="s">
        <v>22931</v>
      </c>
      <c r="AW11556">
        <v>116100</v>
      </c>
    </row>
    <row r="11557" spans="1:49" x14ac:dyDescent="0.25">
      <c r="A11557">
        <v>4100</v>
      </c>
      <c r="B11557">
        <v>30040</v>
      </c>
      <c r="C11557">
        <v>4057</v>
      </c>
      <c r="D11557">
        <v>415</v>
      </c>
      <c r="E11557" s="124" t="s">
        <v>22696</v>
      </c>
      <c r="F11557" t="str">
        <f t="shared" si="234"/>
        <v>Nick NorrisDADDY RAYS INC.</v>
      </c>
      <c r="G11557" s="150" t="str">
        <f t="shared" si="235"/>
        <v>Nick Norris</v>
      </c>
      <c r="H11557" s="149" t="s">
        <v>2662</v>
      </c>
      <c r="I11557">
        <v>40007669</v>
      </c>
      <c r="K11557" t="s">
        <v>22932</v>
      </c>
      <c r="L11557" t="s">
        <v>22933</v>
      </c>
      <c r="M11557" t="s">
        <v>13327</v>
      </c>
      <c r="N11557">
        <v>63362</v>
      </c>
      <c r="Q11557" t="s">
        <v>12415</v>
      </c>
      <c r="R11557" t="s">
        <v>12416</v>
      </c>
      <c r="S11557" t="s">
        <v>22934</v>
      </c>
      <c r="U11557" t="s">
        <v>12418</v>
      </c>
      <c r="W11557">
        <v>11</v>
      </c>
      <c r="X11557">
        <v>1</v>
      </c>
      <c r="Y11557" t="s">
        <v>12419</v>
      </c>
      <c r="Z11557" t="s">
        <v>12420</v>
      </c>
      <c r="AA11557" t="s">
        <v>15095</v>
      </c>
      <c r="AB11557" t="s">
        <v>12422</v>
      </c>
      <c r="AC11557">
        <v>2</v>
      </c>
      <c r="AD11557" s="123">
        <v>42244</v>
      </c>
      <c r="AE11557" t="s">
        <v>12431</v>
      </c>
      <c r="AG11557">
        <v>40007669</v>
      </c>
      <c r="AL11557" t="s">
        <v>12422</v>
      </c>
      <c r="AN11557">
        <v>2611336271</v>
      </c>
      <c r="AO11557">
        <v>16</v>
      </c>
      <c r="AP11557" t="s">
        <v>12424</v>
      </c>
      <c r="AQ11557" t="s">
        <v>11408</v>
      </c>
      <c r="AR11557">
        <v>4100</v>
      </c>
      <c r="AT11557">
        <v>0</v>
      </c>
      <c r="AV11557" t="s">
        <v>22935</v>
      </c>
      <c r="AW11557">
        <v>116100</v>
      </c>
    </row>
    <row r="11558" spans="1:49" x14ac:dyDescent="0.25">
      <c r="A11558">
        <v>4100</v>
      </c>
      <c r="B11558">
        <v>30040</v>
      </c>
      <c r="C11558">
        <v>4057</v>
      </c>
      <c r="D11558">
        <v>415</v>
      </c>
      <c r="E11558" s="124" t="s">
        <v>22696</v>
      </c>
      <c r="F11558" t="str">
        <f t="shared" si="234"/>
        <v>Nick NorrisDAIFUKU AMERICA CORP</v>
      </c>
      <c r="G11558" s="150" t="str">
        <f t="shared" si="235"/>
        <v>Nick Norris</v>
      </c>
      <c r="H11558" s="149" t="s">
        <v>2669</v>
      </c>
      <c r="I11558">
        <v>40001612</v>
      </c>
      <c r="K11558" t="s">
        <v>22936</v>
      </c>
      <c r="L11558" t="s">
        <v>18632</v>
      </c>
      <c r="M11558" t="s">
        <v>12521</v>
      </c>
      <c r="N11558" t="s">
        <v>22937</v>
      </c>
      <c r="Q11558" t="s">
        <v>12415</v>
      </c>
      <c r="R11558" t="s">
        <v>12416</v>
      </c>
      <c r="S11558" t="s">
        <v>22938</v>
      </c>
      <c r="U11558" t="s">
        <v>12418</v>
      </c>
      <c r="W11558">
        <v>11</v>
      </c>
      <c r="X11558">
        <v>0</v>
      </c>
      <c r="Y11558" t="s">
        <v>12419</v>
      </c>
      <c r="Z11558" t="s">
        <v>12420</v>
      </c>
      <c r="AA11558" t="s">
        <v>12421</v>
      </c>
      <c r="AB11558" t="s">
        <v>12422</v>
      </c>
      <c r="AC11558">
        <v>2</v>
      </c>
      <c r="AD11558" s="123">
        <v>39111</v>
      </c>
      <c r="AE11558" t="s">
        <v>12423</v>
      </c>
      <c r="AG11558">
        <v>40001612</v>
      </c>
      <c r="AL11558" t="s">
        <v>12422</v>
      </c>
      <c r="AN11558">
        <v>3604905701</v>
      </c>
      <c r="AO11558">
        <v>16</v>
      </c>
      <c r="AP11558" t="s">
        <v>12424</v>
      </c>
      <c r="AQ11558" t="s">
        <v>11408</v>
      </c>
      <c r="AR11558">
        <v>4100</v>
      </c>
      <c r="AS11558" t="s">
        <v>12491</v>
      </c>
      <c r="AT11558">
        <v>0</v>
      </c>
      <c r="AV11558" t="s">
        <v>18634</v>
      </c>
      <c r="AW11558">
        <v>116100</v>
      </c>
    </row>
    <row r="11559" spans="1:49" x14ac:dyDescent="0.25">
      <c r="A11559">
        <v>4100</v>
      </c>
      <c r="B11559">
        <v>30040</v>
      </c>
      <c r="C11559">
        <v>4057</v>
      </c>
      <c r="D11559">
        <v>415</v>
      </c>
      <c r="E11559" s="124" t="s">
        <v>22696</v>
      </c>
      <c r="F11559" t="str">
        <f t="shared" si="234"/>
        <v>Nick NorrisDAWN FOOD PRODUCTS</v>
      </c>
      <c r="G11559" s="150" t="str">
        <f t="shared" si="235"/>
        <v>Nick Norris</v>
      </c>
      <c r="H11559" s="149" t="s">
        <v>2746</v>
      </c>
      <c r="I11559">
        <v>40000992</v>
      </c>
      <c r="K11559" t="s">
        <v>22939</v>
      </c>
      <c r="L11559" t="s">
        <v>22698</v>
      </c>
      <c r="M11559" t="s">
        <v>12896</v>
      </c>
      <c r="N11559" t="s">
        <v>22699</v>
      </c>
      <c r="Q11559" t="s">
        <v>12415</v>
      </c>
      <c r="R11559" t="s">
        <v>12416</v>
      </c>
      <c r="S11559">
        <v>2196623296</v>
      </c>
      <c r="U11559" t="s">
        <v>12418</v>
      </c>
      <c r="W11559">
        <v>11</v>
      </c>
      <c r="X11559">
        <v>1</v>
      </c>
      <c r="Y11559" t="s">
        <v>12419</v>
      </c>
      <c r="Z11559" t="s">
        <v>12420</v>
      </c>
      <c r="AA11559" t="s">
        <v>12421</v>
      </c>
      <c r="AB11559" t="s">
        <v>12422</v>
      </c>
      <c r="AC11559">
        <v>2</v>
      </c>
      <c r="AD11559" s="123">
        <v>39111</v>
      </c>
      <c r="AE11559" t="s">
        <v>12423</v>
      </c>
      <c r="AG11559">
        <v>40000992</v>
      </c>
      <c r="AL11559" t="s">
        <v>12422</v>
      </c>
      <c r="AN11559">
        <v>1508903401</v>
      </c>
      <c r="AO11559">
        <v>16</v>
      </c>
      <c r="AP11559" t="s">
        <v>12424</v>
      </c>
      <c r="AQ11559" t="s">
        <v>11408</v>
      </c>
      <c r="AR11559">
        <v>4100</v>
      </c>
      <c r="AS11559" t="s">
        <v>12491</v>
      </c>
      <c r="AT11559">
        <v>2005</v>
      </c>
      <c r="AV11559" t="s">
        <v>22940</v>
      </c>
      <c r="AW11559">
        <v>116100</v>
      </c>
    </row>
    <row r="11560" spans="1:49" x14ac:dyDescent="0.25">
      <c r="A11560">
        <v>4100</v>
      </c>
      <c r="B11560">
        <v>30040</v>
      </c>
      <c r="C11560">
        <v>4057</v>
      </c>
      <c r="D11560">
        <v>415</v>
      </c>
      <c r="E11560" s="124" t="s">
        <v>22696</v>
      </c>
      <c r="F11560" t="str">
        <f t="shared" si="234"/>
        <v>Nick NorrisDIRECT CONVEYORS LLC</v>
      </c>
      <c r="G11560" s="150" t="str">
        <f t="shared" si="235"/>
        <v>Nick Norris</v>
      </c>
      <c r="H11560" s="149" t="s">
        <v>2881</v>
      </c>
      <c r="I11560">
        <v>40005922</v>
      </c>
      <c r="K11560" t="s">
        <v>22941</v>
      </c>
      <c r="L11560" t="s">
        <v>14168</v>
      </c>
      <c r="M11560" t="s">
        <v>12896</v>
      </c>
      <c r="N11560">
        <v>46131</v>
      </c>
      <c r="Q11560" t="s">
        <v>12415</v>
      </c>
      <c r="R11560" t="s">
        <v>12416</v>
      </c>
      <c r="S11560" t="s">
        <v>22942</v>
      </c>
      <c r="U11560" t="s">
        <v>12418</v>
      </c>
      <c r="W11560">
        <v>11</v>
      </c>
      <c r="X11560">
        <v>0</v>
      </c>
      <c r="Y11560" t="s">
        <v>12472</v>
      </c>
      <c r="Z11560" t="s">
        <v>12420</v>
      </c>
      <c r="AA11560" t="s">
        <v>14498</v>
      </c>
      <c r="AB11560" t="s">
        <v>12422</v>
      </c>
      <c r="AC11560">
        <v>2</v>
      </c>
      <c r="AD11560" s="123">
        <v>40141</v>
      </c>
      <c r="AE11560" t="s">
        <v>12431</v>
      </c>
      <c r="AG11560">
        <v>40005922</v>
      </c>
      <c r="AL11560" t="s">
        <v>12422</v>
      </c>
      <c r="AN11560">
        <v>1508104901</v>
      </c>
      <c r="AO11560">
        <v>16</v>
      </c>
      <c r="AP11560" t="s">
        <v>12424</v>
      </c>
      <c r="AQ11560" t="s">
        <v>11408</v>
      </c>
      <c r="AR11560">
        <v>4100</v>
      </c>
      <c r="AT11560">
        <v>0</v>
      </c>
      <c r="AV11560" t="s">
        <v>22943</v>
      </c>
      <c r="AW11560">
        <v>116100</v>
      </c>
    </row>
    <row r="11561" spans="1:49" x14ac:dyDescent="0.25">
      <c r="A11561">
        <v>4100</v>
      </c>
      <c r="B11561">
        <v>30040</v>
      </c>
      <c r="C11561">
        <v>4057</v>
      </c>
      <c r="D11561">
        <v>415</v>
      </c>
      <c r="E11561" s="124" t="s">
        <v>22696</v>
      </c>
      <c r="F11561" t="str">
        <f t="shared" si="234"/>
        <v>Nick NorrisDOW CHEMICAL (PEVELY, MO)</v>
      </c>
      <c r="G11561" s="150" t="str">
        <f t="shared" si="235"/>
        <v>Nick Norris</v>
      </c>
      <c r="H11561" s="149" t="s">
        <v>2975</v>
      </c>
      <c r="I11561">
        <v>40004133</v>
      </c>
      <c r="J11561" t="s">
        <v>22944</v>
      </c>
      <c r="K11561" t="s">
        <v>22945</v>
      </c>
      <c r="L11561" t="s">
        <v>22946</v>
      </c>
      <c r="M11561" t="s">
        <v>12684</v>
      </c>
      <c r="N11561" t="s">
        <v>22947</v>
      </c>
      <c r="Q11561" t="s">
        <v>12415</v>
      </c>
      <c r="R11561" t="s">
        <v>12416</v>
      </c>
      <c r="S11561" t="s">
        <v>12892</v>
      </c>
      <c r="U11561" t="s">
        <v>12418</v>
      </c>
      <c r="W11561">
        <v>11</v>
      </c>
      <c r="X11561">
        <v>1</v>
      </c>
      <c r="Y11561" t="s">
        <v>12419</v>
      </c>
      <c r="Z11561" t="s">
        <v>12420</v>
      </c>
      <c r="AA11561" t="s">
        <v>12421</v>
      </c>
      <c r="AB11561" t="s">
        <v>12422</v>
      </c>
      <c r="AC11561">
        <v>2</v>
      </c>
      <c r="AD11561" s="123">
        <v>39111</v>
      </c>
      <c r="AE11561" t="s">
        <v>12423</v>
      </c>
      <c r="AG11561">
        <v>40004133</v>
      </c>
      <c r="AL11561" t="s">
        <v>12422</v>
      </c>
      <c r="AN11561">
        <v>2311111901</v>
      </c>
      <c r="AO11561">
        <v>16</v>
      </c>
      <c r="AP11561" t="s">
        <v>12424</v>
      </c>
      <c r="AQ11561" t="s">
        <v>11408</v>
      </c>
      <c r="AR11561">
        <v>4100</v>
      </c>
      <c r="AS11561" t="s">
        <v>12491</v>
      </c>
      <c r="AT11561">
        <v>2005</v>
      </c>
      <c r="AV11561" t="s">
        <v>22948</v>
      </c>
      <c r="AW11561">
        <v>116100</v>
      </c>
    </row>
    <row r="11562" spans="1:49" x14ac:dyDescent="0.25">
      <c r="A11562">
        <v>4100</v>
      </c>
      <c r="B11562">
        <v>30040</v>
      </c>
      <c r="C11562">
        <v>4057</v>
      </c>
      <c r="D11562">
        <v>415</v>
      </c>
      <c r="E11562" s="124" t="s">
        <v>22696</v>
      </c>
      <c r="F11562" t="str">
        <f t="shared" si="234"/>
        <v>Nick NorrisDS TECHNOLOGY</v>
      </c>
      <c r="G11562" s="150" t="str">
        <f t="shared" si="235"/>
        <v>Nick Norris</v>
      </c>
      <c r="H11562" s="149" t="s">
        <v>2999</v>
      </c>
      <c r="I11562">
        <v>40005502</v>
      </c>
      <c r="K11562" t="s">
        <v>22949</v>
      </c>
      <c r="L11562" t="s">
        <v>17002</v>
      </c>
      <c r="M11562" t="s">
        <v>12521</v>
      </c>
      <c r="N11562">
        <v>45249</v>
      </c>
      <c r="Q11562" t="s">
        <v>12415</v>
      </c>
      <c r="R11562" t="s">
        <v>12416</v>
      </c>
      <c r="S11562" t="s">
        <v>22950</v>
      </c>
      <c r="U11562" t="s">
        <v>12418</v>
      </c>
      <c r="W11562">
        <v>11</v>
      </c>
      <c r="X11562">
        <v>1</v>
      </c>
      <c r="Y11562" t="s">
        <v>12419</v>
      </c>
      <c r="Z11562" t="s">
        <v>12420</v>
      </c>
      <c r="AA11562" t="s">
        <v>12429</v>
      </c>
      <c r="AB11562" t="s">
        <v>12422</v>
      </c>
      <c r="AC11562">
        <v>2</v>
      </c>
      <c r="AD11562" s="123">
        <v>39630</v>
      </c>
      <c r="AE11562" t="s">
        <v>12633</v>
      </c>
      <c r="AG11562">
        <v>40005502</v>
      </c>
      <c r="AL11562" t="s">
        <v>12422</v>
      </c>
      <c r="AN11562">
        <v>3606104901</v>
      </c>
      <c r="AO11562">
        <v>16</v>
      </c>
      <c r="AP11562" t="s">
        <v>12424</v>
      </c>
      <c r="AQ11562" t="s">
        <v>11408</v>
      </c>
      <c r="AR11562">
        <v>4100</v>
      </c>
      <c r="AS11562" t="s">
        <v>12491</v>
      </c>
      <c r="AT11562">
        <v>0</v>
      </c>
      <c r="AV11562" t="s">
        <v>22951</v>
      </c>
      <c r="AW11562">
        <v>116100</v>
      </c>
    </row>
    <row r="11563" spans="1:49" x14ac:dyDescent="0.25">
      <c r="A11563">
        <v>4100</v>
      </c>
      <c r="B11563">
        <v>30040</v>
      </c>
      <c r="C11563">
        <v>4057</v>
      </c>
      <c r="D11563">
        <v>415</v>
      </c>
      <c r="E11563" s="124" t="s">
        <v>22696</v>
      </c>
      <c r="F11563" t="str">
        <f t="shared" si="234"/>
        <v>Nick NorrisDUNHAM RUBBER &amp; BELTING CORP</v>
      </c>
      <c r="G11563" s="150" t="str">
        <f t="shared" si="235"/>
        <v>Nick Norris</v>
      </c>
      <c r="H11563" s="149" t="s">
        <v>13532</v>
      </c>
      <c r="I11563">
        <v>40004103</v>
      </c>
      <c r="K11563" t="s">
        <v>22952</v>
      </c>
      <c r="L11563" t="s">
        <v>15827</v>
      </c>
      <c r="M11563" t="s">
        <v>12896</v>
      </c>
      <c r="N11563" t="s">
        <v>22953</v>
      </c>
      <c r="Q11563" t="s">
        <v>12415</v>
      </c>
      <c r="R11563" t="s">
        <v>12416</v>
      </c>
      <c r="S11563" t="s">
        <v>22954</v>
      </c>
      <c r="U11563" t="s">
        <v>12418</v>
      </c>
      <c r="W11563">
        <v>11</v>
      </c>
      <c r="X11563">
        <v>2</v>
      </c>
      <c r="Y11563" t="s">
        <v>12472</v>
      </c>
      <c r="Z11563" t="s">
        <v>12420</v>
      </c>
      <c r="AA11563" t="s">
        <v>12421</v>
      </c>
      <c r="AB11563" t="s">
        <v>12422</v>
      </c>
      <c r="AC11563">
        <v>2</v>
      </c>
      <c r="AD11563" s="123">
        <v>39111</v>
      </c>
      <c r="AE11563" t="s">
        <v>12423</v>
      </c>
      <c r="AG11563">
        <v>40004103</v>
      </c>
      <c r="AL11563" t="s">
        <v>12422</v>
      </c>
      <c r="AN11563">
        <v>1509706701</v>
      </c>
      <c r="AO11563">
        <v>16</v>
      </c>
      <c r="AP11563" t="s">
        <v>12424</v>
      </c>
      <c r="AQ11563" t="s">
        <v>11408</v>
      </c>
      <c r="AR11563">
        <v>4100</v>
      </c>
      <c r="AT11563">
        <v>2005</v>
      </c>
      <c r="AV11563" t="s">
        <v>22955</v>
      </c>
      <c r="AW11563">
        <v>116100</v>
      </c>
    </row>
    <row r="11564" spans="1:49" x14ac:dyDescent="0.25">
      <c r="A11564">
        <v>4100</v>
      </c>
      <c r="B11564">
        <v>30040</v>
      </c>
      <c r="C11564">
        <v>4057</v>
      </c>
      <c r="D11564">
        <v>415</v>
      </c>
      <c r="E11564" s="124" t="s">
        <v>22696</v>
      </c>
      <c r="F11564" t="str">
        <f t="shared" si="234"/>
        <v>Nick NorrisDUNHAM RUBBER (FRITO LAY)</v>
      </c>
      <c r="G11564" s="150" t="str">
        <f t="shared" si="235"/>
        <v>Nick Norris</v>
      </c>
      <c r="H11564" s="149" t="s">
        <v>3015</v>
      </c>
      <c r="I11564">
        <v>40005250</v>
      </c>
      <c r="L11564" t="s">
        <v>15827</v>
      </c>
      <c r="M11564" t="s">
        <v>12896</v>
      </c>
      <c r="O11564">
        <v>47249</v>
      </c>
      <c r="P11564">
        <v>46247</v>
      </c>
      <c r="Q11564" t="s">
        <v>12415</v>
      </c>
      <c r="R11564" t="s">
        <v>12416</v>
      </c>
      <c r="S11564" t="s">
        <v>22954</v>
      </c>
      <c r="U11564" t="s">
        <v>12418</v>
      </c>
      <c r="W11564">
        <v>11</v>
      </c>
      <c r="X11564">
        <v>2</v>
      </c>
      <c r="Y11564" t="s">
        <v>12419</v>
      </c>
      <c r="Z11564" t="s">
        <v>12420</v>
      </c>
      <c r="AA11564" t="s">
        <v>12429</v>
      </c>
      <c r="AB11564" t="s">
        <v>12422</v>
      </c>
      <c r="AC11564">
        <v>2</v>
      </c>
      <c r="AD11564" s="123">
        <v>39373</v>
      </c>
      <c r="AE11564" t="s">
        <v>12538</v>
      </c>
      <c r="AG11564">
        <v>40005250</v>
      </c>
      <c r="AL11564" t="s">
        <v>12422</v>
      </c>
      <c r="AN11564">
        <v>1509706701</v>
      </c>
      <c r="AO11564">
        <v>16</v>
      </c>
      <c r="AP11564" t="s">
        <v>12424</v>
      </c>
      <c r="AQ11564" t="s">
        <v>11408</v>
      </c>
      <c r="AR11564">
        <v>4100</v>
      </c>
      <c r="AS11564" t="s">
        <v>12491</v>
      </c>
      <c r="AT11564">
        <v>0</v>
      </c>
      <c r="AV11564" t="s">
        <v>22955</v>
      </c>
      <c r="AW11564">
        <v>116100</v>
      </c>
    </row>
    <row r="11565" spans="1:49" x14ac:dyDescent="0.25">
      <c r="A11565">
        <v>4100</v>
      </c>
      <c r="B11565">
        <v>30040</v>
      </c>
      <c r="C11565">
        <v>4057</v>
      </c>
      <c r="D11565">
        <v>415</v>
      </c>
      <c r="E11565" s="124" t="s">
        <v>22696</v>
      </c>
      <c r="F11565" t="str">
        <f t="shared" si="234"/>
        <v>Nick NorrisDUNHAM RUBBER FDA</v>
      </c>
      <c r="G11565" s="150" t="str">
        <f t="shared" si="235"/>
        <v>Nick Norris</v>
      </c>
      <c r="H11565" s="149" t="s">
        <v>13533</v>
      </c>
      <c r="I11565">
        <v>40008508</v>
      </c>
      <c r="L11565" t="s">
        <v>15827</v>
      </c>
      <c r="M11565" t="s">
        <v>12896</v>
      </c>
      <c r="O11565">
        <v>47249</v>
      </c>
      <c r="P11565">
        <v>46247</v>
      </c>
      <c r="Q11565" t="s">
        <v>12415</v>
      </c>
      <c r="R11565" t="s">
        <v>12416</v>
      </c>
      <c r="S11565" t="s">
        <v>22954</v>
      </c>
      <c r="U11565" t="s">
        <v>12418</v>
      </c>
      <c r="W11565">
        <v>11</v>
      </c>
      <c r="X11565">
        <v>2</v>
      </c>
      <c r="Y11565" t="s">
        <v>12472</v>
      </c>
      <c r="Z11565" t="s">
        <v>12420</v>
      </c>
      <c r="AA11565" t="s">
        <v>12429</v>
      </c>
      <c r="AB11565" t="s">
        <v>12422</v>
      </c>
      <c r="AC11565">
        <v>2</v>
      </c>
      <c r="AD11565" s="123">
        <v>43396</v>
      </c>
      <c r="AE11565" t="s">
        <v>12431</v>
      </c>
      <c r="AG11565">
        <v>40008508</v>
      </c>
      <c r="AL11565" t="s">
        <v>12422</v>
      </c>
      <c r="AN11565">
        <v>1509706701</v>
      </c>
      <c r="AO11565">
        <v>16</v>
      </c>
      <c r="AP11565" t="s">
        <v>12424</v>
      </c>
      <c r="AQ11565" t="s">
        <v>11408</v>
      </c>
      <c r="AR11565">
        <v>4100</v>
      </c>
      <c r="AT11565">
        <v>0</v>
      </c>
      <c r="AV11565" t="s">
        <v>22955</v>
      </c>
      <c r="AW11565">
        <v>116100</v>
      </c>
    </row>
    <row r="11566" spans="1:49" x14ac:dyDescent="0.25">
      <c r="A11566">
        <v>4100</v>
      </c>
      <c r="B11566">
        <v>30040</v>
      </c>
      <c r="C11566">
        <v>4057</v>
      </c>
      <c r="D11566">
        <v>415</v>
      </c>
      <c r="E11566" s="124" t="s">
        <v>22696</v>
      </c>
      <c r="F11566" t="str">
        <f t="shared" si="234"/>
        <v>Nick NorrisDURA-BELT, INC.</v>
      </c>
      <c r="G11566" s="150" t="str">
        <f t="shared" si="235"/>
        <v>Nick Norris</v>
      </c>
      <c r="H11566" s="149" t="s">
        <v>3023</v>
      </c>
      <c r="I11566">
        <v>40001977</v>
      </c>
      <c r="K11566" t="s">
        <v>22956</v>
      </c>
      <c r="L11566" t="s">
        <v>22824</v>
      </c>
      <c r="M11566" t="s">
        <v>12521</v>
      </c>
      <c r="N11566" t="s">
        <v>22866</v>
      </c>
      <c r="Q11566" t="s">
        <v>12415</v>
      </c>
      <c r="R11566" t="s">
        <v>12416</v>
      </c>
      <c r="S11566" t="s">
        <v>22957</v>
      </c>
      <c r="U11566" t="s">
        <v>12418</v>
      </c>
      <c r="W11566">
        <v>11</v>
      </c>
      <c r="X11566">
        <v>2</v>
      </c>
      <c r="Y11566" t="s">
        <v>12419</v>
      </c>
      <c r="Z11566" t="s">
        <v>12420</v>
      </c>
      <c r="AA11566" t="s">
        <v>12421</v>
      </c>
      <c r="AB11566" t="s">
        <v>12422</v>
      </c>
      <c r="AC11566">
        <v>2</v>
      </c>
      <c r="AD11566" s="123">
        <v>39111</v>
      </c>
      <c r="AE11566" t="s">
        <v>12423</v>
      </c>
      <c r="AG11566">
        <v>40001977</v>
      </c>
      <c r="AL11566" t="s">
        <v>12422</v>
      </c>
      <c r="AN11566">
        <v>3604910801</v>
      </c>
      <c r="AO11566">
        <v>16</v>
      </c>
      <c r="AP11566" t="s">
        <v>12424</v>
      </c>
      <c r="AQ11566" t="s">
        <v>11408</v>
      </c>
      <c r="AR11566">
        <v>4100</v>
      </c>
      <c r="AS11566" t="s">
        <v>12491</v>
      </c>
      <c r="AT11566">
        <v>0</v>
      </c>
      <c r="AV11566" t="s">
        <v>22958</v>
      </c>
      <c r="AW11566">
        <v>116100</v>
      </c>
    </row>
    <row r="11567" spans="1:49" x14ac:dyDescent="0.25">
      <c r="A11567">
        <v>4100</v>
      </c>
      <c r="B11567">
        <v>30040</v>
      </c>
      <c r="C11567">
        <v>4057</v>
      </c>
      <c r="D11567">
        <v>415</v>
      </c>
      <c r="E11567" s="124" t="s">
        <v>22696</v>
      </c>
      <c r="F11567" t="str">
        <f t="shared" si="234"/>
        <v>Nick NorrisDXP ENTERPRISES INC - AVILLA, IN</v>
      </c>
      <c r="G11567" s="150" t="str">
        <f t="shared" si="235"/>
        <v>Nick Norris</v>
      </c>
      <c r="H11567" s="149" t="s">
        <v>3038</v>
      </c>
      <c r="I11567">
        <v>40008236</v>
      </c>
      <c r="L11567" t="s">
        <v>14872</v>
      </c>
      <c r="M11567" t="s">
        <v>12494</v>
      </c>
      <c r="O11567">
        <v>1697</v>
      </c>
      <c r="P11567">
        <v>77251</v>
      </c>
      <c r="Q11567" t="s">
        <v>12415</v>
      </c>
      <c r="R11567" t="s">
        <v>12416</v>
      </c>
      <c r="S11567" t="s">
        <v>16148</v>
      </c>
      <c r="U11567" t="s">
        <v>12418</v>
      </c>
      <c r="V11567">
        <v>210</v>
      </c>
      <c r="W11567">
        <v>11</v>
      </c>
      <c r="X11567">
        <v>2</v>
      </c>
      <c r="Y11567" t="s">
        <v>12419</v>
      </c>
      <c r="Z11567" t="s">
        <v>12420</v>
      </c>
      <c r="AA11567" t="s">
        <v>12429</v>
      </c>
      <c r="AB11567" t="s">
        <v>12422</v>
      </c>
      <c r="AC11567">
        <v>2</v>
      </c>
      <c r="AD11567" s="123">
        <v>43026</v>
      </c>
      <c r="AE11567" t="s">
        <v>12431</v>
      </c>
      <c r="AG11567">
        <v>40008236</v>
      </c>
      <c r="AL11567" t="s">
        <v>12422</v>
      </c>
      <c r="AN11567">
        <v>4420114401</v>
      </c>
      <c r="AO11567">
        <v>16</v>
      </c>
      <c r="AP11567" t="s">
        <v>12424</v>
      </c>
      <c r="AQ11567" t="s">
        <v>11408</v>
      </c>
      <c r="AR11567">
        <v>4100</v>
      </c>
      <c r="AT11567">
        <v>0</v>
      </c>
      <c r="AV11567" t="s">
        <v>16149</v>
      </c>
      <c r="AW11567">
        <v>116100</v>
      </c>
    </row>
    <row r="11568" spans="1:49" x14ac:dyDescent="0.25">
      <c r="A11568">
        <v>4100</v>
      </c>
      <c r="B11568">
        <v>30040</v>
      </c>
      <c r="C11568">
        <v>4057</v>
      </c>
      <c r="D11568">
        <v>415</v>
      </c>
      <c r="E11568" s="124" t="s">
        <v>22696</v>
      </c>
      <c r="F11568" t="str">
        <f t="shared" si="234"/>
        <v>Nick NorrisEAGLE WINGS INDUSTRIES</v>
      </c>
      <c r="G11568" s="150" t="str">
        <f t="shared" si="235"/>
        <v>Nick Norris</v>
      </c>
      <c r="H11568" s="149" t="s">
        <v>3070</v>
      </c>
      <c r="I11568">
        <v>40004222</v>
      </c>
      <c r="K11568" t="s">
        <v>22959</v>
      </c>
      <c r="L11568" t="s">
        <v>22960</v>
      </c>
      <c r="M11568" t="s">
        <v>12546</v>
      </c>
      <c r="N11568" t="s">
        <v>22961</v>
      </c>
      <c r="Q11568" t="s">
        <v>12415</v>
      </c>
      <c r="R11568" t="s">
        <v>12416</v>
      </c>
      <c r="S11568" t="s">
        <v>22962</v>
      </c>
      <c r="U11568" t="s">
        <v>12418</v>
      </c>
      <c r="W11568">
        <v>11</v>
      </c>
      <c r="X11568">
        <v>1</v>
      </c>
      <c r="Y11568" t="s">
        <v>12419</v>
      </c>
      <c r="Z11568" t="s">
        <v>12420</v>
      </c>
      <c r="AA11568" t="s">
        <v>12421</v>
      </c>
      <c r="AB11568" t="s">
        <v>12422</v>
      </c>
      <c r="AC11568">
        <v>2</v>
      </c>
      <c r="AD11568" s="123">
        <v>39111</v>
      </c>
      <c r="AE11568" t="s">
        <v>12423</v>
      </c>
      <c r="AG11568">
        <v>40004222</v>
      </c>
      <c r="AL11568" t="s">
        <v>12422</v>
      </c>
      <c r="AN11568">
        <v>1401924401</v>
      </c>
      <c r="AO11568">
        <v>16</v>
      </c>
      <c r="AP11568" t="s">
        <v>12424</v>
      </c>
      <c r="AQ11568" t="s">
        <v>11408</v>
      </c>
      <c r="AR11568">
        <v>4100</v>
      </c>
      <c r="AS11568" t="s">
        <v>12491</v>
      </c>
      <c r="AT11568">
        <v>2005</v>
      </c>
      <c r="AV11568" t="s">
        <v>22963</v>
      </c>
      <c r="AW11568">
        <v>116100</v>
      </c>
    </row>
    <row r="11569" spans="1:49" x14ac:dyDescent="0.25">
      <c r="A11569">
        <v>4100</v>
      </c>
      <c r="B11569">
        <v>30040</v>
      </c>
      <c r="C11569">
        <v>4057</v>
      </c>
      <c r="D11569">
        <v>415</v>
      </c>
      <c r="E11569" s="124" t="s">
        <v>22696</v>
      </c>
      <c r="F11569" t="str">
        <f t="shared" si="234"/>
        <v>Nick NorrisELI-LILY &amp; COMPANY</v>
      </c>
      <c r="G11569" s="150" t="str">
        <f t="shared" si="235"/>
        <v>Nick Norris</v>
      </c>
      <c r="H11569" s="149" t="s">
        <v>3148</v>
      </c>
      <c r="I11569">
        <v>40002028</v>
      </c>
      <c r="J11569" t="s">
        <v>22964</v>
      </c>
      <c r="K11569" t="s">
        <v>22965</v>
      </c>
      <c r="L11569" t="s">
        <v>15827</v>
      </c>
      <c r="M11569" t="s">
        <v>12896</v>
      </c>
      <c r="N11569" t="s">
        <v>22966</v>
      </c>
      <c r="Q11569" t="s">
        <v>12415</v>
      </c>
      <c r="R11569" t="s">
        <v>12416</v>
      </c>
      <c r="U11569" t="s">
        <v>12418</v>
      </c>
      <c r="W11569">
        <v>11</v>
      </c>
      <c r="X11569">
        <v>1</v>
      </c>
      <c r="Y11569" t="s">
        <v>12419</v>
      </c>
      <c r="Z11569" t="s">
        <v>12420</v>
      </c>
      <c r="AA11569" t="s">
        <v>12421</v>
      </c>
      <c r="AB11569" t="s">
        <v>12422</v>
      </c>
      <c r="AC11569">
        <v>2</v>
      </c>
      <c r="AD11569" s="123">
        <v>39111</v>
      </c>
      <c r="AE11569" t="s">
        <v>12423</v>
      </c>
      <c r="AG11569">
        <v>40002028</v>
      </c>
      <c r="AL11569" t="s">
        <v>12422</v>
      </c>
      <c r="AN11569">
        <v>1509706701</v>
      </c>
      <c r="AO11569">
        <v>16</v>
      </c>
      <c r="AP11569" t="s">
        <v>12424</v>
      </c>
      <c r="AQ11569" t="s">
        <v>11408</v>
      </c>
      <c r="AR11569">
        <v>4100</v>
      </c>
      <c r="AS11569" t="s">
        <v>12491</v>
      </c>
      <c r="AT11569">
        <v>2005</v>
      </c>
      <c r="AV11569" t="s">
        <v>22967</v>
      </c>
      <c r="AW11569">
        <v>116100</v>
      </c>
    </row>
    <row r="11570" spans="1:49" x14ac:dyDescent="0.25">
      <c r="A11570">
        <v>4100</v>
      </c>
      <c r="B11570">
        <v>30040</v>
      </c>
      <c r="C11570">
        <v>4057</v>
      </c>
      <c r="D11570">
        <v>415</v>
      </c>
      <c r="E11570" s="124" t="s">
        <v>22696</v>
      </c>
      <c r="F11570" t="str">
        <f t="shared" si="234"/>
        <v>Nick NorrisELITE LINE SERVICES - VANDALIA</v>
      </c>
      <c r="G11570" s="150" t="str">
        <f t="shared" si="235"/>
        <v>Nick Norris</v>
      </c>
      <c r="H11570" s="149" t="s">
        <v>13544</v>
      </c>
      <c r="I11570">
        <v>40008098</v>
      </c>
      <c r="K11570" t="s">
        <v>22968</v>
      </c>
      <c r="L11570" t="s">
        <v>20352</v>
      </c>
      <c r="M11570" t="s">
        <v>12521</v>
      </c>
      <c r="N11570">
        <v>45377</v>
      </c>
      <c r="Q11570" t="s">
        <v>12415</v>
      </c>
      <c r="R11570" t="s">
        <v>12416</v>
      </c>
      <c r="S11570" t="s">
        <v>22969</v>
      </c>
      <c r="U11570" t="s">
        <v>12418</v>
      </c>
      <c r="W11570">
        <v>11</v>
      </c>
      <c r="X11570">
        <v>2</v>
      </c>
      <c r="Y11570" t="s">
        <v>12419</v>
      </c>
      <c r="Z11570" t="s">
        <v>12420</v>
      </c>
      <c r="AA11570" t="s">
        <v>12429</v>
      </c>
      <c r="AB11570" t="s">
        <v>12422</v>
      </c>
      <c r="AC11570">
        <v>2</v>
      </c>
      <c r="AD11570" s="123">
        <v>42843</v>
      </c>
      <c r="AE11570" t="s">
        <v>12431</v>
      </c>
      <c r="AG11570">
        <v>40008098</v>
      </c>
      <c r="AL11570" t="s">
        <v>12422</v>
      </c>
      <c r="AN11570">
        <v>3611326101</v>
      </c>
      <c r="AO11570">
        <v>16</v>
      </c>
      <c r="AP11570" t="s">
        <v>12424</v>
      </c>
      <c r="AQ11570" t="s">
        <v>11408</v>
      </c>
      <c r="AR11570">
        <v>4100</v>
      </c>
      <c r="AT11570">
        <v>0</v>
      </c>
      <c r="AV11570" t="s">
        <v>14794</v>
      </c>
      <c r="AW11570">
        <v>116100</v>
      </c>
    </row>
    <row r="11571" spans="1:49" x14ac:dyDescent="0.25">
      <c r="A11571">
        <v>4100</v>
      </c>
      <c r="B11571">
        <v>30040</v>
      </c>
      <c r="C11571">
        <v>4057</v>
      </c>
      <c r="D11571">
        <v>415</v>
      </c>
      <c r="E11571" s="124" t="s">
        <v>22696</v>
      </c>
      <c r="F11571" t="str">
        <f t="shared" si="234"/>
        <v>Nick NorrisEMQUIP CORPORATION</v>
      </c>
      <c r="G11571" s="150" t="str">
        <f t="shared" si="235"/>
        <v>Nick Norris</v>
      </c>
      <c r="H11571" s="149" t="s">
        <v>3186</v>
      </c>
      <c r="I11571">
        <v>40005298</v>
      </c>
      <c r="K11571" t="s">
        <v>22970</v>
      </c>
      <c r="L11571" t="s">
        <v>15827</v>
      </c>
      <c r="M11571" t="s">
        <v>12896</v>
      </c>
      <c r="N11571">
        <v>46226</v>
      </c>
      <c r="Q11571" t="s">
        <v>12415</v>
      </c>
      <c r="R11571" t="s">
        <v>12416</v>
      </c>
      <c r="S11571" t="s">
        <v>22971</v>
      </c>
      <c r="U11571" t="s">
        <v>12418</v>
      </c>
      <c r="W11571">
        <v>11</v>
      </c>
      <c r="X11571">
        <v>1</v>
      </c>
      <c r="Y11571" t="s">
        <v>12419</v>
      </c>
      <c r="Z11571" t="s">
        <v>12420</v>
      </c>
      <c r="AA11571" t="s">
        <v>12429</v>
      </c>
      <c r="AB11571" t="s">
        <v>12430</v>
      </c>
      <c r="AC11571">
        <v>2</v>
      </c>
      <c r="AD11571" s="123">
        <v>39414</v>
      </c>
      <c r="AE11571" t="s">
        <v>12538</v>
      </c>
      <c r="AG11571">
        <v>40005298</v>
      </c>
      <c r="AL11571" t="s">
        <v>12430</v>
      </c>
      <c r="AN11571">
        <v>1509706701</v>
      </c>
      <c r="AO11571">
        <v>16</v>
      </c>
      <c r="AP11571" t="s">
        <v>12424</v>
      </c>
      <c r="AQ11571" t="s">
        <v>11408</v>
      </c>
      <c r="AR11571">
        <v>4100</v>
      </c>
      <c r="AS11571" t="s">
        <v>12491</v>
      </c>
      <c r="AT11571">
        <v>0</v>
      </c>
      <c r="AV11571" t="s">
        <v>22972</v>
      </c>
      <c r="AW11571">
        <v>116100</v>
      </c>
    </row>
    <row r="11572" spans="1:49" x14ac:dyDescent="0.25">
      <c r="A11572">
        <v>4100</v>
      </c>
      <c r="B11572">
        <v>30040</v>
      </c>
      <c r="C11572">
        <v>4057</v>
      </c>
      <c r="D11572">
        <v>415</v>
      </c>
      <c r="E11572" s="124" t="s">
        <v>22696</v>
      </c>
      <c r="F11572" t="str">
        <f t="shared" si="234"/>
        <v>Nick NorrisERIKS NORTH AMERICA, INC</v>
      </c>
      <c r="G11572" s="150" t="str">
        <f t="shared" si="235"/>
        <v>Nick Norris</v>
      </c>
      <c r="H11572" s="149" t="s">
        <v>3242</v>
      </c>
      <c r="I11572">
        <v>40007997</v>
      </c>
      <c r="J11572" t="s">
        <v>12492</v>
      </c>
      <c r="L11572" t="s">
        <v>14800</v>
      </c>
      <c r="M11572" t="s">
        <v>12560</v>
      </c>
      <c r="O11572">
        <v>895</v>
      </c>
      <c r="P11572" t="s">
        <v>14801</v>
      </c>
      <c r="Q11572" t="s">
        <v>12415</v>
      </c>
      <c r="R11572" t="s">
        <v>12416</v>
      </c>
      <c r="S11572" t="s">
        <v>22973</v>
      </c>
      <c r="U11572" t="s">
        <v>12418</v>
      </c>
      <c r="W11572">
        <v>11</v>
      </c>
      <c r="X11572">
        <v>2</v>
      </c>
      <c r="Y11572" t="s">
        <v>12472</v>
      </c>
      <c r="Z11572" t="s">
        <v>12420</v>
      </c>
      <c r="AA11572" t="s">
        <v>12429</v>
      </c>
      <c r="AB11572" t="s">
        <v>12422</v>
      </c>
      <c r="AC11572">
        <v>2</v>
      </c>
      <c r="AD11572" s="123">
        <v>42758</v>
      </c>
      <c r="AE11572" t="s">
        <v>12431</v>
      </c>
      <c r="AG11572">
        <v>40007997</v>
      </c>
      <c r="AL11572" t="s">
        <v>12422</v>
      </c>
      <c r="AN11572">
        <v>3900330401</v>
      </c>
      <c r="AO11572">
        <v>16</v>
      </c>
      <c r="AP11572" t="s">
        <v>12424</v>
      </c>
      <c r="AQ11572" t="s">
        <v>11408</v>
      </c>
      <c r="AR11572">
        <v>4100</v>
      </c>
      <c r="AT11572">
        <v>0</v>
      </c>
      <c r="AV11572" t="s">
        <v>14803</v>
      </c>
      <c r="AW11572">
        <v>116100</v>
      </c>
    </row>
    <row r="11573" spans="1:49" x14ac:dyDescent="0.25">
      <c r="A11573">
        <v>4100</v>
      </c>
      <c r="B11573">
        <v>30040</v>
      </c>
      <c r="C11573">
        <v>4057</v>
      </c>
      <c r="D11573">
        <v>415</v>
      </c>
      <c r="E11573" s="124" t="s">
        <v>22696</v>
      </c>
      <c r="F11573" t="str">
        <f t="shared" si="234"/>
        <v>Nick NorrisEX-CEL INDUSTRIAL BELTING</v>
      </c>
      <c r="G11573" s="150" t="str">
        <f t="shared" si="235"/>
        <v>Nick Norris</v>
      </c>
      <c r="H11573" s="149" t="s">
        <v>3297</v>
      </c>
      <c r="I11573">
        <v>40002061</v>
      </c>
      <c r="K11573" t="s">
        <v>22974</v>
      </c>
      <c r="L11573" t="s">
        <v>22793</v>
      </c>
      <c r="M11573" t="s">
        <v>13327</v>
      </c>
      <c r="N11573" t="s">
        <v>22794</v>
      </c>
      <c r="Q11573" t="s">
        <v>12415</v>
      </c>
      <c r="R11573" t="s">
        <v>12416</v>
      </c>
      <c r="S11573" t="s">
        <v>22975</v>
      </c>
      <c r="U11573" t="s">
        <v>12418</v>
      </c>
      <c r="W11573">
        <v>11</v>
      </c>
      <c r="X11573">
        <v>2</v>
      </c>
      <c r="Y11573" t="s">
        <v>12419</v>
      </c>
      <c r="Z11573" t="s">
        <v>12420</v>
      </c>
      <c r="AA11573" t="s">
        <v>12421</v>
      </c>
      <c r="AB11573" t="s">
        <v>12422</v>
      </c>
      <c r="AC11573">
        <v>2</v>
      </c>
      <c r="AD11573" s="123">
        <v>39111</v>
      </c>
      <c r="AE11573" t="s">
        <v>12423</v>
      </c>
      <c r="AG11573">
        <v>40002061</v>
      </c>
      <c r="AL11573" t="s">
        <v>12422</v>
      </c>
      <c r="AN11573">
        <v>2618927091</v>
      </c>
      <c r="AO11573">
        <v>16</v>
      </c>
      <c r="AP11573" t="s">
        <v>12424</v>
      </c>
      <c r="AQ11573" t="s">
        <v>11408</v>
      </c>
      <c r="AR11573">
        <v>4100</v>
      </c>
      <c r="AS11573" t="s">
        <v>12491</v>
      </c>
      <c r="AT11573">
        <v>2005</v>
      </c>
      <c r="AV11573" t="s">
        <v>22976</v>
      </c>
      <c r="AW11573">
        <v>116100</v>
      </c>
    </row>
    <row r="11574" spans="1:49" x14ac:dyDescent="0.25">
      <c r="A11574">
        <v>4100</v>
      </c>
      <c r="B11574">
        <v>30040</v>
      </c>
      <c r="C11574">
        <v>4057</v>
      </c>
      <c r="D11574">
        <v>415</v>
      </c>
      <c r="E11574" s="124" t="s">
        <v>22696</v>
      </c>
      <c r="F11574" t="str">
        <f t="shared" si="234"/>
        <v>Nick NorrisEXPRESS SCRIPTS, INC.</v>
      </c>
      <c r="G11574" s="150" t="str">
        <f t="shared" si="235"/>
        <v>Nick Norris</v>
      </c>
      <c r="H11574" s="149" t="s">
        <v>3308</v>
      </c>
      <c r="I11574">
        <v>40006949</v>
      </c>
      <c r="K11574" t="s">
        <v>22977</v>
      </c>
      <c r="L11574" t="s">
        <v>22592</v>
      </c>
      <c r="M11574" t="s">
        <v>13327</v>
      </c>
      <c r="N11574">
        <v>63121</v>
      </c>
      <c r="Q11574" t="s">
        <v>12415</v>
      </c>
      <c r="R11574" t="s">
        <v>12416</v>
      </c>
      <c r="S11574" t="s">
        <v>22978</v>
      </c>
      <c r="U11574" t="s">
        <v>12418</v>
      </c>
      <c r="W11574">
        <v>11</v>
      </c>
      <c r="X11574">
        <v>1</v>
      </c>
      <c r="Y11574" t="s">
        <v>12419</v>
      </c>
      <c r="Z11574" t="s">
        <v>12420</v>
      </c>
      <c r="AA11574" t="s">
        <v>14498</v>
      </c>
      <c r="AB11574" t="s">
        <v>12422</v>
      </c>
      <c r="AC11574">
        <v>2</v>
      </c>
      <c r="AD11574" s="123">
        <v>41253</v>
      </c>
      <c r="AE11574" t="s">
        <v>12431</v>
      </c>
      <c r="AG11574">
        <v>40006949</v>
      </c>
      <c r="AL11574" t="s">
        <v>12422</v>
      </c>
      <c r="AN11574">
        <v>2651012701</v>
      </c>
      <c r="AO11574">
        <v>16</v>
      </c>
      <c r="AP11574" t="s">
        <v>12424</v>
      </c>
      <c r="AQ11574" t="s">
        <v>11408</v>
      </c>
      <c r="AR11574">
        <v>4100</v>
      </c>
      <c r="AS11574" t="s">
        <v>12491</v>
      </c>
      <c r="AT11574">
        <v>0</v>
      </c>
      <c r="AV11574" t="s">
        <v>22979</v>
      </c>
      <c r="AW11574">
        <v>116100</v>
      </c>
    </row>
    <row r="11575" spans="1:49" x14ac:dyDescent="0.25">
      <c r="A11575">
        <v>4100</v>
      </c>
      <c r="B11575">
        <v>30040</v>
      </c>
      <c r="C11575">
        <v>4057</v>
      </c>
      <c r="D11575">
        <v>415</v>
      </c>
      <c r="E11575" s="124" t="s">
        <v>22696</v>
      </c>
      <c r="F11575" t="str">
        <f t="shared" si="234"/>
        <v>Nick NorrisF.B. WRIGHT (CINCINNATI)</v>
      </c>
      <c r="G11575" s="150" t="str">
        <f t="shared" si="235"/>
        <v>Nick Norris</v>
      </c>
      <c r="H11575" s="149" t="s">
        <v>3319</v>
      </c>
      <c r="I11575">
        <v>40004129</v>
      </c>
      <c r="K11575" t="s">
        <v>22980</v>
      </c>
      <c r="L11575" t="s">
        <v>17002</v>
      </c>
      <c r="M11575" t="s">
        <v>12521</v>
      </c>
      <c r="N11575" t="s">
        <v>22981</v>
      </c>
      <c r="Q11575" t="s">
        <v>12415</v>
      </c>
      <c r="R11575" t="s">
        <v>12416</v>
      </c>
      <c r="S11575" t="s">
        <v>22982</v>
      </c>
      <c r="U11575" t="s">
        <v>12418</v>
      </c>
      <c r="W11575">
        <v>11</v>
      </c>
      <c r="X11575">
        <v>2</v>
      </c>
      <c r="Y11575" t="s">
        <v>12472</v>
      </c>
      <c r="Z11575" t="s">
        <v>12420</v>
      </c>
      <c r="AA11575" t="s">
        <v>12421</v>
      </c>
      <c r="AB11575" t="s">
        <v>12422</v>
      </c>
      <c r="AC11575">
        <v>2</v>
      </c>
      <c r="AD11575" s="123">
        <v>39111</v>
      </c>
      <c r="AE11575" t="s">
        <v>12423</v>
      </c>
      <c r="AG11575">
        <v>40004129</v>
      </c>
      <c r="AL11575" t="s">
        <v>12422</v>
      </c>
      <c r="AN11575">
        <v>3606104901</v>
      </c>
      <c r="AO11575">
        <v>16</v>
      </c>
      <c r="AP11575" t="s">
        <v>12424</v>
      </c>
      <c r="AQ11575" t="s">
        <v>11408</v>
      </c>
      <c r="AR11575">
        <v>4100</v>
      </c>
      <c r="AT11575">
        <v>2005</v>
      </c>
      <c r="AV11575" t="s">
        <v>22983</v>
      </c>
      <c r="AW11575">
        <v>116100</v>
      </c>
    </row>
    <row r="11576" spans="1:49" x14ac:dyDescent="0.25">
      <c r="A11576">
        <v>4100</v>
      </c>
      <c r="B11576">
        <v>30040</v>
      </c>
      <c r="C11576">
        <v>4057</v>
      </c>
      <c r="D11576">
        <v>415</v>
      </c>
      <c r="E11576" s="124" t="s">
        <v>22696</v>
      </c>
      <c r="F11576" t="str">
        <f t="shared" si="234"/>
        <v>Nick NorrisFABRIDIGM, INC.</v>
      </c>
      <c r="G11576" s="150" t="str">
        <f t="shared" si="235"/>
        <v>Nick Norris</v>
      </c>
      <c r="H11576" s="149" t="s">
        <v>3339</v>
      </c>
      <c r="I11576">
        <v>40002820</v>
      </c>
      <c r="K11576" t="s">
        <v>22984</v>
      </c>
      <c r="L11576" t="s">
        <v>22673</v>
      </c>
      <c r="M11576" t="s">
        <v>12521</v>
      </c>
      <c r="N11576" t="s">
        <v>22985</v>
      </c>
      <c r="Q11576" t="s">
        <v>12415</v>
      </c>
      <c r="R11576" t="s">
        <v>12416</v>
      </c>
      <c r="S11576" t="s">
        <v>22986</v>
      </c>
      <c r="U11576" t="s">
        <v>12418</v>
      </c>
      <c r="W11576">
        <v>11</v>
      </c>
      <c r="X11576">
        <v>1</v>
      </c>
      <c r="Y11576" t="s">
        <v>12419</v>
      </c>
      <c r="Z11576" t="s">
        <v>12420</v>
      </c>
      <c r="AA11576" t="s">
        <v>12421</v>
      </c>
      <c r="AB11576" t="s">
        <v>12430</v>
      </c>
      <c r="AC11576">
        <v>2</v>
      </c>
      <c r="AD11576" s="123">
        <v>39111</v>
      </c>
      <c r="AE11576" t="s">
        <v>12423</v>
      </c>
      <c r="AG11576">
        <v>40002820</v>
      </c>
      <c r="AL11576" t="s">
        <v>12430</v>
      </c>
      <c r="AN11576">
        <v>3601710401</v>
      </c>
      <c r="AO11576">
        <v>16</v>
      </c>
      <c r="AP11576" t="s">
        <v>12424</v>
      </c>
      <c r="AQ11576" t="s">
        <v>11408</v>
      </c>
      <c r="AR11576">
        <v>4100</v>
      </c>
      <c r="AS11576" t="s">
        <v>12491</v>
      </c>
      <c r="AT11576">
        <v>2005</v>
      </c>
      <c r="AV11576" t="s">
        <v>22987</v>
      </c>
      <c r="AW11576">
        <v>116100</v>
      </c>
    </row>
    <row r="11577" spans="1:49" x14ac:dyDescent="0.25">
      <c r="A11577">
        <v>4100</v>
      </c>
      <c r="B11577">
        <v>30040</v>
      </c>
      <c r="C11577">
        <v>4057</v>
      </c>
      <c r="D11577">
        <v>415</v>
      </c>
      <c r="E11577" s="124" t="s">
        <v>22696</v>
      </c>
      <c r="F11577" t="str">
        <f t="shared" si="234"/>
        <v>Nick NorrisFILTER SPECIALISTS, INC.</v>
      </c>
      <c r="G11577" s="150" t="str">
        <f t="shared" si="235"/>
        <v>Nick Norris</v>
      </c>
      <c r="H11577" s="149" t="s">
        <v>3542</v>
      </c>
      <c r="I11577">
        <v>40002428</v>
      </c>
      <c r="K11577" t="s">
        <v>22988</v>
      </c>
      <c r="L11577" t="s">
        <v>22989</v>
      </c>
      <c r="M11577" t="s">
        <v>12896</v>
      </c>
      <c r="N11577" t="s">
        <v>22990</v>
      </c>
      <c r="Q11577" t="s">
        <v>12415</v>
      </c>
      <c r="R11577" t="s">
        <v>12416</v>
      </c>
      <c r="S11577" t="s">
        <v>22991</v>
      </c>
      <c r="U11577" t="s">
        <v>12418</v>
      </c>
      <c r="W11577">
        <v>11</v>
      </c>
      <c r="X11577">
        <v>1</v>
      </c>
      <c r="Y11577" t="s">
        <v>12419</v>
      </c>
      <c r="Z11577" t="s">
        <v>12420</v>
      </c>
      <c r="AA11577" t="s">
        <v>12421</v>
      </c>
      <c r="AB11577" t="s">
        <v>12422</v>
      </c>
      <c r="AC11577">
        <v>2</v>
      </c>
      <c r="AD11577" s="123">
        <v>39111</v>
      </c>
      <c r="AE11577" t="s">
        <v>12423</v>
      </c>
      <c r="AG11577">
        <v>40002428</v>
      </c>
      <c r="AL11577" t="s">
        <v>12422</v>
      </c>
      <c r="AN11577">
        <v>1509108501</v>
      </c>
      <c r="AO11577">
        <v>16</v>
      </c>
      <c r="AP11577" t="s">
        <v>12424</v>
      </c>
      <c r="AQ11577" t="s">
        <v>11408</v>
      </c>
      <c r="AR11577">
        <v>4100</v>
      </c>
      <c r="AS11577" t="s">
        <v>12491</v>
      </c>
      <c r="AT11577">
        <v>0</v>
      </c>
      <c r="AV11577" t="s">
        <v>22992</v>
      </c>
      <c r="AW11577">
        <v>116100</v>
      </c>
    </row>
    <row r="11578" spans="1:49" x14ac:dyDescent="0.25">
      <c r="A11578">
        <v>4100</v>
      </c>
      <c r="B11578">
        <v>30040</v>
      </c>
      <c r="C11578">
        <v>4057</v>
      </c>
      <c r="D11578">
        <v>415</v>
      </c>
      <c r="E11578" s="124" t="s">
        <v>22696</v>
      </c>
      <c r="F11578" t="str">
        <f t="shared" si="234"/>
        <v>Nick NorrisFIRST TOOL CORP.</v>
      </c>
      <c r="G11578" s="150" t="str">
        <f t="shared" si="235"/>
        <v>Nick Norris</v>
      </c>
      <c r="H11578" s="149" t="s">
        <v>3554</v>
      </c>
      <c r="I11578">
        <v>40006452</v>
      </c>
      <c r="K11578" t="s">
        <v>22993</v>
      </c>
      <c r="L11578" t="s">
        <v>20096</v>
      </c>
      <c r="M11578" t="s">
        <v>12521</v>
      </c>
      <c r="N11578">
        <v>45403</v>
      </c>
      <c r="Q11578" t="s">
        <v>12415</v>
      </c>
      <c r="R11578" t="s">
        <v>12416</v>
      </c>
      <c r="S11578" t="s">
        <v>22994</v>
      </c>
      <c r="U11578" t="s">
        <v>12418</v>
      </c>
      <c r="W11578">
        <v>11</v>
      </c>
      <c r="X11578">
        <v>1</v>
      </c>
      <c r="Y11578" t="s">
        <v>12419</v>
      </c>
      <c r="Z11578" t="s">
        <v>12420</v>
      </c>
      <c r="AA11578" t="s">
        <v>14498</v>
      </c>
      <c r="AB11578" t="s">
        <v>12422</v>
      </c>
      <c r="AC11578">
        <v>2</v>
      </c>
      <c r="AD11578" s="123">
        <v>40534</v>
      </c>
      <c r="AE11578" t="s">
        <v>12431</v>
      </c>
      <c r="AG11578">
        <v>40006452</v>
      </c>
      <c r="AL11578" t="s">
        <v>12422</v>
      </c>
      <c r="AN11578">
        <v>3611306301</v>
      </c>
      <c r="AO11578">
        <v>16</v>
      </c>
      <c r="AP11578" t="s">
        <v>12424</v>
      </c>
      <c r="AQ11578" t="s">
        <v>11408</v>
      </c>
      <c r="AR11578">
        <v>4100</v>
      </c>
      <c r="AS11578" t="s">
        <v>12491</v>
      </c>
      <c r="AT11578">
        <v>0</v>
      </c>
      <c r="AV11578" t="s">
        <v>22995</v>
      </c>
      <c r="AW11578">
        <v>116100</v>
      </c>
    </row>
    <row r="11579" spans="1:49" x14ac:dyDescent="0.25">
      <c r="A11579">
        <v>4100</v>
      </c>
      <c r="B11579">
        <v>30040</v>
      </c>
      <c r="C11579">
        <v>4057</v>
      </c>
      <c r="D11579">
        <v>415</v>
      </c>
      <c r="E11579" s="124" t="s">
        <v>22696</v>
      </c>
      <c r="F11579" t="str">
        <f t="shared" si="234"/>
        <v>Nick NorrisFLEXFORM TECHNOLOGIES, LLC</v>
      </c>
      <c r="G11579" s="150" t="str">
        <f t="shared" si="235"/>
        <v>Nick Norris</v>
      </c>
      <c r="H11579" s="149" t="s">
        <v>3596</v>
      </c>
      <c r="I11579">
        <v>40005911</v>
      </c>
      <c r="K11579" t="s">
        <v>22996</v>
      </c>
      <c r="L11579" t="s">
        <v>22840</v>
      </c>
      <c r="M11579" t="s">
        <v>12896</v>
      </c>
      <c r="N11579">
        <v>46516</v>
      </c>
      <c r="Q11579" t="s">
        <v>12415</v>
      </c>
      <c r="R11579" t="s">
        <v>12416</v>
      </c>
      <c r="S11579" t="s">
        <v>22997</v>
      </c>
      <c r="U11579" t="s">
        <v>12418</v>
      </c>
      <c r="W11579">
        <v>11</v>
      </c>
      <c r="X11579">
        <v>1</v>
      </c>
      <c r="Y11579" t="s">
        <v>12419</v>
      </c>
      <c r="Z11579" t="s">
        <v>12420</v>
      </c>
      <c r="AA11579" t="s">
        <v>12429</v>
      </c>
      <c r="AB11579" t="s">
        <v>12422</v>
      </c>
      <c r="AC11579">
        <v>2</v>
      </c>
      <c r="AD11579" s="123">
        <v>40123</v>
      </c>
      <c r="AE11579" t="s">
        <v>12431</v>
      </c>
      <c r="AG11579">
        <v>40005911</v>
      </c>
      <c r="AL11579" t="s">
        <v>12422</v>
      </c>
      <c r="AN11579">
        <v>1503904301</v>
      </c>
      <c r="AO11579">
        <v>16</v>
      </c>
      <c r="AP11579" t="s">
        <v>12424</v>
      </c>
      <c r="AQ11579" t="s">
        <v>11408</v>
      </c>
      <c r="AR11579">
        <v>4100</v>
      </c>
      <c r="AT11579">
        <v>0</v>
      </c>
      <c r="AV11579" t="s">
        <v>22998</v>
      </c>
      <c r="AW11579">
        <v>116100</v>
      </c>
    </row>
    <row r="11580" spans="1:49" x14ac:dyDescent="0.25">
      <c r="A11580">
        <v>4100</v>
      </c>
      <c r="B11580">
        <v>30040</v>
      </c>
      <c r="C11580">
        <v>4057</v>
      </c>
      <c r="D11580">
        <v>415</v>
      </c>
      <c r="E11580" s="124" t="s">
        <v>22696</v>
      </c>
      <c r="F11580" t="str">
        <f t="shared" si="234"/>
        <v>Nick NorrisFORMICA CORP.</v>
      </c>
      <c r="G11580" s="150" t="str">
        <f t="shared" si="235"/>
        <v>Nick Norris</v>
      </c>
      <c r="H11580" s="149" t="s">
        <v>3680</v>
      </c>
      <c r="I11580">
        <v>40006497</v>
      </c>
      <c r="K11580" t="s">
        <v>22999</v>
      </c>
      <c r="L11580" t="s">
        <v>22783</v>
      </c>
      <c r="M11580" t="s">
        <v>12896</v>
      </c>
      <c r="N11580">
        <v>46140</v>
      </c>
      <c r="Q11580" t="s">
        <v>12415</v>
      </c>
      <c r="R11580" t="s">
        <v>12416</v>
      </c>
      <c r="S11580" t="s">
        <v>23000</v>
      </c>
      <c r="U11580" t="s">
        <v>12418</v>
      </c>
      <c r="W11580">
        <v>11</v>
      </c>
      <c r="X11580">
        <v>1</v>
      </c>
      <c r="Y11580" t="s">
        <v>12419</v>
      </c>
      <c r="Z11580" t="s">
        <v>12420</v>
      </c>
      <c r="AA11580" t="s">
        <v>14498</v>
      </c>
      <c r="AB11580" t="s">
        <v>12430</v>
      </c>
      <c r="AC11580">
        <v>2</v>
      </c>
      <c r="AD11580" s="123">
        <v>40604</v>
      </c>
      <c r="AE11580" t="s">
        <v>12431</v>
      </c>
      <c r="AG11580">
        <v>40006497</v>
      </c>
      <c r="AL11580" t="s">
        <v>12430</v>
      </c>
      <c r="AN11580">
        <v>1505905601</v>
      </c>
      <c r="AO11580">
        <v>16</v>
      </c>
      <c r="AP11580" t="s">
        <v>12424</v>
      </c>
      <c r="AQ11580" t="s">
        <v>11408</v>
      </c>
      <c r="AR11580">
        <v>4100</v>
      </c>
      <c r="AT11580">
        <v>0</v>
      </c>
      <c r="AV11580" t="s">
        <v>23001</v>
      </c>
      <c r="AW11580">
        <v>116100</v>
      </c>
    </row>
    <row r="11581" spans="1:49" x14ac:dyDescent="0.25">
      <c r="A11581">
        <v>4100</v>
      </c>
      <c r="B11581">
        <v>30040</v>
      </c>
      <c r="C11581">
        <v>4057</v>
      </c>
      <c r="D11581">
        <v>415</v>
      </c>
      <c r="E11581" s="124" t="s">
        <v>22696</v>
      </c>
      <c r="F11581" t="str">
        <f t="shared" si="234"/>
        <v>Nick NorrisFRITO LAY CORE PLANT</v>
      </c>
      <c r="G11581" s="150" t="str">
        <f t="shared" si="235"/>
        <v>Nick Norris</v>
      </c>
      <c r="H11581" s="149" t="s">
        <v>3750</v>
      </c>
      <c r="I11581">
        <v>40002710</v>
      </c>
      <c r="J11581" t="s">
        <v>23002</v>
      </c>
      <c r="K11581" t="s">
        <v>14036</v>
      </c>
      <c r="L11581" t="s">
        <v>20880</v>
      </c>
      <c r="M11581" t="s">
        <v>12896</v>
      </c>
      <c r="N11581" t="s">
        <v>23003</v>
      </c>
      <c r="Q11581" t="s">
        <v>12415</v>
      </c>
      <c r="R11581" t="s">
        <v>12416</v>
      </c>
      <c r="S11581" t="s">
        <v>23004</v>
      </c>
      <c r="U11581" t="s">
        <v>12418</v>
      </c>
      <c r="W11581">
        <v>11</v>
      </c>
      <c r="X11581">
        <v>1</v>
      </c>
      <c r="Y11581" t="s">
        <v>12419</v>
      </c>
      <c r="Z11581" t="s">
        <v>12420</v>
      </c>
      <c r="AA11581" t="s">
        <v>12421</v>
      </c>
      <c r="AB11581" t="s">
        <v>12422</v>
      </c>
      <c r="AC11581">
        <v>2</v>
      </c>
      <c r="AD11581" s="123">
        <v>39111</v>
      </c>
      <c r="AE11581" t="s">
        <v>12423</v>
      </c>
      <c r="AG11581">
        <v>40002710</v>
      </c>
      <c r="AL11581" t="s">
        <v>12422</v>
      </c>
      <c r="AN11581">
        <v>1502304801</v>
      </c>
      <c r="AO11581">
        <v>16</v>
      </c>
      <c r="AP11581" t="s">
        <v>12424</v>
      </c>
      <c r="AQ11581" t="s">
        <v>11408</v>
      </c>
      <c r="AR11581">
        <v>4100</v>
      </c>
      <c r="AS11581" t="s">
        <v>12491</v>
      </c>
      <c r="AT11581">
        <v>0</v>
      </c>
      <c r="AV11581" t="s">
        <v>14211</v>
      </c>
      <c r="AW11581">
        <v>116100</v>
      </c>
    </row>
    <row r="11582" spans="1:49" x14ac:dyDescent="0.25">
      <c r="A11582">
        <v>4100</v>
      </c>
      <c r="B11582">
        <v>30040</v>
      </c>
      <c r="C11582">
        <v>4057</v>
      </c>
      <c r="D11582">
        <v>415</v>
      </c>
      <c r="E11582" s="124" t="s">
        <v>22696</v>
      </c>
      <c r="F11582" t="str">
        <f t="shared" si="234"/>
        <v>Nick NorrisGAMAN INNOVATION</v>
      </c>
      <c r="G11582" s="150" t="str">
        <f t="shared" si="235"/>
        <v>Nick Norris</v>
      </c>
      <c r="H11582" s="149" t="s">
        <v>3819</v>
      </c>
      <c r="I11582">
        <v>40007353</v>
      </c>
      <c r="K11582" t="s">
        <v>23005</v>
      </c>
      <c r="L11582" t="s">
        <v>23006</v>
      </c>
      <c r="M11582" t="s">
        <v>12896</v>
      </c>
      <c r="N11582">
        <v>47150</v>
      </c>
      <c r="Q11582" t="s">
        <v>12415</v>
      </c>
      <c r="R11582" t="s">
        <v>12416</v>
      </c>
      <c r="S11582" t="s">
        <v>23007</v>
      </c>
      <c r="U11582" t="s">
        <v>12418</v>
      </c>
      <c r="W11582">
        <v>11</v>
      </c>
      <c r="X11582">
        <v>0</v>
      </c>
      <c r="Y11582" t="s">
        <v>12419</v>
      </c>
      <c r="Z11582" t="s">
        <v>12420</v>
      </c>
      <c r="AA11582" t="s">
        <v>12429</v>
      </c>
      <c r="AB11582" t="s">
        <v>12430</v>
      </c>
      <c r="AC11582">
        <v>2</v>
      </c>
      <c r="AD11582" s="123">
        <v>41775</v>
      </c>
      <c r="AE11582" t="s">
        <v>12431</v>
      </c>
      <c r="AG11582">
        <v>40007353</v>
      </c>
      <c r="AL11582" t="s">
        <v>12430</v>
      </c>
      <c r="AN11582">
        <v>1504309401</v>
      </c>
      <c r="AO11582">
        <v>16</v>
      </c>
      <c r="AP11582" t="s">
        <v>12424</v>
      </c>
      <c r="AQ11582" t="s">
        <v>11408</v>
      </c>
      <c r="AR11582">
        <v>4100</v>
      </c>
      <c r="AT11582">
        <v>0</v>
      </c>
      <c r="AV11582" t="s">
        <v>23008</v>
      </c>
      <c r="AW11582">
        <v>116100</v>
      </c>
    </row>
    <row r="11583" spans="1:49" x14ac:dyDescent="0.25">
      <c r="A11583">
        <v>4100</v>
      </c>
      <c r="B11583">
        <v>30040</v>
      </c>
      <c r="C11583">
        <v>4057</v>
      </c>
      <c r="D11583">
        <v>415</v>
      </c>
      <c r="E11583" s="124" t="s">
        <v>22696</v>
      </c>
      <c r="F11583" t="str">
        <f t="shared" si="234"/>
        <v>Nick NorrisGARY MACHINERY LLC</v>
      </c>
      <c r="G11583" s="150" t="str">
        <f t="shared" si="235"/>
        <v>Nick Norris</v>
      </c>
      <c r="H11583" s="149" t="s">
        <v>3828</v>
      </c>
      <c r="I11583">
        <v>40002221</v>
      </c>
      <c r="K11583" t="s">
        <v>23009</v>
      </c>
      <c r="L11583" t="s">
        <v>23010</v>
      </c>
      <c r="M11583" t="s">
        <v>12896</v>
      </c>
      <c r="N11583" t="s">
        <v>23011</v>
      </c>
      <c r="Q11583" t="s">
        <v>12415</v>
      </c>
      <c r="R11583" t="s">
        <v>12416</v>
      </c>
      <c r="S11583" t="s">
        <v>23012</v>
      </c>
      <c r="U11583" t="s">
        <v>12418</v>
      </c>
      <c r="W11583">
        <v>11</v>
      </c>
      <c r="X11583">
        <v>0</v>
      </c>
      <c r="Y11583" t="s">
        <v>12419</v>
      </c>
      <c r="Z11583" t="s">
        <v>12420</v>
      </c>
      <c r="AA11583" t="s">
        <v>12421</v>
      </c>
      <c r="AB11583" t="s">
        <v>12422</v>
      </c>
      <c r="AC11583">
        <v>2</v>
      </c>
      <c r="AD11583" s="123">
        <v>39111</v>
      </c>
      <c r="AE11583" t="s">
        <v>12423</v>
      </c>
      <c r="AG11583">
        <v>40002221</v>
      </c>
      <c r="AL11583" t="s">
        <v>12422</v>
      </c>
      <c r="AN11583">
        <v>1508905101</v>
      </c>
      <c r="AO11583">
        <v>16</v>
      </c>
      <c r="AP11583" t="s">
        <v>12424</v>
      </c>
      <c r="AQ11583" t="s">
        <v>11408</v>
      </c>
      <c r="AR11583">
        <v>4100</v>
      </c>
      <c r="AS11583" t="s">
        <v>12491</v>
      </c>
      <c r="AT11583">
        <v>0</v>
      </c>
      <c r="AV11583" t="s">
        <v>23013</v>
      </c>
      <c r="AW11583">
        <v>116100</v>
      </c>
    </row>
    <row r="11584" spans="1:49" x14ac:dyDescent="0.25">
      <c r="A11584">
        <v>4100</v>
      </c>
      <c r="B11584">
        <v>30040</v>
      </c>
      <c r="C11584">
        <v>4057</v>
      </c>
      <c r="D11584">
        <v>410</v>
      </c>
      <c r="E11584" s="124" t="s">
        <v>22696</v>
      </c>
      <c r="F11584" t="str">
        <f t="shared" si="234"/>
        <v>Nick NorrisGD SUPPLY INC. DBA JOHNSTONE SUPPLY</v>
      </c>
      <c r="G11584" s="150" t="str">
        <f t="shared" si="235"/>
        <v>Nick Norris</v>
      </c>
      <c r="H11584" s="149" t="s">
        <v>3840</v>
      </c>
      <c r="I11584">
        <v>40007523</v>
      </c>
      <c r="L11584" t="s">
        <v>16113</v>
      </c>
      <c r="M11584" t="s">
        <v>12521</v>
      </c>
      <c r="O11584">
        <v>730</v>
      </c>
      <c r="P11584">
        <v>43216</v>
      </c>
      <c r="Q11584" t="s">
        <v>12415</v>
      </c>
      <c r="R11584" t="s">
        <v>12416</v>
      </c>
      <c r="S11584" t="s">
        <v>23014</v>
      </c>
      <c r="U11584" t="s">
        <v>12418</v>
      </c>
      <c r="W11584">
        <v>11</v>
      </c>
      <c r="X11584">
        <v>2</v>
      </c>
      <c r="Y11584" t="s">
        <v>12419</v>
      </c>
      <c r="Z11584" t="s">
        <v>12420</v>
      </c>
      <c r="AA11584" t="s">
        <v>14498</v>
      </c>
      <c r="AB11584" t="s">
        <v>12422</v>
      </c>
      <c r="AC11584">
        <v>2</v>
      </c>
      <c r="AD11584" s="123">
        <v>42066</v>
      </c>
      <c r="AE11584" t="s">
        <v>12431</v>
      </c>
      <c r="AG11584">
        <v>40007523</v>
      </c>
      <c r="AL11584" t="s">
        <v>12422</v>
      </c>
      <c r="AN11584">
        <v>3604905701</v>
      </c>
      <c r="AO11584">
        <v>16</v>
      </c>
      <c r="AP11584" t="s">
        <v>12424</v>
      </c>
      <c r="AQ11584" t="s">
        <v>11408</v>
      </c>
      <c r="AR11584">
        <v>4100</v>
      </c>
      <c r="AT11584">
        <v>0</v>
      </c>
      <c r="AV11584" t="s">
        <v>23015</v>
      </c>
      <c r="AW11584">
        <v>116100</v>
      </c>
    </row>
    <row r="11585" spans="1:49" x14ac:dyDescent="0.25">
      <c r="A11585">
        <v>4100</v>
      </c>
      <c r="B11585">
        <v>30040</v>
      </c>
      <c r="C11585">
        <v>4057</v>
      </c>
      <c r="D11585">
        <v>415</v>
      </c>
      <c r="E11585" s="124" t="s">
        <v>22696</v>
      </c>
      <c r="F11585" t="str">
        <f t="shared" si="234"/>
        <v>Nick NorrisGE MEDICAL SYSTEMS I.T.-GROVEPORT</v>
      </c>
      <c r="G11585" s="150" t="str">
        <f t="shared" si="235"/>
        <v>Nick Norris</v>
      </c>
      <c r="H11585" s="149" t="s">
        <v>3842</v>
      </c>
      <c r="I11585">
        <v>40004203</v>
      </c>
      <c r="J11585" t="s">
        <v>14808</v>
      </c>
      <c r="L11585" t="s">
        <v>15480</v>
      </c>
      <c r="M11585" t="s">
        <v>14186</v>
      </c>
      <c r="O11585">
        <v>909977</v>
      </c>
      <c r="P11585" t="s">
        <v>15481</v>
      </c>
      <c r="Q11585" t="s">
        <v>12415</v>
      </c>
      <c r="R11585" t="s">
        <v>12416</v>
      </c>
      <c r="S11585" t="s">
        <v>23016</v>
      </c>
      <c r="U11585" t="s">
        <v>12418</v>
      </c>
      <c r="W11585">
        <v>11</v>
      </c>
      <c r="X11585">
        <v>0</v>
      </c>
      <c r="Y11585" t="s">
        <v>12472</v>
      </c>
      <c r="Z11585" t="s">
        <v>12420</v>
      </c>
      <c r="AA11585" t="s">
        <v>12421</v>
      </c>
      <c r="AB11585" t="s">
        <v>15483</v>
      </c>
      <c r="AC11585">
        <v>2</v>
      </c>
      <c r="AD11585" s="123">
        <v>39111</v>
      </c>
      <c r="AE11585" t="s">
        <v>12423</v>
      </c>
      <c r="AG11585">
        <v>40004203</v>
      </c>
      <c r="AL11585" t="s">
        <v>15483</v>
      </c>
      <c r="AN11585">
        <v>5013307101</v>
      </c>
      <c r="AO11585">
        <v>16</v>
      </c>
      <c r="AP11585" t="s">
        <v>12424</v>
      </c>
      <c r="AQ11585" t="s">
        <v>11408</v>
      </c>
      <c r="AR11585">
        <v>4100</v>
      </c>
      <c r="AT11585">
        <v>2005</v>
      </c>
      <c r="AV11585" t="s">
        <v>15484</v>
      </c>
      <c r="AW11585">
        <v>116100</v>
      </c>
    </row>
    <row r="11586" spans="1:49" x14ac:dyDescent="0.25">
      <c r="A11586">
        <v>4100</v>
      </c>
      <c r="B11586">
        <v>30040</v>
      </c>
      <c r="C11586">
        <v>4057</v>
      </c>
      <c r="D11586">
        <v>415</v>
      </c>
      <c r="E11586" s="124" t="s">
        <v>22696</v>
      </c>
      <c r="F11586" t="str">
        <f t="shared" si="234"/>
        <v>Nick NorrisGENERAL CREDIT FORMS</v>
      </c>
      <c r="G11586" s="150" t="str">
        <f t="shared" si="235"/>
        <v>Nick Norris</v>
      </c>
      <c r="H11586" s="149" t="s">
        <v>3862</v>
      </c>
      <c r="I11586">
        <v>40000770</v>
      </c>
      <c r="K11586" t="s">
        <v>23017</v>
      </c>
      <c r="L11586" t="s">
        <v>22793</v>
      </c>
      <c r="M11586" t="s">
        <v>13327</v>
      </c>
      <c r="N11586" t="s">
        <v>22794</v>
      </c>
      <c r="Q11586" t="s">
        <v>12415</v>
      </c>
      <c r="R11586" t="s">
        <v>12416</v>
      </c>
      <c r="S11586" t="s">
        <v>23018</v>
      </c>
      <c r="U11586" t="s">
        <v>12418</v>
      </c>
      <c r="W11586">
        <v>11</v>
      </c>
      <c r="X11586">
        <v>1</v>
      </c>
      <c r="Y11586" t="s">
        <v>12419</v>
      </c>
      <c r="Z11586" t="s">
        <v>12420</v>
      </c>
      <c r="AA11586" t="s">
        <v>12421</v>
      </c>
      <c r="AB11586" t="s">
        <v>12422</v>
      </c>
      <c r="AC11586">
        <v>2</v>
      </c>
      <c r="AD11586" s="123">
        <v>39111</v>
      </c>
      <c r="AE11586" t="s">
        <v>12423</v>
      </c>
      <c r="AG11586">
        <v>40000770</v>
      </c>
      <c r="AL11586" t="s">
        <v>12422</v>
      </c>
      <c r="AN11586">
        <v>2618927091</v>
      </c>
      <c r="AO11586">
        <v>16</v>
      </c>
      <c r="AP11586" t="s">
        <v>12424</v>
      </c>
      <c r="AQ11586" t="s">
        <v>11408</v>
      </c>
      <c r="AR11586">
        <v>4100</v>
      </c>
      <c r="AS11586" t="s">
        <v>12491</v>
      </c>
      <c r="AT11586">
        <v>2005</v>
      </c>
      <c r="AV11586" t="s">
        <v>23019</v>
      </c>
      <c r="AW11586">
        <v>116100</v>
      </c>
    </row>
    <row r="11587" spans="1:49" x14ac:dyDescent="0.25">
      <c r="A11587">
        <v>4100</v>
      </c>
      <c r="B11587">
        <v>30040</v>
      </c>
      <c r="C11587">
        <v>4057</v>
      </c>
      <c r="D11587">
        <v>415</v>
      </c>
      <c r="E11587" s="124" t="s">
        <v>22696</v>
      </c>
      <c r="F11587" t="str">
        <f t="shared" ref="F11587:F11650" si="236">CONCATENATE(G11587, H11587)</f>
        <v>Nick NorrisGEORG NORTH AMERICA INC</v>
      </c>
      <c r="G11587" s="150" t="str">
        <f t="shared" si="235"/>
        <v>Nick Norris</v>
      </c>
      <c r="H11587" s="149" t="s">
        <v>3899</v>
      </c>
      <c r="I11587">
        <v>40005244</v>
      </c>
      <c r="K11587" t="s">
        <v>23020</v>
      </c>
      <c r="L11587" t="s">
        <v>14148</v>
      </c>
      <c r="M11587" t="s">
        <v>16547</v>
      </c>
      <c r="N11587">
        <v>24019</v>
      </c>
      <c r="Q11587" t="s">
        <v>12415</v>
      </c>
      <c r="R11587" t="s">
        <v>12416</v>
      </c>
      <c r="S11587" t="s">
        <v>23021</v>
      </c>
      <c r="U11587" t="s">
        <v>12418</v>
      </c>
      <c r="W11587">
        <v>11</v>
      </c>
      <c r="X11587">
        <v>0</v>
      </c>
      <c r="Y11587" t="s">
        <v>12472</v>
      </c>
      <c r="Z11587" t="s">
        <v>12420</v>
      </c>
      <c r="AA11587" t="s">
        <v>12429</v>
      </c>
      <c r="AB11587" t="s">
        <v>12422</v>
      </c>
      <c r="AC11587">
        <v>2</v>
      </c>
      <c r="AD11587" s="123">
        <v>39370</v>
      </c>
      <c r="AE11587" t="s">
        <v>14393</v>
      </c>
      <c r="AG11587">
        <v>40005244</v>
      </c>
      <c r="AL11587" t="s">
        <v>12422</v>
      </c>
      <c r="AN11587">
        <v>4777005601</v>
      </c>
      <c r="AO11587">
        <v>16</v>
      </c>
      <c r="AP11587" t="s">
        <v>12424</v>
      </c>
      <c r="AQ11587" t="s">
        <v>11408</v>
      </c>
      <c r="AR11587">
        <v>4100</v>
      </c>
      <c r="AT11587">
        <v>0</v>
      </c>
      <c r="AV11587" t="s">
        <v>23022</v>
      </c>
      <c r="AW11587">
        <v>116100</v>
      </c>
    </row>
    <row r="11588" spans="1:49" x14ac:dyDescent="0.25">
      <c r="A11588">
        <v>4100</v>
      </c>
      <c r="B11588">
        <v>30040</v>
      </c>
      <c r="C11588">
        <v>4057</v>
      </c>
      <c r="D11588">
        <v>415</v>
      </c>
      <c r="E11588" s="124" t="s">
        <v>22696</v>
      </c>
      <c r="F11588" t="str">
        <f t="shared" si="236"/>
        <v>Nick NorrisGEORGIA-PACIFIC GYPSUM, LLC</v>
      </c>
      <c r="G11588" s="150" t="str">
        <f t="shared" si="235"/>
        <v>Nick Norris</v>
      </c>
      <c r="H11588" s="149" t="s">
        <v>3924</v>
      </c>
      <c r="I11588">
        <v>40007619</v>
      </c>
      <c r="L11588" t="s">
        <v>13312</v>
      </c>
      <c r="M11588" t="s">
        <v>12494</v>
      </c>
      <c r="O11588">
        <v>981974</v>
      </c>
      <c r="P11588">
        <v>79998</v>
      </c>
      <c r="Q11588" t="s">
        <v>12415</v>
      </c>
      <c r="R11588" t="s">
        <v>12416</v>
      </c>
      <c r="S11588" t="s">
        <v>23023</v>
      </c>
      <c r="U11588" t="s">
        <v>12418</v>
      </c>
      <c r="W11588">
        <v>11</v>
      </c>
      <c r="X11588">
        <v>1</v>
      </c>
      <c r="Y11588" t="s">
        <v>12419</v>
      </c>
      <c r="Z11588" t="s">
        <v>12420</v>
      </c>
      <c r="AA11588" t="s">
        <v>12429</v>
      </c>
      <c r="AB11588" t="s">
        <v>12757</v>
      </c>
      <c r="AC11588">
        <v>2</v>
      </c>
      <c r="AD11588" s="123">
        <v>42181</v>
      </c>
      <c r="AE11588" t="s">
        <v>12431</v>
      </c>
      <c r="AG11588">
        <v>40007619</v>
      </c>
      <c r="AL11588" t="s">
        <v>12757</v>
      </c>
      <c r="AN11588">
        <v>4414109801</v>
      </c>
      <c r="AO11588">
        <v>16</v>
      </c>
      <c r="AP11588" t="s">
        <v>12424</v>
      </c>
      <c r="AQ11588" t="s">
        <v>11408</v>
      </c>
      <c r="AR11588">
        <v>4100</v>
      </c>
      <c r="AT11588">
        <v>0</v>
      </c>
      <c r="AV11588" t="s">
        <v>14223</v>
      </c>
      <c r="AW11588">
        <v>116100</v>
      </c>
    </row>
    <row r="11589" spans="1:49" x14ac:dyDescent="0.25">
      <c r="A11589">
        <v>4100</v>
      </c>
      <c r="B11589">
        <v>30040</v>
      </c>
      <c r="C11589">
        <v>4057</v>
      </c>
      <c r="D11589">
        <v>415</v>
      </c>
      <c r="E11589" s="124" t="s">
        <v>22696</v>
      </c>
      <c r="F11589" t="str">
        <f t="shared" si="236"/>
        <v>Nick NorrisGKN SINTER METALS</v>
      </c>
      <c r="G11589" s="150" t="str">
        <f t="shared" si="235"/>
        <v>Nick Norris</v>
      </c>
      <c r="H11589" s="149" t="s">
        <v>3975</v>
      </c>
      <c r="I11589">
        <v>40006376</v>
      </c>
      <c r="L11589" t="s">
        <v>17098</v>
      </c>
      <c r="M11589" t="s">
        <v>12896</v>
      </c>
      <c r="O11589">
        <v>312</v>
      </c>
      <c r="P11589">
        <v>47167</v>
      </c>
      <c r="Q11589" t="s">
        <v>12415</v>
      </c>
      <c r="R11589" t="s">
        <v>12416</v>
      </c>
      <c r="S11589" t="s">
        <v>23024</v>
      </c>
      <c r="U11589" t="s">
        <v>12418</v>
      </c>
      <c r="W11589">
        <v>11</v>
      </c>
      <c r="X11589">
        <v>1</v>
      </c>
      <c r="Y11589" t="s">
        <v>12419</v>
      </c>
      <c r="Z11589" t="s">
        <v>12420</v>
      </c>
      <c r="AA11589" t="s">
        <v>14498</v>
      </c>
      <c r="AB11589" t="s">
        <v>12757</v>
      </c>
      <c r="AC11589">
        <v>2</v>
      </c>
      <c r="AD11589" s="123">
        <v>40428</v>
      </c>
      <c r="AE11589" t="s">
        <v>12431</v>
      </c>
      <c r="AG11589">
        <v>40006376</v>
      </c>
      <c r="AL11589" t="s">
        <v>12757</v>
      </c>
      <c r="AN11589">
        <v>1517511501</v>
      </c>
      <c r="AO11589">
        <v>16</v>
      </c>
      <c r="AP11589" t="s">
        <v>12424</v>
      </c>
      <c r="AQ11589" t="s">
        <v>11408</v>
      </c>
      <c r="AR11589">
        <v>4100</v>
      </c>
      <c r="AS11589" t="s">
        <v>12491</v>
      </c>
      <c r="AT11589">
        <v>0</v>
      </c>
      <c r="AV11589" t="s">
        <v>20770</v>
      </c>
      <c r="AW11589">
        <v>116100</v>
      </c>
    </row>
    <row r="11590" spans="1:49" x14ac:dyDescent="0.25">
      <c r="A11590">
        <v>4100</v>
      </c>
      <c r="B11590">
        <v>30040</v>
      </c>
      <c r="C11590">
        <v>4057</v>
      </c>
      <c r="D11590">
        <v>415</v>
      </c>
      <c r="E11590" s="124" t="s">
        <v>22696</v>
      </c>
      <c r="F11590" t="str">
        <f t="shared" si="236"/>
        <v>Nick NorrisGLAXO SMITH KLINE</v>
      </c>
      <c r="G11590" s="150" t="str">
        <f t="shared" si="235"/>
        <v>Nick Norris</v>
      </c>
      <c r="H11590" s="149" t="s">
        <v>3981</v>
      </c>
      <c r="I11590">
        <v>40005521</v>
      </c>
      <c r="K11590" t="s">
        <v>23025</v>
      </c>
      <c r="L11590" t="s">
        <v>22592</v>
      </c>
      <c r="M11590" t="s">
        <v>13327</v>
      </c>
      <c r="N11590">
        <v>63102</v>
      </c>
      <c r="Q11590" t="s">
        <v>12415</v>
      </c>
      <c r="R11590" t="s">
        <v>12416</v>
      </c>
      <c r="S11590" t="s">
        <v>23026</v>
      </c>
      <c r="U11590" t="s">
        <v>12418</v>
      </c>
      <c r="W11590">
        <v>11</v>
      </c>
      <c r="X11590">
        <v>1</v>
      </c>
      <c r="Y11590" t="s">
        <v>12419</v>
      </c>
      <c r="Z11590" t="s">
        <v>12420</v>
      </c>
      <c r="AA11590" t="s">
        <v>13168</v>
      </c>
      <c r="AB11590" t="s">
        <v>12430</v>
      </c>
      <c r="AC11590">
        <v>2</v>
      </c>
      <c r="AD11590" s="123">
        <v>39650</v>
      </c>
      <c r="AE11590" t="s">
        <v>14314</v>
      </c>
      <c r="AG11590">
        <v>40005521</v>
      </c>
      <c r="AL11590" t="s">
        <v>12430</v>
      </c>
      <c r="AN11590">
        <v>2651012701</v>
      </c>
      <c r="AO11590">
        <v>16</v>
      </c>
      <c r="AP11590" t="s">
        <v>12424</v>
      </c>
      <c r="AQ11590" t="s">
        <v>11408</v>
      </c>
      <c r="AR11590">
        <v>4100</v>
      </c>
      <c r="AS11590" t="s">
        <v>12491</v>
      </c>
      <c r="AT11590">
        <v>0</v>
      </c>
      <c r="AV11590" t="s">
        <v>23027</v>
      </c>
      <c r="AW11590">
        <v>116100</v>
      </c>
    </row>
    <row r="11591" spans="1:49" x14ac:dyDescent="0.25">
      <c r="A11591">
        <v>4100</v>
      </c>
      <c r="B11591">
        <v>30040</v>
      </c>
      <c r="C11591">
        <v>4057</v>
      </c>
      <c r="D11591">
        <v>415</v>
      </c>
      <c r="E11591" s="124" t="s">
        <v>22696</v>
      </c>
      <c r="F11591" t="str">
        <f t="shared" si="236"/>
        <v>Nick NorrisGLOBAL SYSTEMS, INC</v>
      </c>
      <c r="G11591" s="150" t="str">
        <f t="shared" si="235"/>
        <v>Nick Norris</v>
      </c>
      <c r="H11591" s="149" t="s">
        <v>3997</v>
      </c>
      <c r="I11591">
        <v>40006554</v>
      </c>
      <c r="J11591" t="s">
        <v>23028</v>
      </c>
      <c r="K11591" t="s">
        <v>23029</v>
      </c>
      <c r="L11591" t="s">
        <v>16158</v>
      </c>
      <c r="M11591" t="s">
        <v>13327</v>
      </c>
      <c r="N11591">
        <v>63119</v>
      </c>
      <c r="Q11591" t="s">
        <v>12415</v>
      </c>
      <c r="R11591" t="s">
        <v>12416</v>
      </c>
      <c r="S11591" t="s">
        <v>23030</v>
      </c>
      <c r="U11591" t="s">
        <v>12418</v>
      </c>
      <c r="W11591">
        <v>11</v>
      </c>
      <c r="X11591">
        <v>2</v>
      </c>
      <c r="Y11591" t="s">
        <v>12419</v>
      </c>
      <c r="Z11591" t="s">
        <v>12420</v>
      </c>
      <c r="AA11591" t="s">
        <v>14498</v>
      </c>
      <c r="AB11591" t="s">
        <v>12422</v>
      </c>
      <c r="AC11591">
        <v>2</v>
      </c>
      <c r="AD11591" s="123">
        <v>40673</v>
      </c>
      <c r="AE11591" t="s">
        <v>12431</v>
      </c>
      <c r="AG11591">
        <v>40006554</v>
      </c>
      <c r="AL11591" t="s">
        <v>12422</v>
      </c>
      <c r="AN11591">
        <v>2651012701</v>
      </c>
      <c r="AO11591">
        <v>16</v>
      </c>
      <c r="AP11591" t="s">
        <v>12424</v>
      </c>
      <c r="AQ11591" t="s">
        <v>11408</v>
      </c>
      <c r="AR11591">
        <v>4100</v>
      </c>
      <c r="AS11591" t="s">
        <v>12491</v>
      </c>
      <c r="AT11591">
        <v>0</v>
      </c>
      <c r="AV11591" t="s">
        <v>23031</v>
      </c>
      <c r="AW11591">
        <v>116100</v>
      </c>
    </row>
    <row r="11592" spans="1:49" x14ac:dyDescent="0.25">
      <c r="A11592">
        <v>4100</v>
      </c>
      <c r="B11592">
        <v>30040</v>
      </c>
      <c r="C11592">
        <v>4057</v>
      </c>
      <c r="D11592">
        <v>415</v>
      </c>
      <c r="E11592" s="124" t="s">
        <v>22696</v>
      </c>
      <c r="F11592" t="str">
        <f t="shared" si="236"/>
        <v>Nick NorrisGM INDIANAPOLIS METAL CENTER</v>
      </c>
      <c r="G11592" s="150" t="str">
        <f t="shared" si="235"/>
        <v>Nick Norris</v>
      </c>
      <c r="H11592" s="149" t="s">
        <v>4012</v>
      </c>
      <c r="I11592">
        <v>40002102</v>
      </c>
      <c r="J11592" t="s">
        <v>23032</v>
      </c>
      <c r="K11592" t="s">
        <v>3880</v>
      </c>
      <c r="L11592" t="s">
        <v>15827</v>
      </c>
      <c r="M11592" t="s">
        <v>12896</v>
      </c>
      <c r="N11592" t="s">
        <v>23033</v>
      </c>
      <c r="Q11592" t="s">
        <v>12415</v>
      </c>
      <c r="R11592" t="s">
        <v>12416</v>
      </c>
      <c r="S11592" t="s">
        <v>23034</v>
      </c>
      <c r="U11592" t="s">
        <v>12418</v>
      </c>
      <c r="V11592">
        <v>58</v>
      </c>
      <c r="W11592">
        <v>11</v>
      </c>
      <c r="X11592">
        <v>1</v>
      </c>
      <c r="Y11592" t="s">
        <v>12472</v>
      </c>
      <c r="Z11592" t="s">
        <v>12420</v>
      </c>
      <c r="AA11592" t="s">
        <v>12421</v>
      </c>
      <c r="AB11592" t="s">
        <v>12473</v>
      </c>
      <c r="AC11592">
        <v>2</v>
      </c>
      <c r="AD11592" s="123">
        <v>39111</v>
      </c>
      <c r="AE11592" t="s">
        <v>12423</v>
      </c>
      <c r="AG11592">
        <v>40002102</v>
      </c>
      <c r="AL11592" t="s">
        <v>12473</v>
      </c>
      <c r="AN11592">
        <v>1509706701</v>
      </c>
      <c r="AO11592">
        <v>16</v>
      </c>
      <c r="AP11592" t="s">
        <v>12424</v>
      </c>
      <c r="AQ11592" t="s">
        <v>11408</v>
      </c>
      <c r="AR11592">
        <v>4100</v>
      </c>
      <c r="AS11592" t="s">
        <v>12491</v>
      </c>
      <c r="AT11592">
        <v>0</v>
      </c>
      <c r="AV11592" t="s">
        <v>23035</v>
      </c>
      <c r="AW11592">
        <v>116100</v>
      </c>
    </row>
    <row r="11593" spans="1:49" x14ac:dyDescent="0.25">
      <c r="A11593">
        <v>4100</v>
      </c>
      <c r="B11593">
        <v>30040</v>
      </c>
      <c r="C11593">
        <v>4057</v>
      </c>
      <c r="D11593">
        <v>415</v>
      </c>
      <c r="E11593" s="124" t="s">
        <v>22696</v>
      </c>
      <c r="F11593" t="str">
        <f t="shared" si="236"/>
        <v>Nick NorrisGM SUPPLY COMPANY</v>
      </c>
      <c r="G11593" s="150" t="str">
        <f t="shared" si="235"/>
        <v>Nick Norris</v>
      </c>
      <c r="H11593" s="149" t="s">
        <v>4022</v>
      </c>
      <c r="I11593">
        <v>40007609</v>
      </c>
      <c r="K11593" t="s">
        <v>23036</v>
      </c>
      <c r="L11593" t="s">
        <v>15827</v>
      </c>
      <c r="M11593" t="s">
        <v>12896</v>
      </c>
      <c r="N11593">
        <v>46219</v>
      </c>
      <c r="Q11593" t="s">
        <v>12415</v>
      </c>
      <c r="R11593" t="s">
        <v>12416</v>
      </c>
      <c r="S11593" t="s">
        <v>23037</v>
      </c>
      <c r="U11593" t="s">
        <v>12418</v>
      </c>
      <c r="W11593">
        <v>11</v>
      </c>
      <c r="X11593">
        <v>1</v>
      </c>
      <c r="Y11593" t="s">
        <v>12419</v>
      </c>
      <c r="Z11593" t="s">
        <v>12420</v>
      </c>
      <c r="AA11593" t="s">
        <v>12485</v>
      </c>
      <c r="AB11593" t="s">
        <v>12430</v>
      </c>
      <c r="AC11593">
        <v>2</v>
      </c>
      <c r="AD11593" s="123">
        <v>42167</v>
      </c>
      <c r="AE11593" t="s">
        <v>12528</v>
      </c>
      <c r="AG11593">
        <v>40007609</v>
      </c>
      <c r="AL11593" t="s">
        <v>12430</v>
      </c>
      <c r="AN11593">
        <v>1509706701</v>
      </c>
      <c r="AO11593">
        <v>16</v>
      </c>
      <c r="AP11593" t="s">
        <v>12424</v>
      </c>
      <c r="AQ11593" t="s">
        <v>11408</v>
      </c>
      <c r="AR11593">
        <v>4100</v>
      </c>
      <c r="AT11593">
        <v>0</v>
      </c>
      <c r="AV11593" t="s">
        <v>23038</v>
      </c>
      <c r="AW11593">
        <v>116100</v>
      </c>
    </row>
    <row r="11594" spans="1:49" x14ac:dyDescent="0.25">
      <c r="A11594">
        <v>4100</v>
      </c>
      <c r="B11594">
        <v>30040</v>
      </c>
      <c r="C11594">
        <v>4057</v>
      </c>
      <c r="D11594">
        <v>415</v>
      </c>
      <c r="E11594" s="124" t="s">
        <v>22696</v>
      </c>
      <c r="F11594" t="str">
        <f t="shared" si="236"/>
        <v>Nick NorrisGOODING &amp; SHIELDS RUBBER COMPANY</v>
      </c>
      <c r="G11594" s="150" t="str">
        <f t="shared" si="235"/>
        <v>Nick Norris</v>
      </c>
      <c r="H11594" s="149" t="s">
        <v>4062</v>
      </c>
      <c r="I11594">
        <v>40001499</v>
      </c>
      <c r="K11594" t="s">
        <v>23039</v>
      </c>
      <c r="L11594" t="s">
        <v>14800</v>
      </c>
      <c r="M11594" t="s">
        <v>12560</v>
      </c>
      <c r="N11594" t="s">
        <v>23040</v>
      </c>
      <c r="Q11594" t="s">
        <v>12415</v>
      </c>
      <c r="R11594" t="s">
        <v>12416</v>
      </c>
      <c r="S11594" t="s">
        <v>23041</v>
      </c>
      <c r="U11594" t="s">
        <v>12418</v>
      </c>
      <c r="W11594">
        <v>11</v>
      </c>
      <c r="X11594">
        <v>2</v>
      </c>
      <c r="Y11594" t="s">
        <v>12472</v>
      </c>
      <c r="Z11594" t="s">
        <v>12420</v>
      </c>
      <c r="AA11594" t="s">
        <v>12421</v>
      </c>
      <c r="AB11594" t="s">
        <v>12422</v>
      </c>
      <c r="AC11594">
        <v>2</v>
      </c>
      <c r="AD11594" s="123">
        <v>39111</v>
      </c>
      <c r="AE11594" t="s">
        <v>12423</v>
      </c>
      <c r="AG11594">
        <v>40001499</v>
      </c>
      <c r="AL11594" t="s">
        <v>12422</v>
      </c>
      <c r="AN11594">
        <v>3900330401</v>
      </c>
      <c r="AO11594">
        <v>16</v>
      </c>
      <c r="AP11594" t="s">
        <v>12424</v>
      </c>
      <c r="AQ11594" t="s">
        <v>11408</v>
      </c>
      <c r="AR11594">
        <v>4100</v>
      </c>
      <c r="AS11594" t="s">
        <v>12491</v>
      </c>
      <c r="AT11594">
        <v>0</v>
      </c>
      <c r="AV11594" t="s">
        <v>23042</v>
      </c>
      <c r="AW11594">
        <v>116100</v>
      </c>
    </row>
    <row r="11595" spans="1:49" x14ac:dyDescent="0.25">
      <c r="A11595">
        <v>4100</v>
      </c>
      <c r="B11595">
        <v>30040</v>
      </c>
      <c r="C11595">
        <v>4057</v>
      </c>
      <c r="D11595">
        <v>415</v>
      </c>
      <c r="E11595" s="124" t="s">
        <v>22696</v>
      </c>
      <c r="F11595" t="str">
        <f t="shared" si="236"/>
        <v>Nick NorrisGOURMET SOY FOODS, LLC</v>
      </c>
      <c r="G11595" s="150" t="str">
        <f t="shared" si="235"/>
        <v>Nick Norris</v>
      </c>
      <c r="H11595" s="149" t="s">
        <v>4089</v>
      </c>
      <c r="I11595">
        <v>40008702</v>
      </c>
      <c r="K11595" t="s">
        <v>23043</v>
      </c>
      <c r="L11595" t="s">
        <v>23044</v>
      </c>
      <c r="M11595" t="s">
        <v>12546</v>
      </c>
      <c r="N11595">
        <v>62040</v>
      </c>
      <c r="Q11595" t="s">
        <v>12415</v>
      </c>
      <c r="R11595" t="s">
        <v>12416</v>
      </c>
      <c r="S11595" t="s">
        <v>23045</v>
      </c>
      <c r="U11595" t="s">
        <v>12418</v>
      </c>
      <c r="W11595">
        <v>11</v>
      </c>
      <c r="X11595">
        <v>1</v>
      </c>
      <c r="Y11595" t="s">
        <v>12419</v>
      </c>
      <c r="Z11595" t="s">
        <v>12420</v>
      </c>
      <c r="AA11595" t="s">
        <v>12429</v>
      </c>
      <c r="AB11595" t="s">
        <v>12430</v>
      </c>
      <c r="AC11595">
        <v>2</v>
      </c>
      <c r="AD11595" s="123">
        <v>43731</v>
      </c>
      <c r="AE11595" t="s">
        <v>12431</v>
      </c>
      <c r="AG11595">
        <v>40008702</v>
      </c>
      <c r="AL11595" t="s">
        <v>12430</v>
      </c>
      <c r="AN11595">
        <v>1411911801</v>
      </c>
      <c r="AO11595">
        <v>16</v>
      </c>
      <c r="AP11595" t="s">
        <v>12424</v>
      </c>
      <c r="AQ11595" t="s">
        <v>11408</v>
      </c>
      <c r="AR11595">
        <v>4100</v>
      </c>
      <c r="AT11595">
        <v>0</v>
      </c>
      <c r="AV11595" t="s">
        <v>23046</v>
      </c>
      <c r="AW11595">
        <v>116100</v>
      </c>
    </row>
    <row r="11596" spans="1:49" x14ac:dyDescent="0.25">
      <c r="A11596">
        <v>4100</v>
      </c>
      <c r="B11596">
        <v>30040</v>
      </c>
      <c r="C11596">
        <v>4057</v>
      </c>
      <c r="D11596">
        <v>415</v>
      </c>
      <c r="E11596" s="124" t="s">
        <v>22696</v>
      </c>
      <c r="F11596" t="str">
        <f t="shared" si="236"/>
        <v>Nick NorrisGRAINGER / ACCOUNTS PAYABLE DEPT</v>
      </c>
      <c r="G11596" s="150" t="str">
        <f t="shared" si="235"/>
        <v>Nick Norris</v>
      </c>
      <c r="H11596" s="149" t="s">
        <v>4100</v>
      </c>
      <c r="I11596">
        <v>40008300</v>
      </c>
      <c r="K11596" t="s">
        <v>22133</v>
      </c>
      <c r="L11596" t="s">
        <v>12821</v>
      </c>
      <c r="M11596" t="s">
        <v>12546</v>
      </c>
      <c r="N11596">
        <v>60038</v>
      </c>
      <c r="Q11596" t="s">
        <v>12415</v>
      </c>
      <c r="R11596" t="s">
        <v>12416</v>
      </c>
      <c r="S11596" t="s">
        <v>23047</v>
      </c>
      <c r="U11596" t="s">
        <v>12418</v>
      </c>
      <c r="W11596">
        <v>11</v>
      </c>
      <c r="X11596">
        <v>2</v>
      </c>
      <c r="Y11596" t="s">
        <v>12472</v>
      </c>
      <c r="Z11596" t="s">
        <v>12420</v>
      </c>
      <c r="AA11596" t="s">
        <v>12429</v>
      </c>
      <c r="AB11596" t="s">
        <v>12422</v>
      </c>
      <c r="AC11596">
        <v>2</v>
      </c>
      <c r="AD11596" s="123">
        <v>43129</v>
      </c>
      <c r="AE11596" t="s">
        <v>12431</v>
      </c>
      <c r="AG11596">
        <v>40008300</v>
      </c>
      <c r="AL11596" t="s">
        <v>12422</v>
      </c>
      <c r="AN11596">
        <v>1403122301</v>
      </c>
      <c r="AO11596">
        <v>16</v>
      </c>
      <c r="AP11596" t="s">
        <v>12424</v>
      </c>
      <c r="AQ11596" t="s">
        <v>11408</v>
      </c>
      <c r="AR11596">
        <v>4100</v>
      </c>
      <c r="AT11596">
        <v>0</v>
      </c>
      <c r="AV11596" t="s">
        <v>4098</v>
      </c>
      <c r="AW11596">
        <v>116100</v>
      </c>
    </row>
    <row r="11597" spans="1:49" x14ac:dyDescent="0.25">
      <c r="A11597">
        <v>4100</v>
      </c>
      <c r="B11597">
        <v>30040</v>
      </c>
      <c r="C11597">
        <v>4057</v>
      </c>
      <c r="D11597">
        <v>415</v>
      </c>
      <c r="E11597" s="124" t="s">
        <v>22696</v>
      </c>
      <c r="F11597" t="str">
        <f t="shared" si="236"/>
        <v>Nick NorrisGRAPHIC PACKAGING INTERNATIONAL INC</v>
      </c>
      <c r="G11597" s="150" t="str">
        <f t="shared" si="235"/>
        <v>Nick Norris</v>
      </c>
      <c r="H11597" s="149" t="s">
        <v>4125</v>
      </c>
      <c r="I11597">
        <v>40004213</v>
      </c>
      <c r="J11597" t="s">
        <v>23048</v>
      </c>
      <c r="K11597" t="s">
        <v>23049</v>
      </c>
      <c r="L11597" t="s">
        <v>12895</v>
      </c>
      <c r="M11597" t="s">
        <v>12896</v>
      </c>
      <c r="N11597" t="s">
        <v>23050</v>
      </c>
      <c r="Q11597" t="s">
        <v>12415</v>
      </c>
      <c r="R11597" t="s">
        <v>12416</v>
      </c>
      <c r="S11597" t="s">
        <v>23051</v>
      </c>
      <c r="U11597" t="s">
        <v>12418</v>
      </c>
      <c r="V11597">
        <v>245</v>
      </c>
      <c r="W11597">
        <v>11</v>
      </c>
      <c r="X11597">
        <v>1</v>
      </c>
      <c r="Y11597" t="s">
        <v>12419</v>
      </c>
      <c r="Z11597" t="s">
        <v>12420</v>
      </c>
      <c r="AA11597" t="s">
        <v>12421</v>
      </c>
      <c r="AB11597" t="s">
        <v>12830</v>
      </c>
      <c r="AC11597">
        <v>2</v>
      </c>
      <c r="AD11597" s="123">
        <v>39111</v>
      </c>
      <c r="AE11597" t="s">
        <v>12423</v>
      </c>
      <c r="AG11597">
        <v>40004213</v>
      </c>
      <c r="AL11597" t="s">
        <v>12473</v>
      </c>
      <c r="AN11597">
        <v>1500304701</v>
      </c>
      <c r="AO11597">
        <v>16</v>
      </c>
      <c r="AP11597" t="s">
        <v>12424</v>
      </c>
      <c r="AQ11597" t="s">
        <v>11408</v>
      </c>
      <c r="AR11597">
        <v>4100</v>
      </c>
      <c r="AS11597" t="s">
        <v>12491</v>
      </c>
      <c r="AT11597">
        <v>2005</v>
      </c>
      <c r="AV11597" t="s">
        <v>12831</v>
      </c>
      <c r="AW11597">
        <v>116100</v>
      </c>
    </row>
    <row r="11598" spans="1:49" x14ac:dyDescent="0.25">
      <c r="A11598">
        <v>4100</v>
      </c>
      <c r="B11598">
        <v>30040</v>
      </c>
      <c r="C11598">
        <v>4057</v>
      </c>
      <c r="D11598">
        <v>415</v>
      </c>
      <c r="E11598" s="124" t="s">
        <v>22696</v>
      </c>
      <c r="F11598" t="str">
        <f t="shared" si="236"/>
        <v>Nick NorrisGRAPHIC PACKAGING-KENDALLVILLE, IN</v>
      </c>
      <c r="G11598" s="150" t="str">
        <f t="shared" si="235"/>
        <v>Nick Norris</v>
      </c>
      <c r="H11598" s="149" t="s">
        <v>4128</v>
      </c>
      <c r="I11598">
        <v>40005635</v>
      </c>
      <c r="J11598" t="s">
        <v>14234</v>
      </c>
      <c r="L11598" t="s">
        <v>14878</v>
      </c>
      <c r="M11598" t="s">
        <v>13201</v>
      </c>
      <c r="O11598">
        <v>35800</v>
      </c>
      <c r="P11598" t="s">
        <v>14879</v>
      </c>
      <c r="Q11598" t="s">
        <v>12415</v>
      </c>
      <c r="R11598" t="s">
        <v>12416</v>
      </c>
      <c r="S11598" t="s">
        <v>23052</v>
      </c>
      <c r="U11598" t="s">
        <v>12418</v>
      </c>
      <c r="V11598">
        <v>245</v>
      </c>
      <c r="W11598">
        <v>11</v>
      </c>
      <c r="X11598">
        <v>1</v>
      </c>
      <c r="Y11598" t="s">
        <v>12419</v>
      </c>
      <c r="Z11598" t="s">
        <v>12420</v>
      </c>
      <c r="AA11598" t="s">
        <v>12485</v>
      </c>
      <c r="AB11598" t="s">
        <v>12830</v>
      </c>
      <c r="AC11598">
        <v>2</v>
      </c>
      <c r="AD11598" s="123">
        <v>39828</v>
      </c>
      <c r="AE11598" t="s">
        <v>12528</v>
      </c>
      <c r="AG11598">
        <v>40005635</v>
      </c>
      <c r="AL11598" t="s">
        <v>12830</v>
      </c>
      <c r="AN11598">
        <v>1907309601</v>
      </c>
      <c r="AO11598">
        <v>16</v>
      </c>
      <c r="AP11598" t="s">
        <v>12424</v>
      </c>
      <c r="AQ11598" t="s">
        <v>11408</v>
      </c>
      <c r="AR11598">
        <v>4100</v>
      </c>
      <c r="AT11598">
        <v>0</v>
      </c>
      <c r="AV11598" t="s">
        <v>12831</v>
      </c>
      <c r="AW11598">
        <v>116100</v>
      </c>
    </row>
    <row r="11599" spans="1:49" x14ac:dyDescent="0.25">
      <c r="A11599">
        <v>4100</v>
      </c>
      <c r="B11599">
        <v>30040</v>
      </c>
      <c r="C11599">
        <v>4057</v>
      </c>
      <c r="D11599">
        <v>415</v>
      </c>
      <c r="E11599" s="124" t="s">
        <v>22696</v>
      </c>
      <c r="F11599" t="str">
        <f t="shared" si="236"/>
        <v>Nick NorrisGSS - GRAPHIC SYSTEMS SERVICES</v>
      </c>
      <c r="G11599" s="150" t="str">
        <f t="shared" si="235"/>
        <v>Nick Norris</v>
      </c>
      <c r="H11599" s="149" t="s">
        <v>13619</v>
      </c>
      <c r="I11599">
        <v>40005931</v>
      </c>
      <c r="K11599" t="s">
        <v>23053</v>
      </c>
      <c r="L11599" t="s">
        <v>22719</v>
      </c>
      <c r="M11599" t="s">
        <v>12521</v>
      </c>
      <c r="N11599">
        <v>45066</v>
      </c>
      <c r="Q11599" t="s">
        <v>12415</v>
      </c>
      <c r="R11599" t="s">
        <v>12416</v>
      </c>
      <c r="S11599" t="s">
        <v>23054</v>
      </c>
      <c r="U11599" t="s">
        <v>12418</v>
      </c>
      <c r="W11599">
        <v>11</v>
      </c>
      <c r="X11599">
        <v>2</v>
      </c>
      <c r="Y11599" t="s">
        <v>12472</v>
      </c>
      <c r="Z11599" t="s">
        <v>12420</v>
      </c>
      <c r="AA11599" t="s">
        <v>12429</v>
      </c>
      <c r="AB11599" t="s">
        <v>12422</v>
      </c>
      <c r="AC11599">
        <v>2</v>
      </c>
      <c r="AD11599" s="123">
        <v>40162</v>
      </c>
      <c r="AE11599" t="s">
        <v>12431</v>
      </c>
      <c r="AG11599">
        <v>40005931</v>
      </c>
      <c r="AL11599" t="s">
        <v>12422</v>
      </c>
      <c r="AN11599">
        <v>3616545601</v>
      </c>
      <c r="AO11599">
        <v>16</v>
      </c>
      <c r="AP11599" t="s">
        <v>12424</v>
      </c>
      <c r="AQ11599" t="s">
        <v>11408</v>
      </c>
      <c r="AR11599">
        <v>4100</v>
      </c>
      <c r="AT11599">
        <v>0</v>
      </c>
      <c r="AV11599" t="s">
        <v>23055</v>
      </c>
      <c r="AW11599">
        <v>116100</v>
      </c>
    </row>
    <row r="11600" spans="1:49" x14ac:dyDescent="0.25">
      <c r="A11600">
        <v>4100</v>
      </c>
      <c r="B11600">
        <v>30040</v>
      </c>
      <c r="C11600">
        <v>4057</v>
      </c>
      <c r="D11600">
        <v>415</v>
      </c>
      <c r="E11600" s="124" t="s">
        <v>22696</v>
      </c>
      <c r="F11600" t="str">
        <f t="shared" si="236"/>
        <v>Nick NorrisGUIDE CORPORATION</v>
      </c>
      <c r="G11600" s="150" t="str">
        <f t="shared" si="235"/>
        <v>Nick Norris</v>
      </c>
      <c r="H11600" s="149" t="s">
        <v>4203</v>
      </c>
      <c r="I11600">
        <v>40003423</v>
      </c>
      <c r="J11600" t="s">
        <v>23056</v>
      </c>
      <c r="K11600" t="s">
        <v>14036</v>
      </c>
      <c r="L11600" t="s">
        <v>23057</v>
      </c>
      <c r="M11600" t="s">
        <v>12896</v>
      </c>
      <c r="N11600" t="s">
        <v>23058</v>
      </c>
      <c r="Q11600" t="s">
        <v>12415</v>
      </c>
      <c r="R11600" t="s">
        <v>12416</v>
      </c>
      <c r="S11600">
        <v>7652216602</v>
      </c>
      <c r="U11600" t="s">
        <v>12418</v>
      </c>
      <c r="W11600">
        <v>11</v>
      </c>
      <c r="X11600">
        <v>2</v>
      </c>
      <c r="Y11600" t="s">
        <v>12472</v>
      </c>
      <c r="Z11600" t="s">
        <v>12420</v>
      </c>
      <c r="AA11600" t="s">
        <v>12421</v>
      </c>
      <c r="AB11600" t="s">
        <v>12422</v>
      </c>
      <c r="AC11600">
        <v>2</v>
      </c>
      <c r="AD11600" s="123">
        <v>39111</v>
      </c>
      <c r="AE11600" t="s">
        <v>12423</v>
      </c>
      <c r="AG11600">
        <v>40003423</v>
      </c>
      <c r="AL11600" t="s">
        <v>12422</v>
      </c>
      <c r="AN11600">
        <v>1509525221</v>
      </c>
      <c r="AO11600">
        <v>16</v>
      </c>
      <c r="AP11600" t="s">
        <v>12424</v>
      </c>
      <c r="AQ11600" t="s">
        <v>11408</v>
      </c>
      <c r="AR11600">
        <v>4100</v>
      </c>
      <c r="AS11600" t="s">
        <v>12491</v>
      </c>
      <c r="AT11600">
        <v>0</v>
      </c>
      <c r="AV11600" t="s">
        <v>23059</v>
      </c>
      <c r="AW11600">
        <v>116100</v>
      </c>
    </row>
    <row r="11601" spans="1:49" x14ac:dyDescent="0.25">
      <c r="A11601">
        <v>4100</v>
      </c>
      <c r="B11601">
        <v>30040</v>
      </c>
      <c r="C11601">
        <v>4057</v>
      </c>
      <c r="D11601">
        <v>415</v>
      </c>
      <c r="E11601" s="124" t="s">
        <v>22696</v>
      </c>
      <c r="F11601" t="str">
        <f t="shared" si="236"/>
        <v>Nick NorrisHANNIBAL MACHINE INC</v>
      </c>
      <c r="G11601" s="150" t="str">
        <f t="shared" si="235"/>
        <v>Nick Norris</v>
      </c>
      <c r="H11601" s="149" t="s">
        <v>4260</v>
      </c>
      <c r="I11601">
        <v>40007327</v>
      </c>
      <c r="K11601" t="s">
        <v>23060</v>
      </c>
      <c r="L11601" t="s">
        <v>23061</v>
      </c>
      <c r="M11601" t="s">
        <v>13327</v>
      </c>
      <c r="N11601">
        <v>63401</v>
      </c>
      <c r="Q11601" t="s">
        <v>12415</v>
      </c>
      <c r="R11601" t="s">
        <v>12416</v>
      </c>
      <c r="S11601" t="s">
        <v>23062</v>
      </c>
      <c r="U11601" t="s">
        <v>12418</v>
      </c>
      <c r="W11601">
        <v>11</v>
      </c>
      <c r="X11601">
        <v>0</v>
      </c>
      <c r="Y11601" t="s">
        <v>12419</v>
      </c>
      <c r="Z11601" t="s">
        <v>12420</v>
      </c>
      <c r="AA11601" t="s">
        <v>12485</v>
      </c>
      <c r="AB11601" t="s">
        <v>12422</v>
      </c>
      <c r="AC11601">
        <v>2</v>
      </c>
      <c r="AD11601" s="123">
        <v>41751</v>
      </c>
      <c r="AE11601" t="s">
        <v>12528</v>
      </c>
      <c r="AG11601">
        <v>40007327</v>
      </c>
      <c r="AL11601" t="s">
        <v>12422</v>
      </c>
      <c r="AN11601">
        <v>2617305701</v>
      </c>
      <c r="AO11601">
        <v>16</v>
      </c>
      <c r="AP11601" t="s">
        <v>12424</v>
      </c>
      <c r="AQ11601" t="s">
        <v>11408</v>
      </c>
      <c r="AR11601">
        <v>4100</v>
      </c>
      <c r="AT11601">
        <v>0</v>
      </c>
      <c r="AV11601" t="s">
        <v>23063</v>
      </c>
      <c r="AW11601">
        <v>116100</v>
      </c>
    </row>
    <row r="11602" spans="1:49" x14ac:dyDescent="0.25">
      <c r="A11602">
        <v>4100</v>
      </c>
      <c r="B11602">
        <v>30040</v>
      </c>
      <c r="C11602">
        <v>4057</v>
      </c>
      <c r="D11602">
        <v>415</v>
      </c>
      <c r="E11602" s="124" t="s">
        <v>22696</v>
      </c>
      <c r="F11602" t="str">
        <f t="shared" si="236"/>
        <v>Nick NorrisHELLA CORP</v>
      </c>
      <c r="G11602" s="150" t="str">
        <f t="shared" si="235"/>
        <v>Nick Norris</v>
      </c>
      <c r="H11602" s="149" t="s">
        <v>13621</v>
      </c>
      <c r="I11602">
        <v>40004134</v>
      </c>
      <c r="K11602" t="s">
        <v>23064</v>
      </c>
      <c r="L11602" t="s">
        <v>23065</v>
      </c>
      <c r="M11602" t="s">
        <v>12546</v>
      </c>
      <c r="N11602" t="s">
        <v>23066</v>
      </c>
      <c r="Q11602" t="s">
        <v>12415</v>
      </c>
      <c r="R11602" t="s">
        <v>12416</v>
      </c>
      <c r="S11602" t="s">
        <v>23067</v>
      </c>
      <c r="U11602" t="s">
        <v>12418</v>
      </c>
      <c r="W11602">
        <v>11</v>
      </c>
      <c r="X11602">
        <v>1</v>
      </c>
      <c r="Y11602" t="s">
        <v>12419</v>
      </c>
      <c r="Z11602" t="s">
        <v>12420</v>
      </c>
      <c r="AA11602" t="s">
        <v>12421</v>
      </c>
      <c r="AB11602" t="s">
        <v>12422</v>
      </c>
      <c r="AC11602">
        <v>2</v>
      </c>
      <c r="AD11602" s="123">
        <v>39111</v>
      </c>
      <c r="AE11602" t="s">
        <v>12423</v>
      </c>
      <c r="AG11602">
        <v>40004134</v>
      </c>
      <c r="AL11602" t="s">
        <v>12422</v>
      </c>
      <c r="AN11602">
        <v>1402509901</v>
      </c>
      <c r="AO11602">
        <v>16</v>
      </c>
      <c r="AP11602" t="s">
        <v>12424</v>
      </c>
      <c r="AQ11602" t="s">
        <v>11408</v>
      </c>
      <c r="AR11602">
        <v>4100</v>
      </c>
      <c r="AT11602">
        <v>2005</v>
      </c>
      <c r="AV11602" t="s">
        <v>13621</v>
      </c>
      <c r="AW11602">
        <v>116100</v>
      </c>
    </row>
    <row r="11603" spans="1:49" x14ac:dyDescent="0.25">
      <c r="A11603">
        <v>4100</v>
      </c>
      <c r="B11603">
        <v>30040</v>
      </c>
      <c r="C11603">
        <v>4057</v>
      </c>
      <c r="D11603">
        <v>415</v>
      </c>
      <c r="E11603" s="124" t="s">
        <v>22696</v>
      </c>
      <c r="F11603" t="str">
        <f t="shared" si="236"/>
        <v>Nick NorrisHERSHEY CHOCOLATE &amp; CONF CORP</v>
      </c>
      <c r="G11603" s="150" t="str">
        <f t="shared" si="235"/>
        <v>Nick Norris</v>
      </c>
      <c r="H11603" s="149" t="s">
        <v>13622</v>
      </c>
      <c r="I11603">
        <v>40007138</v>
      </c>
      <c r="J11603" t="s">
        <v>23068</v>
      </c>
      <c r="L11603" t="s">
        <v>4348</v>
      </c>
      <c r="M11603" t="s">
        <v>12560</v>
      </c>
      <c r="O11603">
        <v>806</v>
      </c>
      <c r="P11603" t="s">
        <v>14910</v>
      </c>
      <c r="Q11603" t="s">
        <v>12415</v>
      </c>
      <c r="R11603" t="s">
        <v>12416</v>
      </c>
      <c r="S11603" t="s">
        <v>23069</v>
      </c>
      <c r="U11603" t="s">
        <v>12418</v>
      </c>
      <c r="V11603">
        <v>205</v>
      </c>
      <c r="W11603">
        <v>11</v>
      </c>
      <c r="X11603">
        <v>1</v>
      </c>
      <c r="Y11603" t="s">
        <v>12472</v>
      </c>
      <c r="Z11603" t="s">
        <v>12420</v>
      </c>
      <c r="AA11603" t="s">
        <v>12429</v>
      </c>
      <c r="AB11603" t="s">
        <v>12830</v>
      </c>
      <c r="AC11603">
        <v>2</v>
      </c>
      <c r="AD11603" s="123">
        <v>41484</v>
      </c>
      <c r="AE11603" t="s">
        <v>12431</v>
      </c>
      <c r="AG11603">
        <v>40007138</v>
      </c>
      <c r="AL11603" t="s">
        <v>12830</v>
      </c>
      <c r="AN11603">
        <v>3904316601</v>
      </c>
      <c r="AO11603">
        <v>16</v>
      </c>
      <c r="AP11603" t="s">
        <v>12424</v>
      </c>
      <c r="AQ11603" t="s">
        <v>11408</v>
      </c>
      <c r="AR11603">
        <v>4100</v>
      </c>
      <c r="AT11603">
        <v>0</v>
      </c>
      <c r="AV11603" t="s">
        <v>14237</v>
      </c>
      <c r="AW11603">
        <v>116100</v>
      </c>
    </row>
    <row r="11604" spans="1:49" x14ac:dyDescent="0.25">
      <c r="A11604">
        <v>4100</v>
      </c>
      <c r="B11604">
        <v>30040</v>
      </c>
      <c r="C11604">
        <v>4057</v>
      </c>
      <c r="D11604">
        <v>415</v>
      </c>
      <c r="E11604" s="124" t="s">
        <v>22696</v>
      </c>
      <c r="F11604" t="str">
        <f t="shared" si="236"/>
        <v>Nick NorrisHIRATA CORPORATION OF AMERICA</v>
      </c>
      <c r="G11604" s="150" t="str">
        <f t="shared" si="235"/>
        <v>Nick Norris</v>
      </c>
      <c r="H11604" s="149" t="s">
        <v>4373</v>
      </c>
      <c r="I11604">
        <v>40003358</v>
      </c>
      <c r="K11604" t="s">
        <v>23070</v>
      </c>
      <c r="L11604" t="s">
        <v>15827</v>
      </c>
      <c r="M11604" t="s">
        <v>12896</v>
      </c>
      <c r="N11604" t="s">
        <v>23071</v>
      </c>
      <c r="Q11604" t="s">
        <v>12415</v>
      </c>
      <c r="R11604" t="s">
        <v>12416</v>
      </c>
      <c r="S11604" t="s">
        <v>23072</v>
      </c>
      <c r="U11604" t="s">
        <v>12418</v>
      </c>
      <c r="W11604">
        <v>11</v>
      </c>
      <c r="X11604">
        <v>2</v>
      </c>
      <c r="Y11604" t="s">
        <v>12419</v>
      </c>
      <c r="Z11604" t="s">
        <v>12420</v>
      </c>
      <c r="AA11604" t="s">
        <v>12421</v>
      </c>
      <c r="AB11604" t="s">
        <v>12422</v>
      </c>
      <c r="AC11604">
        <v>2</v>
      </c>
      <c r="AD11604" s="123">
        <v>39111</v>
      </c>
      <c r="AE11604" t="s">
        <v>12423</v>
      </c>
      <c r="AG11604">
        <v>40003358</v>
      </c>
      <c r="AL11604" t="s">
        <v>12422</v>
      </c>
      <c r="AN11604">
        <v>1509706701</v>
      </c>
      <c r="AO11604">
        <v>16</v>
      </c>
      <c r="AP11604" t="s">
        <v>12424</v>
      </c>
      <c r="AQ11604" t="s">
        <v>11408</v>
      </c>
      <c r="AR11604">
        <v>4100</v>
      </c>
      <c r="AT11604">
        <v>0</v>
      </c>
      <c r="AV11604" t="s">
        <v>23073</v>
      </c>
      <c r="AW11604">
        <v>116100</v>
      </c>
    </row>
    <row r="11605" spans="1:49" x14ac:dyDescent="0.25">
      <c r="A11605">
        <v>4100</v>
      </c>
      <c r="B11605">
        <v>30040</v>
      </c>
      <c r="C11605">
        <v>4057</v>
      </c>
      <c r="D11605">
        <v>415</v>
      </c>
      <c r="E11605" s="124" t="s">
        <v>22696</v>
      </c>
      <c r="F11605" t="str">
        <f t="shared" si="236"/>
        <v>Nick NorrisHOG AIR</v>
      </c>
      <c r="G11605" s="150" t="str">
        <f t="shared" ref="G11605:G11668" si="237">RIGHT(E11605,LEN(E11605)-3)</f>
        <v>Nick Norris</v>
      </c>
      <c r="H11605" s="149" t="s">
        <v>4391</v>
      </c>
      <c r="I11605">
        <v>40002207</v>
      </c>
      <c r="J11605" t="s">
        <v>23074</v>
      </c>
      <c r="K11605" t="s">
        <v>23075</v>
      </c>
      <c r="L11605" t="s">
        <v>23076</v>
      </c>
      <c r="M11605" t="s">
        <v>12546</v>
      </c>
      <c r="N11605" t="s">
        <v>23077</v>
      </c>
      <c r="Q11605" t="s">
        <v>12415</v>
      </c>
      <c r="R11605" t="s">
        <v>12416</v>
      </c>
      <c r="S11605" t="s">
        <v>23078</v>
      </c>
      <c r="U11605" t="s">
        <v>12418</v>
      </c>
      <c r="W11605">
        <v>11</v>
      </c>
      <c r="X11605">
        <v>1</v>
      </c>
      <c r="Y11605" t="s">
        <v>12419</v>
      </c>
      <c r="Z11605" t="s">
        <v>12420</v>
      </c>
      <c r="AA11605" t="s">
        <v>12421</v>
      </c>
      <c r="AB11605" t="s">
        <v>12422</v>
      </c>
      <c r="AC11605">
        <v>2</v>
      </c>
      <c r="AD11605" s="123">
        <v>39111</v>
      </c>
      <c r="AE11605" t="s">
        <v>12423</v>
      </c>
      <c r="AG11605">
        <v>40002207</v>
      </c>
      <c r="AL11605" t="s">
        <v>12422</v>
      </c>
      <c r="AN11605">
        <v>1405530801</v>
      </c>
      <c r="AO11605">
        <v>16</v>
      </c>
      <c r="AP11605" t="s">
        <v>12424</v>
      </c>
      <c r="AQ11605" t="s">
        <v>11408</v>
      </c>
      <c r="AR11605">
        <v>4100</v>
      </c>
      <c r="AS11605" t="s">
        <v>12491</v>
      </c>
      <c r="AT11605">
        <v>0</v>
      </c>
      <c r="AV11605" t="s">
        <v>4391</v>
      </c>
      <c r="AW11605">
        <v>116100</v>
      </c>
    </row>
    <row r="11606" spans="1:49" x14ac:dyDescent="0.25">
      <c r="A11606">
        <v>4100</v>
      </c>
      <c r="B11606">
        <v>30040</v>
      </c>
      <c r="C11606">
        <v>4057</v>
      </c>
      <c r="D11606">
        <v>415</v>
      </c>
      <c r="E11606" s="124" t="s">
        <v>22696</v>
      </c>
      <c r="F11606" t="str">
        <f t="shared" si="236"/>
        <v>Nick NorrisHOME MOUNTAIN PUBLISHING CO., INC.</v>
      </c>
      <c r="G11606" s="150" t="str">
        <f t="shared" si="237"/>
        <v>Nick Norris</v>
      </c>
      <c r="H11606" s="149" t="s">
        <v>4405</v>
      </c>
      <c r="I11606">
        <v>40003492</v>
      </c>
      <c r="K11606" t="s">
        <v>23079</v>
      </c>
      <c r="L11606" t="s">
        <v>22820</v>
      </c>
      <c r="M11606" t="s">
        <v>12896</v>
      </c>
      <c r="N11606">
        <v>46383</v>
      </c>
      <c r="Q11606" t="s">
        <v>12415</v>
      </c>
      <c r="R11606" t="s">
        <v>12416</v>
      </c>
      <c r="S11606">
        <v>2194626601</v>
      </c>
      <c r="U11606" t="s">
        <v>12418</v>
      </c>
      <c r="W11606">
        <v>11</v>
      </c>
      <c r="X11606">
        <v>1</v>
      </c>
      <c r="Y11606" t="s">
        <v>12419</v>
      </c>
      <c r="Z11606" t="s">
        <v>12420</v>
      </c>
      <c r="AA11606" t="s">
        <v>12421</v>
      </c>
      <c r="AB11606" t="s">
        <v>12422</v>
      </c>
      <c r="AC11606">
        <v>2</v>
      </c>
      <c r="AD11606" s="123">
        <v>39111</v>
      </c>
      <c r="AE11606" t="s">
        <v>12423</v>
      </c>
      <c r="AG11606">
        <v>40003492</v>
      </c>
      <c r="AL11606" t="s">
        <v>12422</v>
      </c>
      <c r="AN11606">
        <v>1512712901</v>
      </c>
      <c r="AO11606">
        <v>16</v>
      </c>
      <c r="AP11606" t="s">
        <v>12424</v>
      </c>
      <c r="AQ11606" t="s">
        <v>11408</v>
      </c>
      <c r="AR11606">
        <v>4100</v>
      </c>
      <c r="AT11606">
        <v>0</v>
      </c>
      <c r="AV11606" t="s">
        <v>23080</v>
      </c>
      <c r="AW11606">
        <v>116100</v>
      </c>
    </row>
    <row r="11607" spans="1:49" x14ac:dyDescent="0.25">
      <c r="A11607">
        <v>4100</v>
      </c>
      <c r="B11607">
        <v>30040</v>
      </c>
      <c r="C11607">
        <v>4057</v>
      </c>
      <c r="D11607">
        <v>415</v>
      </c>
      <c r="E11607" s="124" t="s">
        <v>22696</v>
      </c>
      <c r="F11607" t="str">
        <f t="shared" si="236"/>
        <v>Nick NorrisHOOSIER RUBBER &amp; TRANSMISSION CORP.</v>
      </c>
      <c r="G11607" s="150" t="str">
        <f t="shared" si="237"/>
        <v>Nick Norris</v>
      </c>
      <c r="H11607" s="149" t="s">
        <v>4425</v>
      </c>
      <c r="I11607">
        <v>40002604</v>
      </c>
      <c r="K11607" t="s">
        <v>19193</v>
      </c>
      <c r="L11607" t="s">
        <v>16472</v>
      </c>
      <c r="M11607" t="s">
        <v>15941</v>
      </c>
      <c r="N11607" t="s">
        <v>19194</v>
      </c>
      <c r="Q11607" t="s">
        <v>12415</v>
      </c>
      <c r="R11607" t="s">
        <v>12416</v>
      </c>
      <c r="S11607" t="s">
        <v>23081</v>
      </c>
      <c r="U11607" t="s">
        <v>12418</v>
      </c>
      <c r="W11607">
        <v>11</v>
      </c>
      <c r="X11607">
        <v>2</v>
      </c>
      <c r="Y11607" t="s">
        <v>12419</v>
      </c>
      <c r="Z11607" t="s">
        <v>12420</v>
      </c>
      <c r="AA11607" t="s">
        <v>12421</v>
      </c>
      <c r="AB11607" t="s">
        <v>12422</v>
      </c>
      <c r="AC11607">
        <v>2</v>
      </c>
      <c r="AD11607" s="123">
        <v>39111</v>
      </c>
      <c r="AE11607" t="s">
        <v>12423</v>
      </c>
      <c r="AG11607">
        <v>40002604</v>
      </c>
      <c r="AL11607" t="s">
        <v>12422</v>
      </c>
      <c r="AN11607">
        <v>411904301</v>
      </c>
      <c r="AO11607">
        <v>16</v>
      </c>
      <c r="AP11607" t="s">
        <v>12424</v>
      </c>
      <c r="AQ11607" t="s">
        <v>11408</v>
      </c>
      <c r="AR11607">
        <v>4100</v>
      </c>
      <c r="AT11607">
        <v>2005</v>
      </c>
      <c r="AV11607" t="s">
        <v>23082</v>
      </c>
      <c r="AW11607">
        <v>116100</v>
      </c>
    </row>
    <row r="11608" spans="1:49" x14ac:dyDescent="0.25">
      <c r="A11608">
        <v>4100</v>
      </c>
      <c r="B11608">
        <v>30040</v>
      </c>
      <c r="C11608">
        <v>4057</v>
      </c>
      <c r="D11608">
        <v>415</v>
      </c>
      <c r="E11608" s="124" t="s">
        <v>22696</v>
      </c>
      <c r="F11608" t="str">
        <f t="shared" si="236"/>
        <v>Nick NorrisIMMI</v>
      </c>
      <c r="G11608" s="150" t="str">
        <f t="shared" si="237"/>
        <v>Nick Norris</v>
      </c>
      <c r="H11608" s="149" t="s">
        <v>4524</v>
      </c>
      <c r="I11608">
        <v>40005053</v>
      </c>
      <c r="K11608" t="s">
        <v>23083</v>
      </c>
      <c r="L11608" t="s">
        <v>23084</v>
      </c>
      <c r="M11608" t="s">
        <v>12896</v>
      </c>
      <c r="N11608">
        <v>46074</v>
      </c>
      <c r="Q11608" t="s">
        <v>12415</v>
      </c>
      <c r="R11608" t="s">
        <v>12416</v>
      </c>
      <c r="S11608" t="s">
        <v>23085</v>
      </c>
      <c r="T11608">
        <v>310819</v>
      </c>
      <c r="U11608" t="s">
        <v>12418</v>
      </c>
      <c r="W11608">
        <v>11</v>
      </c>
      <c r="X11608">
        <v>2</v>
      </c>
      <c r="Y11608" t="s">
        <v>12419</v>
      </c>
      <c r="Z11608" t="s">
        <v>12420</v>
      </c>
      <c r="AA11608" t="s">
        <v>12429</v>
      </c>
      <c r="AB11608" t="s">
        <v>12422</v>
      </c>
      <c r="AC11608">
        <v>2</v>
      </c>
      <c r="AD11608" s="123">
        <v>39141</v>
      </c>
      <c r="AE11608" t="s">
        <v>13431</v>
      </c>
      <c r="AG11608">
        <v>40005053</v>
      </c>
      <c r="AL11608" t="s">
        <v>12422</v>
      </c>
      <c r="AN11608">
        <v>1505720811</v>
      </c>
      <c r="AO11608">
        <v>16</v>
      </c>
      <c r="AP11608" t="s">
        <v>12424</v>
      </c>
      <c r="AQ11608" t="s">
        <v>11408</v>
      </c>
      <c r="AR11608">
        <v>4100</v>
      </c>
      <c r="AS11608" t="s">
        <v>12491</v>
      </c>
      <c r="AT11608">
        <v>0</v>
      </c>
      <c r="AV11608" t="s">
        <v>4524</v>
      </c>
      <c r="AW11608">
        <v>116100</v>
      </c>
    </row>
    <row r="11609" spans="1:49" x14ac:dyDescent="0.25">
      <c r="A11609">
        <v>4100</v>
      </c>
      <c r="B11609">
        <v>30040</v>
      </c>
      <c r="C11609">
        <v>4057</v>
      </c>
      <c r="D11609">
        <v>415</v>
      </c>
      <c r="E11609" s="124" t="s">
        <v>22696</v>
      </c>
      <c r="F11609" t="str">
        <f t="shared" si="236"/>
        <v>Nick NorrisINDEX CORPORATION</v>
      </c>
      <c r="G11609" s="150" t="str">
        <f t="shared" si="237"/>
        <v>Nick Norris</v>
      </c>
      <c r="H11609" s="149" t="s">
        <v>4561</v>
      </c>
      <c r="I11609">
        <v>40002521</v>
      </c>
      <c r="K11609" t="s">
        <v>23086</v>
      </c>
      <c r="L11609" t="s">
        <v>23087</v>
      </c>
      <c r="M11609" t="s">
        <v>12896</v>
      </c>
      <c r="N11609" t="s">
        <v>23088</v>
      </c>
      <c r="Q11609" t="s">
        <v>12415</v>
      </c>
      <c r="R11609" t="s">
        <v>12416</v>
      </c>
      <c r="S11609" t="s">
        <v>23089</v>
      </c>
      <c r="U11609" t="s">
        <v>12418</v>
      </c>
      <c r="W11609">
        <v>11</v>
      </c>
      <c r="X11609">
        <v>1</v>
      </c>
      <c r="Y11609" t="s">
        <v>12472</v>
      </c>
      <c r="Z11609" t="s">
        <v>12420</v>
      </c>
      <c r="AA11609" t="s">
        <v>12421</v>
      </c>
      <c r="AB11609" t="s">
        <v>12422</v>
      </c>
      <c r="AC11609">
        <v>2</v>
      </c>
      <c r="AD11609" s="123">
        <v>39111</v>
      </c>
      <c r="AE11609" t="s">
        <v>12423</v>
      </c>
      <c r="AG11609">
        <v>40002521</v>
      </c>
      <c r="AL11609" t="s">
        <v>12422</v>
      </c>
      <c r="AN11609">
        <v>1505709801</v>
      </c>
      <c r="AO11609">
        <v>16</v>
      </c>
      <c r="AP11609" t="s">
        <v>12424</v>
      </c>
      <c r="AQ11609" t="s">
        <v>11408</v>
      </c>
      <c r="AR11609">
        <v>4100</v>
      </c>
      <c r="AS11609" t="s">
        <v>12491</v>
      </c>
      <c r="AT11609">
        <v>0</v>
      </c>
      <c r="AV11609" t="s">
        <v>23090</v>
      </c>
      <c r="AW11609">
        <v>116100</v>
      </c>
    </row>
    <row r="11610" spans="1:49" x14ac:dyDescent="0.25">
      <c r="A11610">
        <v>4100</v>
      </c>
      <c r="B11610">
        <v>30040</v>
      </c>
      <c r="C11610">
        <v>4057</v>
      </c>
      <c r="D11610">
        <v>415</v>
      </c>
      <c r="E11610" s="124" t="s">
        <v>22696</v>
      </c>
      <c r="F11610" t="str">
        <f t="shared" si="236"/>
        <v>Nick NorrisINDIANA CARTON CO. INC.</v>
      </c>
      <c r="G11610" s="150" t="str">
        <f t="shared" si="237"/>
        <v>Nick Norris</v>
      </c>
      <c r="H11610" s="149" t="s">
        <v>4562</v>
      </c>
      <c r="I11610">
        <v>40004220</v>
      </c>
      <c r="K11610" t="s">
        <v>23091</v>
      </c>
      <c r="L11610" t="s">
        <v>23092</v>
      </c>
      <c r="M11610" t="s">
        <v>12896</v>
      </c>
      <c r="N11610" t="s">
        <v>23093</v>
      </c>
      <c r="Q11610" t="s">
        <v>12415</v>
      </c>
      <c r="R11610" t="s">
        <v>12416</v>
      </c>
      <c r="S11610" t="s">
        <v>23094</v>
      </c>
      <c r="U11610" t="s">
        <v>12418</v>
      </c>
      <c r="W11610">
        <v>11</v>
      </c>
      <c r="X11610">
        <v>1</v>
      </c>
      <c r="Y11610" t="s">
        <v>12419</v>
      </c>
      <c r="Z11610" t="s">
        <v>12420</v>
      </c>
      <c r="AA11610" t="s">
        <v>12421</v>
      </c>
      <c r="AB11610" t="s">
        <v>12757</v>
      </c>
      <c r="AC11610">
        <v>2</v>
      </c>
      <c r="AD11610" s="123">
        <v>39111</v>
      </c>
      <c r="AE11610" t="s">
        <v>12423</v>
      </c>
      <c r="AG11610">
        <v>40004220</v>
      </c>
      <c r="AL11610" t="s">
        <v>12757</v>
      </c>
      <c r="AN11610">
        <v>1509901801</v>
      </c>
      <c r="AO11610">
        <v>16</v>
      </c>
      <c r="AP11610" t="s">
        <v>12424</v>
      </c>
      <c r="AQ11610" t="s">
        <v>11408</v>
      </c>
      <c r="AR11610">
        <v>4100</v>
      </c>
      <c r="AT11610">
        <v>2005</v>
      </c>
      <c r="AV11610" t="s">
        <v>23095</v>
      </c>
      <c r="AW11610">
        <v>116100</v>
      </c>
    </row>
    <row r="11611" spans="1:49" x14ac:dyDescent="0.25">
      <c r="A11611">
        <v>4100</v>
      </c>
      <c r="B11611">
        <v>30040</v>
      </c>
      <c r="C11611">
        <v>4057</v>
      </c>
      <c r="D11611">
        <v>415</v>
      </c>
      <c r="E11611" s="124" t="s">
        <v>22696</v>
      </c>
      <c r="F11611" t="str">
        <f t="shared" si="236"/>
        <v>Nick NorrisINDIANA INDUSTRIAL SERVICES, LLC</v>
      </c>
      <c r="G11611" s="150" t="str">
        <f t="shared" si="237"/>
        <v>Nick Norris</v>
      </c>
      <c r="H11611" s="149" t="s">
        <v>4563</v>
      </c>
      <c r="I11611">
        <v>40007172</v>
      </c>
      <c r="K11611" t="s">
        <v>23096</v>
      </c>
      <c r="L11611" t="s">
        <v>23097</v>
      </c>
      <c r="M11611" t="s">
        <v>12896</v>
      </c>
      <c r="N11611">
        <v>46075</v>
      </c>
      <c r="Q11611" t="s">
        <v>12415</v>
      </c>
      <c r="R11611" t="s">
        <v>12416</v>
      </c>
      <c r="S11611" t="s">
        <v>23098</v>
      </c>
      <c r="U11611" t="s">
        <v>12418</v>
      </c>
      <c r="W11611">
        <v>11</v>
      </c>
      <c r="X11611">
        <v>0</v>
      </c>
      <c r="Y11611" t="s">
        <v>12419</v>
      </c>
      <c r="Z11611" t="s">
        <v>12420</v>
      </c>
      <c r="AA11611" t="s">
        <v>12485</v>
      </c>
      <c r="AB11611" t="s">
        <v>12422</v>
      </c>
      <c r="AC11611">
        <v>2</v>
      </c>
      <c r="AD11611" s="123">
        <v>41515</v>
      </c>
      <c r="AE11611" t="s">
        <v>12528</v>
      </c>
      <c r="AG11611">
        <v>40007172</v>
      </c>
      <c r="AL11611" t="s">
        <v>12422</v>
      </c>
      <c r="AN11611">
        <v>1501121291</v>
      </c>
      <c r="AO11611">
        <v>16</v>
      </c>
      <c r="AP11611" t="s">
        <v>12424</v>
      </c>
      <c r="AQ11611" t="s">
        <v>11408</v>
      </c>
      <c r="AR11611">
        <v>4100</v>
      </c>
      <c r="AT11611">
        <v>0</v>
      </c>
      <c r="AV11611" t="s">
        <v>23099</v>
      </c>
      <c r="AW11611">
        <v>116100</v>
      </c>
    </row>
    <row r="11612" spans="1:49" x14ac:dyDescent="0.25">
      <c r="A11612">
        <v>4100</v>
      </c>
      <c r="B11612">
        <v>30040</v>
      </c>
      <c r="C11612">
        <v>4057</v>
      </c>
      <c r="D11612">
        <v>415</v>
      </c>
      <c r="E11612" s="124" t="s">
        <v>22696</v>
      </c>
      <c r="F11612" t="str">
        <f t="shared" si="236"/>
        <v>Nick NorrisINDIANA MARUJUN, LLC</v>
      </c>
      <c r="G11612" s="150" t="str">
        <f t="shared" si="237"/>
        <v>Nick Norris</v>
      </c>
      <c r="H11612" s="149" t="s">
        <v>4564</v>
      </c>
      <c r="I11612">
        <v>40007759</v>
      </c>
      <c r="K11612" t="s">
        <v>23100</v>
      </c>
      <c r="L11612" t="s">
        <v>22331</v>
      </c>
      <c r="M11612" t="s">
        <v>12896</v>
      </c>
      <c r="N11612">
        <v>47394</v>
      </c>
      <c r="Q11612" t="s">
        <v>12415</v>
      </c>
      <c r="R11612" t="s">
        <v>12416</v>
      </c>
      <c r="S11612" t="s">
        <v>23101</v>
      </c>
      <c r="U11612" t="s">
        <v>12418</v>
      </c>
      <c r="W11612">
        <v>11</v>
      </c>
      <c r="X11612">
        <v>1</v>
      </c>
      <c r="Y11612" t="s">
        <v>12419</v>
      </c>
      <c r="Z11612" t="s">
        <v>12420</v>
      </c>
      <c r="AA11612" t="s">
        <v>15095</v>
      </c>
      <c r="AB11612" t="s">
        <v>12422</v>
      </c>
      <c r="AC11612">
        <v>2</v>
      </c>
      <c r="AD11612" s="123">
        <v>42380</v>
      </c>
      <c r="AE11612" t="s">
        <v>12431</v>
      </c>
      <c r="AG11612">
        <v>40007759</v>
      </c>
      <c r="AL11612" t="s">
        <v>12422</v>
      </c>
      <c r="AN11612">
        <v>1513513701</v>
      </c>
      <c r="AO11612">
        <v>16</v>
      </c>
      <c r="AP11612" t="s">
        <v>12424</v>
      </c>
      <c r="AQ11612" t="s">
        <v>11408</v>
      </c>
      <c r="AR11612">
        <v>4100</v>
      </c>
      <c r="AT11612">
        <v>0</v>
      </c>
      <c r="AV11612" t="s">
        <v>23102</v>
      </c>
      <c r="AW11612">
        <v>116100</v>
      </c>
    </row>
    <row r="11613" spans="1:49" x14ac:dyDescent="0.25">
      <c r="A11613">
        <v>4100</v>
      </c>
      <c r="B11613">
        <v>30040</v>
      </c>
      <c r="C11613">
        <v>4057</v>
      </c>
      <c r="D11613">
        <v>415</v>
      </c>
      <c r="E11613" s="124" t="s">
        <v>22696</v>
      </c>
      <c r="F11613" t="str">
        <f t="shared" si="236"/>
        <v>Nick NorrisINPACO CORPORATION</v>
      </c>
      <c r="G11613" s="150" t="str">
        <f t="shared" si="237"/>
        <v>Nick Norris</v>
      </c>
      <c r="H11613" s="149" t="s">
        <v>4678</v>
      </c>
      <c r="I11613">
        <v>40006773</v>
      </c>
      <c r="K11613" t="s">
        <v>23103</v>
      </c>
      <c r="L11613" t="s">
        <v>23104</v>
      </c>
      <c r="M11613" t="s">
        <v>12521</v>
      </c>
      <c r="N11613">
        <v>43085</v>
      </c>
      <c r="Q11613" t="s">
        <v>12415</v>
      </c>
      <c r="R11613" t="s">
        <v>12416</v>
      </c>
      <c r="S11613" t="s">
        <v>23105</v>
      </c>
      <c r="U11613" t="s">
        <v>12418</v>
      </c>
      <c r="W11613">
        <v>11</v>
      </c>
      <c r="X11613">
        <v>0</v>
      </c>
      <c r="Y11613" t="s">
        <v>12419</v>
      </c>
      <c r="Z11613" t="s">
        <v>12420</v>
      </c>
      <c r="AA11613" t="s">
        <v>14498</v>
      </c>
      <c r="AB11613" t="s">
        <v>12422</v>
      </c>
      <c r="AC11613">
        <v>2</v>
      </c>
      <c r="AD11613" s="123">
        <v>40974</v>
      </c>
      <c r="AE11613" t="s">
        <v>12431</v>
      </c>
      <c r="AG11613">
        <v>40006773</v>
      </c>
      <c r="AL11613" t="s">
        <v>12422</v>
      </c>
      <c r="AN11613">
        <v>3604929201</v>
      </c>
      <c r="AO11613">
        <v>16</v>
      </c>
      <c r="AP11613" t="s">
        <v>12424</v>
      </c>
      <c r="AQ11613" t="s">
        <v>11408</v>
      </c>
      <c r="AR11613">
        <v>4100</v>
      </c>
      <c r="AT11613">
        <v>0</v>
      </c>
      <c r="AV11613" t="s">
        <v>23106</v>
      </c>
      <c r="AW11613">
        <v>116120</v>
      </c>
    </row>
    <row r="11614" spans="1:49" x14ac:dyDescent="0.25">
      <c r="A11614">
        <v>4100</v>
      </c>
      <c r="B11614">
        <v>30040</v>
      </c>
      <c r="C11614">
        <v>4057</v>
      </c>
      <c r="D11614">
        <v>415</v>
      </c>
      <c r="E11614" s="124" t="s">
        <v>22696</v>
      </c>
      <c r="F11614" t="str">
        <f t="shared" si="236"/>
        <v>Nick NorrisINTERNATIONAL PAPER - ST ANTHONY</v>
      </c>
      <c r="G11614" s="150" t="str">
        <f t="shared" si="237"/>
        <v>Nick Norris</v>
      </c>
      <c r="H11614" s="149" t="s">
        <v>4726</v>
      </c>
      <c r="I11614">
        <v>40007857</v>
      </c>
      <c r="J11614" t="s">
        <v>23107</v>
      </c>
      <c r="L11614" t="s">
        <v>14927</v>
      </c>
      <c r="M11614" t="s">
        <v>12521</v>
      </c>
      <c r="O11614">
        <v>396</v>
      </c>
      <c r="P11614">
        <v>45150</v>
      </c>
      <c r="Q11614" t="s">
        <v>12415</v>
      </c>
      <c r="R11614" t="s">
        <v>12416</v>
      </c>
      <c r="S11614" t="s">
        <v>23108</v>
      </c>
      <c r="U11614" t="s">
        <v>12418</v>
      </c>
      <c r="V11614">
        <v>244</v>
      </c>
      <c r="W11614">
        <v>11</v>
      </c>
      <c r="X11614">
        <v>1</v>
      </c>
      <c r="Y11614" t="s">
        <v>12472</v>
      </c>
      <c r="Z11614" t="s">
        <v>12420</v>
      </c>
      <c r="AA11614" t="s">
        <v>15095</v>
      </c>
      <c r="AB11614" t="s">
        <v>12422</v>
      </c>
      <c r="AC11614">
        <v>2</v>
      </c>
      <c r="AD11614" s="123">
        <v>42513</v>
      </c>
      <c r="AE11614" t="s">
        <v>12431</v>
      </c>
      <c r="AG11614">
        <v>40007857</v>
      </c>
      <c r="AL11614" t="s">
        <v>12422</v>
      </c>
      <c r="AN11614">
        <v>3602516101</v>
      </c>
      <c r="AO11614">
        <v>16</v>
      </c>
      <c r="AP11614" t="s">
        <v>12424</v>
      </c>
      <c r="AQ11614" t="s">
        <v>11408</v>
      </c>
      <c r="AR11614">
        <v>4100</v>
      </c>
      <c r="AT11614">
        <v>0</v>
      </c>
      <c r="AV11614" t="s">
        <v>14926</v>
      </c>
      <c r="AW11614">
        <v>116100</v>
      </c>
    </row>
    <row r="11615" spans="1:49" x14ac:dyDescent="0.25">
      <c r="A11615">
        <v>4100</v>
      </c>
      <c r="B11615">
        <v>30040</v>
      </c>
      <c r="C11615">
        <v>4057</v>
      </c>
      <c r="D11615">
        <v>415</v>
      </c>
      <c r="E11615" s="124" t="s">
        <v>22696</v>
      </c>
      <c r="F11615" t="str">
        <f t="shared" si="236"/>
        <v>Nick NorrisIT EQUIPMENT</v>
      </c>
      <c r="G11615" s="150" t="str">
        <f t="shared" si="237"/>
        <v>Nick Norris</v>
      </c>
      <c r="H11615" s="149" t="s">
        <v>4794</v>
      </c>
      <c r="I11615">
        <v>40004106</v>
      </c>
      <c r="K11615" t="s">
        <v>20650</v>
      </c>
      <c r="L11615" t="s">
        <v>15338</v>
      </c>
      <c r="M11615" t="s">
        <v>12896</v>
      </c>
      <c r="N11615" t="s">
        <v>23109</v>
      </c>
      <c r="Q11615" t="s">
        <v>12415</v>
      </c>
      <c r="R11615" t="s">
        <v>12416</v>
      </c>
      <c r="S11615" t="s">
        <v>23110</v>
      </c>
      <c r="U11615" t="s">
        <v>12418</v>
      </c>
      <c r="W11615">
        <v>11</v>
      </c>
      <c r="X11615">
        <v>0</v>
      </c>
      <c r="Y11615" t="s">
        <v>12419</v>
      </c>
      <c r="Z11615" t="s">
        <v>12420</v>
      </c>
      <c r="AA11615" t="s">
        <v>12421</v>
      </c>
      <c r="AB11615" t="s">
        <v>12422</v>
      </c>
      <c r="AC11615">
        <v>2</v>
      </c>
      <c r="AD11615" s="123">
        <v>39111</v>
      </c>
      <c r="AE11615" t="s">
        <v>12423</v>
      </c>
      <c r="AG11615">
        <v>40004106</v>
      </c>
      <c r="AL11615" t="s">
        <v>12422</v>
      </c>
      <c r="AN11615">
        <v>1509910601</v>
      </c>
      <c r="AO11615">
        <v>16</v>
      </c>
      <c r="AP11615" t="s">
        <v>12424</v>
      </c>
      <c r="AQ11615" t="s">
        <v>11408</v>
      </c>
      <c r="AR11615">
        <v>4100</v>
      </c>
      <c r="AS11615" t="s">
        <v>12491</v>
      </c>
      <c r="AT11615">
        <v>2005</v>
      </c>
      <c r="AV11615" t="s">
        <v>23111</v>
      </c>
      <c r="AW11615">
        <v>116100</v>
      </c>
    </row>
    <row r="11616" spans="1:49" x14ac:dyDescent="0.25">
      <c r="A11616">
        <v>4100</v>
      </c>
      <c r="B11616">
        <v>30040</v>
      </c>
      <c r="C11616">
        <v>4057</v>
      </c>
      <c r="D11616">
        <v>415</v>
      </c>
      <c r="E11616" s="124" t="s">
        <v>22696</v>
      </c>
      <c r="F11616" t="str">
        <f t="shared" si="236"/>
        <v>Nick NorrisJOHNS MANVILLE CORP. (RICHMOND)</v>
      </c>
      <c r="G11616" s="150" t="str">
        <f t="shared" si="237"/>
        <v>Nick Norris</v>
      </c>
      <c r="H11616" s="149" t="s">
        <v>4963</v>
      </c>
      <c r="I11616">
        <v>40002168</v>
      </c>
      <c r="J11616" t="s">
        <v>23112</v>
      </c>
      <c r="K11616" t="s">
        <v>23113</v>
      </c>
      <c r="L11616" t="s">
        <v>12881</v>
      </c>
      <c r="M11616" t="s">
        <v>12882</v>
      </c>
      <c r="N11616" t="s">
        <v>14312</v>
      </c>
      <c r="Q11616" t="s">
        <v>12415</v>
      </c>
      <c r="R11616" t="s">
        <v>12416</v>
      </c>
      <c r="S11616" t="s">
        <v>23114</v>
      </c>
      <c r="U11616" t="s">
        <v>12418</v>
      </c>
      <c r="V11616">
        <v>214</v>
      </c>
      <c r="W11616">
        <v>11</v>
      </c>
      <c r="X11616">
        <v>1</v>
      </c>
      <c r="Y11616" t="s">
        <v>12765</v>
      </c>
      <c r="Z11616" t="s">
        <v>12420</v>
      </c>
      <c r="AA11616" t="s">
        <v>12421</v>
      </c>
      <c r="AB11616" t="s">
        <v>12473</v>
      </c>
      <c r="AC11616">
        <v>2</v>
      </c>
      <c r="AD11616" s="123">
        <v>39111</v>
      </c>
      <c r="AE11616" t="s">
        <v>12423</v>
      </c>
      <c r="AG11616">
        <v>40002168</v>
      </c>
      <c r="AL11616" t="s">
        <v>12473</v>
      </c>
      <c r="AN11616">
        <v>603101401</v>
      </c>
      <c r="AO11616">
        <v>16</v>
      </c>
      <c r="AP11616" t="s">
        <v>12424</v>
      </c>
      <c r="AQ11616" t="s">
        <v>11408</v>
      </c>
      <c r="AR11616">
        <v>4100</v>
      </c>
      <c r="AS11616" t="s">
        <v>12491</v>
      </c>
      <c r="AT11616">
        <v>0</v>
      </c>
      <c r="AV11616" t="s">
        <v>12885</v>
      </c>
      <c r="AW11616">
        <v>116100</v>
      </c>
    </row>
    <row r="11617" spans="1:49" x14ac:dyDescent="0.25">
      <c r="A11617">
        <v>4100</v>
      </c>
      <c r="B11617">
        <v>30040</v>
      </c>
      <c r="C11617">
        <v>4057</v>
      </c>
      <c r="D11617">
        <v>415</v>
      </c>
      <c r="E11617" s="124" t="s">
        <v>22696</v>
      </c>
      <c r="F11617" t="str">
        <f t="shared" si="236"/>
        <v>Nick NorrisJOYCE/DAYTON CORP.</v>
      </c>
      <c r="G11617" s="150" t="str">
        <f t="shared" si="237"/>
        <v>Nick Norris</v>
      </c>
      <c r="H11617" s="149" t="s">
        <v>5005</v>
      </c>
      <c r="I11617">
        <v>40003009</v>
      </c>
      <c r="L11617" t="s">
        <v>20096</v>
      </c>
      <c r="M11617" t="s">
        <v>12521</v>
      </c>
      <c r="O11617">
        <v>1630</v>
      </c>
      <c r="P11617">
        <v>45401</v>
      </c>
      <c r="Q11617" t="s">
        <v>12415</v>
      </c>
      <c r="R11617" t="s">
        <v>12416</v>
      </c>
      <c r="S11617" t="s">
        <v>23115</v>
      </c>
      <c r="U11617" t="s">
        <v>12418</v>
      </c>
      <c r="W11617">
        <v>11</v>
      </c>
      <c r="X11617">
        <v>0</v>
      </c>
      <c r="Y11617" t="s">
        <v>12419</v>
      </c>
      <c r="Z11617" t="s">
        <v>12420</v>
      </c>
      <c r="AA11617" t="s">
        <v>12421</v>
      </c>
      <c r="AB11617" t="s">
        <v>12422</v>
      </c>
      <c r="AC11617">
        <v>2</v>
      </c>
      <c r="AD11617" s="123">
        <v>39111</v>
      </c>
      <c r="AE11617" t="s">
        <v>12423</v>
      </c>
      <c r="AG11617">
        <v>40003009</v>
      </c>
      <c r="AL11617" t="s">
        <v>12422</v>
      </c>
      <c r="AN11617">
        <v>3611306301</v>
      </c>
      <c r="AO11617">
        <v>16</v>
      </c>
      <c r="AP11617" t="s">
        <v>12424</v>
      </c>
      <c r="AQ11617" t="s">
        <v>11408</v>
      </c>
      <c r="AR11617">
        <v>4100</v>
      </c>
      <c r="AT11617">
        <v>2005</v>
      </c>
      <c r="AV11617" t="s">
        <v>23116</v>
      </c>
      <c r="AW11617">
        <v>116100</v>
      </c>
    </row>
    <row r="11618" spans="1:49" x14ac:dyDescent="0.25">
      <c r="A11618">
        <v>4100</v>
      </c>
      <c r="B11618">
        <v>30040</v>
      </c>
      <c r="C11618">
        <v>4057</v>
      </c>
      <c r="D11618">
        <v>415</v>
      </c>
      <c r="E11618" s="124" t="s">
        <v>22696</v>
      </c>
      <c r="F11618" t="str">
        <f t="shared" si="236"/>
        <v>Nick NorrisKAMAN</v>
      </c>
      <c r="G11618" s="150" t="str">
        <f t="shared" si="237"/>
        <v>Nick Norris</v>
      </c>
      <c r="H11618" s="149" t="s">
        <v>5036</v>
      </c>
      <c r="I11618">
        <v>40002099</v>
      </c>
      <c r="L11618" t="s">
        <v>12895</v>
      </c>
      <c r="M11618" t="s">
        <v>12896</v>
      </c>
      <c r="O11618">
        <v>2536</v>
      </c>
      <c r="P11618" t="s">
        <v>15579</v>
      </c>
      <c r="Q11618" t="s">
        <v>12415</v>
      </c>
      <c r="R11618" t="s">
        <v>12416</v>
      </c>
      <c r="S11618">
        <v>7154246250</v>
      </c>
      <c r="U11618" t="s">
        <v>12418</v>
      </c>
      <c r="V11618">
        <v>207</v>
      </c>
      <c r="W11618">
        <v>11</v>
      </c>
      <c r="X11618">
        <v>2</v>
      </c>
      <c r="Y11618" t="s">
        <v>12472</v>
      </c>
      <c r="Z11618" t="s">
        <v>12420</v>
      </c>
      <c r="AA11618" t="s">
        <v>12421</v>
      </c>
      <c r="AB11618" t="s">
        <v>14028</v>
      </c>
      <c r="AC11618">
        <v>2</v>
      </c>
      <c r="AD11618" s="123">
        <v>39111</v>
      </c>
      <c r="AE11618" t="s">
        <v>12423</v>
      </c>
      <c r="AG11618">
        <v>40002099</v>
      </c>
      <c r="AL11618" t="s">
        <v>14028</v>
      </c>
      <c r="AN11618">
        <v>1500304701</v>
      </c>
      <c r="AO11618">
        <v>16</v>
      </c>
      <c r="AP11618" t="s">
        <v>12424</v>
      </c>
      <c r="AQ11618" t="s">
        <v>11408</v>
      </c>
      <c r="AR11618">
        <v>4100</v>
      </c>
      <c r="AS11618" t="s">
        <v>12491</v>
      </c>
      <c r="AT11618">
        <v>0</v>
      </c>
      <c r="AV11618" t="s">
        <v>5036</v>
      </c>
      <c r="AW11618">
        <v>116100</v>
      </c>
    </row>
    <row r="11619" spans="1:49" x14ac:dyDescent="0.25">
      <c r="A11619">
        <v>4100</v>
      </c>
      <c r="B11619">
        <v>30040</v>
      </c>
      <c r="C11619">
        <v>4057</v>
      </c>
      <c r="D11619">
        <v>415</v>
      </c>
      <c r="E11619" s="124" t="s">
        <v>22696</v>
      </c>
      <c r="F11619" t="str">
        <f t="shared" si="236"/>
        <v>Nick NorrisKAMAN IND- EASTLAKE</v>
      </c>
      <c r="G11619" s="150" t="str">
        <f t="shared" si="237"/>
        <v>Nick Norris</v>
      </c>
      <c r="H11619" s="149" t="s">
        <v>5046</v>
      </c>
      <c r="I11619">
        <v>40007788</v>
      </c>
      <c r="K11619" t="s">
        <v>12894</v>
      </c>
      <c r="L11619" t="s">
        <v>12895</v>
      </c>
      <c r="M11619" t="s">
        <v>12896</v>
      </c>
      <c r="N11619">
        <v>46802</v>
      </c>
      <c r="Q11619" t="s">
        <v>12415</v>
      </c>
      <c r="R11619" t="s">
        <v>12416</v>
      </c>
      <c r="U11619" t="s">
        <v>12418</v>
      </c>
      <c r="V11619">
        <v>207</v>
      </c>
      <c r="W11619">
        <v>11</v>
      </c>
      <c r="X11619">
        <v>2</v>
      </c>
      <c r="Y11619" t="s">
        <v>12472</v>
      </c>
      <c r="Z11619" t="s">
        <v>12420</v>
      </c>
      <c r="AA11619" t="s">
        <v>12429</v>
      </c>
      <c r="AB11619" t="s">
        <v>12422</v>
      </c>
      <c r="AC11619">
        <v>2</v>
      </c>
      <c r="AD11619" s="123">
        <v>42419</v>
      </c>
      <c r="AE11619" t="s">
        <v>12431</v>
      </c>
      <c r="AG11619">
        <v>40007788</v>
      </c>
      <c r="AL11619" t="s">
        <v>12422</v>
      </c>
      <c r="AN11619">
        <v>1500304701</v>
      </c>
      <c r="AO11619">
        <v>16</v>
      </c>
      <c r="AP11619" t="s">
        <v>12424</v>
      </c>
      <c r="AQ11619" t="s">
        <v>11408</v>
      </c>
      <c r="AR11619">
        <v>4100</v>
      </c>
      <c r="AT11619">
        <v>0</v>
      </c>
      <c r="AV11619" t="s">
        <v>5036</v>
      </c>
      <c r="AW11619">
        <v>116100</v>
      </c>
    </row>
    <row r="11620" spans="1:49" x14ac:dyDescent="0.25">
      <c r="A11620">
        <v>4100</v>
      </c>
      <c r="B11620">
        <v>30040</v>
      </c>
      <c r="C11620">
        <v>4057</v>
      </c>
      <c r="D11620">
        <v>415</v>
      </c>
      <c r="E11620" s="124" t="s">
        <v>22696</v>
      </c>
      <c r="F11620" t="str">
        <f t="shared" si="236"/>
        <v>Nick NorrisKAMAN IND. TECH. - AC SUPP.-MACHSNY</v>
      </c>
      <c r="G11620" s="150" t="str">
        <f t="shared" si="237"/>
        <v>Nick Norris</v>
      </c>
      <c r="H11620" s="149" t="s">
        <v>5053</v>
      </c>
      <c r="I11620">
        <v>40001370</v>
      </c>
      <c r="L11620" t="s">
        <v>12895</v>
      </c>
      <c r="M11620" t="s">
        <v>12896</v>
      </c>
      <c r="O11620">
        <v>2536</v>
      </c>
      <c r="P11620" t="s">
        <v>15579</v>
      </c>
      <c r="Q11620" t="s">
        <v>12415</v>
      </c>
      <c r="R11620" t="s">
        <v>12416</v>
      </c>
      <c r="S11620" t="s">
        <v>23117</v>
      </c>
      <c r="U11620" t="s">
        <v>12418</v>
      </c>
      <c r="V11620">
        <v>207</v>
      </c>
      <c r="W11620">
        <v>11</v>
      </c>
      <c r="X11620">
        <v>2</v>
      </c>
      <c r="Y11620" t="s">
        <v>12419</v>
      </c>
      <c r="Z11620" t="s">
        <v>12420</v>
      </c>
      <c r="AA11620" t="s">
        <v>12421</v>
      </c>
      <c r="AB11620" t="s">
        <v>12422</v>
      </c>
      <c r="AC11620">
        <v>2</v>
      </c>
      <c r="AD11620" s="123">
        <v>39111</v>
      </c>
      <c r="AE11620" t="s">
        <v>12423</v>
      </c>
      <c r="AG11620">
        <v>40001370</v>
      </c>
      <c r="AL11620" t="s">
        <v>12422</v>
      </c>
      <c r="AN11620">
        <v>1500304701</v>
      </c>
      <c r="AO11620">
        <v>16</v>
      </c>
      <c r="AP11620" t="s">
        <v>12424</v>
      </c>
      <c r="AQ11620" t="s">
        <v>11408</v>
      </c>
      <c r="AR11620">
        <v>4100</v>
      </c>
      <c r="AS11620" t="s">
        <v>12491</v>
      </c>
      <c r="AT11620">
        <v>0</v>
      </c>
      <c r="AV11620" t="s">
        <v>5036</v>
      </c>
      <c r="AW11620">
        <v>116100</v>
      </c>
    </row>
    <row r="11621" spans="1:49" x14ac:dyDescent="0.25">
      <c r="A11621">
        <v>4100</v>
      </c>
      <c r="B11621">
        <v>30040</v>
      </c>
      <c r="C11621">
        <v>4057</v>
      </c>
      <c r="D11621">
        <v>415</v>
      </c>
      <c r="E11621" s="124" t="s">
        <v>22696</v>
      </c>
      <c r="F11621" t="str">
        <f t="shared" si="236"/>
        <v>Nick NorrisKAMAN INDUSTRIAL TECH</v>
      </c>
      <c r="G11621" s="150" t="str">
        <f t="shared" si="237"/>
        <v>Nick Norris</v>
      </c>
      <c r="H11621" s="149" t="s">
        <v>5100</v>
      </c>
      <c r="I11621">
        <v>40002181</v>
      </c>
      <c r="L11621" t="s">
        <v>12895</v>
      </c>
      <c r="M11621" t="s">
        <v>12896</v>
      </c>
      <c r="O11621">
        <v>2536</v>
      </c>
      <c r="P11621" t="s">
        <v>15579</v>
      </c>
      <c r="Q11621" t="s">
        <v>12415</v>
      </c>
      <c r="R11621" t="s">
        <v>12416</v>
      </c>
      <c r="S11621" t="s">
        <v>23118</v>
      </c>
      <c r="U11621" t="s">
        <v>12418</v>
      </c>
      <c r="V11621">
        <v>207</v>
      </c>
      <c r="W11621">
        <v>11</v>
      </c>
      <c r="X11621">
        <v>2</v>
      </c>
      <c r="Y11621" t="s">
        <v>12472</v>
      </c>
      <c r="Z11621" t="s">
        <v>12420</v>
      </c>
      <c r="AA11621" t="s">
        <v>12421</v>
      </c>
      <c r="AB11621" t="s">
        <v>12422</v>
      </c>
      <c r="AC11621">
        <v>2</v>
      </c>
      <c r="AD11621" s="123">
        <v>39111</v>
      </c>
      <c r="AE11621" t="s">
        <v>12423</v>
      </c>
      <c r="AG11621">
        <v>40002181</v>
      </c>
      <c r="AL11621" t="s">
        <v>12422</v>
      </c>
      <c r="AN11621">
        <v>1500304701</v>
      </c>
      <c r="AO11621">
        <v>16</v>
      </c>
      <c r="AP11621" t="s">
        <v>12424</v>
      </c>
      <c r="AQ11621" t="s">
        <v>11408</v>
      </c>
      <c r="AR11621">
        <v>4100</v>
      </c>
      <c r="AS11621" t="s">
        <v>12491</v>
      </c>
      <c r="AT11621">
        <v>0</v>
      </c>
      <c r="AV11621" t="s">
        <v>5036</v>
      </c>
      <c r="AW11621">
        <v>116100</v>
      </c>
    </row>
    <row r="11622" spans="1:49" x14ac:dyDescent="0.25">
      <c r="A11622">
        <v>4100</v>
      </c>
      <c r="B11622">
        <v>30040</v>
      </c>
      <c r="C11622">
        <v>4057</v>
      </c>
      <c r="D11622">
        <v>415</v>
      </c>
      <c r="E11622" s="124" t="s">
        <v>22696</v>
      </c>
      <c r="F11622" s="185" t="str">
        <f t="shared" si="236"/>
        <v>Nick NorrisKAMAN INDUSTRIAL TECHNOLOGIES</v>
      </c>
      <c r="G11622" s="150" t="str">
        <f t="shared" si="237"/>
        <v>Nick Norris</v>
      </c>
      <c r="H11622" s="149" t="s">
        <v>5105</v>
      </c>
      <c r="I11622">
        <v>40002721</v>
      </c>
      <c r="L11622" t="s">
        <v>12895</v>
      </c>
      <c r="M11622" t="s">
        <v>12896</v>
      </c>
      <c r="O11622">
        <v>2536</v>
      </c>
      <c r="P11622" t="s">
        <v>15579</v>
      </c>
      <c r="Q11622" t="s">
        <v>12415</v>
      </c>
      <c r="R11622" t="s">
        <v>12416</v>
      </c>
      <c r="S11622" t="s">
        <v>23119</v>
      </c>
      <c r="U11622" t="s">
        <v>12418</v>
      </c>
      <c r="V11622">
        <v>207</v>
      </c>
      <c r="W11622">
        <v>11</v>
      </c>
      <c r="X11622">
        <v>2</v>
      </c>
      <c r="Y11622" t="s">
        <v>12472</v>
      </c>
      <c r="Z11622" t="s">
        <v>12420</v>
      </c>
      <c r="AA11622" t="s">
        <v>12421</v>
      </c>
      <c r="AB11622" t="s">
        <v>12422</v>
      </c>
      <c r="AC11622">
        <v>2</v>
      </c>
      <c r="AD11622" s="123">
        <v>39111</v>
      </c>
      <c r="AE11622" t="s">
        <v>12423</v>
      </c>
      <c r="AG11622">
        <v>40002721</v>
      </c>
      <c r="AL11622" t="s">
        <v>12422</v>
      </c>
      <c r="AN11622">
        <v>1500304701</v>
      </c>
      <c r="AO11622">
        <v>16</v>
      </c>
      <c r="AP11622" t="s">
        <v>12424</v>
      </c>
      <c r="AQ11622" t="s">
        <v>11408</v>
      </c>
      <c r="AR11622">
        <v>4100</v>
      </c>
      <c r="AS11622" t="s">
        <v>12491</v>
      </c>
      <c r="AT11622">
        <v>2005</v>
      </c>
      <c r="AV11622" t="s">
        <v>5036</v>
      </c>
      <c r="AW11622">
        <v>116100</v>
      </c>
    </row>
    <row r="11623" spans="1:49" x14ac:dyDescent="0.25">
      <c r="A11623">
        <v>4100</v>
      </c>
      <c r="B11623">
        <v>30040</v>
      </c>
      <c r="C11623">
        <v>4057</v>
      </c>
      <c r="D11623">
        <v>415</v>
      </c>
      <c r="E11623" s="124" t="s">
        <v>22696</v>
      </c>
      <c r="F11623" s="185" t="str">
        <f t="shared" si="236"/>
        <v>Nick NorrisKAMAN INDUSTRIAL TECHNOLOGIES-2286</v>
      </c>
      <c r="G11623" s="150" t="str">
        <f t="shared" si="237"/>
        <v>Nick Norris</v>
      </c>
      <c r="H11623" s="149" t="s">
        <v>23120</v>
      </c>
      <c r="I11623">
        <v>40002286</v>
      </c>
      <c r="L11623" t="s">
        <v>12895</v>
      </c>
      <c r="M11623" t="s">
        <v>12896</v>
      </c>
      <c r="O11623">
        <v>2536</v>
      </c>
      <c r="P11623" t="s">
        <v>15579</v>
      </c>
      <c r="Q11623" t="s">
        <v>12415</v>
      </c>
      <c r="R11623" t="s">
        <v>12416</v>
      </c>
      <c r="U11623" t="s">
        <v>12418</v>
      </c>
      <c r="V11623">
        <v>207</v>
      </c>
      <c r="W11623">
        <v>11</v>
      </c>
      <c r="X11623">
        <v>2</v>
      </c>
      <c r="Y11623" t="s">
        <v>12419</v>
      </c>
      <c r="Z11623" t="s">
        <v>12420</v>
      </c>
      <c r="AA11623" t="s">
        <v>12421</v>
      </c>
      <c r="AB11623" t="s">
        <v>12422</v>
      </c>
      <c r="AC11623">
        <v>2</v>
      </c>
      <c r="AD11623" s="123">
        <v>39111</v>
      </c>
      <c r="AE11623" t="s">
        <v>12423</v>
      </c>
      <c r="AG11623">
        <v>40002286</v>
      </c>
      <c r="AL11623" t="s">
        <v>12422</v>
      </c>
      <c r="AN11623">
        <v>1500304701</v>
      </c>
      <c r="AO11623">
        <v>16</v>
      </c>
      <c r="AP11623" t="s">
        <v>12424</v>
      </c>
      <c r="AQ11623" t="s">
        <v>11408</v>
      </c>
      <c r="AR11623">
        <v>4100</v>
      </c>
      <c r="AS11623" t="s">
        <v>12491</v>
      </c>
      <c r="AT11623">
        <v>0</v>
      </c>
      <c r="AV11623" t="s">
        <v>5036</v>
      </c>
      <c r="AW11623">
        <v>116100</v>
      </c>
    </row>
    <row r="11624" spans="1:49" x14ac:dyDescent="0.25">
      <c r="A11624">
        <v>4100</v>
      </c>
      <c r="B11624">
        <v>30040</v>
      </c>
      <c r="C11624">
        <v>4057</v>
      </c>
      <c r="D11624">
        <v>417</v>
      </c>
      <c r="E11624" s="124" t="s">
        <v>22696</v>
      </c>
      <c r="F11624" t="str">
        <f t="shared" si="236"/>
        <v>Nick NorrisKAMAN INDUSTRIAL TECHNOLOGIES-FT SM</v>
      </c>
      <c r="G11624" s="150" t="str">
        <f t="shared" si="237"/>
        <v>Nick Norris</v>
      </c>
      <c r="H11624" s="149" t="s">
        <v>5109</v>
      </c>
      <c r="I11624">
        <v>40007148</v>
      </c>
      <c r="L11624" t="s">
        <v>12895</v>
      </c>
      <c r="M11624" t="s">
        <v>12896</v>
      </c>
      <c r="O11624">
        <v>2536</v>
      </c>
      <c r="P11624">
        <v>46801</v>
      </c>
      <c r="Q11624" t="s">
        <v>12415</v>
      </c>
      <c r="R11624" t="s">
        <v>12416</v>
      </c>
      <c r="S11624" t="s">
        <v>23121</v>
      </c>
      <c r="U11624" t="s">
        <v>12418</v>
      </c>
      <c r="V11624">
        <v>207</v>
      </c>
      <c r="W11624">
        <v>11</v>
      </c>
      <c r="X11624">
        <v>2</v>
      </c>
      <c r="Y11624" t="s">
        <v>12419</v>
      </c>
      <c r="Z11624" t="s">
        <v>12420</v>
      </c>
      <c r="AA11624" t="s">
        <v>12429</v>
      </c>
      <c r="AB11624" t="s">
        <v>12422</v>
      </c>
      <c r="AC11624">
        <v>2</v>
      </c>
      <c r="AD11624" s="123">
        <v>41493</v>
      </c>
      <c r="AE11624" t="s">
        <v>12431</v>
      </c>
      <c r="AG11624">
        <v>40007148</v>
      </c>
      <c r="AL11624" t="s">
        <v>12422</v>
      </c>
      <c r="AN11624">
        <v>1500304701</v>
      </c>
      <c r="AO11624">
        <v>16</v>
      </c>
      <c r="AP11624" t="s">
        <v>12424</v>
      </c>
      <c r="AQ11624" t="s">
        <v>11408</v>
      </c>
      <c r="AR11624">
        <v>4100</v>
      </c>
      <c r="AT11624">
        <v>0</v>
      </c>
      <c r="AV11624" t="s">
        <v>5036</v>
      </c>
      <c r="AW11624">
        <v>116100</v>
      </c>
    </row>
    <row r="11625" spans="1:49" x14ac:dyDescent="0.25">
      <c r="A11625">
        <v>4100</v>
      </c>
      <c r="B11625">
        <v>30040</v>
      </c>
      <c r="C11625">
        <v>4057</v>
      </c>
      <c r="D11625">
        <v>415</v>
      </c>
      <c r="E11625" s="124" t="s">
        <v>22696</v>
      </c>
      <c r="F11625" t="str">
        <f t="shared" si="236"/>
        <v>Nick NorrisKAMAN INDUSTRIES</v>
      </c>
      <c r="G11625" s="150" t="str">
        <f t="shared" si="237"/>
        <v>Nick Norris</v>
      </c>
      <c r="H11625" s="149" t="s">
        <v>5114</v>
      </c>
      <c r="I11625">
        <v>40005089</v>
      </c>
      <c r="L11625" t="s">
        <v>12895</v>
      </c>
      <c r="M11625" t="s">
        <v>12896</v>
      </c>
      <c r="O11625">
        <v>2536</v>
      </c>
      <c r="P11625" t="s">
        <v>15579</v>
      </c>
      <c r="Q11625" t="s">
        <v>12415</v>
      </c>
      <c r="R11625" t="s">
        <v>12416</v>
      </c>
      <c r="S11625" t="s">
        <v>23122</v>
      </c>
      <c r="U11625" t="s">
        <v>12418</v>
      </c>
      <c r="V11625">
        <v>207</v>
      </c>
      <c r="W11625">
        <v>11</v>
      </c>
      <c r="X11625">
        <v>2</v>
      </c>
      <c r="Y11625" t="s">
        <v>12419</v>
      </c>
      <c r="Z11625" t="s">
        <v>12420</v>
      </c>
      <c r="AA11625" t="s">
        <v>12429</v>
      </c>
      <c r="AB11625" t="s">
        <v>12422</v>
      </c>
      <c r="AC11625">
        <v>2</v>
      </c>
      <c r="AD11625" s="123">
        <v>39237</v>
      </c>
      <c r="AE11625" t="s">
        <v>12538</v>
      </c>
      <c r="AG11625">
        <v>40005089</v>
      </c>
      <c r="AL11625" t="s">
        <v>12422</v>
      </c>
      <c r="AN11625">
        <v>1500304701</v>
      </c>
      <c r="AO11625">
        <v>16</v>
      </c>
      <c r="AP11625" t="s">
        <v>12424</v>
      </c>
      <c r="AQ11625" t="s">
        <v>11408</v>
      </c>
      <c r="AR11625">
        <v>4100</v>
      </c>
      <c r="AS11625" t="s">
        <v>12491</v>
      </c>
      <c r="AT11625">
        <v>0</v>
      </c>
      <c r="AV11625" t="s">
        <v>5036</v>
      </c>
      <c r="AW11625">
        <v>116100</v>
      </c>
    </row>
    <row r="11626" spans="1:49" x14ac:dyDescent="0.25">
      <c r="A11626">
        <v>4100</v>
      </c>
      <c r="B11626">
        <v>30040</v>
      </c>
      <c r="C11626">
        <v>4057</v>
      </c>
      <c r="D11626">
        <v>415</v>
      </c>
      <c r="E11626" s="124" t="s">
        <v>22696</v>
      </c>
      <c r="F11626" t="str">
        <f t="shared" si="236"/>
        <v>Nick NorrisKEIHIN IPT MFG., INC.</v>
      </c>
      <c r="G11626" s="150" t="str">
        <f t="shared" si="237"/>
        <v>Nick Norris</v>
      </c>
      <c r="H11626" s="149" t="s">
        <v>5149</v>
      </c>
      <c r="I11626">
        <v>40005837</v>
      </c>
      <c r="K11626" t="s">
        <v>23123</v>
      </c>
      <c r="L11626" t="s">
        <v>22783</v>
      </c>
      <c r="M11626" t="s">
        <v>12896</v>
      </c>
      <c r="N11626">
        <v>46140</v>
      </c>
      <c r="Q11626" t="s">
        <v>12415</v>
      </c>
      <c r="R11626" t="s">
        <v>12416</v>
      </c>
      <c r="S11626" t="s">
        <v>23124</v>
      </c>
      <c r="U11626" t="s">
        <v>12418</v>
      </c>
      <c r="W11626">
        <v>11</v>
      </c>
      <c r="X11626">
        <v>1</v>
      </c>
      <c r="Y11626" t="s">
        <v>12419</v>
      </c>
      <c r="Z11626" t="s">
        <v>12420</v>
      </c>
      <c r="AA11626" t="s">
        <v>14498</v>
      </c>
      <c r="AB11626" t="s">
        <v>12478</v>
      </c>
      <c r="AC11626">
        <v>2</v>
      </c>
      <c r="AD11626" s="123">
        <v>40043</v>
      </c>
      <c r="AE11626" t="s">
        <v>12431</v>
      </c>
      <c r="AG11626">
        <v>40005837</v>
      </c>
      <c r="AL11626" t="s">
        <v>12430</v>
      </c>
      <c r="AN11626">
        <v>1505905601</v>
      </c>
      <c r="AO11626">
        <v>16</v>
      </c>
      <c r="AP11626" t="s">
        <v>12424</v>
      </c>
      <c r="AQ11626" t="s">
        <v>11408</v>
      </c>
      <c r="AR11626">
        <v>4100</v>
      </c>
      <c r="AT11626">
        <v>0</v>
      </c>
      <c r="AV11626" t="s">
        <v>23125</v>
      </c>
      <c r="AW11626">
        <v>116100</v>
      </c>
    </row>
    <row r="11627" spans="1:49" x14ac:dyDescent="0.25">
      <c r="A11627">
        <v>4100</v>
      </c>
      <c r="B11627">
        <v>30040</v>
      </c>
      <c r="C11627">
        <v>4057</v>
      </c>
      <c r="D11627">
        <v>410</v>
      </c>
      <c r="E11627" s="124" t="s">
        <v>22696</v>
      </c>
      <c r="F11627" t="str">
        <f t="shared" si="236"/>
        <v>Nick NorrisKELLOGG-MARIEMONT</v>
      </c>
      <c r="G11627" s="150" t="str">
        <f t="shared" si="237"/>
        <v>Nick Norris</v>
      </c>
      <c r="H11627" s="149" t="s">
        <v>5173</v>
      </c>
      <c r="I11627">
        <v>40004149</v>
      </c>
      <c r="J11627" t="s">
        <v>14949</v>
      </c>
      <c r="L11627" t="s">
        <v>14326</v>
      </c>
      <c r="M11627" t="s">
        <v>12684</v>
      </c>
      <c r="N11627" t="s">
        <v>14327</v>
      </c>
      <c r="O11627">
        <v>1988</v>
      </c>
      <c r="Q11627" t="s">
        <v>12415</v>
      </c>
      <c r="R11627" t="s">
        <v>12416</v>
      </c>
      <c r="S11627" t="s">
        <v>23126</v>
      </c>
      <c r="U11627" t="s">
        <v>12418</v>
      </c>
      <c r="V11627">
        <v>213</v>
      </c>
      <c r="W11627">
        <v>11</v>
      </c>
      <c r="X11627">
        <v>1</v>
      </c>
      <c r="Y11627" t="s">
        <v>12419</v>
      </c>
      <c r="Z11627" t="s">
        <v>12420</v>
      </c>
      <c r="AA11627" t="s">
        <v>12421</v>
      </c>
      <c r="AB11627" t="s">
        <v>14329</v>
      </c>
      <c r="AC11627">
        <v>2</v>
      </c>
      <c r="AD11627" s="123">
        <v>39111</v>
      </c>
      <c r="AE11627" t="s">
        <v>12423</v>
      </c>
      <c r="AG11627">
        <v>40004149</v>
      </c>
      <c r="AL11627" t="s">
        <v>14329</v>
      </c>
      <c r="AN11627">
        <v>2302501101</v>
      </c>
      <c r="AO11627">
        <v>16</v>
      </c>
      <c r="AP11627" t="s">
        <v>12424</v>
      </c>
      <c r="AQ11627" t="s">
        <v>11408</v>
      </c>
      <c r="AR11627">
        <v>4100</v>
      </c>
      <c r="AT11627">
        <v>2005</v>
      </c>
      <c r="AV11627" t="s">
        <v>14330</v>
      </c>
      <c r="AW11627">
        <v>116100</v>
      </c>
    </row>
    <row r="11628" spans="1:49" x14ac:dyDescent="0.25">
      <c r="A11628">
        <v>4100</v>
      </c>
      <c r="B11628">
        <v>30040</v>
      </c>
      <c r="C11628">
        <v>4057</v>
      </c>
      <c r="D11628">
        <v>415</v>
      </c>
      <c r="E11628" s="124" t="s">
        <v>22696</v>
      </c>
      <c r="F11628" t="str">
        <f t="shared" si="236"/>
        <v>Nick NorrisKELLY BOX &amp; PKG CORP.</v>
      </c>
      <c r="G11628" s="150" t="str">
        <f t="shared" si="237"/>
        <v>Nick Norris</v>
      </c>
      <c r="H11628" s="149" t="s">
        <v>5175</v>
      </c>
      <c r="I11628">
        <v>40002754</v>
      </c>
      <c r="K11628" t="s">
        <v>23127</v>
      </c>
      <c r="L11628" t="s">
        <v>12895</v>
      </c>
      <c r="M11628" t="s">
        <v>12896</v>
      </c>
      <c r="N11628" t="s">
        <v>23050</v>
      </c>
      <c r="Q11628" t="s">
        <v>12415</v>
      </c>
      <c r="R11628" t="s">
        <v>12416</v>
      </c>
      <c r="S11628" t="s">
        <v>23128</v>
      </c>
      <c r="U11628" t="s">
        <v>12418</v>
      </c>
      <c r="W11628">
        <v>11</v>
      </c>
      <c r="X11628">
        <v>1</v>
      </c>
      <c r="Y11628" t="s">
        <v>12419</v>
      </c>
      <c r="Z11628" t="s">
        <v>12420</v>
      </c>
      <c r="AA11628" t="s">
        <v>12421</v>
      </c>
      <c r="AB11628" t="s">
        <v>12422</v>
      </c>
      <c r="AC11628">
        <v>2</v>
      </c>
      <c r="AD11628" s="123">
        <v>39111</v>
      </c>
      <c r="AE11628" t="s">
        <v>12423</v>
      </c>
      <c r="AG11628">
        <v>40002754</v>
      </c>
      <c r="AL11628" t="s">
        <v>12422</v>
      </c>
      <c r="AN11628">
        <v>1500304701</v>
      </c>
      <c r="AO11628">
        <v>16</v>
      </c>
      <c r="AP11628" t="s">
        <v>12424</v>
      </c>
      <c r="AQ11628" t="s">
        <v>11408</v>
      </c>
      <c r="AR11628">
        <v>4100</v>
      </c>
      <c r="AS11628" t="s">
        <v>12491</v>
      </c>
      <c r="AT11628">
        <v>0</v>
      </c>
      <c r="AV11628" t="s">
        <v>23129</v>
      </c>
      <c r="AW11628">
        <v>116100</v>
      </c>
    </row>
    <row r="11629" spans="1:49" x14ac:dyDescent="0.25">
      <c r="A11629">
        <v>4100</v>
      </c>
      <c r="B11629">
        <v>30040</v>
      </c>
      <c r="C11629">
        <v>4057</v>
      </c>
      <c r="D11629">
        <v>415</v>
      </c>
      <c r="E11629" s="124" t="s">
        <v>22696</v>
      </c>
      <c r="F11629" t="str">
        <f t="shared" si="236"/>
        <v>Nick NorrisKERN USA</v>
      </c>
      <c r="G11629" s="150" t="str">
        <f t="shared" si="237"/>
        <v>Nick Norris</v>
      </c>
      <c r="H11629" s="149" t="s">
        <v>5188</v>
      </c>
      <c r="I11629">
        <v>40006687</v>
      </c>
      <c r="K11629" t="s">
        <v>23130</v>
      </c>
      <c r="L11629" t="s">
        <v>20604</v>
      </c>
      <c r="M11629" t="s">
        <v>12521</v>
      </c>
      <c r="N11629">
        <v>43123</v>
      </c>
      <c r="Q11629" t="s">
        <v>12415</v>
      </c>
      <c r="R11629" t="s">
        <v>12416</v>
      </c>
      <c r="S11629" t="s">
        <v>23131</v>
      </c>
      <c r="U11629" t="s">
        <v>12418</v>
      </c>
      <c r="W11629">
        <v>11</v>
      </c>
      <c r="X11629">
        <v>0</v>
      </c>
      <c r="Y11629" t="s">
        <v>12419</v>
      </c>
      <c r="Z11629" t="s">
        <v>12420</v>
      </c>
      <c r="AA11629" t="s">
        <v>14498</v>
      </c>
      <c r="AB11629" t="s">
        <v>12430</v>
      </c>
      <c r="AC11629">
        <v>2</v>
      </c>
      <c r="AD11629" s="123">
        <v>40868</v>
      </c>
      <c r="AE11629" t="s">
        <v>12431</v>
      </c>
      <c r="AG11629">
        <v>40006687</v>
      </c>
      <c r="AL11629" t="s">
        <v>12430</v>
      </c>
      <c r="AN11629">
        <v>3604910301</v>
      </c>
      <c r="AO11629">
        <v>16</v>
      </c>
      <c r="AP11629" t="s">
        <v>12424</v>
      </c>
      <c r="AQ11629" t="s">
        <v>11408</v>
      </c>
      <c r="AR11629">
        <v>4100</v>
      </c>
      <c r="AT11629">
        <v>0</v>
      </c>
      <c r="AV11629" t="s">
        <v>5188</v>
      </c>
      <c r="AW11629">
        <v>116100</v>
      </c>
    </row>
    <row r="11630" spans="1:49" x14ac:dyDescent="0.25">
      <c r="A11630">
        <v>4100</v>
      </c>
      <c r="B11630">
        <v>30040</v>
      </c>
      <c r="C11630">
        <v>4057</v>
      </c>
      <c r="D11630">
        <v>415</v>
      </c>
      <c r="E11630" s="124" t="s">
        <v>22696</v>
      </c>
      <c r="F11630" t="str">
        <f t="shared" si="236"/>
        <v>Nick NorrisKNAPHEIDE MFG CO</v>
      </c>
      <c r="G11630" s="150" t="str">
        <f t="shared" si="237"/>
        <v>Nick Norris</v>
      </c>
      <c r="H11630" s="149" t="s">
        <v>5257</v>
      </c>
      <c r="I11630">
        <v>40003070</v>
      </c>
      <c r="J11630" t="s">
        <v>23132</v>
      </c>
      <c r="K11630" t="s">
        <v>23133</v>
      </c>
      <c r="L11630" t="s">
        <v>23134</v>
      </c>
      <c r="M11630" t="s">
        <v>12546</v>
      </c>
      <c r="N11630" t="s">
        <v>23135</v>
      </c>
      <c r="Q11630" t="s">
        <v>12415</v>
      </c>
      <c r="R11630" t="s">
        <v>12416</v>
      </c>
      <c r="S11630" t="s">
        <v>23136</v>
      </c>
      <c r="U11630" t="s">
        <v>12418</v>
      </c>
      <c r="W11630">
        <v>11</v>
      </c>
      <c r="X11630">
        <v>1</v>
      </c>
      <c r="Y11630" t="s">
        <v>12472</v>
      </c>
      <c r="Z11630" t="s">
        <v>12420</v>
      </c>
      <c r="AA11630" t="s">
        <v>12421</v>
      </c>
      <c r="AB11630" t="s">
        <v>12422</v>
      </c>
      <c r="AC11630">
        <v>2</v>
      </c>
      <c r="AD11630" s="123">
        <v>39111</v>
      </c>
      <c r="AE11630" t="s">
        <v>12423</v>
      </c>
      <c r="AG11630">
        <v>40003070</v>
      </c>
      <c r="AL11630" t="s">
        <v>12422</v>
      </c>
      <c r="AN11630">
        <v>1400124301</v>
      </c>
      <c r="AO11630">
        <v>16</v>
      </c>
      <c r="AP11630" t="s">
        <v>12424</v>
      </c>
      <c r="AQ11630" t="s">
        <v>11408</v>
      </c>
      <c r="AR11630">
        <v>4100</v>
      </c>
      <c r="AS11630" t="s">
        <v>12491</v>
      </c>
      <c r="AT11630">
        <v>2005</v>
      </c>
      <c r="AV11630" t="s">
        <v>23137</v>
      </c>
      <c r="AW11630">
        <v>116100</v>
      </c>
    </row>
    <row r="11631" spans="1:49" x14ac:dyDescent="0.25">
      <c r="A11631">
        <v>4100</v>
      </c>
      <c r="B11631">
        <v>30040</v>
      </c>
      <c r="C11631">
        <v>4057</v>
      </c>
      <c r="D11631">
        <v>415</v>
      </c>
      <c r="E11631" s="124" t="s">
        <v>22696</v>
      </c>
      <c r="F11631" t="str">
        <f t="shared" si="236"/>
        <v>Nick NorrisKNAUF INSULATION LLC</v>
      </c>
      <c r="G11631" s="150" t="str">
        <f t="shared" si="237"/>
        <v>Nick Norris</v>
      </c>
      <c r="H11631" s="149" t="s">
        <v>5266</v>
      </c>
      <c r="I11631">
        <v>40007586</v>
      </c>
      <c r="K11631" t="s">
        <v>14333</v>
      </c>
      <c r="L11631" t="s">
        <v>14058</v>
      </c>
      <c r="M11631" t="s">
        <v>12896</v>
      </c>
      <c r="N11631">
        <v>46176</v>
      </c>
      <c r="Q11631" t="s">
        <v>12415</v>
      </c>
      <c r="R11631" t="s">
        <v>12416</v>
      </c>
      <c r="S11631" t="s">
        <v>23138</v>
      </c>
      <c r="U11631" t="s">
        <v>12418</v>
      </c>
      <c r="V11631">
        <v>109</v>
      </c>
      <c r="W11631">
        <v>11</v>
      </c>
      <c r="X11631">
        <v>1</v>
      </c>
      <c r="Y11631" t="s">
        <v>12472</v>
      </c>
      <c r="Z11631" t="s">
        <v>12420</v>
      </c>
      <c r="AA11631" t="s">
        <v>12485</v>
      </c>
      <c r="AB11631" t="s">
        <v>12422</v>
      </c>
      <c r="AC11631">
        <v>2</v>
      </c>
      <c r="AD11631" s="123">
        <v>42142</v>
      </c>
      <c r="AE11631" t="s">
        <v>12528</v>
      </c>
      <c r="AG11631">
        <v>40007586</v>
      </c>
      <c r="AL11631" t="s">
        <v>12422</v>
      </c>
      <c r="AN11631">
        <v>1514512001</v>
      </c>
      <c r="AO11631">
        <v>16</v>
      </c>
      <c r="AP11631" t="s">
        <v>12424</v>
      </c>
      <c r="AQ11631" t="s">
        <v>11408</v>
      </c>
      <c r="AR11631">
        <v>4100</v>
      </c>
      <c r="AT11631">
        <v>0</v>
      </c>
      <c r="AV11631" t="s">
        <v>14335</v>
      </c>
      <c r="AW11631">
        <v>116100</v>
      </c>
    </row>
    <row r="11632" spans="1:49" x14ac:dyDescent="0.25">
      <c r="A11632">
        <v>4100</v>
      </c>
      <c r="B11632">
        <v>30040</v>
      </c>
      <c r="C11632">
        <v>4057</v>
      </c>
      <c r="D11632">
        <v>416</v>
      </c>
      <c r="E11632" s="124" t="s">
        <v>22696</v>
      </c>
      <c r="F11632" t="str">
        <f t="shared" si="236"/>
        <v>Nick NorrisL M ROBBINS - HERSHEY, IL</v>
      </c>
      <c r="G11632" s="150" t="str">
        <f t="shared" si="237"/>
        <v>Nick Norris</v>
      </c>
      <c r="H11632" s="149" t="s">
        <v>5363</v>
      </c>
      <c r="I11632">
        <v>40008496</v>
      </c>
      <c r="L11632" t="s">
        <v>12914</v>
      </c>
      <c r="M11632" t="s">
        <v>12560</v>
      </c>
      <c r="O11632">
        <v>217</v>
      </c>
      <c r="P11632">
        <v>18065</v>
      </c>
      <c r="Q11632" t="s">
        <v>12415</v>
      </c>
      <c r="R11632" t="s">
        <v>12416</v>
      </c>
      <c r="S11632" t="s">
        <v>20858</v>
      </c>
      <c r="U11632" t="s">
        <v>12418</v>
      </c>
      <c r="W11632">
        <v>11</v>
      </c>
      <c r="X11632">
        <v>2</v>
      </c>
      <c r="Y11632" t="s">
        <v>13389</v>
      </c>
      <c r="Z11632" t="s">
        <v>12420</v>
      </c>
      <c r="AA11632" t="s">
        <v>12429</v>
      </c>
      <c r="AB11632" t="s">
        <v>12473</v>
      </c>
      <c r="AC11632">
        <v>2</v>
      </c>
      <c r="AD11632" s="123">
        <v>43384</v>
      </c>
      <c r="AE11632" t="s">
        <v>12431</v>
      </c>
      <c r="AG11632">
        <v>40008496</v>
      </c>
      <c r="AL11632" t="s">
        <v>12473</v>
      </c>
      <c r="AN11632">
        <v>3907783411</v>
      </c>
      <c r="AO11632">
        <v>16</v>
      </c>
      <c r="AP11632" t="s">
        <v>12424</v>
      </c>
      <c r="AQ11632" t="s">
        <v>11408</v>
      </c>
      <c r="AR11632">
        <v>4100</v>
      </c>
      <c r="AT11632">
        <v>0</v>
      </c>
      <c r="AV11632" t="s">
        <v>23139</v>
      </c>
      <c r="AW11632">
        <v>116100</v>
      </c>
    </row>
    <row r="11633" spans="1:49" x14ac:dyDescent="0.25">
      <c r="A11633">
        <v>4100</v>
      </c>
      <c r="B11633">
        <v>30040</v>
      </c>
      <c r="C11633">
        <v>4057</v>
      </c>
      <c r="D11633">
        <v>415</v>
      </c>
      <c r="E11633" s="124" t="s">
        <v>22696</v>
      </c>
      <c r="F11633" t="str">
        <f t="shared" si="236"/>
        <v>Nick NorrisLAZAR SALES</v>
      </c>
      <c r="G11633" s="150" t="str">
        <f t="shared" si="237"/>
        <v>Nick Norris</v>
      </c>
      <c r="H11633" s="149" t="s">
        <v>5450</v>
      </c>
      <c r="I11633">
        <v>40005408</v>
      </c>
      <c r="J11633" t="s">
        <v>14275</v>
      </c>
      <c r="K11633" t="s">
        <v>23140</v>
      </c>
      <c r="L11633" t="s">
        <v>23010</v>
      </c>
      <c r="M11633" t="s">
        <v>12896</v>
      </c>
      <c r="N11633">
        <v>46406</v>
      </c>
      <c r="Q11633" t="s">
        <v>12415</v>
      </c>
      <c r="R11633" t="s">
        <v>12416</v>
      </c>
      <c r="S11633" t="s">
        <v>23141</v>
      </c>
      <c r="U11633" t="s">
        <v>12418</v>
      </c>
      <c r="W11633">
        <v>11</v>
      </c>
      <c r="X11633">
        <v>2</v>
      </c>
      <c r="Y11633" t="s">
        <v>12419</v>
      </c>
      <c r="Z11633" t="s">
        <v>12420</v>
      </c>
      <c r="AA11633" t="s">
        <v>12429</v>
      </c>
      <c r="AB11633" t="s">
        <v>12430</v>
      </c>
      <c r="AC11633">
        <v>2</v>
      </c>
      <c r="AD11633" s="123">
        <v>39525</v>
      </c>
      <c r="AE11633" t="s">
        <v>12538</v>
      </c>
      <c r="AG11633">
        <v>40005408</v>
      </c>
      <c r="AL11633" t="s">
        <v>12430</v>
      </c>
      <c r="AN11633">
        <v>1508905101</v>
      </c>
      <c r="AO11633">
        <v>16</v>
      </c>
      <c r="AP11633" t="s">
        <v>12424</v>
      </c>
      <c r="AQ11633" t="s">
        <v>11408</v>
      </c>
      <c r="AR11633">
        <v>4100</v>
      </c>
      <c r="AT11633">
        <v>0</v>
      </c>
      <c r="AV11633" t="s">
        <v>23142</v>
      </c>
      <c r="AW11633">
        <v>116100</v>
      </c>
    </row>
    <row r="11634" spans="1:49" x14ac:dyDescent="0.25">
      <c r="A11634">
        <v>4100</v>
      </c>
      <c r="B11634">
        <v>30040</v>
      </c>
      <c r="C11634">
        <v>4057</v>
      </c>
      <c r="D11634">
        <v>415</v>
      </c>
      <c r="E11634" s="124" t="s">
        <v>22696</v>
      </c>
      <c r="F11634" t="str">
        <f t="shared" si="236"/>
        <v>Nick NorrisLEBLOND LTD</v>
      </c>
      <c r="G11634" s="150" t="str">
        <f t="shared" si="237"/>
        <v>Nick Norris</v>
      </c>
      <c r="H11634" s="149" t="s">
        <v>5459</v>
      </c>
      <c r="I11634">
        <v>40001994</v>
      </c>
      <c r="K11634" t="s">
        <v>23143</v>
      </c>
      <c r="L11634" t="s">
        <v>22708</v>
      </c>
      <c r="M11634" t="s">
        <v>12521</v>
      </c>
      <c r="N11634" t="s">
        <v>23144</v>
      </c>
      <c r="Q11634" t="s">
        <v>12415</v>
      </c>
      <c r="R11634" t="s">
        <v>12416</v>
      </c>
      <c r="S11634" t="s">
        <v>23145</v>
      </c>
      <c r="U11634" t="s">
        <v>12418</v>
      </c>
      <c r="W11634">
        <v>11</v>
      </c>
      <c r="X11634">
        <v>0</v>
      </c>
      <c r="Y11634" t="s">
        <v>12472</v>
      </c>
      <c r="Z11634" t="s">
        <v>12420</v>
      </c>
      <c r="AA11634" t="s">
        <v>12421</v>
      </c>
      <c r="AB11634" t="s">
        <v>12422</v>
      </c>
      <c r="AC11634">
        <v>2</v>
      </c>
      <c r="AD11634" s="123">
        <v>39111</v>
      </c>
      <c r="AE11634" t="s">
        <v>12423</v>
      </c>
      <c r="AG11634">
        <v>40001994</v>
      </c>
      <c r="AL11634" t="s">
        <v>12422</v>
      </c>
      <c r="AN11634">
        <v>3602547381</v>
      </c>
      <c r="AO11634">
        <v>16</v>
      </c>
      <c r="AP11634" t="s">
        <v>12424</v>
      </c>
      <c r="AQ11634" t="s">
        <v>11408</v>
      </c>
      <c r="AR11634">
        <v>4100</v>
      </c>
      <c r="AS11634" t="s">
        <v>12491</v>
      </c>
      <c r="AT11634">
        <v>2005</v>
      </c>
      <c r="AV11634" t="s">
        <v>23146</v>
      </c>
      <c r="AW11634">
        <v>116100</v>
      </c>
    </row>
    <row r="11635" spans="1:49" x14ac:dyDescent="0.25">
      <c r="A11635">
        <v>4100</v>
      </c>
      <c r="B11635">
        <v>30040</v>
      </c>
      <c r="C11635">
        <v>4057</v>
      </c>
      <c r="D11635">
        <v>415</v>
      </c>
      <c r="E11635" s="124" t="s">
        <v>22696</v>
      </c>
      <c r="F11635" t="str">
        <f t="shared" si="236"/>
        <v>Nick NorrisLIGHTNING SOURCE, INC.</v>
      </c>
      <c r="G11635" s="150" t="str">
        <f t="shared" si="237"/>
        <v>Nick Norris</v>
      </c>
      <c r="H11635" s="149" t="s">
        <v>5540</v>
      </c>
      <c r="I11635">
        <v>40007125</v>
      </c>
      <c r="K11635" t="s">
        <v>23147</v>
      </c>
      <c r="L11635" t="s">
        <v>12929</v>
      </c>
      <c r="M11635" t="s">
        <v>12703</v>
      </c>
      <c r="N11635">
        <v>37086</v>
      </c>
      <c r="Q11635" t="s">
        <v>12415</v>
      </c>
      <c r="R11635" t="s">
        <v>12416</v>
      </c>
      <c r="U11635" t="s">
        <v>12418</v>
      </c>
      <c r="W11635">
        <v>11</v>
      </c>
      <c r="X11635">
        <v>1</v>
      </c>
      <c r="Y11635" t="s">
        <v>12419</v>
      </c>
      <c r="Z11635" t="s">
        <v>12420</v>
      </c>
      <c r="AA11635" t="s">
        <v>14498</v>
      </c>
      <c r="AB11635" t="s">
        <v>12422</v>
      </c>
      <c r="AC11635">
        <v>2</v>
      </c>
      <c r="AD11635" s="123">
        <v>41471</v>
      </c>
      <c r="AE11635" t="s">
        <v>12431</v>
      </c>
      <c r="AG11635">
        <v>40007125</v>
      </c>
      <c r="AL11635" t="s">
        <v>12422</v>
      </c>
      <c r="AN11635">
        <v>4314915001</v>
      </c>
      <c r="AO11635">
        <v>16</v>
      </c>
      <c r="AP11635" t="s">
        <v>12424</v>
      </c>
      <c r="AQ11635" t="s">
        <v>11408</v>
      </c>
      <c r="AR11635">
        <v>4100</v>
      </c>
      <c r="AT11635">
        <v>0</v>
      </c>
      <c r="AV11635" t="s">
        <v>12931</v>
      </c>
      <c r="AW11635">
        <v>116100</v>
      </c>
    </row>
    <row r="11636" spans="1:49" x14ac:dyDescent="0.25">
      <c r="A11636">
        <v>4100</v>
      </c>
      <c r="B11636">
        <v>30040</v>
      </c>
      <c r="C11636">
        <v>4057</v>
      </c>
      <c r="D11636">
        <v>415</v>
      </c>
      <c r="E11636" s="124" t="s">
        <v>22696</v>
      </c>
      <c r="F11636" t="str">
        <f t="shared" si="236"/>
        <v>Nick NorrisLINCOLN LAND SPIRAL BINDING</v>
      </c>
      <c r="G11636" s="150" t="str">
        <f t="shared" si="237"/>
        <v>Nick Norris</v>
      </c>
      <c r="H11636" s="149" t="s">
        <v>5545</v>
      </c>
      <c r="I11636">
        <v>40003250</v>
      </c>
      <c r="K11636" t="s">
        <v>23148</v>
      </c>
      <c r="L11636" t="s">
        <v>12772</v>
      </c>
      <c r="M11636" t="s">
        <v>12546</v>
      </c>
      <c r="N11636" t="s">
        <v>23149</v>
      </c>
      <c r="Q11636" t="s">
        <v>12415</v>
      </c>
      <c r="R11636" t="s">
        <v>12416</v>
      </c>
      <c r="S11636">
        <v>2175442717</v>
      </c>
      <c r="U11636" t="s">
        <v>12418</v>
      </c>
      <c r="W11636">
        <v>11</v>
      </c>
      <c r="X11636">
        <v>1</v>
      </c>
      <c r="Y11636" t="s">
        <v>12419</v>
      </c>
      <c r="Z11636" t="s">
        <v>12420</v>
      </c>
      <c r="AA11636" t="s">
        <v>12421</v>
      </c>
      <c r="AB11636" t="s">
        <v>12422</v>
      </c>
      <c r="AC11636">
        <v>2</v>
      </c>
      <c r="AD11636" s="123">
        <v>39111</v>
      </c>
      <c r="AE11636" t="s">
        <v>12423</v>
      </c>
      <c r="AG11636">
        <v>40003250</v>
      </c>
      <c r="AL11636" t="s">
        <v>12422</v>
      </c>
      <c r="AN11636">
        <v>1416727601</v>
      </c>
      <c r="AO11636">
        <v>16</v>
      </c>
      <c r="AP11636" t="s">
        <v>12424</v>
      </c>
      <c r="AQ11636" t="s">
        <v>11408</v>
      </c>
      <c r="AR11636">
        <v>4100</v>
      </c>
      <c r="AS11636" t="s">
        <v>12491</v>
      </c>
      <c r="AT11636">
        <v>2005</v>
      </c>
      <c r="AV11636" t="s">
        <v>23150</v>
      </c>
      <c r="AW11636">
        <v>116100</v>
      </c>
    </row>
    <row r="11637" spans="1:49" x14ac:dyDescent="0.25">
      <c r="A11637">
        <v>4100</v>
      </c>
      <c r="B11637">
        <v>30040</v>
      </c>
      <c r="C11637">
        <v>4057</v>
      </c>
      <c r="D11637">
        <v>415</v>
      </c>
      <c r="E11637" s="124" t="s">
        <v>22696</v>
      </c>
      <c r="F11637" t="str">
        <f t="shared" si="236"/>
        <v>Nick NorrisLM LOUDON MACHINE INC</v>
      </c>
      <c r="G11637" s="150" t="str">
        <f t="shared" si="237"/>
        <v>Nick Norris</v>
      </c>
      <c r="H11637" s="149" t="s">
        <v>5572</v>
      </c>
      <c r="I11637">
        <v>40006935</v>
      </c>
      <c r="L11637" t="s">
        <v>23151</v>
      </c>
      <c r="M11637" t="s">
        <v>12546</v>
      </c>
      <c r="O11637">
        <v>68</v>
      </c>
      <c r="P11637">
        <v>62401</v>
      </c>
      <c r="Q11637" t="s">
        <v>12415</v>
      </c>
      <c r="R11637" t="s">
        <v>12416</v>
      </c>
      <c r="S11637" t="s">
        <v>23152</v>
      </c>
      <c r="U11637" t="s">
        <v>12418</v>
      </c>
      <c r="W11637">
        <v>11</v>
      </c>
      <c r="X11637">
        <v>0</v>
      </c>
      <c r="Y11637" t="s">
        <v>12472</v>
      </c>
      <c r="Z11637" t="s">
        <v>12420</v>
      </c>
      <c r="AA11637" t="s">
        <v>12429</v>
      </c>
      <c r="AB11637" t="s">
        <v>12430</v>
      </c>
      <c r="AC11637">
        <v>2</v>
      </c>
      <c r="AD11637" s="123">
        <v>41228</v>
      </c>
      <c r="AE11637" t="s">
        <v>12431</v>
      </c>
      <c r="AG11637">
        <v>40006935</v>
      </c>
      <c r="AL11637" t="s">
        <v>12430</v>
      </c>
      <c r="AN11637">
        <v>1404908601</v>
      </c>
      <c r="AO11637">
        <v>16</v>
      </c>
      <c r="AP11637" t="s">
        <v>12424</v>
      </c>
      <c r="AQ11637" t="s">
        <v>11408</v>
      </c>
      <c r="AR11637">
        <v>4100</v>
      </c>
      <c r="AT11637">
        <v>0</v>
      </c>
      <c r="AV11637" t="s">
        <v>23153</v>
      </c>
      <c r="AW11637">
        <v>116100</v>
      </c>
    </row>
    <row r="11638" spans="1:49" x14ac:dyDescent="0.25">
      <c r="A11638">
        <v>4100</v>
      </c>
      <c r="B11638">
        <v>30040</v>
      </c>
      <c r="C11638">
        <v>4057</v>
      </c>
      <c r="D11638">
        <v>415</v>
      </c>
      <c r="E11638" s="124" t="s">
        <v>22696</v>
      </c>
      <c r="F11638" t="str">
        <f t="shared" si="236"/>
        <v>Nick NorrisLMH INDUSTRIAL PRODUCTS LLC</v>
      </c>
      <c r="G11638" s="150" t="str">
        <f t="shared" si="237"/>
        <v>Nick Norris</v>
      </c>
      <c r="H11638" s="149" t="s">
        <v>5573</v>
      </c>
      <c r="I11638">
        <v>40001838</v>
      </c>
      <c r="K11638" t="s">
        <v>23154</v>
      </c>
      <c r="L11638" t="s">
        <v>14046</v>
      </c>
      <c r="M11638" t="s">
        <v>14047</v>
      </c>
      <c r="N11638" t="s">
        <v>23155</v>
      </c>
      <c r="Q11638" t="s">
        <v>12415</v>
      </c>
      <c r="R11638" t="s">
        <v>12416</v>
      </c>
      <c r="S11638" t="s">
        <v>23156</v>
      </c>
      <c r="U11638" t="s">
        <v>12418</v>
      </c>
      <c r="W11638">
        <v>11</v>
      </c>
      <c r="X11638">
        <v>2</v>
      </c>
      <c r="Y11638" t="s">
        <v>12419</v>
      </c>
      <c r="Z11638" t="s">
        <v>12420</v>
      </c>
      <c r="AA11638" t="s">
        <v>12421</v>
      </c>
      <c r="AB11638" t="s">
        <v>12422</v>
      </c>
      <c r="AC11638">
        <v>2</v>
      </c>
      <c r="AD11638" s="123">
        <v>39111</v>
      </c>
      <c r="AE11638" t="s">
        <v>12423</v>
      </c>
      <c r="AG11638">
        <v>40001838</v>
      </c>
      <c r="AL11638" t="s">
        <v>12422</v>
      </c>
      <c r="AN11638">
        <v>1811104901</v>
      </c>
      <c r="AO11638">
        <v>16</v>
      </c>
      <c r="AP11638" t="s">
        <v>12424</v>
      </c>
      <c r="AQ11638" t="s">
        <v>11408</v>
      </c>
      <c r="AR11638">
        <v>4100</v>
      </c>
      <c r="AS11638" t="s">
        <v>12491</v>
      </c>
      <c r="AT11638">
        <v>0</v>
      </c>
      <c r="AV11638" t="s">
        <v>23157</v>
      </c>
      <c r="AW11638">
        <v>116100</v>
      </c>
    </row>
    <row r="11639" spans="1:49" x14ac:dyDescent="0.25">
      <c r="A11639">
        <v>4100</v>
      </c>
      <c r="B11639">
        <v>30040</v>
      </c>
      <c r="C11639">
        <v>4057</v>
      </c>
      <c r="D11639">
        <v>415</v>
      </c>
      <c r="E11639" s="124" t="s">
        <v>22696</v>
      </c>
      <c r="F11639" t="str">
        <f t="shared" si="236"/>
        <v>Nick NorrisMALONE INDUSTRIAL PRODUCTS</v>
      </c>
      <c r="G11639" s="150" t="str">
        <f t="shared" si="237"/>
        <v>Nick Norris</v>
      </c>
      <c r="H11639" s="149" t="s">
        <v>5700</v>
      </c>
      <c r="I11639">
        <v>40003458</v>
      </c>
      <c r="K11639" t="s">
        <v>23158</v>
      </c>
      <c r="L11639" t="s">
        <v>21654</v>
      </c>
      <c r="M11639" t="s">
        <v>12896</v>
      </c>
      <c r="N11639" t="s">
        <v>23159</v>
      </c>
      <c r="Q11639" t="s">
        <v>12415</v>
      </c>
      <c r="R11639" t="s">
        <v>12416</v>
      </c>
      <c r="S11639">
        <v>8124232596</v>
      </c>
      <c r="U11639" t="s">
        <v>12418</v>
      </c>
      <c r="W11639">
        <v>11</v>
      </c>
      <c r="X11639">
        <v>0</v>
      </c>
      <c r="Y11639" t="s">
        <v>12472</v>
      </c>
      <c r="Z11639" t="s">
        <v>12420</v>
      </c>
      <c r="AA11639" t="s">
        <v>12421</v>
      </c>
      <c r="AB11639" t="s">
        <v>12422</v>
      </c>
      <c r="AC11639">
        <v>2</v>
      </c>
      <c r="AD11639" s="123">
        <v>39111</v>
      </c>
      <c r="AE11639" t="s">
        <v>12423</v>
      </c>
      <c r="AG11639">
        <v>40003458</v>
      </c>
      <c r="AL11639" t="s">
        <v>12422</v>
      </c>
      <c r="AN11639">
        <v>1516304501</v>
      </c>
      <c r="AO11639">
        <v>16</v>
      </c>
      <c r="AP11639" t="s">
        <v>12424</v>
      </c>
      <c r="AQ11639" t="s">
        <v>11408</v>
      </c>
      <c r="AR11639">
        <v>4100</v>
      </c>
      <c r="AS11639" t="s">
        <v>12491</v>
      </c>
      <c r="AT11639">
        <v>0</v>
      </c>
      <c r="AV11639" t="s">
        <v>23160</v>
      </c>
      <c r="AW11639">
        <v>116100</v>
      </c>
    </row>
    <row r="11640" spans="1:49" x14ac:dyDescent="0.25">
      <c r="A11640">
        <v>4100</v>
      </c>
      <c r="B11640">
        <v>30040</v>
      </c>
      <c r="C11640">
        <v>4057</v>
      </c>
      <c r="D11640">
        <v>415</v>
      </c>
      <c r="E11640" s="124" t="s">
        <v>22696</v>
      </c>
      <c r="F11640" t="str">
        <f t="shared" si="236"/>
        <v>Nick NorrisMANCHESTER INDUSTRIES</v>
      </c>
      <c r="G11640" s="150" t="str">
        <f t="shared" si="237"/>
        <v>Nick Norris</v>
      </c>
      <c r="H11640" s="149" t="s">
        <v>5705</v>
      </c>
      <c r="I11640">
        <v>40005372</v>
      </c>
      <c r="K11640" t="s">
        <v>23161</v>
      </c>
      <c r="L11640" t="s">
        <v>14785</v>
      </c>
      <c r="M11640" t="s">
        <v>16547</v>
      </c>
      <c r="N11640">
        <v>23231</v>
      </c>
      <c r="Q11640" t="s">
        <v>12415</v>
      </c>
      <c r="R11640" t="s">
        <v>12416</v>
      </c>
      <c r="S11640" t="s">
        <v>23162</v>
      </c>
      <c r="U11640" t="s">
        <v>12418</v>
      </c>
      <c r="W11640">
        <v>11</v>
      </c>
      <c r="X11640">
        <v>2</v>
      </c>
      <c r="Y11640" t="s">
        <v>12472</v>
      </c>
      <c r="Z11640" t="s">
        <v>12420</v>
      </c>
      <c r="AA11640" t="s">
        <v>12429</v>
      </c>
      <c r="AB11640" t="s">
        <v>12422</v>
      </c>
      <c r="AC11640">
        <v>2</v>
      </c>
      <c r="AD11640" s="123">
        <v>39489</v>
      </c>
      <c r="AE11640" t="s">
        <v>12633</v>
      </c>
      <c r="AG11640">
        <v>40005372</v>
      </c>
      <c r="AL11640" t="s">
        <v>12422</v>
      </c>
      <c r="AN11640">
        <v>4776005501</v>
      </c>
      <c r="AO11640">
        <v>16</v>
      </c>
      <c r="AP11640" t="s">
        <v>12424</v>
      </c>
      <c r="AQ11640" t="s">
        <v>11408</v>
      </c>
      <c r="AR11640">
        <v>4100</v>
      </c>
      <c r="AT11640">
        <v>0</v>
      </c>
      <c r="AV11640" t="s">
        <v>16893</v>
      </c>
      <c r="AW11640">
        <v>116100</v>
      </c>
    </row>
    <row r="11641" spans="1:49" x14ac:dyDescent="0.25">
      <c r="A11641">
        <v>4100</v>
      </c>
      <c r="B11641">
        <v>30040</v>
      </c>
      <c r="C11641">
        <v>4057</v>
      </c>
      <c r="D11641">
        <v>415</v>
      </c>
      <c r="E11641" s="124" t="s">
        <v>22696</v>
      </c>
      <c r="F11641" t="str">
        <f t="shared" si="236"/>
        <v>Nick NorrisMANUFACTURERS SUPPLIES CO.</v>
      </c>
      <c r="G11641" s="150" t="str">
        <f t="shared" si="237"/>
        <v>Nick Norris</v>
      </c>
      <c r="H11641" s="149" t="s">
        <v>5719</v>
      </c>
      <c r="I11641">
        <v>40006469</v>
      </c>
      <c r="K11641" t="s">
        <v>23163</v>
      </c>
      <c r="L11641" t="s">
        <v>22793</v>
      </c>
      <c r="M11641" t="s">
        <v>13327</v>
      </c>
      <c r="N11641">
        <v>63045</v>
      </c>
      <c r="Q11641" t="s">
        <v>12415</v>
      </c>
      <c r="R11641" t="s">
        <v>12416</v>
      </c>
      <c r="S11641" t="s">
        <v>23164</v>
      </c>
      <c r="U11641" t="s">
        <v>12418</v>
      </c>
      <c r="W11641">
        <v>11</v>
      </c>
      <c r="X11641">
        <v>0</v>
      </c>
      <c r="Y11641" t="s">
        <v>12419</v>
      </c>
      <c r="Z11641" t="s">
        <v>12420</v>
      </c>
      <c r="AA11641" t="s">
        <v>14498</v>
      </c>
      <c r="AB11641" t="s">
        <v>12422</v>
      </c>
      <c r="AC11641">
        <v>2</v>
      </c>
      <c r="AD11641" s="123">
        <v>40569</v>
      </c>
      <c r="AE11641" t="s">
        <v>12431</v>
      </c>
      <c r="AG11641">
        <v>40006469</v>
      </c>
      <c r="AL11641" t="s">
        <v>12422</v>
      </c>
      <c r="AN11641">
        <v>2618927091</v>
      </c>
      <c r="AO11641">
        <v>16</v>
      </c>
      <c r="AP11641" t="s">
        <v>12424</v>
      </c>
      <c r="AQ11641" t="s">
        <v>11408</v>
      </c>
      <c r="AR11641">
        <v>4100</v>
      </c>
      <c r="AT11641">
        <v>0</v>
      </c>
      <c r="AV11641" t="s">
        <v>16897</v>
      </c>
      <c r="AW11641">
        <v>116100</v>
      </c>
    </row>
    <row r="11642" spans="1:49" x14ac:dyDescent="0.25">
      <c r="A11642">
        <v>4100</v>
      </c>
      <c r="B11642">
        <v>30040</v>
      </c>
      <c r="C11642">
        <v>4057</v>
      </c>
      <c r="D11642">
        <v>415</v>
      </c>
      <c r="E11642" s="124" t="s">
        <v>22696</v>
      </c>
      <c r="F11642" t="str">
        <f t="shared" si="236"/>
        <v>Nick NorrisMARTIN YALE INDUSTRIES, LLC</v>
      </c>
      <c r="G11642" s="150" t="str">
        <f t="shared" si="237"/>
        <v>Nick Norris</v>
      </c>
      <c r="H11642" s="149" t="s">
        <v>5775</v>
      </c>
      <c r="I11642">
        <v>40007748</v>
      </c>
      <c r="K11642" t="s">
        <v>23165</v>
      </c>
      <c r="L11642" t="s">
        <v>23166</v>
      </c>
      <c r="M11642" t="s">
        <v>12896</v>
      </c>
      <c r="N11642">
        <v>46992</v>
      </c>
      <c r="Q11642" t="s">
        <v>12415</v>
      </c>
      <c r="R11642" t="s">
        <v>12416</v>
      </c>
      <c r="S11642" t="s">
        <v>23167</v>
      </c>
      <c r="U11642" t="s">
        <v>12418</v>
      </c>
      <c r="W11642">
        <v>11</v>
      </c>
      <c r="X11642">
        <v>0</v>
      </c>
      <c r="Y11642" t="s">
        <v>12472</v>
      </c>
      <c r="Z11642" t="s">
        <v>12420</v>
      </c>
      <c r="AA11642" t="s">
        <v>12429</v>
      </c>
      <c r="AB11642" t="s">
        <v>12422</v>
      </c>
      <c r="AC11642">
        <v>2</v>
      </c>
      <c r="AD11642" s="123">
        <v>42354</v>
      </c>
      <c r="AE11642" t="s">
        <v>12431</v>
      </c>
      <c r="AG11642">
        <v>40007748</v>
      </c>
      <c r="AL11642" t="s">
        <v>12422</v>
      </c>
      <c r="AN11642">
        <v>1516913101</v>
      </c>
      <c r="AO11642">
        <v>16</v>
      </c>
      <c r="AP11642" t="s">
        <v>12424</v>
      </c>
      <c r="AQ11642" t="s">
        <v>11408</v>
      </c>
      <c r="AR11642">
        <v>4100</v>
      </c>
      <c r="AT11642">
        <v>0</v>
      </c>
      <c r="AV11642" t="s">
        <v>23168</v>
      </c>
      <c r="AW11642">
        <v>116100</v>
      </c>
    </row>
    <row r="11643" spans="1:49" x14ac:dyDescent="0.25">
      <c r="A11643">
        <v>4100</v>
      </c>
      <c r="B11643">
        <v>30040</v>
      </c>
      <c r="C11643">
        <v>4057</v>
      </c>
      <c r="D11643">
        <v>415</v>
      </c>
      <c r="E11643" s="124" t="s">
        <v>22696</v>
      </c>
      <c r="F11643" t="str">
        <f t="shared" si="236"/>
        <v>Nick NorrisMASTERBRAND CABINETS</v>
      </c>
      <c r="G11643" s="150" t="str">
        <f t="shared" si="237"/>
        <v>Nick Norris</v>
      </c>
      <c r="H11643" s="149" t="s">
        <v>5796</v>
      </c>
      <c r="I11643">
        <v>40005151</v>
      </c>
      <c r="K11643" t="s">
        <v>23169</v>
      </c>
      <c r="L11643" t="s">
        <v>23170</v>
      </c>
      <c r="M11643" t="s">
        <v>12896</v>
      </c>
      <c r="N11643">
        <v>47546</v>
      </c>
      <c r="Q11643" t="s">
        <v>12415</v>
      </c>
      <c r="R11643" t="s">
        <v>12416</v>
      </c>
      <c r="S11643" t="s">
        <v>23171</v>
      </c>
      <c r="U11643" t="s">
        <v>12418</v>
      </c>
      <c r="W11643">
        <v>11</v>
      </c>
      <c r="X11643">
        <v>1</v>
      </c>
      <c r="Y11643" t="s">
        <v>12419</v>
      </c>
      <c r="Z11643" t="s">
        <v>12420</v>
      </c>
      <c r="AA11643" t="s">
        <v>12429</v>
      </c>
      <c r="AB11643" t="s">
        <v>12422</v>
      </c>
      <c r="AC11643">
        <v>2</v>
      </c>
      <c r="AD11643" s="123">
        <v>39276</v>
      </c>
      <c r="AE11643" t="s">
        <v>12538</v>
      </c>
      <c r="AG11643">
        <v>40005151</v>
      </c>
      <c r="AL11643" t="s">
        <v>12422</v>
      </c>
      <c r="AN11643">
        <v>1503706801</v>
      </c>
      <c r="AO11643">
        <v>16</v>
      </c>
      <c r="AP11643" t="s">
        <v>12424</v>
      </c>
      <c r="AQ11643" t="s">
        <v>11408</v>
      </c>
      <c r="AR11643">
        <v>4100</v>
      </c>
      <c r="AS11643" t="s">
        <v>12491</v>
      </c>
      <c r="AT11643">
        <v>0</v>
      </c>
      <c r="AV11643" t="s">
        <v>23172</v>
      </c>
      <c r="AW11643">
        <v>116100</v>
      </c>
    </row>
    <row r="11644" spans="1:49" x14ac:dyDescent="0.25">
      <c r="A11644">
        <v>4100</v>
      </c>
      <c r="B11644">
        <v>30040</v>
      </c>
      <c r="C11644">
        <v>4057</v>
      </c>
      <c r="D11644">
        <v>415</v>
      </c>
      <c r="E11644" s="124" t="s">
        <v>22696</v>
      </c>
      <c r="F11644" t="str">
        <f t="shared" si="236"/>
        <v>Nick NorrisMCJUNKIN RED MAN CORP</v>
      </c>
      <c r="G11644" s="150" t="str">
        <f t="shared" si="237"/>
        <v>Nick Norris</v>
      </c>
      <c r="H11644" s="149" t="s">
        <v>5865</v>
      </c>
      <c r="I11644">
        <v>40001787</v>
      </c>
      <c r="K11644" t="s">
        <v>23173</v>
      </c>
      <c r="L11644" t="s">
        <v>16850</v>
      </c>
      <c r="M11644" t="s">
        <v>16851</v>
      </c>
      <c r="N11644" t="s">
        <v>23174</v>
      </c>
      <c r="Q11644" t="s">
        <v>12415</v>
      </c>
      <c r="R11644" t="s">
        <v>12416</v>
      </c>
      <c r="S11644" t="s">
        <v>23175</v>
      </c>
      <c r="U11644" t="s">
        <v>12418</v>
      </c>
      <c r="W11644">
        <v>11</v>
      </c>
      <c r="X11644">
        <v>2</v>
      </c>
      <c r="Y11644" t="s">
        <v>12419</v>
      </c>
      <c r="Z11644" t="s">
        <v>12420</v>
      </c>
      <c r="AA11644" t="s">
        <v>12421</v>
      </c>
      <c r="AB11644" t="s">
        <v>12422</v>
      </c>
      <c r="AC11644">
        <v>2</v>
      </c>
      <c r="AD11644" s="123">
        <v>39111</v>
      </c>
      <c r="AE11644" t="s">
        <v>12423</v>
      </c>
      <c r="AG11644">
        <v>40001787</v>
      </c>
      <c r="AL11644" t="s">
        <v>12422</v>
      </c>
      <c r="AN11644">
        <v>4903900701</v>
      </c>
      <c r="AO11644">
        <v>16</v>
      </c>
      <c r="AP11644" t="s">
        <v>12424</v>
      </c>
      <c r="AQ11644" t="s">
        <v>11408</v>
      </c>
      <c r="AR11644">
        <v>4100</v>
      </c>
      <c r="AS11644" t="s">
        <v>12491</v>
      </c>
      <c r="AT11644">
        <v>2005</v>
      </c>
      <c r="AV11644" t="s">
        <v>23176</v>
      </c>
      <c r="AW11644">
        <v>116100</v>
      </c>
    </row>
    <row r="11645" spans="1:49" x14ac:dyDescent="0.25">
      <c r="A11645">
        <v>4100</v>
      </c>
      <c r="B11645">
        <v>30040</v>
      </c>
      <c r="C11645">
        <v>4057</v>
      </c>
      <c r="D11645">
        <v>415</v>
      </c>
      <c r="E11645" s="124" t="s">
        <v>22696</v>
      </c>
      <c r="F11645" t="str">
        <f t="shared" si="236"/>
        <v>Nick NorrisMENNEL MILLING CO.</v>
      </c>
      <c r="G11645" s="150" t="str">
        <f t="shared" si="237"/>
        <v>Nick Norris</v>
      </c>
      <c r="H11645" s="149" t="s">
        <v>5931</v>
      </c>
      <c r="I11645">
        <v>40004162</v>
      </c>
      <c r="K11645" t="s">
        <v>23177</v>
      </c>
      <c r="L11645" t="s">
        <v>23178</v>
      </c>
      <c r="M11645" t="s">
        <v>12546</v>
      </c>
      <c r="N11645" t="s">
        <v>23179</v>
      </c>
      <c r="Q11645" t="s">
        <v>12415</v>
      </c>
      <c r="R11645" t="s">
        <v>12416</v>
      </c>
      <c r="S11645" t="s">
        <v>23180</v>
      </c>
      <c r="U11645" t="s">
        <v>12418</v>
      </c>
      <c r="W11645">
        <v>11</v>
      </c>
      <c r="X11645">
        <v>1</v>
      </c>
      <c r="Y11645" t="s">
        <v>12419</v>
      </c>
      <c r="Z11645" t="s">
        <v>12420</v>
      </c>
      <c r="AA11645" t="s">
        <v>12421</v>
      </c>
      <c r="AB11645" t="s">
        <v>12422</v>
      </c>
      <c r="AC11645">
        <v>2</v>
      </c>
      <c r="AD11645" s="123">
        <v>39111</v>
      </c>
      <c r="AE11645" t="s">
        <v>12423</v>
      </c>
      <c r="AG11645">
        <v>40004162</v>
      </c>
      <c r="AL11645" t="s">
        <v>12422</v>
      </c>
      <c r="AN11645">
        <v>1411747121</v>
      </c>
      <c r="AO11645">
        <v>16</v>
      </c>
      <c r="AP11645" t="s">
        <v>12424</v>
      </c>
      <c r="AQ11645" t="s">
        <v>11408</v>
      </c>
      <c r="AR11645">
        <v>4100</v>
      </c>
      <c r="AT11645">
        <v>2005</v>
      </c>
      <c r="AV11645" t="s">
        <v>23181</v>
      </c>
      <c r="AW11645">
        <v>116100</v>
      </c>
    </row>
    <row r="11646" spans="1:49" x14ac:dyDescent="0.25">
      <c r="A11646">
        <v>4100</v>
      </c>
      <c r="B11646">
        <v>30040</v>
      </c>
      <c r="C11646">
        <v>4057</v>
      </c>
      <c r="D11646">
        <v>415</v>
      </c>
      <c r="E11646" s="124" t="s">
        <v>22696</v>
      </c>
      <c r="F11646" t="str">
        <f t="shared" si="236"/>
        <v>Nick NorrisMETAL CONTAINER CORP.</v>
      </c>
      <c r="G11646" s="150" t="str">
        <f t="shared" si="237"/>
        <v>Nick Norris</v>
      </c>
      <c r="H11646" s="149" t="s">
        <v>5956</v>
      </c>
      <c r="I11646">
        <v>40004270</v>
      </c>
      <c r="K11646" t="s">
        <v>23182</v>
      </c>
      <c r="L11646" t="s">
        <v>16158</v>
      </c>
      <c r="M11646" t="s">
        <v>13327</v>
      </c>
      <c r="N11646" t="s">
        <v>22882</v>
      </c>
      <c r="Q11646" t="s">
        <v>12415</v>
      </c>
      <c r="R11646" t="s">
        <v>12416</v>
      </c>
      <c r="S11646" t="s">
        <v>23183</v>
      </c>
      <c r="U11646" t="s">
        <v>12418</v>
      </c>
      <c r="W11646">
        <v>11</v>
      </c>
      <c r="X11646">
        <v>1</v>
      </c>
      <c r="Y11646" t="s">
        <v>12472</v>
      </c>
      <c r="Z11646" t="s">
        <v>12420</v>
      </c>
      <c r="AA11646" t="s">
        <v>12421</v>
      </c>
      <c r="AB11646" t="s">
        <v>12422</v>
      </c>
      <c r="AC11646">
        <v>2</v>
      </c>
      <c r="AD11646" s="123">
        <v>39111</v>
      </c>
      <c r="AE11646" t="s">
        <v>12423</v>
      </c>
      <c r="AG11646">
        <v>40004270</v>
      </c>
      <c r="AL11646" t="s">
        <v>12422</v>
      </c>
      <c r="AN11646">
        <v>2651012701</v>
      </c>
      <c r="AO11646">
        <v>16</v>
      </c>
      <c r="AP11646" t="s">
        <v>12424</v>
      </c>
      <c r="AQ11646" t="s">
        <v>11408</v>
      </c>
      <c r="AR11646">
        <v>4100</v>
      </c>
      <c r="AS11646" t="s">
        <v>12491</v>
      </c>
      <c r="AT11646">
        <v>2005</v>
      </c>
      <c r="AV11646" t="s">
        <v>23184</v>
      </c>
      <c r="AW11646">
        <v>116100</v>
      </c>
    </row>
    <row r="11647" spans="1:49" x14ac:dyDescent="0.25">
      <c r="A11647">
        <v>4100</v>
      </c>
      <c r="B11647">
        <v>30040</v>
      </c>
      <c r="C11647">
        <v>4057</v>
      </c>
      <c r="D11647">
        <v>415</v>
      </c>
      <c r="E11647" s="124" t="s">
        <v>22696</v>
      </c>
      <c r="F11647" t="str">
        <f t="shared" si="236"/>
        <v>Nick NorrisMETAL CUTTING SOLUTIONS, INC.</v>
      </c>
      <c r="G11647" s="150" t="str">
        <f t="shared" si="237"/>
        <v>Nick Norris</v>
      </c>
      <c r="H11647" s="149" t="s">
        <v>5957</v>
      </c>
      <c r="I11647">
        <v>40006511</v>
      </c>
      <c r="K11647" t="s">
        <v>23185</v>
      </c>
      <c r="L11647" t="s">
        <v>17002</v>
      </c>
      <c r="M11647" t="s">
        <v>12521</v>
      </c>
      <c r="N11647" t="s">
        <v>23186</v>
      </c>
      <c r="Q11647" t="s">
        <v>12415</v>
      </c>
      <c r="R11647" t="s">
        <v>12416</v>
      </c>
      <c r="S11647" t="s">
        <v>23187</v>
      </c>
      <c r="U11647" t="s">
        <v>12418</v>
      </c>
      <c r="W11647">
        <v>11</v>
      </c>
      <c r="X11647">
        <v>2</v>
      </c>
      <c r="Y11647" t="s">
        <v>12419</v>
      </c>
      <c r="Z11647" t="s">
        <v>12420</v>
      </c>
      <c r="AA11647" t="s">
        <v>12429</v>
      </c>
      <c r="AB11647" t="s">
        <v>12422</v>
      </c>
      <c r="AC11647">
        <v>2</v>
      </c>
      <c r="AD11647" s="123">
        <v>40616</v>
      </c>
      <c r="AE11647" t="s">
        <v>12431</v>
      </c>
      <c r="AG11647">
        <v>40006511</v>
      </c>
      <c r="AL11647" t="s">
        <v>12422</v>
      </c>
      <c r="AN11647">
        <v>3606143201</v>
      </c>
      <c r="AO11647">
        <v>16</v>
      </c>
      <c r="AP11647" t="s">
        <v>12424</v>
      </c>
      <c r="AQ11647" t="s">
        <v>11408</v>
      </c>
      <c r="AR11647">
        <v>4100</v>
      </c>
      <c r="AS11647" t="s">
        <v>12491</v>
      </c>
      <c r="AT11647">
        <v>0</v>
      </c>
      <c r="AV11647" t="s">
        <v>23188</v>
      </c>
      <c r="AW11647">
        <v>116100</v>
      </c>
    </row>
    <row r="11648" spans="1:49" x14ac:dyDescent="0.25">
      <c r="A11648">
        <v>4100</v>
      </c>
      <c r="B11648">
        <v>30040</v>
      </c>
      <c r="C11648">
        <v>4057</v>
      </c>
      <c r="D11648">
        <v>415</v>
      </c>
      <c r="E11648" s="124" t="s">
        <v>22696</v>
      </c>
      <c r="F11648" t="str">
        <f t="shared" si="236"/>
        <v>Nick NorrisMETTLER-TOLEDO</v>
      </c>
      <c r="G11648" s="150" t="str">
        <f t="shared" si="237"/>
        <v>Nick Norris</v>
      </c>
      <c r="H11648" s="149" t="s">
        <v>5977</v>
      </c>
      <c r="I11648">
        <v>40003056</v>
      </c>
      <c r="K11648" t="s">
        <v>23189</v>
      </c>
      <c r="L11648" t="s">
        <v>23104</v>
      </c>
      <c r="M11648" t="s">
        <v>12521</v>
      </c>
      <c r="N11648" t="s">
        <v>23190</v>
      </c>
      <c r="Q11648" t="s">
        <v>12415</v>
      </c>
      <c r="R11648" t="s">
        <v>12416</v>
      </c>
      <c r="U11648" t="s">
        <v>12418</v>
      </c>
      <c r="W11648">
        <v>11</v>
      </c>
      <c r="X11648">
        <v>0</v>
      </c>
      <c r="Y11648" t="s">
        <v>12419</v>
      </c>
      <c r="Z11648" t="s">
        <v>12420</v>
      </c>
      <c r="AA11648" t="s">
        <v>12421</v>
      </c>
      <c r="AB11648" t="s">
        <v>12473</v>
      </c>
      <c r="AC11648">
        <v>2</v>
      </c>
      <c r="AD11648" s="123">
        <v>39111</v>
      </c>
      <c r="AE11648" t="s">
        <v>12423</v>
      </c>
      <c r="AG11648">
        <v>40003056</v>
      </c>
      <c r="AL11648" t="s">
        <v>12473</v>
      </c>
      <c r="AN11648">
        <v>3604929201</v>
      </c>
      <c r="AO11648">
        <v>16</v>
      </c>
      <c r="AP11648" t="s">
        <v>12424</v>
      </c>
      <c r="AQ11648" t="s">
        <v>11408</v>
      </c>
      <c r="AR11648">
        <v>4100</v>
      </c>
      <c r="AS11648" t="s">
        <v>12491</v>
      </c>
      <c r="AT11648">
        <v>2005</v>
      </c>
      <c r="AV11648" t="s">
        <v>20891</v>
      </c>
      <c r="AW11648">
        <v>116100</v>
      </c>
    </row>
    <row r="11649" spans="1:49" x14ac:dyDescent="0.25">
      <c r="A11649">
        <v>4100</v>
      </c>
      <c r="B11649">
        <v>30040</v>
      </c>
      <c r="C11649">
        <v>4057</v>
      </c>
      <c r="D11649">
        <v>415</v>
      </c>
      <c r="E11649" s="124" t="s">
        <v>22696</v>
      </c>
      <c r="F11649" t="str">
        <f t="shared" si="236"/>
        <v>Nick NorrisMIBA SINTER USA, LLC</v>
      </c>
      <c r="G11649" s="150" t="str">
        <f t="shared" si="237"/>
        <v>Nick Norris</v>
      </c>
      <c r="H11649" s="149" t="s">
        <v>5992</v>
      </c>
      <c r="I11649">
        <v>40006273</v>
      </c>
      <c r="K11649" t="s">
        <v>23191</v>
      </c>
      <c r="L11649" t="s">
        <v>23192</v>
      </c>
      <c r="M11649" t="s">
        <v>12521</v>
      </c>
      <c r="N11649">
        <v>43756</v>
      </c>
      <c r="Q11649" t="s">
        <v>12415</v>
      </c>
      <c r="R11649" t="s">
        <v>12416</v>
      </c>
      <c r="S11649" t="s">
        <v>23193</v>
      </c>
      <c r="U11649" t="s">
        <v>12418</v>
      </c>
      <c r="W11649">
        <v>11</v>
      </c>
      <c r="X11649">
        <v>0</v>
      </c>
      <c r="Y11649" t="s">
        <v>12419</v>
      </c>
      <c r="Z11649" t="s">
        <v>12420</v>
      </c>
      <c r="AA11649" t="s">
        <v>14498</v>
      </c>
      <c r="AB11649" t="s">
        <v>16855</v>
      </c>
      <c r="AC11649">
        <v>2</v>
      </c>
      <c r="AD11649" s="123">
        <v>40268</v>
      </c>
      <c r="AE11649" t="s">
        <v>12431</v>
      </c>
      <c r="AG11649">
        <v>40006273</v>
      </c>
      <c r="AL11649" t="s">
        <v>16855</v>
      </c>
      <c r="AN11649">
        <v>3611554981</v>
      </c>
      <c r="AO11649">
        <v>16</v>
      </c>
      <c r="AP11649" t="s">
        <v>12424</v>
      </c>
      <c r="AQ11649" t="s">
        <v>11408</v>
      </c>
      <c r="AR11649">
        <v>4100</v>
      </c>
      <c r="AT11649">
        <v>0</v>
      </c>
      <c r="AV11649" t="s">
        <v>23194</v>
      </c>
      <c r="AW11649">
        <v>116100</v>
      </c>
    </row>
    <row r="11650" spans="1:49" x14ac:dyDescent="0.25">
      <c r="A11650">
        <v>4100</v>
      </c>
      <c r="B11650">
        <v>30040</v>
      </c>
      <c r="C11650">
        <v>4057</v>
      </c>
      <c r="D11650">
        <v>415</v>
      </c>
      <c r="E11650" s="124" t="s">
        <v>22696</v>
      </c>
      <c r="F11650" t="str">
        <f t="shared" si="236"/>
        <v>Nick NorrisMICHELIN NO. AMERICA INC. (DIRECT)</v>
      </c>
      <c r="G11650" s="150" t="str">
        <f t="shared" si="237"/>
        <v>Nick Norris</v>
      </c>
      <c r="H11650" s="149" t="s">
        <v>5995</v>
      </c>
      <c r="I11650">
        <v>40002450</v>
      </c>
      <c r="J11650" t="s">
        <v>20369</v>
      </c>
      <c r="K11650" t="s">
        <v>12492</v>
      </c>
      <c r="L11650" t="s">
        <v>14257</v>
      </c>
      <c r="M11650" t="s">
        <v>47</v>
      </c>
      <c r="N11650" t="s">
        <v>23195</v>
      </c>
      <c r="Q11650" t="s">
        <v>12415</v>
      </c>
      <c r="R11650" t="s">
        <v>12416</v>
      </c>
      <c r="S11650" t="s">
        <v>23196</v>
      </c>
      <c r="U11650" t="s">
        <v>12418</v>
      </c>
      <c r="V11650">
        <v>146</v>
      </c>
      <c r="W11650">
        <v>11</v>
      </c>
      <c r="X11650">
        <v>1</v>
      </c>
      <c r="Y11650" t="s">
        <v>12419</v>
      </c>
      <c r="Z11650" t="s">
        <v>12420</v>
      </c>
      <c r="AA11650" t="s">
        <v>12421</v>
      </c>
      <c r="AB11650" t="s">
        <v>12422</v>
      </c>
      <c r="AC11650">
        <v>2</v>
      </c>
      <c r="AD11650" s="123">
        <v>39111</v>
      </c>
      <c r="AE11650" t="s">
        <v>12423</v>
      </c>
      <c r="AG11650">
        <v>40002450</v>
      </c>
      <c r="AL11650" t="s">
        <v>12422</v>
      </c>
      <c r="AN11650">
        <v>4104503701</v>
      </c>
      <c r="AO11650">
        <v>16</v>
      </c>
      <c r="AP11650" t="s">
        <v>12424</v>
      </c>
      <c r="AQ11650" t="s">
        <v>11408</v>
      </c>
      <c r="AR11650">
        <v>4100</v>
      </c>
      <c r="AS11650" t="s">
        <v>12491</v>
      </c>
      <c r="AT11650">
        <v>0</v>
      </c>
      <c r="AV11650" t="s">
        <v>20371</v>
      </c>
      <c r="AW11650">
        <v>116100</v>
      </c>
    </row>
    <row r="11651" spans="1:49" x14ac:dyDescent="0.25">
      <c r="A11651">
        <v>4100</v>
      </c>
      <c r="B11651">
        <v>30040</v>
      </c>
      <c r="C11651">
        <v>4057</v>
      </c>
      <c r="D11651">
        <v>415</v>
      </c>
      <c r="E11651" s="124" t="s">
        <v>22696</v>
      </c>
      <c r="F11651" t="str">
        <f t="shared" ref="F11651:F11714" si="238">CONCATENATE(G11651, H11651)</f>
        <v>Nick NorrisMICHELIN NORTH AMERICA-WOODBURN</v>
      </c>
      <c r="G11651" s="150" t="str">
        <f t="shared" si="237"/>
        <v>Nick Norris</v>
      </c>
      <c r="H11651" s="149" t="s">
        <v>6002</v>
      </c>
      <c r="I11651">
        <v>40002448</v>
      </c>
      <c r="J11651" t="s">
        <v>23197</v>
      </c>
      <c r="K11651" t="s">
        <v>23197</v>
      </c>
      <c r="L11651" t="s">
        <v>14257</v>
      </c>
      <c r="M11651" t="s">
        <v>47</v>
      </c>
      <c r="N11651" t="s">
        <v>23195</v>
      </c>
      <c r="Q11651" t="s">
        <v>12415</v>
      </c>
      <c r="R11651" t="s">
        <v>12416</v>
      </c>
      <c r="U11651" t="s">
        <v>12418</v>
      </c>
      <c r="V11651">
        <v>146</v>
      </c>
      <c r="W11651">
        <v>11</v>
      </c>
      <c r="X11651">
        <v>1</v>
      </c>
      <c r="Y11651" t="s">
        <v>12419</v>
      </c>
      <c r="Z11651" t="s">
        <v>12420</v>
      </c>
      <c r="AA11651" t="s">
        <v>12421</v>
      </c>
      <c r="AB11651" t="s">
        <v>12422</v>
      </c>
      <c r="AC11651">
        <v>2</v>
      </c>
      <c r="AD11651" s="123">
        <v>39111</v>
      </c>
      <c r="AE11651" t="s">
        <v>12423</v>
      </c>
      <c r="AG11651">
        <v>40002448</v>
      </c>
      <c r="AL11651" t="s">
        <v>12422</v>
      </c>
      <c r="AN11651">
        <v>4104503701</v>
      </c>
      <c r="AO11651">
        <v>16</v>
      </c>
      <c r="AP11651" t="s">
        <v>12424</v>
      </c>
      <c r="AQ11651" t="s">
        <v>11408</v>
      </c>
      <c r="AR11651">
        <v>4100</v>
      </c>
      <c r="AT11651">
        <v>2005</v>
      </c>
      <c r="AV11651" t="s">
        <v>20371</v>
      </c>
      <c r="AW11651">
        <v>116100</v>
      </c>
    </row>
    <row r="11652" spans="1:49" x14ac:dyDescent="0.25">
      <c r="A11652">
        <v>4100</v>
      </c>
      <c r="B11652">
        <v>30040</v>
      </c>
      <c r="C11652">
        <v>4057</v>
      </c>
      <c r="D11652">
        <v>415</v>
      </c>
      <c r="E11652" s="124" t="s">
        <v>22696</v>
      </c>
      <c r="F11652" t="str">
        <f t="shared" si="238"/>
        <v>Nick NorrisMICRO MACHINE WORKS, INC.</v>
      </c>
      <c r="G11652" s="150" t="str">
        <f t="shared" si="237"/>
        <v>Nick Norris</v>
      </c>
      <c r="H11652" s="149" t="s">
        <v>6012</v>
      </c>
      <c r="I11652">
        <v>40001425</v>
      </c>
      <c r="K11652" t="s">
        <v>23198</v>
      </c>
      <c r="L11652" t="s">
        <v>23199</v>
      </c>
      <c r="M11652" t="s">
        <v>12521</v>
      </c>
      <c r="N11652" t="s">
        <v>23200</v>
      </c>
      <c r="Q11652" t="s">
        <v>12415</v>
      </c>
      <c r="R11652" t="s">
        <v>12416</v>
      </c>
      <c r="S11652" t="s">
        <v>23201</v>
      </c>
      <c r="U11652" t="s">
        <v>12418</v>
      </c>
      <c r="W11652">
        <v>11</v>
      </c>
      <c r="X11652">
        <v>2</v>
      </c>
      <c r="Y11652" t="s">
        <v>12472</v>
      </c>
      <c r="Z11652" t="s">
        <v>12420</v>
      </c>
      <c r="AA11652" t="s">
        <v>12421</v>
      </c>
      <c r="AB11652" t="s">
        <v>12422</v>
      </c>
      <c r="AC11652">
        <v>2</v>
      </c>
      <c r="AD11652" s="123">
        <v>39111</v>
      </c>
      <c r="AE11652" t="s">
        <v>12423</v>
      </c>
      <c r="AG11652">
        <v>40001425</v>
      </c>
      <c r="AL11652" t="s">
        <v>12422</v>
      </c>
      <c r="AN11652">
        <v>3616758361</v>
      </c>
      <c r="AO11652">
        <v>16</v>
      </c>
      <c r="AP11652" t="s">
        <v>12424</v>
      </c>
      <c r="AQ11652" t="s">
        <v>11408</v>
      </c>
      <c r="AR11652">
        <v>4100</v>
      </c>
      <c r="AS11652" t="s">
        <v>12491</v>
      </c>
      <c r="AT11652">
        <v>2005</v>
      </c>
      <c r="AV11652" t="s">
        <v>23202</v>
      </c>
      <c r="AW11652">
        <v>116100</v>
      </c>
    </row>
    <row r="11653" spans="1:49" x14ac:dyDescent="0.25">
      <c r="A11653">
        <v>4100</v>
      </c>
      <c r="B11653">
        <v>30040</v>
      </c>
      <c r="C11653">
        <v>4057</v>
      </c>
      <c r="D11653">
        <v>415</v>
      </c>
      <c r="E11653" s="124" t="s">
        <v>22696</v>
      </c>
      <c r="F11653" t="str">
        <f t="shared" si="238"/>
        <v>Nick NorrisMIDVALE INDUSTRIES</v>
      </c>
      <c r="G11653" s="150" t="str">
        <f t="shared" si="237"/>
        <v>Nick Norris</v>
      </c>
      <c r="H11653" s="149" t="s">
        <v>6031</v>
      </c>
      <c r="I11653">
        <v>40003069</v>
      </c>
      <c r="K11653" t="s">
        <v>23203</v>
      </c>
      <c r="L11653" t="s">
        <v>16158</v>
      </c>
      <c r="M11653" t="s">
        <v>13327</v>
      </c>
      <c r="N11653" t="s">
        <v>23204</v>
      </c>
      <c r="Q11653" t="s">
        <v>12415</v>
      </c>
      <c r="R11653" t="s">
        <v>12416</v>
      </c>
      <c r="S11653" t="s">
        <v>23205</v>
      </c>
      <c r="U11653" t="s">
        <v>12418</v>
      </c>
      <c r="W11653">
        <v>11</v>
      </c>
      <c r="X11653">
        <v>2</v>
      </c>
      <c r="Y11653" t="s">
        <v>12419</v>
      </c>
      <c r="Z11653" t="s">
        <v>12420</v>
      </c>
      <c r="AA11653" t="s">
        <v>12421</v>
      </c>
      <c r="AB11653" t="s">
        <v>12422</v>
      </c>
      <c r="AC11653">
        <v>2</v>
      </c>
      <c r="AD11653" s="123">
        <v>39111</v>
      </c>
      <c r="AE11653" t="s">
        <v>12423</v>
      </c>
      <c r="AG11653">
        <v>40003069</v>
      </c>
      <c r="AL11653" t="s">
        <v>12422</v>
      </c>
      <c r="AN11653">
        <v>2651012701</v>
      </c>
      <c r="AO11653">
        <v>16</v>
      </c>
      <c r="AP11653" t="s">
        <v>12424</v>
      </c>
      <c r="AQ11653" t="s">
        <v>11408</v>
      </c>
      <c r="AR11653">
        <v>4100</v>
      </c>
      <c r="AS11653" t="s">
        <v>12491</v>
      </c>
      <c r="AT11653">
        <v>2005</v>
      </c>
      <c r="AV11653" t="s">
        <v>23206</v>
      </c>
      <c r="AW11653">
        <v>116100</v>
      </c>
    </row>
    <row r="11654" spans="1:49" x14ac:dyDescent="0.25">
      <c r="A11654">
        <v>4100</v>
      </c>
      <c r="B11654">
        <v>30040</v>
      </c>
      <c r="C11654">
        <v>4057</v>
      </c>
      <c r="D11654">
        <v>415</v>
      </c>
      <c r="E11654" s="124" t="s">
        <v>22696</v>
      </c>
      <c r="F11654" t="str">
        <f t="shared" si="238"/>
        <v>Nick NorrisMIDWEST HANDLING CONCEPTS LLC</v>
      </c>
      <c r="G11654" s="150" t="str">
        <f t="shared" si="237"/>
        <v>Nick Norris</v>
      </c>
      <c r="H11654" s="149" t="s">
        <v>6039</v>
      </c>
      <c r="I11654">
        <v>40007854</v>
      </c>
      <c r="L11654" t="s">
        <v>23207</v>
      </c>
      <c r="M11654" t="s">
        <v>12896</v>
      </c>
      <c r="O11654">
        <v>162</v>
      </c>
      <c r="P11654">
        <v>47978</v>
      </c>
      <c r="Q11654" t="s">
        <v>12415</v>
      </c>
      <c r="R11654" t="s">
        <v>12416</v>
      </c>
      <c r="S11654" t="s">
        <v>23208</v>
      </c>
      <c r="U11654" t="s">
        <v>12418</v>
      </c>
      <c r="W11654">
        <v>11</v>
      </c>
      <c r="X11654">
        <v>0</v>
      </c>
      <c r="Y11654" t="s">
        <v>12419</v>
      </c>
      <c r="Z11654" t="s">
        <v>12420</v>
      </c>
      <c r="AA11654" t="s">
        <v>15095</v>
      </c>
      <c r="AB11654" t="s">
        <v>12422</v>
      </c>
      <c r="AC11654">
        <v>2</v>
      </c>
      <c r="AD11654" s="123">
        <v>42508</v>
      </c>
      <c r="AE11654" t="s">
        <v>12431</v>
      </c>
      <c r="AG11654">
        <v>40007854</v>
      </c>
      <c r="AL11654" t="s">
        <v>12422</v>
      </c>
      <c r="AN11654">
        <v>1507311001</v>
      </c>
      <c r="AO11654">
        <v>16</v>
      </c>
      <c r="AP11654" t="s">
        <v>12424</v>
      </c>
      <c r="AQ11654" t="s">
        <v>11408</v>
      </c>
      <c r="AR11654">
        <v>4100</v>
      </c>
      <c r="AT11654">
        <v>0</v>
      </c>
      <c r="AV11654" t="s">
        <v>23209</v>
      </c>
      <c r="AW11654">
        <v>116100</v>
      </c>
    </row>
    <row r="11655" spans="1:49" x14ac:dyDescent="0.25">
      <c r="A11655">
        <v>4100</v>
      </c>
      <c r="B11655">
        <v>30040</v>
      </c>
      <c r="C11655">
        <v>4057</v>
      </c>
      <c r="D11655">
        <v>415</v>
      </c>
      <c r="E11655" s="124" t="s">
        <v>22696</v>
      </c>
      <c r="F11655" t="str">
        <f t="shared" si="238"/>
        <v>Nick NorrisMISSOURI POWER TRANS.,INC</v>
      </c>
      <c r="G11655" s="150" t="str">
        <f t="shared" si="237"/>
        <v>Nick Norris</v>
      </c>
      <c r="H11655" s="149" t="s">
        <v>6121</v>
      </c>
      <c r="I11655">
        <v>40004194</v>
      </c>
      <c r="K11655" t="s">
        <v>23210</v>
      </c>
      <c r="L11655" t="s">
        <v>16158</v>
      </c>
      <c r="M11655" t="s">
        <v>13327</v>
      </c>
      <c r="N11655" t="s">
        <v>23211</v>
      </c>
      <c r="Q11655" t="s">
        <v>12415</v>
      </c>
      <c r="R11655" t="s">
        <v>12416</v>
      </c>
      <c r="S11655" t="s">
        <v>23212</v>
      </c>
      <c r="U11655" t="s">
        <v>12418</v>
      </c>
      <c r="W11655">
        <v>11</v>
      </c>
      <c r="X11655">
        <v>2</v>
      </c>
      <c r="Y11655" t="s">
        <v>12419</v>
      </c>
      <c r="Z11655" t="s">
        <v>12420</v>
      </c>
      <c r="AA11655" t="s">
        <v>12421</v>
      </c>
      <c r="AB11655" t="s">
        <v>12430</v>
      </c>
      <c r="AC11655">
        <v>2</v>
      </c>
      <c r="AD11655" s="123">
        <v>39111</v>
      </c>
      <c r="AE11655" t="s">
        <v>12423</v>
      </c>
      <c r="AG11655">
        <v>40004194</v>
      </c>
      <c r="AL11655" t="s">
        <v>12430</v>
      </c>
      <c r="AN11655">
        <v>2651012701</v>
      </c>
      <c r="AO11655">
        <v>16</v>
      </c>
      <c r="AP11655" t="s">
        <v>12424</v>
      </c>
      <c r="AQ11655" t="s">
        <v>11408</v>
      </c>
      <c r="AR11655">
        <v>4100</v>
      </c>
      <c r="AT11655">
        <v>0</v>
      </c>
      <c r="AV11655" t="s">
        <v>23213</v>
      </c>
      <c r="AW11655">
        <v>116100</v>
      </c>
    </row>
    <row r="11656" spans="1:49" x14ac:dyDescent="0.25">
      <c r="A11656">
        <v>4100</v>
      </c>
      <c r="B11656">
        <v>30040</v>
      </c>
      <c r="C11656">
        <v>4057</v>
      </c>
      <c r="D11656">
        <v>415</v>
      </c>
      <c r="E11656" s="124" t="s">
        <v>22696</v>
      </c>
      <c r="F11656" t="str">
        <f t="shared" si="238"/>
        <v>Nick NorrisMITSUBISHI ELECTRIC AUTO AMER</v>
      </c>
      <c r="G11656" s="150" t="str">
        <f t="shared" si="237"/>
        <v>Nick Norris</v>
      </c>
      <c r="H11656" s="149" t="s">
        <v>6123</v>
      </c>
      <c r="I11656">
        <v>40001843</v>
      </c>
      <c r="K11656" t="s">
        <v>23214</v>
      </c>
      <c r="L11656" t="s">
        <v>22485</v>
      </c>
      <c r="M11656" t="s">
        <v>12521</v>
      </c>
      <c r="N11656" t="s">
        <v>23215</v>
      </c>
      <c r="Q11656" t="s">
        <v>12415</v>
      </c>
      <c r="R11656" t="s">
        <v>12416</v>
      </c>
      <c r="S11656" t="s">
        <v>23216</v>
      </c>
      <c r="U11656" t="s">
        <v>12418</v>
      </c>
      <c r="W11656">
        <v>11</v>
      </c>
      <c r="X11656">
        <v>1</v>
      </c>
      <c r="Y11656" t="s">
        <v>12419</v>
      </c>
      <c r="Z11656" t="s">
        <v>12420</v>
      </c>
      <c r="AA11656" t="s">
        <v>12421</v>
      </c>
      <c r="AB11656" t="s">
        <v>12422</v>
      </c>
      <c r="AC11656">
        <v>2</v>
      </c>
      <c r="AD11656" s="123">
        <v>39111</v>
      </c>
      <c r="AE11656" t="s">
        <v>12423</v>
      </c>
      <c r="AG11656">
        <v>40001843</v>
      </c>
      <c r="AL11656" t="s">
        <v>12422</v>
      </c>
      <c r="AN11656">
        <v>3616514701</v>
      </c>
      <c r="AO11656">
        <v>16</v>
      </c>
      <c r="AP11656" t="s">
        <v>12424</v>
      </c>
      <c r="AQ11656" t="s">
        <v>11408</v>
      </c>
      <c r="AR11656">
        <v>4100</v>
      </c>
      <c r="AT11656">
        <v>2005</v>
      </c>
      <c r="AV11656" t="s">
        <v>23217</v>
      </c>
      <c r="AW11656">
        <v>116100</v>
      </c>
    </row>
    <row r="11657" spans="1:49" x14ac:dyDescent="0.25">
      <c r="A11657">
        <v>4100</v>
      </c>
      <c r="B11657">
        <v>30040</v>
      </c>
      <c r="C11657">
        <v>4057</v>
      </c>
      <c r="D11657">
        <v>415</v>
      </c>
      <c r="E11657" s="124" t="s">
        <v>22696</v>
      </c>
      <c r="F11657" t="str">
        <f t="shared" si="238"/>
        <v>Nick NorrisMOMENTUM WORLD WIDE</v>
      </c>
      <c r="G11657" s="150" t="str">
        <f t="shared" si="237"/>
        <v>Nick Norris</v>
      </c>
      <c r="H11657" s="149" t="s">
        <v>6167</v>
      </c>
      <c r="I11657">
        <v>40008441</v>
      </c>
      <c r="K11657" t="s">
        <v>23218</v>
      </c>
      <c r="L11657" t="s">
        <v>16158</v>
      </c>
      <c r="M11657" t="s">
        <v>13327</v>
      </c>
      <c r="N11657">
        <v>63103</v>
      </c>
      <c r="Q11657" t="s">
        <v>12415</v>
      </c>
      <c r="R11657" t="s">
        <v>12416</v>
      </c>
      <c r="S11657" t="s">
        <v>23219</v>
      </c>
      <c r="U11657" t="s">
        <v>12418</v>
      </c>
      <c r="W11657">
        <v>11</v>
      </c>
      <c r="X11657">
        <v>1</v>
      </c>
      <c r="Y11657" t="s">
        <v>12419</v>
      </c>
      <c r="Z11657" t="s">
        <v>12420</v>
      </c>
      <c r="AA11657" t="s">
        <v>12429</v>
      </c>
      <c r="AB11657" t="s">
        <v>12422</v>
      </c>
      <c r="AC11657">
        <v>2</v>
      </c>
      <c r="AD11657" s="123">
        <v>43314</v>
      </c>
      <c r="AE11657" t="s">
        <v>12431</v>
      </c>
      <c r="AG11657">
        <v>40008441</v>
      </c>
      <c r="AL11657" t="s">
        <v>12422</v>
      </c>
      <c r="AN11657">
        <v>2651012701</v>
      </c>
      <c r="AO11657">
        <v>16</v>
      </c>
      <c r="AP11657" t="s">
        <v>12424</v>
      </c>
      <c r="AQ11657" t="s">
        <v>11408</v>
      </c>
      <c r="AR11657">
        <v>4100</v>
      </c>
      <c r="AT11657">
        <v>0</v>
      </c>
      <c r="AV11657" t="s">
        <v>23220</v>
      </c>
      <c r="AW11657">
        <v>116100</v>
      </c>
    </row>
    <row r="11658" spans="1:49" x14ac:dyDescent="0.25">
      <c r="A11658">
        <v>4100</v>
      </c>
      <c r="B11658">
        <v>30040</v>
      </c>
      <c r="C11658">
        <v>4057</v>
      </c>
      <c r="D11658">
        <v>415</v>
      </c>
      <c r="E11658" s="124" t="s">
        <v>22696</v>
      </c>
      <c r="F11658" t="str">
        <f t="shared" si="238"/>
        <v>Nick NorrisMONTGOMERY MACHINE &amp; FABRICATION</v>
      </c>
      <c r="G11658" s="150" t="str">
        <f t="shared" si="237"/>
        <v>Nick Norris</v>
      </c>
      <c r="H11658" s="149" t="s">
        <v>6196</v>
      </c>
      <c r="I11658">
        <v>40003226</v>
      </c>
      <c r="K11658" t="s">
        <v>23221</v>
      </c>
      <c r="L11658" t="s">
        <v>14061</v>
      </c>
      <c r="M11658" t="s">
        <v>12521</v>
      </c>
      <c r="N11658" t="s">
        <v>23222</v>
      </c>
      <c r="Q11658" t="s">
        <v>12415</v>
      </c>
      <c r="R11658" t="s">
        <v>12416</v>
      </c>
      <c r="S11658" t="s">
        <v>23223</v>
      </c>
      <c r="U11658" t="s">
        <v>12418</v>
      </c>
      <c r="W11658">
        <v>11</v>
      </c>
      <c r="X11658">
        <v>1</v>
      </c>
      <c r="Y11658" t="s">
        <v>12419</v>
      </c>
      <c r="Z11658" t="s">
        <v>12420</v>
      </c>
      <c r="AA11658" t="s">
        <v>12421</v>
      </c>
      <c r="AB11658" t="s">
        <v>12430</v>
      </c>
      <c r="AC11658">
        <v>2</v>
      </c>
      <c r="AD11658" s="123">
        <v>39111</v>
      </c>
      <c r="AE11658" t="s">
        <v>12423</v>
      </c>
      <c r="AG11658">
        <v>40003226</v>
      </c>
      <c r="AL11658" t="s">
        <v>12430</v>
      </c>
      <c r="AN11658">
        <v>3607911501</v>
      </c>
      <c r="AO11658">
        <v>16</v>
      </c>
      <c r="AP11658" t="s">
        <v>12424</v>
      </c>
      <c r="AQ11658" t="s">
        <v>11408</v>
      </c>
      <c r="AR11658">
        <v>4100</v>
      </c>
      <c r="AS11658" t="s">
        <v>12491</v>
      </c>
      <c r="AT11658">
        <v>2005</v>
      </c>
      <c r="AV11658" t="s">
        <v>12612</v>
      </c>
      <c r="AW11658">
        <v>116100</v>
      </c>
    </row>
    <row r="11659" spans="1:49" x14ac:dyDescent="0.25">
      <c r="A11659">
        <v>4100</v>
      </c>
      <c r="B11659">
        <v>30040</v>
      </c>
      <c r="C11659">
        <v>4057</v>
      </c>
      <c r="D11659">
        <v>415</v>
      </c>
      <c r="E11659" s="124" t="s">
        <v>22696</v>
      </c>
      <c r="F11659" t="str">
        <f t="shared" si="238"/>
        <v>Nick NorrisMORAINE INDUSTRIAL SUPPLY</v>
      </c>
      <c r="G11659" s="150" t="str">
        <f t="shared" si="237"/>
        <v>Nick Norris</v>
      </c>
      <c r="H11659" s="149" t="s">
        <v>6208</v>
      </c>
      <c r="I11659">
        <v>40004307</v>
      </c>
      <c r="K11659" t="s">
        <v>23224</v>
      </c>
      <c r="L11659" t="s">
        <v>20096</v>
      </c>
      <c r="M11659" t="s">
        <v>12521</v>
      </c>
      <c r="N11659" t="s">
        <v>23225</v>
      </c>
      <c r="Q11659" t="s">
        <v>12415</v>
      </c>
      <c r="R11659" t="s">
        <v>12416</v>
      </c>
      <c r="S11659" t="s">
        <v>23226</v>
      </c>
      <c r="U11659" t="s">
        <v>12418</v>
      </c>
      <c r="W11659">
        <v>11</v>
      </c>
      <c r="X11659">
        <v>2</v>
      </c>
      <c r="Y11659" t="s">
        <v>12472</v>
      </c>
      <c r="Z11659" t="s">
        <v>12420</v>
      </c>
      <c r="AA11659" t="s">
        <v>12421</v>
      </c>
      <c r="AB11659" t="s">
        <v>12422</v>
      </c>
      <c r="AC11659">
        <v>2</v>
      </c>
      <c r="AD11659" s="123">
        <v>39111</v>
      </c>
      <c r="AE11659" t="s">
        <v>12423</v>
      </c>
      <c r="AG11659">
        <v>40004307</v>
      </c>
      <c r="AL11659" t="s">
        <v>12422</v>
      </c>
      <c r="AN11659">
        <v>3611306301</v>
      </c>
      <c r="AO11659">
        <v>16</v>
      </c>
      <c r="AP11659" t="s">
        <v>12424</v>
      </c>
      <c r="AQ11659" t="s">
        <v>11408</v>
      </c>
      <c r="AR11659">
        <v>4100</v>
      </c>
      <c r="AT11659">
        <v>2005</v>
      </c>
      <c r="AV11659" t="s">
        <v>23227</v>
      </c>
      <c r="AW11659">
        <v>116100</v>
      </c>
    </row>
    <row r="11660" spans="1:49" x14ac:dyDescent="0.25">
      <c r="A11660">
        <v>4100</v>
      </c>
      <c r="B11660">
        <v>30040</v>
      </c>
      <c r="C11660">
        <v>4057</v>
      </c>
      <c r="D11660">
        <v>415</v>
      </c>
      <c r="E11660" s="124" t="s">
        <v>22696</v>
      </c>
      <c r="F11660" t="str">
        <f t="shared" si="238"/>
        <v>Nick NorrisMOTION IND - COLUMBUS IN</v>
      </c>
      <c r="G11660" s="150" t="str">
        <f t="shared" si="237"/>
        <v>Nick Norris</v>
      </c>
      <c r="H11660" s="149" t="s">
        <v>13686</v>
      </c>
      <c r="I11660">
        <v>40004199</v>
      </c>
      <c r="K11660" t="s">
        <v>23228</v>
      </c>
      <c r="L11660" t="s">
        <v>16113</v>
      </c>
      <c r="M11660" t="s">
        <v>12896</v>
      </c>
      <c r="N11660">
        <v>47201</v>
      </c>
      <c r="Q11660" t="s">
        <v>12415</v>
      </c>
      <c r="R11660" t="s">
        <v>12416</v>
      </c>
      <c r="S11660" t="s">
        <v>23229</v>
      </c>
      <c r="U11660" t="s">
        <v>12418</v>
      </c>
      <c r="V11660">
        <v>209</v>
      </c>
      <c r="W11660">
        <v>11</v>
      </c>
      <c r="X11660">
        <v>2</v>
      </c>
      <c r="Y11660" t="s">
        <v>12472</v>
      </c>
      <c r="Z11660" t="s">
        <v>12420</v>
      </c>
      <c r="AA11660" t="s">
        <v>12421</v>
      </c>
      <c r="AB11660" t="s">
        <v>12997</v>
      </c>
      <c r="AC11660">
        <v>2</v>
      </c>
      <c r="AD11660" s="123">
        <v>39111</v>
      </c>
      <c r="AE11660" t="s">
        <v>12423</v>
      </c>
      <c r="AG11660">
        <v>40004199</v>
      </c>
      <c r="AL11660" t="s">
        <v>12997</v>
      </c>
      <c r="AN11660">
        <v>1500502901</v>
      </c>
      <c r="AO11660">
        <v>16</v>
      </c>
      <c r="AP11660" t="s">
        <v>12424</v>
      </c>
      <c r="AQ11660" t="s">
        <v>11408</v>
      </c>
      <c r="AR11660">
        <v>4100</v>
      </c>
      <c r="AT11660">
        <v>0</v>
      </c>
      <c r="AV11660" t="s">
        <v>12998</v>
      </c>
      <c r="AW11660">
        <v>116100</v>
      </c>
    </row>
    <row r="11661" spans="1:49" x14ac:dyDescent="0.25">
      <c r="A11661">
        <v>4100</v>
      </c>
      <c r="B11661">
        <v>30040</v>
      </c>
      <c r="C11661">
        <v>4057</v>
      </c>
      <c r="D11661">
        <v>415</v>
      </c>
      <c r="E11661" s="124" t="s">
        <v>22696</v>
      </c>
      <c r="F11661" t="str">
        <f t="shared" si="238"/>
        <v>Nick NorrisMOTION IND. - COLUMBUS OH</v>
      </c>
      <c r="G11661" s="150" t="str">
        <f t="shared" si="237"/>
        <v>Nick Norris</v>
      </c>
      <c r="H11661" s="149" t="s">
        <v>13703</v>
      </c>
      <c r="I11661">
        <v>40001557</v>
      </c>
      <c r="K11661" t="s">
        <v>23230</v>
      </c>
      <c r="L11661" t="s">
        <v>16113</v>
      </c>
      <c r="M11661" t="s">
        <v>12521</v>
      </c>
      <c r="N11661">
        <v>43209</v>
      </c>
      <c r="Q11661" t="s">
        <v>12415</v>
      </c>
      <c r="R11661" t="s">
        <v>12416</v>
      </c>
      <c r="S11661" t="s">
        <v>23231</v>
      </c>
      <c r="U11661" t="s">
        <v>12418</v>
      </c>
      <c r="V11661">
        <v>209</v>
      </c>
      <c r="W11661">
        <v>11</v>
      </c>
      <c r="X11661">
        <v>2</v>
      </c>
      <c r="Y11661" t="s">
        <v>12419</v>
      </c>
      <c r="Z11661" t="s">
        <v>12420</v>
      </c>
      <c r="AA11661" t="s">
        <v>12421</v>
      </c>
      <c r="AB11661" t="s">
        <v>12997</v>
      </c>
      <c r="AC11661">
        <v>2</v>
      </c>
      <c r="AD11661" s="123">
        <v>39111</v>
      </c>
      <c r="AE11661" t="s">
        <v>12423</v>
      </c>
      <c r="AG11661">
        <v>40001557</v>
      </c>
      <c r="AL11661" t="s">
        <v>12997</v>
      </c>
      <c r="AN11661">
        <v>3604905701</v>
      </c>
      <c r="AO11661">
        <v>16</v>
      </c>
      <c r="AP11661" t="s">
        <v>12424</v>
      </c>
      <c r="AQ11661" t="s">
        <v>11408</v>
      </c>
      <c r="AR11661">
        <v>4100</v>
      </c>
      <c r="AT11661">
        <v>2005</v>
      </c>
      <c r="AV11661" t="s">
        <v>12998</v>
      </c>
      <c r="AW11661">
        <v>116100</v>
      </c>
    </row>
    <row r="11662" spans="1:49" x14ac:dyDescent="0.25">
      <c r="A11662">
        <v>4100</v>
      </c>
      <c r="B11662">
        <v>30040</v>
      </c>
      <c r="C11662">
        <v>4057</v>
      </c>
      <c r="D11662">
        <v>415</v>
      </c>
      <c r="E11662" s="124" t="s">
        <v>22696</v>
      </c>
      <c r="F11662" t="str">
        <f t="shared" si="238"/>
        <v>Nick NorrisMOTION IND. - FORT WAYNE, IN</v>
      </c>
      <c r="G11662" s="150" t="str">
        <f t="shared" si="237"/>
        <v>Nick Norris</v>
      </c>
      <c r="H11662" s="149" t="s">
        <v>13712</v>
      </c>
      <c r="I11662">
        <v>40004281</v>
      </c>
      <c r="K11662" t="s">
        <v>23232</v>
      </c>
      <c r="L11662" t="s">
        <v>12895</v>
      </c>
      <c r="M11662" t="s">
        <v>12896</v>
      </c>
      <c r="N11662" t="s">
        <v>23233</v>
      </c>
      <c r="Q11662" t="s">
        <v>12415</v>
      </c>
      <c r="R11662" t="s">
        <v>12416</v>
      </c>
      <c r="S11662" t="s">
        <v>23234</v>
      </c>
      <c r="U11662" t="s">
        <v>12418</v>
      </c>
      <c r="V11662">
        <v>209</v>
      </c>
      <c r="W11662">
        <v>11</v>
      </c>
      <c r="X11662">
        <v>2</v>
      </c>
      <c r="Y11662" t="s">
        <v>12419</v>
      </c>
      <c r="Z11662" t="s">
        <v>12420</v>
      </c>
      <c r="AA11662" t="s">
        <v>12421</v>
      </c>
      <c r="AB11662" t="s">
        <v>12997</v>
      </c>
      <c r="AC11662">
        <v>2</v>
      </c>
      <c r="AD11662" s="123">
        <v>39111</v>
      </c>
      <c r="AE11662" t="s">
        <v>12423</v>
      </c>
      <c r="AG11662">
        <v>40004281</v>
      </c>
      <c r="AL11662" t="s">
        <v>12997</v>
      </c>
      <c r="AN11662">
        <v>1500304701</v>
      </c>
      <c r="AO11662">
        <v>16</v>
      </c>
      <c r="AP11662" t="s">
        <v>12424</v>
      </c>
      <c r="AQ11662" t="s">
        <v>11408</v>
      </c>
      <c r="AR11662">
        <v>4100</v>
      </c>
      <c r="AT11662">
        <v>0</v>
      </c>
      <c r="AV11662" t="s">
        <v>12998</v>
      </c>
      <c r="AW11662">
        <v>116100</v>
      </c>
    </row>
    <row r="11663" spans="1:49" x14ac:dyDescent="0.25">
      <c r="A11663">
        <v>4100</v>
      </c>
      <c r="B11663">
        <v>30040</v>
      </c>
      <c r="C11663">
        <v>4057</v>
      </c>
      <c r="D11663">
        <v>415</v>
      </c>
      <c r="E11663" s="124" t="s">
        <v>22696</v>
      </c>
      <c r="F11663" t="str">
        <f t="shared" si="238"/>
        <v>Nick NorrisMOTION IND. - INDIANAPOLIS IN</v>
      </c>
      <c r="G11663" s="150" t="str">
        <f t="shared" si="237"/>
        <v>Nick Norris</v>
      </c>
      <c r="H11663" s="149" t="s">
        <v>13717</v>
      </c>
      <c r="I11663">
        <v>40004176</v>
      </c>
      <c r="K11663" t="s">
        <v>23235</v>
      </c>
      <c r="L11663" t="s">
        <v>15827</v>
      </c>
      <c r="M11663" t="s">
        <v>12896</v>
      </c>
      <c r="N11663">
        <v>46241</v>
      </c>
      <c r="Q11663" t="s">
        <v>12415</v>
      </c>
      <c r="R11663" t="s">
        <v>12416</v>
      </c>
      <c r="S11663" t="s">
        <v>23236</v>
      </c>
      <c r="U11663" t="s">
        <v>12418</v>
      </c>
      <c r="V11663">
        <v>209</v>
      </c>
      <c r="W11663">
        <v>11</v>
      </c>
      <c r="X11663">
        <v>2</v>
      </c>
      <c r="Y11663" t="s">
        <v>12419</v>
      </c>
      <c r="Z11663" t="s">
        <v>12420</v>
      </c>
      <c r="AA11663" t="s">
        <v>12421</v>
      </c>
      <c r="AB11663" t="s">
        <v>12997</v>
      </c>
      <c r="AC11663">
        <v>2</v>
      </c>
      <c r="AD11663" s="123">
        <v>39111</v>
      </c>
      <c r="AE11663" t="s">
        <v>12423</v>
      </c>
      <c r="AG11663">
        <v>40004176</v>
      </c>
      <c r="AL11663" t="s">
        <v>12997</v>
      </c>
      <c r="AN11663">
        <v>1509706701</v>
      </c>
      <c r="AO11663">
        <v>16</v>
      </c>
      <c r="AP11663" t="s">
        <v>12424</v>
      </c>
      <c r="AQ11663" t="s">
        <v>11408</v>
      </c>
      <c r="AR11663">
        <v>4100</v>
      </c>
      <c r="AT11663">
        <v>2005</v>
      </c>
      <c r="AV11663" t="s">
        <v>12998</v>
      </c>
      <c r="AW11663">
        <v>116100</v>
      </c>
    </row>
    <row r="11664" spans="1:49" x14ac:dyDescent="0.25">
      <c r="A11664">
        <v>4100</v>
      </c>
      <c r="B11664">
        <v>30040</v>
      </c>
      <c r="C11664">
        <v>4057</v>
      </c>
      <c r="D11664">
        <v>415</v>
      </c>
      <c r="E11664" s="124" t="s">
        <v>22696</v>
      </c>
      <c r="F11664" t="str">
        <f t="shared" si="238"/>
        <v>Nick NorrisMOTION IND. - TERRE HAUTE, IN</v>
      </c>
      <c r="G11664" s="150" t="str">
        <f t="shared" si="237"/>
        <v>Nick Norris</v>
      </c>
      <c r="H11664" s="149" t="s">
        <v>13732</v>
      </c>
      <c r="I11664">
        <v>40006881</v>
      </c>
      <c r="K11664" t="s">
        <v>23237</v>
      </c>
      <c r="L11664" t="s">
        <v>23238</v>
      </c>
      <c r="M11664" t="s">
        <v>12896</v>
      </c>
      <c r="N11664">
        <v>47802</v>
      </c>
      <c r="Q11664" t="s">
        <v>12415</v>
      </c>
      <c r="R11664" t="s">
        <v>12416</v>
      </c>
      <c r="S11664" t="s">
        <v>23239</v>
      </c>
      <c r="U11664" t="s">
        <v>12418</v>
      </c>
      <c r="V11664">
        <v>209</v>
      </c>
      <c r="W11664">
        <v>11</v>
      </c>
      <c r="X11664">
        <v>2</v>
      </c>
      <c r="Y11664" t="s">
        <v>12472</v>
      </c>
      <c r="Z11664" t="s">
        <v>12420</v>
      </c>
      <c r="AA11664" t="s">
        <v>14498</v>
      </c>
      <c r="AB11664" t="s">
        <v>12997</v>
      </c>
      <c r="AC11664">
        <v>2</v>
      </c>
      <c r="AD11664" s="123">
        <v>41141</v>
      </c>
      <c r="AE11664" t="s">
        <v>12431</v>
      </c>
      <c r="AG11664">
        <v>40006881</v>
      </c>
      <c r="AL11664" t="s">
        <v>12997</v>
      </c>
      <c r="AN11664">
        <v>1516712601</v>
      </c>
      <c r="AO11664">
        <v>16</v>
      </c>
      <c r="AP11664" t="s">
        <v>12424</v>
      </c>
      <c r="AQ11664" t="s">
        <v>11408</v>
      </c>
      <c r="AR11664">
        <v>4100</v>
      </c>
      <c r="AT11664">
        <v>0</v>
      </c>
      <c r="AV11664" t="s">
        <v>12998</v>
      </c>
      <c r="AW11664">
        <v>116100</v>
      </c>
    </row>
    <row r="11665" spans="1:49" x14ac:dyDescent="0.25">
      <c r="A11665">
        <v>4100</v>
      </c>
      <c r="B11665">
        <v>30040</v>
      </c>
      <c r="C11665">
        <v>4057</v>
      </c>
      <c r="E11665" s="124" t="s">
        <v>22696</v>
      </c>
      <c r="F11665" t="str">
        <f t="shared" si="238"/>
        <v>Nick NorrisMOTION INDUSTRIES</v>
      </c>
      <c r="G11665" s="150" t="str">
        <f t="shared" si="237"/>
        <v>Nick Norris</v>
      </c>
      <c r="H11665" s="149" t="s">
        <v>13748</v>
      </c>
      <c r="I11665">
        <v>40008898</v>
      </c>
      <c r="L11665" t="s">
        <v>12994</v>
      </c>
      <c r="M11665" t="s">
        <v>12995</v>
      </c>
      <c r="N11665">
        <v>35201</v>
      </c>
      <c r="O11665">
        <v>1477</v>
      </c>
      <c r="Q11665" t="s">
        <v>12415</v>
      </c>
      <c r="R11665" t="s">
        <v>12416</v>
      </c>
      <c r="S11665" t="s">
        <v>23240</v>
      </c>
      <c r="U11665" t="s">
        <v>12418</v>
      </c>
      <c r="V11665">
        <v>209</v>
      </c>
      <c r="W11665">
        <v>11</v>
      </c>
      <c r="X11665">
        <v>2</v>
      </c>
      <c r="Y11665" t="s">
        <v>12765</v>
      </c>
      <c r="Z11665" t="s">
        <v>12420</v>
      </c>
      <c r="AA11665" t="s">
        <v>12485</v>
      </c>
      <c r="AB11665" t="s">
        <v>12997</v>
      </c>
      <c r="AC11665">
        <v>2</v>
      </c>
      <c r="AD11665" s="123">
        <v>44029</v>
      </c>
      <c r="AE11665" t="s">
        <v>12528</v>
      </c>
      <c r="AG11665">
        <v>40008898</v>
      </c>
      <c r="AL11665" t="s">
        <v>12997</v>
      </c>
      <c r="AN11665">
        <v>107301501</v>
      </c>
      <c r="AP11665" t="s">
        <v>12424</v>
      </c>
      <c r="AQ11665" t="s">
        <v>11408</v>
      </c>
      <c r="AR11665">
        <v>4100</v>
      </c>
      <c r="AT11665">
        <v>0</v>
      </c>
      <c r="AV11665" t="s">
        <v>12998</v>
      </c>
      <c r="AW11665">
        <v>116100</v>
      </c>
    </row>
    <row r="11666" spans="1:49" x14ac:dyDescent="0.25">
      <c r="A11666">
        <v>4100</v>
      </c>
      <c r="B11666">
        <v>30040</v>
      </c>
      <c r="C11666">
        <v>4057</v>
      </c>
      <c r="D11666">
        <v>415</v>
      </c>
      <c r="E11666" s="124" t="s">
        <v>22696</v>
      </c>
      <c r="F11666" t="str">
        <f t="shared" si="238"/>
        <v>Nick NorrisMOTION INDUSTRIES CHILLICOTHE OH</v>
      </c>
      <c r="G11666" s="150" t="str">
        <f t="shared" si="237"/>
        <v>Nick Norris</v>
      </c>
      <c r="H11666" s="149" t="s">
        <v>13843</v>
      </c>
      <c r="I11666">
        <v>40001035</v>
      </c>
      <c r="K11666" t="s">
        <v>23241</v>
      </c>
      <c r="L11666" t="s">
        <v>23242</v>
      </c>
      <c r="M11666" t="s">
        <v>12521</v>
      </c>
      <c r="N11666" t="s">
        <v>23243</v>
      </c>
      <c r="Q11666" t="s">
        <v>12415</v>
      </c>
      <c r="R11666" t="s">
        <v>12416</v>
      </c>
      <c r="S11666" t="s">
        <v>23244</v>
      </c>
      <c r="U11666" t="s">
        <v>12418</v>
      </c>
      <c r="V11666">
        <v>209</v>
      </c>
      <c r="W11666">
        <v>11</v>
      </c>
      <c r="X11666">
        <v>2</v>
      </c>
      <c r="Y11666" t="s">
        <v>12472</v>
      </c>
      <c r="Z11666" t="s">
        <v>12420</v>
      </c>
      <c r="AA11666" t="s">
        <v>12421</v>
      </c>
      <c r="AB11666" t="s">
        <v>12997</v>
      </c>
      <c r="AC11666">
        <v>2</v>
      </c>
      <c r="AD11666" s="123">
        <v>39111</v>
      </c>
      <c r="AE11666" t="s">
        <v>12423</v>
      </c>
      <c r="AG11666">
        <v>40001035</v>
      </c>
      <c r="AL11666" t="s">
        <v>12997</v>
      </c>
      <c r="AN11666">
        <v>3614104801</v>
      </c>
      <c r="AO11666">
        <v>16</v>
      </c>
      <c r="AP11666" t="s">
        <v>12424</v>
      </c>
      <c r="AQ11666" t="s">
        <v>11408</v>
      </c>
      <c r="AR11666">
        <v>4100</v>
      </c>
      <c r="AT11666">
        <v>2005</v>
      </c>
      <c r="AV11666" t="s">
        <v>12998</v>
      </c>
      <c r="AW11666">
        <v>116100</v>
      </c>
    </row>
    <row r="11667" spans="1:49" x14ac:dyDescent="0.25">
      <c r="A11667">
        <v>4100</v>
      </c>
      <c r="B11667">
        <v>30040</v>
      </c>
      <c r="C11667">
        <v>4057</v>
      </c>
      <c r="D11667">
        <v>415</v>
      </c>
      <c r="E11667" s="124" t="s">
        <v>22696</v>
      </c>
      <c r="F11667" t="str">
        <f t="shared" si="238"/>
        <v>Nick NorrisMOTION INDUSTRIES CINCINNATI OH</v>
      </c>
      <c r="G11667" s="150" t="str">
        <f t="shared" si="237"/>
        <v>Nick Norris</v>
      </c>
      <c r="H11667" s="149" t="s">
        <v>13844</v>
      </c>
      <c r="I11667">
        <v>40001857</v>
      </c>
      <c r="K11667" t="s">
        <v>23245</v>
      </c>
      <c r="L11667" t="s">
        <v>17002</v>
      </c>
      <c r="M11667" t="s">
        <v>12521</v>
      </c>
      <c r="N11667" t="s">
        <v>23246</v>
      </c>
      <c r="Q11667" t="s">
        <v>12415</v>
      </c>
      <c r="R11667" t="s">
        <v>12416</v>
      </c>
      <c r="S11667" t="s">
        <v>23247</v>
      </c>
      <c r="U11667" t="s">
        <v>12418</v>
      </c>
      <c r="V11667">
        <v>209</v>
      </c>
      <c r="W11667">
        <v>11</v>
      </c>
      <c r="X11667">
        <v>2</v>
      </c>
      <c r="Y11667" t="s">
        <v>12472</v>
      </c>
      <c r="Z11667" t="s">
        <v>12420</v>
      </c>
      <c r="AA11667" t="s">
        <v>12421</v>
      </c>
      <c r="AB11667" t="s">
        <v>12997</v>
      </c>
      <c r="AC11667">
        <v>2</v>
      </c>
      <c r="AD11667" s="123">
        <v>39111</v>
      </c>
      <c r="AE11667" t="s">
        <v>12423</v>
      </c>
      <c r="AG11667">
        <v>40001857</v>
      </c>
      <c r="AL11667" t="s">
        <v>12997</v>
      </c>
      <c r="AN11667">
        <v>3606104901</v>
      </c>
      <c r="AO11667">
        <v>16</v>
      </c>
      <c r="AP11667" t="s">
        <v>12424</v>
      </c>
      <c r="AQ11667" t="s">
        <v>11408</v>
      </c>
      <c r="AR11667">
        <v>4100</v>
      </c>
      <c r="AS11667" t="s">
        <v>12491</v>
      </c>
      <c r="AT11667">
        <v>0</v>
      </c>
      <c r="AV11667" t="s">
        <v>12998</v>
      </c>
      <c r="AW11667">
        <v>116100</v>
      </c>
    </row>
    <row r="11668" spans="1:49" x14ac:dyDescent="0.25">
      <c r="A11668">
        <v>4100</v>
      </c>
      <c r="B11668">
        <v>30040</v>
      </c>
      <c r="C11668">
        <v>4057</v>
      </c>
      <c r="D11668">
        <v>415</v>
      </c>
      <c r="E11668" s="124" t="s">
        <v>22696</v>
      </c>
      <c r="F11668" t="str">
        <f t="shared" si="238"/>
        <v>Nick NorrisMOTION INDUSTRIES DANVILLE IL</v>
      </c>
      <c r="G11668" s="150" t="str">
        <f t="shared" si="237"/>
        <v>Nick Norris</v>
      </c>
      <c r="H11668" s="149" t="s">
        <v>13845</v>
      </c>
      <c r="I11668">
        <v>40002066</v>
      </c>
      <c r="K11668" t="s">
        <v>23248</v>
      </c>
      <c r="L11668" t="s">
        <v>20542</v>
      </c>
      <c r="M11668" t="s">
        <v>12546</v>
      </c>
      <c r="N11668" t="s">
        <v>23249</v>
      </c>
      <c r="Q11668" t="s">
        <v>12415</v>
      </c>
      <c r="R11668" t="s">
        <v>12416</v>
      </c>
      <c r="S11668" t="s">
        <v>23250</v>
      </c>
      <c r="U11668" t="s">
        <v>12418</v>
      </c>
      <c r="V11668">
        <v>209</v>
      </c>
      <c r="W11668">
        <v>11</v>
      </c>
      <c r="X11668">
        <v>2</v>
      </c>
      <c r="Y11668" t="s">
        <v>12419</v>
      </c>
      <c r="Z11668" t="s">
        <v>12420</v>
      </c>
      <c r="AA11668" t="s">
        <v>12421</v>
      </c>
      <c r="AB11668" t="s">
        <v>12997</v>
      </c>
      <c r="AC11668">
        <v>2</v>
      </c>
      <c r="AD11668" s="123">
        <v>39111</v>
      </c>
      <c r="AE11668" t="s">
        <v>12423</v>
      </c>
      <c r="AG11668">
        <v>40002066</v>
      </c>
      <c r="AL11668" t="s">
        <v>12997</v>
      </c>
      <c r="AN11668">
        <v>1418306801</v>
      </c>
      <c r="AO11668">
        <v>16</v>
      </c>
      <c r="AP11668" t="s">
        <v>12424</v>
      </c>
      <c r="AQ11668" t="s">
        <v>11408</v>
      </c>
      <c r="AR11668">
        <v>4100</v>
      </c>
      <c r="AT11668">
        <v>0</v>
      </c>
      <c r="AV11668" t="s">
        <v>12998</v>
      </c>
      <c r="AW11668">
        <v>116100</v>
      </c>
    </row>
    <row r="11669" spans="1:49" x14ac:dyDescent="0.25">
      <c r="A11669">
        <v>4100</v>
      </c>
      <c r="B11669">
        <v>30040</v>
      </c>
      <c r="C11669">
        <v>4057</v>
      </c>
      <c r="D11669">
        <v>415</v>
      </c>
      <c r="E11669" s="124" t="s">
        <v>22696</v>
      </c>
      <c r="F11669" t="str">
        <f t="shared" si="238"/>
        <v>Nick NorrisMOTION INDUSTRIES DAYTON OH</v>
      </c>
      <c r="G11669" s="150" t="str">
        <f t="shared" ref="G11669:G11732" si="239">RIGHT(E11669,LEN(E11669)-3)</f>
        <v>Nick Norris</v>
      </c>
      <c r="H11669" s="149" t="s">
        <v>13846</v>
      </c>
      <c r="I11669">
        <v>40004257</v>
      </c>
      <c r="K11669" t="s">
        <v>23251</v>
      </c>
      <c r="L11669" t="s">
        <v>20096</v>
      </c>
      <c r="M11669" t="s">
        <v>12521</v>
      </c>
      <c r="N11669">
        <v>45414</v>
      </c>
      <c r="Q11669" t="s">
        <v>12415</v>
      </c>
      <c r="R11669" t="s">
        <v>12416</v>
      </c>
      <c r="S11669" t="s">
        <v>23252</v>
      </c>
      <c r="U11669" t="s">
        <v>12418</v>
      </c>
      <c r="V11669">
        <v>209</v>
      </c>
      <c r="W11669">
        <v>11</v>
      </c>
      <c r="X11669">
        <v>2</v>
      </c>
      <c r="Y11669" t="s">
        <v>12419</v>
      </c>
      <c r="Z11669" t="s">
        <v>12420</v>
      </c>
      <c r="AA11669" t="s">
        <v>12421</v>
      </c>
      <c r="AB11669" t="s">
        <v>12997</v>
      </c>
      <c r="AC11669">
        <v>2</v>
      </c>
      <c r="AD11669" s="123">
        <v>39111</v>
      </c>
      <c r="AE11669" t="s">
        <v>12423</v>
      </c>
      <c r="AG11669">
        <v>40004257</v>
      </c>
      <c r="AL11669" t="s">
        <v>12997</v>
      </c>
      <c r="AN11669">
        <v>3611306301</v>
      </c>
      <c r="AO11669">
        <v>16</v>
      </c>
      <c r="AP11669" t="s">
        <v>12424</v>
      </c>
      <c r="AQ11669" t="s">
        <v>11408</v>
      </c>
      <c r="AR11669">
        <v>4100</v>
      </c>
      <c r="AT11669">
        <v>2005</v>
      </c>
      <c r="AV11669" t="s">
        <v>12998</v>
      </c>
      <c r="AW11669">
        <v>116100</v>
      </c>
    </row>
    <row r="11670" spans="1:49" x14ac:dyDescent="0.25">
      <c r="A11670">
        <v>4100</v>
      </c>
      <c r="B11670">
        <v>30040</v>
      </c>
      <c r="C11670">
        <v>4057</v>
      </c>
      <c r="D11670">
        <v>415</v>
      </c>
      <c r="E11670" s="124" t="s">
        <v>22696</v>
      </c>
      <c r="F11670" t="str">
        <f t="shared" si="238"/>
        <v>Nick NorrisMOTION INDUSTRIES INC</v>
      </c>
      <c r="G11670" s="150" t="str">
        <f t="shared" si="239"/>
        <v>Nick Norris</v>
      </c>
      <c r="H11670" s="149" t="s">
        <v>13849</v>
      </c>
      <c r="I11670">
        <v>40008830</v>
      </c>
      <c r="L11670" t="s">
        <v>12994</v>
      </c>
      <c r="M11670" t="s">
        <v>12995</v>
      </c>
      <c r="N11670">
        <v>35201</v>
      </c>
      <c r="O11670">
        <v>1477</v>
      </c>
      <c r="P11670">
        <v>35201</v>
      </c>
      <c r="Q11670" t="s">
        <v>12415</v>
      </c>
      <c r="R11670" t="s">
        <v>12416</v>
      </c>
      <c r="S11670" t="s">
        <v>15648</v>
      </c>
      <c r="U11670" t="s">
        <v>12418</v>
      </c>
      <c r="V11670">
        <v>209</v>
      </c>
      <c r="W11670">
        <v>11</v>
      </c>
      <c r="X11670">
        <v>2</v>
      </c>
      <c r="Y11670" t="s">
        <v>12419</v>
      </c>
      <c r="Z11670" t="s">
        <v>12420</v>
      </c>
      <c r="AA11670" t="s">
        <v>18976</v>
      </c>
      <c r="AB11670" t="s">
        <v>12997</v>
      </c>
      <c r="AC11670">
        <v>2</v>
      </c>
      <c r="AD11670" s="123">
        <v>43916</v>
      </c>
      <c r="AE11670" t="s">
        <v>12486</v>
      </c>
      <c r="AG11670">
        <v>40008830</v>
      </c>
      <c r="AL11670" t="s">
        <v>12997</v>
      </c>
      <c r="AN11670">
        <v>107301501</v>
      </c>
      <c r="AO11670">
        <v>16</v>
      </c>
      <c r="AP11670" t="s">
        <v>12424</v>
      </c>
      <c r="AQ11670" t="s">
        <v>11408</v>
      </c>
      <c r="AR11670">
        <v>4100</v>
      </c>
      <c r="AT11670">
        <v>0</v>
      </c>
      <c r="AV11670" t="s">
        <v>12998</v>
      </c>
      <c r="AW11670">
        <v>116100</v>
      </c>
    </row>
    <row r="11671" spans="1:49" x14ac:dyDescent="0.25">
      <c r="A11671">
        <v>4100</v>
      </c>
      <c r="B11671">
        <v>30040</v>
      </c>
      <c r="C11671">
        <v>4057</v>
      </c>
      <c r="D11671">
        <v>415</v>
      </c>
      <c r="E11671" s="124" t="s">
        <v>22696</v>
      </c>
      <c r="F11671" t="str">
        <f t="shared" si="238"/>
        <v>Nick NorrisMOTION INDUSTRIES LANCASTER OH</v>
      </c>
      <c r="G11671" s="150" t="str">
        <f t="shared" si="239"/>
        <v>Nick Norris</v>
      </c>
      <c r="H11671" s="149" t="s">
        <v>13853</v>
      </c>
      <c r="I11671">
        <v>40005539</v>
      </c>
      <c r="K11671" t="s">
        <v>23253</v>
      </c>
      <c r="L11671" t="s">
        <v>20611</v>
      </c>
      <c r="M11671" t="s">
        <v>12521</v>
      </c>
      <c r="N11671">
        <v>43130</v>
      </c>
      <c r="Q11671" t="s">
        <v>12415</v>
      </c>
      <c r="R11671" t="s">
        <v>12416</v>
      </c>
      <c r="S11671" t="s">
        <v>23254</v>
      </c>
      <c r="U11671" t="s">
        <v>12418</v>
      </c>
      <c r="V11671">
        <v>209</v>
      </c>
      <c r="W11671">
        <v>11</v>
      </c>
      <c r="X11671">
        <v>2</v>
      </c>
      <c r="Y11671" t="s">
        <v>12472</v>
      </c>
      <c r="Z11671" t="s">
        <v>12420</v>
      </c>
      <c r="AA11671" t="s">
        <v>14498</v>
      </c>
      <c r="AB11671" t="s">
        <v>12997</v>
      </c>
      <c r="AC11671">
        <v>2</v>
      </c>
      <c r="AD11671" s="123">
        <v>39667</v>
      </c>
      <c r="AE11671" t="s">
        <v>14314</v>
      </c>
      <c r="AG11671">
        <v>40005539</v>
      </c>
      <c r="AL11671" t="s">
        <v>12997</v>
      </c>
      <c r="AN11671">
        <v>3604512401</v>
      </c>
      <c r="AO11671">
        <v>16</v>
      </c>
      <c r="AP11671" t="s">
        <v>12424</v>
      </c>
      <c r="AQ11671" t="s">
        <v>11408</v>
      </c>
      <c r="AR11671">
        <v>4100</v>
      </c>
      <c r="AT11671">
        <v>0</v>
      </c>
      <c r="AV11671" t="s">
        <v>12998</v>
      </c>
      <c r="AW11671">
        <v>116100</v>
      </c>
    </row>
    <row r="11672" spans="1:49" x14ac:dyDescent="0.25">
      <c r="A11672">
        <v>4100</v>
      </c>
      <c r="B11672">
        <v>30040</v>
      </c>
      <c r="C11672">
        <v>4057</v>
      </c>
      <c r="D11672">
        <v>415</v>
      </c>
      <c r="E11672" s="124" t="s">
        <v>22696</v>
      </c>
      <c r="F11672" t="str">
        <f t="shared" si="238"/>
        <v>Nick NorrisMOTION INDUSTRIES MUNCIE IN</v>
      </c>
      <c r="G11672" s="150" t="str">
        <f t="shared" si="239"/>
        <v>Nick Norris</v>
      </c>
      <c r="H11672" s="149" t="s">
        <v>13859</v>
      </c>
      <c r="I11672">
        <v>40001290</v>
      </c>
      <c r="J11672" t="s">
        <v>23255</v>
      </c>
      <c r="K11672" t="s">
        <v>23256</v>
      </c>
      <c r="L11672" t="s">
        <v>23257</v>
      </c>
      <c r="M11672" t="s">
        <v>12896</v>
      </c>
      <c r="N11672" t="s">
        <v>23258</v>
      </c>
      <c r="Q11672" t="s">
        <v>12415</v>
      </c>
      <c r="R11672" t="s">
        <v>12416</v>
      </c>
      <c r="S11672" t="s">
        <v>23259</v>
      </c>
      <c r="U11672" t="s">
        <v>12418</v>
      </c>
      <c r="V11672">
        <v>209</v>
      </c>
      <c r="W11672">
        <v>11</v>
      </c>
      <c r="X11672">
        <v>2</v>
      </c>
      <c r="Y11672" t="s">
        <v>12419</v>
      </c>
      <c r="Z11672" t="s">
        <v>12420</v>
      </c>
      <c r="AA11672" t="s">
        <v>12421</v>
      </c>
      <c r="AB11672" t="s">
        <v>12997</v>
      </c>
      <c r="AC11672">
        <v>2</v>
      </c>
      <c r="AD11672" s="123">
        <v>39111</v>
      </c>
      <c r="AE11672" t="s">
        <v>12423</v>
      </c>
      <c r="AG11672">
        <v>40001290</v>
      </c>
      <c r="AL11672" t="s">
        <v>12997</v>
      </c>
      <c r="AN11672">
        <v>1503509101</v>
      </c>
      <c r="AO11672">
        <v>16</v>
      </c>
      <c r="AP11672" t="s">
        <v>12424</v>
      </c>
      <c r="AQ11672" t="s">
        <v>11408</v>
      </c>
      <c r="AR11672">
        <v>4100</v>
      </c>
      <c r="AS11672" t="s">
        <v>12491</v>
      </c>
      <c r="AT11672">
        <v>0</v>
      </c>
      <c r="AV11672" t="s">
        <v>12998</v>
      </c>
      <c r="AW11672">
        <v>116100</v>
      </c>
    </row>
    <row r="11673" spans="1:49" x14ac:dyDescent="0.25">
      <c r="A11673">
        <v>4100</v>
      </c>
      <c r="B11673">
        <v>30040</v>
      </c>
      <c r="C11673">
        <v>4057</v>
      </c>
      <c r="D11673">
        <v>415</v>
      </c>
      <c r="E11673" s="124" t="s">
        <v>22696</v>
      </c>
      <c r="F11673" t="str">
        <f t="shared" si="238"/>
        <v>Nick NorrisMOTION INDUSTRIES-LAPORTE, IN</v>
      </c>
      <c r="G11673" s="150" t="str">
        <f t="shared" si="239"/>
        <v>Nick Norris</v>
      </c>
      <c r="H11673" s="149" t="s">
        <v>13878</v>
      </c>
      <c r="I11673">
        <v>40006676</v>
      </c>
      <c r="L11673" t="s">
        <v>12994</v>
      </c>
      <c r="M11673" t="s">
        <v>12995</v>
      </c>
      <c r="O11673">
        <v>1655</v>
      </c>
      <c r="P11673">
        <v>35201</v>
      </c>
      <c r="Q11673" t="s">
        <v>12415</v>
      </c>
      <c r="R11673" t="s">
        <v>12416</v>
      </c>
      <c r="S11673" t="s">
        <v>23260</v>
      </c>
      <c r="U11673" t="s">
        <v>12418</v>
      </c>
      <c r="V11673">
        <v>209</v>
      </c>
      <c r="W11673">
        <v>11</v>
      </c>
      <c r="X11673">
        <v>2</v>
      </c>
      <c r="Y11673" t="s">
        <v>12419</v>
      </c>
      <c r="Z11673" t="s">
        <v>12420</v>
      </c>
      <c r="AA11673" t="s">
        <v>14498</v>
      </c>
      <c r="AB11673" t="s">
        <v>12997</v>
      </c>
      <c r="AC11673">
        <v>2</v>
      </c>
      <c r="AD11673" s="123">
        <v>40848</v>
      </c>
      <c r="AE11673" t="s">
        <v>12431</v>
      </c>
      <c r="AG11673">
        <v>40006676</v>
      </c>
      <c r="AL11673" t="s">
        <v>12997</v>
      </c>
      <c r="AN11673">
        <v>107301501</v>
      </c>
      <c r="AO11673">
        <v>16</v>
      </c>
      <c r="AP11673" t="s">
        <v>12424</v>
      </c>
      <c r="AQ11673" t="s">
        <v>11408</v>
      </c>
      <c r="AR11673">
        <v>4100</v>
      </c>
      <c r="AS11673" t="s">
        <v>12491</v>
      </c>
      <c r="AT11673">
        <v>0</v>
      </c>
      <c r="AV11673" t="s">
        <v>12998</v>
      </c>
      <c r="AW11673">
        <v>116100</v>
      </c>
    </row>
    <row r="11674" spans="1:49" x14ac:dyDescent="0.25">
      <c r="A11674">
        <v>4100</v>
      </c>
      <c r="B11674">
        <v>30040</v>
      </c>
      <c r="C11674">
        <v>4057</v>
      </c>
      <c r="D11674">
        <v>415</v>
      </c>
      <c r="E11674" s="124" t="s">
        <v>22696</v>
      </c>
      <c r="F11674" t="str">
        <f t="shared" si="238"/>
        <v>Nick NorrisMOTION-EARTH CITY,MO</v>
      </c>
      <c r="G11674" s="150" t="str">
        <f t="shared" si="239"/>
        <v>Nick Norris</v>
      </c>
      <c r="H11674" s="149" t="s">
        <v>6580</v>
      </c>
      <c r="I11674">
        <v>40003268</v>
      </c>
      <c r="K11674" t="s">
        <v>23261</v>
      </c>
      <c r="L11674" t="s">
        <v>22793</v>
      </c>
      <c r="M11674" t="s">
        <v>13327</v>
      </c>
      <c r="N11674" t="s">
        <v>23262</v>
      </c>
      <c r="Q11674" t="s">
        <v>12415</v>
      </c>
      <c r="R11674" t="s">
        <v>12416</v>
      </c>
      <c r="S11674">
        <v>3147702600</v>
      </c>
      <c r="U11674" t="s">
        <v>12418</v>
      </c>
      <c r="V11674">
        <v>209</v>
      </c>
      <c r="W11674">
        <v>11</v>
      </c>
      <c r="X11674">
        <v>2</v>
      </c>
      <c r="Y11674" t="s">
        <v>12472</v>
      </c>
      <c r="Z11674" t="s">
        <v>12420</v>
      </c>
      <c r="AA11674" t="s">
        <v>12421</v>
      </c>
      <c r="AB11674" t="s">
        <v>12997</v>
      </c>
      <c r="AC11674">
        <v>2</v>
      </c>
      <c r="AD11674" s="123">
        <v>39111</v>
      </c>
      <c r="AE11674" t="s">
        <v>12423</v>
      </c>
      <c r="AG11674">
        <v>40003268</v>
      </c>
      <c r="AL11674" t="s">
        <v>12997</v>
      </c>
      <c r="AN11674">
        <v>2618900001</v>
      </c>
      <c r="AO11674">
        <v>16</v>
      </c>
      <c r="AP11674" t="s">
        <v>12424</v>
      </c>
      <c r="AQ11674" t="s">
        <v>11408</v>
      </c>
      <c r="AR11674">
        <v>4100</v>
      </c>
      <c r="AT11674">
        <v>2005</v>
      </c>
      <c r="AV11674" t="s">
        <v>12998</v>
      </c>
      <c r="AW11674">
        <v>116100</v>
      </c>
    </row>
    <row r="11675" spans="1:49" x14ac:dyDescent="0.25">
      <c r="A11675">
        <v>4100</v>
      </c>
      <c r="B11675">
        <v>30040</v>
      </c>
      <c r="C11675">
        <v>4057</v>
      </c>
      <c r="D11675">
        <v>415</v>
      </c>
      <c r="E11675" s="124" t="s">
        <v>22696</v>
      </c>
      <c r="F11675" t="str">
        <f t="shared" si="238"/>
        <v>Nick NorrisMOTION-KOKOMO, IN</v>
      </c>
      <c r="G11675" s="150" t="str">
        <f t="shared" si="239"/>
        <v>Nick Norris</v>
      </c>
      <c r="H11675" s="149" t="s">
        <v>6583</v>
      </c>
      <c r="I11675">
        <v>40001304</v>
      </c>
      <c r="K11675" t="s">
        <v>23263</v>
      </c>
      <c r="L11675" t="s">
        <v>23264</v>
      </c>
      <c r="M11675" t="s">
        <v>12896</v>
      </c>
      <c r="N11675">
        <v>46902</v>
      </c>
      <c r="Q11675" t="s">
        <v>12415</v>
      </c>
      <c r="R11675" t="s">
        <v>12416</v>
      </c>
      <c r="S11675" t="s">
        <v>23265</v>
      </c>
      <c r="U11675" t="s">
        <v>12418</v>
      </c>
      <c r="V11675">
        <v>209</v>
      </c>
      <c r="W11675">
        <v>11</v>
      </c>
      <c r="X11675">
        <v>2</v>
      </c>
      <c r="Y11675" t="s">
        <v>12419</v>
      </c>
      <c r="Z11675" t="s">
        <v>12420</v>
      </c>
      <c r="AA11675" t="s">
        <v>12421</v>
      </c>
      <c r="AB11675" t="s">
        <v>12997</v>
      </c>
      <c r="AC11675">
        <v>2</v>
      </c>
      <c r="AD11675" s="123">
        <v>39111</v>
      </c>
      <c r="AE11675" t="s">
        <v>12423</v>
      </c>
      <c r="AG11675">
        <v>40001304</v>
      </c>
      <c r="AL11675" t="s">
        <v>12997</v>
      </c>
      <c r="AN11675">
        <v>1506707201</v>
      </c>
      <c r="AO11675">
        <v>16</v>
      </c>
      <c r="AP11675" t="s">
        <v>12424</v>
      </c>
      <c r="AQ11675" t="s">
        <v>11408</v>
      </c>
      <c r="AR11675">
        <v>4100</v>
      </c>
      <c r="AT11675">
        <v>2005</v>
      </c>
      <c r="AV11675" t="s">
        <v>12998</v>
      </c>
      <c r="AW11675">
        <v>116100</v>
      </c>
    </row>
    <row r="11676" spans="1:49" x14ac:dyDescent="0.25">
      <c r="A11676">
        <v>4100</v>
      </c>
      <c r="B11676">
        <v>30040</v>
      </c>
      <c r="C11676">
        <v>4057</v>
      </c>
      <c r="D11676">
        <v>415</v>
      </c>
      <c r="E11676" s="124" t="s">
        <v>22696</v>
      </c>
      <c r="F11676" t="str">
        <f t="shared" si="238"/>
        <v>Nick NorrisMOTION-MARYLAND HEIGHTS,MO</v>
      </c>
      <c r="G11676" s="150" t="str">
        <f t="shared" si="239"/>
        <v>Nick Norris</v>
      </c>
      <c r="H11676" s="149" t="s">
        <v>6587</v>
      </c>
      <c r="I11676">
        <v>40005488</v>
      </c>
      <c r="K11676" t="s">
        <v>23266</v>
      </c>
      <c r="L11676" t="s">
        <v>23267</v>
      </c>
      <c r="M11676" t="s">
        <v>13327</v>
      </c>
      <c r="N11676">
        <v>63043</v>
      </c>
      <c r="Q11676" t="s">
        <v>12415</v>
      </c>
      <c r="R11676" t="s">
        <v>12416</v>
      </c>
      <c r="S11676" t="s">
        <v>23268</v>
      </c>
      <c r="U11676" t="s">
        <v>12418</v>
      </c>
      <c r="V11676">
        <v>209</v>
      </c>
      <c r="W11676">
        <v>11</v>
      </c>
      <c r="X11676">
        <v>2</v>
      </c>
      <c r="Y11676" t="s">
        <v>12419</v>
      </c>
      <c r="Z11676" t="s">
        <v>12420</v>
      </c>
      <c r="AA11676" t="s">
        <v>12429</v>
      </c>
      <c r="AB11676" t="s">
        <v>12997</v>
      </c>
      <c r="AC11676">
        <v>2</v>
      </c>
      <c r="AD11676" s="123">
        <v>39611</v>
      </c>
      <c r="AE11676" t="s">
        <v>12633</v>
      </c>
      <c r="AG11676">
        <v>40005488</v>
      </c>
      <c r="AL11676" t="s">
        <v>12997</v>
      </c>
      <c r="AN11676">
        <v>2618915501</v>
      </c>
      <c r="AO11676">
        <v>16</v>
      </c>
      <c r="AP11676" t="s">
        <v>12424</v>
      </c>
      <c r="AQ11676" t="s">
        <v>11408</v>
      </c>
      <c r="AR11676">
        <v>4100</v>
      </c>
      <c r="AS11676" t="s">
        <v>12491</v>
      </c>
      <c r="AT11676">
        <v>0</v>
      </c>
      <c r="AV11676" t="s">
        <v>12998</v>
      </c>
      <c r="AW11676">
        <v>116100</v>
      </c>
    </row>
    <row r="11677" spans="1:49" x14ac:dyDescent="0.25">
      <c r="A11677">
        <v>4100</v>
      </c>
      <c r="B11677">
        <v>30040</v>
      </c>
      <c r="C11677">
        <v>4057</v>
      </c>
      <c r="D11677">
        <v>415</v>
      </c>
      <c r="E11677" s="124" t="s">
        <v>22696</v>
      </c>
      <c r="F11677" t="str">
        <f t="shared" si="238"/>
        <v>Nick NorrisMOTION-MATTOON,IL</v>
      </c>
      <c r="G11677" s="150" t="str">
        <f t="shared" si="239"/>
        <v>Nick Norris</v>
      </c>
      <c r="H11677" s="149" t="s">
        <v>6588</v>
      </c>
      <c r="I11677">
        <v>40001946</v>
      </c>
      <c r="K11677" t="s">
        <v>23269</v>
      </c>
      <c r="L11677" t="s">
        <v>23270</v>
      </c>
      <c r="M11677" t="s">
        <v>12546</v>
      </c>
      <c r="N11677" t="s">
        <v>23271</v>
      </c>
      <c r="Q11677" t="s">
        <v>12415</v>
      </c>
      <c r="R11677" t="s">
        <v>12416</v>
      </c>
      <c r="S11677" t="s">
        <v>23272</v>
      </c>
      <c r="U11677" t="s">
        <v>12418</v>
      </c>
      <c r="V11677">
        <v>209</v>
      </c>
      <c r="W11677">
        <v>11</v>
      </c>
      <c r="X11677">
        <v>2</v>
      </c>
      <c r="Y11677" t="s">
        <v>12472</v>
      </c>
      <c r="Z11677" t="s">
        <v>12420</v>
      </c>
      <c r="AA11677" t="s">
        <v>12421</v>
      </c>
      <c r="AB11677" t="s">
        <v>12997</v>
      </c>
      <c r="AC11677">
        <v>2</v>
      </c>
      <c r="AD11677" s="123">
        <v>39111</v>
      </c>
      <c r="AE11677" t="s">
        <v>12423</v>
      </c>
      <c r="AG11677">
        <v>40001946</v>
      </c>
      <c r="AL11677" t="s">
        <v>12997</v>
      </c>
      <c r="AN11677">
        <v>1402918001</v>
      </c>
      <c r="AO11677">
        <v>16</v>
      </c>
      <c r="AP11677" t="s">
        <v>12424</v>
      </c>
      <c r="AQ11677" t="s">
        <v>11408</v>
      </c>
      <c r="AR11677">
        <v>4100</v>
      </c>
      <c r="AT11677">
        <v>2005</v>
      </c>
      <c r="AV11677" t="s">
        <v>12998</v>
      </c>
      <c r="AW11677">
        <v>116100</v>
      </c>
    </row>
    <row r="11678" spans="1:49" x14ac:dyDescent="0.25">
      <c r="A11678">
        <v>4100</v>
      </c>
      <c r="B11678">
        <v>30040</v>
      </c>
      <c r="C11678">
        <v>4057</v>
      </c>
      <c r="D11678">
        <v>415</v>
      </c>
      <c r="E11678" s="124" t="s">
        <v>22696</v>
      </c>
      <c r="F11678" t="str">
        <f t="shared" si="238"/>
        <v>Nick NorrisMOTION-SPRINGFIELD,IL</v>
      </c>
      <c r="G11678" s="150" t="str">
        <f t="shared" si="239"/>
        <v>Nick Norris</v>
      </c>
      <c r="H11678" s="149" t="s">
        <v>13881</v>
      </c>
      <c r="I11678">
        <v>40002890</v>
      </c>
      <c r="K11678" t="s">
        <v>23273</v>
      </c>
      <c r="L11678" t="s">
        <v>12772</v>
      </c>
      <c r="M11678" t="s">
        <v>12546</v>
      </c>
      <c r="N11678" t="s">
        <v>23274</v>
      </c>
      <c r="Q11678" t="s">
        <v>12415</v>
      </c>
      <c r="R11678" t="s">
        <v>12416</v>
      </c>
      <c r="S11678" t="s">
        <v>23275</v>
      </c>
      <c r="U11678" t="s">
        <v>12418</v>
      </c>
      <c r="V11678">
        <v>209</v>
      </c>
      <c r="W11678">
        <v>11</v>
      </c>
      <c r="X11678">
        <v>2</v>
      </c>
      <c r="Y11678" t="s">
        <v>12472</v>
      </c>
      <c r="Z11678" t="s">
        <v>12420</v>
      </c>
      <c r="AA11678" t="s">
        <v>12421</v>
      </c>
      <c r="AB11678" t="s">
        <v>12997</v>
      </c>
      <c r="AC11678">
        <v>2</v>
      </c>
      <c r="AD11678" s="123">
        <v>39111</v>
      </c>
      <c r="AE11678" t="s">
        <v>12423</v>
      </c>
      <c r="AG11678">
        <v>40002890</v>
      </c>
      <c r="AL11678" t="s">
        <v>12997</v>
      </c>
      <c r="AN11678">
        <v>1416727601</v>
      </c>
      <c r="AO11678">
        <v>16</v>
      </c>
      <c r="AP11678" t="s">
        <v>12424</v>
      </c>
      <c r="AQ11678" t="s">
        <v>11408</v>
      </c>
      <c r="AR11678">
        <v>4100</v>
      </c>
      <c r="AT11678">
        <v>0</v>
      </c>
      <c r="AV11678" t="s">
        <v>12998</v>
      </c>
      <c r="AW11678">
        <v>116100</v>
      </c>
    </row>
    <row r="11679" spans="1:49" x14ac:dyDescent="0.25">
      <c r="A11679">
        <v>4100</v>
      </c>
      <c r="B11679">
        <v>30040</v>
      </c>
      <c r="C11679">
        <v>4057</v>
      </c>
      <c r="D11679">
        <v>415</v>
      </c>
      <c r="E11679" s="124" t="s">
        <v>22696</v>
      </c>
      <c r="F11679" t="str">
        <f t="shared" si="238"/>
        <v>Nick NorrisM-POWER DRIVES INC.</v>
      </c>
      <c r="G11679" s="150" t="str">
        <f t="shared" si="239"/>
        <v>Nick Norris</v>
      </c>
      <c r="H11679" s="149" t="s">
        <v>6602</v>
      </c>
      <c r="I11679">
        <v>40005394</v>
      </c>
      <c r="K11679" t="s">
        <v>23276</v>
      </c>
      <c r="L11679" t="s">
        <v>22989</v>
      </c>
      <c r="M11679" t="s">
        <v>12896</v>
      </c>
      <c r="N11679">
        <v>46360</v>
      </c>
      <c r="Q11679" t="s">
        <v>12415</v>
      </c>
      <c r="R11679" t="s">
        <v>12416</v>
      </c>
      <c r="S11679" t="s">
        <v>23277</v>
      </c>
      <c r="U11679" t="s">
        <v>12418</v>
      </c>
      <c r="W11679">
        <v>11</v>
      </c>
      <c r="X11679">
        <v>2</v>
      </c>
      <c r="Y11679" t="s">
        <v>12419</v>
      </c>
      <c r="Z11679" t="s">
        <v>12420</v>
      </c>
      <c r="AA11679" t="s">
        <v>12429</v>
      </c>
      <c r="AB11679" t="s">
        <v>12478</v>
      </c>
      <c r="AC11679">
        <v>2</v>
      </c>
      <c r="AD11679" s="123">
        <v>39513</v>
      </c>
      <c r="AE11679" t="s">
        <v>12633</v>
      </c>
      <c r="AG11679">
        <v>40005394</v>
      </c>
      <c r="AL11679" t="s">
        <v>12478</v>
      </c>
      <c r="AN11679">
        <v>1509108501</v>
      </c>
      <c r="AO11679">
        <v>16</v>
      </c>
      <c r="AP11679" t="s">
        <v>12424</v>
      </c>
      <c r="AQ11679" t="s">
        <v>11408</v>
      </c>
      <c r="AR11679">
        <v>4100</v>
      </c>
      <c r="AS11679" t="s">
        <v>12491</v>
      </c>
      <c r="AT11679">
        <v>0</v>
      </c>
      <c r="AV11679" t="s">
        <v>23278</v>
      </c>
      <c r="AW11679">
        <v>116100</v>
      </c>
    </row>
    <row r="11680" spans="1:49" x14ac:dyDescent="0.25">
      <c r="A11680">
        <v>4100</v>
      </c>
      <c r="B11680">
        <v>30040</v>
      </c>
      <c r="C11680">
        <v>4057</v>
      </c>
      <c r="D11680">
        <v>415</v>
      </c>
      <c r="E11680" s="124" t="s">
        <v>22696</v>
      </c>
      <c r="F11680" t="str">
        <f t="shared" si="238"/>
        <v>Nick NorrisMULCAHEY, INC.</v>
      </c>
      <c r="G11680" s="150" t="str">
        <f t="shared" si="239"/>
        <v>Nick Norris</v>
      </c>
      <c r="H11680" s="149" t="s">
        <v>6625</v>
      </c>
      <c r="I11680">
        <v>40001359</v>
      </c>
      <c r="K11680" t="s">
        <v>23279</v>
      </c>
      <c r="L11680" t="s">
        <v>15931</v>
      </c>
      <c r="M11680" t="s">
        <v>12521</v>
      </c>
      <c r="N11680" t="s">
        <v>23280</v>
      </c>
      <c r="Q11680" t="s">
        <v>12415</v>
      </c>
      <c r="R11680" t="s">
        <v>12416</v>
      </c>
      <c r="S11680" t="s">
        <v>23281</v>
      </c>
      <c r="U11680" t="s">
        <v>12418</v>
      </c>
      <c r="W11680">
        <v>11</v>
      </c>
      <c r="X11680">
        <v>2</v>
      </c>
      <c r="Y11680" t="s">
        <v>12419</v>
      </c>
      <c r="Z11680" t="s">
        <v>12420</v>
      </c>
      <c r="AA11680" t="s">
        <v>12421</v>
      </c>
      <c r="AB11680" t="s">
        <v>12422</v>
      </c>
      <c r="AC11680">
        <v>2</v>
      </c>
      <c r="AD11680" s="123">
        <v>39111</v>
      </c>
      <c r="AE11680" t="s">
        <v>12423</v>
      </c>
      <c r="AG11680">
        <v>40001359</v>
      </c>
      <c r="AL11680" t="s">
        <v>12422</v>
      </c>
      <c r="AN11680">
        <v>3616540801</v>
      </c>
      <c r="AO11680">
        <v>16</v>
      </c>
      <c r="AP11680" t="s">
        <v>12424</v>
      </c>
      <c r="AQ11680" t="s">
        <v>11408</v>
      </c>
      <c r="AR11680">
        <v>4100</v>
      </c>
      <c r="AS11680" t="s">
        <v>12491</v>
      </c>
      <c r="AT11680">
        <v>2005</v>
      </c>
      <c r="AV11680" t="s">
        <v>23282</v>
      </c>
      <c r="AW11680">
        <v>116100</v>
      </c>
    </row>
    <row r="11681" spans="1:49" x14ac:dyDescent="0.25">
      <c r="A11681">
        <v>4100</v>
      </c>
      <c r="B11681">
        <v>30040</v>
      </c>
      <c r="C11681">
        <v>4057</v>
      </c>
      <c r="D11681">
        <v>415</v>
      </c>
      <c r="E11681" s="124" t="s">
        <v>22696</v>
      </c>
      <c r="F11681" t="str">
        <f t="shared" si="238"/>
        <v>Nick NorrisMULHERN BELTING - FAIRFIELD OH</v>
      </c>
      <c r="G11681" s="150" t="str">
        <f t="shared" si="239"/>
        <v>Nick Norris</v>
      </c>
      <c r="H11681" s="149" t="s">
        <v>6628</v>
      </c>
      <c r="I11681">
        <v>40001494</v>
      </c>
      <c r="K11681" t="s">
        <v>23283</v>
      </c>
      <c r="L11681" t="s">
        <v>13000</v>
      </c>
      <c r="M11681" t="s">
        <v>12413</v>
      </c>
      <c r="N11681" t="s">
        <v>23284</v>
      </c>
      <c r="Q11681" t="s">
        <v>12415</v>
      </c>
      <c r="R11681" t="s">
        <v>12416</v>
      </c>
      <c r="S11681">
        <v>8004442358</v>
      </c>
      <c r="U11681" t="s">
        <v>12418</v>
      </c>
      <c r="W11681">
        <v>11</v>
      </c>
      <c r="X11681">
        <v>2</v>
      </c>
      <c r="Y11681" t="s">
        <v>12765</v>
      </c>
      <c r="Z11681" t="s">
        <v>12420</v>
      </c>
      <c r="AA11681" t="s">
        <v>12421</v>
      </c>
      <c r="AB11681" t="s">
        <v>12422</v>
      </c>
      <c r="AC11681">
        <v>2</v>
      </c>
      <c r="AD11681" s="123">
        <v>39111</v>
      </c>
      <c r="AE11681" t="s">
        <v>12423</v>
      </c>
      <c r="AG11681">
        <v>40001494</v>
      </c>
      <c r="AL11681" t="s">
        <v>12422</v>
      </c>
      <c r="AN11681">
        <v>3100318001</v>
      </c>
      <c r="AO11681">
        <v>16</v>
      </c>
      <c r="AP11681" t="s">
        <v>12424</v>
      </c>
      <c r="AQ11681" t="s">
        <v>11408</v>
      </c>
      <c r="AR11681">
        <v>4100</v>
      </c>
      <c r="AT11681">
        <v>2005</v>
      </c>
      <c r="AV11681" t="s">
        <v>23285</v>
      </c>
      <c r="AW11681">
        <v>116100</v>
      </c>
    </row>
    <row r="11682" spans="1:49" x14ac:dyDescent="0.25">
      <c r="A11682">
        <v>4100</v>
      </c>
      <c r="B11682">
        <v>30040</v>
      </c>
      <c r="C11682">
        <v>4057</v>
      </c>
      <c r="D11682">
        <v>415</v>
      </c>
      <c r="E11682" s="124" t="s">
        <v>22696</v>
      </c>
      <c r="F11682" t="str">
        <f t="shared" si="238"/>
        <v>Nick NorrisMULHERN BELTING-MI CITY, IN</v>
      </c>
      <c r="G11682" s="150" t="str">
        <f t="shared" si="239"/>
        <v>Nick Norris</v>
      </c>
      <c r="H11682" s="149" t="s">
        <v>6630</v>
      </c>
      <c r="I11682">
        <v>40005065</v>
      </c>
      <c r="K11682" t="s">
        <v>23283</v>
      </c>
      <c r="L11682" t="s">
        <v>13000</v>
      </c>
      <c r="M11682" t="s">
        <v>12413</v>
      </c>
      <c r="N11682">
        <v>7436</v>
      </c>
      <c r="O11682">
        <v>620</v>
      </c>
      <c r="P11682">
        <v>7436</v>
      </c>
      <c r="Q11682" t="s">
        <v>12415</v>
      </c>
      <c r="R11682" t="s">
        <v>12416</v>
      </c>
      <c r="S11682" t="s">
        <v>23286</v>
      </c>
      <c r="U11682" t="s">
        <v>12418</v>
      </c>
      <c r="W11682">
        <v>11</v>
      </c>
      <c r="X11682">
        <v>2</v>
      </c>
      <c r="Y11682" t="s">
        <v>12419</v>
      </c>
      <c r="Z11682" t="s">
        <v>12420</v>
      </c>
      <c r="AA11682" t="s">
        <v>12429</v>
      </c>
      <c r="AB11682" t="s">
        <v>12422</v>
      </c>
      <c r="AC11682">
        <v>2</v>
      </c>
      <c r="AD11682" s="123">
        <v>39218</v>
      </c>
      <c r="AE11682" t="s">
        <v>12538</v>
      </c>
      <c r="AG11682">
        <v>40005065</v>
      </c>
      <c r="AL11682" t="s">
        <v>12422</v>
      </c>
      <c r="AN11682">
        <v>3100318001</v>
      </c>
      <c r="AO11682">
        <v>16</v>
      </c>
      <c r="AP11682" t="s">
        <v>12424</v>
      </c>
      <c r="AQ11682" t="s">
        <v>11408</v>
      </c>
      <c r="AR11682">
        <v>4100</v>
      </c>
      <c r="AT11682">
        <v>0</v>
      </c>
      <c r="AV11682" t="s">
        <v>23285</v>
      </c>
      <c r="AW11682">
        <v>116100</v>
      </c>
    </row>
    <row r="11683" spans="1:49" x14ac:dyDescent="0.25">
      <c r="A11683">
        <v>4100</v>
      </c>
      <c r="B11683">
        <v>30040</v>
      </c>
      <c r="C11683">
        <v>4057</v>
      </c>
      <c r="D11683">
        <v>415</v>
      </c>
      <c r="E11683" s="124" t="s">
        <v>22696</v>
      </c>
      <c r="F11683" t="str">
        <f t="shared" si="238"/>
        <v>Nick NorrisMULTI PACKAGING SOLUTIONS</v>
      </c>
      <c r="G11683" s="150" t="str">
        <f t="shared" si="239"/>
        <v>Nick Norris</v>
      </c>
      <c r="H11683" s="149" t="s">
        <v>6637</v>
      </c>
      <c r="I11683">
        <v>40004297</v>
      </c>
      <c r="L11683" t="s">
        <v>13004</v>
      </c>
      <c r="M11683" t="s">
        <v>12684</v>
      </c>
      <c r="O11683">
        <v>26127</v>
      </c>
      <c r="P11683" t="s">
        <v>23287</v>
      </c>
      <c r="Q11683" t="s">
        <v>12415</v>
      </c>
      <c r="R11683" t="s">
        <v>12416</v>
      </c>
      <c r="S11683" t="s">
        <v>23288</v>
      </c>
      <c r="U11683" t="s">
        <v>12418</v>
      </c>
      <c r="W11683">
        <v>11</v>
      </c>
      <c r="X11683">
        <v>1</v>
      </c>
      <c r="Y11683" t="s">
        <v>12419</v>
      </c>
      <c r="Z11683" t="s">
        <v>12420</v>
      </c>
      <c r="AA11683" t="s">
        <v>12421</v>
      </c>
      <c r="AB11683" t="s">
        <v>12757</v>
      </c>
      <c r="AC11683">
        <v>2</v>
      </c>
      <c r="AD11683" s="123">
        <v>39111</v>
      </c>
      <c r="AE11683" t="s">
        <v>12423</v>
      </c>
      <c r="AG11683">
        <v>40004297</v>
      </c>
      <c r="AL11683" t="s">
        <v>12757</v>
      </c>
      <c r="AN11683">
        <v>2306509901</v>
      </c>
      <c r="AO11683">
        <v>16</v>
      </c>
      <c r="AP11683" t="s">
        <v>12424</v>
      </c>
      <c r="AQ11683" t="s">
        <v>11408</v>
      </c>
      <c r="AR11683">
        <v>4100</v>
      </c>
      <c r="AT11683">
        <v>2005</v>
      </c>
      <c r="AV11683" t="s">
        <v>13006</v>
      </c>
      <c r="AW11683">
        <v>116100</v>
      </c>
    </row>
    <row r="11684" spans="1:49" x14ac:dyDescent="0.25">
      <c r="A11684">
        <v>4100</v>
      </c>
      <c r="B11684">
        <v>30040</v>
      </c>
      <c r="C11684">
        <v>4057</v>
      </c>
      <c r="D11684">
        <v>415</v>
      </c>
      <c r="E11684" s="124" t="s">
        <v>22696</v>
      </c>
      <c r="F11684" t="str">
        <f t="shared" si="238"/>
        <v>Nick NorrisNACHI TOOL AMERICA</v>
      </c>
      <c r="G11684" s="150" t="str">
        <f t="shared" si="239"/>
        <v>Nick Norris</v>
      </c>
      <c r="H11684" s="149" t="s">
        <v>6667</v>
      </c>
      <c r="I11684">
        <v>40007901</v>
      </c>
      <c r="K11684" t="s">
        <v>23289</v>
      </c>
      <c r="L11684" t="s">
        <v>18913</v>
      </c>
      <c r="M11684" t="s">
        <v>12896</v>
      </c>
      <c r="N11684">
        <v>46143</v>
      </c>
      <c r="Q11684" t="s">
        <v>12415</v>
      </c>
      <c r="R11684" t="s">
        <v>12416</v>
      </c>
      <c r="S11684" t="s">
        <v>23290</v>
      </c>
      <c r="U11684" t="s">
        <v>12418</v>
      </c>
      <c r="W11684">
        <v>11</v>
      </c>
      <c r="X11684">
        <v>1</v>
      </c>
      <c r="Y11684" t="s">
        <v>12472</v>
      </c>
      <c r="Z11684" t="s">
        <v>12420</v>
      </c>
      <c r="AA11684" t="s">
        <v>12485</v>
      </c>
      <c r="AB11684" t="s">
        <v>12430</v>
      </c>
      <c r="AC11684">
        <v>2</v>
      </c>
      <c r="AD11684" s="123">
        <v>42594</v>
      </c>
      <c r="AE11684" t="s">
        <v>12528</v>
      </c>
      <c r="AG11684">
        <v>40007901</v>
      </c>
      <c r="AL11684" t="s">
        <v>12430</v>
      </c>
      <c r="AN11684">
        <v>1508105801</v>
      </c>
      <c r="AO11684">
        <v>16</v>
      </c>
      <c r="AP11684" t="s">
        <v>12424</v>
      </c>
      <c r="AQ11684" t="s">
        <v>11408</v>
      </c>
      <c r="AR11684">
        <v>4100</v>
      </c>
      <c r="AT11684">
        <v>0</v>
      </c>
      <c r="AV11684" t="s">
        <v>23291</v>
      </c>
      <c r="AW11684">
        <v>116100</v>
      </c>
    </row>
    <row r="11685" spans="1:49" x14ac:dyDescent="0.25">
      <c r="A11685">
        <v>4100</v>
      </c>
      <c r="B11685">
        <v>30040</v>
      </c>
      <c r="C11685">
        <v>4057</v>
      </c>
      <c r="D11685">
        <v>415</v>
      </c>
      <c r="E11685" s="124" t="s">
        <v>22696</v>
      </c>
      <c r="F11685" t="str">
        <f t="shared" si="238"/>
        <v>Nick NorrisNC WORKS</v>
      </c>
      <c r="G11685" s="150" t="str">
        <f t="shared" si="239"/>
        <v>Nick Norris</v>
      </c>
      <c r="H11685" s="149" t="s">
        <v>6728</v>
      </c>
      <c r="I11685">
        <v>40006382</v>
      </c>
      <c r="K11685" t="s">
        <v>23292</v>
      </c>
      <c r="L11685" t="s">
        <v>14168</v>
      </c>
      <c r="M11685" t="s">
        <v>12521</v>
      </c>
      <c r="N11685">
        <v>45005</v>
      </c>
      <c r="Q11685" t="s">
        <v>12415</v>
      </c>
      <c r="R11685" t="s">
        <v>12416</v>
      </c>
      <c r="S11685" t="s">
        <v>23293</v>
      </c>
      <c r="U11685" t="s">
        <v>12418</v>
      </c>
      <c r="W11685">
        <v>11</v>
      </c>
      <c r="X11685">
        <v>1</v>
      </c>
      <c r="Y11685" t="s">
        <v>12419</v>
      </c>
      <c r="Z11685" t="s">
        <v>12420</v>
      </c>
      <c r="AA11685" t="s">
        <v>14498</v>
      </c>
      <c r="AB11685" t="s">
        <v>12422</v>
      </c>
      <c r="AC11685">
        <v>2</v>
      </c>
      <c r="AD11685" s="123">
        <v>40437</v>
      </c>
      <c r="AE11685" t="s">
        <v>12431</v>
      </c>
      <c r="AG11685">
        <v>40006382</v>
      </c>
      <c r="AL11685" t="s">
        <v>12422</v>
      </c>
      <c r="AN11685">
        <v>3616508501</v>
      </c>
      <c r="AO11685">
        <v>16</v>
      </c>
      <c r="AP11685" t="s">
        <v>12424</v>
      </c>
      <c r="AQ11685" t="s">
        <v>11408</v>
      </c>
      <c r="AR11685">
        <v>4100</v>
      </c>
      <c r="AS11685" t="s">
        <v>12491</v>
      </c>
      <c r="AT11685">
        <v>0</v>
      </c>
      <c r="AV11685" t="s">
        <v>6728</v>
      </c>
      <c r="AW11685">
        <v>116100</v>
      </c>
    </row>
    <row r="11686" spans="1:49" x14ac:dyDescent="0.25">
      <c r="A11686">
        <v>4100</v>
      </c>
      <c r="B11686">
        <v>30040</v>
      </c>
      <c r="C11686">
        <v>4057</v>
      </c>
      <c r="D11686">
        <v>415</v>
      </c>
      <c r="E11686" s="124" t="s">
        <v>22696</v>
      </c>
      <c r="F11686" t="str">
        <f t="shared" si="238"/>
        <v>Nick NorrisNETHERLAND RUBBER COMPANY</v>
      </c>
      <c r="G11686" s="150" t="str">
        <f t="shared" si="239"/>
        <v>Nick Norris</v>
      </c>
      <c r="H11686" s="149" t="s">
        <v>6775</v>
      </c>
      <c r="I11686">
        <v>40007386</v>
      </c>
      <c r="L11686" t="s">
        <v>17002</v>
      </c>
      <c r="M11686" t="s">
        <v>12521</v>
      </c>
      <c r="O11686">
        <v>62165</v>
      </c>
      <c r="P11686">
        <v>45262</v>
      </c>
      <c r="Q11686" t="s">
        <v>12415</v>
      </c>
      <c r="R11686" t="s">
        <v>12416</v>
      </c>
      <c r="S11686" t="s">
        <v>23294</v>
      </c>
      <c r="U11686" t="s">
        <v>12418</v>
      </c>
      <c r="W11686">
        <v>11</v>
      </c>
      <c r="X11686">
        <v>2</v>
      </c>
      <c r="Y11686" t="s">
        <v>12419</v>
      </c>
      <c r="Z11686" t="s">
        <v>12420</v>
      </c>
      <c r="AA11686" t="s">
        <v>12429</v>
      </c>
      <c r="AB11686" t="s">
        <v>12422</v>
      </c>
      <c r="AC11686">
        <v>2</v>
      </c>
      <c r="AD11686" s="123">
        <v>41820</v>
      </c>
      <c r="AE11686" t="s">
        <v>12431</v>
      </c>
      <c r="AG11686">
        <v>40007386</v>
      </c>
      <c r="AL11686" t="s">
        <v>12422</v>
      </c>
      <c r="AN11686">
        <v>3606104901</v>
      </c>
      <c r="AO11686">
        <v>16</v>
      </c>
      <c r="AP11686" t="s">
        <v>12424</v>
      </c>
      <c r="AQ11686" t="s">
        <v>11408</v>
      </c>
      <c r="AR11686">
        <v>4100</v>
      </c>
      <c r="AT11686">
        <v>0</v>
      </c>
      <c r="AV11686" t="s">
        <v>23295</v>
      </c>
      <c r="AW11686">
        <v>116100</v>
      </c>
    </row>
    <row r="11687" spans="1:49" x14ac:dyDescent="0.25">
      <c r="A11687">
        <v>4100</v>
      </c>
      <c r="B11687">
        <v>30040</v>
      </c>
      <c r="C11687">
        <v>4057</v>
      </c>
      <c r="D11687">
        <v>415</v>
      </c>
      <c r="E11687" s="124" t="s">
        <v>22696</v>
      </c>
      <c r="F11687" t="str">
        <f t="shared" si="238"/>
        <v>Nick NorrisNHK SEATING OF AMERICA, INC</v>
      </c>
      <c r="G11687" s="150" t="str">
        <f t="shared" si="239"/>
        <v>Nick Norris</v>
      </c>
      <c r="H11687" s="149" t="s">
        <v>6831</v>
      </c>
      <c r="I11687">
        <v>40008257</v>
      </c>
      <c r="K11687" t="s">
        <v>23296</v>
      </c>
      <c r="L11687" t="s">
        <v>20880</v>
      </c>
      <c r="M11687" t="s">
        <v>12896</v>
      </c>
      <c r="N11687">
        <v>46041</v>
      </c>
      <c r="Q11687" t="s">
        <v>12415</v>
      </c>
      <c r="R11687" t="s">
        <v>12416</v>
      </c>
      <c r="S11687" t="s">
        <v>23297</v>
      </c>
      <c r="U11687" t="s">
        <v>12418</v>
      </c>
      <c r="W11687">
        <v>11</v>
      </c>
      <c r="X11687">
        <v>1</v>
      </c>
      <c r="Y11687" t="s">
        <v>12419</v>
      </c>
      <c r="Z11687" t="s">
        <v>12420</v>
      </c>
      <c r="AA11687" t="s">
        <v>12429</v>
      </c>
      <c r="AB11687" t="s">
        <v>12422</v>
      </c>
      <c r="AC11687">
        <v>2</v>
      </c>
      <c r="AD11687" s="123">
        <v>43073</v>
      </c>
      <c r="AE11687" t="s">
        <v>12431</v>
      </c>
      <c r="AG11687">
        <v>40008257</v>
      </c>
      <c r="AL11687" t="s">
        <v>12422</v>
      </c>
      <c r="AN11687">
        <v>1502304801</v>
      </c>
      <c r="AO11687">
        <v>16</v>
      </c>
      <c r="AP11687" t="s">
        <v>12424</v>
      </c>
      <c r="AQ11687" t="s">
        <v>11408</v>
      </c>
      <c r="AR11687">
        <v>4100</v>
      </c>
      <c r="AT11687">
        <v>0</v>
      </c>
      <c r="AV11687" t="s">
        <v>23298</v>
      </c>
      <c r="AW11687">
        <v>116100</v>
      </c>
    </row>
    <row r="11688" spans="1:49" x14ac:dyDescent="0.25">
      <c r="A11688">
        <v>4100</v>
      </c>
      <c r="B11688">
        <v>30040</v>
      </c>
      <c r="C11688">
        <v>4057</v>
      </c>
      <c r="D11688">
        <v>415</v>
      </c>
      <c r="E11688" s="124" t="s">
        <v>22696</v>
      </c>
      <c r="F11688" t="str">
        <f t="shared" si="238"/>
        <v>Nick NorrisNISHIKAWA COOPER LLC</v>
      </c>
      <c r="G11688" s="150" t="str">
        <f t="shared" si="239"/>
        <v>Nick Norris</v>
      </c>
      <c r="H11688" s="149" t="s">
        <v>6846</v>
      </c>
      <c r="I11688">
        <v>40007230</v>
      </c>
      <c r="K11688" t="s">
        <v>23299</v>
      </c>
      <c r="L11688" t="s">
        <v>16091</v>
      </c>
      <c r="M11688" t="s">
        <v>12896</v>
      </c>
      <c r="N11688">
        <v>46571</v>
      </c>
      <c r="Q11688" t="s">
        <v>12415</v>
      </c>
      <c r="R11688" t="s">
        <v>12416</v>
      </c>
      <c r="S11688" t="s">
        <v>23300</v>
      </c>
      <c r="U11688" t="s">
        <v>12418</v>
      </c>
      <c r="W11688">
        <v>11</v>
      </c>
      <c r="X11688">
        <v>1</v>
      </c>
      <c r="Y11688" t="s">
        <v>12472</v>
      </c>
      <c r="Z11688" t="s">
        <v>12420</v>
      </c>
      <c r="AA11688" t="s">
        <v>12429</v>
      </c>
      <c r="AB11688" t="s">
        <v>12422</v>
      </c>
      <c r="AC11688">
        <v>2</v>
      </c>
      <c r="AD11688" s="123">
        <v>41613</v>
      </c>
      <c r="AE11688" t="s">
        <v>12431</v>
      </c>
      <c r="AG11688">
        <v>40007230</v>
      </c>
      <c r="AL11688" t="s">
        <v>12422</v>
      </c>
      <c r="AN11688">
        <v>1508724721</v>
      </c>
      <c r="AO11688">
        <v>16</v>
      </c>
      <c r="AP11688" t="s">
        <v>12424</v>
      </c>
      <c r="AQ11688" t="s">
        <v>11408</v>
      </c>
      <c r="AR11688">
        <v>4100</v>
      </c>
      <c r="AT11688">
        <v>0</v>
      </c>
      <c r="AV11688" t="s">
        <v>23301</v>
      </c>
      <c r="AW11688">
        <v>116100</v>
      </c>
    </row>
    <row r="11689" spans="1:49" x14ac:dyDescent="0.25">
      <c r="A11689">
        <v>4100</v>
      </c>
      <c r="B11689">
        <v>30040</v>
      </c>
      <c r="C11689">
        <v>4057</v>
      </c>
      <c r="D11689">
        <v>415</v>
      </c>
      <c r="E11689" s="124" t="s">
        <v>22696</v>
      </c>
      <c r="F11689" t="str">
        <f t="shared" si="238"/>
        <v>Nick NorrisNORDENIA USA</v>
      </c>
      <c r="G11689" s="150" t="str">
        <f t="shared" si="239"/>
        <v>Nick Norris</v>
      </c>
      <c r="H11689" s="149" t="s">
        <v>6876</v>
      </c>
      <c r="I11689">
        <v>40004655</v>
      </c>
      <c r="K11689" t="s">
        <v>23302</v>
      </c>
      <c r="L11689" t="s">
        <v>14061</v>
      </c>
      <c r="M11689" t="s">
        <v>13327</v>
      </c>
      <c r="N11689">
        <v>63755</v>
      </c>
      <c r="Q11689" t="s">
        <v>12415</v>
      </c>
      <c r="R11689" t="s">
        <v>12416</v>
      </c>
      <c r="S11689" t="s">
        <v>23303</v>
      </c>
      <c r="U11689" t="s">
        <v>12418</v>
      </c>
      <c r="W11689">
        <v>11</v>
      </c>
      <c r="X11689">
        <v>1</v>
      </c>
      <c r="Y11689" t="s">
        <v>12419</v>
      </c>
      <c r="Z11689" t="s">
        <v>12420</v>
      </c>
      <c r="AA11689" t="s">
        <v>14498</v>
      </c>
      <c r="AB11689" t="s">
        <v>12422</v>
      </c>
      <c r="AC11689">
        <v>2</v>
      </c>
      <c r="AD11689" s="123">
        <v>39204</v>
      </c>
      <c r="AE11689" t="s">
        <v>12431</v>
      </c>
      <c r="AG11689">
        <v>40004655</v>
      </c>
      <c r="AL11689" t="s">
        <v>12422</v>
      </c>
      <c r="AN11689">
        <v>2603106501</v>
      </c>
      <c r="AO11689">
        <v>16</v>
      </c>
      <c r="AP11689" t="s">
        <v>12424</v>
      </c>
      <c r="AQ11689" t="s">
        <v>11408</v>
      </c>
      <c r="AR11689">
        <v>4100</v>
      </c>
      <c r="AS11689" t="s">
        <v>12491</v>
      </c>
      <c r="AT11689">
        <v>0</v>
      </c>
      <c r="AV11689" t="s">
        <v>23304</v>
      </c>
      <c r="AW11689">
        <v>116100</v>
      </c>
    </row>
    <row r="11690" spans="1:49" x14ac:dyDescent="0.25">
      <c r="A11690">
        <v>4100</v>
      </c>
      <c r="B11690">
        <v>30040</v>
      </c>
      <c r="C11690">
        <v>4057</v>
      </c>
      <c r="D11690">
        <v>415</v>
      </c>
      <c r="E11690" s="124" t="s">
        <v>22696</v>
      </c>
      <c r="F11690" t="str">
        <f t="shared" si="238"/>
        <v>Nick NorrisNOT JUST POPCORN, ETC</v>
      </c>
      <c r="G11690" s="150" t="str">
        <f t="shared" si="239"/>
        <v>Nick Norris</v>
      </c>
      <c r="H11690" s="149" t="s">
        <v>6933</v>
      </c>
      <c r="I11690">
        <v>40008677</v>
      </c>
      <c r="K11690" t="s">
        <v>23305</v>
      </c>
      <c r="L11690" t="s">
        <v>23306</v>
      </c>
      <c r="M11690" t="s">
        <v>12896</v>
      </c>
      <c r="N11690">
        <v>46124</v>
      </c>
      <c r="Q11690" t="s">
        <v>12415</v>
      </c>
      <c r="R11690" t="s">
        <v>12416</v>
      </c>
      <c r="S11690" t="s">
        <v>23307</v>
      </c>
      <c r="U11690" t="s">
        <v>12418</v>
      </c>
      <c r="W11690">
        <v>11</v>
      </c>
      <c r="X11690">
        <v>1</v>
      </c>
      <c r="Y11690" t="s">
        <v>12419</v>
      </c>
      <c r="Z11690" t="s">
        <v>12420</v>
      </c>
      <c r="AA11690" t="s">
        <v>12429</v>
      </c>
      <c r="AB11690" t="s">
        <v>12430</v>
      </c>
      <c r="AC11690">
        <v>2</v>
      </c>
      <c r="AD11690" s="123">
        <v>43692</v>
      </c>
      <c r="AE11690" t="s">
        <v>12431</v>
      </c>
      <c r="AG11690">
        <v>40008677</v>
      </c>
      <c r="AL11690" t="s">
        <v>12430</v>
      </c>
      <c r="AN11690">
        <v>1508104201</v>
      </c>
      <c r="AO11690">
        <v>16</v>
      </c>
      <c r="AP11690" t="s">
        <v>12424</v>
      </c>
      <c r="AQ11690" t="s">
        <v>11408</v>
      </c>
      <c r="AR11690">
        <v>4100</v>
      </c>
      <c r="AT11690">
        <v>0</v>
      </c>
      <c r="AV11690" t="s">
        <v>23308</v>
      </c>
      <c r="AW11690">
        <v>116100</v>
      </c>
    </row>
    <row r="11691" spans="1:49" x14ac:dyDescent="0.25">
      <c r="A11691">
        <v>4100</v>
      </c>
      <c r="B11691">
        <v>30040</v>
      </c>
      <c r="C11691">
        <v>4057</v>
      </c>
      <c r="D11691">
        <v>415</v>
      </c>
      <c r="E11691" s="124" t="s">
        <v>22696</v>
      </c>
      <c r="F11691" t="str">
        <f t="shared" si="238"/>
        <v>Nick NorrisODYSSEY MACHINE, INC</v>
      </c>
      <c r="G11691" s="150" t="str">
        <f t="shared" si="239"/>
        <v>Nick Norris</v>
      </c>
      <c r="H11691" s="149" t="s">
        <v>6990</v>
      </c>
      <c r="I11691">
        <v>40007867</v>
      </c>
      <c r="K11691" t="s">
        <v>23309</v>
      </c>
      <c r="L11691" t="s">
        <v>22643</v>
      </c>
      <c r="M11691" t="s">
        <v>12896</v>
      </c>
      <c r="N11691">
        <v>47122</v>
      </c>
      <c r="Q11691" t="s">
        <v>12415</v>
      </c>
      <c r="R11691" t="s">
        <v>12416</v>
      </c>
      <c r="S11691" t="s">
        <v>23310</v>
      </c>
      <c r="U11691" t="s">
        <v>12418</v>
      </c>
      <c r="W11691">
        <v>11</v>
      </c>
      <c r="X11691">
        <v>0</v>
      </c>
      <c r="Y11691" t="s">
        <v>12419</v>
      </c>
      <c r="Z11691" t="s">
        <v>12420</v>
      </c>
      <c r="AA11691" t="s">
        <v>12429</v>
      </c>
      <c r="AB11691" t="s">
        <v>12422</v>
      </c>
      <c r="AC11691">
        <v>2</v>
      </c>
      <c r="AD11691" s="123">
        <v>42530</v>
      </c>
      <c r="AE11691" t="s">
        <v>12431</v>
      </c>
      <c r="AG11691">
        <v>40007867</v>
      </c>
      <c r="AL11691" t="s">
        <v>12422</v>
      </c>
      <c r="AN11691">
        <v>1504332971</v>
      </c>
      <c r="AO11691">
        <v>16</v>
      </c>
      <c r="AP11691" t="s">
        <v>12424</v>
      </c>
      <c r="AQ11691" t="s">
        <v>11408</v>
      </c>
      <c r="AR11691">
        <v>4100</v>
      </c>
      <c r="AT11691">
        <v>0</v>
      </c>
      <c r="AV11691" t="s">
        <v>23311</v>
      </c>
      <c r="AW11691">
        <v>116100</v>
      </c>
    </row>
    <row r="11692" spans="1:49" x14ac:dyDescent="0.25">
      <c r="A11692">
        <v>4100</v>
      </c>
      <c r="B11692">
        <v>30040</v>
      </c>
      <c r="C11692">
        <v>4057</v>
      </c>
      <c r="D11692">
        <v>410</v>
      </c>
      <c r="E11692" s="124" t="s">
        <v>22696</v>
      </c>
      <c r="F11692" t="str">
        <f t="shared" si="238"/>
        <v>Nick NorrisOHIO TRANSMISSION CORPORATION</v>
      </c>
      <c r="G11692" s="150" t="str">
        <f t="shared" si="239"/>
        <v>Nick Norris</v>
      </c>
      <c r="H11692" s="149" t="s">
        <v>7002</v>
      </c>
      <c r="I11692">
        <v>40004293</v>
      </c>
      <c r="K11692" t="s">
        <v>23312</v>
      </c>
      <c r="L11692" t="s">
        <v>16113</v>
      </c>
      <c r="M11692" t="s">
        <v>12521</v>
      </c>
      <c r="N11692" t="s">
        <v>23313</v>
      </c>
      <c r="Q11692" t="s">
        <v>12415</v>
      </c>
      <c r="R11692" t="s">
        <v>12416</v>
      </c>
      <c r="S11692" t="s">
        <v>23314</v>
      </c>
      <c r="U11692" t="s">
        <v>12418</v>
      </c>
      <c r="W11692">
        <v>11</v>
      </c>
      <c r="X11692">
        <v>2</v>
      </c>
      <c r="Y11692" t="s">
        <v>12472</v>
      </c>
      <c r="Z11692" t="s">
        <v>12420</v>
      </c>
      <c r="AA11692" t="s">
        <v>12421</v>
      </c>
      <c r="AB11692" t="s">
        <v>12422</v>
      </c>
      <c r="AC11692">
        <v>2</v>
      </c>
      <c r="AD11692" s="123">
        <v>39111</v>
      </c>
      <c r="AE11692" t="s">
        <v>12423</v>
      </c>
      <c r="AG11692">
        <v>40004293</v>
      </c>
      <c r="AL11692" t="s">
        <v>12422</v>
      </c>
      <c r="AN11692">
        <v>3604905701</v>
      </c>
      <c r="AO11692">
        <v>16</v>
      </c>
      <c r="AP11692" t="s">
        <v>12424</v>
      </c>
      <c r="AQ11692" t="s">
        <v>11408</v>
      </c>
      <c r="AR11692">
        <v>4100</v>
      </c>
      <c r="AT11692">
        <v>0</v>
      </c>
      <c r="AV11692" t="s">
        <v>23315</v>
      </c>
      <c r="AW11692">
        <v>116100</v>
      </c>
    </row>
    <row r="11693" spans="1:49" x14ac:dyDescent="0.25">
      <c r="A11693">
        <v>4100</v>
      </c>
      <c r="B11693">
        <v>30040</v>
      </c>
      <c r="C11693">
        <v>4057</v>
      </c>
      <c r="D11693">
        <v>415</v>
      </c>
      <c r="E11693" s="124" t="s">
        <v>22696</v>
      </c>
      <c r="F11693" t="str">
        <f t="shared" si="238"/>
        <v>Nick NorrisOHIO UNIVERSITY</v>
      </c>
      <c r="G11693" s="150" t="str">
        <f t="shared" si="239"/>
        <v>Nick Norris</v>
      </c>
      <c r="H11693" s="149" t="s">
        <v>7003</v>
      </c>
      <c r="I11693">
        <v>40002750</v>
      </c>
      <c r="J11693" t="s">
        <v>23316</v>
      </c>
      <c r="K11693" t="s">
        <v>23317</v>
      </c>
      <c r="L11693" t="s">
        <v>20184</v>
      </c>
      <c r="M11693" t="s">
        <v>12521</v>
      </c>
      <c r="N11693">
        <v>45701</v>
      </c>
      <c r="Q11693" t="s">
        <v>12415</v>
      </c>
      <c r="R11693" t="s">
        <v>12416</v>
      </c>
      <c r="S11693" t="s">
        <v>23318</v>
      </c>
      <c r="U11693" t="s">
        <v>12418</v>
      </c>
      <c r="W11693">
        <v>11</v>
      </c>
      <c r="X11693">
        <v>1</v>
      </c>
      <c r="Y11693" t="s">
        <v>12419</v>
      </c>
      <c r="Z11693" t="s">
        <v>12420</v>
      </c>
      <c r="AA11693" t="s">
        <v>12421</v>
      </c>
      <c r="AB11693" t="s">
        <v>14445</v>
      </c>
      <c r="AC11693">
        <v>2</v>
      </c>
      <c r="AD11693" s="123">
        <v>39111</v>
      </c>
      <c r="AE11693" t="s">
        <v>12423</v>
      </c>
      <c r="AG11693">
        <v>40002750</v>
      </c>
      <c r="AL11693" t="s">
        <v>14445</v>
      </c>
      <c r="AN11693">
        <v>3600900801</v>
      </c>
      <c r="AO11693">
        <v>16</v>
      </c>
      <c r="AP11693" t="s">
        <v>12424</v>
      </c>
      <c r="AQ11693" t="s">
        <v>11408</v>
      </c>
      <c r="AR11693">
        <v>4100</v>
      </c>
      <c r="AS11693" t="s">
        <v>12491</v>
      </c>
      <c r="AT11693">
        <v>0</v>
      </c>
      <c r="AV11693" t="s">
        <v>23319</v>
      </c>
      <c r="AW11693">
        <v>116100</v>
      </c>
    </row>
    <row r="11694" spans="1:49" x14ac:dyDescent="0.25">
      <c r="A11694">
        <v>4100</v>
      </c>
      <c r="B11694">
        <v>30040</v>
      </c>
      <c r="C11694">
        <v>4057</v>
      </c>
      <c r="D11694">
        <v>415</v>
      </c>
      <c r="E11694" s="124" t="s">
        <v>22696</v>
      </c>
      <c r="F11694" t="str">
        <f t="shared" si="238"/>
        <v>Nick NorrisOHIO VALLEY VULCANIZING</v>
      </c>
      <c r="G11694" s="150" t="str">
        <f t="shared" si="239"/>
        <v>Nick Norris</v>
      </c>
      <c r="H11694" s="149" t="s">
        <v>7004</v>
      </c>
      <c r="I11694">
        <v>40001971</v>
      </c>
      <c r="K11694" t="s">
        <v>23320</v>
      </c>
      <c r="L11694" t="s">
        <v>17002</v>
      </c>
      <c r="M11694" t="s">
        <v>12521</v>
      </c>
      <c r="N11694" t="s">
        <v>23321</v>
      </c>
      <c r="Q11694" t="s">
        <v>12415</v>
      </c>
      <c r="R11694" t="s">
        <v>12416</v>
      </c>
      <c r="S11694" t="s">
        <v>23322</v>
      </c>
      <c r="U11694" t="s">
        <v>12418</v>
      </c>
      <c r="W11694">
        <v>11</v>
      </c>
      <c r="X11694">
        <v>2</v>
      </c>
      <c r="Y11694" t="s">
        <v>12419</v>
      </c>
      <c r="Z11694" t="s">
        <v>12420</v>
      </c>
      <c r="AA11694" t="s">
        <v>12421</v>
      </c>
      <c r="AB11694" t="s">
        <v>12422</v>
      </c>
      <c r="AC11694">
        <v>2</v>
      </c>
      <c r="AD11694" s="123">
        <v>39111</v>
      </c>
      <c r="AE11694" t="s">
        <v>12423</v>
      </c>
      <c r="AG11694">
        <v>40001971</v>
      </c>
      <c r="AL11694" t="s">
        <v>12422</v>
      </c>
      <c r="AN11694">
        <v>3606104901</v>
      </c>
      <c r="AO11694">
        <v>16</v>
      </c>
      <c r="AP11694" t="s">
        <v>12424</v>
      </c>
      <c r="AQ11694" t="s">
        <v>11408</v>
      </c>
      <c r="AR11694">
        <v>4100</v>
      </c>
      <c r="AS11694" t="s">
        <v>12491</v>
      </c>
      <c r="AT11694">
        <v>0</v>
      </c>
      <c r="AV11694" t="s">
        <v>23323</v>
      </c>
      <c r="AW11694">
        <v>116100</v>
      </c>
    </row>
    <row r="11695" spans="1:49" x14ac:dyDescent="0.25">
      <c r="A11695">
        <v>4100</v>
      </c>
      <c r="B11695">
        <v>30040</v>
      </c>
      <c r="C11695">
        <v>4057</v>
      </c>
      <c r="D11695">
        <v>415</v>
      </c>
      <c r="E11695" s="124" t="s">
        <v>22696</v>
      </c>
      <c r="F11695" t="str">
        <f t="shared" si="238"/>
        <v>Nick NorrisOLON INDUSTRIES INC. US</v>
      </c>
      <c r="G11695" s="150" t="str">
        <f t="shared" si="239"/>
        <v>Nick Norris</v>
      </c>
      <c r="H11695" s="149" t="s">
        <v>7016</v>
      </c>
      <c r="I11695">
        <v>40006822</v>
      </c>
      <c r="K11695" t="s">
        <v>23324</v>
      </c>
      <c r="L11695" t="s">
        <v>12469</v>
      </c>
      <c r="M11695" t="s">
        <v>12896</v>
      </c>
      <c r="N11695">
        <v>47501</v>
      </c>
      <c r="Q11695" t="s">
        <v>12415</v>
      </c>
      <c r="R11695" t="s">
        <v>12416</v>
      </c>
      <c r="S11695" t="s">
        <v>23325</v>
      </c>
      <c r="U11695" t="s">
        <v>12418</v>
      </c>
      <c r="W11695">
        <v>11</v>
      </c>
      <c r="X11695">
        <v>1</v>
      </c>
      <c r="Y11695" t="s">
        <v>12472</v>
      </c>
      <c r="Z11695" t="s">
        <v>12420</v>
      </c>
      <c r="AA11695" t="s">
        <v>12429</v>
      </c>
      <c r="AB11695" t="s">
        <v>12422</v>
      </c>
      <c r="AC11695">
        <v>2</v>
      </c>
      <c r="AD11695" s="123">
        <v>41053</v>
      </c>
      <c r="AE11695" t="s">
        <v>12431</v>
      </c>
      <c r="AG11695">
        <v>40006822</v>
      </c>
      <c r="AL11695" t="s">
        <v>12422</v>
      </c>
      <c r="AN11695">
        <v>1502713301</v>
      </c>
      <c r="AO11695">
        <v>16</v>
      </c>
      <c r="AP11695" t="s">
        <v>12424</v>
      </c>
      <c r="AQ11695" t="s">
        <v>11408</v>
      </c>
      <c r="AR11695">
        <v>4100</v>
      </c>
      <c r="AT11695">
        <v>0</v>
      </c>
      <c r="AV11695" t="s">
        <v>23326</v>
      </c>
      <c r="AW11695">
        <v>116100</v>
      </c>
    </row>
    <row r="11696" spans="1:49" x14ac:dyDescent="0.25">
      <c r="A11696">
        <v>4100</v>
      </c>
      <c r="B11696">
        <v>30040</v>
      </c>
      <c r="C11696">
        <v>4057</v>
      </c>
      <c r="D11696">
        <v>415</v>
      </c>
      <c r="E11696" s="124" t="s">
        <v>22696</v>
      </c>
      <c r="F11696" t="str">
        <f t="shared" si="238"/>
        <v>Nick NorrisOMGA, INC.</v>
      </c>
      <c r="G11696" s="150" t="str">
        <f t="shared" si="239"/>
        <v>Nick Norris</v>
      </c>
      <c r="H11696" s="149" t="s">
        <v>7022</v>
      </c>
      <c r="I11696">
        <v>40002851</v>
      </c>
      <c r="K11696" t="s">
        <v>23327</v>
      </c>
      <c r="L11696" t="s">
        <v>17443</v>
      </c>
      <c r="M11696" t="s">
        <v>12896</v>
      </c>
      <c r="N11696" t="s">
        <v>23328</v>
      </c>
      <c r="Q11696" t="s">
        <v>12415</v>
      </c>
      <c r="R11696" t="s">
        <v>12416</v>
      </c>
      <c r="S11696" t="s">
        <v>23329</v>
      </c>
      <c r="U11696" t="s">
        <v>12418</v>
      </c>
      <c r="W11696">
        <v>11</v>
      </c>
      <c r="X11696">
        <v>0</v>
      </c>
      <c r="Y11696" t="s">
        <v>12419</v>
      </c>
      <c r="Z11696" t="s">
        <v>12420</v>
      </c>
      <c r="AA11696" t="s">
        <v>12421</v>
      </c>
      <c r="AB11696" t="s">
        <v>12422</v>
      </c>
      <c r="AC11696">
        <v>2</v>
      </c>
      <c r="AD11696" s="123">
        <v>39111</v>
      </c>
      <c r="AE11696" t="s">
        <v>12423</v>
      </c>
      <c r="AG11696">
        <v>40002851</v>
      </c>
      <c r="AL11696" t="s">
        <v>12422</v>
      </c>
      <c r="AN11696">
        <v>1514112101</v>
      </c>
      <c r="AO11696">
        <v>16</v>
      </c>
      <c r="AP11696" t="s">
        <v>12424</v>
      </c>
      <c r="AQ11696" t="s">
        <v>11408</v>
      </c>
      <c r="AR11696">
        <v>4100</v>
      </c>
      <c r="AT11696">
        <v>2005</v>
      </c>
      <c r="AV11696" t="s">
        <v>7022</v>
      </c>
      <c r="AW11696">
        <v>116100</v>
      </c>
    </row>
    <row r="11697" spans="1:49" x14ac:dyDescent="0.25">
      <c r="A11697">
        <v>4100</v>
      </c>
      <c r="B11697">
        <v>30040</v>
      </c>
      <c r="C11697">
        <v>4057</v>
      </c>
      <c r="D11697">
        <v>415</v>
      </c>
      <c r="E11697" s="124" t="s">
        <v>22696</v>
      </c>
      <c r="F11697" t="str">
        <f t="shared" si="238"/>
        <v>Nick NorrisPACO MANUFACTURING</v>
      </c>
      <c r="G11697" s="150" t="str">
        <f t="shared" si="239"/>
        <v>Nick Norris</v>
      </c>
      <c r="H11697" s="149" t="s">
        <v>7154</v>
      </c>
      <c r="I11697">
        <v>40002447</v>
      </c>
      <c r="K11697" t="s">
        <v>23330</v>
      </c>
      <c r="L11697" t="s">
        <v>14263</v>
      </c>
      <c r="M11697" t="s">
        <v>12896</v>
      </c>
      <c r="N11697" t="s">
        <v>23331</v>
      </c>
      <c r="Q11697" t="s">
        <v>12415</v>
      </c>
      <c r="R11697" t="s">
        <v>12416</v>
      </c>
      <c r="S11697" t="s">
        <v>23332</v>
      </c>
      <c r="U11697" t="s">
        <v>12418</v>
      </c>
      <c r="W11697">
        <v>11</v>
      </c>
      <c r="X11697">
        <v>1</v>
      </c>
      <c r="Y11697" t="s">
        <v>12419</v>
      </c>
      <c r="Z11697" t="s">
        <v>12420</v>
      </c>
      <c r="AA11697" t="s">
        <v>12421</v>
      </c>
      <c r="AB11697" t="s">
        <v>12422</v>
      </c>
      <c r="AC11697">
        <v>2</v>
      </c>
      <c r="AD11697" s="123">
        <v>39111</v>
      </c>
      <c r="AE11697" t="s">
        <v>12423</v>
      </c>
      <c r="AG11697">
        <v>40002447</v>
      </c>
      <c r="AL11697" t="s">
        <v>12422</v>
      </c>
      <c r="AN11697">
        <v>1501902601</v>
      </c>
      <c r="AO11697">
        <v>16</v>
      </c>
      <c r="AP11697" t="s">
        <v>12424</v>
      </c>
      <c r="AQ11697" t="s">
        <v>11408</v>
      </c>
      <c r="AR11697">
        <v>4100</v>
      </c>
      <c r="AS11697" t="s">
        <v>12491</v>
      </c>
      <c r="AT11697">
        <v>0</v>
      </c>
      <c r="AV11697" t="s">
        <v>23333</v>
      </c>
      <c r="AW11697">
        <v>116100</v>
      </c>
    </row>
    <row r="11698" spans="1:49" x14ac:dyDescent="0.25">
      <c r="A11698">
        <v>4100</v>
      </c>
      <c r="B11698">
        <v>30040</v>
      </c>
      <c r="C11698">
        <v>4057</v>
      </c>
      <c r="D11698">
        <v>415</v>
      </c>
      <c r="E11698" s="124" t="s">
        <v>22696</v>
      </c>
      <c r="F11698" t="str">
        <f t="shared" si="238"/>
        <v>Nick NorrisPANERA LLC</v>
      </c>
      <c r="G11698" s="150" t="str">
        <f t="shared" si="239"/>
        <v>Nick Norris</v>
      </c>
      <c r="H11698" s="149" t="s">
        <v>7177</v>
      </c>
      <c r="I11698">
        <v>40006932</v>
      </c>
      <c r="K11698" t="s">
        <v>23334</v>
      </c>
      <c r="L11698" t="s">
        <v>22592</v>
      </c>
      <c r="M11698" t="s">
        <v>13327</v>
      </c>
      <c r="N11698">
        <v>63144</v>
      </c>
      <c r="Q11698" t="s">
        <v>12415</v>
      </c>
      <c r="R11698" t="s">
        <v>12416</v>
      </c>
      <c r="U11698" t="s">
        <v>12418</v>
      </c>
      <c r="W11698">
        <v>11</v>
      </c>
      <c r="X11698">
        <v>1</v>
      </c>
      <c r="Y11698" t="s">
        <v>12419</v>
      </c>
      <c r="Z11698" t="s">
        <v>12420</v>
      </c>
      <c r="AA11698" t="s">
        <v>14498</v>
      </c>
      <c r="AB11698" t="s">
        <v>12422</v>
      </c>
      <c r="AC11698">
        <v>2</v>
      </c>
      <c r="AD11698" s="123">
        <v>41219</v>
      </c>
      <c r="AE11698" t="s">
        <v>12431</v>
      </c>
      <c r="AG11698">
        <v>40006932</v>
      </c>
      <c r="AL11698" t="s">
        <v>12422</v>
      </c>
      <c r="AN11698">
        <v>2651012701</v>
      </c>
      <c r="AO11698">
        <v>16</v>
      </c>
      <c r="AP11698" t="s">
        <v>12424</v>
      </c>
      <c r="AQ11698" t="s">
        <v>11408</v>
      </c>
      <c r="AR11698">
        <v>4100</v>
      </c>
      <c r="AT11698">
        <v>0</v>
      </c>
      <c r="AV11698" t="s">
        <v>15074</v>
      </c>
      <c r="AW11698">
        <v>116100</v>
      </c>
    </row>
    <row r="11699" spans="1:49" x14ac:dyDescent="0.25">
      <c r="A11699">
        <v>4100</v>
      </c>
      <c r="B11699">
        <v>30040</v>
      </c>
      <c r="C11699">
        <v>4057</v>
      </c>
      <c r="D11699">
        <v>415</v>
      </c>
      <c r="E11699" s="124" t="s">
        <v>22696</v>
      </c>
      <c r="F11699" t="str">
        <f t="shared" si="238"/>
        <v>Nick NorrisPAPER WORKS INDUSTRIES, INC</v>
      </c>
      <c r="G11699" s="150" t="str">
        <f t="shared" si="239"/>
        <v>Nick Norris</v>
      </c>
      <c r="H11699" s="149" t="s">
        <v>13898</v>
      </c>
      <c r="I11699">
        <v>40004584</v>
      </c>
      <c r="K11699" t="s">
        <v>23335</v>
      </c>
      <c r="L11699" t="s">
        <v>23166</v>
      </c>
      <c r="M11699" t="s">
        <v>12896</v>
      </c>
      <c r="N11699">
        <v>46992</v>
      </c>
      <c r="Q11699" t="s">
        <v>12415</v>
      </c>
      <c r="R11699" t="s">
        <v>12416</v>
      </c>
      <c r="S11699" t="s">
        <v>23336</v>
      </c>
      <c r="T11699">
        <v>40080100</v>
      </c>
      <c r="U11699" t="s">
        <v>12418</v>
      </c>
      <c r="W11699">
        <v>11</v>
      </c>
      <c r="X11699">
        <v>1</v>
      </c>
      <c r="Y11699" t="s">
        <v>12419</v>
      </c>
      <c r="Z11699" t="s">
        <v>12420</v>
      </c>
      <c r="AA11699" t="s">
        <v>12429</v>
      </c>
      <c r="AB11699" t="s">
        <v>12422</v>
      </c>
      <c r="AC11699">
        <v>2</v>
      </c>
      <c r="AD11699" s="123">
        <v>39142</v>
      </c>
      <c r="AE11699" t="s">
        <v>12431</v>
      </c>
      <c r="AG11699">
        <v>40004584</v>
      </c>
      <c r="AL11699" t="s">
        <v>12422</v>
      </c>
      <c r="AN11699">
        <v>1516913101</v>
      </c>
      <c r="AO11699">
        <v>16</v>
      </c>
      <c r="AP11699" t="s">
        <v>12424</v>
      </c>
      <c r="AQ11699" t="s">
        <v>11408</v>
      </c>
      <c r="AR11699">
        <v>4100</v>
      </c>
      <c r="AT11699">
        <v>0</v>
      </c>
      <c r="AV11699" t="s">
        <v>23337</v>
      </c>
      <c r="AW11699">
        <v>116100</v>
      </c>
    </row>
    <row r="11700" spans="1:49" x14ac:dyDescent="0.25">
      <c r="A11700">
        <v>4100</v>
      </c>
      <c r="B11700">
        <v>30040</v>
      </c>
      <c r="C11700">
        <v>4057</v>
      </c>
      <c r="D11700">
        <v>415</v>
      </c>
      <c r="E11700" s="124" t="s">
        <v>22696</v>
      </c>
      <c r="F11700" t="str">
        <f t="shared" si="238"/>
        <v>Nick NorrisPARKER HANNIFIN</v>
      </c>
      <c r="G11700" s="150" t="str">
        <f t="shared" si="239"/>
        <v>Nick Norris</v>
      </c>
      <c r="H11700" s="149" t="s">
        <v>7233</v>
      </c>
      <c r="I11700">
        <v>40002560</v>
      </c>
      <c r="K11700" t="s">
        <v>23338</v>
      </c>
      <c r="L11700" t="s">
        <v>17418</v>
      </c>
      <c r="M11700" t="s">
        <v>12896</v>
      </c>
      <c r="N11700" t="s">
        <v>23339</v>
      </c>
      <c r="Q11700" t="s">
        <v>12415</v>
      </c>
      <c r="R11700" t="s">
        <v>12416</v>
      </c>
      <c r="S11700" t="s">
        <v>23340</v>
      </c>
      <c r="U11700" t="s">
        <v>12418</v>
      </c>
      <c r="W11700">
        <v>11</v>
      </c>
      <c r="X11700">
        <v>0</v>
      </c>
      <c r="Y11700" t="s">
        <v>12419</v>
      </c>
      <c r="Z11700" t="s">
        <v>12420</v>
      </c>
      <c r="AA11700" t="s">
        <v>12421</v>
      </c>
      <c r="AB11700" t="s">
        <v>12422</v>
      </c>
      <c r="AC11700">
        <v>2</v>
      </c>
      <c r="AD11700" s="123">
        <v>39111</v>
      </c>
      <c r="AE11700" t="s">
        <v>12423</v>
      </c>
      <c r="AG11700">
        <v>40002560</v>
      </c>
      <c r="AL11700" t="s">
        <v>12422</v>
      </c>
      <c r="AN11700">
        <v>1508514101</v>
      </c>
      <c r="AO11700">
        <v>16</v>
      </c>
      <c r="AP11700" t="s">
        <v>12424</v>
      </c>
      <c r="AQ11700" t="s">
        <v>11408</v>
      </c>
      <c r="AR11700">
        <v>4100</v>
      </c>
      <c r="AS11700" t="s">
        <v>12491</v>
      </c>
      <c r="AT11700">
        <v>2005</v>
      </c>
      <c r="AV11700" t="s">
        <v>23341</v>
      </c>
      <c r="AW11700">
        <v>116100</v>
      </c>
    </row>
    <row r="11701" spans="1:49" x14ac:dyDescent="0.25">
      <c r="A11701">
        <v>4100</v>
      </c>
      <c r="B11701">
        <v>30040</v>
      </c>
      <c r="C11701">
        <v>4057</v>
      </c>
      <c r="D11701">
        <v>415</v>
      </c>
      <c r="E11701" s="124" t="s">
        <v>22696</v>
      </c>
      <c r="F11701" t="str">
        <f t="shared" si="238"/>
        <v>Nick NorrisPARTS WORKS, INC.</v>
      </c>
      <c r="G11701" s="150" t="str">
        <f t="shared" si="239"/>
        <v>Nick Norris</v>
      </c>
      <c r="H11701" s="149" t="s">
        <v>7241</v>
      </c>
      <c r="I11701">
        <v>40002755</v>
      </c>
      <c r="K11701" t="s">
        <v>23342</v>
      </c>
      <c r="L11701" t="s">
        <v>17443</v>
      </c>
      <c r="M11701" t="s">
        <v>12896</v>
      </c>
      <c r="N11701" t="s">
        <v>23328</v>
      </c>
      <c r="Q11701" t="s">
        <v>12415</v>
      </c>
      <c r="R11701" t="s">
        <v>12416</v>
      </c>
      <c r="S11701" t="s">
        <v>23343</v>
      </c>
      <c r="U11701" t="s">
        <v>12418</v>
      </c>
      <c r="W11701">
        <v>11</v>
      </c>
      <c r="X11701">
        <v>2</v>
      </c>
      <c r="Y11701" t="s">
        <v>12419</v>
      </c>
      <c r="Z11701" t="s">
        <v>12420</v>
      </c>
      <c r="AA11701" t="s">
        <v>12421</v>
      </c>
      <c r="AB11701" t="s">
        <v>12422</v>
      </c>
      <c r="AC11701">
        <v>2</v>
      </c>
      <c r="AD11701" s="123">
        <v>39111</v>
      </c>
      <c r="AE11701" t="s">
        <v>12423</v>
      </c>
      <c r="AG11701">
        <v>40002755</v>
      </c>
      <c r="AL11701" t="s">
        <v>12422</v>
      </c>
      <c r="AN11701">
        <v>1514112101</v>
      </c>
      <c r="AO11701">
        <v>16</v>
      </c>
      <c r="AP11701" t="s">
        <v>12424</v>
      </c>
      <c r="AQ11701" t="s">
        <v>11408</v>
      </c>
      <c r="AR11701">
        <v>4100</v>
      </c>
      <c r="AS11701" t="s">
        <v>12491</v>
      </c>
      <c r="AT11701">
        <v>2005</v>
      </c>
      <c r="AV11701" t="s">
        <v>23344</v>
      </c>
      <c r="AW11701">
        <v>116100</v>
      </c>
    </row>
    <row r="11702" spans="1:49" x14ac:dyDescent="0.25">
      <c r="A11702">
        <v>4100</v>
      </c>
      <c r="B11702">
        <v>30040</v>
      </c>
      <c r="C11702">
        <v>4057</v>
      </c>
      <c r="D11702">
        <v>415</v>
      </c>
      <c r="E11702" s="124" t="s">
        <v>22696</v>
      </c>
      <c r="F11702" t="str">
        <f t="shared" si="238"/>
        <v>Nick NorrisPATTY PROCESSING, INC</v>
      </c>
      <c r="G11702" s="150" t="str">
        <f t="shared" si="239"/>
        <v>Nick Norris</v>
      </c>
      <c r="H11702" s="149" t="s">
        <v>7253</v>
      </c>
      <c r="I11702">
        <v>40008850</v>
      </c>
      <c r="K11702" t="s">
        <v>23345</v>
      </c>
      <c r="L11702" t="s">
        <v>15338</v>
      </c>
      <c r="M11702" t="s">
        <v>12896</v>
      </c>
      <c r="N11702">
        <v>46563</v>
      </c>
      <c r="Q11702" t="s">
        <v>12415</v>
      </c>
      <c r="R11702" t="s">
        <v>12416</v>
      </c>
      <c r="S11702" t="s">
        <v>23346</v>
      </c>
      <c r="U11702" t="s">
        <v>12418</v>
      </c>
      <c r="W11702">
        <v>11</v>
      </c>
      <c r="X11702">
        <v>1</v>
      </c>
      <c r="Y11702" t="s">
        <v>12419</v>
      </c>
      <c r="Z11702" t="s">
        <v>12420</v>
      </c>
      <c r="AA11702" t="s">
        <v>12485</v>
      </c>
      <c r="AB11702" t="s">
        <v>12422</v>
      </c>
      <c r="AC11702">
        <v>2</v>
      </c>
      <c r="AD11702" s="123">
        <v>43924</v>
      </c>
      <c r="AE11702" t="s">
        <v>12486</v>
      </c>
      <c r="AG11702">
        <v>40008850</v>
      </c>
      <c r="AL11702" t="s">
        <v>12422</v>
      </c>
      <c r="AN11702">
        <v>1509910601</v>
      </c>
      <c r="AO11702">
        <v>16</v>
      </c>
      <c r="AP11702" t="s">
        <v>12424</v>
      </c>
      <c r="AQ11702" t="s">
        <v>11408</v>
      </c>
      <c r="AR11702">
        <v>4100</v>
      </c>
      <c r="AT11702">
        <v>0</v>
      </c>
      <c r="AV11702" t="s">
        <v>23347</v>
      </c>
      <c r="AW11702">
        <v>116100</v>
      </c>
    </row>
    <row r="11703" spans="1:49" x14ac:dyDescent="0.25">
      <c r="A11703">
        <v>4100</v>
      </c>
      <c r="B11703">
        <v>30040</v>
      </c>
      <c r="C11703">
        <v>4057</v>
      </c>
      <c r="D11703">
        <v>415</v>
      </c>
      <c r="E11703" s="124" t="s">
        <v>22696</v>
      </c>
      <c r="F11703" t="str">
        <f t="shared" si="238"/>
        <v>Nick NorrisPERFECT FIT INDUSTRIES</v>
      </c>
      <c r="G11703" s="150" t="str">
        <f t="shared" si="239"/>
        <v>Nick Norris</v>
      </c>
      <c r="H11703" s="149" t="s">
        <v>7309</v>
      </c>
      <c r="I11703">
        <v>40004278</v>
      </c>
      <c r="K11703" t="s">
        <v>23348</v>
      </c>
      <c r="L11703" t="s">
        <v>23349</v>
      </c>
      <c r="M11703" t="s">
        <v>12896</v>
      </c>
      <c r="N11703" t="s">
        <v>23350</v>
      </c>
      <c r="Q11703" t="s">
        <v>12415</v>
      </c>
      <c r="R11703" t="s">
        <v>12416</v>
      </c>
      <c r="S11703" t="s">
        <v>23351</v>
      </c>
      <c r="U11703" t="s">
        <v>12418</v>
      </c>
      <c r="W11703">
        <v>11</v>
      </c>
      <c r="X11703">
        <v>1</v>
      </c>
      <c r="Y11703" t="s">
        <v>12419</v>
      </c>
      <c r="Z11703" t="s">
        <v>12420</v>
      </c>
      <c r="AA11703" t="s">
        <v>12421</v>
      </c>
      <c r="AB11703" t="s">
        <v>12422</v>
      </c>
      <c r="AC11703">
        <v>2</v>
      </c>
      <c r="AD11703" s="123">
        <v>39111</v>
      </c>
      <c r="AE11703" t="s">
        <v>12423</v>
      </c>
      <c r="AG11703">
        <v>40004278</v>
      </c>
      <c r="AL11703" t="s">
        <v>12422</v>
      </c>
      <c r="AN11703">
        <v>1510108101</v>
      </c>
      <c r="AO11703">
        <v>16</v>
      </c>
      <c r="AP11703" t="s">
        <v>12424</v>
      </c>
      <c r="AQ11703" t="s">
        <v>11408</v>
      </c>
      <c r="AR11703">
        <v>4100</v>
      </c>
      <c r="AS11703" t="s">
        <v>12491</v>
      </c>
      <c r="AT11703">
        <v>2005</v>
      </c>
      <c r="AV11703" t="s">
        <v>23352</v>
      </c>
      <c r="AW11703">
        <v>116100</v>
      </c>
    </row>
    <row r="11704" spans="1:49" x14ac:dyDescent="0.25">
      <c r="A11704">
        <v>4100</v>
      </c>
      <c r="B11704">
        <v>30040</v>
      </c>
      <c r="C11704">
        <v>4057</v>
      </c>
      <c r="D11704">
        <v>415</v>
      </c>
      <c r="E11704" s="124" t="s">
        <v>22696</v>
      </c>
      <c r="F11704" t="str">
        <f t="shared" si="238"/>
        <v>Nick NorrisPEYTON'S NORTHERN</v>
      </c>
      <c r="G11704" s="150" t="str">
        <f t="shared" si="239"/>
        <v>Nick Norris</v>
      </c>
      <c r="H11704" s="149" t="s">
        <v>7331</v>
      </c>
      <c r="I11704">
        <v>40005620</v>
      </c>
      <c r="K11704" t="s">
        <v>23353</v>
      </c>
      <c r="L11704" t="s">
        <v>23354</v>
      </c>
      <c r="M11704" t="s">
        <v>12896</v>
      </c>
      <c r="N11704">
        <v>46714</v>
      </c>
      <c r="Q11704" t="s">
        <v>12415</v>
      </c>
      <c r="R11704" t="s">
        <v>12416</v>
      </c>
      <c r="S11704" t="s">
        <v>23355</v>
      </c>
      <c r="U11704" t="s">
        <v>12418</v>
      </c>
      <c r="W11704">
        <v>11</v>
      </c>
      <c r="X11704">
        <v>1</v>
      </c>
      <c r="Y11704" t="s">
        <v>12419</v>
      </c>
      <c r="Z11704" t="s">
        <v>12420</v>
      </c>
      <c r="AA11704" t="s">
        <v>14498</v>
      </c>
      <c r="AB11704" t="s">
        <v>12422</v>
      </c>
      <c r="AC11704">
        <v>2</v>
      </c>
      <c r="AD11704" s="123">
        <v>39794</v>
      </c>
      <c r="AE11704" t="s">
        <v>12431</v>
      </c>
      <c r="AG11704">
        <v>40005620</v>
      </c>
      <c r="AL11704" t="s">
        <v>12422</v>
      </c>
      <c r="AN11704">
        <v>1517901501</v>
      </c>
      <c r="AO11704">
        <v>16</v>
      </c>
      <c r="AP11704" t="s">
        <v>12424</v>
      </c>
      <c r="AQ11704" t="s">
        <v>11408</v>
      </c>
      <c r="AR11704">
        <v>4100</v>
      </c>
      <c r="AT11704">
        <v>0</v>
      </c>
      <c r="AV11704" t="s">
        <v>23356</v>
      </c>
      <c r="AW11704">
        <v>116100</v>
      </c>
    </row>
    <row r="11705" spans="1:49" x14ac:dyDescent="0.25">
      <c r="A11705">
        <v>4100</v>
      </c>
      <c r="B11705">
        <v>30040</v>
      </c>
      <c r="C11705">
        <v>4057</v>
      </c>
      <c r="D11705">
        <v>415</v>
      </c>
      <c r="E11705" s="124" t="s">
        <v>22696</v>
      </c>
      <c r="F11705" t="str">
        <f t="shared" si="238"/>
        <v>Nick NorrisPHC INDUSTRIES, INC</v>
      </c>
      <c r="G11705" s="150" t="str">
        <f t="shared" si="239"/>
        <v>Nick Norris</v>
      </c>
      <c r="H11705" s="149" t="s">
        <v>7341</v>
      </c>
      <c r="I11705">
        <v>40005630</v>
      </c>
      <c r="K11705" t="s">
        <v>23357</v>
      </c>
      <c r="L11705" t="s">
        <v>12895</v>
      </c>
      <c r="M11705" t="s">
        <v>12896</v>
      </c>
      <c r="N11705">
        <v>46803</v>
      </c>
      <c r="Q11705" t="s">
        <v>12415</v>
      </c>
      <c r="R11705" t="s">
        <v>12416</v>
      </c>
      <c r="S11705" t="s">
        <v>23358</v>
      </c>
      <c r="U11705" t="s">
        <v>12418</v>
      </c>
      <c r="W11705">
        <v>11</v>
      </c>
      <c r="X11705">
        <v>2</v>
      </c>
      <c r="Y11705" t="s">
        <v>12765</v>
      </c>
      <c r="Z11705" t="s">
        <v>12420</v>
      </c>
      <c r="AA11705" t="s">
        <v>12429</v>
      </c>
      <c r="AB11705" t="s">
        <v>12478</v>
      </c>
      <c r="AC11705">
        <v>2</v>
      </c>
      <c r="AD11705" s="123">
        <v>39820</v>
      </c>
      <c r="AE11705" t="s">
        <v>12431</v>
      </c>
      <c r="AG11705">
        <v>40005630</v>
      </c>
      <c r="AL11705" t="s">
        <v>12478</v>
      </c>
      <c r="AN11705">
        <v>1500304701</v>
      </c>
      <c r="AO11705">
        <v>16</v>
      </c>
      <c r="AP11705" t="s">
        <v>12424</v>
      </c>
      <c r="AQ11705" t="s">
        <v>11408</v>
      </c>
      <c r="AR11705">
        <v>4100</v>
      </c>
      <c r="AS11705" t="s">
        <v>12491</v>
      </c>
      <c r="AT11705">
        <v>0</v>
      </c>
      <c r="AV11705" t="s">
        <v>23359</v>
      </c>
      <c r="AW11705">
        <v>116100</v>
      </c>
    </row>
    <row r="11706" spans="1:49" x14ac:dyDescent="0.25">
      <c r="A11706">
        <v>4100</v>
      </c>
      <c r="B11706">
        <v>30040</v>
      </c>
      <c r="C11706">
        <v>4057</v>
      </c>
      <c r="D11706">
        <v>415</v>
      </c>
      <c r="E11706" s="124" t="s">
        <v>22696</v>
      </c>
      <c r="F11706" t="str">
        <f t="shared" si="238"/>
        <v>Nick NorrisPIA AUTOMATION US INC</v>
      </c>
      <c r="G11706" s="150" t="str">
        <f t="shared" si="239"/>
        <v>Nick Norris</v>
      </c>
      <c r="H11706" s="149" t="s">
        <v>7355</v>
      </c>
      <c r="I11706">
        <v>40008590</v>
      </c>
      <c r="K11706" t="s">
        <v>23360</v>
      </c>
      <c r="L11706" t="s">
        <v>21654</v>
      </c>
      <c r="M11706" t="s">
        <v>12896</v>
      </c>
      <c r="N11706">
        <v>47715</v>
      </c>
      <c r="Q11706" t="s">
        <v>12415</v>
      </c>
      <c r="R11706" t="s">
        <v>12416</v>
      </c>
      <c r="S11706" t="s">
        <v>23361</v>
      </c>
      <c r="U11706" t="s">
        <v>12418</v>
      </c>
      <c r="W11706">
        <v>11</v>
      </c>
      <c r="X11706">
        <v>0</v>
      </c>
      <c r="Y11706" t="s">
        <v>12419</v>
      </c>
      <c r="Z11706" t="s">
        <v>12420</v>
      </c>
      <c r="AA11706" t="s">
        <v>12429</v>
      </c>
      <c r="AB11706" t="s">
        <v>12422</v>
      </c>
      <c r="AC11706">
        <v>2</v>
      </c>
      <c r="AD11706" s="123">
        <v>43531</v>
      </c>
      <c r="AE11706" t="s">
        <v>12431</v>
      </c>
      <c r="AG11706">
        <v>40008590</v>
      </c>
      <c r="AL11706" t="s">
        <v>12422</v>
      </c>
      <c r="AN11706">
        <v>1516304501</v>
      </c>
      <c r="AO11706">
        <v>16</v>
      </c>
      <c r="AP11706" t="s">
        <v>12424</v>
      </c>
      <c r="AQ11706" t="s">
        <v>11408</v>
      </c>
      <c r="AR11706">
        <v>4100</v>
      </c>
      <c r="AT11706">
        <v>0</v>
      </c>
      <c r="AV11706" t="s">
        <v>23362</v>
      </c>
      <c r="AW11706">
        <v>116100</v>
      </c>
    </row>
    <row r="11707" spans="1:49" x14ac:dyDescent="0.25">
      <c r="A11707">
        <v>4100</v>
      </c>
      <c r="B11707">
        <v>30040</v>
      </c>
      <c r="C11707">
        <v>4057</v>
      </c>
      <c r="D11707">
        <v>415</v>
      </c>
      <c r="E11707" s="124" t="s">
        <v>22696</v>
      </c>
      <c r="F11707" t="str">
        <f t="shared" si="238"/>
        <v>Nick NorrisPLANET PRODUCTS CORP</v>
      </c>
      <c r="G11707" s="150" t="str">
        <f t="shared" si="239"/>
        <v>Nick Norris</v>
      </c>
      <c r="H11707" s="149" t="s">
        <v>7387</v>
      </c>
      <c r="I11707">
        <v>40004266</v>
      </c>
      <c r="K11707" t="s">
        <v>23363</v>
      </c>
      <c r="L11707" t="s">
        <v>17002</v>
      </c>
      <c r="M11707" t="s">
        <v>12521</v>
      </c>
      <c r="N11707" t="s">
        <v>23364</v>
      </c>
      <c r="Q11707" t="s">
        <v>12415</v>
      </c>
      <c r="R11707" t="s">
        <v>12416</v>
      </c>
      <c r="S11707" t="s">
        <v>23365</v>
      </c>
      <c r="U11707" t="s">
        <v>12418</v>
      </c>
      <c r="W11707">
        <v>11</v>
      </c>
      <c r="X11707">
        <v>0</v>
      </c>
      <c r="Y11707" t="s">
        <v>12472</v>
      </c>
      <c r="Z11707" t="s">
        <v>12420</v>
      </c>
      <c r="AA11707" t="s">
        <v>12421</v>
      </c>
      <c r="AB11707" t="s">
        <v>12422</v>
      </c>
      <c r="AC11707">
        <v>2</v>
      </c>
      <c r="AD11707" s="123">
        <v>39111</v>
      </c>
      <c r="AE11707" t="s">
        <v>12423</v>
      </c>
      <c r="AG11707">
        <v>40004266</v>
      </c>
      <c r="AL11707" t="s">
        <v>12422</v>
      </c>
      <c r="AN11707">
        <v>3606104901</v>
      </c>
      <c r="AO11707">
        <v>16</v>
      </c>
      <c r="AP11707" t="s">
        <v>12424</v>
      </c>
      <c r="AQ11707" t="s">
        <v>11408</v>
      </c>
      <c r="AR11707">
        <v>4100</v>
      </c>
      <c r="AS11707" t="s">
        <v>12491</v>
      </c>
      <c r="AT11707">
        <v>2005</v>
      </c>
      <c r="AV11707" t="s">
        <v>23366</v>
      </c>
      <c r="AW11707">
        <v>116100</v>
      </c>
    </row>
    <row r="11708" spans="1:49" x14ac:dyDescent="0.25">
      <c r="A11708">
        <v>4100</v>
      </c>
      <c r="B11708">
        <v>30040</v>
      </c>
      <c r="C11708">
        <v>4057</v>
      </c>
      <c r="D11708">
        <v>415</v>
      </c>
      <c r="E11708" s="124" t="s">
        <v>22696</v>
      </c>
      <c r="F11708" t="str">
        <f t="shared" si="238"/>
        <v>Nick NorrisPOWER COMPONENTS CORP.</v>
      </c>
      <c r="G11708" s="150" t="str">
        <f t="shared" si="239"/>
        <v>Nick Norris</v>
      </c>
      <c r="H11708" s="149" t="s">
        <v>7442</v>
      </c>
      <c r="I11708">
        <v>40008852</v>
      </c>
      <c r="K11708" t="s">
        <v>23367</v>
      </c>
      <c r="L11708" t="s">
        <v>12895</v>
      </c>
      <c r="M11708" t="s">
        <v>12896</v>
      </c>
      <c r="N11708">
        <v>46808</v>
      </c>
      <c r="Q11708" t="s">
        <v>12415</v>
      </c>
      <c r="R11708" t="s">
        <v>12416</v>
      </c>
      <c r="S11708" t="s">
        <v>23368</v>
      </c>
      <c r="U11708" t="s">
        <v>12418</v>
      </c>
      <c r="W11708">
        <v>11</v>
      </c>
      <c r="X11708">
        <v>2</v>
      </c>
      <c r="Y11708" t="s">
        <v>12419</v>
      </c>
      <c r="Z11708" t="s">
        <v>12420</v>
      </c>
      <c r="AA11708" t="s">
        <v>12485</v>
      </c>
      <c r="AB11708" t="s">
        <v>12422</v>
      </c>
      <c r="AC11708">
        <v>2</v>
      </c>
      <c r="AD11708" s="123">
        <v>43936</v>
      </c>
      <c r="AE11708" t="s">
        <v>12486</v>
      </c>
      <c r="AG11708">
        <v>40008852</v>
      </c>
      <c r="AL11708" t="s">
        <v>12422</v>
      </c>
      <c r="AN11708">
        <v>1500304701</v>
      </c>
      <c r="AO11708">
        <v>16</v>
      </c>
      <c r="AP11708" t="s">
        <v>12424</v>
      </c>
      <c r="AQ11708" t="s">
        <v>11408</v>
      </c>
      <c r="AR11708">
        <v>4100</v>
      </c>
      <c r="AT11708">
        <v>0</v>
      </c>
      <c r="AV11708" t="s">
        <v>23369</v>
      </c>
      <c r="AW11708">
        <v>116100</v>
      </c>
    </row>
    <row r="11709" spans="1:49" x14ac:dyDescent="0.25">
      <c r="A11709">
        <v>4100</v>
      </c>
      <c r="B11709">
        <v>30040</v>
      </c>
      <c r="C11709">
        <v>4057</v>
      </c>
      <c r="D11709">
        <v>415</v>
      </c>
      <c r="E11709" s="124" t="s">
        <v>22696</v>
      </c>
      <c r="F11709" t="str">
        <f t="shared" si="238"/>
        <v>Nick NorrisPOWER TORQUE INC</v>
      </c>
      <c r="G11709" s="150" t="str">
        <f t="shared" si="239"/>
        <v>Nick Norris</v>
      </c>
      <c r="H11709" s="149" t="s">
        <v>7448</v>
      </c>
      <c r="I11709">
        <v>40008516</v>
      </c>
      <c r="K11709" t="s">
        <v>23370</v>
      </c>
      <c r="L11709" t="s">
        <v>22906</v>
      </c>
      <c r="M11709" t="s">
        <v>13327</v>
      </c>
      <c r="N11709">
        <v>63021</v>
      </c>
      <c r="Q11709" t="s">
        <v>12415</v>
      </c>
      <c r="R11709" t="s">
        <v>12416</v>
      </c>
      <c r="S11709" t="s">
        <v>23371</v>
      </c>
      <c r="U11709" t="s">
        <v>12418</v>
      </c>
      <c r="W11709">
        <v>11</v>
      </c>
      <c r="X11709">
        <v>2</v>
      </c>
      <c r="Y11709" t="s">
        <v>12419</v>
      </c>
      <c r="Z11709" t="s">
        <v>12420</v>
      </c>
      <c r="AA11709" t="s">
        <v>12429</v>
      </c>
      <c r="AB11709" t="s">
        <v>12422</v>
      </c>
      <c r="AC11709">
        <v>2</v>
      </c>
      <c r="AD11709" s="123">
        <v>43409</v>
      </c>
      <c r="AE11709" t="s">
        <v>12431</v>
      </c>
      <c r="AG11709">
        <v>40008516</v>
      </c>
      <c r="AL11709" t="s">
        <v>12422</v>
      </c>
      <c r="AN11709">
        <v>2618904201</v>
      </c>
      <c r="AO11709">
        <v>16</v>
      </c>
      <c r="AP11709" t="s">
        <v>12424</v>
      </c>
      <c r="AQ11709" t="s">
        <v>11408</v>
      </c>
      <c r="AR11709">
        <v>4100</v>
      </c>
      <c r="AT11709">
        <v>0</v>
      </c>
      <c r="AV11709" t="s">
        <v>23372</v>
      </c>
      <c r="AW11709">
        <v>116100</v>
      </c>
    </row>
    <row r="11710" spans="1:49" x14ac:dyDescent="0.25">
      <c r="A11710">
        <v>4100</v>
      </c>
      <c r="B11710">
        <v>30040</v>
      </c>
      <c r="C11710">
        <v>4057</v>
      </c>
      <c r="D11710">
        <v>415</v>
      </c>
      <c r="E11710" s="124" t="s">
        <v>22696</v>
      </c>
      <c r="F11710" t="str">
        <f t="shared" si="238"/>
        <v>Nick NorrisPPG INDUSTRIES, INC.</v>
      </c>
      <c r="G11710" s="150" t="str">
        <f t="shared" si="239"/>
        <v>Nick Norris</v>
      </c>
      <c r="H11710" s="149" t="s">
        <v>7458</v>
      </c>
      <c r="I11710">
        <v>40004121</v>
      </c>
      <c r="J11710" t="s">
        <v>23373</v>
      </c>
      <c r="K11710" t="s">
        <v>23374</v>
      </c>
      <c r="L11710" t="s">
        <v>23242</v>
      </c>
      <c r="M11710" t="s">
        <v>12521</v>
      </c>
      <c r="N11710" t="s">
        <v>23375</v>
      </c>
      <c r="O11710">
        <v>7020</v>
      </c>
      <c r="Q11710" t="s">
        <v>12415</v>
      </c>
      <c r="R11710" t="s">
        <v>12416</v>
      </c>
      <c r="S11710" t="s">
        <v>23376</v>
      </c>
      <c r="U11710" t="s">
        <v>12418</v>
      </c>
      <c r="W11710">
        <v>11</v>
      </c>
      <c r="X11710">
        <v>1</v>
      </c>
      <c r="Y11710" t="s">
        <v>12419</v>
      </c>
      <c r="Z11710" t="s">
        <v>12420</v>
      </c>
      <c r="AA11710" t="s">
        <v>12421</v>
      </c>
      <c r="AB11710" t="s">
        <v>12422</v>
      </c>
      <c r="AC11710">
        <v>2</v>
      </c>
      <c r="AD11710" s="123">
        <v>39111</v>
      </c>
      <c r="AE11710" t="s">
        <v>12423</v>
      </c>
      <c r="AG11710">
        <v>40004121</v>
      </c>
      <c r="AL11710" t="s">
        <v>12422</v>
      </c>
      <c r="AN11710">
        <v>3614104801</v>
      </c>
      <c r="AO11710">
        <v>16</v>
      </c>
      <c r="AP11710" t="s">
        <v>12424</v>
      </c>
      <c r="AQ11710" t="s">
        <v>11408</v>
      </c>
      <c r="AR11710">
        <v>4100</v>
      </c>
      <c r="AS11710" t="s">
        <v>12491</v>
      </c>
      <c r="AT11710">
        <v>0</v>
      </c>
      <c r="AV11710" t="s">
        <v>23377</v>
      </c>
      <c r="AW11710">
        <v>116100</v>
      </c>
    </row>
    <row r="11711" spans="1:49" x14ac:dyDescent="0.25">
      <c r="A11711">
        <v>4100</v>
      </c>
      <c r="B11711">
        <v>30040</v>
      </c>
      <c r="C11711">
        <v>4057</v>
      </c>
      <c r="D11711">
        <v>415</v>
      </c>
      <c r="E11711" s="124" t="s">
        <v>22696</v>
      </c>
      <c r="F11711" t="str">
        <f t="shared" si="238"/>
        <v>Nick NorrisPRAXAIR SURFACE TECHNOLOGIES</v>
      </c>
      <c r="G11711" s="150" t="str">
        <f t="shared" si="239"/>
        <v>Nick Norris</v>
      </c>
      <c r="H11711" s="149" t="s">
        <v>7464</v>
      </c>
      <c r="I11711">
        <v>40005838</v>
      </c>
      <c r="K11711" t="s">
        <v>23378</v>
      </c>
      <c r="L11711" t="s">
        <v>15827</v>
      </c>
      <c r="M11711" t="s">
        <v>12896</v>
      </c>
      <c r="N11711">
        <v>46222</v>
      </c>
      <c r="Q11711" t="s">
        <v>12415</v>
      </c>
      <c r="R11711" t="s">
        <v>12416</v>
      </c>
      <c r="S11711" t="s">
        <v>23379</v>
      </c>
      <c r="U11711" t="s">
        <v>12418</v>
      </c>
      <c r="W11711">
        <v>11</v>
      </c>
      <c r="X11711">
        <v>1</v>
      </c>
      <c r="Y11711" t="s">
        <v>12419</v>
      </c>
      <c r="Z11711" t="s">
        <v>12420</v>
      </c>
      <c r="AA11711" t="s">
        <v>14498</v>
      </c>
      <c r="AB11711" t="s">
        <v>12430</v>
      </c>
      <c r="AC11711">
        <v>2</v>
      </c>
      <c r="AD11711" s="123">
        <v>40043</v>
      </c>
      <c r="AE11711" t="s">
        <v>12431</v>
      </c>
      <c r="AG11711">
        <v>40005838</v>
      </c>
      <c r="AL11711" t="s">
        <v>12430</v>
      </c>
      <c r="AN11711">
        <v>1509706701</v>
      </c>
      <c r="AO11711">
        <v>16</v>
      </c>
      <c r="AP11711" t="s">
        <v>12424</v>
      </c>
      <c r="AQ11711" t="s">
        <v>11408</v>
      </c>
      <c r="AR11711">
        <v>4100</v>
      </c>
      <c r="AT11711">
        <v>0</v>
      </c>
      <c r="AV11711" t="s">
        <v>23380</v>
      </c>
      <c r="AW11711">
        <v>116100</v>
      </c>
    </row>
    <row r="11712" spans="1:49" x14ac:dyDescent="0.25">
      <c r="A11712">
        <v>4100</v>
      </c>
      <c r="B11712">
        <v>30040</v>
      </c>
      <c r="C11712">
        <v>4057</v>
      </c>
      <c r="D11712">
        <v>415</v>
      </c>
      <c r="E11712" s="124" t="s">
        <v>22696</v>
      </c>
      <c r="F11712" t="str">
        <f t="shared" si="238"/>
        <v>Nick NorrisPRECISION - ACCOUNTS PAYABLE</v>
      </c>
      <c r="G11712" s="150" t="str">
        <f t="shared" si="239"/>
        <v>Nick Norris</v>
      </c>
      <c r="H11712" s="149" t="s">
        <v>7468</v>
      </c>
      <c r="I11712">
        <v>40005892</v>
      </c>
      <c r="L11712" t="s">
        <v>15294</v>
      </c>
      <c r="M11712" t="s">
        <v>15295</v>
      </c>
      <c r="O11712">
        <v>3377</v>
      </c>
      <c r="P11712" t="s">
        <v>16437</v>
      </c>
      <c r="Q11712" t="s">
        <v>12415</v>
      </c>
      <c r="R11712" t="s">
        <v>12416</v>
      </c>
      <c r="S11712" t="s">
        <v>23381</v>
      </c>
      <c r="U11712" t="s">
        <v>12418</v>
      </c>
      <c r="W11712">
        <v>11</v>
      </c>
      <c r="X11712">
        <v>1</v>
      </c>
      <c r="Y11712" t="s">
        <v>12472</v>
      </c>
      <c r="Z11712" t="s">
        <v>12420</v>
      </c>
      <c r="AA11712" t="s">
        <v>14498</v>
      </c>
      <c r="AB11712" t="s">
        <v>12422</v>
      </c>
      <c r="AC11712">
        <v>2</v>
      </c>
      <c r="AD11712" s="123">
        <v>40102</v>
      </c>
      <c r="AE11712" t="s">
        <v>12431</v>
      </c>
      <c r="AG11712">
        <v>40005892</v>
      </c>
      <c r="AL11712" t="s">
        <v>12422</v>
      </c>
      <c r="AN11712">
        <v>2805503001</v>
      </c>
      <c r="AO11712">
        <v>16</v>
      </c>
      <c r="AP11712" t="s">
        <v>12424</v>
      </c>
      <c r="AQ11712" t="s">
        <v>11408</v>
      </c>
      <c r="AR11712">
        <v>4100</v>
      </c>
      <c r="AS11712" t="s">
        <v>12491</v>
      </c>
      <c r="AT11712">
        <v>0</v>
      </c>
      <c r="AV11712" t="s">
        <v>13150</v>
      </c>
      <c r="AW11712">
        <v>116100</v>
      </c>
    </row>
    <row r="11713" spans="1:49" x14ac:dyDescent="0.25">
      <c r="A11713">
        <v>4100</v>
      </c>
      <c r="B11713">
        <v>30040</v>
      </c>
      <c r="C11713">
        <v>4057</v>
      </c>
      <c r="D11713">
        <v>415</v>
      </c>
      <c r="E11713" s="124" t="s">
        <v>22696</v>
      </c>
      <c r="F11713" t="str">
        <f t="shared" si="238"/>
        <v>Nick NorrisPRECISION IND. (AUIN)</v>
      </c>
      <c r="G11713" s="150" t="str">
        <f t="shared" si="239"/>
        <v>Nick Norris</v>
      </c>
      <c r="H11713" s="149" t="s">
        <v>7501</v>
      </c>
      <c r="I11713">
        <v>40003166</v>
      </c>
      <c r="J11713" t="s">
        <v>16441</v>
      </c>
      <c r="K11713" t="s">
        <v>18810</v>
      </c>
      <c r="L11713" t="s">
        <v>15294</v>
      </c>
      <c r="M11713" t="s">
        <v>15295</v>
      </c>
      <c r="N11713" t="s">
        <v>15754</v>
      </c>
      <c r="Q11713" t="s">
        <v>12415</v>
      </c>
      <c r="R11713" t="s">
        <v>12416</v>
      </c>
      <c r="S11713" t="s">
        <v>23382</v>
      </c>
      <c r="U11713" t="s">
        <v>12418</v>
      </c>
      <c r="V11713">
        <v>210</v>
      </c>
      <c r="W11713">
        <v>11</v>
      </c>
      <c r="X11713">
        <v>2</v>
      </c>
      <c r="Y11713" t="s">
        <v>12472</v>
      </c>
      <c r="Z11713" t="s">
        <v>12420</v>
      </c>
      <c r="AA11713" t="s">
        <v>12421</v>
      </c>
      <c r="AB11713" t="s">
        <v>12422</v>
      </c>
      <c r="AC11713">
        <v>2</v>
      </c>
      <c r="AD11713" s="123">
        <v>39111</v>
      </c>
      <c r="AE11713" t="s">
        <v>12423</v>
      </c>
      <c r="AG11713">
        <v>40003166</v>
      </c>
      <c r="AL11713" t="s">
        <v>12422</v>
      </c>
      <c r="AN11713">
        <v>2805503001</v>
      </c>
      <c r="AO11713">
        <v>16</v>
      </c>
      <c r="AP11713" t="s">
        <v>12424</v>
      </c>
      <c r="AQ11713" t="s">
        <v>11408</v>
      </c>
      <c r="AR11713">
        <v>4100</v>
      </c>
      <c r="AS11713" t="s">
        <v>12491</v>
      </c>
      <c r="AT11713">
        <v>2005</v>
      </c>
      <c r="AV11713" t="s">
        <v>13150</v>
      </c>
      <c r="AW11713">
        <v>116100</v>
      </c>
    </row>
    <row r="11714" spans="1:49" x14ac:dyDescent="0.25">
      <c r="A11714">
        <v>4100</v>
      </c>
      <c r="B11714">
        <v>30040</v>
      </c>
      <c r="C11714">
        <v>4057</v>
      </c>
      <c r="D11714">
        <v>410</v>
      </c>
      <c r="E11714" s="124" t="s">
        <v>22696</v>
      </c>
      <c r="F11714" t="str">
        <f t="shared" si="238"/>
        <v>Nick NorrisPRECISION TOOLS SERVICE INC.</v>
      </c>
      <c r="G11714" s="150" t="str">
        <f t="shared" si="239"/>
        <v>Nick Norris</v>
      </c>
      <c r="H11714" s="149" t="s">
        <v>7527</v>
      </c>
      <c r="I11714">
        <v>40006917</v>
      </c>
      <c r="K11714" t="s">
        <v>16995</v>
      </c>
      <c r="L11714" t="s">
        <v>16113</v>
      </c>
      <c r="M11714" t="s">
        <v>12896</v>
      </c>
      <c r="N11714">
        <v>47201</v>
      </c>
      <c r="Q11714" t="s">
        <v>12415</v>
      </c>
      <c r="R11714" t="s">
        <v>12416</v>
      </c>
      <c r="S11714" t="s">
        <v>23383</v>
      </c>
      <c r="U11714" t="s">
        <v>12418</v>
      </c>
      <c r="W11714">
        <v>11</v>
      </c>
      <c r="X11714">
        <v>0</v>
      </c>
      <c r="Y11714" t="s">
        <v>12419</v>
      </c>
      <c r="Z11714" t="s">
        <v>12420</v>
      </c>
      <c r="AA11714" t="s">
        <v>14498</v>
      </c>
      <c r="AB11714" t="s">
        <v>12422</v>
      </c>
      <c r="AC11714">
        <v>2</v>
      </c>
      <c r="AD11714" s="123">
        <v>41193</v>
      </c>
      <c r="AE11714" t="s">
        <v>12431</v>
      </c>
      <c r="AG11714">
        <v>40006917</v>
      </c>
      <c r="AL11714" t="s">
        <v>12422</v>
      </c>
      <c r="AN11714">
        <v>1500502901</v>
      </c>
      <c r="AO11714">
        <v>16</v>
      </c>
      <c r="AP11714" t="s">
        <v>12424</v>
      </c>
      <c r="AQ11714" t="s">
        <v>11408</v>
      </c>
      <c r="AR11714">
        <v>4100</v>
      </c>
      <c r="AT11714">
        <v>0</v>
      </c>
      <c r="AV11714" t="s">
        <v>13150</v>
      </c>
      <c r="AW11714">
        <v>116100</v>
      </c>
    </row>
    <row r="11715" spans="1:49" x14ac:dyDescent="0.25">
      <c r="A11715">
        <v>4100</v>
      </c>
      <c r="B11715">
        <v>30040</v>
      </c>
      <c r="C11715">
        <v>4057</v>
      </c>
      <c r="D11715">
        <v>415</v>
      </c>
      <c r="E11715" s="124" t="s">
        <v>22696</v>
      </c>
      <c r="F11715" t="str">
        <f t="shared" ref="F11715:F11778" si="240">CONCATENATE(G11715, H11715)</f>
        <v>Nick NorrisPREFERRED GLOBAL EQUIPMENT</v>
      </c>
      <c r="G11715" s="150" t="str">
        <f t="shared" si="239"/>
        <v>Nick Norris</v>
      </c>
      <c r="H11715" s="149" t="s">
        <v>7537</v>
      </c>
      <c r="I11715">
        <v>40007879</v>
      </c>
      <c r="K11715" t="s">
        <v>23384</v>
      </c>
      <c r="L11715" t="s">
        <v>17002</v>
      </c>
      <c r="M11715" t="s">
        <v>12521</v>
      </c>
      <c r="N11715">
        <v>45249</v>
      </c>
      <c r="Q11715" t="s">
        <v>12415</v>
      </c>
      <c r="R11715" t="s">
        <v>12416</v>
      </c>
      <c r="S11715" t="s">
        <v>23385</v>
      </c>
      <c r="U11715" t="s">
        <v>12418</v>
      </c>
      <c r="W11715">
        <v>11</v>
      </c>
      <c r="X11715">
        <v>2</v>
      </c>
      <c r="Y11715" t="s">
        <v>12472</v>
      </c>
      <c r="Z11715" t="s">
        <v>12420</v>
      </c>
      <c r="AA11715" t="s">
        <v>15095</v>
      </c>
      <c r="AB11715" t="s">
        <v>12422</v>
      </c>
      <c r="AC11715">
        <v>2</v>
      </c>
      <c r="AD11715" s="123">
        <v>42563</v>
      </c>
      <c r="AE11715" t="s">
        <v>12431</v>
      </c>
      <c r="AG11715">
        <v>40007879</v>
      </c>
      <c r="AL11715" t="s">
        <v>12422</v>
      </c>
      <c r="AN11715">
        <v>3606104901</v>
      </c>
      <c r="AO11715">
        <v>16</v>
      </c>
      <c r="AP11715" t="s">
        <v>12424</v>
      </c>
      <c r="AQ11715" t="s">
        <v>11408</v>
      </c>
      <c r="AR11715">
        <v>4100</v>
      </c>
      <c r="AT11715">
        <v>0</v>
      </c>
      <c r="AV11715" t="s">
        <v>23386</v>
      </c>
      <c r="AW11715">
        <v>116100</v>
      </c>
    </row>
    <row r="11716" spans="1:49" x14ac:dyDescent="0.25">
      <c r="A11716">
        <v>4100</v>
      </c>
      <c r="B11716">
        <v>30040</v>
      </c>
      <c r="C11716">
        <v>4057</v>
      </c>
      <c r="D11716">
        <v>415</v>
      </c>
      <c r="E11716" s="124" t="s">
        <v>22696</v>
      </c>
      <c r="F11716" t="str">
        <f t="shared" si="240"/>
        <v>Nick NorrisPROCTER &amp; GAMBLE - SEE 305973</v>
      </c>
      <c r="G11716" s="150" t="str">
        <f t="shared" si="239"/>
        <v>Nick Norris</v>
      </c>
      <c r="H11716" s="149" t="s">
        <v>7591</v>
      </c>
      <c r="I11716">
        <v>40001364</v>
      </c>
      <c r="J11716" t="s">
        <v>23387</v>
      </c>
      <c r="L11716" t="s">
        <v>17002</v>
      </c>
      <c r="M11716" t="s">
        <v>12521</v>
      </c>
      <c r="O11716">
        <v>5584</v>
      </c>
      <c r="P11716" t="s">
        <v>23388</v>
      </c>
      <c r="Q11716" t="s">
        <v>12415</v>
      </c>
      <c r="R11716" t="s">
        <v>12416</v>
      </c>
      <c r="S11716" t="s">
        <v>23389</v>
      </c>
      <c r="U11716" t="s">
        <v>12418</v>
      </c>
      <c r="V11716">
        <v>12</v>
      </c>
      <c r="W11716">
        <v>11</v>
      </c>
      <c r="X11716">
        <v>1</v>
      </c>
      <c r="Y11716" t="s">
        <v>12419</v>
      </c>
      <c r="Z11716" t="s">
        <v>12420</v>
      </c>
      <c r="AA11716" t="s">
        <v>12421</v>
      </c>
      <c r="AB11716" t="s">
        <v>12422</v>
      </c>
      <c r="AC11716">
        <v>2</v>
      </c>
      <c r="AD11716" s="123">
        <v>39111</v>
      </c>
      <c r="AE11716" t="s">
        <v>12423</v>
      </c>
      <c r="AG11716">
        <v>40001364</v>
      </c>
      <c r="AL11716" t="s">
        <v>12422</v>
      </c>
      <c r="AN11716">
        <v>3606104901</v>
      </c>
      <c r="AO11716">
        <v>16</v>
      </c>
      <c r="AP11716" t="s">
        <v>12424</v>
      </c>
      <c r="AQ11716" t="s">
        <v>11408</v>
      </c>
      <c r="AR11716">
        <v>4100</v>
      </c>
      <c r="AS11716" t="s">
        <v>12491</v>
      </c>
      <c r="AT11716">
        <v>0</v>
      </c>
      <c r="AV11716" t="s">
        <v>17004</v>
      </c>
      <c r="AW11716">
        <v>116100</v>
      </c>
    </row>
    <row r="11717" spans="1:49" x14ac:dyDescent="0.25">
      <c r="A11717">
        <v>4100</v>
      </c>
      <c r="B11717">
        <v>30040</v>
      </c>
      <c r="C11717">
        <v>4057</v>
      </c>
      <c r="D11717">
        <v>415</v>
      </c>
      <c r="E11717" s="124" t="s">
        <v>22696</v>
      </c>
      <c r="F11717" t="str">
        <f t="shared" si="240"/>
        <v>Nick NorrisPROCTER &amp; GAMBLE PAPER</v>
      </c>
      <c r="G11717" s="150" t="str">
        <f t="shared" si="239"/>
        <v>Nick Norris</v>
      </c>
      <c r="H11717" s="149" t="s">
        <v>7593</v>
      </c>
      <c r="I11717">
        <v>40001781</v>
      </c>
      <c r="J11717" t="s">
        <v>18308</v>
      </c>
      <c r="K11717" t="s">
        <v>18309</v>
      </c>
      <c r="L11717" t="s">
        <v>17002</v>
      </c>
      <c r="M11717" t="s">
        <v>12521</v>
      </c>
      <c r="N11717">
        <v>45202</v>
      </c>
      <c r="Q11717" t="s">
        <v>12415</v>
      </c>
      <c r="R11717" t="s">
        <v>12416</v>
      </c>
      <c r="S11717" t="s">
        <v>23390</v>
      </c>
      <c r="U11717" t="s">
        <v>12418</v>
      </c>
      <c r="V11717">
        <v>12</v>
      </c>
      <c r="W11717">
        <v>11</v>
      </c>
      <c r="X11717">
        <v>1</v>
      </c>
      <c r="Y11717" t="s">
        <v>12419</v>
      </c>
      <c r="Z11717" t="s">
        <v>12420</v>
      </c>
      <c r="AA11717" t="s">
        <v>12421</v>
      </c>
      <c r="AB11717" t="s">
        <v>13208</v>
      </c>
      <c r="AC11717">
        <v>2</v>
      </c>
      <c r="AD11717" s="123">
        <v>39111</v>
      </c>
      <c r="AE11717" t="s">
        <v>12423</v>
      </c>
      <c r="AG11717">
        <v>40001781</v>
      </c>
      <c r="AL11717" t="s">
        <v>13208</v>
      </c>
      <c r="AN11717">
        <v>3606104901</v>
      </c>
      <c r="AO11717">
        <v>16</v>
      </c>
      <c r="AP11717" t="s">
        <v>12424</v>
      </c>
      <c r="AQ11717" t="s">
        <v>11408</v>
      </c>
      <c r="AR11717">
        <v>4100</v>
      </c>
      <c r="AT11717">
        <v>2005</v>
      </c>
      <c r="AV11717" t="s">
        <v>17004</v>
      </c>
      <c r="AW11717">
        <v>116100</v>
      </c>
    </row>
    <row r="11718" spans="1:49" x14ac:dyDescent="0.25">
      <c r="A11718">
        <v>4100</v>
      </c>
      <c r="B11718">
        <v>30040</v>
      </c>
      <c r="C11718">
        <v>4057</v>
      </c>
      <c r="D11718">
        <v>415</v>
      </c>
      <c r="E11718" s="124" t="s">
        <v>22696</v>
      </c>
      <c r="F11718" t="str">
        <f t="shared" si="240"/>
        <v>Nick NorrisPROPORTION-AIR INC</v>
      </c>
      <c r="G11718" s="150" t="str">
        <f t="shared" si="239"/>
        <v>Nick Norris</v>
      </c>
      <c r="H11718" s="149" t="s">
        <v>7643</v>
      </c>
      <c r="I11718">
        <v>40005272</v>
      </c>
      <c r="K11718" t="s">
        <v>23391</v>
      </c>
      <c r="L11718" t="s">
        <v>23392</v>
      </c>
      <c r="M11718" t="s">
        <v>12896</v>
      </c>
      <c r="N11718">
        <v>46055</v>
      </c>
      <c r="Q11718" t="s">
        <v>12415</v>
      </c>
      <c r="R11718" t="s">
        <v>12416</v>
      </c>
      <c r="S11718" t="s">
        <v>23393</v>
      </c>
      <c r="U11718" t="s">
        <v>12418</v>
      </c>
      <c r="W11718">
        <v>11</v>
      </c>
      <c r="X11718">
        <v>0</v>
      </c>
      <c r="Y11718" t="s">
        <v>12419</v>
      </c>
      <c r="Z11718" t="s">
        <v>12420</v>
      </c>
      <c r="AA11718" t="s">
        <v>12429</v>
      </c>
      <c r="AB11718" t="s">
        <v>12430</v>
      </c>
      <c r="AC11718">
        <v>2</v>
      </c>
      <c r="AD11718" s="123">
        <v>39391</v>
      </c>
      <c r="AE11718" t="s">
        <v>12538</v>
      </c>
      <c r="AG11718">
        <v>40005272</v>
      </c>
      <c r="AL11718" t="s">
        <v>12430</v>
      </c>
      <c r="AN11718">
        <v>1505923351</v>
      </c>
      <c r="AO11718">
        <v>16</v>
      </c>
      <c r="AP11718" t="s">
        <v>12424</v>
      </c>
      <c r="AQ11718" t="s">
        <v>11408</v>
      </c>
      <c r="AR11718">
        <v>4100</v>
      </c>
      <c r="AS11718" t="s">
        <v>12491</v>
      </c>
      <c r="AT11718">
        <v>0</v>
      </c>
      <c r="AV11718" t="s">
        <v>18313</v>
      </c>
      <c r="AW11718">
        <v>116100</v>
      </c>
    </row>
    <row r="11719" spans="1:49" x14ac:dyDescent="0.25">
      <c r="D11719">
        <v>415</v>
      </c>
      <c r="E11719" s="124" t="s">
        <v>22696</v>
      </c>
      <c r="F11719" t="str">
        <f t="shared" si="240"/>
        <v>Nick NorrisPROSPECT QUOTE AND N/C TEST</v>
      </c>
      <c r="G11719" s="150" t="str">
        <f t="shared" si="239"/>
        <v>Nick Norris</v>
      </c>
      <c r="H11719" s="149" t="s">
        <v>7645</v>
      </c>
      <c r="I11719">
        <v>40404015</v>
      </c>
      <c r="AD11719" s="123"/>
    </row>
    <row r="11720" spans="1:49" x14ac:dyDescent="0.25">
      <c r="A11720">
        <v>4100</v>
      </c>
      <c r="B11720">
        <v>30040</v>
      </c>
      <c r="C11720">
        <v>4057</v>
      </c>
      <c r="D11720">
        <v>415</v>
      </c>
      <c r="E11720" s="124" t="s">
        <v>22696</v>
      </c>
      <c r="F11720" t="str">
        <f t="shared" si="240"/>
        <v>Nick NorrisQ.C. INDUSTRIES</v>
      </c>
      <c r="G11720" s="150" t="str">
        <f t="shared" si="239"/>
        <v>Nick Norris</v>
      </c>
      <c r="H11720" s="149" t="s">
        <v>7678</v>
      </c>
      <c r="I11720">
        <v>40000573</v>
      </c>
      <c r="K11720" t="s">
        <v>23394</v>
      </c>
      <c r="L11720" t="s">
        <v>21329</v>
      </c>
      <c r="M11720" t="s">
        <v>12521</v>
      </c>
      <c r="N11720" t="s">
        <v>23395</v>
      </c>
      <c r="Q11720" t="s">
        <v>12415</v>
      </c>
      <c r="R11720" t="s">
        <v>12416</v>
      </c>
      <c r="S11720" t="s">
        <v>23396</v>
      </c>
      <c r="U11720" t="s">
        <v>12418</v>
      </c>
      <c r="W11720">
        <v>11</v>
      </c>
      <c r="X11720">
        <v>0</v>
      </c>
      <c r="Y11720" t="s">
        <v>12472</v>
      </c>
      <c r="Z11720" t="s">
        <v>12420</v>
      </c>
      <c r="AA11720" t="s">
        <v>12421</v>
      </c>
      <c r="AB11720" t="s">
        <v>12422</v>
      </c>
      <c r="AC11720">
        <v>2</v>
      </c>
      <c r="AD11720" s="123">
        <v>39111</v>
      </c>
      <c r="AE11720" t="s">
        <v>12423</v>
      </c>
      <c r="AG11720">
        <v>40000573</v>
      </c>
      <c r="AL11720" t="s">
        <v>12422</v>
      </c>
      <c r="AN11720">
        <v>3602549181</v>
      </c>
      <c r="AO11720">
        <v>16</v>
      </c>
      <c r="AP11720" t="s">
        <v>12424</v>
      </c>
      <c r="AQ11720" t="s">
        <v>11408</v>
      </c>
      <c r="AR11720">
        <v>4100</v>
      </c>
      <c r="AT11720">
        <v>2005</v>
      </c>
      <c r="AV11720" t="s">
        <v>23397</v>
      </c>
      <c r="AW11720">
        <v>116100</v>
      </c>
    </row>
    <row r="11721" spans="1:49" x14ac:dyDescent="0.25">
      <c r="A11721">
        <v>4100</v>
      </c>
      <c r="B11721">
        <v>30040</v>
      </c>
      <c r="C11721">
        <v>4057</v>
      </c>
      <c r="D11721">
        <v>415</v>
      </c>
      <c r="E11721" s="124" t="s">
        <v>22696</v>
      </c>
      <c r="F11721" t="str">
        <f t="shared" si="240"/>
        <v>Nick NorrisQUAD GRAPHICS INC. - COLUMBUS</v>
      </c>
      <c r="G11721" s="150" t="str">
        <f t="shared" si="239"/>
        <v>Nick Norris</v>
      </c>
      <c r="H11721" s="149" t="s">
        <v>7695</v>
      </c>
      <c r="I11721">
        <v>40007959</v>
      </c>
      <c r="J11721" t="s">
        <v>15091</v>
      </c>
      <c r="K11721" t="s">
        <v>15092</v>
      </c>
      <c r="L11721" t="s">
        <v>15093</v>
      </c>
      <c r="M11721" t="s">
        <v>14186</v>
      </c>
      <c r="N11721" t="s">
        <v>15771</v>
      </c>
      <c r="Q11721" t="s">
        <v>12415</v>
      </c>
      <c r="R11721" t="s">
        <v>12416</v>
      </c>
      <c r="S11721" t="s">
        <v>15094</v>
      </c>
      <c r="U11721" t="s">
        <v>12418</v>
      </c>
      <c r="V11721">
        <v>171</v>
      </c>
      <c r="W11721">
        <v>11</v>
      </c>
      <c r="X11721">
        <v>1</v>
      </c>
      <c r="Y11721" t="s">
        <v>12472</v>
      </c>
      <c r="Z11721" t="s">
        <v>12420</v>
      </c>
      <c r="AA11721" t="s">
        <v>12429</v>
      </c>
      <c r="AB11721" t="s">
        <v>12473</v>
      </c>
      <c r="AC11721">
        <v>2</v>
      </c>
      <c r="AD11721" s="123">
        <v>42689</v>
      </c>
      <c r="AE11721" t="s">
        <v>12431</v>
      </c>
      <c r="AG11721">
        <v>40007959</v>
      </c>
      <c r="AL11721" t="s">
        <v>12473</v>
      </c>
      <c r="AN11721">
        <v>5013313401</v>
      </c>
      <c r="AO11721">
        <v>16</v>
      </c>
      <c r="AP11721" t="s">
        <v>12424</v>
      </c>
      <c r="AQ11721" t="s">
        <v>11408</v>
      </c>
      <c r="AR11721">
        <v>4100</v>
      </c>
      <c r="AT11721">
        <v>0</v>
      </c>
      <c r="AV11721" t="s">
        <v>15096</v>
      </c>
      <c r="AW11721">
        <v>116100</v>
      </c>
    </row>
    <row r="11722" spans="1:49" x14ac:dyDescent="0.25">
      <c r="A11722">
        <v>4100</v>
      </c>
      <c r="B11722">
        <v>30040</v>
      </c>
      <c r="C11722">
        <v>4057</v>
      </c>
      <c r="D11722">
        <v>415</v>
      </c>
      <c r="E11722" s="124" t="s">
        <v>22696</v>
      </c>
      <c r="F11722" t="str">
        <f t="shared" si="240"/>
        <v>Nick NorrisQUEBECOR WORLD - LEBANON OH</v>
      </c>
      <c r="G11722" s="150" t="str">
        <f t="shared" si="239"/>
        <v>Nick Norris</v>
      </c>
      <c r="H11722" s="149" t="s">
        <v>7748</v>
      </c>
      <c r="I11722">
        <v>40001844</v>
      </c>
      <c r="K11722" t="s">
        <v>23398</v>
      </c>
      <c r="L11722" t="s">
        <v>16141</v>
      </c>
      <c r="M11722" t="s">
        <v>12521</v>
      </c>
      <c r="N11722" t="s">
        <v>23399</v>
      </c>
      <c r="Q11722" t="s">
        <v>12415</v>
      </c>
      <c r="R11722" t="s">
        <v>12416</v>
      </c>
      <c r="S11722" t="s">
        <v>23400</v>
      </c>
      <c r="U11722" t="s">
        <v>12418</v>
      </c>
      <c r="V11722">
        <v>171</v>
      </c>
      <c r="W11722">
        <v>11</v>
      </c>
      <c r="X11722">
        <v>1</v>
      </c>
      <c r="Y11722" t="s">
        <v>12419</v>
      </c>
      <c r="Z11722" t="s">
        <v>12420</v>
      </c>
      <c r="AA11722" t="s">
        <v>12421</v>
      </c>
      <c r="AB11722" t="s">
        <v>12422</v>
      </c>
      <c r="AC11722">
        <v>2</v>
      </c>
      <c r="AD11722" s="123">
        <v>39111</v>
      </c>
      <c r="AE11722" t="s">
        <v>12423</v>
      </c>
      <c r="AG11722">
        <v>40001844</v>
      </c>
      <c r="AL11722" t="s">
        <v>12422</v>
      </c>
      <c r="AN11722">
        <v>3616512501</v>
      </c>
      <c r="AO11722">
        <v>16</v>
      </c>
      <c r="AP11722" t="s">
        <v>12424</v>
      </c>
      <c r="AQ11722" t="s">
        <v>11408</v>
      </c>
      <c r="AR11722">
        <v>4100</v>
      </c>
      <c r="AS11722" t="s">
        <v>12491</v>
      </c>
      <c r="AT11722">
        <v>0</v>
      </c>
      <c r="AV11722" t="s">
        <v>22587</v>
      </c>
      <c r="AW11722">
        <v>116100</v>
      </c>
    </row>
    <row r="11723" spans="1:49" x14ac:dyDescent="0.25">
      <c r="A11723">
        <v>4100</v>
      </c>
      <c r="B11723">
        <v>30040</v>
      </c>
      <c r="C11723">
        <v>4057</v>
      </c>
      <c r="D11723">
        <v>415</v>
      </c>
      <c r="E11723" s="124" t="s">
        <v>22696</v>
      </c>
      <c r="F11723" t="str">
        <f t="shared" si="240"/>
        <v>Nick NorrisR.R. DONNELLEY - CLINTON</v>
      </c>
      <c r="G11723" s="150" t="str">
        <f t="shared" si="239"/>
        <v>Nick Norris</v>
      </c>
      <c r="H11723" s="149" t="s">
        <v>7784</v>
      </c>
      <c r="I11723">
        <v>40007515</v>
      </c>
      <c r="J11723" t="s">
        <v>23401</v>
      </c>
      <c r="K11723" t="s">
        <v>23402</v>
      </c>
      <c r="L11723" t="s">
        <v>20144</v>
      </c>
      <c r="M11723" t="s">
        <v>12546</v>
      </c>
      <c r="N11723">
        <v>61727</v>
      </c>
      <c r="Q11723" t="s">
        <v>12415</v>
      </c>
      <c r="R11723" t="s">
        <v>12416</v>
      </c>
      <c r="S11723" t="s">
        <v>23403</v>
      </c>
      <c r="U11723" t="s">
        <v>12418</v>
      </c>
      <c r="V11723">
        <v>212</v>
      </c>
      <c r="W11723">
        <v>11</v>
      </c>
      <c r="X11723">
        <v>1</v>
      </c>
      <c r="Y11723" t="s">
        <v>12472</v>
      </c>
      <c r="Z11723" t="s">
        <v>12420</v>
      </c>
      <c r="AA11723" t="s">
        <v>12429</v>
      </c>
      <c r="AB11723" t="s">
        <v>12430</v>
      </c>
      <c r="AC11723">
        <v>2</v>
      </c>
      <c r="AD11723" s="123">
        <v>42059</v>
      </c>
      <c r="AE11723" t="s">
        <v>14393</v>
      </c>
      <c r="AG11723">
        <v>40007515</v>
      </c>
      <c r="AL11723" t="s">
        <v>12430</v>
      </c>
      <c r="AN11723">
        <v>1403905801</v>
      </c>
      <c r="AO11723">
        <v>16</v>
      </c>
      <c r="AP11723" t="s">
        <v>12424</v>
      </c>
      <c r="AQ11723" t="s">
        <v>11408</v>
      </c>
      <c r="AR11723">
        <v>4100</v>
      </c>
      <c r="AT11723">
        <v>0</v>
      </c>
      <c r="AV11723" t="s">
        <v>16470</v>
      </c>
      <c r="AW11723">
        <v>116100</v>
      </c>
    </row>
    <row r="11724" spans="1:49" x14ac:dyDescent="0.25">
      <c r="A11724">
        <v>4100</v>
      </c>
      <c r="B11724">
        <v>30040</v>
      </c>
      <c r="C11724">
        <v>4057</v>
      </c>
      <c r="D11724">
        <v>415</v>
      </c>
      <c r="E11724" s="124" t="s">
        <v>22696</v>
      </c>
      <c r="F11724" t="str">
        <f t="shared" si="240"/>
        <v>Nick NorrisRELIASYS MATERIAL HANDLING</v>
      </c>
      <c r="G11724" s="150" t="str">
        <f t="shared" si="239"/>
        <v>Nick Norris</v>
      </c>
      <c r="H11724" s="149" t="s">
        <v>7888</v>
      </c>
      <c r="I11724">
        <v>40006521</v>
      </c>
      <c r="J11724" t="s">
        <v>17808</v>
      </c>
      <c r="K11724" t="s">
        <v>23404</v>
      </c>
      <c r="L11724" t="s">
        <v>23405</v>
      </c>
      <c r="M11724" t="s">
        <v>12896</v>
      </c>
      <c r="N11724">
        <v>47111</v>
      </c>
      <c r="Q11724" t="s">
        <v>12415</v>
      </c>
      <c r="R11724" t="s">
        <v>12416</v>
      </c>
      <c r="S11724" t="s">
        <v>23406</v>
      </c>
      <c r="U11724" t="s">
        <v>12418</v>
      </c>
      <c r="W11724">
        <v>11</v>
      </c>
      <c r="X11724">
        <v>0</v>
      </c>
      <c r="Y11724" t="s">
        <v>12419</v>
      </c>
      <c r="Z11724" t="s">
        <v>12420</v>
      </c>
      <c r="AA11724" t="s">
        <v>14498</v>
      </c>
      <c r="AB11724" t="s">
        <v>12478</v>
      </c>
      <c r="AC11724">
        <v>2</v>
      </c>
      <c r="AD11724" s="123">
        <v>40626</v>
      </c>
      <c r="AE11724" t="s">
        <v>12431</v>
      </c>
      <c r="AG11724">
        <v>40006521</v>
      </c>
      <c r="AL11724" t="s">
        <v>12478</v>
      </c>
      <c r="AN11724">
        <v>1501902301</v>
      </c>
      <c r="AO11724">
        <v>16</v>
      </c>
      <c r="AP11724" t="s">
        <v>12424</v>
      </c>
      <c r="AQ11724" t="s">
        <v>11408</v>
      </c>
      <c r="AR11724">
        <v>4100</v>
      </c>
      <c r="AT11724">
        <v>0</v>
      </c>
      <c r="AV11724" t="s">
        <v>23407</v>
      </c>
      <c r="AW11724">
        <v>116100</v>
      </c>
    </row>
    <row r="11725" spans="1:49" x14ac:dyDescent="0.25">
      <c r="A11725">
        <v>4100</v>
      </c>
      <c r="B11725">
        <v>30040</v>
      </c>
      <c r="C11725">
        <v>4057</v>
      </c>
      <c r="D11725">
        <v>415</v>
      </c>
      <c r="E11725" s="124" t="s">
        <v>22696</v>
      </c>
      <c r="F11725" t="str">
        <f t="shared" si="240"/>
        <v>Nick NorrisREVERE PLASTICS SYSTEMS, LLC</v>
      </c>
      <c r="G11725" s="150" t="str">
        <f t="shared" si="239"/>
        <v>Nick Norris</v>
      </c>
      <c r="H11725" s="149" t="s">
        <v>7905</v>
      </c>
      <c r="I11725">
        <v>40006679</v>
      </c>
      <c r="J11725" t="s">
        <v>23408</v>
      </c>
      <c r="K11725" t="s">
        <v>23409</v>
      </c>
      <c r="L11725" t="s">
        <v>23410</v>
      </c>
      <c r="M11725" t="s">
        <v>12521</v>
      </c>
      <c r="N11725">
        <v>43410</v>
      </c>
      <c r="Q11725" t="s">
        <v>12415</v>
      </c>
      <c r="R11725" t="s">
        <v>12416</v>
      </c>
      <c r="S11725" t="s">
        <v>23411</v>
      </c>
      <c r="U11725" t="s">
        <v>12418</v>
      </c>
      <c r="W11725">
        <v>11</v>
      </c>
      <c r="X11725">
        <v>1</v>
      </c>
      <c r="Y11725" t="s">
        <v>12419</v>
      </c>
      <c r="Z11725" t="s">
        <v>12420</v>
      </c>
      <c r="AA11725" t="s">
        <v>14498</v>
      </c>
      <c r="AB11725" t="s">
        <v>12422</v>
      </c>
      <c r="AC11725">
        <v>2</v>
      </c>
      <c r="AD11725" s="123">
        <v>40858</v>
      </c>
      <c r="AE11725" t="s">
        <v>12431</v>
      </c>
      <c r="AG11725">
        <v>40006679</v>
      </c>
      <c r="AL11725" t="s">
        <v>12422</v>
      </c>
      <c r="AN11725">
        <v>3614305301</v>
      </c>
      <c r="AO11725">
        <v>16</v>
      </c>
      <c r="AP11725" t="s">
        <v>12424</v>
      </c>
      <c r="AQ11725" t="s">
        <v>11408</v>
      </c>
      <c r="AR11725">
        <v>4100</v>
      </c>
      <c r="AS11725" t="s">
        <v>12491</v>
      </c>
      <c r="AT11725">
        <v>0</v>
      </c>
      <c r="AV11725" t="s">
        <v>23412</v>
      </c>
      <c r="AW11725">
        <v>116100</v>
      </c>
    </row>
    <row r="11726" spans="1:49" x14ac:dyDescent="0.25">
      <c r="A11726">
        <v>4100</v>
      </c>
      <c r="B11726">
        <v>30040</v>
      </c>
      <c r="C11726">
        <v>4057</v>
      </c>
      <c r="D11726">
        <v>415</v>
      </c>
      <c r="E11726" s="124" t="s">
        <v>22696</v>
      </c>
      <c r="F11726" t="str">
        <f t="shared" si="240"/>
        <v>Nick NorrisRGA-FORT WAYNE, IN</v>
      </c>
      <c r="G11726" s="150" t="str">
        <f t="shared" si="239"/>
        <v>Nick Norris</v>
      </c>
      <c r="H11726" s="149" t="s">
        <v>7926</v>
      </c>
      <c r="I11726">
        <v>40005707</v>
      </c>
      <c r="K11726" t="s">
        <v>16471</v>
      </c>
      <c r="L11726" t="s">
        <v>16472</v>
      </c>
      <c r="M11726" t="s">
        <v>15941</v>
      </c>
      <c r="N11726">
        <v>72114</v>
      </c>
      <c r="Q11726" t="s">
        <v>12415</v>
      </c>
      <c r="R11726" t="s">
        <v>12416</v>
      </c>
      <c r="S11726" t="s">
        <v>16473</v>
      </c>
      <c r="U11726" t="s">
        <v>12418</v>
      </c>
      <c r="W11726">
        <v>11</v>
      </c>
      <c r="X11726">
        <v>2</v>
      </c>
      <c r="Y11726" t="s">
        <v>12419</v>
      </c>
      <c r="Z11726" t="s">
        <v>12420</v>
      </c>
      <c r="AA11726" t="s">
        <v>12429</v>
      </c>
      <c r="AB11726" t="s">
        <v>12422</v>
      </c>
      <c r="AC11726">
        <v>2</v>
      </c>
      <c r="AD11726" s="123">
        <v>39898</v>
      </c>
      <c r="AE11726" t="s">
        <v>12431</v>
      </c>
      <c r="AG11726">
        <v>40005707</v>
      </c>
      <c r="AL11726" t="s">
        <v>12422</v>
      </c>
      <c r="AN11726">
        <v>411904301</v>
      </c>
      <c r="AO11726">
        <v>16</v>
      </c>
      <c r="AP11726" t="s">
        <v>12424</v>
      </c>
      <c r="AQ11726" t="s">
        <v>11408</v>
      </c>
      <c r="AR11726">
        <v>4100</v>
      </c>
      <c r="AT11726">
        <v>0</v>
      </c>
      <c r="AV11726" t="s">
        <v>16474</v>
      </c>
      <c r="AW11726">
        <v>116100</v>
      </c>
    </row>
    <row r="11727" spans="1:49" x14ac:dyDescent="0.25">
      <c r="A11727">
        <v>4100</v>
      </c>
      <c r="B11727">
        <v>30040</v>
      </c>
      <c r="C11727">
        <v>4057</v>
      </c>
      <c r="D11727">
        <v>415</v>
      </c>
      <c r="E11727" s="124" t="s">
        <v>22696</v>
      </c>
      <c r="F11727" t="str">
        <f t="shared" si="240"/>
        <v>Nick NorrisSDI C/O HERSHEY (ROBINSON)</v>
      </c>
      <c r="G11727" s="150" t="str">
        <f t="shared" si="239"/>
        <v>Nick Norris</v>
      </c>
      <c r="H11727" s="149" t="s">
        <v>8275</v>
      </c>
      <c r="I11727">
        <v>40004157</v>
      </c>
      <c r="J11727" t="s">
        <v>12492</v>
      </c>
      <c r="K11727" t="s">
        <v>21907</v>
      </c>
      <c r="L11727" t="s">
        <v>15803</v>
      </c>
      <c r="M11727" t="s">
        <v>12560</v>
      </c>
      <c r="N11727">
        <v>19007</v>
      </c>
      <c r="Q11727" t="s">
        <v>12415</v>
      </c>
      <c r="R11727" t="s">
        <v>12416</v>
      </c>
      <c r="S11727" t="s">
        <v>23413</v>
      </c>
      <c r="U11727" t="s">
        <v>12418</v>
      </c>
      <c r="V11727">
        <v>205</v>
      </c>
      <c r="W11727">
        <v>11</v>
      </c>
      <c r="X11727">
        <v>1</v>
      </c>
      <c r="Y11727" t="s">
        <v>12472</v>
      </c>
      <c r="Z11727" t="s">
        <v>12420</v>
      </c>
      <c r="AA11727" t="s">
        <v>12421</v>
      </c>
      <c r="AB11727" t="s">
        <v>12422</v>
      </c>
      <c r="AC11727">
        <v>2</v>
      </c>
      <c r="AD11727" s="123">
        <v>39111</v>
      </c>
      <c r="AE11727" t="s">
        <v>12423</v>
      </c>
      <c r="AG11727">
        <v>40004157</v>
      </c>
      <c r="AL11727" t="s">
        <v>12422</v>
      </c>
      <c r="AN11727">
        <v>3901704501</v>
      </c>
      <c r="AO11727">
        <v>16</v>
      </c>
      <c r="AP11727" t="s">
        <v>12424</v>
      </c>
      <c r="AQ11727" t="s">
        <v>11408</v>
      </c>
      <c r="AR11727">
        <v>4100</v>
      </c>
      <c r="AS11727" t="s">
        <v>12491</v>
      </c>
      <c r="AT11727">
        <v>2005</v>
      </c>
      <c r="AV11727" t="s">
        <v>14237</v>
      </c>
      <c r="AW11727">
        <v>116100</v>
      </c>
    </row>
    <row r="11728" spans="1:49" x14ac:dyDescent="0.25">
      <c r="A11728">
        <v>4100</v>
      </c>
      <c r="B11728">
        <v>30040</v>
      </c>
      <c r="C11728">
        <v>4057</v>
      </c>
      <c r="D11728">
        <v>415</v>
      </c>
      <c r="E11728" s="124" t="s">
        <v>22696</v>
      </c>
      <c r="F11728" t="str">
        <f t="shared" si="240"/>
        <v>Nick NorrisSEMCOR (ST. LOUIS, MO)</v>
      </c>
      <c r="G11728" s="150" t="str">
        <f t="shared" si="239"/>
        <v>Nick Norris</v>
      </c>
      <c r="H11728" s="149" t="s">
        <v>8312</v>
      </c>
      <c r="I11728">
        <v>40004198</v>
      </c>
      <c r="K11728" t="s">
        <v>23414</v>
      </c>
      <c r="L11728" t="s">
        <v>16158</v>
      </c>
      <c r="M11728" t="s">
        <v>13327</v>
      </c>
      <c r="N11728" t="s">
        <v>23415</v>
      </c>
      <c r="Q11728" t="s">
        <v>12415</v>
      </c>
      <c r="R11728" t="s">
        <v>12416</v>
      </c>
      <c r="S11728" t="s">
        <v>23416</v>
      </c>
      <c r="U11728" t="s">
        <v>12418</v>
      </c>
      <c r="W11728">
        <v>11</v>
      </c>
      <c r="X11728">
        <v>2</v>
      </c>
      <c r="Y11728" t="s">
        <v>12472</v>
      </c>
      <c r="Z11728" t="s">
        <v>12420</v>
      </c>
      <c r="AA11728" t="s">
        <v>12421</v>
      </c>
      <c r="AB11728" t="s">
        <v>12422</v>
      </c>
      <c r="AC11728">
        <v>2</v>
      </c>
      <c r="AD11728" s="123">
        <v>39111</v>
      </c>
      <c r="AE11728" t="s">
        <v>12423</v>
      </c>
      <c r="AG11728">
        <v>40004198</v>
      </c>
      <c r="AL11728" t="s">
        <v>12422</v>
      </c>
      <c r="AN11728">
        <v>2651012701</v>
      </c>
      <c r="AO11728">
        <v>16</v>
      </c>
      <c r="AP11728" t="s">
        <v>12424</v>
      </c>
      <c r="AQ11728" t="s">
        <v>11408</v>
      </c>
      <c r="AR11728">
        <v>4100</v>
      </c>
      <c r="AT11728">
        <v>2005</v>
      </c>
      <c r="AV11728" t="s">
        <v>23417</v>
      </c>
      <c r="AW11728">
        <v>116100</v>
      </c>
    </row>
    <row r="11729" spans="1:49" x14ac:dyDescent="0.25">
      <c r="A11729">
        <v>4100</v>
      </c>
      <c r="B11729">
        <v>30040</v>
      </c>
      <c r="C11729">
        <v>4057</v>
      </c>
      <c r="D11729">
        <v>415</v>
      </c>
      <c r="E11729" s="124" t="s">
        <v>22696</v>
      </c>
      <c r="F11729" t="str">
        <f t="shared" si="240"/>
        <v>Nick NorrisSERVICE ENGINEERING INC.</v>
      </c>
      <c r="G11729" s="150" t="str">
        <f t="shared" si="239"/>
        <v>Nick Norris</v>
      </c>
      <c r="H11729" s="149" t="s">
        <v>8325</v>
      </c>
      <c r="I11729">
        <v>40002929</v>
      </c>
      <c r="K11729" t="s">
        <v>23418</v>
      </c>
      <c r="L11729" t="s">
        <v>22783</v>
      </c>
      <c r="M11729" t="s">
        <v>12896</v>
      </c>
      <c r="N11729" t="s">
        <v>23419</v>
      </c>
      <c r="Q11729" t="s">
        <v>12415</v>
      </c>
      <c r="R11729" t="s">
        <v>12416</v>
      </c>
      <c r="S11729" t="s">
        <v>23420</v>
      </c>
      <c r="U11729" t="s">
        <v>12418</v>
      </c>
      <c r="W11729">
        <v>11</v>
      </c>
      <c r="X11729">
        <v>1</v>
      </c>
      <c r="Y11729" t="s">
        <v>12419</v>
      </c>
      <c r="Z11729" t="s">
        <v>12420</v>
      </c>
      <c r="AA11729" t="s">
        <v>12421</v>
      </c>
      <c r="AB11729" t="s">
        <v>12430</v>
      </c>
      <c r="AC11729">
        <v>2</v>
      </c>
      <c r="AD11729" s="123">
        <v>39111</v>
      </c>
      <c r="AE11729" t="s">
        <v>12423</v>
      </c>
      <c r="AG11729">
        <v>40002929</v>
      </c>
      <c r="AL11729" t="s">
        <v>12430</v>
      </c>
      <c r="AN11729">
        <v>1505905601</v>
      </c>
      <c r="AO11729">
        <v>16</v>
      </c>
      <c r="AP11729" t="s">
        <v>12424</v>
      </c>
      <c r="AQ11729" t="s">
        <v>11408</v>
      </c>
      <c r="AR11729">
        <v>4100</v>
      </c>
      <c r="AT11729">
        <v>0</v>
      </c>
      <c r="AV11729" t="s">
        <v>23421</v>
      </c>
      <c r="AW11729">
        <v>116100</v>
      </c>
    </row>
    <row r="11730" spans="1:49" x14ac:dyDescent="0.25">
      <c r="A11730">
        <v>4100</v>
      </c>
      <c r="B11730">
        <v>30040</v>
      </c>
      <c r="C11730">
        <v>4057</v>
      </c>
      <c r="D11730">
        <v>415</v>
      </c>
      <c r="E11730" s="124" t="s">
        <v>22696</v>
      </c>
      <c r="F11730" t="str">
        <f t="shared" si="240"/>
        <v>Nick NorrisSETECH, INC.</v>
      </c>
      <c r="G11730" s="150" t="str">
        <f t="shared" si="239"/>
        <v>Nick Norris</v>
      </c>
      <c r="H11730" s="149" t="s">
        <v>8334</v>
      </c>
      <c r="I11730">
        <v>40001535</v>
      </c>
      <c r="J11730" t="s">
        <v>23422</v>
      </c>
      <c r="K11730" t="s">
        <v>23423</v>
      </c>
      <c r="L11730" t="s">
        <v>20096</v>
      </c>
      <c r="M11730" t="s">
        <v>12521</v>
      </c>
      <c r="N11730" t="s">
        <v>23424</v>
      </c>
      <c r="Q11730" t="s">
        <v>12415</v>
      </c>
      <c r="R11730" t="s">
        <v>12416</v>
      </c>
      <c r="S11730" t="s">
        <v>23425</v>
      </c>
      <c r="U11730" t="s">
        <v>12418</v>
      </c>
      <c r="W11730">
        <v>11</v>
      </c>
      <c r="X11730">
        <v>2</v>
      </c>
      <c r="Y11730" t="s">
        <v>12765</v>
      </c>
      <c r="Z11730" t="s">
        <v>12420</v>
      </c>
      <c r="AA11730" t="s">
        <v>12421</v>
      </c>
      <c r="AB11730" t="s">
        <v>12422</v>
      </c>
      <c r="AC11730">
        <v>2</v>
      </c>
      <c r="AD11730" s="123">
        <v>39111</v>
      </c>
      <c r="AE11730" t="s">
        <v>12423</v>
      </c>
      <c r="AG11730">
        <v>40001535</v>
      </c>
      <c r="AL11730" t="s">
        <v>12422</v>
      </c>
      <c r="AN11730">
        <v>3611306301</v>
      </c>
      <c r="AO11730">
        <v>16</v>
      </c>
      <c r="AP11730" t="s">
        <v>12424</v>
      </c>
      <c r="AQ11730" t="s">
        <v>11408</v>
      </c>
      <c r="AR11730">
        <v>4100</v>
      </c>
      <c r="AS11730" t="s">
        <v>12491</v>
      </c>
      <c r="AT11730">
        <v>2005</v>
      </c>
      <c r="AV11730" t="s">
        <v>23426</v>
      </c>
      <c r="AW11730">
        <v>116100</v>
      </c>
    </row>
    <row r="11731" spans="1:49" x14ac:dyDescent="0.25">
      <c r="A11731">
        <v>4100</v>
      </c>
      <c r="B11731">
        <v>30040</v>
      </c>
      <c r="C11731">
        <v>4057</v>
      </c>
      <c r="D11731">
        <v>415</v>
      </c>
      <c r="E11731" s="124" t="s">
        <v>22696</v>
      </c>
      <c r="F11731" t="str">
        <f t="shared" si="240"/>
        <v>Nick NorrisSETECH/DELPHI-DELCO</v>
      </c>
      <c r="G11731" s="150" t="str">
        <f t="shared" si="239"/>
        <v>Nick Norris</v>
      </c>
      <c r="H11731" s="149" t="s">
        <v>8335</v>
      </c>
      <c r="I11731">
        <v>40004146</v>
      </c>
      <c r="K11731" t="s">
        <v>23427</v>
      </c>
      <c r="L11731" t="s">
        <v>23264</v>
      </c>
      <c r="M11731" t="s">
        <v>12896</v>
      </c>
      <c r="N11731" t="s">
        <v>23428</v>
      </c>
      <c r="Q11731" t="s">
        <v>12415</v>
      </c>
      <c r="R11731" t="s">
        <v>12416</v>
      </c>
      <c r="S11731" t="s">
        <v>23429</v>
      </c>
      <c r="U11731" t="s">
        <v>12418</v>
      </c>
      <c r="W11731">
        <v>11</v>
      </c>
      <c r="X11731">
        <v>1</v>
      </c>
      <c r="Y11731" t="s">
        <v>13389</v>
      </c>
      <c r="Z11731" t="s">
        <v>12420</v>
      </c>
      <c r="AA11731" t="s">
        <v>12421</v>
      </c>
      <c r="AB11731" t="s">
        <v>12422</v>
      </c>
      <c r="AC11731">
        <v>2</v>
      </c>
      <c r="AD11731" s="123">
        <v>39111</v>
      </c>
      <c r="AE11731" t="s">
        <v>12423</v>
      </c>
      <c r="AG11731">
        <v>40004146</v>
      </c>
      <c r="AL11731" t="s">
        <v>12422</v>
      </c>
      <c r="AN11731">
        <v>1506707201</v>
      </c>
      <c r="AO11731">
        <v>16</v>
      </c>
      <c r="AP11731" t="s">
        <v>12424</v>
      </c>
      <c r="AQ11731" t="s">
        <v>11408</v>
      </c>
      <c r="AR11731">
        <v>4100</v>
      </c>
      <c r="AS11731" t="s">
        <v>12491</v>
      </c>
      <c r="AT11731">
        <v>0</v>
      </c>
      <c r="AV11731" t="s">
        <v>23430</v>
      </c>
      <c r="AW11731">
        <v>116100</v>
      </c>
    </row>
    <row r="11732" spans="1:49" x14ac:dyDescent="0.25">
      <c r="A11732">
        <v>4100</v>
      </c>
      <c r="B11732">
        <v>30040</v>
      </c>
      <c r="C11732">
        <v>4057</v>
      </c>
      <c r="D11732">
        <v>415</v>
      </c>
      <c r="E11732" s="124" t="s">
        <v>22696</v>
      </c>
      <c r="F11732" t="str">
        <f t="shared" si="240"/>
        <v>Nick NorrisSIEMENS POSTAL, PARCEL &amp;</v>
      </c>
      <c r="G11732" s="150" t="str">
        <f t="shared" si="239"/>
        <v>Nick Norris</v>
      </c>
      <c r="H11732" s="149" t="s">
        <v>8412</v>
      </c>
      <c r="I11732">
        <v>40005704</v>
      </c>
      <c r="J11732" t="s">
        <v>23431</v>
      </c>
      <c r="L11732" t="s">
        <v>13061</v>
      </c>
      <c r="M11732" t="s">
        <v>13062</v>
      </c>
      <c r="O11732">
        <v>4356</v>
      </c>
      <c r="P11732" t="s">
        <v>21011</v>
      </c>
      <c r="Q11732" t="s">
        <v>12415</v>
      </c>
      <c r="R11732" t="s">
        <v>12416</v>
      </c>
      <c r="S11732" t="s">
        <v>14037</v>
      </c>
      <c r="U11732" t="s">
        <v>12418</v>
      </c>
      <c r="V11732">
        <v>111</v>
      </c>
      <c r="W11732">
        <v>11</v>
      </c>
      <c r="X11732">
        <v>0</v>
      </c>
      <c r="Y11732" t="s">
        <v>12419</v>
      </c>
      <c r="Z11732" t="s">
        <v>12420</v>
      </c>
      <c r="AA11732" t="s">
        <v>12429</v>
      </c>
      <c r="AB11732" t="s">
        <v>12430</v>
      </c>
      <c r="AC11732">
        <v>2</v>
      </c>
      <c r="AD11732" s="123">
        <v>39897</v>
      </c>
      <c r="AE11732" t="s">
        <v>12431</v>
      </c>
      <c r="AG11732">
        <v>40005704</v>
      </c>
      <c r="AL11732" t="s">
        <v>12430</v>
      </c>
      <c r="AN11732">
        <v>3805104601</v>
      </c>
      <c r="AO11732">
        <v>16</v>
      </c>
      <c r="AP11732" t="s">
        <v>12424</v>
      </c>
      <c r="AQ11732" t="s">
        <v>11408</v>
      </c>
      <c r="AR11732">
        <v>4100</v>
      </c>
      <c r="AT11732">
        <v>0</v>
      </c>
      <c r="AV11732" t="s">
        <v>8400</v>
      </c>
      <c r="AW11732">
        <v>116100</v>
      </c>
    </row>
    <row r="11733" spans="1:49" x14ac:dyDescent="0.25">
      <c r="A11733">
        <v>4100</v>
      </c>
      <c r="B11733">
        <v>30040</v>
      </c>
      <c r="C11733">
        <v>4057</v>
      </c>
      <c r="D11733">
        <v>415</v>
      </c>
      <c r="E11733" s="124" t="s">
        <v>22696</v>
      </c>
      <c r="F11733" t="str">
        <f t="shared" si="240"/>
        <v>Nick NorrisSIEMER MILLING CO.</v>
      </c>
      <c r="G11733" s="150" t="str">
        <f t="shared" ref="G11733:G11796" si="241">RIGHT(E11733,LEN(E11733)-3)</f>
        <v>Nick Norris</v>
      </c>
      <c r="H11733" s="149" t="s">
        <v>8416</v>
      </c>
      <c r="I11733">
        <v>40004156</v>
      </c>
      <c r="L11733" t="s">
        <v>23432</v>
      </c>
      <c r="M11733" t="s">
        <v>12546</v>
      </c>
      <c r="O11733">
        <v>670</v>
      </c>
      <c r="P11733">
        <v>62467</v>
      </c>
      <c r="Q11733" t="s">
        <v>12415</v>
      </c>
      <c r="R11733" t="s">
        <v>12416</v>
      </c>
      <c r="S11733" t="s">
        <v>23433</v>
      </c>
      <c r="U11733" t="s">
        <v>12418</v>
      </c>
      <c r="W11733">
        <v>11</v>
      </c>
      <c r="X11733">
        <v>1</v>
      </c>
      <c r="Y11733" t="s">
        <v>12419</v>
      </c>
      <c r="Z11733" t="s">
        <v>12420</v>
      </c>
      <c r="AA11733" t="s">
        <v>12421</v>
      </c>
      <c r="AB11733" t="s">
        <v>12422</v>
      </c>
      <c r="AC11733">
        <v>2</v>
      </c>
      <c r="AD11733" s="123">
        <v>39111</v>
      </c>
      <c r="AE11733" t="s">
        <v>12423</v>
      </c>
      <c r="AG11733">
        <v>40004156</v>
      </c>
      <c r="AL11733" t="s">
        <v>12422</v>
      </c>
      <c r="AN11733">
        <v>1404949441</v>
      </c>
      <c r="AO11733">
        <v>16</v>
      </c>
      <c r="AP11733" t="s">
        <v>12424</v>
      </c>
      <c r="AQ11733" t="s">
        <v>11408</v>
      </c>
      <c r="AR11733">
        <v>4100</v>
      </c>
      <c r="AT11733">
        <v>2005</v>
      </c>
      <c r="AV11733" t="s">
        <v>23434</v>
      </c>
      <c r="AW11733">
        <v>116100</v>
      </c>
    </row>
    <row r="11734" spans="1:49" x14ac:dyDescent="0.25">
      <c r="A11734">
        <v>4100</v>
      </c>
      <c r="B11734">
        <v>30040</v>
      </c>
      <c r="C11734">
        <v>4057</v>
      </c>
      <c r="D11734">
        <v>415</v>
      </c>
      <c r="E11734" s="124" t="s">
        <v>22696</v>
      </c>
      <c r="F11734" t="str">
        <f t="shared" si="240"/>
        <v>Nick NorrisSIG COMBIBLOC</v>
      </c>
      <c r="G11734" s="150" t="str">
        <f t="shared" si="241"/>
        <v>Nick Norris</v>
      </c>
      <c r="H11734" s="149" t="s">
        <v>8423</v>
      </c>
      <c r="I11734">
        <v>40001680</v>
      </c>
      <c r="K11734" t="s">
        <v>23435</v>
      </c>
      <c r="L11734" t="s">
        <v>16113</v>
      </c>
      <c r="M11734" t="s">
        <v>12521</v>
      </c>
      <c r="N11734" t="s">
        <v>23436</v>
      </c>
      <c r="Q11734" t="s">
        <v>12415</v>
      </c>
      <c r="R11734" t="s">
        <v>12416</v>
      </c>
      <c r="S11734" t="s">
        <v>23437</v>
      </c>
      <c r="U11734" t="s">
        <v>12418</v>
      </c>
      <c r="W11734">
        <v>11</v>
      </c>
      <c r="X11734">
        <v>1</v>
      </c>
      <c r="Y11734" t="s">
        <v>12419</v>
      </c>
      <c r="Z11734" t="s">
        <v>12420</v>
      </c>
      <c r="AA11734" t="s">
        <v>12421</v>
      </c>
      <c r="AB11734" t="s">
        <v>12422</v>
      </c>
      <c r="AC11734">
        <v>2</v>
      </c>
      <c r="AD11734" s="123">
        <v>39111</v>
      </c>
      <c r="AE11734" t="s">
        <v>12423</v>
      </c>
      <c r="AG11734">
        <v>40001680</v>
      </c>
      <c r="AL11734" t="s">
        <v>12422</v>
      </c>
      <c r="AN11734">
        <v>3604905701</v>
      </c>
      <c r="AO11734">
        <v>16</v>
      </c>
      <c r="AP11734" t="s">
        <v>12424</v>
      </c>
      <c r="AQ11734" t="s">
        <v>11408</v>
      </c>
      <c r="AR11734">
        <v>4100</v>
      </c>
      <c r="AS11734" t="s">
        <v>12491</v>
      </c>
      <c r="AT11734">
        <v>0</v>
      </c>
      <c r="AV11734" t="s">
        <v>23438</v>
      </c>
      <c r="AW11734">
        <v>116100</v>
      </c>
    </row>
    <row r="11735" spans="1:49" x14ac:dyDescent="0.25">
      <c r="A11735">
        <v>4100</v>
      </c>
      <c r="B11735">
        <v>30040</v>
      </c>
      <c r="C11735">
        <v>4057</v>
      </c>
      <c r="D11735">
        <v>415</v>
      </c>
      <c r="E11735" s="124" t="s">
        <v>22696</v>
      </c>
      <c r="F11735" t="str">
        <f t="shared" si="240"/>
        <v>Nick NorrisSONY DADC</v>
      </c>
      <c r="G11735" s="150" t="str">
        <f t="shared" si="241"/>
        <v>Nick Norris</v>
      </c>
      <c r="H11735" s="149" t="s">
        <v>8551</v>
      </c>
      <c r="I11735">
        <v>40004188</v>
      </c>
      <c r="J11735" t="s">
        <v>14036</v>
      </c>
      <c r="K11735" t="s">
        <v>23439</v>
      </c>
      <c r="L11735" t="s">
        <v>23238</v>
      </c>
      <c r="M11735" t="s">
        <v>12896</v>
      </c>
      <c r="N11735">
        <v>47804</v>
      </c>
      <c r="Q11735" t="s">
        <v>12415</v>
      </c>
      <c r="R11735" t="s">
        <v>12416</v>
      </c>
      <c r="S11735" t="s">
        <v>23440</v>
      </c>
      <c r="U11735" t="s">
        <v>12418</v>
      </c>
      <c r="W11735">
        <v>11</v>
      </c>
      <c r="X11735">
        <v>1</v>
      </c>
      <c r="Y11735" t="s">
        <v>12419</v>
      </c>
      <c r="Z11735" t="s">
        <v>12420</v>
      </c>
      <c r="AA11735" t="s">
        <v>12421</v>
      </c>
      <c r="AB11735" t="s">
        <v>12422</v>
      </c>
      <c r="AC11735">
        <v>2</v>
      </c>
      <c r="AD11735" s="123">
        <v>39111</v>
      </c>
      <c r="AE11735" t="s">
        <v>12423</v>
      </c>
      <c r="AG11735">
        <v>40004188</v>
      </c>
      <c r="AL11735" t="s">
        <v>12422</v>
      </c>
      <c r="AN11735">
        <v>1516712601</v>
      </c>
      <c r="AO11735">
        <v>16</v>
      </c>
      <c r="AP11735" t="s">
        <v>12424</v>
      </c>
      <c r="AQ11735" t="s">
        <v>11408</v>
      </c>
      <c r="AR11735">
        <v>4100</v>
      </c>
      <c r="AT11735">
        <v>2005</v>
      </c>
      <c r="AV11735" t="s">
        <v>8551</v>
      </c>
      <c r="AW11735">
        <v>116100</v>
      </c>
    </row>
    <row r="11736" spans="1:49" x14ac:dyDescent="0.25">
      <c r="A11736">
        <v>4100</v>
      </c>
      <c r="B11736">
        <v>30040</v>
      </c>
      <c r="C11736">
        <v>4057</v>
      </c>
      <c r="D11736">
        <v>415</v>
      </c>
      <c r="E11736" s="124" t="s">
        <v>22696</v>
      </c>
      <c r="F11736" t="str">
        <f t="shared" si="240"/>
        <v>Nick NorrisSOUTH BEND LATHE</v>
      </c>
      <c r="G11736" s="150" t="str">
        <f t="shared" si="241"/>
        <v>Nick Norris</v>
      </c>
      <c r="H11736" s="149" t="s">
        <v>8567</v>
      </c>
      <c r="I11736">
        <v>40004214</v>
      </c>
      <c r="K11736" t="s">
        <v>23441</v>
      </c>
      <c r="L11736" t="s">
        <v>17443</v>
      </c>
      <c r="M11736" t="s">
        <v>12896</v>
      </c>
      <c r="N11736" t="s">
        <v>23442</v>
      </c>
      <c r="Q11736" t="s">
        <v>12415</v>
      </c>
      <c r="R11736" t="s">
        <v>12416</v>
      </c>
      <c r="S11736" t="s">
        <v>23443</v>
      </c>
      <c r="U11736" t="s">
        <v>12418</v>
      </c>
      <c r="W11736">
        <v>11</v>
      </c>
      <c r="X11736">
        <v>0</v>
      </c>
      <c r="Y11736" t="s">
        <v>12491</v>
      </c>
      <c r="Z11736" t="s">
        <v>12420</v>
      </c>
      <c r="AA11736" t="s">
        <v>12421</v>
      </c>
      <c r="AB11736" t="s">
        <v>12430</v>
      </c>
      <c r="AC11736">
        <v>2</v>
      </c>
      <c r="AD11736" s="123">
        <v>39111</v>
      </c>
      <c r="AE11736" t="s">
        <v>12423</v>
      </c>
      <c r="AG11736">
        <v>40004214</v>
      </c>
      <c r="AL11736" t="s">
        <v>12430</v>
      </c>
      <c r="AN11736">
        <v>1514112101</v>
      </c>
      <c r="AO11736">
        <v>16</v>
      </c>
      <c r="AP11736" t="s">
        <v>12424</v>
      </c>
      <c r="AQ11736" t="s">
        <v>11408</v>
      </c>
      <c r="AR11736">
        <v>4100</v>
      </c>
      <c r="AS11736" t="s">
        <v>12491</v>
      </c>
      <c r="AT11736">
        <v>0</v>
      </c>
      <c r="AV11736" t="s">
        <v>17443</v>
      </c>
      <c r="AW11736">
        <v>116100</v>
      </c>
    </row>
    <row r="11737" spans="1:49" x14ac:dyDescent="0.25">
      <c r="A11737">
        <v>4100</v>
      </c>
      <c r="B11737">
        <v>30040</v>
      </c>
      <c r="C11737">
        <v>4057</v>
      </c>
      <c r="D11737">
        <v>415</v>
      </c>
      <c r="E11737" s="124" t="s">
        <v>22696</v>
      </c>
      <c r="F11737" t="str">
        <f t="shared" si="240"/>
        <v>Nick NorrisSPRIMAG, INC</v>
      </c>
      <c r="G11737" s="150" t="str">
        <f t="shared" si="241"/>
        <v>Nick Norris</v>
      </c>
      <c r="H11737" s="149" t="s">
        <v>8648</v>
      </c>
      <c r="I11737">
        <v>40007851</v>
      </c>
      <c r="K11737" t="s">
        <v>23444</v>
      </c>
      <c r="L11737" t="s">
        <v>17012</v>
      </c>
      <c r="M11737" t="s">
        <v>12521</v>
      </c>
      <c r="N11737">
        <v>45069</v>
      </c>
      <c r="Q11737" t="s">
        <v>12415</v>
      </c>
      <c r="R11737" t="s">
        <v>12416</v>
      </c>
      <c r="S11737" t="s">
        <v>23445</v>
      </c>
      <c r="U11737" t="s">
        <v>12418</v>
      </c>
      <c r="W11737">
        <v>11</v>
      </c>
      <c r="X11737">
        <v>0</v>
      </c>
      <c r="Y11737" t="s">
        <v>12419</v>
      </c>
      <c r="Z11737" t="s">
        <v>12420</v>
      </c>
      <c r="AA11737" t="s">
        <v>15095</v>
      </c>
      <c r="AB11737" t="s">
        <v>12422</v>
      </c>
      <c r="AC11737">
        <v>2</v>
      </c>
      <c r="AD11737" s="123">
        <v>42507</v>
      </c>
      <c r="AE11737" t="s">
        <v>12431</v>
      </c>
      <c r="AG11737">
        <v>40007851</v>
      </c>
      <c r="AL11737" t="s">
        <v>12422</v>
      </c>
      <c r="AN11737">
        <v>3601747361</v>
      </c>
      <c r="AO11737">
        <v>16</v>
      </c>
      <c r="AP11737" t="s">
        <v>12424</v>
      </c>
      <c r="AQ11737" t="s">
        <v>11408</v>
      </c>
      <c r="AR11737">
        <v>4100</v>
      </c>
      <c r="AT11737">
        <v>0</v>
      </c>
      <c r="AV11737" t="s">
        <v>23446</v>
      </c>
      <c r="AW11737">
        <v>116100</v>
      </c>
    </row>
    <row r="11738" spans="1:49" x14ac:dyDescent="0.25">
      <c r="A11738">
        <v>4100</v>
      </c>
      <c r="B11738">
        <v>30040</v>
      </c>
      <c r="C11738">
        <v>4057</v>
      </c>
      <c r="D11738">
        <v>415</v>
      </c>
      <c r="E11738" s="124" t="s">
        <v>22696</v>
      </c>
      <c r="F11738" t="str">
        <f t="shared" si="240"/>
        <v>Nick NorrisSTEDMAN MACHINE COMPANY INC</v>
      </c>
      <c r="G11738" s="150" t="str">
        <f t="shared" si="241"/>
        <v>Nick Norris</v>
      </c>
      <c r="H11738" s="149" t="s">
        <v>8707</v>
      </c>
      <c r="I11738">
        <v>40008221</v>
      </c>
      <c r="K11738" t="s">
        <v>23447</v>
      </c>
      <c r="L11738" t="s">
        <v>21319</v>
      </c>
      <c r="M11738" t="s">
        <v>12896</v>
      </c>
      <c r="N11738">
        <v>47001</v>
      </c>
      <c r="Q11738" t="s">
        <v>12415</v>
      </c>
      <c r="R11738" t="s">
        <v>12416</v>
      </c>
      <c r="S11738" t="s">
        <v>23448</v>
      </c>
      <c r="U11738" t="s">
        <v>12418</v>
      </c>
      <c r="W11738">
        <v>11</v>
      </c>
      <c r="X11738">
        <v>2</v>
      </c>
      <c r="Y11738" t="s">
        <v>12419</v>
      </c>
      <c r="Z11738" t="s">
        <v>12420</v>
      </c>
      <c r="AA11738" t="s">
        <v>12429</v>
      </c>
      <c r="AB11738" t="s">
        <v>12422</v>
      </c>
      <c r="AC11738">
        <v>2</v>
      </c>
      <c r="AD11738" s="123">
        <v>43003</v>
      </c>
      <c r="AE11738" t="s">
        <v>12431</v>
      </c>
      <c r="AG11738">
        <v>40008221</v>
      </c>
      <c r="AL11738" t="s">
        <v>12422</v>
      </c>
      <c r="AN11738">
        <v>1502900701</v>
      </c>
      <c r="AO11738">
        <v>16</v>
      </c>
      <c r="AP11738" t="s">
        <v>12424</v>
      </c>
      <c r="AQ11738" t="s">
        <v>11408</v>
      </c>
      <c r="AR11738">
        <v>4100</v>
      </c>
      <c r="AT11738">
        <v>0</v>
      </c>
      <c r="AV11738" t="s">
        <v>23449</v>
      </c>
      <c r="AW11738">
        <v>116100</v>
      </c>
    </row>
    <row r="11739" spans="1:49" x14ac:dyDescent="0.25">
      <c r="A11739">
        <v>4100</v>
      </c>
      <c r="B11739">
        <v>30040</v>
      </c>
      <c r="C11739">
        <v>4057</v>
      </c>
      <c r="D11739">
        <v>415</v>
      </c>
      <c r="E11739" s="124" t="s">
        <v>22696</v>
      </c>
      <c r="F11739" t="str">
        <f t="shared" si="240"/>
        <v>Nick NorrisSUPERIOR PRODUCTION, LLC</v>
      </c>
      <c r="G11739" s="150" t="str">
        <f t="shared" si="241"/>
        <v>Nick Norris</v>
      </c>
      <c r="H11739" s="149" t="s">
        <v>8818</v>
      </c>
      <c r="I11739">
        <v>40008177</v>
      </c>
      <c r="J11739" t="s">
        <v>23450</v>
      </c>
      <c r="K11739" t="s">
        <v>23451</v>
      </c>
      <c r="L11739" t="s">
        <v>16113</v>
      </c>
      <c r="M11739" t="s">
        <v>12521</v>
      </c>
      <c r="N11739">
        <v>43207</v>
      </c>
      <c r="Q11739" t="s">
        <v>12415</v>
      </c>
      <c r="R11739" t="s">
        <v>12416</v>
      </c>
      <c r="S11739" t="s">
        <v>23452</v>
      </c>
      <c r="U11739" t="s">
        <v>12418</v>
      </c>
      <c r="W11739">
        <v>11</v>
      </c>
      <c r="X11739">
        <v>1</v>
      </c>
      <c r="Y11739" t="s">
        <v>12419</v>
      </c>
      <c r="Z11739" t="s">
        <v>12420</v>
      </c>
      <c r="AA11739" t="s">
        <v>12429</v>
      </c>
      <c r="AB11739" t="s">
        <v>12422</v>
      </c>
      <c r="AC11739">
        <v>2</v>
      </c>
      <c r="AD11739" s="123">
        <v>42930</v>
      </c>
      <c r="AE11739" t="s">
        <v>12431</v>
      </c>
      <c r="AG11739">
        <v>40008177</v>
      </c>
      <c r="AL11739" t="s">
        <v>12422</v>
      </c>
      <c r="AN11739">
        <v>3604905701</v>
      </c>
      <c r="AO11739">
        <v>16</v>
      </c>
      <c r="AP11739" t="s">
        <v>12424</v>
      </c>
      <c r="AQ11739" t="s">
        <v>11408</v>
      </c>
      <c r="AR11739">
        <v>4100</v>
      </c>
      <c r="AT11739">
        <v>0</v>
      </c>
      <c r="AV11739" t="s">
        <v>23453</v>
      </c>
      <c r="AW11739">
        <v>116100</v>
      </c>
    </row>
    <row r="11740" spans="1:49" x14ac:dyDescent="0.25">
      <c r="A11740">
        <v>4100</v>
      </c>
      <c r="B11740">
        <v>30040</v>
      </c>
      <c r="C11740">
        <v>4057</v>
      </c>
      <c r="D11740">
        <v>415</v>
      </c>
      <c r="E11740" s="124" t="s">
        <v>22696</v>
      </c>
      <c r="F11740" t="str">
        <f t="shared" si="240"/>
        <v>Nick NorrisSUPERIOR WELDING</v>
      </c>
      <c r="G11740" s="150" t="str">
        <f t="shared" si="241"/>
        <v>Nick Norris</v>
      </c>
      <c r="H11740" s="149" t="s">
        <v>8819</v>
      </c>
      <c r="I11740">
        <v>40001752</v>
      </c>
      <c r="K11740" t="s">
        <v>23454</v>
      </c>
      <c r="L11740" t="s">
        <v>23455</v>
      </c>
      <c r="M11740" t="s">
        <v>12546</v>
      </c>
      <c r="N11740" t="s">
        <v>23456</v>
      </c>
      <c r="Q11740" t="s">
        <v>12415</v>
      </c>
      <c r="R11740" t="s">
        <v>12416</v>
      </c>
      <c r="S11740" t="s">
        <v>23457</v>
      </c>
      <c r="U11740" t="s">
        <v>12418</v>
      </c>
      <c r="W11740">
        <v>11</v>
      </c>
      <c r="X11740">
        <v>1</v>
      </c>
      <c r="Y11740" t="s">
        <v>12419</v>
      </c>
      <c r="Z11740" t="s">
        <v>12420</v>
      </c>
      <c r="AA11740" t="s">
        <v>12421</v>
      </c>
      <c r="AB11740" t="s">
        <v>12422</v>
      </c>
      <c r="AC11740">
        <v>2</v>
      </c>
      <c r="AD11740" s="123">
        <v>39111</v>
      </c>
      <c r="AE11740" t="s">
        <v>12423</v>
      </c>
      <c r="AG11740">
        <v>40001752</v>
      </c>
      <c r="AL11740" t="s">
        <v>12422</v>
      </c>
      <c r="AN11740">
        <v>1403325001</v>
      </c>
      <c r="AO11740">
        <v>16</v>
      </c>
      <c r="AP11740" t="s">
        <v>12424</v>
      </c>
      <c r="AQ11740" t="s">
        <v>11408</v>
      </c>
      <c r="AR11740">
        <v>4100</v>
      </c>
      <c r="AS11740" t="s">
        <v>12491</v>
      </c>
      <c r="AT11740">
        <v>0</v>
      </c>
      <c r="AV11740" t="s">
        <v>23458</v>
      </c>
      <c r="AW11740">
        <v>116100</v>
      </c>
    </row>
    <row r="11741" spans="1:49" x14ac:dyDescent="0.25">
      <c r="A11741">
        <v>4100</v>
      </c>
      <c r="B11741">
        <v>30040</v>
      </c>
      <c r="C11741">
        <v>4057</v>
      </c>
      <c r="D11741">
        <v>415</v>
      </c>
      <c r="E11741" s="124" t="s">
        <v>22696</v>
      </c>
      <c r="F11741" t="str">
        <f t="shared" si="240"/>
        <v>Nick NorrisSYNDICATE SALES, INC.</v>
      </c>
      <c r="G11741" s="150" t="str">
        <f t="shared" si="241"/>
        <v>Nick Norris</v>
      </c>
      <c r="H11741" s="149" t="s">
        <v>8858</v>
      </c>
      <c r="I11741">
        <v>40000990</v>
      </c>
      <c r="J11741" t="s">
        <v>12492</v>
      </c>
      <c r="L11741" t="s">
        <v>23264</v>
      </c>
      <c r="M11741" t="s">
        <v>12896</v>
      </c>
      <c r="O11741">
        <v>756</v>
      </c>
      <c r="P11741" t="s">
        <v>23459</v>
      </c>
      <c r="Q11741" t="s">
        <v>12415</v>
      </c>
      <c r="R11741" t="s">
        <v>12416</v>
      </c>
      <c r="S11741" t="s">
        <v>23460</v>
      </c>
      <c r="U11741" t="s">
        <v>12418</v>
      </c>
      <c r="W11741">
        <v>11</v>
      </c>
      <c r="X11741">
        <v>2</v>
      </c>
      <c r="Y11741" t="s">
        <v>12419</v>
      </c>
      <c r="Z11741" t="s">
        <v>12420</v>
      </c>
      <c r="AA11741" t="s">
        <v>12421</v>
      </c>
      <c r="AB11741" t="s">
        <v>12422</v>
      </c>
      <c r="AC11741">
        <v>2</v>
      </c>
      <c r="AD11741" s="123">
        <v>39111</v>
      </c>
      <c r="AE11741" t="s">
        <v>12423</v>
      </c>
      <c r="AG11741">
        <v>40000990</v>
      </c>
      <c r="AL11741" t="s">
        <v>12422</v>
      </c>
      <c r="AN11741">
        <v>1506707201</v>
      </c>
      <c r="AO11741">
        <v>16</v>
      </c>
      <c r="AP11741" t="s">
        <v>12424</v>
      </c>
      <c r="AQ11741" t="s">
        <v>11408</v>
      </c>
      <c r="AR11741">
        <v>4100</v>
      </c>
      <c r="AT11741">
        <v>0</v>
      </c>
      <c r="AV11741" t="s">
        <v>23461</v>
      </c>
      <c r="AW11741">
        <v>116100</v>
      </c>
    </row>
    <row r="11742" spans="1:49" x14ac:dyDescent="0.25">
      <c r="A11742">
        <v>4100</v>
      </c>
      <c r="B11742">
        <v>30040</v>
      </c>
      <c r="C11742">
        <v>4057</v>
      </c>
      <c r="D11742">
        <v>415</v>
      </c>
      <c r="E11742" s="124" t="s">
        <v>22696</v>
      </c>
      <c r="F11742" t="str">
        <f t="shared" si="240"/>
        <v>Nick NorrisTHAMAN RUBBER</v>
      </c>
      <c r="G11742" s="150" t="str">
        <f t="shared" si="241"/>
        <v>Nick Norris</v>
      </c>
      <c r="H11742" s="149" t="s">
        <v>8998</v>
      </c>
      <c r="I11742">
        <v>40007431</v>
      </c>
      <c r="K11742" t="s">
        <v>23462</v>
      </c>
      <c r="L11742" t="s">
        <v>17002</v>
      </c>
      <c r="M11742" t="s">
        <v>12521</v>
      </c>
      <c r="N11742">
        <v>45241</v>
      </c>
      <c r="Q11742" t="s">
        <v>12415</v>
      </c>
      <c r="R11742" t="s">
        <v>12416</v>
      </c>
      <c r="S11742" t="s">
        <v>23463</v>
      </c>
      <c r="U11742" t="s">
        <v>12418</v>
      </c>
      <c r="W11742">
        <v>11</v>
      </c>
      <c r="X11742">
        <v>2</v>
      </c>
      <c r="Y11742" t="s">
        <v>12419</v>
      </c>
      <c r="Z11742" t="s">
        <v>12420</v>
      </c>
      <c r="AA11742" t="s">
        <v>12429</v>
      </c>
      <c r="AB11742" t="s">
        <v>12422</v>
      </c>
      <c r="AC11742">
        <v>2</v>
      </c>
      <c r="AD11742" s="123">
        <v>41913</v>
      </c>
      <c r="AE11742" t="s">
        <v>12431</v>
      </c>
      <c r="AG11742">
        <v>40007431</v>
      </c>
      <c r="AL11742" t="s">
        <v>12422</v>
      </c>
      <c r="AN11742">
        <v>3606104901</v>
      </c>
      <c r="AO11742">
        <v>16</v>
      </c>
      <c r="AP11742" t="s">
        <v>12424</v>
      </c>
      <c r="AQ11742" t="s">
        <v>11408</v>
      </c>
      <c r="AR11742">
        <v>4100</v>
      </c>
      <c r="AT11742">
        <v>0</v>
      </c>
      <c r="AV11742" t="s">
        <v>23464</v>
      </c>
      <c r="AW11742">
        <v>116100</v>
      </c>
    </row>
    <row r="11743" spans="1:49" x14ac:dyDescent="0.25">
      <c r="A11743">
        <v>4100</v>
      </c>
      <c r="B11743">
        <v>30040</v>
      </c>
      <c r="C11743">
        <v>4057</v>
      </c>
      <c r="D11743">
        <v>410</v>
      </c>
      <c r="E11743" s="124" t="s">
        <v>22696</v>
      </c>
      <c r="F11743" t="str">
        <f t="shared" si="240"/>
        <v>Nick NorrisTHE PROCTER &amp; GAMBLE MFG CO</v>
      </c>
      <c r="G11743" s="150" t="str">
        <f t="shared" si="241"/>
        <v>Nick Norris</v>
      </c>
      <c r="H11743" s="149" t="s">
        <v>9057</v>
      </c>
      <c r="I11743">
        <v>40008738</v>
      </c>
      <c r="J11743" t="s">
        <v>23465</v>
      </c>
      <c r="K11743" t="s">
        <v>18309</v>
      </c>
      <c r="L11743" t="s">
        <v>17002</v>
      </c>
      <c r="M11743" t="s">
        <v>12521</v>
      </c>
      <c r="N11743">
        <v>45202</v>
      </c>
      <c r="Q11743" t="s">
        <v>12415</v>
      </c>
      <c r="R11743" t="s">
        <v>12416</v>
      </c>
      <c r="U11743" t="s">
        <v>12418</v>
      </c>
      <c r="W11743">
        <v>11</v>
      </c>
      <c r="X11743">
        <v>1</v>
      </c>
      <c r="Y11743" t="s">
        <v>12419</v>
      </c>
      <c r="Z11743" t="s">
        <v>12420</v>
      </c>
      <c r="AA11743" t="s">
        <v>12429</v>
      </c>
      <c r="AB11743" t="s">
        <v>12422</v>
      </c>
      <c r="AC11743">
        <v>1</v>
      </c>
      <c r="AD11743" s="123">
        <v>43783</v>
      </c>
      <c r="AE11743" t="s">
        <v>12486</v>
      </c>
      <c r="AG11743">
        <v>40008738</v>
      </c>
      <c r="AL11743" t="s">
        <v>12422</v>
      </c>
      <c r="AN11743">
        <v>3606104901</v>
      </c>
      <c r="AO11743">
        <v>16</v>
      </c>
      <c r="AP11743" t="s">
        <v>12424</v>
      </c>
      <c r="AQ11743" t="s">
        <v>11408</v>
      </c>
      <c r="AR11743">
        <v>4100</v>
      </c>
      <c r="AT11743">
        <v>0</v>
      </c>
      <c r="AV11743" t="s">
        <v>17004</v>
      </c>
      <c r="AW11743">
        <v>116100</v>
      </c>
    </row>
    <row r="11744" spans="1:49" x14ac:dyDescent="0.25">
      <c r="A11744">
        <v>4100</v>
      </c>
      <c r="B11744">
        <v>30040</v>
      </c>
      <c r="C11744">
        <v>4057</v>
      </c>
      <c r="D11744">
        <v>415</v>
      </c>
      <c r="E11744" s="124" t="s">
        <v>22696</v>
      </c>
      <c r="F11744" t="str">
        <f t="shared" si="240"/>
        <v>Nick NorrisTHE QUAKER OATS COMPANY</v>
      </c>
      <c r="G11744" s="150" t="str">
        <f t="shared" si="241"/>
        <v>Nick Norris</v>
      </c>
      <c r="H11744" s="149" t="s">
        <v>9058</v>
      </c>
      <c r="I11744">
        <v>40005414</v>
      </c>
      <c r="J11744" t="s">
        <v>23466</v>
      </c>
      <c r="K11744" t="s">
        <v>23467</v>
      </c>
      <c r="L11744" t="s">
        <v>12493</v>
      </c>
      <c r="M11744" t="s">
        <v>12494</v>
      </c>
      <c r="N11744">
        <v>75266</v>
      </c>
      <c r="Q11744" t="s">
        <v>12415</v>
      </c>
      <c r="R11744" t="s">
        <v>12416</v>
      </c>
      <c r="S11744" t="s">
        <v>23468</v>
      </c>
      <c r="U11744" t="s">
        <v>12418</v>
      </c>
      <c r="W11744">
        <v>11</v>
      </c>
      <c r="X11744">
        <v>1</v>
      </c>
      <c r="Y11744" t="s">
        <v>12419</v>
      </c>
      <c r="Z11744" t="s">
        <v>12420</v>
      </c>
      <c r="AA11744" t="s">
        <v>12429</v>
      </c>
      <c r="AB11744" t="s">
        <v>12422</v>
      </c>
      <c r="AC11744">
        <v>2</v>
      </c>
      <c r="AD11744" s="123">
        <v>39533</v>
      </c>
      <c r="AE11744" t="s">
        <v>12633</v>
      </c>
      <c r="AG11744">
        <v>40005414</v>
      </c>
      <c r="AL11744" t="s">
        <v>12422</v>
      </c>
      <c r="AN11744">
        <v>4411307601</v>
      </c>
      <c r="AO11744">
        <v>16</v>
      </c>
      <c r="AP11744" t="s">
        <v>12424</v>
      </c>
      <c r="AQ11744" t="s">
        <v>11408</v>
      </c>
      <c r="AR11744">
        <v>4100</v>
      </c>
      <c r="AS11744" t="s">
        <v>12491</v>
      </c>
      <c r="AT11744">
        <v>0</v>
      </c>
      <c r="AV11744" t="s">
        <v>23469</v>
      </c>
      <c r="AW11744">
        <v>116100</v>
      </c>
    </row>
    <row r="11745" spans="1:49" x14ac:dyDescent="0.25">
      <c r="A11745">
        <v>4100</v>
      </c>
      <c r="B11745">
        <v>30040</v>
      </c>
      <c r="C11745">
        <v>4057</v>
      </c>
      <c r="D11745">
        <v>415</v>
      </c>
      <c r="E11745" s="124" t="s">
        <v>22696</v>
      </c>
      <c r="F11745" t="str">
        <f t="shared" si="240"/>
        <v>Nick NorrisTHE TECH GROUP</v>
      </c>
      <c r="G11745" s="150" t="str">
        <f t="shared" si="241"/>
        <v>Nick Norris</v>
      </c>
      <c r="H11745" s="149" t="s">
        <v>9072</v>
      </c>
      <c r="I11745">
        <v>40005356</v>
      </c>
      <c r="K11745" t="s">
        <v>23470</v>
      </c>
      <c r="L11745" t="s">
        <v>17584</v>
      </c>
      <c r="M11745" t="s">
        <v>17515</v>
      </c>
      <c r="N11745">
        <v>85283</v>
      </c>
      <c r="Q11745" t="s">
        <v>12415</v>
      </c>
      <c r="R11745" t="s">
        <v>12416</v>
      </c>
      <c r="S11745" t="s">
        <v>23471</v>
      </c>
      <c r="U11745" t="s">
        <v>12418</v>
      </c>
      <c r="W11745">
        <v>11</v>
      </c>
      <c r="X11745">
        <v>1</v>
      </c>
      <c r="Y11745" t="s">
        <v>12419</v>
      </c>
      <c r="Z11745" t="s">
        <v>12420</v>
      </c>
      <c r="AA11745" t="s">
        <v>12429</v>
      </c>
      <c r="AB11745" t="s">
        <v>12430</v>
      </c>
      <c r="AC11745">
        <v>2</v>
      </c>
      <c r="AD11745" s="123">
        <v>39476</v>
      </c>
      <c r="AE11745" t="s">
        <v>12633</v>
      </c>
      <c r="AG11745">
        <v>40005356</v>
      </c>
      <c r="AL11745" t="s">
        <v>12430</v>
      </c>
      <c r="AN11745">
        <v>301302901</v>
      </c>
      <c r="AO11745">
        <v>16</v>
      </c>
      <c r="AP11745" t="s">
        <v>12424</v>
      </c>
      <c r="AQ11745" t="s">
        <v>11408</v>
      </c>
      <c r="AR11745">
        <v>4100</v>
      </c>
      <c r="AS11745" t="s">
        <v>12491</v>
      </c>
      <c r="AT11745">
        <v>0</v>
      </c>
      <c r="AV11745" t="s">
        <v>23472</v>
      </c>
      <c r="AW11745">
        <v>116100</v>
      </c>
    </row>
    <row r="11746" spans="1:49" x14ac:dyDescent="0.25">
      <c r="A11746">
        <v>4100</v>
      </c>
      <c r="B11746">
        <v>30040</v>
      </c>
      <c r="C11746">
        <v>4057</v>
      </c>
      <c r="D11746">
        <v>415</v>
      </c>
      <c r="E11746" s="124" t="s">
        <v>22696</v>
      </c>
      <c r="F11746" t="str">
        <f t="shared" si="240"/>
        <v>Nick NorrisTHERMA TRU CORP</v>
      </c>
      <c r="G11746" s="150" t="str">
        <f t="shared" si="241"/>
        <v>Nick Norris</v>
      </c>
      <c r="H11746" s="149" t="s">
        <v>9077</v>
      </c>
      <c r="I11746">
        <v>40002570</v>
      </c>
      <c r="K11746" t="s">
        <v>23473</v>
      </c>
      <c r="L11746" t="s">
        <v>23474</v>
      </c>
      <c r="M11746" t="s">
        <v>12521</v>
      </c>
      <c r="N11746">
        <v>43537</v>
      </c>
      <c r="Q11746" t="s">
        <v>12415</v>
      </c>
      <c r="R11746" t="s">
        <v>12416</v>
      </c>
      <c r="S11746" t="s">
        <v>23475</v>
      </c>
      <c r="U11746" t="s">
        <v>12418</v>
      </c>
      <c r="W11746">
        <v>11</v>
      </c>
      <c r="X11746">
        <v>1</v>
      </c>
      <c r="Y11746" t="s">
        <v>12419</v>
      </c>
      <c r="Z11746" t="s">
        <v>12420</v>
      </c>
      <c r="AA11746" t="s">
        <v>12421</v>
      </c>
      <c r="AB11746" t="s">
        <v>12422</v>
      </c>
      <c r="AC11746">
        <v>2</v>
      </c>
      <c r="AD11746" s="123">
        <v>39111</v>
      </c>
      <c r="AE11746" t="s">
        <v>12423</v>
      </c>
      <c r="AG11746">
        <v>40002570</v>
      </c>
      <c r="AL11746" t="s">
        <v>12422</v>
      </c>
      <c r="AN11746">
        <v>3609515001</v>
      </c>
      <c r="AO11746">
        <v>16</v>
      </c>
      <c r="AP11746" t="s">
        <v>12424</v>
      </c>
      <c r="AQ11746" t="s">
        <v>11408</v>
      </c>
      <c r="AR11746">
        <v>4100</v>
      </c>
      <c r="AT11746">
        <v>2005</v>
      </c>
      <c r="AV11746" t="s">
        <v>23476</v>
      </c>
      <c r="AW11746">
        <v>116100</v>
      </c>
    </row>
    <row r="11747" spans="1:49" x14ac:dyDescent="0.25">
      <c r="A11747">
        <v>4100</v>
      </c>
      <c r="B11747">
        <v>30040</v>
      </c>
      <c r="C11747">
        <v>4057</v>
      </c>
      <c r="D11747">
        <v>415</v>
      </c>
      <c r="E11747" s="124" t="s">
        <v>22696</v>
      </c>
      <c r="F11747" t="str">
        <f t="shared" si="240"/>
        <v>Nick NorrisTHYSSENKRUPP PRESTA</v>
      </c>
      <c r="G11747" s="150" t="str">
        <f t="shared" si="241"/>
        <v>Nick Norris</v>
      </c>
      <c r="H11747" s="149" t="s">
        <v>9102</v>
      </c>
      <c r="I11747">
        <v>40006486</v>
      </c>
      <c r="K11747" t="s">
        <v>23477</v>
      </c>
      <c r="L11747" t="s">
        <v>23238</v>
      </c>
      <c r="M11747" t="s">
        <v>12896</v>
      </c>
      <c r="N11747">
        <v>47802</v>
      </c>
      <c r="Q11747" t="s">
        <v>12415</v>
      </c>
      <c r="R11747" t="s">
        <v>12416</v>
      </c>
      <c r="S11747" t="s">
        <v>23478</v>
      </c>
      <c r="U11747" t="s">
        <v>12418</v>
      </c>
      <c r="V11747">
        <v>3</v>
      </c>
      <c r="W11747">
        <v>11</v>
      </c>
      <c r="X11747">
        <v>1</v>
      </c>
      <c r="Y11747" t="s">
        <v>12419</v>
      </c>
      <c r="Z11747" t="s">
        <v>12420</v>
      </c>
      <c r="AA11747" t="s">
        <v>12485</v>
      </c>
      <c r="AB11747" t="s">
        <v>12430</v>
      </c>
      <c r="AC11747">
        <v>2</v>
      </c>
      <c r="AD11747" s="123">
        <v>40595</v>
      </c>
      <c r="AE11747" t="s">
        <v>12528</v>
      </c>
      <c r="AG11747">
        <v>40006486</v>
      </c>
      <c r="AL11747" t="s">
        <v>12430</v>
      </c>
      <c r="AN11747">
        <v>1516712601</v>
      </c>
      <c r="AO11747">
        <v>16</v>
      </c>
      <c r="AP11747" t="s">
        <v>12424</v>
      </c>
      <c r="AQ11747" t="s">
        <v>11408</v>
      </c>
      <c r="AR11747">
        <v>4100</v>
      </c>
      <c r="AS11747" t="s">
        <v>12491</v>
      </c>
      <c r="AT11747">
        <v>0</v>
      </c>
      <c r="AV11747" t="s">
        <v>16582</v>
      </c>
      <c r="AW11747">
        <v>116100</v>
      </c>
    </row>
    <row r="11748" spans="1:49" x14ac:dyDescent="0.25">
      <c r="A11748">
        <v>4100</v>
      </c>
      <c r="B11748">
        <v>30040</v>
      </c>
      <c r="C11748">
        <v>4057</v>
      </c>
      <c r="D11748">
        <v>415</v>
      </c>
      <c r="E11748" s="124" t="s">
        <v>22696</v>
      </c>
      <c r="F11748" t="str">
        <f t="shared" si="240"/>
        <v>Nick NorrisTIEMANN INDUSTRIAL SUPPLY</v>
      </c>
      <c r="G11748" s="150" t="str">
        <f t="shared" si="241"/>
        <v>Nick Norris</v>
      </c>
      <c r="H11748" s="149" t="s">
        <v>9108</v>
      </c>
      <c r="I11748">
        <v>40005585</v>
      </c>
      <c r="L11748" t="s">
        <v>22592</v>
      </c>
      <c r="M11748" t="s">
        <v>13327</v>
      </c>
      <c r="N11748">
        <v>63178</v>
      </c>
      <c r="O11748">
        <v>14406</v>
      </c>
      <c r="Q11748" t="s">
        <v>12415</v>
      </c>
      <c r="R11748" t="s">
        <v>12416</v>
      </c>
      <c r="S11748" t="s">
        <v>23479</v>
      </c>
      <c r="U11748" t="s">
        <v>12418</v>
      </c>
      <c r="W11748">
        <v>11</v>
      </c>
      <c r="X11748">
        <v>2</v>
      </c>
      <c r="Y11748" t="s">
        <v>12419</v>
      </c>
      <c r="Z11748" t="s">
        <v>12420</v>
      </c>
      <c r="AA11748" t="s">
        <v>14498</v>
      </c>
      <c r="AB11748" t="s">
        <v>12422</v>
      </c>
      <c r="AC11748">
        <v>2</v>
      </c>
      <c r="AD11748" s="123">
        <v>39738</v>
      </c>
      <c r="AE11748" t="s">
        <v>14314</v>
      </c>
      <c r="AG11748">
        <v>40005585</v>
      </c>
      <c r="AL11748" t="s">
        <v>12422</v>
      </c>
      <c r="AN11748">
        <v>2651012701</v>
      </c>
      <c r="AO11748">
        <v>16</v>
      </c>
      <c r="AP11748" t="s">
        <v>12424</v>
      </c>
      <c r="AQ11748" t="s">
        <v>11408</v>
      </c>
      <c r="AR11748">
        <v>4100</v>
      </c>
      <c r="AS11748" t="s">
        <v>12491</v>
      </c>
      <c r="AT11748">
        <v>0</v>
      </c>
      <c r="AV11748" t="s">
        <v>23480</v>
      </c>
      <c r="AW11748">
        <v>116100</v>
      </c>
    </row>
    <row r="11749" spans="1:49" x14ac:dyDescent="0.25">
      <c r="A11749">
        <v>4100</v>
      </c>
      <c r="B11749">
        <v>30040</v>
      </c>
      <c r="C11749">
        <v>4057</v>
      </c>
      <c r="D11749">
        <v>415</v>
      </c>
      <c r="E11749" s="124" t="s">
        <v>22696</v>
      </c>
      <c r="F11749" t="str">
        <f t="shared" si="240"/>
        <v>Nick NorrisTOA WINCHESTER LLC</v>
      </c>
      <c r="G11749" s="150" t="str">
        <f t="shared" si="241"/>
        <v>Nick Norris</v>
      </c>
      <c r="H11749" s="149" t="s">
        <v>9129</v>
      </c>
      <c r="I11749">
        <v>40008760</v>
      </c>
      <c r="K11749" t="s">
        <v>23100</v>
      </c>
      <c r="L11749" t="s">
        <v>22331</v>
      </c>
      <c r="M11749" t="s">
        <v>12896</v>
      </c>
      <c r="N11749">
        <v>47394</v>
      </c>
      <c r="Q11749" t="s">
        <v>12415</v>
      </c>
      <c r="R11749" t="s">
        <v>12416</v>
      </c>
      <c r="S11749" t="s">
        <v>23481</v>
      </c>
      <c r="U11749" t="s">
        <v>12418</v>
      </c>
      <c r="W11749">
        <v>11</v>
      </c>
      <c r="X11749">
        <v>0</v>
      </c>
      <c r="Y11749" t="s">
        <v>12419</v>
      </c>
      <c r="Z11749" t="s">
        <v>12420</v>
      </c>
      <c r="AA11749" t="s">
        <v>12429</v>
      </c>
      <c r="AB11749" t="s">
        <v>12422</v>
      </c>
      <c r="AC11749">
        <v>2</v>
      </c>
      <c r="AD11749" s="123">
        <v>43815</v>
      </c>
      <c r="AE11749" t="s">
        <v>12486</v>
      </c>
      <c r="AG11749">
        <v>40008760</v>
      </c>
      <c r="AL11749" t="s">
        <v>12422</v>
      </c>
      <c r="AN11749">
        <v>1513513701</v>
      </c>
      <c r="AO11749">
        <v>16</v>
      </c>
      <c r="AP11749" t="s">
        <v>12424</v>
      </c>
      <c r="AQ11749" t="s">
        <v>11408</v>
      </c>
      <c r="AR11749">
        <v>4100</v>
      </c>
      <c r="AT11749">
        <v>0</v>
      </c>
      <c r="AV11749" t="s">
        <v>23482</v>
      </c>
      <c r="AW11749">
        <v>116100</v>
      </c>
    </row>
    <row r="11750" spans="1:49" x14ac:dyDescent="0.25">
      <c r="A11750">
        <v>4100</v>
      </c>
      <c r="B11750">
        <v>30040</v>
      </c>
      <c r="C11750">
        <v>4057</v>
      </c>
      <c r="D11750">
        <v>415</v>
      </c>
      <c r="E11750" s="124" t="s">
        <v>22696</v>
      </c>
      <c r="F11750" t="str">
        <f t="shared" si="240"/>
        <v>Nick NorrisTORK PRODUCTS, INC.</v>
      </c>
      <c r="G11750" s="150" t="str">
        <f t="shared" si="241"/>
        <v>Nick Norris</v>
      </c>
      <c r="H11750" s="149" t="s">
        <v>9152</v>
      </c>
      <c r="I11750">
        <v>40002896</v>
      </c>
      <c r="K11750" t="s">
        <v>23483</v>
      </c>
      <c r="L11750" t="s">
        <v>12895</v>
      </c>
      <c r="M11750" t="s">
        <v>12896</v>
      </c>
      <c r="N11750" t="s">
        <v>23484</v>
      </c>
      <c r="Q11750" t="s">
        <v>12415</v>
      </c>
      <c r="R11750" t="s">
        <v>12416</v>
      </c>
      <c r="S11750" t="s">
        <v>23485</v>
      </c>
      <c r="U11750" t="s">
        <v>12418</v>
      </c>
      <c r="W11750">
        <v>11</v>
      </c>
      <c r="X11750">
        <v>2</v>
      </c>
      <c r="Y11750" t="s">
        <v>12419</v>
      </c>
      <c r="Z11750" t="s">
        <v>12420</v>
      </c>
      <c r="AA11750" t="s">
        <v>12421</v>
      </c>
      <c r="AB11750" t="s">
        <v>12422</v>
      </c>
      <c r="AC11750">
        <v>2</v>
      </c>
      <c r="AD11750" s="123">
        <v>39111</v>
      </c>
      <c r="AE11750" t="s">
        <v>12423</v>
      </c>
      <c r="AG11750">
        <v>40002896</v>
      </c>
      <c r="AL11750" t="s">
        <v>12422</v>
      </c>
      <c r="AN11750">
        <v>1500304701</v>
      </c>
      <c r="AO11750">
        <v>16</v>
      </c>
      <c r="AP11750" t="s">
        <v>12424</v>
      </c>
      <c r="AQ11750" t="s">
        <v>11408</v>
      </c>
      <c r="AR11750">
        <v>4100</v>
      </c>
      <c r="AT11750">
        <v>0</v>
      </c>
      <c r="AV11750" t="s">
        <v>23486</v>
      </c>
      <c r="AW11750">
        <v>116100</v>
      </c>
    </row>
    <row r="11751" spans="1:49" x14ac:dyDescent="0.25">
      <c r="A11751">
        <v>4100</v>
      </c>
      <c r="B11751">
        <v>30040</v>
      </c>
      <c r="C11751">
        <v>4057</v>
      </c>
      <c r="D11751">
        <v>415</v>
      </c>
      <c r="E11751" s="124" t="s">
        <v>22696</v>
      </c>
      <c r="F11751" t="str">
        <f t="shared" si="240"/>
        <v>Nick NorrisTOYOTA MOTOR MANUFACTURING,</v>
      </c>
      <c r="G11751" s="150" t="str">
        <f t="shared" si="241"/>
        <v>Nick Norris</v>
      </c>
      <c r="H11751" s="149" t="s">
        <v>9174</v>
      </c>
      <c r="I11751">
        <v>40002098</v>
      </c>
      <c r="J11751" t="s">
        <v>23487</v>
      </c>
      <c r="K11751" t="s">
        <v>23488</v>
      </c>
      <c r="L11751" t="s">
        <v>21455</v>
      </c>
      <c r="M11751" t="s">
        <v>12896</v>
      </c>
      <c r="N11751" t="s">
        <v>23489</v>
      </c>
      <c r="Q11751" t="s">
        <v>12415</v>
      </c>
      <c r="R11751" t="s">
        <v>12416</v>
      </c>
      <c r="S11751" t="s">
        <v>23490</v>
      </c>
      <c r="U11751" t="s">
        <v>12418</v>
      </c>
      <c r="W11751">
        <v>11</v>
      </c>
      <c r="X11751">
        <v>1</v>
      </c>
      <c r="Y11751" t="s">
        <v>12419</v>
      </c>
      <c r="Z11751" t="s">
        <v>12420</v>
      </c>
      <c r="AA11751" t="s">
        <v>12421</v>
      </c>
      <c r="AB11751" t="s">
        <v>12422</v>
      </c>
      <c r="AC11751">
        <v>2</v>
      </c>
      <c r="AD11751" s="123">
        <v>39111</v>
      </c>
      <c r="AE11751" t="s">
        <v>12423</v>
      </c>
      <c r="AG11751">
        <v>40002098</v>
      </c>
      <c r="AL11751" t="s">
        <v>12422</v>
      </c>
      <c r="AN11751">
        <v>1505110901</v>
      </c>
      <c r="AO11751">
        <v>16</v>
      </c>
      <c r="AP11751" t="s">
        <v>12424</v>
      </c>
      <c r="AQ11751" t="s">
        <v>11408</v>
      </c>
      <c r="AR11751">
        <v>4100</v>
      </c>
      <c r="AS11751" t="s">
        <v>12491</v>
      </c>
      <c r="AT11751">
        <v>2005</v>
      </c>
      <c r="AV11751" t="s">
        <v>23491</v>
      </c>
      <c r="AW11751">
        <v>116100</v>
      </c>
    </row>
    <row r="11752" spans="1:49" x14ac:dyDescent="0.25">
      <c r="A11752">
        <v>4100</v>
      </c>
      <c r="B11752">
        <v>30040</v>
      </c>
      <c r="C11752">
        <v>4057</v>
      </c>
      <c r="D11752">
        <v>415</v>
      </c>
      <c r="E11752" s="124" t="s">
        <v>22696</v>
      </c>
      <c r="F11752" t="str">
        <f t="shared" si="240"/>
        <v>Nick NorrisTPS ENTERPRISES INC</v>
      </c>
      <c r="G11752" s="150" t="str">
        <f t="shared" si="241"/>
        <v>Nick Norris</v>
      </c>
      <c r="H11752" s="149" t="s">
        <v>9184</v>
      </c>
      <c r="I11752">
        <v>40002085</v>
      </c>
      <c r="K11752" t="s">
        <v>23492</v>
      </c>
      <c r="L11752" t="s">
        <v>16107</v>
      </c>
      <c r="M11752" t="s">
        <v>12546</v>
      </c>
      <c r="N11752" t="s">
        <v>23493</v>
      </c>
      <c r="Q11752" t="s">
        <v>12415</v>
      </c>
      <c r="R11752" t="s">
        <v>12416</v>
      </c>
      <c r="S11752" t="s">
        <v>23494</v>
      </c>
      <c r="U11752" t="s">
        <v>12418</v>
      </c>
      <c r="W11752">
        <v>11</v>
      </c>
      <c r="X11752">
        <v>1</v>
      </c>
      <c r="Y11752" t="s">
        <v>12472</v>
      </c>
      <c r="Z11752" t="s">
        <v>12420</v>
      </c>
      <c r="AA11752" t="s">
        <v>12421</v>
      </c>
      <c r="AB11752" t="s">
        <v>14445</v>
      </c>
      <c r="AC11752">
        <v>2</v>
      </c>
      <c r="AD11752" s="123">
        <v>39111</v>
      </c>
      <c r="AE11752" t="s">
        <v>12423</v>
      </c>
      <c r="AG11752">
        <v>40002085</v>
      </c>
      <c r="AL11752" t="s">
        <v>14445</v>
      </c>
      <c r="AN11752">
        <v>1407920501</v>
      </c>
      <c r="AO11752">
        <v>16</v>
      </c>
      <c r="AP11752" t="s">
        <v>12424</v>
      </c>
      <c r="AQ11752" t="s">
        <v>11408</v>
      </c>
      <c r="AR11752">
        <v>4100</v>
      </c>
      <c r="AT11752">
        <v>2005</v>
      </c>
      <c r="AV11752" t="s">
        <v>23495</v>
      </c>
      <c r="AW11752">
        <v>116100</v>
      </c>
    </row>
    <row r="11753" spans="1:49" x14ac:dyDescent="0.25">
      <c r="A11753">
        <v>4100</v>
      </c>
      <c r="B11753">
        <v>30040</v>
      </c>
      <c r="C11753">
        <v>4057</v>
      </c>
      <c r="D11753">
        <v>415</v>
      </c>
      <c r="E11753" s="124" t="s">
        <v>22696</v>
      </c>
      <c r="F11753" t="str">
        <f t="shared" si="240"/>
        <v>Nick NorrisTRANSMISSION &amp; FLUID EQUIPMENT, INC</v>
      </c>
      <c r="G11753" s="150" t="str">
        <f t="shared" si="241"/>
        <v>Nick Norris</v>
      </c>
      <c r="H11753" s="149" t="s">
        <v>9207</v>
      </c>
      <c r="I11753">
        <v>40006916</v>
      </c>
      <c r="L11753" t="s">
        <v>12895</v>
      </c>
      <c r="M11753" t="s">
        <v>12896</v>
      </c>
      <c r="O11753">
        <v>9100</v>
      </c>
      <c r="P11753" t="s">
        <v>23496</v>
      </c>
      <c r="Q11753" t="s">
        <v>12415</v>
      </c>
      <c r="R11753" t="s">
        <v>12416</v>
      </c>
      <c r="S11753" t="s">
        <v>23497</v>
      </c>
      <c r="U11753" t="s">
        <v>12418</v>
      </c>
      <c r="W11753">
        <v>11</v>
      </c>
      <c r="X11753">
        <v>2</v>
      </c>
      <c r="Y11753" t="s">
        <v>12419</v>
      </c>
      <c r="Z11753" t="s">
        <v>12420</v>
      </c>
      <c r="AA11753" t="s">
        <v>14498</v>
      </c>
      <c r="AB11753" t="s">
        <v>12422</v>
      </c>
      <c r="AC11753">
        <v>2</v>
      </c>
      <c r="AD11753" s="123">
        <v>41192</v>
      </c>
      <c r="AE11753" t="s">
        <v>12431</v>
      </c>
      <c r="AG11753">
        <v>40006916</v>
      </c>
      <c r="AL11753" t="s">
        <v>12422</v>
      </c>
      <c r="AN11753">
        <v>1500304701</v>
      </c>
      <c r="AO11753">
        <v>16</v>
      </c>
      <c r="AP11753" t="s">
        <v>12424</v>
      </c>
      <c r="AQ11753" t="s">
        <v>11408</v>
      </c>
      <c r="AR11753">
        <v>4100</v>
      </c>
      <c r="AT11753">
        <v>0</v>
      </c>
      <c r="AV11753" t="s">
        <v>23498</v>
      </c>
      <c r="AW11753">
        <v>116100</v>
      </c>
    </row>
    <row r="11754" spans="1:49" x14ac:dyDescent="0.25">
      <c r="A11754">
        <v>4100</v>
      </c>
      <c r="B11754">
        <v>30040</v>
      </c>
      <c r="C11754">
        <v>4057</v>
      </c>
      <c r="D11754">
        <v>415</v>
      </c>
      <c r="E11754" s="124" t="s">
        <v>22696</v>
      </c>
      <c r="F11754" t="str">
        <f t="shared" si="240"/>
        <v>Nick NorrisTRUE FITNESS TECHNOLOGY</v>
      </c>
      <c r="G11754" s="150" t="str">
        <f t="shared" si="241"/>
        <v>Nick Norris</v>
      </c>
      <c r="H11754" s="149" t="s">
        <v>9275</v>
      </c>
      <c r="I11754">
        <v>40000318</v>
      </c>
      <c r="K11754" t="s">
        <v>23499</v>
      </c>
      <c r="L11754" t="s">
        <v>23500</v>
      </c>
      <c r="M11754" t="s">
        <v>13327</v>
      </c>
      <c r="N11754" t="s">
        <v>23501</v>
      </c>
      <c r="Q11754" t="s">
        <v>12415</v>
      </c>
      <c r="R11754" t="s">
        <v>12416</v>
      </c>
      <c r="S11754" t="s">
        <v>23502</v>
      </c>
      <c r="U11754" t="s">
        <v>12418</v>
      </c>
      <c r="W11754">
        <v>11</v>
      </c>
      <c r="X11754">
        <v>0</v>
      </c>
      <c r="Y11754" t="s">
        <v>12472</v>
      </c>
      <c r="Z11754" t="s">
        <v>12420</v>
      </c>
      <c r="AA11754" t="s">
        <v>12421</v>
      </c>
      <c r="AB11754" t="s">
        <v>12473</v>
      </c>
      <c r="AC11754">
        <v>2</v>
      </c>
      <c r="AD11754" s="123">
        <v>39111</v>
      </c>
      <c r="AE11754" t="s">
        <v>12423</v>
      </c>
      <c r="AG11754">
        <v>40000318</v>
      </c>
      <c r="AL11754" t="s">
        <v>12473</v>
      </c>
      <c r="AN11754">
        <v>2618309801</v>
      </c>
      <c r="AO11754">
        <v>16</v>
      </c>
      <c r="AP11754" t="s">
        <v>12424</v>
      </c>
      <c r="AQ11754" t="s">
        <v>11408</v>
      </c>
      <c r="AR11754">
        <v>4100</v>
      </c>
      <c r="AT11754">
        <v>2005</v>
      </c>
      <c r="AV11754" t="s">
        <v>23503</v>
      </c>
      <c r="AW11754">
        <v>116100</v>
      </c>
    </row>
    <row r="11755" spans="1:49" x14ac:dyDescent="0.25">
      <c r="A11755">
        <v>4100</v>
      </c>
      <c r="B11755">
        <v>30040</v>
      </c>
      <c r="C11755">
        <v>4057</v>
      </c>
      <c r="D11755">
        <v>415</v>
      </c>
      <c r="E11755" s="124" t="s">
        <v>22696</v>
      </c>
      <c r="F11755" t="str">
        <f t="shared" si="240"/>
        <v>Nick NorrisTUNG KENG ENT. CO LTD</v>
      </c>
      <c r="G11755" s="150" t="str">
        <f t="shared" si="241"/>
        <v>Nick Norris</v>
      </c>
      <c r="H11755" s="149" t="s">
        <v>9297</v>
      </c>
      <c r="I11755">
        <v>40005449</v>
      </c>
      <c r="J11755" t="s">
        <v>23504</v>
      </c>
      <c r="K11755" t="s">
        <v>23505</v>
      </c>
      <c r="L11755" t="s">
        <v>22862</v>
      </c>
      <c r="M11755" t="s">
        <v>19608</v>
      </c>
      <c r="N11755">
        <v>0</v>
      </c>
      <c r="Q11755" t="s">
        <v>15560</v>
      </c>
      <c r="R11755" t="s">
        <v>12416</v>
      </c>
      <c r="S11755" t="s">
        <v>23506</v>
      </c>
      <c r="U11755" t="s">
        <v>12418</v>
      </c>
      <c r="W11755">
        <v>11</v>
      </c>
      <c r="X11755">
        <v>0</v>
      </c>
      <c r="Y11755" t="s">
        <v>12472</v>
      </c>
      <c r="Z11755" t="s">
        <v>14482</v>
      </c>
      <c r="AA11755" t="s">
        <v>12429</v>
      </c>
      <c r="AB11755" t="s">
        <v>12478</v>
      </c>
      <c r="AC11755">
        <v>2</v>
      </c>
      <c r="AD11755" s="123">
        <v>39574</v>
      </c>
      <c r="AE11755" t="s">
        <v>12633</v>
      </c>
      <c r="AG11755">
        <v>40005449</v>
      </c>
      <c r="AL11755" t="s">
        <v>12478</v>
      </c>
      <c r="AO11755">
        <v>16</v>
      </c>
      <c r="AP11755" t="s">
        <v>12424</v>
      </c>
      <c r="AQ11755" t="s">
        <v>11408</v>
      </c>
      <c r="AR11755">
        <v>4100</v>
      </c>
      <c r="AT11755">
        <v>0</v>
      </c>
      <c r="AV11755" t="s">
        <v>23507</v>
      </c>
      <c r="AW11755">
        <v>116100</v>
      </c>
    </row>
    <row r="11756" spans="1:49" x14ac:dyDescent="0.25">
      <c r="A11756">
        <v>4100</v>
      </c>
      <c r="B11756">
        <v>30040</v>
      </c>
      <c r="C11756">
        <v>4057</v>
      </c>
      <c r="D11756">
        <v>415</v>
      </c>
      <c r="E11756" s="124" t="s">
        <v>22696</v>
      </c>
      <c r="F11756" t="str">
        <f t="shared" si="240"/>
        <v>Nick NorrisTUNG KENG ENT. CO LTD (DK CITY)</v>
      </c>
      <c r="G11756" s="150" t="str">
        <f t="shared" si="241"/>
        <v>Nick Norris</v>
      </c>
      <c r="H11756" s="149" t="s">
        <v>9298</v>
      </c>
      <c r="I11756">
        <v>40005655</v>
      </c>
      <c r="J11756" t="s">
        <v>23504</v>
      </c>
      <c r="K11756" t="s">
        <v>23505</v>
      </c>
      <c r="L11756" t="s">
        <v>22862</v>
      </c>
      <c r="M11756" t="s">
        <v>19608</v>
      </c>
      <c r="N11756">
        <v>0</v>
      </c>
      <c r="Q11756" t="s">
        <v>15560</v>
      </c>
      <c r="R11756" t="s">
        <v>12416</v>
      </c>
      <c r="S11756" t="s">
        <v>23508</v>
      </c>
      <c r="U11756" t="s">
        <v>12418</v>
      </c>
      <c r="W11756">
        <v>11</v>
      </c>
      <c r="X11756">
        <v>0</v>
      </c>
      <c r="Y11756" t="s">
        <v>12472</v>
      </c>
      <c r="Z11756" t="s">
        <v>12420</v>
      </c>
      <c r="AA11756" t="s">
        <v>12485</v>
      </c>
      <c r="AB11756" t="s">
        <v>12478</v>
      </c>
      <c r="AC11756">
        <v>2</v>
      </c>
      <c r="AD11756" s="123">
        <v>39852</v>
      </c>
      <c r="AE11756" t="s">
        <v>12528</v>
      </c>
      <c r="AG11756">
        <v>40005655</v>
      </c>
      <c r="AL11756" t="s">
        <v>12478</v>
      </c>
      <c r="AO11756">
        <v>16</v>
      </c>
      <c r="AP11756" t="s">
        <v>12424</v>
      </c>
      <c r="AQ11756" t="s">
        <v>11408</v>
      </c>
      <c r="AR11756">
        <v>4100</v>
      </c>
      <c r="AS11756" t="s">
        <v>12491</v>
      </c>
      <c r="AT11756">
        <v>0</v>
      </c>
      <c r="AV11756" t="s">
        <v>23507</v>
      </c>
      <c r="AW11756">
        <v>116100</v>
      </c>
    </row>
    <row r="11757" spans="1:49" x14ac:dyDescent="0.25">
      <c r="A11757">
        <v>4100</v>
      </c>
      <c r="B11757">
        <v>30040</v>
      </c>
      <c r="C11757">
        <v>4057</v>
      </c>
      <c r="D11757">
        <v>415</v>
      </c>
      <c r="E11757" s="124" t="s">
        <v>22696</v>
      </c>
      <c r="F11757" t="str">
        <f t="shared" si="240"/>
        <v>Nick NorrisTWE NONWOVENS US INC</v>
      </c>
      <c r="G11757" s="150" t="str">
        <f t="shared" si="241"/>
        <v>Nick Norris</v>
      </c>
      <c r="H11757" s="149" t="s">
        <v>9314</v>
      </c>
      <c r="I11757">
        <v>40002722</v>
      </c>
      <c r="J11757" t="s">
        <v>23509</v>
      </c>
      <c r="K11757" t="s">
        <v>17100</v>
      </c>
      <c r="L11757" t="s">
        <v>16782</v>
      </c>
      <c r="M11757" t="s">
        <v>13169</v>
      </c>
      <c r="N11757" t="s">
        <v>17102</v>
      </c>
      <c r="Q11757" t="s">
        <v>12415</v>
      </c>
      <c r="R11757" t="s">
        <v>12416</v>
      </c>
      <c r="S11757" t="s">
        <v>13001</v>
      </c>
      <c r="U11757" t="s">
        <v>12418</v>
      </c>
      <c r="W11757">
        <v>11</v>
      </c>
      <c r="X11757">
        <v>1</v>
      </c>
      <c r="Y11757" t="s">
        <v>12419</v>
      </c>
      <c r="Z11757" t="s">
        <v>12420</v>
      </c>
      <c r="AA11757" t="s">
        <v>12421</v>
      </c>
      <c r="AB11757" t="s">
        <v>12473</v>
      </c>
      <c r="AC11757">
        <v>2</v>
      </c>
      <c r="AD11757" s="123">
        <v>39111</v>
      </c>
      <c r="AE11757" t="s">
        <v>12423</v>
      </c>
      <c r="AG11757">
        <v>40002722</v>
      </c>
      <c r="AL11757" t="s">
        <v>12473</v>
      </c>
      <c r="AN11757">
        <v>3415105401</v>
      </c>
      <c r="AO11757">
        <v>16</v>
      </c>
      <c r="AP11757" t="s">
        <v>12424</v>
      </c>
      <c r="AQ11757" t="s">
        <v>11408</v>
      </c>
      <c r="AR11757">
        <v>4100</v>
      </c>
      <c r="AT11757">
        <v>0</v>
      </c>
      <c r="AV11757" t="s">
        <v>23510</v>
      </c>
      <c r="AW11757">
        <v>116100</v>
      </c>
    </row>
    <row r="11758" spans="1:49" x14ac:dyDescent="0.25">
      <c r="A11758">
        <v>4100</v>
      </c>
      <c r="B11758">
        <v>30040</v>
      </c>
      <c r="C11758">
        <v>4057</v>
      </c>
      <c r="D11758">
        <v>415</v>
      </c>
      <c r="E11758" s="124" t="s">
        <v>22696</v>
      </c>
      <c r="F11758" t="str">
        <f t="shared" si="240"/>
        <v>Nick NorrisUNILEVER</v>
      </c>
      <c r="G11758" s="150" t="str">
        <f t="shared" si="241"/>
        <v>Nick Norris</v>
      </c>
      <c r="H11758" s="149" t="s">
        <v>9656</v>
      </c>
      <c r="I11758">
        <v>40004110</v>
      </c>
      <c r="J11758" t="s">
        <v>16591</v>
      </c>
      <c r="K11758" t="s">
        <v>23511</v>
      </c>
      <c r="L11758" t="s">
        <v>18907</v>
      </c>
      <c r="M11758" t="s">
        <v>12896</v>
      </c>
      <c r="N11758" t="s">
        <v>23512</v>
      </c>
      <c r="Q11758" t="s">
        <v>12415</v>
      </c>
      <c r="R11758" t="s">
        <v>12416</v>
      </c>
      <c r="S11758" t="s">
        <v>23513</v>
      </c>
      <c r="U11758" t="s">
        <v>12418</v>
      </c>
      <c r="V11758">
        <v>129</v>
      </c>
      <c r="W11758">
        <v>11</v>
      </c>
      <c r="X11758">
        <v>1</v>
      </c>
      <c r="Y11758" t="s">
        <v>12419</v>
      </c>
      <c r="Z11758" t="s">
        <v>12420</v>
      </c>
      <c r="AA11758" t="s">
        <v>12421</v>
      </c>
      <c r="AB11758" t="s">
        <v>12422</v>
      </c>
      <c r="AC11758">
        <v>2</v>
      </c>
      <c r="AD11758" s="123">
        <v>39111</v>
      </c>
      <c r="AE11758" t="s">
        <v>12423</v>
      </c>
      <c r="AG11758">
        <v>40004110</v>
      </c>
      <c r="AL11758" t="s">
        <v>12422</v>
      </c>
      <c r="AN11758">
        <v>1508906001</v>
      </c>
      <c r="AO11758">
        <v>16</v>
      </c>
      <c r="AP11758" t="s">
        <v>12424</v>
      </c>
      <c r="AQ11758" t="s">
        <v>11408</v>
      </c>
      <c r="AR11758">
        <v>4100</v>
      </c>
      <c r="AS11758" t="s">
        <v>12491</v>
      </c>
      <c r="AT11758">
        <v>0</v>
      </c>
      <c r="AV11758" t="s">
        <v>9656</v>
      </c>
      <c r="AW11758">
        <v>116100</v>
      </c>
    </row>
    <row r="11759" spans="1:49" x14ac:dyDescent="0.25">
      <c r="A11759">
        <v>4100</v>
      </c>
      <c r="B11759">
        <v>30040</v>
      </c>
      <c r="C11759">
        <v>4057</v>
      </c>
      <c r="D11759">
        <v>415</v>
      </c>
      <c r="E11759" s="124" t="s">
        <v>22696</v>
      </c>
      <c r="F11759" t="str">
        <f t="shared" si="240"/>
        <v>Nick NorrisUNILEVER (SIKESTON)</v>
      </c>
      <c r="G11759" s="150" t="str">
        <f t="shared" si="241"/>
        <v>Nick Norris</v>
      </c>
      <c r="H11759" s="149" t="s">
        <v>9657</v>
      </c>
      <c r="I11759">
        <v>40007003</v>
      </c>
      <c r="J11759" t="s">
        <v>16591</v>
      </c>
      <c r="L11759" t="s">
        <v>17087</v>
      </c>
      <c r="M11759" t="s">
        <v>15941</v>
      </c>
      <c r="O11759">
        <v>29102</v>
      </c>
      <c r="P11759">
        <v>71903</v>
      </c>
      <c r="Q11759" t="s">
        <v>12415</v>
      </c>
      <c r="R11759" t="s">
        <v>12416</v>
      </c>
      <c r="S11759" t="s">
        <v>23514</v>
      </c>
      <c r="U11759" t="s">
        <v>12418</v>
      </c>
      <c r="V11759">
        <v>129</v>
      </c>
      <c r="W11759">
        <v>11</v>
      </c>
      <c r="X11759">
        <v>1</v>
      </c>
      <c r="Y11759" t="s">
        <v>12419</v>
      </c>
      <c r="Z11759" t="s">
        <v>12420</v>
      </c>
      <c r="AA11759" t="s">
        <v>12485</v>
      </c>
      <c r="AB11759" t="s">
        <v>12422</v>
      </c>
      <c r="AC11759">
        <v>2</v>
      </c>
      <c r="AD11759" s="123">
        <v>41327</v>
      </c>
      <c r="AE11759" t="s">
        <v>12528</v>
      </c>
      <c r="AG11759">
        <v>40007003</v>
      </c>
      <c r="AL11759" t="s">
        <v>12422</v>
      </c>
      <c r="AN11759">
        <v>405102801</v>
      </c>
      <c r="AO11759">
        <v>16</v>
      </c>
      <c r="AP11759" t="s">
        <v>12424</v>
      </c>
      <c r="AQ11759" t="s">
        <v>11408</v>
      </c>
      <c r="AR11759">
        <v>4100</v>
      </c>
      <c r="AT11759">
        <v>0</v>
      </c>
      <c r="AV11759" t="s">
        <v>9656</v>
      </c>
      <c r="AW11759">
        <v>116100</v>
      </c>
    </row>
    <row r="11760" spans="1:49" x14ac:dyDescent="0.25">
      <c r="A11760">
        <v>4100</v>
      </c>
      <c r="B11760">
        <v>30040</v>
      </c>
      <c r="C11760">
        <v>4057</v>
      </c>
      <c r="D11760">
        <v>415</v>
      </c>
      <c r="E11760" s="124" t="s">
        <v>22696</v>
      </c>
      <c r="F11760" t="str">
        <f t="shared" si="240"/>
        <v>Nick NorrisUNIVERSITY OF ILLINOIS</v>
      </c>
      <c r="G11760" s="150" t="str">
        <f t="shared" si="241"/>
        <v>Nick Norris</v>
      </c>
      <c r="H11760" s="149" t="s">
        <v>9699</v>
      </c>
      <c r="I11760">
        <v>40003316</v>
      </c>
      <c r="J11760" t="s">
        <v>23515</v>
      </c>
      <c r="K11760" t="s">
        <v>23516</v>
      </c>
      <c r="L11760" t="s">
        <v>23517</v>
      </c>
      <c r="M11760" t="s">
        <v>12546</v>
      </c>
      <c r="N11760">
        <v>61820</v>
      </c>
      <c r="Q11760" t="s">
        <v>12415</v>
      </c>
      <c r="R11760" t="s">
        <v>12416</v>
      </c>
      <c r="S11760">
        <v>2173331374</v>
      </c>
      <c r="U11760" t="s">
        <v>12418</v>
      </c>
      <c r="W11760">
        <v>11</v>
      </c>
      <c r="X11760">
        <v>1</v>
      </c>
      <c r="Y11760" t="s">
        <v>12419</v>
      </c>
      <c r="Z11760" t="s">
        <v>12420</v>
      </c>
      <c r="AA11760" t="s">
        <v>12421</v>
      </c>
      <c r="AB11760" t="s">
        <v>12422</v>
      </c>
      <c r="AC11760">
        <v>2</v>
      </c>
      <c r="AD11760" s="123">
        <v>39111</v>
      </c>
      <c r="AE11760" t="s">
        <v>12423</v>
      </c>
      <c r="AG11760">
        <v>40003316</v>
      </c>
      <c r="AL11760" t="s">
        <v>12422</v>
      </c>
      <c r="AN11760">
        <v>1401904801</v>
      </c>
      <c r="AO11760">
        <v>16</v>
      </c>
      <c r="AP11760" t="s">
        <v>12424</v>
      </c>
      <c r="AQ11760" t="s">
        <v>11408</v>
      </c>
      <c r="AR11760">
        <v>4100</v>
      </c>
      <c r="AS11760" t="s">
        <v>12491</v>
      </c>
      <c r="AT11760">
        <v>2005</v>
      </c>
      <c r="AV11760" t="s">
        <v>23518</v>
      </c>
      <c r="AW11760">
        <v>116100</v>
      </c>
    </row>
    <row r="11761" spans="1:49" x14ac:dyDescent="0.25">
      <c r="A11761">
        <v>4100</v>
      </c>
      <c r="B11761">
        <v>30040</v>
      </c>
      <c r="C11761">
        <v>4057</v>
      </c>
      <c r="D11761">
        <v>415</v>
      </c>
      <c r="E11761" s="124" t="s">
        <v>22696</v>
      </c>
      <c r="F11761" t="str">
        <f t="shared" si="240"/>
        <v>Nick NorrisUNIVERSITY OF NOTRE DAME</v>
      </c>
      <c r="G11761" s="150" t="str">
        <f t="shared" si="241"/>
        <v>Nick Norris</v>
      </c>
      <c r="H11761" s="149" t="s">
        <v>9702</v>
      </c>
      <c r="I11761">
        <v>40002177</v>
      </c>
      <c r="J11761" t="s">
        <v>23519</v>
      </c>
      <c r="K11761" t="s">
        <v>23520</v>
      </c>
      <c r="L11761" t="s">
        <v>23521</v>
      </c>
      <c r="M11761" t="s">
        <v>12896</v>
      </c>
      <c r="N11761" t="s">
        <v>23522</v>
      </c>
      <c r="Q11761" t="s">
        <v>12415</v>
      </c>
      <c r="R11761" t="s">
        <v>12416</v>
      </c>
      <c r="S11761" t="s">
        <v>23523</v>
      </c>
      <c r="U11761" t="s">
        <v>12418</v>
      </c>
      <c r="W11761">
        <v>11</v>
      </c>
      <c r="X11761">
        <v>1</v>
      </c>
      <c r="Y11761" t="s">
        <v>12419</v>
      </c>
      <c r="Z11761" t="s">
        <v>12420</v>
      </c>
      <c r="AA11761" t="s">
        <v>12421</v>
      </c>
      <c r="AB11761" t="s">
        <v>12422</v>
      </c>
      <c r="AC11761">
        <v>2</v>
      </c>
      <c r="AD11761" s="123">
        <v>39111</v>
      </c>
      <c r="AE11761" t="s">
        <v>12423</v>
      </c>
      <c r="AG11761">
        <v>40002177</v>
      </c>
      <c r="AL11761" t="s">
        <v>12422</v>
      </c>
      <c r="AN11761">
        <v>1514115751</v>
      </c>
      <c r="AO11761">
        <v>16</v>
      </c>
      <c r="AP11761" t="s">
        <v>12424</v>
      </c>
      <c r="AQ11761" t="s">
        <v>11408</v>
      </c>
      <c r="AR11761">
        <v>4100</v>
      </c>
      <c r="AS11761" t="s">
        <v>12491</v>
      </c>
      <c r="AT11761">
        <v>2005</v>
      </c>
      <c r="AV11761" t="s">
        <v>23518</v>
      </c>
      <c r="AW11761">
        <v>116100</v>
      </c>
    </row>
    <row r="11762" spans="1:49" x14ac:dyDescent="0.25">
      <c r="A11762">
        <v>4100</v>
      </c>
      <c r="B11762">
        <v>30040</v>
      </c>
      <c r="C11762">
        <v>4057</v>
      </c>
      <c r="D11762">
        <v>415</v>
      </c>
      <c r="E11762" s="124" t="s">
        <v>22696</v>
      </c>
      <c r="F11762" t="str">
        <f t="shared" si="240"/>
        <v>Nick NorrisURSCHEL LABORATORIES</v>
      </c>
      <c r="G11762" s="150" t="str">
        <f t="shared" si="241"/>
        <v>Nick Norris</v>
      </c>
      <c r="H11762" s="149" t="s">
        <v>9936</v>
      </c>
      <c r="I11762">
        <v>40004124</v>
      </c>
      <c r="K11762" t="s">
        <v>23524</v>
      </c>
      <c r="L11762" t="s">
        <v>22820</v>
      </c>
      <c r="M11762" t="s">
        <v>12896</v>
      </c>
      <c r="N11762" t="s">
        <v>23525</v>
      </c>
      <c r="Q11762" t="s">
        <v>12415</v>
      </c>
      <c r="R11762" t="s">
        <v>12416</v>
      </c>
      <c r="S11762" t="s">
        <v>23526</v>
      </c>
      <c r="U11762" t="s">
        <v>12418</v>
      </c>
      <c r="W11762">
        <v>11</v>
      </c>
      <c r="X11762">
        <v>0</v>
      </c>
      <c r="Y11762" t="s">
        <v>12419</v>
      </c>
      <c r="Z11762" t="s">
        <v>12420</v>
      </c>
      <c r="AA11762" t="s">
        <v>12421</v>
      </c>
      <c r="AB11762" t="s">
        <v>12422</v>
      </c>
      <c r="AC11762">
        <v>2</v>
      </c>
      <c r="AD11762" s="123">
        <v>39111</v>
      </c>
      <c r="AE11762" t="s">
        <v>12423</v>
      </c>
      <c r="AG11762">
        <v>40004124</v>
      </c>
      <c r="AL11762" t="s">
        <v>12422</v>
      </c>
      <c r="AN11762">
        <v>1512712901</v>
      </c>
      <c r="AO11762">
        <v>16</v>
      </c>
      <c r="AP11762" t="s">
        <v>12424</v>
      </c>
      <c r="AQ11762" t="s">
        <v>11408</v>
      </c>
      <c r="AR11762">
        <v>4100</v>
      </c>
      <c r="AS11762" t="s">
        <v>12491</v>
      </c>
      <c r="AT11762">
        <v>2005</v>
      </c>
      <c r="AV11762" t="s">
        <v>23527</v>
      </c>
      <c r="AW11762">
        <v>116100</v>
      </c>
    </row>
    <row r="11763" spans="1:49" x14ac:dyDescent="0.25">
      <c r="A11763">
        <v>4100</v>
      </c>
      <c r="B11763">
        <v>30040</v>
      </c>
      <c r="C11763">
        <v>4057</v>
      </c>
      <c r="D11763">
        <v>415</v>
      </c>
      <c r="E11763" s="124" t="s">
        <v>22696</v>
      </c>
      <c r="F11763" t="str">
        <f t="shared" si="240"/>
        <v>Nick NorrisVENEER SERVICES, LLC</v>
      </c>
      <c r="G11763" s="150" t="str">
        <f t="shared" si="241"/>
        <v>Nick Norris</v>
      </c>
      <c r="H11763" s="149" t="s">
        <v>10619</v>
      </c>
      <c r="I11763">
        <v>40003453</v>
      </c>
      <c r="K11763" t="s">
        <v>23528</v>
      </c>
      <c r="L11763" t="s">
        <v>15827</v>
      </c>
      <c r="M11763" t="s">
        <v>12896</v>
      </c>
      <c r="N11763">
        <v>46217</v>
      </c>
      <c r="Q11763" t="s">
        <v>12415</v>
      </c>
      <c r="R11763" t="s">
        <v>12416</v>
      </c>
      <c r="S11763">
        <v>3173460711</v>
      </c>
      <c r="U11763" t="s">
        <v>12418</v>
      </c>
      <c r="W11763">
        <v>11</v>
      </c>
      <c r="X11763">
        <v>1</v>
      </c>
      <c r="Y11763" t="s">
        <v>12419</v>
      </c>
      <c r="Z11763" t="s">
        <v>12420</v>
      </c>
      <c r="AA11763" t="s">
        <v>12421</v>
      </c>
      <c r="AB11763" t="s">
        <v>12478</v>
      </c>
      <c r="AC11763">
        <v>2</v>
      </c>
      <c r="AD11763" s="123">
        <v>39111</v>
      </c>
      <c r="AE11763" t="s">
        <v>12423</v>
      </c>
      <c r="AG11763">
        <v>40003453</v>
      </c>
      <c r="AL11763" t="s">
        <v>12478</v>
      </c>
      <c r="AN11763">
        <v>1509706701</v>
      </c>
      <c r="AO11763">
        <v>16</v>
      </c>
      <c r="AP11763" t="s">
        <v>12424</v>
      </c>
      <c r="AQ11763" t="s">
        <v>11408</v>
      </c>
      <c r="AR11763">
        <v>4100</v>
      </c>
      <c r="AT11763">
        <v>0</v>
      </c>
      <c r="AV11763" t="s">
        <v>23529</v>
      </c>
      <c r="AW11763">
        <v>116100</v>
      </c>
    </row>
    <row r="11764" spans="1:49" x14ac:dyDescent="0.25">
      <c r="A11764">
        <v>4100</v>
      </c>
      <c r="B11764">
        <v>30040</v>
      </c>
      <c r="C11764">
        <v>4057</v>
      </c>
      <c r="D11764">
        <v>415</v>
      </c>
      <c r="E11764" s="124" t="s">
        <v>22696</v>
      </c>
      <c r="F11764" t="str">
        <f t="shared" si="240"/>
        <v>Nick NorrisWELLING MACHINERY</v>
      </c>
      <c r="G11764" s="150" t="str">
        <f t="shared" si="241"/>
        <v>Nick Norris</v>
      </c>
      <c r="H11764" s="149" t="s">
        <v>10852</v>
      </c>
      <c r="I11764">
        <v>40004127</v>
      </c>
      <c r="K11764" t="s">
        <v>23530</v>
      </c>
      <c r="L11764" t="s">
        <v>12895</v>
      </c>
      <c r="M11764" t="s">
        <v>12896</v>
      </c>
      <c r="N11764" t="s">
        <v>23531</v>
      </c>
      <c r="Q11764" t="s">
        <v>12415</v>
      </c>
      <c r="R11764" t="s">
        <v>12416</v>
      </c>
      <c r="S11764" t="s">
        <v>23532</v>
      </c>
      <c r="U11764" t="s">
        <v>12418</v>
      </c>
      <c r="W11764">
        <v>11</v>
      </c>
      <c r="X11764">
        <v>1</v>
      </c>
      <c r="Y11764" t="s">
        <v>12419</v>
      </c>
      <c r="Z11764" t="s">
        <v>12420</v>
      </c>
      <c r="AA11764" t="s">
        <v>12421</v>
      </c>
      <c r="AB11764" t="s">
        <v>12422</v>
      </c>
      <c r="AC11764">
        <v>2</v>
      </c>
      <c r="AD11764" s="123">
        <v>39111</v>
      </c>
      <c r="AE11764" t="s">
        <v>12423</v>
      </c>
      <c r="AG11764">
        <v>40004127</v>
      </c>
      <c r="AL11764" t="s">
        <v>12422</v>
      </c>
      <c r="AN11764">
        <v>1500304701</v>
      </c>
      <c r="AO11764">
        <v>16</v>
      </c>
      <c r="AP11764" t="s">
        <v>12424</v>
      </c>
      <c r="AQ11764" t="s">
        <v>11408</v>
      </c>
      <c r="AR11764">
        <v>4100</v>
      </c>
      <c r="AS11764" t="s">
        <v>12491</v>
      </c>
      <c r="AT11764">
        <v>2005</v>
      </c>
      <c r="AV11764" t="s">
        <v>23533</v>
      </c>
      <c r="AW11764">
        <v>116100</v>
      </c>
    </row>
    <row r="11765" spans="1:49" x14ac:dyDescent="0.25">
      <c r="A11765">
        <v>4100</v>
      </c>
      <c r="B11765">
        <v>30040</v>
      </c>
      <c r="C11765">
        <v>4057</v>
      </c>
      <c r="D11765">
        <v>415</v>
      </c>
      <c r="E11765" s="124" t="s">
        <v>22696</v>
      </c>
      <c r="F11765" t="str">
        <f t="shared" si="240"/>
        <v>Nick NorrisWESTVACO</v>
      </c>
      <c r="G11765" s="150" t="str">
        <f t="shared" si="241"/>
        <v>Nick Norris</v>
      </c>
      <c r="H11765" s="149" t="s">
        <v>10929</v>
      </c>
      <c r="I11765">
        <v>40004128</v>
      </c>
      <c r="J11765" t="s">
        <v>23534</v>
      </c>
      <c r="K11765" t="s">
        <v>23535</v>
      </c>
      <c r="L11765" t="s">
        <v>15827</v>
      </c>
      <c r="M11765" t="s">
        <v>12896</v>
      </c>
      <c r="N11765" t="s">
        <v>23536</v>
      </c>
      <c r="Q11765" t="s">
        <v>12415</v>
      </c>
      <c r="R11765" t="s">
        <v>12416</v>
      </c>
      <c r="S11765" t="s">
        <v>23537</v>
      </c>
      <c r="U11765" t="s">
        <v>12418</v>
      </c>
      <c r="W11765">
        <v>11</v>
      </c>
      <c r="X11765">
        <v>1</v>
      </c>
      <c r="Y11765" t="s">
        <v>12419</v>
      </c>
      <c r="Z11765" t="s">
        <v>12420</v>
      </c>
      <c r="AA11765" t="s">
        <v>12421</v>
      </c>
      <c r="AB11765" t="s">
        <v>12422</v>
      </c>
      <c r="AC11765">
        <v>2</v>
      </c>
      <c r="AD11765" s="123">
        <v>39111</v>
      </c>
      <c r="AE11765" t="s">
        <v>12423</v>
      </c>
      <c r="AG11765">
        <v>40004128</v>
      </c>
      <c r="AL11765" t="s">
        <v>12422</v>
      </c>
      <c r="AN11765">
        <v>1509706701</v>
      </c>
      <c r="AO11765">
        <v>16</v>
      </c>
      <c r="AP11765" t="s">
        <v>12424</v>
      </c>
      <c r="AQ11765" t="s">
        <v>11408</v>
      </c>
      <c r="AR11765">
        <v>4100</v>
      </c>
      <c r="AS11765" t="s">
        <v>12491</v>
      </c>
      <c r="AT11765">
        <v>0</v>
      </c>
      <c r="AV11765" t="s">
        <v>10929</v>
      </c>
      <c r="AW11765">
        <v>116100</v>
      </c>
    </row>
    <row r="11766" spans="1:49" x14ac:dyDescent="0.25">
      <c r="A11766">
        <v>4100</v>
      </c>
      <c r="B11766">
        <v>30040</v>
      </c>
      <c r="C11766">
        <v>4057</v>
      </c>
      <c r="D11766">
        <v>415</v>
      </c>
      <c r="E11766" s="124" t="s">
        <v>22696</v>
      </c>
      <c r="F11766" t="str">
        <f t="shared" si="240"/>
        <v>Nick NorrisWHITESTONE AQUISITION</v>
      </c>
      <c r="G11766" s="150" t="str">
        <f t="shared" si="241"/>
        <v>Nick Norris</v>
      </c>
      <c r="H11766" s="149" t="s">
        <v>10946</v>
      </c>
      <c r="I11766">
        <v>40002633</v>
      </c>
      <c r="K11766" t="s">
        <v>23538</v>
      </c>
      <c r="L11766" t="s">
        <v>15309</v>
      </c>
      <c r="M11766" t="s">
        <v>12896</v>
      </c>
      <c r="N11766" t="s">
        <v>23539</v>
      </c>
      <c r="Q11766" t="s">
        <v>12415</v>
      </c>
      <c r="R11766" t="s">
        <v>12416</v>
      </c>
      <c r="S11766" t="s">
        <v>23540</v>
      </c>
      <c r="U11766" t="s">
        <v>12418</v>
      </c>
      <c r="W11766">
        <v>11</v>
      </c>
      <c r="X11766">
        <v>1</v>
      </c>
      <c r="Y11766" t="s">
        <v>12419</v>
      </c>
      <c r="Z11766" t="s">
        <v>12420</v>
      </c>
      <c r="AA11766" t="s">
        <v>12421</v>
      </c>
      <c r="AB11766" t="s">
        <v>12422</v>
      </c>
      <c r="AC11766">
        <v>2</v>
      </c>
      <c r="AD11766" s="123">
        <v>39111</v>
      </c>
      <c r="AE11766" t="s">
        <v>12423</v>
      </c>
      <c r="AG11766">
        <v>40002633</v>
      </c>
      <c r="AL11766" t="s">
        <v>12422</v>
      </c>
      <c r="AN11766">
        <v>1510501401</v>
      </c>
      <c r="AO11766">
        <v>16</v>
      </c>
      <c r="AP11766" t="s">
        <v>12424</v>
      </c>
      <c r="AQ11766" t="s">
        <v>11408</v>
      </c>
      <c r="AR11766">
        <v>4100</v>
      </c>
      <c r="AS11766" t="s">
        <v>12491</v>
      </c>
      <c r="AT11766">
        <v>0</v>
      </c>
      <c r="AV11766" t="s">
        <v>12903</v>
      </c>
      <c r="AW11766">
        <v>116100</v>
      </c>
    </row>
    <row r="11767" spans="1:49" x14ac:dyDescent="0.25">
      <c r="A11767">
        <v>4100</v>
      </c>
      <c r="B11767">
        <v>30040</v>
      </c>
      <c r="C11767">
        <v>4057</v>
      </c>
      <c r="D11767">
        <v>415</v>
      </c>
      <c r="E11767" s="124" t="s">
        <v>22696</v>
      </c>
      <c r="F11767" t="str">
        <f t="shared" si="240"/>
        <v>Nick NorrisWHM EQUIPMENT CO., INC</v>
      </c>
      <c r="G11767" s="150" t="str">
        <f t="shared" si="241"/>
        <v>Nick Norris</v>
      </c>
      <c r="H11767" s="149" t="s">
        <v>10951</v>
      </c>
      <c r="I11767">
        <v>40008373</v>
      </c>
      <c r="K11767" t="s">
        <v>23541</v>
      </c>
      <c r="L11767" t="s">
        <v>17002</v>
      </c>
      <c r="M11767" t="s">
        <v>12521</v>
      </c>
      <c r="N11767">
        <v>45241</v>
      </c>
      <c r="Q11767" t="s">
        <v>12415</v>
      </c>
      <c r="R11767" t="s">
        <v>12416</v>
      </c>
      <c r="S11767" t="s">
        <v>23542</v>
      </c>
      <c r="U11767" t="s">
        <v>12418</v>
      </c>
      <c r="W11767">
        <v>11</v>
      </c>
      <c r="X11767">
        <v>1</v>
      </c>
      <c r="Y11767" t="s">
        <v>12419</v>
      </c>
      <c r="Z11767" t="s">
        <v>12420</v>
      </c>
      <c r="AA11767" t="s">
        <v>12429</v>
      </c>
      <c r="AB11767" t="s">
        <v>12422</v>
      </c>
      <c r="AC11767">
        <v>2</v>
      </c>
      <c r="AD11767" s="123">
        <v>43224</v>
      </c>
      <c r="AE11767" t="s">
        <v>12431</v>
      </c>
      <c r="AG11767">
        <v>40008373</v>
      </c>
      <c r="AL11767" t="s">
        <v>12422</v>
      </c>
      <c r="AN11767">
        <v>3606104901</v>
      </c>
      <c r="AO11767">
        <v>16</v>
      </c>
      <c r="AP11767" t="s">
        <v>12424</v>
      </c>
      <c r="AQ11767" t="s">
        <v>11408</v>
      </c>
      <c r="AR11767">
        <v>4100</v>
      </c>
      <c r="AT11767">
        <v>0</v>
      </c>
      <c r="AV11767" t="s">
        <v>23543</v>
      </c>
      <c r="AW11767">
        <v>116100</v>
      </c>
    </row>
    <row r="11768" spans="1:49" x14ac:dyDescent="0.25">
      <c r="A11768">
        <v>4100</v>
      </c>
      <c r="B11768">
        <v>30040</v>
      </c>
      <c r="C11768">
        <v>4057</v>
      </c>
      <c r="D11768">
        <v>415</v>
      </c>
      <c r="E11768" s="124" t="s">
        <v>22696</v>
      </c>
      <c r="F11768" t="str">
        <f t="shared" si="240"/>
        <v>Nick NorrisWOLSELEY INDUSTRIAL GROUP #180</v>
      </c>
      <c r="G11768" s="150" t="str">
        <f t="shared" si="241"/>
        <v>Nick Norris</v>
      </c>
      <c r="H11768" s="149" t="s">
        <v>11000</v>
      </c>
      <c r="I11768">
        <v>40007402</v>
      </c>
      <c r="L11768" t="s">
        <v>22122</v>
      </c>
      <c r="M11768" t="s">
        <v>16547</v>
      </c>
      <c r="O11768">
        <v>9406</v>
      </c>
      <c r="P11768" t="s">
        <v>22123</v>
      </c>
      <c r="Q11768" t="s">
        <v>12415</v>
      </c>
      <c r="R11768" t="s">
        <v>12416</v>
      </c>
      <c r="S11768" t="s">
        <v>23544</v>
      </c>
      <c r="U11768" t="s">
        <v>12418</v>
      </c>
      <c r="W11768">
        <v>11</v>
      </c>
      <c r="X11768">
        <v>1</v>
      </c>
      <c r="Y11768" t="s">
        <v>12472</v>
      </c>
      <c r="Z11768" t="s">
        <v>12420</v>
      </c>
      <c r="AA11768" t="s">
        <v>12429</v>
      </c>
      <c r="AB11768" t="s">
        <v>12422</v>
      </c>
      <c r="AC11768">
        <v>2</v>
      </c>
      <c r="AD11768" s="123">
        <v>41857</v>
      </c>
      <c r="AE11768" t="s">
        <v>12431</v>
      </c>
      <c r="AG11768">
        <v>40007402</v>
      </c>
      <c r="AL11768" t="s">
        <v>12422</v>
      </c>
      <c r="AN11768">
        <v>4765003101</v>
      </c>
      <c r="AO11768">
        <v>16</v>
      </c>
      <c r="AP11768" t="s">
        <v>12424</v>
      </c>
      <c r="AQ11768" t="s">
        <v>11408</v>
      </c>
      <c r="AR11768">
        <v>4100</v>
      </c>
      <c r="AT11768">
        <v>0</v>
      </c>
      <c r="AV11768" t="s">
        <v>23545</v>
      </c>
      <c r="AW11768">
        <v>116100</v>
      </c>
    </row>
    <row r="11769" spans="1:49" x14ac:dyDescent="0.25">
      <c r="A11769">
        <v>4100</v>
      </c>
      <c r="B11769">
        <v>30040</v>
      </c>
      <c r="C11769">
        <v>4057</v>
      </c>
      <c r="D11769">
        <v>415</v>
      </c>
      <c r="E11769" s="124" t="s">
        <v>22696</v>
      </c>
      <c r="F11769" t="str">
        <f t="shared" si="240"/>
        <v>Nick NorrisZF BATAVIA LLC</v>
      </c>
      <c r="G11769" s="150" t="str">
        <f t="shared" si="241"/>
        <v>Nick Norris</v>
      </c>
      <c r="H11769" s="149" t="s">
        <v>11074</v>
      </c>
      <c r="I11769">
        <v>40001870</v>
      </c>
      <c r="K11769" t="s">
        <v>23546</v>
      </c>
      <c r="L11769" t="s">
        <v>21329</v>
      </c>
      <c r="M11769" t="s">
        <v>12521</v>
      </c>
      <c r="N11769" t="s">
        <v>23395</v>
      </c>
      <c r="Q11769" t="s">
        <v>12415</v>
      </c>
      <c r="R11769" t="s">
        <v>12416</v>
      </c>
      <c r="S11769" t="s">
        <v>23547</v>
      </c>
      <c r="U11769" t="s">
        <v>12418</v>
      </c>
      <c r="W11769">
        <v>11</v>
      </c>
      <c r="X11769">
        <v>1</v>
      </c>
      <c r="Y11769" t="s">
        <v>12472</v>
      </c>
      <c r="Z11769" t="s">
        <v>12420</v>
      </c>
      <c r="AA11769" t="s">
        <v>12421</v>
      </c>
      <c r="AB11769" t="s">
        <v>12422</v>
      </c>
      <c r="AC11769">
        <v>2</v>
      </c>
      <c r="AD11769" s="123">
        <v>39111</v>
      </c>
      <c r="AE11769" t="s">
        <v>12423</v>
      </c>
      <c r="AG11769">
        <v>40001870</v>
      </c>
      <c r="AL11769" t="s">
        <v>12422</v>
      </c>
      <c r="AN11769">
        <v>3602549181</v>
      </c>
      <c r="AO11769">
        <v>16</v>
      </c>
      <c r="AP11769" t="s">
        <v>12424</v>
      </c>
      <c r="AQ11769" t="s">
        <v>11408</v>
      </c>
      <c r="AR11769">
        <v>4100</v>
      </c>
      <c r="AS11769" t="s">
        <v>12491</v>
      </c>
      <c r="AT11769">
        <v>0</v>
      </c>
      <c r="AV11769" t="s">
        <v>23548</v>
      </c>
      <c r="AW11769">
        <v>116100</v>
      </c>
    </row>
    <row r="11770" spans="1:49" x14ac:dyDescent="0.25">
      <c r="A11770">
        <v>4100</v>
      </c>
      <c r="B11770">
        <v>30010</v>
      </c>
      <c r="C11770">
        <v>4002</v>
      </c>
      <c r="D11770">
        <v>416</v>
      </c>
      <c r="E11770" s="124" t="s">
        <v>315</v>
      </c>
      <c r="F11770" t="str">
        <f t="shared" si="240"/>
        <v>Open21 ST CENTURY SOFTWARE INC.</v>
      </c>
      <c r="G11770" s="151" t="str">
        <f t="shared" si="241"/>
        <v>Open</v>
      </c>
      <c r="H11770" s="149" t="s">
        <v>251</v>
      </c>
      <c r="I11770">
        <v>40006593</v>
      </c>
      <c r="K11770" t="s">
        <v>23549</v>
      </c>
      <c r="L11770" t="s">
        <v>23550</v>
      </c>
      <c r="M11770" t="s">
        <v>13125</v>
      </c>
      <c r="N11770">
        <v>21117</v>
      </c>
      <c r="Q11770" t="s">
        <v>12415</v>
      </c>
      <c r="R11770" t="s">
        <v>12416</v>
      </c>
      <c r="S11770" t="s">
        <v>23551</v>
      </c>
      <c r="U11770" t="s">
        <v>12418</v>
      </c>
      <c r="W11770">
        <v>11</v>
      </c>
      <c r="X11770">
        <v>0</v>
      </c>
      <c r="Y11770" t="s">
        <v>12419</v>
      </c>
      <c r="Z11770" t="s">
        <v>12420</v>
      </c>
      <c r="AA11770" t="s">
        <v>12429</v>
      </c>
      <c r="AB11770" t="s">
        <v>12422</v>
      </c>
      <c r="AC11770">
        <v>2</v>
      </c>
      <c r="AD11770" s="123">
        <v>40717</v>
      </c>
      <c r="AE11770" t="s">
        <v>12431</v>
      </c>
      <c r="AG11770">
        <v>40006593</v>
      </c>
      <c r="AL11770" t="s">
        <v>12422</v>
      </c>
      <c r="AN11770">
        <v>2100504501</v>
      </c>
      <c r="AO11770">
        <v>16</v>
      </c>
      <c r="AP11770" t="s">
        <v>12424</v>
      </c>
      <c r="AQ11770" t="s">
        <v>11408</v>
      </c>
      <c r="AR11770">
        <v>4100</v>
      </c>
      <c r="AT11770">
        <v>0</v>
      </c>
      <c r="AV11770" t="s">
        <v>23552</v>
      </c>
      <c r="AW11770">
        <v>116100</v>
      </c>
    </row>
    <row r="11771" spans="1:49" x14ac:dyDescent="0.25">
      <c r="A11771">
        <v>4100</v>
      </c>
      <c r="B11771">
        <v>30050</v>
      </c>
      <c r="C11771">
        <v>4031</v>
      </c>
      <c r="D11771">
        <v>415</v>
      </c>
      <c r="E11771" s="124" t="s">
        <v>315</v>
      </c>
      <c r="F11771" t="str">
        <f t="shared" si="240"/>
        <v>OpenA C SUPPLY - MILWAUKEE</v>
      </c>
      <c r="G11771" s="151" t="str">
        <f t="shared" si="241"/>
        <v>Open</v>
      </c>
      <c r="H11771" s="149" t="s">
        <v>308</v>
      </c>
      <c r="I11771">
        <v>40001375</v>
      </c>
      <c r="L11771" t="s">
        <v>15480</v>
      </c>
      <c r="M11771" t="s">
        <v>14186</v>
      </c>
      <c r="O11771">
        <v>245029</v>
      </c>
      <c r="P11771" t="s">
        <v>23553</v>
      </c>
      <c r="Q11771" t="s">
        <v>12415</v>
      </c>
      <c r="R11771" t="s">
        <v>12416</v>
      </c>
      <c r="S11771" t="s">
        <v>23554</v>
      </c>
      <c r="U11771" t="s">
        <v>12418</v>
      </c>
      <c r="W11771">
        <v>11</v>
      </c>
      <c r="X11771">
        <v>2</v>
      </c>
      <c r="Y11771" t="s">
        <v>12419</v>
      </c>
      <c r="Z11771" t="s">
        <v>12420</v>
      </c>
      <c r="AA11771" t="s">
        <v>12421</v>
      </c>
      <c r="AB11771" t="s">
        <v>12422</v>
      </c>
      <c r="AC11771">
        <v>2</v>
      </c>
      <c r="AD11771" s="123">
        <v>39111</v>
      </c>
      <c r="AE11771" t="s">
        <v>12423</v>
      </c>
      <c r="AG11771">
        <v>40001375</v>
      </c>
      <c r="AL11771" t="s">
        <v>12422</v>
      </c>
      <c r="AN11771">
        <v>5007907101</v>
      </c>
      <c r="AO11771">
        <v>16</v>
      </c>
      <c r="AP11771" t="s">
        <v>12424</v>
      </c>
      <c r="AQ11771" t="s">
        <v>11408</v>
      </c>
      <c r="AR11771">
        <v>4100</v>
      </c>
      <c r="AS11771" t="s">
        <v>12491</v>
      </c>
      <c r="AT11771">
        <v>0</v>
      </c>
      <c r="AV11771" t="s">
        <v>16004</v>
      </c>
      <c r="AW11771">
        <v>116100</v>
      </c>
    </row>
    <row r="11772" spans="1:49" x14ac:dyDescent="0.25">
      <c r="A11772">
        <v>4100</v>
      </c>
      <c r="B11772">
        <v>30050</v>
      </c>
      <c r="C11772">
        <v>4031</v>
      </c>
      <c r="D11772">
        <v>415</v>
      </c>
      <c r="E11772" s="124" t="s">
        <v>315</v>
      </c>
      <c r="F11772" t="str">
        <f t="shared" si="240"/>
        <v>OpenA C SUPPLY - STRUTEVANT</v>
      </c>
      <c r="G11772" s="151" t="str">
        <f t="shared" si="241"/>
        <v>Open</v>
      </c>
      <c r="H11772" s="149" t="s">
        <v>311</v>
      </c>
      <c r="I11772">
        <v>40001658</v>
      </c>
      <c r="K11772" t="s">
        <v>23555</v>
      </c>
      <c r="L11772" t="s">
        <v>23556</v>
      </c>
      <c r="M11772" t="s">
        <v>14186</v>
      </c>
      <c r="N11772" t="s">
        <v>23557</v>
      </c>
      <c r="Q11772" t="s">
        <v>12415</v>
      </c>
      <c r="R11772" t="s">
        <v>12416</v>
      </c>
      <c r="U11772" t="s">
        <v>12418</v>
      </c>
      <c r="W11772">
        <v>11</v>
      </c>
      <c r="X11772">
        <v>2</v>
      </c>
      <c r="Y11772" t="s">
        <v>12419</v>
      </c>
      <c r="Z11772" t="s">
        <v>12420</v>
      </c>
      <c r="AA11772" t="s">
        <v>12421</v>
      </c>
      <c r="AB11772" t="s">
        <v>12422</v>
      </c>
      <c r="AC11772">
        <v>2</v>
      </c>
      <c r="AD11772" s="123">
        <v>39111</v>
      </c>
      <c r="AE11772" t="s">
        <v>12423</v>
      </c>
      <c r="AG11772">
        <v>40001658</v>
      </c>
      <c r="AL11772" t="s">
        <v>12422</v>
      </c>
      <c r="AN11772">
        <v>5010117501</v>
      </c>
      <c r="AO11772">
        <v>16</v>
      </c>
      <c r="AP11772" t="s">
        <v>12424</v>
      </c>
      <c r="AQ11772" t="s">
        <v>11408</v>
      </c>
      <c r="AR11772">
        <v>4100</v>
      </c>
      <c r="AS11772" t="s">
        <v>12491</v>
      </c>
      <c r="AT11772">
        <v>0</v>
      </c>
      <c r="AV11772" t="s">
        <v>16004</v>
      </c>
      <c r="AW11772">
        <v>116100</v>
      </c>
    </row>
    <row r="11773" spans="1:49" x14ac:dyDescent="0.25">
      <c r="A11773">
        <v>4100</v>
      </c>
      <c r="B11773">
        <v>30010</v>
      </c>
      <c r="C11773">
        <v>4002</v>
      </c>
      <c r="D11773">
        <v>416</v>
      </c>
      <c r="E11773" s="124" t="s">
        <v>315</v>
      </c>
      <c r="F11773" t="str">
        <f t="shared" si="240"/>
        <v>OpenA.B. FILICKO</v>
      </c>
      <c r="G11773" s="151" t="str">
        <f t="shared" si="241"/>
        <v>Open</v>
      </c>
      <c r="H11773" s="149" t="s">
        <v>325</v>
      </c>
      <c r="I11773">
        <v>40002959</v>
      </c>
      <c r="K11773" t="s">
        <v>23558</v>
      </c>
      <c r="L11773" t="s">
        <v>23559</v>
      </c>
      <c r="M11773" t="s">
        <v>13125</v>
      </c>
      <c r="N11773" t="s">
        <v>23560</v>
      </c>
      <c r="Q11773" t="s">
        <v>12415</v>
      </c>
      <c r="R11773" t="s">
        <v>12416</v>
      </c>
      <c r="S11773" t="s">
        <v>23561</v>
      </c>
      <c r="U11773" t="s">
        <v>12418</v>
      </c>
      <c r="W11773">
        <v>11</v>
      </c>
      <c r="X11773">
        <v>2</v>
      </c>
      <c r="Y11773" t="s">
        <v>12419</v>
      </c>
      <c r="Z11773" t="s">
        <v>12420</v>
      </c>
      <c r="AA11773" t="s">
        <v>12421</v>
      </c>
      <c r="AB11773" t="s">
        <v>12422</v>
      </c>
      <c r="AC11773">
        <v>2</v>
      </c>
      <c r="AD11773" s="123">
        <v>39111</v>
      </c>
      <c r="AE11773" t="s">
        <v>12423</v>
      </c>
      <c r="AG11773">
        <v>40002959</v>
      </c>
      <c r="AL11773" t="s">
        <v>12422</v>
      </c>
      <c r="AN11773">
        <v>2151000401</v>
      </c>
      <c r="AO11773">
        <v>16</v>
      </c>
      <c r="AP11773" t="s">
        <v>12424</v>
      </c>
      <c r="AQ11773" t="s">
        <v>11408</v>
      </c>
      <c r="AR11773">
        <v>4100</v>
      </c>
      <c r="AS11773" t="s">
        <v>12491</v>
      </c>
      <c r="AT11773">
        <v>2005</v>
      </c>
      <c r="AV11773" t="s">
        <v>23562</v>
      </c>
      <c r="AW11773">
        <v>116100</v>
      </c>
    </row>
    <row r="11774" spans="1:49" x14ac:dyDescent="0.25">
      <c r="A11774">
        <v>4100</v>
      </c>
      <c r="B11774">
        <v>30010</v>
      </c>
      <c r="C11774">
        <v>4002</v>
      </c>
      <c r="D11774">
        <v>416</v>
      </c>
      <c r="E11774" s="124" t="s">
        <v>315</v>
      </c>
      <c r="F11774" t="str">
        <f t="shared" si="240"/>
        <v>OpenA.G. MACHINE</v>
      </c>
      <c r="G11774" s="151" t="str">
        <f t="shared" si="241"/>
        <v>Open</v>
      </c>
      <c r="H11774" s="149" t="s">
        <v>328</v>
      </c>
      <c r="I11774">
        <v>40006458</v>
      </c>
      <c r="K11774" t="s">
        <v>23563</v>
      </c>
      <c r="L11774" t="s">
        <v>23564</v>
      </c>
      <c r="M11774" t="s">
        <v>16547</v>
      </c>
      <c r="N11774">
        <v>24441</v>
      </c>
      <c r="Q11774" t="s">
        <v>12415</v>
      </c>
      <c r="R11774" t="s">
        <v>12416</v>
      </c>
      <c r="S11774" t="s">
        <v>23565</v>
      </c>
      <c r="U11774" t="s">
        <v>12418</v>
      </c>
      <c r="W11774">
        <v>11</v>
      </c>
      <c r="X11774">
        <v>0</v>
      </c>
      <c r="Y11774" t="s">
        <v>12472</v>
      </c>
      <c r="Z11774" t="s">
        <v>12420</v>
      </c>
      <c r="AA11774" t="s">
        <v>12429</v>
      </c>
      <c r="AB11774" t="s">
        <v>12422</v>
      </c>
      <c r="AC11774">
        <v>2</v>
      </c>
      <c r="AD11774" s="123">
        <v>40557</v>
      </c>
      <c r="AE11774" t="s">
        <v>12431</v>
      </c>
      <c r="AG11774">
        <v>40006458</v>
      </c>
      <c r="AL11774" t="s">
        <v>12422</v>
      </c>
      <c r="AN11774">
        <v>4716519431</v>
      </c>
      <c r="AO11774">
        <v>16</v>
      </c>
      <c r="AP11774" t="s">
        <v>12424</v>
      </c>
      <c r="AQ11774" t="s">
        <v>11408</v>
      </c>
      <c r="AR11774">
        <v>4100</v>
      </c>
      <c r="AT11774">
        <v>0</v>
      </c>
      <c r="AV11774" t="s">
        <v>23566</v>
      </c>
      <c r="AW11774">
        <v>116100</v>
      </c>
    </row>
    <row r="11775" spans="1:49" x14ac:dyDescent="0.25">
      <c r="A11775">
        <v>4100</v>
      </c>
      <c r="B11775">
        <v>30050</v>
      </c>
      <c r="C11775">
        <v>4031</v>
      </c>
      <c r="D11775">
        <v>415</v>
      </c>
      <c r="E11775" s="124" t="s">
        <v>315</v>
      </c>
      <c r="F11775" t="str">
        <f t="shared" si="240"/>
        <v>OpenA-AMERICAN COMPANIES</v>
      </c>
      <c r="G11775" s="151" t="str">
        <f t="shared" si="241"/>
        <v>Open</v>
      </c>
      <c r="H11775" s="149" t="s">
        <v>346</v>
      </c>
      <c r="I11775">
        <v>40001378</v>
      </c>
      <c r="K11775" t="s">
        <v>23567</v>
      </c>
      <c r="L11775" t="s">
        <v>17405</v>
      </c>
      <c r="M11775" t="s">
        <v>12546</v>
      </c>
      <c r="N11775" t="s">
        <v>23568</v>
      </c>
      <c r="Q11775" t="s">
        <v>12415</v>
      </c>
      <c r="R11775" t="s">
        <v>12416</v>
      </c>
      <c r="S11775" t="s">
        <v>23569</v>
      </c>
      <c r="U11775" t="s">
        <v>12418</v>
      </c>
      <c r="W11775">
        <v>11</v>
      </c>
      <c r="X11775">
        <v>1</v>
      </c>
      <c r="Y11775" t="s">
        <v>12419</v>
      </c>
      <c r="Z11775" t="s">
        <v>12420</v>
      </c>
      <c r="AA11775" t="s">
        <v>12421</v>
      </c>
      <c r="AB11775" t="s">
        <v>12422</v>
      </c>
      <c r="AC11775">
        <v>2</v>
      </c>
      <c r="AD11775" s="123">
        <v>39111</v>
      </c>
      <c r="AE11775" t="s">
        <v>12423</v>
      </c>
      <c r="AG11775">
        <v>40001378</v>
      </c>
      <c r="AL11775" t="s">
        <v>12422</v>
      </c>
      <c r="AN11775">
        <v>1420125401</v>
      </c>
      <c r="AO11775">
        <v>16</v>
      </c>
      <c r="AP11775" t="s">
        <v>12424</v>
      </c>
      <c r="AQ11775" t="s">
        <v>11408</v>
      </c>
      <c r="AR11775">
        <v>4100</v>
      </c>
      <c r="AT11775">
        <v>2005</v>
      </c>
      <c r="AV11775" t="s">
        <v>23570</v>
      </c>
      <c r="AW11775">
        <v>116100</v>
      </c>
    </row>
    <row r="11776" spans="1:49" x14ac:dyDescent="0.25">
      <c r="A11776">
        <v>4100</v>
      </c>
      <c r="B11776">
        <v>30050</v>
      </c>
      <c r="C11776">
        <v>4031</v>
      </c>
      <c r="D11776">
        <v>415</v>
      </c>
      <c r="E11776" s="124" t="s">
        <v>315</v>
      </c>
      <c r="F11776" t="str">
        <f t="shared" si="240"/>
        <v>OpenACCENT STORE FIXTURES</v>
      </c>
      <c r="G11776" s="151" t="str">
        <f t="shared" si="241"/>
        <v>Open</v>
      </c>
      <c r="H11776" s="149" t="s">
        <v>390</v>
      </c>
      <c r="I11776">
        <v>40004093</v>
      </c>
      <c r="K11776" t="s">
        <v>23571</v>
      </c>
      <c r="L11776" t="s">
        <v>23572</v>
      </c>
      <c r="M11776" t="s">
        <v>14186</v>
      </c>
      <c r="N11776" t="s">
        <v>23573</v>
      </c>
      <c r="Q11776" t="s">
        <v>12415</v>
      </c>
      <c r="R11776" t="s">
        <v>12416</v>
      </c>
      <c r="S11776" t="s">
        <v>23574</v>
      </c>
      <c r="U11776" t="s">
        <v>12418</v>
      </c>
      <c r="W11776">
        <v>11</v>
      </c>
      <c r="X11776">
        <v>0</v>
      </c>
      <c r="Y11776" t="s">
        <v>12765</v>
      </c>
      <c r="Z11776" t="s">
        <v>12420</v>
      </c>
      <c r="AA11776" t="s">
        <v>12421</v>
      </c>
      <c r="AB11776" t="s">
        <v>12422</v>
      </c>
      <c r="AC11776">
        <v>2</v>
      </c>
      <c r="AD11776" s="123">
        <v>39111</v>
      </c>
      <c r="AE11776" t="s">
        <v>12423</v>
      </c>
      <c r="AG11776">
        <v>40004093</v>
      </c>
      <c r="AL11776" t="s">
        <v>12422</v>
      </c>
      <c r="AN11776">
        <v>5005904801</v>
      </c>
      <c r="AO11776">
        <v>16</v>
      </c>
      <c r="AP11776" t="s">
        <v>12424</v>
      </c>
      <c r="AQ11776" t="s">
        <v>11408</v>
      </c>
      <c r="AR11776">
        <v>4100</v>
      </c>
      <c r="AS11776" t="s">
        <v>12491</v>
      </c>
      <c r="AT11776">
        <v>0</v>
      </c>
      <c r="AV11776" t="s">
        <v>23575</v>
      </c>
      <c r="AW11776">
        <v>116100</v>
      </c>
    </row>
    <row r="11777" spans="1:49" x14ac:dyDescent="0.25">
      <c r="A11777">
        <v>4100</v>
      </c>
      <c r="B11777">
        <v>30050</v>
      </c>
      <c r="C11777">
        <v>4031</v>
      </c>
      <c r="D11777">
        <v>415</v>
      </c>
      <c r="E11777" s="124" t="s">
        <v>315</v>
      </c>
      <c r="F11777" t="str">
        <f t="shared" si="240"/>
        <v>OpenADAPT PLASTICS, INC.</v>
      </c>
      <c r="G11777" s="151" t="str">
        <f t="shared" si="241"/>
        <v>Open</v>
      </c>
      <c r="H11777" s="149" t="s">
        <v>13447</v>
      </c>
      <c r="I11777">
        <v>40002472</v>
      </c>
      <c r="K11777" t="s">
        <v>23576</v>
      </c>
      <c r="L11777" t="s">
        <v>23577</v>
      </c>
      <c r="M11777" t="s">
        <v>12546</v>
      </c>
      <c r="N11777" t="s">
        <v>23578</v>
      </c>
      <c r="Q11777" t="s">
        <v>12415</v>
      </c>
      <c r="R11777" t="s">
        <v>12416</v>
      </c>
      <c r="S11777" t="s">
        <v>23579</v>
      </c>
      <c r="U11777" t="s">
        <v>12418</v>
      </c>
      <c r="W11777">
        <v>11</v>
      </c>
      <c r="X11777">
        <v>2</v>
      </c>
      <c r="Y11777" t="s">
        <v>12419</v>
      </c>
      <c r="Z11777" t="s">
        <v>12420</v>
      </c>
      <c r="AA11777" t="s">
        <v>12421</v>
      </c>
      <c r="AB11777" t="s">
        <v>12422</v>
      </c>
      <c r="AC11777">
        <v>2</v>
      </c>
      <c r="AD11777" s="123">
        <v>39111</v>
      </c>
      <c r="AE11777" t="s">
        <v>12423</v>
      </c>
      <c r="AG11777">
        <v>40002472</v>
      </c>
      <c r="AL11777" t="s">
        <v>12422</v>
      </c>
      <c r="AN11777">
        <v>1420116801</v>
      </c>
      <c r="AO11777">
        <v>16</v>
      </c>
      <c r="AP11777" t="s">
        <v>12424</v>
      </c>
      <c r="AQ11777" t="s">
        <v>11408</v>
      </c>
      <c r="AR11777">
        <v>4100</v>
      </c>
      <c r="AT11777">
        <v>0</v>
      </c>
      <c r="AV11777" t="s">
        <v>23580</v>
      </c>
      <c r="AW11777">
        <v>116100</v>
      </c>
    </row>
    <row r="11778" spans="1:49" x14ac:dyDescent="0.25">
      <c r="A11778">
        <v>4100</v>
      </c>
      <c r="B11778">
        <v>30010</v>
      </c>
      <c r="C11778">
        <v>4002</v>
      </c>
      <c r="D11778">
        <v>416</v>
      </c>
      <c r="E11778" s="124" t="s">
        <v>315</v>
      </c>
      <c r="F11778" t="str">
        <f t="shared" si="240"/>
        <v>OpenAFTON SCIENTIFIC</v>
      </c>
      <c r="G11778" s="151" t="str">
        <f t="shared" si="241"/>
        <v>Open</v>
      </c>
      <c r="H11778" s="149" t="s">
        <v>504</v>
      </c>
      <c r="I11778">
        <v>40007434</v>
      </c>
      <c r="K11778" t="s">
        <v>23581</v>
      </c>
      <c r="L11778" t="s">
        <v>23582</v>
      </c>
      <c r="M11778" t="s">
        <v>16547</v>
      </c>
      <c r="N11778">
        <v>22902</v>
      </c>
      <c r="Q11778" t="s">
        <v>12415</v>
      </c>
      <c r="R11778" t="s">
        <v>12416</v>
      </c>
      <c r="S11778" t="s">
        <v>23583</v>
      </c>
      <c r="U11778" t="s">
        <v>12418</v>
      </c>
      <c r="W11778">
        <v>11</v>
      </c>
      <c r="X11778">
        <v>1</v>
      </c>
      <c r="Y11778" t="s">
        <v>12419</v>
      </c>
      <c r="Z11778" t="s">
        <v>14482</v>
      </c>
      <c r="AA11778" t="s">
        <v>12429</v>
      </c>
      <c r="AB11778" t="s">
        <v>12422</v>
      </c>
      <c r="AC11778">
        <v>2</v>
      </c>
      <c r="AD11778" s="123">
        <v>41919</v>
      </c>
      <c r="AE11778" t="s">
        <v>12431</v>
      </c>
      <c r="AG11778">
        <v>40007434</v>
      </c>
      <c r="AL11778" t="s">
        <v>12422</v>
      </c>
      <c r="AN11778">
        <v>4754001401</v>
      </c>
      <c r="AO11778">
        <v>16</v>
      </c>
      <c r="AP11778" t="s">
        <v>12424</v>
      </c>
      <c r="AQ11778" t="s">
        <v>11408</v>
      </c>
      <c r="AR11778">
        <v>4100</v>
      </c>
      <c r="AT11778">
        <v>0</v>
      </c>
      <c r="AV11778" t="s">
        <v>23584</v>
      </c>
      <c r="AW11778">
        <v>116100</v>
      </c>
    </row>
    <row r="11779" spans="1:49" x14ac:dyDescent="0.25">
      <c r="A11779">
        <v>4100</v>
      </c>
      <c r="B11779">
        <v>30010</v>
      </c>
      <c r="C11779">
        <v>4002</v>
      </c>
      <c r="D11779">
        <v>416</v>
      </c>
      <c r="E11779" s="124" t="s">
        <v>315</v>
      </c>
      <c r="F11779" t="str">
        <f t="shared" ref="F11779:F11842" si="242">CONCATENATE(G11779, H11779)</f>
        <v>OpenAGS MANUFACTURING, INC.</v>
      </c>
      <c r="G11779" s="151" t="str">
        <f t="shared" si="241"/>
        <v>Open</v>
      </c>
      <c r="H11779" s="149" t="s">
        <v>525</v>
      </c>
      <c r="I11779">
        <v>40005399</v>
      </c>
      <c r="J11779" t="s">
        <v>23585</v>
      </c>
      <c r="L11779" t="s">
        <v>23586</v>
      </c>
      <c r="M11779" t="s">
        <v>16547</v>
      </c>
      <c r="O11779">
        <v>237</v>
      </c>
      <c r="P11779">
        <v>24486</v>
      </c>
      <c r="Q11779" t="s">
        <v>12415</v>
      </c>
      <c r="R11779" t="s">
        <v>12416</v>
      </c>
      <c r="S11779" t="s">
        <v>23587</v>
      </c>
      <c r="U11779" t="s">
        <v>12418</v>
      </c>
      <c r="W11779">
        <v>11</v>
      </c>
      <c r="X11779">
        <v>0</v>
      </c>
      <c r="Y11779" t="s">
        <v>12419</v>
      </c>
      <c r="Z11779" t="s">
        <v>12420</v>
      </c>
      <c r="AA11779" t="s">
        <v>12429</v>
      </c>
      <c r="AB11779" t="s">
        <v>12422</v>
      </c>
      <c r="AC11779">
        <v>2</v>
      </c>
      <c r="AD11779" s="123">
        <v>39514</v>
      </c>
      <c r="AE11779" t="s">
        <v>12633</v>
      </c>
      <c r="AG11779">
        <v>40005399</v>
      </c>
      <c r="AL11779" t="s">
        <v>12422</v>
      </c>
      <c r="AN11779">
        <v>4701519551</v>
      </c>
      <c r="AO11779">
        <v>16</v>
      </c>
      <c r="AP11779" t="s">
        <v>12424</v>
      </c>
      <c r="AQ11779" t="s">
        <v>11408</v>
      </c>
      <c r="AR11779">
        <v>4100</v>
      </c>
      <c r="AT11779">
        <v>0</v>
      </c>
      <c r="AV11779" t="s">
        <v>23588</v>
      </c>
      <c r="AW11779">
        <v>116100</v>
      </c>
    </row>
    <row r="11780" spans="1:49" x14ac:dyDescent="0.25">
      <c r="A11780">
        <v>4100</v>
      </c>
      <c r="B11780">
        <v>30050</v>
      </c>
      <c r="C11780">
        <v>4031</v>
      </c>
      <c r="D11780">
        <v>415</v>
      </c>
      <c r="E11780" s="124" t="s">
        <v>315</v>
      </c>
      <c r="F11780" t="str">
        <f t="shared" si="242"/>
        <v>OpenALADDIN ENGINEERING &amp; MANUFACTURING</v>
      </c>
      <c r="G11780" s="151" t="str">
        <f t="shared" si="241"/>
        <v>Open</v>
      </c>
      <c r="H11780" s="149" t="s">
        <v>558</v>
      </c>
      <c r="I11780">
        <v>40005493</v>
      </c>
      <c r="J11780" t="s">
        <v>23589</v>
      </c>
      <c r="K11780" t="s">
        <v>23590</v>
      </c>
      <c r="L11780" t="s">
        <v>23591</v>
      </c>
      <c r="M11780" t="s">
        <v>14186</v>
      </c>
      <c r="N11780">
        <v>53186</v>
      </c>
      <c r="Q11780" t="s">
        <v>12415</v>
      </c>
      <c r="R11780" t="s">
        <v>12416</v>
      </c>
      <c r="S11780" t="s">
        <v>23592</v>
      </c>
      <c r="U11780" t="s">
        <v>12418</v>
      </c>
      <c r="W11780">
        <v>11</v>
      </c>
      <c r="X11780">
        <v>0</v>
      </c>
      <c r="Y11780" t="s">
        <v>12419</v>
      </c>
      <c r="Z11780" t="s">
        <v>12420</v>
      </c>
      <c r="AA11780" t="s">
        <v>12429</v>
      </c>
      <c r="AB11780" t="s">
        <v>12422</v>
      </c>
      <c r="AC11780">
        <v>2</v>
      </c>
      <c r="AD11780" s="123">
        <v>39617</v>
      </c>
      <c r="AE11780" t="s">
        <v>12538</v>
      </c>
      <c r="AG11780">
        <v>40005493</v>
      </c>
      <c r="AL11780" t="s">
        <v>12422</v>
      </c>
      <c r="AN11780">
        <v>5013312201</v>
      </c>
      <c r="AO11780">
        <v>16</v>
      </c>
      <c r="AP11780" t="s">
        <v>12424</v>
      </c>
      <c r="AQ11780" t="s">
        <v>11408</v>
      </c>
      <c r="AR11780">
        <v>4100</v>
      </c>
      <c r="AS11780" t="s">
        <v>12491</v>
      </c>
      <c r="AT11780">
        <v>0</v>
      </c>
      <c r="AV11780" t="s">
        <v>23593</v>
      </c>
      <c r="AW11780">
        <v>116100</v>
      </c>
    </row>
    <row r="11781" spans="1:49" x14ac:dyDescent="0.25">
      <c r="A11781">
        <v>4100</v>
      </c>
      <c r="B11781">
        <v>30050</v>
      </c>
      <c r="C11781">
        <v>4031</v>
      </c>
      <c r="D11781">
        <v>415</v>
      </c>
      <c r="E11781" s="124" t="s">
        <v>315</v>
      </c>
      <c r="F11781" t="str">
        <f t="shared" si="242"/>
        <v>OpenALBERTSON'S INC.-JEWEL/OSCO</v>
      </c>
      <c r="G11781" s="151" t="str">
        <f t="shared" si="241"/>
        <v>Open</v>
      </c>
      <c r="H11781" s="149" t="s">
        <v>573</v>
      </c>
      <c r="I11781">
        <v>40001958</v>
      </c>
      <c r="J11781" t="s">
        <v>23594</v>
      </c>
      <c r="K11781" t="s">
        <v>23595</v>
      </c>
      <c r="L11781" t="s">
        <v>14295</v>
      </c>
      <c r="M11781" t="s">
        <v>12546</v>
      </c>
      <c r="N11781" t="s">
        <v>23596</v>
      </c>
      <c r="Q11781" t="s">
        <v>12415</v>
      </c>
      <c r="R11781" t="s">
        <v>12416</v>
      </c>
      <c r="S11781" t="s">
        <v>23597</v>
      </c>
      <c r="U11781" t="s">
        <v>12418</v>
      </c>
      <c r="W11781">
        <v>11</v>
      </c>
      <c r="X11781">
        <v>1</v>
      </c>
      <c r="Y11781" t="s">
        <v>12419</v>
      </c>
      <c r="Z11781" t="s">
        <v>12420</v>
      </c>
      <c r="AA11781" t="s">
        <v>12421</v>
      </c>
      <c r="AB11781" t="s">
        <v>12422</v>
      </c>
      <c r="AC11781">
        <v>2</v>
      </c>
      <c r="AD11781" s="123">
        <v>39111</v>
      </c>
      <c r="AE11781" t="s">
        <v>12423</v>
      </c>
      <c r="AG11781">
        <v>40001958</v>
      </c>
      <c r="AL11781" t="s">
        <v>12422</v>
      </c>
      <c r="AN11781">
        <v>1403118401</v>
      </c>
      <c r="AO11781">
        <v>16</v>
      </c>
      <c r="AP11781" t="s">
        <v>12424</v>
      </c>
      <c r="AQ11781" t="s">
        <v>11408</v>
      </c>
      <c r="AR11781">
        <v>4100</v>
      </c>
      <c r="AS11781" t="s">
        <v>12491</v>
      </c>
      <c r="AT11781">
        <v>0</v>
      </c>
      <c r="AV11781" t="s">
        <v>23598</v>
      </c>
      <c r="AW11781">
        <v>116100</v>
      </c>
    </row>
    <row r="11782" spans="1:49" x14ac:dyDescent="0.25">
      <c r="A11782">
        <v>4100</v>
      </c>
      <c r="B11782">
        <v>30005</v>
      </c>
      <c r="C11782">
        <v>4002</v>
      </c>
      <c r="D11782">
        <v>416</v>
      </c>
      <c r="E11782" s="124" t="s">
        <v>315</v>
      </c>
      <c r="F11782" t="str">
        <f t="shared" si="242"/>
        <v>OpenAMAZON - BWI2 (BALTIMORE,MD)</v>
      </c>
      <c r="G11782" s="151" t="str">
        <f t="shared" si="241"/>
        <v>Open</v>
      </c>
      <c r="H11782" s="149" t="s">
        <v>13455</v>
      </c>
      <c r="I11782">
        <v>40008866</v>
      </c>
      <c r="J11782" t="s">
        <v>12481</v>
      </c>
      <c r="K11782" t="s">
        <v>12482</v>
      </c>
      <c r="L11782" t="s">
        <v>12483</v>
      </c>
      <c r="M11782" t="s">
        <v>12484</v>
      </c>
      <c r="N11782">
        <v>98109</v>
      </c>
      <c r="Q11782" t="s">
        <v>12415</v>
      </c>
      <c r="R11782" t="s">
        <v>12416</v>
      </c>
      <c r="S11782" t="s">
        <v>23599</v>
      </c>
      <c r="U11782" t="s">
        <v>12418</v>
      </c>
      <c r="V11782">
        <v>14</v>
      </c>
      <c r="W11782">
        <v>11</v>
      </c>
      <c r="X11782">
        <v>1</v>
      </c>
      <c r="Y11782" t="s">
        <v>12419</v>
      </c>
      <c r="Z11782" t="s">
        <v>12420</v>
      </c>
      <c r="AA11782" t="s">
        <v>12485</v>
      </c>
      <c r="AB11782" t="s">
        <v>12473</v>
      </c>
      <c r="AC11782">
        <v>2</v>
      </c>
      <c r="AD11782" s="123">
        <v>43971</v>
      </c>
      <c r="AE11782" t="s">
        <v>12528</v>
      </c>
      <c r="AG11782">
        <v>40008866</v>
      </c>
      <c r="AL11782" t="s">
        <v>12473</v>
      </c>
      <c r="AN11782">
        <v>4803306501</v>
      </c>
      <c r="AO11782">
        <v>16</v>
      </c>
      <c r="AP11782" t="s">
        <v>12424</v>
      </c>
      <c r="AQ11782" t="s">
        <v>11408</v>
      </c>
      <c r="AR11782">
        <v>4100</v>
      </c>
      <c r="AT11782">
        <v>0</v>
      </c>
      <c r="AV11782" t="s">
        <v>23600</v>
      </c>
      <c r="AW11782">
        <v>116100</v>
      </c>
    </row>
    <row r="11783" spans="1:49" x14ac:dyDescent="0.25">
      <c r="A11783">
        <v>4100</v>
      </c>
      <c r="B11783">
        <v>30050</v>
      </c>
      <c r="C11783">
        <v>4031</v>
      </c>
      <c r="D11783">
        <v>415</v>
      </c>
      <c r="E11783" s="124" t="s">
        <v>315</v>
      </c>
      <c r="F11783" t="str">
        <f t="shared" si="242"/>
        <v>OpenAMAZON.COM SERVICES LLC-MKE2</v>
      </c>
      <c r="G11783" s="151" t="str">
        <f t="shared" si="241"/>
        <v>Open</v>
      </c>
      <c r="H11783" s="149" t="s">
        <v>13459</v>
      </c>
      <c r="I11783">
        <v>40009026</v>
      </c>
      <c r="J11783" t="s">
        <v>22351</v>
      </c>
      <c r="K11783" t="s">
        <v>12482</v>
      </c>
      <c r="L11783" t="s">
        <v>12483</v>
      </c>
      <c r="M11783" t="s">
        <v>12484</v>
      </c>
      <c r="N11783">
        <v>98109</v>
      </c>
      <c r="Q11783" t="s">
        <v>12415</v>
      </c>
      <c r="R11783" t="s">
        <v>12416</v>
      </c>
      <c r="S11783" t="s">
        <v>23601</v>
      </c>
      <c r="U11783" t="s">
        <v>12418</v>
      </c>
      <c r="W11783">
        <v>11</v>
      </c>
      <c r="X11783">
        <v>1</v>
      </c>
      <c r="Y11783" t="s">
        <v>12472</v>
      </c>
      <c r="Z11783" t="s">
        <v>12420</v>
      </c>
      <c r="AA11783" t="s">
        <v>12485</v>
      </c>
      <c r="AB11783" t="s">
        <v>12473</v>
      </c>
      <c r="AC11783">
        <v>2</v>
      </c>
      <c r="AD11783" s="123">
        <v>44225</v>
      </c>
      <c r="AE11783" t="s">
        <v>12528</v>
      </c>
      <c r="AG11783">
        <v>40009026</v>
      </c>
      <c r="AL11783" t="s">
        <v>12473</v>
      </c>
      <c r="AN11783">
        <v>4803306501</v>
      </c>
      <c r="AO11783">
        <v>16</v>
      </c>
      <c r="AP11783" t="s">
        <v>12424</v>
      </c>
      <c r="AQ11783" t="s">
        <v>11408</v>
      </c>
      <c r="AR11783">
        <v>4100</v>
      </c>
      <c r="AT11783">
        <v>0</v>
      </c>
      <c r="AV11783" t="s">
        <v>14585</v>
      </c>
      <c r="AW11783">
        <v>116100</v>
      </c>
    </row>
    <row r="11784" spans="1:49" x14ac:dyDescent="0.25">
      <c r="A11784">
        <v>4100</v>
      </c>
      <c r="B11784">
        <v>30010</v>
      </c>
      <c r="C11784">
        <v>4002</v>
      </c>
      <c r="D11784">
        <v>416</v>
      </c>
      <c r="E11784" s="124" t="s">
        <v>315</v>
      </c>
      <c r="F11784" t="str">
        <f t="shared" si="242"/>
        <v>OpenAMELIA LUMBER COMPANY</v>
      </c>
      <c r="G11784" s="151" t="str">
        <f t="shared" si="241"/>
        <v>Open</v>
      </c>
      <c r="H11784" s="149" t="s">
        <v>804</v>
      </c>
      <c r="I11784">
        <v>40007335</v>
      </c>
      <c r="L11784" t="s">
        <v>22708</v>
      </c>
      <c r="M11784" t="s">
        <v>16547</v>
      </c>
      <c r="O11784">
        <v>727</v>
      </c>
      <c r="P11784">
        <v>23002</v>
      </c>
      <c r="Q11784" t="s">
        <v>12415</v>
      </c>
      <c r="R11784" t="s">
        <v>12416</v>
      </c>
      <c r="S11784" t="s">
        <v>23602</v>
      </c>
      <c r="U11784" t="s">
        <v>12418</v>
      </c>
      <c r="W11784">
        <v>11</v>
      </c>
      <c r="X11784">
        <v>1</v>
      </c>
      <c r="Y11784" t="s">
        <v>12419</v>
      </c>
      <c r="Z11784" t="s">
        <v>12420</v>
      </c>
      <c r="AA11784" t="s">
        <v>12429</v>
      </c>
      <c r="AB11784" t="s">
        <v>12422</v>
      </c>
      <c r="AC11784">
        <v>2</v>
      </c>
      <c r="AD11784" s="123">
        <v>41754</v>
      </c>
      <c r="AE11784" t="s">
        <v>12431</v>
      </c>
      <c r="AG11784">
        <v>40007335</v>
      </c>
      <c r="AL11784" t="s">
        <v>12422</v>
      </c>
      <c r="AN11784">
        <v>4700719221</v>
      </c>
      <c r="AO11784">
        <v>16</v>
      </c>
      <c r="AP11784" t="s">
        <v>12424</v>
      </c>
      <c r="AQ11784" t="s">
        <v>11408</v>
      </c>
      <c r="AR11784">
        <v>4100</v>
      </c>
      <c r="AT11784">
        <v>0</v>
      </c>
      <c r="AV11784" t="s">
        <v>23603</v>
      </c>
      <c r="AW11784">
        <v>116100</v>
      </c>
    </row>
    <row r="11785" spans="1:49" x14ac:dyDescent="0.25">
      <c r="A11785">
        <v>4100</v>
      </c>
      <c r="B11785">
        <v>30050</v>
      </c>
      <c r="C11785">
        <v>4031</v>
      </c>
      <c r="D11785">
        <v>415</v>
      </c>
      <c r="E11785" s="124" t="s">
        <v>315</v>
      </c>
      <c r="F11785" t="str">
        <f t="shared" si="242"/>
        <v>OpenAMERICAN INTERNATIONAL MACHINERY IN</v>
      </c>
      <c r="G11785" s="151" t="str">
        <f t="shared" si="241"/>
        <v>Open</v>
      </c>
      <c r="H11785" s="149" t="s">
        <v>831</v>
      </c>
      <c r="I11785">
        <v>40001693</v>
      </c>
      <c r="K11785" t="s">
        <v>23604</v>
      </c>
      <c r="L11785" t="s">
        <v>23605</v>
      </c>
      <c r="M11785" t="s">
        <v>14186</v>
      </c>
      <c r="N11785" t="s">
        <v>23606</v>
      </c>
      <c r="Q11785" t="s">
        <v>12415</v>
      </c>
      <c r="R11785" t="s">
        <v>12416</v>
      </c>
      <c r="S11785">
        <v>4147643223</v>
      </c>
      <c r="U11785" t="s">
        <v>12418</v>
      </c>
      <c r="W11785">
        <v>11</v>
      </c>
      <c r="X11785">
        <v>0</v>
      </c>
      <c r="Y11785" t="s">
        <v>12472</v>
      </c>
      <c r="Z11785" t="s">
        <v>12420</v>
      </c>
      <c r="AA11785" t="s">
        <v>12421</v>
      </c>
      <c r="AB11785" t="s">
        <v>12422</v>
      </c>
      <c r="AC11785">
        <v>2</v>
      </c>
      <c r="AD11785" s="123">
        <v>39111</v>
      </c>
      <c r="AE11785" t="s">
        <v>12423</v>
      </c>
      <c r="AG11785">
        <v>40001693</v>
      </c>
      <c r="AL11785" t="s">
        <v>12422</v>
      </c>
      <c r="AN11785">
        <v>5007908101</v>
      </c>
      <c r="AO11785">
        <v>16</v>
      </c>
      <c r="AP11785" t="s">
        <v>12424</v>
      </c>
      <c r="AQ11785" t="s">
        <v>11408</v>
      </c>
      <c r="AR11785">
        <v>4100</v>
      </c>
      <c r="AS11785" t="s">
        <v>12491</v>
      </c>
      <c r="AT11785">
        <v>0</v>
      </c>
      <c r="AV11785" t="s">
        <v>23607</v>
      </c>
      <c r="AW11785">
        <v>116100</v>
      </c>
    </row>
    <row r="11786" spans="1:49" x14ac:dyDescent="0.25">
      <c r="A11786">
        <v>4100</v>
      </c>
      <c r="B11786">
        <v>30050</v>
      </c>
      <c r="C11786">
        <v>4031</v>
      </c>
      <c r="D11786">
        <v>415</v>
      </c>
      <c r="E11786" s="124" t="s">
        <v>315</v>
      </c>
      <c r="F11786" t="str">
        <f t="shared" si="242"/>
        <v>OpenAMMERAAL BELTECH, INC.</v>
      </c>
      <c r="G11786" s="151" t="str">
        <f t="shared" si="241"/>
        <v>Open</v>
      </c>
      <c r="H11786" s="149" t="s">
        <v>877</v>
      </c>
      <c r="I11786">
        <v>40007531</v>
      </c>
      <c r="J11786" t="s">
        <v>12492</v>
      </c>
      <c r="K11786" t="s">
        <v>23608</v>
      </c>
      <c r="L11786" t="s">
        <v>19832</v>
      </c>
      <c r="M11786" t="s">
        <v>12546</v>
      </c>
      <c r="N11786">
        <v>60076</v>
      </c>
      <c r="Q11786" t="s">
        <v>12415</v>
      </c>
      <c r="R11786" t="s">
        <v>12416</v>
      </c>
      <c r="S11786" t="s">
        <v>23609</v>
      </c>
      <c r="U11786" t="s">
        <v>12418</v>
      </c>
      <c r="W11786">
        <v>11</v>
      </c>
      <c r="X11786">
        <v>2</v>
      </c>
      <c r="Y11786" t="s">
        <v>12419</v>
      </c>
      <c r="Z11786" t="s">
        <v>12420</v>
      </c>
      <c r="AA11786" t="s">
        <v>12429</v>
      </c>
      <c r="AB11786" t="s">
        <v>12757</v>
      </c>
      <c r="AC11786">
        <v>2</v>
      </c>
      <c r="AD11786" s="123">
        <v>42073</v>
      </c>
      <c r="AE11786" t="s">
        <v>12431</v>
      </c>
      <c r="AG11786">
        <v>40007531</v>
      </c>
      <c r="AL11786" t="s">
        <v>12757</v>
      </c>
      <c r="AN11786">
        <v>1403126901</v>
      </c>
      <c r="AO11786">
        <v>16</v>
      </c>
      <c r="AP11786" t="s">
        <v>12424</v>
      </c>
      <c r="AQ11786" t="s">
        <v>11408</v>
      </c>
      <c r="AR11786">
        <v>4100</v>
      </c>
      <c r="AS11786" t="s">
        <v>12491</v>
      </c>
      <c r="AT11786">
        <v>0</v>
      </c>
      <c r="AV11786" t="s">
        <v>19835</v>
      </c>
      <c r="AW11786">
        <v>116100</v>
      </c>
    </row>
    <row r="11787" spans="1:49" x14ac:dyDescent="0.25">
      <c r="A11787">
        <v>4100</v>
      </c>
      <c r="B11787">
        <v>30010</v>
      </c>
      <c r="C11787">
        <v>4002</v>
      </c>
      <c r="D11787">
        <v>416</v>
      </c>
      <c r="E11787" s="124" t="s">
        <v>315</v>
      </c>
      <c r="F11787" t="str">
        <f t="shared" si="242"/>
        <v>OpenANDERSON MACHINE COMPANY</v>
      </c>
      <c r="G11787" s="151" t="str">
        <f t="shared" si="241"/>
        <v>Open</v>
      </c>
      <c r="H11787" s="149" t="s">
        <v>902</v>
      </c>
      <c r="I11787">
        <v>40005506</v>
      </c>
      <c r="K11787" t="s">
        <v>23610</v>
      </c>
      <c r="L11787" t="s">
        <v>14785</v>
      </c>
      <c r="M11787" t="s">
        <v>16547</v>
      </c>
      <c r="N11787">
        <v>23235</v>
      </c>
      <c r="Q11787" t="s">
        <v>12415</v>
      </c>
      <c r="R11787" t="s">
        <v>12416</v>
      </c>
      <c r="U11787" t="s">
        <v>12418</v>
      </c>
      <c r="W11787">
        <v>11</v>
      </c>
      <c r="X11787">
        <v>0</v>
      </c>
      <c r="Y11787" t="s">
        <v>12472</v>
      </c>
      <c r="Z11787" t="s">
        <v>12420</v>
      </c>
      <c r="AA11787" t="s">
        <v>12429</v>
      </c>
      <c r="AB11787" t="s">
        <v>12430</v>
      </c>
      <c r="AC11787">
        <v>2</v>
      </c>
      <c r="AD11787" s="123">
        <v>39638</v>
      </c>
      <c r="AE11787" t="s">
        <v>12538</v>
      </c>
      <c r="AG11787">
        <v>40005506</v>
      </c>
      <c r="AL11787" t="s">
        <v>12430</v>
      </c>
      <c r="AN11787">
        <v>4704105501</v>
      </c>
      <c r="AO11787">
        <v>16</v>
      </c>
      <c r="AP11787" t="s">
        <v>12424</v>
      </c>
      <c r="AQ11787" t="s">
        <v>11408</v>
      </c>
      <c r="AR11787">
        <v>4100</v>
      </c>
      <c r="AT11787">
        <v>0</v>
      </c>
      <c r="AV11787" t="s">
        <v>16332</v>
      </c>
      <c r="AW11787">
        <v>116100</v>
      </c>
    </row>
    <row r="11788" spans="1:49" x14ac:dyDescent="0.25">
      <c r="A11788">
        <v>4100</v>
      </c>
      <c r="B11788">
        <v>30050</v>
      </c>
      <c r="C11788">
        <v>4031</v>
      </c>
      <c r="D11788">
        <v>415</v>
      </c>
      <c r="E11788" s="124" t="s">
        <v>315</v>
      </c>
      <c r="F11788" t="str">
        <f t="shared" si="242"/>
        <v>OpenApplied  Ind.  DO NOT USE</v>
      </c>
      <c r="G11788" s="151" t="str">
        <f t="shared" si="241"/>
        <v>Open</v>
      </c>
      <c r="H11788" s="149" t="s">
        <v>951</v>
      </c>
      <c r="I11788">
        <v>40000324</v>
      </c>
      <c r="J11788" t="s">
        <v>23611</v>
      </c>
      <c r="K11788" t="s">
        <v>23612</v>
      </c>
      <c r="L11788" t="s">
        <v>13265</v>
      </c>
      <c r="M11788" t="s">
        <v>12684</v>
      </c>
      <c r="N11788">
        <v>49501</v>
      </c>
      <c r="Q11788" t="s">
        <v>12415</v>
      </c>
      <c r="R11788" t="s">
        <v>12416</v>
      </c>
      <c r="S11788" t="s">
        <v>23613</v>
      </c>
      <c r="U11788" t="s">
        <v>12418</v>
      </c>
      <c r="V11788">
        <v>202</v>
      </c>
      <c r="W11788">
        <v>11</v>
      </c>
      <c r="X11788">
        <v>2</v>
      </c>
      <c r="Y11788" t="s">
        <v>12472</v>
      </c>
      <c r="Z11788" t="s">
        <v>12420</v>
      </c>
      <c r="AA11788" t="s">
        <v>12421</v>
      </c>
      <c r="AB11788" t="s">
        <v>12422</v>
      </c>
      <c r="AC11788">
        <v>2</v>
      </c>
      <c r="AD11788" s="123">
        <v>39111</v>
      </c>
      <c r="AE11788" t="s">
        <v>12423</v>
      </c>
      <c r="AG11788">
        <v>40000324</v>
      </c>
      <c r="AL11788" t="s">
        <v>12422</v>
      </c>
      <c r="AN11788">
        <v>2308106401</v>
      </c>
      <c r="AO11788">
        <v>16</v>
      </c>
      <c r="AP11788" t="s">
        <v>12424</v>
      </c>
      <c r="AQ11788" t="s">
        <v>11408</v>
      </c>
      <c r="AR11788">
        <v>4100</v>
      </c>
      <c r="AS11788" t="s">
        <v>12491</v>
      </c>
      <c r="AT11788">
        <v>2005</v>
      </c>
      <c r="AV11788" t="s">
        <v>23614</v>
      </c>
      <c r="AW11788">
        <v>116100</v>
      </c>
    </row>
    <row r="11789" spans="1:49" x14ac:dyDescent="0.25">
      <c r="A11789">
        <v>4100</v>
      </c>
      <c r="B11789">
        <v>30050</v>
      </c>
      <c r="C11789">
        <v>4031</v>
      </c>
      <c r="D11789">
        <v>415</v>
      </c>
      <c r="E11789" s="124" t="s">
        <v>315</v>
      </c>
      <c r="F11789" t="str">
        <f t="shared" si="242"/>
        <v>OpenAPPLIED IND.  - MADISON WI</v>
      </c>
      <c r="G11789" s="151" t="str">
        <f t="shared" si="241"/>
        <v>Open</v>
      </c>
      <c r="H11789" s="149" t="s">
        <v>962</v>
      </c>
      <c r="I11789">
        <v>40004113</v>
      </c>
      <c r="J11789" t="s">
        <v>14068</v>
      </c>
      <c r="L11789" t="s">
        <v>12520</v>
      </c>
      <c r="M11789" t="s">
        <v>12521</v>
      </c>
      <c r="O11789">
        <v>93018</v>
      </c>
      <c r="P11789" t="s">
        <v>12522</v>
      </c>
      <c r="Q11789" t="s">
        <v>12415</v>
      </c>
      <c r="R11789" t="s">
        <v>12416</v>
      </c>
      <c r="S11789" t="s">
        <v>23613</v>
      </c>
      <c r="U11789" t="s">
        <v>12418</v>
      </c>
      <c r="V11789">
        <v>202</v>
      </c>
      <c r="W11789">
        <v>11</v>
      </c>
      <c r="X11789">
        <v>2</v>
      </c>
      <c r="Y11789" t="s">
        <v>12419</v>
      </c>
      <c r="Z11789" t="s">
        <v>12420</v>
      </c>
      <c r="AA11789" t="s">
        <v>12421</v>
      </c>
      <c r="AB11789" t="s">
        <v>12422</v>
      </c>
      <c r="AC11789">
        <v>2</v>
      </c>
      <c r="AD11789" s="123">
        <v>39111</v>
      </c>
      <c r="AE11789" t="s">
        <v>12423</v>
      </c>
      <c r="AG11789">
        <v>40004113</v>
      </c>
      <c r="AL11789" t="s">
        <v>12422</v>
      </c>
      <c r="AN11789">
        <v>3603505101</v>
      </c>
      <c r="AO11789">
        <v>16</v>
      </c>
      <c r="AP11789" t="s">
        <v>12424</v>
      </c>
      <c r="AQ11789" t="s">
        <v>11408</v>
      </c>
      <c r="AR11789">
        <v>4100</v>
      </c>
      <c r="AT11789">
        <v>2005</v>
      </c>
      <c r="AV11789" t="s">
        <v>12524</v>
      </c>
      <c r="AW11789">
        <v>116100</v>
      </c>
    </row>
    <row r="11790" spans="1:49" x14ac:dyDescent="0.25">
      <c r="A11790">
        <v>4100</v>
      </c>
      <c r="B11790">
        <v>30050</v>
      </c>
      <c r="C11790">
        <v>4031</v>
      </c>
      <c r="D11790">
        <v>415</v>
      </c>
      <c r="E11790" s="124" t="s">
        <v>315</v>
      </c>
      <c r="F11790" t="str">
        <f t="shared" si="242"/>
        <v>OpenAPPLIED IND. - KENOSHA</v>
      </c>
      <c r="G11790" s="151" t="str">
        <f t="shared" si="241"/>
        <v>Open</v>
      </c>
      <c r="H11790" s="149" t="s">
        <v>1023</v>
      </c>
      <c r="I11790">
        <v>40000321</v>
      </c>
      <c r="J11790" t="s">
        <v>14068</v>
      </c>
      <c r="L11790" t="s">
        <v>12520</v>
      </c>
      <c r="M11790" t="s">
        <v>12521</v>
      </c>
      <c r="O11790">
        <v>93018</v>
      </c>
      <c r="P11790" t="s">
        <v>12522</v>
      </c>
      <c r="Q11790" t="s">
        <v>12415</v>
      </c>
      <c r="R11790" t="s">
        <v>12416</v>
      </c>
      <c r="S11790" t="s">
        <v>23615</v>
      </c>
      <c r="U11790" t="s">
        <v>12418</v>
      </c>
      <c r="V11790">
        <v>202</v>
      </c>
      <c r="W11790">
        <v>11</v>
      </c>
      <c r="X11790">
        <v>2</v>
      </c>
      <c r="Y11790" t="s">
        <v>12472</v>
      </c>
      <c r="Z11790" t="s">
        <v>12420</v>
      </c>
      <c r="AA11790" t="s">
        <v>12421</v>
      </c>
      <c r="AB11790" t="s">
        <v>12422</v>
      </c>
      <c r="AC11790">
        <v>2</v>
      </c>
      <c r="AD11790" s="123">
        <v>39111</v>
      </c>
      <c r="AE11790" t="s">
        <v>12423</v>
      </c>
      <c r="AG11790">
        <v>40000321</v>
      </c>
      <c r="AL11790" t="s">
        <v>12422</v>
      </c>
      <c r="AN11790">
        <v>3603505101</v>
      </c>
      <c r="AO11790">
        <v>16</v>
      </c>
      <c r="AP11790" t="s">
        <v>12424</v>
      </c>
      <c r="AQ11790" t="s">
        <v>11408</v>
      </c>
      <c r="AR11790">
        <v>4100</v>
      </c>
      <c r="AT11790">
        <v>2005</v>
      </c>
      <c r="AV11790" t="s">
        <v>12524</v>
      </c>
      <c r="AW11790">
        <v>116100</v>
      </c>
    </row>
    <row r="11791" spans="1:49" x14ac:dyDescent="0.25">
      <c r="A11791">
        <v>4100</v>
      </c>
      <c r="B11791">
        <v>30050</v>
      </c>
      <c r="C11791">
        <v>4031</v>
      </c>
      <c r="D11791">
        <v>415</v>
      </c>
      <c r="E11791" s="124" t="s">
        <v>315</v>
      </c>
      <c r="F11791" t="str">
        <f t="shared" si="242"/>
        <v>OpenAPPLIED IND. - MILWAUKEE</v>
      </c>
      <c r="G11791" s="151" t="str">
        <f t="shared" si="241"/>
        <v>Open</v>
      </c>
      <c r="H11791" s="149" t="s">
        <v>1033</v>
      </c>
      <c r="I11791">
        <v>40000319</v>
      </c>
      <c r="J11791" t="s">
        <v>14068</v>
      </c>
      <c r="L11791" t="s">
        <v>12520</v>
      </c>
      <c r="M11791" t="s">
        <v>12521</v>
      </c>
      <c r="O11791">
        <v>93018</v>
      </c>
      <c r="P11791" t="s">
        <v>12522</v>
      </c>
      <c r="Q11791" t="s">
        <v>12415</v>
      </c>
      <c r="R11791" t="s">
        <v>12416</v>
      </c>
      <c r="S11791" t="s">
        <v>23616</v>
      </c>
      <c r="U11791" t="s">
        <v>12418</v>
      </c>
      <c r="V11791">
        <v>202</v>
      </c>
      <c r="W11791">
        <v>11</v>
      </c>
      <c r="X11791">
        <v>2</v>
      </c>
      <c r="Y11791" t="s">
        <v>12419</v>
      </c>
      <c r="Z11791" t="s">
        <v>12420</v>
      </c>
      <c r="AA11791" t="s">
        <v>12421</v>
      </c>
      <c r="AB11791" t="s">
        <v>12422</v>
      </c>
      <c r="AC11791">
        <v>2</v>
      </c>
      <c r="AD11791" s="123">
        <v>39111</v>
      </c>
      <c r="AE11791" t="s">
        <v>12423</v>
      </c>
      <c r="AG11791">
        <v>40000319</v>
      </c>
      <c r="AL11791" t="s">
        <v>12422</v>
      </c>
      <c r="AN11791">
        <v>3603505101</v>
      </c>
      <c r="AO11791">
        <v>16</v>
      </c>
      <c r="AP11791" t="s">
        <v>12424</v>
      </c>
      <c r="AQ11791" t="s">
        <v>11408</v>
      </c>
      <c r="AR11791">
        <v>4100</v>
      </c>
      <c r="AT11791">
        <v>0</v>
      </c>
      <c r="AV11791" t="s">
        <v>12524</v>
      </c>
      <c r="AW11791">
        <v>116100</v>
      </c>
    </row>
    <row r="11792" spans="1:49" x14ac:dyDescent="0.25">
      <c r="A11792">
        <v>4100</v>
      </c>
      <c r="B11792">
        <v>30010</v>
      </c>
      <c r="C11792">
        <v>4002</v>
      </c>
      <c r="D11792">
        <v>416</v>
      </c>
      <c r="E11792" s="124" t="s">
        <v>315</v>
      </c>
      <c r="F11792" t="str">
        <f t="shared" si="242"/>
        <v>OpenAPPLIED IND. - ROANOKE, VA</v>
      </c>
      <c r="G11792" s="151" t="str">
        <f t="shared" si="241"/>
        <v>Open</v>
      </c>
      <c r="H11792" s="149" t="s">
        <v>1056</v>
      </c>
      <c r="I11792">
        <v>40001730</v>
      </c>
      <c r="J11792" t="s">
        <v>14068</v>
      </c>
      <c r="L11792" t="s">
        <v>12520</v>
      </c>
      <c r="M11792" t="s">
        <v>12521</v>
      </c>
      <c r="O11792">
        <v>93018</v>
      </c>
      <c r="P11792" t="s">
        <v>12522</v>
      </c>
      <c r="Q11792" t="s">
        <v>12415</v>
      </c>
      <c r="R11792" t="s">
        <v>12416</v>
      </c>
      <c r="S11792">
        <v>5403623741</v>
      </c>
      <c r="U11792" t="s">
        <v>12418</v>
      </c>
      <c r="V11792">
        <v>202</v>
      </c>
      <c r="W11792">
        <v>11</v>
      </c>
      <c r="X11792">
        <v>2</v>
      </c>
      <c r="Y11792" t="s">
        <v>12472</v>
      </c>
      <c r="Z11792" t="s">
        <v>12420</v>
      </c>
      <c r="AA11792" t="s">
        <v>12421</v>
      </c>
      <c r="AB11792" t="s">
        <v>12422</v>
      </c>
      <c r="AC11792">
        <v>2</v>
      </c>
      <c r="AD11792" s="123">
        <v>39111</v>
      </c>
      <c r="AE11792" t="s">
        <v>12423</v>
      </c>
      <c r="AG11792">
        <v>40001730</v>
      </c>
      <c r="AL11792" t="s">
        <v>12422</v>
      </c>
      <c r="AN11792">
        <v>3603505101</v>
      </c>
      <c r="AO11792">
        <v>16</v>
      </c>
      <c r="AP11792" t="s">
        <v>12424</v>
      </c>
      <c r="AQ11792" t="s">
        <v>11408</v>
      </c>
      <c r="AR11792">
        <v>4100</v>
      </c>
      <c r="AT11792">
        <v>2005</v>
      </c>
      <c r="AV11792" t="s">
        <v>12524</v>
      </c>
      <c r="AW11792">
        <v>116100</v>
      </c>
    </row>
    <row r="11793" spans="1:49" x14ac:dyDescent="0.25">
      <c r="A11793">
        <v>4100</v>
      </c>
      <c r="B11793">
        <v>30050</v>
      </c>
      <c r="C11793">
        <v>4031</v>
      </c>
      <c r="D11793">
        <v>415</v>
      </c>
      <c r="E11793" s="124" t="s">
        <v>315</v>
      </c>
      <c r="F11793" t="str">
        <f t="shared" si="242"/>
        <v>OpenAPPLIED IND. - ROCKFORD</v>
      </c>
      <c r="G11793" s="151" t="str">
        <f t="shared" si="241"/>
        <v>Open</v>
      </c>
      <c r="H11793" s="149" t="s">
        <v>1057</v>
      </c>
      <c r="I11793">
        <v>40001905</v>
      </c>
      <c r="J11793" t="s">
        <v>14068</v>
      </c>
      <c r="L11793" t="s">
        <v>12520</v>
      </c>
      <c r="M11793" t="s">
        <v>12521</v>
      </c>
      <c r="O11793">
        <v>93018</v>
      </c>
      <c r="P11793" t="s">
        <v>12522</v>
      </c>
      <c r="Q11793" t="s">
        <v>12415</v>
      </c>
      <c r="R11793" t="s">
        <v>12416</v>
      </c>
      <c r="S11793" t="s">
        <v>23617</v>
      </c>
      <c r="U11793" t="s">
        <v>12418</v>
      </c>
      <c r="V11793">
        <v>202</v>
      </c>
      <c r="W11793">
        <v>11</v>
      </c>
      <c r="X11793">
        <v>2</v>
      </c>
      <c r="Y11793" t="s">
        <v>12472</v>
      </c>
      <c r="Z11793" t="s">
        <v>12420</v>
      </c>
      <c r="AA11793" t="s">
        <v>12421</v>
      </c>
      <c r="AB11793" t="s">
        <v>12422</v>
      </c>
      <c r="AC11793">
        <v>2</v>
      </c>
      <c r="AD11793" s="123">
        <v>39111</v>
      </c>
      <c r="AE11793" t="s">
        <v>12423</v>
      </c>
      <c r="AG11793">
        <v>40001905</v>
      </c>
      <c r="AL11793" t="s">
        <v>12422</v>
      </c>
      <c r="AN11793">
        <v>3603505101</v>
      </c>
      <c r="AO11793">
        <v>16</v>
      </c>
      <c r="AP11793" t="s">
        <v>12424</v>
      </c>
      <c r="AQ11793" t="s">
        <v>11408</v>
      </c>
      <c r="AR11793">
        <v>4100</v>
      </c>
      <c r="AS11793" t="s">
        <v>12491</v>
      </c>
      <c r="AT11793">
        <v>0</v>
      </c>
      <c r="AV11793" t="s">
        <v>12524</v>
      </c>
      <c r="AW11793">
        <v>116100</v>
      </c>
    </row>
    <row r="11794" spans="1:49" x14ac:dyDescent="0.25">
      <c r="A11794">
        <v>4100</v>
      </c>
      <c r="B11794">
        <v>30050</v>
      </c>
      <c r="C11794">
        <v>4031</v>
      </c>
      <c r="D11794">
        <v>415</v>
      </c>
      <c r="E11794" s="124" t="s">
        <v>315</v>
      </c>
      <c r="F11794" t="str">
        <f t="shared" si="242"/>
        <v>OpenARPAC, LLC</v>
      </c>
      <c r="G11794" s="151" t="str">
        <f t="shared" si="241"/>
        <v>Open</v>
      </c>
      <c r="H11794" s="149" t="s">
        <v>1177</v>
      </c>
      <c r="I11794">
        <v>40007795</v>
      </c>
      <c r="K11794" t="s">
        <v>23618</v>
      </c>
      <c r="L11794" t="s">
        <v>23619</v>
      </c>
      <c r="M11794" t="s">
        <v>12546</v>
      </c>
      <c r="N11794">
        <v>60176</v>
      </c>
      <c r="Q11794" t="s">
        <v>12415</v>
      </c>
      <c r="R11794" t="s">
        <v>12416</v>
      </c>
      <c r="S11794" t="s">
        <v>23620</v>
      </c>
      <c r="U11794" t="s">
        <v>12418</v>
      </c>
      <c r="W11794">
        <v>11</v>
      </c>
      <c r="X11794">
        <v>0</v>
      </c>
      <c r="Y11794" t="s">
        <v>12472</v>
      </c>
      <c r="Z11794" t="s">
        <v>12420</v>
      </c>
      <c r="AA11794" t="s">
        <v>12429</v>
      </c>
      <c r="AB11794" t="s">
        <v>12757</v>
      </c>
      <c r="AC11794">
        <v>2</v>
      </c>
      <c r="AD11794" s="123">
        <v>42429</v>
      </c>
      <c r="AE11794" t="s">
        <v>12431</v>
      </c>
      <c r="AG11794">
        <v>40007795</v>
      </c>
      <c r="AL11794" t="s">
        <v>12757</v>
      </c>
      <c r="AN11794">
        <v>1403126601</v>
      </c>
      <c r="AO11794">
        <v>16</v>
      </c>
      <c r="AP11794" t="s">
        <v>12424</v>
      </c>
      <c r="AQ11794" t="s">
        <v>11408</v>
      </c>
      <c r="AR11794">
        <v>4100</v>
      </c>
      <c r="AT11794">
        <v>0</v>
      </c>
      <c r="AV11794" t="s">
        <v>1177</v>
      </c>
      <c r="AW11794">
        <v>116100</v>
      </c>
    </row>
    <row r="11795" spans="1:49" x14ac:dyDescent="0.25">
      <c r="A11795">
        <v>4100</v>
      </c>
      <c r="B11795">
        <v>30050</v>
      </c>
      <c r="C11795">
        <v>4031</v>
      </c>
      <c r="D11795">
        <v>415</v>
      </c>
      <c r="E11795" s="124" t="s">
        <v>315</v>
      </c>
      <c r="F11795" t="str">
        <f t="shared" si="242"/>
        <v>OpenASG-AGI SHOREWOOD</v>
      </c>
      <c r="G11795" s="151" t="str">
        <f t="shared" si="241"/>
        <v>Open</v>
      </c>
      <c r="H11795" s="149" t="s">
        <v>1198</v>
      </c>
      <c r="I11795">
        <v>40004150</v>
      </c>
      <c r="K11795" t="s">
        <v>23621</v>
      </c>
      <c r="L11795" t="s">
        <v>14295</v>
      </c>
      <c r="M11795" t="s">
        <v>12546</v>
      </c>
      <c r="N11795" t="s">
        <v>23596</v>
      </c>
      <c r="Q11795" t="s">
        <v>12415</v>
      </c>
      <c r="R11795" t="s">
        <v>12416</v>
      </c>
      <c r="S11795" t="s">
        <v>23622</v>
      </c>
      <c r="U11795" t="s">
        <v>12418</v>
      </c>
      <c r="W11795">
        <v>11</v>
      </c>
      <c r="X11795">
        <v>1</v>
      </c>
      <c r="Y11795" t="s">
        <v>12419</v>
      </c>
      <c r="Z11795" t="s">
        <v>12420</v>
      </c>
      <c r="AA11795" t="s">
        <v>12421</v>
      </c>
      <c r="AB11795" t="s">
        <v>12422</v>
      </c>
      <c r="AC11795">
        <v>2</v>
      </c>
      <c r="AD11795" s="123">
        <v>39111</v>
      </c>
      <c r="AE11795" t="s">
        <v>12423</v>
      </c>
      <c r="AG11795">
        <v>40004150</v>
      </c>
      <c r="AL11795" t="s">
        <v>12422</v>
      </c>
      <c r="AN11795">
        <v>1403118401</v>
      </c>
      <c r="AO11795">
        <v>16</v>
      </c>
      <c r="AP11795" t="s">
        <v>12424</v>
      </c>
      <c r="AQ11795" t="s">
        <v>11408</v>
      </c>
      <c r="AR11795">
        <v>4100</v>
      </c>
      <c r="AT11795">
        <v>0</v>
      </c>
      <c r="AV11795" t="s">
        <v>23623</v>
      </c>
      <c r="AW11795">
        <v>116100</v>
      </c>
    </row>
    <row r="11796" spans="1:49" x14ac:dyDescent="0.25">
      <c r="A11796">
        <v>4100</v>
      </c>
      <c r="B11796">
        <v>30050</v>
      </c>
      <c r="C11796">
        <v>4031</v>
      </c>
      <c r="D11796">
        <v>415</v>
      </c>
      <c r="E11796" s="124" t="s">
        <v>315</v>
      </c>
      <c r="F11796" t="str">
        <f t="shared" si="242"/>
        <v>OpenASI DOORS, INC.</v>
      </c>
      <c r="G11796" s="151" t="str">
        <f t="shared" si="241"/>
        <v>Open</v>
      </c>
      <c r="H11796" s="149" t="s">
        <v>1204</v>
      </c>
      <c r="I11796">
        <v>40007329</v>
      </c>
      <c r="K11796" t="s">
        <v>23624</v>
      </c>
      <c r="L11796" t="s">
        <v>15480</v>
      </c>
      <c r="M11796" t="s">
        <v>14186</v>
      </c>
      <c r="N11796">
        <v>53225</v>
      </c>
      <c r="Q11796" t="s">
        <v>12415</v>
      </c>
      <c r="R11796" t="s">
        <v>12416</v>
      </c>
      <c r="S11796" t="s">
        <v>23625</v>
      </c>
      <c r="U11796" t="s">
        <v>12418</v>
      </c>
      <c r="W11796">
        <v>11</v>
      </c>
      <c r="X11796">
        <v>0</v>
      </c>
      <c r="Y11796" t="s">
        <v>12419</v>
      </c>
      <c r="Z11796" t="s">
        <v>12420</v>
      </c>
      <c r="AA11796" t="s">
        <v>12429</v>
      </c>
      <c r="AB11796" t="s">
        <v>12422</v>
      </c>
      <c r="AC11796">
        <v>2</v>
      </c>
      <c r="AD11796" s="123">
        <v>41752</v>
      </c>
      <c r="AE11796" t="s">
        <v>12431</v>
      </c>
      <c r="AG11796">
        <v>40007329</v>
      </c>
      <c r="AL11796" t="s">
        <v>12422</v>
      </c>
      <c r="AN11796">
        <v>5007907101</v>
      </c>
      <c r="AO11796">
        <v>16</v>
      </c>
      <c r="AP11796" t="s">
        <v>12424</v>
      </c>
      <c r="AQ11796" t="s">
        <v>11408</v>
      </c>
      <c r="AR11796">
        <v>4100</v>
      </c>
      <c r="AT11796">
        <v>0</v>
      </c>
      <c r="AV11796" t="s">
        <v>23626</v>
      </c>
      <c r="AW11796">
        <v>116100</v>
      </c>
    </row>
    <row r="11797" spans="1:49" x14ac:dyDescent="0.25">
      <c r="A11797">
        <v>4100</v>
      </c>
      <c r="B11797">
        <v>30050</v>
      </c>
      <c r="C11797">
        <v>4031</v>
      </c>
      <c r="D11797">
        <v>415</v>
      </c>
      <c r="E11797" s="124" t="s">
        <v>315</v>
      </c>
      <c r="F11797" t="str">
        <f t="shared" si="242"/>
        <v>OpenASI TECHNOLOGIES, INC.</v>
      </c>
      <c r="G11797" s="151" t="str">
        <f t="shared" ref="G11797:G11860" si="243">RIGHT(E11797,LEN(E11797)-3)</f>
        <v>Open</v>
      </c>
      <c r="H11797" s="149" t="s">
        <v>1206</v>
      </c>
      <c r="I11797">
        <v>40003440</v>
      </c>
      <c r="K11797" t="s">
        <v>23624</v>
      </c>
      <c r="L11797" t="s">
        <v>15480</v>
      </c>
      <c r="M11797" t="s">
        <v>14186</v>
      </c>
      <c r="N11797" t="s">
        <v>23627</v>
      </c>
      <c r="Q11797" t="s">
        <v>12415</v>
      </c>
      <c r="R11797" t="s">
        <v>12416</v>
      </c>
      <c r="S11797" t="s">
        <v>23628</v>
      </c>
      <c r="U11797" t="s">
        <v>12418</v>
      </c>
      <c r="W11797">
        <v>11</v>
      </c>
      <c r="X11797">
        <v>0</v>
      </c>
      <c r="Y11797" t="s">
        <v>12472</v>
      </c>
      <c r="Z11797" t="s">
        <v>12420</v>
      </c>
      <c r="AA11797" t="s">
        <v>12421</v>
      </c>
      <c r="AB11797" t="s">
        <v>12422</v>
      </c>
      <c r="AC11797">
        <v>2</v>
      </c>
      <c r="AD11797" s="123">
        <v>39111</v>
      </c>
      <c r="AE11797" t="s">
        <v>12423</v>
      </c>
      <c r="AG11797">
        <v>40003440</v>
      </c>
      <c r="AL11797" t="s">
        <v>12422</v>
      </c>
      <c r="AN11797">
        <v>5013307101</v>
      </c>
      <c r="AO11797">
        <v>16</v>
      </c>
      <c r="AP11797" t="s">
        <v>12424</v>
      </c>
      <c r="AQ11797" t="s">
        <v>11408</v>
      </c>
      <c r="AR11797">
        <v>4100</v>
      </c>
      <c r="AS11797" t="s">
        <v>12491</v>
      </c>
      <c r="AT11797">
        <v>0</v>
      </c>
      <c r="AV11797" t="s">
        <v>23626</v>
      </c>
      <c r="AW11797">
        <v>116100</v>
      </c>
    </row>
    <row r="11798" spans="1:49" x14ac:dyDescent="0.25">
      <c r="A11798">
        <v>4100</v>
      </c>
      <c r="B11798">
        <v>30050</v>
      </c>
      <c r="C11798">
        <v>4031</v>
      </c>
      <c r="D11798">
        <v>415</v>
      </c>
      <c r="E11798" s="124" t="s">
        <v>315</v>
      </c>
      <c r="F11798" t="str">
        <f t="shared" si="242"/>
        <v>OpenATS SORTIMAT USA, LLC</v>
      </c>
      <c r="G11798" s="151" t="str">
        <f t="shared" si="243"/>
        <v>Open</v>
      </c>
      <c r="H11798" s="149" t="s">
        <v>1273</v>
      </c>
      <c r="I11798">
        <v>40000860</v>
      </c>
      <c r="K11798" t="s">
        <v>23629</v>
      </c>
      <c r="L11798" t="s">
        <v>23630</v>
      </c>
      <c r="M11798" t="s">
        <v>12546</v>
      </c>
      <c r="N11798">
        <v>60008</v>
      </c>
      <c r="Q11798" t="s">
        <v>12415</v>
      </c>
      <c r="R11798" t="s">
        <v>12416</v>
      </c>
      <c r="S11798" t="s">
        <v>23631</v>
      </c>
      <c r="U11798" t="s">
        <v>12418</v>
      </c>
      <c r="W11798">
        <v>11</v>
      </c>
      <c r="X11798">
        <v>2</v>
      </c>
      <c r="Y11798" t="s">
        <v>12419</v>
      </c>
      <c r="Z11798" t="s">
        <v>12420</v>
      </c>
      <c r="AA11798" t="s">
        <v>12421</v>
      </c>
      <c r="AB11798" t="s">
        <v>12422</v>
      </c>
      <c r="AC11798">
        <v>2</v>
      </c>
      <c r="AD11798" s="123">
        <v>39111</v>
      </c>
      <c r="AE11798" t="s">
        <v>12423</v>
      </c>
      <c r="AG11798">
        <v>40000860</v>
      </c>
      <c r="AL11798" t="s">
        <v>12422</v>
      </c>
      <c r="AN11798">
        <v>1403125501</v>
      </c>
      <c r="AO11798">
        <v>16</v>
      </c>
      <c r="AP11798" t="s">
        <v>12424</v>
      </c>
      <c r="AQ11798" t="s">
        <v>11408</v>
      </c>
      <c r="AR11798">
        <v>4100</v>
      </c>
      <c r="AT11798">
        <v>0</v>
      </c>
      <c r="AV11798" t="s">
        <v>23632</v>
      </c>
      <c r="AW11798">
        <v>116100</v>
      </c>
    </row>
    <row r="11799" spans="1:49" x14ac:dyDescent="0.25">
      <c r="A11799">
        <v>4100</v>
      </c>
      <c r="B11799">
        <v>30010</v>
      </c>
      <c r="C11799">
        <v>4002</v>
      </c>
      <c r="D11799">
        <v>416</v>
      </c>
      <c r="E11799" s="124" t="s">
        <v>315</v>
      </c>
      <c r="F11799" t="str">
        <f t="shared" si="242"/>
        <v>OpenAUTO SPA</v>
      </c>
      <c r="G11799" s="151" t="str">
        <f t="shared" si="243"/>
        <v>Open</v>
      </c>
      <c r="H11799" s="149" t="s">
        <v>1287</v>
      </c>
      <c r="I11799">
        <v>40006811</v>
      </c>
      <c r="K11799" t="s">
        <v>23633</v>
      </c>
      <c r="L11799" t="s">
        <v>23634</v>
      </c>
      <c r="M11799" t="s">
        <v>13125</v>
      </c>
      <c r="N11799">
        <v>21030</v>
      </c>
      <c r="Q11799" t="s">
        <v>12415</v>
      </c>
      <c r="R11799" t="s">
        <v>12416</v>
      </c>
      <c r="S11799" t="s">
        <v>23635</v>
      </c>
      <c r="U11799" t="s">
        <v>12418</v>
      </c>
      <c r="W11799">
        <v>11</v>
      </c>
      <c r="X11799">
        <v>1</v>
      </c>
      <c r="Y11799" t="s">
        <v>12419</v>
      </c>
      <c r="Z11799" t="s">
        <v>12420</v>
      </c>
      <c r="AA11799" t="s">
        <v>12429</v>
      </c>
      <c r="AB11799" t="s">
        <v>12478</v>
      </c>
      <c r="AC11799">
        <v>2</v>
      </c>
      <c r="AD11799" s="123">
        <v>41038</v>
      </c>
      <c r="AE11799" t="s">
        <v>12431</v>
      </c>
      <c r="AG11799">
        <v>40006811</v>
      </c>
      <c r="AL11799" t="s">
        <v>12478</v>
      </c>
      <c r="AN11799">
        <v>2100501601</v>
      </c>
      <c r="AO11799">
        <v>16</v>
      </c>
      <c r="AP11799" t="s">
        <v>12424</v>
      </c>
      <c r="AQ11799" t="s">
        <v>11408</v>
      </c>
      <c r="AR11799">
        <v>4100</v>
      </c>
      <c r="AT11799">
        <v>0</v>
      </c>
      <c r="AV11799" t="s">
        <v>1287</v>
      </c>
      <c r="AW11799">
        <v>116100</v>
      </c>
    </row>
    <row r="11800" spans="1:49" x14ac:dyDescent="0.25">
      <c r="A11800">
        <v>4100</v>
      </c>
      <c r="B11800">
        <v>30050</v>
      </c>
      <c r="C11800">
        <v>4031</v>
      </c>
      <c r="D11800">
        <v>415</v>
      </c>
      <c r="E11800" s="124" t="s">
        <v>315</v>
      </c>
      <c r="F11800" t="str">
        <f t="shared" si="242"/>
        <v>OpenAXIUM FOODS - PROUD CLEARY CO</v>
      </c>
      <c r="G11800" s="151" t="str">
        <f t="shared" si="243"/>
        <v>Open</v>
      </c>
      <c r="H11800" s="149" t="s">
        <v>1339</v>
      </c>
      <c r="I11800">
        <v>40005122</v>
      </c>
      <c r="K11800" t="s">
        <v>23636</v>
      </c>
      <c r="L11800" t="s">
        <v>23637</v>
      </c>
      <c r="M11800" t="s">
        <v>12546</v>
      </c>
      <c r="N11800" t="s">
        <v>23638</v>
      </c>
      <c r="Q11800" t="s">
        <v>12415</v>
      </c>
      <c r="R11800" t="s">
        <v>12416</v>
      </c>
      <c r="S11800" t="s">
        <v>23639</v>
      </c>
      <c r="U11800" t="s">
        <v>12418</v>
      </c>
      <c r="W11800">
        <v>11</v>
      </c>
      <c r="X11800">
        <v>1</v>
      </c>
      <c r="Y11800" t="s">
        <v>12419</v>
      </c>
      <c r="Z11800" t="s">
        <v>12420</v>
      </c>
      <c r="AA11800" t="s">
        <v>12429</v>
      </c>
      <c r="AB11800" t="s">
        <v>12422</v>
      </c>
      <c r="AC11800">
        <v>2</v>
      </c>
      <c r="AD11800" s="123">
        <v>39260</v>
      </c>
      <c r="AE11800" t="s">
        <v>12538</v>
      </c>
      <c r="AG11800">
        <v>40005122</v>
      </c>
      <c r="AL11800" t="s">
        <v>12422</v>
      </c>
      <c r="AN11800">
        <v>1420127001</v>
      </c>
      <c r="AO11800">
        <v>16</v>
      </c>
      <c r="AP11800" t="s">
        <v>12424</v>
      </c>
      <c r="AQ11800" t="s">
        <v>11408</v>
      </c>
      <c r="AR11800">
        <v>4100</v>
      </c>
      <c r="AT11800">
        <v>0</v>
      </c>
      <c r="AV11800" t="s">
        <v>23640</v>
      </c>
      <c r="AW11800">
        <v>116100</v>
      </c>
    </row>
    <row r="11801" spans="1:49" x14ac:dyDescent="0.25">
      <c r="A11801">
        <v>4100</v>
      </c>
      <c r="B11801">
        <v>30050</v>
      </c>
      <c r="C11801">
        <v>4031</v>
      </c>
      <c r="D11801">
        <v>415</v>
      </c>
      <c r="E11801" s="124" t="s">
        <v>315</v>
      </c>
      <c r="F11801" t="str">
        <f t="shared" si="242"/>
        <v>OpenAXIUM FOODS (INACTIVE ACCOUNT)</v>
      </c>
      <c r="G11801" s="151" t="str">
        <f t="shared" si="243"/>
        <v>Open</v>
      </c>
      <c r="H11801" s="149" t="s">
        <v>1340</v>
      </c>
      <c r="I11801">
        <v>40005112</v>
      </c>
      <c r="K11801" t="s">
        <v>23641</v>
      </c>
      <c r="L11801" t="s">
        <v>23637</v>
      </c>
      <c r="M11801" t="s">
        <v>12546</v>
      </c>
      <c r="N11801" t="s">
        <v>23638</v>
      </c>
      <c r="Q11801" t="s">
        <v>12415</v>
      </c>
      <c r="R11801" t="s">
        <v>12416</v>
      </c>
      <c r="S11801" t="s">
        <v>23639</v>
      </c>
      <c r="U11801" t="s">
        <v>12418</v>
      </c>
      <c r="W11801">
        <v>11</v>
      </c>
      <c r="X11801">
        <v>1</v>
      </c>
      <c r="Y11801" t="s">
        <v>12419</v>
      </c>
      <c r="Z11801" t="s">
        <v>12420</v>
      </c>
      <c r="AA11801" t="s">
        <v>12429</v>
      </c>
      <c r="AB11801" t="s">
        <v>12422</v>
      </c>
      <c r="AC11801">
        <v>2</v>
      </c>
      <c r="AD11801" s="123">
        <v>39254</v>
      </c>
      <c r="AE11801" t="s">
        <v>12538</v>
      </c>
      <c r="AG11801">
        <v>40005112</v>
      </c>
      <c r="AL11801" t="s">
        <v>12422</v>
      </c>
      <c r="AN11801">
        <v>1420127001</v>
      </c>
      <c r="AO11801">
        <v>16</v>
      </c>
      <c r="AP11801" t="s">
        <v>12424</v>
      </c>
      <c r="AQ11801" t="s">
        <v>11408</v>
      </c>
      <c r="AR11801">
        <v>4100</v>
      </c>
      <c r="AS11801" t="s">
        <v>12491</v>
      </c>
      <c r="AT11801">
        <v>0</v>
      </c>
      <c r="AV11801" t="s">
        <v>23640</v>
      </c>
      <c r="AW11801">
        <v>116100</v>
      </c>
    </row>
    <row r="11802" spans="1:49" x14ac:dyDescent="0.25">
      <c r="A11802">
        <v>4100</v>
      </c>
      <c r="B11802">
        <v>30010</v>
      </c>
      <c r="C11802">
        <v>4002</v>
      </c>
      <c r="D11802">
        <v>416</v>
      </c>
      <c r="E11802" s="124" t="s">
        <v>315</v>
      </c>
      <c r="F11802" t="str">
        <f t="shared" si="242"/>
        <v>OpenBAKERY DE FRANCE</v>
      </c>
      <c r="G11802" s="151" t="str">
        <f t="shared" si="243"/>
        <v>Open</v>
      </c>
      <c r="H11802" s="149" t="s">
        <v>1375</v>
      </c>
      <c r="I11802">
        <v>40008614</v>
      </c>
      <c r="K11802" t="s">
        <v>23642</v>
      </c>
      <c r="L11802" t="s">
        <v>23643</v>
      </c>
      <c r="M11802" t="s">
        <v>13125</v>
      </c>
      <c r="N11802">
        <v>20850</v>
      </c>
      <c r="Q11802" t="s">
        <v>12415</v>
      </c>
      <c r="R11802" t="s">
        <v>12416</v>
      </c>
      <c r="S11802" t="s">
        <v>23644</v>
      </c>
      <c r="U11802" t="s">
        <v>12418</v>
      </c>
      <c r="W11802">
        <v>11</v>
      </c>
      <c r="X11802">
        <v>1</v>
      </c>
      <c r="Y11802" t="s">
        <v>12419</v>
      </c>
      <c r="Z11802" t="s">
        <v>12420</v>
      </c>
      <c r="AA11802" t="s">
        <v>12429</v>
      </c>
      <c r="AB11802" t="s">
        <v>12422</v>
      </c>
      <c r="AC11802">
        <v>2</v>
      </c>
      <c r="AD11802" s="123">
        <v>43566</v>
      </c>
      <c r="AE11802" t="s">
        <v>12431</v>
      </c>
      <c r="AG11802">
        <v>40008614</v>
      </c>
      <c r="AL11802" t="s">
        <v>12422</v>
      </c>
      <c r="AN11802">
        <v>2103105101</v>
      </c>
      <c r="AO11802">
        <v>16</v>
      </c>
      <c r="AP11802" t="s">
        <v>12424</v>
      </c>
      <c r="AQ11802" t="s">
        <v>11408</v>
      </c>
      <c r="AR11802">
        <v>4100</v>
      </c>
      <c r="AT11802">
        <v>0</v>
      </c>
      <c r="AV11802" t="s">
        <v>23645</v>
      </c>
      <c r="AW11802">
        <v>116100</v>
      </c>
    </row>
    <row r="11803" spans="1:49" x14ac:dyDescent="0.25">
      <c r="A11803">
        <v>4100</v>
      </c>
      <c r="B11803">
        <v>30050</v>
      </c>
      <c r="C11803">
        <v>4031</v>
      </c>
      <c r="D11803">
        <v>415</v>
      </c>
      <c r="E11803" s="124" t="s">
        <v>315</v>
      </c>
      <c r="F11803" t="str">
        <f t="shared" si="242"/>
        <v>OpenBALL CORPORATION</v>
      </c>
      <c r="G11803" s="151" t="str">
        <f t="shared" si="243"/>
        <v>Open</v>
      </c>
      <c r="H11803" s="149" t="s">
        <v>1387</v>
      </c>
      <c r="I11803">
        <v>40005255</v>
      </c>
      <c r="K11803" t="s">
        <v>23646</v>
      </c>
      <c r="L11803" t="s">
        <v>21430</v>
      </c>
      <c r="M11803" t="s">
        <v>12546</v>
      </c>
      <c r="N11803">
        <v>60120</v>
      </c>
      <c r="Q11803" t="s">
        <v>12415</v>
      </c>
      <c r="R11803" t="s">
        <v>12416</v>
      </c>
      <c r="S11803" t="s">
        <v>23647</v>
      </c>
      <c r="U11803" t="s">
        <v>12418</v>
      </c>
      <c r="W11803">
        <v>11</v>
      </c>
      <c r="X11803">
        <v>1</v>
      </c>
      <c r="Y11803" t="s">
        <v>12419</v>
      </c>
      <c r="Z11803" t="s">
        <v>12420</v>
      </c>
      <c r="AA11803" t="s">
        <v>12429</v>
      </c>
      <c r="AB11803" t="s">
        <v>12473</v>
      </c>
      <c r="AC11803">
        <v>2</v>
      </c>
      <c r="AD11803" s="123">
        <v>39377</v>
      </c>
      <c r="AE11803" t="s">
        <v>12538</v>
      </c>
      <c r="AG11803">
        <v>40005255</v>
      </c>
      <c r="AL11803" t="s">
        <v>12473</v>
      </c>
      <c r="AN11803">
        <v>1408908801</v>
      </c>
      <c r="AO11803">
        <v>16</v>
      </c>
      <c r="AP11803" t="s">
        <v>12424</v>
      </c>
      <c r="AQ11803" t="s">
        <v>11408</v>
      </c>
      <c r="AR11803">
        <v>4100</v>
      </c>
      <c r="AS11803" t="s">
        <v>12491</v>
      </c>
      <c r="AT11803">
        <v>0</v>
      </c>
      <c r="AV11803" t="s">
        <v>23648</v>
      </c>
      <c r="AW11803">
        <v>116100</v>
      </c>
    </row>
    <row r="11804" spans="1:49" x14ac:dyDescent="0.25">
      <c r="A11804">
        <v>4100</v>
      </c>
      <c r="B11804">
        <v>30010</v>
      </c>
      <c r="C11804">
        <v>4002</v>
      </c>
      <c r="D11804">
        <v>416</v>
      </c>
      <c r="E11804" s="124" t="s">
        <v>315</v>
      </c>
      <c r="F11804" t="str">
        <f t="shared" si="242"/>
        <v>OpenBALTIMORE BELTING CO.</v>
      </c>
      <c r="G11804" s="151" t="str">
        <f t="shared" si="243"/>
        <v>Open</v>
      </c>
      <c r="H11804" s="149" t="s">
        <v>1391</v>
      </c>
      <c r="I11804">
        <v>40000759</v>
      </c>
      <c r="K11804" t="s">
        <v>23649</v>
      </c>
      <c r="L11804" t="s">
        <v>23559</v>
      </c>
      <c r="M11804" t="s">
        <v>13125</v>
      </c>
      <c r="N11804" t="s">
        <v>23650</v>
      </c>
      <c r="Q11804" t="s">
        <v>12415</v>
      </c>
      <c r="R11804" t="s">
        <v>12416</v>
      </c>
      <c r="S11804" t="s">
        <v>23651</v>
      </c>
      <c r="U11804" t="s">
        <v>12418</v>
      </c>
      <c r="W11804">
        <v>11</v>
      </c>
      <c r="X11804">
        <v>2</v>
      </c>
      <c r="Y11804" t="s">
        <v>12472</v>
      </c>
      <c r="Z11804" t="s">
        <v>12420</v>
      </c>
      <c r="AA11804" t="s">
        <v>12421</v>
      </c>
      <c r="AB11804" t="s">
        <v>12478</v>
      </c>
      <c r="AC11804">
        <v>2</v>
      </c>
      <c r="AD11804" s="123">
        <v>39111</v>
      </c>
      <c r="AE11804" t="s">
        <v>12423</v>
      </c>
      <c r="AG11804">
        <v>40000759</v>
      </c>
      <c r="AL11804" t="s">
        <v>12478</v>
      </c>
      <c r="AN11804">
        <v>2151000401</v>
      </c>
      <c r="AO11804">
        <v>16</v>
      </c>
      <c r="AP11804" t="s">
        <v>12424</v>
      </c>
      <c r="AQ11804" t="s">
        <v>11408</v>
      </c>
      <c r="AR11804">
        <v>4100</v>
      </c>
      <c r="AT11804">
        <v>2005</v>
      </c>
      <c r="AV11804" t="s">
        <v>23559</v>
      </c>
      <c r="AW11804">
        <v>116100</v>
      </c>
    </row>
    <row r="11805" spans="1:49" x14ac:dyDescent="0.25">
      <c r="A11805">
        <v>4100</v>
      </c>
      <c r="B11805">
        <v>30010</v>
      </c>
      <c r="C11805">
        <v>4002</v>
      </c>
      <c r="D11805">
        <v>416</v>
      </c>
      <c r="E11805" s="124" t="s">
        <v>315</v>
      </c>
      <c r="F11805" t="str">
        <f t="shared" si="242"/>
        <v>OpenBALTIMORE RUBBER &amp; GASKET CO.,INC.</v>
      </c>
      <c r="G11805" s="151" t="str">
        <f t="shared" si="243"/>
        <v>Open</v>
      </c>
      <c r="H11805" s="149" t="s">
        <v>1393</v>
      </c>
      <c r="I11805">
        <v>40002475</v>
      </c>
      <c r="J11805" t="s">
        <v>23652</v>
      </c>
      <c r="K11805" t="s">
        <v>23653</v>
      </c>
      <c r="L11805" t="s">
        <v>14099</v>
      </c>
      <c r="M11805" t="s">
        <v>13125</v>
      </c>
      <c r="N11805" t="s">
        <v>23654</v>
      </c>
      <c r="Q11805" t="s">
        <v>12415</v>
      </c>
      <c r="R11805" t="s">
        <v>12416</v>
      </c>
      <c r="S11805">
        <v>4102908866</v>
      </c>
      <c r="U11805" t="s">
        <v>12418</v>
      </c>
      <c r="W11805">
        <v>11</v>
      </c>
      <c r="X11805">
        <v>2</v>
      </c>
      <c r="Y11805" t="s">
        <v>12472</v>
      </c>
      <c r="Z11805" t="s">
        <v>12420</v>
      </c>
      <c r="AA11805" t="s">
        <v>12421</v>
      </c>
      <c r="AB11805" t="s">
        <v>14028</v>
      </c>
      <c r="AC11805">
        <v>2</v>
      </c>
      <c r="AD11805" s="123">
        <v>39111</v>
      </c>
      <c r="AE11805" t="s">
        <v>12423</v>
      </c>
      <c r="AG11805">
        <v>40002475</v>
      </c>
      <c r="AL11805" t="s">
        <v>14028</v>
      </c>
      <c r="AN11805">
        <v>2102710101</v>
      </c>
      <c r="AO11805">
        <v>16</v>
      </c>
      <c r="AP11805" t="s">
        <v>12424</v>
      </c>
      <c r="AQ11805" t="s">
        <v>11408</v>
      </c>
      <c r="AR11805">
        <v>4100</v>
      </c>
      <c r="AT11805">
        <v>0</v>
      </c>
      <c r="AV11805" t="s">
        <v>23559</v>
      </c>
      <c r="AW11805">
        <v>116100</v>
      </c>
    </row>
    <row r="11806" spans="1:49" x14ac:dyDescent="0.25">
      <c r="A11806">
        <v>4100</v>
      </c>
      <c r="B11806">
        <v>30010</v>
      </c>
      <c r="C11806">
        <v>4002</v>
      </c>
      <c r="D11806">
        <v>416</v>
      </c>
      <c r="E11806" s="124" t="s">
        <v>315</v>
      </c>
      <c r="F11806" t="str">
        <f t="shared" si="242"/>
        <v>OpenBATCHING SYSTEMS INC.</v>
      </c>
      <c r="G11806" s="151" t="str">
        <f t="shared" si="243"/>
        <v>Open</v>
      </c>
      <c r="H11806" s="149" t="s">
        <v>1428</v>
      </c>
      <c r="I11806">
        <v>40006900</v>
      </c>
      <c r="K11806" t="s">
        <v>23655</v>
      </c>
      <c r="L11806" t="s">
        <v>23656</v>
      </c>
      <c r="M11806" t="s">
        <v>13125</v>
      </c>
      <c r="N11806">
        <v>20678</v>
      </c>
      <c r="Q11806" t="s">
        <v>12415</v>
      </c>
      <c r="R11806" t="s">
        <v>12416</v>
      </c>
      <c r="S11806" t="s">
        <v>23657</v>
      </c>
      <c r="U11806" t="s">
        <v>12418</v>
      </c>
      <c r="W11806">
        <v>11</v>
      </c>
      <c r="X11806">
        <v>0</v>
      </c>
      <c r="Y11806" t="s">
        <v>12419</v>
      </c>
      <c r="Z11806" t="s">
        <v>12420</v>
      </c>
      <c r="AA11806" t="s">
        <v>12485</v>
      </c>
      <c r="AB11806" t="s">
        <v>12422</v>
      </c>
      <c r="AC11806">
        <v>2</v>
      </c>
      <c r="AD11806" s="123">
        <v>41170</v>
      </c>
      <c r="AE11806" t="s">
        <v>12528</v>
      </c>
      <c r="AG11806">
        <v>40006900</v>
      </c>
      <c r="AL11806" t="s">
        <v>12422</v>
      </c>
      <c r="AN11806">
        <v>2100920281</v>
      </c>
      <c r="AO11806">
        <v>16</v>
      </c>
      <c r="AP11806" t="s">
        <v>12424</v>
      </c>
      <c r="AQ11806" t="s">
        <v>11408</v>
      </c>
      <c r="AR11806">
        <v>4100</v>
      </c>
      <c r="AT11806">
        <v>0</v>
      </c>
      <c r="AV11806" t="s">
        <v>23658</v>
      </c>
      <c r="AW11806">
        <v>116100</v>
      </c>
    </row>
    <row r="11807" spans="1:49" x14ac:dyDescent="0.25">
      <c r="A11807">
        <v>4100</v>
      </c>
      <c r="B11807">
        <v>30050</v>
      </c>
      <c r="C11807">
        <v>4031</v>
      </c>
      <c r="D11807">
        <v>415</v>
      </c>
      <c r="E11807" s="124" t="s">
        <v>315</v>
      </c>
      <c r="F11807" t="str">
        <f t="shared" si="242"/>
        <v>OpenBDI - 015 - SCHILLER PARK IL</v>
      </c>
      <c r="G11807" s="151" t="str">
        <f t="shared" si="243"/>
        <v>Open</v>
      </c>
      <c r="H11807" s="149" t="s">
        <v>1469</v>
      </c>
      <c r="I11807">
        <v>40007556</v>
      </c>
      <c r="J11807" t="s">
        <v>14088</v>
      </c>
      <c r="L11807" t="s">
        <v>14089</v>
      </c>
      <c r="M11807" t="s">
        <v>12684</v>
      </c>
      <c r="O11807">
        <v>5931</v>
      </c>
      <c r="P11807">
        <v>48007</v>
      </c>
      <c r="Q11807" t="s">
        <v>12415</v>
      </c>
      <c r="R11807" t="s">
        <v>12416</v>
      </c>
      <c r="S11807" t="s">
        <v>16062</v>
      </c>
      <c r="U11807" t="s">
        <v>12418</v>
      </c>
      <c r="W11807">
        <v>11</v>
      </c>
      <c r="X11807">
        <v>2</v>
      </c>
      <c r="Y11807" t="s">
        <v>12472</v>
      </c>
      <c r="Z11807" t="s">
        <v>12420</v>
      </c>
      <c r="AA11807" t="s">
        <v>12429</v>
      </c>
      <c r="AB11807" t="s">
        <v>12422</v>
      </c>
      <c r="AC11807">
        <v>2</v>
      </c>
      <c r="AD11807" s="123">
        <v>42102</v>
      </c>
      <c r="AE11807" t="s">
        <v>12431</v>
      </c>
      <c r="AG11807">
        <v>40007556</v>
      </c>
      <c r="AL11807" t="s">
        <v>12422</v>
      </c>
      <c r="AN11807">
        <v>2312517901</v>
      </c>
      <c r="AO11807">
        <v>16</v>
      </c>
      <c r="AP11807" t="s">
        <v>12424</v>
      </c>
      <c r="AQ11807" t="s">
        <v>11408</v>
      </c>
      <c r="AR11807">
        <v>4100</v>
      </c>
      <c r="AT11807">
        <v>0</v>
      </c>
      <c r="AV11807" t="s">
        <v>1467</v>
      </c>
      <c r="AW11807">
        <v>116100</v>
      </c>
    </row>
    <row r="11808" spans="1:49" x14ac:dyDescent="0.25">
      <c r="A11808">
        <v>4100</v>
      </c>
      <c r="B11808">
        <v>30010</v>
      </c>
      <c r="C11808">
        <v>4002</v>
      </c>
      <c r="D11808">
        <v>416</v>
      </c>
      <c r="E11808" s="124" t="s">
        <v>315</v>
      </c>
      <c r="F11808" t="str">
        <f t="shared" si="242"/>
        <v>OpenBDI (08)</v>
      </c>
      <c r="G11808" s="151" t="str">
        <f t="shared" si="243"/>
        <v>Open</v>
      </c>
      <c r="H11808" s="149" t="s">
        <v>1483</v>
      </c>
      <c r="I11808">
        <v>40003223</v>
      </c>
      <c r="J11808" t="s">
        <v>14088</v>
      </c>
      <c r="K11808" t="s">
        <v>16060</v>
      </c>
      <c r="L11808" t="s">
        <v>14089</v>
      </c>
      <c r="M11808" t="s">
        <v>12684</v>
      </c>
      <c r="N11808" t="s">
        <v>14090</v>
      </c>
      <c r="Q11808" t="s">
        <v>12415</v>
      </c>
      <c r="R11808" t="s">
        <v>12416</v>
      </c>
      <c r="S11808" t="s">
        <v>23659</v>
      </c>
      <c r="U11808" t="s">
        <v>12418</v>
      </c>
      <c r="W11808">
        <v>11</v>
      </c>
      <c r="X11808">
        <v>2</v>
      </c>
      <c r="Y11808" t="s">
        <v>12472</v>
      </c>
      <c r="Z11808" t="s">
        <v>12420</v>
      </c>
      <c r="AA11808" t="s">
        <v>12421</v>
      </c>
      <c r="AB11808" t="s">
        <v>12422</v>
      </c>
      <c r="AC11808">
        <v>2</v>
      </c>
      <c r="AD11808" s="123">
        <v>39111</v>
      </c>
      <c r="AE11808" t="s">
        <v>12423</v>
      </c>
      <c r="AG11808">
        <v>40003223</v>
      </c>
      <c r="AL11808" t="s">
        <v>12422</v>
      </c>
      <c r="AN11808">
        <v>2312517901</v>
      </c>
      <c r="AO11808">
        <v>16</v>
      </c>
      <c r="AP11808" t="s">
        <v>12424</v>
      </c>
      <c r="AQ11808" t="s">
        <v>11408</v>
      </c>
      <c r="AR11808">
        <v>4100</v>
      </c>
      <c r="AT11808">
        <v>2005</v>
      </c>
      <c r="AV11808" t="s">
        <v>1467</v>
      </c>
      <c r="AW11808">
        <v>116100</v>
      </c>
    </row>
    <row r="11809" spans="1:49" x14ac:dyDescent="0.25">
      <c r="A11809">
        <v>4100</v>
      </c>
      <c r="B11809">
        <v>30010</v>
      </c>
      <c r="C11809">
        <v>4002</v>
      </c>
      <c r="D11809">
        <v>416</v>
      </c>
      <c r="E11809" s="124" t="s">
        <v>315</v>
      </c>
      <c r="F11809" t="str">
        <f t="shared" si="242"/>
        <v>OpenBECTON DICKINSON</v>
      </c>
      <c r="G11809" s="151" t="str">
        <f t="shared" si="243"/>
        <v>Open</v>
      </c>
      <c r="H11809" s="149" t="s">
        <v>1566</v>
      </c>
      <c r="I11809">
        <v>40007873</v>
      </c>
      <c r="K11809" t="s">
        <v>23660</v>
      </c>
      <c r="L11809" t="s">
        <v>23661</v>
      </c>
      <c r="M11809" t="s">
        <v>13125</v>
      </c>
      <c r="N11809">
        <v>21152</v>
      </c>
      <c r="Q11809" t="s">
        <v>12415</v>
      </c>
      <c r="R11809" t="s">
        <v>12416</v>
      </c>
      <c r="S11809" t="s">
        <v>23662</v>
      </c>
      <c r="U11809" t="s">
        <v>12418</v>
      </c>
      <c r="W11809">
        <v>11</v>
      </c>
      <c r="X11809">
        <v>1</v>
      </c>
      <c r="Y11809" t="s">
        <v>12419</v>
      </c>
      <c r="Z11809" t="s">
        <v>12420</v>
      </c>
      <c r="AA11809" t="s">
        <v>12429</v>
      </c>
      <c r="AB11809" t="s">
        <v>12430</v>
      </c>
      <c r="AC11809">
        <v>2</v>
      </c>
      <c r="AD11809" s="123">
        <v>42542</v>
      </c>
      <c r="AE11809" t="s">
        <v>12431</v>
      </c>
      <c r="AG11809">
        <v>40007873</v>
      </c>
      <c r="AL11809" t="s">
        <v>12430</v>
      </c>
      <c r="AN11809">
        <v>2100520071</v>
      </c>
      <c r="AO11809">
        <v>16</v>
      </c>
      <c r="AP11809" t="s">
        <v>12424</v>
      </c>
      <c r="AQ11809" t="s">
        <v>11408</v>
      </c>
      <c r="AR11809">
        <v>4100</v>
      </c>
      <c r="AT11809">
        <v>0</v>
      </c>
      <c r="AV11809" t="s">
        <v>23663</v>
      </c>
      <c r="AW11809">
        <v>116100</v>
      </c>
    </row>
    <row r="11810" spans="1:49" x14ac:dyDescent="0.25">
      <c r="A11810">
        <v>4100</v>
      </c>
      <c r="B11810">
        <v>30050</v>
      </c>
      <c r="C11810">
        <v>4031</v>
      </c>
      <c r="D11810">
        <v>415</v>
      </c>
      <c r="E11810" s="124" t="s">
        <v>315</v>
      </c>
      <c r="F11810" t="str">
        <f t="shared" si="242"/>
        <v>OpenBELL AND HOWELL LLC - WHEELING</v>
      </c>
      <c r="G11810" s="151" t="str">
        <f t="shared" si="243"/>
        <v>Open</v>
      </c>
      <c r="H11810" s="149" t="s">
        <v>1578</v>
      </c>
      <c r="I11810">
        <v>40006808</v>
      </c>
      <c r="K11810" t="s">
        <v>16694</v>
      </c>
      <c r="L11810" t="s">
        <v>16691</v>
      </c>
      <c r="M11810" t="s">
        <v>13169</v>
      </c>
      <c r="N11810">
        <v>27713</v>
      </c>
      <c r="Q11810" t="s">
        <v>12415</v>
      </c>
      <c r="R11810" t="s">
        <v>12416</v>
      </c>
      <c r="S11810" t="s">
        <v>23664</v>
      </c>
      <c r="U11810" t="s">
        <v>12418</v>
      </c>
      <c r="W11810">
        <v>11</v>
      </c>
      <c r="X11810">
        <v>0</v>
      </c>
      <c r="Y11810" t="s">
        <v>12472</v>
      </c>
      <c r="Z11810" t="s">
        <v>12420</v>
      </c>
      <c r="AA11810" t="s">
        <v>14498</v>
      </c>
      <c r="AB11810" t="s">
        <v>12478</v>
      </c>
      <c r="AC11810">
        <v>2</v>
      </c>
      <c r="AD11810" s="123">
        <v>41026</v>
      </c>
      <c r="AE11810" t="s">
        <v>12431</v>
      </c>
      <c r="AG11810">
        <v>40006808</v>
      </c>
      <c r="AL11810" t="s">
        <v>12478</v>
      </c>
      <c r="AN11810">
        <v>3406302701</v>
      </c>
      <c r="AO11810">
        <v>16</v>
      </c>
      <c r="AP11810" t="s">
        <v>12424</v>
      </c>
      <c r="AQ11810" t="s">
        <v>11408</v>
      </c>
      <c r="AR11810">
        <v>4100</v>
      </c>
      <c r="AS11810" t="s">
        <v>12491</v>
      </c>
      <c r="AT11810">
        <v>0</v>
      </c>
      <c r="AV11810" t="s">
        <v>16696</v>
      </c>
      <c r="AW11810">
        <v>116100</v>
      </c>
    </row>
    <row r="11811" spans="1:49" x14ac:dyDescent="0.25">
      <c r="A11811">
        <v>4100</v>
      </c>
      <c r="B11811">
        <v>30050</v>
      </c>
      <c r="C11811">
        <v>4031</v>
      </c>
      <c r="D11811">
        <v>415</v>
      </c>
      <c r="E11811" s="124" t="s">
        <v>315</v>
      </c>
      <c r="F11811" t="str">
        <f t="shared" si="242"/>
        <v>OpenBERNER FOOD &amp; BEVERAGE LLC</v>
      </c>
      <c r="G11811" s="151" t="str">
        <f t="shared" si="243"/>
        <v>Open</v>
      </c>
      <c r="H11811" s="149" t="s">
        <v>1658</v>
      </c>
      <c r="I11811">
        <v>40008452</v>
      </c>
      <c r="K11811" t="s">
        <v>23665</v>
      </c>
      <c r="L11811" t="s">
        <v>23666</v>
      </c>
      <c r="M11811" t="s">
        <v>12546</v>
      </c>
      <c r="N11811">
        <v>61018</v>
      </c>
      <c r="Q11811" t="s">
        <v>12415</v>
      </c>
      <c r="R11811" t="s">
        <v>12416</v>
      </c>
      <c r="S11811" t="s">
        <v>23667</v>
      </c>
      <c r="U11811" t="s">
        <v>12418</v>
      </c>
      <c r="W11811">
        <v>11</v>
      </c>
      <c r="X11811">
        <v>1</v>
      </c>
      <c r="Y11811" t="s">
        <v>12419</v>
      </c>
      <c r="Z11811" t="s">
        <v>12420</v>
      </c>
      <c r="AA11811" t="s">
        <v>12429</v>
      </c>
      <c r="AB11811" t="s">
        <v>12422</v>
      </c>
      <c r="AC11811">
        <v>2</v>
      </c>
      <c r="AD11811" s="123">
        <v>43326</v>
      </c>
      <c r="AE11811" t="s">
        <v>12431</v>
      </c>
      <c r="AG11811">
        <v>40008452</v>
      </c>
      <c r="AL11811" t="s">
        <v>12422</v>
      </c>
      <c r="AN11811">
        <v>1417743801</v>
      </c>
      <c r="AO11811">
        <v>16</v>
      </c>
      <c r="AP11811" t="s">
        <v>12424</v>
      </c>
      <c r="AQ11811" t="s">
        <v>11408</v>
      </c>
      <c r="AR11811">
        <v>4100</v>
      </c>
      <c r="AT11811">
        <v>0</v>
      </c>
      <c r="AV11811" t="s">
        <v>23668</v>
      </c>
      <c r="AW11811">
        <v>116100</v>
      </c>
    </row>
    <row r="11812" spans="1:49" x14ac:dyDescent="0.25">
      <c r="A11812">
        <v>4100</v>
      </c>
      <c r="B11812">
        <v>30010</v>
      </c>
      <c r="C11812">
        <v>4002</v>
      </c>
      <c r="D11812">
        <v>416</v>
      </c>
      <c r="E11812" s="124" t="s">
        <v>315</v>
      </c>
      <c r="F11812" t="str">
        <f t="shared" si="242"/>
        <v>OpenBERRYVILLE GRAPHICS, INC.</v>
      </c>
      <c r="G11812" s="151" t="str">
        <f t="shared" si="243"/>
        <v>Open</v>
      </c>
      <c r="H11812" s="149" t="s">
        <v>1660</v>
      </c>
      <c r="I11812">
        <v>40001726</v>
      </c>
      <c r="J11812" t="s">
        <v>12492</v>
      </c>
      <c r="K11812" t="s">
        <v>23669</v>
      </c>
      <c r="L11812" t="s">
        <v>23670</v>
      </c>
      <c r="M11812" t="s">
        <v>16547</v>
      </c>
      <c r="N11812" t="s">
        <v>23671</v>
      </c>
      <c r="Q11812" t="s">
        <v>12415</v>
      </c>
      <c r="R11812" t="s">
        <v>12416</v>
      </c>
      <c r="S11812" t="s">
        <v>23672</v>
      </c>
      <c r="U11812" t="s">
        <v>12418</v>
      </c>
      <c r="V11812">
        <v>166</v>
      </c>
      <c r="W11812">
        <v>11</v>
      </c>
      <c r="X11812">
        <v>1</v>
      </c>
      <c r="Y11812" t="s">
        <v>12472</v>
      </c>
      <c r="Z11812" t="s">
        <v>12420</v>
      </c>
      <c r="AA11812" t="s">
        <v>12421</v>
      </c>
      <c r="AB11812" t="s">
        <v>12422</v>
      </c>
      <c r="AC11812">
        <v>2</v>
      </c>
      <c r="AD11812" s="123">
        <v>39111</v>
      </c>
      <c r="AE11812" t="s">
        <v>12423</v>
      </c>
      <c r="AG11812">
        <v>40001726</v>
      </c>
      <c r="AL11812" t="s">
        <v>12422</v>
      </c>
      <c r="AN11812">
        <v>4704312101</v>
      </c>
      <c r="AO11812">
        <v>16</v>
      </c>
      <c r="AP11812" t="s">
        <v>12424</v>
      </c>
      <c r="AQ11812" t="s">
        <v>11408</v>
      </c>
      <c r="AR11812">
        <v>4100</v>
      </c>
      <c r="AT11812">
        <v>2005</v>
      </c>
      <c r="AV11812" t="s">
        <v>23670</v>
      </c>
      <c r="AW11812">
        <v>116100</v>
      </c>
    </row>
    <row r="11813" spans="1:49" x14ac:dyDescent="0.25">
      <c r="A11813">
        <v>4100</v>
      </c>
      <c r="B11813">
        <v>30050</v>
      </c>
      <c r="C11813">
        <v>4031</v>
      </c>
      <c r="D11813">
        <v>415</v>
      </c>
      <c r="E11813" s="124" t="s">
        <v>315</v>
      </c>
      <c r="F11813" t="str">
        <f t="shared" si="242"/>
        <v>OpenBG FOODS-ORTEGA PRODUCTS</v>
      </c>
      <c r="G11813" s="151" t="str">
        <f t="shared" si="243"/>
        <v>Open</v>
      </c>
      <c r="H11813" s="149" t="s">
        <v>1680</v>
      </c>
      <c r="I11813">
        <v>40003602</v>
      </c>
      <c r="K11813" t="s">
        <v>23673</v>
      </c>
      <c r="L11813" t="s">
        <v>23674</v>
      </c>
      <c r="M11813" t="s">
        <v>14186</v>
      </c>
      <c r="N11813" t="s">
        <v>23675</v>
      </c>
      <c r="Q11813" t="s">
        <v>12415</v>
      </c>
      <c r="R11813" t="s">
        <v>12416</v>
      </c>
      <c r="S11813" t="s">
        <v>23676</v>
      </c>
      <c r="U11813" t="s">
        <v>12418</v>
      </c>
      <c r="W11813">
        <v>11</v>
      </c>
      <c r="X11813">
        <v>1</v>
      </c>
      <c r="Y11813" t="s">
        <v>12419</v>
      </c>
      <c r="Z11813" t="s">
        <v>12420</v>
      </c>
      <c r="AA11813" t="s">
        <v>12421</v>
      </c>
      <c r="AB11813" t="s">
        <v>12422</v>
      </c>
      <c r="AC11813">
        <v>2</v>
      </c>
      <c r="AD11813" s="123">
        <v>39111</v>
      </c>
      <c r="AE11813" t="s">
        <v>12423</v>
      </c>
      <c r="AG11813">
        <v>40003602</v>
      </c>
      <c r="AL11813" t="s">
        <v>12422</v>
      </c>
      <c r="AN11813">
        <v>5002511201</v>
      </c>
      <c r="AO11813">
        <v>16</v>
      </c>
      <c r="AP11813" t="s">
        <v>12424</v>
      </c>
      <c r="AQ11813" t="s">
        <v>11408</v>
      </c>
      <c r="AR11813">
        <v>4100</v>
      </c>
      <c r="AS11813" t="s">
        <v>12491</v>
      </c>
      <c r="AT11813">
        <v>0</v>
      </c>
      <c r="AV11813" t="s">
        <v>23677</v>
      </c>
      <c r="AW11813">
        <v>116100</v>
      </c>
    </row>
    <row r="11814" spans="1:49" x14ac:dyDescent="0.25">
      <c r="A11814">
        <v>4100</v>
      </c>
      <c r="B11814">
        <v>30010</v>
      </c>
      <c r="C11814">
        <v>4002</v>
      </c>
      <c r="D11814">
        <v>410</v>
      </c>
      <c r="E11814" s="124" t="s">
        <v>315</v>
      </c>
      <c r="F11814" t="str">
        <f t="shared" si="242"/>
        <v>OpenBIMBO BAKEHOUSE LLC</v>
      </c>
      <c r="G11814" s="151" t="str">
        <f t="shared" si="243"/>
        <v>Open</v>
      </c>
      <c r="H11814" s="149" t="s">
        <v>1696</v>
      </c>
      <c r="I11814">
        <v>40005995</v>
      </c>
      <c r="J11814" t="s">
        <v>23678</v>
      </c>
      <c r="L11814" t="s">
        <v>12739</v>
      </c>
      <c r="M11814" t="s">
        <v>12494</v>
      </c>
      <c r="N11814">
        <v>76137</v>
      </c>
      <c r="O11814">
        <v>937</v>
      </c>
      <c r="P11814">
        <v>76101</v>
      </c>
      <c r="Q11814" t="s">
        <v>12415</v>
      </c>
      <c r="R11814" t="s">
        <v>12416</v>
      </c>
      <c r="S11814" t="s">
        <v>23679</v>
      </c>
      <c r="U11814" t="s">
        <v>12418</v>
      </c>
      <c r="V11814">
        <v>284</v>
      </c>
      <c r="W11814">
        <v>11</v>
      </c>
      <c r="X11814">
        <v>1</v>
      </c>
      <c r="Y11814" t="s">
        <v>13389</v>
      </c>
      <c r="Z11814" t="s">
        <v>12420</v>
      </c>
      <c r="AA11814" t="s">
        <v>12429</v>
      </c>
      <c r="AB11814" t="s">
        <v>12422</v>
      </c>
      <c r="AC11814">
        <v>2</v>
      </c>
      <c r="AD11814" s="123">
        <v>40255</v>
      </c>
      <c r="AE11814" t="s">
        <v>12431</v>
      </c>
      <c r="AG11814">
        <v>40005995</v>
      </c>
      <c r="AL11814" t="s">
        <v>12422</v>
      </c>
      <c r="AN11814">
        <v>4412110901</v>
      </c>
      <c r="AO11814">
        <v>16</v>
      </c>
      <c r="AP11814" t="s">
        <v>12424</v>
      </c>
      <c r="AQ11814" t="s">
        <v>11408</v>
      </c>
      <c r="AR11814">
        <v>4100</v>
      </c>
      <c r="AT11814">
        <v>0</v>
      </c>
      <c r="AV11814" t="s">
        <v>14648</v>
      </c>
      <c r="AW11814">
        <v>116100</v>
      </c>
    </row>
    <row r="11815" spans="1:49" x14ac:dyDescent="0.25">
      <c r="A11815">
        <v>4100</v>
      </c>
      <c r="B11815">
        <v>30010</v>
      </c>
      <c r="C11815">
        <v>4002</v>
      </c>
      <c r="D11815">
        <v>416</v>
      </c>
      <c r="E11815" s="124" t="s">
        <v>315</v>
      </c>
      <c r="F11815" t="str">
        <f t="shared" si="242"/>
        <v>OpenBLUE RIDGE RUBBER &amp; IND'L.PRODS.CO.</v>
      </c>
      <c r="G11815" s="151" t="str">
        <f t="shared" si="243"/>
        <v>Open</v>
      </c>
      <c r="H11815" s="149" t="s">
        <v>1746</v>
      </c>
      <c r="I11815">
        <v>40002325</v>
      </c>
      <c r="J11815" t="s">
        <v>12788</v>
      </c>
      <c r="K11815" t="s">
        <v>23680</v>
      </c>
      <c r="L11815" t="s">
        <v>23681</v>
      </c>
      <c r="M11815" t="s">
        <v>16547</v>
      </c>
      <c r="N11815" t="s">
        <v>23682</v>
      </c>
      <c r="Q11815" t="s">
        <v>12415</v>
      </c>
      <c r="R11815" t="s">
        <v>12416</v>
      </c>
      <c r="S11815">
        <v>5405744673</v>
      </c>
      <c r="U11815" t="s">
        <v>12418</v>
      </c>
      <c r="W11815">
        <v>11</v>
      </c>
      <c r="X11815">
        <v>1</v>
      </c>
      <c r="Y11815" t="s">
        <v>12419</v>
      </c>
      <c r="Z11815" t="s">
        <v>12420</v>
      </c>
      <c r="AA11815" t="s">
        <v>12421</v>
      </c>
      <c r="AB11815" t="s">
        <v>12422</v>
      </c>
      <c r="AC11815">
        <v>2</v>
      </c>
      <c r="AD11815" s="123">
        <v>39111</v>
      </c>
      <c r="AE11815" t="s">
        <v>12423</v>
      </c>
      <c r="AG11815">
        <v>40002325</v>
      </c>
      <c r="AL11815" t="s">
        <v>12422</v>
      </c>
      <c r="AN11815">
        <v>4766003201</v>
      </c>
      <c r="AO11815">
        <v>16</v>
      </c>
      <c r="AP11815" t="s">
        <v>12424</v>
      </c>
      <c r="AQ11815" t="s">
        <v>11408</v>
      </c>
      <c r="AR11815">
        <v>4100</v>
      </c>
      <c r="AT11815">
        <v>0</v>
      </c>
      <c r="AV11815" t="s">
        <v>23683</v>
      </c>
      <c r="AW11815">
        <v>116100</v>
      </c>
    </row>
    <row r="11816" spans="1:49" x14ac:dyDescent="0.25">
      <c r="A11816">
        <v>4100</v>
      </c>
      <c r="B11816">
        <v>30050</v>
      </c>
      <c r="C11816">
        <v>4031</v>
      </c>
      <c r="D11816">
        <v>415</v>
      </c>
      <c r="E11816" s="124" t="s">
        <v>315</v>
      </c>
      <c r="F11816" t="str">
        <f t="shared" si="242"/>
        <v>OpenBOWE BELL + HOWELL</v>
      </c>
      <c r="G11816" s="151" t="str">
        <f t="shared" si="243"/>
        <v>Open</v>
      </c>
      <c r="H11816" s="149" t="s">
        <v>1805</v>
      </c>
      <c r="I11816">
        <v>40005790</v>
      </c>
      <c r="K11816" t="s">
        <v>23684</v>
      </c>
      <c r="L11816" t="s">
        <v>22630</v>
      </c>
      <c r="M11816" t="s">
        <v>12546</v>
      </c>
      <c r="N11816">
        <v>60090</v>
      </c>
      <c r="Q11816" t="s">
        <v>12415</v>
      </c>
      <c r="R11816" t="s">
        <v>12416</v>
      </c>
      <c r="S11816" t="s">
        <v>23685</v>
      </c>
      <c r="U11816" t="s">
        <v>12418</v>
      </c>
      <c r="W11816">
        <v>11</v>
      </c>
      <c r="X11816">
        <v>0</v>
      </c>
      <c r="Y11816" t="s">
        <v>12472</v>
      </c>
      <c r="Z11816" t="s">
        <v>12420</v>
      </c>
      <c r="AA11816" t="s">
        <v>14498</v>
      </c>
      <c r="AB11816" t="s">
        <v>12478</v>
      </c>
      <c r="AC11816">
        <v>2</v>
      </c>
      <c r="AD11816" s="123">
        <v>39974</v>
      </c>
      <c r="AE11816" t="s">
        <v>12431</v>
      </c>
      <c r="AG11816">
        <v>40005790</v>
      </c>
      <c r="AL11816" t="s">
        <v>12478</v>
      </c>
      <c r="AN11816">
        <v>1403131501</v>
      </c>
      <c r="AO11816">
        <v>16</v>
      </c>
      <c r="AP11816" t="s">
        <v>12424</v>
      </c>
      <c r="AQ11816" t="s">
        <v>11408</v>
      </c>
      <c r="AR11816">
        <v>4100</v>
      </c>
      <c r="AS11816" t="s">
        <v>12491</v>
      </c>
      <c r="AT11816">
        <v>0</v>
      </c>
      <c r="AV11816" t="s">
        <v>23686</v>
      </c>
      <c r="AW11816">
        <v>116100</v>
      </c>
    </row>
    <row r="11817" spans="1:49" x14ac:dyDescent="0.25">
      <c r="A11817">
        <v>4100</v>
      </c>
      <c r="B11817">
        <v>30050</v>
      </c>
      <c r="C11817">
        <v>4031</v>
      </c>
      <c r="D11817">
        <v>415</v>
      </c>
      <c r="E11817" s="124" t="s">
        <v>315</v>
      </c>
      <c r="F11817" t="str">
        <f t="shared" si="242"/>
        <v>OpenBREMNER FOOD GROUP</v>
      </c>
      <c r="G11817" s="151" t="str">
        <f t="shared" si="243"/>
        <v>Open</v>
      </c>
      <c r="H11817" s="149" t="s">
        <v>1843</v>
      </c>
      <c r="I11817">
        <v>40005725</v>
      </c>
      <c r="K11817" t="s">
        <v>23687</v>
      </c>
      <c r="L11817" t="s">
        <v>23637</v>
      </c>
      <c r="M11817" t="s">
        <v>12546</v>
      </c>
      <c r="N11817">
        <v>61080</v>
      </c>
      <c r="Q11817" t="s">
        <v>12415</v>
      </c>
      <c r="R11817" t="s">
        <v>12416</v>
      </c>
      <c r="S11817" t="s">
        <v>23688</v>
      </c>
      <c r="U11817" t="s">
        <v>12418</v>
      </c>
      <c r="W11817">
        <v>11</v>
      </c>
      <c r="X11817">
        <v>1</v>
      </c>
      <c r="Y11817" t="s">
        <v>12419</v>
      </c>
      <c r="Z11817" t="s">
        <v>12420</v>
      </c>
      <c r="AA11817" t="s">
        <v>14498</v>
      </c>
      <c r="AB11817" t="s">
        <v>12422</v>
      </c>
      <c r="AC11817">
        <v>2</v>
      </c>
      <c r="AD11817" s="123">
        <v>39910</v>
      </c>
      <c r="AE11817" t="s">
        <v>12431</v>
      </c>
      <c r="AG11817">
        <v>40005725</v>
      </c>
      <c r="AL11817" t="s">
        <v>12422</v>
      </c>
      <c r="AN11817">
        <v>1420127001</v>
      </c>
      <c r="AO11817">
        <v>16</v>
      </c>
      <c r="AP11817" t="s">
        <v>12424</v>
      </c>
      <c r="AQ11817" t="s">
        <v>11408</v>
      </c>
      <c r="AR11817">
        <v>4100</v>
      </c>
      <c r="AS11817" t="s">
        <v>12491</v>
      </c>
      <c r="AT11817">
        <v>0</v>
      </c>
      <c r="AV11817" t="s">
        <v>23689</v>
      </c>
      <c r="AW11817">
        <v>116100</v>
      </c>
    </row>
    <row r="11818" spans="1:49" x14ac:dyDescent="0.25">
      <c r="A11818">
        <v>4100</v>
      </c>
      <c r="B11818">
        <v>30050</v>
      </c>
      <c r="C11818">
        <v>4031</v>
      </c>
      <c r="D11818">
        <v>415</v>
      </c>
      <c r="E11818" s="124" t="s">
        <v>315</v>
      </c>
      <c r="F11818" t="str">
        <f t="shared" si="242"/>
        <v>OpenBROWN PAPER GOODS</v>
      </c>
      <c r="G11818" s="151" t="str">
        <f t="shared" si="243"/>
        <v>Open</v>
      </c>
      <c r="H11818" s="149" t="s">
        <v>1880</v>
      </c>
      <c r="I11818">
        <v>40005113</v>
      </c>
      <c r="J11818" t="s">
        <v>14275</v>
      </c>
      <c r="K11818" t="s">
        <v>23690</v>
      </c>
      <c r="L11818" t="s">
        <v>20951</v>
      </c>
      <c r="M11818" t="s">
        <v>12546</v>
      </c>
      <c r="N11818">
        <v>60085</v>
      </c>
      <c r="Q11818" t="s">
        <v>12415</v>
      </c>
      <c r="R11818" t="s">
        <v>12416</v>
      </c>
      <c r="S11818" t="s">
        <v>23691</v>
      </c>
      <c r="U11818" t="s">
        <v>12418</v>
      </c>
      <c r="W11818">
        <v>11</v>
      </c>
      <c r="X11818">
        <v>1</v>
      </c>
      <c r="Y11818" t="s">
        <v>12419</v>
      </c>
      <c r="Z11818" t="s">
        <v>12420</v>
      </c>
      <c r="AA11818" t="s">
        <v>12429</v>
      </c>
      <c r="AB11818" t="s">
        <v>12422</v>
      </c>
      <c r="AC11818">
        <v>2</v>
      </c>
      <c r="AD11818" s="123">
        <v>39254</v>
      </c>
      <c r="AE11818" t="s">
        <v>12538</v>
      </c>
      <c r="AG11818">
        <v>40005113</v>
      </c>
      <c r="AL11818" t="s">
        <v>12422</v>
      </c>
      <c r="AN11818">
        <v>1409730501</v>
      </c>
      <c r="AO11818">
        <v>16</v>
      </c>
      <c r="AP11818" t="s">
        <v>12424</v>
      </c>
      <c r="AQ11818" t="s">
        <v>11408</v>
      </c>
      <c r="AR11818">
        <v>4100</v>
      </c>
      <c r="AT11818">
        <v>0</v>
      </c>
      <c r="AV11818" t="s">
        <v>23692</v>
      </c>
      <c r="AW11818">
        <v>116100</v>
      </c>
    </row>
    <row r="11819" spans="1:49" x14ac:dyDescent="0.25">
      <c r="A11819">
        <v>4100</v>
      </c>
      <c r="B11819">
        <v>30050</v>
      </c>
      <c r="C11819">
        <v>4031</v>
      </c>
      <c r="D11819">
        <v>415</v>
      </c>
      <c r="E11819" s="124" t="s">
        <v>315</v>
      </c>
      <c r="F11819" t="str">
        <f t="shared" si="242"/>
        <v>OpenBROWN PRINTING CO - WOODSTOCK IL</v>
      </c>
      <c r="G11819" s="151" t="str">
        <f t="shared" si="243"/>
        <v>Open</v>
      </c>
      <c r="H11819" s="149" t="s">
        <v>1881</v>
      </c>
      <c r="I11819">
        <v>40007326</v>
      </c>
      <c r="L11819" t="s">
        <v>23693</v>
      </c>
      <c r="M11819" t="s">
        <v>12976</v>
      </c>
      <c r="N11819">
        <v>56093</v>
      </c>
      <c r="O11819">
        <v>1549</v>
      </c>
      <c r="Q11819" t="s">
        <v>12415</v>
      </c>
      <c r="R11819" t="s">
        <v>12416</v>
      </c>
      <c r="S11819" t="s">
        <v>23694</v>
      </c>
      <c r="U11819" t="s">
        <v>12418</v>
      </c>
      <c r="W11819">
        <v>11</v>
      </c>
      <c r="X11819">
        <v>1</v>
      </c>
      <c r="Y11819" t="s">
        <v>12419</v>
      </c>
      <c r="Z11819" t="s">
        <v>12420</v>
      </c>
      <c r="AA11819" t="s">
        <v>12485</v>
      </c>
      <c r="AB11819" t="s">
        <v>12422</v>
      </c>
      <c r="AC11819">
        <v>2</v>
      </c>
      <c r="AD11819" s="123">
        <v>41751</v>
      </c>
      <c r="AE11819" t="s">
        <v>12528</v>
      </c>
      <c r="AG11819">
        <v>40007326</v>
      </c>
      <c r="AL11819" t="s">
        <v>12422</v>
      </c>
      <c r="AN11819">
        <v>2416111801</v>
      </c>
      <c r="AO11819">
        <v>16</v>
      </c>
      <c r="AP11819" t="s">
        <v>12424</v>
      </c>
      <c r="AQ11819" t="s">
        <v>11408</v>
      </c>
      <c r="AR11819">
        <v>4100</v>
      </c>
      <c r="AT11819">
        <v>0</v>
      </c>
      <c r="AV11819" t="s">
        <v>23695</v>
      </c>
      <c r="AW11819">
        <v>116100</v>
      </c>
    </row>
    <row r="11820" spans="1:49" x14ac:dyDescent="0.25">
      <c r="A11820">
        <v>4100</v>
      </c>
      <c r="B11820">
        <v>30050</v>
      </c>
      <c r="C11820">
        <v>4031</v>
      </c>
      <c r="D11820">
        <v>415</v>
      </c>
      <c r="E11820" s="124" t="s">
        <v>315</v>
      </c>
      <c r="F11820" t="str">
        <f t="shared" si="242"/>
        <v>OpenBRYANT PRODUCTS, INC.</v>
      </c>
      <c r="G11820" s="151" t="str">
        <f t="shared" si="243"/>
        <v>Open</v>
      </c>
      <c r="H11820" s="149" t="s">
        <v>1894</v>
      </c>
      <c r="I11820">
        <v>40001577</v>
      </c>
      <c r="J11820" t="s">
        <v>23696</v>
      </c>
      <c r="K11820" t="s">
        <v>14036</v>
      </c>
      <c r="L11820" t="s">
        <v>23697</v>
      </c>
      <c r="M11820" t="s">
        <v>14186</v>
      </c>
      <c r="N11820" t="s">
        <v>23698</v>
      </c>
      <c r="Q11820" t="s">
        <v>12415</v>
      </c>
      <c r="R11820" t="s">
        <v>12416</v>
      </c>
      <c r="S11820" t="s">
        <v>23699</v>
      </c>
      <c r="U11820" t="s">
        <v>12418</v>
      </c>
      <c r="W11820">
        <v>11</v>
      </c>
      <c r="X11820">
        <v>2</v>
      </c>
      <c r="Y11820" t="s">
        <v>12419</v>
      </c>
      <c r="Z11820" t="s">
        <v>12420</v>
      </c>
      <c r="AA11820" t="s">
        <v>12421</v>
      </c>
      <c r="AB11820" t="s">
        <v>12422</v>
      </c>
      <c r="AC11820">
        <v>2</v>
      </c>
      <c r="AD11820" s="123">
        <v>39111</v>
      </c>
      <c r="AE11820" t="s">
        <v>12423</v>
      </c>
      <c r="AG11820">
        <v>40001577</v>
      </c>
      <c r="AL11820" t="s">
        <v>12422</v>
      </c>
      <c r="AN11820">
        <v>5005521251</v>
      </c>
      <c r="AO11820">
        <v>16</v>
      </c>
      <c r="AP11820" t="s">
        <v>12424</v>
      </c>
      <c r="AQ11820" t="s">
        <v>11408</v>
      </c>
      <c r="AR11820">
        <v>4100</v>
      </c>
      <c r="AS11820" t="s">
        <v>12491</v>
      </c>
      <c r="AT11820">
        <v>0</v>
      </c>
      <c r="AV11820" t="s">
        <v>23700</v>
      </c>
      <c r="AW11820">
        <v>116100</v>
      </c>
    </row>
    <row r="11821" spans="1:49" x14ac:dyDescent="0.25">
      <c r="A11821">
        <v>4100</v>
      </c>
      <c r="B11821">
        <v>30010</v>
      </c>
      <c r="C11821">
        <v>4002</v>
      </c>
      <c r="D11821">
        <v>416</v>
      </c>
      <c r="E11821" s="124" t="s">
        <v>315</v>
      </c>
      <c r="F11821" t="str">
        <f t="shared" si="242"/>
        <v>OpenBUREAU OF ENGRAVING</v>
      </c>
      <c r="G11821" s="151" t="str">
        <f t="shared" si="243"/>
        <v>Open</v>
      </c>
      <c r="H11821" s="149" t="s">
        <v>1916</v>
      </c>
      <c r="I11821">
        <v>40000360</v>
      </c>
      <c r="J11821" t="s">
        <v>23701</v>
      </c>
      <c r="K11821" t="s">
        <v>23702</v>
      </c>
      <c r="L11821" t="s">
        <v>12469</v>
      </c>
      <c r="M11821" t="s">
        <v>23703</v>
      </c>
      <c r="N11821" t="s">
        <v>23704</v>
      </c>
      <c r="Q11821" t="s">
        <v>12415</v>
      </c>
      <c r="R11821" t="s">
        <v>12416</v>
      </c>
      <c r="S11821" t="s">
        <v>23705</v>
      </c>
      <c r="U11821" t="s">
        <v>12418</v>
      </c>
      <c r="W11821">
        <v>11</v>
      </c>
      <c r="X11821">
        <v>1</v>
      </c>
      <c r="Y11821" t="s">
        <v>12419</v>
      </c>
      <c r="Z11821" t="s">
        <v>12420</v>
      </c>
      <c r="AA11821" t="s">
        <v>12421</v>
      </c>
      <c r="AB11821" t="s">
        <v>12430</v>
      </c>
      <c r="AC11821">
        <v>2</v>
      </c>
      <c r="AD11821" s="123">
        <v>39111</v>
      </c>
      <c r="AE11821" t="s">
        <v>12423</v>
      </c>
      <c r="AG11821">
        <v>40000360</v>
      </c>
      <c r="AL11821" t="s">
        <v>12430</v>
      </c>
      <c r="AN11821">
        <v>900100101</v>
      </c>
      <c r="AO11821">
        <v>16</v>
      </c>
      <c r="AP11821" t="s">
        <v>12424</v>
      </c>
      <c r="AQ11821" t="s">
        <v>11408</v>
      </c>
      <c r="AR11821">
        <v>4100</v>
      </c>
      <c r="AT11821">
        <v>2005</v>
      </c>
      <c r="AV11821" t="s">
        <v>18616</v>
      </c>
      <c r="AW11821">
        <v>116100</v>
      </c>
    </row>
    <row r="11822" spans="1:49" x14ac:dyDescent="0.25">
      <c r="A11822">
        <v>4100</v>
      </c>
      <c r="B11822">
        <v>30050</v>
      </c>
      <c r="C11822">
        <v>4031</v>
      </c>
      <c r="D11822">
        <v>415</v>
      </c>
      <c r="E11822" s="124" t="s">
        <v>315</v>
      </c>
      <c r="F11822" t="str">
        <f t="shared" si="242"/>
        <v>OpenBW PAPERSYSTEMS</v>
      </c>
      <c r="G11822" s="151" t="str">
        <f t="shared" si="243"/>
        <v>Open</v>
      </c>
      <c r="H11822" s="149" t="s">
        <v>1935</v>
      </c>
      <c r="I11822">
        <v>40005525</v>
      </c>
      <c r="K11822" t="s">
        <v>15607</v>
      </c>
      <c r="L11822" t="s">
        <v>15608</v>
      </c>
      <c r="M11822" t="s">
        <v>14186</v>
      </c>
      <c r="N11822">
        <v>54555</v>
      </c>
      <c r="Q11822" t="s">
        <v>12415</v>
      </c>
      <c r="R11822" t="s">
        <v>12416</v>
      </c>
      <c r="S11822" t="s">
        <v>23706</v>
      </c>
      <c r="U11822" t="s">
        <v>12418</v>
      </c>
      <c r="W11822">
        <v>11</v>
      </c>
      <c r="X11822">
        <v>0</v>
      </c>
      <c r="Y11822" t="s">
        <v>12472</v>
      </c>
      <c r="Z11822" t="s">
        <v>12420</v>
      </c>
      <c r="AA11822" t="s">
        <v>14498</v>
      </c>
      <c r="AB11822" t="s">
        <v>12757</v>
      </c>
      <c r="AC11822">
        <v>2</v>
      </c>
      <c r="AD11822" s="123">
        <v>39653</v>
      </c>
      <c r="AE11822" t="s">
        <v>14314</v>
      </c>
      <c r="AG11822">
        <v>40005525</v>
      </c>
      <c r="AL11822" t="s">
        <v>12757</v>
      </c>
      <c r="AN11822">
        <v>5009923591</v>
      </c>
      <c r="AO11822">
        <v>16</v>
      </c>
      <c r="AP11822" t="s">
        <v>12424</v>
      </c>
      <c r="AQ11822" t="s">
        <v>11408</v>
      </c>
      <c r="AR11822">
        <v>4100</v>
      </c>
      <c r="AT11822">
        <v>0</v>
      </c>
      <c r="AV11822" t="s">
        <v>23707</v>
      </c>
      <c r="AW11822">
        <v>116100</v>
      </c>
    </row>
    <row r="11823" spans="1:49" x14ac:dyDescent="0.25">
      <c r="A11823">
        <v>4100</v>
      </c>
      <c r="B11823">
        <v>30050</v>
      </c>
      <c r="C11823">
        <v>4031</v>
      </c>
      <c r="D11823">
        <v>415</v>
      </c>
      <c r="E11823" s="124" t="s">
        <v>315</v>
      </c>
      <c r="F11823" t="str">
        <f t="shared" si="242"/>
        <v>OpenBWAY CORP / MAUSER PACKAGING SOLUTI</v>
      </c>
      <c r="G11823" s="151" t="str">
        <f t="shared" si="243"/>
        <v>Open</v>
      </c>
      <c r="H11823" s="149" t="s">
        <v>13498</v>
      </c>
      <c r="I11823">
        <v>40008967</v>
      </c>
      <c r="K11823" t="s">
        <v>23708</v>
      </c>
      <c r="L11823" t="s">
        <v>17002</v>
      </c>
      <c r="M11823" t="s">
        <v>12521</v>
      </c>
      <c r="N11823">
        <v>45244</v>
      </c>
      <c r="Q11823" t="s">
        <v>12415</v>
      </c>
      <c r="R11823" t="s">
        <v>12416</v>
      </c>
      <c r="S11823">
        <v>7706454800</v>
      </c>
      <c r="U11823" t="s">
        <v>12418</v>
      </c>
      <c r="W11823">
        <v>11</v>
      </c>
      <c r="X11823">
        <v>1</v>
      </c>
      <c r="Y11823" t="s">
        <v>12419</v>
      </c>
      <c r="Z11823" t="s">
        <v>12420</v>
      </c>
      <c r="AA11823" t="s">
        <v>12485</v>
      </c>
      <c r="AB11823" t="s">
        <v>12422</v>
      </c>
      <c r="AC11823">
        <v>2</v>
      </c>
      <c r="AD11823" s="123">
        <v>44126</v>
      </c>
      <c r="AE11823" t="s">
        <v>12528</v>
      </c>
      <c r="AG11823">
        <v>40008967</v>
      </c>
      <c r="AL11823" t="s">
        <v>12422</v>
      </c>
      <c r="AN11823">
        <v>3606104901</v>
      </c>
      <c r="AP11823" t="s">
        <v>12424</v>
      </c>
      <c r="AQ11823" t="s">
        <v>11408</v>
      </c>
      <c r="AR11823">
        <v>4100</v>
      </c>
      <c r="AT11823">
        <v>0</v>
      </c>
      <c r="AV11823" t="s">
        <v>23709</v>
      </c>
      <c r="AW11823">
        <v>116100</v>
      </c>
    </row>
    <row r="11824" spans="1:49" x14ac:dyDescent="0.25">
      <c r="A11824">
        <v>4100</v>
      </c>
      <c r="B11824">
        <v>30010</v>
      </c>
      <c r="C11824">
        <v>4002</v>
      </c>
      <c r="D11824">
        <v>416</v>
      </c>
      <c r="E11824" s="124" t="s">
        <v>315</v>
      </c>
      <c r="F11824" t="str">
        <f t="shared" si="242"/>
        <v>OpenC.E. THURSTON &amp; SONS INC</v>
      </c>
      <c r="G11824" s="151" t="str">
        <f t="shared" si="243"/>
        <v>Open</v>
      </c>
      <c r="H11824" s="149" t="s">
        <v>1958</v>
      </c>
      <c r="I11824">
        <v>40008468</v>
      </c>
      <c r="L11824" t="s">
        <v>16960</v>
      </c>
      <c r="M11824" t="s">
        <v>16547</v>
      </c>
      <c r="O11824">
        <v>10286</v>
      </c>
      <c r="P11824">
        <v>23513</v>
      </c>
      <c r="Q11824" t="s">
        <v>12415</v>
      </c>
      <c r="R11824" t="s">
        <v>12416</v>
      </c>
      <c r="S11824" t="s">
        <v>23710</v>
      </c>
      <c r="U11824" t="s">
        <v>12418</v>
      </c>
      <c r="W11824">
        <v>11</v>
      </c>
      <c r="X11824">
        <v>1</v>
      </c>
      <c r="Y11824" t="s">
        <v>12419</v>
      </c>
      <c r="Z11824" t="s">
        <v>12420</v>
      </c>
      <c r="AA11824" t="s">
        <v>12429</v>
      </c>
      <c r="AB11824" t="s">
        <v>12422</v>
      </c>
      <c r="AC11824">
        <v>2</v>
      </c>
      <c r="AD11824" s="123">
        <v>43350</v>
      </c>
      <c r="AE11824" t="s">
        <v>12431</v>
      </c>
      <c r="AG11824">
        <v>40008468</v>
      </c>
      <c r="AL11824" t="s">
        <v>12422</v>
      </c>
      <c r="AN11824">
        <v>4771004401</v>
      </c>
      <c r="AO11824">
        <v>16</v>
      </c>
      <c r="AP11824" t="s">
        <v>12424</v>
      </c>
      <c r="AQ11824" t="s">
        <v>11408</v>
      </c>
      <c r="AR11824">
        <v>4100</v>
      </c>
      <c r="AT11824">
        <v>0</v>
      </c>
      <c r="AV11824" t="s">
        <v>23711</v>
      </c>
      <c r="AW11824">
        <v>116100</v>
      </c>
    </row>
    <row r="11825" spans="1:49" x14ac:dyDescent="0.25">
      <c r="A11825">
        <v>4100</v>
      </c>
      <c r="B11825">
        <v>30050</v>
      </c>
      <c r="C11825">
        <v>4031</v>
      </c>
      <c r="D11825">
        <v>415</v>
      </c>
      <c r="E11825" s="124" t="s">
        <v>315</v>
      </c>
      <c r="F11825" t="str">
        <f t="shared" si="242"/>
        <v>OpenCARDIAC SCIENCE CORPORATION</v>
      </c>
      <c r="G11825" s="151" t="str">
        <f t="shared" si="243"/>
        <v>Open</v>
      </c>
      <c r="H11825" s="149" t="s">
        <v>2075</v>
      </c>
      <c r="I11825">
        <v>40002667</v>
      </c>
      <c r="K11825" t="s">
        <v>23712</v>
      </c>
      <c r="L11825" t="s">
        <v>23713</v>
      </c>
      <c r="M11825" t="s">
        <v>12484</v>
      </c>
      <c r="N11825" t="s">
        <v>23714</v>
      </c>
      <c r="Q11825" t="s">
        <v>12415</v>
      </c>
      <c r="R11825" t="s">
        <v>12416</v>
      </c>
      <c r="S11825" t="s">
        <v>23715</v>
      </c>
      <c r="U11825" t="s">
        <v>12418</v>
      </c>
      <c r="W11825">
        <v>11</v>
      </c>
      <c r="X11825">
        <v>0</v>
      </c>
      <c r="Y11825" t="s">
        <v>12472</v>
      </c>
      <c r="Z11825" t="s">
        <v>12420</v>
      </c>
      <c r="AA11825" t="s">
        <v>12421</v>
      </c>
      <c r="AB11825" t="s">
        <v>12422</v>
      </c>
      <c r="AC11825">
        <v>2</v>
      </c>
      <c r="AD11825" s="123">
        <v>39111</v>
      </c>
      <c r="AE11825" t="s">
        <v>12423</v>
      </c>
      <c r="AG11825">
        <v>40002667</v>
      </c>
      <c r="AL11825" t="s">
        <v>12422</v>
      </c>
      <c r="AN11825">
        <v>4806113401</v>
      </c>
      <c r="AO11825">
        <v>16</v>
      </c>
      <c r="AP11825" t="s">
        <v>12424</v>
      </c>
      <c r="AQ11825" t="s">
        <v>11408</v>
      </c>
      <c r="AR11825">
        <v>4100</v>
      </c>
      <c r="AS11825" t="s">
        <v>12491</v>
      </c>
      <c r="AT11825">
        <v>2005</v>
      </c>
      <c r="AV11825" t="s">
        <v>23716</v>
      </c>
      <c r="AW11825">
        <v>116100</v>
      </c>
    </row>
    <row r="11826" spans="1:49" x14ac:dyDescent="0.25">
      <c r="A11826">
        <v>4100</v>
      </c>
      <c r="B11826">
        <v>30010</v>
      </c>
      <c r="C11826">
        <v>4002</v>
      </c>
      <c r="D11826">
        <v>416</v>
      </c>
      <c r="E11826" s="124" t="s">
        <v>315</v>
      </c>
      <c r="F11826" t="str">
        <f t="shared" si="242"/>
        <v>OpenCARGILL MEAT SOLUTIONS</v>
      </c>
      <c r="G11826" s="151" t="str">
        <f t="shared" si="243"/>
        <v>Open</v>
      </c>
      <c r="H11826" s="149" t="s">
        <v>2084</v>
      </c>
      <c r="I11826">
        <v>40007871</v>
      </c>
      <c r="L11826" t="s">
        <v>20096</v>
      </c>
      <c r="M11826" t="s">
        <v>16547</v>
      </c>
      <c r="O11826">
        <v>158</v>
      </c>
      <c r="P11826">
        <v>22821</v>
      </c>
      <c r="Q11826" t="s">
        <v>12415</v>
      </c>
      <c r="R11826" t="s">
        <v>12416</v>
      </c>
      <c r="S11826" t="s">
        <v>23717</v>
      </c>
      <c r="U11826" t="s">
        <v>12418</v>
      </c>
      <c r="W11826">
        <v>11</v>
      </c>
      <c r="X11826">
        <v>1</v>
      </c>
      <c r="Y11826" t="s">
        <v>12419</v>
      </c>
      <c r="Z11826" t="s">
        <v>12420</v>
      </c>
      <c r="AA11826" t="s">
        <v>12429</v>
      </c>
      <c r="AB11826" t="s">
        <v>12422</v>
      </c>
      <c r="AC11826">
        <v>2</v>
      </c>
      <c r="AD11826" s="123">
        <v>42536</v>
      </c>
      <c r="AE11826" t="s">
        <v>12431</v>
      </c>
      <c r="AG11826">
        <v>40007871</v>
      </c>
      <c r="AL11826" t="s">
        <v>12422</v>
      </c>
      <c r="AN11826">
        <v>4716525631</v>
      </c>
      <c r="AO11826">
        <v>16</v>
      </c>
      <c r="AP11826" t="s">
        <v>12424</v>
      </c>
      <c r="AQ11826" t="s">
        <v>11408</v>
      </c>
      <c r="AR11826">
        <v>4100</v>
      </c>
      <c r="AT11826">
        <v>0</v>
      </c>
      <c r="AV11826" t="s">
        <v>20625</v>
      </c>
      <c r="AW11826">
        <v>116100</v>
      </c>
    </row>
    <row r="11827" spans="1:49" x14ac:dyDescent="0.25">
      <c r="A11827">
        <v>4100</v>
      </c>
      <c r="B11827">
        <v>30010</v>
      </c>
      <c r="C11827">
        <v>4002</v>
      </c>
      <c r="D11827">
        <v>416</v>
      </c>
      <c r="E11827" s="124" t="s">
        <v>315</v>
      </c>
      <c r="F11827" t="str">
        <f t="shared" si="242"/>
        <v>OpenCARPENTER COMPANY-RICHMOND</v>
      </c>
      <c r="G11827" s="151" t="str">
        <f t="shared" si="243"/>
        <v>Open</v>
      </c>
      <c r="H11827" s="149" t="s">
        <v>2114</v>
      </c>
      <c r="I11827">
        <v>40000181</v>
      </c>
      <c r="J11827" t="s">
        <v>23718</v>
      </c>
      <c r="L11827" t="s">
        <v>14785</v>
      </c>
      <c r="M11827" t="s">
        <v>16547</v>
      </c>
      <c r="O11827">
        <v>34546</v>
      </c>
      <c r="P11827">
        <v>23234</v>
      </c>
      <c r="Q11827" t="s">
        <v>12415</v>
      </c>
      <c r="R11827" t="s">
        <v>12416</v>
      </c>
      <c r="S11827" t="s">
        <v>23719</v>
      </c>
      <c r="U11827" t="s">
        <v>12418</v>
      </c>
      <c r="W11827">
        <v>11</v>
      </c>
      <c r="X11827">
        <v>1</v>
      </c>
      <c r="Y11827" t="s">
        <v>12419</v>
      </c>
      <c r="Z11827" t="s">
        <v>12420</v>
      </c>
      <c r="AA11827" t="s">
        <v>12421</v>
      </c>
      <c r="AB11827" t="s">
        <v>12422</v>
      </c>
      <c r="AC11827">
        <v>2</v>
      </c>
      <c r="AD11827" s="123">
        <v>39111</v>
      </c>
      <c r="AE11827" t="s">
        <v>12423</v>
      </c>
      <c r="AG11827">
        <v>40000181</v>
      </c>
      <c r="AL11827" t="s">
        <v>12422</v>
      </c>
      <c r="AN11827">
        <v>4776005501</v>
      </c>
      <c r="AO11827">
        <v>16</v>
      </c>
      <c r="AP11827" t="s">
        <v>12424</v>
      </c>
      <c r="AQ11827" t="s">
        <v>11408</v>
      </c>
      <c r="AR11827">
        <v>4100</v>
      </c>
      <c r="AT11827">
        <v>2005</v>
      </c>
      <c r="AV11827" t="s">
        <v>14719</v>
      </c>
      <c r="AW11827">
        <v>116100</v>
      </c>
    </row>
    <row r="11828" spans="1:49" x14ac:dyDescent="0.25">
      <c r="A11828">
        <v>4100</v>
      </c>
      <c r="B11828">
        <v>30050</v>
      </c>
      <c r="C11828">
        <v>4031</v>
      </c>
      <c r="D11828">
        <v>415</v>
      </c>
      <c r="E11828" s="124" t="s">
        <v>315</v>
      </c>
      <c r="F11828" t="str">
        <f t="shared" si="242"/>
        <v>OpenCHEF SOLUTIONS</v>
      </c>
      <c r="G11828" s="151" t="str">
        <f t="shared" si="243"/>
        <v>Open</v>
      </c>
      <c r="H11828" s="149" t="s">
        <v>2236</v>
      </c>
      <c r="I11828">
        <v>40002745</v>
      </c>
      <c r="J11828" t="s">
        <v>23720</v>
      </c>
      <c r="K11828" t="s">
        <v>23721</v>
      </c>
      <c r="L11828" t="s">
        <v>22855</v>
      </c>
      <c r="M11828" t="s">
        <v>12546</v>
      </c>
      <c r="N11828" t="s">
        <v>23722</v>
      </c>
      <c r="Q11828" t="s">
        <v>12415</v>
      </c>
      <c r="R11828" t="s">
        <v>12416</v>
      </c>
      <c r="U11828" t="s">
        <v>12418</v>
      </c>
      <c r="W11828">
        <v>11</v>
      </c>
      <c r="X11828">
        <v>1</v>
      </c>
      <c r="Y11828" t="s">
        <v>12419</v>
      </c>
      <c r="Z11828" t="s">
        <v>12420</v>
      </c>
      <c r="AA11828" t="s">
        <v>12421</v>
      </c>
      <c r="AB11828" t="s">
        <v>12422</v>
      </c>
      <c r="AC11828">
        <v>2</v>
      </c>
      <c r="AD11828" s="123">
        <v>39111</v>
      </c>
      <c r="AE11828" t="s">
        <v>12423</v>
      </c>
      <c r="AG11828">
        <v>40002745</v>
      </c>
      <c r="AL11828" t="s">
        <v>12422</v>
      </c>
      <c r="AN11828">
        <v>1404335101</v>
      </c>
      <c r="AO11828">
        <v>16</v>
      </c>
      <c r="AP11828" t="s">
        <v>12424</v>
      </c>
      <c r="AQ11828" t="s">
        <v>11408</v>
      </c>
      <c r="AR11828">
        <v>4100</v>
      </c>
      <c r="AS11828" t="s">
        <v>12491</v>
      </c>
      <c r="AT11828">
        <v>0</v>
      </c>
      <c r="AV11828" t="s">
        <v>23723</v>
      </c>
      <c r="AW11828">
        <v>116100</v>
      </c>
    </row>
    <row r="11829" spans="1:49" x14ac:dyDescent="0.25">
      <c r="A11829">
        <v>4100</v>
      </c>
      <c r="B11829">
        <v>30050</v>
      </c>
      <c r="C11829">
        <v>4031</v>
      </c>
      <c r="D11829">
        <v>415</v>
      </c>
      <c r="E11829" s="124" t="s">
        <v>315</v>
      </c>
      <c r="F11829" t="str">
        <f t="shared" si="242"/>
        <v>OpenCHEMCO MFG</v>
      </c>
      <c r="G11829" s="151" t="str">
        <f t="shared" si="243"/>
        <v>Open</v>
      </c>
      <c r="H11829" s="149" t="s">
        <v>2237</v>
      </c>
      <c r="I11829">
        <v>40005277</v>
      </c>
      <c r="K11829" t="s">
        <v>23724</v>
      </c>
      <c r="L11829" t="s">
        <v>23725</v>
      </c>
      <c r="M11829" t="s">
        <v>12546</v>
      </c>
      <c r="N11829">
        <v>60062</v>
      </c>
      <c r="Q11829" t="s">
        <v>12415</v>
      </c>
      <c r="R11829" t="s">
        <v>12416</v>
      </c>
      <c r="S11829" t="s">
        <v>23726</v>
      </c>
      <c r="U11829" t="s">
        <v>12418</v>
      </c>
      <c r="W11829">
        <v>11</v>
      </c>
      <c r="X11829">
        <v>2</v>
      </c>
      <c r="Y11829" t="s">
        <v>12419</v>
      </c>
      <c r="Z11829" t="s">
        <v>12420</v>
      </c>
      <c r="AA11829" t="s">
        <v>12429</v>
      </c>
      <c r="AB11829" t="s">
        <v>12422</v>
      </c>
      <c r="AC11829">
        <v>2</v>
      </c>
      <c r="AD11829" s="123">
        <v>39394</v>
      </c>
      <c r="AE11829" t="s">
        <v>12538</v>
      </c>
      <c r="AG11829">
        <v>40005277</v>
      </c>
      <c r="AL11829" t="s">
        <v>12422</v>
      </c>
      <c r="AN11829">
        <v>1403121101</v>
      </c>
      <c r="AO11829">
        <v>16</v>
      </c>
      <c r="AP11829" t="s">
        <v>12424</v>
      </c>
      <c r="AQ11829" t="s">
        <v>11408</v>
      </c>
      <c r="AR11829">
        <v>4100</v>
      </c>
      <c r="AS11829" t="s">
        <v>12491</v>
      </c>
      <c r="AT11829">
        <v>0</v>
      </c>
      <c r="AV11829" t="s">
        <v>2237</v>
      </c>
      <c r="AW11829">
        <v>116100</v>
      </c>
    </row>
    <row r="11830" spans="1:49" x14ac:dyDescent="0.25">
      <c r="A11830">
        <v>4100</v>
      </c>
      <c r="B11830">
        <v>30050</v>
      </c>
      <c r="C11830">
        <v>4031</v>
      </c>
      <c r="D11830">
        <v>415</v>
      </c>
      <c r="E11830" s="124" t="s">
        <v>315</v>
      </c>
      <c r="F11830" t="str">
        <f t="shared" si="242"/>
        <v>OpenCHERRY ELECTRICAL PRODUCT</v>
      </c>
      <c r="G11830" s="151" t="str">
        <f t="shared" si="243"/>
        <v>Open</v>
      </c>
      <c r="H11830" s="149" t="s">
        <v>2240</v>
      </c>
      <c r="I11830">
        <v>40004305</v>
      </c>
      <c r="J11830" t="s">
        <v>23727</v>
      </c>
      <c r="K11830" t="s">
        <v>23728</v>
      </c>
      <c r="L11830" t="s">
        <v>23729</v>
      </c>
      <c r="M11830" t="s">
        <v>14186</v>
      </c>
      <c r="N11830" t="s">
        <v>23730</v>
      </c>
      <c r="Q11830" t="s">
        <v>12415</v>
      </c>
      <c r="R11830" t="s">
        <v>12416</v>
      </c>
      <c r="S11830" t="s">
        <v>23731</v>
      </c>
      <c r="U11830" t="s">
        <v>12418</v>
      </c>
      <c r="W11830">
        <v>11</v>
      </c>
      <c r="X11830">
        <v>1</v>
      </c>
      <c r="Y11830" t="s">
        <v>12472</v>
      </c>
      <c r="Z11830" t="s">
        <v>12420</v>
      </c>
      <c r="AA11830" t="s">
        <v>12421</v>
      </c>
      <c r="AB11830" t="s">
        <v>12422</v>
      </c>
      <c r="AC11830">
        <v>2</v>
      </c>
      <c r="AD11830" s="123">
        <v>39111</v>
      </c>
      <c r="AE11830" t="s">
        <v>12423</v>
      </c>
      <c r="AG11830">
        <v>40004305</v>
      </c>
      <c r="AL11830" t="s">
        <v>12422</v>
      </c>
      <c r="AN11830">
        <v>5005916401</v>
      </c>
      <c r="AO11830">
        <v>16</v>
      </c>
      <c r="AP11830" t="s">
        <v>12424</v>
      </c>
      <c r="AQ11830" t="s">
        <v>11408</v>
      </c>
      <c r="AR11830">
        <v>4100</v>
      </c>
      <c r="AS11830" t="s">
        <v>12491</v>
      </c>
      <c r="AT11830">
        <v>0</v>
      </c>
      <c r="AV11830" t="s">
        <v>23732</v>
      </c>
      <c r="AW11830">
        <v>116100</v>
      </c>
    </row>
    <row r="11831" spans="1:49" x14ac:dyDescent="0.25">
      <c r="A11831">
        <v>4100</v>
      </c>
      <c r="B11831">
        <v>30050</v>
      </c>
      <c r="C11831">
        <v>4031</v>
      </c>
      <c r="D11831">
        <v>415</v>
      </c>
      <c r="E11831" s="124" t="s">
        <v>315</v>
      </c>
      <c r="F11831" t="str">
        <f t="shared" si="242"/>
        <v>OpenCIBA VISION-DES PLAINES,IL</v>
      </c>
      <c r="G11831" s="151" t="str">
        <f t="shared" si="243"/>
        <v>Open</v>
      </c>
      <c r="H11831" s="149" t="s">
        <v>2271</v>
      </c>
      <c r="I11831">
        <v>40005644</v>
      </c>
      <c r="K11831" t="s">
        <v>23733</v>
      </c>
      <c r="L11831" t="s">
        <v>15612</v>
      </c>
      <c r="M11831" t="s">
        <v>12692</v>
      </c>
      <c r="N11831">
        <v>30097</v>
      </c>
      <c r="Q11831" t="s">
        <v>12415</v>
      </c>
      <c r="R11831" t="s">
        <v>12416</v>
      </c>
      <c r="S11831" t="s">
        <v>23734</v>
      </c>
      <c r="U11831" t="s">
        <v>12418</v>
      </c>
      <c r="W11831">
        <v>11</v>
      </c>
      <c r="X11831">
        <v>1</v>
      </c>
      <c r="Y11831" t="s">
        <v>12419</v>
      </c>
      <c r="Z11831" t="s">
        <v>12420</v>
      </c>
      <c r="AA11831" t="s">
        <v>14498</v>
      </c>
      <c r="AB11831" t="s">
        <v>12430</v>
      </c>
      <c r="AC11831">
        <v>2</v>
      </c>
      <c r="AD11831" s="123">
        <v>39842</v>
      </c>
      <c r="AE11831" t="s">
        <v>12431</v>
      </c>
      <c r="AG11831">
        <v>40005644</v>
      </c>
      <c r="AL11831" t="s">
        <v>12430</v>
      </c>
      <c r="AN11831">
        <v>1113515001</v>
      </c>
      <c r="AO11831">
        <v>16</v>
      </c>
      <c r="AP11831" t="s">
        <v>12424</v>
      </c>
      <c r="AQ11831" t="s">
        <v>11408</v>
      </c>
      <c r="AR11831">
        <v>4100</v>
      </c>
      <c r="AS11831" t="s">
        <v>12491</v>
      </c>
      <c r="AT11831">
        <v>0</v>
      </c>
      <c r="AV11831" t="s">
        <v>23735</v>
      </c>
      <c r="AW11831">
        <v>116100</v>
      </c>
    </row>
    <row r="11832" spans="1:49" x14ac:dyDescent="0.25">
      <c r="A11832">
        <v>4100</v>
      </c>
      <c r="B11832">
        <v>30050</v>
      </c>
      <c r="C11832">
        <v>4031</v>
      </c>
      <c r="D11832">
        <v>415</v>
      </c>
      <c r="E11832" s="124" t="s">
        <v>315</v>
      </c>
      <c r="F11832" t="str">
        <f t="shared" si="242"/>
        <v>OpenCLASEN QUALITY COATINGS</v>
      </c>
      <c r="G11832" s="151" t="str">
        <f t="shared" si="243"/>
        <v>Open</v>
      </c>
      <c r="H11832" s="149" t="s">
        <v>2306</v>
      </c>
      <c r="I11832">
        <v>40004617</v>
      </c>
      <c r="K11832" t="s">
        <v>23736</v>
      </c>
      <c r="L11832" t="s">
        <v>14439</v>
      </c>
      <c r="M11832" t="s">
        <v>14186</v>
      </c>
      <c r="N11832">
        <v>53718</v>
      </c>
      <c r="Q11832" t="s">
        <v>12415</v>
      </c>
      <c r="R11832" t="s">
        <v>12416</v>
      </c>
      <c r="S11832" t="s">
        <v>23737</v>
      </c>
      <c r="U11832" t="s">
        <v>12418</v>
      </c>
      <c r="W11832">
        <v>11</v>
      </c>
      <c r="X11832">
        <v>1</v>
      </c>
      <c r="Y11832" t="s">
        <v>12419</v>
      </c>
      <c r="Z11832" t="s">
        <v>12420</v>
      </c>
      <c r="AA11832" t="s">
        <v>12429</v>
      </c>
      <c r="AB11832" t="s">
        <v>12422</v>
      </c>
      <c r="AC11832">
        <v>2</v>
      </c>
      <c r="AD11832" s="123">
        <v>39168</v>
      </c>
      <c r="AE11832" t="s">
        <v>12431</v>
      </c>
      <c r="AG11832">
        <v>40004617</v>
      </c>
      <c r="AL11832" t="s">
        <v>12422</v>
      </c>
      <c r="AN11832">
        <v>5002505801</v>
      </c>
      <c r="AO11832">
        <v>16</v>
      </c>
      <c r="AP11832" t="s">
        <v>12424</v>
      </c>
      <c r="AQ11832" t="s">
        <v>11408</v>
      </c>
      <c r="AR11832">
        <v>4100</v>
      </c>
      <c r="AT11832">
        <v>0</v>
      </c>
      <c r="AV11832" t="s">
        <v>23738</v>
      </c>
      <c r="AW11832">
        <v>116100</v>
      </c>
    </row>
    <row r="11833" spans="1:49" x14ac:dyDescent="0.25">
      <c r="A11833">
        <v>4100</v>
      </c>
      <c r="B11833">
        <v>30050</v>
      </c>
      <c r="C11833">
        <v>4031</v>
      </c>
      <c r="D11833">
        <v>415</v>
      </c>
      <c r="E11833" s="124" t="s">
        <v>315</v>
      </c>
      <c r="F11833" t="str">
        <f t="shared" si="242"/>
        <v>OpenCOLBERT PACKAGING CORP.</v>
      </c>
      <c r="G11833" s="151" t="str">
        <f t="shared" si="243"/>
        <v>Open</v>
      </c>
      <c r="H11833" s="149" t="s">
        <v>2350</v>
      </c>
      <c r="I11833">
        <v>40004177</v>
      </c>
      <c r="K11833" t="s">
        <v>23739</v>
      </c>
      <c r="L11833" t="s">
        <v>23740</v>
      </c>
      <c r="M11833" t="s">
        <v>12546</v>
      </c>
      <c r="N11833" t="s">
        <v>23741</v>
      </c>
      <c r="Q11833" t="s">
        <v>12415</v>
      </c>
      <c r="R11833" t="s">
        <v>12416</v>
      </c>
      <c r="S11833" t="s">
        <v>23742</v>
      </c>
      <c r="U11833" t="s">
        <v>12418</v>
      </c>
      <c r="W11833">
        <v>11</v>
      </c>
      <c r="X11833">
        <v>1</v>
      </c>
      <c r="Y11833" t="s">
        <v>12419</v>
      </c>
      <c r="Z11833" t="s">
        <v>12420</v>
      </c>
      <c r="AA11833" t="s">
        <v>12421</v>
      </c>
      <c r="AB11833" t="s">
        <v>12422</v>
      </c>
      <c r="AC11833">
        <v>2</v>
      </c>
      <c r="AD11833" s="123">
        <v>39111</v>
      </c>
      <c r="AE11833" t="s">
        <v>12423</v>
      </c>
      <c r="AG11833">
        <v>40004177</v>
      </c>
      <c r="AL11833" t="s">
        <v>12422</v>
      </c>
      <c r="AN11833">
        <v>1409715301</v>
      </c>
      <c r="AO11833">
        <v>16</v>
      </c>
      <c r="AP11833" t="s">
        <v>12424</v>
      </c>
      <c r="AQ11833" t="s">
        <v>11408</v>
      </c>
      <c r="AR11833">
        <v>4100</v>
      </c>
      <c r="AS11833" t="s">
        <v>12491</v>
      </c>
      <c r="AT11833">
        <v>2005</v>
      </c>
      <c r="AV11833" t="s">
        <v>22872</v>
      </c>
      <c r="AW11833">
        <v>116100</v>
      </c>
    </row>
    <row r="11834" spans="1:49" x14ac:dyDescent="0.25">
      <c r="A11834">
        <v>4100</v>
      </c>
      <c r="B11834">
        <v>30050</v>
      </c>
      <c r="C11834">
        <v>4031</v>
      </c>
      <c r="D11834">
        <v>415</v>
      </c>
      <c r="E11834" s="124" t="s">
        <v>315</v>
      </c>
      <c r="F11834" t="str">
        <f t="shared" si="242"/>
        <v>OpenCOLBORNE FOODBOTICS</v>
      </c>
      <c r="G11834" s="151" t="str">
        <f t="shared" si="243"/>
        <v>Open</v>
      </c>
      <c r="H11834" s="149" t="s">
        <v>2351</v>
      </c>
      <c r="I11834">
        <v>40004099</v>
      </c>
      <c r="K11834" t="s">
        <v>23743</v>
      </c>
      <c r="L11834" t="s">
        <v>23740</v>
      </c>
      <c r="M11834" t="s">
        <v>12546</v>
      </c>
      <c r="N11834" t="s">
        <v>23744</v>
      </c>
      <c r="Q11834" t="s">
        <v>12415</v>
      </c>
      <c r="R11834" t="s">
        <v>12416</v>
      </c>
      <c r="S11834" t="s">
        <v>23745</v>
      </c>
      <c r="U11834" t="s">
        <v>12418</v>
      </c>
      <c r="W11834">
        <v>11</v>
      </c>
      <c r="X11834">
        <v>0</v>
      </c>
      <c r="Y11834" t="s">
        <v>12419</v>
      </c>
      <c r="Z11834" t="s">
        <v>12420</v>
      </c>
      <c r="AA11834" t="s">
        <v>12421</v>
      </c>
      <c r="AB11834" t="s">
        <v>12422</v>
      </c>
      <c r="AC11834">
        <v>2</v>
      </c>
      <c r="AD11834" s="123">
        <v>39111</v>
      </c>
      <c r="AE11834" t="s">
        <v>12423</v>
      </c>
      <c r="AG11834">
        <v>40004099</v>
      </c>
      <c r="AL11834" t="s">
        <v>12422</v>
      </c>
      <c r="AN11834">
        <v>1409715301</v>
      </c>
      <c r="AO11834">
        <v>16</v>
      </c>
      <c r="AP11834" t="s">
        <v>12424</v>
      </c>
      <c r="AQ11834" t="s">
        <v>11408</v>
      </c>
      <c r="AR11834">
        <v>4100</v>
      </c>
      <c r="AT11834">
        <v>0</v>
      </c>
      <c r="AV11834" t="s">
        <v>23746</v>
      </c>
      <c r="AW11834">
        <v>116100</v>
      </c>
    </row>
    <row r="11835" spans="1:49" x14ac:dyDescent="0.25">
      <c r="A11835">
        <v>4100</v>
      </c>
      <c r="B11835">
        <v>30050</v>
      </c>
      <c r="C11835">
        <v>4031</v>
      </c>
      <c r="D11835">
        <v>415</v>
      </c>
      <c r="E11835" s="124" t="s">
        <v>315</v>
      </c>
      <c r="F11835" t="str">
        <f t="shared" si="242"/>
        <v>OpenCOLUMBIA INDUSTRIAL SUPPLY INC</v>
      </c>
      <c r="G11835" s="151" t="str">
        <f t="shared" si="243"/>
        <v>Open</v>
      </c>
      <c r="H11835" s="149" t="s">
        <v>2372</v>
      </c>
      <c r="I11835">
        <v>40005171</v>
      </c>
      <c r="K11835" t="s">
        <v>23747</v>
      </c>
      <c r="L11835" t="s">
        <v>21430</v>
      </c>
      <c r="M11835" t="s">
        <v>12546</v>
      </c>
      <c r="N11835">
        <v>60120</v>
      </c>
      <c r="Q11835" t="s">
        <v>12415</v>
      </c>
      <c r="R11835" t="s">
        <v>12416</v>
      </c>
      <c r="S11835" t="s">
        <v>23748</v>
      </c>
      <c r="U11835" t="s">
        <v>12418</v>
      </c>
      <c r="W11835">
        <v>11</v>
      </c>
      <c r="X11835">
        <v>2</v>
      </c>
      <c r="Y11835" t="s">
        <v>12419</v>
      </c>
      <c r="Z11835" t="s">
        <v>12420</v>
      </c>
      <c r="AA11835" t="s">
        <v>12429</v>
      </c>
      <c r="AB11835" t="s">
        <v>12422</v>
      </c>
      <c r="AC11835">
        <v>2</v>
      </c>
      <c r="AD11835" s="123">
        <v>39296</v>
      </c>
      <c r="AE11835" t="s">
        <v>12538</v>
      </c>
      <c r="AG11835">
        <v>40005171</v>
      </c>
      <c r="AL11835" t="s">
        <v>12422</v>
      </c>
      <c r="AN11835">
        <v>1408908801</v>
      </c>
      <c r="AO11835">
        <v>16</v>
      </c>
      <c r="AP11835" t="s">
        <v>12424</v>
      </c>
      <c r="AQ11835" t="s">
        <v>11408</v>
      </c>
      <c r="AR11835">
        <v>4100</v>
      </c>
      <c r="AT11835">
        <v>0</v>
      </c>
      <c r="AV11835" t="s">
        <v>23749</v>
      </c>
      <c r="AW11835">
        <v>116100</v>
      </c>
    </row>
    <row r="11836" spans="1:49" x14ac:dyDescent="0.25">
      <c r="A11836">
        <v>4100</v>
      </c>
      <c r="B11836">
        <v>30010</v>
      </c>
      <c r="C11836">
        <v>4002</v>
      </c>
      <c r="D11836">
        <v>416</v>
      </c>
      <c r="E11836" s="124" t="s">
        <v>315</v>
      </c>
      <c r="F11836" t="str">
        <f t="shared" si="242"/>
        <v>OpenCOLUMBIA RUBBER CORP</v>
      </c>
      <c r="G11836" s="151" t="str">
        <f t="shared" si="243"/>
        <v>Open</v>
      </c>
      <c r="H11836" s="149" t="s">
        <v>2376</v>
      </c>
      <c r="I11836">
        <v>40000194</v>
      </c>
      <c r="J11836" t="s">
        <v>23750</v>
      </c>
      <c r="K11836" t="s">
        <v>23751</v>
      </c>
      <c r="L11836" t="s">
        <v>23752</v>
      </c>
      <c r="M11836" t="s">
        <v>13125</v>
      </c>
      <c r="N11836" t="s">
        <v>23753</v>
      </c>
      <c r="Q11836" t="s">
        <v>12415</v>
      </c>
      <c r="R11836" t="s">
        <v>12416</v>
      </c>
      <c r="S11836" t="s">
        <v>23754</v>
      </c>
      <c r="U11836" t="s">
        <v>12418</v>
      </c>
      <c r="W11836">
        <v>11</v>
      </c>
      <c r="X11836">
        <v>2</v>
      </c>
      <c r="Y11836" t="s">
        <v>12419</v>
      </c>
      <c r="Z11836" t="s">
        <v>12420</v>
      </c>
      <c r="AA11836" t="s">
        <v>12421</v>
      </c>
      <c r="AB11836" t="s">
        <v>12422</v>
      </c>
      <c r="AC11836">
        <v>2</v>
      </c>
      <c r="AD11836" s="123">
        <v>39111</v>
      </c>
      <c r="AE11836" t="s">
        <v>12423</v>
      </c>
      <c r="AG11836">
        <v>40000194</v>
      </c>
      <c r="AL11836" t="s">
        <v>12422</v>
      </c>
      <c r="AN11836">
        <v>2103300001</v>
      </c>
      <c r="AO11836">
        <v>16</v>
      </c>
      <c r="AP11836" t="s">
        <v>12424</v>
      </c>
      <c r="AQ11836" t="s">
        <v>11408</v>
      </c>
      <c r="AR11836">
        <v>4100</v>
      </c>
      <c r="AT11836">
        <v>2005</v>
      </c>
      <c r="AV11836" t="s">
        <v>14146</v>
      </c>
      <c r="AW11836">
        <v>116100</v>
      </c>
    </row>
    <row r="11837" spans="1:49" x14ac:dyDescent="0.25">
      <c r="A11837">
        <v>4100</v>
      </c>
      <c r="B11837">
        <v>30050</v>
      </c>
      <c r="C11837">
        <v>4031</v>
      </c>
      <c r="D11837">
        <v>415</v>
      </c>
      <c r="E11837" s="124" t="s">
        <v>315</v>
      </c>
      <c r="F11837" t="str">
        <f t="shared" si="242"/>
        <v>OpenCONCEPT &amp; DESIGN SERVICES INC</v>
      </c>
      <c r="G11837" s="151" t="str">
        <f t="shared" si="243"/>
        <v>Open</v>
      </c>
      <c r="H11837" s="149" t="s">
        <v>2419</v>
      </c>
      <c r="I11837">
        <v>40007396</v>
      </c>
      <c r="K11837" t="s">
        <v>23755</v>
      </c>
      <c r="L11837" t="s">
        <v>23756</v>
      </c>
      <c r="M11837" t="s">
        <v>12546</v>
      </c>
      <c r="N11837">
        <v>60056</v>
      </c>
      <c r="Q11837" t="s">
        <v>12415</v>
      </c>
      <c r="R11837" t="s">
        <v>12416</v>
      </c>
      <c r="S11837" t="s">
        <v>23757</v>
      </c>
      <c r="U11837" t="s">
        <v>12418</v>
      </c>
      <c r="W11837">
        <v>11</v>
      </c>
      <c r="X11837">
        <v>0</v>
      </c>
      <c r="Y11837" t="s">
        <v>12419</v>
      </c>
      <c r="Z11837" t="s">
        <v>12420</v>
      </c>
      <c r="AA11837" t="s">
        <v>12429</v>
      </c>
      <c r="AB11837" t="s">
        <v>12430</v>
      </c>
      <c r="AC11837">
        <v>2</v>
      </c>
      <c r="AD11837" s="123">
        <v>41841</v>
      </c>
      <c r="AE11837" t="s">
        <v>12431</v>
      </c>
      <c r="AG11837">
        <v>40007396</v>
      </c>
      <c r="AL11837" t="s">
        <v>12430</v>
      </c>
      <c r="AN11837">
        <v>1403119901</v>
      </c>
      <c r="AO11837">
        <v>16</v>
      </c>
      <c r="AP11837" t="s">
        <v>12424</v>
      </c>
      <c r="AQ11837" t="s">
        <v>11408</v>
      </c>
      <c r="AR11837">
        <v>4100</v>
      </c>
      <c r="AT11837">
        <v>0</v>
      </c>
      <c r="AV11837" t="s">
        <v>23758</v>
      </c>
      <c r="AW11837">
        <v>116100</v>
      </c>
    </row>
    <row r="11838" spans="1:49" x14ac:dyDescent="0.25">
      <c r="A11838">
        <v>4100</v>
      </c>
      <c r="B11838">
        <v>30050</v>
      </c>
      <c r="C11838">
        <v>4031</v>
      </c>
      <c r="D11838">
        <v>415</v>
      </c>
      <c r="E11838" s="124" t="s">
        <v>315</v>
      </c>
      <c r="F11838" t="str">
        <f t="shared" si="242"/>
        <v>OpenCONFAB SYSTEMS</v>
      </c>
      <c r="G11838" s="151" t="str">
        <f t="shared" si="243"/>
        <v>Open</v>
      </c>
      <c r="H11838" s="149" t="s">
        <v>2433</v>
      </c>
      <c r="I11838">
        <v>40007494</v>
      </c>
      <c r="K11838" t="s">
        <v>22885</v>
      </c>
      <c r="L11838" t="s">
        <v>21363</v>
      </c>
      <c r="M11838" t="s">
        <v>12546</v>
      </c>
      <c r="N11838">
        <v>60469</v>
      </c>
      <c r="Q11838" t="s">
        <v>12415</v>
      </c>
      <c r="R11838" t="s">
        <v>12416</v>
      </c>
      <c r="S11838" t="s">
        <v>21364</v>
      </c>
      <c r="U11838" t="s">
        <v>12418</v>
      </c>
      <c r="W11838">
        <v>11</v>
      </c>
      <c r="X11838">
        <v>0</v>
      </c>
      <c r="Y11838" t="s">
        <v>12419</v>
      </c>
      <c r="Z11838" t="s">
        <v>12420</v>
      </c>
      <c r="AA11838" t="s">
        <v>12429</v>
      </c>
      <c r="AB11838" t="s">
        <v>12473</v>
      </c>
      <c r="AC11838">
        <v>2</v>
      </c>
      <c r="AD11838" s="123">
        <v>42033</v>
      </c>
      <c r="AE11838" t="s">
        <v>12431</v>
      </c>
      <c r="AG11838">
        <v>40007494</v>
      </c>
      <c r="AL11838" t="s">
        <v>12473</v>
      </c>
      <c r="AN11838">
        <v>1403124101</v>
      </c>
      <c r="AO11838">
        <v>16</v>
      </c>
      <c r="AP11838" t="s">
        <v>12424</v>
      </c>
      <c r="AQ11838" t="s">
        <v>11408</v>
      </c>
      <c r="AR11838">
        <v>4100</v>
      </c>
      <c r="AT11838">
        <v>0</v>
      </c>
      <c r="AV11838" t="s">
        <v>21365</v>
      </c>
      <c r="AW11838">
        <v>116100</v>
      </c>
    </row>
    <row r="11839" spans="1:49" x14ac:dyDescent="0.25">
      <c r="A11839">
        <v>4100</v>
      </c>
      <c r="B11839">
        <v>30050</v>
      </c>
      <c r="C11839">
        <v>4031</v>
      </c>
      <c r="D11839">
        <v>415</v>
      </c>
      <c r="E11839" s="124" t="s">
        <v>315</v>
      </c>
      <c r="F11839" t="str">
        <f t="shared" si="242"/>
        <v>OpenCONTRACT PACKAGING PLUS</v>
      </c>
      <c r="G11839" s="151" t="str">
        <f t="shared" si="243"/>
        <v>Open</v>
      </c>
      <c r="H11839" s="149" t="s">
        <v>2460</v>
      </c>
      <c r="I11839">
        <v>40005413</v>
      </c>
      <c r="K11839" t="s">
        <v>23759</v>
      </c>
      <c r="L11839" t="s">
        <v>14295</v>
      </c>
      <c r="M11839" t="s">
        <v>12546</v>
      </c>
      <c r="N11839">
        <v>60160</v>
      </c>
      <c r="Q11839" t="s">
        <v>12415</v>
      </c>
      <c r="R11839" t="s">
        <v>12416</v>
      </c>
      <c r="S11839" t="s">
        <v>23760</v>
      </c>
      <c r="U11839" t="s">
        <v>12418</v>
      </c>
      <c r="W11839">
        <v>11</v>
      </c>
      <c r="X11839">
        <v>1</v>
      </c>
      <c r="Y11839" t="s">
        <v>12419</v>
      </c>
      <c r="Z11839" t="s">
        <v>12420</v>
      </c>
      <c r="AA11839" t="s">
        <v>12429</v>
      </c>
      <c r="AB11839" t="s">
        <v>12422</v>
      </c>
      <c r="AC11839">
        <v>2</v>
      </c>
      <c r="AD11839" s="123">
        <v>39532</v>
      </c>
      <c r="AE11839" t="s">
        <v>12538</v>
      </c>
      <c r="AG11839">
        <v>40005413</v>
      </c>
      <c r="AL11839" t="s">
        <v>12422</v>
      </c>
      <c r="AN11839">
        <v>1403118401</v>
      </c>
      <c r="AO11839">
        <v>16</v>
      </c>
      <c r="AP11839" t="s">
        <v>12424</v>
      </c>
      <c r="AQ11839" t="s">
        <v>11408</v>
      </c>
      <c r="AR11839">
        <v>4100</v>
      </c>
      <c r="AS11839" t="s">
        <v>12491</v>
      </c>
      <c r="AT11839">
        <v>0</v>
      </c>
      <c r="AV11839" t="s">
        <v>15937</v>
      </c>
      <c r="AW11839">
        <v>116100</v>
      </c>
    </row>
    <row r="11840" spans="1:49" x14ac:dyDescent="0.25">
      <c r="A11840">
        <v>4100</v>
      </c>
      <c r="B11840">
        <v>30050</v>
      </c>
      <c r="C11840">
        <v>4031</v>
      </c>
      <c r="D11840">
        <v>415</v>
      </c>
      <c r="E11840" s="124" t="s">
        <v>315</v>
      </c>
      <c r="F11840" t="str">
        <f t="shared" si="242"/>
        <v>OpenCONVERTING SOLUTIONS, INC.</v>
      </c>
      <c r="G11840" s="151" t="str">
        <f t="shared" si="243"/>
        <v>Open</v>
      </c>
      <c r="H11840" s="149" t="s">
        <v>2468</v>
      </c>
      <c r="I11840">
        <v>40005815</v>
      </c>
      <c r="K11840" t="s">
        <v>23761</v>
      </c>
      <c r="L11840" t="s">
        <v>23572</v>
      </c>
      <c r="M11840" t="s">
        <v>14186</v>
      </c>
      <c r="N11840">
        <v>53144</v>
      </c>
      <c r="Q11840" t="s">
        <v>12415</v>
      </c>
      <c r="R11840" t="s">
        <v>12416</v>
      </c>
      <c r="S11840" t="s">
        <v>23762</v>
      </c>
      <c r="U11840" t="s">
        <v>12418</v>
      </c>
      <c r="W11840">
        <v>11</v>
      </c>
      <c r="X11840">
        <v>0</v>
      </c>
      <c r="Y11840" t="s">
        <v>12419</v>
      </c>
      <c r="Z11840" t="s">
        <v>12420</v>
      </c>
      <c r="AA11840" t="s">
        <v>14498</v>
      </c>
      <c r="AB11840" t="s">
        <v>12422</v>
      </c>
      <c r="AC11840">
        <v>2</v>
      </c>
      <c r="AD11840" s="123">
        <v>39996</v>
      </c>
      <c r="AE11840" t="s">
        <v>12431</v>
      </c>
      <c r="AG11840">
        <v>40005815</v>
      </c>
      <c r="AL11840" t="s">
        <v>12422</v>
      </c>
      <c r="AN11840">
        <v>5005904801</v>
      </c>
      <c r="AO11840">
        <v>16</v>
      </c>
      <c r="AP11840" t="s">
        <v>12424</v>
      </c>
      <c r="AQ11840" t="s">
        <v>11408</v>
      </c>
      <c r="AR11840">
        <v>4100</v>
      </c>
      <c r="AS11840" t="s">
        <v>12491</v>
      </c>
      <c r="AT11840">
        <v>0</v>
      </c>
      <c r="AV11840" t="s">
        <v>23763</v>
      </c>
      <c r="AW11840">
        <v>116100</v>
      </c>
    </row>
    <row r="11841" spans="1:49" x14ac:dyDescent="0.25">
      <c r="A11841">
        <v>4100</v>
      </c>
      <c r="B11841">
        <v>30050</v>
      </c>
      <c r="C11841">
        <v>4031</v>
      </c>
      <c r="D11841">
        <v>415</v>
      </c>
      <c r="E11841" s="124" t="s">
        <v>315</v>
      </c>
      <c r="F11841" t="str">
        <f t="shared" si="242"/>
        <v>OpenCONVEYOR SOLUTIONS, INC</v>
      </c>
      <c r="G11841" s="151" t="str">
        <f t="shared" si="243"/>
        <v>Open</v>
      </c>
      <c r="H11841" s="149" t="s">
        <v>2484</v>
      </c>
      <c r="I11841">
        <v>40003349</v>
      </c>
      <c r="K11841" t="s">
        <v>23764</v>
      </c>
      <c r="L11841" t="s">
        <v>22855</v>
      </c>
      <c r="M11841" t="s">
        <v>12546</v>
      </c>
      <c r="N11841" t="s">
        <v>23765</v>
      </c>
      <c r="Q11841" t="s">
        <v>12415</v>
      </c>
      <c r="R11841" t="s">
        <v>12416</v>
      </c>
      <c r="S11841" t="s">
        <v>23766</v>
      </c>
      <c r="U11841" t="s">
        <v>12418</v>
      </c>
      <c r="W11841">
        <v>11</v>
      </c>
      <c r="X11841">
        <v>2</v>
      </c>
      <c r="Y11841" t="s">
        <v>12419</v>
      </c>
      <c r="Z11841" t="s">
        <v>12420</v>
      </c>
      <c r="AA11841" t="s">
        <v>12421</v>
      </c>
      <c r="AB11841" t="s">
        <v>12422</v>
      </c>
      <c r="AC11841">
        <v>2</v>
      </c>
      <c r="AD11841" s="123">
        <v>39111</v>
      </c>
      <c r="AE11841" t="s">
        <v>12423</v>
      </c>
      <c r="AG11841">
        <v>40003349</v>
      </c>
      <c r="AL11841" t="s">
        <v>12422</v>
      </c>
      <c r="AN11841">
        <v>1404335101</v>
      </c>
      <c r="AO11841">
        <v>16</v>
      </c>
      <c r="AP11841" t="s">
        <v>12424</v>
      </c>
      <c r="AQ11841" t="s">
        <v>11408</v>
      </c>
      <c r="AR11841">
        <v>4100</v>
      </c>
      <c r="AT11841">
        <v>0</v>
      </c>
      <c r="AV11841" t="s">
        <v>17780</v>
      </c>
      <c r="AW11841">
        <v>116100</v>
      </c>
    </row>
    <row r="11842" spans="1:49" x14ac:dyDescent="0.25">
      <c r="A11842">
        <v>4100</v>
      </c>
      <c r="B11842">
        <v>30050</v>
      </c>
      <c r="C11842">
        <v>4031</v>
      </c>
      <c r="D11842">
        <v>415</v>
      </c>
      <c r="E11842" s="124" t="s">
        <v>315</v>
      </c>
      <c r="F11842" t="str">
        <f t="shared" si="242"/>
        <v>OpenCRV ELECTRONICS CORPORATION</v>
      </c>
      <c r="G11842" s="151" t="str">
        <f t="shared" si="243"/>
        <v>Open</v>
      </c>
      <c r="H11842" s="149" t="s">
        <v>2586</v>
      </c>
      <c r="I11842">
        <v>40008787</v>
      </c>
      <c r="K11842" t="s">
        <v>23767</v>
      </c>
      <c r="L11842" t="s">
        <v>23768</v>
      </c>
      <c r="M11842" t="s">
        <v>12546</v>
      </c>
      <c r="N11842">
        <v>60081</v>
      </c>
      <c r="Q11842" t="s">
        <v>12415</v>
      </c>
      <c r="R11842" t="s">
        <v>12416</v>
      </c>
      <c r="S11842" t="s">
        <v>23769</v>
      </c>
      <c r="U11842" t="s">
        <v>12418</v>
      </c>
      <c r="W11842">
        <v>11</v>
      </c>
      <c r="X11842">
        <v>1</v>
      </c>
      <c r="Y11842" t="s">
        <v>12472</v>
      </c>
      <c r="Z11842" t="s">
        <v>12420</v>
      </c>
      <c r="AA11842" t="s">
        <v>12485</v>
      </c>
      <c r="AB11842" t="s">
        <v>12430</v>
      </c>
      <c r="AC11842">
        <v>2</v>
      </c>
      <c r="AD11842" s="123">
        <v>43859</v>
      </c>
      <c r="AE11842" t="s">
        <v>12486</v>
      </c>
      <c r="AG11842">
        <v>40008787</v>
      </c>
      <c r="AL11842" t="s">
        <v>12430</v>
      </c>
      <c r="AN11842">
        <v>1411135901</v>
      </c>
      <c r="AO11842">
        <v>16</v>
      </c>
      <c r="AP11842" t="s">
        <v>12424</v>
      </c>
      <c r="AQ11842" t="s">
        <v>11408</v>
      </c>
      <c r="AR11842">
        <v>4100</v>
      </c>
      <c r="AT11842">
        <v>0</v>
      </c>
      <c r="AV11842" t="s">
        <v>23770</v>
      </c>
      <c r="AW11842">
        <v>116100</v>
      </c>
    </row>
    <row r="11843" spans="1:49" x14ac:dyDescent="0.25">
      <c r="A11843">
        <v>4100</v>
      </c>
      <c r="B11843">
        <v>30050</v>
      </c>
      <c r="C11843">
        <v>4031</v>
      </c>
      <c r="D11843">
        <v>415</v>
      </c>
      <c r="E11843" s="124" t="s">
        <v>315</v>
      </c>
      <c r="F11843" t="str">
        <f t="shared" ref="F11843:F11906" si="244">CONCATENATE(G11843, H11843)</f>
        <v>OpenCUSTOM FABRICATING &amp; SUPPLIES</v>
      </c>
      <c r="G11843" s="151" t="str">
        <f t="shared" si="243"/>
        <v>Open</v>
      </c>
      <c r="H11843" s="149" t="s">
        <v>2612</v>
      </c>
      <c r="I11843">
        <v>40007286</v>
      </c>
      <c r="K11843" t="s">
        <v>23771</v>
      </c>
      <c r="L11843" t="s">
        <v>23772</v>
      </c>
      <c r="M11843" t="s">
        <v>14186</v>
      </c>
      <c r="N11843">
        <v>53129</v>
      </c>
      <c r="Q11843" t="s">
        <v>12415</v>
      </c>
      <c r="R11843" t="s">
        <v>12416</v>
      </c>
      <c r="S11843" t="s">
        <v>23773</v>
      </c>
      <c r="U11843" t="s">
        <v>12418</v>
      </c>
      <c r="W11843">
        <v>11</v>
      </c>
      <c r="X11843">
        <v>0</v>
      </c>
      <c r="Y11843" t="s">
        <v>12472</v>
      </c>
      <c r="Z11843" t="s">
        <v>12420</v>
      </c>
      <c r="AA11843" t="s">
        <v>12429</v>
      </c>
      <c r="AB11843" t="s">
        <v>12422</v>
      </c>
      <c r="AC11843">
        <v>2</v>
      </c>
      <c r="AD11843" s="123">
        <v>41702</v>
      </c>
      <c r="AE11843" t="s">
        <v>12431</v>
      </c>
      <c r="AG11843">
        <v>40007286</v>
      </c>
      <c r="AL11843" t="s">
        <v>12422</v>
      </c>
      <c r="AN11843">
        <v>5007903701</v>
      </c>
      <c r="AO11843">
        <v>16</v>
      </c>
      <c r="AP11843" t="s">
        <v>12424</v>
      </c>
      <c r="AQ11843" t="s">
        <v>11408</v>
      </c>
      <c r="AR11843">
        <v>4100</v>
      </c>
      <c r="AT11843">
        <v>0</v>
      </c>
      <c r="AV11843" t="s">
        <v>23774</v>
      </c>
      <c r="AW11843">
        <v>116100</v>
      </c>
    </row>
    <row r="11844" spans="1:49" x14ac:dyDescent="0.25">
      <c r="A11844">
        <v>4100</v>
      </c>
      <c r="B11844">
        <v>30010</v>
      </c>
      <c r="C11844">
        <v>4002</v>
      </c>
      <c r="D11844">
        <v>416</v>
      </c>
      <c r="E11844" s="124" t="s">
        <v>315</v>
      </c>
      <c r="F11844" t="str">
        <f t="shared" si="244"/>
        <v>OpenCUSTOM INDUSTRIAL CONTROLS, INC.</v>
      </c>
      <c r="G11844" s="151" t="str">
        <f t="shared" si="243"/>
        <v>Open</v>
      </c>
      <c r="H11844" s="149" t="s">
        <v>2613</v>
      </c>
      <c r="I11844">
        <v>40002441</v>
      </c>
      <c r="K11844" t="s">
        <v>23775</v>
      </c>
      <c r="L11844" t="s">
        <v>23681</v>
      </c>
      <c r="M11844" t="s">
        <v>16547</v>
      </c>
      <c r="N11844" t="s">
        <v>23776</v>
      </c>
      <c r="Q11844" t="s">
        <v>12415</v>
      </c>
      <c r="R11844" t="s">
        <v>12416</v>
      </c>
      <c r="S11844" t="s">
        <v>23777</v>
      </c>
      <c r="U11844" t="s">
        <v>12418</v>
      </c>
      <c r="W11844">
        <v>11</v>
      </c>
      <c r="X11844">
        <v>1</v>
      </c>
      <c r="Y11844" t="s">
        <v>12419</v>
      </c>
      <c r="Z11844" t="s">
        <v>12420</v>
      </c>
      <c r="AA11844" t="s">
        <v>12421</v>
      </c>
      <c r="AB11844" t="s">
        <v>12422</v>
      </c>
      <c r="AC11844">
        <v>2</v>
      </c>
      <c r="AD11844" s="123">
        <v>39111</v>
      </c>
      <c r="AE11844" t="s">
        <v>12423</v>
      </c>
      <c r="AG11844">
        <v>40002441</v>
      </c>
      <c r="AL11844" t="s">
        <v>12422</v>
      </c>
      <c r="AN11844">
        <v>4766003201</v>
      </c>
      <c r="AO11844">
        <v>16</v>
      </c>
      <c r="AP11844" t="s">
        <v>12424</v>
      </c>
      <c r="AQ11844" t="s">
        <v>11408</v>
      </c>
      <c r="AR11844">
        <v>4100</v>
      </c>
      <c r="AT11844">
        <v>2005</v>
      </c>
      <c r="AV11844" t="s">
        <v>23778</v>
      </c>
      <c r="AW11844">
        <v>116100</v>
      </c>
    </row>
    <row r="11845" spans="1:49" x14ac:dyDescent="0.25">
      <c r="A11845">
        <v>4100</v>
      </c>
      <c r="B11845">
        <v>30050</v>
      </c>
      <c r="C11845">
        <v>4031</v>
      </c>
      <c r="D11845">
        <v>415</v>
      </c>
      <c r="E11845" s="124" t="s">
        <v>315</v>
      </c>
      <c r="F11845" t="str">
        <f t="shared" si="244"/>
        <v>OpenDAINIPPON SCREEN USA</v>
      </c>
      <c r="G11845" s="151" t="str">
        <f t="shared" si="243"/>
        <v>Open</v>
      </c>
      <c r="H11845" s="149" t="s">
        <v>2693</v>
      </c>
      <c r="I11845">
        <v>40006913</v>
      </c>
      <c r="K11845" t="s">
        <v>23779</v>
      </c>
      <c r="L11845" t="s">
        <v>23630</v>
      </c>
      <c r="M11845" t="s">
        <v>12546</v>
      </c>
      <c r="N11845">
        <v>60008</v>
      </c>
      <c r="Q11845" t="s">
        <v>12415</v>
      </c>
      <c r="R11845" t="s">
        <v>12416</v>
      </c>
      <c r="S11845" t="s">
        <v>23780</v>
      </c>
      <c r="U11845" t="s">
        <v>12418</v>
      </c>
      <c r="W11845">
        <v>11</v>
      </c>
      <c r="X11845">
        <v>0</v>
      </c>
      <c r="Y11845" t="s">
        <v>12419</v>
      </c>
      <c r="Z11845" t="s">
        <v>12420</v>
      </c>
      <c r="AA11845" t="s">
        <v>12429</v>
      </c>
      <c r="AB11845" t="s">
        <v>12422</v>
      </c>
      <c r="AC11845">
        <v>2</v>
      </c>
      <c r="AD11845" s="123">
        <v>41190</v>
      </c>
      <c r="AE11845" t="s">
        <v>12431</v>
      </c>
      <c r="AG11845">
        <v>40006913</v>
      </c>
      <c r="AL11845" t="s">
        <v>12422</v>
      </c>
      <c r="AN11845">
        <v>1403125501</v>
      </c>
      <c r="AO11845">
        <v>16</v>
      </c>
      <c r="AP11845" t="s">
        <v>12424</v>
      </c>
      <c r="AQ11845" t="s">
        <v>11408</v>
      </c>
      <c r="AR11845">
        <v>4100</v>
      </c>
      <c r="AS11845" t="s">
        <v>12491</v>
      </c>
      <c r="AT11845">
        <v>0</v>
      </c>
      <c r="AV11845" t="s">
        <v>23781</v>
      </c>
      <c r="AW11845">
        <v>116100</v>
      </c>
    </row>
    <row r="11846" spans="1:49" x14ac:dyDescent="0.25">
      <c r="A11846">
        <v>4100</v>
      </c>
      <c r="B11846">
        <v>30010</v>
      </c>
      <c r="C11846">
        <v>4002</v>
      </c>
      <c r="D11846">
        <v>416</v>
      </c>
      <c r="E11846" s="124" t="s">
        <v>315</v>
      </c>
      <c r="F11846" t="str">
        <f t="shared" si="244"/>
        <v>OpenDEFCO INC</v>
      </c>
      <c r="G11846" s="151" t="str">
        <f t="shared" si="243"/>
        <v>Open</v>
      </c>
      <c r="H11846" s="149" t="s">
        <v>2771</v>
      </c>
      <c r="I11846">
        <v>40008761</v>
      </c>
      <c r="L11846" t="s">
        <v>23782</v>
      </c>
      <c r="M11846" t="s">
        <v>16547</v>
      </c>
      <c r="N11846">
        <v>23301</v>
      </c>
      <c r="O11846">
        <v>559</v>
      </c>
      <c r="P11846">
        <v>23301</v>
      </c>
      <c r="Q11846" t="s">
        <v>12415</v>
      </c>
      <c r="R11846" t="s">
        <v>12416</v>
      </c>
      <c r="S11846" t="s">
        <v>23783</v>
      </c>
      <c r="U11846" t="s">
        <v>12418</v>
      </c>
      <c r="W11846">
        <v>11</v>
      </c>
      <c r="X11846">
        <v>0</v>
      </c>
      <c r="Y11846" t="s">
        <v>12419</v>
      </c>
      <c r="Z11846" t="s">
        <v>12420</v>
      </c>
      <c r="AA11846" t="s">
        <v>12429</v>
      </c>
      <c r="AB11846" t="s">
        <v>12422</v>
      </c>
      <c r="AC11846">
        <v>2</v>
      </c>
      <c r="AD11846" s="123">
        <v>43815</v>
      </c>
      <c r="AE11846" t="s">
        <v>12486</v>
      </c>
      <c r="AG11846">
        <v>40008761</v>
      </c>
      <c r="AL11846" t="s">
        <v>12422</v>
      </c>
      <c r="AN11846">
        <v>4700118621</v>
      </c>
      <c r="AO11846">
        <v>16</v>
      </c>
      <c r="AP11846" t="s">
        <v>12424</v>
      </c>
      <c r="AQ11846" t="s">
        <v>11408</v>
      </c>
      <c r="AR11846">
        <v>4100</v>
      </c>
      <c r="AT11846">
        <v>0</v>
      </c>
      <c r="AV11846" t="s">
        <v>2771</v>
      </c>
      <c r="AW11846">
        <v>116100</v>
      </c>
    </row>
    <row r="11847" spans="1:49" x14ac:dyDescent="0.25">
      <c r="A11847">
        <v>4100</v>
      </c>
      <c r="B11847">
        <v>30010</v>
      </c>
      <c r="C11847">
        <v>4002</v>
      </c>
      <c r="D11847">
        <v>416</v>
      </c>
      <c r="E11847" s="124" t="s">
        <v>315</v>
      </c>
      <c r="F11847" t="str">
        <f t="shared" si="244"/>
        <v>OpenDEFLURI'S CHOCOLATES</v>
      </c>
      <c r="G11847" s="151" t="str">
        <f t="shared" si="243"/>
        <v>Open</v>
      </c>
      <c r="H11847" s="149" t="s">
        <v>2774</v>
      </c>
      <c r="I11847">
        <v>40007903</v>
      </c>
      <c r="K11847" t="s">
        <v>23784</v>
      </c>
      <c r="L11847" t="s">
        <v>23785</v>
      </c>
      <c r="M11847" t="s">
        <v>16851</v>
      </c>
      <c r="N11847">
        <v>25401</v>
      </c>
      <c r="Q11847" t="s">
        <v>12415</v>
      </c>
      <c r="R11847" t="s">
        <v>12416</v>
      </c>
      <c r="S11847" t="s">
        <v>23786</v>
      </c>
      <c r="U11847" t="s">
        <v>12418</v>
      </c>
      <c r="W11847">
        <v>11</v>
      </c>
      <c r="X11847">
        <v>1</v>
      </c>
      <c r="Y11847" t="s">
        <v>12419</v>
      </c>
      <c r="Z11847" t="s">
        <v>12420</v>
      </c>
      <c r="AA11847" t="s">
        <v>12429</v>
      </c>
      <c r="AB11847" t="s">
        <v>12422</v>
      </c>
      <c r="AC11847">
        <v>2</v>
      </c>
      <c r="AD11847" s="123">
        <v>42599</v>
      </c>
      <c r="AE11847" t="s">
        <v>12431</v>
      </c>
      <c r="AG11847">
        <v>40007903</v>
      </c>
      <c r="AL11847" t="s">
        <v>12422</v>
      </c>
      <c r="AN11847">
        <v>4900302401</v>
      </c>
      <c r="AO11847">
        <v>16</v>
      </c>
      <c r="AP11847" t="s">
        <v>12424</v>
      </c>
      <c r="AQ11847" t="s">
        <v>11408</v>
      </c>
      <c r="AR11847">
        <v>4100</v>
      </c>
      <c r="AT11847">
        <v>0</v>
      </c>
      <c r="AV11847" t="s">
        <v>23787</v>
      </c>
      <c r="AW11847">
        <v>116100</v>
      </c>
    </row>
    <row r="11848" spans="1:49" x14ac:dyDescent="0.25">
      <c r="A11848">
        <v>4100</v>
      </c>
      <c r="B11848">
        <v>30050</v>
      </c>
      <c r="C11848">
        <v>4031</v>
      </c>
      <c r="D11848">
        <v>415</v>
      </c>
      <c r="E11848" s="124" t="s">
        <v>315</v>
      </c>
      <c r="F11848" t="str">
        <f t="shared" si="244"/>
        <v>OpenDELTA MACHINE</v>
      </c>
      <c r="G11848" s="151" t="str">
        <f t="shared" si="243"/>
        <v>Open</v>
      </c>
      <c r="H11848" s="149" t="s">
        <v>2796</v>
      </c>
      <c r="I11848">
        <v>40004585</v>
      </c>
      <c r="K11848" t="s">
        <v>23788</v>
      </c>
      <c r="L11848" t="s">
        <v>12821</v>
      </c>
      <c r="M11848" t="s">
        <v>12546</v>
      </c>
      <c r="N11848">
        <v>60074</v>
      </c>
      <c r="Q11848" t="s">
        <v>12415</v>
      </c>
      <c r="R11848" t="s">
        <v>12416</v>
      </c>
      <c r="S11848" t="s">
        <v>23789</v>
      </c>
      <c r="T11848">
        <v>40102200</v>
      </c>
      <c r="U11848" t="s">
        <v>12418</v>
      </c>
      <c r="W11848">
        <v>11</v>
      </c>
      <c r="X11848">
        <v>0</v>
      </c>
      <c r="Y11848" t="s">
        <v>12419</v>
      </c>
      <c r="Z11848" t="s">
        <v>12420</v>
      </c>
      <c r="AA11848" t="s">
        <v>12429</v>
      </c>
      <c r="AB11848" t="s">
        <v>12422</v>
      </c>
      <c r="AC11848">
        <v>2</v>
      </c>
      <c r="AD11848" s="123">
        <v>39142</v>
      </c>
      <c r="AE11848" t="s">
        <v>12431</v>
      </c>
      <c r="AG11848">
        <v>40004585</v>
      </c>
      <c r="AL11848" t="s">
        <v>12422</v>
      </c>
      <c r="AN11848">
        <v>1403122301</v>
      </c>
      <c r="AO11848">
        <v>16</v>
      </c>
      <c r="AP11848" t="s">
        <v>12424</v>
      </c>
      <c r="AQ11848" t="s">
        <v>11408</v>
      </c>
      <c r="AR11848">
        <v>4100</v>
      </c>
      <c r="AT11848">
        <v>0</v>
      </c>
      <c r="AV11848" t="s">
        <v>23790</v>
      </c>
      <c r="AW11848">
        <v>116100</v>
      </c>
    </row>
    <row r="11849" spans="1:49" x14ac:dyDescent="0.25">
      <c r="A11849">
        <v>4100</v>
      </c>
      <c r="B11849">
        <v>30010</v>
      </c>
      <c r="C11849">
        <v>4002</v>
      </c>
      <c r="D11849">
        <v>410</v>
      </c>
      <c r="E11849" s="124" t="s">
        <v>315</v>
      </c>
      <c r="F11849" t="str">
        <f t="shared" si="244"/>
        <v>OpenDEWEY'S BAKERY</v>
      </c>
      <c r="G11849" s="151" t="str">
        <f t="shared" si="243"/>
        <v>Open</v>
      </c>
      <c r="H11849" s="149" t="s">
        <v>2840</v>
      </c>
      <c r="I11849">
        <v>40000183</v>
      </c>
      <c r="K11849" t="s">
        <v>23791</v>
      </c>
      <c r="L11849" t="s">
        <v>23792</v>
      </c>
      <c r="M11849" t="s">
        <v>13169</v>
      </c>
      <c r="N11849">
        <v>27103</v>
      </c>
      <c r="Q11849" t="s">
        <v>12415</v>
      </c>
      <c r="R11849" t="s">
        <v>12416</v>
      </c>
      <c r="S11849" t="s">
        <v>23793</v>
      </c>
      <c r="U11849" t="s">
        <v>12418</v>
      </c>
      <c r="W11849">
        <v>11</v>
      </c>
      <c r="X11849">
        <v>1</v>
      </c>
      <c r="Y11849" t="s">
        <v>12419</v>
      </c>
      <c r="Z11849" t="s">
        <v>12420</v>
      </c>
      <c r="AA11849" t="s">
        <v>12421</v>
      </c>
      <c r="AB11849" t="s">
        <v>12422</v>
      </c>
      <c r="AC11849">
        <v>2</v>
      </c>
      <c r="AD11849" s="123">
        <v>39111</v>
      </c>
      <c r="AE11849" t="s">
        <v>12423</v>
      </c>
      <c r="AG11849">
        <v>40000183</v>
      </c>
      <c r="AL11849" t="s">
        <v>12422</v>
      </c>
      <c r="AN11849">
        <v>3406712501</v>
      </c>
      <c r="AO11849">
        <v>16</v>
      </c>
      <c r="AP11849" t="s">
        <v>12424</v>
      </c>
      <c r="AQ11849" t="s">
        <v>11408</v>
      </c>
      <c r="AR11849">
        <v>4100</v>
      </c>
      <c r="AT11849">
        <v>0</v>
      </c>
      <c r="AV11849" t="s">
        <v>23794</v>
      </c>
      <c r="AW11849">
        <v>116100</v>
      </c>
    </row>
    <row r="11850" spans="1:49" x14ac:dyDescent="0.25">
      <c r="A11850">
        <v>4100</v>
      </c>
      <c r="B11850">
        <v>30050</v>
      </c>
      <c r="C11850">
        <v>4031</v>
      </c>
      <c r="D11850">
        <v>415</v>
      </c>
      <c r="E11850" s="124" t="s">
        <v>315</v>
      </c>
      <c r="F11850" t="str">
        <f t="shared" si="244"/>
        <v>OpenDIGITAL BRIDGE TECHNOLOGIES, INC.</v>
      </c>
      <c r="G11850" s="151" t="str">
        <f t="shared" si="243"/>
        <v>Open</v>
      </c>
      <c r="H11850" s="149" t="s">
        <v>2866</v>
      </c>
      <c r="I11850">
        <v>40006698</v>
      </c>
      <c r="K11850" t="s">
        <v>23795</v>
      </c>
      <c r="L11850" t="s">
        <v>23577</v>
      </c>
      <c r="M11850" t="s">
        <v>12546</v>
      </c>
      <c r="N11850">
        <v>61111</v>
      </c>
      <c r="Q11850" t="s">
        <v>12415</v>
      </c>
      <c r="R11850" t="s">
        <v>12416</v>
      </c>
      <c r="S11850" t="s">
        <v>23796</v>
      </c>
      <c r="U11850" t="s">
        <v>12418</v>
      </c>
      <c r="W11850">
        <v>11</v>
      </c>
      <c r="X11850">
        <v>2</v>
      </c>
      <c r="Y11850" t="s">
        <v>12419</v>
      </c>
      <c r="Z11850" t="s">
        <v>12420</v>
      </c>
      <c r="AA11850" t="s">
        <v>14498</v>
      </c>
      <c r="AB11850" t="s">
        <v>12430</v>
      </c>
      <c r="AC11850">
        <v>2</v>
      </c>
      <c r="AD11850" s="123">
        <v>40885</v>
      </c>
      <c r="AE11850" t="s">
        <v>12431</v>
      </c>
      <c r="AG11850">
        <v>40006698</v>
      </c>
      <c r="AL11850" t="s">
        <v>12430</v>
      </c>
      <c r="AN11850">
        <v>1420116801</v>
      </c>
      <c r="AO11850">
        <v>16</v>
      </c>
      <c r="AP11850" t="s">
        <v>12424</v>
      </c>
      <c r="AQ11850" t="s">
        <v>11408</v>
      </c>
      <c r="AR11850">
        <v>4100</v>
      </c>
      <c r="AT11850">
        <v>0</v>
      </c>
      <c r="AV11850" t="s">
        <v>23797</v>
      </c>
      <c r="AW11850">
        <v>116100</v>
      </c>
    </row>
    <row r="11851" spans="1:49" x14ac:dyDescent="0.25">
      <c r="A11851">
        <v>4100</v>
      </c>
      <c r="B11851">
        <v>30050</v>
      </c>
      <c r="C11851">
        <v>4031</v>
      </c>
      <c r="D11851">
        <v>415</v>
      </c>
      <c r="E11851" s="124" t="s">
        <v>315</v>
      </c>
      <c r="F11851" t="str">
        <f t="shared" si="244"/>
        <v>OpenDIRECT ENVELOPE</v>
      </c>
      <c r="G11851" s="151" t="str">
        <f t="shared" si="243"/>
        <v>Open</v>
      </c>
      <c r="H11851" s="149" t="s">
        <v>2882</v>
      </c>
      <c r="I11851">
        <v>40003367</v>
      </c>
      <c r="K11851" t="s">
        <v>23798</v>
      </c>
      <c r="L11851" t="s">
        <v>23799</v>
      </c>
      <c r="M11851" t="s">
        <v>12546</v>
      </c>
      <c r="N11851" t="s">
        <v>23800</v>
      </c>
      <c r="Q11851" t="s">
        <v>12415</v>
      </c>
      <c r="R11851" t="s">
        <v>12416</v>
      </c>
      <c r="S11851" t="s">
        <v>23801</v>
      </c>
      <c r="U11851" t="s">
        <v>12418</v>
      </c>
      <c r="W11851">
        <v>11</v>
      </c>
      <c r="X11851">
        <v>1</v>
      </c>
      <c r="Y11851" t="s">
        <v>12419</v>
      </c>
      <c r="Z11851" t="s">
        <v>12420</v>
      </c>
      <c r="AA11851" t="s">
        <v>12421</v>
      </c>
      <c r="AB11851" t="s">
        <v>12430</v>
      </c>
      <c r="AC11851">
        <v>2</v>
      </c>
      <c r="AD11851" s="123">
        <v>39111</v>
      </c>
      <c r="AE11851" t="s">
        <v>12423</v>
      </c>
      <c r="AG11851">
        <v>40003367</v>
      </c>
      <c r="AL11851" t="s">
        <v>12430</v>
      </c>
      <c r="AN11851">
        <v>1409738601</v>
      </c>
      <c r="AO11851">
        <v>16</v>
      </c>
      <c r="AP11851" t="s">
        <v>12424</v>
      </c>
      <c r="AQ11851" t="s">
        <v>11408</v>
      </c>
      <c r="AR11851">
        <v>4100</v>
      </c>
      <c r="AS11851" t="s">
        <v>12491</v>
      </c>
      <c r="AT11851">
        <v>0</v>
      </c>
      <c r="AV11851" t="s">
        <v>23802</v>
      </c>
      <c r="AW11851">
        <v>116100</v>
      </c>
    </row>
    <row r="11852" spans="1:49" x14ac:dyDescent="0.25">
      <c r="A11852">
        <v>4100</v>
      </c>
      <c r="B11852">
        <v>30010</v>
      </c>
      <c r="C11852">
        <v>4002</v>
      </c>
      <c r="D11852">
        <v>416</v>
      </c>
      <c r="E11852" s="124" t="s">
        <v>315</v>
      </c>
      <c r="F11852" t="str">
        <f t="shared" si="244"/>
        <v>OpenDOGFISH HEAD CRAFT BREWERY INC</v>
      </c>
      <c r="G11852" s="151" t="str">
        <f t="shared" si="243"/>
        <v>Open</v>
      </c>
      <c r="H11852" s="149" t="s">
        <v>2925</v>
      </c>
      <c r="I11852">
        <v>40007554</v>
      </c>
      <c r="K11852" t="s">
        <v>23803</v>
      </c>
      <c r="L11852" t="s">
        <v>23804</v>
      </c>
      <c r="M11852" t="s">
        <v>17207</v>
      </c>
      <c r="N11852">
        <v>19968</v>
      </c>
      <c r="Q11852" t="s">
        <v>12415</v>
      </c>
      <c r="R11852" t="s">
        <v>12416</v>
      </c>
      <c r="S11852" t="s">
        <v>23805</v>
      </c>
      <c r="U11852" t="s">
        <v>12418</v>
      </c>
      <c r="W11852">
        <v>11</v>
      </c>
      <c r="X11852">
        <v>1</v>
      </c>
      <c r="Y11852" t="s">
        <v>12419</v>
      </c>
      <c r="Z11852" t="s">
        <v>12420</v>
      </c>
      <c r="AA11852" t="s">
        <v>12429</v>
      </c>
      <c r="AB11852" t="s">
        <v>14028</v>
      </c>
      <c r="AC11852">
        <v>2</v>
      </c>
      <c r="AD11852" s="123">
        <v>42095</v>
      </c>
      <c r="AE11852" t="s">
        <v>12431</v>
      </c>
      <c r="AG11852">
        <v>40007554</v>
      </c>
      <c r="AL11852" t="s">
        <v>14028</v>
      </c>
      <c r="AN11852">
        <v>800503711</v>
      </c>
      <c r="AO11852">
        <v>16</v>
      </c>
      <c r="AP11852" t="s">
        <v>12424</v>
      </c>
      <c r="AQ11852" t="s">
        <v>11408</v>
      </c>
      <c r="AR11852">
        <v>4100</v>
      </c>
      <c r="AT11852">
        <v>0</v>
      </c>
      <c r="AV11852" t="s">
        <v>23806</v>
      </c>
      <c r="AW11852">
        <v>116100</v>
      </c>
    </row>
    <row r="11853" spans="1:49" x14ac:dyDescent="0.25">
      <c r="A11853">
        <v>4100</v>
      </c>
      <c r="B11853">
        <v>30010</v>
      </c>
      <c r="C11853">
        <v>4002</v>
      </c>
      <c r="D11853">
        <v>416</v>
      </c>
      <c r="E11853" s="124" t="s">
        <v>315</v>
      </c>
      <c r="F11853" t="str">
        <f t="shared" si="244"/>
        <v>OpenDOLLAR TREE STORES, INC.</v>
      </c>
      <c r="G11853" s="151" t="str">
        <f t="shared" si="243"/>
        <v>Open</v>
      </c>
      <c r="H11853" s="149" t="s">
        <v>2929</v>
      </c>
      <c r="I11853">
        <v>40001130</v>
      </c>
      <c r="J11853" t="s">
        <v>23807</v>
      </c>
      <c r="K11853" t="s">
        <v>23808</v>
      </c>
      <c r="L11853" t="s">
        <v>16919</v>
      </c>
      <c r="M11853" t="s">
        <v>16547</v>
      </c>
      <c r="N11853" t="s">
        <v>23809</v>
      </c>
      <c r="Q11853" t="s">
        <v>12415</v>
      </c>
      <c r="R11853" t="s">
        <v>12416</v>
      </c>
      <c r="S11853" t="s">
        <v>20242</v>
      </c>
      <c r="U11853" t="s">
        <v>12418</v>
      </c>
      <c r="W11853">
        <v>11</v>
      </c>
      <c r="X11853">
        <v>1</v>
      </c>
      <c r="Y11853" t="s">
        <v>12419</v>
      </c>
      <c r="Z11853" t="s">
        <v>12420</v>
      </c>
      <c r="AA11853" t="s">
        <v>12421</v>
      </c>
      <c r="AB11853" t="s">
        <v>12422</v>
      </c>
      <c r="AC11853">
        <v>2</v>
      </c>
      <c r="AD11853" s="123">
        <v>39111</v>
      </c>
      <c r="AE11853" t="s">
        <v>12423</v>
      </c>
      <c r="AG11853">
        <v>40001130</v>
      </c>
      <c r="AL11853" t="s">
        <v>12422</v>
      </c>
      <c r="AN11853">
        <v>4755001551</v>
      </c>
      <c r="AO11853">
        <v>16</v>
      </c>
      <c r="AP11853" t="s">
        <v>12424</v>
      </c>
      <c r="AQ11853" t="s">
        <v>11408</v>
      </c>
      <c r="AR11853">
        <v>4100</v>
      </c>
      <c r="AT11853">
        <v>2005</v>
      </c>
      <c r="AV11853" t="s">
        <v>20243</v>
      </c>
      <c r="AW11853">
        <v>116100</v>
      </c>
    </row>
    <row r="11854" spans="1:49" x14ac:dyDescent="0.25">
      <c r="A11854">
        <v>4100</v>
      </c>
      <c r="B11854">
        <v>30010</v>
      </c>
      <c r="C11854">
        <v>4002</v>
      </c>
      <c r="D11854">
        <v>416</v>
      </c>
      <c r="E11854" s="124" t="s">
        <v>315</v>
      </c>
      <c r="F11854" t="str">
        <f t="shared" si="244"/>
        <v>OpenDOMINION FIBER TECHNOLOGIES</v>
      </c>
      <c r="G11854" s="151" t="str">
        <f t="shared" si="243"/>
        <v>Open</v>
      </c>
      <c r="H11854" s="149" t="s">
        <v>2933</v>
      </c>
      <c r="I11854">
        <v>40006333</v>
      </c>
      <c r="K11854" t="s">
        <v>23810</v>
      </c>
      <c r="L11854" t="s">
        <v>14785</v>
      </c>
      <c r="M11854" t="s">
        <v>16547</v>
      </c>
      <c r="N11854">
        <v>23222</v>
      </c>
      <c r="Q11854" t="s">
        <v>12415</v>
      </c>
      <c r="R11854" t="s">
        <v>12416</v>
      </c>
      <c r="S11854" t="s">
        <v>23811</v>
      </c>
      <c r="U11854" t="s">
        <v>12418</v>
      </c>
      <c r="W11854">
        <v>11</v>
      </c>
      <c r="X11854">
        <v>1</v>
      </c>
      <c r="Y11854" t="s">
        <v>12419</v>
      </c>
      <c r="Z11854" t="s">
        <v>12420</v>
      </c>
      <c r="AA11854" t="s">
        <v>12429</v>
      </c>
      <c r="AB11854" t="s">
        <v>12422</v>
      </c>
      <c r="AC11854">
        <v>2</v>
      </c>
      <c r="AD11854" s="123">
        <v>40359</v>
      </c>
      <c r="AE11854" t="s">
        <v>12431</v>
      </c>
      <c r="AG11854">
        <v>40006333</v>
      </c>
      <c r="AL11854" t="s">
        <v>12422</v>
      </c>
      <c r="AN11854">
        <v>4776005501</v>
      </c>
      <c r="AO11854">
        <v>16</v>
      </c>
      <c r="AP11854" t="s">
        <v>12424</v>
      </c>
      <c r="AQ11854" t="s">
        <v>11408</v>
      </c>
      <c r="AR11854">
        <v>4100</v>
      </c>
      <c r="AT11854">
        <v>0</v>
      </c>
      <c r="AV11854" t="s">
        <v>23812</v>
      </c>
      <c r="AW11854">
        <v>116100</v>
      </c>
    </row>
    <row r="11855" spans="1:49" x14ac:dyDescent="0.25">
      <c r="A11855">
        <v>4100</v>
      </c>
      <c r="B11855">
        <v>30050</v>
      </c>
      <c r="C11855">
        <v>4031</v>
      </c>
      <c r="D11855">
        <v>415</v>
      </c>
      <c r="E11855" s="124" t="s">
        <v>315</v>
      </c>
      <c r="F11855" t="str">
        <f t="shared" si="244"/>
        <v>OpenDORNER MANUFACTURING</v>
      </c>
      <c r="G11855" s="151" t="str">
        <f t="shared" si="243"/>
        <v>Open</v>
      </c>
      <c r="H11855" s="149" t="s">
        <v>2958</v>
      </c>
      <c r="I11855">
        <v>40004102</v>
      </c>
      <c r="J11855" t="s">
        <v>23813</v>
      </c>
      <c r="K11855" t="s">
        <v>22666</v>
      </c>
      <c r="L11855" t="s">
        <v>22667</v>
      </c>
      <c r="M11855" t="s">
        <v>14186</v>
      </c>
      <c r="N11855" t="s">
        <v>22668</v>
      </c>
      <c r="Q11855" t="s">
        <v>12415</v>
      </c>
      <c r="R11855" t="s">
        <v>12416</v>
      </c>
      <c r="S11855" t="s">
        <v>23814</v>
      </c>
      <c r="U11855" t="s">
        <v>12418</v>
      </c>
      <c r="W11855">
        <v>11</v>
      </c>
      <c r="X11855">
        <v>0</v>
      </c>
      <c r="Y11855" t="s">
        <v>12765</v>
      </c>
      <c r="Z11855" t="s">
        <v>12420</v>
      </c>
      <c r="AA11855" t="s">
        <v>12421</v>
      </c>
      <c r="AB11855" t="s">
        <v>12422</v>
      </c>
      <c r="AC11855">
        <v>2</v>
      </c>
      <c r="AD11855" s="123">
        <v>39111</v>
      </c>
      <c r="AE11855" t="s">
        <v>12423</v>
      </c>
      <c r="AG11855">
        <v>40004102</v>
      </c>
      <c r="AL11855" t="s">
        <v>12422</v>
      </c>
      <c r="AN11855">
        <v>5013314401</v>
      </c>
      <c r="AO11855">
        <v>16</v>
      </c>
      <c r="AP11855" t="s">
        <v>12424</v>
      </c>
      <c r="AQ11855" t="s">
        <v>11408</v>
      </c>
      <c r="AR11855">
        <v>4100</v>
      </c>
      <c r="AT11855">
        <v>2005</v>
      </c>
      <c r="AV11855" t="s">
        <v>22670</v>
      </c>
      <c r="AW11855">
        <v>116100</v>
      </c>
    </row>
    <row r="11856" spans="1:49" x14ac:dyDescent="0.25">
      <c r="A11856">
        <v>4100</v>
      </c>
      <c r="B11856">
        <v>30050</v>
      </c>
      <c r="C11856">
        <v>4031</v>
      </c>
      <c r="D11856">
        <v>415</v>
      </c>
      <c r="E11856" s="124" t="s">
        <v>315</v>
      </c>
      <c r="F11856" t="str">
        <f t="shared" si="244"/>
        <v>OpenDORNER MFG CORP</v>
      </c>
      <c r="G11856" s="151" t="str">
        <f t="shared" si="243"/>
        <v>Open</v>
      </c>
      <c r="H11856" s="149" t="s">
        <v>13529</v>
      </c>
      <c r="I11856">
        <v>40007526</v>
      </c>
      <c r="J11856" t="s">
        <v>23815</v>
      </c>
      <c r="L11856" t="s">
        <v>22667</v>
      </c>
      <c r="M11856" t="s">
        <v>14186</v>
      </c>
      <c r="O11856">
        <v>20</v>
      </c>
      <c r="P11856">
        <v>53029</v>
      </c>
      <c r="Q11856" t="s">
        <v>12415</v>
      </c>
      <c r="R11856" t="s">
        <v>12416</v>
      </c>
      <c r="S11856" t="s">
        <v>23816</v>
      </c>
      <c r="U11856" t="s">
        <v>12418</v>
      </c>
      <c r="W11856">
        <v>11</v>
      </c>
      <c r="X11856">
        <v>2</v>
      </c>
      <c r="Y11856" t="s">
        <v>12765</v>
      </c>
      <c r="Z11856" t="s">
        <v>12420</v>
      </c>
      <c r="AA11856" t="s">
        <v>12429</v>
      </c>
      <c r="AB11856" t="s">
        <v>12422</v>
      </c>
      <c r="AC11856">
        <v>2</v>
      </c>
      <c r="AD11856" s="123">
        <v>42066</v>
      </c>
      <c r="AE11856" t="s">
        <v>12431</v>
      </c>
      <c r="AG11856">
        <v>40007526</v>
      </c>
      <c r="AL11856" t="s">
        <v>12422</v>
      </c>
      <c r="AN11856">
        <v>5013314401</v>
      </c>
      <c r="AO11856">
        <v>16</v>
      </c>
      <c r="AP11856" t="s">
        <v>12424</v>
      </c>
      <c r="AQ11856" t="s">
        <v>11408</v>
      </c>
      <c r="AR11856">
        <v>4100</v>
      </c>
      <c r="AT11856">
        <v>0</v>
      </c>
      <c r="AV11856" t="s">
        <v>22670</v>
      </c>
      <c r="AW11856">
        <v>116100</v>
      </c>
    </row>
    <row r="11857" spans="1:49" x14ac:dyDescent="0.25">
      <c r="A11857">
        <v>4100</v>
      </c>
      <c r="B11857">
        <v>30050</v>
      </c>
      <c r="C11857">
        <v>4031</v>
      </c>
      <c r="D11857">
        <v>415</v>
      </c>
      <c r="E11857" s="124" t="s">
        <v>315</v>
      </c>
      <c r="F11857" t="str">
        <f t="shared" si="244"/>
        <v>OpenDTS AMERICA, INC.</v>
      </c>
      <c r="G11857" s="151" t="str">
        <f t="shared" si="243"/>
        <v>Open</v>
      </c>
      <c r="H11857" s="149" t="s">
        <v>3005</v>
      </c>
      <c r="I11857">
        <v>40002164</v>
      </c>
      <c r="K11857" t="s">
        <v>23817</v>
      </c>
      <c r="L11857" t="s">
        <v>23818</v>
      </c>
      <c r="M11857" t="s">
        <v>12546</v>
      </c>
      <c r="N11857" t="s">
        <v>23819</v>
      </c>
      <c r="Q11857" t="s">
        <v>12415</v>
      </c>
      <c r="R11857" t="s">
        <v>12416</v>
      </c>
      <c r="S11857" t="s">
        <v>23820</v>
      </c>
      <c r="U11857" t="s">
        <v>12418</v>
      </c>
      <c r="W11857">
        <v>11</v>
      </c>
      <c r="X11857">
        <v>0</v>
      </c>
      <c r="Y11857" t="s">
        <v>12419</v>
      </c>
      <c r="Z11857" t="s">
        <v>12420</v>
      </c>
      <c r="AA11857" t="s">
        <v>12421</v>
      </c>
      <c r="AB11857" t="s">
        <v>12422</v>
      </c>
      <c r="AC11857">
        <v>2</v>
      </c>
      <c r="AD11857" s="123">
        <v>39111</v>
      </c>
      <c r="AE11857" t="s">
        <v>12423</v>
      </c>
      <c r="AG11857">
        <v>40002164</v>
      </c>
      <c r="AL11857" t="s">
        <v>12422</v>
      </c>
      <c r="AN11857">
        <v>1408939201</v>
      </c>
      <c r="AO11857">
        <v>16</v>
      </c>
      <c r="AP11857" t="s">
        <v>12424</v>
      </c>
      <c r="AQ11857" t="s">
        <v>11408</v>
      </c>
      <c r="AR11857">
        <v>4100</v>
      </c>
      <c r="AS11857" t="s">
        <v>12491</v>
      </c>
      <c r="AT11857">
        <v>0</v>
      </c>
      <c r="AV11857" t="s">
        <v>23821</v>
      </c>
      <c r="AW11857">
        <v>116100</v>
      </c>
    </row>
    <row r="11858" spans="1:49" x14ac:dyDescent="0.25">
      <c r="A11858">
        <v>4100</v>
      </c>
      <c r="B11858">
        <v>30050</v>
      </c>
      <c r="C11858">
        <v>4031</v>
      </c>
      <c r="D11858">
        <v>415</v>
      </c>
      <c r="E11858" s="124" t="s">
        <v>315</v>
      </c>
      <c r="F11858" t="str">
        <f t="shared" si="244"/>
        <v>OpenDUNI SUPPLY CORPORATION</v>
      </c>
      <c r="G11858" s="151" t="str">
        <f t="shared" si="243"/>
        <v>Open</v>
      </c>
      <c r="H11858" s="149" t="s">
        <v>3016</v>
      </c>
      <c r="I11858">
        <v>40003167</v>
      </c>
      <c r="J11858" t="s">
        <v>23822</v>
      </c>
      <c r="K11858" t="s">
        <v>23823</v>
      </c>
      <c r="L11858" t="s">
        <v>15369</v>
      </c>
      <c r="M11858" t="s">
        <v>14186</v>
      </c>
      <c r="N11858" t="s">
        <v>23824</v>
      </c>
      <c r="Q11858" t="s">
        <v>12415</v>
      </c>
      <c r="R11858" t="s">
        <v>12416</v>
      </c>
      <c r="S11858" t="s">
        <v>23825</v>
      </c>
      <c r="U11858" t="s">
        <v>12418</v>
      </c>
      <c r="W11858">
        <v>11</v>
      </c>
      <c r="X11858">
        <v>1</v>
      </c>
      <c r="Y11858" t="s">
        <v>12419</v>
      </c>
      <c r="Z11858" t="s">
        <v>12420</v>
      </c>
      <c r="AA11858" t="s">
        <v>12421</v>
      </c>
      <c r="AB11858" t="s">
        <v>12430</v>
      </c>
      <c r="AC11858">
        <v>2</v>
      </c>
      <c r="AD11858" s="123">
        <v>39111</v>
      </c>
      <c r="AE11858" t="s">
        <v>12423</v>
      </c>
      <c r="AG11858">
        <v>40003167</v>
      </c>
      <c r="AL11858" t="s">
        <v>12430</v>
      </c>
      <c r="AN11858">
        <v>5013306601</v>
      </c>
      <c r="AO11858">
        <v>16</v>
      </c>
      <c r="AP11858" t="s">
        <v>12424</v>
      </c>
      <c r="AQ11858" t="s">
        <v>11408</v>
      </c>
      <c r="AR11858">
        <v>4100</v>
      </c>
      <c r="AS11858" t="s">
        <v>12491</v>
      </c>
      <c r="AT11858">
        <v>2005</v>
      </c>
      <c r="AV11858" t="s">
        <v>23826</v>
      </c>
      <c r="AW11858">
        <v>116100</v>
      </c>
    </row>
    <row r="11859" spans="1:49" x14ac:dyDescent="0.25">
      <c r="A11859">
        <v>4100</v>
      </c>
      <c r="B11859">
        <v>30010</v>
      </c>
      <c r="C11859">
        <v>4002</v>
      </c>
      <c r="D11859">
        <v>416</v>
      </c>
      <c r="E11859" s="124" t="s">
        <v>315</v>
      </c>
      <c r="F11859" t="str">
        <f t="shared" si="244"/>
        <v>OpenDUPONT NUTRITION USA, INC.</v>
      </c>
      <c r="G11859" s="151" t="str">
        <f t="shared" si="243"/>
        <v>Open</v>
      </c>
      <c r="H11859" s="149" t="s">
        <v>3019</v>
      </c>
      <c r="I11859">
        <v>40008392</v>
      </c>
      <c r="L11859" t="s">
        <v>16765</v>
      </c>
      <c r="M11859" t="s">
        <v>17207</v>
      </c>
      <c r="O11859">
        <v>2904</v>
      </c>
      <c r="P11859">
        <v>19805</v>
      </c>
      <c r="Q11859" t="s">
        <v>12415</v>
      </c>
      <c r="R11859" t="s">
        <v>12416</v>
      </c>
      <c r="S11859" t="s">
        <v>23827</v>
      </c>
      <c r="U11859" t="s">
        <v>12418</v>
      </c>
      <c r="W11859">
        <v>11</v>
      </c>
      <c r="X11859">
        <v>1</v>
      </c>
      <c r="Y11859" t="s">
        <v>12419</v>
      </c>
      <c r="Z11859" t="s">
        <v>12420</v>
      </c>
      <c r="AA11859" t="s">
        <v>12429</v>
      </c>
      <c r="AB11859" t="s">
        <v>12422</v>
      </c>
      <c r="AC11859">
        <v>2</v>
      </c>
      <c r="AD11859" s="123">
        <v>43249</v>
      </c>
      <c r="AE11859" t="s">
        <v>12431</v>
      </c>
      <c r="AG11859">
        <v>40008392</v>
      </c>
      <c r="AL11859" t="s">
        <v>12422</v>
      </c>
      <c r="AN11859">
        <v>800301001</v>
      </c>
      <c r="AO11859">
        <v>16</v>
      </c>
      <c r="AP11859" t="s">
        <v>12424</v>
      </c>
      <c r="AQ11859" t="s">
        <v>11408</v>
      </c>
      <c r="AR11859">
        <v>4100</v>
      </c>
      <c r="AT11859">
        <v>0</v>
      </c>
      <c r="AV11859" t="s">
        <v>23828</v>
      </c>
      <c r="AW11859">
        <v>116100</v>
      </c>
    </row>
    <row r="11860" spans="1:49" x14ac:dyDescent="0.25">
      <c r="A11860">
        <v>4100</v>
      </c>
      <c r="B11860">
        <v>30050</v>
      </c>
      <c r="C11860">
        <v>4031</v>
      </c>
      <c r="D11860">
        <v>415</v>
      </c>
      <c r="E11860" s="124" t="s">
        <v>315</v>
      </c>
      <c r="F11860" t="str">
        <f t="shared" si="244"/>
        <v>OpenDURA AUTOMOTIVE-1410</v>
      </c>
      <c r="G11860" s="151" t="str">
        <f t="shared" si="243"/>
        <v>Open</v>
      </c>
      <c r="H11860" s="149" t="s">
        <v>3021</v>
      </c>
      <c r="I11860">
        <v>40001750</v>
      </c>
      <c r="J11860" t="s">
        <v>23829</v>
      </c>
      <c r="K11860" t="s">
        <v>23830</v>
      </c>
      <c r="L11860" t="s">
        <v>23831</v>
      </c>
      <c r="M11860" t="s">
        <v>12684</v>
      </c>
      <c r="N11860" t="s">
        <v>23832</v>
      </c>
      <c r="Q11860" t="s">
        <v>12415</v>
      </c>
      <c r="R11860" t="s">
        <v>12416</v>
      </c>
      <c r="S11860" t="s">
        <v>23833</v>
      </c>
      <c r="U11860" t="s">
        <v>12418</v>
      </c>
      <c r="W11860">
        <v>11</v>
      </c>
      <c r="X11860">
        <v>1</v>
      </c>
      <c r="Y11860" t="s">
        <v>12419</v>
      </c>
      <c r="Z11860" t="s">
        <v>12420</v>
      </c>
      <c r="AA11860" t="s">
        <v>12421</v>
      </c>
      <c r="AB11860" t="s">
        <v>12422</v>
      </c>
      <c r="AC11860">
        <v>2</v>
      </c>
      <c r="AD11860" s="123">
        <v>39111</v>
      </c>
      <c r="AE11860" t="s">
        <v>12423</v>
      </c>
      <c r="AG11860">
        <v>40001750</v>
      </c>
      <c r="AL11860" t="s">
        <v>12422</v>
      </c>
      <c r="AN11860">
        <v>2312500051</v>
      </c>
      <c r="AO11860">
        <v>16</v>
      </c>
      <c r="AP11860" t="s">
        <v>12424</v>
      </c>
      <c r="AQ11860" t="s">
        <v>11408</v>
      </c>
      <c r="AR11860">
        <v>4100</v>
      </c>
      <c r="AS11860" t="s">
        <v>12491</v>
      </c>
      <c r="AT11860">
        <v>0</v>
      </c>
      <c r="AV11860" t="s">
        <v>23834</v>
      </c>
      <c r="AW11860">
        <v>116100</v>
      </c>
    </row>
    <row r="11861" spans="1:49" x14ac:dyDescent="0.25">
      <c r="A11861">
        <v>4100</v>
      </c>
      <c r="B11861">
        <v>30010</v>
      </c>
      <c r="C11861">
        <v>4002</v>
      </c>
      <c r="D11861">
        <v>416</v>
      </c>
      <c r="E11861" s="124" t="s">
        <v>315</v>
      </c>
      <c r="F11861" t="str">
        <f t="shared" si="244"/>
        <v>OpenDXP ENTERPRISES, INC</v>
      </c>
      <c r="G11861" s="151" t="str">
        <f t="shared" ref="G11861:G11924" si="245">RIGHT(E11861,LEN(E11861)-3)</f>
        <v>Open</v>
      </c>
      <c r="H11861" s="149" t="s">
        <v>3039</v>
      </c>
      <c r="I11861">
        <v>40002054</v>
      </c>
      <c r="L11861" t="s">
        <v>14872</v>
      </c>
      <c r="M11861" t="s">
        <v>12494</v>
      </c>
      <c r="O11861">
        <v>1697</v>
      </c>
      <c r="P11861">
        <v>77251</v>
      </c>
      <c r="Q11861" t="s">
        <v>12415</v>
      </c>
      <c r="R11861" t="s">
        <v>12416</v>
      </c>
      <c r="S11861" t="s">
        <v>23835</v>
      </c>
      <c r="U11861" t="s">
        <v>12418</v>
      </c>
      <c r="V11861">
        <v>210</v>
      </c>
      <c r="W11861">
        <v>11</v>
      </c>
      <c r="X11861">
        <v>2</v>
      </c>
      <c r="Y11861" t="s">
        <v>12472</v>
      </c>
      <c r="Z11861" t="s">
        <v>12420</v>
      </c>
      <c r="AA11861" t="s">
        <v>12421</v>
      </c>
      <c r="AB11861" t="s">
        <v>12422</v>
      </c>
      <c r="AC11861">
        <v>2</v>
      </c>
      <c r="AD11861" s="123">
        <v>39111</v>
      </c>
      <c r="AE11861" t="s">
        <v>12423</v>
      </c>
      <c r="AG11861">
        <v>40002054</v>
      </c>
      <c r="AL11861" t="s">
        <v>12422</v>
      </c>
      <c r="AN11861">
        <v>4420114401</v>
      </c>
      <c r="AO11861">
        <v>16</v>
      </c>
      <c r="AP11861" t="s">
        <v>12424</v>
      </c>
      <c r="AQ11861" t="s">
        <v>11408</v>
      </c>
      <c r="AR11861">
        <v>4100</v>
      </c>
      <c r="AT11861">
        <v>2005</v>
      </c>
      <c r="AV11861" t="s">
        <v>16149</v>
      </c>
      <c r="AW11861">
        <v>116100</v>
      </c>
    </row>
    <row r="11862" spans="1:49" x14ac:dyDescent="0.25">
      <c r="A11862">
        <v>4100</v>
      </c>
      <c r="B11862">
        <v>30010</v>
      </c>
      <c r="C11862">
        <v>4002</v>
      </c>
      <c r="D11862">
        <v>416</v>
      </c>
      <c r="E11862" s="124" t="s">
        <v>315</v>
      </c>
      <c r="F11862" t="str">
        <f t="shared" si="244"/>
        <v>OpenDXP ENTERPRISES, INC. - PORTSMOUTH</v>
      </c>
      <c r="G11862" s="151" t="str">
        <f t="shared" si="245"/>
        <v>Open</v>
      </c>
      <c r="H11862" s="149" t="s">
        <v>3042</v>
      </c>
      <c r="I11862">
        <v>40001983</v>
      </c>
      <c r="L11862" t="s">
        <v>14872</v>
      </c>
      <c r="M11862" t="s">
        <v>12494</v>
      </c>
      <c r="O11862">
        <v>1697</v>
      </c>
      <c r="P11862">
        <v>77251</v>
      </c>
      <c r="Q11862" t="s">
        <v>12415</v>
      </c>
      <c r="R11862" t="s">
        <v>12416</v>
      </c>
      <c r="S11862" t="s">
        <v>23836</v>
      </c>
      <c r="U11862" t="s">
        <v>12418</v>
      </c>
      <c r="V11862">
        <v>210</v>
      </c>
      <c r="W11862">
        <v>11</v>
      </c>
      <c r="X11862">
        <v>2</v>
      </c>
      <c r="Y11862" t="s">
        <v>12472</v>
      </c>
      <c r="Z11862" t="s">
        <v>12420</v>
      </c>
      <c r="AA11862" t="s">
        <v>12421</v>
      </c>
      <c r="AB11862" t="s">
        <v>12422</v>
      </c>
      <c r="AC11862">
        <v>2</v>
      </c>
      <c r="AD11862" s="123">
        <v>39111</v>
      </c>
      <c r="AE11862" t="s">
        <v>12423</v>
      </c>
      <c r="AG11862">
        <v>40001983</v>
      </c>
      <c r="AL11862" t="s">
        <v>12422</v>
      </c>
      <c r="AN11862">
        <v>4420114401</v>
      </c>
      <c r="AO11862">
        <v>16</v>
      </c>
      <c r="AP11862" t="s">
        <v>12424</v>
      </c>
      <c r="AQ11862" t="s">
        <v>11408</v>
      </c>
      <c r="AR11862">
        <v>4100</v>
      </c>
      <c r="AT11862">
        <v>2005</v>
      </c>
      <c r="AV11862" t="s">
        <v>16149</v>
      </c>
      <c r="AW11862">
        <v>116100</v>
      </c>
    </row>
    <row r="11863" spans="1:49" x14ac:dyDescent="0.25">
      <c r="A11863">
        <v>4100</v>
      </c>
      <c r="B11863">
        <v>30050</v>
      </c>
      <c r="C11863">
        <v>4031</v>
      </c>
      <c r="D11863">
        <v>415</v>
      </c>
      <c r="E11863" s="124" t="s">
        <v>315</v>
      </c>
      <c r="F11863" t="str">
        <f t="shared" si="244"/>
        <v>OpenDYNA 3 LLC</v>
      </c>
      <c r="G11863" s="151" t="str">
        <f t="shared" si="245"/>
        <v>Open</v>
      </c>
      <c r="H11863" s="149" t="s">
        <v>3046</v>
      </c>
      <c r="I11863">
        <v>40006680</v>
      </c>
      <c r="K11863" t="s">
        <v>23837</v>
      </c>
      <c r="L11863" t="s">
        <v>23838</v>
      </c>
      <c r="M11863" t="s">
        <v>12546</v>
      </c>
      <c r="N11863">
        <v>60010</v>
      </c>
      <c r="Q11863" t="s">
        <v>12415</v>
      </c>
      <c r="R11863" t="s">
        <v>12416</v>
      </c>
      <c r="S11863" t="s">
        <v>23839</v>
      </c>
      <c r="U11863" t="s">
        <v>12418</v>
      </c>
      <c r="W11863">
        <v>11</v>
      </c>
      <c r="X11863">
        <v>0</v>
      </c>
      <c r="Y11863" t="s">
        <v>12419</v>
      </c>
      <c r="Z11863" t="s">
        <v>12420</v>
      </c>
      <c r="AA11863" t="s">
        <v>14498</v>
      </c>
      <c r="AB11863" t="s">
        <v>12422</v>
      </c>
      <c r="AC11863">
        <v>2</v>
      </c>
      <c r="AD11863" s="123">
        <v>40858</v>
      </c>
      <c r="AE11863" t="s">
        <v>12431</v>
      </c>
      <c r="AG11863">
        <v>40006680</v>
      </c>
      <c r="AL11863" t="s">
        <v>12422</v>
      </c>
      <c r="AN11863">
        <v>1409701001</v>
      </c>
      <c r="AO11863">
        <v>16</v>
      </c>
      <c r="AP11863" t="s">
        <v>12424</v>
      </c>
      <c r="AQ11863" t="s">
        <v>11408</v>
      </c>
      <c r="AR11863">
        <v>4100</v>
      </c>
      <c r="AS11863" t="s">
        <v>12491</v>
      </c>
      <c r="AT11863">
        <v>0</v>
      </c>
      <c r="AV11863" t="s">
        <v>3046</v>
      </c>
      <c r="AW11863">
        <v>116100</v>
      </c>
    </row>
    <row r="11864" spans="1:49" x14ac:dyDescent="0.25">
      <c r="A11864">
        <v>4100</v>
      </c>
      <c r="B11864">
        <v>30010</v>
      </c>
      <c r="C11864">
        <v>4002</v>
      </c>
      <c r="D11864">
        <v>410</v>
      </c>
      <c r="E11864" s="124" t="s">
        <v>315</v>
      </c>
      <c r="F11864" t="str">
        <f t="shared" si="244"/>
        <v>OpenEGGER WOOD PRODUCTS LLC</v>
      </c>
      <c r="G11864" s="151" t="str">
        <f t="shared" si="245"/>
        <v>Open</v>
      </c>
      <c r="H11864" s="149" t="s">
        <v>3130</v>
      </c>
      <c r="I11864">
        <v>40008971</v>
      </c>
      <c r="K11864" t="s">
        <v>23840</v>
      </c>
      <c r="L11864" t="s">
        <v>23841</v>
      </c>
      <c r="M11864" t="s">
        <v>13169</v>
      </c>
      <c r="N11864">
        <v>27299</v>
      </c>
      <c r="Q11864" t="s">
        <v>12415</v>
      </c>
      <c r="R11864" t="s">
        <v>12416</v>
      </c>
      <c r="S11864" t="s">
        <v>23842</v>
      </c>
      <c r="U11864" t="s">
        <v>12418</v>
      </c>
      <c r="V11864">
        <v>125</v>
      </c>
      <c r="W11864">
        <v>11</v>
      </c>
      <c r="X11864">
        <v>1</v>
      </c>
      <c r="Y11864" t="s">
        <v>12419</v>
      </c>
      <c r="Z11864" t="s">
        <v>12420</v>
      </c>
      <c r="AA11864" t="s">
        <v>12485</v>
      </c>
      <c r="AB11864" t="s">
        <v>12430</v>
      </c>
      <c r="AC11864">
        <v>2</v>
      </c>
      <c r="AD11864" s="123">
        <v>44131</v>
      </c>
      <c r="AE11864" t="s">
        <v>12528</v>
      </c>
      <c r="AG11864">
        <v>40008971</v>
      </c>
      <c r="AL11864" t="s">
        <v>12430</v>
      </c>
      <c r="AN11864">
        <v>3405722881</v>
      </c>
      <c r="AO11864">
        <v>16</v>
      </c>
      <c r="AP11864" t="s">
        <v>12424</v>
      </c>
      <c r="AQ11864" t="s">
        <v>11408</v>
      </c>
      <c r="AR11864">
        <v>4100</v>
      </c>
      <c r="AT11864">
        <v>0</v>
      </c>
      <c r="AV11864" t="s">
        <v>23843</v>
      </c>
      <c r="AW11864">
        <v>116100</v>
      </c>
    </row>
    <row r="11865" spans="1:49" x14ac:dyDescent="0.25">
      <c r="A11865">
        <v>4100</v>
      </c>
      <c r="B11865">
        <v>30010</v>
      </c>
      <c r="C11865">
        <v>4002</v>
      </c>
      <c r="D11865">
        <v>416</v>
      </c>
      <c r="E11865" s="124" t="s">
        <v>315</v>
      </c>
      <c r="F11865" t="str">
        <f t="shared" si="244"/>
        <v>OpenELECTRO MECH.HANDLING,INC.</v>
      </c>
      <c r="G11865" s="151" t="str">
        <f t="shared" si="245"/>
        <v>Open</v>
      </c>
      <c r="H11865" s="149" t="s">
        <v>3141</v>
      </c>
      <c r="I11865">
        <v>40002100</v>
      </c>
      <c r="L11865" t="s">
        <v>23844</v>
      </c>
      <c r="M11865" t="s">
        <v>16547</v>
      </c>
      <c r="O11865">
        <v>11348</v>
      </c>
      <c r="P11865">
        <v>24506</v>
      </c>
      <c r="Q11865" t="s">
        <v>12415</v>
      </c>
      <c r="R11865" t="s">
        <v>12416</v>
      </c>
      <c r="S11865">
        <v>4342372966</v>
      </c>
      <c r="U11865" t="s">
        <v>12418</v>
      </c>
      <c r="W11865">
        <v>11</v>
      </c>
      <c r="X11865">
        <v>0</v>
      </c>
      <c r="Y11865" t="s">
        <v>12472</v>
      </c>
      <c r="Z11865" t="s">
        <v>12420</v>
      </c>
      <c r="AA11865" t="s">
        <v>12421</v>
      </c>
      <c r="AB11865" t="s">
        <v>12422</v>
      </c>
      <c r="AC11865">
        <v>2</v>
      </c>
      <c r="AD11865" s="123">
        <v>39111</v>
      </c>
      <c r="AE11865" t="s">
        <v>12423</v>
      </c>
      <c r="AG11865">
        <v>40002100</v>
      </c>
      <c r="AL11865" t="s">
        <v>12422</v>
      </c>
      <c r="AN11865">
        <v>4768003701</v>
      </c>
      <c r="AO11865">
        <v>16</v>
      </c>
      <c r="AP11865" t="s">
        <v>12424</v>
      </c>
      <c r="AQ11865" t="s">
        <v>11408</v>
      </c>
      <c r="AR11865">
        <v>4100</v>
      </c>
      <c r="AT11865">
        <v>2005</v>
      </c>
      <c r="AV11865" t="s">
        <v>23845</v>
      </c>
      <c r="AW11865">
        <v>116100</v>
      </c>
    </row>
    <row r="11866" spans="1:49" x14ac:dyDescent="0.25">
      <c r="A11866">
        <v>4100</v>
      </c>
      <c r="B11866">
        <v>30050</v>
      </c>
      <c r="C11866">
        <v>4031</v>
      </c>
      <c r="D11866">
        <v>415</v>
      </c>
      <c r="E11866" s="124" t="s">
        <v>315</v>
      </c>
      <c r="F11866" t="str">
        <f t="shared" si="244"/>
        <v>OpenEMCO CHEMICAL DISTRIBUTORS,INC</v>
      </c>
      <c r="G11866" s="151" t="str">
        <f t="shared" si="245"/>
        <v>Open</v>
      </c>
      <c r="H11866" s="149" t="s">
        <v>3168</v>
      </c>
      <c r="I11866">
        <v>40005105</v>
      </c>
      <c r="K11866" t="s">
        <v>23846</v>
      </c>
      <c r="L11866" t="s">
        <v>14560</v>
      </c>
      <c r="M11866" t="s">
        <v>12546</v>
      </c>
      <c r="N11866">
        <v>60064</v>
      </c>
      <c r="Q11866" t="s">
        <v>12415</v>
      </c>
      <c r="R11866" t="s">
        <v>12416</v>
      </c>
      <c r="S11866" t="s">
        <v>23847</v>
      </c>
      <c r="U11866" t="s">
        <v>12418</v>
      </c>
      <c r="W11866">
        <v>11</v>
      </c>
      <c r="X11866">
        <v>1</v>
      </c>
      <c r="Y11866" t="s">
        <v>12419</v>
      </c>
      <c r="Z11866" t="s">
        <v>12420</v>
      </c>
      <c r="AA11866" t="s">
        <v>12429</v>
      </c>
      <c r="AB11866" t="s">
        <v>12422</v>
      </c>
      <c r="AC11866">
        <v>2</v>
      </c>
      <c r="AD11866" s="123">
        <v>39251</v>
      </c>
      <c r="AE11866" t="s">
        <v>12538</v>
      </c>
      <c r="AG11866">
        <v>40005105</v>
      </c>
      <c r="AL11866" t="s">
        <v>12422</v>
      </c>
      <c r="AN11866">
        <v>1409720901</v>
      </c>
      <c r="AO11866">
        <v>16</v>
      </c>
      <c r="AP11866" t="s">
        <v>12424</v>
      </c>
      <c r="AQ11866" t="s">
        <v>11408</v>
      </c>
      <c r="AR11866">
        <v>4100</v>
      </c>
      <c r="AT11866">
        <v>0</v>
      </c>
      <c r="AV11866" t="s">
        <v>23848</v>
      </c>
      <c r="AW11866">
        <v>116100</v>
      </c>
    </row>
    <row r="11867" spans="1:49" x14ac:dyDescent="0.25">
      <c r="A11867">
        <v>4100</v>
      </c>
      <c r="B11867">
        <v>30010</v>
      </c>
      <c r="C11867">
        <v>4002</v>
      </c>
      <c r="D11867">
        <v>416</v>
      </c>
      <c r="E11867" s="124" t="s">
        <v>315</v>
      </c>
      <c r="F11867" t="str">
        <f t="shared" si="244"/>
        <v>OpenEMPIRE COMMISSARY LLC</v>
      </c>
      <c r="G11867" s="151" t="str">
        <f t="shared" si="245"/>
        <v>Open</v>
      </c>
      <c r="H11867" s="149" t="s">
        <v>3178</v>
      </c>
      <c r="I11867">
        <v>40007455</v>
      </c>
      <c r="K11867" t="s">
        <v>23849</v>
      </c>
      <c r="L11867" t="s">
        <v>17002</v>
      </c>
      <c r="M11867" t="s">
        <v>12521</v>
      </c>
      <c r="N11867">
        <v>45242</v>
      </c>
      <c r="Q11867" t="s">
        <v>12415</v>
      </c>
      <c r="R11867" t="s">
        <v>12416</v>
      </c>
      <c r="S11867" t="s">
        <v>23850</v>
      </c>
      <c r="U11867" t="s">
        <v>12418</v>
      </c>
      <c r="W11867">
        <v>11</v>
      </c>
      <c r="X11867">
        <v>1</v>
      </c>
      <c r="Y11867" t="s">
        <v>12472</v>
      </c>
      <c r="Z11867" t="s">
        <v>14482</v>
      </c>
      <c r="AA11867" t="s">
        <v>12429</v>
      </c>
      <c r="AB11867" t="s">
        <v>12422</v>
      </c>
      <c r="AC11867">
        <v>2</v>
      </c>
      <c r="AD11867" s="123">
        <v>41949</v>
      </c>
      <c r="AE11867" t="s">
        <v>12431</v>
      </c>
      <c r="AG11867">
        <v>40007455</v>
      </c>
      <c r="AL11867" t="s">
        <v>12422</v>
      </c>
      <c r="AN11867">
        <v>3606104901</v>
      </c>
      <c r="AO11867">
        <v>16</v>
      </c>
      <c r="AP11867" t="s">
        <v>12424</v>
      </c>
      <c r="AQ11867" t="s">
        <v>11408</v>
      </c>
      <c r="AR11867">
        <v>4100</v>
      </c>
      <c r="AT11867">
        <v>0</v>
      </c>
      <c r="AV11867" t="s">
        <v>23851</v>
      </c>
      <c r="AW11867">
        <v>116100</v>
      </c>
    </row>
    <row r="11868" spans="1:49" x14ac:dyDescent="0.25">
      <c r="A11868">
        <v>4100</v>
      </c>
      <c r="B11868">
        <v>30010</v>
      </c>
      <c r="C11868">
        <v>4002</v>
      </c>
      <c r="D11868">
        <v>416</v>
      </c>
      <c r="E11868" s="124" t="s">
        <v>315</v>
      </c>
      <c r="F11868" t="str">
        <f t="shared" si="244"/>
        <v>OpenENGINEERED SYSTEMS AND PRODUCTS INC</v>
      </c>
      <c r="G11868" s="151" t="str">
        <f t="shared" si="245"/>
        <v>Open</v>
      </c>
      <c r="H11868" s="149" t="s">
        <v>3205</v>
      </c>
      <c r="I11868">
        <v>40006512</v>
      </c>
      <c r="K11868" t="s">
        <v>23852</v>
      </c>
      <c r="L11868" t="s">
        <v>23550</v>
      </c>
      <c r="M11868" t="s">
        <v>13125</v>
      </c>
      <c r="N11868">
        <v>21117</v>
      </c>
      <c r="Q11868" t="s">
        <v>12415</v>
      </c>
      <c r="R11868" t="s">
        <v>12416</v>
      </c>
      <c r="S11868" t="s">
        <v>23853</v>
      </c>
      <c r="U11868" t="s">
        <v>12418</v>
      </c>
      <c r="W11868">
        <v>11</v>
      </c>
      <c r="X11868">
        <v>2</v>
      </c>
      <c r="Y11868" t="s">
        <v>12419</v>
      </c>
      <c r="Z11868" t="s">
        <v>12420</v>
      </c>
      <c r="AA11868" t="s">
        <v>12429</v>
      </c>
      <c r="AB11868" t="s">
        <v>12422</v>
      </c>
      <c r="AC11868">
        <v>2</v>
      </c>
      <c r="AD11868" s="123">
        <v>40617</v>
      </c>
      <c r="AE11868" t="s">
        <v>12431</v>
      </c>
      <c r="AG11868">
        <v>40006512</v>
      </c>
      <c r="AL11868" t="s">
        <v>12422</v>
      </c>
      <c r="AN11868">
        <v>2100504501</v>
      </c>
      <c r="AO11868">
        <v>16</v>
      </c>
      <c r="AP11868" t="s">
        <v>12424</v>
      </c>
      <c r="AQ11868" t="s">
        <v>11408</v>
      </c>
      <c r="AR11868">
        <v>4100</v>
      </c>
      <c r="AS11868" t="s">
        <v>12491</v>
      </c>
      <c r="AT11868">
        <v>0</v>
      </c>
      <c r="AV11868" t="s">
        <v>12737</v>
      </c>
      <c r="AW11868">
        <v>116100</v>
      </c>
    </row>
    <row r="11869" spans="1:49" x14ac:dyDescent="0.25">
      <c r="A11869">
        <v>4100</v>
      </c>
      <c r="B11869">
        <v>30050</v>
      </c>
      <c r="C11869">
        <v>4031</v>
      </c>
      <c r="D11869">
        <v>415</v>
      </c>
      <c r="E11869" s="124" t="s">
        <v>315</v>
      </c>
      <c r="F11869" t="str">
        <f t="shared" si="244"/>
        <v>OpenENJOY LIFE FOODS BRANDS LLC</v>
      </c>
      <c r="G11869" s="151" t="str">
        <f t="shared" si="245"/>
        <v>Open</v>
      </c>
      <c r="H11869" s="149" t="s">
        <v>3210</v>
      </c>
      <c r="I11869">
        <v>40007657</v>
      </c>
      <c r="K11869" t="s">
        <v>23854</v>
      </c>
      <c r="L11869" t="s">
        <v>23619</v>
      </c>
      <c r="M11869" t="s">
        <v>12546</v>
      </c>
      <c r="N11869">
        <v>60176</v>
      </c>
      <c r="Q11869" t="s">
        <v>12415</v>
      </c>
      <c r="R11869" t="s">
        <v>12416</v>
      </c>
      <c r="S11869" t="s">
        <v>23855</v>
      </c>
      <c r="U11869" t="s">
        <v>12418</v>
      </c>
      <c r="W11869">
        <v>13</v>
      </c>
      <c r="X11869">
        <v>1</v>
      </c>
      <c r="Y11869" t="s">
        <v>12419</v>
      </c>
      <c r="Z11869" t="s">
        <v>12420</v>
      </c>
      <c r="AA11869" t="s">
        <v>12429</v>
      </c>
      <c r="AB11869" t="s">
        <v>12422</v>
      </c>
      <c r="AC11869">
        <v>2</v>
      </c>
      <c r="AD11869" s="123">
        <v>42229</v>
      </c>
      <c r="AE11869" t="s">
        <v>12431</v>
      </c>
      <c r="AG11869">
        <v>40007657</v>
      </c>
      <c r="AL11869" t="s">
        <v>12422</v>
      </c>
      <c r="AN11869">
        <v>1403126601</v>
      </c>
      <c r="AO11869">
        <v>16</v>
      </c>
      <c r="AP11869" t="s">
        <v>12424</v>
      </c>
      <c r="AQ11869" t="s">
        <v>11408</v>
      </c>
      <c r="AR11869">
        <v>4100</v>
      </c>
      <c r="AT11869">
        <v>0</v>
      </c>
      <c r="AV11869" t="s">
        <v>23856</v>
      </c>
      <c r="AW11869">
        <v>116100</v>
      </c>
    </row>
    <row r="11870" spans="1:49" x14ac:dyDescent="0.25">
      <c r="A11870">
        <v>4100</v>
      </c>
      <c r="B11870">
        <v>30050</v>
      </c>
      <c r="C11870">
        <v>4031</v>
      </c>
      <c r="D11870">
        <v>415</v>
      </c>
      <c r="E11870" s="124" t="s">
        <v>315</v>
      </c>
      <c r="F11870" t="str">
        <f t="shared" si="244"/>
        <v>OpenESTERLE, INC.</v>
      </c>
      <c r="G11870" s="151" t="str">
        <f t="shared" si="245"/>
        <v>Open</v>
      </c>
      <c r="H11870" s="149" t="s">
        <v>3262</v>
      </c>
      <c r="I11870">
        <v>40006598</v>
      </c>
      <c r="K11870" t="s">
        <v>23857</v>
      </c>
      <c r="L11870" t="s">
        <v>14168</v>
      </c>
      <c r="M11870" t="s">
        <v>14186</v>
      </c>
      <c r="N11870">
        <v>53132</v>
      </c>
      <c r="Q11870" t="s">
        <v>12415</v>
      </c>
      <c r="R11870" t="s">
        <v>12416</v>
      </c>
      <c r="S11870" t="s">
        <v>23858</v>
      </c>
      <c r="U11870" t="s">
        <v>12418</v>
      </c>
      <c r="W11870">
        <v>11</v>
      </c>
      <c r="X11870">
        <v>1</v>
      </c>
      <c r="Y11870" t="s">
        <v>12419</v>
      </c>
      <c r="Z11870" t="s">
        <v>12420</v>
      </c>
      <c r="AA11870" t="s">
        <v>12429</v>
      </c>
      <c r="AB11870" t="s">
        <v>12430</v>
      </c>
      <c r="AC11870">
        <v>2</v>
      </c>
      <c r="AD11870" s="123">
        <v>40722</v>
      </c>
      <c r="AE11870" t="s">
        <v>12431</v>
      </c>
      <c r="AG11870">
        <v>40006598</v>
      </c>
      <c r="AL11870" t="s">
        <v>12430</v>
      </c>
      <c r="AN11870">
        <v>5007903301</v>
      </c>
      <c r="AO11870">
        <v>16</v>
      </c>
      <c r="AP11870" t="s">
        <v>12424</v>
      </c>
      <c r="AQ11870" t="s">
        <v>11408</v>
      </c>
      <c r="AR11870">
        <v>4100</v>
      </c>
      <c r="AS11870" t="s">
        <v>12491</v>
      </c>
      <c r="AT11870">
        <v>0</v>
      </c>
      <c r="AV11870" t="s">
        <v>23859</v>
      </c>
      <c r="AW11870">
        <v>116100</v>
      </c>
    </row>
    <row r="11871" spans="1:49" x14ac:dyDescent="0.25">
      <c r="A11871">
        <v>4100</v>
      </c>
      <c r="B11871">
        <v>30050</v>
      </c>
      <c r="C11871">
        <v>4031</v>
      </c>
      <c r="D11871">
        <v>415</v>
      </c>
      <c r="E11871" s="124" t="s">
        <v>315</v>
      </c>
      <c r="F11871" t="str">
        <f t="shared" si="244"/>
        <v>OpenF.N. SMITH CORPORATION</v>
      </c>
      <c r="G11871" s="151" t="str">
        <f t="shared" si="245"/>
        <v>Open</v>
      </c>
      <c r="H11871" s="149" t="s">
        <v>3329</v>
      </c>
      <c r="I11871">
        <v>40007314</v>
      </c>
      <c r="K11871" t="s">
        <v>23860</v>
      </c>
      <c r="L11871" t="s">
        <v>23861</v>
      </c>
      <c r="M11871" t="s">
        <v>12546</v>
      </c>
      <c r="N11871">
        <v>61061</v>
      </c>
      <c r="Q11871" t="s">
        <v>12415</v>
      </c>
      <c r="R11871" t="s">
        <v>12416</v>
      </c>
      <c r="S11871" t="s">
        <v>23862</v>
      </c>
      <c r="U11871" t="s">
        <v>12418</v>
      </c>
      <c r="W11871">
        <v>11</v>
      </c>
      <c r="X11871">
        <v>0</v>
      </c>
      <c r="Y11871" t="s">
        <v>12419</v>
      </c>
      <c r="Z11871" t="s">
        <v>12420</v>
      </c>
      <c r="AA11871" t="s">
        <v>12429</v>
      </c>
      <c r="AB11871" t="s">
        <v>12422</v>
      </c>
      <c r="AC11871">
        <v>2</v>
      </c>
      <c r="AD11871" s="123">
        <v>41722</v>
      </c>
      <c r="AE11871" t="s">
        <v>12431</v>
      </c>
      <c r="AG11871">
        <v>40007314</v>
      </c>
      <c r="AL11871" t="s">
        <v>12422</v>
      </c>
      <c r="AN11871">
        <v>1414122001</v>
      </c>
      <c r="AO11871">
        <v>16</v>
      </c>
      <c r="AP11871" t="s">
        <v>12424</v>
      </c>
      <c r="AQ11871" t="s">
        <v>11408</v>
      </c>
      <c r="AR11871">
        <v>4100</v>
      </c>
      <c r="AT11871">
        <v>0</v>
      </c>
      <c r="AV11871" t="s">
        <v>23863</v>
      </c>
      <c r="AW11871">
        <v>116100</v>
      </c>
    </row>
    <row r="11872" spans="1:49" x14ac:dyDescent="0.25">
      <c r="A11872">
        <v>4100</v>
      </c>
      <c r="B11872">
        <v>30010</v>
      </c>
      <c r="C11872">
        <v>4002</v>
      </c>
      <c r="D11872">
        <v>416</v>
      </c>
      <c r="E11872" s="124" t="s">
        <v>315</v>
      </c>
      <c r="F11872" t="str">
        <f t="shared" si="244"/>
        <v>OpenF.R. DRAKE COMPANY</v>
      </c>
      <c r="G11872" s="151" t="str">
        <f t="shared" si="245"/>
        <v>Open</v>
      </c>
      <c r="H11872" s="149" t="s">
        <v>3333</v>
      </c>
      <c r="I11872">
        <v>40004635</v>
      </c>
      <c r="K11872" t="s">
        <v>23864</v>
      </c>
      <c r="L11872" t="s">
        <v>23865</v>
      </c>
      <c r="M11872" t="s">
        <v>16547</v>
      </c>
      <c r="N11872">
        <v>22980</v>
      </c>
      <c r="Q11872" t="s">
        <v>12415</v>
      </c>
      <c r="R11872" t="s">
        <v>12416</v>
      </c>
      <c r="S11872" t="s">
        <v>23866</v>
      </c>
      <c r="U11872" t="s">
        <v>12418</v>
      </c>
      <c r="W11872">
        <v>11</v>
      </c>
      <c r="X11872">
        <v>0</v>
      </c>
      <c r="Y11872" t="s">
        <v>12419</v>
      </c>
      <c r="Z11872" t="s">
        <v>12420</v>
      </c>
      <c r="AA11872" t="s">
        <v>12429</v>
      </c>
      <c r="AB11872" t="s">
        <v>12422</v>
      </c>
      <c r="AC11872">
        <v>2</v>
      </c>
      <c r="AD11872" s="123">
        <v>39184</v>
      </c>
      <c r="AE11872" t="s">
        <v>12431</v>
      </c>
      <c r="AG11872">
        <v>40004635</v>
      </c>
      <c r="AL11872" t="s">
        <v>12422</v>
      </c>
      <c r="AN11872">
        <v>4782007201</v>
      </c>
      <c r="AO11872">
        <v>16</v>
      </c>
      <c r="AP11872" t="s">
        <v>12424</v>
      </c>
      <c r="AQ11872" t="s">
        <v>11408</v>
      </c>
      <c r="AR11872">
        <v>4100</v>
      </c>
      <c r="AT11872">
        <v>0</v>
      </c>
      <c r="AV11872" t="s">
        <v>23867</v>
      </c>
      <c r="AW11872">
        <v>116100</v>
      </c>
    </row>
    <row r="11873" spans="1:49" x14ac:dyDescent="0.25">
      <c r="A11873">
        <v>4100</v>
      </c>
      <c r="B11873">
        <v>30050</v>
      </c>
      <c r="C11873">
        <v>4031</v>
      </c>
      <c r="D11873">
        <v>415</v>
      </c>
      <c r="E11873" s="124" t="s">
        <v>315</v>
      </c>
      <c r="F11873" t="str">
        <f t="shared" si="244"/>
        <v>OpenFELSS ROTAFORM LLC</v>
      </c>
      <c r="G11873" s="151" t="str">
        <f t="shared" si="245"/>
        <v>Open</v>
      </c>
      <c r="H11873" s="149" t="s">
        <v>3502</v>
      </c>
      <c r="I11873">
        <v>40006500</v>
      </c>
      <c r="K11873" t="s">
        <v>23868</v>
      </c>
      <c r="L11873" t="s">
        <v>17555</v>
      </c>
      <c r="M11873" t="s">
        <v>14186</v>
      </c>
      <c r="N11873">
        <v>53151</v>
      </c>
      <c r="Q11873" t="s">
        <v>12415</v>
      </c>
      <c r="R11873" t="s">
        <v>12416</v>
      </c>
      <c r="S11873" t="s">
        <v>23869</v>
      </c>
      <c r="U11873" t="s">
        <v>12418</v>
      </c>
      <c r="W11873">
        <v>11</v>
      </c>
      <c r="X11873">
        <v>1</v>
      </c>
      <c r="Y11873" t="s">
        <v>12419</v>
      </c>
      <c r="Z11873" t="s">
        <v>12420</v>
      </c>
      <c r="AA11873" t="s">
        <v>14498</v>
      </c>
      <c r="AB11873" t="s">
        <v>12422</v>
      </c>
      <c r="AC11873">
        <v>2</v>
      </c>
      <c r="AD11873" s="123">
        <v>40606</v>
      </c>
      <c r="AE11873" t="s">
        <v>12431</v>
      </c>
      <c r="AG11873">
        <v>40006500</v>
      </c>
      <c r="AL11873" t="s">
        <v>12422</v>
      </c>
      <c r="AN11873">
        <v>5013307701</v>
      </c>
      <c r="AO11873">
        <v>16</v>
      </c>
      <c r="AP11873" t="s">
        <v>12424</v>
      </c>
      <c r="AQ11873" t="s">
        <v>11408</v>
      </c>
      <c r="AR11873">
        <v>4100</v>
      </c>
      <c r="AT11873">
        <v>0</v>
      </c>
      <c r="AV11873" t="s">
        <v>23870</v>
      </c>
      <c r="AW11873">
        <v>116100</v>
      </c>
    </row>
    <row r="11874" spans="1:49" x14ac:dyDescent="0.25">
      <c r="A11874">
        <v>4100</v>
      </c>
      <c r="B11874">
        <v>30050</v>
      </c>
      <c r="C11874">
        <v>4031</v>
      </c>
      <c r="D11874">
        <v>415</v>
      </c>
      <c r="E11874" s="124" t="s">
        <v>315</v>
      </c>
      <c r="F11874" t="str">
        <f t="shared" si="244"/>
        <v>OpenFERRITE INTERNATIONAL</v>
      </c>
      <c r="G11874" s="151" t="str">
        <f t="shared" si="245"/>
        <v>Open</v>
      </c>
      <c r="H11874" s="149" t="s">
        <v>3520</v>
      </c>
      <c r="I11874">
        <v>40004173</v>
      </c>
      <c r="K11874" t="s">
        <v>23871</v>
      </c>
      <c r="L11874" t="s">
        <v>15040</v>
      </c>
      <c r="M11874" t="s">
        <v>12546</v>
      </c>
      <c r="N11874" t="s">
        <v>23872</v>
      </c>
      <c r="Q11874" t="s">
        <v>12415</v>
      </c>
      <c r="R11874" t="s">
        <v>12416</v>
      </c>
      <c r="S11874" t="s">
        <v>23873</v>
      </c>
      <c r="U11874" t="s">
        <v>12418</v>
      </c>
      <c r="W11874">
        <v>11</v>
      </c>
      <c r="X11874">
        <v>1</v>
      </c>
      <c r="Y11874" t="s">
        <v>12419</v>
      </c>
      <c r="Z11874" t="s">
        <v>12420</v>
      </c>
      <c r="AA11874" t="s">
        <v>12421</v>
      </c>
      <c r="AB11874" t="s">
        <v>12478</v>
      </c>
      <c r="AC11874">
        <v>2</v>
      </c>
      <c r="AD11874" s="123">
        <v>39111</v>
      </c>
      <c r="AE11874" t="s">
        <v>12423</v>
      </c>
      <c r="AG11874">
        <v>40004173</v>
      </c>
      <c r="AL11874" t="s">
        <v>12478</v>
      </c>
      <c r="AN11874">
        <v>1409749891</v>
      </c>
      <c r="AO11874">
        <v>16</v>
      </c>
      <c r="AP11874" t="s">
        <v>12424</v>
      </c>
      <c r="AQ11874" t="s">
        <v>11408</v>
      </c>
      <c r="AR11874">
        <v>4100</v>
      </c>
      <c r="AS11874" t="s">
        <v>12491</v>
      </c>
      <c r="AT11874">
        <v>2005</v>
      </c>
      <c r="AV11874" t="s">
        <v>23874</v>
      </c>
      <c r="AW11874">
        <v>116100</v>
      </c>
    </row>
    <row r="11875" spans="1:49" x14ac:dyDescent="0.25">
      <c r="A11875">
        <v>4100</v>
      </c>
      <c r="B11875">
        <v>30050</v>
      </c>
      <c r="C11875">
        <v>4031</v>
      </c>
      <c r="D11875">
        <v>415</v>
      </c>
      <c r="E11875" s="124" t="s">
        <v>315</v>
      </c>
      <c r="F11875" t="str">
        <f t="shared" si="244"/>
        <v>OpenFIBERTEX NONWOVENS, LLC</v>
      </c>
      <c r="G11875" s="151" t="str">
        <f t="shared" si="245"/>
        <v>Open</v>
      </c>
      <c r="H11875" s="149" t="s">
        <v>3527</v>
      </c>
      <c r="I11875">
        <v>40006279</v>
      </c>
      <c r="K11875" t="s">
        <v>23875</v>
      </c>
      <c r="L11875" t="s">
        <v>23876</v>
      </c>
      <c r="M11875" t="s">
        <v>12546</v>
      </c>
      <c r="N11875">
        <v>60041</v>
      </c>
      <c r="Q11875" t="s">
        <v>12415</v>
      </c>
      <c r="R11875" t="s">
        <v>12416</v>
      </c>
      <c r="S11875" t="s">
        <v>23877</v>
      </c>
      <c r="U11875" t="s">
        <v>12418</v>
      </c>
      <c r="W11875">
        <v>11</v>
      </c>
      <c r="X11875">
        <v>1</v>
      </c>
      <c r="Y11875" t="s">
        <v>12419</v>
      </c>
      <c r="Z11875" t="s">
        <v>12420</v>
      </c>
      <c r="AA11875" t="s">
        <v>14498</v>
      </c>
      <c r="AB11875" t="s">
        <v>12422</v>
      </c>
      <c r="AC11875">
        <v>2</v>
      </c>
      <c r="AD11875" s="123">
        <v>40280</v>
      </c>
      <c r="AE11875" t="s">
        <v>12431</v>
      </c>
      <c r="AG11875">
        <v>40006279</v>
      </c>
      <c r="AL11875" t="s">
        <v>12422</v>
      </c>
      <c r="AN11875">
        <v>1409710201</v>
      </c>
      <c r="AO11875">
        <v>16</v>
      </c>
      <c r="AP11875" t="s">
        <v>12424</v>
      </c>
      <c r="AQ11875" t="s">
        <v>11408</v>
      </c>
      <c r="AR11875">
        <v>4100</v>
      </c>
      <c r="AT11875">
        <v>0</v>
      </c>
      <c r="AV11875" t="s">
        <v>23878</v>
      </c>
      <c r="AW11875">
        <v>116100</v>
      </c>
    </row>
    <row r="11876" spans="1:49" x14ac:dyDescent="0.25">
      <c r="A11876">
        <v>4100</v>
      </c>
      <c r="B11876">
        <v>30010</v>
      </c>
      <c r="C11876">
        <v>4002</v>
      </c>
      <c r="D11876">
        <v>416</v>
      </c>
      <c r="E11876" s="124" t="s">
        <v>315</v>
      </c>
      <c r="F11876" t="str">
        <f t="shared" si="244"/>
        <v>OpenFLEXICELL INC.</v>
      </c>
      <c r="G11876" s="151" t="str">
        <f t="shared" si="245"/>
        <v>Open</v>
      </c>
      <c r="H11876" s="149" t="s">
        <v>3599</v>
      </c>
      <c r="I11876">
        <v>40007789</v>
      </c>
      <c r="K11876" t="s">
        <v>23879</v>
      </c>
      <c r="L11876" t="s">
        <v>15365</v>
      </c>
      <c r="M11876" t="s">
        <v>16547</v>
      </c>
      <c r="N11876">
        <v>23005</v>
      </c>
      <c r="Q11876" t="s">
        <v>12415</v>
      </c>
      <c r="R11876" t="s">
        <v>12416</v>
      </c>
      <c r="S11876" t="s">
        <v>23880</v>
      </c>
      <c r="U11876" t="s">
        <v>12418</v>
      </c>
      <c r="W11876">
        <v>11</v>
      </c>
      <c r="X11876">
        <v>0</v>
      </c>
      <c r="Y11876" t="s">
        <v>12419</v>
      </c>
      <c r="Z11876" t="s">
        <v>12420</v>
      </c>
      <c r="AA11876" t="s">
        <v>14498</v>
      </c>
      <c r="AB11876" t="s">
        <v>12422</v>
      </c>
      <c r="AC11876">
        <v>2</v>
      </c>
      <c r="AD11876" s="123">
        <v>42419</v>
      </c>
      <c r="AE11876" t="s">
        <v>12431</v>
      </c>
      <c r="AG11876">
        <v>40007789</v>
      </c>
      <c r="AL11876" t="s">
        <v>12422</v>
      </c>
      <c r="AN11876">
        <v>4708500501</v>
      </c>
      <c r="AO11876">
        <v>16</v>
      </c>
      <c r="AP11876" t="s">
        <v>12424</v>
      </c>
      <c r="AQ11876" t="s">
        <v>11408</v>
      </c>
      <c r="AR11876">
        <v>4100</v>
      </c>
      <c r="AT11876">
        <v>0</v>
      </c>
      <c r="AV11876" t="s">
        <v>23881</v>
      </c>
      <c r="AW11876">
        <v>116100</v>
      </c>
    </row>
    <row r="11877" spans="1:49" x14ac:dyDescent="0.25">
      <c r="A11877">
        <v>4100</v>
      </c>
      <c r="B11877">
        <v>30010</v>
      </c>
      <c r="C11877">
        <v>4002</v>
      </c>
      <c r="D11877">
        <v>416</v>
      </c>
      <c r="E11877" s="124" t="s">
        <v>315</v>
      </c>
      <c r="F11877" t="str">
        <f t="shared" si="244"/>
        <v>OpenFLUENCE AUTOMATION, LLC</v>
      </c>
      <c r="G11877" s="151" t="str">
        <f t="shared" si="245"/>
        <v>Open</v>
      </c>
      <c r="H11877" s="149" t="s">
        <v>3622</v>
      </c>
      <c r="I11877">
        <v>40008559</v>
      </c>
      <c r="K11877" t="s">
        <v>23882</v>
      </c>
      <c r="L11877" t="s">
        <v>22630</v>
      </c>
      <c r="M11877" t="s">
        <v>12546</v>
      </c>
      <c r="N11877">
        <v>60090</v>
      </c>
      <c r="Q11877" t="s">
        <v>12415</v>
      </c>
      <c r="R11877" t="s">
        <v>12416</v>
      </c>
      <c r="S11877" t="s">
        <v>23883</v>
      </c>
      <c r="U11877" t="s">
        <v>12418</v>
      </c>
      <c r="W11877">
        <v>11</v>
      </c>
      <c r="X11877">
        <v>0</v>
      </c>
      <c r="Y11877" t="s">
        <v>12419</v>
      </c>
      <c r="Z11877" t="s">
        <v>12420</v>
      </c>
      <c r="AA11877" t="s">
        <v>12429</v>
      </c>
      <c r="AB11877" t="s">
        <v>12422</v>
      </c>
      <c r="AC11877">
        <v>2</v>
      </c>
      <c r="AD11877" s="123">
        <v>43489</v>
      </c>
      <c r="AE11877" t="s">
        <v>12431</v>
      </c>
      <c r="AG11877">
        <v>40008559</v>
      </c>
      <c r="AL11877" t="s">
        <v>12422</v>
      </c>
      <c r="AN11877">
        <v>1403131501</v>
      </c>
      <c r="AO11877">
        <v>16</v>
      </c>
      <c r="AP11877" t="s">
        <v>12424</v>
      </c>
      <c r="AQ11877" t="s">
        <v>11408</v>
      </c>
      <c r="AR11877">
        <v>4100</v>
      </c>
      <c r="AT11877">
        <v>0</v>
      </c>
      <c r="AV11877" t="s">
        <v>23884</v>
      </c>
      <c r="AW11877">
        <v>116100</v>
      </c>
    </row>
    <row r="11878" spans="1:49" x14ac:dyDescent="0.25">
      <c r="A11878">
        <v>4100</v>
      </c>
      <c r="B11878">
        <v>30010</v>
      </c>
      <c r="C11878">
        <v>4002</v>
      </c>
      <c r="D11878">
        <v>416</v>
      </c>
      <c r="E11878" s="124" t="s">
        <v>315</v>
      </c>
      <c r="F11878" t="str">
        <f t="shared" si="244"/>
        <v>OpenFMC CORPORATION BIOPOLYMER</v>
      </c>
      <c r="G11878" s="151" t="str">
        <f t="shared" si="245"/>
        <v>Open</v>
      </c>
      <c r="H11878" s="149" t="s">
        <v>3626</v>
      </c>
      <c r="I11878">
        <v>40006748</v>
      </c>
      <c r="J11878" t="s">
        <v>23885</v>
      </c>
      <c r="L11878" t="s">
        <v>23886</v>
      </c>
      <c r="M11878" t="s">
        <v>23887</v>
      </c>
      <c r="O11878">
        <v>1065</v>
      </c>
      <c r="P11878" t="s">
        <v>23888</v>
      </c>
      <c r="Q11878" t="s">
        <v>12415</v>
      </c>
      <c r="R11878" t="s">
        <v>12416</v>
      </c>
      <c r="S11878" t="s">
        <v>23889</v>
      </c>
      <c r="U11878" t="s">
        <v>12418</v>
      </c>
      <c r="W11878">
        <v>11</v>
      </c>
      <c r="X11878">
        <v>1</v>
      </c>
      <c r="Y11878" t="s">
        <v>12472</v>
      </c>
      <c r="Z11878" t="s">
        <v>12420</v>
      </c>
      <c r="AA11878" t="s">
        <v>12429</v>
      </c>
      <c r="AB11878" t="s">
        <v>12422</v>
      </c>
      <c r="AC11878">
        <v>2</v>
      </c>
      <c r="AD11878" s="123">
        <v>40946</v>
      </c>
      <c r="AE11878" t="s">
        <v>12431</v>
      </c>
      <c r="AG11878">
        <v>40006748</v>
      </c>
      <c r="AL11878" t="s">
        <v>12422</v>
      </c>
      <c r="AN11878">
        <v>5103700801</v>
      </c>
      <c r="AO11878">
        <v>16</v>
      </c>
      <c r="AP11878" t="s">
        <v>12424</v>
      </c>
      <c r="AQ11878" t="s">
        <v>11408</v>
      </c>
      <c r="AR11878">
        <v>4100</v>
      </c>
      <c r="AS11878" t="s">
        <v>12491</v>
      </c>
      <c r="AT11878">
        <v>0</v>
      </c>
      <c r="AV11878" t="s">
        <v>23890</v>
      </c>
      <c r="AW11878">
        <v>116100</v>
      </c>
    </row>
    <row r="11879" spans="1:49" x14ac:dyDescent="0.25">
      <c r="A11879">
        <v>4100</v>
      </c>
      <c r="B11879">
        <v>30010</v>
      </c>
      <c r="C11879">
        <v>4002</v>
      </c>
      <c r="D11879">
        <v>416</v>
      </c>
      <c r="E11879" s="124" t="s">
        <v>315</v>
      </c>
      <c r="F11879" t="str">
        <f t="shared" si="244"/>
        <v>OpenFMH CONVEYORS</v>
      </c>
      <c r="G11879" s="151" t="str">
        <f t="shared" si="245"/>
        <v>Open</v>
      </c>
      <c r="H11879" s="149" t="s">
        <v>3628</v>
      </c>
      <c r="I11879">
        <v>40000549</v>
      </c>
      <c r="K11879" t="s">
        <v>23891</v>
      </c>
      <c r="L11879" t="s">
        <v>22122</v>
      </c>
      <c r="M11879" t="s">
        <v>16547</v>
      </c>
      <c r="N11879" t="s">
        <v>23892</v>
      </c>
      <c r="Q11879" t="s">
        <v>12415</v>
      </c>
      <c r="R11879" t="s">
        <v>12416</v>
      </c>
      <c r="S11879" t="s">
        <v>23893</v>
      </c>
      <c r="U11879" t="s">
        <v>12418</v>
      </c>
      <c r="W11879">
        <v>11</v>
      </c>
      <c r="X11879">
        <v>0</v>
      </c>
      <c r="Y11879" t="s">
        <v>12472</v>
      </c>
      <c r="Z11879" t="s">
        <v>12420</v>
      </c>
      <c r="AA11879" t="s">
        <v>12421</v>
      </c>
      <c r="AB11879" t="s">
        <v>12422</v>
      </c>
      <c r="AC11879">
        <v>2</v>
      </c>
      <c r="AD11879" s="123">
        <v>39111</v>
      </c>
      <c r="AE11879" t="s">
        <v>12423</v>
      </c>
      <c r="AG11879">
        <v>40000549</v>
      </c>
      <c r="AL11879" t="s">
        <v>12422</v>
      </c>
      <c r="AN11879">
        <v>4765003101</v>
      </c>
      <c r="AO11879">
        <v>16</v>
      </c>
      <c r="AP11879" t="s">
        <v>12424</v>
      </c>
      <c r="AQ11879" t="s">
        <v>11408</v>
      </c>
      <c r="AR11879">
        <v>4100</v>
      </c>
      <c r="AT11879">
        <v>2005</v>
      </c>
      <c r="AV11879" t="s">
        <v>23894</v>
      </c>
      <c r="AW11879">
        <v>116100</v>
      </c>
    </row>
    <row r="11880" spans="1:49" x14ac:dyDescent="0.25">
      <c r="A11880">
        <v>4100</v>
      </c>
      <c r="B11880">
        <v>30050</v>
      </c>
      <c r="C11880">
        <v>4031</v>
      </c>
      <c r="D11880">
        <v>415</v>
      </c>
      <c r="E11880" s="124" t="s">
        <v>315</v>
      </c>
      <c r="F11880" t="str">
        <f t="shared" si="244"/>
        <v>OpenFORT DEARBORN COMPANY</v>
      </c>
      <c r="G11880" s="151" t="str">
        <f t="shared" si="245"/>
        <v>Open</v>
      </c>
      <c r="H11880" s="149" t="s">
        <v>3684</v>
      </c>
      <c r="I11880">
        <v>40005140</v>
      </c>
      <c r="J11880" t="s">
        <v>23895</v>
      </c>
      <c r="K11880" t="s">
        <v>23896</v>
      </c>
      <c r="L11880" t="s">
        <v>23897</v>
      </c>
      <c r="M11880" t="s">
        <v>12546</v>
      </c>
      <c r="N11880">
        <v>60714</v>
      </c>
      <c r="Q11880" t="s">
        <v>12415</v>
      </c>
      <c r="R11880" t="s">
        <v>12416</v>
      </c>
      <c r="S11880" t="s">
        <v>23898</v>
      </c>
      <c r="U11880" t="s">
        <v>12418</v>
      </c>
      <c r="W11880">
        <v>11</v>
      </c>
      <c r="X11880">
        <v>1</v>
      </c>
      <c r="Y11880" t="s">
        <v>12419</v>
      </c>
      <c r="Z11880" t="s">
        <v>12420</v>
      </c>
      <c r="AA11880" t="s">
        <v>12429</v>
      </c>
      <c r="AB11880" t="s">
        <v>12422</v>
      </c>
      <c r="AC11880">
        <v>2</v>
      </c>
      <c r="AD11880" s="123">
        <v>39273</v>
      </c>
      <c r="AE11880" t="s">
        <v>12538</v>
      </c>
      <c r="AG11880">
        <v>40005140</v>
      </c>
      <c r="AL11880" t="s">
        <v>12422</v>
      </c>
      <c r="AN11880">
        <v>1403120601</v>
      </c>
      <c r="AO11880">
        <v>16</v>
      </c>
      <c r="AP11880" t="s">
        <v>12424</v>
      </c>
      <c r="AQ11880" t="s">
        <v>11408</v>
      </c>
      <c r="AR11880">
        <v>4100</v>
      </c>
      <c r="AT11880">
        <v>0</v>
      </c>
      <c r="AV11880" t="s">
        <v>18678</v>
      </c>
      <c r="AW11880">
        <v>116100</v>
      </c>
    </row>
    <row r="11881" spans="1:49" x14ac:dyDescent="0.25">
      <c r="A11881">
        <v>4100</v>
      </c>
      <c r="B11881">
        <v>30050</v>
      </c>
      <c r="C11881">
        <v>4031</v>
      </c>
      <c r="D11881">
        <v>415</v>
      </c>
      <c r="E11881" s="124" t="s">
        <v>315</v>
      </c>
      <c r="F11881" t="str">
        <f t="shared" si="244"/>
        <v>OpenFORT DEARBORN ENTERPRISES</v>
      </c>
      <c r="G11881" s="151" t="str">
        <f t="shared" si="245"/>
        <v>Open</v>
      </c>
      <c r="H11881" s="149" t="s">
        <v>3686</v>
      </c>
      <c r="I11881">
        <v>40007394</v>
      </c>
      <c r="K11881" t="s">
        <v>23899</v>
      </c>
      <c r="L11881" t="s">
        <v>23900</v>
      </c>
      <c r="M11881" t="s">
        <v>12546</v>
      </c>
      <c r="N11881">
        <v>60104</v>
      </c>
      <c r="Q11881" t="s">
        <v>12415</v>
      </c>
      <c r="R11881" t="s">
        <v>12416</v>
      </c>
      <c r="S11881" t="s">
        <v>23901</v>
      </c>
      <c r="U11881" t="s">
        <v>12418</v>
      </c>
      <c r="W11881">
        <v>11</v>
      </c>
      <c r="X11881">
        <v>2</v>
      </c>
      <c r="Y11881" t="s">
        <v>12419</v>
      </c>
      <c r="Z11881" t="s">
        <v>12420</v>
      </c>
      <c r="AA11881" t="s">
        <v>12429</v>
      </c>
      <c r="AB11881" t="s">
        <v>12422</v>
      </c>
      <c r="AC11881">
        <v>2</v>
      </c>
      <c r="AD11881" s="123">
        <v>41838</v>
      </c>
      <c r="AE11881" t="s">
        <v>12431</v>
      </c>
      <c r="AG11881">
        <v>40007394</v>
      </c>
      <c r="AL11881" t="s">
        <v>12422</v>
      </c>
      <c r="AN11881">
        <v>1403101501</v>
      </c>
      <c r="AO11881">
        <v>16</v>
      </c>
      <c r="AP11881" t="s">
        <v>12424</v>
      </c>
      <c r="AQ11881" t="s">
        <v>11408</v>
      </c>
      <c r="AR11881">
        <v>4100</v>
      </c>
      <c r="AT11881">
        <v>0</v>
      </c>
      <c r="AV11881" t="s">
        <v>18678</v>
      </c>
      <c r="AW11881">
        <v>116100</v>
      </c>
    </row>
    <row r="11882" spans="1:49" x14ac:dyDescent="0.25">
      <c r="A11882">
        <v>4100</v>
      </c>
      <c r="B11882">
        <v>30050</v>
      </c>
      <c r="C11882">
        <v>4031</v>
      </c>
      <c r="D11882">
        <v>415</v>
      </c>
      <c r="E11882" s="124" t="s">
        <v>315</v>
      </c>
      <c r="F11882" t="str">
        <f t="shared" si="244"/>
        <v>OpenFRESH EXPRESS INC</v>
      </c>
      <c r="G11882" s="151" t="str">
        <f t="shared" si="245"/>
        <v>Open</v>
      </c>
      <c r="H11882" s="149" t="s">
        <v>13606</v>
      </c>
      <c r="I11882">
        <v>40000779</v>
      </c>
      <c r="K11882" t="s">
        <v>23902</v>
      </c>
      <c r="L11882" t="s">
        <v>18681</v>
      </c>
      <c r="M11882" t="s">
        <v>12735</v>
      </c>
      <c r="N11882">
        <v>34786</v>
      </c>
      <c r="Q11882" t="s">
        <v>12415</v>
      </c>
      <c r="R11882" t="s">
        <v>12416</v>
      </c>
      <c r="S11882" t="s">
        <v>23903</v>
      </c>
      <c r="U11882" t="s">
        <v>12418</v>
      </c>
      <c r="W11882">
        <v>11</v>
      </c>
      <c r="X11882">
        <v>1</v>
      </c>
      <c r="Y11882" t="s">
        <v>12419</v>
      </c>
      <c r="Z11882" t="s">
        <v>12420</v>
      </c>
      <c r="AA11882" t="s">
        <v>12421</v>
      </c>
      <c r="AB11882" t="s">
        <v>12422</v>
      </c>
      <c r="AC11882">
        <v>2</v>
      </c>
      <c r="AD11882" s="123">
        <v>39111</v>
      </c>
      <c r="AE11882" t="s">
        <v>12423</v>
      </c>
      <c r="AG11882">
        <v>40000779</v>
      </c>
      <c r="AL11882" t="s">
        <v>12422</v>
      </c>
      <c r="AN11882">
        <v>1009535861</v>
      </c>
      <c r="AO11882">
        <v>16</v>
      </c>
      <c r="AP11882" t="s">
        <v>12424</v>
      </c>
      <c r="AQ11882" t="s">
        <v>11408</v>
      </c>
      <c r="AR11882">
        <v>4100</v>
      </c>
      <c r="AT11882">
        <v>2005</v>
      </c>
      <c r="AV11882" t="s">
        <v>18683</v>
      </c>
      <c r="AW11882">
        <v>116100</v>
      </c>
    </row>
    <row r="11883" spans="1:49" x14ac:dyDescent="0.25">
      <c r="A11883">
        <v>4100</v>
      </c>
      <c r="B11883">
        <v>30010</v>
      </c>
      <c r="C11883">
        <v>4002</v>
      </c>
      <c r="D11883">
        <v>416</v>
      </c>
      <c r="E11883" s="124" t="s">
        <v>315</v>
      </c>
      <c r="F11883" t="str">
        <f t="shared" si="244"/>
        <v>OpenFRITO-LAY INC.(ABERDEEN)</v>
      </c>
      <c r="G11883" s="151" t="str">
        <f t="shared" si="245"/>
        <v>Open</v>
      </c>
      <c r="H11883" s="149" t="s">
        <v>3753</v>
      </c>
      <c r="I11883">
        <v>40003567</v>
      </c>
      <c r="K11883" t="s">
        <v>23904</v>
      </c>
      <c r="L11883" t="s">
        <v>20028</v>
      </c>
      <c r="M11883" t="s">
        <v>13125</v>
      </c>
      <c r="N11883" t="s">
        <v>23905</v>
      </c>
      <c r="Q11883" t="s">
        <v>12415</v>
      </c>
      <c r="R11883" t="s">
        <v>12416</v>
      </c>
      <c r="S11883" t="s">
        <v>23906</v>
      </c>
      <c r="U11883" t="s">
        <v>12418</v>
      </c>
      <c r="V11883">
        <v>94</v>
      </c>
      <c r="W11883">
        <v>11</v>
      </c>
      <c r="X11883">
        <v>1</v>
      </c>
      <c r="Y11883" t="s">
        <v>12419</v>
      </c>
      <c r="Z11883" t="s">
        <v>12420</v>
      </c>
      <c r="AA11883" t="s">
        <v>12421</v>
      </c>
      <c r="AB11883" t="s">
        <v>12473</v>
      </c>
      <c r="AC11883">
        <v>2</v>
      </c>
      <c r="AD11883" s="123">
        <v>39111</v>
      </c>
      <c r="AE11883" t="s">
        <v>12423</v>
      </c>
      <c r="AG11883">
        <v>40003567</v>
      </c>
      <c r="AL11883" t="s">
        <v>12473</v>
      </c>
      <c r="AN11883">
        <v>2102500101</v>
      </c>
      <c r="AO11883">
        <v>16</v>
      </c>
      <c r="AP11883" t="s">
        <v>12424</v>
      </c>
      <c r="AQ11883" t="s">
        <v>11408</v>
      </c>
      <c r="AR11883">
        <v>4100</v>
      </c>
      <c r="AT11883">
        <v>0</v>
      </c>
      <c r="AV11883" t="s">
        <v>14211</v>
      </c>
      <c r="AW11883">
        <v>116100</v>
      </c>
    </row>
    <row r="11884" spans="1:49" x14ac:dyDescent="0.25">
      <c r="A11884">
        <v>4100</v>
      </c>
      <c r="B11884">
        <v>30050</v>
      </c>
      <c r="C11884">
        <v>4031</v>
      </c>
      <c r="D11884">
        <v>415</v>
      </c>
      <c r="E11884" s="124" t="s">
        <v>315</v>
      </c>
      <c r="F11884" t="str">
        <f t="shared" si="244"/>
        <v>OpenFRITO-LAY, INC.</v>
      </c>
      <c r="G11884" s="151" t="str">
        <f t="shared" si="245"/>
        <v>Open</v>
      </c>
      <c r="H11884" s="149" t="s">
        <v>3754</v>
      </c>
      <c r="I11884">
        <v>40006887</v>
      </c>
      <c r="K11884" t="s">
        <v>23907</v>
      </c>
      <c r="L11884" t="s">
        <v>14954</v>
      </c>
      <c r="M11884" t="s">
        <v>14186</v>
      </c>
      <c r="N11884">
        <v>53511</v>
      </c>
      <c r="Q11884" t="s">
        <v>12415</v>
      </c>
      <c r="R11884" t="s">
        <v>12416</v>
      </c>
      <c r="S11884" t="s">
        <v>23908</v>
      </c>
      <c r="U11884" t="s">
        <v>12418</v>
      </c>
      <c r="V11884">
        <v>94</v>
      </c>
      <c r="W11884">
        <v>11</v>
      </c>
      <c r="X11884">
        <v>1</v>
      </c>
      <c r="Y11884" t="s">
        <v>12419</v>
      </c>
      <c r="Z11884" t="s">
        <v>12420</v>
      </c>
      <c r="AA11884" t="s">
        <v>12429</v>
      </c>
      <c r="AB11884" t="s">
        <v>12430</v>
      </c>
      <c r="AC11884">
        <v>2</v>
      </c>
      <c r="AD11884" s="123">
        <v>41152</v>
      </c>
      <c r="AE11884" t="s">
        <v>12431</v>
      </c>
      <c r="AG11884">
        <v>40006887</v>
      </c>
      <c r="AL11884" t="s">
        <v>12430</v>
      </c>
      <c r="AN11884">
        <v>5010500801</v>
      </c>
      <c r="AO11884">
        <v>16</v>
      </c>
      <c r="AP11884" t="s">
        <v>12424</v>
      </c>
      <c r="AQ11884" t="s">
        <v>11408</v>
      </c>
      <c r="AR11884">
        <v>4100</v>
      </c>
      <c r="AT11884">
        <v>0</v>
      </c>
      <c r="AV11884" t="s">
        <v>14211</v>
      </c>
      <c r="AW11884">
        <v>116100</v>
      </c>
    </row>
    <row r="11885" spans="1:49" x14ac:dyDescent="0.25">
      <c r="A11885">
        <v>4100</v>
      </c>
      <c r="B11885">
        <v>30050</v>
      </c>
      <c r="C11885">
        <v>4031</v>
      </c>
      <c r="D11885">
        <v>415</v>
      </c>
      <c r="E11885" s="124" t="s">
        <v>315</v>
      </c>
      <c r="F11885" t="str">
        <f t="shared" si="244"/>
        <v>OpenG&amp;H BALANCER SERVICE</v>
      </c>
      <c r="G11885" s="151" t="str">
        <f t="shared" si="245"/>
        <v>Open</v>
      </c>
      <c r="H11885" s="149" t="s">
        <v>3798</v>
      </c>
      <c r="I11885">
        <v>40004145</v>
      </c>
      <c r="K11885" t="s">
        <v>23909</v>
      </c>
      <c r="L11885" t="s">
        <v>23910</v>
      </c>
      <c r="M11885" t="s">
        <v>12546</v>
      </c>
      <c r="N11885">
        <v>60026</v>
      </c>
      <c r="Q11885" t="s">
        <v>12415</v>
      </c>
      <c r="R11885" t="s">
        <v>12416</v>
      </c>
      <c r="S11885" t="s">
        <v>23911</v>
      </c>
      <c r="U11885" t="s">
        <v>12418</v>
      </c>
      <c r="W11885">
        <v>11</v>
      </c>
      <c r="X11885">
        <v>1</v>
      </c>
      <c r="Y11885" t="s">
        <v>12419</v>
      </c>
      <c r="Z11885" t="s">
        <v>12420</v>
      </c>
      <c r="AA11885" t="s">
        <v>12421</v>
      </c>
      <c r="AB11885" t="s">
        <v>12422</v>
      </c>
      <c r="AC11885">
        <v>2</v>
      </c>
      <c r="AD11885" s="123">
        <v>39111</v>
      </c>
      <c r="AE11885" t="s">
        <v>12423</v>
      </c>
      <c r="AG11885">
        <v>40004145</v>
      </c>
      <c r="AL11885" t="s">
        <v>12422</v>
      </c>
      <c r="AN11885">
        <v>1403111701</v>
      </c>
      <c r="AO11885">
        <v>16</v>
      </c>
      <c r="AP11885" t="s">
        <v>12424</v>
      </c>
      <c r="AQ11885" t="s">
        <v>11408</v>
      </c>
      <c r="AR11885">
        <v>4100</v>
      </c>
      <c r="AT11885">
        <v>2005</v>
      </c>
      <c r="AV11885" t="s">
        <v>23912</v>
      </c>
      <c r="AW11885">
        <v>116100</v>
      </c>
    </row>
    <row r="11886" spans="1:49" x14ac:dyDescent="0.25">
      <c r="A11886">
        <v>4100</v>
      </c>
      <c r="B11886">
        <v>30010</v>
      </c>
      <c r="C11886">
        <v>4002</v>
      </c>
      <c r="D11886">
        <v>416</v>
      </c>
      <c r="E11886" s="124" t="s">
        <v>315</v>
      </c>
      <c r="F11886" t="str">
        <f t="shared" si="244"/>
        <v>OpenG.D. USA, INC.</v>
      </c>
      <c r="G11886" s="151" t="str">
        <f t="shared" si="245"/>
        <v>Open</v>
      </c>
      <c r="H11886" s="149" t="s">
        <v>3799</v>
      </c>
      <c r="I11886">
        <v>40006369</v>
      </c>
      <c r="K11886" t="s">
        <v>23913</v>
      </c>
      <c r="L11886" t="s">
        <v>14785</v>
      </c>
      <c r="M11886" t="s">
        <v>16547</v>
      </c>
      <c r="N11886" t="s">
        <v>23914</v>
      </c>
      <c r="Q11886" t="s">
        <v>12415</v>
      </c>
      <c r="R11886" t="s">
        <v>12416</v>
      </c>
      <c r="S11886" t="s">
        <v>23915</v>
      </c>
      <c r="U11886" t="s">
        <v>12418</v>
      </c>
      <c r="W11886">
        <v>11</v>
      </c>
      <c r="X11886">
        <v>0</v>
      </c>
      <c r="Y11886" t="s">
        <v>12419</v>
      </c>
      <c r="Z11886" t="s">
        <v>12420</v>
      </c>
      <c r="AA11886" t="s">
        <v>12429</v>
      </c>
      <c r="AB11886" t="s">
        <v>12422</v>
      </c>
      <c r="AC11886">
        <v>2</v>
      </c>
      <c r="AD11886" s="123">
        <v>40407</v>
      </c>
      <c r="AE11886" t="s">
        <v>12431</v>
      </c>
      <c r="AG11886">
        <v>40006369</v>
      </c>
      <c r="AL11886" t="s">
        <v>12422</v>
      </c>
      <c r="AN11886">
        <v>4704100001</v>
      </c>
      <c r="AO11886">
        <v>16</v>
      </c>
      <c r="AP11886" t="s">
        <v>12424</v>
      </c>
      <c r="AQ11886" t="s">
        <v>11408</v>
      </c>
      <c r="AR11886">
        <v>4100</v>
      </c>
      <c r="AT11886">
        <v>0</v>
      </c>
      <c r="AV11886" t="s">
        <v>23916</v>
      </c>
      <c r="AW11886">
        <v>116100</v>
      </c>
    </row>
    <row r="11887" spans="1:49" x14ac:dyDescent="0.25">
      <c r="A11887">
        <v>4100</v>
      </c>
      <c r="B11887">
        <v>30050</v>
      </c>
      <c r="C11887">
        <v>4031</v>
      </c>
      <c r="D11887">
        <v>415</v>
      </c>
      <c r="E11887" s="124" t="s">
        <v>315</v>
      </c>
      <c r="F11887" t="str">
        <f t="shared" si="244"/>
        <v>OpenGALLIMORE INDUSTRIES, INC.</v>
      </c>
      <c r="G11887" s="151" t="str">
        <f t="shared" si="245"/>
        <v>Open</v>
      </c>
      <c r="H11887" s="149" t="s">
        <v>3817</v>
      </c>
      <c r="I11887">
        <v>40006315</v>
      </c>
      <c r="L11887" t="s">
        <v>23917</v>
      </c>
      <c r="M11887" t="s">
        <v>12546</v>
      </c>
      <c r="O11887">
        <v>158</v>
      </c>
      <c r="P11887">
        <v>60046</v>
      </c>
      <c r="Q11887" t="s">
        <v>12415</v>
      </c>
      <c r="R11887" t="s">
        <v>12416</v>
      </c>
      <c r="S11887" t="s">
        <v>23918</v>
      </c>
      <c r="U11887" t="s">
        <v>12418</v>
      </c>
      <c r="W11887">
        <v>11</v>
      </c>
      <c r="X11887">
        <v>0</v>
      </c>
      <c r="Y11887" t="s">
        <v>12419</v>
      </c>
      <c r="Z11887" t="s">
        <v>12420</v>
      </c>
      <c r="AA11887" t="s">
        <v>14498</v>
      </c>
      <c r="AB11887" t="s">
        <v>12422</v>
      </c>
      <c r="AC11887">
        <v>2</v>
      </c>
      <c r="AD11887" s="123">
        <v>40330</v>
      </c>
      <c r="AE11887" t="s">
        <v>12431</v>
      </c>
      <c r="AG11887">
        <v>40006315</v>
      </c>
      <c r="AL11887" t="s">
        <v>12422</v>
      </c>
      <c r="AN11887">
        <v>1409746131</v>
      </c>
      <c r="AO11887">
        <v>16</v>
      </c>
      <c r="AP11887" t="s">
        <v>12424</v>
      </c>
      <c r="AQ11887" t="s">
        <v>11408</v>
      </c>
      <c r="AR11887">
        <v>4100</v>
      </c>
      <c r="AS11887" t="s">
        <v>12491</v>
      </c>
      <c r="AT11887">
        <v>0</v>
      </c>
      <c r="AV11887" t="s">
        <v>23919</v>
      </c>
      <c r="AW11887">
        <v>116100</v>
      </c>
    </row>
    <row r="11888" spans="1:49" x14ac:dyDescent="0.25">
      <c r="A11888">
        <v>4100</v>
      </c>
      <c r="B11888">
        <v>30050</v>
      </c>
      <c r="C11888">
        <v>4031</v>
      </c>
      <c r="D11888">
        <v>415</v>
      </c>
      <c r="E11888" s="124" t="s">
        <v>315</v>
      </c>
      <c r="F11888" t="str">
        <f t="shared" si="244"/>
        <v>OpenGAMMERLER CORP. DON'T USE</v>
      </c>
      <c r="G11888" s="151" t="str">
        <f t="shared" si="245"/>
        <v>Open</v>
      </c>
      <c r="H11888" s="149" t="s">
        <v>3820</v>
      </c>
      <c r="I11888">
        <v>40004192</v>
      </c>
      <c r="J11888" t="s">
        <v>23920</v>
      </c>
      <c r="K11888" t="s">
        <v>23921</v>
      </c>
      <c r="L11888" t="s">
        <v>23756</v>
      </c>
      <c r="M11888" t="s">
        <v>12546</v>
      </c>
      <c r="N11888">
        <v>60056</v>
      </c>
      <c r="Q11888" t="s">
        <v>12415</v>
      </c>
      <c r="R11888" t="s">
        <v>12416</v>
      </c>
      <c r="S11888" t="s">
        <v>23922</v>
      </c>
      <c r="U11888" t="s">
        <v>12418</v>
      </c>
      <c r="W11888">
        <v>11</v>
      </c>
      <c r="X11888">
        <v>0</v>
      </c>
      <c r="Y11888" t="s">
        <v>12472</v>
      </c>
      <c r="Z11888" t="s">
        <v>12420</v>
      </c>
      <c r="AA11888" t="s">
        <v>12421</v>
      </c>
      <c r="AB11888" t="s">
        <v>12473</v>
      </c>
      <c r="AC11888">
        <v>2</v>
      </c>
      <c r="AD11888" s="123">
        <v>39111</v>
      </c>
      <c r="AE11888" t="s">
        <v>12423</v>
      </c>
      <c r="AG11888">
        <v>40004192</v>
      </c>
      <c r="AL11888" t="s">
        <v>12473</v>
      </c>
      <c r="AN11888">
        <v>1403119901</v>
      </c>
      <c r="AO11888">
        <v>16</v>
      </c>
      <c r="AP11888" t="s">
        <v>12424</v>
      </c>
      <c r="AQ11888" t="s">
        <v>11408</v>
      </c>
      <c r="AR11888">
        <v>4100</v>
      </c>
      <c r="AT11888">
        <v>2005</v>
      </c>
      <c r="AV11888" t="s">
        <v>23923</v>
      </c>
      <c r="AW11888">
        <v>116100</v>
      </c>
    </row>
    <row r="11889" spans="1:49" x14ac:dyDescent="0.25">
      <c r="A11889">
        <v>4100</v>
      </c>
      <c r="B11889">
        <v>30050</v>
      </c>
      <c r="C11889">
        <v>4031</v>
      </c>
      <c r="D11889">
        <v>415</v>
      </c>
      <c r="E11889" s="124" t="s">
        <v>315</v>
      </c>
      <c r="F11889" t="str">
        <f t="shared" si="244"/>
        <v>OpenGENERAL MILLS-BELVIDERE,IL</v>
      </c>
      <c r="G11889" s="151" t="str">
        <f t="shared" si="245"/>
        <v>Open</v>
      </c>
      <c r="H11889" s="149" t="s">
        <v>3879</v>
      </c>
      <c r="I11889">
        <v>40005877</v>
      </c>
      <c r="J11889" t="s">
        <v>14857</v>
      </c>
      <c r="L11889" t="s">
        <v>14859</v>
      </c>
      <c r="M11889" t="s">
        <v>12976</v>
      </c>
      <c r="O11889">
        <v>59145</v>
      </c>
      <c r="P11889">
        <v>55459</v>
      </c>
      <c r="Q11889" t="s">
        <v>12415</v>
      </c>
      <c r="R11889" t="s">
        <v>12416</v>
      </c>
      <c r="S11889" t="s">
        <v>23924</v>
      </c>
      <c r="U11889" t="s">
        <v>12418</v>
      </c>
      <c r="W11889">
        <v>11</v>
      </c>
      <c r="X11889">
        <v>1</v>
      </c>
      <c r="Y11889" t="s">
        <v>12419</v>
      </c>
      <c r="Z11889" t="s">
        <v>12420</v>
      </c>
      <c r="AA11889" t="s">
        <v>14498</v>
      </c>
      <c r="AB11889" t="s">
        <v>12422</v>
      </c>
      <c r="AC11889">
        <v>2</v>
      </c>
      <c r="AD11889" s="123">
        <v>40091</v>
      </c>
      <c r="AE11889" t="s">
        <v>12431</v>
      </c>
      <c r="AG11889">
        <v>40005877</v>
      </c>
      <c r="AL11889" t="s">
        <v>12422</v>
      </c>
      <c r="AN11889">
        <v>2405306501</v>
      </c>
      <c r="AO11889">
        <v>16</v>
      </c>
      <c r="AP11889" t="s">
        <v>12424</v>
      </c>
      <c r="AQ11889" t="s">
        <v>11408</v>
      </c>
      <c r="AR11889">
        <v>4100</v>
      </c>
      <c r="AT11889">
        <v>0</v>
      </c>
      <c r="AV11889" t="s">
        <v>14861</v>
      </c>
      <c r="AW11889">
        <v>116100</v>
      </c>
    </row>
    <row r="11890" spans="1:49" x14ac:dyDescent="0.25">
      <c r="A11890">
        <v>4100</v>
      </c>
      <c r="B11890">
        <v>30050</v>
      </c>
      <c r="C11890">
        <v>4031</v>
      </c>
      <c r="D11890">
        <v>415</v>
      </c>
      <c r="E11890" s="124" t="s">
        <v>315</v>
      </c>
      <c r="F11890" t="str">
        <f t="shared" si="244"/>
        <v>OpenGEORGIA NUT COMPANY</v>
      </c>
      <c r="G11890" s="151" t="str">
        <f t="shared" si="245"/>
        <v>Open</v>
      </c>
      <c r="H11890" s="149" t="s">
        <v>3910</v>
      </c>
      <c r="I11890">
        <v>40008220</v>
      </c>
      <c r="K11890" t="s">
        <v>23925</v>
      </c>
      <c r="L11890" t="s">
        <v>19832</v>
      </c>
      <c r="M11890" t="s">
        <v>12546</v>
      </c>
      <c r="N11890">
        <v>60077</v>
      </c>
      <c r="Q11890" t="s">
        <v>12415</v>
      </c>
      <c r="R11890" t="s">
        <v>12416</v>
      </c>
      <c r="S11890" t="s">
        <v>23926</v>
      </c>
      <c r="U11890" t="s">
        <v>12418</v>
      </c>
      <c r="W11890">
        <v>11</v>
      </c>
      <c r="X11890">
        <v>1</v>
      </c>
      <c r="Y11890" t="s">
        <v>12419</v>
      </c>
      <c r="Z11890" t="s">
        <v>12420</v>
      </c>
      <c r="AA11890" t="s">
        <v>12429</v>
      </c>
      <c r="AB11890" t="s">
        <v>12422</v>
      </c>
      <c r="AC11890">
        <v>2</v>
      </c>
      <c r="AD11890" s="123">
        <v>43003</v>
      </c>
      <c r="AE11890" t="s">
        <v>12431</v>
      </c>
      <c r="AG11890">
        <v>40008220</v>
      </c>
      <c r="AL11890" t="s">
        <v>12422</v>
      </c>
      <c r="AN11890">
        <v>1403126901</v>
      </c>
      <c r="AO11890">
        <v>16</v>
      </c>
      <c r="AP11890" t="s">
        <v>12424</v>
      </c>
      <c r="AQ11890" t="s">
        <v>11408</v>
      </c>
      <c r="AR11890">
        <v>4100</v>
      </c>
      <c r="AT11890">
        <v>0</v>
      </c>
      <c r="AV11890" t="s">
        <v>23927</v>
      </c>
      <c r="AW11890">
        <v>116100</v>
      </c>
    </row>
    <row r="11891" spans="1:49" x14ac:dyDescent="0.25">
      <c r="A11891">
        <v>4100</v>
      </c>
      <c r="B11891">
        <v>30050</v>
      </c>
      <c r="C11891">
        <v>4031</v>
      </c>
      <c r="D11891">
        <v>415</v>
      </c>
      <c r="E11891" s="124" t="s">
        <v>315</v>
      </c>
      <c r="F11891" t="str">
        <f t="shared" si="244"/>
        <v>OpenGETZEN COMPANY</v>
      </c>
      <c r="G11891" s="151" t="str">
        <f t="shared" si="245"/>
        <v>Open</v>
      </c>
      <c r="H11891" s="149" t="s">
        <v>3949</v>
      </c>
      <c r="I11891">
        <v>40003133</v>
      </c>
      <c r="K11891" t="s">
        <v>23928</v>
      </c>
      <c r="L11891" t="s">
        <v>23929</v>
      </c>
      <c r="M11891" t="s">
        <v>14186</v>
      </c>
      <c r="N11891" t="s">
        <v>23930</v>
      </c>
      <c r="Q11891" t="s">
        <v>12415</v>
      </c>
      <c r="R11891" t="s">
        <v>12416</v>
      </c>
      <c r="S11891" t="s">
        <v>23931</v>
      </c>
      <c r="U11891" t="s">
        <v>12418</v>
      </c>
      <c r="W11891">
        <v>11</v>
      </c>
      <c r="X11891">
        <v>1</v>
      </c>
      <c r="Y11891" t="s">
        <v>12419</v>
      </c>
      <c r="Z11891" t="s">
        <v>12420</v>
      </c>
      <c r="AA11891" t="s">
        <v>12421</v>
      </c>
      <c r="AB11891" t="s">
        <v>12430</v>
      </c>
      <c r="AC11891">
        <v>2</v>
      </c>
      <c r="AD11891" s="123">
        <v>39111</v>
      </c>
      <c r="AE11891" t="s">
        <v>12423</v>
      </c>
      <c r="AG11891">
        <v>40003133</v>
      </c>
      <c r="AL11891" t="s">
        <v>12430</v>
      </c>
      <c r="AN11891">
        <v>5012702701</v>
      </c>
      <c r="AO11891">
        <v>16</v>
      </c>
      <c r="AP11891" t="s">
        <v>12424</v>
      </c>
      <c r="AQ11891" t="s">
        <v>11408</v>
      </c>
      <c r="AR11891">
        <v>4100</v>
      </c>
      <c r="AS11891" t="s">
        <v>12491</v>
      </c>
      <c r="AT11891">
        <v>2005</v>
      </c>
      <c r="AV11891" t="s">
        <v>23932</v>
      </c>
      <c r="AW11891">
        <v>116100</v>
      </c>
    </row>
    <row r="11892" spans="1:49" x14ac:dyDescent="0.25">
      <c r="A11892">
        <v>4100</v>
      </c>
      <c r="B11892">
        <v>30050</v>
      </c>
      <c r="C11892">
        <v>4031</v>
      </c>
      <c r="D11892">
        <v>415</v>
      </c>
      <c r="E11892" s="124" t="s">
        <v>315</v>
      </c>
      <c r="F11892" t="str">
        <f t="shared" si="244"/>
        <v>OpenGFX INTERNATIONAL, INC.</v>
      </c>
      <c r="G11892" s="151" t="str">
        <f t="shared" si="245"/>
        <v>Open</v>
      </c>
      <c r="H11892" s="149" t="s">
        <v>3951</v>
      </c>
      <c r="I11892">
        <v>40007446</v>
      </c>
      <c r="K11892" t="s">
        <v>23933</v>
      </c>
      <c r="L11892" t="s">
        <v>23934</v>
      </c>
      <c r="M11892" t="s">
        <v>12546</v>
      </c>
      <c r="N11892">
        <v>60030</v>
      </c>
      <c r="Q11892" t="s">
        <v>12415</v>
      </c>
      <c r="R11892" t="s">
        <v>12416</v>
      </c>
      <c r="S11892" t="s">
        <v>23935</v>
      </c>
      <c r="U11892" t="s">
        <v>12418</v>
      </c>
      <c r="W11892">
        <v>11</v>
      </c>
      <c r="X11892">
        <v>1</v>
      </c>
      <c r="Y11892" t="s">
        <v>12419</v>
      </c>
      <c r="Z11892" t="s">
        <v>12420</v>
      </c>
      <c r="AA11892" t="s">
        <v>12485</v>
      </c>
      <c r="AB11892" t="s">
        <v>12422</v>
      </c>
      <c r="AC11892">
        <v>2</v>
      </c>
      <c r="AD11892" s="123">
        <v>41940</v>
      </c>
      <c r="AE11892" t="s">
        <v>12528</v>
      </c>
      <c r="AG11892">
        <v>40007446</v>
      </c>
      <c r="AL11892" t="s">
        <v>12422</v>
      </c>
      <c r="AN11892">
        <v>1409711901</v>
      </c>
      <c r="AO11892">
        <v>16</v>
      </c>
      <c r="AP11892" t="s">
        <v>12424</v>
      </c>
      <c r="AQ11892" t="s">
        <v>11408</v>
      </c>
      <c r="AR11892">
        <v>4100</v>
      </c>
      <c r="AT11892">
        <v>0</v>
      </c>
      <c r="AV11892" t="s">
        <v>23936</v>
      </c>
      <c r="AW11892">
        <v>116100</v>
      </c>
    </row>
    <row r="11893" spans="1:49" x14ac:dyDescent="0.25">
      <c r="A11893">
        <v>4100</v>
      </c>
      <c r="B11893">
        <v>30010</v>
      </c>
      <c r="C11893">
        <v>4002</v>
      </c>
      <c r="D11893">
        <v>416</v>
      </c>
      <c r="E11893" s="124" t="s">
        <v>315</v>
      </c>
      <c r="F11893" t="str">
        <f t="shared" si="244"/>
        <v>OpenGIESECKE &amp; DEVRIENT AMERICA, INC,</v>
      </c>
      <c r="G11893" s="151" t="str">
        <f t="shared" si="245"/>
        <v>Open</v>
      </c>
      <c r="H11893" s="149" t="s">
        <v>3959</v>
      </c>
      <c r="I11893">
        <v>40000384</v>
      </c>
      <c r="J11893" t="s">
        <v>12492</v>
      </c>
      <c r="K11893" t="s">
        <v>23937</v>
      </c>
      <c r="L11893" t="s">
        <v>23938</v>
      </c>
      <c r="M11893" t="s">
        <v>16547</v>
      </c>
      <c r="N11893" t="s">
        <v>23939</v>
      </c>
      <c r="Q11893" t="s">
        <v>12415</v>
      </c>
      <c r="R11893" t="s">
        <v>12416</v>
      </c>
      <c r="S11893" t="s">
        <v>23940</v>
      </c>
      <c r="U11893" t="s">
        <v>12418</v>
      </c>
      <c r="W11893">
        <v>11</v>
      </c>
      <c r="X11893">
        <v>0</v>
      </c>
      <c r="Y11893" t="s">
        <v>12419</v>
      </c>
      <c r="Z11893" t="s">
        <v>12420</v>
      </c>
      <c r="AA11893" t="s">
        <v>12421</v>
      </c>
      <c r="AB11893" t="s">
        <v>12422</v>
      </c>
      <c r="AC11893">
        <v>2</v>
      </c>
      <c r="AD11893" s="123">
        <v>39111</v>
      </c>
      <c r="AE11893" t="s">
        <v>12423</v>
      </c>
      <c r="AG11893">
        <v>40000384</v>
      </c>
      <c r="AL11893" t="s">
        <v>12422</v>
      </c>
      <c r="AN11893">
        <v>4710721211</v>
      </c>
      <c r="AO11893">
        <v>16</v>
      </c>
      <c r="AP11893" t="s">
        <v>12424</v>
      </c>
      <c r="AQ11893" t="s">
        <v>11408</v>
      </c>
      <c r="AR11893">
        <v>4100</v>
      </c>
      <c r="AT11893">
        <v>2005</v>
      </c>
      <c r="AV11893" t="s">
        <v>23941</v>
      </c>
      <c r="AW11893">
        <v>116100</v>
      </c>
    </row>
    <row r="11894" spans="1:49" x14ac:dyDescent="0.25">
      <c r="A11894">
        <v>4100</v>
      </c>
      <c r="B11894">
        <v>30050</v>
      </c>
      <c r="C11894">
        <v>4031</v>
      </c>
      <c r="D11894">
        <v>415</v>
      </c>
      <c r="E11894" s="124" t="s">
        <v>315</v>
      </c>
      <c r="F11894" t="str">
        <f t="shared" si="244"/>
        <v>OpenGILMAN ENGINEERING &amp; MFG. CO. LLC</v>
      </c>
      <c r="G11894" s="151" t="str">
        <f t="shared" si="245"/>
        <v>Open</v>
      </c>
      <c r="H11894" s="149" t="s">
        <v>3965</v>
      </c>
      <c r="I11894">
        <v>40002486</v>
      </c>
      <c r="K11894" t="s">
        <v>23942</v>
      </c>
      <c r="L11894" t="s">
        <v>23943</v>
      </c>
      <c r="M11894" t="s">
        <v>14186</v>
      </c>
      <c r="N11894" t="s">
        <v>23944</v>
      </c>
      <c r="Q11894" t="s">
        <v>12415</v>
      </c>
      <c r="R11894" t="s">
        <v>12416</v>
      </c>
      <c r="S11894" t="s">
        <v>23945</v>
      </c>
      <c r="U11894" t="s">
        <v>12418</v>
      </c>
      <c r="W11894">
        <v>11</v>
      </c>
      <c r="X11894">
        <v>0</v>
      </c>
      <c r="Y11894" t="s">
        <v>12419</v>
      </c>
      <c r="Z11894" t="s">
        <v>12420</v>
      </c>
      <c r="AA11894" t="s">
        <v>12421</v>
      </c>
      <c r="AB11894" t="s">
        <v>14445</v>
      </c>
      <c r="AC11894">
        <v>2</v>
      </c>
      <c r="AD11894" s="123">
        <v>39111</v>
      </c>
      <c r="AE11894" t="s">
        <v>12423</v>
      </c>
      <c r="AG11894">
        <v>40002486</v>
      </c>
      <c r="AL11894" t="s">
        <v>14445</v>
      </c>
      <c r="AN11894">
        <v>5010504501</v>
      </c>
      <c r="AO11894">
        <v>16</v>
      </c>
      <c r="AP11894" t="s">
        <v>12424</v>
      </c>
      <c r="AQ11894" t="s">
        <v>11408</v>
      </c>
      <c r="AR11894">
        <v>4100</v>
      </c>
      <c r="AS11894" t="s">
        <v>12491</v>
      </c>
      <c r="AT11894">
        <v>0</v>
      </c>
      <c r="AV11894" t="s">
        <v>23946</v>
      </c>
      <c r="AW11894">
        <v>116100</v>
      </c>
    </row>
    <row r="11895" spans="1:49" x14ac:dyDescent="0.25">
      <c r="A11895">
        <v>4100</v>
      </c>
      <c r="B11895">
        <v>30050</v>
      </c>
      <c r="C11895">
        <v>4031</v>
      </c>
      <c r="D11895">
        <v>415</v>
      </c>
      <c r="E11895" s="124" t="s">
        <v>315</v>
      </c>
      <c r="F11895" t="str">
        <f t="shared" si="244"/>
        <v>OpenGOLD STANDARD BAKING INC (WI)</v>
      </c>
      <c r="G11895" s="151" t="str">
        <f t="shared" si="245"/>
        <v>Open</v>
      </c>
      <c r="H11895" s="149" t="s">
        <v>4039</v>
      </c>
      <c r="I11895">
        <v>40008174</v>
      </c>
      <c r="K11895" t="s">
        <v>21545</v>
      </c>
      <c r="L11895" t="s">
        <v>12545</v>
      </c>
      <c r="M11895" t="s">
        <v>12546</v>
      </c>
      <c r="N11895">
        <v>60632</v>
      </c>
      <c r="Q11895" t="s">
        <v>12415</v>
      </c>
      <c r="R11895" t="s">
        <v>12416</v>
      </c>
      <c r="S11895" t="s">
        <v>21546</v>
      </c>
      <c r="U11895" t="s">
        <v>12418</v>
      </c>
      <c r="W11895">
        <v>11</v>
      </c>
      <c r="X11895">
        <v>1</v>
      </c>
      <c r="Y11895" t="s">
        <v>12419</v>
      </c>
      <c r="Z11895" t="s">
        <v>12420</v>
      </c>
      <c r="AA11895" t="s">
        <v>12429</v>
      </c>
      <c r="AB11895" t="s">
        <v>12422</v>
      </c>
      <c r="AC11895">
        <v>2</v>
      </c>
      <c r="AD11895" s="123">
        <v>42926</v>
      </c>
      <c r="AE11895" t="s">
        <v>12431</v>
      </c>
      <c r="AG11895">
        <v>40008174</v>
      </c>
      <c r="AL11895" t="s">
        <v>12422</v>
      </c>
      <c r="AN11895">
        <v>1403105101</v>
      </c>
      <c r="AO11895">
        <v>16</v>
      </c>
      <c r="AP11895" t="s">
        <v>12424</v>
      </c>
      <c r="AQ11895" t="s">
        <v>11408</v>
      </c>
      <c r="AR11895">
        <v>4100</v>
      </c>
      <c r="AT11895">
        <v>0</v>
      </c>
      <c r="AV11895" t="s">
        <v>21547</v>
      </c>
      <c r="AW11895">
        <v>116100</v>
      </c>
    </row>
    <row r="11896" spans="1:49" x14ac:dyDescent="0.25">
      <c r="A11896">
        <v>4100</v>
      </c>
      <c r="B11896">
        <v>30050</v>
      </c>
      <c r="C11896">
        <v>4031</v>
      </c>
      <c r="D11896">
        <v>415</v>
      </c>
      <c r="E11896" s="124" t="s">
        <v>315</v>
      </c>
      <c r="F11896" t="str">
        <f t="shared" si="244"/>
        <v>OpenGRAFCOR PACKAGING, INC.</v>
      </c>
      <c r="G11896" s="151" t="str">
        <f t="shared" si="245"/>
        <v>Open</v>
      </c>
      <c r="H11896" s="149" t="s">
        <v>4096</v>
      </c>
      <c r="I11896">
        <v>40007102</v>
      </c>
      <c r="K11896" t="s">
        <v>23947</v>
      </c>
      <c r="L11896" t="s">
        <v>17405</v>
      </c>
      <c r="M11896" t="s">
        <v>12546</v>
      </c>
      <c r="N11896">
        <v>61101</v>
      </c>
      <c r="Q11896" t="s">
        <v>12415</v>
      </c>
      <c r="R11896" t="s">
        <v>12416</v>
      </c>
      <c r="S11896" t="s">
        <v>23948</v>
      </c>
      <c r="U11896" t="s">
        <v>12418</v>
      </c>
      <c r="W11896">
        <v>11</v>
      </c>
      <c r="X11896">
        <v>1</v>
      </c>
      <c r="Y11896" t="s">
        <v>12472</v>
      </c>
      <c r="Z11896" t="s">
        <v>12420</v>
      </c>
      <c r="AA11896" t="s">
        <v>12429</v>
      </c>
      <c r="AB11896" t="s">
        <v>12422</v>
      </c>
      <c r="AC11896">
        <v>2</v>
      </c>
      <c r="AD11896" s="123">
        <v>41424</v>
      </c>
      <c r="AE11896" t="s">
        <v>12431</v>
      </c>
      <c r="AG11896">
        <v>40007102</v>
      </c>
      <c r="AL11896" t="s">
        <v>12422</v>
      </c>
      <c r="AN11896">
        <v>1420125401</v>
      </c>
      <c r="AO11896">
        <v>16</v>
      </c>
      <c r="AP11896" t="s">
        <v>12424</v>
      </c>
      <c r="AQ11896" t="s">
        <v>11408</v>
      </c>
      <c r="AR11896">
        <v>4100</v>
      </c>
      <c r="AT11896">
        <v>0</v>
      </c>
      <c r="AV11896" t="s">
        <v>23949</v>
      </c>
      <c r="AW11896">
        <v>116100</v>
      </c>
    </row>
    <row r="11897" spans="1:49" x14ac:dyDescent="0.25">
      <c r="A11897">
        <v>4100</v>
      </c>
      <c r="B11897">
        <v>30010</v>
      </c>
      <c r="C11897">
        <v>4002</v>
      </c>
      <c r="D11897">
        <v>416</v>
      </c>
      <c r="E11897" s="124" t="s">
        <v>315</v>
      </c>
      <c r="F11897" t="str">
        <f t="shared" si="244"/>
        <v>OpenGRAINGER A/P</v>
      </c>
      <c r="G11897" s="151" t="str">
        <f t="shared" si="245"/>
        <v>Open</v>
      </c>
      <c r="H11897" s="149" t="s">
        <v>4102</v>
      </c>
      <c r="I11897">
        <v>40007848</v>
      </c>
      <c r="J11897" t="s">
        <v>12492</v>
      </c>
      <c r="K11897" t="s">
        <v>23950</v>
      </c>
      <c r="L11897" t="s">
        <v>12821</v>
      </c>
      <c r="M11897" t="s">
        <v>12546</v>
      </c>
      <c r="N11897">
        <v>60038</v>
      </c>
      <c r="Q11897" t="s">
        <v>12415</v>
      </c>
      <c r="R11897" t="s">
        <v>12416</v>
      </c>
      <c r="S11897" t="s">
        <v>23951</v>
      </c>
      <c r="U11897" t="s">
        <v>12418</v>
      </c>
      <c r="W11897">
        <v>11</v>
      </c>
      <c r="X11897">
        <v>2</v>
      </c>
      <c r="Y11897" t="s">
        <v>12419</v>
      </c>
      <c r="Z11897" t="s">
        <v>12420</v>
      </c>
      <c r="AA11897" t="s">
        <v>12429</v>
      </c>
      <c r="AB11897" t="s">
        <v>12422</v>
      </c>
      <c r="AC11897">
        <v>2</v>
      </c>
      <c r="AD11897" s="123">
        <v>42506</v>
      </c>
      <c r="AE11897" t="s">
        <v>12431</v>
      </c>
      <c r="AG11897">
        <v>40007848</v>
      </c>
      <c r="AL11897" t="s">
        <v>12422</v>
      </c>
      <c r="AN11897">
        <v>1403122301</v>
      </c>
      <c r="AO11897">
        <v>16</v>
      </c>
      <c r="AP11897" t="s">
        <v>12424</v>
      </c>
      <c r="AQ11897" t="s">
        <v>11408</v>
      </c>
      <c r="AR11897">
        <v>4100</v>
      </c>
      <c r="AT11897">
        <v>0</v>
      </c>
      <c r="AV11897" t="s">
        <v>4098</v>
      </c>
      <c r="AW11897">
        <v>116100</v>
      </c>
    </row>
    <row r="11898" spans="1:49" x14ac:dyDescent="0.25">
      <c r="A11898">
        <v>4100</v>
      </c>
      <c r="B11898">
        <v>30050</v>
      </c>
      <c r="C11898">
        <v>4031</v>
      </c>
      <c r="D11898">
        <v>415</v>
      </c>
      <c r="E11898" s="124" t="s">
        <v>315</v>
      </c>
      <c r="F11898" t="str">
        <f t="shared" si="244"/>
        <v>OpenGREAT NORTHERN CORPORATION</v>
      </c>
      <c r="G11898" s="151" t="str">
        <f t="shared" si="245"/>
        <v>Open</v>
      </c>
      <c r="H11898" s="149" t="s">
        <v>4143</v>
      </c>
      <c r="I11898">
        <v>40003140</v>
      </c>
      <c r="K11898" t="s">
        <v>23952</v>
      </c>
      <c r="L11898" t="s">
        <v>23953</v>
      </c>
      <c r="M11898" t="s">
        <v>14186</v>
      </c>
      <c r="N11898" t="s">
        <v>23954</v>
      </c>
      <c r="Q11898" t="s">
        <v>12415</v>
      </c>
      <c r="R11898" t="s">
        <v>12416</v>
      </c>
      <c r="S11898" t="s">
        <v>23955</v>
      </c>
      <c r="U11898" t="s">
        <v>12418</v>
      </c>
      <c r="W11898">
        <v>11</v>
      </c>
      <c r="X11898">
        <v>1</v>
      </c>
      <c r="Y11898" t="s">
        <v>12419</v>
      </c>
      <c r="Z11898" t="s">
        <v>12420</v>
      </c>
      <c r="AA11898" t="s">
        <v>12421</v>
      </c>
      <c r="AB11898" t="s">
        <v>12422</v>
      </c>
      <c r="AC11898">
        <v>2</v>
      </c>
      <c r="AD11898" s="123">
        <v>39111</v>
      </c>
      <c r="AE11898" t="s">
        <v>12423</v>
      </c>
      <c r="AG11898">
        <v>40003140</v>
      </c>
      <c r="AL11898" t="s">
        <v>12422</v>
      </c>
      <c r="AN11898">
        <v>5010109401</v>
      </c>
      <c r="AO11898">
        <v>16</v>
      </c>
      <c r="AP11898" t="s">
        <v>12424</v>
      </c>
      <c r="AQ11898" t="s">
        <v>11408</v>
      </c>
      <c r="AR11898">
        <v>4100</v>
      </c>
      <c r="AS11898" t="s">
        <v>12491</v>
      </c>
      <c r="AT11898">
        <v>2005</v>
      </c>
      <c r="AV11898" t="s">
        <v>23956</v>
      </c>
      <c r="AW11898">
        <v>116100</v>
      </c>
    </row>
    <row r="11899" spans="1:49" x14ac:dyDescent="0.25">
      <c r="A11899">
        <v>4100</v>
      </c>
      <c r="B11899">
        <v>30050</v>
      </c>
      <c r="C11899">
        <v>4031</v>
      </c>
      <c r="D11899">
        <v>415</v>
      </c>
      <c r="E11899" s="124" t="s">
        <v>315</v>
      </c>
      <c r="F11899" t="str">
        <f t="shared" si="244"/>
        <v>OpenHARVARD FACTORY AUTOMATION</v>
      </c>
      <c r="G11899" s="151" t="str">
        <f t="shared" si="245"/>
        <v>Open</v>
      </c>
      <c r="H11899" s="149" t="s">
        <v>4284</v>
      </c>
      <c r="I11899">
        <v>40002129</v>
      </c>
      <c r="K11899" t="s">
        <v>23957</v>
      </c>
      <c r="L11899" t="s">
        <v>23958</v>
      </c>
      <c r="M11899" t="s">
        <v>12546</v>
      </c>
      <c r="N11899" t="s">
        <v>23959</v>
      </c>
      <c r="Q11899" t="s">
        <v>12415</v>
      </c>
      <c r="R11899" t="s">
        <v>12416</v>
      </c>
      <c r="S11899" t="s">
        <v>23960</v>
      </c>
      <c r="U11899" t="s">
        <v>12418</v>
      </c>
      <c r="W11899">
        <v>11</v>
      </c>
      <c r="X11899">
        <v>0</v>
      </c>
      <c r="Y11899" t="s">
        <v>12419</v>
      </c>
      <c r="Z11899" t="s">
        <v>12420</v>
      </c>
      <c r="AA11899" t="s">
        <v>12421</v>
      </c>
      <c r="AB11899" t="s">
        <v>12422</v>
      </c>
      <c r="AC11899">
        <v>2</v>
      </c>
      <c r="AD11899" s="123">
        <v>39111</v>
      </c>
      <c r="AE11899" t="s">
        <v>12423</v>
      </c>
      <c r="AG11899">
        <v>40002129</v>
      </c>
      <c r="AL11899" t="s">
        <v>12422</v>
      </c>
      <c r="AN11899">
        <v>1411112301</v>
      </c>
      <c r="AO11899">
        <v>16</v>
      </c>
      <c r="AP11899" t="s">
        <v>12424</v>
      </c>
      <c r="AQ11899" t="s">
        <v>11408</v>
      </c>
      <c r="AR11899">
        <v>4100</v>
      </c>
      <c r="AT11899">
        <v>0</v>
      </c>
      <c r="AV11899" t="s">
        <v>23961</v>
      </c>
      <c r="AW11899">
        <v>116100</v>
      </c>
    </row>
    <row r="11900" spans="1:49" x14ac:dyDescent="0.25">
      <c r="A11900">
        <v>4100</v>
      </c>
      <c r="B11900">
        <v>30010</v>
      </c>
      <c r="C11900">
        <v>4002</v>
      </c>
      <c r="D11900">
        <v>416</v>
      </c>
      <c r="E11900" s="124" t="s">
        <v>315</v>
      </c>
      <c r="F11900" t="str">
        <f t="shared" si="244"/>
        <v>OpenHAUNI RICHMOND</v>
      </c>
      <c r="G11900" s="151" t="str">
        <f t="shared" si="245"/>
        <v>Open</v>
      </c>
      <c r="H11900" s="149" t="s">
        <v>13620</v>
      </c>
      <c r="I11900">
        <v>40000139</v>
      </c>
      <c r="K11900" t="s">
        <v>23962</v>
      </c>
      <c r="L11900" t="s">
        <v>14785</v>
      </c>
      <c r="M11900" t="s">
        <v>16547</v>
      </c>
      <c r="N11900" t="s">
        <v>16793</v>
      </c>
      <c r="Q11900" t="s">
        <v>12415</v>
      </c>
      <c r="R11900" t="s">
        <v>12416</v>
      </c>
      <c r="S11900" t="s">
        <v>23963</v>
      </c>
      <c r="U11900" t="s">
        <v>12418</v>
      </c>
      <c r="V11900">
        <v>100</v>
      </c>
      <c r="W11900">
        <v>11</v>
      </c>
      <c r="X11900">
        <v>0</v>
      </c>
      <c r="Y11900" t="s">
        <v>12419</v>
      </c>
      <c r="Z11900" t="s">
        <v>12420</v>
      </c>
      <c r="AA11900" t="s">
        <v>12421</v>
      </c>
      <c r="AB11900" t="s">
        <v>12422</v>
      </c>
      <c r="AC11900">
        <v>2</v>
      </c>
      <c r="AD11900" s="123">
        <v>39111</v>
      </c>
      <c r="AE11900" t="s">
        <v>12423</v>
      </c>
      <c r="AG11900">
        <v>40000139</v>
      </c>
      <c r="AL11900" t="s">
        <v>12422</v>
      </c>
      <c r="AN11900">
        <v>4776005501</v>
      </c>
      <c r="AO11900">
        <v>16</v>
      </c>
      <c r="AP11900" t="s">
        <v>12424</v>
      </c>
      <c r="AQ11900" t="s">
        <v>11408</v>
      </c>
      <c r="AR11900">
        <v>4100</v>
      </c>
      <c r="AT11900">
        <v>2005</v>
      </c>
      <c r="AV11900" t="s">
        <v>23964</v>
      </c>
      <c r="AW11900">
        <v>116100</v>
      </c>
    </row>
    <row r="11901" spans="1:49" x14ac:dyDescent="0.25">
      <c r="A11901">
        <v>4100</v>
      </c>
      <c r="B11901">
        <v>30050</v>
      </c>
      <c r="C11901">
        <v>4031</v>
      </c>
      <c r="D11901">
        <v>413</v>
      </c>
      <c r="E11901" s="124" t="s">
        <v>315</v>
      </c>
      <c r="F11901" t="str">
        <f t="shared" si="244"/>
        <v>OpenHEAT TEK, INC</v>
      </c>
      <c r="G11901" s="151" t="str">
        <f t="shared" si="245"/>
        <v>Open</v>
      </c>
      <c r="H11901" s="149" t="s">
        <v>4320</v>
      </c>
      <c r="I11901">
        <v>40008153</v>
      </c>
      <c r="L11901" t="s">
        <v>23697</v>
      </c>
      <c r="M11901" t="s">
        <v>14186</v>
      </c>
      <c r="O11901">
        <v>347</v>
      </c>
      <c r="P11901">
        <v>53036</v>
      </c>
      <c r="Q11901" t="s">
        <v>12415</v>
      </c>
      <c r="R11901" t="s">
        <v>12416</v>
      </c>
      <c r="S11901" t="s">
        <v>23965</v>
      </c>
      <c r="U11901" t="s">
        <v>12418</v>
      </c>
      <c r="W11901">
        <v>11</v>
      </c>
      <c r="X11901">
        <v>0</v>
      </c>
      <c r="Y11901" t="s">
        <v>12419</v>
      </c>
      <c r="Z11901" t="s">
        <v>12420</v>
      </c>
      <c r="AA11901" t="s">
        <v>12429</v>
      </c>
      <c r="AB11901" t="s">
        <v>12430</v>
      </c>
      <c r="AC11901">
        <v>2</v>
      </c>
      <c r="AD11901" s="123">
        <v>42900</v>
      </c>
      <c r="AE11901" t="s">
        <v>12431</v>
      </c>
      <c r="AG11901">
        <v>40008153</v>
      </c>
      <c r="AL11901" t="s">
        <v>12430</v>
      </c>
      <c r="AN11901">
        <v>5005521251</v>
      </c>
      <c r="AO11901">
        <v>16</v>
      </c>
      <c r="AP11901" t="s">
        <v>12424</v>
      </c>
      <c r="AQ11901" t="s">
        <v>11408</v>
      </c>
      <c r="AR11901">
        <v>4100</v>
      </c>
      <c r="AT11901">
        <v>0</v>
      </c>
      <c r="AV11901" t="s">
        <v>23966</v>
      </c>
      <c r="AW11901">
        <v>116100</v>
      </c>
    </row>
    <row r="11902" spans="1:49" x14ac:dyDescent="0.25">
      <c r="A11902">
        <v>4100</v>
      </c>
      <c r="B11902">
        <v>30050</v>
      </c>
      <c r="C11902">
        <v>4031</v>
      </c>
      <c r="D11902">
        <v>415</v>
      </c>
      <c r="E11902" s="124" t="s">
        <v>315</v>
      </c>
      <c r="F11902" t="str">
        <f t="shared" si="244"/>
        <v>OpenHEIBER SCHROEDER USA</v>
      </c>
      <c r="G11902" s="151" t="str">
        <f t="shared" si="245"/>
        <v>Open</v>
      </c>
      <c r="H11902" s="149" t="s">
        <v>4323</v>
      </c>
      <c r="I11902">
        <v>40003248</v>
      </c>
      <c r="K11902" t="s">
        <v>23967</v>
      </c>
      <c r="L11902" t="s">
        <v>16992</v>
      </c>
      <c r="M11902" t="s">
        <v>12546</v>
      </c>
      <c r="N11902">
        <v>60013</v>
      </c>
      <c r="Q11902" t="s">
        <v>12415</v>
      </c>
      <c r="R11902" t="s">
        <v>12416</v>
      </c>
      <c r="S11902" t="s">
        <v>23968</v>
      </c>
      <c r="U11902" t="s">
        <v>12418</v>
      </c>
      <c r="W11902">
        <v>11</v>
      </c>
      <c r="X11902">
        <v>0</v>
      </c>
      <c r="Y11902" t="s">
        <v>12419</v>
      </c>
      <c r="Z11902" t="s">
        <v>12420</v>
      </c>
      <c r="AA11902" t="s">
        <v>12421</v>
      </c>
      <c r="AB11902" t="s">
        <v>12422</v>
      </c>
      <c r="AC11902">
        <v>2</v>
      </c>
      <c r="AD11902" s="123">
        <v>39111</v>
      </c>
      <c r="AE11902" t="s">
        <v>12423</v>
      </c>
      <c r="AG11902">
        <v>40003248</v>
      </c>
      <c r="AL11902" t="s">
        <v>12422</v>
      </c>
      <c r="AN11902">
        <v>1411104301</v>
      </c>
      <c r="AO11902">
        <v>16</v>
      </c>
      <c r="AP11902" t="s">
        <v>12424</v>
      </c>
      <c r="AQ11902" t="s">
        <v>11408</v>
      </c>
      <c r="AR11902">
        <v>4100</v>
      </c>
      <c r="AT11902">
        <v>0</v>
      </c>
      <c r="AV11902" t="s">
        <v>23969</v>
      </c>
      <c r="AW11902">
        <v>116100</v>
      </c>
    </row>
    <row r="11903" spans="1:49" x14ac:dyDescent="0.25">
      <c r="A11903">
        <v>4100</v>
      </c>
      <c r="B11903">
        <v>30050</v>
      </c>
      <c r="C11903">
        <v>4031</v>
      </c>
      <c r="D11903">
        <v>415</v>
      </c>
      <c r="E11903" s="124" t="s">
        <v>315</v>
      </c>
      <c r="F11903" t="str">
        <f t="shared" si="244"/>
        <v>OpenHELICON GRAPHICS LLC</v>
      </c>
      <c r="G11903" s="151" t="str">
        <f t="shared" si="245"/>
        <v>Open</v>
      </c>
      <c r="H11903" s="149" t="s">
        <v>4328</v>
      </c>
      <c r="I11903">
        <v>40007715</v>
      </c>
      <c r="K11903" t="s">
        <v>23970</v>
      </c>
      <c r="L11903" t="s">
        <v>16663</v>
      </c>
      <c r="M11903" t="s">
        <v>14186</v>
      </c>
      <c r="N11903">
        <v>53105</v>
      </c>
      <c r="Q11903" t="s">
        <v>12415</v>
      </c>
      <c r="R11903" t="s">
        <v>12416</v>
      </c>
      <c r="S11903" t="s">
        <v>23971</v>
      </c>
      <c r="U11903" t="s">
        <v>12418</v>
      </c>
      <c r="W11903">
        <v>11</v>
      </c>
      <c r="X11903">
        <v>2</v>
      </c>
      <c r="Y11903" t="s">
        <v>12419</v>
      </c>
      <c r="Z11903" t="s">
        <v>12420</v>
      </c>
      <c r="AA11903" t="s">
        <v>12429</v>
      </c>
      <c r="AB11903" t="s">
        <v>12422</v>
      </c>
      <c r="AC11903">
        <v>2</v>
      </c>
      <c r="AD11903" s="123">
        <v>42311</v>
      </c>
      <c r="AE11903" t="s">
        <v>12431</v>
      </c>
      <c r="AG11903">
        <v>40007715</v>
      </c>
      <c r="AL11903" t="s">
        <v>12422</v>
      </c>
      <c r="AN11903">
        <v>5010101501</v>
      </c>
      <c r="AO11903">
        <v>16</v>
      </c>
      <c r="AP11903" t="s">
        <v>12424</v>
      </c>
      <c r="AQ11903" t="s">
        <v>11408</v>
      </c>
      <c r="AR11903">
        <v>4100</v>
      </c>
      <c r="AT11903">
        <v>0</v>
      </c>
      <c r="AV11903" t="s">
        <v>23972</v>
      </c>
      <c r="AW11903">
        <v>116100</v>
      </c>
    </row>
    <row r="11904" spans="1:49" x14ac:dyDescent="0.25">
      <c r="A11904">
        <v>4100</v>
      </c>
      <c r="B11904">
        <v>30010</v>
      </c>
      <c r="C11904">
        <v>4002</v>
      </c>
      <c r="D11904">
        <v>410</v>
      </c>
      <c r="E11904" s="124" t="s">
        <v>315</v>
      </c>
      <c r="F11904" t="str">
        <f t="shared" si="244"/>
        <v>OpenHENDRIX BATTING COMPANY</v>
      </c>
      <c r="G11904" s="151" t="str">
        <f t="shared" si="245"/>
        <v>Open</v>
      </c>
      <c r="H11904" s="149" t="s">
        <v>4333</v>
      </c>
      <c r="I11904">
        <v>40001853</v>
      </c>
      <c r="K11904" t="s">
        <v>23973</v>
      </c>
      <c r="L11904" t="s">
        <v>16782</v>
      </c>
      <c r="M11904" t="s">
        <v>13169</v>
      </c>
      <c r="N11904" t="s">
        <v>23974</v>
      </c>
      <c r="Q11904" t="s">
        <v>12415</v>
      </c>
      <c r="R11904" t="s">
        <v>12416</v>
      </c>
      <c r="S11904" t="s">
        <v>23975</v>
      </c>
      <c r="U11904" t="s">
        <v>12418</v>
      </c>
      <c r="W11904">
        <v>11</v>
      </c>
      <c r="X11904">
        <v>1</v>
      </c>
      <c r="Y11904" t="s">
        <v>12419</v>
      </c>
      <c r="Z11904" t="s">
        <v>12420</v>
      </c>
      <c r="AA11904" t="s">
        <v>12421</v>
      </c>
      <c r="AB11904" t="s">
        <v>12422</v>
      </c>
      <c r="AC11904">
        <v>2</v>
      </c>
      <c r="AD11904" s="123">
        <v>39111</v>
      </c>
      <c r="AE11904" t="s">
        <v>12423</v>
      </c>
      <c r="AG11904">
        <v>40001853</v>
      </c>
      <c r="AL11904" t="s">
        <v>12422</v>
      </c>
      <c r="AN11904">
        <v>3408105401</v>
      </c>
      <c r="AO11904">
        <v>16</v>
      </c>
      <c r="AP11904" t="s">
        <v>12424</v>
      </c>
      <c r="AQ11904" t="s">
        <v>11408</v>
      </c>
      <c r="AR11904">
        <v>4100</v>
      </c>
      <c r="AT11904">
        <v>2005</v>
      </c>
      <c r="AV11904" t="s">
        <v>23976</v>
      </c>
      <c r="AW11904">
        <v>116100</v>
      </c>
    </row>
    <row r="11905" spans="1:49" x14ac:dyDescent="0.25">
      <c r="A11905">
        <v>4100</v>
      </c>
      <c r="B11905">
        <v>30010</v>
      </c>
      <c r="C11905">
        <v>4002</v>
      </c>
      <c r="D11905">
        <v>416</v>
      </c>
      <c r="E11905" s="124" t="s">
        <v>315</v>
      </c>
      <c r="F11905" t="str">
        <f t="shared" si="244"/>
        <v>OpenHERSHEY</v>
      </c>
      <c r="G11905" s="151" t="str">
        <f t="shared" si="245"/>
        <v>Open</v>
      </c>
      <c r="H11905" s="149" t="s">
        <v>4348</v>
      </c>
      <c r="I11905">
        <v>40006313</v>
      </c>
      <c r="J11905" t="s">
        <v>12492</v>
      </c>
      <c r="K11905" t="s">
        <v>22278</v>
      </c>
      <c r="L11905" t="s">
        <v>15803</v>
      </c>
      <c r="M11905" t="s">
        <v>12560</v>
      </c>
      <c r="N11905">
        <v>19007</v>
      </c>
      <c r="Q11905" t="s">
        <v>12415</v>
      </c>
      <c r="R11905" t="s">
        <v>12416</v>
      </c>
      <c r="S11905" t="s">
        <v>23413</v>
      </c>
      <c r="U11905" t="s">
        <v>12418</v>
      </c>
      <c r="V11905">
        <v>205</v>
      </c>
      <c r="W11905">
        <v>11</v>
      </c>
      <c r="X11905">
        <v>1</v>
      </c>
      <c r="Y11905" t="s">
        <v>12472</v>
      </c>
      <c r="Z11905" t="s">
        <v>12420</v>
      </c>
      <c r="AA11905" t="s">
        <v>12429</v>
      </c>
      <c r="AB11905" t="s">
        <v>12830</v>
      </c>
      <c r="AC11905">
        <v>2</v>
      </c>
      <c r="AD11905" s="123">
        <v>40324</v>
      </c>
      <c r="AE11905" t="s">
        <v>12431</v>
      </c>
      <c r="AG11905">
        <v>40006313</v>
      </c>
      <c r="AL11905" t="s">
        <v>12830</v>
      </c>
      <c r="AN11905">
        <v>3901704501</v>
      </c>
      <c r="AO11905">
        <v>16</v>
      </c>
      <c r="AP11905" t="s">
        <v>12424</v>
      </c>
      <c r="AQ11905" t="s">
        <v>11408</v>
      </c>
      <c r="AR11905">
        <v>4100</v>
      </c>
      <c r="AT11905">
        <v>0</v>
      </c>
      <c r="AV11905" t="s">
        <v>14237</v>
      </c>
      <c r="AW11905">
        <v>116100</v>
      </c>
    </row>
    <row r="11906" spans="1:49" x14ac:dyDescent="0.25">
      <c r="A11906">
        <v>4100</v>
      </c>
      <c r="B11906">
        <v>30010</v>
      </c>
      <c r="C11906">
        <v>4002</v>
      </c>
      <c r="D11906">
        <v>416</v>
      </c>
      <c r="E11906" s="124" t="s">
        <v>315</v>
      </c>
      <c r="F11906" t="str">
        <f t="shared" si="244"/>
        <v>OpenHERSHEY CHOCOLATE OF VIRGINIA</v>
      </c>
      <c r="G11906" s="151" t="str">
        <f t="shared" si="245"/>
        <v>Open</v>
      </c>
      <c r="H11906" s="149" t="s">
        <v>13623</v>
      </c>
      <c r="I11906">
        <v>40000140</v>
      </c>
      <c r="J11906" t="s">
        <v>23977</v>
      </c>
      <c r="K11906" t="s">
        <v>23978</v>
      </c>
      <c r="L11906" t="s">
        <v>4348</v>
      </c>
      <c r="M11906" t="s">
        <v>12560</v>
      </c>
      <c r="N11906">
        <v>17033</v>
      </c>
      <c r="Q11906" t="s">
        <v>12415</v>
      </c>
      <c r="R11906" t="s">
        <v>12416</v>
      </c>
      <c r="S11906" t="s">
        <v>23979</v>
      </c>
      <c r="U11906" t="s">
        <v>12418</v>
      </c>
      <c r="V11906">
        <v>205</v>
      </c>
      <c r="W11906">
        <v>11</v>
      </c>
      <c r="X11906">
        <v>1</v>
      </c>
      <c r="Y11906" t="s">
        <v>12472</v>
      </c>
      <c r="Z11906" t="s">
        <v>12420</v>
      </c>
      <c r="AA11906" t="s">
        <v>12421</v>
      </c>
      <c r="AB11906" t="s">
        <v>12830</v>
      </c>
      <c r="AC11906">
        <v>2</v>
      </c>
      <c r="AD11906" s="123">
        <v>39111</v>
      </c>
      <c r="AE11906" t="s">
        <v>12423</v>
      </c>
      <c r="AG11906">
        <v>40000140</v>
      </c>
      <c r="AL11906" t="s">
        <v>12830</v>
      </c>
      <c r="AN11906">
        <v>3904316601</v>
      </c>
      <c r="AO11906">
        <v>16</v>
      </c>
      <c r="AP11906" t="s">
        <v>12424</v>
      </c>
      <c r="AQ11906" t="s">
        <v>11408</v>
      </c>
      <c r="AR11906">
        <v>4100</v>
      </c>
      <c r="AT11906">
        <v>2005</v>
      </c>
      <c r="AV11906" t="s">
        <v>23980</v>
      </c>
      <c r="AW11906">
        <v>116100</v>
      </c>
    </row>
    <row r="11907" spans="1:49" x14ac:dyDescent="0.25">
      <c r="A11907">
        <v>4100</v>
      </c>
      <c r="B11907">
        <v>30010</v>
      </c>
      <c r="C11907">
        <v>4002</v>
      </c>
      <c r="D11907">
        <v>416</v>
      </c>
      <c r="E11907" s="124" t="s">
        <v>315</v>
      </c>
      <c r="F11907" t="str">
        <f t="shared" ref="F11907:F11970" si="246">CONCATENATE(G11907, H11907)</f>
        <v>OpenHEWLETT-PACKARD</v>
      </c>
      <c r="G11907" s="151" t="str">
        <f t="shared" si="245"/>
        <v>Open</v>
      </c>
      <c r="H11907" s="149" t="s">
        <v>4356</v>
      </c>
      <c r="I11907">
        <v>40003046</v>
      </c>
      <c r="J11907" t="s">
        <v>12983</v>
      </c>
      <c r="K11907" t="s">
        <v>23981</v>
      </c>
      <c r="L11907" t="s">
        <v>23982</v>
      </c>
      <c r="M11907" t="s">
        <v>19481</v>
      </c>
      <c r="N11907" t="s">
        <v>23983</v>
      </c>
      <c r="Q11907" t="s">
        <v>12415</v>
      </c>
      <c r="R11907" t="s">
        <v>12416</v>
      </c>
      <c r="S11907" t="s">
        <v>23984</v>
      </c>
      <c r="U11907" t="s">
        <v>12418</v>
      </c>
      <c r="W11907">
        <v>11</v>
      </c>
      <c r="X11907">
        <v>1</v>
      </c>
      <c r="Y11907" t="s">
        <v>12419</v>
      </c>
      <c r="Z11907" t="s">
        <v>12420</v>
      </c>
      <c r="AA11907" t="s">
        <v>12421</v>
      </c>
      <c r="AB11907" t="s">
        <v>12757</v>
      </c>
      <c r="AC11907">
        <v>2</v>
      </c>
      <c r="AD11907" s="123">
        <v>39111</v>
      </c>
      <c r="AE11907" t="s">
        <v>12423</v>
      </c>
      <c r="AG11907">
        <v>40003046</v>
      </c>
      <c r="AL11907" t="s">
        <v>12757</v>
      </c>
      <c r="AN11907">
        <v>7200500091</v>
      </c>
      <c r="AO11907">
        <v>16</v>
      </c>
      <c r="AP11907" t="s">
        <v>12424</v>
      </c>
      <c r="AQ11907" t="s">
        <v>11408</v>
      </c>
      <c r="AR11907">
        <v>4100</v>
      </c>
      <c r="AT11907">
        <v>2005</v>
      </c>
      <c r="AV11907" t="s">
        <v>15520</v>
      </c>
      <c r="AW11907">
        <v>116100</v>
      </c>
    </row>
    <row r="11908" spans="1:49" x14ac:dyDescent="0.25">
      <c r="A11908">
        <v>4100</v>
      </c>
      <c r="B11908">
        <v>30050</v>
      </c>
      <c r="C11908">
        <v>4031</v>
      </c>
      <c r="D11908">
        <v>415</v>
      </c>
      <c r="E11908" s="124" t="s">
        <v>315</v>
      </c>
      <c r="F11908" t="str">
        <f t="shared" si="246"/>
        <v>OpenHM PRODUCT SOLUTIONS, LTD.</v>
      </c>
      <c r="G11908" s="151" t="str">
        <f t="shared" si="245"/>
        <v>Open</v>
      </c>
      <c r="H11908" s="149" t="s">
        <v>4382</v>
      </c>
      <c r="I11908">
        <v>40007108</v>
      </c>
      <c r="K11908" t="s">
        <v>23985</v>
      </c>
      <c r="L11908" t="s">
        <v>22667</v>
      </c>
      <c r="M11908" t="s">
        <v>14186</v>
      </c>
      <c r="N11908">
        <v>53029</v>
      </c>
      <c r="Q11908" t="s">
        <v>12415</v>
      </c>
      <c r="R11908" t="s">
        <v>12416</v>
      </c>
      <c r="S11908" t="s">
        <v>23986</v>
      </c>
      <c r="U11908" t="s">
        <v>12418</v>
      </c>
      <c r="W11908">
        <v>11</v>
      </c>
      <c r="X11908">
        <v>0</v>
      </c>
      <c r="Y11908" t="s">
        <v>12472</v>
      </c>
      <c r="Z11908" t="s">
        <v>12420</v>
      </c>
      <c r="AA11908" t="s">
        <v>12429</v>
      </c>
      <c r="AB11908" t="s">
        <v>12422</v>
      </c>
      <c r="AC11908">
        <v>2</v>
      </c>
      <c r="AD11908" s="123">
        <v>41438</v>
      </c>
      <c r="AE11908" t="s">
        <v>12431</v>
      </c>
      <c r="AG11908">
        <v>40007108</v>
      </c>
      <c r="AL11908" t="s">
        <v>12422</v>
      </c>
      <c r="AN11908">
        <v>5013314401</v>
      </c>
      <c r="AO11908">
        <v>16</v>
      </c>
      <c r="AP11908" t="s">
        <v>12424</v>
      </c>
      <c r="AQ11908" t="s">
        <v>11408</v>
      </c>
      <c r="AR11908">
        <v>4100</v>
      </c>
      <c r="AT11908">
        <v>0</v>
      </c>
      <c r="AV11908" t="s">
        <v>23987</v>
      </c>
      <c r="AW11908">
        <v>116100</v>
      </c>
    </row>
    <row r="11909" spans="1:49" x14ac:dyDescent="0.25">
      <c r="A11909">
        <v>4100</v>
      </c>
      <c r="B11909">
        <v>30050</v>
      </c>
      <c r="C11909">
        <v>4031</v>
      </c>
      <c r="D11909">
        <v>415</v>
      </c>
      <c r="E11909" s="124" t="s">
        <v>315</v>
      </c>
      <c r="F11909" t="str">
        <f t="shared" si="246"/>
        <v>OpenHONEYWELL SENSING &amp; CONTROL</v>
      </c>
      <c r="G11909" s="151" t="str">
        <f t="shared" si="245"/>
        <v>Open</v>
      </c>
      <c r="H11909" s="149" t="s">
        <v>4416</v>
      </c>
      <c r="I11909">
        <v>40004252</v>
      </c>
      <c r="K11909" t="s">
        <v>23988</v>
      </c>
      <c r="L11909" t="s">
        <v>13022</v>
      </c>
      <c r="M11909" t="s">
        <v>12546</v>
      </c>
      <c r="N11909">
        <v>61032</v>
      </c>
      <c r="Q11909" t="s">
        <v>12415</v>
      </c>
      <c r="R11909" t="s">
        <v>12416</v>
      </c>
      <c r="S11909" t="s">
        <v>23989</v>
      </c>
      <c r="U11909" t="s">
        <v>12418</v>
      </c>
      <c r="W11909">
        <v>11</v>
      </c>
      <c r="X11909">
        <v>1</v>
      </c>
      <c r="Y11909" t="s">
        <v>12472</v>
      </c>
      <c r="Z11909" t="s">
        <v>12420</v>
      </c>
      <c r="AA11909" t="s">
        <v>12421</v>
      </c>
      <c r="AB11909" t="s">
        <v>12430</v>
      </c>
      <c r="AC11909">
        <v>2</v>
      </c>
      <c r="AD11909" s="123">
        <v>39111</v>
      </c>
      <c r="AE11909" t="s">
        <v>12423</v>
      </c>
      <c r="AG11909">
        <v>40004252</v>
      </c>
      <c r="AL11909" t="s">
        <v>12430</v>
      </c>
      <c r="AN11909">
        <v>1417710401</v>
      </c>
      <c r="AO11909">
        <v>16</v>
      </c>
      <c r="AP11909" t="s">
        <v>12424</v>
      </c>
      <c r="AQ11909" t="s">
        <v>11408</v>
      </c>
      <c r="AR11909">
        <v>4100</v>
      </c>
      <c r="AT11909">
        <v>2005</v>
      </c>
      <c r="AV11909" t="s">
        <v>4413</v>
      </c>
      <c r="AW11909">
        <v>116100</v>
      </c>
    </row>
    <row r="11910" spans="1:49" x14ac:dyDescent="0.25">
      <c r="A11910">
        <v>4100</v>
      </c>
      <c r="B11910">
        <v>30050</v>
      </c>
      <c r="C11910">
        <v>4031</v>
      </c>
      <c r="D11910">
        <v>415</v>
      </c>
      <c r="E11910" s="124" t="s">
        <v>315</v>
      </c>
      <c r="F11910" t="str">
        <f t="shared" si="246"/>
        <v>OpenHOSTESS BRANDS, LLC</v>
      </c>
      <c r="G11910" s="151" t="str">
        <f t="shared" si="245"/>
        <v>Open</v>
      </c>
      <c r="H11910" s="149" t="s">
        <v>13626</v>
      </c>
      <c r="I11910">
        <v>40008374</v>
      </c>
      <c r="K11910" t="s">
        <v>23990</v>
      </c>
      <c r="L11910" t="s">
        <v>13326</v>
      </c>
      <c r="M11910" t="s">
        <v>13327</v>
      </c>
      <c r="N11910">
        <v>64111</v>
      </c>
      <c r="Q11910" t="s">
        <v>12415</v>
      </c>
      <c r="R11910" t="s">
        <v>12416</v>
      </c>
      <c r="S11910" t="s">
        <v>23991</v>
      </c>
      <c r="U11910" t="s">
        <v>12418</v>
      </c>
      <c r="W11910">
        <v>11</v>
      </c>
      <c r="X11910">
        <v>1</v>
      </c>
      <c r="Y11910" t="s">
        <v>12419</v>
      </c>
      <c r="Z11910" t="s">
        <v>12420</v>
      </c>
      <c r="AA11910" t="s">
        <v>14498</v>
      </c>
      <c r="AB11910" t="s">
        <v>12422</v>
      </c>
      <c r="AC11910">
        <v>2</v>
      </c>
      <c r="AD11910" s="123">
        <v>43224</v>
      </c>
      <c r="AE11910" t="s">
        <v>12431</v>
      </c>
      <c r="AG11910">
        <v>40008374</v>
      </c>
      <c r="AL11910" t="s">
        <v>12422</v>
      </c>
      <c r="AN11910">
        <v>2609506901</v>
      </c>
      <c r="AO11910">
        <v>16</v>
      </c>
      <c r="AP11910" t="s">
        <v>12424</v>
      </c>
      <c r="AQ11910" t="s">
        <v>11408</v>
      </c>
      <c r="AR11910">
        <v>4100</v>
      </c>
      <c r="AT11910">
        <v>0</v>
      </c>
      <c r="AV11910" t="s">
        <v>23992</v>
      </c>
      <c r="AW11910">
        <v>116100</v>
      </c>
    </row>
    <row r="11911" spans="1:49" x14ac:dyDescent="0.25">
      <c r="A11911">
        <v>4100</v>
      </c>
      <c r="B11911">
        <v>30050</v>
      </c>
      <c r="C11911">
        <v>4031</v>
      </c>
      <c r="D11911">
        <v>415</v>
      </c>
      <c r="E11911" s="124" t="s">
        <v>315</v>
      </c>
      <c r="F11911" t="str">
        <f t="shared" si="246"/>
        <v>OpenHUF NORTH AMERICA AUTOMOTIVE</v>
      </c>
      <c r="G11911" s="151" t="str">
        <f t="shared" si="245"/>
        <v>Open</v>
      </c>
      <c r="H11911" s="149" t="s">
        <v>4454</v>
      </c>
      <c r="I11911">
        <v>40005670</v>
      </c>
      <c r="J11911" t="s">
        <v>23993</v>
      </c>
      <c r="K11911" t="s">
        <v>23994</v>
      </c>
      <c r="L11911" t="s">
        <v>15480</v>
      </c>
      <c r="M11911" t="s">
        <v>14186</v>
      </c>
      <c r="N11911">
        <v>53224</v>
      </c>
      <c r="Q11911" t="s">
        <v>12415</v>
      </c>
      <c r="R11911" t="s">
        <v>12416</v>
      </c>
      <c r="S11911" t="s">
        <v>23995</v>
      </c>
      <c r="U11911" t="s">
        <v>12418</v>
      </c>
      <c r="W11911">
        <v>11</v>
      </c>
      <c r="X11911">
        <v>1</v>
      </c>
      <c r="Y11911" t="s">
        <v>12419</v>
      </c>
      <c r="Z11911" t="s">
        <v>12420</v>
      </c>
      <c r="AA11911" t="s">
        <v>14498</v>
      </c>
      <c r="AB11911" t="s">
        <v>12422</v>
      </c>
      <c r="AC11911">
        <v>2</v>
      </c>
      <c r="AD11911" s="123">
        <v>39863</v>
      </c>
      <c r="AE11911" t="s">
        <v>12431</v>
      </c>
      <c r="AG11911">
        <v>40005670</v>
      </c>
      <c r="AL11911" t="s">
        <v>12422</v>
      </c>
      <c r="AN11911">
        <v>5007907101</v>
      </c>
      <c r="AO11911">
        <v>16</v>
      </c>
      <c r="AP11911" t="s">
        <v>12424</v>
      </c>
      <c r="AQ11911" t="s">
        <v>11408</v>
      </c>
      <c r="AR11911">
        <v>4100</v>
      </c>
      <c r="AS11911" t="s">
        <v>12491</v>
      </c>
      <c r="AT11911">
        <v>0</v>
      </c>
      <c r="AV11911" t="s">
        <v>23996</v>
      </c>
      <c r="AW11911">
        <v>116100</v>
      </c>
    </row>
    <row r="11912" spans="1:49" x14ac:dyDescent="0.25">
      <c r="A11912">
        <v>4100</v>
      </c>
      <c r="B11912">
        <v>30050</v>
      </c>
      <c r="C11912">
        <v>4031</v>
      </c>
      <c r="D11912">
        <v>415</v>
      </c>
      <c r="E11912" s="124" t="s">
        <v>315</v>
      </c>
      <c r="F11912" t="str">
        <f t="shared" si="246"/>
        <v>OpenHURLETRON, INC.</v>
      </c>
      <c r="G11912" s="151" t="str">
        <f t="shared" si="245"/>
        <v>Open</v>
      </c>
      <c r="H11912" s="149" t="s">
        <v>4465</v>
      </c>
      <c r="I11912">
        <v>40003439</v>
      </c>
      <c r="K11912" t="s">
        <v>23997</v>
      </c>
      <c r="L11912" t="s">
        <v>23998</v>
      </c>
      <c r="M11912" t="s">
        <v>12546</v>
      </c>
      <c r="N11912" t="s">
        <v>23999</v>
      </c>
      <c r="Q11912" t="s">
        <v>12415</v>
      </c>
      <c r="R11912" t="s">
        <v>12416</v>
      </c>
      <c r="S11912" t="s">
        <v>24000</v>
      </c>
      <c r="U11912" t="s">
        <v>12418</v>
      </c>
      <c r="W11912">
        <v>11</v>
      </c>
      <c r="X11912">
        <v>0</v>
      </c>
      <c r="Y11912" t="s">
        <v>12419</v>
      </c>
      <c r="Z11912" t="s">
        <v>12420</v>
      </c>
      <c r="AA11912" t="s">
        <v>12421</v>
      </c>
      <c r="AB11912" t="s">
        <v>12422</v>
      </c>
      <c r="AC11912">
        <v>2</v>
      </c>
      <c r="AD11912" s="123">
        <v>39111</v>
      </c>
      <c r="AE11912" t="s">
        <v>12423</v>
      </c>
      <c r="AG11912">
        <v>40003439</v>
      </c>
      <c r="AL11912" t="s">
        <v>12422</v>
      </c>
      <c r="AN11912">
        <v>1409716001</v>
      </c>
      <c r="AO11912">
        <v>16</v>
      </c>
      <c r="AP11912" t="s">
        <v>12424</v>
      </c>
      <c r="AQ11912" t="s">
        <v>11408</v>
      </c>
      <c r="AR11912">
        <v>4100</v>
      </c>
      <c r="AS11912" t="s">
        <v>12491</v>
      </c>
      <c r="AT11912">
        <v>0</v>
      </c>
      <c r="AV11912" t="s">
        <v>24001</v>
      </c>
      <c r="AW11912">
        <v>116100</v>
      </c>
    </row>
    <row r="11913" spans="1:49" x14ac:dyDescent="0.25">
      <c r="A11913">
        <v>4100</v>
      </c>
      <c r="B11913">
        <v>30050</v>
      </c>
      <c r="C11913">
        <v>4031</v>
      </c>
      <c r="D11913">
        <v>415</v>
      </c>
      <c r="E11913" s="124" t="s">
        <v>315</v>
      </c>
      <c r="F11913" t="str">
        <f t="shared" si="246"/>
        <v>OpenIMAGININGS 3, INC.</v>
      </c>
      <c r="G11913" s="151" t="str">
        <f t="shared" si="245"/>
        <v>Open</v>
      </c>
      <c r="H11913" s="149" t="s">
        <v>4521</v>
      </c>
      <c r="I11913">
        <v>40007954</v>
      </c>
      <c r="K11913" t="s">
        <v>24002</v>
      </c>
      <c r="L11913" t="s">
        <v>23897</v>
      </c>
      <c r="M11913" t="s">
        <v>12546</v>
      </c>
      <c r="N11913">
        <v>60714</v>
      </c>
      <c r="Q11913" t="s">
        <v>12415</v>
      </c>
      <c r="R11913" t="s">
        <v>12416</v>
      </c>
      <c r="S11913" t="s">
        <v>24003</v>
      </c>
      <c r="U11913" t="s">
        <v>12418</v>
      </c>
      <c r="W11913">
        <v>11</v>
      </c>
      <c r="X11913">
        <v>1</v>
      </c>
      <c r="Y11913" t="s">
        <v>12419</v>
      </c>
      <c r="Z11913" t="s">
        <v>12420</v>
      </c>
      <c r="AA11913" t="s">
        <v>12429</v>
      </c>
      <c r="AB11913" t="s">
        <v>12430</v>
      </c>
      <c r="AC11913">
        <v>2</v>
      </c>
      <c r="AD11913" s="123">
        <v>42681</v>
      </c>
      <c r="AE11913" t="s">
        <v>12431</v>
      </c>
      <c r="AG11913">
        <v>40007954</v>
      </c>
      <c r="AL11913" t="s">
        <v>12430</v>
      </c>
      <c r="AN11913">
        <v>1403120601</v>
      </c>
      <c r="AO11913">
        <v>16</v>
      </c>
      <c r="AP11913" t="s">
        <v>12424</v>
      </c>
      <c r="AQ11913" t="s">
        <v>11408</v>
      </c>
      <c r="AR11913">
        <v>4100</v>
      </c>
      <c r="AT11913">
        <v>0</v>
      </c>
      <c r="AV11913" t="s">
        <v>24004</v>
      </c>
      <c r="AW11913">
        <v>116100</v>
      </c>
    </row>
    <row r="11914" spans="1:49" x14ac:dyDescent="0.25">
      <c r="A11914">
        <v>4100</v>
      </c>
      <c r="B11914">
        <v>30050</v>
      </c>
      <c r="C11914">
        <v>4031</v>
      </c>
      <c r="D11914">
        <v>415</v>
      </c>
      <c r="E11914" s="124" t="s">
        <v>315</v>
      </c>
      <c r="F11914" t="str">
        <f t="shared" si="246"/>
        <v>OpenINDEPENDENT SYSTEMS CO.</v>
      </c>
      <c r="G11914" s="151" t="str">
        <f t="shared" si="245"/>
        <v>Open</v>
      </c>
      <c r="H11914" s="149" t="s">
        <v>4559</v>
      </c>
      <c r="I11914">
        <v>40003432</v>
      </c>
      <c r="K11914" t="s">
        <v>24005</v>
      </c>
      <c r="L11914" t="s">
        <v>24006</v>
      </c>
      <c r="M11914" t="s">
        <v>14186</v>
      </c>
      <c r="N11914" t="s">
        <v>24007</v>
      </c>
      <c r="Q11914" t="s">
        <v>12415</v>
      </c>
      <c r="R11914" t="s">
        <v>12416</v>
      </c>
      <c r="S11914" t="s">
        <v>24008</v>
      </c>
      <c r="U11914" t="s">
        <v>12418</v>
      </c>
      <c r="W11914">
        <v>11</v>
      </c>
      <c r="X11914">
        <v>1</v>
      </c>
      <c r="Y11914" t="s">
        <v>12419</v>
      </c>
      <c r="Z11914" t="s">
        <v>12420</v>
      </c>
      <c r="AA11914" t="s">
        <v>12421</v>
      </c>
      <c r="AB11914" t="s">
        <v>12478</v>
      </c>
      <c r="AC11914">
        <v>2</v>
      </c>
      <c r="AD11914" s="123">
        <v>39111</v>
      </c>
      <c r="AE11914" t="s">
        <v>12423</v>
      </c>
      <c r="AG11914">
        <v>40003432</v>
      </c>
      <c r="AL11914" t="s">
        <v>12478</v>
      </c>
      <c r="AN11914">
        <v>5012705401</v>
      </c>
      <c r="AO11914">
        <v>16</v>
      </c>
      <c r="AP11914" t="s">
        <v>12424</v>
      </c>
      <c r="AQ11914" t="s">
        <v>11408</v>
      </c>
      <c r="AR11914">
        <v>4100</v>
      </c>
      <c r="AS11914" t="s">
        <v>12491</v>
      </c>
      <c r="AT11914">
        <v>0</v>
      </c>
      <c r="AV11914" t="s">
        <v>12863</v>
      </c>
      <c r="AW11914">
        <v>116100</v>
      </c>
    </row>
    <row r="11915" spans="1:49" x14ac:dyDescent="0.25">
      <c r="A11915">
        <v>4100</v>
      </c>
      <c r="B11915">
        <v>30050</v>
      </c>
      <c r="C11915">
        <v>4031</v>
      </c>
      <c r="D11915">
        <v>415</v>
      </c>
      <c r="E11915" s="124" t="s">
        <v>315</v>
      </c>
      <c r="F11915" t="str">
        <f t="shared" si="246"/>
        <v>OpenINDUSTRIAL SOLUTIONS UNLIMITED 4031</v>
      </c>
      <c r="G11915" s="151" t="str">
        <f t="shared" si="245"/>
        <v>Open</v>
      </c>
      <c r="H11915" s="149" t="s">
        <v>4632</v>
      </c>
      <c r="I11915">
        <v>40008910</v>
      </c>
      <c r="J11915" t="s">
        <v>21592</v>
      </c>
      <c r="K11915" t="s">
        <v>24009</v>
      </c>
      <c r="L11915" t="s">
        <v>15371</v>
      </c>
      <c r="M11915" t="s">
        <v>14186</v>
      </c>
      <c r="N11915">
        <v>54915</v>
      </c>
      <c r="Q11915" t="s">
        <v>12415</v>
      </c>
      <c r="R11915" t="s">
        <v>12416</v>
      </c>
      <c r="S11915" t="s">
        <v>21594</v>
      </c>
      <c r="U11915" t="s">
        <v>12418</v>
      </c>
      <c r="W11915">
        <v>11</v>
      </c>
      <c r="X11915">
        <v>2</v>
      </c>
      <c r="Y11915" t="s">
        <v>12472</v>
      </c>
      <c r="Z11915" t="s">
        <v>12420</v>
      </c>
      <c r="AA11915" t="s">
        <v>12485</v>
      </c>
      <c r="AB11915" t="s">
        <v>12422</v>
      </c>
      <c r="AC11915">
        <v>2</v>
      </c>
      <c r="AD11915" s="123">
        <v>44047</v>
      </c>
      <c r="AE11915" t="s">
        <v>12486</v>
      </c>
      <c r="AG11915">
        <v>40008910</v>
      </c>
      <c r="AL11915" t="s">
        <v>12422</v>
      </c>
      <c r="AN11915">
        <v>5008700301</v>
      </c>
      <c r="AO11915">
        <v>16</v>
      </c>
      <c r="AP11915" t="s">
        <v>12424</v>
      </c>
      <c r="AQ11915" t="s">
        <v>11408</v>
      </c>
      <c r="AR11915">
        <v>4100</v>
      </c>
      <c r="AT11915">
        <v>0</v>
      </c>
      <c r="AV11915" t="s">
        <v>24010</v>
      </c>
      <c r="AW11915">
        <v>116100</v>
      </c>
    </row>
    <row r="11916" spans="1:49" x14ac:dyDescent="0.25">
      <c r="A11916">
        <v>4100</v>
      </c>
      <c r="B11916">
        <v>30050</v>
      </c>
      <c r="C11916">
        <v>4031</v>
      </c>
      <c r="D11916">
        <v>415</v>
      </c>
      <c r="E11916" s="124" t="s">
        <v>315</v>
      </c>
      <c r="F11916" t="str">
        <f t="shared" si="246"/>
        <v>OpenINGLESE BOX COMPANY</v>
      </c>
      <c r="G11916" s="151" t="str">
        <f t="shared" si="245"/>
        <v>Open</v>
      </c>
      <c r="H11916" s="149" t="s">
        <v>4654</v>
      </c>
      <c r="I11916">
        <v>40007116</v>
      </c>
      <c r="K11916" t="s">
        <v>24011</v>
      </c>
      <c r="L11916" t="s">
        <v>24012</v>
      </c>
      <c r="M11916" t="s">
        <v>12546</v>
      </c>
      <c r="N11916">
        <v>60142</v>
      </c>
      <c r="Q11916" t="s">
        <v>12415</v>
      </c>
      <c r="R11916" t="s">
        <v>12416</v>
      </c>
      <c r="S11916" t="s">
        <v>24013</v>
      </c>
      <c r="U11916" t="s">
        <v>12418</v>
      </c>
      <c r="W11916">
        <v>11</v>
      </c>
      <c r="X11916">
        <v>1</v>
      </c>
      <c r="Y11916" t="s">
        <v>12419</v>
      </c>
      <c r="Z11916" t="s">
        <v>12420</v>
      </c>
      <c r="AA11916" t="s">
        <v>12429</v>
      </c>
      <c r="AB11916" t="s">
        <v>12422</v>
      </c>
      <c r="AC11916">
        <v>2</v>
      </c>
      <c r="AD11916" s="123">
        <v>41452</v>
      </c>
      <c r="AE11916" t="s">
        <v>12431</v>
      </c>
      <c r="AG11916">
        <v>40007116</v>
      </c>
      <c r="AL11916" t="s">
        <v>12422</v>
      </c>
      <c r="AN11916">
        <v>1411145541</v>
      </c>
      <c r="AO11916">
        <v>16</v>
      </c>
      <c r="AP11916" t="s">
        <v>12424</v>
      </c>
      <c r="AQ11916" t="s">
        <v>11408</v>
      </c>
      <c r="AR11916">
        <v>4100</v>
      </c>
      <c r="AT11916">
        <v>0</v>
      </c>
      <c r="AV11916" t="s">
        <v>24014</v>
      </c>
      <c r="AW11916">
        <v>116100</v>
      </c>
    </row>
    <row r="11917" spans="1:49" x14ac:dyDescent="0.25">
      <c r="A11917">
        <v>4100</v>
      </c>
      <c r="B11917">
        <v>30010</v>
      </c>
      <c r="C11917">
        <v>4002</v>
      </c>
      <c r="D11917">
        <v>410</v>
      </c>
      <c r="E11917" s="124" t="s">
        <v>315</v>
      </c>
      <c r="F11917" t="str">
        <f t="shared" si="246"/>
        <v>OpenINNOCOR FOAM TECHNOLOGIES - ACP IND</v>
      </c>
      <c r="G11917" s="151" t="str">
        <f t="shared" si="245"/>
        <v>Open</v>
      </c>
      <c r="H11917" s="149" t="s">
        <v>4666</v>
      </c>
      <c r="I11917">
        <v>40008704</v>
      </c>
      <c r="K11917" t="s">
        <v>24015</v>
      </c>
      <c r="L11917" t="s">
        <v>24016</v>
      </c>
      <c r="M11917" t="s">
        <v>12413</v>
      </c>
      <c r="N11917">
        <v>7701</v>
      </c>
      <c r="Q11917" t="s">
        <v>12415</v>
      </c>
      <c r="R11917" t="s">
        <v>12416</v>
      </c>
      <c r="S11917" t="s">
        <v>24017</v>
      </c>
      <c r="U11917" t="s">
        <v>12418</v>
      </c>
      <c r="W11917">
        <v>11</v>
      </c>
      <c r="X11917">
        <v>1</v>
      </c>
      <c r="Y11917" t="s">
        <v>12419</v>
      </c>
      <c r="Z11917" t="s">
        <v>12420</v>
      </c>
      <c r="AA11917" t="s">
        <v>12429</v>
      </c>
      <c r="AB11917" t="s">
        <v>12422</v>
      </c>
      <c r="AC11917">
        <v>2</v>
      </c>
      <c r="AD11917" s="123">
        <v>43733</v>
      </c>
      <c r="AE11917" t="s">
        <v>12431</v>
      </c>
      <c r="AG11917">
        <v>40008704</v>
      </c>
      <c r="AL11917" t="s">
        <v>12422</v>
      </c>
      <c r="AN11917">
        <v>3102521001</v>
      </c>
      <c r="AO11917">
        <v>16</v>
      </c>
      <c r="AP11917" t="s">
        <v>12424</v>
      </c>
      <c r="AQ11917" t="s">
        <v>11408</v>
      </c>
      <c r="AR11917">
        <v>4100</v>
      </c>
      <c r="AT11917">
        <v>0</v>
      </c>
      <c r="AV11917" t="s">
        <v>24018</v>
      </c>
      <c r="AW11917">
        <v>116100</v>
      </c>
    </row>
    <row r="11918" spans="1:49" x14ac:dyDescent="0.25">
      <c r="A11918">
        <v>4100</v>
      </c>
      <c r="B11918">
        <v>30050</v>
      </c>
      <c r="C11918">
        <v>4031</v>
      </c>
      <c r="D11918">
        <v>415</v>
      </c>
      <c r="E11918" s="124" t="s">
        <v>315</v>
      </c>
      <c r="F11918" t="str">
        <f t="shared" si="246"/>
        <v>OpenINSIGHT BEVERAGES</v>
      </c>
      <c r="G11918" s="151" t="str">
        <f t="shared" si="245"/>
        <v>Open</v>
      </c>
      <c r="H11918" s="149" t="s">
        <v>4679</v>
      </c>
      <c r="I11918">
        <v>40005221</v>
      </c>
      <c r="K11918" t="s">
        <v>24019</v>
      </c>
      <c r="L11918" t="s">
        <v>24020</v>
      </c>
      <c r="M11918" t="s">
        <v>12546</v>
      </c>
      <c r="N11918">
        <v>60047</v>
      </c>
      <c r="Q11918" t="s">
        <v>12415</v>
      </c>
      <c r="R11918" t="s">
        <v>12416</v>
      </c>
      <c r="S11918" t="s">
        <v>24021</v>
      </c>
      <c r="U11918" t="s">
        <v>12418</v>
      </c>
      <c r="W11918">
        <v>11</v>
      </c>
      <c r="X11918">
        <v>1</v>
      </c>
      <c r="Y11918" t="s">
        <v>12419</v>
      </c>
      <c r="Z11918" t="s">
        <v>12420</v>
      </c>
      <c r="AA11918" t="s">
        <v>12429</v>
      </c>
      <c r="AB11918" t="s">
        <v>12422</v>
      </c>
      <c r="AC11918">
        <v>2</v>
      </c>
      <c r="AD11918" s="123">
        <v>39349</v>
      </c>
      <c r="AE11918" t="s">
        <v>12538</v>
      </c>
      <c r="AG11918">
        <v>40005221</v>
      </c>
      <c r="AL11918" t="s">
        <v>12422</v>
      </c>
      <c r="AN11918">
        <v>1409715401</v>
      </c>
      <c r="AO11918">
        <v>16</v>
      </c>
      <c r="AP11918" t="s">
        <v>12424</v>
      </c>
      <c r="AQ11918" t="s">
        <v>11408</v>
      </c>
      <c r="AR11918">
        <v>4100</v>
      </c>
      <c r="AS11918" t="s">
        <v>12491</v>
      </c>
      <c r="AT11918">
        <v>0</v>
      </c>
      <c r="AV11918" t="s">
        <v>24022</v>
      </c>
      <c r="AW11918">
        <v>116100</v>
      </c>
    </row>
    <row r="11919" spans="1:49" x14ac:dyDescent="0.25">
      <c r="A11919">
        <v>4100</v>
      </c>
      <c r="B11919">
        <v>30050</v>
      </c>
      <c r="C11919">
        <v>4031</v>
      </c>
      <c r="D11919">
        <v>415</v>
      </c>
      <c r="E11919" s="124" t="s">
        <v>315</v>
      </c>
      <c r="F11919" t="str">
        <f t="shared" si="246"/>
        <v>OpenIPM PRECISION INC.</v>
      </c>
      <c r="G11919" s="151" t="str">
        <f t="shared" si="245"/>
        <v>Open</v>
      </c>
      <c r="H11919" s="149" t="s">
        <v>4778</v>
      </c>
      <c r="I11919">
        <v>40006289</v>
      </c>
      <c r="K11919" t="s">
        <v>24023</v>
      </c>
      <c r="L11919" t="s">
        <v>24024</v>
      </c>
      <c r="M11919" t="s">
        <v>12546</v>
      </c>
      <c r="N11919">
        <v>60010</v>
      </c>
      <c r="Q11919" t="s">
        <v>12415</v>
      </c>
      <c r="R11919" t="s">
        <v>12416</v>
      </c>
      <c r="S11919" t="s">
        <v>24025</v>
      </c>
      <c r="U11919" t="s">
        <v>12418</v>
      </c>
      <c r="W11919">
        <v>11</v>
      </c>
      <c r="X11919">
        <v>0</v>
      </c>
      <c r="Y11919" t="s">
        <v>12419</v>
      </c>
      <c r="Z11919" t="s">
        <v>12420</v>
      </c>
      <c r="AA11919" t="s">
        <v>14022</v>
      </c>
      <c r="AB11919" t="s">
        <v>12422</v>
      </c>
      <c r="AC11919">
        <v>2</v>
      </c>
      <c r="AD11919" s="123">
        <v>40291</v>
      </c>
      <c r="AE11919" t="s">
        <v>12528</v>
      </c>
      <c r="AG11919">
        <v>40006289</v>
      </c>
      <c r="AL11919" t="s">
        <v>12422</v>
      </c>
      <c r="AN11919">
        <v>1409746111</v>
      </c>
      <c r="AO11919">
        <v>16</v>
      </c>
      <c r="AP11919" t="s">
        <v>12424</v>
      </c>
      <c r="AQ11919" t="s">
        <v>11408</v>
      </c>
      <c r="AR11919">
        <v>4100</v>
      </c>
      <c r="AS11919" t="s">
        <v>12491</v>
      </c>
      <c r="AT11919">
        <v>0</v>
      </c>
      <c r="AV11919" t="s">
        <v>24026</v>
      </c>
      <c r="AW11919">
        <v>116100</v>
      </c>
    </row>
    <row r="11920" spans="1:49" x14ac:dyDescent="0.25">
      <c r="A11920">
        <v>4100</v>
      </c>
      <c r="B11920">
        <v>30050</v>
      </c>
      <c r="C11920">
        <v>4031</v>
      </c>
      <c r="D11920">
        <v>415</v>
      </c>
      <c r="E11920" s="124" t="s">
        <v>315</v>
      </c>
      <c r="F11920" t="str">
        <f t="shared" si="246"/>
        <v>OpenISELI PRECISION INC.</v>
      </c>
      <c r="G11920" s="151" t="str">
        <f t="shared" si="245"/>
        <v>Open</v>
      </c>
      <c r="H11920" s="149" t="s">
        <v>4788</v>
      </c>
      <c r="I11920">
        <v>40004153</v>
      </c>
      <c r="K11920" t="s">
        <v>24027</v>
      </c>
      <c r="L11920" t="s">
        <v>24028</v>
      </c>
      <c r="M11920" t="s">
        <v>12546</v>
      </c>
      <c r="N11920" t="s">
        <v>24029</v>
      </c>
      <c r="Q11920" t="s">
        <v>12415</v>
      </c>
      <c r="R11920" t="s">
        <v>12416</v>
      </c>
      <c r="S11920" t="s">
        <v>24030</v>
      </c>
      <c r="U11920" t="s">
        <v>12418</v>
      </c>
      <c r="W11920">
        <v>11</v>
      </c>
      <c r="X11920">
        <v>0</v>
      </c>
      <c r="Y11920" t="s">
        <v>12472</v>
      </c>
      <c r="Z11920" t="s">
        <v>12420</v>
      </c>
      <c r="AA11920" t="s">
        <v>12421</v>
      </c>
      <c r="AB11920" t="s">
        <v>12422</v>
      </c>
      <c r="AC11920">
        <v>2</v>
      </c>
      <c r="AD11920" s="123">
        <v>39111</v>
      </c>
      <c r="AE11920" t="s">
        <v>12423</v>
      </c>
      <c r="AG11920">
        <v>40004153</v>
      </c>
      <c r="AL11920" t="s">
        <v>12422</v>
      </c>
      <c r="AN11920">
        <v>1411138001</v>
      </c>
      <c r="AO11920">
        <v>16</v>
      </c>
      <c r="AP11920" t="s">
        <v>12424</v>
      </c>
      <c r="AQ11920" t="s">
        <v>11408</v>
      </c>
      <c r="AR11920">
        <v>4100</v>
      </c>
      <c r="AT11920">
        <v>0</v>
      </c>
      <c r="AV11920" t="s">
        <v>24031</v>
      </c>
      <c r="AW11920">
        <v>116100</v>
      </c>
    </row>
    <row r="11921" spans="1:49" x14ac:dyDescent="0.25">
      <c r="A11921">
        <v>4100</v>
      </c>
      <c r="B11921">
        <v>30010</v>
      </c>
      <c r="C11921">
        <v>4002</v>
      </c>
      <c r="D11921">
        <v>410</v>
      </c>
      <c r="E11921" s="124" t="s">
        <v>315</v>
      </c>
      <c r="F11921" t="str">
        <f t="shared" si="246"/>
        <v>OpenITG BRANDS</v>
      </c>
      <c r="G11921" s="151" t="str">
        <f t="shared" si="245"/>
        <v>Open</v>
      </c>
      <c r="H11921" s="149" t="s">
        <v>4796</v>
      </c>
      <c r="I11921">
        <v>40002888</v>
      </c>
      <c r="J11921" t="s">
        <v>24032</v>
      </c>
      <c r="L11921" t="s">
        <v>16712</v>
      </c>
      <c r="M11921" t="s">
        <v>13169</v>
      </c>
      <c r="O11921">
        <v>21688</v>
      </c>
      <c r="P11921" t="s">
        <v>24033</v>
      </c>
      <c r="Q11921" t="s">
        <v>12415</v>
      </c>
      <c r="R11921" t="s">
        <v>12416</v>
      </c>
      <c r="S11921" t="s">
        <v>24034</v>
      </c>
      <c r="U11921" t="s">
        <v>12418</v>
      </c>
      <c r="W11921">
        <v>11</v>
      </c>
      <c r="X11921">
        <v>1</v>
      </c>
      <c r="Y11921" t="s">
        <v>12419</v>
      </c>
      <c r="Z11921" t="s">
        <v>12420</v>
      </c>
      <c r="AA11921" t="s">
        <v>12421</v>
      </c>
      <c r="AB11921" t="s">
        <v>12422</v>
      </c>
      <c r="AC11921">
        <v>2</v>
      </c>
      <c r="AD11921" s="123">
        <v>39111</v>
      </c>
      <c r="AE11921" t="s">
        <v>12423</v>
      </c>
      <c r="AG11921">
        <v>40002888</v>
      </c>
      <c r="AL11921" t="s">
        <v>12422</v>
      </c>
      <c r="AN11921">
        <v>3408104701</v>
      </c>
      <c r="AO11921">
        <v>16</v>
      </c>
      <c r="AP11921" t="s">
        <v>12424</v>
      </c>
      <c r="AQ11921" t="s">
        <v>11408</v>
      </c>
      <c r="AR11921">
        <v>4100</v>
      </c>
      <c r="AT11921">
        <v>2005</v>
      </c>
      <c r="AV11921" t="s">
        <v>4796</v>
      </c>
      <c r="AW11921">
        <v>116100</v>
      </c>
    </row>
    <row r="11922" spans="1:49" x14ac:dyDescent="0.25">
      <c r="A11922">
        <v>4100</v>
      </c>
      <c r="B11922">
        <v>30010</v>
      </c>
      <c r="C11922">
        <v>4002</v>
      </c>
      <c r="D11922">
        <v>416</v>
      </c>
      <c r="E11922" s="124" t="s">
        <v>315</v>
      </c>
      <c r="F11922" t="str">
        <f t="shared" si="246"/>
        <v>OpenJ.S. MOSELEY SALES</v>
      </c>
      <c r="G11922" s="151" t="str">
        <f t="shared" si="245"/>
        <v>Open</v>
      </c>
      <c r="H11922" s="149" t="s">
        <v>4839</v>
      </c>
      <c r="I11922">
        <v>40007403</v>
      </c>
      <c r="K11922" t="s">
        <v>24035</v>
      </c>
      <c r="L11922" t="s">
        <v>24036</v>
      </c>
      <c r="M11922" t="s">
        <v>16547</v>
      </c>
      <c r="N11922">
        <v>24317</v>
      </c>
      <c r="Q11922" t="s">
        <v>12415</v>
      </c>
      <c r="R11922" t="s">
        <v>12416</v>
      </c>
      <c r="S11922" t="s">
        <v>24037</v>
      </c>
      <c r="U11922" t="s">
        <v>12418</v>
      </c>
      <c r="W11922">
        <v>11</v>
      </c>
      <c r="X11922">
        <v>0</v>
      </c>
      <c r="Y11922" t="s">
        <v>12419</v>
      </c>
      <c r="Z11922" t="s">
        <v>12420</v>
      </c>
      <c r="AA11922" t="s">
        <v>12429</v>
      </c>
      <c r="AB11922" t="s">
        <v>12422</v>
      </c>
      <c r="AC11922">
        <v>2</v>
      </c>
      <c r="AD11922" s="123">
        <v>41858</v>
      </c>
      <c r="AE11922" t="s">
        <v>12431</v>
      </c>
      <c r="AG11922">
        <v>40007403</v>
      </c>
      <c r="AL11922" t="s">
        <v>12422</v>
      </c>
      <c r="AN11922">
        <v>4703520481</v>
      </c>
      <c r="AO11922">
        <v>16</v>
      </c>
      <c r="AP11922" t="s">
        <v>12424</v>
      </c>
      <c r="AQ11922" t="s">
        <v>11408</v>
      </c>
      <c r="AR11922">
        <v>4100</v>
      </c>
      <c r="AT11922">
        <v>0</v>
      </c>
      <c r="AV11922" t="s">
        <v>24038</v>
      </c>
      <c r="AW11922">
        <v>116100</v>
      </c>
    </row>
    <row r="11923" spans="1:49" x14ac:dyDescent="0.25">
      <c r="A11923">
        <v>4100</v>
      </c>
      <c r="B11923">
        <v>30010</v>
      </c>
      <c r="C11923">
        <v>4002</v>
      </c>
      <c r="D11923">
        <v>410</v>
      </c>
      <c r="E11923" s="124" t="s">
        <v>315</v>
      </c>
      <c r="F11923" t="str">
        <f t="shared" si="246"/>
        <v>OpenJAMES HARDIE - PULASKI</v>
      </c>
      <c r="G11923" s="151" t="str">
        <f t="shared" si="245"/>
        <v>Open</v>
      </c>
      <c r="H11923" s="149" t="s">
        <v>4858</v>
      </c>
      <c r="I11923">
        <v>40003414</v>
      </c>
      <c r="J11923" t="s">
        <v>18033</v>
      </c>
      <c r="K11923" t="s">
        <v>18717</v>
      </c>
      <c r="L11923" t="s">
        <v>14306</v>
      </c>
      <c r="M11923" t="s">
        <v>13237</v>
      </c>
      <c r="N11923">
        <v>92691</v>
      </c>
      <c r="Q11923" t="s">
        <v>12415</v>
      </c>
      <c r="R11923" t="s">
        <v>12416</v>
      </c>
      <c r="S11923" t="s">
        <v>24039</v>
      </c>
      <c r="U11923" t="s">
        <v>12418</v>
      </c>
      <c r="V11923">
        <v>206</v>
      </c>
      <c r="W11923">
        <v>11</v>
      </c>
      <c r="X11923">
        <v>1</v>
      </c>
      <c r="Y11923" t="s">
        <v>12419</v>
      </c>
      <c r="Z11923" t="s">
        <v>12420</v>
      </c>
      <c r="AA11923" t="s">
        <v>12421</v>
      </c>
      <c r="AB11923" t="s">
        <v>12422</v>
      </c>
      <c r="AC11923">
        <v>2</v>
      </c>
      <c r="AD11923" s="123">
        <v>39111</v>
      </c>
      <c r="AE11923" t="s">
        <v>12423</v>
      </c>
      <c r="AG11923">
        <v>40003414</v>
      </c>
      <c r="AL11923" t="s">
        <v>12422</v>
      </c>
      <c r="AN11923">
        <v>505965801</v>
      </c>
      <c r="AO11923">
        <v>16</v>
      </c>
      <c r="AP11923" t="s">
        <v>12424</v>
      </c>
      <c r="AQ11923" t="s">
        <v>11408</v>
      </c>
      <c r="AR11923">
        <v>4100</v>
      </c>
      <c r="AT11923">
        <v>0</v>
      </c>
      <c r="AV11923" t="s">
        <v>14308</v>
      </c>
      <c r="AW11923">
        <v>116100</v>
      </c>
    </row>
    <row r="11924" spans="1:49" x14ac:dyDescent="0.25">
      <c r="A11924">
        <v>4100</v>
      </c>
      <c r="B11924">
        <v>30050</v>
      </c>
      <c r="C11924">
        <v>4031</v>
      </c>
      <c r="D11924">
        <v>415</v>
      </c>
      <c r="E11924" s="124" t="s">
        <v>315</v>
      </c>
      <c r="F11924" t="str">
        <f t="shared" si="246"/>
        <v>OpenJELLY BELLY CANDY COMPANY</v>
      </c>
      <c r="G11924" s="151" t="str">
        <f t="shared" si="245"/>
        <v>Open</v>
      </c>
      <c r="H11924" s="149" t="s">
        <v>4911</v>
      </c>
      <c r="I11924">
        <v>40003247</v>
      </c>
      <c r="K11924" t="s">
        <v>24040</v>
      </c>
      <c r="L11924" t="s">
        <v>12531</v>
      </c>
      <c r="M11924" t="s">
        <v>13237</v>
      </c>
      <c r="N11924" t="s">
        <v>14937</v>
      </c>
      <c r="Q11924" t="s">
        <v>12415</v>
      </c>
      <c r="R11924" t="s">
        <v>12416</v>
      </c>
      <c r="S11924" t="s">
        <v>14938</v>
      </c>
      <c r="U11924" t="s">
        <v>12418</v>
      </c>
      <c r="W11924">
        <v>11</v>
      </c>
      <c r="X11924">
        <v>1</v>
      </c>
      <c r="Y11924" t="s">
        <v>12419</v>
      </c>
      <c r="Z11924" t="s">
        <v>12420</v>
      </c>
      <c r="AA11924" t="s">
        <v>12421</v>
      </c>
      <c r="AB11924" t="s">
        <v>12422</v>
      </c>
      <c r="AC11924">
        <v>2</v>
      </c>
      <c r="AD11924" s="123">
        <v>39111</v>
      </c>
      <c r="AE11924" t="s">
        <v>12423</v>
      </c>
      <c r="AG11924">
        <v>40003247</v>
      </c>
      <c r="AL11924" t="s">
        <v>12422</v>
      </c>
      <c r="AN11924">
        <v>509511701</v>
      </c>
      <c r="AO11924">
        <v>16</v>
      </c>
      <c r="AP11924" t="s">
        <v>12424</v>
      </c>
      <c r="AQ11924" t="s">
        <v>11408</v>
      </c>
      <c r="AR11924">
        <v>4100</v>
      </c>
      <c r="AT11924">
        <v>0</v>
      </c>
      <c r="AV11924" t="s">
        <v>14939</v>
      </c>
      <c r="AW11924">
        <v>116100</v>
      </c>
    </row>
    <row r="11925" spans="1:49" x14ac:dyDescent="0.25">
      <c r="A11925">
        <v>4100</v>
      </c>
      <c r="B11925">
        <v>30010</v>
      </c>
      <c r="C11925">
        <v>4002</v>
      </c>
      <c r="D11925">
        <v>416</v>
      </c>
      <c r="E11925" s="124" t="s">
        <v>315</v>
      </c>
      <c r="F11925" t="str">
        <f t="shared" si="246"/>
        <v>OpenJERRY BROTHERS INDUSTRIAL</v>
      </c>
      <c r="G11925" s="151" t="str">
        <f t="shared" ref="G11925:G11988" si="247">RIGHT(E11925,LEN(E11925)-3)</f>
        <v>Open</v>
      </c>
      <c r="H11925" s="149" t="s">
        <v>4922</v>
      </c>
      <c r="I11925">
        <v>40000142</v>
      </c>
      <c r="K11925" t="s">
        <v>24041</v>
      </c>
      <c r="L11925" t="s">
        <v>14785</v>
      </c>
      <c r="M11925" t="s">
        <v>16547</v>
      </c>
      <c r="N11925">
        <v>23234</v>
      </c>
      <c r="Q11925" t="s">
        <v>12415</v>
      </c>
      <c r="R11925" t="s">
        <v>12416</v>
      </c>
      <c r="S11925" t="s">
        <v>24042</v>
      </c>
      <c r="U11925" t="s">
        <v>12418</v>
      </c>
      <c r="W11925">
        <v>11</v>
      </c>
      <c r="X11925">
        <v>2</v>
      </c>
      <c r="Y11925" t="s">
        <v>12472</v>
      </c>
      <c r="Z11925" t="s">
        <v>12420</v>
      </c>
      <c r="AA11925" t="s">
        <v>12421</v>
      </c>
      <c r="AB11925" t="s">
        <v>12422</v>
      </c>
      <c r="AC11925">
        <v>2</v>
      </c>
      <c r="AD11925" s="123">
        <v>39111</v>
      </c>
      <c r="AE11925" t="s">
        <v>12423</v>
      </c>
      <c r="AG11925">
        <v>40000142</v>
      </c>
      <c r="AL11925" t="s">
        <v>12422</v>
      </c>
      <c r="AN11925">
        <v>4776005501</v>
      </c>
      <c r="AO11925">
        <v>16</v>
      </c>
      <c r="AP11925" t="s">
        <v>12424</v>
      </c>
      <c r="AQ11925" t="s">
        <v>11408</v>
      </c>
      <c r="AR11925">
        <v>4100</v>
      </c>
      <c r="AT11925">
        <v>2005</v>
      </c>
      <c r="AV11925" t="s">
        <v>24043</v>
      </c>
      <c r="AW11925">
        <v>116100</v>
      </c>
    </row>
    <row r="11926" spans="1:49" x14ac:dyDescent="0.25">
      <c r="A11926">
        <v>4100</v>
      </c>
      <c r="B11926">
        <v>30050</v>
      </c>
      <c r="C11926">
        <v>4031</v>
      </c>
      <c r="D11926">
        <v>415</v>
      </c>
      <c r="E11926" s="124" t="s">
        <v>315</v>
      </c>
      <c r="F11926" t="str">
        <f t="shared" si="246"/>
        <v>OpenJHTNA MFG LLC</v>
      </c>
      <c r="G11926" s="151" t="str">
        <f t="shared" si="247"/>
        <v>Open</v>
      </c>
      <c r="H11926" s="149" t="s">
        <v>4930</v>
      </c>
      <c r="I11926">
        <v>40006885</v>
      </c>
      <c r="K11926" t="s">
        <v>24044</v>
      </c>
      <c r="L11926" t="s">
        <v>15564</v>
      </c>
      <c r="M11926" t="s">
        <v>14186</v>
      </c>
      <c r="N11926">
        <v>53172</v>
      </c>
      <c r="Q11926" t="s">
        <v>12415</v>
      </c>
      <c r="R11926" t="s">
        <v>12416</v>
      </c>
      <c r="S11926" t="s">
        <v>24045</v>
      </c>
      <c r="U11926" t="s">
        <v>12418</v>
      </c>
      <c r="W11926">
        <v>11</v>
      </c>
      <c r="X11926">
        <v>0</v>
      </c>
      <c r="Y11926" t="s">
        <v>12419</v>
      </c>
      <c r="Z11926" t="s">
        <v>12420</v>
      </c>
      <c r="AA11926" t="s">
        <v>12429</v>
      </c>
      <c r="AB11926" t="s">
        <v>12422</v>
      </c>
      <c r="AC11926">
        <v>2</v>
      </c>
      <c r="AD11926" s="123">
        <v>41143</v>
      </c>
      <c r="AE11926" t="s">
        <v>12431</v>
      </c>
      <c r="AG11926">
        <v>40006885</v>
      </c>
      <c r="AL11926" t="s">
        <v>12422</v>
      </c>
      <c r="AN11926">
        <v>5007910701</v>
      </c>
      <c r="AO11926">
        <v>16</v>
      </c>
      <c r="AP11926" t="s">
        <v>12424</v>
      </c>
      <c r="AQ11926" t="s">
        <v>11408</v>
      </c>
      <c r="AR11926">
        <v>4100</v>
      </c>
      <c r="AT11926">
        <v>0</v>
      </c>
      <c r="AV11926" t="s">
        <v>24046</v>
      </c>
      <c r="AW11926">
        <v>116100</v>
      </c>
    </row>
    <row r="11927" spans="1:49" x14ac:dyDescent="0.25">
      <c r="A11927">
        <v>4100</v>
      </c>
      <c r="B11927">
        <v>30050</v>
      </c>
      <c r="C11927">
        <v>4031</v>
      </c>
      <c r="D11927">
        <v>415</v>
      </c>
      <c r="E11927" s="124" t="s">
        <v>315</v>
      </c>
      <c r="F11927" t="str">
        <f t="shared" si="246"/>
        <v>OpenJOHN S. SWIFT COMPANY, INC.</v>
      </c>
      <c r="G11927" s="151" t="str">
        <f t="shared" si="247"/>
        <v>Open</v>
      </c>
      <c r="H11927" s="149" t="s">
        <v>4952</v>
      </c>
      <c r="I11927">
        <v>40005581</v>
      </c>
      <c r="K11927" t="s">
        <v>24047</v>
      </c>
      <c r="L11927" t="s">
        <v>23799</v>
      </c>
      <c r="M11927" t="s">
        <v>12546</v>
      </c>
      <c r="N11927">
        <v>60089</v>
      </c>
      <c r="Q11927" t="s">
        <v>12415</v>
      </c>
      <c r="R11927" t="s">
        <v>12416</v>
      </c>
      <c r="S11927" t="s">
        <v>24048</v>
      </c>
      <c r="U11927" t="s">
        <v>12418</v>
      </c>
      <c r="W11927">
        <v>11</v>
      </c>
      <c r="X11927">
        <v>1</v>
      </c>
      <c r="Y11927" t="s">
        <v>12472</v>
      </c>
      <c r="Z11927" t="s">
        <v>12420</v>
      </c>
      <c r="AA11927" t="s">
        <v>14498</v>
      </c>
      <c r="AB11927" t="s">
        <v>12422</v>
      </c>
      <c r="AC11927">
        <v>2</v>
      </c>
      <c r="AD11927" s="123">
        <v>39729</v>
      </c>
      <c r="AE11927" t="s">
        <v>14314</v>
      </c>
      <c r="AG11927">
        <v>40005581</v>
      </c>
      <c r="AL11927" t="s">
        <v>12422</v>
      </c>
      <c r="AN11927">
        <v>1409738601</v>
      </c>
      <c r="AO11927">
        <v>16</v>
      </c>
      <c r="AP11927" t="s">
        <v>12424</v>
      </c>
      <c r="AQ11927" t="s">
        <v>11408</v>
      </c>
      <c r="AR11927">
        <v>4100</v>
      </c>
      <c r="AT11927">
        <v>0</v>
      </c>
      <c r="AV11927" t="s">
        <v>24049</v>
      </c>
      <c r="AW11927">
        <v>116100</v>
      </c>
    </row>
    <row r="11928" spans="1:49" x14ac:dyDescent="0.25">
      <c r="A11928">
        <v>4100</v>
      </c>
      <c r="B11928">
        <v>30050</v>
      </c>
      <c r="C11928">
        <v>4031</v>
      </c>
      <c r="D11928">
        <v>415</v>
      </c>
      <c r="E11928" s="124" t="s">
        <v>315</v>
      </c>
      <c r="F11928" t="str">
        <f t="shared" si="246"/>
        <v>OpenJOHNSBYRNE</v>
      </c>
      <c r="G11928" s="151" t="str">
        <f t="shared" si="247"/>
        <v>Open</v>
      </c>
      <c r="H11928" s="149" t="s">
        <v>4973</v>
      </c>
      <c r="I11928">
        <v>40003054</v>
      </c>
      <c r="K11928" t="s">
        <v>24050</v>
      </c>
      <c r="L11928" t="s">
        <v>23897</v>
      </c>
      <c r="M11928" t="s">
        <v>12546</v>
      </c>
      <c r="N11928" t="s">
        <v>24051</v>
      </c>
      <c r="Q11928" t="s">
        <v>12415</v>
      </c>
      <c r="R11928" t="s">
        <v>12416</v>
      </c>
      <c r="S11928" t="s">
        <v>24052</v>
      </c>
      <c r="U11928" t="s">
        <v>12418</v>
      </c>
      <c r="W11928">
        <v>11</v>
      </c>
      <c r="X11928">
        <v>1</v>
      </c>
      <c r="Y11928" t="s">
        <v>12419</v>
      </c>
      <c r="Z11928" t="s">
        <v>12420</v>
      </c>
      <c r="AA11928" t="s">
        <v>12421</v>
      </c>
      <c r="AB11928" t="s">
        <v>12422</v>
      </c>
      <c r="AC11928">
        <v>2</v>
      </c>
      <c r="AD11928" s="123">
        <v>39111</v>
      </c>
      <c r="AE11928" t="s">
        <v>12423</v>
      </c>
      <c r="AG11928">
        <v>40003054</v>
      </c>
      <c r="AL11928" t="s">
        <v>12422</v>
      </c>
      <c r="AN11928">
        <v>1403120601</v>
      </c>
      <c r="AO11928">
        <v>16</v>
      </c>
      <c r="AP11928" t="s">
        <v>12424</v>
      </c>
      <c r="AQ11928" t="s">
        <v>11408</v>
      </c>
      <c r="AR11928">
        <v>4100</v>
      </c>
      <c r="AT11928">
        <v>2005</v>
      </c>
      <c r="AV11928" t="s">
        <v>24053</v>
      </c>
      <c r="AW11928">
        <v>116100</v>
      </c>
    </row>
    <row r="11929" spans="1:49" x14ac:dyDescent="0.25">
      <c r="A11929">
        <v>4100</v>
      </c>
      <c r="B11929">
        <v>30050</v>
      </c>
      <c r="C11929">
        <v>4031</v>
      </c>
      <c r="D11929">
        <v>415</v>
      </c>
      <c r="E11929" s="124" t="s">
        <v>315</v>
      </c>
      <c r="F11929" t="str">
        <f t="shared" si="246"/>
        <v>OpenJOHNSON CONTROLS INC</v>
      </c>
      <c r="G11929" s="151" t="str">
        <f t="shared" si="247"/>
        <v>Open</v>
      </c>
      <c r="H11929" s="149" t="s">
        <v>4976</v>
      </c>
      <c r="I11929">
        <v>40002097</v>
      </c>
      <c r="K11929" t="s">
        <v>24054</v>
      </c>
      <c r="L11929" t="s">
        <v>20851</v>
      </c>
      <c r="M11929" t="s">
        <v>14186</v>
      </c>
      <c r="N11929" t="s">
        <v>24055</v>
      </c>
      <c r="Q11929" t="s">
        <v>12415</v>
      </c>
      <c r="R11929" t="s">
        <v>12416</v>
      </c>
      <c r="S11929" t="s">
        <v>24056</v>
      </c>
      <c r="U11929" t="s">
        <v>12418</v>
      </c>
      <c r="W11929">
        <v>11</v>
      </c>
      <c r="X11929">
        <v>1</v>
      </c>
      <c r="Y11929" t="s">
        <v>12419</v>
      </c>
      <c r="Z11929" t="s">
        <v>12420</v>
      </c>
      <c r="AA11929" t="s">
        <v>12421</v>
      </c>
      <c r="AB11929" t="s">
        <v>12422</v>
      </c>
      <c r="AC11929">
        <v>2</v>
      </c>
      <c r="AD11929" s="123">
        <v>39111</v>
      </c>
      <c r="AE11929" t="s">
        <v>12423</v>
      </c>
      <c r="AG11929">
        <v>40002097</v>
      </c>
      <c r="AL11929" t="s">
        <v>12422</v>
      </c>
      <c r="AN11929">
        <v>5005512101</v>
      </c>
      <c r="AO11929">
        <v>16</v>
      </c>
      <c r="AP11929" t="s">
        <v>12424</v>
      </c>
      <c r="AQ11929" t="s">
        <v>11408</v>
      </c>
      <c r="AR11929">
        <v>4100</v>
      </c>
      <c r="AS11929" t="s">
        <v>12491</v>
      </c>
      <c r="AT11929">
        <v>2005</v>
      </c>
      <c r="AV11929" t="s">
        <v>16256</v>
      </c>
      <c r="AW11929">
        <v>116100</v>
      </c>
    </row>
    <row r="11930" spans="1:49" x14ac:dyDescent="0.25">
      <c r="A11930">
        <v>4100</v>
      </c>
      <c r="B11930">
        <v>30050</v>
      </c>
      <c r="C11930">
        <v>4031</v>
      </c>
      <c r="D11930">
        <v>410</v>
      </c>
      <c r="E11930" s="124" t="s">
        <v>315</v>
      </c>
      <c r="F11930" t="str">
        <f t="shared" si="246"/>
        <v>OpenJOHNSON HEALTH TECH. CO LTD</v>
      </c>
      <c r="G11930" s="151" t="str">
        <f t="shared" si="247"/>
        <v>Open</v>
      </c>
      <c r="H11930" s="149" t="s">
        <v>13635</v>
      </c>
      <c r="I11930">
        <v>72000001</v>
      </c>
      <c r="K11930" t="s">
        <v>24057</v>
      </c>
      <c r="L11930" t="s">
        <v>24058</v>
      </c>
      <c r="N11930">
        <v>201800</v>
      </c>
      <c r="Q11930" t="s">
        <v>15572</v>
      </c>
      <c r="R11930" t="s">
        <v>12416</v>
      </c>
      <c r="S11930" t="s">
        <v>24059</v>
      </c>
      <c r="U11930" t="s">
        <v>12418</v>
      </c>
      <c r="W11930">
        <v>12</v>
      </c>
      <c r="X11930">
        <v>0</v>
      </c>
      <c r="Y11930" t="s">
        <v>12472</v>
      </c>
      <c r="Z11930" t="s">
        <v>12420</v>
      </c>
      <c r="AA11930" t="s">
        <v>12421</v>
      </c>
      <c r="AB11930" t="s">
        <v>12422</v>
      </c>
      <c r="AC11930">
        <v>4</v>
      </c>
      <c r="AD11930" s="123">
        <v>39111</v>
      </c>
      <c r="AE11930" t="s">
        <v>12423</v>
      </c>
      <c r="AG11930">
        <v>72000001</v>
      </c>
      <c r="AJ11930" t="s">
        <v>11324</v>
      </c>
      <c r="AL11930" t="s">
        <v>12422</v>
      </c>
      <c r="AO11930">
        <v>16</v>
      </c>
      <c r="AP11930" t="s">
        <v>12424</v>
      </c>
      <c r="AQ11930" t="s">
        <v>11408</v>
      </c>
      <c r="AR11930">
        <v>4100</v>
      </c>
      <c r="AS11930" t="s">
        <v>12491</v>
      </c>
      <c r="AT11930">
        <v>2005</v>
      </c>
      <c r="AV11930" t="s">
        <v>15562</v>
      </c>
      <c r="AW11930">
        <v>116120</v>
      </c>
    </row>
    <row r="11931" spans="1:49" x14ac:dyDescent="0.25">
      <c r="A11931">
        <v>4100</v>
      </c>
      <c r="B11931">
        <v>30050</v>
      </c>
      <c r="C11931">
        <v>4031</v>
      </c>
      <c r="D11931">
        <v>415</v>
      </c>
      <c r="E11931" s="124" t="s">
        <v>315</v>
      </c>
      <c r="F11931" t="str">
        <f t="shared" si="246"/>
        <v>OpenJONES DAIRY FARM</v>
      </c>
      <c r="G11931" s="151" t="str">
        <f t="shared" si="247"/>
        <v>Open</v>
      </c>
      <c r="H11931" s="149" t="s">
        <v>4993</v>
      </c>
      <c r="I11931">
        <v>40006869</v>
      </c>
      <c r="L11931" t="s">
        <v>24060</v>
      </c>
      <c r="M11931" t="s">
        <v>14186</v>
      </c>
      <c r="O11931">
        <v>808</v>
      </c>
      <c r="P11931">
        <v>53538</v>
      </c>
      <c r="Q11931" t="s">
        <v>12415</v>
      </c>
      <c r="R11931" t="s">
        <v>12416</v>
      </c>
      <c r="S11931" t="s">
        <v>24061</v>
      </c>
      <c r="U11931" t="s">
        <v>12418</v>
      </c>
      <c r="W11931">
        <v>11</v>
      </c>
      <c r="X11931">
        <v>1</v>
      </c>
      <c r="Y11931" t="s">
        <v>12419</v>
      </c>
      <c r="Z11931" t="s">
        <v>12420</v>
      </c>
      <c r="AA11931" t="s">
        <v>12429</v>
      </c>
      <c r="AB11931" t="s">
        <v>12422</v>
      </c>
      <c r="AC11931">
        <v>2</v>
      </c>
      <c r="AD11931" s="123">
        <v>41116</v>
      </c>
      <c r="AE11931" t="s">
        <v>12431</v>
      </c>
      <c r="AG11931">
        <v>40006869</v>
      </c>
      <c r="AL11931" t="s">
        <v>12422</v>
      </c>
      <c r="AN11931">
        <v>5005503101</v>
      </c>
      <c r="AO11931">
        <v>16</v>
      </c>
      <c r="AP11931" t="s">
        <v>12424</v>
      </c>
      <c r="AQ11931" t="s">
        <v>11408</v>
      </c>
      <c r="AR11931">
        <v>4100</v>
      </c>
      <c r="AS11931" t="s">
        <v>12491</v>
      </c>
      <c r="AT11931">
        <v>0</v>
      </c>
      <c r="AV11931" t="s">
        <v>24062</v>
      </c>
      <c r="AW11931">
        <v>116100</v>
      </c>
    </row>
    <row r="11932" spans="1:49" x14ac:dyDescent="0.25">
      <c r="A11932">
        <v>4100</v>
      </c>
      <c r="B11932">
        <v>30050</v>
      </c>
      <c r="C11932">
        <v>4031</v>
      </c>
      <c r="D11932">
        <v>415</v>
      </c>
      <c r="E11932" s="124" t="s">
        <v>315</v>
      </c>
      <c r="F11932" t="str">
        <f t="shared" si="246"/>
        <v>OpenJOURNAL SENTINEL, INC.</v>
      </c>
      <c r="G11932" s="151" t="str">
        <f t="shared" si="247"/>
        <v>Open</v>
      </c>
      <c r="H11932" s="149" t="s">
        <v>5004</v>
      </c>
      <c r="I11932">
        <v>40007107</v>
      </c>
      <c r="K11932" t="s">
        <v>24063</v>
      </c>
      <c r="L11932" t="s">
        <v>15480</v>
      </c>
      <c r="M11932" t="s">
        <v>14186</v>
      </c>
      <c r="N11932">
        <v>53203</v>
      </c>
      <c r="Q11932" t="s">
        <v>12415</v>
      </c>
      <c r="R11932" t="s">
        <v>12416</v>
      </c>
      <c r="S11932" t="s">
        <v>24064</v>
      </c>
      <c r="U11932" t="s">
        <v>12418</v>
      </c>
      <c r="W11932">
        <v>11</v>
      </c>
      <c r="X11932">
        <v>1</v>
      </c>
      <c r="Y11932" t="s">
        <v>12419</v>
      </c>
      <c r="Z11932" t="s">
        <v>12420</v>
      </c>
      <c r="AA11932" t="s">
        <v>12429</v>
      </c>
      <c r="AB11932" t="s">
        <v>12422</v>
      </c>
      <c r="AC11932">
        <v>2</v>
      </c>
      <c r="AD11932" s="123">
        <v>41437</v>
      </c>
      <c r="AE11932" t="s">
        <v>12431</v>
      </c>
      <c r="AG11932">
        <v>40007107</v>
      </c>
      <c r="AL11932" t="s">
        <v>12422</v>
      </c>
      <c r="AN11932">
        <v>5007907101</v>
      </c>
      <c r="AO11932">
        <v>16</v>
      </c>
      <c r="AP11932" t="s">
        <v>12424</v>
      </c>
      <c r="AQ11932" t="s">
        <v>11408</v>
      </c>
      <c r="AR11932">
        <v>4100</v>
      </c>
      <c r="AT11932">
        <v>0</v>
      </c>
      <c r="AV11932" t="s">
        <v>24065</v>
      </c>
      <c r="AW11932">
        <v>116100</v>
      </c>
    </row>
    <row r="11933" spans="1:49" x14ac:dyDescent="0.25">
      <c r="A11933">
        <v>4100</v>
      </c>
      <c r="B11933">
        <v>30050</v>
      </c>
      <c r="C11933">
        <v>4031</v>
      </c>
      <c r="D11933">
        <v>415</v>
      </c>
      <c r="E11933" s="124" t="s">
        <v>315</v>
      </c>
      <c r="F11933" t="str">
        <f t="shared" si="246"/>
        <v>OpenKAICO</v>
      </c>
      <c r="G11933" s="151" t="str">
        <f t="shared" si="247"/>
        <v>Open</v>
      </c>
      <c r="H11933" s="149" t="s">
        <v>5031</v>
      </c>
      <c r="I11933">
        <v>40005864</v>
      </c>
      <c r="K11933" t="s">
        <v>24066</v>
      </c>
      <c r="L11933" t="s">
        <v>24067</v>
      </c>
      <c r="M11933" t="s">
        <v>12546</v>
      </c>
      <c r="N11933">
        <v>60014</v>
      </c>
      <c r="Q11933" t="s">
        <v>12415</v>
      </c>
      <c r="R11933" t="s">
        <v>12416</v>
      </c>
      <c r="S11933" t="s">
        <v>24068</v>
      </c>
      <c r="U11933" t="s">
        <v>12418</v>
      </c>
      <c r="W11933">
        <v>11</v>
      </c>
      <c r="X11933">
        <v>2</v>
      </c>
      <c r="Y11933" t="s">
        <v>12419</v>
      </c>
      <c r="Z11933" t="s">
        <v>12420</v>
      </c>
      <c r="AA11933" t="s">
        <v>14498</v>
      </c>
      <c r="AB11933" t="s">
        <v>12430</v>
      </c>
      <c r="AC11933">
        <v>2</v>
      </c>
      <c r="AD11933" s="123">
        <v>40077</v>
      </c>
      <c r="AE11933" t="s">
        <v>12431</v>
      </c>
      <c r="AG11933">
        <v>40005864</v>
      </c>
      <c r="AL11933" t="s">
        <v>12430</v>
      </c>
      <c r="AN11933">
        <v>1411106701</v>
      </c>
      <c r="AO11933">
        <v>16</v>
      </c>
      <c r="AP11933" t="s">
        <v>12424</v>
      </c>
      <c r="AQ11933" t="s">
        <v>11408</v>
      </c>
      <c r="AR11933">
        <v>4100</v>
      </c>
      <c r="AS11933" t="s">
        <v>12491</v>
      </c>
      <c r="AT11933">
        <v>0</v>
      </c>
      <c r="AV11933" t="s">
        <v>5031</v>
      </c>
      <c r="AW11933">
        <v>116100</v>
      </c>
    </row>
    <row r="11934" spans="1:49" x14ac:dyDescent="0.25">
      <c r="A11934">
        <v>4100</v>
      </c>
      <c r="B11934">
        <v>30050</v>
      </c>
      <c r="C11934">
        <v>4031</v>
      </c>
      <c r="D11934">
        <v>415</v>
      </c>
      <c r="E11934" s="124" t="s">
        <v>315</v>
      </c>
      <c r="F11934" t="str">
        <f t="shared" si="246"/>
        <v>OpenKALLE USA, INC.</v>
      </c>
      <c r="G11934" s="151" t="str">
        <f t="shared" si="247"/>
        <v>Open</v>
      </c>
      <c r="H11934" s="149" t="s">
        <v>5034</v>
      </c>
      <c r="I11934">
        <v>40005853</v>
      </c>
      <c r="K11934" t="s">
        <v>24069</v>
      </c>
      <c r="L11934" t="s">
        <v>24070</v>
      </c>
      <c r="M11934" t="s">
        <v>12546</v>
      </c>
      <c r="N11934" t="s">
        <v>24071</v>
      </c>
      <c r="Q11934" t="s">
        <v>12415</v>
      </c>
      <c r="R11934" t="s">
        <v>12416</v>
      </c>
      <c r="S11934" t="s">
        <v>24072</v>
      </c>
      <c r="U11934" t="s">
        <v>12418</v>
      </c>
      <c r="W11934">
        <v>11</v>
      </c>
      <c r="X11934">
        <v>1</v>
      </c>
      <c r="Y11934" t="s">
        <v>12419</v>
      </c>
      <c r="Z11934" t="s">
        <v>12420</v>
      </c>
      <c r="AA11934" t="s">
        <v>14498</v>
      </c>
      <c r="AB11934" t="s">
        <v>24073</v>
      </c>
      <c r="AC11934">
        <v>2</v>
      </c>
      <c r="AD11934" s="123">
        <v>40065</v>
      </c>
      <c r="AE11934" t="s">
        <v>12431</v>
      </c>
      <c r="AG11934">
        <v>40005853</v>
      </c>
      <c r="AL11934" t="s">
        <v>24073</v>
      </c>
      <c r="AN11934">
        <v>1409734201</v>
      </c>
      <c r="AO11934">
        <v>16</v>
      </c>
      <c r="AP11934" t="s">
        <v>12424</v>
      </c>
      <c r="AQ11934" t="s">
        <v>11408</v>
      </c>
      <c r="AR11934">
        <v>4100</v>
      </c>
      <c r="AT11934">
        <v>0</v>
      </c>
      <c r="AV11934" t="s">
        <v>24074</v>
      </c>
      <c r="AW11934">
        <v>116100</v>
      </c>
    </row>
    <row r="11935" spans="1:49" x14ac:dyDescent="0.25">
      <c r="A11935">
        <v>4100</v>
      </c>
      <c r="B11935">
        <v>30050</v>
      </c>
      <c r="C11935">
        <v>4031</v>
      </c>
      <c r="D11935">
        <v>415</v>
      </c>
      <c r="E11935" s="124" t="s">
        <v>315</v>
      </c>
      <c r="F11935" t="str">
        <f t="shared" si="246"/>
        <v>OpenKAMAN  - MADISON,WI</v>
      </c>
      <c r="G11935" s="151" t="str">
        <f t="shared" si="247"/>
        <v>Open</v>
      </c>
      <c r="H11935" s="149" t="s">
        <v>5037</v>
      </c>
      <c r="I11935">
        <v>40001586</v>
      </c>
      <c r="L11935" t="s">
        <v>12895</v>
      </c>
      <c r="M11935" t="s">
        <v>12896</v>
      </c>
      <c r="O11935">
        <v>2536</v>
      </c>
      <c r="P11935" t="s">
        <v>15579</v>
      </c>
      <c r="Q11935" t="s">
        <v>12415</v>
      </c>
      <c r="R11935" t="s">
        <v>12416</v>
      </c>
      <c r="S11935" t="s">
        <v>24075</v>
      </c>
      <c r="U11935" t="s">
        <v>12418</v>
      </c>
      <c r="V11935">
        <v>207</v>
      </c>
      <c r="W11935">
        <v>11</v>
      </c>
      <c r="X11935">
        <v>2</v>
      </c>
      <c r="Y11935" t="s">
        <v>12419</v>
      </c>
      <c r="Z11935" t="s">
        <v>12420</v>
      </c>
      <c r="AA11935" t="s">
        <v>12421</v>
      </c>
      <c r="AB11935" t="s">
        <v>12422</v>
      </c>
      <c r="AC11935">
        <v>2</v>
      </c>
      <c r="AD11935" s="123">
        <v>39111</v>
      </c>
      <c r="AE11935" t="s">
        <v>12423</v>
      </c>
      <c r="AG11935">
        <v>40001586</v>
      </c>
      <c r="AL11935" t="s">
        <v>12422</v>
      </c>
      <c r="AN11935">
        <v>1500304701</v>
      </c>
      <c r="AO11935">
        <v>16</v>
      </c>
      <c r="AP11935" t="s">
        <v>12424</v>
      </c>
      <c r="AQ11935" t="s">
        <v>11408</v>
      </c>
      <c r="AR11935">
        <v>4100</v>
      </c>
      <c r="AS11935" t="s">
        <v>12491</v>
      </c>
      <c r="AT11935">
        <v>0</v>
      </c>
      <c r="AV11935" t="s">
        <v>5036</v>
      </c>
      <c r="AW11935">
        <v>116100</v>
      </c>
    </row>
    <row r="11936" spans="1:49" x14ac:dyDescent="0.25">
      <c r="A11936">
        <v>4100</v>
      </c>
      <c r="B11936">
        <v>30010</v>
      </c>
      <c r="C11936">
        <v>4002</v>
      </c>
      <c r="D11936">
        <v>416</v>
      </c>
      <c r="E11936" s="124" t="s">
        <v>315</v>
      </c>
      <c r="F11936" t="str">
        <f t="shared" si="246"/>
        <v>OpenKAMAN IND  (BALTIMORE MD)</v>
      </c>
      <c r="G11936" s="151" t="str">
        <f t="shared" si="247"/>
        <v>Open</v>
      </c>
      <c r="H11936" s="149" t="s">
        <v>5040</v>
      </c>
      <c r="I11936">
        <v>40003636</v>
      </c>
      <c r="K11936" t="s">
        <v>12894</v>
      </c>
      <c r="L11936" t="s">
        <v>12895</v>
      </c>
      <c r="M11936" t="s">
        <v>12896</v>
      </c>
      <c r="N11936">
        <v>46802</v>
      </c>
      <c r="Q11936" t="s">
        <v>12415</v>
      </c>
      <c r="R11936" t="s">
        <v>12416</v>
      </c>
      <c r="S11936" t="s">
        <v>24076</v>
      </c>
      <c r="U11936" t="s">
        <v>12418</v>
      </c>
      <c r="V11936">
        <v>207</v>
      </c>
      <c r="W11936">
        <v>11</v>
      </c>
      <c r="X11936">
        <v>2</v>
      </c>
      <c r="Y11936" t="s">
        <v>12472</v>
      </c>
      <c r="Z11936" t="s">
        <v>12420</v>
      </c>
      <c r="AA11936" t="s">
        <v>12421</v>
      </c>
      <c r="AB11936" t="s">
        <v>12422</v>
      </c>
      <c r="AC11936">
        <v>2</v>
      </c>
      <c r="AD11936" s="123">
        <v>39111</v>
      </c>
      <c r="AE11936" t="s">
        <v>12423</v>
      </c>
      <c r="AG11936">
        <v>40003636</v>
      </c>
      <c r="AL11936" t="s">
        <v>12422</v>
      </c>
      <c r="AN11936">
        <v>1500304701</v>
      </c>
      <c r="AO11936">
        <v>16</v>
      </c>
      <c r="AP11936" t="s">
        <v>12424</v>
      </c>
      <c r="AQ11936" t="s">
        <v>11408</v>
      </c>
      <c r="AR11936">
        <v>4100</v>
      </c>
      <c r="AT11936">
        <v>0</v>
      </c>
      <c r="AV11936" t="s">
        <v>5036</v>
      </c>
      <c r="AW11936">
        <v>116100</v>
      </c>
    </row>
    <row r="11937" spans="1:49" x14ac:dyDescent="0.25">
      <c r="A11937">
        <v>4100</v>
      </c>
      <c r="B11937">
        <v>30050</v>
      </c>
      <c r="C11937">
        <v>4031</v>
      </c>
      <c r="D11937">
        <v>415</v>
      </c>
      <c r="E11937" s="124" t="s">
        <v>315</v>
      </c>
      <c r="F11937" t="str">
        <f t="shared" si="246"/>
        <v>OpenKC FITNESS</v>
      </c>
      <c r="G11937" s="151" t="str">
        <f t="shared" si="247"/>
        <v>Open</v>
      </c>
      <c r="H11937" s="149" t="s">
        <v>5140</v>
      </c>
      <c r="I11937">
        <v>40000878</v>
      </c>
      <c r="K11937" t="s">
        <v>24077</v>
      </c>
      <c r="L11937" t="s">
        <v>24078</v>
      </c>
      <c r="M11937" t="s">
        <v>12546</v>
      </c>
      <c r="N11937" t="s">
        <v>24079</v>
      </c>
      <c r="Q11937" t="s">
        <v>12415</v>
      </c>
      <c r="R11937" t="s">
        <v>12416</v>
      </c>
      <c r="S11937">
        <v>8472157775</v>
      </c>
      <c r="U11937" t="s">
        <v>12418</v>
      </c>
      <c r="W11937">
        <v>11</v>
      </c>
      <c r="X11937">
        <v>1</v>
      </c>
      <c r="Y11937" t="s">
        <v>12419</v>
      </c>
      <c r="Z11937" t="s">
        <v>12420</v>
      </c>
      <c r="AA11937" t="s">
        <v>12421</v>
      </c>
      <c r="AB11937" t="s">
        <v>12422</v>
      </c>
      <c r="AC11937">
        <v>2</v>
      </c>
      <c r="AD11937" s="123">
        <v>39111</v>
      </c>
      <c r="AE11937" t="s">
        <v>12423</v>
      </c>
      <c r="AG11937">
        <v>40000878</v>
      </c>
      <c r="AL11937" t="s">
        <v>12422</v>
      </c>
      <c r="AN11937">
        <v>1403141101</v>
      </c>
      <c r="AO11937">
        <v>16</v>
      </c>
      <c r="AP11937" t="s">
        <v>12424</v>
      </c>
      <c r="AQ11937" t="s">
        <v>11408</v>
      </c>
      <c r="AR11937">
        <v>4100</v>
      </c>
      <c r="AS11937" t="s">
        <v>12491</v>
      </c>
      <c r="AT11937">
        <v>2005</v>
      </c>
      <c r="AV11937" t="s">
        <v>5140</v>
      </c>
      <c r="AW11937">
        <v>116100</v>
      </c>
    </row>
    <row r="11938" spans="1:49" x14ac:dyDescent="0.25">
      <c r="A11938">
        <v>4100</v>
      </c>
      <c r="B11938">
        <v>30050</v>
      </c>
      <c r="C11938">
        <v>4031</v>
      </c>
      <c r="D11938">
        <v>415</v>
      </c>
      <c r="E11938" s="124" t="s">
        <v>315</v>
      </c>
      <c r="F11938" t="str">
        <f t="shared" si="246"/>
        <v>OpenKEPES INC</v>
      </c>
      <c r="G11938" s="151" t="str">
        <f t="shared" si="247"/>
        <v>Open</v>
      </c>
      <c r="H11938" s="149" t="s">
        <v>5186</v>
      </c>
      <c r="I11938">
        <v>40000996</v>
      </c>
      <c r="J11938" t="s">
        <v>23720</v>
      </c>
      <c r="K11938" t="s">
        <v>24080</v>
      </c>
      <c r="L11938" t="s">
        <v>23572</v>
      </c>
      <c r="M11938" t="s">
        <v>14186</v>
      </c>
      <c r="N11938" t="s">
        <v>24081</v>
      </c>
      <c r="Q11938" t="s">
        <v>12415</v>
      </c>
      <c r="R11938" t="s">
        <v>12416</v>
      </c>
      <c r="S11938" t="s">
        <v>24082</v>
      </c>
      <c r="U11938" t="s">
        <v>12418</v>
      </c>
      <c r="W11938">
        <v>11</v>
      </c>
      <c r="X11938">
        <v>0</v>
      </c>
      <c r="Y11938" t="s">
        <v>12419</v>
      </c>
      <c r="Z11938" t="s">
        <v>12420</v>
      </c>
      <c r="AA11938" t="s">
        <v>12421</v>
      </c>
      <c r="AB11938" t="s">
        <v>12430</v>
      </c>
      <c r="AC11938">
        <v>2</v>
      </c>
      <c r="AD11938" s="123">
        <v>39111</v>
      </c>
      <c r="AE11938" t="s">
        <v>12423</v>
      </c>
      <c r="AG11938">
        <v>40000996</v>
      </c>
      <c r="AL11938" t="s">
        <v>12430</v>
      </c>
      <c r="AN11938">
        <v>5005904801</v>
      </c>
      <c r="AO11938">
        <v>16</v>
      </c>
      <c r="AP11938" t="s">
        <v>12424</v>
      </c>
      <c r="AQ11938" t="s">
        <v>11408</v>
      </c>
      <c r="AR11938">
        <v>4100</v>
      </c>
      <c r="AS11938" t="s">
        <v>12491</v>
      </c>
      <c r="AT11938">
        <v>0</v>
      </c>
      <c r="AV11938" t="s">
        <v>5186</v>
      </c>
      <c r="AW11938">
        <v>116100</v>
      </c>
    </row>
    <row r="11939" spans="1:49" x14ac:dyDescent="0.25">
      <c r="A11939">
        <v>4100</v>
      </c>
      <c r="B11939">
        <v>30050</v>
      </c>
      <c r="C11939">
        <v>4031</v>
      </c>
      <c r="D11939">
        <v>415</v>
      </c>
      <c r="E11939" s="124" t="s">
        <v>315</v>
      </c>
      <c r="F11939" t="str">
        <f t="shared" si="246"/>
        <v>OpenKETTLE FOODS, INC.</v>
      </c>
      <c r="G11939" s="151" t="str">
        <f t="shared" si="247"/>
        <v>Open</v>
      </c>
      <c r="H11939" s="149" t="s">
        <v>5193</v>
      </c>
      <c r="I11939">
        <v>40005950</v>
      </c>
      <c r="K11939" t="s">
        <v>24083</v>
      </c>
      <c r="L11939" t="s">
        <v>17098</v>
      </c>
      <c r="M11939" t="s">
        <v>13062</v>
      </c>
      <c r="N11939" t="s">
        <v>24084</v>
      </c>
      <c r="Q11939" t="s">
        <v>12415</v>
      </c>
      <c r="R11939" t="s">
        <v>12416</v>
      </c>
      <c r="S11939" t="s">
        <v>24085</v>
      </c>
      <c r="U11939" t="s">
        <v>12418</v>
      </c>
      <c r="W11939">
        <v>11</v>
      </c>
      <c r="X11939">
        <v>1</v>
      </c>
      <c r="Y11939" t="s">
        <v>12419</v>
      </c>
      <c r="Z11939" t="s">
        <v>12420</v>
      </c>
      <c r="AA11939" t="s">
        <v>14498</v>
      </c>
      <c r="AB11939" t="s">
        <v>12422</v>
      </c>
      <c r="AC11939">
        <v>2</v>
      </c>
      <c r="AD11939" s="123">
        <v>40198</v>
      </c>
      <c r="AE11939" t="s">
        <v>12431</v>
      </c>
      <c r="AG11939">
        <v>40005950</v>
      </c>
      <c r="AL11939" t="s">
        <v>12422</v>
      </c>
      <c r="AN11939">
        <v>3804705001</v>
      </c>
      <c r="AO11939">
        <v>16</v>
      </c>
      <c r="AP11939" t="s">
        <v>12424</v>
      </c>
      <c r="AQ11939" t="s">
        <v>11408</v>
      </c>
      <c r="AR11939">
        <v>4100</v>
      </c>
      <c r="AS11939" t="s">
        <v>12491</v>
      </c>
      <c r="AT11939">
        <v>0</v>
      </c>
      <c r="AV11939" t="s">
        <v>24086</v>
      </c>
      <c r="AW11939">
        <v>116100</v>
      </c>
    </row>
    <row r="11940" spans="1:49" x14ac:dyDescent="0.25">
      <c r="A11940">
        <v>4100</v>
      </c>
      <c r="B11940">
        <v>30005</v>
      </c>
      <c r="C11940">
        <v>4031</v>
      </c>
      <c r="D11940">
        <v>416</v>
      </c>
      <c r="E11940" s="124" t="s">
        <v>315</v>
      </c>
      <c r="F11940" t="str">
        <f t="shared" si="246"/>
        <v>OpenKEYSTONE POWDERED METAL COMPANY</v>
      </c>
      <c r="G11940" s="151" t="str">
        <f t="shared" si="247"/>
        <v>Open</v>
      </c>
      <c r="H11940" s="149" t="s">
        <v>5204</v>
      </c>
      <c r="I11940">
        <v>40009011</v>
      </c>
      <c r="K11940" t="s">
        <v>24087</v>
      </c>
      <c r="L11940" t="s">
        <v>24088</v>
      </c>
      <c r="M11940" t="s">
        <v>12560</v>
      </c>
      <c r="N11940">
        <v>15857</v>
      </c>
      <c r="Q11940" t="s">
        <v>12415</v>
      </c>
      <c r="R11940" t="s">
        <v>12416</v>
      </c>
      <c r="S11940" t="s">
        <v>24089</v>
      </c>
      <c r="U11940" t="s">
        <v>12418</v>
      </c>
      <c r="W11940">
        <v>11</v>
      </c>
      <c r="X11940">
        <v>1</v>
      </c>
      <c r="Y11940" t="s">
        <v>12419</v>
      </c>
      <c r="Z11940" t="s">
        <v>12420</v>
      </c>
      <c r="AA11940" t="s">
        <v>12485</v>
      </c>
      <c r="AB11940" t="s">
        <v>12422</v>
      </c>
      <c r="AC11940">
        <v>2</v>
      </c>
      <c r="AD11940" s="123">
        <v>44208</v>
      </c>
      <c r="AE11940" t="s">
        <v>12528</v>
      </c>
      <c r="AG11940">
        <v>40009011</v>
      </c>
      <c r="AL11940" t="s">
        <v>12422</v>
      </c>
      <c r="AN11940">
        <v>3904736601</v>
      </c>
      <c r="AO11940">
        <v>16</v>
      </c>
      <c r="AP11940" t="s">
        <v>12424</v>
      </c>
      <c r="AQ11940" t="s">
        <v>11408</v>
      </c>
      <c r="AR11940">
        <v>4100</v>
      </c>
      <c r="AT11940">
        <v>0</v>
      </c>
      <c r="AV11940" t="s">
        <v>24090</v>
      </c>
      <c r="AW11940">
        <v>116100</v>
      </c>
    </row>
    <row r="11941" spans="1:49" x14ac:dyDescent="0.25">
      <c r="A11941">
        <v>4100</v>
      </c>
      <c r="B11941">
        <v>30050</v>
      </c>
      <c r="C11941">
        <v>4031</v>
      </c>
      <c r="D11941">
        <v>415</v>
      </c>
      <c r="E11941" s="124" t="s">
        <v>315</v>
      </c>
      <c r="F11941" t="str">
        <f t="shared" si="246"/>
        <v>OpenKHS USA, INC</v>
      </c>
      <c r="G11941" s="151" t="str">
        <f t="shared" si="247"/>
        <v>Open</v>
      </c>
      <c r="H11941" s="149" t="s">
        <v>5208</v>
      </c>
      <c r="I11941">
        <v>40007415</v>
      </c>
      <c r="K11941" t="s">
        <v>24091</v>
      </c>
      <c r="L11941" t="s">
        <v>23591</v>
      </c>
      <c r="M11941" t="s">
        <v>14186</v>
      </c>
      <c r="N11941">
        <v>53186</v>
      </c>
      <c r="Q11941" t="s">
        <v>12415</v>
      </c>
      <c r="R11941" t="s">
        <v>12416</v>
      </c>
      <c r="S11941" t="s">
        <v>24092</v>
      </c>
      <c r="U11941" t="s">
        <v>12418</v>
      </c>
      <c r="W11941">
        <v>11</v>
      </c>
      <c r="X11941">
        <v>0</v>
      </c>
      <c r="Y11941" t="s">
        <v>12419</v>
      </c>
      <c r="Z11941" t="s">
        <v>12420</v>
      </c>
      <c r="AA11941" t="s">
        <v>12429</v>
      </c>
      <c r="AB11941" t="s">
        <v>12422</v>
      </c>
      <c r="AC11941">
        <v>2</v>
      </c>
      <c r="AD11941" s="123">
        <v>41884</v>
      </c>
      <c r="AE11941" t="s">
        <v>12431</v>
      </c>
      <c r="AG11941">
        <v>40007415</v>
      </c>
      <c r="AL11941" t="s">
        <v>12422</v>
      </c>
      <c r="AN11941">
        <v>5013312201</v>
      </c>
      <c r="AO11941">
        <v>16</v>
      </c>
      <c r="AP11941" t="s">
        <v>12424</v>
      </c>
      <c r="AQ11941" t="s">
        <v>11408</v>
      </c>
      <c r="AR11941">
        <v>4100</v>
      </c>
      <c r="AT11941">
        <v>0</v>
      </c>
      <c r="AV11941" t="s">
        <v>24093</v>
      </c>
      <c r="AW11941">
        <v>116100</v>
      </c>
    </row>
    <row r="11942" spans="1:49" x14ac:dyDescent="0.25">
      <c r="A11942">
        <v>4100</v>
      </c>
      <c r="B11942">
        <v>30010</v>
      </c>
      <c r="C11942">
        <v>4002</v>
      </c>
      <c r="D11942">
        <v>416</v>
      </c>
      <c r="E11942" s="124" t="s">
        <v>315</v>
      </c>
      <c r="F11942" t="str">
        <f t="shared" si="246"/>
        <v>OpenKNAUF INSULATION LLC</v>
      </c>
      <c r="G11942" s="151" t="str">
        <f t="shared" si="247"/>
        <v>Open</v>
      </c>
      <c r="H11942" s="149" t="s">
        <v>5266</v>
      </c>
      <c r="I11942">
        <v>40008223</v>
      </c>
      <c r="K11942" t="s">
        <v>14333</v>
      </c>
      <c r="L11942" t="s">
        <v>14058</v>
      </c>
      <c r="M11942" t="s">
        <v>12896</v>
      </c>
      <c r="N11942">
        <v>46176</v>
      </c>
      <c r="Q11942" t="s">
        <v>12415</v>
      </c>
      <c r="R11942" t="s">
        <v>12416</v>
      </c>
      <c r="S11942" t="s">
        <v>24094</v>
      </c>
      <c r="U11942" t="s">
        <v>12418</v>
      </c>
      <c r="V11942">
        <v>109</v>
      </c>
      <c r="W11942">
        <v>11</v>
      </c>
      <c r="X11942">
        <v>1</v>
      </c>
      <c r="Y11942" t="s">
        <v>12472</v>
      </c>
      <c r="Z11942" t="s">
        <v>12420</v>
      </c>
      <c r="AA11942" t="s">
        <v>12429</v>
      </c>
      <c r="AB11942" t="s">
        <v>12422</v>
      </c>
      <c r="AC11942">
        <v>2</v>
      </c>
      <c r="AD11942" s="123">
        <v>43006</v>
      </c>
      <c r="AE11942" t="s">
        <v>12431</v>
      </c>
      <c r="AG11942">
        <v>40008223</v>
      </c>
      <c r="AL11942" t="s">
        <v>12422</v>
      </c>
      <c r="AN11942">
        <v>1514512001</v>
      </c>
      <c r="AO11942">
        <v>16</v>
      </c>
      <c r="AP11942" t="s">
        <v>12424</v>
      </c>
      <c r="AQ11942" t="s">
        <v>11408</v>
      </c>
      <c r="AR11942">
        <v>4100</v>
      </c>
      <c r="AT11942">
        <v>0</v>
      </c>
      <c r="AV11942" t="s">
        <v>14335</v>
      </c>
      <c r="AW11942">
        <v>116100</v>
      </c>
    </row>
    <row r="11943" spans="1:49" x14ac:dyDescent="0.25">
      <c r="A11943">
        <v>4100</v>
      </c>
      <c r="B11943">
        <v>30050</v>
      </c>
      <c r="C11943">
        <v>4031</v>
      </c>
      <c r="D11943">
        <v>415</v>
      </c>
      <c r="E11943" s="124" t="s">
        <v>315</v>
      </c>
      <c r="F11943" t="str">
        <f t="shared" si="246"/>
        <v>OpenKOCH FOODS, INC.</v>
      </c>
      <c r="G11943" s="151" t="str">
        <f t="shared" si="247"/>
        <v>Open</v>
      </c>
      <c r="H11943" s="149" t="s">
        <v>5279</v>
      </c>
      <c r="I11943">
        <v>40007568</v>
      </c>
      <c r="K11943" t="s">
        <v>24095</v>
      </c>
      <c r="L11943" t="s">
        <v>12545</v>
      </c>
      <c r="M11943" t="s">
        <v>12546</v>
      </c>
      <c r="N11943">
        <v>60641</v>
      </c>
      <c r="Q11943" t="s">
        <v>12415</v>
      </c>
      <c r="R11943" t="s">
        <v>12416</v>
      </c>
      <c r="S11943" t="s">
        <v>24096</v>
      </c>
      <c r="U11943" t="s">
        <v>12418</v>
      </c>
      <c r="W11943">
        <v>11</v>
      </c>
      <c r="X11943">
        <v>1</v>
      </c>
      <c r="Y11943" t="s">
        <v>12419</v>
      </c>
      <c r="Z11943" t="s">
        <v>12420</v>
      </c>
      <c r="AA11943" t="s">
        <v>12429</v>
      </c>
      <c r="AB11943" t="s">
        <v>12422</v>
      </c>
      <c r="AC11943">
        <v>2</v>
      </c>
      <c r="AD11943" s="123">
        <v>42115</v>
      </c>
      <c r="AE11943" t="s">
        <v>12431</v>
      </c>
      <c r="AG11943">
        <v>40007568</v>
      </c>
      <c r="AL11943" t="s">
        <v>12422</v>
      </c>
      <c r="AN11943">
        <v>1403105101</v>
      </c>
      <c r="AO11943">
        <v>16</v>
      </c>
      <c r="AP11943" t="s">
        <v>12424</v>
      </c>
      <c r="AQ11943" t="s">
        <v>11408</v>
      </c>
      <c r="AR11943">
        <v>4100</v>
      </c>
      <c r="AT11943">
        <v>0</v>
      </c>
      <c r="AV11943" t="s">
        <v>14338</v>
      </c>
      <c r="AW11943">
        <v>116100</v>
      </c>
    </row>
    <row r="11944" spans="1:49" x14ac:dyDescent="0.25">
      <c r="A11944">
        <v>4100</v>
      </c>
      <c r="B11944">
        <v>30050</v>
      </c>
      <c r="C11944">
        <v>4031</v>
      </c>
      <c r="D11944">
        <v>415</v>
      </c>
      <c r="E11944" s="124" t="s">
        <v>315</v>
      </c>
      <c r="F11944" t="str">
        <f t="shared" si="246"/>
        <v>OpenKOHL &amp; VICK</v>
      </c>
      <c r="G11944" s="151" t="str">
        <f t="shared" si="247"/>
        <v>Open</v>
      </c>
      <c r="H11944" s="149" t="s">
        <v>5288</v>
      </c>
      <c r="I11944">
        <v>40004109</v>
      </c>
      <c r="K11944" t="s">
        <v>24097</v>
      </c>
      <c r="L11944" t="s">
        <v>24098</v>
      </c>
      <c r="M11944" t="s">
        <v>12546</v>
      </c>
      <c r="N11944" t="s">
        <v>24099</v>
      </c>
      <c r="Q11944" t="s">
        <v>12415</v>
      </c>
      <c r="R11944" t="s">
        <v>12416</v>
      </c>
      <c r="S11944" t="s">
        <v>24100</v>
      </c>
      <c r="U11944" t="s">
        <v>12418</v>
      </c>
      <c r="W11944">
        <v>11</v>
      </c>
      <c r="X11944">
        <v>2</v>
      </c>
      <c r="Y11944" t="s">
        <v>12419</v>
      </c>
      <c r="Z11944" t="s">
        <v>12420</v>
      </c>
      <c r="AA11944" t="s">
        <v>12421</v>
      </c>
      <c r="AB11944" t="s">
        <v>12478</v>
      </c>
      <c r="AC11944">
        <v>2</v>
      </c>
      <c r="AD11944" s="123">
        <v>39111</v>
      </c>
      <c r="AE11944" t="s">
        <v>12423</v>
      </c>
      <c r="AG11944">
        <v>40004109</v>
      </c>
      <c r="AL11944" t="s">
        <v>12478</v>
      </c>
      <c r="AN11944">
        <v>1403124601</v>
      </c>
      <c r="AO11944">
        <v>16</v>
      </c>
      <c r="AP11944" t="s">
        <v>12424</v>
      </c>
      <c r="AQ11944" t="s">
        <v>11408</v>
      </c>
      <c r="AR11944">
        <v>4100</v>
      </c>
      <c r="AS11944" t="s">
        <v>12491</v>
      </c>
      <c r="AT11944">
        <v>2005</v>
      </c>
      <c r="AV11944" t="s">
        <v>24101</v>
      </c>
      <c r="AW11944">
        <v>116100</v>
      </c>
    </row>
    <row r="11945" spans="1:49" x14ac:dyDescent="0.25">
      <c r="A11945">
        <v>4100</v>
      </c>
      <c r="B11945">
        <v>30050</v>
      </c>
      <c r="C11945">
        <v>4031</v>
      </c>
      <c r="D11945">
        <v>415</v>
      </c>
      <c r="E11945" s="124" t="s">
        <v>315</v>
      </c>
      <c r="F11945" t="str">
        <f t="shared" si="246"/>
        <v>OpenKRAFT HEINZ FOOD CO. -  MADISON</v>
      </c>
      <c r="G11945" s="151" t="str">
        <f t="shared" si="247"/>
        <v>Open</v>
      </c>
      <c r="H11945" s="149" t="s">
        <v>5309</v>
      </c>
      <c r="I11945">
        <v>40002511</v>
      </c>
      <c r="J11945" t="s">
        <v>24102</v>
      </c>
      <c r="L11945" t="s">
        <v>13312</v>
      </c>
      <c r="M11945" t="s">
        <v>12494</v>
      </c>
      <c r="O11945">
        <v>982140</v>
      </c>
      <c r="P11945" t="s">
        <v>16276</v>
      </c>
      <c r="Q11945" t="s">
        <v>12415</v>
      </c>
      <c r="R11945" t="s">
        <v>12416</v>
      </c>
      <c r="S11945" t="s">
        <v>24103</v>
      </c>
      <c r="U11945" t="s">
        <v>12418</v>
      </c>
      <c r="V11945">
        <v>215</v>
      </c>
      <c r="W11945">
        <v>11</v>
      </c>
      <c r="X11945">
        <v>1</v>
      </c>
      <c r="Y11945" t="s">
        <v>12419</v>
      </c>
      <c r="Z11945" t="s">
        <v>12420</v>
      </c>
      <c r="AA11945" t="s">
        <v>12421</v>
      </c>
      <c r="AB11945" t="s">
        <v>12473</v>
      </c>
      <c r="AC11945">
        <v>2</v>
      </c>
      <c r="AD11945" s="123">
        <v>39111</v>
      </c>
      <c r="AE11945" t="s">
        <v>12423</v>
      </c>
      <c r="AG11945">
        <v>40002511</v>
      </c>
      <c r="AL11945" t="s">
        <v>12473</v>
      </c>
      <c r="AN11945">
        <v>4414109801</v>
      </c>
      <c r="AO11945">
        <v>16</v>
      </c>
      <c r="AP11945" t="s">
        <v>12424</v>
      </c>
      <c r="AQ11945" t="s">
        <v>11408</v>
      </c>
      <c r="AR11945">
        <v>4100</v>
      </c>
      <c r="AT11945">
        <v>2005</v>
      </c>
      <c r="AV11945" t="s">
        <v>16277</v>
      </c>
      <c r="AW11945">
        <v>116100</v>
      </c>
    </row>
    <row r="11946" spans="1:49" x14ac:dyDescent="0.25">
      <c r="A11946">
        <v>4100</v>
      </c>
      <c r="B11946">
        <v>30050</v>
      </c>
      <c r="C11946">
        <v>4031</v>
      </c>
      <c r="D11946">
        <v>415</v>
      </c>
      <c r="E11946" s="124" t="s">
        <v>315</v>
      </c>
      <c r="F11946" t="str">
        <f t="shared" si="246"/>
        <v>OpenKRONES, INC.</v>
      </c>
      <c r="G11946" s="151" t="str">
        <f t="shared" si="247"/>
        <v>Open</v>
      </c>
      <c r="H11946" s="149" t="s">
        <v>5328</v>
      </c>
      <c r="I11946">
        <v>40003639</v>
      </c>
      <c r="J11946" t="s">
        <v>14036</v>
      </c>
      <c r="K11946" t="s">
        <v>24104</v>
      </c>
      <c r="L11946" t="s">
        <v>14168</v>
      </c>
      <c r="M11946" t="s">
        <v>14186</v>
      </c>
      <c r="N11946" t="s">
        <v>24105</v>
      </c>
      <c r="Q11946" t="s">
        <v>12415</v>
      </c>
      <c r="R11946" t="s">
        <v>12416</v>
      </c>
      <c r="S11946">
        <v>4144094564</v>
      </c>
      <c r="U11946" t="s">
        <v>12418</v>
      </c>
      <c r="W11946">
        <v>11</v>
      </c>
      <c r="X11946">
        <v>0</v>
      </c>
      <c r="Y11946" t="s">
        <v>12419</v>
      </c>
      <c r="Z11946" t="s">
        <v>12420</v>
      </c>
      <c r="AA11946" t="s">
        <v>12421</v>
      </c>
      <c r="AB11946" t="s">
        <v>12422</v>
      </c>
      <c r="AC11946">
        <v>2</v>
      </c>
      <c r="AD11946" s="123">
        <v>39111</v>
      </c>
      <c r="AE11946" t="s">
        <v>12423</v>
      </c>
      <c r="AG11946">
        <v>40003639</v>
      </c>
      <c r="AL11946" t="s">
        <v>12422</v>
      </c>
      <c r="AN11946">
        <v>5007903301</v>
      </c>
      <c r="AO11946">
        <v>16</v>
      </c>
      <c r="AP11946" t="s">
        <v>12424</v>
      </c>
      <c r="AQ11946" t="s">
        <v>11408</v>
      </c>
      <c r="AR11946">
        <v>4100</v>
      </c>
      <c r="AT11946">
        <v>0</v>
      </c>
      <c r="AV11946" t="s">
        <v>24106</v>
      </c>
      <c r="AW11946">
        <v>116100</v>
      </c>
    </row>
    <row r="11947" spans="1:49" x14ac:dyDescent="0.25">
      <c r="A11947">
        <v>4100</v>
      </c>
      <c r="B11947">
        <v>30010</v>
      </c>
      <c r="C11947">
        <v>4002</v>
      </c>
      <c r="D11947">
        <v>416</v>
      </c>
      <c r="E11947" s="124" t="s">
        <v>315</v>
      </c>
      <c r="F11947" t="str">
        <f t="shared" si="246"/>
        <v>OpenKROOP ENTERPRISES</v>
      </c>
      <c r="G11947" s="151" t="str">
        <f t="shared" si="247"/>
        <v>Open</v>
      </c>
      <c r="H11947" s="149" t="s">
        <v>5333</v>
      </c>
      <c r="I11947">
        <v>40008351</v>
      </c>
      <c r="K11947" t="s">
        <v>24107</v>
      </c>
      <c r="L11947" t="s">
        <v>24108</v>
      </c>
      <c r="M11947" t="s">
        <v>13125</v>
      </c>
      <c r="N11947">
        <v>21794</v>
      </c>
      <c r="Q11947" t="s">
        <v>12415</v>
      </c>
      <c r="R11947" t="s">
        <v>12416</v>
      </c>
      <c r="S11947" t="s">
        <v>24109</v>
      </c>
      <c r="U11947" t="s">
        <v>12418</v>
      </c>
      <c r="W11947">
        <v>11</v>
      </c>
      <c r="X11947">
        <v>1</v>
      </c>
      <c r="Y11947" t="s">
        <v>12419</v>
      </c>
      <c r="Z11947" t="s">
        <v>12420</v>
      </c>
      <c r="AA11947" t="s">
        <v>12429</v>
      </c>
      <c r="AB11947" t="s">
        <v>12430</v>
      </c>
      <c r="AC11947">
        <v>2</v>
      </c>
      <c r="AD11947" s="123">
        <v>43194</v>
      </c>
      <c r="AE11947" t="s">
        <v>12431</v>
      </c>
      <c r="AG11947">
        <v>40008351</v>
      </c>
      <c r="AL11947" t="s">
        <v>12430</v>
      </c>
      <c r="AN11947">
        <v>2102722191</v>
      </c>
      <c r="AO11947">
        <v>16</v>
      </c>
      <c r="AP11947" t="s">
        <v>12424</v>
      </c>
      <c r="AQ11947" t="s">
        <v>11408</v>
      </c>
      <c r="AR11947">
        <v>4100</v>
      </c>
      <c r="AT11947">
        <v>0</v>
      </c>
      <c r="AV11947" t="s">
        <v>24110</v>
      </c>
      <c r="AW11947">
        <v>116100</v>
      </c>
    </row>
    <row r="11948" spans="1:49" x14ac:dyDescent="0.25">
      <c r="A11948">
        <v>4100</v>
      </c>
      <c r="B11948">
        <v>30050</v>
      </c>
      <c r="C11948">
        <v>4031</v>
      </c>
      <c r="D11948">
        <v>415</v>
      </c>
      <c r="E11948" s="124" t="s">
        <v>315</v>
      </c>
      <c r="F11948" t="str">
        <f t="shared" si="246"/>
        <v>OpenLETRAW MANUFACTURING</v>
      </c>
      <c r="G11948" s="151" t="str">
        <f t="shared" si="247"/>
        <v>Open</v>
      </c>
      <c r="H11948" s="149" t="s">
        <v>5506</v>
      </c>
      <c r="I11948">
        <v>40001886</v>
      </c>
      <c r="K11948" t="s">
        <v>24111</v>
      </c>
      <c r="L11948" t="s">
        <v>17405</v>
      </c>
      <c r="M11948" t="s">
        <v>12546</v>
      </c>
      <c r="N11948" t="s">
        <v>24112</v>
      </c>
      <c r="Q11948" t="s">
        <v>12415</v>
      </c>
      <c r="R11948" t="s">
        <v>12416</v>
      </c>
      <c r="S11948" t="s">
        <v>24113</v>
      </c>
      <c r="U11948" t="s">
        <v>12418</v>
      </c>
      <c r="W11948">
        <v>11</v>
      </c>
      <c r="X11948">
        <v>1</v>
      </c>
      <c r="Y11948" t="s">
        <v>12419</v>
      </c>
      <c r="Z11948" t="s">
        <v>12420</v>
      </c>
      <c r="AA11948" t="s">
        <v>12421</v>
      </c>
      <c r="AB11948" t="s">
        <v>12422</v>
      </c>
      <c r="AC11948">
        <v>2</v>
      </c>
      <c r="AD11948" s="123">
        <v>39111</v>
      </c>
      <c r="AE11948" t="s">
        <v>12423</v>
      </c>
      <c r="AG11948">
        <v>40001886</v>
      </c>
      <c r="AL11948" t="s">
        <v>12422</v>
      </c>
      <c r="AN11948">
        <v>1420125401</v>
      </c>
      <c r="AO11948">
        <v>16</v>
      </c>
      <c r="AP11948" t="s">
        <v>12424</v>
      </c>
      <c r="AQ11948" t="s">
        <v>11408</v>
      </c>
      <c r="AR11948">
        <v>4100</v>
      </c>
      <c r="AT11948">
        <v>2005</v>
      </c>
      <c r="AV11948" t="s">
        <v>24114</v>
      </c>
      <c r="AW11948">
        <v>116100</v>
      </c>
    </row>
    <row r="11949" spans="1:49" x14ac:dyDescent="0.25">
      <c r="A11949">
        <v>4100</v>
      </c>
      <c r="B11949">
        <v>30050</v>
      </c>
      <c r="C11949">
        <v>4031</v>
      </c>
      <c r="D11949">
        <v>415</v>
      </c>
      <c r="E11949" s="124" t="s">
        <v>315</v>
      </c>
      <c r="F11949" t="str">
        <f t="shared" si="246"/>
        <v>OpenLITTELL INTERNATIONAL,INC</v>
      </c>
      <c r="G11949" s="151" t="str">
        <f t="shared" si="247"/>
        <v>Open</v>
      </c>
      <c r="H11949" s="149" t="s">
        <v>5564</v>
      </c>
      <c r="I11949">
        <v>40000930</v>
      </c>
      <c r="K11949" t="s">
        <v>24115</v>
      </c>
      <c r="L11949" t="s">
        <v>22855</v>
      </c>
      <c r="M11949" t="s">
        <v>12546</v>
      </c>
      <c r="N11949" t="s">
        <v>23722</v>
      </c>
      <c r="Q11949" t="s">
        <v>12415</v>
      </c>
      <c r="R11949" t="s">
        <v>12416</v>
      </c>
      <c r="S11949">
        <v>6306224700</v>
      </c>
      <c r="U11949" t="s">
        <v>12418</v>
      </c>
      <c r="W11949">
        <v>11</v>
      </c>
      <c r="X11949">
        <v>0</v>
      </c>
      <c r="Y11949" t="s">
        <v>12419</v>
      </c>
      <c r="Z11949" t="s">
        <v>12420</v>
      </c>
      <c r="AA11949" t="s">
        <v>12421</v>
      </c>
      <c r="AB11949" t="s">
        <v>12422</v>
      </c>
      <c r="AC11949">
        <v>2</v>
      </c>
      <c r="AD11949" s="123">
        <v>39111</v>
      </c>
      <c r="AE11949" t="s">
        <v>12423</v>
      </c>
      <c r="AG11949">
        <v>40000930</v>
      </c>
      <c r="AL11949" t="s">
        <v>12422</v>
      </c>
      <c r="AN11949">
        <v>1404335101</v>
      </c>
      <c r="AO11949">
        <v>16</v>
      </c>
      <c r="AP11949" t="s">
        <v>12424</v>
      </c>
      <c r="AQ11949" t="s">
        <v>11408</v>
      </c>
      <c r="AR11949">
        <v>4100</v>
      </c>
      <c r="AS11949" t="s">
        <v>12491</v>
      </c>
      <c r="AT11949">
        <v>0</v>
      </c>
      <c r="AV11949" t="s">
        <v>24116</v>
      </c>
      <c r="AW11949">
        <v>116100</v>
      </c>
    </row>
    <row r="11950" spans="1:49" x14ac:dyDescent="0.25">
      <c r="A11950">
        <v>4100</v>
      </c>
      <c r="B11950">
        <v>30010</v>
      </c>
      <c r="C11950">
        <v>4002</v>
      </c>
      <c r="D11950">
        <v>416</v>
      </c>
      <c r="E11950" s="124" t="s">
        <v>315</v>
      </c>
      <c r="F11950" t="str">
        <f t="shared" si="246"/>
        <v>OpenLM ROBBINS - SLATINGTON</v>
      </c>
      <c r="G11950" s="151" t="str">
        <f t="shared" si="247"/>
        <v>Open</v>
      </c>
      <c r="H11950" s="149" t="s">
        <v>13658</v>
      </c>
      <c r="I11950">
        <v>40008461</v>
      </c>
      <c r="L11950" t="s">
        <v>12914</v>
      </c>
      <c r="M11950" t="s">
        <v>12560</v>
      </c>
      <c r="O11950">
        <v>217</v>
      </c>
      <c r="P11950" t="s">
        <v>20856</v>
      </c>
      <c r="Q11950" t="s">
        <v>12415</v>
      </c>
      <c r="R11950" t="s">
        <v>12416</v>
      </c>
      <c r="U11950" t="s">
        <v>12418</v>
      </c>
      <c r="W11950">
        <v>11</v>
      </c>
      <c r="X11950">
        <v>2</v>
      </c>
      <c r="Y11950" t="s">
        <v>12472</v>
      </c>
      <c r="Z11950" t="s">
        <v>12420</v>
      </c>
      <c r="AA11950" t="s">
        <v>12429</v>
      </c>
      <c r="AB11950" t="s">
        <v>12473</v>
      </c>
      <c r="AC11950">
        <v>2</v>
      </c>
      <c r="AD11950" s="123">
        <v>43340</v>
      </c>
      <c r="AE11950" t="s">
        <v>12431</v>
      </c>
      <c r="AG11950">
        <v>40008461</v>
      </c>
      <c r="AL11950" t="s">
        <v>12473</v>
      </c>
      <c r="AN11950">
        <v>3907783411</v>
      </c>
      <c r="AO11950">
        <v>16</v>
      </c>
      <c r="AP11950" t="s">
        <v>12424</v>
      </c>
      <c r="AQ11950" t="s">
        <v>11408</v>
      </c>
      <c r="AR11950">
        <v>4100</v>
      </c>
      <c r="AT11950">
        <v>0</v>
      </c>
      <c r="AV11950" t="s">
        <v>12916</v>
      </c>
      <c r="AW11950">
        <v>116100</v>
      </c>
    </row>
    <row r="11951" spans="1:49" x14ac:dyDescent="0.25">
      <c r="A11951">
        <v>4100</v>
      </c>
      <c r="B11951">
        <v>30010</v>
      </c>
      <c r="C11951">
        <v>4002</v>
      </c>
      <c r="D11951">
        <v>416</v>
      </c>
      <c r="E11951" s="124" t="s">
        <v>315</v>
      </c>
      <c r="F11951" t="str">
        <f t="shared" si="246"/>
        <v>OpenLSC COMMUNICATIONS</v>
      </c>
      <c r="G11951" s="151" t="str">
        <f t="shared" si="247"/>
        <v>Open</v>
      </c>
      <c r="H11951" s="149" t="s">
        <v>5618</v>
      </c>
      <c r="I11951">
        <v>40003257</v>
      </c>
      <c r="J11951" t="s">
        <v>18118</v>
      </c>
      <c r="K11951" t="s">
        <v>24117</v>
      </c>
      <c r="L11951" t="s">
        <v>17098</v>
      </c>
      <c r="M11951" t="s">
        <v>16547</v>
      </c>
      <c r="N11951" t="s">
        <v>24118</v>
      </c>
      <c r="Q11951" t="s">
        <v>12415</v>
      </c>
      <c r="R11951" t="s">
        <v>12416</v>
      </c>
      <c r="S11951" t="s">
        <v>24119</v>
      </c>
      <c r="U11951" t="s">
        <v>12418</v>
      </c>
      <c r="V11951">
        <v>212</v>
      </c>
      <c r="W11951">
        <v>11</v>
      </c>
      <c r="X11951">
        <v>1</v>
      </c>
      <c r="Y11951" t="s">
        <v>12472</v>
      </c>
      <c r="Z11951" t="s">
        <v>12420</v>
      </c>
      <c r="AA11951" t="s">
        <v>12421</v>
      </c>
      <c r="AB11951" t="s">
        <v>12430</v>
      </c>
      <c r="AC11951">
        <v>2</v>
      </c>
      <c r="AD11951" s="123">
        <v>39111</v>
      </c>
      <c r="AE11951" t="s">
        <v>12423</v>
      </c>
      <c r="AG11951">
        <v>40003257</v>
      </c>
      <c r="AL11951" t="s">
        <v>12430</v>
      </c>
      <c r="AN11951">
        <v>4777505701</v>
      </c>
      <c r="AO11951">
        <v>16</v>
      </c>
      <c r="AP11951" t="s">
        <v>12424</v>
      </c>
      <c r="AQ11951" t="s">
        <v>11408</v>
      </c>
      <c r="AR11951">
        <v>4100</v>
      </c>
      <c r="AT11951">
        <v>2005</v>
      </c>
      <c r="AV11951" t="s">
        <v>18122</v>
      </c>
      <c r="AW11951">
        <v>116100</v>
      </c>
    </row>
    <row r="11952" spans="1:49" x14ac:dyDescent="0.25">
      <c r="A11952">
        <v>4100</v>
      </c>
      <c r="B11952">
        <v>30010</v>
      </c>
      <c r="C11952">
        <v>4002</v>
      </c>
      <c r="D11952">
        <v>416</v>
      </c>
      <c r="E11952" s="124" t="s">
        <v>315</v>
      </c>
      <c r="F11952" t="str">
        <f t="shared" si="246"/>
        <v>OpenLTA DISTRIBUTING, LLC.</v>
      </c>
      <c r="G11952" s="151" t="str">
        <f t="shared" si="247"/>
        <v>Open</v>
      </c>
      <c r="H11952" s="149" t="s">
        <v>5620</v>
      </c>
      <c r="I11952">
        <v>40007614</v>
      </c>
      <c r="K11952" t="s">
        <v>24120</v>
      </c>
      <c r="L11952" t="s">
        <v>24121</v>
      </c>
      <c r="M11952" t="s">
        <v>17207</v>
      </c>
      <c r="N11952">
        <v>19966</v>
      </c>
      <c r="Q11952" t="s">
        <v>12415</v>
      </c>
      <c r="R11952" t="s">
        <v>12416</v>
      </c>
      <c r="S11952" t="s">
        <v>24122</v>
      </c>
      <c r="U11952" t="s">
        <v>12418</v>
      </c>
      <c r="W11952">
        <v>11</v>
      </c>
      <c r="X11952">
        <v>2</v>
      </c>
      <c r="Y11952" t="s">
        <v>12419</v>
      </c>
      <c r="Z11952" t="s">
        <v>12420</v>
      </c>
      <c r="AA11952" t="s">
        <v>12429</v>
      </c>
      <c r="AB11952" t="s">
        <v>12422</v>
      </c>
      <c r="AC11952">
        <v>2</v>
      </c>
      <c r="AD11952" s="123">
        <v>42173</v>
      </c>
      <c r="AE11952" t="s">
        <v>12431</v>
      </c>
      <c r="AG11952">
        <v>40007614</v>
      </c>
      <c r="AL11952" t="s">
        <v>12422</v>
      </c>
      <c r="AN11952">
        <v>800503681</v>
      </c>
      <c r="AO11952">
        <v>16</v>
      </c>
      <c r="AP11952" t="s">
        <v>12424</v>
      </c>
      <c r="AQ11952" t="s">
        <v>11408</v>
      </c>
      <c r="AR11952">
        <v>4100</v>
      </c>
      <c r="AT11952">
        <v>0</v>
      </c>
      <c r="AV11952" t="s">
        <v>24123</v>
      </c>
      <c r="AW11952">
        <v>116100</v>
      </c>
    </row>
    <row r="11953" spans="1:49" x14ac:dyDescent="0.25">
      <c r="A11953">
        <v>4100</v>
      </c>
      <c r="B11953">
        <v>30050</v>
      </c>
      <c r="C11953">
        <v>4031</v>
      </c>
      <c r="D11953">
        <v>415</v>
      </c>
      <c r="E11953" s="124" t="s">
        <v>315</v>
      </c>
      <c r="F11953" t="str">
        <f t="shared" si="246"/>
        <v>OpenLUKAND GT</v>
      </c>
      <c r="G11953" s="151" t="str">
        <f t="shared" si="247"/>
        <v>Open</v>
      </c>
      <c r="H11953" s="149" t="s">
        <v>5632</v>
      </c>
      <c r="I11953">
        <v>40003544</v>
      </c>
      <c r="K11953" t="s">
        <v>24124</v>
      </c>
      <c r="L11953" t="s">
        <v>22855</v>
      </c>
      <c r="M11953" t="s">
        <v>12546</v>
      </c>
      <c r="N11953" t="s">
        <v>23765</v>
      </c>
      <c r="Q11953" t="s">
        <v>12415</v>
      </c>
      <c r="R11953" t="s">
        <v>12416</v>
      </c>
      <c r="S11953" t="s">
        <v>24125</v>
      </c>
      <c r="U11953" t="s">
        <v>12418</v>
      </c>
      <c r="W11953">
        <v>11</v>
      </c>
      <c r="X11953">
        <v>0</v>
      </c>
      <c r="Y11953" t="s">
        <v>12419</v>
      </c>
      <c r="Z11953" t="s">
        <v>12420</v>
      </c>
      <c r="AA11953" t="s">
        <v>12421</v>
      </c>
      <c r="AB11953" t="s">
        <v>12430</v>
      </c>
      <c r="AC11953">
        <v>2</v>
      </c>
      <c r="AD11953" s="123">
        <v>39111</v>
      </c>
      <c r="AE11953" t="s">
        <v>12423</v>
      </c>
      <c r="AG11953">
        <v>40003544</v>
      </c>
      <c r="AL11953" t="s">
        <v>12430</v>
      </c>
      <c r="AN11953">
        <v>1404335101</v>
      </c>
      <c r="AO11953">
        <v>16</v>
      </c>
      <c r="AP11953" t="s">
        <v>12424</v>
      </c>
      <c r="AQ11953" t="s">
        <v>11408</v>
      </c>
      <c r="AR11953">
        <v>4100</v>
      </c>
      <c r="AS11953" t="s">
        <v>12491</v>
      </c>
      <c r="AT11953">
        <v>0</v>
      </c>
      <c r="AV11953" t="s">
        <v>5632</v>
      </c>
      <c r="AW11953">
        <v>116100</v>
      </c>
    </row>
    <row r="11954" spans="1:49" x14ac:dyDescent="0.25">
      <c r="A11954">
        <v>4100</v>
      </c>
      <c r="B11954">
        <v>30050</v>
      </c>
      <c r="C11954">
        <v>4031</v>
      </c>
      <c r="D11954">
        <v>415</v>
      </c>
      <c r="E11954" s="124" t="s">
        <v>315</v>
      </c>
      <c r="F11954" t="str">
        <f t="shared" si="246"/>
        <v>OpenMACHINE TOOL BUILDERS, INC.</v>
      </c>
      <c r="G11954" s="151" t="str">
        <f t="shared" si="247"/>
        <v>Open</v>
      </c>
      <c r="H11954" s="149" t="s">
        <v>5659</v>
      </c>
      <c r="I11954">
        <v>40005833</v>
      </c>
      <c r="K11954" t="s">
        <v>24126</v>
      </c>
      <c r="L11954" t="s">
        <v>24127</v>
      </c>
      <c r="M11954" t="s">
        <v>12546</v>
      </c>
      <c r="N11954">
        <v>61115</v>
      </c>
      <c r="Q11954" t="s">
        <v>12415</v>
      </c>
      <c r="R11954" t="s">
        <v>12416</v>
      </c>
      <c r="S11954" t="s">
        <v>24128</v>
      </c>
      <c r="U11954" t="s">
        <v>12418</v>
      </c>
      <c r="W11954">
        <v>11</v>
      </c>
      <c r="X11954">
        <v>2</v>
      </c>
      <c r="Y11954" t="s">
        <v>12419</v>
      </c>
      <c r="Z11954" t="s">
        <v>12420</v>
      </c>
      <c r="AA11954" t="s">
        <v>14498</v>
      </c>
      <c r="AB11954" t="s">
        <v>12430</v>
      </c>
      <c r="AC11954">
        <v>2</v>
      </c>
      <c r="AD11954" s="123">
        <v>40031</v>
      </c>
      <c r="AE11954" t="s">
        <v>12431</v>
      </c>
      <c r="AG11954">
        <v>40005833</v>
      </c>
      <c r="AL11954" t="s">
        <v>12430</v>
      </c>
      <c r="AN11954">
        <v>1420108931</v>
      </c>
      <c r="AO11954">
        <v>16</v>
      </c>
      <c r="AP11954" t="s">
        <v>12424</v>
      </c>
      <c r="AQ11954" t="s">
        <v>11408</v>
      </c>
      <c r="AR11954">
        <v>4100</v>
      </c>
      <c r="AT11954">
        <v>0</v>
      </c>
      <c r="AV11954" t="s">
        <v>24129</v>
      </c>
      <c r="AW11954">
        <v>116100</v>
      </c>
    </row>
    <row r="11955" spans="1:49" x14ac:dyDescent="0.25">
      <c r="A11955">
        <v>4100</v>
      </c>
      <c r="B11955">
        <v>30050</v>
      </c>
      <c r="C11955">
        <v>4031</v>
      </c>
      <c r="D11955">
        <v>415</v>
      </c>
      <c r="E11955" s="124" t="s">
        <v>315</v>
      </c>
      <c r="F11955" t="str">
        <f t="shared" si="246"/>
        <v>OpenMARO CARTON INC</v>
      </c>
      <c r="G11955" s="151" t="str">
        <f t="shared" si="247"/>
        <v>Open</v>
      </c>
      <c r="H11955" s="149" t="s">
        <v>5748</v>
      </c>
      <c r="I11955">
        <v>40004187</v>
      </c>
      <c r="K11955" t="s">
        <v>24130</v>
      </c>
      <c r="L11955" t="s">
        <v>23900</v>
      </c>
      <c r="M11955" t="s">
        <v>12546</v>
      </c>
      <c r="N11955" t="s">
        <v>24131</v>
      </c>
      <c r="Q11955" t="s">
        <v>12415</v>
      </c>
      <c r="R11955" t="s">
        <v>12416</v>
      </c>
      <c r="S11955" t="s">
        <v>24132</v>
      </c>
      <c r="U11955" t="s">
        <v>12418</v>
      </c>
      <c r="W11955">
        <v>11</v>
      </c>
      <c r="X11955">
        <v>1</v>
      </c>
      <c r="Y11955" t="s">
        <v>12419</v>
      </c>
      <c r="Z11955" t="s">
        <v>12420</v>
      </c>
      <c r="AA11955" t="s">
        <v>12421</v>
      </c>
      <c r="AB11955" t="s">
        <v>12422</v>
      </c>
      <c r="AC11955">
        <v>2</v>
      </c>
      <c r="AD11955" s="123">
        <v>39111</v>
      </c>
      <c r="AE11955" t="s">
        <v>12423</v>
      </c>
      <c r="AG11955">
        <v>40004187</v>
      </c>
      <c r="AL11955" t="s">
        <v>12422</v>
      </c>
      <c r="AN11955">
        <v>1403101501</v>
      </c>
      <c r="AO11955">
        <v>16</v>
      </c>
      <c r="AP11955" t="s">
        <v>12424</v>
      </c>
      <c r="AQ11955" t="s">
        <v>11408</v>
      </c>
      <c r="AR11955">
        <v>4100</v>
      </c>
      <c r="AT11955">
        <v>2005</v>
      </c>
      <c r="AV11955" t="s">
        <v>24133</v>
      </c>
      <c r="AW11955">
        <v>116100</v>
      </c>
    </row>
    <row r="11956" spans="1:49" x14ac:dyDescent="0.25">
      <c r="A11956">
        <v>4100</v>
      </c>
      <c r="B11956">
        <v>30050</v>
      </c>
      <c r="C11956">
        <v>4031</v>
      </c>
      <c r="D11956">
        <v>415</v>
      </c>
      <c r="E11956" s="124" t="s">
        <v>315</v>
      </c>
      <c r="F11956" t="str">
        <f t="shared" si="246"/>
        <v>OpenMARS CHOCOLATE NORTH AMERICA, LLC</v>
      </c>
      <c r="G11956" s="151" t="str">
        <f t="shared" si="247"/>
        <v>Open</v>
      </c>
      <c r="H11956" s="149" t="s">
        <v>5758</v>
      </c>
      <c r="I11956">
        <v>40004111</v>
      </c>
      <c r="J11956" t="s">
        <v>12962</v>
      </c>
      <c r="L11956" t="s">
        <v>12963</v>
      </c>
      <c r="M11956" t="s">
        <v>12494</v>
      </c>
      <c r="O11956">
        <v>696517</v>
      </c>
      <c r="P11956">
        <v>78269</v>
      </c>
      <c r="Q11956" t="s">
        <v>12415</v>
      </c>
      <c r="R11956" t="s">
        <v>12416</v>
      </c>
      <c r="S11956" t="s">
        <v>20882</v>
      </c>
      <c r="U11956" t="s">
        <v>12418</v>
      </c>
      <c r="V11956">
        <v>37</v>
      </c>
      <c r="W11956">
        <v>11</v>
      </c>
      <c r="X11956">
        <v>1</v>
      </c>
      <c r="Y11956" t="s">
        <v>12765</v>
      </c>
      <c r="Z11956" t="s">
        <v>12420</v>
      </c>
      <c r="AA11956" t="s">
        <v>12421</v>
      </c>
      <c r="AB11956" t="s">
        <v>12830</v>
      </c>
      <c r="AC11956">
        <v>2</v>
      </c>
      <c r="AD11956" s="123">
        <v>39111</v>
      </c>
      <c r="AE11956" t="s">
        <v>12423</v>
      </c>
      <c r="AG11956">
        <v>40004111</v>
      </c>
      <c r="AL11956" t="s">
        <v>12830</v>
      </c>
      <c r="AN11956">
        <v>4402925701</v>
      </c>
      <c r="AO11956">
        <v>16</v>
      </c>
      <c r="AP11956" t="s">
        <v>12424</v>
      </c>
      <c r="AQ11956" t="s">
        <v>11408</v>
      </c>
      <c r="AR11956">
        <v>4100</v>
      </c>
      <c r="AT11956">
        <v>2005</v>
      </c>
      <c r="AV11956" t="s">
        <v>12965</v>
      </c>
      <c r="AW11956">
        <v>116100</v>
      </c>
    </row>
    <row r="11957" spans="1:49" x14ac:dyDescent="0.25">
      <c r="A11957">
        <v>4100</v>
      </c>
      <c r="B11957">
        <v>30010</v>
      </c>
      <c r="C11957">
        <v>4002</v>
      </c>
      <c r="D11957">
        <v>416</v>
      </c>
      <c r="E11957" s="124" t="s">
        <v>315</v>
      </c>
      <c r="F11957" t="str">
        <f t="shared" si="246"/>
        <v>OpenMASSIMO ZANETTI BEVERAGE USA</v>
      </c>
      <c r="G11957" s="151" t="str">
        <f t="shared" si="247"/>
        <v>Open</v>
      </c>
      <c r="H11957" s="149" t="s">
        <v>5791</v>
      </c>
      <c r="I11957">
        <v>40007472</v>
      </c>
      <c r="K11957" t="s">
        <v>24134</v>
      </c>
      <c r="L11957" t="s">
        <v>24135</v>
      </c>
      <c r="M11957" t="s">
        <v>16547</v>
      </c>
      <c r="N11957">
        <v>23434</v>
      </c>
      <c r="Q11957" t="s">
        <v>12415</v>
      </c>
      <c r="R11957" t="s">
        <v>12416</v>
      </c>
      <c r="S11957" t="s">
        <v>24136</v>
      </c>
      <c r="U11957" t="s">
        <v>12418</v>
      </c>
      <c r="W11957">
        <v>11</v>
      </c>
      <c r="X11957">
        <v>1</v>
      </c>
      <c r="Y11957" t="s">
        <v>12419</v>
      </c>
      <c r="Z11957" t="s">
        <v>12420</v>
      </c>
      <c r="AA11957" t="s">
        <v>12429</v>
      </c>
      <c r="AB11957" t="s">
        <v>12422</v>
      </c>
      <c r="AC11957">
        <v>2</v>
      </c>
      <c r="AD11957" s="123">
        <v>42009</v>
      </c>
      <c r="AE11957" t="s">
        <v>12431</v>
      </c>
      <c r="AG11957">
        <v>40007472</v>
      </c>
      <c r="AL11957" t="s">
        <v>12422</v>
      </c>
      <c r="AN11957">
        <v>4780006501</v>
      </c>
      <c r="AO11957">
        <v>16</v>
      </c>
      <c r="AP11957" t="s">
        <v>12424</v>
      </c>
      <c r="AQ11957" t="s">
        <v>11408</v>
      </c>
      <c r="AR11957">
        <v>4100</v>
      </c>
      <c r="AT11957">
        <v>0</v>
      </c>
      <c r="AV11957" t="s">
        <v>24137</v>
      </c>
      <c r="AW11957">
        <v>116100</v>
      </c>
    </row>
    <row r="11958" spans="1:49" x14ac:dyDescent="0.25">
      <c r="A11958">
        <v>4100</v>
      </c>
      <c r="B11958">
        <v>30010</v>
      </c>
      <c r="C11958">
        <v>4002</v>
      </c>
      <c r="D11958">
        <v>410</v>
      </c>
      <c r="E11958" s="124" t="s">
        <v>315</v>
      </c>
      <c r="F11958" t="str">
        <f t="shared" si="246"/>
        <v>OpenMATTCO</v>
      </c>
      <c r="G11958" s="151" t="str">
        <f t="shared" si="247"/>
        <v>Open</v>
      </c>
      <c r="H11958" s="149" t="s">
        <v>13666</v>
      </c>
      <c r="I11958">
        <v>40008102</v>
      </c>
      <c r="K11958" t="s">
        <v>18749</v>
      </c>
      <c r="L11958" t="s">
        <v>12881</v>
      </c>
      <c r="M11958" t="s">
        <v>13169</v>
      </c>
      <c r="N11958">
        <v>28037</v>
      </c>
      <c r="Q11958" t="s">
        <v>12415</v>
      </c>
      <c r="R11958" t="s">
        <v>12416</v>
      </c>
      <c r="S11958" t="s">
        <v>14378</v>
      </c>
      <c r="U11958" t="s">
        <v>12418</v>
      </c>
      <c r="V11958">
        <v>281</v>
      </c>
      <c r="W11958">
        <v>11</v>
      </c>
      <c r="X11958">
        <v>2</v>
      </c>
      <c r="Y11958" t="s">
        <v>12419</v>
      </c>
      <c r="Z11958" t="s">
        <v>12420</v>
      </c>
      <c r="AA11958" t="s">
        <v>12429</v>
      </c>
      <c r="AB11958" t="s">
        <v>12422</v>
      </c>
      <c r="AC11958">
        <v>2</v>
      </c>
      <c r="AD11958" s="123">
        <v>42844</v>
      </c>
      <c r="AE11958" t="s">
        <v>12431</v>
      </c>
      <c r="AG11958">
        <v>40008102</v>
      </c>
      <c r="AL11958" t="s">
        <v>12422</v>
      </c>
      <c r="AN11958">
        <v>3410924731</v>
      </c>
      <c r="AO11958">
        <v>16</v>
      </c>
      <c r="AP11958" t="s">
        <v>12424</v>
      </c>
      <c r="AQ11958" t="s">
        <v>11408</v>
      </c>
      <c r="AR11958">
        <v>4100</v>
      </c>
      <c r="AT11958">
        <v>0</v>
      </c>
      <c r="AV11958" t="s">
        <v>13666</v>
      </c>
      <c r="AW11958">
        <v>116100</v>
      </c>
    </row>
    <row r="11959" spans="1:49" x14ac:dyDescent="0.25">
      <c r="A11959">
        <v>4100</v>
      </c>
      <c r="B11959">
        <v>30010</v>
      </c>
      <c r="C11959">
        <v>4002</v>
      </c>
      <c r="D11959">
        <v>416</v>
      </c>
      <c r="E11959" s="124" t="s">
        <v>315</v>
      </c>
      <c r="F11959" t="str">
        <f t="shared" si="246"/>
        <v>OpenMCAIRLAID'S INC.</v>
      </c>
      <c r="G11959" s="151" t="str">
        <f t="shared" si="247"/>
        <v>Open</v>
      </c>
      <c r="H11959" s="149" t="s">
        <v>5853</v>
      </c>
      <c r="I11959">
        <v>40008258</v>
      </c>
      <c r="K11959" t="s">
        <v>24138</v>
      </c>
      <c r="L11959" t="s">
        <v>16924</v>
      </c>
      <c r="M11959" t="s">
        <v>16547</v>
      </c>
      <c r="N11959">
        <v>24151</v>
      </c>
      <c r="Q11959" t="s">
        <v>12415</v>
      </c>
      <c r="R11959" t="s">
        <v>12416</v>
      </c>
      <c r="S11959" t="s">
        <v>24139</v>
      </c>
      <c r="U11959" t="s">
        <v>12418</v>
      </c>
      <c r="W11959">
        <v>11</v>
      </c>
      <c r="X11959">
        <v>1</v>
      </c>
      <c r="Y11959" t="s">
        <v>12419</v>
      </c>
      <c r="Z11959" t="s">
        <v>12420</v>
      </c>
      <c r="AA11959" t="s">
        <v>12429</v>
      </c>
      <c r="AB11959" t="s">
        <v>12422</v>
      </c>
      <c r="AC11959">
        <v>2</v>
      </c>
      <c r="AD11959" s="123">
        <v>43074</v>
      </c>
      <c r="AE11959" t="s">
        <v>12431</v>
      </c>
      <c r="AG11959">
        <v>40008258</v>
      </c>
      <c r="AL11959" t="s">
        <v>12422</v>
      </c>
      <c r="AN11959">
        <v>4706715901</v>
      </c>
      <c r="AO11959">
        <v>16</v>
      </c>
      <c r="AP11959" t="s">
        <v>12424</v>
      </c>
      <c r="AQ11959" t="s">
        <v>11408</v>
      </c>
      <c r="AR11959">
        <v>4100</v>
      </c>
      <c r="AT11959">
        <v>0</v>
      </c>
      <c r="AV11959" t="s">
        <v>24140</v>
      </c>
      <c r="AW11959">
        <v>116100</v>
      </c>
    </row>
    <row r="11960" spans="1:49" x14ac:dyDescent="0.25">
      <c r="A11960">
        <v>4100</v>
      </c>
      <c r="B11960">
        <v>30010</v>
      </c>
      <c r="C11960">
        <v>4002</v>
      </c>
      <c r="D11960">
        <v>416</v>
      </c>
      <c r="E11960" s="124" t="s">
        <v>315</v>
      </c>
      <c r="F11960" t="str">
        <f t="shared" si="246"/>
        <v>OpenMCKEE FOODS CORP-STUARTS</v>
      </c>
      <c r="G11960" s="151" t="str">
        <f t="shared" si="247"/>
        <v>Open</v>
      </c>
      <c r="H11960" s="149" t="s">
        <v>5870</v>
      </c>
      <c r="I11960">
        <v>40000178</v>
      </c>
      <c r="J11960" t="s">
        <v>24141</v>
      </c>
      <c r="K11960" t="s">
        <v>12492</v>
      </c>
      <c r="L11960" t="s">
        <v>14380</v>
      </c>
      <c r="M11960" t="s">
        <v>12703</v>
      </c>
      <c r="N11960" t="s">
        <v>24142</v>
      </c>
      <c r="Q11960" t="s">
        <v>12415</v>
      </c>
      <c r="R11960" t="s">
        <v>12416</v>
      </c>
      <c r="S11960" t="s">
        <v>14382</v>
      </c>
      <c r="U11960" t="s">
        <v>12418</v>
      </c>
      <c r="W11960">
        <v>11</v>
      </c>
      <c r="X11960">
        <v>1</v>
      </c>
      <c r="Y11960" t="s">
        <v>12419</v>
      </c>
      <c r="Z11960" t="s">
        <v>12420</v>
      </c>
      <c r="AA11960" t="s">
        <v>12421</v>
      </c>
      <c r="AB11960" t="s">
        <v>12422</v>
      </c>
      <c r="AC11960">
        <v>2</v>
      </c>
      <c r="AD11960" s="123">
        <v>39111</v>
      </c>
      <c r="AE11960" t="s">
        <v>12423</v>
      </c>
      <c r="AG11960">
        <v>40000178</v>
      </c>
      <c r="AL11960" t="s">
        <v>12422</v>
      </c>
      <c r="AN11960">
        <v>4306510501</v>
      </c>
      <c r="AO11960">
        <v>16</v>
      </c>
      <c r="AP11960" t="s">
        <v>12424</v>
      </c>
      <c r="AQ11960" t="s">
        <v>11408</v>
      </c>
      <c r="AR11960">
        <v>4100</v>
      </c>
      <c r="AT11960">
        <v>2005</v>
      </c>
      <c r="AV11960" t="s">
        <v>14383</v>
      </c>
      <c r="AW11960">
        <v>116100</v>
      </c>
    </row>
    <row r="11961" spans="1:49" x14ac:dyDescent="0.25">
      <c r="A11961">
        <v>4100</v>
      </c>
      <c r="B11961">
        <v>30050</v>
      </c>
      <c r="C11961">
        <v>4031</v>
      </c>
      <c r="D11961">
        <v>415</v>
      </c>
      <c r="E11961" s="124" t="s">
        <v>315</v>
      </c>
      <c r="F11961" t="str">
        <f t="shared" si="246"/>
        <v>OpenMEAD WESTVACO (KENOSHA)</v>
      </c>
      <c r="G11961" s="151" t="str">
        <f t="shared" si="247"/>
        <v>Open</v>
      </c>
      <c r="H11961" s="149" t="s">
        <v>5896</v>
      </c>
      <c r="I11961">
        <v>40004315</v>
      </c>
      <c r="J11961" t="s">
        <v>24143</v>
      </c>
      <c r="K11961" t="s">
        <v>24144</v>
      </c>
      <c r="L11961" t="s">
        <v>20096</v>
      </c>
      <c r="M11961" t="s">
        <v>12521</v>
      </c>
      <c r="N11961" t="s">
        <v>24145</v>
      </c>
      <c r="Q11961" t="s">
        <v>12415</v>
      </c>
      <c r="R11961" t="s">
        <v>12416</v>
      </c>
      <c r="S11961" t="s">
        <v>24146</v>
      </c>
      <c r="U11961" t="s">
        <v>12418</v>
      </c>
      <c r="W11961">
        <v>11</v>
      </c>
      <c r="X11961">
        <v>1</v>
      </c>
      <c r="Y11961" t="s">
        <v>12419</v>
      </c>
      <c r="Z11961" t="s">
        <v>12420</v>
      </c>
      <c r="AA11961" t="s">
        <v>12421</v>
      </c>
      <c r="AB11961" t="s">
        <v>12430</v>
      </c>
      <c r="AC11961">
        <v>2</v>
      </c>
      <c r="AD11961" s="123">
        <v>39111</v>
      </c>
      <c r="AE11961" t="s">
        <v>12423</v>
      </c>
      <c r="AG11961">
        <v>40004315</v>
      </c>
      <c r="AL11961" t="s">
        <v>12430</v>
      </c>
      <c r="AN11961">
        <v>3611306301</v>
      </c>
      <c r="AO11961">
        <v>16</v>
      </c>
      <c r="AP11961" t="s">
        <v>12424</v>
      </c>
      <c r="AQ11961" t="s">
        <v>11408</v>
      </c>
      <c r="AR11961">
        <v>4100</v>
      </c>
      <c r="AS11961" t="s">
        <v>12491</v>
      </c>
      <c r="AT11961">
        <v>2005</v>
      </c>
      <c r="AV11961" t="s">
        <v>16313</v>
      </c>
      <c r="AW11961">
        <v>116100</v>
      </c>
    </row>
    <row r="11962" spans="1:49" x14ac:dyDescent="0.25">
      <c r="A11962">
        <v>4100</v>
      </c>
      <c r="B11962">
        <v>30050</v>
      </c>
      <c r="C11962">
        <v>4031</v>
      </c>
      <c r="D11962">
        <v>415</v>
      </c>
      <c r="E11962" s="124" t="s">
        <v>315</v>
      </c>
      <c r="F11962" t="str">
        <f t="shared" si="246"/>
        <v>OpenMEADWESTVACO</v>
      </c>
      <c r="G11962" s="151" t="str">
        <f t="shared" si="247"/>
        <v>Open</v>
      </c>
      <c r="H11962" s="149" t="s">
        <v>5903</v>
      </c>
      <c r="I11962">
        <v>40005830</v>
      </c>
      <c r="K11962" t="s">
        <v>24147</v>
      </c>
      <c r="L11962" t="s">
        <v>23572</v>
      </c>
      <c r="M11962" t="s">
        <v>14186</v>
      </c>
      <c r="N11962" t="s">
        <v>24148</v>
      </c>
      <c r="Q11962" t="s">
        <v>12415</v>
      </c>
      <c r="R11962" t="s">
        <v>12416</v>
      </c>
      <c r="S11962" t="s">
        <v>24149</v>
      </c>
      <c r="U11962" t="s">
        <v>12418</v>
      </c>
      <c r="W11962">
        <v>11</v>
      </c>
      <c r="X11962">
        <v>2</v>
      </c>
      <c r="Y11962" t="s">
        <v>12419</v>
      </c>
      <c r="Z11962" t="s">
        <v>12420</v>
      </c>
      <c r="AA11962" t="s">
        <v>12429</v>
      </c>
      <c r="AB11962" t="s">
        <v>12430</v>
      </c>
      <c r="AC11962">
        <v>2</v>
      </c>
      <c r="AD11962" s="123">
        <v>40024</v>
      </c>
      <c r="AE11962" t="s">
        <v>12431</v>
      </c>
      <c r="AG11962">
        <v>40005830</v>
      </c>
      <c r="AL11962" t="s">
        <v>12430</v>
      </c>
      <c r="AN11962">
        <v>5005904801</v>
      </c>
      <c r="AO11962">
        <v>16</v>
      </c>
      <c r="AP11962" t="s">
        <v>12424</v>
      </c>
      <c r="AQ11962" t="s">
        <v>11408</v>
      </c>
      <c r="AR11962">
        <v>4100</v>
      </c>
      <c r="AS11962" t="s">
        <v>12491</v>
      </c>
      <c r="AT11962">
        <v>0</v>
      </c>
      <c r="AV11962" t="s">
        <v>16313</v>
      </c>
      <c r="AW11962">
        <v>116100</v>
      </c>
    </row>
    <row r="11963" spans="1:49" x14ac:dyDescent="0.25">
      <c r="A11963">
        <v>4100</v>
      </c>
      <c r="B11963">
        <v>30010</v>
      </c>
      <c r="C11963">
        <v>4002</v>
      </c>
      <c r="D11963">
        <v>416</v>
      </c>
      <c r="E11963" s="124" t="s">
        <v>315</v>
      </c>
      <c r="F11963" t="str">
        <f t="shared" si="246"/>
        <v>OpenMERCURY PAPER</v>
      </c>
      <c r="G11963" s="151" t="str">
        <f t="shared" si="247"/>
        <v>Open</v>
      </c>
      <c r="H11963" s="149" t="s">
        <v>5940</v>
      </c>
      <c r="I11963">
        <v>40006628</v>
      </c>
      <c r="K11963" t="s">
        <v>24150</v>
      </c>
      <c r="L11963" t="s">
        <v>17574</v>
      </c>
      <c r="M11963" t="s">
        <v>13237</v>
      </c>
      <c r="N11963">
        <v>90620</v>
      </c>
      <c r="Q11963" t="s">
        <v>12415</v>
      </c>
      <c r="R11963" t="s">
        <v>12416</v>
      </c>
      <c r="S11963" t="s">
        <v>24151</v>
      </c>
      <c r="U11963" t="s">
        <v>12418</v>
      </c>
      <c r="W11963">
        <v>11</v>
      </c>
      <c r="X11963">
        <v>1</v>
      </c>
      <c r="Y11963" t="s">
        <v>12419</v>
      </c>
      <c r="Z11963" t="s">
        <v>12420</v>
      </c>
      <c r="AA11963" t="s">
        <v>12429</v>
      </c>
      <c r="AB11963" t="s">
        <v>12422</v>
      </c>
      <c r="AC11963">
        <v>2</v>
      </c>
      <c r="AD11963" s="123">
        <v>40767</v>
      </c>
      <c r="AE11963" t="s">
        <v>12431</v>
      </c>
      <c r="AG11963">
        <v>40006628</v>
      </c>
      <c r="AL11963" t="s">
        <v>12422</v>
      </c>
      <c r="AN11963">
        <v>505904201</v>
      </c>
      <c r="AO11963">
        <v>16</v>
      </c>
      <c r="AP11963" t="s">
        <v>12424</v>
      </c>
      <c r="AQ11963" t="s">
        <v>11408</v>
      </c>
      <c r="AR11963">
        <v>4100</v>
      </c>
      <c r="AT11963">
        <v>0</v>
      </c>
      <c r="AV11963" t="s">
        <v>24152</v>
      </c>
      <c r="AW11963">
        <v>116100</v>
      </c>
    </row>
    <row r="11964" spans="1:49" x14ac:dyDescent="0.25">
      <c r="A11964">
        <v>4100</v>
      </c>
      <c r="B11964">
        <v>30050</v>
      </c>
      <c r="C11964">
        <v>4031</v>
      </c>
      <c r="D11964">
        <v>415</v>
      </c>
      <c r="E11964" s="124" t="s">
        <v>315</v>
      </c>
      <c r="F11964" t="str">
        <f t="shared" si="246"/>
        <v>OpenMIDWEST FINISHING SYSTEMS, INC.</v>
      </c>
      <c r="G11964" s="151" t="str">
        <f t="shared" si="247"/>
        <v>Open</v>
      </c>
      <c r="H11964" s="149" t="s">
        <v>6037</v>
      </c>
      <c r="I11964">
        <v>40002842</v>
      </c>
      <c r="K11964" t="s">
        <v>24153</v>
      </c>
      <c r="L11964" t="s">
        <v>22667</v>
      </c>
      <c r="M11964" t="s">
        <v>14186</v>
      </c>
      <c r="N11964" t="s">
        <v>22668</v>
      </c>
      <c r="Q11964" t="s">
        <v>12415</v>
      </c>
      <c r="R11964" t="s">
        <v>12416</v>
      </c>
      <c r="S11964" t="s">
        <v>24154</v>
      </c>
      <c r="U11964" t="s">
        <v>12418</v>
      </c>
      <c r="W11964">
        <v>11</v>
      </c>
      <c r="X11964">
        <v>1</v>
      </c>
      <c r="Y11964" t="s">
        <v>12419</v>
      </c>
      <c r="Z11964" t="s">
        <v>12420</v>
      </c>
      <c r="AA11964" t="s">
        <v>12421</v>
      </c>
      <c r="AB11964" t="s">
        <v>12422</v>
      </c>
      <c r="AC11964">
        <v>2</v>
      </c>
      <c r="AD11964" s="123">
        <v>39111</v>
      </c>
      <c r="AE11964" t="s">
        <v>12423</v>
      </c>
      <c r="AG11964">
        <v>40002842</v>
      </c>
      <c r="AL11964" t="s">
        <v>12422</v>
      </c>
      <c r="AN11964">
        <v>5013314401</v>
      </c>
      <c r="AO11964">
        <v>16</v>
      </c>
      <c r="AP11964" t="s">
        <v>12424</v>
      </c>
      <c r="AQ11964" t="s">
        <v>11408</v>
      </c>
      <c r="AR11964">
        <v>4100</v>
      </c>
      <c r="AS11964" t="s">
        <v>12491</v>
      </c>
      <c r="AT11964">
        <v>2005</v>
      </c>
      <c r="AV11964" t="s">
        <v>24155</v>
      </c>
      <c r="AW11964">
        <v>116100</v>
      </c>
    </row>
    <row r="11965" spans="1:49" x14ac:dyDescent="0.25">
      <c r="A11965">
        <v>4100</v>
      </c>
      <c r="B11965">
        <v>30010</v>
      </c>
      <c r="C11965">
        <v>4002</v>
      </c>
      <c r="D11965">
        <v>416</v>
      </c>
      <c r="E11965" s="124" t="s">
        <v>315</v>
      </c>
      <c r="F11965" t="str">
        <f t="shared" si="246"/>
        <v>OpenMILES AHEAD DISTRIBUTION ,INC.</v>
      </c>
      <c r="G11965" s="151" t="str">
        <f t="shared" si="247"/>
        <v>Open</v>
      </c>
      <c r="H11965" s="149" t="s">
        <v>6084</v>
      </c>
      <c r="I11965">
        <v>40008772</v>
      </c>
      <c r="K11965" t="s">
        <v>24156</v>
      </c>
      <c r="L11965" t="s">
        <v>14785</v>
      </c>
      <c r="M11965" t="s">
        <v>16547</v>
      </c>
      <c r="N11965">
        <v>23231</v>
      </c>
      <c r="Q11965" t="s">
        <v>12415</v>
      </c>
      <c r="R11965" t="s">
        <v>12416</v>
      </c>
      <c r="S11965" t="s">
        <v>24157</v>
      </c>
      <c r="U11965" t="s">
        <v>12418</v>
      </c>
      <c r="W11965">
        <v>11</v>
      </c>
      <c r="X11965">
        <v>2</v>
      </c>
      <c r="Y11965" t="s">
        <v>12419</v>
      </c>
      <c r="Z11965" t="s">
        <v>12420</v>
      </c>
      <c r="AA11965" t="s">
        <v>12485</v>
      </c>
      <c r="AB11965" t="s">
        <v>12422</v>
      </c>
      <c r="AC11965">
        <v>2</v>
      </c>
      <c r="AD11965" s="123">
        <v>43833</v>
      </c>
      <c r="AE11965" t="s">
        <v>12486</v>
      </c>
      <c r="AG11965">
        <v>40008772</v>
      </c>
      <c r="AL11965" t="s">
        <v>12422</v>
      </c>
      <c r="AN11965">
        <v>4776005501</v>
      </c>
      <c r="AO11965">
        <v>16</v>
      </c>
      <c r="AP11965" t="s">
        <v>12424</v>
      </c>
      <c r="AQ11965" t="s">
        <v>11408</v>
      </c>
      <c r="AR11965">
        <v>4100</v>
      </c>
      <c r="AT11965">
        <v>0</v>
      </c>
      <c r="AV11965" t="s">
        <v>24158</v>
      </c>
      <c r="AW11965">
        <v>116100</v>
      </c>
    </row>
    <row r="11966" spans="1:49" x14ac:dyDescent="0.25">
      <c r="A11966">
        <v>4100</v>
      </c>
      <c r="B11966">
        <v>30050</v>
      </c>
      <c r="C11966">
        <v>4031</v>
      </c>
      <c r="D11966">
        <v>415</v>
      </c>
      <c r="E11966" s="124" t="s">
        <v>315</v>
      </c>
      <c r="F11966" t="str">
        <f t="shared" si="246"/>
        <v>OpenMILWAUKEE BELT-TECH CO.</v>
      </c>
      <c r="G11966" s="151" t="str">
        <f t="shared" si="247"/>
        <v>Open</v>
      </c>
      <c r="H11966" s="149" t="s">
        <v>13679</v>
      </c>
      <c r="I11966">
        <v>40000942</v>
      </c>
      <c r="K11966" t="s">
        <v>24159</v>
      </c>
      <c r="L11966" t="s">
        <v>15480</v>
      </c>
      <c r="M11966" t="s">
        <v>14186</v>
      </c>
      <c r="N11966" t="s">
        <v>24160</v>
      </c>
      <c r="Q11966" t="s">
        <v>12415</v>
      </c>
      <c r="R11966" t="s">
        <v>12416</v>
      </c>
      <c r="S11966" t="s">
        <v>24161</v>
      </c>
      <c r="U11966" t="s">
        <v>12418</v>
      </c>
      <c r="W11966">
        <v>11</v>
      </c>
      <c r="X11966">
        <v>2</v>
      </c>
      <c r="Y11966" t="s">
        <v>12419</v>
      </c>
      <c r="Z11966" t="s">
        <v>12420</v>
      </c>
      <c r="AA11966" t="s">
        <v>12421</v>
      </c>
      <c r="AB11966" t="s">
        <v>12422</v>
      </c>
      <c r="AC11966">
        <v>2</v>
      </c>
      <c r="AD11966" s="123">
        <v>39111</v>
      </c>
      <c r="AE11966" t="s">
        <v>12423</v>
      </c>
      <c r="AG11966">
        <v>40000942</v>
      </c>
      <c r="AL11966" t="s">
        <v>12422</v>
      </c>
      <c r="AN11966">
        <v>5013307101</v>
      </c>
      <c r="AO11966">
        <v>16</v>
      </c>
      <c r="AP11966" t="s">
        <v>12424</v>
      </c>
      <c r="AQ11966" t="s">
        <v>11408</v>
      </c>
      <c r="AR11966">
        <v>4100</v>
      </c>
      <c r="AT11966">
        <v>2005</v>
      </c>
      <c r="AV11966" t="s">
        <v>15480</v>
      </c>
      <c r="AW11966">
        <v>116100</v>
      </c>
    </row>
    <row r="11967" spans="1:49" x14ac:dyDescent="0.25">
      <c r="A11967">
        <v>4100</v>
      </c>
      <c r="B11967">
        <v>30010</v>
      </c>
      <c r="C11967">
        <v>4002</v>
      </c>
      <c r="D11967">
        <v>416</v>
      </c>
      <c r="E11967" s="124" t="s">
        <v>315</v>
      </c>
      <c r="F11967" t="str">
        <f t="shared" si="246"/>
        <v>OpenMOHAWK INDUSTRIES</v>
      </c>
      <c r="G11967" s="151" t="str">
        <f t="shared" si="247"/>
        <v>Open</v>
      </c>
      <c r="H11967" s="149" t="s">
        <v>6152</v>
      </c>
      <c r="I11967">
        <v>40002781</v>
      </c>
      <c r="J11967" t="s">
        <v>12983</v>
      </c>
      <c r="K11967" t="s">
        <v>24162</v>
      </c>
      <c r="L11967" t="s">
        <v>24163</v>
      </c>
      <c r="M11967" t="s">
        <v>12692</v>
      </c>
      <c r="N11967" t="s">
        <v>24164</v>
      </c>
      <c r="Q11967" t="s">
        <v>12415</v>
      </c>
      <c r="R11967" t="s">
        <v>12416</v>
      </c>
      <c r="S11967" t="s">
        <v>24165</v>
      </c>
      <c r="U11967" t="s">
        <v>12418</v>
      </c>
      <c r="W11967">
        <v>11</v>
      </c>
      <c r="X11967">
        <v>1</v>
      </c>
      <c r="Y11967" t="s">
        <v>12419</v>
      </c>
      <c r="Z11967" t="s">
        <v>12420</v>
      </c>
      <c r="AA11967" t="s">
        <v>12421</v>
      </c>
      <c r="AB11967" t="s">
        <v>12422</v>
      </c>
      <c r="AC11967">
        <v>2</v>
      </c>
      <c r="AD11967" s="123">
        <v>39111</v>
      </c>
      <c r="AE11967" t="s">
        <v>12423</v>
      </c>
      <c r="AG11967">
        <v>40002781</v>
      </c>
      <c r="AL11967" t="s">
        <v>12422</v>
      </c>
      <c r="AN11967">
        <v>1121315801</v>
      </c>
      <c r="AO11967">
        <v>16</v>
      </c>
      <c r="AP11967" t="s">
        <v>12424</v>
      </c>
      <c r="AQ11967" t="s">
        <v>11408</v>
      </c>
      <c r="AR11967">
        <v>4100</v>
      </c>
      <c r="AT11967">
        <v>2005</v>
      </c>
      <c r="AV11967" t="s">
        <v>24166</v>
      </c>
      <c r="AW11967">
        <v>116100</v>
      </c>
    </row>
    <row r="11968" spans="1:49" x14ac:dyDescent="0.25">
      <c r="A11968">
        <v>4100</v>
      </c>
      <c r="B11968">
        <v>30010</v>
      </c>
      <c r="C11968">
        <v>4002</v>
      </c>
      <c r="D11968">
        <v>410</v>
      </c>
      <c r="E11968" s="124" t="s">
        <v>315</v>
      </c>
      <c r="F11968" t="str">
        <f t="shared" si="246"/>
        <v>OpenMOHAWK INDUSTRIES, INC.</v>
      </c>
      <c r="G11968" s="151" t="str">
        <f t="shared" si="247"/>
        <v>Open</v>
      </c>
      <c r="H11968" s="149" t="s">
        <v>6155</v>
      </c>
      <c r="I11968">
        <v>40002689</v>
      </c>
      <c r="J11968" t="s">
        <v>24167</v>
      </c>
      <c r="L11968" t="s">
        <v>24163</v>
      </c>
      <c r="M11968" t="s">
        <v>12692</v>
      </c>
      <c r="O11968">
        <v>1029</v>
      </c>
      <c r="P11968">
        <v>30705</v>
      </c>
      <c r="Q11968" t="s">
        <v>12415</v>
      </c>
      <c r="R11968" t="s">
        <v>12416</v>
      </c>
      <c r="S11968" t="s">
        <v>24168</v>
      </c>
      <c r="U11968" t="s">
        <v>12418</v>
      </c>
      <c r="W11968">
        <v>11</v>
      </c>
      <c r="X11968">
        <v>1</v>
      </c>
      <c r="Y11968" t="s">
        <v>12419</v>
      </c>
      <c r="Z11968" t="s">
        <v>12420</v>
      </c>
      <c r="AA11968" t="s">
        <v>12421</v>
      </c>
      <c r="AB11968" t="s">
        <v>12422</v>
      </c>
      <c r="AC11968">
        <v>2</v>
      </c>
      <c r="AD11968" s="123">
        <v>39111</v>
      </c>
      <c r="AE11968" t="s">
        <v>12423</v>
      </c>
      <c r="AG11968">
        <v>40002689</v>
      </c>
      <c r="AL11968" t="s">
        <v>12422</v>
      </c>
      <c r="AN11968">
        <v>1121315801</v>
      </c>
      <c r="AO11968">
        <v>16</v>
      </c>
      <c r="AP11968" t="s">
        <v>12424</v>
      </c>
      <c r="AQ11968" t="s">
        <v>11408</v>
      </c>
      <c r="AR11968">
        <v>4100</v>
      </c>
      <c r="AT11968">
        <v>0</v>
      </c>
      <c r="AV11968" t="s">
        <v>24166</v>
      </c>
      <c r="AW11968">
        <v>116100</v>
      </c>
    </row>
    <row r="11969" spans="1:49" x14ac:dyDescent="0.25">
      <c r="A11969">
        <v>4100</v>
      </c>
      <c r="B11969">
        <v>30050</v>
      </c>
      <c r="C11969">
        <v>4031</v>
      </c>
      <c r="D11969">
        <v>415</v>
      </c>
      <c r="E11969" s="124" t="s">
        <v>315</v>
      </c>
      <c r="F11969" t="str">
        <f t="shared" si="246"/>
        <v>OpenMOLDING AUTOMATION CONCEP</v>
      </c>
      <c r="G11969" s="151" t="str">
        <f t="shared" si="247"/>
        <v>Open</v>
      </c>
      <c r="H11969" s="149" t="s">
        <v>6161</v>
      </c>
      <c r="I11969">
        <v>40004117</v>
      </c>
      <c r="K11969" t="s">
        <v>24169</v>
      </c>
      <c r="L11969" t="s">
        <v>24170</v>
      </c>
      <c r="M11969" t="s">
        <v>12546</v>
      </c>
      <c r="N11969" t="s">
        <v>24171</v>
      </c>
      <c r="Q11969" t="s">
        <v>12415</v>
      </c>
      <c r="R11969" t="s">
        <v>12416</v>
      </c>
      <c r="S11969" t="s">
        <v>24172</v>
      </c>
      <c r="U11969" t="s">
        <v>12418</v>
      </c>
      <c r="W11969">
        <v>11</v>
      </c>
      <c r="X11969">
        <v>0</v>
      </c>
      <c r="Y11969" t="s">
        <v>12472</v>
      </c>
      <c r="Z11969" t="s">
        <v>12420</v>
      </c>
      <c r="AA11969" t="s">
        <v>12421</v>
      </c>
      <c r="AB11969" t="s">
        <v>12422</v>
      </c>
      <c r="AC11969">
        <v>2</v>
      </c>
      <c r="AD11969" s="123">
        <v>39111</v>
      </c>
      <c r="AE11969" t="s">
        <v>12423</v>
      </c>
      <c r="AG11969">
        <v>40004117</v>
      </c>
      <c r="AL11969" t="s">
        <v>12422</v>
      </c>
      <c r="AN11969">
        <v>1411132401</v>
      </c>
      <c r="AO11969">
        <v>16</v>
      </c>
      <c r="AP11969" t="s">
        <v>12424</v>
      </c>
      <c r="AQ11969" t="s">
        <v>11408</v>
      </c>
      <c r="AR11969">
        <v>4100</v>
      </c>
      <c r="AS11969" t="s">
        <v>12491</v>
      </c>
      <c r="AT11969">
        <v>0</v>
      </c>
      <c r="AV11969" t="s">
        <v>24173</v>
      </c>
      <c r="AW11969">
        <v>116100</v>
      </c>
    </row>
    <row r="11970" spans="1:49" x14ac:dyDescent="0.25">
      <c r="A11970">
        <v>4100</v>
      </c>
      <c r="B11970">
        <v>30010</v>
      </c>
      <c r="C11970">
        <v>4002</v>
      </c>
      <c r="D11970">
        <v>416</v>
      </c>
      <c r="E11970" s="124" t="s">
        <v>315</v>
      </c>
      <c r="F11970" t="str">
        <f t="shared" si="246"/>
        <v>OpenMOLINS-RICHMOND</v>
      </c>
      <c r="G11970" s="151" t="str">
        <f t="shared" si="247"/>
        <v>Open</v>
      </c>
      <c r="H11970" s="149" t="s">
        <v>6163</v>
      </c>
      <c r="I11970">
        <v>40000144</v>
      </c>
      <c r="K11970" t="s">
        <v>24174</v>
      </c>
      <c r="L11970" t="s">
        <v>16792</v>
      </c>
      <c r="M11970" t="s">
        <v>16547</v>
      </c>
      <c r="N11970" t="s">
        <v>24175</v>
      </c>
      <c r="Q11970" t="s">
        <v>12415</v>
      </c>
      <c r="R11970" t="s">
        <v>12416</v>
      </c>
      <c r="S11970" t="s">
        <v>24176</v>
      </c>
      <c r="U11970" t="s">
        <v>12418</v>
      </c>
      <c r="W11970">
        <v>11</v>
      </c>
      <c r="X11970">
        <v>0</v>
      </c>
      <c r="Y11970" t="s">
        <v>12419</v>
      </c>
      <c r="Z11970" t="s">
        <v>12420</v>
      </c>
      <c r="AA11970" t="s">
        <v>12421</v>
      </c>
      <c r="AB11970" t="s">
        <v>12422</v>
      </c>
      <c r="AC11970">
        <v>2</v>
      </c>
      <c r="AD11970" s="123">
        <v>39111</v>
      </c>
      <c r="AE11970" t="s">
        <v>12423</v>
      </c>
      <c r="AG11970">
        <v>40000144</v>
      </c>
      <c r="AL11970" t="s">
        <v>12422</v>
      </c>
      <c r="AN11970">
        <v>4708700001</v>
      </c>
      <c r="AO11970">
        <v>16</v>
      </c>
      <c r="AP11970" t="s">
        <v>12424</v>
      </c>
      <c r="AQ11970" t="s">
        <v>11408</v>
      </c>
      <c r="AR11970">
        <v>4100</v>
      </c>
      <c r="AT11970">
        <v>2005</v>
      </c>
      <c r="AV11970" t="s">
        <v>24177</v>
      </c>
      <c r="AW11970">
        <v>116100</v>
      </c>
    </row>
    <row r="11971" spans="1:49" x14ac:dyDescent="0.25">
      <c r="A11971">
        <v>4100</v>
      </c>
      <c r="B11971">
        <v>30050</v>
      </c>
      <c r="C11971">
        <v>4031</v>
      </c>
      <c r="D11971">
        <v>415</v>
      </c>
      <c r="E11971" s="124" t="s">
        <v>315</v>
      </c>
      <c r="F11971" t="str">
        <f t="shared" ref="F11971:F12034" si="248">CONCATENATE(G11971, H11971)</f>
        <v>OpenMONARCH CORPORATION</v>
      </c>
      <c r="G11971" s="151" t="str">
        <f t="shared" si="247"/>
        <v>Open</v>
      </c>
      <c r="H11971" s="149" t="s">
        <v>6168</v>
      </c>
      <c r="I11971">
        <v>40005443</v>
      </c>
      <c r="K11971" t="s">
        <v>24178</v>
      </c>
      <c r="L11971" t="s">
        <v>15480</v>
      </c>
      <c r="M11971" t="s">
        <v>14186</v>
      </c>
      <c r="N11971">
        <v>53223</v>
      </c>
      <c r="Q11971" t="s">
        <v>12415</v>
      </c>
      <c r="R11971" t="s">
        <v>12416</v>
      </c>
      <c r="S11971" t="s">
        <v>24179</v>
      </c>
      <c r="U11971" t="s">
        <v>12418</v>
      </c>
      <c r="W11971">
        <v>11</v>
      </c>
      <c r="X11971">
        <v>0</v>
      </c>
      <c r="Y11971" t="s">
        <v>12419</v>
      </c>
      <c r="Z11971" t="s">
        <v>12420</v>
      </c>
      <c r="AA11971" t="s">
        <v>12429</v>
      </c>
      <c r="AB11971" t="s">
        <v>12422</v>
      </c>
      <c r="AC11971">
        <v>2</v>
      </c>
      <c r="AD11971" s="123">
        <v>39569</v>
      </c>
      <c r="AE11971" t="s">
        <v>12538</v>
      </c>
      <c r="AG11971">
        <v>40005443</v>
      </c>
      <c r="AL11971" t="s">
        <v>12422</v>
      </c>
      <c r="AN11971">
        <v>5007907101</v>
      </c>
      <c r="AO11971">
        <v>16</v>
      </c>
      <c r="AP11971" t="s">
        <v>12424</v>
      </c>
      <c r="AQ11971" t="s">
        <v>11408</v>
      </c>
      <c r="AR11971">
        <v>4100</v>
      </c>
      <c r="AS11971" t="s">
        <v>12491</v>
      </c>
      <c r="AT11971">
        <v>0</v>
      </c>
      <c r="AV11971" t="s">
        <v>24180</v>
      </c>
      <c r="AW11971">
        <v>116100</v>
      </c>
    </row>
    <row r="11972" spans="1:49" x14ac:dyDescent="0.25">
      <c r="A11972">
        <v>4100</v>
      </c>
      <c r="B11972">
        <v>30050</v>
      </c>
      <c r="C11972">
        <v>4031</v>
      </c>
      <c r="D11972">
        <v>415</v>
      </c>
      <c r="E11972" s="124" t="s">
        <v>315</v>
      </c>
      <c r="F11972" t="str">
        <f t="shared" si="248"/>
        <v>OpenMONDELEZ GLOBAL LLC - ROCKFORD</v>
      </c>
      <c r="G11972" s="151" t="str">
        <f t="shared" si="247"/>
        <v>Open</v>
      </c>
      <c r="H11972" s="149" t="s">
        <v>6189</v>
      </c>
      <c r="I11972">
        <v>40004126</v>
      </c>
      <c r="J11972" t="s">
        <v>21721</v>
      </c>
      <c r="L11972" t="s">
        <v>12963</v>
      </c>
      <c r="M11972" t="s">
        <v>12494</v>
      </c>
      <c r="O11972">
        <v>469014</v>
      </c>
      <c r="P11972" t="s">
        <v>12984</v>
      </c>
      <c r="Q11972" t="s">
        <v>12415</v>
      </c>
      <c r="R11972" t="s">
        <v>12416</v>
      </c>
      <c r="S11972" t="s">
        <v>24181</v>
      </c>
      <c r="U11972" t="s">
        <v>12418</v>
      </c>
      <c r="V11972">
        <v>176</v>
      </c>
      <c r="W11972">
        <v>13</v>
      </c>
      <c r="X11972">
        <v>1</v>
      </c>
      <c r="Y11972" t="s">
        <v>12419</v>
      </c>
      <c r="Z11972" t="s">
        <v>12420</v>
      </c>
      <c r="AA11972" t="s">
        <v>12421</v>
      </c>
      <c r="AB11972" t="s">
        <v>12986</v>
      </c>
      <c r="AC11972">
        <v>2</v>
      </c>
      <c r="AD11972" s="123">
        <v>39111</v>
      </c>
      <c r="AE11972" t="s">
        <v>12423</v>
      </c>
      <c r="AG11972">
        <v>40004126</v>
      </c>
      <c r="AL11972" t="s">
        <v>12986</v>
      </c>
      <c r="AN11972">
        <v>4402925701</v>
      </c>
      <c r="AO11972">
        <v>16</v>
      </c>
      <c r="AP11972" t="s">
        <v>12424</v>
      </c>
      <c r="AQ11972" t="s">
        <v>11408</v>
      </c>
      <c r="AR11972">
        <v>4100</v>
      </c>
      <c r="AT11972">
        <v>2005</v>
      </c>
      <c r="AV11972" t="s">
        <v>12987</v>
      </c>
      <c r="AW11972">
        <v>116100</v>
      </c>
    </row>
    <row r="11973" spans="1:49" x14ac:dyDescent="0.25">
      <c r="A11973">
        <v>4100</v>
      </c>
      <c r="B11973">
        <v>30050</v>
      </c>
      <c r="C11973">
        <v>4031</v>
      </c>
      <c r="D11973">
        <v>415</v>
      </c>
      <c r="E11973" s="124" t="s">
        <v>315</v>
      </c>
      <c r="F11973" t="str">
        <f t="shared" si="248"/>
        <v>OpenMOTION - JANESVILLE WI</v>
      </c>
      <c r="G11973" s="151" t="str">
        <f t="shared" si="247"/>
        <v>Open</v>
      </c>
      <c r="H11973" s="149" t="s">
        <v>6224</v>
      </c>
      <c r="I11973">
        <v>40003314</v>
      </c>
      <c r="K11973" t="s">
        <v>24182</v>
      </c>
      <c r="L11973" t="s">
        <v>23943</v>
      </c>
      <c r="M11973" t="s">
        <v>14186</v>
      </c>
      <c r="N11973" t="s">
        <v>24183</v>
      </c>
      <c r="Q11973" t="s">
        <v>12415</v>
      </c>
      <c r="R11973" t="s">
        <v>12416</v>
      </c>
      <c r="S11973" t="s">
        <v>24184</v>
      </c>
      <c r="U11973" t="s">
        <v>12418</v>
      </c>
      <c r="V11973">
        <v>209</v>
      </c>
      <c r="W11973">
        <v>11</v>
      </c>
      <c r="X11973">
        <v>2</v>
      </c>
      <c r="Y11973" t="s">
        <v>12472</v>
      </c>
      <c r="Z11973" t="s">
        <v>12420</v>
      </c>
      <c r="AA11973" t="s">
        <v>12421</v>
      </c>
      <c r="AB11973" t="s">
        <v>12997</v>
      </c>
      <c r="AC11973">
        <v>2</v>
      </c>
      <c r="AD11973" s="123">
        <v>39111</v>
      </c>
      <c r="AE11973" t="s">
        <v>12423</v>
      </c>
      <c r="AG11973">
        <v>40003314</v>
      </c>
      <c r="AL11973" t="s">
        <v>12997</v>
      </c>
      <c r="AN11973">
        <v>5010504501</v>
      </c>
      <c r="AO11973">
        <v>16</v>
      </c>
      <c r="AP11973" t="s">
        <v>12424</v>
      </c>
      <c r="AQ11973" t="s">
        <v>11408</v>
      </c>
      <c r="AR11973">
        <v>4100</v>
      </c>
      <c r="AT11973">
        <v>2005</v>
      </c>
      <c r="AV11973" t="s">
        <v>12998</v>
      </c>
      <c r="AW11973">
        <v>116100</v>
      </c>
    </row>
    <row r="11974" spans="1:49" x14ac:dyDescent="0.25">
      <c r="A11974">
        <v>4100</v>
      </c>
      <c r="B11974">
        <v>30050</v>
      </c>
      <c r="C11974">
        <v>4031</v>
      </c>
      <c r="D11974">
        <v>415</v>
      </c>
      <c r="E11974" s="124" t="s">
        <v>315</v>
      </c>
      <c r="F11974" t="str">
        <f t="shared" si="248"/>
        <v>OpenMOTION IND - MACHESNEY PARK IL</v>
      </c>
      <c r="G11974" s="151" t="str">
        <f t="shared" si="247"/>
        <v>Open</v>
      </c>
      <c r="H11974" s="149" t="s">
        <v>13691</v>
      </c>
      <c r="I11974">
        <v>40008269</v>
      </c>
      <c r="K11974" t="s">
        <v>24185</v>
      </c>
      <c r="L11974" t="s">
        <v>24127</v>
      </c>
      <c r="M11974" t="s">
        <v>12546</v>
      </c>
      <c r="N11974">
        <v>61115</v>
      </c>
      <c r="Q11974" t="s">
        <v>12415</v>
      </c>
      <c r="R11974" t="s">
        <v>12416</v>
      </c>
      <c r="S11974" t="s">
        <v>24186</v>
      </c>
      <c r="U11974" t="s">
        <v>12418</v>
      </c>
      <c r="W11974">
        <v>11</v>
      </c>
      <c r="X11974">
        <v>2</v>
      </c>
      <c r="Y11974" t="s">
        <v>12472</v>
      </c>
      <c r="Z11974" t="s">
        <v>12420</v>
      </c>
      <c r="AA11974" t="s">
        <v>12429</v>
      </c>
      <c r="AB11974" t="s">
        <v>12430</v>
      </c>
      <c r="AC11974">
        <v>2</v>
      </c>
      <c r="AD11974" s="123">
        <v>43089</v>
      </c>
      <c r="AE11974" t="s">
        <v>12431</v>
      </c>
      <c r="AG11974">
        <v>40008269</v>
      </c>
      <c r="AL11974" t="s">
        <v>12430</v>
      </c>
      <c r="AN11974">
        <v>1420108931</v>
      </c>
      <c r="AO11974">
        <v>16</v>
      </c>
      <c r="AP11974" t="s">
        <v>12424</v>
      </c>
      <c r="AQ11974" t="s">
        <v>11408</v>
      </c>
      <c r="AR11974">
        <v>4100</v>
      </c>
      <c r="AS11974" t="s">
        <v>12491</v>
      </c>
      <c r="AT11974">
        <v>0</v>
      </c>
      <c r="AV11974" t="s">
        <v>24187</v>
      </c>
      <c r="AW11974">
        <v>116100</v>
      </c>
    </row>
    <row r="11975" spans="1:49" x14ac:dyDescent="0.25">
      <c r="A11975">
        <v>4100</v>
      </c>
      <c r="B11975">
        <v>30050</v>
      </c>
      <c r="C11975">
        <v>4031</v>
      </c>
      <c r="D11975">
        <v>415</v>
      </c>
      <c r="E11975" s="124" t="s">
        <v>315</v>
      </c>
      <c r="F11975" t="str">
        <f t="shared" si="248"/>
        <v>OpenMOTION IND - ROCKFORD IL</v>
      </c>
      <c r="G11975" s="151" t="str">
        <f t="shared" si="247"/>
        <v>Open</v>
      </c>
      <c r="H11975" s="149" t="s">
        <v>13695</v>
      </c>
      <c r="I11975">
        <v>40006914</v>
      </c>
      <c r="K11975" t="s">
        <v>24188</v>
      </c>
      <c r="L11975" t="s">
        <v>17405</v>
      </c>
      <c r="M11975" t="s">
        <v>12546</v>
      </c>
      <c r="N11975">
        <v>61109</v>
      </c>
      <c r="Q11975" t="s">
        <v>12415</v>
      </c>
      <c r="R11975" t="s">
        <v>12416</v>
      </c>
      <c r="S11975" t="s">
        <v>24189</v>
      </c>
      <c r="U11975" t="s">
        <v>12418</v>
      </c>
      <c r="V11975">
        <v>209</v>
      </c>
      <c r="W11975">
        <v>11</v>
      </c>
      <c r="X11975">
        <v>2</v>
      </c>
      <c r="Y11975" t="s">
        <v>12472</v>
      </c>
      <c r="Z11975" t="s">
        <v>12420</v>
      </c>
      <c r="AA11975" t="s">
        <v>12429</v>
      </c>
      <c r="AB11975" t="s">
        <v>12997</v>
      </c>
      <c r="AC11975">
        <v>2</v>
      </c>
      <c r="AD11975" s="123">
        <v>41190</v>
      </c>
      <c r="AE11975" t="s">
        <v>12431</v>
      </c>
      <c r="AG11975">
        <v>40006914</v>
      </c>
      <c r="AL11975" t="s">
        <v>12997</v>
      </c>
      <c r="AN11975">
        <v>1420125401</v>
      </c>
      <c r="AO11975">
        <v>16</v>
      </c>
      <c r="AP11975" t="s">
        <v>12424</v>
      </c>
      <c r="AQ11975" t="s">
        <v>11408</v>
      </c>
      <c r="AR11975">
        <v>4100</v>
      </c>
      <c r="AS11975" t="s">
        <v>12491</v>
      </c>
      <c r="AT11975">
        <v>0</v>
      </c>
      <c r="AV11975" t="s">
        <v>12998</v>
      </c>
      <c r="AW11975">
        <v>116100</v>
      </c>
    </row>
    <row r="11976" spans="1:49" x14ac:dyDescent="0.25">
      <c r="A11976">
        <v>4100</v>
      </c>
      <c r="B11976">
        <v>30050</v>
      </c>
      <c r="C11976">
        <v>4031</v>
      </c>
      <c r="D11976">
        <v>415</v>
      </c>
      <c r="E11976" s="124" t="s">
        <v>315</v>
      </c>
      <c r="F11976" t="str">
        <f t="shared" si="248"/>
        <v>OpenMOTION IND. - DON'T USE</v>
      </c>
      <c r="G11976" s="151" t="str">
        <f t="shared" si="247"/>
        <v>Open</v>
      </c>
      <c r="H11976" s="149" t="s">
        <v>13706</v>
      </c>
      <c r="I11976">
        <v>40001069</v>
      </c>
      <c r="J11976" t="s">
        <v>24190</v>
      </c>
      <c r="K11976" t="s">
        <v>24191</v>
      </c>
      <c r="L11976" t="s">
        <v>23591</v>
      </c>
      <c r="M11976" t="s">
        <v>14186</v>
      </c>
      <c r="N11976" t="s">
        <v>24192</v>
      </c>
      <c r="Q11976" t="s">
        <v>12415</v>
      </c>
      <c r="R11976" t="s">
        <v>12416</v>
      </c>
      <c r="S11976" t="s">
        <v>24193</v>
      </c>
      <c r="U11976" t="s">
        <v>12418</v>
      </c>
      <c r="V11976">
        <v>209</v>
      </c>
      <c r="W11976">
        <v>11</v>
      </c>
      <c r="X11976">
        <v>2</v>
      </c>
      <c r="Y11976" t="s">
        <v>12419</v>
      </c>
      <c r="Z11976" t="s">
        <v>12420</v>
      </c>
      <c r="AA11976" t="s">
        <v>12421</v>
      </c>
      <c r="AB11976" t="s">
        <v>12997</v>
      </c>
      <c r="AC11976">
        <v>2</v>
      </c>
      <c r="AD11976" s="123">
        <v>39111</v>
      </c>
      <c r="AE11976" t="s">
        <v>12423</v>
      </c>
      <c r="AG11976">
        <v>40001069</v>
      </c>
      <c r="AL11976" t="s">
        <v>12997</v>
      </c>
      <c r="AN11976">
        <v>5013312201</v>
      </c>
      <c r="AO11976">
        <v>16</v>
      </c>
      <c r="AP11976" t="s">
        <v>12424</v>
      </c>
      <c r="AQ11976" t="s">
        <v>11408</v>
      </c>
      <c r="AR11976">
        <v>4100</v>
      </c>
      <c r="AS11976" t="s">
        <v>12491</v>
      </c>
      <c r="AT11976">
        <v>0</v>
      </c>
      <c r="AV11976" t="s">
        <v>24194</v>
      </c>
      <c r="AW11976">
        <v>116100</v>
      </c>
    </row>
    <row r="11977" spans="1:49" x14ac:dyDescent="0.25">
      <c r="A11977">
        <v>4100</v>
      </c>
      <c r="B11977">
        <v>30010</v>
      </c>
      <c r="C11977">
        <v>4002</v>
      </c>
      <c r="D11977">
        <v>410</v>
      </c>
      <c r="E11977" s="124" t="s">
        <v>315</v>
      </c>
      <c r="F11977" t="str">
        <f t="shared" si="248"/>
        <v>OpenMOTION IND.- KERNERSVILLE NC</v>
      </c>
      <c r="G11977" s="151" t="str">
        <f t="shared" si="247"/>
        <v>Open</v>
      </c>
      <c r="H11977" s="149" t="s">
        <v>13738</v>
      </c>
      <c r="I11977">
        <v>40001436</v>
      </c>
      <c r="L11977" t="s">
        <v>16887</v>
      </c>
      <c r="M11977" t="s">
        <v>13169</v>
      </c>
      <c r="O11977">
        <v>2269</v>
      </c>
      <c r="P11977" t="s">
        <v>24195</v>
      </c>
      <c r="Q11977" t="s">
        <v>12415</v>
      </c>
      <c r="R11977" t="s">
        <v>12416</v>
      </c>
      <c r="S11977">
        <v>3369932974</v>
      </c>
      <c r="U11977" t="s">
        <v>12418</v>
      </c>
      <c r="V11977">
        <v>209</v>
      </c>
      <c r="W11977">
        <v>11</v>
      </c>
      <c r="X11977">
        <v>2</v>
      </c>
      <c r="Y11977" t="s">
        <v>12419</v>
      </c>
      <c r="Z11977" t="s">
        <v>12420</v>
      </c>
      <c r="AA11977" t="s">
        <v>12421</v>
      </c>
      <c r="AB11977" t="s">
        <v>12997</v>
      </c>
      <c r="AC11977">
        <v>2</v>
      </c>
      <c r="AD11977" s="123">
        <v>39111</v>
      </c>
      <c r="AE11977" t="s">
        <v>12423</v>
      </c>
      <c r="AG11977">
        <v>40001436</v>
      </c>
      <c r="AL11977" t="s">
        <v>12997</v>
      </c>
      <c r="AN11977">
        <v>3408105701</v>
      </c>
      <c r="AO11977">
        <v>16</v>
      </c>
      <c r="AP11977" t="s">
        <v>12424</v>
      </c>
      <c r="AQ11977" t="s">
        <v>11408</v>
      </c>
      <c r="AR11977">
        <v>4100</v>
      </c>
      <c r="AT11977">
        <v>2005</v>
      </c>
      <c r="AV11977" t="s">
        <v>12998</v>
      </c>
      <c r="AW11977">
        <v>116100</v>
      </c>
    </row>
    <row r="11978" spans="1:49" x14ac:dyDescent="0.25">
      <c r="A11978">
        <v>4100</v>
      </c>
      <c r="B11978">
        <v>30050</v>
      </c>
      <c r="C11978">
        <v>4031</v>
      </c>
      <c r="D11978">
        <v>415</v>
      </c>
      <c r="E11978" s="124" t="s">
        <v>315</v>
      </c>
      <c r="F11978" t="str">
        <f t="shared" si="248"/>
        <v>OpenMOTION IND. NEENAH WI</v>
      </c>
      <c r="G11978" s="151" t="str">
        <f t="shared" si="247"/>
        <v>Open</v>
      </c>
      <c r="H11978" s="149" t="s">
        <v>13739</v>
      </c>
      <c r="I11978">
        <v>40001587</v>
      </c>
      <c r="K11978" t="s">
        <v>24196</v>
      </c>
      <c r="L11978" t="s">
        <v>14185</v>
      </c>
      <c r="M11978" t="s">
        <v>14186</v>
      </c>
      <c r="N11978" t="s">
        <v>24197</v>
      </c>
      <c r="Q11978" t="s">
        <v>12415</v>
      </c>
      <c r="R11978" t="s">
        <v>12416</v>
      </c>
      <c r="S11978" t="s">
        <v>24198</v>
      </c>
      <c r="U11978" t="s">
        <v>12418</v>
      </c>
      <c r="V11978">
        <v>209</v>
      </c>
      <c r="W11978">
        <v>11</v>
      </c>
      <c r="X11978">
        <v>2</v>
      </c>
      <c r="Y11978" t="s">
        <v>12472</v>
      </c>
      <c r="Z11978" t="s">
        <v>12420</v>
      </c>
      <c r="AA11978" t="s">
        <v>12421</v>
      </c>
      <c r="AB11978" t="s">
        <v>12997</v>
      </c>
      <c r="AC11978">
        <v>2</v>
      </c>
      <c r="AD11978" s="123">
        <v>39111</v>
      </c>
      <c r="AE11978" t="s">
        <v>12423</v>
      </c>
      <c r="AG11978">
        <v>40001587</v>
      </c>
      <c r="AL11978" t="s">
        <v>12997</v>
      </c>
      <c r="AN11978">
        <v>5013907401</v>
      </c>
      <c r="AO11978">
        <v>16</v>
      </c>
      <c r="AP11978" t="s">
        <v>12424</v>
      </c>
      <c r="AQ11978" t="s">
        <v>11408</v>
      </c>
      <c r="AR11978">
        <v>4100</v>
      </c>
      <c r="AS11978" t="s">
        <v>12491</v>
      </c>
      <c r="AT11978">
        <v>0</v>
      </c>
      <c r="AV11978" t="s">
        <v>12998</v>
      </c>
      <c r="AW11978">
        <v>116100</v>
      </c>
    </row>
    <row r="11979" spans="1:49" x14ac:dyDescent="0.25">
      <c r="A11979">
        <v>4100</v>
      </c>
      <c r="B11979">
        <v>30010</v>
      </c>
      <c r="C11979">
        <v>4002</v>
      </c>
      <c r="D11979">
        <v>416</v>
      </c>
      <c r="E11979" s="124" t="s">
        <v>315</v>
      </c>
      <c r="F11979" t="str">
        <f t="shared" si="248"/>
        <v>OpenMOTION INDUSTRIES - BALTIMORE</v>
      </c>
      <c r="G11979" s="151" t="str">
        <f t="shared" si="247"/>
        <v>Open</v>
      </c>
      <c r="H11979" s="149" t="s">
        <v>6295</v>
      </c>
      <c r="I11979">
        <v>40001651</v>
      </c>
      <c r="L11979" t="s">
        <v>12994</v>
      </c>
      <c r="M11979" t="s">
        <v>12995</v>
      </c>
      <c r="O11979">
        <v>1655</v>
      </c>
      <c r="P11979">
        <v>35201</v>
      </c>
      <c r="Q11979" t="s">
        <v>12415</v>
      </c>
      <c r="R11979" t="s">
        <v>12416</v>
      </c>
      <c r="S11979" t="s">
        <v>24199</v>
      </c>
      <c r="U11979" t="s">
        <v>12418</v>
      </c>
      <c r="V11979">
        <v>209</v>
      </c>
      <c r="W11979">
        <v>11</v>
      </c>
      <c r="X11979">
        <v>2</v>
      </c>
      <c r="Y11979" t="s">
        <v>12472</v>
      </c>
      <c r="Z11979" t="s">
        <v>12420</v>
      </c>
      <c r="AA11979" t="s">
        <v>12421</v>
      </c>
      <c r="AB11979" t="s">
        <v>12997</v>
      </c>
      <c r="AC11979">
        <v>2</v>
      </c>
      <c r="AD11979" s="123">
        <v>39111</v>
      </c>
      <c r="AE11979" t="s">
        <v>12423</v>
      </c>
      <c r="AG11979">
        <v>40001651</v>
      </c>
      <c r="AL11979" t="s">
        <v>12997</v>
      </c>
      <c r="AN11979">
        <v>107301501</v>
      </c>
      <c r="AO11979">
        <v>16</v>
      </c>
      <c r="AP11979" t="s">
        <v>12424</v>
      </c>
      <c r="AQ11979" t="s">
        <v>11408</v>
      </c>
      <c r="AR11979">
        <v>4100</v>
      </c>
      <c r="AT11979">
        <v>2005</v>
      </c>
      <c r="AV11979" t="s">
        <v>12998</v>
      </c>
      <c r="AW11979">
        <v>116100</v>
      </c>
    </row>
    <row r="11980" spans="1:49" x14ac:dyDescent="0.25">
      <c r="A11980">
        <v>4100</v>
      </c>
      <c r="B11980">
        <v>30050</v>
      </c>
      <c r="C11980">
        <v>4031</v>
      </c>
      <c r="D11980">
        <v>415</v>
      </c>
      <c r="E11980" s="124" t="s">
        <v>315</v>
      </c>
      <c r="F11980" t="str">
        <f t="shared" si="248"/>
        <v>OpenMOTION INDUSTRIES - WAUKEGAN</v>
      </c>
      <c r="G11980" s="151" t="str">
        <f t="shared" si="247"/>
        <v>Open</v>
      </c>
      <c r="H11980" s="149" t="s">
        <v>13821</v>
      </c>
      <c r="I11980">
        <v>40006487</v>
      </c>
      <c r="L11980" t="s">
        <v>12994</v>
      </c>
      <c r="M11980" t="s">
        <v>12995</v>
      </c>
      <c r="N11980">
        <v>35201</v>
      </c>
      <c r="O11980">
        <v>1655</v>
      </c>
      <c r="Q11980" t="s">
        <v>12415</v>
      </c>
      <c r="R11980" t="s">
        <v>12416</v>
      </c>
      <c r="S11980" t="s">
        <v>24200</v>
      </c>
      <c r="U11980" t="s">
        <v>12418</v>
      </c>
      <c r="V11980">
        <v>209</v>
      </c>
      <c r="W11980">
        <v>11</v>
      </c>
      <c r="X11980">
        <v>2</v>
      </c>
      <c r="Y11980" t="s">
        <v>12419</v>
      </c>
      <c r="Z11980" t="s">
        <v>12420</v>
      </c>
      <c r="AA11980" t="s">
        <v>12485</v>
      </c>
      <c r="AB11980" t="s">
        <v>12997</v>
      </c>
      <c r="AC11980">
        <v>2</v>
      </c>
      <c r="AD11980" s="123">
        <v>40595</v>
      </c>
      <c r="AE11980" t="s">
        <v>12528</v>
      </c>
      <c r="AG11980">
        <v>40006487</v>
      </c>
      <c r="AL11980" t="s">
        <v>12997</v>
      </c>
      <c r="AN11980">
        <v>111701501</v>
      </c>
      <c r="AO11980">
        <v>16</v>
      </c>
      <c r="AP11980" t="s">
        <v>12424</v>
      </c>
      <c r="AQ11980" t="s">
        <v>11408</v>
      </c>
      <c r="AR11980">
        <v>4100</v>
      </c>
      <c r="AS11980" t="s">
        <v>12491</v>
      </c>
      <c r="AT11980">
        <v>0</v>
      </c>
      <c r="AV11980" t="s">
        <v>12998</v>
      </c>
      <c r="AW11980">
        <v>116100</v>
      </c>
    </row>
    <row r="11981" spans="1:49" x14ac:dyDescent="0.25">
      <c r="A11981">
        <v>4100</v>
      </c>
      <c r="B11981">
        <v>30010</v>
      </c>
      <c r="C11981">
        <v>4002</v>
      </c>
      <c r="D11981">
        <v>416</v>
      </c>
      <c r="E11981" s="124" t="s">
        <v>315</v>
      </c>
      <c r="F11981" t="str">
        <f t="shared" si="248"/>
        <v>OpenMOTION INDUSTRIES (HARRISONBURG)</v>
      </c>
      <c r="G11981" s="151" t="str">
        <f t="shared" si="247"/>
        <v>Open</v>
      </c>
      <c r="H11981" s="149" t="s">
        <v>13830</v>
      </c>
      <c r="I11981">
        <v>40000379</v>
      </c>
      <c r="K11981" t="s">
        <v>24201</v>
      </c>
      <c r="L11981" t="s">
        <v>23681</v>
      </c>
      <c r="M11981" t="s">
        <v>16547</v>
      </c>
      <c r="N11981">
        <v>22801</v>
      </c>
      <c r="Q11981" t="s">
        <v>12415</v>
      </c>
      <c r="R11981" t="s">
        <v>12416</v>
      </c>
      <c r="S11981" t="s">
        <v>24202</v>
      </c>
      <c r="U11981" t="s">
        <v>12418</v>
      </c>
      <c r="V11981">
        <v>209</v>
      </c>
      <c r="W11981">
        <v>11</v>
      </c>
      <c r="X11981">
        <v>2</v>
      </c>
      <c r="Y11981" t="s">
        <v>12765</v>
      </c>
      <c r="Z11981" t="s">
        <v>12420</v>
      </c>
      <c r="AA11981" t="s">
        <v>12421</v>
      </c>
      <c r="AB11981" t="s">
        <v>12997</v>
      </c>
      <c r="AC11981">
        <v>2</v>
      </c>
      <c r="AD11981" s="123">
        <v>39111</v>
      </c>
      <c r="AE11981" t="s">
        <v>12423</v>
      </c>
      <c r="AG11981">
        <v>40000379</v>
      </c>
      <c r="AL11981" t="s">
        <v>12997</v>
      </c>
      <c r="AN11981">
        <v>4766003201</v>
      </c>
      <c r="AO11981">
        <v>16</v>
      </c>
      <c r="AP11981" t="s">
        <v>12424</v>
      </c>
      <c r="AQ11981" t="s">
        <v>11408</v>
      </c>
      <c r="AR11981">
        <v>4100</v>
      </c>
      <c r="AT11981">
        <v>2005</v>
      </c>
      <c r="AV11981" t="s">
        <v>12998</v>
      </c>
      <c r="AW11981">
        <v>116100</v>
      </c>
    </row>
    <row r="11982" spans="1:49" x14ac:dyDescent="0.25">
      <c r="A11982">
        <v>4100</v>
      </c>
      <c r="B11982">
        <v>30010</v>
      </c>
      <c r="C11982">
        <v>4002</v>
      </c>
      <c r="D11982">
        <v>416</v>
      </c>
      <c r="E11982" s="124" t="s">
        <v>315</v>
      </c>
      <c r="F11982" t="str">
        <f t="shared" si="248"/>
        <v>OpenMOTION INDUSTRIES (WINCHESTER)</v>
      </c>
      <c r="G11982" s="151" t="str">
        <f t="shared" si="247"/>
        <v>Open</v>
      </c>
      <c r="H11982" s="149" t="s">
        <v>13839</v>
      </c>
      <c r="I11982">
        <v>40005542</v>
      </c>
      <c r="K11982" t="s">
        <v>24203</v>
      </c>
      <c r="L11982" t="s">
        <v>22331</v>
      </c>
      <c r="M11982" t="s">
        <v>16547</v>
      </c>
      <c r="N11982">
        <v>22601</v>
      </c>
      <c r="Q11982" t="s">
        <v>12415</v>
      </c>
      <c r="R11982" t="s">
        <v>12416</v>
      </c>
      <c r="S11982" t="s">
        <v>24204</v>
      </c>
      <c r="U11982" t="s">
        <v>12418</v>
      </c>
      <c r="V11982">
        <v>209</v>
      </c>
      <c r="W11982">
        <v>11</v>
      </c>
      <c r="X11982">
        <v>2</v>
      </c>
      <c r="Y11982" t="s">
        <v>12419</v>
      </c>
      <c r="Z11982" t="s">
        <v>12420</v>
      </c>
      <c r="AA11982" t="s">
        <v>12485</v>
      </c>
      <c r="AB11982" t="s">
        <v>12997</v>
      </c>
      <c r="AC11982">
        <v>2</v>
      </c>
      <c r="AD11982" s="123">
        <v>39672</v>
      </c>
      <c r="AE11982" t="s">
        <v>14314</v>
      </c>
      <c r="AG11982">
        <v>40005542</v>
      </c>
      <c r="AL11982" t="s">
        <v>12997</v>
      </c>
      <c r="AN11982">
        <v>4784007401</v>
      </c>
      <c r="AO11982">
        <v>16</v>
      </c>
      <c r="AP11982" t="s">
        <v>12424</v>
      </c>
      <c r="AQ11982" t="s">
        <v>11408</v>
      </c>
      <c r="AR11982">
        <v>4100</v>
      </c>
      <c r="AT11982">
        <v>0</v>
      </c>
      <c r="AV11982" t="s">
        <v>12998</v>
      </c>
      <c r="AW11982">
        <v>116100</v>
      </c>
    </row>
    <row r="11983" spans="1:49" x14ac:dyDescent="0.25">
      <c r="A11983">
        <v>4100</v>
      </c>
      <c r="B11983">
        <v>30050</v>
      </c>
      <c r="C11983">
        <v>4031</v>
      </c>
      <c r="D11983">
        <v>415</v>
      </c>
      <c r="E11983" s="124" t="s">
        <v>315</v>
      </c>
      <c r="F11983" t="str">
        <f t="shared" si="248"/>
        <v>OpenMOTION INDUSTRIES RACINE WI</v>
      </c>
      <c r="G11983" s="151" t="str">
        <f t="shared" si="247"/>
        <v>Open</v>
      </c>
      <c r="H11983" s="149" t="s">
        <v>13863</v>
      </c>
      <c r="I11983">
        <v>40000832</v>
      </c>
      <c r="K11983" t="s">
        <v>24205</v>
      </c>
      <c r="L11983" t="s">
        <v>23953</v>
      </c>
      <c r="M11983" t="s">
        <v>14186</v>
      </c>
      <c r="N11983" t="s">
        <v>24206</v>
      </c>
      <c r="Q11983" t="s">
        <v>12415</v>
      </c>
      <c r="R11983" t="s">
        <v>12416</v>
      </c>
      <c r="S11983">
        <v>2625540110</v>
      </c>
      <c r="U11983" t="s">
        <v>12418</v>
      </c>
      <c r="V11983">
        <v>209</v>
      </c>
      <c r="W11983">
        <v>11</v>
      </c>
      <c r="X11983">
        <v>2</v>
      </c>
      <c r="Y11983" t="s">
        <v>12472</v>
      </c>
      <c r="Z11983" t="s">
        <v>12420</v>
      </c>
      <c r="AA11983" t="s">
        <v>12421</v>
      </c>
      <c r="AB11983" t="s">
        <v>12997</v>
      </c>
      <c r="AC11983">
        <v>2</v>
      </c>
      <c r="AD11983" s="123">
        <v>39111</v>
      </c>
      <c r="AE11983" t="s">
        <v>12423</v>
      </c>
      <c r="AG11983">
        <v>40000832</v>
      </c>
      <c r="AL11983" t="s">
        <v>12997</v>
      </c>
      <c r="AN11983">
        <v>5010109401</v>
      </c>
      <c r="AO11983">
        <v>16</v>
      </c>
      <c r="AP11983" t="s">
        <v>12424</v>
      </c>
      <c r="AQ11983" t="s">
        <v>11408</v>
      </c>
      <c r="AR11983">
        <v>4100</v>
      </c>
      <c r="AT11983">
        <v>2005</v>
      </c>
      <c r="AV11983" t="s">
        <v>12998</v>
      </c>
      <c r="AW11983">
        <v>116100</v>
      </c>
    </row>
    <row r="11984" spans="1:49" x14ac:dyDescent="0.25">
      <c r="A11984">
        <v>4100</v>
      </c>
      <c r="B11984">
        <v>30010</v>
      </c>
      <c r="C11984">
        <v>4002</v>
      </c>
      <c r="D11984">
        <v>416</v>
      </c>
      <c r="E11984" s="124" t="s">
        <v>315</v>
      </c>
      <c r="F11984" t="str">
        <f t="shared" si="248"/>
        <v>OpenMOTION INDUSTRIES, INC - RICHMOND</v>
      </c>
      <c r="G11984" s="151" t="str">
        <f t="shared" si="247"/>
        <v>Open</v>
      </c>
      <c r="H11984" s="149" t="s">
        <v>13867</v>
      </c>
      <c r="I11984">
        <v>40007974</v>
      </c>
      <c r="L11984" t="s">
        <v>12994</v>
      </c>
      <c r="M11984" t="s">
        <v>12995</v>
      </c>
      <c r="O11984">
        <v>1655</v>
      </c>
      <c r="P11984">
        <v>35201</v>
      </c>
      <c r="Q11984" t="s">
        <v>12415</v>
      </c>
      <c r="R11984" t="s">
        <v>12416</v>
      </c>
      <c r="S11984" t="s">
        <v>21743</v>
      </c>
      <c r="U11984" t="s">
        <v>12418</v>
      </c>
      <c r="V11984">
        <v>209</v>
      </c>
      <c r="W11984">
        <v>11</v>
      </c>
      <c r="X11984">
        <v>2</v>
      </c>
      <c r="Y11984" t="s">
        <v>12419</v>
      </c>
      <c r="Z11984" t="s">
        <v>12420</v>
      </c>
      <c r="AA11984" t="s">
        <v>12429</v>
      </c>
      <c r="AB11984" t="s">
        <v>12997</v>
      </c>
      <c r="AC11984">
        <v>2</v>
      </c>
      <c r="AD11984" s="123">
        <v>42716</v>
      </c>
      <c r="AE11984" t="s">
        <v>12431</v>
      </c>
      <c r="AG11984">
        <v>40007974</v>
      </c>
      <c r="AL11984" t="s">
        <v>12997</v>
      </c>
      <c r="AN11984">
        <v>107301501</v>
      </c>
      <c r="AO11984">
        <v>16</v>
      </c>
      <c r="AP11984" t="s">
        <v>12424</v>
      </c>
      <c r="AQ11984" t="s">
        <v>11408</v>
      </c>
      <c r="AR11984">
        <v>4100</v>
      </c>
      <c r="AT11984">
        <v>0</v>
      </c>
      <c r="AV11984" t="s">
        <v>12998</v>
      </c>
      <c r="AW11984">
        <v>116100</v>
      </c>
    </row>
    <row r="11985" spans="1:49" x14ac:dyDescent="0.25">
      <c r="A11985">
        <v>4100</v>
      </c>
      <c r="B11985">
        <v>30050</v>
      </c>
      <c r="C11985">
        <v>4031</v>
      </c>
      <c r="D11985">
        <v>415</v>
      </c>
      <c r="E11985" s="124" t="s">
        <v>315</v>
      </c>
      <c r="F11985" t="str">
        <f t="shared" si="248"/>
        <v>OpenMOTION INDUSTRIES-MADISON WI</v>
      </c>
      <c r="G11985" s="151" t="str">
        <f t="shared" si="247"/>
        <v>Open</v>
      </c>
      <c r="H11985" s="149" t="s">
        <v>13879</v>
      </c>
      <c r="I11985">
        <v>40003456</v>
      </c>
      <c r="K11985" t="s">
        <v>24207</v>
      </c>
      <c r="L11985" t="s">
        <v>14439</v>
      </c>
      <c r="M11985" t="s">
        <v>14186</v>
      </c>
      <c r="N11985">
        <v>53718</v>
      </c>
      <c r="Q11985" t="s">
        <v>12415</v>
      </c>
      <c r="R11985" t="s">
        <v>12416</v>
      </c>
      <c r="S11985" t="s">
        <v>24208</v>
      </c>
      <c r="U11985" t="s">
        <v>12418</v>
      </c>
      <c r="V11985">
        <v>209</v>
      </c>
      <c r="W11985">
        <v>11</v>
      </c>
      <c r="X11985">
        <v>2</v>
      </c>
      <c r="Y11985" t="s">
        <v>12472</v>
      </c>
      <c r="Z11985" t="s">
        <v>12420</v>
      </c>
      <c r="AA11985" t="s">
        <v>12421</v>
      </c>
      <c r="AB11985" t="s">
        <v>12997</v>
      </c>
      <c r="AC11985">
        <v>2</v>
      </c>
      <c r="AD11985" s="123">
        <v>39111</v>
      </c>
      <c r="AE11985" t="s">
        <v>12423</v>
      </c>
      <c r="AG11985">
        <v>40003456</v>
      </c>
      <c r="AL11985" t="s">
        <v>12997</v>
      </c>
      <c r="AN11985">
        <v>5002505801</v>
      </c>
      <c r="AO11985">
        <v>16</v>
      </c>
      <c r="AP11985" t="s">
        <v>12424</v>
      </c>
      <c r="AQ11985" t="s">
        <v>11408</v>
      </c>
      <c r="AR11985">
        <v>4100</v>
      </c>
      <c r="AT11985">
        <v>0</v>
      </c>
      <c r="AV11985" t="s">
        <v>12998</v>
      </c>
      <c r="AW11985">
        <v>116100</v>
      </c>
    </row>
    <row r="11986" spans="1:49" x14ac:dyDescent="0.25">
      <c r="A11986">
        <v>4100</v>
      </c>
      <c r="B11986">
        <v>30050</v>
      </c>
      <c r="C11986">
        <v>4031</v>
      </c>
      <c r="D11986">
        <v>415</v>
      </c>
      <c r="E11986" s="124" t="s">
        <v>315</v>
      </c>
      <c r="F11986" t="str">
        <f t="shared" si="248"/>
        <v>OpenMOTION-WHEELING,IL</v>
      </c>
      <c r="G11986" s="151" t="str">
        <f t="shared" si="247"/>
        <v>Open</v>
      </c>
      <c r="H11986" s="149" t="s">
        <v>13882</v>
      </c>
      <c r="I11986">
        <v>40003595</v>
      </c>
      <c r="K11986" t="s">
        <v>24209</v>
      </c>
      <c r="L11986" t="s">
        <v>22630</v>
      </c>
      <c r="M11986" t="s">
        <v>12546</v>
      </c>
      <c r="N11986" t="s">
        <v>24210</v>
      </c>
      <c r="Q11986" t="s">
        <v>12415</v>
      </c>
      <c r="R11986" t="s">
        <v>12416</v>
      </c>
      <c r="S11986" t="s">
        <v>24211</v>
      </c>
      <c r="U11986" t="s">
        <v>12418</v>
      </c>
      <c r="V11986">
        <v>209</v>
      </c>
      <c r="W11986">
        <v>11</v>
      </c>
      <c r="X11986">
        <v>1</v>
      </c>
      <c r="Y11986" t="s">
        <v>12419</v>
      </c>
      <c r="Z11986" t="s">
        <v>12420</v>
      </c>
      <c r="AA11986" t="s">
        <v>12421</v>
      </c>
      <c r="AB11986" t="s">
        <v>12997</v>
      </c>
      <c r="AC11986">
        <v>2</v>
      </c>
      <c r="AD11986" s="123">
        <v>39111</v>
      </c>
      <c r="AE11986" t="s">
        <v>12423</v>
      </c>
      <c r="AG11986">
        <v>40003595</v>
      </c>
      <c r="AL11986" t="s">
        <v>12997</v>
      </c>
      <c r="AN11986">
        <v>1409731501</v>
      </c>
      <c r="AO11986">
        <v>16</v>
      </c>
      <c r="AP11986" t="s">
        <v>12424</v>
      </c>
      <c r="AQ11986" t="s">
        <v>11408</v>
      </c>
      <c r="AR11986">
        <v>4100</v>
      </c>
      <c r="AT11986">
        <v>0</v>
      </c>
      <c r="AV11986" t="s">
        <v>12998</v>
      </c>
      <c r="AW11986">
        <v>116100</v>
      </c>
    </row>
    <row r="11987" spans="1:49" x14ac:dyDescent="0.25">
      <c r="A11987">
        <v>4100</v>
      </c>
      <c r="B11987">
        <v>30010</v>
      </c>
      <c r="C11987">
        <v>4002</v>
      </c>
      <c r="D11987">
        <v>416</v>
      </c>
      <c r="E11987" s="124" t="s">
        <v>315</v>
      </c>
      <c r="F11987" t="str">
        <f t="shared" si="248"/>
        <v>OpenMULLER MARTINI MFG. CORP. - PLANT C</v>
      </c>
      <c r="G11987" s="151" t="str">
        <f t="shared" si="247"/>
        <v>Open</v>
      </c>
      <c r="H11987" s="149" t="s">
        <v>6633</v>
      </c>
      <c r="I11987">
        <v>40001228</v>
      </c>
      <c r="J11987" t="s">
        <v>24212</v>
      </c>
      <c r="K11987" t="s">
        <v>24213</v>
      </c>
      <c r="L11987" t="s">
        <v>16985</v>
      </c>
      <c r="M11987" t="s">
        <v>16547</v>
      </c>
      <c r="N11987" t="s">
        <v>24214</v>
      </c>
      <c r="Q11987" t="s">
        <v>12415</v>
      </c>
      <c r="R11987" t="s">
        <v>12416</v>
      </c>
      <c r="S11987">
        <v>7578735447</v>
      </c>
      <c r="U11987" t="s">
        <v>12418</v>
      </c>
      <c r="V11987">
        <v>126</v>
      </c>
      <c r="W11987">
        <v>11</v>
      </c>
      <c r="X11987">
        <v>0</v>
      </c>
      <c r="Y11987" t="s">
        <v>12419</v>
      </c>
      <c r="Z11987" t="s">
        <v>12420</v>
      </c>
      <c r="AA11987" t="s">
        <v>12421</v>
      </c>
      <c r="AB11987" t="s">
        <v>12422</v>
      </c>
      <c r="AC11987">
        <v>2</v>
      </c>
      <c r="AD11987" s="123">
        <v>39111</v>
      </c>
      <c r="AE11987" t="s">
        <v>12423</v>
      </c>
      <c r="AG11987">
        <v>40001228</v>
      </c>
      <c r="AL11987" t="s">
        <v>12422</v>
      </c>
      <c r="AN11987">
        <v>4770004301</v>
      </c>
      <c r="AO11987">
        <v>16</v>
      </c>
      <c r="AP11987" t="s">
        <v>12424</v>
      </c>
      <c r="AQ11987" t="s">
        <v>11408</v>
      </c>
      <c r="AR11987">
        <v>4100</v>
      </c>
      <c r="AS11987" t="s">
        <v>12491</v>
      </c>
      <c r="AT11987">
        <v>2005</v>
      </c>
      <c r="AV11987" t="s">
        <v>20944</v>
      </c>
      <c r="AW11987">
        <v>116100</v>
      </c>
    </row>
    <row r="11988" spans="1:49" x14ac:dyDescent="0.25">
      <c r="A11988">
        <v>4100</v>
      </c>
      <c r="B11988">
        <v>30050</v>
      </c>
      <c r="C11988">
        <v>4031</v>
      </c>
      <c r="D11988">
        <v>415</v>
      </c>
      <c r="E11988" s="124" t="s">
        <v>315</v>
      </c>
      <c r="F11988" t="str">
        <f t="shared" si="248"/>
        <v>OpenMULTI-FAB PRODUCTS, LLC</v>
      </c>
      <c r="G11988" s="151" t="str">
        <f t="shared" si="247"/>
        <v>Open</v>
      </c>
      <c r="H11988" s="149" t="s">
        <v>6642</v>
      </c>
      <c r="I11988">
        <v>40008745</v>
      </c>
      <c r="K11988" t="s">
        <v>24215</v>
      </c>
      <c r="L11988" t="s">
        <v>15369</v>
      </c>
      <c r="M11988" t="s">
        <v>14186</v>
      </c>
      <c r="N11988">
        <v>53051</v>
      </c>
      <c r="Q11988" t="s">
        <v>12415</v>
      </c>
      <c r="R11988" t="s">
        <v>12416</v>
      </c>
      <c r="S11988" t="s">
        <v>24216</v>
      </c>
      <c r="U11988" t="s">
        <v>12418</v>
      </c>
      <c r="W11988">
        <v>11</v>
      </c>
      <c r="X11988">
        <v>0</v>
      </c>
      <c r="Y11988" t="s">
        <v>12472</v>
      </c>
      <c r="Z11988" t="s">
        <v>12420</v>
      </c>
      <c r="AA11988" t="s">
        <v>12429</v>
      </c>
      <c r="AB11988" t="s">
        <v>12422</v>
      </c>
      <c r="AC11988">
        <v>2</v>
      </c>
      <c r="AD11988" s="123">
        <v>43791</v>
      </c>
      <c r="AE11988" t="s">
        <v>12486</v>
      </c>
      <c r="AG11988">
        <v>40008745</v>
      </c>
      <c r="AL11988" t="s">
        <v>12422</v>
      </c>
      <c r="AN11988">
        <v>5013306601</v>
      </c>
      <c r="AO11988">
        <v>16</v>
      </c>
      <c r="AP11988" t="s">
        <v>12424</v>
      </c>
      <c r="AQ11988" t="s">
        <v>11408</v>
      </c>
      <c r="AR11988">
        <v>4100</v>
      </c>
      <c r="AT11988">
        <v>0</v>
      </c>
      <c r="AV11988" t="s">
        <v>24217</v>
      </c>
      <c r="AW11988">
        <v>116100</v>
      </c>
    </row>
    <row r="11989" spans="1:49" x14ac:dyDescent="0.25">
      <c r="A11989">
        <v>4100</v>
      </c>
      <c r="B11989">
        <v>30050</v>
      </c>
      <c r="C11989">
        <v>4031</v>
      </c>
      <c r="D11989">
        <v>415</v>
      </c>
      <c r="E11989" s="124" t="s">
        <v>315</v>
      </c>
      <c r="F11989" t="str">
        <f t="shared" si="248"/>
        <v>OpenNATION PIZZA AND FOODS</v>
      </c>
      <c r="G11989" s="151" t="str">
        <f t="shared" ref="G11989:G12052" si="249">RIGHT(E11989,LEN(E11989)-3)</f>
        <v>Open</v>
      </c>
      <c r="H11989" s="149" t="s">
        <v>6684</v>
      </c>
      <c r="I11989">
        <v>40007071</v>
      </c>
      <c r="K11989" t="s">
        <v>24218</v>
      </c>
      <c r="L11989" t="s">
        <v>22855</v>
      </c>
      <c r="M11989" t="s">
        <v>12546</v>
      </c>
      <c r="N11989">
        <v>60173</v>
      </c>
      <c r="Q11989" t="s">
        <v>12415</v>
      </c>
      <c r="R11989" t="s">
        <v>12416</v>
      </c>
      <c r="S11989" t="s">
        <v>24219</v>
      </c>
      <c r="U11989" t="s">
        <v>12418</v>
      </c>
      <c r="W11989">
        <v>11</v>
      </c>
      <c r="X11989">
        <v>1</v>
      </c>
      <c r="Y11989" t="s">
        <v>12419</v>
      </c>
      <c r="Z11989" t="s">
        <v>12420</v>
      </c>
      <c r="AA11989" t="s">
        <v>12429</v>
      </c>
      <c r="AB11989" t="s">
        <v>12422</v>
      </c>
      <c r="AC11989">
        <v>2</v>
      </c>
      <c r="AD11989" s="123">
        <v>41394</v>
      </c>
      <c r="AE11989" t="s">
        <v>12431</v>
      </c>
      <c r="AG11989">
        <v>40007071</v>
      </c>
      <c r="AL11989" t="s">
        <v>12422</v>
      </c>
      <c r="AN11989">
        <v>1403135101</v>
      </c>
      <c r="AO11989">
        <v>16</v>
      </c>
      <c r="AP11989" t="s">
        <v>12424</v>
      </c>
      <c r="AQ11989" t="s">
        <v>11408</v>
      </c>
      <c r="AR11989">
        <v>4100</v>
      </c>
      <c r="AT11989">
        <v>0</v>
      </c>
      <c r="AV11989" t="s">
        <v>24220</v>
      </c>
      <c r="AW11989">
        <v>116100</v>
      </c>
    </row>
    <row r="11990" spans="1:49" x14ac:dyDescent="0.25">
      <c r="A11990">
        <v>4100</v>
      </c>
      <c r="B11990">
        <v>30010</v>
      </c>
      <c r="C11990">
        <v>4002</v>
      </c>
      <c r="D11990">
        <v>416</v>
      </c>
      <c r="E11990" s="124" t="s">
        <v>315</v>
      </c>
      <c r="F11990" t="str">
        <f t="shared" si="248"/>
        <v>OpenNATIONAL INSTITUTE OF STANDARDS</v>
      </c>
      <c r="G11990" s="151" t="str">
        <f t="shared" si="249"/>
        <v>Open</v>
      </c>
      <c r="H11990" s="149" t="s">
        <v>6695</v>
      </c>
      <c r="I11990">
        <v>40007456</v>
      </c>
      <c r="J11990" t="s">
        <v>24221</v>
      </c>
      <c r="K11990" t="s">
        <v>24222</v>
      </c>
      <c r="L11990" t="s">
        <v>24223</v>
      </c>
      <c r="M11990" t="s">
        <v>13125</v>
      </c>
      <c r="N11990">
        <v>20899</v>
      </c>
      <c r="Q11990" t="s">
        <v>12415</v>
      </c>
      <c r="R11990" t="s">
        <v>12416</v>
      </c>
      <c r="S11990" t="s">
        <v>24224</v>
      </c>
      <c r="U11990" t="s">
        <v>12418</v>
      </c>
      <c r="W11990">
        <v>11</v>
      </c>
      <c r="X11990">
        <v>1</v>
      </c>
      <c r="Y11990" t="s">
        <v>12419</v>
      </c>
      <c r="Z11990" t="s">
        <v>12420</v>
      </c>
      <c r="AA11990" t="s">
        <v>12429</v>
      </c>
      <c r="AB11990" t="s">
        <v>12430</v>
      </c>
      <c r="AC11990">
        <v>2</v>
      </c>
      <c r="AD11990" s="123">
        <v>41949</v>
      </c>
      <c r="AE11990" t="s">
        <v>12431</v>
      </c>
      <c r="AG11990">
        <v>40007456</v>
      </c>
      <c r="AL11990" t="s">
        <v>12430</v>
      </c>
      <c r="AN11990">
        <v>2103102801</v>
      </c>
      <c r="AO11990">
        <v>16</v>
      </c>
      <c r="AP11990" t="s">
        <v>12424</v>
      </c>
      <c r="AQ11990" t="s">
        <v>11408</v>
      </c>
      <c r="AR11990">
        <v>4100</v>
      </c>
      <c r="AT11990">
        <v>0</v>
      </c>
      <c r="AV11990" t="s">
        <v>24225</v>
      </c>
      <c r="AW11990">
        <v>116100</v>
      </c>
    </row>
    <row r="11991" spans="1:49" x14ac:dyDescent="0.25">
      <c r="A11991">
        <v>4100</v>
      </c>
      <c r="B11991">
        <v>30050</v>
      </c>
      <c r="C11991">
        <v>4031</v>
      </c>
      <c r="D11991">
        <v>415</v>
      </c>
      <c r="E11991" s="124" t="s">
        <v>315</v>
      </c>
      <c r="F11991" t="str">
        <f t="shared" si="248"/>
        <v>OpenNESTLE FOODS 105</v>
      </c>
      <c r="G11991" s="151" t="str">
        <f t="shared" si="249"/>
        <v>Open</v>
      </c>
      <c r="H11991" s="149" t="s">
        <v>6760</v>
      </c>
      <c r="I11991">
        <v>40004197</v>
      </c>
      <c r="J11991" t="s">
        <v>24226</v>
      </c>
      <c r="L11991" t="s">
        <v>14089</v>
      </c>
      <c r="M11991" t="s">
        <v>12684</v>
      </c>
      <c r="N11991" t="s">
        <v>16393</v>
      </c>
      <c r="O11991">
        <v>5805</v>
      </c>
      <c r="Q11991" t="s">
        <v>12415</v>
      </c>
      <c r="R11991" t="s">
        <v>12416</v>
      </c>
      <c r="S11991" t="s">
        <v>21777</v>
      </c>
      <c r="U11991" t="s">
        <v>12418</v>
      </c>
      <c r="V11991">
        <v>78</v>
      </c>
      <c r="W11991">
        <v>11</v>
      </c>
      <c r="X11991">
        <v>1</v>
      </c>
      <c r="Y11991" t="s">
        <v>12419</v>
      </c>
      <c r="Z11991" t="s">
        <v>12420</v>
      </c>
      <c r="AA11991" t="s">
        <v>12421</v>
      </c>
      <c r="AB11991" t="s">
        <v>12422</v>
      </c>
      <c r="AC11991">
        <v>2</v>
      </c>
      <c r="AD11991" s="123">
        <v>39111</v>
      </c>
      <c r="AE11991" t="s">
        <v>12423</v>
      </c>
      <c r="AG11991">
        <v>40004197</v>
      </c>
      <c r="AL11991" t="s">
        <v>12422</v>
      </c>
      <c r="AN11991">
        <v>2312517901</v>
      </c>
      <c r="AO11991">
        <v>16</v>
      </c>
      <c r="AP11991" t="s">
        <v>12424</v>
      </c>
      <c r="AQ11991" t="s">
        <v>11408</v>
      </c>
      <c r="AR11991">
        <v>4100</v>
      </c>
      <c r="AT11991">
        <v>2005</v>
      </c>
      <c r="AV11991" t="s">
        <v>24227</v>
      </c>
      <c r="AW11991">
        <v>116100</v>
      </c>
    </row>
    <row r="11992" spans="1:49" x14ac:dyDescent="0.25">
      <c r="A11992">
        <v>4100</v>
      </c>
      <c r="B11992">
        <v>30050</v>
      </c>
      <c r="C11992">
        <v>4031</v>
      </c>
      <c r="D11992">
        <v>415</v>
      </c>
      <c r="E11992" s="124" t="s">
        <v>315</v>
      </c>
      <c r="F11992" t="str">
        <f t="shared" si="248"/>
        <v>OpenNORTHWEST HERALD</v>
      </c>
      <c r="G11992" s="151" t="str">
        <f t="shared" si="249"/>
        <v>Open</v>
      </c>
      <c r="H11992" s="149" t="s">
        <v>6923</v>
      </c>
      <c r="I11992">
        <v>40005466</v>
      </c>
      <c r="K11992" t="s">
        <v>24228</v>
      </c>
      <c r="L11992" t="s">
        <v>24067</v>
      </c>
      <c r="M11992" t="s">
        <v>12546</v>
      </c>
      <c r="N11992">
        <v>60014</v>
      </c>
      <c r="Q11992" t="s">
        <v>12415</v>
      </c>
      <c r="R11992" t="s">
        <v>12416</v>
      </c>
      <c r="S11992" t="s">
        <v>24229</v>
      </c>
      <c r="U11992" t="s">
        <v>12418</v>
      </c>
      <c r="W11992">
        <v>11</v>
      </c>
      <c r="X11992">
        <v>1</v>
      </c>
      <c r="Y11992" t="s">
        <v>12419</v>
      </c>
      <c r="Z11992" t="s">
        <v>12420</v>
      </c>
      <c r="AA11992" t="s">
        <v>12429</v>
      </c>
      <c r="AB11992" t="s">
        <v>12422</v>
      </c>
      <c r="AC11992">
        <v>2</v>
      </c>
      <c r="AD11992" s="123">
        <v>39589</v>
      </c>
      <c r="AE11992" t="s">
        <v>12633</v>
      </c>
      <c r="AG11992">
        <v>40005466</v>
      </c>
      <c r="AL11992" t="s">
        <v>12422</v>
      </c>
      <c r="AN11992">
        <v>1411106701</v>
      </c>
      <c r="AO11992">
        <v>16</v>
      </c>
      <c r="AP11992" t="s">
        <v>12424</v>
      </c>
      <c r="AQ11992" t="s">
        <v>11408</v>
      </c>
      <c r="AR11992">
        <v>4100</v>
      </c>
      <c r="AS11992" t="s">
        <v>12491</v>
      </c>
      <c r="AT11992">
        <v>0</v>
      </c>
      <c r="AV11992" t="s">
        <v>19859</v>
      </c>
      <c r="AW11992">
        <v>116100</v>
      </c>
    </row>
    <row r="11993" spans="1:49" x14ac:dyDescent="0.25">
      <c r="A11993">
        <v>4100</v>
      </c>
      <c r="B11993">
        <v>30050</v>
      </c>
      <c r="C11993">
        <v>4031</v>
      </c>
      <c r="D11993">
        <v>415</v>
      </c>
      <c r="E11993" s="124" t="s">
        <v>315</v>
      </c>
      <c r="F11993" t="str">
        <f t="shared" si="248"/>
        <v>OpenNOSCO</v>
      </c>
      <c r="G11993" s="151" t="str">
        <f t="shared" si="249"/>
        <v>Open</v>
      </c>
      <c r="H11993" s="149" t="s">
        <v>6931</v>
      </c>
      <c r="I11993">
        <v>40004135</v>
      </c>
      <c r="K11993" t="s">
        <v>24230</v>
      </c>
      <c r="L11993" t="s">
        <v>20951</v>
      </c>
      <c r="M11993" t="s">
        <v>12546</v>
      </c>
      <c r="N11993" t="s">
        <v>24231</v>
      </c>
      <c r="Q11993" t="s">
        <v>12415</v>
      </c>
      <c r="R11993" t="s">
        <v>12416</v>
      </c>
      <c r="S11993" t="s">
        <v>21794</v>
      </c>
      <c r="U11993" t="s">
        <v>12418</v>
      </c>
      <c r="W11993">
        <v>11</v>
      </c>
      <c r="X11993">
        <v>1</v>
      </c>
      <c r="Y11993" t="s">
        <v>12472</v>
      </c>
      <c r="Z11993" t="s">
        <v>12420</v>
      </c>
      <c r="AA11993" t="s">
        <v>12421</v>
      </c>
      <c r="AB11993" t="s">
        <v>12422</v>
      </c>
      <c r="AC11993">
        <v>2</v>
      </c>
      <c r="AD11993" s="123">
        <v>39111</v>
      </c>
      <c r="AE11993" t="s">
        <v>12423</v>
      </c>
      <c r="AG11993">
        <v>40004135</v>
      </c>
      <c r="AL11993" t="s">
        <v>12422</v>
      </c>
      <c r="AN11993">
        <v>1409730501</v>
      </c>
      <c r="AO11993">
        <v>16</v>
      </c>
      <c r="AP11993" t="s">
        <v>12424</v>
      </c>
      <c r="AQ11993" t="s">
        <v>11408</v>
      </c>
      <c r="AR11993">
        <v>4100</v>
      </c>
      <c r="AT11993">
        <v>0</v>
      </c>
      <c r="AV11993" t="s">
        <v>6932</v>
      </c>
      <c r="AW11993">
        <v>116100</v>
      </c>
    </row>
    <row r="11994" spans="1:49" x14ac:dyDescent="0.25">
      <c r="A11994">
        <v>4100</v>
      </c>
      <c r="B11994">
        <v>30050</v>
      </c>
      <c r="C11994">
        <v>4031</v>
      </c>
      <c r="D11994">
        <v>415</v>
      </c>
      <c r="E11994" s="124" t="s">
        <v>315</v>
      </c>
      <c r="F11994" t="str">
        <f t="shared" si="248"/>
        <v>OpenNOVELLUS SYSTEMS INTERNATIONAL</v>
      </c>
      <c r="G11994" s="151" t="str">
        <f t="shared" si="249"/>
        <v>Open</v>
      </c>
      <c r="H11994" s="149" t="s">
        <v>6938</v>
      </c>
      <c r="I11994">
        <v>40003391</v>
      </c>
      <c r="J11994" t="s">
        <v>24232</v>
      </c>
      <c r="K11994" t="s">
        <v>24233</v>
      </c>
      <c r="L11994" t="s">
        <v>24234</v>
      </c>
      <c r="M11994" t="s">
        <v>13062</v>
      </c>
      <c r="N11994">
        <v>97062</v>
      </c>
      <c r="Q11994" t="s">
        <v>12415</v>
      </c>
      <c r="R11994" t="s">
        <v>12416</v>
      </c>
      <c r="S11994" t="s">
        <v>24235</v>
      </c>
      <c r="T11994">
        <v>310135</v>
      </c>
      <c r="U11994" t="s">
        <v>12418</v>
      </c>
      <c r="W11994">
        <v>11</v>
      </c>
      <c r="X11994">
        <v>1</v>
      </c>
      <c r="Y11994" t="s">
        <v>12419</v>
      </c>
      <c r="Z11994" t="s">
        <v>12420</v>
      </c>
      <c r="AA11994" t="s">
        <v>12421</v>
      </c>
      <c r="AB11994" t="s">
        <v>12422</v>
      </c>
      <c r="AC11994">
        <v>2</v>
      </c>
      <c r="AD11994" s="123">
        <v>39111</v>
      </c>
      <c r="AE11994" t="s">
        <v>12423</v>
      </c>
      <c r="AG11994">
        <v>40003391</v>
      </c>
      <c r="AL11994" t="s">
        <v>12422</v>
      </c>
      <c r="AN11994">
        <v>3806708281</v>
      </c>
      <c r="AO11994">
        <v>16</v>
      </c>
      <c r="AP11994" t="s">
        <v>12424</v>
      </c>
      <c r="AQ11994" t="s">
        <v>11408</v>
      </c>
      <c r="AR11994">
        <v>4100</v>
      </c>
      <c r="AS11994" t="s">
        <v>12491</v>
      </c>
      <c r="AT11994">
        <v>0</v>
      </c>
      <c r="AV11994" t="s">
        <v>24236</v>
      </c>
      <c r="AW11994">
        <v>116100</v>
      </c>
    </row>
    <row r="11995" spans="1:49" x14ac:dyDescent="0.25">
      <c r="A11995">
        <v>4100</v>
      </c>
      <c r="B11995">
        <v>30010</v>
      </c>
      <c r="C11995">
        <v>4002</v>
      </c>
      <c r="D11995">
        <v>416</v>
      </c>
      <c r="E11995" s="124" t="s">
        <v>315</v>
      </c>
      <c r="F11995" t="str">
        <f t="shared" si="248"/>
        <v>OpenOLD DOMINION BRUSH COMPANY</v>
      </c>
      <c r="G11995" s="151" t="str">
        <f t="shared" si="249"/>
        <v>Open</v>
      </c>
      <c r="H11995" s="149" t="s">
        <v>7012</v>
      </c>
      <c r="I11995">
        <v>40001497</v>
      </c>
      <c r="K11995" t="s">
        <v>24237</v>
      </c>
      <c r="L11995" t="s">
        <v>14785</v>
      </c>
      <c r="M11995" t="s">
        <v>16547</v>
      </c>
      <c r="N11995" t="s">
        <v>16793</v>
      </c>
      <c r="Q11995" t="s">
        <v>12415</v>
      </c>
      <c r="R11995" t="s">
        <v>12416</v>
      </c>
      <c r="S11995" t="s">
        <v>24238</v>
      </c>
      <c r="U11995" t="s">
        <v>12418</v>
      </c>
      <c r="W11995">
        <v>11</v>
      </c>
      <c r="X11995">
        <v>0</v>
      </c>
      <c r="Y11995" t="s">
        <v>12419</v>
      </c>
      <c r="Z11995" t="s">
        <v>12420</v>
      </c>
      <c r="AA11995" t="s">
        <v>12421</v>
      </c>
      <c r="AB11995" t="s">
        <v>12422</v>
      </c>
      <c r="AC11995">
        <v>2</v>
      </c>
      <c r="AD11995" s="123">
        <v>39111</v>
      </c>
      <c r="AE11995" t="s">
        <v>12423</v>
      </c>
      <c r="AG11995">
        <v>40001497</v>
      </c>
      <c r="AL11995" t="s">
        <v>12422</v>
      </c>
      <c r="AN11995">
        <v>4776005501</v>
      </c>
      <c r="AO11995">
        <v>16</v>
      </c>
      <c r="AP11995" t="s">
        <v>12424</v>
      </c>
      <c r="AQ11995" t="s">
        <v>11408</v>
      </c>
      <c r="AR11995">
        <v>4100</v>
      </c>
      <c r="AS11995" t="s">
        <v>12491</v>
      </c>
      <c r="AT11995">
        <v>0</v>
      </c>
      <c r="AV11995" t="s">
        <v>24239</v>
      </c>
      <c r="AW11995">
        <v>116100</v>
      </c>
    </row>
    <row r="11996" spans="1:49" x14ac:dyDescent="0.25">
      <c r="A11996">
        <v>4100</v>
      </c>
      <c r="B11996">
        <v>30050</v>
      </c>
      <c r="C11996">
        <v>4031</v>
      </c>
      <c r="D11996">
        <v>415</v>
      </c>
      <c r="E11996" s="124" t="s">
        <v>315</v>
      </c>
      <c r="F11996" t="str">
        <f t="shared" si="248"/>
        <v>OpenOLYMPIA FOOD INDUSTRIES</v>
      </c>
      <c r="G11996" s="151" t="str">
        <f t="shared" si="249"/>
        <v>Open</v>
      </c>
      <c r="H11996" s="149" t="s">
        <v>7018</v>
      </c>
      <c r="I11996">
        <v>40008641</v>
      </c>
      <c r="K11996" t="s">
        <v>24240</v>
      </c>
      <c r="L11996" t="s">
        <v>21298</v>
      </c>
      <c r="M11996" t="s">
        <v>12546</v>
      </c>
      <c r="N11996">
        <v>60131</v>
      </c>
      <c r="Q11996" t="s">
        <v>12415</v>
      </c>
      <c r="R11996" t="s">
        <v>12416</v>
      </c>
      <c r="S11996" t="s">
        <v>24241</v>
      </c>
      <c r="U11996" t="s">
        <v>12418</v>
      </c>
      <c r="W11996">
        <v>11</v>
      </c>
      <c r="X11996">
        <v>1</v>
      </c>
      <c r="Y11996" t="s">
        <v>12419</v>
      </c>
      <c r="Z11996" t="s">
        <v>12420</v>
      </c>
      <c r="AA11996" t="s">
        <v>12485</v>
      </c>
      <c r="AB11996" t="s">
        <v>12422</v>
      </c>
      <c r="AC11996">
        <v>2</v>
      </c>
      <c r="AD11996" s="123">
        <v>43629</v>
      </c>
      <c r="AE11996" t="s">
        <v>12528</v>
      </c>
      <c r="AG11996">
        <v>40008641</v>
      </c>
      <c r="AL11996" t="s">
        <v>12422</v>
      </c>
      <c r="AN11996">
        <v>1403110301</v>
      </c>
      <c r="AO11996">
        <v>16</v>
      </c>
      <c r="AP11996" t="s">
        <v>12424</v>
      </c>
      <c r="AQ11996" t="s">
        <v>11408</v>
      </c>
      <c r="AR11996">
        <v>4100</v>
      </c>
      <c r="AT11996">
        <v>0</v>
      </c>
      <c r="AV11996" t="s">
        <v>24242</v>
      </c>
      <c r="AW11996">
        <v>116100</v>
      </c>
    </row>
    <row r="11997" spans="1:49" x14ac:dyDescent="0.25">
      <c r="A11997">
        <v>4100</v>
      </c>
      <c r="B11997">
        <v>30050</v>
      </c>
      <c r="C11997">
        <v>4031</v>
      </c>
      <c r="D11997">
        <v>415</v>
      </c>
      <c r="E11997" s="124" t="s">
        <v>315</v>
      </c>
      <c r="F11997" t="str">
        <f t="shared" si="248"/>
        <v>OpenOPPORTUNITIES, INC. OF JEFFERSON CO</v>
      </c>
      <c r="G11997" s="151" t="str">
        <f t="shared" si="249"/>
        <v>Open</v>
      </c>
      <c r="H11997" s="149" t="s">
        <v>7055</v>
      </c>
      <c r="I11997">
        <v>40007929</v>
      </c>
      <c r="K11997" t="s">
        <v>24243</v>
      </c>
      <c r="L11997" t="s">
        <v>24060</v>
      </c>
      <c r="M11997" t="s">
        <v>14186</v>
      </c>
      <c r="N11997">
        <v>53538</v>
      </c>
      <c r="Q11997" t="s">
        <v>12415</v>
      </c>
      <c r="R11997" t="s">
        <v>12416</v>
      </c>
      <c r="S11997" t="s">
        <v>24244</v>
      </c>
      <c r="U11997" t="s">
        <v>12418</v>
      </c>
      <c r="W11997">
        <v>11</v>
      </c>
      <c r="X11997">
        <v>0</v>
      </c>
      <c r="Y11997" t="s">
        <v>12765</v>
      </c>
      <c r="Z11997" t="s">
        <v>12420</v>
      </c>
      <c r="AA11997" t="s">
        <v>12429</v>
      </c>
      <c r="AB11997" t="s">
        <v>12422</v>
      </c>
      <c r="AC11997">
        <v>2</v>
      </c>
      <c r="AD11997" s="123">
        <v>42642</v>
      </c>
      <c r="AE11997" t="s">
        <v>12431</v>
      </c>
      <c r="AG11997">
        <v>40007929</v>
      </c>
      <c r="AL11997" t="s">
        <v>12422</v>
      </c>
      <c r="AN11997">
        <v>5005503101</v>
      </c>
      <c r="AO11997">
        <v>16</v>
      </c>
      <c r="AP11997" t="s">
        <v>12424</v>
      </c>
      <c r="AQ11997" t="s">
        <v>11408</v>
      </c>
      <c r="AR11997">
        <v>4100</v>
      </c>
      <c r="AT11997">
        <v>0</v>
      </c>
      <c r="AV11997" t="s">
        <v>24245</v>
      </c>
      <c r="AW11997">
        <v>116100</v>
      </c>
    </row>
    <row r="11998" spans="1:49" x14ac:dyDescent="0.25">
      <c r="A11998">
        <v>4100</v>
      </c>
      <c r="B11998">
        <v>30010</v>
      </c>
      <c r="C11998">
        <v>4002</v>
      </c>
      <c r="D11998">
        <v>416</v>
      </c>
      <c r="E11998" s="124" t="s">
        <v>315</v>
      </c>
      <c r="F11998" t="str">
        <f t="shared" si="248"/>
        <v>OpenO'SULLIVAN FILMS INC</v>
      </c>
      <c r="G11998" s="151" t="str">
        <f t="shared" si="249"/>
        <v>Open</v>
      </c>
      <c r="H11998" s="149" t="s">
        <v>7082</v>
      </c>
      <c r="I11998">
        <v>40007948</v>
      </c>
      <c r="J11998" t="s">
        <v>12492</v>
      </c>
      <c r="K11998" t="s">
        <v>24246</v>
      </c>
      <c r="L11998" t="s">
        <v>22331</v>
      </c>
      <c r="M11998" t="s">
        <v>16547</v>
      </c>
      <c r="N11998">
        <v>22601</v>
      </c>
      <c r="Q11998" t="s">
        <v>12415</v>
      </c>
      <c r="R11998" t="s">
        <v>12416</v>
      </c>
      <c r="S11998" t="s">
        <v>24247</v>
      </c>
      <c r="U11998" t="s">
        <v>12418</v>
      </c>
      <c r="W11998">
        <v>11</v>
      </c>
      <c r="X11998">
        <v>1</v>
      </c>
      <c r="Y11998" t="s">
        <v>12419</v>
      </c>
      <c r="Z11998" t="s">
        <v>12420</v>
      </c>
      <c r="AA11998" t="s">
        <v>12485</v>
      </c>
      <c r="AB11998" t="s">
        <v>12422</v>
      </c>
      <c r="AC11998">
        <v>2</v>
      </c>
      <c r="AD11998" s="123">
        <v>42668</v>
      </c>
      <c r="AE11998" t="s">
        <v>12528</v>
      </c>
      <c r="AG11998">
        <v>40007948</v>
      </c>
      <c r="AL11998" t="s">
        <v>12422</v>
      </c>
      <c r="AN11998">
        <v>4784007401</v>
      </c>
      <c r="AO11998">
        <v>16</v>
      </c>
      <c r="AP11998" t="s">
        <v>12424</v>
      </c>
      <c r="AQ11998" t="s">
        <v>11408</v>
      </c>
      <c r="AR11998">
        <v>4100</v>
      </c>
      <c r="AT11998">
        <v>0</v>
      </c>
      <c r="AV11998" t="s">
        <v>24248</v>
      </c>
      <c r="AW11998">
        <v>116100</v>
      </c>
    </row>
    <row r="11999" spans="1:49" x14ac:dyDescent="0.25">
      <c r="A11999">
        <v>4100</v>
      </c>
      <c r="B11999">
        <v>30010</v>
      </c>
      <c r="C11999">
        <v>4002</v>
      </c>
      <c r="D11999">
        <v>416</v>
      </c>
      <c r="E11999" s="124" t="s">
        <v>315</v>
      </c>
      <c r="F11999" t="str">
        <f t="shared" si="248"/>
        <v>OpenOUTOTEC USA INC</v>
      </c>
      <c r="G11999" s="151" t="str">
        <f t="shared" si="249"/>
        <v>Open</v>
      </c>
      <c r="H11999" s="149" t="s">
        <v>13894</v>
      </c>
      <c r="I11999">
        <v>40005987</v>
      </c>
      <c r="L11999" t="s">
        <v>15827</v>
      </c>
      <c r="M11999" t="s">
        <v>12896</v>
      </c>
      <c r="O11999">
        <v>42547</v>
      </c>
      <c r="P11999">
        <v>46241</v>
      </c>
      <c r="Q11999" t="s">
        <v>12415</v>
      </c>
      <c r="R11999" t="s">
        <v>12416</v>
      </c>
      <c r="S11999" t="s">
        <v>24249</v>
      </c>
      <c r="U11999" t="s">
        <v>12418</v>
      </c>
      <c r="W11999">
        <v>11</v>
      </c>
      <c r="X11999">
        <v>0</v>
      </c>
      <c r="Y11999" t="s">
        <v>12419</v>
      </c>
      <c r="Z11999" t="s">
        <v>12420</v>
      </c>
      <c r="AA11999" t="s">
        <v>12429</v>
      </c>
      <c r="AB11999" t="s">
        <v>12422</v>
      </c>
      <c r="AC11999">
        <v>2</v>
      </c>
      <c r="AD11999" s="123">
        <v>40248</v>
      </c>
      <c r="AE11999" t="s">
        <v>12431</v>
      </c>
      <c r="AG11999">
        <v>40005987</v>
      </c>
      <c r="AL11999" t="s">
        <v>12422</v>
      </c>
      <c r="AN11999">
        <v>1509706701</v>
      </c>
      <c r="AO11999">
        <v>16</v>
      </c>
      <c r="AP11999" t="s">
        <v>12424</v>
      </c>
      <c r="AQ11999" t="s">
        <v>11408</v>
      </c>
      <c r="AR11999">
        <v>4100</v>
      </c>
      <c r="AT11999">
        <v>0</v>
      </c>
      <c r="AV11999" t="s">
        <v>24250</v>
      </c>
      <c r="AW11999">
        <v>116100</v>
      </c>
    </row>
    <row r="12000" spans="1:49" x14ac:dyDescent="0.25">
      <c r="A12000">
        <v>4100</v>
      </c>
      <c r="B12000">
        <v>30050</v>
      </c>
      <c r="C12000">
        <v>4031</v>
      </c>
      <c r="D12000">
        <v>415</v>
      </c>
      <c r="E12000" s="124" t="s">
        <v>315</v>
      </c>
      <c r="F12000" t="str">
        <f t="shared" si="248"/>
        <v>OpenPACIFIC FASTENERS, INC.</v>
      </c>
      <c r="G12000" s="151" t="str">
        <f t="shared" si="249"/>
        <v>Open</v>
      </c>
      <c r="H12000" s="149" t="s">
        <v>7130</v>
      </c>
      <c r="I12000">
        <v>40002991</v>
      </c>
      <c r="K12000" t="s">
        <v>24251</v>
      </c>
      <c r="L12000" t="s">
        <v>24252</v>
      </c>
      <c r="M12000" t="s">
        <v>12546</v>
      </c>
      <c r="N12000" t="s">
        <v>24253</v>
      </c>
      <c r="Q12000" t="s">
        <v>12415</v>
      </c>
      <c r="R12000" t="s">
        <v>12416</v>
      </c>
      <c r="S12000" t="s">
        <v>24254</v>
      </c>
      <c r="U12000" t="s">
        <v>12418</v>
      </c>
      <c r="W12000">
        <v>11</v>
      </c>
      <c r="X12000">
        <v>1</v>
      </c>
      <c r="Y12000" t="s">
        <v>12419</v>
      </c>
      <c r="Z12000" t="s">
        <v>12420</v>
      </c>
      <c r="AA12000" t="s">
        <v>12421</v>
      </c>
      <c r="AB12000" t="s">
        <v>12422</v>
      </c>
      <c r="AC12000">
        <v>2</v>
      </c>
      <c r="AD12000" s="123">
        <v>39111</v>
      </c>
      <c r="AE12000" t="s">
        <v>12423</v>
      </c>
      <c r="AG12000">
        <v>40002991</v>
      </c>
      <c r="AL12000" t="s">
        <v>12422</v>
      </c>
      <c r="AN12000">
        <v>1403100801</v>
      </c>
      <c r="AO12000">
        <v>16</v>
      </c>
      <c r="AP12000" t="s">
        <v>12424</v>
      </c>
      <c r="AQ12000" t="s">
        <v>11408</v>
      </c>
      <c r="AR12000">
        <v>4100</v>
      </c>
      <c r="AS12000" t="s">
        <v>12491</v>
      </c>
      <c r="AT12000">
        <v>2005</v>
      </c>
      <c r="AV12000" t="s">
        <v>24255</v>
      </c>
      <c r="AW12000">
        <v>116100</v>
      </c>
    </row>
    <row r="12001" spans="1:49" x14ac:dyDescent="0.25">
      <c r="A12001">
        <v>4100</v>
      </c>
      <c r="B12001">
        <v>30010</v>
      </c>
      <c r="C12001">
        <v>4002</v>
      </c>
      <c r="D12001">
        <v>410</v>
      </c>
      <c r="E12001" s="124" t="s">
        <v>315</v>
      </c>
      <c r="F12001" t="str">
        <f t="shared" si="248"/>
        <v>OpenPARKDALE AMERICA, LLC #26</v>
      </c>
      <c r="G12001" s="151" t="str">
        <f t="shared" si="249"/>
        <v>Open</v>
      </c>
      <c r="H12001" s="149" t="s">
        <v>7209</v>
      </c>
      <c r="I12001">
        <v>40000191</v>
      </c>
      <c r="L12001" t="s">
        <v>16980</v>
      </c>
      <c r="M12001" t="s">
        <v>13169</v>
      </c>
      <c r="O12001">
        <v>1787</v>
      </c>
      <c r="P12001" t="s">
        <v>16981</v>
      </c>
      <c r="Q12001" t="s">
        <v>12415</v>
      </c>
      <c r="R12001" t="s">
        <v>12416</v>
      </c>
      <c r="S12001" t="s">
        <v>16982</v>
      </c>
      <c r="U12001" t="s">
        <v>12418</v>
      </c>
      <c r="V12001">
        <v>249</v>
      </c>
      <c r="W12001">
        <v>11</v>
      </c>
      <c r="X12001">
        <v>1</v>
      </c>
      <c r="Y12001" t="s">
        <v>12472</v>
      </c>
      <c r="Z12001" t="s">
        <v>12420</v>
      </c>
      <c r="AA12001" t="s">
        <v>12421</v>
      </c>
      <c r="AB12001" t="s">
        <v>12757</v>
      </c>
      <c r="AC12001">
        <v>2</v>
      </c>
      <c r="AD12001" s="123">
        <v>39111</v>
      </c>
      <c r="AE12001" t="s">
        <v>12423</v>
      </c>
      <c r="AG12001">
        <v>40000191</v>
      </c>
      <c r="AL12001" t="s">
        <v>12757</v>
      </c>
      <c r="AN12001">
        <v>3407104301</v>
      </c>
      <c r="AO12001">
        <v>16</v>
      </c>
      <c r="AP12001" t="s">
        <v>12424</v>
      </c>
      <c r="AQ12001" t="s">
        <v>11408</v>
      </c>
      <c r="AR12001">
        <v>4100</v>
      </c>
      <c r="AT12001">
        <v>2005</v>
      </c>
      <c r="AV12001" t="s">
        <v>16983</v>
      </c>
      <c r="AW12001">
        <v>116100</v>
      </c>
    </row>
    <row r="12002" spans="1:49" x14ac:dyDescent="0.25">
      <c r="A12002">
        <v>4100</v>
      </c>
      <c r="B12002">
        <v>30010</v>
      </c>
      <c r="C12002">
        <v>4002</v>
      </c>
      <c r="D12002">
        <v>410</v>
      </c>
      <c r="E12002" s="124" t="s">
        <v>315</v>
      </c>
      <c r="F12002" t="str">
        <f t="shared" si="248"/>
        <v>OpenPARKDALE AMERICA, LLC #35 - HILLSVI</v>
      </c>
      <c r="G12002" s="151" t="str">
        <f t="shared" si="249"/>
        <v>Open</v>
      </c>
      <c r="H12002" s="149" t="s">
        <v>7216</v>
      </c>
      <c r="I12002">
        <v>40002155</v>
      </c>
      <c r="K12002" t="s">
        <v>24256</v>
      </c>
      <c r="L12002" t="s">
        <v>16980</v>
      </c>
      <c r="M12002" t="s">
        <v>13169</v>
      </c>
      <c r="N12002" t="s">
        <v>16981</v>
      </c>
      <c r="Q12002" t="s">
        <v>12415</v>
      </c>
      <c r="R12002" t="s">
        <v>12416</v>
      </c>
      <c r="U12002" t="s">
        <v>12418</v>
      </c>
      <c r="V12002">
        <v>249</v>
      </c>
      <c r="W12002">
        <v>11</v>
      </c>
      <c r="X12002">
        <v>1</v>
      </c>
      <c r="Y12002" t="s">
        <v>12472</v>
      </c>
      <c r="Z12002" t="s">
        <v>12420</v>
      </c>
      <c r="AA12002" t="s">
        <v>12421</v>
      </c>
      <c r="AB12002" t="s">
        <v>12757</v>
      </c>
      <c r="AC12002">
        <v>2</v>
      </c>
      <c r="AD12002" s="123">
        <v>39111</v>
      </c>
      <c r="AE12002" t="s">
        <v>12423</v>
      </c>
      <c r="AG12002">
        <v>40002155</v>
      </c>
      <c r="AL12002" t="s">
        <v>12757</v>
      </c>
      <c r="AN12002">
        <v>3407104301</v>
      </c>
      <c r="AO12002">
        <v>16</v>
      </c>
      <c r="AP12002" t="s">
        <v>12424</v>
      </c>
      <c r="AQ12002" t="s">
        <v>11408</v>
      </c>
      <c r="AR12002">
        <v>4100</v>
      </c>
      <c r="AT12002">
        <v>2005</v>
      </c>
      <c r="AV12002" t="s">
        <v>16983</v>
      </c>
      <c r="AW12002">
        <v>116100</v>
      </c>
    </row>
    <row r="12003" spans="1:49" x14ac:dyDescent="0.25">
      <c r="A12003">
        <v>4100</v>
      </c>
      <c r="B12003">
        <v>30010</v>
      </c>
      <c r="C12003">
        <v>4002</v>
      </c>
      <c r="D12003">
        <v>410</v>
      </c>
      <c r="E12003" s="124" t="s">
        <v>315</v>
      </c>
      <c r="F12003" t="str">
        <f t="shared" si="248"/>
        <v>OpenPARKDALE AMERICA, LLC 32 - HILLSVIL</v>
      </c>
      <c r="G12003" s="151" t="str">
        <f t="shared" si="249"/>
        <v>Open</v>
      </c>
      <c r="H12003" s="149" t="s">
        <v>7225</v>
      </c>
      <c r="I12003">
        <v>40002152</v>
      </c>
      <c r="L12003" t="s">
        <v>16980</v>
      </c>
      <c r="M12003" t="s">
        <v>13169</v>
      </c>
      <c r="N12003" t="s">
        <v>16981</v>
      </c>
      <c r="O12003">
        <v>1787</v>
      </c>
      <c r="Q12003" t="s">
        <v>12415</v>
      </c>
      <c r="R12003" t="s">
        <v>12416</v>
      </c>
      <c r="U12003" t="s">
        <v>12418</v>
      </c>
      <c r="V12003">
        <v>249</v>
      </c>
      <c r="W12003">
        <v>11</v>
      </c>
      <c r="X12003">
        <v>1</v>
      </c>
      <c r="Y12003" t="s">
        <v>12472</v>
      </c>
      <c r="Z12003" t="s">
        <v>12420</v>
      </c>
      <c r="AA12003" t="s">
        <v>12421</v>
      </c>
      <c r="AB12003" t="s">
        <v>12757</v>
      </c>
      <c r="AC12003">
        <v>2</v>
      </c>
      <c r="AD12003" s="123">
        <v>39111</v>
      </c>
      <c r="AE12003" t="s">
        <v>12423</v>
      </c>
      <c r="AG12003">
        <v>40002152</v>
      </c>
      <c r="AL12003" t="s">
        <v>12757</v>
      </c>
      <c r="AN12003">
        <v>3407104301</v>
      </c>
      <c r="AO12003">
        <v>16</v>
      </c>
      <c r="AP12003" t="s">
        <v>12424</v>
      </c>
      <c r="AQ12003" t="s">
        <v>11408</v>
      </c>
      <c r="AR12003">
        <v>4100</v>
      </c>
      <c r="AT12003">
        <v>2005</v>
      </c>
      <c r="AV12003" t="s">
        <v>16983</v>
      </c>
      <c r="AW12003">
        <v>116100</v>
      </c>
    </row>
    <row r="12004" spans="1:49" x14ac:dyDescent="0.25">
      <c r="A12004">
        <v>4100</v>
      </c>
      <c r="B12004">
        <v>30050</v>
      </c>
      <c r="C12004">
        <v>4031</v>
      </c>
      <c r="D12004">
        <v>415</v>
      </c>
      <c r="E12004" s="124" t="s">
        <v>315</v>
      </c>
      <c r="F12004" t="str">
        <f t="shared" si="248"/>
        <v>OpenPEDIGREE OVENS</v>
      </c>
      <c r="G12004" s="151" t="str">
        <f t="shared" si="249"/>
        <v>Open</v>
      </c>
      <c r="H12004" s="149" t="s">
        <v>7274</v>
      </c>
      <c r="I12004">
        <v>40002349</v>
      </c>
      <c r="K12004" t="s">
        <v>24257</v>
      </c>
      <c r="L12004" t="s">
        <v>23958</v>
      </c>
      <c r="M12004" t="s">
        <v>12546</v>
      </c>
      <c r="N12004">
        <v>60033</v>
      </c>
      <c r="Q12004" t="s">
        <v>12415</v>
      </c>
      <c r="R12004" t="s">
        <v>12416</v>
      </c>
      <c r="S12004" t="s">
        <v>24258</v>
      </c>
      <c r="U12004" t="s">
        <v>12418</v>
      </c>
      <c r="W12004">
        <v>11</v>
      </c>
      <c r="X12004">
        <v>1</v>
      </c>
      <c r="Y12004" t="s">
        <v>12419</v>
      </c>
      <c r="Z12004" t="s">
        <v>12420</v>
      </c>
      <c r="AA12004" t="s">
        <v>12421</v>
      </c>
      <c r="AB12004" t="s">
        <v>12430</v>
      </c>
      <c r="AC12004">
        <v>2</v>
      </c>
      <c r="AD12004" s="123">
        <v>39111</v>
      </c>
      <c r="AE12004" t="s">
        <v>12423</v>
      </c>
      <c r="AG12004">
        <v>40002349</v>
      </c>
      <c r="AL12004" t="s">
        <v>12430</v>
      </c>
      <c r="AN12004">
        <v>1411112301</v>
      </c>
      <c r="AO12004">
        <v>16</v>
      </c>
      <c r="AP12004" t="s">
        <v>12424</v>
      </c>
      <c r="AQ12004" t="s">
        <v>11408</v>
      </c>
      <c r="AR12004">
        <v>4100</v>
      </c>
      <c r="AS12004" t="s">
        <v>12491</v>
      </c>
      <c r="AT12004">
        <v>2005</v>
      </c>
      <c r="AV12004" t="s">
        <v>24259</v>
      </c>
      <c r="AW12004">
        <v>116100</v>
      </c>
    </row>
    <row r="12005" spans="1:49" x14ac:dyDescent="0.25">
      <c r="A12005">
        <v>4100</v>
      </c>
      <c r="B12005">
        <v>30010</v>
      </c>
      <c r="C12005">
        <v>4002</v>
      </c>
      <c r="D12005">
        <v>416</v>
      </c>
      <c r="E12005" s="124" t="s">
        <v>315</v>
      </c>
      <c r="F12005" t="str">
        <f t="shared" si="248"/>
        <v>OpenPIEDMONT METAL FABRICATORS</v>
      </c>
      <c r="G12005" s="151" t="str">
        <f t="shared" si="249"/>
        <v>Open</v>
      </c>
      <c r="H12005" s="149" t="s">
        <v>7360</v>
      </c>
      <c r="I12005">
        <v>40006823</v>
      </c>
      <c r="L12005" t="s">
        <v>24260</v>
      </c>
      <c r="M12005" t="s">
        <v>16547</v>
      </c>
      <c r="O12005">
        <v>1690</v>
      </c>
      <c r="P12005">
        <v>23093</v>
      </c>
      <c r="Q12005" t="s">
        <v>12415</v>
      </c>
      <c r="R12005" t="s">
        <v>12416</v>
      </c>
      <c r="S12005" t="s">
        <v>24261</v>
      </c>
      <c r="U12005" t="s">
        <v>12418</v>
      </c>
      <c r="W12005">
        <v>11</v>
      </c>
      <c r="X12005">
        <v>0</v>
      </c>
      <c r="Y12005" t="s">
        <v>12419</v>
      </c>
      <c r="Z12005" t="s">
        <v>12420</v>
      </c>
      <c r="AA12005" t="s">
        <v>12429</v>
      </c>
      <c r="AB12005" t="s">
        <v>12422</v>
      </c>
      <c r="AC12005">
        <v>2</v>
      </c>
      <c r="AD12005" s="123">
        <v>41059</v>
      </c>
      <c r="AE12005" t="s">
        <v>12431</v>
      </c>
      <c r="AG12005">
        <v>40006823</v>
      </c>
      <c r="AL12005" t="s">
        <v>12422</v>
      </c>
      <c r="AN12005">
        <v>4710923471</v>
      </c>
      <c r="AO12005">
        <v>16</v>
      </c>
      <c r="AP12005" t="s">
        <v>12424</v>
      </c>
      <c r="AQ12005" t="s">
        <v>11408</v>
      </c>
      <c r="AR12005">
        <v>4100</v>
      </c>
      <c r="AT12005">
        <v>0</v>
      </c>
      <c r="AV12005" t="s">
        <v>24262</v>
      </c>
      <c r="AW12005">
        <v>116100</v>
      </c>
    </row>
    <row r="12006" spans="1:49" x14ac:dyDescent="0.25">
      <c r="A12006">
        <v>4100</v>
      </c>
      <c r="B12006">
        <v>30050</v>
      </c>
      <c r="C12006">
        <v>4031</v>
      </c>
      <c r="D12006">
        <v>415</v>
      </c>
      <c r="E12006" s="124" t="s">
        <v>315</v>
      </c>
      <c r="F12006" t="str">
        <f t="shared" si="248"/>
        <v>OpenPMI CARTONING</v>
      </c>
      <c r="G12006" s="151" t="str">
        <f t="shared" si="249"/>
        <v>Open</v>
      </c>
      <c r="H12006" s="149" t="s">
        <v>7404</v>
      </c>
      <c r="I12006">
        <v>40005379</v>
      </c>
      <c r="K12006" t="s">
        <v>24263</v>
      </c>
      <c r="L12006" t="s">
        <v>24252</v>
      </c>
      <c r="M12006" t="s">
        <v>12546</v>
      </c>
      <c r="N12006">
        <v>60005</v>
      </c>
      <c r="Q12006" t="s">
        <v>12415</v>
      </c>
      <c r="R12006" t="s">
        <v>12416</v>
      </c>
      <c r="S12006" t="s">
        <v>24264</v>
      </c>
      <c r="U12006" t="s">
        <v>12418</v>
      </c>
      <c r="W12006">
        <v>11</v>
      </c>
      <c r="X12006">
        <v>1</v>
      </c>
      <c r="Y12006" t="s">
        <v>12419</v>
      </c>
      <c r="Z12006" t="s">
        <v>12420</v>
      </c>
      <c r="AA12006" t="s">
        <v>12429</v>
      </c>
      <c r="AB12006" t="s">
        <v>12422</v>
      </c>
      <c r="AC12006">
        <v>2</v>
      </c>
      <c r="AD12006" s="123">
        <v>39498</v>
      </c>
      <c r="AE12006" t="s">
        <v>12633</v>
      </c>
      <c r="AG12006">
        <v>40005379</v>
      </c>
      <c r="AL12006" t="s">
        <v>12422</v>
      </c>
      <c r="AN12006">
        <v>1403100801</v>
      </c>
      <c r="AO12006">
        <v>16</v>
      </c>
      <c r="AP12006" t="s">
        <v>12424</v>
      </c>
      <c r="AQ12006" t="s">
        <v>11408</v>
      </c>
      <c r="AR12006">
        <v>4100</v>
      </c>
      <c r="AS12006" t="s">
        <v>12491</v>
      </c>
      <c r="AT12006">
        <v>0</v>
      </c>
      <c r="AV12006" t="s">
        <v>24265</v>
      </c>
      <c r="AW12006">
        <v>116100</v>
      </c>
    </row>
    <row r="12007" spans="1:49" x14ac:dyDescent="0.25">
      <c r="A12007">
        <v>4100</v>
      </c>
      <c r="B12007">
        <v>30010</v>
      </c>
      <c r="C12007">
        <v>4002</v>
      </c>
      <c r="D12007">
        <v>416</v>
      </c>
      <c r="E12007" s="124" t="s">
        <v>315</v>
      </c>
      <c r="F12007" t="str">
        <f t="shared" si="248"/>
        <v>OpenPOST-IS, LLC</v>
      </c>
      <c r="G12007" s="151" t="str">
        <f t="shared" si="249"/>
        <v>Open</v>
      </c>
      <c r="H12007" s="149" t="s">
        <v>7438</v>
      </c>
      <c r="I12007">
        <v>40007349</v>
      </c>
      <c r="K12007" t="s">
        <v>24266</v>
      </c>
      <c r="L12007" t="s">
        <v>24267</v>
      </c>
      <c r="M12007" t="s">
        <v>13125</v>
      </c>
      <c r="N12007">
        <v>21227</v>
      </c>
      <c r="Q12007" t="s">
        <v>12415</v>
      </c>
      <c r="R12007" t="s">
        <v>12416</v>
      </c>
      <c r="S12007" t="s">
        <v>24268</v>
      </c>
      <c r="U12007" t="s">
        <v>12418</v>
      </c>
      <c r="W12007">
        <v>11</v>
      </c>
      <c r="X12007">
        <v>0</v>
      </c>
      <c r="Y12007" t="s">
        <v>12472</v>
      </c>
      <c r="Z12007" t="s">
        <v>12420</v>
      </c>
      <c r="AA12007" t="s">
        <v>12429</v>
      </c>
      <c r="AB12007" t="s">
        <v>12478</v>
      </c>
      <c r="AC12007">
        <v>2</v>
      </c>
      <c r="AD12007" s="123">
        <v>41771</v>
      </c>
      <c r="AE12007" t="s">
        <v>12431</v>
      </c>
      <c r="AG12007">
        <v>40007349</v>
      </c>
      <c r="AL12007" t="s">
        <v>12478</v>
      </c>
      <c r="AN12007">
        <v>2100507101</v>
      </c>
      <c r="AO12007">
        <v>16</v>
      </c>
      <c r="AP12007" t="s">
        <v>12424</v>
      </c>
      <c r="AQ12007" t="s">
        <v>11408</v>
      </c>
      <c r="AR12007">
        <v>4100</v>
      </c>
      <c r="AT12007">
        <v>0</v>
      </c>
      <c r="AV12007" t="s">
        <v>24269</v>
      </c>
      <c r="AW12007">
        <v>116100</v>
      </c>
    </row>
    <row r="12008" spans="1:49" x14ac:dyDescent="0.25">
      <c r="A12008">
        <v>4100</v>
      </c>
      <c r="B12008">
        <v>30050</v>
      </c>
      <c r="C12008">
        <v>4031</v>
      </c>
      <c r="D12008">
        <v>415</v>
      </c>
      <c r="E12008" s="124" t="s">
        <v>315</v>
      </c>
      <c r="F12008" t="str">
        <f t="shared" si="248"/>
        <v>OpenPOWER TEST INC</v>
      </c>
      <c r="G12008" s="151" t="str">
        <f t="shared" si="249"/>
        <v>Open</v>
      </c>
      <c r="H12008" s="149" t="s">
        <v>7447</v>
      </c>
      <c r="I12008">
        <v>40005121</v>
      </c>
      <c r="K12008" t="s">
        <v>24270</v>
      </c>
      <c r="L12008" t="s">
        <v>15093</v>
      </c>
      <c r="M12008" t="s">
        <v>14186</v>
      </c>
      <c r="N12008">
        <v>53089</v>
      </c>
      <c r="Q12008" t="s">
        <v>12415</v>
      </c>
      <c r="R12008" t="s">
        <v>12416</v>
      </c>
      <c r="S12008" t="s">
        <v>24271</v>
      </c>
      <c r="U12008" t="s">
        <v>12418</v>
      </c>
      <c r="W12008">
        <v>11</v>
      </c>
      <c r="X12008">
        <v>1</v>
      </c>
      <c r="Y12008" t="s">
        <v>12472</v>
      </c>
      <c r="Z12008" t="s">
        <v>12420</v>
      </c>
      <c r="AA12008" t="s">
        <v>12429</v>
      </c>
      <c r="AB12008" t="s">
        <v>12422</v>
      </c>
      <c r="AC12008">
        <v>2</v>
      </c>
      <c r="AD12008" s="123">
        <v>39260</v>
      </c>
      <c r="AE12008" t="s">
        <v>12538</v>
      </c>
      <c r="AG12008">
        <v>40005121</v>
      </c>
      <c r="AL12008" t="s">
        <v>12422</v>
      </c>
      <c r="AN12008">
        <v>5013313401</v>
      </c>
      <c r="AO12008">
        <v>16</v>
      </c>
      <c r="AP12008" t="s">
        <v>12424</v>
      </c>
      <c r="AQ12008" t="s">
        <v>11408</v>
      </c>
      <c r="AR12008">
        <v>4100</v>
      </c>
      <c r="AT12008">
        <v>0</v>
      </c>
      <c r="AV12008" t="s">
        <v>24272</v>
      </c>
      <c r="AW12008">
        <v>116100</v>
      </c>
    </row>
    <row r="12009" spans="1:49" x14ac:dyDescent="0.25">
      <c r="A12009">
        <v>4100</v>
      </c>
      <c r="B12009">
        <v>30010</v>
      </c>
      <c r="C12009">
        <v>4002</v>
      </c>
      <c r="D12009">
        <v>416</v>
      </c>
      <c r="E12009" s="124" t="s">
        <v>315</v>
      </c>
      <c r="F12009" t="str">
        <f t="shared" si="248"/>
        <v>OpenPOWER TRANS, INC.</v>
      </c>
      <c r="G12009" s="151" t="str">
        <f t="shared" si="249"/>
        <v>Open</v>
      </c>
      <c r="H12009" s="149" t="s">
        <v>7449</v>
      </c>
      <c r="I12009">
        <v>40002004</v>
      </c>
      <c r="K12009" t="s">
        <v>24273</v>
      </c>
      <c r="L12009" t="s">
        <v>24274</v>
      </c>
      <c r="M12009" t="s">
        <v>17207</v>
      </c>
      <c r="N12009" t="s">
        <v>24275</v>
      </c>
      <c r="Q12009" t="s">
        <v>12415</v>
      </c>
      <c r="R12009" t="s">
        <v>12416</v>
      </c>
      <c r="S12009">
        <v>3023373016</v>
      </c>
      <c r="U12009" t="s">
        <v>12418</v>
      </c>
      <c r="W12009">
        <v>11</v>
      </c>
      <c r="X12009">
        <v>2</v>
      </c>
      <c r="Y12009" t="s">
        <v>12419</v>
      </c>
      <c r="Z12009" t="s">
        <v>12420</v>
      </c>
      <c r="AA12009" t="s">
        <v>12421</v>
      </c>
      <c r="AB12009" t="s">
        <v>12422</v>
      </c>
      <c r="AC12009">
        <v>2</v>
      </c>
      <c r="AD12009" s="123">
        <v>39111</v>
      </c>
      <c r="AE12009" t="s">
        <v>12423</v>
      </c>
      <c r="AG12009">
        <v>40002004</v>
      </c>
      <c r="AL12009" t="s">
        <v>12422</v>
      </c>
      <c r="AN12009">
        <v>800503531</v>
      </c>
      <c r="AO12009">
        <v>16</v>
      </c>
      <c r="AP12009" t="s">
        <v>12424</v>
      </c>
      <c r="AQ12009" t="s">
        <v>11408</v>
      </c>
      <c r="AR12009">
        <v>4100</v>
      </c>
      <c r="AT12009">
        <v>2005</v>
      </c>
      <c r="AV12009" t="s">
        <v>24276</v>
      </c>
      <c r="AW12009">
        <v>116100</v>
      </c>
    </row>
    <row r="12010" spans="1:49" x14ac:dyDescent="0.25">
      <c r="A12010">
        <v>4100</v>
      </c>
      <c r="B12010">
        <v>30050</v>
      </c>
      <c r="C12010">
        <v>4031</v>
      </c>
      <c r="D12010">
        <v>415</v>
      </c>
      <c r="E12010" s="124" t="s">
        <v>315</v>
      </c>
      <c r="F12010" t="str">
        <f t="shared" si="248"/>
        <v>OpenPRECISION RESOURCE</v>
      </c>
      <c r="G12010" s="151" t="str">
        <f t="shared" si="249"/>
        <v>Open</v>
      </c>
      <c r="H12010" s="149" t="s">
        <v>7522</v>
      </c>
      <c r="I12010">
        <v>40002203</v>
      </c>
      <c r="J12010" t="s">
        <v>24277</v>
      </c>
      <c r="K12010" t="s">
        <v>24278</v>
      </c>
      <c r="L12010" t="s">
        <v>24279</v>
      </c>
      <c r="M12010" t="s">
        <v>12546</v>
      </c>
      <c r="N12010" t="s">
        <v>24280</v>
      </c>
      <c r="Q12010" t="s">
        <v>12415</v>
      </c>
      <c r="R12010" t="s">
        <v>12416</v>
      </c>
      <c r="S12010" t="s">
        <v>24281</v>
      </c>
      <c r="U12010" t="s">
        <v>12418</v>
      </c>
      <c r="W12010">
        <v>11</v>
      </c>
      <c r="X12010">
        <v>1</v>
      </c>
      <c r="Y12010" t="s">
        <v>12419</v>
      </c>
      <c r="Z12010" t="s">
        <v>12420</v>
      </c>
      <c r="AA12010" t="s">
        <v>12421</v>
      </c>
      <c r="AB12010" t="s">
        <v>12422</v>
      </c>
      <c r="AC12010">
        <v>2</v>
      </c>
      <c r="AD12010" s="123">
        <v>39111</v>
      </c>
      <c r="AE12010" t="s">
        <v>12423</v>
      </c>
      <c r="AG12010">
        <v>40002203</v>
      </c>
      <c r="AL12010" t="s">
        <v>12422</v>
      </c>
      <c r="AN12010">
        <v>1409749821</v>
      </c>
      <c r="AO12010">
        <v>16</v>
      </c>
      <c r="AP12010" t="s">
        <v>12424</v>
      </c>
      <c r="AQ12010" t="s">
        <v>11408</v>
      </c>
      <c r="AR12010">
        <v>4100</v>
      </c>
      <c r="AS12010" t="s">
        <v>12491</v>
      </c>
      <c r="AT12010">
        <v>0</v>
      </c>
      <c r="AV12010" t="s">
        <v>13150</v>
      </c>
      <c r="AW12010">
        <v>116100</v>
      </c>
    </row>
    <row r="12011" spans="1:49" x14ac:dyDescent="0.25">
      <c r="A12011">
        <v>4100</v>
      </c>
      <c r="B12011">
        <v>30050</v>
      </c>
      <c r="C12011">
        <v>4031</v>
      </c>
      <c r="D12011">
        <v>415</v>
      </c>
      <c r="E12011" s="124" t="s">
        <v>315</v>
      </c>
      <c r="F12011" t="str">
        <f t="shared" si="248"/>
        <v>OpenPRETZEL'S INC.</v>
      </c>
      <c r="G12011" s="151" t="str">
        <f t="shared" si="249"/>
        <v>Open</v>
      </c>
      <c r="H12011" s="149" t="s">
        <v>7555</v>
      </c>
      <c r="I12011">
        <v>40004322</v>
      </c>
      <c r="K12011" t="s">
        <v>24282</v>
      </c>
      <c r="L12011" t="s">
        <v>23354</v>
      </c>
      <c r="M12011" t="s">
        <v>12896</v>
      </c>
      <c r="N12011" t="s">
        <v>24283</v>
      </c>
      <c r="Q12011" t="s">
        <v>12415</v>
      </c>
      <c r="R12011" t="s">
        <v>12416</v>
      </c>
      <c r="S12011">
        <v>2198244838</v>
      </c>
      <c r="U12011" t="s">
        <v>12418</v>
      </c>
      <c r="W12011">
        <v>11</v>
      </c>
      <c r="X12011">
        <v>1</v>
      </c>
      <c r="Y12011" t="s">
        <v>12419</v>
      </c>
      <c r="Z12011" t="s">
        <v>12420</v>
      </c>
      <c r="AA12011" t="s">
        <v>12421</v>
      </c>
      <c r="AB12011" t="s">
        <v>12422</v>
      </c>
      <c r="AC12011">
        <v>2</v>
      </c>
      <c r="AD12011" s="123">
        <v>39111</v>
      </c>
      <c r="AE12011" t="s">
        <v>12423</v>
      </c>
      <c r="AG12011">
        <v>40004322</v>
      </c>
      <c r="AL12011" t="s">
        <v>12422</v>
      </c>
      <c r="AN12011">
        <v>1517901501</v>
      </c>
      <c r="AO12011">
        <v>16</v>
      </c>
      <c r="AP12011" t="s">
        <v>12424</v>
      </c>
      <c r="AQ12011" t="s">
        <v>11408</v>
      </c>
      <c r="AR12011">
        <v>4100</v>
      </c>
      <c r="AS12011" t="s">
        <v>12491</v>
      </c>
      <c r="AT12011">
        <v>0</v>
      </c>
      <c r="AV12011" t="s">
        <v>24284</v>
      </c>
      <c r="AW12011">
        <v>116100</v>
      </c>
    </row>
    <row r="12012" spans="1:49" x14ac:dyDescent="0.25">
      <c r="A12012">
        <v>4100</v>
      </c>
      <c r="B12012">
        <v>30010</v>
      </c>
      <c r="C12012">
        <v>4002</v>
      </c>
      <c r="D12012">
        <v>416</v>
      </c>
      <c r="E12012" s="124" t="s">
        <v>315</v>
      </c>
      <c r="F12012" t="str">
        <f t="shared" si="248"/>
        <v>OpenPRINTPACK INC.</v>
      </c>
      <c r="G12012" s="151" t="str">
        <f t="shared" si="249"/>
        <v>Open</v>
      </c>
      <c r="H12012" s="149" t="s">
        <v>7570</v>
      </c>
      <c r="I12012">
        <v>40007293</v>
      </c>
      <c r="K12012" t="s">
        <v>24285</v>
      </c>
      <c r="L12012" t="s">
        <v>12691</v>
      </c>
      <c r="M12012" t="s">
        <v>12692</v>
      </c>
      <c r="N12012" t="s">
        <v>24286</v>
      </c>
      <c r="Q12012" t="s">
        <v>12415</v>
      </c>
      <c r="R12012" t="s">
        <v>12416</v>
      </c>
      <c r="S12012" t="s">
        <v>24287</v>
      </c>
      <c r="U12012" t="s">
        <v>12418</v>
      </c>
      <c r="W12012">
        <v>11</v>
      </c>
      <c r="X12012">
        <v>1</v>
      </c>
      <c r="Y12012" t="s">
        <v>12419</v>
      </c>
      <c r="Z12012" t="s">
        <v>12420</v>
      </c>
      <c r="AA12012" t="s">
        <v>12429</v>
      </c>
      <c r="AB12012" t="s">
        <v>12422</v>
      </c>
      <c r="AC12012">
        <v>2</v>
      </c>
      <c r="AD12012" s="123">
        <v>41703</v>
      </c>
      <c r="AE12012" t="s">
        <v>12431</v>
      </c>
      <c r="AG12012">
        <v>40007293</v>
      </c>
      <c r="AL12012" t="s">
        <v>12422</v>
      </c>
      <c r="AN12012">
        <v>1106700001</v>
      </c>
      <c r="AO12012">
        <v>16</v>
      </c>
      <c r="AP12012" t="s">
        <v>12424</v>
      </c>
      <c r="AQ12012" t="s">
        <v>11408</v>
      </c>
      <c r="AR12012">
        <v>4100</v>
      </c>
      <c r="AT12012">
        <v>0</v>
      </c>
      <c r="AV12012" t="s">
        <v>24288</v>
      </c>
      <c r="AW12012">
        <v>116100</v>
      </c>
    </row>
    <row r="12013" spans="1:49" x14ac:dyDescent="0.25">
      <c r="A12013">
        <v>4100</v>
      </c>
      <c r="B12013">
        <v>30010</v>
      </c>
      <c r="C12013">
        <v>4002</v>
      </c>
      <c r="D12013">
        <v>416</v>
      </c>
      <c r="E12013" s="124" t="s">
        <v>315</v>
      </c>
      <c r="F12013" s="185" t="str">
        <f t="shared" si="248"/>
        <v>OpenPROSPECT QUOTE AND N/C TEST</v>
      </c>
      <c r="G12013" s="151" t="str">
        <f t="shared" si="249"/>
        <v>Open</v>
      </c>
      <c r="H12013" s="149" t="s">
        <v>7645</v>
      </c>
      <c r="I12013">
        <v>40404002</v>
      </c>
      <c r="K12013" t="s">
        <v>13167</v>
      </c>
      <c r="L12013" t="s">
        <v>13168</v>
      </c>
      <c r="M12013" t="s">
        <v>13169</v>
      </c>
      <c r="N12013">
        <v>28078</v>
      </c>
      <c r="Q12013" t="s">
        <v>12415</v>
      </c>
      <c r="R12013" t="s">
        <v>12416</v>
      </c>
      <c r="S12013" t="s">
        <v>13170</v>
      </c>
      <c r="U12013" t="s">
        <v>12418</v>
      </c>
      <c r="W12013">
        <v>11</v>
      </c>
      <c r="X12013">
        <v>1</v>
      </c>
      <c r="Y12013" t="s">
        <v>12419</v>
      </c>
      <c r="Z12013" t="s">
        <v>12420</v>
      </c>
      <c r="AA12013" t="s">
        <v>12429</v>
      </c>
      <c r="AB12013" t="s">
        <v>12422</v>
      </c>
      <c r="AC12013">
        <v>2</v>
      </c>
      <c r="AD12013" s="123">
        <v>41578</v>
      </c>
      <c r="AE12013" t="s">
        <v>12431</v>
      </c>
      <c r="AG12013">
        <v>40404002</v>
      </c>
      <c r="AL12013" t="s">
        <v>12422</v>
      </c>
      <c r="AN12013">
        <v>3411915001</v>
      </c>
      <c r="AO12013">
        <v>16</v>
      </c>
      <c r="AP12013" t="s">
        <v>12424</v>
      </c>
      <c r="AQ12013" t="s">
        <v>11408</v>
      </c>
      <c r="AR12013">
        <v>4100</v>
      </c>
      <c r="AT12013">
        <v>0</v>
      </c>
      <c r="AV12013" t="s">
        <v>13171</v>
      </c>
      <c r="AW12013">
        <v>116100</v>
      </c>
    </row>
    <row r="12014" spans="1:49" x14ac:dyDescent="0.25">
      <c r="A12014">
        <v>4100</v>
      </c>
      <c r="B12014">
        <v>30050</v>
      </c>
      <c r="C12014">
        <v>4031</v>
      </c>
      <c r="D12014">
        <v>415</v>
      </c>
      <c r="E12014" s="124" t="s">
        <v>315</v>
      </c>
      <c r="F12014" s="185" t="str">
        <f t="shared" si="248"/>
        <v>OpenPROSPECT QUOTE AND N/C TEST</v>
      </c>
      <c r="G12014" s="151" t="str">
        <f t="shared" si="249"/>
        <v>Open</v>
      </c>
      <c r="H12014" s="149" t="s">
        <v>7645</v>
      </c>
      <c r="I12014">
        <v>40404031</v>
      </c>
      <c r="K12014" t="s">
        <v>13167</v>
      </c>
      <c r="L12014" t="s">
        <v>13168</v>
      </c>
      <c r="M12014" t="s">
        <v>13169</v>
      </c>
      <c r="N12014">
        <v>28078</v>
      </c>
      <c r="Q12014" t="s">
        <v>12415</v>
      </c>
      <c r="R12014" t="s">
        <v>12416</v>
      </c>
      <c r="S12014" t="s">
        <v>13170</v>
      </c>
      <c r="U12014" t="s">
        <v>12418</v>
      </c>
      <c r="W12014">
        <v>11</v>
      </c>
      <c r="X12014">
        <v>1</v>
      </c>
      <c r="Y12014" t="s">
        <v>12419</v>
      </c>
      <c r="Z12014" t="s">
        <v>12420</v>
      </c>
      <c r="AA12014" t="s">
        <v>12429</v>
      </c>
      <c r="AB12014" t="s">
        <v>12422</v>
      </c>
      <c r="AC12014">
        <v>2</v>
      </c>
      <c r="AD12014" s="123">
        <v>41578</v>
      </c>
      <c r="AE12014" t="s">
        <v>12431</v>
      </c>
      <c r="AG12014">
        <v>40404031</v>
      </c>
      <c r="AL12014" t="s">
        <v>12422</v>
      </c>
      <c r="AN12014">
        <v>3411915001</v>
      </c>
      <c r="AO12014">
        <v>16</v>
      </c>
      <c r="AP12014" t="s">
        <v>12424</v>
      </c>
      <c r="AQ12014" t="s">
        <v>11408</v>
      </c>
      <c r="AR12014">
        <v>4100</v>
      </c>
      <c r="AT12014">
        <v>0</v>
      </c>
      <c r="AV12014" t="s">
        <v>13171</v>
      </c>
      <c r="AW12014">
        <v>116100</v>
      </c>
    </row>
    <row r="12015" spans="1:49" x14ac:dyDescent="0.25">
      <c r="A12015">
        <v>4100</v>
      </c>
      <c r="B12015">
        <v>30050</v>
      </c>
      <c r="C12015">
        <v>4031</v>
      </c>
      <c r="D12015">
        <v>415</v>
      </c>
      <c r="E12015" s="124" t="s">
        <v>315</v>
      </c>
      <c r="F12015" t="str">
        <f t="shared" si="248"/>
        <v>OpenQTI-QUAD TECH INT.</v>
      </c>
      <c r="G12015" s="151" t="str">
        <f t="shared" si="249"/>
        <v>Open</v>
      </c>
      <c r="H12015" s="149" t="s">
        <v>7691</v>
      </c>
      <c r="I12015">
        <v>40001432</v>
      </c>
      <c r="K12015" t="s">
        <v>24289</v>
      </c>
      <c r="L12015" t="s">
        <v>15093</v>
      </c>
      <c r="M12015" t="s">
        <v>14186</v>
      </c>
      <c r="N12015" t="s">
        <v>24290</v>
      </c>
      <c r="Q12015" t="s">
        <v>12415</v>
      </c>
      <c r="R12015" t="s">
        <v>12416</v>
      </c>
      <c r="S12015" t="s">
        <v>24291</v>
      </c>
      <c r="U12015" t="s">
        <v>12418</v>
      </c>
      <c r="W12015">
        <v>11</v>
      </c>
      <c r="X12015">
        <v>0</v>
      </c>
      <c r="Y12015" t="s">
        <v>12419</v>
      </c>
      <c r="Z12015" t="s">
        <v>12420</v>
      </c>
      <c r="AA12015" t="s">
        <v>12421</v>
      </c>
      <c r="AB12015" t="s">
        <v>12422</v>
      </c>
      <c r="AC12015">
        <v>2</v>
      </c>
      <c r="AD12015" s="123">
        <v>39111</v>
      </c>
      <c r="AE12015" t="s">
        <v>12423</v>
      </c>
      <c r="AG12015">
        <v>40001432</v>
      </c>
      <c r="AL12015" t="s">
        <v>12422</v>
      </c>
      <c r="AN12015">
        <v>5013313401</v>
      </c>
      <c r="AO12015">
        <v>16</v>
      </c>
      <c r="AP12015" t="s">
        <v>12424</v>
      </c>
      <c r="AQ12015" t="s">
        <v>11408</v>
      </c>
      <c r="AR12015">
        <v>4100</v>
      </c>
      <c r="AS12015" t="s">
        <v>12491</v>
      </c>
      <c r="AT12015">
        <v>0</v>
      </c>
      <c r="AV12015" t="s">
        <v>24292</v>
      </c>
      <c r="AW12015">
        <v>116100</v>
      </c>
    </row>
    <row r="12016" spans="1:49" x14ac:dyDescent="0.25">
      <c r="A12016">
        <v>4100</v>
      </c>
      <c r="B12016">
        <v>30010</v>
      </c>
      <c r="C12016">
        <v>4002</v>
      </c>
      <c r="D12016">
        <v>410</v>
      </c>
      <c r="E12016" s="124" t="s">
        <v>315</v>
      </c>
      <c r="F12016" t="str">
        <f t="shared" si="248"/>
        <v>OpenQUAD GRAPHICS INC. - MARTINSBURG, W</v>
      </c>
      <c r="G12016" s="151" t="str">
        <f t="shared" si="249"/>
        <v>Open</v>
      </c>
      <c r="H12016" s="149" t="s">
        <v>7699</v>
      </c>
      <c r="I12016">
        <v>40007722</v>
      </c>
      <c r="J12016" t="s">
        <v>15091</v>
      </c>
      <c r="K12016" t="s">
        <v>15092</v>
      </c>
      <c r="L12016" t="s">
        <v>15093</v>
      </c>
      <c r="M12016" t="s">
        <v>14186</v>
      </c>
      <c r="N12016" t="s">
        <v>15771</v>
      </c>
      <c r="Q12016" t="s">
        <v>12415</v>
      </c>
      <c r="R12016" t="s">
        <v>12416</v>
      </c>
      <c r="S12016" t="s">
        <v>15094</v>
      </c>
      <c r="U12016" t="s">
        <v>12418</v>
      </c>
      <c r="V12016">
        <v>171</v>
      </c>
      <c r="W12016">
        <v>11</v>
      </c>
      <c r="X12016">
        <v>1</v>
      </c>
      <c r="Y12016" t="s">
        <v>13389</v>
      </c>
      <c r="Z12016" t="s">
        <v>12420</v>
      </c>
      <c r="AA12016" t="s">
        <v>12429</v>
      </c>
      <c r="AB12016" t="s">
        <v>12473</v>
      </c>
      <c r="AC12016">
        <v>2</v>
      </c>
      <c r="AD12016" s="123">
        <v>42312</v>
      </c>
      <c r="AE12016" t="s">
        <v>12431</v>
      </c>
      <c r="AG12016">
        <v>40007722</v>
      </c>
      <c r="AL12016" t="s">
        <v>12473</v>
      </c>
      <c r="AN12016">
        <v>5013313401</v>
      </c>
      <c r="AO12016">
        <v>16</v>
      </c>
      <c r="AP12016" t="s">
        <v>12424</v>
      </c>
      <c r="AQ12016" t="s">
        <v>11408</v>
      </c>
      <c r="AR12016">
        <v>4100</v>
      </c>
      <c r="AT12016">
        <v>0</v>
      </c>
      <c r="AV12016" t="s">
        <v>15096</v>
      </c>
      <c r="AW12016">
        <v>116100</v>
      </c>
    </row>
    <row r="12017" spans="1:49" x14ac:dyDescent="0.25">
      <c r="A12017">
        <v>4100</v>
      </c>
      <c r="B12017">
        <v>30050</v>
      </c>
      <c r="C12017">
        <v>4031</v>
      </c>
      <c r="D12017">
        <v>415</v>
      </c>
      <c r="E12017" s="124" t="s">
        <v>315</v>
      </c>
      <c r="F12017" t="str">
        <f t="shared" si="248"/>
        <v>OpenQUAD GRAPHICS INC. - SUSSEX</v>
      </c>
      <c r="G12017" s="151" t="str">
        <f t="shared" si="249"/>
        <v>Open</v>
      </c>
      <c r="H12017" s="149" t="s">
        <v>7706</v>
      </c>
      <c r="I12017">
        <v>40007729</v>
      </c>
      <c r="J12017" t="s">
        <v>24293</v>
      </c>
      <c r="K12017" t="s">
        <v>15092</v>
      </c>
      <c r="L12017" t="s">
        <v>15093</v>
      </c>
      <c r="M12017" t="s">
        <v>14186</v>
      </c>
      <c r="N12017">
        <v>53089</v>
      </c>
      <c r="Q12017" t="s">
        <v>12415</v>
      </c>
      <c r="R12017" t="s">
        <v>12416</v>
      </c>
      <c r="S12017" t="s">
        <v>15094</v>
      </c>
      <c r="U12017" t="s">
        <v>12418</v>
      </c>
      <c r="V12017">
        <v>171</v>
      </c>
      <c r="W12017">
        <v>11</v>
      </c>
      <c r="X12017">
        <v>1</v>
      </c>
      <c r="Y12017" t="s">
        <v>13389</v>
      </c>
      <c r="Z12017" t="s">
        <v>12420</v>
      </c>
      <c r="AA12017" t="s">
        <v>12429</v>
      </c>
      <c r="AB12017" t="s">
        <v>12473</v>
      </c>
      <c r="AC12017">
        <v>2</v>
      </c>
      <c r="AD12017" s="123">
        <v>42325</v>
      </c>
      <c r="AE12017" t="s">
        <v>12431</v>
      </c>
      <c r="AG12017">
        <v>40007729</v>
      </c>
      <c r="AL12017" t="s">
        <v>12473</v>
      </c>
      <c r="AN12017">
        <v>5013313401</v>
      </c>
      <c r="AO12017">
        <v>16</v>
      </c>
      <c r="AP12017" t="s">
        <v>12424</v>
      </c>
      <c r="AQ12017" t="s">
        <v>11408</v>
      </c>
      <c r="AR12017">
        <v>4100</v>
      </c>
      <c r="AT12017">
        <v>0</v>
      </c>
      <c r="AV12017" t="s">
        <v>15096</v>
      </c>
      <c r="AW12017">
        <v>116100</v>
      </c>
    </row>
    <row r="12018" spans="1:49" x14ac:dyDescent="0.25">
      <c r="A12018">
        <v>4100</v>
      </c>
      <c r="B12018">
        <v>30010</v>
      </c>
      <c r="C12018">
        <v>4002</v>
      </c>
      <c r="D12018">
        <v>416</v>
      </c>
      <c r="E12018" s="124" t="s">
        <v>315</v>
      </c>
      <c r="F12018" t="str">
        <f t="shared" si="248"/>
        <v>OpenQUALITY CONVEYOR SOLUTIONS, LLC</v>
      </c>
      <c r="G12018" s="151" t="str">
        <f t="shared" si="249"/>
        <v>Open</v>
      </c>
      <c r="H12018" s="149" t="s">
        <v>7719</v>
      </c>
      <c r="I12018">
        <v>40007860</v>
      </c>
      <c r="K12018" t="s">
        <v>24294</v>
      </c>
      <c r="L12018" t="s">
        <v>14148</v>
      </c>
      <c r="M12018" t="s">
        <v>16547</v>
      </c>
      <c r="N12018">
        <v>24012</v>
      </c>
      <c r="Q12018" t="s">
        <v>12415</v>
      </c>
      <c r="R12018" t="s">
        <v>12416</v>
      </c>
      <c r="S12018" t="s">
        <v>24295</v>
      </c>
      <c r="U12018" t="s">
        <v>12418</v>
      </c>
      <c r="W12018">
        <v>11</v>
      </c>
      <c r="X12018">
        <v>2</v>
      </c>
      <c r="Y12018" t="s">
        <v>12419</v>
      </c>
      <c r="Z12018" t="s">
        <v>12420</v>
      </c>
      <c r="AA12018" t="s">
        <v>12429</v>
      </c>
      <c r="AB12018" t="s">
        <v>12473</v>
      </c>
      <c r="AC12018">
        <v>2</v>
      </c>
      <c r="AD12018" s="123">
        <v>42514</v>
      </c>
      <c r="AE12018" t="s">
        <v>12431</v>
      </c>
      <c r="AG12018">
        <v>40007860</v>
      </c>
      <c r="AL12018" t="s">
        <v>12473</v>
      </c>
      <c r="AN12018">
        <v>4777005601</v>
      </c>
      <c r="AO12018">
        <v>16</v>
      </c>
      <c r="AP12018" t="s">
        <v>12424</v>
      </c>
      <c r="AQ12018" t="s">
        <v>11408</v>
      </c>
      <c r="AR12018">
        <v>4100</v>
      </c>
      <c r="AT12018">
        <v>0</v>
      </c>
      <c r="AV12018" t="s">
        <v>24296</v>
      </c>
      <c r="AW12018">
        <v>116100</v>
      </c>
    </row>
    <row r="12019" spans="1:49" x14ac:dyDescent="0.25">
      <c r="A12019">
        <v>4100</v>
      </c>
      <c r="B12019">
        <v>30050</v>
      </c>
      <c r="C12019">
        <v>4031</v>
      </c>
      <c r="D12019">
        <v>415</v>
      </c>
      <c r="E12019" s="124" t="s">
        <v>315</v>
      </c>
      <c r="F12019" t="str">
        <f t="shared" si="248"/>
        <v>OpenQUINTEC INTEGRATION, INC.</v>
      </c>
      <c r="G12019" s="151" t="str">
        <f t="shared" si="249"/>
        <v>Open</v>
      </c>
      <c r="H12019" s="149" t="s">
        <v>7756</v>
      </c>
      <c r="I12019">
        <v>40008944</v>
      </c>
      <c r="K12019" t="s">
        <v>24297</v>
      </c>
      <c r="L12019" t="s">
        <v>23591</v>
      </c>
      <c r="M12019" t="s">
        <v>14186</v>
      </c>
      <c r="N12019">
        <v>53186</v>
      </c>
      <c r="Q12019" t="s">
        <v>12415</v>
      </c>
      <c r="R12019" t="s">
        <v>12416</v>
      </c>
      <c r="S12019" t="s">
        <v>24298</v>
      </c>
      <c r="U12019" t="s">
        <v>12418</v>
      </c>
      <c r="W12019">
        <v>11</v>
      </c>
      <c r="X12019">
        <v>0</v>
      </c>
      <c r="Y12019" t="s">
        <v>12472</v>
      </c>
      <c r="Z12019" t="s">
        <v>12420</v>
      </c>
      <c r="AA12019" t="s">
        <v>12485</v>
      </c>
      <c r="AB12019" t="s">
        <v>12430</v>
      </c>
      <c r="AC12019">
        <v>2</v>
      </c>
      <c r="AD12019" s="123">
        <v>44090</v>
      </c>
      <c r="AE12019" t="s">
        <v>12528</v>
      </c>
      <c r="AG12019">
        <v>40008944</v>
      </c>
      <c r="AL12019" t="s">
        <v>12430</v>
      </c>
      <c r="AN12019">
        <v>5013312201</v>
      </c>
      <c r="AP12019" t="s">
        <v>12424</v>
      </c>
      <c r="AQ12019" t="s">
        <v>11408</v>
      </c>
      <c r="AR12019">
        <v>4100</v>
      </c>
      <c r="AT12019">
        <v>0</v>
      </c>
      <c r="AV12019" t="s">
        <v>24299</v>
      </c>
      <c r="AW12019">
        <v>116100</v>
      </c>
    </row>
    <row r="12020" spans="1:49" x14ac:dyDescent="0.25">
      <c r="A12020">
        <v>4100</v>
      </c>
      <c r="B12020">
        <v>30050</v>
      </c>
      <c r="C12020">
        <v>4031</v>
      </c>
      <c r="D12020">
        <v>415</v>
      </c>
      <c r="E12020" s="124" t="s">
        <v>315</v>
      </c>
      <c r="F12020" t="str">
        <f t="shared" si="248"/>
        <v>OpenQUINTON CARDIOLOGY INC.</v>
      </c>
      <c r="G12020" s="151" t="str">
        <f t="shared" si="249"/>
        <v>Open</v>
      </c>
      <c r="H12020" s="149" t="s">
        <v>7757</v>
      </c>
      <c r="I12020">
        <v>40004097</v>
      </c>
      <c r="K12020" t="s">
        <v>23712</v>
      </c>
      <c r="L12020" t="s">
        <v>23713</v>
      </c>
      <c r="M12020" t="s">
        <v>12484</v>
      </c>
      <c r="N12020" t="s">
        <v>23714</v>
      </c>
      <c r="Q12020" t="s">
        <v>12415</v>
      </c>
      <c r="R12020" t="s">
        <v>12416</v>
      </c>
      <c r="S12020" t="s">
        <v>23715</v>
      </c>
      <c r="U12020" t="s">
        <v>12418</v>
      </c>
      <c r="W12020">
        <v>11</v>
      </c>
      <c r="X12020">
        <v>0</v>
      </c>
      <c r="Y12020" t="s">
        <v>12472</v>
      </c>
      <c r="Z12020" t="s">
        <v>12420</v>
      </c>
      <c r="AA12020" t="s">
        <v>12421</v>
      </c>
      <c r="AB12020" t="s">
        <v>12478</v>
      </c>
      <c r="AC12020">
        <v>2</v>
      </c>
      <c r="AD12020" s="123">
        <v>39111</v>
      </c>
      <c r="AE12020" t="s">
        <v>12423</v>
      </c>
      <c r="AG12020">
        <v>40004097</v>
      </c>
      <c r="AL12020" t="s">
        <v>12478</v>
      </c>
      <c r="AN12020">
        <v>4806113401</v>
      </c>
      <c r="AO12020">
        <v>16</v>
      </c>
      <c r="AP12020" t="s">
        <v>12424</v>
      </c>
      <c r="AQ12020" t="s">
        <v>11408</v>
      </c>
      <c r="AR12020">
        <v>4100</v>
      </c>
      <c r="AS12020" t="s">
        <v>12491</v>
      </c>
      <c r="AT12020">
        <v>0</v>
      </c>
      <c r="AV12020" t="s">
        <v>24300</v>
      </c>
      <c r="AW12020">
        <v>116100</v>
      </c>
    </row>
    <row r="12021" spans="1:49" x14ac:dyDescent="0.25">
      <c r="A12021">
        <v>4100</v>
      </c>
      <c r="B12021">
        <v>30010</v>
      </c>
      <c r="C12021">
        <v>4002</v>
      </c>
      <c r="D12021">
        <v>416</v>
      </c>
      <c r="E12021" s="124" t="s">
        <v>315</v>
      </c>
      <c r="F12021" t="str">
        <f t="shared" si="248"/>
        <v>OpenR/W CONNECTION, INC. / DBA VC BELTI</v>
      </c>
      <c r="G12021" s="151" t="str">
        <f t="shared" si="249"/>
        <v>Open</v>
      </c>
      <c r="H12021" s="149" t="s">
        <v>7793</v>
      </c>
      <c r="I12021">
        <v>40008345</v>
      </c>
      <c r="L12021" t="s">
        <v>21029</v>
      </c>
      <c r="M12021" t="s">
        <v>12560</v>
      </c>
      <c r="O12021">
        <v>287</v>
      </c>
      <c r="P12021">
        <v>17575</v>
      </c>
      <c r="Q12021" t="s">
        <v>12415</v>
      </c>
      <c r="R12021" t="s">
        <v>12416</v>
      </c>
      <c r="S12021" t="s">
        <v>24301</v>
      </c>
      <c r="U12021" t="s">
        <v>12418</v>
      </c>
      <c r="W12021">
        <v>11</v>
      </c>
      <c r="X12021">
        <v>2</v>
      </c>
      <c r="Y12021" t="s">
        <v>12419</v>
      </c>
      <c r="Z12021" t="s">
        <v>12420</v>
      </c>
      <c r="AA12021" t="s">
        <v>12429</v>
      </c>
      <c r="AB12021" t="s">
        <v>12422</v>
      </c>
      <c r="AC12021">
        <v>2</v>
      </c>
      <c r="AD12021" s="123">
        <v>43181</v>
      </c>
      <c r="AE12021" t="s">
        <v>12431</v>
      </c>
      <c r="AG12021">
        <v>40008345</v>
      </c>
      <c r="AL12021" t="s">
        <v>12422</v>
      </c>
      <c r="AN12021">
        <v>3907165401</v>
      </c>
      <c r="AO12021">
        <v>16</v>
      </c>
      <c r="AP12021" t="s">
        <v>12424</v>
      </c>
      <c r="AQ12021" t="s">
        <v>11408</v>
      </c>
      <c r="AR12021">
        <v>4100</v>
      </c>
      <c r="AT12021">
        <v>0</v>
      </c>
      <c r="AV12021" t="s">
        <v>21031</v>
      </c>
      <c r="AW12021">
        <v>116100</v>
      </c>
    </row>
    <row r="12022" spans="1:49" x14ac:dyDescent="0.25">
      <c r="A12022">
        <v>4100</v>
      </c>
      <c r="B12022">
        <v>30010</v>
      </c>
      <c r="C12022">
        <v>4002</v>
      </c>
      <c r="D12022">
        <v>416</v>
      </c>
      <c r="E12022" s="124" t="s">
        <v>315</v>
      </c>
      <c r="F12022" t="str">
        <f t="shared" si="248"/>
        <v>OpenREDLAND BRICK INC</v>
      </c>
      <c r="G12022" s="151" t="str">
        <f t="shared" si="249"/>
        <v>Open</v>
      </c>
      <c r="H12022" s="149" t="s">
        <v>7861</v>
      </c>
      <c r="I12022">
        <v>40007914</v>
      </c>
      <c r="L12022" t="s">
        <v>24302</v>
      </c>
      <c r="M12022" t="s">
        <v>13125</v>
      </c>
      <c r="O12022">
        <v>160</v>
      </c>
      <c r="P12022">
        <v>21795</v>
      </c>
      <c r="Q12022" t="s">
        <v>12415</v>
      </c>
      <c r="R12022" t="s">
        <v>12416</v>
      </c>
      <c r="S12022" t="s">
        <v>24303</v>
      </c>
      <c r="U12022" t="s">
        <v>12418</v>
      </c>
      <c r="W12022">
        <v>11</v>
      </c>
      <c r="X12022">
        <v>1</v>
      </c>
      <c r="Y12022" t="s">
        <v>12419</v>
      </c>
      <c r="Z12022" t="s">
        <v>12420</v>
      </c>
      <c r="AA12022" t="s">
        <v>12429</v>
      </c>
      <c r="AB12022" t="s">
        <v>12422</v>
      </c>
      <c r="AC12022">
        <v>2</v>
      </c>
      <c r="AD12022" s="123">
        <v>42622</v>
      </c>
      <c r="AE12022" t="s">
        <v>12431</v>
      </c>
      <c r="AG12022">
        <v>40007914</v>
      </c>
      <c r="AL12022" t="s">
        <v>12422</v>
      </c>
      <c r="AN12022">
        <v>2104324161</v>
      </c>
      <c r="AO12022">
        <v>16</v>
      </c>
      <c r="AP12022" t="s">
        <v>12424</v>
      </c>
      <c r="AQ12022" t="s">
        <v>11408</v>
      </c>
      <c r="AR12022">
        <v>4100</v>
      </c>
      <c r="AT12022">
        <v>0</v>
      </c>
      <c r="AV12022" t="s">
        <v>24304</v>
      </c>
      <c r="AW12022">
        <v>116100</v>
      </c>
    </row>
    <row r="12023" spans="1:49" x14ac:dyDescent="0.25">
      <c r="A12023">
        <v>4100</v>
      </c>
      <c r="B12023">
        <v>30050</v>
      </c>
      <c r="C12023">
        <v>4031</v>
      </c>
      <c r="D12023">
        <v>415</v>
      </c>
      <c r="E12023" s="124" t="s">
        <v>315</v>
      </c>
      <c r="F12023" t="str">
        <f t="shared" si="248"/>
        <v>OpenRICHELIEU FOODS, INC.</v>
      </c>
      <c r="G12023" s="151" t="str">
        <f t="shared" si="249"/>
        <v>Open</v>
      </c>
      <c r="H12023" s="149" t="s">
        <v>7944</v>
      </c>
      <c r="I12023">
        <v>40008263</v>
      </c>
      <c r="K12023" t="s">
        <v>24305</v>
      </c>
      <c r="L12023" t="s">
        <v>24306</v>
      </c>
      <c r="M12023" t="s">
        <v>12718</v>
      </c>
      <c r="N12023">
        <v>2184</v>
      </c>
      <c r="Q12023" t="s">
        <v>12415</v>
      </c>
      <c r="R12023" t="s">
        <v>12416</v>
      </c>
      <c r="S12023" t="s">
        <v>24307</v>
      </c>
      <c r="U12023" t="s">
        <v>12418</v>
      </c>
      <c r="W12023">
        <v>11</v>
      </c>
      <c r="X12023">
        <v>1</v>
      </c>
      <c r="Y12023" t="s">
        <v>12419</v>
      </c>
      <c r="Z12023" t="s">
        <v>12420</v>
      </c>
      <c r="AA12023" t="s">
        <v>12429</v>
      </c>
      <c r="AB12023" t="s">
        <v>12422</v>
      </c>
      <c r="AC12023">
        <v>2</v>
      </c>
      <c r="AD12023" s="123">
        <v>43082</v>
      </c>
      <c r="AE12023" t="s">
        <v>12431</v>
      </c>
      <c r="AG12023">
        <v>40008263</v>
      </c>
      <c r="AL12023" t="s">
        <v>12422</v>
      </c>
      <c r="AN12023">
        <v>2202101101</v>
      </c>
      <c r="AO12023">
        <v>16</v>
      </c>
      <c r="AP12023" t="s">
        <v>12424</v>
      </c>
      <c r="AQ12023" t="s">
        <v>11408</v>
      </c>
      <c r="AR12023">
        <v>4100</v>
      </c>
      <c r="AT12023">
        <v>0</v>
      </c>
      <c r="AV12023" t="s">
        <v>24308</v>
      </c>
      <c r="AW12023">
        <v>116100</v>
      </c>
    </row>
    <row r="12024" spans="1:49" x14ac:dyDescent="0.25">
      <c r="A12024">
        <v>4100</v>
      </c>
      <c r="B12024">
        <v>30050</v>
      </c>
      <c r="C12024">
        <v>4031</v>
      </c>
      <c r="D12024">
        <v>415</v>
      </c>
      <c r="E12024" s="124" t="s">
        <v>315</v>
      </c>
      <c r="F12024" t="str">
        <f t="shared" si="248"/>
        <v>OpenRITE-HITE CORPORATION</v>
      </c>
      <c r="G12024" s="151" t="str">
        <f t="shared" si="249"/>
        <v>Open</v>
      </c>
      <c r="H12024" s="149" t="s">
        <v>7970</v>
      </c>
      <c r="I12024">
        <v>40004184</v>
      </c>
      <c r="K12024" t="s">
        <v>24309</v>
      </c>
      <c r="L12024" t="s">
        <v>24310</v>
      </c>
      <c r="M12024" t="s">
        <v>12981</v>
      </c>
      <c r="N12024" t="s">
        <v>24311</v>
      </c>
      <c r="Q12024" t="s">
        <v>12415</v>
      </c>
      <c r="R12024" t="s">
        <v>12416</v>
      </c>
      <c r="S12024" t="s">
        <v>24312</v>
      </c>
      <c r="U12024" t="s">
        <v>12418</v>
      </c>
      <c r="W12024">
        <v>11</v>
      </c>
      <c r="X12024">
        <v>0</v>
      </c>
      <c r="Y12024" t="s">
        <v>12419</v>
      </c>
      <c r="Z12024" t="s">
        <v>12420</v>
      </c>
      <c r="AA12024" t="s">
        <v>12421</v>
      </c>
      <c r="AB12024" t="s">
        <v>12757</v>
      </c>
      <c r="AC12024">
        <v>2</v>
      </c>
      <c r="AD12024" s="123">
        <v>39111</v>
      </c>
      <c r="AE12024" t="s">
        <v>12423</v>
      </c>
      <c r="AG12024">
        <v>40004184</v>
      </c>
      <c r="AL12024" t="s">
        <v>12757</v>
      </c>
      <c r="AN12024">
        <v>1606103301</v>
      </c>
      <c r="AO12024">
        <v>16</v>
      </c>
      <c r="AP12024" t="s">
        <v>12424</v>
      </c>
      <c r="AQ12024" t="s">
        <v>11408</v>
      </c>
      <c r="AR12024">
        <v>4100</v>
      </c>
      <c r="AT12024">
        <v>2005</v>
      </c>
      <c r="AV12024" t="s">
        <v>24313</v>
      </c>
      <c r="AW12024">
        <v>116100</v>
      </c>
    </row>
    <row r="12025" spans="1:49" x14ac:dyDescent="0.25">
      <c r="A12025">
        <v>4100</v>
      </c>
      <c r="B12025">
        <v>30050</v>
      </c>
      <c r="C12025">
        <v>4031</v>
      </c>
      <c r="D12025">
        <v>415</v>
      </c>
      <c r="E12025" s="124" t="s">
        <v>315</v>
      </c>
      <c r="F12025" t="str">
        <f t="shared" si="248"/>
        <v>OpenRITE-HITE CORPORATION (ROLL UP DOOR</v>
      </c>
      <c r="G12025" s="151" t="str">
        <f t="shared" si="249"/>
        <v>Open</v>
      </c>
      <c r="H12025" s="149" t="s">
        <v>7971</v>
      </c>
      <c r="I12025">
        <v>40000387</v>
      </c>
      <c r="K12025" t="s">
        <v>24309</v>
      </c>
      <c r="L12025" t="s">
        <v>24310</v>
      </c>
      <c r="M12025" t="s">
        <v>12981</v>
      </c>
      <c r="N12025">
        <v>52002</v>
      </c>
      <c r="Q12025" t="s">
        <v>12415</v>
      </c>
      <c r="R12025" t="s">
        <v>12416</v>
      </c>
      <c r="S12025" t="s">
        <v>24314</v>
      </c>
      <c r="U12025" t="s">
        <v>12418</v>
      </c>
      <c r="W12025">
        <v>11</v>
      </c>
      <c r="X12025">
        <v>0</v>
      </c>
      <c r="Y12025" t="s">
        <v>12765</v>
      </c>
      <c r="Z12025" t="s">
        <v>12420</v>
      </c>
      <c r="AA12025" t="s">
        <v>12421</v>
      </c>
      <c r="AB12025" t="s">
        <v>12422</v>
      </c>
      <c r="AC12025">
        <v>2</v>
      </c>
      <c r="AD12025" s="123">
        <v>39111</v>
      </c>
      <c r="AE12025" t="s">
        <v>12423</v>
      </c>
      <c r="AG12025">
        <v>40000387</v>
      </c>
      <c r="AL12025" t="s">
        <v>12422</v>
      </c>
      <c r="AN12025">
        <v>1606103301</v>
      </c>
      <c r="AO12025">
        <v>16</v>
      </c>
      <c r="AP12025" t="s">
        <v>12424</v>
      </c>
      <c r="AQ12025" t="s">
        <v>11408</v>
      </c>
      <c r="AR12025">
        <v>4100</v>
      </c>
      <c r="AS12025" t="s">
        <v>12491</v>
      </c>
      <c r="AT12025">
        <v>2005</v>
      </c>
      <c r="AV12025" t="s">
        <v>24313</v>
      </c>
      <c r="AW12025">
        <v>116100</v>
      </c>
    </row>
    <row r="12026" spans="1:49" x14ac:dyDescent="0.25">
      <c r="A12026">
        <v>4100</v>
      </c>
      <c r="B12026">
        <v>30050</v>
      </c>
      <c r="C12026">
        <v>4031</v>
      </c>
      <c r="D12026">
        <v>415</v>
      </c>
      <c r="E12026" s="124" t="s">
        <v>315</v>
      </c>
      <c r="F12026" t="str">
        <f t="shared" si="248"/>
        <v>OpenROCKFORD TOOLCRAFT, INC.</v>
      </c>
      <c r="G12026" s="151" t="str">
        <f t="shared" si="249"/>
        <v>Open</v>
      </c>
      <c r="H12026" s="149" t="s">
        <v>8013</v>
      </c>
      <c r="I12026">
        <v>40008205</v>
      </c>
      <c r="K12026" t="s">
        <v>24315</v>
      </c>
      <c r="L12026" t="s">
        <v>17405</v>
      </c>
      <c r="M12026" t="s">
        <v>12546</v>
      </c>
      <c r="N12026">
        <v>61109</v>
      </c>
      <c r="Q12026" t="s">
        <v>12415</v>
      </c>
      <c r="R12026" t="s">
        <v>12416</v>
      </c>
      <c r="S12026" t="s">
        <v>24316</v>
      </c>
      <c r="U12026" t="s">
        <v>12418</v>
      </c>
      <c r="W12026">
        <v>11</v>
      </c>
      <c r="X12026">
        <v>1</v>
      </c>
      <c r="Y12026" t="s">
        <v>12419</v>
      </c>
      <c r="Z12026" t="s">
        <v>12420</v>
      </c>
      <c r="AA12026" t="s">
        <v>12429</v>
      </c>
      <c r="AB12026" t="s">
        <v>12430</v>
      </c>
      <c r="AC12026">
        <v>2</v>
      </c>
      <c r="AD12026" s="123">
        <v>42968</v>
      </c>
      <c r="AE12026" t="s">
        <v>12431</v>
      </c>
      <c r="AG12026">
        <v>40008205</v>
      </c>
      <c r="AL12026" t="s">
        <v>12430</v>
      </c>
      <c r="AN12026">
        <v>1420125401</v>
      </c>
      <c r="AO12026">
        <v>16</v>
      </c>
      <c r="AP12026" t="s">
        <v>12424</v>
      </c>
      <c r="AQ12026" t="s">
        <v>11408</v>
      </c>
      <c r="AR12026">
        <v>4100</v>
      </c>
      <c r="AT12026">
        <v>0</v>
      </c>
      <c r="AV12026" t="s">
        <v>24317</v>
      </c>
      <c r="AW12026">
        <v>116100</v>
      </c>
    </row>
    <row r="12027" spans="1:49" x14ac:dyDescent="0.25">
      <c r="A12027">
        <v>4100</v>
      </c>
      <c r="B12027">
        <v>30050</v>
      </c>
      <c r="C12027">
        <v>4031</v>
      </c>
      <c r="D12027">
        <v>415</v>
      </c>
      <c r="E12027" s="124" t="s">
        <v>315</v>
      </c>
      <c r="F12027" t="str">
        <f t="shared" si="248"/>
        <v>OpenROSENTHAL MANUFACTURING C</v>
      </c>
      <c r="G12027" s="151" t="str">
        <f t="shared" si="249"/>
        <v>Open</v>
      </c>
      <c r="H12027" s="149" t="s">
        <v>8045</v>
      </c>
      <c r="I12027">
        <v>40004242</v>
      </c>
      <c r="K12027" t="s">
        <v>24318</v>
      </c>
      <c r="L12027" t="s">
        <v>23725</v>
      </c>
      <c r="M12027" t="s">
        <v>12546</v>
      </c>
      <c r="N12027" t="s">
        <v>24319</v>
      </c>
      <c r="Q12027" t="s">
        <v>12415</v>
      </c>
      <c r="R12027" t="s">
        <v>12416</v>
      </c>
      <c r="S12027" t="s">
        <v>24320</v>
      </c>
      <c r="U12027" t="s">
        <v>12418</v>
      </c>
      <c r="W12027">
        <v>11</v>
      </c>
      <c r="X12027">
        <v>0</v>
      </c>
      <c r="Y12027" t="s">
        <v>12472</v>
      </c>
      <c r="Z12027" t="s">
        <v>12420</v>
      </c>
      <c r="AA12027" t="s">
        <v>12421</v>
      </c>
      <c r="AB12027" t="s">
        <v>12422</v>
      </c>
      <c r="AC12027">
        <v>2</v>
      </c>
      <c r="AD12027" s="123">
        <v>39111</v>
      </c>
      <c r="AE12027" t="s">
        <v>12423</v>
      </c>
      <c r="AG12027">
        <v>40004242</v>
      </c>
      <c r="AL12027" t="s">
        <v>12422</v>
      </c>
      <c r="AN12027">
        <v>1403121101</v>
      </c>
      <c r="AO12027">
        <v>16</v>
      </c>
      <c r="AP12027" t="s">
        <v>12424</v>
      </c>
      <c r="AQ12027" t="s">
        <v>11408</v>
      </c>
      <c r="AR12027">
        <v>4100</v>
      </c>
      <c r="AT12027">
        <v>2005</v>
      </c>
      <c r="AV12027" t="s">
        <v>24321</v>
      </c>
      <c r="AW12027">
        <v>116100</v>
      </c>
    </row>
    <row r="12028" spans="1:49" x14ac:dyDescent="0.25">
      <c r="A12028">
        <v>4100</v>
      </c>
      <c r="B12028">
        <v>30050</v>
      </c>
      <c r="C12028">
        <v>4031</v>
      </c>
      <c r="D12028">
        <v>415</v>
      </c>
      <c r="E12028" s="124" t="s">
        <v>315</v>
      </c>
      <c r="F12028" t="str">
        <f t="shared" si="248"/>
        <v>OpenSAGE PRODUCTS</v>
      </c>
      <c r="G12028" s="151" t="str">
        <f t="shared" si="249"/>
        <v>Open</v>
      </c>
      <c r="H12028" s="149" t="s">
        <v>8156</v>
      </c>
      <c r="I12028">
        <v>40005073</v>
      </c>
      <c r="J12028" t="s">
        <v>14275</v>
      </c>
      <c r="K12028" t="s">
        <v>24322</v>
      </c>
      <c r="L12028" t="s">
        <v>16992</v>
      </c>
      <c r="M12028" t="s">
        <v>12546</v>
      </c>
      <c r="N12028">
        <v>60013</v>
      </c>
      <c r="Q12028" t="s">
        <v>12415</v>
      </c>
      <c r="R12028" t="s">
        <v>12416</v>
      </c>
      <c r="S12028" t="s">
        <v>24323</v>
      </c>
      <c r="U12028" t="s">
        <v>12418</v>
      </c>
      <c r="W12028">
        <v>11</v>
      </c>
      <c r="X12028">
        <v>1</v>
      </c>
      <c r="Y12028" t="s">
        <v>12419</v>
      </c>
      <c r="Z12028" t="s">
        <v>12420</v>
      </c>
      <c r="AA12028" t="s">
        <v>12429</v>
      </c>
      <c r="AB12028" t="s">
        <v>12422</v>
      </c>
      <c r="AC12028">
        <v>2</v>
      </c>
      <c r="AD12028" s="123">
        <v>39219</v>
      </c>
      <c r="AE12028" t="s">
        <v>12538</v>
      </c>
      <c r="AG12028">
        <v>40005073</v>
      </c>
      <c r="AL12028" t="s">
        <v>12422</v>
      </c>
      <c r="AN12028">
        <v>1411104301</v>
      </c>
      <c r="AO12028">
        <v>16</v>
      </c>
      <c r="AP12028" t="s">
        <v>12424</v>
      </c>
      <c r="AQ12028" t="s">
        <v>11408</v>
      </c>
      <c r="AR12028">
        <v>4100</v>
      </c>
      <c r="AT12028">
        <v>0</v>
      </c>
      <c r="AV12028" t="s">
        <v>24324</v>
      </c>
      <c r="AW12028">
        <v>116100</v>
      </c>
    </row>
    <row r="12029" spans="1:49" x14ac:dyDescent="0.25">
      <c r="A12029">
        <v>4100</v>
      </c>
      <c r="B12029">
        <v>30010</v>
      </c>
      <c r="C12029">
        <v>4002</v>
      </c>
      <c r="D12029">
        <v>416</v>
      </c>
      <c r="E12029" s="124" t="s">
        <v>315</v>
      </c>
      <c r="F12029" t="str">
        <f t="shared" si="248"/>
        <v>OpenSAMP/USA</v>
      </c>
      <c r="G12029" s="151" t="str">
        <f t="shared" si="249"/>
        <v>Open</v>
      </c>
      <c r="H12029" s="149" t="s">
        <v>8168</v>
      </c>
      <c r="I12029">
        <v>40000267</v>
      </c>
      <c r="K12029" t="s">
        <v>24325</v>
      </c>
      <c r="L12029" t="s">
        <v>24302</v>
      </c>
      <c r="M12029" t="s">
        <v>13125</v>
      </c>
      <c r="N12029" t="s">
        <v>24326</v>
      </c>
      <c r="Q12029" t="s">
        <v>12415</v>
      </c>
      <c r="R12029" t="s">
        <v>12416</v>
      </c>
      <c r="S12029">
        <v>3012238584</v>
      </c>
      <c r="U12029" t="s">
        <v>12418</v>
      </c>
      <c r="W12029">
        <v>11</v>
      </c>
      <c r="X12029">
        <v>0</v>
      </c>
      <c r="Y12029" t="s">
        <v>12419</v>
      </c>
      <c r="Z12029" t="s">
        <v>12420</v>
      </c>
      <c r="AA12029" t="s">
        <v>12421</v>
      </c>
      <c r="AB12029" t="s">
        <v>12430</v>
      </c>
      <c r="AC12029">
        <v>2</v>
      </c>
      <c r="AD12029" s="123">
        <v>39111</v>
      </c>
      <c r="AE12029" t="s">
        <v>12423</v>
      </c>
      <c r="AG12029">
        <v>40000267</v>
      </c>
      <c r="AL12029" t="s">
        <v>12430</v>
      </c>
      <c r="AN12029">
        <v>2104324161</v>
      </c>
      <c r="AO12029">
        <v>16</v>
      </c>
      <c r="AP12029" t="s">
        <v>12424</v>
      </c>
      <c r="AQ12029" t="s">
        <v>11408</v>
      </c>
      <c r="AR12029">
        <v>4100</v>
      </c>
      <c r="AT12029">
        <v>2005</v>
      </c>
      <c r="AV12029" t="s">
        <v>8168</v>
      </c>
      <c r="AW12029">
        <v>116100</v>
      </c>
    </row>
    <row r="12030" spans="1:49" x14ac:dyDescent="0.25">
      <c r="A12030">
        <v>4100</v>
      </c>
      <c r="B12030">
        <v>30050</v>
      </c>
      <c r="C12030">
        <v>4031</v>
      </c>
      <c r="D12030">
        <v>415</v>
      </c>
      <c r="E12030" s="124" t="s">
        <v>315</v>
      </c>
      <c r="F12030" t="str">
        <f t="shared" si="248"/>
        <v>OpenSANDRAY PRECISION GRINDING, INC</v>
      </c>
      <c r="G12030" s="151" t="str">
        <f t="shared" si="249"/>
        <v>Open</v>
      </c>
      <c r="H12030" s="149" t="s">
        <v>8185</v>
      </c>
      <c r="I12030">
        <v>40003550</v>
      </c>
      <c r="K12030" t="s">
        <v>24327</v>
      </c>
      <c r="L12030" t="s">
        <v>17405</v>
      </c>
      <c r="M12030" t="s">
        <v>12546</v>
      </c>
      <c r="N12030" t="s">
        <v>24328</v>
      </c>
      <c r="Q12030" t="s">
        <v>12415</v>
      </c>
      <c r="R12030" t="s">
        <v>12416</v>
      </c>
      <c r="S12030" t="s">
        <v>24329</v>
      </c>
      <c r="U12030" t="s">
        <v>12418</v>
      </c>
      <c r="W12030">
        <v>11</v>
      </c>
      <c r="X12030">
        <v>1</v>
      </c>
      <c r="Y12030" t="s">
        <v>12419</v>
      </c>
      <c r="Z12030" t="s">
        <v>12420</v>
      </c>
      <c r="AA12030" t="s">
        <v>12421</v>
      </c>
      <c r="AB12030" t="s">
        <v>12422</v>
      </c>
      <c r="AC12030">
        <v>2</v>
      </c>
      <c r="AD12030" s="123">
        <v>39111</v>
      </c>
      <c r="AE12030" t="s">
        <v>12423</v>
      </c>
      <c r="AG12030">
        <v>40003550</v>
      </c>
      <c r="AL12030" t="s">
        <v>12422</v>
      </c>
      <c r="AN12030">
        <v>1420125401</v>
      </c>
      <c r="AO12030">
        <v>16</v>
      </c>
      <c r="AP12030" t="s">
        <v>12424</v>
      </c>
      <c r="AQ12030" t="s">
        <v>11408</v>
      </c>
      <c r="AR12030">
        <v>4100</v>
      </c>
      <c r="AT12030">
        <v>0</v>
      </c>
      <c r="AV12030" t="s">
        <v>24330</v>
      </c>
      <c r="AW12030">
        <v>116100</v>
      </c>
    </row>
    <row r="12031" spans="1:49" x14ac:dyDescent="0.25">
      <c r="A12031">
        <v>4100</v>
      </c>
      <c r="B12031">
        <v>30050</v>
      </c>
      <c r="C12031">
        <v>4031</v>
      </c>
      <c r="D12031">
        <v>415</v>
      </c>
      <c r="E12031" s="124" t="s">
        <v>315</v>
      </c>
      <c r="F12031" t="str">
        <f t="shared" si="248"/>
        <v>OpenSANI-MATIC, INC.</v>
      </c>
      <c r="G12031" s="151" t="str">
        <f t="shared" si="249"/>
        <v>Open</v>
      </c>
      <c r="H12031" s="149" t="s">
        <v>8191</v>
      </c>
      <c r="I12031">
        <v>40006560</v>
      </c>
      <c r="K12031" t="s">
        <v>24331</v>
      </c>
      <c r="L12031" t="s">
        <v>14439</v>
      </c>
      <c r="M12031" t="s">
        <v>14186</v>
      </c>
      <c r="N12031">
        <v>53716</v>
      </c>
      <c r="Q12031" t="s">
        <v>12415</v>
      </c>
      <c r="R12031" t="s">
        <v>12416</v>
      </c>
      <c r="S12031" t="s">
        <v>24332</v>
      </c>
      <c r="U12031" t="s">
        <v>12418</v>
      </c>
      <c r="W12031">
        <v>11</v>
      </c>
      <c r="X12031">
        <v>0</v>
      </c>
      <c r="Y12031" t="s">
        <v>12472</v>
      </c>
      <c r="Z12031" t="s">
        <v>12420</v>
      </c>
      <c r="AA12031" t="s">
        <v>12429</v>
      </c>
      <c r="AB12031" t="s">
        <v>12430</v>
      </c>
      <c r="AC12031">
        <v>2</v>
      </c>
      <c r="AD12031" s="123">
        <v>40675</v>
      </c>
      <c r="AE12031" t="s">
        <v>12431</v>
      </c>
      <c r="AG12031">
        <v>40006560</v>
      </c>
      <c r="AL12031" t="s">
        <v>12430</v>
      </c>
      <c r="AN12031">
        <v>5002505801</v>
      </c>
      <c r="AO12031">
        <v>16</v>
      </c>
      <c r="AP12031" t="s">
        <v>12424</v>
      </c>
      <c r="AQ12031" t="s">
        <v>11408</v>
      </c>
      <c r="AR12031">
        <v>4100</v>
      </c>
      <c r="AS12031" t="s">
        <v>12491</v>
      </c>
      <c r="AT12031">
        <v>0</v>
      </c>
      <c r="AV12031" t="s">
        <v>24333</v>
      </c>
      <c r="AW12031">
        <v>116100</v>
      </c>
    </row>
    <row r="12032" spans="1:49" x14ac:dyDescent="0.25">
      <c r="A12032">
        <v>4100</v>
      </c>
      <c r="B12032">
        <v>30050</v>
      </c>
      <c r="C12032">
        <v>4031</v>
      </c>
      <c r="D12032">
        <v>415</v>
      </c>
      <c r="E12032" s="124" t="s">
        <v>315</v>
      </c>
      <c r="F12032" t="str">
        <f t="shared" si="248"/>
        <v>OpenSANRITSU AMERICA, INC.</v>
      </c>
      <c r="G12032" s="151" t="str">
        <f t="shared" si="249"/>
        <v>Open</v>
      </c>
      <c r="H12032" s="149" t="s">
        <v>8194</v>
      </c>
      <c r="I12032">
        <v>40002158</v>
      </c>
      <c r="K12032" t="s">
        <v>24334</v>
      </c>
      <c r="L12032" t="s">
        <v>23799</v>
      </c>
      <c r="M12032" t="s">
        <v>12546</v>
      </c>
      <c r="N12032" t="s">
        <v>23800</v>
      </c>
      <c r="Q12032" t="s">
        <v>12415</v>
      </c>
      <c r="R12032" t="s">
        <v>12416</v>
      </c>
      <c r="S12032" t="s">
        <v>24335</v>
      </c>
      <c r="U12032" t="s">
        <v>12418</v>
      </c>
      <c r="W12032">
        <v>11</v>
      </c>
      <c r="X12032">
        <v>0</v>
      </c>
      <c r="Y12032" t="s">
        <v>12419</v>
      </c>
      <c r="Z12032" t="s">
        <v>12420</v>
      </c>
      <c r="AA12032" t="s">
        <v>12421</v>
      </c>
      <c r="AB12032" t="s">
        <v>12422</v>
      </c>
      <c r="AC12032">
        <v>2</v>
      </c>
      <c r="AD12032" s="123">
        <v>39111</v>
      </c>
      <c r="AE12032" t="s">
        <v>12423</v>
      </c>
      <c r="AG12032">
        <v>40002158</v>
      </c>
      <c r="AL12032" t="s">
        <v>12422</v>
      </c>
      <c r="AN12032">
        <v>1409738601</v>
      </c>
      <c r="AO12032">
        <v>16</v>
      </c>
      <c r="AP12032" t="s">
        <v>12424</v>
      </c>
      <c r="AQ12032" t="s">
        <v>11408</v>
      </c>
      <c r="AR12032">
        <v>4100</v>
      </c>
      <c r="AS12032" t="s">
        <v>12491</v>
      </c>
      <c r="AT12032">
        <v>0</v>
      </c>
      <c r="AV12032" t="s">
        <v>24336</v>
      </c>
      <c r="AW12032">
        <v>116100</v>
      </c>
    </row>
    <row r="12033" spans="1:49" x14ac:dyDescent="0.25">
      <c r="A12033">
        <v>4100</v>
      </c>
      <c r="B12033">
        <v>30050</v>
      </c>
      <c r="C12033">
        <v>4031</v>
      </c>
      <c r="D12033">
        <v>415</v>
      </c>
      <c r="E12033" s="124" t="s">
        <v>315</v>
      </c>
      <c r="F12033" t="str">
        <f t="shared" si="248"/>
        <v>OpenSEARS PROCUREMENT SERVICES</v>
      </c>
      <c r="G12033" s="151" t="str">
        <f t="shared" si="249"/>
        <v>Open</v>
      </c>
      <c r="H12033" s="149" t="s">
        <v>8295</v>
      </c>
      <c r="I12033">
        <v>40002672</v>
      </c>
      <c r="K12033" t="s">
        <v>24337</v>
      </c>
      <c r="L12033" t="s">
        <v>24338</v>
      </c>
      <c r="M12033" t="s">
        <v>12546</v>
      </c>
      <c r="N12033" t="s">
        <v>24339</v>
      </c>
      <c r="Q12033" t="s">
        <v>12415</v>
      </c>
      <c r="R12033" t="s">
        <v>12416</v>
      </c>
      <c r="U12033" t="s">
        <v>12418</v>
      </c>
      <c r="W12033">
        <v>11</v>
      </c>
      <c r="X12033">
        <v>1</v>
      </c>
      <c r="Y12033" t="s">
        <v>12419</v>
      </c>
      <c r="Z12033" t="s">
        <v>12420</v>
      </c>
      <c r="AA12033" t="s">
        <v>12421</v>
      </c>
      <c r="AB12033" t="s">
        <v>12422</v>
      </c>
      <c r="AC12033">
        <v>2</v>
      </c>
      <c r="AD12033" s="123">
        <v>39111</v>
      </c>
      <c r="AE12033" t="s">
        <v>12423</v>
      </c>
      <c r="AG12033">
        <v>40002672</v>
      </c>
      <c r="AL12033" t="s">
        <v>12422</v>
      </c>
      <c r="AN12033">
        <v>1403134601</v>
      </c>
      <c r="AO12033">
        <v>16</v>
      </c>
      <c r="AP12033" t="s">
        <v>12424</v>
      </c>
      <c r="AQ12033" t="s">
        <v>11408</v>
      </c>
      <c r="AR12033">
        <v>4100</v>
      </c>
      <c r="AS12033" t="s">
        <v>12491</v>
      </c>
      <c r="AT12033">
        <v>0</v>
      </c>
      <c r="AV12033" t="s">
        <v>24340</v>
      </c>
      <c r="AW12033">
        <v>116100</v>
      </c>
    </row>
    <row r="12034" spans="1:49" x14ac:dyDescent="0.25">
      <c r="A12034">
        <v>4100</v>
      </c>
      <c r="B12034">
        <v>30050</v>
      </c>
      <c r="C12034">
        <v>4031</v>
      </c>
      <c r="D12034">
        <v>416</v>
      </c>
      <c r="E12034" s="124" t="s">
        <v>315</v>
      </c>
      <c r="F12034" t="str">
        <f t="shared" si="248"/>
        <v>OpenSESOTEC INC</v>
      </c>
      <c r="G12034" s="151" t="str">
        <f t="shared" si="249"/>
        <v>Open</v>
      </c>
      <c r="H12034" s="149" t="s">
        <v>8333</v>
      </c>
      <c r="I12034">
        <v>40005869</v>
      </c>
      <c r="K12034" t="s">
        <v>24341</v>
      </c>
      <c r="L12034" t="s">
        <v>14110</v>
      </c>
      <c r="M12034" t="s">
        <v>12546</v>
      </c>
      <c r="N12034">
        <v>60103</v>
      </c>
      <c r="Q12034" t="s">
        <v>12415</v>
      </c>
      <c r="R12034" t="s">
        <v>12416</v>
      </c>
      <c r="S12034" t="s">
        <v>24342</v>
      </c>
      <c r="U12034" t="s">
        <v>12418</v>
      </c>
      <c r="W12034">
        <v>11</v>
      </c>
      <c r="X12034">
        <v>0</v>
      </c>
      <c r="Y12034" t="s">
        <v>12419</v>
      </c>
      <c r="Z12034" t="s">
        <v>12420</v>
      </c>
      <c r="AA12034" t="s">
        <v>12429</v>
      </c>
      <c r="AB12034" t="s">
        <v>12422</v>
      </c>
      <c r="AC12034">
        <v>2</v>
      </c>
      <c r="AD12034" s="123">
        <v>40084</v>
      </c>
      <c r="AE12034" t="s">
        <v>12431</v>
      </c>
      <c r="AG12034">
        <v>40005869</v>
      </c>
      <c r="AL12034" t="s">
        <v>12422</v>
      </c>
      <c r="AN12034">
        <v>1403136601</v>
      </c>
      <c r="AO12034">
        <v>16</v>
      </c>
      <c r="AP12034" t="s">
        <v>12424</v>
      </c>
      <c r="AQ12034" t="s">
        <v>11408</v>
      </c>
      <c r="AR12034">
        <v>4100</v>
      </c>
      <c r="AT12034">
        <v>0</v>
      </c>
      <c r="AV12034" t="s">
        <v>24343</v>
      </c>
      <c r="AW12034">
        <v>116100</v>
      </c>
    </row>
    <row r="12035" spans="1:49" x14ac:dyDescent="0.25">
      <c r="A12035">
        <v>4100</v>
      </c>
      <c r="B12035">
        <v>30010</v>
      </c>
      <c r="C12035">
        <v>4002</v>
      </c>
      <c r="D12035">
        <v>416</v>
      </c>
      <c r="E12035" s="124" t="s">
        <v>315</v>
      </c>
      <c r="F12035" t="str">
        <f t="shared" ref="F12035:F12098" si="250">CONCATENATE(G12035, H12035)</f>
        <v>OpenSHAW INDUSTRIES GROUP, INC. - DJ</v>
      </c>
      <c r="G12035" s="151" t="str">
        <f t="shared" si="249"/>
        <v>Open</v>
      </c>
      <c r="H12035" s="149" t="s">
        <v>8353</v>
      </c>
      <c r="I12035">
        <v>40006983</v>
      </c>
      <c r="K12035" t="s">
        <v>14478</v>
      </c>
      <c r="L12035" t="s">
        <v>14479</v>
      </c>
      <c r="M12035" t="s">
        <v>12692</v>
      </c>
      <c r="N12035" t="s">
        <v>14480</v>
      </c>
      <c r="Q12035" t="s">
        <v>12415</v>
      </c>
      <c r="R12035" t="s">
        <v>12416</v>
      </c>
      <c r="S12035" t="s">
        <v>14481</v>
      </c>
      <c r="U12035" t="s">
        <v>12418</v>
      </c>
      <c r="W12035">
        <v>11</v>
      </c>
      <c r="X12035">
        <v>1</v>
      </c>
      <c r="Y12035" t="s">
        <v>12419</v>
      </c>
      <c r="Z12035" t="s">
        <v>12420</v>
      </c>
      <c r="AA12035" t="s">
        <v>12429</v>
      </c>
      <c r="AB12035" t="s">
        <v>12757</v>
      </c>
      <c r="AC12035">
        <v>2</v>
      </c>
      <c r="AD12035" s="123">
        <v>41304</v>
      </c>
      <c r="AE12035" t="s">
        <v>12431</v>
      </c>
      <c r="AG12035">
        <v>40006983</v>
      </c>
      <c r="AL12035" t="s">
        <v>12757</v>
      </c>
      <c r="AN12035">
        <v>1131303601</v>
      </c>
      <c r="AO12035">
        <v>16</v>
      </c>
      <c r="AP12035" t="s">
        <v>12424</v>
      </c>
      <c r="AQ12035" t="s">
        <v>11408</v>
      </c>
      <c r="AR12035">
        <v>4100</v>
      </c>
      <c r="AT12035">
        <v>0</v>
      </c>
      <c r="AV12035" t="s">
        <v>14483</v>
      </c>
      <c r="AW12035">
        <v>116100</v>
      </c>
    </row>
    <row r="12036" spans="1:49" x14ac:dyDescent="0.25">
      <c r="A12036">
        <v>4100</v>
      </c>
      <c r="B12036">
        <v>30010</v>
      </c>
      <c r="C12036">
        <v>4002</v>
      </c>
      <c r="D12036">
        <v>416</v>
      </c>
      <c r="E12036" s="124" t="s">
        <v>315</v>
      </c>
      <c r="F12036" t="str">
        <f t="shared" si="250"/>
        <v>OpenSHIBUYA HOPPMANN-MADISON HTS</v>
      </c>
      <c r="G12036" s="151" t="str">
        <f t="shared" si="249"/>
        <v>Open</v>
      </c>
      <c r="H12036" s="149" t="s">
        <v>8371</v>
      </c>
      <c r="I12036">
        <v>40000208</v>
      </c>
      <c r="K12036" t="s">
        <v>17036</v>
      </c>
      <c r="L12036" t="s">
        <v>17037</v>
      </c>
      <c r="M12036" t="s">
        <v>16547</v>
      </c>
      <c r="N12036">
        <v>20109</v>
      </c>
      <c r="Q12036" t="s">
        <v>12415</v>
      </c>
      <c r="R12036" t="s">
        <v>12416</v>
      </c>
      <c r="S12036" t="s">
        <v>24344</v>
      </c>
      <c r="U12036" t="s">
        <v>12418</v>
      </c>
      <c r="W12036">
        <v>11</v>
      </c>
      <c r="X12036">
        <v>0</v>
      </c>
      <c r="Y12036" t="s">
        <v>12472</v>
      </c>
      <c r="Z12036" t="s">
        <v>12420</v>
      </c>
      <c r="AA12036" t="s">
        <v>12421</v>
      </c>
      <c r="AB12036" t="s">
        <v>12422</v>
      </c>
      <c r="AC12036">
        <v>2</v>
      </c>
      <c r="AD12036" s="123">
        <v>39111</v>
      </c>
      <c r="AE12036" t="s">
        <v>12423</v>
      </c>
      <c r="AG12036">
        <v>40000208</v>
      </c>
      <c r="AL12036" t="s">
        <v>12422</v>
      </c>
      <c r="AN12036">
        <v>4768303801</v>
      </c>
      <c r="AO12036">
        <v>16</v>
      </c>
      <c r="AP12036" t="s">
        <v>12424</v>
      </c>
      <c r="AQ12036" t="s">
        <v>11408</v>
      </c>
      <c r="AR12036">
        <v>4100</v>
      </c>
      <c r="AS12036" t="s">
        <v>12491</v>
      </c>
      <c r="AT12036">
        <v>2005</v>
      </c>
      <c r="AV12036" t="s">
        <v>17039</v>
      </c>
      <c r="AW12036">
        <v>116100</v>
      </c>
    </row>
    <row r="12037" spans="1:49" x14ac:dyDescent="0.25">
      <c r="A12037">
        <v>4100</v>
      </c>
      <c r="B12037">
        <v>30050</v>
      </c>
      <c r="C12037">
        <v>4031</v>
      </c>
      <c r="D12037">
        <v>415</v>
      </c>
      <c r="E12037" s="124" t="s">
        <v>315</v>
      </c>
      <c r="F12037" t="str">
        <f t="shared" si="250"/>
        <v>OpenSIGNODE ENGINEERED PRODUCTS GPM</v>
      </c>
      <c r="G12037" s="151" t="str">
        <f t="shared" si="249"/>
        <v>Open</v>
      </c>
      <c r="H12037" s="149" t="s">
        <v>8438</v>
      </c>
      <c r="I12037">
        <v>40001636</v>
      </c>
      <c r="J12037" t="s">
        <v>24345</v>
      </c>
      <c r="K12037" t="s">
        <v>24346</v>
      </c>
      <c r="L12037" t="s">
        <v>23910</v>
      </c>
      <c r="M12037" t="s">
        <v>12546</v>
      </c>
      <c r="N12037">
        <v>60026</v>
      </c>
      <c r="Q12037" t="s">
        <v>12415</v>
      </c>
      <c r="R12037" t="s">
        <v>12416</v>
      </c>
      <c r="S12037" t="s">
        <v>24347</v>
      </c>
      <c r="U12037" t="s">
        <v>12418</v>
      </c>
      <c r="W12037">
        <v>11</v>
      </c>
      <c r="X12037">
        <v>0</v>
      </c>
      <c r="Y12037" t="s">
        <v>12472</v>
      </c>
      <c r="Z12037" t="s">
        <v>12420</v>
      </c>
      <c r="AA12037" t="s">
        <v>12421</v>
      </c>
      <c r="AB12037" t="s">
        <v>12422</v>
      </c>
      <c r="AC12037">
        <v>2</v>
      </c>
      <c r="AD12037" s="123">
        <v>39111</v>
      </c>
      <c r="AE12037" t="s">
        <v>12423</v>
      </c>
      <c r="AG12037">
        <v>40001636</v>
      </c>
      <c r="AL12037" t="s">
        <v>12422</v>
      </c>
      <c r="AN12037">
        <v>1403111701</v>
      </c>
      <c r="AO12037">
        <v>16</v>
      </c>
      <c r="AP12037" t="s">
        <v>12424</v>
      </c>
      <c r="AQ12037" t="s">
        <v>11408</v>
      </c>
      <c r="AR12037">
        <v>4100</v>
      </c>
      <c r="AT12037">
        <v>2005</v>
      </c>
      <c r="AV12037" t="s">
        <v>24348</v>
      </c>
      <c r="AW12037">
        <v>116100</v>
      </c>
    </row>
    <row r="12038" spans="1:49" x14ac:dyDescent="0.25">
      <c r="A12038">
        <v>4100</v>
      </c>
      <c r="B12038">
        <v>30050</v>
      </c>
      <c r="C12038">
        <v>4031</v>
      </c>
      <c r="D12038">
        <v>415</v>
      </c>
      <c r="E12038" s="124" t="s">
        <v>315</v>
      </c>
      <c r="F12038" t="str">
        <f t="shared" si="250"/>
        <v>OpenSIGNODE INDUSTRY PACKAGING SYSTEMS</v>
      </c>
      <c r="G12038" s="151" t="str">
        <f t="shared" si="249"/>
        <v>Open</v>
      </c>
      <c r="H12038" s="149" t="s">
        <v>8439</v>
      </c>
      <c r="I12038">
        <v>40001978</v>
      </c>
      <c r="J12038" t="s">
        <v>24349</v>
      </c>
      <c r="K12038" t="s">
        <v>24350</v>
      </c>
      <c r="L12038" t="s">
        <v>23910</v>
      </c>
      <c r="M12038" t="s">
        <v>12546</v>
      </c>
      <c r="N12038" t="s">
        <v>24351</v>
      </c>
      <c r="Q12038" t="s">
        <v>12415</v>
      </c>
      <c r="R12038" t="s">
        <v>12416</v>
      </c>
      <c r="S12038" t="s">
        <v>24352</v>
      </c>
      <c r="U12038" t="s">
        <v>12418</v>
      </c>
      <c r="W12038">
        <v>11</v>
      </c>
      <c r="X12038">
        <v>0</v>
      </c>
      <c r="Y12038" t="s">
        <v>12419</v>
      </c>
      <c r="Z12038" t="s">
        <v>12420</v>
      </c>
      <c r="AA12038" t="s">
        <v>12421</v>
      </c>
      <c r="AB12038" t="s">
        <v>12422</v>
      </c>
      <c r="AC12038">
        <v>2</v>
      </c>
      <c r="AD12038" s="123">
        <v>39111</v>
      </c>
      <c r="AE12038" t="s">
        <v>12423</v>
      </c>
      <c r="AG12038">
        <v>40001978</v>
      </c>
      <c r="AL12038" t="s">
        <v>12422</v>
      </c>
      <c r="AN12038">
        <v>1403111701</v>
      </c>
      <c r="AO12038">
        <v>16</v>
      </c>
      <c r="AP12038" t="s">
        <v>12424</v>
      </c>
      <c r="AQ12038" t="s">
        <v>11408</v>
      </c>
      <c r="AR12038">
        <v>4100</v>
      </c>
      <c r="AS12038" t="s">
        <v>12491</v>
      </c>
      <c r="AT12038">
        <v>2005</v>
      </c>
      <c r="AV12038" t="s">
        <v>24348</v>
      </c>
      <c r="AW12038">
        <v>116100</v>
      </c>
    </row>
    <row r="12039" spans="1:49" x14ac:dyDescent="0.25">
      <c r="A12039">
        <v>4100</v>
      </c>
      <c r="B12039">
        <v>30050</v>
      </c>
      <c r="C12039">
        <v>4031</v>
      </c>
      <c r="D12039">
        <v>415</v>
      </c>
      <c r="E12039" s="124" t="s">
        <v>315</v>
      </c>
      <c r="F12039" t="str">
        <f t="shared" si="250"/>
        <v>OpenSIGNODE SERVICE BUSINESS</v>
      </c>
      <c r="G12039" s="151" t="str">
        <f t="shared" si="249"/>
        <v>Open</v>
      </c>
      <c r="H12039" s="149" t="s">
        <v>8441</v>
      </c>
      <c r="I12039">
        <v>40001297</v>
      </c>
      <c r="K12039" t="s">
        <v>24353</v>
      </c>
      <c r="L12039" t="s">
        <v>23910</v>
      </c>
      <c r="M12039" t="s">
        <v>12546</v>
      </c>
      <c r="N12039">
        <v>60026</v>
      </c>
      <c r="Q12039" t="s">
        <v>12415</v>
      </c>
      <c r="R12039" t="s">
        <v>12416</v>
      </c>
      <c r="S12039" t="s">
        <v>24354</v>
      </c>
      <c r="U12039" t="s">
        <v>12418</v>
      </c>
      <c r="W12039">
        <v>11</v>
      </c>
      <c r="X12039">
        <v>0</v>
      </c>
      <c r="Y12039" t="s">
        <v>12472</v>
      </c>
      <c r="Z12039" t="s">
        <v>12420</v>
      </c>
      <c r="AA12039" t="s">
        <v>12421</v>
      </c>
      <c r="AB12039" t="s">
        <v>12422</v>
      </c>
      <c r="AC12039">
        <v>2</v>
      </c>
      <c r="AD12039" s="123">
        <v>39111</v>
      </c>
      <c r="AE12039" t="s">
        <v>12423</v>
      </c>
      <c r="AG12039">
        <v>40001297</v>
      </c>
      <c r="AL12039" t="s">
        <v>12422</v>
      </c>
      <c r="AN12039">
        <v>1403111701</v>
      </c>
      <c r="AO12039">
        <v>16</v>
      </c>
      <c r="AP12039" t="s">
        <v>12424</v>
      </c>
      <c r="AQ12039" t="s">
        <v>11408</v>
      </c>
      <c r="AR12039">
        <v>4100</v>
      </c>
      <c r="AT12039">
        <v>2005</v>
      </c>
      <c r="AV12039" t="s">
        <v>24348</v>
      </c>
      <c r="AW12039">
        <v>116100</v>
      </c>
    </row>
    <row r="12040" spans="1:49" x14ac:dyDescent="0.25">
      <c r="A12040">
        <v>4100</v>
      </c>
      <c r="B12040">
        <v>30050</v>
      </c>
      <c r="C12040">
        <v>4031</v>
      </c>
      <c r="D12040">
        <v>415</v>
      </c>
      <c r="E12040" s="124" t="s">
        <v>315</v>
      </c>
      <c r="F12040" t="str">
        <f t="shared" si="250"/>
        <v>OpenSILGAN CONTAINERS MFG COR</v>
      </c>
      <c r="G12040" s="151" t="str">
        <f t="shared" si="249"/>
        <v>Open</v>
      </c>
      <c r="H12040" s="149" t="s">
        <v>8453</v>
      </c>
      <c r="I12040">
        <v>40004183</v>
      </c>
      <c r="K12040" t="s">
        <v>24355</v>
      </c>
      <c r="L12040" t="s">
        <v>24356</v>
      </c>
      <c r="M12040" t="s">
        <v>12546</v>
      </c>
      <c r="N12040" t="s">
        <v>24357</v>
      </c>
      <c r="Q12040" t="s">
        <v>12415</v>
      </c>
      <c r="R12040" t="s">
        <v>12416</v>
      </c>
      <c r="S12040" t="s">
        <v>24358</v>
      </c>
      <c r="U12040" t="s">
        <v>12418</v>
      </c>
      <c r="W12040">
        <v>11</v>
      </c>
      <c r="X12040">
        <v>1</v>
      </c>
      <c r="Y12040" t="s">
        <v>12419</v>
      </c>
      <c r="Z12040" t="s">
        <v>12420</v>
      </c>
      <c r="AA12040" t="s">
        <v>12421</v>
      </c>
      <c r="AB12040" t="s">
        <v>12422</v>
      </c>
      <c r="AC12040">
        <v>2</v>
      </c>
      <c r="AD12040" s="123">
        <v>39111</v>
      </c>
      <c r="AE12040" t="s">
        <v>12423</v>
      </c>
      <c r="AG12040">
        <v>40004183</v>
      </c>
      <c r="AL12040" t="s">
        <v>12422</v>
      </c>
      <c r="AN12040">
        <v>1414125101</v>
      </c>
      <c r="AO12040">
        <v>16</v>
      </c>
      <c r="AP12040" t="s">
        <v>12424</v>
      </c>
      <c r="AQ12040" t="s">
        <v>11408</v>
      </c>
      <c r="AR12040">
        <v>4100</v>
      </c>
      <c r="AS12040" t="s">
        <v>12491</v>
      </c>
      <c r="AT12040">
        <v>2005</v>
      </c>
      <c r="AV12040" t="s">
        <v>15157</v>
      </c>
      <c r="AW12040">
        <v>116100</v>
      </c>
    </row>
    <row r="12041" spans="1:49" x14ac:dyDescent="0.25">
      <c r="A12041">
        <v>4100</v>
      </c>
      <c r="B12041">
        <v>30050</v>
      </c>
      <c r="C12041">
        <v>4031</v>
      </c>
      <c r="D12041">
        <v>415</v>
      </c>
      <c r="E12041" s="124" t="s">
        <v>315</v>
      </c>
      <c r="F12041" t="str">
        <f t="shared" si="250"/>
        <v>OpenSILTEK INT'L INC.</v>
      </c>
      <c r="G12041" s="151" t="str">
        <f t="shared" si="249"/>
        <v>Open</v>
      </c>
      <c r="H12041" s="149" t="s">
        <v>8461</v>
      </c>
      <c r="I12041">
        <v>40005964</v>
      </c>
      <c r="K12041" t="s">
        <v>24359</v>
      </c>
      <c r="L12041" t="s">
        <v>24360</v>
      </c>
      <c r="M12041" t="s">
        <v>12546</v>
      </c>
      <c r="N12041">
        <v>60068</v>
      </c>
      <c r="Q12041" t="s">
        <v>12415</v>
      </c>
      <c r="R12041" t="s">
        <v>12416</v>
      </c>
      <c r="S12041" t="s">
        <v>24361</v>
      </c>
      <c r="U12041" t="s">
        <v>12418</v>
      </c>
      <c r="W12041">
        <v>11</v>
      </c>
      <c r="X12041">
        <v>2</v>
      </c>
      <c r="Y12041" t="s">
        <v>12419</v>
      </c>
      <c r="Z12041" t="s">
        <v>12420</v>
      </c>
      <c r="AA12041" t="s">
        <v>14498</v>
      </c>
      <c r="AB12041" t="s">
        <v>12422</v>
      </c>
      <c r="AC12041">
        <v>2</v>
      </c>
      <c r="AD12041" s="123">
        <v>40217</v>
      </c>
      <c r="AE12041" t="s">
        <v>12431</v>
      </c>
      <c r="AG12041">
        <v>40005964</v>
      </c>
      <c r="AL12041" t="s">
        <v>12422</v>
      </c>
      <c r="AN12041">
        <v>1403122901</v>
      </c>
      <c r="AO12041">
        <v>16</v>
      </c>
      <c r="AP12041" t="s">
        <v>12424</v>
      </c>
      <c r="AQ12041" t="s">
        <v>11408</v>
      </c>
      <c r="AR12041">
        <v>4100</v>
      </c>
      <c r="AS12041" t="s">
        <v>12491</v>
      </c>
      <c r="AT12041">
        <v>0</v>
      </c>
      <c r="AV12041" t="s">
        <v>24362</v>
      </c>
      <c r="AW12041">
        <v>116100</v>
      </c>
    </row>
    <row r="12042" spans="1:49" x14ac:dyDescent="0.25">
      <c r="A12042">
        <v>4100</v>
      </c>
      <c r="B12042">
        <v>30050</v>
      </c>
      <c r="C12042">
        <v>4031</v>
      </c>
      <c r="D12042">
        <v>415</v>
      </c>
      <c r="E12042" s="124" t="s">
        <v>315</v>
      </c>
      <c r="F12042" t="str">
        <f t="shared" si="250"/>
        <v>OpenSMITH INDUSTRIAL RUBBER &amp;</v>
      </c>
      <c r="G12042" s="151" t="str">
        <f t="shared" si="249"/>
        <v>Open</v>
      </c>
      <c r="H12042" s="149" t="s">
        <v>8497</v>
      </c>
      <c r="I12042">
        <v>40004225</v>
      </c>
      <c r="J12042" t="s">
        <v>24363</v>
      </c>
      <c r="K12042" t="s">
        <v>24364</v>
      </c>
      <c r="L12042" t="s">
        <v>17405</v>
      </c>
      <c r="M12042" t="s">
        <v>12546</v>
      </c>
      <c r="N12042" t="s">
        <v>24328</v>
      </c>
      <c r="Q12042" t="s">
        <v>12415</v>
      </c>
      <c r="R12042" t="s">
        <v>12416</v>
      </c>
      <c r="S12042" t="s">
        <v>24365</v>
      </c>
      <c r="U12042" t="s">
        <v>12418</v>
      </c>
      <c r="W12042">
        <v>11</v>
      </c>
      <c r="X12042">
        <v>2</v>
      </c>
      <c r="Y12042" t="s">
        <v>12419</v>
      </c>
      <c r="Z12042" t="s">
        <v>12420</v>
      </c>
      <c r="AA12042" t="s">
        <v>12421</v>
      </c>
      <c r="AB12042" t="s">
        <v>12422</v>
      </c>
      <c r="AC12042">
        <v>2</v>
      </c>
      <c r="AD12042" s="123">
        <v>39111</v>
      </c>
      <c r="AE12042" t="s">
        <v>12423</v>
      </c>
      <c r="AG12042">
        <v>40004225</v>
      </c>
      <c r="AL12042" t="s">
        <v>12422</v>
      </c>
      <c r="AN12042">
        <v>1420125401</v>
      </c>
      <c r="AO12042">
        <v>16</v>
      </c>
      <c r="AP12042" t="s">
        <v>12424</v>
      </c>
      <c r="AQ12042" t="s">
        <v>11408</v>
      </c>
      <c r="AR12042">
        <v>4100</v>
      </c>
      <c r="AT12042">
        <v>2005</v>
      </c>
      <c r="AV12042" t="s">
        <v>24366</v>
      </c>
      <c r="AW12042">
        <v>116100</v>
      </c>
    </row>
    <row r="12043" spans="1:49" x14ac:dyDescent="0.25">
      <c r="A12043">
        <v>4100</v>
      </c>
      <c r="B12043">
        <v>30050</v>
      </c>
      <c r="C12043">
        <v>4031</v>
      </c>
      <c r="D12043">
        <v>415</v>
      </c>
      <c r="E12043" s="124" t="s">
        <v>315</v>
      </c>
      <c r="F12043" t="str">
        <f t="shared" si="250"/>
        <v>OpenSNAK KING CORPORATION</v>
      </c>
      <c r="G12043" s="151" t="str">
        <f t="shared" si="249"/>
        <v>Open</v>
      </c>
      <c r="H12043" s="149" t="s">
        <v>8515</v>
      </c>
      <c r="I12043">
        <v>40007093</v>
      </c>
      <c r="K12043" t="s">
        <v>24367</v>
      </c>
      <c r="L12043" t="s">
        <v>17632</v>
      </c>
      <c r="M12043" t="s">
        <v>13237</v>
      </c>
      <c r="N12043">
        <v>91745</v>
      </c>
      <c r="Q12043" t="s">
        <v>12415</v>
      </c>
      <c r="R12043" t="s">
        <v>12416</v>
      </c>
      <c r="S12043" t="s">
        <v>24368</v>
      </c>
      <c r="U12043" t="s">
        <v>12418</v>
      </c>
      <c r="W12043">
        <v>11</v>
      </c>
      <c r="X12043">
        <v>1</v>
      </c>
      <c r="Y12043" t="s">
        <v>12419</v>
      </c>
      <c r="Z12043" t="s">
        <v>12420</v>
      </c>
      <c r="AA12043" t="s">
        <v>12429</v>
      </c>
      <c r="AB12043" t="s">
        <v>12422</v>
      </c>
      <c r="AC12043">
        <v>2</v>
      </c>
      <c r="AD12043" s="123">
        <v>41416</v>
      </c>
      <c r="AE12043" t="s">
        <v>12431</v>
      </c>
      <c r="AG12043">
        <v>40007093</v>
      </c>
      <c r="AL12043" t="s">
        <v>12422</v>
      </c>
      <c r="AN12043">
        <v>503799351</v>
      </c>
      <c r="AO12043">
        <v>16</v>
      </c>
      <c r="AP12043" t="s">
        <v>12424</v>
      </c>
      <c r="AQ12043" t="s">
        <v>11408</v>
      </c>
      <c r="AR12043">
        <v>4100</v>
      </c>
      <c r="AT12043">
        <v>0</v>
      </c>
      <c r="AV12043" t="s">
        <v>24369</v>
      </c>
      <c r="AW12043">
        <v>116100</v>
      </c>
    </row>
    <row r="12044" spans="1:49" x14ac:dyDescent="0.25">
      <c r="A12044">
        <v>4100</v>
      </c>
      <c r="B12044">
        <v>30050</v>
      </c>
      <c r="C12044">
        <v>4031</v>
      </c>
      <c r="D12044">
        <v>415</v>
      </c>
      <c r="E12044" s="124" t="s">
        <v>315</v>
      </c>
      <c r="F12044" t="str">
        <f t="shared" si="250"/>
        <v>OpenSPARE PARTS SOLUTIONS</v>
      </c>
      <c r="G12044" s="151" t="str">
        <f t="shared" si="249"/>
        <v>Open</v>
      </c>
      <c r="H12044" s="149" t="s">
        <v>8608</v>
      </c>
      <c r="I12044">
        <v>40003652</v>
      </c>
      <c r="K12044" t="s">
        <v>24370</v>
      </c>
      <c r="L12044" t="s">
        <v>17405</v>
      </c>
      <c r="M12044" t="s">
        <v>12546</v>
      </c>
      <c r="N12044">
        <v>61109</v>
      </c>
      <c r="Q12044" t="s">
        <v>12415</v>
      </c>
      <c r="R12044" t="s">
        <v>12416</v>
      </c>
      <c r="S12044">
        <v>8156371490</v>
      </c>
      <c r="U12044" t="s">
        <v>12418</v>
      </c>
      <c r="W12044">
        <v>11</v>
      </c>
      <c r="X12044">
        <v>0</v>
      </c>
      <c r="Y12044" t="s">
        <v>12419</v>
      </c>
      <c r="Z12044" t="s">
        <v>12420</v>
      </c>
      <c r="AA12044" t="s">
        <v>12421</v>
      </c>
      <c r="AB12044" t="s">
        <v>12430</v>
      </c>
      <c r="AC12044">
        <v>2</v>
      </c>
      <c r="AD12044" s="123">
        <v>39111</v>
      </c>
      <c r="AE12044" t="s">
        <v>12423</v>
      </c>
      <c r="AG12044">
        <v>40003652</v>
      </c>
      <c r="AL12044" t="s">
        <v>12430</v>
      </c>
      <c r="AN12044">
        <v>1420125401</v>
      </c>
      <c r="AO12044">
        <v>16</v>
      </c>
      <c r="AP12044" t="s">
        <v>12424</v>
      </c>
      <c r="AQ12044" t="s">
        <v>11408</v>
      </c>
      <c r="AR12044">
        <v>4100</v>
      </c>
      <c r="AT12044">
        <v>0</v>
      </c>
      <c r="AV12044" t="s">
        <v>24371</v>
      </c>
      <c r="AW12044">
        <v>116100</v>
      </c>
    </row>
    <row r="12045" spans="1:49" x14ac:dyDescent="0.25">
      <c r="A12045">
        <v>4100</v>
      </c>
      <c r="B12045">
        <v>30050</v>
      </c>
      <c r="C12045">
        <v>4031</v>
      </c>
      <c r="D12045">
        <v>415</v>
      </c>
      <c r="E12045" s="124" t="s">
        <v>315</v>
      </c>
      <c r="F12045" t="str">
        <f t="shared" si="250"/>
        <v>OpenSPECO INC.</v>
      </c>
      <c r="G12045" s="151" t="str">
        <f t="shared" si="249"/>
        <v>Open</v>
      </c>
      <c r="H12045" s="149" t="s">
        <v>8630</v>
      </c>
      <c r="I12045">
        <v>40003172</v>
      </c>
      <c r="K12045" t="s">
        <v>24372</v>
      </c>
      <c r="L12045" t="s">
        <v>23619</v>
      </c>
      <c r="M12045" t="s">
        <v>12546</v>
      </c>
      <c r="N12045" t="s">
        <v>24373</v>
      </c>
      <c r="Q12045" t="s">
        <v>12415</v>
      </c>
      <c r="R12045" t="s">
        <v>12416</v>
      </c>
      <c r="S12045" t="s">
        <v>24374</v>
      </c>
      <c r="U12045" t="s">
        <v>12418</v>
      </c>
      <c r="W12045">
        <v>11</v>
      </c>
      <c r="X12045">
        <v>1</v>
      </c>
      <c r="Y12045" t="s">
        <v>12419</v>
      </c>
      <c r="Z12045" t="s">
        <v>12420</v>
      </c>
      <c r="AA12045" t="s">
        <v>12421</v>
      </c>
      <c r="AB12045" t="s">
        <v>12422</v>
      </c>
      <c r="AC12045">
        <v>2</v>
      </c>
      <c r="AD12045" s="123">
        <v>39111</v>
      </c>
      <c r="AE12045" t="s">
        <v>12423</v>
      </c>
      <c r="AG12045">
        <v>40003172</v>
      </c>
      <c r="AL12045" t="s">
        <v>12422</v>
      </c>
      <c r="AN12045">
        <v>1403126601</v>
      </c>
      <c r="AO12045">
        <v>16</v>
      </c>
      <c r="AP12045" t="s">
        <v>12424</v>
      </c>
      <c r="AQ12045" t="s">
        <v>11408</v>
      </c>
      <c r="AR12045">
        <v>4100</v>
      </c>
      <c r="AS12045" t="s">
        <v>12491</v>
      </c>
      <c r="AT12045">
        <v>2005</v>
      </c>
      <c r="AV12045" t="s">
        <v>8630</v>
      </c>
      <c r="AW12045">
        <v>116100</v>
      </c>
    </row>
    <row r="12046" spans="1:49" x14ac:dyDescent="0.25">
      <c r="A12046">
        <v>4100</v>
      </c>
      <c r="B12046">
        <v>30010</v>
      </c>
      <c r="C12046">
        <v>4002</v>
      </c>
      <c r="D12046">
        <v>410</v>
      </c>
      <c r="E12046" s="124" t="s">
        <v>315</v>
      </c>
      <c r="F12046" t="str">
        <f t="shared" si="250"/>
        <v>OpenSPUNTECH INDUSTRIES</v>
      </c>
      <c r="G12046" s="151" t="str">
        <f t="shared" si="249"/>
        <v>Open</v>
      </c>
      <c r="H12046" s="149" t="s">
        <v>8661</v>
      </c>
      <c r="I12046">
        <v>40003348</v>
      </c>
      <c r="K12046" t="s">
        <v>24375</v>
      </c>
      <c r="L12046" t="s">
        <v>24376</v>
      </c>
      <c r="M12046" t="s">
        <v>13169</v>
      </c>
      <c r="N12046" t="s">
        <v>24377</v>
      </c>
      <c r="Q12046" t="s">
        <v>12415</v>
      </c>
      <c r="R12046" t="s">
        <v>12416</v>
      </c>
      <c r="S12046" t="s">
        <v>24378</v>
      </c>
      <c r="U12046" t="s">
        <v>12418</v>
      </c>
      <c r="W12046">
        <v>11</v>
      </c>
      <c r="X12046">
        <v>1</v>
      </c>
      <c r="Y12046" t="s">
        <v>12419</v>
      </c>
      <c r="Z12046" t="s">
        <v>12420</v>
      </c>
      <c r="AA12046" t="s">
        <v>12421</v>
      </c>
      <c r="AB12046" t="s">
        <v>12422</v>
      </c>
      <c r="AC12046">
        <v>2</v>
      </c>
      <c r="AD12046" s="123">
        <v>39111</v>
      </c>
      <c r="AE12046" t="s">
        <v>12423</v>
      </c>
      <c r="AG12046">
        <v>40003348</v>
      </c>
      <c r="AL12046" t="s">
        <v>12422</v>
      </c>
      <c r="AN12046">
        <v>3414509401</v>
      </c>
      <c r="AO12046">
        <v>16</v>
      </c>
      <c r="AP12046" t="s">
        <v>12424</v>
      </c>
      <c r="AQ12046" t="s">
        <v>11408</v>
      </c>
      <c r="AR12046">
        <v>4100</v>
      </c>
      <c r="AT12046">
        <v>0</v>
      </c>
      <c r="AV12046" t="s">
        <v>24379</v>
      </c>
      <c r="AW12046">
        <v>116100</v>
      </c>
    </row>
    <row r="12047" spans="1:49" x14ac:dyDescent="0.25">
      <c r="A12047">
        <v>4100</v>
      </c>
      <c r="B12047">
        <v>30050</v>
      </c>
      <c r="C12047">
        <v>4031</v>
      </c>
      <c r="D12047">
        <v>415</v>
      </c>
      <c r="E12047" s="124" t="s">
        <v>315</v>
      </c>
      <c r="F12047" t="str">
        <f t="shared" si="250"/>
        <v>OpenSPX TRANSFORMER SOLUTIONS</v>
      </c>
      <c r="G12047" s="151" t="str">
        <f t="shared" si="249"/>
        <v>Open</v>
      </c>
      <c r="H12047" s="149" t="s">
        <v>8662</v>
      </c>
      <c r="I12047">
        <v>40006859</v>
      </c>
      <c r="K12047" t="s">
        <v>24380</v>
      </c>
      <c r="L12047" t="s">
        <v>23591</v>
      </c>
      <c r="M12047" t="s">
        <v>14186</v>
      </c>
      <c r="N12047">
        <v>53186</v>
      </c>
      <c r="Q12047" t="s">
        <v>12415</v>
      </c>
      <c r="R12047" t="s">
        <v>12416</v>
      </c>
      <c r="S12047" t="s">
        <v>24381</v>
      </c>
      <c r="U12047" t="s">
        <v>12418</v>
      </c>
      <c r="W12047">
        <v>11</v>
      </c>
      <c r="X12047">
        <v>1</v>
      </c>
      <c r="Y12047" t="s">
        <v>12472</v>
      </c>
      <c r="Z12047" t="s">
        <v>12420</v>
      </c>
      <c r="AA12047" t="s">
        <v>12429</v>
      </c>
      <c r="AB12047" t="s">
        <v>14028</v>
      </c>
      <c r="AC12047">
        <v>2</v>
      </c>
      <c r="AD12047" s="123">
        <v>41107</v>
      </c>
      <c r="AE12047" t="s">
        <v>12431</v>
      </c>
      <c r="AG12047">
        <v>40006859</v>
      </c>
      <c r="AL12047" t="s">
        <v>14028</v>
      </c>
      <c r="AN12047">
        <v>5013312201</v>
      </c>
      <c r="AO12047">
        <v>16</v>
      </c>
      <c r="AP12047" t="s">
        <v>12424</v>
      </c>
      <c r="AQ12047" t="s">
        <v>11408</v>
      </c>
      <c r="AR12047">
        <v>4100</v>
      </c>
      <c r="AT12047">
        <v>0</v>
      </c>
      <c r="AV12047" t="s">
        <v>24382</v>
      </c>
      <c r="AW12047">
        <v>116100</v>
      </c>
    </row>
    <row r="12048" spans="1:49" x14ac:dyDescent="0.25">
      <c r="A12048">
        <v>4100</v>
      </c>
      <c r="B12048">
        <v>30050</v>
      </c>
      <c r="C12048">
        <v>4031</v>
      </c>
      <c r="D12048">
        <v>415</v>
      </c>
      <c r="E12048" s="124" t="s">
        <v>315</v>
      </c>
      <c r="F12048" t="str">
        <f t="shared" si="250"/>
        <v>OpenSTICKON PACKAGING SYSTEMS INC</v>
      </c>
      <c r="G12048" s="151" t="str">
        <f t="shared" si="249"/>
        <v>Open</v>
      </c>
      <c r="H12048" s="149" t="s">
        <v>8733</v>
      </c>
      <c r="I12048">
        <v>40004215</v>
      </c>
      <c r="K12048" t="s">
        <v>24383</v>
      </c>
      <c r="L12048" t="s">
        <v>24252</v>
      </c>
      <c r="M12048" t="s">
        <v>12546</v>
      </c>
      <c r="N12048" t="s">
        <v>24384</v>
      </c>
      <c r="Q12048" t="s">
        <v>12415</v>
      </c>
      <c r="R12048" t="s">
        <v>12416</v>
      </c>
      <c r="S12048" t="s">
        <v>24385</v>
      </c>
      <c r="U12048" t="s">
        <v>12418</v>
      </c>
      <c r="W12048">
        <v>11</v>
      </c>
      <c r="X12048">
        <v>2</v>
      </c>
      <c r="Y12048" t="s">
        <v>12472</v>
      </c>
      <c r="Z12048" t="s">
        <v>12420</v>
      </c>
      <c r="AA12048" t="s">
        <v>12421</v>
      </c>
      <c r="AB12048" t="s">
        <v>12422</v>
      </c>
      <c r="AC12048">
        <v>2</v>
      </c>
      <c r="AD12048" s="123">
        <v>39111</v>
      </c>
      <c r="AE12048" t="s">
        <v>12423</v>
      </c>
      <c r="AG12048">
        <v>40004215</v>
      </c>
      <c r="AL12048" t="s">
        <v>12422</v>
      </c>
      <c r="AN12048">
        <v>1403100801</v>
      </c>
      <c r="AO12048">
        <v>16</v>
      </c>
      <c r="AP12048" t="s">
        <v>12424</v>
      </c>
      <c r="AQ12048" t="s">
        <v>11408</v>
      </c>
      <c r="AR12048">
        <v>4100</v>
      </c>
      <c r="AS12048" t="s">
        <v>12491</v>
      </c>
      <c r="AT12048">
        <v>2005</v>
      </c>
      <c r="AV12048" t="s">
        <v>24386</v>
      </c>
      <c r="AW12048">
        <v>116100</v>
      </c>
    </row>
    <row r="12049" spans="1:49" x14ac:dyDescent="0.25">
      <c r="A12049">
        <v>4100</v>
      </c>
      <c r="B12049">
        <v>30050</v>
      </c>
      <c r="C12049">
        <v>4031</v>
      </c>
      <c r="D12049">
        <v>415</v>
      </c>
      <c r="E12049" s="124" t="s">
        <v>315</v>
      </c>
      <c r="F12049" t="str">
        <f t="shared" si="250"/>
        <v>OpenSUBURBAN MACHINE CORP.</v>
      </c>
      <c r="G12049" s="151" t="str">
        <f t="shared" si="249"/>
        <v>Open</v>
      </c>
      <c r="H12049" s="149" t="s">
        <v>8768</v>
      </c>
      <c r="I12049">
        <v>40004160</v>
      </c>
      <c r="K12049" t="s">
        <v>24387</v>
      </c>
      <c r="L12049" t="s">
        <v>22630</v>
      </c>
      <c r="M12049" t="s">
        <v>12546</v>
      </c>
      <c r="N12049">
        <v>60090</v>
      </c>
      <c r="Q12049" t="s">
        <v>12415</v>
      </c>
      <c r="R12049" t="s">
        <v>12416</v>
      </c>
      <c r="S12049" t="s">
        <v>24388</v>
      </c>
      <c r="U12049" t="s">
        <v>12418</v>
      </c>
      <c r="W12049">
        <v>11</v>
      </c>
      <c r="X12049">
        <v>0</v>
      </c>
      <c r="Y12049" t="s">
        <v>12419</v>
      </c>
      <c r="Z12049" t="s">
        <v>12420</v>
      </c>
      <c r="AA12049" t="s">
        <v>12421</v>
      </c>
      <c r="AB12049" t="s">
        <v>12422</v>
      </c>
      <c r="AC12049">
        <v>2</v>
      </c>
      <c r="AD12049" s="123">
        <v>39111</v>
      </c>
      <c r="AE12049" t="s">
        <v>12423</v>
      </c>
      <c r="AG12049">
        <v>40004160</v>
      </c>
      <c r="AL12049" t="s">
        <v>12422</v>
      </c>
      <c r="AN12049">
        <v>1403131501</v>
      </c>
      <c r="AO12049">
        <v>16</v>
      </c>
      <c r="AP12049" t="s">
        <v>12424</v>
      </c>
      <c r="AQ12049" t="s">
        <v>11408</v>
      </c>
      <c r="AR12049">
        <v>4100</v>
      </c>
      <c r="AT12049">
        <v>2005</v>
      </c>
      <c r="AV12049" t="s">
        <v>24389</v>
      </c>
      <c r="AW12049">
        <v>116100</v>
      </c>
    </row>
    <row r="12050" spans="1:49" x14ac:dyDescent="0.25">
      <c r="A12050">
        <v>4100</v>
      </c>
      <c r="B12050">
        <v>30050</v>
      </c>
      <c r="C12050">
        <v>4031</v>
      </c>
      <c r="D12050">
        <v>415</v>
      </c>
      <c r="E12050" s="124" t="s">
        <v>315</v>
      </c>
      <c r="F12050" t="str">
        <f t="shared" si="250"/>
        <v>OpenSUB-ZERO, INC.</v>
      </c>
      <c r="G12050" s="151" t="str">
        <f t="shared" si="249"/>
        <v>Open</v>
      </c>
      <c r="H12050" s="149" t="s">
        <v>8769</v>
      </c>
      <c r="I12050">
        <v>40007080</v>
      </c>
      <c r="L12050" t="s">
        <v>14439</v>
      </c>
      <c r="M12050" t="s">
        <v>14186</v>
      </c>
      <c r="O12050">
        <v>44848</v>
      </c>
      <c r="P12050">
        <v>53744</v>
      </c>
      <c r="Q12050" t="s">
        <v>12415</v>
      </c>
      <c r="R12050" t="s">
        <v>12416</v>
      </c>
      <c r="S12050" t="s">
        <v>24390</v>
      </c>
      <c r="U12050" t="s">
        <v>12418</v>
      </c>
      <c r="W12050">
        <v>11</v>
      </c>
      <c r="X12050">
        <v>1</v>
      </c>
      <c r="Y12050" t="s">
        <v>12472</v>
      </c>
      <c r="Z12050" t="s">
        <v>12420</v>
      </c>
      <c r="AA12050" t="s">
        <v>12485</v>
      </c>
      <c r="AB12050" t="s">
        <v>12422</v>
      </c>
      <c r="AC12050">
        <v>2</v>
      </c>
      <c r="AD12050" s="123">
        <v>41403</v>
      </c>
      <c r="AE12050" t="s">
        <v>12528</v>
      </c>
      <c r="AG12050">
        <v>40007080</v>
      </c>
      <c r="AL12050" t="s">
        <v>12422</v>
      </c>
      <c r="AN12050">
        <v>5002505801</v>
      </c>
      <c r="AO12050">
        <v>16</v>
      </c>
      <c r="AP12050" t="s">
        <v>12424</v>
      </c>
      <c r="AQ12050" t="s">
        <v>11408</v>
      </c>
      <c r="AR12050">
        <v>4100</v>
      </c>
      <c r="AT12050">
        <v>0</v>
      </c>
      <c r="AV12050" t="s">
        <v>24391</v>
      </c>
      <c r="AW12050">
        <v>116100</v>
      </c>
    </row>
    <row r="12051" spans="1:49" x14ac:dyDescent="0.25">
      <c r="A12051">
        <v>4100</v>
      </c>
      <c r="B12051">
        <v>30050</v>
      </c>
      <c r="C12051">
        <v>4031</v>
      </c>
      <c r="D12051">
        <v>415</v>
      </c>
      <c r="E12051" s="124" t="s">
        <v>315</v>
      </c>
      <c r="F12051" t="str">
        <f t="shared" si="250"/>
        <v>OpenSUMITOMO ELECTRIC CARBIDE MFG., INC</v>
      </c>
      <c r="G12051" s="151" t="str">
        <f t="shared" si="249"/>
        <v>Open</v>
      </c>
      <c r="H12051" s="149" t="s">
        <v>8773</v>
      </c>
      <c r="I12051">
        <v>40006380</v>
      </c>
      <c r="K12051" t="s">
        <v>24392</v>
      </c>
      <c r="L12051" t="s">
        <v>17555</v>
      </c>
      <c r="M12051" t="s">
        <v>14186</v>
      </c>
      <c r="N12051">
        <v>53151</v>
      </c>
      <c r="Q12051" t="s">
        <v>12415</v>
      </c>
      <c r="R12051" t="s">
        <v>12416</v>
      </c>
      <c r="S12051" t="s">
        <v>24393</v>
      </c>
      <c r="U12051" t="s">
        <v>12418</v>
      </c>
      <c r="W12051">
        <v>11</v>
      </c>
      <c r="X12051">
        <v>1</v>
      </c>
      <c r="Y12051" t="s">
        <v>12419</v>
      </c>
      <c r="Z12051" t="s">
        <v>12420</v>
      </c>
      <c r="AA12051" t="s">
        <v>14498</v>
      </c>
      <c r="AB12051" t="s">
        <v>12422</v>
      </c>
      <c r="AC12051">
        <v>2</v>
      </c>
      <c r="AD12051" s="123">
        <v>40435</v>
      </c>
      <c r="AE12051" t="s">
        <v>12431</v>
      </c>
      <c r="AG12051">
        <v>40006380</v>
      </c>
      <c r="AL12051" t="s">
        <v>12422</v>
      </c>
      <c r="AN12051">
        <v>5013307701</v>
      </c>
      <c r="AO12051">
        <v>16</v>
      </c>
      <c r="AP12051" t="s">
        <v>12424</v>
      </c>
      <c r="AQ12051" t="s">
        <v>11408</v>
      </c>
      <c r="AR12051">
        <v>4100</v>
      </c>
      <c r="AT12051">
        <v>0</v>
      </c>
      <c r="AV12051" t="s">
        <v>24394</v>
      </c>
      <c r="AW12051">
        <v>116100</v>
      </c>
    </row>
    <row r="12052" spans="1:49" x14ac:dyDescent="0.25">
      <c r="A12052">
        <v>4100</v>
      </c>
      <c r="B12052">
        <v>30050</v>
      </c>
      <c r="C12052">
        <v>4031</v>
      </c>
      <c r="D12052">
        <v>415</v>
      </c>
      <c r="E12052" s="124" t="s">
        <v>315</v>
      </c>
      <c r="F12052" t="str">
        <f t="shared" si="250"/>
        <v>OpenSUPERIOR CARBIDE LLC</v>
      </c>
      <c r="G12052" s="151" t="str">
        <f t="shared" si="249"/>
        <v>Open</v>
      </c>
      <c r="H12052" s="149" t="s">
        <v>8805</v>
      </c>
      <c r="I12052">
        <v>40007957</v>
      </c>
      <c r="K12052" t="s">
        <v>24395</v>
      </c>
      <c r="L12052" t="s">
        <v>16663</v>
      </c>
      <c r="M12052" t="s">
        <v>14186</v>
      </c>
      <c r="N12052">
        <v>53105</v>
      </c>
      <c r="Q12052" t="s">
        <v>12415</v>
      </c>
      <c r="R12052" t="s">
        <v>12416</v>
      </c>
      <c r="S12052" t="s">
        <v>24396</v>
      </c>
      <c r="U12052" t="s">
        <v>12418</v>
      </c>
      <c r="W12052">
        <v>11</v>
      </c>
      <c r="X12052">
        <v>0</v>
      </c>
      <c r="Y12052" t="s">
        <v>13389</v>
      </c>
      <c r="Z12052" t="s">
        <v>12420</v>
      </c>
      <c r="AA12052" t="s">
        <v>12429</v>
      </c>
      <c r="AB12052" t="s">
        <v>12422</v>
      </c>
      <c r="AC12052">
        <v>2</v>
      </c>
      <c r="AD12052" s="123">
        <v>42685</v>
      </c>
      <c r="AE12052" t="s">
        <v>12431</v>
      </c>
      <c r="AG12052">
        <v>40007957</v>
      </c>
      <c r="AL12052" t="s">
        <v>12422</v>
      </c>
      <c r="AN12052">
        <v>5010101501</v>
      </c>
      <c r="AO12052">
        <v>16</v>
      </c>
      <c r="AP12052" t="s">
        <v>12424</v>
      </c>
      <c r="AQ12052" t="s">
        <v>11408</v>
      </c>
      <c r="AR12052">
        <v>4100</v>
      </c>
      <c r="AT12052">
        <v>0</v>
      </c>
      <c r="AV12052" t="s">
        <v>24397</v>
      </c>
      <c r="AW12052">
        <v>116100</v>
      </c>
    </row>
    <row r="12053" spans="1:49" x14ac:dyDescent="0.25">
      <c r="A12053">
        <v>4100</v>
      </c>
      <c r="B12053">
        <v>30010</v>
      </c>
      <c r="C12053">
        <v>4002</v>
      </c>
      <c r="D12053">
        <v>416</v>
      </c>
      <c r="E12053" s="124" t="s">
        <v>315</v>
      </c>
      <c r="F12053" t="str">
        <f t="shared" si="250"/>
        <v>OpenSYNOVOS BILLING PO BOX</v>
      </c>
      <c r="G12053" s="151" t="str">
        <f t="shared" ref="G12053:G12116" si="251">RIGHT(E12053,LEN(E12053)-3)</f>
        <v>Open</v>
      </c>
      <c r="H12053" s="149" t="s">
        <v>8862</v>
      </c>
      <c r="I12053">
        <v>40007938</v>
      </c>
      <c r="L12053" t="s">
        <v>13312</v>
      </c>
      <c r="M12053" t="s">
        <v>12494</v>
      </c>
      <c r="O12053">
        <v>982478</v>
      </c>
      <c r="P12053" t="s">
        <v>13313</v>
      </c>
      <c r="Q12053" t="s">
        <v>12415</v>
      </c>
      <c r="R12053" t="s">
        <v>12416</v>
      </c>
      <c r="S12053" t="s">
        <v>24398</v>
      </c>
      <c r="U12053" t="s">
        <v>12418</v>
      </c>
      <c r="W12053">
        <v>11</v>
      </c>
      <c r="X12053">
        <v>0</v>
      </c>
      <c r="Y12053" t="s">
        <v>12419</v>
      </c>
      <c r="Z12053" t="s">
        <v>12420</v>
      </c>
      <c r="AA12053" t="s">
        <v>12429</v>
      </c>
      <c r="AB12053" t="s">
        <v>12757</v>
      </c>
      <c r="AC12053">
        <v>2</v>
      </c>
      <c r="AD12053" s="123">
        <v>42655</v>
      </c>
      <c r="AE12053" t="s">
        <v>12431</v>
      </c>
      <c r="AG12053">
        <v>40007938</v>
      </c>
      <c r="AL12053" t="s">
        <v>12757</v>
      </c>
      <c r="AN12053">
        <v>4414109801</v>
      </c>
      <c r="AO12053">
        <v>16</v>
      </c>
      <c r="AP12053" t="s">
        <v>12424</v>
      </c>
      <c r="AQ12053" t="s">
        <v>11408</v>
      </c>
      <c r="AR12053">
        <v>4100</v>
      </c>
      <c r="AT12053">
        <v>0</v>
      </c>
      <c r="AV12053" t="s">
        <v>8861</v>
      </c>
      <c r="AW12053">
        <v>116100</v>
      </c>
    </row>
    <row r="12054" spans="1:49" x14ac:dyDescent="0.25">
      <c r="A12054">
        <v>4100</v>
      </c>
      <c r="B12054">
        <v>30050</v>
      </c>
      <c r="C12054">
        <v>4031</v>
      </c>
      <c r="D12054">
        <v>415</v>
      </c>
      <c r="E12054" s="124" t="s">
        <v>315</v>
      </c>
      <c r="F12054" t="str">
        <f t="shared" si="250"/>
        <v>OpenTACKPAPER, LLC</v>
      </c>
      <c r="G12054" s="151" t="str">
        <f t="shared" si="251"/>
        <v>Open</v>
      </c>
      <c r="H12054" s="149" t="s">
        <v>13932</v>
      </c>
      <c r="I12054">
        <v>40008857</v>
      </c>
      <c r="K12054" t="s">
        <v>24399</v>
      </c>
      <c r="L12054" t="s">
        <v>23953</v>
      </c>
      <c r="M12054" t="s">
        <v>14186</v>
      </c>
      <c r="N12054">
        <v>53405</v>
      </c>
      <c r="Q12054" t="s">
        <v>12415</v>
      </c>
      <c r="R12054" t="s">
        <v>12416</v>
      </c>
      <c r="U12054" t="s">
        <v>12418</v>
      </c>
      <c r="W12054">
        <v>11</v>
      </c>
      <c r="X12054">
        <v>0</v>
      </c>
      <c r="Y12054" t="s">
        <v>12472</v>
      </c>
      <c r="Z12054" t="s">
        <v>12420</v>
      </c>
      <c r="AA12054" t="s">
        <v>12485</v>
      </c>
      <c r="AB12054" t="s">
        <v>12422</v>
      </c>
      <c r="AC12054">
        <v>2</v>
      </c>
      <c r="AD12054" s="123">
        <v>43945</v>
      </c>
      <c r="AE12054" t="s">
        <v>12486</v>
      </c>
      <c r="AG12054">
        <v>40008857</v>
      </c>
      <c r="AL12054" t="s">
        <v>12422</v>
      </c>
      <c r="AN12054">
        <v>5010109401</v>
      </c>
      <c r="AO12054">
        <v>16</v>
      </c>
      <c r="AP12054" t="s">
        <v>12424</v>
      </c>
      <c r="AQ12054" t="s">
        <v>11408</v>
      </c>
      <c r="AR12054">
        <v>4100</v>
      </c>
      <c r="AT12054">
        <v>0</v>
      </c>
      <c r="AV12054" t="s">
        <v>24400</v>
      </c>
      <c r="AW12054">
        <v>116100</v>
      </c>
    </row>
    <row r="12055" spans="1:49" x14ac:dyDescent="0.25">
      <c r="A12055">
        <v>4100</v>
      </c>
      <c r="B12055">
        <v>30050</v>
      </c>
      <c r="C12055">
        <v>4031</v>
      </c>
      <c r="D12055">
        <v>415</v>
      </c>
      <c r="E12055" s="124" t="s">
        <v>315</v>
      </c>
      <c r="F12055" t="str">
        <f t="shared" si="250"/>
        <v>OpenTASTE OF NATURE</v>
      </c>
      <c r="G12055" s="151" t="str">
        <f t="shared" si="251"/>
        <v>Open</v>
      </c>
      <c r="H12055" s="149" t="s">
        <v>8915</v>
      </c>
      <c r="I12055">
        <v>40006986</v>
      </c>
      <c r="J12055" t="s">
        <v>24401</v>
      </c>
      <c r="K12055" t="s">
        <v>24402</v>
      </c>
      <c r="L12055" t="s">
        <v>24403</v>
      </c>
      <c r="M12055" t="s">
        <v>13237</v>
      </c>
      <c r="N12055">
        <v>90405</v>
      </c>
      <c r="Q12055" t="s">
        <v>12415</v>
      </c>
      <c r="R12055" t="s">
        <v>12416</v>
      </c>
      <c r="S12055" t="s">
        <v>24404</v>
      </c>
      <c r="U12055" t="s">
        <v>12418</v>
      </c>
      <c r="W12055">
        <v>11</v>
      </c>
      <c r="X12055">
        <v>1</v>
      </c>
      <c r="Y12055" t="s">
        <v>12419</v>
      </c>
      <c r="Z12055" t="s">
        <v>12420</v>
      </c>
      <c r="AA12055" t="s">
        <v>14498</v>
      </c>
      <c r="AB12055" t="s">
        <v>12478</v>
      </c>
      <c r="AC12055">
        <v>2</v>
      </c>
      <c r="AD12055" s="123">
        <v>41309</v>
      </c>
      <c r="AE12055" t="s">
        <v>12431</v>
      </c>
      <c r="AG12055">
        <v>40006986</v>
      </c>
      <c r="AL12055" t="s">
        <v>12478</v>
      </c>
      <c r="AN12055">
        <v>503732201</v>
      </c>
      <c r="AO12055">
        <v>16</v>
      </c>
      <c r="AP12055" t="s">
        <v>12424</v>
      </c>
      <c r="AQ12055" t="s">
        <v>11408</v>
      </c>
      <c r="AR12055">
        <v>4100</v>
      </c>
      <c r="AT12055">
        <v>0</v>
      </c>
      <c r="AV12055" t="s">
        <v>24405</v>
      </c>
      <c r="AW12055">
        <v>116100</v>
      </c>
    </row>
    <row r="12056" spans="1:49" x14ac:dyDescent="0.25">
      <c r="A12056">
        <v>4100</v>
      </c>
      <c r="B12056">
        <v>30010</v>
      </c>
      <c r="C12056">
        <v>4002</v>
      </c>
      <c r="D12056">
        <v>416</v>
      </c>
      <c r="E12056" s="124" t="s">
        <v>315</v>
      </c>
      <c r="F12056" t="str">
        <f t="shared" si="250"/>
        <v>OpenTAYLOR FARMS MARYLAND</v>
      </c>
      <c r="G12056" s="151" t="str">
        <f t="shared" si="251"/>
        <v>Open</v>
      </c>
      <c r="H12056" s="149" t="s">
        <v>8925</v>
      </c>
      <c r="I12056">
        <v>40007926</v>
      </c>
      <c r="K12056" t="s">
        <v>24406</v>
      </c>
      <c r="L12056" t="s">
        <v>24407</v>
      </c>
      <c r="M12056" t="s">
        <v>13125</v>
      </c>
      <c r="N12056">
        <v>20701</v>
      </c>
      <c r="Q12056" t="s">
        <v>12415</v>
      </c>
      <c r="R12056" t="s">
        <v>12416</v>
      </c>
      <c r="S12056" t="s">
        <v>24408</v>
      </c>
      <c r="U12056" t="s">
        <v>12418</v>
      </c>
      <c r="W12056">
        <v>11</v>
      </c>
      <c r="X12056">
        <v>1</v>
      </c>
      <c r="Y12056" t="s">
        <v>12419</v>
      </c>
      <c r="Z12056" t="s">
        <v>12420</v>
      </c>
      <c r="AA12056" t="s">
        <v>12429</v>
      </c>
      <c r="AB12056" t="s">
        <v>12422</v>
      </c>
      <c r="AC12056">
        <v>2</v>
      </c>
      <c r="AD12056" s="123">
        <v>42635</v>
      </c>
      <c r="AE12056" t="s">
        <v>12431</v>
      </c>
      <c r="AG12056">
        <v>40007926</v>
      </c>
      <c r="AL12056" t="s">
        <v>12422</v>
      </c>
      <c r="AN12056">
        <v>2102719411</v>
      </c>
      <c r="AO12056">
        <v>16</v>
      </c>
      <c r="AP12056" t="s">
        <v>12424</v>
      </c>
      <c r="AQ12056" t="s">
        <v>11408</v>
      </c>
      <c r="AR12056">
        <v>4100</v>
      </c>
      <c r="AT12056">
        <v>0</v>
      </c>
      <c r="AV12056" t="s">
        <v>15208</v>
      </c>
      <c r="AW12056">
        <v>116100</v>
      </c>
    </row>
    <row r="12057" spans="1:49" x14ac:dyDescent="0.25">
      <c r="A12057">
        <v>4100</v>
      </c>
      <c r="B12057">
        <v>30010</v>
      </c>
      <c r="C12057">
        <v>4002</v>
      </c>
      <c r="D12057">
        <v>416</v>
      </c>
      <c r="E12057" s="124" t="s">
        <v>315</v>
      </c>
      <c r="F12057" t="str">
        <f t="shared" si="250"/>
        <v>OpenTECH MACHINE INC.</v>
      </c>
      <c r="G12057" s="151" t="str">
        <f t="shared" si="251"/>
        <v>Open</v>
      </c>
      <c r="H12057" s="149" t="s">
        <v>8939</v>
      </c>
      <c r="I12057">
        <v>40008266</v>
      </c>
      <c r="K12057" t="s">
        <v>24409</v>
      </c>
      <c r="L12057" t="s">
        <v>23559</v>
      </c>
      <c r="M12057" t="s">
        <v>13125</v>
      </c>
      <c r="N12057">
        <v>21220</v>
      </c>
      <c r="Q12057" t="s">
        <v>12415</v>
      </c>
      <c r="R12057" t="s">
        <v>12416</v>
      </c>
      <c r="S12057" t="s">
        <v>24410</v>
      </c>
      <c r="U12057" t="s">
        <v>12418</v>
      </c>
      <c r="W12057">
        <v>11</v>
      </c>
      <c r="X12057">
        <v>1</v>
      </c>
      <c r="Y12057" t="s">
        <v>12419</v>
      </c>
      <c r="Z12057" t="s">
        <v>12420</v>
      </c>
      <c r="AA12057" t="s">
        <v>12429</v>
      </c>
      <c r="AB12057" t="s">
        <v>12422</v>
      </c>
      <c r="AC12057">
        <v>2</v>
      </c>
      <c r="AD12057" s="123">
        <v>43087</v>
      </c>
      <c r="AE12057" t="s">
        <v>12431</v>
      </c>
      <c r="AG12057">
        <v>40008266</v>
      </c>
      <c r="AL12057" t="s">
        <v>12422</v>
      </c>
      <c r="AN12057">
        <v>2151000401</v>
      </c>
      <c r="AO12057">
        <v>16</v>
      </c>
      <c r="AP12057" t="s">
        <v>12424</v>
      </c>
      <c r="AQ12057" t="s">
        <v>11408</v>
      </c>
      <c r="AR12057">
        <v>4100</v>
      </c>
      <c r="AT12057">
        <v>0</v>
      </c>
      <c r="AV12057" t="s">
        <v>24411</v>
      </c>
      <c r="AW12057">
        <v>116100</v>
      </c>
    </row>
    <row r="12058" spans="1:49" x14ac:dyDescent="0.25">
      <c r="A12058">
        <v>4100</v>
      </c>
      <c r="B12058">
        <v>30050</v>
      </c>
      <c r="C12058">
        <v>4031</v>
      </c>
      <c r="D12058">
        <v>415</v>
      </c>
      <c r="E12058" s="124" t="s">
        <v>315</v>
      </c>
      <c r="F12058" t="str">
        <f t="shared" si="250"/>
        <v>OpenTEK-MATIC INC.</v>
      </c>
      <c r="G12058" s="151" t="str">
        <f t="shared" si="251"/>
        <v>Open</v>
      </c>
      <c r="H12058" s="149" t="s">
        <v>8956</v>
      </c>
      <c r="I12058">
        <v>40001213</v>
      </c>
      <c r="K12058" t="s">
        <v>24412</v>
      </c>
      <c r="L12058" t="s">
        <v>23577</v>
      </c>
      <c r="M12058" t="s">
        <v>12546</v>
      </c>
      <c r="N12058" t="s">
        <v>24413</v>
      </c>
      <c r="Q12058" t="s">
        <v>12415</v>
      </c>
      <c r="R12058" t="s">
        <v>12416</v>
      </c>
      <c r="S12058" t="s">
        <v>24414</v>
      </c>
      <c r="U12058" t="s">
        <v>12418</v>
      </c>
      <c r="W12058">
        <v>11</v>
      </c>
      <c r="X12058">
        <v>2</v>
      </c>
      <c r="Y12058" t="s">
        <v>12419</v>
      </c>
      <c r="Z12058" t="s">
        <v>12420</v>
      </c>
      <c r="AA12058" t="s">
        <v>12421</v>
      </c>
      <c r="AB12058" t="s">
        <v>12422</v>
      </c>
      <c r="AC12058">
        <v>2</v>
      </c>
      <c r="AD12058" s="123">
        <v>39111</v>
      </c>
      <c r="AE12058" t="s">
        <v>12423</v>
      </c>
      <c r="AG12058">
        <v>40001213</v>
      </c>
      <c r="AL12058" t="s">
        <v>12422</v>
      </c>
      <c r="AN12058">
        <v>1420116801</v>
      </c>
      <c r="AO12058">
        <v>16</v>
      </c>
      <c r="AP12058" t="s">
        <v>12424</v>
      </c>
      <c r="AQ12058" t="s">
        <v>11408</v>
      </c>
      <c r="AR12058">
        <v>4100</v>
      </c>
      <c r="AS12058" t="s">
        <v>12491</v>
      </c>
      <c r="AT12058">
        <v>0</v>
      </c>
      <c r="AV12058" t="s">
        <v>24415</v>
      </c>
      <c r="AW12058">
        <v>116100</v>
      </c>
    </row>
    <row r="12059" spans="1:49" x14ac:dyDescent="0.25">
      <c r="A12059">
        <v>4100</v>
      </c>
      <c r="B12059">
        <v>30010</v>
      </c>
      <c r="C12059">
        <v>4002</v>
      </c>
      <c r="D12059">
        <v>416</v>
      </c>
      <c r="E12059" s="124" t="s">
        <v>315</v>
      </c>
      <c r="F12059" t="str">
        <f t="shared" si="250"/>
        <v>OpenTERPCO, INC - MARYLAND</v>
      </c>
      <c r="G12059" s="151" t="str">
        <f t="shared" si="251"/>
        <v>Open</v>
      </c>
      <c r="H12059" s="149" t="s">
        <v>8977</v>
      </c>
      <c r="I12059">
        <v>40008114</v>
      </c>
      <c r="K12059" t="s">
        <v>13330</v>
      </c>
      <c r="L12059" t="s">
        <v>13331</v>
      </c>
      <c r="M12059" t="s">
        <v>12521</v>
      </c>
      <c r="N12059">
        <v>44203</v>
      </c>
      <c r="Q12059" t="s">
        <v>12415</v>
      </c>
      <c r="R12059" t="s">
        <v>12416</v>
      </c>
      <c r="S12059" t="s">
        <v>13332</v>
      </c>
      <c r="U12059" t="s">
        <v>12418</v>
      </c>
      <c r="W12059">
        <v>11</v>
      </c>
      <c r="X12059">
        <v>2</v>
      </c>
      <c r="Y12059" t="s">
        <v>12419</v>
      </c>
      <c r="Z12059" t="s">
        <v>12420</v>
      </c>
      <c r="AA12059" t="s">
        <v>12429</v>
      </c>
      <c r="AB12059" t="s">
        <v>12422</v>
      </c>
      <c r="AC12059">
        <v>2</v>
      </c>
      <c r="AD12059" s="123">
        <v>42858</v>
      </c>
      <c r="AE12059" t="s">
        <v>12431</v>
      </c>
      <c r="AG12059">
        <v>40008114</v>
      </c>
      <c r="AL12059" t="s">
        <v>12422</v>
      </c>
      <c r="AN12059">
        <v>3615301101</v>
      </c>
      <c r="AO12059">
        <v>16</v>
      </c>
      <c r="AP12059" t="s">
        <v>12424</v>
      </c>
      <c r="AQ12059" t="s">
        <v>11408</v>
      </c>
      <c r="AR12059">
        <v>4100</v>
      </c>
      <c r="AT12059">
        <v>0</v>
      </c>
      <c r="AV12059" t="s">
        <v>13333</v>
      </c>
      <c r="AW12059">
        <v>116100</v>
      </c>
    </row>
    <row r="12060" spans="1:49" x14ac:dyDescent="0.25">
      <c r="A12060">
        <v>4100</v>
      </c>
      <c r="B12060">
        <v>30010</v>
      </c>
      <c r="C12060">
        <v>4002</v>
      </c>
      <c r="D12060">
        <v>416</v>
      </c>
      <c r="E12060" s="124" t="s">
        <v>315</v>
      </c>
      <c r="F12060" t="str">
        <f t="shared" si="250"/>
        <v>OpenTHE BRIGGS COMPANY</v>
      </c>
      <c r="G12060" s="151" t="str">
        <f t="shared" si="251"/>
        <v>Open</v>
      </c>
      <c r="H12060" s="149" t="s">
        <v>9011</v>
      </c>
      <c r="I12060">
        <v>40002013</v>
      </c>
      <c r="K12060" t="s">
        <v>24416</v>
      </c>
      <c r="L12060" t="s">
        <v>20530</v>
      </c>
      <c r="M12060" t="s">
        <v>17207</v>
      </c>
      <c r="N12060" t="s">
        <v>24417</v>
      </c>
      <c r="Q12060" t="s">
        <v>12415</v>
      </c>
      <c r="R12060" t="s">
        <v>12416</v>
      </c>
      <c r="S12060" t="s">
        <v>24418</v>
      </c>
      <c r="U12060" t="s">
        <v>12418</v>
      </c>
      <c r="W12060">
        <v>11</v>
      </c>
      <c r="X12060">
        <v>1</v>
      </c>
      <c r="Y12060" t="s">
        <v>12419</v>
      </c>
      <c r="Z12060" t="s">
        <v>12420</v>
      </c>
      <c r="AA12060" t="s">
        <v>12421</v>
      </c>
      <c r="AB12060" t="s">
        <v>12422</v>
      </c>
      <c r="AC12060">
        <v>2</v>
      </c>
      <c r="AD12060" s="123">
        <v>39111</v>
      </c>
      <c r="AE12060" t="s">
        <v>12423</v>
      </c>
      <c r="AG12060">
        <v>40002013</v>
      </c>
      <c r="AL12060" t="s">
        <v>12422</v>
      </c>
      <c r="AN12060">
        <v>800300601</v>
      </c>
      <c r="AO12060">
        <v>16</v>
      </c>
      <c r="AP12060" t="s">
        <v>12424</v>
      </c>
      <c r="AQ12060" t="s">
        <v>11408</v>
      </c>
      <c r="AR12060">
        <v>4100</v>
      </c>
      <c r="AT12060">
        <v>2005</v>
      </c>
      <c r="AV12060" t="s">
        <v>24419</v>
      </c>
      <c r="AW12060">
        <v>116100</v>
      </c>
    </row>
    <row r="12061" spans="1:49" x14ac:dyDescent="0.25">
      <c r="A12061">
        <v>4100</v>
      </c>
      <c r="B12061">
        <v>30010</v>
      </c>
      <c r="C12061">
        <v>4002</v>
      </c>
      <c r="D12061">
        <v>416</v>
      </c>
      <c r="E12061" s="124" t="s">
        <v>315</v>
      </c>
      <c r="F12061" t="str">
        <f t="shared" si="250"/>
        <v>OpenTHE GOODYEAR TIRE &amp; RUBBER CO.</v>
      </c>
      <c r="G12061" s="151" t="str">
        <f t="shared" si="251"/>
        <v>Open</v>
      </c>
      <c r="H12061" s="149" t="s">
        <v>9027</v>
      </c>
      <c r="I12061">
        <v>40008523</v>
      </c>
      <c r="L12061" t="s">
        <v>14225</v>
      </c>
      <c r="M12061" t="s">
        <v>12521</v>
      </c>
      <c r="O12061">
        <v>666</v>
      </c>
      <c r="P12061">
        <v>44309</v>
      </c>
      <c r="Q12061" t="s">
        <v>12415</v>
      </c>
      <c r="R12061" t="s">
        <v>12416</v>
      </c>
      <c r="S12061" t="s">
        <v>24420</v>
      </c>
      <c r="U12061" t="s">
        <v>12418</v>
      </c>
      <c r="V12061">
        <v>11</v>
      </c>
      <c r="W12061">
        <v>11</v>
      </c>
      <c r="X12061">
        <v>1</v>
      </c>
      <c r="Y12061" t="s">
        <v>12472</v>
      </c>
      <c r="Z12061" t="s">
        <v>12420</v>
      </c>
      <c r="AA12061" t="s">
        <v>12429</v>
      </c>
      <c r="AB12061" t="s">
        <v>12830</v>
      </c>
      <c r="AC12061">
        <v>2</v>
      </c>
      <c r="AD12061" s="123">
        <v>43412</v>
      </c>
      <c r="AE12061" t="s">
        <v>12431</v>
      </c>
      <c r="AG12061">
        <v>40008523</v>
      </c>
      <c r="AL12061" t="s">
        <v>12830</v>
      </c>
      <c r="AN12061">
        <v>3615300201</v>
      </c>
      <c r="AO12061">
        <v>16</v>
      </c>
      <c r="AP12061" t="s">
        <v>12424</v>
      </c>
      <c r="AQ12061" t="s">
        <v>11408</v>
      </c>
      <c r="AR12061">
        <v>4100</v>
      </c>
      <c r="AT12061">
        <v>0</v>
      </c>
      <c r="AV12061" t="s">
        <v>24421</v>
      </c>
      <c r="AW12061">
        <v>116100</v>
      </c>
    </row>
    <row r="12062" spans="1:49" x14ac:dyDescent="0.25">
      <c r="A12062">
        <v>4100</v>
      </c>
      <c r="B12062">
        <v>30050</v>
      </c>
      <c r="C12062">
        <v>4031</v>
      </c>
      <c r="D12062">
        <v>415</v>
      </c>
      <c r="E12062" s="124" t="s">
        <v>315</v>
      </c>
      <c r="F12062" t="str">
        <f t="shared" si="250"/>
        <v>OpenTISHMA INNOVATIONS, LLC</v>
      </c>
      <c r="G12062" s="151" t="str">
        <f t="shared" si="251"/>
        <v>Open</v>
      </c>
      <c r="H12062" s="149" t="s">
        <v>9123</v>
      </c>
      <c r="I12062">
        <v>40003334</v>
      </c>
      <c r="K12062" t="s">
        <v>24422</v>
      </c>
      <c r="L12062" t="s">
        <v>22855</v>
      </c>
      <c r="M12062" t="s">
        <v>12546</v>
      </c>
      <c r="N12062" t="s">
        <v>23722</v>
      </c>
      <c r="Q12062" t="s">
        <v>12415</v>
      </c>
      <c r="R12062" t="s">
        <v>12416</v>
      </c>
      <c r="S12062" t="s">
        <v>24423</v>
      </c>
      <c r="U12062" t="s">
        <v>12418</v>
      </c>
      <c r="W12062">
        <v>11</v>
      </c>
      <c r="X12062">
        <v>0</v>
      </c>
      <c r="Y12062" t="s">
        <v>12419</v>
      </c>
      <c r="Z12062" t="s">
        <v>12420</v>
      </c>
      <c r="AA12062" t="s">
        <v>12421</v>
      </c>
      <c r="AB12062" t="s">
        <v>12422</v>
      </c>
      <c r="AC12062">
        <v>2</v>
      </c>
      <c r="AD12062" s="123">
        <v>39111</v>
      </c>
      <c r="AE12062" t="s">
        <v>12423</v>
      </c>
      <c r="AG12062">
        <v>40003334</v>
      </c>
      <c r="AL12062" t="s">
        <v>12422</v>
      </c>
      <c r="AN12062">
        <v>1404335101</v>
      </c>
      <c r="AO12062">
        <v>16</v>
      </c>
      <c r="AP12062" t="s">
        <v>12424</v>
      </c>
      <c r="AQ12062" t="s">
        <v>11408</v>
      </c>
      <c r="AR12062">
        <v>4100</v>
      </c>
      <c r="AS12062" t="s">
        <v>12491</v>
      </c>
      <c r="AT12062">
        <v>0</v>
      </c>
      <c r="AV12062" t="s">
        <v>24424</v>
      </c>
      <c r="AW12062">
        <v>116100</v>
      </c>
    </row>
    <row r="12063" spans="1:49" x14ac:dyDescent="0.25">
      <c r="A12063">
        <v>4100</v>
      </c>
      <c r="B12063">
        <v>30050</v>
      </c>
      <c r="C12063">
        <v>4031</v>
      </c>
      <c r="D12063">
        <v>415</v>
      </c>
      <c r="E12063" s="124" t="s">
        <v>315</v>
      </c>
      <c r="F12063" t="str">
        <f t="shared" si="250"/>
        <v>OpenTOROSIAN TECH SERVICES, INC.</v>
      </c>
      <c r="G12063" s="151" t="str">
        <f t="shared" si="251"/>
        <v>Open</v>
      </c>
      <c r="H12063" s="149" t="s">
        <v>9156</v>
      </c>
      <c r="I12063">
        <v>40002128</v>
      </c>
      <c r="L12063" t="s">
        <v>22365</v>
      </c>
      <c r="M12063" t="s">
        <v>17500</v>
      </c>
      <c r="O12063">
        <v>8243</v>
      </c>
      <c r="P12063" t="s">
        <v>24425</v>
      </c>
      <c r="Q12063" t="s">
        <v>12415</v>
      </c>
      <c r="R12063" t="s">
        <v>12416</v>
      </c>
      <c r="S12063" t="s">
        <v>24426</v>
      </c>
      <c r="U12063" t="s">
        <v>12418</v>
      </c>
      <c r="W12063">
        <v>11</v>
      </c>
      <c r="X12063">
        <v>0</v>
      </c>
      <c r="Y12063" t="s">
        <v>12419</v>
      </c>
      <c r="Z12063" t="s">
        <v>12420</v>
      </c>
      <c r="AA12063" t="s">
        <v>12421</v>
      </c>
      <c r="AB12063" t="s">
        <v>12422</v>
      </c>
      <c r="AC12063">
        <v>2</v>
      </c>
      <c r="AD12063" s="123">
        <v>39111</v>
      </c>
      <c r="AE12063" t="s">
        <v>12423</v>
      </c>
      <c r="AG12063">
        <v>40002128</v>
      </c>
      <c r="AL12063" t="s">
        <v>12422</v>
      </c>
      <c r="AN12063">
        <v>3001502001</v>
      </c>
      <c r="AO12063">
        <v>16</v>
      </c>
      <c r="AP12063" t="s">
        <v>12424</v>
      </c>
      <c r="AQ12063" t="s">
        <v>11408</v>
      </c>
      <c r="AR12063">
        <v>4100</v>
      </c>
      <c r="AT12063">
        <v>2005</v>
      </c>
      <c r="AV12063" t="s">
        <v>24427</v>
      </c>
      <c r="AW12063">
        <v>116100</v>
      </c>
    </row>
    <row r="12064" spans="1:49" x14ac:dyDescent="0.25">
      <c r="A12064">
        <v>4100</v>
      </c>
      <c r="B12064">
        <v>30050</v>
      </c>
      <c r="C12064">
        <v>4031</v>
      </c>
      <c r="D12064">
        <v>415</v>
      </c>
      <c r="E12064" s="124" t="s">
        <v>315</v>
      </c>
      <c r="F12064" t="str">
        <f t="shared" si="250"/>
        <v>OpenTRIANGLE PACKAGE MACHINERY CO.</v>
      </c>
      <c r="G12064" s="151" t="str">
        <f t="shared" si="251"/>
        <v>Open</v>
      </c>
      <c r="H12064" s="149" t="s">
        <v>9231</v>
      </c>
      <c r="I12064">
        <v>40008103</v>
      </c>
      <c r="K12064" t="s">
        <v>24428</v>
      </c>
      <c r="L12064" t="s">
        <v>12545</v>
      </c>
      <c r="M12064" t="s">
        <v>12546</v>
      </c>
      <c r="N12064" t="s">
        <v>24429</v>
      </c>
      <c r="Q12064" t="s">
        <v>12415</v>
      </c>
      <c r="R12064" t="s">
        <v>12416</v>
      </c>
      <c r="S12064" t="s">
        <v>24430</v>
      </c>
      <c r="U12064" t="s">
        <v>12418</v>
      </c>
      <c r="W12064">
        <v>11</v>
      </c>
      <c r="X12064">
        <v>0</v>
      </c>
      <c r="Y12064" t="s">
        <v>12419</v>
      </c>
      <c r="Z12064" t="s">
        <v>12420</v>
      </c>
      <c r="AA12064" t="s">
        <v>12429</v>
      </c>
      <c r="AB12064" t="s">
        <v>12422</v>
      </c>
      <c r="AC12064">
        <v>2</v>
      </c>
      <c r="AD12064" s="123">
        <v>42844</v>
      </c>
      <c r="AE12064" t="s">
        <v>12431</v>
      </c>
      <c r="AG12064">
        <v>40008103</v>
      </c>
      <c r="AL12064" t="s">
        <v>12422</v>
      </c>
      <c r="AN12064">
        <v>1403105101</v>
      </c>
      <c r="AO12064">
        <v>16</v>
      </c>
      <c r="AP12064" t="s">
        <v>12424</v>
      </c>
      <c r="AQ12064" t="s">
        <v>11408</v>
      </c>
      <c r="AR12064">
        <v>4100</v>
      </c>
      <c r="AT12064">
        <v>0</v>
      </c>
      <c r="AV12064" t="s">
        <v>24431</v>
      </c>
      <c r="AW12064">
        <v>116100</v>
      </c>
    </row>
    <row r="12065" spans="1:49" x14ac:dyDescent="0.25">
      <c r="A12065">
        <v>4100</v>
      </c>
      <c r="B12065">
        <v>30010</v>
      </c>
      <c r="C12065">
        <v>4002</v>
      </c>
      <c r="D12065">
        <v>416</v>
      </c>
      <c r="E12065" s="124" t="s">
        <v>315</v>
      </c>
      <c r="F12065" t="str">
        <f t="shared" si="250"/>
        <v>OpenTRITEK TECHNOLOGIES</v>
      </c>
      <c r="G12065" s="151" t="str">
        <f t="shared" si="251"/>
        <v>Open</v>
      </c>
      <c r="H12065" s="149" t="s">
        <v>9259</v>
      </c>
      <c r="I12065">
        <v>40006888</v>
      </c>
      <c r="L12065" t="s">
        <v>24432</v>
      </c>
      <c r="M12065" t="s">
        <v>17207</v>
      </c>
      <c r="O12065">
        <v>1700</v>
      </c>
      <c r="P12065">
        <v>19707</v>
      </c>
      <c r="Q12065" t="s">
        <v>12415</v>
      </c>
      <c r="R12065" t="s">
        <v>12416</v>
      </c>
      <c r="S12065" t="s">
        <v>24433</v>
      </c>
      <c r="U12065" t="s">
        <v>12418</v>
      </c>
      <c r="W12065">
        <v>11</v>
      </c>
      <c r="X12065">
        <v>1</v>
      </c>
      <c r="Y12065" t="s">
        <v>12419</v>
      </c>
      <c r="Z12065" t="s">
        <v>12420</v>
      </c>
      <c r="AA12065" t="s">
        <v>12429</v>
      </c>
      <c r="AB12065" t="s">
        <v>12422</v>
      </c>
      <c r="AC12065">
        <v>2</v>
      </c>
      <c r="AD12065" s="123">
        <v>41156</v>
      </c>
      <c r="AE12065" t="s">
        <v>12431</v>
      </c>
      <c r="AG12065">
        <v>40006888</v>
      </c>
      <c r="AL12065" t="s">
        <v>12422</v>
      </c>
      <c r="AN12065">
        <v>800303361</v>
      </c>
      <c r="AO12065">
        <v>16</v>
      </c>
      <c r="AP12065" t="s">
        <v>12424</v>
      </c>
      <c r="AQ12065" t="s">
        <v>11408</v>
      </c>
      <c r="AR12065">
        <v>4100</v>
      </c>
      <c r="AT12065">
        <v>0</v>
      </c>
      <c r="AV12065" t="s">
        <v>24434</v>
      </c>
      <c r="AW12065">
        <v>116100</v>
      </c>
    </row>
    <row r="12066" spans="1:49" x14ac:dyDescent="0.25">
      <c r="A12066">
        <v>4100</v>
      </c>
      <c r="B12066">
        <v>30010</v>
      </c>
      <c r="C12066">
        <v>4002</v>
      </c>
      <c r="D12066">
        <v>416</v>
      </c>
      <c r="E12066" s="124" t="s">
        <v>315</v>
      </c>
      <c r="F12066" t="str">
        <f t="shared" si="250"/>
        <v>OpenTRIUMPH ENTERPRISES, INC.</v>
      </c>
      <c r="G12066" s="151" t="str">
        <f t="shared" si="251"/>
        <v>Open</v>
      </c>
      <c r="H12066" s="149" t="s">
        <v>9262</v>
      </c>
      <c r="I12066">
        <v>40008267</v>
      </c>
      <c r="K12066" t="s">
        <v>24435</v>
      </c>
      <c r="L12066" t="s">
        <v>24436</v>
      </c>
      <c r="M12066" t="s">
        <v>16547</v>
      </c>
      <c r="N12066">
        <v>22102</v>
      </c>
      <c r="Q12066" t="s">
        <v>12415</v>
      </c>
      <c r="R12066" t="s">
        <v>12416</v>
      </c>
      <c r="S12066" t="s">
        <v>24437</v>
      </c>
      <c r="U12066" t="s">
        <v>12418</v>
      </c>
      <c r="W12066">
        <v>11</v>
      </c>
      <c r="X12066">
        <v>1</v>
      </c>
      <c r="Y12066" t="s">
        <v>12419</v>
      </c>
      <c r="Z12066" t="s">
        <v>12420</v>
      </c>
      <c r="AA12066" t="s">
        <v>12429</v>
      </c>
      <c r="AB12066" t="s">
        <v>12430</v>
      </c>
      <c r="AC12066">
        <v>2</v>
      </c>
      <c r="AD12066" s="123">
        <v>43087</v>
      </c>
      <c r="AE12066" t="s">
        <v>12431</v>
      </c>
      <c r="AG12066">
        <v>40008267</v>
      </c>
      <c r="AL12066" t="s">
        <v>12430</v>
      </c>
      <c r="AN12066">
        <v>4705908201</v>
      </c>
      <c r="AO12066">
        <v>16</v>
      </c>
      <c r="AP12066" t="s">
        <v>12424</v>
      </c>
      <c r="AQ12066" t="s">
        <v>11408</v>
      </c>
      <c r="AR12066">
        <v>4100</v>
      </c>
      <c r="AT12066">
        <v>0</v>
      </c>
      <c r="AV12066" t="s">
        <v>24438</v>
      </c>
      <c r="AW12066">
        <v>116100</v>
      </c>
    </row>
    <row r="12067" spans="1:49" x14ac:dyDescent="0.25">
      <c r="A12067">
        <v>4100</v>
      </c>
      <c r="B12067">
        <v>30010</v>
      </c>
      <c r="C12067">
        <v>4002</v>
      </c>
      <c r="D12067">
        <v>416</v>
      </c>
      <c r="E12067" s="124" t="s">
        <v>315</v>
      </c>
      <c r="F12067" t="str">
        <f t="shared" si="250"/>
        <v>OpenTURBO SYSTEMS, INC.</v>
      </c>
      <c r="G12067" s="151" t="str">
        <f t="shared" si="251"/>
        <v>Open</v>
      </c>
      <c r="H12067" s="149" t="s">
        <v>9302</v>
      </c>
      <c r="I12067">
        <v>40001675</v>
      </c>
      <c r="J12067" t="s">
        <v>24439</v>
      </c>
      <c r="K12067" t="s">
        <v>24440</v>
      </c>
      <c r="L12067" t="s">
        <v>24441</v>
      </c>
      <c r="M12067" t="s">
        <v>13125</v>
      </c>
      <c r="N12067" t="s">
        <v>24442</v>
      </c>
      <c r="Q12067" t="s">
        <v>12415</v>
      </c>
      <c r="R12067" t="s">
        <v>12416</v>
      </c>
      <c r="S12067">
        <v>4105272800</v>
      </c>
      <c r="U12067" t="s">
        <v>12418</v>
      </c>
      <c r="W12067">
        <v>11</v>
      </c>
      <c r="X12067">
        <v>0</v>
      </c>
      <c r="Y12067" t="s">
        <v>12419</v>
      </c>
      <c r="Z12067" t="s">
        <v>12420</v>
      </c>
      <c r="AA12067" t="s">
        <v>12421</v>
      </c>
      <c r="AB12067" t="s">
        <v>12422</v>
      </c>
      <c r="AC12067">
        <v>2</v>
      </c>
      <c r="AD12067" s="123">
        <v>39111</v>
      </c>
      <c r="AE12067" t="s">
        <v>12423</v>
      </c>
      <c r="AG12067">
        <v>40001675</v>
      </c>
      <c r="AL12067" t="s">
        <v>12422</v>
      </c>
      <c r="AN12067">
        <v>2100510301</v>
      </c>
      <c r="AO12067">
        <v>16</v>
      </c>
      <c r="AP12067" t="s">
        <v>12424</v>
      </c>
      <c r="AQ12067" t="s">
        <v>11408</v>
      </c>
      <c r="AR12067">
        <v>4100</v>
      </c>
      <c r="AT12067">
        <v>2005</v>
      </c>
      <c r="AV12067" t="s">
        <v>24443</v>
      </c>
      <c r="AW12067">
        <v>116100</v>
      </c>
    </row>
    <row r="12068" spans="1:49" x14ac:dyDescent="0.25">
      <c r="A12068">
        <v>4100</v>
      </c>
      <c r="B12068">
        <v>30010</v>
      </c>
      <c r="C12068">
        <v>4002</v>
      </c>
      <c r="D12068">
        <v>416</v>
      </c>
      <c r="E12068" s="124" t="s">
        <v>315</v>
      </c>
      <c r="F12068" t="str">
        <f t="shared" si="250"/>
        <v>OpenUNITED AIRLINES</v>
      </c>
      <c r="G12068" s="151" t="str">
        <f t="shared" si="251"/>
        <v>Open</v>
      </c>
      <c r="H12068" s="149" t="s">
        <v>9677</v>
      </c>
      <c r="I12068">
        <v>40007372</v>
      </c>
      <c r="K12068" t="s">
        <v>24444</v>
      </c>
      <c r="L12068" t="s">
        <v>21829</v>
      </c>
      <c r="M12068" t="s">
        <v>16547</v>
      </c>
      <c r="N12068">
        <v>20166</v>
      </c>
      <c r="Q12068" t="s">
        <v>12415</v>
      </c>
      <c r="R12068" t="s">
        <v>12416</v>
      </c>
      <c r="S12068" t="s">
        <v>24445</v>
      </c>
      <c r="U12068" t="s">
        <v>12418</v>
      </c>
      <c r="W12068">
        <v>11</v>
      </c>
      <c r="X12068">
        <v>1</v>
      </c>
      <c r="Y12068" t="s">
        <v>12472</v>
      </c>
      <c r="Z12068" t="s">
        <v>12420</v>
      </c>
      <c r="AA12068" t="s">
        <v>12429</v>
      </c>
      <c r="AB12068" t="s">
        <v>12430</v>
      </c>
      <c r="AC12068">
        <v>2</v>
      </c>
      <c r="AD12068" s="123">
        <v>41802</v>
      </c>
      <c r="AE12068" t="s">
        <v>12431</v>
      </c>
      <c r="AG12068">
        <v>40007372</v>
      </c>
      <c r="AL12068" t="s">
        <v>12430</v>
      </c>
      <c r="AN12068">
        <v>4710712501</v>
      </c>
      <c r="AO12068">
        <v>16</v>
      </c>
      <c r="AP12068" t="s">
        <v>12424</v>
      </c>
      <c r="AQ12068" t="s">
        <v>11408</v>
      </c>
      <c r="AR12068">
        <v>4100</v>
      </c>
      <c r="AT12068">
        <v>0</v>
      </c>
      <c r="AV12068" t="s">
        <v>13380</v>
      </c>
      <c r="AW12068">
        <v>116100</v>
      </c>
    </row>
    <row r="12069" spans="1:49" x14ac:dyDescent="0.25">
      <c r="A12069">
        <v>4100</v>
      </c>
      <c r="B12069">
        <v>30010</v>
      </c>
      <c r="C12069">
        <v>4002</v>
      </c>
      <c r="D12069">
        <v>416</v>
      </c>
      <c r="E12069" s="124" t="s">
        <v>315</v>
      </c>
      <c r="F12069" t="str">
        <f t="shared" si="250"/>
        <v>OpenUS GYPSUM COMPANY - BALTIMORE</v>
      </c>
      <c r="G12069" s="151" t="str">
        <f t="shared" si="251"/>
        <v>Open</v>
      </c>
      <c r="H12069" s="149" t="s">
        <v>9941</v>
      </c>
      <c r="I12069">
        <v>40007504</v>
      </c>
      <c r="L12069" t="s">
        <v>13312</v>
      </c>
      <c r="M12069" t="s">
        <v>12494</v>
      </c>
      <c r="O12069">
        <v>982126</v>
      </c>
      <c r="P12069">
        <v>79998</v>
      </c>
      <c r="Q12069" t="s">
        <v>12415</v>
      </c>
      <c r="R12069" t="s">
        <v>12416</v>
      </c>
      <c r="S12069" t="s">
        <v>24446</v>
      </c>
      <c r="U12069" t="s">
        <v>12418</v>
      </c>
      <c r="V12069">
        <v>250</v>
      </c>
      <c r="W12069">
        <v>11</v>
      </c>
      <c r="X12069">
        <v>1</v>
      </c>
      <c r="Y12069" t="s">
        <v>12472</v>
      </c>
      <c r="Z12069" t="s">
        <v>12420</v>
      </c>
      <c r="AA12069" t="s">
        <v>12429</v>
      </c>
      <c r="AB12069" t="s">
        <v>12422</v>
      </c>
      <c r="AC12069">
        <v>2</v>
      </c>
      <c r="AD12069" s="123">
        <v>42039</v>
      </c>
      <c r="AE12069" t="s">
        <v>12431</v>
      </c>
      <c r="AG12069">
        <v>40007504</v>
      </c>
      <c r="AL12069" t="s">
        <v>12422</v>
      </c>
      <c r="AN12069">
        <v>4414109801</v>
      </c>
      <c r="AO12069">
        <v>16</v>
      </c>
      <c r="AP12069" t="s">
        <v>12424</v>
      </c>
      <c r="AQ12069" t="s">
        <v>11408</v>
      </c>
      <c r="AR12069">
        <v>4100</v>
      </c>
      <c r="AT12069">
        <v>0</v>
      </c>
      <c r="AV12069" t="s">
        <v>9940</v>
      </c>
      <c r="AW12069">
        <v>116100</v>
      </c>
    </row>
    <row r="12070" spans="1:49" x14ac:dyDescent="0.25">
      <c r="A12070">
        <v>4100</v>
      </c>
      <c r="B12070">
        <v>30050</v>
      </c>
      <c r="C12070">
        <v>4031</v>
      </c>
      <c r="D12070">
        <v>415</v>
      </c>
      <c r="E12070" s="124" t="s">
        <v>315</v>
      </c>
      <c r="F12070" t="str">
        <f t="shared" si="250"/>
        <v>OpenVALLEN DISTRIBUTION INC</v>
      </c>
      <c r="G12070" s="151" t="str">
        <f t="shared" si="251"/>
        <v>Open</v>
      </c>
      <c r="H12070" s="149" t="s">
        <v>10558</v>
      </c>
      <c r="I12070">
        <v>40007140</v>
      </c>
      <c r="J12070" t="s">
        <v>13385</v>
      </c>
      <c r="L12070" t="s">
        <v>19793</v>
      </c>
      <c r="M12070" t="s">
        <v>13169</v>
      </c>
      <c r="O12070">
        <v>1127</v>
      </c>
      <c r="P12070">
        <v>28012</v>
      </c>
      <c r="Q12070" t="s">
        <v>12415</v>
      </c>
      <c r="R12070" t="s">
        <v>12416</v>
      </c>
      <c r="S12070" t="s">
        <v>24447</v>
      </c>
      <c r="U12070" t="s">
        <v>12418</v>
      </c>
      <c r="V12070">
        <v>204</v>
      </c>
      <c r="W12070">
        <v>11</v>
      </c>
      <c r="X12070">
        <v>2</v>
      </c>
      <c r="Y12070" t="s">
        <v>12419</v>
      </c>
      <c r="Z12070" t="s">
        <v>12420</v>
      </c>
      <c r="AA12070" t="s">
        <v>12429</v>
      </c>
      <c r="AB12070" t="s">
        <v>12757</v>
      </c>
      <c r="AC12070">
        <v>2</v>
      </c>
      <c r="AD12070" s="123">
        <v>41484</v>
      </c>
      <c r="AE12070" t="s">
        <v>12431</v>
      </c>
      <c r="AG12070">
        <v>40007140</v>
      </c>
      <c r="AL12070" t="s">
        <v>12757</v>
      </c>
      <c r="AN12070">
        <v>3407100801</v>
      </c>
      <c r="AO12070">
        <v>16</v>
      </c>
      <c r="AP12070" t="s">
        <v>12424</v>
      </c>
      <c r="AQ12070" t="s">
        <v>11408</v>
      </c>
      <c r="AR12070">
        <v>4100</v>
      </c>
      <c r="AT12070">
        <v>0</v>
      </c>
      <c r="AV12070" t="s">
        <v>13390</v>
      </c>
      <c r="AW12070">
        <v>116100</v>
      </c>
    </row>
    <row r="12071" spans="1:49" x14ac:dyDescent="0.25">
      <c r="A12071">
        <v>4100</v>
      </c>
      <c r="B12071">
        <v>30050</v>
      </c>
      <c r="C12071">
        <v>4031</v>
      </c>
      <c r="D12071">
        <v>415</v>
      </c>
      <c r="E12071" s="124" t="s">
        <v>315</v>
      </c>
      <c r="F12071" t="str">
        <f t="shared" si="250"/>
        <v>OpenVALLEN DISTRIBUTION INC - BORG WARN</v>
      </c>
      <c r="G12071" s="151" t="str">
        <f t="shared" si="251"/>
        <v>Open</v>
      </c>
      <c r="H12071" s="149" t="s">
        <v>10559</v>
      </c>
      <c r="I12071">
        <v>40001895</v>
      </c>
      <c r="J12071" t="s">
        <v>13385</v>
      </c>
      <c r="K12071" t="s">
        <v>24448</v>
      </c>
      <c r="L12071" t="s">
        <v>19793</v>
      </c>
      <c r="M12071" t="s">
        <v>13169</v>
      </c>
      <c r="N12071">
        <v>28012</v>
      </c>
      <c r="O12071">
        <v>1127</v>
      </c>
      <c r="Q12071" t="s">
        <v>12415</v>
      </c>
      <c r="R12071" t="s">
        <v>12416</v>
      </c>
      <c r="S12071" t="s">
        <v>24449</v>
      </c>
      <c r="U12071" t="s">
        <v>12418</v>
      </c>
      <c r="V12071">
        <v>204</v>
      </c>
      <c r="W12071">
        <v>11</v>
      </c>
      <c r="X12071">
        <v>2</v>
      </c>
      <c r="Y12071" t="s">
        <v>12472</v>
      </c>
      <c r="Z12071" t="s">
        <v>12420</v>
      </c>
      <c r="AA12071" t="s">
        <v>12421</v>
      </c>
      <c r="AB12071" t="s">
        <v>12422</v>
      </c>
      <c r="AC12071">
        <v>2</v>
      </c>
      <c r="AD12071" s="123">
        <v>39111</v>
      </c>
      <c r="AE12071" t="s">
        <v>12423</v>
      </c>
      <c r="AG12071">
        <v>40001895</v>
      </c>
      <c r="AL12071" t="s">
        <v>12422</v>
      </c>
      <c r="AN12071">
        <v>3407100801</v>
      </c>
      <c r="AO12071">
        <v>16</v>
      </c>
      <c r="AP12071" t="s">
        <v>12424</v>
      </c>
      <c r="AQ12071" t="s">
        <v>11408</v>
      </c>
      <c r="AR12071">
        <v>4100</v>
      </c>
      <c r="AT12071">
        <v>2005</v>
      </c>
      <c r="AV12071" t="s">
        <v>13390</v>
      </c>
      <c r="AW12071">
        <v>116100</v>
      </c>
    </row>
    <row r="12072" spans="1:49" x14ac:dyDescent="0.25">
      <c r="A12072">
        <v>4100</v>
      </c>
      <c r="B12072">
        <v>30050</v>
      </c>
      <c r="C12072">
        <v>4031</v>
      </c>
      <c r="D12072">
        <v>415</v>
      </c>
      <c r="E12072" s="124" t="s">
        <v>315</v>
      </c>
      <c r="F12072" t="str">
        <f t="shared" si="250"/>
        <v>OpenVALMET INC (BELOIT)</v>
      </c>
      <c r="G12072" s="151" t="str">
        <f t="shared" si="251"/>
        <v>Open</v>
      </c>
      <c r="H12072" s="149" t="s">
        <v>13941</v>
      </c>
      <c r="I12072">
        <v>40002263</v>
      </c>
      <c r="J12072" t="s">
        <v>24450</v>
      </c>
      <c r="L12072" t="s">
        <v>24451</v>
      </c>
      <c r="M12072" t="s">
        <v>21701</v>
      </c>
      <c r="O12072" t="s">
        <v>24452</v>
      </c>
      <c r="P12072" t="s">
        <v>24453</v>
      </c>
      <c r="Q12072" t="s">
        <v>13237</v>
      </c>
      <c r="R12072" t="s">
        <v>12416</v>
      </c>
      <c r="S12072" t="s">
        <v>24454</v>
      </c>
      <c r="U12072" t="s">
        <v>12418</v>
      </c>
      <c r="W12072">
        <v>11</v>
      </c>
      <c r="X12072">
        <v>0</v>
      </c>
      <c r="Y12072" t="s">
        <v>12472</v>
      </c>
      <c r="Z12072" t="s">
        <v>12420</v>
      </c>
      <c r="AA12072" t="s">
        <v>12421</v>
      </c>
      <c r="AB12072" t="s">
        <v>12422</v>
      </c>
      <c r="AC12072">
        <v>2</v>
      </c>
      <c r="AD12072" s="123">
        <v>39111</v>
      </c>
      <c r="AE12072" t="s">
        <v>12423</v>
      </c>
      <c r="AG12072">
        <v>40002263</v>
      </c>
      <c r="AL12072" t="s">
        <v>12422</v>
      </c>
      <c r="AN12072">
        <v>7001926201</v>
      </c>
      <c r="AO12072">
        <v>16</v>
      </c>
      <c r="AP12072" t="s">
        <v>12424</v>
      </c>
      <c r="AQ12072" t="s">
        <v>11408</v>
      </c>
      <c r="AR12072">
        <v>4100</v>
      </c>
      <c r="AT12072">
        <v>0</v>
      </c>
      <c r="AV12072" t="s">
        <v>24455</v>
      </c>
      <c r="AW12072">
        <v>116100</v>
      </c>
    </row>
    <row r="12073" spans="1:49" x14ac:dyDescent="0.25">
      <c r="A12073">
        <v>4100</v>
      </c>
      <c r="B12073">
        <v>30050</v>
      </c>
      <c r="C12073">
        <v>4031</v>
      </c>
      <c r="D12073">
        <v>415</v>
      </c>
      <c r="E12073" s="124" t="s">
        <v>315</v>
      </c>
      <c r="F12073" t="str">
        <f t="shared" si="250"/>
        <v>OpenVISUAL PAK CO</v>
      </c>
      <c r="G12073" s="151" t="str">
        <f t="shared" si="251"/>
        <v>Open</v>
      </c>
      <c r="H12073" s="149" t="s">
        <v>10690</v>
      </c>
      <c r="I12073">
        <v>40001618</v>
      </c>
      <c r="K12073" t="s">
        <v>24456</v>
      </c>
      <c r="L12073" t="s">
        <v>20951</v>
      </c>
      <c r="M12073" t="s">
        <v>12546</v>
      </c>
      <c r="N12073" t="s">
        <v>24231</v>
      </c>
      <c r="Q12073" t="s">
        <v>12415</v>
      </c>
      <c r="R12073" t="s">
        <v>12416</v>
      </c>
      <c r="S12073" t="s">
        <v>24457</v>
      </c>
      <c r="U12073" t="s">
        <v>12418</v>
      </c>
      <c r="W12073">
        <v>11</v>
      </c>
      <c r="X12073">
        <v>1</v>
      </c>
      <c r="Y12073" t="s">
        <v>12419</v>
      </c>
      <c r="Z12073" t="s">
        <v>12420</v>
      </c>
      <c r="AA12073" t="s">
        <v>12421</v>
      </c>
      <c r="AB12073" t="s">
        <v>12422</v>
      </c>
      <c r="AC12073">
        <v>2</v>
      </c>
      <c r="AD12073" s="123">
        <v>39111</v>
      </c>
      <c r="AE12073" t="s">
        <v>12423</v>
      </c>
      <c r="AG12073">
        <v>40001618</v>
      </c>
      <c r="AL12073" t="s">
        <v>12422</v>
      </c>
      <c r="AN12073">
        <v>1409730501</v>
      </c>
      <c r="AO12073">
        <v>16</v>
      </c>
      <c r="AP12073" t="s">
        <v>12424</v>
      </c>
      <c r="AQ12073" t="s">
        <v>11408</v>
      </c>
      <c r="AR12073">
        <v>4100</v>
      </c>
      <c r="AS12073" t="s">
        <v>12491</v>
      </c>
      <c r="AT12073">
        <v>0</v>
      </c>
      <c r="AV12073" t="s">
        <v>24458</v>
      </c>
      <c r="AW12073">
        <v>116100</v>
      </c>
    </row>
    <row r="12074" spans="1:49" x14ac:dyDescent="0.25">
      <c r="A12074">
        <v>4100</v>
      </c>
      <c r="B12074">
        <v>30050</v>
      </c>
      <c r="C12074">
        <v>4031</v>
      </c>
      <c r="D12074">
        <v>415</v>
      </c>
      <c r="E12074" s="124" t="s">
        <v>315</v>
      </c>
      <c r="F12074" t="str">
        <f t="shared" si="250"/>
        <v>OpenVOSS BELTING &amp; SPECIALTY CO.</v>
      </c>
      <c r="G12074" s="151" t="str">
        <f t="shared" si="251"/>
        <v>Open</v>
      </c>
      <c r="H12074" s="149" t="s">
        <v>10713</v>
      </c>
      <c r="I12074">
        <v>40005897</v>
      </c>
      <c r="K12074" t="s">
        <v>24459</v>
      </c>
      <c r="L12074" t="s">
        <v>24460</v>
      </c>
      <c r="M12074" t="s">
        <v>12546</v>
      </c>
      <c r="N12074">
        <v>60712</v>
      </c>
      <c r="Q12074" t="s">
        <v>12415</v>
      </c>
      <c r="R12074" t="s">
        <v>12416</v>
      </c>
      <c r="S12074" t="s">
        <v>24461</v>
      </c>
      <c r="U12074" t="s">
        <v>12418</v>
      </c>
      <c r="W12074">
        <v>11</v>
      </c>
      <c r="X12074">
        <v>2</v>
      </c>
      <c r="Y12074" t="s">
        <v>12419</v>
      </c>
      <c r="Z12074" t="s">
        <v>12420</v>
      </c>
      <c r="AA12074" t="s">
        <v>12485</v>
      </c>
      <c r="AB12074" t="s">
        <v>12422</v>
      </c>
      <c r="AC12074">
        <v>2</v>
      </c>
      <c r="AD12074" s="123">
        <v>40106</v>
      </c>
      <c r="AE12074" t="s">
        <v>12528</v>
      </c>
      <c r="AG12074">
        <v>40005897</v>
      </c>
      <c r="AL12074" t="s">
        <v>12422</v>
      </c>
      <c r="AN12074">
        <v>1403116201</v>
      </c>
      <c r="AO12074">
        <v>16</v>
      </c>
      <c r="AP12074" t="s">
        <v>12424</v>
      </c>
      <c r="AQ12074" t="s">
        <v>11408</v>
      </c>
      <c r="AR12074">
        <v>4100</v>
      </c>
      <c r="AT12074">
        <v>0</v>
      </c>
      <c r="AV12074" t="s">
        <v>24462</v>
      </c>
      <c r="AW12074">
        <v>116100</v>
      </c>
    </row>
    <row r="12075" spans="1:49" x14ac:dyDescent="0.25">
      <c r="A12075">
        <v>4100</v>
      </c>
      <c r="B12075">
        <v>30050</v>
      </c>
      <c r="C12075">
        <v>4031</v>
      </c>
      <c r="D12075">
        <v>415</v>
      </c>
      <c r="E12075" s="124" t="s">
        <v>315</v>
      </c>
      <c r="F12075" t="str">
        <f t="shared" si="250"/>
        <v>OpenW.L. DECKERT COMPANY, INC.</v>
      </c>
      <c r="G12075" s="151" t="str">
        <f t="shared" si="251"/>
        <v>Open</v>
      </c>
      <c r="H12075" s="149" t="s">
        <v>10730</v>
      </c>
      <c r="I12075">
        <v>40001616</v>
      </c>
      <c r="K12075" t="s">
        <v>24463</v>
      </c>
      <c r="L12075" t="s">
        <v>15480</v>
      </c>
      <c r="M12075" t="s">
        <v>14186</v>
      </c>
      <c r="N12075" t="s">
        <v>24464</v>
      </c>
      <c r="Q12075" t="s">
        <v>12415</v>
      </c>
      <c r="R12075" t="s">
        <v>12416</v>
      </c>
      <c r="S12075" t="s">
        <v>24465</v>
      </c>
      <c r="U12075" t="s">
        <v>12418</v>
      </c>
      <c r="W12075">
        <v>11</v>
      </c>
      <c r="X12075">
        <v>2</v>
      </c>
      <c r="Y12075" t="s">
        <v>12419</v>
      </c>
      <c r="Z12075" t="s">
        <v>12420</v>
      </c>
      <c r="AA12075" t="s">
        <v>12421</v>
      </c>
      <c r="AB12075" t="s">
        <v>14028</v>
      </c>
      <c r="AC12075">
        <v>2</v>
      </c>
      <c r="AD12075" s="123">
        <v>39111</v>
      </c>
      <c r="AE12075" t="s">
        <v>12423</v>
      </c>
      <c r="AG12075">
        <v>40001616</v>
      </c>
      <c r="AL12075" t="s">
        <v>14028</v>
      </c>
      <c r="AN12075">
        <v>5013307101</v>
      </c>
      <c r="AO12075">
        <v>16</v>
      </c>
      <c r="AP12075" t="s">
        <v>12424</v>
      </c>
      <c r="AQ12075" t="s">
        <v>11408</v>
      </c>
      <c r="AR12075">
        <v>4100</v>
      </c>
      <c r="AT12075">
        <v>0</v>
      </c>
      <c r="AV12075" t="s">
        <v>24466</v>
      </c>
      <c r="AW12075">
        <v>116100</v>
      </c>
    </row>
    <row r="12076" spans="1:49" x14ac:dyDescent="0.25">
      <c r="A12076">
        <v>4100</v>
      </c>
      <c r="B12076">
        <v>30050</v>
      </c>
      <c r="C12076">
        <v>4031</v>
      </c>
      <c r="D12076">
        <v>415</v>
      </c>
      <c r="E12076" s="124" t="s">
        <v>315</v>
      </c>
      <c r="F12076" t="str">
        <f t="shared" si="250"/>
        <v>OpenW.W. GRAINGER, INC.</v>
      </c>
      <c r="G12076" s="151" t="str">
        <f t="shared" si="251"/>
        <v>Open</v>
      </c>
      <c r="H12076" s="149" t="s">
        <v>10736</v>
      </c>
      <c r="I12076">
        <v>40004597</v>
      </c>
      <c r="J12076" t="s">
        <v>24467</v>
      </c>
      <c r="K12076" t="s">
        <v>22133</v>
      </c>
      <c r="L12076" t="s">
        <v>12821</v>
      </c>
      <c r="M12076" t="s">
        <v>12546</v>
      </c>
      <c r="N12076" t="s">
        <v>22134</v>
      </c>
      <c r="Q12076" t="s">
        <v>12415</v>
      </c>
      <c r="R12076" t="s">
        <v>12416</v>
      </c>
      <c r="S12076" t="s">
        <v>24468</v>
      </c>
      <c r="U12076" t="s">
        <v>12418</v>
      </c>
      <c r="W12076">
        <v>11</v>
      </c>
      <c r="X12076">
        <v>2</v>
      </c>
      <c r="Y12076" t="s">
        <v>12419</v>
      </c>
      <c r="Z12076" t="s">
        <v>12420</v>
      </c>
      <c r="AA12076" t="s">
        <v>12429</v>
      </c>
      <c r="AB12076" t="s">
        <v>12422</v>
      </c>
      <c r="AC12076">
        <v>2</v>
      </c>
      <c r="AD12076" s="123">
        <v>39153</v>
      </c>
      <c r="AE12076" t="s">
        <v>12431</v>
      </c>
      <c r="AG12076">
        <v>40004597</v>
      </c>
      <c r="AL12076" t="s">
        <v>12422</v>
      </c>
      <c r="AN12076">
        <v>1403122301</v>
      </c>
      <c r="AO12076">
        <v>16</v>
      </c>
      <c r="AP12076" t="s">
        <v>12424</v>
      </c>
      <c r="AQ12076" t="s">
        <v>11408</v>
      </c>
      <c r="AR12076">
        <v>4100</v>
      </c>
      <c r="AT12076">
        <v>0</v>
      </c>
      <c r="AV12076" t="s">
        <v>24469</v>
      </c>
      <c r="AW12076">
        <v>116100</v>
      </c>
    </row>
    <row r="12077" spans="1:49" x14ac:dyDescent="0.25">
      <c r="A12077">
        <v>4100</v>
      </c>
      <c r="B12077">
        <v>30010</v>
      </c>
      <c r="C12077">
        <v>4002</v>
      </c>
      <c r="D12077">
        <v>416</v>
      </c>
      <c r="E12077" s="124" t="s">
        <v>315</v>
      </c>
      <c r="F12077" t="str">
        <f t="shared" si="250"/>
        <v>OpenWAKO CHEMICALS, USA INC.</v>
      </c>
      <c r="G12077" s="151" t="str">
        <f t="shared" si="251"/>
        <v>Open</v>
      </c>
      <c r="H12077" s="149" t="s">
        <v>10772</v>
      </c>
      <c r="I12077">
        <v>40007690</v>
      </c>
      <c r="K12077" t="s">
        <v>24470</v>
      </c>
      <c r="L12077" t="s">
        <v>14785</v>
      </c>
      <c r="M12077" t="s">
        <v>16547</v>
      </c>
      <c r="N12077">
        <v>23237</v>
      </c>
      <c r="Q12077" t="s">
        <v>12415</v>
      </c>
      <c r="R12077" t="s">
        <v>12416</v>
      </c>
      <c r="S12077" t="s">
        <v>24471</v>
      </c>
      <c r="U12077" t="s">
        <v>12418</v>
      </c>
      <c r="W12077">
        <v>11</v>
      </c>
      <c r="X12077">
        <v>1</v>
      </c>
      <c r="Y12077" t="s">
        <v>12419</v>
      </c>
      <c r="Z12077" t="s">
        <v>12420</v>
      </c>
      <c r="AA12077" t="s">
        <v>12429</v>
      </c>
      <c r="AB12077" t="s">
        <v>12422</v>
      </c>
      <c r="AC12077">
        <v>2</v>
      </c>
      <c r="AD12077" s="123">
        <v>42278</v>
      </c>
      <c r="AE12077" t="s">
        <v>12431</v>
      </c>
      <c r="AG12077">
        <v>40007690</v>
      </c>
      <c r="AL12077" t="s">
        <v>12422</v>
      </c>
      <c r="AN12077">
        <v>4776005501</v>
      </c>
      <c r="AO12077">
        <v>16</v>
      </c>
      <c r="AP12077" t="s">
        <v>12424</v>
      </c>
      <c r="AQ12077" t="s">
        <v>11408</v>
      </c>
      <c r="AR12077">
        <v>4100</v>
      </c>
      <c r="AT12077">
        <v>0</v>
      </c>
      <c r="AV12077" t="s">
        <v>24472</v>
      </c>
      <c r="AW12077">
        <v>116100</v>
      </c>
    </row>
    <row r="12078" spans="1:49" x14ac:dyDescent="0.25">
      <c r="A12078">
        <v>4100</v>
      </c>
      <c r="B12078">
        <v>30050</v>
      </c>
      <c r="C12078">
        <v>4031</v>
      </c>
      <c r="D12078">
        <v>415</v>
      </c>
      <c r="E12078" s="124" t="s">
        <v>315</v>
      </c>
      <c r="F12078" t="str">
        <f t="shared" si="250"/>
        <v>OpenWAUKESHA KRAMER INC.</v>
      </c>
      <c r="G12078" s="151" t="str">
        <f t="shared" si="251"/>
        <v>Open</v>
      </c>
      <c r="H12078" s="149" t="s">
        <v>10816</v>
      </c>
      <c r="I12078">
        <v>40002952</v>
      </c>
      <c r="J12078" t="s">
        <v>24473</v>
      </c>
      <c r="K12078" t="s">
        <v>24474</v>
      </c>
      <c r="L12078" t="s">
        <v>23591</v>
      </c>
      <c r="M12078" t="s">
        <v>14186</v>
      </c>
      <c r="N12078" t="s">
        <v>24192</v>
      </c>
      <c r="Q12078" t="s">
        <v>12415</v>
      </c>
      <c r="R12078" t="s">
        <v>12416</v>
      </c>
      <c r="S12078" t="s">
        <v>24475</v>
      </c>
      <c r="U12078" t="s">
        <v>12418</v>
      </c>
      <c r="W12078">
        <v>11</v>
      </c>
      <c r="X12078">
        <v>1</v>
      </c>
      <c r="Y12078" t="s">
        <v>12419</v>
      </c>
      <c r="Z12078" t="s">
        <v>12420</v>
      </c>
      <c r="AA12078" t="s">
        <v>12421</v>
      </c>
      <c r="AB12078" t="s">
        <v>12422</v>
      </c>
      <c r="AC12078">
        <v>2</v>
      </c>
      <c r="AD12078" s="123">
        <v>39111</v>
      </c>
      <c r="AE12078" t="s">
        <v>12423</v>
      </c>
      <c r="AG12078">
        <v>40002952</v>
      </c>
      <c r="AL12078" t="s">
        <v>12422</v>
      </c>
      <c r="AN12078">
        <v>5013312201</v>
      </c>
      <c r="AO12078">
        <v>16</v>
      </c>
      <c r="AP12078" t="s">
        <v>12424</v>
      </c>
      <c r="AQ12078" t="s">
        <v>11408</v>
      </c>
      <c r="AR12078">
        <v>4100</v>
      </c>
      <c r="AS12078" t="s">
        <v>12491</v>
      </c>
      <c r="AT12078">
        <v>2005</v>
      </c>
      <c r="AV12078" t="s">
        <v>24476</v>
      </c>
      <c r="AW12078">
        <v>116100</v>
      </c>
    </row>
    <row r="12079" spans="1:49" x14ac:dyDescent="0.25">
      <c r="A12079">
        <v>4100</v>
      </c>
      <c r="B12079">
        <v>30050</v>
      </c>
      <c r="C12079">
        <v>4031</v>
      </c>
      <c r="D12079">
        <v>415</v>
      </c>
      <c r="E12079" s="124" t="s">
        <v>315</v>
      </c>
      <c r="F12079" t="str">
        <f t="shared" si="250"/>
        <v>OpenWEIMER BEARING (4031)</v>
      </c>
      <c r="G12079" s="151" t="str">
        <f t="shared" si="251"/>
        <v>Open</v>
      </c>
      <c r="H12079" s="149" t="s">
        <v>10843</v>
      </c>
      <c r="I12079">
        <v>40005982</v>
      </c>
      <c r="L12079" t="s">
        <v>15776</v>
      </c>
      <c r="M12079" t="s">
        <v>14186</v>
      </c>
      <c r="O12079">
        <v>400</v>
      </c>
      <c r="P12079">
        <v>53022</v>
      </c>
      <c r="Q12079" t="s">
        <v>12415</v>
      </c>
      <c r="R12079" t="s">
        <v>12416</v>
      </c>
      <c r="S12079" t="s">
        <v>15905</v>
      </c>
      <c r="U12079" t="s">
        <v>12418</v>
      </c>
      <c r="W12079">
        <v>11</v>
      </c>
      <c r="X12079">
        <v>2</v>
      </c>
      <c r="Y12079" t="s">
        <v>12472</v>
      </c>
      <c r="Z12079" t="s">
        <v>12420</v>
      </c>
      <c r="AA12079" t="s">
        <v>14498</v>
      </c>
      <c r="AB12079" t="s">
        <v>12422</v>
      </c>
      <c r="AC12079">
        <v>2</v>
      </c>
      <c r="AD12079" s="123">
        <v>40241</v>
      </c>
      <c r="AE12079" t="s">
        <v>12431</v>
      </c>
      <c r="AG12079">
        <v>40005982</v>
      </c>
      <c r="AL12079" t="s">
        <v>12422</v>
      </c>
      <c r="AN12079">
        <v>5013117101</v>
      </c>
      <c r="AO12079">
        <v>16</v>
      </c>
      <c r="AP12079" t="s">
        <v>12424</v>
      </c>
      <c r="AQ12079" t="s">
        <v>11408</v>
      </c>
      <c r="AR12079">
        <v>4100</v>
      </c>
      <c r="AT12079">
        <v>0</v>
      </c>
      <c r="AV12079" t="s">
        <v>24477</v>
      </c>
      <c r="AW12079">
        <v>116100</v>
      </c>
    </row>
    <row r="12080" spans="1:49" x14ac:dyDescent="0.25">
      <c r="A12080">
        <v>4100</v>
      </c>
      <c r="B12080">
        <v>30010</v>
      </c>
      <c r="C12080">
        <v>4002</v>
      </c>
      <c r="D12080">
        <v>416</v>
      </c>
      <c r="E12080" s="124" t="s">
        <v>315</v>
      </c>
      <c r="F12080" t="str">
        <f t="shared" si="250"/>
        <v>OpenWEST VIRGINIA RECYCLING, INC.</v>
      </c>
      <c r="G12080" s="151" t="str">
        <f t="shared" si="251"/>
        <v>Open</v>
      </c>
      <c r="H12080" s="149" t="s">
        <v>10876</v>
      </c>
      <c r="I12080">
        <v>40005776</v>
      </c>
      <c r="L12080" t="s">
        <v>24478</v>
      </c>
      <c r="M12080" t="s">
        <v>16547</v>
      </c>
      <c r="O12080">
        <v>350</v>
      </c>
      <c r="P12080">
        <v>24319</v>
      </c>
      <c r="Q12080" t="s">
        <v>12415</v>
      </c>
      <c r="R12080" t="s">
        <v>12416</v>
      </c>
      <c r="S12080" t="s">
        <v>24479</v>
      </c>
      <c r="U12080" t="s">
        <v>12418</v>
      </c>
      <c r="W12080">
        <v>11</v>
      </c>
      <c r="X12080">
        <v>1</v>
      </c>
      <c r="Y12080" t="s">
        <v>12419</v>
      </c>
      <c r="Z12080" t="s">
        <v>12420</v>
      </c>
      <c r="AA12080" t="s">
        <v>14498</v>
      </c>
      <c r="AB12080" t="s">
        <v>12422</v>
      </c>
      <c r="AC12080">
        <v>2</v>
      </c>
      <c r="AD12080" s="123">
        <v>39959</v>
      </c>
      <c r="AE12080" t="s">
        <v>12431</v>
      </c>
      <c r="AG12080">
        <v>40005776</v>
      </c>
      <c r="AL12080" t="s">
        <v>12422</v>
      </c>
      <c r="AN12080">
        <v>4717326151</v>
      </c>
      <c r="AO12080">
        <v>16</v>
      </c>
      <c r="AP12080" t="s">
        <v>12424</v>
      </c>
      <c r="AQ12080" t="s">
        <v>11408</v>
      </c>
      <c r="AR12080">
        <v>4100</v>
      </c>
      <c r="AS12080" t="s">
        <v>12491</v>
      </c>
      <c r="AT12080">
        <v>0</v>
      </c>
      <c r="AV12080" t="s">
        <v>24480</v>
      </c>
      <c r="AW12080">
        <v>116100</v>
      </c>
    </row>
    <row r="12081" spans="1:49" x14ac:dyDescent="0.25">
      <c r="A12081">
        <v>4100</v>
      </c>
      <c r="B12081">
        <v>30050</v>
      </c>
      <c r="C12081">
        <v>4031</v>
      </c>
      <c r="D12081">
        <v>415</v>
      </c>
      <c r="E12081" s="124" t="s">
        <v>315</v>
      </c>
      <c r="F12081" t="str">
        <f t="shared" si="250"/>
        <v>OpenWESTERN PRINTING MACHINERY CO.</v>
      </c>
      <c r="G12081" s="151" t="str">
        <f t="shared" si="251"/>
        <v>Open</v>
      </c>
      <c r="H12081" s="149" t="s">
        <v>10896</v>
      </c>
      <c r="I12081">
        <v>40002843</v>
      </c>
      <c r="K12081" t="s">
        <v>24481</v>
      </c>
      <c r="L12081" t="s">
        <v>23619</v>
      </c>
      <c r="M12081" t="s">
        <v>12546</v>
      </c>
      <c r="N12081" t="s">
        <v>24373</v>
      </c>
      <c r="Q12081" t="s">
        <v>12415</v>
      </c>
      <c r="R12081" t="s">
        <v>12416</v>
      </c>
      <c r="S12081" t="s">
        <v>24482</v>
      </c>
      <c r="U12081" t="s">
        <v>12418</v>
      </c>
      <c r="W12081">
        <v>11</v>
      </c>
      <c r="X12081">
        <v>0</v>
      </c>
      <c r="Y12081" t="s">
        <v>12472</v>
      </c>
      <c r="Z12081" t="s">
        <v>12420</v>
      </c>
      <c r="AA12081" t="s">
        <v>12421</v>
      </c>
      <c r="AB12081" t="s">
        <v>12478</v>
      </c>
      <c r="AC12081">
        <v>2</v>
      </c>
      <c r="AD12081" s="123">
        <v>39111</v>
      </c>
      <c r="AE12081" t="s">
        <v>12423</v>
      </c>
      <c r="AG12081">
        <v>40002843</v>
      </c>
      <c r="AL12081" t="s">
        <v>12478</v>
      </c>
      <c r="AN12081">
        <v>1403126601</v>
      </c>
      <c r="AO12081">
        <v>16</v>
      </c>
      <c r="AP12081" t="s">
        <v>12424</v>
      </c>
      <c r="AQ12081" t="s">
        <v>11408</v>
      </c>
      <c r="AR12081">
        <v>4100</v>
      </c>
      <c r="AT12081">
        <v>2005</v>
      </c>
      <c r="AV12081" t="s">
        <v>24483</v>
      </c>
      <c r="AW12081">
        <v>116100</v>
      </c>
    </row>
    <row r="12082" spans="1:49" x14ac:dyDescent="0.25">
      <c r="A12082">
        <v>4100</v>
      </c>
      <c r="B12082">
        <v>30010</v>
      </c>
      <c r="C12082">
        <v>4002</v>
      </c>
      <c r="D12082">
        <v>416</v>
      </c>
      <c r="E12082" s="124" t="s">
        <v>315</v>
      </c>
      <c r="F12082" t="str">
        <f t="shared" si="250"/>
        <v>OpenWESTON FOODS</v>
      </c>
      <c r="G12082" s="151" t="str">
        <f t="shared" si="251"/>
        <v>Open</v>
      </c>
      <c r="H12082" s="149" t="s">
        <v>10909</v>
      </c>
      <c r="I12082">
        <v>40007282</v>
      </c>
      <c r="K12082" t="s">
        <v>24484</v>
      </c>
      <c r="L12082" t="s">
        <v>24485</v>
      </c>
      <c r="M12082" t="s">
        <v>16547</v>
      </c>
      <c r="N12082">
        <v>22630</v>
      </c>
      <c r="Q12082" t="s">
        <v>12415</v>
      </c>
      <c r="R12082" t="s">
        <v>12416</v>
      </c>
      <c r="S12082" t="s">
        <v>24486</v>
      </c>
      <c r="U12082" t="s">
        <v>12418</v>
      </c>
      <c r="W12082">
        <v>11</v>
      </c>
      <c r="X12082">
        <v>1</v>
      </c>
      <c r="Y12082" t="s">
        <v>12419</v>
      </c>
      <c r="Z12082" t="s">
        <v>12420</v>
      </c>
      <c r="AA12082" t="s">
        <v>12429</v>
      </c>
      <c r="AB12082" t="s">
        <v>12422</v>
      </c>
      <c r="AC12082">
        <v>2</v>
      </c>
      <c r="AD12082" s="123">
        <v>41689</v>
      </c>
      <c r="AE12082" t="s">
        <v>12431</v>
      </c>
      <c r="AG12082">
        <v>40007282</v>
      </c>
      <c r="AL12082" t="s">
        <v>12422</v>
      </c>
      <c r="AN12082">
        <v>4718702901</v>
      </c>
      <c r="AO12082">
        <v>16</v>
      </c>
      <c r="AP12082" t="s">
        <v>12424</v>
      </c>
      <c r="AQ12082" t="s">
        <v>11408</v>
      </c>
      <c r="AR12082">
        <v>4100</v>
      </c>
      <c r="AT12082">
        <v>0</v>
      </c>
      <c r="AV12082" t="s">
        <v>24487</v>
      </c>
      <c r="AW12082">
        <v>116100</v>
      </c>
    </row>
    <row r="12083" spans="1:49" x14ac:dyDescent="0.25">
      <c r="A12083">
        <v>4100</v>
      </c>
      <c r="B12083">
        <v>30010</v>
      </c>
      <c r="C12083">
        <v>4002</v>
      </c>
      <c r="D12083">
        <v>410</v>
      </c>
      <c r="E12083" s="124" t="s">
        <v>315</v>
      </c>
      <c r="F12083" t="str">
        <f t="shared" si="250"/>
        <v>OpenWIELAND COPPER PRODUCTS, LLC</v>
      </c>
      <c r="G12083" s="151" t="str">
        <f t="shared" si="251"/>
        <v>Open</v>
      </c>
      <c r="H12083" s="149" t="s">
        <v>10956</v>
      </c>
      <c r="I12083">
        <v>40002692</v>
      </c>
      <c r="K12083" t="s">
        <v>24488</v>
      </c>
      <c r="L12083" t="s">
        <v>24489</v>
      </c>
      <c r="M12083" t="s">
        <v>13169</v>
      </c>
      <c r="N12083">
        <v>27042</v>
      </c>
      <c r="Q12083" t="s">
        <v>12415</v>
      </c>
      <c r="R12083" t="s">
        <v>12416</v>
      </c>
      <c r="S12083" t="s">
        <v>24490</v>
      </c>
      <c r="U12083" t="s">
        <v>12418</v>
      </c>
      <c r="W12083">
        <v>11</v>
      </c>
      <c r="X12083">
        <v>1</v>
      </c>
      <c r="Y12083" t="s">
        <v>12419</v>
      </c>
      <c r="Z12083" t="s">
        <v>12420</v>
      </c>
      <c r="AA12083" t="s">
        <v>12421</v>
      </c>
      <c r="AB12083" t="s">
        <v>12422</v>
      </c>
      <c r="AC12083">
        <v>2</v>
      </c>
      <c r="AD12083" s="123">
        <v>39111</v>
      </c>
      <c r="AE12083" t="s">
        <v>12423</v>
      </c>
      <c r="AG12083">
        <v>40002692</v>
      </c>
      <c r="AL12083" t="s">
        <v>12422</v>
      </c>
      <c r="AN12083">
        <v>3416927271</v>
      </c>
      <c r="AO12083">
        <v>16</v>
      </c>
      <c r="AP12083" t="s">
        <v>12424</v>
      </c>
      <c r="AQ12083" t="s">
        <v>11408</v>
      </c>
      <c r="AR12083">
        <v>4100</v>
      </c>
      <c r="AT12083">
        <v>0</v>
      </c>
      <c r="AV12083" t="s">
        <v>24491</v>
      </c>
      <c r="AW12083">
        <v>116100</v>
      </c>
    </row>
    <row r="12084" spans="1:49" x14ac:dyDescent="0.25">
      <c r="A12084">
        <v>4100</v>
      </c>
      <c r="B12084">
        <v>30010</v>
      </c>
      <c r="C12084">
        <v>4002</v>
      </c>
      <c r="D12084">
        <v>410</v>
      </c>
      <c r="E12084" s="124" t="s">
        <v>315</v>
      </c>
      <c r="F12084" t="str">
        <f t="shared" si="250"/>
        <v>OpenWILKERSON BAKING COMPANY</v>
      </c>
      <c r="G12084" s="151" t="str">
        <f t="shared" si="251"/>
        <v>Open</v>
      </c>
      <c r="H12084" s="149" t="s">
        <v>10959</v>
      </c>
      <c r="I12084">
        <v>40008439</v>
      </c>
      <c r="K12084" t="s">
        <v>24492</v>
      </c>
      <c r="L12084" t="s">
        <v>24493</v>
      </c>
      <c r="M12084" t="s">
        <v>13169</v>
      </c>
      <c r="N12084">
        <v>27101</v>
      </c>
      <c r="Q12084" t="s">
        <v>12415</v>
      </c>
      <c r="R12084" t="s">
        <v>12416</v>
      </c>
      <c r="S12084" t="s">
        <v>24494</v>
      </c>
      <c r="U12084" t="s">
        <v>12418</v>
      </c>
      <c r="W12084">
        <v>11</v>
      </c>
      <c r="X12084">
        <v>1</v>
      </c>
      <c r="Y12084" t="s">
        <v>12419</v>
      </c>
      <c r="Z12084" t="s">
        <v>12420</v>
      </c>
      <c r="AA12084" t="s">
        <v>12429</v>
      </c>
      <c r="AB12084" t="s">
        <v>12430</v>
      </c>
      <c r="AC12084">
        <v>2</v>
      </c>
      <c r="AD12084" s="123">
        <v>43312</v>
      </c>
      <c r="AE12084" t="s">
        <v>12431</v>
      </c>
      <c r="AG12084">
        <v>40008439</v>
      </c>
      <c r="AL12084" t="s">
        <v>12430</v>
      </c>
      <c r="AN12084">
        <v>3406712501</v>
      </c>
      <c r="AO12084">
        <v>16</v>
      </c>
      <c r="AP12084" t="s">
        <v>12424</v>
      </c>
      <c r="AQ12084" t="s">
        <v>11408</v>
      </c>
      <c r="AR12084">
        <v>4100</v>
      </c>
      <c r="AT12084">
        <v>0</v>
      </c>
      <c r="AV12084" t="s">
        <v>24495</v>
      </c>
      <c r="AW12084">
        <v>116100</v>
      </c>
    </row>
    <row r="12085" spans="1:49" x14ac:dyDescent="0.25">
      <c r="A12085">
        <v>4100</v>
      </c>
      <c r="B12085">
        <v>30050</v>
      </c>
      <c r="C12085">
        <v>4031</v>
      </c>
      <c r="D12085">
        <v>415</v>
      </c>
      <c r="E12085" s="124" t="s">
        <v>315</v>
      </c>
      <c r="F12085" t="str">
        <f t="shared" si="250"/>
        <v>OpenWISCON CORP / DBA CAPUTO CHEESE</v>
      </c>
      <c r="G12085" s="151" t="str">
        <f t="shared" si="251"/>
        <v>Open</v>
      </c>
      <c r="H12085" s="149" t="s">
        <v>10982</v>
      </c>
      <c r="I12085">
        <v>40007843</v>
      </c>
      <c r="K12085" t="s">
        <v>24496</v>
      </c>
      <c r="L12085" t="s">
        <v>14295</v>
      </c>
      <c r="M12085" t="s">
        <v>12546</v>
      </c>
      <c r="N12085">
        <v>60160</v>
      </c>
      <c r="Q12085" t="s">
        <v>12415</v>
      </c>
      <c r="R12085" t="s">
        <v>12416</v>
      </c>
      <c r="S12085" t="s">
        <v>24497</v>
      </c>
      <c r="U12085" t="s">
        <v>12418</v>
      </c>
      <c r="W12085">
        <v>11</v>
      </c>
      <c r="X12085">
        <v>1</v>
      </c>
      <c r="Y12085" t="s">
        <v>12419</v>
      </c>
      <c r="Z12085" t="s">
        <v>12420</v>
      </c>
      <c r="AA12085" t="s">
        <v>12429</v>
      </c>
      <c r="AB12085" t="s">
        <v>12422</v>
      </c>
      <c r="AC12085">
        <v>2</v>
      </c>
      <c r="AD12085" s="123">
        <v>42499</v>
      </c>
      <c r="AE12085" t="s">
        <v>12431</v>
      </c>
      <c r="AG12085">
        <v>40007843</v>
      </c>
      <c r="AL12085" t="s">
        <v>12422</v>
      </c>
      <c r="AN12085">
        <v>1403118401</v>
      </c>
      <c r="AO12085">
        <v>16</v>
      </c>
      <c r="AP12085" t="s">
        <v>12424</v>
      </c>
      <c r="AQ12085" t="s">
        <v>11408</v>
      </c>
      <c r="AR12085">
        <v>4100</v>
      </c>
      <c r="AT12085">
        <v>0</v>
      </c>
      <c r="AV12085" t="s">
        <v>24498</v>
      </c>
      <c r="AW12085">
        <v>116100</v>
      </c>
    </row>
    <row r="12086" spans="1:49" x14ac:dyDescent="0.25">
      <c r="A12086">
        <v>4100</v>
      </c>
      <c r="B12086">
        <v>30050</v>
      </c>
      <c r="C12086">
        <v>4031</v>
      </c>
      <c r="D12086">
        <v>415</v>
      </c>
      <c r="E12086" s="124" t="s">
        <v>315</v>
      </c>
      <c r="F12086" t="str">
        <f t="shared" si="250"/>
        <v>OpenWITRON</v>
      </c>
      <c r="G12086" s="151" t="str">
        <f t="shared" si="251"/>
        <v>Open</v>
      </c>
      <c r="H12086" s="149" t="s">
        <v>10983</v>
      </c>
      <c r="I12086">
        <v>40003377</v>
      </c>
      <c r="K12086" t="s">
        <v>24499</v>
      </c>
      <c r="L12086" t="s">
        <v>24252</v>
      </c>
      <c r="M12086" t="s">
        <v>12546</v>
      </c>
      <c r="N12086" t="s">
        <v>24253</v>
      </c>
      <c r="Q12086" t="s">
        <v>12415</v>
      </c>
      <c r="R12086" t="s">
        <v>12416</v>
      </c>
      <c r="S12086" t="s">
        <v>24500</v>
      </c>
      <c r="U12086" t="s">
        <v>12418</v>
      </c>
      <c r="W12086">
        <v>11</v>
      </c>
      <c r="X12086">
        <v>0</v>
      </c>
      <c r="Y12086" t="s">
        <v>12419</v>
      </c>
      <c r="Z12086" t="s">
        <v>12420</v>
      </c>
      <c r="AA12086" t="s">
        <v>12421</v>
      </c>
      <c r="AB12086" t="s">
        <v>12422</v>
      </c>
      <c r="AC12086">
        <v>2</v>
      </c>
      <c r="AD12086" s="123">
        <v>39111</v>
      </c>
      <c r="AE12086" t="s">
        <v>12423</v>
      </c>
      <c r="AG12086">
        <v>40003377</v>
      </c>
      <c r="AL12086" t="s">
        <v>12422</v>
      </c>
      <c r="AN12086">
        <v>1403100801</v>
      </c>
      <c r="AO12086">
        <v>16</v>
      </c>
      <c r="AP12086" t="s">
        <v>12424</v>
      </c>
      <c r="AQ12086" t="s">
        <v>11408</v>
      </c>
      <c r="AR12086">
        <v>4100</v>
      </c>
      <c r="AS12086" t="s">
        <v>12491</v>
      </c>
      <c r="AT12086">
        <v>0</v>
      </c>
      <c r="AV12086" t="s">
        <v>10983</v>
      </c>
      <c r="AW12086">
        <v>116100</v>
      </c>
    </row>
    <row r="12087" spans="1:49" x14ac:dyDescent="0.25">
      <c r="A12087">
        <v>4100</v>
      </c>
      <c r="B12087">
        <v>30010</v>
      </c>
      <c r="C12087">
        <v>4002</v>
      </c>
      <c r="D12087">
        <v>416</v>
      </c>
      <c r="E12087" s="124" t="s">
        <v>315</v>
      </c>
      <c r="F12087" t="str">
        <f t="shared" si="250"/>
        <v>OpenWM.T.BURNETT FOAM LLC</v>
      </c>
      <c r="G12087" s="151" t="str">
        <f t="shared" si="251"/>
        <v>Open</v>
      </c>
      <c r="H12087" s="149" t="s">
        <v>10994</v>
      </c>
      <c r="I12087">
        <v>40008795</v>
      </c>
      <c r="K12087" t="s">
        <v>24501</v>
      </c>
      <c r="L12087" t="s">
        <v>23559</v>
      </c>
      <c r="M12087" t="s">
        <v>13125</v>
      </c>
      <c r="N12087" t="s">
        <v>24502</v>
      </c>
      <c r="Q12087" t="s">
        <v>12415</v>
      </c>
      <c r="R12087" t="s">
        <v>12416</v>
      </c>
      <c r="S12087" t="s">
        <v>24503</v>
      </c>
      <c r="U12087" t="s">
        <v>12418</v>
      </c>
      <c r="W12087">
        <v>11</v>
      </c>
      <c r="X12087">
        <v>1</v>
      </c>
      <c r="Y12087" t="s">
        <v>12419</v>
      </c>
      <c r="Z12087" t="s">
        <v>12420</v>
      </c>
      <c r="AA12087" t="s">
        <v>12485</v>
      </c>
      <c r="AB12087" t="s">
        <v>12422</v>
      </c>
      <c r="AC12087">
        <v>2</v>
      </c>
      <c r="AD12087" s="123">
        <v>43868</v>
      </c>
      <c r="AE12087" t="s">
        <v>12486</v>
      </c>
      <c r="AG12087">
        <v>40008795</v>
      </c>
      <c r="AL12087" t="s">
        <v>12422</v>
      </c>
      <c r="AN12087">
        <v>2151000401</v>
      </c>
      <c r="AO12087">
        <v>16</v>
      </c>
      <c r="AP12087" t="s">
        <v>12424</v>
      </c>
      <c r="AQ12087" t="s">
        <v>11408</v>
      </c>
      <c r="AR12087">
        <v>4100</v>
      </c>
      <c r="AT12087">
        <v>0</v>
      </c>
      <c r="AV12087" t="s">
        <v>24504</v>
      </c>
      <c r="AW12087">
        <v>116100</v>
      </c>
    </row>
    <row r="12088" spans="1:49" x14ac:dyDescent="0.25">
      <c r="A12088">
        <v>4100</v>
      </c>
      <c r="B12088">
        <v>30050</v>
      </c>
      <c r="C12088">
        <v>4031</v>
      </c>
      <c r="D12088">
        <v>415</v>
      </c>
      <c r="E12088" s="124" t="s">
        <v>315</v>
      </c>
      <c r="F12088" t="str">
        <f t="shared" si="250"/>
        <v>OpenWORLD COLOR DUBUQUE</v>
      </c>
      <c r="G12088" s="151" t="str">
        <f t="shared" si="251"/>
        <v>Open</v>
      </c>
      <c r="H12088" s="149" t="s">
        <v>11015</v>
      </c>
      <c r="I12088">
        <v>40002876</v>
      </c>
      <c r="K12088" t="s">
        <v>24505</v>
      </c>
      <c r="L12088" t="s">
        <v>24310</v>
      </c>
      <c r="M12088" t="s">
        <v>12981</v>
      </c>
      <c r="N12088" t="s">
        <v>24506</v>
      </c>
      <c r="Q12088" t="s">
        <v>12415</v>
      </c>
      <c r="R12088" t="s">
        <v>12416</v>
      </c>
      <c r="S12088" t="s">
        <v>24507</v>
      </c>
      <c r="U12088" t="s">
        <v>12418</v>
      </c>
      <c r="V12088">
        <v>171</v>
      </c>
      <c r="W12088">
        <v>11</v>
      </c>
      <c r="X12088">
        <v>1</v>
      </c>
      <c r="Y12088" t="s">
        <v>12419</v>
      </c>
      <c r="Z12088" t="s">
        <v>12420</v>
      </c>
      <c r="AA12088" t="s">
        <v>12421</v>
      </c>
      <c r="AB12088" t="s">
        <v>12422</v>
      </c>
      <c r="AC12088">
        <v>2</v>
      </c>
      <c r="AD12088" s="123">
        <v>39111</v>
      </c>
      <c r="AE12088" t="s">
        <v>12423</v>
      </c>
      <c r="AG12088">
        <v>40002876</v>
      </c>
      <c r="AL12088" t="s">
        <v>12422</v>
      </c>
      <c r="AN12088">
        <v>1606103301</v>
      </c>
      <c r="AO12088">
        <v>16</v>
      </c>
      <c r="AP12088" t="s">
        <v>12424</v>
      </c>
      <c r="AQ12088" t="s">
        <v>11408</v>
      </c>
      <c r="AR12088">
        <v>4100</v>
      </c>
      <c r="AS12088" t="s">
        <v>12491</v>
      </c>
      <c r="AT12088">
        <v>2005</v>
      </c>
      <c r="AV12088" t="s">
        <v>22664</v>
      </c>
      <c r="AW12088">
        <v>116100</v>
      </c>
    </row>
    <row r="12089" spans="1:49" x14ac:dyDescent="0.25">
      <c r="A12089">
        <v>4100</v>
      </c>
      <c r="B12089">
        <v>30050</v>
      </c>
      <c r="C12089">
        <v>4031</v>
      </c>
      <c r="D12089">
        <v>415</v>
      </c>
      <c r="E12089" s="124" t="s">
        <v>315</v>
      </c>
      <c r="F12089" t="str">
        <f t="shared" si="250"/>
        <v>OpenWORLD COLOR MT. MORRIS</v>
      </c>
      <c r="G12089" s="151" t="str">
        <f t="shared" si="251"/>
        <v>Open</v>
      </c>
      <c r="H12089" s="149" t="s">
        <v>11018</v>
      </c>
      <c r="I12089">
        <v>40003122</v>
      </c>
      <c r="K12089" t="s">
        <v>24508</v>
      </c>
      <c r="L12089" t="s">
        <v>24509</v>
      </c>
      <c r="M12089" t="s">
        <v>12546</v>
      </c>
      <c r="N12089" t="s">
        <v>24510</v>
      </c>
      <c r="Q12089" t="s">
        <v>12415</v>
      </c>
      <c r="R12089" t="s">
        <v>12416</v>
      </c>
      <c r="S12089" t="s">
        <v>24511</v>
      </c>
      <c r="U12089" t="s">
        <v>12418</v>
      </c>
      <c r="V12089">
        <v>171</v>
      </c>
      <c r="W12089">
        <v>11</v>
      </c>
      <c r="X12089">
        <v>1</v>
      </c>
      <c r="Y12089" t="s">
        <v>12472</v>
      </c>
      <c r="Z12089" t="s">
        <v>12420</v>
      </c>
      <c r="AA12089" t="s">
        <v>12421</v>
      </c>
      <c r="AB12089" t="s">
        <v>12422</v>
      </c>
      <c r="AC12089">
        <v>2</v>
      </c>
      <c r="AD12089" s="123">
        <v>39111</v>
      </c>
      <c r="AE12089" t="s">
        <v>12423</v>
      </c>
      <c r="AG12089">
        <v>40003122</v>
      </c>
      <c r="AL12089" t="s">
        <v>12422</v>
      </c>
      <c r="AN12089">
        <v>1414119801</v>
      </c>
      <c r="AO12089">
        <v>16</v>
      </c>
      <c r="AP12089" t="s">
        <v>12424</v>
      </c>
      <c r="AQ12089" t="s">
        <v>11408</v>
      </c>
      <c r="AR12089">
        <v>4100</v>
      </c>
      <c r="AS12089" t="s">
        <v>12491</v>
      </c>
      <c r="AT12089">
        <v>2005</v>
      </c>
      <c r="AV12089" t="s">
        <v>22664</v>
      </c>
      <c r="AW12089">
        <v>116100</v>
      </c>
    </row>
    <row r="12090" spans="1:49" x14ac:dyDescent="0.25">
      <c r="A12090">
        <v>4100</v>
      </c>
      <c r="B12090">
        <v>30010</v>
      </c>
      <c r="C12090">
        <v>4002</v>
      </c>
      <c r="D12090">
        <v>416</v>
      </c>
      <c r="E12090" s="124" t="s">
        <v>315</v>
      </c>
      <c r="F12090" t="str">
        <f t="shared" si="250"/>
        <v>OpenYOKOHAMA TIRE MFG VIRGINIA, LLC</v>
      </c>
      <c r="G12090" s="151" t="str">
        <f t="shared" si="251"/>
        <v>Open</v>
      </c>
      <c r="H12090" s="149" t="s">
        <v>11058</v>
      </c>
      <c r="I12090">
        <v>40000304</v>
      </c>
      <c r="L12090" t="s">
        <v>17098</v>
      </c>
      <c r="M12090" t="s">
        <v>16547</v>
      </c>
      <c r="O12090">
        <v>3250</v>
      </c>
      <c r="P12090" t="s">
        <v>24512</v>
      </c>
      <c r="Q12090" t="s">
        <v>12415</v>
      </c>
      <c r="R12090" t="s">
        <v>12416</v>
      </c>
      <c r="S12090" t="s">
        <v>24513</v>
      </c>
      <c r="U12090" t="s">
        <v>12418</v>
      </c>
      <c r="W12090">
        <v>11</v>
      </c>
      <c r="X12090">
        <v>1</v>
      </c>
      <c r="Y12090" t="s">
        <v>12419</v>
      </c>
      <c r="Z12090" t="s">
        <v>12420</v>
      </c>
      <c r="AA12090" t="s">
        <v>12421</v>
      </c>
      <c r="AB12090" t="s">
        <v>12422</v>
      </c>
      <c r="AC12090">
        <v>2</v>
      </c>
      <c r="AD12090" s="123">
        <v>39111</v>
      </c>
      <c r="AE12090" t="s">
        <v>12423</v>
      </c>
      <c r="AG12090">
        <v>40000304</v>
      </c>
      <c r="AL12090" t="s">
        <v>12422</v>
      </c>
      <c r="AN12090">
        <v>4777505701</v>
      </c>
      <c r="AO12090">
        <v>16</v>
      </c>
      <c r="AP12090" t="s">
        <v>12424</v>
      </c>
      <c r="AQ12090" t="s">
        <v>11408</v>
      </c>
      <c r="AR12090">
        <v>4100</v>
      </c>
      <c r="AT12090">
        <v>0</v>
      </c>
      <c r="AV12090" t="s">
        <v>24514</v>
      </c>
      <c r="AW12090">
        <v>116100</v>
      </c>
    </row>
    <row r="12091" spans="1:49" x14ac:dyDescent="0.25">
      <c r="A12091">
        <v>4100</v>
      </c>
      <c r="B12091">
        <v>30050</v>
      </c>
      <c r="C12091">
        <v>4031</v>
      </c>
      <c r="D12091">
        <v>415</v>
      </c>
      <c r="E12091" s="124" t="s">
        <v>315</v>
      </c>
      <c r="F12091" t="str">
        <f t="shared" si="250"/>
        <v>OpenZIP SORT, INC.</v>
      </c>
      <c r="G12091" s="151" t="str">
        <f t="shared" si="251"/>
        <v>Open</v>
      </c>
      <c r="H12091" s="149" t="s">
        <v>11078</v>
      </c>
      <c r="I12091">
        <v>40002607</v>
      </c>
      <c r="K12091" t="s">
        <v>24515</v>
      </c>
      <c r="L12091" t="s">
        <v>15480</v>
      </c>
      <c r="M12091" t="s">
        <v>14186</v>
      </c>
      <c r="N12091" t="s">
        <v>24516</v>
      </c>
      <c r="Q12091" t="s">
        <v>12415</v>
      </c>
      <c r="R12091" t="s">
        <v>12416</v>
      </c>
      <c r="S12091" t="s">
        <v>24517</v>
      </c>
      <c r="U12091" t="s">
        <v>12418</v>
      </c>
      <c r="W12091">
        <v>11</v>
      </c>
      <c r="X12091">
        <v>1</v>
      </c>
      <c r="Y12091" t="s">
        <v>12419</v>
      </c>
      <c r="Z12091" t="s">
        <v>12420</v>
      </c>
      <c r="AA12091" t="s">
        <v>12421</v>
      </c>
      <c r="AB12091" t="s">
        <v>14028</v>
      </c>
      <c r="AC12091">
        <v>2</v>
      </c>
      <c r="AD12091" s="123">
        <v>39111</v>
      </c>
      <c r="AE12091" t="s">
        <v>12423</v>
      </c>
      <c r="AG12091">
        <v>40002607</v>
      </c>
      <c r="AL12091" t="s">
        <v>14028</v>
      </c>
      <c r="AN12091">
        <v>5013307101</v>
      </c>
      <c r="AO12091">
        <v>16</v>
      </c>
      <c r="AP12091" t="s">
        <v>12424</v>
      </c>
      <c r="AQ12091" t="s">
        <v>11408</v>
      </c>
      <c r="AR12091">
        <v>4100</v>
      </c>
      <c r="AS12091" t="s">
        <v>12491</v>
      </c>
      <c r="AT12091">
        <v>0</v>
      </c>
      <c r="AV12091">
        <v>308404</v>
      </c>
      <c r="AW12091">
        <v>116100</v>
      </c>
    </row>
    <row r="12092" spans="1:49" x14ac:dyDescent="0.25">
      <c r="A12092">
        <v>4100</v>
      </c>
      <c r="B12092">
        <v>30050</v>
      </c>
      <c r="C12092">
        <v>4031</v>
      </c>
      <c r="D12092">
        <v>415</v>
      </c>
      <c r="E12092" s="124" t="s">
        <v>315</v>
      </c>
      <c r="F12092" t="str">
        <f t="shared" si="250"/>
        <v>OpenZUND AMERICA, INC.</v>
      </c>
      <c r="G12092" s="151" t="str">
        <f t="shared" si="251"/>
        <v>Open</v>
      </c>
      <c r="H12092" s="149" t="s">
        <v>11085</v>
      </c>
      <c r="I12092">
        <v>40003382</v>
      </c>
      <c r="K12092" t="s">
        <v>24518</v>
      </c>
      <c r="L12092" t="s">
        <v>23605</v>
      </c>
      <c r="M12092" t="s">
        <v>14186</v>
      </c>
      <c r="N12092">
        <v>53154</v>
      </c>
      <c r="Q12092" t="s">
        <v>12415</v>
      </c>
      <c r="R12092" t="s">
        <v>12416</v>
      </c>
      <c r="S12092" t="s">
        <v>24519</v>
      </c>
      <c r="U12092" t="s">
        <v>12418</v>
      </c>
      <c r="W12092">
        <v>11</v>
      </c>
      <c r="X12092">
        <v>0</v>
      </c>
      <c r="Y12092" t="s">
        <v>12472</v>
      </c>
      <c r="Z12092" t="s">
        <v>12420</v>
      </c>
      <c r="AA12092" t="s">
        <v>12421</v>
      </c>
      <c r="AB12092" t="s">
        <v>12422</v>
      </c>
      <c r="AC12092">
        <v>2</v>
      </c>
      <c r="AD12092" s="123">
        <v>39111</v>
      </c>
      <c r="AE12092" t="s">
        <v>12423</v>
      </c>
      <c r="AG12092">
        <v>40003382</v>
      </c>
      <c r="AL12092" t="s">
        <v>12422</v>
      </c>
      <c r="AN12092">
        <v>5007908101</v>
      </c>
      <c r="AO12092">
        <v>16</v>
      </c>
      <c r="AP12092" t="s">
        <v>12424</v>
      </c>
      <c r="AQ12092" t="s">
        <v>11408</v>
      </c>
      <c r="AR12092">
        <v>4100</v>
      </c>
      <c r="AT12092">
        <v>0</v>
      </c>
      <c r="AV12092" t="s">
        <v>24520</v>
      </c>
      <c r="AW12092">
        <v>116100</v>
      </c>
    </row>
    <row r="12093" spans="1:49" x14ac:dyDescent="0.25">
      <c r="A12093">
        <v>4100</v>
      </c>
      <c r="B12093">
        <v>30110</v>
      </c>
      <c r="C12093">
        <v>4047</v>
      </c>
      <c r="D12093">
        <v>418</v>
      </c>
      <c r="E12093" s="124" t="s">
        <v>24521</v>
      </c>
      <c r="F12093" t="str">
        <f t="shared" si="250"/>
        <v>Paul DrechnowiczA L M INC</v>
      </c>
      <c r="G12093" s="150" t="str">
        <f t="shared" si="251"/>
        <v>Paul Drechnowicz</v>
      </c>
      <c r="H12093" s="149" t="s">
        <v>314</v>
      </c>
      <c r="I12093">
        <v>40006064</v>
      </c>
      <c r="K12093" t="s">
        <v>24522</v>
      </c>
      <c r="L12093" t="s">
        <v>16158</v>
      </c>
      <c r="M12093" t="s">
        <v>13327</v>
      </c>
      <c r="N12093">
        <v>63119</v>
      </c>
      <c r="Q12093" t="s">
        <v>12415</v>
      </c>
      <c r="R12093" t="s">
        <v>12416</v>
      </c>
      <c r="S12093" t="s">
        <v>24523</v>
      </c>
      <c r="T12093">
        <v>360</v>
      </c>
      <c r="U12093" t="s">
        <v>12418</v>
      </c>
      <c r="W12093">
        <v>11</v>
      </c>
      <c r="X12093">
        <v>2</v>
      </c>
      <c r="Y12093" t="s">
        <v>12765</v>
      </c>
      <c r="Z12093" t="s">
        <v>12420</v>
      </c>
      <c r="AA12093" t="s">
        <v>24524</v>
      </c>
      <c r="AB12093" t="s">
        <v>14028</v>
      </c>
      <c r="AC12093">
        <v>2</v>
      </c>
      <c r="AD12093" s="123">
        <v>39785</v>
      </c>
      <c r="AE12093" t="s">
        <v>24525</v>
      </c>
      <c r="AG12093">
        <v>40006064</v>
      </c>
      <c r="AL12093" t="s">
        <v>14028</v>
      </c>
      <c r="AN12093">
        <v>2651012701</v>
      </c>
      <c r="AO12093">
        <v>16</v>
      </c>
      <c r="AP12093" t="s">
        <v>12424</v>
      </c>
      <c r="AQ12093" t="s">
        <v>11408</v>
      </c>
      <c r="AR12093">
        <v>4100</v>
      </c>
      <c r="AS12093" t="s">
        <v>12491</v>
      </c>
      <c r="AT12093">
        <v>2007</v>
      </c>
      <c r="AV12093" t="s">
        <v>314</v>
      </c>
      <c r="AW12093">
        <v>116100</v>
      </c>
    </row>
    <row r="12094" spans="1:49" x14ac:dyDescent="0.25">
      <c r="A12094">
        <v>4100</v>
      </c>
      <c r="B12094">
        <v>30110</v>
      </c>
      <c r="C12094">
        <v>4047</v>
      </c>
      <c r="D12094">
        <v>418</v>
      </c>
      <c r="E12094" s="124" t="s">
        <v>24521</v>
      </c>
      <c r="F12094" t="str">
        <f t="shared" si="250"/>
        <v>Paul DrechnowiczACCURATE INDUSTRIAL INC</v>
      </c>
      <c r="G12094" s="150" t="str">
        <f t="shared" si="251"/>
        <v>Paul Drechnowicz</v>
      </c>
      <c r="H12094" s="149" t="s">
        <v>13445</v>
      </c>
      <c r="I12094">
        <v>40006070</v>
      </c>
      <c r="K12094" t="s">
        <v>24526</v>
      </c>
      <c r="L12094" t="s">
        <v>22703</v>
      </c>
      <c r="M12094" t="s">
        <v>13327</v>
      </c>
      <c r="N12094">
        <v>63052</v>
      </c>
      <c r="Q12094" t="s">
        <v>12415</v>
      </c>
      <c r="R12094" t="s">
        <v>12416</v>
      </c>
      <c r="S12094" t="s">
        <v>22704</v>
      </c>
      <c r="T12094">
        <v>431</v>
      </c>
      <c r="U12094" t="s">
        <v>12418</v>
      </c>
      <c r="W12094">
        <v>11</v>
      </c>
      <c r="X12094">
        <v>2</v>
      </c>
      <c r="Y12094" t="s">
        <v>12765</v>
      </c>
      <c r="Z12094" t="s">
        <v>12420</v>
      </c>
      <c r="AA12094" t="s">
        <v>24524</v>
      </c>
      <c r="AB12094" t="s">
        <v>12422</v>
      </c>
      <c r="AC12094">
        <v>2</v>
      </c>
      <c r="AD12094" s="123">
        <v>39785</v>
      </c>
      <c r="AE12094" t="s">
        <v>24525</v>
      </c>
      <c r="AG12094">
        <v>40006070</v>
      </c>
      <c r="AL12094" t="s">
        <v>12422</v>
      </c>
      <c r="AN12094">
        <v>2609935591</v>
      </c>
      <c r="AO12094">
        <v>16</v>
      </c>
      <c r="AP12094" t="s">
        <v>12424</v>
      </c>
      <c r="AQ12094" t="s">
        <v>11408</v>
      </c>
      <c r="AR12094">
        <v>4100</v>
      </c>
      <c r="AT12094">
        <v>2007</v>
      </c>
      <c r="AV12094" t="s">
        <v>22705</v>
      </c>
      <c r="AW12094">
        <v>116100</v>
      </c>
    </row>
    <row r="12095" spans="1:49" x14ac:dyDescent="0.25">
      <c r="A12095">
        <v>4100</v>
      </c>
      <c r="B12095">
        <v>30110</v>
      </c>
      <c r="C12095">
        <v>4047</v>
      </c>
      <c r="D12095">
        <v>418</v>
      </c>
      <c r="E12095" s="124" t="s">
        <v>24521</v>
      </c>
      <c r="F12095" t="str">
        <f t="shared" si="250"/>
        <v>Paul DrechnowiczADVANCED RUBBER &amp; PLASTIC</v>
      </c>
      <c r="G12095" s="150" t="str">
        <f t="shared" si="251"/>
        <v>Paul Drechnowicz</v>
      </c>
      <c r="H12095" s="149" t="s">
        <v>483</v>
      </c>
      <c r="I12095">
        <v>40006092</v>
      </c>
      <c r="K12095" t="s">
        <v>24527</v>
      </c>
      <c r="L12095" t="s">
        <v>24528</v>
      </c>
      <c r="M12095" t="s">
        <v>12521</v>
      </c>
      <c r="N12095">
        <v>43551</v>
      </c>
      <c r="Q12095" t="s">
        <v>12415</v>
      </c>
      <c r="R12095" t="s">
        <v>12416</v>
      </c>
      <c r="S12095" t="s">
        <v>24529</v>
      </c>
      <c r="T12095">
        <v>672</v>
      </c>
      <c r="U12095" t="s">
        <v>12418</v>
      </c>
      <c r="W12095">
        <v>11</v>
      </c>
      <c r="X12095">
        <v>2</v>
      </c>
      <c r="Y12095" t="s">
        <v>12765</v>
      </c>
      <c r="Z12095" t="s">
        <v>12420</v>
      </c>
      <c r="AA12095" t="s">
        <v>24524</v>
      </c>
      <c r="AB12095" t="s">
        <v>14028</v>
      </c>
      <c r="AC12095">
        <v>2</v>
      </c>
      <c r="AD12095" s="123">
        <v>39785</v>
      </c>
      <c r="AE12095" t="s">
        <v>24525</v>
      </c>
      <c r="AG12095">
        <v>40006092</v>
      </c>
      <c r="AL12095" t="s">
        <v>14028</v>
      </c>
      <c r="AN12095">
        <v>3617320501</v>
      </c>
      <c r="AO12095">
        <v>16</v>
      </c>
      <c r="AP12095" t="s">
        <v>12424</v>
      </c>
      <c r="AQ12095" t="s">
        <v>11408</v>
      </c>
      <c r="AR12095">
        <v>4100</v>
      </c>
      <c r="AS12095" t="s">
        <v>12491</v>
      </c>
      <c r="AT12095">
        <v>2007</v>
      </c>
      <c r="AV12095" t="s">
        <v>24530</v>
      </c>
      <c r="AW12095">
        <v>116100</v>
      </c>
    </row>
    <row r="12096" spans="1:49" x14ac:dyDescent="0.25">
      <c r="A12096">
        <v>4100</v>
      </c>
      <c r="B12096">
        <v>30110</v>
      </c>
      <c r="C12096">
        <v>4047</v>
      </c>
      <c r="D12096">
        <v>418</v>
      </c>
      <c r="E12096" s="124" t="s">
        <v>24521</v>
      </c>
      <c r="F12096" t="str">
        <f t="shared" si="250"/>
        <v>Paul DrechnowiczAKRON BELTING &amp; SUPPLY</v>
      </c>
      <c r="G12096" s="150" t="str">
        <f t="shared" si="251"/>
        <v>Paul Drechnowicz</v>
      </c>
      <c r="H12096" s="149" t="s">
        <v>549</v>
      </c>
      <c r="I12096">
        <v>40006084</v>
      </c>
      <c r="K12096" t="s">
        <v>24531</v>
      </c>
      <c r="L12096" t="s">
        <v>14225</v>
      </c>
      <c r="M12096" t="s">
        <v>12521</v>
      </c>
      <c r="N12096">
        <v>44310</v>
      </c>
      <c r="Q12096" t="s">
        <v>12415</v>
      </c>
      <c r="R12096" t="s">
        <v>12416</v>
      </c>
      <c r="S12096" t="s">
        <v>24532</v>
      </c>
      <c r="T12096">
        <v>626</v>
      </c>
      <c r="U12096" t="s">
        <v>12418</v>
      </c>
      <c r="W12096">
        <v>11</v>
      </c>
      <c r="X12096">
        <v>2</v>
      </c>
      <c r="Y12096" t="s">
        <v>12765</v>
      </c>
      <c r="Z12096" t="s">
        <v>12420</v>
      </c>
      <c r="AA12096" t="s">
        <v>24524</v>
      </c>
      <c r="AB12096" t="s">
        <v>14028</v>
      </c>
      <c r="AC12096">
        <v>2</v>
      </c>
      <c r="AD12096" s="123">
        <v>39785</v>
      </c>
      <c r="AE12096" t="s">
        <v>24525</v>
      </c>
      <c r="AG12096">
        <v>40006084</v>
      </c>
      <c r="AL12096" t="s">
        <v>14028</v>
      </c>
      <c r="AN12096">
        <v>3615300201</v>
      </c>
      <c r="AO12096">
        <v>16</v>
      </c>
      <c r="AP12096" t="s">
        <v>12424</v>
      </c>
      <c r="AQ12096" t="s">
        <v>11408</v>
      </c>
      <c r="AR12096">
        <v>4100</v>
      </c>
      <c r="AT12096">
        <v>2007</v>
      </c>
      <c r="AV12096" t="s">
        <v>24533</v>
      </c>
      <c r="AW12096">
        <v>116100</v>
      </c>
    </row>
    <row r="12097" spans="1:49" x14ac:dyDescent="0.25">
      <c r="A12097">
        <v>4100</v>
      </c>
      <c r="B12097">
        <v>30110</v>
      </c>
      <c r="C12097">
        <v>4047</v>
      </c>
      <c r="D12097">
        <v>418</v>
      </c>
      <c r="E12097" s="124" t="s">
        <v>24521</v>
      </c>
      <c r="F12097" t="str">
        <f t="shared" si="250"/>
        <v>Paul DrechnowiczALL-STATE BELTING LLC</v>
      </c>
      <c r="G12097" s="150" t="str">
        <f t="shared" si="251"/>
        <v>Paul Drechnowicz</v>
      </c>
      <c r="H12097" s="149" t="s">
        <v>13450</v>
      </c>
      <c r="I12097">
        <v>40006001</v>
      </c>
      <c r="K12097" t="s">
        <v>24534</v>
      </c>
      <c r="L12097" t="s">
        <v>16019</v>
      </c>
      <c r="M12097" t="s">
        <v>12981</v>
      </c>
      <c r="N12097">
        <v>50265</v>
      </c>
      <c r="Q12097" t="s">
        <v>12415</v>
      </c>
      <c r="R12097" t="s">
        <v>12416</v>
      </c>
      <c r="S12097" t="s">
        <v>24535</v>
      </c>
      <c r="T12097">
        <v>5</v>
      </c>
      <c r="U12097" t="s">
        <v>12418</v>
      </c>
      <c r="W12097">
        <v>11</v>
      </c>
      <c r="X12097">
        <v>2</v>
      </c>
      <c r="Y12097" t="s">
        <v>12765</v>
      </c>
      <c r="Z12097" t="s">
        <v>12420</v>
      </c>
      <c r="AA12097" t="s">
        <v>24524</v>
      </c>
      <c r="AB12097" t="s">
        <v>12422</v>
      </c>
      <c r="AC12097">
        <v>2</v>
      </c>
      <c r="AD12097" s="123">
        <v>39785</v>
      </c>
      <c r="AE12097" t="s">
        <v>24525</v>
      </c>
      <c r="AG12097">
        <v>40006001</v>
      </c>
      <c r="AL12097" t="s">
        <v>12422</v>
      </c>
      <c r="AN12097">
        <v>1604910101</v>
      </c>
      <c r="AO12097">
        <v>16</v>
      </c>
      <c r="AP12097" t="s">
        <v>12424</v>
      </c>
      <c r="AQ12097" t="s">
        <v>11408</v>
      </c>
      <c r="AR12097">
        <v>4100</v>
      </c>
      <c r="AT12097">
        <v>2007</v>
      </c>
      <c r="AV12097" t="s">
        <v>16022</v>
      </c>
      <c r="AW12097">
        <v>116100</v>
      </c>
    </row>
    <row r="12098" spans="1:49" x14ac:dyDescent="0.25">
      <c r="A12098">
        <v>4100</v>
      </c>
      <c r="B12098">
        <v>30110</v>
      </c>
      <c r="C12098">
        <v>4047</v>
      </c>
      <c r="D12098">
        <v>418</v>
      </c>
      <c r="E12098" s="124" t="s">
        <v>24521</v>
      </c>
      <c r="F12098" t="str">
        <f t="shared" si="250"/>
        <v>Paul DrechnowiczALL-STATE INDUSTRIES</v>
      </c>
      <c r="G12098" s="150" t="str">
        <f t="shared" si="251"/>
        <v>Paul Drechnowicz</v>
      </c>
      <c r="H12098" s="149" t="s">
        <v>634</v>
      </c>
      <c r="I12098">
        <v>40007274</v>
      </c>
      <c r="K12098" t="s">
        <v>24536</v>
      </c>
      <c r="L12098" t="s">
        <v>16019</v>
      </c>
      <c r="M12098" t="s">
        <v>12981</v>
      </c>
      <c r="N12098">
        <v>50265</v>
      </c>
      <c r="Q12098" t="s">
        <v>12415</v>
      </c>
      <c r="R12098" t="s">
        <v>12416</v>
      </c>
      <c r="S12098" t="s">
        <v>24537</v>
      </c>
      <c r="U12098" t="s">
        <v>12418</v>
      </c>
      <c r="W12098">
        <v>11</v>
      </c>
      <c r="X12098">
        <v>2</v>
      </c>
      <c r="Y12098" t="s">
        <v>12765</v>
      </c>
      <c r="Z12098" t="s">
        <v>12420</v>
      </c>
      <c r="AA12098" t="s">
        <v>12429</v>
      </c>
      <c r="AB12098" t="s">
        <v>12422</v>
      </c>
      <c r="AC12098">
        <v>2</v>
      </c>
      <c r="AD12098" s="123">
        <v>41680</v>
      </c>
      <c r="AE12098" t="s">
        <v>12431</v>
      </c>
      <c r="AG12098">
        <v>40007274</v>
      </c>
      <c r="AL12098" t="s">
        <v>12422</v>
      </c>
      <c r="AN12098">
        <v>1615310101</v>
      </c>
      <c r="AO12098">
        <v>16</v>
      </c>
      <c r="AP12098" t="s">
        <v>12424</v>
      </c>
      <c r="AQ12098" t="s">
        <v>11408</v>
      </c>
      <c r="AR12098">
        <v>4100</v>
      </c>
      <c r="AT12098">
        <v>0</v>
      </c>
      <c r="AV12098" t="s">
        <v>16022</v>
      </c>
      <c r="AW12098">
        <v>116100</v>
      </c>
    </row>
    <row r="12099" spans="1:49" x14ac:dyDescent="0.25">
      <c r="A12099">
        <v>4100</v>
      </c>
      <c r="B12099">
        <v>30110</v>
      </c>
      <c r="C12099">
        <v>4047</v>
      </c>
      <c r="D12099">
        <v>418</v>
      </c>
      <c r="E12099" s="124" t="s">
        <v>24521</v>
      </c>
      <c r="F12099" t="str">
        <f t="shared" ref="F12099:F12162" si="252">CONCATENATE(G12099, H12099)</f>
        <v>Paul DrechnowiczAMMERAAL BELTECH INC</v>
      </c>
      <c r="G12099" s="150" t="str">
        <f t="shared" si="251"/>
        <v>Paul Drechnowicz</v>
      </c>
      <c r="H12099" s="149" t="s">
        <v>876</v>
      </c>
      <c r="I12099">
        <v>40006008</v>
      </c>
      <c r="K12099" t="s">
        <v>23608</v>
      </c>
      <c r="L12099" t="s">
        <v>19832</v>
      </c>
      <c r="M12099" t="s">
        <v>12546</v>
      </c>
      <c r="N12099">
        <v>60076</v>
      </c>
      <c r="Q12099" t="s">
        <v>12415</v>
      </c>
      <c r="R12099" t="s">
        <v>12416</v>
      </c>
      <c r="S12099">
        <v>8476736796</v>
      </c>
      <c r="T12099">
        <v>45</v>
      </c>
      <c r="U12099" t="s">
        <v>12418</v>
      </c>
      <c r="W12099">
        <v>11</v>
      </c>
      <c r="X12099">
        <v>2</v>
      </c>
      <c r="Y12099" t="s">
        <v>12765</v>
      </c>
      <c r="Z12099" t="s">
        <v>12420</v>
      </c>
      <c r="AA12099" t="s">
        <v>24524</v>
      </c>
      <c r="AB12099" t="s">
        <v>12757</v>
      </c>
      <c r="AC12099">
        <v>2</v>
      </c>
      <c r="AD12099" s="123">
        <v>39785</v>
      </c>
      <c r="AE12099" t="s">
        <v>24525</v>
      </c>
      <c r="AG12099">
        <v>40006008</v>
      </c>
      <c r="AL12099" t="s">
        <v>12757</v>
      </c>
      <c r="AN12099">
        <v>1403126901</v>
      </c>
      <c r="AO12099">
        <v>16</v>
      </c>
      <c r="AP12099" t="s">
        <v>12424</v>
      </c>
      <c r="AQ12099" t="s">
        <v>11408</v>
      </c>
      <c r="AR12099">
        <v>4100</v>
      </c>
      <c r="AT12099">
        <v>2007</v>
      </c>
      <c r="AV12099" t="s">
        <v>19835</v>
      </c>
      <c r="AW12099">
        <v>116100</v>
      </c>
    </row>
    <row r="12100" spans="1:49" x14ac:dyDescent="0.25">
      <c r="A12100">
        <v>4100</v>
      </c>
      <c r="B12100">
        <v>30110</v>
      </c>
      <c r="C12100">
        <v>4047</v>
      </c>
      <c r="D12100">
        <v>418</v>
      </c>
      <c r="E12100" s="124" t="s">
        <v>24521</v>
      </c>
      <c r="F12100" t="str">
        <f t="shared" si="252"/>
        <v>Paul DrechnowiczAPACHE HOSE &amp; BELTING INC</v>
      </c>
      <c r="G12100" s="150" t="str">
        <f t="shared" si="251"/>
        <v>Paul Drechnowicz</v>
      </c>
      <c r="H12100" s="149" t="s">
        <v>13463</v>
      </c>
      <c r="I12100">
        <v>40006112</v>
      </c>
      <c r="J12100" t="s">
        <v>24467</v>
      </c>
      <c r="L12100" t="s">
        <v>16029</v>
      </c>
      <c r="M12100" t="s">
        <v>12981</v>
      </c>
      <c r="O12100">
        <v>1719</v>
      </c>
      <c r="P12100" t="s">
        <v>16030</v>
      </c>
      <c r="Q12100" t="s">
        <v>12415</v>
      </c>
      <c r="R12100" t="s">
        <v>12416</v>
      </c>
      <c r="S12100" t="s">
        <v>21216</v>
      </c>
      <c r="T12100">
        <v>1002</v>
      </c>
      <c r="U12100" t="s">
        <v>12418</v>
      </c>
      <c r="W12100">
        <v>11</v>
      </c>
      <c r="X12100">
        <v>2</v>
      </c>
      <c r="Y12100" t="s">
        <v>12765</v>
      </c>
      <c r="Z12100" t="s">
        <v>12420</v>
      </c>
      <c r="AA12100" t="s">
        <v>24524</v>
      </c>
      <c r="AB12100" t="s">
        <v>12422</v>
      </c>
      <c r="AC12100">
        <v>2</v>
      </c>
      <c r="AD12100" s="123">
        <v>39785</v>
      </c>
      <c r="AE12100" t="s">
        <v>24525</v>
      </c>
      <c r="AG12100">
        <v>40006112</v>
      </c>
      <c r="AL12100" t="s">
        <v>12422</v>
      </c>
      <c r="AN12100">
        <v>1611301601</v>
      </c>
      <c r="AO12100">
        <v>16</v>
      </c>
      <c r="AP12100" t="s">
        <v>12424</v>
      </c>
      <c r="AQ12100" t="s">
        <v>11408</v>
      </c>
      <c r="AR12100">
        <v>4100</v>
      </c>
      <c r="AT12100">
        <v>2007</v>
      </c>
      <c r="AV12100" t="s">
        <v>16031</v>
      </c>
      <c r="AW12100">
        <v>116100</v>
      </c>
    </row>
    <row r="12101" spans="1:49" x14ac:dyDescent="0.25">
      <c r="A12101">
        <v>4100</v>
      </c>
      <c r="B12101">
        <v>30110</v>
      </c>
      <c r="C12101">
        <v>4047</v>
      </c>
      <c r="D12101">
        <v>418</v>
      </c>
      <c r="E12101" s="124" t="s">
        <v>24521</v>
      </c>
      <c r="F12101" t="str">
        <f t="shared" si="252"/>
        <v>Paul DrechnowiczAPACHE INC - CINCINNATI</v>
      </c>
      <c r="G12101" s="150" t="str">
        <f t="shared" si="251"/>
        <v>Paul Drechnowicz</v>
      </c>
      <c r="H12101" s="149" t="s">
        <v>13465</v>
      </c>
      <c r="I12101">
        <v>40006126</v>
      </c>
      <c r="L12101" t="s">
        <v>16029</v>
      </c>
      <c r="M12101" t="s">
        <v>12981</v>
      </c>
      <c r="O12101">
        <v>1719</v>
      </c>
      <c r="P12101" t="s">
        <v>16030</v>
      </c>
      <c r="Q12101" t="s">
        <v>12415</v>
      </c>
      <c r="R12101" t="s">
        <v>12416</v>
      </c>
      <c r="S12101" t="s">
        <v>21216</v>
      </c>
      <c r="T12101">
        <v>1141</v>
      </c>
      <c r="U12101" t="s">
        <v>12418</v>
      </c>
      <c r="W12101">
        <v>11</v>
      </c>
      <c r="X12101">
        <v>2</v>
      </c>
      <c r="Y12101" t="s">
        <v>12765</v>
      </c>
      <c r="Z12101" t="s">
        <v>12420</v>
      </c>
      <c r="AA12101" t="s">
        <v>24524</v>
      </c>
      <c r="AB12101" t="s">
        <v>12422</v>
      </c>
      <c r="AC12101">
        <v>2</v>
      </c>
      <c r="AD12101" s="123">
        <v>39785</v>
      </c>
      <c r="AE12101" t="s">
        <v>24525</v>
      </c>
      <c r="AG12101">
        <v>40006126</v>
      </c>
      <c r="AL12101" t="s">
        <v>12422</v>
      </c>
      <c r="AN12101">
        <v>1611301601</v>
      </c>
      <c r="AO12101">
        <v>16</v>
      </c>
      <c r="AP12101" t="s">
        <v>12424</v>
      </c>
      <c r="AQ12101" t="s">
        <v>11408</v>
      </c>
      <c r="AR12101">
        <v>4100</v>
      </c>
      <c r="AT12101">
        <v>2007</v>
      </c>
      <c r="AV12101" t="s">
        <v>16031</v>
      </c>
      <c r="AW12101">
        <v>116100</v>
      </c>
    </row>
    <row r="12102" spans="1:49" x14ac:dyDescent="0.25">
      <c r="A12102">
        <v>4100</v>
      </c>
      <c r="B12102">
        <v>30110</v>
      </c>
      <c r="C12102">
        <v>4047</v>
      </c>
      <c r="D12102">
        <v>418</v>
      </c>
      <c r="E12102" s="124" t="s">
        <v>24521</v>
      </c>
      <c r="F12102" t="str">
        <f t="shared" si="252"/>
        <v>Paul DrechnowiczAPPLIED IND. - APPLETON</v>
      </c>
      <c r="G12102" s="150" t="str">
        <f t="shared" si="251"/>
        <v>Paul Drechnowicz</v>
      </c>
      <c r="H12102" s="149" t="s">
        <v>972</v>
      </c>
      <c r="I12102">
        <v>40006143</v>
      </c>
      <c r="J12102" t="s">
        <v>14068</v>
      </c>
      <c r="L12102" t="s">
        <v>12520</v>
      </c>
      <c r="M12102" t="s">
        <v>12521</v>
      </c>
      <c r="O12102">
        <v>93018</v>
      </c>
      <c r="P12102" t="s">
        <v>12522</v>
      </c>
      <c r="Q12102" t="s">
        <v>12415</v>
      </c>
      <c r="R12102" t="s">
        <v>12416</v>
      </c>
      <c r="S12102" t="s">
        <v>14608</v>
      </c>
      <c r="T12102">
        <v>1667</v>
      </c>
      <c r="U12102" t="s">
        <v>12418</v>
      </c>
      <c r="V12102">
        <v>202</v>
      </c>
      <c r="W12102">
        <v>11</v>
      </c>
      <c r="X12102">
        <v>2</v>
      </c>
      <c r="Y12102" t="s">
        <v>12765</v>
      </c>
      <c r="Z12102" t="s">
        <v>12420</v>
      </c>
      <c r="AA12102" t="s">
        <v>24524</v>
      </c>
      <c r="AB12102" t="s">
        <v>12422</v>
      </c>
      <c r="AC12102">
        <v>2</v>
      </c>
      <c r="AD12102" s="123">
        <v>39785</v>
      </c>
      <c r="AE12102" t="s">
        <v>24525</v>
      </c>
      <c r="AG12102">
        <v>40006143</v>
      </c>
      <c r="AL12102" t="s">
        <v>12422</v>
      </c>
      <c r="AN12102">
        <v>3603505101</v>
      </c>
      <c r="AO12102">
        <v>16</v>
      </c>
      <c r="AP12102" t="s">
        <v>12424</v>
      </c>
      <c r="AQ12102" t="s">
        <v>11408</v>
      </c>
      <c r="AR12102">
        <v>4100</v>
      </c>
      <c r="AT12102">
        <v>2007</v>
      </c>
      <c r="AV12102" t="s">
        <v>12524</v>
      </c>
      <c r="AW12102">
        <v>116100</v>
      </c>
    </row>
    <row r="12103" spans="1:49" x14ac:dyDescent="0.25">
      <c r="A12103">
        <v>4100</v>
      </c>
      <c r="B12103">
        <v>30110</v>
      </c>
      <c r="C12103">
        <v>4047</v>
      </c>
      <c r="D12103">
        <v>418</v>
      </c>
      <c r="E12103" s="124" t="s">
        <v>24521</v>
      </c>
      <c r="F12103" t="str">
        <f t="shared" si="252"/>
        <v>Paul DrechnowiczAPPLIED IND. - SOUTH POINT</v>
      </c>
      <c r="G12103" s="150" t="str">
        <f t="shared" si="251"/>
        <v>Paul Drechnowicz</v>
      </c>
      <c r="H12103" s="149" t="s">
        <v>1072</v>
      </c>
      <c r="I12103">
        <v>40006026</v>
      </c>
      <c r="J12103" t="s">
        <v>14068</v>
      </c>
      <c r="L12103" t="s">
        <v>12520</v>
      </c>
      <c r="M12103" t="s">
        <v>12521</v>
      </c>
      <c r="O12103">
        <v>93018</v>
      </c>
      <c r="P12103" t="s">
        <v>12522</v>
      </c>
      <c r="Q12103" t="s">
        <v>12415</v>
      </c>
      <c r="R12103" t="s">
        <v>12416</v>
      </c>
      <c r="S12103">
        <v>9207395351</v>
      </c>
      <c r="T12103">
        <v>149</v>
      </c>
      <c r="U12103" t="s">
        <v>12418</v>
      </c>
      <c r="V12103">
        <v>202</v>
      </c>
      <c r="W12103">
        <v>11</v>
      </c>
      <c r="X12103">
        <v>2</v>
      </c>
      <c r="Y12103" t="s">
        <v>12765</v>
      </c>
      <c r="Z12103" t="s">
        <v>12420</v>
      </c>
      <c r="AA12103" t="s">
        <v>24524</v>
      </c>
      <c r="AB12103" t="s">
        <v>14028</v>
      </c>
      <c r="AC12103">
        <v>2</v>
      </c>
      <c r="AD12103" s="123">
        <v>39785</v>
      </c>
      <c r="AE12103" t="s">
        <v>24525</v>
      </c>
      <c r="AG12103">
        <v>40006026</v>
      </c>
      <c r="AL12103" t="s">
        <v>14028</v>
      </c>
      <c r="AN12103">
        <v>3603505101</v>
      </c>
      <c r="AO12103">
        <v>16</v>
      </c>
      <c r="AP12103" t="s">
        <v>12424</v>
      </c>
      <c r="AQ12103" t="s">
        <v>11408</v>
      </c>
      <c r="AR12103">
        <v>4100</v>
      </c>
      <c r="AS12103" t="s">
        <v>12491</v>
      </c>
      <c r="AT12103">
        <v>2007</v>
      </c>
      <c r="AV12103" t="s">
        <v>12524</v>
      </c>
      <c r="AW12103">
        <v>116100</v>
      </c>
    </row>
    <row r="12104" spans="1:49" x14ac:dyDescent="0.25">
      <c r="A12104">
        <v>4100</v>
      </c>
      <c r="B12104">
        <v>30110</v>
      </c>
      <c r="C12104">
        <v>4047</v>
      </c>
      <c r="D12104">
        <v>418</v>
      </c>
      <c r="E12104" s="124" t="s">
        <v>24521</v>
      </c>
      <c r="F12104" t="str">
        <f t="shared" si="252"/>
        <v>Paul DrechnowiczBALDWIN SUPPLY CO (TRANSTEX)</v>
      </c>
      <c r="G12104" s="150" t="str">
        <f t="shared" si="251"/>
        <v>Paul Drechnowicz</v>
      </c>
      <c r="H12104" s="149" t="s">
        <v>1382</v>
      </c>
      <c r="I12104">
        <v>40006017</v>
      </c>
      <c r="K12104" t="s">
        <v>24538</v>
      </c>
      <c r="L12104" t="s">
        <v>14859</v>
      </c>
      <c r="M12104" t="s">
        <v>12976</v>
      </c>
      <c r="N12104">
        <v>55415</v>
      </c>
      <c r="Q12104" t="s">
        <v>12415</v>
      </c>
      <c r="R12104" t="s">
        <v>12416</v>
      </c>
      <c r="S12104">
        <v>6123386911</v>
      </c>
      <c r="T12104">
        <v>88</v>
      </c>
      <c r="U12104" t="s">
        <v>12418</v>
      </c>
      <c r="W12104">
        <v>11</v>
      </c>
      <c r="X12104">
        <v>2</v>
      </c>
      <c r="Y12104" t="s">
        <v>12765</v>
      </c>
      <c r="Z12104" t="s">
        <v>12420</v>
      </c>
      <c r="AA12104" t="s">
        <v>24524</v>
      </c>
      <c r="AB12104" t="s">
        <v>14028</v>
      </c>
      <c r="AC12104">
        <v>2</v>
      </c>
      <c r="AD12104" s="123">
        <v>39785</v>
      </c>
      <c r="AE12104" t="s">
        <v>24525</v>
      </c>
      <c r="AG12104">
        <v>40006017</v>
      </c>
      <c r="AL12104" t="s">
        <v>14028</v>
      </c>
      <c r="AN12104">
        <v>2405306501</v>
      </c>
      <c r="AO12104">
        <v>16</v>
      </c>
      <c r="AP12104" t="s">
        <v>12424</v>
      </c>
      <c r="AQ12104" t="s">
        <v>11408</v>
      </c>
      <c r="AR12104">
        <v>4100</v>
      </c>
      <c r="AT12104">
        <v>2007</v>
      </c>
      <c r="AV12104" t="s">
        <v>15335</v>
      </c>
      <c r="AW12104">
        <v>116100</v>
      </c>
    </row>
    <row r="12105" spans="1:49" x14ac:dyDescent="0.25">
      <c r="A12105">
        <v>4100</v>
      </c>
      <c r="B12105">
        <v>30110</v>
      </c>
      <c r="C12105">
        <v>4047</v>
      </c>
      <c r="D12105">
        <v>418</v>
      </c>
      <c r="E12105" s="124" t="s">
        <v>24521</v>
      </c>
      <c r="F12105" t="str">
        <f t="shared" si="252"/>
        <v>Paul DrechnowiczBDI - COLUMBUS</v>
      </c>
      <c r="G12105" s="150" t="str">
        <f t="shared" si="251"/>
        <v>Paul Drechnowicz</v>
      </c>
      <c r="H12105" s="149" t="s">
        <v>1472</v>
      </c>
      <c r="I12105">
        <v>40006826</v>
      </c>
      <c r="J12105" t="s">
        <v>14088</v>
      </c>
      <c r="L12105" t="s">
        <v>14089</v>
      </c>
      <c r="M12105" t="s">
        <v>12684</v>
      </c>
      <c r="O12105">
        <v>5931</v>
      </c>
      <c r="P12105" t="s">
        <v>14090</v>
      </c>
      <c r="Q12105" t="s">
        <v>12415</v>
      </c>
      <c r="R12105" t="s">
        <v>12416</v>
      </c>
      <c r="S12105" t="s">
        <v>24539</v>
      </c>
      <c r="U12105" t="s">
        <v>12418</v>
      </c>
      <c r="W12105">
        <v>11</v>
      </c>
      <c r="X12105">
        <v>2</v>
      </c>
      <c r="Y12105" t="s">
        <v>12472</v>
      </c>
      <c r="Z12105" t="s">
        <v>12420</v>
      </c>
      <c r="AA12105" t="s">
        <v>12429</v>
      </c>
      <c r="AB12105" t="s">
        <v>12422</v>
      </c>
      <c r="AC12105">
        <v>2</v>
      </c>
      <c r="AD12105" s="123">
        <v>41061</v>
      </c>
      <c r="AE12105" t="s">
        <v>12431</v>
      </c>
      <c r="AG12105">
        <v>40006826</v>
      </c>
      <c r="AL12105" t="s">
        <v>12422</v>
      </c>
      <c r="AN12105">
        <v>2312517901</v>
      </c>
      <c r="AO12105">
        <v>16</v>
      </c>
      <c r="AP12105" t="s">
        <v>12424</v>
      </c>
      <c r="AQ12105" t="s">
        <v>11408</v>
      </c>
      <c r="AR12105">
        <v>4100</v>
      </c>
      <c r="AS12105" t="s">
        <v>12491</v>
      </c>
      <c r="AT12105">
        <v>0</v>
      </c>
      <c r="AV12105" t="s">
        <v>1467</v>
      </c>
      <c r="AW12105">
        <v>116100</v>
      </c>
    </row>
    <row r="12106" spans="1:49" x14ac:dyDescent="0.25">
      <c r="A12106">
        <v>4100</v>
      </c>
      <c r="B12106">
        <v>30110</v>
      </c>
      <c r="C12106">
        <v>4047</v>
      </c>
      <c r="D12106">
        <v>418</v>
      </c>
      <c r="E12106" s="124" t="s">
        <v>24521</v>
      </c>
      <c r="F12106" t="str">
        <f t="shared" si="252"/>
        <v>Paul DrechnowiczBELT TECH &amp; INDUSTRIAL INC</v>
      </c>
      <c r="G12106" s="150" t="str">
        <f t="shared" si="251"/>
        <v>Paul Drechnowicz</v>
      </c>
      <c r="H12106" s="149" t="s">
        <v>1614</v>
      </c>
      <c r="I12106">
        <v>40008365</v>
      </c>
      <c r="L12106" t="s">
        <v>12469</v>
      </c>
      <c r="M12106" t="s">
        <v>12896</v>
      </c>
      <c r="O12106">
        <v>620</v>
      </c>
      <c r="P12106">
        <v>47501</v>
      </c>
      <c r="Q12106" t="s">
        <v>12415</v>
      </c>
      <c r="R12106" t="s">
        <v>12416</v>
      </c>
      <c r="S12106" t="s">
        <v>24540</v>
      </c>
      <c r="U12106" t="s">
        <v>12418</v>
      </c>
      <c r="W12106">
        <v>11</v>
      </c>
      <c r="X12106">
        <v>2</v>
      </c>
      <c r="Y12106" t="s">
        <v>12765</v>
      </c>
      <c r="Z12106" t="s">
        <v>12420</v>
      </c>
      <c r="AA12106" t="s">
        <v>12429</v>
      </c>
      <c r="AB12106" t="s">
        <v>12422</v>
      </c>
      <c r="AC12106">
        <v>2</v>
      </c>
      <c r="AD12106" s="123">
        <v>43215</v>
      </c>
      <c r="AE12106" t="s">
        <v>12431</v>
      </c>
      <c r="AG12106">
        <v>40008365</v>
      </c>
      <c r="AL12106" t="s">
        <v>12422</v>
      </c>
      <c r="AN12106">
        <v>1502713301</v>
      </c>
      <c r="AO12106">
        <v>16</v>
      </c>
      <c r="AP12106" t="s">
        <v>12424</v>
      </c>
      <c r="AQ12106" t="s">
        <v>11408</v>
      </c>
      <c r="AR12106">
        <v>4100</v>
      </c>
      <c r="AT12106">
        <v>0</v>
      </c>
      <c r="AV12106" t="s">
        <v>19863</v>
      </c>
      <c r="AW12106">
        <v>116100</v>
      </c>
    </row>
    <row r="12107" spans="1:49" x14ac:dyDescent="0.25">
      <c r="A12107">
        <v>4100</v>
      </c>
      <c r="B12107">
        <v>30110</v>
      </c>
      <c r="C12107">
        <v>4047</v>
      </c>
      <c r="D12107">
        <v>418</v>
      </c>
      <c r="E12107" s="124" t="s">
        <v>24521</v>
      </c>
      <c r="F12107" t="str">
        <f t="shared" si="252"/>
        <v>Paul DrechnowiczBELTMAX LLC</v>
      </c>
      <c r="G12107" s="150" t="str">
        <f t="shared" si="251"/>
        <v>Paul Drechnowicz</v>
      </c>
      <c r="H12107" s="149" t="s">
        <v>1621</v>
      </c>
      <c r="I12107">
        <v>40006176</v>
      </c>
      <c r="K12107" t="s">
        <v>24541</v>
      </c>
      <c r="L12107" t="s">
        <v>24542</v>
      </c>
      <c r="M12107" t="s">
        <v>13327</v>
      </c>
      <c r="N12107">
        <v>63366</v>
      </c>
      <c r="Q12107" t="s">
        <v>12415</v>
      </c>
      <c r="R12107" t="s">
        <v>12416</v>
      </c>
      <c r="S12107" t="s">
        <v>24543</v>
      </c>
      <c r="T12107">
        <v>3337</v>
      </c>
      <c r="U12107" t="s">
        <v>12418</v>
      </c>
      <c r="W12107">
        <v>11</v>
      </c>
      <c r="X12107">
        <v>2</v>
      </c>
      <c r="Y12107" t="s">
        <v>12765</v>
      </c>
      <c r="Z12107" t="s">
        <v>12420</v>
      </c>
      <c r="AA12107" t="s">
        <v>24524</v>
      </c>
      <c r="AB12107" t="s">
        <v>14028</v>
      </c>
      <c r="AC12107">
        <v>2</v>
      </c>
      <c r="AD12107" s="123">
        <v>39785</v>
      </c>
      <c r="AE12107" t="s">
        <v>24525</v>
      </c>
      <c r="AG12107">
        <v>40006176</v>
      </c>
      <c r="AL12107" t="s">
        <v>14028</v>
      </c>
      <c r="AN12107">
        <v>2618309801</v>
      </c>
      <c r="AO12107">
        <v>16</v>
      </c>
      <c r="AP12107" t="s">
        <v>12424</v>
      </c>
      <c r="AQ12107" t="s">
        <v>11408</v>
      </c>
      <c r="AR12107">
        <v>4100</v>
      </c>
      <c r="AT12107">
        <v>2007</v>
      </c>
      <c r="AV12107" t="s">
        <v>24544</v>
      </c>
      <c r="AW12107">
        <v>116100</v>
      </c>
    </row>
    <row r="12108" spans="1:49" x14ac:dyDescent="0.25">
      <c r="A12108">
        <v>4100</v>
      </c>
      <c r="B12108">
        <v>30110</v>
      </c>
      <c r="C12108">
        <v>4047</v>
      </c>
      <c r="D12108">
        <v>418</v>
      </c>
      <c r="E12108" s="124" t="s">
        <v>24521</v>
      </c>
      <c r="F12108" t="str">
        <f t="shared" si="252"/>
        <v>Paul DrechnowiczBELTSERVICE CORP</v>
      </c>
      <c r="G12108" s="150" t="str">
        <f t="shared" si="251"/>
        <v>Paul Drechnowicz</v>
      </c>
      <c r="H12108" s="149" t="s">
        <v>1625</v>
      </c>
      <c r="I12108">
        <v>40006005</v>
      </c>
      <c r="K12108" t="s">
        <v>22792</v>
      </c>
      <c r="L12108" t="s">
        <v>22793</v>
      </c>
      <c r="M12108" t="s">
        <v>13327</v>
      </c>
      <c r="N12108">
        <v>63045</v>
      </c>
      <c r="Q12108" t="s">
        <v>12415</v>
      </c>
      <c r="R12108" t="s">
        <v>12416</v>
      </c>
      <c r="S12108">
        <v>3143448555</v>
      </c>
      <c r="T12108">
        <v>44</v>
      </c>
      <c r="U12108" t="s">
        <v>12418</v>
      </c>
      <c r="V12108">
        <v>278</v>
      </c>
      <c r="W12108">
        <v>11</v>
      </c>
      <c r="X12108">
        <v>2</v>
      </c>
      <c r="Y12108" t="s">
        <v>12765</v>
      </c>
      <c r="Z12108" t="s">
        <v>12420</v>
      </c>
      <c r="AA12108" t="s">
        <v>24524</v>
      </c>
      <c r="AB12108" t="s">
        <v>14028</v>
      </c>
      <c r="AC12108">
        <v>2</v>
      </c>
      <c r="AD12108" s="123">
        <v>39785</v>
      </c>
      <c r="AE12108" t="s">
        <v>24525</v>
      </c>
      <c r="AG12108">
        <v>40006005</v>
      </c>
      <c r="AL12108" t="s">
        <v>14028</v>
      </c>
      <c r="AN12108">
        <v>2618927091</v>
      </c>
      <c r="AO12108">
        <v>16</v>
      </c>
      <c r="AP12108" t="s">
        <v>12424</v>
      </c>
      <c r="AQ12108" t="s">
        <v>11408</v>
      </c>
      <c r="AR12108">
        <v>4100</v>
      </c>
      <c r="AT12108">
        <v>2007</v>
      </c>
      <c r="AV12108" t="s">
        <v>22795</v>
      </c>
      <c r="AW12108">
        <v>116100</v>
      </c>
    </row>
    <row r="12109" spans="1:49" x14ac:dyDescent="0.25">
      <c r="A12109">
        <v>4100</v>
      </c>
      <c r="B12109">
        <v>30110</v>
      </c>
      <c r="C12109">
        <v>4047</v>
      </c>
      <c r="D12109">
        <v>418</v>
      </c>
      <c r="E12109" s="124" t="s">
        <v>24521</v>
      </c>
      <c r="F12109" t="str">
        <f t="shared" si="252"/>
        <v>Paul DrechnowiczBOWLING GREEN RUBBER &amp; GA</v>
      </c>
      <c r="G12109" s="150" t="str">
        <f t="shared" si="251"/>
        <v>Paul Drechnowicz</v>
      </c>
      <c r="H12109" s="149" t="s">
        <v>1808</v>
      </c>
      <c r="I12109">
        <v>40006129</v>
      </c>
      <c r="L12109" t="s">
        <v>22383</v>
      </c>
      <c r="M12109" t="s">
        <v>14047</v>
      </c>
      <c r="O12109">
        <v>9549</v>
      </c>
      <c r="P12109">
        <v>42102</v>
      </c>
      <c r="Q12109" t="s">
        <v>12415</v>
      </c>
      <c r="R12109" t="s">
        <v>12416</v>
      </c>
      <c r="S12109">
        <v>2707261211</v>
      </c>
      <c r="T12109">
        <v>1286</v>
      </c>
      <c r="U12109" t="s">
        <v>12418</v>
      </c>
      <c r="W12109">
        <v>11</v>
      </c>
      <c r="X12109">
        <v>2</v>
      </c>
      <c r="Y12109" t="s">
        <v>12765</v>
      </c>
      <c r="Z12109" t="s">
        <v>12420</v>
      </c>
      <c r="AA12109" t="s">
        <v>24524</v>
      </c>
      <c r="AB12109" t="s">
        <v>14028</v>
      </c>
      <c r="AC12109">
        <v>2</v>
      </c>
      <c r="AD12109" s="123">
        <v>39785</v>
      </c>
      <c r="AE12109" t="s">
        <v>24525</v>
      </c>
      <c r="AG12109">
        <v>40006129</v>
      </c>
      <c r="AL12109" t="s">
        <v>14028</v>
      </c>
      <c r="AN12109">
        <v>1822700701</v>
      </c>
      <c r="AO12109">
        <v>16</v>
      </c>
      <c r="AP12109" t="s">
        <v>12424</v>
      </c>
      <c r="AQ12109" t="s">
        <v>11408</v>
      </c>
      <c r="AR12109">
        <v>4100</v>
      </c>
      <c r="AT12109">
        <v>2007</v>
      </c>
      <c r="AV12109" t="s">
        <v>22386</v>
      </c>
      <c r="AW12109">
        <v>116100</v>
      </c>
    </row>
    <row r="12110" spans="1:49" x14ac:dyDescent="0.25">
      <c r="A12110">
        <v>4100</v>
      </c>
      <c r="B12110">
        <v>30110</v>
      </c>
      <c r="C12110">
        <v>4047</v>
      </c>
      <c r="D12110">
        <v>418</v>
      </c>
      <c r="E12110" s="124" t="s">
        <v>24521</v>
      </c>
      <c r="F12110" t="str">
        <f t="shared" si="252"/>
        <v>Paul DrechnowiczBRANHAM CORPORATION</v>
      </c>
      <c r="G12110" s="150" t="str">
        <f t="shared" si="251"/>
        <v>Paul Drechnowicz</v>
      </c>
      <c r="H12110" s="149" t="s">
        <v>1831</v>
      </c>
      <c r="I12110">
        <v>40006228</v>
      </c>
      <c r="L12110" t="s">
        <v>14046</v>
      </c>
      <c r="M12110" t="s">
        <v>14047</v>
      </c>
      <c r="O12110">
        <v>9286</v>
      </c>
      <c r="P12110">
        <v>40209</v>
      </c>
      <c r="Q12110" t="s">
        <v>12415</v>
      </c>
      <c r="R12110" t="s">
        <v>12416</v>
      </c>
      <c r="S12110" t="s">
        <v>24545</v>
      </c>
      <c r="T12110">
        <v>551</v>
      </c>
      <c r="U12110" t="s">
        <v>12418</v>
      </c>
      <c r="W12110">
        <v>11</v>
      </c>
      <c r="X12110">
        <v>2</v>
      </c>
      <c r="Y12110" t="s">
        <v>12765</v>
      </c>
      <c r="Z12110" t="s">
        <v>12420</v>
      </c>
      <c r="AA12110" t="s">
        <v>24524</v>
      </c>
      <c r="AB12110" t="s">
        <v>14028</v>
      </c>
      <c r="AC12110">
        <v>2</v>
      </c>
      <c r="AD12110" s="123">
        <v>39785</v>
      </c>
      <c r="AE12110" t="s">
        <v>24525</v>
      </c>
      <c r="AG12110">
        <v>40006228</v>
      </c>
      <c r="AL12110" t="s">
        <v>14028</v>
      </c>
      <c r="AN12110">
        <v>1811104901</v>
      </c>
      <c r="AO12110">
        <v>16</v>
      </c>
      <c r="AP12110" t="s">
        <v>12424</v>
      </c>
      <c r="AQ12110" t="s">
        <v>11408</v>
      </c>
      <c r="AR12110">
        <v>4100</v>
      </c>
      <c r="AT12110">
        <v>0</v>
      </c>
      <c r="AV12110" t="s">
        <v>22388</v>
      </c>
      <c r="AW12110">
        <v>116100</v>
      </c>
    </row>
    <row r="12111" spans="1:49" x14ac:dyDescent="0.25">
      <c r="A12111">
        <v>4100</v>
      </c>
      <c r="B12111">
        <v>30110</v>
      </c>
      <c r="C12111">
        <v>4047</v>
      </c>
      <c r="D12111">
        <v>418</v>
      </c>
      <c r="E12111" s="124" t="s">
        <v>24521</v>
      </c>
      <c r="F12111" t="str">
        <f t="shared" si="252"/>
        <v>Paul DrechnowiczBULLITT COUNTY BELTING</v>
      </c>
      <c r="G12111" s="150" t="str">
        <f t="shared" si="251"/>
        <v>Paul Drechnowicz</v>
      </c>
      <c r="H12111" s="149" t="s">
        <v>1910</v>
      </c>
      <c r="I12111">
        <v>40006098</v>
      </c>
      <c r="K12111" t="s">
        <v>24546</v>
      </c>
      <c r="L12111" t="s">
        <v>14046</v>
      </c>
      <c r="M12111" t="s">
        <v>14047</v>
      </c>
      <c r="N12111">
        <v>40229</v>
      </c>
      <c r="Q12111" t="s">
        <v>12415</v>
      </c>
      <c r="R12111" t="s">
        <v>12416</v>
      </c>
      <c r="S12111" t="s">
        <v>24547</v>
      </c>
      <c r="T12111">
        <v>769</v>
      </c>
      <c r="U12111" t="s">
        <v>12418</v>
      </c>
      <c r="W12111">
        <v>11</v>
      </c>
      <c r="X12111">
        <v>2</v>
      </c>
      <c r="Y12111" t="s">
        <v>12765</v>
      </c>
      <c r="Z12111" t="s">
        <v>12420</v>
      </c>
      <c r="AA12111" t="s">
        <v>24524</v>
      </c>
      <c r="AB12111" t="s">
        <v>14028</v>
      </c>
      <c r="AC12111">
        <v>2</v>
      </c>
      <c r="AD12111" s="123">
        <v>39785</v>
      </c>
      <c r="AE12111" t="s">
        <v>24525</v>
      </c>
      <c r="AG12111">
        <v>40006098</v>
      </c>
      <c r="AL12111" t="s">
        <v>14028</v>
      </c>
      <c r="AN12111">
        <v>1811104901</v>
      </c>
      <c r="AO12111">
        <v>16</v>
      </c>
      <c r="AP12111" t="s">
        <v>12424</v>
      </c>
      <c r="AQ12111" t="s">
        <v>11408</v>
      </c>
      <c r="AR12111">
        <v>4100</v>
      </c>
      <c r="AT12111">
        <v>2007</v>
      </c>
      <c r="AV12111" t="s">
        <v>24548</v>
      </c>
      <c r="AW12111">
        <v>116100</v>
      </c>
    </row>
    <row r="12112" spans="1:49" x14ac:dyDescent="0.25">
      <c r="A12112">
        <v>4100</v>
      </c>
      <c r="B12112">
        <v>30110</v>
      </c>
      <c r="C12112">
        <v>4047</v>
      </c>
      <c r="D12112">
        <v>418</v>
      </c>
      <c r="E12112" s="124" t="s">
        <v>24521</v>
      </c>
      <c r="F12112" t="str">
        <f t="shared" si="252"/>
        <v>Paul DrechnowiczCBT COMPANY</v>
      </c>
      <c r="G12112" s="150" t="str">
        <f t="shared" si="251"/>
        <v>Paul Drechnowicz</v>
      </c>
      <c r="H12112" s="149" t="s">
        <v>2155</v>
      </c>
      <c r="I12112">
        <v>40006141</v>
      </c>
      <c r="K12112" t="s">
        <v>22845</v>
      </c>
      <c r="L12112" t="s">
        <v>17002</v>
      </c>
      <c r="M12112" t="s">
        <v>12521</v>
      </c>
      <c r="N12112">
        <v>45213</v>
      </c>
      <c r="Q12112" t="s">
        <v>12415</v>
      </c>
      <c r="R12112" t="s">
        <v>12416</v>
      </c>
      <c r="S12112">
        <v>5136219050</v>
      </c>
      <c r="T12112">
        <v>1648</v>
      </c>
      <c r="U12112" t="s">
        <v>12418</v>
      </c>
      <c r="W12112">
        <v>11</v>
      </c>
      <c r="X12112">
        <v>2</v>
      </c>
      <c r="Y12112" t="s">
        <v>12765</v>
      </c>
      <c r="Z12112" t="s">
        <v>12420</v>
      </c>
      <c r="AA12112" t="s">
        <v>24524</v>
      </c>
      <c r="AB12112" t="s">
        <v>14028</v>
      </c>
      <c r="AC12112">
        <v>2</v>
      </c>
      <c r="AD12112" s="123">
        <v>39785</v>
      </c>
      <c r="AE12112" t="s">
        <v>24525</v>
      </c>
      <c r="AG12112">
        <v>40006141</v>
      </c>
      <c r="AL12112" t="s">
        <v>14028</v>
      </c>
      <c r="AN12112">
        <v>3606104901</v>
      </c>
      <c r="AO12112">
        <v>16</v>
      </c>
      <c r="AP12112" t="s">
        <v>12424</v>
      </c>
      <c r="AQ12112" t="s">
        <v>11408</v>
      </c>
      <c r="AR12112">
        <v>4100</v>
      </c>
      <c r="AT12112">
        <v>2007</v>
      </c>
      <c r="AV12112" t="s">
        <v>22847</v>
      </c>
      <c r="AW12112">
        <v>116100</v>
      </c>
    </row>
    <row r="12113" spans="1:49" x14ac:dyDescent="0.25">
      <c r="A12113">
        <v>4100</v>
      </c>
      <c r="B12113">
        <v>30110</v>
      </c>
      <c r="C12113">
        <v>4047</v>
      </c>
      <c r="D12113">
        <v>418</v>
      </c>
      <c r="E12113" s="124" t="s">
        <v>24521</v>
      </c>
      <c r="F12113" t="str">
        <f t="shared" si="252"/>
        <v>Paul DrechnowiczCOUNTRYSIDE MANUFACTURING</v>
      </c>
      <c r="G12113" s="150" t="str">
        <f t="shared" si="251"/>
        <v>Paul Drechnowicz</v>
      </c>
      <c r="H12113" s="149" t="s">
        <v>2528</v>
      </c>
      <c r="I12113">
        <v>40007447</v>
      </c>
      <c r="K12113" t="s">
        <v>24549</v>
      </c>
      <c r="L12113" t="s">
        <v>24550</v>
      </c>
      <c r="M12113" t="s">
        <v>13327</v>
      </c>
      <c r="N12113">
        <v>64750</v>
      </c>
      <c r="Q12113" t="s">
        <v>12415</v>
      </c>
      <c r="R12113" t="s">
        <v>12416</v>
      </c>
      <c r="S12113" t="s">
        <v>24551</v>
      </c>
      <c r="U12113" t="s">
        <v>12418</v>
      </c>
      <c r="W12113">
        <v>11</v>
      </c>
      <c r="X12113">
        <v>2</v>
      </c>
      <c r="Y12113" t="s">
        <v>12419</v>
      </c>
      <c r="Z12113" t="s">
        <v>12420</v>
      </c>
      <c r="AA12113" t="s">
        <v>12429</v>
      </c>
      <c r="AB12113" t="s">
        <v>12422</v>
      </c>
      <c r="AC12113">
        <v>2</v>
      </c>
      <c r="AD12113" s="123">
        <v>41941</v>
      </c>
      <c r="AE12113" t="s">
        <v>12431</v>
      </c>
      <c r="AG12113">
        <v>40007447</v>
      </c>
      <c r="AL12113" t="s">
        <v>12422</v>
      </c>
      <c r="AN12113">
        <v>2621741331</v>
      </c>
      <c r="AO12113">
        <v>16</v>
      </c>
      <c r="AP12113" t="s">
        <v>12424</v>
      </c>
      <c r="AQ12113" t="s">
        <v>11408</v>
      </c>
      <c r="AR12113">
        <v>4100</v>
      </c>
      <c r="AT12113">
        <v>0</v>
      </c>
      <c r="AV12113" t="s">
        <v>24552</v>
      </c>
      <c r="AW12113">
        <v>116100</v>
      </c>
    </row>
    <row r="12114" spans="1:49" x14ac:dyDescent="0.25">
      <c r="A12114">
        <v>4100</v>
      </c>
      <c r="B12114">
        <v>30110</v>
      </c>
      <c r="C12114">
        <v>4047</v>
      </c>
      <c r="D12114">
        <v>418</v>
      </c>
      <c r="E12114" s="124" t="s">
        <v>24521</v>
      </c>
      <c r="F12114" t="str">
        <f t="shared" si="252"/>
        <v>Paul DrechnowiczD P BROWN OF DETROIT, INC</v>
      </c>
      <c r="G12114" s="150" t="str">
        <f t="shared" si="251"/>
        <v>Paul Drechnowicz</v>
      </c>
      <c r="H12114" s="149" t="s">
        <v>13520</v>
      </c>
      <c r="I12114">
        <v>40006104</v>
      </c>
      <c r="K12114" t="s">
        <v>24553</v>
      </c>
      <c r="L12114" t="s">
        <v>14536</v>
      </c>
      <c r="M12114" t="s">
        <v>12684</v>
      </c>
      <c r="N12114">
        <v>48604</v>
      </c>
      <c r="Q12114" t="s">
        <v>12415</v>
      </c>
      <c r="R12114" t="s">
        <v>12416</v>
      </c>
      <c r="S12114" t="s">
        <v>24554</v>
      </c>
      <c r="T12114">
        <v>936</v>
      </c>
      <c r="U12114" t="s">
        <v>12418</v>
      </c>
      <c r="W12114">
        <v>11</v>
      </c>
      <c r="X12114">
        <v>2</v>
      </c>
      <c r="Y12114" t="s">
        <v>12765</v>
      </c>
      <c r="Z12114" t="s">
        <v>12420</v>
      </c>
      <c r="AA12114" t="s">
        <v>24524</v>
      </c>
      <c r="AB12114" t="s">
        <v>14028</v>
      </c>
      <c r="AC12114">
        <v>2</v>
      </c>
      <c r="AD12114" s="123">
        <v>39785</v>
      </c>
      <c r="AE12114" t="s">
        <v>24525</v>
      </c>
      <c r="AG12114">
        <v>40006104</v>
      </c>
      <c r="AL12114" t="s">
        <v>14028</v>
      </c>
      <c r="AN12114">
        <v>2314515801</v>
      </c>
      <c r="AO12114">
        <v>16</v>
      </c>
      <c r="AP12114" t="s">
        <v>12424</v>
      </c>
      <c r="AQ12114" t="s">
        <v>11408</v>
      </c>
      <c r="AR12114">
        <v>4100</v>
      </c>
      <c r="AT12114">
        <v>2007</v>
      </c>
      <c r="AV12114" t="s">
        <v>24555</v>
      </c>
      <c r="AW12114">
        <v>116100</v>
      </c>
    </row>
    <row r="12115" spans="1:49" x14ac:dyDescent="0.25">
      <c r="A12115">
        <v>4100</v>
      </c>
      <c r="B12115">
        <v>30110</v>
      </c>
      <c r="C12115">
        <v>4047</v>
      </c>
      <c r="D12115">
        <v>418</v>
      </c>
      <c r="E12115" s="124" t="s">
        <v>24521</v>
      </c>
      <c r="F12115" t="str">
        <f t="shared" si="252"/>
        <v>Paul DrechnowiczDUNHAM RUBBER &amp; BELTING</v>
      </c>
      <c r="G12115" s="150" t="str">
        <f t="shared" si="251"/>
        <v>Paul Drechnowicz</v>
      </c>
      <c r="H12115" s="149" t="s">
        <v>13531</v>
      </c>
      <c r="I12115">
        <v>40006124</v>
      </c>
      <c r="L12115" t="s">
        <v>15827</v>
      </c>
      <c r="M12115" t="s">
        <v>12896</v>
      </c>
      <c r="O12115">
        <v>47249</v>
      </c>
      <c r="P12115">
        <v>46247</v>
      </c>
      <c r="Q12115" t="s">
        <v>12415</v>
      </c>
      <c r="R12115" t="s">
        <v>12416</v>
      </c>
      <c r="S12115" t="s">
        <v>22954</v>
      </c>
      <c r="T12115">
        <v>1136</v>
      </c>
      <c r="U12115" t="s">
        <v>12418</v>
      </c>
      <c r="W12115">
        <v>11</v>
      </c>
      <c r="X12115">
        <v>2</v>
      </c>
      <c r="Y12115" t="s">
        <v>12765</v>
      </c>
      <c r="Z12115" t="s">
        <v>12420</v>
      </c>
      <c r="AA12115" t="s">
        <v>24524</v>
      </c>
      <c r="AB12115" t="s">
        <v>14028</v>
      </c>
      <c r="AC12115">
        <v>2</v>
      </c>
      <c r="AD12115" s="123">
        <v>39785</v>
      </c>
      <c r="AE12115" t="s">
        <v>24525</v>
      </c>
      <c r="AG12115">
        <v>40006124</v>
      </c>
      <c r="AL12115" t="s">
        <v>14028</v>
      </c>
      <c r="AN12115">
        <v>1509706701</v>
      </c>
      <c r="AO12115">
        <v>16</v>
      </c>
      <c r="AP12115" t="s">
        <v>12424</v>
      </c>
      <c r="AQ12115" t="s">
        <v>11408</v>
      </c>
      <c r="AR12115">
        <v>4100</v>
      </c>
      <c r="AT12115">
        <v>2007</v>
      </c>
      <c r="AV12115" t="s">
        <v>22955</v>
      </c>
      <c r="AW12115">
        <v>116100</v>
      </c>
    </row>
    <row r="12116" spans="1:49" x14ac:dyDescent="0.25">
      <c r="A12116">
        <v>4100</v>
      </c>
      <c r="B12116">
        <v>30110</v>
      </c>
      <c r="C12116">
        <v>4047</v>
      </c>
      <c r="D12116">
        <v>418</v>
      </c>
      <c r="E12116" s="124" t="s">
        <v>24521</v>
      </c>
      <c r="F12116" t="str">
        <f t="shared" si="252"/>
        <v>Paul DrechnowiczELGIN SWEEPER CO</v>
      </c>
      <c r="G12116" s="150" t="str">
        <f t="shared" si="251"/>
        <v>Paul Drechnowicz</v>
      </c>
      <c r="H12116" s="149" t="s">
        <v>3146</v>
      </c>
      <c r="I12116">
        <v>40006080</v>
      </c>
      <c r="K12116" t="s">
        <v>24556</v>
      </c>
      <c r="L12116" t="s">
        <v>21430</v>
      </c>
      <c r="M12116" t="s">
        <v>12546</v>
      </c>
      <c r="N12116">
        <v>60120</v>
      </c>
      <c r="Q12116" t="s">
        <v>12415</v>
      </c>
      <c r="R12116" t="s">
        <v>12416</v>
      </c>
      <c r="S12116" t="s">
        <v>24557</v>
      </c>
      <c r="T12116">
        <v>596</v>
      </c>
      <c r="U12116" t="s">
        <v>12418</v>
      </c>
      <c r="W12116">
        <v>11</v>
      </c>
      <c r="X12116">
        <v>0</v>
      </c>
      <c r="Y12116" t="s">
        <v>12472</v>
      </c>
      <c r="Z12116" t="s">
        <v>12420</v>
      </c>
      <c r="AA12116" t="s">
        <v>24524</v>
      </c>
      <c r="AB12116" t="s">
        <v>14028</v>
      </c>
      <c r="AC12116">
        <v>2</v>
      </c>
      <c r="AD12116" s="123">
        <v>39785</v>
      </c>
      <c r="AE12116" t="s">
        <v>24525</v>
      </c>
      <c r="AG12116">
        <v>40006080</v>
      </c>
      <c r="AL12116" t="s">
        <v>14028</v>
      </c>
      <c r="AN12116">
        <v>1403108801</v>
      </c>
      <c r="AO12116">
        <v>16</v>
      </c>
      <c r="AP12116" t="s">
        <v>12424</v>
      </c>
      <c r="AQ12116" t="s">
        <v>11408</v>
      </c>
      <c r="AR12116">
        <v>4100</v>
      </c>
      <c r="AT12116">
        <v>2007</v>
      </c>
      <c r="AV12116" t="s">
        <v>24558</v>
      </c>
      <c r="AW12116">
        <v>116100</v>
      </c>
    </row>
    <row r="12117" spans="1:49" x14ac:dyDescent="0.25">
      <c r="A12117">
        <v>4100</v>
      </c>
      <c r="B12117">
        <v>30110</v>
      </c>
      <c r="C12117">
        <v>4047</v>
      </c>
      <c r="D12117">
        <v>418</v>
      </c>
      <c r="E12117" s="124" t="s">
        <v>24521</v>
      </c>
      <c r="F12117" t="str">
        <f t="shared" si="252"/>
        <v>Paul DrechnowiczENPAC LLC</v>
      </c>
      <c r="G12117" s="150" t="str">
        <f t="shared" ref="G12117:G12180" si="253">RIGHT(E12117,LEN(E12117)-3)</f>
        <v>Paul Drechnowicz</v>
      </c>
      <c r="H12117" s="149" t="s">
        <v>3214</v>
      </c>
      <c r="I12117">
        <v>40005893</v>
      </c>
      <c r="K12117" t="s">
        <v>24559</v>
      </c>
      <c r="L12117" t="s">
        <v>24560</v>
      </c>
      <c r="M12117" t="s">
        <v>12521</v>
      </c>
      <c r="N12117">
        <v>44095</v>
      </c>
      <c r="Q12117" t="s">
        <v>12415</v>
      </c>
      <c r="R12117" t="s">
        <v>12416</v>
      </c>
      <c r="S12117" t="s">
        <v>24561</v>
      </c>
      <c r="U12117" t="s">
        <v>12418</v>
      </c>
      <c r="W12117">
        <v>11</v>
      </c>
      <c r="X12117">
        <v>0</v>
      </c>
      <c r="Y12117" t="s">
        <v>12765</v>
      </c>
      <c r="Z12117" t="s">
        <v>12420</v>
      </c>
      <c r="AA12117" t="s">
        <v>15453</v>
      </c>
      <c r="AB12117" t="s">
        <v>12422</v>
      </c>
      <c r="AC12117">
        <v>2</v>
      </c>
      <c r="AD12117" s="123">
        <v>40106</v>
      </c>
      <c r="AE12117" t="s">
        <v>12528</v>
      </c>
      <c r="AG12117">
        <v>40005893</v>
      </c>
      <c r="AL12117" t="s">
        <v>12422</v>
      </c>
      <c r="AN12117">
        <v>3608507401</v>
      </c>
      <c r="AO12117">
        <v>16</v>
      </c>
      <c r="AP12117" t="s">
        <v>12424</v>
      </c>
      <c r="AQ12117" t="s">
        <v>11408</v>
      </c>
      <c r="AR12117">
        <v>4100</v>
      </c>
      <c r="AS12117" t="s">
        <v>12491</v>
      </c>
      <c r="AT12117">
        <v>0</v>
      </c>
      <c r="AV12117" t="s">
        <v>3214</v>
      </c>
      <c r="AW12117">
        <v>116100</v>
      </c>
    </row>
    <row r="12118" spans="1:49" x14ac:dyDescent="0.25">
      <c r="A12118">
        <v>4100</v>
      </c>
      <c r="B12118">
        <v>30110</v>
      </c>
      <c r="C12118">
        <v>4047</v>
      </c>
      <c r="D12118">
        <v>418</v>
      </c>
      <c r="E12118" s="124" t="s">
        <v>24521</v>
      </c>
      <c r="F12118" t="str">
        <f t="shared" si="252"/>
        <v>Paul DrechnowiczGASKET ENGINEERING CO., INC</v>
      </c>
      <c r="G12118" s="150" t="str">
        <f t="shared" si="253"/>
        <v>Paul Drechnowicz</v>
      </c>
      <c r="H12118" s="149" t="s">
        <v>3830</v>
      </c>
      <c r="I12118">
        <v>40006168</v>
      </c>
      <c r="K12118" t="s">
        <v>24562</v>
      </c>
      <c r="L12118" t="s">
        <v>13326</v>
      </c>
      <c r="M12118" t="s">
        <v>13327</v>
      </c>
      <c r="N12118">
        <v>64132</v>
      </c>
      <c r="O12118">
        <v>320288</v>
      </c>
      <c r="Q12118" t="s">
        <v>12415</v>
      </c>
      <c r="R12118" t="s">
        <v>12416</v>
      </c>
      <c r="S12118" t="s">
        <v>24563</v>
      </c>
      <c r="T12118">
        <v>3226</v>
      </c>
      <c r="U12118" t="s">
        <v>12418</v>
      </c>
      <c r="W12118">
        <v>11</v>
      </c>
      <c r="X12118">
        <v>2</v>
      </c>
      <c r="Y12118" t="s">
        <v>12765</v>
      </c>
      <c r="Z12118" t="s">
        <v>12420</v>
      </c>
      <c r="AA12118" t="s">
        <v>24524</v>
      </c>
      <c r="AB12118" t="s">
        <v>14028</v>
      </c>
      <c r="AC12118">
        <v>2</v>
      </c>
      <c r="AD12118" s="123">
        <v>39785</v>
      </c>
      <c r="AE12118" t="s">
        <v>24525</v>
      </c>
      <c r="AG12118">
        <v>40006168</v>
      </c>
      <c r="AL12118" t="s">
        <v>14028</v>
      </c>
      <c r="AN12118">
        <v>2609506901</v>
      </c>
      <c r="AO12118">
        <v>16</v>
      </c>
      <c r="AP12118" t="s">
        <v>12424</v>
      </c>
      <c r="AQ12118" t="s">
        <v>11408</v>
      </c>
      <c r="AR12118">
        <v>4100</v>
      </c>
      <c r="AS12118" t="s">
        <v>12491</v>
      </c>
      <c r="AT12118">
        <v>2007</v>
      </c>
      <c r="AV12118" t="s">
        <v>24564</v>
      </c>
      <c r="AW12118">
        <v>116100</v>
      </c>
    </row>
    <row r="12119" spans="1:49" x14ac:dyDescent="0.25">
      <c r="A12119">
        <v>4100</v>
      </c>
      <c r="B12119">
        <v>30110</v>
      </c>
      <c r="C12119">
        <v>4047</v>
      </c>
      <c r="D12119">
        <v>418</v>
      </c>
      <c r="E12119" s="124" t="s">
        <v>24521</v>
      </c>
      <c r="F12119" t="str">
        <f t="shared" si="252"/>
        <v>Paul DrechnowiczGENERAL RUBBER &amp; PLASTICS</v>
      </c>
      <c r="G12119" s="150" t="str">
        <f t="shared" si="253"/>
        <v>Paul Drechnowicz</v>
      </c>
      <c r="H12119" s="149" t="s">
        <v>3886</v>
      </c>
      <c r="I12119">
        <v>40006082</v>
      </c>
      <c r="K12119" t="s">
        <v>24565</v>
      </c>
      <c r="L12119" t="s">
        <v>21654</v>
      </c>
      <c r="M12119" t="s">
        <v>12896</v>
      </c>
      <c r="N12119">
        <v>47711</v>
      </c>
      <c r="Q12119" t="s">
        <v>12415</v>
      </c>
      <c r="R12119" t="s">
        <v>12416</v>
      </c>
      <c r="S12119" t="s">
        <v>24566</v>
      </c>
      <c r="T12119">
        <v>602</v>
      </c>
      <c r="U12119" t="s">
        <v>12418</v>
      </c>
      <c r="W12119">
        <v>11</v>
      </c>
      <c r="X12119">
        <v>2</v>
      </c>
      <c r="Y12119" t="s">
        <v>12765</v>
      </c>
      <c r="Z12119" t="s">
        <v>12420</v>
      </c>
      <c r="AA12119" t="s">
        <v>24524</v>
      </c>
      <c r="AB12119" t="s">
        <v>14028</v>
      </c>
      <c r="AC12119">
        <v>2</v>
      </c>
      <c r="AD12119" s="123">
        <v>39785</v>
      </c>
      <c r="AE12119" t="s">
        <v>24525</v>
      </c>
      <c r="AG12119">
        <v>40006082</v>
      </c>
      <c r="AL12119" t="s">
        <v>14028</v>
      </c>
      <c r="AN12119">
        <v>1516304501</v>
      </c>
      <c r="AO12119">
        <v>16</v>
      </c>
      <c r="AP12119" t="s">
        <v>12424</v>
      </c>
      <c r="AQ12119" t="s">
        <v>11408</v>
      </c>
      <c r="AR12119">
        <v>4100</v>
      </c>
      <c r="AT12119">
        <v>2007</v>
      </c>
      <c r="AV12119" t="s">
        <v>22455</v>
      </c>
      <c r="AW12119">
        <v>116100</v>
      </c>
    </row>
    <row r="12120" spans="1:49" x14ac:dyDescent="0.25">
      <c r="A12120">
        <v>4100</v>
      </c>
      <c r="B12120">
        <v>30110</v>
      </c>
      <c r="C12120">
        <v>4047</v>
      </c>
      <c r="D12120">
        <v>418</v>
      </c>
      <c r="E12120" s="124" t="s">
        <v>24521</v>
      </c>
      <c r="F12120" t="str">
        <f t="shared" si="252"/>
        <v>Paul DrechnowiczGREAT LAKES BELTING</v>
      </c>
      <c r="G12120" s="150" t="str">
        <f t="shared" si="253"/>
        <v>Paul Drechnowicz</v>
      </c>
      <c r="H12120" s="149" t="s">
        <v>13615</v>
      </c>
      <c r="I12120">
        <v>40006140</v>
      </c>
      <c r="K12120" t="s">
        <v>24567</v>
      </c>
      <c r="L12120" t="s">
        <v>24568</v>
      </c>
      <c r="M12120" t="s">
        <v>12684</v>
      </c>
      <c r="N12120">
        <v>49079</v>
      </c>
      <c r="O12120">
        <v>358</v>
      </c>
      <c r="Q12120" t="s">
        <v>12415</v>
      </c>
      <c r="R12120" t="s">
        <v>12416</v>
      </c>
      <c r="S12120" t="s">
        <v>24569</v>
      </c>
      <c r="T12120">
        <v>1628</v>
      </c>
      <c r="U12120" t="s">
        <v>12418</v>
      </c>
      <c r="W12120">
        <v>11</v>
      </c>
      <c r="X12120">
        <v>2</v>
      </c>
      <c r="Y12120" t="s">
        <v>12765</v>
      </c>
      <c r="Z12120" t="s">
        <v>12420</v>
      </c>
      <c r="AA12120" t="s">
        <v>24524</v>
      </c>
      <c r="AB12120" t="s">
        <v>14028</v>
      </c>
      <c r="AC12120">
        <v>2</v>
      </c>
      <c r="AD12120" s="123">
        <v>39785</v>
      </c>
      <c r="AE12120" t="s">
        <v>24525</v>
      </c>
      <c r="AG12120">
        <v>40006140</v>
      </c>
      <c r="AL12120" t="s">
        <v>14028</v>
      </c>
      <c r="AN12120">
        <v>2315914001</v>
      </c>
      <c r="AO12120">
        <v>16</v>
      </c>
      <c r="AP12120" t="s">
        <v>12424</v>
      </c>
      <c r="AQ12120" t="s">
        <v>11408</v>
      </c>
      <c r="AR12120">
        <v>4100</v>
      </c>
      <c r="AT12120">
        <v>2007</v>
      </c>
      <c r="AV12120" t="s">
        <v>15509</v>
      </c>
      <c r="AW12120">
        <v>116100</v>
      </c>
    </row>
    <row r="12121" spans="1:49" x14ac:dyDescent="0.25">
      <c r="A12121">
        <v>4100</v>
      </c>
      <c r="B12121">
        <v>30110</v>
      </c>
      <c r="C12121">
        <v>4047</v>
      </c>
      <c r="D12121">
        <v>418</v>
      </c>
      <c r="E12121" s="124" t="s">
        <v>24521</v>
      </c>
      <c r="F12121" t="str">
        <f t="shared" si="252"/>
        <v>Paul DrechnowiczHAWK TRAILERS LLC</v>
      </c>
      <c r="G12121" s="150" t="str">
        <f t="shared" si="253"/>
        <v>Paul Drechnowicz</v>
      </c>
      <c r="H12121" s="149" t="s">
        <v>4294</v>
      </c>
      <c r="I12121">
        <v>40006192</v>
      </c>
      <c r="K12121" t="s">
        <v>24570</v>
      </c>
      <c r="L12121" t="s">
        <v>24571</v>
      </c>
      <c r="M12121" t="s">
        <v>14186</v>
      </c>
      <c r="N12121">
        <v>54949</v>
      </c>
      <c r="O12121">
        <v>270</v>
      </c>
      <c r="Q12121" t="s">
        <v>12415</v>
      </c>
      <c r="R12121" t="s">
        <v>12416</v>
      </c>
      <c r="S12121">
        <v>9205963080</v>
      </c>
      <c r="T12121">
        <v>3673</v>
      </c>
      <c r="U12121" t="s">
        <v>12418</v>
      </c>
      <c r="W12121">
        <v>11</v>
      </c>
      <c r="X12121">
        <v>0</v>
      </c>
      <c r="Y12121" t="s">
        <v>12765</v>
      </c>
      <c r="Z12121" t="s">
        <v>12420</v>
      </c>
      <c r="AA12121" t="s">
        <v>24524</v>
      </c>
      <c r="AB12121" t="s">
        <v>14028</v>
      </c>
      <c r="AC12121">
        <v>2</v>
      </c>
      <c r="AD12121" s="123">
        <v>39785</v>
      </c>
      <c r="AE12121" t="s">
        <v>24525</v>
      </c>
      <c r="AG12121">
        <v>40006192</v>
      </c>
      <c r="AL12121" t="s">
        <v>14028</v>
      </c>
      <c r="AN12121">
        <v>5013525861</v>
      </c>
      <c r="AO12121">
        <v>16</v>
      </c>
      <c r="AP12121" t="s">
        <v>12424</v>
      </c>
      <c r="AQ12121" t="s">
        <v>11408</v>
      </c>
      <c r="AR12121">
        <v>4100</v>
      </c>
      <c r="AS12121" t="s">
        <v>12491</v>
      </c>
      <c r="AT12121">
        <v>2007</v>
      </c>
      <c r="AV12121" t="s">
        <v>24572</v>
      </c>
      <c r="AW12121">
        <v>116100</v>
      </c>
    </row>
    <row r="12122" spans="1:49" x14ac:dyDescent="0.25">
      <c r="A12122">
        <v>4100</v>
      </c>
      <c r="B12122">
        <v>30110</v>
      </c>
      <c r="C12122">
        <v>4047</v>
      </c>
      <c r="D12122">
        <v>418</v>
      </c>
      <c r="E12122" s="124" t="s">
        <v>24521</v>
      </c>
      <c r="F12122" t="str">
        <f t="shared" si="252"/>
        <v>Paul DrechnowiczHOSE CONVEYORS INC</v>
      </c>
      <c r="G12122" s="150" t="str">
        <f t="shared" si="253"/>
        <v>Paul Drechnowicz</v>
      </c>
      <c r="H12122" s="149" t="s">
        <v>4434</v>
      </c>
      <c r="I12122">
        <v>40006120</v>
      </c>
      <c r="K12122" t="s">
        <v>24573</v>
      </c>
      <c r="L12122" t="s">
        <v>15525</v>
      </c>
      <c r="M12122" t="s">
        <v>12976</v>
      </c>
      <c r="N12122">
        <v>55121</v>
      </c>
      <c r="Q12122" t="s">
        <v>12415</v>
      </c>
      <c r="R12122" t="s">
        <v>12416</v>
      </c>
      <c r="S12122">
        <v>6514560200</v>
      </c>
      <c r="T12122">
        <v>1102</v>
      </c>
      <c r="U12122" t="s">
        <v>12418</v>
      </c>
      <c r="W12122">
        <v>11</v>
      </c>
      <c r="X12122">
        <v>2</v>
      </c>
      <c r="Y12122" t="s">
        <v>12765</v>
      </c>
      <c r="Z12122" t="s">
        <v>12420</v>
      </c>
      <c r="AA12122" t="s">
        <v>24524</v>
      </c>
      <c r="AB12122" t="s">
        <v>14028</v>
      </c>
      <c r="AC12122">
        <v>2</v>
      </c>
      <c r="AD12122" s="123">
        <v>39785</v>
      </c>
      <c r="AE12122" t="s">
        <v>24525</v>
      </c>
      <c r="AG12122">
        <v>40006120</v>
      </c>
      <c r="AL12122" t="s">
        <v>14028</v>
      </c>
      <c r="AN12122">
        <v>2403714901</v>
      </c>
      <c r="AO12122">
        <v>16</v>
      </c>
      <c r="AP12122" t="s">
        <v>12424</v>
      </c>
      <c r="AQ12122" t="s">
        <v>11408</v>
      </c>
      <c r="AR12122">
        <v>4100</v>
      </c>
      <c r="AT12122">
        <v>0</v>
      </c>
      <c r="AV12122" t="s">
        <v>15528</v>
      </c>
      <c r="AW12122">
        <v>116100</v>
      </c>
    </row>
    <row r="12123" spans="1:49" x14ac:dyDescent="0.25">
      <c r="A12123">
        <v>4100</v>
      </c>
      <c r="B12123">
        <v>30110</v>
      </c>
      <c r="C12123">
        <v>4047</v>
      </c>
      <c r="D12123">
        <v>418</v>
      </c>
      <c r="E12123" s="124" t="s">
        <v>24521</v>
      </c>
      <c r="F12123" t="str">
        <f t="shared" si="252"/>
        <v>Paul DrechnowiczINDUS RUBBER &amp; SUPPLY CO</v>
      </c>
      <c r="G12123" s="150" t="str">
        <f t="shared" si="253"/>
        <v>Paul Drechnowicz</v>
      </c>
      <c r="H12123" s="149" t="s">
        <v>4571</v>
      </c>
      <c r="I12123">
        <v>40006062</v>
      </c>
      <c r="K12123" t="s">
        <v>24574</v>
      </c>
      <c r="L12123" t="s">
        <v>15537</v>
      </c>
      <c r="M12123" t="s">
        <v>12976</v>
      </c>
      <c r="N12123">
        <v>55304</v>
      </c>
      <c r="Q12123" t="s">
        <v>12415</v>
      </c>
      <c r="R12123" t="s">
        <v>12416</v>
      </c>
      <c r="S12123" t="s">
        <v>15539</v>
      </c>
      <c r="T12123">
        <v>342</v>
      </c>
      <c r="U12123" t="s">
        <v>12418</v>
      </c>
      <c r="W12123">
        <v>11</v>
      </c>
      <c r="X12123">
        <v>2</v>
      </c>
      <c r="Y12123" t="s">
        <v>12765</v>
      </c>
      <c r="Z12123" t="s">
        <v>12420</v>
      </c>
      <c r="AA12123" t="s">
        <v>24524</v>
      </c>
      <c r="AB12123" t="s">
        <v>14028</v>
      </c>
      <c r="AC12123">
        <v>2</v>
      </c>
      <c r="AD12123" s="123">
        <v>39785</v>
      </c>
      <c r="AE12123" t="s">
        <v>24525</v>
      </c>
      <c r="AG12123">
        <v>40006062</v>
      </c>
      <c r="AL12123" t="s">
        <v>14028</v>
      </c>
      <c r="AN12123">
        <v>2400327461</v>
      </c>
      <c r="AO12123">
        <v>16</v>
      </c>
      <c r="AP12123" t="s">
        <v>12424</v>
      </c>
      <c r="AQ12123" t="s">
        <v>11408</v>
      </c>
      <c r="AR12123">
        <v>4100</v>
      </c>
      <c r="AT12123">
        <v>2007</v>
      </c>
      <c r="AV12123" t="s">
        <v>24575</v>
      </c>
      <c r="AW12123">
        <v>116100</v>
      </c>
    </row>
    <row r="12124" spans="1:49" x14ac:dyDescent="0.25">
      <c r="A12124">
        <v>4100</v>
      </c>
      <c r="B12124">
        <v>30110</v>
      </c>
      <c r="C12124">
        <v>4047</v>
      </c>
      <c r="D12124">
        <v>418</v>
      </c>
      <c r="E12124" s="124" t="s">
        <v>24521</v>
      </c>
      <c r="F12124" t="str">
        <f t="shared" si="252"/>
        <v>Paul DrechnowiczINDUSTRIAL BELTING &amp; TRANS</v>
      </c>
      <c r="G12124" s="150" t="str">
        <f t="shared" si="253"/>
        <v>Paul Drechnowicz</v>
      </c>
      <c r="H12124" s="149" t="s">
        <v>4577</v>
      </c>
      <c r="I12124">
        <v>40006145</v>
      </c>
      <c r="L12124" t="s">
        <v>14046</v>
      </c>
      <c r="M12124" t="s">
        <v>14047</v>
      </c>
      <c r="O12124">
        <v>32215</v>
      </c>
      <c r="P12124">
        <v>40232</v>
      </c>
      <c r="Q12124" t="s">
        <v>12415</v>
      </c>
      <c r="R12124" t="s">
        <v>12416</v>
      </c>
      <c r="S12124" t="s">
        <v>22475</v>
      </c>
      <c r="T12124">
        <v>1674</v>
      </c>
      <c r="U12124" t="s">
        <v>12418</v>
      </c>
      <c r="W12124">
        <v>11</v>
      </c>
      <c r="X12124">
        <v>2</v>
      </c>
      <c r="Y12124" t="s">
        <v>12765</v>
      </c>
      <c r="Z12124" t="s">
        <v>12420</v>
      </c>
      <c r="AA12124" t="s">
        <v>24524</v>
      </c>
      <c r="AB12124" t="s">
        <v>12422</v>
      </c>
      <c r="AC12124">
        <v>2</v>
      </c>
      <c r="AD12124" s="123">
        <v>39785</v>
      </c>
      <c r="AE12124" t="s">
        <v>24525</v>
      </c>
      <c r="AG12124">
        <v>40006145</v>
      </c>
      <c r="AL12124" t="s">
        <v>12422</v>
      </c>
      <c r="AN12124">
        <v>1811104901</v>
      </c>
      <c r="AO12124">
        <v>16</v>
      </c>
      <c r="AP12124" t="s">
        <v>12424</v>
      </c>
      <c r="AQ12124" t="s">
        <v>11408</v>
      </c>
      <c r="AR12124">
        <v>4100</v>
      </c>
      <c r="AT12124">
        <v>2007</v>
      </c>
      <c r="AV12124" t="s">
        <v>14279</v>
      </c>
      <c r="AW12124">
        <v>116100</v>
      </c>
    </row>
    <row r="12125" spans="1:49" x14ac:dyDescent="0.25">
      <c r="A12125">
        <v>4100</v>
      </c>
      <c r="B12125">
        <v>30110</v>
      </c>
      <c r="C12125">
        <v>4047</v>
      </c>
      <c r="D12125">
        <v>418</v>
      </c>
      <c r="E12125" s="124" t="s">
        <v>24521</v>
      </c>
      <c r="F12125" t="str">
        <f t="shared" si="252"/>
        <v>Paul DrechnowiczINDUSTRIAL SOLUTIONS UNLIMITED</v>
      </c>
      <c r="G12125" s="150" t="str">
        <f t="shared" si="253"/>
        <v>Paul Drechnowicz</v>
      </c>
      <c r="H12125" s="149" t="s">
        <v>4630</v>
      </c>
      <c r="I12125">
        <v>40008708</v>
      </c>
      <c r="K12125" t="s">
        <v>24576</v>
      </c>
      <c r="L12125" t="s">
        <v>15371</v>
      </c>
      <c r="M12125" t="s">
        <v>14186</v>
      </c>
      <c r="N12125">
        <v>54915</v>
      </c>
      <c r="Q12125" t="s">
        <v>12415</v>
      </c>
      <c r="R12125" t="s">
        <v>12416</v>
      </c>
      <c r="S12125" t="s">
        <v>15541</v>
      </c>
      <c r="U12125" t="s">
        <v>12418</v>
      </c>
      <c r="W12125">
        <v>11</v>
      </c>
      <c r="X12125">
        <v>2</v>
      </c>
      <c r="Y12125" t="s">
        <v>12765</v>
      </c>
      <c r="Z12125" t="s">
        <v>12420</v>
      </c>
      <c r="AA12125" t="s">
        <v>12429</v>
      </c>
      <c r="AB12125" t="s">
        <v>12422</v>
      </c>
      <c r="AC12125">
        <v>2</v>
      </c>
      <c r="AD12125" s="123">
        <v>43741</v>
      </c>
      <c r="AE12125" t="s">
        <v>12431</v>
      </c>
      <c r="AG12125">
        <v>40008708</v>
      </c>
      <c r="AL12125" t="s">
        <v>12422</v>
      </c>
      <c r="AN12125">
        <v>5008700301</v>
      </c>
      <c r="AO12125">
        <v>16</v>
      </c>
      <c r="AP12125" t="s">
        <v>12424</v>
      </c>
      <c r="AQ12125" t="s">
        <v>11408</v>
      </c>
      <c r="AR12125">
        <v>4100</v>
      </c>
      <c r="AT12125">
        <v>0</v>
      </c>
      <c r="AV12125" t="s">
        <v>14279</v>
      </c>
      <c r="AW12125">
        <v>116120</v>
      </c>
    </row>
    <row r="12126" spans="1:49" x14ac:dyDescent="0.25">
      <c r="A12126">
        <v>4100</v>
      </c>
      <c r="B12126">
        <v>30110</v>
      </c>
      <c r="C12126">
        <v>4047</v>
      </c>
      <c r="D12126">
        <v>418</v>
      </c>
      <c r="E12126" s="124" t="s">
        <v>24521</v>
      </c>
      <c r="F12126" t="str">
        <f t="shared" si="252"/>
        <v>Paul DrechnowiczINDUSTRIAL SUPPLY SOLUTIONS, INC.</v>
      </c>
      <c r="G12126" s="150" t="str">
        <f t="shared" si="253"/>
        <v>Paul Drechnowicz</v>
      </c>
      <c r="H12126" s="149" t="s">
        <v>4640</v>
      </c>
      <c r="I12126">
        <v>40006327</v>
      </c>
      <c r="J12126" t="s">
        <v>12492</v>
      </c>
      <c r="L12126" t="s">
        <v>16850</v>
      </c>
      <c r="M12126" t="s">
        <v>16851</v>
      </c>
      <c r="N12126">
        <v>25339</v>
      </c>
      <c r="O12126">
        <v>11209</v>
      </c>
      <c r="Q12126" t="s">
        <v>12415</v>
      </c>
      <c r="R12126" t="s">
        <v>12416</v>
      </c>
      <c r="S12126" t="s">
        <v>22480</v>
      </c>
      <c r="U12126" t="s">
        <v>12418</v>
      </c>
      <c r="W12126">
        <v>11</v>
      </c>
      <c r="X12126">
        <v>2</v>
      </c>
      <c r="Y12126" t="s">
        <v>12765</v>
      </c>
      <c r="Z12126" t="s">
        <v>12420</v>
      </c>
      <c r="AA12126" t="s">
        <v>14022</v>
      </c>
      <c r="AB12126" t="s">
        <v>14028</v>
      </c>
      <c r="AC12126">
        <v>2</v>
      </c>
      <c r="AD12126" s="123">
        <v>40350</v>
      </c>
      <c r="AE12126" t="s">
        <v>12528</v>
      </c>
      <c r="AG12126">
        <v>40006327</v>
      </c>
      <c r="AL12126" t="s">
        <v>14028</v>
      </c>
      <c r="AN12126">
        <v>4903900701</v>
      </c>
      <c r="AO12126">
        <v>16</v>
      </c>
      <c r="AP12126" t="s">
        <v>12424</v>
      </c>
      <c r="AQ12126" t="s">
        <v>11408</v>
      </c>
      <c r="AR12126">
        <v>4100</v>
      </c>
      <c r="AS12126" t="s">
        <v>12491</v>
      </c>
      <c r="AT12126">
        <v>0</v>
      </c>
      <c r="AV12126" t="s">
        <v>14279</v>
      </c>
      <c r="AW12126">
        <v>116100</v>
      </c>
    </row>
    <row r="12127" spans="1:49" x14ac:dyDescent="0.25">
      <c r="A12127">
        <v>4100</v>
      </c>
      <c r="B12127">
        <v>30110</v>
      </c>
      <c r="C12127">
        <v>4047</v>
      </c>
      <c r="D12127">
        <v>418</v>
      </c>
      <c r="E12127" s="124" t="s">
        <v>24521</v>
      </c>
      <c r="F12127" t="str">
        <f t="shared" si="252"/>
        <v>Paul DrechnowiczJB INDUSTRIAL SALES INC</v>
      </c>
      <c r="G12127" s="150" t="str">
        <f t="shared" si="253"/>
        <v>Paul Drechnowicz</v>
      </c>
      <c r="H12127" s="149" t="s">
        <v>4879</v>
      </c>
      <c r="I12127">
        <v>40006179</v>
      </c>
      <c r="L12127" t="s">
        <v>24577</v>
      </c>
      <c r="M12127" t="s">
        <v>13327</v>
      </c>
      <c r="O12127">
        <v>163</v>
      </c>
      <c r="P12127">
        <v>63039</v>
      </c>
      <c r="Q12127" t="s">
        <v>12415</v>
      </c>
      <c r="R12127" t="s">
        <v>12416</v>
      </c>
      <c r="S12127" t="s">
        <v>16246</v>
      </c>
      <c r="T12127">
        <v>3412</v>
      </c>
      <c r="U12127" t="s">
        <v>12418</v>
      </c>
      <c r="W12127">
        <v>11</v>
      </c>
      <c r="X12127">
        <v>2</v>
      </c>
      <c r="Y12127" t="s">
        <v>12765</v>
      </c>
      <c r="Z12127" t="s">
        <v>12420</v>
      </c>
      <c r="AA12127" t="s">
        <v>24524</v>
      </c>
      <c r="AB12127" t="s">
        <v>14028</v>
      </c>
      <c r="AC12127">
        <v>2</v>
      </c>
      <c r="AD12127" s="123">
        <v>39785</v>
      </c>
      <c r="AE12127" t="s">
        <v>24525</v>
      </c>
      <c r="AG12127">
        <v>40006179</v>
      </c>
      <c r="AL12127" t="s">
        <v>14028</v>
      </c>
      <c r="AN12127">
        <v>2607134391</v>
      </c>
      <c r="AO12127">
        <v>16</v>
      </c>
      <c r="AP12127" t="s">
        <v>12424</v>
      </c>
      <c r="AQ12127" t="s">
        <v>11408</v>
      </c>
      <c r="AR12127">
        <v>4100</v>
      </c>
      <c r="AT12127">
        <v>2007</v>
      </c>
      <c r="AV12127" t="s">
        <v>24578</v>
      </c>
      <c r="AW12127">
        <v>116100</v>
      </c>
    </row>
    <row r="12128" spans="1:49" x14ac:dyDescent="0.25">
      <c r="A12128">
        <v>4100</v>
      </c>
      <c r="B12128">
        <v>30110</v>
      </c>
      <c r="C12128">
        <v>4047</v>
      </c>
      <c r="D12128">
        <v>418</v>
      </c>
      <c r="E12128" s="124" t="s">
        <v>24521</v>
      </c>
      <c r="F12128" t="str">
        <f t="shared" si="252"/>
        <v>Paul DrechnowiczKAMAN INDUSTRIAL TECHNOLO</v>
      </c>
      <c r="G12128" s="150" t="str">
        <f t="shared" si="253"/>
        <v>Paul Drechnowicz</v>
      </c>
      <c r="H12128" s="149" t="s">
        <v>5104</v>
      </c>
      <c r="I12128">
        <v>40006252</v>
      </c>
      <c r="K12128" t="s">
        <v>12894</v>
      </c>
      <c r="L12128" t="s">
        <v>12895</v>
      </c>
      <c r="M12128" t="s">
        <v>12896</v>
      </c>
      <c r="N12128">
        <v>46802</v>
      </c>
      <c r="Q12128" t="s">
        <v>12415</v>
      </c>
      <c r="R12128" t="s">
        <v>12416</v>
      </c>
      <c r="S12128" t="s">
        <v>24579</v>
      </c>
      <c r="T12128">
        <v>686</v>
      </c>
      <c r="U12128" t="s">
        <v>12418</v>
      </c>
      <c r="V12128">
        <v>207</v>
      </c>
      <c r="W12128">
        <v>11</v>
      </c>
      <c r="X12128">
        <v>2</v>
      </c>
      <c r="Y12128" t="s">
        <v>12765</v>
      </c>
      <c r="Z12128" t="s">
        <v>12420</v>
      </c>
      <c r="AA12128" t="s">
        <v>24524</v>
      </c>
      <c r="AB12128" t="s">
        <v>12422</v>
      </c>
      <c r="AC12128">
        <v>2</v>
      </c>
      <c r="AD12128" s="123">
        <v>39785</v>
      </c>
      <c r="AE12128" t="s">
        <v>24525</v>
      </c>
      <c r="AG12128">
        <v>40006252</v>
      </c>
      <c r="AL12128" t="s">
        <v>12422</v>
      </c>
      <c r="AN12128">
        <v>1500304701</v>
      </c>
      <c r="AO12128">
        <v>16</v>
      </c>
      <c r="AP12128" t="s">
        <v>12424</v>
      </c>
      <c r="AQ12128" t="s">
        <v>11408</v>
      </c>
      <c r="AR12128">
        <v>4100</v>
      </c>
      <c r="AT12128">
        <v>0</v>
      </c>
      <c r="AV12128" t="s">
        <v>5036</v>
      </c>
      <c r="AW12128">
        <v>116100</v>
      </c>
    </row>
    <row r="12129" spans="1:49" x14ac:dyDescent="0.25">
      <c r="A12129">
        <v>4100</v>
      </c>
      <c r="B12129">
        <v>30110</v>
      </c>
      <c r="C12129">
        <v>4047</v>
      </c>
      <c r="D12129">
        <v>418</v>
      </c>
      <c r="E12129" s="124" t="s">
        <v>24521</v>
      </c>
      <c r="F12129" t="str">
        <f t="shared" si="252"/>
        <v>Paul DrechnowiczLACAL EQUIPMENT</v>
      </c>
      <c r="G12129" s="150" t="str">
        <f t="shared" si="253"/>
        <v>Paul Drechnowicz</v>
      </c>
      <c r="H12129" s="149" t="s">
        <v>5394</v>
      </c>
      <c r="I12129">
        <v>40006078</v>
      </c>
      <c r="K12129" t="s">
        <v>24580</v>
      </c>
      <c r="L12129" t="s">
        <v>24581</v>
      </c>
      <c r="M12129" t="s">
        <v>12521</v>
      </c>
      <c r="N12129">
        <v>45334</v>
      </c>
      <c r="O12129">
        <v>757</v>
      </c>
      <c r="Q12129" t="s">
        <v>12415</v>
      </c>
      <c r="R12129" t="s">
        <v>12416</v>
      </c>
      <c r="S12129" t="s">
        <v>24582</v>
      </c>
      <c r="T12129">
        <v>590</v>
      </c>
      <c r="U12129" t="s">
        <v>12418</v>
      </c>
      <c r="W12129">
        <v>11</v>
      </c>
      <c r="X12129">
        <v>0</v>
      </c>
      <c r="Y12129" t="s">
        <v>12419</v>
      </c>
      <c r="Z12129" t="s">
        <v>12420</v>
      </c>
      <c r="AA12129" t="s">
        <v>24524</v>
      </c>
      <c r="AB12129" t="s">
        <v>14028</v>
      </c>
      <c r="AC12129">
        <v>2</v>
      </c>
      <c r="AD12129" s="123">
        <v>39785</v>
      </c>
      <c r="AE12129" t="s">
        <v>24525</v>
      </c>
      <c r="AG12129">
        <v>40006078</v>
      </c>
      <c r="AL12129" t="s">
        <v>14028</v>
      </c>
      <c r="AN12129">
        <v>3614957081</v>
      </c>
      <c r="AO12129">
        <v>16</v>
      </c>
      <c r="AP12129" t="s">
        <v>12424</v>
      </c>
      <c r="AQ12129" t="s">
        <v>11408</v>
      </c>
      <c r="AR12129">
        <v>4100</v>
      </c>
      <c r="AS12129" t="s">
        <v>12491</v>
      </c>
      <c r="AT12129">
        <v>2007</v>
      </c>
      <c r="AV12129" t="s">
        <v>24583</v>
      </c>
      <c r="AW12129">
        <v>116100</v>
      </c>
    </row>
    <row r="12130" spans="1:49" x14ac:dyDescent="0.25">
      <c r="A12130">
        <v>4100</v>
      </c>
      <c r="B12130">
        <v>30110</v>
      </c>
      <c r="C12130">
        <v>4047</v>
      </c>
      <c r="D12130">
        <v>418</v>
      </c>
      <c r="E12130" s="124" t="s">
        <v>24521</v>
      </c>
      <c r="F12130" t="str">
        <f t="shared" si="252"/>
        <v>Paul DrechnowiczMIDWEST IND RUBBER - ST LOUIS</v>
      </c>
      <c r="G12130" s="150" t="str">
        <f t="shared" si="253"/>
        <v>Paul Drechnowicz</v>
      </c>
      <c r="H12130" s="149" t="s">
        <v>6041</v>
      </c>
      <c r="I12130">
        <v>40006121</v>
      </c>
      <c r="K12130" t="s">
        <v>22683</v>
      </c>
      <c r="L12130" t="s">
        <v>16158</v>
      </c>
      <c r="M12130" t="s">
        <v>13327</v>
      </c>
      <c r="N12130">
        <v>63132</v>
      </c>
      <c r="Q12130" t="s">
        <v>12415</v>
      </c>
      <c r="R12130" t="s">
        <v>12416</v>
      </c>
      <c r="S12130">
        <v>3148900070</v>
      </c>
      <c r="T12130">
        <v>1117</v>
      </c>
      <c r="U12130" t="s">
        <v>12418</v>
      </c>
      <c r="V12130">
        <v>208</v>
      </c>
      <c r="W12130">
        <v>11</v>
      </c>
      <c r="X12130">
        <v>2</v>
      </c>
      <c r="Y12130" t="s">
        <v>12765</v>
      </c>
      <c r="Z12130" t="s">
        <v>12420</v>
      </c>
      <c r="AA12130" t="s">
        <v>24524</v>
      </c>
      <c r="AB12130" t="s">
        <v>12473</v>
      </c>
      <c r="AC12130">
        <v>2</v>
      </c>
      <c r="AD12130" s="123">
        <v>39785</v>
      </c>
      <c r="AE12130" t="s">
        <v>24525</v>
      </c>
      <c r="AG12130">
        <v>40006121</v>
      </c>
      <c r="AL12130" t="s">
        <v>12473</v>
      </c>
      <c r="AN12130">
        <v>2651012701</v>
      </c>
      <c r="AO12130">
        <v>16</v>
      </c>
      <c r="AP12130" t="s">
        <v>12424</v>
      </c>
      <c r="AQ12130" t="s">
        <v>11408</v>
      </c>
      <c r="AR12130">
        <v>4100</v>
      </c>
      <c r="AT12130">
        <v>2007</v>
      </c>
      <c r="AV12130" t="s">
        <v>22685</v>
      </c>
      <c r="AW12130">
        <v>116100</v>
      </c>
    </row>
    <row r="12131" spans="1:49" x14ac:dyDescent="0.25">
      <c r="A12131">
        <v>4100</v>
      </c>
      <c r="B12131">
        <v>30110</v>
      </c>
      <c r="C12131">
        <v>4047</v>
      </c>
      <c r="D12131">
        <v>418</v>
      </c>
      <c r="E12131" s="124" t="s">
        <v>24521</v>
      </c>
      <c r="F12131" t="str">
        <f t="shared" si="252"/>
        <v>Paul DrechnowiczMIDWEST RUBBER SERVICE</v>
      </c>
      <c r="G12131" s="150" t="str">
        <f t="shared" si="253"/>
        <v>Paul Drechnowicz</v>
      </c>
      <c r="H12131" s="149" t="s">
        <v>6078</v>
      </c>
      <c r="I12131">
        <v>40006023</v>
      </c>
      <c r="J12131" t="s">
        <v>14275</v>
      </c>
      <c r="K12131" t="s">
        <v>24584</v>
      </c>
      <c r="L12131" t="s">
        <v>14859</v>
      </c>
      <c r="M12131" t="s">
        <v>12976</v>
      </c>
      <c r="N12131">
        <v>55447</v>
      </c>
      <c r="Q12131" t="s">
        <v>12415</v>
      </c>
      <c r="R12131" t="s">
        <v>12416</v>
      </c>
      <c r="S12131" t="s">
        <v>24585</v>
      </c>
      <c r="T12131">
        <v>135</v>
      </c>
      <c r="U12131" t="s">
        <v>12418</v>
      </c>
      <c r="W12131">
        <v>11</v>
      </c>
      <c r="X12131">
        <v>2</v>
      </c>
      <c r="Y12131" t="s">
        <v>12765</v>
      </c>
      <c r="Z12131" t="s">
        <v>12420</v>
      </c>
      <c r="AA12131" t="s">
        <v>24524</v>
      </c>
      <c r="AB12131" t="s">
        <v>14028</v>
      </c>
      <c r="AC12131">
        <v>2</v>
      </c>
      <c r="AD12131" s="123">
        <v>39785</v>
      </c>
      <c r="AE12131" t="s">
        <v>24525</v>
      </c>
      <c r="AG12131">
        <v>40006023</v>
      </c>
      <c r="AL12131" t="s">
        <v>14028</v>
      </c>
      <c r="AN12131">
        <v>2405308401</v>
      </c>
      <c r="AO12131">
        <v>16</v>
      </c>
      <c r="AP12131" t="s">
        <v>12424</v>
      </c>
      <c r="AQ12131" t="s">
        <v>11408</v>
      </c>
      <c r="AR12131">
        <v>4100</v>
      </c>
      <c r="AT12131">
        <v>2007</v>
      </c>
      <c r="AV12131" t="s">
        <v>15641</v>
      </c>
      <c r="AW12131">
        <v>116100</v>
      </c>
    </row>
    <row r="12132" spans="1:49" x14ac:dyDescent="0.25">
      <c r="A12132">
        <v>4100</v>
      </c>
      <c r="B12132">
        <v>30110</v>
      </c>
      <c r="C12132">
        <v>4047</v>
      </c>
      <c r="D12132">
        <v>418</v>
      </c>
      <c r="E12132" s="124" t="s">
        <v>24521</v>
      </c>
      <c r="F12132" t="str">
        <f t="shared" si="252"/>
        <v>Paul DrechnowiczMOL BELTING CO</v>
      </c>
      <c r="G12132" s="150" t="str">
        <f t="shared" si="253"/>
        <v>Paul Drechnowicz</v>
      </c>
      <c r="H12132" s="149" t="s">
        <v>6159</v>
      </c>
      <c r="I12132">
        <v>40006123</v>
      </c>
      <c r="K12132" t="s">
        <v>24586</v>
      </c>
      <c r="L12132" t="s">
        <v>13265</v>
      </c>
      <c r="M12132" t="s">
        <v>12684</v>
      </c>
      <c r="N12132">
        <v>49544</v>
      </c>
      <c r="Q12132" t="s">
        <v>12415</v>
      </c>
      <c r="R12132" t="s">
        <v>12416</v>
      </c>
      <c r="S12132">
        <v>6164532484</v>
      </c>
      <c r="T12132">
        <v>1128</v>
      </c>
      <c r="U12132" t="s">
        <v>12418</v>
      </c>
      <c r="W12132">
        <v>11</v>
      </c>
      <c r="X12132">
        <v>2</v>
      </c>
      <c r="Y12132" t="s">
        <v>12765</v>
      </c>
      <c r="Z12132" t="s">
        <v>12420</v>
      </c>
      <c r="AA12132" t="s">
        <v>24524</v>
      </c>
      <c r="AB12132" t="s">
        <v>14028</v>
      </c>
      <c r="AC12132">
        <v>2</v>
      </c>
      <c r="AD12132" s="123">
        <v>39785</v>
      </c>
      <c r="AE12132" t="s">
        <v>24525</v>
      </c>
      <c r="AG12132">
        <v>40006123</v>
      </c>
      <c r="AL12132" t="s">
        <v>14028</v>
      </c>
      <c r="AN12132">
        <v>2308106401</v>
      </c>
      <c r="AO12132">
        <v>16</v>
      </c>
      <c r="AP12132" t="s">
        <v>12424</v>
      </c>
      <c r="AQ12132" t="s">
        <v>11408</v>
      </c>
      <c r="AR12132">
        <v>4100</v>
      </c>
      <c r="AT12132">
        <v>2007</v>
      </c>
      <c r="AV12132" t="s">
        <v>16637</v>
      </c>
      <c r="AW12132">
        <v>116100</v>
      </c>
    </row>
    <row r="12133" spans="1:49" x14ac:dyDescent="0.25">
      <c r="A12133">
        <v>4100</v>
      </c>
      <c r="B12133">
        <v>30110</v>
      </c>
      <c r="C12133">
        <v>4047</v>
      </c>
      <c r="D12133">
        <v>418</v>
      </c>
      <c r="E12133" s="124" t="s">
        <v>24521</v>
      </c>
      <c r="F12133" t="str">
        <f t="shared" si="252"/>
        <v>Paul DrechnowiczMOTION INDUSTRIES INC - WOODRIDGE</v>
      </c>
      <c r="G12133" s="150" t="str">
        <f t="shared" si="253"/>
        <v>Paul Drechnowicz</v>
      </c>
      <c r="H12133" s="149" t="s">
        <v>13851</v>
      </c>
      <c r="I12133">
        <v>40007385</v>
      </c>
      <c r="L12133" t="s">
        <v>12994</v>
      </c>
      <c r="M12133" t="s">
        <v>12995</v>
      </c>
      <c r="O12133">
        <v>1655</v>
      </c>
      <c r="P12133">
        <v>35201</v>
      </c>
      <c r="Q12133" t="s">
        <v>12415</v>
      </c>
      <c r="R12133" t="s">
        <v>12416</v>
      </c>
      <c r="S12133" t="s">
        <v>21743</v>
      </c>
      <c r="U12133" t="s">
        <v>12418</v>
      </c>
      <c r="V12133">
        <v>209</v>
      </c>
      <c r="W12133">
        <v>11</v>
      </c>
      <c r="X12133">
        <v>2</v>
      </c>
      <c r="Y12133" t="s">
        <v>12765</v>
      </c>
      <c r="Z12133" t="s">
        <v>12420</v>
      </c>
      <c r="AA12133" t="s">
        <v>12429</v>
      </c>
      <c r="AB12133" t="s">
        <v>12997</v>
      </c>
      <c r="AC12133">
        <v>2</v>
      </c>
      <c r="AD12133" s="123">
        <v>41817</v>
      </c>
      <c r="AE12133" t="s">
        <v>12431</v>
      </c>
      <c r="AG12133">
        <v>40007385</v>
      </c>
      <c r="AL12133" t="s">
        <v>12997</v>
      </c>
      <c r="AN12133">
        <v>107301501</v>
      </c>
      <c r="AO12133">
        <v>16</v>
      </c>
      <c r="AP12133" t="s">
        <v>12424</v>
      </c>
      <c r="AQ12133" t="s">
        <v>11408</v>
      </c>
      <c r="AR12133">
        <v>4100</v>
      </c>
      <c r="AT12133">
        <v>0</v>
      </c>
      <c r="AV12133" t="s">
        <v>12998</v>
      </c>
      <c r="AW12133">
        <v>116100</v>
      </c>
    </row>
    <row r="12134" spans="1:49" x14ac:dyDescent="0.25">
      <c r="A12134">
        <v>4100</v>
      </c>
      <c r="B12134">
        <v>30110</v>
      </c>
      <c r="C12134">
        <v>4047</v>
      </c>
      <c r="D12134">
        <v>418</v>
      </c>
      <c r="E12134" s="124" t="s">
        <v>24521</v>
      </c>
      <c r="F12134" t="str">
        <f t="shared" si="252"/>
        <v>Paul DrechnowiczMULHERN BELTING COMPANY</v>
      </c>
      <c r="G12134" s="150" t="str">
        <f t="shared" si="253"/>
        <v>Paul Drechnowicz</v>
      </c>
      <c r="H12134" s="149" t="s">
        <v>6629</v>
      </c>
      <c r="I12134">
        <v>40006029</v>
      </c>
      <c r="K12134" t="s">
        <v>12999</v>
      </c>
      <c r="L12134" t="s">
        <v>13000</v>
      </c>
      <c r="M12134" t="s">
        <v>12413</v>
      </c>
      <c r="N12134">
        <v>7436</v>
      </c>
      <c r="Q12134" t="s">
        <v>12415</v>
      </c>
      <c r="R12134" t="s">
        <v>12416</v>
      </c>
      <c r="S12134">
        <v>2013375700</v>
      </c>
      <c r="T12134" t="s">
        <v>24587</v>
      </c>
      <c r="U12134" t="s">
        <v>12418</v>
      </c>
      <c r="W12134">
        <v>11</v>
      </c>
      <c r="X12134">
        <v>2</v>
      </c>
      <c r="Y12134" t="s">
        <v>12765</v>
      </c>
      <c r="Z12134" t="s">
        <v>12420</v>
      </c>
      <c r="AA12134" t="s">
        <v>24524</v>
      </c>
      <c r="AB12134" t="s">
        <v>14028</v>
      </c>
      <c r="AC12134">
        <v>2</v>
      </c>
      <c r="AD12134" s="123">
        <v>39785</v>
      </c>
      <c r="AE12134" t="s">
        <v>24525</v>
      </c>
      <c r="AG12134">
        <v>40006029</v>
      </c>
      <c r="AL12134" t="s">
        <v>14028</v>
      </c>
      <c r="AN12134">
        <v>3100318001</v>
      </c>
      <c r="AO12134">
        <v>16</v>
      </c>
      <c r="AP12134" t="s">
        <v>12424</v>
      </c>
      <c r="AQ12134" t="s">
        <v>11408</v>
      </c>
      <c r="AR12134">
        <v>4100</v>
      </c>
      <c r="AT12134">
        <v>2007</v>
      </c>
      <c r="AV12134" t="s">
        <v>23285</v>
      </c>
      <c r="AW12134">
        <v>116100</v>
      </c>
    </row>
    <row r="12135" spans="1:49" x14ac:dyDescent="0.25">
      <c r="A12135">
        <v>4100</v>
      </c>
      <c r="B12135">
        <v>30110</v>
      </c>
      <c r="C12135">
        <v>4047</v>
      </c>
      <c r="D12135">
        <v>418</v>
      </c>
      <c r="E12135" s="124" t="s">
        <v>24521</v>
      </c>
      <c r="F12135" t="str">
        <f t="shared" si="252"/>
        <v>Paul DrechnowiczNATIONWIDE BELTING SERVICE</v>
      </c>
      <c r="G12135" s="150" t="str">
        <f t="shared" si="253"/>
        <v>Paul Drechnowicz</v>
      </c>
      <c r="H12135" s="149" t="s">
        <v>6716</v>
      </c>
      <c r="I12135">
        <v>40008937</v>
      </c>
      <c r="K12135" t="s">
        <v>24588</v>
      </c>
      <c r="L12135" t="s">
        <v>24589</v>
      </c>
      <c r="M12135" t="s">
        <v>12521</v>
      </c>
      <c r="N12135">
        <v>43450</v>
      </c>
      <c r="Q12135" t="s">
        <v>12415</v>
      </c>
      <c r="R12135" t="s">
        <v>12416</v>
      </c>
      <c r="S12135" t="s">
        <v>24590</v>
      </c>
      <c r="U12135" t="s">
        <v>12418</v>
      </c>
      <c r="W12135">
        <v>11</v>
      </c>
      <c r="X12135">
        <v>2</v>
      </c>
      <c r="Y12135" t="s">
        <v>12765</v>
      </c>
      <c r="Z12135" t="s">
        <v>12420</v>
      </c>
      <c r="AA12135" t="s">
        <v>12485</v>
      </c>
      <c r="AB12135" t="s">
        <v>12478</v>
      </c>
      <c r="AC12135">
        <v>2</v>
      </c>
      <c r="AD12135" s="123">
        <v>44078</v>
      </c>
      <c r="AE12135" t="s">
        <v>12528</v>
      </c>
      <c r="AG12135">
        <v>40008937</v>
      </c>
      <c r="AL12135" t="s">
        <v>12478</v>
      </c>
      <c r="AN12135">
        <v>3617358981</v>
      </c>
      <c r="AP12135" t="s">
        <v>12424</v>
      </c>
      <c r="AQ12135" t="s">
        <v>11408</v>
      </c>
      <c r="AR12135">
        <v>4100</v>
      </c>
      <c r="AT12135">
        <v>0</v>
      </c>
      <c r="AV12135" t="s">
        <v>24591</v>
      </c>
      <c r="AW12135">
        <v>116100</v>
      </c>
    </row>
    <row r="12136" spans="1:49" x14ac:dyDescent="0.25">
      <c r="A12136">
        <v>4100</v>
      </c>
      <c r="B12136">
        <v>30110</v>
      </c>
      <c r="C12136">
        <v>4047</v>
      </c>
      <c r="D12136">
        <v>418</v>
      </c>
      <c r="E12136" s="124" t="s">
        <v>24521</v>
      </c>
      <c r="F12136" t="str">
        <f t="shared" si="252"/>
        <v>Paul DrechnowiczNEKOOSA CORP</v>
      </c>
      <c r="G12136" s="150" t="str">
        <f t="shared" si="253"/>
        <v>Paul Drechnowicz</v>
      </c>
      <c r="H12136" s="149" t="s">
        <v>6743</v>
      </c>
      <c r="I12136">
        <v>40006067</v>
      </c>
      <c r="K12136" t="s">
        <v>24592</v>
      </c>
      <c r="L12136" t="s">
        <v>24593</v>
      </c>
      <c r="M12136" t="s">
        <v>14186</v>
      </c>
      <c r="N12136">
        <v>54457</v>
      </c>
      <c r="O12136">
        <v>129</v>
      </c>
      <c r="Q12136" t="s">
        <v>12415</v>
      </c>
      <c r="R12136" t="s">
        <v>12416</v>
      </c>
      <c r="S12136">
        <v>7158863800</v>
      </c>
      <c r="T12136">
        <v>399</v>
      </c>
      <c r="U12136" t="s">
        <v>12418</v>
      </c>
      <c r="W12136">
        <v>11</v>
      </c>
      <c r="X12136">
        <v>2</v>
      </c>
      <c r="Y12136" t="s">
        <v>12765</v>
      </c>
      <c r="Z12136" t="s">
        <v>12420</v>
      </c>
      <c r="AA12136" t="s">
        <v>24524</v>
      </c>
      <c r="AB12136" t="s">
        <v>14028</v>
      </c>
      <c r="AC12136">
        <v>2</v>
      </c>
      <c r="AD12136" s="123">
        <v>39785</v>
      </c>
      <c r="AE12136" t="s">
        <v>24525</v>
      </c>
      <c r="AG12136">
        <v>40006067</v>
      </c>
      <c r="AL12136" t="s">
        <v>14028</v>
      </c>
      <c r="AN12136">
        <v>5014107601</v>
      </c>
      <c r="AO12136">
        <v>16</v>
      </c>
      <c r="AP12136" t="s">
        <v>12424</v>
      </c>
      <c r="AQ12136" t="s">
        <v>11408</v>
      </c>
      <c r="AR12136">
        <v>4100</v>
      </c>
      <c r="AS12136" t="s">
        <v>12491</v>
      </c>
      <c r="AT12136">
        <v>2007</v>
      </c>
      <c r="AV12136" t="s">
        <v>24594</v>
      </c>
      <c r="AW12136">
        <v>116100</v>
      </c>
    </row>
    <row r="12137" spans="1:49" x14ac:dyDescent="0.25">
      <c r="A12137">
        <v>4100</v>
      </c>
      <c r="B12137">
        <v>30110</v>
      </c>
      <c r="C12137">
        <v>4047</v>
      </c>
      <c r="D12137">
        <v>418</v>
      </c>
      <c r="E12137" s="124" t="s">
        <v>24521</v>
      </c>
      <c r="F12137" t="str">
        <f t="shared" si="252"/>
        <v>Paul DrechnowiczNOTT COMPANY</v>
      </c>
      <c r="G12137" s="150" t="str">
        <f t="shared" si="253"/>
        <v>Paul Drechnowicz</v>
      </c>
      <c r="H12137" s="149" t="s">
        <v>6934</v>
      </c>
      <c r="I12137">
        <v>40006031</v>
      </c>
      <c r="J12137" t="s">
        <v>12788</v>
      </c>
      <c r="K12137" t="s">
        <v>16401</v>
      </c>
      <c r="L12137" t="s">
        <v>15713</v>
      </c>
      <c r="M12137" t="s">
        <v>12976</v>
      </c>
      <c r="N12137">
        <v>55112</v>
      </c>
      <c r="Q12137" t="s">
        <v>12415</v>
      </c>
      <c r="R12137" t="s">
        <v>12416</v>
      </c>
      <c r="S12137">
        <v>6514153400</v>
      </c>
      <c r="T12137">
        <v>160</v>
      </c>
      <c r="U12137" t="s">
        <v>12418</v>
      </c>
      <c r="W12137">
        <v>11</v>
      </c>
      <c r="X12137">
        <v>2</v>
      </c>
      <c r="Y12137" t="s">
        <v>12765</v>
      </c>
      <c r="Z12137" t="s">
        <v>12420</v>
      </c>
      <c r="AA12137" t="s">
        <v>24524</v>
      </c>
      <c r="AB12137" t="s">
        <v>12757</v>
      </c>
      <c r="AC12137">
        <v>2</v>
      </c>
      <c r="AD12137" s="123">
        <v>39785</v>
      </c>
      <c r="AE12137" t="s">
        <v>24525</v>
      </c>
      <c r="AG12137">
        <v>40006031</v>
      </c>
      <c r="AL12137" t="s">
        <v>12757</v>
      </c>
      <c r="AN12137">
        <v>2412300401</v>
      </c>
      <c r="AO12137">
        <v>16</v>
      </c>
      <c r="AP12137" t="s">
        <v>12424</v>
      </c>
      <c r="AQ12137" t="s">
        <v>11408</v>
      </c>
      <c r="AR12137">
        <v>4100</v>
      </c>
      <c r="AT12137">
        <v>2007</v>
      </c>
      <c r="AV12137" t="s">
        <v>15727</v>
      </c>
      <c r="AW12137">
        <v>116100</v>
      </c>
    </row>
    <row r="12138" spans="1:49" x14ac:dyDescent="0.25">
      <c r="A12138">
        <v>4100</v>
      </c>
      <c r="B12138">
        <v>30110</v>
      </c>
      <c r="C12138">
        <v>4047</v>
      </c>
      <c r="D12138">
        <v>418</v>
      </c>
      <c r="E12138" s="124" t="s">
        <v>24521</v>
      </c>
      <c r="F12138" t="str">
        <f t="shared" si="252"/>
        <v>Paul DrechnowiczPROSPECT QUOTE AND N/C TEST</v>
      </c>
      <c r="G12138" s="150" t="str">
        <f t="shared" si="253"/>
        <v>Paul Drechnowicz</v>
      </c>
      <c r="H12138" s="149" t="s">
        <v>7645</v>
      </c>
      <c r="I12138">
        <v>40404047</v>
      </c>
      <c r="K12138" t="s">
        <v>13167</v>
      </c>
      <c r="L12138" t="s">
        <v>13168</v>
      </c>
      <c r="M12138" t="s">
        <v>13169</v>
      </c>
      <c r="N12138">
        <v>28078</v>
      </c>
      <c r="Q12138" t="s">
        <v>12415</v>
      </c>
      <c r="R12138" t="s">
        <v>12416</v>
      </c>
      <c r="S12138" t="s">
        <v>13170</v>
      </c>
      <c r="U12138" t="s">
        <v>12418</v>
      </c>
      <c r="W12138">
        <v>11</v>
      </c>
      <c r="X12138">
        <v>1</v>
      </c>
      <c r="Y12138" t="s">
        <v>12419</v>
      </c>
      <c r="Z12138" t="s">
        <v>12420</v>
      </c>
      <c r="AA12138" t="s">
        <v>12429</v>
      </c>
      <c r="AB12138" t="s">
        <v>12422</v>
      </c>
      <c r="AC12138">
        <v>2</v>
      </c>
      <c r="AD12138" s="123">
        <v>43473</v>
      </c>
      <c r="AE12138" t="s">
        <v>12431</v>
      </c>
      <c r="AG12138">
        <v>40404047</v>
      </c>
      <c r="AL12138" t="s">
        <v>12422</v>
      </c>
      <c r="AN12138">
        <v>3411915001</v>
      </c>
      <c r="AO12138">
        <v>16</v>
      </c>
      <c r="AP12138" t="s">
        <v>12424</v>
      </c>
      <c r="AQ12138" t="s">
        <v>11408</v>
      </c>
      <c r="AR12138">
        <v>4100</v>
      </c>
      <c r="AT12138">
        <v>0</v>
      </c>
      <c r="AV12138" t="s">
        <v>13171</v>
      </c>
      <c r="AW12138">
        <v>116100</v>
      </c>
    </row>
    <row r="12139" spans="1:49" x14ac:dyDescent="0.25">
      <c r="A12139">
        <v>4100</v>
      </c>
      <c r="B12139">
        <v>30110</v>
      </c>
      <c r="C12139">
        <v>4047</v>
      </c>
      <c r="D12139">
        <v>418</v>
      </c>
      <c r="E12139" s="124" t="s">
        <v>24521</v>
      </c>
      <c r="F12139" t="str">
        <f t="shared" si="252"/>
        <v>Paul DrechnowiczRELIABLE BELTING &amp; TRANS</v>
      </c>
      <c r="G12139" s="150" t="str">
        <f t="shared" si="253"/>
        <v>Paul Drechnowicz</v>
      </c>
      <c r="H12139" s="149" t="s">
        <v>7884</v>
      </c>
      <c r="I12139">
        <v>40006032</v>
      </c>
      <c r="J12139" t="s">
        <v>14275</v>
      </c>
      <c r="K12139" t="s">
        <v>24595</v>
      </c>
      <c r="L12139" t="s">
        <v>24596</v>
      </c>
      <c r="M12139" t="s">
        <v>12521</v>
      </c>
      <c r="N12139">
        <v>43608</v>
      </c>
      <c r="Q12139" t="s">
        <v>12415</v>
      </c>
      <c r="R12139" t="s">
        <v>12416</v>
      </c>
      <c r="S12139">
        <v>4192482695</v>
      </c>
      <c r="T12139">
        <v>167</v>
      </c>
      <c r="U12139" t="s">
        <v>12418</v>
      </c>
      <c r="W12139">
        <v>11</v>
      </c>
      <c r="X12139">
        <v>2</v>
      </c>
      <c r="Y12139" t="s">
        <v>12765</v>
      </c>
      <c r="Z12139" t="s">
        <v>12420</v>
      </c>
      <c r="AA12139" t="s">
        <v>24524</v>
      </c>
      <c r="AB12139" t="s">
        <v>14028</v>
      </c>
      <c r="AC12139">
        <v>2</v>
      </c>
      <c r="AD12139" s="123">
        <v>39785</v>
      </c>
      <c r="AE12139" t="s">
        <v>24525</v>
      </c>
      <c r="AG12139">
        <v>40006032</v>
      </c>
      <c r="AL12139" t="s">
        <v>14028</v>
      </c>
      <c r="AN12139">
        <v>3609524901</v>
      </c>
      <c r="AO12139">
        <v>16</v>
      </c>
      <c r="AP12139" t="s">
        <v>12424</v>
      </c>
      <c r="AQ12139" t="s">
        <v>11408</v>
      </c>
      <c r="AR12139">
        <v>4100</v>
      </c>
      <c r="AT12139">
        <v>2007</v>
      </c>
      <c r="AV12139" t="s">
        <v>24597</v>
      </c>
      <c r="AW12139">
        <v>116100</v>
      </c>
    </row>
    <row r="12140" spans="1:49" x14ac:dyDescent="0.25">
      <c r="A12140">
        <v>4100</v>
      </c>
      <c r="B12140">
        <v>30110</v>
      </c>
      <c r="C12140">
        <v>4047</v>
      </c>
      <c r="D12140">
        <v>418</v>
      </c>
      <c r="E12140" s="124" t="s">
        <v>24521</v>
      </c>
      <c r="F12140" t="str">
        <f t="shared" si="252"/>
        <v>Paul DrechnowiczRPM</v>
      </c>
      <c r="G12140" s="150" t="str">
        <f t="shared" si="253"/>
        <v>Paul Drechnowicz</v>
      </c>
      <c r="H12140" s="149" t="s">
        <v>8066</v>
      </c>
      <c r="I12140">
        <v>40005663</v>
      </c>
      <c r="L12140" t="s">
        <v>15776</v>
      </c>
      <c r="M12140" t="s">
        <v>14186</v>
      </c>
      <c r="O12140">
        <v>400</v>
      </c>
      <c r="P12140">
        <v>53022</v>
      </c>
      <c r="Q12140" t="s">
        <v>12415</v>
      </c>
      <c r="R12140" t="s">
        <v>12416</v>
      </c>
      <c r="S12140" t="s">
        <v>24598</v>
      </c>
      <c r="U12140" t="s">
        <v>12418</v>
      </c>
      <c r="W12140">
        <v>11</v>
      </c>
      <c r="X12140">
        <v>2</v>
      </c>
      <c r="Y12140" t="s">
        <v>12765</v>
      </c>
      <c r="Z12140" t="s">
        <v>12420</v>
      </c>
      <c r="AA12140" t="s">
        <v>12429</v>
      </c>
      <c r="AB12140" t="s">
        <v>12422</v>
      </c>
      <c r="AC12140">
        <v>2</v>
      </c>
      <c r="AD12140" s="123">
        <v>39857</v>
      </c>
      <c r="AE12140" t="s">
        <v>12431</v>
      </c>
      <c r="AG12140">
        <v>40005663</v>
      </c>
      <c r="AL12140" t="s">
        <v>12422</v>
      </c>
      <c r="AN12140">
        <v>5013117101</v>
      </c>
      <c r="AO12140">
        <v>16</v>
      </c>
      <c r="AP12140" t="s">
        <v>12424</v>
      </c>
      <c r="AQ12140" t="s">
        <v>11408</v>
      </c>
      <c r="AR12140">
        <v>4100</v>
      </c>
      <c r="AT12140">
        <v>0</v>
      </c>
      <c r="AV12140" t="s">
        <v>8066</v>
      </c>
      <c r="AW12140">
        <v>116100</v>
      </c>
    </row>
    <row r="12141" spans="1:49" x14ac:dyDescent="0.25">
      <c r="A12141">
        <v>4100</v>
      </c>
      <c r="B12141">
        <v>30110</v>
      </c>
      <c r="C12141">
        <v>4047</v>
      </c>
      <c r="D12141">
        <v>418</v>
      </c>
      <c r="E12141" s="124" t="s">
        <v>24521</v>
      </c>
      <c r="F12141" t="str">
        <f t="shared" si="252"/>
        <v>Paul DrechnowiczRUBBER &amp; GASKET COMPANY OF AMERICA</v>
      </c>
      <c r="G12141" s="150" t="str">
        <f t="shared" si="253"/>
        <v>Paul Drechnowicz</v>
      </c>
      <c r="H12141" s="149" t="s">
        <v>8102</v>
      </c>
      <c r="I12141">
        <v>40006563</v>
      </c>
      <c r="K12141" t="s">
        <v>16471</v>
      </c>
      <c r="L12141" t="s">
        <v>16472</v>
      </c>
      <c r="M12141" t="s">
        <v>15941</v>
      </c>
      <c r="N12141">
        <v>72114</v>
      </c>
      <c r="Q12141" t="s">
        <v>12415</v>
      </c>
      <c r="R12141" t="s">
        <v>12416</v>
      </c>
      <c r="S12141" t="s">
        <v>19166</v>
      </c>
      <c r="U12141" t="s">
        <v>12418</v>
      </c>
      <c r="W12141">
        <v>11</v>
      </c>
      <c r="X12141">
        <v>2</v>
      </c>
      <c r="Y12141" t="s">
        <v>12765</v>
      </c>
      <c r="Z12141" t="s">
        <v>12420</v>
      </c>
      <c r="AA12141" t="s">
        <v>12429</v>
      </c>
      <c r="AB12141" t="s">
        <v>12422</v>
      </c>
      <c r="AC12141">
        <v>2</v>
      </c>
      <c r="AD12141" s="123">
        <v>40682</v>
      </c>
      <c r="AE12141" t="s">
        <v>12431</v>
      </c>
      <c r="AG12141">
        <v>40006563</v>
      </c>
      <c r="AL12141" t="s">
        <v>12422</v>
      </c>
      <c r="AN12141">
        <v>411904301</v>
      </c>
      <c r="AO12141">
        <v>16</v>
      </c>
      <c r="AP12141" t="s">
        <v>12424</v>
      </c>
      <c r="AQ12141" t="s">
        <v>11408</v>
      </c>
      <c r="AR12141">
        <v>4100</v>
      </c>
      <c r="AS12141" t="s">
        <v>12491</v>
      </c>
      <c r="AT12141">
        <v>0</v>
      </c>
      <c r="AV12141" t="s">
        <v>19192</v>
      </c>
      <c r="AW12141">
        <v>116100</v>
      </c>
    </row>
    <row r="12142" spans="1:49" x14ac:dyDescent="0.25">
      <c r="A12142">
        <v>4100</v>
      </c>
      <c r="B12142">
        <v>30110</v>
      </c>
      <c r="C12142">
        <v>4047</v>
      </c>
      <c r="D12142">
        <v>418</v>
      </c>
      <c r="E12142" s="124" t="s">
        <v>24521</v>
      </c>
      <c r="F12142" t="str">
        <f t="shared" si="252"/>
        <v>Paul DrechnowiczSKIMMER INC</v>
      </c>
      <c r="G12142" s="150" t="str">
        <f t="shared" si="253"/>
        <v>Paul Drechnowicz</v>
      </c>
      <c r="H12142" s="149" t="s">
        <v>8481</v>
      </c>
      <c r="I12142">
        <v>40006034</v>
      </c>
      <c r="K12142" t="s">
        <v>24599</v>
      </c>
      <c r="L12142" t="s">
        <v>24600</v>
      </c>
      <c r="M12142" t="s">
        <v>12684</v>
      </c>
      <c r="N12142">
        <v>48174</v>
      </c>
      <c r="Q12142" t="s">
        <v>12415</v>
      </c>
      <c r="R12142" t="s">
        <v>12416</v>
      </c>
      <c r="S12142" t="s">
        <v>24601</v>
      </c>
      <c r="T12142">
        <v>181</v>
      </c>
      <c r="U12142" t="s">
        <v>12418</v>
      </c>
      <c r="W12142">
        <v>11</v>
      </c>
      <c r="X12142">
        <v>2</v>
      </c>
      <c r="Y12142" t="s">
        <v>12765</v>
      </c>
      <c r="Z12142" t="s">
        <v>12420</v>
      </c>
      <c r="AA12142" t="s">
        <v>24524</v>
      </c>
      <c r="AB12142" t="s">
        <v>12422</v>
      </c>
      <c r="AC12142">
        <v>2</v>
      </c>
      <c r="AD12142" s="123">
        <v>39785</v>
      </c>
      <c r="AE12142" t="s">
        <v>24525</v>
      </c>
      <c r="AG12142">
        <v>40006034</v>
      </c>
      <c r="AL12142" t="s">
        <v>12422</v>
      </c>
      <c r="AN12142">
        <v>2316321701</v>
      </c>
      <c r="AO12142">
        <v>16</v>
      </c>
      <c r="AP12142" t="s">
        <v>12424</v>
      </c>
      <c r="AQ12142" t="s">
        <v>11408</v>
      </c>
      <c r="AR12142">
        <v>4100</v>
      </c>
      <c r="AT12142">
        <v>2007</v>
      </c>
      <c r="AV12142" t="s">
        <v>24602</v>
      </c>
      <c r="AW12142">
        <v>116100</v>
      </c>
    </row>
    <row r="12143" spans="1:49" x14ac:dyDescent="0.25">
      <c r="A12143">
        <v>4100</v>
      </c>
      <c r="B12143">
        <v>30110</v>
      </c>
      <c r="C12143">
        <v>4047</v>
      </c>
      <c r="D12143">
        <v>418</v>
      </c>
      <c r="E12143" s="124" t="s">
        <v>24521</v>
      </c>
      <c r="F12143" t="str">
        <f t="shared" si="252"/>
        <v>Paul DrechnowiczSMITH IND RUB &amp; PLASTICS</v>
      </c>
      <c r="G12143" s="150" t="str">
        <f t="shared" si="253"/>
        <v>Paul Drechnowicz</v>
      </c>
      <c r="H12143" s="149" t="s">
        <v>8496</v>
      </c>
      <c r="I12143">
        <v>40006194</v>
      </c>
      <c r="K12143" t="s">
        <v>24363</v>
      </c>
      <c r="L12143" t="s">
        <v>17405</v>
      </c>
      <c r="M12143" t="s">
        <v>12546</v>
      </c>
      <c r="N12143">
        <v>61109</v>
      </c>
      <c r="O12143">
        <v>5486</v>
      </c>
      <c r="Q12143" t="s">
        <v>12415</v>
      </c>
      <c r="R12143" t="s">
        <v>12416</v>
      </c>
      <c r="S12143" t="s">
        <v>24365</v>
      </c>
      <c r="T12143">
        <v>3733</v>
      </c>
      <c r="U12143" t="s">
        <v>12418</v>
      </c>
      <c r="W12143">
        <v>11</v>
      </c>
      <c r="X12143">
        <v>2</v>
      </c>
      <c r="Y12143" t="s">
        <v>12765</v>
      </c>
      <c r="Z12143" t="s">
        <v>12420</v>
      </c>
      <c r="AA12143" t="s">
        <v>24524</v>
      </c>
      <c r="AB12143" t="s">
        <v>14028</v>
      </c>
      <c r="AC12143">
        <v>2</v>
      </c>
      <c r="AD12143" s="123">
        <v>39785</v>
      </c>
      <c r="AE12143" t="s">
        <v>24525</v>
      </c>
      <c r="AG12143">
        <v>40006194</v>
      </c>
      <c r="AL12143" t="s">
        <v>14028</v>
      </c>
      <c r="AN12143">
        <v>1420125401</v>
      </c>
      <c r="AO12143">
        <v>16</v>
      </c>
      <c r="AP12143" t="s">
        <v>12424</v>
      </c>
      <c r="AQ12143" t="s">
        <v>11408</v>
      </c>
      <c r="AR12143">
        <v>4100</v>
      </c>
      <c r="AT12143">
        <v>2007</v>
      </c>
      <c r="AV12143" t="s">
        <v>24603</v>
      </c>
      <c r="AW12143">
        <v>116100</v>
      </c>
    </row>
    <row r="12144" spans="1:49" x14ac:dyDescent="0.25">
      <c r="A12144">
        <v>4100</v>
      </c>
      <c r="B12144">
        <v>30110</v>
      </c>
      <c r="C12144">
        <v>4047</v>
      </c>
      <c r="D12144">
        <v>418</v>
      </c>
      <c r="E12144" s="124" t="s">
        <v>24521</v>
      </c>
      <c r="F12144" t="str">
        <f t="shared" si="252"/>
        <v>Paul DrechnowiczSPARKS BELTING COMPANY INC</v>
      </c>
      <c r="G12144" s="150" t="str">
        <f t="shared" si="253"/>
        <v>Paul Drechnowicz</v>
      </c>
      <c r="H12144" s="149" t="s">
        <v>8611</v>
      </c>
      <c r="I12144">
        <v>40006035</v>
      </c>
      <c r="J12144" t="s">
        <v>13263</v>
      </c>
      <c r="K12144" t="s">
        <v>24604</v>
      </c>
      <c r="L12144" t="s">
        <v>13265</v>
      </c>
      <c r="M12144" t="s">
        <v>12684</v>
      </c>
      <c r="N12144" t="s">
        <v>24605</v>
      </c>
      <c r="Q12144" t="s">
        <v>12415</v>
      </c>
      <c r="R12144" t="s">
        <v>12416</v>
      </c>
      <c r="S12144">
        <v>6169492750</v>
      </c>
      <c r="T12144">
        <v>184</v>
      </c>
      <c r="U12144" t="s">
        <v>12418</v>
      </c>
      <c r="V12144">
        <v>279</v>
      </c>
      <c r="W12144">
        <v>11</v>
      </c>
      <c r="X12144">
        <v>2</v>
      </c>
      <c r="Y12144" t="s">
        <v>12765</v>
      </c>
      <c r="Z12144" t="s">
        <v>12420</v>
      </c>
      <c r="AA12144" t="s">
        <v>24524</v>
      </c>
      <c r="AB12144" t="s">
        <v>13208</v>
      </c>
      <c r="AC12144">
        <v>2</v>
      </c>
      <c r="AD12144" s="123">
        <v>39785</v>
      </c>
      <c r="AE12144" t="s">
        <v>24525</v>
      </c>
      <c r="AG12144">
        <v>40006035</v>
      </c>
      <c r="AL12144" t="s">
        <v>13208</v>
      </c>
      <c r="AN12144">
        <v>2308106401</v>
      </c>
      <c r="AO12144">
        <v>16</v>
      </c>
      <c r="AP12144" t="s">
        <v>12424</v>
      </c>
      <c r="AQ12144" t="s">
        <v>11408</v>
      </c>
      <c r="AR12144">
        <v>4100</v>
      </c>
      <c r="AT12144">
        <v>2007</v>
      </c>
      <c r="AV12144" t="s">
        <v>13267</v>
      </c>
      <c r="AW12144">
        <v>116100</v>
      </c>
    </row>
    <row r="12145" spans="1:49" x14ac:dyDescent="0.25">
      <c r="A12145">
        <v>4100</v>
      </c>
      <c r="B12145">
        <v>30110</v>
      </c>
      <c r="C12145">
        <v>4047</v>
      </c>
      <c r="D12145">
        <v>418</v>
      </c>
      <c r="E12145" s="124" t="s">
        <v>24521</v>
      </c>
      <c r="F12145" t="str">
        <f t="shared" si="252"/>
        <v>Paul DrechnowiczSTROUP &amp; SONS INC</v>
      </c>
      <c r="G12145" s="150" t="str">
        <f t="shared" si="253"/>
        <v>Paul Drechnowicz</v>
      </c>
      <c r="H12145" s="149" t="s">
        <v>8764</v>
      </c>
      <c r="I12145">
        <v>40006037</v>
      </c>
      <c r="K12145" t="s">
        <v>24606</v>
      </c>
      <c r="L12145" t="s">
        <v>24607</v>
      </c>
      <c r="M12145" t="s">
        <v>12521</v>
      </c>
      <c r="N12145">
        <v>44260</v>
      </c>
      <c r="Q12145" t="s">
        <v>12415</v>
      </c>
      <c r="R12145" t="s">
        <v>12416</v>
      </c>
      <c r="S12145" t="s">
        <v>24608</v>
      </c>
      <c r="T12145">
        <v>185</v>
      </c>
      <c r="U12145" t="s">
        <v>12418</v>
      </c>
      <c r="W12145">
        <v>11</v>
      </c>
      <c r="X12145">
        <v>2</v>
      </c>
      <c r="Y12145" t="s">
        <v>12765</v>
      </c>
      <c r="Z12145" t="s">
        <v>12420</v>
      </c>
      <c r="AA12145" t="s">
        <v>24524</v>
      </c>
      <c r="AB12145" t="s">
        <v>14028</v>
      </c>
      <c r="AC12145">
        <v>2</v>
      </c>
      <c r="AD12145" s="123">
        <v>39785</v>
      </c>
      <c r="AE12145" t="s">
        <v>24525</v>
      </c>
      <c r="AG12145">
        <v>40006037</v>
      </c>
      <c r="AL12145" t="s">
        <v>14028</v>
      </c>
      <c r="AN12145">
        <v>3613316501</v>
      </c>
      <c r="AO12145">
        <v>16</v>
      </c>
      <c r="AP12145" t="s">
        <v>12424</v>
      </c>
      <c r="AQ12145" t="s">
        <v>11408</v>
      </c>
      <c r="AR12145">
        <v>4100</v>
      </c>
      <c r="AT12145">
        <v>2007</v>
      </c>
      <c r="AV12145" t="s">
        <v>24609</v>
      </c>
      <c r="AW12145">
        <v>116100</v>
      </c>
    </row>
    <row r="12146" spans="1:49" x14ac:dyDescent="0.25">
      <c r="A12146">
        <v>4100</v>
      </c>
      <c r="B12146">
        <v>30110</v>
      </c>
      <c r="C12146">
        <v>4047</v>
      </c>
      <c r="D12146">
        <v>418</v>
      </c>
      <c r="E12146" s="124" t="s">
        <v>24521</v>
      </c>
      <c r="F12146" t="str">
        <f t="shared" si="252"/>
        <v>Paul DrechnowiczTAPCO INC</v>
      </c>
      <c r="G12146" s="150" t="str">
        <f t="shared" si="253"/>
        <v>Paul Drechnowicz</v>
      </c>
      <c r="H12146" s="149" t="s">
        <v>8908</v>
      </c>
      <c r="I12146">
        <v>40005795</v>
      </c>
      <c r="L12146" t="s">
        <v>12665</v>
      </c>
      <c r="M12146" t="s">
        <v>13327</v>
      </c>
      <c r="O12146">
        <v>877</v>
      </c>
      <c r="P12146">
        <v>63044</v>
      </c>
      <c r="Q12146" t="s">
        <v>12415</v>
      </c>
      <c r="R12146" t="s">
        <v>12416</v>
      </c>
      <c r="S12146" t="s">
        <v>24610</v>
      </c>
      <c r="U12146" t="s">
        <v>12418</v>
      </c>
      <c r="W12146">
        <v>11</v>
      </c>
      <c r="X12146">
        <v>2</v>
      </c>
      <c r="Y12146" t="s">
        <v>12419</v>
      </c>
      <c r="Z12146" t="s">
        <v>12420</v>
      </c>
      <c r="AA12146" t="s">
        <v>12429</v>
      </c>
      <c r="AB12146" t="s">
        <v>14028</v>
      </c>
      <c r="AC12146">
        <v>2</v>
      </c>
      <c r="AD12146" s="123">
        <v>39975</v>
      </c>
      <c r="AE12146" t="s">
        <v>12431</v>
      </c>
      <c r="AG12146">
        <v>40005795</v>
      </c>
      <c r="AL12146" t="s">
        <v>14028</v>
      </c>
      <c r="AN12146">
        <v>2618901501</v>
      </c>
      <c r="AO12146">
        <v>16</v>
      </c>
      <c r="AP12146" t="s">
        <v>12424</v>
      </c>
      <c r="AQ12146" t="s">
        <v>11408</v>
      </c>
      <c r="AR12146">
        <v>4100</v>
      </c>
      <c r="AT12146">
        <v>0</v>
      </c>
      <c r="AV12146" t="s">
        <v>8908</v>
      </c>
      <c r="AW12146">
        <v>116100</v>
      </c>
    </row>
    <row r="12147" spans="1:49" x14ac:dyDescent="0.25">
      <c r="A12147">
        <v>4100</v>
      </c>
      <c r="B12147">
        <v>30110</v>
      </c>
      <c r="C12147">
        <v>4047</v>
      </c>
      <c r="D12147">
        <v>418</v>
      </c>
      <c r="E12147" s="124" t="s">
        <v>24521</v>
      </c>
      <c r="F12147" t="str">
        <f t="shared" si="252"/>
        <v>Paul DrechnowiczTHAMAN RUBBER CO</v>
      </c>
      <c r="G12147" s="150" t="str">
        <f t="shared" si="253"/>
        <v>Paul Drechnowicz</v>
      </c>
      <c r="H12147" s="149" t="s">
        <v>8999</v>
      </c>
      <c r="I12147">
        <v>40006055</v>
      </c>
      <c r="K12147" t="s">
        <v>24611</v>
      </c>
      <c r="L12147" t="s">
        <v>17002</v>
      </c>
      <c r="M12147" t="s">
        <v>12521</v>
      </c>
      <c r="N12147">
        <v>45241</v>
      </c>
      <c r="Q12147" t="s">
        <v>12415</v>
      </c>
      <c r="R12147" t="s">
        <v>12416</v>
      </c>
      <c r="S12147">
        <v>5136314303</v>
      </c>
      <c r="T12147">
        <v>308</v>
      </c>
      <c r="U12147" t="s">
        <v>12418</v>
      </c>
      <c r="W12147">
        <v>11</v>
      </c>
      <c r="X12147">
        <v>2</v>
      </c>
      <c r="Y12147" t="s">
        <v>12765</v>
      </c>
      <c r="Z12147" t="s">
        <v>12420</v>
      </c>
      <c r="AA12147" t="s">
        <v>24524</v>
      </c>
      <c r="AB12147" t="s">
        <v>12422</v>
      </c>
      <c r="AC12147">
        <v>2</v>
      </c>
      <c r="AD12147" s="123">
        <v>39785</v>
      </c>
      <c r="AE12147" t="s">
        <v>24525</v>
      </c>
      <c r="AG12147">
        <v>40006055</v>
      </c>
      <c r="AL12147" t="s">
        <v>12422</v>
      </c>
      <c r="AN12147">
        <v>3606104901</v>
      </c>
      <c r="AO12147">
        <v>16</v>
      </c>
      <c r="AP12147" t="s">
        <v>12424</v>
      </c>
      <c r="AQ12147" t="s">
        <v>11408</v>
      </c>
      <c r="AR12147">
        <v>4100</v>
      </c>
      <c r="AT12147">
        <v>2007</v>
      </c>
      <c r="AV12147" t="s">
        <v>23464</v>
      </c>
      <c r="AW12147">
        <v>116100</v>
      </c>
    </row>
    <row r="12148" spans="1:49" x14ac:dyDescent="0.25">
      <c r="A12148">
        <v>4100</v>
      </c>
      <c r="B12148">
        <v>30110</v>
      </c>
      <c r="C12148">
        <v>4047</v>
      </c>
      <c r="D12148">
        <v>418</v>
      </c>
      <c r="E12148" s="124" t="s">
        <v>24521</v>
      </c>
      <c r="F12148" t="str">
        <f t="shared" si="252"/>
        <v>Paul DrechnowiczU.S.P.S.  - FOREST PARK</v>
      </c>
      <c r="G12148" s="150" t="str">
        <f t="shared" si="253"/>
        <v>Paul Drechnowicz</v>
      </c>
      <c r="H12148" s="149" t="s">
        <v>9340</v>
      </c>
      <c r="I12148">
        <v>40006046</v>
      </c>
      <c r="J12148" t="s">
        <v>24612</v>
      </c>
      <c r="K12148" t="s">
        <v>24613</v>
      </c>
      <c r="L12148" t="s">
        <v>21485</v>
      </c>
      <c r="M12148" t="s">
        <v>12546</v>
      </c>
      <c r="N12148">
        <v>60130</v>
      </c>
      <c r="Q12148" t="s">
        <v>12415</v>
      </c>
      <c r="R12148" t="s">
        <v>12416</v>
      </c>
      <c r="S12148">
        <v>8002758777</v>
      </c>
      <c r="T12148">
        <v>253</v>
      </c>
      <c r="U12148" t="s">
        <v>12418</v>
      </c>
      <c r="V12148">
        <v>21</v>
      </c>
      <c r="W12148">
        <v>11</v>
      </c>
      <c r="X12148">
        <v>1</v>
      </c>
      <c r="Y12148" t="s">
        <v>12765</v>
      </c>
      <c r="Z12148" t="s">
        <v>12420</v>
      </c>
      <c r="AA12148" t="s">
        <v>24524</v>
      </c>
      <c r="AB12148" t="s">
        <v>12430</v>
      </c>
      <c r="AC12148">
        <v>2</v>
      </c>
      <c r="AD12148" s="123">
        <v>39785</v>
      </c>
      <c r="AE12148" t="s">
        <v>24525</v>
      </c>
      <c r="AG12148">
        <v>40006046</v>
      </c>
      <c r="AL12148" t="s">
        <v>12430</v>
      </c>
      <c r="AN12148">
        <v>1403110101</v>
      </c>
      <c r="AO12148">
        <v>16</v>
      </c>
      <c r="AP12148" t="s">
        <v>12424</v>
      </c>
      <c r="AQ12148" t="s">
        <v>11408</v>
      </c>
      <c r="AR12148">
        <v>4100</v>
      </c>
      <c r="AT12148">
        <v>0</v>
      </c>
      <c r="AV12148" t="s">
        <v>20502</v>
      </c>
      <c r="AW12148">
        <v>116100</v>
      </c>
    </row>
    <row r="12149" spans="1:49" x14ac:dyDescent="0.25">
      <c r="A12149">
        <v>4100</v>
      </c>
      <c r="B12149">
        <v>30110</v>
      </c>
      <c r="C12149">
        <v>4047</v>
      </c>
      <c r="D12149">
        <v>418</v>
      </c>
      <c r="E12149" s="124" t="s">
        <v>24521</v>
      </c>
      <c r="F12149" t="str">
        <f t="shared" si="252"/>
        <v>Paul DrechnowiczU.S.P.S.  (HAZELWOOD)</v>
      </c>
      <c r="G12149" s="150" t="str">
        <f t="shared" si="253"/>
        <v>Paul Drechnowicz</v>
      </c>
      <c r="H12149" s="149" t="s">
        <v>9346</v>
      </c>
      <c r="I12149">
        <v>40006066</v>
      </c>
      <c r="K12149" t="s">
        <v>24614</v>
      </c>
      <c r="L12149" t="s">
        <v>24615</v>
      </c>
      <c r="M12149" t="s">
        <v>13327</v>
      </c>
      <c r="N12149">
        <v>63042</v>
      </c>
      <c r="Q12149" t="s">
        <v>12415</v>
      </c>
      <c r="R12149" t="s">
        <v>12416</v>
      </c>
      <c r="S12149">
        <v>3148959302</v>
      </c>
      <c r="T12149">
        <v>390</v>
      </c>
      <c r="U12149" t="s">
        <v>12418</v>
      </c>
      <c r="V12149">
        <v>21</v>
      </c>
      <c r="W12149">
        <v>11</v>
      </c>
      <c r="X12149">
        <v>1</v>
      </c>
      <c r="Y12149" t="s">
        <v>12765</v>
      </c>
      <c r="Z12149" t="s">
        <v>12420</v>
      </c>
      <c r="AA12149" t="s">
        <v>24524</v>
      </c>
      <c r="AB12149" t="s">
        <v>12430</v>
      </c>
      <c r="AC12149">
        <v>2</v>
      </c>
      <c r="AD12149" s="123">
        <v>39785</v>
      </c>
      <c r="AE12149" t="s">
        <v>24525</v>
      </c>
      <c r="AG12149">
        <v>40006066</v>
      </c>
      <c r="AL12149" t="s">
        <v>12430</v>
      </c>
      <c r="AN12149">
        <v>2618906001</v>
      </c>
      <c r="AO12149">
        <v>16</v>
      </c>
      <c r="AP12149" t="s">
        <v>12424</v>
      </c>
      <c r="AQ12149" t="s">
        <v>11408</v>
      </c>
      <c r="AR12149">
        <v>4100</v>
      </c>
      <c r="AT12149">
        <v>0</v>
      </c>
      <c r="AV12149" t="s">
        <v>20502</v>
      </c>
      <c r="AW12149">
        <v>116100</v>
      </c>
    </row>
    <row r="12150" spans="1:49" x14ac:dyDescent="0.25">
      <c r="A12150">
        <v>4100</v>
      </c>
      <c r="B12150">
        <v>30110</v>
      </c>
      <c r="C12150">
        <v>4047</v>
      </c>
      <c r="D12150">
        <v>418</v>
      </c>
      <c r="E12150" s="124" t="s">
        <v>24521</v>
      </c>
      <c r="F12150" t="str">
        <f t="shared" si="252"/>
        <v>Paul DrechnowiczUNITED CENTRAL INDUSTRIAL SUPPLY</v>
      </c>
      <c r="G12150" s="150" t="str">
        <f t="shared" si="253"/>
        <v>Paul Drechnowicz</v>
      </c>
      <c r="H12150" s="149" t="s">
        <v>9682</v>
      </c>
      <c r="I12150">
        <v>40006587</v>
      </c>
      <c r="J12150" t="s">
        <v>24616</v>
      </c>
      <c r="L12150" t="s">
        <v>15803</v>
      </c>
      <c r="M12150" t="s">
        <v>16547</v>
      </c>
      <c r="O12150">
        <v>8300</v>
      </c>
      <c r="P12150" t="s">
        <v>24617</v>
      </c>
      <c r="Q12150" t="s">
        <v>12415</v>
      </c>
      <c r="R12150" t="s">
        <v>12416</v>
      </c>
      <c r="S12150" t="s">
        <v>24618</v>
      </c>
      <c r="U12150" t="s">
        <v>12418</v>
      </c>
      <c r="W12150">
        <v>11</v>
      </c>
      <c r="X12150">
        <v>2</v>
      </c>
      <c r="Y12150" t="s">
        <v>12765</v>
      </c>
      <c r="Z12150" t="s">
        <v>12420</v>
      </c>
      <c r="AA12150" t="s">
        <v>12429</v>
      </c>
      <c r="AB12150" t="s">
        <v>12422</v>
      </c>
      <c r="AC12150">
        <v>2</v>
      </c>
      <c r="AD12150" s="123">
        <v>40711</v>
      </c>
      <c r="AE12150" t="s">
        <v>12431</v>
      </c>
      <c r="AG12150">
        <v>40006587</v>
      </c>
      <c r="AL12150" t="s">
        <v>12422</v>
      </c>
      <c r="AN12150">
        <v>4752001201</v>
      </c>
      <c r="AO12150">
        <v>16</v>
      </c>
      <c r="AP12150" t="s">
        <v>12424</v>
      </c>
      <c r="AQ12150" t="s">
        <v>11408</v>
      </c>
      <c r="AR12150">
        <v>4100</v>
      </c>
      <c r="AS12150" t="s">
        <v>12491</v>
      </c>
      <c r="AT12150">
        <v>0</v>
      </c>
      <c r="AV12150" t="s">
        <v>24619</v>
      </c>
      <c r="AW12150">
        <v>116100</v>
      </c>
    </row>
    <row r="12151" spans="1:49" x14ac:dyDescent="0.25">
      <c r="A12151">
        <v>4100</v>
      </c>
      <c r="B12151">
        <v>30110</v>
      </c>
      <c r="C12151">
        <v>4047</v>
      </c>
      <c r="D12151">
        <v>418</v>
      </c>
      <c r="E12151" s="124" t="s">
        <v>24521</v>
      </c>
      <c r="F12151" t="str">
        <f t="shared" si="252"/>
        <v>Paul DrechnowiczVANCON INC</v>
      </c>
      <c r="G12151" s="150" t="str">
        <f t="shared" si="253"/>
        <v>Paul Drechnowicz</v>
      </c>
      <c r="H12151" s="149" t="s">
        <v>10590</v>
      </c>
      <c r="I12151">
        <v>40006154</v>
      </c>
      <c r="J12151" t="s">
        <v>2919</v>
      </c>
      <c r="L12151" t="s">
        <v>24620</v>
      </c>
      <c r="M12151" t="s">
        <v>12684</v>
      </c>
      <c r="O12151">
        <v>309</v>
      </c>
      <c r="P12151">
        <v>48130</v>
      </c>
      <c r="Q12151" t="s">
        <v>12415</v>
      </c>
      <c r="R12151" t="s">
        <v>12416</v>
      </c>
      <c r="S12151" t="s">
        <v>24621</v>
      </c>
      <c r="T12151">
        <v>3030</v>
      </c>
      <c r="U12151" t="s">
        <v>12418</v>
      </c>
      <c r="W12151">
        <v>11</v>
      </c>
      <c r="X12151">
        <v>2</v>
      </c>
      <c r="Y12151" t="s">
        <v>12765</v>
      </c>
      <c r="Z12151" t="s">
        <v>12420</v>
      </c>
      <c r="AA12151" t="s">
        <v>24524</v>
      </c>
      <c r="AB12151" t="s">
        <v>14028</v>
      </c>
      <c r="AC12151">
        <v>2</v>
      </c>
      <c r="AD12151" s="123">
        <v>39785</v>
      </c>
      <c r="AE12151" t="s">
        <v>24525</v>
      </c>
      <c r="AG12151">
        <v>40006154</v>
      </c>
      <c r="AL12151" t="s">
        <v>14028</v>
      </c>
      <c r="AN12151">
        <v>2316136621</v>
      </c>
      <c r="AO12151">
        <v>16</v>
      </c>
      <c r="AP12151" t="s">
        <v>12424</v>
      </c>
      <c r="AQ12151" t="s">
        <v>11408</v>
      </c>
      <c r="AR12151">
        <v>4100</v>
      </c>
      <c r="AS12151" t="s">
        <v>12491</v>
      </c>
      <c r="AT12151">
        <v>2007</v>
      </c>
      <c r="AV12151" t="s">
        <v>10590</v>
      </c>
      <c r="AW12151">
        <v>116100</v>
      </c>
    </row>
    <row r="12152" spans="1:49" x14ac:dyDescent="0.25">
      <c r="A12152">
        <v>4100</v>
      </c>
      <c r="B12152">
        <v>30110</v>
      </c>
      <c r="C12152">
        <v>4047</v>
      </c>
      <c r="D12152">
        <v>418</v>
      </c>
      <c r="E12152" s="124" t="s">
        <v>24521</v>
      </c>
      <c r="F12152" t="str">
        <f t="shared" si="252"/>
        <v>Paul DrechnowiczW  L   DECKERT</v>
      </c>
      <c r="G12152" s="150" t="str">
        <f t="shared" si="253"/>
        <v>Paul Drechnowicz</v>
      </c>
      <c r="H12152" s="149" t="s">
        <v>10721</v>
      </c>
      <c r="I12152">
        <v>40006136</v>
      </c>
      <c r="K12152" t="s">
        <v>24622</v>
      </c>
      <c r="L12152" t="s">
        <v>15480</v>
      </c>
      <c r="M12152" t="s">
        <v>14186</v>
      </c>
      <c r="N12152">
        <v>53218</v>
      </c>
      <c r="Q12152" t="s">
        <v>12415</v>
      </c>
      <c r="R12152" t="s">
        <v>12416</v>
      </c>
      <c r="S12152" t="s">
        <v>24465</v>
      </c>
      <c r="T12152">
        <v>1586</v>
      </c>
      <c r="U12152" t="s">
        <v>12418</v>
      </c>
      <c r="W12152">
        <v>11</v>
      </c>
      <c r="X12152">
        <v>2</v>
      </c>
      <c r="Y12152" t="s">
        <v>12765</v>
      </c>
      <c r="Z12152" t="s">
        <v>12420</v>
      </c>
      <c r="AA12152" t="s">
        <v>24524</v>
      </c>
      <c r="AB12152" t="s">
        <v>14028</v>
      </c>
      <c r="AC12152">
        <v>2</v>
      </c>
      <c r="AD12152" s="123">
        <v>39785</v>
      </c>
      <c r="AE12152" t="s">
        <v>24525</v>
      </c>
      <c r="AG12152">
        <v>40006136</v>
      </c>
      <c r="AL12152" t="s">
        <v>14028</v>
      </c>
      <c r="AN12152">
        <v>5013107101</v>
      </c>
      <c r="AO12152">
        <v>16</v>
      </c>
      <c r="AP12152" t="s">
        <v>12424</v>
      </c>
      <c r="AQ12152" t="s">
        <v>11408</v>
      </c>
      <c r="AR12152">
        <v>4100</v>
      </c>
      <c r="AT12152">
        <v>2007</v>
      </c>
      <c r="AV12152" t="s">
        <v>24623</v>
      </c>
      <c r="AW12152">
        <v>116100</v>
      </c>
    </row>
    <row r="12153" spans="1:49" x14ac:dyDescent="0.25">
      <c r="A12153">
        <v>4100</v>
      </c>
      <c r="B12153">
        <v>30030</v>
      </c>
      <c r="C12153">
        <v>4020</v>
      </c>
      <c r="D12153">
        <v>413</v>
      </c>
      <c r="E12153" s="124" t="s">
        <v>3658</v>
      </c>
      <c r="F12153" t="str">
        <f t="shared" si="252"/>
        <v>Placentia HouseFORBO SIEGLING - PLACENTIA</v>
      </c>
      <c r="G12153" s="151" t="str">
        <f t="shared" si="253"/>
        <v>Placentia House</v>
      </c>
      <c r="H12153" s="149" t="s">
        <v>3657</v>
      </c>
      <c r="I12153">
        <v>40005011</v>
      </c>
      <c r="K12153" t="s">
        <v>24624</v>
      </c>
      <c r="L12153" t="s">
        <v>17932</v>
      </c>
      <c r="M12153" t="s">
        <v>13237</v>
      </c>
      <c r="N12153" t="s">
        <v>24625</v>
      </c>
      <c r="Q12153" t="s">
        <v>12415</v>
      </c>
      <c r="R12153" t="s">
        <v>12416</v>
      </c>
      <c r="S12153" t="s">
        <v>24626</v>
      </c>
      <c r="U12153" t="s">
        <v>12418</v>
      </c>
      <c r="W12153">
        <v>30</v>
      </c>
      <c r="X12153">
        <v>4</v>
      </c>
      <c r="Y12153" t="s">
        <v>12765</v>
      </c>
      <c r="Z12153" t="s">
        <v>12420</v>
      </c>
      <c r="AA12153" t="s">
        <v>15453</v>
      </c>
      <c r="AB12153" t="s">
        <v>12422</v>
      </c>
      <c r="AC12153">
        <v>1</v>
      </c>
      <c r="AD12153" s="123">
        <v>39141</v>
      </c>
      <c r="AE12153" t="s">
        <v>13431</v>
      </c>
      <c r="AG12153">
        <v>40005011</v>
      </c>
      <c r="AL12153" t="s">
        <v>12422</v>
      </c>
      <c r="AN12153">
        <v>505926501</v>
      </c>
      <c r="AO12153">
        <v>16</v>
      </c>
      <c r="AP12153" t="s">
        <v>12424</v>
      </c>
      <c r="AQ12153" t="s">
        <v>11408</v>
      </c>
      <c r="AR12153">
        <v>4100</v>
      </c>
      <c r="AT12153">
        <v>0</v>
      </c>
      <c r="AV12153" t="s">
        <v>15955</v>
      </c>
      <c r="AW12153">
        <v>116100</v>
      </c>
    </row>
    <row r="12154" spans="1:49" x14ac:dyDescent="0.25">
      <c r="A12154">
        <v>4100</v>
      </c>
      <c r="B12154">
        <v>30110</v>
      </c>
      <c r="C12154">
        <v>4045</v>
      </c>
      <c r="D12154">
        <v>418</v>
      </c>
      <c r="E12154" s="124" t="s">
        <v>24627</v>
      </c>
      <c r="F12154" t="str">
        <f t="shared" si="252"/>
        <v>Ray FisherALL-STATE BELTING LLC</v>
      </c>
      <c r="G12154" s="150" t="str">
        <f t="shared" si="253"/>
        <v>Ray Fisher</v>
      </c>
      <c r="H12154" s="149" t="s">
        <v>13450</v>
      </c>
      <c r="I12154">
        <v>40006002</v>
      </c>
      <c r="K12154" t="s">
        <v>24534</v>
      </c>
      <c r="L12154" t="s">
        <v>16019</v>
      </c>
      <c r="M12154" t="s">
        <v>12981</v>
      </c>
      <c r="N12154">
        <v>50265</v>
      </c>
      <c r="Q12154" t="s">
        <v>12415</v>
      </c>
      <c r="R12154" t="s">
        <v>12416</v>
      </c>
      <c r="S12154" t="s">
        <v>24535</v>
      </c>
      <c r="T12154" s="125">
        <v>44337</v>
      </c>
      <c r="U12154" t="s">
        <v>12418</v>
      </c>
      <c r="W12154">
        <v>11</v>
      </c>
      <c r="X12154">
        <v>2</v>
      </c>
      <c r="Y12154" t="s">
        <v>12765</v>
      </c>
      <c r="Z12154" t="s">
        <v>12420</v>
      </c>
      <c r="AA12154" t="s">
        <v>24524</v>
      </c>
      <c r="AB12154" t="s">
        <v>12422</v>
      </c>
      <c r="AC12154">
        <v>2</v>
      </c>
      <c r="AD12154" s="123">
        <v>39785</v>
      </c>
      <c r="AE12154" t="s">
        <v>24525</v>
      </c>
      <c r="AG12154">
        <v>40006002</v>
      </c>
      <c r="AL12154" t="s">
        <v>12422</v>
      </c>
      <c r="AN12154">
        <v>1604910101</v>
      </c>
      <c r="AO12154">
        <v>16</v>
      </c>
      <c r="AP12154" t="s">
        <v>12424</v>
      </c>
      <c r="AQ12154" t="s">
        <v>11408</v>
      </c>
      <c r="AR12154">
        <v>4100</v>
      </c>
      <c r="AT12154">
        <v>2007</v>
      </c>
      <c r="AV12154" t="s">
        <v>16022</v>
      </c>
      <c r="AW12154">
        <v>116100</v>
      </c>
    </row>
    <row r="12155" spans="1:49" x14ac:dyDescent="0.25">
      <c r="A12155">
        <v>4100</v>
      </c>
      <c r="B12155">
        <v>30110</v>
      </c>
      <c r="C12155">
        <v>4045</v>
      </c>
      <c r="D12155">
        <v>418</v>
      </c>
      <c r="E12155" s="124" t="s">
        <v>24627</v>
      </c>
      <c r="F12155" t="str">
        <f t="shared" si="252"/>
        <v>Ray FisherALL-STATE BELTING, LLC</v>
      </c>
      <c r="G12155" s="150" t="str">
        <f t="shared" si="253"/>
        <v>Ray Fisher</v>
      </c>
      <c r="H12155" s="149" t="s">
        <v>13451</v>
      </c>
      <c r="I12155">
        <v>40006033</v>
      </c>
      <c r="K12155" t="s">
        <v>24628</v>
      </c>
      <c r="L12155" t="s">
        <v>16019</v>
      </c>
      <c r="M12155" t="s">
        <v>12981</v>
      </c>
      <c r="N12155">
        <v>50265</v>
      </c>
      <c r="Q12155" t="s">
        <v>12415</v>
      </c>
      <c r="R12155" t="s">
        <v>12416</v>
      </c>
      <c r="S12155" t="s">
        <v>24629</v>
      </c>
      <c r="T12155">
        <v>173</v>
      </c>
      <c r="U12155" t="s">
        <v>12418</v>
      </c>
      <c r="W12155">
        <v>11</v>
      </c>
      <c r="X12155">
        <v>2</v>
      </c>
      <c r="Y12155" t="s">
        <v>12765</v>
      </c>
      <c r="Z12155" t="s">
        <v>12420</v>
      </c>
      <c r="AA12155" t="s">
        <v>24524</v>
      </c>
      <c r="AB12155" t="s">
        <v>12422</v>
      </c>
      <c r="AC12155">
        <v>2</v>
      </c>
      <c r="AD12155" s="123">
        <v>39785</v>
      </c>
      <c r="AE12155" t="s">
        <v>24525</v>
      </c>
      <c r="AG12155">
        <v>40006033</v>
      </c>
      <c r="AL12155" t="s">
        <v>14028</v>
      </c>
      <c r="AN12155">
        <v>1615310101</v>
      </c>
      <c r="AO12155">
        <v>16</v>
      </c>
      <c r="AP12155" t="s">
        <v>12424</v>
      </c>
      <c r="AQ12155" t="s">
        <v>11408</v>
      </c>
      <c r="AR12155">
        <v>4100</v>
      </c>
      <c r="AT12155">
        <v>2007</v>
      </c>
      <c r="AV12155" t="s">
        <v>16022</v>
      </c>
      <c r="AW12155">
        <v>116100</v>
      </c>
    </row>
    <row r="12156" spans="1:49" x14ac:dyDescent="0.25">
      <c r="A12156">
        <v>4100</v>
      </c>
      <c r="B12156">
        <v>30110</v>
      </c>
      <c r="C12156">
        <v>4045</v>
      </c>
      <c r="D12156">
        <v>418</v>
      </c>
      <c r="E12156" s="124" t="s">
        <v>24627</v>
      </c>
      <c r="F12156" t="str">
        <f t="shared" si="252"/>
        <v>Ray FisherAMERIMEX USA  INC</v>
      </c>
      <c r="G12156" s="150" t="str">
        <f t="shared" si="253"/>
        <v>Ray Fisher</v>
      </c>
      <c r="H12156" s="149" t="s">
        <v>854</v>
      </c>
      <c r="I12156">
        <v>40006153</v>
      </c>
      <c r="L12156" t="s">
        <v>19244</v>
      </c>
      <c r="M12156" t="s">
        <v>13201</v>
      </c>
      <c r="N12156">
        <v>70183</v>
      </c>
      <c r="O12156">
        <v>23340</v>
      </c>
      <c r="Q12156" t="s">
        <v>12415</v>
      </c>
      <c r="R12156" t="s">
        <v>12416</v>
      </c>
      <c r="S12156" t="s">
        <v>24630</v>
      </c>
      <c r="T12156">
        <v>3016</v>
      </c>
      <c r="U12156" t="s">
        <v>12418</v>
      </c>
      <c r="W12156">
        <v>11</v>
      </c>
      <c r="X12156">
        <v>2</v>
      </c>
      <c r="Y12156" t="s">
        <v>12765</v>
      </c>
      <c r="Z12156" t="s">
        <v>12420</v>
      </c>
      <c r="AA12156" t="s">
        <v>24524</v>
      </c>
      <c r="AB12156" t="s">
        <v>14028</v>
      </c>
      <c r="AC12156">
        <v>2</v>
      </c>
      <c r="AD12156" s="123">
        <v>39785</v>
      </c>
      <c r="AE12156" t="s">
        <v>24525</v>
      </c>
      <c r="AG12156">
        <v>40006153</v>
      </c>
      <c r="AL12156" t="s">
        <v>14028</v>
      </c>
      <c r="AN12156">
        <v>1907106601</v>
      </c>
      <c r="AO12156">
        <v>16</v>
      </c>
      <c r="AP12156" t="s">
        <v>12424</v>
      </c>
      <c r="AQ12156" t="s">
        <v>11408</v>
      </c>
      <c r="AR12156">
        <v>4100</v>
      </c>
      <c r="AT12156">
        <v>2007</v>
      </c>
      <c r="AV12156" t="s">
        <v>24631</v>
      </c>
      <c r="AW12156">
        <v>116100</v>
      </c>
    </row>
    <row r="12157" spans="1:49" x14ac:dyDescent="0.25">
      <c r="A12157">
        <v>4100</v>
      </c>
      <c r="B12157">
        <v>30110</v>
      </c>
      <c r="C12157">
        <v>4045</v>
      </c>
      <c r="D12157">
        <v>418</v>
      </c>
      <c r="E12157" s="124" t="s">
        <v>24627</v>
      </c>
      <c r="F12157" t="str">
        <f t="shared" si="252"/>
        <v>Ray FisherAMMERAAL BELTECH - CANADA</v>
      </c>
      <c r="G12157" s="150" t="str">
        <f t="shared" si="253"/>
        <v>Ray Fisher</v>
      </c>
      <c r="H12157" s="149" t="s">
        <v>871</v>
      </c>
      <c r="I12157">
        <v>40006133</v>
      </c>
      <c r="K12157" t="s">
        <v>24632</v>
      </c>
      <c r="L12157" t="s">
        <v>15912</v>
      </c>
      <c r="M12157" t="s">
        <v>15913</v>
      </c>
      <c r="N12157" t="s">
        <v>24633</v>
      </c>
      <c r="Q12157" t="s">
        <v>13237</v>
      </c>
      <c r="R12157" t="s">
        <v>12416</v>
      </c>
      <c r="S12157" t="s">
        <v>24634</v>
      </c>
      <c r="T12157">
        <v>1566</v>
      </c>
      <c r="U12157" t="s">
        <v>12418</v>
      </c>
      <c r="W12157">
        <v>11</v>
      </c>
      <c r="X12157">
        <v>2</v>
      </c>
      <c r="Y12157" t="s">
        <v>12765</v>
      </c>
      <c r="Z12157" t="s">
        <v>12420</v>
      </c>
      <c r="AA12157" t="s">
        <v>24524</v>
      </c>
      <c r="AB12157" t="s">
        <v>12757</v>
      </c>
      <c r="AC12157">
        <v>4</v>
      </c>
      <c r="AD12157" s="123">
        <v>39785</v>
      </c>
      <c r="AE12157" t="s">
        <v>24525</v>
      </c>
      <c r="AG12157">
        <v>40006133</v>
      </c>
      <c r="AL12157" t="s">
        <v>12757</v>
      </c>
      <c r="AN12157">
        <v>7001505691</v>
      </c>
      <c r="AO12157">
        <v>16</v>
      </c>
      <c r="AP12157" t="s">
        <v>12424</v>
      </c>
      <c r="AQ12157" t="s">
        <v>11408</v>
      </c>
      <c r="AR12157">
        <v>4100</v>
      </c>
      <c r="AT12157">
        <v>2007</v>
      </c>
      <c r="AV12157" t="s">
        <v>19835</v>
      </c>
      <c r="AW12157">
        <v>116120</v>
      </c>
    </row>
    <row r="12158" spans="1:49" x14ac:dyDescent="0.25">
      <c r="A12158">
        <v>4100</v>
      </c>
      <c r="B12158">
        <v>30110</v>
      </c>
      <c r="C12158">
        <v>4045</v>
      </c>
      <c r="D12158">
        <v>418</v>
      </c>
      <c r="E12158" s="124" t="s">
        <v>24627</v>
      </c>
      <c r="F12158" t="str">
        <f t="shared" si="252"/>
        <v>Ray FisherAMMERAAL BELTECH INC</v>
      </c>
      <c r="G12158" s="150" t="str">
        <f t="shared" si="253"/>
        <v>Ray Fisher</v>
      </c>
      <c r="H12158" s="149" t="s">
        <v>876</v>
      </c>
      <c r="I12158">
        <v>40006010</v>
      </c>
      <c r="K12158" t="s">
        <v>23608</v>
      </c>
      <c r="L12158" t="s">
        <v>19832</v>
      </c>
      <c r="M12158" t="s">
        <v>12546</v>
      </c>
      <c r="N12158">
        <v>60076</v>
      </c>
      <c r="Q12158" t="s">
        <v>12415</v>
      </c>
      <c r="R12158" t="s">
        <v>12416</v>
      </c>
      <c r="S12158">
        <v>8476736796</v>
      </c>
      <c r="T12158" t="s">
        <v>24635</v>
      </c>
      <c r="U12158" t="s">
        <v>12418</v>
      </c>
      <c r="W12158">
        <v>11</v>
      </c>
      <c r="X12158">
        <v>2</v>
      </c>
      <c r="Y12158" t="s">
        <v>12765</v>
      </c>
      <c r="Z12158" t="s">
        <v>12420</v>
      </c>
      <c r="AA12158" t="s">
        <v>24524</v>
      </c>
      <c r="AB12158" t="s">
        <v>12757</v>
      </c>
      <c r="AC12158">
        <v>2</v>
      </c>
      <c r="AD12158" s="123">
        <v>39785</v>
      </c>
      <c r="AE12158" t="s">
        <v>24525</v>
      </c>
      <c r="AG12158">
        <v>40006010</v>
      </c>
      <c r="AL12158" t="s">
        <v>12757</v>
      </c>
      <c r="AN12158">
        <v>1403126901</v>
      </c>
      <c r="AO12158">
        <v>16</v>
      </c>
      <c r="AP12158" t="s">
        <v>12424</v>
      </c>
      <c r="AQ12158" t="s">
        <v>11408</v>
      </c>
      <c r="AR12158">
        <v>4100</v>
      </c>
      <c r="AT12158">
        <v>2007</v>
      </c>
      <c r="AV12158" t="s">
        <v>19835</v>
      </c>
      <c r="AW12158">
        <v>116100</v>
      </c>
    </row>
    <row r="12159" spans="1:49" x14ac:dyDescent="0.25">
      <c r="A12159">
        <v>4100</v>
      </c>
      <c r="B12159">
        <v>30110</v>
      </c>
      <c r="C12159">
        <v>4045</v>
      </c>
      <c r="D12159">
        <v>418</v>
      </c>
      <c r="E12159" s="124" t="s">
        <v>24627</v>
      </c>
      <c r="F12159" t="str">
        <f t="shared" si="252"/>
        <v>Ray FisherAPPLE BELTING</v>
      </c>
      <c r="G12159" s="150" t="str">
        <f t="shared" si="253"/>
        <v>Ray Fisher</v>
      </c>
      <c r="H12159" s="149" t="s">
        <v>950</v>
      </c>
      <c r="I12159">
        <v>40006051</v>
      </c>
      <c r="J12159" t="s">
        <v>24636</v>
      </c>
      <c r="K12159" t="s">
        <v>24637</v>
      </c>
      <c r="L12159" t="s">
        <v>20611</v>
      </c>
      <c r="M12159" t="s">
        <v>12560</v>
      </c>
      <c r="N12159">
        <v>17601</v>
      </c>
      <c r="Q12159" t="s">
        <v>12415</v>
      </c>
      <c r="R12159" t="s">
        <v>12416</v>
      </c>
      <c r="S12159">
        <v>7172938903</v>
      </c>
      <c r="T12159">
        <v>294</v>
      </c>
      <c r="U12159" t="s">
        <v>12418</v>
      </c>
      <c r="W12159">
        <v>11</v>
      </c>
      <c r="X12159">
        <v>2</v>
      </c>
      <c r="Y12159" t="s">
        <v>12765</v>
      </c>
      <c r="Z12159" t="s">
        <v>12420</v>
      </c>
      <c r="AA12159" t="s">
        <v>24524</v>
      </c>
      <c r="AB12159" t="s">
        <v>14028</v>
      </c>
      <c r="AC12159">
        <v>2</v>
      </c>
      <c r="AD12159" s="123">
        <v>39785</v>
      </c>
      <c r="AE12159" t="s">
        <v>24525</v>
      </c>
      <c r="AG12159">
        <v>40006051</v>
      </c>
      <c r="AL12159" t="s">
        <v>14028</v>
      </c>
      <c r="AN12159">
        <v>3907119301</v>
      </c>
      <c r="AO12159">
        <v>16</v>
      </c>
      <c r="AP12159" t="s">
        <v>12424</v>
      </c>
      <c r="AQ12159" t="s">
        <v>11408</v>
      </c>
      <c r="AR12159">
        <v>4100</v>
      </c>
      <c r="AT12159">
        <v>2007</v>
      </c>
      <c r="AV12159" t="s">
        <v>24638</v>
      </c>
      <c r="AW12159">
        <v>116100</v>
      </c>
    </row>
    <row r="12160" spans="1:49" x14ac:dyDescent="0.25">
      <c r="A12160">
        <v>4100</v>
      </c>
      <c r="B12160">
        <v>30110</v>
      </c>
      <c r="C12160">
        <v>4045</v>
      </c>
      <c r="D12160">
        <v>418</v>
      </c>
      <c r="E12160" s="124" t="s">
        <v>24627</v>
      </c>
      <c r="F12160" t="str">
        <f t="shared" si="252"/>
        <v>Ray FisherBALTIMORE RUBBER &amp; GASKET</v>
      </c>
      <c r="G12160" s="150" t="str">
        <f t="shared" si="253"/>
        <v>Ray Fisher</v>
      </c>
      <c r="H12160" s="149" t="s">
        <v>1392</v>
      </c>
      <c r="I12160">
        <v>40006170</v>
      </c>
      <c r="K12160" t="s">
        <v>23652</v>
      </c>
      <c r="L12160" t="s">
        <v>14099</v>
      </c>
      <c r="M12160" t="s">
        <v>13125</v>
      </c>
      <c r="N12160">
        <v>21045</v>
      </c>
      <c r="Q12160" t="s">
        <v>12415</v>
      </c>
      <c r="R12160" t="s">
        <v>12416</v>
      </c>
      <c r="S12160" t="s">
        <v>24639</v>
      </c>
      <c r="T12160">
        <v>3263</v>
      </c>
      <c r="U12160" t="s">
        <v>12418</v>
      </c>
      <c r="W12160">
        <v>11</v>
      </c>
      <c r="X12160">
        <v>2</v>
      </c>
      <c r="Y12160" t="s">
        <v>12765</v>
      </c>
      <c r="Z12160" t="s">
        <v>12420</v>
      </c>
      <c r="AA12160" t="s">
        <v>24524</v>
      </c>
      <c r="AB12160" t="s">
        <v>14028</v>
      </c>
      <c r="AC12160">
        <v>2</v>
      </c>
      <c r="AD12160" s="123">
        <v>39785</v>
      </c>
      <c r="AE12160" t="s">
        <v>24525</v>
      </c>
      <c r="AG12160">
        <v>40006170</v>
      </c>
      <c r="AL12160" t="s">
        <v>14028</v>
      </c>
      <c r="AN12160">
        <v>2102710101</v>
      </c>
      <c r="AO12160">
        <v>16</v>
      </c>
      <c r="AP12160" t="s">
        <v>12424</v>
      </c>
      <c r="AQ12160" t="s">
        <v>11408</v>
      </c>
      <c r="AR12160">
        <v>4100</v>
      </c>
      <c r="AT12160">
        <v>2007</v>
      </c>
      <c r="AV12160" t="s">
        <v>23559</v>
      </c>
      <c r="AW12160">
        <v>116100</v>
      </c>
    </row>
    <row r="12161" spans="1:49" x14ac:dyDescent="0.25">
      <c r="A12161">
        <v>4100</v>
      </c>
      <c r="B12161">
        <v>30110</v>
      </c>
      <c r="C12161">
        <v>4045</v>
      </c>
      <c r="D12161">
        <v>418</v>
      </c>
      <c r="E12161" s="124" t="s">
        <v>24627</v>
      </c>
      <c r="F12161" t="str">
        <f t="shared" si="252"/>
        <v>Ray FisherBELT POWER LLC</v>
      </c>
      <c r="G12161" s="150" t="str">
        <f t="shared" si="253"/>
        <v>Ray Fisher</v>
      </c>
      <c r="H12161" s="149" t="s">
        <v>1589</v>
      </c>
      <c r="I12161">
        <v>40006137</v>
      </c>
      <c r="K12161" t="s">
        <v>14092</v>
      </c>
      <c r="L12161" t="s">
        <v>14093</v>
      </c>
      <c r="M12161" t="s">
        <v>12692</v>
      </c>
      <c r="N12161">
        <v>30066</v>
      </c>
      <c r="Q12161" t="s">
        <v>12415</v>
      </c>
      <c r="R12161" t="s">
        <v>12416</v>
      </c>
      <c r="S12161" t="s">
        <v>24640</v>
      </c>
      <c r="T12161">
        <v>1587</v>
      </c>
      <c r="U12161" t="s">
        <v>12418</v>
      </c>
      <c r="W12161">
        <v>11</v>
      </c>
      <c r="X12161">
        <v>2</v>
      </c>
      <c r="Y12161" t="s">
        <v>12472</v>
      </c>
      <c r="Z12161" t="s">
        <v>12420</v>
      </c>
      <c r="AA12161" t="s">
        <v>24524</v>
      </c>
      <c r="AB12161" t="s">
        <v>12422</v>
      </c>
      <c r="AC12161">
        <v>2</v>
      </c>
      <c r="AD12161" s="123">
        <v>39785</v>
      </c>
      <c r="AE12161" t="s">
        <v>24525</v>
      </c>
      <c r="AG12161">
        <v>40006137</v>
      </c>
      <c r="AL12161" t="s">
        <v>12422</v>
      </c>
      <c r="AN12161">
        <v>1106707901</v>
      </c>
      <c r="AO12161">
        <v>16</v>
      </c>
      <c r="AP12161" t="s">
        <v>12424</v>
      </c>
      <c r="AQ12161" t="s">
        <v>11408</v>
      </c>
      <c r="AR12161">
        <v>4100</v>
      </c>
      <c r="AT12161">
        <v>2007</v>
      </c>
      <c r="AV12161" t="s">
        <v>1588</v>
      </c>
      <c r="AW12161">
        <v>116100</v>
      </c>
    </row>
    <row r="12162" spans="1:49" x14ac:dyDescent="0.25">
      <c r="A12162">
        <v>4100</v>
      </c>
      <c r="B12162">
        <v>30110</v>
      </c>
      <c r="C12162">
        <v>4045</v>
      </c>
      <c r="D12162">
        <v>418</v>
      </c>
      <c r="E12162" s="124" t="s">
        <v>24627</v>
      </c>
      <c r="F12162" t="str">
        <f t="shared" si="252"/>
        <v>Ray FisherBELT SHOP</v>
      </c>
      <c r="G12162" s="150" t="str">
        <f t="shared" si="253"/>
        <v>Ray Fisher</v>
      </c>
      <c r="H12162" s="149" t="s">
        <v>1611</v>
      </c>
      <c r="I12162">
        <v>40006052</v>
      </c>
      <c r="K12162" t="s">
        <v>24641</v>
      </c>
      <c r="L12162" t="s">
        <v>16980</v>
      </c>
      <c r="M12162" t="s">
        <v>13169</v>
      </c>
      <c r="N12162">
        <v>28052</v>
      </c>
      <c r="Q12162" t="s">
        <v>12415</v>
      </c>
      <c r="R12162" t="s">
        <v>12416</v>
      </c>
      <c r="S12162">
        <v>7048653636</v>
      </c>
      <c r="T12162">
        <v>299</v>
      </c>
      <c r="U12162" t="s">
        <v>12418</v>
      </c>
      <c r="W12162">
        <v>11</v>
      </c>
      <c r="X12162">
        <v>2</v>
      </c>
      <c r="Y12162" t="s">
        <v>12765</v>
      </c>
      <c r="Z12162" t="s">
        <v>12420</v>
      </c>
      <c r="AA12162" t="s">
        <v>24524</v>
      </c>
      <c r="AB12162" t="s">
        <v>14028</v>
      </c>
      <c r="AC12162">
        <v>2</v>
      </c>
      <c r="AD12162" s="123">
        <v>39785</v>
      </c>
      <c r="AE12162" t="s">
        <v>24525</v>
      </c>
      <c r="AG12162">
        <v>40006052</v>
      </c>
      <c r="AL12162" t="s">
        <v>14028</v>
      </c>
      <c r="AN12162">
        <v>3407104301</v>
      </c>
      <c r="AO12162">
        <v>16</v>
      </c>
      <c r="AP12162" t="s">
        <v>12424</v>
      </c>
      <c r="AQ12162" t="s">
        <v>11408</v>
      </c>
      <c r="AR12162">
        <v>4100</v>
      </c>
      <c r="AT12162">
        <v>2007</v>
      </c>
      <c r="AV12162" t="s">
        <v>1611</v>
      </c>
      <c r="AW12162">
        <v>116100</v>
      </c>
    </row>
    <row r="12163" spans="1:49" x14ac:dyDescent="0.25">
      <c r="A12163">
        <v>4100</v>
      </c>
      <c r="B12163">
        <v>30110</v>
      </c>
      <c r="C12163">
        <v>4045</v>
      </c>
      <c r="D12163">
        <v>418</v>
      </c>
      <c r="E12163" s="124" t="s">
        <v>24627</v>
      </c>
      <c r="F12163" t="str">
        <f t="shared" ref="F12163:F12226" si="254">CONCATENATE(G12163, H12163)</f>
        <v>Ray FisherBELT-PRO SALES AND SERVICE, INC.</v>
      </c>
      <c r="G12163" s="150" t="str">
        <f t="shared" si="253"/>
        <v>Ray Fisher</v>
      </c>
      <c r="H12163" s="149" t="s">
        <v>1623</v>
      </c>
      <c r="I12163">
        <v>40008370</v>
      </c>
      <c r="L12163" t="s">
        <v>18925</v>
      </c>
      <c r="M12163" t="s">
        <v>15941</v>
      </c>
      <c r="O12163">
        <v>673</v>
      </c>
      <c r="P12163">
        <v>71635</v>
      </c>
      <c r="Q12163" t="s">
        <v>12415</v>
      </c>
      <c r="R12163" t="s">
        <v>12416</v>
      </c>
      <c r="S12163" t="s">
        <v>18951</v>
      </c>
      <c r="U12163" t="s">
        <v>12418</v>
      </c>
      <c r="W12163">
        <v>11</v>
      </c>
      <c r="X12163">
        <v>2</v>
      </c>
      <c r="Y12163" t="s">
        <v>12765</v>
      </c>
      <c r="Z12163" t="s">
        <v>12420</v>
      </c>
      <c r="AA12163" t="s">
        <v>12429</v>
      </c>
      <c r="AB12163" t="s">
        <v>12422</v>
      </c>
      <c r="AC12163">
        <v>2</v>
      </c>
      <c r="AD12163" s="123">
        <v>43220</v>
      </c>
      <c r="AE12163" t="s">
        <v>12431</v>
      </c>
      <c r="AG12163">
        <v>40008370</v>
      </c>
      <c r="AL12163" t="s">
        <v>12422</v>
      </c>
      <c r="AN12163">
        <v>400301201</v>
      </c>
      <c r="AO12163">
        <v>16</v>
      </c>
      <c r="AP12163" t="s">
        <v>12424</v>
      </c>
      <c r="AQ12163" t="s">
        <v>11408</v>
      </c>
      <c r="AR12163">
        <v>4100</v>
      </c>
      <c r="AT12163">
        <v>0</v>
      </c>
      <c r="AV12163" t="s">
        <v>18952</v>
      </c>
      <c r="AW12163">
        <v>116100</v>
      </c>
    </row>
    <row r="12164" spans="1:49" x14ac:dyDescent="0.25">
      <c r="A12164">
        <v>4100</v>
      </c>
      <c r="B12164">
        <v>30110</v>
      </c>
      <c r="C12164">
        <v>4045</v>
      </c>
      <c r="D12164">
        <v>418</v>
      </c>
      <c r="E12164" s="124" t="s">
        <v>24627</v>
      </c>
      <c r="F12164" t="str">
        <f t="shared" si="254"/>
        <v>Ray FisherBELTSERVICE CANADA CO</v>
      </c>
      <c r="G12164" s="150" t="str">
        <f t="shared" si="253"/>
        <v>Ray Fisher</v>
      </c>
      <c r="H12164" s="149" t="s">
        <v>1624</v>
      </c>
      <c r="I12164">
        <v>40006147</v>
      </c>
      <c r="K12164" t="s">
        <v>24642</v>
      </c>
      <c r="L12164" t="s">
        <v>15912</v>
      </c>
      <c r="M12164" t="s">
        <v>15913</v>
      </c>
      <c r="N12164" t="s">
        <v>24643</v>
      </c>
      <c r="Q12164" t="s">
        <v>13237</v>
      </c>
      <c r="R12164" t="s">
        <v>12416</v>
      </c>
      <c r="S12164" t="s">
        <v>24644</v>
      </c>
      <c r="T12164">
        <v>1720</v>
      </c>
      <c r="U12164" t="s">
        <v>12418</v>
      </c>
      <c r="V12164">
        <v>278</v>
      </c>
      <c r="W12164">
        <v>11</v>
      </c>
      <c r="X12164">
        <v>2</v>
      </c>
      <c r="Y12164" t="s">
        <v>12765</v>
      </c>
      <c r="Z12164" t="s">
        <v>12420</v>
      </c>
      <c r="AA12164" t="s">
        <v>24524</v>
      </c>
      <c r="AB12164" t="s">
        <v>14028</v>
      </c>
      <c r="AC12164">
        <v>4</v>
      </c>
      <c r="AD12164" s="123">
        <v>39785</v>
      </c>
      <c r="AE12164" t="s">
        <v>24525</v>
      </c>
      <c r="AG12164">
        <v>40006147</v>
      </c>
      <c r="AL12164" t="s">
        <v>14028</v>
      </c>
      <c r="AN12164">
        <v>7001505691</v>
      </c>
      <c r="AO12164">
        <v>16</v>
      </c>
      <c r="AP12164" t="s">
        <v>12424</v>
      </c>
      <c r="AQ12164" t="s">
        <v>11408</v>
      </c>
      <c r="AR12164">
        <v>4100</v>
      </c>
      <c r="AT12164">
        <v>0</v>
      </c>
      <c r="AV12164" t="s">
        <v>22795</v>
      </c>
      <c r="AW12164">
        <v>116120</v>
      </c>
    </row>
    <row r="12165" spans="1:49" x14ac:dyDescent="0.25">
      <c r="A12165">
        <v>4100</v>
      </c>
      <c r="B12165">
        <v>30110</v>
      </c>
      <c r="C12165">
        <v>4045</v>
      </c>
      <c r="D12165">
        <v>418</v>
      </c>
      <c r="E12165" s="124" t="s">
        <v>24627</v>
      </c>
      <c r="F12165" t="str">
        <f t="shared" si="254"/>
        <v>Ray FisherBELTSERVICE CORP</v>
      </c>
      <c r="G12165" s="150" t="str">
        <f t="shared" si="253"/>
        <v>Ray Fisher</v>
      </c>
      <c r="H12165" s="149" t="s">
        <v>1625</v>
      </c>
      <c r="I12165">
        <v>40006007</v>
      </c>
      <c r="K12165" t="s">
        <v>22792</v>
      </c>
      <c r="L12165" t="s">
        <v>22793</v>
      </c>
      <c r="M12165" t="s">
        <v>13327</v>
      </c>
      <c r="N12165">
        <v>63045</v>
      </c>
      <c r="Q12165" t="s">
        <v>12415</v>
      </c>
      <c r="R12165" t="s">
        <v>12416</v>
      </c>
      <c r="S12165">
        <v>3143448555</v>
      </c>
      <c r="T12165" t="s">
        <v>24645</v>
      </c>
      <c r="U12165" t="s">
        <v>12418</v>
      </c>
      <c r="V12165">
        <v>278</v>
      </c>
      <c r="W12165">
        <v>11</v>
      </c>
      <c r="X12165">
        <v>2</v>
      </c>
      <c r="Y12165" t="s">
        <v>12765</v>
      </c>
      <c r="Z12165" t="s">
        <v>12420</v>
      </c>
      <c r="AA12165" t="s">
        <v>24524</v>
      </c>
      <c r="AB12165" t="s">
        <v>14028</v>
      </c>
      <c r="AC12165">
        <v>2</v>
      </c>
      <c r="AD12165" s="123">
        <v>39785</v>
      </c>
      <c r="AE12165" t="s">
        <v>24525</v>
      </c>
      <c r="AG12165">
        <v>40006007</v>
      </c>
      <c r="AL12165" t="s">
        <v>14028</v>
      </c>
      <c r="AN12165">
        <v>2618927091</v>
      </c>
      <c r="AO12165">
        <v>16</v>
      </c>
      <c r="AP12165" t="s">
        <v>12424</v>
      </c>
      <c r="AQ12165" t="s">
        <v>11408</v>
      </c>
      <c r="AR12165">
        <v>4100</v>
      </c>
      <c r="AT12165">
        <v>2007</v>
      </c>
      <c r="AV12165" t="s">
        <v>22795</v>
      </c>
      <c r="AW12165">
        <v>116100</v>
      </c>
    </row>
    <row r="12166" spans="1:49" x14ac:dyDescent="0.25">
      <c r="A12166">
        <v>4100</v>
      </c>
      <c r="B12166">
        <v>30110</v>
      </c>
      <c r="C12166">
        <v>4045</v>
      </c>
      <c r="D12166">
        <v>418</v>
      </c>
      <c r="E12166" s="124" t="s">
        <v>24627</v>
      </c>
      <c r="F12166" t="str">
        <f t="shared" si="254"/>
        <v>Ray FisherBOWMAN HOLLIS MFG   INC</v>
      </c>
      <c r="G12166" s="150" t="str">
        <f t="shared" si="253"/>
        <v>Ray Fisher</v>
      </c>
      <c r="H12166" s="149" t="s">
        <v>1810</v>
      </c>
      <c r="I12166">
        <v>40006183</v>
      </c>
      <c r="L12166" t="s">
        <v>14026</v>
      </c>
      <c r="M12166" t="s">
        <v>13169</v>
      </c>
      <c r="N12166">
        <v>28219</v>
      </c>
      <c r="O12166">
        <v>19249</v>
      </c>
      <c r="Q12166" t="s">
        <v>12415</v>
      </c>
      <c r="R12166" t="s">
        <v>12416</v>
      </c>
      <c r="S12166" t="s">
        <v>24646</v>
      </c>
      <c r="T12166">
        <v>3523</v>
      </c>
      <c r="U12166" t="s">
        <v>12418</v>
      </c>
      <c r="W12166">
        <v>11</v>
      </c>
      <c r="X12166">
        <v>2</v>
      </c>
      <c r="Y12166" t="s">
        <v>12765</v>
      </c>
      <c r="Z12166" t="s">
        <v>12420</v>
      </c>
      <c r="AA12166" t="s">
        <v>24524</v>
      </c>
      <c r="AB12166" t="s">
        <v>12473</v>
      </c>
      <c r="AC12166">
        <v>2</v>
      </c>
      <c r="AD12166" s="123">
        <v>39785</v>
      </c>
      <c r="AE12166" t="s">
        <v>24525</v>
      </c>
      <c r="AG12166">
        <v>40006183</v>
      </c>
      <c r="AL12166" t="s">
        <v>12473</v>
      </c>
      <c r="AN12166">
        <v>3411901701</v>
      </c>
      <c r="AO12166">
        <v>16</v>
      </c>
      <c r="AP12166" t="s">
        <v>12424</v>
      </c>
      <c r="AQ12166" t="s">
        <v>11408</v>
      </c>
      <c r="AR12166">
        <v>4100</v>
      </c>
      <c r="AT12166">
        <v>2007</v>
      </c>
      <c r="AV12166" t="s">
        <v>24647</v>
      </c>
      <c r="AW12166">
        <v>116100</v>
      </c>
    </row>
    <row r="12167" spans="1:49" x14ac:dyDescent="0.25">
      <c r="A12167">
        <v>4100</v>
      </c>
      <c r="B12167">
        <v>30110</v>
      </c>
      <c r="C12167">
        <v>4045</v>
      </c>
      <c r="D12167">
        <v>418</v>
      </c>
      <c r="E12167" s="124" t="s">
        <v>24627</v>
      </c>
      <c r="F12167" t="str">
        <f t="shared" si="254"/>
        <v>Ray FisherBOYD CORPORATION</v>
      </c>
      <c r="G12167" s="150" t="str">
        <f t="shared" si="253"/>
        <v>Ray Fisher</v>
      </c>
      <c r="H12167" s="149" t="s">
        <v>1814</v>
      </c>
      <c r="I12167">
        <v>40006128</v>
      </c>
      <c r="K12167" t="s">
        <v>24648</v>
      </c>
      <c r="L12167" t="s">
        <v>20194</v>
      </c>
      <c r="M12167" t="s">
        <v>47</v>
      </c>
      <c r="N12167">
        <v>29341</v>
      </c>
      <c r="Q12167" t="s">
        <v>12415</v>
      </c>
      <c r="R12167" t="s">
        <v>12416</v>
      </c>
      <c r="S12167" t="s">
        <v>24649</v>
      </c>
      <c r="T12167">
        <v>1154</v>
      </c>
      <c r="U12167" t="s">
        <v>12418</v>
      </c>
      <c r="W12167">
        <v>11</v>
      </c>
      <c r="X12167">
        <v>2</v>
      </c>
      <c r="Y12167" t="s">
        <v>12765</v>
      </c>
      <c r="Z12167" t="s">
        <v>12420</v>
      </c>
      <c r="AA12167" t="s">
        <v>24524</v>
      </c>
      <c r="AB12167" t="s">
        <v>14028</v>
      </c>
      <c r="AC12167">
        <v>2</v>
      </c>
      <c r="AD12167" s="123">
        <v>39785</v>
      </c>
      <c r="AE12167" t="s">
        <v>24525</v>
      </c>
      <c r="AG12167">
        <v>40006128</v>
      </c>
      <c r="AL12167" t="s">
        <v>14028</v>
      </c>
      <c r="AN12167">
        <v>4102103401</v>
      </c>
      <c r="AO12167">
        <v>16</v>
      </c>
      <c r="AP12167" t="s">
        <v>12424</v>
      </c>
      <c r="AQ12167" t="s">
        <v>11408</v>
      </c>
      <c r="AR12167">
        <v>4100</v>
      </c>
      <c r="AT12167">
        <v>2007</v>
      </c>
      <c r="AV12167" t="s">
        <v>24650</v>
      </c>
      <c r="AW12167">
        <v>116100</v>
      </c>
    </row>
    <row r="12168" spans="1:49" x14ac:dyDescent="0.25">
      <c r="A12168">
        <v>4100</v>
      </c>
      <c r="B12168">
        <v>30110</v>
      </c>
      <c r="C12168">
        <v>4045</v>
      </c>
      <c r="D12168">
        <v>418</v>
      </c>
      <c r="E12168" s="124" t="s">
        <v>24627</v>
      </c>
      <c r="F12168" t="str">
        <f t="shared" si="254"/>
        <v>Ray FisherCAPCORP - LITTLE ROCK</v>
      </c>
      <c r="G12168" s="150" t="str">
        <f t="shared" si="253"/>
        <v>Ray Fisher</v>
      </c>
      <c r="H12168" s="149" t="s">
        <v>2060</v>
      </c>
      <c r="I12168">
        <v>40006337</v>
      </c>
      <c r="L12168" t="s">
        <v>12493</v>
      </c>
      <c r="M12168" t="s">
        <v>12494</v>
      </c>
      <c r="O12168">
        <v>540757</v>
      </c>
      <c r="P12168">
        <v>75354</v>
      </c>
      <c r="Q12168" t="s">
        <v>12415</v>
      </c>
      <c r="R12168" t="s">
        <v>12416</v>
      </c>
      <c r="S12168" t="s">
        <v>24651</v>
      </c>
      <c r="U12168" t="s">
        <v>12418</v>
      </c>
      <c r="W12168">
        <v>11</v>
      </c>
      <c r="X12168">
        <v>2</v>
      </c>
      <c r="Y12168" t="s">
        <v>12765</v>
      </c>
      <c r="Z12168" t="s">
        <v>12420</v>
      </c>
      <c r="AA12168" t="s">
        <v>24524</v>
      </c>
      <c r="AB12168" t="s">
        <v>12422</v>
      </c>
      <c r="AC12168">
        <v>2</v>
      </c>
      <c r="AD12168" s="123">
        <v>40366</v>
      </c>
      <c r="AE12168" t="s">
        <v>12431</v>
      </c>
      <c r="AG12168">
        <v>40006337</v>
      </c>
      <c r="AL12168" t="s">
        <v>12422</v>
      </c>
      <c r="AN12168">
        <v>4411307601</v>
      </c>
      <c r="AO12168">
        <v>16</v>
      </c>
      <c r="AP12168" t="s">
        <v>12424</v>
      </c>
      <c r="AQ12168" t="s">
        <v>11408</v>
      </c>
      <c r="AR12168">
        <v>4100</v>
      </c>
      <c r="AT12168">
        <v>0</v>
      </c>
      <c r="AV12168" t="s">
        <v>2056</v>
      </c>
      <c r="AW12168">
        <v>116100</v>
      </c>
    </row>
    <row r="12169" spans="1:49" x14ac:dyDescent="0.25">
      <c r="A12169">
        <v>4100</v>
      </c>
      <c r="B12169">
        <v>30110</v>
      </c>
      <c r="C12169">
        <v>4045</v>
      </c>
      <c r="D12169">
        <v>418</v>
      </c>
      <c r="E12169" s="124" t="s">
        <v>24627</v>
      </c>
      <c r="F12169" t="str">
        <f t="shared" si="254"/>
        <v>Ray FisherCAROLINA BELTING CO</v>
      </c>
      <c r="G12169" s="150" t="str">
        <f t="shared" si="253"/>
        <v>Ray Fisher</v>
      </c>
      <c r="H12169" s="149" t="s">
        <v>2092</v>
      </c>
      <c r="I12169">
        <v>40006127</v>
      </c>
      <c r="K12169" t="s">
        <v>24652</v>
      </c>
      <c r="L12169" t="s">
        <v>20190</v>
      </c>
      <c r="M12169" t="s">
        <v>47</v>
      </c>
      <c r="N12169">
        <v>29687</v>
      </c>
      <c r="Q12169" t="s">
        <v>12415</v>
      </c>
      <c r="R12169" t="s">
        <v>12416</v>
      </c>
      <c r="S12169" t="s">
        <v>20191</v>
      </c>
      <c r="T12169">
        <v>1143</v>
      </c>
      <c r="U12169" t="s">
        <v>12418</v>
      </c>
      <c r="W12169">
        <v>11</v>
      </c>
      <c r="X12169">
        <v>2</v>
      </c>
      <c r="Y12169" t="s">
        <v>12765</v>
      </c>
      <c r="Z12169" t="s">
        <v>12420</v>
      </c>
      <c r="AA12169" t="s">
        <v>24524</v>
      </c>
      <c r="AB12169" t="s">
        <v>14028</v>
      </c>
      <c r="AC12169">
        <v>2</v>
      </c>
      <c r="AD12169" s="123">
        <v>39785</v>
      </c>
      <c r="AE12169" t="s">
        <v>24525</v>
      </c>
      <c r="AG12169">
        <v>40006127</v>
      </c>
      <c r="AL12169" t="s">
        <v>14028</v>
      </c>
      <c r="AN12169">
        <v>4104511201</v>
      </c>
      <c r="AO12169">
        <v>16</v>
      </c>
      <c r="AP12169" t="s">
        <v>12424</v>
      </c>
      <c r="AQ12169" t="s">
        <v>11408</v>
      </c>
      <c r="AR12169">
        <v>4100</v>
      </c>
      <c r="AT12169">
        <v>2007</v>
      </c>
      <c r="AV12169" t="s">
        <v>20192</v>
      </c>
      <c r="AW12169">
        <v>116100</v>
      </c>
    </row>
    <row r="12170" spans="1:49" x14ac:dyDescent="0.25">
      <c r="A12170">
        <v>4100</v>
      </c>
      <c r="B12170">
        <v>30110</v>
      </c>
      <c r="C12170">
        <v>4045</v>
      </c>
      <c r="D12170">
        <v>418</v>
      </c>
      <c r="E12170" s="124" t="s">
        <v>24627</v>
      </c>
      <c r="F12170" t="str">
        <f t="shared" si="254"/>
        <v>Ray FisherCELMIRE INC.</v>
      </c>
      <c r="G12170" s="150" t="str">
        <f t="shared" si="253"/>
        <v>Ray Fisher</v>
      </c>
      <c r="H12170" s="149" t="s">
        <v>2174</v>
      </c>
      <c r="I12170">
        <v>40007145</v>
      </c>
      <c r="K12170" t="s">
        <v>24653</v>
      </c>
      <c r="L12170" t="s">
        <v>24654</v>
      </c>
      <c r="M12170" t="s">
        <v>21701</v>
      </c>
      <c r="N12170" t="s">
        <v>24655</v>
      </c>
      <c r="Q12170" t="s">
        <v>13237</v>
      </c>
      <c r="R12170" t="s">
        <v>12416</v>
      </c>
      <c r="S12170" t="s">
        <v>24656</v>
      </c>
      <c r="U12170" t="s">
        <v>12418</v>
      </c>
      <c r="W12170">
        <v>11</v>
      </c>
      <c r="X12170">
        <v>2</v>
      </c>
      <c r="Y12170" t="s">
        <v>12765</v>
      </c>
      <c r="Z12170" t="s">
        <v>12420</v>
      </c>
      <c r="AA12170" t="s">
        <v>12429</v>
      </c>
      <c r="AB12170" t="s">
        <v>12422</v>
      </c>
      <c r="AC12170">
        <v>2</v>
      </c>
      <c r="AD12170" s="123">
        <v>41488</v>
      </c>
      <c r="AE12170" t="s">
        <v>12431</v>
      </c>
      <c r="AG12170">
        <v>40007145</v>
      </c>
      <c r="AL12170" t="s">
        <v>12422</v>
      </c>
      <c r="AN12170">
        <v>7001940591</v>
      </c>
      <c r="AO12170">
        <v>16</v>
      </c>
      <c r="AP12170" t="s">
        <v>12424</v>
      </c>
      <c r="AQ12170" t="s">
        <v>11408</v>
      </c>
      <c r="AR12170">
        <v>4100</v>
      </c>
      <c r="AT12170">
        <v>0</v>
      </c>
      <c r="AV12170" t="s">
        <v>24657</v>
      </c>
      <c r="AW12170">
        <v>116120</v>
      </c>
    </row>
    <row r="12171" spans="1:49" x14ac:dyDescent="0.25">
      <c r="A12171">
        <v>4100</v>
      </c>
      <c r="B12171">
        <v>30110</v>
      </c>
      <c r="C12171">
        <v>4045</v>
      </c>
      <c r="D12171">
        <v>418</v>
      </c>
      <c r="E12171" s="124" t="s">
        <v>24627</v>
      </c>
      <c r="F12171" t="str">
        <f t="shared" si="254"/>
        <v>Ray FisherCHECKER INDUSTRIAL</v>
      </c>
      <c r="G12171" s="150" t="str">
        <f t="shared" si="253"/>
        <v>Ray Fisher</v>
      </c>
      <c r="H12171" s="149" t="s">
        <v>2231</v>
      </c>
      <c r="I12171">
        <v>40006113</v>
      </c>
      <c r="K12171" t="s">
        <v>24658</v>
      </c>
      <c r="L12171" t="s">
        <v>16341</v>
      </c>
      <c r="M12171" t="s">
        <v>15913</v>
      </c>
      <c r="N12171" t="s">
        <v>24659</v>
      </c>
      <c r="O12171">
        <v>2308</v>
      </c>
      <c r="Q12171" t="s">
        <v>13237</v>
      </c>
      <c r="R12171" t="s">
        <v>12416</v>
      </c>
      <c r="S12171" t="s">
        <v>24660</v>
      </c>
      <c r="T12171">
        <v>1025</v>
      </c>
      <c r="U12171" t="s">
        <v>12418</v>
      </c>
      <c r="W12171">
        <v>11</v>
      </c>
      <c r="X12171">
        <v>2</v>
      </c>
      <c r="Y12171" t="s">
        <v>12765</v>
      </c>
      <c r="Z12171" t="s">
        <v>12420</v>
      </c>
      <c r="AA12171" t="s">
        <v>24524</v>
      </c>
      <c r="AB12171" t="s">
        <v>14028</v>
      </c>
      <c r="AC12171">
        <v>4</v>
      </c>
      <c r="AD12171" s="123">
        <v>39785</v>
      </c>
      <c r="AE12171" t="s">
        <v>24525</v>
      </c>
      <c r="AG12171">
        <v>40006113</v>
      </c>
      <c r="AL12171" t="s">
        <v>14028</v>
      </c>
      <c r="AN12171">
        <v>7001515201</v>
      </c>
      <c r="AO12171">
        <v>16</v>
      </c>
      <c r="AP12171" t="s">
        <v>12424</v>
      </c>
      <c r="AQ12171" t="s">
        <v>11408</v>
      </c>
      <c r="AR12171">
        <v>4100</v>
      </c>
      <c r="AT12171">
        <v>2007</v>
      </c>
      <c r="AV12171" t="s">
        <v>24661</v>
      </c>
      <c r="AW12171">
        <v>116120</v>
      </c>
    </row>
    <row r="12172" spans="1:49" x14ac:dyDescent="0.25">
      <c r="A12172">
        <v>4100</v>
      </c>
      <c r="B12172">
        <v>30110</v>
      </c>
      <c r="C12172">
        <v>4045</v>
      </c>
      <c r="D12172">
        <v>418</v>
      </c>
      <c r="E12172" s="124" t="s">
        <v>24627</v>
      </c>
      <c r="F12172" t="str">
        <f t="shared" si="254"/>
        <v>Ray FisherCHIORINO INC</v>
      </c>
      <c r="G12172" s="150" t="str">
        <f t="shared" si="253"/>
        <v>Ray Fisher</v>
      </c>
      <c r="H12172" s="149" t="s">
        <v>2254</v>
      </c>
      <c r="I12172">
        <v>40006185</v>
      </c>
      <c r="J12172" t="s">
        <v>24662</v>
      </c>
      <c r="K12172" t="s">
        <v>24663</v>
      </c>
      <c r="L12172" t="s">
        <v>12439</v>
      </c>
      <c r="M12172" t="s">
        <v>17207</v>
      </c>
      <c r="N12172">
        <v>19711</v>
      </c>
      <c r="Q12172" t="s">
        <v>12415</v>
      </c>
      <c r="R12172" t="s">
        <v>12416</v>
      </c>
      <c r="S12172">
        <v>3022921906</v>
      </c>
      <c r="T12172">
        <v>3537</v>
      </c>
      <c r="U12172" t="s">
        <v>12418</v>
      </c>
      <c r="W12172">
        <v>11</v>
      </c>
      <c r="X12172">
        <v>2</v>
      </c>
      <c r="Y12172" t="s">
        <v>12765</v>
      </c>
      <c r="Z12172" t="s">
        <v>12420</v>
      </c>
      <c r="AA12172" t="s">
        <v>24524</v>
      </c>
      <c r="AB12172" t="s">
        <v>14028</v>
      </c>
      <c r="AC12172">
        <v>2</v>
      </c>
      <c r="AD12172" s="123">
        <v>39785</v>
      </c>
      <c r="AE12172" t="s">
        <v>24525</v>
      </c>
      <c r="AG12172">
        <v>40006185</v>
      </c>
      <c r="AL12172" t="s">
        <v>14028</v>
      </c>
      <c r="AN12172">
        <v>800300701</v>
      </c>
      <c r="AO12172">
        <v>16</v>
      </c>
      <c r="AP12172" t="s">
        <v>12424</v>
      </c>
      <c r="AQ12172" t="s">
        <v>11408</v>
      </c>
      <c r="AR12172">
        <v>4100</v>
      </c>
      <c r="AT12172">
        <v>0</v>
      </c>
      <c r="AV12172" t="s">
        <v>24664</v>
      </c>
      <c r="AW12172">
        <v>116100</v>
      </c>
    </row>
    <row r="12173" spans="1:49" x14ac:dyDescent="0.25">
      <c r="A12173">
        <v>4100</v>
      </c>
      <c r="B12173">
        <v>30110</v>
      </c>
      <c r="C12173">
        <v>4045</v>
      </c>
      <c r="D12173">
        <v>418</v>
      </c>
      <c r="E12173" s="124" t="s">
        <v>24627</v>
      </c>
      <c r="F12173" t="str">
        <f t="shared" si="254"/>
        <v>Ray FisherCONNECT CONVEYOR BELTING</v>
      </c>
      <c r="G12173" s="150" t="str">
        <f t="shared" si="253"/>
        <v>Ray Fisher</v>
      </c>
      <c r="H12173" s="149" t="s">
        <v>2435</v>
      </c>
      <c r="I12173">
        <v>40006672</v>
      </c>
      <c r="K12173" t="s">
        <v>24665</v>
      </c>
      <c r="L12173" t="s">
        <v>23804</v>
      </c>
      <c r="M12173" t="s">
        <v>15913</v>
      </c>
      <c r="N12173" t="s">
        <v>24666</v>
      </c>
      <c r="Q12173" t="s">
        <v>13237</v>
      </c>
      <c r="R12173" t="s">
        <v>12416</v>
      </c>
      <c r="S12173" t="s">
        <v>24667</v>
      </c>
      <c r="U12173" t="s">
        <v>12418</v>
      </c>
      <c r="W12173">
        <v>11</v>
      </c>
      <c r="X12173">
        <v>2</v>
      </c>
      <c r="Y12173" t="s">
        <v>12765</v>
      </c>
      <c r="Z12173" t="s">
        <v>12420</v>
      </c>
      <c r="AA12173" t="s">
        <v>12429</v>
      </c>
      <c r="AB12173" t="s">
        <v>12422</v>
      </c>
      <c r="AC12173">
        <v>2</v>
      </c>
      <c r="AD12173" s="123">
        <v>40840</v>
      </c>
      <c r="AE12173" t="s">
        <v>12431</v>
      </c>
      <c r="AG12173">
        <v>40006672</v>
      </c>
      <c r="AL12173" t="s">
        <v>12422</v>
      </c>
      <c r="AN12173">
        <v>7001508101</v>
      </c>
      <c r="AO12173">
        <v>16</v>
      </c>
      <c r="AP12173" t="s">
        <v>12424</v>
      </c>
      <c r="AQ12173" t="s">
        <v>11408</v>
      </c>
      <c r="AR12173">
        <v>4100</v>
      </c>
      <c r="AT12173">
        <v>0</v>
      </c>
      <c r="AV12173" t="s">
        <v>24668</v>
      </c>
      <c r="AW12173">
        <v>116100</v>
      </c>
    </row>
    <row r="12174" spans="1:49" x14ac:dyDescent="0.25">
      <c r="A12174">
        <v>4100</v>
      </c>
      <c r="B12174">
        <v>30110</v>
      </c>
      <c r="C12174">
        <v>4045</v>
      </c>
      <c r="D12174">
        <v>418</v>
      </c>
      <c r="E12174" s="124" t="s">
        <v>24627</v>
      </c>
      <c r="F12174" t="str">
        <f t="shared" si="254"/>
        <v>Ray FisherCONNECTICUT VALLEY RUBBER</v>
      </c>
      <c r="G12174" s="150" t="str">
        <f t="shared" si="253"/>
        <v>Ray Fisher</v>
      </c>
      <c r="H12174" s="149" t="s">
        <v>2437</v>
      </c>
      <c r="I12174">
        <v>40006130</v>
      </c>
      <c r="K12174" t="s">
        <v>24669</v>
      </c>
      <c r="L12174" t="s">
        <v>24670</v>
      </c>
      <c r="M12174" t="s">
        <v>17430</v>
      </c>
      <c r="N12174">
        <v>6088</v>
      </c>
      <c r="O12174">
        <v>662</v>
      </c>
      <c r="Q12174" t="s">
        <v>12415</v>
      </c>
      <c r="R12174" t="s">
        <v>12416</v>
      </c>
      <c r="S12174" t="s">
        <v>24671</v>
      </c>
      <c r="T12174">
        <v>1307</v>
      </c>
      <c r="U12174" t="s">
        <v>12418</v>
      </c>
      <c r="W12174">
        <v>11</v>
      </c>
      <c r="X12174">
        <v>2</v>
      </c>
      <c r="Y12174" t="s">
        <v>12765</v>
      </c>
      <c r="Z12174" t="s">
        <v>12420</v>
      </c>
      <c r="AA12174" t="s">
        <v>24524</v>
      </c>
      <c r="AB12174" t="s">
        <v>14028</v>
      </c>
      <c r="AC12174">
        <v>2</v>
      </c>
      <c r="AD12174" s="123">
        <v>39785</v>
      </c>
      <c r="AE12174" t="s">
        <v>24525</v>
      </c>
      <c r="AG12174">
        <v>40006130</v>
      </c>
      <c r="AL12174" t="s">
        <v>14028</v>
      </c>
      <c r="AN12174">
        <v>700310301</v>
      </c>
      <c r="AO12174">
        <v>16</v>
      </c>
      <c r="AP12174" t="s">
        <v>12424</v>
      </c>
      <c r="AQ12174" t="s">
        <v>11408</v>
      </c>
      <c r="AR12174">
        <v>4100</v>
      </c>
      <c r="AT12174">
        <v>2007</v>
      </c>
      <c r="AV12174" t="s">
        <v>24672</v>
      </c>
      <c r="AW12174">
        <v>116100</v>
      </c>
    </row>
    <row r="12175" spans="1:49" x14ac:dyDescent="0.25">
      <c r="A12175">
        <v>4100</v>
      </c>
      <c r="B12175">
        <v>30110</v>
      </c>
      <c r="C12175">
        <v>4045</v>
      </c>
      <c r="D12175">
        <v>418</v>
      </c>
      <c r="E12175" s="124" t="s">
        <v>24627</v>
      </c>
      <c r="F12175" t="str">
        <f t="shared" si="254"/>
        <v>Ray FisherCONVIBER INCORPORATED</v>
      </c>
      <c r="G12175" s="150" t="str">
        <f t="shared" si="253"/>
        <v>Ray Fisher</v>
      </c>
      <c r="H12175" s="149" t="s">
        <v>2498</v>
      </c>
      <c r="I12175">
        <v>40005947</v>
      </c>
      <c r="L12175" t="s">
        <v>18903</v>
      </c>
      <c r="M12175" t="s">
        <v>12560</v>
      </c>
      <c r="O12175">
        <v>301</v>
      </c>
      <c r="P12175">
        <v>15144</v>
      </c>
      <c r="Q12175" t="s">
        <v>12415</v>
      </c>
      <c r="R12175" t="s">
        <v>12416</v>
      </c>
      <c r="S12175" t="s">
        <v>20662</v>
      </c>
      <c r="U12175" t="s">
        <v>12418</v>
      </c>
      <c r="W12175">
        <v>11</v>
      </c>
      <c r="X12175">
        <v>2</v>
      </c>
      <c r="Y12175" t="s">
        <v>12765</v>
      </c>
      <c r="Z12175" t="s">
        <v>12420</v>
      </c>
      <c r="AA12175" t="s">
        <v>12429</v>
      </c>
      <c r="AB12175" t="s">
        <v>14028</v>
      </c>
      <c r="AC12175">
        <v>2</v>
      </c>
      <c r="AD12175" s="123">
        <v>40197</v>
      </c>
      <c r="AE12175" t="s">
        <v>12431</v>
      </c>
      <c r="AG12175">
        <v>40005947</v>
      </c>
      <c r="AL12175" t="s">
        <v>14028</v>
      </c>
      <c r="AN12175">
        <v>3900336301</v>
      </c>
      <c r="AO12175">
        <v>16</v>
      </c>
      <c r="AP12175" t="s">
        <v>12424</v>
      </c>
      <c r="AQ12175" t="s">
        <v>11408</v>
      </c>
      <c r="AR12175">
        <v>4100</v>
      </c>
      <c r="AT12175">
        <v>0</v>
      </c>
      <c r="AV12175" t="s">
        <v>20663</v>
      </c>
      <c r="AW12175">
        <v>116100</v>
      </c>
    </row>
    <row r="12176" spans="1:49" x14ac:dyDescent="0.25">
      <c r="A12176">
        <v>4100</v>
      </c>
      <c r="B12176">
        <v>30110</v>
      </c>
      <c r="C12176">
        <v>4045</v>
      </c>
      <c r="D12176">
        <v>418</v>
      </c>
      <c r="E12176" s="124" t="s">
        <v>24627</v>
      </c>
      <c r="F12176" t="str">
        <f t="shared" si="254"/>
        <v>Ray FisherCROSS BROTHERS</v>
      </c>
      <c r="G12176" s="150" t="str">
        <f t="shared" si="253"/>
        <v>Ray Fisher</v>
      </c>
      <c r="H12176" s="149" t="s">
        <v>2567</v>
      </c>
      <c r="I12176">
        <v>40006160</v>
      </c>
      <c r="J12176" t="s">
        <v>20667</v>
      </c>
      <c r="K12176" t="s">
        <v>24673</v>
      </c>
      <c r="L12176" t="s">
        <v>17298</v>
      </c>
      <c r="M12176" t="s">
        <v>12445</v>
      </c>
      <c r="N12176">
        <v>14623</v>
      </c>
      <c r="Q12176" t="s">
        <v>12415</v>
      </c>
      <c r="R12176" t="s">
        <v>12416</v>
      </c>
      <c r="S12176" t="s">
        <v>20670</v>
      </c>
      <c r="T12176">
        <v>3087</v>
      </c>
      <c r="U12176" t="s">
        <v>12418</v>
      </c>
      <c r="W12176">
        <v>11</v>
      </c>
      <c r="X12176">
        <v>2</v>
      </c>
      <c r="Y12176" t="s">
        <v>12765</v>
      </c>
      <c r="Z12176" t="s">
        <v>12420</v>
      </c>
      <c r="AA12176" t="s">
        <v>24524</v>
      </c>
      <c r="AB12176" t="s">
        <v>12422</v>
      </c>
      <c r="AC12176">
        <v>2</v>
      </c>
      <c r="AD12176" s="123">
        <v>39785</v>
      </c>
      <c r="AE12176" t="s">
        <v>24525</v>
      </c>
      <c r="AG12176">
        <v>40006160</v>
      </c>
      <c r="AL12176" t="s">
        <v>12422</v>
      </c>
      <c r="AN12176">
        <v>3305524501</v>
      </c>
      <c r="AO12176">
        <v>16</v>
      </c>
      <c r="AP12176" t="s">
        <v>12424</v>
      </c>
      <c r="AQ12176" t="s">
        <v>11408</v>
      </c>
      <c r="AR12176">
        <v>4100</v>
      </c>
      <c r="AT12176">
        <v>2007</v>
      </c>
      <c r="AV12176" t="s">
        <v>20671</v>
      </c>
      <c r="AW12176">
        <v>116100</v>
      </c>
    </row>
    <row r="12177" spans="1:49" x14ac:dyDescent="0.25">
      <c r="A12177">
        <v>4100</v>
      </c>
      <c r="B12177">
        <v>30110</v>
      </c>
      <c r="C12177">
        <v>4045</v>
      </c>
      <c r="D12177">
        <v>418</v>
      </c>
      <c r="E12177" s="124" t="s">
        <v>24627</v>
      </c>
      <c r="F12177" t="str">
        <f t="shared" si="254"/>
        <v>Ray FisherDYSON CONVEYOR MAINTENANCE</v>
      </c>
      <c r="G12177" s="150" t="str">
        <f t="shared" si="253"/>
        <v>Ray Fisher</v>
      </c>
      <c r="H12177" s="149" t="s">
        <v>3057</v>
      </c>
      <c r="I12177">
        <v>40006257</v>
      </c>
      <c r="K12177" t="s">
        <v>24674</v>
      </c>
      <c r="L12177" t="s">
        <v>24675</v>
      </c>
      <c r="M12177" t="s">
        <v>12995</v>
      </c>
      <c r="N12177">
        <v>35023</v>
      </c>
      <c r="Q12177" t="s">
        <v>12415</v>
      </c>
      <c r="R12177" t="s">
        <v>12416</v>
      </c>
      <c r="S12177" t="s">
        <v>24676</v>
      </c>
      <c r="U12177" t="s">
        <v>12418</v>
      </c>
      <c r="W12177">
        <v>11</v>
      </c>
      <c r="X12177">
        <v>2</v>
      </c>
      <c r="Y12177">
        <v>1</v>
      </c>
      <c r="Z12177" t="s">
        <v>12420</v>
      </c>
      <c r="AA12177" t="s">
        <v>24524</v>
      </c>
      <c r="AB12177" t="s">
        <v>12422</v>
      </c>
      <c r="AC12177">
        <v>2</v>
      </c>
      <c r="AD12177" s="123">
        <v>39800</v>
      </c>
      <c r="AE12177" t="s">
        <v>24525</v>
      </c>
      <c r="AG12177">
        <v>40006257</v>
      </c>
      <c r="AL12177" t="s">
        <v>12422</v>
      </c>
      <c r="AN12177">
        <v>107305701</v>
      </c>
      <c r="AO12177">
        <v>16</v>
      </c>
      <c r="AP12177" t="s">
        <v>12424</v>
      </c>
      <c r="AQ12177" t="s">
        <v>11408</v>
      </c>
      <c r="AR12177">
        <v>4100</v>
      </c>
      <c r="AT12177">
        <v>0</v>
      </c>
      <c r="AV12177" t="s">
        <v>24677</v>
      </c>
      <c r="AW12177">
        <v>116120</v>
      </c>
    </row>
    <row r="12178" spans="1:49" x14ac:dyDescent="0.25">
      <c r="A12178">
        <v>4100</v>
      </c>
      <c r="B12178">
        <v>30110</v>
      </c>
      <c r="C12178">
        <v>4045</v>
      </c>
      <c r="D12178">
        <v>416</v>
      </c>
      <c r="E12178" s="124" t="s">
        <v>24627</v>
      </c>
      <c r="F12178" t="str">
        <f t="shared" si="254"/>
        <v>Ray FisherEMOND CONVOYEUR INC.</v>
      </c>
      <c r="G12178" s="150" t="str">
        <f t="shared" si="253"/>
        <v>Ray Fisher</v>
      </c>
      <c r="H12178" s="149" t="s">
        <v>3177</v>
      </c>
      <c r="I12178">
        <v>40005928</v>
      </c>
      <c r="K12178" t="s">
        <v>24678</v>
      </c>
      <c r="L12178" t="s">
        <v>24679</v>
      </c>
      <c r="M12178" t="s">
        <v>21701</v>
      </c>
      <c r="N12178" t="s">
        <v>24680</v>
      </c>
      <c r="Q12178" t="s">
        <v>13237</v>
      </c>
      <c r="R12178" t="s">
        <v>12416</v>
      </c>
      <c r="S12178" t="s">
        <v>24681</v>
      </c>
      <c r="U12178" t="s">
        <v>12418</v>
      </c>
      <c r="W12178">
        <v>11</v>
      </c>
      <c r="X12178">
        <v>2</v>
      </c>
      <c r="Y12178" t="s">
        <v>12765</v>
      </c>
      <c r="Z12178" t="s">
        <v>12420</v>
      </c>
      <c r="AA12178" t="s">
        <v>12429</v>
      </c>
      <c r="AB12178" t="s">
        <v>14028</v>
      </c>
      <c r="AC12178">
        <v>2</v>
      </c>
      <c r="AD12178" s="123">
        <v>40156</v>
      </c>
      <c r="AE12178" t="s">
        <v>12431</v>
      </c>
      <c r="AG12178">
        <v>40005928</v>
      </c>
      <c r="AL12178" t="s">
        <v>14028</v>
      </c>
      <c r="AN12178">
        <v>7001909301</v>
      </c>
      <c r="AO12178">
        <v>16</v>
      </c>
      <c r="AP12178" t="s">
        <v>12424</v>
      </c>
      <c r="AQ12178" t="s">
        <v>11408</v>
      </c>
      <c r="AR12178">
        <v>4100</v>
      </c>
      <c r="AS12178" t="s">
        <v>12491</v>
      </c>
      <c r="AT12178">
        <v>0</v>
      </c>
      <c r="AV12178" t="s">
        <v>24682</v>
      </c>
      <c r="AW12178">
        <v>116100</v>
      </c>
    </row>
    <row r="12179" spans="1:49" x14ac:dyDescent="0.25">
      <c r="A12179">
        <v>4100</v>
      </c>
      <c r="B12179">
        <v>30110</v>
      </c>
      <c r="C12179">
        <v>4045</v>
      </c>
      <c r="D12179">
        <v>418</v>
      </c>
      <c r="E12179" s="124" t="s">
        <v>24627</v>
      </c>
      <c r="F12179" t="str">
        <f t="shared" si="254"/>
        <v>Ray FisherENGINEERED COMPONENTS, INC.</v>
      </c>
      <c r="G12179" s="150" t="str">
        <f t="shared" si="253"/>
        <v>Ray Fisher</v>
      </c>
      <c r="H12179" s="149" t="s">
        <v>3202</v>
      </c>
      <c r="I12179">
        <v>40007322</v>
      </c>
      <c r="K12179" t="s">
        <v>12733</v>
      </c>
      <c r="L12179" t="s">
        <v>12734</v>
      </c>
      <c r="M12179" t="s">
        <v>12735</v>
      </c>
      <c r="N12179">
        <v>32174</v>
      </c>
      <c r="Q12179" t="s">
        <v>12415</v>
      </c>
      <c r="R12179" t="s">
        <v>12416</v>
      </c>
      <c r="S12179" t="s">
        <v>12736</v>
      </c>
      <c r="U12179" t="s">
        <v>12418</v>
      </c>
      <c r="W12179">
        <v>11</v>
      </c>
      <c r="X12179">
        <v>2</v>
      </c>
      <c r="Y12179" t="s">
        <v>12765</v>
      </c>
      <c r="Z12179" t="s">
        <v>12420</v>
      </c>
      <c r="AA12179" t="s">
        <v>12429</v>
      </c>
      <c r="AB12179" t="s">
        <v>12422</v>
      </c>
      <c r="AC12179">
        <v>2</v>
      </c>
      <c r="AD12179" s="123">
        <v>41739</v>
      </c>
      <c r="AE12179" t="s">
        <v>12431</v>
      </c>
      <c r="AG12179">
        <v>40007322</v>
      </c>
      <c r="AL12179" t="s">
        <v>12422</v>
      </c>
      <c r="AN12179">
        <v>1012711701</v>
      </c>
      <c r="AO12179">
        <v>16</v>
      </c>
      <c r="AP12179" t="s">
        <v>12424</v>
      </c>
      <c r="AQ12179" t="s">
        <v>11408</v>
      </c>
      <c r="AR12179">
        <v>4100</v>
      </c>
      <c r="AT12179">
        <v>0</v>
      </c>
      <c r="AV12179" t="s">
        <v>12737</v>
      </c>
      <c r="AW12179">
        <v>116100</v>
      </c>
    </row>
    <row r="12180" spans="1:49" x14ac:dyDescent="0.25">
      <c r="A12180">
        <v>4100</v>
      </c>
      <c r="B12180">
        <v>30110</v>
      </c>
      <c r="C12180">
        <v>4045</v>
      </c>
      <c r="D12180">
        <v>418</v>
      </c>
      <c r="E12180" s="124" t="s">
        <v>24627</v>
      </c>
      <c r="F12180" t="str">
        <f t="shared" si="254"/>
        <v>Ray FisherENVIROZONE, LLC</v>
      </c>
      <c r="G12180" s="150" t="str">
        <f t="shared" si="253"/>
        <v>Ray Fisher</v>
      </c>
      <c r="H12180" s="149" t="s">
        <v>3221</v>
      </c>
      <c r="I12180">
        <v>40007088</v>
      </c>
      <c r="K12180" t="s">
        <v>24683</v>
      </c>
      <c r="L12180" t="s">
        <v>24684</v>
      </c>
      <c r="M12180" t="s">
        <v>13201</v>
      </c>
      <c r="N12180">
        <v>70471</v>
      </c>
      <c r="Q12180" t="s">
        <v>12415</v>
      </c>
      <c r="R12180" t="s">
        <v>12416</v>
      </c>
      <c r="S12180" t="s">
        <v>24685</v>
      </c>
      <c r="U12180" t="s">
        <v>12418</v>
      </c>
      <c r="W12180">
        <v>11</v>
      </c>
      <c r="X12180">
        <v>2</v>
      </c>
      <c r="Y12180" t="s">
        <v>12765</v>
      </c>
      <c r="Z12180" t="s">
        <v>12420</v>
      </c>
      <c r="AA12180" t="s">
        <v>12429</v>
      </c>
      <c r="AB12180" t="s">
        <v>12422</v>
      </c>
      <c r="AC12180">
        <v>2</v>
      </c>
      <c r="AD12180" s="123">
        <v>41410</v>
      </c>
      <c r="AE12180" t="s">
        <v>12431</v>
      </c>
      <c r="AG12180">
        <v>40007088</v>
      </c>
      <c r="AL12180" t="s">
        <v>12422</v>
      </c>
      <c r="AN12180">
        <v>1910311801</v>
      </c>
      <c r="AO12180">
        <v>16</v>
      </c>
      <c r="AP12180" t="s">
        <v>12424</v>
      </c>
      <c r="AQ12180" t="s">
        <v>11408</v>
      </c>
      <c r="AR12180">
        <v>4100</v>
      </c>
      <c r="AT12180">
        <v>0</v>
      </c>
      <c r="AV12180" t="s">
        <v>24686</v>
      </c>
      <c r="AW12180">
        <v>116100</v>
      </c>
    </row>
    <row r="12181" spans="1:49" x14ac:dyDescent="0.25">
      <c r="A12181">
        <v>4100</v>
      </c>
      <c r="B12181">
        <v>30110</v>
      </c>
      <c r="C12181">
        <v>4045</v>
      </c>
      <c r="D12181">
        <v>418</v>
      </c>
      <c r="E12181" s="124" t="s">
        <v>24627</v>
      </c>
      <c r="F12181" t="str">
        <f t="shared" si="254"/>
        <v>Ray FisherEPPERSON AND CO TAMPA</v>
      </c>
      <c r="G12181" s="150" t="str">
        <f t="shared" ref="G12181:G12244" si="255">RIGHT(E12181,LEN(E12181)-3)</f>
        <v>Ray Fisher</v>
      </c>
      <c r="H12181" s="149" t="s">
        <v>3229</v>
      </c>
      <c r="I12181">
        <v>40006155</v>
      </c>
      <c r="J12181" t="s">
        <v>24687</v>
      </c>
      <c r="K12181" t="s">
        <v>24688</v>
      </c>
      <c r="L12181" t="s">
        <v>15617</v>
      </c>
      <c r="M12181" t="s">
        <v>12735</v>
      </c>
      <c r="N12181">
        <v>33610</v>
      </c>
      <c r="Q12181" t="s">
        <v>12415</v>
      </c>
      <c r="R12181" t="s">
        <v>12416</v>
      </c>
      <c r="S12181" t="s">
        <v>24689</v>
      </c>
      <c r="T12181">
        <v>3040</v>
      </c>
      <c r="U12181" t="s">
        <v>12418</v>
      </c>
      <c r="W12181">
        <v>11</v>
      </c>
      <c r="X12181">
        <v>2</v>
      </c>
      <c r="Y12181" t="s">
        <v>12765</v>
      </c>
      <c r="Z12181" t="s">
        <v>12420</v>
      </c>
      <c r="AA12181" t="s">
        <v>24524</v>
      </c>
      <c r="AB12181" t="s">
        <v>14028</v>
      </c>
      <c r="AC12181">
        <v>2</v>
      </c>
      <c r="AD12181" s="123">
        <v>39785</v>
      </c>
      <c r="AE12181" t="s">
        <v>24525</v>
      </c>
      <c r="AG12181">
        <v>40006155</v>
      </c>
      <c r="AL12181" t="s">
        <v>14028</v>
      </c>
      <c r="AN12181">
        <v>1005715701</v>
      </c>
      <c r="AO12181">
        <v>16</v>
      </c>
      <c r="AP12181" t="s">
        <v>12424</v>
      </c>
      <c r="AQ12181" t="s">
        <v>11408</v>
      </c>
      <c r="AR12181">
        <v>4100</v>
      </c>
      <c r="AT12181">
        <v>2007</v>
      </c>
      <c r="AV12181" t="s">
        <v>24690</v>
      </c>
      <c r="AW12181">
        <v>116100</v>
      </c>
    </row>
    <row r="12182" spans="1:49" x14ac:dyDescent="0.25">
      <c r="A12182">
        <v>4100</v>
      </c>
      <c r="B12182">
        <v>30110</v>
      </c>
      <c r="C12182">
        <v>4045</v>
      </c>
      <c r="D12182">
        <v>418</v>
      </c>
      <c r="E12182" s="124" t="s">
        <v>24627</v>
      </c>
      <c r="F12182" t="str">
        <f t="shared" si="254"/>
        <v>Ray FisherERBO AMERICAN LTD</v>
      </c>
      <c r="G12182" s="150" t="str">
        <f t="shared" si="255"/>
        <v>Ray Fisher</v>
      </c>
      <c r="H12182" s="149" t="s">
        <v>3236</v>
      </c>
      <c r="I12182">
        <v>40006215</v>
      </c>
      <c r="K12182" t="s">
        <v>24691</v>
      </c>
      <c r="L12182" t="s">
        <v>14008</v>
      </c>
      <c r="M12182" t="s">
        <v>12735</v>
      </c>
      <c r="N12182">
        <v>33102</v>
      </c>
      <c r="O12182" t="s">
        <v>24692</v>
      </c>
      <c r="Q12182" t="s">
        <v>12415</v>
      </c>
      <c r="R12182" t="s">
        <v>12416</v>
      </c>
      <c r="S12182" t="s">
        <v>24693</v>
      </c>
      <c r="T12182">
        <v>460</v>
      </c>
      <c r="U12182" t="s">
        <v>12418</v>
      </c>
      <c r="W12182">
        <v>11</v>
      </c>
      <c r="X12182">
        <v>2</v>
      </c>
      <c r="Y12182" t="s">
        <v>12765</v>
      </c>
      <c r="Z12182" t="s">
        <v>24694</v>
      </c>
      <c r="AA12182" t="s">
        <v>24695</v>
      </c>
      <c r="AB12182" t="s">
        <v>12478</v>
      </c>
      <c r="AC12182">
        <v>2</v>
      </c>
      <c r="AD12182" s="123">
        <v>39785</v>
      </c>
      <c r="AE12182" t="s">
        <v>24525</v>
      </c>
      <c r="AG12182">
        <v>40006215</v>
      </c>
      <c r="AL12182" t="s">
        <v>12478</v>
      </c>
      <c r="AN12182">
        <v>1002509201</v>
      </c>
      <c r="AO12182">
        <v>16</v>
      </c>
      <c r="AP12182" t="s">
        <v>12424</v>
      </c>
      <c r="AQ12182" t="s">
        <v>11408</v>
      </c>
      <c r="AR12182">
        <v>4100</v>
      </c>
      <c r="AS12182" t="s">
        <v>12491</v>
      </c>
      <c r="AT12182">
        <v>2007</v>
      </c>
      <c r="AV12182" t="s">
        <v>24696</v>
      </c>
      <c r="AW12182">
        <v>116100</v>
      </c>
    </row>
    <row r="12183" spans="1:49" x14ac:dyDescent="0.25">
      <c r="A12183">
        <v>4100</v>
      </c>
      <c r="B12183">
        <v>30110</v>
      </c>
      <c r="C12183">
        <v>4045</v>
      </c>
      <c r="D12183">
        <v>418</v>
      </c>
      <c r="E12183" s="124" t="s">
        <v>24627</v>
      </c>
      <c r="F12183" t="str">
        <f t="shared" si="254"/>
        <v>Ray FisherERIKS INDUSTRIAL SERVICES LP</v>
      </c>
      <c r="G12183" s="150" t="str">
        <f t="shared" si="255"/>
        <v>Ray Fisher</v>
      </c>
      <c r="H12183" s="149" t="s">
        <v>13553</v>
      </c>
      <c r="I12183">
        <v>40006235</v>
      </c>
      <c r="K12183" t="s">
        <v>24697</v>
      </c>
      <c r="L12183" t="s">
        <v>24698</v>
      </c>
      <c r="M12183" t="s">
        <v>17763</v>
      </c>
      <c r="N12183" t="s">
        <v>24699</v>
      </c>
      <c r="Q12183" t="s">
        <v>13237</v>
      </c>
      <c r="R12183" t="s">
        <v>12416</v>
      </c>
      <c r="S12183" t="s">
        <v>24700</v>
      </c>
      <c r="T12183" t="s">
        <v>24701</v>
      </c>
      <c r="U12183" t="s">
        <v>12418</v>
      </c>
      <c r="V12183">
        <v>238</v>
      </c>
      <c r="W12183">
        <v>11</v>
      </c>
      <c r="X12183">
        <v>2</v>
      </c>
      <c r="Y12183" t="s">
        <v>12765</v>
      </c>
      <c r="Z12183" t="s">
        <v>12420</v>
      </c>
      <c r="AA12183" t="s">
        <v>24524</v>
      </c>
      <c r="AB12183" t="s">
        <v>14028</v>
      </c>
      <c r="AC12183">
        <v>4</v>
      </c>
      <c r="AD12183" s="123">
        <v>39785</v>
      </c>
      <c r="AE12183" t="s">
        <v>24525</v>
      </c>
      <c r="AG12183">
        <v>40006235</v>
      </c>
      <c r="AL12183" t="s">
        <v>14028</v>
      </c>
      <c r="AN12183">
        <v>7000316201</v>
      </c>
      <c r="AO12183">
        <v>16</v>
      </c>
      <c r="AP12183" t="s">
        <v>12424</v>
      </c>
      <c r="AQ12183" t="s">
        <v>11408</v>
      </c>
      <c r="AR12183">
        <v>4100</v>
      </c>
      <c r="AT12183">
        <v>2007</v>
      </c>
      <c r="AV12183" t="s">
        <v>24702</v>
      </c>
      <c r="AW12183">
        <v>116120</v>
      </c>
    </row>
    <row r="12184" spans="1:49" x14ac:dyDescent="0.25">
      <c r="A12184">
        <v>4100</v>
      </c>
      <c r="B12184">
        <v>30110</v>
      </c>
      <c r="C12184">
        <v>4045</v>
      </c>
      <c r="D12184">
        <v>418</v>
      </c>
      <c r="E12184" s="124" t="s">
        <v>24627</v>
      </c>
      <c r="F12184" t="str">
        <f t="shared" si="254"/>
        <v>Ray FisherERIKS NORTH AMERICA, INC</v>
      </c>
      <c r="G12184" s="150" t="str">
        <f t="shared" si="255"/>
        <v>Ray Fisher</v>
      </c>
      <c r="H12184" s="149" t="s">
        <v>3242</v>
      </c>
      <c r="I12184">
        <v>40006021</v>
      </c>
      <c r="J12184" t="s">
        <v>12492</v>
      </c>
      <c r="L12184" t="s">
        <v>14800</v>
      </c>
      <c r="M12184" t="s">
        <v>12560</v>
      </c>
      <c r="O12184">
        <v>895</v>
      </c>
      <c r="P12184" t="s">
        <v>14801</v>
      </c>
      <c r="Q12184" t="s">
        <v>12415</v>
      </c>
      <c r="R12184" t="s">
        <v>12416</v>
      </c>
      <c r="S12184" t="s">
        <v>24703</v>
      </c>
      <c r="T12184">
        <v>126</v>
      </c>
      <c r="U12184" t="s">
        <v>12418</v>
      </c>
      <c r="V12184">
        <v>238</v>
      </c>
      <c r="W12184">
        <v>11</v>
      </c>
      <c r="X12184">
        <v>2</v>
      </c>
      <c r="Y12184" t="s">
        <v>12472</v>
      </c>
      <c r="Z12184" t="s">
        <v>12420</v>
      </c>
      <c r="AA12184" t="s">
        <v>24524</v>
      </c>
      <c r="AB12184" t="s">
        <v>12473</v>
      </c>
      <c r="AC12184">
        <v>2</v>
      </c>
      <c r="AD12184" s="123">
        <v>39785</v>
      </c>
      <c r="AE12184" t="s">
        <v>24525</v>
      </c>
      <c r="AG12184">
        <v>40006021</v>
      </c>
      <c r="AL12184" t="s">
        <v>12473</v>
      </c>
      <c r="AN12184">
        <v>3900330401</v>
      </c>
      <c r="AO12184">
        <v>16</v>
      </c>
      <c r="AP12184" t="s">
        <v>12424</v>
      </c>
      <c r="AQ12184" t="s">
        <v>11408</v>
      </c>
      <c r="AR12184">
        <v>4100</v>
      </c>
      <c r="AT12184">
        <v>0</v>
      </c>
      <c r="AV12184" t="s">
        <v>14803</v>
      </c>
      <c r="AW12184">
        <v>116100</v>
      </c>
    </row>
    <row r="12185" spans="1:49" x14ac:dyDescent="0.25">
      <c r="A12185">
        <v>4100</v>
      </c>
      <c r="B12185">
        <v>30110</v>
      </c>
      <c r="C12185">
        <v>4045</v>
      </c>
      <c r="D12185">
        <v>418</v>
      </c>
      <c r="E12185" s="124" t="s">
        <v>24627</v>
      </c>
      <c r="F12185" t="str">
        <f t="shared" si="254"/>
        <v>Ray FisherF.N. SHEPPARD &amp; COMPANY</v>
      </c>
      <c r="G12185" s="150" t="str">
        <f t="shared" si="255"/>
        <v>Ray Fisher</v>
      </c>
      <c r="H12185" s="149" t="s">
        <v>3327</v>
      </c>
      <c r="I12185">
        <v>40007921</v>
      </c>
      <c r="L12185" t="s">
        <v>14191</v>
      </c>
      <c r="M12185" t="s">
        <v>14047</v>
      </c>
      <c r="O12185">
        <v>18520</v>
      </c>
      <c r="P12185">
        <v>41018</v>
      </c>
      <c r="Q12185" t="s">
        <v>12415</v>
      </c>
      <c r="R12185" t="s">
        <v>12416</v>
      </c>
      <c r="S12185" t="s">
        <v>24704</v>
      </c>
      <c r="U12185" t="s">
        <v>12418</v>
      </c>
      <c r="W12185">
        <v>11</v>
      </c>
      <c r="X12185">
        <v>2</v>
      </c>
      <c r="Y12185" t="s">
        <v>12765</v>
      </c>
      <c r="Z12185" t="s">
        <v>12420</v>
      </c>
      <c r="AA12185" t="s">
        <v>12429</v>
      </c>
      <c r="AB12185" t="s">
        <v>12422</v>
      </c>
      <c r="AC12185">
        <v>2</v>
      </c>
      <c r="AD12185" s="123">
        <v>42628</v>
      </c>
      <c r="AE12185" t="s">
        <v>12431</v>
      </c>
      <c r="AG12185">
        <v>40007921</v>
      </c>
      <c r="AL12185" t="s">
        <v>12422</v>
      </c>
      <c r="AN12185">
        <v>1811702301</v>
      </c>
      <c r="AO12185">
        <v>16</v>
      </c>
      <c r="AP12185" t="s">
        <v>12424</v>
      </c>
      <c r="AQ12185" t="s">
        <v>11408</v>
      </c>
      <c r="AR12185">
        <v>4100</v>
      </c>
      <c r="AT12185">
        <v>0</v>
      </c>
      <c r="AV12185" t="s">
        <v>14194</v>
      </c>
      <c r="AW12185">
        <v>116100</v>
      </c>
    </row>
    <row r="12186" spans="1:49" x14ac:dyDescent="0.25">
      <c r="A12186">
        <v>4100</v>
      </c>
      <c r="B12186">
        <v>30110</v>
      </c>
      <c r="C12186">
        <v>4045</v>
      </c>
      <c r="D12186">
        <v>418</v>
      </c>
      <c r="E12186" s="124" t="s">
        <v>24627</v>
      </c>
      <c r="F12186" t="str">
        <f t="shared" si="254"/>
        <v>Ray FisherFRANK CALLAHAN COMPANY INC.</v>
      </c>
      <c r="G12186" s="150" t="str">
        <f t="shared" si="255"/>
        <v>Ray Fisher</v>
      </c>
      <c r="H12186" s="149" t="s">
        <v>3709</v>
      </c>
      <c r="I12186">
        <v>40005949</v>
      </c>
      <c r="L12186" t="s">
        <v>24705</v>
      </c>
      <c r="M12186" t="s">
        <v>12560</v>
      </c>
      <c r="O12186">
        <v>40</v>
      </c>
      <c r="P12186">
        <v>18237</v>
      </c>
      <c r="Q12186" t="s">
        <v>12415</v>
      </c>
      <c r="R12186" t="s">
        <v>12416</v>
      </c>
      <c r="S12186" t="s">
        <v>24706</v>
      </c>
      <c r="U12186" t="s">
        <v>12418</v>
      </c>
      <c r="W12186">
        <v>11</v>
      </c>
      <c r="X12186">
        <v>2</v>
      </c>
      <c r="Y12186" t="s">
        <v>12765</v>
      </c>
      <c r="Z12186" t="s">
        <v>12420</v>
      </c>
      <c r="AA12186" t="s">
        <v>12429</v>
      </c>
      <c r="AB12186" t="s">
        <v>12422</v>
      </c>
      <c r="AC12186">
        <v>2</v>
      </c>
      <c r="AD12186" s="123">
        <v>40198</v>
      </c>
      <c r="AE12186" t="s">
        <v>12431</v>
      </c>
      <c r="AG12186">
        <v>40005949</v>
      </c>
      <c r="AL12186" t="s">
        <v>14028</v>
      </c>
      <c r="AN12186">
        <v>3910722501</v>
      </c>
      <c r="AO12186">
        <v>16</v>
      </c>
      <c r="AP12186" t="s">
        <v>12424</v>
      </c>
      <c r="AQ12186" t="s">
        <v>11408</v>
      </c>
      <c r="AR12186">
        <v>4100</v>
      </c>
      <c r="AT12186">
        <v>0</v>
      </c>
      <c r="AV12186" t="s">
        <v>24707</v>
      </c>
      <c r="AW12186">
        <v>116100</v>
      </c>
    </row>
    <row r="12187" spans="1:49" x14ac:dyDescent="0.25">
      <c r="A12187">
        <v>4100</v>
      </c>
      <c r="B12187">
        <v>30110</v>
      </c>
      <c r="C12187">
        <v>4045</v>
      </c>
      <c r="D12187">
        <v>418</v>
      </c>
      <c r="E12187" s="124" t="s">
        <v>24627</v>
      </c>
      <c r="F12187" t="str">
        <f t="shared" si="254"/>
        <v>Ray FisherH   BARBER &amp; SONS</v>
      </c>
      <c r="G12187" s="150" t="str">
        <f t="shared" si="255"/>
        <v>Ray Fisher</v>
      </c>
      <c r="H12187" s="149" t="s">
        <v>4221</v>
      </c>
      <c r="I12187">
        <v>40006161</v>
      </c>
      <c r="K12187" t="s">
        <v>24708</v>
      </c>
      <c r="L12187" t="s">
        <v>24709</v>
      </c>
      <c r="M12187" t="s">
        <v>17430</v>
      </c>
      <c r="N12187">
        <v>6770</v>
      </c>
      <c r="Q12187" t="s">
        <v>12415</v>
      </c>
      <c r="R12187" t="s">
        <v>12416</v>
      </c>
      <c r="S12187" t="s">
        <v>24710</v>
      </c>
      <c r="T12187">
        <v>3104</v>
      </c>
      <c r="U12187" t="s">
        <v>12418</v>
      </c>
      <c r="W12187">
        <v>11</v>
      </c>
      <c r="X12187">
        <v>2</v>
      </c>
      <c r="Y12187" t="s">
        <v>12765</v>
      </c>
      <c r="Z12187" t="s">
        <v>12420</v>
      </c>
      <c r="AA12187" t="s">
        <v>24524</v>
      </c>
      <c r="AB12187" t="s">
        <v>14028</v>
      </c>
      <c r="AC12187">
        <v>2</v>
      </c>
      <c r="AD12187" s="123">
        <v>39785</v>
      </c>
      <c r="AE12187" t="s">
        <v>24525</v>
      </c>
      <c r="AG12187">
        <v>40006161</v>
      </c>
      <c r="AL12187" t="s">
        <v>14028</v>
      </c>
      <c r="AN12187">
        <v>700902901</v>
      </c>
      <c r="AO12187">
        <v>16</v>
      </c>
      <c r="AP12187" t="s">
        <v>12424</v>
      </c>
      <c r="AQ12187" t="s">
        <v>11408</v>
      </c>
      <c r="AR12187">
        <v>4100</v>
      </c>
      <c r="AT12187">
        <v>2007</v>
      </c>
      <c r="AV12187" t="s">
        <v>24711</v>
      </c>
      <c r="AW12187">
        <v>116100</v>
      </c>
    </row>
    <row r="12188" spans="1:49" x14ac:dyDescent="0.25">
      <c r="A12188">
        <v>4100</v>
      </c>
      <c r="B12188">
        <v>30110</v>
      </c>
      <c r="C12188">
        <v>4045</v>
      </c>
      <c r="D12188">
        <v>418</v>
      </c>
      <c r="E12188" s="124" t="s">
        <v>24627</v>
      </c>
      <c r="F12188" t="str">
        <f t="shared" si="254"/>
        <v>Ray FisherHERCULES SLR INC.</v>
      </c>
      <c r="G12188" s="150" t="str">
        <f t="shared" si="255"/>
        <v>Ray Fisher</v>
      </c>
      <c r="H12188" s="149" t="s">
        <v>4342</v>
      </c>
      <c r="I12188">
        <v>40006236</v>
      </c>
      <c r="K12188" t="s">
        <v>24712</v>
      </c>
      <c r="L12188" t="s">
        <v>24713</v>
      </c>
      <c r="M12188" t="s">
        <v>24714</v>
      </c>
      <c r="N12188" t="s">
        <v>24715</v>
      </c>
      <c r="Q12188" t="s">
        <v>13237</v>
      </c>
      <c r="R12188" t="s">
        <v>12416</v>
      </c>
      <c r="S12188" t="s">
        <v>24716</v>
      </c>
      <c r="T12188">
        <v>3082</v>
      </c>
      <c r="U12188" t="s">
        <v>12418</v>
      </c>
      <c r="W12188">
        <v>12</v>
      </c>
      <c r="X12188">
        <v>2</v>
      </c>
      <c r="Y12188" t="s">
        <v>12765</v>
      </c>
      <c r="Z12188" t="s">
        <v>12420</v>
      </c>
      <c r="AA12188" t="s">
        <v>24524</v>
      </c>
      <c r="AB12188" t="s">
        <v>12473</v>
      </c>
      <c r="AC12188">
        <v>4</v>
      </c>
      <c r="AD12188" s="123">
        <v>39785</v>
      </c>
      <c r="AE12188" t="s">
        <v>24525</v>
      </c>
      <c r="AG12188">
        <v>40006236</v>
      </c>
      <c r="AL12188" t="s">
        <v>12473</v>
      </c>
      <c r="AN12188">
        <v>7001306041</v>
      </c>
      <c r="AO12188">
        <v>16</v>
      </c>
      <c r="AP12188" t="s">
        <v>12424</v>
      </c>
      <c r="AQ12188" t="s">
        <v>11408</v>
      </c>
      <c r="AR12188">
        <v>4100</v>
      </c>
      <c r="AS12188" t="s">
        <v>12491</v>
      </c>
      <c r="AT12188">
        <v>2007</v>
      </c>
      <c r="AV12188" t="s">
        <v>24717</v>
      </c>
      <c r="AW12188">
        <v>116120</v>
      </c>
    </row>
    <row r="12189" spans="1:49" x14ac:dyDescent="0.25">
      <c r="A12189">
        <v>4100</v>
      </c>
      <c r="B12189">
        <v>30110</v>
      </c>
      <c r="C12189">
        <v>4045</v>
      </c>
      <c r="D12189">
        <v>418</v>
      </c>
      <c r="E12189" s="124" t="s">
        <v>24627</v>
      </c>
      <c r="F12189" t="str">
        <f t="shared" si="254"/>
        <v>Ray FisherINDUSTRIAL CONVEYOR BELT SYSTEMS</v>
      </c>
      <c r="G12189" s="150" t="str">
        <f t="shared" si="255"/>
        <v>Ray Fisher</v>
      </c>
      <c r="H12189" s="149" t="s">
        <v>4587</v>
      </c>
      <c r="I12189">
        <v>40008682</v>
      </c>
      <c r="L12189" t="s">
        <v>24718</v>
      </c>
      <c r="M12189" t="s">
        <v>12692</v>
      </c>
      <c r="O12189">
        <v>7149</v>
      </c>
      <c r="P12189">
        <v>31418</v>
      </c>
      <c r="Q12189" t="s">
        <v>12415</v>
      </c>
      <c r="R12189" t="s">
        <v>12416</v>
      </c>
      <c r="S12189" t="s">
        <v>24719</v>
      </c>
      <c r="U12189" t="s">
        <v>12418</v>
      </c>
      <c r="W12189">
        <v>11</v>
      </c>
      <c r="X12189">
        <v>2</v>
      </c>
      <c r="Y12189" t="s">
        <v>12765</v>
      </c>
      <c r="Z12189" t="s">
        <v>12420</v>
      </c>
      <c r="AA12189" t="s">
        <v>12429</v>
      </c>
      <c r="AB12189" t="s">
        <v>12422</v>
      </c>
      <c r="AC12189">
        <v>2</v>
      </c>
      <c r="AD12189" s="123">
        <v>43699</v>
      </c>
      <c r="AE12189" t="s">
        <v>12431</v>
      </c>
      <c r="AG12189">
        <v>40008682</v>
      </c>
      <c r="AL12189" t="s">
        <v>12422</v>
      </c>
      <c r="AN12189">
        <v>1105110101</v>
      </c>
      <c r="AO12189">
        <v>16</v>
      </c>
      <c r="AP12189" t="s">
        <v>12424</v>
      </c>
      <c r="AQ12189" t="s">
        <v>11408</v>
      </c>
      <c r="AR12189">
        <v>4100</v>
      </c>
      <c r="AT12189">
        <v>0</v>
      </c>
      <c r="AV12189" t="s">
        <v>14279</v>
      </c>
      <c r="AW12189">
        <v>116100</v>
      </c>
    </row>
    <row r="12190" spans="1:49" x14ac:dyDescent="0.25">
      <c r="A12190">
        <v>4100</v>
      </c>
      <c r="B12190">
        <v>30110</v>
      </c>
      <c r="C12190">
        <v>4045</v>
      </c>
      <c r="D12190">
        <v>418</v>
      </c>
      <c r="E12190" s="124" t="s">
        <v>24627</v>
      </c>
      <c r="F12190" t="str">
        <f t="shared" si="254"/>
        <v>Ray FisherINDUSTRIAL RUBBER &amp; GASKET CO.</v>
      </c>
      <c r="G12190" s="150" t="str">
        <f t="shared" si="255"/>
        <v>Ray Fisher</v>
      </c>
      <c r="H12190" s="149" t="s">
        <v>4613</v>
      </c>
      <c r="I12190">
        <v>40006164</v>
      </c>
      <c r="L12190" t="s">
        <v>19050</v>
      </c>
      <c r="M12190" t="s">
        <v>13201</v>
      </c>
      <c r="O12190">
        <v>6116</v>
      </c>
      <c r="P12190" t="s">
        <v>19051</v>
      </c>
      <c r="Q12190" t="s">
        <v>12415</v>
      </c>
      <c r="R12190" t="s">
        <v>12416</v>
      </c>
      <c r="S12190" t="s">
        <v>19052</v>
      </c>
      <c r="T12190">
        <v>3112</v>
      </c>
      <c r="U12190" t="s">
        <v>12418</v>
      </c>
      <c r="W12190">
        <v>11</v>
      </c>
      <c r="X12190">
        <v>2</v>
      </c>
      <c r="Y12190" t="s">
        <v>12765</v>
      </c>
      <c r="Z12190" t="s">
        <v>12420</v>
      </c>
      <c r="AA12190" t="s">
        <v>24524</v>
      </c>
      <c r="AB12190" t="s">
        <v>14028</v>
      </c>
      <c r="AC12190">
        <v>2</v>
      </c>
      <c r="AD12190" s="123">
        <v>39785</v>
      </c>
      <c r="AE12190" t="s">
        <v>24525</v>
      </c>
      <c r="AG12190">
        <v>40006164</v>
      </c>
      <c r="AL12190" t="s">
        <v>14028</v>
      </c>
      <c r="AN12190">
        <v>1907900201</v>
      </c>
      <c r="AO12190">
        <v>16</v>
      </c>
      <c r="AP12190" t="s">
        <v>12424</v>
      </c>
      <c r="AQ12190" t="s">
        <v>11408</v>
      </c>
      <c r="AR12190">
        <v>4100</v>
      </c>
      <c r="AT12190">
        <v>0</v>
      </c>
      <c r="AV12190" t="s">
        <v>14279</v>
      </c>
      <c r="AW12190">
        <v>116100</v>
      </c>
    </row>
    <row r="12191" spans="1:49" x14ac:dyDescent="0.25">
      <c r="A12191">
        <v>4100</v>
      </c>
      <c r="B12191">
        <v>30110</v>
      </c>
      <c r="C12191">
        <v>4045</v>
      </c>
      <c r="D12191">
        <v>418</v>
      </c>
      <c r="E12191" s="124" t="s">
        <v>24627</v>
      </c>
      <c r="F12191" t="str">
        <f t="shared" si="254"/>
        <v>Ray FisherINDUSTRIAL RUBBER SPECIALTIES INC.</v>
      </c>
      <c r="G12191" s="150" t="str">
        <f t="shared" si="255"/>
        <v>Ray Fisher</v>
      </c>
      <c r="H12191" s="149" t="s">
        <v>4621</v>
      </c>
      <c r="I12191">
        <v>40006131</v>
      </c>
      <c r="L12191" t="s">
        <v>24720</v>
      </c>
      <c r="M12191" t="s">
        <v>13169</v>
      </c>
      <c r="N12191">
        <v>28603</v>
      </c>
      <c r="O12191">
        <v>37</v>
      </c>
      <c r="Q12191" t="s">
        <v>12415</v>
      </c>
      <c r="R12191" t="s">
        <v>12416</v>
      </c>
      <c r="S12191" t="s">
        <v>24721</v>
      </c>
      <c r="T12191">
        <v>1555</v>
      </c>
      <c r="U12191" t="s">
        <v>12418</v>
      </c>
      <c r="W12191">
        <v>11</v>
      </c>
      <c r="X12191">
        <v>2</v>
      </c>
      <c r="Y12191" t="s">
        <v>12765</v>
      </c>
      <c r="Z12191" t="s">
        <v>12420</v>
      </c>
      <c r="AA12191" t="s">
        <v>24524</v>
      </c>
      <c r="AB12191" t="s">
        <v>14028</v>
      </c>
      <c r="AC12191">
        <v>2</v>
      </c>
      <c r="AD12191" s="123">
        <v>39785</v>
      </c>
      <c r="AE12191" t="s">
        <v>24525</v>
      </c>
      <c r="AG12191">
        <v>40006131</v>
      </c>
      <c r="AL12191" t="s">
        <v>14028</v>
      </c>
      <c r="AN12191">
        <v>3402705201</v>
      </c>
      <c r="AO12191">
        <v>16</v>
      </c>
      <c r="AP12191" t="s">
        <v>12424</v>
      </c>
      <c r="AQ12191" t="s">
        <v>11408</v>
      </c>
      <c r="AR12191">
        <v>4100</v>
      </c>
      <c r="AT12191">
        <v>2007</v>
      </c>
      <c r="AV12191" t="s">
        <v>14279</v>
      </c>
      <c r="AW12191">
        <v>116100</v>
      </c>
    </row>
    <row r="12192" spans="1:49" x14ac:dyDescent="0.25">
      <c r="A12192">
        <v>4100</v>
      </c>
      <c r="B12192">
        <v>30110</v>
      </c>
      <c r="C12192">
        <v>4045</v>
      </c>
      <c r="D12192">
        <v>418</v>
      </c>
      <c r="E12192" s="124" t="s">
        <v>24627</v>
      </c>
      <c r="F12192" t="str">
        <f t="shared" si="254"/>
        <v>Ray FisherINDUSTRIAL SUPPLY SOLUTION</v>
      </c>
      <c r="G12192" s="150" t="str">
        <f t="shared" si="255"/>
        <v>Ray Fisher</v>
      </c>
      <c r="H12192" s="149" t="s">
        <v>4638</v>
      </c>
      <c r="I12192">
        <v>40006157</v>
      </c>
      <c r="J12192" t="s">
        <v>12492</v>
      </c>
      <c r="L12192" t="s">
        <v>16850</v>
      </c>
      <c r="M12192" t="s">
        <v>16851</v>
      </c>
      <c r="N12192">
        <v>25339</v>
      </c>
      <c r="O12192">
        <v>11209</v>
      </c>
      <c r="Q12192" t="s">
        <v>12415</v>
      </c>
      <c r="R12192" t="s">
        <v>12416</v>
      </c>
      <c r="S12192" t="s">
        <v>24722</v>
      </c>
      <c r="T12192">
        <v>3046</v>
      </c>
      <c r="U12192" t="s">
        <v>12418</v>
      </c>
      <c r="W12192">
        <v>11</v>
      </c>
      <c r="X12192">
        <v>2</v>
      </c>
      <c r="Y12192" t="s">
        <v>12765</v>
      </c>
      <c r="Z12192" t="s">
        <v>12420</v>
      </c>
      <c r="AA12192" t="s">
        <v>24524</v>
      </c>
      <c r="AB12192" t="s">
        <v>14028</v>
      </c>
      <c r="AC12192">
        <v>2</v>
      </c>
      <c r="AD12192" s="123">
        <v>39785</v>
      </c>
      <c r="AE12192" t="s">
        <v>24525</v>
      </c>
      <c r="AG12192">
        <v>40006157</v>
      </c>
      <c r="AL12192" t="s">
        <v>14028</v>
      </c>
      <c r="AN12192">
        <v>4903900701</v>
      </c>
      <c r="AO12192">
        <v>16</v>
      </c>
      <c r="AP12192" t="s">
        <v>12424</v>
      </c>
      <c r="AQ12192" t="s">
        <v>11408</v>
      </c>
      <c r="AR12192">
        <v>4100</v>
      </c>
      <c r="AS12192" t="s">
        <v>12491</v>
      </c>
      <c r="AT12192">
        <v>2007</v>
      </c>
      <c r="AV12192" t="s">
        <v>14279</v>
      </c>
      <c r="AW12192">
        <v>116100</v>
      </c>
    </row>
    <row r="12193" spans="1:49" x14ac:dyDescent="0.25">
      <c r="A12193">
        <v>4100</v>
      </c>
      <c r="B12193">
        <v>30110</v>
      </c>
      <c r="C12193">
        <v>4045</v>
      </c>
      <c r="D12193">
        <v>418</v>
      </c>
      <c r="E12193" s="124" t="s">
        <v>24627</v>
      </c>
      <c r="F12193" t="str">
        <f t="shared" si="254"/>
        <v>Ray FisherJ  C   MCLAREN BELTING INC</v>
      </c>
      <c r="G12193" s="150" t="str">
        <f t="shared" si="255"/>
        <v>Ray Fisher</v>
      </c>
      <c r="H12193" s="149" t="s">
        <v>4804</v>
      </c>
      <c r="I12193">
        <v>40006239</v>
      </c>
      <c r="K12193" t="s">
        <v>24723</v>
      </c>
      <c r="L12193" t="s">
        <v>24724</v>
      </c>
      <c r="M12193" t="s">
        <v>21701</v>
      </c>
      <c r="N12193" t="s">
        <v>24725</v>
      </c>
      <c r="Q12193" t="s">
        <v>13237</v>
      </c>
      <c r="R12193" t="s">
        <v>12416</v>
      </c>
      <c r="S12193" t="s">
        <v>24726</v>
      </c>
      <c r="T12193">
        <v>3116</v>
      </c>
      <c r="U12193" t="s">
        <v>12418</v>
      </c>
      <c r="W12193">
        <v>12</v>
      </c>
      <c r="X12193">
        <v>2</v>
      </c>
      <c r="Y12193" t="s">
        <v>12765</v>
      </c>
      <c r="Z12193" t="s">
        <v>12420</v>
      </c>
      <c r="AA12193" t="s">
        <v>24524</v>
      </c>
      <c r="AB12193" t="s">
        <v>14028</v>
      </c>
      <c r="AC12193">
        <v>4</v>
      </c>
      <c r="AD12193" s="123">
        <v>39785</v>
      </c>
      <c r="AE12193" t="s">
        <v>24525</v>
      </c>
      <c r="AG12193">
        <v>40006239</v>
      </c>
      <c r="AL12193" t="s">
        <v>14028</v>
      </c>
      <c r="AN12193">
        <v>7001908201</v>
      </c>
      <c r="AO12193">
        <v>16</v>
      </c>
      <c r="AP12193" t="s">
        <v>12424</v>
      </c>
      <c r="AQ12193" t="s">
        <v>11408</v>
      </c>
      <c r="AR12193">
        <v>4100</v>
      </c>
      <c r="AS12193" t="s">
        <v>12491</v>
      </c>
      <c r="AT12193">
        <v>2007</v>
      </c>
      <c r="AV12193" t="s">
        <v>24727</v>
      </c>
      <c r="AW12193">
        <v>116120</v>
      </c>
    </row>
    <row r="12194" spans="1:49" x14ac:dyDescent="0.25">
      <c r="A12194">
        <v>4100</v>
      </c>
      <c r="B12194">
        <v>30110</v>
      </c>
      <c r="C12194">
        <v>4045</v>
      </c>
      <c r="D12194">
        <v>418</v>
      </c>
      <c r="E12194" s="124" t="s">
        <v>24627</v>
      </c>
      <c r="F12194" t="str">
        <f t="shared" si="254"/>
        <v>Ray FisherJ &amp; D MANUFACTURING CO</v>
      </c>
      <c r="G12194" s="150" t="str">
        <f t="shared" si="255"/>
        <v>Ray Fisher</v>
      </c>
      <c r="H12194" s="149" t="s">
        <v>4805</v>
      </c>
      <c r="I12194">
        <v>40006166</v>
      </c>
      <c r="K12194" t="s">
        <v>24728</v>
      </c>
      <c r="L12194" t="s">
        <v>15257</v>
      </c>
      <c r="M12194" t="s">
        <v>14186</v>
      </c>
      <c r="N12194">
        <v>54701</v>
      </c>
      <c r="Q12194" t="s">
        <v>12415</v>
      </c>
      <c r="R12194" t="s">
        <v>12416</v>
      </c>
      <c r="S12194" t="s">
        <v>24729</v>
      </c>
      <c r="T12194">
        <v>3114</v>
      </c>
      <c r="U12194" t="s">
        <v>12418</v>
      </c>
      <c r="W12194">
        <v>11</v>
      </c>
      <c r="X12194">
        <v>2</v>
      </c>
      <c r="Y12194" t="s">
        <v>12765</v>
      </c>
      <c r="Z12194" t="s">
        <v>12420</v>
      </c>
      <c r="AA12194" t="s">
        <v>24524</v>
      </c>
      <c r="AB12194" t="s">
        <v>14028</v>
      </c>
      <c r="AC12194">
        <v>2</v>
      </c>
      <c r="AD12194" s="123">
        <v>39785</v>
      </c>
      <c r="AE12194" t="s">
        <v>24525</v>
      </c>
      <c r="AG12194">
        <v>40006166</v>
      </c>
      <c r="AL12194" t="s">
        <v>14028</v>
      </c>
      <c r="AN12194">
        <v>5001702501</v>
      </c>
      <c r="AO12194">
        <v>16</v>
      </c>
      <c r="AP12194" t="s">
        <v>12424</v>
      </c>
      <c r="AQ12194" t="s">
        <v>11408</v>
      </c>
      <c r="AR12194">
        <v>4100</v>
      </c>
      <c r="AS12194" t="s">
        <v>12491</v>
      </c>
      <c r="AT12194">
        <v>2007</v>
      </c>
      <c r="AV12194" t="s">
        <v>24730</v>
      </c>
      <c r="AW12194">
        <v>116100</v>
      </c>
    </row>
    <row r="12195" spans="1:49" x14ac:dyDescent="0.25">
      <c r="A12195">
        <v>4100</v>
      </c>
      <c r="B12195">
        <v>30110</v>
      </c>
      <c r="C12195">
        <v>4045</v>
      </c>
      <c r="D12195">
        <v>418</v>
      </c>
      <c r="E12195" s="124" t="s">
        <v>24627</v>
      </c>
      <c r="F12195" t="str">
        <f t="shared" si="254"/>
        <v>Ray FisherJEALCO INTERNATIONAL, INC. - WEST</v>
      </c>
      <c r="G12195" s="150" t="str">
        <f t="shared" si="255"/>
        <v>Ray Fisher</v>
      </c>
      <c r="H12195" s="149" t="s">
        <v>4901</v>
      </c>
      <c r="I12195">
        <v>40006086</v>
      </c>
      <c r="K12195" t="s">
        <v>24731</v>
      </c>
      <c r="L12195" t="s">
        <v>22673</v>
      </c>
      <c r="M12195" t="s">
        <v>12521</v>
      </c>
      <c r="N12195">
        <v>45011</v>
      </c>
      <c r="Q12195" t="s">
        <v>12415</v>
      </c>
      <c r="R12195" t="s">
        <v>12416</v>
      </c>
      <c r="S12195" t="s">
        <v>24732</v>
      </c>
      <c r="T12195">
        <v>634</v>
      </c>
      <c r="U12195" t="s">
        <v>12418</v>
      </c>
      <c r="W12195">
        <v>11</v>
      </c>
      <c r="X12195">
        <v>2</v>
      </c>
      <c r="Y12195" t="s">
        <v>12765</v>
      </c>
      <c r="Z12195" t="s">
        <v>12420</v>
      </c>
      <c r="AA12195" t="s">
        <v>24524</v>
      </c>
      <c r="AB12195" t="s">
        <v>14028</v>
      </c>
      <c r="AC12195">
        <v>2</v>
      </c>
      <c r="AD12195" s="123">
        <v>39785</v>
      </c>
      <c r="AE12195" t="s">
        <v>24525</v>
      </c>
      <c r="AG12195">
        <v>40006086</v>
      </c>
      <c r="AL12195" t="s">
        <v>14028</v>
      </c>
      <c r="AN12195">
        <v>3601710401</v>
      </c>
      <c r="AO12195">
        <v>16</v>
      </c>
      <c r="AP12195" t="s">
        <v>12424</v>
      </c>
      <c r="AQ12195" t="s">
        <v>11408</v>
      </c>
      <c r="AR12195">
        <v>4100</v>
      </c>
      <c r="AT12195">
        <v>2007</v>
      </c>
      <c r="AV12195" t="s">
        <v>24733</v>
      </c>
      <c r="AW12195">
        <v>116100</v>
      </c>
    </row>
    <row r="12196" spans="1:49" x14ac:dyDescent="0.25">
      <c r="A12196">
        <v>4100</v>
      </c>
      <c r="B12196">
        <v>30110</v>
      </c>
      <c r="C12196">
        <v>4045</v>
      </c>
      <c r="D12196">
        <v>418</v>
      </c>
      <c r="E12196" s="124" t="s">
        <v>24627</v>
      </c>
      <c r="F12196" s="185" t="str">
        <f t="shared" si="254"/>
        <v>Ray FisherJERRY BROTHERS IND</v>
      </c>
      <c r="G12196" s="150" t="str">
        <f t="shared" si="255"/>
        <v>Ray Fisher</v>
      </c>
      <c r="H12196" s="149" t="s">
        <v>4920</v>
      </c>
      <c r="I12196">
        <v>40006149</v>
      </c>
      <c r="K12196" t="s">
        <v>24734</v>
      </c>
      <c r="L12196" t="s">
        <v>14785</v>
      </c>
      <c r="M12196" t="s">
        <v>16547</v>
      </c>
      <c r="N12196">
        <v>23234</v>
      </c>
      <c r="Q12196" t="s">
        <v>12415</v>
      </c>
      <c r="R12196" t="s">
        <v>12416</v>
      </c>
      <c r="S12196">
        <v>8042710689</v>
      </c>
      <c r="T12196">
        <v>1752</v>
      </c>
      <c r="U12196" t="s">
        <v>12418</v>
      </c>
      <c r="W12196">
        <v>11</v>
      </c>
      <c r="X12196">
        <v>2</v>
      </c>
      <c r="Y12196" t="s">
        <v>12765</v>
      </c>
      <c r="Z12196" t="s">
        <v>12420</v>
      </c>
      <c r="AA12196" t="s">
        <v>24524</v>
      </c>
      <c r="AB12196" t="s">
        <v>14028</v>
      </c>
      <c r="AC12196">
        <v>2</v>
      </c>
      <c r="AD12196" s="123">
        <v>39785</v>
      </c>
      <c r="AE12196" t="s">
        <v>24525</v>
      </c>
      <c r="AG12196">
        <v>40006149</v>
      </c>
      <c r="AL12196" t="s">
        <v>14028</v>
      </c>
      <c r="AN12196">
        <v>4776005501</v>
      </c>
      <c r="AO12196">
        <v>16</v>
      </c>
      <c r="AP12196" t="s">
        <v>12424</v>
      </c>
      <c r="AQ12196" t="s">
        <v>11408</v>
      </c>
      <c r="AR12196">
        <v>4100</v>
      </c>
      <c r="AT12196">
        <v>2007</v>
      </c>
      <c r="AV12196" t="s">
        <v>24043</v>
      </c>
      <c r="AW12196">
        <v>116100</v>
      </c>
    </row>
    <row r="12197" spans="1:49" x14ac:dyDescent="0.25">
      <c r="A12197">
        <v>4100</v>
      </c>
      <c r="B12197">
        <v>30110</v>
      </c>
      <c r="C12197">
        <v>4045</v>
      </c>
      <c r="D12197">
        <v>418</v>
      </c>
      <c r="E12197" s="124" t="s">
        <v>24627</v>
      </c>
      <c r="F12197" s="185" t="str">
        <f t="shared" si="254"/>
        <v>Ray FisherJERRY BROTHERS IND-6146</v>
      </c>
      <c r="G12197" s="150" t="str">
        <f t="shared" si="255"/>
        <v>Ray Fisher</v>
      </c>
      <c r="H12197" s="149" t="s">
        <v>24735</v>
      </c>
      <c r="I12197">
        <v>40006146</v>
      </c>
      <c r="K12197" t="s">
        <v>24736</v>
      </c>
      <c r="L12197" t="s">
        <v>14785</v>
      </c>
      <c r="M12197" t="s">
        <v>16547</v>
      </c>
      <c r="N12197">
        <v>23234</v>
      </c>
      <c r="Q12197" t="s">
        <v>12415</v>
      </c>
      <c r="R12197" t="s">
        <v>12416</v>
      </c>
      <c r="S12197" t="s">
        <v>24737</v>
      </c>
      <c r="T12197">
        <v>1694</v>
      </c>
      <c r="U12197" t="s">
        <v>12418</v>
      </c>
      <c r="W12197">
        <v>11</v>
      </c>
      <c r="X12197">
        <v>2</v>
      </c>
      <c r="Y12197" t="s">
        <v>12765</v>
      </c>
      <c r="Z12197" t="s">
        <v>12420</v>
      </c>
      <c r="AA12197" t="s">
        <v>24524</v>
      </c>
      <c r="AB12197" t="s">
        <v>14028</v>
      </c>
      <c r="AC12197">
        <v>2</v>
      </c>
      <c r="AD12197" s="123">
        <v>39785</v>
      </c>
      <c r="AE12197" t="s">
        <v>24525</v>
      </c>
      <c r="AG12197">
        <v>40006146</v>
      </c>
      <c r="AL12197" t="s">
        <v>14028</v>
      </c>
      <c r="AN12197">
        <v>4776005501</v>
      </c>
      <c r="AO12197">
        <v>16</v>
      </c>
      <c r="AP12197" t="s">
        <v>12424</v>
      </c>
      <c r="AQ12197" t="s">
        <v>11408</v>
      </c>
      <c r="AR12197">
        <v>4100</v>
      </c>
      <c r="AS12197" t="s">
        <v>12491</v>
      </c>
      <c r="AT12197">
        <v>2007</v>
      </c>
      <c r="AV12197" t="s">
        <v>24043</v>
      </c>
      <c r="AW12197">
        <v>116100</v>
      </c>
    </row>
    <row r="12198" spans="1:49" x14ac:dyDescent="0.25">
      <c r="A12198">
        <v>4100</v>
      </c>
      <c r="B12198">
        <v>30110</v>
      </c>
      <c r="C12198">
        <v>4045</v>
      </c>
      <c r="D12198">
        <v>418</v>
      </c>
      <c r="E12198" s="124" t="s">
        <v>24627</v>
      </c>
      <c r="F12198" t="str">
        <f t="shared" si="254"/>
        <v>Ray FisherKNOXVILLE RUBBER &amp; GASKET CO., INC</v>
      </c>
      <c r="G12198" s="150" t="str">
        <f t="shared" si="255"/>
        <v>Ray Fisher</v>
      </c>
      <c r="H12198" s="149" t="s">
        <v>5275</v>
      </c>
      <c r="I12198">
        <v>40006152</v>
      </c>
      <c r="L12198" t="s">
        <v>15585</v>
      </c>
      <c r="M12198" t="s">
        <v>12703</v>
      </c>
      <c r="O12198">
        <v>30607</v>
      </c>
      <c r="P12198" t="s">
        <v>24738</v>
      </c>
      <c r="Q12198" t="s">
        <v>12415</v>
      </c>
      <c r="R12198" t="s">
        <v>12416</v>
      </c>
      <c r="S12198">
        <v>8654509444</v>
      </c>
      <c r="T12198">
        <v>1770</v>
      </c>
      <c r="U12198" t="s">
        <v>12418</v>
      </c>
      <c r="W12198">
        <v>11</v>
      </c>
      <c r="X12198">
        <v>2</v>
      </c>
      <c r="Y12198" t="s">
        <v>12765</v>
      </c>
      <c r="Z12198" t="s">
        <v>12420</v>
      </c>
      <c r="AA12198" t="s">
        <v>24524</v>
      </c>
      <c r="AB12198" t="s">
        <v>14028</v>
      </c>
      <c r="AC12198">
        <v>2</v>
      </c>
      <c r="AD12198" s="123">
        <v>39785</v>
      </c>
      <c r="AE12198" t="s">
        <v>24525</v>
      </c>
      <c r="AG12198">
        <v>40006152</v>
      </c>
      <c r="AL12198" t="s">
        <v>14028</v>
      </c>
      <c r="AN12198">
        <v>4309304001</v>
      </c>
      <c r="AO12198">
        <v>16</v>
      </c>
      <c r="AP12198" t="s">
        <v>12424</v>
      </c>
      <c r="AQ12198" t="s">
        <v>11408</v>
      </c>
      <c r="AR12198">
        <v>4100</v>
      </c>
      <c r="AT12198">
        <v>2007</v>
      </c>
      <c r="AV12198" t="s">
        <v>15585</v>
      </c>
      <c r="AW12198">
        <v>116100</v>
      </c>
    </row>
    <row r="12199" spans="1:49" x14ac:dyDescent="0.25">
      <c r="A12199">
        <v>4100</v>
      </c>
      <c r="B12199">
        <v>30110</v>
      </c>
      <c r="C12199">
        <v>4045</v>
      </c>
      <c r="D12199">
        <v>418</v>
      </c>
      <c r="E12199" s="124" t="s">
        <v>24627</v>
      </c>
      <c r="F12199" t="str">
        <f t="shared" si="254"/>
        <v>Ray FisherLUFKIN FUBBER &amp; GASKET CO.</v>
      </c>
      <c r="G12199" s="150" t="str">
        <f t="shared" si="255"/>
        <v>Ray Fisher</v>
      </c>
      <c r="H12199" s="149" t="s">
        <v>5628</v>
      </c>
      <c r="I12199">
        <v>40005903</v>
      </c>
      <c r="K12199" t="s">
        <v>24739</v>
      </c>
      <c r="L12199" t="s">
        <v>19626</v>
      </c>
      <c r="M12199" t="s">
        <v>12494</v>
      </c>
      <c r="N12199">
        <v>75915</v>
      </c>
      <c r="Q12199" t="s">
        <v>12415</v>
      </c>
      <c r="R12199" t="s">
        <v>12416</v>
      </c>
      <c r="S12199" t="s">
        <v>19628</v>
      </c>
      <c r="U12199" t="s">
        <v>12418</v>
      </c>
      <c r="W12199">
        <v>11</v>
      </c>
      <c r="X12199">
        <v>2</v>
      </c>
      <c r="Y12199" t="s">
        <v>12765</v>
      </c>
      <c r="Z12199" t="s">
        <v>12420</v>
      </c>
      <c r="AA12199" t="s">
        <v>12429</v>
      </c>
      <c r="AB12199" t="s">
        <v>14028</v>
      </c>
      <c r="AC12199">
        <v>2</v>
      </c>
      <c r="AD12199" s="123">
        <v>40120</v>
      </c>
      <c r="AE12199" t="s">
        <v>12431</v>
      </c>
      <c r="AG12199">
        <v>40005903</v>
      </c>
      <c r="AL12199" t="s">
        <v>14028</v>
      </c>
      <c r="AN12199">
        <v>4400518501</v>
      </c>
      <c r="AO12199">
        <v>16</v>
      </c>
      <c r="AP12199" t="s">
        <v>12424</v>
      </c>
      <c r="AQ12199" t="s">
        <v>11408</v>
      </c>
      <c r="AR12199">
        <v>4100</v>
      </c>
      <c r="AS12199" t="s">
        <v>12491</v>
      </c>
      <c r="AT12199">
        <v>0</v>
      </c>
      <c r="AV12199" t="s">
        <v>19629</v>
      </c>
      <c r="AW12199">
        <v>116100</v>
      </c>
    </row>
    <row r="12200" spans="1:49" x14ac:dyDescent="0.25">
      <c r="A12200">
        <v>4100</v>
      </c>
      <c r="B12200">
        <v>30110</v>
      </c>
      <c r="C12200">
        <v>4045</v>
      </c>
      <c r="D12200">
        <v>418</v>
      </c>
      <c r="E12200" s="124" t="s">
        <v>24627</v>
      </c>
      <c r="F12200" t="str">
        <f t="shared" si="254"/>
        <v>Ray FisherLUTTRELL BELTING &amp; SUPPLY</v>
      </c>
      <c r="G12200" s="150" t="str">
        <f t="shared" si="255"/>
        <v>Ray Fisher</v>
      </c>
      <c r="H12200" s="149" t="s">
        <v>5637</v>
      </c>
      <c r="I12200">
        <v>40006134</v>
      </c>
      <c r="K12200" t="s">
        <v>24740</v>
      </c>
      <c r="L12200" t="s">
        <v>14079</v>
      </c>
      <c r="M12200" t="s">
        <v>12703</v>
      </c>
      <c r="N12200">
        <v>38109</v>
      </c>
      <c r="Q12200" t="s">
        <v>12415</v>
      </c>
      <c r="R12200" t="s">
        <v>12416</v>
      </c>
      <c r="S12200" t="s">
        <v>14365</v>
      </c>
      <c r="T12200">
        <v>1572</v>
      </c>
      <c r="U12200" t="s">
        <v>12418</v>
      </c>
      <c r="W12200">
        <v>11</v>
      </c>
      <c r="X12200">
        <v>2</v>
      </c>
      <c r="Y12200" t="s">
        <v>12765</v>
      </c>
      <c r="Z12200" t="s">
        <v>12420</v>
      </c>
      <c r="AA12200" t="s">
        <v>24524</v>
      </c>
      <c r="AB12200" t="s">
        <v>12422</v>
      </c>
      <c r="AC12200">
        <v>2</v>
      </c>
      <c r="AD12200" s="123">
        <v>39785</v>
      </c>
      <c r="AE12200" t="s">
        <v>24525</v>
      </c>
      <c r="AG12200">
        <v>40006134</v>
      </c>
      <c r="AL12200" t="s">
        <v>12422</v>
      </c>
      <c r="AN12200">
        <v>4315705601</v>
      </c>
      <c r="AO12200">
        <v>16</v>
      </c>
      <c r="AP12200" t="s">
        <v>12424</v>
      </c>
      <c r="AQ12200" t="s">
        <v>11408</v>
      </c>
      <c r="AR12200">
        <v>4100</v>
      </c>
      <c r="AT12200">
        <v>2007</v>
      </c>
      <c r="AV12200" t="s">
        <v>14366</v>
      </c>
      <c r="AW12200">
        <v>116100</v>
      </c>
    </row>
    <row r="12201" spans="1:49" x14ac:dyDescent="0.25">
      <c r="A12201">
        <v>4100</v>
      </c>
      <c r="B12201">
        <v>30110</v>
      </c>
      <c r="C12201">
        <v>4045</v>
      </c>
      <c r="D12201">
        <v>418</v>
      </c>
      <c r="E12201" s="124" t="s">
        <v>24627</v>
      </c>
      <c r="F12201" t="str">
        <f t="shared" si="254"/>
        <v>Ray FisherMCLEOD LEATHER &amp; BELTING</v>
      </c>
      <c r="G12201" s="150" t="str">
        <f t="shared" si="255"/>
        <v>Ray Fisher</v>
      </c>
      <c r="H12201" s="149" t="s">
        <v>5877</v>
      </c>
      <c r="I12201">
        <v>40006024</v>
      </c>
      <c r="K12201" t="s">
        <v>24741</v>
      </c>
      <c r="L12201" t="s">
        <v>16712</v>
      </c>
      <c r="M12201" t="s">
        <v>13169</v>
      </c>
      <c r="N12201">
        <v>27403</v>
      </c>
      <c r="Q12201" t="s">
        <v>12415</v>
      </c>
      <c r="R12201" t="s">
        <v>12416</v>
      </c>
      <c r="S12201">
        <v>8006321316</v>
      </c>
      <c r="T12201">
        <v>140</v>
      </c>
      <c r="U12201" t="s">
        <v>12418</v>
      </c>
      <c r="W12201">
        <v>11</v>
      </c>
      <c r="X12201">
        <v>2</v>
      </c>
      <c r="Y12201" t="s">
        <v>12765</v>
      </c>
      <c r="Z12201" t="s">
        <v>12420</v>
      </c>
      <c r="AA12201" t="s">
        <v>24524</v>
      </c>
      <c r="AB12201" t="s">
        <v>14028</v>
      </c>
      <c r="AC12201">
        <v>2</v>
      </c>
      <c r="AD12201" s="123">
        <v>39785</v>
      </c>
      <c r="AE12201" t="s">
        <v>24525</v>
      </c>
      <c r="AG12201">
        <v>40006024</v>
      </c>
      <c r="AL12201" t="s">
        <v>14028</v>
      </c>
      <c r="AN12201">
        <v>3408104701</v>
      </c>
      <c r="AO12201">
        <v>16</v>
      </c>
      <c r="AP12201" t="s">
        <v>12424</v>
      </c>
      <c r="AQ12201" t="s">
        <v>11408</v>
      </c>
      <c r="AR12201">
        <v>4100</v>
      </c>
      <c r="AT12201">
        <v>2007</v>
      </c>
      <c r="AV12201" t="s">
        <v>16900</v>
      </c>
      <c r="AW12201">
        <v>116100</v>
      </c>
    </row>
    <row r="12202" spans="1:49" x14ac:dyDescent="0.25">
      <c r="A12202">
        <v>4100</v>
      </c>
      <c r="B12202">
        <v>30110</v>
      </c>
      <c r="C12202">
        <v>4045</v>
      </c>
      <c r="D12202">
        <v>418</v>
      </c>
      <c r="E12202" s="124" t="s">
        <v>24627</v>
      </c>
      <c r="F12202" t="str">
        <f t="shared" si="254"/>
        <v>Ray FisherMIDWEST IND. RUBBER - SUWANEE</v>
      </c>
      <c r="G12202" s="150" t="str">
        <f t="shared" si="255"/>
        <v>Ray Fisher</v>
      </c>
      <c r="H12202" s="149" t="s">
        <v>6050</v>
      </c>
      <c r="I12202">
        <v>40006083</v>
      </c>
      <c r="K12202" t="s">
        <v>24742</v>
      </c>
      <c r="L12202" t="s">
        <v>22592</v>
      </c>
      <c r="M12202" t="s">
        <v>13327</v>
      </c>
      <c r="N12202">
        <v>63132</v>
      </c>
      <c r="Q12202" t="s">
        <v>12415</v>
      </c>
      <c r="R12202" t="s">
        <v>12416</v>
      </c>
      <c r="S12202" t="s">
        <v>22684</v>
      </c>
      <c r="T12202">
        <v>603</v>
      </c>
      <c r="U12202" t="s">
        <v>12418</v>
      </c>
      <c r="V12202">
        <v>208</v>
      </c>
      <c r="W12202">
        <v>11</v>
      </c>
      <c r="X12202">
        <v>2</v>
      </c>
      <c r="Y12202" t="s">
        <v>12765</v>
      </c>
      <c r="Z12202" t="s">
        <v>12420</v>
      </c>
      <c r="AA12202" t="s">
        <v>24524</v>
      </c>
      <c r="AB12202" t="s">
        <v>12473</v>
      </c>
      <c r="AC12202">
        <v>2</v>
      </c>
      <c r="AD12202" s="123">
        <v>39785</v>
      </c>
      <c r="AE12202" t="s">
        <v>24525</v>
      </c>
      <c r="AG12202">
        <v>40006083</v>
      </c>
      <c r="AL12202" t="s">
        <v>12473</v>
      </c>
      <c r="AN12202">
        <v>2651012701</v>
      </c>
      <c r="AO12202">
        <v>16</v>
      </c>
      <c r="AP12202" t="s">
        <v>12424</v>
      </c>
      <c r="AQ12202" t="s">
        <v>11408</v>
      </c>
      <c r="AR12202">
        <v>4100</v>
      </c>
      <c r="AT12202">
        <v>2007</v>
      </c>
      <c r="AV12202" t="s">
        <v>22685</v>
      </c>
      <c r="AW12202">
        <v>116100</v>
      </c>
    </row>
    <row r="12203" spans="1:49" x14ac:dyDescent="0.25">
      <c r="A12203">
        <v>4100</v>
      </c>
      <c r="B12203">
        <v>30110</v>
      </c>
      <c r="C12203">
        <v>4045</v>
      </c>
      <c r="D12203">
        <v>418</v>
      </c>
      <c r="E12203" s="124" t="s">
        <v>24627</v>
      </c>
      <c r="F12203" t="str">
        <f t="shared" si="254"/>
        <v>Ray FisherMIDWEST INDUSTRIAL RUBBER</v>
      </c>
      <c r="G12203" s="150" t="str">
        <f t="shared" si="255"/>
        <v>Ray Fisher</v>
      </c>
      <c r="H12203" s="149" t="s">
        <v>6073</v>
      </c>
      <c r="I12203">
        <v>40006059</v>
      </c>
      <c r="K12203" t="s">
        <v>24742</v>
      </c>
      <c r="L12203" t="s">
        <v>24743</v>
      </c>
      <c r="M12203" t="s">
        <v>13327</v>
      </c>
      <c r="N12203">
        <v>63132</v>
      </c>
      <c r="Q12203" t="s">
        <v>12415</v>
      </c>
      <c r="R12203" t="s">
        <v>12416</v>
      </c>
      <c r="S12203" t="s">
        <v>22684</v>
      </c>
      <c r="T12203">
        <v>322</v>
      </c>
      <c r="U12203" t="s">
        <v>12418</v>
      </c>
      <c r="V12203">
        <v>208</v>
      </c>
      <c r="W12203">
        <v>11</v>
      </c>
      <c r="X12203">
        <v>2</v>
      </c>
      <c r="Y12203" t="s">
        <v>12765</v>
      </c>
      <c r="Z12203" t="s">
        <v>12420</v>
      </c>
      <c r="AA12203" t="s">
        <v>24524</v>
      </c>
      <c r="AB12203" t="s">
        <v>12757</v>
      </c>
      <c r="AC12203">
        <v>2</v>
      </c>
      <c r="AD12203" s="123">
        <v>39785</v>
      </c>
      <c r="AE12203" t="s">
        <v>24525</v>
      </c>
      <c r="AG12203">
        <v>40006059</v>
      </c>
      <c r="AL12203" t="s">
        <v>12757</v>
      </c>
      <c r="AN12203">
        <v>2651012701</v>
      </c>
      <c r="AO12203">
        <v>16</v>
      </c>
      <c r="AP12203" t="s">
        <v>12424</v>
      </c>
      <c r="AQ12203" t="s">
        <v>11408</v>
      </c>
      <c r="AR12203">
        <v>4100</v>
      </c>
      <c r="AT12203">
        <v>2007</v>
      </c>
      <c r="AV12203" t="s">
        <v>6047</v>
      </c>
      <c r="AW12203">
        <v>116100</v>
      </c>
    </row>
    <row r="12204" spans="1:49" x14ac:dyDescent="0.25">
      <c r="A12204">
        <v>4100</v>
      </c>
      <c r="B12204">
        <v>30110</v>
      </c>
      <c r="C12204">
        <v>4045</v>
      </c>
      <c r="D12204">
        <v>418</v>
      </c>
      <c r="E12204" s="124" t="s">
        <v>24627</v>
      </c>
      <c r="F12204" t="str">
        <f t="shared" si="254"/>
        <v>Ray FisherMIDWEST INDUSTRIAL RUBBER - ATLANTA</v>
      </c>
      <c r="G12204" s="150" t="str">
        <f t="shared" si="255"/>
        <v>Ray Fisher</v>
      </c>
      <c r="H12204" s="149" t="s">
        <v>13676</v>
      </c>
      <c r="I12204">
        <v>40008651</v>
      </c>
      <c r="K12204" t="s">
        <v>24744</v>
      </c>
      <c r="L12204" t="s">
        <v>24743</v>
      </c>
      <c r="M12204" t="s">
        <v>13327</v>
      </c>
      <c r="N12204">
        <v>63132</v>
      </c>
      <c r="Q12204" t="s">
        <v>12415</v>
      </c>
      <c r="R12204" t="s">
        <v>12416</v>
      </c>
      <c r="S12204" t="s">
        <v>24745</v>
      </c>
      <c r="U12204" t="s">
        <v>12418</v>
      </c>
      <c r="V12204">
        <v>208</v>
      </c>
      <c r="W12204">
        <v>11</v>
      </c>
      <c r="X12204">
        <v>2</v>
      </c>
      <c r="Y12204" t="s">
        <v>12765</v>
      </c>
      <c r="Z12204" t="s">
        <v>12420</v>
      </c>
      <c r="AA12204" t="s">
        <v>12429</v>
      </c>
      <c r="AB12204" t="s">
        <v>12757</v>
      </c>
      <c r="AC12204">
        <v>2</v>
      </c>
      <c r="AD12204" s="123">
        <v>43647</v>
      </c>
      <c r="AE12204" t="s">
        <v>12431</v>
      </c>
      <c r="AG12204">
        <v>40008651</v>
      </c>
      <c r="AL12204" t="s">
        <v>12757</v>
      </c>
      <c r="AN12204">
        <v>2651012701</v>
      </c>
      <c r="AO12204">
        <v>16</v>
      </c>
      <c r="AP12204" t="s">
        <v>12424</v>
      </c>
      <c r="AQ12204" t="s">
        <v>11408</v>
      </c>
      <c r="AR12204">
        <v>4100</v>
      </c>
      <c r="AT12204">
        <v>0</v>
      </c>
      <c r="AV12204" t="s">
        <v>22685</v>
      </c>
      <c r="AW12204">
        <v>116100</v>
      </c>
    </row>
    <row r="12205" spans="1:49" x14ac:dyDescent="0.25">
      <c r="A12205">
        <v>4100</v>
      </c>
      <c r="B12205">
        <v>30110</v>
      </c>
      <c r="C12205">
        <v>4045</v>
      </c>
      <c r="D12205">
        <v>418</v>
      </c>
      <c r="E12205" s="124" t="s">
        <v>24627</v>
      </c>
      <c r="F12205" t="str">
        <f t="shared" si="254"/>
        <v>Ray FisherMIDWEST INDUSTRIAL RUBBER - CHARLOT</v>
      </c>
      <c r="G12205" s="150" t="str">
        <f t="shared" si="255"/>
        <v>Ray Fisher</v>
      </c>
      <c r="H12205" s="149" t="s">
        <v>6074</v>
      </c>
      <c r="I12205">
        <v>40008652</v>
      </c>
      <c r="K12205" t="s">
        <v>24746</v>
      </c>
      <c r="L12205" t="s">
        <v>24743</v>
      </c>
      <c r="M12205" t="s">
        <v>13327</v>
      </c>
      <c r="N12205">
        <v>63132</v>
      </c>
      <c r="Q12205" t="s">
        <v>12415</v>
      </c>
      <c r="R12205" t="s">
        <v>12416</v>
      </c>
      <c r="S12205" t="s">
        <v>24745</v>
      </c>
      <c r="U12205" t="s">
        <v>12418</v>
      </c>
      <c r="V12205">
        <v>208</v>
      </c>
      <c r="W12205">
        <v>11</v>
      </c>
      <c r="X12205">
        <v>2</v>
      </c>
      <c r="Y12205" t="s">
        <v>12765</v>
      </c>
      <c r="Z12205" t="s">
        <v>12420</v>
      </c>
      <c r="AA12205" t="s">
        <v>12429</v>
      </c>
      <c r="AB12205" t="s">
        <v>12757</v>
      </c>
      <c r="AC12205">
        <v>2</v>
      </c>
      <c r="AD12205" s="123">
        <v>43647</v>
      </c>
      <c r="AE12205" t="s">
        <v>12431</v>
      </c>
      <c r="AG12205">
        <v>40008652</v>
      </c>
      <c r="AL12205" t="s">
        <v>12757</v>
      </c>
      <c r="AN12205">
        <v>2651012701</v>
      </c>
      <c r="AO12205">
        <v>16</v>
      </c>
      <c r="AP12205" t="s">
        <v>12424</v>
      </c>
      <c r="AQ12205" t="s">
        <v>11408</v>
      </c>
      <c r="AR12205">
        <v>4100</v>
      </c>
      <c r="AT12205">
        <v>0</v>
      </c>
      <c r="AV12205" t="s">
        <v>22685</v>
      </c>
      <c r="AW12205">
        <v>116100</v>
      </c>
    </row>
    <row r="12206" spans="1:49" x14ac:dyDescent="0.25">
      <c r="A12206">
        <v>4100</v>
      </c>
      <c r="B12206">
        <v>30110</v>
      </c>
      <c r="C12206">
        <v>4045</v>
      </c>
      <c r="D12206">
        <v>418</v>
      </c>
      <c r="E12206" s="124" t="s">
        <v>24627</v>
      </c>
      <c r="F12206" t="str">
        <f t="shared" si="254"/>
        <v>Ray FisherMOTION INDUSTREIS - EPPERSON</v>
      </c>
      <c r="G12206" s="150" t="str">
        <f t="shared" si="255"/>
        <v>Ray Fisher</v>
      </c>
      <c r="H12206" s="149" t="s">
        <v>13747</v>
      </c>
      <c r="I12206">
        <v>40006156</v>
      </c>
      <c r="L12206" t="s">
        <v>12994</v>
      </c>
      <c r="M12206" t="s">
        <v>12995</v>
      </c>
      <c r="O12206">
        <v>1655</v>
      </c>
      <c r="P12206">
        <v>35201</v>
      </c>
      <c r="Q12206" t="s">
        <v>12415</v>
      </c>
      <c r="R12206" t="s">
        <v>12416</v>
      </c>
      <c r="S12206" t="s">
        <v>24747</v>
      </c>
      <c r="T12206">
        <v>3041</v>
      </c>
      <c r="U12206" t="s">
        <v>12418</v>
      </c>
      <c r="V12206">
        <v>209</v>
      </c>
      <c r="W12206">
        <v>11</v>
      </c>
      <c r="X12206">
        <v>2</v>
      </c>
      <c r="Y12206" t="s">
        <v>12765</v>
      </c>
      <c r="Z12206" t="s">
        <v>12420</v>
      </c>
      <c r="AA12206" t="s">
        <v>24524</v>
      </c>
      <c r="AB12206" t="s">
        <v>12757</v>
      </c>
      <c r="AC12206">
        <v>2</v>
      </c>
      <c r="AD12206" s="123">
        <v>39785</v>
      </c>
      <c r="AE12206" t="s">
        <v>24525</v>
      </c>
      <c r="AG12206">
        <v>40006156</v>
      </c>
      <c r="AL12206" t="s">
        <v>12757</v>
      </c>
      <c r="AN12206">
        <v>107301501</v>
      </c>
      <c r="AO12206">
        <v>16</v>
      </c>
      <c r="AP12206" t="s">
        <v>12424</v>
      </c>
      <c r="AQ12206" t="s">
        <v>11408</v>
      </c>
      <c r="AR12206">
        <v>4100</v>
      </c>
      <c r="AT12206">
        <v>0</v>
      </c>
      <c r="AV12206" t="s">
        <v>24748</v>
      </c>
      <c r="AW12206">
        <v>116100</v>
      </c>
    </row>
    <row r="12207" spans="1:49" x14ac:dyDescent="0.25">
      <c r="A12207">
        <v>4100</v>
      </c>
      <c r="B12207">
        <v>30110</v>
      </c>
      <c r="C12207">
        <v>4045</v>
      </c>
      <c r="D12207">
        <v>418</v>
      </c>
      <c r="E12207" s="124" t="s">
        <v>24627</v>
      </c>
      <c r="F12207" t="str">
        <f t="shared" si="254"/>
        <v>Ray FisherMOTION INDUSTRIES, MI HOSE &amp; RUBBER</v>
      </c>
      <c r="G12207" s="150" t="str">
        <f t="shared" si="255"/>
        <v>Ray Fisher</v>
      </c>
      <c r="H12207" s="149" t="s">
        <v>6566</v>
      </c>
      <c r="I12207">
        <v>40006193</v>
      </c>
      <c r="K12207" t="s">
        <v>24749</v>
      </c>
      <c r="L12207" t="s">
        <v>23559</v>
      </c>
      <c r="M12207" t="s">
        <v>13125</v>
      </c>
      <c r="N12207">
        <v>21221</v>
      </c>
      <c r="Q12207" t="s">
        <v>12415</v>
      </c>
      <c r="R12207" t="s">
        <v>12416</v>
      </c>
      <c r="S12207" t="s">
        <v>24199</v>
      </c>
      <c r="T12207">
        <v>3700</v>
      </c>
      <c r="U12207" t="s">
        <v>12418</v>
      </c>
      <c r="V12207">
        <v>209</v>
      </c>
      <c r="W12207">
        <v>11</v>
      </c>
      <c r="X12207">
        <v>2</v>
      </c>
      <c r="Y12207" t="s">
        <v>12419</v>
      </c>
      <c r="Z12207" t="s">
        <v>12420</v>
      </c>
      <c r="AA12207" t="s">
        <v>24524</v>
      </c>
      <c r="AB12207" t="s">
        <v>12997</v>
      </c>
      <c r="AC12207">
        <v>2</v>
      </c>
      <c r="AD12207" s="123">
        <v>39785</v>
      </c>
      <c r="AE12207" t="s">
        <v>24525</v>
      </c>
      <c r="AG12207">
        <v>40006193</v>
      </c>
      <c r="AL12207" t="s">
        <v>12997</v>
      </c>
      <c r="AN12207">
        <v>2151000401</v>
      </c>
      <c r="AO12207">
        <v>16</v>
      </c>
      <c r="AP12207" t="s">
        <v>12424</v>
      </c>
      <c r="AQ12207" t="s">
        <v>11408</v>
      </c>
      <c r="AR12207">
        <v>4100</v>
      </c>
      <c r="AT12207">
        <v>2007</v>
      </c>
      <c r="AV12207" t="s">
        <v>12998</v>
      </c>
      <c r="AW12207">
        <v>116100</v>
      </c>
    </row>
    <row r="12208" spans="1:49" x14ac:dyDescent="0.25">
      <c r="A12208">
        <v>4100</v>
      </c>
      <c r="B12208">
        <v>30110</v>
      </c>
      <c r="C12208">
        <v>4045</v>
      </c>
      <c r="D12208">
        <v>418</v>
      </c>
      <c r="E12208" s="124" t="s">
        <v>24627</v>
      </c>
      <c r="F12208" t="str">
        <f t="shared" si="254"/>
        <v>Ray FisherMS RUBBER COMPANY</v>
      </c>
      <c r="G12208" s="150" t="str">
        <f t="shared" si="255"/>
        <v>Ray Fisher</v>
      </c>
      <c r="H12208" s="149" t="s">
        <v>6607</v>
      </c>
      <c r="I12208">
        <v>40006071</v>
      </c>
      <c r="K12208" t="s">
        <v>24750</v>
      </c>
      <c r="L12208" t="s">
        <v>14061</v>
      </c>
      <c r="M12208" t="s">
        <v>13409</v>
      </c>
      <c r="N12208">
        <v>39204</v>
      </c>
      <c r="Q12208" t="s">
        <v>12415</v>
      </c>
      <c r="R12208" t="s">
        <v>12416</v>
      </c>
      <c r="S12208" t="s">
        <v>24751</v>
      </c>
      <c r="T12208">
        <v>440</v>
      </c>
      <c r="U12208" t="s">
        <v>12418</v>
      </c>
      <c r="W12208">
        <v>11</v>
      </c>
      <c r="X12208">
        <v>2</v>
      </c>
      <c r="Y12208" t="s">
        <v>12765</v>
      </c>
      <c r="Z12208" t="s">
        <v>12420</v>
      </c>
      <c r="AA12208" t="s">
        <v>24524</v>
      </c>
      <c r="AB12208" t="s">
        <v>12422</v>
      </c>
      <c r="AC12208">
        <v>2</v>
      </c>
      <c r="AD12208" s="123">
        <v>39785</v>
      </c>
      <c r="AE12208" t="s">
        <v>24525</v>
      </c>
      <c r="AG12208">
        <v>40006071</v>
      </c>
      <c r="AL12208" t="s">
        <v>12422</v>
      </c>
      <c r="AN12208">
        <v>2512103401</v>
      </c>
      <c r="AO12208">
        <v>16</v>
      </c>
      <c r="AP12208" t="s">
        <v>12424</v>
      </c>
      <c r="AQ12208" t="s">
        <v>11408</v>
      </c>
      <c r="AR12208">
        <v>4100</v>
      </c>
      <c r="AT12208">
        <v>2007</v>
      </c>
      <c r="AV12208" t="s">
        <v>19141</v>
      </c>
      <c r="AW12208">
        <v>116100</v>
      </c>
    </row>
    <row r="12209" spans="1:49" x14ac:dyDescent="0.25">
      <c r="A12209">
        <v>4100</v>
      </c>
      <c r="B12209">
        <v>30110</v>
      </c>
      <c r="C12209">
        <v>4045</v>
      </c>
      <c r="D12209">
        <v>418</v>
      </c>
      <c r="E12209" s="124" t="s">
        <v>24627</v>
      </c>
      <c r="F12209" t="str">
        <f t="shared" si="254"/>
        <v>Ray FisherMULHERN BELTING COMPANY</v>
      </c>
      <c r="G12209" s="150" t="str">
        <f t="shared" si="255"/>
        <v>Ray Fisher</v>
      </c>
      <c r="H12209" s="149" t="s">
        <v>6629</v>
      </c>
      <c r="I12209">
        <v>40006028</v>
      </c>
      <c r="K12209" t="s">
        <v>12999</v>
      </c>
      <c r="L12209" t="s">
        <v>13000</v>
      </c>
      <c r="M12209" t="s">
        <v>12413</v>
      </c>
      <c r="N12209">
        <v>7436</v>
      </c>
      <c r="Q12209" t="s">
        <v>12415</v>
      </c>
      <c r="R12209" t="s">
        <v>12416</v>
      </c>
      <c r="S12209">
        <v>2013375700</v>
      </c>
      <c r="T12209">
        <v>156</v>
      </c>
      <c r="U12209" t="s">
        <v>12418</v>
      </c>
      <c r="W12209">
        <v>11</v>
      </c>
      <c r="X12209">
        <v>2</v>
      </c>
      <c r="Y12209" t="s">
        <v>12765</v>
      </c>
      <c r="Z12209" t="s">
        <v>12420</v>
      </c>
      <c r="AA12209" t="s">
        <v>24524</v>
      </c>
      <c r="AB12209" t="s">
        <v>14028</v>
      </c>
      <c r="AC12209">
        <v>2</v>
      </c>
      <c r="AD12209" s="123">
        <v>39785</v>
      </c>
      <c r="AE12209" t="s">
        <v>24525</v>
      </c>
      <c r="AG12209">
        <v>40006028</v>
      </c>
      <c r="AL12209" t="s">
        <v>14028</v>
      </c>
      <c r="AN12209">
        <v>3100318001</v>
      </c>
      <c r="AO12209">
        <v>16</v>
      </c>
      <c r="AP12209" t="s">
        <v>12424</v>
      </c>
      <c r="AQ12209" t="s">
        <v>11408</v>
      </c>
      <c r="AR12209">
        <v>4100</v>
      </c>
      <c r="AT12209">
        <v>2007</v>
      </c>
      <c r="AV12209" t="s">
        <v>23285</v>
      </c>
      <c r="AW12209">
        <v>116100</v>
      </c>
    </row>
    <row r="12210" spans="1:49" x14ac:dyDescent="0.25">
      <c r="A12210">
        <v>4100</v>
      </c>
      <c r="B12210">
        <v>30110</v>
      </c>
      <c r="C12210">
        <v>4045</v>
      </c>
      <c r="D12210">
        <v>418</v>
      </c>
      <c r="E12210" s="124" t="s">
        <v>24627</v>
      </c>
      <c r="F12210" t="str">
        <f t="shared" si="254"/>
        <v>Ray FisherNASHVILLE RUBBER &amp; GASKET CO</v>
      </c>
      <c r="G12210" s="150" t="str">
        <f t="shared" si="255"/>
        <v>Ray Fisher</v>
      </c>
      <c r="H12210" s="149" t="s">
        <v>6678</v>
      </c>
      <c r="I12210">
        <v>40006132</v>
      </c>
      <c r="L12210" t="s">
        <v>12702</v>
      </c>
      <c r="M12210" t="s">
        <v>12703</v>
      </c>
      <c r="O12210">
        <v>110357</v>
      </c>
      <c r="P12210">
        <v>37222</v>
      </c>
      <c r="Q12210" t="s">
        <v>12415</v>
      </c>
      <c r="R12210" t="s">
        <v>12416</v>
      </c>
      <c r="S12210" t="s">
        <v>14428</v>
      </c>
      <c r="T12210">
        <v>1565</v>
      </c>
      <c r="U12210" t="s">
        <v>12418</v>
      </c>
      <c r="W12210">
        <v>11</v>
      </c>
      <c r="X12210">
        <v>2</v>
      </c>
      <c r="Y12210" t="s">
        <v>12765</v>
      </c>
      <c r="Z12210" t="s">
        <v>12420</v>
      </c>
      <c r="AA12210" t="s">
        <v>24524</v>
      </c>
      <c r="AB12210" t="s">
        <v>14028</v>
      </c>
      <c r="AC12210">
        <v>2</v>
      </c>
      <c r="AD12210" s="123">
        <v>39785</v>
      </c>
      <c r="AE12210" t="s">
        <v>24525</v>
      </c>
      <c r="AG12210">
        <v>40006132</v>
      </c>
      <c r="AL12210" t="s">
        <v>14028</v>
      </c>
      <c r="AN12210">
        <v>4303706201</v>
      </c>
      <c r="AO12210">
        <v>16</v>
      </c>
      <c r="AP12210" t="s">
        <v>12424</v>
      </c>
      <c r="AQ12210" t="s">
        <v>11408</v>
      </c>
      <c r="AR12210">
        <v>4100</v>
      </c>
      <c r="AT12210">
        <v>0</v>
      </c>
      <c r="AV12210" t="s">
        <v>12702</v>
      </c>
      <c r="AW12210">
        <v>116100</v>
      </c>
    </row>
    <row r="12211" spans="1:49" x14ac:dyDescent="0.25">
      <c r="A12211">
        <v>4100</v>
      </c>
      <c r="B12211">
        <v>30110</v>
      </c>
      <c r="C12211">
        <v>4045</v>
      </c>
      <c r="D12211">
        <v>418</v>
      </c>
      <c r="E12211" s="124" t="s">
        <v>24627</v>
      </c>
      <c r="F12211" t="str">
        <f t="shared" si="254"/>
        <v>Ray FisherNUERA INDUSTRIAL</v>
      </c>
      <c r="G12211" s="150" t="str">
        <f t="shared" si="255"/>
        <v>Ray Fisher</v>
      </c>
      <c r="H12211" s="149" t="s">
        <v>6953</v>
      </c>
      <c r="I12211">
        <v>40006045</v>
      </c>
      <c r="J12211" t="s">
        <v>24752</v>
      </c>
      <c r="K12211" t="s">
        <v>24753</v>
      </c>
      <c r="L12211" t="s">
        <v>16663</v>
      </c>
      <c r="M12211" t="s">
        <v>15913</v>
      </c>
      <c r="N12211" t="s">
        <v>24754</v>
      </c>
      <c r="Q12211" t="s">
        <v>13237</v>
      </c>
      <c r="R12211" t="s">
        <v>12416</v>
      </c>
      <c r="S12211" t="s">
        <v>24755</v>
      </c>
      <c r="T12211">
        <v>233</v>
      </c>
      <c r="U12211" t="s">
        <v>12418</v>
      </c>
      <c r="W12211">
        <v>11</v>
      </c>
      <c r="X12211">
        <v>2</v>
      </c>
      <c r="Y12211" t="s">
        <v>12765</v>
      </c>
      <c r="Z12211" t="s">
        <v>12420</v>
      </c>
      <c r="AA12211" t="s">
        <v>24524</v>
      </c>
      <c r="AB12211" t="s">
        <v>12473</v>
      </c>
      <c r="AC12211">
        <v>4</v>
      </c>
      <c r="AD12211" s="123">
        <v>39785</v>
      </c>
      <c r="AE12211" t="s">
        <v>24525</v>
      </c>
      <c r="AG12211">
        <v>40006045</v>
      </c>
      <c r="AL12211" t="s">
        <v>12473</v>
      </c>
      <c r="AN12211">
        <v>7001502301</v>
      </c>
      <c r="AO12211">
        <v>16</v>
      </c>
      <c r="AP12211" t="s">
        <v>12424</v>
      </c>
      <c r="AQ12211" t="s">
        <v>11408</v>
      </c>
      <c r="AR12211">
        <v>4100</v>
      </c>
      <c r="AT12211">
        <v>2007</v>
      </c>
      <c r="AV12211" t="s">
        <v>24756</v>
      </c>
      <c r="AW12211">
        <v>116120</v>
      </c>
    </row>
    <row r="12212" spans="1:49" x14ac:dyDescent="0.25">
      <c r="A12212">
        <v>4100</v>
      </c>
      <c r="B12212">
        <v>30110</v>
      </c>
      <c r="C12212">
        <v>4045</v>
      </c>
      <c r="D12212">
        <v>418</v>
      </c>
      <c r="E12212" s="124" t="s">
        <v>24627</v>
      </c>
      <c r="F12212" t="str">
        <f t="shared" si="254"/>
        <v>Ray FisherNUERA INDUSTRIEL INC. - LAVAL</v>
      </c>
      <c r="G12212" s="150" t="str">
        <f t="shared" si="255"/>
        <v>Ray Fisher</v>
      </c>
      <c r="H12212" s="149" t="s">
        <v>6955</v>
      </c>
      <c r="I12212">
        <v>40005855</v>
      </c>
      <c r="K12212" t="s">
        <v>24757</v>
      </c>
      <c r="L12212" t="s">
        <v>21700</v>
      </c>
      <c r="M12212" t="s">
        <v>21701</v>
      </c>
      <c r="N12212" t="s">
        <v>24758</v>
      </c>
      <c r="Q12212" t="s">
        <v>13237</v>
      </c>
      <c r="R12212" t="s">
        <v>12416</v>
      </c>
      <c r="S12212" t="s">
        <v>24759</v>
      </c>
      <c r="U12212" t="s">
        <v>12418</v>
      </c>
      <c r="W12212">
        <v>11</v>
      </c>
      <c r="X12212">
        <v>2</v>
      </c>
      <c r="Y12212" t="s">
        <v>12765</v>
      </c>
      <c r="Z12212" t="s">
        <v>12420</v>
      </c>
      <c r="AA12212" t="s">
        <v>12429</v>
      </c>
      <c r="AB12212" t="s">
        <v>12473</v>
      </c>
      <c r="AC12212">
        <v>2</v>
      </c>
      <c r="AD12212" s="123">
        <v>40066</v>
      </c>
      <c r="AE12212" t="s">
        <v>12431</v>
      </c>
      <c r="AG12212">
        <v>40005855</v>
      </c>
      <c r="AL12212" t="s">
        <v>12473</v>
      </c>
      <c r="AN12212">
        <v>7001906501</v>
      </c>
      <c r="AO12212">
        <v>16</v>
      </c>
      <c r="AP12212" t="s">
        <v>12424</v>
      </c>
      <c r="AQ12212" t="s">
        <v>11408</v>
      </c>
      <c r="AR12212">
        <v>4100</v>
      </c>
      <c r="AT12212">
        <v>0</v>
      </c>
      <c r="AV12212" t="s">
        <v>24756</v>
      </c>
      <c r="AW12212">
        <v>116100</v>
      </c>
    </row>
    <row r="12213" spans="1:49" x14ac:dyDescent="0.25">
      <c r="A12213">
        <v>4100</v>
      </c>
      <c r="B12213">
        <v>30110</v>
      </c>
      <c r="C12213">
        <v>4045</v>
      </c>
      <c r="D12213">
        <v>418</v>
      </c>
      <c r="E12213" s="124" t="s">
        <v>24627</v>
      </c>
      <c r="F12213" t="str">
        <f t="shared" si="254"/>
        <v>Ray FisherOLD DOMINION BRUSH CO</v>
      </c>
      <c r="G12213" s="150" t="str">
        <f t="shared" si="255"/>
        <v>Ray Fisher</v>
      </c>
      <c r="H12213" s="149" t="s">
        <v>7011</v>
      </c>
      <c r="I12213">
        <v>40006081</v>
      </c>
      <c r="K12213" t="s">
        <v>24237</v>
      </c>
      <c r="L12213" t="s">
        <v>14785</v>
      </c>
      <c r="M12213" t="s">
        <v>16547</v>
      </c>
      <c r="N12213">
        <v>23221</v>
      </c>
      <c r="Q12213" t="s">
        <v>12415</v>
      </c>
      <c r="R12213" t="s">
        <v>12416</v>
      </c>
      <c r="S12213" t="s">
        <v>24238</v>
      </c>
      <c r="T12213">
        <v>597</v>
      </c>
      <c r="U12213" t="s">
        <v>12418</v>
      </c>
      <c r="W12213">
        <v>11</v>
      </c>
      <c r="X12213">
        <v>0</v>
      </c>
      <c r="Y12213" t="s">
        <v>12765</v>
      </c>
      <c r="Z12213" t="s">
        <v>12420</v>
      </c>
      <c r="AA12213" t="s">
        <v>24524</v>
      </c>
      <c r="AB12213" t="s">
        <v>14028</v>
      </c>
      <c r="AC12213">
        <v>2</v>
      </c>
      <c r="AD12213" s="123">
        <v>39785</v>
      </c>
      <c r="AE12213" t="s">
        <v>24525</v>
      </c>
      <c r="AG12213">
        <v>40006081</v>
      </c>
      <c r="AL12213" t="s">
        <v>14028</v>
      </c>
      <c r="AN12213">
        <v>4776005501</v>
      </c>
      <c r="AO12213">
        <v>16</v>
      </c>
      <c r="AP12213" t="s">
        <v>12424</v>
      </c>
      <c r="AQ12213" t="s">
        <v>11408</v>
      </c>
      <c r="AR12213">
        <v>4100</v>
      </c>
      <c r="AT12213">
        <v>2007</v>
      </c>
      <c r="AV12213" t="s">
        <v>24239</v>
      </c>
      <c r="AW12213">
        <v>116100</v>
      </c>
    </row>
    <row r="12214" spans="1:49" x14ac:dyDescent="0.25">
      <c r="A12214">
        <v>4100</v>
      </c>
      <c r="B12214">
        <v>30110</v>
      </c>
      <c r="C12214">
        <v>4045</v>
      </c>
      <c r="D12214">
        <v>418</v>
      </c>
      <c r="E12214" s="124" t="s">
        <v>24627</v>
      </c>
      <c r="F12214" t="str">
        <f t="shared" si="254"/>
        <v>Ray FisherONTARIO BELTING &amp; POWER T</v>
      </c>
      <c r="G12214" s="150" t="str">
        <f t="shared" si="255"/>
        <v>Ray Fisher</v>
      </c>
      <c r="H12214" s="149" t="s">
        <v>7044</v>
      </c>
      <c r="I12214">
        <v>40006232</v>
      </c>
      <c r="K12214" t="s">
        <v>24760</v>
      </c>
      <c r="L12214" t="s">
        <v>11007</v>
      </c>
      <c r="M12214" t="s">
        <v>15913</v>
      </c>
      <c r="N12214" t="s">
        <v>24761</v>
      </c>
      <c r="Q12214" t="s">
        <v>13237</v>
      </c>
      <c r="R12214" t="s">
        <v>12416</v>
      </c>
      <c r="S12214">
        <v>4167987333</v>
      </c>
      <c r="T12214">
        <v>1688</v>
      </c>
      <c r="U12214" t="s">
        <v>12418</v>
      </c>
      <c r="W12214">
        <v>11</v>
      </c>
      <c r="X12214">
        <v>2</v>
      </c>
      <c r="Y12214" t="s">
        <v>12765</v>
      </c>
      <c r="Z12214" t="s">
        <v>12420</v>
      </c>
      <c r="AA12214" t="s">
        <v>24524</v>
      </c>
      <c r="AB12214" t="s">
        <v>14028</v>
      </c>
      <c r="AC12214">
        <v>4</v>
      </c>
      <c r="AD12214" s="123">
        <v>39785</v>
      </c>
      <c r="AE12214" t="s">
        <v>24525</v>
      </c>
      <c r="AG12214">
        <v>40006232</v>
      </c>
      <c r="AL12214" t="s">
        <v>12422</v>
      </c>
      <c r="AN12214">
        <v>7001515401</v>
      </c>
      <c r="AO12214">
        <v>16</v>
      </c>
      <c r="AP12214" t="s">
        <v>12424</v>
      </c>
      <c r="AQ12214" t="s">
        <v>11408</v>
      </c>
      <c r="AR12214">
        <v>4100</v>
      </c>
      <c r="AT12214">
        <v>2007</v>
      </c>
      <c r="AV12214" t="s">
        <v>24762</v>
      </c>
      <c r="AW12214">
        <v>116120</v>
      </c>
    </row>
    <row r="12215" spans="1:49" x14ac:dyDescent="0.25">
      <c r="A12215">
        <v>4100</v>
      </c>
      <c r="B12215">
        <v>30110</v>
      </c>
      <c r="C12215">
        <v>4045</v>
      </c>
      <c r="D12215">
        <v>418</v>
      </c>
      <c r="E12215" s="124" t="s">
        <v>24627</v>
      </c>
      <c r="F12215" t="str">
        <f t="shared" si="254"/>
        <v>Ray FisherPACTEC, INC.</v>
      </c>
      <c r="G12215" s="150" t="str">
        <f t="shared" si="255"/>
        <v>Ray Fisher</v>
      </c>
      <c r="H12215" s="149" t="s">
        <v>7156</v>
      </c>
      <c r="I12215">
        <v>40007824</v>
      </c>
      <c r="L12215" t="s">
        <v>20144</v>
      </c>
      <c r="M12215" t="s">
        <v>13201</v>
      </c>
      <c r="O12215">
        <v>8069</v>
      </c>
      <c r="P12215">
        <v>70722</v>
      </c>
      <c r="Q12215" t="s">
        <v>12415</v>
      </c>
      <c r="R12215" t="s">
        <v>12416</v>
      </c>
      <c r="S12215" t="s">
        <v>24763</v>
      </c>
      <c r="U12215" t="s">
        <v>12418</v>
      </c>
      <c r="W12215">
        <v>11</v>
      </c>
      <c r="X12215">
        <v>2</v>
      </c>
      <c r="Y12215" t="s">
        <v>12765</v>
      </c>
      <c r="Z12215" t="s">
        <v>12420</v>
      </c>
      <c r="AA12215" t="s">
        <v>12429</v>
      </c>
      <c r="AB12215" t="s">
        <v>14028</v>
      </c>
      <c r="AC12215">
        <v>2</v>
      </c>
      <c r="AD12215" s="123">
        <v>42467</v>
      </c>
      <c r="AE12215" t="s">
        <v>12431</v>
      </c>
      <c r="AG12215">
        <v>40007824</v>
      </c>
      <c r="AL12215" t="s">
        <v>14028</v>
      </c>
      <c r="AN12215">
        <v>1903723981</v>
      </c>
      <c r="AO12215">
        <v>16</v>
      </c>
      <c r="AP12215" t="s">
        <v>12424</v>
      </c>
      <c r="AQ12215" t="s">
        <v>11408</v>
      </c>
      <c r="AR12215">
        <v>4100</v>
      </c>
      <c r="AT12215">
        <v>0</v>
      </c>
      <c r="AV12215" t="s">
        <v>24764</v>
      </c>
      <c r="AW12215">
        <v>116100</v>
      </c>
    </row>
    <row r="12216" spans="1:49" x14ac:dyDescent="0.25">
      <c r="A12216">
        <v>4100</v>
      </c>
      <c r="B12216">
        <v>30110</v>
      </c>
      <c r="C12216">
        <v>4045</v>
      </c>
      <c r="D12216">
        <v>418</v>
      </c>
      <c r="E12216" s="124" t="s">
        <v>24627</v>
      </c>
      <c r="F12216" t="str">
        <f t="shared" si="254"/>
        <v>Ray FisherPARKER SYSTEMS INC</v>
      </c>
      <c r="G12216" s="150" t="str">
        <f t="shared" si="255"/>
        <v>Ray Fisher</v>
      </c>
      <c r="H12216" s="149" t="s">
        <v>7238</v>
      </c>
      <c r="I12216">
        <v>40006093</v>
      </c>
      <c r="K12216" t="s">
        <v>24765</v>
      </c>
      <c r="L12216" t="s">
        <v>16919</v>
      </c>
      <c r="M12216" t="s">
        <v>16547</v>
      </c>
      <c r="N12216">
        <v>23323</v>
      </c>
      <c r="O12216">
        <v>6380</v>
      </c>
      <c r="Q12216" t="s">
        <v>12415</v>
      </c>
      <c r="R12216" t="s">
        <v>12416</v>
      </c>
      <c r="S12216" t="s">
        <v>24766</v>
      </c>
      <c r="T12216">
        <v>676</v>
      </c>
      <c r="U12216" t="s">
        <v>12418</v>
      </c>
      <c r="W12216">
        <v>11</v>
      </c>
      <c r="X12216">
        <v>0</v>
      </c>
      <c r="Y12216" t="s">
        <v>12765</v>
      </c>
      <c r="Z12216" t="s">
        <v>12420</v>
      </c>
      <c r="AA12216" t="s">
        <v>24524</v>
      </c>
      <c r="AB12216" t="s">
        <v>14028</v>
      </c>
      <c r="AC12216">
        <v>2</v>
      </c>
      <c r="AD12216" s="123">
        <v>39785</v>
      </c>
      <c r="AE12216" t="s">
        <v>24525</v>
      </c>
      <c r="AG12216">
        <v>40006093</v>
      </c>
      <c r="AL12216" t="s">
        <v>14028</v>
      </c>
      <c r="AN12216">
        <v>4755001551</v>
      </c>
      <c r="AO12216">
        <v>16</v>
      </c>
      <c r="AP12216" t="s">
        <v>12424</v>
      </c>
      <c r="AQ12216" t="s">
        <v>11408</v>
      </c>
      <c r="AR12216">
        <v>4100</v>
      </c>
      <c r="AS12216" t="s">
        <v>12491</v>
      </c>
      <c r="AT12216">
        <v>2007</v>
      </c>
      <c r="AV12216" t="s">
        <v>24767</v>
      </c>
      <c r="AW12216">
        <v>116100</v>
      </c>
    </row>
    <row r="12217" spans="1:49" x14ac:dyDescent="0.25">
      <c r="A12217">
        <v>4100</v>
      </c>
      <c r="B12217">
        <v>30110</v>
      </c>
      <c r="C12217">
        <v>4045</v>
      </c>
      <c r="D12217">
        <v>418</v>
      </c>
      <c r="E12217" s="124" t="s">
        <v>24627</v>
      </c>
      <c r="F12217" t="str">
        <f t="shared" si="254"/>
        <v>Ray FisherPMG  INC</v>
      </c>
      <c r="G12217" s="150" t="str">
        <f t="shared" si="255"/>
        <v>Ray Fisher</v>
      </c>
      <c r="H12217" s="149" t="s">
        <v>7402</v>
      </c>
      <c r="I12217">
        <v>40006089</v>
      </c>
      <c r="K12217" t="s">
        <v>24768</v>
      </c>
      <c r="L12217" t="s">
        <v>22630</v>
      </c>
      <c r="M12217" t="s">
        <v>16851</v>
      </c>
      <c r="N12217">
        <v>26003</v>
      </c>
      <c r="Q12217" t="s">
        <v>12415</v>
      </c>
      <c r="R12217" t="s">
        <v>12416</v>
      </c>
      <c r="S12217" t="s">
        <v>24769</v>
      </c>
      <c r="T12217">
        <v>648</v>
      </c>
      <c r="U12217" t="s">
        <v>12418</v>
      </c>
      <c r="W12217">
        <v>11</v>
      </c>
      <c r="X12217">
        <v>2</v>
      </c>
      <c r="Y12217" t="s">
        <v>12765</v>
      </c>
      <c r="Z12217" t="s">
        <v>12420</v>
      </c>
      <c r="AA12217" t="s">
        <v>24524</v>
      </c>
      <c r="AB12217" t="s">
        <v>12478</v>
      </c>
      <c r="AC12217">
        <v>2</v>
      </c>
      <c r="AD12217" s="123">
        <v>39785</v>
      </c>
      <c r="AE12217" t="s">
        <v>24525</v>
      </c>
      <c r="AG12217">
        <v>40006089</v>
      </c>
      <c r="AL12217" t="s">
        <v>12478</v>
      </c>
      <c r="AN12217">
        <v>4905105301</v>
      </c>
      <c r="AO12217">
        <v>16</v>
      </c>
      <c r="AP12217" t="s">
        <v>12424</v>
      </c>
      <c r="AQ12217" t="s">
        <v>11408</v>
      </c>
      <c r="AR12217">
        <v>4100</v>
      </c>
      <c r="AS12217" t="s">
        <v>12491</v>
      </c>
      <c r="AT12217">
        <v>2007</v>
      </c>
      <c r="AV12217" t="s">
        <v>7403</v>
      </c>
      <c r="AW12217">
        <v>116100</v>
      </c>
    </row>
    <row r="12218" spans="1:49" x14ac:dyDescent="0.25">
      <c r="A12218">
        <v>4100</v>
      </c>
      <c r="B12218">
        <v>30110</v>
      </c>
      <c r="C12218">
        <v>4045</v>
      </c>
      <c r="D12218">
        <v>418</v>
      </c>
      <c r="E12218" s="124" t="s">
        <v>24627</v>
      </c>
      <c r="F12218" t="str">
        <f t="shared" si="254"/>
        <v>Ray FisherPOOLEY, INC</v>
      </c>
      <c r="G12218" s="150" t="str">
        <f t="shared" si="255"/>
        <v>Ray Fisher</v>
      </c>
      <c r="H12218" s="149" t="s">
        <v>7423</v>
      </c>
      <c r="I12218">
        <v>40006069</v>
      </c>
      <c r="K12218" t="s">
        <v>24770</v>
      </c>
      <c r="L12218" t="s">
        <v>14469</v>
      </c>
      <c r="M12218" t="s">
        <v>12445</v>
      </c>
      <c r="N12218">
        <v>14207</v>
      </c>
      <c r="Q12218" t="s">
        <v>12415</v>
      </c>
      <c r="R12218" t="s">
        <v>12416</v>
      </c>
      <c r="S12218" t="s">
        <v>21008</v>
      </c>
      <c r="T12218">
        <v>427</v>
      </c>
      <c r="U12218" t="s">
        <v>12418</v>
      </c>
      <c r="W12218">
        <v>11</v>
      </c>
      <c r="X12218">
        <v>2</v>
      </c>
      <c r="Y12218" t="s">
        <v>12765</v>
      </c>
      <c r="Z12218" t="s">
        <v>12420</v>
      </c>
      <c r="AA12218" t="s">
        <v>24524</v>
      </c>
      <c r="AB12218" t="s">
        <v>14028</v>
      </c>
      <c r="AC12218">
        <v>2</v>
      </c>
      <c r="AD12218" s="123">
        <v>39785</v>
      </c>
      <c r="AE12218" t="s">
        <v>24525</v>
      </c>
      <c r="AG12218">
        <v>40006069</v>
      </c>
      <c r="AL12218" t="s">
        <v>14028</v>
      </c>
      <c r="AN12218">
        <v>3302902901</v>
      </c>
      <c r="AO12218">
        <v>16</v>
      </c>
      <c r="AP12218" t="s">
        <v>12424</v>
      </c>
      <c r="AQ12218" t="s">
        <v>11408</v>
      </c>
      <c r="AR12218">
        <v>4100</v>
      </c>
      <c r="AT12218">
        <v>2007</v>
      </c>
      <c r="AV12218" t="s">
        <v>21009</v>
      </c>
      <c r="AW12218">
        <v>116100</v>
      </c>
    </row>
    <row r="12219" spans="1:49" x14ac:dyDescent="0.25">
      <c r="A12219">
        <v>4100</v>
      </c>
      <c r="B12219">
        <v>30110</v>
      </c>
      <c r="C12219">
        <v>4045</v>
      </c>
      <c r="D12219">
        <v>418</v>
      </c>
      <c r="E12219" s="124" t="s">
        <v>24627</v>
      </c>
      <c r="F12219" t="str">
        <f t="shared" si="254"/>
        <v>Ray FisherPOWER &amp; RUBBER SUPPLY, INC</v>
      </c>
      <c r="G12219" s="150" t="str">
        <f t="shared" si="255"/>
        <v>Ray Fisher</v>
      </c>
      <c r="H12219" s="149" t="s">
        <v>7441</v>
      </c>
      <c r="I12219">
        <v>40006106</v>
      </c>
      <c r="L12219" t="s">
        <v>14457</v>
      </c>
      <c r="M12219" t="s">
        <v>12995</v>
      </c>
      <c r="O12219">
        <v>1537</v>
      </c>
      <c r="P12219">
        <v>35403</v>
      </c>
      <c r="Q12219" t="s">
        <v>12415</v>
      </c>
      <c r="R12219" t="s">
        <v>12416</v>
      </c>
      <c r="S12219" t="s">
        <v>14458</v>
      </c>
      <c r="T12219">
        <v>948</v>
      </c>
      <c r="U12219" t="s">
        <v>12418</v>
      </c>
      <c r="W12219">
        <v>11</v>
      </c>
      <c r="X12219">
        <v>2</v>
      </c>
      <c r="Y12219" t="s">
        <v>12765</v>
      </c>
      <c r="Z12219" t="s">
        <v>12420</v>
      </c>
      <c r="AA12219" t="s">
        <v>24524</v>
      </c>
      <c r="AB12219" t="s">
        <v>12422</v>
      </c>
      <c r="AC12219">
        <v>2</v>
      </c>
      <c r="AD12219" s="123">
        <v>39785</v>
      </c>
      <c r="AE12219" t="s">
        <v>24525</v>
      </c>
      <c r="AG12219">
        <v>40006106</v>
      </c>
      <c r="AL12219" t="s">
        <v>12422</v>
      </c>
      <c r="AN12219">
        <v>112510201</v>
      </c>
      <c r="AO12219">
        <v>16</v>
      </c>
      <c r="AP12219" t="s">
        <v>12424</v>
      </c>
      <c r="AQ12219" t="s">
        <v>11408</v>
      </c>
      <c r="AR12219">
        <v>4100</v>
      </c>
      <c r="AT12219">
        <v>2007</v>
      </c>
      <c r="AV12219" t="s">
        <v>14459</v>
      </c>
      <c r="AW12219">
        <v>116100</v>
      </c>
    </row>
    <row r="12220" spans="1:49" x14ac:dyDescent="0.25">
      <c r="A12220">
        <v>4100</v>
      </c>
      <c r="B12220">
        <v>30110</v>
      </c>
      <c r="C12220">
        <v>4045</v>
      </c>
      <c r="D12220">
        <v>418</v>
      </c>
      <c r="E12220" s="124" t="s">
        <v>24627</v>
      </c>
      <c r="F12220" t="str">
        <f t="shared" si="254"/>
        <v>Ray FisherPRICE RUBBER CORP.</v>
      </c>
      <c r="G12220" s="150" t="str">
        <f t="shared" si="255"/>
        <v>Ray Fisher</v>
      </c>
      <c r="H12220" s="149" t="s">
        <v>7558</v>
      </c>
      <c r="I12220">
        <v>40006135</v>
      </c>
      <c r="L12220" t="s">
        <v>12612</v>
      </c>
      <c r="M12220" t="s">
        <v>12995</v>
      </c>
      <c r="O12220">
        <v>210489</v>
      </c>
      <c r="P12220">
        <v>36121</v>
      </c>
      <c r="Q12220" t="s">
        <v>12415</v>
      </c>
      <c r="R12220" t="s">
        <v>12416</v>
      </c>
      <c r="S12220" t="s">
        <v>24771</v>
      </c>
      <c r="T12220">
        <v>1575</v>
      </c>
      <c r="U12220" t="s">
        <v>12418</v>
      </c>
      <c r="W12220">
        <v>11</v>
      </c>
      <c r="X12220">
        <v>2</v>
      </c>
      <c r="Y12220" t="s">
        <v>12765</v>
      </c>
      <c r="Z12220" t="s">
        <v>12420</v>
      </c>
      <c r="AA12220" t="s">
        <v>24524</v>
      </c>
      <c r="AB12220" t="s">
        <v>14028</v>
      </c>
      <c r="AC12220">
        <v>2</v>
      </c>
      <c r="AD12220" s="123">
        <v>39785</v>
      </c>
      <c r="AE12220" t="s">
        <v>24525</v>
      </c>
      <c r="AG12220">
        <v>40006135</v>
      </c>
      <c r="AL12220" t="s">
        <v>14028</v>
      </c>
      <c r="AN12220">
        <v>110107401</v>
      </c>
      <c r="AO12220">
        <v>16</v>
      </c>
      <c r="AP12220" t="s">
        <v>12424</v>
      </c>
      <c r="AQ12220" t="s">
        <v>11408</v>
      </c>
      <c r="AR12220">
        <v>4100</v>
      </c>
      <c r="AT12220">
        <v>2007</v>
      </c>
      <c r="AV12220" t="s">
        <v>24772</v>
      </c>
      <c r="AW12220">
        <v>116100</v>
      </c>
    </row>
    <row r="12221" spans="1:49" x14ac:dyDescent="0.25">
      <c r="A12221">
        <v>4100</v>
      </c>
      <c r="B12221">
        <v>30110</v>
      </c>
      <c r="C12221">
        <v>4045</v>
      </c>
      <c r="D12221">
        <v>418</v>
      </c>
      <c r="E12221" s="124" t="s">
        <v>24627</v>
      </c>
      <c r="F12221" t="str">
        <f t="shared" si="254"/>
        <v>Ray FisherPROSPECT QUOTE AND N/C TEST</v>
      </c>
      <c r="G12221" s="150" t="str">
        <f t="shared" si="255"/>
        <v>Ray Fisher</v>
      </c>
      <c r="H12221" s="149" t="s">
        <v>7645</v>
      </c>
      <c r="I12221">
        <v>40404045</v>
      </c>
      <c r="K12221" t="s">
        <v>13167</v>
      </c>
      <c r="L12221" t="s">
        <v>13168</v>
      </c>
      <c r="M12221" t="s">
        <v>13169</v>
      </c>
      <c r="N12221">
        <v>28078</v>
      </c>
      <c r="Q12221" t="s">
        <v>12415</v>
      </c>
      <c r="R12221" t="s">
        <v>12416</v>
      </c>
      <c r="S12221" t="s">
        <v>13170</v>
      </c>
      <c r="U12221" t="s">
        <v>12418</v>
      </c>
      <c r="W12221">
        <v>11</v>
      </c>
      <c r="X12221">
        <v>1</v>
      </c>
      <c r="Y12221" t="s">
        <v>12419</v>
      </c>
      <c r="Z12221" t="s">
        <v>12420</v>
      </c>
      <c r="AA12221" t="s">
        <v>12429</v>
      </c>
      <c r="AB12221" t="s">
        <v>12422</v>
      </c>
      <c r="AC12221">
        <v>2</v>
      </c>
      <c r="AD12221" s="123">
        <v>43473</v>
      </c>
      <c r="AE12221" t="s">
        <v>12431</v>
      </c>
      <c r="AG12221">
        <v>40404045</v>
      </c>
      <c r="AL12221" t="s">
        <v>12422</v>
      </c>
      <c r="AN12221">
        <v>3411915001</v>
      </c>
      <c r="AO12221">
        <v>16</v>
      </c>
      <c r="AP12221" t="s">
        <v>12424</v>
      </c>
      <c r="AQ12221" t="s">
        <v>11408</v>
      </c>
      <c r="AR12221">
        <v>4100</v>
      </c>
      <c r="AT12221">
        <v>0</v>
      </c>
      <c r="AV12221" t="s">
        <v>13171</v>
      </c>
      <c r="AW12221">
        <v>116100</v>
      </c>
    </row>
    <row r="12222" spans="1:49" x14ac:dyDescent="0.25">
      <c r="A12222">
        <v>4100</v>
      </c>
      <c r="B12222">
        <v>30110</v>
      </c>
      <c r="C12222">
        <v>4045</v>
      </c>
      <c r="D12222">
        <v>418</v>
      </c>
      <c r="E12222" s="124" t="s">
        <v>24627</v>
      </c>
      <c r="F12222" t="str">
        <f t="shared" si="254"/>
        <v>Ray FisherQBM, INC.</v>
      </c>
      <c r="G12222" s="150" t="str">
        <f t="shared" si="255"/>
        <v>Ray Fisher</v>
      </c>
      <c r="H12222" s="149" t="s">
        <v>7681</v>
      </c>
      <c r="I12222">
        <v>40006684</v>
      </c>
      <c r="L12222" t="s">
        <v>24773</v>
      </c>
      <c r="M12222" t="s">
        <v>20623</v>
      </c>
      <c r="O12222">
        <v>1330</v>
      </c>
      <c r="P12222">
        <v>2921</v>
      </c>
      <c r="Q12222" t="s">
        <v>12415</v>
      </c>
      <c r="R12222" t="s">
        <v>12416</v>
      </c>
      <c r="S12222" t="s">
        <v>24774</v>
      </c>
      <c r="U12222" t="s">
        <v>12418</v>
      </c>
      <c r="W12222">
        <v>11</v>
      </c>
      <c r="X12222">
        <v>2</v>
      </c>
      <c r="Y12222" t="s">
        <v>12419</v>
      </c>
      <c r="Z12222" t="s">
        <v>12420</v>
      </c>
      <c r="AA12222" t="s">
        <v>12429</v>
      </c>
      <c r="AB12222" t="s">
        <v>12430</v>
      </c>
      <c r="AC12222">
        <v>2</v>
      </c>
      <c r="AD12222" s="123">
        <v>40863</v>
      </c>
      <c r="AE12222" t="s">
        <v>12431</v>
      </c>
      <c r="AG12222">
        <v>40006684</v>
      </c>
      <c r="AL12222" t="s">
        <v>12430</v>
      </c>
      <c r="AN12222">
        <v>4000700401</v>
      </c>
      <c r="AO12222">
        <v>16</v>
      </c>
      <c r="AP12222" t="s">
        <v>12424</v>
      </c>
      <c r="AQ12222" t="s">
        <v>11408</v>
      </c>
      <c r="AR12222">
        <v>4100</v>
      </c>
      <c r="AT12222">
        <v>0</v>
      </c>
      <c r="AV12222" t="s">
        <v>7681</v>
      </c>
      <c r="AW12222">
        <v>116100</v>
      </c>
    </row>
    <row r="12223" spans="1:49" x14ac:dyDescent="0.25">
      <c r="A12223">
        <v>4100</v>
      </c>
      <c r="B12223">
        <v>30110</v>
      </c>
      <c r="C12223">
        <v>4045</v>
      </c>
      <c r="D12223">
        <v>418</v>
      </c>
      <c r="E12223" s="124" t="s">
        <v>24627</v>
      </c>
      <c r="F12223" t="str">
        <f t="shared" si="254"/>
        <v>Ray FisherQUALITY BELT MAINTENANCE LTD</v>
      </c>
      <c r="G12223" s="150" t="str">
        <f t="shared" si="255"/>
        <v>Ray Fisher</v>
      </c>
      <c r="H12223" s="149" t="s">
        <v>7716</v>
      </c>
      <c r="I12223">
        <v>40006101</v>
      </c>
      <c r="K12223" t="s">
        <v>24775</v>
      </c>
      <c r="L12223" t="s">
        <v>24776</v>
      </c>
      <c r="M12223" t="s">
        <v>15913</v>
      </c>
      <c r="N12223" t="s">
        <v>24777</v>
      </c>
      <c r="Q12223" t="s">
        <v>13237</v>
      </c>
      <c r="R12223" t="s">
        <v>12416</v>
      </c>
      <c r="S12223" t="s">
        <v>24778</v>
      </c>
      <c r="T12223">
        <v>840</v>
      </c>
      <c r="U12223" t="s">
        <v>12418</v>
      </c>
      <c r="W12223">
        <v>12</v>
      </c>
      <c r="X12223">
        <v>2</v>
      </c>
      <c r="Y12223" t="s">
        <v>12419</v>
      </c>
      <c r="Z12223" t="s">
        <v>12420</v>
      </c>
      <c r="AA12223" t="s">
        <v>24524</v>
      </c>
      <c r="AB12223" t="s">
        <v>14028</v>
      </c>
      <c r="AC12223">
        <v>4</v>
      </c>
      <c r="AD12223" s="123">
        <v>39785</v>
      </c>
      <c r="AE12223" t="s">
        <v>24525</v>
      </c>
      <c r="AG12223">
        <v>40006101</v>
      </c>
      <c r="AL12223" t="s">
        <v>14028</v>
      </c>
      <c r="AN12223">
        <v>7001515001</v>
      </c>
      <c r="AO12223">
        <v>16</v>
      </c>
      <c r="AP12223" t="s">
        <v>12424</v>
      </c>
      <c r="AQ12223" t="s">
        <v>11408</v>
      </c>
      <c r="AR12223">
        <v>4100</v>
      </c>
      <c r="AT12223">
        <v>0</v>
      </c>
      <c r="AV12223" t="s">
        <v>24779</v>
      </c>
      <c r="AW12223">
        <v>116120</v>
      </c>
    </row>
    <row r="12224" spans="1:49" x14ac:dyDescent="0.25">
      <c r="A12224">
        <v>4100</v>
      </c>
      <c r="B12224">
        <v>30110</v>
      </c>
      <c r="C12224">
        <v>4045</v>
      </c>
      <c r="D12224">
        <v>418</v>
      </c>
      <c r="E12224" s="124" t="s">
        <v>24627</v>
      </c>
      <c r="F12224" t="str">
        <f t="shared" si="254"/>
        <v>Ray FisherQUALITY RUBBER MFG</v>
      </c>
      <c r="G12224" s="150" t="str">
        <f t="shared" si="255"/>
        <v>Ray Fisher</v>
      </c>
      <c r="H12224" s="149" t="s">
        <v>7730</v>
      </c>
      <c r="I12224">
        <v>40006110</v>
      </c>
      <c r="K12224" t="s">
        <v>24780</v>
      </c>
      <c r="L12224" t="s">
        <v>24781</v>
      </c>
      <c r="M12224" t="s">
        <v>13169</v>
      </c>
      <c r="N12224">
        <v>28793</v>
      </c>
      <c r="O12224">
        <v>709</v>
      </c>
      <c r="Q12224" t="s">
        <v>12415</v>
      </c>
      <c r="R12224" t="s">
        <v>12416</v>
      </c>
      <c r="S12224" t="s">
        <v>24782</v>
      </c>
      <c r="T12224">
        <v>984</v>
      </c>
      <c r="U12224" t="s">
        <v>12418</v>
      </c>
      <c r="W12224">
        <v>11</v>
      </c>
      <c r="X12224">
        <v>0</v>
      </c>
      <c r="Y12224" t="s">
        <v>12765</v>
      </c>
      <c r="Z12224" t="s">
        <v>12420</v>
      </c>
      <c r="AA12224" t="s">
        <v>24524</v>
      </c>
      <c r="AB12224" t="s">
        <v>14028</v>
      </c>
      <c r="AC12224">
        <v>2</v>
      </c>
      <c r="AD12224" s="123">
        <v>39785</v>
      </c>
      <c r="AE12224" t="s">
        <v>24525</v>
      </c>
      <c r="AG12224">
        <v>40006110</v>
      </c>
      <c r="AL12224" t="s">
        <v>14028</v>
      </c>
      <c r="AN12224">
        <v>3408905101</v>
      </c>
      <c r="AO12224">
        <v>16</v>
      </c>
      <c r="AP12224" t="s">
        <v>12424</v>
      </c>
      <c r="AQ12224" t="s">
        <v>11408</v>
      </c>
      <c r="AR12224">
        <v>4100</v>
      </c>
      <c r="AT12224">
        <v>2007</v>
      </c>
      <c r="AV12224" t="s">
        <v>24783</v>
      </c>
      <c r="AW12224">
        <v>116100</v>
      </c>
    </row>
    <row r="12225" spans="1:49" x14ac:dyDescent="0.25">
      <c r="A12225">
        <v>4100</v>
      </c>
      <c r="B12225">
        <v>30110</v>
      </c>
      <c r="C12225">
        <v>4045</v>
      </c>
      <c r="D12225">
        <v>418</v>
      </c>
      <c r="E12225" s="124" t="s">
        <v>24627</v>
      </c>
      <c r="F12225" t="str">
        <f t="shared" si="254"/>
        <v>Ray FisherR.J. TRICON CO., LLC</v>
      </c>
      <c r="G12225" s="150" t="str">
        <f t="shared" si="255"/>
        <v>Ray Fisher</v>
      </c>
      <c r="H12225" s="149" t="s">
        <v>7776</v>
      </c>
      <c r="I12225">
        <v>40006048</v>
      </c>
      <c r="K12225" t="s">
        <v>24784</v>
      </c>
      <c r="L12225" t="s">
        <v>19699</v>
      </c>
      <c r="M12225" t="s">
        <v>13201</v>
      </c>
      <c r="N12225" t="s">
        <v>24785</v>
      </c>
      <c r="Q12225" t="s">
        <v>12415</v>
      </c>
      <c r="R12225" t="s">
        <v>12416</v>
      </c>
      <c r="S12225">
        <v>5045223891</v>
      </c>
      <c r="T12225">
        <v>264</v>
      </c>
      <c r="U12225" t="s">
        <v>12418</v>
      </c>
      <c r="W12225">
        <v>11</v>
      </c>
      <c r="X12225">
        <v>2</v>
      </c>
      <c r="Y12225" t="s">
        <v>12765</v>
      </c>
      <c r="Z12225" t="s">
        <v>12420</v>
      </c>
      <c r="AA12225" t="s">
        <v>24524</v>
      </c>
      <c r="AB12225" t="s">
        <v>14028</v>
      </c>
      <c r="AC12225">
        <v>2</v>
      </c>
      <c r="AD12225" s="123">
        <v>39785</v>
      </c>
      <c r="AE12225" t="s">
        <v>24525</v>
      </c>
      <c r="AG12225">
        <v>40006048</v>
      </c>
      <c r="AL12225" t="s">
        <v>14028</v>
      </c>
      <c r="AN12225">
        <v>1905116501</v>
      </c>
      <c r="AO12225">
        <v>16</v>
      </c>
      <c r="AP12225" t="s">
        <v>12424</v>
      </c>
      <c r="AQ12225" t="s">
        <v>11408</v>
      </c>
      <c r="AR12225">
        <v>4100</v>
      </c>
      <c r="AT12225">
        <v>0</v>
      </c>
      <c r="AV12225" t="s">
        <v>24786</v>
      </c>
      <c r="AW12225">
        <v>116100</v>
      </c>
    </row>
    <row r="12226" spans="1:49" x14ac:dyDescent="0.25">
      <c r="A12226">
        <v>4100</v>
      </c>
      <c r="B12226">
        <v>30110</v>
      </c>
      <c r="C12226">
        <v>4045</v>
      </c>
      <c r="D12226">
        <v>418</v>
      </c>
      <c r="E12226" s="124" t="s">
        <v>24627</v>
      </c>
      <c r="F12226" t="str">
        <f t="shared" si="254"/>
        <v>Ray FisherR/W CONNECTION</v>
      </c>
      <c r="G12226" s="150" t="str">
        <f t="shared" si="255"/>
        <v>Ray Fisher</v>
      </c>
      <c r="H12226" s="149" t="s">
        <v>7792</v>
      </c>
      <c r="I12226">
        <v>40006097</v>
      </c>
      <c r="L12226" t="s">
        <v>21029</v>
      </c>
      <c r="M12226" t="s">
        <v>12560</v>
      </c>
      <c r="N12226">
        <v>17575</v>
      </c>
      <c r="O12226">
        <v>287</v>
      </c>
      <c r="Q12226" t="s">
        <v>12415</v>
      </c>
      <c r="R12226" t="s">
        <v>12416</v>
      </c>
      <c r="S12226">
        <v>7178985257</v>
      </c>
      <c r="T12226">
        <v>757</v>
      </c>
      <c r="U12226" t="s">
        <v>12418</v>
      </c>
      <c r="W12226">
        <v>11</v>
      </c>
      <c r="X12226">
        <v>2</v>
      </c>
      <c r="Y12226" t="s">
        <v>12765</v>
      </c>
      <c r="Z12226" t="s">
        <v>12420</v>
      </c>
      <c r="AA12226" t="s">
        <v>24524</v>
      </c>
      <c r="AB12226" t="s">
        <v>14028</v>
      </c>
      <c r="AC12226">
        <v>2</v>
      </c>
      <c r="AD12226" s="123">
        <v>39785</v>
      </c>
      <c r="AE12226" t="s">
        <v>24525</v>
      </c>
      <c r="AG12226">
        <v>40006097</v>
      </c>
      <c r="AL12226" t="s">
        <v>14028</v>
      </c>
      <c r="AN12226">
        <v>3907165401</v>
      </c>
      <c r="AO12226">
        <v>16</v>
      </c>
      <c r="AP12226" t="s">
        <v>12424</v>
      </c>
      <c r="AQ12226" t="s">
        <v>11408</v>
      </c>
      <c r="AR12226">
        <v>4100</v>
      </c>
      <c r="AT12226">
        <v>2007</v>
      </c>
      <c r="AV12226" t="s">
        <v>21031</v>
      </c>
      <c r="AW12226">
        <v>116100</v>
      </c>
    </row>
    <row r="12227" spans="1:49" x14ac:dyDescent="0.25">
      <c r="A12227">
        <v>4100</v>
      </c>
      <c r="B12227">
        <v>30110</v>
      </c>
      <c r="C12227">
        <v>4045</v>
      </c>
      <c r="D12227">
        <v>418</v>
      </c>
      <c r="E12227" s="124" t="s">
        <v>24627</v>
      </c>
      <c r="F12227" t="str">
        <f t="shared" ref="F12227:F12290" si="256">CONCATENATE(G12227, H12227)</f>
        <v>Ray FisherREGIONAL SUPPLY INC</v>
      </c>
      <c r="G12227" s="150" t="str">
        <f t="shared" si="255"/>
        <v>Ray Fisher</v>
      </c>
      <c r="H12227" s="149" t="s">
        <v>7873</v>
      </c>
      <c r="I12227">
        <v>40006139</v>
      </c>
      <c r="K12227" t="s">
        <v>24787</v>
      </c>
      <c r="L12227" t="s">
        <v>14093</v>
      </c>
      <c r="M12227" t="s">
        <v>12692</v>
      </c>
      <c r="N12227">
        <v>30066</v>
      </c>
      <c r="Q12227" t="s">
        <v>12415</v>
      </c>
      <c r="R12227" t="s">
        <v>12416</v>
      </c>
      <c r="S12227">
        <v>7705149872</v>
      </c>
      <c r="T12227">
        <v>1614</v>
      </c>
      <c r="U12227" t="s">
        <v>12418</v>
      </c>
      <c r="W12227">
        <v>11</v>
      </c>
      <c r="X12227">
        <v>2</v>
      </c>
      <c r="Y12227" t="s">
        <v>12765</v>
      </c>
      <c r="Z12227" t="s">
        <v>12420</v>
      </c>
      <c r="AA12227" t="s">
        <v>24524</v>
      </c>
      <c r="AB12227" t="s">
        <v>12473</v>
      </c>
      <c r="AC12227">
        <v>2</v>
      </c>
      <c r="AD12227" s="123">
        <v>39785</v>
      </c>
      <c r="AE12227" t="s">
        <v>24525</v>
      </c>
      <c r="AG12227">
        <v>40006139</v>
      </c>
      <c r="AL12227" t="s">
        <v>12473</v>
      </c>
      <c r="AN12227">
        <v>1106707901</v>
      </c>
      <c r="AO12227">
        <v>16</v>
      </c>
      <c r="AP12227" t="s">
        <v>12424</v>
      </c>
      <c r="AQ12227" t="s">
        <v>11408</v>
      </c>
      <c r="AR12227">
        <v>4100</v>
      </c>
      <c r="AS12227" t="s">
        <v>12491</v>
      </c>
      <c r="AT12227">
        <v>0</v>
      </c>
      <c r="AV12227" t="s">
        <v>14468</v>
      </c>
      <c r="AW12227">
        <v>116100</v>
      </c>
    </row>
    <row r="12228" spans="1:49" x14ac:dyDescent="0.25">
      <c r="A12228">
        <v>4100</v>
      </c>
      <c r="B12228">
        <v>30110</v>
      </c>
      <c r="C12228">
        <v>4045</v>
      </c>
      <c r="D12228">
        <v>418</v>
      </c>
      <c r="E12228" s="124" t="s">
        <v>24627</v>
      </c>
      <c r="F12228" t="str">
        <f t="shared" si="256"/>
        <v>Ray FisherREMATECH INDUSTRIES</v>
      </c>
      <c r="G12228" s="150" t="str">
        <f t="shared" si="255"/>
        <v>Ray Fisher</v>
      </c>
      <c r="H12228" s="149" t="s">
        <v>7892</v>
      </c>
      <c r="I12228">
        <v>40008120</v>
      </c>
      <c r="K12228" t="s">
        <v>24788</v>
      </c>
      <c r="L12228" t="s">
        <v>15912</v>
      </c>
      <c r="M12228" t="s">
        <v>15913</v>
      </c>
      <c r="N12228" t="s">
        <v>24789</v>
      </c>
      <c r="Q12228" t="s">
        <v>13237</v>
      </c>
      <c r="R12228" t="s">
        <v>12416</v>
      </c>
      <c r="S12228" t="s">
        <v>24790</v>
      </c>
      <c r="U12228" t="s">
        <v>12418</v>
      </c>
      <c r="W12228">
        <v>11</v>
      </c>
      <c r="X12228">
        <v>2</v>
      </c>
      <c r="Y12228" t="s">
        <v>12765</v>
      </c>
      <c r="Z12228" t="s">
        <v>12420</v>
      </c>
      <c r="AA12228" t="s">
        <v>12429</v>
      </c>
      <c r="AB12228" t="s">
        <v>14028</v>
      </c>
      <c r="AC12228">
        <v>2</v>
      </c>
      <c r="AD12228" s="123">
        <v>42865</v>
      </c>
      <c r="AE12228" t="s">
        <v>12431</v>
      </c>
      <c r="AG12228">
        <v>40008120</v>
      </c>
      <c r="AL12228" t="s">
        <v>14028</v>
      </c>
      <c r="AN12228">
        <v>7001505691</v>
      </c>
      <c r="AO12228">
        <v>16</v>
      </c>
      <c r="AP12228" t="s">
        <v>12424</v>
      </c>
      <c r="AQ12228" t="s">
        <v>11408</v>
      </c>
      <c r="AR12228">
        <v>4100</v>
      </c>
      <c r="AT12228">
        <v>0</v>
      </c>
      <c r="AV12228" t="s">
        <v>24791</v>
      </c>
      <c r="AW12228">
        <v>116120</v>
      </c>
    </row>
    <row r="12229" spans="1:49" x14ac:dyDescent="0.25">
      <c r="A12229">
        <v>4100</v>
      </c>
      <c r="B12229">
        <v>30110</v>
      </c>
      <c r="C12229">
        <v>4045</v>
      </c>
      <c r="D12229">
        <v>418</v>
      </c>
      <c r="E12229" s="124" t="s">
        <v>24627</v>
      </c>
      <c r="F12229" t="str">
        <f t="shared" si="256"/>
        <v>Ray FisherRICHMOND SUPPLY COMPANY</v>
      </c>
      <c r="G12229" s="150" t="str">
        <f t="shared" si="255"/>
        <v>Ray Fisher</v>
      </c>
      <c r="H12229" s="149" t="s">
        <v>7948</v>
      </c>
      <c r="I12229">
        <v>40006043</v>
      </c>
      <c r="K12229" t="s">
        <v>24792</v>
      </c>
      <c r="L12229" t="s">
        <v>19643</v>
      </c>
      <c r="M12229" t="s">
        <v>12692</v>
      </c>
      <c r="N12229">
        <v>30903</v>
      </c>
      <c r="O12229">
        <v>1727</v>
      </c>
      <c r="Q12229" t="s">
        <v>12415</v>
      </c>
      <c r="R12229" t="s">
        <v>12416</v>
      </c>
      <c r="S12229">
        <v>7067247792</v>
      </c>
      <c r="T12229">
        <v>225</v>
      </c>
      <c r="U12229" t="s">
        <v>12418</v>
      </c>
      <c r="W12229">
        <v>11</v>
      </c>
      <c r="X12229">
        <v>2</v>
      </c>
      <c r="Y12229" t="s">
        <v>12765</v>
      </c>
      <c r="Z12229" t="s">
        <v>12420</v>
      </c>
      <c r="AA12229" t="s">
        <v>24524</v>
      </c>
      <c r="AB12229" t="s">
        <v>14028</v>
      </c>
      <c r="AC12229">
        <v>2</v>
      </c>
      <c r="AD12229" s="123">
        <v>39785</v>
      </c>
      <c r="AE12229" t="s">
        <v>24525</v>
      </c>
      <c r="AG12229">
        <v>40006043</v>
      </c>
      <c r="AL12229" t="s">
        <v>14028</v>
      </c>
      <c r="AN12229">
        <v>1124500901</v>
      </c>
      <c r="AO12229">
        <v>16</v>
      </c>
      <c r="AP12229" t="s">
        <v>12424</v>
      </c>
      <c r="AQ12229" t="s">
        <v>11408</v>
      </c>
      <c r="AR12229">
        <v>4100</v>
      </c>
      <c r="AT12229">
        <v>2007</v>
      </c>
      <c r="AV12229" t="s">
        <v>24793</v>
      </c>
      <c r="AW12229">
        <v>116100</v>
      </c>
    </row>
    <row r="12230" spans="1:49" x14ac:dyDescent="0.25">
      <c r="A12230">
        <v>4100</v>
      </c>
      <c r="B12230">
        <v>30110</v>
      </c>
      <c r="C12230">
        <v>4045</v>
      </c>
      <c r="D12230">
        <v>418</v>
      </c>
      <c r="E12230" s="124" t="s">
        <v>24627</v>
      </c>
      <c r="F12230" s="185" t="str">
        <f t="shared" si="256"/>
        <v>Ray FisherRUBBER &amp; ACCESSORIES</v>
      </c>
      <c r="G12230" s="150" t="str">
        <f t="shared" si="255"/>
        <v>Ray Fisher</v>
      </c>
      <c r="H12230" s="149" t="s">
        <v>8095</v>
      </c>
      <c r="I12230">
        <v>40006013</v>
      </c>
      <c r="L12230" t="s">
        <v>24794</v>
      </c>
      <c r="M12230" t="s">
        <v>12735</v>
      </c>
      <c r="N12230">
        <v>33840</v>
      </c>
      <c r="O12230">
        <v>777</v>
      </c>
      <c r="Q12230" t="s">
        <v>12415</v>
      </c>
      <c r="R12230" t="s">
        <v>12416</v>
      </c>
      <c r="S12230" t="s">
        <v>24795</v>
      </c>
      <c r="T12230">
        <v>63</v>
      </c>
      <c r="U12230" t="s">
        <v>12418</v>
      </c>
      <c r="W12230">
        <v>11</v>
      </c>
      <c r="X12230">
        <v>2</v>
      </c>
      <c r="Y12230" t="s">
        <v>12765</v>
      </c>
      <c r="Z12230" t="s">
        <v>12420</v>
      </c>
      <c r="AA12230" t="s">
        <v>24524</v>
      </c>
      <c r="AB12230" t="s">
        <v>12422</v>
      </c>
      <c r="AC12230">
        <v>2</v>
      </c>
      <c r="AD12230" s="123">
        <v>39785</v>
      </c>
      <c r="AE12230" t="s">
        <v>24525</v>
      </c>
      <c r="AG12230">
        <v>40006013</v>
      </c>
      <c r="AL12230" t="s">
        <v>12422</v>
      </c>
      <c r="AN12230">
        <v>1010536561</v>
      </c>
      <c r="AO12230">
        <v>16</v>
      </c>
      <c r="AP12230" t="s">
        <v>12424</v>
      </c>
      <c r="AQ12230" t="s">
        <v>11408</v>
      </c>
      <c r="AR12230">
        <v>4100</v>
      </c>
      <c r="AT12230">
        <v>2007</v>
      </c>
      <c r="AV12230" t="s">
        <v>24796</v>
      </c>
      <c r="AW12230">
        <v>116100</v>
      </c>
    </row>
    <row r="12231" spans="1:49" x14ac:dyDescent="0.25">
      <c r="A12231">
        <v>4100</v>
      </c>
      <c r="B12231">
        <v>30110</v>
      </c>
      <c r="C12231">
        <v>4045</v>
      </c>
      <c r="D12231">
        <v>418</v>
      </c>
      <c r="E12231" s="124" t="s">
        <v>24627</v>
      </c>
      <c r="F12231" t="str">
        <f t="shared" si="256"/>
        <v>Ray FisherRUBBER &amp; GASKET COMPANY OF AMERICA</v>
      </c>
      <c r="G12231" s="150" t="str">
        <f t="shared" si="255"/>
        <v>Ray Fisher</v>
      </c>
      <c r="H12231" s="149" t="s">
        <v>8102</v>
      </c>
      <c r="I12231">
        <v>40006213</v>
      </c>
      <c r="K12231" t="s">
        <v>16471</v>
      </c>
      <c r="L12231" t="s">
        <v>16472</v>
      </c>
      <c r="M12231" t="s">
        <v>15941</v>
      </c>
      <c r="N12231">
        <v>72114</v>
      </c>
      <c r="Q12231" t="s">
        <v>12415</v>
      </c>
      <c r="R12231" t="s">
        <v>12416</v>
      </c>
      <c r="S12231" t="s">
        <v>19166</v>
      </c>
      <c r="T12231">
        <v>274</v>
      </c>
      <c r="U12231" t="s">
        <v>12418</v>
      </c>
      <c r="W12231">
        <v>11</v>
      </c>
      <c r="X12231">
        <v>2</v>
      </c>
      <c r="Y12231" t="s">
        <v>12765</v>
      </c>
      <c r="Z12231" t="s">
        <v>12420</v>
      </c>
      <c r="AA12231" t="s">
        <v>24524</v>
      </c>
      <c r="AB12231" t="s">
        <v>12422</v>
      </c>
      <c r="AC12231">
        <v>2</v>
      </c>
      <c r="AD12231" s="123">
        <v>39785</v>
      </c>
      <c r="AE12231" t="s">
        <v>24525</v>
      </c>
      <c r="AG12231">
        <v>40006213</v>
      </c>
      <c r="AL12231" t="s">
        <v>12422</v>
      </c>
      <c r="AN12231">
        <v>411904301</v>
      </c>
      <c r="AO12231">
        <v>16</v>
      </c>
      <c r="AP12231" t="s">
        <v>12424</v>
      </c>
      <c r="AQ12231" t="s">
        <v>11408</v>
      </c>
      <c r="AR12231">
        <v>4100</v>
      </c>
      <c r="AT12231">
        <v>2007</v>
      </c>
      <c r="AV12231" t="s">
        <v>19192</v>
      </c>
      <c r="AW12231">
        <v>116100</v>
      </c>
    </row>
    <row r="12232" spans="1:49" x14ac:dyDescent="0.25">
      <c r="A12232">
        <v>4100</v>
      </c>
      <c r="B12232">
        <v>30110</v>
      </c>
      <c r="C12232">
        <v>4045</v>
      </c>
      <c r="D12232">
        <v>418</v>
      </c>
      <c r="E12232" s="124" t="s">
        <v>24627</v>
      </c>
      <c r="F12232" t="str">
        <f t="shared" si="256"/>
        <v>Ray FisherRUBBER &amp; SPECIALTIES</v>
      </c>
      <c r="G12232" s="150" t="str">
        <f t="shared" si="255"/>
        <v>Ray Fisher</v>
      </c>
      <c r="H12232" s="149" t="s">
        <v>8105</v>
      </c>
      <c r="I12232">
        <v>40006020</v>
      </c>
      <c r="K12232" t="s">
        <v>24797</v>
      </c>
      <c r="L12232" t="s">
        <v>24798</v>
      </c>
      <c r="M12232" t="s">
        <v>12735</v>
      </c>
      <c r="N12232">
        <v>32505</v>
      </c>
      <c r="Q12232" t="s">
        <v>12415</v>
      </c>
      <c r="R12232" t="s">
        <v>12416</v>
      </c>
      <c r="S12232">
        <v>8504789778</v>
      </c>
      <c r="T12232">
        <v>120</v>
      </c>
      <c r="U12232" t="s">
        <v>12418</v>
      </c>
      <c r="W12232">
        <v>11</v>
      </c>
      <c r="X12232">
        <v>2</v>
      </c>
      <c r="Y12232" t="s">
        <v>12765</v>
      </c>
      <c r="Z12232" t="s">
        <v>12420</v>
      </c>
      <c r="AA12232" t="s">
        <v>24524</v>
      </c>
      <c r="AB12232" t="s">
        <v>14028</v>
      </c>
      <c r="AC12232">
        <v>2</v>
      </c>
      <c r="AD12232" s="123">
        <v>39785</v>
      </c>
      <c r="AE12232" t="s">
        <v>24525</v>
      </c>
      <c r="AG12232">
        <v>40006020</v>
      </c>
      <c r="AL12232" t="s">
        <v>14028</v>
      </c>
      <c r="AN12232">
        <v>1003312601</v>
      </c>
      <c r="AO12232">
        <v>16</v>
      </c>
      <c r="AP12232" t="s">
        <v>12424</v>
      </c>
      <c r="AQ12232" t="s">
        <v>11408</v>
      </c>
      <c r="AR12232">
        <v>4100</v>
      </c>
      <c r="AT12232">
        <v>0</v>
      </c>
      <c r="AV12232" t="s">
        <v>24799</v>
      </c>
      <c r="AW12232">
        <v>116100</v>
      </c>
    </row>
    <row r="12233" spans="1:49" x14ac:dyDescent="0.25">
      <c r="A12233">
        <v>4100</v>
      </c>
      <c r="B12233">
        <v>30110</v>
      </c>
      <c r="C12233">
        <v>4045</v>
      </c>
      <c r="D12233">
        <v>418</v>
      </c>
      <c r="E12233" s="124" t="s">
        <v>24627</v>
      </c>
      <c r="F12233" t="str">
        <f t="shared" si="256"/>
        <v>Ray FisherS-4 INDUSTRIAL</v>
      </c>
      <c r="G12233" s="150" t="str">
        <f t="shared" si="255"/>
        <v>Ray Fisher</v>
      </c>
      <c r="H12233" s="149" t="s">
        <v>8143</v>
      </c>
      <c r="I12233">
        <v>40007868</v>
      </c>
      <c r="J12233" t="s">
        <v>24800</v>
      </c>
      <c r="K12233" t="s">
        <v>19199</v>
      </c>
      <c r="L12233" t="s">
        <v>16113</v>
      </c>
      <c r="M12233" t="s">
        <v>13409</v>
      </c>
      <c r="N12233">
        <v>39701</v>
      </c>
      <c r="Q12233" t="s">
        <v>12415</v>
      </c>
      <c r="R12233" t="s">
        <v>12416</v>
      </c>
      <c r="S12233" t="s">
        <v>24801</v>
      </c>
      <c r="U12233" t="s">
        <v>12418</v>
      </c>
      <c r="W12233">
        <v>11</v>
      </c>
      <c r="X12233">
        <v>2</v>
      </c>
      <c r="Y12233" t="s">
        <v>12765</v>
      </c>
      <c r="Z12233" t="s">
        <v>12420</v>
      </c>
      <c r="AA12233" t="s">
        <v>12429</v>
      </c>
      <c r="AB12233" t="s">
        <v>12422</v>
      </c>
      <c r="AC12233">
        <v>2</v>
      </c>
      <c r="AD12233" s="123">
        <v>42534</v>
      </c>
      <c r="AE12233" t="s">
        <v>12431</v>
      </c>
      <c r="AG12233">
        <v>40007868</v>
      </c>
      <c r="AL12233" t="s">
        <v>12422</v>
      </c>
      <c r="AN12233">
        <v>2508701501</v>
      </c>
      <c r="AO12233">
        <v>16</v>
      </c>
      <c r="AP12233" t="s">
        <v>12424</v>
      </c>
      <c r="AQ12233" t="s">
        <v>11408</v>
      </c>
      <c r="AR12233">
        <v>4100</v>
      </c>
      <c r="AT12233">
        <v>0</v>
      </c>
      <c r="AV12233" t="s">
        <v>19201</v>
      </c>
      <c r="AW12233">
        <v>116100</v>
      </c>
    </row>
    <row r="12234" spans="1:49" x14ac:dyDescent="0.25">
      <c r="A12234">
        <v>4100</v>
      </c>
      <c r="B12234">
        <v>30110</v>
      </c>
      <c r="C12234">
        <v>4045</v>
      </c>
      <c r="D12234">
        <v>418</v>
      </c>
      <c r="E12234" s="124" t="s">
        <v>24627</v>
      </c>
      <c r="F12234" t="str">
        <f t="shared" si="256"/>
        <v>Ray FisherSAMPLA BELTING N. AMERICA</v>
      </c>
      <c r="G12234" s="150" t="str">
        <f t="shared" si="255"/>
        <v>Ray Fisher</v>
      </c>
      <c r="H12234" s="149" t="s">
        <v>8169</v>
      </c>
      <c r="I12234">
        <v>40006254</v>
      </c>
      <c r="J12234" t="s">
        <v>2919</v>
      </c>
      <c r="K12234" t="s">
        <v>24802</v>
      </c>
      <c r="L12234" t="s">
        <v>24803</v>
      </c>
      <c r="M12234" t="s">
        <v>12445</v>
      </c>
      <c r="N12234">
        <v>14218</v>
      </c>
      <c r="Q12234" t="s">
        <v>12415</v>
      </c>
      <c r="R12234" t="s">
        <v>12416</v>
      </c>
      <c r="S12234" t="s">
        <v>24804</v>
      </c>
      <c r="T12234">
        <v>3743</v>
      </c>
      <c r="U12234" t="s">
        <v>12418</v>
      </c>
      <c r="W12234">
        <v>11</v>
      </c>
      <c r="X12234">
        <v>2</v>
      </c>
      <c r="Y12234" t="s">
        <v>12765</v>
      </c>
      <c r="Z12234" t="s">
        <v>12420</v>
      </c>
      <c r="AA12234" t="s">
        <v>24524</v>
      </c>
      <c r="AB12234" t="s">
        <v>14028</v>
      </c>
      <c r="AC12234">
        <v>2</v>
      </c>
      <c r="AD12234" s="123">
        <v>39785</v>
      </c>
      <c r="AE12234" t="s">
        <v>24525</v>
      </c>
      <c r="AG12234">
        <v>40006254</v>
      </c>
      <c r="AL12234" t="s">
        <v>14028</v>
      </c>
      <c r="AN12234">
        <v>3302915201</v>
      </c>
      <c r="AO12234">
        <v>16</v>
      </c>
      <c r="AP12234" t="s">
        <v>12424</v>
      </c>
      <c r="AQ12234" t="s">
        <v>11408</v>
      </c>
      <c r="AR12234">
        <v>4100</v>
      </c>
      <c r="AS12234" t="s">
        <v>12491</v>
      </c>
      <c r="AT12234">
        <v>0</v>
      </c>
      <c r="AV12234" t="s">
        <v>24805</v>
      </c>
      <c r="AW12234">
        <v>116100</v>
      </c>
    </row>
    <row r="12235" spans="1:49" x14ac:dyDescent="0.25">
      <c r="A12235">
        <v>4100</v>
      </c>
      <c r="B12235">
        <v>30110</v>
      </c>
      <c r="C12235">
        <v>4045</v>
      </c>
      <c r="D12235">
        <v>418</v>
      </c>
      <c r="E12235" s="124" t="s">
        <v>24627</v>
      </c>
      <c r="F12235" t="str">
        <f t="shared" si="256"/>
        <v>Ray FisherSHAW-ALMEX INDUSTRIES LTD</v>
      </c>
      <c r="G12235" s="150" t="str">
        <f t="shared" si="255"/>
        <v>Ray Fisher</v>
      </c>
      <c r="H12235" s="149" t="s">
        <v>8358</v>
      </c>
      <c r="I12235">
        <v>40005687</v>
      </c>
      <c r="L12235" t="s">
        <v>24806</v>
      </c>
      <c r="M12235" t="s">
        <v>15913</v>
      </c>
      <c r="O12235">
        <v>430</v>
      </c>
      <c r="P12235" t="s">
        <v>24807</v>
      </c>
      <c r="Q12235" t="s">
        <v>13237</v>
      </c>
      <c r="R12235" t="s">
        <v>12416</v>
      </c>
      <c r="S12235" t="s">
        <v>24808</v>
      </c>
      <c r="U12235" t="s">
        <v>12418</v>
      </c>
      <c r="W12235">
        <v>11</v>
      </c>
      <c r="X12235">
        <v>0</v>
      </c>
      <c r="Y12235" t="s">
        <v>12765</v>
      </c>
      <c r="Z12235" t="s">
        <v>12420</v>
      </c>
      <c r="AA12235" t="s">
        <v>24524</v>
      </c>
      <c r="AB12235" t="s">
        <v>14028</v>
      </c>
      <c r="AC12235">
        <v>2</v>
      </c>
      <c r="AD12235" s="123">
        <v>39884</v>
      </c>
      <c r="AE12235" t="s">
        <v>12431</v>
      </c>
      <c r="AG12235">
        <v>40005687</v>
      </c>
      <c r="AL12235" t="s">
        <v>14028</v>
      </c>
      <c r="AN12235">
        <v>7001510001</v>
      </c>
      <c r="AO12235">
        <v>16</v>
      </c>
      <c r="AP12235" t="s">
        <v>12424</v>
      </c>
      <c r="AQ12235" t="s">
        <v>11408</v>
      </c>
      <c r="AR12235">
        <v>4100</v>
      </c>
      <c r="AT12235">
        <v>0</v>
      </c>
      <c r="AV12235" t="s">
        <v>24809</v>
      </c>
      <c r="AW12235">
        <v>116100</v>
      </c>
    </row>
    <row r="12236" spans="1:49" x14ac:dyDescent="0.25">
      <c r="A12236">
        <v>4100</v>
      </c>
      <c r="B12236">
        <v>30110</v>
      </c>
      <c r="C12236">
        <v>4045</v>
      </c>
      <c r="D12236">
        <v>418</v>
      </c>
      <c r="E12236" s="124" t="s">
        <v>24627</v>
      </c>
      <c r="F12236" t="str">
        <f t="shared" si="256"/>
        <v>Ray FisherSIGMA CORPORATION</v>
      </c>
      <c r="G12236" s="150" t="str">
        <f t="shared" si="255"/>
        <v>Ray Fisher</v>
      </c>
      <c r="H12236" s="149" t="s">
        <v>8428</v>
      </c>
      <c r="I12236">
        <v>40006187</v>
      </c>
      <c r="J12236" t="s">
        <v>24810</v>
      </c>
      <c r="K12236" t="s">
        <v>24811</v>
      </c>
      <c r="L12236" t="s">
        <v>24812</v>
      </c>
      <c r="M12236" t="s">
        <v>12413</v>
      </c>
      <c r="N12236">
        <v>8514</v>
      </c>
      <c r="Q12236" t="s">
        <v>12415</v>
      </c>
      <c r="R12236" t="s">
        <v>12416</v>
      </c>
      <c r="S12236" t="s">
        <v>24813</v>
      </c>
      <c r="T12236">
        <v>3601</v>
      </c>
      <c r="U12236" t="s">
        <v>12418</v>
      </c>
      <c r="W12236">
        <v>11</v>
      </c>
      <c r="X12236">
        <v>2</v>
      </c>
      <c r="Y12236" t="s">
        <v>12765</v>
      </c>
      <c r="Z12236" t="s">
        <v>12420</v>
      </c>
      <c r="AA12236" t="s">
        <v>24524</v>
      </c>
      <c r="AB12236" t="s">
        <v>14028</v>
      </c>
      <c r="AC12236">
        <v>2</v>
      </c>
      <c r="AD12236" s="123">
        <v>39785</v>
      </c>
      <c r="AE12236" t="s">
        <v>24525</v>
      </c>
      <c r="AG12236">
        <v>40006187</v>
      </c>
      <c r="AL12236" t="s">
        <v>14028</v>
      </c>
      <c r="AN12236">
        <v>3102554531</v>
      </c>
      <c r="AO12236">
        <v>16</v>
      </c>
      <c r="AP12236" t="s">
        <v>12424</v>
      </c>
      <c r="AQ12236" t="s">
        <v>11408</v>
      </c>
      <c r="AR12236">
        <v>4100</v>
      </c>
      <c r="AT12236">
        <v>2007</v>
      </c>
      <c r="AV12236" t="s">
        <v>24814</v>
      </c>
      <c r="AW12236">
        <v>116100</v>
      </c>
    </row>
    <row r="12237" spans="1:49" x14ac:dyDescent="0.25">
      <c r="A12237">
        <v>4100</v>
      </c>
      <c r="B12237">
        <v>30110</v>
      </c>
      <c r="C12237">
        <v>4045</v>
      </c>
      <c r="D12237">
        <v>418</v>
      </c>
      <c r="E12237" s="124" t="s">
        <v>24627</v>
      </c>
      <c r="F12237" t="str">
        <f t="shared" si="256"/>
        <v>Ray FisherSOUTHEASTERN CONVEYOR SERVICES INC</v>
      </c>
      <c r="G12237" s="150" t="str">
        <f t="shared" si="255"/>
        <v>Ray Fisher</v>
      </c>
      <c r="H12237" s="149" t="s">
        <v>8574</v>
      </c>
      <c r="I12237">
        <v>40008683</v>
      </c>
      <c r="L12237" t="s">
        <v>24815</v>
      </c>
      <c r="M12237" t="s">
        <v>12995</v>
      </c>
      <c r="O12237">
        <v>220</v>
      </c>
      <c r="P12237">
        <v>35005</v>
      </c>
      <c r="Q12237" t="s">
        <v>12415</v>
      </c>
      <c r="R12237" t="s">
        <v>12416</v>
      </c>
      <c r="S12237" t="s">
        <v>24816</v>
      </c>
      <c r="U12237" t="s">
        <v>12418</v>
      </c>
      <c r="W12237">
        <v>11</v>
      </c>
      <c r="X12237">
        <v>2</v>
      </c>
      <c r="Y12237" t="s">
        <v>12765</v>
      </c>
      <c r="Z12237" t="s">
        <v>12420</v>
      </c>
      <c r="AA12237" t="s">
        <v>12429</v>
      </c>
      <c r="AB12237" t="s">
        <v>12422</v>
      </c>
      <c r="AC12237">
        <v>2</v>
      </c>
      <c r="AD12237" s="123">
        <v>43699</v>
      </c>
      <c r="AE12237" t="s">
        <v>12431</v>
      </c>
      <c r="AG12237">
        <v>40008683</v>
      </c>
      <c r="AL12237" t="s">
        <v>12422</v>
      </c>
      <c r="AN12237">
        <v>107344081</v>
      </c>
      <c r="AO12237">
        <v>16</v>
      </c>
      <c r="AP12237" t="s">
        <v>12424</v>
      </c>
      <c r="AQ12237" t="s">
        <v>11408</v>
      </c>
      <c r="AR12237">
        <v>4100</v>
      </c>
      <c r="AT12237">
        <v>0</v>
      </c>
      <c r="AV12237" t="s">
        <v>24817</v>
      </c>
      <c r="AW12237">
        <v>116100</v>
      </c>
    </row>
    <row r="12238" spans="1:49" x14ac:dyDescent="0.25">
      <c r="A12238">
        <v>4100</v>
      </c>
      <c r="B12238">
        <v>30110</v>
      </c>
      <c r="C12238">
        <v>4045</v>
      </c>
      <c r="D12238">
        <v>418</v>
      </c>
      <c r="E12238" s="124" t="s">
        <v>24627</v>
      </c>
      <c r="F12238" t="str">
        <f t="shared" si="256"/>
        <v>Ray FisherSPARKS BELTING COMPANY INC</v>
      </c>
      <c r="G12238" s="150" t="str">
        <f t="shared" si="255"/>
        <v>Ray Fisher</v>
      </c>
      <c r="H12238" s="149" t="s">
        <v>8611</v>
      </c>
      <c r="I12238">
        <v>40006036</v>
      </c>
      <c r="J12238" t="s">
        <v>13263</v>
      </c>
      <c r="K12238" t="s">
        <v>24604</v>
      </c>
      <c r="L12238" t="s">
        <v>13265</v>
      </c>
      <c r="M12238" t="s">
        <v>12684</v>
      </c>
      <c r="N12238" t="s">
        <v>24605</v>
      </c>
      <c r="Q12238" t="s">
        <v>12415</v>
      </c>
      <c r="R12238" t="s">
        <v>12416</v>
      </c>
      <c r="S12238">
        <v>6169492750</v>
      </c>
      <c r="T12238" t="s">
        <v>24818</v>
      </c>
      <c r="U12238" t="s">
        <v>12418</v>
      </c>
      <c r="V12238">
        <v>279</v>
      </c>
      <c r="W12238">
        <v>11</v>
      </c>
      <c r="X12238">
        <v>2</v>
      </c>
      <c r="Y12238" t="s">
        <v>12765</v>
      </c>
      <c r="Z12238" t="s">
        <v>12420</v>
      </c>
      <c r="AA12238" t="s">
        <v>24524</v>
      </c>
      <c r="AB12238" t="s">
        <v>13208</v>
      </c>
      <c r="AC12238">
        <v>2</v>
      </c>
      <c r="AD12238" s="123">
        <v>39785</v>
      </c>
      <c r="AE12238" t="s">
        <v>24525</v>
      </c>
      <c r="AG12238">
        <v>40006036</v>
      </c>
      <c r="AL12238" t="s">
        <v>13208</v>
      </c>
      <c r="AN12238">
        <v>2308106401</v>
      </c>
      <c r="AO12238">
        <v>16</v>
      </c>
      <c r="AP12238" t="s">
        <v>12424</v>
      </c>
      <c r="AQ12238" t="s">
        <v>11408</v>
      </c>
      <c r="AR12238">
        <v>4100</v>
      </c>
      <c r="AT12238">
        <v>2007</v>
      </c>
      <c r="AV12238" t="s">
        <v>13267</v>
      </c>
      <c r="AW12238">
        <v>116100</v>
      </c>
    </row>
    <row r="12239" spans="1:49" x14ac:dyDescent="0.25">
      <c r="A12239">
        <v>4100</v>
      </c>
      <c r="B12239">
        <v>30110</v>
      </c>
      <c r="C12239">
        <v>4045</v>
      </c>
      <c r="D12239">
        <v>418</v>
      </c>
      <c r="E12239" s="124" t="s">
        <v>24627</v>
      </c>
      <c r="F12239" t="str">
        <f t="shared" si="256"/>
        <v>Ray FisherSPLAWN BELTING INC</v>
      </c>
      <c r="G12239" s="150" t="str">
        <f t="shared" si="255"/>
        <v>Ray Fisher</v>
      </c>
      <c r="H12239" s="149" t="s">
        <v>8641</v>
      </c>
      <c r="I12239">
        <v>40006073</v>
      </c>
      <c r="K12239" t="s">
        <v>24819</v>
      </c>
      <c r="L12239" t="s">
        <v>16663</v>
      </c>
      <c r="M12239" t="s">
        <v>13169</v>
      </c>
      <c r="N12239">
        <v>27216</v>
      </c>
      <c r="Q12239" t="s">
        <v>12415</v>
      </c>
      <c r="R12239" t="s">
        <v>12416</v>
      </c>
      <c r="S12239" t="s">
        <v>17045</v>
      </c>
      <c r="T12239">
        <v>456</v>
      </c>
      <c r="U12239" t="s">
        <v>12418</v>
      </c>
      <c r="W12239">
        <v>11</v>
      </c>
      <c r="X12239">
        <v>2</v>
      </c>
      <c r="Y12239" t="s">
        <v>12765</v>
      </c>
      <c r="Z12239" t="s">
        <v>12420</v>
      </c>
      <c r="AA12239" t="s">
        <v>24524</v>
      </c>
      <c r="AB12239" t="s">
        <v>14028</v>
      </c>
      <c r="AC12239">
        <v>2</v>
      </c>
      <c r="AD12239" s="123">
        <v>39785</v>
      </c>
      <c r="AE12239" t="s">
        <v>24525</v>
      </c>
      <c r="AG12239">
        <v>40006073</v>
      </c>
      <c r="AL12239" t="s">
        <v>14028</v>
      </c>
      <c r="AN12239">
        <v>3400101301</v>
      </c>
      <c r="AO12239">
        <v>16</v>
      </c>
      <c r="AP12239" t="s">
        <v>12424</v>
      </c>
      <c r="AQ12239" t="s">
        <v>11408</v>
      </c>
      <c r="AR12239">
        <v>4100</v>
      </c>
      <c r="AT12239">
        <v>2007</v>
      </c>
      <c r="AV12239" t="s">
        <v>17046</v>
      </c>
      <c r="AW12239">
        <v>116100</v>
      </c>
    </row>
    <row r="12240" spans="1:49" x14ac:dyDescent="0.25">
      <c r="A12240">
        <v>4100</v>
      </c>
      <c r="B12240">
        <v>30110</v>
      </c>
      <c r="C12240">
        <v>4045</v>
      </c>
      <c r="D12240">
        <v>418</v>
      </c>
      <c r="E12240" s="124" t="s">
        <v>24627</v>
      </c>
      <c r="F12240" t="str">
        <f t="shared" si="256"/>
        <v>Ray FisherSTELLAR INDUSTRIAL SALES LTD.</v>
      </c>
      <c r="G12240" s="150" t="str">
        <f t="shared" si="255"/>
        <v>Ray Fisher</v>
      </c>
      <c r="H12240" s="149" t="s">
        <v>8719</v>
      </c>
      <c r="I12240">
        <v>40006803</v>
      </c>
      <c r="K12240" t="s">
        <v>24820</v>
      </c>
      <c r="L12240" t="s">
        <v>24713</v>
      </c>
      <c r="M12240" t="s">
        <v>24714</v>
      </c>
      <c r="N12240" t="s">
        <v>24715</v>
      </c>
      <c r="Q12240" t="s">
        <v>13237</v>
      </c>
      <c r="R12240" t="s">
        <v>12416</v>
      </c>
      <c r="S12240" t="s">
        <v>24716</v>
      </c>
      <c r="U12240" t="s">
        <v>12418</v>
      </c>
      <c r="W12240">
        <v>11</v>
      </c>
      <c r="X12240">
        <v>2</v>
      </c>
      <c r="Y12240" t="s">
        <v>12765</v>
      </c>
      <c r="Z12240" t="s">
        <v>12420</v>
      </c>
      <c r="AA12240" t="s">
        <v>12429</v>
      </c>
      <c r="AB12240" t="s">
        <v>12422</v>
      </c>
      <c r="AC12240">
        <v>2</v>
      </c>
      <c r="AD12240" s="123">
        <v>41018</v>
      </c>
      <c r="AE12240" t="s">
        <v>12431</v>
      </c>
      <c r="AG12240">
        <v>40006803</v>
      </c>
      <c r="AL12240" t="s">
        <v>12422</v>
      </c>
      <c r="AN12240">
        <v>7001306041</v>
      </c>
      <c r="AO12240">
        <v>16</v>
      </c>
      <c r="AP12240" t="s">
        <v>12424</v>
      </c>
      <c r="AQ12240" t="s">
        <v>11408</v>
      </c>
      <c r="AR12240">
        <v>4100</v>
      </c>
      <c r="AT12240">
        <v>0</v>
      </c>
      <c r="AV12240" t="s">
        <v>24821</v>
      </c>
      <c r="AW12240">
        <v>116120</v>
      </c>
    </row>
    <row r="12241" spans="1:49" x14ac:dyDescent="0.25">
      <c r="A12241">
        <v>4100</v>
      </c>
      <c r="B12241">
        <v>30110</v>
      </c>
      <c r="C12241">
        <v>4045</v>
      </c>
      <c r="D12241">
        <v>418</v>
      </c>
      <c r="E12241" s="124" t="s">
        <v>24627</v>
      </c>
      <c r="F12241" t="str">
        <f t="shared" si="256"/>
        <v>Ray FisherSUTTON-CLARK SUPPLY INC</v>
      </c>
      <c r="G12241" s="150" t="str">
        <f t="shared" si="255"/>
        <v>Ray Fisher</v>
      </c>
      <c r="H12241" s="149" t="s">
        <v>8833</v>
      </c>
      <c r="I12241">
        <v>40006038</v>
      </c>
      <c r="L12241" t="s">
        <v>14785</v>
      </c>
      <c r="M12241" t="s">
        <v>16547</v>
      </c>
      <c r="O12241">
        <v>26367</v>
      </c>
      <c r="P12241">
        <v>23220</v>
      </c>
      <c r="Q12241" t="s">
        <v>12415</v>
      </c>
      <c r="R12241" t="s">
        <v>12416</v>
      </c>
      <c r="S12241" t="s">
        <v>24822</v>
      </c>
      <c r="T12241">
        <v>188</v>
      </c>
      <c r="U12241" t="s">
        <v>12418</v>
      </c>
      <c r="W12241">
        <v>11</v>
      </c>
      <c r="X12241">
        <v>2</v>
      </c>
      <c r="Y12241" t="s">
        <v>12765</v>
      </c>
      <c r="Z12241" t="s">
        <v>12420</v>
      </c>
      <c r="AA12241" t="s">
        <v>24524</v>
      </c>
      <c r="AB12241" t="s">
        <v>14028</v>
      </c>
      <c r="AC12241">
        <v>2</v>
      </c>
      <c r="AD12241" s="123">
        <v>39785</v>
      </c>
      <c r="AE12241" t="s">
        <v>24525</v>
      </c>
      <c r="AG12241">
        <v>40006038</v>
      </c>
      <c r="AL12241" t="s">
        <v>14028</v>
      </c>
      <c r="AN12241">
        <v>4776005501</v>
      </c>
      <c r="AO12241">
        <v>16</v>
      </c>
      <c r="AP12241" t="s">
        <v>12424</v>
      </c>
      <c r="AQ12241" t="s">
        <v>11408</v>
      </c>
      <c r="AR12241">
        <v>4100</v>
      </c>
      <c r="AT12241">
        <v>2007</v>
      </c>
      <c r="AV12241" t="s">
        <v>24823</v>
      </c>
      <c r="AW12241">
        <v>116100</v>
      </c>
    </row>
    <row r="12242" spans="1:49" x14ac:dyDescent="0.25">
      <c r="A12242">
        <v>4100</v>
      </c>
      <c r="B12242">
        <v>30110</v>
      </c>
      <c r="C12242">
        <v>4045</v>
      </c>
      <c r="D12242">
        <v>418</v>
      </c>
      <c r="E12242" s="124" t="s">
        <v>24627</v>
      </c>
      <c r="F12242" t="str">
        <f t="shared" si="256"/>
        <v>Ray FisherTHE RUBBER HOUSE INC.</v>
      </c>
      <c r="G12242" s="150" t="str">
        <f t="shared" si="255"/>
        <v>Ray Fisher</v>
      </c>
      <c r="H12242" s="149" t="s">
        <v>9064</v>
      </c>
      <c r="I12242">
        <v>40006076</v>
      </c>
      <c r="L12242" t="s">
        <v>24824</v>
      </c>
      <c r="M12242" t="s">
        <v>13201</v>
      </c>
      <c r="O12242">
        <v>223</v>
      </c>
      <c r="P12242">
        <v>70059</v>
      </c>
      <c r="Q12242" t="s">
        <v>12415</v>
      </c>
      <c r="R12242" t="s">
        <v>12416</v>
      </c>
      <c r="S12242" t="s">
        <v>24825</v>
      </c>
      <c r="T12242">
        <v>560</v>
      </c>
      <c r="U12242" t="s">
        <v>12418</v>
      </c>
      <c r="W12242">
        <v>11</v>
      </c>
      <c r="X12242">
        <v>2</v>
      </c>
      <c r="Y12242" t="s">
        <v>12765</v>
      </c>
      <c r="Z12242" t="s">
        <v>12420</v>
      </c>
      <c r="AA12242" t="s">
        <v>24524</v>
      </c>
      <c r="AB12242" t="s">
        <v>14028</v>
      </c>
      <c r="AC12242">
        <v>2</v>
      </c>
      <c r="AD12242" s="123">
        <v>39785</v>
      </c>
      <c r="AE12242" t="s">
        <v>24525</v>
      </c>
      <c r="AG12242">
        <v>40006076</v>
      </c>
      <c r="AL12242" t="s">
        <v>14028</v>
      </c>
      <c r="AN12242">
        <v>1905110201</v>
      </c>
      <c r="AO12242">
        <v>16</v>
      </c>
      <c r="AP12242" t="s">
        <v>12424</v>
      </c>
      <c r="AQ12242" t="s">
        <v>11408</v>
      </c>
      <c r="AR12242">
        <v>4100</v>
      </c>
      <c r="AT12242">
        <v>2007</v>
      </c>
      <c r="AV12242" t="s">
        <v>24826</v>
      </c>
      <c r="AW12242">
        <v>116100</v>
      </c>
    </row>
    <row r="12243" spans="1:49" x14ac:dyDescent="0.25">
      <c r="A12243">
        <v>4100</v>
      </c>
      <c r="B12243">
        <v>30110</v>
      </c>
      <c r="C12243">
        <v>4045</v>
      </c>
      <c r="D12243">
        <v>418</v>
      </c>
      <c r="E12243" s="124" t="s">
        <v>24627</v>
      </c>
      <c r="F12243" t="str">
        <f t="shared" si="256"/>
        <v>Ray FisherTRANSFORCE BELTAL</v>
      </c>
      <c r="G12243" s="150" t="str">
        <f t="shared" si="255"/>
        <v>Ray Fisher</v>
      </c>
      <c r="H12243" s="149" t="s">
        <v>9204</v>
      </c>
      <c r="I12243">
        <v>40006004</v>
      </c>
      <c r="K12243" t="s">
        <v>24827</v>
      </c>
      <c r="L12243" t="s">
        <v>24828</v>
      </c>
      <c r="M12243" t="s">
        <v>21701</v>
      </c>
      <c r="N12243" t="s">
        <v>24829</v>
      </c>
      <c r="Q12243" t="s">
        <v>13237</v>
      </c>
      <c r="R12243" t="s">
        <v>12416</v>
      </c>
      <c r="S12243" t="s">
        <v>24830</v>
      </c>
      <c r="T12243">
        <v>27</v>
      </c>
      <c r="U12243" t="s">
        <v>12418</v>
      </c>
      <c r="W12243">
        <v>11</v>
      </c>
      <c r="X12243">
        <v>2</v>
      </c>
      <c r="Y12243" t="s">
        <v>12765</v>
      </c>
      <c r="Z12243" t="s">
        <v>12420</v>
      </c>
      <c r="AA12243" t="s">
        <v>24524</v>
      </c>
      <c r="AB12243" t="s">
        <v>14028</v>
      </c>
      <c r="AC12243">
        <v>4</v>
      </c>
      <c r="AD12243" s="123">
        <v>39785</v>
      </c>
      <c r="AE12243" t="s">
        <v>24525</v>
      </c>
      <c r="AG12243">
        <v>40006004</v>
      </c>
      <c r="AL12243" t="s">
        <v>14028</v>
      </c>
      <c r="AN12243">
        <v>7001929441</v>
      </c>
      <c r="AO12243">
        <v>16</v>
      </c>
      <c r="AP12243" t="s">
        <v>12424</v>
      </c>
      <c r="AQ12243" t="s">
        <v>11408</v>
      </c>
      <c r="AR12243">
        <v>4100</v>
      </c>
      <c r="AT12243">
        <v>2007</v>
      </c>
      <c r="AV12243" t="s">
        <v>24831</v>
      </c>
      <c r="AW12243">
        <v>116120</v>
      </c>
    </row>
    <row r="12244" spans="1:49" x14ac:dyDescent="0.25">
      <c r="A12244">
        <v>4100</v>
      </c>
      <c r="B12244">
        <v>30110</v>
      </c>
      <c r="C12244">
        <v>4045</v>
      </c>
      <c r="D12244">
        <v>418</v>
      </c>
      <c r="E12244" s="124" t="s">
        <v>24627</v>
      </c>
      <c r="F12244" t="str">
        <f t="shared" si="256"/>
        <v>Ray FisherTROY BELTING &amp; SUPPLY</v>
      </c>
      <c r="G12244" s="150" t="str">
        <f t="shared" si="255"/>
        <v>Ray Fisher</v>
      </c>
      <c r="H12244" s="149" t="s">
        <v>9270</v>
      </c>
      <c r="I12244">
        <v>40006205</v>
      </c>
      <c r="K12244" t="s">
        <v>24832</v>
      </c>
      <c r="L12244" t="s">
        <v>21108</v>
      </c>
      <c r="M12244" t="s">
        <v>12445</v>
      </c>
      <c r="N12244">
        <v>12189</v>
      </c>
      <c r="Q12244" t="s">
        <v>12415</v>
      </c>
      <c r="R12244" t="s">
        <v>12416</v>
      </c>
      <c r="S12244" t="s">
        <v>21110</v>
      </c>
      <c r="T12244">
        <v>3864</v>
      </c>
      <c r="U12244" t="s">
        <v>12418</v>
      </c>
      <c r="W12244">
        <v>11</v>
      </c>
      <c r="X12244">
        <v>2</v>
      </c>
      <c r="Y12244" t="s">
        <v>12765</v>
      </c>
      <c r="Z12244" t="s">
        <v>12420</v>
      </c>
      <c r="AA12244" t="s">
        <v>24524</v>
      </c>
      <c r="AB12244" t="s">
        <v>14028</v>
      </c>
      <c r="AC12244">
        <v>2</v>
      </c>
      <c r="AD12244" s="123">
        <v>39785</v>
      </c>
      <c r="AE12244" t="s">
        <v>24525</v>
      </c>
      <c r="AG12244">
        <v>40006205</v>
      </c>
      <c r="AL12244" t="s">
        <v>14028</v>
      </c>
      <c r="AN12244">
        <v>3300130501</v>
      </c>
      <c r="AO12244">
        <v>16</v>
      </c>
      <c r="AP12244" t="s">
        <v>12424</v>
      </c>
      <c r="AQ12244" t="s">
        <v>11408</v>
      </c>
      <c r="AR12244">
        <v>4100</v>
      </c>
      <c r="AT12244">
        <v>0</v>
      </c>
      <c r="AV12244" t="s">
        <v>21111</v>
      </c>
      <c r="AW12244">
        <v>116100</v>
      </c>
    </row>
    <row r="12245" spans="1:49" x14ac:dyDescent="0.25">
      <c r="A12245">
        <v>4100</v>
      </c>
      <c r="B12245">
        <v>30110</v>
      </c>
      <c r="C12245">
        <v>4045</v>
      </c>
      <c r="D12245">
        <v>418</v>
      </c>
      <c r="E12245" s="124" t="s">
        <v>24627</v>
      </c>
      <c r="F12245" t="str">
        <f t="shared" si="256"/>
        <v>Ray FisherTURNER SUPPLY CO</v>
      </c>
      <c r="G12245" s="150" t="str">
        <f t="shared" ref="G12245:G12308" si="257">RIGHT(E12245,LEN(E12245)-3)</f>
        <v>Ray Fisher</v>
      </c>
      <c r="H12245" s="149" t="s">
        <v>9307</v>
      </c>
      <c r="I12245">
        <v>40006182</v>
      </c>
      <c r="K12245" t="s">
        <v>24833</v>
      </c>
      <c r="L12245" t="s">
        <v>14129</v>
      </c>
      <c r="M12245" t="s">
        <v>12995</v>
      </c>
      <c r="N12245">
        <v>36602</v>
      </c>
      <c r="Q12245" t="s">
        <v>12415</v>
      </c>
      <c r="R12245" t="s">
        <v>12416</v>
      </c>
      <c r="S12245" t="s">
        <v>19251</v>
      </c>
      <c r="T12245">
        <v>3503</v>
      </c>
      <c r="U12245" t="s">
        <v>12418</v>
      </c>
      <c r="W12245">
        <v>11</v>
      </c>
      <c r="X12245">
        <v>2</v>
      </c>
      <c r="Y12245" t="s">
        <v>12765</v>
      </c>
      <c r="Z12245" t="s">
        <v>12420</v>
      </c>
      <c r="AA12245" t="s">
        <v>24524</v>
      </c>
      <c r="AB12245" t="s">
        <v>14028</v>
      </c>
      <c r="AC12245">
        <v>2</v>
      </c>
      <c r="AD12245" s="123">
        <v>39785</v>
      </c>
      <c r="AE12245" t="s">
        <v>24525</v>
      </c>
      <c r="AG12245">
        <v>40006182</v>
      </c>
      <c r="AL12245" t="s">
        <v>14028</v>
      </c>
      <c r="AN12245">
        <v>109707101</v>
      </c>
      <c r="AO12245">
        <v>16</v>
      </c>
      <c r="AP12245" t="s">
        <v>12424</v>
      </c>
      <c r="AQ12245" t="s">
        <v>11408</v>
      </c>
      <c r="AR12245">
        <v>4100</v>
      </c>
      <c r="AT12245">
        <v>0</v>
      </c>
      <c r="AV12245" t="s">
        <v>14526</v>
      </c>
      <c r="AW12245">
        <v>116100</v>
      </c>
    </row>
    <row r="12246" spans="1:49" x14ac:dyDescent="0.25">
      <c r="A12246">
        <v>4100</v>
      </c>
      <c r="B12246">
        <v>30110</v>
      </c>
      <c r="C12246">
        <v>4045</v>
      </c>
      <c r="D12246">
        <v>418</v>
      </c>
      <c r="E12246" s="124" t="s">
        <v>24627</v>
      </c>
      <c r="F12246" t="str">
        <f t="shared" si="256"/>
        <v>Ray FisherU.S.P.S. - NEW JERSY INT'L &amp; BMC</v>
      </c>
      <c r="G12246" s="150" t="str">
        <f t="shared" si="257"/>
        <v>Ray Fisher</v>
      </c>
      <c r="H12246" s="149" t="s">
        <v>9420</v>
      </c>
      <c r="I12246">
        <v>40006109</v>
      </c>
      <c r="K12246" t="s">
        <v>24834</v>
      </c>
      <c r="L12246" t="s">
        <v>12636</v>
      </c>
      <c r="M12246" t="s">
        <v>12413</v>
      </c>
      <c r="N12246">
        <v>7097</v>
      </c>
      <c r="Q12246" t="s">
        <v>12415</v>
      </c>
      <c r="R12246" t="s">
        <v>12416</v>
      </c>
      <c r="S12246">
        <v>2017146359</v>
      </c>
      <c r="T12246">
        <v>980</v>
      </c>
      <c r="U12246" t="s">
        <v>12418</v>
      </c>
      <c r="V12246">
        <v>21</v>
      </c>
      <c r="W12246">
        <v>11</v>
      </c>
      <c r="X12246">
        <v>1</v>
      </c>
      <c r="Y12246" t="s">
        <v>12765</v>
      </c>
      <c r="Z12246" t="s">
        <v>12420</v>
      </c>
      <c r="AA12246" t="s">
        <v>24524</v>
      </c>
      <c r="AB12246" t="s">
        <v>12430</v>
      </c>
      <c r="AC12246">
        <v>2</v>
      </c>
      <c r="AD12246" s="123">
        <v>39785</v>
      </c>
      <c r="AE12246" t="s">
        <v>24525</v>
      </c>
      <c r="AG12246">
        <v>40006109</v>
      </c>
      <c r="AL12246" t="s">
        <v>12430</v>
      </c>
      <c r="AN12246">
        <v>3101710701</v>
      </c>
      <c r="AO12246">
        <v>16</v>
      </c>
      <c r="AP12246" t="s">
        <v>12424</v>
      </c>
      <c r="AQ12246" t="s">
        <v>11408</v>
      </c>
      <c r="AR12246">
        <v>4100</v>
      </c>
      <c r="AT12246">
        <v>0</v>
      </c>
      <c r="AV12246" t="s">
        <v>20502</v>
      </c>
      <c r="AW12246">
        <v>116100</v>
      </c>
    </row>
    <row r="12247" spans="1:49" x14ac:dyDescent="0.25">
      <c r="A12247">
        <v>4100</v>
      </c>
      <c r="B12247">
        <v>30110</v>
      </c>
      <c r="C12247">
        <v>4045</v>
      </c>
      <c r="D12247">
        <v>418</v>
      </c>
      <c r="E12247" s="124" t="s">
        <v>24627</v>
      </c>
      <c r="F12247" t="str">
        <f t="shared" si="256"/>
        <v>Ray FisherU.S.P.S. - SYRACUSE</v>
      </c>
      <c r="G12247" s="150" t="str">
        <f t="shared" si="257"/>
        <v>Ray Fisher</v>
      </c>
      <c r="H12247" s="149" t="s">
        <v>9452</v>
      </c>
      <c r="I12247">
        <v>40006224</v>
      </c>
      <c r="J12247" t="s">
        <v>24835</v>
      </c>
      <c r="K12247" t="s">
        <v>24836</v>
      </c>
      <c r="L12247" t="s">
        <v>17418</v>
      </c>
      <c r="M12247" t="s">
        <v>12445</v>
      </c>
      <c r="N12247">
        <v>13220</v>
      </c>
      <c r="Q12247" t="s">
        <v>12415</v>
      </c>
      <c r="R12247" t="s">
        <v>12416</v>
      </c>
      <c r="S12247">
        <v>3154523483</v>
      </c>
      <c r="T12247">
        <v>3870</v>
      </c>
      <c r="U12247" t="s">
        <v>12418</v>
      </c>
      <c r="V12247">
        <v>21</v>
      </c>
      <c r="W12247">
        <v>11</v>
      </c>
      <c r="X12247">
        <v>1</v>
      </c>
      <c r="Y12247" t="s">
        <v>12419</v>
      </c>
      <c r="Z12247" t="s">
        <v>12420</v>
      </c>
      <c r="AA12247" t="s">
        <v>24524</v>
      </c>
      <c r="AB12247" t="s">
        <v>12430</v>
      </c>
      <c r="AC12247">
        <v>2</v>
      </c>
      <c r="AD12247" s="123">
        <v>39785</v>
      </c>
      <c r="AE12247" t="s">
        <v>24525</v>
      </c>
      <c r="AG12247">
        <v>40006224</v>
      </c>
      <c r="AL12247" t="s">
        <v>12430</v>
      </c>
      <c r="AN12247">
        <v>3306728301</v>
      </c>
      <c r="AO12247">
        <v>16</v>
      </c>
      <c r="AP12247" t="s">
        <v>12424</v>
      </c>
      <c r="AQ12247" t="s">
        <v>11408</v>
      </c>
      <c r="AR12247">
        <v>4100</v>
      </c>
      <c r="AT12247">
        <v>0</v>
      </c>
      <c r="AV12247" t="s">
        <v>20502</v>
      </c>
      <c r="AW12247">
        <v>116100</v>
      </c>
    </row>
    <row r="12248" spans="1:49" x14ac:dyDescent="0.25">
      <c r="A12248">
        <v>4100</v>
      </c>
      <c r="B12248">
        <v>30110</v>
      </c>
      <c r="C12248">
        <v>4045</v>
      </c>
      <c r="D12248">
        <v>418</v>
      </c>
      <c r="E12248" s="124" t="s">
        <v>24627</v>
      </c>
      <c r="F12248" t="str">
        <f t="shared" si="256"/>
        <v>Ray FisherU.S.P.S. (GREENSBORO)</v>
      </c>
      <c r="G12248" s="150" t="str">
        <f t="shared" si="257"/>
        <v>Ray Fisher</v>
      </c>
      <c r="H12248" s="149" t="s">
        <v>9515</v>
      </c>
      <c r="I12248">
        <v>40007236</v>
      </c>
      <c r="K12248" t="s">
        <v>24837</v>
      </c>
      <c r="L12248" t="s">
        <v>16712</v>
      </c>
      <c r="M12248" t="s">
        <v>13169</v>
      </c>
      <c r="N12248">
        <v>27495</v>
      </c>
      <c r="Q12248" t="s">
        <v>12415</v>
      </c>
      <c r="R12248" t="s">
        <v>12416</v>
      </c>
      <c r="S12248" t="s">
        <v>24838</v>
      </c>
      <c r="U12248" t="s">
        <v>12418</v>
      </c>
      <c r="V12248">
        <v>21</v>
      </c>
      <c r="W12248">
        <v>11</v>
      </c>
      <c r="X12248">
        <v>1</v>
      </c>
      <c r="Y12248" t="s">
        <v>12765</v>
      </c>
      <c r="Z12248" t="s">
        <v>12420</v>
      </c>
      <c r="AA12248" t="s">
        <v>12429</v>
      </c>
      <c r="AB12248" t="s">
        <v>12430</v>
      </c>
      <c r="AC12248">
        <v>2</v>
      </c>
      <c r="AD12248" s="123">
        <v>41620</v>
      </c>
      <c r="AE12248" t="s">
        <v>12431</v>
      </c>
      <c r="AG12248">
        <v>40007236</v>
      </c>
      <c r="AL12248" t="s">
        <v>12430</v>
      </c>
      <c r="AN12248">
        <v>3408104701</v>
      </c>
      <c r="AO12248">
        <v>16</v>
      </c>
      <c r="AP12248" t="s">
        <v>12424</v>
      </c>
      <c r="AQ12248" t="s">
        <v>11408</v>
      </c>
      <c r="AR12248">
        <v>4100</v>
      </c>
      <c r="AT12248">
        <v>0</v>
      </c>
      <c r="AV12248" t="s">
        <v>20502</v>
      </c>
      <c r="AW12248">
        <v>116100</v>
      </c>
    </row>
    <row r="12249" spans="1:49" x14ac:dyDescent="0.25">
      <c r="A12249">
        <v>4100</v>
      </c>
      <c r="B12249">
        <v>30110</v>
      </c>
      <c r="C12249">
        <v>4045</v>
      </c>
      <c r="D12249">
        <v>418</v>
      </c>
      <c r="E12249" s="124" t="s">
        <v>24627</v>
      </c>
      <c r="F12249" s="185" t="str">
        <f t="shared" si="256"/>
        <v>Ray FisherUS POSTAL SERVICE-DALLAS</v>
      </c>
      <c r="G12249" s="150" t="str">
        <f t="shared" si="257"/>
        <v>Ray Fisher</v>
      </c>
      <c r="H12249" s="149" t="s">
        <v>24839</v>
      </c>
      <c r="I12249">
        <v>40006190</v>
      </c>
      <c r="J12249" t="s">
        <v>24840</v>
      </c>
      <c r="K12249" t="s">
        <v>24841</v>
      </c>
      <c r="L12249" t="s">
        <v>12493</v>
      </c>
      <c r="M12249" t="s">
        <v>12494</v>
      </c>
      <c r="N12249">
        <v>75398</v>
      </c>
      <c r="Q12249" t="s">
        <v>12415</v>
      </c>
      <c r="R12249" t="s">
        <v>12416</v>
      </c>
      <c r="S12249">
        <v>2144675897</v>
      </c>
      <c r="T12249">
        <v>3640</v>
      </c>
      <c r="U12249" t="s">
        <v>12418</v>
      </c>
      <c r="V12249">
        <v>21</v>
      </c>
      <c r="W12249">
        <v>11</v>
      </c>
      <c r="X12249">
        <v>1</v>
      </c>
      <c r="Y12249" t="s">
        <v>12765</v>
      </c>
      <c r="Z12249" t="s">
        <v>14482</v>
      </c>
      <c r="AB12249" t="s">
        <v>14028</v>
      </c>
      <c r="AC12249">
        <v>2</v>
      </c>
      <c r="AD12249" s="123">
        <v>39785</v>
      </c>
      <c r="AE12249" t="s">
        <v>24525</v>
      </c>
      <c r="AG12249">
        <v>40006190</v>
      </c>
      <c r="AL12249" t="s">
        <v>14028</v>
      </c>
      <c r="AN12249">
        <v>4412107601</v>
      </c>
      <c r="AO12249">
        <v>16</v>
      </c>
      <c r="AP12249" t="s">
        <v>12424</v>
      </c>
      <c r="AQ12249" t="s">
        <v>11408</v>
      </c>
      <c r="AR12249">
        <v>4100</v>
      </c>
      <c r="AS12249" t="s">
        <v>12491</v>
      </c>
      <c r="AT12249">
        <v>0</v>
      </c>
      <c r="AV12249" t="s">
        <v>20502</v>
      </c>
      <c r="AW12249">
        <v>116100</v>
      </c>
    </row>
    <row r="12250" spans="1:49" x14ac:dyDescent="0.25">
      <c r="A12250">
        <v>4100</v>
      </c>
      <c r="B12250">
        <v>30110</v>
      </c>
      <c r="C12250">
        <v>4045</v>
      </c>
      <c r="D12250">
        <v>418</v>
      </c>
      <c r="E12250" s="124" t="s">
        <v>24627</v>
      </c>
      <c r="F12250" s="185" t="str">
        <f t="shared" si="256"/>
        <v>Ray FisherUS POSTAL SERVICE-DC</v>
      </c>
      <c r="G12250" s="150" t="str">
        <f t="shared" si="257"/>
        <v>Ray Fisher</v>
      </c>
      <c r="H12250" s="149" t="s">
        <v>24842</v>
      </c>
      <c r="I12250">
        <v>40006203</v>
      </c>
      <c r="J12250" t="s">
        <v>24843</v>
      </c>
      <c r="K12250" t="s">
        <v>24844</v>
      </c>
      <c r="L12250" t="s">
        <v>24845</v>
      </c>
      <c r="M12250" t="s">
        <v>13125</v>
      </c>
      <c r="N12250">
        <v>20790</v>
      </c>
      <c r="Q12250" t="s">
        <v>12415</v>
      </c>
      <c r="R12250" t="s">
        <v>12416</v>
      </c>
      <c r="S12250">
        <v>3014997481</v>
      </c>
      <c r="T12250">
        <v>3847</v>
      </c>
      <c r="U12250" t="s">
        <v>12418</v>
      </c>
      <c r="V12250">
        <v>21</v>
      </c>
      <c r="W12250">
        <v>11</v>
      </c>
      <c r="X12250">
        <v>1</v>
      </c>
      <c r="Y12250" t="s">
        <v>12765</v>
      </c>
      <c r="Z12250" t="s">
        <v>12420</v>
      </c>
      <c r="AA12250" t="s">
        <v>24524</v>
      </c>
      <c r="AB12250" t="s">
        <v>14028</v>
      </c>
      <c r="AC12250">
        <v>2</v>
      </c>
      <c r="AD12250" s="123">
        <v>39785</v>
      </c>
      <c r="AE12250" t="s">
        <v>24525</v>
      </c>
      <c r="AG12250">
        <v>40006203</v>
      </c>
      <c r="AL12250" t="s">
        <v>14028</v>
      </c>
      <c r="AN12250">
        <v>2103301101</v>
      </c>
      <c r="AO12250">
        <v>16</v>
      </c>
      <c r="AP12250" t="s">
        <v>12424</v>
      </c>
      <c r="AQ12250" t="s">
        <v>11408</v>
      </c>
      <c r="AR12250">
        <v>4100</v>
      </c>
      <c r="AS12250" t="s">
        <v>12491</v>
      </c>
      <c r="AT12250">
        <v>0</v>
      </c>
      <c r="AV12250" t="s">
        <v>20502</v>
      </c>
      <c r="AW12250">
        <v>116100</v>
      </c>
    </row>
    <row r="12251" spans="1:49" x14ac:dyDescent="0.25">
      <c r="A12251">
        <v>4100</v>
      </c>
      <c r="B12251">
        <v>30110</v>
      </c>
      <c r="C12251">
        <v>4045</v>
      </c>
      <c r="D12251">
        <v>418</v>
      </c>
      <c r="E12251" s="124" t="s">
        <v>24627</v>
      </c>
      <c r="F12251" s="185" t="str">
        <f t="shared" si="256"/>
        <v>Ray FisherUS POSTAL SERVICE-JACKSONVILLE</v>
      </c>
      <c r="G12251" s="150" t="str">
        <f t="shared" si="257"/>
        <v>Ray Fisher</v>
      </c>
      <c r="H12251" s="149" t="s">
        <v>24846</v>
      </c>
      <c r="I12251">
        <v>40006212</v>
      </c>
      <c r="K12251" t="s">
        <v>24847</v>
      </c>
      <c r="L12251" t="s">
        <v>13425</v>
      </c>
      <c r="M12251" t="s">
        <v>12735</v>
      </c>
      <c r="N12251">
        <v>32203</v>
      </c>
      <c r="Q12251" t="s">
        <v>12415</v>
      </c>
      <c r="R12251" t="s">
        <v>12416</v>
      </c>
      <c r="S12251">
        <v>9047837145</v>
      </c>
      <c r="T12251">
        <v>205</v>
      </c>
      <c r="U12251" t="s">
        <v>12418</v>
      </c>
      <c r="V12251">
        <v>21</v>
      </c>
      <c r="W12251">
        <v>11</v>
      </c>
      <c r="X12251">
        <v>1</v>
      </c>
      <c r="Y12251" t="s">
        <v>12765</v>
      </c>
      <c r="Z12251" t="s">
        <v>12420</v>
      </c>
      <c r="AA12251" t="s">
        <v>24524</v>
      </c>
      <c r="AB12251" t="s">
        <v>14028</v>
      </c>
      <c r="AC12251">
        <v>2</v>
      </c>
      <c r="AD12251" s="123">
        <v>39785</v>
      </c>
      <c r="AE12251" t="s">
        <v>24525</v>
      </c>
      <c r="AG12251">
        <v>40006212</v>
      </c>
      <c r="AL12251" t="s">
        <v>14028</v>
      </c>
      <c r="AN12251">
        <v>1003106601</v>
      </c>
      <c r="AO12251">
        <v>16</v>
      </c>
      <c r="AP12251" t="s">
        <v>12424</v>
      </c>
      <c r="AQ12251" t="s">
        <v>11408</v>
      </c>
      <c r="AR12251">
        <v>4100</v>
      </c>
      <c r="AS12251" t="s">
        <v>12491</v>
      </c>
      <c r="AT12251">
        <v>0</v>
      </c>
      <c r="AV12251" t="s">
        <v>20502</v>
      </c>
      <c r="AW12251">
        <v>116100</v>
      </c>
    </row>
    <row r="12252" spans="1:49" x14ac:dyDescent="0.25">
      <c r="A12252">
        <v>4100</v>
      </c>
      <c r="B12252">
        <v>30110</v>
      </c>
      <c r="C12252">
        <v>4045</v>
      </c>
      <c r="D12252">
        <v>418</v>
      </c>
      <c r="E12252" s="124" t="s">
        <v>24627</v>
      </c>
      <c r="F12252" t="str">
        <f t="shared" si="256"/>
        <v>Ray FisherVALLEN DISTRIBUTION INC</v>
      </c>
      <c r="G12252" s="150" t="str">
        <f t="shared" si="257"/>
        <v>Ray Fisher</v>
      </c>
      <c r="H12252" s="149" t="s">
        <v>10558</v>
      </c>
      <c r="I12252">
        <v>40006174</v>
      </c>
      <c r="J12252" t="s">
        <v>13385</v>
      </c>
      <c r="K12252" t="s">
        <v>13386</v>
      </c>
      <c r="L12252" t="s">
        <v>13232</v>
      </c>
      <c r="M12252" t="s">
        <v>12692</v>
      </c>
      <c r="N12252">
        <v>30023</v>
      </c>
      <c r="Q12252" t="s">
        <v>12415</v>
      </c>
      <c r="R12252" t="s">
        <v>12416</v>
      </c>
      <c r="S12252" t="s">
        <v>24848</v>
      </c>
      <c r="T12252">
        <v>3329</v>
      </c>
      <c r="U12252" t="s">
        <v>12418</v>
      </c>
      <c r="V12252">
        <v>204</v>
      </c>
      <c r="W12252">
        <v>11</v>
      </c>
      <c r="X12252">
        <v>2</v>
      </c>
      <c r="Y12252" t="s">
        <v>12765</v>
      </c>
      <c r="Z12252" t="s">
        <v>12420</v>
      </c>
      <c r="AA12252" t="s">
        <v>24524</v>
      </c>
      <c r="AB12252" t="s">
        <v>12757</v>
      </c>
      <c r="AC12252">
        <v>2</v>
      </c>
      <c r="AD12252" s="123">
        <v>39785</v>
      </c>
      <c r="AE12252" t="s">
        <v>24525</v>
      </c>
      <c r="AG12252">
        <v>40006174</v>
      </c>
      <c r="AL12252" t="s">
        <v>12757</v>
      </c>
      <c r="AN12252">
        <v>1112114701</v>
      </c>
      <c r="AO12252">
        <v>16</v>
      </c>
      <c r="AP12252" t="s">
        <v>12424</v>
      </c>
      <c r="AQ12252" t="s">
        <v>11408</v>
      </c>
      <c r="AR12252">
        <v>4100</v>
      </c>
      <c r="AS12252" t="s">
        <v>12491</v>
      </c>
      <c r="AT12252">
        <v>0</v>
      </c>
      <c r="AV12252" t="s">
        <v>13390</v>
      </c>
      <c r="AW12252">
        <v>116100</v>
      </c>
    </row>
    <row r="12253" spans="1:49" x14ac:dyDescent="0.25">
      <c r="A12253">
        <v>4100</v>
      </c>
      <c r="B12253">
        <v>30110</v>
      </c>
      <c r="C12253">
        <v>4045</v>
      </c>
      <c r="D12253">
        <v>418</v>
      </c>
      <c r="E12253" s="124" t="s">
        <v>24627</v>
      </c>
      <c r="F12253" t="str">
        <f t="shared" si="256"/>
        <v>Ray FisherVALLEY INDUSTRIAL RUBBER</v>
      </c>
      <c r="G12253" s="150" t="str">
        <f t="shared" si="257"/>
        <v>Ray Fisher</v>
      </c>
      <c r="H12253" s="149" t="s">
        <v>10571</v>
      </c>
      <c r="I12253">
        <v>40006167</v>
      </c>
      <c r="K12253" t="s">
        <v>21124</v>
      </c>
      <c r="L12253" t="s">
        <v>21125</v>
      </c>
      <c r="M12253" t="s">
        <v>12560</v>
      </c>
      <c r="N12253">
        <v>18017</v>
      </c>
      <c r="Q12253" t="s">
        <v>12415</v>
      </c>
      <c r="R12253" t="s">
        <v>12416</v>
      </c>
      <c r="S12253" t="s">
        <v>21127</v>
      </c>
      <c r="T12253">
        <v>3194</v>
      </c>
      <c r="U12253" t="s">
        <v>12418</v>
      </c>
      <c r="W12253">
        <v>11</v>
      </c>
      <c r="X12253">
        <v>2</v>
      </c>
      <c r="Y12253" t="s">
        <v>12765</v>
      </c>
      <c r="Z12253" t="s">
        <v>12420</v>
      </c>
      <c r="AA12253" t="s">
        <v>24524</v>
      </c>
      <c r="AB12253" t="s">
        <v>14028</v>
      </c>
      <c r="AC12253">
        <v>2</v>
      </c>
      <c r="AD12253" s="123">
        <v>39785</v>
      </c>
      <c r="AE12253" t="s">
        <v>24525</v>
      </c>
      <c r="AG12253">
        <v>40006167</v>
      </c>
      <c r="AL12253" t="s">
        <v>14028</v>
      </c>
      <c r="AN12253">
        <v>3907703201</v>
      </c>
      <c r="AO12253">
        <v>16</v>
      </c>
      <c r="AP12253" t="s">
        <v>12424</v>
      </c>
      <c r="AQ12253" t="s">
        <v>11408</v>
      </c>
      <c r="AR12253">
        <v>4100</v>
      </c>
      <c r="AT12253">
        <v>2007</v>
      </c>
      <c r="AV12253" t="s">
        <v>21128</v>
      </c>
      <c r="AW12253">
        <v>116100</v>
      </c>
    </row>
    <row r="12254" spans="1:49" x14ac:dyDescent="0.25">
      <c r="A12254">
        <v>4100</v>
      </c>
      <c r="B12254">
        <v>30110</v>
      </c>
      <c r="C12254">
        <v>4045</v>
      </c>
      <c r="D12254">
        <v>418</v>
      </c>
      <c r="E12254" s="124" t="s">
        <v>24627</v>
      </c>
      <c r="F12254" t="str">
        <f t="shared" si="256"/>
        <v>Ray FisherVALMETAL INC</v>
      </c>
      <c r="G12254" s="150" t="str">
        <f t="shared" si="257"/>
        <v>Ray Fisher</v>
      </c>
      <c r="H12254" s="149" t="s">
        <v>10578</v>
      </c>
      <c r="I12254">
        <v>40006249</v>
      </c>
      <c r="K12254" t="s">
        <v>24849</v>
      </c>
      <c r="L12254" t="s">
        <v>24850</v>
      </c>
      <c r="M12254" t="s">
        <v>21701</v>
      </c>
      <c r="N12254" t="s">
        <v>24655</v>
      </c>
      <c r="Q12254" t="s">
        <v>13237</v>
      </c>
      <c r="R12254" t="s">
        <v>12416</v>
      </c>
      <c r="S12254">
        <v>8193954282</v>
      </c>
      <c r="T12254">
        <v>3801</v>
      </c>
      <c r="U12254" t="s">
        <v>12418</v>
      </c>
      <c r="W12254">
        <v>12</v>
      </c>
      <c r="X12254">
        <v>0</v>
      </c>
      <c r="Y12254" t="s">
        <v>12765</v>
      </c>
      <c r="Z12254" t="s">
        <v>12420</v>
      </c>
      <c r="AA12254" t="s">
        <v>24524</v>
      </c>
      <c r="AB12254" t="s">
        <v>14028</v>
      </c>
      <c r="AC12254">
        <v>4</v>
      </c>
      <c r="AD12254" s="123">
        <v>39785</v>
      </c>
      <c r="AE12254" t="s">
        <v>24525</v>
      </c>
      <c r="AG12254">
        <v>40006249</v>
      </c>
      <c r="AL12254" t="s">
        <v>14028</v>
      </c>
      <c r="AN12254">
        <v>7001940591</v>
      </c>
      <c r="AO12254">
        <v>16</v>
      </c>
      <c r="AP12254" t="s">
        <v>12424</v>
      </c>
      <c r="AQ12254" t="s">
        <v>11408</v>
      </c>
      <c r="AR12254">
        <v>4100</v>
      </c>
      <c r="AS12254" t="s">
        <v>12491</v>
      </c>
      <c r="AT12254">
        <v>2007</v>
      </c>
      <c r="AV12254" t="s">
        <v>24851</v>
      </c>
      <c r="AW12254">
        <v>116120</v>
      </c>
    </row>
    <row r="12255" spans="1:49" x14ac:dyDescent="0.25">
      <c r="A12255">
        <v>4100</v>
      </c>
      <c r="B12255">
        <v>30110</v>
      </c>
      <c r="C12255">
        <v>4045</v>
      </c>
      <c r="D12255">
        <v>418</v>
      </c>
      <c r="E12255" s="124" t="s">
        <v>24627</v>
      </c>
      <c r="F12255" t="str">
        <f t="shared" si="256"/>
        <v>Ray FisherVAUGHN BELTING CO INC</v>
      </c>
      <c r="G12255" s="150" t="str">
        <f t="shared" si="257"/>
        <v>Ray Fisher</v>
      </c>
      <c r="H12255" s="149" t="s">
        <v>10611</v>
      </c>
      <c r="I12255">
        <v>40006090</v>
      </c>
      <c r="J12255" t="s">
        <v>24852</v>
      </c>
      <c r="L12255" t="s">
        <v>16671</v>
      </c>
      <c r="M12255" t="s">
        <v>47</v>
      </c>
      <c r="O12255">
        <v>5505</v>
      </c>
      <c r="P12255">
        <v>29304</v>
      </c>
      <c r="Q12255" t="s">
        <v>12415</v>
      </c>
      <c r="R12255" t="s">
        <v>12416</v>
      </c>
      <c r="S12255" t="s">
        <v>24853</v>
      </c>
      <c r="T12255">
        <v>663</v>
      </c>
      <c r="U12255" t="s">
        <v>12418</v>
      </c>
      <c r="W12255">
        <v>11</v>
      </c>
      <c r="X12255">
        <v>2</v>
      </c>
      <c r="Y12255" t="s">
        <v>12765</v>
      </c>
      <c r="Z12255" t="s">
        <v>12420</v>
      </c>
      <c r="AA12255" t="s">
        <v>24524</v>
      </c>
      <c r="AB12255" t="s">
        <v>14028</v>
      </c>
      <c r="AC12255">
        <v>2</v>
      </c>
      <c r="AD12255" s="123">
        <v>39785</v>
      </c>
      <c r="AE12255" t="s">
        <v>24525</v>
      </c>
      <c r="AG12255">
        <v>40006090</v>
      </c>
      <c r="AL12255" t="s">
        <v>14028</v>
      </c>
      <c r="AN12255">
        <v>4108306101</v>
      </c>
      <c r="AO12255">
        <v>16</v>
      </c>
      <c r="AP12255" t="s">
        <v>12424</v>
      </c>
      <c r="AQ12255" t="s">
        <v>11408</v>
      </c>
      <c r="AR12255">
        <v>4100</v>
      </c>
      <c r="AT12255">
        <v>0</v>
      </c>
      <c r="AV12255" t="s">
        <v>20510</v>
      </c>
      <c r="AW12255">
        <v>116100</v>
      </c>
    </row>
    <row r="12256" spans="1:49" x14ac:dyDescent="0.25">
      <c r="A12256">
        <v>4100</v>
      </c>
      <c r="B12256">
        <v>30110</v>
      </c>
      <c r="C12256">
        <v>4045</v>
      </c>
      <c r="D12256">
        <v>418</v>
      </c>
      <c r="E12256" s="124" t="s">
        <v>24627</v>
      </c>
      <c r="F12256" t="str">
        <f t="shared" si="256"/>
        <v>Ray FisherVIRGINIA CAROLINA BELTING</v>
      </c>
      <c r="G12256" s="150" t="str">
        <f t="shared" si="257"/>
        <v>Ray Fisher</v>
      </c>
      <c r="H12256" s="149" t="s">
        <v>10680</v>
      </c>
      <c r="I12256">
        <v>40006039</v>
      </c>
      <c r="K12256" t="s">
        <v>17097</v>
      </c>
      <c r="L12256" t="s">
        <v>17098</v>
      </c>
      <c r="M12256" t="s">
        <v>16547</v>
      </c>
      <c r="N12256">
        <v>24153</v>
      </c>
      <c r="O12256">
        <v>328</v>
      </c>
      <c r="Q12256" t="s">
        <v>12415</v>
      </c>
      <c r="R12256" t="s">
        <v>12416</v>
      </c>
      <c r="S12256">
        <v>5403893220</v>
      </c>
      <c r="T12256">
        <v>195</v>
      </c>
      <c r="U12256" t="s">
        <v>12418</v>
      </c>
      <c r="W12256">
        <v>11</v>
      </c>
      <c r="X12256">
        <v>2</v>
      </c>
      <c r="Y12256" t="s">
        <v>12765</v>
      </c>
      <c r="Z12256" t="s">
        <v>12420</v>
      </c>
      <c r="AA12256" t="s">
        <v>24524</v>
      </c>
      <c r="AB12256" t="s">
        <v>14028</v>
      </c>
      <c r="AC12256">
        <v>2</v>
      </c>
      <c r="AD12256" s="123">
        <v>39785</v>
      </c>
      <c r="AE12256" t="s">
        <v>24525</v>
      </c>
      <c r="AG12256">
        <v>40006039</v>
      </c>
      <c r="AL12256" t="s">
        <v>14028</v>
      </c>
      <c r="AN12256">
        <v>4777505701</v>
      </c>
      <c r="AO12256">
        <v>16</v>
      </c>
      <c r="AP12256" t="s">
        <v>12424</v>
      </c>
      <c r="AQ12256" t="s">
        <v>11408</v>
      </c>
      <c r="AR12256">
        <v>4100</v>
      </c>
      <c r="AT12256">
        <v>2007</v>
      </c>
      <c r="AV12256" t="s">
        <v>17099</v>
      </c>
      <c r="AW12256">
        <v>116100</v>
      </c>
    </row>
    <row r="12257" spans="1:49" x14ac:dyDescent="0.25">
      <c r="A12257">
        <v>4100</v>
      </c>
      <c r="B12257">
        <v>30110</v>
      </c>
      <c r="C12257">
        <v>4045</v>
      </c>
      <c r="D12257">
        <v>418</v>
      </c>
      <c r="E12257" s="124" t="s">
        <v>24627</v>
      </c>
      <c r="F12257" t="str">
        <f t="shared" si="256"/>
        <v>Ray FisherVOLUNTEER HOSE &amp; GASKET</v>
      </c>
      <c r="G12257" s="150" t="str">
        <f t="shared" si="257"/>
        <v>Ray Fisher</v>
      </c>
      <c r="H12257" s="149" t="s">
        <v>10710</v>
      </c>
      <c r="I12257">
        <v>40006171</v>
      </c>
      <c r="K12257" t="s">
        <v>24854</v>
      </c>
      <c r="L12257" t="s">
        <v>12702</v>
      </c>
      <c r="M12257" t="s">
        <v>12703</v>
      </c>
      <c r="N12257">
        <v>37210</v>
      </c>
      <c r="O12257">
        <v>101505</v>
      </c>
      <c r="Q12257" t="s">
        <v>12415</v>
      </c>
      <c r="R12257" t="s">
        <v>12416</v>
      </c>
      <c r="S12257" t="s">
        <v>24855</v>
      </c>
      <c r="T12257">
        <v>3272</v>
      </c>
      <c r="U12257" t="s">
        <v>12418</v>
      </c>
      <c r="W12257">
        <v>11</v>
      </c>
      <c r="X12257">
        <v>2</v>
      </c>
      <c r="Y12257" t="s">
        <v>12765</v>
      </c>
      <c r="Z12257" t="s">
        <v>12420</v>
      </c>
      <c r="AA12257" t="s">
        <v>24524</v>
      </c>
      <c r="AB12257" t="s">
        <v>14028</v>
      </c>
      <c r="AC12257">
        <v>2</v>
      </c>
      <c r="AD12257" s="123">
        <v>39785</v>
      </c>
      <c r="AE12257" t="s">
        <v>24525</v>
      </c>
      <c r="AG12257">
        <v>40006171</v>
      </c>
      <c r="AL12257" t="s">
        <v>14028</v>
      </c>
      <c r="AN12257">
        <v>4303706201</v>
      </c>
      <c r="AO12257">
        <v>16</v>
      </c>
      <c r="AP12257" t="s">
        <v>12424</v>
      </c>
      <c r="AQ12257" t="s">
        <v>11408</v>
      </c>
      <c r="AR12257">
        <v>4100</v>
      </c>
      <c r="AT12257">
        <v>0</v>
      </c>
      <c r="AV12257" t="s">
        <v>24856</v>
      </c>
      <c r="AW12257">
        <v>116100</v>
      </c>
    </row>
    <row r="12258" spans="1:49" x14ac:dyDescent="0.25">
      <c r="A12258">
        <v>4100</v>
      </c>
      <c r="B12258">
        <v>30005</v>
      </c>
      <c r="C12258">
        <v>4006</v>
      </c>
      <c r="D12258">
        <v>416</v>
      </c>
      <c r="E12258" s="124" t="s">
        <v>24857</v>
      </c>
      <c r="F12258" t="str">
        <f t="shared" si="256"/>
        <v>Shawn Tewksbury3M COMPANY</v>
      </c>
      <c r="G12258" s="150" t="str">
        <f t="shared" si="257"/>
        <v>Shawn Tewksbury</v>
      </c>
      <c r="H12258" s="149" t="s">
        <v>276</v>
      </c>
      <c r="I12258">
        <v>40003880</v>
      </c>
      <c r="L12258" t="s">
        <v>15238</v>
      </c>
      <c r="M12258" t="s">
        <v>12976</v>
      </c>
      <c r="O12258">
        <v>33121</v>
      </c>
      <c r="P12258" t="s">
        <v>15239</v>
      </c>
      <c r="Q12258" t="s">
        <v>12415</v>
      </c>
      <c r="R12258" t="s">
        <v>12416</v>
      </c>
      <c r="S12258" t="s">
        <v>24858</v>
      </c>
      <c r="U12258" t="s">
        <v>12418</v>
      </c>
      <c r="W12258">
        <v>11</v>
      </c>
      <c r="X12258">
        <v>1</v>
      </c>
      <c r="Y12258" t="s">
        <v>12472</v>
      </c>
      <c r="Z12258" t="s">
        <v>12420</v>
      </c>
      <c r="AA12258" t="s">
        <v>12421</v>
      </c>
      <c r="AB12258" t="s">
        <v>12422</v>
      </c>
      <c r="AC12258">
        <v>2</v>
      </c>
      <c r="AD12258" s="123">
        <v>39111</v>
      </c>
      <c r="AE12258" t="s">
        <v>12423</v>
      </c>
      <c r="AG12258">
        <v>40003880</v>
      </c>
      <c r="AL12258" t="s">
        <v>12422</v>
      </c>
      <c r="AN12258">
        <v>2412310701</v>
      </c>
      <c r="AO12258">
        <v>16</v>
      </c>
      <c r="AP12258" t="s">
        <v>12424</v>
      </c>
      <c r="AQ12258" t="s">
        <v>11408</v>
      </c>
      <c r="AR12258">
        <v>4100</v>
      </c>
      <c r="AT12258">
        <v>2005</v>
      </c>
      <c r="AV12258" t="s">
        <v>267</v>
      </c>
      <c r="AW12258">
        <v>116100</v>
      </c>
    </row>
    <row r="12259" spans="1:49" x14ac:dyDescent="0.25">
      <c r="A12259">
        <v>4100</v>
      </c>
      <c r="B12259">
        <v>30005</v>
      </c>
      <c r="C12259">
        <v>4006</v>
      </c>
      <c r="D12259">
        <v>416</v>
      </c>
      <c r="E12259" s="124" t="s">
        <v>24857</v>
      </c>
      <c r="F12259" t="str">
        <f t="shared" si="256"/>
        <v>Shawn Tewksbury3M TOUCH SYSTEMS</v>
      </c>
      <c r="G12259" s="150" t="str">
        <f t="shared" si="257"/>
        <v>Shawn Tewksbury</v>
      </c>
      <c r="H12259" s="149" t="s">
        <v>283</v>
      </c>
      <c r="I12259">
        <v>40008054</v>
      </c>
      <c r="J12259" t="s">
        <v>24859</v>
      </c>
      <c r="K12259" t="s">
        <v>24860</v>
      </c>
      <c r="L12259" t="s">
        <v>24861</v>
      </c>
      <c r="M12259" t="s">
        <v>12718</v>
      </c>
      <c r="N12259">
        <v>1844</v>
      </c>
      <c r="Q12259" t="s">
        <v>12415</v>
      </c>
      <c r="R12259" t="s">
        <v>12416</v>
      </c>
      <c r="S12259" t="s">
        <v>15246</v>
      </c>
      <c r="U12259" t="s">
        <v>12418</v>
      </c>
      <c r="W12259">
        <v>11</v>
      </c>
      <c r="X12259">
        <v>1</v>
      </c>
      <c r="Y12259" t="s">
        <v>12419</v>
      </c>
      <c r="Z12259" t="s">
        <v>12420</v>
      </c>
      <c r="AA12259" t="s">
        <v>12429</v>
      </c>
      <c r="AB12259" t="s">
        <v>12422</v>
      </c>
      <c r="AC12259">
        <v>2</v>
      </c>
      <c r="AD12259" s="123">
        <v>42773</v>
      </c>
      <c r="AE12259" t="s">
        <v>12431</v>
      </c>
      <c r="AG12259">
        <v>40008054</v>
      </c>
      <c r="AL12259" t="s">
        <v>12422</v>
      </c>
      <c r="AN12259">
        <v>2200905601</v>
      </c>
      <c r="AO12259">
        <v>16</v>
      </c>
      <c r="AP12259" t="s">
        <v>12424</v>
      </c>
      <c r="AQ12259" t="s">
        <v>11408</v>
      </c>
      <c r="AR12259">
        <v>4100</v>
      </c>
      <c r="AT12259">
        <v>0</v>
      </c>
      <c r="AV12259" t="s">
        <v>24862</v>
      </c>
      <c r="AW12259">
        <v>116100</v>
      </c>
    </row>
    <row r="12260" spans="1:49" x14ac:dyDescent="0.25">
      <c r="A12260">
        <v>4100</v>
      </c>
      <c r="B12260">
        <v>30005</v>
      </c>
      <c r="C12260">
        <v>4006</v>
      </c>
      <c r="D12260">
        <v>416</v>
      </c>
      <c r="E12260" s="124" t="s">
        <v>24857</v>
      </c>
      <c r="F12260" t="str">
        <f t="shared" si="256"/>
        <v>Shawn TewksburyABBOTT-ACTION, INC.</v>
      </c>
      <c r="G12260" s="150" t="str">
        <f t="shared" si="257"/>
        <v>Shawn Tewksbury</v>
      </c>
      <c r="H12260" s="149" t="s">
        <v>357</v>
      </c>
      <c r="I12260">
        <v>40008052</v>
      </c>
      <c r="L12260" t="s">
        <v>24863</v>
      </c>
      <c r="M12260" t="s">
        <v>20623</v>
      </c>
      <c r="O12260">
        <v>2306</v>
      </c>
      <c r="P12260">
        <v>2861</v>
      </c>
      <c r="Q12260" t="s">
        <v>12415</v>
      </c>
      <c r="R12260" t="s">
        <v>12416</v>
      </c>
      <c r="S12260" t="s">
        <v>24864</v>
      </c>
      <c r="U12260" t="s">
        <v>12418</v>
      </c>
      <c r="W12260">
        <v>11</v>
      </c>
      <c r="X12260">
        <v>1</v>
      </c>
      <c r="Y12260" t="s">
        <v>12419</v>
      </c>
      <c r="Z12260" t="s">
        <v>12420</v>
      </c>
      <c r="AA12260" t="s">
        <v>12429</v>
      </c>
      <c r="AB12260" t="s">
        <v>12422</v>
      </c>
      <c r="AC12260">
        <v>2</v>
      </c>
      <c r="AD12260" s="123">
        <v>42769</v>
      </c>
      <c r="AE12260" t="s">
        <v>12431</v>
      </c>
      <c r="AG12260">
        <v>40008052</v>
      </c>
      <c r="AL12260" t="s">
        <v>12422</v>
      </c>
      <c r="AN12260">
        <v>4000701101</v>
      </c>
      <c r="AO12260">
        <v>16</v>
      </c>
      <c r="AP12260" t="s">
        <v>12424</v>
      </c>
      <c r="AQ12260" t="s">
        <v>11408</v>
      </c>
      <c r="AR12260">
        <v>4100</v>
      </c>
      <c r="AT12260">
        <v>0</v>
      </c>
      <c r="AV12260" t="s">
        <v>24865</v>
      </c>
      <c r="AW12260">
        <v>116100</v>
      </c>
    </row>
    <row r="12261" spans="1:49" x14ac:dyDescent="0.25">
      <c r="A12261">
        <v>4100</v>
      </c>
      <c r="B12261">
        <v>30005</v>
      </c>
      <c r="C12261">
        <v>4006</v>
      </c>
      <c r="D12261">
        <v>416</v>
      </c>
      <c r="E12261" s="124" t="s">
        <v>24857</v>
      </c>
      <c r="F12261" t="str">
        <f t="shared" si="256"/>
        <v>Shawn TewksburyACCUTECH</v>
      </c>
      <c r="G12261" s="150" t="str">
        <f t="shared" si="257"/>
        <v>Shawn Tewksbury</v>
      </c>
      <c r="H12261" s="149" t="s">
        <v>410</v>
      </c>
      <c r="I12261">
        <v>40002455</v>
      </c>
      <c r="K12261" t="s">
        <v>24866</v>
      </c>
      <c r="L12261" t="s">
        <v>24867</v>
      </c>
      <c r="M12261" t="s">
        <v>12718</v>
      </c>
      <c r="N12261" t="s">
        <v>24868</v>
      </c>
      <c r="Q12261" t="s">
        <v>12415</v>
      </c>
      <c r="R12261" t="s">
        <v>12416</v>
      </c>
      <c r="S12261" t="s">
        <v>24869</v>
      </c>
      <c r="U12261" t="s">
        <v>12418</v>
      </c>
      <c r="W12261">
        <v>11</v>
      </c>
      <c r="X12261">
        <v>2</v>
      </c>
      <c r="Y12261" t="s">
        <v>12419</v>
      </c>
      <c r="Z12261" t="s">
        <v>12420</v>
      </c>
      <c r="AA12261" t="s">
        <v>12421</v>
      </c>
      <c r="AB12261" t="s">
        <v>12422</v>
      </c>
      <c r="AC12261">
        <v>2</v>
      </c>
      <c r="AD12261" s="123">
        <v>39111</v>
      </c>
      <c r="AE12261" t="s">
        <v>12423</v>
      </c>
      <c r="AG12261">
        <v>40002455</v>
      </c>
      <c r="AL12261" t="s">
        <v>12422</v>
      </c>
      <c r="AN12261">
        <v>2202144691</v>
      </c>
      <c r="AO12261">
        <v>16</v>
      </c>
      <c r="AP12261" t="s">
        <v>12424</v>
      </c>
      <c r="AQ12261" t="s">
        <v>11408</v>
      </c>
      <c r="AR12261">
        <v>4100</v>
      </c>
      <c r="AT12261">
        <v>0</v>
      </c>
      <c r="AV12261" t="s">
        <v>410</v>
      </c>
      <c r="AW12261">
        <v>116100</v>
      </c>
    </row>
    <row r="12262" spans="1:49" x14ac:dyDescent="0.25">
      <c r="A12262">
        <v>4100</v>
      </c>
      <c r="B12262">
        <v>30005</v>
      </c>
      <c r="C12262">
        <v>4006</v>
      </c>
      <c r="D12262">
        <v>416</v>
      </c>
      <c r="E12262" s="124" t="s">
        <v>24857</v>
      </c>
      <c r="F12262" t="str">
        <f t="shared" si="256"/>
        <v>Shawn TewksburyACTION PACKAGING SYSTMES</v>
      </c>
      <c r="G12262" s="150" t="str">
        <f t="shared" si="257"/>
        <v>Shawn Tewksbury</v>
      </c>
      <c r="H12262" s="149" t="s">
        <v>429</v>
      </c>
      <c r="I12262">
        <v>40007458</v>
      </c>
      <c r="K12262" t="s">
        <v>24870</v>
      </c>
      <c r="L12262" t="s">
        <v>24871</v>
      </c>
      <c r="M12262" t="s">
        <v>17430</v>
      </c>
      <c r="N12262">
        <v>6029</v>
      </c>
      <c r="Q12262" t="s">
        <v>12415</v>
      </c>
      <c r="R12262" t="s">
        <v>12416</v>
      </c>
      <c r="S12262" t="s">
        <v>24872</v>
      </c>
      <c r="U12262" t="s">
        <v>12418</v>
      </c>
      <c r="W12262">
        <v>11</v>
      </c>
      <c r="X12262">
        <v>1</v>
      </c>
      <c r="Y12262" t="s">
        <v>12419</v>
      </c>
      <c r="Z12262" t="s">
        <v>12420</v>
      </c>
      <c r="AA12262" t="s">
        <v>12429</v>
      </c>
      <c r="AB12262" t="s">
        <v>12422</v>
      </c>
      <c r="AC12262">
        <v>2</v>
      </c>
      <c r="AD12262" s="123">
        <v>41957</v>
      </c>
      <c r="AE12262" t="s">
        <v>12431</v>
      </c>
      <c r="AG12262">
        <v>40007458</v>
      </c>
      <c r="AL12262" t="s">
        <v>12422</v>
      </c>
      <c r="AN12262">
        <v>701312501</v>
      </c>
      <c r="AO12262">
        <v>16</v>
      </c>
      <c r="AP12262" t="s">
        <v>12424</v>
      </c>
      <c r="AQ12262" t="s">
        <v>11408</v>
      </c>
      <c r="AR12262">
        <v>4100</v>
      </c>
      <c r="AT12262">
        <v>0</v>
      </c>
      <c r="AV12262" t="s">
        <v>24873</v>
      </c>
      <c r="AW12262">
        <v>116100</v>
      </c>
    </row>
    <row r="12263" spans="1:49" x14ac:dyDescent="0.25">
      <c r="A12263">
        <v>4100</v>
      </c>
      <c r="B12263">
        <v>30005</v>
      </c>
      <c r="C12263">
        <v>4006</v>
      </c>
      <c r="D12263">
        <v>416</v>
      </c>
      <c r="E12263" s="124" t="s">
        <v>24857</v>
      </c>
      <c r="F12263" t="str">
        <f t="shared" si="256"/>
        <v>Shawn TewksburyAGGISAR CORP.</v>
      </c>
      <c r="G12263" s="150" t="str">
        <f t="shared" si="257"/>
        <v>Shawn Tewksbury</v>
      </c>
      <c r="H12263" s="149" t="s">
        <v>513</v>
      </c>
      <c r="I12263">
        <v>40003794</v>
      </c>
      <c r="K12263" t="s">
        <v>24874</v>
      </c>
      <c r="L12263" t="s">
        <v>24875</v>
      </c>
      <c r="M12263" t="s">
        <v>17430</v>
      </c>
      <c r="N12263">
        <v>6615</v>
      </c>
      <c r="Q12263" t="s">
        <v>12415</v>
      </c>
      <c r="R12263" t="s">
        <v>12416</v>
      </c>
      <c r="S12263" t="s">
        <v>24876</v>
      </c>
      <c r="U12263" t="s">
        <v>12418</v>
      </c>
      <c r="W12263">
        <v>11</v>
      </c>
      <c r="X12263">
        <v>0</v>
      </c>
      <c r="Y12263" t="s">
        <v>12419</v>
      </c>
      <c r="Z12263" t="s">
        <v>12420</v>
      </c>
      <c r="AA12263" t="s">
        <v>12421</v>
      </c>
      <c r="AB12263" t="s">
        <v>12422</v>
      </c>
      <c r="AC12263">
        <v>2</v>
      </c>
      <c r="AD12263" s="123">
        <v>39111</v>
      </c>
      <c r="AE12263" t="s">
        <v>12423</v>
      </c>
      <c r="AG12263">
        <v>40003794</v>
      </c>
      <c r="AL12263" t="s">
        <v>12422</v>
      </c>
      <c r="AN12263">
        <v>700105001</v>
      </c>
      <c r="AO12263">
        <v>16</v>
      </c>
      <c r="AP12263" t="s">
        <v>12424</v>
      </c>
      <c r="AQ12263" t="s">
        <v>11408</v>
      </c>
      <c r="AR12263">
        <v>4100</v>
      </c>
      <c r="AT12263">
        <v>2005</v>
      </c>
      <c r="AV12263" t="s">
        <v>24877</v>
      </c>
      <c r="AW12263">
        <v>116100</v>
      </c>
    </row>
    <row r="12264" spans="1:49" x14ac:dyDescent="0.25">
      <c r="A12264">
        <v>4100</v>
      </c>
      <c r="B12264">
        <v>30005</v>
      </c>
      <c r="C12264">
        <v>4006</v>
      </c>
      <c r="D12264">
        <v>416</v>
      </c>
      <c r="E12264" s="124" t="s">
        <v>24857</v>
      </c>
      <c r="F12264" t="str">
        <f t="shared" si="256"/>
        <v>Shawn TewksburyAIR DRAULIC ENGINEERING CO., INC.</v>
      </c>
      <c r="G12264" s="150" t="str">
        <f t="shared" si="257"/>
        <v>Shawn Tewksbury</v>
      </c>
      <c r="H12264" s="149" t="s">
        <v>534</v>
      </c>
      <c r="I12264">
        <v>40005990</v>
      </c>
      <c r="K12264" t="s">
        <v>24878</v>
      </c>
      <c r="L12264" t="s">
        <v>12924</v>
      </c>
      <c r="M12264" t="s">
        <v>12718</v>
      </c>
      <c r="N12264">
        <v>2368</v>
      </c>
      <c r="Q12264" t="s">
        <v>12415</v>
      </c>
      <c r="R12264" t="s">
        <v>12416</v>
      </c>
      <c r="S12264" t="s">
        <v>24879</v>
      </c>
      <c r="U12264" t="s">
        <v>12418</v>
      </c>
      <c r="W12264">
        <v>11</v>
      </c>
      <c r="X12264">
        <v>0</v>
      </c>
      <c r="Y12264" t="s">
        <v>12419</v>
      </c>
      <c r="Z12264" t="s">
        <v>12420</v>
      </c>
      <c r="AA12264" t="s">
        <v>12429</v>
      </c>
      <c r="AB12264" t="s">
        <v>12422</v>
      </c>
      <c r="AC12264">
        <v>2</v>
      </c>
      <c r="AD12264" s="123">
        <v>40249</v>
      </c>
      <c r="AE12264" t="s">
        <v>12431</v>
      </c>
      <c r="AG12264">
        <v>40005990</v>
      </c>
      <c r="AL12264" t="s">
        <v>12422</v>
      </c>
      <c r="AN12264">
        <v>2202108301</v>
      </c>
      <c r="AO12264">
        <v>16</v>
      </c>
      <c r="AP12264" t="s">
        <v>12424</v>
      </c>
      <c r="AQ12264" t="s">
        <v>11408</v>
      </c>
      <c r="AR12264">
        <v>4100</v>
      </c>
      <c r="AT12264">
        <v>0</v>
      </c>
      <c r="AV12264" t="s">
        <v>24880</v>
      </c>
      <c r="AW12264">
        <v>116100</v>
      </c>
    </row>
    <row r="12265" spans="1:49" x14ac:dyDescent="0.25">
      <c r="A12265">
        <v>4100</v>
      </c>
      <c r="B12265">
        <v>30005</v>
      </c>
      <c r="C12265">
        <v>4006</v>
      </c>
      <c r="D12265">
        <v>416</v>
      </c>
      <c r="E12265" s="124" t="s">
        <v>24857</v>
      </c>
      <c r="F12265" t="str">
        <f t="shared" si="256"/>
        <v>Shawn TewksburyAIRPOT CORPORATION</v>
      </c>
      <c r="G12265" s="150" t="str">
        <f t="shared" si="257"/>
        <v>Shawn Tewksbury</v>
      </c>
      <c r="H12265" s="149" t="s">
        <v>544</v>
      </c>
      <c r="I12265">
        <v>40007726</v>
      </c>
      <c r="K12265" t="s">
        <v>24881</v>
      </c>
      <c r="L12265" t="s">
        <v>24882</v>
      </c>
      <c r="M12265" t="s">
        <v>17430</v>
      </c>
      <c r="N12265">
        <v>6851</v>
      </c>
      <c r="Q12265" t="s">
        <v>12415</v>
      </c>
      <c r="R12265" t="s">
        <v>12416</v>
      </c>
      <c r="S12265" t="s">
        <v>24883</v>
      </c>
      <c r="U12265" t="s">
        <v>12418</v>
      </c>
      <c r="W12265">
        <v>11</v>
      </c>
      <c r="X12265">
        <v>0</v>
      </c>
      <c r="Y12265" t="s">
        <v>12419</v>
      </c>
      <c r="Z12265" t="s">
        <v>12420</v>
      </c>
      <c r="AA12265" t="s">
        <v>12429</v>
      </c>
      <c r="AB12265" t="s">
        <v>12430</v>
      </c>
      <c r="AC12265">
        <v>2</v>
      </c>
      <c r="AD12265" s="123">
        <v>42320</v>
      </c>
      <c r="AE12265" t="s">
        <v>12431</v>
      </c>
      <c r="AG12265">
        <v>40007726</v>
      </c>
      <c r="AL12265" t="s">
        <v>12430</v>
      </c>
      <c r="AN12265">
        <v>700103501</v>
      </c>
      <c r="AO12265">
        <v>16</v>
      </c>
      <c r="AP12265" t="s">
        <v>12424</v>
      </c>
      <c r="AQ12265" t="s">
        <v>11408</v>
      </c>
      <c r="AR12265">
        <v>4100</v>
      </c>
      <c r="AS12265" t="s">
        <v>12491</v>
      </c>
      <c r="AT12265">
        <v>0</v>
      </c>
      <c r="AV12265" t="s">
        <v>24884</v>
      </c>
      <c r="AW12265">
        <v>116100</v>
      </c>
    </row>
    <row r="12266" spans="1:49" x14ac:dyDescent="0.25">
      <c r="A12266">
        <v>4100</v>
      </c>
      <c r="B12266">
        <v>30005</v>
      </c>
      <c r="C12266">
        <v>4006</v>
      </c>
      <c r="D12266">
        <v>416</v>
      </c>
      <c r="E12266" s="124" t="s">
        <v>24857</v>
      </c>
      <c r="F12266" t="str">
        <f t="shared" si="256"/>
        <v>Shawn TewksburyAMAZON - BOS5 (STOUGHTON, MA)</v>
      </c>
      <c r="G12266" s="150" t="str">
        <f t="shared" si="257"/>
        <v>Shawn Tewksbury</v>
      </c>
      <c r="H12266" s="149" t="s">
        <v>13454</v>
      </c>
      <c r="I12266">
        <v>40008191</v>
      </c>
      <c r="J12266" t="s">
        <v>24885</v>
      </c>
      <c r="L12266" t="s">
        <v>12483</v>
      </c>
      <c r="M12266" t="s">
        <v>12484</v>
      </c>
      <c r="O12266">
        <v>80683</v>
      </c>
      <c r="P12266" t="s">
        <v>24886</v>
      </c>
      <c r="Q12266" t="s">
        <v>12415</v>
      </c>
      <c r="R12266" t="s">
        <v>12416</v>
      </c>
      <c r="S12266" t="s">
        <v>24887</v>
      </c>
      <c r="U12266" t="s">
        <v>12418</v>
      </c>
      <c r="W12266">
        <v>11</v>
      </c>
      <c r="X12266">
        <v>2</v>
      </c>
      <c r="Y12266" t="s">
        <v>12419</v>
      </c>
      <c r="Z12266" t="s">
        <v>12420</v>
      </c>
      <c r="AA12266" t="s">
        <v>12429</v>
      </c>
      <c r="AB12266" t="s">
        <v>12473</v>
      </c>
      <c r="AC12266">
        <v>2</v>
      </c>
      <c r="AD12266" s="123">
        <v>42955</v>
      </c>
      <c r="AE12266" t="s">
        <v>12431</v>
      </c>
      <c r="AG12266">
        <v>40008191</v>
      </c>
      <c r="AL12266" t="s">
        <v>12473</v>
      </c>
      <c r="AN12266">
        <v>4803306501</v>
      </c>
      <c r="AO12266">
        <v>16</v>
      </c>
      <c r="AP12266" t="s">
        <v>12424</v>
      </c>
      <c r="AQ12266" t="s">
        <v>11408</v>
      </c>
      <c r="AR12266">
        <v>4100</v>
      </c>
      <c r="AT12266">
        <v>0</v>
      </c>
      <c r="AV12266" t="s">
        <v>14585</v>
      </c>
      <c r="AW12266">
        <v>116100</v>
      </c>
    </row>
    <row r="12267" spans="1:49" x14ac:dyDescent="0.25">
      <c r="A12267">
        <v>4100</v>
      </c>
      <c r="B12267">
        <v>30005</v>
      </c>
      <c r="C12267">
        <v>4006</v>
      </c>
      <c r="D12267">
        <v>416</v>
      </c>
      <c r="E12267" s="124" t="s">
        <v>24857</v>
      </c>
      <c r="F12267" t="str">
        <f t="shared" si="256"/>
        <v>Shawn TewksburyAMERICAN &amp; SCHOEN MACHINERY</v>
      </c>
      <c r="G12267" s="150" t="str">
        <f t="shared" si="257"/>
        <v>Shawn Tewksbury</v>
      </c>
      <c r="H12267" s="149" t="s">
        <v>813</v>
      </c>
      <c r="I12267">
        <v>40008366</v>
      </c>
      <c r="K12267" t="s">
        <v>24888</v>
      </c>
      <c r="L12267" t="s">
        <v>24889</v>
      </c>
      <c r="M12267" t="s">
        <v>12718</v>
      </c>
      <c r="N12267">
        <v>1915</v>
      </c>
      <c r="Q12267" t="s">
        <v>12415</v>
      </c>
      <c r="R12267" t="s">
        <v>12416</v>
      </c>
      <c r="S12267" t="s">
        <v>24890</v>
      </c>
      <c r="U12267" t="s">
        <v>12418</v>
      </c>
      <c r="W12267">
        <v>11</v>
      </c>
      <c r="X12267">
        <v>1</v>
      </c>
      <c r="Y12267" t="s">
        <v>12472</v>
      </c>
      <c r="Z12267" t="s">
        <v>12420</v>
      </c>
      <c r="AA12267" t="s">
        <v>12429</v>
      </c>
      <c r="AB12267" t="s">
        <v>12422</v>
      </c>
      <c r="AC12267">
        <v>2</v>
      </c>
      <c r="AD12267" s="123">
        <v>43215</v>
      </c>
      <c r="AE12267" t="s">
        <v>12431</v>
      </c>
      <c r="AG12267">
        <v>40008366</v>
      </c>
      <c r="AL12267" t="s">
        <v>12422</v>
      </c>
      <c r="AN12267">
        <v>2200900901</v>
      </c>
      <c r="AO12267">
        <v>16</v>
      </c>
      <c r="AP12267" t="s">
        <v>12424</v>
      </c>
      <c r="AQ12267" t="s">
        <v>11408</v>
      </c>
      <c r="AR12267">
        <v>4100</v>
      </c>
      <c r="AT12267">
        <v>0</v>
      </c>
      <c r="AV12267" t="s">
        <v>24891</v>
      </c>
      <c r="AW12267">
        <v>116100</v>
      </c>
    </row>
    <row r="12268" spans="1:49" x14ac:dyDescent="0.25">
      <c r="A12268">
        <v>4100</v>
      </c>
      <c r="B12268">
        <v>30005</v>
      </c>
      <c r="C12268">
        <v>4006</v>
      </c>
      <c r="D12268">
        <v>416</v>
      </c>
      <c r="E12268" s="124" t="s">
        <v>24857</v>
      </c>
      <c r="F12268" t="str">
        <f t="shared" si="256"/>
        <v>Shawn TewksburyAMERICAN AIRLINES INC / DFW AIRPORT</v>
      </c>
      <c r="G12268" s="150" t="str">
        <f t="shared" si="257"/>
        <v>Shawn Tewksbury</v>
      </c>
      <c r="H12268" s="149" t="s">
        <v>815</v>
      </c>
      <c r="I12268">
        <v>40003564</v>
      </c>
      <c r="J12268" t="s">
        <v>12492</v>
      </c>
      <c r="L12268" t="s">
        <v>12493</v>
      </c>
      <c r="M12268" t="s">
        <v>12494</v>
      </c>
      <c r="O12268">
        <v>619914</v>
      </c>
      <c r="P12268">
        <v>75261</v>
      </c>
      <c r="Q12268" t="s">
        <v>12415</v>
      </c>
      <c r="R12268" t="s">
        <v>12416</v>
      </c>
      <c r="S12268" t="s">
        <v>24892</v>
      </c>
      <c r="U12268" t="s">
        <v>12418</v>
      </c>
      <c r="W12268">
        <v>11</v>
      </c>
      <c r="X12268">
        <v>1</v>
      </c>
      <c r="Y12268" t="s">
        <v>12419</v>
      </c>
      <c r="Z12268" t="s">
        <v>12420</v>
      </c>
      <c r="AA12268" t="s">
        <v>12421</v>
      </c>
      <c r="AB12268" t="s">
        <v>12422</v>
      </c>
      <c r="AC12268">
        <v>2</v>
      </c>
      <c r="AD12268" s="123">
        <v>39111</v>
      </c>
      <c r="AE12268" t="s">
        <v>12423</v>
      </c>
      <c r="AG12268">
        <v>40003564</v>
      </c>
      <c r="AL12268" t="s">
        <v>12422</v>
      </c>
      <c r="AN12268">
        <v>4411307601</v>
      </c>
      <c r="AO12268">
        <v>16</v>
      </c>
      <c r="AP12268" t="s">
        <v>12424</v>
      </c>
      <c r="AQ12268" t="s">
        <v>11408</v>
      </c>
      <c r="AR12268">
        <v>4100</v>
      </c>
      <c r="AT12268">
        <v>0</v>
      </c>
      <c r="AV12268" t="s">
        <v>12496</v>
      </c>
      <c r="AW12268">
        <v>116100</v>
      </c>
    </row>
    <row r="12269" spans="1:49" x14ac:dyDescent="0.25">
      <c r="A12269">
        <v>4100</v>
      </c>
      <c r="B12269">
        <v>30005</v>
      </c>
      <c r="C12269">
        <v>4006</v>
      </c>
      <c r="D12269">
        <v>416</v>
      </c>
      <c r="E12269" s="124" t="s">
        <v>24857</v>
      </c>
      <c r="F12269" t="str">
        <f t="shared" si="256"/>
        <v>Shawn TewksburyAMERICAN ENGINEERED FABRICS</v>
      </c>
      <c r="G12269" s="150" t="str">
        <f t="shared" si="257"/>
        <v>Shawn Tewksbury</v>
      </c>
      <c r="H12269" s="149" t="s">
        <v>824</v>
      </c>
      <c r="I12269">
        <v>40006575</v>
      </c>
      <c r="K12269" t="s">
        <v>24893</v>
      </c>
      <c r="L12269" t="s">
        <v>24894</v>
      </c>
      <c r="M12269" t="s">
        <v>12718</v>
      </c>
      <c r="N12269">
        <v>2746</v>
      </c>
      <c r="Q12269" t="s">
        <v>12415</v>
      </c>
      <c r="R12269" t="s">
        <v>12416</v>
      </c>
      <c r="S12269" t="s">
        <v>24895</v>
      </c>
      <c r="U12269" t="s">
        <v>12418</v>
      </c>
      <c r="W12269">
        <v>11</v>
      </c>
      <c r="X12269">
        <v>1</v>
      </c>
      <c r="Y12269" t="s">
        <v>12419</v>
      </c>
      <c r="Z12269" t="s">
        <v>12420</v>
      </c>
      <c r="AA12269" t="s">
        <v>12429</v>
      </c>
      <c r="AB12269" t="s">
        <v>12422</v>
      </c>
      <c r="AC12269">
        <v>2</v>
      </c>
      <c r="AD12269" s="123">
        <v>40702</v>
      </c>
      <c r="AE12269" t="s">
        <v>12431</v>
      </c>
      <c r="AG12269">
        <v>40006575</v>
      </c>
      <c r="AL12269" t="s">
        <v>12422</v>
      </c>
      <c r="AN12269">
        <v>2200506501</v>
      </c>
      <c r="AO12269">
        <v>16</v>
      </c>
      <c r="AP12269" t="s">
        <v>12424</v>
      </c>
      <c r="AQ12269" t="s">
        <v>11408</v>
      </c>
      <c r="AR12269">
        <v>4100</v>
      </c>
      <c r="AS12269" t="s">
        <v>12491</v>
      </c>
      <c r="AT12269">
        <v>0</v>
      </c>
      <c r="AV12269" t="s">
        <v>24896</v>
      </c>
      <c r="AW12269">
        <v>116100</v>
      </c>
    </row>
    <row r="12270" spans="1:49" x14ac:dyDescent="0.25">
      <c r="A12270">
        <v>4100</v>
      </c>
      <c r="B12270">
        <v>30005</v>
      </c>
      <c r="C12270">
        <v>4006</v>
      </c>
      <c r="D12270">
        <v>416</v>
      </c>
      <c r="E12270" s="124" t="s">
        <v>24857</v>
      </c>
      <c r="F12270" t="str">
        <f t="shared" si="256"/>
        <v>Shawn TewksburyAMERICAN HOLT CORP.</v>
      </c>
      <c r="G12270" s="150" t="str">
        <f t="shared" si="257"/>
        <v>Shawn Tewksbury</v>
      </c>
      <c r="H12270" s="149" t="s">
        <v>830</v>
      </c>
      <c r="I12270">
        <v>40003913</v>
      </c>
      <c r="K12270" t="s">
        <v>24897</v>
      </c>
      <c r="L12270" t="s">
        <v>24898</v>
      </c>
      <c r="M12270" t="s">
        <v>12718</v>
      </c>
      <c r="N12270" t="s">
        <v>24899</v>
      </c>
      <c r="Q12270" t="s">
        <v>12415</v>
      </c>
      <c r="R12270" t="s">
        <v>12416</v>
      </c>
      <c r="S12270" t="s">
        <v>24900</v>
      </c>
      <c r="U12270" t="s">
        <v>12418</v>
      </c>
      <c r="W12270">
        <v>11</v>
      </c>
      <c r="X12270">
        <v>2</v>
      </c>
      <c r="Y12270" t="s">
        <v>12472</v>
      </c>
      <c r="Z12270" t="s">
        <v>12420</v>
      </c>
      <c r="AA12270" t="s">
        <v>12421</v>
      </c>
      <c r="AB12270" t="s">
        <v>12422</v>
      </c>
      <c r="AC12270">
        <v>2</v>
      </c>
      <c r="AD12270" s="123">
        <v>39111</v>
      </c>
      <c r="AE12270" t="s">
        <v>12423</v>
      </c>
      <c r="AG12270">
        <v>40003913</v>
      </c>
      <c r="AL12270" t="s">
        <v>12422</v>
      </c>
      <c r="AN12270">
        <v>2202107401</v>
      </c>
      <c r="AO12270">
        <v>16</v>
      </c>
      <c r="AP12270" t="s">
        <v>12424</v>
      </c>
      <c r="AQ12270" t="s">
        <v>11408</v>
      </c>
      <c r="AR12270">
        <v>4100</v>
      </c>
      <c r="AT12270">
        <v>2005</v>
      </c>
      <c r="AV12270" t="s">
        <v>24901</v>
      </c>
      <c r="AW12270">
        <v>116100</v>
      </c>
    </row>
    <row r="12271" spans="1:49" x14ac:dyDescent="0.25">
      <c r="A12271">
        <v>4100</v>
      </c>
      <c r="B12271">
        <v>30005</v>
      </c>
      <c r="C12271">
        <v>4006</v>
      </c>
      <c r="D12271">
        <v>416</v>
      </c>
      <c r="E12271" s="124" t="s">
        <v>24857</v>
      </c>
      <c r="F12271" t="str">
        <f t="shared" si="256"/>
        <v>Shawn TewksburyAMERICAN SCIENCE &amp;</v>
      </c>
      <c r="G12271" s="150" t="str">
        <f t="shared" si="257"/>
        <v>Shawn Tewksbury</v>
      </c>
      <c r="H12271" s="149" t="s">
        <v>13460</v>
      </c>
      <c r="I12271">
        <v>40003795</v>
      </c>
      <c r="J12271" t="s">
        <v>24902</v>
      </c>
      <c r="K12271" t="s">
        <v>24903</v>
      </c>
      <c r="L12271" t="s">
        <v>24904</v>
      </c>
      <c r="M12271" t="s">
        <v>12718</v>
      </c>
      <c r="N12271" t="s">
        <v>24905</v>
      </c>
      <c r="Q12271" t="s">
        <v>12415</v>
      </c>
      <c r="R12271" t="s">
        <v>12416</v>
      </c>
      <c r="S12271" t="s">
        <v>24906</v>
      </c>
      <c r="U12271" t="s">
        <v>12418</v>
      </c>
      <c r="W12271">
        <v>11</v>
      </c>
      <c r="X12271">
        <v>0</v>
      </c>
      <c r="Y12271" t="s">
        <v>12419</v>
      </c>
      <c r="Z12271" t="s">
        <v>12420</v>
      </c>
      <c r="AA12271" t="s">
        <v>12421</v>
      </c>
      <c r="AB12271" t="s">
        <v>12422</v>
      </c>
      <c r="AC12271">
        <v>2</v>
      </c>
      <c r="AD12271" s="123">
        <v>39111</v>
      </c>
      <c r="AE12271" t="s">
        <v>12423</v>
      </c>
      <c r="AG12271">
        <v>40003795</v>
      </c>
      <c r="AL12271" t="s">
        <v>12422</v>
      </c>
      <c r="AN12271">
        <v>2201715701</v>
      </c>
      <c r="AO12271">
        <v>16</v>
      </c>
      <c r="AP12271" t="s">
        <v>12424</v>
      </c>
      <c r="AQ12271" t="s">
        <v>11408</v>
      </c>
      <c r="AR12271">
        <v>4100</v>
      </c>
      <c r="AT12271">
        <v>2005</v>
      </c>
      <c r="AV12271" t="s">
        <v>24907</v>
      </c>
      <c r="AW12271">
        <v>116100</v>
      </c>
    </row>
    <row r="12272" spans="1:49" x14ac:dyDescent="0.25">
      <c r="A12272">
        <v>4100</v>
      </c>
      <c r="B12272">
        <v>30005</v>
      </c>
      <c r="C12272">
        <v>4006</v>
      </c>
      <c r="D12272">
        <v>416</v>
      </c>
      <c r="E12272" s="124" t="s">
        <v>24857</v>
      </c>
      <c r="F12272" t="str">
        <f t="shared" si="256"/>
        <v>Shawn TewksburyAMERICAN WOOLEN CO. INC.</v>
      </c>
      <c r="G12272" s="150" t="str">
        <f t="shared" si="257"/>
        <v>Shawn Tewksbury</v>
      </c>
      <c r="H12272" s="149" t="s">
        <v>848</v>
      </c>
      <c r="I12272">
        <v>40008438</v>
      </c>
      <c r="K12272" t="s">
        <v>24908</v>
      </c>
      <c r="L12272" t="s">
        <v>24909</v>
      </c>
      <c r="M12272" t="s">
        <v>17430</v>
      </c>
      <c r="N12272">
        <v>6076</v>
      </c>
      <c r="Q12272" t="s">
        <v>12415</v>
      </c>
      <c r="R12272" t="s">
        <v>12416</v>
      </c>
      <c r="S12272" t="s">
        <v>24910</v>
      </c>
      <c r="U12272" t="s">
        <v>12418</v>
      </c>
      <c r="W12272">
        <v>11</v>
      </c>
      <c r="X12272">
        <v>1</v>
      </c>
      <c r="Y12272" t="s">
        <v>12419</v>
      </c>
      <c r="Z12272" t="s">
        <v>12420</v>
      </c>
      <c r="AA12272" t="s">
        <v>12429</v>
      </c>
      <c r="AB12272" t="s">
        <v>12430</v>
      </c>
      <c r="AC12272">
        <v>2</v>
      </c>
      <c r="AD12272" s="123">
        <v>43312</v>
      </c>
      <c r="AE12272" t="s">
        <v>12431</v>
      </c>
      <c r="AG12272">
        <v>40008438</v>
      </c>
      <c r="AL12272" t="s">
        <v>12430</v>
      </c>
      <c r="AN12272">
        <v>701304701</v>
      </c>
      <c r="AO12272">
        <v>16</v>
      </c>
      <c r="AP12272" t="s">
        <v>12424</v>
      </c>
      <c r="AQ12272" t="s">
        <v>11408</v>
      </c>
      <c r="AR12272">
        <v>4100</v>
      </c>
      <c r="AT12272">
        <v>0</v>
      </c>
      <c r="AV12272" t="s">
        <v>22359</v>
      </c>
      <c r="AW12272">
        <v>116100</v>
      </c>
    </row>
    <row r="12273" spans="1:49" x14ac:dyDescent="0.25">
      <c r="A12273">
        <v>4100</v>
      </c>
      <c r="B12273">
        <v>30005</v>
      </c>
      <c r="C12273">
        <v>4006</v>
      </c>
      <c r="D12273">
        <v>416</v>
      </c>
      <c r="E12273" s="124" t="s">
        <v>24857</v>
      </c>
      <c r="F12273" t="str">
        <f t="shared" si="256"/>
        <v>Shawn TewksburyANALOGIC</v>
      </c>
      <c r="G12273" s="150" t="str">
        <f t="shared" si="257"/>
        <v>Shawn Tewksbury</v>
      </c>
      <c r="H12273" s="149" t="s">
        <v>897</v>
      </c>
      <c r="I12273">
        <v>40003925</v>
      </c>
      <c r="J12273" t="s">
        <v>24911</v>
      </c>
      <c r="K12273" t="s">
        <v>24912</v>
      </c>
      <c r="L12273" t="s">
        <v>24913</v>
      </c>
      <c r="M12273" t="s">
        <v>12718</v>
      </c>
      <c r="N12273" t="s">
        <v>24914</v>
      </c>
      <c r="Q12273" t="s">
        <v>12415</v>
      </c>
      <c r="R12273" t="s">
        <v>12416</v>
      </c>
      <c r="S12273" t="s">
        <v>24915</v>
      </c>
      <c r="U12273" t="s">
        <v>12418</v>
      </c>
      <c r="W12273">
        <v>11</v>
      </c>
      <c r="X12273">
        <v>0</v>
      </c>
      <c r="Y12273" t="s">
        <v>12472</v>
      </c>
      <c r="Z12273" t="s">
        <v>12420</v>
      </c>
      <c r="AA12273" t="s">
        <v>12421</v>
      </c>
      <c r="AB12273" t="s">
        <v>12422</v>
      </c>
      <c r="AC12273">
        <v>2</v>
      </c>
      <c r="AD12273" s="123">
        <v>39111</v>
      </c>
      <c r="AE12273" t="s">
        <v>12423</v>
      </c>
      <c r="AG12273">
        <v>40003925</v>
      </c>
      <c r="AL12273" t="s">
        <v>12422</v>
      </c>
      <c r="AN12273">
        <v>2200907801</v>
      </c>
      <c r="AO12273">
        <v>16</v>
      </c>
      <c r="AP12273" t="s">
        <v>12424</v>
      </c>
      <c r="AQ12273" t="s">
        <v>11408</v>
      </c>
      <c r="AR12273">
        <v>4100</v>
      </c>
      <c r="AT12273">
        <v>2005</v>
      </c>
      <c r="AV12273" t="s">
        <v>897</v>
      </c>
      <c r="AW12273">
        <v>116100</v>
      </c>
    </row>
    <row r="12274" spans="1:49" x14ac:dyDescent="0.25">
      <c r="A12274">
        <v>4100</v>
      </c>
      <c r="B12274">
        <v>30005</v>
      </c>
      <c r="C12274">
        <v>4006</v>
      </c>
      <c r="D12274">
        <v>416</v>
      </c>
      <c r="E12274" s="124" t="s">
        <v>24857</v>
      </c>
      <c r="F12274" t="str">
        <f t="shared" si="256"/>
        <v>Shawn TewksburyANCO ENGINEERING</v>
      </c>
      <c r="G12274" s="150" t="str">
        <f t="shared" si="257"/>
        <v>Shawn Tewksbury</v>
      </c>
      <c r="H12274" s="149" t="s">
        <v>901</v>
      </c>
      <c r="I12274">
        <v>40001903</v>
      </c>
      <c r="K12274" t="s">
        <v>24916</v>
      </c>
      <c r="L12274" t="s">
        <v>24917</v>
      </c>
      <c r="M12274" t="s">
        <v>17430</v>
      </c>
      <c r="N12274" t="s">
        <v>24918</v>
      </c>
      <c r="Q12274" t="s">
        <v>12415</v>
      </c>
      <c r="R12274" t="s">
        <v>12416</v>
      </c>
      <c r="S12274" t="s">
        <v>24919</v>
      </c>
      <c r="U12274" t="s">
        <v>12418</v>
      </c>
      <c r="W12274">
        <v>11</v>
      </c>
      <c r="X12274">
        <v>0</v>
      </c>
      <c r="Y12274" t="s">
        <v>12419</v>
      </c>
      <c r="Z12274" t="s">
        <v>12420</v>
      </c>
      <c r="AA12274" t="s">
        <v>12421</v>
      </c>
      <c r="AB12274" t="s">
        <v>12422</v>
      </c>
      <c r="AC12274">
        <v>2</v>
      </c>
      <c r="AD12274" s="123">
        <v>39111</v>
      </c>
      <c r="AE12274" t="s">
        <v>12423</v>
      </c>
      <c r="AG12274">
        <v>40001903</v>
      </c>
      <c r="AL12274" t="s">
        <v>12422</v>
      </c>
      <c r="AN12274">
        <v>700104301</v>
      </c>
      <c r="AO12274">
        <v>16</v>
      </c>
      <c r="AP12274" t="s">
        <v>12424</v>
      </c>
      <c r="AQ12274" t="s">
        <v>11408</v>
      </c>
      <c r="AR12274">
        <v>4100</v>
      </c>
      <c r="AS12274" t="s">
        <v>12491</v>
      </c>
      <c r="AT12274">
        <v>2005</v>
      </c>
      <c r="AV12274" t="s">
        <v>24920</v>
      </c>
      <c r="AW12274">
        <v>116100</v>
      </c>
    </row>
    <row r="12275" spans="1:49" x14ac:dyDescent="0.25">
      <c r="A12275">
        <v>4100</v>
      </c>
      <c r="B12275">
        <v>30005</v>
      </c>
      <c r="C12275">
        <v>4006</v>
      </c>
      <c r="D12275">
        <v>416</v>
      </c>
      <c r="E12275" s="124" t="s">
        <v>24857</v>
      </c>
      <c r="F12275" t="str">
        <f t="shared" si="256"/>
        <v>Shawn TewksburyANGYS LANDOLFI FOOD GROUP LLC</v>
      </c>
      <c r="G12275" s="150" t="str">
        <f t="shared" si="257"/>
        <v>Shawn Tewksbury</v>
      </c>
      <c r="H12275" s="149" t="s">
        <v>916</v>
      </c>
      <c r="I12275">
        <v>40007433</v>
      </c>
      <c r="J12275" t="s">
        <v>13132</v>
      </c>
      <c r="K12275" t="s">
        <v>24921</v>
      </c>
      <c r="L12275" t="s">
        <v>23084</v>
      </c>
      <c r="M12275" t="s">
        <v>12718</v>
      </c>
      <c r="N12275">
        <v>1085</v>
      </c>
      <c r="Q12275" t="s">
        <v>12415</v>
      </c>
      <c r="R12275" t="s">
        <v>12416</v>
      </c>
      <c r="S12275" t="s">
        <v>24922</v>
      </c>
      <c r="U12275" t="s">
        <v>12418</v>
      </c>
      <c r="W12275">
        <v>11</v>
      </c>
      <c r="X12275">
        <v>1</v>
      </c>
      <c r="Y12275" t="s">
        <v>12419</v>
      </c>
      <c r="Z12275" t="s">
        <v>12420</v>
      </c>
      <c r="AA12275" t="s">
        <v>12429</v>
      </c>
      <c r="AB12275" t="s">
        <v>12478</v>
      </c>
      <c r="AC12275">
        <v>2</v>
      </c>
      <c r="AD12275" s="123">
        <v>41918</v>
      </c>
      <c r="AE12275" t="s">
        <v>12431</v>
      </c>
      <c r="AG12275">
        <v>40007433</v>
      </c>
      <c r="AL12275" t="s">
        <v>12478</v>
      </c>
      <c r="AN12275">
        <v>2201311001</v>
      </c>
      <c r="AO12275">
        <v>16</v>
      </c>
      <c r="AP12275" t="s">
        <v>12424</v>
      </c>
      <c r="AQ12275" t="s">
        <v>11408</v>
      </c>
      <c r="AR12275">
        <v>4100</v>
      </c>
      <c r="AT12275">
        <v>0</v>
      </c>
      <c r="AV12275" t="s">
        <v>24923</v>
      </c>
      <c r="AW12275">
        <v>116100</v>
      </c>
    </row>
    <row r="12276" spans="1:49" x14ac:dyDescent="0.25">
      <c r="A12276">
        <v>4100</v>
      </c>
      <c r="B12276">
        <v>30005</v>
      </c>
      <c r="C12276">
        <v>4006</v>
      </c>
      <c r="D12276">
        <v>416</v>
      </c>
      <c r="E12276" s="124" t="s">
        <v>24857</v>
      </c>
      <c r="F12276" t="str">
        <f t="shared" si="256"/>
        <v>Shawn TewksburyAPPLIED IND. TECH - S. WINDSOR CT</v>
      </c>
      <c r="G12276" s="150" t="str">
        <f t="shared" si="257"/>
        <v>Shawn Tewksbury</v>
      </c>
      <c r="H12276" s="149" t="s">
        <v>1098</v>
      </c>
      <c r="I12276">
        <v>40007119</v>
      </c>
      <c r="J12276" t="s">
        <v>14607</v>
      </c>
      <c r="L12276" t="s">
        <v>12520</v>
      </c>
      <c r="M12276" t="s">
        <v>12521</v>
      </c>
      <c r="O12276">
        <v>93018</v>
      </c>
      <c r="P12276" t="s">
        <v>12522</v>
      </c>
      <c r="Q12276" t="s">
        <v>12415</v>
      </c>
      <c r="R12276" t="s">
        <v>12416</v>
      </c>
      <c r="S12276" t="s">
        <v>24924</v>
      </c>
      <c r="U12276" t="s">
        <v>12418</v>
      </c>
      <c r="V12276">
        <v>202</v>
      </c>
      <c r="W12276">
        <v>11</v>
      </c>
      <c r="X12276">
        <v>2</v>
      </c>
      <c r="Y12276" t="s">
        <v>12419</v>
      </c>
      <c r="Z12276" t="s">
        <v>12420</v>
      </c>
      <c r="AA12276" t="s">
        <v>12429</v>
      </c>
      <c r="AB12276" t="s">
        <v>12422</v>
      </c>
      <c r="AC12276">
        <v>2</v>
      </c>
      <c r="AD12276" s="123">
        <v>41464</v>
      </c>
      <c r="AE12276" t="s">
        <v>12431</v>
      </c>
      <c r="AG12276">
        <v>40007119</v>
      </c>
      <c r="AL12276" t="s">
        <v>12422</v>
      </c>
      <c r="AN12276">
        <v>3603505101</v>
      </c>
      <c r="AO12276">
        <v>16</v>
      </c>
      <c r="AP12276" t="s">
        <v>12424</v>
      </c>
      <c r="AQ12276" t="s">
        <v>11408</v>
      </c>
      <c r="AR12276">
        <v>4100</v>
      </c>
      <c r="AT12276">
        <v>0</v>
      </c>
      <c r="AV12276" t="s">
        <v>12524</v>
      </c>
      <c r="AW12276">
        <v>116100</v>
      </c>
    </row>
    <row r="12277" spans="1:49" x14ac:dyDescent="0.25">
      <c r="A12277">
        <v>4100</v>
      </c>
      <c r="B12277">
        <v>30005</v>
      </c>
      <c r="C12277">
        <v>4006</v>
      </c>
      <c r="D12277">
        <v>416</v>
      </c>
      <c r="E12277" s="124" t="s">
        <v>24857</v>
      </c>
      <c r="F12277" t="str">
        <f t="shared" si="256"/>
        <v>Shawn TewksburyARDENT MILLS, LLC</v>
      </c>
      <c r="G12277" s="150" t="str">
        <f t="shared" si="257"/>
        <v>Shawn Tewksbury</v>
      </c>
      <c r="H12277" s="149" t="s">
        <v>1151</v>
      </c>
      <c r="I12277">
        <v>40008389</v>
      </c>
      <c r="K12277" t="s">
        <v>24925</v>
      </c>
      <c r="L12277" t="s">
        <v>24926</v>
      </c>
      <c r="M12277" t="s">
        <v>12718</v>
      </c>
      <c r="N12277">
        <v>1432</v>
      </c>
      <c r="Q12277" t="s">
        <v>12415</v>
      </c>
      <c r="R12277" t="s">
        <v>12416</v>
      </c>
      <c r="S12277" t="s">
        <v>24927</v>
      </c>
      <c r="U12277" t="s">
        <v>12418</v>
      </c>
      <c r="W12277">
        <v>11</v>
      </c>
      <c r="X12277">
        <v>1</v>
      </c>
      <c r="Y12277" t="s">
        <v>12419</v>
      </c>
      <c r="Z12277" t="s">
        <v>12420</v>
      </c>
      <c r="AA12277" t="s">
        <v>12429</v>
      </c>
      <c r="AB12277" t="s">
        <v>12430</v>
      </c>
      <c r="AC12277">
        <v>2</v>
      </c>
      <c r="AD12277" s="123">
        <v>43242</v>
      </c>
      <c r="AE12277" t="s">
        <v>12431</v>
      </c>
      <c r="AG12277">
        <v>40008389</v>
      </c>
      <c r="AL12277" t="s">
        <v>12430</v>
      </c>
      <c r="AN12277">
        <v>2201700701</v>
      </c>
      <c r="AO12277">
        <v>16</v>
      </c>
      <c r="AP12277" t="s">
        <v>12424</v>
      </c>
      <c r="AQ12277" t="s">
        <v>11408</v>
      </c>
      <c r="AR12277">
        <v>4100</v>
      </c>
      <c r="AT12277">
        <v>0</v>
      </c>
      <c r="AV12277" t="s">
        <v>15297</v>
      </c>
      <c r="AW12277">
        <v>116100</v>
      </c>
    </row>
    <row r="12278" spans="1:49" x14ac:dyDescent="0.25">
      <c r="A12278">
        <v>4100</v>
      </c>
      <c r="B12278">
        <v>30005</v>
      </c>
      <c r="C12278">
        <v>4006</v>
      </c>
      <c r="D12278">
        <v>416</v>
      </c>
      <c r="E12278" s="124" t="s">
        <v>24857</v>
      </c>
      <c r="F12278" t="str">
        <f t="shared" si="256"/>
        <v>Shawn TewksburyARICO ENGINEERING, INC</v>
      </c>
      <c r="G12278" s="150" t="str">
        <f t="shared" si="257"/>
        <v>Shawn Tewksbury</v>
      </c>
      <c r="H12278" s="149" t="s">
        <v>1157</v>
      </c>
      <c r="I12278">
        <v>40008725</v>
      </c>
      <c r="K12278" t="s">
        <v>24928</v>
      </c>
      <c r="L12278" t="s">
        <v>24929</v>
      </c>
      <c r="M12278" t="s">
        <v>17430</v>
      </c>
      <c r="N12278">
        <v>6254</v>
      </c>
      <c r="Q12278" t="s">
        <v>12415</v>
      </c>
      <c r="R12278" t="s">
        <v>12416</v>
      </c>
      <c r="S12278" t="s">
        <v>24930</v>
      </c>
      <c r="U12278" t="s">
        <v>12418</v>
      </c>
      <c r="W12278">
        <v>11</v>
      </c>
      <c r="X12278">
        <v>0</v>
      </c>
      <c r="Y12278" t="s">
        <v>12419</v>
      </c>
      <c r="Z12278" t="s">
        <v>12420</v>
      </c>
      <c r="AA12278" t="s">
        <v>12429</v>
      </c>
      <c r="AB12278" t="s">
        <v>12422</v>
      </c>
      <c r="AC12278">
        <v>2</v>
      </c>
      <c r="AD12278" s="123">
        <v>43773</v>
      </c>
      <c r="AE12278" t="s">
        <v>12486</v>
      </c>
      <c r="AG12278">
        <v>40008725</v>
      </c>
      <c r="AL12278" t="s">
        <v>12422</v>
      </c>
      <c r="AN12278">
        <v>701119071</v>
      </c>
      <c r="AO12278">
        <v>16</v>
      </c>
      <c r="AP12278" t="s">
        <v>12424</v>
      </c>
      <c r="AQ12278" t="s">
        <v>11408</v>
      </c>
      <c r="AR12278">
        <v>4100</v>
      </c>
      <c r="AT12278">
        <v>0</v>
      </c>
      <c r="AV12278" t="s">
        <v>24931</v>
      </c>
      <c r="AW12278">
        <v>116100</v>
      </c>
    </row>
    <row r="12279" spans="1:49" x14ac:dyDescent="0.25">
      <c r="A12279">
        <v>4100</v>
      </c>
      <c r="B12279">
        <v>30005</v>
      </c>
      <c r="C12279">
        <v>4006</v>
      </c>
      <c r="D12279">
        <v>416</v>
      </c>
      <c r="E12279" s="124" t="s">
        <v>24857</v>
      </c>
      <c r="F12279" t="str">
        <f t="shared" si="256"/>
        <v>Shawn TewksburyARKWRIGHT ADVANCED COATING INC</v>
      </c>
      <c r="G12279" s="150" t="str">
        <f t="shared" si="257"/>
        <v>Shawn Tewksbury</v>
      </c>
      <c r="H12279" s="149" t="s">
        <v>1162</v>
      </c>
      <c r="I12279">
        <v>40003770</v>
      </c>
      <c r="K12279" t="s">
        <v>24932</v>
      </c>
      <c r="L12279" t="s">
        <v>24933</v>
      </c>
      <c r="M12279" t="s">
        <v>20623</v>
      </c>
      <c r="N12279" t="s">
        <v>24934</v>
      </c>
      <c r="Q12279" t="s">
        <v>12415</v>
      </c>
      <c r="R12279" t="s">
        <v>12416</v>
      </c>
      <c r="S12279" t="s">
        <v>24935</v>
      </c>
      <c r="U12279" t="s">
        <v>12418</v>
      </c>
      <c r="W12279">
        <v>11</v>
      </c>
      <c r="X12279">
        <v>1</v>
      </c>
      <c r="Y12279" t="s">
        <v>12419</v>
      </c>
      <c r="Z12279" t="s">
        <v>12420</v>
      </c>
      <c r="AA12279" t="s">
        <v>12421</v>
      </c>
      <c r="AB12279" t="s">
        <v>12422</v>
      </c>
      <c r="AC12279">
        <v>2</v>
      </c>
      <c r="AD12279" s="123">
        <v>39111</v>
      </c>
      <c r="AE12279" t="s">
        <v>12423</v>
      </c>
      <c r="AG12279">
        <v>40003770</v>
      </c>
      <c r="AL12279" t="s">
        <v>12422</v>
      </c>
      <c r="AN12279">
        <v>4000700401</v>
      </c>
      <c r="AO12279">
        <v>16</v>
      </c>
      <c r="AP12279" t="s">
        <v>12424</v>
      </c>
      <c r="AQ12279" t="s">
        <v>11408</v>
      </c>
      <c r="AR12279">
        <v>4100</v>
      </c>
      <c r="AT12279">
        <v>2005</v>
      </c>
      <c r="AV12279" t="s">
        <v>24936</v>
      </c>
      <c r="AW12279">
        <v>116100</v>
      </c>
    </row>
    <row r="12280" spans="1:49" x14ac:dyDescent="0.25">
      <c r="A12280">
        <v>4100</v>
      </c>
      <c r="B12280">
        <v>30005</v>
      </c>
      <c r="C12280">
        <v>4006</v>
      </c>
      <c r="D12280">
        <v>416</v>
      </c>
      <c r="E12280" s="124" t="s">
        <v>24857</v>
      </c>
      <c r="F12280" t="str">
        <f t="shared" si="256"/>
        <v>Shawn TewksburyASTRAZENECA</v>
      </c>
      <c r="G12280" s="150" t="str">
        <f t="shared" si="257"/>
        <v>Shawn Tewksbury</v>
      </c>
      <c r="H12280" s="149" t="s">
        <v>1227</v>
      </c>
      <c r="I12280">
        <v>40001632</v>
      </c>
      <c r="J12280" t="s">
        <v>24937</v>
      </c>
      <c r="K12280" t="s">
        <v>14036</v>
      </c>
      <c r="L12280" t="s">
        <v>16765</v>
      </c>
      <c r="M12280" t="s">
        <v>17207</v>
      </c>
      <c r="N12280" t="s">
        <v>24938</v>
      </c>
      <c r="Q12280" t="s">
        <v>12415</v>
      </c>
      <c r="R12280" t="s">
        <v>12416</v>
      </c>
      <c r="S12280" t="s">
        <v>24939</v>
      </c>
      <c r="U12280" t="s">
        <v>12418</v>
      </c>
      <c r="W12280">
        <v>11</v>
      </c>
      <c r="X12280">
        <v>1</v>
      </c>
      <c r="Y12280" t="s">
        <v>12419</v>
      </c>
      <c r="Z12280" t="s">
        <v>12420</v>
      </c>
      <c r="AA12280" t="s">
        <v>12421</v>
      </c>
      <c r="AB12280" t="s">
        <v>12422</v>
      </c>
      <c r="AC12280">
        <v>2</v>
      </c>
      <c r="AD12280" s="123">
        <v>39111</v>
      </c>
      <c r="AE12280" t="s">
        <v>12423</v>
      </c>
      <c r="AG12280">
        <v>40001632</v>
      </c>
      <c r="AL12280" t="s">
        <v>12422</v>
      </c>
      <c r="AN12280">
        <v>800301001</v>
      </c>
      <c r="AO12280">
        <v>16</v>
      </c>
      <c r="AP12280" t="s">
        <v>12424</v>
      </c>
      <c r="AQ12280" t="s">
        <v>11408</v>
      </c>
      <c r="AR12280">
        <v>4100</v>
      </c>
      <c r="AT12280">
        <v>2005</v>
      </c>
      <c r="AV12280" t="s">
        <v>24940</v>
      </c>
      <c r="AW12280">
        <v>116100</v>
      </c>
    </row>
    <row r="12281" spans="1:49" x14ac:dyDescent="0.25">
      <c r="A12281">
        <v>4100</v>
      </c>
      <c r="B12281">
        <v>30005</v>
      </c>
      <c r="C12281">
        <v>4006</v>
      </c>
      <c r="D12281">
        <v>416</v>
      </c>
      <c r="E12281" s="124" t="s">
        <v>24857</v>
      </c>
      <c r="F12281" t="str">
        <f t="shared" si="256"/>
        <v>Shawn TewksburyAUTAJON PACKAGING - BOSTON CORP.</v>
      </c>
      <c r="G12281" s="150" t="str">
        <f t="shared" si="257"/>
        <v>Shawn Tewksbury</v>
      </c>
      <c r="H12281" s="149" t="s">
        <v>1285</v>
      </c>
      <c r="I12281">
        <v>40007923</v>
      </c>
      <c r="K12281" t="s">
        <v>24941</v>
      </c>
      <c r="L12281" t="s">
        <v>24942</v>
      </c>
      <c r="M12281" t="s">
        <v>17500</v>
      </c>
      <c r="N12281">
        <v>3063</v>
      </c>
      <c r="Q12281" t="s">
        <v>12415</v>
      </c>
      <c r="R12281" t="s">
        <v>12416</v>
      </c>
      <c r="S12281" t="s">
        <v>24943</v>
      </c>
      <c r="U12281" t="s">
        <v>12418</v>
      </c>
      <c r="W12281">
        <v>11</v>
      </c>
      <c r="X12281">
        <v>1</v>
      </c>
      <c r="Y12281" t="s">
        <v>12419</v>
      </c>
      <c r="Z12281" t="s">
        <v>12420</v>
      </c>
      <c r="AA12281" t="s">
        <v>12429</v>
      </c>
      <c r="AB12281" t="s">
        <v>12422</v>
      </c>
      <c r="AC12281">
        <v>2</v>
      </c>
      <c r="AD12281" s="123">
        <v>42632</v>
      </c>
      <c r="AE12281" t="s">
        <v>12431</v>
      </c>
      <c r="AG12281">
        <v>40007923</v>
      </c>
      <c r="AL12281" t="s">
        <v>12422</v>
      </c>
      <c r="AN12281">
        <v>3001101701</v>
      </c>
      <c r="AO12281">
        <v>16</v>
      </c>
      <c r="AP12281" t="s">
        <v>12424</v>
      </c>
      <c r="AQ12281" t="s">
        <v>11408</v>
      </c>
      <c r="AR12281">
        <v>4100</v>
      </c>
      <c r="AT12281">
        <v>0</v>
      </c>
      <c r="AV12281" t="s">
        <v>24944</v>
      </c>
      <c r="AW12281">
        <v>116100</v>
      </c>
    </row>
    <row r="12282" spans="1:49" x14ac:dyDescent="0.25">
      <c r="A12282">
        <v>4100</v>
      </c>
      <c r="B12282">
        <v>30005</v>
      </c>
      <c r="C12282">
        <v>4006</v>
      </c>
      <c r="D12282">
        <v>416</v>
      </c>
      <c r="E12282" s="124" t="s">
        <v>24857</v>
      </c>
      <c r="F12282" t="str">
        <f t="shared" si="256"/>
        <v>Shawn TewksburyAUTOMATIC ROLLS OF NEW ENGLAND, INC</v>
      </c>
      <c r="G12282" s="150" t="str">
        <f t="shared" si="257"/>
        <v>Shawn Tewksbury</v>
      </c>
      <c r="H12282" s="149" t="s">
        <v>1300</v>
      </c>
      <c r="I12282">
        <v>40008689</v>
      </c>
      <c r="K12282" t="s">
        <v>24945</v>
      </c>
      <c r="L12282" t="s">
        <v>24946</v>
      </c>
      <c r="M12282" t="s">
        <v>17430</v>
      </c>
      <c r="N12282">
        <v>6241</v>
      </c>
      <c r="Q12282" t="s">
        <v>12415</v>
      </c>
      <c r="R12282" t="s">
        <v>12416</v>
      </c>
      <c r="S12282" t="s">
        <v>24947</v>
      </c>
      <c r="U12282" t="s">
        <v>12418</v>
      </c>
      <c r="W12282">
        <v>11</v>
      </c>
      <c r="X12282">
        <v>1</v>
      </c>
      <c r="Y12282" t="s">
        <v>12419</v>
      </c>
      <c r="Z12282" t="s">
        <v>12420</v>
      </c>
      <c r="AA12282" t="s">
        <v>12429</v>
      </c>
      <c r="AB12282" t="s">
        <v>12422</v>
      </c>
      <c r="AC12282">
        <v>2</v>
      </c>
      <c r="AD12282" s="123">
        <v>43706</v>
      </c>
      <c r="AE12282" t="s">
        <v>12431</v>
      </c>
      <c r="AG12282">
        <v>40008689</v>
      </c>
      <c r="AL12282" t="s">
        <v>12422</v>
      </c>
      <c r="AN12282">
        <v>701509801</v>
      </c>
      <c r="AO12282">
        <v>16</v>
      </c>
      <c r="AP12282" t="s">
        <v>12424</v>
      </c>
      <c r="AQ12282" t="s">
        <v>11408</v>
      </c>
      <c r="AR12282">
        <v>4100</v>
      </c>
      <c r="AT12282">
        <v>0</v>
      </c>
      <c r="AV12282" t="s">
        <v>16049</v>
      </c>
      <c r="AW12282">
        <v>116100</v>
      </c>
    </row>
    <row r="12283" spans="1:49" x14ac:dyDescent="0.25">
      <c r="A12283">
        <v>4100</v>
      </c>
      <c r="B12283">
        <v>30005</v>
      </c>
      <c r="C12283">
        <v>4006</v>
      </c>
      <c r="D12283">
        <v>416</v>
      </c>
      <c r="E12283" s="124" t="s">
        <v>24857</v>
      </c>
      <c r="F12283" t="str">
        <f t="shared" si="256"/>
        <v>Shawn TewksburyBAKERY AND PACKAGING SYSTEMS, INC.</v>
      </c>
      <c r="G12283" s="150" t="str">
        <f t="shared" si="257"/>
        <v>Shawn Tewksbury</v>
      </c>
      <c r="H12283" s="149" t="s">
        <v>1373</v>
      </c>
      <c r="I12283">
        <v>40007760</v>
      </c>
      <c r="K12283" t="s">
        <v>24948</v>
      </c>
      <c r="L12283" t="s">
        <v>12729</v>
      </c>
      <c r="M12283" t="s">
        <v>12445</v>
      </c>
      <c r="N12283">
        <v>10541</v>
      </c>
      <c r="Q12283" t="s">
        <v>12415</v>
      </c>
      <c r="R12283" t="s">
        <v>12416</v>
      </c>
      <c r="S12283" t="s">
        <v>24949</v>
      </c>
      <c r="U12283" t="s">
        <v>12418</v>
      </c>
      <c r="W12283">
        <v>11</v>
      </c>
      <c r="X12283">
        <v>2</v>
      </c>
      <c r="Y12283" t="s">
        <v>12419</v>
      </c>
      <c r="Z12283" t="s">
        <v>12420</v>
      </c>
      <c r="AA12283" t="s">
        <v>12429</v>
      </c>
      <c r="AB12283" t="s">
        <v>12422</v>
      </c>
      <c r="AC12283">
        <v>2</v>
      </c>
      <c r="AD12283" s="123">
        <v>42380</v>
      </c>
      <c r="AE12283" t="s">
        <v>12431</v>
      </c>
      <c r="AG12283">
        <v>40007760</v>
      </c>
      <c r="AL12283" t="s">
        <v>12422</v>
      </c>
      <c r="AN12283">
        <v>3307934451</v>
      </c>
      <c r="AO12283">
        <v>16</v>
      </c>
      <c r="AP12283" t="s">
        <v>12424</v>
      </c>
      <c r="AQ12283" t="s">
        <v>11408</v>
      </c>
      <c r="AR12283">
        <v>4100</v>
      </c>
      <c r="AS12283" t="s">
        <v>12491</v>
      </c>
      <c r="AT12283">
        <v>0</v>
      </c>
      <c r="AV12283" t="s">
        <v>24950</v>
      </c>
      <c r="AW12283">
        <v>116100</v>
      </c>
    </row>
    <row r="12284" spans="1:49" x14ac:dyDescent="0.25">
      <c r="A12284">
        <v>4100</v>
      </c>
      <c r="B12284">
        <v>30005</v>
      </c>
      <c r="C12284">
        <v>4006</v>
      </c>
      <c r="D12284">
        <v>416</v>
      </c>
      <c r="E12284" s="124" t="s">
        <v>24857</v>
      </c>
      <c r="F12284" t="str">
        <f t="shared" si="256"/>
        <v>Shawn TewksburyBARRY CALLEBAUT</v>
      </c>
      <c r="G12284" s="150" t="str">
        <f t="shared" si="257"/>
        <v>Shawn Tewksbury</v>
      </c>
      <c r="H12284" s="149" t="s">
        <v>1411</v>
      </c>
      <c r="I12284">
        <v>40008449</v>
      </c>
      <c r="K12284" t="s">
        <v>24951</v>
      </c>
      <c r="L12284" t="s">
        <v>12545</v>
      </c>
      <c r="M12284" t="s">
        <v>12546</v>
      </c>
      <c r="N12284">
        <v>60654</v>
      </c>
      <c r="Q12284" t="s">
        <v>12415</v>
      </c>
      <c r="R12284" t="s">
        <v>12416</v>
      </c>
      <c r="S12284" t="s">
        <v>24952</v>
      </c>
      <c r="U12284" t="s">
        <v>12418</v>
      </c>
      <c r="V12284">
        <v>147</v>
      </c>
      <c r="W12284">
        <v>11</v>
      </c>
      <c r="X12284">
        <v>1</v>
      </c>
      <c r="Y12284" t="s">
        <v>12419</v>
      </c>
      <c r="Z12284" t="s">
        <v>12420</v>
      </c>
      <c r="AA12284" t="s">
        <v>12429</v>
      </c>
      <c r="AB12284" t="s">
        <v>12422</v>
      </c>
      <c r="AC12284">
        <v>2</v>
      </c>
      <c r="AD12284" s="123">
        <v>43322</v>
      </c>
      <c r="AE12284" t="s">
        <v>16993</v>
      </c>
      <c r="AG12284">
        <v>40008449</v>
      </c>
      <c r="AL12284" t="s">
        <v>12422</v>
      </c>
      <c r="AN12284">
        <v>1403105101</v>
      </c>
      <c r="AO12284">
        <v>16</v>
      </c>
      <c r="AP12284" t="s">
        <v>12424</v>
      </c>
      <c r="AQ12284" t="s">
        <v>11408</v>
      </c>
      <c r="AR12284">
        <v>4100</v>
      </c>
      <c r="AT12284">
        <v>0</v>
      </c>
      <c r="AV12284" t="s">
        <v>12548</v>
      </c>
      <c r="AW12284">
        <v>116100</v>
      </c>
    </row>
    <row r="12285" spans="1:49" x14ac:dyDescent="0.25">
      <c r="A12285">
        <v>4100</v>
      </c>
      <c r="B12285">
        <v>30005</v>
      </c>
      <c r="C12285">
        <v>4006</v>
      </c>
      <c r="D12285">
        <v>416</v>
      </c>
      <c r="E12285" s="124" t="s">
        <v>24857</v>
      </c>
      <c r="F12285" t="str">
        <f t="shared" si="256"/>
        <v>Shawn TewksburyBAUSCH ADVANCED TECHNOLOGIES</v>
      </c>
      <c r="G12285" s="150" t="str">
        <f t="shared" si="257"/>
        <v>Shawn Tewksbury</v>
      </c>
      <c r="H12285" s="149" t="s">
        <v>1439</v>
      </c>
      <c r="I12285">
        <v>40005370</v>
      </c>
      <c r="K12285" t="s">
        <v>24953</v>
      </c>
      <c r="L12285" t="s">
        <v>20144</v>
      </c>
      <c r="M12285" t="s">
        <v>17430</v>
      </c>
      <c r="N12285">
        <v>6413</v>
      </c>
      <c r="Q12285" t="s">
        <v>12415</v>
      </c>
      <c r="R12285" t="s">
        <v>12416</v>
      </c>
      <c r="S12285" t="s">
        <v>24954</v>
      </c>
      <c r="U12285" t="s">
        <v>12418</v>
      </c>
      <c r="W12285">
        <v>11</v>
      </c>
      <c r="X12285">
        <v>1</v>
      </c>
      <c r="Y12285" t="s">
        <v>12419</v>
      </c>
      <c r="Z12285" t="s">
        <v>12420</v>
      </c>
      <c r="AA12285" t="s">
        <v>12429</v>
      </c>
      <c r="AB12285" t="s">
        <v>12422</v>
      </c>
      <c r="AC12285">
        <v>2</v>
      </c>
      <c r="AD12285" s="123">
        <v>39489</v>
      </c>
      <c r="AE12285" t="s">
        <v>12633</v>
      </c>
      <c r="AG12285">
        <v>40005370</v>
      </c>
      <c r="AL12285" t="s">
        <v>12422</v>
      </c>
      <c r="AN12285">
        <v>700700601</v>
      </c>
      <c r="AO12285">
        <v>16</v>
      </c>
      <c r="AP12285" t="s">
        <v>12424</v>
      </c>
      <c r="AQ12285" t="s">
        <v>11408</v>
      </c>
      <c r="AR12285">
        <v>4100</v>
      </c>
      <c r="AT12285">
        <v>0</v>
      </c>
      <c r="AV12285" t="s">
        <v>24955</v>
      </c>
      <c r="AW12285">
        <v>116100</v>
      </c>
    </row>
    <row r="12286" spans="1:49" x14ac:dyDescent="0.25">
      <c r="A12286">
        <v>4100</v>
      </c>
      <c r="B12286">
        <v>30005</v>
      </c>
      <c r="C12286">
        <v>4006</v>
      </c>
      <c r="D12286">
        <v>416</v>
      </c>
      <c r="E12286" s="124" t="s">
        <v>24857</v>
      </c>
      <c r="F12286" t="str">
        <f t="shared" si="256"/>
        <v>Shawn TewksburyBDI NEW HAVEN</v>
      </c>
      <c r="G12286" s="150" t="str">
        <f t="shared" si="257"/>
        <v>Shawn Tewksbury</v>
      </c>
      <c r="H12286" s="149" t="s">
        <v>1520</v>
      </c>
      <c r="I12286">
        <v>40008544</v>
      </c>
      <c r="J12286" t="s">
        <v>24956</v>
      </c>
      <c r="K12286" t="s">
        <v>24957</v>
      </c>
      <c r="L12286" t="s">
        <v>17505</v>
      </c>
      <c r="M12286" t="s">
        <v>17430</v>
      </c>
      <c r="N12286">
        <v>6511</v>
      </c>
      <c r="Q12286" t="s">
        <v>12415</v>
      </c>
      <c r="R12286" t="s">
        <v>12416</v>
      </c>
      <c r="S12286">
        <v>2037876731</v>
      </c>
      <c r="U12286" t="s">
        <v>12418</v>
      </c>
      <c r="W12286">
        <v>11</v>
      </c>
      <c r="X12286">
        <v>2</v>
      </c>
      <c r="Y12286" t="s">
        <v>12472</v>
      </c>
      <c r="Z12286" t="s">
        <v>12420</v>
      </c>
      <c r="AA12286" t="s">
        <v>12485</v>
      </c>
      <c r="AB12286" t="s">
        <v>12422</v>
      </c>
      <c r="AC12286">
        <v>2</v>
      </c>
      <c r="AD12286" s="123">
        <v>43461</v>
      </c>
      <c r="AE12286" t="s">
        <v>12528</v>
      </c>
      <c r="AG12286">
        <v>40008544</v>
      </c>
      <c r="AL12286" t="s">
        <v>12422</v>
      </c>
      <c r="AN12286">
        <v>700903101</v>
      </c>
      <c r="AO12286">
        <v>16</v>
      </c>
      <c r="AP12286" t="s">
        <v>12424</v>
      </c>
      <c r="AQ12286" t="s">
        <v>11408</v>
      </c>
      <c r="AR12286">
        <v>4100</v>
      </c>
      <c r="AT12286">
        <v>0</v>
      </c>
      <c r="AV12286" t="s">
        <v>1467</v>
      </c>
      <c r="AW12286">
        <v>116100</v>
      </c>
    </row>
    <row r="12287" spans="1:49" x14ac:dyDescent="0.25">
      <c r="A12287">
        <v>4100</v>
      </c>
      <c r="B12287">
        <v>30005</v>
      </c>
      <c r="C12287">
        <v>4006</v>
      </c>
      <c r="D12287">
        <v>416</v>
      </c>
      <c r="E12287" s="124" t="s">
        <v>24857</v>
      </c>
      <c r="F12287" t="str">
        <f t="shared" si="256"/>
        <v>Shawn TewksburyBENCHMARK AUTOMATION/KLEENLINE</v>
      </c>
      <c r="G12287" s="150" t="str">
        <f t="shared" si="257"/>
        <v>Shawn Tewksbury</v>
      </c>
      <c r="H12287" s="149" t="s">
        <v>1638</v>
      </c>
      <c r="I12287">
        <v>40008288</v>
      </c>
      <c r="J12287" t="s">
        <v>20165</v>
      </c>
      <c r="K12287" t="s">
        <v>24958</v>
      </c>
      <c r="L12287" t="s">
        <v>19050</v>
      </c>
      <c r="M12287" t="s">
        <v>12976</v>
      </c>
      <c r="N12287">
        <v>56308</v>
      </c>
      <c r="Q12287" t="s">
        <v>12415</v>
      </c>
      <c r="R12287" t="s">
        <v>12416</v>
      </c>
      <c r="S12287" t="s">
        <v>24959</v>
      </c>
      <c r="U12287" t="s">
        <v>12418</v>
      </c>
      <c r="W12287">
        <v>11</v>
      </c>
      <c r="X12287">
        <v>0</v>
      </c>
      <c r="Y12287" t="s">
        <v>12472</v>
      </c>
      <c r="Z12287" t="s">
        <v>12420</v>
      </c>
      <c r="AA12287" t="s">
        <v>12429</v>
      </c>
      <c r="AB12287" t="s">
        <v>12422</v>
      </c>
      <c r="AC12287">
        <v>2</v>
      </c>
      <c r="AD12287" s="123">
        <v>43117</v>
      </c>
      <c r="AE12287" t="s">
        <v>12431</v>
      </c>
      <c r="AG12287">
        <v>40008288</v>
      </c>
      <c r="AL12287" t="s">
        <v>12422</v>
      </c>
      <c r="AN12287">
        <v>2404100201</v>
      </c>
      <c r="AO12287">
        <v>16</v>
      </c>
      <c r="AP12287" t="s">
        <v>12424</v>
      </c>
      <c r="AQ12287" t="s">
        <v>11408</v>
      </c>
      <c r="AR12287">
        <v>4100</v>
      </c>
      <c r="AT12287">
        <v>0</v>
      </c>
      <c r="AV12287" t="s">
        <v>24960</v>
      </c>
      <c r="AW12287">
        <v>116100</v>
      </c>
    </row>
    <row r="12288" spans="1:49" x14ac:dyDescent="0.25">
      <c r="A12288">
        <v>4100</v>
      </c>
      <c r="B12288">
        <v>30005</v>
      </c>
      <c r="C12288">
        <v>4006</v>
      </c>
      <c r="D12288">
        <v>416</v>
      </c>
      <c r="E12288" s="124" t="s">
        <v>24857</v>
      </c>
      <c r="F12288" t="str">
        <f t="shared" si="256"/>
        <v>Shawn TewksburyBERKSHIRE GRAY, INC.</v>
      </c>
      <c r="G12288" s="150" t="str">
        <f t="shared" si="257"/>
        <v>Shawn Tewksbury</v>
      </c>
      <c r="H12288" s="149" t="s">
        <v>1652</v>
      </c>
      <c r="I12288">
        <v>40009009</v>
      </c>
      <c r="K12288" t="s">
        <v>24961</v>
      </c>
      <c r="L12288" t="s">
        <v>24962</v>
      </c>
      <c r="M12288" t="s">
        <v>12718</v>
      </c>
      <c r="N12288">
        <v>1730</v>
      </c>
      <c r="Q12288" t="s">
        <v>12415</v>
      </c>
      <c r="R12288" t="s">
        <v>12416</v>
      </c>
      <c r="S12288" t="s">
        <v>24963</v>
      </c>
      <c r="U12288" t="s">
        <v>12418</v>
      </c>
      <c r="W12288">
        <v>11</v>
      </c>
      <c r="X12288">
        <v>0</v>
      </c>
      <c r="Y12288" t="s">
        <v>12419</v>
      </c>
      <c r="Z12288" t="s">
        <v>12420</v>
      </c>
      <c r="AA12288" t="s">
        <v>12485</v>
      </c>
      <c r="AB12288" t="s">
        <v>12422</v>
      </c>
      <c r="AC12288">
        <v>2</v>
      </c>
      <c r="AD12288" s="123">
        <v>44207</v>
      </c>
      <c r="AE12288" t="s">
        <v>12528</v>
      </c>
      <c r="AG12288">
        <v>40009009</v>
      </c>
      <c r="AL12288" t="s">
        <v>12422</v>
      </c>
      <c r="AN12288">
        <v>2201712601</v>
      </c>
      <c r="AO12288">
        <v>16</v>
      </c>
      <c r="AP12288" t="s">
        <v>12424</v>
      </c>
      <c r="AQ12288" t="s">
        <v>11408</v>
      </c>
      <c r="AR12288">
        <v>4100</v>
      </c>
      <c r="AT12288">
        <v>0</v>
      </c>
      <c r="AV12288" t="s">
        <v>24964</v>
      </c>
      <c r="AW12288">
        <v>116100</v>
      </c>
    </row>
    <row r="12289" spans="1:49" x14ac:dyDescent="0.25">
      <c r="A12289">
        <v>4100</v>
      </c>
      <c r="B12289">
        <v>30005</v>
      </c>
      <c r="C12289">
        <v>4006</v>
      </c>
      <c r="D12289">
        <v>416</v>
      </c>
      <c r="E12289" s="124" t="s">
        <v>24857</v>
      </c>
      <c r="F12289" t="str">
        <f t="shared" si="256"/>
        <v>Shawn TewksburyBIELOMATIK JAGENBERG INC.</v>
      </c>
      <c r="G12289" s="150" t="str">
        <f t="shared" si="257"/>
        <v>Shawn Tewksbury</v>
      </c>
      <c r="H12289" s="149" t="s">
        <v>1684</v>
      </c>
      <c r="I12289">
        <v>40002096</v>
      </c>
      <c r="K12289" t="s">
        <v>24965</v>
      </c>
      <c r="L12289" t="s">
        <v>16341</v>
      </c>
      <c r="M12289" t="s">
        <v>17430</v>
      </c>
      <c r="N12289" t="s">
        <v>24966</v>
      </c>
      <c r="Q12289" t="s">
        <v>12415</v>
      </c>
      <c r="R12289" t="s">
        <v>12416</v>
      </c>
      <c r="S12289" t="s">
        <v>24967</v>
      </c>
      <c r="U12289" t="s">
        <v>12418</v>
      </c>
      <c r="V12289">
        <v>200</v>
      </c>
      <c r="W12289">
        <v>11</v>
      </c>
      <c r="X12289">
        <v>0</v>
      </c>
      <c r="Y12289" t="s">
        <v>12472</v>
      </c>
      <c r="Z12289" t="s">
        <v>12420</v>
      </c>
      <c r="AA12289" t="s">
        <v>12421</v>
      </c>
      <c r="AB12289" t="s">
        <v>12422</v>
      </c>
      <c r="AC12289">
        <v>2</v>
      </c>
      <c r="AD12289" s="123">
        <v>39111</v>
      </c>
      <c r="AE12289" t="s">
        <v>12423</v>
      </c>
      <c r="AG12289">
        <v>40002096</v>
      </c>
      <c r="AL12289" t="s">
        <v>12422</v>
      </c>
      <c r="AN12289">
        <v>700307301</v>
      </c>
      <c r="AO12289">
        <v>16</v>
      </c>
      <c r="AP12289" t="s">
        <v>12424</v>
      </c>
      <c r="AQ12289" t="s">
        <v>11408</v>
      </c>
      <c r="AR12289">
        <v>4100</v>
      </c>
      <c r="AT12289">
        <v>2005</v>
      </c>
      <c r="AV12289" t="s">
        <v>24968</v>
      </c>
      <c r="AW12289">
        <v>116100</v>
      </c>
    </row>
    <row r="12290" spans="1:49" x14ac:dyDescent="0.25">
      <c r="A12290">
        <v>4100</v>
      </c>
      <c r="B12290">
        <v>30005</v>
      </c>
      <c r="C12290">
        <v>4006</v>
      </c>
      <c r="D12290">
        <v>416</v>
      </c>
      <c r="E12290" s="124" t="s">
        <v>24857</v>
      </c>
      <c r="F12290" t="str">
        <f t="shared" si="256"/>
        <v>Shawn TewksburyBIONOSTICS</v>
      </c>
      <c r="G12290" s="150" t="str">
        <f t="shared" si="257"/>
        <v>Shawn Tewksbury</v>
      </c>
      <c r="H12290" s="149" t="s">
        <v>1714</v>
      </c>
      <c r="I12290">
        <v>40002477</v>
      </c>
      <c r="K12290" t="s">
        <v>24969</v>
      </c>
      <c r="L12290" t="s">
        <v>24970</v>
      </c>
      <c r="M12290" t="s">
        <v>12718</v>
      </c>
      <c r="N12290" t="s">
        <v>24971</v>
      </c>
      <c r="Q12290" t="s">
        <v>12415</v>
      </c>
      <c r="R12290" t="s">
        <v>12416</v>
      </c>
      <c r="S12290" t="s">
        <v>24972</v>
      </c>
      <c r="U12290" t="s">
        <v>12418</v>
      </c>
      <c r="W12290">
        <v>11</v>
      </c>
      <c r="X12290">
        <v>1</v>
      </c>
      <c r="Y12290" t="s">
        <v>12419</v>
      </c>
      <c r="Z12290" t="s">
        <v>12420</v>
      </c>
      <c r="AA12290" t="s">
        <v>12421</v>
      </c>
      <c r="AB12290" t="s">
        <v>12422</v>
      </c>
      <c r="AC12290">
        <v>2</v>
      </c>
      <c r="AD12290" s="123">
        <v>39111</v>
      </c>
      <c r="AE12290" t="s">
        <v>12423</v>
      </c>
      <c r="AG12290">
        <v>40002477</v>
      </c>
      <c r="AL12290" t="s">
        <v>12422</v>
      </c>
      <c r="AN12290">
        <v>2201700701</v>
      </c>
      <c r="AO12290">
        <v>16</v>
      </c>
      <c r="AP12290" t="s">
        <v>12424</v>
      </c>
      <c r="AQ12290" t="s">
        <v>11408</v>
      </c>
      <c r="AR12290">
        <v>4100</v>
      </c>
      <c r="AT12290">
        <v>2005</v>
      </c>
      <c r="AV12290" t="s">
        <v>1714</v>
      </c>
      <c r="AW12290">
        <v>116100</v>
      </c>
    </row>
    <row r="12291" spans="1:49" x14ac:dyDescent="0.25">
      <c r="A12291">
        <v>4100</v>
      </c>
      <c r="B12291">
        <v>30005</v>
      </c>
      <c r="C12291">
        <v>4006</v>
      </c>
      <c r="D12291">
        <v>416</v>
      </c>
      <c r="E12291" s="124" t="s">
        <v>24857</v>
      </c>
      <c r="F12291" t="str">
        <f t="shared" ref="F12291:F12354" si="258">CONCATENATE(G12291, H12291)</f>
        <v>Shawn TewksburyBODE EQUIPMENT CO.</v>
      </c>
      <c r="G12291" s="150" t="str">
        <f t="shared" si="257"/>
        <v>Shawn Tewksbury</v>
      </c>
      <c r="H12291" s="149" t="s">
        <v>1758</v>
      </c>
      <c r="I12291">
        <v>40002121</v>
      </c>
      <c r="J12291" t="s">
        <v>24973</v>
      </c>
      <c r="K12291" t="s">
        <v>24974</v>
      </c>
      <c r="L12291" t="s">
        <v>17499</v>
      </c>
      <c r="M12291" t="s">
        <v>17500</v>
      </c>
      <c r="N12291" t="s">
        <v>24975</v>
      </c>
      <c r="Q12291" t="s">
        <v>12415</v>
      </c>
      <c r="R12291" t="s">
        <v>12416</v>
      </c>
      <c r="S12291" t="s">
        <v>24976</v>
      </c>
      <c r="U12291" t="s">
        <v>12418</v>
      </c>
      <c r="W12291">
        <v>11</v>
      </c>
      <c r="X12291">
        <v>2</v>
      </c>
      <c r="Y12291" t="s">
        <v>12419</v>
      </c>
      <c r="Z12291" t="s">
        <v>12420</v>
      </c>
      <c r="AA12291" t="s">
        <v>12421</v>
      </c>
      <c r="AB12291" t="s">
        <v>12430</v>
      </c>
      <c r="AC12291">
        <v>2</v>
      </c>
      <c r="AD12291" s="123">
        <v>39111</v>
      </c>
      <c r="AE12291" t="s">
        <v>12423</v>
      </c>
      <c r="AG12291">
        <v>40002121</v>
      </c>
      <c r="AL12291" t="s">
        <v>12430</v>
      </c>
      <c r="AN12291">
        <v>3001505301</v>
      </c>
      <c r="AO12291">
        <v>16</v>
      </c>
      <c r="AP12291" t="s">
        <v>12424</v>
      </c>
      <c r="AQ12291" t="s">
        <v>11408</v>
      </c>
      <c r="AR12291">
        <v>4100</v>
      </c>
      <c r="AT12291">
        <v>0</v>
      </c>
      <c r="AV12291" t="s">
        <v>24977</v>
      </c>
      <c r="AW12291">
        <v>116100</v>
      </c>
    </row>
    <row r="12292" spans="1:49" x14ac:dyDescent="0.25">
      <c r="A12292">
        <v>4100</v>
      </c>
      <c r="B12292">
        <v>30005</v>
      </c>
      <c r="C12292">
        <v>4006</v>
      </c>
      <c r="D12292">
        <v>416</v>
      </c>
      <c r="E12292" s="124" t="s">
        <v>24857</v>
      </c>
      <c r="F12292" t="str">
        <f t="shared" si="258"/>
        <v>Shawn TewksburyBOSTON CONVEYOR AND AUTOMATION</v>
      </c>
      <c r="G12292" s="150" t="str">
        <f t="shared" si="257"/>
        <v>Shawn Tewksbury</v>
      </c>
      <c r="H12292" s="149" t="s">
        <v>1795</v>
      </c>
      <c r="I12292">
        <v>40008336</v>
      </c>
      <c r="K12292" t="s">
        <v>24978</v>
      </c>
      <c r="L12292" t="s">
        <v>24979</v>
      </c>
      <c r="M12292" t="s">
        <v>12718</v>
      </c>
      <c r="N12292">
        <v>1950</v>
      </c>
      <c r="Q12292" t="s">
        <v>12415</v>
      </c>
      <c r="R12292" t="s">
        <v>12416</v>
      </c>
      <c r="S12292" t="s">
        <v>24980</v>
      </c>
      <c r="U12292" t="s">
        <v>12418</v>
      </c>
      <c r="W12292">
        <v>11</v>
      </c>
      <c r="X12292">
        <v>0</v>
      </c>
      <c r="Y12292" t="s">
        <v>12419</v>
      </c>
      <c r="Z12292" t="s">
        <v>12420</v>
      </c>
      <c r="AA12292" t="s">
        <v>12429</v>
      </c>
      <c r="AB12292" t="s">
        <v>12422</v>
      </c>
      <c r="AC12292">
        <v>2</v>
      </c>
      <c r="AD12292" s="123">
        <v>43178</v>
      </c>
      <c r="AE12292" t="s">
        <v>12431</v>
      </c>
      <c r="AG12292">
        <v>40008336</v>
      </c>
      <c r="AL12292" t="s">
        <v>12422</v>
      </c>
      <c r="AN12292">
        <v>2200906601</v>
      </c>
      <c r="AO12292">
        <v>16</v>
      </c>
      <c r="AP12292" t="s">
        <v>12424</v>
      </c>
      <c r="AQ12292" t="s">
        <v>11408</v>
      </c>
      <c r="AR12292">
        <v>4100</v>
      </c>
      <c r="AT12292">
        <v>0</v>
      </c>
      <c r="AV12292" t="s">
        <v>24981</v>
      </c>
      <c r="AW12292">
        <v>116100</v>
      </c>
    </row>
    <row r="12293" spans="1:49" x14ac:dyDescent="0.25">
      <c r="A12293">
        <v>4100</v>
      </c>
      <c r="B12293">
        <v>30005</v>
      </c>
      <c r="C12293">
        <v>4006</v>
      </c>
      <c r="D12293">
        <v>416</v>
      </c>
      <c r="E12293" s="124" t="s">
        <v>24857</v>
      </c>
      <c r="F12293" t="str">
        <f t="shared" si="258"/>
        <v>Shawn TewksburyBOUTWELL, OWENS &amp; CO., INC.</v>
      </c>
      <c r="G12293" s="150" t="str">
        <f t="shared" si="257"/>
        <v>Shawn Tewksbury</v>
      </c>
      <c r="H12293" s="149" t="s">
        <v>1803</v>
      </c>
      <c r="I12293">
        <v>40008042</v>
      </c>
      <c r="K12293" t="s">
        <v>24982</v>
      </c>
      <c r="L12293" t="s">
        <v>24983</v>
      </c>
      <c r="M12293" t="s">
        <v>12718</v>
      </c>
      <c r="N12293">
        <v>1420</v>
      </c>
      <c r="Q12293" t="s">
        <v>12415</v>
      </c>
      <c r="R12293" t="s">
        <v>12416</v>
      </c>
      <c r="S12293" t="s">
        <v>24984</v>
      </c>
      <c r="U12293" t="s">
        <v>12418</v>
      </c>
      <c r="W12293">
        <v>11</v>
      </c>
      <c r="X12293">
        <v>1</v>
      </c>
      <c r="Y12293" t="s">
        <v>12419</v>
      </c>
      <c r="Z12293" t="s">
        <v>12420</v>
      </c>
      <c r="AA12293" t="s">
        <v>12429</v>
      </c>
      <c r="AB12293" t="s">
        <v>12422</v>
      </c>
      <c r="AC12293">
        <v>2</v>
      </c>
      <c r="AD12293" s="123">
        <v>42762</v>
      </c>
      <c r="AE12293" t="s">
        <v>12431</v>
      </c>
      <c r="AG12293">
        <v>40008042</v>
      </c>
      <c r="AL12293" t="s">
        <v>12422</v>
      </c>
      <c r="AN12293">
        <v>2202702601</v>
      </c>
      <c r="AO12293">
        <v>16</v>
      </c>
      <c r="AP12293" t="s">
        <v>12424</v>
      </c>
      <c r="AQ12293" t="s">
        <v>11408</v>
      </c>
      <c r="AR12293">
        <v>4100</v>
      </c>
      <c r="AT12293">
        <v>0</v>
      </c>
      <c r="AV12293" t="s">
        <v>24985</v>
      </c>
      <c r="AW12293">
        <v>116100</v>
      </c>
    </row>
    <row r="12294" spans="1:49" x14ac:dyDescent="0.25">
      <c r="A12294">
        <v>4100</v>
      </c>
      <c r="B12294">
        <v>30005</v>
      </c>
      <c r="C12294">
        <v>4006</v>
      </c>
      <c r="D12294">
        <v>416</v>
      </c>
      <c r="E12294" s="124" t="s">
        <v>24857</v>
      </c>
      <c r="F12294" t="str">
        <f t="shared" si="258"/>
        <v>Shawn TewksburyBOYD TECHNOLOGIES, INC</v>
      </c>
      <c r="G12294" s="150" t="str">
        <f t="shared" si="257"/>
        <v>Shawn Tewksbury</v>
      </c>
      <c r="H12294" s="149" t="s">
        <v>1815</v>
      </c>
      <c r="I12294">
        <v>40003561</v>
      </c>
      <c r="K12294" t="s">
        <v>24986</v>
      </c>
      <c r="L12294" t="s">
        <v>24987</v>
      </c>
      <c r="M12294" t="s">
        <v>12718</v>
      </c>
      <c r="N12294">
        <v>1238</v>
      </c>
      <c r="Q12294" t="s">
        <v>12415</v>
      </c>
      <c r="R12294" t="s">
        <v>12416</v>
      </c>
      <c r="S12294" t="s">
        <v>24988</v>
      </c>
      <c r="U12294" t="s">
        <v>12418</v>
      </c>
      <c r="W12294">
        <v>11</v>
      </c>
      <c r="X12294">
        <v>1</v>
      </c>
      <c r="Y12294" t="s">
        <v>12419</v>
      </c>
      <c r="Z12294" t="s">
        <v>12420</v>
      </c>
      <c r="AA12294" t="s">
        <v>12421</v>
      </c>
      <c r="AB12294" t="s">
        <v>12422</v>
      </c>
      <c r="AC12294">
        <v>2</v>
      </c>
      <c r="AD12294" s="123">
        <v>39111</v>
      </c>
      <c r="AE12294" t="s">
        <v>12423</v>
      </c>
      <c r="AG12294">
        <v>40003561</v>
      </c>
      <c r="AL12294" t="s">
        <v>12422</v>
      </c>
      <c r="AN12294">
        <v>2200304301</v>
      </c>
      <c r="AO12294">
        <v>16</v>
      </c>
      <c r="AP12294" t="s">
        <v>12424</v>
      </c>
      <c r="AQ12294" t="s">
        <v>11408</v>
      </c>
      <c r="AR12294">
        <v>4100</v>
      </c>
      <c r="AT12294">
        <v>0</v>
      </c>
      <c r="AV12294" t="s">
        <v>24989</v>
      </c>
      <c r="AW12294">
        <v>116100</v>
      </c>
    </row>
    <row r="12295" spans="1:49" x14ac:dyDescent="0.25">
      <c r="A12295">
        <v>4100</v>
      </c>
      <c r="B12295">
        <v>30005</v>
      </c>
      <c r="C12295">
        <v>4006</v>
      </c>
      <c r="D12295">
        <v>416</v>
      </c>
      <c r="E12295" s="124" t="s">
        <v>24857</v>
      </c>
      <c r="F12295" t="str">
        <f t="shared" si="258"/>
        <v>Shawn TewksburyBRIERLY LOMBARD &amp; CO. INC</v>
      </c>
      <c r="G12295" s="150" t="str">
        <f t="shared" si="257"/>
        <v>Shawn Tewksbury</v>
      </c>
      <c r="H12295" s="149" t="s">
        <v>1862</v>
      </c>
      <c r="I12295">
        <v>40008424</v>
      </c>
      <c r="K12295" t="s">
        <v>24990</v>
      </c>
      <c r="L12295" t="s">
        <v>24991</v>
      </c>
      <c r="M12295" t="s">
        <v>12718</v>
      </c>
      <c r="N12295">
        <v>1610</v>
      </c>
      <c r="Q12295" t="s">
        <v>12415</v>
      </c>
      <c r="R12295" t="s">
        <v>12416</v>
      </c>
      <c r="S12295" t="s">
        <v>24992</v>
      </c>
      <c r="U12295" t="s">
        <v>12418</v>
      </c>
      <c r="W12295">
        <v>11</v>
      </c>
      <c r="X12295">
        <v>2</v>
      </c>
      <c r="Y12295" t="s">
        <v>12419</v>
      </c>
      <c r="Z12295" t="s">
        <v>12420</v>
      </c>
      <c r="AA12295" t="s">
        <v>12429</v>
      </c>
      <c r="AB12295" t="s">
        <v>12422</v>
      </c>
      <c r="AC12295">
        <v>2</v>
      </c>
      <c r="AD12295" s="123">
        <v>43299</v>
      </c>
      <c r="AE12295" t="s">
        <v>12431</v>
      </c>
      <c r="AG12295">
        <v>40008424</v>
      </c>
      <c r="AL12295" t="s">
        <v>12422</v>
      </c>
      <c r="AN12295">
        <v>2202711901</v>
      </c>
      <c r="AO12295">
        <v>16</v>
      </c>
      <c r="AP12295" t="s">
        <v>12424</v>
      </c>
      <c r="AQ12295" t="s">
        <v>11408</v>
      </c>
      <c r="AR12295">
        <v>4100</v>
      </c>
      <c r="AT12295">
        <v>0</v>
      </c>
      <c r="AV12295" t="s">
        <v>24993</v>
      </c>
      <c r="AW12295">
        <v>116100</v>
      </c>
    </row>
    <row r="12296" spans="1:49" x14ac:dyDescent="0.25">
      <c r="A12296">
        <v>4100</v>
      </c>
      <c r="B12296">
        <v>30005</v>
      </c>
      <c r="C12296">
        <v>4006</v>
      </c>
      <c r="D12296">
        <v>416</v>
      </c>
      <c r="E12296" s="124" t="s">
        <v>24857</v>
      </c>
      <c r="F12296" t="str">
        <f t="shared" si="258"/>
        <v>Shawn TewksburyBRUECKNER GROUP USA, INC</v>
      </c>
      <c r="G12296" s="150" t="str">
        <f t="shared" si="257"/>
        <v>Shawn Tewksbury</v>
      </c>
      <c r="H12296" s="149" t="s">
        <v>1888</v>
      </c>
      <c r="I12296">
        <v>40000171</v>
      </c>
      <c r="K12296" t="s">
        <v>24994</v>
      </c>
      <c r="L12296" t="s">
        <v>22365</v>
      </c>
      <c r="M12296" t="s">
        <v>17500</v>
      </c>
      <c r="N12296">
        <v>3801</v>
      </c>
      <c r="Q12296" t="s">
        <v>12415</v>
      </c>
      <c r="R12296" t="s">
        <v>12416</v>
      </c>
      <c r="S12296" t="s">
        <v>24995</v>
      </c>
      <c r="U12296" t="s">
        <v>12418</v>
      </c>
      <c r="W12296">
        <v>11</v>
      </c>
      <c r="X12296">
        <v>1</v>
      </c>
      <c r="Y12296" t="s">
        <v>12419</v>
      </c>
      <c r="Z12296" t="s">
        <v>12420</v>
      </c>
      <c r="AA12296" t="s">
        <v>12421</v>
      </c>
      <c r="AB12296" t="s">
        <v>12422</v>
      </c>
      <c r="AC12296">
        <v>2</v>
      </c>
      <c r="AD12296" s="123">
        <v>39111</v>
      </c>
      <c r="AE12296" t="s">
        <v>12423</v>
      </c>
      <c r="AG12296">
        <v>40000171</v>
      </c>
      <c r="AL12296" t="s">
        <v>12422</v>
      </c>
      <c r="AN12296">
        <v>3001502001</v>
      </c>
      <c r="AO12296">
        <v>16</v>
      </c>
      <c r="AP12296" t="s">
        <v>12424</v>
      </c>
      <c r="AQ12296" t="s">
        <v>11408</v>
      </c>
      <c r="AR12296">
        <v>4100</v>
      </c>
      <c r="AT12296">
        <v>2005</v>
      </c>
      <c r="AV12296" t="s">
        <v>24996</v>
      </c>
      <c r="AW12296">
        <v>116100</v>
      </c>
    </row>
    <row r="12297" spans="1:49" x14ac:dyDescent="0.25">
      <c r="A12297">
        <v>4100</v>
      </c>
      <c r="B12297">
        <v>30005</v>
      </c>
      <c r="C12297">
        <v>4006</v>
      </c>
      <c r="D12297">
        <v>416</v>
      </c>
      <c r="E12297" s="124" t="s">
        <v>24857</v>
      </c>
      <c r="F12297" t="str">
        <f t="shared" si="258"/>
        <v>Shawn TewksburyBSC INDUSTRIES INC</v>
      </c>
      <c r="G12297" s="150" t="str">
        <f t="shared" si="257"/>
        <v>Shawn Tewksbury</v>
      </c>
      <c r="H12297" s="149" t="s">
        <v>1897</v>
      </c>
      <c r="I12297">
        <v>40007906</v>
      </c>
      <c r="K12297" t="s">
        <v>24997</v>
      </c>
      <c r="L12297" t="s">
        <v>20256</v>
      </c>
      <c r="M12297" t="s">
        <v>12718</v>
      </c>
      <c r="N12297">
        <v>2021</v>
      </c>
      <c r="Q12297" t="s">
        <v>12415</v>
      </c>
      <c r="R12297" t="s">
        <v>12416</v>
      </c>
      <c r="S12297" t="s">
        <v>24998</v>
      </c>
      <c r="U12297" t="s">
        <v>12418</v>
      </c>
      <c r="W12297">
        <v>11</v>
      </c>
      <c r="X12297">
        <v>2</v>
      </c>
      <c r="Y12297" t="s">
        <v>12419</v>
      </c>
      <c r="Z12297" t="s">
        <v>12420</v>
      </c>
      <c r="AA12297" t="s">
        <v>12429</v>
      </c>
      <c r="AB12297" t="s">
        <v>12422</v>
      </c>
      <c r="AC12297">
        <v>2</v>
      </c>
      <c r="AD12297" s="123">
        <v>42606</v>
      </c>
      <c r="AE12297" t="s">
        <v>12431</v>
      </c>
      <c r="AG12297">
        <v>40007906</v>
      </c>
      <c r="AL12297" t="s">
        <v>12422</v>
      </c>
      <c r="AN12297">
        <v>2202114601</v>
      </c>
      <c r="AO12297">
        <v>16</v>
      </c>
      <c r="AP12297" t="s">
        <v>12424</v>
      </c>
      <c r="AQ12297" t="s">
        <v>11408</v>
      </c>
      <c r="AR12297">
        <v>4100</v>
      </c>
      <c r="AT12297">
        <v>0</v>
      </c>
      <c r="AV12297" t="s">
        <v>24999</v>
      </c>
      <c r="AW12297">
        <v>116100</v>
      </c>
    </row>
    <row r="12298" spans="1:49" x14ac:dyDescent="0.25">
      <c r="A12298">
        <v>4100</v>
      </c>
      <c r="B12298">
        <v>30005</v>
      </c>
      <c r="C12298">
        <v>4006</v>
      </c>
      <c r="D12298">
        <v>416</v>
      </c>
      <c r="E12298" s="124" t="s">
        <v>24857</v>
      </c>
      <c r="F12298" t="str">
        <f t="shared" si="258"/>
        <v>Shawn TewksburyBUTCHER BLOCK INC. DBA</v>
      </c>
      <c r="G12298" s="150" t="str">
        <f t="shared" si="257"/>
        <v>Shawn Tewksbury</v>
      </c>
      <c r="H12298" s="149" t="s">
        <v>1930</v>
      </c>
      <c r="I12298">
        <v>40007376</v>
      </c>
      <c r="J12298" t="s">
        <v>25000</v>
      </c>
      <c r="L12298" t="s">
        <v>17775</v>
      </c>
      <c r="M12298" t="s">
        <v>17500</v>
      </c>
      <c r="O12298">
        <v>1415</v>
      </c>
      <c r="P12298">
        <v>3743</v>
      </c>
      <c r="Q12298" t="s">
        <v>12415</v>
      </c>
      <c r="R12298" t="s">
        <v>12416</v>
      </c>
      <c r="S12298" t="s">
        <v>25001</v>
      </c>
      <c r="U12298" t="s">
        <v>12418</v>
      </c>
      <c r="W12298">
        <v>11</v>
      </c>
      <c r="X12298">
        <v>1</v>
      </c>
      <c r="Y12298" t="s">
        <v>12419</v>
      </c>
      <c r="Z12298" t="s">
        <v>12420</v>
      </c>
      <c r="AA12298" t="s">
        <v>12429</v>
      </c>
      <c r="AB12298" t="s">
        <v>12422</v>
      </c>
      <c r="AC12298">
        <v>2</v>
      </c>
      <c r="AD12298" s="123">
        <v>41806</v>
      </c>
      <c r="AE12298" t="s">
        <v>12431</v>
      </c>
      <c r="AG12298">
        <v>40007376</v>
      </c>
      <c r="AL12298" t="s">
        <v>12422</v>
      </c>
      <c r="AN12298">
        <v>3001900201</v>
      </c>
      <c r="AO12298">
        <v>16</v>
      </c>
      <c r="AP12298" t="s">
        <v>12424</v>
      </c>
      <c r="AQ12298" t="s">
        <v>11408</v>
      </c>
      <c r="AR12298">
        <v>4100</v>
      </c>
      <c r="AT12298">
        <v>0</v>
      </c>
      <c r="AV12298" t="s">
        <v>25002</v>
      </c>
      <c r="AW12298">
        <v>116100</v>
      </c>
    </row>
    <row r="12299" spans="1:49" x14ac:dyDescent="0.25">
      <c r="A12299">
        <v>4100</v>
      </c>
      <c r="B12299">
        <v>30005</v>
      </c>
      <c r="C12299">
        <v>4006</v>
      </c>
      <c r="D12299">
        <v>416</v>
      </c>
      <c r="E12299" s="124" t="s">
        <v>24857</v>
      </c>
      <c r="F12299" t="str">
        <f t="shared" si="258"/>
        <v>Shawn TewksburyBUTLER AUTOMATIC INC.</v>
      </c>
      <c r="G12299" s="150" t="str">
        <f t="shared" si="257"/>
        <v>Shawn Tewksbury</v>
      </c>
      <c r="H12299" s="149" t="s">
        <v>1931</v>
      </c>
      <c r="I12299">
        <v>40003903</v>
      </c>
      <c r="K12299" t="s">
        <v>25003</v>
      </c>
      <c r="L12299" t="s">
        <v>25004</v>
      </c>
      <c r="M12299" t="s">
        <v>12718</v>
      </c>
      <c r="N12299" t="s">
        <v>25005</v>
      </c>
      <c r="Q12299" t="s">
        <v>12415</v>
      </c>
      <c r="R12299" t="s">
        <v>12416</v>
      </c>
      <c r="S12299" t="s">
        <v>25006</v>
      </c>
      <c r="U12299" t="s">
        <v>12418</v>
      </c>
      <c r="W12299">
        <v>11</v>
      </c>
      <c r="X12299">
        <v>0</v>
      </c>
      <c r="Y12299" t="s">
        <v>12472</v>
      </c>
      <c r="Z12299" t="s">
        <v>12420</v>
      </c>
      <c r="AA12299" t="s">
        <v>12421</v>
      </c>
      <c r="AB12299" t="s">
        <v>12422</v>
      </c>
      <c r="AC12299">
        <v>2</v>
      </c>
      <c r="AD12299" s="123">
        <v>39111</v>
      </c>
      <c r="AE12299" t="s">
        <v>12423</v>
      </c>
      <c r="AG12299">
        <v>40003903</v>
      </c>
      <c r="AL12299" t="s">
        <v>12422</v>
      </c>
      <c r="AN12299">
        <v>2202344571</v>
      </c>
      <c r="AO12299">
        <v>16</v>
      </c>
      <c r="AP12299" t="s">
        <v>12424</v>
      </c>
      <c r="AQ12299" t="s">
        <v>11408</v>
      </c>
      <c r="AR12299">
        <v>4100</v>
      </c>
      <c r="AT12299">
        <v>2005</v>
      </c>
      <c r="AV12299" t="s">
        <v>25007</v>
      </c>
      <c r="AW12299">
        <v>116100</v>
      </c>
    </row>
    <row r="12300" spans="1:49" x14ac:dyDescent="0.25">
      <c r="A12300">
        <v>4100</v>
      </c>
      <c r="B12300">
        <v>30005</v>
      </c>
      <c r="C12300">
        <v>4006</v>
      </c>
      <c r="D12300">
        <v>416</v>
      </c>
      <c r="E12300" s="124" t="s">
        <v>24857</v>
      </c>
      <c r="F12300" t="str">
        <f t="shared" si="258"/>
        <v>Shawn TewksburyC&amp;M MACHINE PRODUCTS INC.</v>
      </c>
      <c r="G12300" s="150" t="str">
        <f t="shared" si="257"/>
        <v>Shawn Tewksbury</v>
      </c>
      <c r="H12300" s="149" t="s">
        <v>1956</v>
      </c>
      <c r="I12300">
        <v>40008255</v>
      </c>
      <c r="K12300" t="s">
        <v>25008</v>
      </c>
      <c r="L12300" t="s">
        <v>15489</v>
      </c>
      <c r="M12300" t="s">
        <v>17500</v>
      </c>
      <c r="N12300">
        <v>3051</v>
      </c>
      <c r="Q12300" t="s">
        <v>12415</v>
      </c>
      <c r="R12300" t="s">
        <v>12416</v>
      </c>
      <c r="S12300" t="s">
        <v>25009</v>
      </c>
      <c r="U12300" t="s">
        <v>12418</v>
      </c>
      <c r="W12300">
        <v>11</v>
      </c>
      <c r="X12300">
        <v>1</v>
      </c>
      <c r="Y12300" t="s">
        <v>12419</v>
      </c>
      <c r="Z12300" t="s">
        <v>12420</v>
      </c>
      <c r="AA12300" t="s">
        <v>12429</v>
      </c>
      <c r="AB12300" t="s">
        <v>12422</v>
      </c>
      <c r="AC12300">
        <v>2</v>
      </c>
      <c r="AD12300" s="123">
        <v>43068</v>
      </c>
      <c r="AE12300" t="s">
        <v>12431</v>
      </c>
      <c r="AG12300">
        <v>40008255</v>
      </c>
      <c r="AL12300" t="s">
        <v>12422</v>
      </c>
      <c r="AN12300">
        <v>3001101001</v>
      </c>
      <c r="AO12300">
        <v>16</v>
      </c>
      <c r="AP12300" t="s">
        <v>12424</v>
      </c>
      <c r="AQ12300" t="s">
        <v>11408</v>
      </c>
      <c r="AR12300">
        <v>4100</v>
      </c>
      <c r="AT12300">
        <v>0</v>
      </c>
      <c r="AV12300" t="s">
        <v>25010</v>
      </c>
      <c r="AW12300">
        <v>116100</v>
      </c>
    </row>
    <row r="12301" spans="1:49" x14ac:dyDescent="0.25">
      <c r="A12301">
        <v>4100</v>
      </c>
      <c r="B12301">
        <v>30005</v>
      </c>
      <c r="C12301">
        <v>4006</v>
      </c>
      <c r="D12301">
        <v>416</v>
      </c>
      <c r="E12301" s="124" t="s">
        <v>24857</v>
      </c>
      <c r="F12301" t="str">
        <f t="shared" si="258"/>
        <v>Shawn TewksburyCARBON ZERO, LLC</v>
      </c>
      <c r="G12301" s="150" t="str">
        <f t="shared" si="257"/>
        <v>Shawn Tewksbury</v>
      </c>
      <c r="H12301" s="149" t="s">
        <v>2073</v>
      </c>
      <c r="I12301">
        <v>40008352</v>
      </c>
      <c r="L12301" t="s">
        <v>25011</v>
      </c>
      <c r="M12301" t="s">
        <v>25012</v>
      </c>
      <c r="O12301">
        <v>338</v>
      </c>
      <c r="P12301">
        <v>5257</v>
      </c>
      <c r="Q12301" t="s">
        <v>12415</v>
      </c>
      <c r="R12301" t="s">
        <v>12416</v>
      </c>
      <c r="S12301" t="s">
        <v>25013</v>
      </c>
      <c r="U12301" t="s">
        <v>12418</v>
      </c>
      <c r="W12301">
        <v>11</v>
      </c>
      <c r="X12301">
        <v>1</v>
      </c>
      <c r="Y12301" t="s">
        <v>12419</v>
      </c>
      <c r="Z12301" t="s">
        <v>12420</v>
      </c>
      <c r="AA12301" t="s">
        <v>12429</v>
      </c>
      <c r="AB12301" t="s">
        <v>12422</v>
      </c>
      <c r="AC12301">
        <v>2</v>
      </c>
      <c r="AD12301" s="123">
        <v>43194</v>
      </c>
      <c r="AE12301" t="s">
        <v>12431</v>
      </c>
      <c r="AG12301">
        <v>40008352</v>
      </c>
      <c r="AL12301" t="s">
        <v>12422</v>
      </c>
      <c r="AN12301">
        <v>4600304331</v>
      </c>
      <c r="AO12301">
        <v>16</v>
      </c>
      <c r="AP12301" t="s">
        <v>12424</v>
      </c>
      <c r="AQ12301" t="s">
        <v>11408</v>
      </c>
      <c r="AR12301">
        <v>4100</v>
      </c>
      <c r="AT12301">
        <v>0</v>
      </c>
      <c r="AV12301" t="s">
        <v>25014</v>
      </c>
      <c r="AW12301">
        <v>116100</v>
      </c>
    </row>
    <row r="12302" spans="1:49" x14ac:dyDescent="0.25">
      <c r="A12302">
        <v>4100</v>
      </c>
      <c r="B12302">
        <v>30005</v>
      </c>
      <c r="C12302">
        <v>4006</v>
      </c>
      <c r="D12302">
        <v>416</v>
      </c>
      <c r="E12302" s="124" t="s">
        <v>24857</v>
      </c>
      <c r="F12302" t="str">
        <f t="shared" si="258"/>
        <v>Shawn TewksburyCENVEO ENVELOPE CORP</v>
      </c>
      <c r="G12302" s="150" t="str">
        <f t="shared" si="257"/>
        <v>Shawn Tewksbury</v>
      </c>
      <c r="H12302" s="149" t="s">
        <v>2194</v>
      </c>
      <c r="I12302">
        <v>40006528</v>
      </c>
      <c r="J12302" t="s">
        <v>17728</v>
      </c>
      <c r="K12302" t="s">
        <v>25015</v>
      </c>
      <c r="L12302" t="s">
        <v>12772</v>
      </c>
      <c r="M12302" t="s">
        <v>12718</v>
      </c>
      <c r="N12302">
        <v>1104</v>
      </c>
      <c r="Q12302" t="s">
        <v>12415</v>
      </c>
      <c r="R12302" t="s">
        <v>12416</v>
      </c>
      <c r="S12302" t="s">
        <v>25016</v>
      </c>
      <c r="U12302" t="s">
        <v>12418</v>
      </c>
      <c r="W12302">
        <v>11</v>
      </c>
      <c r="X12302">
        <v>1</v>
      </c>
      <c r="Y12302" t="s">
        <v>12419</v>
      </c>
      <c r="Z12302" t="s">
        <v>12420</v>
      </c>
      <c r="AA12302" t="s">
        <v>12429</v>
      </c>
      <c r="AB12302" t="s">
        <v>12757</v>
      </c>
      <c r="AC12302">
        <v>2</v>
      </c>
      <c r="AD12302" s="123">
        <v>40634</v>
      </c>
      <c r="AE12302" t="s">
        <v>12431</v>
      </c>
      <c r="AG12302">
        <v>40006528</v>
      </c>
      <c r="AL12302" t="s">
        <v>12757</v>
      </c>
      <c r="AN12302">
        <v>2201309601</v>
      </c>
      <c r="AO12302">
        <v>16</v>
      </c>
      <c r="AP12302" t="s">
        <v>12424</v>
      </c>
      <c r="AQ12302" t="s">
        <v>11408</v>
      </c>
      <c r="AR12302">
        <v>4100</v>
      </c>
      <c r="AT12302">
        <v>0</v>
      </c>
      <c r="AV12302" t="s">
        <v>2193</v>
      </c>
      <c r="AW12302">
        <v>116100</v>
      </c>
    </row>
    <row r="12303" spans="1:49" x14ac:dyDescent="0.25">
      <c r="A12303">
        <v>4100</v>
      </c>
      <c r="B12303">
        <v>30005</v>
      </c>
      <c r="C12303">
        <v>4006</v>
      </c>
      <c r="D12303">
        <v>416</v>
      </c>
      <c r="E12303" s="124" t="s">
        <v>24857</v>
      </c>
      <c r="F12303" t="str">
        <f t="shared" si="258"/>
        <v>Shawn TewksburyCHARM SCIENCES, INC.</v>
      </c>
      <c r="G12303" s="150" t="str">
        <f t="shared" si="257"/>
        <v>Shawn Tewksbury</v>
      </c>
      <c r="H12303" s="149" t="s">
        <v>2225</v>
      </c>
      <c r="I12303">
        <v>40005804</v>
      </c>
      <c r="K12303" t="s">
        <v>25017</v>
      </c>
      <c r="L12303" t="s">
        <v>21044</v>
      </c>
      <c r="M12303" t="s">
        <v>12718</v>
      </c>
      <c r="N12303">
        <v>1843</v>
      </c>
      <c r="Q12303" t="s">
        <v>12415</v>
      </c>
      <c r="R12303" t="s">
        <v>12416</v>
      </c>
      <c r="S12303" t="s">
        <v>25018</v>
      </c>
      <c r="U12303" t="s">
        <v>12418</v>
      </c>
      <c r="W12303">
        <v>11</v>
      </c>
      <c r="X12303">
        <v>1</v>
      </c>
      <c r="Y12303" t="s">
        <v>12419</v>
      </c>
      <c r="Z12303" t="s">
        <v>12420</v>
      </c>
      <c r="AA12303" t="s">
        <v>12934</v>
      </c>
      <c r="AB12303" t="s">
        <v>12422</v>
      </c>
      <c r="AC12303">
        <v>2</v>
      </c>
      <c r="AD12303" s="123">
        <v>39987</v>
      </c>
      <c r="AE12303" t="s">
        <v>12528</v>
      </c>
      <c r="AG12303">
        <v>40005804</v>
      </c>
      <c r="AL12303" t="s">
        <v>12422</v>
      </c>
      <c r="AN12303">
        <v>2200904201</v>
      </c>
      <c r="AO12303">
        <v>16</v>
      </c>
      <c r="AP12303" t="s">
        <v>12424</v>
      </c>
      <c r="AQ12303" t="s">
        <v>11408</v>
      </c>
      <c r="AR12303">
        <v>4100</v>
      </c>
      <c r="AT12303">
        <v>0</v>
      </c>
      <c r="AV12303" t="s">
        <v>25019</v>
      </c>
      <c r="AW12303">
        <v>116100</v>
      </c>
    </row>
    <row r="12304" spans="1:49" x14ac:dyDescent="0.25">
      <c r="A12304">
        <v>4100</v>
      </c>
      <c r="B12304">
        <v>30005</v>
      </c>
      <c r="C12304">
        <v>4006</v>
      </c>
      <c r="D12304">
        <v>416</v>
      </c>
      <c r="E12304" s="124" t="s">
        <v>24857</v>
      </c>
      <c r="F12304" t="str">
        <f t="shared" si="258"/>
        <v>Shawn TewksburyCHOICE INDUSTRIAL SOLUTIONS</v>
      </c>
      <c r="G12304" s="150" t="str">
        <f t="shared" si="257"/>
        <v>Shawn Tewksbury</v>
      </c>
      <c r="H12304" s="149" t="s">
        <v>2259</v>
      </c>
      <c r="I12304">
        <v>40003078</v>
      </c>
      <c r="J12304" t="s">
        <v>25020</v>
      </c>
      <c r="K12304" t="s">
        <v>25021</v>
      </c>
      <c r="L12304" t="s">
        <v>25022</v>
      </c>
      <c r="M12304" t="s">
        <v>17500</v>
      </c>
      <c r="N12304" t="s">
        <v>25023</v>
      </c>
      <c r="Q12304" t="s">
        <v>12415</v>
      </c>
      <c r="R12304" t="s">
        <v>12416</v>
      </c>
      <c r="S12304" t="s">
        <v>25024</v>
      </c>
      <c r="U12304" t="s">
        <v>12418</v>
      </c>
      <c r="W12304">
        <v>11</v>
      </c>
      <c r="X12304">
        <v>2</v>
      </c>
      <c r="Y12304" t="s">
        <v>12419</v>
      </c>
      <c r="Z12304" t="s">
        <v>12420</v>
      </c>
      <c r="AA12304" t="s">
        <v>12421</v>
      </c>
      <c r="AB12304" t="s">
        <v>12422</v>
      </c>
      <c r="AC12304">
        <v>2</v>
      </c>
      <c r="AD12304" s="123">
        <v>39111</v>
      </c>
      <c r="AE12304" t="s">
        <v>12423</v>
      </c>
      <c r="AG12304">
        <v>40003078</v>
      </c>
      <c r="AL12304" t="s">
        <v>12422</v>
      </c>
      <c r="AN12304">
        <v>3000501101</v>
      </c>
      <c r="AO12304">
        <v>16</v>
      </c>
      <c r="AP12304" t="s">
        <v>12424</v>
      </c>
      <c r="AQ12304" t="s">
        <v>11408</v>
      </c>
      <c r="AR12304">
        <v>4100</v>
      </c>
      <c r="AT12304">
        <v>2005</v>
      </c>
      <c r="AV12304" t="s">
        <v>25025</v>
      </c>
      <c r="AW12304">
        <v>116100</v>
      </c>
    </row>
    <row r="12305" spans="1:49" x14ac:dyDescent="0.25">
      <c r="A12305">
        <v>4100</v>
      </c>
      <c r="B12305">
        <v>30005</v>
      </c>
      <c r="C12305">
        <v>4006</v>
      </c>
      <c r="D12305">
        <v>416</v>
      </c>
      <c r="E12305" s="124" t="s">
        <v>24857</v>
      </c>
      <c r="F12305" t="str">
        <f t="shared" si="258"/>
        <v>Shawn TewksburyCHRISTIAN BOOK DISTRIBUTORS</v>
      </c>
      <c r="G12305" s="150" t="str">
        <f t="shared" si="257"/>
        <v>Shawn Tewksbury</v>
      </c>
      <c r="H12305" s="149" t="s">
        <v>2263</v>
      </c>
      <c r="I12305">
        <v>40001747</v>
      </c>
      <c r="K12305" t="s">
        <v>25026</v>
      </c>
      <c r="L12305" t="s">
        <v>24913</v>
      </c>
      <c r="M12305" t="s">
        <v>12718</v>
      </c>
      <c r="N12305" t="s">
        <v>25027</v>
      </c>
      <c r="Q12305" t="s">
        <v>12415</v>
      </c>
      <c r="R12305" t="s">
        <v>12416</v>
      </c>
      <c r="S12305" t="s">
        <v>25028</v>
      </c>
      <c r="U12305" t="s">
        <v>12418</v>
      </c>
      <c r="W12305">
        <v>11</v>
      </c>
      <c r="X12305">
        <v>1</v>
      </c>
      <c r="Y12305" t="s">
        <v>12419</v>
      </c>
      <c r="Z12305" t="s">
        <v>12420</v>
      </c>
      <c r="AA12305" t="s">
        <v>12421</v>
      </c>
      <c r="AB12305" t="s">
        <v>12422</v>
      </c>
      <c r="AC12305">
        <v>2</v>
      </c>
      <c r="AD12305" s="123">
        <v>39111</v>
      </c>
      <c r="AE12305" t="s">
        <v>12423</v>
      </c>
      <c r="AG12305">
        <v>40001747</v>
      </c>
      <c r="AL12305" t="s">
        <v>12422</v>
      </c>
      <c r="AN12305">
        <v>2200907801</v>
      </c>
      <c r="AO12305">
        <v>16</v>
      </c>
      <c r="AP12305" t="s">
        <v>12424</v>
      </c>
      <c r="AQ12305" t="s">
        <v>11408</v>
      </c>
      <c r="AR12305">
        <v>4100</v>
      </c>
      <c r="AT12305">
        <v>2005</v>
      </c>
      <c r="AV12305" t="s">
        <v>12640</v>
      </c>
      <c r="AW12305">
        <v>116100</v>
      </c>
    </row>
    <row r="12306" spans="1:49" x14ac:dyDescent="0.25">
      <c r="A12306">
        <v>4100</v>
      </c>
      <c r="B12306">
        <v>30005</v>
      </c>
      <c r="C12306">
        <v>4006</v>
      </c>
      <c r="D12306">
        <v>416</v>
      </c>
      <c r="E12306" s="124" t="s">
        <v>24857</v>
      </c>
      <c r="F12306" t="str">
        <f t="shared" si="258"/>
        <v>Shawn TewksburyCITY OF BRISTOL WATER POLLUTION</v>
      </c>
      <c r="G12306" s="150" t="str">
        <f t="shared" si="257"/>
        <v>Shawn Tewksbury</v>
      </c>
      <c r="H12306" s="149" t="s">
        <v>2290</v>
      </c>
      <c r="I12306">
        <v>40008195</v>
      </c>
      <c r="J12306" t="s">
        <v>25029</v>
      </c>
      <c r="K12306" t="s">
        <v>25030</v>
      </c>
      <c r="L12306" t="s">
        <v>15803</v>
      </c>
      <c r="M12306" t="s">
        <v>17430</v>
      </c>
      <c r="N12306">
        <v>6010</v>
      </c>
      <c r="Q12306" t="s">
        <v>12415</v>
      </c>
      <c r="R12306" t="s">
        <v>12416</v>
      </c>
      <c r="S12306" t="s">
        <v>25031</v>
      </c>
      <c r="U12306" t="s">
        <v>12418</v>
      </c>
      <c r="W12306">
        <v>11</v>
      </c>
      <c r="X12306">
        <v>1</v>
      </c>
      <c r="Y12306" t="s">
        <v>12419</v>
      </c>
      <c r="Z12306" t="s">
        <v>12420</v>
      </c>
      <c r="AA12306" t="s">
        <v>12429</v>
      </c>
      <c r="AB12306" t="s">
        <v>12422</v>
      </c>
      <c r="AC12306">
        <v>2</v>
      </c>
      <c r="AD12306" s="123">
        <v>42958</v>
      </c>
      <c r="AE12306" t="s">
        <v>12431</v>
      </c>
      <c r="AG12306">
        <v>40008195</v>
      </c>
      <c r="AL12306" t="s">
        <v>12422</v>
      </c>
      <c r="AN12306">
        <v>700300401</v>
      </c>
      <c r="AO12306">
        <v>16</v>
      </c>
      <c r="AP12306" t="s">
        <v>12424</v>
      </c>
      <c r="AQ12306" t="s">
        <v>11408</v>
      </c>
      <c r="AR12306">
        <v>4100</v>
      </c>
      <c r="AT12306">
        <v>0</v>
      </c>
      <c r="AV12306" t="s">
        <v>25032</v>
      </c>
      <c r="AW12306">
        <v>116100</v>
      </c>
    </row>
    <row r="12307" spans="1:49" x14ac:dyDescent="0.25">
      <c r="A12307">
        <v>4100</v>
      </c>
      <c r="B12307">
        <v>30005</v>
      </c>
      <c r="C12307">
        <v>4006</v>
      </c>
      <c r="D12307">
        <v>416</v>
      </c>
      <c r="E12307" s="124" t="s">
        <v>24857</v>
      </c>
      <c r="F12307" t="str">
        <f t="shared" si="258"/>
        <v>Shawn TewksburyCOASTAL EQUIPMENT CORP.</v>
      </c>
      <c r="G12307" s="150" t="str">
        <f t="shared" si="257"/>
        <v>Shawn Tewksbury</v>
      </c>
      <c r="H12307" s="149" t="s">
        <v>2334</v>
      </c>
      <c r="I12307">
        <v>40003897</v>
      </c>
      <c r="K12307" t="s">
        <v>25033</v>
      </c>
      <c r="L12307" t="s">
        <v>13061</v>
      </c>
      <c r="M12307" t="s">
        <v>25034</v>
      </c>
      <c r="N12307" t="s">
        <v>25035</v>
      </c>
      <c r="Q12307" t="s">
        <v>12415</v>
      </c>
      <c r="R12307" t="s">
        <v>12416</v>
      </c>
      <c r="S12307" t="s">
        <v>25036</v>
      </c>
      <c r="U12307" t="s">
        <v>12418</v>
      </c>
      <c r="W12307">
        <v>11</v>
      </c>
      <c r="X12307">
        <v>1</v>
      </c>
      <c r="Y12307" t="s">
        <v>12472</v>
      </c>
      <c r="Z12307" t="s">
        <v>12420</v>
      </c>
      <c r="AA12307" t="s">
        <v>12421</v>
      </c>
      <c r="AB12307" t="s">
        <v>12422</v>
      </c>
      <c r="AC12307">
        <v>2</v>
      </c>
      <c r="AD12307" s="123">
        <v>39111</v>
      </c>
      <c r="AE12307" t="s">
        <v>12423</v>
      </c>
      <c r="AG12307">
        <v>40003897</v>
      </c>
      <c r="AL12307" t="s">
        <v>12422</v>
      </c>
      <c r="AN12307">
        <v>2000503701</v>
      </c>
      <c r="AO12307">
        <v>16</v>
      </c>
      <c r="AP12307" t="s">
        <v>12424</v>
      </c>
      <c r="AQ12307" t="s">
        <v>11408</v>
      </c>
      <c r="AR12307">
        <v>4100</v>
      </c>
      <c r="AT12307">
        <v>2005</v>
      </c>
      <c r="AV12307" t="s">
        <v>25037</v>
      </c>
      <c r="AW12307">
        <v>116100</v>
      </c>
    </row>
    <row r="12308" spans="1:49" x14ac:dyDescent="0.25">
      <c r="A12308">
        <v>4100</v>
      </c>
      <c r="B12308">
        <v>30005</v>
      </c>
      <c r="C12308">
        <v>4006</v>
      </c>
      <c r="D12308">
        <v>416</v>
      </c>
      <c r="E12308" s="124" t="s">
        <v>24857</v>
      </c>
      <c r="F12308" t="str">
        <f t="shared" si="258"/>
        <v>Shawn TewksburyCOHEN MACHINERY CO.</v>
      </c>
      <c r="G12308" s="150" t="str">
        <f t="shared" si="257"/>
        <v>Shawn Tewksbury</v>
      </c>
      <c r="H12308" s="149" t="s">
        <v>2348</v>
      </c>
      <c r="I12308">
        <v>40003449</v>
      </c>
      <c r="K12308" t="s">
        <v>25038</v>
      </c>
      <c r="L12308" t="s">
        <v>24962</v>
      </c>
      <c r="M12308" t="s">
        <v>17500</v>
      </c>
      <c r="N12308" t="s">
        <v>25039</v>
      </c>
      <c r="Q12308" t="s">
        <v>12415</v>
      </c>
      <c r="R12308" t="s">
        <v>12416</v>
      </c>
      <c r="S12308" t="s">
        <v>25040</v>
      </c>
      <c r="U12308" t="s">
        <v>12418</v>
      </c>
      <c r="W12308">
        <v>11</v>
      </c>
      <c r="X12308">
        <v>2</v>
      </c>
      <c r="Y12308" t="s">
        <v>12419</v>
      </c>
      <c r="Z12308" t="s">
        <v>12420</v>
      </c>
      <c r="AA12308" t="s">
        <v>12421</v>
      </c>
      <c r="AB12308" t="s">
        <v>12422</v>
      </c>
      <c r="AC12308">
        <v>2</v>
      </c>
      <c r="AD12308" s="123">
        <v>39111</v>
      </c>
      <c r="AE12308" t="s">
        <v>12423</v>
      </c>
      <c r="AG12308">
        <v>40003449</v>
      </c>
      <c r="AL12308" t="s">
        <v>12422</v>
      </c>
      <c r="AN12308">
        <v>3001104001</v>
      </c>
      <c r="AO12308">
        <v>16</v>
      </c>
      <c r="AP12308" t="s">
        <v>12424</v>
      </c>
      <c r="AQ12308" t="s">
        <v>11408</v>
      </c>
      <c r="AR12308">
        <v>4100</v>
      </c>
      <c r="AT12308">
        <v>0</v>
      </c>
      <c r="AV12308" t="s">
        <v>25041</v>
      </c>
      <c r="AW12308">
        <v>116100</v>
      </c>
    </row>
    <row r="12309" spans="1:49" x14ac:dyDescent="0.25">
      <c r="A12309">
        <v>4100</v>
      </c>
      <c r="B12309">
        <v>30005</v>
      </c>
      <c r="C12309">
        <v>4006</v>
      </c>
      <c r="D12309">
        <v>416</v>
      </c>
      <c r="E12309" s="124" t="s">
        <v>24857</v>
      </c>
      <c r="F12309" t="str">
        <f t="shared" si="258"/>
        <v>Shawn TewksburyCONCUR INV CAPTURE C/O GATEHOUSE ME</v>
      </c>
      <c r="G12309" s="150" t="str">
        <f t="shared" ref="G12309:G12372" si="259">RIGHT(E12309,LEN(E12309)-3)</f>
        <v>Shawn Tewksbury</v>
      </c>
      <c r="H12309" s="149" t="s">
        <v>2430</v>
      </c>
      <c r="I12309">
        <v>40005170</v>
      </c>
      <c r="J12309" t="s">
        <v>25042</v>
      </c>
      <c r="K12309" t="s">
        <v>25043</v>
      </c>
      <c r="L12309" t="s">
        <v>15273</v>
      </c>
      <c r="M12309" t="s">
        <v>12976</v>
      </c>
      <c r="N12309">
        <v>55344</v>
      </c>
      <c r="Q12309" t="s">
        <v>12415</v>
      </c>
      <c r="R12309" t="s">
        <v>12416</v>
      </c>
      <c r="S12309" t="s">
        <v>25044</v>
      </c>
      <c r="U12309" t="s">
        <v>12418</v>
      </c>
      <c r="W12309">
        <v>11</v>
      </c>
      <c r="X12309">
        <v>1</v>
      </c>
      <c r="Y12309" t="s">
        <v>12419</v>
      </c>
      <c r="Z12309" t="s">
        <v>12420</v>
      </c>
      <c r="AA12309" t="s">
        <v>12429</v>
      </c>
      <c r="AB12309" t="s">
        <v>12422</v>
      </c>
      <c r="AC12309">
        <v>2</v>
      </c>
      <c r="AD12309" s="123">
        <v>39296</v>
      </c>
      <c r="AE12309" t="s">
        <v>12538</v>
      </c>
      <c r="AG12309">
        <v>40005170</v>
      </c>
      <c r="AL12309" t="s">
        <v>12422</v>
      </c>
      <c r="AN12309">
        <v>2405313601</v>
      </c>
      <c r="AO12309">
        <v>16</v>
      </c>
      <c r="AP12309" t="s">
        <v>12424</v>
      </c>
      <c r="AQ12309" t="s">
        <v>11408</v>
      </c>
      <c r="AR12309">
        <v>4100</v>
      </c>
      <c r="AT12309">
        <v>0</v>
      </c>
      <c r="AV12309" t="s">
        <v>25045</v>
      </c>
      <c r="AW12309">
        <v>116100</v>
      </c>
    </row>
    <row r="12310" spans="1:49" x14ac:dyDescent="0.25">
      <c r="A12310">
        <v>4100</v>
      </c>
      <c r="B12310">
        <v>30005</v>
      </c>
      <c r="C12310">
        <v>4006</v>
      </c>
      <c r="D12310">
        <v>416</v>
      </c>
      <c r="E12310" s="124" t="s">
        <v>24857</v>
      </c>
      <c r="F12310" t="str">
        <f t="shared" si="258"/>
        <v>Shawn TewksburyCONNECTICUT CONTAINER CORP.</v>
      </c>
      <c r="G12310" s="150" t="str">
        <f t="shared" si="259"/>
        <v>Shawn Tewksbury</v>
      </c>
      <c r="H12310" s="149" t="s">
        <v>2436</v>
      </c>
      <c r="I12310">
        <v>40006634</v>
      </c>
      <c r="K12310" t="s">
        <v>25046</v>
      </c>
      <c r="L12310" t="s">
        <v>25047</v>
      </c>
      <c r="M12310" t="s">
        <v>17430</v>
      </c>
      <c r="N12310">
        <v>6473</v>
      </c>
      <c r="Q12310" t="s">
        <v>12415</v>
      </c>
      <c r="R12310" t="s">
        <v>12416</v>
      </c>
      <c r="S12310" t="s">
        <v>25048</v>
      </c>
      <c r="U12310" t="s">
        <v>12418</v>
      </c>
      <c r="W12310">
        <v>11</v>
      </c>
      <c r="X12310">
        <v>1</v>
      </c>
      <c r="Y12310" t="s">
        <v>12419</v>
      </c>
      <c r="Z12310" t="s">
        <v>12420</v>
      </c>
      <c r="AA12310" t="s">
        <v>12429</v>
      </c>
      <c r="AB12310" t="s">
        <v>12422</v>
      </c>
      <c r="AC12310">
        <v>2</v>
      </c>
      <c r="AD12310" s="123">
        <v>40773</v>
      </c>
      <c r="AE12310" t="s">
        <v>12431</v>
      </c>
      <c r="AG12310">
        <v>40006634</v>
      </c>
      <c r="AL12310" t="s">
        <v>12422</v>
      </c>
      <c r="AN12310">
        <v>700909201</v>
      </c>
      <c r="AO12310">
        <v>16</v>
      </c>
      <c r="AP12310" t="s">
        <v>12424</v>
      </c>
      <c r="AQ12310" t="s">
        <v>11408</v>
      </c>
      <c r="AR12310">
        <v>4100</v>
      </c>
      <c r="AT12310">
        <v>0</v>
      </c>
      <c r="AV12310" t="s">
        <v>24672</v>
      </c>
      <c r="AW12310">
        <v>116100</v>
      </c>
    </row>
    <row r="12311" spans="1:49" x14ac:dyDescent="0.25">
      <c r="A12311">
        <v>4100</v>
      </c>
      <c r="B12311">
        <v>30005</v>
      </c>
      <c r="C12311">
        <v>4006</v>
      </c>
      <c r="D12311">
        <v>416</v>
      </c>
      <c r="E12311" s="124" t="s">
        <v>24857</v>
      </c>
      <c r="F12311" t="str">
        <f t="shared" si="258"/>
        <v>Shawn TewksburyCOURIER WESTFORD, INC.</v>
      </c>
      <c r="G12311" s="150" t="str">
        <f t="shared" si="259"/>
        <v>Shawn Tewksbury</v>
      </c>
      <c r="H12311" s="149" t="s">
        <v>2532</v>
      </c>
      <c r="I12311">
        <v>40003756</v>
      </c>
      <c r="K12311" t="s">
        <v>25049</v>
      </c>
      <c r="L12311" t="s">
        <v>25050</v>
      </c>
      <c r="M12311" t="s">
        <v>12718</v>
      </c>
      <c r="N12311" t="s">
        <v>25051</v>
      </c>
      <c r="Q12311" t="s">
        <v>12415</v>
      </c>
      <c r="R12311" t="s">
        <v>12416</v>
      </c>
      <c r="S12311" t="s">
        <v>25052</v>
      </c>
      <c r="U12311" t="s">
        <v>12418</v>
      </c>
      <c r="W12311">
        <v>11</v>
      </c>
      <c r="X12311">
        <v>1</v>
      </c>
      <c r="Y12311" t="s">
        <v>12419</v>
      </c>
      <c r="Z12311" t="s">
        <v>12420</v>
      </c>
      <c r="AA12311" t="s">
        <v>12421</v>
      </c>
      <c r="AB12311" t="s">
        <v>12422</v>
      </c>
      <c r="AC12311">
        <v>2</v>
      </c>
      <c r="AD12311" s="123">
        <v>39111</v>
      </c>
      <c r="AE12311" t="s">
        <v>12423</v>
      </c>
      <c r="AG12311">
        <v>40003756</v>
      </c>
      <c r="AL12311" t="s">
        <v>12422</v>
      </c>
      <c r="AN12311">
        <v>2201720201</v>
      </c>
      <c r="AO12311">
        <v>16</v>
      </c>
      <c r="AP12311" t="s">
        <v>12424</v>
      </c>
      <c r="AQ12311" t="s">
        <v>11408</v>
      </c>
      <c r="AR12311">
        <v>4100</v>
      </c>
      <c r="AT12311">
        <v>2005</v>
      </c>
      <c r="AV12311" t="s">
        <v>25053</v>
      </c>
      <c r="AW12311">
        <v>116100</v>
      </c>
    </row>
    <row r="12312" spans="1:49" x14ac:dyDescent="0.25">
      <c r="A12312">
        <v>4100</v>
      </c>
      <c r="B12312">
        <v>30005</v>
      </c>
      <c r="C12312">
        <v>4006</v>
      </c>
      <c r="D12312">
        <v>416</v>
      </c>
      <c r="E12312" s="124" t="s">
        <v>24857</v>
      </c>
      <c r="F12312" t="str">
        <f t="shared" si="258"/>
        <v>Shawn TewksburyCOVESTRO LLC</v>
      </c>
      <c r="G12312" s="150" t="str">
        <f t="shared" si="259"/>
        <v>Shawn Tewksbury</v>
      </c>
      <c r="H12312" s="149" t="s">
        <v>2537</v>
      </c>
      <c r="I12312">
        <v>40003887</v>
      </c>
      <c r="J12312" t="s">
        <v>25054</v>
      </c>
      <c r="L12312" t="s">
        <v>14800</v>
      </c>
      <c r="M12312" t="s">
        <v>12560</v>
      </c>
      <c r="O12312">
        <v>418</v>
      </c>
      <c r="P12312" t="s">
        <v>22403</v>
      </c>
      <c r="Q12312" t="s">
        <v>12415</v>
      </c>
      <c r="R12312" t="s">
        <v>12416</v>
      </c>
      <c r="S12312" t="s">
        <v>25055</v>
      </c>
      <c r="U12312" t="s">
        <v>12418</v>
      </c>
      <c r="W12312">
        <v>11</v>
      </c>
      <c r="X12312">
        <v>1</v>
      </c>
      <c r="Y12312" t="s">
        <v>12419</v>
      </c>
      <c r="Z12312" t="s">
        <v>12420</v>
      </c>
      <c r="AA12312" t="s">
        <v>12421</v>
      </c>
      <c r="AB12312" t="s">
        <v>12422</v>
      </c>
      <c r="AC12312">
        <v>2</v>
      </c>
      <c r="AD12312" s="123">
        <v>39111</v>
      </c>
      <c r="AE12312" t="s">
        <v>12423</v>
      </c>
      <c r="AG12312">
        <v>40003887</v>
      </c>
      <c r="AL12312" t="s">
        <v>12422</v>
      </c>
      <c r="AN12312">
        <v>3900330401</v>
      </c>
      <c r="AO12312">
        <v>16</v>
      </c>
      <c r="AP12312" t="s">
        <v>12424</v>
      </c>
      <c r="AQ12312" t="s">
        <v>11408</v>
      </c>
      <c r="AR12312">
        <v>4100</v>
      </c>
      <c r="AT12312">
        <v>2005</v>
      </c>
      <c r="AV12312" t="s">
        <v>22405</v>
      </c>
      <c r="AW12312">
        <v>116100</v>
      </c>
    </row>
    <row r="12313" spans="1:49" x14ac:dyDescent="0.25">
      <c r="A12313">
        <v>4100</v>
      </c>
      <c r="B12313">
        <v>30005</v>
      </c>
      <c r="C12313">
        <v>4006</v>
      </c>
      <c r="D12313">
        <v>416</v>
      </c>
      <c r="E12313" s="124" t="s">
        <v>24857</v>
      </c>
      <c r="F12313" t="str">
        <f t="shared" si="258"/>
        <v>Shawn TewksburyCRANE AND COMPANY INC.</v>
      </c>
      <c r="G12313" s="150" t="str">
        <f t="shared" si="259"/>
        <v>Shawn Tewksbury</v>
      </c>
      <c r="H12313" s="149" t="s">
        <v>2549</v>
      </c>
      <c r="I12313">
        <v>40008204</v>
      </c>
      <c r="K12313" t="s">
        <v>25056</v>
      </c>
      <c r="L12313" t="s">
        <v>14479</v>
      </c>
      <c r="M12313" t="s">
        <v>12718</v>
      </c>
      <c r="N12313">
        <v>1226</v>
      </c>
      <c r="Q12313" t="s">
        <v>12415</v>
      </c>
      <c r="R12313" t="s">
        <v>12416</v>
      </c>
      <c r="S12313" t="s">
        <v>25057</v>
      </c>
      <c r="U12313" t="s">
        <v>12418</v>
      </c>
      <c r="W12313">
        <v>11</v>
      </c>
      <c r="X12313">
        <v>1</v>
      </c>
      <c r="Y12313" t="s">
        <v>12419</v>
      </c>
      <c r="Z12313" t="s">
        <v>12420</v>
      </c>
      <c r="AA12313" t="s">
        <v>12429</v>
      </c>
      <c r="AB12313" t="s">
        <v>12422</v>
      </c>
      <c r="AC12313">
        <v>2</v>
      </c>
      <c r="AD12313" s="123">
        <v>42965</v>
      </c>
      <c r="AE12313" t="s">
        <v>12431</v>
      </c>
      <c r="AG12313">
        <v>40008204</v>
      </c>
      <c r="AL12313" t="s">
        <v>12422</v>
      </c>
      <c r="AN12313">
        <v>2200313501</v>
      </c>
      <c r="AO12313">
        <v>16</v>
      </c>
      <c r="AP12313" t="s">
        <v>12424</v>
      </c>
      <c r="AQ12313" t="s">
        <v>11408</v>
      </c>
      <c r="AR12313">
        <v>4100</v>
      </c>
      <c r="AT12313">
        <v>0</v>
      </c>
      <c r="AV12313" t="s">
        <v>25058</v>
      </c>
      <c r="AW12313">
        <v>116100</v>
      </c>
    </row>
    <row r="12314" spans="1:49" x14ac:dyDescent="0.25">
      <c r="A12314">
        <v>4100</v>
      </c>
      <c r="B12314">
        <v>30005</v>
      </c>
      <c r="C12314">
        <v>4006</v>
      </c>
      <c r="D12314">
        <v>416</v>
      </c>
      <c r="E12314" s="124" t="s">
        <v>24857</v>
      </c>
      <c r="F12314" t="str">
        <f t="shared" si="258"/>
        <v>Shawn TewksburyCURTIS PACKAGING</v>
      </c>
      <c r="G12314" s="150" t="str">
        <f t="shared" si="259"/>
        <v>Shawn Tewksbury</v>
      </c>
      <c r="H12314" s="149" t="s">
        <v>2605</v>
      </c>
      <c r="I12314">
        <v>40006966</v>
      </c>
      <c r="K12314" t="s">
        <v>25059</v>
      </c>
      <c r="L12314" t="s">
        <v>25060</v>
      </c>
      <c r="M12314" t="s">
        <v>17430</v>
      </c>
      <c r="N12314">
        <v>6482</v>
      </c>
      <c r="Q12314" t="s">
        <v>12415</v>
      </c>
      <c r="R12314" t="s">
        <v>12416</v>
      </c>
      <c r="S12314" t="s">
        <v>25061</v>
      </c>
      <c r="U12314" t="s">
        <v>12418</v>
      </c>
      <c r="W12314">
        <v>11</v>
      </c>
      <c r="X12314">
        <v>1</v>
      </c>
      <c r="Y12314" t="s">
        <v>12419</v>
      </c>
      <c r="Z12314" t="s">
        <v>12420</v>
      </c>
      <c r="AA12314" t="s">
        <v>12429</v>
      </c>
      <c r="AB12314" t="s">
        <v>12422</v>
      </c>
      <c r="AC12314">
        <v>2</v>
      </c>
      <c r="AD12314" s="123">
        <v>41283</v>
      </c>
      <c r="AE12314" t="s">
        <v>12431</v>
      </c>
      <c r="AG12314">
        <v>40006966</v>
      </c>
      <c r="AL12314" t="s">
        <v>12422</v>
      </c>
      <c r="AN12314">
        <v>700118141</v>
      </c>
      <c r="AO12314">
        <v>16</v>
      </c>
      <c r="AP12314" t="s">
        <v>12424</v>
      </c>
      <c r="AQ12314" t="s">
        <v>11408</v>
      </c>
      <c r="AR12314">
        <v>4100</v>
      </c>
      <c r="AT12314">
        <v>0</v>
      </c>
      <c r="AV12314" t="s">
        <v>25062</v>
      </c>
      <c r="AW12314">
        <v>116100</v>
      </c>
    </row>
    <row r="12315" spans="1:49" x14ac:dyDescent="0.25">
      <c r="A12315">
        <v>4100</v>
      </c>
      <c r="B12315">
        <v>30005</v>
      </c>
      <c r="C12315">
        <v>4006</v>
      </c>
      <c r="D12315">
        <v>410</v>
      </c>
      <c r="E12315" s="124" t="s">
        <v>24857</v>
      </c>
      <c r="F12315" t="str">
        <f t="shared" si="258"/>
        <v>Shawn TewksburyCYBEX INTERNATIONAL - MEDWAY</v>
      </c>
      <c r="G12315" s="150" t="str">
        <f t="shared" si="259"/>
        <v>Shawn Tewksbury</v>
      </c>
      <c r="H12315" s="149" t="s">
        <v>2631</v>
      </c>
      <c r="I12315">
        <v>40000614</v>
      </c>
      <c r="J12315" t="s">
        <v>12492</v>
      </c>
      <c r="K12315" t="s">
        <v>13981</v>
      </c>
      <c r="L12315" t="s">
        <v>13982</v>
      </c>
      <c r="M12315" t="s">
        <v>12976</v>
      </c>
      <c r="N12315">
        <v>55060</v>
      </c>
      <c r="Q12315" t="s">
        <v>12415</v>
      </c>
      <c r="R12315" t="s">
        <v>12416</v>
      </c>
      <c r="S12315" t="s">
        <v>25063</v>
      </c>
      <c r="U12315" t="s">
        <v>12418</v>
      </c>
      <c r="W12315">
        <v>11</v>
      </c>
      <c r="X12315">
        <v>0</v>
      </c>
      <c r="Y12315" t="s">
        <v>12472</v>
      </c>
      <c r="Z12315" t="s">
        <v>12420</v>
      </c>
      <c r="AA12315" t="s">
        <v>12421</v>
      </c>
      <c r="AB12315" t="s">
        <v>12473</v>
      </c>
      <c r="AC12315">
        <v>2</v>
      </c>
      <c r="AD12315" s="123">
        <v>39111</v>
      </c>
      <c r="AE12315" t="s">
        <v>12423</v>
      </c>
      <c r="AG12315">
        <v>40000614</v>
      </c>
      <c r="AL12315" t="s">
        <v>12473</v>
      </c>
      <c r="AN12315">
        <v>2414708101</v>
      </c>
      <c r="AO12315">
        <v>16</v>
      </c>
      <c r="AP12315" t="s">
        <v>12424</v>
      </c>
      <c r="AQ12315" t="s">
        <v>11408</v>
      </c>
      <c r="AR12315">
        <v>4100</v>
      </c>
      <c r="AS12315" t="s">
        <v>12491</v>
      </c>
      <c r="AT12315">
        <v>2005</v>
      </c>
      <c r="AV12315" t="s">
        <v>13984</v>
      </c>
      <c r="AW12315">
        <v>116100</v>
      </c>
    </row>
    <row r="12316" spans="1:49" x14ac:dyDescent="0.25">
      <c r="A12316">
        <v>4100</v>
      </c>
      <c r="B12316">
        <v>30005</v>
      </c>
      <c r="C12316">
        <v>4006</v>
      </c>
      <c r="D12316">
        <v>416</v>
      </c>
      <c r="E12316" s="124" t="s">
        <v>24857</v>
      </c>
      <c r="F12316" t="str">
        <f t="shared" si="258"/>
        <v>Shawn TewksburyCYBEX INTERNATIONAL - OWATONNA</v>
      </c>
      <c r="G12316" s="150" t="str">
        <f t="shared" si="259"/>
        <v>Shawn Tewksbury</v>
      </c>
      <c r="H12316" s="149" t="s">
        <v>2632</v>
      </c>
      <c r="I12316">
        <v>40006883</v>
      </c>
      <c r="K12316" t="s">
        <v>25064</v>
      </c>
      <c r="L12316" t="s">
        <v>13982</v>
      </c>
      <c r="M12316" t="s">
        <v>12976</v>
      </c>
      <c r="N12316">
        <v>55060</v>
      </c>
      <c r="Q12316" t="s">
        <v>12415</v>
      </c>
      <c r="R12316" t="s">
        <v>12416</v>
      </c>
      <c r="S12316" t="s">
        <v>25065</v>
      </c>
      <c r="U12316" t="s">
        <v>12418</v>
      </c>
      <c r="W12316">
        <v>11</v>
      </c>
      <c r="X12316">
        <v>0</v>
      </c>
      <c r="Y12316" t="s">
        <v>12472</v>
      </c>
      <c r="Z12316" t="s">
        <v>12420</v>
      </c>
      <c r="AA12316" t="s">
        <v>12429</v>
      </c>
      <c r="AB12316" t="s">
        <v>12473</v>
      </c>
      <c r="AC12316">
        <v>2</v>
      </c>
      <c r="AD12316" s="123">
        <v>41141</v>
      </c>
      <c r="AE12316" t="s">
        <v>12431</v>
      </c>
      <c r="AG12316">
        <v>40006883</v>
      </c>
      <c r="AL12316" t="s">
        <v>12473</v>
      </c>
      <c r="AN12316">
        <v>2414708101</v>
      </c>
      <c r="AO12316">
        <v>16</v>
      </c>
      <c r="AP12316" t="s">
        <v>12424</v>
      </c>
      <c r="AQ12316" t="s">
        <v>11408</v>
      </c>
      <c r="AR12316">
        <v>4100</v>
      </c>
      <c r="AT12316">
        <v>0</v>
      </c>
      <c r="AV12316" t="s">
        <v>13984</v>
      </c>
      <c r="AW12316">
        <v>116100</v>
      </c>
    </row>
    <row r="12317" spans="1:49" x14ac:dyDescent="0.25">
      <c r="A12317">
        <v>4100</v>
      </c>
      <c r="B12317">
        <v>30005</v>
      </c>
      <c r="C12317">
        <v>4006</v>
      </c>
      <c r="D12317">
        <v>416</v>
      </c>
      <c r="E12317" s="124" t="s">
        <v>24857</v>
      </c>
      <c r="F12317" t="str">
        <f t="shared" si="258"/>
        <v>Shawn TewksburyDA ROSA MACHINE</v>
      </c>
      <c r="G12317" s="150" t="str">
        <f t="shared" si="259"/>
        <v>Shawn Tewksbury</v>
      </c>
      <c r="H12317" s="149" t="s">
        <v>2657</v>
      </c>
      <c r="I12317">
        <v>40008320</v>
      </c>
      <c r="K12317" t="s">
        <v>25066</v>
      </c>
      <c r="L12317" t="s">
        <v>25067</v>
      </c>
      <c r="M12317" t="s">
        <v>12718</v>
      </c>
      <c r="N12317">
        <v>1077</v>
      </c>
      <c r="Q12317" t="s">
        <v>12415</v>
      </c>
      <c r="R12317" t="s">
        <v>12416</v>
      </c>
      <c r="S12317" t="s">
        <v>25068</v>
      </c>
      <c r="U12317" t="s">
        <v>12418</v>
      </c>
      <c r="W12317">
        <v>11</v>
      </c>
      <c r="X12317">
        <v>1</v>
      </c>
      <c r="Y12317" t="s">
        <v>12419</v>
      </c>
      <c r="Z12317" t="s">
        <v>12420</v>
      </c>
      <c r="AA12317" t="s">
        <v>12485</v>
      </c>
      <c r="AB12317" t="s">
        <v>12430</v>
      </c>
      <c r="AC12317">
        <v>2</v>
      </c>
      <c r="AD12317" s="123">
        <v>43164</v>
      </c>
      <c r="AE12317" t="s">
        <v>12528</v>
      </c>
      <c r="AG12317">
        <v>40008320</v>
      </c>
      <c r="AL12317" t="s">
        <v>12430</v>
      </c>
      <c r="AN12317">
        <v>2201337901</v>
      </c>
      <c r="AO12317">
        <v>16</v>
      </c>
      <c r="AP12317" t="s">
        <v>12424</v>
      </c>
      <c r="AQ12317" t="s">
        <v>11408</v>
      </c>
      <c r="AR12317">
        <v>4100</v>
      </c>
      <c r="AT12317">
        <v>0</v>
      </c>
      <c r="AV12317" t="s">
        <v>12420</v>
      </c>
      <c r="AW12317">
        <v>116100</v>
      </c>
    </row>
    <row r="12318" spans="1:49" x14ac:dyDescent="0.25">
      <c r="A12318">
        <v>4100</v>
      </c>
      <c r="B12318">
        <v>30005</v>
      </c>
      <c r="C12318">
        <v>4006</v>
      </c>
      <c r="D12318">
        <v>416</v>
      </c>
      <c r="E12318" s="124" t="s">
        <v>24857</v>
      </c>
      <c r="F12318" t="str">
        <f t="shared" si="258"/>
        <v>Shawn TewksburyDALE TOOL &amp; DIE COMPANY</v>
      </c>
      <c r="G12318" s="150" t="str">
        <f t="shared" si="259"/>
        <v>Shawn Tewksbury</v>
      </c>
      <c r="H12318" s="149" t="s">
        <v>2697</v>
      </c>
      <c r="I12318">
        <v>40008280</v>
      </c>
      <c r="K12318" t="s">
        <v>25069</v>
      </c>
      <c r="L12318" t="s">
        <v>25070</v>
      </c>
      <c r="M12318" t="s">
        <v>12718</v>
      </c>
      <c r="N12318">
        <v>2081</v>
      </c>
      <c r="Q12318" t="s">
        <v>12415</v>
      </c>
      <c r="R12318" t="s">
        <v>12416</v>
      </c>
      <c r="S12318" t="s">
        <v>25071</v>
      </c>
      <c r="U12318" t="s">
        <v>12418</v>
      </c>
      <c r="W12318">
        <v>11</v>
      </c>
      <c r="X12318">
        <v>1</v>
      </c>
      <c r="Y12318" t="s">
        <v>12419</v>
      </c>
      <c r="Z12318" t="s">
        <v>12420</v>
      </c>
      <c r="AA12318" t="s">
        <v>12485</v>
      </c>
      <c r="AB12318" t="s">
        <v>12430</v>
      </c>
      <c r="AC12318">
        <v>2</v>
      </c>
      <c r="AD12318" s="123">
        <v>43112</v>
      </c>
      <c r="AE12318" t="s">
        <v>12528</v>
      </c>
      <c r="AG12318">
        <v>40008280</v>
      </c>
      <c r="AL12318" t="s">
        <v>12430</v>
      </c>
      <c r="AN12318">
        <v>2202112201</v>
      </c>
      <c r="AO12318">
        <v>16</v>
      </c>
      <c r="AP12318" t="s">
        <v>12424</v>
      </c>
      <c r="AQ12318" t="s">
        <v>11408</v>
      </c>
      <c r="AR12318">
        <v>4100</v>
      </c>
      <c r="AT12318">
        <v>0</v>
      </c>
      <c r="AV12318" t="s">
        <v>12420</v>
      </c>
      <c r="AW12318">
        <v>116100</v>
      </c>
    </row>
    <row r="12319" spans="1:49" x14ac:dyDescent="0.25">
      <c r="A12319">
        <v>4100</v>
      </c>
      <c r="B12319">
        <v>30005</v>
      </c>
      <c r="C12319">
        <v>4006</v>
      </c>
      <c r="D12319">
        <v>416</v>
      </c>
      <c r="E12319" s="124" t="s">
        <v>24857</v>
      </c>
      <c r="F12319" t="str">
        <f t="shared" si="258"/>
        <v>Shawn TewksburyDANIELE INC.</v>
      </c>
      <c r="G12319" s="150" t="str">
        <f t="shared" si="259"/>
        <v>Shawn Tewksbury</v>
      </c>
      <c r="H12319" s="149" t="s">
        <v>2714</v>
      </c>
      <c r="I12319">
        <v>40008469</v>
      </c>
      <c r="L12319" t="s">
        <v>25072</v>
      </c>
      <c r="M12319" t="s">
        <v>20623</v>
      </c>
      <c r="O12319">
        <v>106</v>
      </c>
      <c r="P12319">
        <v>2859</v>
      </c>
      <c r="Q12319" t="s">
        <v>12415</v>
      </c>
      <c r="R12319" t="s">
        <v>12416</v>
      </c>
      <c r="S12319" t="s">
        <v>25073</v>
      </c>
      <c r="U12319" t="s">
        <v>12418</v>
      </c>
      <c r="W12319">
        <v>11</v>
      </c>
      <c r="X12319">
        <v>1</v>
      </c>
      <c r="Y12319" t="s">
        <v>12419</v>
      </c>
      <c r="Z12319" t="s">
        <v>12420</v>
      </c>
      <c r="AA12319" t="s">
        <v>12429</v>
      </c>
      <c r="AB12319" t="s">
        <v>12422</v>
      </c>
      <c r="AC12319">
        <v>2</v>
      </c>
      <c r="AD12319" s="123">
        <v>43354</v>
      </c>
      <c r="AE12319" t="s">
        <v>12431</v>
      </c>
      <c r="AG12319">
        <v>40008469</v>
      </c>
      <c r="AL12319" t="s">
        <v>12422</v>
      </c>
      <c r="AN12319">
        <v>4000701001</v>
      </c>
      <c r="AO12319">
        <v>16</v>
      </c>
      <c r="AP12319" t="s">
        <v>12424</v>
      </c>
      <c r="AQ12319" t="s">
        <v>11408</v>
      </c>
      <c r="AR12319">
        <v>4100</v>
      </c>
      <c r="AT12319">
        <v>0</v>
      </c>
      <c r="AV12319" t="s">
        <v>25074</v>
      </c>
      <c r="AW12319">
        <v>116100</v>
      </c>
    </row>
    <row r="12320" spans="1:49" x14ac:dyDescent="0.25">
      <c r="A12320">
        <v>4100</v>
      </c>
      <c r="B12320">
        <v>30005</v>
      </c>
      <c r="C12320">
        <v>4006</v>
      </c>
      <c r="D12320">
        <v>416</v>
      </c>
      <c r="E12320" s="124" t="s">
        <v>24857</v>
      </c>
      <c r="F12320" t="str">
        <f t="shared" si="258"/>
        <v>Shawn TewksburyDAPR ENGINEERING LLC</v>
      </c>
      <c r="G12320" s="150" t="str">
        <f t="shared" si="259"/>
        <v>Shawn Tewksbury</v>
      </c>
      <c r="H12320" s="149" t="s">
        <v>2720</v>
      </c>
      <c r="I12320">
        <v>40008619</v>
      </c>
      <c r="K12320" t="s">
        <v>25075</v>
      </c>
      <c r="L12320" t="s">
        <v>24942</v>
      </c>
      <c r="M12320" t="s">
        <v>17500</v>
      </c>
      <c r="N12320">
        <v>3063</v>
      </c>
      <c r="Q12320" t="s">
        <v>12415</v>
      </c>
      <c r="R12320" t="s">
        <v>12416</v>
      </c>
      <c r="S12320" t="s">
        <v>25076</v>
      </c>
      <c r="U12320" t="s">
        <v>12418</v>
      </c>
      <c r="W12320">
        <v>11</v>
      </c>
      <c r="X12320">
        <v>0</v>
      </c>
      <c r="Y12320" t="s">
        <v>12419</v>
      </c>
      <c r="Z12320" t="s">
        <v>12420</v>
      </c>
      <c r="AA12320" t="s">
        <v>12429</v>
      </c>
      <c r="AB12320" t="s">
        <v>12422</v>
      </c>
      <c r="AC12320">
        <v>2</v>
      </c>
      <c r="AD12320" s="123">
        <v>43579</v>
      </c>
      <c r="AE12320" t="s">
        <v>12431</v>
      </c>
      <c r="AG12320">
        <v>40008619</v>
      </c>
      <c r="AL12320" t="s">
        <v>12422</v>
      </c>
      <c r="AN12320">
        <v>3001101701</v>
      </c>
      <c r="AO12320">
        <v>16</v>
      </c>
      <c r="AP12320" t="s">
        <v>12424</v>
      </c>
      <c r="AQ12320" t="s">
        <v>11408</v>
      </c>
      <c r="AR12320">
        <v>4100</v>
      </c>
      <c r="AT12320">
        <v>0</v>
      </c>
      <c r="AV12320" t="s">
        <v>25077</v>
      </c>
      <c r="AW12320">
        <v>116100</v>
      </c>
    </row>
    <row r="12321" spans="1:49" x14ac:dyDescent="0.25">
      <c r="A12321">
        <v>4100</v>
      </c>
      <c r="B12321">
        <v>30005</v>
      </c>
      <c r="C12321">
        <v>4006</v>
      </c>
      <c r="D12321">
        <v>416</v>
      </c>
      <c r="E12321" s="124" t="s">
        <v>24857</v>
      </c>
      <c r="F12321" t="str">
        <f t="shared" si="258"/>
        <v>Shawn TewksburyDI LUIGI SAUSAGE CO</v>
      </c>
      <c r="G12321" s="150" t="str">
        <f t="shared" si="259"/>
        <v>Shawn Tewksbury</v>
      </c>
      <c r="H12321" s="149" t="s">
        <v>2849</v>
      </c>
      <c r="I12321">
        <v>40006357</v>
      </c>
      <c r="K12321" t="s">
        <v>25078</v>
      </c>
      <c r="L12321" t="s">
        <v>25079</v>
      </c>
      <c r="M12321" t="s">
        <v>12718</v>
      </c>
      <c r="N12321">
        <v>1923</v>
      </c>
      <c r="Q12321" t="s">
        <v>12415</v>
      </c>
      <c r="R12321" t="s">
        <v>12416</v>
      </c>
      <c r="S12321" t="s">
        <v>25080</v>
      </c>
      <c r="U12321" t="s">
        <v>12418</v>
      </c>
      <c r="W12321">
        <v>11</v>
      </c>
      <c r="X12321">
        <v>1</v>
      </c>
      <c r="Y12321" t="s">
        <v>12419</v>
      </c>
      <c r="Z12321" t="s">
        <v>12420</v>
      </c>
      <c r="AA12321" t="s">
        <v>12429</v>
      </c>
      <c r="AB12321" t="s">
        <v>12422</v>
      </c>
      <c r="AC12321">
        <v>2</v>
      </c>
      <c r="AD12321" s="123">
        <v>40395</v>
      </c>
      <c r="AE12321" t="s">
        <v>12431</v>
      </c>
      <c r="AG12321">
        <v>40006357</v>
      </c>
      <c r="AL12321" t="s">
        <v>12422</v>
      </c>
      <c r="AN12321">
        <v>2200902101</v>
      </c>
      <c r="AO12321">
        <v>16</v>
      </c>
      <c r="AP12321" t="s">
        <v>12424</v>
      </c>
      <c r="AQ12321" t="s">
        <v>11408</v>
      </c>
      <c r="AR12321">
        <v>4100</v>
      </c>
      <c r="AT12321">
        <v>0</v>
      </c>
      <c r="AV12321" t="s">
        <v>25081</v>
      </c>
      <c r="AW12321">
        <v>116100</v>
      </c>
    </row>
    <row r="12322" spans="1:49" x14ac:dyDescent="0.25">
      <c r="A12322">
        <v>4100</v>
      </c>
      <c r="B12322">
        <v>30005</v>
      </c>
      <c r="C12322">
        <v>4006</v>
      </c>
      <c r="D12322">
        <v>416</v>
      </c>
      <c r="E12322" s="124" t="s">
        <v>24857</v>
      </c>
      <c r="F12322" t="str">
        <f t="shared" si="258"/>
        <v>Shawn TewksburyDMT SOLUTIONS GLOBAL</v>
      </c>
      <c r="G12322" s="150" t="str">
        <f t="shared" si="259"/>
        <v>Shawn Tewksbury</v>
      </c>
      <c r="H12322" s="149" t="s">
        <v>2913</v>
      </c>
      <c r="I12322">
        <v>40008580</v>
      </c>
      <c r="J12322" t="s">
        <v>25082</v>
      </c>
      <c r="K12322" t="s">
        <v>25083</v>
      </c>
      <c r="L12322" t="s">
        <v>25084</v>
      </c>
      <c r="M12322" t="s">
        <v>17430</v>
      </c>
      <c r="N12322">
        <v>6810</v>
      </c>
      <c r="Q12322" t="s">
        <v>12415</v>
      </c>
      <c r="R12322" t="s">
        <v>12416</v>
      </c>
      <c r="S12322" t="s">
        <v>25085</v>
      </c>
      <c r="U12322" t="s">
        <v>12418</v>
      </c>
      <c r="W12322">
        <v>11</v>
      </c>
      <c r="X12322">
        <v>0</v>
      </c>
      <c r="Y12322" t="s">
        <v>12472</v>
      </c>
      <c r="Z12322" t="s">
        <v>12420</v>
      </c>
      <c r="AA12322" t="s">
        <v>12485</v>
      </c>
      <c r="AB12322" t="s">
        <v>12422</v>
      </c>
      <c r="AC12322">
        <v>2</v>
      </c>
      <c r="AD12322" s="123">
        <v>43516</v>
      </c>
      <c r="AE12322" t="s">
        <v>12528</v>
      </c>
      <c r="AG12322">
        <v>40008580</v>
      </c>
      <c r="AL12322" t="s">
        <v>12757</v>
      </c>
      <c r="AN12322">
        <v>700100901</v>
      </c>
      <c r="AO12322">
        <v>16</v>
      </c>
      <c r="AP12322" t="s">
        <v>12424</v>
      </c>
      <c r="AQ12322" t="s">
        <v>11408</v>
      </c>
      <c r="AR12322">
        <v>4100</v>
      </c>
      <c r="AT12322">
        <v>0</v>
      </c>
      <c r="AV12322" t="s">
        <v>12420</v>
      </c>
      <c r="AW12322">
        <v>116100</v>
      </c>
    </row>
    <row r="12323" spans="1:49" x14ac:dyDescent="0.25">
      <c r="A12323">
        <v>4100</v>
      </c>
      <c r="B12323">
        <v>30005</v>
      </c>
      <c r="C12323">
        <v>4006</v>
      </c>
      <c r="D12323">
        <v>416</v>
      </c>
      <c r="E12323" s="124" t="s">
        <v>24857</v>
      </c>
      <c r="F12323" t="str">
        <f t="shared" si="258"/>
        <v>Shawn TewksburyDRAPER KNITTING COMPANY</v>
      </c>
      <c r="G12323" s="150" t="str">
        <f t="shared" si="259"/>
        <v>Shawn Tewksbury</v>
      </c>
      <c r="H12323" s="149" t="s">
        <v>2988</v>
      </c>
      <c r="I12323">
        <v>40007863</v>
      </c>
      <c r="K12323" t="s">
        <v>25086</v>
      </c>
      <c r="L12323" t="s">
        <v>20256</v>
      </c>
      <c r="M12323" t="s">
        <v>12718</v>
      </c>
      <c r="N12323">
        <v>2021</v>
      </c>
      <c r="Q12323" t="s">
        <v>12415</v>
      </c>
      <c r="R12323" t="s">
        <v>12416</v>
      </c>
      <c r="S12323" t="s">
        <v>25087</v>
      </c>
      <c r="U12323" t="s">
        <v>12418</v>
      </c>
      <c r="W12323">
        <v>11</v>
      </c>
      <c r="X12323">
        <v>1</v>
      </c>
      <c r="Y12323" t="s">
        <v>12419</v>
      </c>
      <c r="Z12323" t="s">
        <v>12420</v>
      </c>
      <c r="AA12323" t="s">
        <v>12429</v>
      </c>
      <c r="AB12323" t="s">
        <v>12430</v>
      </c>
      <c r="AC12323">
        <v>2</v>
      </c>
      <c r="AD12323" s="123">
        <v>42517</v>
      </c>
      <c r="AE12323" t="s">
        <v>12431</v>
      </c>
      <c r="AG12323">
        <v>40007863</v>
      </c>
      <c r="AL12323" t="s">
        <v>12430</v>
      </c>
      <c r="AN12323">
        <v>2202114601</v>
      </c>
      <c r="AO12323">
        <v>16</v>
      </c>
      <c r="AP12323" t="s">
        <v>12424</v>
      </c>
      <c r="AQ12323" t="s">
        <v>11408</v>
      </c>
      <c r="AR12323">
        <v>4100</v>
      </c>
      <c r="AT12323">
        <v>0</v>
      </c>
      <c r="AV12323" t="s">
        <v>25088</v>
      </c>
      <c r="AW12323">
        <v>116100</v>
      </c>
    </row>
    <row r="12324" spans="1:49" x14ac:dyDescent="0.25">
      <c r="A12324">
        <v>4100</v>
      </c>
      <c r="B12324">
        <v>30005</v>
      </c>
      <c r="C12324">
        <v>4006</v>
      </c>
      <c r="D12324">
        <v>416</v>
      </c>
      <c r="E12324" s="124" t="s">
        <v>24857</v>
      </c>
      <c r="F12324" t="str">
        <f t="shared" si="258"/>
        <v>Shawn TewksburyDYNAVAC</v>
      </c>
      <c r="G12324" s="150" t="str">
        <f t="shared" si="259"/>
        <v>Shawn Tewksbury</v>
      </c>
      <c r="H12324" s="149" t="s">
        <v>3053</v>
      </c>
      <c r="I12324">
        <v>40007239</v>
      </c>
      <c r="K12324" t="s">
        <v>25089</v>
      </c>
      <c r="L12324" t="s">
        <v>25090</v>
      </c>
      <c r="M12324" t="s">
        <v>12718</v>
      </c>
      <c r="N12324">
        <v>2043</v>
      </c>
      <c r="Q12324" t="s">
        <v>12415</v>
      </c>
      <c r="R12324" t="s">
        <v>12416</v>
      </c>
      <c r="S12324" t="s">
        <v>25091</v>
      </c>
      <c r="U12324" t="s">
        <v>12418</v>
      </c>
      <c r="W12324">
        <v>11</v>
      </c>
      <c r="X12324">
        <v>1</v>
      </c>
      <c r="Y12324" t="s">
        <v>12419</v>
      </c>
      <c r="Z12324" t="s">
        <v>12420</v>
      </c>
      <c r="AA12324" t="s">
        <v>12429</v>
      </c>
      <c r="AB12324" t="s">
        <v>12422</v>
      </c>
      <c r="AC12324">
        <v>2</v>
      </c>
      <c r="AD12324" s="123">
        <v>41624</v>
      </c>
      <c r="AE12324" t="s">
        <v>12431</v>
      </c>
      <c r="AG12324">
        <v>40007239</v>
      </c>
      <c r="AL12324" t="s">
        <v>12422</v>
      </c>
      <c r="AN12324">
        <v>2202314201</v>
      </c>
      <c r="AO12324">
        <v>16</v>
      </c>
      <c r="AP12324" t="s">
        <v>12424</v>
      </c>
      <c r="AQ12324" t="s">
        <v>11408</v>
      </c>
      <c r="AR12324">
        <v>4100</v>
      </c>
      <c r="AT12324">
        <v>0</v>
      </c>
      <c r="AV12324" t="s">
        <v>3053</v>
      </c>
      <c r="AW12324">
        <v>116100</v>
      </c>
    </row>
    <row r="12325" spans="1:49" x14ac:dyDescent="0.25">
      <c r="A12325">
        <v>4100</v>
      </c>
      <c r="B12325">
        <v>30005</v>
      </c>
      <c r="C12325">
        <v>4006</v>
      </c>
      <c r="D12325">
        <v>416</v>
      </c>
      <c r="E12325" s="124" t="s">
        <v>24857</v>
      </c>
      <c r="F12325" t="str">
        <f t="shared" si="258"/>
        <v>Shawn TewksburyEASTERN BEARINGS INC DBA</v>
      </c>
      <c r="G12325" s="150" t="str">
        <f t="shared" si="259"/>
        <v>Shawn Tewksbury</v>
      </c>
      <c r="H12325" s="149" t="s">
        <v>3081</v>
      </c>
      <c r="I12325">
        <v>40001360</v>
      </c>
      <c r="J12325" t="s">
        <v>3089</v>
      </c>
      <c r="L12325" t="s">
        <v>12717</v>
      </c>
      <c r="M12325" t="s">
        <v>12718</v>
      </c>
      <c r="N12325" t="s">
        <v>12719</v>
      </c>
      <c r="O12325">
        <v>540559</v>
      </c>
      <c r="P12325" t="s">
        <v>12719</v>
      </c>
      <c r="Q12325" t="s">
        <v>12415</v>
      </c>
      <c r="R12325" t="s">
        <v>12416</v>
      </c>
      <c r="S12325" t="s">
        <v>12722</v>
      </c>
      <c r="U12325" t="s">
        <v>12418</v>
      </c>
      <c r="W12325">
        <v>11</v>
      </c>
      <c r="X12325">
        <v>2</v>
      </c>
      <c r="Y12325" t="s">
        <v>12472</v>
      </c>
      <c r="Z12325" t="s">
        <v>12420</v>
      </c>
      <c r="AA12325" t="s">
        <v>12421</v>
      </c>
      <c r="AB12325" t="s">
        <v>12422</v>
      </c>
      <c r="AC12325">
        <v>2</v>
      </c>
      <c r="AD12325" s="123">
        <v>39111</v>
      </c>
      <c r="AE12325" t="s">
        <v>12423</v>
      </c>
      <c r="AG12325">
        <v>40001360</v>
      </c>
      <c r="AL12325" t="s">
        <v>12422</v>
      </c>
      <c r="AN12325">
        <v>2201710401</v>
      </c>
      <c r="AO12325">
        <v>16</v>
      </c>
      <c r="AP12325" t="s">
        <v>12424</v>
      </c>
      <c r="AQ12325" t="s">
        <v>11408</v>
      </c>
      <c r="AR12325">
        <v>4100</v>
      </c>
      <c r="AT12325">
        <v>2005</v>
      </c>
      <c r="AV12325" t="s">
        <v>25092</v>
      </c>
      <c r="AW12325">
        <v>116100</v>
      </c>
    </row>
    <row r="12326" spans="1:49" x14ac:dyDescent="0.25">
      <c r="A12326">
        <v>4100</v>
      </c>
      <c r="B12326">
        <v>30005</v>
      </c>
      <c r="C12326">
        <v>4006</v>
      </c>
      <c r="D12326">
        <v>416</v>
      </c>
      <c r="E12326" s="124" t="s">
        <v>24857</v>
      </c>
      <c r="F12326" t="str">
        <f t="shared" si="258"/>
        <v>Shawn TewksburyEASTERN BEARINGS INC DBA - LOGISTIC</v>
      </c>
      <c r="G12326" s="150" t="str">
        <f t="shared" si="259"/>
        <v>Shawn Tewksbury</v>
      </c>
      <c r="H12326" s="149" t="s">
        <v>3082</v>
      </c>
      <c r="I12326">
        <v>40008298</v>
      </c>
      <c r="J12326" t="s">
        <v>25093</v>
      </c>
      <c r="L12326" t="s">
        <v>12717</v>
      </c>
      <c r="M12326" t="s">
        <v>12718</v>
      </c>
      <c r="O12326">
        <v>540559</v>
      </c>
      <c r="P12326">
        <v>2454</v>
      </c>
      <c r="Q12326" t="s">
        <v>12415</v>
      </c>
      <c r="R12326" t="s">
        <v>12416</v>
      </c>
      <c r="S12326" t="s">
        <v>25094</v>
      </c>
      <c r="U12326" t="s">
        <v>12418</v>
      </c>
      <c r="W12326">
        <v>11</v>
      </c>
      <c r="X12326">
        <v>1</v>
      </c>
      <c r="Y12326" t="s">
        <v>12472</v>
      </c>
      <c r="Z12326" t="s">
        <v>12420</v>
      </c>
      <c r="AA12326" t="s">
        <v>12429</v>
      </c>
      <c r="AB12326" t="s">
        <v>12422</v>
      </c>
      <c r="AC12326">
        <v>2</v>
      </c>
      <c r="AD12326" s="123">
        <v>43125</v>
      </c>
      <c r="AE12326" t="s">
        <v>12431</v>
      </c>
      <c r="AG12326">
        <v>40008298</v>
      </c>
      <c r="AL12326" t="s">
        <v>12422</v>
      </c>
      <c r="AN12326">
        <v>2201710401</v>
      </c>
      <c r="AO12326">
        <v>16</v>
      </c>
      <c r="AP12326" t="s">
        <v>12424</v>
      </c>
      <c r="AQ12326" t="s">
        <v>11408</v>
      </c>
      <c r="AR12326">
        <v>4100</v>
      </c>
      <c r="AT12326">
        <v>0</v>
      </c>
      <c r="AV12326" t="s">
        <v>25092</v>
      </c>
      <c r="AW12326">
        <v>116100</v>
      </c>
    </row>
    <row r="12327" spans="1:49" x14ac:dyDescent="0.25">
      <c r="A12327">
        <v>4100</v>
      </c>
      <c r="B12327">
        <v>30005</v>
      </c>
      <c r="C12327">
        <v>4006</v>
      </c>
      <c r="D12327">
        <v>416</v>
      </c>
      <c r="E12327" s="124" t="s">
        <v>24857</v>
      </c>
      <c r="F12327" t="str">
        <f t="shared" si="258"/>
        <v>Shawn TewksburyEASTERN INDUSTRIAL AUTOMATION</v>
      </c>
      <c r="G12327" s="150" t="str">
        <f t="shared" si="259"/>
        <v>Shawn Tewksbury</v>
      </c>
      <c r="H12327" s="149" t="s">
        <v>3089</v>
      </c>
      <c r="I12327">
        <v>40002943</v>
      </c>
      <c r="K12327" t="s">
        <v>25095</v>
      </c>
      <c r="L12327" t="s">
        <v>12717</v>
      </c>
      <c r="M12327" t="s">
        <v>12718</v>
      </c>
      <c r="N12327" t="s">
        <v>25096</v>
      </c>
      <c r="Q12327" t="s">
        <v>12415</v>
      </c>
      <c r="R12327" t="s">
        <v>12416</v>
      </c>
      <c r="S12327" t="s">
        <v>25097</v>
      </c>
      <c r="U12327" t="s">
        <v>12418</v>
      </c>
      <c r="W12327">
        <v>11</v>
      </c>
      <c r="X12327">
        <v>2</v>
      </c>
      <c r="Y12327" t="s">
        <v>12472</v>
      </c>
      <c r="Z12327" t="s">
        <v>12420</v>
      </c>
      <c r="AA12327" t="s">
        <v>12421</v>
      </c>
      <c r="AB12327" t="s">
        <v>12422</v>
      </c>
      <c r="AC12327">
        <v>2</v>
      </c>
      <c r="AD12327" s="123">
        <v>39111</v>
      </c>
      <c r="AE12327" t="s">
        <v>12423</v>
      </c>
      <c r="AG12327">
        <v>40002943</v>
      </c>
      <c r="AL12327" t="s">
        <v>12422</v>
      </c>
      <c r="AN12327">
        <v>2201710401</v>
      </c>
      <c r="AO12327">
        <v>16</v>
      </c>
      <c r="AP12327" t="s">
        <v>12424</v>
      </c>
      <c r="AQ12327" t="s">
        <v>11408</v>
      </c>
      <c r="AR12327">
        <v>4100</v>
      </c>
      <c r="AT12327">
        <v>2005</v>
      </c>
      <c r="AV12327" t="s">
        <v>12720</v>
      </c>
      <c r="AW12327">
        <v>116100</v>
      </c>
    </row>
    <row r="12328" spans="1:49" x14ac:dyDescent="0.25">
      <c r="A12328">
        <v>4100</v>
      </c>
      <c r="B12328">
        <v>30005</v>
      </c>
      <c r="C12328">
        <v>4006</v>
      </c>
      <c r="D12328">
        <v>416</v>
      </c>
      <c r="E12328" s="124" t="s">
        <v>24857</v>
      </c>
      <c r="F12328" t="str">
        <f t="shared" si="258"/>
        <v>Shawn TewksburyEDESIA</v>
      </c>
      <c r="G12328" s="150" t="str">
        <f t="shared" si="259"/>
        <v>Shawn Tewksbury</v>
      </c>
      <c r="H12328" s="149" t="s">
        <v>3114</v>
      </c>
      <c r="I12328">
        <v>40008706</v>
      </c>
      <c r="K12328" t="s">
        <v>25098</v>
      </c>
      <c r="L12328" t="s">
        <v>20622</v>
      </c>
      <c r="M12328" t="s">
        <v>20623</v>
      </c>
      <c r="N12328">
        <v>2852</v>
      </c>
      <c r="Q12328" t="s">
        <v>12415</v>
      </c>
      <c r="R12328" t="s">
        <v>12416</v>
      </c>
      <c r="S12328" t="s">
        <v>25099</v>
      </c>
      <c r="U12328" t="s">
        <v>12418</v>
      </c>
      <c r="W12328">
        <v>11</v>
      </c>
      <c r="X12328">
        <v>1</v>
      </c>
      <c r="Y12328" t="s">
        <v>12419</v>
      </c>
      <c r="Z12328" t="s">
        <v>12420</v>
      </c>
      <c r="AA12328" t="s">
        <v>12429</v>
      </c>
      <c r="AB12328" t="s">
        <v>12430</v>
      </c>
      <c r="AC12328">
        <v>2</v>
      </c>
      <c r="AD12328" s="123">
        <v>43734</v>
      </c>
      <c r="AE12328" t="s">
        <v>12431</v>
      </c>
      <c r="AG12328">
        <v>40008706</v>
      </c>
      <c r="AL12328" t="s">
        <v>12430</v>
      </c>
      <c r="AN12328">
        <v>4000902101</v>
      </c>
      <c r="AO12328">
        <v>16</v>
      </c>
      <c r="AP12328" t="s">
        <v>12424</v>
      </c>
      <c r="AQ12328" t="s">
        <v>11408</v>
      </c>
      <c r="AR12328">
        <v>4100</v>
      </c>
      <c r="AT12328">
        <v>0</v>
      </c>
      <c r="AV12328" t="s">
        <v>3114</v>
      </c>
      <c r="AW12328">
        <v>116100</v>
      </c>
    </row>
    <row r="12329" spans="1:49" x14ac:dyDescent="0.25">
      <c r="A12329">
        <v>4100</v>
      </c>
      <c r="B12329">
        <v>30005</v>
      </c>
      <c r="C12329">
        <v>4006</v>
      </c>
      <c r="D12329">
        <v>416</v>
      </c>
      <c r="E12329" s="124" t="s">
        <v>24857</v>
      </c>
      <c r="F12329" t="str">
        <f t="shared" si="258"/>
        <v>Shawn TewksburyEFI (ELECTRONICS FOR IMAGING)</v>
      </c>
      <c r="G12329" s="150" t="str">
        <f t="shared" si="259"/>
        <v>Shawn Tewksbury</v>
      </c>
      <c r="H12329" s="149" t="s">
        <v>3128</v>
      </c>
      <c r="I12329">
        <v>40008621</v>
      </c>
      <c r="K12329" t="s">
        <v>25100</v>
      </c>
      <c r="L12329" t="s">
        <v>14746</v>
      </c>
      <c r="M12329" t="s">
        <v>13237</v>
      </c>
      <c r="N12329">
        <v>94555</v>
      </c>
      <c r="Q12329" t="s">
        <v>12415</v>
      </c>
      <c r="R12329" t="s">
        <v>12416</v>
      </c>
      <c r="S12329" t="s">
        <v>25101</v>
      </c>
      <c r="U12329" t="s">
        <v>12418</v>
      </c>
      <c r="W12329">
        <v>11</v>
      </c>
      <c r="X12329">
        <v>0</v>
      </c>
      <c r="Y12329" t="s">
        <v>12419</v>
      </c>
      <c r="Z12329" t="s">
        <v>12420</v>
      </c>
      <c r="AA12329" t="s">
        <v>12429</v>
      </c>
      <c r="AB12329" t="s">
        <v>12422</v>
      </c>
      <c r="AC12329">
        <v>2</v>
      </c>
      <c r="AD12329" s="123">
        <v>43584</v>
      </c>
      <c r="AE12329" t="s">
        <v>12431</v>
      </c>
      <c r="AG12329">
        <v>40008621</v>
      </c>
      <c r="AL12329" t="s">
        <v>12422</v>
      </c>
      <c r="AN12329">
        <v>500112901</v>
      </c>
      <c r="AO12329">
        <v>16</v>
      </c>
      <c r="AP12329" t="s">
        <v>12424</v>
      </c>
      <c r="AQ12329" t="s">
        <v>11408</v>
      </c>
      <c r="AR12329">
        <v>4100</v>
      </c>
      <c r="AT12329">
        <v>0</v>
      </c>
      <c r="AV12329" t="s">
        <v>25102</v>
      </c>
      <c r="AW12329">
        <v>116100</v>
      </c>
    </row>
    <row r="12330" spans="1:49" x14ac:dyDescent="0.25">
      <c r="A12330">
        <v>4100</v>
      </c>
      <c r="B12330">
        <v>30005</v>
      </c>
      <c r="C12330">
        <v>4006</v>
      </c>
      <c r="D12330">
        <v>416</v>
      </c>
      <c r="E12330" s="124" t="s">
        <v>24857</v>
      </c>
      <c r="F12330" t="str">
        <f t="shared" si="258"/>
        <v>Shawn TewksburyELECTRO-MECH INC</v>
      </c>
      <c r="G12330" s="150" t="str">
        <f t="shared" si="259"/>
        <v>Shawn Tewksbury</v>
      </c>
      <c r="H12330" s="149" t="s">
        <v>3144</v>
      </c>
      <c r="I12330">
        <v>40003002</v>
      </c>
      <c r="K12330" t="s">
        <v>25103</v>
      </c>
      <c r="L12330" t="s">
        <v>25104</v>
      </c>
      <c r="M12330" t="s">
        <v>12718</v>
      </c>
      <c r="N12330" t="s">
        <v>25105</v>
      </c>
      <c r="Q12330" t="s">
        <v>12415</v>
      </c>
      <c r="R12330" t="s">
        <v>12416</v>
      </c>
      <c r="S12330" t="s">
        <v>25106</v>
      </c>
      <c r="U12330" t="s">
        <v>12418</v>
      </c>
      <c r="W12330">
        <v>11</v>
      </c>
      <c r="X12330">
        <v>2</v>
      </c>
      <c r="Y12330" t="s">
        <v>12472</v>
      </c>
      <c r="Z12330" t="s">
        <v>12420</v>
      </c>
      <c r="AA12330" t="s">
        <v>12421</v>
      </c>
      <c r="AB12330" t="s">
        <v>12422</v>
      </c>
      <c r="AC12330">
        <v>2</v>
      </c>
      <c r="AD12330" s="123">
        <v>39111</v>
      </c>
      <c r="AE12330" t="s">
        <v>12423</v>
      </c>
      <c r="AG12330">
        <v>40003002</v>
      </c>
      <c r="AL12330" t="s">
        <v>12422</v>
      </c>
      <c r="AN12330">
        <v>2201301701</v>
      </c>
      <c r="AO12330">
        <v>16</v>
      </c>
      <c r="AP12330" t="s">
        <v>12424</v>
      </c>
      <c r="AQ12330" t="s">
        <v>11408</v>
      </c>
      <c r="AR12330">
        <v>4100</v>
      </c>
      <c r="AT12330">
        <v>2005</v>
      </c>
      <c r="AV12330" t="s">
        <v>25107</v>
      </c>
      <c r="AW12330">
        <v>116100</v>
      </c>
    </row>
    <row r="12331" spans="1:49" x14ac:dyDescent="0.25">
      <c r="A12331">
        <v>4100</v>
      </c>
      <c r="B12331">
        <v>30005</v>
      </c>
      <c r="C12331">
        <v>4006</v>
      </c>
      <c r="D12331">
        <v>416</v>
      </c>
      <c r="E12331" s="124" t="s">
        <v>24857</v>
      </c>
      <c r="F12331" t="str">
        <f t="shared" si="258"/>
        <v>Shawn TewksburyENERGIZER BATTERY MANUFACTURING INC</v>
      </c>
      <c r="G12331" s="150" t="str">
        <f t="shared" si="259"/>
        <v>Shawn Tewksbury</v>
      </c>
      <c r="H12331" s="149" t="s">
        <v>3197</v>
      </c>
      <c r="I12331">
        <v>40002933</v>
      </c>
      <c r="J12331" t="s">
        <v>25108</v>
      </c>
      <c r="K12331" t="s">
        <v>24616</v>
      </c>
      <c r="L12331" t="s">
        <v>16158</v>
      </c>
      <c r="M12331" t="s">
        <v>13327</v>
      </c>
      <c r="N12331" t="s">
        <v>16159</v>
      </c>
      <c r="Q12331" t="s">
        <v>12415</v>
      </c>
      <c r="R12331" t="s">
        <v>12416</v>
      </c>
      <c r="S12331" t="s">
        <v>25109</v>
      </c>
      <c r="U12331" t="s">
        <v>12418</v>
      </c>
      <c r="W12331">
        <v>11</v>
      </c>
      <c r="X12331">
        <v>1</v>
      </c>
      <c r="Y12331" t="s">
        <v>12472</v>
      </c>
      <c r="Z12331" t="s">
        <v>12420</v>
      </c>
      <c r="AA12331" t="s">
        <v>12421</v>
      </c>
      <c r="AB12331" t="s">
        <v>12422</v>
      </c>
      <c r="AC12331">
        <v>2</v>
      </c>
      <c r="AD12331" s="123">
        <v>39111</v>
      </c>
      <c r="AE12331" t="s">
        <v>12423</v>
      </c>
      <c r="AG12331">
        <v>40002933</v>
      </c>
      <c r="AL12331" t="s">
        <v>12422</v>
      </c>
      <c r="AN12331">
        <v>2618900001</v>
      </c>
      <c r="AO12331">
        <v>16</v>
      </c>
      <c r="AP12331" t="s">
        <v>12424</v>
      </c>
      <c r="AQ12331" t="s">
        <v>11408</v>
      </c>
      <c r="AR12331">
        <v>4100</v>
      </c>
      <c r="AT12331">
        <v>2005</v>
      </c>
      <c r="AV12331" t="s">
        <v>16161</v>
      </c>
      <c r="AW12331">
        <v>116100</v>
      </c>
    </row>
    <row r="12332" spans="1:49" x14ac:dyDescent="0.25">
      <c r="A12332">
        <v>4100</v>
      </c>
      <c r="B12332">
        <v>30005</v>
      </c>
      <c r="C12332">
        <v>4006</v>
      </c>
      <c r="D12332">
        <v>416</v>
      </c>
      <c r="E12332" s="124" t="s">
        <v>24857</v>
      </c>
      <c r="F12332" t="str">
        <f t="shared" si="258"/>
        <v>Shawn TewksburyENGIE SERVICES INC.</v>
      </c>
      <c r="G12332" s="150" t="str">
        <f t="shared" si="259"/>
        <v>Shawn Tewksbury</v>
      </c>
      <c r="H12332" s="149" t="s">
        <v>3201</v>
      </c>
      <c r="I12332">
        <v>40008444</v>
      </c>
      <c r="J12332" t="s">
        <v>25110</v>
      </c>
      <c r="K12332" t="s">
        <v>25111</v>
      </c>
      <c r="L12332" t="s">
        <v>24724</v>
      </c>
      <c r="M12332" t="s">
        <v>21701</v>
      </c>
      <c r="N12332" t="s">
        <v>25112</v>
      </c>
      <c r="Q12332" t="s">
        <v>13237</v>
      </c>
      <c r="R12332" t="s">
        <v>12416</v>
      </c>
      <c r="S12332" t="s">
        <v>25113</v>
      </c>
      <c r="U12332" t="s">
        <v>12418</v>
      </c>
      <c r="W12332">
        <v>11</v>
      </c>
      <c r="X12332">
        <v>1</v>
      </c>
      <c r="Y12332" t="s">
        <v>12419</v>
      </c>
      <c r="Z12332" t="s">
        <v>12420</v>
      </c>
      <c r="AA12332" t="s">
        <v>12429</v>
      </c>
      <c r="AB12332" t="s">
        <v>12422</v>
      </c>
      <c r="AC12332">
        <v>2</v>
      </c>
      <c r="AD12332" s="123">
        <v>43318</v>
      </c>
      <c r="AE12332" t="s">
        <v>12431</v>
      </c>
      <c r="AG12332">
        <v>40008444</v>
      </c>
      <c r="AL12332" t="s">
        <v>12422</v>
      </c>
      <c r="AN12332">
        <v>7001908201</v>
      </c>
      <c r="AO12332">
        <v>16</v>
      </c>
      <c r="AP12332" t="s">
        <v>12424</v>
      </c>
      <c r="AQ12332" t="s">
        <v>11408</v>
      </c>
      <c r="AR12332">
        <v>4100</v>
      </c>
      <c r="AT12332">
        <v>0</v>
      </c>
      <c r="AV12332" t="s">
        <v>25114</v>
      </c>
      <c r="AW12332">
        <v>116100</v>
      </c>
    </row>
    <row r="12333" spans="1:49" x14ac:dyDescent="0.25">
      <c r="A12333">
        <v>4100</v>
      </c>
      <c r="B12333">
        <v>30005</v>
      </c>
      <c r="C12333">
        <v>4006</v>
      </c>
      <c r="D12333">
        <v>416</v>
      </c>
      <c r="E12333" s="124" t="s">
        <v>24857</v>
      </c>
      <c r="F12333" t="str">
        <f t="shared" si="258"/>
        <v>Shawn TewksburyERVING PAPER MILLS, INC</v>
      </c>
      <c r="G12333" s="150" t="str">
        <f t="shared" si="259"/>
        <v>Shawn Tewksbury</v>
      </c>
      <c r="H12333" s="149" t="s">
        <v>3251</v>
      </c>
      <c r="I12333">
        <v>40007246</v>
      </c>
      <c r="K12333" t="s">
        <v>25115</v>
      </c>
      <c r="L12333" t="s">
        <v>25116</v>
      </c>
      <c r="M12333" t="s">
        <v>12718</v>
      </c>
      <c r="N12333">
        <v>1344</v>
      </c>
      <c r="Q12333" t="s">
        <v>12415</v>
      </c>
      <c r="R12333" t="s">
        <v>12416</v>
      </c>
      <c r="S12333" t="s">
        <v>25117</v>
      </c>
      <c r="U12333" t="s">
        <v>12418</v>
      </c>
      <c r="W12333">
        <v>11</v>
      </c>
      <c r="X12333">
        <v>1</v>
      </c>
      <c r="Y12333" t="s">
        <v>12472</v>
      </c>
      <c r="Z12333" t="s">
        <v>12420</v>
      </c>
      <c r="AA12333" t="s">
        <v>12429</v>
      </c>
      <c r="AB12333" t="s">
        <v>12430</v>
      </c>
      <c r="AC12333">
        <v>2</v>
      </c>
      <c r="AD12333" s="123">
        <v>41645</v>
      </c>
      <c r="AE12333" t="s">
        <v>12431</v>
      </c>
      <c r="AG12333">
        <v>40007246</v>
      </c>
      <c r="AL12333" t="s">
        <v>12430</v>
      </c>
      <c r="AN12333">
        <v>2201142461</v>
      </c>
      <c r="AO12333">
        <v>16</v>
      </c>
      <c r="AP12333" t="s">
        <v>12424</v>
      </c>
      <c r="AQ12333" t="s">
        <v>11408</v>
      </c>
      <c r="AR12333">
        <v>4100</v>
      </c>
      <c r="AT12333">
        <v>0</v>
      </c>
      <c r="AV12333" t="s">
        <v>25118</v>
      </c>
      <c r="AW12333">
        <v>116100</v>
      </c>
    </row>
    <row r="12334" spans="1:49" x14ac:dyDescent="0.25">
      <c r="A12334">
        <v>4100</v>
      </c>
      <c r="B12334">
        <v>30005</v>
      </c>
      <c r="C12334">
        <v>4006</v>
      </c>
      <c r="D12334">
        <v>416</v>
      </c>
      <c r="E12334" s="124" t="s">
        <v>24857</v>
      </c>
      <c r="F12334" t="str">
        <f t="shared" si="258"/>
        <v>Shawn TewksburyEVER BETTER EATING INC</v>
      </c>
      <c r="G12334" s="150" t="str">
        <f t="shared" si="259"/>
        <v>Shawn Tewksbury</v>
      </c>
      <c r="H12334" s="149" t="s">
        <v>3280</v>
      </c>
      <c r="I12334">
        <v>40008666</v>
      </c>
      <c r="L12334" t="s">
        <v>25119</v>
      </c>
      <c r="M12334" t="s">
        <v>17500</v>
      </c>
      <c r="O12334">
        <v>56</v>
      </c>
      <c r="P12334">
        <v>3263</v>
      </c>
      <c r="Q12334" t="s">
        <v>12415</v>
      </c>
      <c r="R12334" t="s">
        <v>12416</v>
      </c>
      <c r="S12334" t="s">
        <v>25120</v>
      </c>
      <c r="U12334" t="s">
        <v>12418</v>
      </c>
      <c r="W12334">
        <v>11</v>
      </c>
      <c r="X12334">
        <v>1</v>
      </c>
      <c r="Y12334" t="s">
        <v>12419</v>
      </c>
      <c r="Z12334" t="s">
        <v>12420</v>
      </c>
      <c r="AA12334" t="s">
        <v>12429</v>
      </c>
      <c r="AB12334" t="s">
        <v>12422</v>
      </c>
      <c r="AC12334">
        <v>2</v>
      </c>
      <c r="AD12334" s="123">
        <v>43675</v>
      </c>
      <c r="AE12334" t="s">
        <v>12431</v>
      </c>
      <c r="AG12334">
        <v>40008666</v>
      </c>
      <c r="AL12334" t="s">
        <v>12422</v>
      </c>
      <c r="AN12334">
        <v>3001305901</v>
      </c>
      <c r="AO12334">
        <v>16</v>
      </c>
      <c r="AP12334" t="s">
        <v>12424</v>
      </c>
      <c r="AQ12334" t="s">
        <v>11408</v>
      </c>
      <c r="AR12334">
        <v>4100</v>
      </c>
      <c r="AT12334">
        <v>0</v>
      </c>
      <c r="AV12334" t="s">
        <v>25121</v>
      </c>
      <c r="AW12334">
        <v>116100</v>
      </c>
    </row>
    <row r="12335" spans="1:49" x14ac:dyDescent="0.25">
      <c r="A12335">
        <v>4100</v>
      </c>
      <c r="B12335">
        <v>30005</v>
      </c>
      <c r="C12335">
        <v>4006</v>
      </c>
      <c r="D12335">
        <v>416</v>
      </c>
      <c r="E12335" s="124" t="s">
        <v>24857</v>
      </c>
      <c r="F12335" t="str">
        <f t="shared" si="258"/>
        <v>Shawn TewksburyFITNESS BROKERS USA</v>
      </c>
      <c r="G12335" s="150" t="str">
        <f t="shared" si="259"/>
        <v>Shawn Tewksbury</v>
      </c>
      <c r="H12335" s="149" t="s">
        <v>3563</v>
      </c>
      <c r="I12335">
        <v>40007307</v>
      </c>
      <c r="K12335" t="s">
        <v>25122</v>
      </c>
      <c r="L12335" t="s">
        <v>24867</v>
      </c>
      <c r="M12335" t="s">
        <v>12718</v>
      </c>
      <c r="N12335">
        <v>2035</v>
      </c>
      <c r="Q12335" t="s">
        <v>12415</v>
      </c>
      <c r="R12335" t="s">
        <v>12416</v>
      </c>
      <c r="S12335" t="s">
        <v>25123</v>
      </c>
      <c r="U12335" t="s">
        <v>12418</v>
      </c>
      <c r="W12335">
        <v>11</v>
      </c>
      <c r="X12335">
        <v>1</v>
      </c>
      <c r="Y12335" t="s">
        <v>12419</v>
      </c>
      <c r="Z12335" t="s">
        <v>12420</v>
      </c>
      <c r="AA12335" t="s">
        <v>12429</v>
      </c>
      <c r="AB12335" t="s">
        <v>12422</v>
      </c>
      <c r="AC12335">
        <v>2</v>
      </c>
      <c r="AD12335" s="123">
        <v>41715</v>
      </c>
      <c r="AE12335" t="s">
        <v>12431</v>
      </c>
      <c r="AG12335">
        <v>40007307</v>
      </c>
      <c r="AL12335" t="s">
        <v>12422</v>
      </c>
      <c r="AN12335">
        <v>2202144691</v>
      </c>
      <c r="AO12335">
        <v>16</v>
      </c>
      <c r="AP12335" t="s">
        <v>12424</v>
      </c>
      <c r="AQ12335" t="s">
        <v>11408</v>
      </c>
      <c r="AR12335">
        <v>4100</v>
      </c>
      <c r="AT12335">
        <v>0</v>
      </c>
      <c r="AV12335" t="s">
        <v>25124</v>
      </c>
      <c r="AW12335">
        <v>116100</v>
      </c>
    </row>
    <row r="12336" spans="1:49" x14ac:dyDescent="0.25">
      <c r="A12336">
        <v>4100</v>
      </c>
      <c r="B12336">
        <v>30005</v>
      </c>
      <c r="C12336">
        <v>4006</v>
      </c>
      <c r="D12336">
        <v>416</v>
      </c>
      <c r="E12336" s="124" t="s">
        <v>24857</v>
      </c>
      <c r="F12336" t="str">
        <f t="shared" si="258"/>
        <v>Shawn TewksburyFLN-MAR RUBBER &amp; PLASTICS</v>
      </c>
      <c r="G12336" s="150" t="str">
        <f t="shared" si="259"/>
        <v>Shawn Tewksbury</v>
      </c>
      <c r="H12336" s="149" t="s">
        <v>3608</v>
      </c>
      <c r="I12336">
        <v>40006996</v>
      </c>
      <c r="L12336" t="s">
        <v>25125</v>
      </c>
      <c r="M12336" t="s">
        <v>12718</v>
      </c>
      <c r="O12336">
        <v>307</v>
      </c>
      <c r="P12336">
        <v>1041</v>
      </c>
      <c r="Q12336" t="s">
        <v>12415</v>
      </c>
      <c r="R12336" t="s">
        <v>12416</v>
      </c>
      <c r="S12336" t="s">
        <v>25126</v>
      </c>
      <c r="U12336" t="s">
        <v>12418</v>
      </c>
      <c r="W12336">
        <v>11</v>
      </c>
      <c r="X12336">
        <v>2</v>
      </c>
      <c r="Y12336" t="s">
        <v>12419</v>
      </c>
      <c r="Z12336" t="s">
        <v>12420</v>
      </c>
      <c r="AA12336" t="s">
        <v>12429</v>
      </c>
      <c r="AB12336" t="s">
        <v>12422</v>
      </c>
      <c r="AC12336">
        <v>2</v>
      </c>
      <c r="AD12336" s="123">
        <v>41317</v>
      </c>
      <c r="AE12336" t="s">
        <v>12431</v>
      </c>
      <c r="AG12336">
        <v>40006996</v>
      </c>
      <c r="AL12336" t="s">
        <v>12422</v>
      </c>
      <c r="AN12336">
        <v>2201303501</v>
      </c>
      <c r="AO12336">
        <v>16</v>
      </c>
      <c r="AP12336" t="s">
        <v>12424</v>
      </c>
      <c r="AQ12336" t="s">
        <v>11408</v>
      </c>
      <c r="AR12336">
        <v>4100</v>
      </c>
      <c r="AT12336">
        <v>0</v>
      </c>
      <c r="AV12336" t="s">
        <v>25127</v>
      </c>
      <c r="AW12336">
        <v>116100</v>
      </c>
    </row>
    <row r="12337" spans="1:49" x14ac:dyDescent="0.25">
      <c r="A12337">
        <v>4100</v>
      </c>
      <c r="B12337">
        <v>30005</v>
      </c>
      <c r="C12337">
        <v>4006</v>
      </c>
      <c r="D12337">
        <v>416</v>
      </c>
      <c r="E12337" s="124" t="s">
        <v>24857</v>
      </c>
      <c r="F12337" t="str">
        <f t="shared" si="258"/>
        <v>Shawn TewksburyFOLDEX CORPORATION</v>
      </c>
      <c r="G12337" s="150" t="str">
        <f t="shared" si="259"/>
        <v>Shawn Tewksbury</v>
      </c>
      <c r="H12337" s="149" t="s">
        <v>3638</v>
      </c>
      <c r="I12337">
        <v>40003599</v>
      </c>
      <c r="K12337" t="s">
        <v>25128</v>
      </c>
      <c r="L12337" t="s">
        <v>25129</v>
      </c>
      <c r="M12337" t="s">
        <v>20623</v>
      </c>
      <c r="N12337" t="s">
        <v>25130</v>
      </c>
      <c r="Q12337" t="s">
        <v>12415</v>
      </c>
      <c r="R12337" t="s">
        <v>12416</v>
      </c>
      <c r="S12337" t="s">
        <v>25131</v>
      </c>
      <c r="U12337" t="s">
        <v>12418</v>
      </c>
      <c r="W12337">
        <v>11</v>
      </c>
      <c r="X12337">
        <v>1</v>
      </c>
      <c r="Y12337" t="s">
        <v>12419</v>
      </c>
      <c r="Z12337" t="s">
        <v>12420</v>
      </c>
      <c r="AA12337" t="s">
        <v>12421</v>
      </c>
      <c r="AB12337" t="s">
        <v>12422</v>
      </c>
      <c r="AC12337">
        <v>2</v>
      </c>
      <c r="AD12337" s="123">
        <v>39111</v>
      </c>
      <c r="AE12337" t="s">
        <v>12423</v>
      </c>
      <c r="AG12337">
        <v>40003599</v>
      </c>
      <c r="AL12337" t="s">
        <v>12422</v>
      </c>
      <c r="AN12337">
        <v>4000304641</v>
      </c>
      <c r="AO12337">
        <v>16</v>
      </c>
      <c r="AP12337" t="s">
        <v>12424</v>
      </c>
      <c r="AQ12337" t="s">
        <v>11408</v>
      </c>
      <c r="AR12337">
        <v>4100</v>
      </c>
      <c r="AT12337">
        <v>0</v>
      </c>
      <c r="AV12337" t="s">
        <v>25132</v>
      </c>
      <c r="AW12337">
        <v>116100</v>
      </c>
    </row>
    <row r="12338" spans="1:49" x14ac:dyDescent="0.25">
      <c r="A12338">
        <v>4100</v>
      </c>
      <c r="B12338">
        <v>30005</v>
      </c>
      <c r="C12338">
        <v>4006</v>
      </c>
      <c r="D12338">
        <v>416</v>
      </c>
      <c r="E12338" s="124" t="s">
        <v>24857</v>
      </c>
      <c r="F12338" t="str">
        <f t="shared" si="258"/>
        <v>Shawn TewksburyFOSS PERFORMANCE MATERIALS</v>
      </c>
      <c r="G12338" s="150" t="str">
        <f t="shared" si="259"/>
        <v>Shawn Tewksbury</v>
      </c>
      <c r="H12338" s="149" t="s">
        <v>13604</v>
      </c>
      <c r="I12338">
        <v>40003728</v>
      </c>
      <c r="J12338" t="s">
        <v>14036</v>
      </c>
      <c r="K12338" t="s">
        <v>25133</v>
      </c>
      <c r="L12338" t="s">
        <v>22122</v>
      </c>
      <c r="M12338" t="s">
        <v>17500</v>
      </c>
      <c r="N12338">
        <v>3842</v>
      </c>
      <c r="Q12338" t="s">
        <v>12415</v>
      </c>
      <c r="R12338" t="s">
        <v>12416</v>
      </c>
      <c r="S12338" t="s">
        <v>25134</v>
      </c>
      <c r="U12338" t="s">
        <v>12418</v>
      </c>
      <c r="W12338">
        <v>11</v>
      </c>
      <c r="X12338">
        <v>1</v>
      </c>
      <c r="Y12338" t="s">
        <v>12472</v>
      </c>
      <c r="Z12338" t="s">
        <v>12420</v>
      </c>
      <c r="AA12338" t="s">
        <v>12421</v>
      </c>
      <c r="AB12338" t="s">
        <v>12422</v>
      </c>
      <c r="AC12338">
        <v>2</v>
      </c>
      <c r="AD12338" s="123">
        <v>39111</v>
      </c>
      <c r="AE12338" t="s">
        <v>12423</v>
      </c>
      <c r="AG12338">
        <v>40003728</v>
      </c>
      <c r="AL12338" t="s">
        <v>12422</v>
      </c>
      <c r="AN12338">
        <v>3001500801</v>
      </c>
      <c r="AO12338">
        <v>16</v>
      </c>
      <c r="AP12338" t="s">
        <v>12424</v>
      </c>
      <c r="AQ12338" t="s">
        <v>11408</v>
      </c>
      <c r="AR12338">
        <v>4100</v>
      </c>
      <c r="AT12338">
        <v>2005</v>
      </c>
      <c r="AV12338" t="s">
        <v>25135</v>
      </c>
      <c r="AW12338">
        <v>116100</v>
      </c>
    </row>
    <row r="12339" spans="1:49" x14ac:dyDescent="0.25">
      <c r="A12339">
        <v>4100</v>
      </c>
      <c r="B12339">
        <v>30005</v>
      </c>
      <c r="C12339">
        <v>4006</v>
      </c>
      <c r="D12339">
        <v>416</v>
      </c>
      <c r="E12339" s="124" t="s">
        <v>24857</v>
      </c>
      <c r="F12339" t="str">
        <f t="shared" si="258"/>
        <v>Shawn TewksburyFREUDENBERG NOK - ASHLAND 12</v>
      </c>
      <c r="G12339" s="150" t="str">
        <f t="shared" si="259"/>
        <v>Shawn Tewksbury</v>
      </c>
      <c r="H12339" s="149" t="s">
        <v>3731</v>
      </c>
      <c r="I12339">
        <v>40003291</v>
      </c>
      <c r="L12339" t="s">
        <v>25136</v>
      </c>
      <c r="M12339" t="s">
        <v>17500</v>
      </c>
      <c r="O12339">
        <v>2</v>
      </c>
      <c r="P12339">
        <v>3106</v>
      </c>
      <c r="Q12339" t="s">
        <v>12415</v>
      </c>
      <c r="R12339" t="s">
        <v>12416</v>
      </c>
      <c r="S12339" t="s">
        <v>25137</v>
      </c>
      <c r="U12339" t="s">
        <v>12418</v>
      </c>
      <c r="W12339">
        <v>11</v>
      </c>
      <c r="X12339">
        <v>1</v>
      </c>
      <c r="Y12339" t="s">
        <v>12472</v>
      </c>
      <c r="Z12339" t="s">
        <v>12420</v>
      </c>
      <c r="AA12339" t="s">
        <v>12421</v>
      </c>
      <c r="AB12339" t="s">
        <v>12430</v>
      </c>
      <c r="AC12339">
        <v>2</v>
      </c>
      <c r="AD12339" s="123">
        <v>39111</v>
      </c>
      <c r="AE12339" t="s">
        <v>12423</v>
      </c>
      <c r="AG12339">
        <v>40003291</v>
      </c>
      <c r="AL12339" t="s">
        <v>12430</v>
      </c>
      <c r="AN12339">
        <v>3001304901</v>
      </c>
      <c r="AO12339">
        <v>16</v>
      </c>
      <c r="AP12339" t="s">
        <v>12424</v>
      </c>
      <c r="AQ12339" t="s">
        <v>11408</v>
      </c>
      <c r="AR12339">
        <v>4100</v>
      </c>
      <c r="AT12339">
        <v>2005</v>
      </c>
      <c r="AV12339" t="s">
        <v>22450</v>
      </c>
      <c r="AW12339">
        <v>116100</v>
      </c>
    </row>
    <row r="12340" spans="1:49" x14ac:dyDescent="0.25">
      <c r="A12340">
        <v>4100</v>
      </c>
      <c r="B12340">
        <v>30005</v>
      </c>
      <c r="C12340">
        <v>4006</v>
      </c>
      <c r="D12340">
        <v>416</v>
      </c>
      <c r="E12340" s="124" t="s">
        <v>24857</v>
      </c>
      <c r="F12340" t="str">
        <f t="shared" si="258"/>
        <v>Shawn TewksburyFREUDENBERG NOK - BPS 19</v>
      </c>
      <c r="G12340" s="150" t="str">
        <f t="shared" si="259"/>
        <v>Shawn Tewksbury</v>
      </c>
      <c r="H12340" s="149" t="s">
        <v>3732</v>
      </c>
      <c r="I12340">
        <v>40001456</v>
      </c>
      <c r="J12340" t="s">
        <v>14275</v>
      </c>
      <c r="L12340" t="s">
        <v>25136</v>
      </c>
      <c r="M12340" t="s">
        <v>17500</v>
      </c>
      <c r="O12340">
        <v>2</v>
      </c>
      <c r="P12340">
        <v>3106</v>
      </c>
      <c r="Q12340" t="s">
        <v>12415</v>
      </c>
      <c r="R12340" t="s">
        <v>12416</v>
      </c>
      <c r="S12340" t="s">
        <v>25138</v>
      </c>
      <c r="U12340" t="s">
        <v>12418</v>
      </c>
      <c r="W12340">
        <v>11</v>
      </c>
      <c r="X12340">
        <v>1</v>
      </c>
      <c r="Y12340" t="s">
        <v>12419</v>
      </c>
      <c r="Z12340" t="s">
        <v>12420</v>
      </c>
      <c r="AA12340" t="s">
        <v>12421</v>
      </c>
      <c r="AB12340" t="s">
        <v>12422</v>
      </c>
      <c r="AC12340">
        <v>2</v>
      </c>
      <c r="AD12340" s="123">
        <v>39111</v>
      </c>
      <c r="AE12340" t="s">
        <v>12423</v>
      </c>
      <c r="AG12340">
        <v>40001456</v>
      </c>
      <c r="AL12340" t="s">
        <v>12422</v>
      </c>
      <c r="AN12340">
        <v>3001304901</v>
      </c>
      <c r="AO12340">
        <v>16</v>
      </c>
      <c r="AP12340" t="s">
        <v>12424</v>
      </c>
      <c r="AQ12340" t="s">
        <v>11408</v>
      </c>
      <c r="AR12340">
        <v>4100</v>
      </c>
      <c r="AT12340">
        <v>2005</v>
      </c>
      <c r="AV12340" t="s">
        <v>22450</v>
      </c>
      <c r="AW12340">
        <v>116100</v>
      </c>
    </row>
    <row r="12341" spans="1:49" x14ac:dyDescent="0.25">
      <c r="A12341">
        <v>4100</v>
      </c>
      <c r="B12341">
        <v>30005</v>
      </c>
      <c r="C12341">
        <v>4006</v>
      </c>
      <c r="D12341">
        <v>416</v>
      </c>
      <c r="E12341" s="124" t="s">
        <v>24857</v>
      </c>
      <c r="F12341" t="str">
        <f t="shared" si="258"/>
        <v>Shawn TewksburyFREUDENBERG NOK - NORTHFIELD  15</v>
      </c>
      <c r="G12341" s="150" t="str">
        <f t="shared" si="259"/>
        <v>Shawn Tewksbury</v>
      </c>
      <c r="H12341" s="149" t="s">
        <v>3734</v>
      </c>
      <c r="I12341">
        <v>40005916</v>
      </c>
      <c r="L12341" t="s">
        <v>25136</v>
      </c>
      <c r="M12341" t="s">
        <v>17500</v>
      </c>
      <c r="O12341">
        <v>2</v>
      </c>
      <c r="P12341">
        <v>3106</v>
      </c>
      <c r="Q12341" t="s">
        <v>12415</v>
      </c>
      <c r="R12341" t="s">
        <v>12416</v>
      </c>
      <c r="S12341" t="s">
        <v>25138</v>
      </c>
      <c r="U12341" t="s">
        <v>12418</v>
      </c>
      <c r="W12341">
        <v>11</v>
      </c>
      <c r="X12341">
        <v>1</v>
      </c>
      <c r="Y12341" t="s">
        <v>12472</v>
      </c>
      <c r="Z12341" t="s">
        <v>12420</v>
      </c>
      <c r="AA12341" t="s">
        <v>12429</v>
      </c>
      <c r="AB12341" t="s">
        <v>12430</v>
      </c>
      <c r="AC12341">
        <v>2</v>
      </c>
      <c r="AD12341" s="123">
        <v>40129</v>
      </c>
      <c r="AE12341" t="s">
        <v>12431</v>
      </c>
      <c r="AG12341">
        <v>40005916</v>
      </c>
      <c r="AL12341" t="s">
        <v>12430</v>
      </c>
      <c r="AN12341">
        <v>3001304901</v>
      </c>
      <c r="AO12341">
        <v>16</v>
      </c>
      <c r="AP12341" t="s">
        <v>12424</v>
      </c>
      <c r="AQ12341" t="s">
        <v>11408</v>
      </c>
      <c r="AR12341">
        <v>4100</v>
      </c>
      <c r="AT12341">
        <v>0</v>
      </c>
      <c r="AV12341" t="s">
        <v>22450</v>
      </c>
      <c r="AW12341">
        <v>116100</v>
      </c>
    </row>
    <row r="12342" spans="1:49" x14ac:dyDescent="0.25">
      <c r="A12342">
        <v>4100</v>
      </c>
      <c r="B12342">
        <v>30005</v>
      </c>
      <c r="C12342">
        <v>4006</v>
      </c>
      <c r="D12342">
        <v>416</v>
      </c>
      <c r="E12342" s="124" t="s">
        <v>24857</v>
      </c>
      <c r="F12342" t="str">
        <f t="shared" si="258"/>
        <v>Shawn TewksburyFREUDENBERG-NOK</v>
      </c>
      <c r="G12342" s="150" t="str">
        <f t="shared" si="259"/>
        <v>Shawn Tewksbury</v>
      </c>
      <c r="H12342" s="149" t="s">
        <v>3738</v>
      </c>
      <c r="I12342">
        <v>40008715</v>
      </c>
      <c r="K12342" t="s">
        <v>25139</v>
      </c>
      <c r="L12342" t="s">
        <v>15803</v>
      </c>
      <c r="M12342" t="s">
        <v>17500</v>
      </c>
      <c r="N12342">
        <v>3222</v>
      </c>
      <c r="Q12342" t="s">
        <v>12415</v>
      </c>
      <c r="R12342" t="s">
        <v>12416</v>
      </c>
      <c r="S12342" t="s">
        <v>25140</v>
      </c>
      <c r="U12342" t="s">
        <v>12418</v>
      </c>
      <c r="V12342">
        <v>62</v>
      </c>
      <c r="W12342">
        <v>11</v>
      </c>
      <c r="X12342">
        <v>1</v>
      </c>
      <c r="Y12342" t="s">
        <v>12419</v>
      </c>
      <c r="Z12342" t="s">
        <v>12420</v>
      </c>
      <c r="AA12342" t="s">
        <v>12429</v>
      </c>
      <c r="AB12342" t="s">
        <v>12422</v>
      </c>
      <c r="AC12342">
        <v>2</v>
      </c>
      <c r="AD12342" s="123">
        <v>43755</v>
      </c>
      <c r="AE12342" t="s">
        <v>12486</v>
      </c>
      <c r="AG12342">
        <v>40008715</v>
      </c>
      <c r="AL12342" t="s">
        <v>14028</v>
      </c>
      <c r="AN12342">
        <v>3000907831</v>
      </c>
      <c r="AO12342">
        <v>16</v>
      </c>
      <c r="AP12342" t="s">
        <v>12424</v>
      </c>
      <c r="AQ12342" t="s">
        <v>11408</v>
      </c>
      <c r="AR12342">
        <v>4100</v>
      </c>
      <c r="AS12342" t="s">
        <v>12491</v>
      </c>
      <c r="AT12342">
        <v>0</v>
      </c>
      <c r="AV12342" t="s">
        <v>22450</v>
      </c>
      <c r="AW12342">
        <v>116100</v>
      </c>
    </row>
    <row r="12343" spans="1:49" x14ac:dyDescent="0.25">
      <c r="A12343">
        <v>4100</v>
      </c>
      <c r="B12343">
        <v>30005</v>
      </c>
      <c r="C12343">
        <v>4006</v>
      </c>
      <c r="D12343">
        <v>416</v>
      </c>
      <c r="E12343" s="124" t="s">
        <v>24857</v>
      </c>
      <c r="F12343" t="str">
        <f t="shared" si="258"/>
        <v>Shawn TewksburyFUEL CELL ENERGY</v>
      </c>
      <c r="G12343" s="150" t="str">
        <f t="shared" si="259"/>
        <v>Shawn Tewksbury</v>
      </c>
      <c r="H12343" s="149" t="s">
        <v>3770</v>
      </c>
      <c r="I12343">
        <v>40005706</v>
      </c>
      <c r="J12343" t="s">
        <v>14808</v>
      </c>
      <c r="K12343" t="s">
        <v>25141</v>
      </c>
      <c r="L12343" t="s">
        <v>25084</v>
      </c>
      <c r="M12343" t="s">
        <v>17430</v>
      </c>
      <c r="N12343" t="s">
        <v>25142</v>
      </c>
      <c r="Q12343" t="s">
        <v>12415</v>
      </c>
      <c r="R12343" t="s">
        <v>12416</v>
      </c>
      <c r="S12343" t="s">
        <v>25143</v>
      </c>
      <c r="U12343" t="s">
        <v>12418</v>
      </c>
      <c r="W12343">
        <v>11</v>
      </c>
      <c r="X12343">
        <v>1</v>
      </c>
      <c r="Y12343" t="s">
        <v>12419</v>
      </c>
      <c r="Z12343" t="s">
        <v>12420</v>
      </c>
      <c r="AA12343" t="s">
        <v>12429</v>
      </c>
      <c r="AB12343" t="s">
        <v>12430</v>
      </c>
      <c r="AC12343">
        <v>2</v>
      </c>
      <c r="AD12343" s="123">
        <v>39897</v>
      </c>
      <c r="AE12343" t="s">
        <v>12431</v>
      </c>
      <c r="AG12343">
        <v>40005706</v>
      </c>
      <c r="AL12343" t="s">
        <v>12430</v>
      </c>
      <c r="AN12343">
        <v>700100901</v>
      </c>
      <c r="AO12343">
        <v>16</v>
      </c>
      <c r="AP12343" t="s">
        <v>12424</v>
      </c>
      <c r="AQ12343" t="s">
        <v>11408</v>
      </c>
      <c r="AR12343">
        <v>4100</v>
      </c>
      <c r="AT12343">
        <v>0</v>
      </c>
      <c r="AV12343" t="s">
        <v>25144</v>
      </c>
      <c r="AW12343">
        <v>116100</v>
      </c>
    </row>
    <row r="12344" spans="1:49" x14ac:dyDescent="0.25">
      <c r="A12344">
        <v>4100</v>
      </c>
      <c r="B12344">
        <v>30005</v>
      </c>
      <c r="C12344">
        <v>4006</v>
      </c>
      <c r="D12344">
        <v>416</v>
      </c>
      <c r="E12344" s="124" t="s">
        <v>24857</v>
      </c>
      <c r="F12344" t="str">
        <f t="shared" si="258"/>
        <v>Shawn TewksburyFUJI FILM MICRODISKS U.S.A. INC.</v>
      </c>
      <c r="G12344" s="150" t="str">
        <f t="shared" si="259"/>
        <v>Shawn Tewksbury</v>
      </c>
      <c r="H12344" s="149" t="s">
        <v>13608</v>
      </c>
      <c r="I12344">
        <v>40002702</v>
      </c>
      <c r="K12344" t="s">
        <v>25145</v>
      </c>
      <c r="L12344" t="s">
        <v>24962</v>
      </c>
      <c r="M12344" t="s">
        <v>12718</v>
      </c>
      <c r="N12344" t="s">
        <v>25146</v>
      </c>
      <c r="Q12344" t="s">
        <v>12415</v>
      </c>
      <c r="R12344" t="s">
        <v>12416</v>
      </c>
      <c r="S12344" t="s">
        <v>25147</v>
      </c>
      <c r="U12344" t="s">
        <v>12418</v>
      </c>
      <c r="W12344">
        <v>11</v>
      </c>
      <c r="X12344">
        <v>1</v>
      </c>
      <c r="Y12344" t="s">
        <v>12419</v>
      </c>
      <c r="Z12344" t="s">
        <v>12420</v>
      </c>
      <c r="AA12344" t="s">
        <v>12421</v>
      </c>
      <c r="AB12344" t="s">
        <v>12422</v>
      </c>
      <c r="AC12344">
        <v>2</v>
      </c>
      <c r="AD12344" s="123">
        <v>39111</v>
      </c>
      <c r="AE12344" t="s">
        <v>12423</v>
      </c>
      <c r="AG12344">
        <v>40002702</v>
      </c>
      <c r="AL12344" t="s">
        <v>12422</v>
      </c>
      <c r="AN12344">
        <v>2201712601</v>
      </c>
      <c r="AO12344">
        <v>16</v>
      </c>
      <c r="AP12344" t="s">
        <v>12424</v>
      </c>
      <c r="AQ12344" t="s">
        <v>11408</v>
      </c>
      <c r="AR12344">
        <v>4100</v>
      </c>
      <c r="AT12344">
        <v>2005</v>
      </c>
      <c r="AV12344" t="s">
        <v>25148</v>
      </c>
      <c r="AW12344">
        <v>116100</v>
      </c>
    </row>
    <row r="12345" spans="1:49" x14ac:dyDescent="0.25">
      <c r="A12345">
        <v>4100</v>
      </c>
      <c r="B12345">
        <v>30005</v>
      </c>
      <c r="C12345">
        <v>4006</v>
      </c>
      <c r="D12345">
        <v>416</v>
      </c>
      <c r="E12345" s="124" t="s">
        <v>24857</v>
      </c>
      <c r="F12345" t="str">
        <f t="shared" si="258"/>
        <v>Shawn TewksburyFULL CIRCLE PADDING, INC.</v>
      </c>
      <c r="G12345" s="150" t="str">
        <f t="shared" si="259"/>
        <v>Shawn Tewksbury</v>
      </c>
      <c r="H12345" s="149" t="s">
        <v>3779</v>
      </c>
      <c r="I12345">
        <v>40001202</v>
      </c>
      <c r="L12345" t="s">
        <v>25149</v>
      </c>
      <c r="M12345" t="s">
        <v>12718</v>
      </c>
      <c r="O12345">
        <v>388</v>
      </c>
      <c r="P12345">
        <v>2766</v>
      </c>
      <c r="Q12345" t="s">
        <v>12415</v>
      </c>
      <c r="R12345" t="s">
        <v>12416</v>
      </c>
      <c r="S12345" t="s">
        <v>25150</v>
      </c>
      <c r="U12345" t="s">
        <v>12418</v>
      </c>
      <c r="W12345">
        <v>11</v>
      </c>
      <c r="X12345">
        <v>2</v>
      </c>
      <c r="Y12345" t="s">
        <v>12419</v>
      </c>
      <c r="Z12345" t="s">
        <v>12420</v>
      </c>
      <c r="AA12345" t="s">
        <v>12421</v>
      </c>
      <c r="AB12345" t="s">
        <v>12422</v>
      </c>
      <c r="AC12345">
        <v>2</v>
      </c>
      <c r="AD12345" s="123">
        <v>39111</v>
      </c>
      <c r="AE12345" t="s">
        <v>12423</v>
      </c>
      <c r="AG12345">
        <v>40001202</v>
      </c>
      <c r="AL12345" t="s">
        <v>12422</v>
      </c>
      <c r="AN12345">
        <v>2200536401</v>
      </c>
      <c r="AO12345">
        <v>16</v>
      </c>
      <c r="AP12345" t="s">
        <v>12424</v>
      </c>
      <c r="AQ12345" t="s">
        <v>11408</v>
      </c>
      <c r="AR12345">
        <v>4100</v>
      </c>
      <c r="AT12345">
        <v>2005</v>
      </c>
      <c r="AV12345" t="s">
        <v>16179</v>
      </c>
      <c r="AW12345">
        <v>116100</v>
      </c>
    </row>
    <row r="12346" spans="1:49" x14ac:dyDescent="0.25">
      <c r="A12346">
        <v>4100</v>
      </c>
      <c r="B12346">
        <v>30005</v>
      </c>
      <c r="C12346">
        <v>4006</v>
      </c>
      <c r="D12346">
        <v>416</v>
      </c>
      <c r="E12346" s="124" t="s">
        <v>24857</v>
      </c>
      <c r="F12346" t="str">
        <f t="shared" si="258"/>
        <v>Shawn TewksburyGATES MECTROL</v>
      </c>
      <c r="G12346" s="150" t="str">
        <f t="shared" si="259"/>
        <v>Shawn Tewksbury</v>
      </c>
      <c r="H12346" s="149" t="s">
        <v>3833</v>
      </c>
      <c r="I12346">
        <v>40008414</v>
      </c>
      <c r="K12346" t="s">
        <v>25151</v>
      </c>
      <c r="L12346" t="s">
        <v>17098</v>
      </c>
      <c r="M12346" t="s">
        <v>17500</v>
      </c>
      <c r="N12346">
        <v>3079</v>
      </c>
      <c r="Q12346" t="s">
        <v>12415</v>
      </c>
      <c r="R12346" t="s">
        <v>12416</v>
      </c>
      <c r="S12346" t="s">
        <v>25152</v>
      </c>
      <c r="U12346" t="s">
        <v>12418</v>
      </c>
      <c r="W12346">
        <v>11</v>
      </c>
      <c r="X12346">
        <v>2</v>
      </c>
      <c r="Y12346" t="s">
        <v>12419</v>
      </c>
      <c r="Z12346" t="s">
        <v>12420</v>
      </c>
      <c r="AA12346" t="s">
        <v>12429</v>
      </c>
      <c r="AB12346" t="s">
        <v>12422</v>
      </c>
      <c r="AC12346">
        <v>2</v>
      </c>
      <c r="AD12346" s="123">
        <v>43283</v>
      </c>
      <c r="AE12346" t="s">
        <v>12431</v>
      </c>
      <c r="AG12346">
        <v>40008414</v>
      </c>
      <c r="AL12346" t="s">
        <v>12422</v>
      </c>
      <c r="AN12346">
        <v>3001502201</v>
      </c>
      <c r="AO12346">
        <v>16</v>
      </c>
      <c r="AP12346" t="s">
        <v>12424</v>
      </c>
      <c r="AQ12346" t="s">
        <v>11408</v>
      </c>
      <c r="AR12346">
        <v>4100</v>
      </c>
      <c r="AT12346">
        <v>0</v>
      </c>
      <c r="AV12346" t="s">
        <v>25153</v>
      </c>
      <c r="AW12346">
        <v>116100</v>
      </c>
    </row>
    <row r="12347" spans="1:49" x14ac:dyDescent="0.25">
      <c r="A12347">
        <v>4100</v>
      </c>
      <c r="B12347">
        <v>30005</v>
      </c>
      <c r="C12347">
        <v>4006</v>
      </c>
      <c r="D12347">
        <v>416</v>
      </c>
      <c r="E12347" s="124" t="s">
        <v>24857</v>
      </c>
      <c r="F12347" t="str">
        <f t="shared" si="258"/>
        <v>Shawn TewksburyGEORGIA-PACIFIC GYPSUM, LLC - NWGTN</v>
      </c>
      <c r="G12347" s="150" t="str">
        <f t="shared" si="259"/>
        <v>Shawn Tewksbury</v>
      </c>
      <c r="H12347" s="149" t="s">
        <v>3925</v>
      </c>
      <c r="I12347">
        <v>40007164</v>
      </c>
      <c r="J12347" t="s">
        <v>25154</v>
      </c>
      <c r="L12347" t="s">
        <v>13312</v>
      </c>
      <c r="M12347" t="s">
        <v>12494</v>
      </c>
      <c r="O12347">
        <v>981974</v>
      </c>
      <c r="P12347" t="s">
        <v>16197</v>
      </c>
      <c r="Q12347" t="s">
        <v>12415</v>
      </c>
      <c r="R12347" t="s">
        <v>12416</v>
      </c>
      <c r="S12347" t="s">
        <v>25155</v>
      </c>
      <c r="U12347" t="s">
        <v>12418</v>
      </c>
      <c r="V12347">
        <v>233</v>
      </c>
      <c r="W12347">
        <v>11</v>
      </c>
      <c r="X12347">
        <v>1</v>
      </c>
      <c r="Y12347" t="s">
        <v>12419</v>
      </c>
      <c r="Z12347" t="s">
        <v>12420</v>
      </c>
      <c r="AA12347" t="s">
        <v>12429</v>
      </c>
      <c r="AB12347" t="s">
        <v>12757</v>
      </c>
      <c r="AC12347">
        <v>2</v>
      </c>
      <c r="AD12347" s="123">
        <v>41508</v>
      </c>
      <c r="AE12347" t="s">
        <v>12431</v>
      </c>
      <c r="AG12347">
        <v>40007164</v>
      </c>
      <c r="AL12347" t="s">
        <v>12757</v>
      </c>
      <c r="AN12347">
        <v>4414109801</v>
      </c>
      <c r="AO12347">
        <v>16</v>
      </c>
      <c r="AP12347" t="s">
        <v>12424</v>
      </c>
      <c r="AQ12347" t="s">
        <v>11408</v>
      </c>
      <c r="AR12347">
        <v>4100</v>
      </c>
      <c r="AT12347">
        <v>0</v>
      </c>
      <c r="AV12347" t="s">
        <v>14223</v>
      </c>
      <c r="AW12347">
        <v>116100</v>
      </c>
    </row>
    <row r="12348" spans="1:49" x14ac:dyDescent="0.25">
      <c r="A12348">
        <v>4100</v>
      </c>
      <c r="B12348">
        <v>30005</v>
      </c>
      <c r="C12348">
        <v>4006</v>
      </c>
      <c r="D12348">
        <v>416</v>
      </c>
      <c r="E12348" s="124" t="s">
        <v>24857</v>
      </c>
      <c r="F12348" t="str">
        <f t="shared" si="258"/>
        <v>Shawn TewksburyGERBER SCIENTIFIC INTERNATIONAL, IN</v>
      </c>
      <c r="G12348" s="150" t="str">
        <f t="shared" si="259"/>
        <v>Shawn Tewksbury</v>
      </c>
      <c r="H12348" s="149" t="s">
        <v>3939</v>
      </c>
      <c r="I12348">
        <v>40007476</v>
      </c>
      <c r="K12348" t="s">
        <v>25156</v>
      </c>
      <c r="L12348" t="s">
        <v>25157</v>
      </c>
      <c r="M12348" t="s">
        <v>17430</v>
      </c>
      <c r="N12348">
        <v>6084</v>
      </c>
      <c r="Q12348" t="s">
        <v>12415</v>
      </c>
      <c r="R12348" t="s">
        <v>12416</v>
      </c>
      <c r="S12348" t="s">
        <v>25158</v>
      </c>
      <c r="U12348" t="s">
        <v>12418</v>
      </c>
      <c r="W12348">
        <v>11</v>
      </c>
      <c r="X12348">
        <v>0</v>
      </c>
      <c r="Y12348" t="s">
        <v>12419</v>
      </c>
      <c r="Z12348" t="s">
        <v>12420</v>
      </c>
      <c r="AA12348" t="s">
        <v>12429</v>
      </c>
      <c r="AB12348" t="s">
        <v>12473</v>
      </c>
      <c r="AC12348">
        <v>2</v>
      </c>
      <c r="AD12348" s="123">
        <v>42011</v>
      </c>
      <c r="AE12348" t="s">
        <v>12431</v>
      </c>
      <c r="AG12348">
        <v>40007476</v>
      </c>
      <c r="AL12348" t="s">
        <v>12473</v>
      </c>
      <c r="AN12348">
        <v>701316301</v>
      </c>
      <c r="AO12348">
        <v>16</v>
      </c>
      <c r="AP12348" t="s">
        <v>12424</v>
      </c>
      <c r="AQ12348" t="s">
        <v>11408</v>
      </c>
      <c r="AR12348">
        <v>4100</v>
      </c>
      <c r="AT12348">
        <v>0</v>
      </c>
      <c r="AV12348" t="s">
        <v>25159</v>
      </c>
      <c r="AW12348">
        <v>116100</v>
      </c>
    </row>
    <row r="12349" spans="1:49" x14ac:dyDescent="0.25">
      <c r="A12349">
        <v>4100</v>
      </c>
      <c r="B12349">
        <v>30005</v>
      </c>
      <c r="C12349">
        <v>4006</v>
      </c>
      <c r="D12349">
        <v>416</v>
      </c>
      <c r="E12349" s="124" t="s">
        <v>24857</v>
      </c>
      <c r="F12349" t="str">
        <f t="shared" si="258"/>
        <v>Shawn TewksburyGLUERTEC</v>
      </c>
      <c r="G12349" s="150" t="str">
        <f t="shared" si="259"/>
        <v>Shawn Tewksbury</v>
      </c>
      <c r="H12349" s="149" t="s">
        <v>4005</v>
      </c>
      <c r="I12349">
        <v>40002089</v>
      </c>
      <c r="K12349" t="s">
        <v>25160</v>
      </c>
      <c r="L12349" t="s">
        <v>14429</v>
      </c>
      <c r="M12349" t="s">
        <v>17500</v>
      </c>
      <c r="N12349" t="s">
        <v>25161</v>
      </c>
      <c r="Q12349" t="s">
        <v>12415</v>
      </c>
      <c r="R12349" t="s">
        <v>12416</v>
      </c>
      <c r="S12349" t="s">
        <v>25162</v>
      </c>
      <c r="U12349" t="s">
        <v>12418</v>
      </c>
      <c r="W12349">
        <v>11</v>
      </c>
      <c r="X12349">
        <v>0</v>
      </c>
      <c r="Y12349" t="s">
        <v>12419</v>
      </c>
      <c r="Z12349" t="s">
        <v>12420</v>
      </c>
      <c r="AA12349" t="s">
        <v>12421</v>
      </c>
      <c r="AB12349" t="s">
        <v>12422</v>
      </c>
      <c r="AC12349">
        <v>2</v>
      </c>
      <c r="AD12349" s="123">
        <v>39111</v>
      </c>
      <c r="AE12349" t="s">
        <v>12423</v>
      </c>
      <c r="AG12349">
        <v>40002089</v>
      </c>
      <c r="AL12349" t="s">
        <v>12422</v>
      </c>
      <c r="AN12349">
        <v>3001105701</v>
      </c>
      <c r="AO12349">
        <v>16</v>
      </c>
      <c r="AP12349" t="s">
        <v>12424</v>
      </c>
      <c r="AQ12349" t="s">
        <v>11408</v>
      </c>
      <c r="AR12349">
        <v>4100</v>
      </c>
      <c r="AT12349">
        <v>2005</v>
      </c>
      <c r="AV12349" t="s">
        <v>4005</v>
      </c>
      <c r="AW12349">
        <v>116100</v>
      </c>
    </row>
    <row r="12350" spans="1:49" x14ac:dyDescent="0.25">
      <c r="A12350">
        <v>4100</v>
      </c>
      <c r="B12350">
        <v>30005</v>
      </c>
      <c r="C12350">
        <v>4006</v>
      </c>
      <c r="D12350">
        <v>416</v>
      </c>
      <c r="E12350" s="124" t="s">
        <v>24857</v>
      </c>
      <c r="F12350" t="str">
        <f t="shared" si="258"/>
        <v>Shawn TewksburyGOLD MEDAL BAKERY</v>
      </c>
      <c r="G12350" s="150" t="str">
        <f t="shared" si="259"/>
        <v>Shawn Tewksbury</v>
      </c>
      <c r="H12350" s="149" t="s">
        <v>4037</v>
      </c>
      <c r="I12350">
        <v>40005722</v>
      </c>
      <c r="K12350" t="s">
        <v>25163</v>
      </c>
      <c r="L12350" t="s">
        <v>25164</v>
      </c>
      <c r="M12350" t="s">
        <v>12718</v>
      </c>
      <c r="N12350">
        <v>2724</v>
      </c>
      <c r="Q12350" t="s">
        <v>12415</v>
      </c>
      <c r="R12350" t="s">
        <v>12416</v>
      </c>
      <c r="S12350" t="s">
        <v>25165</v>
      </c>
      <c r="U12350" t="s">
        <v>12418</v>
      </c>
      <c r="W12350">
        <v>11</v>
      </c>
      <c r="X12350">
        <v>1</v>
      </c>
      <c r="Y12350" t="s">
        <v>12765</v>
      </c>
      <c r="Z12350" t="s">
        <v>12420</v>
      </c>
      <c r="AA12350" t="s">
        <v>12485</v>
      </c>
      <c r="AB12350" t="s">
        <v>12422</v>
      </c>
      <c r="AC12350">
        <v>2</v>
      </c>
      <c r="AD12350" s="123">
        <v>39906</v>
      </c>
      <c r="AE12350" t="s">
        <v>12528</v>
      </c>
      <c r="AG12350">
        <v>40005722</v>
      </c>
      <c r="AL12350" t="s">
        <v>12422</v>
      </c>
      <c r="AN12350">
        <v>2200502401</v>
      </c>
      <c r="AO12350">
        <v>16</v>
      </c>
      <c r="AP12350" t="s">
        <v>12424</v>
      </c>
      <c r="AQ12350" t="s">
        <v>11408</v>
      </c>
      <c r="AR12350">
        <v>4100</v>
      </c>
      <c r="AS12350" t="s">
        <v>12491</v>
      </c>
      <c r="AT12350">
        <v>0</v>
      </c>
      <c r="AV12350" t="s">
        <v>25166</v>
      </c>
      <c r="AW12350">
        <v>116100</v>
      </c>
    </row>
    <row r="12351" spans="1:49" x14ac:dyDescent="0.25">
      <c r="A12351">
        <v>4100</v>
      </c>
      <c r="B12351">
        <v>30005</v>
      </c>
      <c r="C12351">
        <v>4006</v>
      </c>
      <c r="D12351">
        <v>416</v>
      </c>
      <c r="E12351" s="124" t="s">
        <v>24857</v>
      </c>
      <c r="F12351" t="str">
        <f t="shared" si="258"/>
        <v>Shawn TewksburyGRAPHIC WEST PACKAGING MACHINERY</v>
      </c>
      <c r="G12351" s="150" t="str">
        <f t="shared" si="259"/>
        <v>Shawn Tewksbury</v>
      </c>
      <c r="H12351" s="149" t="s">
        <v>4132</v>
      </c>
      <c r="I12351">
        <v>40004580</v>
      </c>
      <c r="K12351" t="s">
        <v>25167</v>
      </c>
      <c r="L12351" t="s">
        <v>16893</v>
      </c>
      <c r="M12351" t="s">
        <v>17430</v>
      </c>
      <c r="N12351">
        <v>6042</v>
      </c>
      <c r="Q12351" t="s">
        <v>12415</v>
      </c>
      <c r="R12351" t="s">
        <v>12416</v>
      </c>
      <c r="S12351" t="s">
        <v>25168</v>
      </c>
      <c r="T12351">
        <v>310827</v>
      </c>
      <c r="U12351" t="s">
        <v>12418</v>
      </c>
      <c r="V12351">
        <v>245</v>
      </c>
      <c r="W12351">
        <v>11</v>
      </c>
      <c r="X12351">
        <v>0</v>
      </c>
      <c r="Y12351" t="s">
        <v>12419</v>
      </c>
      <c r="Z12351" t="s">
        <v>12420</v>
      </c>
      <c r="AA12351" t="s">
        <v>12429</v>
      </c>
      <c r="AB12351" t="s">
        <v>12422</v>
      </c>
      <c r="AC12351">
        <v>2</v>
      </c>
      <c r="AD12351" s="123">
        <v>39142</v>
      </c>
      <c r="AE12351" t="s">
        <v>12431</v>
      </c>
      <c r="AG12351">
        <v>40004580</v>
      </c>
      <c r="AL12351" t="s">
        <v>12422</v>
      </c>
      <c r="AN12351">
        <v>700302201</v>
      </c>
      <c r="AO12351">
        <v>16</v>
      </c>
      <c r="AP12351" t="s">
        <v>12424</v>
      </c>
      <c r="AQ12351" t="s">
        <v>11408</v>
      </c>
      <c r="AR12351">
        <v>4100</v>
      </c>
      <c r="AT12351">
        <v>0</v>
      </c>
      <c r="AV12351" t="s">
        <v>19580</v>
      </c>
      <c r="AW12351">
        <v>116100</v>
      </c>
    </row>
    <row r="12352" spans="1:49" x14ac:dyDescent="0.25">
      <c r="A12352">
        <v>4100</v>
      </c>
      <c r="B12352">
        <v>30005</v>
      </c>
      <c r="C12352">
        <v>4006</v>
      </c>
      <c r="D12352">
        <v>416</v>
      </c>
      <c r="E12352" s="124" t="s">
        <v>24857</v>
      </c>
      <c r="F12352" t="str">
        <f t="shared" si="258"/>
        <v>Shawn TewksburyGREGOR TECHNOLOGIES, LLC</v>
      </c>
      <c r="G12352" s="150" t="str">
        <f t="shared" si="259"/>
        <v>Shawn Tewksbury</v>
      </c>
      <c r="H12352" s="149" t="s">
        <v>4161</v>
      </c>
      <c r="I12352">
        <v>40003562</v>
      </c>
      <c r="K12352" t="s">
        <v>25169</v>
      </c>
      <c r="L12352" t="s">
        <v>25170</v>
      </c>
      <c r="M12352" t="s">
        <v>17430</v>
      </c>
      <c r="N12352" t="s">
        <v>25171</v>
      </c>
      <c r="Q12352" t="s">
        <v>12415</v>
      </c>
      <c r="R12352" t="s">
        <v>12416</v>
      </c>
      <c r="S12352" t="s">
        <v>25172</v>
      </c>
      <c r="U12352" t="s">
        <v>12418</v>
      </c>
      <c r="W12352">
        <v>11</v>
      </c>
      <c r="X12352">
        <v>1</v>
      </c>
      <c r="Y12352" t="s">
        <v>12419</v>
      </c>
      <c r="Z12352" t="s">
        <v>12420</v>
      </c>
      <c r="AA12352" t="s">
        <v>12421</v>
      </c>
      <c r="AB12352" t="s">
        <v>12422</v>
      </c>
      <c r="AC12352">
        <v>2</v>
      </c>
      <c r="AD12352" s="123">
        <v>39111</v>
      </c>
      <c r="AE12352" t="s">
        <v>12423</v>
      </c>
      <c r="AG12352">
        <v>40003562</v>
      </c>
      <c r="AL12352" t="s">
        <v>12422</v>
      </c>
      <c r="AN12352">
        <v>700505301</v>
      </c>
      <c r="AO12352">
        <v>16</v>
      </c>
      <c r="AP12352" t="s">
        <v>12424</v>
      </c>
      <c r="AQ12352" t="s">
        <v>11408</v>
      </c>
      <c r="AR12352">
        <v>4100</v>
      </c>
      <c r="AT12352">
        <v>0</v>
      </c>
      <c r="AV12352" t="s">
        <v>25173</v>
      </c>
      <c r="AW12352">
        <v>116100</v>
      </c>
    </row>
    <row r="12353" spans="1:49" x14ac:dyDescent="0.25">
      <c r="A12353">
        <v>4100</v>
      </c>
      <c r="B12353">
        <v>30005</v>
      </c>
      <c r="C12353">
        <v>4006</v>
      </c>
      <c r="D12353">
        <v>416</v>
      </c>
      <c r="E12353" s="124" t="s">
        <v>24857</v>
      </c>
      <c r="F12353" t="str">
        <f t="shared" si="258"/>
        <v>Shawn TewksburyGREYSTONE OF LINCOLN, INC</v>
      </c>
      <c r="G12353" s="150" t="str">
        <f t="shared" si="259"/>
        <v>Shawn Tewksbury</v>
      </c>
      <c r="H12353" s="149" t="s">
        <v>4170</v>
      </c>
      <c r="I12353">
        <v>40008433</v>
      </c>
      <c r="K12353" t="s">
        <v>25174</v>
      </c>
      <c r="L12353" t="s">
        <v>16201</v>
      </c>
      <c r="M12353" t="s">
        <v>20623</v>
      </c>
      <c r="N12353">
        <v>2865</v>
      </c>
      <c r="Q12353" t="s">
        <v>12415</v>
      </c>
      <c r="R12353" t="s">
        <v>12416</v>
      </c>
      <c r="S12353" t="s">
        <v>25175</v>
      </c>
      <c r="U12353" t="s">
        <v>12418</v>
      </c>
      <c r="W12353">
        <v>11</v>
      </c>
      <c r="X12353">
        <v>1</v>
      </c>
      <c r="Y12353" t="s">
        <v>12419</v>
      </c>
      <c r="Z12353" t="s">
        <v>12420</v>
      </c>
      <c r="AA12353" t="s">
        <v>12429</v>
      </c>
      <c r="AB12353" t="s">
        <v>12422</v>
      </c>
      <c r="AC12353">
        <v>2</v>
      </c>
      <c r="AD12353" s="123">
        <v>43306</v>
      </c>
      <c r="AE12353" t="s">
        <v>16993</v>
      </c>
      <c r="AG12353">
        <v>40008433</v>
      </c>
      <c r="AL12353" t="s">
        <v>12422</v>
      </c>
      <c r="AN12353">
        <v>4000704971</v>
      </c>
      <c r="AO12353">
        <v>16</v>
      </c>
      <c r="AP12353" t="s">
        <v>12424</v>
      </c>
      <c r="AQ12353" t="s">
        <v>11408</v>
      </c>
      <c r="AR12353">
        <v>4100</v>
      </c>
      <c r="AT12353">
        <v>0</v>
      </c>
      <c r="AV12353" t="s">
        <v>25176</v>
      </c>
      <c r="AW12353">
        <v>116100</v>
      </c>
    </row>
    <row r="12354" spans="1:49" x14ac:dyDescent="0.25">
      <c r="A12354">
        <v>4100</v>
      </c>
      <c r="B12354">
        <v>30005</v>
      </c>
      <c r="C12354">
        <v>4006</v>
      </c>
      <c r="D12354">
        <v>416</v>
      </c>
      <c r="E12354" s="124" t="s">
        <v>24857</v>
      </c>
      <c r="F12354" t="str">
        <f t="shared" si="258"/>
        <v>Shawn TewksburyGUNTHER INTERNATIONAL LTD</v>
      </c>
      <c r="G12354" s="150" t="str">
        <f t="shared" si="259"/>
        <v>Shawn Tewksbury</v>
      </c>
      <c r="H12354" s="149" t="s">
        <v>4213</v>
      </c>
      <c r="I12354">
        <v>40003896</v>
      </c>
      <c r="K12354" t="s">
        <v>25177</v>
      </c>
      <c r="L12354" t="s">
        <v>25178</v>
      </c>
      <c r="M12354" t="s">
        <v>17430</v>
      </c>
      <c r="N12354" t="s">
        <v>25179</v>
      </c>
      <c r="Q12354" t="s">
        <v>12415</v>
      </c>
      <c r="R12354" t="s">
        <v>12416</v>
      </c>
      <c r="S12354" t="s">
        <v>25180</v>
      </c>
      <c r="T12354">
        <v>10287100</v>
      </c>
      <c r="U12354" t="s">
        <v>12418</v>
      </c>
      <c r="W12354">
        <v>11</v>
      </c>
      <c r="X12354">
        <v>0</v>
      </c>
      <c r="Y12354" t="s">
        <v>12472</v>
      </c>
      <c r="Z12354" t="s">
        <v>12420</v>
      </c>
      <c r="AA12354" t="s">
        <v>12421</v>
      </c>
      <c r="AB12354" t="s">
        <v>12422</v>
      </c>
      <c r="AC12354">
        <v>2</v>
      </c>
      <c r="AD12354" s="123">
        <v>39111</v>
      </c>
      <c r="AE12354" t="s">
        <v>12423</v>
      </c>
      <c r="AG12354">
        <v>40003896</v>
      </c>
      <c r="AL12354" t="s">
        <v>12422</v>
      </c>
      <c r="AN12354">
        <v>701103601</v>
      </c>
      <c r="AO12354">
        <v>16</v>
      </c>
      <c r="AP12354" t="s">
        <v>12424</v>
      </c>
      <c r="AQ12354" t="s">
        <v>11408</v>
      </c>
      <c r="AR12354">
        <v>4100</v>
      </c>
      <c r="AT12354">
        <v>2005</v>
      </c>
      <c r="AV12354" t="s">
        <v>25181</v>
      </c>
      <c r="AW12354">
        <v>116100</v>
      </c>
    </row>
    <row r="12355" spans="1:49" x14ac:dyDescent="0.25">
      <c r="A12355">
        <v>4100</v>
      </c>
      <c r="B12355">
        <v>30005</v>
      </c>
      <c r="C12355">
        <v>4006</v>
      </c>
      <c r="D12355">
        <v>416</v>
      </c>
      <c r="E12355" s="124" t="s">
        <v>24857</v>
      </c>
      <c r="F12355" t="str">
        <f t="shared" ref="F12355:F12418" si="260">CONCATENATE(G12355, H12355)</f>
        <v>Shawn TewksburyH&amp;T WATERBURY INC</v>
      </c>
      <c r="G12355" s="150" t="str">
        <f t="shared" si="259"/>
        <v>Shawn Tewksbury</v>
      </c>
      <c r="H12355" s="149" t="s">
        <v>4224</v>
      </c>
      <c r="I12355">
        <v>40005014</v>
      </c>
      <c r="K12355" t="s">
        <v>25182</v>
      </c>
      <c r="L12355" t="s">
        <v>25183</v>
      </c>
      <c r="M12355" t="s">
        <v>17430</v>
      </c>
      <c r="N12355">
        <v>6704</v>
      </c>
      <c r="Q12355" t="s">
        <v>12415</v>
      </c>
      <c r="R12355" t="s">
        <v>12416</v>
      </c>
      <c r="S12355" t="s">
        <v>25184</v>
      </c>
      <c r="T12355">
        <v>310732</v>
      </c>
      <c r="U12355" t="s">
        <v>12418</v>
      </c>
      <c r="W12355">
        <v>11</v>
      </c>
      <c r="X12355">
        <v>1</v>
      </c>
      <c r="Y12355" t="s">
        <v>12472</v>
      </c>
      <c r="Z12355" t="s">
        <v>12420</v>
      </c>
      <c r="AA12355" t="s">
        <v>12429</v>
      </c>
      <c r="AB12355" t="s">
        <v>12422</v>
      </c>
      <c r="AC12355">
        <v>2</v>
      </c>
      <c r="AD12355" s="123">
        <v>39141</v>
      </c>
      <c r="AE12355" t="s">
        <v>13431</v>
      </c>
      <c r="AG12355">
        <v>40005014</v>
      </c>
      <c r="AL12355" t="s">
        <v>12422</v>
      </c>
      <c r="AN12355">
        <v>700905501</v>
      </c>
      <c r="AO12355">
        <v>16</v>
      </c>
      <c r="AP12355" t="s">
        <v>12424</v>
      </c>
      <c r="AQ12355" t="s">
        <v>11408</v>
      </c>
      <c r="AR12355">
        <v>4100</v>
      </c>
      <c r="AT12355">
        <v>0</v>
      </c>
      <c r="AV12355" t="s">
        <v>25185</v>
      </c>
      <c r="AW12355">
        <v>116100</v>
      </c>
    </row>
    <row r="12356" spans="1:49" x14ac:dyDescent="0.25">
      <c r="A12356">
        <v>4100</v>
      </c>
      <c r="B12356">
        <v>30005</v>
      </c>
      <c r="C12356">
        <v>4006</v>
      </c>
      <c r="D12356">
        <v>416</v>
      </c>
      <c r="E12356" s="124" t="s">
        <v>24857</v>
      </c>
      <c r="F12356" t="str">
        <f t="shared" si="260"/>
        <v>Shawn TewksburyHANORA SPINNING</v>
      </c>
      <c r="G12356" s="150" t="str">
        <f t="shared" si="259"/>
        <v>Shawn Tewksbury</v>
      </c>
      <c r="H12356" s="149" t="s">
        <v>4261</v>
      </c>
      <c r="I12356">
        <v>40007229</v>
      </c>
      <c r="J12356" t="s">
        <v>25186</v>
      </c>
      <c r="K12356" t="s">
        <v>25187</v>
      </c>
      <c r="L12356" t="s">
        <v>25188</v>
      </c>
      <c r="M12356" t="s">
        <v>20623</v>
      </c>
      <c r="N12356">
        <v>2895</v>
      </c>
      <c r="Q12356" t="s">
        <v>12415</v>
      </c>
      <c r="R12356" t="s">
        <v>12416</v>
      </c>
      <c r="S12356" t="s">
        <v>25189</v>
      </c>
      <c r="U12356" t="s">
        <v>12418</v>
      </c>
      <c r="W12356">
        <v>11</v>
      </c>
      <c r="X12356">
        <v>1</v>
      </c>
      <c r="Y12356" t="s">
        <v>12419</v>
      </c>
      <c r="Z12356" t="s">
        <v>12420</v>
      </c>
      <c r="AA12356" t="s">
        <v>12429</v>
      </c>
      <c r="AB12356" t="s">
        <v>12422</v>
      </c>
      <c r="AC12356">
        <v>2</v>
      </c>
      <c r="AD12356" s="123">
        <v>41612</v>
      </c>
      <c r="AE12356" t="s">
        <v>12431</v>
      </c>
      <c r="AG12356">
        <v>40007229</v>
      </c>
      <c r="AL12356" t="s">
        <v>12422</v>
      </c>
      <c r="AN12356">
        <v>4000701801</v>
      </c>
      <c r="AO12356">
        <v>16</v>
      </c>
      <c r="AP12356" t="s">
        <v>12424</v>
      </c>
      <c r="AQ12356" t="s">
        <v>11408</v>
      </c>
      <c r="AR12356">
        <v>4100</v>
      </c>
      <c r="AT12356">
        <v>0</v>
      </c>
      <c r="AV12356" t="s">
        <v>25190</v>
      </c>
      <c r="AW12356">
        <v>116100</v>
      </c>
    </row>
    <row r="12357" spans="1:49" x14ac:dyDescent="0.25">
      <c r="A12357">
        <v>4100</v>
      </c>
      <c r="B12357">
        <v>30005</v>
      </c>
      <c r="C12357">
        <v>4006</v>
      </c>
      <c r="D12357">
        <v>416</v>
      </c>
      <c r="E12357" s="124" t="s">
        <v>24857</v>
      </c>
      <c r="F12357" t="str">
        <f t="shared" si="260"/>
        <v>Shawn TewksburyHILLIARD'S CHOCOLATE SYS.</v>
      </c>
      <c r="G12357" s="150" t="str">
        <f t="shared" si="259"/>
        <v>Shawn Tewksbury</v>
      </c>
      <c r="H12357" s="149" t="s">
        <v>4367</v>
      </c>
      <c r="I12357">
        <v>40003753</v>
      </c>
      <c r="J12357" t="s">
        <v>25191</v>
      </c>
      <c r="K12357" t="s">
        <v>25192</v>
      </c>
      <c r="L12357" t="s">
        <v>25193</v>
      </c>
      <c r="M12357" t="s">
        <v>12718</v>
      </c>
      <c r="N12357" t="s">
        <v>25194</v>
      </c>
      <c r="Q12357" t="s">
        <v>12415</v>
      </c>
      <c r="R12357" t="s">
        <v>12416</v>
      </c>
      <c r="S12357" t="s">
        <v>25195</v>
      </c>
      <c r="U12357" t="s">
        <v>12418</v>
      </c>
      <c r="W12357">
        <v>11</v>
      </c>
      <c r="X12357">
        <v>0</v>
      </c>
      <c r="Y12357" t="s">
        <v>12419</v>
      </c>
      <c r="Z12357" t="s">
        <v>12420</v>
      </c>
      <c r="AA12357" t="s">
        <v>12421</v>
      </c>
      <c r="AB12357" t="s">
        <v>12422</v>
      </c>
      <c r="AC12357">
        <v>2</v>
      </c>
      <c r="AD12357" s="123">
        <v>39111</v>
      </c>
      <c r="AE12357" t="s">
        <v>12423</v>
      </c>
      <c r="AG12357">
        <v>40003753</v>
      </c>
      <c r="AL12357" t="s">
        <v>12422</v>
      </c>
      <c r="AN12357">
        <v>2202339601</v>
      </c>
      <c r="AO12357">
        <v>16</v>
      </c>
      <c r="AP12357" t="s">
        <v>12424</v>
      </c>
      <c r="AQ12357" t="s">
        <v>11408</v>
      </c>
      <c r="AR12357">
        <v>4100</v>
      </c>
      <c r="AT12357">
        <v>2005</v>
      </c>
      <c r="AV12357" t="s">
        <v>25196</v>
      </c>
      <c r="AW12357">
        <v>116100</v>
      </c>
    </row>
    <row r="12358" spans="1:49" x14ac:dyDescent="0.25">
      <c r="A12358">
        <v>4100</v>
      </c>
      <c r="B12358">
        <v>30005</v>
      </c>
      <c r="C12358">
        <v>4006</v>
      </c>
      <c r="D12358">
        <v>416</v>
      </c>
      <c r="E12358" s="124" t="s">
        <v>24857</v>
      </c>
      <c r="F12358" t="str">
        <f t="shared" si="260"/>
        <v>Shawn TewksburyHOME MARKET FOODS INC.</v>
      </c>
      <c r="G12358" s="150" t="str">
        <f t="shared" si="259"/>
        <v>Shawn Tewksbury</v>
      </c>
      <c r="H12358" s="149" t="s">
        <v>4404</v>
      </c>
      <c r="I12358">
        <v>40007369</v>
      </c>
      <c r="K12358" t="s">
        <v>25197</v>
      </c>
      <c r="L12358" t="s">
        <v>24898</v>
      </c>
      <c r="M12358" t="s">
        <v>12718</v>
      </c>
      <c r="N12358">
        <v>2062</v>
      </c>
      <c r="Q12358" t="s">
        <v>12415</v>
      </c>
      <c r="R12358" t="s">
        <v>12416</v>
      </c>
      <c r="S12358" t="s">
        <v>25198</v>
      </c>
      <c r="U12358" t="s">
        <v>12418</v>
      </c>
      <c r="W12358">
        <v>11</v>
      </c>
      <c r="X12358">
        <v>1</v>
      </c>
      <c r="Y12358" t="s">
        <v>12419</v>
      </c>
      <c r="Z12358" t="s">
        <v>12420</v>
      </c>
      <c r="AA12358" t="s">
        <v>12429</v>
      </c>
      <c r="AB12358" t="s">
        <v>12422</v>
      </c>
      <c r="AC12358">
        <v>2</v>
      </c>
      <c r="AD12358" s="123">
        <v>41800</v>
      </c>
      <c r="AE12358" t="s">
        <v>12431</v>
      </c>
      <c r="AG12358">
        <v>40007369</v>
      </c>
      <c r="AL12358" t="s">
        <v>12422</v>
      </c>
      <c r="AN12358">
        <v>2202107401</v>
      </c>
      <c r="AO12358">
        <v>16</v>
      </c>
      <c r="AP12358" t="s">
        <v>12424</v>
      </c>
      <c r="AQ12358" t="s">
        <v>11408</v>
      </c>
      <c r="AR12358">
        <v>4100</v>
      </c>
      <c r="AT12358">
        <v>0</v>
      </c>
      <c r="AV12358" t="s">
        <v>25199</v>
      </c>
      <c r="AW12358">
        <v>116100</v>
      </c>
    </row>
    <row r="12359" spans="1:49" x14ac:dyDescent="0.25">
      <c r="A12359">
        <v>4100</v>
      </c>
      <c r="B12359">
        <v>30005</v>
      </c>
      <c r="C12359">
        <v>4006</v>
      </c>
      <c r="D12359">
        <v>416</v>
      </c>
      <c r="E12359" s="124" t="s">
        <v>24857</v>
      </c>
      <c r="F12359" t="str">
        <f t="shared" si="260"/>
        <v>Shawn TewksburyHOOSIC RIVER HYDRO, LLC</v>
      </c>
      <c r="G12359" s="150" t="str">
        <f t="shared" si="259"/>
        <v>Shawn Tewksbury</v>
      </c>
      <c r="H12359" s="149" t="s">
        <v>4424</v>
      </c>
      <c r="I12359">
        <v>40008295</v>
      </c>
      <c r="L12359" t="s">
        <v>25011</v>
      </c>
      <c r="M12359" t="s">
        <v>25012</v>
      </c>
      <c r="O12359">
        <v>338</v>
      </c>
      <c r="P12359">
        <v>5257</v>
      </c>
      <c r="Q12359" t="s">
        <v>12415</v>
      </c>
      <c r="R12359" t="s">
        <v>12416</v>
      </c>
      <c r="S12359" t="s">
        <v>25013</v>
      </c>
      <c r="U12359" t="s">
        <v>12418</v>
      </c>
      <c r="W12359">
        <v>11</v>
      </c>
      <c r="X12359">
        <v>1</v>
      </c>
      <c r="Y12359" t="s">
        <v>12419</v>
      </c>
      <c r="Z12359" t="s">
        <v>12420</v>
      </c>
      <c r="AA12359" t="s">
        <v>12429</v>
      </c>
      <c r="AB12359" t="s">
        <v>12430</v>
      </c>
      <c r="AC12359">
        <v>2</v>
      </c>
      <c r="AD12359" s="123">
        <v>43124</v>
      </c>
      <c r="AE12359" t="s">
        <v>12431</v>
      </c>
      <c r="AG12359">
        <v>40008295</v>
      </c>
      <c r="AL12359" t="s">
        <v>12430</v>
      </c>
      <c r="AN12359">
        <v>4600304331</v>
      </c>
      <c r="AO12359">
        <v>16</v>
      </c>
      <c r="AP12359" t="s">
        <v>12424</v>
      </c>
      <c r="AQ12359" t="s">
        <v>11408</v>
      </c>
      <c r="AR12359">
        <v>4100</v>
      </c>
      <c r="AT12359">
        <v>0</v>
      </c>
      <c r="AV12359" t="s">
        <v>25200</v>
      </c>
      <c r="AW12359">
        <v>116100</v>
      </c>
    </row>
    <row r="12360" spans="1:49" x14ac:dyDescent="0.25">
      <c r="A12360">
        <v>4100</v>
      </c>
      <c r="B12360">
        <v>30005</v>
      </c>
      <c r="C12360">
        <v>4006</v>
      </c>
      <c r="D12360">
        <v>416</v>
      </c>
      <c r="E12360" s="124" t="s">
        <v>24857</v>
      </c>
      <c r="F12360" t="str">
        <f t="shared" si="260"/>
        <v>Shawn TewksburyHUB FOLDING BOX CO.,INC.</v>
      </c>
      <c r="G12360" s="150" t="str">
        <f t="shared" si="259"/>
        <v>Shawn Tewksbury</v>
      </c>
      <c r="H12360" s="149" t="s">
        <v>4447</v>
      </c>
      <c r="I12360">
        <v>40003928</v>
      </c>
      <c r="K12360" t="s">
        <v>25201</v>
      </c>
      <c r="L12360" t="s">
        <v>15953</v>
      </c>
      <c r="M12360" t="s">
        <v>12718</v>
      </c>
      <c r="N12360" t="s">
        <v>25202</v>
      </c>
      <c r="Q12360" t="s">
        <v>12415</v>
      </c>
      <c r="R12360" t="s">
        <v>12416</v>
      </c>
      <c r="S12360" t="s">
        <v>25203</v>
      </c>
      <c r="U12360" t="s">
        <v>12418</v>
      </c>
      <c r="W12360">
        <v>11</v>
      </c>
      <c r="X12360">
        <v>1</v>
      </c>
      <c r="Y12360" t="s">
        <v>12419</v>
      </c>
      <c r="Z12360" t="s">
        <v>12420</v>
      </c>
      <c r="AA12360" t="s">
        <v>12421</v>
      </c>
      <c r="AB12360" t="s">
        <v>12422</v>
      </c>
      <c r="AC12360">
        <v>2</v>
      </c>
      <c r="AD12360" s="123">
        <v>39111</v>
      </c>
      <c r="AE12360" t="s">
        <v>12423</v>
      </c>
      <c r="AG12360">
        <v>40003928</v>
      </c>
      <c r="AL12360" t="s">
        <v>12422</v>
      </c>
      <c r="AN12360">
        <v>2200504901</v>
      </c>
      <c r="AO12360">
        <v>16</v>
      </c>
      <c r="AP12360" t="s">
        <v>12424</v>
      </c>
      <c r="AQ12360" t="s">
        <v>11408</v>
      </c>
      <c r="AR12360">
        <v>4100</v>
      </c>
      <c r="AT12360">
        <v>2005</v>
      </c>
      <c r="AV12360" t="s">
        <v>25204</v>
      </c>
      <c r="AW12360">
        <v>116100</v>
      </c>
    </row>
    <row r="12361" spans="1:49" x14ac:dyDescent="0.25">
      <c r="A12361">
        <v>4100</v>
      </c>
      <c r="B12361">
        <v>30005</v>
      </c>
      <c r="C12361">
        <v>4006</v>
      </c>
      <c r="D12361">
        <v>416</v>
      </c>
      <c r="E12361" s="124" t="s">
        <v>24857</v>
      </c>
      <c r="F12361" t="str">
        <f t="shared" si="260"/>
        <v>Shawn TewksburyHUDSON BELTING</v>
      </c>
      <c r="G12361" s="150" t="str">
        <f t="shared" si="259"/>
        <v>Shawn Tewksbury</v>
      </c>
      <c r="H12361" s="149" t="s">
        <v>4451</v>
      </c>
      <c r="I12361">
        <v>40005416</v>
      </c>
      <c r="K12361" t="s">
        <v>25205</v>
      </c>
      <c r="L12361" t="s">
        <v>24991</v>
      </c>
      <c r="M12361" t="s">
        <v>12718</v>
      </c>
      <c r="N12361">
        <v>1604</v>
      </c>
      <c r="Q12361" t="s">
        <v>12415</v>
      </c>
      <c r="R12361" t="s">
        <v>12416</v>
      </c>
      <c r="S12361" t="s">
        <v>25206</v>
      </c>
      <c r="U12361" t="s">
        <v>12418</v>
      </c>
      <c r="W12361">
        <v>11</v>
      </c>
      <c r="X12361">
        <v>2</v>
      </c>
      <c r="Y12361" t="s">
        <v>12419</v>
      </c>
      <c r="Z12361" t="s">
        <v>12420</v>
      </c>
      <c r="AA12361" t="s">
        <v>12429</v>
      </c>
      <c r="AB12361" t="s">
        <v>12422</v>
      </c>
      <c r="AC12361">
        <v>2</v>
      </c>
      <c r="AD12361" s="123">
        <v>39538</v>
      </c>
      <c r="AE12361" t="s">
        <v>12633</v>
      </c>
      <c r="AG12361">
        <v>40005416</v>
      </c>
      <c r="AL12361" t="s">
        <v>12422</v>
      </c>
      <c r="AN12361">
        <v>2202711901</v>
      </c>
      <c r="AO12361">
        <v>16</v>
      </c>
      <c r="AP12361" t="s">
        <v>12424</v>
      </c>
      <c r="AQ12361" t="s">
        <v>11408</v>
      </c>
      <c r="AR12361">
        <v>4100</v>
      </c>
      <c r="AT12361">
        <v>0</v>
      </c>
      <c r="AV12361" t="s">
        <v>25207</v>
      </c>
      <c r="AW12361">
        <v>116100</v>
      </c>
    </row>
    <row r="12362" spans="1:49" x14ac:dyDescent="0.25">
      <c r="A12362">
        <v>4100</v>
      </c>
      <c r="B12362">
        <v>30005</v>
      </c>
      <c r="C12362">
        <v>4006</v>
      </c>
      <c r="D12362">
        <v>416</v>
      </c>
      <c r="E12362" s="124" t="s">
        <v>24857</v>
      </c>
      <c r="F12362" t="str">
        <f t="shared" si="260"/>
        <v>Shawn TewksburyHUHTAMAKI INC.</v>
      </c>
      <c r="G12362" s="150" t="str">
        <f t="shared" si="259"/>
        <v>Shawn Tewksbury</v>
      </c>
      <c r="H12362" s="149" t="s">
        <v>4457</v>
      </c>
      <c r="I12362">
        <v>40007534</v>
      </c>
      <c r="J12362" t="s">
        <v>25208</v>
      </c>
      <c r="K12362" t="s">
        <v>14252</v>
      </c>
      <c r="L12362" t="s">
        <v>14253</v>
      </c>
      <c r="M12362" t="s">
        <v>13999</v>
      </c>
      <c r="N12362">
        <v>66018</v>
      </c>
      <c r="Q12362" t="s">
        <v>12415</v>
      </c>
      <c r="R12362" t="s">
        <v>12416</v>
      </c>
      <c r="S12362" t="s">
        <v>25209</v>
      </c>
      <c r="U12362" t="s">
        <v>12418</v>
      </c>
      <c r="W12362">
        <v>11</v>
      </c>
      <c r="X12362">
        <v>1</v>
      </c>
      <c r="Y12362" t="s">
        <v>12419</v>
      </c>
      <c r="Z12362" t="s">
        <v>12420</v>
      </c>
      <c r="AA12362" t="s">
        <v>12429</v>
      </c>
      <c r="AB12362" t="s">
        <v>12422</v>
      </c>
      <c r="AC12362">
        <v>2</v>
      </c>
      <c r="AD12362" s="123">
        <v>42075</v>
      </c>
      <c r="AE12362" t="s">
        <v>12431</v>
      </c>
      <c r="AG12362">
        <v>40007534</v>
      </c>
      <c r="AL12362" t="s">
        <v>12422</v>
      </c>
      <c r="AN12362">
        <v>1709125011</v>
      </c>
      <c r="AO12362">
        <v>16</v>
      </c>
      <c r="AP12362" t="s">
        <v>12424</v>
      </c>
      <c r="AQ12362" t="s">
        <v>11408</v>
      </c>
      <c r="AR12362">
        <v>4100</v>
      </c>
      <c r="AT12362">
        <v>0</v>
      </c>
      <c r="AV12362" t="s">
        <v>14255</v>
      </c>
      <c r="AW12362">
        <v>116100</v>
      </c>
    </row>
    <row r="12363" spans="1:49" x14ac:dyDescent="0.25">
      <c r="A12363">
        <v>4100</v>
      </c>
      <c r="B12363">
        <v>30005</v>
      </c>
      <c r="C12363">
        <v>4006</v>
      </c>
      <c r="D12363">
        <v>416</v>
      </c>
      <c r="E12363" s="124" t="s">
        <v>24857</v>
      </c>
      <c r="F12363" t="str">
        <f t="shared" si="260"/>
        <v>Shawn TewksburyHYDRO SERVICES, LTD DBA FAIRBANKS M</v>
      </c>
      <c r="G12363" s="150" t="str">
        <f t="shared" si="259"/>
        <v>Shawn Tewksbury</v>
      </c>
      <c r="H12363" s="149" t="s">
        <v>4471</v>
      </c>
      <c r="I12363">
        <v>40008804</v>
      </c>
      <c r="L12363" t="s">
        <v>25210</v>
      </c>
      <c r="M12363" t="s">
        <v>25012</v>
      </c>
      <c r="N12363">
        <v>5819</v>
      </c>
      <c r="O12363">
        <v>86</v>
      </c>
      <c r="Q12363" t="s">
        <v>12415</v>
      </c>
      <c r="R12363" t="s">
        <v>12416</v>
      </c>
      <c r="S12363" t="s">
        <v>25211</v>
      </c>
      <c r="U12363" t="s">
        <v>12418</v>
      </c>
      <c r="W12363">
        <v>11</v>
      </c>
      <c r="X12363">
        <v>2</v>
      </c>
      <c r="Y12363" t="s">
        <v>12419</v>
      </c>
      <c r="Z12363" t="s">
        <v>12420</v>
      </c>
      <c r="AA12363" t="s">
        <v>12485</v>
      </c>
      <c r="AB12363" t="s">
        <v>12422</v>
      </c>
      <c r="AC12363">
        <v>2</v>
      </c>
      <c r="AD12363" s="123">
        <v>43875</v>
      </c>
      <c r="AE12363" t="s">
        <v>12528</v>
      </c>
      <c r="AG12363">
        <v>40008804</v>
      </c>
      <c r="AL12363" t="s">
        <v>12422</v>
      </c>
      <c r="AN12363">
        <v>4600501301</v>
      </c>
      <c r="AP12363" t="s">
        <v>12424</v>
      </c>
      <c r="AQ12363" t="s">
        <v>11408</v>
      </c>
      <c r="AR12363">
        <v>4100</v>
      </c>
      <c r="AT12363">
        <v>0</v>
      </c>
      <c r="AV12363" t="s">
        <v>25212</v>
      </c>
      <c r="AW12363">
        <v>116100</v>
      </c>
    </row>
    <row r="12364" spans="1:49" x14ac:dyDescent="0.25">
      <c r="A12364">
        <v>4100</v>
      </c>
      <c r="B12364">
        <v>30005</v>
      </c>
      <c r="C12364">
        <v>4006</v>
      </c>
      <c r="D12364">
        <v>416</v>
      </c>
      <c r="E12364" s="124" t="s">
        <v>24857</v>
      </c>
      <c r="F12364" t="str">
        <f t="shared" si="260"/>
        <v>Shawn TewksburyHYER INDUSTRIES, INC.</v>
      </c>
      <c r="G12364" s="150" t="str">
        <f t="shared" si="259"/>
        <v>Shawn Tewksbury</v>
      </c>
      <c r="H12364" s="149" t="s">
        <v>4472</v>
      </c>
      <c r="I12364">
        <v>40003752</v>
      </c>
      <c r="J12364" t="s">
        <v>25213</v>
      </c>
      <c r="K12364" t="s">
        <v>25214</v>
      </c>
      <c r="L12364" t="s">
        <v>25215</v>
      </c>
      <c r="M12364" t="s">
        <v>12718</v>
      </c>
      <c r="N12364" t="s">
        <v>25216</v>
      </c>
      <c r="Q12364" t="s">
        <v>12415</v>
      </c>
      <c r="R12364" t="s">
        <v>12416</v>
      </c>
      <c r="S12364" t="s">
        <v>25217</v>
      </c>
      <c r="U12364" t="s">
        <v>12418</v>
      </c>
      <c r="W12364">
        <v>11</v>
      </c>
      <c r="X12364">
        <v>0</v>
      </c>
      <c r="Y12364" t="s">
        <v>12419</v>
      </c>
      <c r="Z12364" t="s">
        <v>12420</v>
      </c>
      <c r="AA12364" t="s">
        <v>12421</v>
      </c>
      <c r="AB12364" t="s">
        <v>12422</v>
      </c>
      <c r="AC12364">
        <v>2</v>
      </c>
      <c r="AD12364" s="123">
        <v>39111</v>
      </c>
      <c r="AE12364" t="s">
        <v>12423</v>
      </c>
      <c r="AG12364">
        <v>40003752</v>
      </c>
      <c r="AL12364" t="s">
        <v>12422</v>
      </c>
      <c r="AN12364">
        <v>2202336601</v>
      </c>
      <c r="AO12364">
        <v>16</v>
      </c>
      <c r="AP12364" t="s">
        <v>12424</v>
      </c>
      <c r="AQ12364" t="s">
        <v>11408</v>
      </c>
      <c r="AR12364">
        <v>4100</v>
      </c>
      <c r="AT12364">
        <v>2005</v>
      </c>
      <c r="AV12364" t="s">
        <v>25218</v>
      </c>
      <c r="AW12364">
        <v>116100</v>
      </c>
    </row>
    <row r="12365" spans="1:49" x14ac:dyDescent="0.25">
      <c r="A12365">
        <v>4100</v>
      </c>
      <c r="B12365">
        <v>30005</v>
      </c>
      <c r="C12365">
        <v>4006</v>
      </c>
      <c r="D12365">
        <v>416</v>
      </c>
      <c r="E12365" s="124" t="s">
        <v>24857</v>
      </c>
      <c r="F12365" t="str">
        <f t="shared" si="260"/>
        <v>Shawn TewksburyID MAIL SYSTEMS, INC.</v>
      </c>
      <c r="G12365" s="150" t="str">
        <f t="shared" si="259"/>
        <v>Shawn Tewksbury</v>
      </c>
      <c r="H12365" s="149" t="s">
        <v>4497</v>
      </c>
      <c r="I12365">
        <v>40001254</v>
      </c>
      <c r="K12365" t="s">
        <v>25219</v>
      </c>
      <c r="L12365" t="s">
        <v>12837</v>
      </c>
      <c r="M12365" t="s">
        <v>17430</v>
      </c>
      <c r="N12365" t="s">
        <v>25220</v>
      </c>
      <c r="Q12365" t="s">
        <v>12415</v>
      </c>
      <c r="R12365" t="s">
        <v>12416</v>
      </c>
      <c r="S12365" t="s">
        <v>25221</v>
      </c>
      <c r="U12365" t="s">
        <v>12418</v>
      </c>
      <c r="W12365">
        <v>11</v>
      </c>
      <c r="X12365">
        <v>0</v>
      </c>
      <c r="Y12365" t="s">
        <v>12472</v>
      </c>
      <c r="Z12365" t="s">
        <v>12420</v>
      </c>
      <c r="AA12365" t="s">
        <v>12421</v>
      </c>
      <c r="AB12365" t="s">
        <v>12478</v>
      </c>
      <c r="AC12365">
        <v>2</v>
      </c>
      <c r="AD12365" s="123">
        <v>39111</v>
      </c>
      <c r="AE12365" t="s">
        <v>12423</v>
      </c>
      <c r="AG12365">
        <v>40001254</v>
      </c>
      <c r="AL12365" t="s">
        <v>12478</v>
      </c>
      <c r="AN12365">
        <v>700702401</v>
      </c>
      <c r="AO12365">
        <v>16</v>
      </c>
      <c r="AP12365" t="s">
        <v>12424</v>
      </c>
      <c r="AQ12365" t="s">
        <v>11408</v>
      </c>
      <c r="AR12365">
        <v>4100</v>
      </c>
      <c r="AT12365">
        <v>2005</v>
      </c>
      <c r="AV12365" t="s">
        <v>25222</v>
      </c>
      <c r="AW12365">
        <v>116100</v>
      </c>
    </row>
    <row r="12366" spans="1:49" x14ac:dyDescent="0.25">
      <c r="A12366">
        <v>4100</v>
      </c>
      <c r="B12366">
        <v>30005</v>
      </c>
      <c r="C12366">
        <v>4006</v>
      </c>
      <c r="D12366">
        <v>416</v>
      </c>
      <c r="E12366" s="124" t="s">
        <v>24857</v>
      </c>
      <c r="F12366" t="str">
        <f t="shared" si="260"/>
        <v>Shawn TewksburyIDEAL TAPE CO.</v>
      </c>
      <c r="G12366" s="150" t="str">
        <f t="shared" si="259"/>
        <v>Shawn Tewksbury</v>
      </c>
      <c r="H12366" s="149" t="s">
        <v>4502</v>
      </c>
      <c r="I12366">
        <v>40003460</v>
      </c>
      <c r="J12366" t="s">
        <v>25223</v>
      </c>
      <c r="K12366" t="s">
        <v>25224</v>
      </c>
      <c r="L12366" t="s">
        <v>18988</v>
      </c>
      <c r="M12366" t="s">
        <v>12718</v>
      </c>
      <c r="N12366" t="s">
        <v>25225</v>
      </c>
      <c r="Q12366" t="s">
        <v>12415</v>
      </c>
      <c r="R12366" t="s">
        <v>12416</v>
      </c>
      <c r="S12366" t="s">
        <v>25226</v>
      </c>
      <c r="U12366" t="s">
        <v>12418</v>
      </c>
      <c r="W12366">
        <v>11</v>
      </c>
      <c r="X12366">
        <v>1</v>
      </c>
      <c r="Y12366" t="s">
        <v>12419</v>
      </c>
      <c r="Z12366" t="s">
        <v>12420</v>
      </c>
      <c r="AA12366" t="s">
        <v>12421</v>
      </c>
      <c r="AB12366" t="s">
        <v>12422</v>
      </c>
      <c r="AC12366">
        <v>2</v>
      </c>
      <c r="AD12366" s="123">
        <v>39111</v>
      </c>
      <c r="AE12366" t="s">
        <v>12423</v>
      </c>
      <c r="AG12366">
        <v>40003460</v>
      </c>
      <c r="AL12366" t="s">
        <v>12422</v>
      </c>
      <c r="AN12366">
        <v>2201704601</v>
      </c>
      <c r="AO12366">
        <v>16</v>
      </c>
      <c r="AP12366" t="s">
        <v>12424</v>
      </c>
      <c r="AQ12366" t="s">
        <v>11408</v>
      </c>
      <c r="AR12366">
        <v>4100</v>
      </c>
      <c r="AT12366">
        <v>0</v>
      </c>
      <c r="AV12366" t="s">
        <v>25227</v>
      </c>
      <c r="AW12366">
        <v>116100</v>
      </c>
    </row>
    <row r="12367" spans="1:49" x14ac:dyDescent="0.25">
      <c r="A12367">
        <v>4100</v>
      </c>
      <c r="B12367">
        <v>30005</v>
      </c>
      <c r="C12367">
        <v>4006</v>
      </c>
      <c r="D12367">
        <v>416</v>
      </c>
      <c r="E12367" s="124" t="s">
        <v>24857</v>
      </c>
      <c r="F12367" t="str">
        <f t="shared" si="260"/>
        <v>Shawn TewksburyIMA NORTH AMERICA INC.</v>
      </c>
      <c r="G12367" s="150" t="str">
        <f t="shared" si="259"/>
        <v>Shawn Tewksbury</v>
      </c>
      <c r="H12367" s="149" t="s">
        <v>4514</v>
      </c>
      <c r="I12367">
        <v>40000652</v>
      </c>
      <c r="K12367" t="s">
        <v>25228</v>
      </c>
      <c r="L12367" t="s">
        <v>25229</v>
      </c>
      <c r="M12367" t="s">
        <v>12718</v>
      </c>
      <c r="N12367" t="s">
        <v>25230</v>
      </c>
      <c r="Q12367" t="s">
        <v>12415</v>
      </c>
      <c r="R12367" t="s">
        <v>12416</v>
      </c>
      <c r="S12367" t="s">
        <v>25231</v>
      </c>
      <c r="U12367" t="s">
        <v>12418</v>
      </c>
      <c r="W12367">
        <v>11</v>
      </c>
      <c r="X12367">
        <v>0</v>
      </c>
      <c r="Y12367" t="s">
        <v>12472</v>
      </c>
      <c r="Z12367" t="s">
        <v>12420</v>
      </c>
      <c r="AA12367" t="s">
        <v>12421</v>
      </c>
      <c r="AB12367" t="s">
        <v>12422</v>
      </c>
      <c r="AC12367">
        <v>2</v>
      </c>
      <c r="AD12367" s="123">
        <v>39111</v>
      </c>
      <c r="AE12367" t="s">
        <v>12423</v>
      </c>
      <c r="AG12367">
        <v>40000652</v>
      </c>
      <c r="AL12367" t="s">
        <v>12422</v>
      </c>
      <c r="AN12367">
        <v>2202704401</v>
      </c>
      <c r="AO12367">
        <v>16</v>
      </c>
      <c r="AP12367" t="s">
        <v>12424</v>
      </c>
      <c r="AQ12367" t="s">
        <v>11408</v>
      </c>
      <c r="AR12367">
        <v>4100</v>
      </c>
      <c r="AT12367">
        <v>0</v>
      </c>
      <c r="AV12367" t="s">
        <v>25232</v>
      </c>
      <c r="AW12367">
        <v>116100</v>
      </c>
    </row>
    <row r="12368" spans="1:49" x14ac:dyDescent="0.25">
      <c r="A12368">
        <v>4100</v>
      </c>
      <c r="B12368">
        <v>30005</v>
      </c>
      <c r="C12368">
        <v>4006</v>
      </c>
      <c r="D12368">
        <v>416</v>
      </c>
      <c r="E12368" s="124" t="s">
        <v>24857</v>
      </c>
      <c r="F12368" t="str">
        <f t="shared" si="260"/>
        <v>Shawn TewksburyIMPERIAL ELECTRONIC ASSEMBLY, INC.</v>
      </c>
      <c r="G12368" s="150" t="str">
        <f t="shared" si="259"/>
        <v>Shawn Tewksbury</v>
      </c>
      <c r="H12368" s="149" t="s">
        <v>4529</v>
      </c>
      <c r="I12368">
        <v>40006506</v>
      </c>
      <c r="K12368" t="s">
        <v>25233</v>
      </c>
      <c r="L12368" t="s">
        <v>20608</v>
      </c>
      <c r="M12368" t="s">
        <v>17430</v>
      </c>
      <c r="N12368">
        <v>6804</v>
      </c>
      <c r="Q12368" t="s">
        <v>12415</v>
      </c>
      <c r="R12368" t="s">
        <v>12416</v>
      </c>
      <c r="S12368" t="s">
        <v>25234</v>
      </c>
      <c r="U12368" t="s">
        <v>12418</v>
      </c>
      <c r="W12368">
        <v>11</v>
      </c>
      <c r="X12368">
        <v>1</v>
      </c>
      <c r="Y12368" t="s">
        <v>12419</v>
      </c>
      <c r="Z12368" t="s">
        <v>12420</v>
      </c>
      <c r="AA12368" t="s">
        <v>12429</v>
      </c>
      <c r="AB12368" t="s">
        <v>12422</v>
      </c>
      <c r="AC12368">
        <v>2</v>
      </c>
      <c r="AD12368" s="123">
        <v>40612</v>
      </c>
      <c r="AE12368" t="s">
        <v>12431</v>
      </c>
      <c r="AG12368">
        <v>40006506</v>
      </c>
      <c r="AL12368" t="s">
        <v>12422</v>
      </c>
      <c r="AN12368">
        <v>700111101</v>
      </c>
      <c r="AO12368">
        <v>16</v>
      </c>
      <c r="AP12368" t="s">
        <v>12424</v>
      </c>
      <c r="AQ12368" t="s">
        <v>11408</v>
      </c>
      <c r="AR12368">
        <v>4100</v>
      </c>
      <c r="AT12368">
        <v>0</v>
      </c>
      <c r="AV12368" t="s">
        <v>25235</v>
      </c>
      <c r="AW12368">
        <v>116100</v>
      </c>
    </row>
    <row r="12369" spans="1:49" x14ac:dyDescent="0.25">
      <c r="A12369">
        <v>4100</v>
      </c>
      <c r="B12369">
        <v>30005</v>
      </c>
      <c r="C12369">
        <v>4006</v>
      </c>
      <c r="D12369">
        <v>416</v>
      </c>
      <c r="E12369" s="124" t="s">
        <v>24857</v>
      </c>
      <c r="F12369" t="str">
        <f t="shared" si="260"/>
        <v>Shawn TewksburyINTERSTATE CONTAINER</v>
      </c>
      <c r="G12369" s="150" t="str">
        <f t="shared" si="259"/>
        <v>Shawn Tewksbury</v>
      </c>
      <c r="H12369" s="149" t="s">
        <v>4753</v>
      </c>
      <c r="I12369">
        <v>40006454</v>
      </c>
      <c r="K12369" t="s">
        <v>25236</v>
      </c>
      <c r="L12369" t="s">
        <v>18988</v>
      </c>
      <c r="M12369" t="s">
        <v>12718</v>
      </c>
      <c r="N12369">
        <v>1852</v>
      </c>
      <c r="Q12369" t="s">
        <v>12415</v>
      </c>
      <c r="R12369" t="s">
        <v>12416</v>
      </c>
      <c r="S12369" t="s">
        <v>25237</v>
      </c>
      <c r="U12369" t="s">
        <v>12418</v>
      </c>
      <c r="W12369">
        <v>11</v>
      </c>
      <c r="X12369">
        <v>1</v>
      </c>
      <c r="Y12369" t="s">
        <v>12419</v>
      </c>
      <c r="Z12369" t="s">
        <v>12420</v>
      </c>
      <c r="AA12369" t="s">
        <v>12429</v>
      </c>
      <c r="AB12369" t="s">
        <v>12422</v>
      </c>
      <c r="AC12369">
        <v>2</v>
      </c>
      <c r="AD12369" s="123">
        <v>40547</v>
      </c>
      <c r="AE12369" t="s">
        <v>12431</v>
      </c>
      <c r="AG12369">
        <v>40006454</v>
      </c>
      <c r="AL12369" t="s">
        <v>12422</v>
      </c>
      <c r="AN12369">
        <v>2201704601</v>
      </c>
      <c r="AO12369">
        <v>16</v>
      </c>
      <c r="AP12369" t="s">
        <v>12424</v>
      </c>
      <c r="AQ12369" t="s">
        <v>11408</v>
      </c>
      <c r="AR12369">
        <v>4100</v>
      </c>
      <c r="AT12369">
        <v>0</v>
      </c>
      <c r="AV12369" t="s">
        <v>12874</v>
      </c>
      <c r="AW12369">
        <v>116100</v>
      </c>
    </row>
    <row r="12370" spans="1:49" x14ac:dyDescent="0.25">
      <c r="A12370">
        <v>4100</v>
      </c>
      <c r="B12370">
        <v>30005</v>
      </c>
      <c r="C12370">
        <v>4006</v>
      </c>
      <c r="D12370">
        <v>416</v>
      </c>
      <c r="E12370" s="124" t="s">
        <v>24857</v>
      </c>
      <c r="F12370" t="str">
        <f t="shared" si="260"/>
        <v>Shawn TewksburyINTERSTATE CONTAINER WESTMINSTER LL</v>
      </c>
      <c r="G12370" s="150" t="str">
        <f t="shared" si="259"/>
        <v>Shawn Tewksbury</v>
      </c>
      <c r="H12370" s="149" t="s">
        <v>4755</v>
      </c>
      <c r="I12370">
        <v>40008074</v>
      </c>
      <c r="K12370" t="s">
        <v>25238</v>
      </c>
      <c r="L12370" t="s">
        <v>19892</v>
      </c>
      <c r="M12370" t="s">
        <v>12718</v>
      </c>
      <c r="N12370">
        <v>1473</v>
      </c>
      <c r="Q12370" t="s">
        <v>12415</v>
      </c>
      <c r="R12370" t="s">
        <v>12416</v>
      </c>
      <c r="S12370" t="s">
        <v>25239</v>
      </c>
      <c r="U12370" t="s">
        <v>12418</v>
      </c>
      <c r="W12370">
        <v>11</v>
      </c>
      <c r="X12370">
        <v>1</v>
      </c>
      <c r="Y12370" t="s">
        <v>12419</v>
      </c>
      <c r="Z12370" t="s">
        <v>12420</v>
      </c>
      <c r="AA12370" t="s">
        <v>12429</v>
      </c>
      <c r="AB12370" t="s">
        <v>12422</v>
      </c>
      <c r="AC12370">
        <v>2</v>
      </c>
      <c r="AD12370" s="123">
        <v>42803</v>
      </c>
      <c r="AE12370" t="s">
        <v>12431</v>
      </c>
      <c r="AG12370">
        <v>40008074</v>
      </c>
      <c r="AL12370" t="s">
        <v>12422</v>
      </c>
      <c r="AN12370">
        <v>2202719001</v>
      </c>
      <c r="AO12370">
        <v>16</v>
      </c>
      <c r="AP12370" t="s">
        <v>12424</v>
      </c>
      <c r="AQ12370" t="s">
        <v>11408</v>
      </c>
      <c r="AR12370">
        <v>4100</v>
      </c>
      <c r="AT12370">
        <v>0</v>
      </c>
      <c r="AV12370" t="s">
        <v>12874</v>
      </c>
      <c r="AW12370">
        <v>116100</v>
      </c>
    </row>
    <row r="12371" spans="1:49" x14ac:dyDescent="0.25">
      <c r="A12371">
        <v>4100</v>
      </c>
      <c r="B12371">
        <v>30005</v>
      </c>
      <c r="C12371">
        <v>4006</v>
      </c>
      <c r="D12371">
        <v>416</v>
      </c>
      <c r="E12371" s="124" t="s">
        <v>24857</v>
      </c>
      <c r="F12371" t="str">
        <f t="shared" si="260"/>
        <v>Shawn TewksburyINTRAL CORPORATION</v>
      </c>
      <c r="G12371" s="150" t="str">
        <f t="shared" si="259"/>
        <v>Shawn Tewksbury</v>
      </c>
      <c r="H12371" s="149" t="s">
        <v>4768</v>
      </c>
      <c r="I12371">
        <v>40006855</v>
      </c>
      <c r="K12371" t="s">
        <v>25240</v>
      </c>
      <c r="L12371" t="s">
        <v>20533</v>
      </c>
      <c r="M12371" t="s">
        <v>12718</v>
      </c>
      <c r="N12371">
        <v>2210</v>
      </c>
      <c r="Q12371" t="s">
        <v>12415</v>
      </c>
      <c r="R12371" t="s">
        <v>12416</v>
      </c>
      <c r="S12371" t="s">
        <v>25241</v>
      </c>
      <c r="U12371" t="s">
        <v>12418</v>
      </c>
      <c r="W12371">
        <v>11</v>
      </c>
      <c r="X12371">
        <v>1</v>
      </c>
      <c r="Y12371" t="s">
        <v>12419</v>
      </c>
      <c r="Z12371" t="s">
        <v>12420</v>
      </c>
      <c r="AA12371" t="s">
        <v>12429</v>
      </c>
      <c r="AB12371" t="s">
        <v>12430</v>
      </c>
      <c r="AC12371">
        <v>2</v>
      </c>
      <c r="AD12371" s="123">
        <v>41101</v>
      </c>
      <c r="AE12371" t="s">
        <v>12431</v>
      </c>
      <c r="AG12371">
        <v>40006855</v>
      </c>
      <c r="AL12371" t="s">
        <v>12430</v>
      </c>
      <c r="AN12371">
        <v>2202501001</v>
      </c>
      <c r="AO12371">
        <v>16</v>
      </c>
      <c r="AP12371" t="s">
        <v>12424</v>
      </c>
      <c r="AQ12371" t="s">
        <v>11408</v>
      </c>
      <c r="AR12371">
        <v>4100</v>
      </c>
      <c r="AT12371">
        <v>0</v>
      </c>
      <c r="AV12371" t="s">
        <v>25242</v>
      </c>
      <c r="AW12371">
        <v>116100</v>
      </c>
    </row>
    <row r="12372" spans="1:49" x14ac:dyDescent="0.25">
      <c r="A12372">
        <v>4100</v>
      </c>
      <c r="B12372">
        <v>30005</v>
      </c>
      <c r="C12372">
        <v>4006</v>
      </c>
      <c r="D12372">
        <v>416</v>
      </c>
      <c r="E12372" s="124" t="s">
        <v>24857</v>
      </c>
      <c r="F12372" t="str">
        <f t="shared" si="260"/>
        <v>Shawn TewksburyIPCO</v>
      </c>
      <c r="G12372" s="150" t="str">
        <f t="shared" si="259"/>
        <v>Shawn Tewksbury</v>
      </c>
      <c r="H12372" s="149" t="s">
        <v>4777</v>
      </c>
      <c r="I12372">
        <v>40008581</v>
      </c>
      <c r="K12372" t="s">
        <v>25243</v>
      </c>
      <c r="L12372" t="s">
        <v>12600</v>
      </c>
      <c r="M12372" t="s">
        <v>12413</v>
      </c>
      <c r="N12372">
        <v>7512</v>
      </c>
      <c r="Q12372" t="s">
        <v>12415</v>
      </c>
      <c r="R12372" t="s">
        <v>12416</v>
      </c>
      <c r="S12372" t="s">
        <v>25244</v>
      </c>
      <c r="U12372" t="s">
        <v>12418</v>
      </c>
      <c r="W12372">
        <v>11</v>
      </c>
      <c r="X12372">
        <v>1</v>
      </c>
      <c r="Y12372" t="s">
        <v>12419</v>
      </c>
      <c r="Z12372" t="s">
        <v>12420</v>
      </c>
      <c r="AA12372" t="s">
        <v>12485</v>
      </c>
      <c r="AB12372" t="s">
        <v>12422</v>
      </c>
      <c r="AC12372">
        <v>2</v>
      </c>
      <c r="AD12372" s="123">
        <v>43516</v>
      </c>
      <c r="AE12372" t="s">
        <v>12528</v>
      </c>
      <c r="AG12372">
        <v>40008581</v>
      </c>
      <c r="AL12372" t="s">
        <v>12422</v>
      </c>
      <c r="AN12372">
        <v>3103125101</v>
      </c>
      <c r="AO12372">
        <v>16</v>
      </c>
      <c r="AP12372" t="s">
        <v>12424</v>
      </c>
      <c r="AQ12372" t="s">
        <v>11408</v>
      </c>
      <c r="AR12372">
        <v>4100</v>
      </c>
      <c r="AT12372">
        <v>0</v>
      </c>
      <c r="AV12372" t="s">
        <v>12420</v>
      </c>
      <c r="AW12372">
        <v>116100</v>
      </c>
    </row>
    <row r="12373" spans="1:49" x14ac:dyDescent="0.25">
      <c r="A12373">
        <v>4100</v>
      </c>
      <c r="B12373">
        <v>30005</v>
      </c>
      <c r="C12373">
        <v>4006</v>
      </c>
      <c r="D12373">
        <v>416</v>
      </c>
      <c r="E12373" s="124" t="s">
        <v>24857</v>
      </c>
      <c r="F12373" t="str">
        <f t="shared" si="260"/>
        <v>Shawn TewksburyJBT/WOLF-TEC</v>
      </c>
      <c r="G12373" s="150" t="str">
        <f t="shared" ref="G12373:G12436" si="261">RIGHT(E12373,LEN(E12373)-3)</f>
        <v>Shawn Tewksbury</v>
      </c>
      <c r="H12373" s="149" t="s">
        <v>4894</v>
      </c>
      <c r="I12373">
        <v>40007189</v>
      </c>
      <c r="K12373" t="s">
        <v>25245</v>
      </c>
      <c r="L12373" t="s">
        <v>25246</v>
      </c>
      <c r="M12373" t="s">
        <v>12735</v>
      </c>
      <c r="N12373">
        <v>32809</v>
      </c>
      <c r="Q12373" t="s">
        <v>12415</v>
      </c>
      <c r="R12373" t="s">
        <v>12416</v>
      </c>
      <c r="S12373" t="s">
        <v>25247</v>
      </c>
      <c r="U12373" t="s">
        <v>12418</v>
      </c>
      <c r="W12373">
        <v>11</v>
      </c>
      <c r="X12373">
        <v>0</v>
      </c>
      <c r="Y12373" t="s">
        <v>12472</v>
      </c>
      <c r="Z12373" t="s">
        <v>12420</v>
      </c>
      <c r="AA12373" t="s">
        <v>12485</v>
      </c>
      <c r="AB12373" t="s">
        <v>12473</v>
      </c>
      <c r="AC12373">
        <v>2</v>
      </c>
      <c r="AD12373" s="123">
        <v>41540</v>
      </c>
      <c r="AE12373" t="s">
        <v>12528</v>
      </c>
      <c r="AG12373">
        <v>40007189</v>
      </c>
      <c r="AL12373" t="s">
        <v>12473</v>
      </c>
      <c r="AN12373">
        <v>1009511601</v>
      </c>
      <c r="AO12373">
        <v>16</v>
      </c>
      <c r="AP12373" t="s">
        <v>12424</v>
      </c>
      <c r="AQ12373" t="s">
        <v>11408</v>
      </c>
      <c r="AR12373">
        <v>4100</v>
      </c>
      <c r="AT12373">
        <v>0</v>
      </c>
      <c r="AV12373" t="s">
        <v>16864</v>
      </c>
      <c r="AW12373">
        <v>116100</v>
      </c>
    </row>
    <row r="12374" spans="1:49" x14ac:dyDescent="0.25">
      <c r="A12374">
        <v>4100</v>
      </c>
      <c r="B12374">
        <v>30005</v>
      </c>
      <c r="C12374">
        <v>4006</v>
      </c>
      <c r="D12374">
        <v>416</v>
      </c>
      <c r="E12374" s="124" t="s">
        <v>24857</v>
      </c>
      <c r="F12374" t="str">
        <f t="shared" si="260"/>
        <v>Shawn TewksburyJEFFCO FIBRES INC.</v>
      </c>
      <c r="G12374" s="150" t="str">
        <f t="shared" si="261"/>
        <v>Shawn Tewksbury</v>
      </c>
      <c r="H12374" s="149" t="s">
        <v>4906</v>
      </c>
      <c r="I12374">
        <v>40006527</v>
      </c>
      <c r="L12374" t="s">
        <v>21133</v>
      </c>
      <c r="M12374" t="s">
        <v>12718</v>
      </c>
      <c r="O12374">
        <v>816</v>
      </c>
      <c r="P12374">
        <v>1570</v>
      </c>
      <c r="Q12374" t="s">
        <v>12415</v>
      </c>
      <c r="R12374" t="s">
        <v>12416</v>
      </c>
      <c r="S12374" t="s">
        <v>25248</v>
      </c>
      <c r="U12374" t="s">
        <v>12418</v>
      </c>
      <c r="W12374">
        <v>11</v>
      </c>
      <c r="X12374">
        <v>1</v>
      </c>
      <c r="Y12374" t="s">
        <v>12419</v>
      </c>
      <c r="Z12374" t="s">
        <v>12420</v>
      </c>
      <c r="AA12374" t="s">
        <v>12429</v>
      </c>
      <c r="AB12374" t="s">
        <v>12422</v>
      </c>
      <c r="AC12374">
        <v>2</v>
      </c>
      <c r="AD12374" s="123">
        <v>40634</v>
      </c>
      <c r="AE12374" t="s">
        <v>12431</v>
      </c>
      <c r="AG12374">
        <v>40006527</v>
      </c>
      <c r="AL12374" t="s">
        <v>12422</v>
      </c>
      <c r="AN12374">
        <v>2202710701</v>
      </c>
      <c r="AO12374">
        <v>16</v>
      </c>
      <c r="AP12374" t="s">
        <v>12424</v>
      </c>
      <c r="AQ12374" t="s">
        <v>11408</v>
      </c>
      <c r="AR12374">
        <v>4100</v>
      </c>
      <c r="AT12374">
        <v>0</v>
      </c>
      <c r="AV12374" t="s">
        <v>25249</v>
      </c>
      <c r="AW12374">
        <v>116100</v>
      </c>
    </row>
    <row r="12375" spans="1:49" x14ac:dyDescent="0.25">
      <c r="A12375">
        <v>4100</v>
      </c>
      <c r="B12375">
        <v>30005</v>
      </c>
      <c r="C12375">
        <v>4006</v>
      </c>
      <c r="D12375">
        <v>416</v>
      </c>
      <c r="E12375" s="124" t="s">
        <v>24857</v>
      </c>
      <c r="F12375" t="str">
        <f t="shared" si="260"/>
        <v>Shawn TewksburyJLL FACILITY SERVICES</v>
      </c>
      <c r="G12375" s="150" t="str">
        <f t="shared" si="261"/>
        <v>Shawn Tewksbury</v>
      </c>
      <c r="H12375" s="149" t="s">
        <v>4939</v>
      </c>
      <c r="I12375">
        <v>40003380</v>
      </c>
      <c r="J12375" t="s">
        <v>25250</v>
      </c>
      <c r="K12375" t="s">
        <v>25251</v>
      </c>
      <c r="L12375" t="s">
        <v>13061</v>
      </c>
      <c r="M12375" t="s">
        <v>13062</v>
      </c>
      <c r="N12375">
        <v>97208</v>
      </c>
      <c r="O12375">
        <v>4817</v>
      </c>
      <c r="P12375">
        <v>97208</v>
      </c>
      <c r="Q12375" t="s">
        <v>12415</v>
      </c>
      <c r="R12375" t="s">
        <v>12416</v>
      </c>
      <c r="S12375" t="s">
        <v>25252</v>
      </c>
      <c r="U12375" t="s">
        <v>12418</v>
      </c>
      <c r="W12375">
        <v>11</v>
      </c>
      <c r="X12375">
        <v>1</v>
      </c>
      <c r="Y12375" t="s">
        <v>12419</v>
      </c>
      <c r="Z12375" t="s">
        <v>12420</v>
      </c>
      <c r="AA12375" t="s">
        <v>12421</v>
      </c>
      <c r="AB12375" t="s">
        <v>12422</v>
      </c>
      <c r="AC12375">
        <v>2</v>
      </c>
      <c r="AD12375" s="123">
        <v>39111</v>
      </c>
      <c r="AE12375" t="s">
        <v>12423</v>
      </c>
      <c r="AG12375">
        <v>40003380</v>
      </c>
      <c r="AL12375" t="s">
        <v>12422</v>
      </c>
      <c r="AN12375">
        <v>3805104601</v>
      </c>
      <c r="AO12375">
        <v>16</v>
      </c>
      <c r="AP12375" t="s">
        <v>12424</v>
      </c>
      <c r="AQ12375" t="s">
        <v>11408</v>
      </c>
      <c r="AR12375">
        <v>4100</v>
      </c>
      <c r="AT12375">
        <v>0</v>
      </c>
      <c r="AV12375" t="s">
        <v>25253</v>
      </c>
      <c r="AW12375">
        <v>116100</v>
      </c>
    </row>
    <row r="12376" spans="1:49" x14ac:dyDescent="0.25">
      <c r="A12376">
        <v>4100</v>
      </c>
      <c r="B12376">
        <v>30005</v>
      </c>
      <c r="C12376">
        <v>4006</v>
      </c>
      <c r="D12376">
        <v>416</v>
      </c>
      <c r="E12376" s="124" t="s">
        <v>24857</v>
      </c>
      <c r="F12376" t="str">
        <f t="shared" si="260"/>
        <v>Shawn TewksburyJUDD WIRE INC.</v>
      </c>
      <c r="G12376" s="150" t="str">
        <f t="shared" si="261"/>
        <v>Shawn Tewksbury</v>
      </c>
      <c r="H12376" s="149" t="s">
        <v>5021</v>
      </c>
      <c r="I12376">
        <v>40003924</v>
      </c>
      <c r="K12376" t="s">
        <v>25254</v>
      </c>
      <c r="L12376" t="s">
        <v>25255</v>
      </c>
      <c r="M12376" t="s">
        <v>12718</v>
      </c>
      <c r="N12376" t="s">
        <v>25256</v>
      </c>
      <c r="Q12376" t="s">
        <v>12415</v>
      </c>
      <c r="R12376" t="s">
        <v>12416</v>
      </c>
      <c r="S12376" t="s">
        <v>25257</v>
      </c>
      <c r="U12376" t="s">
        <v>12418</v>
      </c>
      <c r="W12376">
        <v>11</v>
      </c>
      <c r="X12376">
        <v>1</v>
      </c>
      <c r="Y12376" t="s">
        <v>12419</v>
      </c>
      <c r="Z12376" t="s">
        <v>12420</v>
      </c>
      <c r="AA12376" t="s">
        <v>12421</v>
      </c>
      <c r="AB12376" t="s">
        <v>12422</v>
      </c>
      <c r="AC12376">
        <v>2</v>
      </c>
      <c r="AD12376" s="123">
        <v>39111</v>
      </c>
      <c r="AE12376" t="s">
        <v>12423</v>
      </c>
      <c r="AG12376">
        <v>40003924</v>
      </c>
      <c r="AL12376" t="s">
        <v>12422</v>
      </c>
      <c r="AN12376">
        <v>2201100001</v>
      </c>
      <c r="AO12376">
        <v>16</v>
      </c>
      <c r="AP12376" t="s">
        <v>12424</v>
      </c>
      <c r="AQ12376" t="s">
        <v>11408</v>
      </c>
      <c r="AR12376">
        <v>4100</v>
      </c>
      <c r="AT12376">
        <v>2005</v>
      </c>
      <c r="AV12376" t="s">
        <v>25258</v>
      </c>
      <c r="AW12376">
        <v>116100</v>
      </c>
    </row>
    <row r="12377" spans="1:49" x14ac:dyDescent="0.25">
      <c r="A12377">
        <v>4100</v>
      </c>
      <c r="B12377">
        <v>30005</v>
      </c>
      <c r="C12377">
        <v>4006</v>
      </c>
      <c r="D12377">
        <v>416</v>
      </c>
      <c r="E12377" s="124" t="s">
        <v>24857</v>
      </c>
      <c r="F12377" t="str">
        <f t="shared" si="260"/>
        <v>Shawn TewksburyKAMAN IND - MILFORD, CT</v>
      </c>
      <c r="G12377" s="150" t="str">
        <f t="shared" si="261"/>
        <v>Shawn Tewksbury</v>
      </c>
      <c r="H12377" s="149" t="s">
        <v>5044</v>
      </c>
      <c r="I12377">
        <v>40007982</v>
      </c>
      <c r="K12377" t="s">
        <v>12894</v>
      </c>
      <c r="L12377" t="s">
        <v>12895</v>
      </c>
      <c r="M12377" t="s">
        <v>12896</v>
      </c>
      <c r="N12377">
        <v>46802</v>
      </c>
      <c r="Q12377" t="s">
        <v>12415</v>
      </c>
      <c r="R12377" t="s">
        <v>12416</v>
      </c>
      <c r="S12377" t="s">
        <v>25259</v>
      </c>
      <c r="U12377" t="s">
        <v>12418</v>
      </c>
      <c r="V12377">
        <v>207</v>
      </c>
      <c r="W12377">
        <v>11</v>
      </c>
      <c r="X12377">
        <v>2</v>
      </c>
      <c r="Y12377" t="s">
        <v>12419</v>
      </c>
      <c r="Z12377" t="s">
        <v>12420</v>
      </c>
      <c r="AA12377" t="s">
        <v>12429</v>
      </c>
      <c r="AB12377" t="s">
        <v>12422</v>
      </c>
      <c r="AC12377">
        <v>2</v>
      </c>
      <c r="AD12377" s="123">
        <v>42739</v>
      </c>
      <c r="AE12377" t="s">
        <v>12431</v>
      </c>
      <c r="AG12377">
        <v>40007982</v>
      </c>
      <c r="AL12377" t="s">
        <v>12422</v>
      </c>
      <c r="AN12377">
        <v>1500304701</v>
      </c>
      <c r="AO12377">
        <v>16</v>
      </c>
      <c r="AP12377" t="s">
        <v>12424</v>
      </c>
      <c r="AQ12377" t="s">
        <v>11408</v>
      </c>
      <c r="AR12377">
        <v>4100</v>
      </c>
      <c r="AT12377">
        <v>0</v>
      </c>
      <c r="AV12377" t="s">
        <v>5036</v>
      </c>
      <c r="AW12377">
        <v>116100</v>
      </c>
    </row>
    <row r="12378" spans="1:49" x14ac:dyDescent="0.25">
      <c r="A12378">
        <v>4100</v>
      </c>
      <c r="B12378">
        <v>30005</v>
      </c>
      <c r="C12378">
        <v>4006</v>
      </c>
      <c r="D12378">
        <v>416</v>
      </c>
      <c r="E12378" s="124" t="s">
        <v>24857</v>
      </c>
      <c r="F12378" t="str">
        <f t="shared" si="260"/>
        <v>Shawn TewksburyKAMAN IND. (WESTBROOK,ME)</v>
      </c>
      <c r="G12378" s="150" t="str">
        <f t="shared" si="261"/>
        <v>Shawn Tewksbury</v>
      </c>
      <c r="H12378" s="149" t="s">
        <v>5051</v>
      </c>
      <c r="I12378">
        <v>40002141</v>
      </c>
      <c r="K12378" t="s">
        <v>12894</v>
      </c>
      <c r="L12378" t="s">
        <v>12895</v>
      </c>
      <c r="M12378" t="s">
        <v>12896</v>
      </c>
      <c r="N12378">
        <v>46802</v>
      </c>
      <c r="Q12378" t="s">
        <v>12415</v>
      </c>
      <c r="R12378" t="s">
        <v>12416</v>
      </c>
      <c r="S12378" t="s">
        <v>25259</v>
      </c>
      <c r="U12378" t="s">
        <v>12418</v>
      </c>
      <c r="V12378">
        <v>207</v>
      </c>
      <c r="W12378">
        <v>11</v>
      </c>
      <c r="X12378">
        <v>2</v>
      </c>
      <c r="Y12378" t="s">
        <v>12419</v>
      </c>
      <c r="Z12378" t="s">
        <v>12420</v>
      </c>
      <c r="AA12378" t="s">
        <v>12421</v>
      </c>
      <c r="AB12378" t="s">
        <v>12422</v>
      </c>
      <c r="AC12378">
        <v>2</v>
      </c>
      <c r="AD12378" s="123">
        <v>39111</v>
      </c>
      <c r="AE12378" t="s">
        <v>12423</v>
      </c>
      <c r="AG12378">
        <v>40002141</v>
      </c>
      <c r="AL12378" t="s">
        <v>12422</v>
      </c>
      <c r="AN12378">
        <v>1500304701</v>
      </c>
      <c r="AO12378">
        <v>16</v>
      </c>
      <c r="AP12378" t="s">
        <v>12424</v>
      </c>
      <c r="AQ12378" t="s">
        <v>11408</v>
      </c>
      <c r="AR12378">
        <v>4100</v>
      </c>
      <c r="AT12378">
        <v>2005</v>
      </c>
      <c r="AV12378" t="s">
        <v>5036</v>
      </c>
      <c r="AW12378">
        <v>116100</v>
      </c>
    </row>
    <row r="12379" spans="1:49" x14ac:dyDescent="0.25">
      <c r="A12379">
        <v>4100</v>
      </c>
      <c r="B12379">
        <v>30005</v>
      </c>
      <c r="C12379">
        <v>4006</v>
      </c>
      <c r="D12379">
        <v>416</v>
      </c>
      <c r="E12379" s="124" t="s">
        <v>24857</v>
      </c>
      <c r="F12379" t="str">
        <f t="shared" si="260"/>
        <v>Shawn TewksburyKAMAN IND'L - WEBSTER, MA</v>
      </c>
      <c r="G12379" s="150" t="str">
        <f t="shared" si="261"/>
        <v>Shawn Tewksbury</v>
      </c>
      <c r="H12379" s="149" t="s">
        <v>5086</v>
      </c>
      <c r="I12379">
        <v>40008340</v>
      </c>
      <c r="K12379" t="s">
        <v>12894</v>
      </c>
      <c r="L12379" t="s">
        <v>12895</v>
      </c>
      <c r="M12379" t="s">
        <v>12896</v>
      </c>
      <c r="N12379">
        <v>46802</v>
      </c>
      <c r="Q12379" t="s">
        <v>12415</v>
      </c>
      <c r="R12379" t="s">
        <v>12416</v>
      </c>
      <c r="S12379" t="s">
        <v>22179</v>
      </c>
      <c r="U12379" t="s">
        <v>12418</v>
      </c>
      <c r="V12379">
        <v>207</v>
      </c>
      <c r="W12379">
        <v>11</v>
      </c>
      <c r="X12379">
        <v>2</v>
      </c>
      <c r="Y12379" t="s">
        <v>12472</v>
      </c>
      <c r="Z12379" t="s">
        <v>12420</v>
      </c>
      <c r="AA12379" t="s">
        <v>12429</v>
      </c>
      <c r="AB12379" t="s">
        <v>12422</v>
      </c>
      <c r="AC12379">
        <v>2</v>
      </c>
      <c r="AD12379" s="123">
        <v>43179</v>
      </c>
      <c r="AE12379" t="s">
        <v>12431</v>
      </c>
      <c r="AG12379">
        <v>40008340</v>
      </c>
      <c r="AL12379" t="s">
        <v>12422</v>
      </c>
      <c r="AN12379">
        <v>1500304701</v>
      </c>
      <c r="AO12379">
        <v>16</v>
      </c>
      <c r="AP12379" t="s">
        <v>12424</v>
      </c>
      <c r="AQ12379" t="s">
        <v>11408</v>
      </c>
      <c r="AR12379">
        <v>4100</v>
      </c>
      <c r="AT12379">
        <v>0</v>
      </c>
      <c r="AV12379" t="s">
        <v>25260</v>
      </c>
      <c r="AW12379">
        <v>116100</v>
      </c>
    </row>
    <row r="12380" spans="1:49" x14ac:dyDescent="0.25">
      <c r="A12380">
        <v>4100</v>
      </c>
      <c r="B12380">
        <v>30005</v>
      </c>
      <c r="C12380">
        <v>4006</v>
      </c>
      <c r="D12380">
        <v>416</v>
      </c>
      <c r="E12380" s="124" t="s">
        <v>24857</v>
      </c>
      <c r="F12380" t="str">
        <f t="shared" si="260"/>
        <v>Shawn TewksburyKAMAN IND'L WOBURN</v>
      </c>
      <c r="G12380" s="150" t="str">
        <f t="shared" si="261"/>
        <v>Shawn Tewksbury</v>
      </c>
      <c r="H12380" s="149" t="s">
        <v>5089</v>
      </c>
      <c r="I12380">
        <v>40008731</v>
      </c>
      <c r="K12380" t="s">
        <v>25261</v>
      </c>
      <c r="L12380" t="s">
        <v>12895</v>
      </c>
      <c r="M12380" t="s">
        <v>12896</v>
      </c>
      <c r="N12380">
        <v>46802</v>
      </c>
      <c r="Q12380" t="s">
        <v>12415</v>
      </c>
      <c r="R12380" t="s">
        <v>12416</v>
      </c>
      <c r="S12380" t="s">
        <v>25262</v>
      </c>
      <c r="U12380" t="s">
        <v>12418</v>
      </c>
      <c r="V12380">
        <v>207</v>
      </c>
      <c r="W12380">
        <v>11</v>
      </c>
      <c r="X12380">
        <v>2</v>
      </c>
      <c r="Y12380" t="s">
        <v>12419</v>
      </c>
      <c r="Z12380" t="s">
        <v>12420</v>
      </c>
      <c r="AA12380" t="s">
        <v>12429</v>
      </c>
      <c r="AB12380" t="s">
        <v>12422</v>
      </c>
      <c r="AC12380">
        <v>2</v>
      </c>
      <c r="AD12380" s="123">
        <v>43777</v>
      </c>
      <c r="AE12380" t="s">
        <v>12486</v>
      </c>
      <c r="AG12380">
        <v>40008731</v>
      </c>
      <c r="AL12380" t="s">
        <v>12422</v>
      </c>
      <c r="AN12380">
        <v>1500304701</v>
      </c>
      <c r="AO12380">
        <v>16</v>
      </c>
      <c r="AP12380" t="s">
        <v>12424</v>
      </c>
      <c r="AQ12380" t="s">
        <v>11408</v>
      </c>
      <c r="AR12380">
        <v>4100</v>
      </c>
      <c r="AT12380">
        <v>0</v>
      </c>
      <c r="AV12380" t="s">
        <v>25263</v>
      </c>
      <c r="AW12380">
        <v>116100</v>
      </c>
    </row>
    <row r="12381" spans="1:49" x14ac:dyDescent="0.25">
      <c r="A12381">
        <v>4100</v>
      </c>
      <c r="B12381">
        <v>30005</v>
      </c>
      <c r="C12381">
        <v>4006</v>
      </c>
      <c r="D12381">
        <v>416</v>
      </c>
      <c r="E12381" s="124" t="s">
        <v>24857</v>
      </c>
      <c r="F12381" t="str">
        <f t="shared" si="260"/>
        <v>Shawn TewksburyKAMAN INDUSTRIAL TECH - WARWICK</v>
      </c>
      <c r="G12381" s="150" t="str">
        <f t="shared" si="261"/>
        <v>Shawn Tewksbury</v>
      </c>
      <c r="H12381" s="149" t="s">
        <v>5101</v>
      </c>
      <c r="I12381">
        <v>40008119</v>
      </c>
      <c r="K12381" t="s">
        <v>12894</v>
      </c>
      <c r="L12381" t="s">
        <v>12895</v>
      </c>
      <c r="M12381" t="s">
        <v>12896</v>
      </c>
      <c r="N12381">
        <v>46802</v>
      </c>
      <c r="Q12381" t="s">
        <v>12415</v>
      </c>
      <c r="R12381" t="s">
        <v>12416</v>
      </c>
      <c r="U12381" t="s">
        <v>12418</v>
      </c>
      <c r="V12381">
        <v>207</v>
      </c>
      <c r="W12381">
        <v>11</v>
      </c>
      <c r="X12381">
        <v>2</v>
      </c>
      <c r="Y12381" t="s">
        <v>12419</v>
      </c>
      <c r="Z12381" t="s">
        <v>12420</v>
      </c>
      <c r="AA12381" t="s">
        <v>12429</v>
      </c>
      <c r="AB12381" t="s">
        <v>12422</v>
      </c>
      <c r="AC12381">
        <v>2</v>
      </c>
      <c r="AD12381" s="123">
        <v>42864</v>
      </c>
      <c r="AE12381" t="s">
        <v>12431</v>
      </c>
      <c r="AG12381">
        <v>40008119</v>
      </c>
      <c r="AL12381" t="s">
        <v>12422</v>
      </c>
      <c r="AN12381">
        <v>1500304701</v>
      </c>
      <c r="AO12381">
        <v>16</v>
      </c>
      <c r="AP12381" t="s">
        <v>12424</v>
      </c>
      <c r="AQ12381" t="s">
        <v>11408</v>
      </c>
      <c r="AR12381">
        <v>4100</v>
      </c>
      <c r="AT12381">
        <v>0</v>
      </c>
      <c r="AV12381" t="s">
        <v>5036</v>
      </c>
      <c r="AW12381">
        <v>116100</v>
      </c>
    </row>
    <row r="12382" spans="1:49" x14ac:dyDescent="0.25">
      <c r="A12382">
        <v>4100</v>
      </c>
      <c r="B12382">
        <v>30005</v>
      </c>
      <c r="C12382">
        <v>4006</v>
      </c>
      <c r="D12382">
        <v>416</v>
      </c>
      <c r="E12382" s="124" t="s">
        <v>24857</v>
      </c>
      <c r="F12382" t="str">
        <f t="shared" si="260"/>
        <v>Shawn TewksburyKAYEM FOODS,INC</v>
      </c>
      <c r="G12382" s="150" t="str">
        <f t="shared" si="261"/>
        <v>Shawn Tewksbury</v>
      </c>
      <c r="H12382" s="149" t="s">
        <v>5135</v>
      </c>
      <c r="I12382">
        <v>40006485</v>
      </c>
      <c r="K12382" t="s">
        <v>25264</v>
      </c>
      <c r="L12382" t="s">
        <v>25265</v>
      </c>
      <c r="M12382" t="s">
        <v>12718</v>
      </c>
      <c r="N12382" t="s">
        <v>25266</v>
      </c>
      <c r="Q12382" t="s">
        <v>12415</v>
      </c>
      <c r="R12382" t="s">
        <v>12416</v>
      </c>
      <c r="S12382" t="s">
        <v>25267</v>
      </c>
      <c r="U12382" t="s">
        <v>12418</v>
      </c>
      <c r="W12382">
        <v>11</v>
      </c>
      <c r="X12382">
        <v>1</v>
      </c>
      <c r="Y12382" t="s">
        <v>12419</v>
      </c>
      <c r="Z12382" t="s">
        <v>12420</v>
      </c>
      <c r="AA12382" t="s">
        <v>12485</v>
      </c>
      <c r="AB12382" t="s">
        <v>12422</v>
      </c>
      <c r="AC12382">
        <v>2</v>
      </c>
      <c r="AD12382" s="123">
        <v>40592</v>
      </c>
      <c r="AE12382" t="s">
        <v>12528</v>
      </c>
      <c r="AG12382">
        <v>40006485</v>
      </c>
      <c r="AL12382" t="s">
        <v>12422</v>
      </c>
      <c r="AN12382">
        <v>2202501601</v>
      </c>
      <c r="AO12382">
        <v>16</v>
      </c>
      <c r="AP12382" t="s">
        <v>12424</v>
      </c>
      <c r="AQ12382" t="s">
        <v>11408</v>
      </c>
      <c r="AR12382">
        <v>4100</v>
      </c>
      <c r="AT12382">
        <v>0</v>
      </c>
      <c r="AV12382" t="s">
        <v>25268</v>
      </c>
      <c r="AW12382">
        <v>116100</v>
      </c>
    </row>
    <row r="12383" spans="1:49" x14ac:dyDescent="0.25">
      <c r="A12383">
        <v>4100</v>
      </c>
      <c r="B12383">
        <v>30005</v>
      </c>
      <c r="C12383">
        <v>4006</v>
      </c>
      <c r="D12383">
        <v>416</v>
      </c>
      <c r="E12383" s="124" t="s">
        <v>24857</v>
      </c>
      <c r="F12383" t="str">
        <f t="shared" si="260"/>
        <v>Shawn TewksburyKEYSTONE PAPER &amp; BOX CO.</v>
      </c>
      <c r="G12383" s="150" t="str">
        <f t="shared" si="261"/>
        <v>Shawn Tewksbury</v>
      </c>
      <c r="H12383" s="149" t="s">
        <v>13649</v>
      </c>
      <c r="I12383">
        <v>40005376</v>
      </c>
      <c r="L12383" t="s">
        <v>25269</v>
      </c>
      <c r="M12383" t="s">
        <v>17430</v>
      </c>
      <c r="O12383">
        <v>355</v>
      </c>
      <c r="P12383">
        <v>6028</v>
      </c>
      <c r="Q12383" t="s">
        <v>12415</v>
      </c>
      <c r="R12383" t="s">
        <v>12416</v>
      </c>
      <c r="S12383" t="s">
        <v>25270</v>
      </c>
      <c r="U12383" t="s">
        <v>12418</v>
      </c>
      <c r="W12383">
        <v>11</v>
      </c>
      <c r="X12383">
        <v>1</v>
      </c>
      <c r="Y12383" t="s">
        <v>12419</v>
      </c>
      <c r="Z12383" t="s">
        <v>12420</v>
      </c>
      <c r="AA12383" t="s">
        <v>12429</v>
      </c>
      <c r="AB12383" t="s">
        <v>12430</v>
      </c>
      <c r="AC12383">
        <v>2</v>
      </c>
      <c r="AD12383" s="123">
        <v>39490</v>
      </c>
      <c r="AE12383" t="s">
        <v>12633</v>
      </c>
      <c r="AG12383">
        <v>40005376</v>
      </c>
      <c r="AL12383" t="s">
        <v>12430</v>
      </c>
      <c r="AN12383">
        <v>700319591</v>
      </c>
      <c r="AO12383">
        <v>16</v>
      </c>
      <c r="AP12383" t="s">
        <v>12424</v>
      </c>
      <c r="AQ12383" t="s">
        <v>11408</v>
      </c>
      <c r="AR12383">
        <v>4100</v>
      </c>
      <c r="AT12383">
        <v>0</v>
      </c>
      <c r="AV12383" t="s">
        <v>25271</v>
      </c>
      <c r="AW12383">
        <v>116100</v>
      </c>
    </row>
    <row r="12384" spans="1:49" x14ac:dyDescent="0.25">
      <c r="A12384">
        <v>4100</v>
      </c>
      <c r="B12384">
        <v>30005</v>
      </c>
      <c r="C12384">
        <v>4006</v>
      </c>
      <c r="D12384">
        <v>416</v>
      </c>
      <c r="E12384" s="124" t="s">
        <v>24857</v>
      </c>
      <c r="F12384" t="str">
        <f t="shared" si="260"/>
        <v>Shawn TewksburyKLEENLINE</v>
      </c>
      <c r="G12384" s="150" t="str">
        <f t="shared" si="261"/>
        <v>Shawn Tewksbury</v>
      </c>
      <c r="H12384" s="149" t="s">
        <v>5246</v>
      </c>
      <c r="I12384">
        <v>40003847</v>
      </c>
      <c r="K12384" t="s">
        <v>25272</v>
      </c>
      <c r="L12384" t="s">
        <v>24979</v>
      </c>
      <c r="M12384" t="s">
        <v>12718</v>
      </c>
      <c r="N12384" t="s">
        <v>25273</v>
      </c>
      <c r="Q12384" t="s">
        <v>12415</v>
      </c>
      <c r="R12384" t="s">
        <v>12416</v>
      </c>
      <c r="S12384" t="s">
        <v>25274</v>
      </c>
      <c r="U12384" t="s">
        <v>12418</v>
      </c>
      <c r="W12384">
        <v>11</v>
      </c>
      <c r="X12384">
        <v>0</v>
      </c>
      <c r="Y12384" t="s">
        <v>12419</v>
      </c>
      <c r="Z12384" t="s">
        <v>12420</v>
      </c>
      <c r="AA12384" t="s">
        <v>12421</v>
      </c>
      <c r="AB12384" t="s">
        <v>12422</v>
      </c>
      <c r="AC12384">
        <v>2</v>
      </c>
      <c r="AD12384" s="123">
        <v>39111</v>
      </c>
      <c r="AE12384" t="s">
        <v>12423</v>
      </c>
      <c r="AG12384">
        <v>40003847</v>
      </c>
      <c r="AL12384" t="s">
        <v>12422</v>
      </c>
      <c r="AN12384">
        <v>2200906601</v>
      </c>
      <c r="AO12384">
        <v>16</v>
      </c>
      <c r="AP12384" t="s">
        <v>12424</v>
      </c>
      <c r="AQ12384" t="s">
        <v>11408</v>
      </c>
      <c r="AR12384">
        <v>4100</v>
      </c>
      <c r="AS12384" t="s">
        <v>12491</v>
      </c>
      <c r="AT12384">
        <v>2005</v>
      </c>
      <c r="AV12384" t="s">
        <v>5246</v>
      </c>
      <c r="AW12384">
        <v>116100</v>
      </c>
    </row>
    <row r="12385" spans="1:49" x14ac:dyDescent="0.25">
      <c r="A12385">
        <v>4100</v>
      </c>
      <c r="B12385">
        <v>30005</v>
      </c>
      <c r="C12385">
        <v>4006</v>
      </c>
      <c r="D12385">
        <v>416</v>
      </c>
      <c r="E12385" s="124" t="s">
        <v>24857</v>
      </c>
      <c r="F12385" t="str">
        <f t="shared" si="260"/>
        <v>Shawn TewksburyKOALD DESIGN, LLC</v>
      </c>
      <c r="G12385" s="150" t="str">
        <f t="shared" si="261"/>
        <v>Shawn Tewksbury</v>
      </c>
      <c r="H12385" s="149" t="s">
        <v>5276</v>
      </c>
      <c r="I12385">
        <v>40008088</v>
      </c>
      <c r="K12385" t="s">
        <v>25275</v>
      </c>
      <c r="L12385" t="s">
        <v>22365</v>
      </c>
      <c r="M12385" t="s">
        <v>17500</v>
      </c>
      <c r="N12385">
        <v>3801</v>
      </c>
      <c r="Q12385" t="s">
        <v>12415</v>
      </c>
      <c r="R12385" t="s">
        <v>12416</v>
      </c>
      <c r="S12385">
        <v>8009501877</v>
      </c>
      <c r="U12385" t="s">
        <v>12418</v>
      </c>
      <c r="W12385">
        <v>11</v>
      </c>
      <c r="X12385">
        <v>0</v>
      </c>
      <c r="Y12385" t="s">
        <v>12419</v>
      </c>
      <c r="Z12385" t="s">
        <v>12420</v>
      </c>
      <c r="AA12385" t="s">
        <v>12429</v>
      </c>
      <c r="AB12385" t="s">
        <v>12422</v>
      </c>
      <c r="AC12385">
        <v>2</v>
      </c>
      <c r="AD12385" s="123">
        <v>42828</v>
      </c>
      <c r="AE12385" t="s">
        <v>12431</v>
      </c>
      <c r="AG12385">
        <v>40008088</v>
      </c>
      <c r="AL12385" t="s">
        <v>12422</v>
      </c>
      <c r="AN12385">
        <v>3001502001</v>
      </c>
      <c r="AO12385">
        <v>16</v>
      </c>
      <c r="AP12385" t="s">
        <v>12424</v>
      </c>
      <c r="AQ12385" t="s">
        <v>11408</v>
      </c>
      <c r="AR12385">
        <v>4100</v>
      </c>
      <c r="AT12385">
        <v>0</v>
      </c>
      <c r="AV12385" t="s">
        <v>25276</v>
      </c>
      <c r="AW12385">
        <v>116100</v>
      </c>
    </row>
    <row r="12386" spans="1:49" x14ac:dyDescent="0.25">
      <c r="A12386">
        <v>4100</v>
      </c>
      <c r="B12386">
        <v>30005</v>
      </c>
      <c r="C12386">
        <v>4006</v>
      </c>
      <c r="D12386">
        <v>416</v>
      </c>
      <c r="E12386" s="124" t="s">
        <v>24857</v>
      </c>
      <c r="F12386" t="str">
        <f t="shared" si="260"/>
        <v>Shawn TewksburyKYLER SEAFOOD INC.</v>
      </c>
      <c r="G12386" s="150" t="str">
        <f t="shared" si="261"/>
        <v>Shawn Tewksbury</v>
      </c>
      <c r="H12386" s="149" t="s">
        <v>5355</v>
      </c>
      <c r="I12386">
        <v>40007264</v>
      </c>
      <c r="K12386" t="s">
        <v>25277</v>
      </c>
      <c r="L12386" t="s">
        <v>24894</v>
      </c>
      <c r="M12386" t="s">
        <v>12718</v>
      </c>
      <c r="N12386">
        <v>2740</v>
      </c>
      <c r="Q12386" t="s">
        <v>12415</v>
      </c>
      <c r="R12386" t="s">
        <v>12416</v>
      </c>
      <c r="S12386" t="s">
        <v>25278</v>
      </c>
      <c r="U12386" t="s">
        <v>12418</v>
      </c>
      <c r="W12386">
        <v>11</v>
      </c>
      <c r="X12386">
        <v>1</v>
      </c>
      <c r="Y12386" t="s">
        <v>12419</v>
      </c>
      <c r="Z12386" t="s">
        <v>12420</v>
      </c>
      <c r="AA12386" t="s">
        <v>12429</v>
      </c>
      <c r="AB12386" t="s">
        <v>12422</v>
      </c>
      <c r="AC12386">
        <v>2</v>
      </c>
      <c r="AD12386" s="123">
        <v>41663</v>
      </c>
      <c r="AE12386" t="s">
        <v>12431</v>
      </c>
      <c r="AG12386">
        <v>40007264</v>
      </c>
      <c r="AL12386" t="s">
        <v>12422</v>
      </c>
      <c r="AN12386">
        <v>2200506501</v>
      </c>
      <c r="AO12386">
        <v>16</v>
      </c>
      <c r="AP12386" t="s">
        <v>12424</v>
      </c>
      <c r="AQ12386" t="s">
        <v>11408</v>
      </c>
      <c r="AR12386">
        <v>4100</v>
      </c>
      <c r="AT12386">
        <v>0</v>
      </c>
      <c r="AV12386" t="s">
        <v>25279</v>
      </c>
      <c r="AW12386">
        <v>116100</v>
      </c>
    </row>
    <row r="12387" spans="1:49" x14ac:dyDescent="0.25">
      <c r="A12387">
        <v>4100</v>
      </c>
      <c r="B12387">
        <v>30005</v>
      </c>
      <c r="C12387">
        <v>4006</v>
      </c>
      <c r="D12387">
        <v>416</v>
      </c>
      <c r="E12387" s="124" t="s">
        <v>24857</v>
      </c>
      <c r="F12387" t="str">
        <f t="shared" si="260"/>
        <v>Shawn TewksburyL-3 SECURITY</v>
      </c>
      <c r="G12387" s="150" t="str">
        <f t="shared" si="261"/>
        <v>Shawn Tewksbury</v>
      </c>
      <c r="H12387" s="149" t="s">
        <v>13652</v>
      </c>
      <c r="I12387">
        <v>40005173</v>
      </c>
      <c r="J12387" t="s">
        <v>25280</v>
      </c>
      <c r="K12387" t="s">
        <v>25281</v>
      </c>
      <c r="L12387" t="s">
        <v>25282</v>
      </c>
      <c r="M12387" t="s">
        <v>12718</v>
      </c>
      <c r="N12387">
        <v>1801</v>
      </c>
      <c r="Q12387" t="s">
        <v>12415</v>
      </c>
      <c r="R12387" t="s">
        <v>12416</v>
      </c>
      <c r="S12387" t="s">
        <v>25283</v>
      </c>
      <c r="U12387" t="s">
        <v>12418</v>
      </c>
      <c r="W12387">
        <v>11</v>
      </c>
      <c r="X12387">
        <v>0</v>
      </c>
      <c r="Y12387" t="s">
        <v>12472</v>
      </c>
      <c r="Z12387" t="s">
        <v>12420</v>
      </c>
      <c r="AA12387" t="s">
        <v>12429</v>
      </c>
      <c r="AB12387" t="s">
        <v>12422</v>
      </c>
      <c r="AC12387">
        <v>2</v>
      </c>
      <c r="AD12387" s="123">
        <v>39297</v>
      </c>
      <c r="AE12387" t="s">
        <v>12538</v>
      </c>
      <c r="AG12387">
        <v>40005173</v>
      </c>
      <c r="AL12387" t="s">
        <v>12422</v>
      </c>
      <c r="AN12387">
        <v>2201711801</v>
      </c>
      <c r="AO12387">
        <v>16</v>
      </c>
      <c r="AP12387" t="s">
        <v>12424</v>
      </c>
      <c r="AQ12387" t="s">
        <v>11408</v>
      </c>
      <c r="AR12387">
        <v>4100</v>
      </c>
      <c r="AT12387">
        <v>0</v>
      </c>
      <c r="AV12387" t="s">
        <v>25284</v>
      </c>
      <c r="AW12387">
        <v>116100</v>
      </c>
    </row>
    <row r="12388" spans="1:49" x14ac:dyDescent="0.25">
      <c r="A12388">
        <v>4100</v>
      </c>
      <c r="B12388">
        <v>30005</v>
      </c>
      <c r="C12388">
        <v>4006</v>
      </c>
      <c r="D12388">
        <v>416</v>
      </c>
      <c r="E12388" s="124" t="s">
        <v>24857</v>
      </c>
      <c r="F12388" t="str">
        <f t="shared" si="260"/>
        <v>Shawn TewksburyLAMTEC</v>
      </c>
      <c r="G12388" s="150" t="str">
        <f t="shared" si="261"/>
        <v>Shawn Tewksbury</v>
      </c>
      <c r="H12388" s="149" t="s">
        <v>5411</v>
      </c>
      <c r="I12388">
        <v>40001416</v>
      </c>
      <c r="K12388" t="s">
        <v>25285</v>
      </c>
      <c r="L12388" t="s">
        <v>25286</v>
      </c>
      <c r="M12388" t="s">
        <v>12718</v>
      </c>
      <c r="N12388" t="s">
        <v>25287</v>
      </c>
      <c r="Q12388" t="s">
        <v>12415</v>
      </c>
      <c r="R12388" t="s">
        <v>12416</v>
      </c>
      <c r="S12388" t="s">
        <v>25288</v>
      </c>
      <c r="U12388" t="s">
        <v>12418</v>
      </c>
      <c r="W12388">
        <v>11</v>
      </c>
      <c r="X12388">
        <v>1</v>
      </c>
      <c r="Y12388" t="s">
        <v>12419</v>
      </c>
      <c r="Z12388" t="s">
        <v>12420</v>
      </c>
      <c r="AA12388" t="s">
        <v>12421</v>
      </c>
      <c r="AB12388" t="s">
        <v>12422</v>
      </c>
      <c r="AC12388">
        <v>2</v>
      </c>
      <c r="AD12388" s="123">
        <v>39111</v>
      </c>
      <c r="AE12388" t="s">
        <v>12423</v>
      </c>
      <c r="AG12388">
        <v>40001416</v>
      </c>
      <c r="AL12388" t="s">
        <v>12422</v>
      </c>
      <c r="AN12388">
        <v>2201706301</v>
      </c>
      <c r="AO12388">
        <v>16</v>
      </c>
      <c r="AP12388" t="s">
        <v>12424</v>
      </c>
      <c r="AQ12388" t="s">
        <v>11408</v>
      </c>
      <c r="AR12388">
        <v>4100</v>
      </c>
      <c r="AT12388">
        <v>0</v>
      </c>
      <c r="AV12388" t="s">
        <v>5411</v>
      </c>
      <c r="AW12388">
        <v>116100</v>
      </c>
    </row>
    <row r="12389" spans="1:49" x14ac:dyDescent="0.25">
      <c r="A12389">
        <v>4100</v>
      </c>
      <c r="B12389">
        <v>30005</v>
      </c>
      <c r="C12389">
        <v>4006</v>
      </c>
      <c r="D12389">
        <v>416</v>
      </c>
      <c r="E12389" s="124" t="s">
        <v>24857</v>
      </c>
      <c r="F12389" t="str">
        <f t="shared" si="260"/>
        <v>Shawn TewksburyLANCO INTEGRATED</v>
      </c>
      <c r="G12389" s="150" t="str">
        <f t="shared" si="261"/>
        <v>Shawn Tewksbury</v>
      </c>
      <c r="H12389" s="149" t="s">
        <v>5414</v>
      </c>
      <c r="I12389">
        <v>40003900</v>
      </c>
      <c r="K12389" t="s">
        <v>25289</v>
      </c>
      <c r="L12389" t="s">
        <v>25290</v>
      </c>
      <c r="M12389" t="s">
        <v>25034</v>
      </c>
      <c r="N12389" t="s">
        <v>25291</v>
      </c>
      <c r="Q12389" t="s">
        <v>12415</v>
      </c>
      <c r="R12389" t="s">
        <v>12416</v>
      </c>
      <c r="S12389" t="s">
        <v>25292</v>
      </c>
      <c r="U12389" t="s">
        <v>12418</v>
      </c>
      <c r="W12389">
        <v>11</v>
      </c>
      <c r="X12389">
        <v>0</v>
      </c>
      <c r="Y12389" t="s">
        <v>12472</v>
      </c>
      <c r="Z12389" t="s">
        <v>12420</v>
      </c>
      <c r="AA12389" t="s">
        <v>12421</v>
      </c>
      <c r="AB12389" t="s">
        <v>12422</v>
      </c>
      <c r="AC12389">
        <v>2</v>
      </c>
      <c r="AD12389" s="123">
        <v>39111</v>
      </c>
      <c r="AE12389" t="s">
        <v>12423</v>
      </c>
      <c r="AG12389">
        <v>40003900</v>
      </c>
      <c r="AL12389" t="s">
        <v>12422</v>
      </c>
      <c r="AN12389">
        <v>2000504801</v>
      </c>
      <c r="AO12389">
        <v>16</v>
      </c>
      <c r="AP12389" t="s">
        <v>12424</v>
      </c>
      <c r="AQ12389" t="s">
        <v>11408</v>
      </c>
      <c r="AR12389">
        <v>4100</v>
      </c>
      <c r="AT12389">
        <v>0</v>
      </c>
      <c r="AV12389" t="s">
        <v>25293</v>
      </c>
      <c r="AW12389">
        <v>116100</v>
      </c>
    </row>
    <row r="12390" spans="1:49" x14ac:dyDescent="0.25">
      <c r="A12390">
        <v>4100</v>
      </c>
      <c r="B12390">
        <v>30005</v>
      </c>
      <c r="C12390">
        <v>4006</v>
      </c>
      <c r="D12390">
        <v>416</v>
      </c>
      <c r="E12390" s="124" t="s">
        <v>24857</v>
      </c>
      <c r="F12390" t="str">
        <f t="shared" si="260"/>
        <v>Shawn TewksburyLANE PRESS</v>
      </c>
      <c r="G12390" s="150" t="str">
        <f t="shared" si="261"/>
        <v>Shawn Tewksbury</v>
      </c>
      <c r="H12390" s="149" t="s">
        <v>5424</v>
      </c>
      <c r="I12390">
        <v>40007917</v>
      </c>
      <c r="L12390" t="s">
        <v>16663</v>
      </c>
      <c r="M12390" t="s">
        <v>25012</v>
      </c>
      <c r="O12390">
        <v>130</v>
      </c>
      <c r="P12390">
        <v>5402</v>
      </c>
      <c r="Q12390" t="s">
        <v>12415</v>
      </c>
      <c r="R12390" t="s">
        <v>12416</v>
      </c>
      <c r="S12390" t="s">
        <v>25294</v>
      </c>
      <c r="U12390" t="s">
        <v>12418</v>
      </c>
      <c r="W12390">
        <v>11</v>
      </c>
      <c r="X12390">
        <v>1</v>
      </c>
      <c r="Y12390" t="s">
        <v>12419</v>
      </c>
      <c r="Z12390" t="s">
        <v>12420</v>
      </c>
      <c r="AA12390" t="s">
        <v>12429</v>
      </c>
      <c r="AB12390" t="s">
        <v>12422</v>
      </c>
      <c r="AC12390">
        <v>2</v>
      </c>
      <c r="AD12390" s="123">
        <v>42625</v>
      </c>
      <c r="AE12390" t="s">
        <v>12431</v>
      </c>
      <c r="AG12390">
        <v>40007917</v>
      </c>
      <c r="AL12390" t="s">
        <v>12422</v>
      </c>
      <c r="AN12390">
        <v>4600700501</v>
      </c>
      <c r="AO12390">
        <v>16</v>
      </c>
      <c r="AP12390" t="s">
        <v>12424</v>
      </c>
      <c r="AQ12390" t="s">
        <v>11408</v>
      </c>
      <c r="AR12390">
        <v>4100</v>
      </c>
      <c r="AT12390">
        <v>0</v>
      </c>
      <c r="AV12390" t="s">
        <v>5424</v>
      </c>
      <c r="AW12390">
        <v>116100</v>
      </c>
    </row>
    <row r="12391" spans="1:49" x14ac:dyDescent="0.25">
      <c r="A12391">
        <v>4100</v>
      </c>
      <c r="B12391">
        <v>30005</v>
      </c>
      <c r="C12391">
        <v>4006</v>
      </c>
      <c r="D12391">
        <v>416</v>
      </c>
      <c r="E12391" s="124" t="s">
        <v>24857</v>
      </c>
      <c r="F12391" t="str">
        <f t="shared" si="260"/>
        <v>Shawn TewksburyLATEX FOAM INTERNATIONAL</v>
      </c>
      <c r="G12391" s="150" t="str">
        <f t="shared" si="261"/>
        <v>Shawn Tewksbury</v>
      </c>
      <c r="H12391" s="149" t="s">
        <v>5440</v>
      </c>
      <c r="I12391">
        <v>40007519</v>
      </c>
      <c r="J12391" t="s">
        <v>25295</v>
      </c>
      <c r="K12391" t="s">
        <v>25296</v>
      </c>
      <c r="L12391" t="s">
        <v>24917</v>
      </c>
      <c r="M12391" t="s">
        <v>17430</v>
      </c>
      <c r="N12391">
        <v>6484</v>
      </c>
      <c r="Q12391" t="s">
        <v>12415</v>
      </c>
      <c r="R12391" t="s">
        <v>12416</v>
      </c>
      <c r="S12391" t="s">
        <v>25297</v>
      </c>
      <c r="U12391" t="s">
        <v>12418</v>
      </c>
      <c r="W12391">
        <v>11</v>
      </c>
      <c r="X12391">
        <v>1</v>
      </c>
      <c r="Y12391" t="s">
        <v>12419</v>
      </c>
      <c r="Z12391" t="s">
        <v>12420</v>
      </c>
      <c r="AA12391" t="s">
        <v>12429</v>
      </c>
      <c r="AB12391" t="s">
        <v>12478</v>
      </c>
      <c r="AC12391">
        <v>2</v>
      </c>
      <c r="AD12391" s="123">
        <v>42065</v>
      </c>
      <c r="AE12391" t="s">
        <v>12431</v>
      </c>
      <c r="AG12391">
        <v>40007519</v>
      </c>
      <c r="AL12391" t="s">
        <v>12478</v>
      </c>
      <c r="AN12391">
        <v>700104301</v>
      </c>
      <c r="AO12391">
        <v>16</v>
      </c>
      <c r="AP12391" t="s">
        <v>12424</v>
      </c>
      <c r="AQ12391" t="s">
        <v>11408</v>
      </c>
      <c r="AR12391">
        <v>4100</v>
      </c>
      <c r="AT12391">
        <v>0</v>
      </c>
      <c r="AV12391" t="s">
        <v>25298</v>
      </c>
      <c r="AW12391">
        <v>116100</v>
      </c>
    </row>
    <row r="12392" spans="1:49" x14ac:dyDescent="0.25">
      <c r="A12392">
        <v>4100</v>
      </c>
      <c r="B12392">
        <v>30005</v>
      </c>
      <c r="C12392">
        <v>4006</v>
      </c>
      <c r="D12392">
        <v>416</v>
      </c>
      <c r="E12392" s="124" t="s">
        <v>24857</v>
      </c>
      <c r="F12392" t="str">
        <f t="shared" si="260"/>
        <v>Shawn TewksburyLINDT &amp; SPRUNGLI USA INC</v>
      </c>
      <c r="G12392" s="150" t="str">
        <f t="shared" si="261"/>
        <v>Shawn Tewksbury</v>
      </c>
      <c r="H12392" s="149" t="s">
        <v>5549</v>
      </c>
      <c r="I12392">
        <v>40005886</v>
      </c>
      <c r="J12392" t="s">
        <v>12492</v>
      </c>
      <c r="K12392" t="s">
        <v>25299</v>
      </c>
      <c r="L12392" t="s">
        <v>25300</v>
      </c>
      <c r="M12392" t="s">
        <v>17500</v>
      </c>
      <c r="N12392">
        <v>3885</v>
      </c>
      <c r="Q12392" t="s">
        <v>12415</v>
      </c>
      <c r="R12392" t="s">
        <v>12416</v>
      </c>
      <c r="S12392" t="s">
        <v>25301</v>
      </c>
      <c r="U12392" t="s">
        <v>12418</v>
      </c>
      <c r="W12392">
        <v>11</v>
      </c>
      <c r="X12392">
        <v>1</v>
      </c>
      <c r="Y12392" t="s">
        <v>12419</v>
      </c>
      <c r="Z12392" t="s">
        <v>12420</v>
      </c>
      <c r="AA12392" t="s">
        <v>12429</v>
      </c>
      <c r="AB12392" t="s">
        <v>12422</v>
      </c>
      <c r="AC12392">
        <v>2</v>
      </c>
      <c r="AD12392" s="123">
        <v>40098</v>
      </c>
      <c r="AE12392" t="s">
        <v>12431</v>
      </c>
      <c r="AG12392">
        <v>40005886</v>
      </c>
      <c r="AL12392" t="s">
        <v>12422</v>
      </c>
      <c r="AN12392">
        <v>3001509031</v>
      </c>
      <c r="AO12392">
        <v>16</v>
      </c>
      <c r="AP12392" t="s">
        <v>12424</v>
      </c>
      <c r="AQ12392" t="s">
        <v>11408</v>
      </c>
      <c r="AR12392">
        <v>4100</v>
      </c>
      <c r="AT12392">
        <v>0</v>
      </c>
      <c r="AV12392" t="s">
        <v>25302</v>
      </c>
      <c r="AW12392">
        <v>116100</v>
      </c>
    </row>
    <row r="12393" spans="1:49" x14ac:dyDescent="0.25">
      <c r="A12393">
        <v>4100</v>
      </c>
      <c r="B12393">
        <v>30005</v>
      </c>
      <c r="C12393">
        <v>4006</v>
      </c>
      <c r="D12393">
        <v>416</v>
      </c>
      <c r="E12393" s="124" t="s">
        <v>24857</v>
      </c>
      <c r="F12393" t="str">
        <f t="shared" si="260"/>
        <v>Shawn TewksburyLOMA SYSTEMS</v>
      </c>
      <c r="G12393" s="150" t="str">
        <f t="shared" si="261"/>
        <v>Shawn Tewksbury</v>
      </c>
      <c r="H12393" s="149" t="s">
        <v>5582</v>
      </c>
      <c r="I12393">
        <v>40003841</v>
      </c>
      <c r="K12393" t="s">
        <v>21671</v>
      </c>
      <c r="L12393" t="s">
        <v>21200</v>
      </c>
      <c r="M12393" t="s">
        <v>12546</v>
      </c>
      <c r="N12393">
        <v>60188</v>
      </c>
      <c r="Q12393" t="s">
        <v>12415</v>
      </c>
      <c r="R12393" t="s">
        <v>12416</v>
      </c>
      <c r="S12393" t="s">
        <v>25303</v>
      </c>
      <c r="U12393" t="s">
        <v>12418</v>
      </c>
      <c r="W12393">
        <v>11</v>
      </c>
      <c r="X12393">
        <v>0</v>
      </c>
      <c r="Y12393" t="s">
        <v>12419</v>
      </c>
      <c r="Z12393" t="s">
        <v>12420</v>
      </c>
      <c r="AA12393" t="s">
        <v>12421</v>
      </c>
      <c r="AB12393" t="s">
        <v>12422</v>
      </c>
      <c r="AC12393">
        <v>2</v>
      </c>
      <c r="AD12393" s="123">
        <v>39111</v>
      </c>
      <c r="AE12393" t="s">
        <v>12423</v>
      </c>
      <c r="AG12393">
        <v>40003841</v>
      </c>
      <c r="AL12393" t="s">
        <v>12422</v>
      </c>
      <c r="AN12393">
        <v>1404335001</v>
      </c>
      <c r="AO12393">
        <v>16</v>
      </c>
      <c r="AP12393" t="s">
        <v>12424</v>
      </c>
      <c r="AQ12393" t="s">
        <v>11408</v>
      </c>
      <c r="AR12393">
        <v>4100</v>
      </c>
      <c r="AS12393" t="s">
        <v>12491</v>
      </c>
      <c r="AT12393">
        <v>0</v>
      </c>
      <c r="AV12393" t="s">
        <v>21673</v>
      </c>
      <c r="AW12393">
        <v>116100</v>
      </c>
    </row>
    <row r="12394" spans="1:49" x14ac:dyDescent="0.25">
      <c r="A12394">
        <v>4100</v>
      </c>
      <c r="B12394">
        <v>30005</v>
      </c>
      <c r="C12394">
        <v>4006</v>
      </c>
      <c r="D12394">
        <v>416</v>
      </c>
      <c r="E12394" s="124" t="s">
        <v>24857</v>
      </c>
      <c r="F12394" t="str">
        <f t="shared" si="260"/>
        <v>Shawn TewksburyLOUISIANA PACIFIC CORP.</v>
      </c>
      <c r="G12394" s="150" t="str">
        <f t="shared" si="261"/>
        <v>Shawn Tewksbury</v>
      </c>
      <c r="H12394" s="149" t="s">
        <v>5608</v>
      </c>
      <c r="I12394">
        <v>40005382</v>
      </c>
      <c r="J12394" t="s">
        <v>12492</v>
      </c>
      <c r="L12394" t="s">
        <v>25304</v>
      </c>
      <c r="M12394" t="s">
        <v>19470</v>
      </c>
      <c r="O12394" t="s">
        <v>25305</v>
      </c>
      <c r="P12394">
        <v>83835</v>
      </c>
      <c r="Q12394" t="s">
        <v>12415</v>
      </c>
      <c r="R12394" t="s">
        <v>12416</v>
      </c>
      <c r="S12394" t="s">
        <v>25306</v>
      </c>
      <c r="U12394" t="s">
        <v>12418</v>
      </c>
      <c r="W12394">
        <v>11</v>
      </c>
      <c r="X12394">
        <v>1</v>
      </c>
      <c r="Y12394" t="s">
        <v>12419</v>
      </c>
      <c r="Z12394" t="s">
        <v>12420</v>
      </c>
      <c r="AA12394" t="s">
        <v>12429</v>
      </c>
      <c r="AB12394" t="s">
        <v>12422</v>
      </c>
      <c r="AC12394">
        <v>2</v>
      </c>
      <c r="AD12394" s="123">
        <v>39503</v>
      </c>
      <c r="AE12394" t="s">
        <v>12633</v>
      </c>
      <c r="AG12394">
        <v>40005382</v>
      </c>
      <c r="AL12394" t="s">
        <v>12422</v>
      </c>
      <c r="AN12394">
        <v>1305506871</v>
      </c>
      <c r="AO12394">
        <v>16</v>
      </c>
      <c r="AP12394" t="s">
        <v>12424</v>
      </c>
      <c r="AQ12394" t="s">
        <v>11408</v>
      </c>
      <c r="AR12394">
        <v>4100</v>
      </c>
      <c r="AT12394">
        <v>0</v>
      </c>
      <c r="AV12394" t="s">
        <v>25307</v>
      </c>
      <c r="AW12394">
        <v>116100</v>
      </c>
    </row>
    <row r="12395" spans="1:49" x14ac:dyDescent="0.25">
      <c r="A12395">
        <v>4100</v>
      </c>
      <c r="B12395">
        <v>30005</v>
      </c>
      <c r="C12395">
        <v>4006</v>
      </c>
      <c r="D12395">
        <v>416</v>
      </c>
      <c r="E12395" s="124" t="s">
        <v>24857</v>
      </c>
      <c r="F12395" t="str">
        <f t="shared" si="260"/>
        <v>Shawn TewksburyM.J. TOOLS &amp; MFG. INC.</v>
      </c>
      <c r="G12395" s="150" t="str">
        <f t="shared" si="261"/>
        <v>Shawn Tewksbury</v>
      </c>
      <c r="H12395" s="149" t="s">
        <v>5653</v>
      </c>
      <c r="I12395">
        <v>40000632</v>
      </c>
      <c r="L12395" t="s">
        <v>25308</v>
      </c>
      <c r="M12395" t="s">
        <v>17430</v>
      </c>
      <c r="O12395">
        <v>13</v>
      </c>
      <c r="P12395">
        <v>6070</v>
      </c>
      <c r="Q12395" t="s">
        <v>12415</v>
      </c>
      <c r="R12395" t="s">
        <v>12416</v>
      </c>
      <c r="S12395" t="s">
        <v>25309</v>
      </c>
      <c r="U12395" t="s">
        <v>12418</v>
      </c>
      <c r="W12395">
        <v>11</v>
      </c>
      <c r="X12395">
        <v>1</v>
      </c>
      <c r="Y12395" t="s">
        <v>12419</v>
      </c>
      <c r="Z12395" t="s">
        <v>12420</v>
      </c>
      <c r="AA12395" t="s">
        <v>12421</v>
      </c>
      <c r="AB12395" t="s">
        <v>12422</v>
      </c>
      <c r="AC12395">
        <v>2</v>
      </c>
      <c r="AD12395" s="123">
        <v>39111</v>
      </c>
      <c r="AE12395" t="s">
        <v>12423</v>
      </c>
      <c r="AG12395">
        <v>40000632</v>
      </c>
      <c r="AL12395" t="s">
        <v>12422</v>
      </c>
      <c r="AN12395">
        <v>700304401</v>
      </c>
      <c r="AO12395">
        <v>16</v>
      </c>
      <c r="AP12395" t="s">
        <v>12424</v>
      </c>
      <c r="AQ12395" t="s">
        <v>11408</v>
      </c>
      <c r="AR12395">
        <v>4100</v>
      </c>
      <c r="AT12395">
        <v>2005</v>
      </c>
      <c r="AV12395" t="s">
        <v>25310</v>
      </c>
      <c r="AW12395">
        <v>116100</v>
      </c>
    </row>
    <row r="12396" spans="1:49" x14ac:dyDescent="0.25">
      <c r="A12396">
        <v>4100</v>
      </c>
      <c r="B12396">
        <v>30005</v>
      </c>
      <c r="C12396">
        <v>4006</v>
      </c>
      <c r="D12396">
        <v>416</v>
      </c>
      <c r="E12396" s="124" t="s">
        <v>24857</v>
      </c>
      <c r="F12396" t="str">
        <f t="shared" si="260"/>
        <v>Shawn TewksburyMACK MOLDING CO., INC</v>
      </c>
      <c r="G12396" s="150" t="str">
        <f t="shared" si="261"/>
        <v>Shawn Tewksbury</v>
      </c>
      <c r="H12396" s="149" t="s">
        <v>5665</v>
      </c>
      <c r="I12396">
        <v>40005662</v>
      </c>
      <c r="J12396" t="s">
        <v>25311</v>
      </c>
      <c r="K12396" t="s">
        <v>25312</v>
      </c>
      <c r="L12396" t="s">
        <v>14012</v>
      </c>
      <c r="M12396" t="s">
        <v>25012</v>
      </c>
      <c r="N12396">
        <v>5250</v>
      </c>
      <c r="Q12396" t="s">
        <v>12415</v>
      </c>
      <c r="R12396" t="s">
        <v>12416</v>
      </c>
      <c r="S12396" t="s">
        <v>25313</v>
      </c>
      <c r="U12396" t="s">
        <v>12418</v>
      </c>
      <c r="W12396">
        <v>11</v>
      </c>
      <c r="X12396">
        <v>2</v>
      </c>
      <c r="Y12396" t="s">
        <v>12472</v>
      </c>
      <c r="Z12396" t="s">
        <v>12420</v>
      </c>
      <c r="AA12396" t="s">
        <v>12429</v>
      </c>
      <c r="AB12396" t="s">
        <v>12422</v>
      </c>
      <c r="AC12396">
        <v>2</v>
      </c>
      <c r="AD12396" s="123">
        <v>39857</v>
      </c>
      <c r="AE12396" t="s">
        <v>12431</v>
      </c>
      <c r="AG12396">
        <v>40005662</v>
      </c>
      <c r="AL12396" t="s">
        <v>12422</v>
      </c>
      <c r="AN12396">
        <v>4600304241</v>
      </c>
      <c r="AO12396">
        <v>16</v>
      </c>
      <c r="AP12396" t="s">
        <v>12424</v>
      </c>
      <c r="AQ12396" t="s">
        <v>11408</v>
      </c>
      <c r="AR12396">
        <v>4100</v>
      </c>
      <c r="AT12396">
        <v>0</v>
      </c>
      <c r="AV12396" t="s">
        <v>25314</v>
      </c>
      <c r="AW12396">
        <v>116100</v>
      </c>
    </row>
    <row r="12397" spans="1:49" x14ac:dyDescent="0.25">
      <c r="A12397">
        <v>4100</v>
      </c>
      <c r="B12397">
        <v>30005</v>
      </c>
      <c r="C12397">
        <v>4006</v>
      </c>
      <c r="D12397">
        <v>416</v>
      </c>
      <c r="E12397" s="124" t="s">
        <v>24857</v>
      </c>
      <c r="F12397" t="str">
        <f t="shared" si="260"/>
        <v>Shawn TewksburyMAMA ROSIE'S CO. INC.</v>
      </c>
      <c r="G12397" s="150" t="str">
        <f t="shared" si="261"/>
        <v>Shawn Tewksbury</v>
      </c>
      <c r="H12397" s="149" t="s">
        <v>5702</v>
      </c>
      <c r="I12397">
        <v>40008339</v>
      </c>
      <c r="K12397" t="s">
        <v>25315</v>
      </c>
      <c r="L12397" t="s">
        <v>20533</v>
      </c>
      <c r="M12397" t="s">
        <v>12718</v>
      </c>
      <c r="N12397">
        <v>2129</v>
      </c>
      <c r="Q12397" t="s">
        <v>12415</v>
      </c>
      <c r="R12397" t="s">
        <v>12416</v>
      </c>
      <c r="S12397" t="s">
        <v>25316</v>
      </c>
      <c r="U12397" t="s">
        <v>12418</v>
      </c>
      <c r="W12397">
        <v>11</v>
      </c>
      <c r="X12397">
        <v>1</v>
      </c>
      <c r="Y12397" t="s">
        <v>12419</v>
      </c>
      <c r="Z12397" t="s">
        <v>12420</v>
      </c>
      <c r="AA12397" t="s">
        <v>12429</v>
      </c>
      <c r="AB12397" t="s">
        <v>12422</v>
      </c>
      <c r="AC12397">
        <v>2</v>
      </c>
      <c r="AD12397" s="123">
        <v>43178</v>
      </c>
      <c r="AE12397" t="s">
        <v>12431</v>
      </c>
      <c r="AG12397">
        <v>40008339</v>
      </c>
      <c r="AL12397" t="s">
        <v>12422</v>
      </c>
      <c r="AN12397">
        <v>2202501001</v>
      </c>
      <c r="AO12397">
        <v>16</v>
      </c>
      <c r="AP12397" t="s">
        <v>12424</v>
      </c>
      <c r="AQ12397" t="s">
        <v>11408</v>
      </c>
      <c r="AR12397">
        <v>4100</v>
      </c>
      <c r="AT12397">
        <v>0</v>
      </c>
      <c r="AV12397" t="s">
        <v>25317</v>
      </c>
      <c r="AW12397">
        <v>116100</v>
      </c>
    </row>
    <row r="12398" spans="1:49" x14ac:dyDescent="0.25">
      <c r="A12398">
        <v>4100</v>
      </c>
      <c r="B12398">
        <v>30005</v>
      </c>
      <c r="C12398">
        <v>4006</v>
      </c>
      <c r="D12398">
        <v>416</v>
      </c>
      <c r="E12398" s="124" t="s">
        <v>24857</v>
      </c>
      <c r="F12398" t="str">
        <f t="shared" si="260"/>
        <v>Shawn TewksburyMANCHESTER - BOSTON REGIONAL AIRPOR</v>
      </c>
      <c r="G12398" s="150" t="str">
        <f t="shared" si="261"/>
        <v>Shawn Tewksbury</v>
      </c>
      <c r="H12398" s="149" t="s">
        <v>5704</v>
      </c>
      <c r="I12398">
        <v>40008628</v>
      </c>
      <c r="K12398" t="s">
        <v>25318</v>
      </c>
      <c r="L12398" t="s">
        <v>16893</v>
      </c>
      <c r="M12398" t="s">
        <v>17500</v>
      </c>
      <c r="N12398">
        <v>3103</v>
      </c>
      <c r="Q12398" t="s">
        <v>12415</v>
      </c>
      <c r="R12398" t="s">
        <v>12416</v>
      </c>
      <c r="U12398" t="s">
        <v>12418</v>
      </c>
      <c r="W12398">
        <v>11</v>
      </c>
      <c r="X12398">
        <v>1</v>
      </c>
      <c r="Y12398" t="s">
        <v>12419</v>
      </c>
      <c r="Z12398" t="s">
        <v>12420</v>
      </c>
      <c r="AA12398" t="s">
        <v>12429</v>
      </c>
      <c r="AB12398" t="s">
        <v>12422</v>
      </c>
      <c r="AC12398">
        <v>2</v>
      </c>
      <c r="AD12398" s="123">
        <v>43591</v>
      </c>
      <c r="AE12398" t="s">
        <v>12431</v>
      </c>
      <c r="AG12398">
        <v>40008628</v>
      </c>
      <c r="AL12398" t="s">
        <v>12422</v>
      </c>
      <c r="AN12398">
        <v>3001101501</v>
      </c>
      <c r="AO12398">
        <v>16</v>
      </c>
      <c r="AP12398" t="s">
        <v>12424</v>
      </c>
      <c r="AQ12398" t="s">
        <v>11408</v>
      </c>
      <c r="AR12398">
        <v>4100</v>
      </c>
      <c r="AT12398">
        <v>0</v>
      </c>
      <c r="AV12398" t="s">
        <v>16893</v>
      </c>
      <c r="AW12398">
        <v>116100</v>
      </c>
    </row>
    <row r="12399" spans="1:49" x14ac:dyDescent="0.25">
      <c r="A12399">
        <v>4100</v>
      </c>
      <c r="B12399">
        <v>30005</v>
      </c>
      <c r="C12399">
        <v>4006</v>
      </c>
      <c r="D12399">
        <v>416</v>
      </c>
      <c r="E12399" s="124" t="s">
        <v>24857</v>
      </c>
      <c r="F12399" t="str">
        <f t="shared" si="260"/>
        <v>Shawn TewksburyMANHEIM FARM</v>
      </c>
      <c r="G12399" s="150" t="str">
        <f t="shared" si="261"/>
        <v>Shawn Tewksbury</v>
      </c>
      <c r="H12399" s="149" t="s">
        <v>5709</v>
      </c>
      <c r="I12399">
        <v>40008196</v>
      </c>
      <c r="K12399" t="s">
        <v>25319</v>
      </c>
      <c r="L12399" t="s">
        <v>25320</v>
      </c>
      <c r="M12399" t="s">
        <v>12718</v>
      </c>
      <c r="N12399">
        <v>1373</v>
      </c>
      <c r="Q12399" t="s">
        <v>12415</v>
      </c>
      <c r="R12399" t="s">
        <v>12416</v>
      </c>
      <c r="S12399" t="s">
        <v>25321</v>
      </c>
      <c r="U12399" t="s">
        <v>12418</v>
      </c>
      <c r="W12399">
        <v>11</v>
      </c>
      <c r="X12399">
        <v>1</v>
      </c>
      <c r="Y12399" t="s">
        <v>12419</v>
      </c>
      <c r="Z12399" t="s">
        <v>12420</v>
      </c>
      <c r="AA12399" t="s">
        <v>12429</v>
      </c>
      <c r="AB12399" t="s">
        <v>12430</v>
      </c>
      <c r="AC12399">
        <v>2</v>
      </c>
      <c r="AD12399" s="123">
        <v>42958</v>
      </c>
      <c r="AE12399" t="s">
        <v>12431</v>
      </c>
      <c r="AG12399">
        <v>40008196</v>
      </c>
      <c r="AL12399" t="s">
        <v>12430</v>
      </c>
      <c r="AN12399">
        <v>2201142561</v>
      </c>
      <c r="AO12399">
        <v>16</v>
      </c>
      <c r="AP12399" t="s">
        <v>12424</v>
      </c>
      <c r="AQ12399" t="s">
        <v>11408</v>
      </c>
      <c r="AR12399">
        <v>4100</v>
      </c>
      <c r="AT12399">
        <v>0</v>
      </c>
      <c r="AV12399" t="s">
        <v>25322</v>
      </c>
      <c r="AW12399">
        <v>116100</v>
      </c>
    </row>
    <row r="12400" spans="1:49" x14ac:dyDescent="0.25">
      <c r="A12400">
        <v>4100</v>
      </c>
      <c r="B12400">
        <v>30005</v>
      </c>
      <c r="C12400">
        <v>4006</v>
      </c>
      <c r="D12400">
        <v>416</v>
      </c>
      <c r="E12400" s="124" t="s">
        <v>24857</v>
      </c>
      <c r="F12400" t="str">
        <f t="shared" si="260"/>
        <v>Shawn TewksburyMANROLAND GOSS WEB SYSTEMS AMERICAS</v>
      </c>
      <c r="G12400" s="150" t="str">
        <f t="shared" si="261"/>
        <v>Shawn Tewksbury</v>
      </c>
      <c r="H12400" s="149" t="s">
        <v>5714</v>
      </c>
      <c r="I12400">
        <v>40003747</v>
      </c>
      <c r="K12400" t="s">
        <v>25323</v>
      </c>
      <c r="L12400" t="s">
        <v>25324</v>
      </c>
      <c r="M12400" t="s">
        <v>17500</v>
      </c>
      <c r="N12400" t="s">
        <v>25325</v>
      </c>
      <c r="Q12400" t="s">
        <v>12415</v>
      </c>
      <c r="R12400" t="s">
        <v>12416</v>
      </c>
      <c r="S12400" t="s">
        <v>25326</v>
      </c>
      <c r="U12400" t="s">
        <v>12418</v>
      </c>
      <c r="W12400">
        <v>11</v>
      </c>
      <c r="X12400">
        <v>0</v>
      </c>
      <c r="Y12400" t="s">
        <v>12472</v>
      </c>
      <c r="Z12400" t="s">
        <v>12420</v>
      </c>
      <c r="AA12400" t="s">
        <v>12421</v>
      </c>
      <c r="AB12400" t="s">
        <v>12422</v>
      </c>
      <c r="AC12400">
        <v>2</v>
      </c>
      <c r="AD12400" s="123">
        <v>39111</v>
      </c>
      <c r="AE12400" t="s">
        <v>12423</v>
      </c>
      <c r="AG12400">
        <v>40003747</v>
      </c>
      <c r="AL12400" t="s">
        <v>12422</v>
      </c>
      <c r="AN12400">
        <v>3001500001</v>
      </c>
      <c r="AO12400">
        <v>16</v>
      </c>
      <c r="AP12400" t="s">
        <v>12424</v>
      </c>
      <c r="AQ12400" t="s">
        <v>11408</v>
      </c>
      <c r="AR12400">
        <v>4100</v>
      </c>
      <c r="AT12400">
        <v>2005</v>
      </c>
      <c r="AV12400" t="s">
        <v>25327</v>
      </c>
      <c r="AW12400">
        <v>116100</v>
      </c>
    </row>
    <row r="12401" spans="1:49" x14ac:dyDescent="0.25">
      <c r="A12401">
        <v>4100</v>
      </c>
      <c r="B12401">
        <v>30005</v>
      </c>
      <c r="C12401">
        <v>4006</v>
      </c>
      <c r="D12401">
        <v>416</v>
      </c>
      <c r="E12401" s="124" t="s">
        <v>24857</v>
      </c>
      <c r="F12401" t="str">
        <f t="shared" si="260"/>
        <v>Shawn TewksburyMASSACHUSETTS CONTAINER CORP.</v>
      </c>
      <c r="G12401" s="150" t="str">
        <f t="shared" si="261"/>
        <v>Shawn Tewksbury</v>
      </c>
      <c r="H12401" s="149" t="s">
        <v>5788</v>
      </c>
      <c r="I12401">
        <v>40006618</v>
      </c>
      <c r="J12401" t="s">
        <v>25328</v>
      </c>
      <c r="K12401" t="s">
        <v>25329</v>
      </c>
      <c r="L12401" t="s">
        <v>25330</v>
      </c>
      <c r="M12401" t="s">
        <v>12718</v>
      </c>
      <c r="N12401">
        <v>1752</v>
      </c>
      <c r="Q12401" t="s">
        <v>12415</v>
      </c>
      <c r="R12401" t="s">
        <v>12416</v>
      </c>
      <c r="S12401" t="s">
        <v>25331</v>
      </c>
      <c r="U12401" t="s">
        <v>12418</v>
      </c>
      <c r="W12401">
        <v>11</v>
      </c>
      <c r="X12401">
        <v>1</v>
      </c>
      <c r="Y12401" t="s">
        <v>12419</v>
      </c>
      <c r="Z12401" t="s">
        <v>12420</v>
      </c>
      <c r="AA12401" t="s">
        <v>12485</v>
      </c>
      <c r="AB12401" t="s">
        <v>12422</v>
      </c>
      <c r="AC12401">
        <v>2</v>
      </c>
      <c r="AD12401" s="123">
        <v>40751</v>
      </c>
      <c r="AE12401" t="s">
        <v>12528</v>
      </c>
      <c r="AG12401">
        <v>40006618</v>
      </c>
      <c r="AL12401" t="s">
        <v>12422</v>
      </c>
      <c r="AN12401">
        <v>2201705101</v>
      </c>
      <c r="AO12401">
        <v>16</v>
      </c>
      <c r="AP12401" t="s">
        <v>12424</v>
      </c>
      <c r="AQ12401" t="s">
        <v>11408</v>
      </c>
      <c r="AR12401">
        <v>4100</v>
      </c>
      <c r="AT12401">
        <v>0</v>
      </c>
      <c r="AV12401" t="s">
        <v>25332</v>
      </c>
      <c r="AW12401">
        <v>116100</v>
      </c>
    </row>
    <row r="12402" spans="1:49" x14ac:dyDescent="0.25">
      <c r="A12402">
        <v>4100</v>
      </c>
      <c r="B12402">
        <v>30005</v>
      </c>
      <c r="C12402">
        <v>4006</v>
      </c>
      <c r="D12402">
        <v>416</v>
      </c>
      <c r="E12402" s="124" t="s">
        <v>24857</v>
      </c>
      <c r="F12402" t="str">
        <f t="shared" si="260"/>
        <v>Shawn TewksburyMASSACHUSETTS PORT AUTHORITY</v>
      </c>
      <c r="G12402" s="150" t="str">
        <f t="shared" si="261"/>
        <v>Shawn Tewksbury</v>
      </c>
      <c r="H12402" s="149" t="s">
        <v>5790</v>
      </c>
      <c r="I12402">
        <v>40003179</v>
      </c>
      <c r="J12402" t="s">
        <v>25333</v>
      </c>
      <c r="K12402" t="s">
        <v>25334</v>
      </c>
      <c r="L12402" t="s">
        <v>25335</v>
      </c>
      <c r="M12402" t="s">
        <v>12718</v>
      </c>
      <c r="N12402" t="s">
        <v>25336</v>
      </c>
      <c r="Q12402" t="s">
        <v>12415</v>
      </c>
      <c r="R12402" t="s">
        <v>12416</v>
      </c>
      <c r="S12402" t="s">
        <v>25337</v>
      </c>
      <c r="U12402" t="s">
        <v>12418</v>
      </c>
      <c r="W12402">
        <v>11</v>
      </c>
      <c r="X12402">
        <v>1</v>
      </c>
      <c r="Y12402" t="s">
        <v>12419</v>
      </c>
      <c r="Z12402" t="s">
        <v>12420</v>
      </c>
      <c r="AA12402" t="s">
        <v>12421</v>
      </c>
      <c r="AB12402" t="s">
        <v>12422</v>
      </c>
      <c r="AC12402">
        <v>2</v>
      </c>
      <c r="AD12402" s="123">
        <v>39111</v>
      </c>
      <c r="AE12402" t="s">
        <v>12423</v>
      </c>
      <c r="AG12402">
        <v>40003179</v>
      </c>
      <c r="AL12402" t="s">
        <v>12422</v>
      </c>
      <c r="AN12402">
        <v>2202501001</v>
      </c>
      <c r="AO12402">
        <v>16</v>
      </c>
      <c r="AP12402" t="s">
        <v>12424</v>
      </c>
      <c r="AQ12402" t="s">
        <v>11408</v>
      </c>
      <c r="AR12402">
        <v>4100</v>
      </c>
      <c r="AT12402">
        <v>2005</v>
      </c>
      <c r="AV12402" t="s">
        <v>25332</v>
      </c>
      <c r="AW12402">
        <v>116100</v>
      </c>
    </row>
    <row r="12403" spans="1:49" x14ac:dyDescent="0.25">
      <c r="A12403">
        <v>4100</v>
      </c>
      <c r="B12403">
        <v>30005</v>
      </c>
      <c r="C12403">
        <v>4006</v>
      </c>
      <c r="D12403">
        <v>416</v>
      </c>
      <c r="E12403" s="124" t="s">
        <v>24857</v>
      </c>
      <c r="F12403" t="str">
        <f t="shared" si="260"/>
        <v>Shawn TewksburyMATIK INC</v>
      </c>
      <c r="G12403" s="150" t="str">
        <f t="shared" si="261"/>
        <v>Shawn Tewksbury</v>
      </c>
      <c r="H12403" s="149" t="s">
        <v>5811</v>
      </c>
      <c r="I12403">
        <v>40003869</v>
      </c>
      <c r="K12403" t="s">
        <v>25338</v>
      </c>
      <c r="L12403" t="s">
        <v>25339</v>
      </c>
      <c r="M12403" t="s">
        <v>17430</v>
      </c>
      <c r="N12403">
        <v>6110</v>
      </c>
      <c r="Q12403" t="s">
        <v>12415</v>
      </c>
      <c r="R12403" t="s">
        <v>12416</v>
      </c>
      <c r="S12403" t="s">
        <v>25340</v>
      </c>
      <c r="U12403" t="s">
        <v>12418</v>
      </c>
      <c r="W12403">
        <v>11</v>
      </c>
      <c r="X12403">
        <v>0</v>
      </c>
      <c r="Y12403" t="s">
        <v>12419</v>
      </c>
      <c r="Z12403" t="s">
        <v>12420</v>
      </c>
      <c r="AA12403" t="s">
        <v>12421</v>
      </c>
      <c r="AB12403" t="s">
        <v>12422</v>
      </c>
      <c r="AC12403">
        <v>2</v>
      </c>
      <c r="AD12403" s="123">
        <v>39111</v>
      </c>
      <c r="AE12403" t="s">
        <v>12423</v>
      </c>
      <c r="AG12403">
        <v>40003869</v>
      </c>
      <c r="AL12403" t="s">
        <v>12422</v>
      </c>
      <c r="AN12403">
        <v>700305601</v>
      </c>
      <c r="AO12403">
        <v>16</v>
      </c>
      <c r="AP12403" t="s">
        <v>12424</v>
      </c>
      <c r="AQ12403" t="s">
        <v>11408</v>
      </c>
      <c r="AR12403">
        <v>4100</v>
      </c>
      <c r="AT12403">
        <v>2005</v>
      </c>
      <c r="AV12403" t="s">
        <v>5811</v>
      </c>
      <c r="AW12403">
        <v>116100</v>
      </c>
    </row>
    <row r="12404" spans="1:49" x14ac:dyDescent="0.25">
      <c r="A12404">
        <v>4100</v>
      </c>
      <c r="B12404">
        <v>30005</v>
      </c>
      <c r="C12404">
        <v>4006</v>
      </c>
      <c r="D12404">
        <v>416</v>
      </c>
      <c r="E12404" s="124" t="s">
        <v>24857</v>
      </c>
      <c r="F12404" t="str">
        <f t="shared" si="260"/>
        <v>Shawn TewksburyMCNAMARA FABRICATING CO. INC.</v>
      </c>
      <c r="G12404" s="150" t="str">
        <f t="shared" si="261"/>
        <v>Shawn Tewksbury</v>
      </c>
      <c r="H12404" s="149" t="s">
        <v>5883</v>
      </c>
      <c r="I12404">
        <v>40007370</v>
      </c>
      <c r="K12404" t="s">
        <v>25341</v>
      </c>
      <c r="L12404" t="s">
        <v>25342</v>
      </c>
      <c r="M12404" t="s">
        <v>12718</v>
      </c>
      <c r="N12404">
        <v>1583</v>
      </c>
      <c r="Q12404" t="s">
        <v>12415</v>
      </c>
      <c r="R12404" t="s">
        <v>12416</v>
      </c>
      <c r="S12404" t="s">
        <v>25343</v>
      </c>
      <c r="U12404" t="s">
        <v>12418</v>
      </c>
      <c r="W12404">
        <v>11</v>
      </c>
      <c r="X12404">
        <v>1</v>
      </c>
      <c r="Y12404" t="s">
        <v>12419</v>
      </c>
      <c r="Z12404" t="s">
        <v>12420</v>
      </c>
      <c r="AA12404" t="s">
        <v>12429</v>
      </c>
      <c r="AB12404" t="s">
        <v>12430</v>
      </c>
      <c r="AC12404">
        <v>2</v>
      </c>
      <c r="AD12404" s="123">
        <v>41801</v>
      </c>
      <c r="AE12404" t="s">
        <v>12431</v>
      </c>
      <c r="AG12404">
        <v>40007370</v>
      </c>
      <c r="AL12404" t="s">
        <v>12430</v>
      </c>
      <c r="AN12404">
        <v>2202739501</v>
      </c>
      <c r="AO12404">
        <v>16</v>
      </c>
      <c r="AP12404" t="s">
        <v>12424</v>
      </c>
      <c r="AQ12404" t="s">
        <v>11408</v>
      </c>
      <c r="AR12404">
        <v>4100</v>
      </c>
      <c r="AT12404">
        <v>0</v>
      </c>
      <c r="AV12404" t="s">
        <v>25344</v>
      </c>
      <c r="AW12404">
        <v>116100</v>
      </c>
    </row>
    <row r="12405" spans="1:49" x14ac:dyDescent="0.25">
      <c r="A12405">
        <v>4100</v>
      </c>
      <c r="B12405">
        <v>30005</v>
      </c>
      <c r="C12405">
        <v>4006</v>
      </c>
      <c r="D12405">
        <v>416</v>
      </c>
      <c r="E12405" s="124" t="s">
        <v>24857</v>
      </c>
      <c r="F12405" t="str">
        <f t="shared" si="260"/>
        <v>Shawn TewksburyMETAL SPECIALTIES INC</v>
      </c>
      <c r="G12405" s="150" t="str">
        <f t="shared" si="261"/>
        <v>Shawn Tewksbury</v>
      </c>
      <c r="H12405" s="149" t="s">
        <v>5958</v>
      </c>
      <c r="I12405">
        <v>40008976</v>
      </c>
      <c r="K12405" t="s">
        <v>25345</v>
      </c>
      <c r="L12405" t="s">
        <v>14178</v>
      </c>
      <c r="M12405" t="s">
        <v>25034</v>
      </c>
      <c r="N12405">
        <v>4210</v>
      </c>
      <c r="Q12405" t="s">
        <v>12415</v>
      </c>
      <c r="R12405" t="s">
        <v>12416</v>
      </c>
      <c r="S12405" t="s">
        <v>25346</v>
      </c>
      <c r="U12405" t="s">
        <v>12418</v>
      </c>
      <c r="W12405">
        <v>11</v>
      </c>
      <c r="X12405">
        <v>2</v>
      </c>
      <c r="Y12405" t="s">
        <v>12419</v>
      </c>
      <c r="Z12405" t="s">
        <v>12420</v>
      </c>
      <c r="AA12405" t="s">
        <v>12485</v>
      </c>
      <c r="AB12405" t="s">
        <v>12422</v>
      </c>
      <c r="AC12405">
        <v>2</v>
      </c>
      <c r="AD12405" s="123">
        <v>44137</v>
      </c>
      <c r="AE12405" t="s">
        <v>12528</v>
      </c>
      <c r="AG12405">
        <v>40008976</v>
      </c>
      <c r="AL12405" t="s">
        <v>12422</v>
      </c>
      <c r="AN12405">
        <v>2000100101</v>
      </c>
      <c r="AO12405">
        <v>16</v>
      </c>
      <c r="AP12405" t="s">
        <v>12424</v>
      </c>
      <c r="AQ12405" t="s">
        <v>11408</v>
      </c>
      <c r="AR12405">
        <v>4100</v>
      </c>
      <c r="AT12405">
        <v>0</v>
      </c>
      <c r="AV12405" t="s">
        <v>25347</v>
      </c>
      <c r="AW12405">
        <v>116100</v>
      </c>
    </row>
    <row r="12406" spans="1:49" x14ac:dyDescent="0.25">
      <c r="A12406">
        <v>4100</v>
      </c>
      <c r="B12406">
        <v>30005</v>
      </c>
      <c r="C12406">
        <v>4006</v>
      </c>
      <c r="D12406">
        <v>416</v>
      </c>
      <c r="E12406" s="124" t="s">
        <v>24857</v>
      </c>
      <c r="F12406" t="str">
        <f t="shared" si="260"/>
        <v>Shawn TewksburyMK NORTH AMERICA, INC.</v>
      </c>
      <c r="G12406" s="150" t="str">
        <f t="shared" si="261"/>
        <v>Shawn Tewksbury</v>
      </c>
      <c r="H12406" s="149" t="s">
        <v>6136</v>
      </c>
      <c r="I12406">
        <v>40003766</v>
      </c>
      <c r="K12406" t="s">
        <v>25348</v>
      </c>
      <c r="L12406" t="s">
        <v>25349</v>
      </c>
      <c r="M12406" t="s">
        <v>17430</v>
      </c>
      <c r="N12406" t="s">
        <v>25350</v>
      </c>
      <c r="Q12406" t="s">
        <v>12415</v>
      </c>
      <c r="R12406" t="s">
        <v>12416</v>
      </c>
      <c r="S12406" t="s">
        <v>25351</v>
      </c>
      <c r="U12406" t="s">
        <v>12418</v>
      </c>
      <c r="W12406">
        <v>11</v>
      </c>
      <c r="X12406">
        <v>0</v>
      </c>
      <c r="Y12406" t="s">
        <v>12419</v>
      </c>
      <c r="Z12406" t="s">
        <v>12420</v>
      </c>
      <c r="AA12406" t="s">
        <v>12421</v>
      </c>
      <c r="AB12406" t="s">
        <v>12422</v>
      </c>
      <c r="AC12406">
        <v>2</v>
      </c>
      <c r="AD12406" s="123">
        <v>39111</v>
      </c>
      <c r="AE12406" t="s">
        <v>12423</v>
      </c>
      <c r="AG12406">
        <v>40003766</v>
      </c>
      <c r="AL12406" t="s">
        <v>12422</v>
      </c>
      <c r="AN12406">
        <v>700306901</v>
      </c>
      <c r="AO12406">
        <v>16</v>
      </c>
      <c r="AP12406" t="s">
        <v>12424</v>
      </c>
      <c r="AQ12406" t="s">
        <v>11408</v>
      </c>
      <c r="AR12406">
        <v>4100</v>
      </c>
      <c r="AT12406">
        <v>2005</v>
      </c>
      <c r="AV12406" t="s">
        <v>25352</v>
      </c>
      <c r="AW12406">
        <v>116100</v>
      </c>
    </row>
    <row r="12407" spans="1:49" x14ac:dyDescent="0.25">
      <c r="A12407">
        <v>4100</v>
      </c>
      <c r="B12407">
        <v>30005</v>
      </c>
      <c r="C12407">
        <v>4006</v>
      </c>
      <c r="D12407">
        <v>416</v>
      </c>
      <c r="E12407" s="124" t="s">
        <v>24857</v>
      </c>
      <c r="F12407" t="str">
        <f t="shared" si="260"/>
        <v>Shawn TewksburyMOTION IND - BANGOR</v>
      </c>
      <c r="G12407" s="150" t="str">
        <f t="shared" si="261"/>
        <v>Shawn Tewksbury</v>
      </c>
      <c r="H12407" s="149" t="s">
        <v>13683</v>
      </c>
      <c r="I12407">
        <v>40005147</v>
      </c>
      <c r="K12407" t="s">
        <v>25353</v>
      </c>
      <c r="L12407" t="s">
        <v>15901</v>
      </c>
      <c r="M12407" t="s">
        <v>25034</v>
      </c>
      <c r="N12407">
        <v>4401</v>
      </c>
      <c r="Q12407" t="s">
        <v>12415</v>
      </c>
      <c r="R12407" t="s">
        <v>12416</v>
      </c>
      <c r="S12407" t="s">
        <v>25354</v>
      </c>
      <c r="U12407" t="s">
        <v>12418</v>
      </c>
      <c r="V12407">
        <v>209</v>
      </c>
      <c r="W12407">
        <v>11</v>
      </c>
      <c r="X12407">
        <v>2</v>
      </c>
      <c r="Y12407" t="s">
        <v>12419</v>
      </c>
      <c r="Z12407" t="s">
        <v>12420</v>
      </c>
      <c r="AA12407" t="s">
        <v>12422</v>
      </c>
      <c r="AB12407" t="s">
        <v>12997</v>
      </c>
      <c r="AC12407">
        <v>2</v>
      </c>
      <c r="AD12407" s="123">
        <v>39275</v>
      </c>
      <c r="AE12407" t="s">
        <v>12538</v>
      </c>
      <c r="AG12407">
        <v>40005147</v>
      </c>
      <c r="AL12407" t="s">
        <v>12997</v>
      </c>
      <c r="AN12407">
        <v>2001900301</v>
      </c>
      <c r="AO12407">
        <v>16</v>
      </c>
      <c r="AP12407" t="s">
        <v>12424</v>
      </c>
      <c r="AQ12407" t="s">
        <v>11408</v>
      </c>
      <c r="AR12407">
        <v>4100</v>
      </c>
      <c r="AT12407">
        <v>0</v>
      </c>
      <c r="AV12407" t="s">
        <v>12998</v>
      </c>
      <c r="AW12407">
        <v>116100</v>
      </c>
    </row>
    <row r="12408" spans="1:49" x14ac:dyDescent="0.25">
      <c r="A12408">
        <v>4100</v>
      </c>
      <c r="B12408">
        <v>30005</v>
      </c>
      <c r="C12408">
        <v>4006</v>
      </c>
      <c r="D12408">
        <v>416</v>
      </c>
      <c r="E12408" s="124" t="s">
        <v>24857</v>
      </c>
      <c r="F12408" t="str">
        <f t="shared" si="260"/>
        <v>Shawn TewksburyMOTION IND. - E. WINDSOR</v>
      </c>
      <c r="G12408" s="150" t="str">
        <f t="shared" si="261"/>
        <v>Shawn Tewksbury</v>
      </c>
      <c r="H12408" s="149" t="s">
        <v>13708</v>
      </c>
      <c r="I12408">
        <v>40003390</v>
      </c>
      <c r="K12408" t="s">
        <v>25355</v>
      </c>
      <c r="L12408" t="s">
        <v>24670</v>
      </c>
      <c r="M12408" t="s">
        <v>17430</v>
      </c>
      <c r="N12408" t="s">
        <v>25356</v>
      </c>
      <c r="Q12408" t="s">
        <v>12415</v>
      </c>
      <c r="R12408" t="s">
        <v>12416</v>
      </c>
      <c r="S12408" t="s">
        <v>25357</v>
      </c>
      <c r="U12408" t="s">
        <v>12418</v>
      </c>
      <c r="V12408">
        <v>209</v>
      </c>
      <c r="W12408">
        <v>11</v>
      </c>
      <c r="X12408">
        <v>2</v>
      </c>
      <c r="Y12408" t="s">
        <v>12419</v>
      </c>
      <c r="Z12408" t="s">
        <v>12420</v>
      </c>
      <c r="AA12408" t="s">
        <v>12421</v>
      </c>
      <c r="AB12408" t="s">
        <v>12997</v>
      </c>
      <c r="AC12408">
        <v>2</v>
      </c>
      <c r="AD12408" s="123">
        <v>39111</v>
      </c>
      <c r="AE12408" t="s">
        <v>12423</v>
      </c>
      <c r="AG12408">
        <v>40003390</v>
      </c>
      <c r="AL12408" t="s">
        <v>12997</v>
      </c>
      <c r="AN12408">
        <v>700310301</v>
      </c>
      <c r="AO12408">
        <v>16</v>
      </c>
      <c r="AP12408" t="s">
        <v>12424</v>
      </c>
      <c r="AQ12408" t="s">
        <v>11408</v>
      </c>
      <c r="AR12408">
        <v>4100</v>
      </c>
      <c r="AT12408">
        <v>0</v>
      </c>
      <c r="AV12408" t="s">
        <v>12998</v>
      </c>
      <c r="AW12408">
        <v>116100</v>
      </c>
    </row>
    <row r="12409" spans="1:49" x14ac:dyDescent="0.25">
      <c r="A12409">
        <v>4100</v>
      </c>
      <c r="B12409">
        <v>30005</v>
      </c>
      <c r="C12409">
        <v>4006</v>
      </c>
      <c r="D12409">
        <v>416</v>
      </c>
      <c r="E12409" s="124" t="s">
        <v>24857</v>
      </c>
      <c r="F12409" t="str">
        <f t="shared" si="260"/>
        <v>Shawn TewksburyMOTION IND. - PORTLAND, ME</v>
      </c>
      <c r="G12409" s="150" t="str">
        <f t="shared" si="261"/>
        <v>Shawn Tewksbury</v>
      </c>
      <c r="H12409" s="149" t="s">
        <v>13726</v>
      </c>
      <c r="I12409">
        <v>40005692</v>
      </c>
      <c r="K12409" t="s">
        <v>25358</v>
      </c>
      <c r="L12409" t="s">
        <v>13061</v>
      </c>
      <c r="M12409" t="s">
        <v>25034</v>
      </c>
      <c r="N12409">
        <v>4102</v>
      </c>
      <c r="Q12409" t="s">
        <v>12415</v>
      </c>
      <c r="R12409" t="s">
        <v>12416</v>
      </c>
      <c r="S12409" t="s">
        <v>25359</v>
      </c>
      <c r="U12409" t="s">
        <v>12418</v>
      </c>
      <c r="V12409">
        <v>209</v>
      </c>
      <c r="W12409">
        <v>11</v>
      </c>
      <c r="X12409">
        <v>2</v>
      </c>
      <c r="Y12409" t="s">
        <v>12472</v>
      </c>
      <c r="Z12409" t="s">
        <v>12420</v>
      </c>
      <c r="AA12409" t="s">
        <v>12429</v>
      </c>
      <c r="AB12409" t="s">
        <v>12997</v>
      </c>
      <c r="AC12409">
        <v>2</v>
      </c>
      <c r="AD12409" s="123">
        <v>39890</v>
      </c>
      <c r="AE12409" t="s">
        <v>12431</v>
      </c>
      <c r="AG12409">
        <v>40005692</v>
      </c>
      <c r="AL12409" t="s">
        <v>12997</v>
      </c>
      <c r="AN12409">
        <v>2000503701</v>
      </c>
      <c r="AO12409">
        <v>16</v>
      </c>
      <c r="AP12409" t="s">
        <v>12424</v>
      </c>
      <c r="AQ12409" t="s">
        <v>11408</v>
      </c>
      <c r="AR12409">
        <v>4100</v>
      </c>
      <c r="AT12409">
        <v>0</v>
      </c>
      <c r="AV12409" t="s">
        <v>12998</v>
      </c>
      <c r="AW12409">
        <v>116100</v>
      </c>
    </row>
    <row r="12410" spans="1:49" x14ac:dyDescent="0.25">
      <c r="A12410">
        <v>4100</v>
      </c>
      <c r="B12410">
        <v>30005</v>
      </c>
      <c r="C12410">
        <v>4006</v>
      </c>
      <c r="D12410">
        <v>416</v>
      </c>
      <c r="E12410" s="124" t="s">
        <v>24857</v>
      </c>
      <c r="F12410" t="str">
        <f t="shared" si="260"/>
        <v>Shawn TewksburyMOTION IND. - WOBURN</v>
      </c>
      <c r="G12410" s="150" t="str">
        <f t="shared" si="261"/>
        <v>Shawn Tewksbury</v>
      </c>
      <c r="H12410" s="149" t="s">
        <v>13737</v>
      </c>
      <c r="I12410">
        <v>40003608</v>
      </c>
      <c r="K12410" t="s">
        <v>25360</v>
      </c>
      <c r="L12410" t="s">
        <v>25282</v>
      </c>
      <c r="M12410" t="s">
        <v>12718</v>
      </c>
      <c r="N12410" t="s">
        <v>25361</v>
      </c>
      <c r="Q12410" t="s">
        <v>12415</v>
      </c>
      <c r="R12410" t="s">
        <v>12416</v>
      </c>
      <c r="S12410" t="s">
        <v>25362</v>
      </c>
      <c r="T12410">
        <v>310608</v>
      </c>
      <c r="U12410" t="s">
        <v>12418</v>
      </c>
      <c r="V12410">
        <v>209</v>
      </c>
      <c r="W12410">
        <v>11</v>
      </c>
      <c r="X12410">
        <v>2</v>
      </c>
      <c r="Y12410" t="s">
        <v>12419</v>
      </c>
      <c r="Z12410" t="s">
        <v>12420</v>
      </c>
      <c r="AA12410" t="s">
        <v>12421</v>
      </c>
      <c r="AB12410" t="s">
        <v>12997</v>
      </c>
      <c r="AC12410">
        <v>2</v>
      </c>
      <c r="AD12410" s="123">
        <v>39111</v>
      </c>
      <c r="AE12410" t="s">
        <v>12423</v>
      </c>
      <c r="AG12410">
        <v>40003608</v>
      </c>
      <c r="AL12410" t="s">
        <v>12997</v>
      </c>
      <c r="AN12410">
        <v>2201711801</v>
      </c>
      <c r="AO12410">
        <v>16</v>
      </c>
      <c r="AP12410" t="s">
        <v>12424</v>
      </c>
      <c r="AQ12410" t="s">
        <v>11408</v>
      </c>
      <c r="AR12410">
        <v>4100</v>
      </c>
      <c r="AT12410">
        <v>0</v>
      </c>
      <c r="AV12410" t="s">
        <v>12998</v>
      </c>
      <c r="AW12410">
        <v>116100</v>
      </c>
    </row>
    <row r="12411" spans="1:49" x14ac:dyDescent="0.25">
      <c r="A12411">
        <v>4100</v>
      </c>
      <c r="B12411">
        <v>30005</v>
      </c>
      <c r="C12411">
        <v>4006</v>
      </c>
      <c r="D12411">
        <v>416</v>
      </c>
      <c r="E12411" s="124" t="s">
        <v>24857</v>
      </c>
      <c r="F12411" t="str">
        <f t="shared" si="260"/>
        <v>Shawn TewksburyMOTION INDUSTRIES, INC.-MARLBOROUGH</v>
      </c>
      <c r="G12411" s="150" t="str">
        <f t="shared" si="261"/>
        <v>Shawn Tewksbury</v>
      </c>
      <c r="H12411" s="149" t="s">
        <v>13871</v>
      </c>
      <c r="I12411">
        <v>40001253</v>
      </c>
      <c r="L12411" t="s">
        <v>12994</v>
      </c>
      <c r="M12411" t="s">
        <v>12995</v>
      </c>
      <c r="O12411">
        <v>1655</v>
      </c>
      <c r="P12411">
        <v>35201</v>
      </c>
      <c r="Q12411" t="s">
        <v>12415</v>
      </c>
      <c r="R12411" t="s">
        <v>12416</v>
      </c>
      <c r="S12411" t="s">
        <v>25363</v>
      </c>
      <c r="U12411" t="s">
        <v>12418</v>
      </c>
      <c r="V12411">
        <v>209</v>
      </c>
      <c r="W12411">
        <v>11</v>
      </c>
      <c r="X12411">
        <v>2</v>
      </c>
      <c r="Y12411" t="s">
        <v>12419</v>
      </c>
      <c r="Z12411" t="s">
        <v>12420</v>
      </c>
      <c r="AA12411" t="s">
        <v>12421</v>
      </c>
      <c r="AB12411" t="s">
        <v>12997</v>
      </c>
      <c r="AC12411">
        <v>2</v>
      </c>
      <c r="AD12411" s="123">
        <v>39111</v>
      </c>
      <c r="AE12411" t="s">
        <v>12423</v>
      </c>
      <c r="AG12411">
        <v>40001253</v>
      </c>
      <c r="AL12411" t="s">
        <v>12997</v>
      </c>
      <c r="AN12411">
        <v>107301501</v>
      </c>
      <c r="AO12411">
        <v>16</v>
      </c>
      <c r="AP12411" t="s">
        <v>12424</v>
      </c>
      <c r="AQ12411" t="s">
        <v>11408</v>
      </c>
      <c r="AR12411">
        <v>4100</v>
      </c>
      <c r="AT12411">
        <v>2005</v>
      </c>
      <c r="AV12411" t="s">
        <v>12998</v>
      </c>
      <c r="AW12411">
        <v>116100</v>
      </c>
    </row>
    <row r="12412" spans="1:49" x14ac:dyDescent="0.25">
      <c r="A12412">
        <v>4100</v>
      </c>
      <c r="B12412">
        <v>30005</v>
      </c>
      <c r="C12412">
        <v>4006</v>
      </c>
      <c r="D12412">
        <v>416</v>
      </c>
      <c r="E12412" s="124" t="s">
        <v>24857</v>
      </c>
      <c r="F12412" t="str">
        <f t="shared" si="260"/>
        <v>Shawn TewksburyMSN CORP DBA BUDD FOODS INC.</v>
      </c>
      <c r="G12412" s="150" t="str">
        <f t="shared" si="261"/>
        <v>Shawn Tewksbury</v>
      </c>
      <c r="H12412" s="149" t="s">
        <v>6613</v>
      </c>
      <c r="I12412">
        <v>40005576</v>
      </c>
      <c r="K12412" t="s">
        <v>25364</v>
      </c>
      <c r="L12412" t="s">
        <v>16893</v>
      </c>
      <c r="M12412" t="s">
        <v>17500</v>
      </c>
      <c r="N12412" t="s">
        <v>25365</v>
      </c>
      <c r="Q12412" t="s">
        <v>12415</v>
      </c>
      <c r="R12412" t="s">
        <v>12416</v>
      </c>
      <c r="S12412" t="s">
        <v>25366</v>
      </c>
      <c r="U12412" t="s">
        <v>12418</v>
      </c>
      <c r="W12412">
        <v>11</v>
      </c>
      <c r="X12412">
        <v>1</v>
      </c>
      <c r="Y12412" t="s">
        <v>12419</v>
      </c>
      <c r="Z12412" t="s">
        <v>12420</v>
      </c>
      <c r="AA12412" t="s">
        <v>12429</v>
      </c>
      <c r="AB12412" t="s">
        <v>12422</v>
      </c>
      <c r="AC12412">
        <v>2</v>
      </c>
      <c r="AD12412" s="123">
        <v>39722</v>
      </c>
      <c r="AE12412" t="s">
        <v>12538</v>
      </c>
      <c r="AG12412">
        <v>40005576</v>
      </c>
      <c r="AL12412" t="s">
        <v>12422</v>
      </c>
      <c r="AN12412">
        <v>3001101501</v>
      </c>
      <c r="AO12412">
        <v>16</v>
      </c>
      <c r="AP12412" t="s">
        <v>12424</v>
      </c>
      <c r="AQ12412" t="s">
        <v>11408</v>
      </c>
      <c r="AR12412">
        <v>4100</v>
      </c>
      <c r="AT12412">
        <v>0</v>
      </c>
      <c r="AV12412" t="s">
        <v>25367</v>
      </c>
      <c r="AW12412">
        <v>116100</v>
      </c>
    </row>
    <row r="12413" spans="1:49" x14ac:dyDescent="0.25">
      <c r="A12413">
        <v>4100</v>
      </c>
      <c r="B12413">
        <v>30005</v>
      </c>
      <c r="C12413">
        <v>4006</v>
      </c>
      <c r="D12413">
        <v>416</v>
      </c>
      <c r="E12413" s="124" t="s">
        <v>24857</v>
      </c>
      <c r="F12413" t="str">
        <f t="shared" si="260"/>
        <v>Shawn TewksburyNASOYA FOODS USA, LLC</v>
      </c>
      <c r="G12413" s="150" t="str">
        <f t="shared" si="261"/>
        <v>Shawn Tewksbury</v>
      </c>
      <c r="H12413" s="149" t="s">
        <v>6680</v>
      </c>
      <c r="I12413">
        <v>40008314</v>
      </c>
      <c r="K12413" t="s">
        <v>25368</v>
      </c>
      <c r="L12413" t="s">
        <v>24926</v>
      </c>
      <c r="M12413" t="s">
        <v>12718</v>
      </c>
      <c r="N12413">
        <v>1432</v>
      </c>
      <c r="Q12413" t="s">
        <v>12415</v>
      </c>
      <c r="R12413" t="s">
        <v>12416</v>
      </c>
      <c r="S12413" t="s">
        <v>25369</v>
      </c>
      <c r="U12413" t="s">
        <v>12418</v>
      </c>
      <c r="W12413">
        <v>11</v>
      </c>
      <c r="X12413">
        <v>1</v>
      </c>
      <c r="Y12413" t="s">
        <v>12419</v>
      </c>
      <c r="Z12413" t="s">
        <v>12420</v>
      </c>
      <c r="AA12413" t="s">
        <v>12485</v>
      </c>
      <c r="AB12413" t="s">
        <v>12422</v>
      </c>
      <c r="AC12413">
        <v>2</v>
      </c>
      <c r="AD12413" s="123">
        <v>43158</v>
      </c>
      <c r="AE12413" t="s">
        <v>12528</v>
      </c>
      <c r="AG12413">
        <v>40008314</v>
      </c>
      <c r="AL12413" t="s">
        <v>12422</v>
      </c>
      <c r="AN12413">
        <v>2201700701</v>
      </c>
      <c r="AO12413">
        <v>16</v>
      </c>
      <c r="AP12413" t="s">
        <v>12424</v>
      </c>
      <c r="AQ12413" t="s">
        <v>11408</v>
      </c>
      <c r="AR12413">
        <v>4100</v>
      </c>
      <c r="AT12413">
        <v>0</v>
      </c>
      <c r="AV12413" t="s">
        <v>12420</v>
      </c>
      <c r="AW12413">
        <v>116100</v>
      </c>
    </row>
    <row r="12414" spans="1:49" x14ac:dyDescent="0.25">
      <c r="A12414">
        <v>4100</v>
      </c>
      <c r="B12414">
        <v>30005</v>
      </c>
      <c r="C12414">
        <v>4006</v>
      </c>
      <c r="D12414">
        <v>416</v>
      </c>
      <c r="E12414" s="124" t="s">
        <v>24857</v>
      </c>
      <c r="F12414" t="str">
        <f t="shared" si="260"/>
        <v>Shawn TewksburyNATIONAL GYPSUM - PORTSMOUTH</v>
      </c>
      <c r="G12414" s="150" t="str">
        <f t="shared" si="261"/>
        <v>Shawn Tewksbury</v>
      </c>
      <c r="H12414" s="149" t="s">
        <v>6692</v>
      </c>
      <c r="I12414">
        <v>40008553</v>
      </c>
      <c r="L12414" t="s">
        <v>14026</v>
      </c>
      <c r="M12414" t="s">
        <v>13169</v>
      </c>
      <c r="O12414">
        <v>221799</v>
      </c>
      <c r="P12414">
        <v>28222</v>
      </c>
      <c r="Q12414" t="s">
        <v>12415</v>
      </c>
      <c r="R12414" t="s">
        <v>12416</v>
      </c>
      <c r="S12414" t="s">
        <v>15244</v>
      </c>
      <c r="U12414" t="s">
        <v>12418</v>
      </c>
      <c r="V12414">
        <v>252</v>
      </c>
      <c r="W12414">
        <v>11</v>
      </c>
      <c r="X12414">
        <v>1</v>
      </c>
      <c r="Y12414" t="s">
        <v>12419</v>
      </c>
      <c r="Z12414" t="s">
        <v>12420</v>
      </c>
      <c r="AA12414" t="s">
        <v>12429</v>
      </c>
      <c r="AB12414" t="s">
        <v>12757</v>
      </c>
      <c r="AC12414">
        <v>2</v>
      </c>
      <c r="AD12414" s="123">
        <v>43479</v>
      </c>
      <c r="AE12414" t="s">
        <v>12431</v>
      </c>
      <c r="AG12414">
        <v>40008553</v>
      </c>
      <c r="AL12414" t="s">
        <v>12757</v>
      </c>
      <c r="AN12414">
        <v>3411901701</v>
      </c>
      <c r="AO12414">
        <v>16</v>
      </c>
      <c r="AP12414" t="s">
        <v>12424</v>
      </c>
      <c r="AQ12414" t="s">
        <v>11408</v>
      </c>
      <c r="AR12414">
        <v>4100</v>
      </c>
      <c r="AT12414">
        <v>0</v>
      </c>
      <c r="AV12414" t="s">
        <v>18217</v>
      </c>
      <c r="AW12414">
        <v>116100</v>
      </c>
    </row>
    <row r="12415" spans="1:49" x14ac:dyDescent="0.25">
      <c r="A12415">
        <v>4100</v>
      </c>
      <c r="B12415">
        <v>30005</v>
      </c>
      <c r="C12415">
        <v>4006</v>
      </c>
      <c r="D12415">
        <v>416</v>
      </c>
      <c r="E12415" s="124" t="s">
        <v>24857</v>
      </c>
      <c r="F12415" t="str">
        <f t="shared" si="260"/>
        <v>Shawn TewksburyNATIONAL NONWOVENS</v>
      </c>
      <c r="G12415" s="150" t="str">
        <f t="shared" si="261"/>
        <v>Shawn Tewksbury</v>
      </c>
      <c r="H12415" s="149" t="s">
        <v>6698</v>
      </c>
      <c r="I12415">
        <v>40003820</v>
      </c>
      <c r="J12415" t="s">
        <v>12492</v>
      </c>
      <c r="L12415" t="s">
        <v>25370</v>
      </c>
      <c r="M12415" t="s">
        <v>12718</v>
      </c>
      <c r="O12415">
        <v>150</v>
      </c>
      <c r="P12415">
        <v>1027</v>
      </c>
      <c r="Q12415" t="s">
        <v>12415</v>
      </c>
      <c r="R12415" t="s">
        <v>12416</v>
      </c>
      <c r="S12415" t="s">
        <v>25371</v>
      </c>
      <c r="U12415" t="s">
        <v>12418</v>
      </c>
      <c r="W12415">
        <v>11</v>
      </c>
      <c r="X12415">
        <v>1</v>
      </c>
      <c r="Y12415" t="s">
        <v>12419</v>
      </c>
      <c r="Z12415" t="s">
        <v>12420</v>
      </c>
      <c r="AA12415" t="s">
        <v>12421</v>
      </c>
      <c r="AB12415" t="s">
        <v>12422</v>
      </c>
      <c r="AC12415">
        <v>2</v>
      </c>
      <c r="AD12415" s="123">
        <v>39111</v>
      </c>
      <c r="AE12415" t="s">
        <v>12423</v>
      </c>
      <c r="AG12415">
        <v>40003820</v>
      </c>
      <c r="AL12415" t="s">
        <v>12422</v>
      </c>
      <c r="AN12415">
        <v>2201532101</v>
      </c>
      <c r="AO12415">
        <v>16</v>
      </c>
      <c r="AP12415" t="s">
        <v>12424</v>
      </c>
      <c r="AQ12415" t="s">
        <v>11408</v>
      </c>
      <c r="AR12415">
        <v>4100</v>
      </c>
      <c r="AT12415">
        <v>0</v>
      </c>
      <c r="AV12415" t="s">
        <v>25372</v>
      </c>
      <c r="AW12415">
        <v>116100</v>
      </c>
    </row>
    <row r="12416" spans="1:49" x14ac:dyDescent="0.25">
      <c r="A12416">
        <v>4100</v>
      </c>
      <c r="B12416">
        <v>30005</v>
      </c>
      <c r="C12416">
        <v>4006</v>
      </c>
      <c r="D12416">
        <v>416</v>
      </c>
      <c r="E12416" s="124" t="s">
        <v>24857</v>
      </c>
      <c r="F12416" t="str">
        <f t="shared" si="260"/>
        <v>Shawn TewksburyNEW ENGLAND BELTING COMPANY</v>
      </c>
      <c r="G12416" s="150" t="str">
        <f t="shared" si="261"/>
        <v>Shawn Tewksbury</v>
      </c>
      <c r="H12416" s="149" t="s">
        <v>6787</v>
      </c>
      <c r="I12416">
        <v>40006828</v>
      </c>
      <c r="K12416" t="s">
        <v>25373</v>
      </c>
      <c r="L12416" t="s">
        <v>25374</v>
      </c>
      <c r="M12416" t="s">
        <v>17430</v>
      </c>
      <c r="N12416">
        <v>6037</v>
      </c>
      <c r="Q12416" t="s">
        <v>12415</v>
      </c>
      <c r="R12416" t="s">
        <v>12416</v>
      </c>
      <c r="S12416" t="s">
        <v>25375</v>
      </c>
      <c r="U12416" t="s">
        <v>12418</v>
      </c>
      <c r="W12416">
        <v>11</v>
      </c>
      <c r="X12416">
        <v>2</v>
      </c>
      <c r="Y12416" t="s">
        <v>12472</v>
      </c>
      <c r="Z12416" t="s">
        <v>12420</v>
      </c>
      <c r="AA12416" t="s">
        <v>12429</v>
      </c>
      <c r="AB12416" t="s">
        <v>12473</v>
      </c>
      <c r="AC12416">
        <v>2</v>
      </c>
      <c r="AD12416" s="123">
        <v>41061</v>
      </c>
      <c r="AE12416" t="s">
        <v>12431</v>
      </c>
      <c r="AG12416">
        <v>40006828</v>
      </c>
      <c r="AL12416" t="s">
        <v>12473</v>
      </c>
      <c r="AN12416">
        <v>700300151</v>
      </c>
      <c r="AO12416">
        <v>16</v>
      </c>
      <c r="AP12416" t="s">
        <v>12424</v>
      </c>
      <c r="AQ12416" t="s">
        <v>11408</v>
      </c>
      <c r="AR12416">
        <v>4100</v>
      </c>
      <c r="AT12416">
        <v>0</v>
      </c>
      <c r="AV12416" t="s">
        <v>25376</v>
      </c>
      <c r="AW12416">
        <v>116100</v>
      </c>
    </row>
    <row r="12417" spans="1:49" x14ac:dyDescent="0.25">
      <c r="A12417">
        <v>4100</v>
      </c>
      <c r="B12417">
        <v>30005</v>
      </c>
      <c r="C12417">
        <v>4006</v>
      </c>
      <c r="D12417">
        <v>416</v>
      </c>
      <c r="E12417" s="124" t="s">
        <v>24857</v>
      </c>
      <c r="F12417" t="str">
        <f t="shared" si="260"/>
        <v>Shawn TewksburyNEW ENGLAND NONWOVENS</v>
      </c>
      <c r="G12417" s="150" t="str">
        <f t="shared" si="261"/>
        <v>Shawn Tewksbury</v>
      </c>
      <c r="H12417" s="149" t="s">
        <v>6790</v>
      </c>
      <c r="I12417">
        <v>40006533</v>
      </c>
      <c r="L12417" t="s">
        <v>25377</v>
      </c>
      <c r="M12417" t="s">
        <v>17430</v>
      </c>
      <c r="N12417">
        <v>6516</v>
      </c>
      <c r="O12417">
        <v>26291</v>
      </c>
      <c r="Q12417" t="s">
        <v>12415</v>
      </c>
      <c r="R12417" t="s">
        <v>12416</v>
      </c>
      <c r="S12417" t="s">
        <v>25378</v>
      </c>
      <c r="U12417" t="s">
        <v>12418</v>
      </c>
      <c r="W12417">
        <v>11</v>
      </c>
      <c r="X12417">
        <v>1</v>
      </c>
      <c r="Y12417" t="s">
        <v>12419</v>
      </c>
      <c r="Z12417" t="s">
        <v>12420</v>
      </c>
      <c r="AA12417" t="s">
        <v>12429</v>
      </c>
      <c r="AB12417" t="s">
        <v>12422</v>
      </c>
      <c r="AC12417">
        <v>2</v>
      </c>
      <c r="AD12417" s="123">
        <v>40641</v>
      </c>
      <c r="AE12417" t="s">
        <v>12431</v>
      </c>
      <c r="AG12417">
        <v>40006533</v>
      </c>
      <c r="AL12417" t="s">
        <v>12422</v>
      </c>
      <c r="AN12417">
        <v>700905701</v>
      </c>
      <c r="AO12417">
        <v>16</v>
      </c>
      <c r="AP12417" t="s">
        <v>12424</v>
      </c>
      <c r="AQ12417" t="s">
        <v>11408</v>
      </c>
      <c r="AR12417">
        <v>4100</v>
      </c>
      <c r="AT12417">
        <v>0</v>
      </c>
      <c r="AV12417" t="s">
        <v>25376</v>
      </c>
      <c r="AW12417">
        <v>116100</v>
      </c>
    </row>
    <row r="12418" spans="1:49" x14ac:dyDescent="0.25">
      <c r="A12418">
        <v>4100</v>
      </c>
      <c r="B12418">
        <v>30005</v>
      </c>
      <c r="C12418">
        <v>4006</v>
      </c>
      <c r="D12418">
        <v>416</v>
      </c>
      <c r="E12418" s="124" t="s">
        <v>24857</v>
      </c>
      <c r="F12418" t="str">
        <f t="shared" si="260"/>
        <v>Shawn TewksburyNEW ENGLAND SMALL TUBE CORP</v>
      </c>
      <c r="G12418" s="150" t="str">
        <f t="shared" si="261"/>
        <v>Shawn Tewksbury</v>
      </c>
      <c r="H12418" s="149" t="s">
        <v>6791</v>
      </c>
      <c r="I12418">
        <v>40006489</v>
      </c>
      <c r="J12418" t="s">
        <v>25379</v>
      </c>
      <c r="K12418" t="s">
        <v>25380</v>
      </c>
      <c r="L12418" t="s">
        <v>25381</v>
      </c>
      <c r="M12418" t="s">
        <v>17500</v>
      </c>
      <c r="N12418">
        <v>3052</v>
      </c>
      <c r="Q12418" t="s">
        <v>12415</v>
      </c>
      <c r="R12418" t="s">
        <v>12416</v>
      </c>
      <c r="S12418" t="s">
        <v>25382</v>
      </c>
      <c r="U12418" t="s">
        <v>12418</v>
      </c>
      <c r="W12418">
        <v>11</v>
      </c>
      <c r="X12418">
        <v>1</v>
      </c>
      <c r="Y12418" t="s">
        <v>12419</v>
      </c>
      <c r="Z12418" t="s">
        <v>12420</v>
      </c>
      <c r="AA12418" t="s">
        <v>12485</v>
      </c>
      <c r="AB12418" t="s">
        <v>12422</v>
      </c>
      <c r="AC12418">
        <v>2</v>
      </c>
      <c r="AD12418" s="123">
        <v>40596</v>
      </c>
      <c r="AE12418" t="s">
        <v>12528</v>
      </c>
      <c r="AG12418">
        <v>40006489</v>
      </c>
      <c r="AL12418" t="s">
        <v>12422</v>
      </c>
      <c r="AN12418">
        <v>3001108311</v>
      </c>
      <c r="AO12418">
        <v>16</v>
      </c>
      <c r="AP12418" t="s">
        <v>12424</v>
      </c>
      <c r="AQ12418" t="s">
        <v>11408</v>
      </c>
      <c r="AR12418">
        <v>4100</v>
      </c>
      <c r="AT12418">
        <v>0</v>
      </c>
      <c r="AV12418" t="s">
        <v>25376</v>
      </c>
      <c r="AW12418">
        <v>116100</v>
      </c>
    </row>
    <row r="12419" spans="1:49" x14ac:dyDescent="0.25">
      <c r="A12419">
        <v>4100</v>
      </c>
      <c r="B12419">
        <v>30005</v>
      </c>
      <c r="C12419">
        <v>4006</v>
      </c>
      <c r="D12419">
        <v>416</v>
      </c>
      <c r="E12419" s="124" t="s">
        <v>24857</v>
      </c>
      <c r="F12419" t="str">
        <f t="shared" ref="F12419:F12482" si="262">CONCATENATE(G12419, H12419)</f>
        <v>Shawn TewksburyNEW HAMPSHIRE BALL BEARING</v>
      </c>
      <c r="G12419" s="150" t="str">
        <f t="shared" si="261"/>
        <v>Shawn Tewksbury</v>
      </c>
      <c r="H12419" s="149" t="s">
        <v>13891</v>
      </c>
      <c r="I12419">
        <v>40003915</v>
      </c>
      <c r="K12419" t="s">
        <v>25383</v>
      </c>
      <c r="L12419" t="s">
        <v>25384</v>
      </c>
      <c r="M12419" t="s">
        <v>17500</v>
      </c>
      <c r="N12419" t="s">
        <v>25385</v>
      </c>
      <c r="Q12419" t="s">
        <v>12415</v>
      </c>
      <c r="R12419" t="s">
        <v>12416</v>
      </c>
      <c r="S12419" t="s">
        <v>25386</v>
      </c>
      <c r="U12419" t="s">
        <v>12418</v>
      </c>
      <c r="W12419">
        <v>11</v>
      </c>
      <c r="X12419">
        <v>1</v>
      </c>
      <c r="Y12419" t="s">
        <v>12419</v>
      </c>
      <c r="Z12419" t="s">
        <v>12420</v>
      </c>
      <c r="AA12419" t="s">
        <v>12421</v>
      </c>
      <c r="AB12419" t="s">
        <v>12422</v>
      </c>
      <c r="AC12419">
        <v>2</v>
      </c>
      <c r="AD12419" s="123">
        <v>39111</v>
      </c>
      <c r="AE12419" t="s">
        <v>12423</v>
      </c>
      <c r="AG12419">
        <v>40003915</v>
      </c>
      <c r="AL12419" t="s">
        <v>12422</v>
      </c>
      <c r="AN12419">
        <v>3000101201</v>
      </c>
      <c r="AO12419">
        <v>16</v>
      </c>
      <c r="AP12419" t="s">
        <v>12424</v>
      </c>
      <c r="AQ12419" t="s">
        <v>11408</v>
      </c>
      <c r="AR12419">
        <v>4100</v>
      </c>
      <c r="AT12419">
        <v>2005</v>
      </c>
      <c r="AV12419" t="s">
        <v>25387</v>
      </c>
      <c r="AW12419">
        <v>116100</v>
      </c>
    </row>
    <row r="12420" spans="1:49" x14ac:dyDescent="0.25">
      <c r="A12420">
        <v>4100</v>
      </c>
      <c r="B12420">
        <v>30005</v>
      </c>
      <c r="C12420">
        <v>4006</v>
      </c>
      <c r="D12420">
        <v>416</v>
      </c>
      <c r="E12420" s="124" t="s">
        <v>24857</v>
      </c>
      <c r="F12420" t="str">
        <f t="shared" si="262"/>
        <v>Shawn TewksburyNORAMPAC, NEW ENGLAND</v>
      </c>
      <c r="G12420" s="150" t="str">
        <f t="shared" si="261"/>
        <v>Shawn Tewksbury</v>
      </c>
      <c r="H12420" s="149" t="s">
        <v>6858</v>
      </c>
      <c r="I12420">
        <v>40007647</v>
      </c>
      <c r="K12420" t="s">
        <v>25388</v>
      </c>
      <c r="L12420" t="s">
        <v>25389</v>
      </c>
      <c r="M12420" t="s">
        <v>12445</v>
      </c>
      <c r="N12420">
        <v>12302</v>
      </c>
      <c r="Q12420" t="s">
        <v>12415</v>
      </c>
      <c r="R12420" t="s">
        <v>12416</v>
      </c>
      <c r="S12420" t="s">
        <v>25390</v>
      </c>
      <c r="U12420" t="s">
        <v>12418</v>
      </c>
      <c r="W12420">
        <v>11</v>
      </c>
      <c r="X12420">
        <v>1</v>
      </c>
      <c r="Y12420" t="s">
        <v>12419</v>
      </c>
      <c r="Z12420" t="s">
        <v>12420</v>
      </c>
      <c r="AA12420" t="s">
        <v>12429</v>
      </c>
      <c r="AB12420" t="s">
        <v>12422</v>
      </c>
      <c r="AC12420">
        <v>2</v>
      </c>
      <c r="AD12420" s="123">
        <v>42219</v>
      </c>
      <c r="AE12420" t="s">
        <v>12431</v>
      </c>
      <c r="AG12420">
        <v>40007647</v>
      </c>
      <c r="AL12420" t="s">
        <v>12422</v>
      </c>
      <c r="AN12420">
        <v>3309325901</v>
      </c>
      <c r="AO12420">
        <v>16</v>
      </c>
      <c r="AP12420" t="s">
        <v>12424</v>
      </c>
      <c r="AQ12420" t="s">
        <v>11408</v>
      </c>
      <c r="AR12420">
        <v>4100</v>
      </c>
      <c r="AS12420" t="s">
        <v>12491</v>
      </c>
      <c r="AT12420">
        <v>0</v>
      </c>
      <c r="AV12420" t="s">
        <v>25391</v>
      </c>
      <c r="AW12420">
        <v>116100</v>
      </c>
    </row>
    <row r="12421" spans="1:49" x14ac:dyDescent="0.25">
      <c r="A12421">
        <v>4100</v>
      </c>
      <c r="B12421">
        <v>30005</v>
      </c>
      <c r="C12421">
        <v>4006</v>
      </c>
      <c r="D12421">
        <v>416</v>
      </c>
      <c r="E12421" s="124" t="s">
        <v>24857</v>
      </c>
      <c r="F12421" t="str">
        <f t="shared" si="262"/>
        <v>Shawn TewksburyNORDEX INC.</v>
      </c>
      <c r="G12421" s="150" t="str">
        <f t="shared" si="261"/>
        <v>Shawn Tewksbury</v>
      </c>
      <c r="H12421" s="149" t="s">
        <v>6877</v>
      </c>
      <c r="I12421">
        <v>40007162</v>
      </c>
      <c r="K12421" t="s">
        <v>25392</v>
      </c>
      <c r="L12421" t="s">
        <v>20608</v>
      </c>
      <c r="M12421" t="s">
        <v>17430</v>
      </c>
      <c r="N12421">
        <v>6804</v>
      </c>
      <c r="Q12421" t="s">
        <v>12415</v>
      </c>
      <c r="R12421" t="s">
        <v>12416</v>
      </c>
      <c r="S12421" t="s">
        <v>25393</v>
      </c>
      <c r="U12421" t="s">
        <v>12418</v>
      </c>
      <c r="W12421">
        <v>11</v>
      </c>
      <c r="X12421">
        <v>2</v>
      </c>
      <c r="Y12421" t="s">
        <v>12419</v>
      </c>
      <c r="Z12421" t="s">
        <v>12420</v>
      </c>
      <c r="AA12421" t="s">
        <v>12429</v>
      </c>
      <c r="AB12421" t="s">
        <v>12422</v>
      </c>
      <c r="AC12421">
        <v>2</v>
      </c>
      <c r="AD12421" s="123">
        <v>41506</v>
      </c>
      <c r="AE12421" t="s">
        <v>12431</v>
      </c>
      <c r="AG12421">
        <v>40007162</v>
      </c>
      <c r="AL12421" t="s">
        <v>12422</v>
      </c>
      <c r="AN12421">
        <v>700111101</v>
      </c>
      <c r="AO12421">
        <v>16</v>
      </c>
      <c r="AP12421" t="s">
        <v>12424</v>
      </c>
      <c r="AQ12421" t="s">
        <v>11408</v>
      </c>
      <c r="AR12421">
        <v>4100</v>
      </c>
      <c r="AT12421">
        <v>0</v>
      </c>
      <c r="AV12421" t="s">
        <v>25394</v>
      </c>
      <c r="AW12421">
        <v>116100</v>
      </c>
    </row>
    <row r="12422" spans="1:49" x14ac:dyDescent="0.25">
      <c r="A12422">
        <v>4100</v>
      </c>
      <c r="B12422">
        <v>30005</v>
      </c>
      <c r="C12422">
        <v>4006</v>
      </c>
      <c r="D12422">
        <v>416</v>
      </c>
      <c r="E12422" s="124" t="s">
        <v>24857</v>
      </c>
      <c r="F12422" t="str">
        <f t="shared" si="262"/>
        <v>Shawn TewksburyNORTHEASTERN NONWOVENS INC.</v>
      </c>
      <c r="G12422" s="150" t="str">
        <f t="shared" si="261"/>
        <v>Shawn Tewksbury</v>
      </c>
      <c r="H12422" s="149" t="s">
        <v>6904</v>
      </c>
      <c r="I12422">
        <v>40007263</v>
      </c>
      <c r="K12422" t="s">
        <v>25395</v>
      </c>
      <c r="L12422" t="s">
        <v>17298</v>
      </c>
      <c r="M12422" t="s">
        <v>17500</v>
      </c>
      <c r="N12422">
        <v>3868</v>
      </c>
      <c r="Q12422" t="s">
        <v>12415</v>
      </c>
      <c r="R12422" t="s">
        <v>12416</v>
      </c>
      <c r="S12422" t="s">
        <v>25396</v>
      </c>
      <c r="U12422" t="s">
        <v>12418</v>
      </c>
      <c r="W12422">
        <v>11</v>
      </c>
      <c r="X12422">
        <v>1</v>
      </c>
      <c r="Y12422" t="s">
        <v>12419</v>
      </c>
      <c r="Z12422" t="s">
        <v>12420</v>
      </c>
      <c r="AA12422" t="s">
        <v>12429</v>
      </c>
      <c r="AB12422" t="s">
        <v>12422</v>
      </c>
      <c r="AC12422">
        <v>2</v>
      </c>
      <c r="AD12422" s="123">
        <v>41662</v>
      </c>
      <c r="AE12422" t="s">
        <v>12431</v>
      </c>
      <c r="AG12422">
        <v>40007263</v>
      </c>
      <c r="AL12422" t="s">
        <v>12422</v>
      </c>
      <c r="AN12422">
        <v>3001702101</v>
      </c>
      <c r="AO12422">
        <v>16</v>
      </c>
      <c r="AP12422" t="s">
        <v>12424</v>
      </c>
      <c r="AQ12422" t="s">
        <v>11408</v>
      </c>
      <c r="AR12422">
        <v>4100</v>
      </c>
      <c r="AT12422">
        <v>0</v>
      </c>
      <c r="AV12422" t="s">
        <v>25397</v>
      </c>
      <c r="AW12422">
        <v>116100</v>
      </c>
    </row>
    <row r="12423" spans="1:49" x14ac:dyDescent="0.25">
      <c r="A12423">
        <v>4100</v>
      </c>
      <c r="B12423">
        <v>30005</v>
      </c>
      <c r="C12423">
        <v>4006</v>
      </c>
      <c r="D12423">
        <v>416</v>
      </c>
      <c r="E12423" s="124" t="s">
        <v>24857</v>
      </c>
      <c r="F12423" t="str">
        <f t="shared" si="262"/>
        <v>Shawn TewksburyNORTHEASTERN SCALE LUMBER CO, INC.</v>
      </c>
      <c r="G12423" s="150" t="str">
        <f t="shared" si="261"/>
        <v>Shawn Tewksbury</v>
      </c>
      <c r="H12423" s="149" t="s">
        <v>6905</v>
      </c>
      <c r="I12423">
        <v>40007243</v>
      </c>
      <c r="K12423" t="s">
        <v>25398</v>
      </c>
      <c r="L12423" t="s">
        <v>24861</v>
      </c>
      <c r="M12423" t="s">
        <v>12718</v>
      </c>
      <c r="N12423">
        <v>1844</v>
      </c>
      <c r="Q12423" t="s">
        <v>12415</v>
      </c>
      <c r="R12423" t="s">
        <v>12416</v>
      </c>
      <c r="S12423" t="s">
        <v>25399</v>
      </c>
      <c r="U12423" t="s">
        <v>12418</v>
      </c>
      <c r="W12423">
        <v>11</v>
      </c>
      <c r="X12423">
        <v>1</v>
      </c>
      <c r="Y12423" t="s">
        <v>12419</v>
      </c>
      <c r="Z12423" t="s">
        <v>12420</v>
      </c>
      <c r="AA12423" t="s">
        <v>12485</v>
      </c>
      <c r="AB12423" t="s">
        <v>12422</v>
      </c>
      <c r="AC12423">
        <v>2</v>
      </c>
      <c r="AD12423" s="123">
        <v>41634</v>
      </c>
      <c r="AE12423" t="s">
        <v>12528</v>
      </c>
      <c r="AG12423">
        <v>40007243</v>
      </c>
      <c r="AL12423" t="s">
        <v>12422</v>
      </c>
      <c r="AN12423">
        <v>2200905601</v>
      </c>
      <c r="AO12423">
        <v>16</v>
      </c>
      <c r="AP12423" t="s">
        <v>12424</v>
      </c>
      <c r="AQ12423" t="s">
        <v>11408</v>
      </c>
      <c r="AR12423">
        <v>4100</v>
      </c>
      <c r="AT12423">
        <v>0</v>
      </c>
      <c r="AV12423" t="s">
        <v>25397</v>
      </c>
      <c r="AW12423">
        <v>116100</v>
      </c>
    </row>
    <row r="12424" spans="1:49" x14ac:dyDescent="0.25">
      <c r="A12424">
        <v>4100</v>
      </c>
      <c r="B12424">
        <v>30005</v>
      </c>
      <c r="C12424">
        <v>4006</v>
      </c>
      <c r="D12424">
        <v>416</v>
      </c>
      <c r="E12424" s="124" t="s">
        <v>24857</v>
      </c>
      <c r="F12424" t="str">
        <f t="shared" si="262"/>
        <v>Shawn TewksburyNUOVO PASTA PRODUCTIONS</v>
      </c>
      <c r="G12424" s="150" t="str">
        <f t="shared" si="261"/>
        <v>Shawn Tewksbury</v>
      </c>
      <c r="H12424" s="149" t="s">
        <v>6956</v>
      </c>
      <c r="I12424">
        <v>40007693</v>
      </c>
      <c r="K12424" t="s">
        <v>25400</v>
      </c>
      <c r="L12424" t="s">
        <v>24875</v>
      </c>
      <c r="M12424" t="s">
        <v>17430</v>
      </c>
      <c r="N12424">
        <v>6615</v>
      </c>
      <c r="Q12424" t="s">
        <v>12415</v>
      </c>
      <c r="R12424" t="s">
        <v>12416</v>
      </c>
      <c r="S12424" t="s">
        <v>25401</v>
      </c>
      <c r="U12424" t="s">
        <v>12418</v>
      </c>
      <c r="W12424">
        <v>11</v>
      </c>
      <c r="X12424">
        <v>1</v>
      </c>
      <c r="Y12424" t="s">
        <v>12419</v>
      </c>
      <c r="Z12424" t="s">
        <v>12420</v>
      </c>
      <c r="AA12424" t="s">
        <v>12429</v>
      </c>
      <c r="AB12424" t="s">
        <v>12422</v>
      </c>
      <c r="AC12424">
        <v>2</v>
      </c>
      <c r="AD12424" s="123">
        <v>42282</v>
      </c>
      <c r="AE12424" t="s">
        <v>12431</v>
      </c>
      <c r="AG12424">
        <v>40007693</v>
      </c>
      <c r="AL12424" t="s">
        <v>12422</v>
      </c>
      <c r="AN12424">
        <v>700105001</v>
      </c>
      <c r="AO12424">
        <v>16</v>
      </c>
      <c r="AP12424" t="s">
        <v>12424</v>
      </c>
      <c r="AQ12424" t="s">
        <v>11408</v>
      </c>
      <c r="AR12424">
        <v>4100</v>
      </c>
      <c r="AT12424">
        <v>0</v>
      </c>
      <c r="AV12424" t="s">
        <v>25402</v>
      </c>
      <c r="AW12424">
        <v>116100</v>
      </c>
    </row>
    <row r="12425" spans="1:49" x14ac:dyDescent="0.25">
      <c r="A12425">
        <v>4100</v>
      </c>
      <c r="B12425">
        <v>30005</v>
      </c>
      <c r="C12425">
        <v>4006</v>
      </c>
      <c r="D12425">
        <v>416</v>
      </c>
      <c r="E12425" s="124" t="s">
        <v>24857</v>
      </c>
      <c r="F12425" t="str">
        <f t="shared" si="262"/>
        <v>Shawn TewksburyOCEAN SPRAY CRANBERRIES</v>
      </c>
      <c r="G12425" s="150" t="str">
        <f t="shared" si="261"/>
        <v>Shawn Tewksbury</v>
      </c>
      <c r="H12425" s="149" t="s">
        <v>6985</v>
      </c>
      <c r="I12425">
        <v>40007021</v>
      </c>
      <c r="K12425" t="s">
        <v>25403</v>
      </c>
      <c r="L12425" t="s">
        <v>25404</v>
      </c>
      <c r="M12425" t="s">
        <v>12718</v>
      </c>
      <c r="N12425">
        <v>2346</v>
      </c>
      <c r="Q12425" t="s">
        <v>12415</v>
      </c>
      <c r="R12425" t="s">
        <v>12416</v>
      </c>
      <c r="S12425" t="s">
        <v>25405</v>
      </c>
      <c r="U12425" t="s">
        <v>12418</v>
      </c>
      <c r="W12425">
        <v>11</v>
      </c>
      <c r="X12425">
        <v>1</v>
      </c>
      <c r="Y12425" t="s">
        <v>12419</v>
      </c>
      <c r="Z12425" t="s">
        <v>12420</v>
      </c>
      <c r="AA12425" t="s">
        <v>12429</v>
      </c>
      <c r="AB12425" t="s">
        <v>12422</v>
      </c>
      <c r="AC12425">
        <v>2</v>
      </c>
      <c r="AD12425" s="123">
        <v>41341</v>
      </c>
      <c r="AE12425" t="s">
        <v>12431</v>
      </c>
      <c r="AG12425">
        <v>40007021</v>
      </c>
      <c r="AL12425" t="s">
        <v>12422</v>
      </c>
      <c r="AN12425">
        <v>2202344571</v>
      </c>
      <c r="AO12425">
        <v>16</v>
      </c>
      <c r="AP12425" t="s">
        <v>12424</v>
      </c>
      <c r="AQ12425" t="s">
        <v>11408</v>
      </c>
      <c r="AR12425">
        <v>4100</v>
      </c>
      <c r="AT12425">
        <v>0</v>
      </c>
      <c r="AV12425" t="s">
        <v>25406</v>
      </c>
      <c r="AW12425">
        <v>116100</v>
      </c>
    </row>
    <row r="12426" spans="1:49" x14ac:dyDescent="0.25">
      <c r="A12426">
        <v>4100</v>
      </c>
      <c r="B12426">
        <v>30005</v>
      </c>
      <c r="C12426">
        <v>4006</v>
      </c>
      <c r="D12426">
        <v>416</v>
      </c>
      <c r="E12426" s="124" t="s">
        <v>24857</v>
      </c>
      <c r="F12426" t="str">
        <f t="shared" si="262"/>
        <v>Shawn TewksburyOLMSTED-FLINT, INC</v>
      </c>
      <c r="G12426" s="150" t="str">
        <f t="shared" si="261"/>
        <v>Shawn Tewksbury</v>
      </c>
      <c r="H12426" s="149" t="s">
        <v>7015</v>
      </c>
      <c r="I12426">
        <v>40007321</v>
      </c>
      <c r="K12426" t="s">
        <v>25407</v>
      </c>
      <c r="L12426" t="s">
        <v>13339</v>
      </c>
      <c r="M12426" t="s">
        <v>12718</v>
      </c>
      <c r="N12426">
        <v>1952</v>
      </c>
      <c r="Q12426" t="s">
        <v>12415</v>
      </c>
      <c r="R12426" t="s">
        <v>12416</v>
      </c>
      <c r="S12426" t="s">
        <v>25408</v>
      </c>
      <c r="U12426" t="s">
        <v>12418</v>
      </c>
      <c r="W12426">
        <v>11</v>
      </c>
      <c r="X12426">
        <v>2</v>
      </c>
      <c r="Y12426" t="s">
        <v>12419</v>
      </c>
      <c r="Z12426" t="s">
        <v>12420</v>
      </c>
      <c r="AA12426" t="s">
        <v>12429</v>
      </c>
      <c r="AB12426" t="s">
        <v>12422</v>
      </c>
      <c r="AC12426">
        <v>2</v>
      </c>
      <c r="AD12426" s="123">
        <v>41737</v>
      </c>
      <c r="AE12426" t="s">
        <v>12431</v>
      </c>
      <c r="AG12426">
        <v>40007321</v>
      </c>
      <c r="AL12426" t="s">
        <v>12422</v>
      </c>
      <c r="AN12426">
        <v>2200937201</v>
      </c>
      <c r="AO12426">
        <v>16</v>
      </c>
      <c r="AP12426" t="s">
        <v>12424</v>
      </c>
      <c r="AQ12426" t="s">
        <v>11408</v>
      </c>
      <c r="AR12426">
        <v>4100</v>
      </c>
      <c r="AT12426">
        <v>0</v>
      </c>
      <c r="AV12426" t="s">
        <v>25409</v>
      </c>
      <c r="AW12426">
        <v>116100</v>
      </c>
    </row>
    <row r="12427" spans="1:49" x14ac:dyDescent="0.25">
      <c r="A12427">
        <v>4100</v>
      </c>
      <c r="B12427">
        <v>30005</v>
      </c>
      <c r="C12427">
        <v>4006</v>
      </c>
      <c r="D12427">
        <v>416</v>
      </c>
      <c r="E12427" s="124" t="s">
        <v>24857</v>
      </c>
      <c r="F12427" t="str">
        <f t="shared" si="262"/>
        <v>Shawn TewksburyPARKER HANNIFIN CORP-CHIROMICS DIVI</v>
      </c>
      <c r="G12427" s="150" t="str">
        <f t="shared" si="261"/>
        <v>Shawn Tewksbury</v>
      </c>
      <c r="H12427" s="149" t="s">
        <v>7235</v>
      </c>
      <c r="I12427">
        <v>40007540</v>
      </c>
      <c r="K12427" t="s">
        <v>25410</v>
      </c>
      <c r="L12427" t="s">
        <v>25282</v>
      </c>
      <c r="M12427" t="s">
        <v>12718</v>
      </c>
      <c r="N12427">
        <v>1801</v>
      </c>
      <c r="Q12427" t="s">
        <v>12415</v>
      </c>
      <c r="R12427" t="s">
        <v>12416</v>
      </c>
      <c r="S12427" t="s">
        <v>25411</v>
      </c>
      <c r="U12427" t="s">
        <v>12418</v>
      </c>
      <c r="W12427">
        <v>11</v>
      </c>
      <c r="X12427">
        <v>1</v>
      </c>
      <c r="Y12427" t="s">
        <v>12419</v>
      </c>
      <c r="Z12427" t="s">
        <v>12420</v>
      </c>
      <c r="AA12427" t="s">
        <v>12429</v>
      </c>
      <c r="AB12427" t="s">
        <v>12430</v>
      </c>
      <c r="AC12427">
        <v>2</v>
      </c>
      <c r="AD12427" s="123">
        <v>42076</v>
      </c>
      <c r="AE12427" t="s">
        <v>12431</v>
      </c>
      <c r="AG12427">
        <v>40007540</v>
      </c>
      <c r="AL12427" t="s">
        <v>12430</v>
      </c>
      <c r="AN12427">
        <v>2201711801</v>
      </c>
      <c r="AO12427">
        <v>16</v>
      </c>
      <c r="AP12427" t="s">
        <v>12424</v>
      </c>
      <c r="AQ12427" t="s">
        <v>11408</v>
      </c>
      <c r="AR12427">
        <v>4100</v>
      </c>
      <c r="AT12427">
        <v>0</v>
      </c>
      <c r="AV12427" t="s">
        <v>23341</v>
      </c>
      <c r="AW12427">
        <v>116100</v>
      </c>
    </row>
    <row r="12428" spans="1:49" x14ac:dyDescent="0.25">
      <c r="A12428">
        <v>4100</v>
      </c>
      <c r="B12428">
        <v>30005</v>
      </c>
      <c r="C12428">
        <v>4006</v>
      </c>
      <c r="D12428">
        <v>416</v>
      </c>
      <c r="E12428" s="124" t="s">
        <v>24857</v>
      </c>
      <c r="F12428" t="str">
        <f t="shared" si="262"/>
        <v>Shawn TewksburyPEPPERIDGE FARMS INC.-BLOOMFIELD</v>
      </c>
      <c r="G12428" s="150" t="str">
        <f t="shared" si="261"/>
        <v>Shawn Tewksbury</v>
      </c>
      <c r="H12428" s="149" t="s">
        <v>7294</v>
      </c>
      <c r="I12428">
        <v>40002287</v>
      </c>
      <c r="J12428" t="s">
        <v>12492</v>
      </c>
      <c r="L12428" t="s">
        <v>20256</v>
      </c>
      <c r="M12428" t="s">
        <v>12718</v>
      </c>
      <c r="O12428">
        <v>9193</v>
      </c>
      <c r="P12428">
        <v>2021</v>
      </c>
      <c r="Q12428" t="s">
        <v>12415</v>
      </c>
      <c r="R12428" t="s">
        <v>12416</v>
      </c>
      <c r="S12428" t="s">
        <v>25412</v>
      </c>
      <c r="U12428" t="s">
        <v>12418</v>
      </c>
      <c r="W12428">
        <v>11</v>
      </c>
      <c r="X12428">
        <v>1</v>
      </c>
      <c r="Y12428" t="s">
        <v>12419</v>
      </c>
      <c r="Z12428" t="s">
        <v>12420</v>
      </c>
      <c r="AA12428" t="s">
        <v>12421</v>
      </c>
      <c r="AB12428" t="s">
        <v>14329</v>
      </c>
      <c r="AC12428">
        <v>2</v>
      </c>
      <c r="AD12428" s="123">
        <v>39111</v>
      </c>
      <c r="AE12428" t="s">
        <v>12423</v>
      </c>
      <c r="AG12428">
        <v>40002287</v>
      </c>
      <c r="AL12428" t="s">
        <v>12473</v>
      </c>
      <c r="AN12428">
        <v>2202114601</v>
      </c>
      <c r="AO12428">
        <v>16</v>
      </c>
      <c r="AP12428" t="s">
        <v>12424</v>
      </c>
      <c r="AQ12428" t="s">
        <v>11408</v>
      </c>
      <c r="AR12428">
        <v>4100</v>
      </c>
      <c r="AT12428">
        <v>0</v>
      </c>
      <c r="AV12428" t="s">
        <v>20998</v>
      </c>
      <c r="AW12428">
        <v>116100</v>
      </c>
    </row>
    <row r="12429" spans="1:49" x14ac:dyDescent="0.25">
      <c r="A12429">
        <v>4100</v>
      </c>
      <c r="B12429">
        <v>30005</v>
      </c>
      <c r="C12429">
        <v>4006</v>
      </c>
      <c r="D12429">
        <v>416</v>
      </c>
      <c r="E12429" s="124" t="s">
        <v>24857</v>
      </c>
      <c r="F12429" t="str">
        <f t="shared" si="262"/>
        <v>Shawn TewksburyPERFORMANCE MACHINE INC.</v>
      </c>
      <c r="G12429" s="150" t="str">
        <f t="shared" si="261"/>
        <v>Shawn Tewksbury</v>
      </c>
      <c r="H12429" s="149" t="s">
        <v>7314</v>
      </c>
      <c r="I12429">
        <v>40002370</v>
      </c>
      <c r="K12429" t="s">
        <v>25413</v>
      </c>
      <c r="L12429" t="s">
        <v>24170</v>
      </c>
      <c r="M12429" t="s">
        <v>17430</v>
      </c>
      <c r="N12429">
        <v>6281</v>
      </c>
      <c r="Q12429" t="s">
        <v>12415</v>
      </c>
      <c r="R12429" t="s">
        <v>12416</v>
      </c>
      <c r="S12429" t="s">
        <v>25414</v>
      </c>
      <c r="U12429" t="s">
        <v>12418</v>
      </c>
      <c r="W12429">
        <v>11</v>
      </c>
      <c r="X12429">
        <v>1</v>
      </c>
      <c r="Y12429" t="s">
        <v>12491</v>
      </c>
      <c r="Z12429" t="s">
        <v>12420</v>
      </c>
      <c r="AA12429" t="s">
        <v>12421</v>
      </c>
      <c r="AB12429" t="s">
        <v>12430</v>
      </c>
      <c r="AC12429">
        <v>2</v>
      </c>
      <c r="AD12429" s="123">
        <v>39111</v>
      </c>
      <c r="AE12429" t="s">
        <v>12423</v>
      </c>
      <c r="AG12429">
        <v>40002370</v>
      </c>
      <c r="AL12429" t="s">
        <v>12430</v>
      </c>
      <c r="AN12429">
        <v>701517101</v>
      </c>
      <c r="AO12429">
        <v>16</v>
      </c>
      <c r="AP12429" t="s">
        <v>12424</v>
      </c>
      <c r="AQ12429" t="s">
        <v>11408</v>
      </c>
      <c r="AR12429">
        <v>4100</v>
      </c>
      <c r="AT12429">
        <v>0</v>
      </c>
      <c r="AV12429" t="s">
        <v>25415</v>
      </c>
      <c r="AW12429">
        <v>116100</v>
      </c>
    </row>
    <row r="12430" spans="1:49" x14ac:dyDescent="0.25">
      <c r="A12430">
        <v>4100</v>
      </c>
      <c r="B12430">
        <v>30005</v>
      </c>
      <c r="C12430">
        <v>4006</v>
      </c>
      <c r="D12430">
        <v>416</v>
      </c>
      <c r="E12430" s="124" t="s">
        <v>24857</v>
      </c>
      <c r="F12430" t="str">
        <f t="shared" si="262"/>
        <v>Shawn TewksburyPITNEY BOWES</v>
      </c>
      <c r="G12430" s="150" t="str">
        <f t="shared" si="261"/>
        <v>Shawn Tewksbury</v>
      </c>
      <c r="H12430" s="149" t="s">
        <v>7375</v>
      </c>
      <c r="I12430">
        <v>40003817</v>
      </c>
      <c r="J12430" t="s">
        <v>14036</v>
      </c>
      <c r="L12430" t="s">
        <v>25416</v>
      </c>
      <c r="M12430" t="s">
        <v>17430</v>
      </c>
      <c r="O12430">
        <v>867</v>
      </c>
      <c r="P12430">
        <v>6143</v>
      </c>
      <c r="Q12430" t="s">
        <v>12415</v>
      </c>
      <c r="R12430" t="s">
        <v>12416</v>
      </c>
      <c r="S12430" t="s">
        <v>25417</v>
      </c>
      <c r="U12430" t="s">
        <v>12418</v>
      </c>
      <c r="W12430">
        <v>11</v>
      </c>
      <c r="X12430">
        <v>0</v>
      </c>
      <c r="Y12430" t="s">
        <v>12472</v>
      </c>
      <c r="Z12430" t="s">
        <v>12420</v>
      </c>
      <c r="AA12430" t="s">
        <v>12421</v>
      </c>
      <c r="AB12430" t="s">
        <v>12757</v>
      </c>
      <c r="AC12430">
        <v>2</v>
      </c>
      <c r="AD12430" s="123">
        <v>39111</v>
      </c>
      <c r="AE12430" t="s">
        <v>12423</v>
      </c>
      <c r="AG12430">
        <v>40003817</v>
      </c>
      <c r="AL12430" t="s">
        <v>12757</v>
      </c>
      <c r="AN12430">
        <v>700302001</v>
      </c>
      <c r="AO12430">
        <v>16</v>
      </c>
      <c r="AP12430" t="s">
        <v>12424</v>
      </c>
      <c r="AQ12430" t="s">
        <v>11408</v>
      </c>
      <c r="AR12430">
        <v>4100</v>
      </c>
      <c r="AT12430">
        <v>2005</v>
      </c>
      <c r="AV12430" t="s">
        <v>25418</v>
      </c>
      <c r="AW12430">
        <v>116100</v>
      </c>
    </row>
    <row r="12431" spans="1:49" x14ac:dyDescent="0.25">
      <c r="A12431">
        <v>4100</v>
      </c>
      <c r="B12431">
        <v>30005</v>
      </c>
      <c r="C12431">
        <v>4006</v>
      </c>
      <c r="D12431">
        <v>416</v>
      </c>
      <c r="E12431" s="124" t="s">
        <v>24857</v>
      </c>
      <c r="F12431" t="str">
        <f t="shared" si="262"/>
        <v>Shawn TewksburyPLASKOLITE, LLC</v>
      </c>
      <c r="G12431" s="150" t="str">
        <f t="shared" si="261"/>
        <v>Shawn Tewksbury</v>
      </c>
      <c r="H12431" s="149" t="s">
        <v>7388</v>
      </c>
      <c r="I12431">
        <v>40008453</v>
      </c>
      <c r="J12431" t="s">
        <v>12492</v>
      </c>
      <c r="L12431" t="s">
        <v>16113</v>
      </c>
      <c r="M12431" t="s">
        <v>12521</v>
      </c>
      <c r="N12431">
        <v>43216</v>
      </c>
      <c r="O12431">
        <v>1497</v>
      </c>
      <c r="Q12431" t="s">
        <v>12415</v>
      </c>
      <c r="R12431" t="s">
        <v>12416</v>
      </c>
      <c r="S12431" t="s">
        <v>25419</v>
      </c>
      <c r="U12431" t="s">
        <v>12418</v>
      </c>
      <c r="W12431">
        <v>11</v>
      </c>
      <c r="X12431">
        <v>1</v>
      </c>
      <c r="Y12431" t="s">
        <v>12419</v>
      </c>
      <c r="Z12431" t="s">
        <v>12420</v>
      </c>
      <c r="AA12431" t="s">
        <v>12429</v>
      </c>
      <c r="AB12431" t="s">
        <v>12422</v>
      </c>
      <c r="AC12431">
        <v>2</v>
      </c>
      <c r="AD12431" s="123">
        <v>43327</v>
      </c>
      <c r="AE12431" t="s">
        <v>12431</v>
      </c>
      <c r="AG12431">
        <v>40008453</v>
      </c>
      <c r="AL12431" t="s">
        <v>12422</v>
      </c>
      <c r="AN12431">
        <v>3604905701</v>
      </c>
      <c r="AO12431">
        <v>16</v>
      </c>
      <c r="AP12431" t="s">
        <v>12424</v>
      </c>
      <c r="AQ12431" t="s">
        <v>11408</v>
      </c>
      <c r="AR12431">
        <v>4100</v>
      </c>
      <c r="AT12431">
        <v>0</v>
      </c>
      <c r="AV12431" t="s">
        <v>25420</v>
      </c>
      <c r="AW12431">
        <v>116100</v>
      </c>
    </row>
    <row r="12432" spans="1:49" x14ac:dyDescent="0.25">
      <c r="A12432">
        <v>4100</v>
      </c>
      <c r="B12432">
        <v>30005</v>
      </c>
      <c r="C12432">
        <v>4006</v>
      </c>
      <c r="D12432">
        <v>416</v>
      </c>
      <c r="E12432" s="124" t="s">
        <v>24857</v>
      </c>
      <c r="F12432" t="str">
        <f t="shared" si="262"/>
        <v>Shawn TewksburyPLASTIC SUPPLY INC.</v>
      </c>
      <c r="G12432" s="150" t="str">
        <f t="shared" si="261"/>
        <v>Shawn Tewksbury</v>
      </c>
      <c r="H12432" s="149" t="s">
        <v>7391</v>
      </c>
      <c r="I12432">
        <v>40008139</v>
      </c>
      <c r="K12432" t="s">
        <v>25421</v>
      </c>
      <c r="L12432" t="s">
        <v>17499</v>
      </c>
      <c r="M12432" t="s">
        <v>17500</v>
      </c>
      <c r="N12432">
        <v>3053</v>
      </c>
      <c r="Q12432" t="s">
        <v>12415</v>
      </c>
      <c r="R12432" t="s">
        <v>12416</v>
      </c>
      <c r="S12432" t="s">
        <v>25422</v>
      </c>
      <c r="U12432" t="s">
        <v>12418</v>
      </c>
      <c r="W12432">
        <v>11</v>
      </c>
      <c r="X12432">
        <v>2</v>
      </c>
      <c r="Y12432" t="s">
        <v>12419</v>
      </c>
      <c r="Z12432" t="s">
        <v>12420</v>
      </c>
      <c r="AA12432" t="s">
        <v>12429</v>
      </c>
      <c r="AB12432" t="s">
        <v>12422</v>
      </c>
      <c r="AC12432">
        <v>2</v>
      </c>
      <c r="AD12432" s="123">
        <v>42877</v>
      </c>
      <c r="AE12432" t="s">
        <v>12431</v>
      </c>
      <c r="AG12432">
        <v>40008139</v>
      </c>
      <c r="AL12432" t="s">
        <v>12422</v>
      </c>
      <c r="AN12432">
        <v>3001505301</v>
      </c>
      <c r="AO12432">
        <v>16</v>
      </c>
      <c r="AP12432" t="s">
        <v>12424</v>
      </c>
      <c r="AQ12432" t="s">
        <v>11408</v>
      </c>
      <c r="AR12432">
        <v>4100</v>
      </c>
      <c r="AT12432">
        <v>0</v>
      </c>
      <c r="AV12432" t="s">
        <v>25423</v>
      </c>
      <c r="AW12432">
        <v>116100</v>
      </c>
    </row>
    <row r="12433" spans="1:49" x14ac:dyDescent="0.25">
      <c r="A12433">
        <v>4100</v>
      </c>
      <c r="B12433">
        <v>30005</v>
      </c>
      <c r="C12433">
        <v>4006</v>
      </c>
      <c r="D12433">
        <v>416</v>
      </c>
      <c r="E12433" s="124" t="s">
        <v>24857</v>
      </c>
      <c r="F12433" t="str">
        <f t="shared" si="262"/>
        <v>Shawn TewksburyPOOLE SHEET METAL &amp; WELDING</v>
      </c>
      <c r="G12433" s="150" t="str">
        <f t="shared" si="261"/>
        <v>Shawn Tewksbury</v>
      </c>
      <c r="H12433" s="149" t="s">
        <v>7421</v>
      </c>
      <c r="I12433">
        <v>40003175</v>
      </c>
      <c r="J12433" t="s">
        <v>25424</v>
      </c>
      <c r="K12433" t="s">
        <v>25425</v>
      </c>
      <c r="L12433" t="s">
        <v>25324</v>
      </c>
      <c r="M12433" t="s">
        <v>17500</v>
      </c>
      <c r="N12433" t="s">
        <v>25426</v>
      </c>
      <c r="Q12433" t="s">
        <v>12415</v>
      </c>
      <c r="R12433" t="s">
        <v>12416</v>
      </c>
      <c r="S12433" t="s">
        <v>25427</v>
      </c>
      <c r="U12433" t="s">
        <v>12418</v>
      </c>
      <c r="W12433">
        <v>11</v>
      </c>
      <c r="X12433">
        <v>0</v>
      </c>
      <c r="Y12433" t="s">
        <v>12765</v>
      </c>
      <c r="Z12433" t="s">
        <v>12420</v>
      </c>
      <c r="AA12433" t="s">
        <v>12421</v>
      </c>
      <c r="AB12433" t="s">
        <v>12422</v>
      </c>
      <c r="AC12433">
        <v>2</v>
      </c>
      <c r="AD12433" s="123">
        <v>39111</v>
      </c>
      <c r="AE12433" t="s">
        <v>12423</v>
      </c>
      <c r="AG12433">
        <v>40003175</v>
      </c>
      <c r="AL12433" t="s">
        <v>12422</v>
      </c>
      <c r="AN12433">
        <v>3001500001</v>
      </c>
      <c r="AO12433">
        <v>16</v>
      </c>
      <c r="AP12433" t="s">
        <v>12424</v>
      </c>
      <c r="AQ12433" t="s">
        <v>11408</v>
      </c>
      <c r="AR12433">
        <v>4100</v>
      </c>
      <c r="AT12433">
        <v>2005</v>
      </c>
      <c r="AV12433" t="s">
        <v>25428</v>
      </c>
      <c r="AW12433">
        <v>116100</v>
      </c>
    </row>
    <row r="12434" spans="1:49" x14ac:dyDescent="0.25">
      <c r="A12434">
        <v>4100</v>
      </c>
      <c r="B12434">
        <v>30005</v>
      </c>
      <c r="C12434">
        <v>4006</v>
      </c>
      <c r="D12434">
        <v>416</v>
      </c>
      <c r="E12434" s="124" t="s">
        <v>24857</v>
      </c>
      <c r="F12434" t="str">
        <f t="shared" si="262"/>
        <v>Shawn TewksburyPRC INDUSTRIAL SUPPLY INC</v>
      </c>
      <c r="G12434" s="150" t="str">
        <f t="shared" si="261"/>
        <v>Shawn Tewksbury</v>
      </c>
      <c r="H12434" s="149" t="s">
        <v>7466</v>
      </c>
      <c r="I12434">
        <v>40003690</v>
      </c>
      <c r="J12434" t="s">
        <v>25429</v>
      </c>
      <c r="K12434" t="s">
        <v>25430</v>
      </c>
      <c r="L12434" t="s">
        <v>13061</v>
      </c>
      <c r="M12434" t="s">
        <v>25034</v>
      </c>
      <c r="N12434" t="s">
        <v>25431</v>
      </c>
      <c r="Q12434" t="s">
        <v>12415</v>
      </c>
      <c r="R12434" t="s">
        <v>12416</v>
      </c>
      <c r="S12434" t="s">
        <v>25432</v>
      </c>
      <c r="U12434" t="s">
        <v>12418</v>
      </c>
      <c r="W12434">
        <v>11</v>
      </c>
      <c r="X12434">
        <v>2</v>
      </c>
      <c r="Y12434" t="s">
        <v>12472</v>
      </c>
      <c r="Z12434" t="s">
        <v>12420</v>
      </c>
      <c r="AA12434" t="s">
        <v>12421</v>
      </c>
      <c r="AB12434" t="s">
        <v>12422</v>
      </c>
      <c r="AC12434">
        <v>2</v>
      </c>
      <c r="AD12434" s="123">
        <v>39111</v>
      </c>
      <c r="AE12434" t="s">
        <v>12423</v>
      </c>
      <c r="AG12434">
        <v>40003690</v>
      </c>
      <c r="AL12434" t="s">
        <v>12422</v>
      </c>
      <c r="AN12434">
        <v>2000503701</v>
      </c>
      <c r="AO12434">
        <v>16</v>
      </c>
      <c r="AP12434" t="s">
        <v>12424</v>
      </c>
      <c r="AQ12434" t="s">
        <v>11408</v>
      </c>
      <c r="AR12434">
        <v>4100</v>
      </c>
      <c r="AT12434">
        <v>2005</v>
      </c>
      <c r="AV12434" t="s">
        <v>25433</v>
      </c>
      <c r="AW12434">
        <v>116100</v>
      </c>
    </row>
    <row r="12435" spans="1:49" x14ac:dyDescent="0.25">
      <c r="A12435">
        <v>4100</v>
      </c>
      <c r="B12435">
        <v>30005</v>
      </c>
      <c r="C12435">
        <v>4006</v>
      </c>
      <c r="D12435">
        <v>416</v>
      </c>
      <c r="E12435" s="124" t="s">
        <v>24857</v>
      </c>
      <c r="F12435" t="str">
        <f t="shared" si="262"/>
        <v>Shawn TewksburyPRESCOTT METAL INC</v>
      </c>
      <c r="G12435" s="150" t="str">
        <f t="shared" si="261"/>
        <v>Shawn Tewksbury</v>
      </c>
      <c r="H12435" s="149" t="s">
        <v>7548</v>
      </c>
      <c r="I12435">
        <v>40003882</v>
      </c>
      <c r="J12435" t="s">
        <v>25434</v>
      </c>
      <c r="L12435" t="s">
        <v>25435</v>
      </c>
      <c r="M12435" t="s">
        <v>25034</v>
      </c>
      <c r="O12435">
        <v>519</v>
      </c>
      <c r="P12435">
        <v>4005</v>
      </c>
      <c r="Q12435" t="s">
        <v>12415</v>
      </c>
      <c r="R12435" t="s">
        <v>12416</v>
      </c>
      <c r="S12435" t="s">
        <v>25436</v>
      </c>
      <c r="U12435" t="s">
        <v>12418</v>
      </c>
      <c r="W12435">
        <v>11</v>
      </c>
      <c r="X12435">
        <v>0</v>
      </c>
      <c r="Y12435" t="s">
        <v>12419</v>
      </c>
      <c r="Z12435" t="s">
        <v>12420</v>
      </c>
      <c r="AA12435" t="s">
        <v>12421</v>
      </c>
      <c r="AB12435" t="s">
        <v>12422</v>
      </c>
      <c r="AC12435">
        <v>2</v>
      </c>
      <c r="AD12435" s="123">
        <v>39111</v>
      </c>
      <c r="AE12435" t="s">
        <v>12423</v>
      </c>
      <c r="AG12435">
        <v>40003882</v>
      </c>
      <c r="AL12435" t="s">
        <v>12422</v>
      </c>
      <c r="AN12435">
        <v>2003100601</v>
      </c>
      <c r="AO12435">
        <v>16</v>
      </c>
      <c r="AP12435" t="s">
        <v>12424</v>
      </c>
      <c r="AQ12435" t="s">
        <v>11408</v>
      </c>
      <c r="AR12435">
        <v>4100</v>
      </c>
      <c r="AS12435" t="s">
        <v>12491</v>
      </c>
      <c r="AT12435">
        <v>2005</v>
      </c>
      <c r="AV12435" t="s">
        <v>25437</v>
      </c>
      <c r="AW12435">
        <v>116100</v>
      </c>
    </row>
    <row r="12436" spans="1:49" x14ac:dyDescent="0.25">
      <c r="A12436">
        <v>4100</v>
      </c>
      <c r="B12436">
        <v>30005</v>
      </c>
      <c r="C12436">
        <v>4006</v>
      </c>
      <c r="D12436">
        <v>416</v>
      </c>
      <c r="E12436" s="124" t="s">
        <v>24857</v>
      </c>
      <c r="F12436" t="str">
        <f t="shared" si="262"/>
        <v>Shawn TewksburyPROSPECT QUOTE AND N/C TEST</v>
      </c>
      <c r="G12436" s="150" t="str">
        <f t="shared" si="261"/>
        <v>Shawn Tewksbury</v>
      </c>
      <c r="H12436" s="149" t="s">
        <v>7645</v>
      </c>
      <c r="I12436">
        <v>40404006</v>
      </c>
      <c r="K12436" t="s">
        <v>13167</v>
      </c>
      <c r="L12436" t="s">
        <v>13168</v>
      </c>
      <c r="M12436" t="s">
        <v>13169</v>
      </c>
      <c r="N12436">
        <v>28078</v>
      </c>
      <c r="Q12436" t="s">
        <v>12415</v>
      </c>
      <c r="R12436" t="s">
        <v>12416</v>
      </c>
      <c r="S12436" t="s">
        <v>13170</v>
      </c>
      <c r="U12436" t="s">
        <v>12418</v>
      </c>
      <c r="W12436">
        <v>11</v>
      </c>
      <c r="X12436">
        <v>1</v>
      </c>
      <c r="Y12436" t="s">
        <v>12419</v>
      </c>
      <c r="Z12436" t="s">
        <v>12420</v>
      </c>
      <c r="AA12436" t="s">
        <v>12429</v>
      </c>
      <c r="AB12436" t="s">
        <v>12422</v>
      </c>
      <c r="AC12436">
        <v>2</v>
      </c>
      <c r="AD12436" s="123">
        <v>41578</v>
      </c>
      <c r="AE12436" t="s">
        <v>12431</v>
      </c>
      <c r="AG12436">
        <v>40404006</v>
      </c>
      <c r="AL12436" t="s">
        <v>12422</v>
      </c>
      <c r="AN12436">
        <v>3411915001</v>
      </c>
      <c r="AO12436">
        <v>16</v>
      </c>
      <c r="AP12436" t="s">
        <v>12424</v>
      </c>
      <c r="AQ12436" t="s">
        <v>11408</v>
      </c>
      <c r="AR12436">
        <v>4100</v>
      </c>
      <c r="AT12436">
        <v>0</v>
      </c>
      <c r="AV12436" t="s">
        <v>13171</v>
      </c>
      <c r="AW12436">
        <v>116100</v>
      </c>
    </row>
    <row r="12437" spans="1:49" x14ac:dyDescent="0.25">
      <c r="A12437">
        <v>4100</v>
      </c>
      <c r="B12437">
        <v>30005</v>
      </c>
      <c r="C12437">
        <v>4006</v>
      </c>
      <c r="D12437">
        <v>416</v>
      </c>
      <c r="E12437" s="124" t="s">
        <v>24857</v>
      </c>
      <c r="F12437" t="str">
        <f t="shared" si="262"/>
        <v>Shawn TewksburyPROVIDENCE JOURNAL</v>
      </c>
      <c r="G12437" s="150" t="str">
        <f t="shared" ref="G12437:G12500" si="263">RIGHT(E12437,LEN(E12437)-3)</f>
        <v>Shawn Tewksbury</v>
      </c>
      <c r="H12437" s="149" t="s">
        <v>7651</v>
      </c>
      <c r="I12437">
        <v>40003737</v>
      </c>
      <c r="J12437" t="s">
        <v>25438</v>
      </c>
      <c r="K12437" t="s">
        <v>25439</v>
      </c>
      <c r="L12437" t="s">
        <v>25440</v>
      </c>
      <c r="M12437" t="s">
        <v>20623</v>
      </c>
      <c r="N12437" t="s">
        <v>25441</v>
      </c>
      <c r="Q12437" t="s">
        <v>12415</v>
      </c>
      <c r="R12437" t="s">
        <v>12416</v>
      </c>
      <c r="U12437" t="s">
        <v>12418</v>
      </c>
      <c r="W12437">
        <v>11</v>
      </c>
      <c r="X12437">
        <v>1</v>
      </c>
      <c r="Y12437" t="s">
        <v>12419</v>
      </c>
      <c r="Z12437" t="s">
        <v>12420</v>
      </c>
      <c r="AA12437" t="s">
        <v>12421</v>
      </c>
      <c r="AB12437" t="s">
        <v>12430</v>
      </c>
      <c r="AC12437">
        <v>2</v>
      </c>
      <c r="AD12437" s="123">
        <v>39111</v>
      </c>
      <c r="AE12437" t="s">
        <v>12423</v>
      </c>
      <c r="AG12437">
        <v>40003737</v>
      </c>
      <c r="AL12437" t="s">
        <v>12430</v>
      </c>
      <c r="AN12437">
        <v>4000701201</v>
      </c>
      <c r="AO12437">
        <v>16</v>
      </c>
      <c r="AP12437" t="s">
        <v>12424</v>
      </c>
      <c r="AQ12437" t="s">
        <v>11408</v>
      </c>
      <c r="AR12437">
        <v>4100</v>
      </c>
      <c r="AT12437">
        <v>2005</v>
      </c>
      <c r="AV12437" t="s">
        <v>25440</v>
      </c>
      <c r="AW12437">
        <v>116100</v>
      </c>
    </row>
    <row r="12438" spans="1:49" x14ac:dyDescent="0.25">
      <c r="A12438">
        <v>4100</v>
      </c>
      <c r="B12438">
        <v>30005</v>
      </c>
      <c r="C12438">
        <v>4006</v>
      </c>
      <c r="D12438">
        <v>410</v>
      </c>
      <c r="E12438" s="124" t="s">
        <v>24857</v>
      </c>
      <c r="F12438" t="str">
        <f t="shared" si="262"/>
        <v>Shawn TewksburyQUAD GRAPHICS INC. - TAUNTON</v>
      </c>
      <c r="G12438" s="150" t="str">
        <f t="shared" si="263"/>
        <v>Shawn Tewksbury</v>
      </c>
      <c r="H12438" s="149" t="s">
        <v>7708</v>
      </c>
      <c r="I12438">
        <v>40007839</v>
      </c>
      <c r="J12438" t="s">
        <v>15091</v>
      </c>
      <c r="K12438" t="s">
        <v>15092</v>
      </c>
      <c r="L12438" t="s">
        <v>15093</v>
      </c>
      <c r="M12438" t="s">
        <v>14186</v>
      </c>
      <c r="N12438" t="s">
        <v>15771</v>
      </c>
      <c r="Q12438" t="s">
        <v>12415</v>
      </c>
      <c r="R12438" t="s">
        <v>12416</v>
      </c>
      <c r="S12438" t="s">
        <v>15094</v>
      </c>
      <c r="U12438" t="s">
        <v>12418</v>
      </c>
      <c r="V12438">
        <v>171</v>
      </c>
      <c r="W12438">
        <v>11</v>
      </c>
      <c r="X12438">
        <v>1</v>
      </c>
      <c r="Y12438" t="s">
        <v>13389</v>
      </c>
      <c r="Z12438" t="s">
        <v>12420</v>
      </c>
      <c r="AA12438" t="s">
        <v>15095</v>
      </c>
      <c r="AB12438" t="s">
        <v>12473</v>
      </c>
      <c r="AC12438">
        <v>2</v>
      </c>
      <c r="AD12438" s="123">
        <v>42492</v>
      </c>
      <c r="AE12438" t="s">
        <v>12431</v>
      </c>
      <c r="AG12438">
        <v>40007839</v>
      </c>
      <c r="AL12438" t="s">
        <v>12473</v>
      </c>
      <c r="AN12438">
        <v>5013313401</v>
      </c>
      <c r="AO12438">
        <v>16</v>
      </c>
      <c r="AP12438" t="s">
        <v>12424</v>
      </c>
      <c r="AQ12438" t="s">
        <v>11408</v>
      </c>
      <c r="AR12438">
        <v>4100</v>
      </c>
      <c r="AT12438">
        <v>0</v>
      </c>
      <c r="AV12438" t="s">
        <v>15096</v>
      </c>
      <c r="AW12438">
        <v>116100</v>
      </c>
    </row>
    <row r="12439" spans="1:49" x14ac:dyDescent="0.25">
      <c r="A12439">
        <v>4100</v>
      </c>
      <c r="B12439">
        <v>30005</v>
      </c>
      <c r="C12439">
        <v>4006</v>
      </c>
      <c r="D12439">
        <v>416</v>
      </c>
      <c r="E12439" s="124" t="s">
        <v>24857</v>
      </c>
      <c r="F12439" t="str">
        <f t="shared" si="262"/>
        <v>Shawn TewksburyR. B. BIRGE COMPANY</v>
      </c>
      <c r="G12439" s="150" t="str">
        <f t="shared" si="263"/>
        <v>Shawn Tewksbury</v>
      </c>
      <c r="H12439" s="149" t="s">
        <v>7773</v>
      </c>
      <c r="I12439">
        <v>40003720</v>
      </c>
      <c r="K12439" t="s">
        <v>25442</v>
      </c>
      <c r="L12439" t="s">
        <v>25443</v>
      </c>
      <c r="M12439" t="s">
        <v>17430</v>
      </c>
      <c r="N12439" t="s">
        <v>25444</v>
      </c>
      <c r="Q12439" t="s">
        <v>12415</v>
      </c>
      <c r="R12439" t="s">
        <v>12416</v>
      </c>
      <c r="S12439" t="s">
        <v>25445</v>
      </c>
      <c r="U12439" t="s">
        <v>12418</v>
      </c>
      <c r="W12439">
        <v>11</v>
      </c>
      <c r="X12439">
        <v>2</v>
      </c>
      <c r="Y12439" t="s">
        <v>12419</v>
      </c>
      <c r="Z12439" t="s">
        <v>12420</v>
      </c>
      <c r="AA12439" t="s">
        <v>12421</v>
      </c>
      <c r="AB12439" t="s">
        <v>12422</v>
      </c>
      <c r="AC12439">
        <v>2</v>
      </c>
      <c r="AD12439" s="123">
        <v>39111</v>
      </c>
      <c r="AE12439" t="s">
        <v>12423</v>
      </c>
      <c r="AG12439">
        <v>40003720</v>
      </c>
      <c r="AL12439" t="s">
        <v>12422</v>
      </c>
      <c r="AN12439">
        <v>700100301</v>
      </c>
      <c r="AO12439">
        <v>16</v>
      </c>
      <c r="AP12439" t="s">
        <v>12424</v>
      </c>
      <c r="AQ12439" t="s">
        <v>11408</v>
      </c>
      <c r="AR12439">
        <v>4100</v>
      </c>
      <c r="AT12439">
        <v>2005</v>
      </c>
      <c r="AV12439" t="s">
        <v>25446</v>
      </c>
      <c r="AW12439">
        <v>116100</v>
      </c>
    </row>
    <row r="12440" spans="1:49" x14ac:dyDescent="0.25">
      <c r="A12440">
        <v>4100</v>
      </c>
      <c r="B12440">
        <v>30005</v>
      </c>
      <c r="C12440">
        <v>4006</v>
      </c>
      <c r="D12440">
        <v>416</v>
      </c>
      <c r="E12440" s="124" t="s">
        <v>24857</v>
      </c>
      <c r="F12440" t="str">
        <f t="shared" si="262"/>
        <v>Shawn TewksburyRADIO FREQUENCY CO</v>
      </c>
      <c r="G12440" s="150" t="str">
        <f t="shared" si="263"/>
        <v>Shawn Tewksbury</v>
      </c>
      <c r="H12440" s="149" t="s">
        <v>7801</v>
      </c>
      <c r="I12440">
        <v>40008562</v>
      </c>
      <c r="L12440" t="s">
        <v>25447</v>
      </c>
      <c r="M12440" t="s">
        <v>12718</v>
      </c>
      <c r="O12440">
        <v>158</v>
      </c>
      <c r="P12440" t="s">
        <v>25448</v>
      </c>
      <c r="Q12440" t="s">
        <v>12415</v>
      </c>
      <c r="R12440" t="s">
        <v>12416</v>
      </c>
      <c r="S12440" t="s">
        <v>25449</v>
      </c>
      <c r="U12440" t="s">
        <v>12418</v>
      </c>
      <c r="W12440">
        <v>11</v>
      </c>
      <c r="X12440">
        <v>0</v>
      </c>
      <c r="Y12440" t="s">
        <v>12419</v>
      </c>
      <c r="Z12440" t="s">
        <v>12420</v>
      </c>
      <c r="AA12440" t="s">
        <v>12429</v>
      </c>
      <c r="AB12440" t="s">
        <v>12422</v>
      </c>
      <c r="AC12440">
        <v>2</v>
      </c>
      <c r="AD12440" s="123">
        <v>43493</v>
      </c>
      <c r="AE12440" t="s">
        <v>12431</v>
      </c>
      <c r="AG12440">
        <v>40008562</v>
      </c>
      <c r="AL12440" t="s">
        <v>12422</v>
      </c>
      <c r="AN12440">
        <v>2202105901</v>
      </c>
      <c r="AO12440">
        <v>16</v>
      </c>
      <c r="AP12440" t="s">
        <v>12424</v>
      </c>
      <c r="AQ12440" t="s">
        <v>11408</v>
      </c>
      <c r="AR12440">
        <v>4100</v>
      </c>
      <c r="AT12440">
        <v>0</v>
      </c>
      <c r="AV12440" t="s">
        <v>25450</v>
      </c>
      <c r="AW12440">
        <v>116100</v>
      </c>
    </row>
    <row r="12441" spans="1:49" x14ac:dyDescent="0.25">
      <c r="A12441">
        <v>4100</v>
      </c>
      <c r="B12441">
        <v>30005</v>
      </c>
      <c r="C12441">
        <v>4006</v>
      </c>
      <c r="D12441">
        <v>416</v>
      </c>
      <c r="E12441" s="124" t="s">
        <v>24857</v>
      </c>
      <c r="F12441" t="str">
        <f t="shared" si="262"/>
        <v>Shawn TewksburyRAM BELTING CO, INC.</v>
      </c>
      <c r="G12441" s="150" t="str">
        <f t="shared" si="263"/>
        <v>Shawn Tewksbury</v>
      </c>
      <c r="H12441" s="149" t="s">
        <v>7809</v>
      </c>
      <c r="I12441">
        <v>40000626</v>
      </c>
      <c r="K12441" t="s">
        <v>25451</v>
      </c>
      <c r="L12441" t="s">
        <v>25452</v>
      </c>
      <c r="M12441" t="s">
        <v>17430</v>
      </c>
      <c r="N12441">
        <v>6051</v>
      </c>
      <c r="Q12441" t="s">
        <v>12415</v>
      </c>
      <c r="R12441" t="s">
        <v>12416</v>
      </c>
      <c r="S12441" t="s">
        <v>25453</v>
      </c>
      <c r="U12441" t="s">
        <v>12418</v>
      </c>
      <c r="W12441">
        <v>11</v>
      </c>
      <c r="X12441">
        <v>2</v>
      </c>
      <c r="Y12441" t="s">
        <v>12472</v>
      </c>
      <c r="Z12441" t="s">
        <v>12420</v>
      </c>
      <c r="AA12441" t="s">
        <v>12421</v>
      </c>
      <c r="AB12441" t="s">
        <v>12422</v>
      </c>
      <c r="AC12441">
        <v>2</v>
      </c>
      <c r="AD12441" s="123">
        <v>39111</v>
      </c>
      <c r="AE12441" t="s">
        <v>12423</v>
      </c>
      <c r="AG12441">
        <v>40000626</v>
      </c>
      <c r="AL12441" t="s">
        <v>12422</v>
      </c>
      <c r="AN12441">
        <v>700303001</v>
      </c>
      <c r="AO12441">
        <v>16</v>
      </c>
      <c r="AP12441" t="s">
        <v>12424</v>
      </c>
      <c r="AQ12441" t="s">
        <v>11408</v>
      </c>
      <c r="AR12441">
        <v>4100</v>
      </c>
      <c r="AT12441">
        <v>2005</v>
      </c>
      <c r="AV12441" t="s">
        <v>25454</v>
      </c>
      <c r="AW12441">
        <v>116100</v>
      </c>
    </row>
    <row r="12442" spans="1:49" x14ac:dyDescent="0.25">
      <c r="A12442">
        <v>4100</v>
      </c>
      <c r="B12442">
        <v>30005</v>
      </c>
      <c r="C12442">
        <v>4006</v>
      </c>
      <c r="D12442">
        <v>416</v>
      </c>
      <c r="E12442" s="124" t="s">
        <v>24857</v>
      </c>
      <c r="F12442" t="str">
        <f t="shared" si="262"/>
        <v>Shawn TewksburyREISER</v>
      </c>
      <c r="G12442" s="150" t="str">
        <f t="shared" si="263"/>
        <v>Shawn Tewksbury</v>
      </c>
      <c r="H12442" s="149" t="s">
        <v>7879</v>
      </c>
      <c r="I12442">
        <v>40007931</v>
      </c>
      <c r="K12442" t="s">
        <v>25455</v>
      </c>
      <c r="L12442" t="s">
        <v>20256</v>
      </c>
      <c r="M12442" t="s">
        <v>12718</v>
      </c>
      <c r="N12442">
        <v>2021</v>
      </c>
      <c r="Q12442" t="s">
        <v>12415</v>
      </c>
      <c r="R12442" t="s">
        <v>12416</v>
      </c>
      <c r="S12442" t="s">
        <v>25456</v>
      </c>
      <c r="U12442" t="s">
        <v>12418</v>
      </c>
      <c r="W12442">
        <v>11</v>
      </c>
      <c r="X12442">
        <v>2</v>
      </c>
      <c r="Y12442" t="s">
        <v>12419</v>
      </c>
      <c r="Z12442" t="s">
        <v>12420</v>
      </c>
      <c r="AA12442" t="s">
        <v>12429</v>
      </c>
      <c r="AB12442" t="s">
        <v>12422</v>
      </c>
      <c r="AC12442">
        <v>2</v>
      </c>
      <c r="AD12442" s="123">
        <v>42642</v>
      </c>
      <c r="AE12442" t="s">
        <v>12431</v>
      </c>
      <c r="AG12442">
        <v>40007931</v>
      </c>
      <c r="AL12442" t="s">
        <v>12422</v>
      </c>
      <c r="AN12442">
        <v>2202114601</v>
      </c>
      <c r="AO12442">
        <v>16</v>
      </c>
      <c r="AP12442" t="s">
        <v>12424</v>
      </c>
      <c r="AQ12442" t="s">
        <v>11408</v>
      </c>
      <c r="AR12442">
        <v>4100</v>
      </c>
      <c r="AT12442">
        <v>0</v>
      </c>
      <c r="AV12442" t="s">
        <v>7879</v>
      </c>
      <c r="AW12442">
        <v>116100</v>
      </c>
    </row>
    <row r="12443" spans="1:49" x14ac:dyDescent="0.25">
      <c r="A12443">
        <v>4100</v>
      </c>
      <c r="B12443">
        <v>30005</v>
      </c>
      <c r="C12443">
        <v>4006</v>
      </c>
      <c r="E12443" s="124" t="s">
        <v>24857</v>
      </c>
      <c r="F12443" t="str">
        <f t="shared" si="262"/>
        <v>Shawn TewksburyRHODE ISLAND TEXTILE CO</v>
      </c>
      <c r="G12443" s="150" t="str">
        <f t="shared" si="263"/>
        <v>Shawn Tewksbury</v>
      </c>
      <c r="H12443" s="149" t="s">
        <v>7930</v>
      </c>
      <c r="I12443">
        <v>40008058</v>
      </c>
      <c r="K12443" t="s">
        <v>25457</v>
      </c>
      <c r="L12443" t="s">
        <v>25458</v>
      </c>
      <c r="M12443" t="s">
        <v>20623</v>
      </c>
      <c r="N12443">
        <v>2864</v>
      </c>
      <c r="Q12443" t="s">
        <v>12415</v>
      </c>
      <c r="R12443" t="s">
        <v>12416</v>
      </c>
      <c r="S12443">
        <v>4017223700</v>
      </c>
      <c r="U12443" t="s">
        <v>12418</v>
      </c>
      <c r="W12443">
        <v>11</v>
      </c>
      <c r="X12443">
        <v>1</v>
      </c>
      <c r="Y12443" t="s">
        <v>12419</v>
      </c>
      <c r="Z12443" t="s">
        <v>12420</v>
      </c>
      <c r="AA12443" t="s">
        <v>12485</v>
      </c>
      <c r="AB12443" t="s">
        <v>12422</v>
      </c>
      <c r="AC12443">
        <v>2</v>
      </c>
      <c r="AD12443" s="123">
        <v>42786</v>
      </c>
      <c r="AE12443" t="s">
        <v>12528</v>
      </c>
      <c r="AG12443">
        <v>40008058</v>
      </c>
      <c r="AL12443" t="s">
        <v>12422</v>
      </c>
      <c r="AN12443">
        <v>4000702601</v>
      </c>
      <c r="AO12443">
        <v>16</v>
      </c>
      <c r="AP12443" t="s">
        <v>12424</v>
      </c>
      <c r="AQ12443" t="s">
        <v>11408</v>
      </c>
      <c r="AR12443">
        <v>4100</v>
      </c>
      <c r="AT12443">
        <v>0</v>
      </c>
      <c r="AV12443" t="s">
        <v>25459</v>
      </c>
      <c r="AW12443">
        <v>116100</v>
      </c>
    </row>
    <row r="12444" spans="1:49" x14ac:dyDescent="0.25">
      <c r="A12444">
        <v>4100</v>
      </c>
      <c r="B12444">
        <v>30005</v>
      </c>
      <c r="C12444">
        <v>4006</v>
      </c>
      <c r="D12444">
        <v>416</v>
      </c>
      <c r="E12444" s="124" t="s">
        <v>24857</v>
      </c>
      <c r="F12444" t="str">
        <f t="shared" si="262"/>
        <v>Shawn TewksburyRICE BARTON CORP</v>
      </c>
      <c r="G12444" s="150" t="str">
        <f t="shared" si="263"/>
        <v>Shawn Tewksbury</v>
      </c>
      <c r="H12444" s="149" t="s">
        <v>7932</v>
      </c>
      <c r="I12444">
        <v>40004564</v>
      </c>
      <c r="K12444" t="s">
        <v>25460</v>
      </c>
      <c r="L12444" t="s">
        <v>16206</v>
      </c>
      <c r="M12444" t="s">
        <v>12718</v>
      </c>
      <c r="N12444">
        <v>2019</v>
      </c>
      <c r="Q12444" t="s">
        <v>12415</v>
      </c>
      <c r="R12444" t="s">
        <v>12416</v>
      </c>
      <c r="S12444" t="s">
        <v>25461</v>
      </c>
      <c r="T12444">
        <v>10166600</v>
      </c>
      <c r="U12444" t="s">
        <v>12418</v>
      </c>
      <c r="W12444">
        <v>11</v>
      </c>
      <c r="X12444">
        <v>0</v>
      </c>
      <c r="Y12444" t="s">
        <v>12419</v>
      </c>
      <c r="Z12444" t="s">
        <v>12420</v>
      </c>
      <c r="AA12444" t="s">
        <v>12429</v>
      </c>
      <c r="AB12444" t="s">
        <v>12422</v>
      </c>
      <c r="AC12444">
        <v>2</v>
      </c>
      <c r="AD12444" s="123">
        <v>39141</v>
      </c>
      <c r="AE12444" t="s">
        <v>12431</v>
      </c>
      <c r="AG12444">
        <v>40004564</v>
      </c>
      <c r="AL12444" t="s">
        <v>12422</v>
      </c>
      <c r="AN12444">
        <v>2202116501</v>
      </c>
      <c r="AO12444">
        <v>16</v>
      </c>
      <c r="AP12444" t="s">
        <v>12424</v>
      </c>
      <c r="AQ12444" t="s">
        <v>11408</v>
      </c>
      <c r="AR12444">
        <v>4100</v>
      </c>
      <c r="AT12444">
        <v>0</v>
      </c>
      <c r="AV12444" t="s">
        <v>25462</v>
      </c>
      <c r="AW12444">
        <v>116100</v>
      </c>
    </row>
    <row r="12445" spans="1:49" x14ac:dyDescent="0.25">
      <c r="A12445">
        <v>4100</v>
      </c>
      <c r="B12445">
        <v>30005</v>
      </c>
      <c r="C12445">
        <v>4006</v>
      </c>
      <c r="D12445">
        <v>416</v>
      </c>
      <c r="E12445" s="124" t="s">
        <v>24857</v>
      </c>
      <c r="F12445" t="str">
        <f t="shared" si="262"/>
        <v>Shawn TewksburyROGERS CORPORATION</v>
      </c>
      <c r="G12445" s="150" t="str">
        <f t="shared" si="263"/>
        <v>Shawn Tewksbury</v>
      </c>
      <c r="H12445" s="149" t="s">
        <v>8024</v>
      </c>
      <c r="I12445">
        <v>40002706</v>
      </c>
      <c r="L12445" t="s">
        <v>22365</v>
      </c>
      <c r="M12445" t="s">
        <v>17500</v>
      </c>
      <c r="O12445">
        <v>9504</v>
      </c>
      <c r="P12445">
        <v>3801</v>
      </c>
      <c r="Q12445" t="s">
        <v>12415</v>
      </c>
      <c r="R12445" t="s">
        <v>12416</v>
      </c>
      <c r="S12445" t="s">
        <v>25463</v>
      </c>
      <c r="U12445" t="s">
        <v>12418</v>
      </c>
      <c r="W12445">
        <v>11</v>
      </c>
      <c r="X12445">
        <v>1</v>
      </c>
      <c r="Y12445" t="s">
        <v>12419</v>
      </c>
      <c r="Z12445" t="s">
        <v>12420</v>
      </c>
      <c r="AA12445" t="s">
        <v>12421</v>
      </c>
      <c r="AB12445" t="s">
        <v>12422</v>
      </c>
      <c r="AC12445">
        <v>2</v>
      </c>
      <c r="AD12445" s="123">
        <v>39111</v>
      </c>
      <c r="AE12445" t="s">
        <v>12423</v>
      </c>
      <c r="AG12445">
        <v>40002706</v>
      </c>
      <c r="AL12445" t="s">
        <v>12422</v>
      </c>
      <c r="AN12445">
        <v>3001502001</v>
      </c>
      <c r="AO12445">
        <v>16</v>
      </c>
      <c r="AP12445" t="s">
        <v>12424</v>
      </c>
      <c r="AQ12445" t="s">
        <v>11408</v>
      </c>
      <c r="AR12445">
        <v>4100</v>
      </c>
      <c r="AT12445">
        <v>0</v>
      </c>
      <c r="AV12445" t="s">
        <v>25464</v>
      </c>
      <c r="AW12445">
        <v>116100</v>
      </c>
    </row>
    <row r="12446" spans="1:49" x14ac:dyDescent="0.25">
      <c r="A12446">
        <v>4100</v>
      </c>
      <c r="B12446">
        <v>30005</v>
      </c>
      <c r="C12446">
        <v>4006</v>
      </c>
      <c r="D12446">
        <v>416</v>
      </c>
      <c r="E12446" s="124" t="s">
        <v>24857</v>
      </c>
      <c r="F12446" t="str">
        <f t="shared" si="262"/>
        <v>Shawn TewksburyRONTEX AMERICA, INC.</v>
      </c>
      <c r="G12446" s="150" t="str">
        <f t="shared" si="263"/>
        <v>Shawn Tewksbury</v>
      </c>
      <c r="H12446" s="149" t="s">
        <v>8037</v>
      </c>
      <c r="I12446">
        <v>40003867</v>
      </c>
      <c r="K12446" t="s">
        <v>25465</v>
      </c>
      <c r="L12446" t="s">
        <v>25466</v>
      </c>
      <c r="M12446" t="s">
        <v>17500</v>
      </c>
      <c r="N12446" t="s">
        <v>25467</v>
      </c>
      <c r="Q12446" t="s">
        <v>12415</v>
      </c>
      <c r="R12446" t="s">
        <v>12416</v>
      </c>
      <c r="S12446" t="s">
        <v>12892</v>
      </c>
      <c r="U12446" t="s">
        <v>12418</v>
      </c>
      <c r="W12446">
        <v>11</v>
      </c>
      <c r="X12446">
        <v>1</v>
      </c>
      <c r="Y12446" t="s">
        <v>12419</v>
      </c>
      <c r="Z12446" t="s">
        <v>12420</v>
      </c>
      <c r="AA12446" t="s">
        <v>12421</v>
      </c>
      <c r="AB12446" t="s">
        <v>12422</v>
      </c>
      <c r="AC12446">
        <v>2</v>
      </c>
      <c r="AD12446" s="123">
        <v>39111</v>
      </c>
      <c r="AE12446" t="s">
        <v>12423</v>
      </c>
      <c r="AG12446">
        <v>40003867</v>
      </c>
      <c r="AL12446" t="s">
        <v>12422</v>
      </c>
      <c r="AN12446">
        <v>3001103901</v>
      </c>
      <c r="AO12446">
        <v>16</v>
      </c>
      <c r="AP12446" t="s">
        <v>12424</v>
      </c>
      <c r="AQ12446" t="s">
        <v>11408</v>
      </c>
      <c r="AR12446">
        <v>4100</v>
      </c>
      <c r="AT12446">
        <v>0</v>
      </c>
      <c r="AV12446" t="s">
        <v>25468</v>
      </c>
      <c r="AW12446">
        <v>116100</v>
      </c>
    </row>
    <row r="12447" spans="1:49" x14ac:dyDescent="0.25">
      <c r="A12447">
        <v>4100</v>
      </c>
      <c r="B12447">
        <v>30005</v>
      </c>
      <c r="C12447">
        <v>4006</v>
      </c>
      <c r="D12447">
        <v>416</v>
      </c>
      <c r="E12447" s="124" t="s">
        <v>24857</v>
      </c>
      <c r="F12447" t="str">
        <f t="shared" si="262"/>
        <v>Shawn TewksburyRR DONNELLEY &amp; SONS - DANBURY</v>
      </c>
      <c r="G12447" s="150" t="str">
        <f t="shared" si="263"/>
        <v>Shawn Tewksbury</v>
      </c>
      <c r="H12447" s="149" t="s">
        <v>8074</v>
      </c>
      <c r="I12447">
        <v>40003744</v>
      </c>
      <c r="L12447" t="s">
        <v>12702</v>
      </c>
      <c r="M12447" t="s">
        <v>12703</v>
      </c>
      <c r="O12447">
        <v>282448</v>
      </c>
      <c r="P12447">
        <v>37228</v>
      </c>
      <c r="Q12447" t="s">
        <v>12415</v>
      </c>
      <c r="R12447" t="s">
        <v>12416</v>
      </c>
      <c r="S12447" t="s">
        <v>25469</v>
      </c>
      <c r="U12447" t="s">
        <v>12418</v>
      </c>
      <c r="V12447">
        <v>212</v>
      </c>
      <c r="W12447">
        <v>11</v>
      </c>
      <c r="X12447">
        <v>1</v>
      </c>
      <c r="Y12447" t="s">
        <v>12419</v>
      </c>
      <c r="Z12447" t="s">
        <v>12420</v>
      </c>
      <c r="AA12447" t="s">
        <v>12421</v>
      </c>
      <c r="AB12447" t="s">
        <v>12422</v>
      </c>
      <c r="AC12447">
        <v>2</v>
      </c>
      <c r="AD12447" s="123">
        <v>39111</v>
      </c>
      <c r="AE12447" t="s">
        <v>12423</v>
      </c>
      <c r="AG12447">
        <v>40003744</v>
      </c>
      <c r="AL12447" t="s">
        <v>12422</v>
      </c>
      <c r="AN12447">
        <v>4303706201</v>
      </c>
      <c r="AO12447">
        <v>16</v>
      </c>
      <c r="AP12447" t="s">
        <v>12424</v>
      </c>
      <c r="AQ12447" t="s">
        <v>11408</v>
      </c>
      <c r="AR12447">
        <v>4100</v>
      </c>
      <c r="AS12447" t="s">
        <v>12491</v>
      </c>
      <c r="AT12447">
        <v>2005</v>
      </c>
      <c r="AV12447" t="s">
        <v>13209</v>
      </c>
      <c r="AW12447">
        <v>116100</v>
      </c>
    </row>
    <row r="12448" spans="1:49" x14ac:dyDescent="0.25">
      <c r="A12448">
        <v>4100</v>
      </c>
      <c r="B12448">
        <v>30005</v>
      </c>
      <c r="C12448">
        <v>4006</v>
      </c>
      <c r="D12448">
        <v>416</v>
      </c>
      <c r="E12448" s="124" t="s">
        <v>24857</v>
      </c>
      <c r="F12448" t="str">
        <f t="shared" si="262"/>
        <v>Shawn TewksburySALMON STUDIOS</v>
      </c>
      <c r="G12448" s="150" t="str">
        <f t="shared" si="263"/>
        <v>Shawn Tewksbury</v>
      </c>
      <c r="H12448" s="149" t="s">
        <v>8166</v>
      </c>
      <c r="I12448">
        <v>40008168</v>
      </c>
      <c r="K12448" t="s">
        <v>25470</v>
      </c>
      <c r="L12448" t="s">
        <v>19089</v>
      </c>
      <c r="M12448" t="s">
        <v>12718</v>
      </c>
      <c r="N12448">
        <v>1062</v>
      </c>
      <c r="Q12448" t="s">
        <v>12415</v>
      </c>
      <c r="R12448" t="s">
        <v>12416</v>
      </c>
      <c r="S12448" t="s">
        <v>25471</v>
      </c>
      <c r="U12448" t="s">
        <v>12418</v>
      </c>
      <c r="W12448">
        <v>11</v>
      </c>
      <c r="X12448">
        <v>1</v>
      </c>
      <c r="Y12448" t="s">
        <v>12419</v>
      </c>
      <c r="Z12448" t="s">
        <v>12420</v>
      </c>
      <c r="AA12448" t="s">
        <v>12429</v>
      </c>
      <c r="AB12448" t="s">
        <v>12430</v>
      </c>
      <c r="AC12448">
        <v>2</v>
      </c>
      <c r="AD12448" s="123">
        <v>42914</v>
      </c>
      <c r="AE12448" t="s">
        <v>12431</v>
      </c>
      <c r="AG12448">
        <v>40008168</v>
      </c>
      <c r="AL12448" t="s">
        <v>12430</v>
      </c>
      <c r="AN12448">
        <v>2201507201</v>
      </c>
      <c r="AO12448">
        <v>16</v>
      </c>
      <c r="AP12448" t="s">
        <v>12424</v>
      </c>
      <c r="AQ12448" t="s">
        <v>11408</v>
      </c>
      <c r="AR12448">
        <v>4100</v>
      </c>
      <c r="AT12448">
        <v>0</v>
      </c>
      <c r="AV12448" t="s">
        <v>25472</v>
      </c>
      <c r="AW12448">
        <v>116100</v>
      </c>
    </row>
    <row r="12449" spans="1:49" x14ac:dyDescent="0.25">
      <c r="A12449">
        <v>4100</v>
      </c>
      <c r="B12449">
        <v>30005</v>
      </c>
      <c r="C12449">
        <v>4006</v>
      </c>
      <c r="D12449">
        <v>416</v>
      </c>
      <c r="E12449" s="124" t="s">
        <v>24857</v>
      </c>
      <c r="F12449" t="str">
        <f t="shared" si="262"/>
        <v>Shawn TewksburySDI INC</v>
      </c>
      <c r="G12449" s="150" t="str">
        <f t="shared" si="263"/>
        <v>Shawn Tewksbury</v>
      </c>
      <c r="H12449" s="149" t="s">
        <v>8278</v>
      </c>
      <c r="I12449">
        <v>40008919</v>
      </c>
      <c r="K12449" t="s">
        <v>25473</v>
      </c>
      <c r="L12449" t="s">
        <v>15803</v>
      </c>
      <c r="M12449" t="s">
        <v>12560</v>
      </c>
      <c r="N12449">
        <v>19007</v>
      </c>
      <c r="Q12449" t="s">
        <v>12415</v>
      </c>
      <c r="R12449" t="s">
        <v>12416</v>
      </c>
      <c r="S12449" t="s">
        <v>15804</v>
      </c>
      <c r="U12449" t="s">
        <v>12418</v>
      </c>
      <c r="W12449">
        <v>11</v>
      </c>
      <c r="X12449">
        <v>2</v>
      </c>
      <c r="Y12449" t="s">
        <v>12419</v>
      </c>
      <c r="Z12449" t="s">
        <v>12420</v>
      </c>
      <c r="AA12449" t="s">
        <v>12485</v>
      </c>
      <c r="AB12449" t="s">
        <v>12422</v>
      </c>
      <c r="AC12449">
        <v>2</v>
      </c>
      <c r="AD12449" s="123">
        <v>44055</v>
      </c>
      <c r="AE12449" t="s">
        <v>12528</v>
      </c>
      <c r="AG12449">
        <v>40008919</v>
      </c>
      <c r="AL12449" t="s">
        <v>12422</v>
      </c>
      <c r="AN12449">
        <v>3901704501</v>
      </c>
      <c r="AP12449" t="s">
        <v>12424</v>
      </c>
      <c r="AQ12449" t="s">
        <v>11408</v>
      </c>
      <c r="AR12449">
        <v>4100</v>
      </c>
      <c r="AT12449">
        <v>0</v>
      </c>
      <c r="AV12449" t="s">
        <v>8278</v>
      </c>
      <c r="AW12449">
        <v>116100</v>
      </c>
    </row>
    <row r="12450" spans="1:49" x14ac:dyDescent="0.25">
      <c r="A12450">
        <v>4100</v>
      </c>
      <c r="B12450">
        <v>30005</v>
      </c>
      <c r="C12450">
        <v>4006</v>
      </c>
      <c r="D12450">
        <v>416</v>
      </c>
      <c r="E12450" s="124" t="s">
        <v>24857</v>
      </c>
      <c r="F12450" t="str">
        <f t="shared" si="262"/>
        <v>Shawn TewksburySEABOARD FOLDING BOX CO.</v>
      </c>
      <c r="G12450" s="150" t="str">
        <f t="shared" si="263"/>
        <v>Shawn Tewksbury</v>
      </c>
      <c r="H12450" s="149" t="s">
        <v>8287</v>
      </c>
      <c r="I12450">
        <v>40003758</v>
      </c>
      <c r="L12450" t="s">
        <v>19892</v>
      </c>
      <c r="M12450" t="s">
        <v>12718</v>
      </c>
      <c r="O12450">
        <v>650</v>
      </c>
      <c r="P12450">
        <v>1473</v>
      </c>
      <c r="Q12450" t="s">
        <v>12415</v>
      </c>
      <c r="R12450" t="s">
        <v>12416</v>
      </c>
      <c r="S12450" t="s">
        <v>25474</v>
      </c>
      <c r="U12450" t="s">
        <v>12418</v>
      </c>
      <c r="W12450">
        <v>11</v>
      </c>
      <c r="X12450">
        <v>1</v>
      </c>
      <c r="Y12450" t="s">
        <v>12419</v>
      </c>
      <c r="Z12450" t="s">
        <v>12420</v>
      </c>
      <c r="AA12450" t="s">
        <v>12421</v>
      </c>
      <c r="AB12450" t="s">
        <v>12422</v>
      </c>
      <c r="AC12450">
        <v>2</v>
      </c>
      <c r="AD12450" s="123">
        <v>39111</v>
      </c>
      <c r="AE12450" t="s">
        <v>12423</v>
      </c>
      <c r="AG12450">
        <v>40003758</v>
      </c>
      <c r="AL12450" t="s">
        <v>12422</v>
      </c>
      <c r="AN12450">
        <v>2202719001</v>
      </c>
      <c r="AO12450">
        <v>16</v>
      </c>
      <c r="AP12450" t="s">
        <v>12424</v>
      </c>
      <c r="AQ12450" t="s">
        <v>11408</v>
      </c>
      <c r="AR12450">
        <v>4100</v>
      </c>
      <c r="AT12450">
        <v>2005</v>
      </c>
      <c r="AV12450" t="s">
        <v>25475</v>
      </c>
      <c r="AW12450">
        <v>116100</v>
      </c>
    </row>
    <row r="12451" spans="1:49" x14ac:dyDescent="0.25">
      <c r="A12451">
        <v>4100</v>
      </c>
      <c r="B12451">
        <v>30005</v>
      </c>
      <c r="C12451">
        <v>4006</v>
      </c>
      <c r="D12451">
        <v>416</v>
      </c>
      <c r="E12451" s="124" t="s">
        <v>24857</v>
      </c>
      <c r="F12451" t="str">
        <f t="shared" si="262"/>
        <v>Shawn TewksburySEGUE MFG. SERVICES. LLC</v>
      </c>
      <c r="G12451" s="150" t="str">
        <f t="shared" si="263"/>
        <v>Shawn Tewksbury</v>
      </c>
      <c r="H12451" s="149" t="s">
        <v>8300</v>
      </c>
      <c r="I12451">
        <v>40003354</v>
      </c>
      <c r="K12451" t="s">
        <v>25476</v>
      </c>
      <c r="L12451" t="s">
        <v>18988</v>
      </c>
      <c r="M12451" t="s">
        <v>12718</v>
      </c>
      <c r="N12451" t="s">
        <v>25477</v>
      </c>
      <c r="Q12451" t="s">
        <v>12415</v>
      </c>
      <c r="R12451" t="s">
        <v>12416</v>
      </c>
      <c r="S12451" t="s">
        <v>25478</v>
      </c>
      <c r="U12451" t="s">
        <v>12418</v>
      </c>
      <c r="W12451">
        <v>11</v>
      </c>
      <c r="X12451">
        <v>0</v>
      </c>
      <c r="Y12451" t="s">
        <v>12419</v>
      </c>
      <c r="Z12451" t="s">
        <v>12420</v>
      </c>
      <c r="AA12451" t="s">
        <v>12421</v>
      </c>
      <c r="AB12451" t="s">
        <v>12422</v>
      </c>
      <c r="AC12451">
        <v>2</v>
      </c>
      <c r="AD12451" s="123">
        <v>39111</v>
      </c>
      <c r="AE12451" t="s">
        <v>12423</v>
      </c>
      <c r="AG12451">
        <v>40003354</v>
      </c>
      <c r="AL12451" t="s">
        <v>12422</v>
      </c>
      <c r="AN12451">
        <v>2201704601</v>
      </c>
      <c r="AO12451">
        <v>16</v>
      </c>
      <c r="AP12451" t="s">
        <v>12424</v>
      </c>
      <c r="AQ12451" t="s">
        <v>11408</v>
      </c>
      <c r="AR12451">
        <v>4100</v>
      </c>
      <c r="AT12451">
        <v>0</v>
      </c>
      <c r="AV12451" t="s">
        <v>25479</v>
      </c>
      <c r="AW12451">
        <v>116100</v>
      </c>
    </row>
    <row r="12452" spans="1:49" x14ac:dyDescent="0.25">
      <c r="A12452">
        <v>4100</v>
      </c>
      <c r="B12452">
        <v>30005</v>
      </c>
      <c r="C12452">
        <v>4006</v>
      </c>
      <c r="D12452">
        <v>416</v>
      </c>
      <c r="E12452" s="124" t="s">
        <v>24857</v>
      </c>
      <c r="F12452" t="str">
        <f t="shared" si="262"/>
        <v>Shawn TewksburySEIDEL, INC.</v>
      </c>
      <c r="G12452" s="150" t="str">
        <f t="shared" si="263"/>
        <v>Shawn Tewksbury</v>
      </c>
      <c r="H12452" s="149" t="s">
        <v>8302</v>
      </c>
      <c r="I12452">
        <v>40003840</v>
      </c>
      <c r="K12452" t="s">
        <v>25480</v>
      </c>
      <c r="L12452" t="s">
        <v>25183</v>
      </c>
      <c r="M12452" t="s">
        <v>17430</v>
      </c>
      <c r="N12452" t="s">
        <v>25481</v>
      </c>
      <c r="Q12452" t="s">
        <v>12415</v>
      </c>
      <c r="R12452" t="s">
        <v>12416</v>
      </c>
      <c r="S12452" t="s">
        <v>25482</v>
      </c>
      <c r="U12452" t="s">
        <v>12418</v>
      </c>
      <c r="W12452">
        <v>11</v>
      </c>
      <c r="X12452">
        <v>1</v>
      </c>
      <c r="Y12452" t="s">
        <v>12419</v>
      </c>
      <c r="Z12452" t="s">
        <v>12420</v>
      </c>
      <c r="AA12452" t="s">
        <v>12421</v>
      </c>
      <c r="AB12452" t="s">
        <v>12422</v>
      </c>
      <c r="AC12452">
        <v>2</v>
      </c>
      <c r="AD12452" s="123">
        <v>39111</v>
      </c>
      <c r="AE12452" t="s">
        <v>12423</v>
      </c>
      <c r="AG12452">
        <v>40003840</v>
      </c>
      <c r="AL12452" t="s">
        <v>12422</v>
      </c>
      <c r="AN12452">
        <v>700905501</v>
      </c>
      <c r="AO12452">
        <v>16</v>
      </c>
      <c r="AP12452" t="s">
        <v>12424</v>
      </c>
      <c r="AQ12452" t="s">
        <v>11408</v>
      </c>
      <c r="AR12452">
        <v>4100</v>
      </c>
      <c r="AS12452" t="s">
        <v>12491</v>
      </c>
      <c r="AT12452">
        <v>0</v>
      </c>
      <c r="AV12452" t="s">
        <v>25483</v>
      </c>
      <c r="AW12452">
        <v>116100</v>
      </c>
    </row>
    <row r="12453" spans="1:49" x14ac:dyDescent="0.25">
      <c r="A12453">
        <v>4100</v>
      </c>
      <c r="B12453">
        <v>30005</v>
      </c>
      <c r="C12453">
        <v>4006</v>
      </c>
      <c r="D12453">
        <v>416</v>
      </c>
      <c r="E12453" s="124" t="s">
        <v>24857</v>
      </c>
      <c r="F12453" t="str">
        <f t="shared" si="262"/>
        <v>Shawn TewksburySEVEN NORTH INDUSTRIES</v>
      </c>
      <c r="G12453" s="150" t="str">
        <f t="shared" si="263"/>
        <v>Shawn Tewksbury</v>
      </c>
      <c r="H12453" s="149" t="s">
        <v>8336</v>
      </c>
      <c r="I12453">
        <v>40002127</v>
      </c>
      <c r="K12453" t="s">
        <v>25484</v>
      </c>
      <c r="L12453" t="s">
        <v>25485</v>
      </c>
      <c r="M12453" t="s">
        <v>17430</v>
      </c>
      <c r="N12453" t="s">
        <v>25486</v>
      </c>
      <c r="Q12453" t="s">
        <v>12415</v>
      </c>
      <c r="R12453" t="s">
        <v>12416</v>
      </c>
      <c r="S12453" t="s">
        <v>25487</v>
      </c>
      <c r="U12453" t="s">
        <v>12418</v>
      </c>
      <c r="W12453">
        <v>11</v>
      </c>
      <c r="X12453">
        <v>2</v>
      </c>
      <c r="Y12453" t="s">
        <v>12419</v>
      </c>
      <c r="Z12453" t="s">
        <v>12420</v>
      </c>
      <c r="AA12453" t="s">
        <v>12421</v>
      </c>
      <c r="AB12453" t="s">
        <v>12422</v>
      </c>
      <c r="AC12453">
        <v>2</v>
      </c>
      <c r="AD12453" s="123">
        <v>39111</v>
      </c>
      <c r="AE12453" t="s">
        <v>12423</v>
      </c>
      <c r="AG12453">
        <v>40002127</v>
      </c>
      <c r="AL12453" t="s">
        <v>12422</v>
      </c>
      <c r="AN12453">
        <v>700503301</v>
      </c>
      <c r="AO12453">
        <v>16</v>
      </c>
      <c r="AP12453" t="s">
        <v>12424</v>
      </c>
      <c r="AQ12453" t="s">
        <v>11408</v>
      </c>
      <c r="AR12453">
        <v>4100</v>
      </c>
      <c r="AT12453">
        <v>2005</v>
      </c>
      <c r="AV12453" t="s">
        <v>25488</v>
      </c>
      <c r="AW12453">
        <v>116100</v>
      </c>
    </row>
    <row r="12454" spans="1:49" x14ac:dyDescent="0.25">
      <c r="A12454">
        <v>4100</v>
      </c>
      <c r="B12454">
        <v>30005</v>
      </c>
      <c r="C12454">
        <v>4006</v>
      </c>
      <c r="D12454">
        <v>416</v>
      </c>
      <c r="E12454" s="124" t="s">
        <v>24857</v>
      </c>
      <c r="F12454" t="str">
        <f t="shared" si="262"/>
        <v>Shawn TewksburySHANKLIN CORP.</v>
      </c>
      <c r="G12454" s="150" t="str">
        <f t="shared" si="263"/>
        <v>Shawn Tewksbury</v>
      </c>
      <c r="H12454" s="149" t="s">
        <v>8344</v>
      </c>
      <c r="I12454">
        <v>40003864</v>
      </c>
      <c r="J12454" t="s">
        <v>25489</v>
      </c>
      <c r="K12454" t="s">
        <v>25490</v>
      </c>
      <c r="L12454" t="s">
        <v>24926</v>
      </c>
      <c r="M12454" t="s">
        <v>12718</v>
      </c>
      <c r="N12454" t="s">
        <v>24971</v>
      </c>
      <c r="Q12454" t="s">
        <v>12415</v>
      </c>
      <c r="R12454" t="s">
        <v>12416</v>
      </c>
      <c r="S12454" t="s">
        <v>25491</v>
      </c>
      <c r="U12454" t="s">
        <v>12418</v>
      </c>
      <c r="W12454">
        <v>11</v>
      </c>
      <c r="X12454">
        <v>0</v>
      </c>
      <c r="Y12454" t="s">
        <v>12472</v>
      </c>
      <c r="Z12454" t="s">
        <v>12420</v>
      </c>
      <c r="AA12454" t="s">
        <v>12421</v>
      </c>
      <c r="AB12454" t="s">
        <v>12422</v>
      </c>
      <c r="AC12454">
        <v>2</v>
      </c>
      <c r="AD12454" s="123">
        <v>39111</v>
      </c>
      <c r="AE12454" t="s">
        <v>12423</v>
      </c>
      <c r="AG12454">
        <v>40003864</v>
      </c>
      <c r="AL12454" t="s">
        <v>12422</v>
      </c>
      <c r="AN12454">
        <v>2201700701</v>
      </c>
      <c r="AO12454">
        <v>16</v>
      </c>
      <c r="AP12454" t="s">
        <v>12424</v>
      </c>
      <c r="AQ12454" t="s">
        <v>11408</v>
      </c>
      <c r="AR12454">
        <v>4100</v>
      </c>
      <c r="AT12454">
        <v>2005</v>
      </c>
      <c r="AV12454" t="s">
        <v>25492</v>
      </c>
      <c r="AW12454">
        <v>116100</v>
      </c>
    </row>
    <row r="12455" spans="1:49" x14ac:dyDescent="0.25">
      <c r="A12455">
        <v>4100</v>
      </c>
      <c r="B12455">
        <v>30005</v>
      </c>
      <c r="C12455">
        <v>4006</v>
      </c>
      <c r="D12455">
        <v>416</v>
      </c>
      <c r="E12455" s="124" t="s">
        <v>24857</v>
      </c>
      <c r="F12455" t="str">
        <f t="shared" si="262"/>
        <v>Shawn TewksburySOMA TECHNOLOGY, INC.</v>
      </c>
      <c r="G12455" s="150" t="str">
        <f t="shared" si="263"/>
        <v>Shawn Tewksbury</v>
      </c>
      <c r="H12455" s="149" t="s">
        <v>8540</v>
      </c>
      <c r="I12455">
        <v>40004650</v>
      </c>
      <c r="K12455" t="s">
        <v>25493</v>
      </c>
      <c r="L12455" t="s">
        <v>25349</v>
      </c>
      <c r="M12455" t="s">
        <v>17430</v>
      </c>
      <c r="N12455">
        <v>6002</v>
      </c>
      <c r="Q12455" t="s">
        <v>12415</v>
      </c>
      <c r="R12455" t="s">
        <v>12416</v>
      </c>
      <c r="S12455" t="s">
        <v>25494</v>
      </c>
      <c r="U12455" t="s">
        <v>12418</v>
      </c>
      <c r="W12455">
        <v>11</v>
      </c>
      <c r="X12455">
        <v>1</v>
      </c>
      <c r="Y12455" t="s">
        <v>12419</v>
      </c>
      <c r="Z12455" t="s">
        <v>12420</v>
      </c>
      <c r="AA12455" t="s">
        <v>12429</v>
      </c>
      <c r="AB12455" t="s">
        <v>12422</v>
      </c>
      <c r="AC12455">
        <v>2</v>
      </c>
      <c r="AD12455" s="123">
        <v>39199</v>
      </c>
      <c r="AE12455" t="s">
        <v>12431</v>
      </c>
      <c r="AG12455">
        <v>40004650</v>
      </c>
      <c r="AL12455" t="s">
        <v>12422</v>
      </c>
      <c r="AN12455">
        <v>700306901</v>
      </c>
      <c r="AO12455">
        <v>16</v>
      </c>
      <c r="AP12455" t="s">
        <v>12424</v>
      </c>
      <c r="AQ12455" t="s">
        <v>11408</v>
      </c>
      <c r="AR12455">
        <v>4100</v>
      </c>
      <c r="AT12455">
        <v>0</v>
      </c>
      <c r="AV12455" t="s">
        <v>25495</v>
      </c>
      <c r="AW12455">
        <v>116100</v>
      </c>
    </row>
    <row r="12456" spans="1:49" x14ac:dyDescent="0.25">
      <c r="A12456">
        <v>4100</v>
      </c>
      <c r="B12456">
        <v>30005</v>
      </c>
      <c r="C12456">
        <v>4006</v>
      </c>
      <c r="D12456">
        <v>416</v>
      </c>
      <c r="E12456" s="124" t="s">
        <v>24857</v>
      </c>
      <c r="F12456" t="str">
        <f t="shared" si="262"/>
        <v>Shawn TewksburySOMERSET INDUSTRIES</v>
      </c>
      <c r="G12456" s="150" t="str">
        <f t="shared" si="263"/>
        <v>Shawn Tewksbury</v>
      </c>
      <c r="H12456" s="149" t="s">
        <v>8541</v>
      </c>
      <c r="I12456">
        <v>40003883</v>
      </c>
      <c r="K12456" t="s">
        <v>25496</v>
      </c>
      <c r="L12456" t="s">
        <v>25497</v>
      </c>
      <c r="M12456" t="s">
        <v>12718</v>
      </c>
      <c r="N12456" t="s">
        <v>25498</v>
      </c>
      <c r="Q12456" t="s">
        <v>12415</v>
      </c>
      <c r="R12456" t="s">
        <v>12416</v>
      </c>
      <c r="S12456">
        <v>9786673355</v>
      </c>
      <c r="U12456" t="s">
        <v>12418</v>
      </c>
      <c r="W12456">
        <v>11</v>
      </c>
      <c r="X12456">
        <v>0</v>
      </c>
      <c r="Y12456" t="s">
        <v>12419</v>
      </c>
      <c r="Z12456" t="s">
        <v>12420</v>
      </c>
      <c r="AA12456" t="s">
        <v>12421</v>
      </c>
      <c r="AB12456" t="s">
        <v>12422</v>
      </c>
      <c r="AC12456">
        <v>2</v>
      </c>
      <c r="AD12456" s="123">
        <v>39111</v>
      </c>
      <c r="AE12456" t="s">
        <v>12423</v>
      </c>
      <c r="AG12456">
        <v>40003883</v>
      </c>
      <c r="AL12456" t="s">
        <v>12422</v>
      </c>
      <c r="AN12456">
        <v>2201741091</v>
      </c>
      <c r="AO12456">
        <v>16</v>
      </c>
      <c r="AP12456" t="s">
        <v>12424</v>
      </c>
      <c r="AQ12456" t="s">
        <v>11408</v>
      </c>
      <c r="AR12456">
        <v>4100</v>
      </c>
      <c r="AT12456">
        <v>2005</v>
      </c>
      <c r="AV12456" t="s">
        <v>25499</v>
      </c>
      <c r="AW12456">
        <v>116100</v>
      </c>
    </row>
    <row r="12457" spans="1:49" x14ac:dyDescent="0.25">
      <c r="A12457">
        <v>4100</v>
      </c>
      <c r="B12457">
        <v>30005</v>
      </c>
      <c r="C12457">
        <v>4006</v>
      </c>
      <c r="D12457">
        <v>416</v>
      </c>
      <c r="E12457" s="124" t="s">
        <v>24857</v>
      </c>
      <c r="F12457" t="str">
        <f t="shared" si="262"/>
        <v>Shawn TewksburySPADONE MACHINE INC</v>
      </c>
      <c r="G12457" s="150" t="str">
        <f t="shared" si="263"/>
        <v>Shawn Tewksbury</v>
      </c>
      <c r="H12457" s="149" t="s">
        <v>13926</v>
      </c>
      <c r="I12457">
        <v>40003786</v>
      </c>
      <c r="L12457" t="s">
        <v>25500</v>
      </c>
      <c r="M12457" t="s">
        <v>12560</v>
      </c>
      <c r="O12457">
        <v>185</v>
      </c>
      <c r="P12457">
        <v>19044</v>
      </c>
      <c r="Q12457" t="s">
        <v>12415</v>
      </c>
      <c r="R12457" t="s">
        <v>12416</v>
      </c>
      <c r="S12457" t="s">
        <v>25501</v>
      </c>
      <c r="U12457" t="s">
        <v>12418</v>
      </c>
      <c r="W12457">
        <v>11</v>
      </c>
      <c r="X12457">
        <v>0</v>
      </c>
      <c r="Y12457" t="s">
        <v>12419</v>
      </c>
      <c r="Z12457" t="s">
        <v>12420</v>
      </c>
      <c r="AA12457" t="s">
        <v>12421</v>
      </c>
      <c r="AB12457" t="s">
        <v>12757</v>
      </c>
      <c r="AC12457">
        <v>2</v>
      </c>
      <c r="AD12457" s="123">
        <v>39111</v>
      </c>
      <c r="AE12457" t="s">
        <v>12423</v>
      </c>
      <c r="AG12457">
        <v>40003786</v>
      </c>
      <c r="AL12457" t="s">
        <v>12757</v>
      </c>
      <c r="AN12457">
        <v>3909160401</v>
      </c>
      <c r="AO12457">
        <v>16</v>
      </c>
      <c r="AP12457" t="s">
        <v>12424</v>
      </c>
      <c r="AQ12457" t="s">
        <v>11408</v>
      </c>
      <c r="AR12457">
        <v>4100</v>
      </c>
      <c r="AT12457">
        <v>2005</v>
      </c>
      <c r="AV12457" t="s">
        <v>25502</v>
      </c>
      <c r="AW12457">
        <v>116100</v>
      </c>
    </row>
    <row r="12458" spans="1:49" x14ac:dyDescent="0.25">
      <c r="A12458">
        <v>4100</v>
      </c>
      <c r="B12458">
        <v>30005</v>
      </c>
      <c r="C12458">
        <v>4006</v>
      </c>
      <c r="D12458">
        <v>416</v>
      </c>
      <c r="E12458" s="124" t="s">
        <v>24857</v>
      </c>
      <c r="F12458" t="str">
        <f t="shared" si="262"/>
        <v>Shawn TewksburySTANLEY BLACK AND DECKER</v>
      </c>
      <c r="G12458" s="150" t="str">
        <f t="shared" si="263"/>
        <v>Shawn Tewksbury</v>
      </c>
      <c r="H12458" s="149" t="s">
        <v>8689</v>
      </c>
      <c r="I12458">
        <v>40008067</v>
      </c>
      <c r="K12458" t="s">
        <v>25503</v>
      </c>
      <c r="L12458" t="s">
        <v>25452</v>
      </c>
      <c r="M12458" t="s">
        <v>17430</v>
      </c>
      <c r="N12458">
        <v>6053</v>
      </c>
      <c r="Q12458" t="s">
        <v>12415</v>
      </c>
      <c r="R12458" t="s">
        <v>12416</v>
      </c>
      <c r="S12458" t="s">
        <v>25504</v>
      </c>
      <c r="U12458" t="s">
        <v>12418</v>
      </c>
      <c r="W12458">
        <v>11</v>
      </c>
      <c r="X12458">
        <v>1</v>
      </c>
      <c r="Y12458" t="s">
        <v>12419</v>
      </c>
      <c r="Z12458" t="s">
        <v>12420</v>
      </c>
      <c r="AA12458" t="s">
        <v>12429</v>
      </c>
      <c r="AB12458" t="s">
        <v>12430</v>
      </c>
      <c r="AC12458">
        <v>2</v>
      </c>
      <c r="AD12458" s="123">
        <v>42795</v>
      </c>
      <c r="AE12458" t="s">
        <v>12431</v>
      </c>
      <c r="AG12458">
        <v>40008067</v>
      </c>
      <c r="AL12458" t="s">
        <v>12430</v>
      </c>
      <c r="AN12458">
        <v>700303001</v>
      </c>
      <c r="AO12458">
        <v>16</v>
      </c>
      <c r="AP12458" t="s">
        <v>12424</v>
      </c>
      <c r="AQ12458" t="s">
        <v>11408</v>
      </c>
      <c r="AR12458">
        <v>4100</v>
      </c>
      <c r="AT12458">
        <v>0</v>
      </c>
      <c r="AV12458" t="s">
        <v>25505</v>
      </c>
      <c r="AW12458">
        <v>116100</v>
      </c>
    </row>
    <row r="12459" spans="1:49" x14ac:dyDescent="0.25">
      <c r="A12459">
        <v>4100</v>
      </c>
      <c r="B12459">
        <v>30005</v>
      </c>
      <c r="C12459">
        <v>4006</v>
      </c>
      <c r="D12459">
        <v>416</v>
      </c>
      <c r="E12459" s="124" t="s">
        <v>24857</v>
      </c>
      <c r="F12459" t="str">
        <f t="shared" si="262"/>
        <v>Shawn TewksburySUMMIT PACKAGING SYSTEMS INC.</v>
      </c>
      <c r="G12459" s="150" t="str">
        <f t="shared" si="263"/>
        <v>Shawn Tewksbury</v>
      </c>
      <c r="H12459" s="149" t="s">
        <v>8776</v>
      </c>
      <c r="I12459">
        <v>40008245</v>
      </c>
      <c r="L12459" t="s">
        <v>16893</v>
      </c>
      <c r="M12459" t="s">
        <v>17500</v>
      </c>
      <c r="O12459">
        <v>5304</v>
      </c>
      <c r="P12459" t="s">
        <v>25506</v>
      </c>
      <c r="Q12459" t="s">
        <v>12415</v>
      </c>
      <c r="R12459" t="s">
        <v>12416</v>
      </c>
      <c r="S12459" t="s">
        <v>25507</v>
      </c>
      <c r="U12459" t="s">
        <v>12418</v>
      </c>
      <c r="W12459">
        <v>11</v>
      </c>
      <c r="X12459">
        <v>1</v>
      </c>
      <c r="Y12459" t="s">
        <v>12419</v>
      </c>
      <c r="Z12459" t="s">
        <v>12420</v>
      </c>
      <c r="AA12459" t="s">
        <v>12429</v>
      </c>
      <c r="AB12459" t="s">
        <v>12430</v>
      </c>
      <c r="AC12459">
        <v>2</v>
      </c>
      <c r="AD12459" s="123">
        <v>43046</v>
      </c>
      <c r="AE12459" t="s">
        <v>12431</v>
      </c>
      <c r="AG12459">
        <v>40008245</v>
      </c>
      <c r="AL12459" t="s">
        <v>12430</v>
      </c>
      <c r="AN12459">
        <v>3001101501</v>
      </c>
      <c r="AO12459">
        <v>16</v>
      </c>
      <c r="AP12459" t="s">
        <v>12424</v>
      </c>
      <c r="AQ12459" t="s">
        <v>11408</v>
      </c>
      <c r="AR12459">
        <v>4100</v>
      </c>
      <c r="AT12459">
        <v>0</v>
      </c>
      <c r="AV12459" t="s">
        <v>25508</v>
      </c>
      <c r="AW12459">
        <v>116100</v>
      </c>
    </row>
    <row r="12460" spans="1:49" x14ac:dyDescent="0.25">
      <c r="A12460">
        <v>4100</v>
      </c>
      <c r="B12460">
        <v>30005</v>
      </c>
      <c r="C12460">
        <v>4006</v>
      </c>
      <c r="D12460">
        <v>416</v>
      </c>
      <c r="E12460" s="124" t="s">
        <v>24857</v>
      </c>
      <c r="F12460" t="str">
        <f t="shared" si="262"/>
        <v>Shawn TewksburySUPERIOR BAKERY INC.</v>
      </c>
      <c r="G12460" s="150" t="str">
        <f t="shared" si="263"/>
        <v>Shawn Tewksbury</v>
      </c>
      <c r="H12460" s="149" t="s">
        <v>8799</v>
      </c>
      <c r="I12460">
        <v>40007460</v>
      </c>
      <c r="L12460" t="s">
        <v>25509</v>
      </c>
      <c r="M12460" t="s">
        <v>17430</v>
      </c>
      <c r="O12460">
        <v>898</v>
      </c>
      <c r="P12460">
        <v>6255</v>
      </c>
      <c r="Q12460" t="s">
        <v>12415</v>
      </c>
      <c r="R12460" t="s">
        <v>12416</v>
      </c>
      <c r="S12460" t="s">
        <v>25510</v>
      </c>
      <c r="U12460" t="s">
        <v>12418</v>
      </c>
      <c r="W12460">
        <v>11</v>
      </c>
      <c r="X12460">
        <v>1</v>
      </c>
      <c r="Y12460" t="s">
        <v>12419</v>
      </c>
      <c r="Z12460" t="s">
        <v>12420</v>
      </c>
      <c r="AA12460" t="s">
        <v>12429</v>
      </c>
      <c r="AB12460" t="s">
        <v>12422</v>
      </c>
      <c r="AC12460">
        <v>2</v>
      </c>
      <c r="AD12460" s="123">
        <v>41963</v>
      </c>
      <c r="AE12460" t="s">
        <v>12431</v>
      </c>
      <c r="AG12460">
        <v>40007460</v>
      </c>
      <c r="AL12460" t="s">
        <v>12422</v>
      </c>
      <c r="AN12460">
        <v>701519421</v>
      </c>
      <c r="AO12460">
        <v>16</v>
      </c>
      <c r="AP12460" t="s">
        <v>12424</v>
      </c>
      <c r="AQ12460" t="s">
        <v>11408</v>
      </c>
      <c r="AR12460">
        <v>4100</v>
      </c>
      <c r="AT12460">
        <v>0</v>
      </c>
      <c r="AV12460" t="s">
        <v>18467</v>
      </c>
      <c r="AW12460">
        <v>116100</v>
      </c>
    </row>
    <row r="12461" spans="1:49" x14ac:dyDescent="0.25">
      <c r="A12461">
        <v>4100</v>
      </c>
      <c r="B12461">
        <v>30005</v>
      </c>
      <c r="C12461">
        <v>4006</v>
      </c>
      <c r="D12461">
        <v>416</v>
      </c>
      <c r="E12461" s="124" t="s">
        <v>24857</v>
      </c>
      <c r="F12461" t="str">
        <f t="shared" si="262"/>
        <v>Shawn TewksburySUPERIOR BAKING COMPANY</v>
      </c>
      <c r="G12461" s="150" t="str">
        <f t="shared" si="263"/>
        <v>Shawn Tewksbury</v>
      </c>
      <c r="H12461" s="149" t="s">
        <v>8800</v>
      </c>
      <c r="I12461">
        <v>40007702</v>
      </c>
      <c r="K12461" t="s">
        <v>25511</v>
      </c>
      <c r="L12461" t="s">
        <v>25512</v>
      </c>
      <c r="M12461" t="s">
        <v>12718</v>
      </c>
      <c r="N12461">
        <v>2301</v>
      </c>
      <c r="Q12461" t="s">
        <v>12415</v>
      </c>
      <c r="R12461" t="s">
        <v>12416</v>
      </c>
      <c r="S12461" t="s">
        <v>25513</v>
      </c>
      <c r="U12461" t="s">
        <v>12418</v>
      </c>
      <c r="W12461">
        <v>11</v>
      </c>
      <c r="X12461">
        <v>1</v>
      </c>
      <c r="Y12461" t="s">
        <v>12419</v>
      </c>
      <c r="Z12461" t="s">
        <v>12420</v>
      </c>
      <c r="AA12461" t="s">
        <v>12429</v>
      </c>
      <c r="AB12461" t="s">
        <v>12430</v>
      </c>
      <c r="AC12461">
        <v>2</v>
      </c>
      <c r="AD12461" s="123">
        <v>42293</v>
      </c>
      <c r="AE12461" t="s">
        <v>12431</v>
      </c>
      <c r="AG12461">
        <v>40007702</v>
      </c>
      <c r="AL12461" t="s">
        <v>12430</v>
      </c>
      <c r="AN12461">
        <v>2202301301</v>
      </c>
      <c r="AO12461">
        <v>16</v>
      </c>
      <c r="AP12461" t="s">
        <v>12424</v>
      </c>
      <c r="AQ12461" t="s">
        <v>11408</v>
      </c>
      <c r="AR12461">
        <v>4100</v>
      </c>
      <c r="AT12461">
        <v>0</v>
      </c>
      <c r="AV12461" t="s">
        <v>18467</v>
      </c>
      <c r="AW12461">
        <v>116100</v>
      </c>
    </row>
    <row r="12462" spans="1:49" x14ac:dyDescent="0.25">
      <c r="A12462">
        <v>4100</v>
      </c>
      <c r="B12462">
        <v>30005</v>
      </c>
      <c r="C12462">
        <v>4006</v>
      </c>
      <c r="D12462">
        <v>416</v>
      </c>
      <c r="E12462" s="124" t="s">
        <v>24857</v>
      </c>
      <c r="F12462" t="str">
        <f t="shared" si="262"/>
        <v>Shawn TewksburySUPERIOR ICE CREAM EQUIPMENT, LLC</v>
      </c>
      <c r="G12462" s="150" t="str">
        <f t="shared" si="263"/>
        <v>Shawn Tewksbury</v>
      </c>
      <c r="H12462" s="149" t="s">
        <v>8813</v>
      </c>
      <c r="I12462">
        <v>40008105</v>
      </c>
      <c r="K12462" t="s">
        <v>25514</v>
      </c>
      <c r="L12462" t="s">
        <v>25515</v>
      </c>
      <c r="M12462" t="s">
        <v>17500</v>
      </c>
      <c r="N12462">
        <v>3304</v>
      </c>
      <c r="Q12462" t="s">
        <v>12415</v>
      </c>
      <c r="R12462" t="s">
        <v>12416</v>
      </c>
      <c r="S12462" t="s">
        <v>25516</v>
      </c>
      <c r="U12462" t="s">
        <v>12418</v>
      </c>
      <c r="W12462">
        <v>11</v>
      </c>
      <c r="X12462">
        <v>0</v>
      </c>
      <c r="Y12462" t="s">
        <v>12419</v>
      </c>
      <c r="Z12462" t="s">
        <v>12420</v>
      </c>
      <c r="AA12462" t="s">
        <v>12429</v>
      </c>
      <c r="AB12462" t="s">
        <v>12422</v>
      </c>
      <c r="AC12462">
        <v>2</v>
      </c>
      <c r="AD12462" s="123">
        <v>42849</v>
      </c>
      <c r="AE12462" t="s">
        <v>12431</v>
      </c>
      <c r="AG12462">
        <v>40008105</v>
      </c>
      <c r="AL12462" t="s">
        <v>12422</v>
      </c>
      <c r="AN12462">
        <v>3001308451</v>
      </c>
      <c r="AO12462">
        <v>16</v>
      </c>
      <c r="AP12462" t="s">
        <v>12424</v>
      </c>
      <c r="AQ12462" t="s">
        <v>11408</v>
      </c>
      <c r="AR12462">
        <v>4100</v>
      </c>
      <c r="AT12462">
        <v>0</v>
      </c>
      <c r="AV12462" t="s">
        <v>25517</v>
      </c>
      <c r="AW12462">
        <v>116100</v>
      </c>
    </row>
    <row r="12463" spans="1:49" x14ac:dyDescent="0.25">
      <c r="A12463">
        <v>4100</v>
      </c>
      <c r="B12463">
        <v>30005</v>
      </c>
      <c r="C12463">
        <v>4006</v>
      </c>
      <c r="D12463">
        <v>416</v>
      </c>
      <c r="E12463" s="124" t="s">
        <v>24857</v>
      </c>
      <c r="F12463" t="str">
        <f t="shared" si="262"/>
        <v>Shawn TewksburySUPERIOR PLATING</v>
      </c>
      <c r="G12463" s="150" t="str">
        <f t="shared" si="263"/>
        <v>Shawn Tewksbury</v>
      </c>
      <c r="H12463" s="149" t="s">
        <v>8817</v>
      </c>
      <c r="I12463">
        <v>40007039</v>
      </c>
      <c r="K12463" t="s">
        <v>25518</v>
      </c>
      <c r="L12463" t="s">
        <v>25519</v>
      </c>
      <c r="M12463" t="s">
        <v>17430</v>
      </c>
      <c r="N12463">
        <v>6890</v>
      </c>
      <c r="Q12463" t="s">
        <v>12415</v>
      </c>
      <c r="R12463" t="s">
        <v>12416</v>
      </c>
      <c r="S12463" t="s">
        <v>25520</v>
      </c>
      <c r="U12463" t="s">
        <v>12418</v>
      </c>
      <c r="W12463">
        <v>11</v>
      </c>
      <c r="X12463">
        <v>1</v>
      </c>
      <c r="Y12463" t="s">
        <v>12472</v>
      </c>
      <c r="Z12463" t="s">
        <v>12420</v>
      </c>
      <c r="AA12463" t="s">
        <v>12485</v>
      </c>
      <c r="AB12463" t="s">
        <v>12430</v>
      </c>
      <c r="AC12463">
        <v>2</v>
      </c>
      <c r="AD12463" s="123">
        <v>41359</v>
      </c>
      <c r="AE12463" t="s">
        <v>12528</v>
      </c>
      <c r="AG12463">
        <v>40007039</v>
      </c>
      <c r="AL12463" t="s">
        <v>12430</v>
      </c>
      <c r="AN12463">
        <v>700108501</v>
      </c>
      <c r="AO12463">
        <v>16</v>
      </c>
      <c r="AP12463" t="s">
        <v>12424</v>
      </c>
      <c r="AQ12463" t="s">
        <v>11408</v>
      </c>
      <c r="AR12463">
        <v>4100</v>
      </c>
      <c r="AT12463">
        <v>0</v>
      </c>
      <c r="AV12463" t="s">
        <v>23453</v>
      </c>
      <c r="AW12463">
        <v>116100</v>
      </c>
    </row>
    <row r="12464" spans="1:49" x14ac:dyDescent="0.25">
      <c r="A12464">
        <v>4100</v>
      </c>
      <c r="B12464">
        <v>30005</v>
      </c>
      <c r="C12464">
        <v>4006</v>
      </c>
      <c r="D12464">
        <v>416</v>
      </c>
      <c r="E12464" s="124" t="s">
        <v>24857</v>
      </c>
      <c r="F12464" t="str">
        <f t="shared" si="262"/>
        <v>Shawn TewksburySYSTEMS LOGISTICS</v>
      </c>
      <c r="G12464" s="150" t="str">
        <f t="shared" si="263"/>
        <v>Shawn Tewksbury</v>
      </c>
      <c r="H12464" s="149" t="s">
        <v>8877</v>
      </c>
      <c r="I12464">
        <v>40007522</v>
      </c>
      <c r="K12464" t="s">
        <v>25521</v>
      </c>
      <c r="L12464" t="s">
        <v>25522</v>
      </c>
      <c r="M12464" t="s">
        <v>25034</v>
      </c>
      <c r="N12464">
        <v>4240</v>
      </c>
      <c r="Q12464" t="s">
        <v>12415</v>
      </c>
      <c r="R12464" t="s">
        <v>12416</v>
      </c>
      <c r="S12464" t="s">
        <v>25523</v>
      </c>
      <c r="U12464" t="s">
        <v>12418</v>
      </c>
      <c r="W12464">
        <v>11</v>
      </c>
      <c r="X12464">
        <v>0</v>
      </c>
      <c r="Y12464" t="s">
        <v>12419</v>
      </c>
      <c r="Z12464" t="s">
        <v>12420</v>
      </c>
      <c r="AA12464" t="s">
        <v>12429</v>
      </c>
      <c r="AB12464" t="s">
        <v>12430</v>
      </c>
      <c r="AC12464">
        <v>2</v>
      </c>
      <c r="AD12464" s="123">
        <v>42066</v>
      </c>
      <c r="AE12464" t="s">
        <v>12431</v>
      </c>
      <c r="AG12464">
        <v>40007522</v>
      </c>
      <c r="AL12464" t="s">
        <v>12430</v>
      </c>
      <c r="AN12464">
        <v>2000102401</v>
      </c>
      <c r="AO12464">
        <v>16</v>
      </c>
      <c r="AP12464" t="s">
        <v>12424</v>
      </c>
      <c r="AQ12464" t="s">
        <v>11408</v>
      </c>
      <c r="AR12464">
        <v>4100</v>
      </c>
      <c r="AS12464" t="s">
        <v>12491</v>
      </c>
      <c r="AT12464">
        <v>0</v>
      </c>
      <c r="AV12464" t="s">
        <v>25524</v>
      </c>
      <c r="AW12464">
        <v>116100</v>
      </c>
    </row>
    <row r="12465" spans="1:49" x14ac:dyDescent="0.25">
      <c r="A12465">
        <v>4100</v>
      </c>
      <c r="B12465">
        <v>30005</v>
      </c>
      <c r="C12465">
        <v>4006</v>
      </c>
      <c r="D12465">
        <v>416</v>
      </c>
      <c r="E12465" s="124" t="s">
        <v>24857</v>
      </c>
      <c r="F12465" t="str">
        <f t="shared" si="262"/>
        <v>Shawn TewksburyTALALAY GLOBAL, INC</v>
      </c>
      <c r="G12465" s="150" t="str">
        <f t="shared" si="263"/>
        <v>Shawn Tewksbury</v>
      </c>
      <c r="H12465" s="149" t="s">
        <v>8897</v>
      </c>
      <c r="I12465">
        <v>40008983</v>
      </c>
      <c r="K12465" t="s">
        <v>25296</v>
      </c>
      <c r="L12465" t="s">
        <v>24917</v>
      </c>
      <c r="M12465" t="s">
        <v>17430</v>
      </c>
      <c r="N12465">
        <v>6484</v>
      </c>
      <c r="Q12465" t="s">
        <v>12415</v>
      </c>
      <c r="R12465" t="s">
        <v>12416</v>
      </c>
      <c r="S12465">
        <v>2039240700</v>
      </c>
      <c r="U12465" t="s">
        <v>12418</v>
      </c>
      <c r="W12465">
        <v>11</v>
      </c>
      <c r="X12465">
        <v>1</v>
      </c>
      <c r="Y12465" t="s">
        <v>12419</v>
      </c>
      <c r="Z12465" t="s">
        <v>12420</v>
      </c>
      <c r="AA12465" t="s">
        <v>12485</v>
      </c>
      <c r="AB12465" t="s">
        <v>12422</v>
      </c>
      <c r="AC12465">
        <v>2</v>
      </c>
      <c r="AD12465" s="123">
        <v>44151</v>
      </c>
      <c r="AE12465" t="s">
        <v>12528</v>
      </c>
      <c r="AG12465">
        <v>40008983</v>
      </c>
      <c r="AL12465" t="s">
        <v>12422</v>
      </c>
      <c r="AN12465">
        <v>700104301</v>
      </c>
      <c r="AP12465" t="s">
        <v>12424</v>
      </c>
      <c r="AQ12465" t="s">
        <v>11408</v>
      </c>
      <c r="AR12465">
        <v>4100</v>
      </c>
      <c r="AT12465">
        <v>0</v>
      </c>
      <c r="AV12465" t="s">
        <v>25525</v>
      </c>
      <c r="AW12465">
        <v>116100</v>
      </c>
    </row>
    <row r="12466" spans="1:49" x14ac:dyDescent="0.25">
      <c r="A12466">
        <v>4100</v>
      </c>
      <c r="B12466">
        <v>30005</v>
      </c>
      <c r="C12466">
        <v>4006</v>
      </c>
      <c r="D12466">
        <v>416</v>
      </c>
      <c r="E12466" s="124" t="s">
        <v>24857</v>
      </c>
      <c r="F12466" t="str">
        <f t="shared" si="262"/>
        <v>Shawn TewksburyTECHNISONIC RESEARCH INC</v>
      </c>
      <c r="G12466" s="150" t="str">
        <f t="shared" si="263"/>
        <v>Shawn Tewksbury</v>
      </c>
      <c r="H12466" s="149" t="s">
        <v>8946</v>
      </c>
      <c r="I12466">
        <v>40007167</v>
      </c>
      <c r="K12466" t="s">
        <v>25526</v>
      </c>
      <c r="L12466" t="s">
        <v>25527</v>
      </c>
      <c r="M12466" t="s">
        <v>17430</v>
      </c>
      <c r="N12466">
        <v>6825</v>
      </c>
      <c r="Q12466" t="s">
        <v>12415</v>
      </c>
      <c r="R12466" t="s">
        <v>12416</v>
      </c>
      <c r="S12466" t="s">
        <v>25528</v>
      </c>
      <c r="U12466" t="s">
        <v>12418</v>
      </c>
      <c r="W12466">
        <v>11</v>
      </c>
      <c r="X12466">
        <v>1</v>
      </c>
      <c r="Y12466" t="s">
        <v>12419</v>
      </c>
      <c r="Z12466" t="s">
        <v>12420</v>
      </c>
      <c r="AA12466" t="s">
        <v>12429</v>
      </c>
      <c r="AB12466" t="s">
        <v>12430</v>
      </c>
      <c r="AC12466">
        <v>2</v>
      </c>
      <c r="AD12466" s="123">
        <v>41509</v>
      </c>
      <c r="AE12466" t="s">
        <v>12431</v>
      </c>
      <c r="AG12466">
        <v>40007167</v>
      </c>
      <c r="AL12466" t="s">
        <v>12430</v>
      </c>
      <c r="AN12466">
        <v>700101501</v>
      </c>
      <c r="AO12466">
        <v>16</v>
      </c>
      <c r="AP12466" t="s">
        <v>12424</v>
      </c>
      <c r="AQ12466" t="s">
        <v>11408</v>
      </c>
      <c r="AR12466">
        <v>4100</v>
      </c>
      <c r="AT12466">
        <v>0</v>
      </c>
      <c r="AV12466" t="s">
        <v>25529</v>
      </c>
      <c r="AW12466">
        <v>116100</v>
      </c>
    </row>
    <row r="12467" spans="1:49" x14ac:dyDescent="0.25">
      <c r="A12467">
        <v>4100</v>
      </c>
      <c r="B12467">
        <v>30005</v>
      </c>
      <c r="C12467">
        <v>4006</v>
      </c>
      <c r="D12467">
        <v>416</v>
      </c>
      <c r="E12467" s="124" t="s">
        <v>24857</v>
      </c>
      <c r="F12467" t="str">
        <f t="shared" si="262"/>
        <v>Shawn TewksburyTECNAU, INC</v>
      </c>
      <c r="G12467" s="150" t="str">
        <f t="shared" si="263"/>
        <v>Shawn Tewksbury</v>
      </c>
      <c r="H12467" s="149" t="s">
        <v>8951</v>
      </c>
      <c r="I12467">
        <v>40003870</v>
      </c>
      <c r="K12467" t="s">
        <v>25530</v>
      </c>
      <c r="L12467" t="s">
        <v>24904</v>
      </c>
      <c r="M12467" t="s">
        <v>12718</v>
      </c>
      <c r="N12467" t="s">
        <v>25531</v>
      </c>
      <c r="Q12467" t="s">
        <v>12415</v>
      </c>
      <c r="R12467" t="s">
        <v>12416</v>
      </c>
      <c r="S12467" t="s">
        <v>25532</v>
      </c>
      <c r="U12467" t="s">
        <v>12418</v>
      </c>
      <c r="W12467">
        <v>11</v>
      </c>
      <c r="X12467">
        <v>0</v>
      </c>
      <c r="Y12467" t="s">
        <v>12419</v>
      </c>
      <c r="Z12467" t="s">
        <v>12420</v>
      </c>
      <c r="AA12467" t="s">
        <v>12421</v>
      </c>
      <c r="AB12467" t="s">
        <v>12422</v>
      </c>
      <c r="AC12467">
        <v>2</v>
      </c>
      <c r="AD12467" s="123">
        <v>39111</v>
      </c>
      <c r="AE12467" t="s">
        <v>12423</v>
      </c>
      <c r="AG12467">
        <v>40003870</v>
      </c>
      <c r="AL12467" t="s">
        <v>12422</v>
      </c>
      <c r="AN12467">
        <v>2201715701</v>
      </c>
      <c r="AO12467">
        <v>16</v>
      </c>
      <c r="AP12467" t="s">
        <v>12424</v>
      </c>
      <c r="AQ12467" t="s">
        <v>11408</v>
      </c>
      <c r="AR12467">
        <v>4100</v>
      </c>
      <c r="AT12467">
        <v>2005</v>
      </c>
      <c r="AV12467" t="s">
        <v>25533</v>
      </c>
      <c r="AW12467">
        <v>116100</v>
      </c>
    </row>
    <row r="12468" spans="1:49" x14ac:dyDescent="0.25">
      <c r="A12468">
        <v>4100</v>
      </c>
      <c r="B12468">
        <v>30005</v>
      </c>
      <c r="C12468">
        <v>4006</v>
      </c>
      <c r="D12468">
        <v>416</v>
      </c>
      <c r="E12468" s="124" t="s">
        <v>24857</v>
      </c>
      <c r="F12468" t="str">
        <f t="shared" si="262"/>
        <v>Shawn TewksburyTEX TECH INDUSTRIES</v>
      </c>
      <c r="G12468" s="150" t="str">
        <f t="shared" si="263"/>
        <v>Shawn Tewksbury</v>
      </c>
      <c r="H12468" s="149" t="s">
        <v>8986</v>
      </c>
      <c r="I12468">
        <v>40007490</v>
      </c>
      <c r="K12468" t="s">
        <v>25534</v>
      </c>
      <c r="L12468" t="s">
        <v>25535</v>
      </c>
      <c r="M12468" t="s">
        <v>25034</v>
      </c>
      <c r="N12468">
        <v>4265</v>
      </c>
      <c r="Q12468" t="s">
        <v>12415</v>
      </c>
      <c r="R12468" t="s">
        <v>12416</v>
      </c>
      <c r="S12468" t="s">
        <v>25536</v>
      </c>
      <c r="U12468" t="s">
        <v>12418</v>
      </c>
      <c r="W12468">
        <v>11</v>
      </c>
      <c r="X12468">
        <v>1</v>
      </c>
      <c r="Y12468" t="s">
        <v>12419</v>
      </c>
      <c r="Z12468" t="s">
        <v>12420</v>
      </c>
      <c r="AA12468" t="s">
        <v>12429</v>
      </c>
      <c r="AB12468" t="s">
        <v>12422</v>
      </c>
      <c r="AC12468">
        <v>2</v>
      </c>
      <c r="AD12468" s="123">
        <v>42026</v>
      </c>
      <c r="AE12468" t="s">
        <v>12431</v>
      </c>
      <c r="AG12468">
        <v>40007490</v>
      </c>
      <c r="AL12468" t="s">
        <v>12422</v>
      </c>
      <c r="AN12468">
        <v>2001111071</v>
      </c>
      <c r="AO12468">
        <v>16</v>
      </c>
      <c r="AP12468" t="s">
        <v>12424</v>
      </c>
      <c r="AQ12468" t="s">
        <v>11408</v>
      </c>
      <c r="AR12468">
        <v>4100</v>
      </c>
      <c r="AT12468">
        <v>0</v>
      </c>
      <c r="AV12468" t="s">
        <v>25537</v>
      </c>
      <c r="AW12468">
        <v>116100</v>
      </c>
    </row>
    <row r="12469" spans="1:49" x14ac:dyDescent="0.25">
      <c r="A12469">
        <v>4100</v>
      </c>
      <c r="B12469">
        <v>30005</v>
      </c>
      <c r="C12469">
        <v>4006</v>
      </c>
      <c r="D12469">
        <v>416</v>
      </c>
      <c r="E12469" s="124" t="s">
        <v>24857</v>
      </c>
      <c r="F12469" t="str">
        <f t="shared" si="262"/>
        <v>Shawn TewksburyTHE KELLER COMPANIES, INC.</v>
      </c>
      <c r="G12469" s="150" t="str">
        <f t="shared" si="263"/>
        <v>Shawn Tewksbury</v>
      </c>
      <c r="H12469" s="149" t="s">
        <v>9035</v>
      </c>
      <c r="I12469">
        <v>40005824</v>
      </c>
      <c r="L12469" t="s">
        <v>16893</v>
      </c>
      <c r="M12469" t="s">
        <v>17500</v>
      </c>
      <c r="O12469">
        <v>237</v>
      </c>
      <c r="P12469">
        <v>3105</v>
      </c>
      <c r="Q12469" t="s">
        <v>12415</v>
      </c>
      <c r="R12469" t="s">
        <v>12416</v>
      </c>
      <c r="S12469" t="s">
        <v>25538</v>
      </c>
      <c r="U12469" t="s">
        <v>12418</v>
      </c>
      <c r="W12469">
        <v>11</v>
      </c>
      <c r="X12469">
        <v>1</v>
      </c>
      <c r="Y12469" t="s">
        <v>12419</v>
      </c>
      <c r="Z12469" t="s">
        <v>12420</v>
      </c>
      <c r="AA12469" t="s">
        <v>12429</v>
      </c>
      <c r="AB12469" t="s">
        <v>12422</v>
      </c>
      <c r="AC12469">
        <v>2</v>
      </c>
      <c r="AD12469" s="123">
        <v>40016</v>
      </c>
      <c r="AE12469" t="s">
        <v>12431</v>
      </c>
      <c r="AG12469">
        <v>40005824</v>
      </c>
      <c r="AL12469" t="s">
        <v>12422</v>
      </c>
      <c r="AN12469">
        <v>3001101501</v>
      </c>
      <c r="AO12469">
        <v>16</v>
      </c>
      <c r="AP12469" t="s">
        <v>12424</v>
      </c>
      <c r="AQ12469" t="s">
        <v>11408</v>
      </c>
      <c r="AR12469">
        <v>4100</v>
      </c>
      <c r="AS12469" t="s">
        <v>12491</v>
      </c>
      <c r="AT12469">
        <v>0</v>
      </c>
      <c r="AV12469" t="s">
        <v>25539</v>
      </c>
      <c r="AW12469">
        <v>116100</v>
      </c>
    </row>
    <row r="12470" spans="1:49" x14ac:dyDescent="0.25">
      <c r="A12470">
        <v>4100</v>
      </c>
      <c r="B12470">
        <v>30005</v>
      </c>
      <c r="C12470">
        <v>4006</v>
      </c>
      <c r="D12470">
        <v>416</v>
      </c>
      <c r="E12470" s="124" t="s">
        <v>24857</v>
      </c>
      <c r="F12470" t="str">
        <f t="shared" si="262"/>
        <v>Shawn TewksburyTHE LEE COMPANY</v>
      </c>
      <c r="G12470" s="150" t="str">
        <f t="shared" si="263"/>
        <v>Shawn Tewksbury</v>
      </c>
      <c r="H12470" s="149" t="s">
        <v>9040</v>
      </c>
      <c r="I12470">
        <v>40008341</v>
      </c>
      <c r="L12470" t="s">
        <v>25290</v>
      </c>
      <c r="M12470" t="s">
        <v>17430</v>
      </c>
      <c r="O12470">
        <v>424</v>
      </c>
      <c r="P12470">
        <v>6498</v>
      </c>
      <c r="Q12470" t="s">
        <v>12415</v>
      </c>
      <c r="R12470" t="s">
        <v>12416</v>
      </c>
      <c r="S12470" t="s">
        <v>25540</v>
      </c>
      <c r="U12470" t="s">
        <v>12418</v>
      </c>
      <c r="W12470">
        <v>11</v>
      </c>
      <c r="X12470">
        <v>1</v>
      </c>
      <c r="Y12470" t="s">
        <v>12419</v>
      </c>
      <c r="Z12470" t="s">
        <v>12420</v>
      </c>
      <c r="AA12470" t="s">
        <v>12429</v>
      </c>
      <c r="AB12470" t="s">
        <v>12430</v>
      </c>
      <c r="AC12470">
        <v>2</v>
      </c>
      <c r="AD12470" s="123">
        <v>43179</v>
      </c>
      <c r="AE12470" t="s">
        <v>12431</v>
      </c>
      <c r="AG12470">
        <v>40008341</v>
      </c>
      <c r="AL12470" t="s">
        <v>12430</v>
      </c>
      <c r="AN12470">
        <v>700716701</v>
      </c>
      <c r="AO12470">
        <v>16</v>
      </c>
      <c r="AP12470" t="s">
        <v>12424</v>
      </c>
      <c r="AQ12470" t="s">
        <v>11408</v>
      </c>
      <c r="AR12470">
        <v>4100</v>
      </c>
      <c r="AT12470">
        <v>0</v>
      </c>
      <c r="AV12470" t="s">
        <v>25541</v>
      </c>
      <c r="AW12470">
        <v>116100</v>
      </c>
    </row>
    <row r="12471" spans="1:49" x14ac:dyDescent="0.25">
      <c r="A12471">
        <v>4100</v>
      </c>
      <c r="B12471">
        <v>30005</v>
      </c>
      <c r="C12471">
        <v>4006</v>
      </c>
      <c r="D12471">
        <v>416</v>
      </c>
      <c r="E12471" s="124" t="s">
        <v>24857</v>
      </c>
      <c r="F12471" t="str">
        <f t="shared" si="262"/>
        <v>Shawn TewksburyTHE OFFSET HOUSE</v>
      </c>
      <c r="G12471" s="150" t="str">
        <f t="shared" si="263"/>
        <v>Shawn Tewksbury</v>
      </c>
      <c r="H12471" s="149" t="s">
        <v>9048</v>
      </c>
      <c r="I12471">
        <v>40001884</v>
      </c>
      <c r="K12471" t="s">
        <v>25542</v>
      </c>
      <c r="L12471" t="s">
        <v>25543</v>
      </c>
      <c r="M12471" t="s">
        <v>25012</v>
      </c>
      <c r="N12471" t="s">
        <v>25544</v>
      </c>
      <c r="Q12471" t="s">
        <v>12415</v>
      </c>
      <c r="R12471" t="s">
        <v>12416</v>
      </c>
      <c r="S12471" t="s">
        <v>25545</v>
      </c>
      <c r="U12471" t="s">
        <v>12418</v>
      </c>
      <c r="W12471">
        <v>11</v>
      </c>
      <c r="X12471">
        <v>1</v>
      </c>
      <c r="Y12471" t="s">
        <v>12419</v>
      </c>
      <c r="Z12471" t="s">
        <v>12420</v>
      </c>
      <c r="AA12471" t="s">
        <v>12421</v>
      </c>
      <c r="AB12471" t="s">
        <v>12422</v>
      </c>
      <c r="AC12471">
        <v>2</v>
      </c>
      <c r="AD12471" s="123">
        <v>39111</v>
      </c>
      <c r="AE12471" t="s">
        <v>12423</v>
      </c>
      <c r="AG12471">
        <v>40001884</v>
      </c>
      <c r="AL12471" t="s">
        <v>12422</v>
      </c>
      <c r="AN12471">
        <v>4600702801</v>
      </c>
      <c r="AO12471">
        <v>16</v>
      </c>
      <c r="AP12471" t="s">
        <v>12424</v>
      </c>
      <c r="AQ12471" t="s">
        <v>11408</v>
      </c>
      <c r="AR12471">
        <v>4100</v>
      </c>
      <c r="AT12471">
        <v>2005</v>
      </c>
      <c r="AV12471" t="s">
        <v>25546</v>
      </c>
      <c r="AW12471">
        <v>116100</v>
      </c>
    </row>
    <row r="12472" spans="1:49" x14ac:dyDescent="0.25">
      <c r="A12472">
        <v>4100</v>
      </c>
      <c r="B12472">
        <v>30005</v>
      </c>
      <c r="C12472">
        <v>4006</v>
      </c>
      <c r="D12472">
        <v>416</v>
      </c>
      <c r="E12472" s="124" t="s">
        <v>24857</v>
      </c>
      <c r="F12472" t="str">
        <f t="shared" si="262"/>
        <v>Shawn TewksburyTHE REPUBLICAN</v>
      </c>
      <c r="G12472" s="150" t="str">
        <f t="shared" si="263"/>
        <v>Shawn Tewksbury</v>
      </c>
      <c r="H12472" s="149" t="s">
        <v>9061</v>
      </c>
      <c r="I12472">
        <v>40006551</v>
      </c>
      <c r="K12472" t="s">
        <v>25547</v>
      </c>
      <c r="L12472" t="s">
        <v>12772</v>
      </c>
      <c r="M12472" t="s">
        <v>12718</v>
      </c>
      <c r="N12472">
        <v>1102</v>
      </c>
      <c r="Q12472" t="s">
        <v>12415</v>
      </c>
      <c r="R12472" t="s">
        <v>12416</v>
      </c>
      <c r="S12472" t="s">
        <v>25548</v>
      </c>
      <c r="U12472" t="s">
        <v>12418</v>
      </c>
      <c r="W12472">
        <v>11</v>
      </c>
      <c r="X12472">
        <v>1</v>
      </c>
      <c r="Y12472" t="s">
        <v>12419</v>
      </c>
      <c r="Z12472" t="s">
        <v>12420</v>
      </c>
      <c r="AA12472" t="s">
        <v>12429</v>
      </c>
      <c r="AB12472" t="s">
        <v>12430</v>
      </c>
      <c r="AC12472">
        <v>2</v>
      </c>
      <c r="AD12472" s="123">
        <v>40669</v>
      </c>
      <c r="AE12472" t="s">
        <v>14393</v>
      </c>
      <c r="AG12472">
        <v>40006551</v>
      </c>
      <c r="AL12472" t="s">
        <v>12430</v>
      </c>
      <c r="AN12472">
        <v>2201309601</v>
      </c>
      <c r="AO12472">
        <v>16</v>
      </c>
      <c r="AP12472" t="s">
        <v>12424</v>
      </c>
      <c r="AQ12472" t="s">
        <v>11408</v>
      </c>
      <c r="AR12472">
        <v>4100</v>
      </c>
      <c r="AT12472">
        <v>0</v>
      </c>
      <c r="AV12472" t="s">
        <v>25549</v>
      </c>
      <c r="AW12472">
        <v>116100</v>
      </c>
    </row>
    <row r="12473" spans="1:49" x14ac:dyDescent="0.25">
      <c r="A12473">
        <v>4100</v>
      </c>
      <c r="B12473">
        <v>30005</v>
      </c>
      <c r="C12473">
        <v>4006</v>
      </c>
      <c r="D12473">
        <v>416</v>
      </c>
      <c r="E12473" s="124" t="s">
        <v>24857</v>
      </c>
      <c r="F12473" t="str">
        <f t="shared" si="262"/>
        <v>Shawn TewksburyTHOMAS SPRING CO. OF CT</v>
      </c>
      <c r="G12473" s="150" t="str">
        <f t="shared" si="263"/>
        <v>Shawn Tewksbury</v>
      </c>
      <c r="H12473" s="149" t="s">
        <v>9090</v>
      </c>
      <c r="I12473">
        <v>40002869</v>
      </c>
      <c r="K12473" t="s">
        <v>25550</v>
      </c>
      <c r="L12473" t="s">
        <v>14927</v>
      </c>
      <c r="M12473" t="s">
        <v>17430</v>
      </c>
      <c r="N12473" t="s">
        <v>25551</v>
      </c>
      <c r="Q12473" t="s">
        <v>12415</v>
      </c>
      <c r="R12473" t="s">
        <v>12416</v>
      </c>
      <c r="S12473" t="s">
        <v>25552</v>
      </c>
      <c r="U12473" t="s">
        <v>12418</v>
      </c>
      <c r="W12473">
        <v>11</v>
      </c>
      <c r="X12473">
        <v>1</v>
      </c>
      <c r="Y12473" t="s">
        <v>12419</v>
      </c>
      <c r="Z12473" t="s">
        <v>12420</v>
      </c>
      <c r="AA12473" t="s">
        <v>12421</v>
      </c>
      <c r="AB12473" t="s">
        <v>12422</v>
      </c>
      <c r="AC12473">
        <v>2</v>
      </c>
      <c r="AD12473" s="123">
        <v>39111</v>
      </c>
      <c r="AE12473" t="s">
        <v>12423</v>
      </c>
      <c r="AG12473">
        <v>40002869</v>
      </c>
      <c r="AL12473" t="s">
        <v>12422</v>
      </c>
      <c r="AN12473">
        <v>700902501</v>
      </c>
      <c r="AO12473">
        <v>16</v>
      </c>
      <c r="AP12473" t="s">
        <v>12424</v>
      </c>
      <c r="AQ12473" t="s">
        <v>11408</v>
      </c>
      <c r="AR12473">
        <v>4100</v>
      </c>
      <c r="AT12473">
        <v>2005</v>
      </c>
      <c r="AV12473" t="s">
        <v>25553</v>
      </c>
      <c r="AW12473">
        <v>116100</v>
      </c>
    </row>
    <row r="12474" spans="1:49" x14ac:dyDescent="0.25">
      <c r="A12474">
        <v>4100</v>
      </c>
      <c r="B12474">
        <v>30005</v>
      </c>
      <c r="C12474">
        <v>4006</v>
      </c>
      <c r="D12474">
        <v>416</v>
      </c>
      <c r="E12474" s="124" t="s">
        <v>24857</v>
      </c>
      <c r="F12474" t="str">
        <f t="shared" si="262"/>
        <v>Shawn TewksburyTIS BREWER LLC</v>
      </c>
      <c r="G12474" s="150" t="str">
        <f t="shared" si="263"/>
        <v>Shawn Tewksbury</v>
      </c>
      <c r="H12474" s="149" t="s">
        <v>9121</v>
      </c>
      <c r="I12474">
        <v>40007482</v>
      </c>
      <c r="J12474" t="s">
        <v>25554</v>
      </c>
      <c r="K12474" t="s">
        <v>25555</v>
      </c>
      <c r="L12474" t="s">
        <v>25556</v>
      </c>
      <c r="M12474" t="s">
        <v>25034</v>
      </c>
      <c r="N12474">
        <v>4412</v>
      </c>
      <c r="Q12474" t="s">
        <v>12415</v>
      </c>
      <c r="R12474" t="s">
        <v>12416</v>
      </c>
      <c r="S12474" t="s">
        <v>25557</v>
      </c>
      <c r="U12474" t="s">
        <v>12418</v>
      </c>
      <c r="W12474">
        <v>11</v>
      </c>
      <c r="X12474">
        <v>2</v>
      </c>
      <c r="Y12474" t="s">
        <v>12419</v>
      </c>
      <c r="Z12474" t="s">
        <v>12420</v>
      </c>
      <c r="AA12474" t="s">
        <v>12429</v>
      </c>
      <c r="AB12474" t="s">
        <v>12422</v>
      </c>
      <c r="AC12474">
        <v>2</v>
      </c>
      <c r="AD12474" s="123">
        <v>42019</v>
      </c>
      <c r="AE12474" t="s">
        <v>12431</v>
      </c>
      <c r="AG12474">
        <v>40007482</v>
      </c>
      <c r="AL12474" t="s">
        <v>12422</v>
      </c>
      <c r="AN12474">
        <v>2001900701</v>
      </c>
      <c r="AO12474">
        <v>16</v>
      </c>
      <c r="AP12474" t="s">
        <v>12424</v>
      </c>
      <c r="AQ12474" t="s">
        <v>11408</v>
      </c>
      <c r="AR12474">
        <v>4100</v>
      </c>
      <c r="AT12474">
        <v>0</v>
      </c>
      <c r="AV12474" t="s">
        <v>25558</v>
      </c>
      <c r="AW12474">
        <v>116100</v>
      </c>
    </row>
    <row r="12475" spans="1:49" x14ac:dyDescent="0.25">
      <c r="A12475">
        <v>4100</v>
      </c>
      <c r="B12475">
        <v>30005</v>
      </c>
      <c r="C12475">
        <v>4006</v>
      </c>
      <c r="D12475">
        <v>410</v>
      </c>
      <c r="E12475" s="124" t="s">
        <v>24857</v>
      </c>
      <c r="F12475" t="str">
        <f t="shared" si="262"/>
        <v>Shawn TewksburyTRIMASTER MANUFACTURING LTD</v>
      </c>
      <c r="G12475" s="150" t="str">
        <f t="shared" si="263"/>
        <v>Shawn Tewksbury</v>
      </c>
      <c r="H12475" s="149" t="s">
        <v>9244</v>
      </c>
      <c r="I12475">
        <v>40400004</v>
      </c>
      <c r="K12475" t="s">
        <v>25559</v>
      </c>
      <c r="L12475" t="s">
        <v>25560</v>
      </c>
      <c r="M12475" t="s">
        <v>15913</v>
      </c>
      <c r="N12475" t="s">
        <v>25561</v>
      </c>
      <c r="Q12475" t="s">
        <v>13237</v>
      </c>
      <c r="R12475" t="s">
        <v>12416</v>
      </c>
      <c r="S12475" t="s">
        <v>25562</v>
      </c>
      <c r="U12475" t="s">
        <v>12418</v>
      </c>
      <c r="W12475">
        <v>12</v>
      </c>
      <c r="X12475">
        <v>1</v>
      </c>
      <c r="Y12475" t="s">
        <v>12472</v>
      </c>
      <c r="Z12475" t="s">
        <v>12420</v>
      </c>
      <c r="AA12475" t="s">
        <v>12421</v>
      </c>
      <c r="AB12475" t="s">
        <v>12422</v>
      </c>
      <c r="AC12475">
        <v>4</v>
      </c>
      <c r="AD12475" s="123">
        <v>39111</v>
      </c>
      <c r="AE12475" t="s">
        <v>12423</v>
      </c>
      <c r="AG12475">
        <v>40400004</v>
      </c>
      <c r="AL12475" t="s">
        <v>12422</v>
      </c>
      <c r="AN12475">
        <v>7001505801</v>
      </c>
      <c r="AO12475">
        <v>16</v>
      </c>
      <c r="AP12475" t="s">
        <v>12424</v>
      </c>
      <c r="AQ12475" t="s">
        <v>11408</v>
      </c>
      <c r="AR12475">
        <v>4100</v>
      </c>
      <c r="AT12475">
        <v>2005</v>
      </c>
      <c r="AV12475" t="s">
        <v>25563</v>
      </c>
      <c r="AW12475">
        <v>116120</v>
      </c>
    </row>
    <row r="12476" spans="1:49" x14ac:dyDescent="0.25">
      <c r="A12476">
        <v>4100</v>
      </c>
      <c r="B12476">
        <v>30005</v>
      </c>
      <c r="C12476">
        <v>4006</v>
      </c>
      <c r="D12476">
        <v>416</v>
      </c>
      <c r="E12476" s="124" t="s">
        <v>24857</v>
      </c>
      <c r="F12476" t="str">
        <f t="shared" si="262"/>
        <v>Shawn TewksburyUPPER VALLEY PRESS</v>
      </c>
      <c r="G12476" s="150" t="str">
        <f t="shared" si="263"/>
        <v>Shawn Tewksbury</v>
      </c>
      <c r="H12476" s="149" t="s">
        <v>9712</v>
      </c>
      <c r="I12476">
        <v>40003878</v>
      </c>
      <c r="K12476" t="s">
        <v>25564</v>
      </c>
      <c r="L12476" t="s">
        <v>25565</v>
      </c>
      <c r="M12476" t="s">
        <v>17500</v>
      </c>
      <c r="N12476" t="s">
        <v>25566</v>
      </c>
      <c r="Q12476" t="s">
        <v>12415</v>
      </c>
      <c r="R12476" t="s">
        <v>12416</v>
      </c>
      <c r="S12476" t="s">
        <v>25567</v>
      </c>
      <c r="U12476" t="s">
        <v>12418</v>
      </c>
      <c r="W12476">
        <v>11</v>
      </c>
      <c r="X12476">
        <v>1</v>
      </c>
      <c r="Y12476" t="s">
        <v>12419</v>
      </c>
      <c r="Z12476" t="s">
        <v>12420</v>
      </c>
      <c r="AA12476" t="s">
        <v>12421</v>
      </c>
      <c r="AB12476" t="s">
        <v>12422</v>
      </c>
      <c r="AC12476">
        <v>2</v>
      </c>
      <c r="AD12476" s="123">
        <v>39111</v>
      </c>
      <c r="AE12476" t="s">
        <v>12423</v>
      </c>
      <c r="AG12476">
        <v>40003878</v>
      </c>
      <c r="AL12476" t="s">
        <v>12422</v>
      </c>
      <c r="AN12476">
        <v>3000908041</v>
      </c>
      <c r="AO12476">
        <v>16</v>
      </c>
      <c r="AP12476" t="s">
        <v>12424</v>
      </c>
      <c r="AQ12476" t="s">
        <v>11408</v>
      </c>
      <c r="AR12476">
        <v>4100</v>
      </c>
      <c r="AT12476">
        <v>2005</v>
      </c>
      <c r="AV12476" t="s">
        <v>25568</v>
      </c>
      <c r="AW12476">
        <v>116100</v>
      </c>
    </row>
    <row r="12477" spans="1:49" x14ac:dyDescent="0.25">
      <c r="A12477">
        <v>4100</v>
      </c>
      <c r="B12477">
        <v>30005</v>
      </c>
      <c r="C12477">
        <v>4006</v>
      </c>
      <c r="D12477">
        <v>416</v>
      </c>
      <c r="E12477" s="124" t="s">
        <v>24857</v>
      </c>
      <c r="F12477" t="str">
        <f t="shared" si="262"/>
        <v>Shawn TewksburyVAN DYK BALER CORP &amp; LUBO USA LLC</v>
      </c>
      <c r="G12477" s="150" t="str">
        <f t="shared" si="263"/>
        <v>Shawn Tewksbury</v>
      </c>
      <c r="H12477" s="149" t="s">
        <v>10586</v>
      </c>
      <c r="I12477">
        <v>40006291</v>
      </c>
      <c r="K12477" t="s">
        <v>25569</v>
      </c>
      <c r="L12477" t="s">
        <v>25570</v>
      </c>
      <c r="M12477" t="s">
        <v>17430</v>
      </c>
      <c r="N12477">
        <v>6902</v>
      </c>
      <c r="Q12477" t="s">
        <v>12415</v>
      </c>
      <c r="R12477" t="s">
        <v>12416</v>
      </c>
      <c r="S12477" t="s">
        <v>25571</v>
      </c>
      <c r="U12477" t="s">
        <v>12418</v>
      </c>
      <c r="W12477">
        <v>11</v>
      </c>
      <c r="X12477">
        <v>1</v>
      </c>
      <c r="Y12477" t="s">
        <v>12419</v>
      </c>
      <c r="Z12477" t="s">
        <v>12420</v>
      </c>
      <c r="AA12477" t="s">
        <v>12429</v>
      </c>
      <c r="AB12477" t="s">
        <v>12422</v>
      </c>
      <c r="AC12477">
        <v>2</v>
      </c>
      <c r="AD12477" s="123">
        <v>40298</v>
      </c>
      <c r="AE12477" t="s">
        <v>12431</v>
      </c>
      <c r="AG12477">
        <v>40006291</v>
      </c>
      <c r="AL12477" t="s">
        <v>12422</v>
      </c>
      <c r="AN12477">
        <v>700104801</v>
      </c>
      <c r="AO12477">
        <v>16</v>
      </c>
      <c r="AP12477" t="s">
        <v>12424</v>
      </c>
      <c r="AQ12477" t="s">
        <v>11408</v>
      </c>
      <c r="AR12477">
        <v>4100</v>
      </c>
      <c r="AT12477">
        <v>0</v>
      </c>
      <c r="AV12477" t="s">
        <v>25572</v>
      </c>
      <c r="AW12477">
        <v>116100</v>
      </c>
    </row>
    <row r="12478" spans="1:49" x14ac:dyDescent="0.25">
      <c r="A12478">
        <v>4100</v>
      </c>
      <c r="B12478">
        <v>30005</v>
      </c>
      <c r="C12478">
        <v>4006</v>
      </c>
      <c r="E12478" s="124" t="s">
        <v>24857</v>
      </c>
      <c r="F12478" s="185" t="str">
        <f t="shared" si="262"/>
        <v>Shawn TewksburyVELCRO USA</v>
      </c>
      <c r="G12478" s="150" t="str">
        <f t="shared" si="263"/>
        <v>Shawn Tewksbury</v>
      </c>
      <c r="H12478" s="149" t="s">
        <v>10617</v>
      </c>
      <c r="I12478">
        <v>40008855</v>
      </c>
      <c r="K12478" t="s">
        <v>25573</v>
      </c>
      <c r="L12478" t="s">
        <v>16893</v>
      </c>
      <c r="M12478" t="s">
        <v>17500</v>
      </c>
      <c r="N12478">
        <v>3103</v>
      </c>
      <c r="Q12478" t="s">
        <v>12415</v>
      </c>
      <c r="R12478" t="s">
        <v>12416</v>
      </c>
      <c r="S12478" t="s">
        <v>25574</v>
      </c>
      <c r="U12478" t="s">
        <v>12418</v>
      </c>
      <c r="W12478">
        <v>11</v>
      </c>
      <c r="X12478">
        <v>0</v>
      </c>
      <c r="Y12478" t="s">
        <v>12419</v>
      </c>
      <c r="Z12478" t="s">
        <v>12420</v>
      </c>
      <c r="AA12478" t="s">
        <v>12485</v>
      </c>
      <c r="AB12478" t="s">
        <v>12422</v>
      </c>
      <c r="AC12478">
        <v>2</v>
      </c>
      <c r="AD12478" s="123">
        <v>43941</v>
      </c>
      <c r="AE12478" t="s">
        <v>12486</v>
      </c>
      <c r="AG12478">
        <v>40008855</v>
      </c>
      <c r="AL12478" t="s">
        <v>12422</v>
      </c>
      <c r="AN12478">
        <v>3001101501</v>
      </c>
      <c r="AO12478">
        <v>16</v>
      </c>
      <c r="AP12478" t="s">
        <v>12424</v>
      </c>
      <c r="AQ12478" t="s">
        <v>11408</v>
      </c>
      <c r="AR12478">
        <v>4100</v>
      </c>
      <c r="AT12478">
        <v>0</v>
      </c>
      <c r="AV12478" t="s">
        <v>10617</v>
      </c>
      <c r="AW12478">
        <v>116100</v>
      </c>
    </row>
    <row r="12479" spans="1:49" x14ac:dyDescent="0.25">
      <c r="A12479">
        <v>4100</v>
      </c>
      <c r="B12479">
        <v>30005</v>
      </c>
      <c r="C12479">
        <v>4006</v>
      </c>
      <c r="D12479">
        <v>416</v>
      </c>
      <c r="E12479" s="124" t="s">
        <v>24857</v>
      </c>
      <c r="F12479" s="185" t="str">
        <f t="shared" si="262"/>
        <v>Shawn TewksburyVELCRO USA-7505</v>
      </c>
      <c r="G12479" s="150" t="str">
        <f t="shared" si="263"/>
        <v>Shawn Tewksbury</v>
      </c>
      <c r="H12479" s="149" t="s">
        <v>25575</v>
      </c>
      <c r="I12479">
        <v>40007505</v>
      </c>
      <c r="K12479" t="s">
        <v>25576</v>
      </c>
      <c r="L12479" t="s">
        <v>16893</v>
      </c>
      <c r="M12479" t="s">
        <v>17500</v>
      </c>
      <c r="N12479">
        <v>3103</v>
      </c>
      <c r="Q12479" t="s">
        <v>12415</v>
      </c>
      <c r="R12479" t="s">
        <v>12416</v>
      </c>
      <c r="S12479" t="s">
        <v>25574</v>
      </c>
      <c r="U12479" t="s">
        <v>12418</v>
      </c>
      <c r="W12479">
        <v>11</v>
      </c>
      <c r="X12479">
        <v>1</v>
      </c>
      <c r="Y12479" t="s">
        <v>12419</v>
      </c>
      <c r="Z12479" t="s">
        <v>12420</v>
      </c>
      <c r="AA12479" t="s">
        <v>12429</v>
      </c>
      <c r="AB12479" t="s">
        <v>12422</v>
      </c>
      <c r="AC12479">
        <v>2</v>
      </c>
      <c r="AD12479" s="123">
        <v>42044</v>
      </c>
      <c r="AE12479" t="s">
        <v>12431</v>
      </c>
      <c r="AG12479">
        <v>40007505</v>
      </c>
      <c r="AL12479" t="s">
        <v>12422</v>
      </c>
      <c r="AN12479">
        <v>3001101501</v>
      </c>
      <c r="AO12479">
        <v>16</v>
      </c>
      <c r="AP12479" t="s">
        <v>12424</v>
      </c>
      <c r="AQ12479" t="s">
        <v>11408</v>
      </c>
      <c r="AR12479">
        <v>4100</v>
      </c>
      <c r="AT12479">
        <v>0</v>
      </c>
      <c r="AV12479" t="s">
        <v>10617</v>
      </c>
      <c r="AW12479">
        <v>116100</v>
      </c>
    </row>
    <row r="12480" spans="1:49" x14ac:dyDescent="0.25">
      <c r="A12480">
        <v>4100</v>
      </c>
      <c r="B12480">
        <v>30005</v>
      </c>
      <c r="C12480">
        <v>4006</v>
      </c>
      <c r="D12480">
        <v>416</v>
      </c>
      <c r="E12480" s="124" t="s">
        <v>24857</v>
      </c>
      <c r="F12480" t="str">
        <f t="shared" si="262"/>
        <v>Shawn TewksburyVERMONT BREAD COMPANY</v>
      </c>
      <c r="G12480" s="150" t="str">
        <f t="shared" si="263"/>
        <v>Shawn Tewksbury</v>
      </c>
      <c r="H12480" s="149" t="s">
        <v>10630</v>
      </c>
      <c r="I12480">
        <v>40007475</v>
      </c>
      <c r="L12480" t="s">
        <v>25577</v>
      </c>
      <c r="M12480" t="s">
        <v>25012</v>
      </c>
      <c r="O12480">
        <v>1217</v>
      </c>
      <c r="P12480">
        <v>5302</v>
      </c>
      <c r="Q12480" t="s">
        <v>12415</v>
      </c>
      <c r="R12480" t="s">
        <v>12416</v>
      </c>
      <c r="S12480" t="s">
        <v>25578</v>
      </c>
      <c r="U12480" t="s">
        <v>12418</v>
      </c>
      <c r="W12480">
        <v>11</v>
      </c>
      <c r="X12480">
        <v>0</v>
      </c>
      <c r="Y12480" t="s">
        <v>12419</v>
      </c>
      <c r="Z12480" t="s">
        <v>12420</v>
      </c>
      <c r="AA12480" t="s">
        <v>12429</v>
      </c>
      <c r="AB12480" t="s">
        <v>12422</v>
      </c>
      <c r="AC12480">
        <v>2</v>
      </c>
      <c r="AD12480" s="123">
        <v>42011</v>
      </c>
      <c r="AE12480" t="s">
        <v>12431</v>
      </c>
      <c r="AG12480">
        <v>40007475</v>
      </c>
      <c r="AL12480" t="s">
        <v>12422</v>
      </c>
      <c r="AN12480">
        <v>4602500401</v>
      </c>
      <c r="AO12480">
        <v>16</v>
      </c>
      <c r="AP12480" t="s">
        <v>12424</v>
      </c>
      <c r="AQ12480" t="s">
        <v>11408</v>
      </c>
      <c r="AR12480">
        <v>4100</v>
      </c>
      <c r="AT12480">
        <v>0</v>
      </c>
      <c r="AV12480" t="s">
        <v>25579</v>
      </c>
      <c r="AW12480">
        <v>116100</v>
      </c>
    </row>
    <row r="12481" spans="1:49" x14ac:dyDescent="0.25">
      <c r="A12481">
        <v>4100</v>
      </c>
      <c r="B12481">
        <v>30005</v>
      </c>
      <c r="C12481">
        <v>4006</v>
      </c>
      <c r="D12481">
        <v>416</v>
      </c>
      <c r="E12481" s="124" t="s">
        <v>24857</v>
      </c>
      <c r="F12481" t="str">
        <f t="shared" si="262"/>
        <v>Shawn TewksburyVICOR CORPORATION</v>
      </c>
      <c r="G12481" s="150" t="str">
        <f t="shared" si="263"/>
        <v>Shawn Tewksbury</v>
      </c>
      <c r="H12481" s="149" t="s">
        <v>10660</v>
      </c>
      <c r="I12481">
        <v>40001588</v>
      </c>
      <c r="K12481" t="s">
        <v>25580</v>
      </c>
      <c r="L12481" t="s">
        <v>25581</v>
      </c>
      <c r="M12481" t="s">
        <v>12718</v>
      </c>
      <c r="N12481" t="s">
        <v>25582</v>
      </c>
      <c r="Q12481" t="s">
        <v>12415</v>
      </c>
      <c r="R12481" t="s">
        <v>12416</v>
      </c>
      <c r="S12481" t="s">
        <v>25583</v>
      </c>
      <c r="U12481" t="s">
        <v>12418</v>
      </c>
      <c r="W12481">
        <v>11</v>
      </c>
      <c r="X12481">
        <v>1</v>
      </c>
      <c r="Y12481" t="s">
        <v>12472</v>
      </c>
      <c r="Z12481" t="s">
        <v>12420</v>
      </c>
      <c r="AA12481" t="s">
        <v>12421</v>
      </c>
      <c r="AB12481" t="s">
        <v>12430</v>
      </c>
      <c r="AC12481">
        <v>2</v>
      </c>
      <c r="AD12481" s="123">
        <v>39111</v>
      </c>
      <c r="AE12481" t="s">
        <v>12423</v>
      </c>
      <c r="AG12481">
        <v>40001588</v>
      </c>
      <c r="AL12481" t="s">
        <v>12430</v>
      </c>
      <c r="AN12481">
        <v>2200912401</v>
      </c>
      <c r="AO12481">
        <v>16</v>
      </c>
      <c r="AP12481" t="s">
        <v>12424</v>
      </c>
      <c r="AQ12481" t="s">
        <v>11408</v>
      </c>
      <c r="AR12481">
        <v>4100</v>
      </c>
      <c r="AT12481">
        <v>2005</v>
      </c>
      <c r="AV12481" t="s">
        <v>25584</v>
      </c>
      <c r="AW12481">
        <v>116100</v>
      </c>
    </row>
    <row r="12482" spans="1:49" x14ac:dyDescent="0.25">
      <c r="A12482">
        <v>4100</v>
      </c>
      <c r="B12482">
        <v>30005</v>
      </c>
      <c r="C12482">
        <v>4006</v>
      </c>
      <c r="D12482">
        <v>416</v>
      </c>
      <c r="E12482" s="124" t="s">
        <v>24857</v>
      </c>
      <c r="F12482" t="str">
        <f t="shared" si="262"/>
        <v>Shawn TewksburyWALKER MAGNETICS</v>
      </c>
      <c r="G12482" s="150" t="str">
        <f t="shared" si="263"/>
        <v>Shawn Tewksbury</v>
      </c>
      <c r="H12482" s="149" t="s">
        <v>10778</v>
      </c>
      <c r="I12482">
        <v>40007710</v>
      </c>
      <c r="K12482" t="s">
        <v>25585</v>
      </c>
      <c r="L12482" t="s">
        <v>24991</v>
      </c>
      <c r="M12482" t="s">
        <v>12718</v>
      </c>
      <c r="N12482">
        <v>1604</v>
      </c>
      <c r="Q12482" t="s">
        <v>12415</v>
      </c>
      <c r="R12482" t="s">
        <v>12416</v>
      </c>
      <c r="S12482" t="s">
        <v>25586</v>
      </c>
      <c r="U12482" t="s">
        <v>12418</v>
      </c>
      <c r="W12482">
        <v>11</v>
      </c>
      <c r="X12482">
        <v>0</v>
      </c>
      <c r="Y12482" t="s">
        <v>12419</v>
      </c>
      <c r="Z12482" t="s">
        <v>12420</v>
      </c>
      <c r="AA12482" t="s">
        <v>12429</v>
      </c>
      <c r="AB12482" t="s">
        <v>12422</v>
      </c>
      <c r="AC12482">
        <v>2</v>
      </c>
      <c r="AD12482" s="123">
        <v>42299</v>
      </c>
      <c r="AE12482" t="s">
        <v>12431</v>
      </c>
      <c r="AG12482">
        <v>40007710</v>
      </c>
      <c r="AL12482" t="s">
        <v>12422</v>
      </c>
      <c r="AN12482">
        <v>2202711901</v>
      </c>
      <c r="AO12482">
        <v>16</v>
      </c>
      <c r="AP12482" t="s">
        <v>12424</v>
      </c>
      <c r="AQ12482" t="s">
        <v>11408</v>
      </c>
      <c r="AR12482">
        <v>4100</v>
      </c>
      <c r="AT12482">
        <v>0</v>
      </c>
      <c r="AV12482" t="s">
        <v>25587</v>
      </c>
      <c r="AW12482">
        <v>116100</v>
      </c>
    </row>
    <row r="12483" spans="1:49" x14ac:dyDescent="0.25">
      <c r="A12483">
        <v>4100</v>
      </c>
      <c r="B12483">
        <v>30005</v>
      </c>
      <c r="C12483">
        <v>4006</v>
      </c>
      <c r="D12483">
        <v>416</v>
      </c>
      <c r="E12483" s="124" t="s">
        <v>24857</v>
      </c>
      <c r="F12483" t="str">
        <f t="shared" ref="F12483:F12546" si="264">CONCATENATE(G12483, H12483)</f>
        <v>Shawn TewksburyWARREN PIKE ASSOCIATES,</v>
      </c>
      <c r="G12483" s="150" t="str">
        <f t="shared" si="263"/>
        <v>Shawn Tewksbury</v>
      </c>
      <c r="H12483" s="149" t="s">
        <v>13966</v>
      </c>
      <c r="I12483">
        <v>40008548</v>
      </c>
      <c r="J12483" t="s">
        <v>25588</v>
      </c>
      <c r="K12483" t="s">
        <v>25589</v>
      </c>
      <c r="L12483" t="s">
        <v>25590</v>
      </c>
      <c r="M12483" t="s">
        <v>12718</v>
      </c>
      <c r="N12483">
        <v>1748</v>
      </c>
      <c r="Q12483" t="s">
        <v>12415</v>
      </c>
      <c r="R12483" t="s">
        <v>12416</v>
      </c>
      <c r="S12483" t="s">
        <v>25591</v>
      </c>
      <c r="U12483" t="s">
        <v>12418</v>
      </c>
      <c r="W12483">
        <v>11</v>
      </c>
      <c r="X12483">
        <v>2</v>
      </c>
      <c r="Y12483" t="s">
        <v>12419</v>
      </c>
      <c r="Z12483" t="s">
        <v>12420</v>
      </c>
      <c r="AA12483" t="s">
        <v>12429</v>
      </c>
      <c r="AB12483" t="s">
        <v>12422</v>
      </c>
      <c r="AC12483">
        <v>2</v>
      </c>
      <c r="AD12483" s="123">
        <v>43469</v>
      </c>
      <c r="AE12483" t="s">
        <v>12431</v>
      </c>
      <c r="AG12483">
        <v>40008548</v>
      </c>
      <c r="AL12483" t="s">
        <v>12422</v>
      </c>
      <c r="AN12483">
        <v>2201703701</v>
      </c>
      <c r="AO12483">
        <v>16</v>
      </c>
      <c r="AP12483" t="s">
        <v>12424</v>
      </c>
      <c r="AQ12483" t="s">
        <v>11408</v>
      </c>
      <c r="AR12483">
        <v>4100</v>
      </c>
      <c r="AT12483">
        <v>0</v>
      </c>
      <c r="AV12483" t="s">
        <v>25592</v>
      </c>
      <c r="AW12483">
        <v>116100</v>
      </c>
    </row>
    <row r="12484" spans="1:49" x14ac:dyDescent="0.25">
      <c r="A12484">
        <v>4100</v>
      </c>
      <c r="B12484">
        <v>30005</v>
      </c>
      <c r="C12484">
        <v>4006</v>
      </c>
      <c r="D12484">
        <v>416</v>
      </c>
      <c r="E12484" s="124" t="s">
        <v>24857</v>
      </c>
      <c r="F12484" t="str">
        <f t="shared" si="264"/>
        <v>Shawn TewksburyWARREN PIKE LOGISTICS ACCOUNT</v>
      </c>
      <c r="G12484" s="150" t="str">
        <f t="shared" si="263"/>
        <v>Shawn Tewksbury</v>
      </c>
      <c r="H12484" s="149" t="s">
        <v>13967</v>
      </c>
      <c r="I12484">
        <v>40008624</v>
      </c>
      <c r="K12484" t="s">
        <v>25593</v>
      </c>
      <c r="L12484" t="s">
        <v>25590</v>
      </c>
      <c r="M12484" t="s">
        <v>12718</v>
      </c>
      <c r="N12484">
        <v>1748</v>
      </c>
      <c r="Q12484" t="s">
        <v>12415</v>
      </c>
      <c r="R12484" t="s">
        <v>12416</v>
      </c>
      <c r="S12484" t="s">
        <v>25591</v>
      </c>
      <c r="U12484" t="s">
        <v>12418</v>
      </c>
      <c r="W12484">
        <v>11</v>
      </c>
      <c r="X12484">
        <v>2</v>
      </c>
      <c r="Y12484" t="s">
        <v>12419</v>
      </c>
      <c r="Z12484" t="s">
        <v>12420</v>
      </c>
      <c r="AA12484" t="s">
        <v>12429</v>
      </c>
      <c r="AB12484" t="s">
        <v>12422</v>
      </c>
      <c r="AC12484">
        <v>2</v>
      </c>
      <c r="AD12484" s="123">
        <v>43586</v>
      </c>
      <c r="AE12484" t="s">
        <v>12431</v>
      </c>
      <c r="AG12484">
        <v>40008624</v>
      </c>
      <c r="AL12484" t="s">
        <v>12422</v>
      </c>
      <c r="AN12484">
        <v>2201703701</v>
      </c>
      <c r="AO12484">
        <v>16</v>
      </c>
      <c r="AP12484" t="s">
        <v>12424</v>
      </c>
      <c r="AQ12484" t="s">
        <v>11408</v>
      </c>
      <c r="AR12484">
        <v>4100</v>
      </c>
      <c r="AT12484">
        <v>0</v>
      </c>
      <c r="AV12484" t="s">
        <v>25592</v>
      </c>
      <c r="AW12484">
        <v>116100</v>
      </c>
    </row>
    <row r="12485" spans="1:49" x14ac:dyDescent="0.25">
      <c r="A12485">
        <v>4100</v>
      </c>
      <c r="B12485">
        <v>30005</v>
      </c>
      <c r="C12485">
        <v>4006</v>
      </c>
      <c r="D12485">
        <v>416</v>
      </c>
      <c r="E12485" s="124" t="s">
        <v>24857</v>
      </c>
      <c r="F12485" t="str">
        <f t="shared" si="264"/>
        <v>Shawn TewksburyWARWICK MILLS</v>
      </c>
      <c r="G12485" s="150" t="str">
        <f t="shared" si="263"/>
        <v>Shawn Tewksbury</v>
      </c>
      <c r="H12485" s="149" t="s">
        <v>10805</v>
      </c>
      <c r="I12485">
        <v>40001913</v>
      </c>
      <c r="K12485" t="s">
        <v>25594</v>
      </c>
      <c r="L12485" t="s">
        <v>25595</v>
      </c>
      <c r="M12485" t="s">
        <v>17500</v>
      </c>
      <c r="N12485" t="s">
        <v>25596</v>
      </c>
      <c r="Q12485" t="s">
        <v>12415</v>
      </c>
      <c r="R12485" t="s">
        <v>12416</v>
      </c>
      <c r="S12485" t="s">
        <v>25597</v>
      </c>
      <c r="U12485" t="s">
        <v>12418</v>
      </c>
      <c r="W12485">
        <v>11</v>
      </c>
      <c r="X12485">
        <v>1</v>
      </c>
      <c r="Y12485" t="s">
        <v>12419</v>
      </c>
      <c r="Z12485" t="s">
        <v>12420</v>
      </c>
      <c r="AA12485" t="s">
        <v>12421</v>
      </c>
      <c r="AB12485" t="s">
        <v>12422</v>
      </c>
      <c r="AC12485">
        <v>2</v>
      </c>
      <c r="AD12485" s="123">
        <v>39111</v>
      </c>
      <c r="AE12485" t="s">
        <v>12423</v>
      </c>
      <c r="AG12485">
        <v>40001913</v>
      </c>
      <c r="AL12485" t="s">
        <v>12422</v>
      </c>
      <c r="AN12485">
        <v>3001108351</v>
      </c>
      <c r="AO12485">
        <v>16</v>
      </c>
      <c r="AP12485" t="s">
        <v>12424</v>
      </c>
      <c r="AQ12485" t="s">
        <v>11408</v>
      </c>
      <c r="AR12485">
        <v>4100</v>
      </c>
      <c r="AT12485">
        <v>2005</v>
      </c>
      <c r="AV12485" t="s">
        <v>25598</v>
      </c>
      <c r="AW12485">
        <v>116100</v>
      </c>
    </row>
    <row r="12486" spans="1:49" x14ac:dyDescent="0.25">
      <c r="A12486">
        <v>4100</v>
      </c>
      <c r="B12486">
        <v>30005</v>
      </c>
      <c r="C12486">
        <v>4006</v>
      </c>
      <c r="D12486">
        <v>416</v>
      </c>
      <c r="E12486" s="124" t="s">
        <v>24857</v>
      </c>
      <c r="F12486" t="str">
        <f t="shared" si="264"/>
        <v>Shawn TewksburyWEBCO ENGINEERING</v>
      </c>
      <c r="G12486" s="150" t="str">
        <f t="shared" si="263"/>
        <v>Shawn Tewksbury</v>
      </c>
      <c r="H12486" s="149" t="s">
        <v>10829</v>
      </c>
      <c r="I12486">
        <v>40003746</v>
      </c>
      <c r="K12486" t="s">
        <v>25599</v>
      </c>
      <c r="L12486" t="s">
        <v>25600</v>
      </c>
      <c r="M12486" t="s">
        <v>12718</v>
      </c>
      <c r="N12486">
        <v>1772</v>
      </c>
      <c r="Q12486" t="s">
        <v>12415</v>
      </c>
      <c r="R12486" t="s">
        <v>12416</v>
      </c>
      <c r="S12486" t="s">
        <v>25601</v>
      </c>
      <c r="U12486" t="s">
        <v>12418</v>
      </c>
      <c r="W12486">
        <v>11</v>
      </c>
      <c r="X12486">
        <v>0</v>
      </c>
      <c r="Y12486" t="s">
        <v>12419</v>
      </c>
      <c r="Z12486" t="s">
        <v>12420</v>
      </c>
      <c r="AA12486" t="s">
        <v>12421</v>
      </c>
      <c r="AB12486" t="s">
        <v>12422</v>
      </c>
      <c r="AC12486">
        <v>2</v>
      </c>
      <c r="AD12486" s="123">
        <v>39111</v>
      </c>
      <c r="AE12486" t="s">
        <v>12423</v>
      </c>
      <c r="AG12486">
        <v>40003746</v>
      </c>
      <c r="AL12486" t="s">
        <v>12422</v>
      </c>
      <c r="AN12486">
        <v>2202717101</v>
      </c>
      <c r="AO12486">
        <v>16</v>
      </c>
      <c r="AP12486" t="s">
        <v>12424</v>
      </c>
      <c r="AQ12486" t="s">
        <v>11408</v>
      </c>
      <c r="AR12486">
        <v>4100</v>
      </c>
      <c r="AT12486">
        <v>2005</v>
      </c>
      <c r="AV12486" t="s">
        <v>25602</v>
      </c>
      <c r="AW12486">
        <v>116100</v>
      </c>
    </row>
    <row r="12487" spans="1:49" x14ac:dyDescent="0.25">
      <c r="A12487">
        <v>4100</v>
      </c>
      <c r="B12487">
        <v>30005</v>
      </c>
      <c r="C12487">
        <v>4006</v>
      </c>
      <c r="D12487">
        <v>416</v>
      </c>
      <c r="E12487" s="124" t="s">
        <v>24857</v>
      </c>
      <c r="F12487" t="str">
        <f t="shared" si="264"/>
        <v>Shawn TewksburyWESTROCK</v>
      </c>
      <c r="G12487" s="150" t="str">
        <f t="shared" si="263"/>
        <v>Shawn Tewksbury</v>
      </c>
      <c r="H12487" s="149" t="s">
        <v>10915</v>
      </c>
      <c r="I12487">
        <v>40006788</v>
      </c>
      <c r="K12487" t="s">
        <v>25603</v>
      </c>
      <c r="L12487" t="s">
        <v>25604</v>
      </c>
      <c r="M12487" t="s">
        <v>12718</v>
      </c>
      <c r="N12487">
        <v>1089</v>
      </c>
      <c r="O12487">
        <v>842159</v>
      </c>
      <c r="P12487" t="s">
        <v>25605</v>
      </c>
      <c r="Q12487" t="s">
        <v>12415</v>
      </c>
      <c r="R12487" t="s">
        <v>12416</v>
      </c>
      <c r="S12487">
        <v>8437453095</v>
      </c>
      <c r="U12487" t="s">
        <v>12418</v>
      </c>
      <c r="V12487">
        <v>243</v>
      </c>
      <c r="W12487">
        <v>11</v>
      </c>
      <c r="X12487">
        <v>1</v>
      </c>
      <c r="Y12487" t="s">
        <v>12419</v>
      </c>
      <c r="Z12487" t="s">
        <v>12420</v>
      </c>
      <c r="AA12487" t="s">
        <v>12429</v>
      </c>
      <c r="AB12487" t="s">
        <v>12422</v>
      </c>
      <c r="AC12487">
        <v>2</v>
      </c>
      <c r="AD12487" s="123">
        <v>41003</v>
      </c>
      <c r="AE12487" t="s">
        <v>12431</v>
      </c>
      <c r="AG12487">
        <v>40006788</v>
      </c>
      <c r="AL12487" t="s">
        <v>12422</v>
      </c>
      <c r="AN12487">
        <v>2201314301</v>
      </c>
      <c r="AO12487">
        <v>16</v>
      </c>
      <c r="AP12487" t="s">
        <v>12424</v>
      </c>
      <c r="AQ12487" t="s">
        <v>11408</v>
      </c>
      <c r="AR12487">
        <v>4100</v>
      </c>
      <c r="AT12487">
        <v>0</v>
      </c>
      <c r="AV12487" t="s">
        <v>25606</v>
      </c>
      <c r="AW12487">
        <v>116100</v>
      </c>
    </row>
    <row r="12488" spans="1:49" x14ac:dyDescent="0.25">
      <c r="A12488">
        <v>4100</v>
      </c>
      <c r="B12488">
        <v>30005</v>
      </c>
      <c r="C12488">
        <v>4006</v>
      </c>
      <c r="D12488">
        <v>416</v>
      </c>
      <c r="E12488" s="124" t="s">
        <v>24857</v>
      </c>
      <c r="F12488" t="str">
        <f t="shared" si="264"/>
        <v>Shawn TewksburyWINDMOELLER &amp; HOELSCHER</v>
      </c>
      <c r="G12488" s="150" t="str">
        <f t="shared" si="263"/>
        <v>Shawn Tewksbury</v>
      </c>
      <c r="H12488" s="149" t="s">
        <v>10971</v>
      </c>
      <c r="I12488">
        <v>40003775</v>
      </c>
      <c r="K12488" t="s">
        <v>25607</v>
      </c>
      <c r="L12488" t="s">
        <v>16201</v>
      </c>
      <c r="M12488" t="s">
        <v>20623</v>
      </c>
      <c r="N12488" t="s">
        <v>25608</v>
      </c>
      <c r="Q12488" t="s">
        <v>12415</v>
      </c>
      <c r="R12488" t="s">
        <v>12416</v>
      </c>
      <c r="S12488" t="s">
        <v>25609</v>
      </c>
      <c r="U12488" t="s">
        <v>12418</v>
      </c>
      <c r="W12488">
        <v>11</v>
      </c>
      <c r="X12488">
        <v>0</v>
      </c>
      <c r="Y12488" t="s">
        <v>12419</v>
      </c>
      <c r="Z12488" t="s">
        <v>12420</v>
      </c>
      <c r="AA12488" t="s">
        <v>12421</v>
      </c>
      <c r="AB12488" t="s">
        <v>12422</v>
      </c>
      <c r="AC12488">
        <v>2</v>
      </c>
      <c r="AD12488" s="123">
        <v>39111</v>
      </c>
      <c r="AE12488" t="s">
        <v>12423</v>
      </c>
      <c r="AG12488">
        <v>40003775</v>
      </c>
      <c r="AL12488" t="s">
        <v>12422</v>
      </c>
      <c r="AN12488">
        <v>4000704971</v>
      </c>
      <c r="AO12488">
        <v>16</v>
      </c>
      <c r="AP12488" t="s">
        <v>12424</v>
      </c>
      <c r="AQ12488" t="s">
        <v>11408</v>
      </c>
      <c r="AR12488">
        <v>4100</v>
      </c>
      <c r="AT12488">
        <v>2005</v>
      </c>
      <c r="AV12488" t="s">
        <v>25610</v>
      </c>
      <c r="AW12488">
        <v>116100</v>
      </c>
    </row>
    <row r="12489" spans="1:49" x14ac:dyDescent="0.25">
      <c r="A12489">
        <v>4100</v>
      </c>
      <c r="B12489">
        <v>30005</v>
      </c>
      <c r="C12489">
        <v>4006</v>
      </c>
      <c r="D12489">
        <v>416</v>
      </c>
      <c r="E12489" s="124" t="s">
        <v>24857</v>
      </c>
      <c r="F12489" t="str">
        <f t="shared" si="264"/>
        <v>Shawn TewksburyWOLSELEY INDUSTRIAL GROUP</v>
      </c>
      <c r="G12489" s="150" t="str">
        <f t="shared" si="263"/>
        <v>Shawn Tewksbury</v>
      </c>
      <c r="H12489" s="149" t="s">
        <v>10999</v>
      </c>
      <c r="I12489">
        <v>40007092</v>
      </c>
      <c r="L12489" t="s">
        <v>22122</v>
      </c>
      <c r="M12489" t="s">
        <v>16547</v>
      </c>
      <c r="O12489">
        <v>9406</v>
      </c>
      <c r="P12489" t="s">
        <v>22123</v>
      </c>
      <c r="Q12489" t="s">
        <v>12415</v>
      </c>
      <c r="R12489" t="s">
        <v>12416</v>
      </c>
      <c r="S12489" t="s">
        <v>25611</v>
      </c>
      <c r="U12489" t="s">
        <v>12418</v>
      </c>
      <c r="W12489">
        <v>11</v>
      </c>
      <c r="X12489">
        <v>2</v>
      </c>
      <c r="Y12489" t="s">
        <v>12419</v>
      </c>
      <c r="Z12489" t="s">
        <v>12420</v>
      </c>
      <c r="AA12489" t="s">
        <v>12429</v>
      </c>
      <c r="AB12489" t="s">
        <v>12422</v>
      </c>
      <c r="AC12489">
        <v>2</v>
      </c>
      <c r="AD12489" s="123">
        <v>41415</v>
      </c>
      <c r="AE12489" t="s">
        <v>12431</v>
      </c>
      <c r="AG12489">
        <v>40007092</v>
      </c>
      <c r="AL12489" t="s">
        <v>12422</v>
      </c>
      <c r="AN12489">
        <v>4765003101</v>
      </c>
      <c r="AO12489">
        <v>16</v>
      </c>
      <c r="AP12489" t="s">
        <v>12424</v>
      </c>
      <c r="AQ12489" t="s">
        <v>11408</v>
      </c>
      <c r="AR12489">
        <v>4100</v>
      </c>
      <c r="AT12489">
        <v>0</v>
      </c>
      <c r="AV12489" t="s">
        <v>23545</v>
      </c>
      <c r="AW12489">
        <v>116100</v>
      </c>
    </row>
    <row r="12490" spans="1:49" x14ac:dyDescent="0.25">
      <c r="A12490">
        <v>4100</v>
      </c>
      <c r="B12490">
        <v>30005</v>
      </c>
      <c r="C12490">
        <v>4006</v>
      </c>
      <c r="D12490">
        <v>416</v>
      </c>
      <c r="E12490" s="124" t="s">
        <v>24857</v>
      </c>
      <c r="F12490" t="str">
        <f t="shared" si="264"/>
        <v>Shawn TewksburyWRABACON INC.</v>
      </c>
      <c r="G12490" s="150" t="str">
        <f t="shared" si="263"/>
        <v>Shawn Tewksbury</v>
      </c>
      <c r="H12490" s="149" t="s">
        <v>11027</v>
      </c>
      <c r="I12490">
        <v>40006664</v>
      </c>
      <c r="L12490" t="s">
        <v>13000</v>
      </c>
      <c r="M12490" t="s">
        <v>25034</v>
      </c>
      <c r="N12490">
        <v>4963</v>
      </c>
      <c r="O12490">
        <v>7</v>
      </c>
      <c r="Q12490" t="s">
        <v>12415</v>
      </c>
      <c r="R12490" t="s">
        <v>12416</v>
      </c>
      <c r="S12490" t="s">
        <v>25612</v>
      </c>
      <c r="U12490" t="s">
        <v>12418</v>
      </c>
      <c r="W12490">
        <v>11</v>
      </c>
      <c r="X12490">
        <v>1</v>
      </c>
      <c r="Y12490" t="s">
        <v>12419</v>
      </c>
      <c r="Z12490" t="s">
        <v>12420</v>
      </c>
      <c r="AA12490" t="s">
        <v>12485</v>
      </c>
      <c r="AB12490" t="s">
        <v>12422</v>
      </c>
      <c r="AC12490">
        <v>2</v>
      </c>
      <c r="AD12490" s="123">
        <v>40830</v>
      </c>
      <c r="AE12490" t="s">
        <v>12528</v>
      </c>
      <c r="AG12490">
        <v>40006664</v>
      </c>
      <c r="AL12490" t="s">
        <v>12422</v>
      </c>
      <c r="AN12490">
        <v>2001107101</v>
      </c>
      <c r="AO12490">
        <v>16</v>
      </c>
      <c r="AP12490" t="s">
        <v>12424</v>
      </c>
      <c r="AQ12490" t="s">
        <v>11408</v>
      </c>
      <c r="AR12490">
        <v>4100</v>
      </c>
      <c r="AT12490">
        <v>0</v>
      </c>
      <c r="AV12490" t="s">
        <v>25613</v>
      </c>
      <c r="AW12490">
        <v>116100</v>
      </c>
    </row>
    <row r="12491" spans="1:49" x14ac:dyDescent="0.25">
      <c r="A12491">
        <v>4100</v>
      </c>
      <c r="B12491">
        <v>30110</v>
      </c>
      <c r="C12491">
        <v>4046</v>
      </c>
      <c r="D12491">
        <v>418</v>
      </c>
      <c r="E12491" s="124" t="s">
        <v>25614</v>
      </c>
      <c r="F12491" t="str">
        <f t="shared" si="264"/>
        <v>Tom HusselsteinADVANCED INDUSTRIAL SUPPL</v>
      </c>
      <c r="G12491" s="150" t="str">
        <f t="shared" si="263"/>
        <v>Tom Husselstein</v>
      </c>
      <c r="H12491" s="149" t="s">
        <v>477</v>
      </c>
      <c r="I12491">
        <v>40006158</v>
      </c>
      <c r="J12491" t="s">
        <v>25615</v>
      </c>
      <c r="K12491" t="s">
        <v>25616</v>
      </c>
      <c r="L12491" t="s">
        <v>25617</v>
      </c>
      <c r="M12491" t="s">
        <v>19470</v>
      </c>
      <c r="N12491">
        <v>83201</v>
      </c>
      <c r="O12491">
        <v>2086</v>
      </c>
      <c r="Q12491" t="s">
        <v>12415</v>
      </c>
      <c r="R12491" t="s">
        <v>12416</v>
      </c>
      <c r="S12491" t="s">
        <v>25618</v>
      </c>
      <c r="T12491">
        <v>3057</v>
      </c>
      <c r="U12491" t="s">
        <v>12418</v>
      </c>
      <c r="W12491">
        <v>11</v>
      </c>
      <c r="X12491">
        <v>2</v>
      </c>
      <c r="Y12491" t="s">
        <v>12765</v>
      </c>
      <c r="Z12491" t="s">
        <v>12420</v>
      </c>
      <c r="AA12491" t="s">
        <v>24524</v>
      </c>
      <c r="AB12491" t="s">
        <v>14028</v>
      </c>
      <c r="AC12491">
        <v>2</v>
      </c>
      <c r="AD12491" s="123">
        <v>39785</v>
      </c>
      <c r="AE12491" t="s">
        <v>24525</v>
      </c>
      <c r="AG12491">
        <v>40006158</v>
      </c>
      <c r="AL12491" t="s">
        <v>14028</v>
      </c>
      <c r="AN12491">
        <v>1300502401</v>
      </c>
      <c r="AO12491">
        <v>16</v>
      </c>
      <c r="AP12491" t="s">
        <v>12424</v>
      </c>
      <c r="AQ12491" t="s">
        <v>11408</v>
      </c>
      <c r="AR12491">
        <v>4100</v>
      </c>
      <c r="AS12491" t="s">
        <v>12491</v>
      </c>
      <c r="AT12491">
        <v>2007</v>
      </c>
      <c r="AV12491" t="s">
        <v>22337</v>
      </c>
      <c r="AW12491">
        <v>116100</v>
      </c>
    </row>
    <row r="12492" spans="1:49" x14ac:dyDescent="0.25">
      <c r="A12492">
        <v>4100</v>
      </c>
      <c r="B12492">
        <v>30110</v>
      </c>
      <c r="C12492">
        <v>4046</v>
      </c>
      <c r="D12492">
        <v>418</v>
      </c>
      <c r="E12492" s="124" t="s">
        <v>25614</v>
      </c>
      <c r="F12492" t="str">
        <f t="shared" si="264"/>
        <v>Tom HusselsteinALL-STATE BELTING LLC</v>
      </c>
      <c r="G12492" s="150" t="str">
        <f t="shared" si="263"/>
        <v>Tom Husselstein</v>
      </c>
      <c r="H12492" s="149" t="s">
        <v>13450</v>
      </c>
      <c r="I12492">
        <v>40006003</v>
      </c>
      <c r="K12492" t="s">
        <v>24534</v>
      </c>
      <c r="L12492" t="s">
        <v>16019</v>
      </c>
      <c r="M12492" t="s">
        <v>12981</v>
      </c>
      <c r="N12492">
        <v>50265</v>
      </c>
      <c r="Q12492" t="s">
        <v>12415</v>
      </c>
      <c r="R12492" t="s">
        <v>12416</v>
      </c>
      <c r="S12492" t="s">
        <v>25619</v>
      </c>
      <c r="T12492" t="s">
        <v>25620</v>
      </c>
      <c r="U12492" t="s">
        <v>12418</v>
      </c>
      <c r="W12492">
        <v>11</v>
      </c>
      <c r="X12492">
        <v>2</v>
      </c>
      <c r="Y12492" t="s">
        <v>12765</v>
      </c>
      <c r="Z12492" t="s">
        <v>12420</v>
      </c>
      <c r="AA12492" t="s">
        <v>24524</v>
      </c>
      <c r="AB12492" t="s">
        <v>12422</v>
      </c>
      <c r="AC12492">
        <v>2</v>
      </c>
      <c r="AD12492" s="123">
        <v>39785</v>
      </c>
      <c r="AE12492" t="s">
        <v>24525</v>
      </c>
      <c r="AG12492">
        <v>40006003</v>
      </c>
      <c r="AL12492" t="s">
        <v>12422</v>
      </c>
      <c r="AN12492">
        <v>1604910101</v>
      </c>
      <c r="AO12492">
        <v>16</v>
      </c>
      <c r="AP12492" t="s">
        <v>12424</v>
      </c>
      <c r="AQ12492" t="s">
        <v>11408</v>
      </c>
      <c r="AR12492">
        <v>4100</v>
      </c>
      <c r="AT12492">
        <v>2007</v>
      </c>
      <c r="AV12492" t="s">
        <v>16022</v>
      </c>
      <c r="AW12492">
        <v>116100</v>
      </c>
    </row>
    <row r="12493" spans="1:49" x14ac:dyDescent="0.25">
      <c r="A12493">
        <v>4100</v>
      </c>
      <c r="B12493">
        <v>30110</v>
      </c>
      <c r="C12493">
        <v>4046</v>
      </c>
      <c r="D12493">
        <v>418</v>
      </c>
      <c r="E12493" s="124" t="s">
        <v>25614</v>
      </c>
      <c r="F12493" t="str">
        <f t="shared" si="264"/>
        <v>Tom HusselsteinALTERNATIVE BELTING ENTERPRISES LTD</v>
      </c>
      <c r="G12493" s="150" t="str">
        <f t="shared" si="263"/>
        <v>Tom Husselstein</v>
      </c>
      <c r="H12493" s="149" t="s">
        <v>13453</v>
      </c>
      <c r="I12493">
        <v>40006508</v>
      </c>
      <c r="K12493" t="s">
        <v>25621</v>
      </c>
      <c r="L12493" t="s">
        <v>25622</v>
      </c>
      <c r="M12493" t="s">
        <v>17763</v>
      </c>
      <c r="N12493" t="s">
        <v>25623</v>
      </c>
      <c r="Q12493" t="s">
        <v>13237</v>
      </c>
      <c r="R12493" t="s">
        <v>12416</v>
      </c>
      <c r="S12493" t="s">
        <v>25624</v>
      </c>
      <c r="U12493" t="s">
        <v>12418</v>
      </c>
      <c r="W12493">
        <v>11</v>
      </c>
      <c r="X12493">
        <v>2</v>
      </c>
      <c r="Y12493" t="s">
        <v>12765</v>
      </c>
      <c r="Z12493" t="s">
        <v>12420</v>
      </c>
      <c r="AA12493" t="s">
        <v>12429</v>
      </c>
      <c r="AB12493" t="s">
        <v>12422</v>
      </c>
      <c r="AC12493">
        <v>2</v>
      </c>
      <c r="AD12493" s="123">
        <v>40613</v>
      </c>
      <c r="AE12493" t="s">
        <v>12431</v>
      </c>
      <c r="AG12493">
        <v>40006508</v>
      </c>
      <c r="AL12493" t="s">
        <v>12422</v>
      </c>
      <c r="AN12493">
        <v>7000305171</v>
      </c>
      <c r="AO12493">
        <v>16</v>
      </c>
      <c r="AP12493" t="s">
        <v>12424</v>
      </c>
      <c r="AQ12493" t="s">
        <v>11408</v>
      </c>
      <c r="AR12493">
        <v>4100</v>
      </c>
      <c r="AT12493">
        <v>0</v>
      </c>
      <c r="AV12493" t="s">
        <v>25625</v>
      </c>
      <c r="AW12493">
        <v>116120</v>
      </c>
    </row>
    <row r="12494" spans="1:49" x14ac:dyDescent="0.25">
      <c r="A12494">
        <v>4100</v>
      </c>
      <c r="B12494">
        <v>30110</v>
      </c>
      <c r="C12494">
        <v>4046</v>
      </c>
      <c r="D12494">
        <v>418</v>
      </c>
      <c r="E12494" s="124" t="s">
        <v>25614</v>
      </c>
      <c r="F12494" t="str">
        <f t="shared" si="264"/>
        <v>Tom HusselsteinAMMERAAL BELTECH INC</v>
      </c>
      <c r="G12494" s="150" t="str">
        <f t="shared" si="263"/>
        <v>Tom Husselstein</v>
      </c>
      <c r="H12494" s="149" t="s">
        <v>876</v>
      </c>
      <c r="I12494">
        <v>40006009</v>
      </c>
      <c r="K12494" t="s">
        <v>23608</v>
      </c>
      <c r="L12494" t="s">
        <v>19832</v>
      </c>
      <c r="M12494" t="s">
        <v>12546</v>
      </c>
      <c r="N12494">
        <v>60076</v>
      </c>
      <c r="Q12494" t="s">
        <v>12415</v>
      </c>
      <c r="R12494" t="s">
        <v>12416</v>
      </c>
      <c r="S12494" t="s">
        <v>25626</v>
      </c>
      <c r="T12494" t="s">
        <v>25627</v>
      </c>
      <c r="U12494" t="s">
        <v>12418</v>
      </c>
      <c r="W12494">
        <v>11</v>
      </c>
      <c r="X12494">
        <v>2</v>
      </c>
      <c r="Y12494" t="s">
        <v>12765</v>
      </c>
      <c r="Z12494" t="s">
        <v>12420</v>
      </c>
      <c r="AA12494" t="s">
        <v>24524</v>
      </c>
      <c r="AB12494" t="s">
        <v>12757</v>
      </c>
      <c r="AC12494">
        <v>2</v>
      </c>
      <c r="AD12494" s="123">
        <v>39785</v>
      </c>
      <c r="AE12494" t="s">
        <v>24525</v>
      </c>
      <c r="AG12494">
        <v>40006009</v>
      </c>
      <c r="AL12494" t="s">
        <v>12757</v>
      </c>
      <c r="AN12494">
        <v>1403126901</v>
      </c>
      <c r="AO12494">
        <v>16</v>
      </c>
      <c r="AP12494" t="s">
        <v>12424</v>
      </c>
      <c r="AQ12494" t="s">
        <v>11408</v>
      </c>
      <c r="AR12494">
        <v>4100</v>
      </c>
      <c r="AS12494" t="s">
        <v>12491</v>
      </c>
      <c r="AT12494">
        <v>2007</v>
      </c>
      <c r="AV12494" t="s">
        <v>19835</v>
      </c>
      <c r="AW12494">
        <v>116100</v>
      </c>
    </row>
    <row r="12495" spans="1:49" x14ac:dyDescent="0.25">
      <c r="A12495">
        <v>4100</v>
      </c>
      <c r="B12495">
        <v>30110</v>
      </c>
      <c r="C12495">
        <v>4046</v>
      </c>
      <c r="D12495">
        <v>418</v>
      </c>
      <c r="E12495" s="124" t="s">
        <v>25614</v>
      </c>
      <c r="F12495" t="str">
        <f t="shared" si="264"/>
        <v>Tom HusselsteinAPPLIED IND. - LONGVIEW</v>
      </c>
      <c r="G12495" s="150" t="str">
        <f t="shared" si="263"/>
        <v>Tom Husselstein</v>
      </c>
      <c r="H12495" s="149" t="s">
        <v>1030</v>
      </c>
      <c r="I12495">
        <v>40006027</v>
      </c>
      <c r="J12495" t="s">
        <v>14068</v>
      </c>
      <c r="L12495" t="s">
        <v>12520</v>
      </c>
      <c r="M12495" t="s">
        <v>12521</v>
      </c>
      <c r="O12495">
        <v>93018</v>
      </c>
      <c r="P12495" t="s">
        <v>12522</v>
      </c>
      <c r="Q12495" t="s">
        <v>12415</v>
      </c>
      <c r="R12495" t="s">
        <v>12416</v>
      </c>
      <c r="S12495">
        <v>9207395351</v>
      </c>
      <c r="T12495" t="s">
        <v>25628</v>
      </c>
      <c r="U12495" t="s">
        <v>12418</v>
      </c>
      <c r="V12495">
        <v>202</v>
      </c>
      <c r="W12495">
        <v>11</v>
      </c>
      <c r="X12495">
        <v>2</v>
      </c>
      <c r="Y12495" t="s">
        <v>12765</v>
      </c>
      <c r="Z12495" t="s">
        <v>12420</v>
      </c>
      <c r="AA12495" t="s">
        <v>24524</v>
      </c>
      <c r="AB12495" t="s">
        <v>12422</v>
      </c>
      <c r="AC12495">
        <v>2</v>
      </c>
      <c r="AD12495" s="123">
        <v>39785</v>
      </c>
      <c r="AE12495" t="s">
        <v>24525</v>
      </c>
      <c r="AG12495">
        <v>40006027</v>
      </c>
      <c r="AL12495" t="s">
        <v>12422</v>
      </c>
      <c r="AN12495">
        <v>3603505101</v>
      </c>
      <c r="AO12495">
        <v>16</v>
      </c>
      <c r="AP12495" t="s">
        <v>12424</v>
      </c>
      <c r="AQ12495" t="s">
        <v>11408</v>
      </c>
      <c r="AR12495">
        <v>4100</v>
      </c>
      <c r="AT12495">
        <v>2007</v>
      </c>
      <c r="AV12495" t="s">
        <v>12524</v>
      </c>
      <c r="AW12495">
        <v>116100</v>
      </c>
    </row>
    <row r="12496" spans="1:49" x14ac:dyDescent="0.25">
      <c r="A12496">
        <v>4100</v>
      </c>
      <c r="B12496">
        <v>30110</v>
      </c>
      <c r="C12496">
        <v>4046</v>
      </c>
      <c r="D12496">
        <v>418</v>
      </c>
      <c r="E12496" s="124" t="s">
        <v>25614</v>
      </c>
      <c r="F12496" t="str">
        <f t="shared" si="264"/>
        <v>Tom HusselsteinBEARING BELT &amp; CHAIN INC</v>
      </c>
      <c r="G12496" s="150" t="str">
        <f t="shared" si="263"/>
        <v>Tom Husselstein</v>
      </c>
      <c r="H12496" s="149" t="s">
        <v>1549</v>
      </c>
      <c r="I12496">
        <v>40006050</v>
      </c>
      <c r="K12496" t="s">
        <v>25629</v>
      </c>
      <c r="L12496" t="s">
        <v>14964</v>
      </c>
      <c r="M12496" t="s">
        <v>17515</v>
      </c>
      <c r="N12496">
        <v>85034</v>
      </c>
      <c r="O12496">
        <v>20427</v>
      </c>
      <c r="Q12496" t="s">
        <v>12415</v>
      </c>
      <c r="R12496" t="s">
        <v>12416</v>
      </c>
      <c r="S12496" t="s">
        <v>25630</v>
      </c>
      <c r="T12496">
        <v>287</v>
      </c>
      <c r="U12496" t="s">
        <v>12418</v>
      </c>
      <c r="W12496">
        <v>11</v>
      </c>
      <c r="X12496">
        <v>2</v>
      </c>
      <c r="Y12496" t="s">
        <v>12765</v>
      </c>
      <c r="Z12496" t="s">
        <v>12420</v>
      </c>
      <c r="AA12496" t="s">
        <v>24524</v>
      </c>
      <c r="AB12496" t="s">
        <v>14028</v>
      </c>
      <c r="AC12496">
        <v>2</v>
      </c>
      <c r="AD12496" s="123">
        <v>39785</v>
      </c>
      <c r="AE12496" t="s">
        <v>24525</v>
      </c>
      <c r="AG12496">
        <v>40006050</v>
      </c>
      <c r="AL12496" t="s">
        <v>14028</v>
      </c>
      <c r="AN12496">
        <v>301302101</v>
      </c>
      <c r="AO12496">
        <v>16</v>
      </c>
      <c r="AP12496" t="s">
        <v>12424</v>
      </c>
      <c r="AQ12496" t="s">
        <v>11408</v>
      </c>
      <c r="AR12496">
        <v>4100</v>
      </c>
      <c r="AT12496">
        <v>2007</v>
      </c>
      <c r="AV12496" t="s">
        <v>17652</v>
      </c>
      <c r="AW12496">
        <v>116100</v>
      </c>
    </row>
    <row r="12497" spans="1:49" x14ac:dyDescent="0.25">
      <c r="A12497">
        <v>4100</v>
      </c>
      <c r="B12497">
        <v>30110</v>
      </c>
      <c r="C12497">
        <v>4046</v>
      </c>
      <c r="D12497">
        <v>418</v>
      </c>
      <c r="E12497" s="124" t="s">
        <v>25614</v>
      </c>
      <c r="F12497" t="str">
        <f t="shared" si="264"/>
        <v>Tom HusselsteinBELT POWER, LLC</v>
      </c>
      <c r="G12497" s="150" t="str">
        <f t="shared" si="263"/>
        <v>Tom Husselstein</v>
      </c>
      <c r="H12497" s="149" t="s">
        <v>1602</v>
      </c>
      <c r="I12497">
        <v>40006793</v>
      </c>
      <c r="K12497" t="s">
        <v>14092</v>
      </c>
      <c r="L12497" t="s">
        <v>14093</v>
      </c>
      <c r="M12497" t="s">
        <v>12692</v>
      </c>
      <c r="N12497">
        <v>30066</v>
      </c>
      <c r="Q12497" t="s">
        <v>12415</v>
      </c>
      <c r="R12497" t="s">
        <v>12416</v>
      </c>
      <c r="S12497" t="s">
        <v>24640</v>
      </c>
      <c r="U12497" t="s">
        <v>12418</v>
      </c>
      <c r="W12497">
        <v>11</v>
      </c>
      <c r="X12497">
        <v>2</v>
      </c>
      <c r="Y12497" t="s">
        <v>12472</v>
      </c>
      <c r="Z12497" t="s">
        <v>12420</v>
      </c>
      <c r="AA12497" t="s">
        <v>12429</v>
      </c>
      <c r="AB12497" t="s">
        <v>14028</v>
      </c>
      <c r="AC12497">
        <v>2</v>
      </c>
      <c r="AD12497" s="123">
        <v>41009</v>
      </c>
      <c r="AE12497" t="s">
        <v>12431</v>
      </c>
      <c r="AG12497">
        <v>40006793</v>
      </c>
      <c r="AL12497" t="s">
        <v>14028</v>
      </c>
      <c r="AN12497">
        <v>1106707901</v>
      </c>
      <c r="AO12497">
        <v>16</v>
      </c>
      <c r="AP12497" t="s">
        <v>12424</v>
      </c>
      <c r="AQ12497" t="s">
        <v>11408</v>
      </c>
      <c r="AR12497">
        <v>4100</v>
      </c>
      <c r="AT12497">
        <v>0</v>
      </c>
      <c r="AV12497" t="s">
        <v>1588</v>
      </c>
      <c r="AW12497">
        <v>116100</v>
      </c>
    </row>
    <row r="12498" spans="1:49" x14ac:dyDescent="0.25">
      <c r="A12498">
        <v>4100</v>
      </c>
      <c r="B12498">
        <v>30110</v>
      </c>
      <c r="C12498">
        <v>4046</v>
      </c>
      <c r="D12498">
        <v>418</v>
      </c>
      <c r="E12498" s="124" t="s">
        <v>25614</v>
      </c>
      <c r="F12498" s="185" t="str">
        <f t="shared" si="264"/>
        <v>Tom HusselsteinBELTERRA CORPORATION-DELTA</v>
      </c>
      <c r="G12498" s="150" t="str">
        <f t="shared" si="263"/>
        <v>Tom Husselstein</v>
      </c>
      <c r="H12498" s="149" t="s">
        <v>25631</v>
      </c>
      <c r="I12498">
        <v>40006558</v>
      </c>
      <c r="K12498" t="s">
        <v>25632</v>
      </c>
      <c r="L12498" t="s">
        <v>25633</v>
      </c>
      <c r="M12498" t="s">
        <v>17763</v>
      </c>
      <c r="N12498" t="s">
        <v>25634</v>
      </c>
      <c r="Q12498" t="s">
        <v>13237</v>
      </c>
      <c r="R12498" t="s">
        <v>12416</v>
      </c>
      <c r="S12498" t="s">
        <v>25635</v>
      </c>
      <c r="U12498" t="s">
        <v>12418</v>
      </c>
      <c r="W12498">
        <v>11</v>
      </c>
      <c r="X12498">
        <v>2</v>
      </c>
      <c r="Y12498" t="s">
        <v>12765</v>
      </c>
      <c r="Z12498" t="s">
        <v>12420</v>
      </c>
      <c r="AA12498" t="s">
        <v>12429</v>
      </c>
      <c r="AB12498" t="s">
        <v>14028</v>
      </c>
      <c r="AC12498">
        <v>2</v>
      </c>
      <c r="AD12498" s="123">
        <v>40675</v>
      </c>
      <c r="AE12498" t="s">
        <v>12431</v>
      </c>
      <c r="AG12498">
        <v>40006558</v>
      </c>
      <c r="AL12498" t="s">
        <v>14028</v>
      </c>
      <c r="AN12498">
        <v>7000329081</v>
      </c>
      <c r="AO12498">
        <v>16</v>
      </c>
      <c r="AP12498" t="s">
        <v>12424</v>
      </c>
      <c r="AQ12498" t="s">
        <v>11408</v>
      </c>
      <c r="AR12498">
        <v>4100</v>
      </c>
      <c r="AT12498">
        <v>0</v>
      </c>
      <c r="AV12498" t="s">
        <v>25636</v>
      </c>
      <c r="AW12498">
        <v>116120</v>
      </c>
    </row>
    <row r="12499" spans="1:49" x14ac:dyDescent="0.25">
      <c r="A12499">
        <v>4100</v>
      </c>
      <c r="B12499">
        <v>30110</v>
      </c>
      <c r="C12499">
        <v>4046</v>
      </c>
      <c r="D12499">
        <v>418</v>
      </c>
      <c r="E12499" s="124" t="s">
        <v>25614</v>
      </c>
      <c r="F12499" s="185" t="str">
        <f t="shared" si="264"/>
        <v>Tom HusselsteinBELTERRA CORPORATION-EDMONTON</v>
      </c>
      <c r="G12499" s="150" t="str">
        <f t="shared" si="263"/>
        <v>Tom Husselstein</v>
      </c>
      <c r="H12499" s="149" t="s">
        <v>25637</v>
      </c>
      <c r="I12499">
        <v>40006633</v>
      </c>
      <c r="K12499" t="s">
        <v>25638</v>
      </c>
      <c r="L12499" t="s">
        <v>25639</v>
      </c>
      <c r="M12499" t="s">
        <v>25640</v>
      </c>
      <c r="N12499" t="s">
        <v>25641</v>
      </c>
      <c r="Q12499" t="s">
        <v>13237</v>
      </c>
      <c r="R12499" t="s">
        <v>12416</v>
      </c>
      <c r="S12499" t="s">
        <v>25642</v>
      </c>
      <c r="U12499" t="s">
        <v>12418</v>
      </c>
      <c r="W12499">
        <v>11</v>
      </c>
      <c r="X12499">
        <v>2</v>
      </c>
      <c r="Y12499" t="s">
        <v>12765</v>
      </c>
      <c r="Z12499" t="s">
        <v>12420</v>
      </c>
      <c r="AA12499" t="s">
        <v>12429</v>
      </c>
      <c r="AB12499" t="s">
        <v>14028</v>
      </c>
      <c r="AC12499">
        <v>2</v>
      </c>
      <c r="AD12499" s="123">
        <v>40771</v>
      </c>
      <c r="AE12499" t="s">
        <v>12431</v>
      </c>
      <c r="AG12499">
        <v>40006633</v>
      </c>
      <c r="AL12499" t="s">
        <v>14028</v>
      </c>
      <c r="AN12499">
        <v>7000101001</v>
      </c>
      <c r="AO12499">
        <v>16</v>
      </c>
      <c r="AP12499" t="s">
        <v>12424</v>
      </c>
      <c r="AQ12499" t="s">
        <v>11408</v>
      </c>
      <c r="AR12499">
        <v>4100</v>
      </c>
      <c r="AS12499" t="s">
        <v>12491</v>
      </c>
      <c r="AT12499">
        <v>0</v>
      </c>
      <c r="AV12499" t="s">
        <v>25636</v>
      </c>
      <c r="AW12499">
        <v>116120</v>
      </c>
    </row>
    <row r="12500" spans="1:49" x14ac:dyDescent="0.25">
      <c r="A12500">
        <v>4100</v>
      </c>
      <c r="B12500">
        <v>30110</v>
      </c>
      <c r="C12500">
        <v>4046</v>
      </c>
      <c r="D12500">
        <v>418</v>
      </c>
      <c r="E12500" s="124" t="s">
        <v>25614</v>
      </c>
      <c r="F12500" s="185" t="str">
        <f t="shared" si="264"/>
        <v>Tom HusselsteinBELTERRA CORPORATION-SASKATOON</v>
      </c>
      <c r="G12500" s="150" t="str">
        <f t="shared" si="263"/>
        <v>Tom Husselstein</v>
      </c>
      <c r="H12500" s="149" t="s">
        <v>25643</v>
      </c>
      <c r="I12500">
        <v>40006721</v>
      </c>
      <c r="K12500" t="s">
        <v>25644</v>
      </c>
      <c r="L12500" t="s">
        <v>25645</v>
      </c>
      <c r="M12500" t="s">
        <v>19335</v>
      </c>
      <c r="N12500" t="s">
        <v>25646</v>
      </c>
      <c r="Q12500" t="s">
        <v>13237</v>
      </c>
      <c r="R12500" t="s">
        <v>12416</v>
      </c>
      <c r="S12500" t="s">
        <v>25647</v>
      </c>
      <c r="U12500" t="s">
        <v>12418</v>
      </c>
      <c r="W12500">
        <v>11</v>
      </c>
      <c r="X12500">
        <v>2</v>
      </c>
      <c r="Y12500" t="s">
        <v>12765</v>
      </c>
      <c r="Z12500" t="s">
        <v>12420</v>
      </c>
      <c r="AA12500" t="s">
        <v>12429</v>
      </c>
      <c r="AB12500" t="s">
        <v>14028</v>
      </c>
      <c r="AC12500">
        <v>2</v>
      </c>
      <c r="AD12500" s="123">
        <v>40920</v>
      </c>
      <c r="AE12500" t="s">
        <v>12431</v>
      </c>
      <c r="AG12500">
        <v>40006721</v>
      </c>
      <c r="AL12500" t="s">
        <v>14028</v>
      </c>
      <c r="AN12500">
        <v>7002101801</v>
      </c>
      <c r="AO12500">
        <v>16</v>
      </c>
      <c r="AP12500" t="s">
        <v>12424</v>
      </c>
      <c r="AQ12500" t="s">
        <v>11408</v>
      </c>
      <c r="AR12500">
        <v>4100</v>
      </c>
      <c r="AS12500" t="s">
        <v>12491</v>
      </c>
      <c r="AT12500">
        <v>0</v>
      </c>
      <c r="AV12500" t="s">
        <v>25636</v>
      </c>
      <c r="AW12500">
        <v>116120</v>
      </c>
    </row>
    <row r="12501" spans="1:49" x14ac:dyDescent="0.25">
      <c r="A12501">
        <v>4100</v>
      </c>
      <c r="B12501">
        <v>30110</v>
      </c>
      <c r="C12501">
        <v>4046</v>
      </c>
      <c r="D12501">
        <v>418</v>
      </c>
      <c r="E12501" s="124" t="s">
        <v>25614</v>
      </c>
      <c r="F12501" t="str">
        <f t="shared" si="264"/>
        <v>Tom HusselsteinBELTSERVICE CORP</v>
      </c>
      <c r="G12501" s="150" t="str">
        <f t="shared" ref="G12501:G12564" si="265">RIGHT(E12501,LEN(E12501)-3)</f>
        <v>Tom Husselstein</v>
      </c>
      <c r="H12501" s="149" t="s">
        <v>1625</v>
      </c>
      <c r="I12501">
        <v>40006006</v>
      </c>
      <c r="K12501" t="s">
        <v>22792</v>
      </c>
      <c r="L12501" t="s">
        <v>22793</v>
      </c>
      <c r="M12501" t="s">
        <v>13327</v>
      </c>
      <c r="N12501">
        <v>63045</v>
      </c>
      <c r="Q12501" t="s">
        <v>12415</v>
      </c>
      <c r="R12501" t="s">
        <v>12416</v>
      </c>
      <c r="S12501">
        <v>3143448555</v>
      </c>
      <c r="T12501" t="s">
        <v>25648</v>
      </c>
      <c r="U12501" t="s">
        <v>12418</v>
      </c>
      <c r="V12501">
        <v>278</v>
      </c>
      <c r="W12501">
        <v>11</v>
      </c>
      <c r="X12501">
        <v>2</v>
      </c>
      <c r="Y12501" t="s">
        <v>12765</v>
      </c>
      <c r="Z12501" t="s">
        <v>12420</v>
      </c>
      <c r="AA12501" t="s">
        <v>24524</v>
      </c>
      <c r="AB12501" t="s">
        <v>14028</v>
      </c>
      <c r="AC12501">
        <v>2</v>
      </c>
      <c r="AD12501" s="123">
        <v>39785</v>
      </c>
      <c r="AE12501" t="s">
        <v>24525</v>
      </c>
      <c r="AG12501">
        <v>40006006</v>
      </c>
      <c r="AL12501" t="s">
        <v>14028</v>
      </c>
      <c r="AN12501">
        <v>2618927091</v>
      </c>
      <c r="AO12501">
        <v>16</v>
      </c>
      <c r="AP12501" t="s">
        <v>12424</v>
      </c>
      <c r="AQ12501" t="s">
        <v>11408</v>
      </c>
      <c r="AR12501">
        <v>4100</v>
      </c>
      <c r="AT12501">
        <v>2007</v>
      </c>
      <c r="AV12501" t="s">
        <v>22795</v>
      </c>
      <c r="AW12501">
        <v>116100</v>
      </c>
    </row>
    <row r="12502" spans="1:49" x14ac:dyDescent="0.25">
      <c r="A12502">
        <v>4100</v>
      </c>
      <c r="B12502">
        <v>30110</v>
      </c>
      <c r="C12502">
        <v>4046</v>
      </c>
      <c r="D12502">
        <v>418</v>
      </c>
      <c r="E12502" s="124" t="s">
        <v>25614</v>
      </c>
      <c r="F12502" t="str">
        <f t="shared" si="264"/>
        <v>Tom HusselsteinBELTSERVICE CORP - TX</v>
      </c>
      <c r="G12502" s="150" t="str">
        <f t="shared" si="265"/>
        <v>Tom Husselstein</v>
      </c>
      <c r="H12502" s="149" t="s">
        <v>1628</v>
      </c>
      <c r="I12502">
        <v>40007802</v>
      </c>
      <c r="K12502" t="s">
        <v>22792</v>
      </c>
      <c r="L12502" t="s">
        <v>22793</v>
      </c>
      <c r="M12502" t="s">
        <v>13327</v>
      </c>
      <c r="N12502">
        <v>63045</v>
      </c>
      <c r="Q12502" t="s">
        <v>12415</v>
      </c>
      <c r="R12502" t="s">
        <v>12416</v>
      </c>
      <c r="S12502" t="s">
        <v>25649</v>
      </c>
      <c r="U12502" t="s">
        <v>12418</v>
      </c>
      <c r="V12502">
        <v>278</v>
      </c>
      <c r="W12502">
        <v>11</v>
      </c>
      <c r="X12502">
        <v>2</v>
      </c>
      <c r="Y12502" t="s">
        <v>12765</v>
      </c>
      <c r="Z12502" t="s">
        <v>12420</v>
      </c>
      <c r="AA12502" t="s">
        <v>12429</v>
      </c>
      <c r="AB12502" t="s">
        <v>14028</v>
      </c>
      <c r="AC12502">
        <v>2</v>
      </c>
      <c r="AD12502" s="123">
        <v>42433</v>
      </c>
      <c r="AE12502" t="s">
        <v>12431</v>
      </c>
      <c r="AG12502">
        <v>40007802</v>
      </c>
      <c r="AL12502" t="s">
        <v>14028</v>
      </c>
      <c r="AN12502">
        <v>2618927091</v>
      </c>
      <c r="AO12502">
        <v>16</v>
      </c>
      <c r="AP12502" t="s">
        <v>12424</v>
      </c>
      <c r="AQ12502" t="s">
        <v>11408</v>
      </c>
      <c r="AR12502">
        <v>4100</v>
      </c>
      <c r="AT12502">
        <v>0</v>
      </c>
      <c r="AV12502" t="s">
        <v>22795</v>
      </c>
      <c r="AW12502">
        <v>116100</v>
      </c>
    </row>
    <row r="12503" spans="1:49" x14ac:dyDescent="0.25">
      <c r="A12503">
        <v>4100</v>
      </c>
      <c r="B12503">
        <v>30110</v>
      </c>
      <c r="C12503">
        <v>4046</v>
      </c>
      <c r="D12503">
        <v>418</v>
      </c>
      <c r="E12503" s="124" t="s">
        <v>25614</v>
      </c>
      <c r="F12503" t="str">
        <f t="shared" si="264"/>
        <v>Tom HusselsteinCALIFORNIA INDUSTRIAL RUB</v>
      </c>
      <c r="G12503" s="150" t="str">
        <f t="shared" si="265"/>
        <v>Tom Husselstein</v>
      </c>
      <c r="H12503" s="149" t="s">
        <v>1984</v>
      </c>
      <c r="I12503">
        <v>40006011</v>
      </c>
      <c r="J12503" t="s">
        <v>25650</v>
      </c>
      <c r="K12503" t="s">
        <v>25651</v>
      </c>
      <c r="L12503" t="s">
        <v>14696</v>
      </c>
      <c r="M12503" t="s">
        <v>13237</v>
      </c>
      <c r="N12503">
        <v>93706</v>
      </c>
      <c r="Q12503" t="s">
        <v>12415</v>
      </c>
      <c r="R12503" t="s">
        <v>12416</v>
      </c>
      <c r="S12503">
        <v>5594851487</v>
      </c>
      <c r="T12503">
        <v>47</v>
      </c>
      <c r="U12503" t="s">
        <v>12418</v>
      </c>
      <c r="W12503">
        <v>11</v>
      </c>
      <c r="X12503">
        <v>2</v>
      </c>
      <c r="Y12503" t="s">
        <v>12765</v>
      </c>
      <c r="Z12503" t="s">
        <v>12420</v>
      </c>
      <c r="AA12503" t="s">
        <v>24524</v>
      </c>
      <c r="AB12503" t="s">
        <v>12422</v>
      </c>
      <c r="AC12503">
        <v>2</v>
      </c>
      <c r="AD12503" s="123">
        <v>39785</v>
      </c>
      <c r="AE12503" t="s">
        <v>24525</v>
      </c>
      <c r="AG12503">
        <v>40006011</v>
      </c>
      <c r="AL12503" t="s">
        <v>12422</v>
      </c>
      <c r="AN12503">
        <v>501913001</v>
      </c>
      <c r="AO12503">
        <v>16</v>
      </c>
      <c r="AP12503" t="s">
        <v>12424</v>
      </c>
      <c r="AQ12503" t="s">
        <v>11408</v>
      </c>
      <c r="AR12503">
        <v>4100</v>
      </c>
      <c r="AT12503">
        <v>2007</v>
      </c>
      <c r="AV12503" t="s">
        <v>14691</v>
      </c>
      <c r="AW12503">
        <v>116100</v>
      </c>
    </row>
    <row r="12504" spans="1:49" x14ac:dyDescent="0.25">
      <c r="A12504">
        <v>4100</v>
      </c>
      <c r="B12504">
        <v>30110</v>
      </c>
      <c r="C12504">
        <v>4046</v>
      </c>
      <c r="D12504">
        <v>418</v>
      </c>
      <c r="E12504" s="124" t="s">
        <v>25614</v>
      </c>
      <c r="F12504" s="185" t="str">
        <f t="shared" si="264"/>
        <v>Tom HusselsteinCALIFORNIA INDUSTRIAL RUBBER-BAKERSFIELD</v>
      </c>
      <c r="G12504" s="150" t="str">
        <f t="shared" si="265"/>
        <v>Tom Husselstein</v>
      </c>
      <c r="H12504" s="149" t="s">
        <v>25652</v>
      </c>
      <c r="I12504">
        <v>40005649</v>
      </c>
      <c r="K12504" t="s">
        <v>17702</v>
      </c>
      <c r="L12504" t="s">
        <v>17703</v>
      </c>
      <c r="M12504" t="s">
        <v>13237</v>
      </c>
      <c r="N12504">
        <v>93308</v>
      </c>
      <c r="Q12504" t="s">
        <v>12415</v>
      </c>
      <c r="R12504" t="s">
        <v>12416</v>
      </c>
      <c r="S12504" t="s">
        <v>17705</v>
      </c>
      <c r="U12504" t="s">
        <v>12418</v>
      </c>
      <c r="W12504">
        <v>11</v>
      </c>
      <c r="X12504">
        <v>2</v>
      </c>
      <c r="Y12504" t="s">
        <v>12765</v>
      </c>
      <c r="Z12504" t="s">
        <v>12420</v>
      </c>
      <c r="AA12504" t="s">
        <v>12429</v>
      </c>
      <c r="AB12504" t="s">
        <v>12422</v>
      </c>
      <c r="AC12504">
        <v>2</v>
      </c>
      <c r="AD12504" s="123">
        <v>39848</v>
      </c>
      <c r="AE12504" t="s">
        <v>12431</v>
      </c>
      <c r="AG12504">
        <v>40005649</v>
      </c>
      <c r="AL12504" t="s">
        <v>12422</v>
      </c>
      <c r="AN12504">
        <v>502902401</v>
      </c>
      <c r="AO12504">
        <v>16</v>
      </c>
      <c r="AP12504" t="s">
        <v>12424</v>
      </c>
      <c r="AQ12504" t="s">
        <v>11408</v>
      </c>
      <c r="AR12504">
        <v>4100</v>
      </c>
      <c r="AT12504">
        <v>0</v>
      </c>
      <c r="AV12504" t="s">
        <v>14691</v>
      </c>
      <c r="AW12504">
        <v>116100</v>
      </c>
    </row>
    <row r="12505" spans="1:49" x14ac:dyDescent="0.25">
      <c r="A12505">
        <v>4100</v>
      </c>
      <c r="B12505">
        <v>30110</v>
      </c>
      <c r="C12505">
        <v>4046</v>
      </c>
      <c r="D12505">
        <v>418</v>
      </c>
      <c r="E12505" s="124" t="s">
        <v>25614</v>
      </c>
      <c r="F12505" s="185" t="str">
        <f t="shared" si="264"/>
        <v>Tom HusselsteinCALIFORNIA INDUSTRIAL RUBBER-FRESNO</v>
      </c>
      <c r="G12505" s="150" t="str">
        <f t="shared" si="265"/>
        <v>Tom Husselstein</v>
      </c>
      <c r="H12505" s="149" t="s">
        <v>25653</v>
      </c>
      <c r="I12505">
        <v>40005642</v>
      </c>
      <c r="K12505" t="s">
        <v>14699</v>
      </c>
      <c r="L12505" t="s">
        <v>14696</v>
      </c>
      <c r="M12505" t="s">
        <v>13237</v>
      </c>
      <c r="N12505">
        <v>93706</v>
      </c>
      <c r="Q12505" t="s">
        <v>12415</v>
      </c>
      <c r="R12505" t="s">
        <v>12416</v>
      </c>
      <c r="S12505" t="s">
        <v>25654</v>
      </c>
      <c r="U12505" t="s">
        <v>12418</v>
      </c>
      <c r="W12505">
        <v>11</v>
      </c>
      <c r="X12505">
        <v>2</v>
      </c>
      <c r="Y12505" t="s">
        <v>12765</v>
      </c>
      <c r="Z12505" t="s">
        <v>12420</v>
      </c>
      <c r="AA12505" t="s">
        <v>12429</v>
      </c>
      <c r="AB12505" t="s">
        <v>14028</v>
      </c>
      <c r="AC12505">
        <v>2</v>
      </c>
      <c r="AD12505" s="123">
        <v>39840</v>
      </c>
      <c r="AE12505" t="s">
        <v>12431</v>
      </c>
      <c r="AG12505">
        <v>40005642</v>
      </c>
      <c r="AL12505" t="s">
        <v>14028</v>
      </c>
      <c r="AN12505">
        <v>501913001</v>
      </c>
      <c r="AO12505">
        <v>16</v>
      </c>
      <c r="AP12505" t="s">
        <v>12424</v>
      </c>
      <c r="AQ12505" t="s">
        <v>11408</v>
      </c>
      <c r="AR12505">
        <v>4100</v>
      </c>
      <c r="AT12505">
        <v>0</v>
      </c>
      <c r="AV12505" t="s">
        <v>14691</v>
      </c>
      <c r="AW12505">
        <v>116100</v>
      </c>
    </row>
    <row r="12506" spans="1:49" x14ac:dyDescent="0.25">
      <c r="A12506">
        <v>4100</v>
      </c>
      <c r="B12506">
        <v>30110</v>
      </c>
      <c r="C12506">
        <v>4046</v>
      </c>
      <c r="D12506">
        <v>418</v>
      </c>
      <c r="E12506" s="124" t="s">
        <v>25614</v>
      </c>
      <c r="F12506" s="185" t="str">
        <f t="shared" si="264"/>
        <v>Tom HusselsteinCALIFORNIA INDUSTRIAL RUBBER-MERCED</v>
      </c>
      <c r="G12506" s="150" t="str">
        <f t="shared" si="265"/>
        <v>Tom Husselstein</v>
      </c>
      <c r="H12506" s="149" t="s">
        <v>25655</v>
      </c>
      <c r="I12506">
        <v>40005647</v>
      </c>
      <c r="K12506" t="s">
        <v>14701</v>
      </c>
      <c r="L12506" t="s">
        <v>14702</v>
      </c>
      <c r="M12506" t="s">
        <v>13237</v>
      </c>
      <c r="N12506">
        <v>95348</v>
      </c>
      <c r="Q12506" t="s">
        <v>12415</v>
      </c>
      <c r="R12506" t="s">
        <v>12416</v>
      </c>
      <c r="S12506" t="s">
        <v>14704</v>
      </c>
      <c r="U12506" t="s">
        <v>12418</v>
      </c>
      <c r="W12506">
        <v>11</v>
      </c>
      <c r="X12506">
        <v>2</v>
      </c>
      <c r="Y12506" t="s">
        <v>12765</v>
      </c>
      <c r="Z12506" t="s">
        <v>12420</v>
      </c>
      <c r="AA12506" t="s">
        <v>12429</v>
      </c>
      <c r="AB12506" t="s">
        <v>12422</v>
      </c>
      <c r="AC12506">
        <v>2</v>
      </c>
      <c r="AD12506" s="123">
        <v>39848</v>
      </c>
      <c r="AE12506" t="s">
        <v>12431</v>
      </c>
      <c r="AG12506">
        <v>40005647</v>
      </c>
      <c r="AL12506" t="s">
        <v>12422</v>
      </c>
      <c r="AN12506">
        <v>504720501</v>
      </c>
      <c r="AO12506">
        <v>16</v>
      </c>
      <c r="AP12506" t="s">
        <v>12424</v>
      </c>
      <c r="AQ12506" t="s">
        <v>11408</v>
      </c>
      <c r="AR12506">
        <v>4100</v>
      </c>
      <c r="AT12506">
        <v>0</v>
      </c>
      <c r="AV12506" t="s">
        <v>14691</v>
      </c>
      <c r="AW12506">
        <v>116100</v>
      </c>
    </row>
    <row r="12507" spans="1:49" x14ac:dyDescent="0.25">
      <c r="A12507">
        <v>4100</v>
      </c>
      <c r="B12507">
        <v>30110</v>
      </c>
      <c r="C12507">
        <v>4046</v>
      </c>
      <c r="D12507">
        <v>418</v>
      </c>
      <c r="E12507" s="124" t="s">
        <v>25614</v>
      </c>
      <c r="F12507" s="185" t="str">
        <f t="shared" si="264"/>
        <v>Tom HusselsteinCALIFORNIA INDUSTRIAL RUBBER-YUBA</v>
      </c>
      <c r="G12507" s="150" t="str">
        <f t="shared" si="265"/>
        <v>Tom Husselstein</v>
      </c>
      <c r="H12507" s="149" t="s">
        <v>25656</v>
      </c>
      <c r="I12507">
        <v>40005646</v>
      </c>
      <c r="K12507" t="s">
        <v>25657</v>
      </c>
      <c r="L12507" t="s">
        <v>14693</v>
      </c>
      <c r="M12507" t="s">
        <v>13237</v>
      </c>
      <c r="N12507">
        <v>95993</v>
      </c>
      <c r="Q12507" t="s">
        <v>12415</v>
      </c>
      <c r="R12507" t="s">
        <v>12416</v>
      </c>
      <c r="S12507" t="s">
        <v>14694</v>
      </c>
      <c r="U12507" t="s">
        <v>12418</v>
      </c>
      <c r="W12507">
        <v>11</v>
      </c>
      <c r="X12507">
        <v>2</v>
      </c>
      <c r="Y12507" t="s">
        <v>12765</v>
      </c>
      <c r="Z12507" t="s">
        <v>12420</v>
      </c>
      <c r="AA12507" t="s">
        <v>12429</v>
      </c>
      <c r="AB12507" t="s">
        <v>12422</v>
      </c>
      <c r="AC12507">
        <v>2</v>
      </c>
      <c r="AD12507" s="123">
        <v>39847</v>
      </c>
      <c r="AE12507" t="s">
        <v>12431</v>
      </c>
      <c r="AG12507">
        <v>40005646</v>
      </c>
      <c r="AL12507" t="s">
        <v>12422</v>
      </c>
      <c r="AN12507">
        <v>510138601</v>
      </c>
      <c r="AO12507">
        <v>16</v>
      </c>
      <c r="AP12507" t="s">
        <v>12424</v>
      </c>
      <c r="AQ12507" t="s">
        <v>11408</v>
      </c>
      <c r="AR12507">
        <v>4100</v>
      </c>
      <c r="AT12507">
        <v>0</v>
      </c>
      <c r="AV12507" t="s">
        <v>14691</v>
      </c>
      <c r="AW12507">
        <v>116100</v>
      </c>
    </row>
    <row r="12508" spans="1:49" x14ac:dyDescent="0.25">
      <c r="A12508">
        <v>4100</v>
      </c>
      <c r="B12508">
        <v>30110</v>
      </c>
      <c r="C12508">
        <v>4046</v>
      </c>
      <c r="D12508">
        <v>418</v>
      </c>
      <c r="E12508" s="124" t="s">
        <v>25614</v>
      </c>
      <c r="F12508" t="str">
        <f t="shared" si="264"/>
        <v>Tom HusselsteinCAPCORP</v>
      </c>
      <c r="G12508" s="150" t="str">
        <f t="shared" si="265"/>
        <v>Tom Husselstein</v>
      </c>
      <c r="H12508" s="149" t="s">
        <v>2056</v>
      </c>
      <c r="I12508">
        <v>40006151</v>
      </c>
      <c r="L12508" t="s">
        <v>12493</v>
      </c>
      <c r="M12508" t="s">
        <v>12494</v>
      </c>
      <c r="N12508">
        <v>75354</v>
      </c>
      <c r="O12508">
        <v>540757</v>
      </c>
      <c r="Q12508" t="s">
        <v>12415</v>
      </c>
      <c r="R12508" t="s">
        <v>12416</v>
      </c>
      <c r="S12508">
        <v>2143585500</v>
      </c>
      <c r="T12508">
        <v>1761</v>
      </c>
      <c r="U12508" t="s">
        <v>12418</v>
      </c>
      <c r="W12508">
        <v>11</v>
      </c>
      <c r="X12508">
        <v>2</v>
      </c>
      <c r="Y12508" t="s">
        <v>12765</v>
      </c>
      <c r="Z12508" t="s">
        <v>12420</v>
      </c>
      <c r="AA12508" t="s">
        <v>24524</v>
      </c>
      <c r="AB12508" t="s">
        <v>12422</v>
      </c>
      <c r="AC12508">
        <v>2</v>
      </c>
      <c r="AD12508" s="123">
        <v>39785</v>
      </c>
      <c r="AE12508" t="s">
        <v>24525</v>
      </c>
      <c r="AG12508">
        <v>40006151</v>
      </c>
      <c r="AL12508" t="s">
        <v>12422</v>
      </c>
      <c r="AN12508">
        <v>4411307601</v>
      </c>
      <c r="AO12508">
        <v>16</v>
      </c>
      <c r="AP12508" t="s">
        <v>12424</v>
      </c>
      <c r="AQ12508" t="s">
        <v>11408</v>
      </c>
      <c r="AR12508">
        <v>4100</v>
      </c>
      <c r="AT12508">
        <v>2007</v>
      </c>
      <c r="AV12508" t="s">
        <v>2056</v>
      </c>
      <c r="AW12508">
        <v>116100</v>
      </c>
    </row>
    <row r="12509" spans="1:49" x14ac:dyDescent="0.25">
      <c r="A12509">
        <v>4100</v>
      </c>
      <c r="B12509">
        <v>30110</v>
      </c>
      <c r="C12509">
        <v>4046</v>
      </c>
      <c r="D12509">
        <v>418</v>
      </c>
      <c r="E12509" s="124" t="s">
        <v>25614</v>
      </c>
      <c r="F12509" t="str">
        <f t="shared" si="264"/>
        <v>Tom HusselsteinCONVEYORS &amp; EQUIPMENT INC.</v>
      </c>
      <c r="G12509" s="150" t="str">
        <f t="shared" si="265"/>
        <v>Tom Husselstein</v>
      </c>
      <c r="H12509" s="149" t="s">
        <v>2495</v>
      </c>
      <c r="I12509">
        <v>40006200</v>
      </c>
      <c r="K12509" t="s">
        <v>22106</v>
      </c>
      <c r="L12509" t="s">
        <v>17545</v>
      </c>
      <c r="M12509" t="s">
        <v>17379</v>
      </c>
      <c r="N12509">
        <v>84115</v>
      </c>
      <c r="Q12509" t="s">
        <v>12415</v>
      </c>
      <c r="R12509" t="s">
        <v>12416</v>
      </c>
      <c r="S12509">
        <v>5057610123</v>
      </c>
      <c r="T12509">
        <v>3789</v>
      </c>
      <c r="U12509" t="s">
        <v>12418</v>
      </c>
      <c r="W12509">
        <v>11</v>
      </c>
      <c r="X12509">
        <v>2</v>
      </c>
      <c r="Y12509" t="s">
        <v>12765</v>
      </c>
      <c r="Z12509" t="s">
        <v>12420</v>
      </c>
      <c r="AA12509" t="s">
        <v>24524</v>
      </c>
      <c r="AB12509" t="s">
        <v>14028</v>
      </c>
      <c r="AC12509">
        <v>2</v>
      </c>
      <c r="AD12509" s="123">
        <v>39785</v>
      </c>
      <c r="AE12509" t="s">
        <v>24525</v>
      </c>
      <c r="AG12509">
        <v>40006200</v>
      </c>
      <c r="AL12509" t="s">
        <v>14028</v>
      </c>
      <c r="AN12509">
        <v>4503502701</v>
      </c>
      <c r="AO12509">
        <v>16</v>
      </c>
      <c r="AP12509" t="s">
        <v>12424</v>
      </c>
      <c r="AQ12509" t="s">
        <v>11408</v>
      </c>
      <c r="AR12509">
        <v>4100</v>
      </c>
      <c r="AT12509">
        <v>0</v>
      </c>
      <c r="AV12509" t="s">
        <v>22105</v>
      </c>
      <c r="AW12509">
        <v>116100</v>
      </c>
    </row>
    <row r="12510" spans="1:49" x14ac:dyDescent="0.25">
      <c r="A12510">
        <v>4100</v>
      </c>
      <c r="B12510">
        <v>30110</v>
      </c>
      <c r="C12510">
        <v>4046</v>
      </c>
      <c r="D12510">
        <v>418</v>
      </c>
      <c r="E12510" s="124" t="s">
        <v>25614</v>
      </c>
      <c r="F12510" t="str">
        <f t="shared" si="264"/>
        <v>Tom HusselsteinD E SHIPP BELTING CO</v>
      </c>
      <c r="G12510" s="150" t="str">
        <f t="shared" si="265"/>
        <v>Tom Husselstein</v>
      </c>
      <c r="H12510" s="149" t="s">
        <v>2649</v>
      </c>
      <c r="I12510">
        <v>40006107</v>
      </c>
      <c r="K12510" t="s">
        <v>25658</v>
      </c>
      <c r="L12510" t="s">
        <v>18627</v>
      </c>
      <c r="M12510" t="s">
        <v>12494</v>
      </c>
      <c r="N12510">
        <v>76702</v>
      </c>
      <c r="O12510">
        <v>20035</v>
      </c>
      <c r="Q12510" t="s">
        <v>12415</v>
      </c>
      <c r="R12510" t="s">
        <v>12416</v>
      </c>
      <c r="S12510">
        <v>2547760493</v>
      </c>
      <c r="T12510">
        <v>960</v>
      </c>
      <c r="U12510" t="s">
        <v>12418</v>
      </c>
      <c r="W12510">
        <v>11</v>
      </c>
      <c r="X12510">
        <v>2</v>
      </c>
      <c r="Y12510" t="s">
        <v>12765</v>
      </c>
      <c r="Z12510" t="s">
        <v>12420</v>
      </c>
      <c r="AA12510" t="s">
        <v>24524</v>
      </c>
      <c r="AB12510" t="s">
        <v>14028</v>
      </c>
      <c r="AC12510">
        <v>2</v>
      </c>
      <c r="AD12510" s="123">
        <v>39785</v>
      </c>
      <c r="AE12510" t="s">
        <v>24525</v>
      </c>
      <c r="AG12510">
        <v>40006107</v>
      </c>
      <c r="AL12510" t="s">
        <v>14028</v>
      </c>
      <c r="AN12510">
        <v>4430930401</v>
      </c>
      <c r="AO12510">
        <v>16</v>
      </c>
      <c r="AP12510" t="s">
        <v>12424</v>
      </c>
      <c r="AQ12510" t="s">
        <v>11408</v>
      </c>
      <c r="AR12510">
        <v>4100</v>
      </c>
      <c r="AT12510">
        <v>2007</v>
      </c>
      <c r="AV12510" t="s">
        <v>18630</v>
      </c>
      <c r="AW12510">
        <v>116100</v>
      </c>
    </row>
    <row r="12511" spans="1:49" x14ac:dyDescent="0.25">
      <c r="A12511">
        <v>4100</v>
      </c>
      <c r="B12511">
        <v>30110</v>
      </c>
      <c r="C12511">
        <v>4046</v>
      </c>
      <c r="D12511">
        <v>418</v>
      </c>
      <c r="E12511" s="124" t="s">
        <v>25614</v>
      </c>
      <c r="F12511" t="str">
        <f t="shared" si="264"/>
        <v>Tom HusselsteinDEECO HOSE &amp; BELTING INC</v>
      </c>
      <c r="G12511" s="150" t="str">
        <f t="shared" si="265"/>
        <v>Tom Husselstein</v>
      </c>
      <c r="H12511" s="149" t="s">
        <v>2770</v>
      </c>
      <c r="I12511">
        <v>40006099</v>
      </c>
      <c r="K12511" t="s">
        <v>18640</v>
      </c>
      <c r="L12511" t="s">
        <v>18641</v>
      </c>
      <c r="M12511" t="s">
        <v>12494</v>
      </c>
      <c r="N12511">
        <v>79404</v>
      </c>
      <c r="Q12511" t="s">
        <v>12415</v>
      </c>
      <c r="R12511" t="s">
        <v>12416</v>
      </c>
      <c r="S12511">
        <v>8067475138</v>
      </c>
      <c r="T12511">
        <v>774</v>
      </c>
      <c r="U12511" t="s">
        <v>12418</v>
      </c>
      <c r="W12511">
        <v>11</v>
      </c>
      <c r="X12511">
        <v>2</v>
      </c>
      <c r="Y12511" t="s">
        <v>12765</v>
      </c>
      <c r="Z12511" t="s">
        <v>12420</v>
      </c>
      <c r="AA12511" t="s">
        <v>24524</v>
      </c>
      <c r="AB12511" t="s">
        <v>14028</v>
      </c>
      <c r="AC12511">
        <v>2</v>
      </c>
      <c r="AD12511" s="123">
        <v>39785</v>
      </c>
      <c r="AE12511" t="s">
        <v>24525</v>
      </c>
      <c r="AG12511">
        <v>40006099</v>
      </c>
      <c r="AL12511" t="s">
        <v>14028</v>
      </c>
      <c r="AN12511">
        <v>4430318401</v>
      </c>
      <c r="AO12511">
        <v>16</v>
      </c>
      <c r="AP12511" t="s">
        <v>12424</v>
      </c>
      <c r="AQ12511" t="s">
        <v>11408</v>
      </c>
      <c r="AR12511">
        <v>4100</v>
      </c>
      <c r="AT12511">
        <v>2007</v>
      </c>
      <c r="AV12511" t="s">
        <v>18643</v>
      </c>
      <c r="AW12511">
        <v>116100</v>
      </c>
    </row>
    <row r="12512" spans="1:49" x14ac:dyDescent="0.25">
      <c r="A12512">
        <v>4100</v>
      </c>
      <c r="B12512">
        <v>30110</v>
      </c>
      <c r="C12512">
        <v>4046</v>
      </c>
      <c r="D12512">
        <v>418</v>
      </c>
      <c r="E12512" s="124" t="s">
        <v>25614</v>
      </c>
      <c r="F12512" t="str">
        <f t="shared" si="264"/>
        <v>Tom HusselsteinDXP</v>
      </c>
      <c r="G12512" s="150" t="str">
        <f t="shared" si="265"/>
        <v>Tom Husselstein</v>
      </c>
      <c r="H12512" s="149" t="s">
        <v>3034</v>
      </c>
      <c r="I12512">
        <v>40006056</v>
      </c>
      <c r="J12512" t="s">
        <v>25659</v>
      </c>
      <c r="L12512" t="s">
        <v>14872</v>
      </c>
      <c r="M12512" t="s">
        <v>12494</v>
      </c>
      <c r="O12512">
        <v>1697</v>
      </c>
      <c r="P12512" t="s">
        <v>22120</v>
      </c>
      <c r="Q12512" t="s">
        <v>12415</v>
      </c>
      <c r="R12512" t="s">
        <v>12416</v>
      </c>
      <c r="S12512" t="s">
        <v>25660</v>
      </c>
      <c r="T12512">
        <v>311</v>
      </c>
      <c r="U12512" t="s">
        <v>12418</v>
      </c>
      <c r="V12512">
        <v>210</v>
      </c>
      <c r="W12512">
        <v>11</v>
      </c>
      <c r="X12512">
        <v>2</v>
      </c>
      <c r="Y12512" t="s">
        <v>12765</v>
      </c>
      <c r="Z12512" t="s">
        <v>12420</v>
      </c>
      <c r="AA12512" t="s">
        <v>24524</v>
      </c>
      <c r="AB12512" t="s">
        <v>14028</v>
      </c>
      <c r="AC12512">
        <v>2</v>
      </c>
      <c r="AD12512" s="123">
        <v>39785</v>
      </c>
      <c r="AE12512" t="s">
        <v>24525</v>
      </c>
      <c r="AG12512">
        <v>40006056</v>
      </c>
      <c r="AL12512" t="s">
        <v>14028</v>
      </c>
      <c r="AN12512">
        <v>4420114401</v>
      </c>
      <c r="AO12512">
        <v>16</v>
      </c>
      <c r="AP12512" t="s">
        <v>12424</v>
      </c>
      <c r="AQ12512" t="s">
        <v>11408</v>
      </c>
      <c r="AR12512">
        <v>4100</v>
      </c>
      <c r="AT12512">
        <v>2007</v>
      </c>
      <c r="AV12512" t="s">
        <v>16149</v>
      </c>
      <c r="AW12512">
        <v>116100</v>
      </c>
    </row>
    <row r="12513" spans="1:49" x14ac:dyDescent="0.25">
      <c r="A12513">
        <v>4100</v>
      </c>
      <c r="B12513">
        <v>30110</v>
      </c>
      <c r="C12513">
        <v>4046</v>
      </c>
      <c r="D12513">
        <v>418</v>
      </c>
      <c r="E12513" s="124" t="s">
        <v>25614</v>
      </c>
      <c r="F12513" t="str">
        <f t="shared" si="264"/>
        <v>Tom HusselsteinEMPIRE RUBBER &amp; SUPPLY</v>
      </c>
      <c r="G12513" s="150" t="str">
        <f t="shared" si="265"/>
        <v>Tom Husselstein</v>
      </c>
      <c r="H12513" s="149" t="s">
        <v>3180</v>
      </c>
      <c r="I12513">
        <v>40006049</v>
      </c>
      <c r="K12513" t="s">
        <v>25661</v>
      </c>
      <c r="L12513" t="s">
        <v>13061</v>
      </c>
      <c r="M12513" t="s">
        <v>13062</v>
      </c>
      <c r="N12513">
        <v>97214</v>
      </c>
      <c r="Q12513" t="s">
        <v>12415</v>
      </c>
      <c r="R12513" t="s">
        <v>12416</v>
      </c>
      <c r="S12513" t="s">
        <v>19920</v>
      </c>
      <c r="T12513">
        <v>280</v>
      </c>
      <c r="U12513" t="s">
        <v>12418</v>
      </c>
      <c r="W12513">
        <v>11</v>
      </c>
      <c r="X12513">
        <v>2</v>
      </c>
      <c r="Y12513" t="s">
        <v>12765</v>
      </c>
      <c r="Z12513" t="s">
        <v>12420</v>
      </c>
      <c r="AA12513" t="s">
        <v>24524</v>
      </c>
      <c r="AB12513" t="s">
        <v>12473</v>
      </c>
      <c r="AC12513">
        <v>2</v>
      </c>
      <c r="AD12513" s="123">
        <v>39785</v>
      </c>
      <c r="AE12513" t="s">
        <v>24525</v>
      </c>
      <c r="AG12513">
        <v>40006049</v>
      </c>
      <c r="AL12513" t="s">
        <v>12473</v>
      </c>
      <c r="AN12513">
        <v>3805104601</v>
      </c>
      <c r="AO12513">
        <v>16</v>
      </c>
      <c r="AP12513" t="s">
        <v>12424</v>
      </c>
      <c r="AQ12513" t="s">
        <v>11408</v>
      </c>
      <c r="AR12513">
        <v>4100</v>
      </c>
      <c r="AT12513">
        <v>2007</v>
      </c>
      <c r="AV12513" t="s">
        <v>19921</v>
      </c>
      <c r="AW12513">
        <v>116100</v>
      </c>
    </row>
    <row r="12514" spans="1:49" x14ac:dyDescent="0.25">
      <c r="A12514">
        <v>4100</v>
      </c>
      <c r="B12514">
        <v>30110</v>
      </c>
      <c r="C12514">
        <v>4046</v>
      </c>
      <c r="D12514">
        <v>418</v>
      </c>
      <c r="E12514" s="124" t="s">
        <v>25614</v>
      </c>
      <c r="F12514" t="str">
        <f t="shared" si="264"/>
        <v>Tom HusselsteinERIKS INDUSTRIAL SERVICES LP</v>
      </c>
      <c r="G12514" s="150" t="str">
        <f t="shared" si="265"/>
        <v>Tom Husselstein</v>
      </c>
      <c r="H12514" s="149" t="s">
        <v>13553</v>
      </c>
      <c r="I12514">
        <v>40006234</v>
      </c>
      <c r="K12514" t="s">
        <v>25662</v>
      </c>
      <c r="L12514" t="s">
        <v>25622</v>
      </c>
      <c r="M12514" t="s">
        <v>17763</v>
      </c>
      <c r="N12514" t="s">
        <v>25663</v>
      </c>
      <c r="Q12514" t="s">
        <v>13237</v>
      </c>
      <c r="R12514" t="s">
        <v>12416</v>
      </c>
      <c r="S12514" t="s">
        <v>25664</v>
      </c>
      <c r="T12514">
        <v>3042</v>
      </c>
      <c r="U12514" t="s">
        <v>12418</v>
      </c>
      <c r="V12514">
        <v>238</v>
      </c>
      <c r="W12514">
        <v>11</v>
      </c>
      <c r="X12514">
        <v>2</v>
      </c>
      <c r="Y12514" t="s">
        <v>12765</v>
      </c>
      <c r="Z12514" t="s">
        <v>12420</v>
      </c>
      <c r="AA12514" t="s">
        <v>24524</v>
      </c>
      <c r="AB12514" t="s">
        <v>14028</v>
      </c>
      <c r="AC12514">
        <v>4</v>
      </c>
      <c r="AD12514" s="123">
        <v>39785</v>
      </c>
      <c r="AE12514" t="s">
        <v>24525</v>
      </c>
      <c r="AG12514">
        <v>40006234</v>
      </c>
      <c r="AL12514" t="s">
        <v>14028</v>
      </c>
      <c r="AN12514">
        <v>7000305171</v>
      </c>
      <c r="AO12514">
        <v>16</v>
      </c>
      <c r="AP12514" t="s">
        <v>12424</v>
      </c>
      <c r="AQ12514" t="s">
        <v>11408</v>
      </c>
      <c r="AR12514">
        <v>4100</v>
      </c>
      <c r="AT12514">
        <v>2007</v>
      </c>
      <c r="AV12514" t="s">
        <v>24702</v>
      </c>
      <c r="AW12514">
        <v>116120</v>
      </c>
    </row>
    <row r="12515" spans="1:49" x14ac:dyDescent="0.25">
      <c r="A12515">
        <v>4100</v>
      </c>
      <c r="B12515">
        <v>30110</v>
      </c>
      <c r="C12515">
        <v>4046</v>
      </c>
      <c r="D12515">
        <v>418</v>
      </c>
      <c r="E12515" s="124" t="s">
        <v>25614</v>
      </c>
      <c r="F12515" s="185" t="str">
        <f t="shared" si="264"/>
        <v>Tom HusselsteinERIKS NORTH AMERICA, INC</v>
      </c>
      <c r="G12515" s="150" t="str">
        <f t="shared" si="265"/>
        <v>Tom Husselstein</v>
      </c>
      <c r="H12515" s="149" t="s">
        <v>3242</v>
      </c>
      <c r="I12515">
        <v>40007558</v>
      </c>
      <c r="J12515" t="s">
        <v>12492</v>
      </c>
      <c r="L12515" t="s">
        <v>14800</v>
      </c>
      <c r="M12515" t="s">
        <v>12560</v>
      </c>
      <c r="O12515">
        <v>895</v>
      </c>
      <c r="P12515" t="s">
        <v>14801</v>
      </c>
      <c r="Q12515" t="s">
        <v>12415</v>
      </c>
      <c r="R12515" t="s">
        <v>12416</v>
      </c>
      <c r="U12515" t="s">
        <v>12418</v>
      </c>
      <c r="V12515">
        <v>238</v>
      </c>
      <c r="W12515">
        <v>11</v>
      </c>
      <c r="X12515">
        <v>2</v>
      </c>
      <c r="Y12515" t="s">
        <v>12765</v>
      </c>
      <c r="Z12515" t="s">
        <v>12420</v>
      </c>
      <c r="AA12515" t="s">
        <v>12429</v>
      </c>
      <c r="AB12515" t="s">
        <v>12757</v>
      </c>
      <c r="AC12515">
        <v>2</v>
      </c>
      <c r="AD12515" s="123">
        <v>42102</v>
      </c>
      <c r="AE12515" t="s">
        <v>12431</v>
      </c>
      <c r="AG12515">
        <v>40007558</v>
      </c>
      <c r="AL12515" t="s">
        <v>12757</v>
      </c>
      <c r="AN12515">
        <v>3900330401</v>
      </c>
      <c r="AO12515">
        <v>16</v>
      </c>
      <c r="AP12515" t="s">
        <v>12424</v>
      </c>
      <c r="AQ12515" t="s">
        <v>11408</v>
      </c>
      <c r="AR12515">
        <v>4100</v>
      </c>
      <c r="AT12515">
        <v>0</v>
      </c>
      <c r="AV12515" t="s">
        <v>14803</v>
      </c>
      <c r="AW12515">
        <v>116100</v>
      </c>
    </row>
    <row r="12516" spans="1:49" x14ac:dyDescent="0.25">
      <c r="A12516">
        <v>4100</v>
      </c>
      <c r="B12516">
        <v>30110</v>
      </c>
      <c r="C12516">
        <v>4046</v>
      </c>
      <c r="D12516">
        <v>418</v>
      </c>
      <c r="E12516" s="124" t="s">
        <v>25614</v>
      </c>
      <c r="F12516" s="185" t="str">
        <f t="shared" si="264"/>
        <v>Tom HusselsteinERIKS NORTH AMERICA, INC-5832</v>
      </c>
      <c r="G12516" s="150" t="str">
        <f t="shared" si="265"/>
        <v>Tom Husselstein</v>
      </c>
      <c r="H12516" s="149" t="s">
        <v>25665</v>
      </c>
      <c r="I12516">
        <v>40005832</v>
      </c>
      <c r="J12516" t="s">
        <v>12492</v>
      </c>
      <c r="L12516" t="s">
        <v>14800</v>
      </c>
      <c r="M12516" t="s">
        <v>12560</v>
      </c>
      <c r="O12516">
        <v>895</v>
      </c>
      <c r="P12516" t="s">
        <v>14801</v>
      </c>
      <c r="Q12516" t="s">
        <v>12415</v>
      </c>
      <c r="R12516" t="s">
        <v>12416</v>
      </c>
      <c r="S12516" t="s">
        <v>16165</v>
      </c>
      <c r="U12516" t="s">
        <v>12418</v>
      </c>
      <c r="V12516">
        <v>238</v>
      </c>
      <c r="W12516">
        <v>11</v>
      </c>
      <c r="X12516">
        <v>2</v>
      </c>
      <c r="Y12516" t="s">
        <v>12765</v>
      </c>
      <c r="Z12516" t="s">
        <v>12420</v>
      </c>
      <c r="AA12516" t="s">
        <v>12429</v>
      </c>
      <c r="AB12516" t="s">
        <v>12473</v>
      </c>
      <c r="AC12516">
        <v>2</v>
      </c>
      <c r="AD12516" s="123">
        <v>40029</v>
      </c>
      <c r="AE12516" t="s">
        <v>12431</v>
      </c>
      <c r="AG12516">
        <v>40005832</v>
      </c>
      <c r="AL12516" t="s">
        <v>12473</v>
      </c>
      <c r="AN12516">
        <v>3900330401</v>
      </c>
      <c r="AO12516">
        <v>16</v>
      </c>
      <c r="AP12516" t="s">
        <v>12424</v>
      </c>
      <c r="AQ12516" t="s">
        <v>11408</v>
      </c>
      <c r="AR12516">
        <v>4100</v>
      </c>
      <c r="AT12516">
        <v>0</v>
      </c>
      <c r="AV12516" t="s">
        <v>14803</v>
      </c>
      <c r="AW12516">
        <v>116100</v>
      </c>
    </row>
    <row r="12517" spans="1:49" x14ac:dyDescent="0.25">
      <c r="A12517">
        <v>4100</v>
      </c>
      <c r="B12517">
        <v>30110</v>
      </c>
      <c r="C12517">
        <v>4046</v>
      </c>
      <c r="D12517">
        <v>410</v>
      </c>
      <c r="E12517" s="124" t="s">
        <v>25614</v>
      </c>
      <c r="F12517" t="str">
        <f t="shared" si="264"/>
        <v>Tom HusselsteinFEDEX GROUND VANCOUVER</v>
      </c>
      <c r="G12517" s="150" t="str">
        <f t="shared" si="265"/>
        <v>Tom Husselstein</v>
      </c>
      <c r="H12517" s="149" t="s">
        <v>3488</v>
      </c>
      <c r="I12517">
        <v>40008979</v>
      </c>
      <c r="K12517" t="s">
        <v>25666</v>
      </c>
      <c r="L12517" t="s">
        <v>25633</v>
      </c>
      <c r="M12517" t="s">
        <v>17763</v>
      </c>
      <c r="N12517" t="s">
        <v>25667</v>
      </c>
      <c r="Q12517" t="s">
        <v>13237</v>
      </c>
      <c r="R12517" t="s">
        <v>12416</v>
      </c>
      <c r="S12517" t="s">
        <v>25668</v>
      </c>
      <c r="U12517" t="s">
        <v>12418</v>
      </c>
      <c r="V12517">
        <v>203</v>
      </c>
      <c r="W12517">
        <v>11</v>
      </c>
      <c r="X12517">
        <v>1</v>
      </c>
      <c r="Y12517" t="s">
        <v>12419</v>
      </c>
      <c r="Z12517" t="s">
        <v>12420</v>
      </c>
      <c r="AA12517" t="s">
        <v>12485</v>
      </c>
      <c r="AB12517" t="s">
        <v>12757</v>
      </c>
      <c r="AC12517">
        <v>2</v>
      </c>
      <c r="AD12517" s="123">
        <v>44140</v>
      </c>
      <c r="AE12517" t="s">
        <v>12528</v>
      </c>
      <c r="AG12517">
        <v>40008979</v>
      </c>
      <c r="AL12517" t="s">
        <v>12757</v>
      </c>
      <c r="AN12517">
        <v>7000329081</v>
      </c>
      <c r="AO12517">
        <v>16</v>
      </c>
      <c r="AP12517" t="s">
        <v>12424</v>
      </c>
      <c r="AQ12517" t="s">
        <v>11408</v>
      </c>
      <c r="AR12517">
        <v>4100</v>
      </c>
      <c r="AT12517">
        <v>0</v>
      </c>
      <c r="AV12517" t="s">
        <v>25669</v>
      </c>
      <c r="AW12517">
        <v>116100</v>
      </c>
    </row>
    <row r="12518" spans="1:49" x14ac:dyDescent="0.25">
      <c r="A12518">
        <v>4100</v>
      </c>
      <c r="B12518">
        <v>30110</v>
      </c>
      <c r="C12518">
        <v>4046</v>
      </c>
      <c r="D12518">
        <v>418</v>
      </c>
      <c r="E12518" s="124" t="s">
        <v>25614</v>
      </c>
      <c r="F12518" t="str">
        <f t="shared" si="264"/>
        <v>Tom HusselsteinFENNER DUNLOP</v>
      </c>
      <c r="G12518" s="150" t="str">
        <f t="shared" si="265"/>
        <v>Tom Husselstein</v>
      </c>
      <c r="H12518" s="149" t="s">
        <v>3507</v>
      </c>
      <c r="I12518">
        <v>40006040</v>
      </c>
      <c r="K12518" t="s">
        <v>25670</v>
      </c>
      <c r="L12518" t="s">
        <v>12881</v>
      </c>
      <c r="M12518" t="s">
        <v>12882</v>
      </c>
      <c r="N12518">
        <v>80216</v>
      </c>
      <c r="Q12518" t="s">
        <v>12415</v>
      </c>
      <c r="R12518" t="s">
        <v>12416</v>
      </c>
      <c r="S12518" t="s">
        <v>25671</v>
      </c>
      <c r="T12518">
        <v>198</v>
      </c>
      <c r="U12518" t="s">
        <v>12418</v>
      </c>
      <c r="W12518">
        <v>11</v>
      </c>
      <c r="X12518">
        <v>2</v>
      </c>
      <c r="Y12518" t="s">
        <v>12765</v>
      </c>
      <c r="Z12518" t="s">
        <v>12420</v>
      </c>
      <c r="AA12518" t="s">
        <v>24524</v>
      </c>
      <c r="AB12518" t="s">
        <v>14028</v>
      </c>
      <c r="AC12518">
        <v>2</v>
      </c>
      <c r="AD12518" s="123">
        <v>39785</v>
      </c>
      <c r="AE12518" t="s">
        <v>24525</v>
      </c>
      <c r="AG12518">
        <v>40006040</v>
      </c>
      <c r="AL12518" t="s">
        <v>14028</v>
      </c>
      <c r="AN12518">
        <v>603101401</v>
      </c>
      <c r="AO12518">
        <v>16</v>
      </c>
      <c r="AP12518" t="s">
        <v>12424</v>
      </c>
      <c r="AQ12518" t="s">
        <v>11408</v>
      </c>
      <c r="AR12518">
        <v>4100</v>
      </c>
      <c r="AT12518">
        <v>0</v>
      </c>
      <c r="AV12518" t="s">
        <v>25672</v>
      </c>
      <c r="AW12518">
        <v>116100</v>
      </c>
    </row>
    <row r="12519" spans="1:49" x14ac:dyDescent="0.25">
      <c r="A12519">
        <v>4100</v>
      </c>
      <c r="B12519">
        <v>30110</v>
      </c>
      <c r="C12519">
        <v>4046</v>
      </c>
      <c r="D12519">
        <v>418</v>
      </c>
      <c r="E12519" s="124" t="s">
        <v>25614</v>
      </c>
      <c r="F12519" t="str">
        <f t="shared" si="264"/>
        <v>Tom HusselsteinGHX INDUSTRIAL DBA DELTA RUBBER</v>
      </c>
      <c r="G12519" s="150" t="str">
        <f t="shared" si="265"/>
        <v>Tom Husselstein</v>
      </c>
      <c r="H12519" s="149" t="s">
        <v>3955</v>
      </c>
      <c r="I12519">
        <v>40006012</v>
      </c>
      <c r="L12519" t="s">
        <v>14872</v>
      </c>
      <c r="M12519" t="s">
        <v>12494</v>
      </c>
      <c r="O12519">
        <v>450849</v>
      </c>
      <c r="P12519" t="s">
        <v>25673</v>
      </c>
      <c r="Q12519" t="s">
        <v>12415</v>
      </c>
      <c r="R12519" t="s">
        <v>12416</v>
      </c>
      <c r="S12519" t="s">
        <v>25674</v>
      </c>
      <c r="T12519">
        <v>50</v>
      </c>
      <c r="U12519" t="s">
        <v>12418</v>
      </c>
      <c r="W12519">
        <v>11</v>
      </c>
      <c r="X12519">
        <v>2</v>
      </c>
      <c r="Y12519" t="s">
        <v>12765</v>
      </c>
      <c r="Z12519" t="s">
        <v>12420</v>
      </c>
      <c r="AA12519" t="s">
        <v>24524</v>
      </c>
      <c r="AB12519" t="s">
        <v>14028</v>
      </c>
      <c r="AC12519">
        <v>2</v>
      </c>
      <c r="AD12519" s="123">
        <v>39785</v>
      </c>
      <c r="AE12519" t="s">
        <v>24525</v>
      </c>
      <c r="AG12519">
        <v>40006012</v>
      </c>
      <c r="AL12519" t="s">
        <v>14028</v>
      </c>
      <c r="AN12519">
        <v>4420114401</v>
      </c>
      <c r="AO12519">
        <v>16</v>
      </c>
      <c r="AP12519" t="s">
        <v>12424</v>
      </c>
      <c r="AQ12519" t="s">
        <v>11408</v>
      </c>
      <c r="AR12519">
        <v>4100</v>
      </c>
      <c r="AT12519">
        <v>0</v>
      </c>
      <c r="AV12519" t="s">
        <v>14874</v>
      </c>
      <c r="AW12519">
        <v>116100</v>
      </c>
    </row>
    <row r="12520" spans="1:49" x14ac:dyDescent="0.25">
      <c r="A12520">
        <v>4100</v>
      </c>
      <c r="B12520">
        <v>30110</v>
      </c>
      <c r="C12520">
        <v>4046</v>
      </c>
      <c r="D12520">
        <v>418</v>
      </c>
      <c r="E12520" s="124" t="s">
        <v>25614</v>
      </c>
      <c r="F12520" t="str">
        <f t="shared" si="264"/>
        <v>Tom HusselsteinGOODALL RUBBER CO</v>
      </c>
      <c r="G12520" s="150" t="str">
        <f t="shared" si="265"/>
        <v>Tom Husselstein</v>
      </c>
      <c r="H12520" s="149" t="s">
        <v>4058</v>
      </c>
      <c r="I12520">
        <v>40006184</v>
      </c>
      <c r="K12520" t="s">
        <v>25675</v>
      </c>
      <c r="L12520" t="s">
        <v>25676</v>
      </c>
      <c r="M12520" t="s">
        <v>25677</v>
      </c>
      <c r="N12520" t="s">
        <v>25678</v>
      </c>
      <c r="Q12520" t="s">
        <v>13237</v>
      </c>
      <c r="R12520" t="s">
        <v>12416</v>
      </c>
      <c r="S12520" t="s">
        <v>25679</v>
      </c>
      <c r="T12520">
        <v>3536</v>
      </c>
      <c r="U12520" t="s">
        <v>12418</v>
      </c>
      <c r="W12520">
        <v>12</v>
      </c>
      <c r="X12520">
        <v>2</v>
      </c>
      <c r="Y12520" t="s">
        <v>12765</v>
      </c>
      <c r="Z12520" t="s">
        <v>12420</v>
      </c>
      <c r="AA12520" t="s">
        <v>24524</v>
      </c>
      <c r="AB12520" t="s">
        <v>14028</v>
      </c>
      <c r="AC12520">
        <v>4</v>
      </c>
      <c r="AD12520" s="123">
        <v>39785</v>
      </c>
      <c r="AE12520" t="s">
        <v>24525</v>
      </c>
      <c r="AG12520">
        <v>40006184</v>
      </c>
      <c r="AL12520" t="s">
        <v>14028</v>
      </c>
      <c r="AN12520">
        <v>7000501401</v>
      </c>
      <c r="AO12520">
        <v>16</v>
      </c>
      <c r="AP12520" t="s">
        <v>12424</v>
      </c>
      <c r="AQ12520" t="s">
        <v>11408</v>
      </c>
      <c r="AR12520">
        <v>4100</v>
      </c>
      <c r="AS12520" t="s">
        <v>12491</v>
      </c>
      <c r="AT12520">
        <v>0</v>
      </c>
      <c r="AV12520" t="s">
        <v>25680</v>
      </c>
      <c r="AW12520">
        <v>116120</v>
      </c>
    </row>
    <row r="12521" spans="1:49" x14ac:dyDescent="0.25">
      <c r="A12521">
        <v>4100</v>
      </c>
      <c r="B12521">
        <v>30110</v>
      </c>
      <c r="C12521">
        <v>4046</v>
      </c>
      <c r="D12521">
        <v>418</v>
      </c>
      <c r="E12521" s="124" t="s">
        <v>25614</v>
      </c>
      <c r="F12521" t="str">
        <f t="shared" si="264"/>
        <v>Tom HusselsteinGREEN RUBBER-KENNEDY AG</v>
      </c>
      <c r="G12521" s="150" t="str">
        <f t="shared" si="265"/>
        <v>Tom Husselstein</v>
      </c>
      <c r="H12521" s="149" t="s">
        <v>13617</v>
      </c>
      <c r="I12521">
        <v>40006178</v>
      </c>
      <c r="L12521" t="s">
        <v>14881</v>
      </c>
      <c r="M12521" t="s">
        <v>13237</v>
      </c>
      <c r="N12521">
        <v>93962</v>
      </c>
      <c r="O12521">
        <v>7488</v>
      </c>
      <c r="Q12521" t="s">
        <v>12415</v>
      </c>
      <c r="R12521" t="s">
        <v>12416</v>
      </c>
      <c r="S12521" t="s">
        <v>25681</v>
      </c>
      <c r="T12521">
        <v>3354</v>
      </c>
      <c r="U12521" t="s">
        <v>12418</v>
      </c>
      <c r="W12521">
        <v>11</v>
      </c>
      <c r="X12521">
        <v>2</v>
      </c>
      <c r="Y12521" t="s">
        <v>12765</v>
      </c>
      <c r="Z12521" t="s">
        <v>12420</v>
      </c>
      <c r="AA12521" t="s">
        <v>24524</v>
      </c>
      <c r="AB12521" t="s">
        <v>12830</v>
      </c>
      <c r="AC12521">
        <v>2</v>
      </c>
      <c r="AD12521" s="123">
        <v>39785</v>
      </c>
      <c r="AE12521" t="s">
        <v>24525</v>
      </c>
      <c r="AG12521">
        <v>40006178</v>
      </c>
      <c r="AL12521" t="s">
        <v>12830</v>
      </c>
      <c r="AN12521">
        <v>505383311</v>
      </c>
      <c r="AO12521">
        <v>16</v>
      </c>
      <c r="AP12521" t="s">
        <v>12424</v>
      </c>
      <c r="AQ12521" t="s">
        <v>11408</v>
      </c>
      <c r="AR12521">
        <v>4100</v>
      </c>
      <c r="AT12521">
        <v>2007</v>
      </c>
      <c r="AV12521" t="s">
        <v>14883</v>
      </c>
      <c r="AW12521">
        <v>116100</v>
      </c>
    </row>
    <row r="12522" spans="1:49" x14ac:dyDescent="0.25">
      <c r="A12522">
        <v>4100</v>
      </c>
      <c r="B12522">
        <v>30110</v>
      </c>
      <c r="C12522">
        <v>4046</v>
      </c>
      <c r="D12522">
        <v>418</v>
      </c>
      <c r="E12522" s="124" t="s">
        <v>25614</v>
      </c>
      <c r="F12522" t="str">
        <f t="shared" si="264"/>
        <v>Tom HusselsteinHOFFMEYER CO INC</v>
      </c>
      <c r="G12522" s="150" t="str">
        <f t="shared" si="265"/>
        <v>Tom Husselstein</v>
      </c>
      <c r="H12522" s="149" t="s">
        <v>4388</v>
      </c>
      <c r="I12522">
        <v>40006022</v>
      </c>
      <c r="K12522" t="s">
        <v>25682</v>
      </c>
      <c r="L12522" t="s">
        <v>14617</v>
      </c>
      <c r="M12522" t="s">
        <v>13237</v>
      </c>
      <c r="N12522">
        <v>94577</v>
      </c>
      <c r="Q12522" t="s">
        <v>12415</v>
      </c>
      <c r="R12522" t="s">
        <v>12416</v>
      </c>
      <c r="S12522" t="s">
        <v>25683</v>
      </c>
      <c r="T12522">
        <v>127</v>
      </c>
      <c r="U12522" t="s">
        <v>12418</v>
      </c>
      <c r="W12522">
        <v>11</v>
      </c>
      <c r="X12522">
        <v>2</v>
      </c>
      <c r="Y12522" t="s">
        <v>12765</v>
      </c>
      <c r="Z12522" t="s">
        <v>12420</v>
      </c>
      <c r="AA12522" t="s">
        <v>24524</v>
      </c>
      <c r="AB12522" t="s">
        <v>14028</v>
      </c>
      <c r="AC12522">
        <v>2</v>
      </c>
      <c r="AD12522" s="123">
        <v>39785</v>
      </c>
      <c r="AE12522" t="s">
        <v>24525</v>
      </c>
      <c r="AG12522">
        <v>40006022</v>
      </c>
      <c r="AL12522" t="s">
        <v>14028</v>
      </c>
      <c r="AN12522">
        <v>500130801</v>
      </c>
      <c r="AO12522">
        <v>16</v>
      </c>
      <c r="AP12522" t="s">
        <v>12424</v>
      </c>
      <c r="AQ12522" t="s">
        <v>11408</v>
      </c>
      <c r="AR12522">
        <v>4100</v>
      </c>
      <c r="AT12522">
        <v>0</v>
      </c>
      <c r="AV12522" t="s">
        <v>4387</v>
      </c>
      <c r="AW12522">
        <v>116100</v>
      </c>
    </row>
    <row r="12523" spans="1:49" x14ac:dyDescent="0.25">
      <c r="A12523">
        <v>4100</v>
      </c>
      <c r="B12523">
        <v>30110</v>
      </c>
      <c r="C12523">
        <v>4046</v>
      </c>
      <c r="D12523">
        <v>418</v>
      </c>
      <c r="E12523" s="124" t="s">
        <v>25614</v>
      </c>
      <c r="F12523" t="str">
        <f t="shared" si="264"/>
        <v>Tom HusselsteinIBT  INC</v>
      </c>
      <c r="G12523" s="150" t="str">
        <f t="shared" si="265"/>
        <v>Tom Husselstein</v>
      </c>
      <c r="H12523" s="149" t="s">
        <v>4484</v>
      </c>
      <c r="I12523">
        <v>40006087</v>
      </c>
      <c r="L12523" t="s">
        <v>16067</v>
      </c>
      <c r="M12523" t="s">
        <v>13999</v>
      </c>
      <c r="N12523">
        <v>66201</v>
      </c>
      <c r="O12523">
        <v>2982</v>
      </c>
      <c r="Q12523" t="s">
        <v>12415</v>
      </c>
      <c r="R12523" t="s">
        <v>12416</v>
      </c>
      <c r="S12523" t="s">
        <v>16224</v>
      </c>
      <c r="T12523">
        <v>643</v>
      </c>
      <c r="U12523" t="s">
        <v>12418</v>
      </c>
      <c r="W12523">
        <v>11</v>
      </c>
      <c r="X12523">
        <v>2</v>
      </c>
      <c r="Y12523" t="s">
        <v>12765</v>
      </c>
      <c r="Z12523" t="s">
        <v>12420</v>
      </c>
      <c r="AA12523" t="s">
        <v>24524</v>
      </c>
      <c r="AB12523" t="s">
        <v>12422</v>
      </c>
      <c r="AC12523">
        <v>2</v>
      </c>
      <c r="AD12523" s="123">
        <v>39785</v>
      </c>
      <c r="AE12523" t="s">
        <v>24525</v>
      </c>
      <c r="AG12523">
        <v>40006087</v>
      </c>
      <c r="AL12523" t="s">
        <v>12422</v>
      </c>
      <c r="AN12523">
        <v>1709105801</v>
      </c>
      <c r="AO12523">
        <v>16</v>
      </c>
      <c r="AP12523" t="s">
        <v>12424</v>
      </c>
      <c r="AQ12523" t="s">
        <v>11408</v>
      </c>
      <c r="AR12523">
        <v>4100</v>
      </c>
      <c r="AT12523">
        <v>2007</v>
      </c>
      <c r="AV12523" t="s">
        <v>4484</v>
      </c>
      <c r="AW12523">
        <v>116100</v>
      </c>
    </row>
    <row r="12524" spans="1:49" x14ac:dyDescent="0.25">
      <c r="A12524">
        <v>4100</v>
      </c>
      <c r="B12524">
        <v>30110</v>
      </c>
      <c r="C12524">
        <v>4046</v>
      </c>
      <c r="D12524">
        <v>418</v>
      </c>
      <c r="E12524" s="124" t="s">
        <v>25614</v>
      </c>
      <c r="F12524" t="str">
        <f t="shared" si="264"/>
        <v>Tom HusselsteinINTERNATIONAL BELT &amp; RUBBER</v>
      </c>
      <c r="G12524" s="150" t="str">
        <f t="shared" si="265"/>
        <v>Tom Husselstein</v>
      </c>
      <c r="H12524" s="149" t="s">
        <v>4713</v>
      </c>
      <c r="I12524">
        <v>40006169</v>
      </c>
      <c r="K12524" t="s">
        <v>25684</v>
      </c>
      <c r="L12524" t="s">
        <v>14178</v>
      </c>
      <c r="M12524" t="s">
        <v>12484</v>
      </c>
      <c r="N12524">
        <v>98001</v>
      </c>
      <c r="Q12524" t="s">
        <v>12415</v>
      </c>
      <c r="R12524" t="s">
        <v>12416</v>
      </c>
      <c r="S12524" t="s">
        <v>19946</v>
      </c>
      <c r="T12524">
        <v>3236</v>
      </c>
      <c r="U12524" t="s">
        <v>12418</v>
      </c>
      <c r="W12524">
        <v>11</v>
      </c>
      <c r="X12524">
        <v>2</v>
      </c>
      <c r="Y12524" t="s">
        <v>12765</v>
      </c>
      <c r="Z12524" t="s">
        <v>12420</v>
      </c>
      <c r="AA12524" t="s">
        <v>24524</v>
      </c>
      <c r="AB12524" t="s">
        <v>12422</v>
      </c>
      <c r="AC12524">
        <v>2</v>
      </c>
      <c r="AD12524" s="123">
        <v>39785</v>
      </c>
      <c r="AE12524" t="s">
        <v>24525</v>
      </c>
      <c r="AG12524">
        <v>40006169</v>
      </c>
      <c r="AL12524" t="s">
        <v>12422</v>
      </c>
      <c r="AN12524">
        <v>4805300301</v>
      </c>
      <c r="AO12524">
        <v>16</v>
      </c>
      <c r="AP12524" t="s">
        <v>12424</v>
      </c>
      <c r="AQ12524" t="s">
        <v>11408</v>
      </c>
      <c r="AR12524">
        <v>4100</v>
      </c>
      <c r="AT12524">
        <v>2007</v>
      </c>
      <c r="AV12524" t="s">
        <v>14926</v>
      </c>
      <c r="AW12524">
        <v>116100</v>
      </c>
    </row>
    <row r="12525" spans="1:49" x14ac:dyDescent="0.25">
      <c r="A12525">
        <v>4100</v>
      </c>
      <c r="B12525">
        <v>30110</v>
      </c>
      <c r="C12525">
        <v>4046</v>
      </c>
      <c r="D12525">
        <v>418</v>
      </c>
      <c r="E12525" s="124" t="s">
        <v>25614</v>
      </c>
      <c r="F12525" t="str">
        <f t="shared" si="264"/>
        <v>Tom HusselsteinINTERROLL ENGINEERING WEST INC.</v>
      </c>
      <c r="G12525" s="150" t="str">
        <f t="shared" si="265"/>
        <v>Tom Husselstein</v>
      </c>
      <c r="H12525" s="149" t="s">
        <v>4746</v>
      </c>
      <c r="I12525">
        <v>40006088</v>
      </c>
      <c r="K12525" t="s">
        <v>25685</v>
      </c>
      <c r="L12525" t="s">
        <v>22158</v>
      </c>
      <c r="M12525" t="s">
        <v>12882</v>
      </c>
      <c r="N12525">
        <v>81212</v>
      </c>
      <c r="Q12525" t="s">
        <v>12415</v>
      </c>
      <c r="R12525" t="s">
        <v>12416</v>
      </c>
      <c r="S12525" t="s">
        <v>22160</v>
      </c>
      <c r="T12525">
        <v>647</v>
      </c>
      <c r="U12525" t="s">
        <v>12418</v>
      </c>
      <c r="V12525">
        <v>95</v>
      </c>
      <c r="W12525">
        <v>11</v>
      </c>
      <c r="X12525">
        <v>0</v>
      </c>
      <c r="Y12525" t="s">
        <v>12765</v>
      </c>
      <c r="Z12525" t="s">
        <v>12420</v>
      </c>
      <c r="AA12525" t="s">
        <v>24524</v>
      </c>
      <c r="AB12525" t="s">
        <v>12997</v>
      </c>
      <c r="AC12525">
        <v>2</v>
      </c>
      <c r="AD12525" s="123">
        <v>39785</v>
      </c>
      <c r="AE12525" t="s">
        <v>24525</v>
      </c>
      <c r="AG12525">
        <v>40006088</v>
      </c>
      <c r="AL12525" t="s">
        <v>12997</v>
      </c>
      <c r="AN12525">
        <v>604300801</v>
      </c>
      <c r="AO12525">
        <v>16</v>
      </c>
      <c r="AP12525" t="s">
        <v>12424</v>
      </c>
      <c r="AQ12525" t="s">
        <v>11408</v>
      </c>
      <c r="AR12525">
        <v>4100</v>
      </c>
      <c r="AT12525">
        <v>2007</v>
      </c>
      <c r="AV12525" t="s">
        <v>16856</v>
      </c>
      <c r="AW12525">
        <v>116100</v>
      </c>
    </row>
    <row r="12526" spans="1:49" x14ac:dyDescent="0.25">
      <c r="A12526">
        <v>4100</v>
      </c>
      <c r="B12526">
        <v>30110</v>
      </c>
      <c r="C12526">
        <v>4046</v>
      </c>
      <c r="D12526">
        <v>418</v>
      </c>
      <c r="E12526" s="124" t="s">
        <v>25614</v>
      </c>
      <c r="F12526" t="str">
        <f t="shared" si="264"/>
        <v>Tom HusselsteinKAMAN INDUSTRIAL- POCATELLO</v>
      </c>
      <c r="G12526" s="150" t="str">
        <f t="shared" si="265"/>
        <v>Tom Husselstein</v>
      </c>
      <c r="H12526" s="149" t="s">
        <v>5099</v>
      </c>
      <c r="I12526">
        <v>40006150</v>
      </c>
      <c r="K12526" t="s">
        <v>12894</v>
      </c>
      <c r="L12526" t="s">
        <v>12895</v>
      </c>
      <c r="M12526" t="s">
        <v>12896</v>
      </c>
      <c r="N12526">
        <v>46802</v>
      </c>
      <c r="Q12526" t="s">
        <v>12415</v>
      </c>
      <c r="R12526" t="s">
        <v>12416</v>
      </c>
      <c r="S12526" t="s">
        <v>25686</v>
      </c>
      <c r="T12526">
        <v>1759</v>
      </c>
      <c r="U12526" t="s">
        <v>12418</v>
      </c>
      <c r="V12526">
        <v>207</v>
      </c>
      <c r="W12526">
        <v>11</v>
      </c>
      <c r="X12526">
        <v>2</v>
      </c>
      <c r="Y12526" t="s">
        <v>12765</v>
      </c>
      <c r="Z12526" t="s">
        <v>12420</v>
      </c>
      <c r="AA12526" t="s">
        <v>24524</v>
      </c>
      <c r="AB12526" t="s">
        <v>12422</v>
      </c>
      <c r="AC12526">
        <v>2</v>
      </c>
      <c r="AD12526" s="123">
        <v>39785</v>
      </c>
      <c r="AE12526" t="s">
        <v>24525</v>
      </c>
      <c r="AG12526">
        <v>40006150</v>
      </c>
      <c r="AL12526" t="s">
        <v>12422</v>
      </c>
      <c r="AN12526">
        <v>1500304701</v>
      </c>
      <c r="AO12526">
        <v>16</v>
      </c>
      <c r="AP12526" t="s">
        <v>12424</v>
      </c>
      <c r="AQ12526" t="s">
        <v>11408</v>
      </c>
      <c r="AR12526">
        <v>4100</v>
      </c>
      <c r="AT12526">
        <v>0</v>
      </c>
      <c r="AV12526" t="s">
        <v>5036</v>
      </c>
      <c r="AW12526">
        <v>116100</v>
      </c>
    </row>
    <row r="12527" spans="1:49" x14ac:dyDescent="0.25">
      <c r="A12527">
        <v>4100</v>
      </c>
      <c r="B12527">
        <v>30110</v>
      </c>
      <c r="C12527">
        <v>4046</v>
      </c>
      <c r="D12527">
        <v>418</v>
      </c>
      <c r="E12527" s="124" t="s">
        <v>25614</v>
      </c>
      <c r="F12527" t="str">
        <f t="shared" si="264"/>
        <v>Tom HusselsteinKAMAN INDUSTRIAL TECH</v>
      </c>
      <c r="G12527" s="150" t="str">
        <f t="shared" si="265"/>
        <v>Tom Husselstein</v>
      </c>
      <c r="H12527" s="149" t="s">
        <v>5100</v>
      </c>
      <c r="I12527">
        <v>40006116</v>
      </c>
      <c r="K12527" t="s">
        <v>12894</v>
      </c>
      <c r="L12527" t="s">
        <v>12895</v>
      </c>
      <c r="M12527" t="s">
        <v>12896</v>
      </c>
      <c r="N12527">
        <v>46802</v>
      </c>
      <c r="Q12527" t="s">
        <v>12415</v>
      </c>
      <c r="R12527" t="s">
        <v>12416</v>
      </c>
      <c r="S12527">
        <v>7146700106</v>
      </c>
      <c r="T12527" t="s">
        <v>25687</v>
      </c>
      <c r="U12527" t="s">
        <v>12418</v>
      </c>
      <c r="V12527">
        <v>207</v>
      </c>
      <c r="W12527">
        <v>11</v>
      </c>
      <c r="X12527">
        <v>2</v>
      </c>
      <c r="Y12527" t="s">
        <v>12765</v>
      </c>
      <c r="Z12527" t="s">
        <v>12420</v>
      </c>
      <c r="AA12527" t="s">
        <v>24524</v>
      </c>
      <c r="AB12527" t="s">
        <v>12422</v>
      </c>
      <c r="AC12527">
        <v>2</v>
      </c>
      <c r="AD12527" s="123">
        <v>39785</v>
      </c>
      <c r="AE12527" t="s">
        <v>24525</v>
      </c>
      <c r="AG12527">
        <v>40006116</v>
      </c>
      <c r="AL12527" t="s">
        <v>12422</v>
      </c>
      <c r="AN12527">
        <v>1500304701</v>
      </c>
      <c r="AO12527">
        <v>16</v>
      </c>
      <c r="AP12527" t="s">
        <v>12424</v>
      </c>
      <c r="AQ12527" t="s">
        <v>11408</v>
      </c>
      <c r="AR12527">
        <v>4100</v>
      </c>
      <c r="AT12527">
        <v>2007</v>
      </c>
      <c r="AV12527" t="s">
        <v>5036</v>
      </c>
      <c r="AW12527">
        <v>116100</v>
      </c>
    </row>
    <row r="12528" spans="1:49" x14ac:dyDescent="0.25">
      <c r="A12528">
        <v>4100</v>
      </c>
      <c r="B12528">
        <v>30110</v>
      </c>
      <c r="C12528">
        <v>4046</v>
      </c>
      <c r="D12528">
        <v>418</v>
      </c>
      <c r="E12528" s="124" t="s">
        <v>25614</v>
      </c>
      <c r="F12528" t="str">
        <f t="shared" si="264"/>
        <v>Tom HusselsteinKANSAS CITY RUBBER &amp; BELT</v>
      </c>
      <c r="G12528" s="150" t="str">
        <f t="shared" si="265"/>
        <v>Tom Husselstein</v>
      </c>
      <c r="H12528" s="149" t="s">
        <v>5121</v>
      </c>
      <c r="I12528">
        <v>40006058</v>
      </c>
      <c r="K12528" t="s">
        <v>16257</v>
      </c>
      <c r="L12528" t="s">
        <v>13326</v>
      </c>
      <c r="M12528" t="s">
        <v>13327</v>
      </c>
      <c r="N12528">
        <v>64127</v>
      </c>
      <c r="Q12528" t="s">
        <v>12415</v>
      </c>
      <c r="R12528" t="s">
        <v>12416</v>
      </c>
      <c r="S12528" t="s">
        <v>16258</v>
      </c>
      <c r="T12528">
        <v>320</v>
      </c>
      <c r="U12528" t="s">
        <v>12418</v>
      </c>
      <c r="W12528">
        <v>11</v>
      </c>
      <c r="X12528">
        <v>2</v>
      </c>
      <c r="Y12528" t="s">
        <v>12765</v>
      </c>
      <c r="Z12528" t="s">
        <v>12420</v>
      </c>
      <c r="AA12528" t="s">
        <v>24524</v>
      </c>
      <c r="AB12528" t="s">
        <v>12422</v>
      </c>
      <c r="AC12528">
        <v>2</v>
      </c>
      <c r="AD12528" s="123">
        <v>39785</v>
      </c>
      <c r="AE12528" t="s">
        <v>24525</v>
      </c>
      <c r="AG12528">
        <v>40006058</v>
      </c>
      <c r="AL12528" t="s">
        <v>12422</v>
      </c>
      <c r="AN12528">
        <v>2609506901</v>
      </c>
      <c r="AO12528">
        <v>16</v>
      </c>
      <c r="AP12528" t="s">
        <v>12424</v>
      </c>
      <c r="AQ12528" t="s">
        <v>11408</v>
      </c>
      <c r="AR12528">
        <v>4100</v>
      </c>
      <c r="AS12528" t="s">
        <v>12491</v>
      </c>
      <c r="AT12528">
        <v>2007</v>
      </c>
      <c r="AV12528" t="s">
        <v>16259</v>
      </c>
      <c r="AW12528">
        <v>116100</v>
      </c>
    </row>
    <row r="12529" spans="1:49" x14ac:dyDescent="0.25">
      <c r="A12529">
        <v>4100</v>
      </c>
      <c r="B12529">
        <v>30110</v>
      </c>
      <c r="C12529">
        <v>4046</v>
      </c>
      <c r="D12529">
        <v>418</v>
      </c>
      <c r="E12529" s="124" t="s">
        <v>25614</v>
      </c>
      <c r="F12529" t="str">
        <f t="shared" si="264"/>
        <v>Tom HusselsteinLUFKIN RUBBER &amp; GASKET CO, INC</v>
      </c>
      <c r="G12529" s="150" t="str">
        <f t="shared" si="265"/>
        <v>Tom Husselstein</v>
      </c>
      <c r="H12529" s="149" t="s">
        <v>5630</v>
      </c>
      <c r="I12529">
        <v>40006075</v>
      </c>
      <c r="L12529" t="s">
        <v>19626</v>
      </c>
      <c r="M12529" t="s">
        <v>12494</v>
      </c>
      <c r="O12529">
        <v>150356</v>
      </c>
      <c r="P12529" t="s">
        <v>19627</v>
      </c>
      <c r="Q12529" t="s">
        <v>12415</v>
      </c>
      <c r="R12529" t="s">
        <v>12416</v>
      </c>
      <c r="S12529" t="s">
        <v>19628</v>
      </c>
      <c r="T12529">
        <v>544</v>
      </c>
      <c r="U12529" t="s">
        <v>12418</v>
      </c>
      <c r="W12529">
        <v>11</v>
      </c>
      <c r="X12529">
        <v>2</v>
      </c>
      <c r="Y12529" t="s">
        <v>12765</v>
      </c>
      <c r="Z12529" t="s">
        <v>12420</v>
      </c>
      <c r="AA12529" t="s">
        <v>24524</v>
      </c>
      <c r="AB12529" t="s">
        <v>14028</v>
      </c>
      <c r="AC12529">
        <v>2</v>
      </c>
      <c r="AD12529" s="123">
        <v>39785</v>
      </c>
      <c r="AE12529" t="s">
        <v>24525</v>
      </c>
      <c r="AG12529">
        <v>40006075</v>
      </c>
      <c r="AL12529" t="s">
        <v>14028</v>
      </c>
      <c r="AN12529">
        <v>4400518501</v>
      </c>
      <c r="AO12529">
        <v>16</v>
      </c>
      <c r="AP12529" t="s">
        <v>12424</v>
      </c>
      <c r="AQ12529" t="s">
        <v>11408</v>
      </c>
      <c r="AR12529">
        <v>4100</v>
      </c>
      <c r="AT12529">
        <v>2007</v>
      </c>
      <c r="AV12529" t="s">
        <v>25688</v>
      </c>
      <c r="AW12529">
        <v>116100</v>
      </c>
    </row>
    <row r="12530" spans="1:49" x14ac:dyDescent="0.25">
      <c r="A12530">
        <v>4100</v>
      </c>
      <c r="B12530">
        <v>30110</v>
      </c>
      <c r="C12530">
        <v>4046</v>
      </c>
      <c r="D12530">
        <v>418</v>
      </c>
      <c r="E12530" s="124" t="s">
        <v>25614</v>
      </c>
      <c r="F12530" t="str">
        <f t="shared" si="264"/>
        <v>Tom HusselsteinMAXI-LIFT, INC</v>
      </c>
      <c r="G12530" s="150" t="str">
        <f t="shared" si="265"/>
        <v>Tom Husselstein</v>
      </c>
      <c r="H12530" s="149" t="s">
        <v>5841</v>
      </c>
      <c r="I12530">
        <v>40006756</v>
      </c>
      <c r="L12530" t="s">
        <v>12493</v>
      </c>
      <c r="M12530" t="s">
        <v>12494</v>
      </c>
      <c r="O12530">
        <v>700008</v>
      </c>
      <c r="P12530">
        <v>75370</v>
      </c>
      <c r="Q12530" t="s">
        <v>12415</v>
      </c>
      <c r="R12530" t="s">
        <v>12416</v>
      </c>
      <c r="S12530" t="s">
        <v>25689</v>
      </c>
      <c r="U12530" t="s">
        <v>12418</v>
      </c>
      <c r="W12530">
        <v>11</v>
      </c>
      <c r="X12530">
        <v>0</v>
      </c>
      <c r="Y12530" t="s">
        <v>12765</v>
      </c>
      <c r="Z12530" t="s">
        <v>12420</v>
      </c>
      <c r="AA12530" t="s">
        <v>12429</v>
      </c>
      <c r="AB12530" t="s">
        <v>12422</v>
      </c>
      <c r="AC12530">
        <v>2</v>
      </c>
      <c r="AD12530" s="123">
        <v>40954</v>
      </c>
      <c r="AE12530" t="s">
        <v>12431</v>
      </c>
      <c r="AG12530">
        <v>40006756</v>
      </c>
      <c r="AL12530" t="s">
        <v>12422</v>
      </c>
      <c r="AN12530">
        <v>4411307601</v>
      </c>
      <c r="AO12530">
        <v>16</v>
      </c>
      <c r="AP12530" t="s">
        <v>12424</v>
      </c>
      <c r="AQ12530" t="s">
        <v>11408</v>
      </c>
      <c r="AR12530">
        <v>4100</v>
      </c>
      <c r="AT12530">
        <v>0</v>
      </c>
      <c r="AV12530" t="s">
        <v>25690</v>
      </c>
      <c r="AW12530">
        <v>116100</v>
      </c>
    </row>
    <row r="12531" spans="1:49" x14ac:dyDescent="0.25">
      <c r="A12531">
        <v>4100</v>
      </c>
      <c r="B12531">
        <v>30110</v>
      </c>
      <c r="C12531">
        <v>4046</v>
      </c>
      <c r="D12531">
        <v>418</v>
      </c>
      <c r="E12531" s="124" t="s">
        <v>25614</v>
      </c>
      <c r="F12531" t="str">
        <f t="shared" si="264"/>
        <v>Tom HusselsteinMCGUIRE BEARING CO</v>
      </c>
      <c r="G12531" s="150" t="str">
        <f t="shared" si="265"/>
        <v>Tom Husselstein</v>
      </c>
      <c r="H12531" s="149" t="s">
        <v>5859</v>
      </c>
      <c r="I12531">
        <v>40006210</v>
      </c>
      <c r="K12531" t="s">
        <v>25691</v>
      </c>
      <c r="L12531" t="s">
        <v>19873</v>
      </c>
      <c r="M12531" t="s">
        <v>19470</v>
      </c>
      <c r="N12531" t="s">
        <v>25692</v>
      </c>
      <c r="Q12531" t="s">
        <v>12415</v>
      </c>
      <c r="R12531" t="s">
        <v>12416</v>
      </c>
      <c r="S12531" t="s">
        <v>22214</v>
      </c>
      <c r="T12531">
        <v>3939</v>
      </c>
      <c r="U12531" t="s">
        <v>12418</v>
      </c>
      <c r="W12531">
        <v>11</v>
      </c>
      <c r="X12531">
        <v>2</v>
      </c>
      <c r="Y12531" t="s">
        <v>12765</v>
      </c>
      <c r="Z12531" t="s">
        <v>12420</v>
      </c>
      <c r="AA12531" t="s">
        <v>24524</v>
      </c>
      <c r="AB12531" t="s">
        <v>12422</v>
      </c>
      <c r="AC12531">
        <v>2</v>
      </c>
      <c r="AD12531" s="123">
        <v>39785</v>
      </c>
      <c r="AE12531" t="s">
        <v>24525</v>
      </c>
      <c r="AG12531">
        <v>40006210</v>
      </c>
      <c r="AL12531" t="s">
        <v>12422</v>
      </c>
      <c r="AN12531">
        <v>1300100301</v>
      </c>
      <c r="AO12531">
        <v>16</v>
      </c>
      <c r="AP12531" t="s">
        <v>12424</v>
      </c>
      <c r="AQ12531" t="s">
        <v>11408</v>
      </c>
      <c r="AR12531">
        <v>4100</v>
      </c>
      <c r="AT12531">
        <v>0</v>
      </c>
      <c r="AV12531" t="s">
        <v>19994</v>
      </c>
      <c r="AW12531">
        <v>116100</v>
      </c>
    </row>
    <row r="12532" spans="1:49" x14ac:dyDescent="0.25">
      <c r="A12532">
        <v>4100</v>
      </c>
      <c r="B12532">
        <v>30110</v>
      </c>
      <c r="C12532">
        <v>4046</v>
      </c>
      <c r="D12532">
        <v>418</v>
      </c>
      <c r="E12532" s="124" t="s">
        <v>25614</v>
      </c>
      <c r="F12532" t="str">
        <f t="shared" si="264"/>
        <v>Tom HusselsteinMCGUIRE BEARING -IDAHO FALLS</v>
      </c>
      <c r="G12532" s="150" t="str">
        <f t="shared" si="265"/>
        <v>Tom Husselstein</v>
      </c>
      <c r="H12532" s="149" t="s">
        <v>5863</v>
      </c>
      <c r="I12532">
        <v>40007699</v>
      </c>
      <c r="K12532" t="s">
        <v>22207</v>
      </c>
      <c r="L12532" t="s">
        <v>22208</v>
      </c>
      <c r="M12532" t="s">
        <v>19470</v>
      </c>
      <c r="N12532">
        <v>83402</v>
      </c>
      <c r="Q12532" t="s">
        <v>12415</v>
      </c>
      <c r="R12532" t="s">
        <v>12416</v>
      </c>
      <c r="S12532" t="s">
        <v>25693</v>
      </c>
      <c r="U12532" t="s">
        <v>12418</v>
      </c>
      <c r="W12532">
        <v>11</v>
      </c>
      <c r="X12532">
        <v>2</v>
      </c>
      <c r="Y12532" t="s">
        <v>12765</v>
      </c>
      <c r="Z12532" t="s">
        <v>12420</v>
      </c>
      <c r="AA12532" t="s">
        <v>12429</v>
      </c>
      <c r="AB12532" t="s">
        <v>12422</v>
      </c>
      <c r="AC12532">
        <v>2</v>
      </c>
      <c r="AD12532" s="123">
        <v>42291</v>
      </c>
      <c r="AE12532" t="s">
        <v>12431</v>
      </c>
      <c r="AG12532">
        <v>40007699</v>
      </c>
      <c r="AL12532" t="s">
        <v>12422</v>
      </c>
      <c r="AN12532">
        <v>1301901301</v>
      </c>
      <c r="AO12532">
        <v>16</v>
      </c>
      <c r="AP12532" t="s">
        <v>12424</v>
      </c>
      <c r="AQ12532" t="s">
        <v>11408</v>
      </c>
      <c r="AR12532">
        <v>4100</v>
      </c>
      <c r="AT12532">
        <v>0</v>
      </c>
      <c r="AV12532" t="s">
        <v>19994</v>
      </c>
      <c r="AW12532">
        <v>116100</v>
      </c>
    </row>
    <row r="12533" spans="1:49" x14ac:dyDescent="0.25">
      <c r="A12533">
        <v>4100</v>
      </c>
      <c r="B12533">
        <v>30110</v>
      </c>
      <c r="C12533">
        <v>4046</v>
      </c>
      <c r="D12533">
        <v>418</v>
      </c>
      <c r="E12533" s="124" t="s">
        <v>25614</v>
      </c>
      <c r="F12533" t="str">
        <f t="shared" si="264"/>
        <v>Tom HusselsteinMECHANICAL DRIVES &amp; BELTING</v>
      </c>
      <c r="G12533" s="150" t="str">
        <f t="shared" si="265"/>
        <v>Tom Husselstein</v>
      </c>
      <c r="H12533" s="149" t="s">
        <v>5908</v>
      </c>
      <c r="I12533">
        <v>40006042</v>
      </c>
      <c r="J12533" t="s">
        <v>25694</v>
      </c>
      <c r="L12533" t="s">
        <v>15620</v>
      </c>
      <c r="M12533" t="s">
        <v>13237</v>
      </c>
      <c r="O12533">
        <v>23910</v>
      </c>
      <c r="P12533" t="s">
        <v>18156</v>
      </c>
      <c r="Q12533" t="s">
        <v>12415</v>
      </c>
      <c r="R12533" t="s">
        <v>12416</v>
      </c>
      <c r="S12533" t="s">
        <v>18157</v>
      </c>
      <c r="T12533">
        <v>218</v>
      </c>
      <c r="U12533" t="s">
        <v>12418</v>
      </c>
      <c r="W12533">
        <v>11</v>
      </c>
      <c r="X12533">
        <v>2</v>
      </c>
      <c r="Y12533" t="s">
        <v>12765</v>
      </c>
      <c r="Z12533" t="s">
        <v>12420</v>
      </c>
      <c r="AA12533" t="s">
        <v>24524</v>
      </c>
      <c r="AB12533" t="s">
        <v>14028</v>
      </c>
      <c r="AC12533">
        <v>2</v>
      </c>
      <c r="AD12533" s="123">
        <v>39785</v>
      </c>
      <c r="AE12533" t="s">
        <v>24525</v>
      </c>
      <c r="AG12533">
        <v>40006042</v>
      </c>
      <c r="AL12533" t="s">
        <v>14028</v>
      </c>
      <c r="AN12533">
        <v>503719001</v>
      </c>
      <c r="AO12533">
        <v>16</v>
      </c>
      <c r="AP12533" t="s">
        <v>12424</v>
      </c>
      <c r="AQ12533" t="s">
        <v>11408</v>
      </c>
      <c r="AR12533">
        <v>4100</v>
      </c>
      <c r="AT12533">
        <v>0</v>
      </c>
      <c r="AV12533" t="s">
        <v>16905</v>
      </c>
      <c r="AW12533">
        <v>116100</v>
      </c>
    </row>
    <row r="12534" spans="1:49" x14ac:dyDescent="0.25">
      <c r="A12534">
        <v>4100</v>
      </c>
      <c r="B12534">
        <v>30110</v>
      </c>
      <c r="C12534">
        <v>4046</v>
      </c>
      <c r="D12534">
        <v>418</v>
      </c>
      <c r="E12534" s="124" t="s">
        <v>25614</v>
      </c>
      <c r="F12534" t="str">
        <f t="shared" si="264"/>
        <v>Tom HusselsteinMI CONVEYANCE SOLUTIONS - APACHE</v>
      </c>
      <c r="G12534" s="150" t="str">
        <f t="shared" si="265"/>
        <v>Tom Husselstein</v>
      </c>
      <c r="H12534" s="149" t="s">
        <v>5987</v>
      </c>
      <c r="I12534">
        <v>40007738</v>
      </c>
      <c r="J12534" t="s">
        <v>933</v>
      </c>
      <c r="L12534" t="s">
        <v>16029</v>
      </c>
      <c r="M12534" t="s">
        <v>12981</v>
      </c>
      <c r="O12534">
        <v>1719</v>
      </c>
      <c r="P12534">
        <v>52406</v>
      </c>
      <c r="Q12534" t="s">
        <v>12415</v>
      </c>
      <c r="R12534" t="s">
        <v>12416</v>
      </c>
      <c r="S12534" t="s">
        <v>21216</v>
      </c>
      <c r="U12534" t="s">
        <v>12418</v>
      </c>
      <c r="W12534">
        <v>11</v>
      </c>
      <c r="X12534">
        <v>2</v>
      </c>
      <c r="Y12534" t="s">
        <v>12765</v>
      </c>
      <c r="Z12534" t="s">
        <v>12420</v>
      </c>
      <c r="AA12534" t="s">
        <v>12429</v>
      </c>
      <c r="AB12534" t="s">
        <v>12422</v>
      </c>
      <c r="AC12534">
        <v>2</v>
      </c>
      <c r="AD12534" s="123">
        <v>42342</v>
      </c>
      <c r="AE12534" t="s">
        <v>12431</v>
      </c>
      <c r="AG12534">
        <v>40007738</v>
      </c>
      <c r="AL12534" t="s">
        <v>12422</v>
      </c>
      <c r="AN12534">
        <v>1611301601</v>
      </c>
      <c r="AO12534">
        <v>16</v>
      </c>
      <c r="AP12534" t="s">
        <v>12424</v>
      </c>
      <c r="AQ12534" t="s">
        <v>11408</v>
      </c>
      <c r="AR12534">
        <v>4100</v>
      </c>
      <c r="AT12534">
        <v>0</v>
      </c>
      <c r="AV12534" t="s">
        <v>16031</v>
      </c>
      <c r="AW12534">
        <v>116100</v>
      </c>
    </row>
    <row r="12535" spans="1:49" x14ac:dyDescent="0.25">
      <c r="A12535">
        <v>4100</v>
      </c>
      <c r="B12535">
        <v>30110</v>
      </c>
      <c r="C12535">
        <v>4046</v>
      </c>
      <c r="D12535">
        <v>418</v>
      </c>
      <c r="E12535" s="124" t="s">
        <v>25614</v>
      </c>
      <c r="F12535" t="str">
        <f t="shared" si="264"/>
        <v>Tom HusselsteinMID-CANADA BEARING</v>
      </c>
      <c r="G12535" s="150" t="str">
        <f t="shared" si="265"/>
        <v>Tom Husselstein</v>
      </c>
      <c r="H12535" s="149" t="s">
        <v>6020</v>
      </c>
      <c r="I12535">
        <v>40006199</v>
      </c>
      <c r="K12535" t="s">
        <v>25695</v>
      </c>
      <c r="L12535" t="s">
        <v>25676</v>
      </c>
      <c r="M12535" t="s">
        <v>25677</v>
      </c>
      <c r="N12535" t="s">
        <v>25696</v>
      </c>
      <c r="Q12535" t="s">
        <v>13237</v>
      </c>
      <c r="R12535" t="s">
        <v>12416</v>
      </c>
      <c r="S12535" t="s">
        <v>25697</v>
      </c>
      <c r="T12535">
        <v>3788</v>
      </c>
      <c r="U12535" t="s">
        <v>12418</v>
      </c>
      <c r="W12535">
        <v>11</v>
      </c>
      <c r="X12535">
        <v>2</v>
      </c>
      <c r="Y12535" t="s">
        <v>12765</v>
      </c>
      <c r="Z12535" t="s">
        <v>12420</v>
      </c>
      <c r="AA12535" t="s">
        <v>24524</v>
      </c>
      <c r="AB12535" t="s">
        <v>14028</v>
      </c>
      <c r="AC12535">
        <v>4</v>
      </c>
      <c r="AD12535" s="123">
        <v>39785</v>
      </c>
      <c r="AE12535" t="s">
        <v>24525</v>
      </c>
      <c r="AG12535">
        <v>40006199</v>
      </c>
      <c r="AL12535" t="s">
        <v>14028</v>
      </c>
      <c r="AN12535">
        <v>7000501401</v>
      </c>
      <c r="AO12535">
        <v>16</v>
      </c>
      <c r="AP12535" t="s">
        <v>12424</v>
      </c>
      <c r="AQ12535" t="s">
        <v>11408</v>
      </c>
      <c r="AR12535">
        <v>4100</v>
      </c>
      <c r="AT12535">
        <v>2007</v>
      </c>
      <c r="AV12535" t="s">
        <v>25698</v>
      </c>
      <c r="AW12535">
        <v>116120</v>
      </c>
    </row>
    <row r="12536" spans="1:49" x14ac:dyDescent="0.25">
      <c r="A12536">
        <v>4100</v>
      </c>
      <c r="B12536">
        <v>30110</v>
      </c>
      <c r="C12536">
        <v>4046</v>
      </c>
      <c r="D12536">
        <v>418</v>
      </c>
      <c r="E12536" s="124" t="s">
        <v>25614</v>
      </c>
      <c r="F12536" t="str">
        <f t="shared" si="264"/>
        <v>Tom HusselsteinMIDWEST IND RUBBER - GPTX/NKC</v>
      </c>
      <c r="G12536" s="150" t="str">
        <f t="shared" si="265"/>
        <v>Tom Husselstein</v>
      </c>
      <c r="H12536" s="149" t="s">
        <v>6040</v>
      </c>
      <c r="I12536">
        <v>40006122</v>
      </c>
      <c r="K12536" t="s">
        <v>22683</v>
      </c>
      <c r="L12536" t="s">
        <v>16158</v>
      </c>
      <c r="M12536" t="s">
        <v>13327</v>
      </c>
      <c r="N12536">
        <v>63132</v>
      </c>
      <c r="Q12536" t="s">
        <v>12415</v>
      </c>
      <c r="R12536" t="s">
        <v>12416</v>
      </c>
      <c r="S12536">
        <v>3148900070</v>
      </c>
      <c r="T12536" t="s">
        <v>25699</v>
      </c>
      <c r="U12536" t="s">
        <v>12418</v>
      </c>
      <c r="V12536">
        <v>208</v>
      </c>
      <c r="W12536">
        <v>11</v>
      </c>
      <c r="X12536">
        <v>2</v>
      </c>
      <c r="Y12536" t="s">
        <v>12765</v>
      </c>
      <c r="Z12536" t="s">
        <v>12420</v>
      </c>
      <c r="AA12536" t="s">
        <v>24524</v>
      </c>
      <c r="AB12536" t="s">
        <v>12473</v>
      </c>
      <c r="AC12536">
        <v>2</v>
      </c>
      <c r="AD12536" s="123">
        <v>39785</v>
      </c>
      <c r="AE12536" t="s">
        <v>24525</v>
      </c>
      <c r="AG12536">
        <v>40006122</v>
      </c>
      <c r="AL12536" t="s">
        <v>12473</v>
      </c>
      <c r="AN12536">
        <v>2651012701</v>
      </c>
      <c r="AO12536">
        <v>16</v>
      </c>
      <c r="AP12536" t="s">
        <v>12424</v>
      </c>
      <c r="AQ12536" t="s">
        <v>11408</v>
      </c>
      <c r="AR12536">
        <v>4100</v>
      </c>
      <c r="AT12536">
        <v>2007</v>
      </c>
      <c r="AV12536" t="s">
        <v>22685</v>
      </c>
      <c r="AW12536">
        <v>116100</v>
      </c>
    </row>
    <row r="12537" spans="1:49" x14ac:dyDescent="0.25">
      <c r="A12537">
        <v>4100</v>
      </c>
      <c r="B12537">
        <v>30110</v>
      </c>
      <c r="C12537">
        <v>4046</v>
      </c>
      <c r="D12537">
        <v>418</v>
      </c>
      <c r="E12537" s="124" t="s">
        <v>25614</v>
      </c>
      <c r="F12537" t="str">
        <f t="shared" si="264"/>
        <v>Tom HusselsteinMOTION INDUSTRIES - ALBANY</v>
      </c>
      <c r="G12537" s="150" t="str">
        <f t="shared" si="265"/>
        <v>Tom Husselstein</v>
      </c>
      <c r="H12537" s="149" t="s">
        <v>6277</v>
      </c>
      <c r="I12537">
        <v>40006025</v>
      </c>
      <c r="L12537" t="s">
        <v>12994</v>
      </c>
      <c r="M12537" t="s">
        <v>12995</v>
      </c>
      <c r="N12537">
        <v>35201</v>
      </c>
      <c r="O12537">
        <v>1655</v>
      </c>
      <c r="P12537">
        <v>35201</v>
      </c>
      <c r="Q12537" t="s">
        <v>12415</v>
      </c>
      <c r="R12537" t="s">
        <v>12416</v>
      </c>
      <c r="S12537">
        <v>8006456608</v>
      </c>
      <c r="T12537">
        <v>144</v>
      </c>
      <c r="U12537" t="s">
        <v>12418</v>
      </c>
      <c r="V12537">
        <v>209</v>
      </c>
      <c r="W12537">
        <v>11</v>
      </c>
      <c r="X12537">
        <v>2</v>
      </c>
      <c r="Y12537" t="s">
        <v>12472</v>
      </c>
      <c r="Z12537" t="s">
        <v>12420</v>
      </c>
      <c r="AA12537" t="s">
        <v>24524</v>
      </c>
      <c r="AB12537" t="s">
        <v>12997</v>
      </c>
      <c r="AC12537">
        <v>2</v>
      </c>
      <c r="AD12537" s="123">
        <v>39785</v>
      </c>
      <c r="AE12537" t="s">
        <v>24525</v>
      </c>
      <c r="AG12537">
        <v>40006025</v>
      </c>
      <c r="AL12537" t="s">
        <v>12997</v>
      </c>
      <c r="AN12537">
        <v>107301501</v>
      </c>
      <c r="AO12537">
        <v>16</v>
      </c>
      <c r="AP12537" t="s">
        <v>12424</v>
      </c>
      <c r="AQ12537" t="s">
        <v>11408</v>
      </c>
      <c r="AR12537">
        <v>4100</v>
      </c>
      <c r="AT12537">
        <v>2007</v>
      </c>
      <c r="AV12537" t="s">
        <v>12998</v>
      </c>
      <c r="AW12537">
        <v>116100</v>
      </c>
    </row>
    <row r="12538" spans="1:49" x14ac:dyDescent="0.25">
      <c r="A12538">
        <v>4100</v>
      </c>
      <c r="B12538">
        <v>30110</v>
      </c>
      <c r="C12538">
        <v>4046</v>
      </c>
      <c r="D12538">
        <v>418</v>
      </c>
      <c r="E12538" s="124" t="s">
        <v>25614</v>
      </c>
      <c r="F12538" t="str">
        <f t="shared" si="264"/>
        <v>Tom HusselsteinMULHERN BELTING COMPANY</v>
      </c>
      <c r="G12538" s="150" t="str">
        <f t="shared" si="265"/>
        <v>Tom Husselstein</v>
      </c>
      <c r="H12538" s="149" t="s">
        <v>6629</v>
      </c>
      <c r="I12538">
        <v>40007742</v>
      </c>
      <c r="K12538" t="s">
        <v>23283</v>
      </c>
      <c r="L12538" t="s">
        <v>13000</v>
      </c>
      <c r="M12538" t="s">
        <v>12413</v>
      </c>
      <c r="N12538" t="s">
        <v>25700</v>
      </c>
      <c r="Q12538" t="s">
        <v>12415</v>
      </c>
      <c r="R12538" t="s">
        <v>12416</v>
      </c>
      <c r="S12538" t="s">
        <v>25701</v>
      </c>
      <c r="U12538" t="s">
        <v>12418</v>
      </c>
      <c r="W12538">
        <v>11</v>
      </c>
      <c r="X12538">
        <v>2</v>
      </c>
      <c r="Y12538" t="s">
        <v>12765</v>
      </c>
      <c r="Z12538" t="s">
        <v>12420</v>
      </c>
      <c r="AA12538" t="s">
        <v>12429</v>
      </c>
      <c r="AB12538" t="s">
        <v>14028</v>
      </c>
      <c r="AC12538">
        <v>2</v>
      </c>
      <c r="AD12538" s="123">
        <v>42349</v>
      </c>
      <c r="AE12538" t="s">
        <v>12431</v>
      </c>
      <c r="AG12538">
        <v>40007742</v>
      </c>
      <c r="AL12538" t="s">
        <v>14028</v>
      </c>
      <c r="AN12538">
        <v>3100318001</v>
      </c>
      <c r="AO12538">
        <v>16</v>
      </c>
      <c r="AP12538" t="s">
        <v>12424</v>
      </c>
      <c r="AQ12538" t="s">
        <v>11408</v>
      </c>
      <c r="AR12538">
        <v>4100</v>
      </c>
      <c r="AT12538">
        <v>0</v>
      </c>
      <c r="AV12538" t="s">
        <v>23285</v>
      </c>
      <c r="AW12538">
        <v>116100</v>
      </c>
    </row>
    <row r="12539" spans="1:49" x14ac:dyDescent="0.25">
      <c r="A12539">
        <v>4100</v>
      </c>
      <c r="B12539">
        <v>30110</v>
      </c>
      <c r="C12539">
        <v>4046</v>
      </c>
      <c r="D12539">
        <v>418</v>
      </c>
      <c r="E12539" s="124" t="s">
        <v>25614</v>
      </c>
      <c r="F12539" t="str">
        <f t="shared" si="264"/>
        <v>Tom HusselsteinNATIONAL HOSE ACQUISITION CORP</v>
      </c>
      <c r="G12539" s="150" t="str">
        <f t="shared" si="265"/>
        <v>Tom Husselstein</v>
      </c>
      <c r="H12539" s="149" t="s">
        <v>6693</v>
      </c>
      <c r="I12539">
        <v>40006173</v>
      </c>
      <c r="J12539" t="s">
        <v>25702</v>
      </c>
      <c r="L12539" t="s">
        <v>18231</v>
      </c>
      <c r="M12539" t="s">
        <v>12494</v>
      </c>
      <c r="O12539">
        <v>4887</v>
      </c>
      <c r="P12539">
        <v>77502</v>
      </c>
      <c r="Q12539" t="s">
        <v>12415</v>
      </c>
      <c r="R12539" t="s">
        <v>12416</v>
      </c>
      <c r="S12539" t="s">
        <v>25703</v>
      </c>
      <c r="T12539">
        <v>3318</v>
      </c>
      <c r="U12539" t="s">
        <v>12418</v>
      </c>
      <c r="W12539">
        <v>11</v>
      </c>
      <c r="X12539">
        <v>2</v>
      </c>
      <c r="Y12539" t="s">
        <v>12765</v>
      </c>
      <c r="Z12539" t="s">
        <v>12420</v>
      </c>
      <c r="AA12539" t="s">
        <v>24524</v>
      </c>
      <c r="AB12539" t="s">
        <v>14028</v>
      </c>
      <c r="AC12539">
        <v>2</v>
      </c>
      <c r="AD12539" s="123">
        <v>39785</v>
      </c>
      <c r="AE12539" t="s">
        <v>24525</v>
      </c>
      <c r="AG12539">
        <v>40006173</v>
      </c>
      <c r="AL12539" t="s">
        <v>14028</v>
      </c>
      <c r="AN12539">
        <v>4420122201</v>
      </c>
      <c r="AO12539">
        <v>16</v>
      </c>
      <c r="AP12539" t="s">
        <v>12424</v>
      </c>
      <c r="AQ12539" t="s">
        <v>11408</v>
      </c>
      <c r="AR12539">
        <v>4100</v>
      </c>
      <c r="AT12539">
        <v>2007</v>
      </c>
      <c r="AV12539" t="s">
        <v>25704</v>
      </c>
      <c r="AW12539">
        <v>116100</v>
      </c>
    </row>
    <row r="12540" spans="1:49" x14ac:dyDescent="0.25">
      <c r="A12540">
        <v>4100</v>
      </c>
      <c r="B12540">
        <v>30110</v>
      </c>
      <c r="C12540">
        <v>4046</v>
      </c>
      <c r="D12540">
        <v>418</v>
      </c>
      <c r="E12540" s="124" t="s">
        <v>25614</v>
      </c>
      <c r="F12540" t="str">
        <f t="shared" si="264"/>
        <v>Tom HusselsteinNORTHWEST BELT &amp; EQUIP</v>
      </c>
      <c r="G12540" s="150" t="str">
        <f t="shared" si="265"/>
        <v>Tom Husselstein</v>
      </c>
      <c r="H12540" s="149" t="s">
        <v>6919</v>
      </c>
      <c r="I12540">
        <v>40006206</v>
      </c>
      <c r="K12540" t="s">
        <v>25705</v>
      </c>
      <c r="L12540" t="s">
        <v>20028</v>
      </c>
      <c r="M12540" t="s">
        <v>12484</v>
      </c>
      <c r="N12540">
        <v>98520</v>
      </c>
      <c r="Q12540" t="s">
        <v>12415</v>
      </c>
      <c r="R12540" t="s">
        <v>12416</v>
      </c>
      <c r="S12540">
        <v>3605337051</v>
      </c>
      <c r="T12540">
        <v>3888</v>
      </c>
      <c r="U12540" t="s">
        <v>12418</v>
      </c>
      <c r="W12540">
        <v>11</v>
      </c>
      <c r="X12540">
        <v>2</v>
      </c>
      <c r="Y12540" t="s">
        <v>12765</v>
      </c>
      <c r="Z12540" t="s">
        <v>12420</v>
      </c>
      <c r="AA12540" t="s">
        <v>24524</v>
      </c>
      <c r="AB12540" t="s">
        <v>14028</v>
      </c>
      <c r="AC12540">
        <v>2</v>
      </c>
      <c r="AD12540" s="123">
        <v>39785</v>
      </c>
      <c r="AE12540" t="s">
        <v>24525</v>
      </c>
      <c r="AG12540">
        <v>40006206</v>
      </c>
      <c r="AL12540" t="s">
        <v>14028</v>
      </c>
      <c r="AN12540">
        <v>4802700101</v>
      </c>
      <c r="AO12540">
        <v>16</v>
      </c>
      <c r="AP12540" t="s">
        <v>12424</v>
      </c>
      <c r="AQ12540" t="s">
        <v>11408</v>
      </c>
      <c r="AR12540">
        <v>4100</v>
      </c>
      <c r="AS12540" t="s">
        <v>12491</v>
      </c>
      <c r="AT12540">
        <v>0</v>
      </c>
      <c r="AV12540" t="s">
        <v>19859</v>
      </c>
      <c r="AW12540">
        <v>116100</v>
      </c>
    </row>
    <row r="12541" spans="1:49" x14ac:dyDescent="0.25">
      <c r="A12541">
        <v>4100</v>
      </c>
      <c r="B12541">
        <v>30110</v>
      </c>
      <c r="C12541">
        <v>4046</v>
      </c>
      <c r="D12541">
        <v>418</v>
      </c>
      <c r="E12541" s="124" t="s">
        <v>25614</v>
      </c>
      <c r="F12541" t="str">
        <f t="shared" si="264"/>
        <v>Tom HusselsteinNORWESCO INDUSTRIES (1983</v>
      </c>
      <c r="G12541" s="150" t="str">
        <f t="shared" si="265"/>
        <v>Tom Husselstein</v>
      </c>
      <c r="H12541" s="149" t="s">
        <v>6930</v>
      </c>
      <c r="I12541">
        <v>40006030</v>
      </c>
      <c r="K12541" t="s">
        <v>25706</v>
      </c>
      <c r="L12541" t="s">
        <v>25707</v>
      </c>
      <c r="M12541" t="s">
        <v>25640</v>
      </c>
      <c r="N12541" t="s">
        <v>25708</v>
      </c>
      <c r="Q12541" t="s">
        <v>13237</v>
      </c>
      <c r="R12541" t="s">
        <v>12416</v>
      </c>
      <c r="S12541" t="s">
        <v>25709</v>
      </c>
      <c r="T12541">
        <v>159</v>
      </c>
      <c r="U12541" t="s">
        <v>12418</v>
      </c>
      <c r="W12541">
        <v>11</v>
      </c>
      <c r="X12541">
        <v>2</v>
      </c>
      <c r="Y12541" t="s">
        <v>12765</v>
      </c>
      <c r="Z12541" t="s">
        <v>12420</v>
      </c>
      <c r="AA12541" t="s">
        <v>24524</v>
      </c>
      <c r="AB12541" t="s">
        <v>14028</v>
      </c>
      <c r="AC12541">
        <v>4</v>
      </c>
      <c r="AD12541" s="123">
        <v>39785</v>
      </c>
      <c r="AE12541" t="s">
        <v>24525</v>
      </c>
      <c r="AG12541">
        <v>40006030</v>
      </c>
      <c r="AL12541" t="s">
        <v>14028</v>
      </c>
      <c r="AN12541">
        <v>7000100401</v>
      </c>
      <c r="AO12541">
        <v>16</v>
      </c>
      <c r="AP12541" t="s">
        <v>12424</v>
      </c>
      <c r="AQ12541" t="s">
        <v>11408</v>
      </c>
      <c r="AR12541">
        <v>4100</v>
      </c>
      <c r="AT12541">
        <v>2007</v>
      </c>
      <c r="AV12541" t="s">
        <v>25710</v>
      </c>
      <c r="AW12541">
        <v>116120</v>
      </c>
    </row>
    <row r="12542" spans="1:49" x14ac:dyDescent="0.25">
      <c r="A12542">
        <v>4100</v>
      </c>
      <c r="B12542">
        <v>30110</v>
      </c>
      <c r="C12542">
        <v>4046</v>
      </c>
      <c r="D12542">
        <v>418</v>
      </c>
      <c r="E12542" s="124" t="s">
        <v>25614</v>
      </c>
      <c r="F12542" t="str">
        <f t="shared" si="264"/>
        <v>Tom HusselsteinOR-CAL RUBBER &amp; SUPPLY CO</v>
      </c>
      <c r="G12542" s="150" t="str">
        <f t="shared" si="265"/>
        <v>Tom Husselstein</v>
      </c>
      <c r="H12542" s="149" t="s">
        <v>7060</v>
      </c>
      <c r="I12542">
        <v>40006102</v>
      </c>
      <c r="K12542" t="s">
        <v>25711</v>
      </c>
      <c r="L12542" t="s">
        <v>12724</v>
      </c>
      <c r="M12542" t="s">
        <v>13062</v>
      </c>
      <c r="N12542">
        <v>97501</v>
      </c>
      <c r="O12542">
        <v>4339</v>
      </c>
      <c r="Q12542" t="s">
        <v>12415</v>
      </c>
      <c r="R12542" t="s">
        <v>12416</v>
      </c>
      <c r="S12542">
        <v>5417728086</v>
      </c>
      <c r="T12542">
        <v>905</v>
      </c>
      <c r="U12542" t="s">
        <v>12418</v>
      </c>
      <c r="W12542">
        <v>11</v>
      </c>
      <c r="X12542">
        <v>2</v>
      </c>
      <c r="Y12542" t="s">
        <v>12765</v>
      </c>
      <c r="Z12542" t="s">
        <v>12420</v>
      </c>
      <c r="AA12542" t="s">
        <v>24524</v>
      </c>
      <c r="AB12542" t="s">
        <v>14028</v>
      </c>
      <c r="AC12542">
        <v>2</v>
      </c>
      <c r="AD12542" s="123">
        <v>39785</v>
      </c>
      <c r="AE12542" t="s">
        <v>24525</v>
      </c>
      <c r="AG12542">
        <v>40006102</v>
      </c>
      <c r="AL12542" t="s">
        <v>14028</v>
      </c>
      <c r="AN12542">
        <v>3802903401</v>
      </c>
      <c r="AO12542">
        <v>16</v>
      </c>
      <c r="AP12542" t="s">
        <v>12424</v>
      </c>
      <c r="AQ12542" t="s">
        <v>11408</v>
      </c>
      <c r="AR12542">
        <v>4100</v>
      </c>
      <c r="AT12542">
        <v>2007</v>
      </c>
      <c r="AV12542" t="s">
        <v>20036</v>
      </c>
      <c r="AW12542">
        <v>116100</v>
      </c>
    </row>
    <row r="12543" spans="1:49" x14ac:dyDescent="0.25">
      <c r="A12543">
        <v>4100</v>
      </c>
      <c r="B12543">
        <v>30110</v>
      </c>
      <c r="C12543">
        <v>4046</v>
      </c>
      <c r="D12543">
        <v>418</v>
      </c>
      <c r="E12543" s="124" t="s">
        <v>25614</v>
      </c>
      <c r="F12543" t="str">
        <f t="shared" si="264"/>
        <v>Tom HusselsteinPMG INC</v>
      </c>
      <c r="G12543" s="150" t="str">
        <f t="shared" si="265"/>
        <v>Tom Husselstein</v>
      </c>
      <c r="H12543" s="149" t="s">
        <v>7403</v>
      </c>
      <c r="I12543">
        <v>40005733</v>
      </c>
      <c r="K12543" t="s">
        <v>24768</v>
      </c>
      <c r="L12543" t="s">
        <v>22630</v>
      </c>
      <c r="M12543" t="s">
        <v>16851</v>
      </c>
      <c r="N12543">
        <v>26003</v>
      </c>
      <c r="Q12543" t="s">
        <v>12415</v>
      </c>
      <c r="R12543" t="s">
        <v>12416</v>
      </c>
      <c r="S12543" t="s">
        <v>24769</v>
      </c>
      <c r="U12543" t="s">
        <v>12418</v>
      </c>
      <c r="W12543">
        <v>11</v>
      </c>
      <c r="X12543">
        <v>0</v>
      </c>
      <c r="Y12543" t="s">
        <v>12765</v>
      </c>
      <c r="Z12543" t="s">
        <v>12420</v>
      </c>
      <c r="AA12543" t="s">
        <v>12429</v>
      </c>
      <c r="AB12543" t="s">
        <v>12478</v>
      </c>
      <c r="AC12543">
        <v>2</v>
      </c>
      <c r="AD12543" s="123">
        <v>39918</v>
      </c>
      <c r="AE12543" t="s">
        <v>12431</v>
      </c>
      <c r="AG12543">
        <v>40005733</v>
      </c>
      <c r="AL12543" t="s">
        <v>12478</v>
      </c>
      <c r="AN12543">
        <v>4906905301</v>
      </c>
      <c r="AO12543">
        <v>16</v>
      </c>
      <c r="AP12543" t="s">
        <v>12424</v>
      </c>
      <c r="AQ12543" t="s">
        <v>11408</v>
      </c>
      <c r="AR12543">
        <v>4100</v>
      </c>
      <c r="AS12543" t="s">
        <v>12491</v>
      </c>
      <c r="AT12543">
        <v>0</v>
      </c>
      <c r="AV12543" t="s">
        <v>7403</v>
      </c>
      <c r="AW12543">
        <v>116100</v>
      </c>
    </row>
    <row r="12544" spans="1:49" x14ac:dyDescent="0.25">
      <c r="A12544">
        <v>4100</v>
      </c>
      <c r="B12544">
        <v>30110</v>
      </c>
      <c r="C12544">
        <v>4046</v>
      </c>
      <c r="D12544">
        <v>418</v>
      </c>
      <c r="E12544" s="124" t="s">
        <v>25614</v>
      </c>
      <c r="F12544" t="str">
        <f t="shared" si="264"/>
        <v>Tom HusselsteinPRECISION INDUSTRIES</v>
      </c>
      <c r="G12544" s="150" t="str">
        <f t="shared" si="265"/>
        <v>Tom Husselstein</v>
      </c>
      <c r="H12544" s="149" t="s">
        <v>7517</v>
      </c>
      <c r="I12544">
        <v>40006142</v>
      </c>
      <c r="L12544" t="s">
        <v>15294</v>
      </c>
      <c r="M12544" t="s">
        <v>15295</v>
      </c>
      <c r="N12544">
        <v>68103</v>
      </c>
      <c r="O12544">
        <v>3377</v>
      </c>
      <c r="Q12544" t="s">
        <v>12415</v>
      </c>
      <c r="R12544" t="s">
        <v>12416</v>
      </c>
      <c r="S12544">
        <v>4025937000</v>
      </c>
      <c r="T12544">
        <v>1664</v>
      </c>
      <c r="U12544" t="s">
        <v>12418</v>
      </c>
      <c r="V12544">
        <v>210</v>
      </c>
      <c r="W12544">
        <v>11</v>
      </c>
      <c r="X12544">
        <v>2</v>
      </c>
      <c r="Y12544" t="s">
        <v>12765</v>
      </c>
      <c r="Z12544" t="s">
        <v>12420</v>
      </c>
      <c r="AA12544" t="s">
        <v>24524</v>
      </c>
      <c r="AB12544" t="s">
        <v>14028</v>
      </c>
      <c r="AC12544">
        <v>2</v>
      </c>
      <c r="AD12544" s="123">
        <v>39785</v>
      </c>
      <c r="AE12544" t="s">
        <v>24525</v>
      </c>
      <c r="AG12544">
        <v>40006142</v>
      </c>
      <c r="AL12544" t="s">
        <v>14028</v>
      </c>
      <c r="AN12544">
        <v>2805503001</v>
      </c>
      <c r="AO12544">
        <v>16</v>
      </c>
      <c r="AP12544" t="s">
        <v>12424</v>
      </c>
      <c r="AQ12544" t="s">
        <v>11408</v>
      </c>
      <c r="AR12544">
        <v>4100</v>
      </c>
      <c r="AT12544">
        <v>2007</v>
      </c>
      <c r="AV12544" t="s">
        <v>13150</v>
      </c>
      <c r="AW12544">
        <v>116100</v>
      </c>
    </row>
    <row r="12545" spans="1:49" x14ac:dyDescent="0.25">
      <c r="A12545">
        <v>4100</v>
      </c>
      <c r="B12545">
        <v>30110</v>
      </c>
      <c r="C12545">
        <v>4046</v>
      </c>
      <c r="D12545">
        <v>418</v>
      </c>
      <c r="E12545" s="124" t="s">
        <v>25614</v>
      </c>
      <c r="F12545" t="str">
        <f t="shared" si="264"/>
        <v>Tom HusselsteinPROCESSORS EQUIPMENT &amp; HA</v>
      </c>
      <c r="G12545" s="150" t="str">
        <f t="shared" si="265"/>
        <v>Tom Husselstein</v>
      </c>
      <c r="H12545" s="149" t="s">
        <v>13906</v>
      </c>
      <c r="I12545">
        <v>40006041</v>
      </c>
      <c r="K12545" t="s">
        <v>25712</v>
      </c>
      <c r="L12545" t="s">
        <v>14754</v>
      </c>
      <c r="M12545" t="s">
        <v>13237</v>
      </c>
      <c r="N12545">
        <v>95354</v>
      </c>
      <c r="Q12545" t="s">
        <v>12415</v>
      </c>
      <c r="R12545" t="s">
        <v>12416</v>
      </c>
      <c r="S12545" t="s">
        <v>25713</v>
      </c>
      <c r="T12545">
        <v>201</v>
      </c>
      <c r="U12545" t="s">
        <v>12418</v>
      </c>
      <c r="W12545">
        <v>11</v>
      </c>
      <c r="X12545">
        <v>2</v>
      </c>
      <c r="Y12545" t="s">
        <v>12765</v>
      </c>
      <c r="Z12545" t="s">
        <v>12420</v>
      </c>
      <c r="AA12545" t="s">
        <v>24524</v>
      </c>
      <c r="AB12545" t="s">
        <v>14028</v>
      </c>
      <c r="AC12545">
        <v>2</v>
      </c>
      <c r="AD12545" s="123">
        <v>39785</v>
      </c>
      <c r="AE12545" t="s">
        <v>24525</v>
      </c>
      <c r="AG12545">
        <v>40006041</v>
      </c>
      <c r="AL12545" t="s">
        <v>14028</v>
      </c>
      <c r="AN12545">
        <v>509921101</v>
      </c>
      <c r="AO12545">
        <v>16</v>
      </c>
      <c r="AP12545" t="s">
        <v>12424</v>
      </c>
      <c r="AQ12545" t="s">
        <v>11408</v>
      </c>
      <c r="AR12545">
        <v>4100</v>
      </c>
      <c r="AT12545">
        <v>2007</v>
      </c>
      <c r="AV12545" t="s">
        <v>25714</v>
      </c>
      <c r="AW12545">
        <v>116100</v>
      </c>
    </row>
    <row r="12546" spans="1:49" x14ac:dyDescent="0.25">
      <c r="A12546">
        <v>4100</v>
      </c>
      <c r="B12546">
        <v>30110</v>
      </c>
      <c r="C12546">
        <v>4046</v>
      </c>
      <c r="D12546">
        <v>418</v>
      </c>
      <c r="E12546" s="124" t="s">
        <v>25614</v>
      </c>
      <c r="F12546" t="str">
        <f t="shared" si="264"/>
        <v>Tom HusselsteinPROSPECT QUOTE AND N/C TEST</v>
      </c>
      <c r="G12546" s="150" t="str">
        <f t="shared" si="265"/>
        <v>Tom Husselstein</v>
      </c>
      <c r="H12546" s="149" t="s">
        <v>7645</v>
      </c>
      <c r="I12546">
        <v>40404046</v>
      </c>
      <c r="K12546" t="s">
        <v>13167</v>
      </c>
      <c r="L12546" t="s">
        <v>13168</v>
      </c>
      <c r="M12546" t="s">
        <v>13169</v>
      </c>
      <c r="N12546">
        <v>28078</v>
      </c>
      <c r="Q12546" t="s">
        <v>12415</v>
      </c>
      <c r="R12546" t="s">
        <v>12416</v>
      </c>
      <c r="S12546" t="s">
        <v>13170</v>
      </c>
      <c r="U12546" t="s">
        <v>12418</v>
      </c>
      <c r="W12546">
        <v>11</v>
      </c>
      <c r="X12546">
        <v>1</v>
      </c>
      <c r="Y12546" t="s">
        <v>12419</v>
      </c>
      <c r="Z12546" t="s">
        <v>12420</v>
      </c>
      <c r="AA12546" t="s">
        <v>12429</v>
      </c>
      <c r="AB12546" t="s">
        <v>12422</v>
      </c>
      <c r="AC12546">
        <v>2</v>
      </c>
      <c r="AD12546" s="123">
        <v>43473</v>
      </c>
      <c r="AE12546" t="s">
        <v>12431</v>
      </c>
      <c r="AG12546">
        <v>40404046</v>
      </c>
      <c r="AL12546" t="s">
        <v>12422</v>
      </c>
      <c r="AN12546">
        <v>3411915001</v>
      </c>
      <c r="AO12546">
        <v>16</v>
      </c>
      <c r="AP12546" t="s">
        <v>12424</v>
      </c>
      <c r="AQ12546" t="s">
        <v>11408</v>
      </c>
      <c r="AR12546">
        <v>4100</v>
      </c>
      <c r="AT12546">
        <v>0</v>
      </c>
      <c r="AV12546" t="s">
        <v>13171</v>
      </c>
      <c r="AW12546">
        <v>116100</v>
      </c>
    </row>
    <row r="12547" spans="1:49" x14ac:dyDescent="0.25">
      <c r="A12547">
        <v>4100</v>
      </c>
      <c r="B12547">
        <v>30110</v>
      </c>
      <c r="C12547">
        <v>4046</v>
      </c>
      <c r="D12547">
        <v>418</v>
      </c>
      <c r="E12547" s="124" t="s">
        <v>25614</v>
      </c>
      <c r="F12547" t="str">
        <f t="shared" ref="F12547:F12610" si="266">CONCATENATE(G12547, H12547)</f>
        <v>Tom HusselsteinRUBBER &amp; GASKET COMPANY OF AMERICA</v>
      </c>
      <c r="G12547" s="150" t="str">
        <f t="shared" si="265"/>
        <v>Tom Husselstein</v>
      </c>
      <c r="H12547" s="149" t="s">
        <v>8102</v>
      </c>
      <c r="I12547">
        <v>40005820</v>
      </c>
      <c r="K12547" t="s">
        <v>16471</v>
      </c>
      <c r="L12547" t="s">
        <v>16472</v>
      </c>
      <c r="M12547" t="s">
        <v>15941</v>
      </c>
      <c r="N12547">
        <v>72114</v>
      </c>
      <c r="Q12547" t="s">
        <v>12415</v>
      </c>
      <c r="R12547" t="s">
        <v>12416</v>
      </c>
      <c r="S12547" t="s">
        <v>19166</v>
      </c>
      <c r="U12547" t="s">
        <v>12418</v>
      </c>
      <c r="W12547">
        <v>11</v>
      </c>
      <c r="X12547">
        <v>2</v>
      </c>
      <c r="Y12547" t="s">
        <v>12765</v>
      </c>
      <c r="Z12547" t="s">
        <v>12420</v>
      </c>
      <c r="AA12547" t="s">
        <v>12934</v>
      </c>
      <c r="AB12547" t="s">
        <v>12422</v>
      </c>
      <c r="AC12547">
        <v>2</v>
      </c>
      <c r="AD12547" s="123">
        <v>40003</v>
      </c>
      <c r="AE12547" t="s">
        <v>12528</v>
      </c>
      <c r="AG12547">
        <v>40005820</v>
      </c>
      <c r="AL12547" t="s">
        <v>12422</v>
      </c>
      <c r="AN12547">
        <v>411904301</v>
      </c>
      <c r="AO12547">
        <v>16</v>
      </c>
      <c r="AP12547" t="s">
        <v>12424</v>
      </c>
      <c r="AQ12547" t="s">
        <v>11408</v>
      </c>
      <c r="AR12547">
        <v>4100</v>
      </c>
      <c r="AT12547">
        <v>0</v>
      </c>
      <c r="AV12547" t="s">
        <v>19192</v>
      </c>
      <c r="AW12547">
        <v>116100</v>
      </c>
    </row>
    <row r="12548" spans="1:49" x14ac:dyDescent="0.25">
      <c r="A12548">
        <v>4100</v>
      </c>
      <c r="B12548">
        <v>30110</v>
      </c>
      <c r="C12548">
        <v>4046</v>
      </c>
      <c r="D12548">
        <v>418</v>
      </c>
      <c r="E12548" s="124" t="s">
        <v>25614</v>
      </c>
      <c r="F12548" t="str">
        <f t="shared" si="266"/>
        <v>Tom HusselsteinRUBBER &amp; PLASTICS</v>
      </c>
      <c r="G12548" s="150" t="str">
        <f t="shared" si="265"/>
        <v>Tom Husselstein</v>
      </c>
      <c r="H12548" s="149" t="s">
        <v>8103</v>
      </c>
      <c r="I12548">
        <v>40006057</v>
      </c>
      <c r="K12548" t="s">
        <v>25715</v>
      </c>
      <c r="L12548" t="s">
        <v>15962</v>
      </c>
      <c r="M12548" t="s">
        <v>12484</v>
      </c>
      <c r="N12548">
        <v>98661</v>
      </c>
      <c r="Q12548" t="s">
        <v>12415</v>
      </c>
      <c r="R12548" t="s">
        <v>12416</v>
      </c>
      <c r="S12548" t="s">
        <v>25716</v>
      </c>
      <c r="T12548">
        <v>315</v>
      </c>
      <c r="U12548" t="s">
        <v>12418</v>
      </c>
      <c r="W12548">
        <v>11</v>
      </c>
      <c r="X12548">
        <v>2</v>
      </c>
      <c r="Y12548" t="s">
        <v>12765</v>
      </c>
      <c r="Z12548" t="s">
        <v>12420</v>
      </c>
      <c r="AA12548" t="s">
        <v>24524</v>
      </c>
      <c r="AB12548" t="s">
        <v>14028</v>
      </c>
      <c r="AC12548">
        <v>2</v>
      </c>
      <c r="AD12548" s="123">
        <v>39785</v>
      </c>
      <c r="AE12548" t="s">
        <v>24525</v>
      </c>
      <c r="AG12548">
        <v>40006057</v>
      </c>
      <c r="AL12548" t="s">
        <v>14028</v>
      </c>
      <c r="AN12548">
        <v>4801107801</v>
      </c>
      <c r="AO12548">
        <v>16</v>
      </c>
      <c r="AP12548" t="s">
        <v>12424</v>
      </c>
      <c r="AQ12548" t="s">
        <v>11408</v>
      </c>
      <c r="AR12548">
        <v>4100</v>
      </c>
      <c r="AS12548" t="s">
        <v>12491</v>
      </c>
      <c r="AT12548">
        <v>2007</v>
      </c>
      <c r="AV12548" t="s">
        <v>20065</v>
      </c>
      <c r="AW12548">
        <v>116100</v>
      </c>
    </row>
    <row r="12549" spans="1:49" x14ac:dyDescent="0.25">
      <c r="A12549">
        <v>4100</v>
      </c>
      <c r="B12549">
        <v>30110</v>
      </c>
      <c r="C12549">
        <v>4046</v>
      </c>
      <c r="D12549">
        <v>418</v>
      </c>
      <c r="E12549" s="124" t="s">
        <v>25614</v>
      </c>
      <c r="F12549" t="str">
        <f t="shared" si="266"/>
        <v>Tom HusselsteinRUBBER SERVICE CORP</v>
      </c>
      <c r="G12549" s="150" t="str">
        <f t="shared" si="265"/>
        <v>Tom Husselstein</v>
      </c>
      <c r="H12549" s="149" t="s">
        <v>8107</v>
      </c>
      <c r="I12549">
        <v>40006114</v>
      </c>
      <c r="K12549" t="s">
        <v>25717</v>
      </c>
      <c r="L12549" t="s">
        <v>22268</v>
      </c>
      <c r="M12549" t="s">
        <v>12882</v>
      </c>
      <c r="N12549">
        <v>80022</v>
      </c>
      <c r="Q12549" t="s">
        <v>12415</v>
      </c>
      <c r="R12549" t="s">
        <v>12416</v>
      </c>
      <c r="S12549">
        <v>3032892809</v>
      </c>
      <c r="T12549">
        <v>1027</v>
      </c>
      <c r="U12549" t="s">
        <v>12418</v>
      </c>
      <c r="W12549">
        <v>11</v>
      </c>
      <c r="X12549">
        <v>2</v>
      </c>
      <c r="Y12549" t="s">
        <v>12765</v>
      </c>
      <c r="Z12549" t="s">
        <v>12420</v>
      </c>
      <c r="AA12549" t="s">
        <v>24524</v>
      </c>
      <c r="AB12549" t="s">
        <v>14028</v>
      </c>
      <c r="AC12549">
        <v>2</v>
      </c>
      <c r="AD12549" s="123">
        <v>39785</v>
      </c>
      <c r="AE12549" t="s">
        <v>24525</v>
      </c>
      <c r="AG12549">
        <v>40006114</v>
      </c>
      <c r="AL12549" t="s">
        <v>14028</v>
      </c>
      <c r="AN12549">
        <v>600101001</v>
      </c>
      <c r="AO12549">
        <v>16</v>
      </c>
      <c r="AP12549" t="s">
        <v>12424</v>
      </c>
      <c r="AQ12549" t="s">
        <v>11408</v>
      </c>
      <c r="AR12549">
        <v>4100</v>
      </c>
      <c r="AT12549">
        <v>2007</v>
      </c>
      <c r="AV12549" t="s">
        <v>22270</v>
      </c>
      <c r="AW12549">
        <v>116100</v>
      </c>
    </row>
    <row r="12550" spans="1:49" x14ac:dyDescent="0.25">
      <c r="A12550">
        <v>4100</v>
      </c>
      <c r="B12550">
        <v>30110</v>
      </c>
      <c r="C12550">
        <v>4046</v>
      </c>
      <c r="D12550">
        <v>418</v>
      </c>
      <c r="E12550" s="124" t="s">
        <v>25614</v>
      </c>
      <c r="F12550" t="str">
        <f t="shared" si="266"/>
        <v>Tom HusselsteinRUBBER SUPPLY  INC</v>
      </c>
      <c r="G12550" s="150" t="str">
        <f t="shared" si="265"/>
        <v>Tom Husselstein</v>
      </c>
      <c r="H12550" s="149" t="s">
        <v>8109</v>
      </c>
      <c r="I12550">
        <v>40006204</v>
      </c>
      <c r="K12550" t="s">
        <v>25718</v>
      </c>
      <c r="L12550" t="s">
        <v>13998</v>
      </c>
      <c r="M12550" t="s">
        <v>13999</v>
      </c>
      <c r="N12550">
        <v>67214</v>
      </c>
      <c r="Q12550" t="s">
        <v>12415</v>
      </c>
      <c r="R12550" t="s">
        <v>12416</v>
      </c>
      <c r="S12550">
        <v>3162653257</v>
      </c>
      <c r="T12550">
        <v>3854</v>
      </c>
      <c r="U12550" t="s">
        <v>12418</v>
      </c>
      <c r="W12550">
        <v>11</v>
      </c>
      <c r="X12550">
        <v>2</v>
      </c>
      <c r="Y12550" t="s">
        <v>12765</v>
      </c>
      <c r="Z12550" t="s">
        <v>12420</v>
      </c>
      <c r="AA12550" t="s">
        <v>24524</v>
      </c>
      <c r="AB12550" t="s">
        <v>14028</v>
      </c>
      <c r="AC12550">
        <v>2</v>
      </c>
      <c r="AD12550" s="123">
        <v>39785</v>
      </c>
      <c r="AE12550" t="s">
        <v>24525</v>
      </c>
      <c r="AG12550">
        <v>40006204</v>
      </c>
      <c r="AL12550" t="s">
        <v>14028</v>
      </c>
      <c r="AN12550">
        <v>1717308601</v>
      </c>
      <c r="AO12550">
        <v>16</v>
      </c>
      <c r="AP12550" t="s">
        <v>12424</v>
      </c>
      <c r="AQ12550" t="s">
        <v>11408</v>
      </c>
      <c r="AR12550">
        <v>4100</v>
      </c>
      <c r="AT12550">
        <v>2007</v>
      </c>
      <c r="AV12550" t="s">
        <v>16494</v>
      </c>
      <c r="AW12550">
        <v>116100</v>
      </c>
    </row>
    <row r="12551" spans="1:49" x14ac:dyDescent="0.25">
      <c r="A12551">
        <v>4100</v>
      </c>
      <c r="B12551">
        <v>30110</v>
      </c>
      <c r="C12551">
        <v>4046</v>
      </c>
      <c r="D12551">
        <v>418</v>
      </c>
      <c r="E12551" s="124" t="s">
        <v>25614</v>
      </c>
      <c r="F12551" t="str">
        <f t="shared" si="266"/>
        <v>Tom HusselsteinSAN ANTONIO BELTING</v>
      </c>
      <c r="G12551" s="150" t="str">
        <f t="shared" si="265"/>
        <v>Tom Husselstein</v>
      </c>
      <c r="H12551" s="149" t="s">
        <v>8175</v>
      </c>
      <c r="I12551">
        <v>40005796</v>
      </c>
      <c r="J12551" t="s">
        <v>25719</v>
      </c>
      <c r="L12551" t="s">
        <v>12963</v>
      </c>
      <c r="M12551" t="s">
        <v>12494</v>
      </c>
      <c r="O12551">
        <v>830005</v>
      </c>
      <c r="P12551" t="s">
        <v>25720</v>
      </c>
      <c r="Q12551" t="s">
        <v>12415</v>
      </c>
      <c r="R12551" t="s">
        <v>12416</v>
      </c>
      <c r="S12551" t="s">
        <v>18830</v>
      </c>
      <c r="U12551" t="s">
        <v>12418</v>
      </c>
      <c r="W12551">
        <v>11</v>
      </c>
      <c r="X12551">
        <v>2</v>
      </c>
      <c r="Y12551" t="s">
        <v>12765</v>
      </c>
      <c r="Z12551" t="s">
        <v>12420</v>
      </c>
      <c r="AA12551" t="s">
        <v>24524</v>
      </c>
      <c r="AB12551" t="s">
        <v>14028</v>
      </c>
      <c r="AC12551">
        <v>2</v>
      </c>
      <c r="AD12551" s="123">
        <v>39976</v>
      </c>
      <c r="AE12551" t="s">
        <v>12431</v>
      </c>
      <c r="AG12551">
        <v>40005796</v>
      </c>
      <c r="AL12551" t="s">
        <v>14028</v>
      </c>
      <c r="AN12551">
        <v>4402925701</v>
      </c>
      <c r="AO12551">
        <v>16</v>
      </c>
      <c r="AP12551" t="s">
        <v>12424</v>
      </c>
      <c r="AQ12551" t="s">
        <v>11408</v>
      </c>
      <c r="AR12551">
        <v>4100</v>
      </c>
      <c r="AT12551">
        <v>0</v>
      </c>
      <c r="AV12551" t="s">
        <v>18831</v>
      </c>
      <c r="AW12551">
        <v>116100</v>
      </c>
    </row>
    <row r="12552" spans="1:49" x14ac:dyDescent="0.25">
      <c r="A12552">
        <v>4100</v>
      </c>
      <c r="B12552">
        <v>30110</v>
      </c>
      <c r="C12552">
        <v>4046</v>
      </c>
      <c r="D12552">
        <v>418</v>
      </c>
      <c r="E12552" s="124" t="s">
        <v>25614</v>
      </c>
      <c r="F12552" t="str">
        <f t="shared" si="266"/>
        <v>Tom HusselsteinSNAKE RIVER SUPPLY</v>
      </c>
      <c r="G12552" s="150" t="str">
        <f t="shared" si="265"/>
        <v>Tom Husselstein</v>
      </c>
      <c r="H12552" s="149" t="s">
        <v>8516</v>
      </c>
      <c r="I12552">
        <v>40006172</v>
      </c>
      <c r="L12552" t="s">
        <v>22208</v>
      </c>
      <c r="M12552" t="s">
        <v>19470</v>
      </c>
      <c r="N12552">
        <v>83403</v>
      </c>
      <c r="O12552">
        <v>1408</v>
      </c>
      <c r="Q12552" t="s">
        <v>12415</v>
      </c>
      <c r="R12552" t="s">
        <v>12416</v>
      </c>
      <c r="S12552" t="s">
        <v>25721</v>
      </c>
      <c r="T12552">
        <v>3295</v>
      </c>
      <c r="U12552" t="s">
        <v>12418</v>
      </c>
      <c r="W12552">
        <v>11</v>
      </c>
      <c r="X12552">
        <v>2</v>
      </c>
      <c r="Y12552" t="s">
        <v>12765</v>
      </c>
      <c r="Z12552" t="s">
        <v>12420</v>
      </c>
      <c r="AA12552" t="s">
        <v>24524</v>
      </c>
      <c r="AB12552" t="s">
        <v>14028</v>
      </c>
      <c r="AC12552">
        <v>2</v>
      </c>
      <c r="AD12552" s="123">
        <v>39785</v>
      </c>
      <c r="AE12552" t="s">
        <v>24525</v>
      </c>
      <c r="AG12552">
        <v>40006172</v>
      </c>
      <c r="AL12552" t="s">
        <v>14028</v>
      </c>
      <c r="AN12552">
        <v>1301901301</v>
      </c>
      <c r="AO12552">
        <v>16</v>
      </c>
      <c r="AP12552" t="s">
        <v>12424</v>
      </c>
      <c r="AQ12552" t="s">
        <v>11408</v>
      </c>
      <c r="AR12552">
        <v>4100</v>
      </c>
      <c r="AT12552">
        <v>2007</v>
      </c>
      <c r="AV12552" t="s">
        <v>25722</v>
      </c>
      <c r="AW12552">
        <v>116100</v>
      </c>
    </row>
    <row r="12553" spans="1:49" x14ac:dyDescent="0.25">
      <c r="A12553">
        <v>4100</v>
      </c>
      <c r="B12553">
        <v>30110</v>
      </c>
      <c r="C12553">
        <v>4046</v>
      </c>
      <c r="D12553">
        <v>418</v>
      </c>
      <c r="E12553" s="124" t="s">
        <v>25614</v>
      </c>
      <c r="F12553" t="str">
        <f t="shared" si="266"/>
        <v>Tom HusselsteinSOUTHWEST RUBBER &amp; SUPPLY CO., INC.</v>
      </c>
      <c r="G12553" s="150" t="str">
        <f t="shared" si="265"/>
        <v>Tom Husselstein</v>
      </c>
      <c r="H12553" s="149" t="s">
        <v>8599</v>
      </c>
      <c r="I12553">
        <v>40006495</v>
      </c>
      <c r="K12553" t="s">
        <v>18443</v>
      </c>
      <c r="L12553" t="s">
        <v>14964</v>
      </c>
      <c r="M12553" t="s">
        <v>17515</v>
      </c>
      <c r="N12553" t="s">
        <v>25723</v>
      </c>
      <c r="Q12553" t="s">
        <v>12415</v>
      </c>
      <c r="R12553" t="s">
        <v>12416</v>
      </c>
      <c r="S12553" t="s">
        <v>18444</v>
      </c>
      <c r="U12553" t="s">
        <v>12418</v>
      </c>
      <c r="W12553">
        <v>11</v>
      </c>
      <c r="X12553">
        <v>2</v>
      </c>
      <c r="Y12553" t="s">
        <v>12765</v>
      </c>
      <c r="Z12553" t="s">
        <v>12420</v>
      </c>
      <c r="AA12553" t="s">
        <v>12429</v>
      </c>
      <c r="AB12553" t="s">
        <v>12422</v>
      </c>
      <c r="AC12553">
        <v>2</v>
      </c>
      <c r="AD12553" s="123">
        <v>40602</v>
      </c>
      <c r="AE12553" t="s">
        <v>12431</v>
      </c>
      <c r="AG12553">
        <v>40006495</v>
      </c>
      <c r="AL12553" t="s">
        <v>12422</v>
      </c>
      <c r="AN12553">
        <v>301302101</v>
      </c>
      <c r="AO12553">
        <v>16</v>
      </c>
      <c r="AP12553" t="s">
        <v>12424</v>
      </c>
      <c r="AQ12553" t="s">
        <v>11408</v>
      </c>
      <c r="AR12553">
        <v>4100</v>
      </c>
      <c r="AT12553">
        <v>0</v>
      </c>
      <c r="AV12553" t="s">
        <v>18442</v>
      </c>
      <c r="AW12553">
        <v>116100</v>
      </c>
    </row>
    <row r="12554" spans="1:49" x14ac:dyDescent="0.25">
      <c r="A12554">
        <v>4100</v>
      </c>
      <c r="B12554">
        <v>30110</v>
      </c>
      <c r="C12554">
        <v>4046</v>
      </c>
      <c r="D12554">
        <v>418</v>
      </c>
      <c r="E12554" s="124" t="s">
        <v>25614</v>
      </c>
      <c r="F12554" t="str">
        <f t="shared" si="266"/>
        <v>Tom HusselsteinSPARKS BELTING COMPANY INC</v>
      </c>
      <c r="G12554" s="150" t="str">
        <f t="shared" si="265"/>
        <v>Tom Husselstein</v>
      </c>
      <c r="H12554" s="149" t="s">
        <v>8611</v>
      </c>
      <c r="I12554">
        <v>40006180</v>
      </c>
      <c r="J12554" t="s">
        <v>13263</v>
      </c>
      <c r="K12554" t="s">
        <v>24604</v>
      </c>
      <c r="L12554" t="s">
        <v>13265</v>
      </c>
      <c r="M12554" t="s">
        <v>12684</v>
      </c>
      <c r="N12554" t="s">
        <v>24605</v>
      </c>
      <c r="Q12554" t="s">
        <v>12415</v>
      </c>
      <c r="R12554" t="s">
        <v>12416</v>
      </c>
      <c r="S12554" t="s">
        <v>25724</v>
      </c>
      <c r="T12554">
        <v>3438</v>
      </c>
      <c r="U12554" t="s">
        <v>12418</v>
      </c>
      <c r="V12554">
        <v>279</v>
      </c>
      <c r="W12554">
        <v>11</v>
      </c>
      <c r="X12554">
        <v>2</v>
      </c>
      <c r="Y12554" t="s">
        <v>12765</v>
      </c>
      <c r="Z12554" t="s">
        <v>12420</v>
      </c>
      <c r="AA12554" t="s">
        <v>24524</v>
      </c>
      <c r="AB12554" t="s">
        <v>13208</v>
      </c>
      <c r="AC12554">
        <v>2</v>
      </c>
      <c r="AD12554" s="123">
        <v>39785</v>
      </c>
      <c r="AE12554" t="s">
        <v>24525</v>
      </c>
      <c r="AG12554">
        <v>40006180</v>
      </c>
      <c r="AL12554" t="s">
        <v>13208</v>
      </c>
      <c r="AN12554">
        <v>2308106401</v>
      </c>
      <c r="AO12554">
        <v>16</v>
      </c>
      <c r="AP12554" t="s">
        <v>12424</v>
      </c>
      <c r="AQ12554" t="s">
        <v>11408</v>
      </c>
      <c r="AR12554">
        <v>4100</v>
      </c>
      <c r="AT12554">
        <v>2007</v>
      </c>
      <c r="AV12554" t="s">
        <v>13267</v>
      </c>
      <c r="AW12554">
        <v>116100</v>
      </c>
    </row>
    <row r="12555" spans="1:49" x14ac:dyDescent="0.25">
      <c r="A12555">
        <v>4100</v>
      </c>
      <c r="B12555">
        <v>30110</v>
      </c>
      <c r="C12555">
        <v>4046</v>
      </c>
      <c r="D12555">
        <v>418</v>
      </c>
      <c r="E12555" s="124" t="s">
        <v>25614</v>
      </c>
      <c r="F12555" t="str">
        <f t="shared" si="266"/>
        <v>Tom HusselsteinTEXAS BOOM COMPANY INC.</v>
      </c>
      <c r="G12555" s="150" t="str">
        <f t="shared" si="265"/>
        <v>Tom Husselstein</v>
      </c>
      <c r="H12555" s="149" t="s">
        <v>8988</v>
      </c>
      <c r="I12555">
        <v>40006809</v>
      </c>
      <c r="J12555" t="s">
        <v>25725</v>
      </c>
      <c r="K12555" t="s">
        <v>25726</v>
      </c>
      <c r="L12555" t="s">
        <v>19797</v>
      </c>
      <c r="M12555" t="s">
        <v>12494</v>
      </c>
      <c r="N12555">
        <v>77396</v>
      </c>
      <c r="Q12555" t="s">
        <v>12415</v>
      </c>
      <c r="R12555" t="s">
        <v>12416</v>
      </c>
      <c r="S12555" t="s">
        <v>25727</v>
      </c>
      <c r="U12555" t="s">
        <v>12418</v>
      </c>
      <c r="W12555">
        <v>11</v>
      </c>
      <c r="X12555">
        <v>2</v>
      </c>
      <c r="Y12555" t="s">
        <v>12765</v>
      </c>
      <c r="Z12555" t="s">
        <v>12420</v>
      </c>
      <c r="AA12555" t="s">
        <v>12429</v>
      </c>
      <c r="AB12555" t="s">
        <v>12422</v>
      </c>
      <c r="AC12555">
        <v>2</v>
      </c>
      <c r="AD12555" s="123">
        <v>41029</v>
      </c>
      <c r="AE12555" t="s">
        <v>12431</v>
      </c>
      <c r="AG12555">
        <v>40006809</v>
      </c>
      <c r="AL12555" t="s">
        <v>12422</v>
      </c>
      <c r="AN12555">
        <v>4420177201</v>
      </c>
      <c r="AO12555">
        <v>16</v>
      </c>
      <c r="AP12555" t="s">
        <v>12424</v>
      </c>
      <c r="AQ12555" t="s">
        <v>11408</v>
      </c>
      <c r="AR12555">
        <v>4100</v>
      </c>
      <c r="AS12555" t="s">
        <v>12491</v>
      </c>
      <c r="AT12555">
        <v>0</v>
      </c>
      <c r="AV12555" t="s">
        <v>25728</v>
      </c>
      <c r="AW12555">
        <v>116100</v>
      </c>
    </row>
    <row r="12556" spans="1:49" x14ac:dyDescent="0.25">
      <c r="A12556">
        <v>4100</v>
      </c>
      <c r="B12556">
        <v>30110</v>
      </c>
      <c r="C12556">
        <v>4046</v>
      </c>
      <c r="D12556">
        <v>418</v>
      </c>
      <c r="E12556" s="124" t="s">
        <v>25614</v>
      </c>
      <c r="F12556" t="str">
        <f t="shared" si="266"/>
        <v>Tom HusselsteinTHE BELT SHOP</v>
      </c>
      <c r="G12556" s="150" t="str">
        <f t="shared" si="265"/>
        <v>Tom Husselstein</v>
      </c>
      <c r="H12556" s="149" t="s">
        <v>9005</v>
      </c>
      <c r="I12556">
        <v>40006449</v>
      </c>
      <c r="K12556" t="s">
        <v>25729</v>
      </c>
      <c r="L12556" t="s">
        <v>25639</v>
      </c>
      <c r="M12556" t="s">
        <v>25640</v>
      </c>
      <c r="N12556" t="s">
        <v>25730</v>
      </c>
      <c r="Q12556" t="s">
        <v>13237</v>
      </c>
      <c r="R12556" t="s">
        <v>12416</v>
      </c>
      <c r="S12556" t="s">
        <v>25731</v>
      </c>
      <c r="U12556" t="s">
        <v>12418</v>
      </c>
      <c r="W12556">
        <v>11</v>
      </c>
      <c r="X12556">
        <v>2</v>
      </c>
      <c r="Y12556" t="s">
        <v>12765</v>
      </c>
      <c r="Z12556" t="s">
        <v>12420</v>
      </c>
      <c r="AA12556" t="s">
        <v>12429</v>
      </c>
      <c r="AB12556" t="s">
        <v>14028</v>
      </c>
      <c r="AC12556">
        <v>2</v>
      </c>
      <c r="AD12556" s="123">
        <v>40532</v>
      </c>
      <c r="AE12556" t="s">
        <v>12431</v>
      </c>
      <c r="AG12556">
        <v>40006449</v>
      </c>
      <c r="AL12556" t="s">
        <v>14028</v>
      </c>
      <c r="AN12556">
        <v>7000101001</v>
      </c>
      <c r="AO12556">
        <v>16</v>
      </c>
      <c r="AP12556" t="s">
        <v>12424</v>
      </c>
      <c r="AQ12556" t="s">
        <v>11408</v>
      </c>
      <c r="AR12556">
        <v>4100</v>
      </c>
      <c r="AT12556">
        <v>0</v>
      </c>
      <c r="AV12556" t="s">
        <v>25732</v>
      </c>
      <c r="AW12556">
        <v>116100</v>
      </c>
    </row>
    <row r="12557" spans="1:49" x14ac:dyDescent="0.25">
      <c r="A12557">
        <v>4100</v>
      </c>
      <c r="B12557">
        <v>30110</v>
      </c>
      <c r="C12557">
        <v>4046</v>
      </c>
      <c r="D12557">
        <v>413</v>
      </c>
      <c r="E12557" s="124" t="s">
        <v>25614</v>
      </c>
      <c r="F12557" t="str">
        <f t="shared" si="266"/>
        <v>Tom HusselsteinTRIANGLE SERVICES INC AND AFFILIATE</v>
      </c>
      <c r="G12557" s="150" t="str">
        <f t="shared" si="265"/>
        <v>Tom Husselstein</v>
      </c>
      <c r="H12557" s="149" t="s">
        <v>9232</v>
      </c>
      <c r="I12557">
        <v>40007351</v>
      </c>
      <c r="K12557" t="s">
        <v>25733</v>
      </c>
      <c r="L12557" t="s">
        <v>12696</v>
      </c>
      <c r="M12557" t="s">
        <v>12445</v>
      </c>
      <c r="N12557">
        <v>11581</v>
      </c>
      <c r="Q12557" t="s">
        <v>12415</v>
      </c>
      <c r="R12557" t="s">
        <v>12416</v>
      </c>
      <c r="S12557" t="s">
        <v>25734</v>
      </c>
      <c r="U12557" t="s">
        <v>12418</v>
      </c>
      <c r="W12557">
        <v>11</v>
      </c>
      <c r="X12557">
        <v>1</v>
      </c>
      <c r="Y12557" t="s">
        <v>12419</v>
      </c>
      <c r="Z12557" t="s">
        <v>12420</v>
      </c>
      <c r="AA12557" t="s">
        <v>12429</v>
      </c>
      <c r="AB12557" t="s">
        <v>12422</v>
      </c>
      <c r="AC12557">
        <v>2</v>
      </c>
      <c r="AD12557" s="123">
        <v>41774</v>
      </c>
      <c r="AE12557" t="s">
        <v>12431</v>
      </c>
      <c r="AG12557">
        <v>40007351</v>
      </c>
      <c r="AL12557" t="s">
        <v>12422</v>
      </c>
      <c r="AN12557">
        <v>3305929301</v>
      </c>
      <c r="AO12557">
        <v>16</v>
      </c>
      <c r="AP12557" t="s">
        <v>12424</v>
      </c>
      <c r="AQ12557" t="s">
        <v>11408</v>
      </c>
      <c r="AR12557">
        <v>4100</v>
      </c>
      <c r="AT12557">
        <v>0</v>
      </c>
      <c r="AV12557" t="s">
        <v>21984</v>
      </c>
      <c r="AW12557">
        <v>116100</v>
      </c>
    </row>
    <row r="12558" spans="1:49" x14ac:dyDescent="0.25">
      <c r="A12558">
        <v>4100</v>
      </c>
      <c r="B12558">
        <v>30110</v>
      </c>
      <c r="C12558">
        <v>4046</v>
      </c>
      <c r="D12558">
        <v>418</v>
      </c>
      <c r="E12558" s="124" t="s">
        <v>25614</v>
      </c>
      <c r="F12558" t="str">
        <f t="shared" si="266"/>
        <v>Tom HusselsteinU.S.P.S. - SEATTLE BMC</v>
      </c>
      <c r="G12558" s="150" t="str">
        <f t="shared" si="265"/>
        <v>Tom Husselstein</v>
      </c>
      <c r="H12558" s="149" t="s">
        <v>9446</v>
      </c>
      <c r="I12558">
        <v>40005673</v>
      </c>
      <c r="K12558" t="s">
        <v>25735</v>
      </c>
      <c r="L12558" t="s">
        <v>22658</v>
      </c>
      <c r="M12558" t="s">
        <v>12484</v>
      </c>
      <c r="N12558" t="s">
        <v>25736</v>
      </c>
      <c r="Q12558" t="s">
        <v>12415</v>
      </c>
      <c r="R12558" t="s">
        <v>12416</v>
      </c>
      <c r="S12558" t="s">
        <v>25737</v>
      </c>
      <c r="U12558" t="s">
        <v>12418</v>
      </c>
      <c r="V12558">
        <v>21</v>
      </c>
      <c r="W12558">
        <v>11</v>
      </c>
      <c r="X12558">
        <v>1</v>
      </c>
      <c r="Y12558" t="s">
        <v>12419</v>
      </c>
      <c r="Z12558" t="s">
        <v>12420</v>
      </c>
      <c r="AA12558" t="s">
        <v>12429</v>
      </c>
      <c r="AB12558" t="s">
        <v>12430</v>
      </c>
      <c r="AC12558">
        <v>2</v>
      </c>
      <c r="AD12558" s="123">
        <v>39868</v>
      </c>
      <c r="AE12558" t="s">
        <v>12431</v>
      </c>
      <c r="AG12558">
        <v>40005673</v>
      </c>
      <c r="AL12558" t="s">
        <v>12430</v>
      </c>
      <c r="AN12558">
        <v>4803312001</v>
      </c>
      <c r="AO12558">
        <v>16</v>
      </c>
      <c r="AP12558" t="s">
        <v>12424</v>
      </c>
      <c r="AQ12558" t="s">
        <v>11408</v>
      </c>
      <c r="AR12558">
        <v>4100</v>
      </c>
      <c r="AT12558">
        <v>0</v>
      </c>
      <c r="AV12558" t="s">
        <v>20502</v>
      </c>
      <c r="AW12558">
        <v>116100</v>
      </c>
    </row>
    <row r="12559" spans="1:49" x14ac:dyDescent="0.25">
      <c r="A12559">
        <v>4100</v>
      </c>
      <c r="B12559">
        <v>30110</v>
      </c>
      <c r="C12559">
        <v>4046</v>
      </c>
      <c r="D12559">
        <v>418</v>
      </c>
      <c r="E12559" s="124" t="s">
        <v>25614</v>
      </c>
      <c r="F12559" t="str">
        <f t="shared" si="266"/>
        <v>Tom HusselsteinUS POSTAL SERVICE</v>
      </c>
      <c r="G12559" s="150" t="str">
        <f t="shared" si="265"/>
        <v>Tom Husselstein</v>
      </c>
      <c r="H12559" s="149" t="s">
        <v>9942</v>
      </c>
      <c r="I12559">
        <v>40006201</v>
      </c>
      <c r="K12559" t="s">
        <v>25738</v>
      </c>
      <c r="L12559" t="s">
        <v>12881</v>
      </c>
      <c r="M12559" t="s">
        <v>12882</v>
      </c>
      <c r="N12559">
        <v>80217</v>
      </c>
      <c r="O12559">
        <v>172000</v>
      </c>
      <c r="Q12559" t="s">
        <v>12415</v>
      </c>
      <c r="R12559" t="s">
        <v>12416</v>
      </c>
      <c r="S12559">
        <v>3038532651</v>
      </c>
      <c r="T12559">
        <v>3794</v>
      </c>
      <c r="U12559" t="s">
        <v>12418</v>
      </c>
      <c r="V12559">
        <v>21</v>
      </c>
      <c r="W12559">
        <v>11</v>
      </c>
      <c r="X12559">
        <v>1</v>
      </c>
      <c r="Y12559" t="s">
        <v>12765</v>
      </c>
      <c r="Z12559" t="s">
        <v>12420</v>
      </c>
      <c r="AA12559" t="s">
        <v>24524</v>
      </c>
      <c r="AB12559" t="s">
        <v>14028</v>
      </c>
      <c r="AC12559">
        <v>2</v>
      </c>
      <c r="AD12559" s="123">
        <v>39785</v>
      </c>
      <c r="AE12559" t="s">
        <v>24525</v>
      </c>
      <c r="AG12559">
        <v>40006201</v>
      </c>
      <c r="AL12559" t="s">
        <v>14028</v>
      </c>
      <c r="AN12559">
        <v>603101401</v>
      </c>
      <c r="AO12559">
        <v>16</v>
      </c>
      <c r="AP12559" t="s">
        <v>12424</v>
      </c>
      <c r="AQ12559" t="s">
        <v>11408</v>
      </c>
      <c r="AR12559">
        <v>4100</v>
      </c>
      <c r="AS12559" t="s">
        <v>12491</v>
      </c>
      <c r="AT12559">
        <v>0</v>
      </c>
      <c r="AV12559" t="s">
        <v>20502</v>
      </c>
      <c r="AW12559">
        <v>116100</v>
      </c>
    </row>
    <row r="12560" spans="1:49" x14ac:dyDescent="0.25">
      <c r="A12560">
        <v>4100</v>
      </c>
      <c r="B12560">
        <v>30110</v>
      </c>
      <c r="C12560">
        <v>4046</v>
      </c>
      <c r="D12560">
        <v>418</v>
      </c>
      <c r="E12560" s="124" t="s">
        <v>25614</v>
      </c>
      <c r="F12560" t="str">
        <f t="shared" si="266"/>
        <v>Tom HusselsteinWESTERN BELTING &amp; HOSE</v>
      </c>
      <c r="G12560" s="150" t="str">
        <f t="shared" si="265"/>
        <v>Tom Husselstein</v>
      </c>
      <c r="H12560" s="149" t="s">
        <v>10880</v>
      </c>
      <c r="I12560">
        <v>40006015</v>
      </c>
      <c r="K12560" t="s">
        <v>25739</v>
      </c>
      <c r="L12560" t="s">
        <v>24698</v>
      </c>
      <c r="M12560" t="s">
        <v>17763</v>
      </c>
      <c r="N12560" t="s">
        <v>25740</v>
      </c>
      <c r="Q12560" t="s">
        <v>13237</v>
      </c>
      <c r="R12560" t="s">
        <v>12416</v>
      </c>
      <c r="S12560">
        <v>6044514133</v>
      </c>
      <c r="T12560">
        <v>69</v>
      </c>
      <c r="U12560" t="s">
        <v>12418</v>
      </c>
      <c r="W12560">
        <v>11</v>
      </c>
      <c r="X12560">
        <v>2</v>
      </c>
      <c r="Y12560" t="s">
        <v>12765</v>
      </c>
      <c r="Z12560" t="s">
        <v>12420</v>
      </c>
      <c r="AA12560" t="s">
        <v>24524</v>
      </c>
      <c r="AB12560" t="s">
        <v>14028</v>
      </c>
      <c r="AC12560">
        <v>4</v>
      </c>
      <c r="AD12560" s="123">
        <v>39785</v>
      </c>
      <c r="AE12560" t="s">
        <v>24525</v>
      </c>
      <c r="AG12560">
        <v>40006015</v>
      </c>
      <c r="AL12560" t="s">
        <v>14028</v>
      </c>
      <c r="AN12560">
        <v>7000316201</v>
      </c>
      <c r="AO12560">
        <v>16</v>
      </c>
      <c r="AP12560" t="s">
        <v>12424</v>
      </c>
      <c r="AQ12560" t="s">
        <v>11408</v>
      </c>
      <c r="AR12560">
        <v>4100</v>
      </c>
      <c r="AT12560">
        <v>2007</v>
      </c>
      <c r="AV12560" t="s">
        <v>18564</v>
      </c>
      <c r="AW12560">
        <v>116120</v>
      </c>
    </row>
    <row r="12561" spans="1:49" x14ac:dyDescent="0.25">
      <c r="A12561">
        <v>4100</v>
      </c>
      <c r="B12561">
        <v>30110</v>
      </c>
      <c r="C12561">
        <v>4046</v>
      </c>
      <c r="D12561">
        <v>418</v>
      </c>
      <c r="E12561" s="124" t="s">
        <v>25614</v>
      </c>
      <c r="F12561" t="str">
        <f t="shared" si="266"/>
        <v>Tom HusselsteinWESTERN BELTING CO</v>
      </c>
      <c r="G12561" s="150" t="str">
        <f t="shared" si="265"/>
        <v>Tom Husselstein</v>
      </c>
      <c r="H12561" s="149" t="s">
        <v>10886</v>
      </c>
      <c r="I12561">
        <v>40006111</v>
      </c>
      <c r="K12561" t="s">
        <v>25741</v>
      </c>
      <c r="L12561" t="s">
        <v>12881</v>
      </c>
      <c r="M12561" t="s">
        <v>12882</v>
      </c>
      <c r="N12561">
        <v>80217</v>
      </c>
      <c r="O12561">
        <v>5587</v>
      </c>
      <c r="Q12561" t="s">
        <v>12415</v>
      </c>
      <c r="R12561" t="s">
        <v>12416</v>
      </c>
      <c r="S12561" t="s">
        <v>22067</v>
      </c>
      <c r="T12561">
        <v>986</v>
      </c>
      <c r="U12561" t="s">
        <v>12418</v>
      </c>
      <c r="W12561">
        <v>11</v>
      </c>
      <c r="X12561">
        <v>2</v>
      </c>
      <c r="Y12561" t="s">
        <v>12765</v>
      </c>
      <c r="Z12561" t="s">
        <v>12420</v>
      </c>
      <c r="AA12561" t="s">
        <v>24524</v>
      </c>
      <c r="AB12561" t="s">
        <v>12422</v>
      </c>
      <c r="AC12561">
        <v>2</v>
      </c>
      <c r="AD12561" s="123">
        <v>39785</v>
      </c>
      <c r="AE12561" t="s">
        <v>24525</v>
      </c>
      <c r="AG12561">
        <v>40006111</v>
      </c>
      <c r="AL12561" t="s">
        <v>12422</v>
      </c>
      <c r="AN12561">
        <v>603101401</v>
      </c>
      <c r="AO12561">
        <v>16</v>
      </c>
      <c r="AP12561" t="s">
        <v>12424</v>
      </c>
      <c r="AQ12561" t="s">
        <v>11408</v>
      </c>
      <c r="AR12561">
        <v>4100</v>
      </c>
      <c r="AT12561">
        <v>2007</v>
      </c>
      <c r="AV12561" t="s">
        <v>18564</v>
      </c>
      <c r="AW12561">
        <v>116100</v>
      </c>
    </row>
    <row r="12562" spans="1:49" x14ac:dyDescent="0.25">
      <c r="A12562">
        <v>4100</v>
      </c>
      <c r="B12562">
        <v>30040</v>
      </c>
      <c r="C12562">
        <v>4023</v>
      </c>
      <c r="D12562">
        <v>415</v>
      </c>
      <c r="E12562" s="124" t="s">
        <v>265</v>
      </c>
      <c r="F12562" t="str">
        <f t="shared" si="266"/>
        <v>Tony TracyA &amp; B PACKAGING EQUIPMENT</v>
      </c>
      <c r="G12562" s="150" t="str">
        <f t="shared" si="265"/>
        <v>Tony Tracy</v>
      </c>
      <c r="H12562" s="149" t="s">
        <v>300</v>
      </c>
      <c r="I12562">
        <v>40007325</v>
      </c>
      <c r="L12562" t="s">
        <v>21044</v>
      </c>
      <c r="M12562" t="s">
        <v>12684</v>
      </c>
      <c r="O12562">
        <v>187</v>
      </c>
      <c r="P12562">
        <v>49064</v>
      </c>
      <c r="Q12562" t="s">
        <v>12415</v>
      </c>
      <c r="R12562" t="s">
        <v>12416</v>
      </c>
      <c r="S12562" t="s">
        <v>25742</v>
      </c>
      <c r="U12562" t="s">
        <v>12418</v>
      </c>
      <c r="W12562">
        <v>11</v>
      </c>
      <c r="X12562">
        <v>0</v>
      </c>
      <c r="Y12562" t="s">
        <v>12419</v>
      </c>
      <c r="Z12562" t="s">
        <v>12420</v>
      </c>
      <c r="AA12562" t="s">
        <v>12485</v>
      </c>
      <c r="AB12562" t="s">
        <v>12422</v>
      </c>
      <c r="AC12562">
        <v>2</v>
      </c>
      <c r="AD12562" s="123">
        <v>41751</v>
      </c>
      <c r="AE12562" t="s">
        <v>12528</v>
      </c>
      <c r="AG12562">
        <v>40007325</v>
      </c>
      <c r="AL12562" t="s">
        <v>12422</v>
      </c>
      <c r="AN12562">
        <v>2315936561</v>
      </c>
      <c r="AO12562">
        <v>16</v>
      </c>
      <c r="AP12562" t="s">
        <v>12424</v>
      </c>
      <c r="AQ12562" t="s">
        <v>11408</v>
      </c>
      <c r="AR12562">
        <v>4100</v>
      </c>
      <c r="AT12562">
        <v>0</v>
      </c>
      <c r="AV12562" t="s">
        <v>25743</v>
      </c>
      <c r="AW12562">
        <v>116100</v>
      </c>
    </row>
    <row r="12563" spans="1:49" x14ac:dyDescent="0.25">
      <c r="A12563">
        <v>4100</v>
      </c>
      <c r="B12563">
        <v>30040</v>
      </c>
      <c r="C12563">
        <v>4023</v>
      </c>
      <c r="D12563">
        <v>415</v>
      </c>
      <c r="E12563" s="124" t="s">
        <v>265</v>
      </c>
      <c r="F12563" t="str">
        <f t="shared" si="266"/>
        <v>Tony TracyAKRON BELTING AND SUPPLY CO., INC.</v>
      </c>
      <c r="G12563" s="150" t="str">
        <f t="shared" si="265"/>
        <v>Tony Tracy</v>
      </c>
      <c r="H12563" s="149" t="s">
        <v>550</v>
      </c>
      <c r="I12563">
        <v>40006750</v>
      </c>
      <c r="K12563" t="s">
        <v>24531</v>
      </c>
      <c r="L12563" t="s">
        <v>14225</v>
      </c>
      <c r="M12563" t="s">
        <v>12521</v>
      </c>
      <c r="N12563">
        <v>44310</v>
      </c>
      <c r="Q12563" t="s">
        <v>12415</v>
      </c>
      <c r="R12563" t="s">
        <v>12416</v>
      </c>
      <c r="S12563" t="s">
        <v>24532</v>
      </c>
      <c r="U12563" t="s">
        <v>12418</v>
      </c>
      <c r="W12563">
        <v>11</v>
      </c>
      <c r="X12563">
        <v>2</v>
      </c>
      <c r="Y12563" t="s">
        <v>12472</v>
      </c>
      <c r="Z12563" t="s">
        <v>12420</v>
      </c>
      <c r="AA12563" t="s">
        <v>12429</v>
      </c>
      <c r="AB12563" t="s">
        <v>14028</v>
      </c>
      <c r="AC12563">
        <v>2</v>
      </c>
      <c r="AD12563" s="123">
        <v>40947</v>
      </c>
      <c r="AE12563" t="s">
        <v>12431</v>
      </c>
      <c r="AG12563">
        <v>40006750</v>
      </c>
      <c r="AL12563" t="s">
        <v>14028</v>
      </c>
      <c r="AN12563">
        <v>3615300201</v>
      </c>
      <c r="AO12563">
        <v>16</v>
      </c>
      <c r="AP12563" t="s">
        <v>12424</v>
      </c>
      <c r="AQ12563" t="s">
        <v>11408</v>
      </c>
      <c r="AR12563">
        <v>4100</v>
      </c>
      <c r="AT12563">
        <v>0</v>
      </c>
      <c r="AV12563" t="s">
        <v>24533</v>
      </c>
      <c r="AW12563">
        <v>116100</v>
      </c>
    </row>
    <row r="12564" spans="1:49" x14ac:dyDescent="0.25">
      <c r="A12564">
        <v>4100</v>
      </c>
      <c r="B12564">
        <v>30040</v>
      </c>
      <c r="C12564">
        <v>4023</v>
      </c>
      <c r="D12564">
        <v>415</v>
      </c>
      <c r="E12564" s="124" t="s">
        <v>265</v>
      </c>
      <c r="F12564" t="str">
        <f t="shared" si="266"/>
        <v>Tony TracyAKRON STEEL FABRICATORS</v>
      </c>
      <c r="G12564" s="150" t="str">
        <f t="shared" si="265"/>
        <v>Tony Tracy</v>
      </c>
      <c r="H12564" s="149" t="s">
        <v>551</v>
      </c>
      <c r="I12564">
        <v>40008446</v>
      </c>
      <c r="K12564" t="s">
        <v>25744</v>
      </c>
      <c r="L12564" t="s">
        <v>14225</v>
      </c>
      <c r="M12564" t="s">
        <v>12521</v>
      </c>
      <c r="N12564">
        <v>44319</v>
      </c>
      <c r="Q12564" t="s">
        <v>12415</v>
      </c>
      <c r="R12564" t="s">
        <v>12416</v>
      </c>
      <c r="S12564" t="s">
        <v>25745</v>
      </c>
      <c r="U12564" t="s">
        <v>12418</v>
      </c>
      <c r="W12564">
        <v>11</v>
      </c>
      <c r="X12564">
        <v>0</v>
      </c>
      <c r="Y12564" t="s">
        <v>12419</v>
      </c>
      <c r="Z12564" t="s">
        <v>12420</v>
      </c>
      <c r="AA12564" t="s">
        <v>12429</v>
      </c>
      <c r="AB12564" t="s">
        <v>12757</v>
      </c>
      <c r="AC12564">
        <v>2</v>
      </c>
      <c r="AD12564" s="123">
        <v>43319</v>
      </c>
      <c r="AE12564" t="s">
        <v>12431</v>
      </c>
      <c r="AG12564">
        <v>40008446</v>
      </c>
      <c r="AL12564" t="s">
        <v>12757</v>
      </c>
      <c r="AN12564">
        <v>3615300201</v>
      </c>
      <c r="AO12564">
        <v>16</v>
      </c>
      <c r="AP12564" t="s">
        <v>12424</v>
      </c>
      <c r="AQ12564" t="s">
        <v>11408</v>
      </c>
      <c r="AR12564">
        <v>4100</v>
      </c>
      <c r="AT12564">
        <v>0</v>
      </c>
      <c r="AV12564" t="s">
        <v>25746</v>
      </c>
      <c r="AW12564">
        <v>116100</v>
      </c>
    </row>
    <row r="12565" spans="1:49" x14ac:dyDescent="0.25">
      <c r="A12565">
        <v>4100</v>
      </c>
      <c r="B12565">
        <v>30040</v>
      </c>
      <c r="C12565">
        <v>4023</v>
      </c>
      <c r="D12565">
        <v>415</v>
      </c>
      <c r="E12565" s="124" t="s">
        <v>265</v>
      </c>
      <c r="F12565" t="str">
        <f t="shared" si="266"/>
        <v>Tony TracyALLIED BINDERY LLC</v>
      </c>
      <c r="G12565" s="150" t="str">
        <f t="shared" ref="G12565:G12628" si="267">RIGHT(E12565,LEN(E12565)-3)</f>
        <v>Tony Tracy</v>
      </c>
      <c r="H12565" s="149" t="s">
        <v>624</v>
      </c>
      <c r="I12565">
        <v>40002877</v>
      </c>
      <c r="K12565" t="s">
        <v>25747</v>
      </c>
      <c r="L12565" t="s">
        <v>25748</v>
      </c>
      <c r="M12565" t="s">
        <v>12684</v>
      </c>
      <c r="N12565">
        <v>48071</v>
      </c>
      <c r="Q12565" t="s">
        <v>12415</v>
      </c>
      <c r="R12565" t="s">
        <v>12416</v>
      </c>
      <c r="S12565" t="s">
        <v>25749</v>
      </c>
      <c r="U12565" t="s">
        <v>12418</v>
      </c>
      <c r="W12565">
        <v>11</v>
      </c>
      <c r="X12565">
        <v>1</v>
      </c>
      <c r="Y12565" t="s">
        <v>12419</v>
      </c>
      <c r="Z12565" t="s">
        <v>12420</v>
      </c>
      <c r="AA12565" t="s">
        <v>12421</v>
      </c>
      <c r="AB12565" t="s">
        <v>12422</v>
      </c>
      <c r="AC12565">
        <v>2</v>
      </c>
      <c r="AD12565" s="123">
        <v>39111</v>
      </c>
      <c r="AE12565" t="s">
        <v>12423</v>
      </c>
      <c r="AG12565">
        <v>40002877</v>
      </c>
      <c r="AL12565" t="s">
        <v>12422</v>
      </c>
      <c r="AN12565">
        <v>2312510801</v>
      </c>
      <c r="AO12565">
        <v>16</v>
      </c>
      <c r="AP12565" t="s">
        <v>12424</v>
      </c>
      <c r="AQ12565" t="s">
        <v>11408</v>
      </c>
      <c r="AR12565">
        <v>4100</v>
      </c>
      <c r="AT12565">
        <v>2005</v>
      </c>
      <c r="AV12565" t="s">
        <v>25750</v>
      </c>
      <c r="AW12565">
        <v>116100</v>
      </c>
    </row>
    <row r="12566" spans="1:49" x14ac:dyDescent="0.25">
      <c r="A12566">
        <v>4100</v>
      </c>
      <c r="B12566">
        <v>30040</v>
      </c>
      <c r="C12566">
        <v>4023</v>
      </c>
      <c r="D12566">
        <v>415</v>
      </c>
      <c r="E12566" s="124" t="s">
        <v>265</v>
      </c>
      <c r="F12566" t="str">
        <f t="shared" si="266"/>
        <v>Tony TracyAMERICRAFT CARTON, INC.</v>
      </c>
      <c r="G12566" s="150" t="str">
        <f t="shared" si="267"/>
        <v>Tony Tracy</v>
      </c>
      <c r="H12566" s="149" t="s">
        <v>852</v>
      </c>
      <c r="I12566">
        <v>40003628</v>
      </c>
      <c r="L12566" t="s">
        <v>25751</v>
      </c>
      <c r="M12566" t="s">
        <v>12684</v>
      </c>
      <c r="O12566">
        <v>570</v>
      </c>
      <c r="P12566" t="s">
        <v>25752</v>
      </c>
      <c r="Q12566" t="s">
        <v>12415</v>
      </c>
      <c r="R12566" t="s">
        <v>12416</v>
      </c>
      <c r="S12566" t="s">
        <v>25753</v>
      </c>
      <c r="U12566" t="s">
        <v>12418</v>
      </c>
      <c r="W12566">
        <v>11</v>
      </c>
      <c r="X12566">
        <v>1</v>
      </c>
      <c r="Y12566" t="s">
        <v>12419</v>
      </c>
      <c r="Z12566" t="s">
        <v>12420</v>
      </c>
      <c r="AA12566" t="s">
        <v>12421</v>
      </c>
      <c r="AB12566" t="s">
        <v>12422</v>
      </c>
      <c r="AC12566">
        <v>2</v>
      </c>
      <c r="AD12566" s="123">
        <v>39111</v>
      </c>
      <c r="AE12566" t="s">
        <v>12423</v>
      </c>
      <c r="AG12566">
        <v>40003628</v>
      </c>
      <c r="AL12566" t="s">
        <v>12422</v>
      </c>
      <c r="AN12566">
        <v>2314917301</v>
      </c>
      <c r="AO12566">
        <v>16</v>
      </c>
      <c r="AP12566" t="s">
        <v>12424</v>
      </c>
      <c r="AQ12566" t="s">
        <v>11408</v>
      </c>
      <c r="AR12566">
        <v>4100</v>
      </c>
      <c r="AT12566">
        <v>0</v>
      </c>
      <c r="AV12566" t="s">
        <v>25754</v>
      </c>
      <c r="AW12566">
        <v>116100</v>
      </c>
    </row>
    <row r="12567" spans="1:49" x14ac:dyDescent="0.25">
      <c r="A12567">
        <v>4100</v>
      </c>
      <c r="B12567">
        <v>30040</v>
      </c>
      <c r="C12567">
        <v>4023</v>
      </c>
      <c r="D12567">
        <v>415</v>
      </c>
      <c r="E12567" s="124" t="s">
        <v>265</v>
      </c>
      <c r="F12567" t="str">
        <f t="shared" si="266"/>
        <v>Tony TracyANOMATIC CORPORATION</v>
      </c>
      <c r="G12567" s="150" t="str">
        <f t="shared" si="267"/>
        <v>Tony Tracy</v>
      </c>
      <c r="H12567" s="149" t="s">
        <v>925</v>
      </c>
      <c r="I12567">
        <v>40001780</v>
      </c>
      <c r="K12567" t="s">
        <v>25755</v>
      </c>
      <c r="L12567" t="s">
        <v>12439</v>
      </c>
      <c r="M12567" t="s">
        <v>12521</v>
      </c>
      <c r="N12567" t="s">
        <v>25756</v>
      </c>
      <c r="Q12567" t="s">
        <v>12415</v>
      </c>
      <c r="R12567" t="s">
        <v>12416</v>
      </c>
      <c r="S12567" t="s">
        <v>25757</v>
      </c>
      <c r="U12567" t="s">
        <v>12418</v>
      </c>
      <c r="W12567">
        <v>11</v>
      </c>
      <c r="X12567">
        <v>1</v>
      </c>
      <c r="Y12567" t="s">
        <v>12419</v>
      </c>
      <c r="Z12567" t="s">
        <v>12420</v>
      </c>
      <c r="AA12567" t="s">
        <v>12421</v>
      </c>
      <c r="AB12567" t="s">
        <v>12422</v>
      </c>
      <c r="AC12567">
        <v>2</v>
      </c>
      <c r="AD12567" s="123">
        <v>39111</v>
      </c>
      <c r="AE12567" t="s">
        <v>12423</v>
      </c>
      <c r="AG12567">
        <v>40001780</v>
      </c>
      <c r="AL12567" t="s">
        <v>12422</v>
      </c>
      <c r="AN12567">
        <v>3608917801</v>
      </c>
      <c r="AO12567">
        <v>16</v>
      </c>
      <c r="AP12567" t="s">
        <v>12424</v>
      </c>
      <c r="AQ12567" t="s">
        <v>11408</v>
      </c>
      <c r="AR12567">
        <v>4100</v>
      </c>
      <c r="AT12567">
        <v>0</v>
      </c>
      <c r="AV12567" t="s">
        <v>25758</v>
      </c>
      <c r="AW12567">
        <v>116100</v>
      </c>
    </row>
    <row r="12568" spans="1:49" x14ac:dyDescent="0.25">
      <c r="A12568">
        <v>4100</v>
      </c>
      <c r="B12568">
        <v>30040</v>
      </c>
      <c r="C12568">
        <v>4023</v>
      </c>
      <c r="D12568">
        <v>415</v>
      </c>
      <c r="E12568" s="124" t="s">
        <v>265</v>
      </c>
      <c r="F12568" t="str">
        <f t="shared" si="266"/>
        <v>Tony TracyAPPLIED IND. - 4023 OH</v>
      </c>
      <c r="G12568" s="150" t="str">
        <f t="shared" si="267"/>
        <v>Tony Tracy</v>
      </c>
      <c r="H12568" s="149" t="s">
        <v>966</v>
      </c>
      <c r="I12568">
        <v>40004262</v>
      </c>
      <c r="J12568" t="s">
        <v>14068</v>
      </c>
      <c r="L12568" t="s">
        <v>12520</v>
      </c>
      <c r="M12568" t="s">
        <v>12521</v>
      </c>
      <c r="O12568">
        <v>93018</v>
      </c>
      <c r="P12568" t="s">
        <v>12522</v>
      </c>
      <c r="Q12568" t="s">
        <v>12415</v>
      </c>
      <c r="R12568" t="s">
        <v>12416</v>
      </c>
      <c r="S12568" t="s">
        <v>25759</v>
      </c>
      <c r="U12568" t="s">
        <v>12418</v>
      </c>
      <c r="V12568">
        <v>202</v>
      </c>
      <c r="W12568">
        <v>11</v>
      </c>
      <c r="X12568">
        <v>2</v>
      </c>
      <c r="Y12568" t="s">
        <v>12472</v>
      </c>
      <c r="Z12568" t="s">
        <v>12420</v>
      </c>
      <c r="AA12568" t="s">
        <v>12421</v>
      </c>
      <c r="AB12568" t="s">
        <v>12422</v>
      </c>
      <c r="AC12568">
        <v>2</v>
      </c>
      <c r="AD12568" s="123">
        <v>39111</v>
      </c>
      <c r="AE12568" t="s">
        <v>12423</v>
      </c>
      <c r="AG12568">
        <v>40004262</v>
      </c>
      <c r="AL12568" t="s">
        <v>12422</v>
      </c>
      <c r="AN12568">
        <v>3603505101</v>
      </c>
      <c r="AO12568">
        <v>16</v>
      </c>
      <c r="AP12568" t="s">
        <v>12424</v>
      </c>
      <c r="AQ12568" t="s">
        <v>11408</v>
      </c>
      <c r="AR12568">
        <v>4100</v>
      </c>
      <c r="AT12568">
        <v>2005</v>
      </c>
      <c r="AV12568" t="s">
        <v>12524</v>
      </c>
      <c r="AW12568">
        <v>116100</v>
      </c>
    </row>
    <row r="12569" spans="1:49" x14ac:dyDescent="0.25">
      <c r="A12569">
        <v>4100</v>
      </c>
      <c r="B12569">
        <v>30040</v>
      </c>
      <c r="C12569">
        <v>4023</v>
      </c>
      <c r="D12569">
        <v>415</v>
      </c>
      <c r="E12569" s="124" t="s">
        <v>265</v>
      </c>
      <c r="F12569" t="str">
        <f t="shared" si="266"/>
        <v>Tony TracyAPPLIED IND. - JACKSON</v>
      </c>
      <c r="G12569" s="150" t="str">
        <f t="shared" si="267"/>
        <v>Tony Tracy</v>
      </c>
      <c r="H12569" s="149" t="s">
        <v>1017</v>
      </c>
      <c r="I12569">
        <v>40006375</v>
      </c>
      <c r="J12569" t="s">
        <v>14068</v>
      </c>
      <c r="L12569" t="s">
        <v>12520</v>
      </c>
      <c r="M12569" t="s">
        <v>12521</v>
      </c>
      <c r="O12569">
        <v>93018</v>
      </c>
      <c r="P12569" t="s">
        <v>12522</v>
      </c>
      <c r="Q12569" t="s">
        <v>12415</v>
      </c>
      <c r="R12569" t="s">
        <v>12416</v>
      </c>
      <c r="S12569" t="s">
        <v>25760</v>
      </c>
      <c r="U12569" t="s">
        <v>12418</v>
      </c>
      <c r="V12569">
        <v>202</v>
      </c>
      <c r="W12569">
        <v>11</v>
      </c>
      <c r="X12569">
        <v>2</v>
      </c>
      <c r="Y12569">
        <v>1</v>
      </c>
      <c r="Z12569" t="s">
        <v>12420</v>
      </c>
      <c r="AA12569" t="s">
        <v>12429</v>
      </c>
      <c r="AB12569" t="s">
        <v>12422</v>
      </c>
      <c r="AC12569">
        <v>2</v>
      </c>
      <c r="AD12569" s="123">
        <v>40424</v>
      </c>
      <c r="AE12569" t="s">
        <v>12431</v>
      </c>
      <c r="AG12569">
        <v>40006375</v>
      </c>
      <c r="AL12569" t="s">
        <v>12422</v>
      </c>
      <c r="AN12569">
        <v>3603505101</v>
      </c>
      <c r="AO12569">
        <v>16</v>
      </c>
      <c r="AP12569" t="s">
        <v>12424</v>
      </c>
      <c r="AQ12569" t="s">
        <v>11408</v>
      </c>
      <c r="AR12569">
        <v>4100</v>
      </c>
      <c r="AT12569">
        <v>0</v>
      </c>
      <c r="AV12569" t="s">
        <v>12524</v>
      </c>
      <c r="AW12569">
        <v>116100</v>
      </c>
    </row>
    <row r="12570" spans="1:49" x14ac:dyDescent="0.25">
      <c r="A12570">
        <v>4100</v>
      </c>
      <c r="B12570">
        <v>30040</v>
      </c>
      <c r="C12570">
        <v>4023</v>
      </c>
      <c r="D12570">
        <v>415</v>
      </c>
      <c r="E12570" s="124" t="s">
        <v>265</v>
      </c>
      <c r="F12570" t="str">
        <f t="shared" si="266"/>
        <v>Tony TracyAPPLIED IND. - MI - 4023</v>
      </c>
      <c r="G12570" s="150" t="str">
        <f t="shared" si="267"/>
        <v>Tony Tracy</v>
      </c>
      <c r="H12570" s="149" t="s">
        <v>1032</v>
      </c>
      <c r="I12570">
        <v>40001440</v>
      </c>
      <c r="J12570" t="s">
        <v>14068</v>
      </c>
      <c r="L12570" t="s">
        <v>12520</v>
      </c>
      <c r="M12570" t="s">
        <v>12521</v>
      </c>
      <c r="O12570">
        <v>93018</v>
      </c>
      <c r="P12570" t="s">
        <v>12522</v>
      </c>
      <c r="Q12570" t="s">
        <v>12415</v>
      </c>
      <c r="R12570" t="s">
        <v>12416</v>
      </c>
      <c r="S12570" t="s">
        <v>25761</v>
      </c>
      <c r="U12570" t="s">
        <v>12418</v>
      </c>
      <c r="V12570">
        <v>202</v>
      </c>
      <c r="W12570">
        <v>11</v>
      </c>
      <c r="X12570">
        <v>2</v>
      </c>
      <c r="Y12570" t="s">
        <v>12472</v>
      </c>
      <c r="Z12570" t="s">
        <v>12420</v>
      </c>
      <c r="AA12570" t="s">
        <v>12421</v>
      </c>
      <c r="AB12570" t="s">
        <v>12422</v>
      </c>
      <c r="AC12570">
        <v>2</v>
      </c>
      <c r="AD12570" s="123">
        <v>39111</v>
      </c>
      <c r="AE12570" t="s">
        <v>12423</v>
      </c>
      <c r="AG12570">
        <v>40001440</v>
      </c>
      <c r="AL12570" t="s">
        <v>12422</v>
      </c>
      <c r="AN12570">
        <v>3603505101</v>
      </c>
      <c r="AO12570">
        <v>16</v>
      </c>
      <c r="AP12570" t="s">
        <v>12424</v>
      </c>
      <c r="AQ12570" t="s">
        <v>11408</v>
      </c>
      <c r="AR12570">
        <v>4100</v>
      </c>
      <c r="AT12570">
        <v>2005</v>
      </c>
      <c r="AV12570" t="s">
        <v>12524</v>
      </c>
      <c r="AW12570">
        <v>116100</v>
      </c>
    </row>
    <row r="12571" spans="1:49" x14ac:dyDescent="0.25">
      <c r="A12571">
        <v>4100</v>
      </c>
      <c r="B12571">
        <v>30040</v>
      </c>
      <c r="C12571">
        <v>4023</v>
      </c>
      <c r="D12571">
        <v>415</v>
      </c>
      <c r="E12571" s="124" t="s">
        <v>265</v>
      </c>
      <c r="F12571" t="str">
        <f t="shared" si="266"/>
        <v>Tony TracyAPPLIED IND. - SIDNEY</v>
      </c>
      <c r="G12571" s="150" t="str">
        <f t="shared" si="267"/>
        <v>Tony Tracy</v>
      </c>
      <c r="H12571" s="149" t="s">
        <v>1070</v>
      </c>
      <c r="I12571">
        <v>40005953</v>
      </c>
      <c r="J12571" t="s">
        <v>14068</v>
      </c>
      <c r="L12571" t="s">
        <v>12520</v>
      </c>
      <c r="M12571" t="s">
        <v>12521</v>
      </c>
      <c r="O12571">
        <v>93018</v>
      </c>
      <c r="P12571" t="s">
        <v>12522</v>
      </c>
      <c r="Q12571" t="s">
        <v>12415</v>
      </c>
      <c r="R12571" t="s">
        <v>12416</v>
      </c>
      <c r="S12571" t="s">
        <v>25762</v>
      </c>
      <c r="U12571" t="s">
        <v>12418</v>
      </c>
      <c r="V12571">
        <v>202</v>
      </c>
      <c r="W12571">
        <v>11</v>
      </c>
      <c r="X12571">
        <v>2</v>
      </c>
      <c r="Y12571" t="s">
        <v>12472</v>
      </c>
      <c r="Z12571" t="s">
        <v>12420</v>
      </c>
      <c r="AA12571" t="s">
        <v>14498</v>
      </c>
      <c r="AB12571" t="s">
        <v>12422</v>
      </c>
      <c r="AC12571">
        <v>2</v>
      </c>
      <c r="AD12571" s="123">
        <v>40200</v>
      </c>
      <c r="AE12571" t="s">
        <v>12431</v>
      </c>
      <c r="AG12571">
        <v>40005953</v>
      </c>
      <c r="AL12571" t="s">
        <v>12422</v>
      </c>
      <c r="AN12571">
        <v>3603505101</v>
      </c>
      <c r="AO12571">
        <v>16</v>
      </c>
      <c r="AP12571" t="s">
        <v>12424</v>
      </c>
      <c r="AQ12571" t="s">
        <v>11408</v>
      </c>
      <c r="AR12571">
        <v>4100</v>
      </c>
      <c r="AT12571">
        <v>0</v>
      </c>
      <c r="AV12571" t="s">
        <v>12524</v>
      </c>
      <c r="AW12571">
        <v>116100</v>
      </c>
    </row>
    <row r="12572" spans="1:49" x14ac:dyDescent="0.25">
      <c r="A12572">
        <v>4100</v>
      </c>
      <c r="B12572">
        <v>30040</v>
      </c>
      <c r="C12572">
        <v>4023</v>
      </c>
      <c r="D12572">
        <v>415</v>
      </c>
      <c r="E12572" s="124" t="s">
        <v>265</v>
      </c>
      <c r="F12572" t="str">
        <f t="shared" si="266"/>
        <v>Tony TracyAPPLIED IND. - TRAVERSE CITY</v>
      </c>
      <c r="G12572" s="150" t="str">
        <f t="shared" si="267"/>
        <v>Tony Tracy</v>
      </c>
      <c r="H12572" s="149" t="s">
        <v>1083</v>
      </c>
      <c r="I12572">
        <v>40006303</v>
      </c>
      <c r="J12572" t="s">
        <v>14068</v>
      </c>
      <c r="L12572" t="s">
        <v>12520</v>
      </c>
      <c r="M12572" t="s">
        <v>12521</v>
      </c>
      <c r="O12572">
        <v>93018</v>
      </c>
      <c r="P12572" t="s">
        <v>12522</v>
      </c>
      <c r="Q12572" t="s">
        <v>12415</v>
      </c>
      <c r="R12572" t="s">
        <v>12416</v>
      </c>
      <c r="S12572" t="s">
        <v>25763</v>
      </c>
      <c r="U12572" t="s">
        <v>12418</v>
      </c>
      <c r="V12572">
        <v>202</v>
      </c>
      <c r="W12572">
        <v>11</v>
      </c>
      <c r="X12572">
        <v>2</v>
      </c>
      <c r="Y12572" t="s">
        <v>12472</v>
      </c>
      <c r="Z12572" t="s">
        <v>12420</v>
      </c>
      <c r="AA12572" t="s">
        <v>12429</v>
      </c>
      <c r="AB12572" t="s">
        <v>12422</v>
      </c>
      <c r="AC12572">
        <v>2</v>
      </c>
      <c r="AD12572" s="123">
        <v>40310</v>
      </c>
      <c r="AE12572" t="s">
        <v>12431</v>
      </c>
      <c r="AG12572">
        <v>40006303</v>
      </c>
      <c r="AL12572" t="s">
        <v>12422</v>
      </c>
      <c r="AN12572">
        <v>3603505101</v>
      </c>
      <c r="AO12572">
        <v>16</v>
      </c>
      <c r="AP12572" t="s">
        <v>12424</v>
      </c>
      <c r="AQ12572" t="s">
        <v>11408</v>
      </c>
      <c r="AR12572">
        <v>4100</v>
      </c>
      <c r="AT12572">
        <v>0</v>
      </c>
      <c r="AV12572" t="s">
        <v>12524</v>
      </c>
      <c r="AW12572">
        <v>116100</v>
      </c>
    </row>
    <row r="12573" spans="1:49" x14ac:dyDescent="0.25">
      <c r="A12573">
        <v>4100</v>
      </c>
      <c r="B12573">
        <v>30040</v>
      </c>
      <c r="C12573">
        <v>4023</v>
      </c>
      <c r="D12573">
        <v>415</v>
      </c>
      <c r="E12573" s="124" t="s">
        <v>265</v>
      </c>
      <c r="F12573" t="str">
        <f t="shared" si="266"/>
        <v>Tony TracyAPTIV</v>
      </c>
      <c r="G12573" s="150" t="str">
        <f t="shared" si="267"/>
        <v>Tony Tracy</v>
      </c>
      <c r="H12573" s="149" t="s">
        <v>1127</v>
      </c>
      <c r="I12573">
        <v>40008467</v>
      </c>
      <c r="J12573" t="s">
        <v>25764</v>
      </c>
      <c r="K12573" t="s">
        <v>25765</v>
      </c>
      <c r="L12573" t="s">
        <v>12857</v>
      </c>
      <c r="M12573" t="s">
        <v>12521</v>
      </c>
      <c r="N12573">
        <v>44483</v>
      </c>
      <c r="Q12573" t="s">
        <v>12415</v>
      </c>
      <c r="R12573" t="s">
        <v>12416</v>
      </c>
      <c r="S12573" t="s">
        <v>25766</v>
      </c>
      <c r="U12573" t="s">
        <v>12418</v>
      </c>
      <c r="W12573">
        <v>11</v>
      </c>
      <c r="X12573">
        <v>1</v>
      </c>
      <c r="Y12573" t="s">
        <v>12472</v>
      </c>
      <c r="Z12573" t="s">
        <v>12420</v>
      </c>
      <c r="AA12573" t="s">
        <v>12485</v>
      </c>
      <c r="AB12573" t="s">
        <v>12430</v>
      </c>
      <c r="AC12573">
        <v>2</v>
      </c>
      <c r="AD12573" s="123">
        <v>43349</v>
      </c>
      <c r="AE12573" t="s">
        <v>12528</v>
      </c>
      <c r="AG12573">
        <v>40008467</v>
      </c>
      <c r="AL12573" t="s">
        <v>12430</v>
      </c>
      <c r="AN12573">
        <v>3615526501</v>
      </c>
      <c r="AO12573">
        <v>16</v>
      </c>
      <c r="AP12573" t="s">
        <v>12424</v>
      </c>
      <c r="AQ12573" t="s">
        <v>11408</v>
      </c>
      <c r="AR12573">
        <v>4100</v>
      </c>
      <c r="AT12573">
        <v>0</v>
      </c>
      <c r="AV12573" t="s">
        <v>1127</v>
      </c>
      <c r="AW12573">
        <v>116100</v>
      </c>
    </row>
    <row r="12574" spans="1:49" x14ac:dyDescent="0.25">
      <c r="A12574">
        <v>4100</v>
      </c>
      <c r="B12574">
        <v>30040</v>
      </c>
      <c r="C12574">
        <v>4023</v>
      </c>
      <c r="D12574">
        <v>415</v>
      </c>
      <c r="E12574" s="124" t="s">
        <v>265</v>
      </c>
      <c r="F12574" t="str">
        <f t="shared" si="266"/>
        <v>Tony TracyARAUCO NA INC</v>
      </c>
      <c r="G12574" s="150" t="str">
        <f t="shared" si="267"/>
        <v>Tony Tracy</v>
      </c>
      <c r="H12574" s="149" t="s">
        <v>1131</v>
      </c>
      <c r="I12574">
        <v>40008599</v>
      </c>
      <c r="J12574" t="s">
        <v>19848</v>
      </c>
      <c r="K12574" t="s">
        <v>16680</v>
      </c>
      <c r="L12574" t="s">
        <v>16681</v>
      </c>
      <c r="M12574" t="s">
        <v>47</v>
      </c>
      <c r="N12574">
        <v>29730</v>
      </c>
      <c r="Q12574" t="s">
        <v>12415</v>
      </c>
      <c r="R12574" t="s">
        <v>12416</v>
      </c>
      <c r="S12574" t="s">
        <v>25767</v>
      </c>
      <c r="U12574" t="s">
        <v>12418</v>
      </c>
      <c r="V12574">
        <v>113</v>
      </c>
      <c r="W12574">
        <v>11</v>
      </c>
      <c r="X12574">
        <v>1</v>
      </c>
      <c r="Y12574" t="s">
        <v>12419</v>
      </c>
      <c r="Z12574" t="s">
        <v>12420</v>
      </c>
      <c r="AA12574" t="s">
        <v>12429</v>
      </c>
      <c r="AB12574" t="s">
        <v>12422</v>
      </c>
      <c r="AC12574">
        <v>2</v>
      </c>
      <c r="AD12574" s="123">
        <v>43538</v>
      </c>
      <c r="AE12574" t="s">
        <v>12431</v>
      </c>
      <c r="AG12574">
        <v>40008599</v>
      </c>
      <c r="AL12574" t="s">
        <v>12422</v>
      </c>
      <c r="AN12574">
        <v>4109105601</v>
      </c>
      <c r="AO12574">
        <v>16</v>
      </c>
      <c r="AP12574" t="s">
        <v>12424</v>
      </c>
      <c r="AQ12574" t="s">
        <v>11408</v>
      </c>
      <c r="AR12574">
        <v>4100</v>
      </c>
      <c r="AT12574">
        <v>0</v>
      </c>
      <c r="AV12574" t="s">
        <v>25768</v>
      </c>
      <c r="AW12574">
        <v>116100</v>
      </c>
    </row>
    <row r="12575" spans="1:49" x14ac:dyDescent="0.25">
      <c r="A12575">
        <v>4100</v>
      </c>
      <c r="B12575">
        <v>30040</v>
      </c>
      <c r="C12575">
        <v>4023</v>
      </c>
      <c r="D12575">
        <v>415</v>
      </c>
      <c r="E12575" s="124" t="s">
        <v>265</v>
      </c>
      <c r="F12575" t="str">
        <f t="shared" si="266"/>
        <v>Tony TracyARDAGH METAL BEVERAGE USA INC.</v>
      </c>
      <c r="G12575" s="150" t="str">
        <f t="shared" si="267"/>
        <v>Tony Tracy</v>
      </c>
      <c r="H12575" s="149" t="s">
        <v>1146</v>
      </c>
      <c r="I12575">
        <v>40006976</v>
      </c>
      <c r="J12575" t="s">
        <v>20054</v>
      </c>
      <c r="L12575" t="s">
        <v>12545</v>
      </c>
      <c r="M12575" t="s">
        <v>12546</v>
      </c>
      <c r="O12575">
        <v>66939</v>
      </c>
      <c r="P12575">
        <v>60666</v>
      </c>
      <c r="Q12575" t="s">
        <v>12415</v>
      </c>
      <c r="R12575" t="s">
        <v>12416</v>
      </c>
      <c r="S12575" t="s">
        <v>25769</v>
      </c>
      <c r="U12575" t="s">
        <v>12418</v>
      </c>
      <c r="V12575">
        <v>180</v>
      </c>
      <c r="W12575">
        <v>11</v>
      </c>
      <c r="X12575">
        <v>1</v>
      </c>
      <c r="Y12575" t="s">
        <v>12419</v>
      </c>
      <c r="Z12575" t="s">
        <v>12420</v>
      </c>
      <c r="AA12575" t="s">
        <v>14498</v>
      </c>
      <c r="AB12575" t="s">
        <v>12422</v>
      </c>
      <c r="AC12575">
        <v>2</v>
      </c>
      <c r="AD12575" s="123">
        <v>41295</v>
      </c>
      <c r="AE12575" t="s">
        <v>12431</v>
      </c>
      <c r="AG12575">
        <v>40006976</v>
      </c>
      <c r="AL12575" t="s">
        <v>12422</v>
      </c>
      <c r="AN12575">
        <v>1403105101</v>
      </c>
      <c r="AO12575">
        <v>16</v>
      </c>
      <c r="AP12575" t="s">
        <v>12424</v>
      </c>
      <c r="AQ12575" t="s">
        <v>11408</v>
      </c>
      <c r="AR12575">
        <v>4100</v>
      </c>
      <c r="AT12575">
        <v>0</v>
      </c>
      <c r="AV12575" t="s">
        <v>14615</v>
      </c>
      <c r="AW12575">
        <v>116100</v>
      </c>
    </row>
    <row r="12576" spans="1:49" x14ac:dyDescent="0.25">
      <c r="A12576">
        <v>4100</v>
      </c>
      <c r="B12576">
        <v>30040</v>
      </c>
      <c r="C12576">
        <v>4023</v>
      </c>
      <c r="D12576">
        <v>415</v>
      </c>
      <c r="E12576" s="124" t="s">
        <v>265</v>
      </c>
      <c r="F12576" t="str">
        <f t="shared" si="266"/>
        <v>Tony TracyASHEVILLE RUBBER &amp; GASKET</v>
      </c>
      <c r="G12576" s="150" t="str">
        <f t="shared" si="267"/>
        <v>Tony Tracy</v>
      </c>
      <c r="H12576" s="149" t="s">
        <v>1202</v>
      </c>
      <c r="I12576">
        <v>40008483</v>
      </c>
      <c r="L12576" t="s">
        <v>14082</v>
      </c>
      <c r="M12576" t="s">
        <v>13169</v>
      </c>
      <c r="N12576" t="s">
        <v>14083</v>
      </c>
      <c r="O12576">
        <v>8463</v>
      </c>
      <c r="Q12576" t="s">
        <v>12415</v>
      </c>
      <c r="R12576" t="s">
        <v>12416</v>
      </c>
      <c r="S12576" t="s">
        <v>14084</v>
      </c>
      <c r="U12576" t="s">
        <v>12418</v>
      </c>
      <c r="W12576">
        <v>11</v>
      </c>
      <c r="X12576">
        <v>2</v>
      </c>
      <c r="Y12576" t="s">
        <v>12472</v>
      </c>
      <c r="Z12576" t="s">
        <v>12420</v>
      </c>
      <c r="AA12576" t="s">
        <v>12485</v>
      </c>
      <c r="AB12576" t="s">
        <v>12422</v>
      </c>
      <c r="AC12576">
        <v>2</v>
      </c>
      <c r="AD12576" s="123">
        <v>43362</v>
      </c>
      <c r="AE12576" t="s">
        <v>12528</v>
      </c>
      <c r="AG12576">
        <v>40008483</v>
      </c>
      <c r="AL12576" t="s">
        <v>12422</v>
      </c>
      <c r="AN12576">
        <v>3402100401</v>
      </c>
      <c r="AO12576">
        <v>16</v>
      </c>
      <c r="AP12576" t="s">
        <v>12424</v>
      </c>
      <c r="AQ12576" t="s">
        <v>11408</v>
      </c>
      <c r="AR12576">
        <v>4100</v>
      </c>
      <c r="AT12576">
        <v>0</v>
      </c>
      <c r="AV12576" t="s">
        <v>14082</v>
      </c>
      <c r="AW12576">
        <v>116100</v>
      </c>
    </row>
    <row r="12577" spans="1:49" x14ac:dyDescent="0.25">
      <c r="A12577">
        <v>4100</v>
      </c>
      <c r="B12577">
        <v>30040</v>
      </c>
      <c r="C12577">
        <v>4023</v>
      </c>
      <c r="D12577">
        <v>415</v>
      </c>
      <c r="E12577" s="124" t="s">
        <v>265</v>
      </c>
      <c r="F12577" t="str">
        <f t="shared" si="266"/>
        <v>Tony TracyATLAS TECHNOLOGIES, INC.</v>
      </c>
      <c r="G12577" s="150" t="str">
        <f t="shared" si="267"/>
        <v>Tony Tracy</v>
      </c>
      <c r="H12577" s="149" t="s">
        <v>1265</v>
      </c>
      <c r="I12577">
        <v>40002226</v>
      </c>
      <c r="K12577" t="s">
        <v>25770</v>
      </c>
      <c r="L12577" t="s">
        <v>25771</v>
      </c>
      <c r="M12577" t="s">
        <v>12684</v>
      </c>
      <c r="N12577">
        <v>48430</v>
      </c>
      <c r="Q12577" t="s">
        <v>12415</v>
      </c>
      <c r="R12577" t="s">
        <v>12416</v>
      </c>
      <c r="S12577" t="s">
        <v>25772</v>
      </c>
      <c r="U12577" t="s">
        <v>12418</v>
      </c>
      <c r="W12577">
        <v>11</v>
      </c>
      <c r="X12577">
        <v>0</v>
      </c>
      <c r="Y12577" t="s">
        <v>12419</v>
      </c>
      <c r="Z12577" t="s">
        <v>12420</v>
      </c>
      <c r="AA12577" t="s">
        <v>12421</v>
      </c>
      <c r="AB12577" t="s">
        <v>12422</v>
      </c>
      <c r="AC12577">
        <v>2</v>
      </c>
      <c r="AD12577" s="123">
        <v>39111</v>
      </c>
      <c r="AE12577" t="s">
        <v>12423</v>
      </c>
      <c r="AG12577">
        <v>40002226</v>
      </c>
      <c r="AL12577" t="s">
        <v>12422</v>
      </c>
      <c r="AN12577">
        <v>2304905101</v>
      </c>
      <c r="AO12577">
        <v>16</v>
      </c>
      <c r="AP12577" t="s">
        <v>12424</v>
      </c>
      <c r="AQ12577" t="s">
        <v>11408</v>
      </c>
      <c r="AR12577">
        <v>4100</v>
      </c>
      <c r="AT12577">
        <v>0</v>
      </c>
      <c r="AV12577" t="s">
        <v>25773</v>
      </c>
      <c r="AW12577">
        <v>116100</v>
      </c>
    </row>
    <row r="12578" spans="1:49" x14ac:dyDescent="0.25">
      <c r="A12578">
        <v>4100</v>
      </c>
      <c r="B12578">
        <v>30040</v>
      </c>
      <c r="C12578">
        <v>4023</v>
      </c>
      <c r="D12578">
        <v>415</v>
      </c>
      <c r="E12578" s="124" t="s">
        <v>265</v>
      </c>
      <c r="F12578" t="str">
        <f t="shared" si="266"/>
        <v>Tony TracyATS-OHIO</v>
      </c>
      <c r="G12578" s="150" t="str">
        <f t="shared" si="267"/>
        <v>Tony Tracy</v>
      </c>
      <c r="H12578" s="149" t="s">
        <v>1275</v>
      </c>
      <c r="I12578">
        <v>40001103</v>
      </c>
      <c r="K12578" t="s">
        <v>25774</v>
      </c>
      <c r="L12578" t="s">
        <v>25775</v>
      </c>
      <c r="M12578" t="s">
        <v>12521</v>
      </c>
      <c r="N12578" t="s">
        <v>25776</v>
      </c>
      <c r="Q12578" t="s">
        <v>12415</v>
      </c>
      <c r="R12578" t="s">
        <v>12416</v>
      </c>
      <c r="S12578" t="s">
        <v>25777</v>
      </c>
      <c r="U12578" t="s">
        <v>12418</v>
      </c>
      <c r="W12578">
        <v>11</v>
      </c>
      <c r="X12578">
        <v>1</v>
      </c>
      <c r="Y12578" t="s">
        <v>12491</v>
      </c>
      <c r="Z12578" t="s">
        <v>12420</v>
      </c>
      <c r="AA12578" t="s">
        <v>12421</v>
      </c>
      <c r="AB12578" t="s">
        <v>12422</v>
      </c>
      <c r="AC12578">
        <v>2</v>
      </c>
      <c r="AD12578" s="123">
        <v>39111</v>
      </c>
      <c r="AE12578" t="s">
        <v>12423</v>
      </c>
      <c r="AG12578">
        <v>40001103</v>
      </c>
      <c r="AL12578" t="s">
        <v>12422</v>
      </c>
      <c r="AN12578">
        <v>3604150381</v>
      </c>
      <c r="AO12578">
        <v>16</v>
      </c>
      <c r="AP12578" t="s">
        <v>12424</v>
      </c>
      <c r="AQ12578" t="s">
        <v>11408</v>
      </c>
      <c r="AR12578">
        <v>4100</v>
      </c>
      <c r="AT12578">
        <v>2005</v>
      </c>
      <c r="AV12578" t="s">
        <v>1275</v>
      </c>
      <c r="AW12578">
        <v>116100</v>
      </c>
    </row>
    <row r="12579" spans="1:49" x14ac:dyDescent="0.25">
      <c r="A12579">
        <v>4100</v>
      </c>
      <c r="B12579">
        <v>30040</v>
      </c>
      <c r="C12579">
        <v>4023</v>
      </c>
      <c r="D12579">
        <v>415</v>
      </c>
      <c r="E12579" s="124" t="s">
        <v>265</v>
      </c>
      <c r="F12579" t="str">
        <f t="shared" si="266"/>
        <v>Tony TracyBAKER PERKINS, INC</v>
      </c>
      <c r="G12579" s="150" t="str">
        <f t="shared" si="267"/>
        <v>Tony Tracy</v>
      </c>
      <c r="H12579" s="149" t="s">
        <v>1371</v>
      </c>
      <c r="I12579">
        <v>40005114</v>
      </c>
      <c r="K12579" t="s">
        <v>25778</v>
      </c>
      <c r="L12579" t="s">
        <v>13265</v>
      </c>
      <c r="M12579" t="s">
        <v>12684</v>
      </c>
      <c r="N12579">
        <v>49512</v>
      </c>
      <c r="Q12579" t="s">
        <v>12415</v>
      </c>
      <c r="R12579" t="s">
        <v>12416</v>
      </c>
      <c r="S12579" t="s">
        <v>25779</v>
      </c>
      <c r="U12579" t="s">
        <v>12418</v>
      </c>
      <c r="W12579">
        <v>11</v>
      </c>
      <c r="X12579">
        <v>0</v>
      </c>
      <c r="Y12579" t="s">
        <v>12472</v>
      </c>
      <c r="Z12579" t="s">
        <v>12420</v>
      </c>
      <c r="AA12579" t="s">
        <v>12429</v>
      </c>
      <c r="AB12579" t="s">
        <v>12422</v>
      </c>
      <c r="AC12579">
        <v>2</v>
      </c>
      <c r="AD12579" s="123">
        <v>39254</v>
      </c>
      <c r="AE12579" t="s">
        <v>12538</v>
      </c>
      <c r="AG12579">
        <v>40005114</v>
      </c>
      <c r="AL12579" t="s">
        <v>12422</v>
      </c>
      <c r="AN12579">
        <v>2308106401</v>
      </c>
      <c r="AO12579">
        <v>16</v>
      </c>
      <c r="AP12579" t="s">
        <v>12424</v>
      </c>
      <c r="AQ12579" t="s">
        <v>11408</v>
      </c>
      <c r="AR12579">
        <v>4100</v>
      </c>
      <c r="AT12579">
        <v>0</v>
      </c>
      <c r="AV12579" t="s">
        <v>25780</v>
      </c>
      <c r="AW12579">
        <v>116100</v>
      </c>
    </row>
    <row r="12580" spans="1:49" x14ac:dyDescent="0.25">
      <c r="A12580">
        <v>4100</v>
      </c>
      <c r="B12580">
        <v>30040</v>
      </c>
      <c r="C12580">
        <v>4023</v>
      </c>
      <c r="D12580">
        <v>415</v>
      </c>
      <c r="E12580" s="124" t="s">
        <v>265</v>
      </c>
      <c r="F12580" t="str">
        <f t="shared" si="266"/>
        <v>Tony TracyBAUMFOLDER CORP</v>
      </c>
      <c r="G12580" s="150" t="str">
        <f t="shared" si="267"/>
        <v>Tony Tracy</v>
      </c>
      <c r="H12580" s="149" t="s">
        <v>1436</v>
      </c>
      <c r="I12580">
        <v>40004280</v>
      </c>
      <c r="K12580" t="s">
        <v>25781</v>
      </c>
      <c r="L12580" t="s">
        <v>20557</v>
      </c>
      <c r="M12580" t="s">
        <v>12521</v>
      </c>
      <c r="N12580">
        <v>45365</v>
      </c>
      <c r="Q12580" t="s">
        <v>12415</v>
      </c>
      <c r="R12580" t="s">
        <v>12416</v>
      </c>
      <c r="S12580" t="s">
        <v>25782</v>
      </c>
      <c r="U12580" t="s">
        <v>12418</v>
      </c>
      <c r="V12580">
        <v>20</v>
      </c>
      <c r="W12580">
        <v>11</v>
      </c>
      <c r="X12580">
        <v>0</v>
      </c>
      <c r="Y12580" t="s">
        <v>12419</v>
      </c>
      <c r="Z12580" t="s">
        <v>12420</v>
      </c>
      <c r="AA12580" t="s">
        <v>12421</v>
      </c>
      <c r="AB12580" t="s">
        <v>12422</v>
      </c>
      <c r="AC12580">
        <v>2</v>
      </c>
      <c r="AD12580" s="123">
        <v>39111</v>
      </c>
      <c r="AE12580" t="s">
        <v>12423</v>
      </c>
      <c r="AG12580">
        <v>40004280</v>
      </c>
      <c r="AL12580" t="s">
        <v>12422</v>
      </c>
      <c r="AN12580">
        <v>3614923001</v>
      </c>
      <c r="AO12580">
        <v>16</v>
      </c>
      <c r="AP12580" t="s">
        <v>12424</v>
      </c>
      <c r="AQ12580" t="s">
        <v>11408</v>
      </c>
      <c r="AR12580">
        <v>4100</v>
      </c>
      <c r="AT12580">
        <v>2005</v>
      </c>
      <c r="AV12580" t="s">
        <v>25783</v>
      </c>
      <c r="AW12580">
        <v>116100</v>
      </c>
    </row>
    <row r="12581" spans="1:49" x14ac:dyDescent="0.25">
      <c r="A12581">
        <v>4100</v>
      </c>
      <c r="B12581">
        <v>30040</v>
      </c>
      <c r="C12581">
        <v>4023</v>
      </c>
      <c r="D12581">
        <v>415</v>
      </c>
      <c r="E12581" s="124" t="s">
        <v>265</v>
      </c>
      <c r="F12581" t="str">
        <f t="shared" si="266"/>
        <v>Tony TracyBBC TECHNOLOGIES LLC USA</v>
      </c>
      <c r="G12581" s="150" t="str">
        <f t="shared" si="267"/>
        <v>Tony Tracy</v>
      </c>
      <c r="H12581" s="149" t="s">
        <v>1452</v>
      </c>
      <c r="I12581">
        <v>40008925</v>
      </c>
      <c r="J12581" t="s">
        <v>25784</v>
      </c>
      <c r="K12581" t="s">
        <v>25785</v>
      </c>
      <c r="L12581" t="s">
        <v>25786</v>
      </c>
      <c r="M12581" t="s">
        <v>12882</v>
      </c>
      <c r="N12581">
        <v>80134</v>
      </c>
      <c r="Q12581" t="s">
        <v>12415</v>
      </c>
      <c r="R12581" t="s">
        <v>12416</v>
      </c>
      <c r="S12581" t="s">
        <v>25787</v>
      </c>
      <c r="U12581" t="s">
        <v>12418</v>
      </c>
      <c r="W12581">
        <v>11</v>
      </c>
      <c r="X12581">
        <v>1</v>
      </c>
      <c r="Y12581" t="s">
        <v>12419</v>
      </c>
      <c r="Z12581" t="s">
        <v>12420</v>
      </c>
      <c r="AA12581" t="s">
        <v>12485</v>
      </c>
      <c r="AB12581" t="s">
        <v>12422</v>
      </c>
      <c r="AC12581">
        <v>2</v>
      </c>
      <c r="AD12581" s="123">
        <v>44065</v>
      </c>
      <c r="AE12581" t="s">
        <v>12528</v>
      </c>
      <c r="AG12581">
        <v>40008925</v>
      </c>
      <c r="AL12581" t="s">
        <v>12422</v>
      </c>
      <c r="AN12581">
        <v>603500261</v>
      </c>
      <c r="AP12581" t="s">
        <v>12424</v>
      </c>
      <c r="AQ12581" t="s">
        <v>11408</v>
      </c>
      <c r="AR12581">
        <v>4100</v>
      </c>
      <c r="AT12581">
        <v>0</v>
      </c>
      <c r="AV12581" t="s">
        <v>25788</v>
      </c>
      <c r="AW12581">
        <v>116100</v>
      </c>
    </row>
    <row r="12582" spans="1:49" x14ac:dyDescent="0.25">
      <c r="A12582">
        <v>4100</v>
      </c>
      <c r="B12582">
        <v>30040</v>
      </c>
      <c r="C12582">
        <v>4023</v>
      </c>
      <c r="D12582">
        <v>415</v>
      </c>
      <c r="E12582" s="124" t="s">
        <v>265</v>
      </c>
      <c r="F12582" t="str">
        <f t="shared" si="266"/>
        <v>Tony TracyBCN TECHNICAL SERVICES, INC.</v>
      </c>
      <c r="G12582" s="150" t="str">
        <f t="shared" si="267"/>
        <v>Tony Tracy</v>
      </c>
      <c r="H12582" s="149" t="s">
        <v>1462</v>
      </c>
      <c r="I12582">
        <v>40000872</v>
      </c>
      <c r="J12582" t="s">
        <v>25789</v>
      </c>
      <c r="K12582" t="s">
        <v>25790</v>
      </c>
      <c r="L12582" t="s">
        <v>15382</v>
      </c>
      <c r="M12582" t="s">
        <v>12684</v>
      </c>
      <c r="N12582" t="s">
        <v>25791</v>
      </c>
      <c r="Q12582" t="s">
        <v>12415</v>
      </c>
      <c r="R12582" t="s">
        <v>12416</v>
      </c>
      <c r="S12582">
        <v>8006425477</v>
      </c>
      <c r="U12582" t="s">
        <v>12418</v>
      </c>
      <c r="W12582">
        <v>11</v>
      </c>
      <c r="X12582">
        <v>0</v>
      </c>
      <c r="Y12582" t="s">
        <v>12472</v>
      </c>
      <c r="Z12582" t="s">
        <v>12420</v>
      </c>
      <c r="AA12582" t="s">
        <v>12421</v>
      </c>
      <c r="AB12582" t="s">
        <v>12422</v>
      </c>
      <c r="AC12582">
        <v>2</v>
      </c>
      <c r="AD12582" s="123">
        <v>39111</v>
      </c>
      <c r="AE12582" t="s">
        <v>12423</v>
      </c>
      <c r="AG12582">
        <v>40000872</v>
      </c>
      <c r="AL12582" t="s">
        <v>12422</v>
      </c>
      <c r="AN12582">
        <v>2301507401</v>
      </c>
      <c r="AO12582">
        <v>16</v>
      </c>
      <c r="AP12582" t="s">
        <v>12424</v>
      </c>
      <c r="AQ12582" t="s">
        <v>11408</v>
      </c>
      <c r="AR12582">
        <v>4100</v>
      </c>
      <c r="AT12582">
        <v>2005</v>
      </c>
      <c r="AV12582" t="s">
        <v>25792</v>
      </c>
      <c r="AW12582">
        <v>116100</v>
      </c>
    </row>
    <row r="12583" spans="1:49" x14ac:dyDescent="0.25">
      <c r="A12583">
        <v>4100</v>
      </c>
      <c r="B12583">
        <v>30040</v>
      </c>
      <c r="C12583">
        <v>4023</v>
      </c>
      <c r="D12583">
        <v>415</v>
      </c>
      <c r="E12583" s="124" t="s">
        <v>265</v>
      </c>
      <c r="F12583" t="str">
        <f t="shared" si="266"/>
        <v>Tony TracyBDI-TROY, MI (4023)</v>
      </c>
      <c r="G12583" s="150" t="str">
        <f t="shared" si="267"/>
        <v>Tony Tracy</v>
      </c>
      <c r="H12583" s="149" t="s">
        <v>1525</v>
      </c>
      <c r="I12583">
        <v>40005093</v>
      </c>
      <c r="J12583" t="s">
        <v>14088</v>
      </c>
      <c r="K12583" t="s">
        <v>25793</v>
      </c>
      <c r="L12583" t="s">
        <v>14089</v>
      </c>
      <c r="M12583" t="s">
        <v>12684</v>
      </c>
      <c r="N12583" t="s">
        <v>14090</v>
      </c>
      <c r="Q12583" t="s">
        <v>12415</v>
      </c>
      <c r="R12583" t="s">
        <v>12416</v>
      </c>
      <c r="S12583" t="s">
        <v>25794</v>
      </c>
      <c r="U12583" t="s">
        <v>12418</v>
      </c>
      <c r="W12583">
        <v>11</v>
      </c>
      <c r="X12583">
        <v>2</v>
      </c>
      <c r="Y12583" t="s">
        <v>12472</v>
      </c>
      <c r="Z12583" t="s">
        <v>12420</v>
      </c>
      <c r="AA12583" t="s">
        <v>12429</v>
      </c>
      <c r="AB12583" t="s">
        <v>12422</v>
      </c>
      <c r="AC12583">
        <v>2</v>
      </c>
      <c r="AD12583" s="123">
        <v>39240</v>
      </c>
      <c r="AE12583" t="s">
        <v>12538</v>
      </c>
      <c r="AG12583">
        <v>40005093</v>
      </c>
      <c r="AL12583" t="s">
        <v>12422</v>
      </c>
      <c r="AN12583">
        <v>2312517901</v>
      </c>
      <c r="AO12583">
        <v>16</v>
      </c>
      <c r="AP12583" t="s">
        <v>12424</v>
      </c>
      <c r="AQ12583" t="s">
        <v>11408</v>
      </c>
      <c r="AR12583">
        <v>4100</v>
      </c>
      <c r="AT12583">
        <v>0</v>
      </c>
      <c r="AV12583" t="s">
        <v>1467</v>
      </c>
      <c r="AW12583">
        <v>116100</v>
      </c>
    </row>
    <row r="12584" spans="1:49" x14ac:dyDescent="0.25">
      <c r="A12584">
        <v>4100</v>
      </c>
      <c r="B12584">
        <v>30040</v>
      </c>
      <c r="C12584">
        <v>4023</v>
      </c>
      <c r="D12584">
        <v>415</v>
      </c>
      <c r="E12584" s="124" t="s">
        <v>265</v>
      </c>
      <c r="F12584" t="str">
        <f t="shared" si="266"/>
        <v>Tony TracyBEARING &amp; TRANSMISSION SUPPLY</v>
      </c>
      <c r="G12584" s="150" t="str">
        <f t="shared" si="267"/>
        <v>Tony Tracy</v>
      </c>
      <c r="H12584" s="149" t="s">
        <v>1547</v>
      </c>
      <c r="I12584">
        <v>40008519</v>
      </c>
      <c r="L12584" t="s">
        <v>25795</v>
      </c>
      <c r="M12584" t="s">
        <v>12521</v>
      </c>
      <c r="O12584">
        <v>560185</v>
      </c>
      <c r="P12584">
        <v>44056</v>
      </c>
      <c r="Q12584" t="s">
        <v>12415</v>
      </c>
      <c r="R12584" t="s">
        <v>12416</v>
      </c>
      <c r="S12584" t="s">
        <v>25796</v>
      </c>
      <c r="U12584" t="s">
        <v>12418</v>
      </c>
      <c r="W12584">
        <v>11</v>
      </c>
      <c r="X12584">
        <v>2</v>
      </c>
      <c r="Y12584" t="s">
        <v>12419</v>
      </c>
      <c r="Z12584" t="s">
        <v>12420</v>
      </c>
      <c r="AA12584" t="s">
        <v>12429</v>
      </c>
      <c r="AB12584" t="s">
        <v>12422</v>
      </c>
      <c r="AC12584">
        <v>2</v>
      </c>
      <c r="AD12584" s="123">
        <v>43411</v>
      </c>
      <c r="AE12584" t="s">
        <v>12431</v>
      </c>
      <c r="AG12584">
        <v>40008519</v>
      </c>
      <c r="AL12584" t="s">
        <v>12422</v>
      </c>
      <c r="AN12584">
        <v>3615332901</v>
      </c>
      <c r="AO12584">
        <v>16</v>
      </c>
      <c r="AP12584" t="s">
        <v>12424</v>
      </c>
      <c r="AQ12584" t="s">
        <v>11408</v>
      </c>
      <c r="AR12584">
        <v>4100</v>
      </c>
      <c r="AT12584">
        <v>0</v>
      </c>
      <c r="AV12584" t="s">
        <v>25797</v>
      </c>
      <c r="AW12584">
        <v>116100</v>
      </c>
    </row>
    <row r="12585" spans="1:49" x14ac:dyDescent="0.25">
      <c r="A12585">
        <v>4100</v>
      </c>
      <c r="B12585">
        <v>30040</v>
      </c>
      <c r="C12585">
        <v>4023</v>
      </c>
      <c r="D12585">
        <v>415</v>
      </c>
      <c r="E12585" s="124" t="s">
        <v>265</v>
      </c>
      <c r="F12585" t="str">
        <f t="shared" si="266"/>
        <v>Tony TracyBESSER</v>
      </c>
      <c r="G12585" s="150" t="str">
        <f t="shared" si="267"/>
        <v>Tony Tracy</v>
      </c>
      <c r="H12585" s="149" t="s">
        <v>1661</v>
      </c>
      <c r="I12585">
        <v>40008989</v>
      </c>
      <c r="K12585" t="s">
        <v>25798</v>
      </c>
      <c r="L12585" t="s">
        <v>19150</v>
      </c>
      <c r="M12585" t="s">
        <v>12684</v>
      </c>
      <c r="N12585">
        <v>49707</v>
      </c>
      <c r="Q12585" t="s">
        <v>12415</v>
      </c>
      <c r="R12585" t="s">
        <v>12416</v>
      </c>
      <c r="S12585" t="s">
        <v>25799</v>
      </c>
      <c r="U12585" t="s">
        <v>12418</v>
      </c>
      <c r="W12585">
        <v>11</v>
      </c>
      <c r="X12585">
        <v>1</v>
      </c>
      <c r="Y12585" t="s">
        <v>12472</v>
      </c>
      <c r="Z12585" t="s">
        <v>12420</v>
      </c>
      <c r="AA12585" t="s">
        <v>12485</v>
      </c>
      <c r="AB12585" t="s">
        <v>12422</v>
      </c>
      <c r="AC12585">
        <v>2</v>
      </c>
      <c r="AD12585" s="123">
        <v>44174</v>
      </c>
      <c r="AE12585" t="s">
        <v>12528</v>
      </c>
      <c r="AG12585">
        <v>40008989</v>
      </c>
      <c r="AL12585" t="s">
        <v>12422</v>
      </c>
      <c r="AN12585">
        <v>2300700701</v>
      </c>
      <c r="AP12585" t="s">
        <v>12424</v>
      </c>
      <c r="AQ12585" t="s">
        <v>11408</v>
      </c>
      <c r="AR12585">
        <v>4100</v>
      </c>
      <c r="AT12585">
        <v>0</v>
      </c>
      <c r="AV12585" t="s">
        <v>1661</v>
      </c>
      <c r="AW12585">
        <v>116100</v>
      </c>
    </row>
    <row r="12586" spans="1:49" x14ac:dyDescent="0.25">
      <c r="A12586">
        <v>4100</v>
      </c>
      <c r="B12586">
        <v>30005</v>
      </c>
      <c r="C12586">
        <v>4023</v>
      </c>
      <c r="D12586">
        <v>415</v>
      </c>
      <c r="E12586" s="124" t="s">
        <v>265</v>
      </c>
      <c r="F12586" t="str">
        <f t="shared" si="266"/>
        <v>Tony TracyBIMBO BAKERIES USA</v>
      </c>
      <c r="G12586" s="150" t="str">
        <f t="shared" si="267"/>
        <v>Tony Tracy</v>
      </c>
      <c r="H12586" s="149" t="s">
        <v>1698</v>
      </c>
      <c r="I12586">
        <v>40009007</v>
      </c>
      <c r="L12586" t="s">
        <v>12739</v>
      </c>
      <c r="M12586" t="s">
        <v>12494</v>
      </c>
      <c r="O12586">
        <v>901029</v>
      </c>
      <c r="P12586">
        <v>76101</v>
      </c>
      <c r="Q12586" t="s">
        <v>12415</v>
      </c>
      <c r="R12586" t="s">
        <v>12416</v>
      </c>
      <c r="S12586" t="s">
        <v>25800</v>
      </c>
      <c r="U12586" t="s">
        <v>12418</v>
      </c>
      <c r="W12586">
        <v>11</v>
      </c>
      <c r="X12586">
        <v>1</v>
      </c>
      <c r="Y12586" t="s">
        <v>12419</v>
      </c>
      <c r="Z12586" t="s">
        <v>12420</v>
      </c>
      <c r="AA12586" t="s">
        <v>12485</v>
      </c>
      <c r="AB12586" t="s">
        <v>12422</v>
      </c>
      <c r="AC12586">
        <v>2</v>
      </c>
      <c r="AD12586" s="123">
        <v>44202</v>
      </c>
      <c r="AE12586" t="s">
        <v>12528</v>
      </c>
      <c r="AG12586">
        <v>40009007</v>
      </c>
      <c r="AL12586" t="s">
        <v>12422</v>
      </c>
      <c r="AN12586">
        <v>4412110901</v>
      </c>
      <c r="AO12586">
        <v>16</v>
      </c>
      <c r="AP12586" t="s">
        <v>12424</v>
      </c>
      <c r="AQ12586" t="s">
        <v>11408</v>
      </c>
      <c r="AR12586">
        <v>4100</v>
      </c>
      <c r="AT12586">
        <v>0</v>
      </c>
      <c r="AV12586" t="s">
        <v>14648</v>
      </c>
      <c r="AW12586">
        <v>116100</v>
      </c>
    </row>
    <row r="12587" spans="1:49" x14ac:dyDescent="0.25">
      <c r="A12587">
        <v>4100</v>
      </c>
      <c r="B12587">
        <v>30040</v>
      </c>
      <c r="C12587">
        <v>4023</v>
      </c>
      <c r="D12587">
        <v>415</v>
      </c>
      <c r="E12587" s="124" t="s">
        <v>265</v>
      </c>
      <c r="F12587" t="str">
        <f t="shared" si="266"/>
        <v>Tony TracyBINDERY SPECIALISTS, INC.</v>
      </c>
      <c r="G12587" s="150" t="str">
        <f t="shared" si="267"/>
        <v>Tony Tracy</v>
      </c>
      <c r="H12587" s="149" t="s">
        <v>1708</v>
      </c>
      <c r="I12587">
        <v>40006973</v>
      </c>
      <c r="K12587" t="s">
        <v>25801</v>
      </c>
      <c r="L12587" t="s">
        <v>25802</v>
      </c>
      <c r="M12587" t="s">
        <v>12684</v>
      </c>
      <c r="N12587">
        <v>49417</v>
      </c>
      <c r="Q12587" t="s">
        <v>12415</v>
      </c>
      <c r="R12587" t="s">
        <v>12416</v>
      </c>
      <c r="S12587" t="s">
        <v>25803</v>
      </c>
      <c r="U12587" t="s">
        <v>12418</v>
      </c>
      <c r="W12587">
        <v>11</v>
      </c>
      <c r="X12587">
        <v>2</v>
      </c>
      <c r="Y12587" t="s">
        <v>12419</v>
      </c>
      <c r="Z12587" t="s">
        <v>12420</v>
      </c>
      <c r="AA12587" t="s">
        <v>14498</v>
      </c>
      <c r="AB12587" t="s">
        <v>12430</v>
      </c>
      <c r="AC12587">
        <v>2</v>
      </c>
      <c r="AD12587" s="123">
        <v>41290</v>
      </c>
      <c r="AE12587" t="s">
        <v>12431</v>
      </c>
      <c r="AG12587">
        <v>40006973</v>
      </c>
      <c r="AL12587" t="s">
        <v>12430</v>
      </c>
      <c r="AN12587">
        <v>2313906201</v>
      </c>
      <c r="AO12587">
        <v>16</v>
      </c>
      <c r="AP12587" t="s">
        <v>12424</v>
      </c>
      <c r="AQ12587" t="s">
        <v>11408</v>
      </c>
      <c r="AR12587">
        <v>4100</v>
      </c>
      <c r="AT12587">
        <v>0</v>
      </c>
      <c r="AV12587" t="s">
        <v>25804</v>
      </c>
      <c r="AW12587">
        <v>116100</v>
      </c>
    </row>
    <row r="12588" spans="1:49" x14ac:dyDescent="0.25">
      <c r="A12588">
        <v>4100</v>
      </c>
      <c r="B12588">
        <v>30040</v>
      </c>
      <c r="C12588">
        <v>4023</v>
      </c>
      <c r="D12588">
        <v>415</v>
      </c>
      <c r="E12588" s="124" t="s">
        <v>265</v>
      </c>
      <c r="F12588" t="str">
        <f t="shared" si="266"/>
        <v>Tony TracyBINKELMAN CORP.</v>
      </c>
      <c r="G12588" s="150" t="str">
        <f t="shared" si="267"/>
        <v>Tony Tracy</v>
      </c>
      <c r="H12588" s="149" t="s">
        <v>1711</v>
      </c>
      <c r="I12588">
        <v>40004300</v>
      </c>
      <c r="K12588" t="s">
        <v>25805</v>
      </c>
      <c r="L12588" t="s">
        <v>24596</v>
      </c>
      <c r="M12588" t="s">
        <v>12521</v>
      </c>
      <c r="N12588" t="s">
        <v>25806</v>
      </c>
      <c r="Q12588" t="s">
        <v>12415</v>
      </c>
      <c r="R12588" t="s">
        <v>12416</v>
      </c>
      <c r="S12588" t="s">
        <v>25807</v>
      </c>
      <c r="U12588" t="s">
        <v>12418</v>
      </c>
      <c r="W12588">
        <v>11</v>
      </c>
      <c r="X12588">
        <v>2</v>
      </c>
      <c r="Y12588" t="s">
        <v>12419</v>
      </c>
      <c r="Z12588" t="s">
        <v>12420</v>
      </c>
      <c r="AA12588" t="s">
        <v>12421</v>
      </c>
      <c r="AB12588" t="s">
        <v>12422</v>
      </c>
      <c r="AC12588">
        <v>2</v>
      </c>
      <c r="AD12588" s="123">
        <v>39111</v>
      </c>
      <c r="AE12588" t="s">
        <v>12423</v>
      </c>
      <c r="AG12588">
        <v>40004300</v>
      </c>
      <c r="AL12588" t="s">
        <v>12422</v>
      </c>
      <c r="AN12588">
        <v>3609524901</v>
      </c>
      <c r="AO12588">
        <v>16</v>
      </c>
      <c r="AP12588" t="s">
        <v>12424</v>
      </c>
      <c r="AQ12588" t="s">
        <v>11408</v>
      </c>
      <c r="AR12588">
        <v>4100</v>
      </c>
      <c r="AT12588">
        <v>2005</v>
      </c>
      <c r="AV12588" t="s">
        <v>25808</v>
      </c>
      <c r="AW12588">
        <v>116100</v>
      </c>
    </row>
    <row r="12589" spans="1:49" x14ac:dyDescent="0.25">
      <c r="A12589">
        <v>4100</v>
      </c>
      <c r="B12589">
        <v>30040</v>
      </c>
      <c r="C12589">
        <v>4023</v>
      </c>
      <c r="D12589">
        <v>415</v>
      </c>
      <c r="E12589" s="124" t="s">
        <v>265</v>
      </c>
      <c r="F12589" t="str">
        <f t="shared" si="266"/>
        <v>Tony TracyBORGERS OHIO, INC.</v>
      </c>
      <c r="G12589" s="150" t="str">
        <f t="shared" si="267"/>
        <v>Tony Tracy</v>
      </c>
      <c r="H12589" s="149" t="s">
        <v>1784</v>
      </c>
      <c r="I12589">
        <v>40007875</v>
      </c>
      <c r="K12589" t="s">
        <v>25809</v>
      </c>
      <c r="L12589" t="s">
        <v>24882</v>
      </c>
      <c r="M12589" t="s">
        <v>12521</v>
      </c>
      <c r="N12589">
        <v>44857</v>
      </c>
      <c r="Q12589" t="s">
        <v>12415</v>
      </c>
      <c r="R12589" t="s">
        <v>12416</v>
      </c>
      <c r="S12589" t="s">
        <v>25810</v>
      </c>
      <c r="U12589" t="s">
        <v>12418</v>
      </c>
      <c r="W12589">
        <v>11</v>
      </c>
      <c r="X12589">
        <v>1</v>
      </c>
      <c r="Y12589" t="s">
        <v>12419</v>
      </c>
      <c r="Z12589" t="s">
        <v>12420</v>
      </c>
      <c r="AA12589" t="s">
        <v>12429</v>
      </c>
      <c r="AB12589" t="s">
        <v>12422</v>
      </c>
      <c r="AC12589">
        <v>2</v>
      </c>
      <c r="AD12589" s="123">
        <v>42545</v>
      </c>
      <c r="AE12589" t="s">
        <v>12431</v>
      </c>
      <c r="AG12589">
        <v>40007875</v>
      </c>
      <c r="AL12589" t="s">
        <v>12422</v>
      </c>
      <c r="AN12589">
        <v>3607718801</v>
      </c>
      <c r="AO12589">
        <v>16</v>
      </c>
      <c r="AP12589" t="s">
        <v>12424</v>
      </c>
      <c r="AQ12589" t="s">
        <v>11408</v>
      </c>
      <c r="AR12589">
        <v>4100</v>
      </c>
      <c r="AT12589">
        <v>0</v>
      </c>
      <c r="AV12589" t="s">
        <v>25811</v>
      </c>
      <c r="AW12589">
        <v>116100</v>
      </c>
    </row>
    <row r="12590" spans="1:49" x14ac:dyDescent="0.25">
      <c r="A12590">
        <v>4100</v>
      </c>
      <c r="B12590">
        <v>30040</v>
      </c>
      <c r="C12590">
        <v>4023</v>
      </c>
      <c r="D12590">
        <v>415</v>
      </c>
      <c r="E12590" s="124" t="s">
        <v>265</v>
      </c>
      <c r="F12590" t="str">
        <f t="shared" si="266"/>
        <v>Tony TracyBOSCH REXROTH CORPORATION</v>
      </c>
      <c r="G12590" s="150" t="str">
        <f t="shared" si="267"/>
        <v>Tony Tracy</v>
      </c>
      <c r="H12590" s="149" t="s">
        <v>1792</v>
      </c>
      <c r="I12590">
        <v>40000331</v>
      </c>
      <c r="J12590" t="s">
        <v>25812</v>
      </c>
      <c r="K12590" t="s">
        <v>25813</v>
      </c>
      <c r="L12590" t="s">
        <v>24338</v>
      </c>
      <c r="M12590" t="s">
        <v>12546</v>
      </c>
      <c r="N12590" t="s">
        <v>25814</v>
      </c>
      <c r="Q12590" t="s">
        <v>12415</v>
      </c>
      <c r="R12590" t="s">
        <v>12416</v>
      </c>
      <c r="S12590" t="s">
        <v>25815</v>
      </c>
      <c r="U12590" t="s">
        <v>12418</v>
      </c>
      <c r="V12590">
        <v>83</v>
      </c>
      <c r="W12590">
        <v>11</v>
      </c>
      <c r="X12590">
        <v>0</v>
      </c>
      <c r="Y12590" t="s">
        <v>13389</v>
      </c>
      <c r="Z12590" t="s">
        <v>12420</v>
      </c>
      <c r="AA12590" t="s">
        <v>12421</v>
      </c>
      <c r="AB12590" t="s">
        <v>12422</v>
      </c>
      <c r="AC12590">
        <v>2</v>
      </c>
      <c r="AD12590" s="123">
        <v>39111</v>
      </c>
      <c r="AE12590" t="s">
        <v>12423</v>
      </c>
      <c r="AG12590">
        <v>40000331</v>
      </c>
      <c r="AL12590" t="s">
        <v>12422</v>
      </c>
      <c r="AN12590">
        <v>1403134601</v>
      </c>
      <c r="AO12590">
        <v>16</v>
      </c>
      <c r="AP12590" t="s">
        <v>12424</v>
      </c>
      <c r="AQ12590" t="s">
        <v>11408</v>
      </c>
      <c r="AR12590">
        <v>4100</v>
      </c>
      <c r="AT12590">
        <v>2005</v>
      </c>
      <c r="AV12590" t="s">
        <v>25816</v>
      </c>
      <c r="AW12590">
        <v>116100</v>
      </c>
    </row>
    <row r="12591" spans="1:49" x14ac:dyDescent="0.25">
      <c r="A12591">
        <v>4100</v>
      </c>
      <c r="B12591">
        <v>30040</v>
      </c>
      <c r="C12591">
        <v>4023</v>
      </c>
      <c r="D12591">
        <v>415</v>
      </c>
      <c r="E12591" s="124" t="s">
        <v>265</v>
      </c>
      <c r="F12591" t="str">
        <f t="shared" si="266"/>
        <v>Tony TracyBRIDGESTONE/FIRESTONE, INC.</v>
      </c>
      <c r="G12591" s="150" t="str">
        <f t="shared" si="267"/>
        <v>Tony Tracy</v>
      </c>
      <c r="H12591" s="149" t="s">
        <v>1855</v>
      </c>
      <c r="I12591">
        <v>40004318</v>
      </c>
      <c r="J12591" t="s">
        <v>14036</v>
      </c>
      <c r="L12591" t="s">
        <v>12702</v>
      </c>
      <c r="M12591" t="s">
        <v>12703</v>
      </c>
      <c r="O12591">
        <v>140999</v>
      </c>
      <c r="P12591">
        <v>37214</v>
      </c>
      <c r="Q12591" t="s">
        <v>12415</v>
      </c>
      <c r="R12591" t="s">
        <v>12416</v>
      </c>
      <c r="S12591" t="s">
        <v>25817</v>
      </c>
      <c r="U12591" t="s">
        <v>12418</v>
      </c>
      <c r="V12591">
        <v>275</v>
      </c>
      <c r="W12591">
        <v>11</v>
      </c>
      <c r="X12591">
        <v>1</v>
      </c>
      <c r="Y12591" t="s">
        <v>12419</v>
      </c>
      <c r="Z12591" t="s">
        <v>12420</v>
      </c>
      <c r="AA12591" t="s">
        <v>12421</v>
      </c>
      <c r="AB12591" t="s">
        <v>12422</v>
      </c>
      <c r="AC12591">
        <v>2</v>
      </c>
      <c r="AD12591" s="123">
        <v>39111</v>
      </c>
      <c r="AE12591" t="s">
        <v>12423</v>
      </c>
      <c r="AG12591">
        <v>40004318</v>
      </c>
      <c r="AL12591" t="s">
        <v>12422</v>
      </c>
      <c r="AN12591">
        <v>4303706201</v>
      </c>
      <c r="AO12591">
        <v>16</v>
      </c>
      <c r="AP12591" t="s">
        <v>12424</v>
      </c>
      <c r="AQ12591" t="s">
        <v>11408</v>
      </c>
      <c r="AR12591">
        <v>4100</v>
      </c>
      <c r="AS12591" t="s">
        <v>12491</v>
      </c>
      <c r="AT12591">
        <v>0</v>
      </c>
      <c r="AV12591" t="s">
        <v>14108</v>
      </c>
      <c r="AW12591">
        <v>116100</v>
      </c>
    </row>
    <row r="12592" spans="1:49" x14ac:dyDescent="0.25">
      <c r="A12592">
        <v>4100</v>
      </c>
      <c r="B12592">
        <v>30040</v>
      </c>
      <c r="C12592">
        <v>4023</v>
      </c>
      <c r="D12592">
        <v>415</v>
      </c>
      <c r="E12592" s="124" t="s">
        <v>265</v>
      </c>
      <c r="F12592" t="str">
        <f t="shared" si="266"/>
        <v>Tony TracyCARVER NONWOVEN TECHNOLOGIES LLC</v>
      </c>
      <c r="G12592" s="150" t="str">
        <f t="shared" si="267"/>
        <v>Tony Tracy</v>
      </c>
      <c r="H12592" s="149" t="s">
        <v>2125</v>
      </c>
      <c r="I12592">
        <v>40008043</v>
      </c>
      <c r="L12592" t="s">
        <v>14746</v>
      </c>
      <c r="M12592" t="s">
        <v>12896</v>
      </c>
      <c r="O12592">
        <v>967</v>
      </c>
      <c r="P12592">
        <v>46737</v>
      </c>
      <c r="Q12592" t="s">
        <v>12415</v>
      </c>
      <c r="R12592" t="s">
        <v>12416</v>
      </c>
      <c r="S12592" t="s">
        <v>25818</v>
      </c>
      <c r="U12592" t="s">
        <v>12418</v>
      </c>
      <c r="W12592">
        <v>11</v>
      </c>
      <c r="X12592">
        <v>1</v>
      </c>
      <c r="Y12592" t="s">
        <v>12419</v>
      </c>
      <c r="Z12592" t="s">
        <v>12420</v>
      </c>
      <c r="AA12592" t="s">
        <v>12429</v>
      </c>
      <c r="AB12592" t="s">
        <v>12430</v>
      </c>
      <c r="AC12592">
        <v>2</v>
      </c>
      <c r="AD12592" s="123">
        <v>42765</v>
      </c>
      <c r="AE12592" t="s">
        <v>12431</v>
      </c>
      <c r="AG12592">
        <v>40008043</v>
      </c>
      <c r="AL12592" t="s">
        <v>12430</v>
      </c>
      <c r="AN12592">
        <v>1515127851</v>
      </c>
      <c r="AO12592">
        <v>16</v>
      </c>
      <c r="AP12592" t="s">
        <v>12424</v>
      </c>
      <c r="AQ12592" t="s">
        <v>11408</v>
      </c>
      <c r="AR12592">
        <v>4100</v>
      </c>
      <c r="AT12592">
        <v>0</v>
      </c>
      <c r="AV12592" t="s">
        <v>25819</v>
      </c>
      <c r="AW12592">
        <v>116100</v>
      </c>
    </row>
    <row r="12593" spans="1:49" x14ac:dyDescent="0.25">
      <c r="A12593">
        <v>4100</v>
      </c>
      <c r="B12593">
        <v>30040</v>
      </c>
      <c r="C12593">
        <v>4023</v>
      </c>
      <c r="D12593">
        <v>415</v>
      </c>
      <c r="E12593" s="124" t="s">
        <v>265</v>
      </c>
      <c r="F12593" t="str">
        <f t="shared" si="266"/>
        <v>Tony TracyCASE FARMS</v>
      </c>
      <c r="G12593" s="150" t="str">
        <f t="shared" si="267"/>
        <v>Tony Tracy</v>
      </c>
      <c r="H12593" s="149" t="s">
        <v>2140</v>
      </c>
      <c r="I12593">
        <v>40007290</v>
      </c>
      <c r="L12593" t="s">
        <v>25820</v>
      </c>
      <c r="M12593" t="s">
        <v>13169</v>
      </c>
      <c r="O12593">
        <v>729</v>
      </c>
      <c r="P12593">
        <v>28166</v>
      </c>
      <c r="Q12593" t="s">
        <v>12415</v>
      </c>
      <c r="R12593" t="s">
        <v>12416</v>
      </c>
      <c r="S12593" t="s">
        <v>25821</v>
      </c>
      <c r="U12593" t="s">
        <v>12418</v>
      </c>
      <c r="W12593">
        <v>11</v>
      </c>
      <c r="X12593">
        <v>1</v>
      </c>
      <c r="Y12593" t="s">
        <v>12419</v>
      </c>
      <c r="Z12593" t="s">
        <v>12420</v>
      </c>
      <c r="AA12593" t="s">
        <v>14498</v>
      </c>
      <c r="AB12593" t="s">
        <v>12422</v>
      </c>
      <c r="AC12593">
        <v>2</v>
      </c>
      <c r="AD12593" s="123">
        <v>41703</v>
      </c>
      <c r="AE12593" t="s">
        <v>12431</v>
      </c>
      <c r="AG12593">
        <v>40007290</v>
      </c>
      <c r="AL12593" t="s">
        <v>12422</v>
      </c>
      <c r="AN12593">
        <v>3409724371</v>
      </c>
      <c r="AO12593">
        <v>16</v>
      </c>
      <c r="AP12593" t="s">
        <v>12424</v>
      </c>
      <c r="AQ12593" t="s">
        <v>11408</v>
      </c>
      <c r="AR12593">
        <v>4100</v>
      </c>
      <c r="AT12593">
        <v>0</v>
      </c>
      <c r="AV12593" t="s">
        <v>2140</v>
      </c>
      <c r="AW12593">
        <v>116100</v>
      </c>
    </row>
    <row r="12594" spans="1:49" x14ac:dyDescent="0.25">
      <c r="A12594">
        <v>4100</v>
      </c>
      <c r="B12594">
        <v>30040</v>
      </c>
      <c r="C12594">
        <v>4023</v>
      </c>
      <c r="D12594">
        <v>415</v>
      </c>
      <c r="E12594" s="124" t="s">
        <v>265</v>
      </c>
      <c r="F12594" t="str">
        <f t="shared" si="266"/>
        <v>Tony TracyCASTINGS USA, INC</v>
      </c>
      <c r="G12594" s="150" t="str">
        <f t="shared" si="267"/>
        <v>Tony Tracy</v>
      </c>
      <c r="H12594" s="149" t="s">
        <v>2145</v>
      </c>
      <c r="I12594">
        <v>40008638</v>
      </c>
      <c r="L12594" t="s">
        <v>25822</v>
      </c>
      <c r="M12594" t="s">
        <v>12521</v>
      </c>
      <c r="O12594">
        <v>202</v>
      </c>
      <c r="P12594">
        <v>44653</v>
      </c>
      <c r="Q12594" t="s">
        <v>12415</v>
      </c>
      <c r="R12594" t="s">
        <v>12416</v>
      </c>
      <c r="S12594" t="s">
        <v>25823</v>
      </c>
      <c r="U12594" t="s">
        <v>12418</v>
      </c>
      <c r="W12594">
        <v>11</v>
      </c>
      <c r="X12594">
        <v>1</v>
      </c>
      <c r="Y12594" t="s">
        <v>12419</v>
      </c>
      <c r="Z12594" t="s">
        <v>12420</v>
      </c>
      <c r="AA12594" t="s">
        <v>12429</v>
      </c>
      <c r="AB12594" t="s">
        <v>12422</v>
      </c>
      <c r="AC12594">
        <v>2</v>
      </c>
      <c r="AD12594" s="123">
        <v>43616</v>
      </c>
      <c r="AE12594" t="s">
        <v>12431</v>
      </c>
      <c r="AG12594">
        <v>40008638</v>
      </c>
      <c r="AL12594" t="s">
        <v>12422</v>
      </c>
      <c r="AN12594">
        <v>3615757831</v>
      </c>
      <c r="AO12594">
        <v>16</v>
      </c>
      <c r="AP12594" t="s">
        <v>12424</v>
      </c>
      <c r="AQ12594" t="s">
        <v>11408</v>
      </c>
      <c r="AR12594">
        <v>4100</v>
      </c>
      <c r="AT12594">
        <v>0</v>
      </c>
      <c r="AV12594" t="s">
        <v>25824</v>
      </c>
      <c r="AW12594">
        <v>116100</v>
      </c>
    </row>
    <row r="12595" spans="1:49" x14ac:dyDescent="0.25">
      <c r="A12595">
        <v>4100</v>
      </c>
      <c r="B12595">
        <v>30040</v>
      </c>
      <c r="C12595">
        <v>4023</v>
      </c>
      <c r="D12595">
        <v>415</v>
      </c>
      <c r="E12595" s="124" t="s">
        <v>265</v>
      </c>
      <c r="F12595" t="str">
        <f t="shared" si="266"/>
        <v>Tony TracyCHALLENGE MAUFACTURING</v>
      </c>
      <c r="G12595" s="150" t="str">
        <f t="shared" si="267"/>
        <v>Tony Tracy</v>
      </c>
      <c r="H12595" s="149" t="s">
        <v>13505</v>
      </c>
      <c r="I12595">
        <v>40008918</v>
      </c>
      <c r="K12595" t="s">
        <v>25825</v>
      </c>
      <c r="L12595" t="s">
        <v>13265</v>
      </c>
      <c r="M12595" t="s">
        <v>12684</v>
      </c>
      <c r="N12595">
        <v>49534</v>
      </c>
      <c r="Q12595" t="s">
        <v>12415</v>
      </c>
      <c r="R12595" t="s">
        <v>12416</v>
      </c>
      <c r="S12595" t="s">
        <v>25826</v>
      </c>
      <c r="U12595" t="s">
        <v>12418</v>
      </c>
      <c r="W12595">
        <v>11</v>
      </c>
      <c r="X12595">
        <v>1</v>
      </c>
      <c r="Y12595" t="s">
        <v>12419</v>
      </c>
      <c r="Z12595" t="s">
        <v>12420</v>
      </c>
      <c r="AA12595" t="s">
        <v>12485</v>
      </c>
      <c r="AB12595" t="s">
        <v>12430</v>
      </c>
      <c r="AC12595">
        <v>2</v>
      </c>
      <c r="AD12595" s="123">
        <v>44055</v>
      </c>
      <c r="AE12595" t="s">
        <v>12528</v>
      </c>
      <c r="AG12595">
        <v>40008918</v>
      </c>
      <c r="AL12595" t="s">
        <v>12430</v>
      </c>
      <c r="AN12595">
        <v>2308106401</v>
      </c>
      <c r="AP12595" t="s">
        <v>12424</v>
      </c>
      <c r="AQ12595" t="s">
        <v>11408</v>
      </c>
      <c r="AR12595">
        <v>4100</v>
      </c>
      <c r="AT12595">
        <v>0</v>
      </c>
      <c r="AV12595" t="s">
        <v>25827</v>
      </c>
      <c r="AW12595">
        <v>116100</v>
      </c>
    </row>
    <row r="12596" spans="1:49" x14ac:dyDescent="0.25">
      <c r="A12596">
        <v>4100</v>
      </c>
      <c r="B12596">
        <v>30040</v>
      </c>
      <c r="C12596">
        <v>4023</v>
      </c>
      <c r="D12596">
        <v>415</v>
      </c>
      <c r="E12596" s="124" t="s">
        <v>265</v>
      </c>
      <c r="F12596" t="str">
        <f t="shared" si="266"/>
        <v>Tony TracyCHURCH BUDGET ENVELOPE COMPANY</v>
      </c>
      <c r="G12596" s="150" t="str">
        <f t="shared" si="267"/>
        <v>Tony Tracy</v>
      </c>
      <c r="H12596" s="149" t="s">
        <v>2268</v>
      </c>
      <c r="I12596">
        <v>40008149</v>
      </c>
      <c r="K12596" t="s">
        <v>25828</v>
      </c>
      <c r="L12596" t="s">
        <v>17098</v>
      </c>
      <c r="M12596" t="s">
        <v>12521</v>
      </c>
      <c r="N12596">
        <v>44460</v>
      </c>
      <c r="Q12596" t="s">
        <v>12415</v>
      </c>
      <c r="R12596" t="s">
        <v>12416</v>
      </c>
      <c r="S12596" t="s">
        <v>25829</v>
      </c>
      <c r="U12596" t="s">
        <v>12418</v>
      </c>
      <c r="W12596">
        <v>11</v>
      </c>
      <c r="X12596">
        <v>1</v>
      </c>
      <c r="Y12596" t="s">
        <v>12419</v>
      </c>
      <c r="Z12596" t="s">
        <v>12420</v>
      </c>
      <c r="AA12596" t="s">
        <v>12429</v>
      </c>
      <c r="AB12596" t="s">
        <v>12430</v>
      </c>
      <c r="AC12596">
        <v>2</v>
      </c>
      <c r="AD12596" s="123">
        <v>42891</v>
      </c>
      <c r="AE12596" t="s">
        <v>12431</v>
      </c>
      <c r="AG12596">
        <v>40008149</v>
      </c>
      <c r="AL12596" t="s">
        <v>12430</v>
      </c>
      <c r="AN12596">
        <v>3602921901</v>
      </c>
      <c r="AO12596">
        <v>16</v>
      </c>
      <c r="AP12596" t="s">
        <v>12424</v>
      </c>
      <c r="AQ12596" t="s">
        <v>11408</v>
      </c>
      <c r="AR12596">
        <v>4100</v>
      </c>
      <c r="AT12596">
        <v>0</v>
      </c>
      <c r="AV12596" t="s">
        <v>25830</v>
      </c>
      <c r="AW12596">
        <v>116100</v>
      </c>
    </row>
    <row r="12597" spans="1:49" x14ac:dyDescent="0.25">
      <c r="A12597">
        <v>4100</v>
      </c>
      <c r="B12597">
        <v>30040</v>
      </c>
      <c r="C12597">
        <v>4023</v>
      </c>
      <c r="D12597">
        <v>415</v>
      </c>
      <c r="E12597" s="124" t="s">
        <v>265</v>
      </c>
      <c r="F12597" t="str">
        <f t="shared" si="266"/>
        <v>Tony TracyCLARK-FOWLER ENTERPRISES, INC</v>
      </c>
      <c r="G12597" s="150" t="str">
        <f t="shared" si="267"/>
        <v>Tony Tracy</v>
      </c>
      <c r="H12597" s="149" t="s">
        <v>2305</v>
      </c>
      <c r="I12597">
        <v>40007844</v>
      </c>
      <c r="K12597" t="s">
        <v>25831</v>
      </c>
      <c r="L12597" t="s">
        <v>25832</v>
      </c>
      <c r="M12597" t="s">
        <v>12521</v>
      </c>
      <c r="N12597">
        <v>44691</v>
      </c>
      <c r="Q12597" t="s">
        <v>12415</v>
      </c>
      <c r="R12597" t="s">
        <v>12416</v>
      </c>
      <c r="S12597" t="s">
        <v>25833</v>
      </c>
      <c r="U12597" t="s">
        <v>12418</v>
      </c>
      <c r="W12597">
        <v>11</v>
      </c>
      <c r="X12597">
        <v>2</v>
      </c>
      <c r="Y12597" t="s">
        <v>12472</v>
      </c>
      <c r="Z12597" t="s">
        <v>12420</v>
      </c>
      <c r="AA12597" t="s">
        <v>12429</v>
      </c>
      <c r="AB12597" t="s">
        <v>12422</v>
      </c>
      <c r="AC12597">
        <v>2</v>
      </c>
      <c r="AD12597" s="123">
        <v>42502</v>
      </c>
      <c r="AE12597" t="s">
        <v>12431</v>
      </c>
      <c r="AG12597">
        <v>40007844</v>
      </c>
      <c r="AL12597" t="s">
        <v>12422</v>
      </c>
      <c r="AN12597">
        <v>3616929101</v>
      </c>
      <c r="AO12597">
        <v>16</v>
      </c>
      <c r="AP12597" t="s">
        <v>12424</v>
      </c>
      <c r="AQ12597" t="s">
        <v>11408</v>
      </c>
      <c r="AR12597">
        <v>4100</v>
      </c>
      <c r="AT12597">
        <v>0</v>
      </c>
      <c r="AV12597" t="s">
        <v>25834</v>
      </c>
      <c r="AW12597">
        <v>116100</v>
      </c>
    </row>
    <row r="12598" spans="1:49" x14ac:dyDescent="0.25">
      <c r="A12598">
        <v>4100</v>
      </c>
      <c r="B12598">
        <v>30040</v>
      </c>
      <c r="C12598">
        <v>4023</v>
      </c>
      <c r="D12598">
        <v>415</v>
      </c>
      <c r="E12598" s="124" t="s">
        <v>265</v>
      </c>
      <c r="F12598" t="str">
        <f t="shared" si="266"/>
        <v>Tony TracyCLINTON MACHINE, INC</v>
      </c>
      <c r="G12598" s="150" t="str">
        <f t="shared" si="267"/>
        <v>Tony Tracy</v>
      </c>
      <c r="H12598" s="149" t="s">
        <v>2318</v>
      </c>
      <c r="I12598">
        <v>40006316</v>
      </c>
      <c r="K12598" t="s">
        <v>25835</v>
      </c>
      <c r="L12598" t="s">
        <v>25836</v>
      </c>
      <c r="M12598" t="s">
        <v>12684</v>
      </c>
      <c r="N12598" t="s">
        <v>25837</v>
      </c>
      <c r="Q12598" t="s">
        <v>12415</v>
      </c>
      <c r="R12598" t="s">
        <v>12416</v>
      </c>
      <c r="S12598" t="s">
        <v>25838</v>
      </c>
      <c r="U12598" t="s">
        <v>12418</v>
      </c>
      <c r="W12598">
        <v>11</v>
      </c>
      <c r="X12598">
        <v>0</v>
      </c>
      <c r="Y12598" t="s">
        <v>12419</v>
      </c>
      <c r="Z12598" t="s">
        <v>12420</v>
      </c>
      <c r="AA12598" t="s">
        <v>12429</v>
      </c>
      <c r="AB12598" t="s">
        <v>12422</v>
      </c>
      <c r="AC12598">
        <v>2</v>
      </c>
      <c r="AD12598" s="123">
        <v>40332</v>
      </c>
      <c r="AE12598" t="s">
        <v>12431</v>
      </c>
      <c r="AG12598">
        <v>40006316</v>
      </c>
      <c r="AL12598" t="s">
        <v>12422</v>
      </c>
      <c r="AN12598">
        <v>2303729731</v>
      </c>
      <c r="AO12598">
        <v>16</v>
      </c>
      <c r="AP12598" t="s">
        <v>12424</v>
      </c>
      <c r="AQ12598" t="s">
        <v>11408</v>
      </c>
      <c r="AR12598">
        <v>4100</v>
      </c>
      <c r="AT12598">
        <v>0</v>
      </c>
      <c r="AV12598" t="s">
        <v>25839</v>
      </c>
      <c r="AW12598">
        <v>116100</v>
      </c>
    </row>
    <row r="12599" spans="1:49" x14ac:dyDescent="0.25">
      <c r="A12599">
        <v>4100</v>
      </c>
      <c r="B12599">
        <v>30040</v>
      </c>
      <c r="C12599">
        <v>4023</v>
      </c>
      <c r="D12599">
        <v>415</v>
      </c>
      <c r="E12599" s="124" t="s">
        <v>265</v>
      </c>
      <c r="F12599" t="str">
        <f t="shared" si="266"/>
        <v>Tony TracyCOMPLETE DRIVES</v>
      </c>
      <c r="G12599" s="150" t="str">
        <f t="shared" si="267"/>
        <v>Tony Tracy</v>
      </c>
      <c r="H12599" s="149" t="s">
        <v>2407</v>
      </c>
      <c r="I12599">
        <v>40004100</v>
      </c>
      <c r="K12599" t="s">
        <v>25840</v>
      </c>
      <c r="L12599" t="s">
        <v>12895</v>
      </c>
      <c r="M12599" t="s">
        <v>12896</v>
      </c>
      <c r="N12599" t="s">
        <v>25841</v>
      </c>
      <c r="Q12599" t="s">
        <v>12415</v>
      </c>
      <c r="R12599" t="s">
        <v>12416</v>
      </c>
      <c r="S12599" t="s">
        <v>25842</v>
      </c>
      <c r="U12599" t="s">
        <v>12418</v>
      </c>
      <c r="W12599">
        <v>11</v>
      </c>
      <c r="X12599">
        <v>2</v>
      </c>
      <c r="Y12599" t="s">
        <v>12419</v>
      </c>
      <c r="Z12599" t="s">
        <v>12420</v>
      </c>
      <c r="AA12599" t="s">
        <v>12421</v>
      </c>
      <c r="AB12599" t="s">
        <v>12422</v>
      </c>
      <c r="AC12599">
        <v>2</v>
      </c>
      <c r="AD12599" s="123">
        <v>39111</v>
      </c>
      <c r="AE12599" t="s">
        <v>12423</v>
      </c>
      <c r="AG12599">
        <v>40004100</v>
      </c>
      <c r="AL12599" t="s">
        <v>12422</v>
      </c>
      <c r="AN12599">
        <v>1500304701</v>
      </c>
      <c r="AO12599">
        <v>16</v>
      </c>
      <c r="AP12599" t="s">
        <v>12424</v>
      </c>
      <c r="AQ12599" t="s">
        <v>11408</v>
      </c>
      <c r="AR12599">
        <v>4100</v>
      </c>
      <c r="AT12599">
        <v>2005</v>
      </c>
      <c r="AV12599" t="s">
        <v>25843</v>
      </c>
      <c r="AW12599">
        <v>116100</v>
      </c>
    </row>
    <row r="12600" spans="1:49" x14ac:dyDescent="0.25">
      <c r="A12600">
        <v>4100</v>
      </c>
      <c r="B12600">
        <v>30040</v>
      </c>
      <c r="C12600">
        <v>4023</v>
      </c>
      <c r="D12600">
        <v>415</v>
      </c>
      <c r="E12600" s="124" t="s">
        <v>265</v>
      </c>
      <c r="F12600" t="str">
        <f t="shared" si="266"/>
        <v>Tony TracyCONTROL GAGING INCORPORATED</v>
      </c>
      <c r="G12600" s="150" t="str">
        <f t="shared" si="267"/>
        <v>Tony Tracy</v>
      </c>
      <c r="H12600" s="149" t="s">
        <v>2461</v>
      </c>
      <c r="I12600">
        <v>40007932</v>
      </c>
      <c r="K12600" t="s">
        <v>25844</v>
      </c>
      <c r="L12600" t="s">
        <v>25845</v>
      </c>
      <c r="M12600" t="s">
        <v>12684</v>
      </c>
      <c r="N12600">
        <v>48108</v>
      </c>
      <c r="Q12600" t="s">
        <v>12415</v>
      </c>
      <c r="R12600" t="s">
        <v>12416</v>
      </c>
      <c r="S12600" t="s">
        <v>25846</v>
      </c>
      <c r="U12600" t="s">
        <v>12418</v>
      </c>
      <c r="W12600">
        <v>11</v>
      </c>
      <c r="X12600">
        <v>0</v>
      </c>
      <c r="Y12600" t="s">
        <v>12419</v>
      </c>
      <c r="Z12600" t="s">
        <v>12420</v>
      </c>
      <c r="AA12600" t="s">
        <v>15095</v>
      </c>
      <c r="AB12600" t="s">
        <v>12430</v>
      </c>
      <c r="AC12600">
        <v>2</v>
      </c>
      <c r="AD12600" s="123">
        <v>42646</v>
      </c>
      <c r="AE12600" t="s">
        <v>12431</v>
      </c>
      <c r="AG12600">
        <v>40007932</v>
      </c>
      <c r="AL12600" t="s">
        <v>12430</v>
      </c>
      <c r="AN12600">
        <v>2316100801</v>
      </c>
      <c r="AO12600">
        <v>16</v>
      </c>
      <c r="AP12600" t="s">
        <v>12424</v>
      </c>
      <c r="AQ12600" t="s">
        <v>11408</v>
      </c>
      <c r="AR12600">
        <v>4100</v>
      </c>
      <c r="AT12600">
        <v>0</v>
      </c>
      <c r="AV12600" t="s">
        <v>25847</v>
      </c>
      <c r="AW12600">
        <v>116100</v>
      </c>
    </row>
    <row r="12601" spans="1:49" x14ac:dyDescent="0.25">
      <c r="A12601">
        <v>4100</v>
      </c>
      <c r="B12601">
        <v>30040</v>
      </c>
      <c r="C12601">
        <v>4023</v>
      </c>
      <c r="D12601">
        <v>415</v>
      </c>
      <c r="E12601" s="124" t="s">
        <v>265</v>
      </c>
      <c r="F12601" t="str">
        <f t="shared" si="266"/>
        <v>Tony TracyCONVEYALL INDUSTRIAL SUPPLY, INC.</v>
      </c>
      <c r="G12601" s="150" t="str">
        <f t="shared" si="267"/>
        <v>Tony Tracy</v>
      </c>
      <c r="H12601" s="149" t="s">
        <v>2470</v>
      </c>
      <c r="I12601">
        <v>40002538</v>
      </c>
      <c r="K12601" t="s">
        <v>25848</v>
      </c>
      <c r="L12601" t="s">
        <v>25849</v>
      </c>
      <c r="M12601" t="s">
        <v>12684</v>
      </c>
      <c r="N12601" t="s">
        <v>25850</v>
      </c>
      <c r="Q12601" t="s">
        <v>12415</v>
      </c>
      <c r="R12601" t="s">
        <v>12416</v>
      </c>
      <c r="S12601" t="s">
        <v>25851</v>
      </c>
      <c r="U12601" t="s">
        <v>12418</v>
      </c>
      <c r="W12601">
        <v>11</v>
      </c>
      <c r="X12601">
        <v>2</v>
      </c>
      <c r="Y12601" t="s">
        <v>12472</v>
      </c>
      <c r="Z12601" t="s">
        <v>12420</v>
      </c>
      <c r="AA12601" t="s">
        <v>12421</v>
      </c>
      <c r="AB12601" t="s">
        <v>12422</v>
      </c>
      <c r="AC12601">
        <v>2</v>
      </c>
      <c r="AD12601" s="123">
        <v>39111</v>
      </c>
      <c r="AE12601" t="s">
        <v>12423</v>
      </c>
      <c r="AG12601">
        <v>40002538</v>
      </c>
      <c r="AL12601" t="s">
        <v>12422</v>
      </c>
      <c r="AN12601">
        <v>2312519301</v>
      </c>
      <c r="AO12601">
        <v>16</v>
      </c>
      <c r="AP12601" t="s">
        <v>12424</v>
      </c>
      <c r="AQ12601" t="s">
        <v>11408</v>
      </c>
      <c r="AR12601">
        <v>4100</v>
      </c>
      <c r="AT12601">
        <v>2005</v>
      </c>
      <c r="AV12601" t="s">
        <v>25852</v>
      </c>
      <c r="AW12601">
        <v>116100</v>
      </c>
    </row>
    <row r="12602" spans="1:49" x14ac:dyDescent="0.25">
      <c r="A12602">
        <v>4100</v>
      </c>
      <c r="B12602">
        <v>30040</v>
      </c>
      <c r="C12602">
        <v>4023</v>
      </c>
      <c r="D12602">
        <v>415</v>
      </c>
      <c r="E12602" s="124" t="s">
        <v>265</v>
      </c>
      <c r="F12602" t="str">
        <f t="shared" si="266"/>
        <v>Tony TracyCOOPER FARMS PROCESSING</v>
      </c>
      <c r="G12602" s="150" t="str">
        <f t="shared" si="267"/>
        <v>Tony Tracy</v>
      </c>
      <c r="H12602" s="149" t="s">
        <v>2502</v>
      </c>
      <c r="I12602">
        <v>40007770</v>
      </c>
      <c r="K12602" t="s">
        <v>25853</v>
      </c>
      <c r="L12602" t="s">
        <v>25854</v>
      </c>
      <c r="M12602" t="s">
        <v>12521</v>
      </c>
      <c r="N12602">
        <v>45883</v>
      </c>
      <c r="Q12602" t="s">
        <v>12415</v>
      </c>
      <c r="R12602" t="s">
        <v>12416</v>
      </c>
      <c r="S12602" t="s">
        <v>25855</v>
      </c>
      <c r="U12602" t="s">
        <v>12418</v>
      </c>
      <c r="W12602">
        <v>11</v>
      </c>
      <c r="X12602">
        <v>1</v>
      </c>
      <c r="Y12602" t="s">
        <v>12419</v>
      </c>
      <c r="Z12602" t="s">
        <v>12420</v>
      </c>
      <c r="AA12602" t="s">
        <v>15095</v>
      </c>
      <c r="AB12602" t="s">
        <v>12422</v>
      </c>
      <c r="AC12602">
        <v>2</v>
      </c>
      <c r="AD12602" s="123">
        <v>42394</v>
      </c>
      <c r="AE12602" t="s">
        <v>12431</v>
      </c>
      <c r="AG12602">
        <v>40007770</v>
      </c>
      <c r="AL12602" t="s">
        <v>12422</v>
      </c>
      <c r="AN12602">
        <v>3610754541</v>
      </c>
      <c r="AO12602">
        <v>16</v>
      </c>
      <c r="AP12602" t="s">
        <v>12424</v>
      </c>
      <c r="AQ12602" t="s">
        <v>11408</v>
      </c>
      <c r="AR12602">
        <v>4100</v>
      </c>
      <c r="AT12602">
        <v>0</v>
      </c>
      <c r="AV12602" t="s">
        <v>25856</v>
      </c>
      <c r="AW12602">
        <v>116100</v>
      </c>
    </row>
    <row r="12603" spans="1:49" x14ac:dyDescent="0.25">
      <c r="A12603">
        <v>4100</v>
      </c>
      <c r="B12603">
        <v>30040</v>
      </c>
      <c r="C12603">
        <v>4023</v>
      </c>
      <c r="D12603">
        <v>415</v>
      </c>
      <c r="E12603" s="124" t="s">
        <v>265</v>
      </c>
      <c r="F12603" t="str">
        <f t="shared" si="266"/>
        <v>Tony TracyCOOPER TIRE &amp; RUBBER CO</v>
      </c>
      <c r="G12603" s="150" t="str">
        <f t="shared" si="267"/>
        <v>Tony Tracy</v>
      </c>
      <c r="H12603" s="149" t="s">
        <v>13513</v>
      </c>
      <c r="I12603">
        <v>40004488</v>
      </c>
      <c r="J12603" t="s">
        <v>12788</v>
      </c>
      <c r="K12603" t="s">
        <v>25857</v>
      </c>
      <c r="L12603" t="s">
        <v>18984</v>
      </c>
      <c r="M12603" t="s">
        <v>12521</v>
      </c>
      <c r="N12603">
        <v>45839</v>
      </c>
      <c r="Q12603" t="s">
        <v>12415</v>
      </c>
      <c r="R12603" t="s">
        <v>12416</v>
      </c>
      <c r="S12603" t="s">
        <v>25858</v>
      </c>
      <c r="U12603" t="s">
        <v>12418</v>
      </c>
      <c r="W12603">
        <v>11</v>
      </c>
      <c r="X12603">
        <v>1</v>
      </c>
      <c r="Y12603" t="s">
        <v>12472</v>
      </c>
      <c r="Z12603" t="s">
        <v>12420</v>
      </c>
      <c r="AA12603" t="s">
        <v>12421</v>
      </c>
      <c r="AB12603" t="s">
        <v>12830</v>
      </c>
      <c r="AC12603">
        <v>2</v>
      </c>
      <c r="AD12603" s="123">
        <v>39111</v>
      </c>
      <c r="AE12603" t="s">
        <v>12423</v>
      </c>
      <c r="AG12603">
        <v>40004488</v>
      </c>
      <c r="AL12603" t="s">
        <v>12830</v>
      </c>
      <c r="AN12603">
        <v>3606308301</v>
      </c>
      <c r="AO12603">
        <v>16</v>
      </c>
      <c r="AP12603" t="s">
        <v>12424</v>
      </c>
      <c r="AQ12603" t="s">
        <v>11408</v>
      </c>
      <c r="AR12603">
        <v>4100</v>
      </c>
      <c r="AT12603">
        <v>2005</v>
      </c>
      <c r="AV12603" t="s">
        <v>18985</v>
      </c>
      <c r="AW12603">
        <v>116100</v>
      </c>
    </row>
    <row r="12604" spans="1:49" x14ac:dyDescent="0.25">
      <c r="A12604">
        <v>4100</v>
      </c>
      <c r="B12604">
        <v>30040</v>
      </c>
      <c r="C12604">
        <v>4023</v>
      </c>
      <c r="D12604">
        <v>415</v>
      </c>
      <c r="E12604" s="124" t="s">
        <v>265</v>
      </c>
      <c r="F12604" t="str">
        <f t="shared" si="266"/>
        <v>Tony TracyCRIPPEN MANUFACTURING COMPANY</v>
      </c>
      <c r="G12604" s="150" t="str">
        <f t="shared" si="267"/>
        <v>Tony Tracy</v>
      </c>
      <c r="H12604" s="149" t="s">
        <v>2564</v>
      </c>
      <c r="I12604">
        <v>40002101</v>
      </c>
      <c r="K12604" t="s">
        <v>25859</v>
      </c>
      <c r="L12604" t="s">
        <v>16158</v>
      </c>
      <c r="M12604" t="s">
        <v>12684</v>
      </c>
      <c r="N12604" t="s">
        <v>25860</v>
      </c>
      <c r="Q12604" t="s">
        <v>12415</v>
      </c>
      <c r="R12604" t="s">
        <v>12416</v>
      </c>
      <c r="S12604" t="s">
        <v>25861</v>
      </c>
      <c r="U12604" t="s">
        <v>12418</v>
      </c>
      <c r="W12604">
        <v>11</v>
      </c>
      <c r="X12604">
        <v>0</v>
      </c>
      <c r="Y12604" t="s">
        <v>12472</v>
      </c>
      <c r="Z12604" t="s">
        <v>12420</v>
      </c>
      <c r="AA12604" t="s">
        <v>12421</v>
      </c>
      <c r="AB12604" t="s">
        <v>12430</v>
      </c>
      <c r="AC12604">
        <v>2</v>
      </c>
      <c r="AD12604" s="123">
        <v>39111</v>
      </c>
      <c r="AE12604" t="s">
        <v>12423</v>
      </c>
      <c r="AG12604">
        <v>40002101</v>
      </c>
      <c r="AL12604" t="s">
        <v>12430</v>
      </c>
      <c r="AN12604">
        <v>2305717201</v>
      </c>
      <c r="AO12604">
        <v>16</v>
      </c>
      <c r="AP12604" t="s">
        <v>12424</v>
      </c>
      <c r="AQ12604" t="s">
        <v>11408</v>
      </c>
      <c r="AR12604">
        <v>4100</v>
      </c>
      <c r="AT12604">
        <v>2005</v>
      </c>
      <c r="AV12604" t="s">
        <v>25862</v>
      </c>
      <c r="AW12604">
        <v>116100</v>
      </c>
    </row>
    <row r="12605" spans="1:49" x14ac:dyDescent="0.25">
      <c r="A12605">
        <v>4100</v>
      </c>
      <c r="B12605">
        <v>30040</v>
      </c>
      <c r="C12605">
        <v>4023</v>
      </c>
      <c r="D12605">
        <v>415</v>
      </c>
      <c r="E12605" s="124" t="s">
        <v>265</v>
      </c>
      <c r="F12605" t="str">
        <f t="shared" si="266"/>
        <v>Tony TracyD.P. BROWN OF SAGINAW, INC.</v>
      </c>
      <c r="G12605" s="150" t="str">
        <f t="shared" si="267"/>
        <v>Tony Tracy</v>
      </c>
      <c r="H12605" s="149" t="s">
        <v>2654</v>
      </c>
      <c r="I12605">
        <v>40001260</v>
      </c>
      <c r="K12605" t="s">
        <v>25863</v>
      </c>
      <c r="L12605" t="s">
        <v>14536</v>
      </c>
      <c r="M12605" t="s">
        <v>12684</v>
      </c>
      <c r="N12605">
        <v>48603</v>
      </c>
      <c r="Q12605" t="s">
        <v>12415</v>
      </c>
      <c r="R12605" t="s">
        <v>12416</v>
      </c>
      <c r="S12605" t="s">
        <v>25864</v>
      </c>
      <c r="U12605" t="s">
        <v>12418</v>
      </c>
      <c r="W12605">
        <v>11</v>
      </c>
      <c r="X12605">
        <v>2</v>
      </c>
      <c r="Y12605" t="s">
        <v>12419</v>
      </c>
      <c r="Z12605" t="s">
        <v>12420</v>
      </c>
      <c r="AA12605" t="s">
        <v>12421</v>
      </c>
      <c r="AB12605" t="s">
        <v>12422</v>
      </c>
      <c r="AC12605">
        <v>2</v>
      </c>
      <c r="AD12605" s="123">
        <v>39111</v>
      </c>
      <c r="AE12605" t="s">
        <v>12423</v>
      </c>
      <c r="AG12605">
        <v>40001260</v>
      </c>
      <c r="AL12605" t="s">
        <v>12422</v>
      </c>
      <c r="AN12605">
        <v>2314515801</v>
      </c>
      <c r="AO12605">
        <v>16</v>
      </c>
      <c r="AP12605" t="s">
        <v>12424</v>
      </c>
      <c r="AQ12605" t="s">
        <v>11408</v>
      </c>
      <c r="AR12605">
        <v>4100</v>
      </c>
      <c r="AT12605">
        <v>2005</v>
      </c>
      <c r="AV12605" t="s">
        <v>24555</v>
      </c>
      <c r="AW12605">
        <v>116100</v>
      </c>
    </row>
    <row r="12606" spans="1:49" x14ac:dyDescent="0.25">
      <c r="A12606">
        <v>4100</v>
      </c>
      <c r="B12606">
        <v>30040</v>
      </c>
      <c r="C12606">
        <v>4023</v>
      </c>
      <c r="D12606">
        <v>415</v>
      </c>
      <c r="E12606" s="124" t="s">
        <v>265</v>
      </c>
      <c r="F12606" t="str">
        <f t="shared" si="266"/>
        <v>Tony TracyDAVIDSON CONVEYOR SYSTEMS</v>
      </c>
      <c r="G12606" s="150" t="str">
        <f t="shared" si="267"/>
        <v>Tony Tracy</v>
      </c>
      <c r="H12606" s="149" t="s">
        <v>2740</v>
      </c>
      <c r="I12606">
        <v>40006797</v>
      </c>
      <c r="K12606" t="s">
        <v>25865</v>
      </c>
      <c r="L12606" t="s">
        <v>25775</v>
      </c>
      <c r="M12606" t="s">
        <v>12521</v>
      </c>
      <c r="N12606">
        <v>43035</v>
      </c>
      <c r="Q12606" t="s">
        <v>12415</v>
      </c>
      <c r="R12606" t="s">
        <v>12416</v>
      </c>
      <c r="S12606" t="s">
        <v>25866</v>
      </c>
      <c r="U12606" t="s">
        <v>12418</v>
      </c>
      <c r="W12606">
        <v>11</v>
      </c>
      <c r="X12606">
        <v>0</v>
      </c>
      <c r="Y12606" t="s">
        <v>12419</v>
      </c>
      <c r="Z12606" t="s">
        <v>12420</v>
      </c>
      <c r="AA12606" t="s">
        <v>12429</v>
      </c>
      <c r="AB12606" t="s">
        <v>12422</v>
      </c>
      <c r="AC12606">
        <v>2</v>
      </c>
      <c r="AD12606" s="123">
        <v>41011</v>
      </c>
      <c r="AE12606" t="s">
        <v>12431</v>
      </c>
      <c r="AG12606">
        <v>40006797</v>
      </c>
      <c r="AL12606" t="s">
        <v>12422</v>
      </c>
      <c r="AN12606">
        <v>3604150381</v>
      </c>
      <c r="AO12606">
        <v>16</v>
      </c>
      <c r="AP12606" t="s">
        <v>12424</v>
      </c>
      <c r="AQ12606" t="s">
        <v>11408</v>
      </c>
      <c r="AR12606">
        <v>4100</v>
      </c>
      <c r="AS12606" t="s">
        <v>12491</v>
      </c>
      <c r="AT12606">
        <v>0</v>
      </c>
      <c r="AV12606" t="s">
        <v>25867</v>
      </c>
      <c r="AW12606">
        <v>116100</v>
      </c>
    </row>
    <row r="12607" spans="1:49" x14ac:dyDescent="0.25">
      <c r="A12607">
        <v>4100</v>
      </c>
      <c r="B12607">
        <v>30040</v>
      </c>
      <c r="C12607">
        <v>4023</v>
      </c>
      <c r="D12607">
        <v>415</v>
      </c>
      <c r="E12607" s="124" t="s">
        <v>265</v>
      </c>
      <c r="F12607" t="str">
        <f t="shared" si="266"/>
        <v>Tony TracyDEARBORN MID-WEST COMPANY LLC</v>
      </c>
      <c r="G12607" s="150" t="str">
        <f t="shared" si="267"/>
        <v>Tony Tracy</v>
      </c>
      <c r="H12607" s="149" t="s">
        <v>2759</v>
      </c>
      <c r="I12607">
        <v>40007258</v>
      </c>
      <c r="J12607" t="s">
        <v>12492</v>
      </c>
      <c r="K12607" t="s">
        <v>25868</v>
      </c>
      <c r="L12607" t="s">
        <v>12683</v>
      </c>
      <c r="M12607" t="s">
        <v>12684</v>
      </c>
      <c r="N12607">
        <v>48180</v>
      </c>
      <c r="Q12607" t="s">
        <v>12415</v>
      </c>
      <c r="R12607" t="s">
        <v>12416</v>
      </c>
      <c r="S12607" t="s">
        <v>12685</v>
      </c>
      <c r="U12607" t="s">
        <v>12418</v>
      </c>
      <c r="W12607">
        <v>11</v>
      </c>
      <c r="X12607">
        <v>0</v>
      </c>
      <c r="Y12607" t="s">
        <v>12419</v>
      </c>
      <c r="Z12607" t="s">
        <v>12420</v>
      </c>
      <c r="AA12607" t="s">
        <v>14498</v>
      </c>
      <c r="AB12607" t="s">
        <v>12422</v>
      </c>
      <c r="AC12607">
        <v>2</v>
      </c>
      <c r="AD12607" s="123">
        <v>41659</v>
      </c>
      <c r="AE12607" t="s">
        <v>12431</v>
      </c>
      <c r="AG12607">
        <v>40007258</v>
      </c>
      <c r="AL12607" t="s">
        <v>12422</v>
      </c>
      <c r="AN12607">
        <v>2316322101</v>
      </c>
      <c r="AO12607">
        <v>16</v>
      </c>
      <c r="AP12607" t="s">
        <v>12424</v>
      </c>
      <c r="AQ12607" t="s">
        <v>11408</v>
      </c>
      <c r="AR12607">
        <v>4100</v>
      </c>
      <c r="AT12607">
        <v>0</v>
      </c>
      <c r="AV12607" t="s">
        <v>12686</v>
      </c>
      <c r="AW12607">
        <v>116100</v>
      </c>
    </row>
    <row r="12608" spans="1:49" x14ac:dyDescent="0.25">
      <c r="A12608">
        <v>4100</v>
      </c>
      <c r="B12608">
        <v>30040</v>
      </c>
      <c r="C12608">
        <v>4023</v>
      </c>
      <c r="D12608">
        <v>415</v>
      </c>
      <c r="E12608" s="124" t="s">
        <v>265</v>
      </c>
      <c r="F12608" t="str">
        <f t="shared" si="266"/>
        <v>Tony TracyDELCO INDUSTRIAL SALES</v>
      </c>
      <c r="G12608" s="150" t="str">
        <f t="shared" si="267"/>
        <v>Tony Tracy</v>
      </c>
      <c r="H12608" s="149" t="s">
        <v>2785</v>
      </c>
      <c r="I12608">
        <v>40008597</v>
      </c>
      <c r="K12608" t="s">
        <v>25869</v>
      </c>
      <c r="L12608" t="s">
        <v>25870</v>
      </c>
      <c r="M12608" t="s">
        <v>12521</v>
      </c>
      <c r="N12608">
        <v>45440</v>
      </c>
      <c r="Q12608" t="s">
        <v>12415</v>
      </c>
      <c r="R12608" t="s">
        <v>12416</v>
      </c>
      <c r="S12608" t="s">
        <v>25871</v>
      </c>
      <c r="U12608" t="s">
        <v>12418</v>
      </c>
      <c r="W12608">
        <v>11</v>
      </c>
      <c r="X12608">
        <v>2</v>
      </c>
      <c r="Y12608" t="s">
        <v>12472</v>
      </c>
      <c r="Z12608" t="s">
        <v>12420</v>
      </c>
      <c r="AA12608" t="s">
        <v>12429</v>
      </c>
      <c r="AB12608" t="s">
        <v>12430</v>
      </c>
      <c r="AC12608">
        <v>2</v>
      </c>
      <c r="AD12608" s="123">
        <v>43537</v>
      </c>
      <c r="AE12608" t="s">
        <v>12431</v>
      </c>
      <c r="AG12608">
        <v>40008597</v>
      </c>
      <c r="AL12608" t="s">
        <v>12430</v>
      </c>
      <c r="AN12608">
        <v>3611312001</v>
      </c>
      <c r="AO12608">
        <v>16</v>
      </c>
      <c r="AP12608" t="s">
        <v>12424</v>
      </c>
      <c r="AQ12608" t="s">
        <v>11408</v>
      </c>
      <c r="AR12608">
        <v>4100</v>
      </c>
      <c r="AT12608">
        <v>0</v>
      </c>
      <c r="AV12608" t="s">
        <v>25872</v>
      </c>
      <c r="AW12608">
        <v>116100</v>
      </c>
    </row>
    <row r="12609" spans="1:49" x14ac:dyDescent="0.25">
      <c r="A12609">
        <v>4100</v>
      </c>
      <c r="B12609">
        <v>30040</v>
      </c>
      <c r="C12609">
        <v>4023</v>
      </c>
      <c r="D12609">
        <v>415</v>
      </c>
      <c r="E12609" s="124" t="s">
        <v>265</v>
      </c>
      <c r="F12609" t="str">
        <f t="shared" si="266"/>
        <v>Tony TracyDEMATIC CORP-GRAND RAPIDS, MI</v>
      </c>
      <c r="G12609" s="150" t="str">
        <f t="shared" si="267"/>
        <v>Tony Tracy</v>
      </c>
      <c r="H12609" s="149" t="s">
        <v>2808</v>
      </c>
      <c r="I12609">
        <v>40000333</v>
      </c>
      <c r="J12609" t="s">
        <v>22414</v>
      </c>
      <c r="K12609" t="s">
        <v>25873</v>
      </c>
      <c r="L12609" t="s">
        <v>13265</v>
      </c>
      <c r="M12609" t="s">
        <v>12684</v>
      </c>
      <c r="N12609">
        <v>49515</v>
      </c>
      <c r="Q12609" t="s">
        <v>12415</v>
      </c>
      <c r="R12609" t="s">
        <v>12416</v>
      </c>
      <c r="S12609" t="s">
        <v>25874</v>
      </c>
      <c r="U12609" t="s">
        <v>12418</v>
      </c>
      <c r="V12609">
        <v>16</v>
      </c>
      <c r="W12609">
        <v>11</v>
      </c>
      <c r="X12609">
        <v>0</v>
      </c>
      <c r="Y12609" t="s">
        <v>13389</v>
      </c>
      <c r="Z12609" t="s">
        <v>12420</v>
      </c>
      <c r="AA12609" t="s">
        <v>12421</v>
      </c>
      <c r="AB12609" t="s">
        <v>12830</v>
      </c>
      <c r="AC12609">
        <v>2</v>
      </c>
      <c r="AD12609" s="123">
        <v>39111</v>
      </c>
      <c r="AE12609" t="s">
        <v>12423</v>
      </c>
      <c r="AG12609">
        <v>40000333</v>
      </c>
      <c r="AL12609" t="s">
        <v>12830</v>
      </c>
      <c r="AN12609">
        <v>2308106401</v>
      </c>
      <c r="AO12609">
        <v>16</v>
      </c>
      <c r="AP12609" t="s">
        <v>12424</v>
      </c>
      <c r="AQ12609" t="s">
        <v>11408</v>
      </c>
      <c r="AR12609">
        <v>4100</v>
      </c>
      <c r="AT12609">
        <v>2005</v>
      </c>
      <c r="AV12609" t="s">
        <v>22416</v>
      </c>
      <c r="AW12609">
        <v>116100</v>
      </c>
    </row>
    <row r="12610" spans="1:49" x14ac:dyDescent="0.25">
      <c r="A12610">
        <v>4100</v>
      </c>
      <c r="B12610">
        <v>30040</v>
      </c>
      <c r="C12610">
        <v>4023</v>
      </c>
      <c r="D12610">
        <v>415</v>
      </c>
      <c r="E12610" s="124" t="s">
        <v>265</v>
      </c>
      <c r="F12610" t="str">
        <f t="shared" si="266"/>
        <v>Tony TracyDERKIN &amp; WISE INC</v>
      </c>
      <c r="G12610" s="150" t="str">
        <f t="shared" si="267"/>
        <v>Tony Tracy</v>
      </c>
      <c r="H12610" s="149" t="s">
        <v>2822</v>
      </c>
      <c r="I12610">
        <v>40004232</v>
      </c>
      <c r="K12610" t="s">
        <v>25875</v>
      </c>
      <c r="L12610" t="s">
        <v>24596</v>
      </c>
      <c r="M12610" t="s">
        <v>12521</v>
      </c>
      <c r="N12610" t="s">
        <v>25876</v>
      </c>
      <c r="Q12610" t="s">
        <v>12415</v>
      </c>
      <c r="R12610" t="s">
        <v>12416</v>
      </c>
      <c r="S12610" t="s">
        <v>25877</v>
      </c>
      <c r="U12610" t="s">
        <v>12418</v>
      </c>
      <c r="W12610">
        <v>11</v>
      </c>
      <c r="X12610">
        <v>2</v>
      </c>
      <c r="Y12610" t="s">
        <v>12472</v>
      </c>
      <c r="Z12610" t="s">
        <v>12420</v>
      </c>
      <c r="AA12610" t="s">
        <v>12421</v>
      </c>
      <c r="AB12610" t="s">
        <v>12422</v>
      </c>
      <c r="AC12610">
        <v>2</v>
      </c>
      <c r="AD12610" s="123">
        <v>39111</v>
      </c>
      <c r="AE12610" t="s">
        <v>12423</v>
      </c>
      <c r="AG12610">
        <v>40004232</v>
      </c>
      <c r="AL12610" t="s">
        <v>12422</v>
      </c>
      <c r="AN12610">
        <v>3609524901</v>
      </c>
      <c r="AO12610">
        <v>16</v>
      </c>
      <c r="AP12610" t="s">
        <v>12424</v>
      </c>
      <c r="AQ12610" t="s">
        <v>11408</v>
      </c>
      <c r="AR12610">
        <v>4100</v>
      </c>
      <c r="AT12610">
        <v>2005</v>
      </c>
      <c r="AV12610" t="s">
        <v>25878</v>
      </c>
      <c r="AW12610">
        <v>116100</v>
      </c>
    </row>
    <row r="12611" spans="1:49" x14ac:dyDescent="0.25">
      <c r="A12611">
        <v>4100</v>
      </c>
      <c r="B12611">
        <v>30040</v>
      </c>
      <c r="C12611">
        <v>4023</v>
      </c>
      <c r="D12611">
        <v>415</v>
      </c>
      <c r="E12611" s="124" t="s">
        <v>265</v>
      </c>
      <c r="F12611" t="str">
        <f t="shared" ref="F12611:F12674" si="268">CONCATENATE(G12611, H12611)</f>
        <v>Tony TracyDESCO EQUIPMENT</v>
      </c>
      <c r="G12611" s="150" t="str">
        <f t="shared" si="267"/>
        <v>Tony Tracy</v>
      </c>
      <c r="H12611" s="149" t="s">
        <v>2827</v>
      </c>
      <c r="I12611">
        <v>40002659</v>
      </c>
      <c r="K12611" t="s">
        <v>25879</v>
      </c>
      <c r="L12611" t="s">
        <v>25880</v>
      </c>
      <c r="M12611" t="s">
        <v>12521</v>
      </c>
      <c r="N12611" t="s">
        <v>25881</v>
      </c>
      <c r="Q12611" t="s">
        <v>12415</v>
      </c>
      <c r="R12611" t="s">
        <v>12416</v>
      </c>
      <c r="S12611" t="s">
        <v>25882</v>
      </c>
      <c r="U12611" t="s">
        <v>12418</v>
      </c>
      <c r="W12611">
        <v>11</v>
      </c>
      <c r="X12611">
        <v>0</v>
      </c>
      <c r="Y12611" t="s">
        <v>12472</v>
      </c>
      <c r="Z12611" t="s">
        <v>12420</v>
      </c>
      <c r="AA12611" t="s">
        <v>12421</v>
      </c>
      <c r="AB12611" t="s">
        <v>12430</v>
      </c>
      <c r="AC12611">
        <v>2</v>
      </c>
      <c r="AD12611" s="123">
        <v>39111</v>
      </c>
      <c r="AE12611" t="s">
        <v>12423</v>
      </c>
      <c r="AG12611">
        <v>40002659</v>
      </c>
      <c r="AL12611" t="s">
        <v>12430</v>
      </c>
      <c r="AN12611">
        <v>3615325401</v>
      </c>
      <c r="AO12611">
        <v>16</v>
      </c>
      <c r="AP12611" t="s">
        <v>12424</v>
      </c>
      <c r="AQ12611" t="s">
        <v>11408</v>
      </c>
      <c r="AR12611">
        <v>4100</v>
      </c>
      <c r="AT12611">
        <v>0</v>
      </c>
      <c r="AV12611" t="s">
        <v>25883</v>
      </c>
      <c r="AW12611">
        <v>116100</v>
      </c>
    </row>
    <row r="12612" spans="1:49" x14ac:dyDescent="0.25">
      <c r="A12612">
        <v>4100</v>
      </c>
      <c r="B12612">
        <v>30040</v>
      </c>
      <c r="C12612">
        <v>4023</v>
      </c>
      <c r="D12612">
        <v>415</v>
      </c>
      <c r="E12612" s="124" t="s">
        <v>265</v>
      </c>
      <c r="F12612" t="str">
        <f t="shared" si="268"/>
        <v>Tony TracyDIEFFENBACHER CUSTOMER SUPPORT, LLC</v>
      </c>
      <c r="G12612" s="150" t="str">
        <f t="shared" si="267"/>
        <v>Tony Tracy</v>
      </c>
      <c r="H12612" s="149" t="s">
        <v>2859</v>
      </c>
      <c r="I12612">
        <v>40008543</v>
      </c>
      <c r="K12612" t="s">
        <v>25884</v>
      </c>
      <c r="L12612" t="s">
        <v>13232</v>
      </c>
      <c r="M12612" t="s">
        <v>12692</v>
      </c>
      <c r="N12612">
        <v>30004</v>
      </c>
      <c r="Q12612" t="s">
        <v>12415</v>
      </c>
      <c r="R12612" t="s">
        <v>12416</v>
      </c>
      <c r="S12612" t="s">
        <v>25885</v>
      </c>
      <c r="U12612" t="s">
        <v>12418</v>
      </c>
      <c r="V12612">
        <v>108</v>
      </c>
      <c r="W12612">
        <v>11</v>
      </c>
      <c r="X12612">
        <v>0</v>
      </c>
      <c r="Y12612" t="s">
        <v>12472</v>
      </c>
      <c r="Z12612" t="s">
        <v>12420</v>
      </c>
      <c r="AA12612" t="s">
        <v>12429</v>
      </c>
      <c r="AB12612" t="s">
        <v>12422</v>
      </c>
      <c r="AC12612">
        <v>2</v>
      </c>
      <c r="AD12612" s="123">
        <v>43453</v>
      </c>
      <c r="AE12612" t="s">
        <v>12431</v>
      </c>
      <c r="AG12612">
        <v>40008543</v>
      </c>
      <c r="AL12612" t="s">
        <v>12422</v>
      </c>
      <c r="AN12612">
        <v>1112114701</v>
      </c>
      <c r="AO12612">
        <v>16</v>
      </c>
      <c r="AP12612" t="s">
        <v>12424</v>
      </c>
      <c r="AQ12612" t="s">
        <v>11408</v>
      </c>
      <c r="AR12612">
        <v>4100</v>
      </c>
      <c r="AT12612">
        <v>0</v>
      </c>
      <c r="AV12612" t="s">
        <v>25886</v>
      </c>
      <c r="AW12612">
        <v>116100</v>
      </c>
    </row>
    <row r="12613" spans="1:49" x14ac:dyDescent="0.25">
      <c r="A12613">
        <v>4100</v>
      </c>
      <c r="B12613">
        <v>30040</v>
      </c>
      <c r="C12613">
        <v>4023</v>
      </c>
      <c r="D12613">
        <v>415</v>
      </c>
      <c r="E12613" s="124" t="s">
        <v>265</v>
      </c>
      <c r="F12613" t="str">
        <f t="shared" si="268"/>
        <v>Tony TracyDIEFFENBACHER GMBH</v>
      </c>
      <c r="G12613" s="150" t="str">
        <f t="shared" si="267"/>
        <v>Tony Tracy</v>
      </c>
      <c r="H12613" s="149" t="s">
        <v>2860</v>
      </c>
      <c r="I12613">
        <v>40008557</v>
      </c>
      <c r="J12613" t="s">
        <v>25887</v>
      </c>
      <c r="K12613" t="s">
        <v>25888</v>
      </c>
      <c r="L12613" t="s">
        <v>25889</v>
      </c>
      <c r="N12613">
        <v>75031</v>
      </c>
      <c r="Q12613" t="s">
        <v>17207</v>
      </c>
      <c r="R12613" t="s">
        <v>12416</v>
      </c>
      <c r="S12613" t="s">
        <v>25890</v>
      </c>
      <c r="U12613" t="s">
        <v>12418</v>
      </c>
      <c r="V12613">
        <v>108</v>
      </c>
      <c r="W12613">
        <v>11</v>
      </c>
      <c r="X12613">
        <v>0</v>
      </c>
      <c r="Y12613" t="s">
        <v>12472</v>
      </c>
      <c r="Z12613" t="s">
        <v>12420</v>
      </c>
      <c r="AA12613" t="s">
        <v>12429</v>
      </c>
      <c r="AB12613" t="s">
        <v>12422</v>
      </c>
      <c r="AC12613">
        <v>2</v>
      </c>
      <c r="AD12613" s="123">
        <v>43488</v>
      </c>
      <c r="AE12613" t="s">
        <v>12431</v>
      </c>
      <c r="AG12613">
        <v>40008557</v>
      </c>
      <c r="AL12613" t="s">
        <v>12422</v>
      </c>
      <c r="AO12613">
        <v>16</v>
      </c>
      <c r="AP12613" t="s">
        <v>12424</v>
      </c>
      <c r="AQ12613" t="s">
        <v>11408</v>
      </c>
      <c r="AR12613">
        <v>4100</v>
      </c>
      <c r="AT12613">
        <v>0</v>
      </c>
      <c r="AV12613" t="s">
        <v>25891</v>
      </c>
      <c r="AW12613">
        <v>116120</v>
      </c>
    </row>
    <row r="12614" spans="1:49" x14ac:dyDescent="0.25">
      <c r="A12614">
        <v>4100</v>
      </c>
      <c r="B12614">
        <v>30040</v>
      </c>
      <c r="C12614">
        <v>4023</v>
      </c>
      <c r="D12614">
        <v>415</v>
      </c>
      <c r="E12614" s="124" t="s">
        <v>265</v>
      </c>
      <c r="F12614" t="str">
        <f t="shared" si="268"/>
        <v>Tony TracyDOVE DIE AND STAMPING</v>
      </c>
      <c r="G12614" s="150" t="str">
        <f t="shared" si="267"/>
        <v>Tony Tracy</v>
      </c>
      <c r="H12614" s="149" t="s">
        <v>2972</v>
      </c>
      <c r="I12614">
        <v>40008811</v>
      </c>
      <c r="K12614" t="s">
        <v>25892</v>
      </c>
      <c r="L12614" t="s">
        <v>25893</v>
      </c>
      <c r="M12614" t="s">
        <v>12521</v>
      </c>
      <c r="N12614">
        <v>44142</v>
      </c>
      <c r="Q12614" t="s">
        <v>12415</v>
      </c>
      <c r="R12614" t="s">
        <v>12416</v>
      </c>
      <c r="S12614" t="s">
        <v>25894</v>
      </c>
      <c r="U12614" t="s">
        <v>12418</v>
      </c>
      <c r="W12614">
        <v>11</v>
      </c>
      <c r="X12614">
        <v>1</v>
      </c>
      <c r="Y12614" t="s">
        <v>12472</v>
      </c>
      <c r="Z12614" t="s">
        <v>12420</v>
      </c>
      <c r="AA12614" t="s">
        <v>12485</v>
      </c>
      <c r="AB12614" t="s">
        <v>12430</v>
      </c>
      <c r="AC12614">
        <v>2</v>
      </c>
      <c r="AD12614" s="123">
        <v>43882</v>
      </c>
      <c r="AE12614" t="s">
        <v>12486</v>
      </c>
      <c r="AG12614">
        <v>40008811</v>
      </c>
      <c r="AL12614" t="s">
        <v>12430</v>
      </c>
      <c r="AN12614">
        <v>3603503001</v>
      </c>
      <c r="AO12614">
        <v>16</v>
      </c>
      <c r="AP12614" t="s">
        <v>12424</v>
      </c>
      <c r="AQ12614" t="s">
        <v>11408</v>
      </c>
      <c r="AR12614">
        <v>4100</v>
      </c>
      <c r="AT12614">
        <v>0</v>
      </c>
      <c r="AV12614" t="s">
        <v>25895</v>
      </c>
      <c r="AW12614">
        <v>116100</v>
      </c>
    </row>
    <row r="12615" spans="1:49" x14ac:dyDescent="0.25">
      <c r="A12615">
        <v>4100</v>
      </c>
      <c r="B12615">
        <v>30040</v>
      </c>
      <c r="C12615">
        <v>4023</v>
      </c>
      <c r="D12615">
        <v>415</v>
      </c>
      <c r="E12615" s="124" t="s">
        <v>265</v>
      </c>
      <c r="F12615" t="str">
        <f t="shared" si="268"/>
        <v>Tony TracyDP BROWN OF DETROIT (WESTLAND)</v>
      </c>
      <c r="G12615" s="150" t="str">
        <f t="shared" si="267"/>
        <v>Tony Tracy</v>
      </c>
      <c r="H12615" s="149" t="s">
        <v>2980</v>
      </c>
      <c r="I12615">
        <v>40004208</v>
      </c>
      <c r="K12615" t="s">
        <v>25896</v>
      </c>
      <c r="L12615" t="s">
        <v>14536</v>
      </c>
      <c r="M12615" t="s">
        <v>12684</v>
      </c>
      <c r="N12615">
        <v>48604</v>
      </c>
      <c r="Q12615" t="s">
        <v>12415</v>
      </c>
      <c r="R12615" t="s">
        <v>12416</v>
      </c>
      <c r="S12615" t="s">
        <v>25897</v>
      </c>
      <c r="U12615" t="s">
        <v>12418</v>
      </c>
      <c r="W12615">
        <v>11</v>
      </c>
      <c r="X12615">
        <v>2</v>
      </c>
      <c r="Y12615" t="s">
        <v>12419</v>
      </c>
      <c r="Z12615" t="s">
        <v>12420</v>
      </c>
      <c r="AA12615" t="s">
        <v>12421</v>
      </c>
      <c r="AB12615" t="s">
        <v>12422</v>
      </c>
      <c r="AC12615">
        <v>2</v>
      </c>
      <c r="AD12615" s="123">
        <v>39111</v>
      </c>
      <c r="AE12615" t="s">
        <v>12423</v>
      </c>
      <c r="AG12615">
        <v>40004208</v>
      </c>
      <c r="AL12615" t="s">
        <v>12422</v>
      </c>
      <c r="AN12615">
        <v>2314515801</v>
      </c>
      <c r="AO12615">
        <v>16</v>
      </c>
      <c r="AP12615" t="s">
        <v>12424</v>
      </c>
      <c r="AQ12615" t="s">
        <v>11408</v>
      </c>
      <c r="AR12615">
        <v>4100</v>
      </c>
      <c r="AT12615">
        <v>2005</v>
      </c>
      <c r="AV12615" t="s">
        <v>24555</v>
      </c>
      <c r="AW12615">
        <v>116100</v>
      </c>
    </row>
    <row r="12616" spans="1:49" x14ac:dyDescent="0.25">
      <c r="A12616">
        <v>4100</v>
      </c>
      <c r="B12616">
        <v>30040</v>
      </c>
      <c r="C12616">
        <v>4023</v>
      </c>
      <c r="D12616">
        <v>415</v>
      </c>
      <c r="E12616" s="124" t="s">
        <v>265</v>
      </c>
      <c r="F12616" t="str">
        <f t="shared" si="268"/>
        <v>Tony TracyDUROX COMPANY</v>
      </c>
      <c r="G12616" s="150" t="str">
        <f t="shared" si="267"/>
        <v>Tony Tracy</v>
      </c>
      <c r="H12616" s="149" t="s">
        <v>3026</v>
      </c>
      <c r="I12616">
        <v>40008667</v>
      </c>
      <c r="K12616" t="s">
        <v>25898</v>
      </c>
      <c r="L12616" t="s">
        <v>25899</v>
      </c>
      <c r="M12616" t="s">
        <v>12521</v>
      </c>
      <c r="N12616">
        <v>44149</v>
      </c>
      <c r="Q12616" t="s">
        <v>12415</v>
      </c>
      <c r="R12616" t="s">
        <v>12416</v>
      </c>
      <c r="S12616" t="s">
        <v>25900</v>
      </c>
      <c r="U12616" t="s">
        <v>12418</v>
      </c>
      <c r="W12616">
        <v>11</v>
      </c>
      <c r="X12616">
        <v>1</v>
      </c>
      <c r="Y12616" t="s">
        <v>12472</v>
      </c>
      <c r="Z12616" t="s">
        <v>12420</v>
      </c>
      <c r="AA12616" t="s">
        <v>12485</v>
      </c>
      <c r="AB12616" t="s">
        <v>12422</v>
      </c>
      <c r="AC12616">
        <v>2</v>
      </c>
      <c r="AD12616" s="123">
        <v>43678</v>
      </c>
      <c r="AE12616" t="s">
        <v>12528</v>
      </c>
      <c r="AG12616">
        <v>40008667</v>
      </c>
      <c r="AL12616" t="s">
        <v>12422</v>
      </c>
      <c r="AN12616">
        <v>3603524301</v>
      </c>
      <c r="AO12616">
        <v>16</v>
      </c>
      <c r="AP12616" t="s">
        <v>12424</v>
      </c>
      <c r="AQ12616" t="s">
        <v>11408</v>
      </c>
      <c r="AR12616">
        <v>4100</v>
      </c>
      <c r="AT12616">
        <v>0</v>
      </c>
      <c r="AV12616" t="s">
        <v>25901</v>
      </c>
      <c r="AW12616">
        <v>116100</v>
      </c>
    </row>
    <row r="12617" spans="1:49" x14ac:dyDescent="0.25">
      <c r="A12617">
        <v>4100</v>
      </c>
      <c r="B12617">
        <v>30040</v>
      </c>
      <c r="C12617">
        <v>4023</v>
      </c>
      <c r="D12617">
        <v>415</v>
      </c>
      <c r="E12617" s="124" t="s">
        <v>265</v>
      </c>
      <c r="F12617" t="str">
        <f t="shared" si="268"/>
        <v>Tony TracyEDWARDS INDUSTRIAL SALES INC</v>
      </c>
      <c r="G12617" s="150" t="str">
        <f t="shared" si="267"/>
        <v>Tony Tracy</v>
      </c>
      <c r="H12617" s="149" t="s">
        <v>3123</v>
      </c>
      <c r="I12617">
        <v>40005185</v>
      </c>
      <c r="K12617" t="s">
        <v>25902</v>
      </c>
      <c r="L12617" t="s">
        <v>25903</v>
      </c>
      <c r="M12617" t="s">
        <v>12684</v>
      </c>
      <c r="N12617">
        <v>49003</v>
      </c>
      <c r="Q12617" t="s">
        <v>12415</v>
      </c>
      <c r="R12617" t="s">
        <v>12416</v>
      </c>
      <c r="S12617" t="s">
        <v>25904</v>
      </c>
      <c r="U12617" t="s">
        <v>12418</v>
      </c>
      <c r="W12617">
        <v>11</v>
      </c>
      <c r="X12617">
        <v>2</v>
      </c>
      <c r="Y12617" t="s">
        <v>12419</v>
      </c>
      <c r="Z12617" t="s">
        <v>12420</v>
      </c>
      <c r="AA12617" t="s">
        <v>12429</v>
      </c>
      <c r="AB12617" t="s">
        <v>12422</v>
      </c>
      <c r="AC12617">
        <v>2</v>
      </c>
      <c r="AD12617" s="123">
        <v>39309</v>
      </c>
      <c r="AE12617" t="s">
        <v>12538</v>
      </c>
      <c r="AG12617">
        <v>40005185</v>
      </c>
      <c r="AL12617" t="s">
        <v>12422</v>
      </c>
      <c r="AN12617">
        <v>2307709401</v>
      </c>
      <c r="AO12617">
        <v>16</v>
      </c>
      <c r="AP12617" t="s">
        <v>12424</v>
      </c>
      <c r="AQ12617" t="s">
        <v>11408</v>
      </c>
      <c r="AR12617">
        <v>4100</v>
      </c>
      <c r="AT12617">
        <v>0</v>
      </c>
      <c r="AV12617" t="s">
        <v>25905</v>
      </c>
      <c r="AW12617">
        <v>116100</v>
      </c>
    </row>
    <row r="12618" spans="1:49" x14ac:dyDescent="0.25">
      <c r="A12618">
        <v>4100</v>
      </c>
      <c r="B12618">
        <v>30040</v>
      </c>
      <c r="C12618">
        <v>4023</v>
      </c>
      <c r="D12618">
        <v>415</v>
      </c>
      <c r="E12618" s="124" t="s">
        <v>265</v>
      </c>
      <c r="F12618" t="str">
        <f t="shared" si="268"/>
        <v>Tony TracyEGELHOF CONTROLS CORP</v>
      </c>
      <c r="G12618" s="150" t="str">
        <f t="shared" si="267"/>
        <v>Tony Tracy</v>
      </c>
      <c r="H12618" s="149" t="s">
        <v>3129</v>
      </c>
      <c r="I12618">
        <v>40007553</v>
      </c>
      <c r="K12618" t="s">
        <v>25906</v>
      </c>
      <c r="L12618" t="s">
        <v>24596</v>
      </c>
      <c r="M12618" t="s">
        <v>12521</v>
      </c>
      <c r="N12618">
        <v>43611</v>
      </c>
      <c r="Q12618" t="s">
        <v>12415</v>
      </c>
      <c r="R12618" t="s">
        <v>12416</v>
      </c>
      <c r="S12618" t="s">
        <v>25907</v>
      </c>
      <c r="U12618" t="s">
        <v>12418</v>
      </c>
      <c r="W12618">
        <v>11</v>
      </c>
      <c r="X12618">
        <v>1</v>
      </c>
      <c r="Y12618" t="s">
        <v>12419</v>
      </c>
      <c r="Z12618" t="s">
        <v>12420</v>
      </c>
      <c r="AA12618" t="s">
        <v>12429</v>
      </c>
      <c r="AB12618" t="s">
        <v>12430</v>
      </c>
      <c r="AC12618">
        <v>2</v>
      </c>
      <c r="AD12618" s="123">
        <v>42093</v>
      </c>
      <c r="AE12618" t="s">
        <v>12431</v>
      </c>
      <c r="AG12618">
        <v>40007553</v>
      </c>
      <c r="AL12618" t="s">
        <v>12430</v>
      </c>
      <c r="AN12618">
        <v>3609524901</v>
      </c>
      <c r="AO12618">
        <v>16</v>
      </c>
      <c r="AP12618" t="s">
        <v>12424</v>
      </c>
      <c r="AQ12618" t="s">
        <v>11408</v>
      </c>
      <c r="AR12618">
        <v>4100</v>
      </c>
      <c r="AT12618">
        <v>0</v>
      </c>
      <c r="AV12618" t="s">
        <v>25908</v>
      </c>
      <c r="AW12618">
        <v>116100</v>
      </c>
    </row>
    <row r="12619" spans="1:49" x14ac:dyDescent="0.25">
      <c r="A12619">
        <v>4100</v>
      </c>
      <c r="B12619">
        <v>30040</v>
      </c>
      <c r="C12619">
        <v>4023</v>
      </c>
      <c r="D12619">
        <v>415</v>
      </c>
      <c r="E12619" s="124" t="s">
        <v>265</v>
      </c>
      <c r="F12619" t="str">
        <f t="shared" si="268"/>
        <v>Tony TracyELITE LINE SERVICES - CLEVELAND</v>
      </c>
      <c r="G12619" s="150" t="str">
        <f t="shared" si="267"/>
        <v>Tony Tracy</v>
      </c>
      <c r="H12619" s="149" t="s">
        <v>13536</v>
      </c>
      <c r="I12619">
        <v>40008367</v>
      </c>
      <c r="K12619" t="s">
        <v>25909</v>
      </c>
      <c r="L12619" t="s">
        <v>12520</v>
      </c>
      <c r="M12619" t="s">
        <v>12521</v>
      </c>
      <c r="N12619">
        <v>44135</v>
      </c>
      <c r="Q12619" t="s">
        <v>12415</v>
      </c>
      <c r="R12619" t="s">
        <v>12416</v>
      </c>
      <c r="S12619" t="s">
        <v>25910</v>
      </c>
      <c r="U12619" t="s">
        <v>12418</v>
      </c>
      <c r="W12619">
        <v>11</v>
      </c>
      <c r="X12619">
        <v>0</v>
      </c>
      <c r="Y12619" t="s">
        <v>12419</v>
      </c>
      <c r="Z12619" t="s">
        <v>12420</v>
      </c>
      <c r="AA12619" t="s">
        <v>12429</v>
      </c>
      <c r="AB12619" t="s">
        <v>12422</v>
      </c>
      <c r="AC12619">
        <v>2</v>
      </c>
      <c r="AD12619" s="123">
        <v>43215</v>
      </c>
      <c r="AE12619" t="s">
        <v>12431</v>
      </c>
      <c r="AG12619">
        <v>40008367</v>
      </c>
      <c r="AL12619" t="s">
        <v>12422</v>
      </c>
      <c r="AN12619">
        <v>3603505101</v>
      </c>
      <c r="AO12619">
        <v>16</v>
      </c>
      <c r="AP12619" t="s">
        <v>12424</v>
      </c>
      <c r="AQ12619" t="s">
        <v>11408</v>
      </c>
      <c r="AR12619">
        <v>4100</v>
      </c>
      <c r="AT12619">
        <v>0</v>
      </c>
      <c r="AV12619" t="s">
        <v>14794</v>
      </c>
      <c r="AW12619">
        <v>116100</v>
      </c>
    </row>
    <row r="12620" spans="1:49" x14ac:dyDescent="0.25">
      <c r="A12620">
        <v>4100</v>
      </c>
      <c r="B12620">
        <v>30040</v>
      </c>
      <c r="C12620">
        <v>4023</v>
      </c>
      <c r="D12620">
        <v>415</v>
      </c>
      <c r="E12620" s="124" t="s">
        <v>265</v>
      </c>
      <c r="F12620" t="str">
        <f t="shared" si="268"/>
        <v>Tony TracyELITE LINE SERVICES - DETROIT</v>
      </c>
      <c r="G12620" s="150" t="str">
        <f t="shared" si="267"/>
        <v>Tony Tracy</v>
      </c>
      <c r="H12620" s="149" t="s">
        <v>13538</v>
      </c>
      <c r="I12620">
        <v>40003530</v>
      </c>
      <c r="K12620" t="s">
        <v>25911</v>
      </c>
      <c r="L12620" t="s">
        <v>25912</v>
      </c>
      <c r="M12620" t="s">
        <v>12684</v>
      </c>
      <c r="N12620" t="s">
        <v>25913</v>
      </c>
      <c r="Q12620" t="s">
        <v>12415</v>
      </c>
      <c r="R12620" t="s">
        <v>12416</v>
      </c>
      <c r="S12620" t="s">
        <v>25914</v>
      </c>
      <c r="U12620" t="s">
        <v>12418</v>
      </c>
      <c r="W12620">
        <v>11</v>
      </c>
      <c r="X12620">
        <v>1</v>
      </c>
      <c r="Y12620" t="s">
        <v>12419</v>
      </c>
      <c r="Z12620" t="s">
        <v>12420</v>
      </c>
      <c r="AA12620" t="s">
        <v>12421</v>
      </c>
      <c r="AB12620" t="s">
        <v>12422</v>
      </c>
      <c r="AC12620">
        <v>2</v>
      </c>
      <c r="AD12620" s="123">
        <v>39111</v>
      </c>
      <c r="AE12620" t="s">
        <v>12423</v>
      </c>
      <c r="AG12620">
        <v>40003530</v>
      </c>
      <c r="AL12620" t="s">
        <v>12422</v>
      </c>
      <c r="AN12620">
        <v>2316303801</v>
      </c>
      <c r="AO12620">
        <v>16</v>
      </c>
      <c r="AP12620" t="s">
        <v>12424</v>
      </c>
      <c r="AQ12620" t="s">
        <v>11408</v>
      </c>
      <c r="AR12620">
        <v>4100</v>
      </c>
      <c r="AT12620">
        <v>0</v>
      </c>
      <c r="AV12620" t="s">
        <v>14794</v>
      </c>
      <c r="AW12620">
        <v>116100</v>
      </c>
    </row>
    <row r="12621" spans="1:49" x14ac:dyDescent="0.25">
      <c r="A12621">
        <v>4100</v>
      </c>
      <c r="B12621">
        <v>30040</v>
      </c>
      <c r="C12621">
        <v>4023</v>
      </c>
      <c r="D12621">
        <v>415</v>
      </c>
      <c r="E12621" s="124" t="s">
        <v>265</v>
      </c>
      <c r="F12621" t="str">
        <f t="shared" si="268"/>
        <v>Tony TracyEMBA MACHINERY</v>
      </c>
      <c r="G12621" s="150" t="str">
        <f t="shared" si="267"/>
        <v>Tony Tracy</v>
      </c>
      <c r="H12621" s="149" t="s">
        <v>3164</v>
      </c>
      <c r="I12621">
        <v>40007804</v>
      </c>
      <c r="K12621" t="s">
        <v>25915</v>
      </c>
      <c r="L12621" t="s">
        <v>19133</v>
      </c>
      <c r="M12621" t="s">
        <v>12521</v>
      </c>
      <c r="N12621">
        <v>44145</v>
      </c>
      <c r="Q12621" t="s">
        <v>12415</v>
      </c>
      <c r="R12621" t="s">
        <v>12416</v>
      </c>
      <c r="S12621" t="s">
        <v>25916</v>
      </c>
      <c r="U12621" t="s">
        <v>12418</v>
      </c>
      <c r="W12621">
        <v>11</v>
      </c>
      <c r="X12621">
        <v>1</v>
      </c>
      <c r="Y12621" t="s">
        <v>12419</v>
      </c>
      <c r="Z12621" t="s">
        <v>12420</v>
      </c>
      <c r="AA12621" t="s">
        <v>12429</v>
      </c>
      <c r="AB12621" t="s">
        <v>12430</v>
      </c>
      <c r="AC12621">
        <v>2</v>
      </c>
      <c r="AD12621" s="123">
        <v>42436</v>
      </c>
      <c r="AE12621" t="s">
        <v>12431</v>
      </c>
      <c r="AG12621">
        <v>40007804</v>
      </c>
      <c r="AL12621" t="s">
        <v>12430</v>
      </c>
      <c r="AN12621">
        <v>3603527701</v>
      </c>
      <c r="AO12621">
        <v>16</v>
      </c>
      <c r="AP12621" t="s">
        <v>12424</v>
      </c>
      <c r="AQ12621" t="s">
        <v>11408</v>
      </c>
      <c r="AR12621">
        <v>4100</v>
      </c>
      <c r="AT12621">
        <v>0</v>
      </c>
      <c r="AV12621" t="s">
        <v>25917</v>
      </c>
      <c r="AW12621">
        <v>116100</v>
      </c>
    </row>
    <row r="12622" spans="1:49" x14ac:dyDescent="0.25">
      <c r="A12622">
        <v>4100</v>
      </c>
      <c r="B12622">
        <v>30040</v>
      </c>
      <c r="C12622">
        <v>4023</v>
      </c>
      <c r="D12622">
        <v>415</v>
      </c>
      <c r="E12622" s="124" t="s">
        <v>265</v>
      </c>
      <c r="F12622" t="str">
        <f t="shared" si="268"/>
        <v>Tony TracyEMI CORPORATION</v>
      </c>
      <c r="G12622" s="150" t="str">
        <f t="shared" si="267"/>
        <v>Tony Tracy</v>
      </c>
      <c r="H12622" s="149" t="s">
        <v>3173</v>
      </c>
      <c r="I12622">
        <v>40001975</v>
      </c>
      <c r="K12622" t="s">
        <v>25918</v>
      </c>
      <c r="L12622" t="s">
        <v>24581</v>
      </c>
      <c r="M12622" t="s">
        <v>12521</v>
      </c>
      <c r="N12622" t="s">
        <v>25919</v>
      </c>
      <c r="Q12622" t="s">
        <v>12415</v>
      </c>
      <c r="R12622" t="s">
        <v>12416</v>
      </c>
      <c r="S12622" t="s">
        <v>25920</v>
      </c>
      <c r="U12622" t="s">
        <v>12418</v>
      </c>
      <c r="W12622">
        <v>11</v>
      </c>
      <c r="X12622">
        <v>0</v>
      </c>
      <c r="Y12622" t="s">
        <v>12472</v>
      </c>
      <c r="Z12622" t="s">
        <v>12420</v>
      </c>
      <c r="AA12622" t="s">
        <v>12421</v>
      </c>
      <c r="AB12622" t="s">
        <v>12422</v>
      </c>
      <c r="AC12622">
        <v>2</v>
      </c>
      <c r="AD12622" s="123">
        <v>39111</v>
      </c>
      <c r="AE12622" t="s">
        <v>12423</v>
      </c>
      <c r="AG12622">
        <v>40001975</v>
      </c>
      <c r="AL12622" t="s">
        <v>12422</v>
      </c>
      <c r="AN12622">
        <v>3614957081</v>
      </c>
      <c r="AO12622">
        <v>16</v>
      </c>
      <c r="AP12622" t="s">
        <v>12424</v>
      </c>
      <c r="AQ12622" t="s">
        <v>11408</v>
      </c>
      <c r="AR12622">
        <v>4100</v>
      </c>
      <c r="AT12622">
        <v>2005</v>
      </c>
      <c r="AV12622" t="s">
        <v>25921</v>
      </c>
      <c r="AW12622">
        <v>116100</v>
      </c>
    </row>
    <row r="12623" spans="1:49" x14ac:dyDescent="0.25">
      <c r="A12623">
        <v>4100</v>
      </c>
      <c r="B12623">
        <v>30040</v>
      </c>
      <c r="C12623">
        <v>4023</v>
      </c>
      <c r="D12623">
        <v>415</v>
      </c>
      <c r="E12623" s="124" t="s">
        <v>265</v>
      </c>
      <c r="F12623" t="str">
        <f t="shared" si="268"/>
        <v>Tony TracyENPROTECH MECHANICAL SERVICES, INC.</v>
      </c>
      <c r="G12623" s="150" t="str">
        <f t="shared" si="267"/>
        <v>Tony Tracy</v>
      </c>
      <c r="H12623" s="149" t="s">
        <v>3215</v>
      </c>
      <c r="I12623">
        <v>40002082</v>
      </c>
      <c r="J12623" t="s">
        <v>25922</v>
      </c>
      <c r="L12623" t="s">
        <v>25923</v>
      </c>
      <c r="M12623" t="s">
        <v>12684</v>
      </c>
      <c r="N12623">
        <v>48837</v>
      </c>
      <c r="O12623" t="s">
        <v>11687</v>
      </c>
      <c r="Q12623" t="s">
        <v>12415</v>
      </c>
      <c r="R12623" t="s">
        <v>12416</v>
      </c>
      <c r="S12623" t="s">
        <v>25924</v>
      </c>
      <c r="U12623" t="s">
        <v>12418</v>
      </c>
      <c r="W12623">
        <v>11</v>
      </c>
      <c r="X12623">
        <v>0</v>
      </c>
      <c r="Y12623" t="s">
        <v>12472</v>
      </c>
      <c r="Z12623" t="s">
        <v>12420</v>
      </c>
      <c r="AA12623" t="s">
        <v>12421</v>
      </c>
      <c r="AB12623" t="s">
        <v>12422</v>
      </c>
      <c r="AC12623">
        <v>2</v>
      </c>
      <c r="AD12623" s="123">
        <v>39111</v>
      </c>
      <c r="AE12623" t="s">
        <v>12423</v>
      </c>
      <c r="AG12623">
        <v>40002082</v>
      </c>
      <c r="AL12623" t="s">
        <v>12422</v>
      </c>
      <c r="AN12623">
        <v>2304506301</v>
      </c>
      <c r="AO12623">
        <v>16</v>
      </c>
      <c r="AP12623" t="s">
        <v>12424</v>
      </c>
      <c r="AQ12623" t="s">
        <v>11408</v>
      </c>
      <c r="AR12623">
        <v>4100</v>
      </c>
      <c r="AT12623">
        <v>0</v>
      </c>
      <c r="AV12623" t="s">
        <v>25925</v>
      </c>
      <c r="AW12623">
        <v>116100</v>
      </c>
    </row>
    <row r="12624" spans="1:49" x14ac:dyDescent="0.25">
      <c r="A12624">
        <v>4100</v>
      </c>
      <c r="B12624">
        <v>30040</v>
      </c>
      <c r="C12624">
        <v>4023</v>
      </c>
      <c r="D12624">
        <v>415</v>
      </c>
      <c r="E12624" s="124" t="s">
        <v>265</v>
      </c>
      <c r="F12624" t="str">
        <f t="shared" si="268"/>
        <v>Tony TracyERIKS NORTH AMERICA, INC</v>
      </c>
      <c r="G12624" s="150" t="str">
        <f t="shared" si="267"/>
        <v>Tony Tracy</v>
      </c>
      <c r="H12624" s="149" t="s">
        <v>3242</v>
      </c>
      <c r="I12624">
        <v>40004210</v>
      </c>
      <c r="J12624" t="s">
        <v>12492</v>
      </c>
      <c r="L12624" t="s">
        <v>14800</v>
      </c>
      <c r="M12624" t="s">
        <v>12560</v>
      </c>
      <c r="O12624">
        <v>895</v>
      </c>
      <c r="P12624" t="s">
        <v>14801</v>
      </c>
      <c r="Q12624" t="s">
        <v>12415</v>
      </c>
      <c r="R12624" t="s">
        <v>12416</v>
      </c>
      <c r="S12624" t="s">
        <v>25926</v>
      </c>
      <c r="U12624" t="s">
        <v>12418</v>
      </c>
      <c r="V12624">
        <v>238</v>
      </c>
      <c r="W12624">
        <v>11</v>
      </c>
      <c r="X12624">
        <v>2</v>
      </c>
      <c r="Y12624" t="s">
        <v>12472</v>
      </c>
      <c r="Z12624" t="s">
        <v>12420</v>
      </c>
      <c r="AA12624" t="s">
        <v>12421</v>
      </c>
      <c r="AB12624" t="s">
        <v>12473</v>
      </c>
      <c r="AC12624">
        <v>2</v>
      </c>
      <c r="AD12624" s="123">
        <v>39111</v>
      </c>
      <c r="AE12624" t="s">
        <v>12423</v>
      </c>
      <c r="AG12624">
        <v>40004210</v>
      </c>
      <c r="AL12624" t="s">
        <v>12473</v>
      </c>
      <c r="AN12624">
        <v>3900330401</v>
      </c>
      <c r="AO12624">
        <v>16</v>
      </c>
      <c r="AP12624" t="s">
        <v>12424</v>
      </c>
      <c r="AQ12624" t="s">
        <v>11408</v>
      </c>
      <c r="AR12624">
        <v>4100</v>
      </c>
      <c r="AT12624">
        <v>2005</v>
      </c>
      <c r="AV12624" t="s">
        <v>14803</v>
      </c>
      <c r="AW12624">
        <v>116100</v>
      </c>
    </row>
    <row r="12625" spans="1:49" x14ac:dyDescent="0.25">
      <c r="A12625">
        <v>4100</v>
      </c>
      <c r="B12625">
        <v>30040</v>
      </c>
      <c r="C12625">
        <v>4023</v>
      </c>
      <c r="D12625">
        <v>415</v>
      </c>
      <c r="E12625" s="124" t="s">
        <v>265</v>
      </c>
      <c r="F12625" t="str">
        <f t="shared" si="268"/>
        <v>Tony TracyESI - EXTRUSION SERVICES, INC.</v>
      </c>
      <c r="G12625" s="150" t="str">
        <f t="shared" si="267"/>
        <v>Tony Tracy</v>
      </c>
      <c r="H12625" s="149" t="s">
        <v>3253</v>
      </c>
      <c r="I12625">
        <v>40003280</v>
      </c>
      <c r="K12625" t="s">
        <v>25927</v>
      </c>
      <c r="L12625" t="s">
        <v>14225</v>
      </c>
      <c r="M12625" t="s">
        <v>12521</v>
      </c>
      <c r="N12625" t="s">
        <v>25928</v>
      </c>
      <c r="Q12625" t="s">
        <v>12415</v>
      </c>
      <c r="R12625" t="s">
        <v>12416</v>
      </c>
      <c r="S12625" t="s">
        <v>25929</v>
      </c>
      <c r="U12625" t="s">
        <v>12418</v>
      </c>
      <c r="W12625">
        <v>11</v>
      </c>
      <c r="X12625">
        <v>0</v>
      </c>
      <c r="Y12625" t="s">
        <v>12419</v>
      </c>
      <c r="Z12625" t="s">
        <v>12420</v>
      </c>
      <c r="AA12625" t="s">
        <v>12421</v>
      </c>
      <c r="AB12625" t="s">
        <v>12422</v>
      </c>
      <c r="AC12625">
        <v>2</v>
      </c>
      <c r="AD12625" s="123">
        <v>39111</v>
      </c>
      <c r="AE12625" t="s">
        <v>12423</v>
      </c>
      <c r="AG12625">
        <v>40003280</v>
      </c>
      <c r="AL12625" t="s">
        <v>12422</v>
      </c>
      <c r="AN12625">
        <v>3615300201</v>
      </c>
      <c r="AO12625">
        <v>16</v>
      </c>
      <c r="AP12625" t="s">
        <v>12424</v>
      </c>
      <c r="AQ12625" t="s">
        <v>11408</v>
      </c>
      <c r="AR12625">
        <v>4100</v>
      </c>
      <c r="AT12625">
        <v>2005</v>
      </c>
      <c r="AV12625" t="s">
        <v>25930</v>
      </c>
      <c r="AW12625">
        <v>116100</v>
      </c>
    </row>
    <row r="12626" spans="1:49" x14ac:dyDescent="0.25">
      <c r="A12626">
        <v>4100</v>
      </c>
      <c r="B12626">
        <v>30040</v>
      </c>
      <c r="C12626">
        <v>4023</v>
      </c>
      <c r="D12626">
        <v>415</v>
      </c>
      <c r="E12626" s="124" t="s">
        <v>265</v>
      </c>
      <c r="F12626" t="str">
        <f t="shared" si="268"/>
        <v>Tony TracyETO MAGNETIC CORP</v>
      </c>
      <c r="G12626" s="150" t="str">
        <f t="shared" si="267"/>
        <v>Tony Tracy</v>
      </c>
      <c r="H12626" s="149" t="s">
        <v>3267</v>
      </c>
      <c r="I12626">
        <v>40005491</v>
      </c>
      <c r="K12626" t="s">
        <v>25931</v>
      </c>
      <c r="L12626" t="s">
        <v>13265</v>
      </c>
      <c r="M12626" t="s">
        <v>12684</v>
      </c>
      <c r="N12626">
        <v>49512</v>
      </c>
      <c r="Q12626" t="s">
        <v>12415</v>
      </c>
      <c r="R12626" t="s">
        <v>12416</v>
      </c>
      <c r="S12626" t="s">
        <v>25932</v>
      </c>
      <c r="U12626" t="s">
        <v>12418</v>
      </c>
      <c r="W12626">
        <v>11</v>
      </c>
      <c r="X12626">
        <v>1</v>
      </c>
      <c r="Y12626" t="s">
        <v>12419</v>
      </c>
      <c r="Z12626" t="s">
        <v>12420</v>
      </c>
      <c r="AA12626" t="s">
        <v>12429</v>
      </c>
      <c r="AB12626" t="s">
        <v>12422</v>
      </c>
      <c r="AC12626">
        <v>2</v>
      </c>
      <c r="AD12626" s="123">
        <v>39617</v>
      </c>
      <c r="AE12626" t="s">
        <v>12633</v>
      </c>
      <c r="AG12626">
        <v>40005491</v>
      </c>
      <c r="AL12626" t="s">
        <v>12422</v>
      </c>
      <c r="AN12626">
        <v>2308106401</v>
      </c>
      <c r="AO12626">
        <v>16</v>
      </c>
      <c r="AP12626" t="s">
        <v>12424</v>
      </c>
      <c r="AQ12626" t="s">
        <v>11408</v>
      </c>
      <c r="AR12626">
        <v>4100</v>
      </c>
      <c r="AT12626">
        <v>0</v>
      </c>
      <c r="AV12626" t="s">
        <v>21470</v>
      </c>
      <c r="AW12626">
        <v>116100</v>
      </c>
    </row>
    <row r="12627" spans="1:49" x14ac:dyDescent="0.25">
      <c r="A12627">
        <v>4100</v>
      </c>
      <c r="B12627">
        <v>30040</v>
      </c>
      <c r="C12627">
        <v>4023</v>
      </c>
      <c r="D12627">
        <v>415</v>
      </c>
      <c r="E12627" s="124" t="s">
        <v>265</v>
      </c>
      <c r="F12627" t="str">
        <f t="shared" si="268"/>
        <v>Tony TracyF &amp; A FABRICATING</v>
      </c>
      <c r="G12627" s="150" t="str">
        <f t="shared" si="267"/>
        <v>Tony Tracy</v>
      </c>
      <c r="H12627" s="149" t="s">
        <v>3313</v>
      </c>
      <c r="I12627">
        <v>40005761</v>
      </c>
      <c r="K12627" t="s">
        <v>25933</v>
      </c>
      <c r="L12627" t="s">
        <v>14326</v>
      </c>
      <c r="M12627" t="s">
        <v>12684</v>
      </c>
      <c r="N12627">
        <v>49015</v>
      </c>
      <c r="Q12627" t="s">
        <v>12415</v>
      </c>
      <c r="R12627" t="s">
        <v>12416</v>
      </c>
      <c r="S12627" t="s">
        <v>25934</v>
      </c>
      <c r="U12627" t="s">
        <v>12418</v>
      </c>
      <c r="W12627">
        <v>11</v>
      </c>
      <c r="X12627">
        <v>0</v>
      </c>
      <c r="Y12627" t="s">
        <v>12419</v>
      </c>
      <c r="Z12627" t="s">
        <v>12420</v>
      </c>
      <c r="AA12627" t="s">
        <v>12485</v>
      </c>
      <c r="AB12627" t="s">
        <v>12430</v>
      </c>
      <c r="AC12627">
        <v>2</v>
      </c>
      <c r="AD12627" s="123">
        <v>39946</v>
      </c>
      <c r="AE12627" t="s">
        <v>12528</v>
      </c>
      <c r="AG12627">
        <v>40005761</v>
      </c>
      <c r="AL12627" t="s">
        <v>12430</v>
      </c>
      <c r="AN12627">
        <v>2302501101</v>
      </c>
      <c r="AO12627">
        <v>16</v>
      </c>
      <c r="AP12627" t="s">
        <v>12424</v>
      </c>
      <c r="AQ12627" t="s">
        <v>11408</v>
      </c>
      <c r="AR12627">
        <v>4100</v>
      </c>
      <c r="AT12627">
        <v>0</v>
      </c>
      <c r="AV12627" t="s">
        <v>25935</v>
      </c>
      <c r="AW12627">
        <v>116100</v>
      </c>
    </row>
    <row r="12628" spans="1:49" x14ac:dyDescent="0.25">
      <c r="A12628">
        <v>4100</v>
      </c>
      <c r="B12628">
        <v>30040</v>
      </c>
      <c r="C12628">
        <v>4023</v>
      </c>
      <c r="D12628">
        <v>415</v>
      </c>
      <c r="E12628" s="124" t="s">
        <v>265</v>
      </c>
      <c r="F12628" t="str">
        <f t="shared" si="268"/>
        <v>Tony TracyF.B. WRIGHT (4023)</v>
      </c>
      <c r="G12628" s="150" t="str">
        <f t="shared" si="267"/>
        <v>Tony Tracy</v>
      </c>
      <c r="H12628" s="149" t="s">
        <v>3318</v>
      </c>
      <c r="I12628">
        <v>40004130</v>
      </c>
      <c r="L12628" t="s">
        <v>25936</v>
      </c>
      <c r="M12628" t="s">
        <v>12684</v>
      </c>
      <c r="O12628">
        <v>770</v>
      </c>
      <c r="P12628">
        <v>48121</v>
      </c>
      <c r="Q12628" t="s">
        <v>12415</v>
      </c>
      <c r="R12628" t="s">
        <v>12416</v>
      </c>
      <c r="S12628" t="s">
        <v>25937</v>
      </c>
      <c r="U12628" t="s">
        <v>12418</v>
      </c>
      <c r="W12628">
        <v>11</v>
      </c>
      <c r="X12628">
        <v>2</v>
      </c>
      <c r="Y12628" t="s">
        <v>12472</v>
      </c>
      <c r="Z12628" t="s">
        <v>12420</v>
      </c>
      <c r="AA12628" t="s">
        <v>12421</v>
      </c>
      <c r="AB12628" t="s">
        <v>12422</v>
      </c>
      <c r="AC12628">
        <v>2</v>
      </c>
      <c r="AD12628" s="123">
        <v>39111</v>
      </c>
      <c r="AE12628" t="s">
        <v>12423</v>
      </c>
      <c r="AG12628">
        <v>40004130</v>
      </c>
      <c r="AL12628" t="s">
        <v>12422</v>
      </c>
      <c r="AN12628">
        <v>2316303701</v>
      </c>
      <c r="AO12628">
        <v>16</v>
      </c>
      <c r="AP12628" t="s">
        <v>12424</v>
      </c>
      <c r="AQ12628" t="s">
        <v>11408</v>
      </c>
      <c r="AR12628">
        <v>4100</v>
      </c>
      <c r="AT12628">
        <v>2005</v>
      </c>
      <c r="AV12628" t="s">
        <v>22983</v>
      </c>
      <c r="AW12628">
        <v>116100</v>
      </c>
    </row>
    <row r="12629" spans="1:49" x14ac:dyDescent="0.25">
      <c r="A12629">
        <v>4100</v>
      </c>
      <c r="B12629">
        <v>30040</v>
      </c>
      <c r="C12629">
        <v>4023</v>
      </c>
      <c r="D12629">
        <v>415</v>
      </c>
      <c r="E12629" s="124" t="s">
        <v>265</v>
      </c>
      <c r="F12629" t="str">
        <f t="shared" si="268"/>
        <v>Tony TracyFIBRE CONVERTERS</v>
      </c>
      <c r="G12629" s="150" t="str">
        <f t="shared" ref="G12629:G12692" si="269">RIGHT(E12629,LEN(E12629)-3)</f>
        <v>Tony Tracy</v>
      </c>
      <c r="H12629" s="149" t="s">
        <v>3528</v>
      </c>
      <c r="I12629">
        <v>40003653</v>
      </c>
      <c r="K12629" t="s">
        <v>25938</v>
      </c>
      <c r="L12629" t="s">
        <v>25939</v>
      </c>
      <c r="M12629" t="s">
        <v>12684</v>
      </c>
      <c r="N12629" t="s">
        <v>25940</v>
      </c>
      <c r="Q12629" t="s">
        <v>12415</v>
      </c>
      <c r="R12629" t="s">
        <v>12416</v>
      </c>
      <c r="S12629" t="s">
        <v>25941</v>
      </c>
      <c r="U12629" t="s">
        <v>12418</v>
      </c>
      <c r="W12629">
        <v>11</v>
      </c>
      <c r="X12629">
        <v>1</v>
      </c>
      <c r="Y12629" t="s">
        <v>12419</v>
      </c>
      <c r="Z12629" t="s">
        <v>12420</v>
      </c>
      <c r="AA12629" t="s">
        <v>12421</v>
      </c>
      <c r="AB12629" t="s">
        <v>12422</v>
      </c>
      <c r="AC12629">
        <v>2</v>
      </c>
      <c r="AD12629" s="123">
        <v>39111</v>
      </c>
      <c r="AE12629" t="s">
        <v>12423</v>
      </c>
      <c r="AG12629">
        <v>40003653</v>
      </c>
      <c r="AL12629" t="s">
        <v>12422</v>
      </c>
      <c r="AN12629">
        <v>2314935771</v>
      </c>
      <c r="AO12629">
        <v>16</v>
      </c>
      <c r="AP12629" t="s">
        <v>12424</v>
      </c>
      <c r="AQ12629" t="s">
        <v>11408</v>
      </c>
      <c r="AR12629">
        <v>4100</v>
      </c>
      <c r="AT12629">
        <v>0</v>
      </c>
      <c r="AV12629" t="s">
        <v>25942</v>
      </c>
      <c r="AW12629">
        <v>116100</v>
      </c>
    </row>
    <row r="12630" spans="1:49" x14ac:dyDescent="0.25">
      <c r="A12630">
        <v>4100</v>
      </c>
      <c r="B12630">
        <v>30040</v>
      </c>
      <c r="C12630">
        <v>4023</v>
      </c>
      <c r="D12630">
        <v>415</v>
      </c>
      <c r="E12630" s="124" t="s">
        <v>265</v>
      </c>
      <c r="F12630" t="str">
        <f t="shared" si="268"/>
        <v>Tony TracyFILMTEC, INC.</v>
      </c>
      <c r="G12630" s="150" t="str">
        <f t="shared" si="269"/>
        <v>Tony Tracy</v>
      </c>
      <c r="H12630" s="149" t="s">
        <v>3540</v>
      </c>
      <c r="I12630">
        <v>40001488</v>
      </c>
      <c r="K12630" t="s">
        <v>25943</v>
      </c>
      <c r="L12630" t="s">
        <v>25944</v>
      </c>
      <c r="M12630" t="s">
        <v>12521</v>
      </c>
      <c r="N12630" t="s">
        <v>25945</v>
      </c>
      <c r="Q12630" t="s">
        <v>12415</v>
      </c>
      <c r="R12630" t="s">
        <v>12416</v>
      </c>
      <c r="S12630" t="s">
        <v>25946</v>
      </c>
      <c r="U12630" t="s">
        <v>12418</v>
      </c>
      <c r="W12630">
        <v>11</v>
      </c>
      <c r="X12630">
        <v>1</v>
      </c>
      <c r="Y12630" t="s">
        <v>12419</v>
      </c>
      <c r="Z12630" t="s">
        <v>12420</v>
      </c>
      <c r="AA12630" t="s">
        <v>12421</v>
      </c>
      <c r="AB12630" t="s">
        <v>12422</v>
      </c>
      <c r="AC12630">
        <v>2</v>
      </c>
      <c r="AD12630" s="123">
        <v>39111</v>
      </c>
      <c r="AE12630" t="s">
        <v>12423</v>
      </c>
      <c r="AG12630">
        <v>40001488</v>
      </c>
      <c r="AL12630" t="s">
        <v>12422</v>
      </c>
      <c r="AN12630">
        <v>3617308401</v>
      </c>
      <c r="AO12630">
        <v>16</v>
      </c>
      <c r="AP12630" t="s">
        <v>12424</v>
      </c>
      <c r="AQ12630" t="s">
        <v>11408</v>
      </c>
      <c r="AR12630">
        <v>4100</v>
      </c>
      <c r="AT12630">
        <v>2005</v>
      </c>
      <c r="AV12630" t="s">
        <v>25947</v>
      </c>
      <c r="AW12630">
        <v>116100</v>
      </c>
    </row>
    <row r="12631" spans="1:49" x14ac:dyDescent="0.25">
      <c r="A12631">
        <v>4100</v>
      </c>
      <c r="B12631">
        <v>30040</v>
      </c>
      <c r="C12631">
        <v>4023</v>
      </c>
      <c r="D12631">
        <v>415</v>
      </c>
      <c r="E12631" s="124" t="s">
        <v>265</v>
      </c>
      <c r="F12631" t="str">
        <f t="shared" si="268"/>
        <v>Tony TracyFINDLAY PRODUCTS CORPORATION</v>
      </c>
      <c r="G12631" s="150" t="str">
        <f t="shared" si="269"/>
        <v>Tony Tracy</v>
      </c>
      <c r="H12631" s="149" t="s">
        <v>3543</v>
      </c>
      <c r="I12631">
        <v>40006318</v>
      </c>
      <c r="L12631" t="s">
        <v>18984</v>
      </c>
      <c r="M12631" t="s">
        <v>12521</v>
      </c>
      <c r="O12631">
        <v>1006</v>
      </c>
      <c r="P12631">
        <v>45839</v>
      </c>
      <c r="Q12631" t="s">
        <v>12415</v>
      </c>
      <c r="R12631" t="s">
        <v>12416</v>
      </c>
      <c r="S12631" t="s">
        <v>25948</v>
      </c>
      <c r="U12631" t="s">
        <v>12418</v>
      </c>
      <c r="W12631">
        <v>11</v>
      </c>
      <c r="X12631">
        <v>1</v>
      </c>
      <c r="Y12631" t="s">
        <v>12472</v>
      </c>
      <c r="Z12631" t="s">
        <v>12420</v>
      </c>
      <c r="AA12631" t="s">
        <v>12429</v>
      </c>
      <c r="AB12631" t="s">
        <v>12422</v>
      </c>
      <c r="AC12631">
        <v>2</v>
      </c>
      <c r="AD12631" s="123">
        <v>40336</v>
      </c>
      <c r="AE12631" t="s">
        <v>12431</v>
      </c>
      <c r="AG12631">
        <v>40006318</v>
      </c>
      <c r="AL12631" t="s">
        <v>12422</v>
      </c>
      <c r="AN12631">
        <v>3606308301</v>
      </c>
      <c r="AO12631">
        <v>16</v>
      </c>
      <c r="AP12631" t="s">
        <v>12424</v>
      </c>
      <c r="AQ12631" t="s">
        <v>11408</v>
      </c>
      <c r="AR12631">
        <v>4100</v>
      </c>
      <c r="AT12631">
        <v>0</v>
      </c>
      <c r="AV12631" t="s">
        <v>25949</v>
      </c>
      <c r="AW12631">
        <v>116100</v>
      </c>
    </row>
    <row r="12632" spans="1:49" x14ac:dyDescent="0.25">
      <c r="A12632">
        <v>4100</v>
      </c>
      <c r="B12632">
        <v>30040</v>
      </c>
      <c r="C12632">
        <v>4023</v>
      </c>
      <c r="D12632">
        <v>415</v>
      </c>
      <c r="E12632" s="124" t="s">
        <v>265</v>
      </c>
      <c r="F12632" t="str">
        <f t="shared" si="268"/>
        <v>Tony TracyFIVES ST</v>
      </c>
      <c r="G12632" s="150" t="str">
        <f t="shared" si="269"/>
        <v>Tony Tracy</v>
      </c>
      <c r="H12632" s="149" t="s">
        <v>3581</v>
      </c>
      <c r="I12632">
        <v>40008878</v>
      </c>
      <c r="K12632" t="s">
        <v>25950</v>
      </c>
      <c r="L12632" t="s">
        <v>15040</v>
      </c>
      <c r="M12632" t="s">
        <v>12521</v>
      </c>
      <c r="N12632">
        <v>44281</v>
      </c>
      <c r="Q12632" t="s">
        <v>12415</v>
      </c>
      <c r="R12632" t="s">
        <v>12416</v>
      </c>
      <c r="S12632" t="s">
        <v>25951</v>
      </c>
      <c r="U12632" t="s">
        <v>12418</v>
      </c>
      <c r="W12632">
        <v>11</v>
      </c>
      <c r="X12632">
        <v>0</v>
      </c>
      <c r="Y12632" t="s">
        <v>12419</v>
      </c>
      <c r="Z12632" t="s">
        <v>12420</v>
      </c>
      <c r="AA12632" t="s">
        <v>12485</v>
      </c>
      <c r="AB12632" t="s">
        <v>12430</v>
      </c>
      <c r="AC12632">
        <v>2</v>
      </c>
      <c r="AD12632" s="123">
        <v>43986</v>
      </c>
      <c r="AE12632" t="s">
        <v>12486</v>
      </c>
      <c r="AG12632">
        <v>40008878</v>
      </c>
      <c r="AL12632" t="s">
        <v>12430</v>
      </c>
      <c r="AN12632">
        <v>3610326301</v>
      </c>
      <c r="AO12632">
        <v>16</v>
      </c>
      <c r="AP12632" t="s">
        <v>12424</v>
      </c>
      <c r="AQ12632" t="s">
        <v>11408</v>
      </c>
      <c r="AR12632">
        <v>4100</v>
      </c>
      <c r="AT12632">
        <v>0</v>
      </c>
      <c r="AV12632" t="s">
        <v>25952</v>
      </c>
      <c r="AW12632">
        <v>116100</v>
      </c>
    </row>
    <row r="12633" spans="1:49" x14ac:dyDescent="0.25">
      <c r="A12633">
        <v>4100</v>
      </c>
      <c r="B12633">
        <v>30040</v>
      </c>
      <c r="C12633">
        <v>4023</v>
      </c>
      <c r="D12633">
        <v>415</v>
      </c>
      <c r="E12633" s="124" t="s">
        <v>265</v>
      </c>
      <c r="F12633" t="str">
        <f t="shared" si="268"/>
        <v>Tony TracyFIVES ST CORP.</v>
      </c>
      <c r="G12633" s="150" t="str">
        <f t="shared" si="269"/>
        <v>Tony Tracy</v>
      </c>
      <c r="H12633" s="149" t="s">
        <v>3582</v>
      </c>
      <c r="I12633">
        <v>40008531</v>
      </c>
      <c r="K12633" t="s">
        <v>25953</v>
      </c>
      <c r="L12633" t="s">
        <v>15040</v>
      </c>
      <c r="M12633" t="s">
        <v>12521</v>
      </c>
      <c r="N12633">
        <v>44281</v>
      </c>
      <c r="Q12633" t="s">
        <v>12415</v>
      </c>
      <c r="R12633" t="s">
        <v>12416</v>
      </c>
      <c r="S12633" t="s">
        <v>25954</v>
      </c>
      <c r="U12633" t="s">
        <v>12418</v>
      </c>
      <c r="W12633">
        <v>11</v>
      </c>
      <c r="X12633">
        <v>0</v>
      </c>
      <c r="Y12633" t="s">
        <v>12419</v>
      </c>
      <c r="Z12633" t="s">
        <v>12420</v>
      </c>
      <c r="AA12633" t="s">
        <v>12429</v>
      </c>
      <c r="AB12633" t="s">
        <v>12757</v>
      </c>
      <c r="AC12633">
        <v>2</v>
      </c>
      <c r="AD12633" s="123">
        <v>43437</v>
      </c>
      <c r="AE12633" t="s">
        <v>12431</v>
      </c>
      <c r="AG12633">
        <v>40008531</v>
      </c>
      <c r="AL12633" t="s">
        <v>12757</v>
      </c>
      <c r="AN12633">
        <v>3610326301</v>
      </c>
      <c r="AO12633">
        <v>16</v>
      </c>
      <c r="AP12633" t="s">
        <v>12424</v>
      </c>
      <c r="AQ12633" t="s">
        <v>11408</v>
      </c>
      <c r="AR12633">
        <v>4100</v>
      </c>
      <c r="AT12633">
        <v>0</v>
      </c>
      <c r="AV12633" t="s">
        <v>25955</v>
      </c>
      <c r="AW12633">
        <v>116100</v>
      </c>
    </row>
    <row r="12634" spans="1:49" x14ac:dyDescent="0.25">
      <c r="A12634">
        <v>4100</v>
      </c>
      <c r="B12634">
        <v>30040</v>
      </c>
      <c r="C12634">
        <v>4023</v>
      </c>
      <c r="D12634">
        <v>415</v>
      </c>
      <c r="E12634" s="124" t="s">
        <v>265</v>
      </c>
      <c r="F12634" t="str">
        <f t="shared" si="268"/>
        <v>Tony TracyFLEXCO</v>
      </c>
      <c r="G12634" s="150" t="str">
        <f t="shared" si="269"/>
        <v>Tony Tracy</v>
      </c>
      <c r="H12634" s="149" t="s">
        <v>3595</v>
      </c>
      <c r="I12634">
        <v>40005773</v>
      </c>
      <c r="K12634" t="s">
        <v>25956</v>
      </c>
      <c r="L12634" t="s">
        <v>13265</v>
      </c>
      <c r="M12634" t="s">
        <v>12684</v>
      </c>
      <c r="N12634">
        <v>49505</v>
      </c>
      <c r="Q12634" t="s">
        <v>12415</v>
      </c>
      <c r="R12634" t="s">
        <v>12416</v>
      </c>
      <c r="S12634" t="s">
        <v>25957</v>
      </c>
      <c r="U12634" t="s">
        <v>12418</v>
      </c>
      <c r="W12634">
        <v>11</v>
      </c>
      <c r="X12634">
        <v>1</v>
      </c>
      <c r="Y12634" t="s">
        <v>12419</v>
      </c>
      <c r="Z12634" t="s">
        <v>12420</v>
      </c>
      <c r="AA12634" t="s">
        <v>12429</v>
      </c>
      <c r="AB12634" t="s">
        <v>12422</v>
      </c>
      <c r="AC12634">
        <v>2</v>
      </c>
      <c r="AD12634" s="123">
        <v>39953</v>
      </c>
      <c r="AE12634" t="s">
        <v>12431</v>
      </c>
      <c r="AG12634">
        <v>40005773</v>
      </c>
      <c r="AL12634" t="s">
        <v>12422</v>
      </c>
      <c r="AN12634">
        <v>2308106401</v>
      </c>
      <c r="AO12634">
        <v>16</v>
      </c>
      <c r="AP12634" t="s">
        <v>12424</v>
      </c>
      <c r="AQ12634" t="s">
        <v>11408</v>
      </c>
      <c r="AR12634">
        <v>4100</v>
      </c>
      <c r="AT12634">
        <v>0</v>
      </c>
      <c r="AV12634" t="s">
        <v>3595</v>
      </c>
      <c r="AW12634">
        <v>116100</v>
      </c>
    </row>
    <row r="12635" spans="1:49" x14ac:dyDescent="0.25">
      <c r="A12635">
        <v>4100</v>
      </c>
      <c r="B12635">
        <v>30040</v>
      </c>
      <c r="C12635">
        <v>4023</v>
      </c>
      <c r="D12635">
        <v>415</v>
      </c>
      <c r="E12635" s="124" t="s">
        <v>265</v>
      </c>
      <c r="F12635" t="str">
        <f t="shared" si="268"/>
        <v>Tony TracyFOERSTER INSTRUMENTS INC</v>
      </c>
      <c r="G12635" s="150" t="str">
        <f t="shared" si="269"/>
        <v>Tony Tracy</v>
      </c>
      <c r="H12635" s="149" t="s">
        <v>3637</v>
      </c>
      <c r="I12635">
        <v>40007716</v>
      </c>
      <c r="K12635" t="s">
        <v>25958</v>
      </c>
      <c r="L12635" t="s">
        <v>14800</v>
      </c>
      <c r="M12635" t="s">
        <v>12560</v>
      </c>
      <c r="N12635">
        <v>15275</v>
      </c>
      <c r="Q12635" t="s">
        <v>12415</v>
      </c>
      <c r="R12635" t="s">
        <v>12416</v>
      </c>
      <c r="S12635" t="s">
        <v>25959</v>
      </c>
      <c r="U12635" t="s">
        <v>12418</v>
      </c>
      <c r="W12635">
        <v>11</v>
      </c>
      <c r="X12635">
        <v>0</v>
      </c>
      <c r="Y12635" t="s">
        <v>12419</v>
      </c>
      <c r="Z12635" t="s">
        <v>12420</v>
      </c>
      <c r="AA12635" t="s">
        <v>12429</v>
      </c>
      <c r="AB12635" t="s">
        <v>12422</v>
      </c>
      <c r="AC12635">
        <v>2</v>
      </c>
      <c r="AD12635" s="123">
        <v>42311</v>
      </c>
      <c r="AE12635" t="s">
        <v>12431</v>
      </c>
      <c r="AG12635">
        <v>40007716</v>
      </c>
      <c r="AL12635" t="s">
        <v>12422</v>
      </c>
      <c r="AN12635">
        <v>3900330401</v>
      </c>
      <c r="AO12635">
        <v>16</v>
      </c>
      <c r="AP12635" t="s">
        <v>12424</v>
      </c>
      <c r="AQ12635" t="s">
        <v>11408</v>
      </c>
      <c r="AR12635">
        <v>4100</v>
      </c>
      <c r="AT12635">
        <v>0</v>
      </c>
      <c r="AV12635" t="s">
        <v>25960</v>
      </c>
      <c r="AW12635">
        <v>116100</v>
      </c>
    </row>
    <row r="12636" spans="1:49" x14ac:dyDescent="0.25">
      <c r="A12636">
        <v>4100</v>
      </c>
      <c r="B12636">
        <v>30040</v>
      </c>
      <c r="C12636">
        <v>4023</v>
      </c>
      <c r="D12636">
        <v>415</v>
      </c>
      <c r="E12636" s="124" t="s">
        <v>265</v>
      </c>
      <c r="F12636" t="str">
        <f t="shared" si="268"/>
        <v>Tony TracyFORD MOTOR CO/DEARBORN TOOL &amp; DIE</v>
      </c>
      <c r="G12636" s="150" t="str">
        <f t="shared" si="269"/>
        <v>Tony Tracy</v>
      </c>
      <c r="H12636" s="149" t="s">
        <v>3672</v>
      </c>
      <c r="I12636">
        <v>40006980</v>
      </c>
      <c r="K12636" t="s">
        <v>25961</v>
      </c>
      <c r="L12636" t="s">
        <v>25936</v>
      </c>
      <c r="M12636" t="s">
        <v>12684</v>
      </c>
      <c r="N12636">
        <v>48121</v>
      </c>
      <c r="Q12636" t="s">
        <v>12415</v>
      </c>
      <c r="R12636" t="s">
        <v>12416</v>
      </c>
      <c r="S12636" t="s">
        <v>25962</v>
      </c>
      <c r="U12636" t="s">
        <v>12418</v>
      </c>
      <c r="W12636">
        <v>11</v>
      </c>
      <c r="X12636">
        <v>1</v>
      </c>
      <c r="Y12636" t="s">
        <v>12419</v>
      </c>
      <c r="Z12636" t="s">
        <v>12420</v>
      </c>
      <c r="AA12636" t="s">
        <v>14498</v>
      </c>
      <c r="AB12636" t="s">
        <v>12430</v>
      </c>
      <c r="AC12636">
        <v>2</v>
      </c>
      <c r="AD12636" s="123">
        <v>41302</v>
      </c>
      <c r="AE12636" t="s">
        <v>12431</v>
      </c>
      <c r="AG12636">
        <v>40006980</v>
      </c>
      <c r="AL12636" t="s">
        <v>12430</v>
      </c>
      <c r="AN12636">
        <v>2316303701</v>
      </c>
      <c r="AO12636">
        <v>16</v>
      </c>
      <c r="AP12636" t="s">
        <v>12424</v>
      </c>
      <c r="AQ12636" t="s">
        <v>11408</v>
      </c>
      <c r="AR12636">
        <v>4100</v>
      </c>
      <c r="AT12636">
        <v>0</v>
      </c>
      <c r="AV12636" t="s">
        <v>25963</v>
      </c>
      <c r="AW12636">
        <v>116100</v>
      </c>
    </row>
    <row r="12637" spans="1:49" x14ac:dyDescent="0.25">
      <c r="A12637">
        <v>4100</v>
      </c>
      <c r="B12637">
        <v>30040</v>
      </c>
      <c r="C12637">
        <v>4023</v>
      </c>
      <c r="D12637">
        <v>415</v>
      </c>
      <c r="E12637" s="124" t="s">
        <v>265</v>
      </c>
      <c r="F12637" t="str">
        <f t="shared" si="268"/>
        <v>Tony TracyFOX RIVER PAPER COMPANY</v>
      </c>
      <c r="G12637" s="150" t="str">
        <f t="shared" si="269"/>
        <v>Tony Tracy</v>
      </c>
      <c r="H12637" s="149" t="s">
        <v>3701</v>
      </c>
      <c r="I12637">
        <v>40004312</v>
      </c>
      <c r="K12637" t="s">
        <v>25964</v>
      </c>
      <c r="L12637" t="s">
        <v>25965</v>
      </c>
      <c r="M12637" t="s">
        <v>12521</v>
      </c>
      <c r="N12637" t="s">
        <v>25966</v>
      </c>
      <c r="Q12637" t="s">
        <v>12415</v>
      </c>
      <c r="R12637" t="s">
        <v>12416</v>
      </c>
      <c r="S12637" t="s">
        <v>25967</v>
      </c>
      <c r="U12637" t="s">
        <v>12418</v>
      </c>
      <c r="W12637">
        <v>11</v>
      </c>
      <c r="X12637">
        <v>1</v>
      </c>
      <c r="Y12637" t="s">
        <v>12419</v>
      </c>
      <c r="Z12637" t="s">
        <v>12420</v>
      </c>
      <c r="AA12637" t="s">
        <v>12421</v>
      </c>
      <c r="AB12637" t="s">
        <v>12422</v>
      </c>
      <c r="AC12637">
        <v>2</v>
      </c>
      <c r="AD12637" s="123">
        <v>39111</v>
      </c>
      <c r="AE12637" t="s">
        <v>12423</v>
      </c>
      <c r="AG12637">
        <v>40004312</v>
      </c>
      <c r="AL12637" t="s">
        <v>12422</v>
      </c>
      <c r="AN12637">
        <v>3602125901</v>
      </c>
      <c r="AO12637">
        <v>16</v>
      </c>
      <c r="AP12637" t="s">
        <v>12424</v>
      </c>
      <c r="AQ12637" t="s">
        <v>11408</v>
      </c>
      <c r="AR12637">
        <v>4100</v>
      </c>
      <c r="AS12637" t="s">
        <v>12491</v>
      </c>
      <c r="AT12637">
        <v>0</v>
      </c>
      <c r="AV12637" t="s">
        <v>25968</v>
      </c>
      <c r="AW12637">
        <v>116100</v>
      </c>
    </row>
    <row r="12638" spans="1:49" x14ac:dyDescent="0.25">
      <c r="A12638">
        <v>4100</v>
      </c>
      <c r="B12638">
        <v>30040</v>
      </c>
      <c r="C12638">
        <v>4023</v>
      </c>
      <c r="D12638">
        <v>415</v>
      </c>
      <c r="E12638" s="124" t="s">
        <v>265</v>
      </c>
      <c r="F12638" t="str">
        <f t="shared" si="268"/>
        <v>Tony TracyFRENCH PAPER CO.</v>
      </c>
      <c r="G12638" s="150" t="str">
        <f t="shared" si="269"/>
        <v>Tony Tracy</v>
      </c>
      <c r="H12638" s="149" t="s">
        <v>3721</v>
      </c>
      <c r="I12638">
        <v>40004174</v>
      </c>
      <c r="K12638" t="s">
        <v>25969</v>
      </c>
      <c r="L12638" t="s">
        <v>23897</v>
      </c>
      <c r="M12638" t="s">
        <v>12684</v>
      </c>
      <c r="N12638" t="s">
        <v>25970</v>
      </c>
      <c r="Q12638" t="s">
        <v>12415</v>
      </c>
      <c r="R12638" t="s">
        <v>12416</v>
      </c>
      <c r="S12638" t="s">
        <v>25971</v>
      </c>
      <c r="U12638" t="s">
        <v>12418</v>
      </c>
      <c r="W12638">
        <v>11</v>
      </c>
      <c r="X12638">
        <v>1</v>
      </c>
      <c r="Y12638" t="s">
        <v>12419</v>
      </c>
      <c r="Z12638" t="s">
        <v>12420</v>
      </c>
      <c r="AA12638" t="s">
        <v>12421</v>
      </c>
      <c r="AB12638" t="s">
        <v>12422</v>
      </c>
      <c r="AC12638">
        <v>2</v>
      </c>
      <c r="AD12638" s="123">
        <v>39111</v>
      </c>
      <c r="AE12638" t="s">
        <v>12423</v>
      </c>
      <c r="AG12638">
        <v>40004174</v>
      </c>
      <c r="AL12638" t="s">
        <v>12422</v>
      </c>
      <c r="AN12638">
        <v>2302713201</v>
      </c>
      <c r="AO12638">
        <v>16</v>
      </c>
      <c r="AP12638" t="s">
        <v>12424</v>
      </c>
      <c r="AQ12638" t="s">
        <v>11408</v>
      </c>
      <c r="AR12638">
        <v>4100</v>
      </c>
      <c r="AT12638">
        <v>0</v>
      </c>
      <c r="AV12638" t="s">
        <v>25972</v>
      </c>
      <c r="AW12638">
        <v>116100</v>
      </c>
    </row>
    <row r="12639" spans="1:49" x14ac:dyDescent="0.25">
      <c r="A12639">
        <v>4100</v>
      </c>
      <c r="B12639">
        <v>30040</v>
      </c>
      <c r="C12639">
        <v>4023</v>
      </c>
      <c r="D12639">
        <v>415</v>
      </c>
      <c r="E12639" s="124" t="s">
        <v>265</v>
      </c>
      <c r="F12639" t="str">
        <f t="shared" si="268"/>
        <v>Tony TracyGEORGIA-PACIFIC CORRUGATED, LLC</v>
      </c>
      <c r="G12639" s="150" t="str">
        <f t="shared" si="269"/>
        <v>Tony Tracy</v>
      </c>
      <c r="H12639" s="149" t="s">
        <v>3921</v>
      </c>
      <c r="I12639">
        <v>40006988</v>
      </c>
      <c r="L12639" t="s">
        <v>13312</v>
      </c>
      <c r="M12639" t="s">
        <v>12494</v>
      </c>
      <c r="O12639">
        <v>981953</v>
      </c>
      <c r="P12639">
        <v>79998</v>
      </c>
      <c r="Q12639" t="s">
        <v>12415</v>
      </c>
      <c r="R12639" t="s">
        <v>12416</v>
      </c>
      <c r="S12639" t="s">
        <v>25973</v>
      </c>
      <c r="U12639" t="s">
        <v>12418</v>
      </c>
      <c r="V12639">
        <v>246</v>
      </c>
      <c r="W12639">
        <v>11</v>
      </c>
      <c r="X12639">
        <v>1</v>
      </c>
      <c r="Y12639" t="s">
        <v>12419</v>
      </c>
      <c r="Z12639" t="s">
        <v>12420</v>
      </c>
      <c r="AA12639" t="s">
        <v>14498</v>
      </c>
      <c r="AB12639" t="s">
        <v>12757</v>
      </c>
      <c r="AC12639">
        <v>2</v>
      </c>
      <c r="AD12639" s="123">
        <v>41312</v>
      </c>
      <c r="AE12639" t="s">
        <v>12431</v>
      </c>
      <c r="AG12639">
        <v>40006988</v>
      </c>
      <c r="AL12639" t="s">
        <v>12757</v>
      </c>
      <c r="AN12639">
        <v>4414109801</v>
      </c>
      <c r="AO12639">
        <v>16</v>
      </c>
      <c r="AP12639" t="s">
        <v>12424</v>
      </c>
      <c r="AQ12639" t="s">
        <v>11408</v>
      </c>
      <c r="AR12639">
        <v>4100</v>
      </c>
      <c r="AT12639">
        <v>0</v>
      </c>
      <c r="AV12639" t="s">
        <v>14223</v>
      </c>
      <c r="AW12639">
        <v>116100</v>
      </c>
    </row>
    <row r="12640" spans="1:49" x14ac:dyDescent="0.25">
      <c r="A12640">
        <v>4100</v>
      </c>
      <c r="B12640">
        <v>30040</v>
      </c>
      <c r="C12640">
        <v>4023</v>
      </c>
      <c r="D12640">
        <v>415</v>
      </c>
      <c r="E12640" s="124" t="s">
        <v>265</v>
      </c>
      <c r="F12640" t="str">
        <f t="shared" si="268"/>
        <v>Tony TracyGESTAMP</v>
      </c>
      <c r="G12640" s="150" t="str">
        <f t="shared" si="269"/>
        <v>Tony Tracy</v>
      </c>
      <c r="H12640" s="149" t="s">
        <v>3944</v>
      </c>
      <c r="I12640">
        <v>40008892</v>
      </c>
      <c r="K12640" t="s">
        <v>25974</v>
      </c>
      <c r="L12640" t="s">
        <v>25265</v>
      </c>
      <c r="M12640" t="s">
        <v>12684</v>
      </c>
      <c r="N12640">
        <v>48118</v>
      </c>
      <c r="Q12640" t="s">
        <v>12415</v>
      </c>
      <c r="R12640" t="s">
        <v>12416</v>
      </c>
      <c r="U12640" t="s">
        <v>12418</v>
      </c>
      <c r="W12640">
        <v>11</v>
      </c>
      <c r="X12640">
        <v>1</v>
      </c>
      <c r="Y12640" t="s">
        <v>12419</v>
      </c>
      <c r="Z12640" t="s">
        <v>12420</v>
      </c>
      <c r="AA12640" t="s">
        <v>12485</v>
      </c>
      <c r="AB12640" t="s">
        <v>12422</v>
      </c>
      <c r="AC12640">
        <v>2</v>
      </c>
      <c r="AD12640" s="123">
        <v>44020</v>
      </c>
      <c r="AE12640" t="s">
        <v>12486</v>
      </c>
      <c r="AG12640">
        <v>40008892</v>
      </c>
      <c r="AL12640" t="s">
        <v>12422</v>
      </c>
      <c r="AN12640">
        <v>2316103101</v>
      </c>
      <c r="AO12640">
        <v>16</v>
      </c>
      <c r="AP12640" t="s">
        <v>12424</v>
      </c>
      <c r="AQ12640" t="s">
        <v>11408</v>
      </c>
      <c r="AR12640">
        <v>4100</v>
      </c>
      <c r="AT12640">
        <v>0</v>
      </c>
      <c r="AV12640" t="s">
        <v>3944</v>
      </c>
      <c r="AW12640">
        <v>116100</v>
      </c>
    </row>
    <row r="12641" spans="1:49" x14ac:dyDescent="0.25">
      <c r="A12641">
        <v>4100</v>
      </c>
      <c r="B12641">
        <v>30040</v>
      </c>
      <c r="C12641">
        <v>4023</v>
      </c>
      <c r="D12641">
        <v>415</v>
      </c>
      <c r="E12641" s="124" t="s">
        <v>265</v>
      </c>
      <c r="F12641" t="str">
        <f t="shared" si="268"/>
        <v>Tony TracyGLASSLINE CORPORATION</v>
      </c>
      <c r="G12641" s="150" t="str">
        <f t="shared" si="269"/>
        <v>Tony Tracy</v>
      </c>
      <c r="H12641" s="149" t="s">
        <v>3978</v>
      </c>
      <c r="I12641">
        <v>40003066</v>
      </c>
      <c r="K12641" t="s">
        <v>25975</v>
      </c>
      <c r="L12641" t="s">
        <v>24528</v>
      </c>
      <c r="M12641" t="s">
        <v>12521</v>
      </c>
      <c r="N12641" t="s">
        <v>25976</v>
      </c>
      <c r="Q12641" t="s">
        <v>12415</v>
      </c>
      <c r="R12641" t="s">
        <v>12416</v>
      </c>
      <c r="S12641" t="s">
        <v>25977</v>
      </c>
      <c r="U12641" t="s">
        <v>12418</v>
      </c>
      <c r="W12641">
        <v>11</v>
      </c>
      <c r="X12641">
        <v>0</v>
      </c>
      <c r="Y12641" t="s">
        <v>12419</v>
      </c>
      <c r="Z12641" t="s">
        <v>12420</v>
      </c>
      <c r="AA12641" t="s">
        <v>12421</v>
      </c>
      <c r="AB12641" t="s">
        <v>12422</v>
      </c>
      <c r="AC12641">
        <v>2</v>
      </c>
      <c r="AD12641" s="123">
        <v>39111</v>
      </c>
      <c r="AE12641" t="s">
        <v>12423</v>
      </c>
      <c r="AG12641">
        <v>40003066</v>
      </c>
      <c r="AL12641" t="s">
        <v>12422</v>
      </c>
      <c r="AN12641">
        <v>3617320501</v>
      </c>
      <c r="AO12641">
        <v>16</v>
      </c>
      <c r="AP12641" t="s">
        <v>12424</v>
      </c>
      <c r="AQ12641" t="s">
        <v>11408</v>
      </c>
      <c r="AR12641">
        <v>4100</v>
      </c>
      <c r="AT12641">
        <v>2005</v>
      </c>
      <c r="AV12641" t="s">
        <v>25978</v>
      </c>
      <c r="AW12641">
        <v>116100</v>
      </c>
    </row>
    <row r="12642" spans="1:49" x14ac:dyDescent="0.25">
      <c r="A12642">
        <v>4100</v>
      </c>
      <c r="B12642">
        <v>30040</v>
      </c>
      <c r="C12642">
        <v>4023</v>
      </c>
      <c r="D12642">
        <v>415</v>
      </c>
      <c r="E12642" s="124" t="s">
        <v>265</v>
      </c>
      <c r="F12642" t="str">
        <f t="shared" si="268"/>
        <v>Tony TracyGREAT LAKES BELTING-PAW PAW, MI</v>
      </c>
      <c r="G12642" s="150" t="str">
        <f t="shared" si="269"/>
        <v>Tony Tracy</v>
      </c>
      <c r="H12642" s="149" t="s">
        <v>4140</v>
      </c>
      <c r="I12642">
        <v>40004181</v>
      </c>
      <c r="K12642" t="s">
        <v>22555</v>
      </c>
      <c r="L12642" t="s">
        <v>24568</v>
      </c>
      <c r="M12642" t="s">
        <v>12684</v>
      </c>
      <c r="N12642" t="s">
        <v>25979</v>
      </c>
      <c r="Q12642" t="s">
        <v>12415</v>
      </c>
      <c r="R12642" t="s">
        <v>12416</v>
      </c>
      <c r="S12642" t="s">
        <v>25980</v>
      </c>
      <c r="U12642" t="s">
        <v>12418</v>
      </c>
      <c r="W12642">
        <v>11</v>
      </c>
      <c r="X12642">
        <v>2</v>
      </c>
      <c r="Y12642" t="s">
        <v>12472</v>
      </c>
      <c r="Z12642" t="s">
        <v>12420</v>
      </c>
      <c r="AA12642" t="s">
        <v>12421</v>
      </c>
      <c r="AB12642" t="s">
        <v>12422</v>
      </c>
      <c r="AC12642">
        <v>2</v>
      </c>
      <c r="AD12642" s="123">
        <v>39111</v>
      </c>
      <c r="AE12642" t="s">
        <v>12423</v>
      </c>
      <c r="AG12642">
        <v>40004181</v>
      </c>
      <c r="AL12642" t="s">
        <v>12422</v>
      </c>
      <c r="AN12642">
        <v>2315914001</v>
      </c>
      <c r="AO12642">
        <v>16</v>
      </c>
      <c r="AP12642" t="s">
        <v>12424</v>
      </c>
      <c r="AQ12642" t="s">
        <v>11408</v>
      </c>
      <c r="AR12642">
        <v>4100</v>
      </c>
      <c r="AT12642">
        <v>2005</v>
      </c>
      <c r="AV12642" t="s">
        <v>15509</v>
      </c>
      <c r="AW12642">
        <v>116100</v>
      </c>
    </row>
    <row r="12643" spans="1:49" x14ac:dyDescent="0.25">
      <c r="A12643">
        <v>4100</v>
      </c>
      <c r="B12643">
        <v>30040</v>
      </c>
      <c r="C12643">
        <v>4023</v>
      </c>
      <c r="D12643">
        <v>415</v>
      </c>
      <c r="E12643" s="124" t="s">
        <v>265</v>
      </c>
      <c r="F12643" t="str">
        <f t="shared" si="268"/>
        <v>Tony TracyHDG ENTERPRISES OF OHIO LLC</v>
      </c>
      <c r="G12643" s="150" t="str">
        <f t="shared" si="269"/>
        <v>Tony Tracy</v>
      </c>
      <c r="H12643" s="149" t="s">
        <v>4303</v>
      </c>
      <c r="I12643">
        <v>40007339</v>
      </c>
      <c r="L12643" t="s">
        <v>12520</v>
      </c>
      <c r="M12643" t="s">
        <v>12521</v>
      </c>
      <c r="O12643">
        <v>30631</v>
      </c>
      <c r="P12643">
        <v>44130</v>
      </c>
      <c r="Q12643" t="s">
        <v>12415</v>
      </c>
      <c r="R12643" t="s">
        <v>12416</v>
      </c>
      <c r="S12643" t="s">
        <v>25981</v>
      </c>
      <c r="U12643" t="s">
        <v>12418</v>
      </c>
      <c r="W12643">
        <v>11</v>
      </c>
      <c r="X12643">
        <v>2</v>
      </c>
      <c r="Y12643" t="s">
        <v>12419</v>
      </c>
      <c r="Z12643" t="s">
        <v>12420</v>
      </c>
      <c r="AA12643" t="s">
        <v>12429</v>
      </c>
      <c r="AB12643" t="s">
        <v>12422</v>
      </c>
      <c r="AC12643">
        <v>2</v>
      </c>
      <c r="AD12643" s="123">
        <v>41760</v>
      </c>
      <c r="AE12643" t="s">
        <v>12431</v>
      </c>
      <c r="AG12643">
        <v>40007339</v>
      </c>
      <c r="AL12643" t="s">
        <v>12422</v>
      </c>
      <c r="AN12643">
        <v>3603505101</v>
      </c>
      <c r="AO12643">
        <v>16</v>
      </c>
      <c r="AP12643" t="s">
        <v>12424</v>
      </c>
      <c r="AQ12643" t="s">
        <v>11408</v>
      </c>
      <c r="AR12643">
        <v>4100</v>
      </c>
      <c r="AT12643">
        <v>0</v>
      </c>
      <c r="AV12643" t="s">
        <v>25982</v>
      </c>
      <c r="AW12643">
        <v>116100</v>
      </c>
    </row>
    <row r="12644" spans="1:49" x14ac:dyDescent="0.25">
      <c r="A12644">
        <v>4100</v>
      </c>
      <c r="B12644">
        <v>30040</v>
      </c>
      <c r="C12644">
        <v>4023</v>
      </c>
      <c r="D12644">
        <v>415</v>
      </c>
      <c r="E12644" s="124" t="s">
        <v>265</v>
      </c>
      <c r="F12644" t="str">
        <f t="shared" si="268"/>
        <v>Tony TracyHEARTHSIDE FOOD SOLUTIONS - EZ PAK</v>
      </c>
      <c r="G12644" s="150" t="str">
        <f t="shared" si="269"/>
        <v>Tony Tracy</v>
      </c>
      <c r="H12644" s="149" t="s">
        <v>4307</v>
      </c>
      <c r="I12644">
        <v>40007761</v>
      </c>
      <c r="K12644" t="s">
        <v>25983</v>
      </c>
      <c r="L12644" t="s">
        <v>14739</v>
      </c>
      <c r="M12644" t="s">
        <v>12546</v>
      </c>
      <c r="N12644">
        <v>60515</v>
      </c>
      <c r="Q12644" t="s">
        <v>12415</v>
      </c>
      <c r="R12644" t="s">
        <v>12416</v>
      </c>
      <c r="S12644" t="s">
        <v>25984</v>
      </c>
      <c r="U12644" t="s">
        <v>12418</v>
      </c>
      <c r="V12644">
        <v>280</v>
      </c>
      <c r="W12644">
        <v>11</v>
      </c>
      <c r="X12644">
        <v>1</v>
      </c>
      <c r="Y12644" t="s">
        <v>12472</v>
      </c>
      <c r="Z12644" t="s">
        <v>12420</v>
      </c>
      <c r="AA12644" t="s">
        <v>12429</v>
      </c>
      <c r="AB12644" t="s">
        <v>12422</v>
      </c>
      <c r="AC12644">
        <v>2</v>
      </c>
      <c r="AD12644" s="123">
        <v>42380</v>
      </c>
      <c r="AE12644" t="s">
        <v>12431</v>
      </c>
      <c r="AG12644">
        <v>40007761</v>
      </c>
      <c r="AL12644" t="s">
        <v>12422</v>
      </c>
      <c r="AN12644">
        <v>1404307601</v>
      </c>
      <c r="AO12644">
        <v>16</v>
      </c>
      <c r="AP12644" t="s">
        <v>12424</v>
      </c>
      <c r="AQ12644" t="s">
        <v>11408</v>
      </c>
      <c r="AR12644">
        <v>4100</v>
      </c>
      <c r="AT12644">
        <v>0</v>
      </c>
      <c r="AV12644" t="s">
        <v>25985</v>
      </c>
      <c r="AW12644">
        <v>116100</v>
      </c>
    </row>
    <row r="12645" spans="1:49" x14ac:dyDescent="0.25">
      <c r="A12645">
        <v>4100</v>
      </c>
      <c r="B12645">
        <v>30040</v>
      </c>
      <c r="C12645">
        <v>4023</v>
      </c>
      <c r="D12645">
        <v>415</v>
      </c>
      <c r="E12645" s="124" t="s">
        <v>265</v>
      </c>
      <c r="F12645" t="str">
        <f t="shared" si="268"/>
        <v>Tony TracyHEARTHSIDE FOOD SOLUTIONS - MCCOMB</v>
      </c>
      <c r="G12645" s="150" t="str">
        <f t="shared" si="269"/>
        <v>Tony Tracy</v>
      </c>
      <c r="H12645" s="149" t="s">
        <v>4310</v>
      </c>
      <c r="I12645">
        <v>40004299</v>
      </c>
      <c r="J12645" t="s">
        <v>14275</v>
      </c>
      <c r="K12645" t="s">
        <v>25983</v>
      </c>
      <c r="L12645" t="s">
        <v>14739</v>
      </c>
      <c r="M12645" t="s">
        <v>12546</v>
      </c>
      <c r="N12645">
        <v>60515</v>
      </c>
      <c r="Q12645" t="s">
        <v>12415</v>
      </c>
      <c r="R12645" t="s">
        <v>12416</v>
      </c>
      <c r="S12645" t="s">
        <v>25986</v>
      </c>
      <c r="U12645" t="s">
        <v>12418</v>
      </c>
      <c r="V12645">
        <v>280</v>
      </c>
      <c r="W12645">
        <v>11</v>
      </c>
      <c r="X12645">
        <v>1</v>
      </c>
      <c r="Y12645" t="s">
        <v>12472</v>
      </c>
      <c r="Z12645" t="s">
        <v>12420</v>
      </c>
      <c r="AA12645" t="s">
        <v>12421</v>
      </c>
      <c r="AB12645" t="s">
        <v>12422</v>
      </c>
      <c r="AC12645">
        <v>2</v>
      </c>
      <c r="AD12645" s="123">
        <v>39111</v>
      </c>
      <c r="AE12645" t="s">
        <v>12423</v>
      </c>
      <c r="AG12645">
        <v>40004299</v>
      </c>
      <c r="AL12645" t="s">
        <v>12422</v>
      </c>
      <c r="AN12645">
        <v>1404307601</v>
      </c>
      <c r="AO12645">
        <v>16</v>
      </c>
      <c r="AP12645" t="s">
        <v>12424</v>
      </c>
      <c r="AQ12645" t="s">
        <v>11408</v>
      </c>
      <c r="AR12645">
        <v>4100</v>
      </c>
      <c r="AT12645">
        <v>2005</v>
      </c>
      <c r="AV12645" t="s">
        <v>25987</v>
      </c>
      <c r="AW12645">
        <v>116100</v>
      </c>
    </row>
    <row r="12646" spans="1:49" x14ac:dyDescent="0.25">
      <c r="A12646">
        <v>4100</v>
      </c>
      <c r="B12646">
        <v>30040</v>
      </c>
      <c r="C12646">
        <v>4023</v>
      </c>
      <c r="D12646">
        <v>415</v>
      </c>
      <c r="E12646" s="124" t="s">
        <v>265</v>
      </c>
      <c r="F12646" t="str">
        <f t="shared" si="268"/>
        <v>Tony TracyHEARTHSIDE FOOD SOLUTIONS - MI CITY</v>
      </c>
      <c r="G12646" s="150" t="str">
        <f t="shared" si="269"/>
        <v>Tony Tracy</v>
      </c>
      <c r="H12646" s="149" t="s">
        <v>4311</v>
      </c>
      <c r="I12646">
        <v>40005354</v>
      </c>
      <c r="J12646" t="s">
        <v>13412</v>
      </c>
      <c r="K12646" t="s">
        <v>25983</v>
      </c>
      <c r="L12646" t="s">
        <v>14739</v>
      </c>
      <c r="M12646" t="s">
        <v>12546</v>
      </c>
      <c r="N12646">
        <v>60515</v>
      </c>
      <c r="Q12646" t="s">
        <v>12415</v>
      </c>
      <c r="R12646" t="s">
        <v>12416</v>
      </c>
      <c r="S12646" t="s">
        <v>22468</v>
      </c>
      <c r="U12646" t="s">
        <v>12418</v>
      </c>
      <c r="V12646">
        <v>280</v>
      </c>
      <c r="W12646">
        <v>11</v>
      </c>
      <c r="X12646">
        <v>1</v>
      </c>
      <c r="Y12646" t="s">
        <v>12472</v>
      </c>
      <c r="Z12646" t="s">
        <v>12420</v>
      </c>
      <c r="AA12646" t="s">
        <v>12429</v>
      </c>
      <c r="AB12646" t="s">
        <v>12422</v>
      </c>
      <c r="AC12646">
        <v>2</v>
      </c>
      <c r="AD12646" s="123">
        <v>39475</v>
      </c>
      <c r="AE12646" t="s">
        <v>12633</v>
      </c>
      <c r="AG12646">
        <v>40005354</v>
      </c>
      <c r="AL12646" t="s">
        <v>12422</v>
      </c>
      <c r="AN12646">
        <v>1404307601</v>
      </c>
      <c r="AO12646">
        <v>16</v>
      </c>
      <c r="AP12646" t="s">
        <v>12424</v>
      </c>
      <c r="AQ12646" t="s">
        <v>11408</v>
      </c>
      <c r="AR12646">
        <v>4100</v>
      </c>
      <c r="AT12646">
        <v>0</v>
      </c>
      <c r="AV12646" t="s">
        <v>25988</v>
      </c>
      <c r="AW12646">
        <v>116100</v>
      </c>
    </row>
    <row r="12647" spans="1:49" x14ac:dyDescent="0.25">
      <c r="A12647">
        <v>4100</v>
      </c>
      <c r="B12647">
        <v>30040</v>
      </c>
      <c r="C12647">
        <v>4023</v>
      </c>
      <c r="D12647">
        <v>415</v>
      </c>
      <c r="E12647" s="124" t="s">
        <v>265</v>
      </c>
      <c r="F12647" t="str">
        <f t="shared" si="268"/>
        <v>Tony TracyHEARTHSIDE FOOD SOLUTIONS - TOLEDO</v>
      </c>
      <c r="G12647" s="150" t="str">
        <f t="shared" si="269"/>
        <v>Tony Tracy</v>
      </c>
      <c r="H12647" s="149" t="s">
        <v>4312</v>
      </c>
      <c r="I12647">
        <v>40007633</v>
      </c>
      <c r="K12647" t="s">
        <v>25983</v>
      </c>
      <c r="L12647" t="s">
        <v>14739</v>
      </c>
      <c r="M12647" t="s">
        <v>12546</v>
      </c>
      <c r="N12647">
        <v>60515</v>
      </c>
      <c r="Q12647" t="s">
        <v>12415</v>
      </c>
      <c r="R12647" t="s">
        <v>12416</v>
      </c>
      <c r="S12647" t="s">
        <v>25984</v>
      </c>
      <c r="U12647" t="s">
        <v>12418</v>
      </c>
      <c r="V12647">
        <v>280</v>
      </c>
      <c r="W12647">
        <v>11</v>
      </c>
      <c r="X12647">
        <v>1</v>
      </c>
      <c r="Y12647" t="s">
        <v>12419</v>
      </c>
      <c r="Z12647" t="s">
        <v>12420</v>
      </c>
      <c r="AA12647" t="s">
        <v>12429</v>
      </c>
      <c r="AB12647" t="s">
        <v>12422</v>
      </c>
      <c r="AC12647">
        <v>2</v>
      </c>
      <c r="AD12647" s="123">
        <v>42200</v>
      </c>
      <c r="AE12647" t="s">
        <v>12431</v>
      </c>
      <c r="AG12647">
        <v>40007633</v>
      </c>
      <c r="AL12647" t="s">
        <v>12422</v>
      </c>
      <c r="AN12647">
        <v>1404307601</v>
      </c>
      <c r="AO12647">
        <v>16</v>
      </c>
      <c r="AP12647" t="s">
        <v>12424</v>
      </c>
      <c r="AQ12647" t="s">
        <v>11408</v>
      </c>
      <c r="AR12647">
        <v>4100</v>
      </c>
      <c r="AT12647">
        <v>0</v>
      </c>
      <c r="AV12647" t="s">
        <v>24596</v>
      </c>
      <c r="AW12647">
        <v>116100</v>
      </c>
    </row>
    <row r="12648" spans="1:49" x14ac:dyDescent="0.25">
      <c r="A12648">
        <v>4100</v>
      </c>
      <c r="B12648">
        <v>30040</v>
      </c>
      <c r="C12648">
        <v>4023</v>
      </c>
      <c r="D12648">
        <v>415</v>
      </c>
      <c r="E12648" s="124" t="s">
        <v>265</v>
      </c>
      <c r="F12648" t="str">
        <f t="shared" si="268"/>
        <v>Tony TracyIB-TECH</v>
      </c>
      <c r="G12648" s="150" t="str">
        <f t="shared" si="269"/>
        <v>Tony Tracy</v>
      </c>
      <c r="H12648" s="149" t="s">
        <v>4488</v>
      </c>
      <c r="I12648">
        <v>40007113</v>
      </c>
      <c r="K12648" t="s">
        <v>25989</v>
      </c>
      <c r="L12648" t="s">
        <v>25990</v>
      </c>
      <c r="M12648" t="s">
        <v>12521</v>
      </c>
      <c r="N12648">
        <v>44820</v>
      </c>
      <c r="Q12648" t="s">
        <v>12415</v>
      </c>
      <c r="R12648" t="s">
        <v>12416</v>
      </c>
      <c r="S12648" t="s">
        <v>25991</v>
      </c>
      <c r="U12648" t="s">
        <v>12418</v>
      </c>
      <c r="W12648">
        <v>11</v>
      </c>
      <c r="X12648">
        <v>1</v>
      </c>
      <c r="Y12648" t="s">
        <v>12419</v>
      </c>
      <c r="Z12648" t="s">
        <v>12420</v>
      </c>
      <c r="AA12648" t="s">
        <v>12429</v>
      </c>
      <c r="AB12648" t="s">
        <v>12422</v>
      </c>
      <c r="AC12648">
        <v>2</v>
      </c>
      <c r="AD12648" s="123">
        <v>41449</v>
      </c>
      <c r="AE12648" t="s">
        <v>12431</v>
      </c>
      <c r="AG12648">
        <v>40007113</v>
      </c>
      <c r="AL12648" t="s">
        <v>12422</v>
      </c>
      <c r="AN12648">
        <v>3603303501</v>
      </c>
      <c r="AO12648">
        <v>16</v>
      </c>
      <c r="AP12648" t="s">
        <v>12424</v>
      </c>
      <c r="AQ12648" t="s">
        <v>11408</v>
      </c>
      <c r="AR12648">
        <v>4100</v>
      </c>
      <c r="AT12648">
        <v>0</v>
      </c>
      <c r="AV12648" t="s">
        <v>4488</v>
      </c>
      <c r="AW12648">
        <v>116100</v>
      </c>
    </row>
    <row r="12649" spans="1:49" x14ac:dyDescent="0.25">
      <c r="A12649">
        <v>4100</v>
      </c>
      <c r="B12649">
        <v>30040</v>
      </c>
      <c r="C12649">
        <v>4023</v>
      </c>
      <c r="D12649">
        <v>415</v>
      </c>
      <c r="E12649" s="124" t="s">
        <v>265</v>
      </c>
      <c r="F12649" t="str">
        <f t="shared" si="268"/>
        <v>Tony TracyIMPERIAL DESIGN TECHNOLOGIES</v>
      </c>
      <c r="G12649" s="150" t="str">
        <f t="shared" si="269"/>
        <v>Tony Tracy</v>
      </c>
      <c r="H12649" s="149" t="s">
        <v>4528</v>
      </c>
      <c r="I12649">
        <v>40007539</v>
      </c>
      <c r="K12649" t="s">
        <v>25992</v>
      </c>
      <c r="L12649" t="s">
        <v>13265</v>
      </c>
      <c r="M12649" t="s">
        <v>12684</v>
      </c>
      <c r="N12649">
        <v>49534</v>
      </c>
      <c r="Q12649" t="s">
        <v>12415</v>
      </c>
      <c r="R12649" t="s">
        <v>12416</v>
      </c>
      <c r="S12649" t="s">
        <v>25993</v>
      </c>
      <c r="U12649" t="s">
        <v>12418</v>
      </c>
      <c r="W12649">
        <v>11</v>
      </c>
      <c r="X12649">
        <v>0</v>
      </c>
      <c r="Y12649" t="s">
        <v>12419</v>
      </c>
      <c r="Z12649" t="s">
        <v>12420</v>
      </c>
      <c r="AA12649" t="s">
        <v>12429</v>
      </c>
      <c r="AB12649" t="s">
        <v>12422</v>
      </c>
      <c r="AC12649">
        <v>2</v>
      </c>
      <c r="AD12649" s="123">
        <v>42076</v>
      </c>
      <c r="AE12649" t="s">
        <v>12431</v>
      </c>
      <c r="AG12649">
        <v>40007539</v>
      </c>
      <c r="AL12649" t="s">
        <v>12422</v>
      </c>
      <c r="AN12649">
        <v>2308106401</v>
      </c>
      <c r="AO12649">
        <v>16</v>
      </c>
      <c r="AP12649" t="s">
        <v>12424</v>
      </c>
      <c r="AQ12649" t="s">
        <v>11408</v>
      </c>
      <c r="AR12649">
        <v>4100</v>
      </c>
      <c r="AT12649">
        <v>0</v>
      </c>
      <c r="AV12649" t="s">
        <v>25994</v>
      </c>
      <c r="AW12649">
        <v>116100</v>
      </c>
    </row>
    <row r="12650" spans="1:49" x14ac:dyDescent="0.25">
      <c r="A12650">
        <v>4100</v>
      </c>
      <c r="B12650">
        <v>30040</v>
      </c>
      <c r="C12650">
        <v>4023</v>
      </c>
      <c r="D12650">
        <v>415</v>
      </c>
      <c r="E12650" s="124" t="s">
        <v>265</v>
      </c>
      <c r="F12650" t="str">
        <f t="shared" si="268"/>
        <v>Tony TracyJANTEC INCORPORATED</v>
      </c>
      <c r="G12650" s="150" t="str">
        <f t="shared" si="269"/>
        <v>Tony Tracy</v>
      </c>
      <c r="H12650" s="149" t="s">
        <v>4869</v>
      </c>
      <c r="I12650">
        <v>40002232</v>
      </c>
      <c r="K12650" t="s">
        <v>25995</v>
      </c>
      <c r="L12650" t="s">
        <v>25996</v>
      </c>
      <c r="M12650" t="s">
        <v>12684</v>
      </c>
      <c r="N12650" t="s">
        <v>25997</v>
      </c>
      <c r="Q12650" t="s">
        <v>12415</v>
      </c>
      <c r="R12650" t="s">
        <v>12416</v>
      </c>
      <c r="S12650" t="s">
        <v>25998</v>
      </c>
      <c r="U12650" t="s">
        <v>12418</v>
      </c>
      <c r="W12650">
        <v>11</v>
      </c>
      <c r="X12650">
        <v>0</v>
      </c>
      <c r="Y12650" t="s">
        <v>12419</v>
      </c>
      <c r="Z12650" t="s">
        <v>12420</v>
      </c>
      <c r="AA12650" t="s">
        <v>12421</v>
      </c>
      <c r="AB12650" t="s">
        <v>12422</v>
      </c>
      <c r="AC12650">
        <v>2</v>
      </c>
      <c r="AD12650" s="123">
        <v>39111</v>
      </c>
      <c r="AE12650" t="s">
        <v>12423</v>
      </c>
      <c r="AG12650">
        <v>40002232</v>
      </c>
      <c r="AL12650" t="s">
        <v>12422</v>
      </c>
      <c r="AN12650">
        <v>2308917701</v>
      </c>
      <c r="AO12650">
        <v>16</v>
      </c>
      <c r="AP12650" t="s">
        <v>12424</v>
      </c>
      <c r="AQ12650" t="s">
        <v>11408</v>
      </c>
      <c r="AR12650">
        <v>4100</v>
      </c>
      <c r="AT12650">
        <v>0</v>
      </c>
      <c r="AV12650" t="s">
        <v>25999</v>
      </c>
      <c r="AW12650">
        <v>116100</v>
      </c>
    </row>
    <row r="12651" spans="1:49" x14ac:dyDescent="0.25">
      <c r="A12651">
        <v>4100</v>
      </c>
      <c r="B12651">
        <v>30040</v>
      </c>
      <c r="C12651">
        <v>4023</v>
      </c>
      <c r="D12651">
        <v>415</v>
      </c>
      <c r="E12651" s="124" t="s">
        <v>265</v>
      </c>
      <c r="F12651" t="str">
        <f t="shared" si="268"/>
        <v>Tony TracyJBT ・SANDUSKY OH</v>
      </c>
      <c r="G12651" s="150" t="str">
        <f t="shared" si="269"/>
        <v>Tony Tracy</v>
      </c>
      <c r="H12651" s="149" t="s">
        <v>13631</v>
      </c>
      <c r="I12651">
        <v>40008627</v>
      </c>
      <c r="K12651" t="s">
        <v>26000</v>
      </c>
      <c r="L12651" t="s">
        <v>26001</v>
      </c>
      <c r="M12651" t="s">
        <v>12521</v>
      </c>
      <c r="N12651">
        <v>44870</v>
      </c>
      <c r="Q12651" t="s">
        <v>12415</v>
      </c>
      <c r="R12651" t="s">
        <v>12416</v>
      </c>
      <c r="S12651" t="s">
        <v>19949</v>
      </c>
      <c r="U12651" t="s">
        <v>12418</v>
      </c>
      <c r="W12651">
        <v>11</v>
      </c>
      <c r="X12651">
        <v>0</v>
      </c>
      <c r="Y12651" t="s">
        <v>12419</v>
      </c>
      <c r="Z12651" t="s">
        <v>12420</v>
      </c>
      <c r="AA12651" t="s">
        <v>12429</v>
      </c>
      <c r="AB12651" t="s">
        <v>12473</v>
      </c>
      <c r="AC12651">
        <v>2</v>
      </c>
      <c r="AD12651" s="123">
        <v>43587</v>
      </c>
      <c r="AE12651" t="s">
        <v>12431</v>
      </c>
      <c r="AG12651">
        <v>40008627</v>
      </c>
      <c r="AL12651" t="s">
        <v>12473</v>
      </c>
      <c r="AN12651">
        <v>3604322001</v>
      </c>
      <c r="AO12651">
        <v>16</v>
      </c>
      <c r="AP12651" t="s">
        <v>12424</v>
      </c>
      <c r="AQ12651" t="s">
        <v>11408</v>
      </c>
      <c r="AR12651">
        <v>4100</v>
      </c>
      <c r="AT12651">
        <v>0</v>
      </c>
      <c r="AV12651" t="s">
        <v>26002</v>
      </c>
      <c r="AW12651">
        <v>116100</v>
      </c>
    </row>
    <row r="12652" spans="1:49" x14ac:dyDescent="0.25">
      <c r="A12652">
        <v>4100</v>
      </c>
      <c r="B12652">
        <v>30040</v>
      </c>
      <c r="C12652">
        <v>4023</v>
      </c>
      <c r="D12652">
        <v>415</v>
      </c>
      <c r="E12652" s="124" t="s">
        <v>265</v>
      </c>
      <c r="F12652" t="str">
        <f t="shared" si="268"/>
        <v>Tony TracyJIER NORTH AMERICA INC</v>
      </c>
      <c r="G12652" s="150" t="str">
        <f t="shared" si="269"/>
        <v>Tony Tracy</v>
      </c>
      <c r="H12652" s="149" t="s">
        <v>4931</v>
      </c>
      <c r="I12652">
        <v>40007291</v>
      </c>
      <c r="K12652" t="s">
        <v>26003</v>
      </c>
      <c r="L12652" t="s">
        <v>15338</v>
      </c>
      <c r="M12652" t="s">
        <v>12684</v>
      </c>
      <c r="N12652">
        <v>48170</v>
      </c>
      <c r="Q12652" t="s">
        <v>12415</v>
      </c>
      <c r="R12652" t="s">
        <v>12416</v>
      </c>
      <c r="S12652" t="s">
        <v>26004</v>
      </c>
      <c r="U12652" t="s">
        <v>12418</v>
      </c>
      <c r="W12652">
        <v>11</v>
      </c>
      <c r="X12652">
        <v>0</v>
      </c>
      <c r="Y12652" t="s">
        <v>12419</v>
      </c>
      <c r="Z12652" t="s">
        <v>12420</v>
      </c>
      <c r="AA12652" t="s">
        <v>14498</v>
      </c>
      <c r="AB12652" t="s">
        <v>12422</v>
      </c>
      <c r="AC12652">
        <v>2</v>
      </c>
      <c r="AD12652" s="123">
        <v>41703</v>
      </c>
      <c r="AE12652" t="s">
        <v>12431</v>
      </c>
      <c r="AG12652">
        <v>40007291</v>
      </c>
      <c r="AL12652" t="s">
        <v>12422</v>
      </c>
      <c r="AN12652">
        <v>2316314501</v>
      </c>
      <c r="AO12652">
        <v>16</v>
      </c>
      <c r="AP12652" t="s">
        <v>12424</v>
      </c>
      <c r="AQ12652" t="s">
        <v>11408</v>
      </c>
      <c r="AR12652">
        <v>4100</v>
      </c>
      <c r="AT12652">
        <v>0</v>
      </c>
      <c r="AV12652" t="s">
        <v>26005</v>
      </c>
      <c r="AW12652">
        <v>116100</v>
      </c>
    </row>
    <row r="12653" spans="1:49" x14ac:dyDescent="0.25">
      <c r="A12653">
        <v>4100</v>
      </c>
      <c r="B12653">
        <v>30040</v>
      </c>
      <c r="C12653">
        <v>4023</v>
      </c>
      <c r="D12653">
        <v>415</v>
      </c>
      <c r="E12653" s="124" t="s">
        <v>265</v>
      </c>
      <c r="F12653" t="str">
        <f t="shared" si="268"/>
        <v>Tony TracyJOHNS MANVILLE PLANT 1</v>
      </c>
      <c r="G12653" s="150" t="str">
        <f t="shared" si="269"/>
        <v>Tony Tracy</v>
      </c>
      <c r="H12653" s="149" t="s">
        <v>4969</v>
      </c>
      <c r="I12653">
        <v>40001993</v>
      </c>
      <c r="J12653" t="s">
        <v>14945</v>
      </c>
      <c r="L12653" t="s">
        <v>12881</v>
      </c>
      <c r="M12653" t="s">
        <v>12882</v>
      </c>
      <c r="O12653">
        <v>5108</v>
      </c>
      <c r="P12653" t="s">
        <v>14312</v>
      </c>
      <c r="Q12653" t="s">
        <v>12415</v>
      </c>
      <c r="R12653" t="s">
        <v>12416</v>
      </c>
      <c r="S12653" t="s">
        <v>26006</v>
      </c>
      <c r="U12653" t="s">
        <v>12418</v>
      </c>
      <c r="V12653">
        <v>214</v>
      </c>
      <c r="W12653">
        <v>11</v>
      </c>
      <c r="X12653">
        <v>1</v>
      </c>
      <c r="Y12653" t="s">
        <v>12765</v>
      </c>
      <c r="Z12653" t="s">
        <v>12420</v>
      </c>
      <c r="AA12653" t="s">
        <v>12421</v>
      </c>
      <c r="AB12653" t="s">
        <v>12473</v>
      </c>
      <c r="AC12653">
        <v>2</v>
      </c>
      <c r="AD12653" s="123">
        <v>39111</v>
      </c>
      <c r="AE12653" t="s">
        <v>12423</v>
      </c>
      <c r="AG12653">
        <v>40001993</v>
      </c>
      <c r="AL12653" t="s">
        <v>12473</v>
      </c>
      <c r="AN12653">
        <v>603101401</v>
      </c>
      <c r="AO12653">
        <v>16</v>
      </c>
      <c r="AP12653" t="s">
        <v>12424</v>
      </c>
      <c r="AQ12653" t="s">
        <v>11408</v>
      </c>
      <c r="AR12653">
        <v>4100</v>
      </c>
      <c r="AT12653">
        <v>2005</v>
      </c>
      <c r="AV12653" t="s">
        <v>12885</v>
      </c>
      <c r="AW12653">
        <v>116100</v>
      </c>
    </row>
    <row r="12654" spans="1:49" x14ac:dyDescent="0.25">
      <c r="A12654">
        <v>4100</v>
      </c>
      <c r="B12654">
        <v>30040</v>
      </c>
      <c r="C12654">
        <v>4023</v>
      </c>
      <c r="D12654">
        <v>415</v>
      </c>
      <c r="E12654" s="124" t="s">
        <v>265</v>
      </c>
      <c r="F12654" t="str">
        <f t="shared" si="268"/>
        <v>Tony TracyJOHNS MANVILLE PLANT 2 (1007)</v>
      </c>
      <c r="G12654" s="150" t="str">
        <f t="shared" si="269"/>
        <v>Tony Tracy</v>
      </c>
      <c r="H12654" s="149" t="s">
        <v>4970</v>
      </c>
      <c r="I12654">
        <v>40001997</v>
      </c>
      <c r="J12654" t="s">
        <v>14945</v>
      </c>
      <c r="L12654" t="s">
        <v>12881</v>
      </c>
      <c r="M12654" t="s">
        <v>12882</v>
      </c>
      <c r="O12654">
        <v>5108</v>
      </c>
      <c r="P12654" t="s">
        <v>14312</v>
      </c>
      <c r="Q12654" t="s">
        <v>12415</v>
      </c>
      <c r="R12654" t="s">
        <v>12416</v>
      </c>
      <c r="S12654" t="s">
        <v>26006</v>
      </c>
      <c r="U12654" t="s">
        <v>12418</v>
      </c>
      <c r="V12654">
        <v>214</v>
      </c>
      <c r="W12654">
        <v>11</v>
      </c>
      <c r="X12654">
        <v>1</v>
      </c>
      <c r="Y12654" t="s">
        <v>12765</v>
      </c>
      <c r="Z12654" t="s">
        <v>12420</v>
      </c>
      <c r="AA12654" t="s">
        <v>12421</v>
      </c>
      <c r="AB12654" t="s">
        <v>12473</v>
      </c>
      <c r="AC12654">
        <v>2</v>
      </c>
      <c r="AD12654" s="123">
        <v>39111</v>
      </c>
      <c r="AE12654" t="s">
        <v>12423</v>
      </c>
      <c r="AG12654">
        <v>40001997</v>
      </c>
      <c r="AL12654" t="s">
        <v>12473</v>
      </c>
      <c r="AN12654">
        <v>603101401</v>
      </c>
      <c r="AO12654">
        <v>16</v>
      </c>
      <c r="AP12654" t="s">
        <v>12424</v>
      </c>
      <c r="AQ12654" t="s">
        <v>11408</v>
      </c>
      <c r="AR12654">
        <v>4100</v>
      </c>
      <c r="AT12654">
        <v>2005</v>
      </c>
      <c r="AV12654" t="s">
        <v>12885</v>
      </c>
      <c r="AW12654">
        <v>116100</v>
      </c>
    </row>
    <row r="12655" spans="1:49" x14ac:dyDescent="0.25">
      <c r="A12655">
        <v>4100</v>
      </c>
      <c r="B12655">
        <v>30040</v>
      </c>
      <c r="C12655">
        <v>4023</v>
      </c>
      <c r="D12655">
        <v>415</v>
      </c>
      <c r="E12655" s="124" t="s">
        <v>265</v>
      </c>
      <c r="F12655" t="str">
        <f t="shared" si="268"/>
        <v>Tony TracyJOHNS MANVILLE PLANT 7</v>
      </c>
      <c r="G12655" s="150" t="str">
        <f t="shared" si="269"/>
        <v>Tony Tracy</v>
      </c>
      <c r="H12655" s="149" t="s">
        <v>4971</v>
      </c>
      <c r="I12655">
        <v>40002000</v>
      </c>
      <c r="J12655" t="s">
        <v>14945</v>
      </c>
      <c r="L12655" t="s">
        <v>12881</v>
      </c>
      <c r="M12655" t="s">
        <v>12882</v>
      </c>
      <c r="O12655">
        <v>5108</v>
      </c>
      <c r="P12655" t="s">
        <v>14312</v>
      </c>
      <c r="Q12655" t="s">
        <v>12415</v>
      </c>
      <c r="R12655" t="s">
        <v>12416</v>
      </c>
      <c r="S12655" t="s">
        <v>26007</v>
      </c>
      <c r="U12655" t="s">
        <v>12418</v>
      </c>
      <c r="V12655">
        <v>214</v>
      </c>
      <c r="W12655">
        <v>11</v>
      </c>
      <c r="X12655">
        <v>1</v>
      </c>
      <c r="Y12655" t="s">
        <v>12765</v>
      </c>
      <c r="Z12655" t="s">
        <v>12420</v>
      </c>
      <c r="AA12655" t="s">
        <v>12421</v>
      </c>
      <c r="AB12655" t="s">
        <v>12473</v>
      </c>
      <c r="AC12655">
        <v>2</v>
      </c>
      <c r="AD12655" s="123">
        <v>39111</v>
      </c>
      <c r="AE12655" t="s">
        <v>12423</v>
      </c>
      <c r="AG12655">
        <v>40002000</v>
      </c>
      <c r="AL12655" t="s">
        <v>12473</v>
      </c>
      <c r="AN12655">
        <v>603101401</v>
      </c>
      <c r="AO12655">
        <v>16</v>
      </c>
      <c r="AP12655" t="s">
        <v>12424</v>
      </c>
      <c r="AQ12655" t="s">
        <v>11408</v>
      </c>
      <c r="AR12655">
        <v>4100</v>
      </c>
      <c r="AT12655">
        <v>2005</v>
      </c>
      <c r="AV12655" t="s">
        <v>12885</v>
      </c>
      <c r="AW12655">
        <v>116100</v>
      </c>
    </row>
    <row r="12656" spans="1:49" x14ac:dyDescent="0.25">
      <c r="A12656">
        <v>4100</v>
      </c>
      <c r="B12656">
        <v>30040</v>
      </c>
      <c r="C12656">
        <v>4023</v>
      </c>
      <c r="D12656">
        <v>415</v>
      </c>
      <c r="E12656" s="124" t="s">
        <v>265</v>
      </c>
      <c r="F12656" t="str">
        <f t="shared" si="268"/>
        <v>Tony TracyJOHNS MANVILLE PLANT 8 (1008)</v>
      </c>
      <c r="G12656" s="150" t="str">
        <f t="shared" si="269"/>
        <v>Tony Tracy</v>
      </c>
      <c r="H12656" s="149" t="s">
        <v>4972</v>
      </c>
      <c r="I12656">
        <v>40001999</v>
      </c>
      <c r="J12656" t="s">
        <v>14945</v>
      </c>
      <c r="L12656" t="s">
        <v>12881</v>
      </c>
      <c r="M12656" t="s">
        <v>12882</v>
      </c>
      <c r="O12656">
        <v>5108</v>
      </c>
      <c r="P12656" t="s">
        <v>14312</v>
      </c>
      <c r="Q12656" t="s">
        <v>12415</v>
      </c>
      <c r="R12656" t="s">
        <v>12416</v>
      </c>
      <c r="S12656" t="s">
        <v>26008</v>
      </c>
      <c r="U12656" t="s">
        <v>12418</v>
      </c>
      <c r="V12656">
        <v>214</v>
      </c>
      <c r="W12656">
        <v>11</v>
      </c>
      <c r="X12656">
        <v>1</v>
      </c>
      <c r="Y12656" t="s">
        <v>12765</v>
      </c>
      <c r="Z12656" t="s">
        <v>12420</v>
      </c>
      <c r="AA12656" t="s">
        <v>26009</v>
      </c>
      <c r="AB12656" t="s">
        <v>12473</v>
      </c>
      <c r="AC12656">
        <v>2</v>
      </c>
      <c r="AD12656" s="123">
        <v>39111</v>
      </c>
      <c r="AE12656" t="s">
        <v>12423</v>
      </c>
      <c r="AG12656">
        <v>40001999</v>
      </c>
      <c r="AL12656" t="s">
        <v>12473</v>
      </c>
      <c r="AN12656">
        <v>603101401</v>
      </c>
      <c r="AO12656">
        <v>16</v>
      </c>
      <c r="AP12656" t="s">
        <v>12424</v>
      </c>
      <c r="AQ12656" t="s">
        <v>11408</v>
      </c>
      <c r="AR12656">
        <v>4100</v>
      </c>
      <c r="AT12656">
        <v>2005</v>
      </c>
      <c r="AV12656" t="s">
        <v>12885</v>
      </c>
      <c r="AW12656">
        <v>116100</v>
      </c>
    </row>
    <row r="12657" spans="1:49" x14ac:dyDescent="0.25">
      <c r="A12657">
        <v>4100</v>
      </c>
      <c r="B12657">
        <v>30040</v>
      </c>
      <c r="C12657">
        <v>4023</v>
      </c>
      <c r="D12657">
        <v>415</v>
      </c>
      <c r="E12657" s="124" t="s">
        <v>265</v>
      </c>
      <c r="F12657" t="str">
        <f t="shared" si="268"/>
        <v>Tony TracyKALIDA MANUFACTURING, INC.</v>
      </c>
      <c r="G12657" s="150" t="str">
        <f t="shared" si="269"/>
        <v>Tony Tracy</v>
      </c>
      <c r="H12657" s="149" t="s">
        <v>5033</v>
      </c>
      <c r="I12657">
        <v>40006349</v>
      </c>
      <c r="L12657" t="s">
        <v>26010</v>
      </c>
      <c r="M12657" t="s">
        <v>12521</v>
      </c>
      <c r="O12657">
        <v>607</v>
      </c>
      <c r="P12657">
        <v>43072</v>
      </c>
      <c r="Q12657" t="s">
        <v>12415</v>
      </c>
      <c r="R12657" t="s">
        <v>12416</v>
      </c>
      <c r="S12657" t="s">
        <v>26011</v>
      </c>
      <c r="U12657" t="s">
        <v>12418</v>
      </c>
      <c r="W12657">
        <v>11</v>
      </c>
      <c r="X12657">
        <v>1</v>
      </c>
      <c r="Y12657" t="s">
        <v>12419</v>
      </c>
      <c r="Z12657" t="s">
        <v>12420</v>
      </c>
      <c r="AA12657" t="s">
        <v>12429</v>
      </c>
      <c r="AB12657" t="s">
        <v>12422</v>
      </c>
      <c r="AC12657">
        <v>2</v>
      </c>
      <c r="AD12657" s="123">
        <v>40380</v>
      </c>
      <c r="AE12657" t="s">
        <v>12431</v>
      </c>
      <c r="AG12657">
        <v>40006349</v>
      </c>
      <c r="AL12657" t="s">
        <v>12422</v>
      </c>
      <c r="AN12657">
        <v>3602149011</v>
      </c>
      <c r="AO12657">
        <v>16</v>
      </c>
      <c r="AP12657" t="s">
        <v>12424</v>
      </c>
      <c r="AQ12657" t="s">
        <v>11408</v>
      </c>
      <c r="AR12657">
        <v>4100</v>
      </c>
      <c r="AT12657">
        <v>0</v>
      </c>
      <c r="AV12657" t="s">
        <v>26012</v>
      </c>
      <c r="AW12657">
        <v>116100</v>
      </c>
    </row>
    <row r="12658" spans="1:49" x14ac:dyDescent="0.25">
      <c r="A12658">
        <v>4100</v>
      </c>
      <c r="B12658">
        <v>30040</v>
      </c>
      <c r="C12658">
        <v>4023</v>
      </c>
      <c r="D12658">
        <v>415</v>
      </c>
      <c r="E12658" s="124" t="s">
        <v>265</v>
      </c>
      <c r="F12658" t="str">
        <f t="shared" si="268"/>
        <v>Tony TracyKELLOGG - BATTLE CREEK PLANT #0390</v>
      </c>
      <c r="G12658" s="150" t="str">
        <f t="shared" si="269"/>
        <v>Tony Tracy</v>
      </c>
      <c r="H12658" s="149" t="s">
        <v>5155</v>
      </c>
      <c r="I12658">
        <v>40004626</v>
      </c>
      <c r="J12658" t="s">
        <v>16271</v>
      </c>
      <c r="L12658" t="s">
        <v>14326</v>
      </c>
      <c r="M12658" t="s">
        <v>12684</v>
      </c>
      <c r="O12658">
        <v>1988</v>
      </c>
      <c r="P12658" t="s">
        <v>14327</v>
      </c>
      <c r="Q12658" t="s">
        <v>12415</v>
      </c>
      <c r="R12658" t="s">
        <v>12416</v>
      </c>
      <c r="S12658" t="s">
        <v>16272</v>
      </c>
      <c r="U12658" t="s">
        <v>12418</v>
      </c>
      <c r="V12658">
        <v>213</v>
      </c>
      <c r="W12658">
        <v>11</v>
      </c>
      <c r="X12658">
        <v>1</v>
      </c>
      <c r="Y12658" t="s">
        <v>12419</v>
      </c>
      <c r="Z12658" t="s">
        <v>12420</v>
      </c>
      <c r="AA12658" t="s">
        <v>12429</v>
      </c>
      <c r="AB12658" t="s">
        <v>14329</v>
      </c>
      <c r="AC12658">
        <v>2</v>
      </c>
      <c r="AD12658" s="123">
        <v>39177</v>
      </c>
      <c r="AE12658" t="s">
        <v>12431</v>
      </c>
      <c r="AG12658">
        <v>40004626</v>
      </c>
      <c r="AL12658" t="s">
        <v>14329</v>
      </c>
      <c r="AN12658">
        <v>2302501101</v>
      </c>
      <c r="AO12658">
        <v>16</v>
      </c>
      <c r="AP12658" t="s">
        <v>12424</v>
      </c>
      <c r="AQ12658" t="s">
        <v>11408</v>
      </c>
      <c r="AR12658">
        <v>4100</v>
      </c>
      <c r="AT12658">
        <v>0</v>
      </c>
      <c r="AV12658" t="s">
        <v>14330</v>
      </c>
      <c r="AW12658">
        <v>116100</v>
      </c>
    </row>
    <row r="12659" spans="1:49" x14ac:dyDescent="0.25">
      <c r="A12659">
        <v>4100</v>
      </c>
      <c r="B12659">
        <v>30040</v>
      </c>
      <c r="C12659">
        <v>4023</v>
      </c>
      <c r="D12659">
        <v>415</v>
      </c>
      <c r="E12659" s="124" t="s">
        <v>265</v>
      </c>
      <c r="F12659" t="str">
        <f t="shared" si="268"/>
        <v>Tony TracyKELLOGG - GRAND RAPIDS PLANT #0304</v>
      </c>
      <c r="G12659" s="150" t="str">
        <f t="shared" si="269"/>
        <v>Tony Tracy</v>
      </c>
      <c r="H12659" s="149" t="s">
        <v>13645</v>
      </c>
      <c r="I12659">
        <v>40005154</v>
      </c>
      <c r="J12659" t="s">
        <v>16271</v>
      </c>
      <c r="L12659" t="s">
        <v>14326</v>
      </c>
      <c r="M12659" t="s">
        <v>12684</v>
      </c>
      <c r="O12659">
        <v>1988</v>
      </c>
      <c r="P12659" t="s">
        <v>14327</v>
      </c>
      <c r="Q12659" t="s">
        <v>12415</v>
      </c>
      <c r="R12659" t="s">
        <v>12416</v>
      </c>
      <c r="S12659" t="s">
        <v>26013</v>
      </c>
      <c r="U12659" t="s">
        <v>12418</v>
      </c>
      <c r="V12659">
        <v>213</v>
      </c>
      <c r="W12659">
        <v>11</v>
      </c>
      <c r="X12659">
        <v>1</v>
      </c>
      <c r="Y12659" t="s">
        <v>12419</v>
      </c>
      <c r="Z12659" t="s">
        <v>12420</v>
      </c>
      <c r="AA12659" t="s">
        <v>12429</v>
      </c>
      <c r="AB12659" t="s">
        <v>14329</v>
      </c>
      <c r="AC12659">
        <v>2</v>
      </c>
      <c r="AD12659" s="123">
        <v>39281</v>
      </c>
      <c r="AE12659" t="s">
        <v>12538</v>
      </c>
      <c r="AG12659">
        <v>40005154</v>
      </c>
      <c r="AL12659" t="s">
        <v>14329</v>
      </c>
      <c r="AN12659">
        <v>2302501101</v>
      </c>
      <c r="AO12659">
        <v>16</v>
      </c>
      <c r="AP12659" t="s">
        <v>12424</v>
      </c>
      <c r="AQ12659" t="s">
        <v>11408</v>
      </c>
      <c r="AR12659">
        <v>4100</v>
      </c>
      <c r="AT12659">
        <v>0</v>
      </c>
      <c r="AV12659" t="s">
        <v>14330</v>
      </c>
      <c r="AW12659">
        <v>116100</v>
      </c>
    </row>
    <row r="12660" spans="1:49" x14ac:dyDescent="0.25">
      <c r="A12660">
        <v>4100</v>
      </c>
      <c r="B12660">
        <v>30040</v>
      </c>
      <c r="C12660">
        <v>4023</v>
      </c>
      <c r="D12660">
        <v>415</v>
      </c>
      <c r="E12660" s="124" t="s">
        <v>265</v>
      </c>
      <c r="F12660" t="str">
        <f t="shared" si="268"/>
        <v>Tony TracyKELLOGG COMPANY (WKKI)</v>
      </c>
      <c r="G12660" s="150" t="str">
        <f t="shared" si="269"/>
        <v>Tony Tracy</v>
      </c>
      <c r="H12660" s="149" t="s">
        <v>5165</v>
      </c>
      <c r="I12660">
        <v>40001444</v>
      </c>
      <c r="J12660" t="s">
        <v>14949</v>
      </c>
      <c r="L12660" t="s">
        <v>14326</v>
      </c>
      <c r="M12660" t="s">
        <v>12684</v>
      </c>
      <c r="N12660" t="s">
        <v>14327</v>
      </c>
      <c r="O12660">
        <v>1988</v>
      </c>
      <c r="Q12660" t="s">
        <v>12415</v>
      </c>
      <c r="R12660" t="s">
        <v>12416</v>
      </c>
      <c r="S12660" t="s">
        <v>26014</v>
      </c>
      <c r="U12660" t="s">
        <v>12418</v>
      </c>
      <c r="V12660">
        <v>213</v>
      </c>
      <c r="W12660">
        <v>11</v>
      </c>
      <c r="X12660">
        <v>1</v>
      </c>
      <c r="Y12660" t="s">
        <v>12419</v>
      </c>
      <c r="Z12660" t="s">
        <v>12420</v>
      </c>
      <c r="AA12660" t="s">
        <v>12421</v>
      </c>
      <c r="AB12660" t="s">
        <v>14329</v>
      </c>
      <c r="AC12660">
        <v>2</v>
      </c>
      <c r="AD12660" s="123">
        <v>39111</v>
      </c>
      <c r="AE12660" t="s">
        <v>12423</v>
      </c>
      <c r="AG12660">
        <v>40001444</v>
      </c>
      <c r="AL12660" t="s">
        <v>14329</v>
      </c>
      <c r="AN12660">
        <v>2302501101</v>
      </c>
      <c r="AO12660">
        <v>16</v>
      </c>
      <c r="AP12660" t="s">
        <v>12424</v>
      </c>
      <c r="AQ12660" t="s">
        <v>11408</v>
      </c>
      <c r="AR12660">
        <v>4100</v>
      </c>
      <c r="AT12660">
        <v>0</v>
      </c>
      <c r="AV12660" t="s">
        <v>14330</v>
      </c>
      <c r="AW12660">
        <v>116100</v>
      </c>
    </row>
    <row r="12661" spans="1:49" x14ac:dyDescent="0.25">
      <c r="A12661">
        <v>4100</v>
      </c>
      <c r="B12661">
        <v>30040</v>
      </c>
      <c r="C12661">
        <v>4023</v>
      </c>
      <c r="D12661">
        <v>415</v>
      </c>
      <c r="E12661" s="124" t="s">
        <v>265</v>
      </c>
      <c r="F12661" t="str">
        <f t="shared" si="268"/>
        <v>Tony TracyKIDDER ASSOCIATES, INC.</v>
      </c>
      <c r="G12661" s="150" t="str">
        <f t="shared" si="269"/>
        <v>Tony Tracy</v>
      </c>
      <c r="H12661" s="149" t="s">
        <v>5210</v>
      </c>
      <c r="I12661">
        <v>40007312</v>
      </c>
      <c r="K12661" t="s">
        <v>26015</v>
      </c>
      <c r="L12661" t="s">
        <v>25748</v>
      </c>
      <c r="M12661" t="s">
        <v>12684</v>
      </c>
      <c r="N12661">
        <v>48071</v>
      </c>
      <c r="Q12661" t="s">
        <v>12415</v>
      </c>
      <c r="R12661" t="s">
        <v>12416</v>
      </c>
      <c r="S12661" t="s">
        <v>26016</v>
      </c>
      <c r="U12661" t="s">
        <v>12418</v>
      </c>
      <c r="W12661">
        <v>11</v>
      </c>
      <c r="X12661">
        <v>0</v>
      </c>
      <c r="Y12661" t="s">
        <v>12419</v>
      </c>
      <c r="Z12661" t="s">
        <v>12420</v>
      </c>
      <c r="AA12661" t="s">
        <v>12429</v>
      </c>
      <c r="AB12661" t="s">
        <v>12430</v>
      </c>
      <c r="AC12661">
        <v>2</v>
      </c>
      <c r="AD12661" s="123">
        <v>41718</v>
      </c>
      <c r="AE12661" t="s">
        <v>12431</v>
      </c>
      <c r="AG12661">
        <v>40007312</v>
      </c>
      <c r="AL12661" t="s">
        <v>12430</v>
      </c>
      <c r="AN12661">
        <v>2312510801</v>
      </c>
      <c r="AO12661">
        <v>16</v>
      </c>
      <c r="AP12661" t="s">
        <v>12424</v>
      </c>
      <c r="AQ12661" t="s">
        <v>11408</v>
      </c>
      <c r="AR12661">
        <v>4100</v>
      </c>
      <c r="AT12661">
        <v>0</v>
      </c>
      <c r="AV12661" t="s">
        <v>26017</v>
      </c>
      <c r="AW12661">
        <v>116100</v>
      </c>
    </row>
    <row r="12662" spans="1:49" x14ac:dyDescent="0.25">
      <c r="A12662">
        <v>4100</v>
      </c>
      <c r="B12662">
        <v>30040</v>
      </c>
      <c r="C12662">
        <v>4023</v>
      </c>
      <c r="D12662">
        <v>415</v>
      </c>
      <c r="E12662" s="124" t="s">
        <v>265</v>
      </c>
      <c r="F12662" t="str">
        <f t="shared" si="268"/>
        <v>Tony TracyKNAUF INSULATION</v>
      </c>
      <c r="G12662" s="150" t="str">
        <f t="shared" si="269"/>
        <v>Tony Tracy</v>
      </c>
      <c r="H12662" s="149" t="s">
        <v>5263</v>
      </c>
      <c r="I12662">
        <v>40002094</v>
      </c>
      <c r="J12662" t="s">
        <v>12492</v>
      </c>
      <c r="K12662" t="s">
        <v>14333</v>
      </c>
      <c r="L12662" t="s">
        <v>14058</v>
      </c>
      <c r="M12662" t="s">
        <v>12896</v>
      </c>
      <c r="N12662">
        <v>46176</v>
      </c>
      <c r="Q12662" t="s">
        <v>12415</v>
      </c>
      <c r="R12662" t="s">
        <v>12416</v>
      </c>
      <c r="S12662" t="s">
        <v>26018</v>
      </c>
      <c r="U12662" t="s">
        <v>12418</v>
      </c>
      <c r="W12662">
        <v>11</v>
      </c>
      <c r="X12662">
        <v>1</v>
      </c>
      <c r="Y12662" t="s">
        <v>12419</v>
      </c>
      <c r="Z12662" t="s">
        <v>12420</v>
      </c>
      <c r="AA12662" t="s">
        <v>12421</v>
      </c>
      <c r="AB12662" t="s">
        <v>12422</v>
      </c>
      <c r="AC12662">
        <v>2</v>
      </c>
      <c r="AD12662" s="123">
        <v>39111</v>
      </c>
      <c r="AE12662" t="s">
        <v>12423</v>
      </c>
      <c r="AG12662">
        <v>40002094</v>
      </c>
      <c r="AL12662" t="s">
        <v>12422</v>
      </c>
      <c r="AN12662">
        <v>1514512001</v>
      </c>
      <c r="AO12662">
        <v>16</v>
      </c>
      <c r="AP12662" t="s">
        <v>12424</v>
      </c>
      <c r="AQ12662" t="s">
        <v>11408</v>
      </c>
      <c r="AR12662">
        <v>4100</v>
      </c>
      <c r="AT12662">
        <v>2005</v>
      </c>
      <c r="AV12662" t="s">
        <v>14335</v>
      </c>
      <c r="AW12662">
        <v>116100</v>
      </c>
    </row>
    <row r="12663" spans="1:49" x14ac:dyDescent="0.25">
      <c r="A12663">
        <v>4100</v>
      </c>
      <c r="B12663">
        <v>30040</v>
      </c>
      <c r="C12663">
        <v>4023</v>
      </c>
      <c r="D12663">
        <v>415</v>
      </c>
      <c r="E12663" s="124" t="s">
        <v>265</v>
      </c>
      <c r="F12663" t="str">
        <f t="shared" si="268"/>
        <v>Tony TracyKOMATSU AMERICA IND. LLC</v>
      </c>
      <c r="G12663" s="150" t="str">
        <f t="shared" si="269"/>
        <v>Tony Tracy</v>
      </c>
      <c r="H12663" s="149" t="s">
        <v>5296</v>
      </c>
      <c r="I12663">
        <v>40005728</v>
      </c>
      <c r="J12663" t="s">
        <v>26019</v>
      </c>
      <c r="K12663" t="s">
        <v>26020</v>
      </c>
      <c r="L12663" t="s">
        <v>16947</v>
      </c>
      <c r="M12663" t="s">
        <v>12684</v>
      </c>
      <c r="N12663">
        <v>48154</v>
      </c>
      <c r="Q12663" t="s">
        <v>12415</v>
      </c>
      <c r="R12663" t="s">
        <v>12416</v>
      </c>
      <c r="S12663" t="s">
        <v>26021</v>
      </c>
      <c r="U12663" t="s">
        <v>12418</v>
      </c>
      <c r="W12663">
        <v>11</v>
      </c>
      <c r="X12663">
        <v>0</v>
      </c>
      <c r="Y12663" t="s">
        <v>12419</v>
      </c>
      <c r="Z12663" t="s">
        <v>12420</v>
      </c>
      <c r="AA12663" t="s">
        <v>12429</v>
      </c>
      <c r="AB12663" t="s">
        <v>12422</v>
      </c>
      <c r="AC12663">
        <v>2</v>
      </c>
      <c r="AD12663" s="123">
        <v>39912</v>
      </c>
      <c r="AE12663" t="s">
        <v>12431</v>
      </c>
      <c r="AG12663">
        <v>40005728</v>
      </c>
      <c r="AL12663" t="s">
        <v>12422</v>
      </c>
      <c r="AN12663">
        <v>2316310501</v>
      </c>
      <c r="AO12663">
        <v>16</v>
      </c>
      <c r="AP12663" t="s">
        <v>12424</v>
      </c>
      <c r="AQ12663" t="s">
        <v>11408</v>
      </c>
      <c r="AR12663">
        <v>4100</v>
      </c>
      <c r="AT12663">
        <v>0</v>
      </c>
      <c r="AV12663" t="s">
        <v>26022</v>
      </c>
      <c r="AW12663">
        <v>116100</v>
      </c>
    </row>
    <row r="12664" spans="1:49" x14ac:dyDescent="0.25">
      <c r="A12664">
        <v>4100</v>
      </c>
      <c r="B12664">
        <v>30005</v>
      </c>
      <c r="C12664">
        <v>4023</v>
      </c>
      <c r="D12664">
        <v>415</v>
      </c>
      <c r="E12664" s="124" t="s">
        <v>265</v>
      </c>
      <c r="F12664" t="str">
        <f t="shared" si="268"/>
        <v>Tony TracyKSE MANUFACTURING</v>
      </c>
      <c r="G12664" s="150" t="str">
        <f t="shared" si="269"/>
        <v>Tony Tracy</v>
      </c>
      <c r="H12664" s="149" t="s">
        <v>5338</v>
      </c>
      <c r="I12664">
        <v>40007160</v>
      </c>
      <c r="L12664" t="s">
        <v>16113</v>
      </c>
      <c r="M12664" t="s">
        <v>12521</v>
      </c>
      <c r="O12664">
        <v>6643</v>
      </c>
      <c r="P12664">
        <v>43206</v>
      </c>
      <c r="Q12664" t="s">
        <v>12415</v>
      </c>
      <c r="R12664" t="s">
        <v>12416</v>
      </c>
      <c r="S12664" t="s">
        <v>26023</v>
      </c>
      <c r="U12664" t="s">
        <v>12418</v>
      </c>
      <c r="W12664">
        <v>11</v>
      </c>
      <c r="X12664">
        <v>2</v>
      </c>
      <c r="Y12664" t="s">
        <v>12472</v>
      </c>
      <c r="Z12664" t="s">
        <v>12420</v>
      </c>
      <c r="AA12664" t="s">
        <v>12429</v>
      </c>
      <c r="AB12664" t="s">
        <v>12422</v>
      </c>
      <c r="AC12664">
        <v>2</v>
      </c>
      <c r="AD12664" s="123">
        <v>41506</v>
      </c>
      <c r="AE12664" t="s">
        <v>12431</v>
      </c>
      <c r="AG12664">
        <v>40007160</v>
      </c>
      <c r="AL12664" t="s">
        <v>12422</v>
      </c>
      <c r="AN12664">
        <v>3604905701</v>
      </c>
      <c r="AO12664">
        <v>16</v>
      </c>
      <c r="AP12664" t="s">
        <v>12424</v>
      </c>
      <c r="AQ12664" t="s">
        <v>11408</v>
      </c>
      <c r="AR12664">
        <v>4100</v>
      </c>
      <c r="AT12664">
        <v>0</v>
      </c>
      <c r="AV12664" t="s">
        <v>26024</v>
      </c>
      <c r="AW12664">
        <v>116100</v>
      </c>
    </row>
    <row r="12665" spans="1:49" x14ac:dyDescent="0.25">
      <c r="A12665">
        <v>4100</v>
      </c>
      <c r="B12665">
        <v>30040</v>
      </c>
      <c r="C12665">
        <v>4023</v>
      </c>
      <c r="D12665">
        <v>415</v>
      </c>
      <c r="E12665" s="124" t="s">
        <v>265</v>
      </c>
      <c r="F12665" t="str">
        <f t="shared" si="268"/>
        <v>Tony TracyKTH PARTS INDUSTRIES, INC.</v>
      </c>
      <c r="G12665" s="150" t="str">
        <f t="shared" si="269"/>
        <v>Tony Tracy</v>
      </c>
      <c r="H12665" s="149" t="s">
        <v>5342</v>
      </c>
      <c r="I12665">
        <v>40002807</v>
      </c>
      <c r="K12665" t="s">
        <v>26025</v>
      </c>
      <c r="L12665" t="s">
        <v>26026</v>
      </c>
      <c r="M12665" t="s">
        <v>12521</v>
      </c>
      <c r="N12665" t="s">
        <v>26027</v>
      </c>
      <c r="Q12665" t="s">
        <v>12415</v>
      </c>
      <c r="R12665" t="s">
        <v>12416</v>
      </c>
      <c r="S12665" t="s">
        <v>26028</v>
      </c>
      <c r="U12665" t="s">
        <v>12418</v>
      </c>
      <c r="W12665">
        <v>11</v>
      </c>
      <c r="X12665">
        <v>1</v>
      </c>
      <c r="Y12665" t="s">
        <v>12419</v>
      </c>
      <c r="Z12665" t="s">
        <v>12420</v>
      </c>
      <c r="AA12665" t="s">
        <v>12421</v>
      </c>
      <c r="AB12665" t="s">
        <v>12422</v>
      </c>
      <c r="AC12665">
        <v>2</v>
      </c>
      <c r="AD12665" s="123">
        <v>39111</v>
      </c>
      <c r="AE12665" t="s">
        <v>12423</v>
      </c>
      <c r="AG12665">
        <v>40002807</v>
      </c>
      <c r="AL12665" t="s">
        <v>12422</v>
      </c>
      <c r="AN12665">
        <v>3602149011</v>
      </c>
      <c r="AO12665">
        <v>16</v>
      </c>
      <c r="AP12665" t="s">
        <v>12424</v>
      </c>
      <c r="AQ12665" t="s">
        <v>11408</v>
      </c>
      <c r="AR12665">
        <v>4100</v>
      </c>
      <c r="AT12665">
        <v>2005</v>
      </c>
      <c r="AV12665" t="s">
        <v>26029</v>
      </c>
      <c r="AW12665">
        <v>116100</v>
      </c>
    </row>
    <row r="12666" spans="1:49" x14ac:dyDescent="0.25">
      <c r="A12666">
        <v>4100</v>
      </c>
      <c r="B12666">
        <v>30040</v>
      </c>
      <c r="C12666">
        <v>4023</v>
      </c>
      <c r="D12666">
        <v>415</v>
      </c>
      <c r="E12666" s="124" t="s">
        <v>265</v>
      </c>
      <c r="F12666" t="str">
        <f t="shared" si="268"/>
        <v>Tony TracyLAFATA ENTERPRISES INC</v>
      </c>
      <c r="G12666" s="150" t="str">
        <f t="shared" si="269"/>
        <v>Tony Tracy</v>
      </c>
      <c r="H12666" s="149" t="s">
        <v>5400</v>
      </c>
      <c r="I12666">
        <v>40008189</v>
      </c>
      <c r="J12666" t="s">
        <v>26030</v>
      </c>
      <c r="K12666" t="s">
        <v>26031</v>
      </c>
      <c r="L12666" t="s">
        <v>20681</v>
      </c>
      <c r="M12666" t="s">
        <v>12684</v>
      </c>
      <c r="N12666">
        <v>48315</v>
      </c>
      <c r="Q12666" t="s">
        <v>12415</v>
      </c>
      <c r="R12666" t="s">
        <v>12416</v>
      </c>
      <c r="S12666" t="s">
        <v>26032</v>
      </c>
      <c r="U12666" t="s">
        <v>12418</v>
      </c>
      <c r="W12666">
        <v>11</v>
      </c>
      <c r="X12666">
        <v>1</v>
      </c>
      <c r="Y12666" t="s">
        <v>12419</v>
      </c>
      <c r="Z12666" t="s">
        <v>12420</v>
      </c>
      <c r="AA12666" t="s">
        <v>12429</v>
      </c>
      <c r="AB12666" t="s">
        <v>12430</v>
      </c>
      <c r="AC12666">
        <v>2</v>
      </c>
      <c r="AD12666" s="123">
        <v>42954</v>
      </c>
      <c r="AE12666" t="s">
        <v>12431</v>
      </c>
      <c r="AG12666">
        <v>40008189</v>
      </c>
      <c r="AL12666" t="s">
        <v>12430</v>
      </c>
      <c r="AN12666">
        <v>2309919201</v>
      </c>
      <c r="AO12666">
        <v>16</v>
      </c>
      <c r="AP12666" t="s">
        <v>12424</v>
      </c>
      <c r="AQ12666" t="s">
        <v>11408</v>
      </c>
      <c r="AR12666">
        <v>4100</v>
      </c>
      <c r="AT12666">
        <v>0</v>
      </c>
      <c r="AV12666" t="s">
        <v>26033</v>
      </c>
      <c r="AW12666">
        <v>116100</v>
      </c>
    </row>
    <row r="12667" spans="1:49" x14ac:dyDescent="0.25">
      <c r="A12667">
        <v>4100</v>
      </c>
      <c r="B12667">
        <v>30040</v>
      </c>
      <c r="C12667">
        <v>4023</v>
      </c>
      <c r="D12667">
        <v>415</v>
      </c>
      <c r="E12667" s="124" t="s">
        <v>265</v>
      </c>
      <c r="F12667" t="str">
        <f t="shared" si="268"/>
        <v>Tony TracyLANDAAL PACKAGING SYSTEM DELTA</v>
      </c>
      <c r="G12667" s="150" t="str">
        <f t="shared" si="269"/>
        <v>Tony Tracy</v>
      </c>
      <c r="H12667" s="149" t="s">
        <v>5419</v>
      </c>
      <c r="I12667">
        <v>40007968</v>
      </c>
      <c r="J12667" t="s">
        <v>26034</v>
      </c>
      <c r="K12667" t="s">
        <v>26035</v>
      </c>
      <c r="L12667" t="s">
        <v>26036</v>
      </c>
      <c r="M12667" t="s">
        <v>12684</v>
      </c>
      <c r="N12667">
        <v>48708</v>
      </c>
      <c r="Q12667" t="s">
        <v>12415</v>
      </c>
      <c r="R12667" t="s">
        <v>12416</v>
      </c>
      <c r="S12667" t="s">
        <v>26037</v>
      </c>
      <c r="U12667" t="s">
        <v>12418</v>
      </c>
      <c r="W12667">
        <v>11</v>
      </c>
      <c r="X12667">
        <v>1</v>
      </c>
      <c r="Y12667">
        <v>1</v>
      </c>
      <c r="Z12667" t="s">
        <v>12420</v>
      </c>
      <c r="AA12667" t="s">
        <v>12429</v>
      </c>
      <c r="AB12667" t="s">
        <v>12422</v>
      </c>
      <c r="AC12667">
        <v>2</v>
      </c>
      <c r="AD12667" s="123">
        <v>42704</v>
      </c>
      <c r="AE12667" t="s">
        <v>12431</v>
      </c>
      <c r="AG12667">
        <v>40007968</v>
      </c>
      <c r="AL12667" t="s">
        <v>12422</v>
      </c>
      <c r="AN12667">
        <v>2301701201</v>
      </c>
      <c r="AO12667">
        <v>16</v>
      </c>
      <c r="AP12667" t="s">
        <v>12424</v>
      </c>
      <c r="AQ12667" t="s">
        <v>11408</v>
      </c>
      <c r="AR12667">
        <v>4100</v>
      </c>
      <c r="AT12667">
        <v>0</v>
      </c>
      <c r="AV12667" t="s">
        <v>26038</v>
      </c>
      <c r="AW12667">
        <v>116100</v>
      </c>
    </row>
    <row r="12668" spans="1:49" x14ac:dyDescent="0.25">
      <c r="A12668">
        <v>4100</v>
      </c>
      <c r="B12668">
        <v>30040</v>
      </c>
      <c r="C12668">
        <v>4023</v>
      </c>
      <c r="D12668">
        <v>415</v>
      </c>
      <c r="E12668" s="124" t="s">
        <v>265</v>
      </c>
      <c r="F12668" t="str">
        <f t="shared" si="268"/>
        <v>Tony TracyLECTRONIX, INC.</v>
      </c>
      <c r="G12668" s="150" t="str">
        <f t="shared" si="269"/>
        <v>Tony Tracy</v>
      </c>
      <c r="H12668" s="149" t="s">
        <v>5465</v>
      </c>
      <c r="I12668">
        <v>40006776</v>
      </c>
      <c r="K12668" t="s">
        <v>26039</v>
      </c>
      <c r="L12668" t="s">
        <v>13004</v>
      </c>
      <c r="M12668" t="s">
        <v>12684</v>
      </c>
      <c r="N12668">
        <v>48911</v>
      </c>
      <c r="Q12668" t="s">
        <v>12415</v>
      </c>
      <c r="R12668" t="s">
        <v>12416</v>
      </c>
      <c r="S12668" t="s">
        <v>26040</v>
      </c>
      <c r="U12668" t="s">
        <v>12418</v>
      </c>
      <c r="W12668">
        <v>11</v>
      </c>
      <c r="X12668">
        <v>1</v>
      </c>
      <c r="Y12668" t="s">
        <v>12419</v>
      </c>
      <c r="Z12668" t="s">
        <v>12420</v>
      </c>
      <c r="AA12668" t="s">
        <v>14498</v>
      </c>
      <c r="AB12668" t="s">
        <v>12422</v>
      </c>
      <c r="AC12668">
        <v>2</v>
      </c>
      <c r="AD12668" s="123">
        <v>40981</v>
      </c>
      <c r="AE12668" t="s">
        <v>12431</v>
      </c>
      <c r="AG12668">
        <v>40006776</v>
      </c>
      <c r="AL12668" t="s">
        <v>12422</v>
      </c>
      <c r="AN12668">
        <v>2306509901</v>
      </c>
      <c r="AO12668">
        <v>16</v>
      </c>
      <c r="AP12668" t="s">
        <v>12424</v>
      </c>
      <c r="AQ12668" t="s">
        <v>11408</v>
      </c>
      <c r="AR12668">
        <v>4100</v>
      </c>
      <c r="AT12668">
        <v>0</v>
      </c>
      <c r="AV12668" t="s">
        <v>26041</v>
      </c>
      <c r="AW12668">
        <v>116100</v>
      </c>
    </row>
    <row r="12669" spans="1:49" x14ac:dyDescent="0.25">
      <c r="A12669">
        <v>4100</v>
      </c>
      <c r="B12669">
        <v>30040</v>
      </c>
      <c r="C12669">
        <v>4023</v>
      </c>
      <c r="D12669">
        <v>415</v>
      </c>
      <c r="E12669" s="124" t="s">
        <v>265</v>
      </c>
      <c r="F12669" t="str">
        <f t="shared" si="268"/>
        <v>Tony TracyLEMATIC INC</v>
      </c>
      <c r="G12669" s="150" t="str">
        <f t="shared" si="269"/>
        <v>Tony Tracy</v>
      </c>
      <c r="H12669" s="149" t="s">
        <v>5478</v>
      </c>
      <c r="I12669">
        <v>40008350</v>
      </c>
      <c r="K12669" t="s">
        <v>26042</v>
      </c>
      <c r="L12669" t="s">
        <v>14061</v>
      </c>
      <c r="M12669" t="s">
        <v>12684</v>
      </c>
      <c r="N12669">
        <v>49203</v>
      </c>
      <c r="Q12669" t="s">
        <v>12415</v>
      </c>
      <c r="R12669" t="s">
        <v>12416</v>
      </c>
      <c r="S12669" t="s">
        <v>26043</v>
      </c>
      <c r="U12669" t="s">
        <v>12418</v>
      </c>
      <c r="W12669">
        <v>11</v>
      </c>
      <c r="X12669">
        <v>0</v>
      </c>
      <c r="Y12669" t="s">
        <v>12419</v>
      </c>
      <c r="Z12669" t="s">
        <v>12420</v>
      </c>
      <c r="AA12669" t="s">
        <v>12429</v>
      </c>
      <c r="AB12669" t="s">
        <v>12430</v>
      </c>
      <c r="AC12669">
        <v>2</v>
      </c>
      <c r="AD12669" s="123">
        <v>43192</v>
      </c>
      <c r="AE12669" t="s">
        <v>12431</v>
      </c>
      <c r="AG12669">
        <v>40008350</v>
      </c>
      <c r="AL12669" t="s">
        <v>12430</v>
      </c>
      <c r="AN12669">
        <v>2307509301</v>
      </c>
      <c r="AO12669">
        <v>16</v>
      </c>
      <c r="AP12669" t="s">
        <v>12424</v>
      </c>
      <c r="AQ12669" t="s">
        <v>11408</v>
      </c>
      <c r="AR12669">
        <v>4100</v>
      </c>
      <c r="AT12669">
        <v>0</v>
      </c>
      <c r="AV12669" t="s">
        <v>26044</v>
      </c>
      <c r="AW12669">
        <v>116100</v>
      </c>
    </row>
    <row r="12670" spans="1:49" x14ac:dyDescent="0.25">
      <c r="A12670">
        <v>4100</v>
      </c>
      <c r="B12670">
        <v>30040</v>
      </c>
      <c r="C12670">
        <v>4023</v>
      </c>
      <c r="D12670">
        <v>415</v>
      </c>
      <c r="E12670" s="124" t="s">
        <v>265</v>
      </c>
      <c r="F12670" t="str">
        <f t="shared" si="268"/>
        <v>Tony TracyLEWCO, INC.</v>
      </c>
      <c r="G12670" s="150" t="str">
        <f t="shared" si="269"/>
        <v>Tony Tracy</v>
      </c>
      <c r="H12670" s="149" t="s">
        <v>5510</v>
      </c>
      <c r="I12670">
        <v>40007533</v>
      </c>
      <c r="K12670" t="s">
        <v>26045</v>
      </c>
      <c r="L12670" t="s">
        <v>26001</v>
      </c>
      <c r="M12670" t="s">
        <v>12521</v>
      </c>
      <c r="N12670">
        <v>44870</v>
      </c>
      <c r="Q12670" t="s">
        <v>12415</v>
      </c>
      <c r="R12670" t="s">
        <v>12416</v>
      </c>
      <c r="S12670" t="s">
        <v>26046</v>
      </c>
      <c r="U12670" t="s">
        <v>12418</v>
      </c>
      <c r="W12670">
        <v>11</v>
      </c>
      <c r="X12670">
        <v>0</v>
      </c>
      <c r="Y12670" t="s">
        <v>12419</v>
      </c>
      <c r="Z12670" t="s">
        <v>12420</v>
      </c>
      <c r="AA12670" t="s">
        <v>12429</v>
      </c>
      <c r="AB12670" t="s">
        <v>12422</v>
      </c>
      <c r="AC12670">
        <v>2</v>
      </c>
      <c r="AD12670" s="123">
        <v>42074</v>
      </c>
      <c r="AE12670" t="s">
        <v>12431</v>
      </c>
      <c r="AG12670">
        <v>40007533</v>
      </c>
      <c r="AL12670" t="s">
        <v>12422</v>
      </c>
      <c r="AN12670">
        <v>3604322001</v>
      </c>
      <c r="AO12670">
        <v>16</v>
      </c>
      <c r="AP12670" t="s">
        <v>12424</v>
      </c>
      <c r="AQ12670" t="s">
        <v>11408</v>
      </c>
      <c r="AR12670">
        <v>4100</v>
      </c>
      <c r="AT12670">
        <v>0</v>
      </c>
      <c r="AV12670" t="s">
        <v>26047</v>
      </c>
      <c r="AW12670">
        <v>116100</v>
      </c>
    </row>
    <row r="12671" spans="1:49" x14ac:dyDescent="0.25">
      <c r="A12671">
        <v>4100</v>
      </c>
      <c r="B12671">
        <v>30040</v>
      </c>
      <c r="C12671">
        <v>4023</v>
      </c>
      <c r="D12671">
        <v>415</v>
      </c>
      <c r="E12671" s="124" t="s">
        <v>265</v>
      </c>
      <c r="F12671" t="str">
        <f t="shared" si="268"/>
        <v>Tony TracyLIEBHERR GEAR TECHNOLOGY, INC.</v>
      </c>
      <c r="G12671" s="150" t="str">
        <f t="shared" si="269"/>
        <v>Tony Tracy</v>
      </c>
      <c r="H12671" s="149" t="s">
        <v>5528</v>
      </c>
      <c r="I12671">
        <v>40004227</v>
      </c>
      <c r="K12671" t="s">
        <v>26048</v>
      </c>
      <c r="L12671" t="s">
        <v>21015</v>
      </c>
      <c r="M12671" t="s">
        <v>12684</v>
      </c>
      <c r="N12671" t="s">
        <v>26049</v>
      </c>
      <c r="Q12671" t="s">
        <v>12415</v>
      </c>
      <c r="R12671" t="s">
        <v>12416</v>
      </c>
      <c r="S12671" t="s">
        <v>26050</v>
      </c>
      <c r="U12671" t="s">
        <v>12418</v>
      </c>
      <c r="W12671">
        <v>11</v>
      </c>
      <c r="X12671">
        <v>1</v>
      </c>
      <c r="Y12671" t="s">
        <v>12419</v>
      </c>
      <c r="Z12671" t="s">
        <v>12420</v>
      </c>
      <c r="AA12671" t="s">
        <v>12421</v>
      </c>
      <c r="AB12671" t="s">
        <v>12422</v>
      </c>
      <c r="AC12671">
        <v>2</v>
      </c>
      <c r="AD12671" s="123">
        <v>39111</v>
      </c>
      <c r="AE12671" t="s">
        <v>12423</v>
      </c>
      <c r="AG12671">
        <v>40004227</v>
      </c>
      <c r="AL12671" t="s">
        <v>12422</v>
      </c>
      <c r="AN12671">
        <v>2316119601</v>
      </c>
      <c r="AO12671">
        <v>16</v>
      </c>
      <c r="AP12671" t="s">
        <v>12424</v>
      </c>
      <c r="AQ12671" t="s">
        <v>11408</v>
      </c>
      <c r="AR12671">
        <v>4100</v>
      </c>
      <c r="AT12671">
        <v>2005</v>
      </c>
      <c r="AV12671" t="s">
        <v>26051</v>
      </c>
      <c r="AW12671">
        <v>116100</v>
      </c>
    </row>
    <row r="12672" spans="1:49" x14ac:dyDescent="0.25">
      <c r="A12672">
        <v>4100</v>
      </c>
      <c r="B12672">
        <v>30040</v>
      </c>
      <c r="C12672">
        <v>4023</v>
      </c>
      <c r="D12672">
        <v>415</v>
      </c>
      <c r="E12672" s="124" t="s">
        <v>265</v>
      </c>
      <c r="F12672" t="str">
        <f t="shared" si="268"/>
        <v>Tony TracyMATERIAL TRANSFER &amp; STORAGE</v>
      </c>
      <c r="G12672" s="150" t="str">
        <f t="shared" si="269"/>
        <v>Tony Tracy</v>
      </c>
      <c r="H12672" s="149" t="s">
        <v>5810</v>
      </c>
      <c r="I12672">
        <v>40001663</v>
      </c>
      <c r="L12672" t="s">
        <v>26052</v>
      </c>
      <c r="M12672" t="s">
        <v>12684</v>
      </c>
      <c r="O12672">
        <v>218</v>
      </c>
      <c r="P12672">
        <v>49010</v>
      </c>
      <c r="Q12672" t="s">
        <v>12415</v>
      </c>
      <c r="R12672" t="s">
        <v>12416</v>
      </c>
      <c r="S12672" t="s">
        <v>26053</v>
      </c>
      <c r="U12672" t="s">
        <v>12418</v>
      </c>
      <c r="W12672">
        <v>11</v>
      </c>
      <c r="X12672">
        <v>1</v>
      </c>
      <c r="Y12672" t="s">
        <v>12472</v>
      </c>
      <c r="Z12672" t="s">
        <v>12420</v>
      </c>
      <c r="AA12672" t="s">
        <v>12421</v>
      </c>
      <c r="AB12672" t="s">
        <v>12422</v>
      </c>
      <c r="AC12672">
        <v>2</v>
      </c>
      <c r="AD12672" s="123">
        <v>39111</v>
      </c>
      <c r="AE12672" t="s">
        <v>12423</v>
      </c>
      <c r="AG12672">
        <v>40001663</v>
      </c>
      <c r="AL12672" t="s">
        <v>12422</v>
      </c>
      <c r="AN12672">
        <v>2300500401</v>
      </c>
      <c r="AO12672">
        <v>16</v>
      </c>
      <c r="AP12672" t="s">
        <v>12424</v>
      </c>
      <c r="AQ12672" t="s">
        <v>11408</v>
      </c>
      <c r="AR12672">
        <v>4100</v>
      </c>
      <c r="AT12672">
        <v>0</v>
      </c>
      <c r="AV12672" t="s">
        <v>26054</v>
      </c>
      <c r="AW12672">
        <v>116100</v>
      </c>
    </row>
    <row r="12673" spans="1:49" x14ac:dyDescent="0.25">
      <c r="A12673">
        <v>4100</v>
      </c>
      <c r="B12673">
        <v>30040</v>
      </c>
      <c r="C12673">
        <v>4023</v>
      </c>
      <c r="D12673">
        <v>415</v>
      </c>
      <c r="E12673" s="124" t="s">
        <v>265</v>
      </c>
      <c r="F12673" t="str">
        <f t="shared" si="268"/>
        <v>Tony TracyMCJAK CANDY CO. LLC</v>
      </c>
      <c r="G12673" s="150" t="str">
        <f t="shared" si="269"/>
        <v>Tony Tracy</v>
      </c>
      <c r="H12673" s="149" t="s">
        <v>5864</v>
      </c>
      <c r="I12673">
        <v>40008463</v>
      </c>
      <c r="K12673" t="s">
        <v>26055</v>
      </c>
      <c r="L12673" t="s">
        <v>26056</v>
      </c>
      <c r="M12673" t="s">
        <v>12521</v>
      </c>
      <c r="N12673">
        <v>44256</v>
      </c>
      <c r="Q12673" t="s">
        <v>12415</v>
      </c>
      <c r="R12673" t="s">
        <v>12416</v>
      </c>
      <c r="S12673" t="s">
        <v>26057</v>
      </c>
      <c r="U12673" t="s">
        <v>12418</v>
      </c>
      <c r="W12673">
        <v>11</v>
      </c>
      <c r="X12673">
        <v>1</v>
      </c>
      <c r="Y12673" t="s">
        <v>12419</v>
      </c>
      <c r="Z12673" t="s">
        <v>12420</v>
      </c>
      <c r="AA12673" t="s">
        <v>12429</v>
      </c>
      <c r="AB12673" t="s">
        <v>12430</v>
      </c>
      <c r="AC12673">
        <v>2</v>
      </c>
      <c r="AD12673" s="123">
        <v>43341</v>
      </c>
      <c r="AE12673" t="s">
        <v>12431</v>
      </c>
      <c r="AG12673">
        <v>40008463</v>
      </c>
      <c r="AL12673" t="s">
        <v>12430</v>
      </c>
      <c r="AN12673">
        <v>3610315401</v>
      </c>
      <c r="AO12673">
        <v>16</v>
      </c>
      <c r="AP12673" t="s">
        <v>12424</v>
      </c>
      <c r="AQ12673" t="s">
        <v>11408</v>
      </c>
      <c r="AR12673">
        <v>4100</v>
      </c>
      <c r="AT12673">
        <v>0</v>
      </c>
      <c r="AV12673" t="s">
        <v>26058</v>
      </c>
      <c r="AW12673">
        <v>116100</v>
      </c>
    </row>
    <row r="12674" spans="1:49" x14ac:dyDescent="0.25">
      <c r="A12674">
        <v>4100</v>
      </c>
      <c r="B12674">
        <v>30040</v>
      </c>
      <c r="C12674">
        <v>4023</v>
      </c>
      <c r="D12674">
        <v>415</v>
      </c>
      <c r="E12674" s="124" t="s">
        <v>265</v>
      </c>
      <c r="F12674" t="str">
        <f t="shared" si="268"/>
        <v>Tony TracyMCKAY PRESS R.R.D.</v>
      </c>
      <c r="G12674" s="150" t="str">
        <f t="shared" si="269"/>
        <v>Tony Tracy</v>
      </c>
      <c r="H12674" s="149" t="s">
        <v>5866</v>
      </c>
      <c r="I12674">
        <v>40001819</v>
      </c>
      <c r="K12674" t="s">
        <v>26059</v>
      </c>
      <c r="L12674" t="s">
        <v>22946</v>
      </c>
      <c r="M12674" t="s">
        <v>12684</v>
      </c>
      <c r="N12674">
        <v>48642</v>
      </c>
      <c r="Q12674" t="s">
        <v>12415</v>
      </c>
      <c r="R12674" t="s">
        <v>12416</v>
      </c>
      <c r="S12674" t="s">
        <v>26060</v>
      </c>
      <c r="U12674" t="s">
        <v>12418</v>
      </c>
      <c r="W12674">
        <v>11</v>
      </c>
      <c r="X12674">
        <v>1</v>
      </c>
      <c r="Y12674" t="s">
        <v>12419</v>
      </c>
      <c r="Z12674" t="s">
        <v>12420</v>
      </c>
      <c r="AA12674" t="s">
        <v>12421</v>
      </c>
      <c r="AB12674" t="s">
        <v>12430</v>
      </c>
      <c r="AC12674">
        <v>2</v>
      </c>
      <c r="AD12674" s="123">
        <v>39111</v>
      </c>
      <c r="AE12674" t="s">
        <v>12423</v>
      </c>
      <c r="AG12674">
        <v>40001819</v>
      </c>
      <c r="AL12674" t="s">
        <v>12430</v>
      </c>
      <c r="AN12674">
        <v>2311111901</v>
      </c>
      <c r="AO12674">
        <v>16</v>
      </c>
      <c r="AP12674" t="s">
        <v>12424</v>
      </c>
      <c r="AQ12674" t="s">
        <v>11408</v>
      </c>
      <c r="AR12674">
        <v>4100</v>
      </c>
      <c r="AT12674">
        <v>2005</v>
      </c>
      <c r="AV12674" t="s">
        <v>26061</v>
      </c>
      <c r="AW12674">
        <v>116100</v>
      </c>
    </row>
    <row r="12675" spans="1:49" x14ac:dyDescent="0.25">
      <c r="A12675">
        <v>4100</v>
      </c>
      <c r="B12675">
        <v>30040</v>
      </c>
      <c r="C12675">
        <v>4023</v>
      </c>
      <c r="D12675">
        <v>415</v>
      </c>
      <c r="E12675" s="124" t="s">
        <v>265</v>
      </c>
      <c r="F12675" t="str">
        <f t="shared" ref="F12675:F12738" si="270">CONCATENATE(G12675, H12675)</f>
        <v>Tony TracyMDS OF MICHIGAN, INC</v>
      </c>
      <c r="G12675" s="150" t="str">
        <f t="shared" si="269"/>
        <v>Tony Tracy</v>
      </c>
      <c r="H12675" s="149" t="s">
        <v>5892</v>
      </c>
      <c r="I12675">
        <v>40002065</v>
      </c>
      <c r="K12675" t="s">
        <v>26062</v>
      </c>
      <c r="L12675" t="s">
        <v>26063</v>
      </c>
      <c r="M12675" t="s">
        <v>12684</v>
      </c>
      <c r="N12675" t="s">
        <v>26064</v>
      </c>
      <c r="Q12675" t="s">
        <v>12415</v>
      </c>
      <c r="R12675" t="s">
        <v>12416</v>
      </c>
      <c r="S12675" t="s">
        <v>26065</v>
      </c>
      <c r="U12675" t="s">
        <v>12418</v>
      </c>
      <c r="W12675">
        <v>11</v>
      </c>
      <c r="X12675">
        <v>2</v>
      </c>
      <c r="Y12675" t="s">
        <v>12419</v>
      </c>
      <c r="Z12675" t="s">
        <v>12420</v>
      </c>
      <c r="AA12675" t="s">
        <v>12421</v>
      </c>
      <c r="AB12675" t="s">
        <v>12422</v>
      </c>
      <c r="AC12675">
        <v>2</v>
      </c>
      <c r="AD12675" s="123">
        <v>39111</v>
      </c>
      <c r="AE12675" t="s">
        <v>12423</v>
      </c>
      <c r="AG12675">
        <v>40002065</v>
      </c>
      <c r="AL12675" t="s">
        <v>12422</v>
      </c>
      <c r="AN12675">
        <v>2313924501</v>
      </c>
      <c r="AO12675">
        <v>16</v>
      </c>
      <c r="AP12675" t="s">
        <v>12424</v>
      </c>
      <c r="AQ12675" t="s">
        <v>11408</v>
      </c>
      <c r="AR12675">
        <v>4100</v>
      </c>
      <c r="AT12675">
        <v>2005</v>
      </c>
      <c r="AV12675" t="s">
        <v>26066</v>
      </c>
      <c r="AW12675">
        <v>116100</v>
      </c>
    </row>
    <row r="12676" spans="1:49" x14ac:dyDescent="0.25">
      <c r="A12676">
        <v>4100</v>
      </c>
      <c r="B12676">
        <v>30040</v>
      </c>
      <c r="C12676">
        <v>4023</v>
      </c>
      <c r="D12676">
        <v>415</v>
      </c>
      <c r="E12676" s="124" t="s">
        <v>265</v>
      </c>
      <c r="F12676" t="str">
        <f t="shared" si="270"/>
        <v>Tony TracyMENNEL MILLING COMPANY OF MICHIGAN</v>
      </c>
      <c r="G12676" s="150" t="str">
        <f t="shared" si="269"/>
        <v>Tony Tracy</v>
      </c>
      <c r="H12676" s="149" t="s">
        <v>5932</v>
      </c>
      <c r="I12676">
        <v>40006473</v>
      </c>
      <c r="K12676" t="s">
        <v>26067</v>
      </c>
      <c r="L12676" t="s">
        <v>26068</v>
      </c>
      <c r="M12676" t="s">
        <v>12684</v>
      </c>
      <c r="N12676">
        <v>49047</v>
      </c>
      <c r="Q12676" t="s">
        <v>12415</v>
      </c>
      <c r="R12676" t="s">
        <v>12416</v>
      </c>
      <c r="U12676" t="s">
        <v>12418</v>
      </c>
      <c r="W12676">
        <v>11</v>
      </c>
      <c r="X12676">
        <v>1</v>
      </c>
      <c r="Y12676" t="s">
        <v>12419</v>
      </c>
      <c r="Z12676" t="s">
        <v>12420</v>
      </c>
      <c r="AA12676" t="s">
        <v>12429</v>
      </c>
      <c r="AB12676" t="s">
        <v>12422</v>
      </c>
      <c r="AC12676">
        <v>2</v>
      </c>
      <c r="AD12676" s="123">
        <v>40571</v>
      </c>
      <c r="AE12676" t="s">
        <v>12431</v>
      </c>
      <c r="AG12676">
        <v>40006473</v>
      </c>
      <c r="AL12676" t="s">
        <v>12422</v>
      </c>
      <c r="AN12676">
        <v>2302703901</v>
      </c>
      <c r="AO12676">
        <v>16</v>
      </c>
      <c r="AP12676" t="s">
        <v>12424</v>
      </c>
      <c r="AQ12676" t="s">
        <v>11408</v>
      </c>
      <c r="AR12676">
        <v>4100</v>
      </c>
      <c r="AT12676">
        <v>0</v>
      </c>
      <c r="AV12676" t="s">
        <v>23181</v>
      </c>
      <c r="AW12676">
        <v>116100</v>
      </c>
    </row>
    <row r="12677" spans="1:49" x14ac:dyDescent="0.25">
      <c r="A12677">
        <v>4100</v>
      </c>
      <c r="B12677">
        <v>30040</v>
      </c>
      <c r="C12677">
        <v>4023</v>
      </c>
      <c r="D12677">
        <v>415</v>
      </c>
      <c r="E12677" s="124" t="s">
        <v>265</v>
      </c>
      <c r="F12677" t="str">
        <f t="shared" si="270"/>
        <v>Tony TracyMICHIANA SUPPLY, INC.</v>
      </c>
      <c r="G12677" s="150" t="str">
        <f t="shared" si="269"/>
        <v>Tony Tracy</v>
      </c>
      <c r="H12677" s="149" t="s">
        <v>6008</v>
      </c>
      <c r="I12677">
        <v>40007562</v>
      </c>
      <c r="K12677" t="s">
        <v>26069</v>
      </c>
      <c r="L12677" t="s">
        <v>26070</v>
      </c>
      <c r="M12677" t="s">
        <v>12684</v>
      </c>
      <c r="N12677">
        <v>49022</v>
      </c>
      <c r="Q12677" t="s">
        <v>12415</v>
      </c>
      <c r="R12677" t="s">
        <v>12416</v>
      </c>
      <c r="S12677" t="s">
        <v>26071</v>
      </c>
      <c r="U12677" t="s">
        <v>12418</v>
      </c>
      <c r="W12677">
        <v>11</v>
      </c>
      <c r="X12677">
        <v>2</v>
      </c>
      <c r="Y12677" t="s">
        <v>12419</v>
      </c>
      <c r="Z12677" t="s">
        <v>12420</v>
      </c>
      <c r="AA12677" t="s">
        <v>12429</v>
      </c>
      <c r="AB12677" t="s">
        <v>12430</v>
      </c>
      <c r="AC12677">
        <v>2</v>
      </c>
      <c r="AD12677" s="123">
        <v>42104</v>
      </c>
      <c r="AE12677" t="s">
        <v>12431</v>
      </c>
      <c r="AG12677">
        <v>40007562</v>
      </c>
      <c r="AL12677" t="s">
        <v>12430</v>
      </c>
      <c r="AN12677">
        <v>2302101401</v>
      </c>
      <c r="AO12677">
        <v>16</v>
      </c>
      <c r="AP12677" t="s">
        <v>12424</v>
      </c>
      <c r="AQ12677" t="s">
        <v>11408</v>
      </c>
      <c r="AR12677">
        <v>4100</v>
      </c>
      <c r="AT12677">
        <v>0</v>
      </c>
      <c r="AV12677" t="s">
        <v>26072</v>
      </c>
      <c r="AW12677">
        <v>116100</v>
      </c>
    </row>
    <row r="12678" spans="1:49" x14ac:dyDescent="0.25">
      <c r="A12678">
        <v>4100</v>
      </c>
      <c r="B12678">
        <v>30040</v>
      </c>
      <c r="C12678">
        <v>4023</v>
      </c>
      <c r="D12678">
        <v>415</v>
      </c>
      <c r="E12678" s="124" t="s">
        <v>265</v>
      </c>
      <c r="F12678" t="str">
        <f t="shared" si="270"/>
        <v>Tony TracyMICHIGAN IND'L BELTING,INC.</v>
      </c>
      <c r="G12678" s="150" t="str">
        <f t="shared" si="269"/>
        <v>Tony Tracy</v>
      </c>
      <c r="H12678" s="149" t="s">
        <v>6010</v>
      </c>
      <c r="I12678">
        <v>40004230</v>
      </c>
      <c r="K12678" t="s">
        <v>26073</v>
      </c>
      <c r="L12678" t="s">
        <v>16947</v>
      </c>
      <c r="M12678" t="s">
        <v>12684</v>
      </c>
      <c r="N12678" t="s">
        <v>26074</v>
      </c>
      <c r="Q12678" t="s">
        <v>12415</v>
      </c>
      <c r="R12678" t="s">
        <v>12416</v>
      </c>
      <c r="S12678" t="s">
        <v>26075</v>
      </c>
      <c r="U12678" t="s">
        <v>12418</v>
      </c>
      <c r="W12678">
        <v>11</v>
      </c>
      <c r="X12678">
        <v>2</v>
      </c>
      <c r="Y12678" t="s">
        <v>12472</v>
      </c>
      <c r="Z12678" t="s">
        <v>12420</v>
      </c>
      <c r="AA12678" t="s">
        <v>12421</v>
      </c>
      <c r="AB12678" t="s">
        <v>12422</v>
      </c>
      <c r="AC12678">
        <v>2</v>
      </c>
      <c r="AD12678" s="123">
        <v>39111</v>
      </c>
      <c r="AE12678" t="s">
        <v>12423</v>
      </c>
      <c r="AG12678">
        <v>40004230</v>
      </c>
      <c r="AL12678" t="s">
        <v>12422</v>
      </c>
      <c r="AN12678">
        <v>2316310501</v>
      </c>
      <c r="AO12678">
        <v>16</v>
      </c>
      <c r="AP12678" t="s">
        <v>12424</v>
      </c>
      <c r="AQ12678" t="s">
        <v>11408</v>
      </c>
      <c r="AR12678">
        <v>4100</v>
      </c>
      <c r="AT12678">
        <v>0</v>
      </c>
      <c r="AV12678" t="s">
        <v>26076</v>
      </c>
      <c r="AW12678">
        <v>116100</v>
      </c>
    </row>
    <row r="12679" spans="1:49" x14ac:dyDescent="0.25">
      <c r="A12679">
        <v>4100</v>
      </c>
      <c r="B12679">
        <v>30040</v>
      </c>
      <c r="C12679">
        <v>4023</v>
      </c>
      <c r="D12679">
        <v>415</v>
      </c>
      <c r="E12679" s="124" t="s">
        <v>265</v>
      </c>
      <c r="F12679" t="str">
        <f t="shared" si="270"/>
        <v>Tony TracyMIDLANDS MILLROOM SUPPLY, INC</v>
      </c>
      <c r="G12679" s="150" t="str">
        <f t="shared" si="269"/>
        <v>Tony Tracy</v>
      </c>
      <c r="H12679" s="149" t="s">
        <v>6025</v>
      </c>
      <c r="I12679">
        <v>40006673</v>
      </c>
      <c r="K12679" t="s">
        <v>26077</v>
      </c>
      <c r="L12679" t="s">
        <v>20256</v>
      </c>
      <c r="M12679" t="s">
        <v>12521</v>
      </c>
      <c r="N12679">
        <v>44705</v>
      </c>
      <c r="Q12679" t="s">
        <v>12415</v>
      </c>
      <c r="R12679" t="s">
        <v>12416</v>
      </c>
      <c r="S12679" t="s">
        <v>26078</v>
      </c>
      <c r="U12679" t="s">
        <v>12418</v>
      </c>
      <c r="W12679">
        <v>11</v>
      </c>
      <c r="X12679">
        <v>0</v>
      </c>
      <c r="Y12679" t="s">
        <v>12419</v>
      </c>
      <c r="Z12679" t="s">
        <v>12420</v>
      </c>
      <c r="AA12679" t="s">
        <v>12429</v>
      </c>
      <c r="AB12679" t="s">
        <v>12422</v>
      </c>
      <c r="AC12679">
        <v>2</v>
      </c>
      <c r="AD12679" s="123">
        <v>40842</v>
      </c>
      <c r="AE12679" t="s">
        <v>12431</v>
      </c>
      <c r="AG12679">
        <v>40006673</v>
      </c>
      <c r="AL12679" t="s">
        <v>12422</v>
      </c>
      <c r="AN12679">
        <v>3615104001</v>
      </c>
      <c r="AO12679">
        <v>16</v>
      </c>
      <c r="AP12679" t="s">
        <v>12424</v>
      </c>
      <c r="AQ12679" t="s">
        <v>11408</v>
      </c>
      <c r="AR12679">
        <v>4100</v>
      </c>
      <c r="AT12679">
        <v>0</v>
      </c>
      <c r="AV12679" t="s">
        <v>26079</v>
      </c>
      <c r="AW12679">
        <v>116100</v>
      </c>
    </row>
    <row r="12680" spans="1:49" x14ac:dyDescent="0.25">
      <c r="A12680">
        <v>4100</v>
      </c>
      <c r="B12680">
        <v>30040</v>
      </c>
      <c r="C12680">
        <v>4023</v>
      </c>
      <c r="D12680">
        <v>415</v>
      </c>
      <c r="E12680" s="124" t="s">
        <v>265</v>
      </c>
      <c r="F12680" t="str">
        <f t="shared" si="270"/>
        <v>Tony TracyMIDLANDS TECHNOLOGY INC</v>
      </c>
      <c r="G12680" s="150" t="str">
        <f t="shared" si="269"/>
        <v>Tony Tracy</v>
      </c>
      <c r="H12680" s="149" t="s">
        <v>6026</v>
      </c>
      <c r="I12680">
        <v>40008665</v>
      </c>
      <c r="L12680" t="s">
        <v>20256</v>
      </c>
      <c r="M12680" t="s">
        <v>12521</v>
      </c>
      <c r="O12680">
        <v>8646</v>
      </c>
      <c r="P12680">
        <v>44711</v>
      </c>
      <c r="Q12680" t="s">
        <v>12415</v>
      </c>
      <c r="R12680" t="s">
        <v>12416</v>
      </c>
      <c r="S12680" t="s">
        <v>26080</v>
      </c>
      <c r="U12680" t="s">
        <v>12418</v>
      </c>
      <c r="W12680">
        <v>11</v>
      </c>
      <c r="X12680">
        <v>0</v>
      </c>
      <c r="Y12680" t="s">
        <v>12419</v>
      </c>
      <c r="Z12680" t="s">
        <v>12420</v>
      </c>
      <c r="AA12680" t="s">
        <v>12429</v>
      </c>
      <c r="AB12680" t="s">
        <v>12422</v>
      </c>
      <c r="AC12680">
        <v>2</v>
      </c>
      <c r="AD12680" s="123">
        <v>43671</v>
      </c>
      <c r="AE12680" t="s">
        <v>12431</v>
      </c>
      <c r="AG12680">
        <v>40008665</v>
      </c>
      <c r="AL12680" t="s">
        <v>12422</v>
      </c>
      <c r="AN12680">
        <v>3615104001</v>
      </c>
      <c r="AO12680">
        <v>16</v>
      </c>
      <c r="AP12680" t="s">
        <v>12424</v>
      </c>
      <c r="AQ12680" t="s">
        <v>11408</v>
      </c>
      <c r="AR12680">
        <v>4100</v>
      </c>
      <c r="AT12680">
        <v>0</v>
      </c>
      <c r="AV12680" t="s">
        <v>26081</v>
      </c>
      <c r="AW12680">
        <v>116100</v>
      </c>
    </row>
    <row r="12681" spans="1:49" x14ac:dyDescent="0.25">
      <c r="A12681">
        <v>4100</v>
      </c>
      <c r="B12681">
        <v>30040</v>
      </c>
      <c r="C12681">
        <v>4023</v>
      </c>
      <c r="D12681">
        <v>415</v>
      </c>
      <c r="E12681" s="124" t="s">
        <v>265</v>
      </c>
      <c r="F12681" t="str">
        <f t="shared" si="270"/>
        <v>Tony TracyMIDWEST CONVEYING SOLUTIONS</v>
      </c>
      <c r="G12681" s="150" t="str">
        <f t="shared" si="269"/>
        <v>Tony Tracy</v>
      </c>
      <c r="H12681" s="149" t="s">
        <v>6035</v>
      </c>
      <c r="I12681">
        <v>40007222</v>
      </c>
      <c r="K12681" t="s">
        <v>26082</v>
      </c>
      <c r="L12681" t="s">
        <v>24596</v>
      </c>
      <c r="M12681" t="s">
        <v>12521</v>
      </c>
      <c r="N12681">
        <v>43612</v>
      </c>
      <c r="Q12681" t="s">
        <v>12415</v>
      </c>
      <c r="R12681" t="s">
        <v>12416</v>
      </c>
      <c r="S12681" t="s">
        <v>26083</v>
      </c>
      <c r="U12681" t="s">
        <v>12418</v>
      </c>
      <c r="W12681">
        <v>11</v>
      </c>
      <c r="X12681">
        <v>2</v>
      </c>
      <c r="Y12681" t="s">
        <v>12419</v>
      </c>
      <c r="Z12681" t="s">
        <v>12420</v>
      </c>
      <c r="AA12681" t="s">
        <v>12429</v>
      </c>
      <c r="AB12681" t="s">
        <v>12422</v>
      </c>
      <c r="AC12681">
        <v>2</v>
      </c>
      <c r="AD12681" s="123">
        <v>41589</v>
      </c>
      <c r="AE12681" t="s">
        <v>12431</v>
      </c>
      <c r="AG12681">
        <v>40007222</v>
      </c>
      <c r="AL12681" t="s">
        <v>12422</v>
      </c>
      <c r="AN12681">
        <v>3609524901</v>
      </c>
      <c r="AO12681">
        <v>16</v>
      </c>
      <c r="AP12681" t="s">
        <v>12424</v>
      </c>
      <c r="AQ12681" t="s">
        <v>11408</v>
      </c>
      <c r="AR12681">
        <v>4100</v>
      </c>
      <c r="AT12681">
        <v>0</v>
      </c>
      <c r="AV12681" t="s">
        <v>21710</v>
      </c>
      <c r="AW12681">
        <v>116100</v>
      </c>
    </row>
    <row r="12682" spans="1:49" x14ac:dyDescent="0.25">
      <c r="A12682">
        <v>4100</v>
      </c>
      <c r="B12682">
        <v>30040</v>
      </c>
      <c r="C12682">
        <v>4023</v>
      </c>
      <c r="D12682">
        <v>415</v>
      </c>
      <c r="E12682" s="124" t="s">
        <v>265</v>
      </c>
      <c r="F12682" t="str">
        <f t="shared" si="270"/>
        <v>Tony TracyMIDWEST MINE SERVICES</v>
      </c>
      <c r="G12682" s="150" t="str">
        <f t="shared" si="269"/>
        <v>Tony Tracy</v>
      </c>
      <c r="H12682" s="149" t="s">
        <v>6075</v>
      </c>
      <c r="I12682">
        <v>40001045</v>
      </c>
      <c r="J12682" t="s">
        <v>26084</v>
      </c>
      <c r="K12682" t="s">
        <v>26085</v>
      </c>
      <c r="L12682" t="s">
        <v>26086</v>
      </c>
      <c r="M12682" t="s">
        <v>12521</v>
      </c>
      <c r="N12682">
        <v>43619</v>
      </c>
      <c r="Q12682" t="s">
        <v>12415</v>
      </c>
      <c r="R12682" t="s">
        <v>12416</v>
      </c>
      <c r="S12682" t="s">
        <v>26087</v>
      </c>
      <c r="U12682" t="s">
        <v>12418</v>
      </c>
      <c r="V12682">
        <v>208</v>
      </c>
      <c r="W12682">
        <v>11</v>
      </c>
      <c r="X12682">
        <v>2</v>
      </c>
      <c r="Y12682" t="s">
        <v>12472</v>
      </c>
      <c r="Z12682" t="s">
        <v>12420</v>
      </c>
      <c r="AA12682" t="s">
        <v>12421</v>
      </c>
      <c r="AB12682" t="s">
        <v>12478</v>
      </c>
      <c r="AC12682">
        <v>2</v>
      </c>
      <c r="AD12682" s="123">
        <v>39111</v>
      </c>
      <c r="AE12682" t="s">
        <v>12423</v>
      </c>
      <c r="AG12682">
        <v>40001045</v>
      </c>
      <c r="AL12682" t="s">
        <v>12478</v>
      </c>
      <c r="AN12682">
        <v>3617331601</v>
      </c>
      <c r="AO12682">
        <v>16</v>
      </c>
      <c r="AP12682" t="s">
        <v>12424</v>
      </c>
      <c r="AQ12682" t="s">
        <v>11408</v>
      </c>
      <c r="AR12682">
        <v>4100</v>
      </c>
      <c r="AT12682">
        <v>0</v>
      </c>
      <c r="AV12682" t="s">
        <v>26088</v>
      </c>
      <c r="AW12682">
        <v>116100</v>
      </c>
    </row>
    <row r="12683" spans="1:49" x14ac:dyDescent="0.25">
      <c r="A12683">
        <v>4100</v>
      </c>
      <c r="B12683">
        <v>30040</v>
      </c>
      <c r="C12683">
        <v>4023</v>
      </c>
      <c r="D12683">
        <v>415</v>
      </c>
      <c r="E12683" s="124" t="s">
        <v>265</v>
      </c>
      <c r="F12683" t="str">
        <f t="shared" si="270"/>
        <v>Tony TracyMK METAL PRODUCTS, INC.</v>
      </c>
      <c r="G12683" s="150" t="str">
        <f t="shared" si="269"/>
        <v>Tony Tracy</v>
      </c>
      <c r="H12683" s="149" t="s">
        <v>6135</v>
      </c>
      <c r="I12683">
        <v>40007075</v>
      </c>
      <c r="L12683" t="s">
        <v>15953</v>
      </c>
      <c r="M12683" t="s">
        <v>12521</v>
      </c>
      <c r="O12683">
        <v>878</v>
      </c>
      <c r="P12683">
        <v>44901</v>
      </c>
      <c r="Q12683" t="s">
        <v>12415</v>
      </c>
      <c r="R12683" t="s">
        <v>12416</v>
      </c>
      <c r="S12683" t="s">
        <v>26089</v>
      </c>
      <c r="U12683" t="s">
        <v>12418</v>
      </c>
      <c r="W12683">
        <v>11</v>
      </c>
      <c r="X12683">
        <v>0</v>
      </c>
      <c r="Y12683" t="s">
        <v>12419</v>
      </c>
      <c r="Z12683" t="s">
        <v>12420</v>
      </c>
      <c r="AA12683" t="s">
        <v>12429</v>
      </c>
      <c r="AB12683" t="s">
        <v>12422</v>
      </c>
      <c r="AC12683">
        <v>2</v>
      </c>
      <c r="AD12683" s="123">
        <v>41400</v>
      </c>
      <c r="AE12683" t="s">
        <v>12431</v>
      </c>
      <c r="AG12683">
        <v>40007075</v>
      </c>
      <c r="AL12683" t="s">
        <v>12422</v>
      </c>
      <c r="AN12683">
        <v>3613913901</v>
      </c>
      <c r="AO12683">
        <v>16</v>
      </c>
      <c r="AP12683" t="s">
        <v>12424</v>
      </c>
      <c r="AQ12683" t="s">
        <v>11408</v>
      </c>
      <c r="AR12683">
        <v>4100</v>
      </c>
      <c r="AT12683">
        <v>0</v>
      </c>
      <c r="AV12683" t="s">
        <v>26090</v>
      </c>
      <c r="AW12683">
        <v>116100</v>
      </c>
    </row>
    <row r="12684" spans="1:49" x14ac:dyDescent="0.25">
      <c r="A12684">
        <v>4100</v>
      </c>
      <c r="B12684">
        <v>30040</v>
      </c>
      <c r="C12684">
        <v>4023</v>
      </c>
      <c r="D12684">
        <v>415</v>
      </c>
      <c r="E12684" s="124" t="s">
        <v>265</v>
      </c>
      <c r="F12684" t="str">
        <f t="shared" si="270"/>
        <v>Tony TracyMOLLERS NORTH AMERICA, INC.</v>
      </c>
      <c r="G12684" s="150" t="str">
        <f t="shared" si="269"/>
        <v>Tony Tracy</v>
      </c>
      <c r="H12684" s="149" t="s">
        <v>6164</v>
      </c>
      <c r="I12684">
        <v>40006509</v>
      </c>
      <c r="K12684" t="s">
        <v>26091</v>
      </c>
      <c r="L12684" t="s">
        <v>13265</v>
      </c>
      <c r="M12684" t="s">
        <v>12684</v>
      </c>
      <c r="N12684">
        <v>49512</v>
      </c>
      <c r="Q12684" t="s">
        <v>12415</v>
      </c>
      <c r="R12684" t="s">
        <v>12416</v>
      </c>
      <c r="S12684" t="s">
        <v>26092</v>
      </c>
      <c r="U12684" t="s">
        <v>12418</v>
      </c>
      <c r="W12684">
        <v>11</v>
      </c>
      <c r="X12684">
        <v>0</v>
      </c>
      <c r="Y12684" t="s">
        <v>12419</v>
      </c>
      <c r="Z12684" t="s">
        <v>12420</v>
      </c>
      <c r="AA12684" t="s">
        <v>12429</v>
      </c>
      <c r="AB12684" t="s">
        <v>12422</v>
      </c>
      <c r="AC12684">
        <v>2</v>
      </c>
      <c r="AD12684" s="123">
        <v>40616</v>
      </c>
      <c r="AE12684" t="s">
        <v>12431</v>
      </c>
      <c r="AG12684">
        <v>40006509</v>
      </c>
      <c r="AL12684" t="s">
        <v>12422</v>
      </c>
      <c r="AN12684">
        <v>2308106401</v>
      </c>
      <c r="AO12684">
        <v>16</v>
      </c>
      <c r="AP12684" t="s">
        <v>12424</v>
      </c>
      <c r="AQ12684" t="s">
        <v>11408</v>
      </c>
      <c r="AR12684">
        <v>4100</v>
      </c>
      <c r="AT12684">
        <v>0</v>
      </c>
      <c r="AV12684" t="s">
        <v>26093</v>
      </c>
      <c r="AW12684">
        <v>116100</v>
      </c>
    </row>
    <row r="12685" spans="1:49" x14ac:dyDescent="0.25">
      <c r="A12685">
        <v>4100</v>
      </c>
      <c r="B12685">
        <v>30040</v>
      </c>
      <c r="C12685">
        <v>4023</v>
      </c>
      <c r="D12685">
        <v>415</v>
      </c>
      <c r="E12685" s="124" t="s">
        <v>265</v>
      </c>
      <c r="F12685" t="str">
        <f t="shared" si="270"/>
        <v>Tony TracyMOLTEN - NORTH AMERICA CORP</v>
      </c>
      <c r="G12685" s="150" t="str">
        <f t="shared" si="269"/>
        <v>Tony Tracy</v>
      </c>
      <c r="H12685" s="149" t="s">
        <v>6166</v>
      </c>
      <c r="I12685">
        <v>40007469</v>
      </c>
      <c r="L12685" t="s">
        <v>18984</v>
      </c>
      <c r="M12685" t="s">
        <v>12521</v>
      </c>
      <c r="O12685">
        <v>1451</v>
      </c>
      <c r="P12685">
        <v>45840</v>
      </c>
      <c r="Q12685" t="s">
        <v>12415</v>
      </c>
      <c r="R12685" t="s">
        <v>12416</v>
      </c>
      <c r="S12685" t="s">
        <v>26094</v>
      </c>
      <c r="U12685" t="s">
        <v>12418</v>
      </c>
      <c r="W12685">
        <v>11</v>
      </c>
      <c r="X12685">
        <v>1</v>
      </c>
      <c r="Y12685" t="s">
        <v>12419</v>
      </c>
      <c r="Z12685" t="s">
        <v>12420</v>
      </c>
      <c r="AA12685" t="s">
        <v>14498</v>
      </c>
      <c r="AB12685" t="s">
        <v>12422</v>
      </c>
      <c r="AC12685">
        <v>2</v>
      </c>
      <c r="AD12685" s="123">
        <v>41983</v>
      </c>
      <c r="AE12685" t="s">
        <v>12431</v>
      </c>
      <c r="AG12685">
        <v>40007469</v>
      </c>
      <c r="AL12685" t="s">
        <v>12422</v>
      </c>
      <c r="AN12685">
        <v>3606308301</v>
      </c>
      <c r="AO12685">
        <v>16</v>
      </c>
      <c r="AP12685" t="s">
        <v>12424</v>
      </c>
      <c r="AQ12685" t="s">
        <v>11408</v>
      </c>
      <c r="AR12685">
        <v>4100</v>
      </c>
      <c r="AT12685">
        <v>0</v>
      </c>
      <c r="AV12685" t="s">
        <v>26095</v>
      </c>
      <c r="AW12685">
        <v>116100</v>
      </c>
    </row>
    <row r="12686" spans="1:49" x14ac:dyDescent="0.25">
      <c r="A12686">
        <v>4100</v>
      </c>
      <c r="B12686">
        <v>30040</v>
      </c>
      <c r="C12686">
        <v>4023</v>
      </c>
      <c r="D12686">
        <v>415</v>
      </c>
      <c r="E12686" s="124" t="s">
        <v>265</v>
      </c>
      <c r="F12686" t="str">
        <f t="shared" si="270"/>
        <v>Tony TracyMOTION IND.</v>
      </c>
      <c r="G12686" s="150" t="str">
        <f t="shared" si="269"/>
        <v>Tony Tracy</v>
      </c>
      <c r="H12686" s="149" t="s">
        <v>13698</v>
      </c>
      <c r="I12686">
        <v>40006389</v>
      </c>
      <c r="K12686" t="s">
        <v>26096</v>
      </c>
      <c r="L12686" t="s">
        <v>25748</v>
      </c>
      <c r="M12686" t="s">
        <v>12684</v>
      </c>
      <c r="N12686" t="s">
        <v>26097</v>
      </c>
      <c r="Q12686" t="s">
        <v>12415</v>
      </c>
      <c r="R12686" t="s">
        <v>12416</v>
      </c>
      <c r="S12686" t="s">
        <v>26098</v>
      </c>
      <c r="U12686" t="s">
        <v>12418</v>
      </c>
      <c r="V12686">
        <v>209</v>
      </c>
      <c r="W12686">
        <v>11</v>
      </c>
      <c r="X12686">
        <v>2</v>
      </c>
      <c r="Y12686" t="s">
        <v>12472</v>
      </c>
      <c r="Z12686" t="s">
        <v>12420</v>
      </c>
      <c r="AA12686" t="s">
        <v>12429</v>
      </c>
      <c r="AB12686" t="s">
        <v>12997</v>
      </c>
      <c r="AC12686">
        <v>2</v>
      </c>
      <c r="AD12686" s="123">
        <v>40448</v>
      </c>
      <c r="AE12686" t="s">
        <v>12431</v>
      </c>
      <c r="AG12686">
        <v>40006389</v>
      </c>
      <c r="AL12686" t="s">
        <v>12997</v>
      </c>
      <c r="AN12686">
        <v>2312510801</v>
      </c>
      <c r="AO12686">
        <v>16</v>
      </c>
      <c r="AP12686" t="s">
        <v>12424</v>
      </c>
      <c r="AQ12686" t="s">
        <v>11408</v>
      </c>
      <c r="AR12686">
        <v>4100</v>
      </c>
      <c r="AT12686">
        <v>0</v>
      </c>
      <c r="AV12686" t="s">
        <v>12998</v>
      </c>
      <c r="AW12686">
        <v>116100</v>
      </c>
    </row>
    <row r="12687" spans="1:49" x14ac:dyDescent="0.25">
      <c r="A12687">
        <v>4100</v>
      </c>
      <c r="B12687">
        <v>30040</v>
      </c>
      <c r="C12687">
        <v>4023</v>
      </c>
      <c r="D12687">
        <v>415</v>
      </c>
      <c r="E12687" s="124" t="s">
        <v>265</v>
      </c>
      <c r="F12687" t="str">
        <f t="shared" si="270"/>
        <v>Tony TracyMOTION IND. - CLEVELAND OH</v>
      </c>
      <c r="G12687" s="150" t="str">
        <f t="shared" si="269"/>
        <v>Tony Tracy</v>
      </c>
      <c r="H12687" s="149" t="s">
        <v>13702</v>
      </c>
      <c r="I12687">
        <v>40001050</v>
      </c>
      <c r="K12687" t="s">
        <v>26099</v>
      </c>
      <c r="L12687" t="s">
        <v>12520</v>
      </c>
      <c r="M12687" t="s">
        <v>12521</v>
      </c>
      <c r="N12687" t="s">
        <v>26100</v>
      </c>
      <c r="Q12687" t="s">
        <v>12415</v>
      </c>
      <c r="R12687" t="s">
        <v>12416</v>
      </c>
      <c r="S12687" t="s">
        <v>26101</v>
      </c>
      <c r="U12687" t="s">
        <v>12418</v>
      </c>
      <c r="V12687">
        <v>209</v>
      </c>
      <c r="W12687">
        <v>11</v>
      </c>
      <c r="X12687">
        <v>2</v>
      </c>
      <c r="Y12687" t="s">
        <v>12419</v>
      </c>
      <c r="Z12687" t="s">
        <v>12420</v>
      </c>
      <c r="AA12687" t="s">
        <v>12421</v>
      </c>
      <c r="AB12687" t="s">
        <v>12997</v>
      </c>
      <c r="AC12687">
        <v>2</v>
      </c>
      <c r="AD12687" s="123">
        <v>39111</v>
      </c>
      <c r="AE12687" t="s">
        <v>12423</v>
      </c>
      <c r="AG12687">
        <v>40001050</v>
      </c>
      <c r="AL12687" t="s">
        <v>12997</v>
      </c>
      <c r="AN12687">
        <v>3603505101</v>
      </c>
      <c r="AO12687">
        <v>16</v>
      </c>
      <c r="AP12687" t="s">
        <v>12424</v>
      </c>
      <c r="AQ12687" t="s">
        <v>11408</v>
      </c>
      <c r="AR12687">
        <v>4100</v>
      </c>
      <c r="AT12687">
        <v>2005</v>
      </c>
      <c r="AV12687" t="s">
        <v>12998</v>
      </c>
      <c r="AW12687">
        <v>116100</v>
      </c>
    </row>
    <row r="12688" spans="1:49" x14ac:dyDescent="0.25">
      <c r="A12688">
        <v>4100</v>
      </c>
      <c r="B12688">
        <v>30040</v>
      </c>
      <c r="C12688">
        <v>4023</v>
      </c>
      <c r="D12688">
        <v>415</v>
      </c>
      <c r="E12688" s="124" t="s">
        <v>265</v>
      </c>
      <c r="F12688" t="str">
        <f t="shared" si="270"/>
        <v>Tony TracyMOTION IND. - NORTH CANTON OH</v>
      </c>
      <c r="G12688" s="150" t="str">
        <f t="shared" si="269"/>
        <v>Tony Tracy</v>
      </c>
      <c r="H12688" s="149" t="s">
        <v>13724</v>
      </c>
      <c r="I12688">
        <v>40001697</v>
      </c>
      <c r="K12688" t="s">
        <v>26102</v>
      </c>
      <c r="L12688" t="s">
        <v>26103</v>
      </c>
      <c r="M12688" t="s">
        <v>12521</v>
      </c>
      <c r="N12688" t="s">
        <v>26104</v>
      </c>
      <c r="Q12688" t="s">
        <v>12415</v>
      </c>
      <c r="R12688" t="s">
        <v>12416</v>
      </c>
      <c r="U12688" t="s">
        <v>12418</v>
      </c>
      <c r="V12688">
        <v>209</v>
      </c>
      <c r="W12688">
        <v>11</v>
      </c>
      <c r="X12688">
        <v>2</v>
      </c>
      <c r="Y12688" t="s">
        <v>12472</v>
      </c>
      <c r="Z12688" t="s">
        <v>12420</v>
      </c>
      <c r="AA12688" t="s">
        <v>12421</v>
      </c>
      <c r="AB12688" t="s">
        <v>12997</v>
      </c>
      <c r="AC12688">
        <v>2</v>
      </c>
      <c r="AD12688" s="123">
        <v>39111</v>
      </c>
      <c r="AE12688" t="s">
        <v>12423</v>
      </c>
      <c r="AG12688">
        <v>40001697</v>
      </c>
      <c r="AL12688" t="s">
        <v>12997</v>
      </c>
      <c r="AN12688">
        <v>3615118401</v>
      </c>
      <c r="AO12688">
        <v>16</v>
      </c>
      <c r="AP12688" t="s">
        <v>12424</v>
      </c>
      <c r="AQ12688" t="s">
        <v>11408</v>
      </c>
      <c r="AR12688">
        <v>4100</v>
      </c>
      <c r="AT12688">
        <v>2005</v>
      </c>
      <c r="AV12688" t="s">
        <v>12998</v>
      </c>
      <c r="AW12688">
        <v>116100</v>
      </c>
    </row>
    <row r="12689" spans="1:49" x14ac:dyDescent="0.25">
      <c r="A12689">
        <v>4100</v>
      </c>
      <c r="B12689">
        <v>30040</v>
      </c>
      <c r="C12689">
        <v>4023</v>
      </c>
      <c r="D12689">
        <v>415</v>
      </c>
      <c r="E12689" s="124" t="s">
        <v>265</v>
      </c>
      <c r="F12689" t="str">
        <f t="shared" si="270"/>
        <v>Tony TracyMOTION IND. - SAGINAW MI</v>
      </c>
      <c r="G12689" s="150" t="str">
        <f t="shared" si="269"/>
        <v>Tony Tracy</v>
      </c>
      <c r="H12689" s="149" t="s">
        <v>13727</v>
      </c>
      <c r="I12689">
        <v>40001319</v>
      </c>
      <c r="K12689" t="s">
        <v>26105</v>
      </c>
      <c r="L12689" t="s">
        <v>14536</v>
      </c>
      <c r="M12689" t="s">
        <v>12684</v>
      </c>
      <c r="N12689" t="s">
        <v>26106</v>
      </c>
      <c r="Q12689" t="s">
        <v>12415</v>
      </c>
      <c r="R12689" t="s">
        <v>12416</v>
      </c>
      <c r="S12689" t="s">
        <v>26107</v>
      </c>
      <c r="U12689" t="s">
        <v>12418</v>
      </c>
      <c r="V12689">
        <v>209</v>
      </c>
      <c r="W12689">
        <v>11</v>
      </c>
      <c r="X12689">
        <v>2</v>
      </c>
      <c r="Y12689" t="s">
        <v>12419</v>
      </c>
      <c r="Z12689" t="s">
        <v>12420</v>
      </c>
      <c r="AA12689" t="s">
        <v>12421</v>
      </c>
      <c r="AB12689" t="s">
        <v>12997</v>
      </c>
      <c r="AC12689">
        <v>2</v>
      </c>
      <c r="AD12689" s="123">
        <v>39111</v>
      </c>
      <c r="AE12689" t="s">
        <v>12423</v>
      </c>
      <c r="AG12689">
        <v>40001319</v>
      </c>
      <c r="AL12689" t="s">
        <v>12997</v>
      </c>
      <c r="AN12689">
        <v>2314515801</v>
      </c>
      <c r="AO12689">
        <v>16</v>
      </c>
      <c r="AP12689" t="s">
        <v>12424</v>
      </c>
      <c r="AQ12689" t="s">
        <v>11408</v>
      </c>
      <c r="AR12689">
        <v>4100</v>
      </c>
      <c r="AT12689">
        <v>0</v>
      </c>
      <c r="AV12689" t="s">
        <v>12998</v>
      </c>
      <c r="AW12689">
        <v>116100</v>
      </c>
    </row>
    <row r="12690" spans="1:49" x14ac:dyDescent="0.25">
      <c r="A12690">
        <v>4100</v>
      </c>
      <c r="B12690">
        <v>30040</v>
      </c>
      <c r="C12690">
        <v>4023</v>
      </c>
      <c r="D12690">
        <v>415</v>
      </c>
      <c r="E12690" s="124" t="s">
        <v>265</v>
      </c>
      <c r="F12690" t="str">
        <f t="shared" si="270"/>
        <v>Tony TracyMOTION IND. - TAYLOR MI</v>
      </c>
      <c r="G12690" s="150" t="str">
        <f t="shared" si="269"/>
        <v>Tony Tracy</v>
      </c>
      <c r="H12690" s="149" t="s">
        <v>13731</v>
      </c>
      <c r="I12690">
        <v>40003339</v>
      </c>
      <c r="K12690" t="s">
        <v>26108</v>
      </c>
      <c r="L12690" t="s">
        <v>12683</v>
      </c>
      <c r="M12690" t="s">
        <v>12684</v>
      </c>
      <c r="N12690">
        <v>48180</v>
      </c>
      <c r="Q12690" t="s">
        <v>12415</v>
      </c>
      <c r="R12690" t="s">
        <v>12416</v>
      </c>
      <c r="S12690" t="s">
        <v>26109</v>
      </c>
      <c r="U12690" t="s">
        <v>12418</v>
      </c>
      <c r="V12690">
        <v>209</v>
      </c>
      <c r="W12690">
        <v>11</v>
      </c>
      <c r="X12690">
        <v>1</v>
      </c>
      <c r="Y12690" t="s">
        <v>12419</v>
      </c>
      <c r="Z12690" t="s">
        <v>12420</v>
      </c>
      <c r="AA12690" t="s">
        <v>12421</v>
      </c>
      <c r="AB12690" t="s">
        <v>12997</v>
      </c>
      <c r="AC12690">
        <v>2</v>
      </c>
      <c r="AD12690" s="123">
        <v>39111</v>
      </c>
      <c r="AE12690" t="s">
        <v>12423</v>
      </c>
      <c r="AG12690">
        <v>40003339</v>
      </c>
      <c r="AL12690" t="s">
        <v>12997</v>
      </c>
      <c r="AN12690">
        <v>2316322101</v>
      </c>
      <c r="AO12690">
        <v>16</v>
      </c>
      <c r="AP12690" t="s">
        <v>12424</v>
      </c>
      <c r="AQ12690" t="s">
        <v>11408</v>
      </c>
      <c r="AR12690">
        <v>4100</v>
      </c>
      <c r="AT12690">
        <v>0</v>
      </c>
      <c r="AV12690" t="s">
        <v>12998</v>
      </c>
      <c r="AW12690">
        <v>116100</v>
      </c>
    </row>
    <row r="12691" spans="1:49" x14ac:dyDescent="0.25">
      <c r="A12691">
        <v>4100</v>
      </c>
      <c r="B12691">
        <v>30040</v>
      </c>
      <c r="C12691">
        <v>4023</v>
      </c>
      <c r="D12691">
        <v>415</v>
      </c>
      <c r="E12691" s="124" t="s">
        <v>265</v>
      </c>
      <c r="F12691" t="str">
        <f t="shared" si="270"/>
        <v>Tony TracyMOTION IND.-FINDLAY OH</v>
      </c>
      <c r="G12691" s="150" t="str">
        <f t="shared" si="269"/>
        <v>Tony Tracy</v>
      </c>
      <c r="H12691" s="149" t="s">
        <v>13741</v>
      </c>
      <c r="I12691">
        <v>40005346</v>
      </c>
      <c r="K12691" t="s">
        <v>26110</v>
      </c>
      <c r="L12691" t="s">
        <v>18984</v>
      </c>
      <c r="M12691" t="s">
        <v>12521</v>
      </c>
      <c r="N12691" t="s">
        <v>26111</v>
      </c>
      <c r="Q12691" t="s">
        <v>12415</v>
      </c>
      <c r="R12691" t="s">
        <v>12416</v>
      </c>
      <c r="S12691" t="s">
        <v>26112</v>
      </c>
      <c r="U12691" t="s">
        <v>12418</v>
      </c>
      <c r="V12691">
        <v>209</v>
      </c>
      <c r="W12691">
        <v>11</v>
      </c>
      <c r="X12691">
        <v>2</v>
      </c>
      <c r="Y12691" t="s">
        <v>12419</v>
      </c>
      <c r="Z12691" t="s">
        <v>12420</v>
      </c>
      <c r="AA12691" t="s">
        <v>12429</v>
      </c>
      <c r="AB12691" t="s">
        <v>12997</v>
      </c>
      <c r="AC12691">
        <v>2</v>
      </c>
      <c r="AD12691" s="123">
        <v>39462</v>
      </c>
      <c r="AE12691" t="s">
        <v>12633</v>
      </c>
      <c r="AG12691">
        <v>40005346</v>
      </c>
      <c r="AL12691" t="s">
        <v>12997</v>
      </c>
      <c r="AN12691">
        <v>3606308301</v>
      </c>
      <c r="AO12691">
        <v>16</v>
      </c>
      <c r="AP12691" t="s">
        <v>12424</v>
      </c>
      <c r="AQ12691" t="s">
        <v>11408</v>
      </c>
      <c r="AR12691">
        <v>4100</v>
      </c>
      <c r="AT12691">
        <v>0</v>
      </c>
      <c r="AV12691" t="s">
        <v>12998</v>
      </c>
      <c r="AW12691">
        <v>116100</v>
      </c>
    </row>
    <row r="12692" spans="1:49" x14ac:dyDescent="0.25">
      <c r="A12692">
        <v>4100</v>
      </c>
      <c r="B12692">
        <v>30040</v>
      </c>
      <c r="C12692">
        <v>4023</v>
      </c>
      <c r="D12692">
        <v>415</v>
      </c>
      <c r="E12692" s="124" t="s">
        <v>265</v>
      </c>
      <c r="F12692" t="str">
        <f t="shared" si="270"/>
        <v>Tony TracyMOTION INDUSTRIES - DEFIANCE, OH</v>
      </c>
      <c r="G12692" s="150" t="str">
        <f t="shared" si="269"/>
        <v>Tony Tracy</v>
      </c>
      <c r="H12692" s="149" t="s">
        <v>6337</v>
      </c>
      <c r="I12692">
        <v>40008504</v>
      </c>
      <c r="K12692" t="s">
        <v>26113</v>
      </c>
      <c r="L12692" t="s">
        <v>26114</v>
      </c>
      <c r="M12692" t="s">
        <v>12521</v>
      </c>
      <c r="N12692">
        <v>43512</v>
      </c>
      <c r="Q12692" t="s">
        <v>12415</v>
      </c>
      <c r="R12692" t="s">
        <v>12416</v>
      </c>
      <c r="S12692" t="s">
        <v>26115</v>
      </c>
      <c r="U12692" t="s">
        <v>12418</v>
      </c>
      <c r="V12692">
        <v>209</v>
      </c>
      <c r="W12692">
        <v>11</v>
      </c>
      <c r="X12692">
        <v>2</v>
      </c>
      <c r="Y12692" t="s">
        <v>12472</v>
      </c>
      <c r="Z12692" t="s">
        <v>12420</v>
      </c>
      <c r="AA12692" t="s">
        <v>12429</v>
      </c>
      <c r="AB12692" t="s">
        <v>12997</v>
      </c>
      <c r="AC12692">
        <v>2</v>
      </c>
      <c r="AD12692" s="123">
        <v>43392</v>
      </c>
      <c r="AE12692" t="s">
        <v>12431</v>
      </c>
      <c r="AG12692">
        <v>40008504</v>
      </c>
      <c r="AL12692" t="s">
        <v>12997</v>
      </c>
      <c r="AN12692">
        <v>3603906501</v>
      </c>
      <c r="AO12692">
        <v>16</v>
      </c>
      <c r="AP12692" t="s">
        <v>12424</v>
      </c>
      <c r="AQ12692" t="s">
        <v>11408</v>
      </c>
      <c r="AR12692">
        <v>4100</v>
      </c>
      <c r="AT12692">
        <v>0</v>
      </c>
      <c r="AV12692" t="s">
        <v>26116</v>
      </c>
      <c r="AW12692">
        <v>116100</v>
      </c>
    </row>
    <row r="12693" spans="1:49" x14ac:dyDescent="0.25">
      <c r="A12693">
        <v>4100</v>
      </c>
      <c r="B12693">
        <v>30040</v>
      </c>
      <c r="C12693">
        <v>4023</v>
      </c>
      <c r="D12693">
        <v>415</v>
      </c>
      <c r="E12693" s="124" t="s">
        <v>265</v>
      </c>
      <c r="F12693" t="str">
        <f t="shared" si="270"/>
        <v>Tony TracyMOTION INDUSTRIES MARYSVILLE OH</v>
      </c>
      <c r="G12693" s="150" t="str">
        <f t="shared" ref="G12693:G12756" si="271">RIGHT(E12693,LEN(E12693)-3)</f>
        <v>Tony Tracy</v>
      </c>
      <c r="H12693" s="149" t="s">
        <v>13857</v>
      </c>
      <c r="I12693">
        <v>40004240</v>
      </c>
      <c r="K12693" t="s">
        <v>20317</v>
      </c>
      <c r="L12693" t="s">
        <v>14240</v>
      </c>
      <c r="M12693" t="s">
        <v>12521</v>
      </c>
      <c r="N12693" t="s">
        <v>26117</v>
      </c>
      <c r="Q12693" t="s">
        <v>12415</v>
      </c>
      <c r="R12693" t="s">
        <v>12416</v>
      </c>
      <c r="S12693" t="s">
        <v>26118</v>
      </c>
      <c r="U12693" t="s">
        <v>12418</v>
      </c>
      <c r="V12693">
        <v>209</v>
      </c>
      <c r="W12693">
        <v>11</v>
      </c>
      <c r="X12693">
        <v>2</v>
      </c>
      <c r="Y12693" t="s">
        <v>12419</v>
      </c>
      <c r="Z12693" t="s">
        <v>12420</v>
      </c>
      <c r="AA12693" t="s">
        <v>12421</v>
      </c>
      <c r="AB12693" t="s">
        <v>12997</v>
      </c>
      <c r="AC12693">
        <v>2</v>
      </c>
      <c r="AD12693" s="123">
        <v>39111</v>
      </c>
      <c r="AE12693" t="s">
        <v>12423</v>
      </c>
      <c r="AG12693">
        <v>40004240</v>
      </c>
      <c r="AL12693" t="s">
        <v>12997</v>
      </c>
      <c r="AN12693">
        <v>3615914601</v>
      </c>
      <c r="AO12693">
        <v>16</v>
      </c>
      <c r="AP12693" t="s">
        <v>12424</v>
      </c>
      <c r="AQ12693" t="s">
        <v>11408</v>
      </c>
      <c r="AR12693">
        <v>4100</v>
      </c>
      <c r="AT12693">
        <v>0</v>
      </c>
      <c r="AV12693" t="s">
        <v>12998</v>
      </c>
      <c r="AW12693">
        <v>116100</v>
      </c>
    </row>
    <row r="12694" spans="1:49" x14ac:dyDescent="0.25">
      <c r="A12694">
        <v>4100</v>
      </c>
      <c r="B12694">
        <v>30040</v>
      </c>
      <c r="C12694">
        <v>4023</v>
      </c>
      <c r="D12694">
        <v>415</v>
      </c>
      <c r="E12694" s="124" t="s">
        <v>265</v>
      </c>
      <c r="F12694" t="str">
        <f t="shared" si="270"/>
        <v>Tony TracyMOTION-GRAND RAPIDS, MI</v>
      </c>
      <c r="G12694" s="150" t="str">
        <f t="shared" si="271"/>
        <v>Tony Tracy</v>
      </c>
      <c r="H12694" s="149" t="s">
        <v>6581</v>
      </c>
      <c r="I12694">
        <v>40001777</v>
      </c>
      <c r="K12694" t="s">
        <v>26119</v>
      </c>
      <c r="L12694" t="s">
        <v>13265</v>
      </c>
      <c r="M12694" t="s">
        <v>12684</v>
      </c>
      <c r="N12694" t="s">
        <v>26120</v>
      </c>
      <c r="Q12694" t="s">
        <v>12415</v>
      </c>
      <c r="R12694" t="s">
        <v>12416</v>
      </c>
      <c r="S12694" t="s">
        <v>26121</v>
      </c>
      <c r="U12694" t="s">
        <v>12418</v>
      </c>
      <c r="V12694">
        <v>209</v>
      </c>
      <c r="W12694">
        <v>11</v>
      </c>
      <c r="X12694">
        <v>2</v>
      </c>
      <c r="Y12694" t="s">
        <v>12419</v>
      </c>
      <c r="Z12694" t="s">
        <v>12420</v>
      </c>
      <c r="AA12694" t="s">
        <v>12421</v>
      </c>
      <c r="AB12694" t="s">
        <v>12997</v>
      </c>
      <c r="AC12694">
        <v>2</v>
      </c>
      <c r="AD12694" s="123">
        <v>39111</v>
      </c>
      <c r="AE12694" t="s">
        <v>12423</v>
      </c>
      <c r="AG12694">
        <v>40001777</v>
      </c>
      <c r="AL12694" t="s">
        <v>12997</v>
      </c>
      <c r="AN12694">
        <v>2308106401</v>
      </c>
      <c r="AO12694">
        <v>16</v>
      </c>
      <c r="AP12694" t="s">
        <v>12424</v>
      </c>
      <c r="AQ12694" t="s">
        <v>11408</v>
      </c>
      <c r="AR12694">
        <v>4100</v>
      </c>
      <c r="AT12694">
        <v>2005</v>
      </c>
      <c r="AV12694" t="s">
        <v>12998</v>
      </c>
      <c r="AW12694">
        <v>116100</v>
      </c>
    </row>
    <row r="12695" spans="1:49" x14ac:dyDescent="0.25">
      <c r="A12695">
        <v>4100</v>
      </c>
      <c r="B12695">
        <v>30040</v>
      </c>
      <c r="C12695">
        <v>4023</v>
      </c>
      <c r="D12695">
        <v>415</v>
      </c>
      <c r="E12695" s="124" t="s">
        <v>265</v>
      </c>
      <c r="F12695" t="str">
        <f t="shared" si="270"/>
        <v>Tony TracyMOTION-KALAMAZOO, MI</v>
      </c>
      <c r="G12695" s="150" t="str">
        <f t="shared" si="271"/>
        <v>Tony Tracy</v>
      </c>
      <c r="H12695" s="149" t="s">
        <v>6582</v>
      </c>
      <c r="I12695">
        <v>40004317</v>
      </c>
      <c r="K12695" t="s">
        <v>26122</v>
      </c>
      <c r="L12695" t="s">
        <v>25903</v>
      </c>
      <c r="M12695" t="s">
        <v>12684</v>
      </c>
      <c r="N12695" t="s">
        <v>26123</v>
      </c>
      <c r="Q12695" t="s">
        <v>12415</v>
      </c>
      <c r="R12695" t="s">
        <v>12416</v>
      </c>
      <c r="S12695" t="s">
        <v>26124</v>
      </c>
      <c r="U12695" t="s">
        <v>12418</v>
      </c>
      <c r="V12695">
        <v>209</v>
      </c>
      <c r="W12695">
        <v>11</v>
      </c>
      <c r="X12695">
        <v>2</v>
      </c>
      <c r="Y12695" t="s">
        <v>12472</v>
      </c>
      <c r="Z12695" t="s">
        <v>12420</v>
      </c>
      <c r="AA12695" t="s">
        <v>12421</v>
      </c>
      <c r="AB12695" t="s">
        <v>12997</v>
      </c>
      <c r="AC12695">
        <v>2</v>
      </c>
      <c r="AD12695" s="123">
        <v>39111</v>
      </c>
      <c r="AE12695" t="s">
        <v>12423</v>
      </c>
      <c r="AG12695">
        <v>40004317</v>
      </c>
      <c r="AL12695" t="s">
        <v>12997</v>
      </c>
      <c r="AN12695">
        <v>2307709401</v>
      </c>
      <c r="AO12695">
        <v>16</v>
      </c>
      <c r="AP12695" t="s">
        <v>12424</v>
      </c>
      <c r="AQ12695" t="s">
        <v>11408</v>
      </c>
      <c r="AR12695">
        <v>4100</v>
      </c>
      <c r="AT12695">
        <v>2005</v>
      </c>
      <c r="AV12695" t="s">
        <v>12998</v>
      </c>
      <c r="AW12695">
        <v>116100</v>
      </c>
    </row>
    <row r="12696" spans="1:49" x14ac:dyDescent="0.25">
      <c r="A12696">
        <v>4100</v>
      </c>
      <c r="B12696">
        <v>30040</v>
      </c>
      <c r="C12696">
        <v>4023</v>
      </c>
      <c r="D12696">
        <v>415</v>
      </c>
      <c r="E12696" s="124" t="s">
        <v>265</v>
      </c>
      <c r="F12696" t="str">
        <f t="shared" si="270"/>
        <v>Tony TracyMOTION-LUDINGTON, MI</v>
      </c>
      <c r="G12696" s="150" t="str">
        <f t="shared" si="271"/>
        <v>Tony Tracy</v>
      </c>
      <c r="H12696" s="149" t="s">
        <v>6585</v>
      </c>
      <c r="I12696">
        <v>40001220</v>
      </c>
      <c r="K12696" t="s">
        <v>26125</v>
      </c>
      <c r="L12696" t="s">
        <v>19762</v>
      </c>
      <c r="M12696" t="s">
        <v>12684</v>
      </c>
      <c r="N12696" t="s">
        <v>26126</v>
      </c>
      <c r="Q12696" t="s">
        <v>12415</v>
      </c>
      <c r="R12696" t="s">
        <v>12416</v>
      </c>
      <c r="S12696" t="s">
        <v>26127</v>
      </c>
      <c r="U12696" t="s">
        <v>12418</v>
      </c>
      <c r="V12696">
        <v>209</v>
      </c>
      <c r="W12696">
        <v>11</v>
      </c>
      <c r="X12696">
        <v>2</v>
      </c>
      <c r="Y12696" t="s">
        <v>12472</v>
      </c>
      <c r="Z12696" t="s">
        <v>12420</v>
      </c>
      <c r="AA12696" t="s">
        <v>12421</v>
      </c>
      <c r="AB12696" t="s">
        <v>12997</v>
      </c>
      <c r="AC12696">
        <v>2</v>
      </c>
      <c r="AD12696" s="123">
        <v>39111</v>
      </c>
      <c r="AE12696" t="s">
        <v>12423</v>
      </c>
      <c r="AG12696">
        <v>40001220</v>
      </c>
      <c r="AL12696" t="s">
        <v>12997</v>
      </c>
      <c r="AN12696">
        <v>2310510701</v>
      </c>
      <c r="AO12696">
        <v>16</v>
      </c>
      <c r="AP12696" t="s">
        <v>12424</v>
      </c>
      <c r="AQ12696" t="s">
        <v>11408</v>
      </c>
      <c r="AR12696">
        <v>4100</v>
      </c>
      <c r="AT12696">
        <v>2005</v>
      </c>
      <c r="AV12696" t="s">
        <v>12998</v>
      </c>
      <c r="AW12696">
        <v>116100</v>
      </c>
    </row>
    <row r="12697" spans="1:49" x14ac:dyDescent="0.25">
      <c r="A12697">
        <v>4100</v>
      </c>
      <c r="B12697">
        <v>30040</v>
      </c>
      <c r="C12697">
        <v>4023</v>
      </c>
      <c r="D12697">
        <v>415</v>
      </c>
      <c r="E12697" s="124" t="s">
        <v>265</v>
      </c>
      <c r="F12697" t="str">
        <f t="shared" si="270"/>
        <v>Tony TracyMOTION-MADISON HEIGHTS, MI</v>
      </c>
      <c r="G12697" s="150" t="str">
        <f t="shared" si="271"/>
        <v>Tony Tracy</v>
      </c>
      <c r="H12697" s="149" t="s">
        <v>6586</v>
      </c>
      <c r="I12697">
        <v>40005835</v>
      </c>
      <c r="L12697" t="s">
        <v>12994</v>
      </c>
      <c r="M12697" t="s">
        <v>12995</v>
      </c>
      <c r="O12697">
        <v>1655</v>
      </c>
      <c r="P12697">
        <v>35201</v>
      </c>
      <c r="Q12697" t="s">
        <v>12415</v>
      </c>
      <c r="R12697" t="s">
        <v>12416</v>
      </c>
      <c r="S12697" t="s">
        <v>26098</v>
      </c>
      <c r="U12697" t="s">
        <v>12418</v>
      </c>
      <c r="V12697">
        <v>209</v>
      </c>
      <c r="W12697">
        <v>11</v>
      </c>
      <c r="X12697">
        <v>2</v>
      </c>
      <c r="Y12697" t="s">
        <v>12419</v>
      </c>
      <c r="Z12697" t="s">
        <v>12420</v>
      </c>
      <c r="AA12697" t="s">
        <v>12429</v>
      </c>
      <c r="AB12697" t="s">
        <v>12997</v>
      </c>
      <c r="AC12697">
        <v>2</v>
      </c>
      <c r="AD12697" s="123">
        <v>40038</v>
      </c>
      <c r="AE12697" t="s">
        <v>12431</v>
      </c>
      <c r="AG12697">
        <v>40005835</v>
      </c>
      <c r="AL12697" t="s">
        <v>12997</v>
      </c>
      <c r="AN12697">
        <v>107301501</v>
      </c>
      <c r="AO12697">
        <v>16</v>
      </c>
      <c r="AP12697" t="s">
        <v>12424</v>
      </c>
      <c r="AQ12697" t="s">
        <v>11408</v>
      </c>
      <c r="AR12697">
        <v>4100</v>
      </c>
      <c r="AT12697">
        <v>0</v>
      </c>
      <c r="AV12697" t="s">
        <v>12998</v>
      </c>
      <c r="AW12697">
        <v>116100</v>
      </c>
    </row>
    <row r="12698" spans="1:49" x14ac:dyDescent="0.25">
      <c r="A12698">
        <v>4100</v>
      </c>
      <c r="B12698">
        <v>30040</v>
      </c>
      <c r="C12698">
        <v>4023</v>
      </c>
      <c r="D12698">
        <v>415</v>
      </c>
      <c r="E12698" s="124" t="s">
        <v>265</v>
      </c>
      <c r="F12698" t="str">
        <f t="shared" si="270"/>
        <v>Tony TracyMULTI PACKAGING SOLUTIONS</v>
      </c>
      <c r="G12698" s="150" t="str">
        <f t="shared" si="271"/>
        <v>Tony Tracy</v>
      </c>
      <c r="H12698" s="149" t="s">
        <v>6637</v>
      </c>
      <c r="I12698">
        <v>40001965</v>
      </c>
      <c r="J12698" t="s">
        <v>26128</v>
      </c>
      <c r="L12698" t="s">
        <v>13004</v>
      </c>
      <c r="M12698" t="s">
        <v>12684</v>
      </c>
      <c r="O12698">
        <v>26127</v>
      </c>
      <c r="P12698">
        <v>48909</v>
      </c>
      <c r="Q12698" t="s">
        <v>12415</v>
      </c>
      <c r="R12698" t="s">
        <v>12416</v>
      </c>
      <c r="S12698" t="s">
        <v>26129</v>
      </c>
      <c r="U12698" t="s">
        <v>12418</v>
      </c>
      <c r="W12698">
        <v>11</v>
      </c>
      <c r="X12698">
        <v>1</v>
      </c>
      <c r="Y12698" t="s">
        <v>12419</v>
      </c>
      <c r="Z12698" t="s">
        <v>12420</v>
      </c>
      <c r="AA12698" t="s">
        <v>12421</v>
      </c>
      <c r="AB12698" t="s">
        <v>12757</v>
      </c>
      <c r="AC12698">
        <v>2</v>
      </c>
      <c r="AD12698" s="123">
        <v>39111</v>
      </c>
      <c r="AE12698" t="s">
        <v>12423</v>
      </c>
      <c r="AG12698">
        <v>40001965</v>
      </c>
      <c r="AL12698" t="s">
        <v>12757</v>
      </c>
      <c r="AN12698">
        <v>2306509901</v>
      </c>
      <c r="AO12698">
        <v>16</v>
      </c>
      <c r="AP12698" t="s">
        <v>12424</v>
      </c>
      <c r="AQ12698" t="s">
        <v>11408</v>
      </c>
      <c r="AR12698">
        <v>4100</v>
      </c>
      <c r="AT12698">
        <v>2005</v>
      </c>
      <c r="AV12698" t="s">
        <v>13006</v>
      </c>
      <c r="AW12698">
        <v>116100</v>
      </c>
    </row>
    <row r="12699" spans="1:49" x14ac:dyDescent="0.25">
      <c r="A12699">
        <v>4100</v>
      </c>
      <c r="B12699">
        <v>30040</v>
      </c>
      <c r="C12699">
        <v>4023</v>
      </c>
      <c r="D12699">
        <v>415</v>
      </c>
      <c r="E12699" s="124" t="s">
        <v>265</v>
      </c>
      <c r="F12699" t="str">
        <f t="shared" si="270"/>
        <v>Tony TracyNATIONWIDE BELTING SALES AND SERVIC</v>
      </c>
      <c r="G12699" s="150" t="str">
        <f t="shared" si="271"/>
        <v>Tony Tracy</v>
      </c>
      <c r="H12699" s="149" t="s">
        <v>6715</v>
      </c>
      <c r="I12699">
        <v>40008633</v>
      </c>
      <c r="L12699" t="s">
        <v>24589</v>
      </c>
      <c r="M12699" t="s">
        <v>12521</v>
      </c>
      <c r="O12699">
        <v>423</v>
      </c>
      <c r="P12699">
        <v>43450</v>
      </c>
      <c r="Q12699" t="s">
        <v>12415</v>
      </c>
      <c r="R12699" t="s">
        <v>12416</v>
      </c>
      <c r="S12699" t="s">
        <v>24590</v>
      </c>
      <c r="U12699" t="s">
        <v>12418</v>
      </c>
      <c r="W12699">
        <v>11</v>
      </c>
      <c r="X12699">
        <v>2</v>
      </c>
      <c r="Y12699" t="s">
        <v>12765</v>
      </c>
      <c r="Z12699" t="s">
        <v>12420</v>
      </c>
      <c r="AA12699" t="s">
        <v>12429</v>
      </c>
      <c r="AB12699" t="s">
        <v>12478</v>
      </c>
      <c r="AC12699">
        <v>2</v>
      </c>
      <c r="AD12699" s="123">
        <v>43605</v>
      </c>
      <c r="AE12699" t="s">
        <v>12431</v>
      </c>
      <c r="AG12699">
        <v>40008633</v>
      </c>
      <c r="AL12699" t="s">
        <v>12478</v>
      </c>
      <c r="AN12699">
        <v>3617358981</v>
      </c>
      <c r="AO12699">
        <v>16</v>
      </c>
      <c r="AP12699" t="s">
        <v>12424</v>
      </c>
      <c r="AQ12699" t="s">
        <v>11408</v>
      </c>
      <c r="AR12699">
        <v>4100</v>
      </c>
      <c r="AT12699">
        <v>0</v>
      </c>
      <c r="AV12699" t="s">
        <v>26130</v>
      </c>
      <c r="AW12699">
        <v>116100</v>
      </c>
    </row>
    <row r="12700" spans="1:49" x14ac:dyDescent="0.25">
      <c r="A12700">
        <v>4100</v>
      </c>
      <c r="B12700">
        <v>30040</v>
      </c>
      <c r="C12700">
        <v>4023</v>
      </c>
      <c r="D12700">
        <v>415</v>
      </c>
      <c r="E12700" s="124" t="s">
        <v>265</v>
      </c>
      <c r="F12700" t="str">
        <f t="shared" si="270"/>
        <v>Tony TracyNEWARK PRODUCTION MACHINING, LTD</v>
      </c>
      <c r="G12700" s="150" t="str">
        <f t="shared" si="271"/>
        <v>Tony Tracy</v>
      </c>
      <c r="H12700" s="149" t="s">
        <v>6810</v>
      </c>
      <c r="I12700">
        <v>40008566</v>
      </c>
      <c r="K12700" t="s">
        <v>26131</v>
      </c>
      <c r="L12700" t="s">
        <v>12439</v>
      </c>
      <c r="M12700" t="s">
        <v>12521</v>
      </c>
      <c r="N12700">
        <v>43055</v>
      </c>
      <c r="Q12700" t="s">
        <v>12415</v>
      </c>
      <c r="R12700" t="s">
        <v>12416</v>
      </c>
      <c r="S12700" t="s">
        <v>26132</v>
      </c>
      <c r="U12700" t="s">
        <v>12418</v>
      </c>
      <c r="W12700">
        <v>11</v>
      </c>
      <c r="X12700">
        <v>1</v>
      </c>
      <c r="Y12700" t="s">
        <v>12419</v>
      </c>
      <c r="Z12700" t="s">
        <v>12420</v>
      </c>
      <c r="AA12700" t="s">
        <v>12429</v>
      </c>
      <c r="AB12700" t="s">
        <v>12430</v>
      </c>
      <c r="AC12700">
        <v>2</v>
      </c>
      <c r="AD12700" s="123">
        <v>43496</v>
      </c>
      <c r="AE12700" t="s">
        <v>12431</v>
      </c>
      <c r="AG12700">
        <v>40008566</v>
      </c>
      <c r="AL12700" t="s">
        <v>12430</v>
      </c>
      <c r="AN12700">
        <v>3608917801</v>
      </c>
      <c r="AO12700">
        <v>16</v>
      </c>
      <c r="AP12700" t="s">
        <v>12424</v>
      </c>
      <c r="AQ12700" t="s">
        <v>11408</v>
      </c>
      <c r="AR12700">
        <v>4100</v>
      </c>
      <c r="AT12700">
        <v>0</v>
      </c>
      <c r="AV12700" t="s">
        <v>26133</v>
      </c>
      <c r="AW12700">
        <v>116100</v>
      </c>
    </row>
    <row r="12701" spans="1:49" x14ac:dyDescent="0.25">
      <c r="A12701">
        <v>4100</v>
      </c>
      <c r="B12701">
        <v>30040</v>
      </c>
      <c r="C12701">
        <v>4023</v>
      </c>
      <c r="D12701">
        <v>415</v>
      </c>
      <c r="E12701" s="124" t="s">
        <v>265</v>
      </c>
      <c r="F12701" t="str">
        <f t="shared" si="270"/>
        <v>Tony TracyNORTH AMERICAN SEAL &amp; SUPPLY, INC.</v>
      </c>
      <c r="G12701" s="150" t="str">
        <f t="shared" si="271"/>
        <v>Tony Tracy</v>
      </c>
      <c r="H12701" s="149" t="s">
        <v>6894</v>
      </c>
      <c r="I12701">
        <v>40006383</v>
      </c>
      <c r="K12701" t="s">
        <v>26134</v>
      </c>
      <c r="L12701" t="s">
        <v>12520</v>
      </c>
      <c r="M12701" t="s">
        <v>12521</v>
      </c>
      <c r="N12701">
        <v>44146</v>
      </c>
      <c r="Q12701" t="s">
        <v>12415</v>
      </c>
      <c r="R12701" t="s">
        <v>12416</v>
      </c>
      <c r="S12701" t="s">
        <v>26135</v>
      </c>
      <c r="U12701" t="s">
        <v>12418</v>
      </c>
      <c r="W12701">
        <v>11</v>
      </c>
      <c r="X12701">
        <v>2</v>
      </c>
      <c r="Y12701" t="s">
        <v>12472</v>
      </c>
      <c r="Z12701" t="s">
        <v>12420</v>
      </c>
      <c r="AA12701" t="s">
        <v>12429</v>
      </c>
      <c r="AB12701" t="s">
        <v>12422</v>
      </c>
      <c r="AC12701">
        <v>2</v>
      </c>
      <c r="AD12701" s="123">
        <v>40437</v>
      </c>
      <c r="AE12701" t="s">
        <v>12431</v>
      </c>
      <c r="AG12701">
        <v>40006383</v>
      </c>
      <c r="AL12701" t="s">
        <v>12422</v>
      </c>
      <c r="AN12701">
        <v>3603505101</v>
      </c>
      <c r="AO12701">
        <v>16</v>
      </c>
      <c r="AP12701" t="s">
        <v>12424</v>
      </c>
      <c r="AQ12701" t="s">
        <v>11408</v>
      </c>
      <c r="AR12701">
        <v>4100</v>
      </c>
      <c r="AS12701" t="s">
        <v>12491</v>
      </c>
      <c r="AT12701">
        <v>0</v>
      </c>
      <c r="AV12701" t="s">
        <v>26136</v>
      </c>
      <c r="AW12701">
        <v>116100</v>
      </c>
    </row>
    <row r="12702" spans="1:49" x14ac:dyDescent="0.25">
      <c r="A12702">
        <v>4100</v>
      </c>
      <c r="B12702">
        <v>30040</v>
      </c>
      <c r="C12702">
        <v>4023</v>
      </c>
      <c r="D12702">
        <v>415</v>
      </c>
      <c r="E12702" s="124" t="s">
        <v>265</v>
      </c>
      <c r="F12702" t="str">
        <f t="shared" si="270"/>
        <v>Tony TracyNORTHWEST CUSTOM MECHANICAL</v>
      </c>
      <c r="G12702" s="150" t="str">
        <f t="shared" si="271"/>
        <v>Tony Tracy</v>
      </c>
      <c r="H12702" s="149" t="s">
        <v>6922</v>
      </c>
      <c r="I12702">
        <v>40006847</v>
      </c>
      <c r="K12702" t="s">
        <v>26137</v>
      </c>
      <c r="L12702" t="s">
        <v>26114</v>
      </c>
      <c r="M12702" t="s">
        <v>12521</v>
      </c>
      <c r="N12702">
        <v>43512</v>
      </c>
      <c r="Q12702" t="s">
        <v>12415</v>
      </c>
      <c r="R12702" t="s">
        <v>12416</v>
      </c>
      <c r="S12702" t="s">
        <v>26138</v>
      </c>
      <c r="U12702" t="s">
        <v>12418</v>
      </c>
      <c r="W12702">
        <v>11</v>
      </c>
      <c r="X12702">
        <v>0</v>
      </c>
      <c r="Y12702" t="s">
        <v>12419</v>
      </c>
      <c r="Z12702" t="s">
        <v>12420</v>
      </c>
      <c r="AA12702" t="s">
        <v>12429</v>
      </c>
      <c r="AB12702" t="s">
        <v>12422</v>
      </c>
      <c r="AC12702">
        <v>2</v>
      </c>
      <c r="AD12702" s="123">
        <v>41087</v>
      </c>
      <c r="AE12702" t="s">
        <v>12431</v>
      </c>
      <c r="AG12702">
        <v>40006847</v>
      </c>
      <c r="AL12702" t="s">
        <v>12422</v>
      </c>
      <c r="AN12702">
        <v>3603906501</v>
      </c>
      <c r="AO12702">
        <v>16</v>
      </c>
      <c r="AP12702" t="s">
        <v>12424</v>
      </c>
      <c r="AQ12702" t="s">
        <v>11408</v>
      </c>
      <c r="AR12702">
        <v>4100</v>
      </c>
      <c r="AT12702">
        <v>0</v>
      </c>
      <c r="AV12702" t="s">
        <v>19859</v>
      </c>
      <c r="AW12702">
        <v>116100</v>
      </c>
    </row>
    <row r="12703" spans="1:49" x14ac:dyDescent="0.25">
      <c r="A12703">
        <v>4100</v>
      </c>
      <c r="B12703">
        <v>30040</v>
      </c>
      <c r="C12703">
        <v>4023</v>
      </c>
      <c r="D12703">
        <v>415</v>
      </c>
      <c r="E12703" s="124" t="s">
        <v>265</v>
      </c>
      <c r="F12703" t="str">
        <f t="shared" si="270"/>
        <v>Tony TracyNORTHWESTERN REGIONAL AIRPORT COMMI</v>
      </c>
      <c r="G12703" s="150" t="str">
        <f t="shared" si="271"/>
        <v>Tony Tracy</v>
      </c>
      <c r="H12703" s="149" t="s">
        <v>6924</v>
      </c>
      <c r="I12703">
        <v>40008692</v>
      </c>
      <c r="K12703" t="s">
        <v>26139</v>
      </c>
      <c r="L12703" t="s">
        <v>25996</v>
      </c>
      <c r="M12703" t="s">
        <v>12684</v>
      </c>
      <c r="N12703">
        <v>49686</v>
      </c>
      <c r="Q12703" t="s">
        <v>12415</v>
      </c>
      <c r="R12703" t="s">
        <v>12416</v>
      </c>
      <c r="S12703" t="s">
        <v>26140</v>
      </c>
      <c r="U12703" t="s">
        <v>12418</v>
      </c>
      <c r="W12703">
        <v>11</v>
      </c>
      <c r="X12703">
        <v>1</v>
      </c>
      <c r="Y12703" t="s">
        <v>12419</v>
      </c>
      <c r="Z12703" t="s">
        <v>12420</v>
      </c>
      <c r="AA12703" t="s">
        <v>12429</v>
      </c>
      <c r="AB12703" t="s">
        <v>12422</v>
      </c>
      <c r="AC12703">
        <v>2</v>
      </c>
      <c r="AD12703" s="123">
        <v>43718</v>
      </c>
      <c r="AE12703" t="s">
        <v>12431</v>
      </c>
      <c r="AG12703">
        <v>40008692</v>
      </c>
      <c r="AL12703" t="s">
        <v>12422</v>
      </c>
      <c r="AN12703">
        <v>2305517701</v>
      </c>
      <c r="AO12703">
        <v>16</v>
      </c>
      <c r="AP12703" t="s">
        <v>12424</v>
      </c>
      <c r="AQ12703" t="s">
        <v>11408</v>
      </c>
      <c r="AR12703">
        <v>4100</v>
      </c>
      <c r="AT12703">
        <v>0</v>
      </c>
      <c r="AV12703" t="s">
        <v>26141</v>
      </c>
      <c r="AW12703">
        <v>116100</v>
      </c>
    </row>
    <row r="12704" spans="1:49" x14ac:dyDescent="0.25">
      <c r="A12704">
        <v>4100</v>
      </c>
      <c r="B12704">
        <v>30040</v>
      </c>
      <c r="C12704">
        <v>4023</v>
      </c>
      <c r="D12704">
        <v>415</v>
      </c>
      <c r="E12704" s="124" t="s">
        <v>265</v>
      </c>
      <c r="F12704" t="str">
        <f t="shared" si="270"/>
        <v>Tony TracyNUTRO INC</v>
      </c>
      <c r="G12704" s="150" t="str">
        <f t="shared" si="271"/>
        <v>Tony Tracy</v>
      </c>
      <c r="H12704" s="149" t="s">
        <v>6963</v>
      </c>
      <c r="I12704">
        <v>40005615</v>
      </c>
      <c r="K12704" t="s">
        <v>26142</v>
      </c>
      <c r="L12704" t="s">
        <v>25899</v>
      </c>
      <c r="M12704" t="s">
        <v>12521</v>
      </c>
      <c r="N12704">
        <v>44149</v>
      </c>
      <c r="Q12704" t="s">
        <v>12415</v>
      </c>
      <c r="R12704" t="s">
        <v>12416</v>
      </c>
      <c r="S12704" t="s">
        <v>26143</v>
      </c>
      <c r="U12704" t="s">
        <v>12418</v>
      </c>
      <c r="W12704">
        <v>11</v>
      </c>
      <c r="X12704">
        <v>0</v>
      </c>
      <c r="Y12704" t="s">
        <v>12472</v>
      </c>
      <c r="Z12704" t="s">
        <v>12420</v>
      </c>
      <c r="AA12704" t="s">
        <v>14498</v>
      </c>
      <c r="AB12704" t="s">
        <v>12422</v>
      </c>
      <c r="AC12704">
        <v>2</v>
      </c>
      <c r="AD12704" s="123">
        <v>39784</v>
      </c>
      <c r="AE12704" t="s">
        <v>12431</v>
      </c>
      <c r="AG12704">
        <v>40005615</v>
      </c>
      <c r="AL12704" t="s">
        <v>12422</v>
      </c>
      <c r="AN12704">
        <v>3603524301</v>
      </c>
      <c r="AO12704">
        <v>16</v>
      </c>
      <c r="AP12704" t="s">
        <v>12424</v>
      </c>
      <c r="AQ12704" t="s">
        <v>11408</v>
      </c>
      <c r="AR12704">
        <v>4100</v>
      </c>
      <c r="AT12704">
        <v>0</v>
      </c>
      <c r="AV12704" t="s">
        <v>6963</v>
      </c>
      <c r="AW12704">
        <v>116100</v>
      </c>
    </row>
    <row r="12705" spans="1:49" x14ac:dyDescent="0.25">
      <c r="A12705">
        <v>4100</v>
      </c>
      <c r="B12705">
        <v>30040</v>
      </c>
      <c r="C12705">
        <v>4023</v>
      </c>
      <c r="D12705">
        <v>415</v>
      </c>
      <c r="E12705" s="124" t="s">
        <v>265</v>
      </c>
      <c r="F12705" t="str">
        <f t="shared" si="270"/>
        <v>Tony TracyOMNI DIE &amp; ENGINEERING, INC</v>
      </c>
      <c r="G12705" s="150" t="str">
        <f t="shared" si="271"/>
        <v>Tony Tracy</v>
      </c>
      <c r="H12705" s="149" t="s">
        <v>7023</v>
      </c>
      <c r="I12705">
        <v>40008753</v>
      </c>
      <c r="K12705" t="s">
        <v>26144</v>
      </c>
      <c r="L12705" t="s">
        <v>26145</v>
      </c>
      <c r="M12705" t="s">
        <v>12684</v>
      </c>
      <c r="N12705">
        <v>49423</v>
      </c>
      <c r="Q12705" t="s">
        <v>12415</v>
      </c>
      <c r="R12705" t="s">
        <v>12416</v>
      </c>
      <c r="S12705" t="s">
        <v>26146</v>
      </c>
      <c r="U12705" t="s">
        <v>12418</v>
      </c>
      <c r="W12705">
        <v>11</v>
      </c>
      <c r="X12705">
        <v>1</v>
      </c>
      <c r="Y12705" t="s">
        <v>12419</v>
      </c>
      <c r="Z12705" t="s">
        <v>12420</v>
      </c>
      <c r="AA12705" t="s">
        <v>12429</v>
      </c>
      <c r="AB12705" t="s">
        <v>12422</v>
      </c>
      <c r="AC12705">
        <v>2</v>
      </c>
      <c r="AD12705" s="123">
        <v>43805</v>
      </c>
      <c r="AE12705" t="s">
        <v>12486</v>
      </c>
      <c r="AG12705">
        <v>40008753</v>
      </c>
      <c r="AL12705" t="s">
        <v>12422</v>
      </c>
      <c r="AN12705">
        <v>2300507801</v>
      </c>
      <c r="AO12705">
        <v>16</v>
      </c>
      <c r="AP12705" t="s">
        <v>12424</v>
      </c>
      <c r="AQ12705" t="s">
        <v>11408</v>
      </c>
      <c r="AR12705">
        <v>4100</v>
      </c>
      <c r="AT12705">
        <v>0</v>
      </c>
      <c r="AV12705" t="s">
        <v>26147</v>
      </c>
      <c r="AW12705">
        <v>116100</v>
      </c>
    </row>
    <row r="12706" spans="1:49" x14ac:dyDescent="0.25">
      <c r="A12706">
        <v>4100</v>
      </c>
      <c r="B12706">
        <v>30040</v>
      </c>
      <c r="C12706">
        <v>4023</v>
      </c>
      <c r="D12706">
        <v>415</v>
      </c>
      <c r="E12706" s="124" t="s">
        <v>265</v>
      </c>
      <c r="F12706" t="str">
        <f t="shared" si="270"/>
        <v>Tony TracyONTARIO MECHANICAL LLC</v>
      </c>
      <c r="G12706" s="150" t="str">
        <f t="shared" si="271"/>
        <v>Tony Tracy</v>
      </c>
      <c r="H12706" s="149" t="s">
        <v>7049</v>
      </c>
      <c r="I12706">
        <v>40007451</v>
      </c>
      <c r="L12706" t="s">
        <v>17784</v>
      </c>
      <c r="M12706" t="s">
        <v>12521</v>
      </c>
      <c r="O12706">
        <v>134</v>
      </c>
      <c r="P12706">
        <v>44862</v>
      </c>
      <c r="Q12706" t="s">
        <v>12415</v>
      </c>
      <c r="R12706" t="s">
        <v>12416</v>
      </c>
      <c r="S12706" t="s">
        <v>26148</v>
      </c>
      <c r="U12706" t="s">
        <v>12418</v>
      </c>
      <c r="W12706">
        <v>11</v>
      </c>
      <c r="X12706">
        <v>0</v>
      </c>
      <c r="Y12706" t="s">
        <v>12419</v>
      </c>
      <c r="Z12706" t="s">
        <v>12420</v>
      </c>
      <c r="AA12706" t="s">
        <v>12429</v>
      </c>
      <c r="AB12706" t="s">
        <v>12430</v>
      </c>
      <c r="AC12706">
        <v>2</v>
      </c>
      <c r="AD12706" s="123">
        <v>41949</v>
      </c>
      <c r="AE12706" t="s">
        <v>12431</v>
      </c>
      <c r="AG12706">
        <v>40007451</v>
      </c>
      <c r="AL12706" t="s">
        <v>12430</v>
      </c>
      <c r="AN12706">
        <v>3613919401</v>
      </c>
      <c r="AO12706">
        <v>16</v>
      </c>
      <c r="AP12706" t="s">
        <v>12424</v>
      </c>
      <c r="AQ12706" t="s">
        <v>11408</v>
      </c>
      <c r="AR12706">
        <v>4100</v>
      </c>
      <c r="AT12706">
        <v>0</v>
      </c>
      <c r="AV12706" t="s">
        <v>26149</v>
      </c>
      <c r="AW12706">
        <v>116100</v>
      </c>
    </row>
    <row r="12707" spans="1:49" x14ac:dyDescent="0.25">
      <c r="A12707">
        <v>4100</v>
      </c>
      <c r="B12707">
        <v>30040</v>
      </c>
      <c r="C12707">
        <v>4023</v>
      </c>
      <c r="D12707">
        <v>415</v>
      </c>
      <c r="E12707" s="124" t="s">
        <v>265</v>
      </c>
      <c r="F12707" t="str">
        <f t="shared" si="270"/>
        <v>Tony TracyORCHID ORTHOPEDIC SOLUTIONS</v>
      </c>
      <c r="G12707" s="150" t="str">
        <f t="shared" si="271"/>
        <v>Tony Tracy</v>
      </c>
      <c r="H12707" s="149" t="s">
        <v>7061</v>
      </c>
      <c r="I12707">
        <v>40008395</v>
      </c>
      <c r="K12707" t="s">
        <v>26150</v>
      </c>
      <c r="L12707" t="s">
        <v>26151</v>
      </c>
      <c r="M12707" t="s">
        <v>12684</v>
      </c>
      <c r="N12707">
        <v>48842</v>
      </c>
      <c r="Q12707" t="s">
        <v>12415</v>
      </c>
      <c r="R12707" t="s">
        <v>12416</v>
      </c>
      <c r="S12707" t="s">
        <v>26152</v>
      </c>
      <c r="U12707" t="s">
        <v>12418</v>
      </c>
      <c r="W12707">
        <v>11</v>
      </c>
      <c r="X12707">
        <v>1</v>
      </c>
      <c r="Y12707" t="s">
        <v>12472</v>
      </c>
      <c r="Z12707" t="s">
        <v>12420</v>
      </c>
      <c r="AA12707" t="s">
        <v>12429</v>
      </c>
      <c r="AB12707" t="s">
        <v>12422</v>
      </c>
      <c r="AC12707">
        <v>2</v>
      </c>
      <c r="AD12707" s="123">
        <v>43252</v>
      </c>
      <c r="AE12707" t="s">
        <v>12431</v>
      </c>
      <c r="AG12707">
        <v>40008395</v>
      </c>
      <c r="AL12707" t="s">
        <v>12422</v>
      </c>
      <c r="AN12707">
        <v>2306508001</v>
      </c>
      <c r="AO12707">
        <v>16</v>
      </c>
      <c r="AP12707" t="s">
        <v>12424</v>
      </c>
      <c r="AQ12707" t="s">
        <v>11408</v>
      </c>
      <c r="AR12707">
        <v>4100</v>
      </c>
      <c r="AT12707">
        <v>0</v>
      </c>
      <c r="AV12707" t="s">
        <v>26153</v>
      </c>
      <c r="AW12707">
        <v>116100</v>
      </c>
    </row>
    <row r="12708" spans="1:49" x14ac:dyDescent="0.25">
      <c r="A12708">
        <v>4100</v>
      </c>
      <c r="B12708">
        <v>30040</v>
      </c>
      <c r="C12708">
        <v>4023</v>
      </c>
      <c r="E12708" s="124" t="s">
        <v>265</v>
      </c>
      <c r="F12708" t="str">
        <f t="shared" si="270"/>
        <v>Tony TracyPALMER ASSOCIATES, INC</v>
      </c>
      <c r="G12708" s="150" t="str">
        <f t="shared" si="271"/>
        <v>Tony Tracy</v>
      </c>
      <c r="H12708" s="149" t="s">
        <v>7169</v>
      </c>
      <c r="I12708">
        <v>40008277</v>
      </c>
      <c r="K12708" t="s">
        <v>26154</v>
      </c>
      <c r="L12708" t="s">
        <v>24596</v>
      </c>
      <c r="M12708" t="s">
        <v>12521</v>
      </c>
      <c r="N12708">
        <v>43612</v>
      </c>
      <c r="Q12708" t="s">
        <v>12415</v>
      </c>
      <c r="R12708" t="s">
        <v>12416</v>
      </c>
      <c r="S12708" t="s">
        <v>26155</v>
      </c>
      <c r="U12708" t="s">
        <v>12418</v>
      </c>
      <c r="W12708">
        <v>11</v>
      </c>
      <c r="X12708">
        <v>0</v>
      </c>
      <c r="Y12708" t="s">
        <v>12419</v>
      </c>
      <c r="Z12708" t="s">
        <v>12420</v>
      </c>
      <c r="AA12708" t="s">
        <v>12485</v>
      </c>
      <c r="AB12708" t="s">
        <v>12422</v>
      </c>
      <c r="AC12708">
        <v>2</v>
      </c>
      <c r="AD12708" s="123">
        <v>43105</v>
      </c>
      <c r="AE12708" t="s">
        <v>12528</v>
      </c>
      <c r="AG12708">
        <v>40008277</v>
      </c>
      <c r="AL12708" t="s">
        <v>12422</v>
      </c>
      <c r="AN12708">
        <v>3609524901</v>
      </c>
      <c r="AP12708" t="s">
        <v>12424</v>
      </c>
      <c r="AQ12708" t="s">
        <v>11408</v>
      </c>
      <c r="AR12708">
        <v>4100</v>
      </c>
      <c r="AT12708">
        <v>0</v>
      </c>
      <c r="AV12708" t="s">
        <v>26156</v>
      </c>
      <c r="AW12708">
        <v>116100</v>
      </c>
    </row>
    <row r="12709" spans="1:49" x14ac:dyDescent="0.25">
      <c r="A12709">
        <v>4100</v>
      </c>
      <c r="B12709">
        <v>30040</v>
      </c>
      <c r="C12709">
        <v>4023</v>
      </c>
      <c r="D12709">
        <v>415</v>
      </c>
      <c r="E12709" s="124" t="s">
        <v>265</v>
      </c>
      <c r="F12709" t="str">
        <f t="shared" si="270"/>
        <v>Tony TracyPARAGON TEMPERED GLASS</v>
      </c>
      <c r="G12709" s="150" t="str">
        <f t="shared" si="271"/>
        <v>Tony Tracy</v>
      </c>
      <c r="H12709" s="149" t="s">
        <v>7187</v>
      </c>
      <c r="I12709">
        <v>40007730</v>
      </c>
      <c r="K12709" t="s">
        <v>26157</v>
      </c>
      <c r="L12709" t="s">
        <v>26158</v>
      </c>
      <c r="M12709" t="s">
        <v>12521</v>
      </c>
      <c r="N12709">
        <v>45813</v>
      </c>
      <c r="Q12709" t="s">
        <v>12415</v>
      </c>
      <c r="R12709" t="s">
        <v>12416</v>
      </c>
      <c r="S12709" t="s">
        <v>26159</v>
      </c>
      <c r="U12709" t="s">
        <v>12418</v>
      </c>
      <c r="W12709">
        <v>11</v>
      </c>
      <c r="X12709">
        <v>1</v>
      </c>
      <c r="Y12709" t="s">
        <v>12419</v>
      </c>
      <c r="Z12709" t="s">
        <v>12420</v>
      </c>
      <c r="AA12709" t="s">
        <v>12429</v>
      </c>
      <c r="AB12709" t="s">
        <v>14028</v>
      </c>
      <c r="AC12709">
        <v>2</v>
      </c>
      <c r="AD12709" s="123">
        <v>42326</v>
      </c>
      <c r="AE12709" t="s">
        <v>12431</v>
      </c>
      <c r="AG12709">
        <v>40007730</v>
      </c>
      <c r="AL12709" t="s">
        <v>14028</v>
      </c>
      <c r="AN12709">
        <v>3612530001</v>
      </c>
      <c r="AO12709">
        <v>16</v>
      </c>
      <c r="AP12709" t="s">
        <v>12424</v>
      </c>
      <c r="AQ12709" t="s">
        <v>11408</v>
      </c>
      <c r="AR12709">
        <v>4100</v>
      </c>
      <c r="AT12709">
        <v>0</v>
      </c>
      <c r="AV12709" t="s">
        <v>26160</v>
      </c>
      <c r="AW12709">
        <v>116100</v>
      </c>
    </row>
    <row r="12710" spans="1:49" x14ac:dyDescent="0.25">
      <c r="A12710">
        <v>4100</v>
      </c>
      <c r="B12710">
        <v>30040</v>
      </c>
      <c r="C12710">
        <v>4023</v>
      </c>
      <c r="D12710">
        <v>415</v>
      </c>
      <c r="E12710" s="124" t="s">
        <v>265</v>
      </c>
      <c r="F12710" t="str">
        <f t="shared" si="270"/>
        <v>Tony TracyPEERLESS MACHINERY CORP.</v>
      </c>
      <c r="G12710" s="150" t="str">
        <f t="shared" si="271"/>
        <v>Tony Tracy</v>
      </c>
      <c r="H12710" s="149" t="s">
        <v>7275</v>
      </c>
      <c r="I12710">
        <v>40002505</v>
      </c>
      <c r="K12710" t="s">
        <v>26161</v>
      </c>
      <c r="L12710" t="s">
        <v>20557</v>
      </c>
      <c r="M12710" t="s">
        <v>12521</v>
      </c>
      <c r="N12710" t="s">
        <v>26162</v>
      </c>
      <c r="Q12710" t="s">
        <v>12415</v>
      </c>
      <c r="R12710" t="s">
        <v>12416</v>
      </c>
      <c r="S12710" t="s">
        <v>26163</v>
      </c>
      <c r="U12710" t="s">
        <v>12418</v>
      </c>
      <c r="W12710">
        <v>11</v>
      </c>
      <c r="X12710">
        <v>0</v>
      </c>
      <c r="Y12710" t="s">
        <v>12472</v>
      </c>
      <c r="Z12710" t="s">
        <v>12420</v>
      </c>
      <c r="AA12710" t="s">
        <v>12421</v>
      </c>
      <c r="AB12710" t="s">
        <v>12422</v>
      </c>
      <c r="AC12710">
        <v>2</v>
      </c>
      <c r="AD12710" s="123">
        <v>39111</v>
      </c>
      <c r="AE12710" t="s">
        <v>12423</v>
      </c>
      <c r="AG12710">
        <v>40002505</v>
      </c>
      <c r="AL12710" t="s">
        <v>12422</v>
      </c>
      <c r="AN12710">
        <v>3614923001</v>
      </c>
      <c r="AO12710">
        <v>16</v>
      </c>
      <c r="AP12710" t="s">
        <v>12424</v>
      </c>
      <c r="AQ12710" t="s">
        <v>11408</v>
      </c>
      <c r="AR12710">
        <v>4100</v>
      </c>
      <c r="AT12710">
        <v>2005</v>
      </c>
      <c r="AV12710" t="s">
        <v>26164</v>
      </c>
      <c r="AW12710">
        <v>116100</v>
      </c>
    </row>
    <row r="12711" spans="1:49" x14ac:dyDescent="0.25">
      <c r="A12711">
        <v>4100</v>
      </c>
      <c r="B12711">
        <v>30040</v>
      </c>
      <c r="C12711">
        <v>4023</v>
      </c>
      <c r="D12711">
        <v>415</v>
      </c>
      <c r="E12711" s="124" t="s">
        <v>265</v>
      </c>
      <c r="F12711" t="str">
        <f t="shared" si="270"/>
        <v>Tony TracyPLASTOMER CORPORATION</v>
      </c>
      <c r="G12711" s="150" t="str">
        <f t="shared" si="271"/>
        <v>Tony Tracy</v>
      </c>
      <c r="H12711" s="149" t="s">
        <v>7394</v>
      </c>
      <c r="I12711">
        <v>40008941</v>
      </c>
      <c r="K12711" t="s">
        <v>26165</v>
      </c>
      <c r="L12711" t="s">
        <v>16947</v>
      </c>
      <c r="M12711" t="s">
        <v>12684</v>
      </c>
      <c r="N12711">
        <v>48150</v>
      </c>
      <c r="Q12711" t="s">
        <v>12415</v>
      </c>
      <c r="R12711" t="s">
        <v>12416</v>
      </c>
      <c r="S12711" t="s">
        <v>26166</v>
      </c>
      <c r="U12711" t="s">
        <v>12418</v>
      </c>
      <c r="W12711">
        <v>11</v>
      </c>
      <c r="X12711">
        <v>1</v>
      </c>
      <c r="Y12711" t="s">
        <v>12419</v>
      </c>
      <c r="Z12711" t="s">
        <v>12420</v>
      </c>
      <c r="AA12711" t="s">
        <v>12485</v>
      </c>
      <c r="AB12711" t="s">
        <v>12422</v>
      </c>
      <c r="AC12711">
        <v>2</v>
      </c>
      <c r="AD12711" s="123">
        <v>44084</v>
      </c>
      <c r="AE12711" t="s">
        <v>12528</v>
      </c>
      <c r="AG12711">
        <v>40008941</v>
      </c>
      <c r="AL12711" t="s">
        <v>12422</v>
      </c>
      <c r="AN12711">
        <v>2316310501</v>
      </c>
      <c r="AP12711" t="s">
        <v>12424</v>
      </c>
      <c r="AQ12711" t="s">
        <v>11408</v>
      </c>
      <c r="AR12711">
        <v>4100</v>
      </c>
      <c r="AT12711">
        <v>0</v>
      </c>
      <c r="AV12711" t="s">
        <v>26167</v>
      </c>
      <c r="AW12711">
        <v>116100</v>
      </c>
    </row>
    <row r="12712" spans="1:49" x14ac:dyDescent="0.25">
      <c r="A12712">
        <v>4100</v>
      </c>
      <c r="B12712">
        <v>30040</v>
      </c>
      <c r="C12712">
        <v>4023</v>
      </c>
      <c r="D12712">
        <v>415</v>
      </c>
      <c r="E12712" s="124" t="s">
        <v>265</v>
      </c>
      <c r="F12712" t="str">
        <f t="shared" si="270"/>
        <v>Tony TracyPOWER TRANSMISSION CO.</v>
      </c>
      <c r="G12712" s="150" t="str">
        <f t="shared" si="271"/>
        <v>Tony Tracy</v>
      </c>
      <c r="H12712" s="149" t="s">
        <v>7450</v>
      </c>
      <c r="I12712">
        <v>40003428</v>
      </c>
      <c r="K12712" t="s">
        <v>26168</v>
      </c>
      <c r="L12712" t="s">
        <v>14061</v>
      </c>
      <c r="M12712" t="s">
        <v>12684</v>
      </c>
      <c r="N12712" t="s">
        <v>26169</v>
      </c>
      <c r="Q12712" t="s">
        <v>12415</v>
      </c>
      <c r="R12712" t="s">
        <v>12416</v>
      </c>
      <c r="S12712" t="s">
        <v>26170</v>
      </c>
      <c r="U12712" t="s">
        <v>12418</v>
      </c>
      <c r="W12712">
        <v>11</v>
      </c>
      <c r="X12712">
        <v>2</v>
      </c>
      <c r="Y12712" t="s">
        <v>12419</v>
      </c>
      <c r="Z12712" t="s">
        <v>12420</v>
      </c>
      <c r="AA12712" t="s">
        <v>12421</v>
      </c>
      <c r="AB12712" t="s">
        <v>12422</v>
      </c>
      <c r="AC12712">
        <v>2</v>
      </c>
      <c r="AD12712" s="123">
        <v>39111</v>
      </c>
      <c r="AE12712" t="s">
        <v>12423</v>
      </c>
      <c r="AG12712">
        <v>40003428</v>
      </c>
      <c r="AL12712" t="s">
        <v>12422</v>
      </c>
      <c r="AN12712">
        <v>2307509301</v>
      </c>
      <c r="AO12712">
        <v>16</v>
      </c>
      <c r="AP12712" t="s">
        <v>12424</v>
      </c>
      <c r="AQ12712" t="s">
        <v>11408</v>
      </c>
      <c r="AR12712">
        <v>4100</v>
      </c>
      <c r="AT12712">
        <v>0</v>
      </c>
      <c r="AV12712" t="s">
        <v>24276</v>
      </c>
      <c r="AW12712">
        <v>116100</v>
      </c>
    </row>
    <row r="12713" spans="1:49" x14ac:dyDescent="0.25">
      <c r="A12713">
        <v>4100</v>
      </c>
      <c r="B12713">
        <v>30040</v>
      </c>
      <c r="C12713">
        <v>4023</v>
      </c>
      <c r="D12713">
        <v>415</v>
      </c>
      <c r="E12713" s="124" t="s">
        <v>265</v>
      </c>
      <c r="F12713" t="str">
        <f t="shared" si="270"/>
        <v>Tony TracyPOWER-PACK CONVEYOR CO.</v>
      </c>
      <c r="G12713" s="150" t="str">
        <f t="shared" si="271"/>
        <v>Tony Tracy</v>
      </c>
      <c r="H12713" s="149" t="s">
        <v>7454</v>
      </c>
      <c r="I12713">
        <v>40007296</v>
      </c>
      <c r="K12713" t="s">
        <v>26171</v>
      </c>
      <c r="L12713" t="s">
        <v>26172</v>
      </c>
      <c r="M12713" t="s">
        <v>12521</v>
      </c>
      <c r="N12713">
        <v>44094</v>
      </c>
      <c r="Q12713" t="s">
        <v>12415</v>
      </c>
      <c r="R12713" t="s">
        <v>12416</v>
      </c>
      <c r="S12713" t="s">
        <v>26173</v>
      </c>
      <c r="U12713" t="s">
        <v>12418</v>
      </c>
      <c r="W12713">
        <v>11</v>
      </c>
      <c r="X12713">
        <v>0</v>
      </c>
      <c r="Y12713" t="s">
        <v>12419</v>
      </c>
      <c r="Z12713" t="s">
        <v>12420</v>
      </c>
      <c r="AA12713" t="s">
        <v>14498</v>
      </c>
      <c r="AB12713" t="s">
        <v>12422</v>
      </c>
      <c r="AC12713">
        <v>2</v>
      </c>
      <c r="AD12713" s="123">
        <v>41704</v>
      </c>
      <c r="AE12713" t="s">
        <v>12431</v>
      </c>
      <c r="AG12713">
        <v>40007296</v>
      </c>
      <c r="AL12713" t="s">
        <v>12422</v>
      </c>
      <c r="AN12713">
        <v>3608528201</v>
      </c>
      <c r="AO12713">
        <v>16</v>
      </c>
      <c r="AP12713" t="s">
        <v>12424</v>
      </c>
      <c r="AQ12713" t="s">
        <v>11408</v>
      </c>
      <c r="AR12713">
        <v>4100</v>
      </c>
      <c r="AT12713">
        <v>0</v>
      </c>
      <c r="AV12713" t="s">
        <v>26174</v>
      </c>
      <c r="AW12713">
        <v>116100</v>
      </c>
    </row>
    <row r="12714" spans="1:49" x14ac:dyDescent="0.25">
      <c r="A12714">
        <v>4100</v>
      </c>
      <c r="B12714">
        <v>30040</v>
      </c>
      <c r="C12714">
        <v>4023</v>
      </c>
      <c r="D12714">
        <v>415</v>
      </c>
      <c r="E12714" s="124" t="s">
        <v>265</v>
      </c>
      <c r="F12714" t="str">
        <f t="shared" si="270"/>
        <v>Tony TracyPREX CORPORATION</v>
      </c>
      <c r="G12714" s="150" t="str">
        <f t="shared" si="271"/>
        <v>Tony Tracy</v>
      </c>
      <c r="H12714" s="149" t="s">
        <v>7556</v>
      </c>
      <c r="I12714">
        <v>40003532</v>
      </c>
      <c r="K12714" t="s">
        <v>26175</v>
      </c>
      <c r="L12714" t="s">
        <v>14257</v>
      </c>
      <c r="M12714" t="s">
        <v>12521</v>
      </c>
      <c r="N12714" t="s">
        <v>26176</v>
      </c>
      <c r="Q12714" t="s">
        <v>12415</v>
      </c>
      <c r="R12714" t="s">
        <v>12416</v>
      </c>
      <c r="S12714">
        <v>9375476158</v>
      </c>
      <c r="U12714" t="s">
        <v>12418</v>
      </c>
      <c r="W12714">
        <v>11</v>
      </c>
      <c r="X12714">
        <v>0</v>
      </c>
      <c r="Y12714" t="s">
        <v>12419</v>
      </c>
      <c r="Z12714" t="s">
        <v>12420</v>
      </c>
      <c r="AA12714" t="s">
        <v>12421</v>
      </c>
      <c r="AB12714" t="s">
        <v>12422</v>
      </c>
      <c r="AC12714">
        <v>2</v>
      </c>
      <c r="AD12714" s="123">
        <v>39111</v>
      </c>
      <c r="AE12714" t="s">
        <v>12423</v>
      </c>
      <c r="AG12714">
        <v>40003532</v>
      </c>
      <c r="AL12714" t="s">
        <v>12422</v>
      </c>
      <c r="AN12714">
        <v>3603710201</v>
      </c>
      <c r="AO12714">
        <v>16</v>
      </c>
      <c r="AP12714" t="s">
        <v>12424</v>
      </c>
      <c r="AQ12714" t="s">
        <v>11408</v>
      </c>
      <c r="AR12714">
        <v>4100</v>
      </c>
      <c r="AS12714" t="s">
        <v>12491</v>
      </c>
      <c r="AT12714">
        <v>0</v>
      </c>
      <c r="AV12714" t="s">
        <v>26177</v>
      </c>
      <c r="AW12714">
        <v>116100</v>
      </c>
    </row>
    <row r="12715" spans="1:49" x14ac:dyDescent="0.25">
      <c r="A12715">
        <v>4100</v>
      </c>
      <c r="B12715">
        <v>30040</v>
      </c>
      <c r="C12715">
        <v>4023</v>
      </c>
      <c r="D12715">
        <v>415</v>
      </c>
      <c r="E12715" s="124" t="s">
        <v>265</v>
      </c>
      <c r="F12715" t="str">
        <f t="shared" si="270"/>
        <v>Tony TracyPROSPECT QUOTE AND N/C TEST</v>
      </c>
      <c r="G12715" s="150" t="str">
        <f t="shared" si="271"/>
        <v>Tony Tracy</v>
      </c>
      <c r="H12715" s="149" t="s">
        <v>7645</v>
      </c>
      <c r="I12715">
        <v>40404023</v>
      </c>
      <c r="K12715" t="s">
        <v>13167</v>
      </c>
      <c r="L12715" t="s">
        <v>13168</v>
      </c>
      <c r="M12715" t="s">
        <v>13169</v>
      </c>
      <c r="N12715">
        <v>28078</v>
      </c>
      <c r="Q12715" t="s">
        <v>12415</v>
      </c>
      <c r="R12715" t="s">
        <v>12416</v>
      </c>
      <c r="S12715" t="s">
        <v>13170</v>
      </c>
      <c r="U12715" t="s">
        <v>12418</v>
      </c>
      <c r="W12715">
        <v>11</v>
      </c>
      <c r="X12715">
        <v>1</v>
      </c>
      <c r="Y12715" t="s">
        <v>12419</v>
      </c>
      <c r="Z12715" t="s">
        <v>12420</v>
      </c>
      <c r="AA12715" t="s">
        <v>12429</v>
      </c>
      <c r="AB12715" t="s">
        <v>12422</v>
      </c>
      <c r="AC12715">
        <v>2</v>
      </c>
      <c r="AD12715" s="123">
        <v>41578</v>
      </c>
      <c r="AE12715" t="s">
        <v>12431</v>
      </c>
      <c r="AG12715">
        <v>40404023</v>
      </c>
      <c r="AL12715" t="s">
        <v>12422</v>
      </c>
      <c r="AN12715">
        <v>3411915001</v>
      </c>
      <c r="AO12715">
        <v>16</v>
      </c>
      <c r="AP12715" t="s">
        <v>12424</v>
      </c>
      <c r="AQ12715" t="s">
        <v>11408</v>
      </c>
      <c r="AR12715">
        <v>4100</v>
      </c>
      <c r="AT12715">
        <v>0</v>
      </c>
      <c r="AV12715" t="s">
        <v>13171</v>
      </c>
      <c r="AW12715">
        <v>116100</v>
      </c>
    </row>
    <row r="12716" spans="1:49" x14ac:dyDescent="0.25">
      <c r="A12716">
        <v>4100</v>
      </c>
      <c r="B12716">
        <v>30040</v>
      </c>
      <c r="C12716">
        <v>4023</v>
      </c>
      <c r="D12716">
        <v>415</v>
      </c>
      <c r="E12716" s="124" t="s">
        <v>265</v>
      </c>
      <c r="F12716" t="str">
        <f t="shared" si="270"/>
        <v>Tony TracyQIP, LLC</v>
      </c>
      <c r="G12716" s="150" t="str">
        <f t="shared" si="271"/>
        <v>Tony Tracy</v>
      </c>
      <c r="H12716" s="149" t="s">
        <v>7689</v>
      </c>
      <c r="I12716">
        <v>40001599</v>
      </c>
      <c r="K12716" t="s">
        <v>26178</v>
      </c>
      <c r="L12716" t="s">
        <v>26179</v>
      </c>
      <c r="M12716" t="s">
        <v>12521</v>
      </c>
      <c r="N12716">
        <v>43065</v>
      </c>
      <c r="Q12716" t="s">
        <v>12415</v>
      </c>
      <c r="R12716" t="s">
        <v>12416</v>
      </c>
      <c r="S12716" t="s">
        <v>26180</v>
      </c>
      <c r="U12716" t="s">
        <v>12418</v>
      </c>
      <c r="W12716">
        <v>11</v>
      </c>
      <c r="X12716">
        <v>2</v>
      </c>
      <c r="Y12716" t="s">
        <v>12419</v>
      </c>
      <c r="Z12716" t="s">
        <v>12420</v>
      </c>
      <c r="AA12716" t="s">
        <v>12421</v>
      </c>
      <c r="AB12716" t="s">
        <v>12430</v>
      </c>
      <c r="AC12716">
        <v>2</v>
      </c>
      <c r="AD12716" s="123">
        <v>39111</v>
      </c>
      <c r="AE12716" t="s">
        <v>12423</v>
      </c>
      <c r="AG12716">
        <v>40001599</v>
      </c>
      <c r="AL12716" t="s">
        <v>12430</v>
      </c>
      <c r="AN12716">
        <v>3604150411</v>
      </c>
      <c r="AO12716">
        <v>16</v>
      </c>
      <c r="AP12716" t="s">
        <v>12424</v>
      </c>
      <c r="AQ12716" t="s">
        <v>11408</v>
      </c>
      <c r="AR12716">
        <v>4100</v>
      </c>
      <c r="AT12716">
        <v>0</v>
      </c>
      <c r="AV12716" t="s">
        <v>7689</v>
      </c>
      <c r="AW12716">
        <v>116100</v>
      </c>
    </row>
    <row r="12717" spans="1:49" x14ac:dyDescent="0.25">
      <c r="A12717">
        <v>4100</v>
      </c>
      <c r="B12717">
        <v>30040</v>
      </c>
      <c r="C12717">
        <v>4023</v>
      </c>
      <c r="D12717">
        <v>415</v>
      </c>
      <c r="E12717" s="124" t="s">
        <v>265</v>
      </c>
      <c r="F12717" t="str">
        <f t="shared" si="270"/>
        <v>Tony TracyQ-SAGE INC.</v>
      </c>
      <c r="G12717" s="150" t="str">
        <f t="shared" si="271"/>
        <v>Tony Tracy</v>
      </c>
      <c r="H12717" s="149" t="s">
        <v>7690</v>
      </c>
      <c r="I12717">
        <v>40005477</v>
      </c>
      <c r="K12717" t="s">
        <v>26181</v>
      </c>
      <c r="L12717" t="s">
        <v>17083</v>
      </c>
      <c r="M12717" t="s">
        <v>12684</v>
      </c>
      <c r="N12717">
        <v>48804</v>
      </c>
      <c r="Q12717" t="s">
        <v>12415</v>
      </c>
      <c r="R12717" t="s">
        <v>12416</v>
      </c>
      <c r="S12717" t="s">
        <v>26182</v>
      </c>
      <c r="U12717" t="s">
        <v>12418</v>
      </c>
      <c r="W12717">
        <v>11</v>
      </c>
      <c r="X12717">
        <v>0</v>
      </c>
      <c r="Y12717" t="s">
        <v>12419</v>
      </c>
      <c r="Z12717" t="s">
        <v>12420</v>
      </c>
      <c r="AA12717" t="s">
        <v>12429</v>
      </c>
      <c r="AB12717" t="s">
        <v>12422</v>
      </c>
      <c r="AC12717">
        <v>2</v>
      </c>
      <c r="AD12717" s="123">
        <v>39603</v>
      </c>
      <c r="AE12717" t="s">
        <v>12633</v>
      </c>
      <c r="AG12717">
        <v>40005477</v>
      </c>
      <c r="AL12717" t="s">
        <v>12422</v>
      </c>
      <c r="AN12717">
        <v>2307312501</v>
      </c>
      <c r="AO12717">
        <v>16</v>
      </c>
      <c r="AP12717" t="s">
        <v>12424</v>
      </c>
      <c r="AQ12717" t="s">
        <v>11408</v>
      </c>
      <c r="AR12717">
        <v>4100</v>
      </c>
      <c r="AT12717">
        <v>0</v>
      </c>
      <c r="AV12717" t="s">
        <v>26183</v>
      </c>
      <c r="AW12717">
        <v>116100</v>
      </c>
    </row>
    <row r="12718" spans="1:49" x14ac:dyDescent="0.25">
      <c r="A12718">
        <v>4100</v>
      </c>
      <c r="B12718">
        <v>30040</v>
      </c>
      <c r="C12718">
        <v>4023</v>
      </c>
      <c r="D12718">
        <v>415</v>
      </c>
      <c r="E12718" s="124" t="s">
        <v>265</v>
      </c>
      <c r="F12718" t="str">
        <f t="shared" si="270"/>
        <v>Tony TracyQUAD GRAPHICS INC. - MIDLAND MI</v>
      </c>
      <c r="G12718" s="150" t="str">
        <f t="shared" si="271"/>
        <v>Tony Tracy</v>
      </c>
      <c r="H12718" s="149" t="s">
        <v>7701</v>
      </c>
      <c r="I12718">
        <v>40007838</v>
      </c>
      <c r="J12718" t="s">
        <v>15091</v>
      </c>
      <c r="K12718" t="s">
        <v>15092</v>
      </c>
      <c r="L12718" t="s">
        <v>15093</v>
      </c>
      <c r="M12718" t="s">
        <v>14186</v>
      </c>
      <c r="N12718" t="s">
        <v>15771</v>
      </c>
      <c r="Q12718" t="s">
        <v>12415</v>
      </c>
      <c r="R12718" t="s">
        <v>12416</v>
      </c>
      <c r="S12718" t="s">
        <v>15094</v>
      </c>
      <c r="U12718" t="s">
        <v>12418</v>
      </c>
      <c r="V12718">
        <v>171</v>
      </c>
      <c r="W12718">
        <v>11</v>
      </c>
      <c r="X12718">
        <v>1</v>
      </c>
      <c r="Y12718" t="s">
        <v>13389</v>
      </c>
      <c r="Z12718" t="s">
        <v>12420</v>
      </c>
      <c r="AA12718" t="s">
        <v>15095</v>
      </c>
      <c r="AB12718" t="s">
        <v>12473</v>
      </c>
      <c r="AC12718">
        <v>2</v>
      </c>
      <c r="AD12718" s="123">
        <v>42492</v>
      </c>
      <c r="AE12718" t="s">
        <v>12431</v>
      </c>
      <c r="AG12718">
        <v>40007838</v>
      </c>
      <c r="AL12718" t="s">
        <v>12473</v>
      </c>
      <c r="AN12718">
        <v>5013313401</v>
      </c>
      <c r="AO12718">
        <v>16</v>
      </c>
      <c r="AP12718" t="s">
        <v>12424</v>
      </c>
      <c r="AQ12718" t="s">
        <v>11408</v>
      </c>
      <c r="AR12718">
        <v>4100</v>
      </c>
      <c r="AT12718">
        <v>0</v>
      </c>
      <c r="AV12718" t="s">
        <v>15096</v>
      </c>
      <c r="AW12718">
        <v>116100</v>
      </c>
    </row>
    <row r="12719" spans="1:49" x14ac:dyDescent="0.25">
      <c r="A12719">
        <v>4100</v>
      </c>
      <c r="B12719">
        <v>30040</v>
      </c>
      <c r="C12719">
        <v>4023</v>
      </c>
      <c r="D12719">
        <v>415</v>
      </c>
      <c r="E12719" s="124" t="s">
        <v>265</v>
      </c>
      <c r="F12719" t="str">
        <f t="shared" si="270"/>
        <v>Tony TracyQUADREL LABELING SYSTEMS</v>
      </c>
      <c r="G12719" s="150" t="str">
        <f t="shared" si="271"/>
        <v>Tony Tracy</v>
      </c>
      <c r="H12719" s="149" t="s">
        <v>7712</v>
      </c>
      <c r="I12719">
        <v>40007834</v>
      </c>
      <c r="K12719" t="s">
        <v>26184</v>
      </c>
      <c r="L12719" t="s">
        <v>19519</v>
      </c>
      <c r="M12719" t="s">
        <v>12521</v>
      </c>
      <c r="N12719">
        <v>44060</v>
      </c>
      <c r="Q12719" t="s">
        <v>12415</v>
      </c>
      <c r="R12719" t="s">
        <v>12416</v>
      </c>
      <c r="S12719" t="s">
        <v>26185</v>
      </c>
      <c r="U12719" t="s">
        <v>12418</v>
      </c>
      <c r="W12719">
        <v>11</v>
      </c>
      <c r="X12719">
        <v>0</v>
      </c>
      <c r="Y12719" t="s">
        <v>12419</v>
      </c>
      <c r="Z12719" t="s">
        <v>12420</v>
      </c>
      <c r="AA12719" t="s">
        <v>15095</v>
      </c>
      <c r="AB12719" t="s">
        <v>12422</v>
      </c>
      <c r="AC12719">
        <v>2</v>
      </c>
      <c r="AD12719" s="123">
        <v>42485</v>
      </c>
      <c r="AE12719" t="s">
        <v>12431</v>
      </c>
      <c r="AG12719">
        <v>40007834</v>
      </c>
      <c r="AL12719" t="s">
        <v>12422</v>
      </c>
      <c r="AN12719">
        <v>3608515501</v>
      </c>
      <c r="AO12719">
        <v>16</v>
      </c>
      <c r="AP12719" t="s">
        <v>12424</v>
      </c>
      <c r="AQ12719" t="s">
        <v>11408</v>
      </c>
      <c r="AR12719">
        <v>4100</v>
      </c>
      <c r="AT12719">
        <v>0</v>
      </c>
      <c r="AV12719" t="s">
        <v>26186</v>
      </c>
      <c r="AW12719">
        <v>116100</v>
      </c>
    </row>
    <row r="12720" spans="1:49" x14ac:dyDescent="0.25">
      <c r="A12720">
        <v>4100</v>
      </c>
      <c r="B12720">
        <v>30040</v>
      </c>
      <c r="C12720">
        <v>4023</v>
      </c>
      <c r="D12720">
        <v>415</v>
      </c>
      <c r="E12720" s="124" t="s">
        <v>265</v>
      </c>
      <c r="F12720" t="str">
        <f t="shared" si="270"/>
        <v>Tony TracyQUALITY STEEL FABRICATION</v>
      </c>
      <c r="G12720" s="150" t="str">
        <f t="shared" si="271"/>
        <v>Tony Tracy</v>
      </c>
      <c r="H12720" s="149" t="s">
        <v>7732</v>
      </c>
      <c r="I12720">
        <v>40006955</v>
      </c>
      <c r="L12720" t="s">
        <v>20557</v>
      </c>
      <c r="M12720" t="s">
        <v>12521</v>
      </c>
      <c r="O12720">
        <v>905</v>
      </c>
      <c r="P12720">
        <v>45365</v>
      </c>
      <c r="Q12720" t="s">
        <v>12415</v>
      </c>
      <c r="R12720" t="s">
        <v>12416</v>
      </c>
      <c r="S12720" t="s">
        <v>26187</v>
      </c>
      <c r="U12720" t="s">
        <v>12418</v>
      </c>
      <c r="W12720">
        <v>11</v>
      </c>
      <c r="X12720">
        <v>0</v>
      </c>
      <c r="Y12720" t="s">
        <v>12419</v>
      </c>
      <c r="Z12720" t="s">
        <v>12420</v>
      </c>
      <c r="AA12720" t="s">
        <v>14498</v>
      </c>
      <c r="AB12720" t="s">
        <v>12422</v>
      </c>
      <c r="AC12720">
        <v>2</v>
      </c>
      <c r="AD12720" s="123">
        <v>41261</v>
      </c>
      <c r="AE12720" t="s">
        <v>12431</v>
      </c>
      <c r="AG12720">
        <v>40006955</v>
      </c>
      <c r="AL12720" t="s">
        <v>12422</v>
      </c>
      <c r="AN12720">
        <v>3614923001</v>
      </c>
      <c r="AO12720">
        <v>16</v>
      </c>
      <c r="AP12720" t="s">
        <v>12424</v>
      </c>
      <c r="AQ12720" t="s">
        <v>11408</v>
      </c>
      <c r="AR12720">
        <v>4100</v>
      </c>
      <c r="AT12720">
        <v>0</v>
      </c>
      <c r="AV12720" t="s">
        <v>26188</v>
      </c>
      <c r="AW12720">
        <v>116100</v>
      </c>
    </row>
    <row r="12721" spans="1:49" x14ac:dyDescent="0.25">
      <c r="A12721">
        <v>4100</v>
      </c>
      <c r="B12721">
        <v>30040</v>
      </c>
      <c r="C12721">
        <v>4023</v>
      </c>
      <c r="D12721">
        <v>415</v>
      </c>
      <c r="E12721" s="124" t="s">
        <v>265</v>
      </c>
      <c r="F12721" t="str">
        <f t="shared" si="270"/>
        <v>Tony TracyRELIABLE BELTING &amp; TRANSMISSION CO.</v>
      </c>
      <c r="G12721" s="150" t="str">
        <f t="shared" si="271"/>
        <v>Tony Tracy</v>
      </c>
      <c r="H12721" s="149" t="s">
        <v>7885</v>
      </c>
      <c r="I12721">
        <v>40008585</v>
      </c>
      <c r="K12721" t="s">
        <v>26189</v>
      </c>
      <c r="L12721" t="s">
        <v>24596</v>
      </c>
      <c r="M12721" t="s">
        <v>12521</v>
      </c>
      <c r="N12721">
        <v>43608</v>
      </c>
      <c r="Q12721" t="s">
        <v>12415</v>
      </c>
      <c r="R12721" t="s">
        <v>12416</v>
      </c>
      <c r="S12721" t="s">
        <v>26190</v>
      </c>
      <c r="U12721" t="s">
        <v>12418</v>
      </c>
      <c r="W12721">
        <v>11</v>
      </c>
      <c r="X12721">
        <v>2</v>
      </c>
      <c r="Y12721" t="s">
        <v>12419</v>
      </c>
      <c r="Z12721" t="s">
        <v>12420</v>
      </c>
      <c r="AA12721" t="s">
        <v>12429</v>
      </c>
      <c r="AB12721" t="s">
        <v>12422</v>
      </c>
      <c r="AC12721">
        <v>2</v>
      </c>
      <c r="AD12721" s="123">
        <v>43518</v>
      </c>
      <c r="AE12721" t="s">
        <v>12431</v>
      </c>
      <c r="AG12721">
        <v>40008585</v>
      </c>
      <c r="AL12721" t="s">
        <v>12422</v>
      </c>
      <c r="AN12721">
        <v>3609524901</v>
      </c>
      <c r="AO12721">
        <v>16</v>
      </c>
      <c r="AP12721" t="s">
        <v>12424</v>
      </c>
      <c r="AQ12721" t="s">
        <v>11408</v>
      </c>
      <c r="AR12721">
        <v>4100</v>
      </c>
      <c r="AT12721">
        <v>0</v>
      </c>
      <c r="AV12721" t="s">
        <v>24597</v>
      </c>
      <c r="AW12721">
        <v>116100</v>
      </c>
    </row>
    <row r="12722" spans="1:49" x14ac:dyDescent="0.25">
      <c r="A12722">
        <v>4100</v>
      </c>
      <c r="B12722">
        <v>30005</v>
      </c>
      <c r="C12722">
        <v>4023</v>
      </c>
      <c r="D12722">
        <v>415</v>
      </c>
      <c r="E12722" s="124" t="s">
        <v>265</v>
      </c>
      <c r="F12722" t="str">
        <f t="shared" si="270"/>
        <v>Tony TracyREUTHER MOLD</v>
      </c>
      <c r="G12722" s="150" t="str">
        <f t="shared" si="271"/>
        <v>Tony Tracy</v>
      </c>
      <c r="H12722" s="149" t="s">
        <v>7904</v>
      </c>
      <c r="I12722">
        <v>40008962</v>
      </c>
      <c r="K12722" t="s">
        <v>26191</v>
      </c>
      <c r="L12722" t="s">
        <v>26192</v>
      </c>
      <c r="M12722" t="s">
        <v>12521</v>
      </c>
      <c r="N12722">
        <v>44221</v>
      </c>
      <c r="Q12722" t="s">
        <v>12415</v>
      </c>
      <c r="R12722" t="s">
        <v>12416</v>
      </c>
      <c r="S12722" t="s">
        <v>26193</v>
      </c>
      <c r="U12722" t="s">
        <v>12418</v>
      </c>
      <c r="W12722">
        <v>11</v>
      </c>
      <c r="X12722">
        <v>1</v>
      </c>
      <c r="Y12722" t="s">
        <v>12419</v>
      </c>
      <c r="Z12722" t="s">
        <v>12420</v>
      </c>
      <c r="AA12722" t="s">
        <v>12485</v>
      </c>
      <c r="AB12722" t="s">
        <v>12430</v>
      </c>
      <c r="AC12722">
        <v>2</v>
      </c>
      <c r="AD12722" s="123">
        <v>44113</v>
      </c>
      <c r="AE12722" t="s">
        <v>12528</v>
      </c>
      <c r="AG12722">
        <v>40008962</v>
      </c>
      <c r="AL12722" t="s">
        <v>12430</v>
      </c>
      <c r="AN12722">
        <v>3615306201</v>
      </c>
      <c r="AP12722" t="s">
        <v>12424</v>
      </c>
      <c r="AQ12722" t="s">
        <v>11408</v>
      </c>
      <c r="AR12722">
        <v>4100</v>
      </c>
      <c r="AT12722">
        <v>0</v>
      </c>
      <c r="AV12722" t="s">
        <v>26194</v>
      </c>
      <c r="AW12722">
        <v>116100</v>
      </c>
    </row>
    <row r="12723" spans="1:49" x14ac:dyDescent="0.25">
      <c r="A12723">
        <v>4100</v>
      </c>
      <c r="B12723">
        <v>30040</v>
      </c>
      <c r="C12723">
        <v>4023</v>
      </c>
      <c r="D12723">
        <v>415</v>
      </c>
      <c r="E12723" s="124" t="s">
        <v>265</v>
      </c>
      <c r="F12723" t="str">
        <f t="shared" si="270"/>
        <v>Tony TracyRIVERCOR LLC</v>
      </c>
      <c r="G12723" s="150" t="str">
        <f t="shared" si="271"/>
        <v>Tony Tracy</v>
      </c>
      <c r="H12723" s="149" t="s">
        <v>7974</v>
      </c>
      <c r="I12723">
        <v>40005618</v>
      </c>
      <c r="K12723" t="s">
        <v>26195</v>
      </c>
      <c r="L12723" t="s">
        <v>14225</v>
      </c>
      <c r="M12723" t="s">
        <v>12521</v>
      </c>
      <c r="N12723">
        <v>44301</v>
      </c>
      <c r="Q12723" t="s">
        <v>12415</v>
      </c>
      <c r="R12723" t="s">
        <v>12416</v>
      </c>
      <c r="S12723" t="s">
        <v>26196</v>
      </c>
      <c r="U12723" t="s">
        <v>12418</v>
      </c>
      <c r="W12723">
        <v>11</v>
      </c>
      <c r="X12723">
        <v>1</v>
      </c>
      <c r="Y12723" t="s">
        <v>12419</v>
      </c>
      <c r="Z12723" t="s">
        <v>12420</v>
      </c>
      <c r="AA12723" t="s">
        <v>12429</v>
      </c>
      <c r="AB12723" t="s">
        <v>12422</v>
      </c>
      <c r="AC12723">
        <v>2</v>
      </c>
      <c r="AD12723" s="123">
        <v>39791</v>
      </c>
      <c r="AE12723" t="s">
        <v>12431</v>
      </c>
      <c r="AG12723">
        <v>40005618</v>
      </c>
      <c r="AL12723" t="s">
        <v>12422</v>
      </c>
      <c r="AN12723">
        <v>3615300201</v>
      </c>
      <c r="AO12723">
        <v>16</v>
      </c>
      <c r="AP12723" t="s">
        <v>12424</v>
      </c>
      <c r="AQ12723" t="s">
        <v>11408</v>
      </c>
      <c r="AR12723">
        <v>4100</v>
      </c>
      <c r="AT12723">
        <v>0</v>
      </c>
      <c r="AV12723" t="s">
        <v>26197</v>
      </c>
      <c r="AW12723">
        <v>116100</v>
      </c>
    </row>
    <row r="12724" spans="1:49" x14ac:dyDescent="0.25">
      <c r="A12724">
        <v>4100</v>
      </c>
      <c r="B12724">
        <v>30040</v>
      </c>
      <c r="C12724">
        <v>4023</v>
      </c>
      <c r="D12724">
        <v>415</v>
      </c>
      <c r="E12724" s="124" t="s">
        <v>265</v>
      </c>
      <c r="F12724" t="str">
        <f t="shared" si="270"/>
        <v>Tony TracyROCKWELL AUTOMATION</v>
      </c>
      <c r="G12724" s="150" t="str">
        <f t="shared" si="271"/>
        <v>Tony Tracy</v>
      </c>
      <c r="H12724" s="149" t="s">
        <v>8018</v>
      </c>
      <c r="I12724">
        <v>40002510</v>
      </c>
      <c r="L12724" t="s">
        <v>15480</v>
      </c>
      <c r="M12724" t="s">
        <v>14186</v>
      </c>
      <c r="O12724">
        <v>2167</v>
      </c>
      <c r="P12724">
        <v>53201</v>
      </c>
      <c r="Q12724" t="s">
        <v>12415</v>
      </c>
      <c r="R12724" t="s">
        <v>12416</v>
      </c>
      <c r="S12724" t="s">
        <v>26198</v>
      </c>
      <c r="U12724" t="s">
        <v>12418</v>
      </c>
      <c r="W12724">
        <v>11</v>
      </c>
      <c r="X12724">
        <v>2</v>
      </c>
      <c r="Y12724" t="s">
        <v>12419</v>
      </c>
      <c r="Z12724" t="s">
        <v>12420</v>
      </c>
      <c r="AA12724" t="s">
        <v>12421</v>
      </c>
      <c r="AB12724" t="s">
        <v>12473</v>
      </c>
      <c r="AC12724">
        <v>2</v>
      </c>
      <c r="AD12724" s="123">
        <v>39111</v>
      </c>
      <c r="AE12724" t="s">
        <v>12423</v>
      </c>
      <c r="AG12724">
        <v>40002510</v>
      </c>
      <c r="AL12724" t="s">
        <v>12473</v>
      </c>
      <c r="AN12724">
        <v>5007907101</v>
      </c>
      <c r="AO12724">
        <v>16</v>
      </c>
      <c r="AP12724" t="s">
        <v>12424</v>
      </c>
      <c r="AQ12724" t="s">
        <v>11408</v>
      </c>
      <c r="AR12724">
        <v>4100</v>
      </c>
      <c r="AT12724">
        <v>0</v>
      </c>
      <c r="AV12724" t="s">
        <v>26199</v>
      </c>
      <c r="AW12724">
        <v>116100</v>
      </c>
    </row>
    <row r="12725" spans="1:49" x14ac:dyDescent="0.25">
      <c r="A12725">
        <v>4100</v>
      </c>
      <c r="B12725">
        <v>30050</v>
      </c>
      <c r="C12725">
        <v>4023</v>
      </c>
      <c r="D12725">
        <v>415</v>
      </c>
      <c r="E12725" s="124" t="s">
        <v>265</v>
      </c>
      <c r="F12725" t="str">
        <f t="shared" si="270"/>
        <v>Tony TracyRPM div of WEIMER BEARINGS &amp; TRANSM</v>
      </c>
      <c r="G12725" s="150" t="str">
        <f t="shared" si="271"/>
        <v>Tony Tracy</v>
      </c>
      <c r="H12725" s="149" t="s">
        <v>8067</v>
      </c>
      <c r="I12725">
        <v>40004161</v>
      </c>
      <c r="L12725" t="s">
        <v>15776</v>
      </c>
      <c r="M12725" t="s">
        <v>14186</v>
      </c>
      <c r="O12725">
        <v>400</v>
      </c>
      <c r="P12725">
        <v>53022</v>
      </c>
      <c r="Q12725" t="s">
        <v>12415</v>
      </c>
      <c r="R12725" t="s">
        <v>12416</v>
      </c>
      <c r="S12725" t="s">
        <v>15905</v>
      </c>
      <c r="U12725" t="s">
        <v>12418</v>
      </c>
      <c r="W12725">
        <v>11</v>
      </c>
      <c r="X12725">
        <v>2</v>
      </c>
      <c r="Y12725" t="s">
        <v>12472</v>
      </c>
      <c r="Z12725" t="s">
        <v>12420</v>
      </c>
      <c r="AA12725" t="s">
        <v>12421</v>
      </c>
      <c r="AB12725" t="s">
        <v>12422</v>
      </c>
      <c r="AC12725">
        <v>2</v>
      </c>
      <c r="AD12725" s="123">
        <v>39111</v>
      </c>
      <c r="AE12725" t="s">
        <v>12423</v>
      </c>
      <c r="AG12725">
        <v>40004161</v>
      </c>
      <c r="AL12725" t="s">
        <v>12422</v>
      </c>
      <c r="AN12725">
        <v>5013117101</v>
      </c>
      <c r="AO12725">
        <v>16</v>
      </c>
      <c r="AP12725" t="s">
        <v>12424</v>
      </c>
      <c r="AQ12725" t="s">
        <v>11408</v>
      </c>
      <c r="AR12725">
        <v>4100</v>
      </c>
      <c r="AT12725">
        <v>2005</v>
      </c>
      <c r="AV12725" t="s">
        <v>8066</v>
      </c>
      <c r="AW12725">
        <v>116100</v>
      </c>
    </row>
    <row r="12726" spans="1:49" x14ac:dyDescent="0.25">
      <c r="A12726">
        <v>4100</v>
      </c>
      <c r="B12726">
        <v>30040</v>
      </c>
      <c r="C12726">
        <v>4023</v>
      </c>
      <c r="D12726">
        <v>415</v>
      </c>
      <c r="E12726" s="124" t="s">
        <v>265</v>
      </c>
      <c r="F12726" t="str">
        <f t="shared" si="270"/>
        <v>Tony TracyRR DONNELLEY - STEETSBORO OH</v>
      </c>
      <c r="G12726" s="150" t="str">
        <f t="shared" si="271"/>
        <v>Tony Tracy</v>
      </c>
      <c r="H12726" s="149" t="s">
        <v>8073</v>
      </c>
      <c r="I12726">
        <v>40001956</v>
      </c>
      <c r="J12726" t="s">
        <v>23815</v>
      </c>
      <c r="K12726" t="s">
        <v>26200</v>
      </c>
      <c r="L12726" t="s">
        <v>26201</v>
      </c>
      <c r="M12726" t="s">
        <v>12521</v>
      </c>
      <c r="N12726">
        <v>44241</v>
      </c>
      <c r="Q12726" t="s">
        <v>12415</v>
      </c>
      <c r="R12726" t="s">
        <v>12416</v>
      </c>
      <c r="S12726" t="s">
        <v>26202</v>
      </c>
      <c r="U12726" t="s">
        <v>12418</v>
      </c>
      <c r="V12726">
        <v>212</v>
      </c>
      <c r="W12726">
        <v>11</v>
      </c>
      <c r="X12726">
        <v>1</v>
      </c>
      <c r="Y12726" t="s">
        <v>12472</v>
      </c>
      <c r="Z12726" t="s">
        <v>12420</v>
      </c>
      <c r="AA12726" t="s">
        <v>12421</v>
      </c>
      <c r="AB12726" t="s">
        <v>12422</v>
      </c>
      <c r="AC12726">
        <v>2</v>
      </c>
      <c r="AD12726" s="123">
        <v>39111</v>
      </c>
      <c r="AE12726" t="s">
        <v>12423</v>
      </c>
      <c r="AG12726">
        <v>40001956</v>
      </c>
      <c r="AL12726" t="s">
        <v>12422</v>
      </c>
      <c r="AN12726">
        <v>3613345701</v>
      </c>
      <c r="AO12726">
        <v>16</v>
      </c>
      <c r="AP12726" t="s">
        <v>12424</v>
      </c>
      <c r="AQ12726" t="s">
        <v>11408</v>
      </c>
      <c r="AR12726">
        <v>4100</v>
      </c>
      <c r="AT12726">
        <v>2005</v>
      </c>
      <c r="AV12726" t="s">
        <v>13209</v>
      </c>
      <c r="AW12726">
        <v>116100</v>
      </c>
    </row>
    <row r="12727" spans="1:49" x14ac:dyDescent="0.25">
      <c r="A12727">
        <v>4100</v>
      </c>
      <c r="B12727">
        <v>30040</v>
      </c>
      <c r="C12727">
        <v>4023</v>
      </c>
      <c r="D12727">
        <v>415</v>
      </c>
      <c r="E12727" s="124" t="s">
        <v>265</v>
      </c>
      <c r="F12727" t="str">
        <f t="shared" si="270"/>
        <v>Tony TracySCHAEFFLER TRANSMISSION LLC</v>
      </c>
      <c r="G12727" s="150" t="str">
        <f t="shared" si="271"/>
        <v>Tony Tracy</v>
      </c>
      <c r="H12727" s="149" t="s">
        <v>8237</v>
      </c>
      <c r="I12727">
        <v>40007110</v>
      </c>
      <c r="K12727" t="s">
        <v>26203</v>
      </c>
      <c r="L12727" t="s">
        <v>25832</v>
      </c>
      <c r="M12727" t="s">
        <v>12521</v>
      </c>
      <c r="N12727">
        <v>44691</v>
      </c>
      <c r="Q12727" t="s">
        <v>12415</v>
      </c>
      <c r="R12727" t="s">
        <v>12416</v>
      </c>
      <c r="S12727" t="s">
        <v>26204</v>
      </c>
      <c r="U12727" t="s">
        <v>12418</v>
      </c>
      <c r="W12727">
        <v>11</v>
      </c>
      <c r="X12727">
        <v>1</v>
      </c>
      <c r="Y12727" t="s">
        <v>12419</v>
      </c>
      <c r="Z12727" t="s">
        <v>12420</v>
      </c>
      <c r="AA12727" t="s">
        <v>12429</v>
      </c>
      <c r="AB12727" t="s">
        <v>12422</v>
      </c>
      <c r="AC12727">
        <v>2</v>
      </c>
      <c r="AD12727" s="123">
        <v>41443</v>
      </c>
      <c r="AE12727" t="s">
        <v>12431</v>
      </c>
      <c r="AG12727">
        <v>40007110</v>
      </c>
      <c r="AL12727" t="s">
        <v>12422</v>
      </c>
      <c r="AN12727">
        <v>3616929101</v>
      </c>
      <c r="AO12727">
        <v>16</v>
      </c>
      <c r="AP12727" t="s">
        <v>12424</v>
      </c>
      <c r="AQ12727" t="s">
        <v>11408</v>
      </c>
      <c r="AR12727">
        <v>4100</v>
      </c>
      <c r="AT12727">
        <v>0</v>
      </c>
      <c r="AV12727" t="s">
        <v>26205</v>
      </c>
      <c r="AW12727">
        <v>116100</v>
      </c>
    </row>
    <row r="12728" spans="1:49" x14ac:dyDescent="0.25">
      <c r="A12728">
        <v>4100</v>
      </c>
      <c r="B12728">
        <v>30040</v>
      </c>
      <c r="C12728">
        <v>4023</v>
      </c>
      <c r="D12728">
        <v>415</v>
      </c>
      <c r="E12728" s="124" t="s">
        <v>265</v>
      </c>
      <c r="F12728" t="str">
        <f t="shared" si="270"/>
        <v>Tony TracySCHULER, INC.</v>
      </c>
      <c r="G12728" s="150" t="str">
        <f t="shared" si="271"/>
        <v>Tony Tracy</v>
      </c>
      <c r="H12728" s="149" t="s">
        <v>8250</v>
      </c>
      <c r="I12728">
        <v>40001860</v>
      </c>
      <c r="K12728" t="s">
        <v>26206</v>
      </c>
      <c r="L12728" t="s">
        <v>20256</v>
      </c>
      <c r="M12728" t="s">
        <v>12684</v>
      </c>
      <c r="N12728" t="s">
        <v>26207</v>
      </c>
      <c r="Q12728" t="s">
        <v>12415</v>
      </c>
      <c r="R12728" t="s">
        <v>12416</v>
      </c>
      <c r="S12728" t="s">
        <v>26208</v>
      </c>
      <c r="U12728" t="s">
        <v>12418</v>
      </c>
      <c r="V12728">
        <v>57</v>
      </c>
      <c r="W12728">
        <v>11</v>
      </c>
      <c r="X12728">
        <v>0</v>
      </c>
      <c r="Y12728" t="s">
        <v>12472</v>
      </c>
      <c r="Z12728" t="s">
        <v>12420</v>
      </c>
      <c r="AA12728" t="s">
        <v>12421</v>
      </c>
      <c r="AB12728" t="s">
        <v>12422</v>
      </c>
      <c r="AC12728">
        <v>2</v>
      </c>
      <c r="AD12728" s="123">
        <v>39111</v>
      </c>
      <c r="AE12728" t="s">
        <v>12423</v>
      </c>
      <c r="AG12728">
        <v>40001860</v>
      </c>
      <c r="AL12728" t="s">
        <v>12422</v>
      </c>
      <c r="AN12728">
        <v>2316336911</v>
      </c>
      <c r="AO12728">
        <v>16</v>
      </c>
      <c r="AP12728" t="s">
        <v>12424</v>
      </c>
      <c r="AQ12728" t="s">
        <v>11408</v>
      </c>
      <c r="AR12728">
        <v>4100</v>
      </c>
      <c r="AT12728">
        <v>0</v>
      </c>
      <c r="AV12728" t="s">
        <v>26209</v>
      </c>
      <c r="AW12728">
        <v>116100</v>
      </c>
    </row>
    <row r="12729" spans="1:49" x14ac:dyDescent="0.25">
      <c r="A12729">
        <v>4100</v>
      </c>
      <c r="B12729">
        <v>30040</v>
      </c>
      <c r="C12729">
        <v>4023</v>
      </c>
      <c r="D12729">
        <v>415</v>
      </c>
      <c r="E12729" s="124" t="s">
        <v>265</v>
      </c>
      <c r="F12729" t="str">
        <f t="shared" si="270"/>
        <v>Tony TracySHOULDICE BROTHERS SHEET</v>
      </c>
      <c r="G12729" s="150" t="str">
        <f t="shared" si="271"/>
        <v>Tony Tracy</v>
      </c>
      <c r="H12729" s="149" t="s">
        <v>8385</v>
      </c>
      <c r="I12729">
        <v>40007241</v>
      </c>
      <c r="J12729" t="s">
        <v>26210</v>
      </c>
      <c r="K12729" t="s">
        <v>26211</v>
      </c>
      <c r="L12729" t="s">
        <v>14326</v>
      </c>
      <c r="M12729" t="s">
        <v>12684</v>
      </c>
      <c r="N12729">
        <v>49037</v>
      </c>
      <c r="Q12729" t="s">
        <v>12415</v>
      </c>
      <c r="R12729" t="s">
        <v>12416</v>
      </c>
      <c r="S12729" t="s">
        <v>26212</v>
      </c>
      <c r="U12729" t="s">
        <v>12418</v>
      </c>
      <c r="W12729">
        <v>11</v>
      </c>
      <c r="X12729">
        <v>0</v>
      </c>
      <c r="Y12729" t="s">
        <v>12419</v>
      </c>
      <c r="Z12729" t="s">
        <v>12420</v>
      </c>
      <c r="AA12729" t="s">
        <v>12429</v>
      </c>
      <c r="AB12729" t="s">
        <v>12422</v>
      </c>
      <c r="AC12729">
        <v>2</v>
      </c>
      <c r="AD12729" s="123">
        <v>41626</v>
      </c>
      <c r="AE12729" t="s">
        <v>12431</v>
      </c>
      <c r="AG12729">
        <v>40007241</v>
      </c>
      <c r="AL12729" t="s">
        <v>12422</v>
      </c>
      <c r="AN12729">
        <v>2302501101</v>
      </c>
      <c r="AO12729">
        <v>16</v>
      </c>
      <c r="AP12729" t="s">
        <v>12424</v>
      </c>
      <c r="AQ12729" t="s">
        <v>11408</v>
      </c>
      <c r="AR12729">
        <v>4100</v>
      </c>
      <c r="AT12729">
        <v>0</v>
      </c>
      <c r="AV12729" t="s">
        <v>26213</v>
      </c>
      <c r="AW12729">
        <v>116100</v>
      </c>
    </row>
    <row r="12730" spans="1:49" x14ac:dyDescent="0.25">
      <c r="A12730">
        <v>4100</v>
      </c>
      <c r="B12730">
        <v>30040</v>
      </c>
      <c r="C12730">
        <v>4023</v>
      </c>
      <c r="D12730">
        <v>415</v>
      </c>
      <c r="E12730" s="124" t="s">
        <v>265</v>
      </c>
      <c r="F12730" t="str">
        <f t="shared" si="270"/>
        <v>Tony TracySKIMMER, INC.</v>
      </c>
      <c r="G12730" s="150" t="str">
        <f t="shared" si="271"/>
        <v>Tony Tracy</v>
      </c>
      <c r="H12730" s="149" t="s">
        <v>8482</v>
      </c>
      <c r="I12730">
        <v>40001011</v>
      </c>
      <c r="K12730" t="s">
        <v>26214</v>
      </c>
      <c r="L12730" t="s">
        <v>24600</v>
      </c>
      <c r="M12730" t="s">
        <v>12684</v>
      </c>
      <c r="N12730" t="s">
        <v>26215</v>
      </c>
      <c r="Q12730" t="s">
        <v>12415</v>
      </c>
      <c r="R12730" t="s">
        <v>12416</v>
      </c>
      <c r="S12730">
        <v>7347298000</v>
      </c>
      <c r="U12730" t="s">
        <v>12418</v>
      </c>
      <c r="W12730">
        <v>11</v>
      </c>
      <c r="X12730">
        <v>2</v>
      </c>
      <c r="Y12730" t="s">
        <v>12419</v>
      </c>
      <c r="Z12730" t="s">
        <v>12420</v>
      </c>
      <c r="AA12730" t="s">
        <v>12421</v>
      </c>
      <c r="AB12730" t="s">
        <v>12422</v>
      </c>
      <c r="AC12730">
        <v>2</v>
      </c>
      <c r="AD12730" s="123">
        <v>39111</v>
      </c>
      <c r="AE12730" t="s">
        <v>12423</v>
      </c>
      <c r="AG12730">
        <v>40001011</v>
      </c>
      <c r="AL12730" t="s">
        <v>12422</v>
      </c>
      <c r="AN12730">
        <v>2316321701</v>
      </c>
      <c r="AO12730">
        <v>16</v>
      </c>
      <c r="AP12730" t="s">
        <v>12424</v>
      </c>
      <c r="AQ12730" t="s">
        <v>11408</v>
      </c>
      <c r="AR12730">
        <v>4100</v>
      </c>
      <c r="AT12730">
        <v>2005</v>
      </c>
      <c r="AV12730" t="s">
        <v>24602</v>
      </c>
      <c r="AW12730">
        <v>116100</v>
      </c>
    </row>
    <row r="12731" spans="1:49" x14ac:dyDescent="0.25">
      <c r="A12731">
        <v>4100</v>
      </c>
      <c r="B12731">
        <v>30040</v>
      </c>
      <c r="C12731">
        <v>4023</v>
      </c>
      <c r="D12731">
        <v>415</v>
      </c>
      <c r="E12731" s="124" t="s">
        <v>265</v>
      </c>
      <c r="F12731" t="str">
        <f t="shared" si="270"/>
        <v>Tony TracySNACKWERKS OF MICHIGAN, LLC</v>
      </c>
      <c r="G12731" s="150" t="str">
        <f t="shared" si="271"/>
        <v>Tony Tracy</v>
      </c>
      <c r="H12731" s="149" t="s">
        <v>8514</v>
      </c>
      <c r="I12731">
        <v>40008393</v>
      </c>
      <c r="K12731" t="s">
        <v>26216</v>
      </c>
      <c r="L12731" t="s">
        <v>14326</v>
      </c>
      <c r="M12731" t="s">
        <v>12684</v>
      </c>
      <c r="N12731">
        <v>49037</v>
      </c>
      <c r="Q12731" t="s">
        <v>12415</v>
      </c>
      <c r="R12731" t="s">
        <v>12416</v>
      </c>
      <c r="S12731" t="s">
        <v>26217</v>
      </c>
      <c r="U12731" t="s">
        <v>12418</v>
      </c>
      <c r="W12731">
        <v>11</v>
      </c>
      <c r="X12731">
        <v>1</v>
      </c>
      <c r="Y12731" t="s">
        <v>12419</v>
      </c>
      <c r="Z12731" t="s">
        <v>12420</v>
      </c>
      <c r="AA12731" t="s">
        <v>12429</v>
      </c>
      <c r="AB12731" t="s">
        <v>12422</v>
      </c>
      <c r="AC12731">
        <v>2</v>
      </c>
      <c r="AD12731" s="123">
        <v>43251</v>
      </c>
      <c r="AE12731" t="s">
        <v>12431</v>
      </c>
      <c r="AG12731">
        <v>40008393</v>
      </c>
      <c r="AL12731" t="s">
        <v>12422</v>
      </c>
      <c r="AN12731">
        <v>2302501101</v>
      </c>
      <c r="AO12731">
        <v>16</v>
      </c>
      <c r="AP12731" t="s">
        <v>12424</v>
      </c>
      <c r="AQ12731" t="s">
        <v>11408</v>
      </c>
      <c r="AR12731">
        <v>4100</v>
      </c>
      <c r="AT12731">
        <v>0</v>
      </c>
      <c r="AV12731" t="s">
        <v>26218</v>
      </c>
      <c r="AW12731">
        <v>116100</v>
      </c>
    </row>
    <row r="12732" spans="1:49" x14ac:dyDescent="0.25">
      <c r="A12732">
        <v>4100</v>
      </c>
      <c r="B12732">
        <v>30040</v>
      </c>
      <c r="C12732">
        <v>4023</v>
      </c>
      <c r="D12732">
        <v>415</v>
      </c>
      <c r="E12732" s="124" t="s">
        <v>265</v>
      </c>
      <c r="F12732" t="str">
        <f t="shared" si="270"/>
        <v>Tony TracySNYDER'S-LANCE INC</v>
      </c>
      <c r="G12732" s="150" t="str">
        <f t="shared" si="271"/>
        <v>Tony Tracy</v>
      </c>
      <c r="H12732" s="149" t="s">
        <v>8521</v>
      </c>
      <c r="I12732">
        <v>40006348</v>
      </c>
      <c r="J12732" t="s">
        <v>26219</v>
      </c>
      <c r="L12732" t="s">
        <v>14026</v>
      </c>
      <c r="M12732" t="s">
        <v>13169</v>
      </c>
      <c r="O12732">
        <v>32368</v>
      </c>
      <c r="P12732">
        <v>28232</v>
      </c>
      <c r="Q12732" t="s">
        <v>12415</v>
      </c>
      <c r="R12732" t="s">
        <v>12416</v>
      </c>
      <c r="S12732" t="s">
        <v>21922</v>
      </c>
      <c r="U12732" t="s">
        <v>12418</v>
      </c>
      <c r="W12732">
        <v>11</v>
      </c>
      <c r="X12732">
        <v>1</v>
      </c>
      <c r="Y12732" t="s">
        <v>12419</v>
      </c>
      <c r="Z12732" t="s">
        <v>12420</v>
      </c>
      <c r="AA12732" t="s">
        <v>12429</v>
      </c>
      <c r="AB12732" t="s">
        <v>12422</v>
      </c>
      <c r="AC12732">
        <v>2</v>
      </c>
      <c r="AD12732" s="123">
        <v>40379</v>
      </c>
      <c r="AE12732" t="s">
        <v>12431</v>
      </c>
      <c r="AG12732">
        <v>40006348</v>
      </c>
      <c r="AL12732" t="s">
        <v>12422</v>
      </c>
      <c r="AN12732">
        <v>3411901701</v>
      </c>
      <c r="AO12732">
        <v>16</v>
      </c>
      <c r="AP12732" t="s">
        <v>12424</v>
      </c>
      <c r="AQ12732" t="s">
        <v>11408</v>
      </c>
      <c r="AR12732">
        <v>4100</v>
      </c>
      <c r="AS12732" t="s">
        <v>12491</v>
      </c>
      <c r="AT12732">
        <v>0</v>
      </c>
      <c r="AV12732" t="s">
        <v>21923</v>
      </c>
      <c r="AW12732">
        <v>116100</v>
      </c>
    </row>
    <row r="12733" spans="1:49" x14ac:dyDescent="0.25">
      <c r="A12733">
        <v>4100</v>
      </c>
      <c r="B12733">
        <v>30040</v>
      </c>
      <c r="C12733">
        <v>4023</v>
      </c>
      <c r="D12733">
        <v>415</v>
      </c>
      <c r="E12733" s="124" t="s">
        <v>265</v>
      </c>
      <c r="F12733" t="str">
        <f t="shared" si="270"/>
        <v>Tony TracySOLUTIONS IN ACTION, INC.</v>
      </c>
      <c r="G12733" s="150" t="str">
        <f t="shared" si="271"/>
        <v>Tony Tracy</v>
      </c>
      <c r="H12733" s="149" t="s">
        <v>8538</v>
      </c>
      <c r="I12733">
        <v>40006927</v>
      </c>
      <c r="K12733" t="s">
        <v>26220</v>
      </c>
      <c r="L12733" t="s">
        <v>14542</v>
      </c>
      <c r="M12733" t="s">
        <v>12692</v>
      </c>
      <c r="N12733">
        <v>30071</v>
      </c>
      <c r="Q12733" t="s">
        <v>12415</v>
      </c>
      <c r="R12733" t="s">
        <v>12416</v>
      </c>
      <c r="S12733" t="s">
        <v>26221</v>
      </c>
      <c r="U12733" t="s">
        <v>12418</v>
      </c>
      <c r="W12733">
        <v>11</v>
      </c>
      <c r="X12733">
        <v>0</v>
      </c>
      <c r="Y12733" t="s">
        <v>12419</v>
      </c>
      <c r="Z12733" t="s">
        <v>12420</v>
      </c>
      <c r="AA12733" t="s">
        <v>12485</v>
      </c>
      <c r="AB12733" t="s">
        <v>12422</v>
      </c>
      <c r="AC12733">
        <v>2</v>
      </c>
      <c r="AD12733" s="123">
        <v>41205</v>
      </c>
      <c r="AE12733" t="s">
        <v>12528</v>
      </c>
      <c r="AG12733">
        <v>40006927</v>
      </c>
      <c r="AL12733" t="s">
        <v>12422</v>
      </c>
      <c r="AN12733">
        <v>1113514401</v>
      </c>
      <c r="AO12733">
        <v>16</v>
      </c>
      <c r="AP12733" t="s">
        <v>12424</v>
      </c>
      <c r="AQ12733" t="s">
        <v>11408</v>
      </c>
      <c r="AR12733">
        <v>4100</v>
      </c>
      <c r="AT12733">
        <v>0</v>
      </c>
      <c r="AV12733" t="s">
        <v>26222</v>
      </c>
      <c r="AW12733">
        <v>116120</v>
      </c>
    </row>
    <row r="12734" spans="1:49" x14ac:dyDescent="0.25">
      <c r="A12734">
        <v>4100</v>
      </c>
      <c r="B12734">
        <v>30040</v>
      </c>
      <c r="C12734">
        <v>4023</v>
      </c>
      <c r="D12734">
        <v>415</v>
      </c>
      <c r="E12734" s="124" t="s">
        <v>265</v>
      </c>
      <c r="F12734" t="str">
        <f t="shared" si="270"/>
        <v>Tony TracySPANGLER CANDY COMPANY</v>
      </c>
      <c r="G12734" s="150" t="str">
        <f t="shared" si="271"/>
        <v>Tony Tracy</v>
      </c>
      <c r="H12734" s="149" t="s">
        <v>8607</v>
      </c>
      <c r="I12734">
        <v>40006267</v>
      </c>
      <c r="K12734" t="s">
        <v>26223</v>
      </c>
      <c r="L12734" t="s">
        <v>26224</v>
      </c>
      <c r="M12734" t="s">
        <v>12521</v>
      </c>
      <c r="N12734">
        <v>43506</v>
      </c>
      <c r="Q12734" t="s">
        <v>12415</v>
      </c>
      <c r="R12734" t="s">
        <v>12416</v>
      </c>
      <c r="S12734" t="s">
        <v>26225</v>
      </c>
      <c r="U12734" t="s">
        <v>12418</v>
      </c>
      <c r="W12734">
        <v>11</v>
      </c>
      <c r="X12734">
        <v>1</v>
      </c>
      <c r="Y12734" t="s">
        <v>12419</v>
      </c>
      <c r="Z12734" t="s">
        <v>12420</v>
      </c>
      <c r="AA12734" t="s">
        <v>12429</v>
      </c>
      <c r="AB12734" t="s">
        <v>12422</v>
      </c>
      <c r="AC12734">
        <v>2</v>
      </c>
      <c r="AD12734" s="123">
        <v>40266</v>
      </c>
      <c r="AE12734" t="s">
        <v>12431</v>
      </c>
      <c r="AG12734">
        <v>40006267</v>
      </c>
      <c r="AL12734" t="s">
        <v>12422</v>
      </c>
      <c r="AN12734">
        <v>3617103401</v>
      </c>
      <c r="AO12734">
        <v>16</v>
      </c>
      <c r="AP12734" t="s">
        <v>12424</v>
      </c>
      <c r="AQ12734" t="s">
        <v>11408</v>
      </c>
      <c r="AR12734">
        <v>4100</v>
      </c>
      <c r="AT12734">
        <v>0</v>
      </c>
      <c r="AV12734" t="s">
        <v>26226</v>
      </c>
      <c r="AW12734">
        <v>116100</v>
      </c>
    </row>
    <row r="12735" spans="1:49" x14ac:dyDescent="0.25">
      <c r="A12735">
        <v>4100</v>
      </c>
      <c r="B12735">
        <v>30040</v>
      </c>
      <c r="C12735">
        <v>4023</v>
      </c>
      <c r="D12735">
        <v>415</v>
      </c>
      <c r="E12735" s="124" t="s">
        <v>265</v>
      </c>
      <c r="F12735" t="str">
        <f t="shared" si="270"/>
        <v>Tony TracySPARKS BELTING COMPANY INC</v>
      </c>
      <c r="G12735" s="150" t="str">
        <f t="shared" si="271"/>
        <v>Tony Tracy</v>
      </c>
      <c r="H12735" s="149" t="s">
        <v>8611</v>
      </c>
      <c r="I12735">
        <v>40000062</v>
      </c>
      <c r="K12735" t="s">
        <v>24604</v>
      </c>
      <c r="L12735" t="s">
        <v>13265</v>
      </c>
      <c r="M12735" t="s">
        <v>12684</v>
      </c>
      <c r="N12735" t="s">
        <v>24605</v>
      </c>
      <c r="Q12735" t="s">
        <v>12415</v>
      </c>
      <c r="R12735" t="s">
        <v>12416</v>
      </c>
      <c r="S12735" t="s">
        <v>26227</v>
      </c>
      <c r="U12735" t="s">
        <v>12418</v>
      </c>
      <c r="V12735">
        <v>279</v>
      </c>
      <c r="W12735">
        <v>11</v>
      </c>
      <c r="X12735">
        <v>2</v>
      </c>
      <c r="Y12735" t="s">
        <v>12472</v>
      </c>
      <c r="Z12735" t="s">
        <v>12420</v>
      </c>
      <c r="AA12735" t="s">
        <v>12429</v>
      </c>
      <c r="AB12735" t="s">
        <v>13208</v>
      </c>
      <c r="AC12735">
        <v>2</v>
      </c>
      <c r="AD12735" s="123">
        <v>37586</v>
      </c>
      <c r="AE12735" t="s">
        <v>19391</v>
      </c>
      <c r="AG12735">
        <v>40000062</v>
      </c>
      <c r="AL12735" t="s">
        <v>13208</v>
      </c>
      <c r="AN12735">
        <v>2308106401</v>
      </c>
      <c r="AO12735">
        <v>16</v>
      </c>
      <c r="AP12735" t="s">
        <v>12424</v>
      </c>
      <c r="AQ12735" t="s">
        <v>11408</v>
      </c>
      <c r="AR12735">
        <v>4100</v>
      </c>
      <c r="AT12735">
        <v>0</v>
      </c>
      <c r="AV12735" t="s">
        <v>13267</v>
      </c>
      <c r="AW12735">
        <v>116100</v>
      </c>
    </row>
    <row r="12736" spans="1:49" x14ac:dyDescent="0.25">
      <c r="A12736">
        <v>4100</v>
      </c>
      <c r="B12736">
        <v>30040</v>
      </c>
      <c r="C12736">
        <v>4023</v>
      </c>
      <c r="D12736">
        <v>415</v>
      </c>
      <c r="E12736" s="124" t="s">
        <v>265</v>
      </c>
      <c r="F12736" t="str">
        <f t="shared" si="270"/>
        <v>Tony TracySPARTEC CONVEYORS</v>
      </c>
      <c r="G12736" s="150" t="str">
        <f t="shared" si="271"/>
        <v>Tony Tracy</v>
      </c>
      <c r="H12736" s="149" t="s">
        <v>8616</v>
      </c>
      <c r="I12736">
        <v>40006967</v>
      </c>
      <c r="K12736" t="s">
        <v>26228</v>
      </c>
      <c r="L12736" t="s">
        <v>26229</v>
      </c>
      <c r="M12736" t="s">
        <v>12684</v>
      </c>
      <c r="N12736">
        <v>49456</v>
      </c>
      <c r="Q12736" t="s">
        <v>12415</v>
      </c>
      <c r="R12736" t="s">
        <v>12416</v>
      </c>
      <c r="S12736" t="s">
        <v>26230</v>
      </c>
      <c r="U12736" t="s">
        <v>12418</v>
      </c>
      <c r="W12736">
        <v>11</v>
      </c>
      <c r="X12736">
        <v>0</v>
      </c>
      <c r="Y12736" t="s">
        <v>12419</v>
      </c>
      <c r="Z12736" t="s">
        <v>12420</v>
      </c>
      <c r="AA12736" t="s">
        <v>14498</v>
      </c>
      <c r="AB12736" t="s">
        <v>12422</v>
      </c>
      <c r="AC12736">
        <v>2</v>
      </c>
      <c r="AD12736" s="123">
        <v>41283</v>
      </c>
      <c r="AE12736" t="s">
        <v>12431</v>
      </c>
      <c r="AG12736">
        <v>40006967</v>
      </c>
      <c r="AL12736" t="s">
        <v>12422</v>
      </c>
      <c r="AN12736">
        <v>2313926651</v>
      </c>
      <c r="AO12736">
        <v>16</v>
      </c>
      <c r="AP12736" t="s">
        <v>12424</v>
      </c>
      <c r="AQ12736" t="s">
        <v>11408</v>
      </c>
      <c r="AR12736">
        <v>4100</v>
      </c>
      <c r="AT12736">
        <v>0</v>
      </c>
      <c r="AV12736" t="s">
        <v>26231</v>
      </c>
      <c r="AW12736">
        <v>116100</v>
      </c>
    </row>
    <row r="12737" spans="1:49" x14ac:dyDescent="0.25">
      <c r="A12737">
        <v>4100</v>
      </c>
      <c r="B12737">
        <v>30040</v>
      </c>
      <c r="C12737">
        <v>4023</v>
      </c>
      <c r="D12737">
        <v>415</v>
      </c>
      <c r="E12737" s="124" t="s">
        <v>265</v>
      </c>
      <c r="F12737" t="str">
        <f t="shared" si="270"/>
        <v>Tony TracySPECIALTY MACHINERY</v>
      </c>
      <c r="G12737" s="150" t="str">
        <f t="shared" si="271"/>
        <v>Tony Tracy</v>
      </c>
      <c r="H12737" s="149" t="s">
        <v>8625</v>
      </c>
      <c r="I12737">
        <v>40007091</v>
      </c>
      <c r="J12737" t="s">
        <v>26232</v>
      </c>
      <c r="K12737" t="s">
        <v>26233</v>
      </c>
      <c r="L12737" t="s">
        <v>13265</v>
      </c>
      <c r="M12737" t="s">
        <v>12684</v>
      </c>
      <c r="N12737">
        <v>49534</v>
      </c>
      <c r="Q12737" t="s">
        <v>12415</v>
      </c>
      <c r="R12737" t="s">
        <v>12416</v>
      </c>
      <c r="S12737" t="s">
        <v>26234</v>
      </c>
      <c r="U12737" t="s">
        <v>12418</v>
      </c>
      <c r="W12737">
        <v>11</v>
      </c>
      <c r="X12737">
        <v>2</v>
      </c>
      <c r="Y12737" t="s">
        <v>12419</v>
      </c>
      <c r="Z12737" t="s">
        <v>12420</v>
      </c>
      <c r="AA12737" t="s">
        <v>12429</v>
      </c>
      <c r="AB12737" t="s">
        <v>12422</v>
      </c>
      <c r="AC12737">
        <v>2</v>
      </c>
      <c r="AD12737" s="123">
        <v>41415</v>
      </c>
      <c r="AE12737" t="s">
        <v>12431</v>
      </c>
      <c r="AG12737">
        <v>40007091</v>
      </c>
      <c r="AL12737" t="s">
        <v>12422</v>
      </c>
      <c r="AN12737">
        <v>2308106401</v>
      </c>
      <c r="AO12737">
        <v>16</v>
      </c>
      <c r="AP12737" t="s">
        <v>12424</v>
      </c>
      <c r="AQ12737" t="s">
        <v>11408</v>
      </c>
      <c r="AR12737">
        <v>4100</v>
      </c>
      <c r="AT12737">
        <v>0</v>
      </c>
      <c r="AV12737" t="s">
        <v>18848</v>
      </c>
      <c r="AW12737">
        <v>116100</v>
      </c>
    </row>
    <row r="12738" spans="1:49" x14ac:dyDescent="0.25">
      <c r="A12738">
        <v>4100</v>
      </c>
      <c r="B12738">
        <v>30040</v>
      </c>
      <c r="C12738">
        <v>4023</v>
      </c>
      <c r="D12738">
        <v>415</v>
      </c>
      <c r="E12738" s="124" t="s">
        <v>265</v>
      </c>
      <c r="F12738" t="str">
        <f t="shared" si="270"/>
        <v>Tony TracySTANDARD ENGINEERING GROUP, INC.</v>
      </c>
      <c r="G12738" s="150" t="str">
        <f t="shared" si="271"/>
        <v>Tony Tracy</v>
      </c>
      <c r="H12738" s="149" t="s">
        <v>8682</v>
      </c>
      <c r="I12738">
        <v>40006734</v>
      </c>
      <c r="K12738" t="s">
        <v>26235</v>
      </c>
      <c r="L12738" t="s">
        <v>26103</v>
      </c>
      <c r="M12738" t="s">
        <v>12521</v>
      </c>
      <c r="N12738">
        <v>44720</v>
      </c>
      <c r="Q12738" t="s">
        <v>12415</v>
      </c>
      <c r="R12738" t="s">
        <v>12416</v>
      </c>
      <c r="S12738" t="s">
        <v>26236</v>
      </c>
      <c r="U12738" t="s">
        <v>12418</v>
      </c>
      <c r="W12738">
        <v>11</v>
      </c>
      <c r="X12738">
        <v>0</v>
      </c>
      <c r="Y12738" t="s">
        <v>12419</v>
      </c>
      <c r="Z12738" t="s">
        <v>12420</v>
      </c>
      <c r="AA12738" t="s">
        <v>12429</v>
      </c>
      <c r="AB12738" t="s">
        <v>12422</v>
      </c>
      <c r="AC12738">
        <v>2</v>
      </c>
      <c r="AD12738" s="123">
        <v>40932</v>
      </c>
      <c r="AE12738" t="s">
        <v>12431</v>
      </c>
      <c r="AG12738">
        <v>40006734</v>
      </c>
      <c r="AL12738" t="s">
        <v>12422</v>
      </c>
      <c r="AN12738">
        <v>3615118401</v>
      </c>
      <c r="AO12738">
        <v>16</v>
      </c>
      <c r="AP12738" t="s">
        <v>12424</v>
      </c>
      <c r="AQ12738" t="s">
        <v>11408</v>
      </c>
      <c r="AR12738">
        <v>4100</v>
      </c>
      <c r="AT12738">
        <v>0</v>
      </c>
      <c r="AV12738" t="s">
        <v>26237</v>
      </c>
      <c r="AW12738">
        <v>116100</v>
      </c>
    </row>
    <row r="12739" spans="1:49" x14ac:dyDescent="0.25">
      <c r="A12739">
        <v>4100</v>
      </c>
      <c r="B12739">
        <v>30040</v>
      </c>
      <c r="C12739">
        <v>4023</v>
      </c>
      <c r="D12739">
        <v>415</v>
      </c>
      <c r="E12739" s="124" t="s">
        <v>265</v>
      </c>
      <c r="F12739" t="str">
        <f t="shared" ref="F12739:F12802" si="272">CONCATENATE(G12739, H12739)</f>
        <v>Tony TracySTEELCASE INC</v>
      </c>
      <c r="G12739" s="150" t="str">
        <f t="shared" si="271"/>
        <v>Tony Tracy</v>
      </c>
      <c r="H12739" s="149" t="s">
        <v>8712</v>
      </c>
      <c r="I12739">
        <v>40008282</v>
      </c>
      <c r="K12739" t="s">
        <v>26238</v>
      </c>
      <c r="L12739" t="s">
        <v>13265</v>
      </c>
      <c r="M12739" t="s">
        <v>12684</v>
      </c>
      <c r="N12739">
        <v>49508</v>
      </c>
      <c r="Q12739" t="s">
        <v>12415</v>
      </c>
      <c r="R12739" t="s">
        <v>12416</v>
      </c>
      <c r="S12739" t="s">
        <v>26239</v>
      </c>
      <c r="U12739" t="s">
        <v>12418</v>
      </c>
      <c r="W12739">
        <v>11</v>
      </c>
      <c r="X12739">
        <v>1</v>
      </c>
      <c r="Y12739" t="s">
        <v>12419</v>
      </c>
      <c r="Z12739" t="s">
        <v>12420</v>
      </c>
      <c r="AA12739" t="s">
        <v>12485</v>
      </c>
      <c r="AB12739" t="s">
        <v>12430</v>
      </c>
      <c r="AC12739">
        <v>2</v>
      </c>
      <c r="AD12739" s="123">
        <v>43112</v>
      </c>
      <c r="AE12739" t="s">
        <v>12528</v>
      </c>
      <c r="AG12739">
        <v>40008282</v>
      </c>
      <c r="AL12739" t="s">
        <v>12430</v>
      </c>
      <c r="AN12739">
        <v>2308106401</v>
      </c>
      <c r="AO12739">
        <v>16</v>
      </c>
      <c r="AP12739" t="s">
        <v>12424</v>
      </c>
      <c r="AQ12739" t="s">
        <v>11408</v>
      </c>
      <c r="AR12739">
        <v>4100</v>
      </c>
      <c r="AT12739">
        <v>0</v>
      </c>
      <c r="AV12739" t="s">
        <v>26240</v>
      </c>
      <c r="AW12739">
        <v>116100</v>
      </c>
    </row>
    <row r="12740" spans="1:49" x14ac:dyDescent="0.25">
      <c r="A12740">
        <v>4100</v>
      </c>
      <c r="B12740">
        <v>30040</v>
      </c>
      <c r="C12740">
        <v>4023</v>
      </c>
      <c r="D12740">
        <v>415</v>
      </c>
      <c r="E12740" s="124" t="s">
        <v>265</v>
      </c>
      <c r="F12740" t="str">
        <f t="shared" si="272"/>
        <v>Tony TracySTEWART SUTHERLAND INC</v>
      </c>
      <c r="G12740" s="150" t="str">
        <f t="shared" si="271"/>
        <v>Tony Tracy</v>
      </c>
      <c r="H12740" s="149" t="s">
        <v>8731</v>
      </c>
      <c r="I12740">
        <v>40007986</v>
      </c>
      <c r="L12740" t="s">
        <v>26241</v>
      </c>
      <c r="M12740" t="s">
        <v>12684</v>
      </c>
      <c r="O12740">
        <v>162</v>
      </c>
      <c r="P12740">
        <v>49097</v>
      </c>
      <c r="Q12740" t="s">
        <v>12415</v>
      </c>
      <c r="R12740" t="s">
        <v>12416</v>
      </c>
      <c r="S12740" t="s">
        <v>26242</v>
      </c>
      <c r="U12740" t="s">
        <v>12418</v>
      </c>
      <c r="W12740">
        <v>11</v>
      </c>
      <c r="X12740">
        <v>0</v>
      </c>
      <c r="Y12740">
        <v>1</v>
      </c>
      <c r="Z12740" t="s">
        <v>12420</v>
      </c>
      <c r="AA12740" t="s">
        <v>12429</v>
      </c>
      <c r="AB12740" t="s">
        <v>12422</v>
      </c>
      <c r="AC12740">
        <v>2</v>
      </c>
      <c r="AD12740" s="123">
        <v>42745</v>
      </c>
      <c r="AE12740" t="s">
        <v>12431</v>
      </c>
      <c r="AG12740">
        <v>40007986</v>
      </c>
      <c r="AL12740" t="s">
        <v>12422</v>
      </c>
      <c r="AN12740">
        <v>2307732041</v>
      </c>
      <c r="AO12740">
        <v>16</v>
      </c>
      <c r="AP12740" t="s">
        <v>12424</v>
      </c>
      <c r="AQ12740" t="s">
        <v>11408</v>
      </c>
      <c r="AR12740">
        <v>4100</v>
      </c>
      <c r="AT12740">
        <v>0</v>
      </c>
      <c r="AV12740" t="s">
        <v>26243</v>
      </c>
      <c r="AW12740">
        <v>116100</v>
      </c>
    </row>
    <row r="12741" spans="1:49" x14ac:dyDescent="0.25">
      <c r="A12741">
        <v>4100</v>
      </c>
      <c r="B12741">
        <v>30040</v>
      </c>
      <c r="C12741">
        <v>4023</v>
      </c>
      <c r="D12741">
        <v>415</v>
      </c>
      <c r="E12741" s="124" t="s">
        <v>265</v>
      </c>
      <c r="F12741" t="str">
        <f t="shared" si="272"/>
        <v>Tony TracySTILES MACHINERY, INC.</v>
      </c>
      <c r="G12741" s="150" t="str">
        <f t="shared" si="271"/>
        <v>Tony Tracy</v>
      </c>
      <c r="H12741" s="149" t="s">
        <v>8736</v>
      </c>
      <c r="I12741">
        <v>40003094</v>
      </c>
      <c r="K12741" t="s">
        <v>26244</v>
      </c>
      <c r="L12741" t="s">
        <v>13265</v>
      </c>
      <c r="M12741" t="s">
        <v>12684</v>
      </c>
      <c r="N12741" t="s">
        <v>26245</v>
      </c>
      <c r="Q12741" t="s">
        <v>12415</v>
      </c>
      <c r="R12741" t="s">
        <v>12416</v>
      </c>
      <c r="S12741" t="s">
        <v>26246</v>
      </c>
      <c r="U12741" t="s">
        <v>12418</v>
      </c>
      <c r="W12741">
        <v>11</v>
      </c>
      <c r="X12741">
        <v>0</v>
      </c>
      <c r="Y12741" t="s">
        <v>12472</v>
      </c>
      <c r="Z12741" t="s">
        <v>12420</v>
      </c>
      <c r="AA12741" t="s">
        <v>12421</v>
      </c>
      <c r="AB12741" t="s">
        <v>12422</v>
      </c>
      <c r="AC12741">
        <v>2</v>
      </c>
      <c r="AD12741" s="123">
        <v>39111</v>
      </c>
      <c r="AE12741" t="s">
        <v>12423</v>
      </c>
      <c r="AG12741">
        <v>40003094</v>
      </c>
      <c r="AL12741" t="s">
        <v>12422</v>
      </c>
      <c r="AN12741">
        <v>2308106401</v>
      </c>
      <c r="AO12741">
        <v>16</v>
      </c>
      <c r="AP12741" t="s">
        <v>12424</v>
      </c>
      <c r="AQ12741" t="s">
        <v>11408</v>
      </c>
      <c r="AR12741">
        <v>4100</v>
      </c>
      <c r="AT12741">
        <v>2005</v>
      </c>
      <c r="AV12741" t="s">
        <v>26247</v>
      </c>
      <c r="AW12741">
        <v>116100</v>
      </c>
    </row>
    <row r="12742" spans="1:49" x14ac:dyDescent="0.25">
      <c r="A12742">
        <v>4100</v>
      </c>
      <c r="B12742">
        <v>30040</v>
      </c>
      <c r="C12742">
        <v>4023</v>
      </c>
      <c r="D12742">
        <v>415</v>
      </c>
      <c r="E12742" s="124" t="s">
        <v>265</v>
      </c>
      <c r="F12742" t="str">
        <f t="shared" si="272"/>
        <v>Tony TracySUMMER GARDEN FOOD MANUFACTURING</v>
      </c>
      <c r="G12742" s="150" t="str">
        <f t="shared" si="271"/>
        <v>Tony Tracy</v>
      </c>
      <c r="H12742" s="149" t="s">
        <v>8774</v>
      </c>
      <c r="I12742">
        <v>40007583</v>
      </c>
      <c r="K12742" t="s">
        <v>26248</v>
      </c>
      <c r="L12742" t="s">
        <v>26249</v>
      </c>
      <c r="M12742" t="s">
        <v>12521</v>
      </c>
      <c r="N12742">
        <v>44512</v>
      </c>
      <c r="Q12742" t="s">
        <v>12415</v>
      </c>
      <c r="R12742" t="s">
        <v>12416</v>
      </c>
      <c r="S12742" t="s">
        <v>26250</v>
      </c>
      <c r="U12742" t="s">
        <v>12418</v>
      </c>
      <c r="W12742">
        <v>11</v>
      </c>
      <c r="X12742">
        <v>1</v>
      </c>
      <c r="Y12742" t="s">
        <v>12472</v>
      </c>
      <c r="Z12742" t="s">
        <v>12420</v>
      </c>
      <c r="AA12742" t="s">
        <v>12429</v>
      </c>
      <c r="AB12742" t="s">
        <v>12422</v>
      </c>
      <c r="AC12742">
        <v>2</v>
      </c>
      <c r="AD12742" s="123">
        <v>42132</v>
      </c>
      <c r="AE12742" t="s">
        <v>12431</v>
      </c>
      <c r="AG12742">
        <v>40007583</v>
      </c>
      <c r="AL12742" t="s">
        <v>12422</v>
      </c>
      <c r="AN12742">
        <v>3609929601</v>
      </c>
      <c r="AO12742">
        <v>16</v>
      </c>
      <c r="AP12742" t="s">
        <v>12424</v>
      </c>
      <c r="AQ12742" t="s">
        <v>11408</v>
      </c>
      <c r="AR12742">
        <v>4100</v>
      </c>
      <c r="AT12742">
        <v>0</v>
      </c>
      <c r="AV12742" t="s">
        <v>26251</v>
      </c>
      <c r="AW12742">
        <v>116100</v>
      </c>
    </row>
    <row r="12743" spans="1:49" x14ac:dyDescent="0.25">
      <c r="A12743">
        <v>4100</v>
      </c>
      <c r="B12743">
        <v>30040</v>
      </c>
      <c r="C12743">
        <v>4023</v>
      </c>
      <c r="D12743">
        <v>415</v>
      </c>
      <c r="E12743" s="124" t="s">
        <v>265</v>
      </c>
      <c r="F12743" t="str">
        <f t="shared" si="272"/>
        <v>Tony TracySUNRAISE INC.</v>
      </c>
      <c r="G12743" s="150" t="str">
        <f t="shared" si="271"/>
        <v>Tony Tracy</v>
      </c>
      <c r="H12743" s="149" t="s">
        <v>8788</v>
      </c>
      <c r="I12743">
        <v>40004310</v>
      </c>
      <c r="L12743" t="s">
        <v>17080</v>
      </c>
      <c r="M12743" t="s">
        <v>12684</v>
      </c>
      <c r="N12743" t="s">
        <v>26252</v>
      </c>
      <c r="O12743">
        <v>9</v>
      </c>
      <c r="P12743">
        <v>48450</v>
      </c>
      <c r="Q12743" t="s">
        <v>12415</v>
      </c>
      <c r="R12743" t="s">
        <v>12416</v>
      </c>
      <c r="S12743" t="s">
        <v>26253</v>
      </c>
      <c r="U12743" t="s">
        <v>12418</v>
      </c>
      <c r="W12743">
        <v>11</v>
      </c>
      <c r="X12743">
        <v>0</v>
      </c>
      <c r="Y12743" t="s">
        <v>12472</v>
      </c>
      <c r="Z12743" t="s">
        <v>12420</v>
      </c>
      <c r="AA12743" t="s">
        <v>12421</v>
      </c>
      <c r="AB12743" t="s">
        <v>12422</v>
      </c>
      <c r="AC12743">
        <v>2</v>
      </c>
      <c r="AD12743" s="123">
        <v>39111</v>
      </c>
      <c r="AE12743" t="s">
        <v>12423</v>
      </c>
      <c r="AG12743">
        <v>40004310</v>
      </c>
      <c r="AL12743" t="s">
        <v>12422</v>
      </c>
      <c r="AN12743">
        <v>2315135971</v>
      </c>
      <c r="AO12743">
        <v>16</v>
      </c>
      <c r="AP12743" t="s">
        <v>12424</v>
      </c>
      <c r="AQ12743" t="s">
        <v>11408</v>
      </c>
      <c r="AR12743">
        <v>4100</v>
      </c>
      <c r="AT12743">
        <v>2005</v>
      </c>
      <c r="AV12743" t="s">
        <v>26254</v>
      </c>
      <c r="AW12743">
        <v>116100</v>
      </c>
    </row>
    <row r="12744" spans="1:49" x14ac:dyDescent="0.25">
      <c r="A12744">
        <v>4100</v>
      </c>
      <c r="B12744">
        <v>30040</v>
      </c>
      <c r="C12744">
        <v>4023</v>
      </c>
      <c r="D12744">
        <v>415</v>
      </c>
      <c r="E12744" s="124" t="s">
        <v>265</v>
      </c>
      <c r="F12744" t="str">
        <f t="shared" si="272"/>
        <v>Tony TracySYSTEM LOGISTICS CORP.</v>
      </c>
      <c r="G12744" s="150" t="str">
        <f t="shared" si="271"/>
        <v>Tony Tracy</v>
      </c>
      <c r="H12744" s="149" t="s">
        <v>8869</v>
      </c>
      <c r="I12744">
        <v>40007393</v>
      </c>
      <c r="K12744" t="s">
        <v>26255</v>
      </c>
      <c r="L12744" t="s">
        <v>17018</v>
      </c>
      <c r="M12744" t="s">
        <v>13169</v>
      </c>
      <c r="N12744">
        <v>28704</v>
      </c>
      <c r="Q12744" t="s">
        <v>12415</v>
      </c>
      <c r="R12744" t="s">
        <v>12416</v>
      </c>
      <c r="S12744" t="s">
        <v>26256</v>
      </c>
      <c r="U12744" t="s">
        <v>12418</v>
      </c>
      <c r="V12744">
        <v>269</v>
      </c>
      <c r="W12744">
        <v>11</v>
      </c>
      <c r="X12744">
        <v>0</v>
      </c>
      <c r="Y12744" t="s">
        <v>12419</v>
      </c>
      <c r="Z12744" t="s">
        <v>12420</v>
      </c>
      <c r="AA12744" t="s">
        <v>14498</v>
      </c>
      <c r="AB12744" t="s">
        <v>12422</v>
      </c>
      <c r="AC12744">
        <v>2</v>
      </c>
      <c r="AD12744" s="123">
        <v>41836</v>
      </c>
      <c r="AE12744" t="s">
        <v>12431</v>
      </c>
      <c r="AG12744">
        <v>40007393</v>
      </c>
      <c r="AL12744" t="s">
        <v>12422</v>
      </c>
      <c r="AN12744">
        <v>3402113501</v>
      </c>
      <c r="AO12744">
        <v>16</v>
      </c>
      <c r="AP12744" t="s">
        <v>12424</v>
      </c>
      <c r="AQ12744" t="s">
        <v>11408</v>
      </c>
      <c r="AR12744">
        <v>4100</v>
      </c>
      <c r="AT12744">
        <v>0</v>
      </c>
      <c r="AV12744" t="s">
        <v>26257</v>
      </c>
      <c r="AW12744">
        <v>116100</v>
      </c>
    </row>
    <row r="12745" spans="1:49" x14ac:dyDescent="0.25">
      <c r="A12745">
        <v>4100</v>
      </c>
      <c r="B12745">
        <v>30040</v>
      </c>
      <c r="C12745">
        <v>4023</v>
      </c>
      <c r="D12745">
        <v>415</v>
      </c>
      <c r="E12745" s="124" t="s">
        <v>265</v>
      </c>
      <c r="F12745" t="str">
        <f t="shared" si="272"/>
        <v>Tony TracyTERPCO. INC. - OHIO</v>
      </c>
      <c r="G12745" s="150" t="str">
        <f t="shared" si="271"/>
        <v>Tony Tracy</v>
      </c>
      <c r="H12745" s="149" t="s">
        <v>8978</v>
      </c>
      <c r="I12745">
        <v>40007400</v>
      </c>
      <c r="K12745" t="s">
        <v>13330</v>
      </c>
      <c r="L12745" t="s">
        <v>13331</v>
      </c>
      <c r="M12745" t="s">
        <v>12521</v>
      </c>
      <c r="N12745">
        <v>44203</v>
      </c>
      <c r="Q12745" t="s">
        <v>12415</v>
      </c>
      <c r="R12745" t="s">
        <v>12416</v>
      </c>
      <c r="S12745" t="s">
        <v>13332</v>
      </c>
      <c r="U12745" t="s">
        <v>12418</v>
      </c>
      <c r="W12745">
        <v>11</v>
      </c>
      <c r="X12745">
        <v>2</v>
      </c>
      <c r="Y12745" t="s">
        <v>12419</v>
      </c>
      <c r="Z12745" t="s">
        <v>12420</v>
      </c>
      <c r="AA12745" t="s">
        <v>12429</v>
      </c>
      <c r="AB12745" t="s">
        <v>12422</v>
      </c>
      <c r="AC12745">
        <v>2</v>
      </c>
      <c r="AD12745" s="123">
        <v>41851</v>
      </c>
      <c r="AE12745" t="s">
        <v>12431</v>
      </c>
      <c r="AG12745">
        <v>40007400</v>
      </c>
      <c r="AL12745" t="s">
        <v>12422</v>
      </c>
      <c r="AN12745">
        <v>3615301101</v>
      </c>
      <c r="AO12745">
        <v>16</v>
      </c>
      <c r="AP12745" t="s">
        <v>12424</v>
      </c>
      <c r="AQ12745" t="s">
        <v>11408</v>
      </c>
      <c r="AR12745">
        <v>4100</v>
      </c>
      <c r="AT12745">
        <v>0</v>
      </c>
      <c r="AV12745" t="s">
        <v>13333</v>
      </c>
      <c r="AW12745">
        <v>116100</v>
      </c>
    </row>
    <row r="12746" spans="1:49" x14ac:dyDescent="0.25">
      <c r="A12746">
        <v>4100</v>
      </c>
      <c r="B12746">
        <v>30040</v>
      </c>
      <c r="C12746">
        <v>4023</v>
      </c>
      <c r="D12746">
        <v>415</v>
      </c>
      <c r="E12746" s="124" t="s">
        <v>265</v>
      </c>
      <c r="F12746" t="str">
        <f t="shared" si="272"/>
        <v>Tony TracyTGW SYSTEMS INC</v>
      </c>
      <c r="G12746" s="150" t="str">
        <f t="shared" si="271"/>
        <v>Tony Tracy</v>
      </c>
      <c r="H12746" s="149" t="s">
        <v>8997</v>
      </c>
      <c r="I12746">
        <v>40003435</v>
      </c>
      <c r="K12746" t="s">
        <v>26258</v>
      </c>
      <c r="L12746" t="s">
        <v>26259</v>
      </c>
      <c r="M12746" t="s">
        <v>12684</v>
      </c>
      <c r="N12746">
        <v>49441</v>
      </c>
      <c r="Q12746" t="s">
        <v>12415</v>
      </c>
      <c r="R12746" t="s">
        <v>12416</v>
      </c>
      <c r="S12746" t="s">
        <v>26260</v>
      </c>
      <c r="U12746" t="s">
        <v>12418</v>
      </c>
      <c r="W12746">
        <v>11</v>
      </c>
      <c r="X12746">
        <v>0</v>
      </c>
      <c r="Y12746" t="s">
        <v>12419</v>
      </c>
      <c r="Z12746" t="s">
        <v>12420</v>
      </c>
      <c r="AA12746" t="s">
        <v>12421</v>
      </c>
      <c r="AB12746" t="s">
        <v>12422</v>
      </c>
      <c r="AC12746">
        <v>2</v>
      </c>
      <c r="AD12746" s="123">
        <v>39111</v>
      </c>
      <c r="AE12746" t="s">
        <v>12423</v>
      </c>
      <c r="AG12746">
        <v>40003435</v>
      </c>
      <c r="AL12746" t="s">
        <v>12422</v>
      </c>
      <c r="AN12746">
        <v>2312126301</v>
      </c>
      <c r="AO12746">
        <v>16</v>
      </c>
      <c r="AP12746" t="s">
        <v>12424</v>
      </c>
      <c r="AQ12746" t="s">
        <v>11408</v>
      </c>
      <c r="AR12746">
        <v>4100</v>
      </c>
      <c r="AT12746">
        <v>0</v>
      </c>
      <c r="AV12746" t="s">
        <v>26261</v>
      </c>
      <c r="AW12746">
        <v>116100</v>
      </c>
    </row>
    <row r="12747" spans="1:49" x14ac:dyDescent="0.25">
      <c r="A12747">
        <v>4100</v>
      </c>
      <c r="B12747">
        <v>30040</v>
      </c>
      <c r="C12747">
        <v>4023</v>
      </c>
      <c r="D12747">
        <v>415</v>
      </c>
      <c r="E12747" s="124" t="s">
        <v>265</v>
      </c>
      <c r="F12747" t="str">
        <f t="shared" si="272"/>
        <v>Tony TracyTIGER MATERIAL HANDLING</v>
      </c>
      <c r="G12747" s="150" t="str">
        <f t="shared" si="271"/>
        <v>Tony Tracy</v>
      </c>
      <c r="H12747" s="149" t="s">
        <v>9111</v>
      </c>
      <c r="I12747">
        <v>40007842</v>
      </c>
      <c r="L12747" t="s">
        <v>26262</v>
      </c>
      <c r="M12747" t="s">
        <v>12521</v>
      </c>
      <c r="O12747">
        <v>34</v>
      </c>
      <c r="P12747">
        <v>43408</v>
      </c>
      <c r="Q12747" t="s">
        <v>12415</v>
      </c>
      <c r="R12747" t="s">
        <v>12416</v>
      </c>
      <c r="S12747" t="s">
        <v>26263</v>
      </c>
      <c r="U12747" t="s">
        <v>12418</v>
      </c>
      <c r="W12747">
        <v>11</v>
      </c>
      <c r="X12747">
        <v>1</v>
      </c>
      <c r="Y12747" t="s">
        <v>12419</v>
      </c>
      <c r="Z12747" t="s">
        <v>12420</v>
      </c>
      <c r="AA12747" t="s">
        <v>15095</v>
      </c>
      <c r="AB12747" t="s">
        <v>12422</v>
      </c>
      <c r="AC12747">
        <v>2</v>
      </c>
      <c r="AD12747" s="123">
        <v>42493</v>
      </c>
      <c r="AE12747" t="s">
        <v>12431</v>
      </c>
      <c r="AG12747">
        <v>40007842</v>
      </c>
      <c r="AL12747" t="s">
        <v>12422</v>
      </c>
      <c r="AN12747">
        <v>3612355431</v>
      </c>
      <c r="AO12747">
        <v>16</v>
      </c>
      <c r="AP12747" t="s">
        <v>12424</v>
      </c>
      <c r="AQ12747" t="s">
        <v>11408</v>
      </c>
      <c r="AR12747">
        <v>4100</v>
      </c>
      <c r="AT12747">
        <v>0</v>
      </c>
      <c r="AV12747" t="s">
        <v>26264</v>
      </c>
      <c r="AW12747">
        <v>116100</v>
      </c>
    </row>
    <row r="12748" spans="1:49" x14ac:dyDescent="0.25">
      <c r="A12748">
        <v>4100</v>
      </c>
      <c r="B12748">
        <v>30040</v>
      </c>
      <c r="C12748">
        <v>4023</v>
      </c>
      <c r="D12748">
        <v>415</v>
      </c>
      <c r="E12748" s="124" t="s">
        <v>265</v>
      </c>
      <c r="F12748" t="str">
        <f t="shared" si="272"/>
        <v>Tony TracyULTIMATE RB, INC</v>
      </c>
      <c r="G12748" s="150" t="str">
        <f t="shared" si="271"/>
        <v>Tony Tracy</v>
      </c>
      <c r="H12748" s="149" t="s">
        <v>9635</v>
      </c>
      <c r="I12748">
        <v>40008729</v>
      </c>
      <c r="K12748" t="s">
        <v>26265</v>
      </c>
      <c r="L12748" t="s">
        <v>26266</v>
      </c>
      <c r="M12748" t="s">
        <v>12521</v>
      </c>
      <c r="N12748">
        <v>45833</v>
      </c>
      <c r="Q12748" t="s">
        <v>12415</v>
      </c>
      <c r="R12748" t="s">
        <v>12416</v>
      </c>
      <c r="S12748" t="s">
        <v>26267</v>
      </c>
      <c r="U12748" t="s">
        <v>12418</v>
      </c>
      <c r="W12748">
        <v>11</v>
      </c>
      <c r="X12748">
        <v>1</v>
      </c>
      <c r="Y12748" t="s">
        <v>12419</v>
      </c>
      <c r="Z12748" t="s">
        <v>12420</v>
      </c>
      <c r="AA12748" t="s">
        <v>12429</v>
      </c>
      <c r="AB12748" t="s">
        <v>12422</v>
      </c>
      <c r="AC12748">
        <v>2</v>
      </c>
      <c r="AD12748" s="123">
        <v>43776</v>
      </c>
      <c r="AE12748" t="s">
        <v>12486</v>
      </c>
      <c r="AG12748">
        <v>40008729</v>
      </c>
      <c r="AL12748" t="s">
        <v>12422</v>
      </c>
      <c r="AN12748">
        <v>3600306701</v>
      </c>
      <c r="AO12748">
        <v>16</v>
      </c>
      <c r="AP12748" t="s">
        <v>12424</v>
      </c>
      <c r="AQ12748" t="s">
        <v>11408</v>
      </c>
      <c r="AR12748">
        <v>4100</v>
      </c>
      <c r="AT12748">
        <v>0</v>
      </c>
      <c r="AV12748" t="s">
        <v>26268</v>
      </c>
      <c r="AW12748">
        <v>116100</v>
      </c>
    </row>
    <row r="12749" spans="1:49" x14ac:dyDescent="0.25">
      <c r="A12749">
        <v>4100</v>
      </c>
      <c r="B12749">
        <v>30040</v>
      </c>
      <c r="C12749">
        <v>4023</v>
      </c>
      <c r="D12749">
        <v>415</v>
      </c>
      <c r="E12749" s="124" t="s">
        <v>265</v>
      </c>
      <c r="F12749" t="str">
        <f t="shared" si="272"/>
        <v>Tony TracyUMD AUTOMATED SYSTEMS</v>
      </c>
      <c r="G12749" s="150" t="str">
        <f t="shared" si="271"/>
        <v>Tony Tracy</v>
      </c>
      <c r="H12749" s="149" t="s">
        <v>9637</v>
      </c>
      <c r="I12749">
        <v>40008151</v>
      </c>
      <c r="L12749" t="s">
        <v>26269</v>
      </c>
      <c r="M12749" t="s">
        <v>12521</v>
      </c>
      <c r="O12749">
        <v>317</v>
      </c>
      <c r="P12749">
        <v>43019</v>
      </c>
      <c r="Q12749" t="s">
        <v>12415</v>
      </c>
      <c r="R12749" t="s">
        <v>12416</v>
      </c>
      <c r="S12749" t="s">
        <v>26270</v>
      </c>
      <c r="U12749" t="s">
        <v>12418</v>
      </c>
      <c r="W12749">
        <v>11</v>
      </c>
      <c r="X12749">
        <v>0</v>
      </c>
      <c r="Y12749" t="s">
        <v>12419</v>
      </c>
      <c r="Z12749" t="s">
        <v>12420</v>
      </c>
      <c r="AA12749" t="s">
        <v>12429</v>
      </c>
      <c r="AB12749" t="s">
        <v>14028</v>
      </c>
      <c r="AC12749">
        <v>2</v>
      </c>
      <c r="AD12749" s="123">
        <v>42898</v>
      </c>
      <c r="AE12749" t="s">
        <v>12431</v>
      </c>
      <c r="AG12749">
        <v>40008151</v>
      </c>
      <c r="AL12749" t="s">
        <v>14028</v>
      </c>
      <c r="AN12749">
        <v>3608352971</v>
      </c>
      <c r="AO12749">
        <v>16</v>
      </c>
      <c r="AP12749" t="s">
        <v>12424</v>
      </c>
      <c r="AQ12749" t="s">
        <v>11408</v>
      </c>
      <c r="AR12749">
        <v>4100</v>
      </c>
      <c r="AT12749">
        <v>0</v>
      </c>
      <c r="AV12749" t="s">
        <v>26271</v>
      </c>
      <c r="AW12749">
        <v>116100</v>
      </c>
    </row>
    <row r="12750" spans="1:49" x14ac:dyDescent="0.25">
      <c r="A12750">
        <v>4100</v>
      </c>
      <c r="B12750">
        <v>30040</v>
      </c>
      <c r="C12750">
        <v>4023</v>
      </c>
      <c r="D12750">
        <v>415</v>
      </c>
      <c r="E12750" s="124" t="s">
        <v>265</v>
      </c>
      <c r="F12750" t="str">
        <f t="shared" si="272"/>
        <v>Tony TracyUSNR - WOODLAND</v>
      </c>
      <c r="G12750" s="150" t="str">
        <f t="shared" si="271"/>
        <v>Tony Tracy</v>
      </c>
      <c r="H12750" s="149" t="s">
        <v>9956</v>
      </c>
      <c r="I12750">
        <v>40008473</v>
      </c>
      <c r="L12750" t="s">
        <v>26272</v>
      </c>
      <c r="M12750" t="s">
        <v>12484</v>
      </c>
      <c r="N12750">
        <v>98674</v>
      </c>
      <c r="O12750">
        <v>310</v>
      </c>
      <c r="Q12750" t="s">
        <v>12415</v>
      </c>
      <c r="R12750" t="s">
        <v>12416</v>
      </c>
      <c r="S12750" t="s">
        <v>26273</v>
      </c>
      <c r="U12750" t="s">
        <v>12418</v>
      </c>
      <c r="W12750">
        <v>11</v>
      </c>
      <c r="X12750">
        <v>0</v>
      </c>
      <c r="Y12750" t="s">
        <v>12472</v>
      </c>
      <c r="Z12750" t="s">
        <v>12420</v>
      </c>
      <c r="AA12750" t="s">
        <v>12485</v>
      </c>
      <c r="AB12750" t="s">
        <v>12757</v>
      </c>
      <c r="AC12750">
        <v>2</v>
      </c>
      <c r="AD12750" s="123">
        <v>43357</v>
      </c>
      <c r="AE12750" t="s">
        <v>12528</v>
      </c>
      <c r="AG12750">
        <v>40008473</v>
      </c>
      <c r="AL12750" t="s">
        <v>12757</v>
      </c>
      <c r="AN12750">
        <v>4801116481</v>
      </c>
      <c r="AO12750">
        <v>16</v>
      </c>
      <c r="AP12750" t="s">
        <v>12424</v>
      </c>
      <c r="AQ12750" t="s">
        <v>11408</v>
      </c>
      <c r="AR12750">
        <v>4100</v>
      </c>
      <c r="AT12750">
        <v>0</v>
      </c>
      <c r="AV12750" t="s">
        <v>9955</v>
      </c>
      <c r="AW12750">
        <v>116100</v>
      </c>
    </row>
    <row r="12751" spans="1:49" x14ac:dyDescent="0.25">
      <c r="A12751">
        <v>4100</v>
      </c>
      <c r="B12751">
        <v>30040</v>
      </c>
      <c r="C12751">
        <v>4023</v>
      </c>
      <c r="D12751">
        <v>415</v>
      </c>
      <c r="E12751" s="124" t="s">
        <v>265</v>
      </c>
      <c r="F12751" t="str">
        <f t="shared" si="272"/>
        <v>Tony TracyVANCON INC.-DEXTER, MI</v>
      </c>
      <c r="G12751" s="150" t="str">
        <f t="shared" si="271"/>
        <v>Tony Tracy</v>
      </c>
      <c r="H12751" s="149" t="s">
        <v>10591</v>
      </c>
      <c r="I12751">
        <v>40004195</v>
      </c>
      <c r="J12751" t="s">
        <v>2919</v>
      </c>
      <c r="K12751" t="s">
        <v>26274</v>
      </c>
      <c r="L12751" t="s">
        <v>24620</v>
      </c>
      <c r="M12751" t="s">
        <v>12684</v>
      </c>
      <c r="N12751" t="s">
        <v>26275</v>
      </c>
      <c r="Q12751" t="s">
        <v>12415</v>
      </c>
      <c r="R12751" t="s">
        <v>12416</v>
      </c>
      <c r="S12751" t="s">
        <v>24621</v>
      </c>
      <c r="U12751" t="s">
        <v>12418</v>
      </c>
      <c r="W12751">
        <v>11</v>
      </c>
      <c r="X12751">
        <v>2</v>
      </c>
      <c r="Y12751" t="s">
        <v>12419</v>
      </c>
      <c r="Z12751" t="s">
        <v>12420</v>
      </c>
      <c r="AA12751" t="s">
        <v>12421</v>
      </c>
      <c r="AB12751" t="s">
        <v>12422</v>
      </c>
      <c r="AC12751">
        <v>2</v>
      </c>
      <c r="AD12751" s="123">
        <v>39111</v>
      </c>
      <c r="AE12751" t="s">
        <v>12423</v>
      </c>
      <c r="AG12751">
        <v>40004195</v>
      </c>
      <c r="AL12751" t="s">
        <v>12422</v>
      </c>
      <c r="AN12751">
        <v>2316136621</v>
      </c>
      <c r="AO12751">
        <v>16</v>
      </c>
      <c r="AP12751" t="s">
        <v>12424</v>
      </c>
      <c r="AQ12751" t="s">
        <v>11408</v>
      </c>
      <c r="AR12751">
        <v>4100</v>
      </c>
      <c r="AT12751">
        <v>0</v>
      </c>
      <c r="AV12751" t="s">
        <v>10590</v>
      </c>
      <c r="AW12751">
        <v>116100</v>
      </c>
    </row>
    <row r="12752" spans="1:49" x14ac:dyDescent="0.25">
      <c r="A12752">
        <v>4100</v>
      </c>
      <c r="B12752">
        <v>30040</v>
      </c>
      <c r="C12752">
        <v>4023</v>
      </c>
      <c r="D12752">
        <v>415</v>
      </c>
      <c r="E12752" s="124" t="s">
        <v>265</v>
      </c>
      <c r="F12752" t="str">
        <f t="shared" si="272"/>
        <v>Tony TracyVIASTORE SYSTEMS, INC.</v>
      </c>
      <c r="G12752" s="150" t="str">
        <f t="shared" si="271"/>
        <v>Tony Tracy</v>
      </c>
      <c r="H12752" s="149" t="s">
        <v>10657</v>
      </c>
      <c r="I12752">
        <v>40002772</v>
      </c>
      <c r="K12752" t="s">
        <v>26276</v>
      </c>
      <c r="L12752" t="s">
        <v>13265</v>
      </c>
      <c r="M12752" t="s">
        <v>12684</v>
      </c>
      <c r="N12752" t="s">
        <v>26277</v>
      </c>
      <c r="Q12752" t="s">
        <v>12415</v>
      </c>
      <c r="R12752" t="s">
        <v>12416</v>
      </c>
      <c r="S12752" t="s">
        <v>26278</v>
      </c>
      <c r="U12752" t="s">
        <v>12418</v>
      </c>
      <c r="W12752">
        <v>11</v>
      </c>
      <c r="X12752">
        <v>0</v>
      </c>
      <c r="Y12752" t="s">
        <v>12419</v>
      </c>
      <c r="Z12752" t="s">
        <v>12420</v>
      </c>
      <c r="AA12752" t="s">
        <v>12421</v>
      </c>
      <c r="AB12752" t="s">
        <v>12422</v>
      </c>
      <c r="AC12752">
        <v>2</v>
      </c>
      <c r="AD12752" s="123">
        <v>39111</v>
      </c>
      <c r="AE12752" t="s">
        <v>12423</v>
      </c>
      <c r="AG12752">
        <v>40002772</v>
      </c>
      <c r="AL12752" t="s">
        <v>12422</v>
      </c>
      <c r="AN12752">
        <v>2308100001</v>
      </c>
      <c r="AO12752">
        <v>16</v>
      </c>
      <c r="AP12752" t="s">
        <v>12424</v>
      </c>
      <c r="AQ12752" t="s">
        <v>11408</v>
      </c>
      <c r="AR12752">
        <v>4100</v>
      </c>
      <c r="AT12752">
        <v>0</v>
      </c>
      <c r="AV12752" t="s">
        <v>26279</v>
      </c>
      <c r="AW12752">
        <v>116100</v>
      </c>
    </row>
    <row r="12753" spans="1:49" x14ac:dyDescent="0.25">
      <c r="A12753">
        <v>4100</v>
      </c>
      <c r="B12753">
        <v>30040</v>
      </c>
      <c r="C12753">
        <v>4023</v>
      </c>
      <c r="D12753">
        <v>415</v>
      </c>
      <c r="E12753" s="124" t="s">
        <v>265</v>
      </c>
      <c r="F12753" t="str">
        <f t="shared" si="272"/>
        <v>Tony TracyVIRTECA</v>
      </c>
      <c r="G12753" s="150" t="str">
        <f t="shared" si="271"/>
        <v>Tony Tracy</v>
      </c>
      <c r="H12753" s="149" t="s">
        <v>10682</v>
      </c>
      <c r="I12753">
        <v>40008693</v>
      </c>
      <c r="K12753" t="s">
        <v>26280</v>
      </c>
      <c r="L12753" t="s">
        <v>26281</v>
      </c>
      <c r="M12753" t="s">
        <v>12692</v>
      </c>
      <c r="N12753">
        <v>30097</v>
      </c>
      <c r="Q12753" t="s">
        <v>12415</v>
      </c>
      <c r="R12753" t="s">
        <v>12416</v>
      </c>
      <c r="S12753" t="s">
        <v>26282</v>
      </c>
      <c r="U12753" t="s">
        <v>12418</v>
      </c>
      <c r="W12753">
        <v>11</v>
      </c>
      <c r="X12753">
        <v>0</v>
      </c>
      <c r="Y12753" t="s">
        <v>12472</v>
      </c>
      <c r="Z12753" t="s">
        <v>12420</v>
      </c>
      <c r="AA12753" t="s">
        <v>12429</v>
      </c>
      <c r="AB12753" t="s">
        <v>12422</v>
      </c>
      <c r="AC12753">
        <v>2</v>
      </c>
      <c r="AD12753" s="123">
        <v>43719</v>
      </c>
      <c r="AE12753" t="s">
        <v>12431</v>
      </c>
      <c r="AG12753">
        <v>40008693</v>
      </c>
      <c r="AL12753" t="s">
        <v>12422</v>
      </c>
      <c r="AN12753">
        <v>1113528221</v>
      </c>
      <c r="AO12753">
        <v>16</v>
      </c>
      <c r="AP12753" t="s">
        <v>12424</v>
      </c>
      <c r="AQ12753" t="s">
        <v>11408</v>
      </c>
      <c r="AR12753">
        <v>4100</v>
      </c>
      <c r="AT12753">
        <v>0</v>
      </c>
      <c r="AV12753" t="s">
        <v>10682</v>
      </c>
      <c r="AW12753">
        <v>116100</v>
      </c>
    </row>
    <row r="12754" spans="1:49" x14ac:dyDescent="0.25">
      <c r="A12754">
        <v>4100</v>
      </c>
      <c r="B12754">
        <v>30040</v>
      </c>
      <c r="C12754">
        <v>4023</v>
      </c>
      <c r="D12754">
        <v>415</v>
      </c>
      <c r="E12754" s="124" t="s">
        <v>265</v>
      </c>
      <c r="F12754" t="str">
        <f t="shared" si="272"/>
        <v>Tony TracyW SOULE &amp; COMPANY</v>
      </c>
      <c r="G12754" s="150" t="str">
        <f t="shared" si="271"/>
        <v>Tony Tracy</v>
      </c>
      <c r="H12754" s="149" t="s">
        <v>10723</v>
      </c>
      <c r="I12754">
        <v>40001640</v>
      </c>
      <c r="K12754" t="s">
        <v>26283</v>
      </c>
      <c r="L12754" t="s">
        <v>25903</v>
      </c>
      <c r="M12754" t="s">
        <v>12684</v>
      </c>
      <c r="N12754" t="s">
        <v>26123</v>
      </c>
      <c r="Q12754" t="s">
        <v>12415</v>
      </c>
      <c r="R12754" t="s">
        <v>12416</v>
      </c>
      <c r="S12754" t="s">
        <v>26284</v>
      </c>
      <c r="U12754" t="s">
        <v>12418</v>
      </c>
      <c r="W12754">
        <v>11</v>
      </c>
      <c r="X12754">
        <v>0</v>
      </c>
      <c r="Y12754" t="s">
        <v>12419</v>
      </c>
      <c r="Z12754" t="s">
        <v>12420</v>
      </c>
      <c r="AA12754" t="s">
        <v>12421</v>
      </c>
      <c r="AB12754" t="s">
        <v>12422</v>
      </c>
      <c r="AC12754">
        <v>2</v>
      </c>
      <c r="AD12754" s="123">
        <v>39111</v>
      </c>
      <c r="AE12754" t="s">
        <v>12423</v>
      </c>
      <c r="AG12754">
        <v>40001640</v>
      </c>
      <c r="AL12754" t="s">
        <v>12422</v>
      </c>
      <c r="AN12754">
        <v>2307709401</v>
      </c>
      <c r="AO12754">
        <v>16</v>
      </c>
      <c r="AP12754" t="s">
        <v>12424</v>
      </c>
      <c r="AQ12754" t="s">
        <v>11408</v>
      </c>
      <c r="AR12754">
        <v>4100</v>
      </c>
      <c r="AS12754" t="s">
        <v>12491</v>
      </c>
      <c r="AT12754">
        <v>2005</v>
      </c>
      <c r="AV12754" t="s">
        <v>26285</v>
      </c>
      <c r="AW12754">
        <v>116100</v>
      </c>
    </row>
    <row r="12755" spans="1:49" x14ac:dyDescent="0.25">
      <c r="A12755">
        <v>4100</v>
      </c>
      <c r="B12755">
        <v>30040</v>
      </c>
      <c r="C12755">
        <v>4023</v>
      </c>
      <c r="D12755">
        <v>415</v>
      </c>
      <c r="E12755" s="124" t="s">
        <v>265</v>
      </c>
      <c r="F12755" t="str">
        <f t="shared" si="272"/>
        <v>Tony TracyW. SOULE &amp; CO</v>
      </c>
      <c r="G12755" s="150" t="str">
        <f t="shared" si="271"/>
        <v>Tony Tracy</v>
      </c>
      <c r="H12755" s="149" t="s">
        <v>10727</v>
      </c>
      <c r="I12755">
        <v>40008714</v>
      </c>
      <c r="K12755" t="s">
        <v>26286</v>
      </c>
      <c r="L12755" t="s">
        <v>26287</v>
      </c>
      <c r="M12755" t="s">
        <v>12684</v>
      </c>
      <c r="N12755">
        <v>49002</v>
      </c>
      <c r="Q12755" t="s">
        <v>12415</v>
      </c>
      <c r="R12755" t="s">
        <v>12416</v>
      </c>
      <c r="S12755" t="s">
        <v>26288</v>
      </c>
      <c r="U12755" t="s">
        <v>12418</v>
      </c>
      <c r="W12755">
        <v>11</v>
      </c>
      <c r="X12755">
        <v>0</v>
      </c>
      <c r="Y12755" t="s">
        <v>12419</v>
      </c>
      <c r="Z12755" t="s">
        <v>12420</v>
      </c>
      <c r="AA12755" t="s">
        <v>26289</v>
      </c>
      <c r="AB12755" t="s">
        <v>12422</v>
      </c>
      <c r="AC12755">
        <v>2</v>
      </c>
      <c r="AD12755" s="123">
        <v>43754</v>
      </c>
      <c r="AE12755" t="s">
        <v>12486</v>
      </c>
      <c r="AG12755">
        <v>40008714</v>
      </c>
      <c r="AL12755" t="s">
        <v>12422</v>
      </c>
      <c r="AN12755">
        <v>2307720001</v>
      </c>
      <c r="AO12755">
        <v>16</v>
      </c>
      <c r="AP12755" t="s">
        <v>12424</v>
      </c>
      <c r="AQ12755" t="s">
        <v>11408</v>
      </c>
      <c r="AR12755">
        <v>4100</v>
      </c>
      <c r="AT12755">
        <v>0</v>
      </c>
      <c r="AV12755" t="s">
        <v>26285</v>
      </c>
      <c r="AW12755">
        <v>116100</v>
      </c>
    </row>
    <row r="12756" spans="1:49" x14ac:dyDescent="0.25">
      <c r="A12756">
        <v>4100</v>
      </c>
      <c r="B12756">
        <v>30040</v>
      </c>
      <c r="C12756">
        <v>4023</v>
      </c>
      <c r="D12756">
        <v>415</v>
      </c>
      <c r="E12756" s="124" t="s">
        <v>265</v>
      </c>
      <c r="F12756" t="str">
        <f t="shared" si="272"/>
        <v>Tony TracyWALMART</v>
      </c>
      <c r="G12756" s="150" t="str">
        <f t="shared" si="271"/>
        <v>Tony Tracy</v>
      </c>
      <c r="H12756" s="149" t="s">
        <v>10782</v>
      </c>
      <c r="I12756">
        <v>40008862</v>
      </c>
      <c r="K12756" t="s">
        <v>26290</v>
      </c>
      <c r="L12756" t="s">
        <v>26291</v>
      </c>
      <c r="M12756" t="s">
        <v>12684</v>
      </c>
      <c r="N12756">
        <v>49036</v>
      </c>
      <c r="Q12756" t="s">
        <v>12415</v>
      </c>
      <c r="R12756" t="s">
        <v>12416</v>
      </c>
      <c r="S12756" t="s">
        <v>26292</v>
      </c>
      <c r="U12756" t="s">
        <v>12418</v>
      </c>
      <c r="W12756">
        <v>11</v>
      </c>
      <c r="X12756">
        <v>1</v>
      </c>
      <c r="Y12756" t="s">
        <v>12419</v>
      </c>
      <c r="Z12756" t="s">
        <v>12420</v>
      </c>
      <c r="AA12756" t="s">
        <v>12485</v>
      </c>
      <c r="AB12756" t="s">
        <v>12422</v>
      </c>
      <c r="AC12756">
        <v>2</v>
      </c>
      <c r="AD12756" s="123">
        <v>43956</v>
      </c>
      <c r="AE12756" t="s">
        <v>12486</v>
      </c>
      <c r="AG12756">
        <v>40008862</v>
      </c>
      <c r="AL12756" t="s">
        <v>12422</v>
      </c>
      <c r="AN12756">
        <v>2302303401</v>
      </c>
      <c r="AO12756">
        <v>16</v>
      </c>
      <c r="AP12756" t="s">
        <v>12424</v>
      </c>
      <c r="AQ12756" t="s">
        <v>11408</v>
      </c>
      <c r="AR12756">
        <v>4100</v>
      </c>
      <c r="AT12756">
        <v>0</v>
      </c>
      <c r="AV12756" t="s">
        <v>10782</v>
      </c>
      <c r="AW12756">
        <v>116100</v>
      </c>
    </row>
    <row r="12757" spans="1:49" x14ac:dyDescent="0.25">
      <c r="A12757">
        <v>4100</v>
      </c>
      <c r="B12757">
        <v>30040</v>
      </c>
      <c r="C12757">
        <v>4023</v>
      </c>
      <c r="D12757">
        <v>415</v>
      </c>
      <c r="E12757" s="124" t="s">
        <v>265</v>
      </c>
      <c r="F12757" t="str">
        <f t="shared" si="272"/>
        <v>Tony TracyWEIL ENGINERRING</v>
      </c>
      <c r="G12757" s="150" t="str">
        <f t="shared" ref="G12757:G12820" si="273">RIGHT(E12757,LEN(E12757)-3)</f>
        <v>Tony Tracy</v>
      </c>
      <c r="H12757" s="149" t="s">
        <v>13970</v>
      </c>
      <c r="I12757">
        <v>40008673</v>
      </c>
      <c r="K12757" t="s">
        <v>26293</v>
      </c>
      <c r="L12757" t="s">
        <v>13435</v>
      </c>
      <c r="M12757" t="s">
        <v>12684</v>
      </c>
      <c r="N12757">
        <v>48375</v>
      </c>
      <c r="Q12757" t="s">
        <v>12415</v>
      </c>
      <c r="R12757" t="s">
        <v>12416</v>
      </c>
      <c r="S12757" t="s">
        <v>26294</v>
      </c>
      <c r="U12757" t="s">
        <v>12418</v>
      </c>
      <c r="W12757">
        <v>11</v>
      </c>
      <c r="X12757">
        <v>0</v>
      </c>
      <c r="Y12757" t="s">
        <v>12419</v>
      </c>
      <c r="Z12757" t="s">
        <v>12420</v>
      </c>
      <c r="AA12757" t="s">
        <v>12429</v>
      </c>
      <c r="AB12757" t="s">
        <v>12422</v>
      </c>
      <c r="AC12757">
        <v>2</v>
      </c>
      <c r="AD12757" s="123">
        <v>43686</v>
      </c>
      <c r="AE12757" t="s">
        <v>12431</v>
      </c>
      <c r="AG12757">
        <v>40008673</v>
      </c>
      <c r="AL12757" t="s">
        <v>12422</v>
      </c>
      <c r="AN12757">
        <v>2312513601</v>
      </c>
      <c r="AO12757">
        <v>16</v>
      </c>
      <c r="AP12757" t="s">
        <v>12424</v>
      </c>
      <c r="AQ12757" t="s">
        <v>11408</v>
      </c>
      <c r="AR12757">
        <v>4100</v>
      </c>
      <c r="AT12757">
        <v>0</v>
      </c>
      <c r="AV12757" t="s">
        <v>26295</v>
      </c>
      <c r="AW12757">
        <v>116100</v>
      </c>
    </row>
    <row r="12758" spans="1:49" x14ac:dyDescent="0.25">
      <c r="A12758">
        <v>4100</v>
      </c>
      <c r="B12758">
        <v>30040</v>
      </c>
      <c r="C12758">
        <v>4023</v>
      </c>
      <c r="D12758">
        <v>415</v>
      </c>
      <c r="E12758" s="124" t="s">
        <v>265</v>
      </c>
      <c r="F12758" t="str">
        <f t="shared" si="272"/>
        <v>Tony TracyWEIMER BEARING</v>
      </c>
      <c r="G12758" s="150" t="str">
        <f t="shared" si="273"/>
        <v>Tony Tracy</v>
      </c>
      <c r="H12758" s="149" t="s">
        <v>10838</v>
      </c>
      <c r="I12758">
        <v>40007796</v>
      </c>
      <c r="L12758" t="s">
        <v>15776</v>
      </c>
      <c r="M12758" t="s">
        <v>14186</v>
      </c>
      <c r="O12758">
        <v>400</v>
      </c>
      <c r="P12758">
        <v>53022</v>
      </c>
      <c r="Q12758" t="s">
        <v>12415</v>
      </c>
      <c r="R12758" t="s">
        <v>12416</v>
      </c>
      <c r="S12758" t="s">
        <v>15905</v>
      </c>
      <c r="U12758" t="s">
        <v>12418</v>
      </c>
      <c r="W12758">
        <v>11</v>
      </c>
      <c r="X12758">
        <v>2</v>
      </c>
      <c r="Y12758" t="s">
        <v>12419</v>
      </c>
      <c r="Z12758" t="s">
        <v>12420</v>
      </c>
      <c r="AA12758" t="s">
        <v>12429</v>
      </c>
      <c r="AB12758" t="s">
        <v>12422</v>
      </c>
      <c r="AC12758">
        <v>2</v>
      </c>
      <c r="AD12758" s="123">
        <v>42429</v>
      </c>
      <c r="AE12758" t="s">
        <v>12431</v>
      </c>
      <c r="AG12758">
        <v>40007796</v>
      </c>
      <c r="AL12758" t="s">
        <v>12422</v>
      </c>
      <c r="AN12758">
        <v>5013117101</v>
      </c>
      <c r="AO12758">
        <v>16</v>
      </c>
      <c r="AP12758" t="s">
        <v>12424</v>
      </c>
      <c r="AQ12758" t="s">
        <v>11408</v>
      </c>
      <c r="AR12758">
        <v>4100</v>
      </c>
      <c r="AT12758">
        <v>0</v>
      </c>
      <c r="AV12758" t="s">
        <v>15906</v>
      </c>
      <c r="AW12758">
        <v>116100</v>
      </c>
    </row>
    <row r="12759" spans="1:49" x14ac:dyDescent="0.25">
      <c r="A12759">
        <v>4100</v>
      </c>
      <c r="B12759">
        <v>30040</v>
      </c>
      <c r="C12759">
        <v>4023</v>
      </c>
      <c r="D12759">
        <v>415</v>
      </c>
      <c r="E12759" s="124" t="s">
        <v>265</v>
      </c>
      <c r="F12759" t="str">
        <f t="shared" si="272"/>
        <v>Tony TracyWELLS BROTHERS, INC.</v>
      </c>
      <c r="G12759" s="150" t="str">
        <f t="shared" si="273"/>
        <v>Tony Tracy</v>
      </c>
      <c r="H12759" s="149" t="s">
        <v>10855</v>
      </c>
      <c r="I12759">
        <v>40006834</v>
      </c>
      <c r="K12759" t="s">
        <v>26296</v>
      </c>
      <c r="L12759" t="s">
        <v>26297</v>
      </c>
      <c r="M12759" t="s">
        <v>12521</v>
      </c>
      <c r="N12759">
        <v>45302</v>
      </c>
      <c r="Q12759" t="s">
        <v>12415</v>
      </c>
      <c r="R12759" t="s">
        <v>12416</v>
      </c>
      <c r="S12759" t="s">
        <v>26298</v>
      </c>
      <c r="U12759" t="s">
        <v>12418</v>
      </c>
      <c r="W12759">
        <v>11</v>
      </c>
      <c r="X12759">
        <v>0</v>
      </c>
      <c r="Y12759" t="s">
        <v>12419</v>
      </c>
      <c r="Z12759" t="s">
        <v>12420</v>
      </c>
      <c r="AA12759" t="s">
        <v>12429</v>
      </c>
      <c r="AB12759" t="s">
        <v>12430</v>
      </c>
      <c r="AC12759">
        <v>2</v>
      </c>
      <c r="AD12759" s="123">
        <v>41073</v>
      </c>
      <c r="AE12759" t="s">
        <v>12431</v>
      </c>
      <c r="AG12759">
        <v>40006834</v>
      </c>
      <c r="AL12759" t="s">
        <v>12430</v>
      </c>
      <c r="AN12759">
        <v>3614957041</v>
      </c>
      <c r="AO12759">
        <v>16</v>
      </c>
      <c r="AP12759" t="s">
        <v>12424</v>
      </c>
      <c r="AQ12759" t="s">
        <v>11408</v>
      </c>
      <c r="AR12759">
        <v>4100</v>
      </c>
      <c r="AT12759">
        <v>0</v>
      </c>
      <c r="AV12759" t="s">
        <v>26299</v>
      </c>
      <c r="AW12759">
        <v>116100</v>
      </c>
    </row>
    <row r="12760" spans="1:49" x14ac:dyDescent="0.25">
      <c r="A12760">
        <v>4100</v>
      </c>
      <c r="B12760">
        <v>30040</v>
      </c>
      <c r="C12760">
        <v>4023</v>
      </c>
      <c r="E12760" s="124" t="s">
        <v>265</v>
      </c>
      <c r="F12760" t="str">
        <f t="shared" si="272"/>
        <v>Tony TracyWMV INCORPORATED</v>
      </c>
      <c r="G12760" s="150" t="str">
        <f t="shared" si="273"/>
        <v>Tony Tracy</v>
      </c>
      <c r="H12760" s="149" t="s">
        <v>13977</v>
      </c>
      <c r="I12760">
        <v>40008372</v>
      </c>
      <c r="K12760" t="s">
        <v>26300</v>
      </c>
      <c r="L12760" t="s">
        <v>22677</v>
      </c>
      <c r="M12760" t="s">
        <v>12684</v>
      </c>
      <c r="N12760">
        <v>48331</v>
      </c>
      <c r="Q12760" t="s">
        <v>12415</v>
      </c>
      <c r="R12760" t="s">
        <v>12416</v>
      </c>
      <c r="S12760" t="s">
        <v>26301</v>
      </c>
      <c r="U12760" t="s">
        <v>12418</v>
      </c>
      <c r="W12760">
        <v>11</v>
      </c>
      <c r="X12760">
        <v>2</v>
      </c>
      <c r="Y12760" t="s">
        <v>12419</v>
      </c>
      <c r="Z12760" t="s">
        <v>12420</v>
      </c>
      <c r="AA12760" t="s">
        <v>12485</v>
      </c>
      <c r="AB12760" t="s">
        <v>12430</v>
      </c>
      <c r="AC12760">
        <v>2</v>
      </c>
      <c r="AD12760" s="123">
        <v>43223</v>
      </c>
      <c r="AE12760" t="s">
        <v>12528</v>
      </c>
      <c r="AG12760">
        <v>40008372</v>
      </c>
      <c r="AL12760" t="s">
        <v>12430</v>
      </c>
      <c r="AN12760">
        <v>2312534561</v>
      </c>
      <c r="AO12760">
        <v>16</v>
      </c>
      <c r="AP12760" t="s">
        <v>12424</v>
      </c>
      <c r="AQ12760" t="s">
        <v>11408</v>
      </c>
      <c r="AR12760">
        <v>4100</v>
      </c>
      <c r="AT12760">
        <v>0</v>
      </c>
      <c r="AV12760" t="s">
        <v>26302</v>
      </c>
      <c r="AW12760">
        <v>116100</v>
      </c>
    </row>
    <row r="12761" spans="1:49" x14ac:dyDescent="0.25">
      <c r="A12761">
        <v>4100</v>
      </c>
      <c r="B12761">
        <v>30040</v>
      </c>
      <c r="C12761">
        <v>4023</v>
      </c>
      <c r="D12761">
        <v>415</v>
      </c>
      <c r="E12761" s="124" t="s">
        <v>265</v>
      </c>
      <c r="F12761" t="str">
        <f t="shared" si="272"/>
        <v>Tony TracyWORTHINGTON ARMSTRONG VENTURE</v>
      </c>
      <c r="G12761" s="150" t="str">
        <f t="shared" si="273"/>
        <v>Tony Tracy</v>
      </c>
      <c r="H12761" s="149" t="s">
        <v>11025</v>
      </c>
      <c r="I12761">
        <v>40002118</v>
      </c>
      <c r="J12761" t="s">
        <v>13180</v>
      </c>
      <c r="K12761" t="s">
        <v>26303</v>
      </c>
      <c r="L12761" t="s">
        <v>26070</v>
      </c>
      <c r="M12761" t="s">
        <v>12684</v>
      </c>
      <c r="N12761" t="s">
        <v>26304</v>
      </c>
      <c r="Q12761" t="s">
        <v>12415</v>
      </c>
      <c r="R12761" t="s">
        <v>12416</v>
      </c>
      <c r="S12761" t="s">
        <v>26305</v>
      </c>
      <c r="U12761" t="s">
        <v>12418</v>
      </c>
      <c r="W12761">
        <v>11</v>
      </c>
      <c r="X12761">
        <v>1</v>
      </c>
      <c r="Y12761" t="s">
        <v>12419</v>
      </c>
      <c r="Z12761" t="s">
        <v>12420</v>
      </c>
      <c r="AA12761" t="s">
        <v>12421</v>
      </c>
      <c r="AB12761" t="s">
        <v>12430</v>
      </c>
      <c r="AC12761">
        <v>2</v>
      </c>
      <c r="AD12761" s="123">
        <v>39111</v>
      </c>
      <c r="AE12761" t="s">
        <v>12423</v>
      </c>
      <c r="AG12761">
        <v>40002118</v>
      </c>
      <c r="AL12761" t="s">
        <v>12430</v>
      </c>
      <c r="AN12761">
        <v>2302101401</v>
      </c>
      <c r="AO12761">
        <v>16</v>
      </c>
      <c r="AP12761" t="s">
        <v>12424</v>
      </c>
      <c r="AQ12761" t="s">
        <v>11408</v>
      </c>
      <c r="AR12761">
        <v>4100</v>
      </c>
      <c r="AT12761">
        <v>0</v>
      </c>
      <c r="AV12761" t="s">
        <v>26306</v>
      </c>
      <c r="AW12761">
        <v>116100</v>
      </c>
    </row>
    <row r="12762" spans="1:49" x14ac:dyDescent="0.25">
      <c r="A12762">
        <v>4100</v>
      </c>
      <c r="B12762">
        <v>30005</v>
      </c>
      <c r="C12762">
        <v>4023</v>
      </c>
      <c r="D12762">
        <v>415</v>
      </c>
      <c r="E12762" s="124" t="s">
        <v>265</v>
      </c>
      <c r="F12762" t="str">
        <f t="shared" si="272"/>
        <v>Tony TracyXALT ENERGY LLC</v>
      </c>
      <c r="G12762" s="150" t="str">
        <f t="shared" si="273"/>
        <v>Tony Tracy</v>
      </c>
      <c r="H12762" s="149" t="s">
        <v>11046</v>
      </c>
      <c r="I12762">
        <v>40009023</v>
      </c>
      <c r="K12762" t="s">
        <v>26307</v>
      </c>
      <c r="L12762" t="s">
        <v>22946</v>
      </c>
      <c r="M12762" t="s">
        <v>12684</v>
      </c>
      <c r="N12762">
        <v>48640</v>
      </c>
      <c r="Q12762" t="s">
        <v>12415</v>
      </c>
      <c r="R12762" t="s">
        <v>12416</v>
      </c>
      <c r="S12762" t="s">
        <v>26308</v>
      </c>
      <c r="U12762" t="s">
        <v>12418</v>
      </c>
      <c r="W12762">
        <v>11</v>
      </c>
      <c r="X12762">
        <v>1</v>
      </c>
      <c r="Y12762" t="s">
        <v>12419</v>
      </c>
      <c r="Z12762" t="s">
        <v>12420</v>
      </c>
      <c r="AA12762" t="s">
        <v>12485</v>
      </c>
      <c r="AB12762" t="s">
        <v>12430</v>
      </c>
      <c r="AC12762">
        <v>2</v>
      </c>
      <c r="AD12762" s="123">
        <v>44223</v>
      </c>
      <c r="AE12762" t="s">
        <v>12528</v>
      </c>
      <c r="AG12762">
        <v>40009023</v>
      </c>
      <c r="AL12762" t="s">
        <v>12430</v>
      </c>
      <c r="AN12762">
        <v>2301711901</v>
      </c>
      <c r="AO12762">
        <v>16</v>
      </c>
      <c r="AP12762" t="s">
        <v>12424</v>
      </c>
      <c r="AQ12762" t="s">
        <v>11408</v>
      </c>
      <c r="AR12762">
        <v>4100</v>
      </c>
      <c r="AT12762">
        <v>0</v>
      </c>
      <c r="AV12762" t="s">
        <v>26309</v>
      </c>
      <c r="AW12762">
        <v>116100</v>
      </c>
    </row>
    <row r="12763" spans="1:49" x14ac:dyDescent="0.25">
      <c r="A12763">
        <v>4100</v>
      </c>
      <c r="B12763">
        <v>30040</v>
      </c>
      <c r="C12763">
        <v>4023</v>
      </c>
      <c r="D12763">
        <v>415</v>
      </c>
      <c r="E12763" s="124" t="s">
        <v>265</v>
      </c>
      <c r="F12763" t="str">
        <f t="shared" si="272"/>
        <v>Tony TracyYUKON MFG. CORP.</v>
      </c>
      <c r="G12763" s="150" t="str">
        <f t="shared" si="273"/>
        <v>Tony Tracy</v>
      </c>
      <c r="H12763" s="149" t="s">
        <v>11062</v>
      </c>
      <c r="I12763">
        <v>40008616</v>
      </c>
      <c r="L12763" t="s">
        <v>19150</v>
      </c>
      <c r="M12763" t="s">
        <v>12684</v>
      </c>
      <c r="O12763">
        <v>115</v>
      </c>
      <c r="P12763">
        <v>49707</v>
      </c>
      <c r="Q12763" t="s">
        <v>12415</v>
      </c>
      <c r="R12763" t="s">
        <v>12416</v>
      </c>
      <c r="S12763" t="s">
        <v>26310</v>
      </c>
      <c r="U12763" t="s">
        <v>12418</v>
      </c>
      <c r="W12763">
        <v>11</v>
      </c>
      <c r="X12763">
        <v>0</v>
      </c>
      <c r="Y12763" t="s">
        <v>12419</v>
      </c>
      <c r="Z12763" t="s">
        <v>12420</v>
      </c>
      <c r="AA12763" t="s">
        <v>12429</v>
      </c>
      <c r="AB12763" t="s">
        <v>12422</v>
      </c>
      <c r="AC12763">
        <v>2</v>
      </c>
      <c r="AD12763" s="123">
        <v>43567</v>
      </c>
      <c r="AE12763" t="s">
        <v>12431</v>
      </c>
      <c r="AG12763">
        <v>40008616</v>
      </c>
      <c r="AL12763" t="s">
        <v>12422</v>
      </c>
      <c r="AN12763">
        <v>2300700701</v>
      </c>
      <c r="AO12763">
        <v>16</v>
      </c>
      <c r="AP12763" t="s">
        <v>12424</v>
      </c>
      <c r="AQ12763" t="s">
        <v>11408</v>
      </c>
      <c r="AR12763">
        <v>4100</v>
      </c>
      <c r="AT12763">
        <v>0</v>
      </c>
      <c r="AV12763" t="s">
        <v>26311</v>
      </c>
      <c r="AW12763">
        <v>116100</v>
      </c>
    </row>
    <row r="12764" spans="1:49" x14ac:dyDescent="0.25">
      <c r="A12764">
        <v>4100</v>
      </c>
      <c r="B12764">
        <v>30110</v>
      </c>
      <c r="C12764">
        <v>4051</v>
      </c>
      <c r="D12764">
        <v>418</v>
      </c>
      <c r="E12764" s="124" t="s">
        <v>1733</v>
      </c>
      <c r="F12764" t="str">
        <f t="shared" si="272"/>
        <v>Transtex HouseBLAIR RUBBER COMPANY</v>
      </c>
      <c r="G12764" s="151" t="str">
        <f t="shared" si="273"/>
        <v>Transtex House</v>
      </c>
      <c r="H12764" s="149" t="s">
        <v>1732</v>
      </c>
      <c r="I12764">
        <v>40005675</v>
      </c>
      <c r="K12764" t="s">
        <v>26312</v>
      </c>
      <c r="L12764" t="s">
        <v>26313</v>
      </c>
      <c r="M12764" t="s">
        <v>12521</v>
      </c>
      <c r="N12764">
        <v>44273</v>
      </c>
      <c r="Q12764" t="s">
        <v>12415</v>
      </c>
      <c r="R12764" t="s">
        <v>12416</v>
      </c>
      <c r="S12764" t="s">
        <v>26314</v>
      </c>
      <c r="U12764" t="s">
        <v>12418</v>
      </c>
      <c r="W12764">
        <v>11</v>
      </c>
      <c r="X12764">
        <v>0</v>
      </c>
      <c r="Y12764" t="s">
        <v>12472</v>
      </c>
      <c r="Z12764" t="s">
        <v>12420</v>
      </c>
      <c r="AA12764" t="s">
        <v>12429</v>
      </c>
      <c r="AB12764" t="s">
        <v>14028</v>
      </c>
      <c r="AC12764">
        <v>2</v>
      </c>
      <c r="AD12764" s="123">
        <v>39869</v>
      </c>
      <c r="AE12764" t="s">
        <v>12431</v>
      </c>
      <c r="AG12764">
        <v>40005675</v>
      </c>
      <c r="AL12764" t="s">
        <v>14028</v>
      </c>
      <c r="AN12764">
        <v>3610331701</v>
      </c>
      <c r="AO12764">
        <v>16</v>
      </c>
      <c r="AP12764" t="s">
        <v>12424</v>
      </c>
      <c r="AQ12764" t="s">
        <v>11408</v>
      </c>
      <c r="AR12764">
        <v>4100</v>
      </c>
      <c r="AT12764">
        <v>0</v>
      </c>
      <c r="AV12764" t="s">
        <v>26315</v>
      </c>
      <c r="AW12764">
        <v>116100</v>
      </c>
    </row>
    <row r="12765" spans="1:49" x14ac:dyDescent="0.25">
      <c r="A12765">
        <v>4100</v>
      </c>
      <c r="B12765">
        <v>30110</v>
      </c>
      <c r="C12765">
        <v>4051</v>
      </c>
      <c r="D12765">
        <v>418</v>
      </c>
      <c r="E12765" s="124" t="s">
        <v>1733</v>
      </c>
      <c r="F12765" t="str">
        <f t="shared" si="272"/>
        <v>Transtex HouseCALHOUN PLASTICS &amp; CHEMICALS</v>
      </c>
      <c r="G12765" s="151" t="str">
        <f t="shared" si="273"/>
        <v>Transtex House</v>
      </c>
      <c r="H12765" s="149" t="s">
        <v>1974</v>
      </c>
      <c r="I12765">
        <v>40008521</v>
      </c>
      <c r="L12765" t="s">
        <v>26316</v>
      </c>
      <c r="M12765" t="s">
        <v>12692</v>
      </c>
      <c r="O12765">
        <v>1295</v>
      </c>
      <c r="P12765">
        <v>30703</v>
      </c>
      <c r="Q12765" t="s">
        <v>12415</v>
      </c>
      <c r="R12765" t="s">
        <v>12416</v>
      </c>
      <c r="S12765" t="s">
        <v>26317</v>
      </c>
      <c r="U12765" t="s">
        <v>12418</v>
      </c>
      <c r="W12765">
        <v>11</v>
      </c>
      <c r="X12765">
        <v>2</v>
      </c>
      <c r="Y12765">
        <v>2</v>
      </c>
      <c r="Z12765" t="s">
        <v>12420</v>
      </c>
      <c r="AA12765" t="s">
        <v>12429</v>
      </c>
      <c r="AB12765" t="s">
        <v>12430</v>
      </c>
      <c r="AC12765">
        <v>2</v>
      </c>
      <c r="AD12765" s="123">
        <v>43412</v>
      </c>
      <c r="AE12765" t="s">
        <v>12431</v>
      </c>
      <c r="AG12765">
        <v>40008521</v>
      </c>
      <c r="AL12765" t="s">
        <v>12430</v>
      </c>
      <c r="AN12765">
        <v>1112901901</v>
      </c>
      <c r="AO12765">
        <v>16</v>
      </c>
      <c r="AP12765" t="s">
        <v>12424</v>
      </c>
      <c r="AQ12765" t="s">
        <v>11408</v>
      </c>
      <c r="AR12765">
        <v>4100</v>
      </c>
      <c r="AT12765">
        <v>0</v>
      </c>
      <c r="AV12765" t="s">
        <v>26318</v>
      </c>
      <c r="AW12765">
        <v>116100</v>
      </c>
    </row>
    <row r="12766" spans="1:49" x14ac:dyDescent="0.25">
      <c r="A12766">
        <v>4100</v>
      </c>
      <c r="B12766">
        <v>30110</v>
      </c>
      <c r="C12766">
        <v>4051</v>
      </c>
      <c r="D12766">
        <v>418</v>
      </c>
      <c r="E12766" s="124" t="s">
        <v>1733</v>
      </c>
      <c r="F12766" t="str">
        <f t="shared" si="272"/>
        <v>Transtex HouseCUSTOM POLYMERS  INC</v>
      </c>
      <c r="G12766" s="151" t="str">
        <f t="shared" si="273"/>
        <v>Transtex House</v>
      </c>
      <c r="H12766" s="149" t="s">
        <v>2620</v>
      </c>
      <c r="I12766">
        <v>40006255</v>
      </c>
      <c r="J12766" t="s">
        <v>26319</v>
      </c>
      <c r="K12766" t="s">
        <v>26320</v>
      </c>
      <c r="L12766" t="s">
        <v>14026</v>
      </c>
      <c r="M12766" t="s">
        <v>13169</v>
      </c>
      <c r="N12766">
        <v>28208</v>
      </c>
      <c r="Q12766" t="s">
        <v>12415</v>
      </c>
      <c r="R12766" t="s">
        <v>12416</v>
      </c>
      <c r="S12766" t="s">
        <v>26321</v>
      </c>
      <c r="T12766">
        <v>3936</v>
      </c>
      <c r="U12766" t="s">
        <v>12418</v>
      </c>
      <c r="W12766">
        <v>11</v>
      </c>
      <c r="X12766">
        <v>2</v>
      </c>
      <c r="Y12766" t="s">
        <v>12765</v>
      </c>
      <c r="Z12766" t="s">
        <v>12420</v>
      </c>
      <c r="AA12766" t="s">
        <v>24524</v>
      </c>
      <c r="AB12766" t="s">
        <v>12757</v>
      </c>
      <c r="AC12766">
        <v>2</v>
      </c>
      <c r="AD12766" s="123">
        <v>39785</v>
      </c>
      <c r="AE12766" t="s">
        <v>24525</v>
      </c>
      <c r="AG12766">
        <v>40006255</v>
      </c>
      <c r="AL12766" t="s">
        <v>12757</v>
      </c>
      <c r="AN12766">
        <v>3411901701</v>
      </c>
      <c r="AO12766">
        <v>16</v>
      </c>
      <c r="AP12766" t="s">
        <v>12424</v>
      </c>
      <c r="AQ12766" t="s">
        <v>11408</v>
      </c>
      <c r="AR12766">
        <v>4100</v>
      </c>
      <c r="AT12766">
        <v>0</v>
      </c>
      <c r="AV12766" t="s">
        <v>26322</v>
      </c>
      <c r="AW12766">
        <v>116100</v>
      </c>
    </row>
    <row r="12767" spans="1:49" x14ac:dyDescent="0.25">
      <c r="A12767">
        <v>4100</v>
      </c>
      <c r="B12767">
        <v>30110</v>
      </c>
      <c r="C12767">
        <v>4051</v>
      </c>
      <c r="D12767">
        <v>418</v>
      </c>
      <c r="E12767" s="124" t="s">
        <v>1733</v>
      </c>
      <c r="F12767" t="str">
        <f t="shared" si="272"/>
        <v>Transtex HouseDOMINO PLASTICS COMPANY, INC</v>
      </c>
      <c r="G12767" s="151" t="str">
        <f t="shared" si="273"/>
        <v>Transtex House</v>
      </c>
      <c r="H12767" s="149" t="s">
        <v>2936</v>
      </c>
      <c r="I12767">
        <v>40007483</v>
      </c>
      <c r="K12767" t="s">
        <v>26323</v>
      </c>
      <c r="L12767" t="s">
        <v>26324</v>
      </c>
      <c r="M12767" t="s">
        <v>12445</v>
      </c>
      <c r="N12767">
        <v>11777</v>
      </c>
      <c r="Q12767" t="s">
        <v>12415</v>
      </c>
      <c r="R12767" t="s">
        <v>12416</v>
      </c>
      <c r="S12767" t="s">
        <v>26325</v>
      </c>
      <c r="U12767" t="s">
        <v>12418</v>
      </c>
      <c r="W12767">
        <v>11</v>
      </c>
      <c r="X12767">
        <v>1</v>
      </c>
      <c r="Y12767">
        <v>2</v>
      </c>
      <c r="Z12767" t="s">
        <v>12420</v>
      </c>
      <c r="AA12767" t="s">
        <v>12429</v>
      </c>
      <c r="AB12767" t="s">
        <v>12422</v>
      </c>
      <c r="AC12767">
        <v>2</v>
      </c>
      <c r="AD12767" s="123">
        <v>42019</v>
      </c>
      <c r="AE12767" t="s">
        <v>12431</v>
      </c>
      <c r="AG12767">
        <v>40007483</v>
      </c>
      <c r="AL12767" t="s">
        <v>12422</v>
      </c>
      <c r="AN12767">
        <v>3310349801</v>
      </c>
      <c r="AO12767">
        <v>16</v>
      </c>
      <c r="AP12767" t="s">
        <v>12424</v>
      </c>
      <c r="AQ12767" t="s">
        <v>11408</v>
      </c>
      <c r="AR12767">
        <v>4100</v>
      </c>
      <c r="AT12767">
        <v>0</v>
      </c>
      <c r="AV12767" t="s">
        <v>26326</v>
      </c>
      <c r="AW12767">
        <v>116100</v>
      </c>
    </row>
    <row r="12768" spans="1:49" x14ac:dyDescent="0.25">
      <c r="A12768">
        <v>4100</v>
      </c>
      <c r="B12768">
        <v>30110</v>
      </c>
      <c r="C12768">
        <v>4051</v>
      </c>
      <c r="D12768">
        <v>418</v>
      </c>
      <c r="E12768" s="124" t="s">
        <v>1733</v>
      </c>
      <c r="F12768" t="str">
        <f t="shared" si="272"/>
        <v>Transtex HouseDreghal SA Importador</v>
      </c>
      <c r="G12768" s="151" t="str">
        <f t="shared" si="273"/>
        <v>Transtex House</v>
      </c>
      <c r="H12768" s="149" t="s">
        <v>2990</v>
      </c>
      <c r="I12768">
        <v>40006258</v>
      </c>
      <c r="K12768" t="s">
        <v>26327</v>
      </c>
      <c r="L12768" t="s">
        <v>26328</v>
      </c>
      <c r="N12768">
        <v>0</v>
      </c>
      <c r="Q12768" t="s">
        <v>17159</v>
      </c>
      <c r="R12768" t="s">
        <v>12416</v>
      </c>
      <c r="S12768">
        <v>59829031616</v>
      </c>
      <c r="U12768" t="s">
        <v>12418</v>
      </c>
      <c r="W12768">
        <v>12</v>
      </c>
      <c r="X12768">
        <v>2</v>
      </c>
      <c r="Y12768" t="s">
        <v>12472</v>
      </c>
      <c r="Z12768" t="s">
        <v>14482</v>
      </c>
      <c r="AA12768" t="s">
        <v>15574</v>
      </c>
      <c r="AB12768" t="s">
        <v>12478</v>
      </c>
      <c r="AC12768">
        <v>4</v>
      </c>
      <c r="AD12768" s="123">
        <v>39800</v>
      </c>
      <c r="AE12768" t="s">
        <v>24525</v>
      </c>
      <c r="AG12768">
        <v>40006258</v>
      </c>
      <c r="AL12768" t="s">
        <v>12478</v>
      </c>
      <c r="AO12768">
        <v>16</v>
      </c>
      <c r="AP12768" t="s">
        <v>12424</v>
      </c>
      <c r="AQ12768" t="s">
        <v>11408</v>
      </c>
      <c r="AR12768">
        <v>4100</v>
      </c>
      <c r="AT12768">
        <v>0</v>
      </c>
      <c r="AV12768" t="s">
        <v>26329</v>
      </c>
      <c r="AW12768">
        <v>116120</v>
      </c>
    </row>
    <row r="12769" spans="1:49" x14ac:dyDescent="0.25">
      <c r="A12769">
        <v>4100</v>
      </c>
      <c r="B12769">
        <v>30110</v>
      </c>
      <c r="C12769">
        <v>4051</v>
      </c>
      <c r="D12769">
        <v>418</v>
      </c>
      <c r="E12769" s="124" t="s">
        <v>1733</v>
      </c>
      <c r="F12769" t="str">
        <f t="shared" si="272"/>
        <v>Transtex HouseICL AMERICA LIMITED</v>
      </c>
      <c r="G12769" s="151" t="str">
        <f t="shared" si="273"/>
        <v>Transtex House</v>
      </c>
      <c r="H12769" s="149" t="s">
        <v>4492</v>
      </c>
      <c r="I12769">
        <v>40008050</v>
      </c>
      <c r="K12769" t="s">
        <v>26330</v>
      </c>
      <c r="L12769" t="s">
        <v>26331</v>
      </c>
      <c r="M12769" t="s">
        <v>12445</v>
      </c>
      <c r="N12769">
        <v>11563</v>
      </c>
      <c r="Q12769" t="s">
        <v>12415</v>
      </c>
      <c r="R12769" t="s">
        <v>12416</v>
      </c>
      <c r="S12769" t="s">
        <v>26332</v>
      </c>
      <c r="U12769" t="s">
        <v>12418</v>
      </c>
      <c r="W12769">
        <v>11</v>
      </c>
      <c r="X12769">
        <v>2</v>
      </c>
      <c r="Y12769" t="s">
        <v>12765</v>
      </c>
      <c r="Z12769" t="s">
        <v>12420</v>
      </c>
      <c r="AA12769" t="s">
        <v>12429</v>
      </c>
      <c r="AB12769" t="s">
        <v>12422</v>
      </c>
      <c r="AC12769">
        <v>2</v>
      </c>
      <c r="AD12769" s="123">
        <v>42768</v>
      </c>
      <c r="AE12769" t="s">
        <v>12431</v>
      </c>
      <c r="AG12769">
        <v>40008050</v>
      </c>
      <c r="AL12769" t="s">
        <v>12422</v>
      </c>
      <c r="AN12769">
        <v>3305917401</v>
      </c>
      <c r="AO12769">
        <v>16</v>
      </c>
      <c r="AP12769" t="s">
        <v>12424</v>
      </c>
      <c r="AQ12769" t="s">
        <v>11408</v>
      </c>
      <c r="AR12769">
        <v>4100</v>
      </c>
      <c r="AT12769">
        <v>0</v>
      </c>
      <c r="AV12769" t="s">
        <v>26333</v>
      </c>
      <c r="AW12769">
        <v>116100</v>
      </c>
    </row>
    <row r="12770" spans="1:49" x14ac:dyDescent="0.25">
      <c r="A12770">
        <v>4100</v>
      </c>
      <c r="B12770">
        <v>11980</v>
      </c>
      <c r="C12770">
        <v>4051</v>
      </c>
      <c r="D12770">
        <v>418</v>
      </c>
      <c r="E12770" s="124" t="s">
        <v>1733</v>
      </c>
      <c r="F12770" t="str">
        <f t="shared" si="272"/>
        <v>Transtex HouseMOTION SYSTEM TRADING</v>
      </c>
      <c r="G12770" s="151" t="str">
        <f t="shared" si="273"/>
        <v>Transtex House</v>
      </c>
      <c r="H12770" s="149" t="s">
        <v>13880</v>
      </c>
      <c r="I12770">
        <v>63200004</v>
      </c>
      <c r="K12770" t="s">
        <v>26334</v>
      </c>
      <c r="L12770" t="s">
        <v>26335</v>
      </c>
      <c r="N12770">
        <v>22535</v>
      </c>
      <c r="Q12770" t="s">
        <v>26336</v>
      </c>
      <c r="R12770" t="s">
        <v>12416</v>
      </c>
      <c r="S12770">
        <v>531083630</v>
      </c>
      <c r="U12770" t="s">
        <v>12418</v>
      </c>
      <c r="W12770">
        <v>11</v>
      </c>
      <c r="X12770">
        <v>2</v>
      </c>
      <c r="Y12770" t="s">
        <v>12472</v>
      </c>
      <c r="Z12770" t="s">
        <v>12420</v>
      </c>
      <c r="AA12770" t="s">
        <v>12429</v>
      </c>
      <c r="AB12770" t="s">
        <v>12422</v>
      </c>
      <c r="AC12770">
        <v>4</v>
      </c>
      <c r="AD12770" s="123">
        <v>41780</v>
      </c>
      <c r="AE12770" t="s">
        <v>19346</v>
      </c>
      <c r="AG12770">
        <v>63200004</v>
      </c>
      <c r="AL12770" t="s">
        <v>12473</v>
      </c>
      <c r="AO12770">
        <v>16</v>
      </c>
      <c r="AP12770" t="s">
        <v>12424</v>
      </c>
      <c r="AQ12770" t="s">
        <v>11408</v>
      </c>
      <c r="AR12770">
        <v>4100</v>
      </c>
      <c r="AT12770">
        <v>0</v>
      </c>
      <c r="AV12770" t="s">
        <v>26337</v>
      </c>
      <c r="AW12770">
        <v>144000</v>
      </c>
    </row>
    <row r="12771" spans="1:49" x14ac:dyDescent="0.25">
      <c r="A12771">
        <v>4100</v>
      </c>
      <c r="B12771">
        <v>30110</v>
      </c>
      <c r="C12771">
        <v>4051</v>
      </c>
      <c r="D12771">
        <v>418</v>
      </c>
      <c r="E12771" s="124" t="s">
        <v>1733</v>
      </c>
      <c r="F12771" t="str">
        <f t="shared" si="272"/>
        <v>Transtex HouseSTARNES PALLET &amp; REMOVAL</v>
      </c>
      <c r="G12771" s="151" t="str">
        <f t="shared" si="273"/>
        <v>Transtex House</v>
      </c>
      <c r="H12771" s="149" t="s">
        <v>8703</v>
      </c>
      <c r="I12771">
        <v>40006207</v>
      </c>
      <c r="K12771" t="s">
        <v>26338</v>
      </c>
      <c r="L12771" t="s">
        <v>14026</v>
      </c>
      <c r="M12771" t="s">
        <v>13169</v>
      </c>
      <c r="N12771">
        <v>28206</v>
      </c>
      <c r="Q12771" t="s">
        <v>12415</v>
      </c>
      <c r="R12771" t="s">
        <v>12416</v>
      </c>
      <c r="S12771">
        <v>7045969006</v>
      </c>
      <c r="T12771">
        <v>3889</v>
      </c>
      <c r="U12771" t="s">
        <v>12418</v>
      </c>
      <c r="W12771">
        <v>11</v>
      </c>
      <c r="X12771">
        <v>2</v>
      </c>
      <c r="Y12771">
        <v>2</v>
      </c>
      <c r="Z12771" t="s">
        <v>12420</v>
      </c>
      <c r="AA12771" t="s">
        <v>26339</v>
      </c>
      <c r="AB12771" t="s">
        <v>14028</v>
      </c>
      <c r="AC12771">
        <v>2</v>
      </c>
      <c r="AD12771" s="123">
        <v>39785</v>
      </c>
      <c r="AE12771" t="s">
        <v>24525</v>
      </c>
      <c r="AG12771">
        <v>40006207</v>
      </c>
      <c r="AL12771" t="s">
        <v>14028</v>
      </c>
      <c r="AN12771">
        <v>3411901701</v>
      </c>
      <c r="AO12771">
        <v>16</v>
      </c>
      <c r="AP12771" t="s">
        <v>12424</v>
      </c>
      <c r="AQ12771" t="s">
        <v>11408</v>
      </c>
      <c r="AR12771">
        <v>4100</v>
      </c>
      <c r="AS12771" t="s">
        <v>12491</v>
      </c>
      <c r="AT12771">
        <v>0</v>
      </c>
      <c r="AV12771" t="s">
        <v>26340</v>
      </c>
      <c r="AW12771">
        <v>116100</v>
      </c>
    </row>
    <row r="12772" spans="1:49" x14ac:dyDescent="0.25">
      <c r="A12772">
        <v>4100</v>
      </c>
      <c r="B12772">
        <v>30110</v>
      </c>
      <c r="C12772">
        <v>4051</v>
      </c>
      <c r="D12772">
        <v>418</v>
      </c>
      <c r="E12772" s="124" t="s">
        <v>1733</v>
      </c>
      <c r="F12772" t="str">
        <f t="shared" si="272"/>
        <v>Transtex HouseUNIVERSAL BELTING RESOURCE</v>
      </c>
      <c r="G12772" s="151" t="str">
        <f t="shared" si="273"/>
        <v>Transtex House</v>
      </c>
      <c r="H12772" s="149" t="s">
        <v>9695</v>
      </c>
      <c r="I12772">
        <v>40006374</v>
      </c>
      <c r="K12772" t="s">
        <v>26341</v>
      </c>
      <c r="L12772" t="s">
        <v>15950</v>
      </c>
      <c r="M12772" t="s">
        <v>12560</v>
      </c>
      <c r="N12772">
        <v>15320</v>
      </c>
      <c r="Q12772" t="s">
        <v>12415</v>
      </c>
      <c r="R12772" t="s">
        <v>12416</v>
      </c>
      <c r="S12772" t="s">
        <v>15951</v>
      </c>
      <c r="U12772" t="s">
        <v>12418</v>
      </c>
      <c r="W12772">
        <v>11</v>
      </c>
      <c r="X12772">
        <v>2</v>
      </c>
      <c r="Y12772" t="s">
        <v>12419</v>
      </c>
      <c r="Z12772" t="s">
        <v>12420</v>
      </c>
      <c r="AA12772" t="s">
        <v>24524</v>
      </c>
      <c r="AB12772" t="s">
        <v>26342</v>
      </c>
      <c r="AC12772">
        <v>2</v>
      </c>
      <c r="AD12772" s="123">
        <v>40422</v>
      </c>
      <c r="AE12772" t="s">
        <v>12431</v>
      </c>
      <c r="AG12772">
        <v>40006374</v>
      </c>
      <c r="AL12772" t="s">
        <v>26342</v>
      </c>
      <c r="AN12772">
        <v>3905980981</v>
      </c>
      <c r="AO12772">
        <v>16</v>
      </c>
      <c r="AP12772" t="s">
        <v>12424</v>
      </c>
      <c r="AQ12772" t="s">
        <v>11408</v>
      </c>
      <c r="AR12772">
        <v>4100</v>
      </c>
      <c r="AS12772" t="s">
        <v>12491</v>
      </c>
      <c r="AT12772">
        <v>0</v>
      </c>
      <c r="AV12772" t="s">
        <v>66</v>
      </c>
      <c r="AW12772">
        <v>116100</v>
      </c>
    </row>
    <row r="12773" spans="1:49" x14ac:dyDescent="0.25">
      <c r="A12773">
        <v>4100</v>
      </c>
      <c r="B12773">
        <v>30110</v>
      </c>
      <c r="C12773">
        <v>4050</v>
      </c>
      <c r="D12773">
        <v>418</v>
      </c>
      <c r="E12773" s="124" t="s">
        <v>445</v>
      </c>
      <c r="F12773" t="str">
        <f t="shared" si="272"/>
        <v>TTX ExportsADESH SAWH</v>
      </c>
      <c r="G12773" s="151" t="str">
        <f t="shared" si="273"/>
        <v>TTX Exports</v>
      </c>
      <c r="H12773" s="149" t="s">
        <v>444</v>
      </c>
      <c r="I12773">
        <v>40006233</v>
      </c>
      <c r="K12773" t="s">
        <v>26343</v>
      </c>
      <c r="L12773" t="s">
        <v>26344</v>
      </c>
      <c r="N12773">
        <v>1234</v>
      </c>
      <c r="Q12773" t="s">
        <v>26345</v>
      </c>
      <c r="R12773" t="s">
        <v>12416</v>
      </c>
      <c r="S12773" t="s">
        <v>26346</v>
      </c>
      <c r="T12773">
        <v>3003</v>
      </c>
      <c r="U12773" t="s">
        <v>12418</v>
      </c>
      <c r="W12773">
        <v>11</v>
      </c>
      <c r="X12773">
        <v>2</v>
      </c>
      <c r="Y12773" t="s">
        <v>12765</v>
      </c>
      <c r="Z12773" t="s">
        <v>24694</v>
      </c>
      <c r="AA12773" t="s">
        <v>24695</v>
      </c>
      <c r="AB12773" t="s">
        <v>12478</v>
      </c>
      <c r="AC12773">
        <v>4</v>
      </c>
      <c r="AD12773" s="123">
        <v>39785</v>
      </c>
      <c r="AE12773" t="s">
        <v>24525</v>
      </c>
      <c r="AG12773">
        <v>40006233</v>
      </c>
      <c r="AL12773" t="s">
        <v>12478</v>
      </c>
      <c r="AO12773">
        <v>16</v>
      </c>
      <c r="AP12773" t="s">
        <v>12424</v>
      </c>
      <c r="AQ12773" t="s">
        <v>11408</v>
      </c>
      <c r="AR12773">
        <v>4100</v>
      </c>
      <c r="AT12773">
        <v>2007</v>
      </c>
      <c r="AV12773" t="s">
        <v>444</v>
      </c>
      <c r="AW12773">
        <v>116120</v>
      </c>
    </row>
    <row r="12774" spans="1:49" x14ac:dyDescent="0.25">
      <c r="A12774">
        <v>4100</v>
      </c>
      <c r="B12774">
        <v>30110</v>
      </c>
      <c r="C12774">
        <v>4050</v>
      </c>
      <c r="D12774">
        <v>418</v>
      </c>
      <c r="E12774" s="124" t="s">
        <v>445</v>
      </c>
      <c r="F12774" t="str">
        <f t="shared" si="272"/>
        <v>TTX ExportsAL HEZAM LETAQANIAH AL MUTATAWARAH</v>
      </c>
      <c r="G12774" s="151" t="str">
        <f t="shared" si="273"/>
        <v>TTX Exports</v>
      </c>
      <c r="H12774" s="149" t="s">
        <v>554</v>
      </c>
      <c r="I12774">
        <v>40006516</v>
      </c>
      <c r="J12774" t="s">
        <v>26347</v>
      </c>
      <c r="K12774" t="s">
        <v>26348</v>
      </c>
      <c r="L12774" t="s">
        <v>26349</v>
      </c>
      <c r="N12774" t="s">
        <v>26350</v>
      </c>
      <c r="Q12774" t="s">
        <v>26351</v>
      </c>
      <c r="R12774" t="s">
        <v>12416</v>
      </c>
      <c r="S12774">
        <v>96264170100</v>
      </c>
      <c r="U12774" t="s">
        <v>12418</v>
      </c>
      <c r="W12774">
        <v>11</v>
      </c>
      <c r="X12774">
        <v>2</v>
      </c>
      <c r="Y12774" t="s">
        <v>12472</v>
      </c>
      <c r="Z12774" t="s">
        <v>14482</v>
      </c>
      <c r="AB12774" t="s">
        <v>12478</v>
      </c>
      <c r="AC12774">
        <v>2</v>
      </c>
      <c r="AD12774" s="123">
        <v>40623</v>
      </c>
      <c r="AE12774" t="s">
        <v>12431</v>
      </c>
      <c r="AG12774">
        <v>40006516</v>
      </c>
      <c r="AL12774" t="s">
        <v>12478</v>
      </c>
      <c r="AO12774">
        <v>16</v>
      </c>
      <c r="AP12774" t="s">
        <v>12424</v>
      </c>
      <c r="AQ12774" t="s">
        <v>11408</v>
      </c>
      <c r="AR12774">
        <v>4100</v>
      </c>
      <c r="AS12774" t="s">
        <v>12491</v>
      </c>
      <c r="AT12774">
        <v>0</v>
      </c>
      <c r="AV12774" t="s">
        <v>26352</v>
      </c>
      <c r="AW12774">
        <v>116120</v>
      </c>
    </row>
    <row r="12775" spans="1:49" x14ac:dyDescent="0.25">
      <c r="A12775">
        <v>4100</v>
      </c>
      <c r="B12775">
        <v>30110</v>
      </c>
      <c r="C12775">
        <v>4050</v>
      </c>
      <c r="D12775">
        <v>418</v>
      </c>
      <c r="E12775" s="124" t="s">
        <v>445</v>
      </c>
      <c r="F12775" t="str">
        <f t="shared" si="272"/>
        <v>TTX ExportsAMMERAAL BELTECH CHILE SA</v>
      </c>
      <c r="G12775" s="151" t="str">
        <f t="shared" si="273"/>
        <v>TTX Exports</v>
      </c>
      <c r="H12775" s="149" t="s">
        <v>875</v>
      </c>
      <c r="I12775">
        <v>40006246</v>
      </c>
      <c r="K12775" t="s">
        <v>26353</v>
      </c>
      <c r="L12775" t="s">
        <v>26354</v>
      </c>
      <c r="M12775">
        <v>13</v>
      </c>
      <c r="Q12775" t="s">
        <v>17182</v>
      </c>
      <c r="R12775" t="s">
        <v>12416</v>
      </c>
      <c r="S12775" t="s">
        <v>26355</v>
      </c>
      <c r="T12775">
        <v>3267</v>
      </c>
      <c r="U12775" t="s">
        <v>12418</v>
      </c>
      <c r="W12775">
        <v>11</v>
      </c>
      <c r="X12775">
        <v>2</v>
      </c>
      <c r="Y12775" t="s">
        <v>12472</v>
      </c>
      <c r="Z12775" t="s">
        <v>14482</v>
      </c>
      <c r="AA12775" t="s">
        <v>15574</v>
      </c>
      <c r="AB12775" t="s">
        <v>14028</v>
      </c>
      <c r="AC12775">
        <v>4</v>
      </c>
      <c r="AD12775" s="123">
        <v>39785</v>
      </c>
      <c r="AE12775" t="s">
        <v>24525</v>
      </c>
      <c r="AG12775">
        <v>40006246</v>
      </c>
      <c r="AL12775" t="s">
        <v>14028</v>
      </c>
      <c r="AO12775">
        <v>16</v>
      </c>
      <c r="AP12775" t="s">
        <v>12424</v>
      </c>
      <c r="AQ12775" t="s">
        <v>11408</v>
      </c>
      <c r="AR12775">
        <v>4100</v>
      </c>
      <c r="AS12775" t="s">
        <v>12491</v>
      </c>
      <c r="AT12775">
        <v>2007</v>
      </c>
      <c r="AV12775" t="s">
        <v>19835</v>
      </c>
      <c r="AW12775">
        <v>116120</v>
      </c>
    </row>
    <row r="12776" spans="1:49" x14ac:dyDescent="0.25">
      <c r="A12776">
        <v>4100</v>
      </c>
      <c r="B12776">
        <v>30110</v>
      </c>
      <c r="C12776">
        <v>4050</v>
      </c>
      <c r="D12776">
        <v>418</v>
      </c>
      <c r="E12776" s="124" t="s">
        <v>445</v>
      </c>
      <c r="F12776" t="str">
        <f t="shared" si="272"/>
        <v>TTX ExportsBANDAS INDUSTRIALES SA</v>
      </c>
      <c r="G12776" s="151" t="str">
        <f t="shared" si="273"/>
        <v>TTX Exports</v>
      </c>
      <c r="H12776" s="149" t="s">
        <v>1398</v>
      </c>
      <c r="I12776">
        <v>40006231</v>
      </c>
      <c r="K12776" t="s">
        <v>26356</v>
      </c>
      <c r="L12776" t="s">
        <v>17199</v>
      </c>
      <c r="N12776">
        <v>1870</v>
      </c>
      <c r="Q12776" t="s">
        <v>15941</v>
      </c>
      <c r="R12776" t="s">
        <v>12416</v>
      </c>
      <c r="S12776">
        <v>5442182906</v>
      </c>
      <c r="T12776">
        <v>1684</v>
      </c>
      <c r="U12776" t="s">
        <v>12418</v>
      </c>
      <c r="W12776">
        <v>11</v>
      </c>
      <c r="X12776">
        <v>2</v>
      </c>
      <c r="Y12776" t="s">
        <v>12472</v>
      </c>
      <c r="Z12776" t="s">
        <v>14482</v>
      </c>
      <c r="AA12776" t="s">
        <v>15574</v>
      </c>
      <c r="AB12776" t="s">
        <v>12478</v>
      </c>
      <c r="AC12776">
        <v>4</v>
      </c>
      <c r="AD12776" s="123">
        <v>39785</v>
      </c>
      <c r="AE12776" t="s">
        <v>24525</v>
      </c>
      <c r="AG12776">
        <v>40006231</v>
      </c>
      <c r="AL12776" t="s">
        <v>12478</v>
      </c>
      <c r="AO12776">
        <v>16</v>
      </c>
      <c r="AP12776" t="s">
        <v>12424</v>
      </c>
      <c r="AQ12776" t="s">
        <v>11408</v>
      </c>
      <c r="AR12776">
        <v>4100</v>
      </c>
      <c r="AS12776" t="s">
        <v>12491</v>
      </c>
      <c r="AT12776">
        <v>0</v>
      </c>
      <c r="AV12776" t="s">
        <v>26357</v>
      </c>
      <c r="AW12776">
        <v>116120</v>
      </c>
    </row>
    <row r="12777" spans="1:49" x14ac:dyDescent="0.25">
      <c r="A12777">
        <v>4100</v>
      </c>
      <c r="B12777">
        <v>30110</v>
      </c>
      <c r="C12777">
        <v>4050</v>
      </c>
      <c r="D12777">
        <v>418</v>
      </c>
      <c r="E12777" s="124" t="s">
        <v>445</v>
      </c>
      <c r="F12777" t="str">
        <f t="shared" si="272"/>
        <v>TTX ExportsBENGAR INDUSTRIAL CORP.</v>
      </c>
      <c r="G12777" s="151" t="str">
        <f t="shared" si="273"/>
        <v>TTX Exports</v>
      </c>
      <c r="H12777" s="149" t="s">
        <v>1642</v>
      </c>
      <c r="I12777">
        <v>40005723</v>
      </c>
      <c r="K12777" t="s">
        <v>26358</v>
      </c>
      <c r="L12777" t="s">
        <v>26359</v>
      </c>
      <c r="M12777">
        <v>1</v>
      </c>
      <c r="N12777">
        <v>1115</v>
      </c>
      <c r="Q12777" t="s">
        <v>26360</v>
      </c>
      <c r="R12777" t="s">
        <v>12416</v>
      </c>
      <c r="U12777" t="s">
        <v>12418</v>
      </c>
      <c r="W12777">
        <v>12</v>
      </c>
      <c r="X12777">
        <v>2</v>
      </c>
      <c r="Y12777" t="s">
        <v>12472</v>
      </c>
      <c r="Z12777" t="s">
        <v>14482</v>
      </c>
      <c r="AA12777" t="s">
        <v>15574</v>
      </c>
      <c r="AB12777" t="s">
        <v>12478</v>
      </c>
      <c r="AC12777">
        <v>4</v>
      </c>
      <c r="AD12777" s="123">
        <v>39906</v>
      </c>
      <c r="AE12777" t="s">
        <v>12528</v>
      </c>
      <c r="AG12777">
        <v>40005723</v>
      </c>
      <c r="AL12777" t="s">
        <v>12478</v>
      </c>
      <c r="AO12777">
        <v>16</v>
      </c>
      <c r="AP12777" t="s">
        <v>12424</v>
      </c>
      <c r="AQ12777" t="s">
        <v>11408</v>
      </c>
      <c r="AR12777">
        <v>4100</v>
      </c>
      <c r="AS12777" t="s">
        <v>12491</v>
      </c>
      <c r="AT12777">
        <v>0</v>
      </c>
      <c r="AV12777" t="s">
        <v>26361</v>
      </c>
      <c r="AW12777">
        <v>116100</v>
      </c>
    </row>
    <row r="12778" spans="1:49" x14ac:dyDescent="0.25">
      <c r="A12778">
        <v>4100</v>
      </c>
      <c r="B12778">
        <v>30110</v>
      </c>
      <c r="C12778">
        <v>4050</v>
      </c>
      <c r="D12778">
        <v>418</v>
      </c>
      <c r="E12778" s="124" t="s">
        <v>445</v>
      </c>
      <c r="F12778" t="str">
        <f t="shared" si="272"/>
        <v>TTX ExportsBLACKWOODS PAYKELS</v>
      </c>
      <c r="G12778" s="151" t="str">
        <f t="shared" si="273"/>
        <v>TTX Exports</v>
      </c>
      <c r="H12778" s="149" t="s">
        <v>1731</v>
      </c>
      <c r="I12778">
        <v>40006230</v>
      </c>
      <c r="J12778" t="s">
        <v>26362</v>
      </c>
      <c r="K12778" t="s">
        <v>26363</v>
      </c>
      <c r="L12778" t="s">
        <v>26364</v>
      </c>
      <c r="M12778" t="s">
        <v>19411</v>
      </c>
      <c r="N12778">
        <v>2241</v>
      </c>
      <c r="Q12778" t="s">
        <v>19413</v>
      </c>
      <c r="R12778" t="s">
        <v>12416</v>
      </c>
      <c r="S12778" t="s">
        <v>26365</v>
      </c>
      <c r="T12778">
        <v>904</v>
      </c>
      <c r="U12778" t="s">
        <v>12418</v>
      </c>
      <c r="W12778">
        <v>11</v>
      </c>
      <c r="X12778">
        <v>2</v>
      </c>
      <c r="Y12778" t="s">
        <v>12472</v>
      </c>
      <c r="Z12778" t="s">
        <v>14482</v>
      </c>
      <c r="AA12778" t="s">
        <v>15574</v>
      </c>
      <c r="AB12778" t="s">
        <v>12478</v>
      </c>
      <c r="AC12778">
        <v>4</v>
      </c>
      <c r="AD12778" s="123">
        <v>39785</v>
      </c>
      <c r="AE12778" t="s">
        <v>24525</v>
      </c>
      <c r="AG12778">
        <v>40006230</v>
      </c>
      <c r="AL12778" t="s">
        <v>12478</v>
      </c>
      <c r="AO12778">
        <v>16</v>
      </c>
      <c r="AP12778" t="s">
        <v>12424</v>
      </c>
      <c r="AQ12778" t="s">
        <v>11408</v>
      </c>
      <c r="AR12778">
        <v>4100</v>
      </c>
      <c r="AT12778">
        <v>2007</v>
      </c>
      <c r="AV12778" t="s">
        <v>26366</v>
      </c>
      <c r="AW12778">
        <v>116120</v>
      </c>
    </row>
    <row r="12779" spans="1:49" x14ac:dyDescent="0.25">
      <c r="A12779">
        <v>4100</v>
      </c>
      <c r="B12779">
        <v>30110</v>
      </c>
      <c r="C12779">
        <v>4050</v>
      </c>
      <c r="D12779">
        <v>418</v>
      </c>
      <c r="E12779" s="124" t="s">
        <v>445</v>
      </c>
      <c r="F12779" t="str">
        <f t="shared" si="272"/>
        <v>TTX ExportsCHIORINO AUSTRALIA</v>
      </c>
      <c r="G12779" s="151" t="str">
        <f t="shared" si="273"/>
        <v>TTX Exports</v>
      </c>
      <c r="H12779" s="149" t="s">
        <v>2253</v>
      </c>
      <c r="I12779">
        <v>40006216</v>
      </c>
      <c r="L12779" t="s">
        <v>26367</v>
      </c>
      <c r="M12779" t="s">
        <v>26368</v>
      </c>
      <c r="N12779">
        <v>4118</v>
      </c>
      <c r="O12779">
        <v>840</v>
      </c>
      <c r="Q12779" t="s">
        <v>19428</v>
      </c>
      <c r="R12779" t="s">
        <v>12416</v>
      </c>
      <c r="S12779" t="s">
        <v>26369</v>
      </c>
      <c r="T12779">
        <v>1099</v>
      </c>
      <c r="U12779" t="s">
        <v>12418</v>
      </c>
      <c r="W12779">
        <v>11</v>
      </c>
      <c r="X12779">
        <v>2</v>
      </c>
      <c r="Y12779" t="s">
        <v>12472</v>
      </c>
      <c r="Z12779" t="s">
        <v>14482</v>
      </c>
      <c r="AB12779" t="s">
        <v>13208</v>
      </c>
      <c r="AC12779">
        <v>4</v>
      </c>
      <c r="AD12779" s="123">
        <v>39785</v>
      </c>
      <c r="AE12779" t="s">
        <v>24525</v>
      </c>
      <c r="AG12779">
        <v>40006216</v>
      </c>
      <c r="AL12779" t="s">
        <v>13208</v>
      </c>
      <c r="AO12779">
        <v>16</v>
      </c>
      <c r="AP12779" t="s">
        <v>12424</v>
      </c>
      <c r="AQ12779" t="s">
        <v>11408</v>
      </c>
      <c r="AR12779">
        <v>4100</v>
      </c>
      <c r="AT12779">
        <v>2007</v>
      </c>
      <c r="AV12779" t="s">
        <v>24664</v>
      </c>
      <c r="AW12779">
        <v>116120</v>
      </c>
    </row>
    <row r="12780" spans="1:49" x14ac:dyDescent="0.25">
      <c r="A12780">
        <v>4100</v>
      </c>
      <c r="B12780">
        <v>30110</v>
      </c>
      <c r="C12780">
        <v>4050</v>
      </c>
      <c r="D12780">
        <v>418</v>
      </c>
      <c r="E12780" s="124" t="s">
        <v>445</v>
      </c>
      <c r="F12780" t="str">
        <f t="shared" si="272"/>
        <v>TTX ExportsCMC-GRUPO GOMEZ HAEDO</v>
      </c>
      <c r="G12780" s="151" t="str">
        <f t="shared" si="273"/>
        <v>TTX Exports</v>
      </c>
      <c r="H12780" s="149" t="s">
        <v>2323</v>
      </c>
      <c r="I12780">
        <v>40006295</v>
      </c>
      <c r="J12780" t="s">
        <v>26370</v>
      </c>
      <c r="K12780" t="s">
        <v>26371</v>
      </c>
      <c r="L12780" t="s">
        <v>17282</v>
      </c>
      <c r="N12780">
        <v>0</v>
      </c>
      <c r="Q12780" t="s">
        <v>17159</v>
      </c>
      <c r="R12780" t="s">
        <v>12416</v>
      </c>
      <c r="S12780">
        <f>598/2-900-11</f>
        <v>-612</v>
      </c>
      <c r="U12780" t="s">
        <v>12418</v>
      </c>
      <c r="W12780">
        <v>11</v>
      </c>
      <c r="X12780">
        <v>2</v>
      </c>
      <c r="Y12780" t="s">
        <v>12472</v>
      </c>
      <c r="Z12780" t="s">
        <v>14482</v>
      </c>
      <c r="AA12780" t="s">
        <v>15574</v>
      </c>
      <c r="AB12780" t="s">
        <v>12473</v>
      </c>
      <c r="AC12780">
        <v>4</v>
      </c>
      <c r="AD12780" s="123">
        <v>40302</v>
      </c>
      <c r="AE12780" t="s">
        <v>12431</v>
      </c>
      <c r="AG12780">
        <v>40006295</v>
      </c>
      <c r="AL12780" t="s">
        <v>12473</v>
      </c>
      <c r="AO12780">
        <v>16</v>
      </c>
      <c r="AP12780" t="s">
        <v>12424</v>
      </c>
      <c r="AQ12780" t="s">
        <v>11408</v>
      </c>
      <c r="AR12780">
        <v>4100</v>
      </c>
      <c r="AS12780" t="s">
        <v>12491</v>
      </c>
      <c r="AT12780">
        <v>0</v>
      </c>
      <c r="AV12780" t="s">
        <v>26372</v>
      </c>
      <c r="AW12780">
        <v>116100</v>
      </c>
    </row>
    <row r="12781" spans="1:49" x14ac:dyDescent="0.25">
      <c r="A12781">
        <v>4100</v>
      </c>
      <c r="B12781">
        <v>30110</v>
      </c>
      <c r="C12781">
        <v>4050</v>
      </c>
      <c r="D12781">
        <v>418</v>
      </c>
      <c r="E12781" s="124" t="s">
        <v>445</v>
      </c>
      <c r="F12781" t="str">
        <f t="shared" si="272"/>
        <v>TTX ExportsETRA OY LOGISTIC CENTER</v>
      </c>
      <c r="G12781" s="151" t="str">
        <f t="shared" si="273"/>
        <v>TTX Exports</v>
      </c>
      <c r="H12781" s="149" t="s">
        <v>3269</v>
      </c>
      <c r="I12781">
        <v>40006186</v>
      </c>
      <c r="K12781" t="s">
        <v>26373</v>
      </c>
      <c r="L12781" t="s">
        <v>26374</v>
      </c>
      <c r="N12781">
        <v>33730</v>
      </c>
      <c r="Q12781" t="s">
        <v>26375</v>
      </c>
      <c r="R12781" t="s">
        <v>12416</v>
      </c>
      <c r="S12781">
        <v>358207654100</v>
      </c>
      <c r="T12781">
        <v>3573</v>
      </c>
      <c r="U12781" t="s">
        <v>12418</v>
      </c>
      <c r="W12781">
        <v>11</v>
      </c>
      <c r="X12781">
        <v>2</v>
      </c>
      <c r="Y12781" t="s">
        <v>12472</v>
      </c>
      <c r="Z12781" t="s">
        <v>14482</v>
      </c>
      <c r="AB12781" t="s">
        <v>26376</v>
      </c>
      <c r="AC12781">
        <v>3</v>
      </c>
      <c r="AD12781" s="123">
        <v>39785</v>
      </c>
      <c r="AE12781" t="s">
        <v>24525</v>
      </c>
      <c r="AG12781">
        <v>40006186</v>
      </c>
      <c r="AL12781" t="s">
        <v>26376</v>
      </c>
      <c r="AO12781">
        <v>16</v>
      </c>
      <c r="AP12781" t="s">
        <v>12424</v>
      </c>
      <c r="AQ12781" t="s">
        <v>11408</v>
      </c>
      <c r="AR12781">
        <v>4100</v>
      </c>
      <c r="AT12781">
        <v>2007</v>
      </c>
      <c r="AV12781" t="s">
        <v>26377</v>
      </c>
      <c r="AW12781">
        <v>116110</v>
      </c>
    </row>
    <row r="12782" spans="1:49" x14ac:dyDescent="0.25">
      <c r="A12782">
        <v>4100</v>
      </c>
      <c r="B12782">
        <v>30110</v>
      </c>
      <c r="C12782">
        <v>4050</v>
      </c>
      <c r="D12782">
        <v>418</v>
      </c>
      <c r="E12782" s="124" t="s">
        <v>445</v>
      </c>
      <c r="F12782" t="str">
        <f t="shared" si="272"/>
        <v>TTX ExportsIMPORTADORA GUTIERREZ, C. POR A.</v>
      </c>
      <c r="G12782" s="151" t="str">
        <f t="shared" si="273"/>
        <v>TTX Exports</v>
      </c>
      <c r="H12782" s="149" t="s">
        <v>4537</v>
      </c>
      <c r="I12782">
        <v>40005943</v>
      </c>
      <c r="K12782" t="s">
        <v>26378</v>
      </c>
      <c r="L12782" t="s">
        <v>26379</v>
      </c>
      <c r="N12782">
        <v>0</v>
      </c>
      <c r="Q12782" t="s">
        <v>26380</v>
      </c>
      <c r="R12782" t="s">
        <v>12416</v>
      </c>
      <c r="S12782" t="s">
        <v>26381</v>
      </c>
      <c r="U12782" t="s">
        <v>12418</v>
      </c>
      <c r="W12782">
        <v>12</v>
      </c>
      <c r="X12782">
        <v>2</v>
      </c>
      <c r="Y12782" t="s">
        <v>12472</v>
      </c>
      <c r="Z12782" t="s">
        <v>14482</v>
      </c>
      <c r="AA12782" t="s">
        <v>15574</v>
      </c>
      <c r="AB12782" t="s">
        <v>12478</v>
      </c>
      <c r="AC12782">
        <v>2</v>
      </c>
      <c r="AD12782" s="123">
        <v>40185</v>
      </c>
      <c r="AE12782" t="s">
        <v>12431</v>
      </c>
      <c r="AG12782">
        <v>40005943</v>
      </c>
      <c r="AL12782" t="s">
        <v>12478</v>
      </c>
      <c r="AO12782">
        <v>16</v>
      </c>
      <c r="AP12782" t="s">
        <v>12424</v>
      </c>
      <c r="AQ12782" t="s">
        <v>11408</v>
      </c>
      <c r="AR12782">
        <v>4100</v>
      </c>
      <c r="AT12782">
        <v>0</v>
      </c>
      <c r="AV12782" t="s">
        <v>26382</v>
      </c>
      <c r="AW12782">
        <v>116100</v>
      </c>
    </row>
    <row r="12783" spans="1:49" x14ac:dyDescent="0.25">
      <c r="A12783">
        <v>4100</v>
      </c>
      <c r="B12783">
        <v>30110</v>
      </c>
      <c r="C12783">
        <v>4050</v>
      </c>
      <c r="D12783">
        <v>418</v>
      </c>
      <c r="E12783" s="124" t="s">
        <v>445</v>
      </c>
      <c r="F12783" t="str">
        <f t="shared" si="272"/>
        <v>TTX ExportsINDUST RUBBER &amp; MECHANIC</v>
      </c>
      <c r="G12783" s="151" t="str">
        <f t="shared" si="273"/>
        <v>TTX Exports</v>
      </c>
      <c r="H12783" s="149" t="s">
        <v>4574</v>
      </c>
      <c r="I12783">
        <v>40006238</v>
      </c>
      <c r="L12783" t="s">
        <v>26383</v>
      </c>
      <c r="M12783" t="s">
        <v>19481</v>
      </c>
      <c r="O12783">
        <v>363713</v>
      </c>
      <c r="P12783" t="s">
        <v>26384</v>
      </c>
      <c r="Q12783" t="s">
        <v>12415</v>
      </c>
      <c r="R12783" t="s">
        <v>12416</v>
      </c>
      <c r="S12783" t="s">
        <v>26385</v>
      </c>
      <c r="T12783">
        <v>3111</v>
      </c>
      <c r="U12783" t="s">
        <v>12418</v>
      </c>
      <c r="W12783">
        <v>12</v>
      </c>
      <c r="X12783">
        <v>2</v>
      </c>
      <c r="Y12783" t="s">
        <v>12765</v>
      </c>
      <c r="Z12783" t="s">
        <v>12420</v>
      </c>
      <c r="AA12783" t="s">
        <v>24524</v>
      </c>
      <c r="AB12783" t="s">
        <v>12473</v>
      </c>
      <c r="AC12783">
        <v>4</v>
      </c>
      <c r="AD12783" s="123">
        <v>39785</v>
      </c>
      <c r="AE12783" t="s">
        <v>24525</v>
      </c>
      <c r="AG12783">
        <v>40006238</v>
      </c>
      <c r="AL12783" t="s">
        <v>12473</v>
      </c>
      <c r="AN12783">
        <v>7212700951</v>
      </c>
      <c r="AO12783">
        <v>16</v>
      </c>
      <c r="AP12783" t="s">
        <v>12424</v>
      </c>
      <c r="AQ12783" t="s">
        <v>11408</v>
      </c>
      <c r="AR12783">
        <v>4100</v>
      </c>
      <c r="AT12783">
        <v>2007</v>
      </c>
      <c r="AV12783" t="s">
        <v>26386</v>
      </c>
      <c r="AW12783">
        <v>116120</v>
      </c>
    </row>
    <row r="12784" spans="1:49" x14ac:dyDescent="0.25">
      <c r="A12784">
        <v>4100</v>
      </c>
      <c r="B12784">
        <v>30110</v>
      </c>
      <c r="C12784">
        <v>4050</v>
      </c>
      <c r="D12784">
        <v>418</v>
      </c>
      <c r="E12784" s="124" t="s">
        <v>445</v>
      </c>
      <c r="F12784" t="str">
        <f t="shared" si="272"/>
        <v>TTX ExportsINDUSTRIAL SERVICES S.R.L.</v>
      </c>
      <c r="G12784" s="151" t="str">
        <f t="shared" si="273"/>
        <v>TTX Exports</v>
      </c>
      <c r="H12784" s="149" t="s">
        <v>4627</v>
      </c>
      <c r="I12784">
        <v>40006197</v>
      </c>
      <c r="K12784" t="s">
        <v>26387</v>
      </c>
      <c r="L12784" t="s">
        <v>26388</v>
      </c>
      <c r="M12784" t="s">
        <v>212</v>
      </c>
      <c r="N12784">
        <v>80078</v>
      </c>
      <c r="Q12784" t="s">
        <v>19399</v>
      </c>
      <c r="R12784" t="s">
        <v>12416</v>
      </c>
      <c r="S12784" t="s">
        <v>26389</v>
      </c>
      <c r="T12784">
        <v>3775</v>
      </c>
      <c r="U12784" t="s">
        <v>12418</v>
      </c>
      <c r="W12784">
        <v>11</v>
      </c>
      <c r="X12784">
        <v>2</v>
      </c>
      <c r="Y12784" t="s">
        <v>12472</v>
      </c>
      <c r="Z12784" t="s">
        <v>14482</v>
      </c>
      <c r="AA12784" t="s">
        <v>15574</v>
      </c>
      <c r="AB12784" t="s">
        <v>12478</v>
      </c>
      <c r="AC12784">
        <v>3</v>
      </c>
      <c r="AD12784" s="123">
        <v>39785</v>
      </c>
      <c r="AE12784" t="s">
        <v>24525</v>
      </c>
      <c r="AG12784">
        <v>40006197</v>
      </c>
      <c r="AL12784" t="s">
        <v>12478</v>
      </c>
      <c r="AO12784">
        <v>16</v>
      </c>
      <c r="AP12784" t="s">
        <v>12424</v>
      </c>
      <c r="AQ12784" t="s">
        <v>11408</v>
      </c>
      <c r="AR12784">
        <v>4100</v>
      </c>
      <c r="AT12784">
        <v>2007</v>
      </c>
      <c r="AV12784" t="s">
        <v>14279</v>
      </c>
      <c r="AW12784">
        <v>116110</v>
      </c>
    </row>
    <row r="12785" spans="1:49" x14ac:dyDescent="0.25">
      <c r="A12785">
        <v>4100</v>
      </c>
      <c r="B12785">
        <v>30110</v>
      </c>
      <c r="C12785">
        <v>4050</v>
      </c>
      <c r="D12785">
        <v>418</v>
      </c>
      <c r="E12785" s="124" t="s">
        <v>445</v>
      </c>
      <c r="F12785" t="str">
        <f t="shared" si="272"/>
        <v>TTX ExportsRAPISCOL S  A</v>
      </c>
      <c r="G12785" s="151" t="str">
        <f t="shared" si="273"/>
        <v>TTX Exports</v>
      </c>
      <c r="H12785" s="149" t="s">
        <v>7832</v>
      </c>
      <c r="I12785">
        <v>40006241</v>
      </c>
      <c r="J12785" t="s">
        <v>26390</v>
      </c>
      <c r="K12785" t="s">
        <v>26391</v>
      </c>
      <c r="L12785" t="s">
        <v>26392</v>
      </c>
      <c r="M12785">
        <v>11</v>
      </c>
      <c r="Q12785" t="s">
        <v>12882</v>
      </c>
      <c r="R12785" t="s">
        <v>12416</v>
      </c>
      <c r="S12785">
        <v>5712045101</v>
      </c>
      <c r="T12785">
        <v>3145</v>
      </c>
      <c r="U12785" t="s">
        <v>12418</v>
      </c>
      <c r="W12785">
        <v>11</v>
      </c>
      <c r="X12785">
        <v>2</v>
      </c>
      <c r="Y12785" t="s">
        <v>12472</v>
      </c>
      <c r="Z12785" t="s">
        <v>14482</v>
      </c>
      <c r="AA12785" t="s">
        <v>15574</v>
      </c>
      <c r="AB12785" t="s">
        <v>14028</v>
      </c>
      <c r="AC12785">
        <v>4</v>
      </c>
      <c r="AD12785" s="123">
        <v>39785</v>
      </c>
      <c r="AE12785" t="s">
        <v>24525</v>
      </c>
      <c r="AG12785">
        <v>40006241</v>
      </c>
      <c r="AL12785" t="s">
        <v>14028</v>
      </c>
      <c r="AO12785">
        <v>16</v>
      </c>
      <c r="AP12785" t="s">
        <v>12424</v>
      </c>
      <c r="AQ12785" t="s">
        <v>11408</v>
      </c>
      <c r="AR12785">
        <v>4100</v>
      </c>
      <c r="AS12785" t="s">
        <v>12491</v>
      </c>
      <c r="AT12785">
        <v>0</v>
      </c>
      <c r="AV12785" t="s">
        <v>26393</v>
      </c>
      <c r="AW12785">
        <v>116120</v>
      </c>
    </row>
    <row r="12786" spans="1:49" x14ac:dyDescent="0.25">
      <c r="A12786">
        <v>4100</v>
      </c>
      <c r="B12786">
        <v>30110</v>
      </c>
      <c r="C12786">
        <v>4050</v>
      </c>
      <c r="D12786">
        <v>418</v>
      </c>
      <c r="E12786" s="124" t="s">
        <v>445</v>
      </c>
      <c r="F12786" t="str">
        <f t="shared" si="272"/>
        <v>TTX ExportsRUSSET ENG SALES LTD</v>
      </c>
      <c r="G12786" s="151" t="str">
        <f t="shared" si="273"/>
        <v>TTX Exports</v>
      </c>
      <c r="H12786" s="149" t="s">
        <v>8122</v>
      </c>
      <c r="I12786">
        <v>40006219</v>
      </c>
      <c r="L12786" t="s">
        <v>26394</v>
      </c>
      <c r="O12786">
        <v>2137</v>
      </c>
      <c r="Q12786" t="s">
        <v>19413</v>
      </c>
      <c r="R12786" t="s">
        <v>12416</v>
      </c>
      <c r="S12786">
        <v>6434556660</v>
      </c>
      <c r="T12786">
        <v>1606</v>
      </c>
      <c r="U12786" t="s">
        <v>12418</v>
      </c>
      <c r="W12786">
        <v>11</v>
      </c>
      <c r="X12786">
        <v>2</v>
      </c>
      <c r="Y12786" t="s">
        <v>12472</v>
      </c>
      <c r="Z12786" t="s">
        <v>14482</v>
      </c>
      <c r="AA12786" t="s">
        <v>15574</v>
      </c>
      <c r="AB12786" t="s">
        <v>12473</v>
      </c>
      <c r="AC12786">
        <v>4</v>
      </c>
      <c r="AD12786" s="123">
        <v>39785</v>
      </c>
      <c r="AE12786" t="s">
        <v>24525</v>
      </c>
      <c r="AG12786">
        <v>40006219</v>
      </c>
      <c r="AL12786" t="s">
        <v>12473</v>
      </c>
      <c r="AO12786">
        <v>16</v>
      </c>
      <c r="AP12786" t="s">
        <v>12424</v>
      </c>
      <c r="AQ12786" t="s">
        <v>11408</v>
      </c>
      <c r="AR12786">
        <v>4100</v>
      </c>
      <c r="AS12786" t="s">
        <v>12491</v>
      </c>
      <c r="AT12786">
        <v>2007</v>
      </c>
      <c r="AV12786" t="s">
        <v>26395</v>
      </c>
      <c r="AW12786">
        <v>116120</v>
      </c>
    </row>
    <row r="12787" spans="1:49" x14ac:dyDescent="0.25">
      <c r="A12787">
        <v>4100</v>
      </c>
      <c r="B12787">
        <v>30110</v>
      </c>
      <c r="C12787">
        <v>4050</v>
      </c>
      <c r="D12787">
        <v>418</v>
      </c>
      <c r="E12787" s="124" t="s">
        <v>445</v>
      </c>
      <c r="F12787" t="str">
        <f t="shared" si="272"/>
        <v>TTX ExportsTRANSBELT (N  W  ) LTD</v>
      </c>
      <c r="G12787" s="151" t="str">
        <f t="shared" si="273"/>
        <v>TTX Exports</v>
      </c>
      <c r="H12787" s="149" t="s">
        <v>9195</v>
      </c>
      <c r="I12787">
        <v>40006243</v>
      </c>
      <c r="K12787" t="s">
        <v>26396</v>
      </c>
      <c r="L12787" t="s">
        <v>26397</v>
      </c>
      <c r="M12787" t="s">
        <v>19443</v>
      </c>
      <c r="N12787" t="s">
        <v>26398</v>
      </c>
      <c r="Q12787" t="s">
        <v>17259</v>
      </c>
      <c r="R12787" t="s">
        <v>12416</v>
      </c>
      <c r="S12787" t="s">
        <v>26399</v>
      </c>
      <c r="T12787">
        <v>3174</v>
      </c>
      <c r="U12787" t="s">
        <v>12418</v>
      </c>
      <c r="W12787">
        <v>11</v>
      </c>
      <c r="X12787">
        <v>2</v>
      </c>
      <c r="Y12787" t="s">
        <v>12472</v>
      </c>
      <c r="Z12787" t="s">
        <v>14482</v>
      </c>
      <c r="AA12787" t="s">
        <v>15574</v>
      </c>
      <c r="AB12787" t="s">
        <v>12473</v>
      </c>
      <c r="AC12787">
        <v>3</v>
      </c>
      <c r="AD12787" s="123">
        <v>39785</v>
      </c>
      <c r="AE12787" t="s">
        <v>24525</v>
      </c>
      <c r="AG12787">
        <v>40006243</v>
      </c>
      <c r="AL12787" t="s">
        <v>12473</v>
      </c>
      <c r="AO12787">
        <v>16</v>
      </c>
      <c r="AP12787" t="s">
        <v>12424</v>
      </c>
      <c r="AQ12787" t="s">
        <v>11408</v>
      </c>
      <c r="AR12787">
        <v>4100</v>
      </c>
      <c r="AT12787">
        <v>2007</v>
      </c>
      <c r="AV12787" t="s">
        <v>26400</v>
      </c>
      <c r="AW12787">
        <v>116120</v>
      </c>
    </row>
    <row r="12788" spans="1:49" x14ac:dyDescent="0.25">
      <c r="A12788">
        <v>4100</v>
      </c>
      <c r="B12788">
        <v>30110</v>
      </c>
      <c r="C12788">
        <v>4050</v>
      </c>
      <c r="D12788">
        <v>418</v>
      </c>
      <c r="E12788" s="124" t="s">
        <v>445</v>
      </c>
      <c r="F12788" t="str">
        <f t="shared" si="272"/>
        <v>TTX ExportsVIKING GROUP LIMITED</v>
      </c>
      <c r="G12788" s="151" t="str">
        <f t="shared" si="273"/>
        <v>TTX Exports</v>
      </c>
      <c r="H12788" s="149" t="s">
        <v>10671</v>
      </c>
      <c r="I12788">
        <v>40006226</v>
      </c>
      <c r="L12788" t="s">
        <v>26401</v>
      </c>
      <c r="O12788">
        <v>14541</v>
      </c>
      <c r="Q12788" t="s">
        <v>19413</v>
      </c>
      <c r="R12788" t="s">
        <v>12416</v>
      </c>
      <c r="S12788">
        <v>6433899189</v>
      </c>
      <c r="T12788">
        <v>3924</v>
      </c>
      <c r="U12788" t="s">
        <v>12418</v>
      </c>
      <c r="W12788">
        <v>11</v>
      </c>
      <c r="X12788">
        <v>2</v>
      </c>
      <c r="Y12788" t="s">
        <v>12765</v>
      </c>
      <c r="Z12788" t="s">
        <v>24694</v>
      </c>
      <c r="AA12788" t="s">
        <v>24695</v>
      </c>
      <c r="AB12788" t="s">
        <v>14028</v>
      </c>
      <c r="AC12788">
        <v>4</v>
      </c>
      <c r="AD12788" s="123">
        <v>39785</v>
      </c>
      <c r="AE12788" t="s">
        <v>24525</v>
      </c>
      <c r="AG12788">
        <v>40006226</v>
      </c>
      <c r="AL12788" t="s">
        <v>14028</v>
      </c>
      <c r="AO12788">
        <v>16</v>
      </c>
      <c r="AP12788" t="s">
        <v>12424</v>
      </c>
      <c r="AQ12788" t="s">
        <v>11408</v>
      </c>
      <c r="AR12788">
        <v>4100</v>
      </c>
      <c r="AT12788">
        <v>0</v>
      </c>
      <c r="AV12788" t="s">
        <v>26402</v>
      </c>
      <c r="AW12788">
        <v>116120</v>
      </c>
    </row>
    <row r="12789" spans="1:49" x14ac:dyDescent="0.25">
      <c r="A12789">
        <v>4100</v>
      </c>
      <c r="B12789">
        <v>30110</v>
      </c>
      <c r="C12789">
        <v>4050</v>
      </c>
      <c r="D12789">
        <v>418</v>
      </c>
      <c r="E12789" s="124" t="s">
        <v>445</v>
      </c>
      <c r="F12789" t="str">
        <f t="shared" si="272"/>
        <v>TTX ExportsWARBEL S  A</v>
      </c>
      <c r="G12789" s="151" t="str">
        <f t="shared" si="273"/>
        <v>TTX Exports</v>
      </c>
      <c r="H12789" s="149" t="s">
        <v>10796</v>
      </c>
      <c r="I12789">
        <v>40006251</v>
      </c>
      <c r="K12789" t="s">
        <v>26403</v>
      </c>
      <c r="L12789" t="s">
        <v>26404</v>
      </c>
      <c r="M12789">
        <v>16</v>
      </c>
      <c r="N12789">
        <v>3500</v>
      </c>
      <c r="Q12789" t="s">
        <v>15941</v>
      </c>
      <c r="R12789" t="s">
        <v>12416</v>
      </c>
      <c r="S12789">
        <v>3722461500</v>
      </c>
      <c r="T12789">
        <v>3933</v>
      </c>
      <c r="U12789" t="s">
        <v>12418</v>
      </c>
      <c r="W12789">
        <v>11</v>
      </c>
      <c r="X12789">
        <v>2</v>
      </c>
      <c r="Y12789" t="s">
        <v>12472</v>
      </c>
      <c r="Z12789" t="s">
        <v>14482</v>
      </c>
      <c r="AB12789" t="s">
        <v>12478</v>
      </c>
      <c r="AC12789">
        <v>4</v>
      </c>
      <c r="AD12789" s="123">
        <v>39785</v>
      </c>
      <c r="AE12789" t="s">
        <v>24525</v>
      </c>
      <c r="AG12789">
        <v>40006251</v>
      </c>
      <c r="AL12789" t="s">
        <v>12478</v>
      </c>
      <c r="AO12789">
        <v>16</v>
      </c>
      <c r="AP12789" t="s">
        <v>12424</v>
      </c>
      <c r="AQ12789" t="s">
        <v>11408</v>
      </c>
      <c r="AR12789">
        <v>4100</v>
      </c>
      <c r="AT12789">
        <v>0</v>
      </c>
      <c r="AV12789" t="s">
        <v>26405</v>
      </c>
      <c r="AW12789">
        <v>116120</v>
      </c>
    </row>
    <row r="12790" spans="1:49" x14ac:dyDescent="0.25">
      <c r="A12790">
        <v>4100</v>
      </c>
      <c r="B12790">
        <v>30110</v>
      </c>
      <c r="C12790">
        <v>4048</v>
      </c>
      <c r="D12790">
        <v>418</v>
      </c>
      <c r="E12790" s="124" t="s">
        <v>1626</v>
      </c>
      <c r="F12790" t="str">
        <f t="shared" si="272"/>
        <v>TTX MexicoBELTSERVICE DE MEXICO</v>
      </c>
      <c r="G12790" s="151" t="str">
        <f t="shared" si="273"/>
        <v>TTX Mexico</v>
      </c>
      <c r="H12790" s="149" t="s">
        <v>1632</v>
      </c>
      <c r="I12790">
        <v>40006218</v>
      </c>
      <c r="J12790" t="s">
        <v>26406</v>
      </c>
      <c r="L12790" t="s">
        <v>26407</v>
      </c>
      <c r="M12790" t="s">
        <v>26408</v>
      </c>
      <c r="N12790">
        <v>54060</v>
      </c>
      <c r="Q12790" t="s">
        <v>14034</v>
      </c>
      <c r="R12790" t="s">
        <v>12416</v>
      </c>
      <c r="S12790" t="s">
        <v>26409</v>
      </c>
      <c r="T12790">
        <v>1593</v>
      </c>
      <c r="U12790" t="s">
        <v>12418</v>
      </c>
      <c r="V12790">
        <v>278</v>
      </c>
      <c r="W12790">
        <v>11</v>
      </c>
      <c r="X12790">
        <v>2</v>
      </c>
      <c r="Y12790" t="s">
        <v>12765</v>
      </c>
      <c r="Z12790" t="s">
        <v>26410</v>
      </c>
      <c r="AA12790" t="s">
        <v>26411</v>
      </c>
      <c r="AB12790" t="s">
        <v>12473</v>
      </c>
      <c r="AC12790">
        <v>4</v>
      </c>
      <c r="AD12790" s="123">
        <v>39785</v>
      </c>
      <c r="AE12790" t="s">
        <v>24525</v>
      </c>
      <c r="AG12790">
        <v>40006218</v>
      </c>
      <c r="AL12790" t="s">
        <v>12473</v>
      </c>
      <c r="AO12790">
        <v>16</v>
      </c>
      <c r="AP12790" t="s">
        <v>12424</v>
      </c>
      <c r="AQ12790" t="s">
        <v>11408</v>
      </c>
      <c r="AR12790">
        <v>4100</v>
      </c>
      <c r="AT12790">
        <v>0</v>
      </c>
      <c r="AV12790" t="s">
        <v>22795</v>
      </c>
      <c r="AW12790">
        <v>116120</v>
      </c>
    </row>
    <row r="12791" spans="1:49" x14ac:dyDescent="0.25">
      <c r="A12791">
        <v>4100</v>
      </c>
      <c r="B12791">
        <v>30110</v>
      </c>
      <c r="C12791">
        <v>4048</v>
      </c>
      <c r="D12791">
        <v>418</v>
      </c>
      <c r="E12791" s="124" t="s">
        <v>1626</v>
      </c>
      <c r="F12791" t="str">
        <f t="shared" si="272"/>
        <v>TTX MexicoGGD Bandas y Servicios SA</v>
      </c>
      <c r="G12791" s="151" t="str">
        <f t="shared" si="273"/>
        <v>TTX Mexico</v>
      </c>
      <c r="H12791" s="149" t="s">
        <v>3952</v>
      </c>
      <c r="I12791">
        <v>40006245</v>
      </c>
      <c r="J12791" t="s">
        <v>26412</v>
      </c>
      <c r="K12791" t="s">
        <v>26413</v>
      </c>
      <c r="L12791" t="s">
        <v>26414</v>
      </c>
      <c r="M12791" t="s">
        <v>26408</v>
      </c>
      <c r="N12791">
        <v>54030</v>
      </c>
      <c r="Q12791" t="s">
        <v>14034</v>
      </c>
      <c r="R12791" t="s">
        <v>12416</v>
      </c>
      <c r="S12791">
        <v>5253603915</v>
      </c>
      <c r="T12791">
        <v>3259</v>
      </c>
      <c r="U12791" t="s">
        <v>12418</v>
      </c>
      <c r="W12791">
        <v>11</v>
      </c>
      <c r="X12791">
        <v>2</v>
      </c>
      <c r="Y12791" t="s">
        <v>12765</v>
      </c>
      <c r="Z12791" t="s">
        <v>26410</v>
      </c>
      <c r="AA12791" t="s">
        <v>26411</v>
      </c>
      <c r="AB12791" t="s">
        <v>12830</v>
      </c>
      <c r="AC12791">
        <v>4</v>
      </c>
      <c r="AD12791" s="123">
        <v>39785</v>
      </c>
      <c r="AE12791" t="s">
        <v>24525</v>
      </c>
      <c r="AG12791">
        <v>40006245</v>
      </c>
      <c r="AL12791" t="s">
        <v>12830</v>
      </c>
      <c r="AO12791">
        <v>16</v>
      </c>
      <c r="AP12791" t="s">
        <v>12424</v>
      </c>
      <c r="AQ12791" t="s">
        <v>11408</v>
      </c>
      <c r="AR12791">
        <v>4100</v>
      </c>
      <c r="AT12791">
        <v>2007</v>
      </c>
      <c r="AV12791" t="s">
        <v>26415</v>
      </c>
      <c r="AW12791">
        <v>116120</v>
      </c>
    </row>
    <row r="12792" spans="1:49" x14ac:dyDescent="0.25">
      <c r="A12792">
        <v>4100</v>
      </c>
      <c r="B12792">
        <v>30110</v>
      </c>
      <c r="C12792">
        <v>4048</v>
      </c>
      <c r="D12792">
        <v>418</v>
      </c>
      <c r="E12792" s="124" t="s">
        <v>1626</v>
      </c>
      <c r="F12792" t="str">
        <f t="shared" si="272"/>
        <v>TTX MexicoIMPORTACIONES SOTO GAGO</v>
      </c>
      <c r="G12792" s="151" t="str">
        <f t="shared" si="273"/>
        <v>TTX Mexico</v>
      </c>
      <c r="H12792" s="149" t="s">
        <v>4536</v>
      </c>
      <c r="I12792">
        <v>40006272</v>
      </c>
      <c r="L12792" t="s">
        <v>26416</v>
      </c>
      <c r="N12792">
        <v>11062</v>
      </c>
      <c r="Q12792" t="s">
        <v>26417</v>
      </c>
      <c r="R12792" t="s">
        <v>12416</v>
      </c>
      <c r="S12792" t="s">
        <v>26418</v>
      </c>
      <c r="U12792" t="s">
        <v>12418</v>
      </c>
      <c r="W12792">
        <v>11</v>
      </c>
      <c r="X12792">
        <v>1</v>
      </c>
      <c r="Y12792" t="s">
        <v>12765</v>
      </c>
      <c r="Z12792" t="s">
        <v>12420</v>
      </c>
      <c r="AA12792" t="s">
        <v>12429</v>
      </c>
      <c r="AB12792" t="s">
        <v>12478</v>
      </c>
      <c r="AC12792">
        <v>4</v>
      </c>
      <c r="AD12792" s="123">
        <v>40268</v>
      </c>
      <c r="AE12792" t="s">
        <v>12431</v>
      </c>
      <c r="AG12792">
        <v>40006272</v>
      </c>
      <c r="AL12792" t="s">
        <v>12478</v>
      </c>
      <c r="AO12792">
        <v>16</v>
      </c>
      <c r="AP12792" t="s">
        <v>12424</v>
      </c>
      <c r="AQ12792" t="s">
        <v>11408</v>
      </c>
      <c r="AR12792">
        <v>4100</v>
      </c>
      <c r="AS12792" t="s">
        <v>12491</v>
      </c>
      <c r="AT12792">
        <v>0</v>
      </c>
      <c r="AV12792" t="s">
        <v>26419</v>
      </c>
      <c r="AW12792">
        <v>116100</v>
      </c>
    </row>
    <row r="12793" spans="1:49" x14ac:dyDescent="0.25">
      <c r="A12793">
        <v>4100</v>
      </c>
      <c r="B12793">
        <v>30110</v>
      </c>
      <c r="C12793">
        <v>4048</v>
      </c>
      <c r="D12793">
        <v>418</v>
      </c>
      <c r="E12793" s="124" t="s">
        <v>1626</v>
      </c>
      <c r="F12793" t="str">
        <f t="shared" si="272"/>
        <v>TTX MexicoLLANTAS Y MANGUERAS, SOCIEDAD ANONI</v>
      </c>
      <c r="G12793" s="151" t="str">
        <f t="shared" si="273"/>
        <v>TTX Mexico</v>
      </c>
      <c r="H12793" s="149" t="s">
        <v>5568</v>
      </c>
      <c r="I12793">
        <v>40006250</v>
      </c>
      <c r="K12793" t="s">
        <v>17221</v>
      </c>
      <c r="L12793" t="s">
        <v>17222</v>
      </c>
      <c r="N12793">
        <v>1012</v>
      </c>
      <c r="Q12793" t="s">
        <v>17223</v>
      </c>
      <c r="R12793" t="s">
        <v>12416</v>
      </c>
      <c r="S12793" t="s">
        <v>26420</v>
      </c>
      <c r="T12793">
        <v>3886</v>
      </c>
      <c r="U12793" t="s">
        <v>12418</v>
      </c>
      <c r="W12793">
        <v>11</v>
      </c>
      <c r="X12793">
        <v>2</v>
      </c>
      <c r="Y12793" t="s">
        <v>12765</v>
      </c>
      <c r="Z12793" t="s">
        <v>24694</v>
      </c>
      <c r="AA12793" t="s">
        <v>24695</v>
      </c>
      <c r="AB12793" t="s">
        <v>12473</v>
      </c>
      <c r="AC12793">
        <v>4</v>
      </c>
      <c r="AD12793" s="123">
        <v>39785</v>
      </c>
      <c r="AE12793" t="s">
        <v>24525</v>
      </c>
      <c r="AG12793">
        <v>40006250</v>
      </c>
      <c r="AL12793" t="s">
        <v>12473</v>
      </c>
      <c r="AO12793">
        <v>16</v>
      </c>
      <c r="AP12793" t="s">
        <v>12424</v>
      </c>
      <c r="AQ12793" t="s">
        <v>11408</v>
      </c>
      <c r="AR12793">
        <v>4100</v>
      </c>
      <c r="AT12793">
        <v>0</v>
      </c>
      <c r="AV12793" t="s">
        <v>17225</v>
      </c>
      <c r="AW12793">
        <v>116120</v>
      </c>
    </row>
    <row r="12794" spans="1:49" x14ac:dyDescent="0.25">
      <c r="A12794">
        <v>4100</v>
      </c>
      <c r="B12794">
        <v>30110</v>
      </c>
      <c r="C12794">
        <v>4048</v>
      </c>
      <c r="D12794">
        <v>418</v>
      </c>
      <c r="E12794" s="124" t="s">
        <v>1626</v>
      </c>
      <c r="F12794" t="str">
        <f t="shared" si="272"/>
        <v>TTX MexicoSPARKS DE MEX SRL DE CV</v>
      </c>
      <c r="G12794" s="151" t="str">
        <f t="shared" si="273"/>
        <v>TTX Mexico</v>
      </c>
      <c r="H12794" s="149" t="s">
        <v>8612</v>
      </c>
      <c r="I12794">
        <v>40006229</v>
      </c>
      <c r="J12794" t="s">
        <v>13263</v>
      </c>
      <c r="K12794" t="s">
        <v>26421</v>
      </c>
      <c r="L12794" t="s">
        <v>26422</v>
      </c>
      <c r="M12794" t="s">
        <v>19423</v>
      </c>
      <c r="N12794">
        <v>67112</v>
      </c>
      <c r="Q12794" t="s">
        <v>14034</v>
      </c>
      <c r="R12794" t="s">
        <v>12416</v>
      </c>
      <c r="S12794" t="s">
        <v>26423</v>
      </c>
      <c r="T12794">
        <v>767</v>
      </c>
      <c r="U12794" t="s">
        <v>12418</v>
      </c>
      <c r="V12794">
        <v>279</v>
      </c>
      <c r="W12794">
        <v>11</v>
      </c>
      <c r="X12794">
        <v>2</v>
      </c>
      <c r="Y12794" t="s">
        <v>12765</v>
      </c>
      <c r="Z12794" t="s">
        <v>26410</v>
      </c>
      <c r="AA12794" t="s">
        <v>26411</v>
      </c>
      <c r="AB12794" t="s">
        <v>13208</v>
      </c>
      <c r="AC12794">
        <v>4</v>
      </c>
      <c r="AD12794" s="123">
        <v>39785</v>
      </c>
      <c r="AE12794" t="s">
        <v>24525</v>
      </c>
      <c r="AG12794">
        <v>40006229</v>
      </c>
      <c r="AL12794" t="s">
        <v>13208</v>
      </c>
      <c r="AO12794">
        <v>16</v>
      </c>
      <c r="AP12794" t="s">
        <v>12424</v>
      </c>
      <c r="AQ12794" t="s">
        <v>11408</v>
      </c>
      <c r="AR12794">
        <v>4100</v>
      </c>
      <c r="AT12794">
        <v>2007</v>
      </c>
      <c r="AV12794" t="s">
        <v>26424</v>
      </c>
      <c r="AW12794">
        <v>116120</v>
      </c>
    </row>
    <row r="12795" spans="1:49" x14ac:dyDescent="0.25">
      <c r="A12795">
        <v>4100</v>
      </c>
      <c r="B12795">
        <v>30080</v>
      </c>
      <c r="C12795">
        <v>4043</v>
      </c>
      <c r="D12795">
        <v>410</v>
      </c>
      <c r="E12795" s="124" t="s">
        <v>9653</v>
      </c>
      <c r="F12795" t="str">
        <f t="shared" si="272"/>
        <v>UPSUPS - ALISO VIEJO, CA</v>
      </c>
      <c r="G12795" s="151" t="str">
        <f t="shared" si="273"/>
        <v>UPS</v>
      </c>
      <c r="H12795" s="149" t="s">
        <v>9713</v>
      </c>
      <c r="I12795">
        <v>40008434</v>
      </c>
      <c r="K12795" t="s">
        <v>26425</v>
      </c>
      <c r="L12795" t="s">
        <v>17784</v>
      </c>
      <c r="M12795" t="s">
        <v>13237</v>
      </c>
      <c r="N12795">
        <v>91761</v>
      </c>
      <c r="Q12795" t="s">
        <v>12415</v>
      </c>
      <c r="R12795" t="s">
        <v>12416</v>
      </c>
      <c r="S12795" t="s">
        <v>26426</v>
      </c>
      <c r="U12795" t="s">
        <v>12418</v>
      </c>
      <c r="V12795">
        <v>45</v>
      </c>
      <c r="W12795">
        <v>11</v>
      </c>
      <c r="X12795">
        <v>1</v>
      </c>
      <c r="Y12795" t="s">
        <v>13389</v>
      </c>
      <c r="Z12795" t="s">
        <v>12420</v>
      </c>
      <c r="AA12795" t="s">
        <v>12429</v>
      </c>
      <c r="AB12795" t="s">
        <v>12422</v>
      </c>
      <c r="AC12795">
        <v>2</v>
      </c>
      <c r="AD12795" s="123">
        <v>43307</v>
      </c>
      <c r="AE12795" t="s">
        <v>16993</v>
      </c>
      <c r="AG12795">
        <v>40008434</v>
      </c>
      <c r="AL12795" t="s">
        <v>12997</v>
      </c>
      <c r="AN12795">
        <v>507123901</v>
      </c>
      <c r="AO12795">
        <v>16</v>
      </c>
      <c r="AP12795" t="s">
        <v>12424</v>
      </c>
      <c r="AQ12795" t="s">
        <v>11408</v>
      </c>
      <c r="AR12795">
        <v>4100</v>
      </c>
      <c r="AT12795">
        <v>0</v>
      </c>
      <c r="AV12795" t="s">
        <v>26427</v>
      </c>
      <c r="AW12795">
        <v>116100</v>
      </c>
    </row>
    <row r="12796" spans="1:49" x14ac:dyDescent="0.25">
      <c r="A12796">
        <v>4100</v>
      </c>
      <c r="B12796">
        <v>30080</v>
      </c>
      <c r="C12796">
        <v>4043</v>
      </c>
      <c r="D12796">
        <v>410</v>
      </c>
      <c r="E12796" s="124" t="s">
        <v>9653</v>
      </c>
      <c r="F12796" t="str">
        <f t="shared" si="272"/>
        <v>UPSUPS - ARLINGTON, TX</v>
      </c>
      <c r="G12796" s="151" t="str">
        <f t="shared" si="273"/>
        <v>UPS</v>
      </c>
      <c r="H12796" s="149" t="s">
        <v>9714</v>
      </c>
      <c r="I12796">
        <v>40008707</v>
      </c>
      <c r="K12796" t="s">
        <v>26428</v>
      </c>
      <c r="L12796" t="s">
        <v>14012</v>
      </c>
      <c r="M12796" t="s">
        <v>12494</v>
      </c>
      <c r="N12796">
        <v>76018</v>
      </c>
      <c r="Q12796" t="s">
        <v>12415</v>
      </c>
      <c r="R12796" t="s">
        <v>12416</v>
      </c>
      <c r="S12796" t="s">
        <v>26429</v>
      </c>
      <c r="U12796" t="s">
        <v>12418</v>
      </c>
      <c r="V12796">
        <v>45</v>
      </c>
      <c r="W12796">
        <v>11</v>
      </c>
      <c r="X12796">
        <v>1</v>
      </c>
      <c r="Y12796" t="s">
        <v>13389</v>
      </c>
      <c r="Z12796" t="s">
        <v>12420</v>
      </c>
      <c r="AA12796" t="s">
        <v>12429</v>
      </c>
      <c r="AB12796" t="s">
        <v>12830</v>
      </c>
      <c r="AC12796">
        <v>2</v>
      </c>
      <c r="AD12796" s="123">
        <v>43738</v>
      </c>
      <c r="AE12796" t="s">
        <v>12431</v>
      </c>
      <c r="AG12796">
        <v>40008707</v>
      </c>
      <c r="AL12796" t="s">
        <v>12830</v>
      </c>
      <c r="AN12796">
        <v>4443901201</v>
      </c>
      <c r="AO12796">
        <v>16</v>
      </c>
      <c r="AP12796" t="s">
        <v>12424</v>
      </c>
      <c r="AQ12796" t="s">
        <v>11408</v>
      </c>
      <c r="AR12796">
        <v>4100</v>
      </c>
      <c r="AT12796">
        <v>0</v>
      </c>
      <c r="AV12796" t="s">
        <v>26430</v>
      </c>
      <c r="AW12796">
        <v>116100</v>
      </c>
    </row>
    <row r="12797" spans="1:49" x14ac:dyDescent="0.25">
      <c r="A12797">
        <v>4100</v>
      </c>
      <c r="B12797">
        <v>30080</v>
      </c>
      <c r="C12797">
        <v>4043</v>
      </c>
      <c r="D12797">
        <v>410</v>
      </c>
      <c r="E12797" s="124" t="s">
        <v>9653</v>
      </c>
      <c r="F12797" t="str">
        <f t="shared" si="272"/>
        <v>UPSUPS - BALDWIN PARK, CA</v>
      </c>
      <c r="G12797" s="151" t="str">
        <f t="shared" si="273"/>
        <v>UPS</v>
      </c>
      <c r="H12797" s="149" t="s">
        <v>9717</v>
      </c>
      <c r="I12797">
        <v>40007956</v>
      </c>
      <c r="K12797" t="s">
        <v>26431</v>
      </c>
      <c r="L12797" t="s">
        <v>18357</v>
      </c>
      <c r="M12797" t="s">
        <v>13237</v>
      </c>
      <c r="N12797">
        <v>91706</v>
      </c>
      <c r="Q12797" t="s">
        <v>12415</v>
      </c>
      <c r="R12797" t="s">
        <v>12416</v>
      </c>
      <c r="S12797" t="s">
        <v>26432</v>
      </c>
      <c r="U12797" t="s">
        <v>12418</v>
      </c>
      <c r="V12797">
        <v>45</v>
      </c>
      <c r="W12797">
        <v>11</v>
      </c>
      <c r="X12797">
        <v>1</v>
      </c>
      <c r="Y12797" t="s">
        <v>13389</v>
      </c>
      <c r="Z12797" t="s">
        <v>12420</v>
      </c>
      <c r="AA12797" t="s">
        <v>12429</v>
      </c>
      <c r="AB12797" t="s">
        <v>12997</v>
      </c>
      <c r="AC12797">
        <v>2</v>
      </c>
      <c r="AD12797" s="123">
        <v>42683</v>
      </c>
      <c r="AE12797" t="s">
        <v>12431</v>
      </c>
      <c r="AG12797">
        <v>40007956</v>
      </c>
      <c r="AL12797" t="s">
        <v>12997</v>
      </c>
      <c r="AN12797">
        <v>503702501</v>
      </c>
      <c r="AO12797">
        <v>16</v>
      </c>
      <c r="AP12797" t="s">
        <v>12424</v>
      </c>
      <c r="AQ12797" t="s">
        <v>11408</v>
      </c>
      <c r="AR12797">
        <v>4100</v>
      </c>
      <c r="AT12797">
        <v>0</v>
      </c>
      <c r="AV12797" t="s">
        <v>9654</v>
      </c>
      <c r="AW12797">
        <v>116100</v>
      </c>
    </row>
    <row r="12798" spans="1:49" x14ac:dyDescent="0.25">
      <c r="A12798">
        <v>4100</v>
      </c>
      <c r="B12798">
        <v>30080</v>
      </c>
      <c r="C12798">
        <v>4043</v>
      </c>
      <c r="D12798">
        <v>410</v>
      </c>
      <c r="E12798" s="124" t="s">
        <v>9653</v>
      </c>
      <c r="F12798" t="str">
        <f t="shared" si="272"/>
        <v>UPSUPS - BEDFORD PARK, IL</v>
      </c>
      <c r="G12798" s="151" t="str">
        <f t="shared" si="273"/>
        <v>UPS</v>
      </c>
      <c r="H12798" s="149" t="s">
        <v>9719</v>
      </c>
      <c r="I12798">
        <v>40007279</v>
      </c>
      <c r="K12798" t="s">
        <v>26433</v>
      </c>
      <c r="L12798" t="s">
        <v>17335</v>
      </c>
      <c r="M12798" t="s">
        <v>12546</v>
      </c>
      <c r="N12798">
        <v>60638</v>
      </c>
      <c r="Q12798" t="s">
        <v>12415</v>
      </c>
      <c r="R12798" t="s">
        <v>12416</v>
      </c>
      <c r="S12798" t="s">
        <v>26434</v>
      </c>
      <c r="U12798" t="s">
        <v>12418</v>
      </c>
      <c r="V12798">
        <v>45</v>
      </c>
      <c r="W12798">
        <v>11</v>
      </c>
      <c r="X12798">
        <v>1</v>
      </c>
      <c r="Y12798" t="s">
        <v>13389</v>
      </c>
      <c r="Z12798" t="s">
        <v>12420</v>
      </c>
      <c r="AA12798" t="s">
        <v>14498</v>
      </c>
      <c r="AB12798" t="s">
        <v>12997</v>
      </c>
      <c r="AC12798">
        <v>2</v>
      </c>
      <c r="AD12798" s="123">
        <v>41688</v>
      </c>
      <c r="AE12798" t="s">
        <v>12431</v>
      </c>
      <c r="AG12798">
        <v>40007279</v>
      </c>
      <c r="AL12798" t="s">
        <v>12997</v>
      </c>
      <c r="AN12798">
        <v>1403133601</v>
      </c>
      <c r="AO12798">
        <v>16</v>
      </c>
      <c r="AP12798" t="s">
        <v>12424</v>
      </c>
      <c r="AQ12798" t="s">
        <v>11408</v>
      </c>
      <c r="AR12798">
        <v>4100</v>
      </c>
      <c r="AT12798">
        <v>0</v>
      </c>
      <c r="AV12798" t="s">
        <v>9654</v>
      </c>
      <c r="AW12798">
        <v>116100</v>
      </c>
    </row>
    <row r="12799" spans="1:49" x14ac:dyDescent="0.25">
      <c r="A12799">
        <v>4100</v>
      </c>
      <c r="B12799">
        <v>30080</v>
      </c>
      <c r="C12799">
        <v>4043</v>
      </c>
      <c r="D12799">
        <v>410</v>
      </c>
      <c r="E12799" s="124" t="s">
        <v>9653</v>
      </c>
      <c r="F12799" t="str">
        <f t="shared" si="272"/>
        <v>UPSUPS - BUFFALO, NY</v>
      </c>
      <c r="G12799" s="151" t="str">
        <f t="shared" si="273"/>
        <v>UPS</v>
      </c>
      <c r="H12799" s="149" t="s">
        <v>9722</v>
      </c>
      <c r="I12799">
        <v>40008219</v>
      </c>
      <c r="K12799" t="s">
        <v>26435</v>
      </c>
      <c r="L12799" t="s">
        <v>14469</v>
      </c>
      <c r="M12799" t="s">
        <v>12445</v>
      </c>
      <c r="N12799">
        <v>14206</v>
      </c>
      <c r="Q12799" t="s">
        <v>12415</v>
      </c>
      <c r="R12799" t="s">
        <v>12416</v>
      </c>
      <c r="S12799" t="s">
        <v>26436</v>
      </c>
      <c r="U12799" t="s">
        <v>12418</v>
      </c>
      <c r="V12799">
        <v>45</v>
      </c>
      <c r="W12799">
        <v>11</v>
      </c>
      <c r="X12799">
        <v>1</v>
      </c>
      <c r="Y12799" t="s">
        <v>13389</v>
      </c>
      <c r="Z12799" t="s">
        <v>12420</v>
      </c>
      <c r="AA12799" t="s">
        <v>12429</v>
      </c>
      <c r="AB12799" t="s">
        <v>12997</v>
      </c>
      <c r="AC12799">
        <v>2</v>
      </c>
      <c r="AD12799" s="123">
        <v>42998</v>
      </c>
      <c r="AE12799" t="s">
        <v>12431</v>
      </c>
      <c r="AG12799">
        <v>40008219</v>
      </c>
      <c r="AL12799" t="s">
        <v>12997</v>
      </c>
      <c r="AN12799">
        <v>3302902901</v>
      </c>
      <c r="AO12799">
        <v>16</v>
      </c>
      <c r="AP12799" t="s">
        <v>12424</v>
      </c>
      <c r="AQ12799" t="s">
        <v>11408</v>
      </c>
      <c r="AR12799">
        <v>4100</v>
      </c>
      <c r="AT12799">
        <v>0</v>
      </c>
      <c r="AV12799" t="s">
        <v>9654</v>
      </c>
      <c r="AW12799">
        <v>116100</v>
      </c>
    </row>
    <row r="12800" spans="1:49" x14ac:dyDescent="0.25">
      <c r="A12800">
        <v>4100</v>
      </c>
      <c r="B12800">
        <v>30080</v>
      </c>
      <c r="C12800">
        <v>4043</v>
      </c>
      <c r="D12800">
        <v>410</v>
      </c>
      <c r="E12800" s="124" t="s">
        <v>9653</v>
      </c>
      <c r="F12800" t="str">
        <f t="shared" si="272"/>
        <v>UPSUPS - BUTNER, NC</v>
      </c>
      <c r="G12800" s="151" t="str">
        <f t="shared" si="273"/>
        <v>UPS</v>
      </c>
      <c r="H12800" s="149" t="s">
        <v>9723</v>
      </c>
      <c r="I12800">
        <v>40008046</v>
      </c>
      <c r="K12800" t="s">
        <v>26437</v>
      </c>
      <c r="L12800" t="s">
        <v>26438</v>
      </c>
      <c r="M12800" t="s">
        <v>13169</v>
      </c>
      <c r="N12800">
        <v>27509</v>
      </c>
      <c r="Q12800" t="s">
        <v>12415</v>
      </c>
      <c r="R12800" t="s">
        <v>12416</v>
      </c>
      <c r="S12800" t="s">
        <v>26439</v>
      </c>
      <c r="U12800" t="s">
        <v>12418</v>
      </c>
      <c r="V12800">
        <v>45</v>
      </c>
      <c r="W12800">
        <v>11</v>
      </c>
      <c r="X12800">
        <v>1</v>
      </c>
      <c r="Y12800" t="s">
        <v>13389</v>
      </c>
      <c r="Z12800" t="s">
        <v>12420</v>
      </c>
      <c r="AA12800" t="s">
        <v>14498</v>
      </c>
      <c r="AB12800" t="s">
        <v>12997</v>
      </c>
      <c r="AC12800">
        <v>2</v>
      </c>
      <c r="AD12800" s="123">
        <v>42766</v>
      </c>
      <c r="AE12800" t="s">
        <v>12431</v>
      </c>
      <c r="AG12800">
        <v>40008046</v>
      </c>
      <c r="AL12800" t="s">
        <v>12997</v>
      </c>
      <c r="AN12800">
        <v>3407718101</v>
      </c>
      <c r="AO12800">
        <v>16</v>
      </c>
      <c r="AP12800" t="s">
        <v>12424</v>
      </c>
      <c r="AQ12800" t="s">
        <v>11408</v>
      </c>
      <c r="AR12800">
        <v>4100</v>
      </c>
      <c r="AT12800">
        <v>0</v>
      </c>
      <c r="AV12800" t="s">
        <v>9654</v>
      </c>
      <c r="AW12800">
        <v>116100</v>
      </c>
    </row>
    <row r="12801" spans="1:49" x14ac:dyDescent="0.25">
      <c r="A12801">
        <v>4100</v>
      </c>
      <c r="B12801">
        <v>30080</v>
      </c>
      <c r="C12801">
        <v>4043</v>
      </c>
      <c r="D12801">
        <v>410</v>
      </c>
      <c r="E12801" s="124" t="s">
        <v>9653</v>
      </c>
      <c r="F12801" t="str">
        <f t="shared" si="272"/>
        <v>UPSUPS - CINCINNATI, OH</v>
      </c>
      <c r="G12801" s="151" t="str">
        <f t="shared" si="273"/>
        <v>UPS</v>
      </c>
      <c r="H12801" s="149" t="s">
        <v>9726</v>
      </c>
      <c r="I12801">
        <v>40007731</v>
      </c>
      <c r="K12801" t="s">
        <v>26440</v>
      </c>
      <c r="L12801" t="s">
        <v>17002</v>
      </c>
      <c r="M12801" t="s">
        <v>12521</v>
      </c>
      <c r="N12801">
        <v>45203</v>
      </c>
      <c r="Q12801" t="s">
        <v>12415</v>
      </c>
      <c r="R12801" t="s">
        <v>12416</v>
      </c>
      <c r="S12801" t="s">
        <v>26441</v>
      </c>
      <c r="U12801" t="s">
        <v>12418</v>
      </c>
      <c r="V12801">
        <v>45</v>
      </c>
      <c r="W12801">
        <v>11</v>
      </c>
      <c r="X12801">
        <v>1</v>
      </c>
      <c r="Y12801" t="s">
        <v>13389</v>
      </c>
      <c r="Z12801" t="s">
        <v>12420</v>
      </c>
      <c r="AA12801" t="s">
        <v>12429</v>
      </c>
      <c r="AB12801" t="s">
        <v>12997</v>
      </c>
      <c r="AC12801">
        <v>2</v>
      </c>
      <c r="AD12801" s="123">
        <v>42326</v>
      </c>
      <c r="AE12801" t="s">
        <v>12431</v>
      </c>
      <c r="AG12801">
        <v>40007731</v>
      </c>
      <c r="AL12801" t="s">
        <v>12997</v>
      </c>
      <c r="AN12801">
        <v>3606104901</v>
      </c>
      <c r="AO12801">
        <v>16</v>
      </c>
      <c r="AP12801" t="s">
        <v>12424</v>
      </c>
      <c r="AQ12801" t="s">
        <v>11408</v>
      </c>
      <c r="AR12801">
        <v>4100</v>
      </c>
      <c r="AT12801">
        <v>0</v>
      </c>
      <c r="AV12801" t="s">
        <v>9654</v>
      </c>
      <c r="AW12801">
        <v>116100</v>
      </c>
    </row>
    <row r="12802" spans="1:49" x14ac:dyDescent="0.25">
      <c r="A12802">
        <v>4100</v>
      </c>
      <c r="B12802">
        <v>30080</v>
      </c>
      <c r="C12802">
        <v>4043</v>
      </c>
      <c r="D12802">
        <v>410</v>
      </c>
      <c r="E12802" s="124" t="s">
        <v>9653</v>
      </c>
      <c r="F12802" t="str">
        <f t="shared" si="272"/>
        <v>UPSUPS - COMPTON, CA</v>
      </c>
      <c r="G12802" s="151" t="str">
        <f t="shared" si="273"/>
        <v>UPS</v>
      </c>
      <c r="H12802" s="149" t="s">
        <v>9728</v>
      </c>
      <c r="I12802">
        <v>40008214</v>
      </c>
      <c r="K12802" t="s">
        <v>26442</v>
      </c>
      <c r="L12802" t="s">
        <v>15620</v>
      </c>
      <c r="M12802" t="s">
        <v>13237</v>
      </c>
      <c r="N12802">
        <v>90059</v>
      </c>
      <c r="Q12802" t="s">
        <v>12415</v>
      </c>
      <c r="R12802" t="s">
        <v>12416</v>
      </c>
      <c r="S12802" t="s">
        <v>26443</v>
      </c>
      <c r="U12802" t="s">
        <v>12418</v>
      </c>
      <c r="V12802">
        <v>45</v>
      </c>
      <c r="W12802">
        <v>11</v>
      </c>
      <c r="X12802">
        <v>1</v>
      </c>
      <c r="Y12802" t="s">
        <v>13389</v>
      </c>
      <c r="Z12802" t="s">
        <v>12420</v>
      </c>
      <c r="AA12802" t="s">
        <v>12429</v>
      </c>
      <c r="AB12802" t="s">
        <v>12830</v>
      </c>
      <c r="AC12802">
        <v>2</v>
      </c>
      <c r="AD12802" s="123">
        <v>42989</v>
      </c>
      <c r="AE12802" t="s">
        <v>12431</v>
      </c>
      <c r="AG12802">
        <v>40008214</v>
      </c>
      <c r="AL12802" t="s">
        <v>12830</v>
      </c>
      <c r="AN12802">
        <v>503719001</v>
      </c>
      <c r="AO12802">
        <v>16</v>
      </c>
      <c r="AP12802" t="s">
        <v>12424</v>
      </c>
      <c r="AQ12802" t="s">
        <v>11408</v>
      </c>
      <c r="AR12802">
        <v>4100</v>
      </c>
      <c r="AT12802">
        <v>0</v>
      </c>
      <c r="AV12802" t="s">
        <v>9654</v>
      </c>
      <c r="AW12802">
        <v>116100</v>
      </c>
    </row>
    <row r="12803" spans="1:49" x14ac:dyDescent="0.25">
      <c r="A12803">
        <v>4100</v>
      </c>
      <c r="B12803">
        <v>30080</v>
      </c>
      <c r="C12803">
        <v>4043</v>
      </c>
      <c r="D12803">
        <v>410</v>
      </c>
      <c r="E12803" s="124" t="s">
        <v>9653</v>
      </c>
      <c r="F12803" t="str">
        <f t="shared" ref="F12803:F12866" si="274">CONCATENATE(G12803, H12803)</f>
        <v>UPSUPS - CRANBURY HUB</v>
      </c>
      <c r="G12803" s="151" t="str">
        <f t="shared" si="273"/>
        <v>UPS</v>
      </c>
      <c r="H12803" s="149" t="s">
        <v>9729</v>
      </c>
      <c r="I12803">
        <v>40008661</v>
      </c>
      <c r="K12803" t="s">
        <v>26444</v>
      </c>
      <c r="L12803" t="s">
        <v>26445</v>
      </c>
      <c r="M12803" t="s">
        <v>12413</v>
      </c>
      <c r="N12803">
        <v>8831</v>
      </c>
      <c r="Q12803" t="s">
        <v>12415</v>
      </c>
      <c r="R12803" t="s">
        <v>12416</v>
      </c>
      <c r="S12803" t="s">
        <v>26446</v>
      </c>
      <c r="U12803" t="s">
        <v>12418</v>
      </c>
      <c r="V12803">
        <v>45</v>
      </c>
      <c r="W12803">
        <v>11</v>
      </c>
      <c r="X12803">
        <v>1</v>
      </c>
      <c r="Y12803" t="s">
        <v>13389</v>
      </c>
      <c r="Z12803" t="s">
        <v>12420</v>
      </c>
      <c r="AA12803" t="s">
        <v>14498</v>
      </c>
      <c r="AB12803" t="s">
        <v>12997</v>
      </c>
      <c r="AC12803">
        <v>2</v>
      </c>
      <c r="AD12803" s="123">
        <v>43668</v>
      </c>
      <c r="AE12803" t="s">
        <v>12431</v>
      </c>
      <c r="AG12803">
        <v>40008661</v>
      </c>
      <c r="AL12803" t="s">
        <v>12997</v>
      </c>
      <c r="AN12803">
        <v>3102300851</v>
      </c>
      <c r="AO12803">
        <v>16</v>
      </c>
      <c r="AP12803" t="s">
        <v>12424</v>
      </c>
      <c r="AQ12803" t="s">
        <v>11408</v>
      </c>
      <c r="AR12803">
        <v>4100</v>
      </c>
      <c r="AT12803">
        <v>0</v>
      </c>
      <c r="AV12803" t="s">
        <v>26447</v>
      </c>
      <c r="AW12803">
        <v>116100</v>
      </c>
    </row>
    <row r="12804" spans="1:49" x14ac:dyDescent="0.25">
      <c r="A12804">
        <v>4100</v>
      </c>
      <c r="B12804">
        <v>30080</v>
      </c>
      <c r="C12804">
        <v>4043</v>
      </c>
      <c r="D12804">
        <v>410</v>
      </c>
      <c r="E12804" s="124" t="s">
        <v>9653</v>
      </c>
      <c r="F12804" t="str">
        <f t="shared" si="274"/>
        <v>UPSUPS - DAVENPORT, IA</v>
      </c>
      <c r="G12804" s="151" t="str">
        <f t="shared" si="273"/>
        <v>UPS</v>
      </c>
      <c r="H12804" s="149" t="s">
        <v>9732</v>
      </c>
      <c r="I12804">
        <v>40007467</v>
      </c>
      <c r="K12804" t="s">
        <v>26448</v>
      </c>
      <c r="L12804" t="s">
        <v>12980</v>
      </c>
      <c r="M12804" t="s">
        <v>12981</v>
      </c>
      <c r="N12804">
        <v>50316</v>
      </c>
      <c r="Q12804" t="s">
        <v>12415</v>
      </c>
      <c r="R12804" t="s">
        <v>12416</v>
      </c>
      <c r="S12804" t="s">
        <v>26449</v>
      </c>
      <c r="U12804" t="s">
        <v>12418</v>
      </c>
      <c r="V12804">
        <v>45</v>
      </c>
      <c r="W12804">
        <v>11</v>
      </c>
      <c r="X12804">
        <v>1</v>
      </c>
      <c r="Y12804" t="s">
        <v>13389</v>
      </c>
      <c r="Z12804" t="s">
        <v>12420</v>
      </c>
      <c r="AA12804" t="s">
        <v>14498</v>
      </c>
      <c r="AB12804" t="s">
        <v>12997</v>
      </c>
      <c r="AC12804">
        <v>2</v>
      </c>
      <c r="AD12804" s="123">
        <v>41982</v>
      </c>
      <c r="AE12804" t="s">
        <v>12431</v>
      </c>
      <c r="AG12804">
        <v>40007467</v>
      </c>
      <c r="AL12804" t="s">
        <v>12997</v>
      </c>
      <c r="AN12804">
        <v>1615303201</v>
      </c>
      <c r="AO12804">
        <v>16</v>
      </c>
      <c r="AP12804" t="s">
        <v>12424</v>
      </c>
      <c r="AQ12804" t="s">
        <v>11408</v>
      </c>
      <c r="AR12804">
        <v>4100</v>
      </c>
      <c r="AT12804">
        <v>0</v>
      </c>
      <c r="AV12804" t="s">
        <v>9654</v>
      </c>
      <c r="AW12804">
        <v>116100</v>
      </c>
    </row>
    <row r="12805" spans="1:49" x14ac:dyDescent="0.25">
      <c r="A12805">
        <v>4100</v>
      </c>
      <c r="B12805">
        <v>30080</v>
      </c>
      <c r="C12805">
        <v>4043</v>
      </c>
      <c r="D12805">
        <v>410</v>
      </c>
      <c r="E12805" s="124" t="s">
        <v>9653</v>
      </c>
      <c r="F12805" t="str">
        <f t="shared" si="274"/>
        <v>UPSUPS - EARTH CITY, MO</v>
      </c>
      <c r="G12805" s="151" t="str">
        <f t="shared" si="273"/>
        <v>UPS</v>
      </c>
      <c r="H12805" s="149" t="s">
        <v>9734</v>
      </c>
      <c r="I12805">
        <v>40000873</v>
      </c>
      <c r="K12805" t="s">
        <v>26450</v>
      </c>
      <c r="L12805" t="s">
        <v>22793</v>
      </c>
      <c r="M12805" t="s">
        <v>13327</v>
      </c>
      <c r="N12805" t="s">
        <v>22794</v>
      </c>
      <c r="Q12805" t="s">
        <v>12415</v>
      </c>
      <c r="R12805" t="s">
        <v>12416</v>
      </c>
      <c r="S12805" t="s">
        <v>26451</v>
      </c>
      <c r="U12805" t="s">
        <v>12418</v>
      </c>
      <c r="V12805">
        <v>45</v>
      </c>
      <c r="W12805">
        <v>11</v>
      </c>
      <c r="X12805">
        <v>1</v>
      </c>
      <c r="Y12805" t="s">
        <v>13389</v>
      </c>
      <c r="Z12805" t="s">
        <v>12420</v>
      </c>
      <c r="AA12805" t="s">
        <v>12421</v>
      </c>
      <c r="AB12805" t="s">
        <v>12997</v>
      </c>
      <c r="AC12805">
        <v>2</v>
      </c>
      <c r="AD12805" s="123">
        <v>39111</v>
      </c>
      <c r="AE12805" t="s">
        <v>12423</v>
      </c>
      <c r="AG12805">
        <v>40000873</v>
      </c>
      <c r="AL12805" t="s">
        <v>12997</v>
      </c>
      <c r="AN12805">
        <v>2618927091</v>
      </c>
      <c r="AO12805">
        <v>16</v>
      </c>
      <c r="AP12805" t="s">
        <v>12424</v>
      </c>
      <c r="AQ12805" t="s">
        <v>11408</v>
      </c>
      <c r="AR12805">
        <v>4100</v>
      </c>
      <c r="AT12805">
        <v>0</v>
      </c>
      <c r="AV12805" t="s">
        <v>9654</v>
      </c>
      <c r="AW12805">
        <v>116100</v>
      </c>
    </row>
    <row r="12806" spans="1:49" x14ac:dyDescent="0.25">
      <c r="A12806">
        <v>4100</v>
      </c>
      <c r="B12806">
        <v>30080</v>
      </c>
      <c r="C12806">
        <v>4043</v>
      </c>
      <c r="D12806">
        <v>410</v>
      </c>
      <c r="E12806" s="124" t="s">
        <v>9653</v>
      </c>
      <c r="F12806" t="str">
        <f t="shared" si="274"/>
        <v>UPSUPS - EASTON, PA</v>
      </c>
      <c r="G12806" s="151" t="str">
        <f t="shared" si="273"/>
        <v>UPS</v>
      </c>
      <c r="H12806" s="149" t="s">
        <v>9735</v>
      </c>
      <c r="I12806">
        <v>40008987</v>
      </c>
      <c r="K12806" t="s">
        <v>26452</v>
      </c>
      <c r="L12806" t="s">
        <v>26453</v>
      </c>
      <c r="M12806" t="s">
        <v>12560</v>
      </c>
      <c r="N12806">
        <v>18045</v>
      </c>
      <c r="Q12806" t="s">
        <v>12415</v>
      </c>
      <c r="R12806" t="s">
        <v>12416</v>
      </c>
      <c r="U12806" t="s">
        <v>12418</v>
      </c>
      <c r="V12806">
        <v>45</v>
      </c>
      <c r="W12806">
        <v>11</v>
      </c>
      <c r="X12806">
        <v>1</v>
      </c>
      <c r="Y12806" t="s">
        <v>13389</v>
      </c>
      <c r="Z12806" t="s">
        <v>12420</v>
      </c>
      <c r="AA12806" t="s">
        <v>12485</v>
      </c>
      <c r="AB12806" t="s">
        <v>12830</v>
      </c>
      <c r="AC12806">
        <v>2</v>
      </c>
      <c r="AD12806" s="123">
        <v>44153</v>
      </c>
      <c r="AE12806" t="s">
        <v>12528</v>
      </c>
      <c r="AG12806">
        <v>40008987</v>
      </c>
      <c r="AL12806" t="s">
        <v>12830</v>
      </c>
      <c r="AN12806">
        <v>3909511101</v>
      </c>
      <c r="AO12806">
        <v>16</v>
      </c>
      <c r="AP12806" t="s">
        <v>12424</v>
      </c>
      <c r="AQ12806" t="s">
        <v>11408</v>
      </c>
      <c r="AR12806">
        <v>4100</v>
      </c>
      <c r="AT12806">
        <v>0</v>
      </c>
      <c r="AV12806" t="s">
        <v>26454</v>
      </c>
      <c r="AW12806">
        <v>116100</v>
      </c>
    </row>
    <row r="12807" spans="1:49" x14ac:dyDescent="0.25">
      <c r="A12807">
        <v>4100</v>
      </c>
      <c r="B12807">
        <v>30080</v>
      </c>
      <c r="C12807">
        <v>4043</v>
      </c>
      <c r="E12807" s="124" t="s">
        <v>9653</v>
      </c>
      <c r="F12807" t="str">
        <f t="shared" si="274"/>
        <v>UPSUPS - EL PASO, TX</v>
      </c>
      <c r="G12807" s="151" t="str">
        <f t="shared" si="273"/>
        <v>UPS</v>
      </c>
      <c r="H12807" s="149" t="s">
        <v>9736</v>
      </c>
      <c r="I12807">
        <v>40008407</v>
      </c>
      <c r="K12807" t="s">
        <v>26455</v>
      </c>
      <c r="L12807" t="s">
        <v>13312</v>
      </c>
      <c r="M12807" t="s">
        <v>12494</v>
      </c>
      <c r="N12807">
        <v>79906</v>
      </c>
      <c r="Q12807" t="s">
        <v>12415</v>
      </c>
      <c r="R12807" t="s">
        <v>12416</v>
      </c>
      <c r="S12807" t="s">
        <v>26456</v>
      </c>
      <c r="U12807" t="s">
        <v>12418</v>
      </c>
      <c r="V12807">
        <v>45</v>
      </c>
      <c r="W12807">
        <v>11</v>
      </c>
      <c r="X12807">
        <v>1</v>
      </c>
      <c r="Y12807" t="s">
        <v>13389</v>
      </c>
      <c r="Z12807" t="s">
        <v>12420</v>
      </c>
      <c r="AA12807" t="s">
        <v>12485</v>
      </c>
      <c r="AB12807" t="s">
        <v>12997</v>
      </c>
      <c r="AC12807">
        <v>2</v>
      </c>
      <c r="AD12807" s="123">
        <v>43273</v>
      </c>
      <c r="AE12807" t="s">
        <v>12528</v>
      </c>
      <c r="AG12807">
        <v>40008407</v>
      </c>
      <c r="AL12807" t="s">
        <v>12997</v>
      </c>
      <c r="AN12807">
        <v>4414109801</v>
      </c>
      <c r="AO12807">
        <v>16</v>
      </c>
      <c r="AP12807" t="s">
        <v>12424</v>
      </c>
      <c r="AQ12807" t="s">
        <v>11408</v>
      </c>
      <c r="AR12807">
        <v>4100</v>
      </c>
      <c r="AT12807">
        <v>0</v>
      </c>
      <c r="AV12807" t="s">
        <v>26457</v>
      </c>
      <c r="AW12807">
        <v>116100</v>
      </c>
    </row>
    <row r="12808" spans="1:49" x14ac:dyDescent="0.25">
      <c r="A12808">
        <v>4100</v>
      </c>
      <c r="B12808">
        <v>30080</v>
      </c>
      <c r="C12808">
        <v>4043</v>
      </c>
      <c r="D12808">
        <v>410</v>
      </c>
      <c r="E12808" s="124" t="s">
        <v>9653</v>
      </c>
      <c r="F12808" t="str">
        <f t="shared" si="274"/>
        <v>UPSUPS - FOREST PARK</v>
      </c>
      <c r="G12808" s="151" t="str">
        <f t="shared" si="273"/>
        <v>UPS</v>
      </c>
      <c r="H12808" s="149" t="s">
        <v>9739</v>
      </c>
      <c r="I12808">
        <v>40001463</v>
      </c>
      <c r="K12808" t="s">
        <v>26458</v>
      </c>
      <c r="L12808" t="s">
        <v>21485</v>
      </c>
      <c r="M12808" t="s">
        <v>12692</v>
      </c>
      <c r="N12808" t="s">
        <v>26459</v>
      </c>
      <c r="Q12808" t="s">
        <v>12415</v>
      </c>
      <c r="R12808" t="s">
        <v>12416</v>
      </c>
      <c r="U12808" t="s">
        <v>12418</v>
      </c>
      <c r="V12808">
        <v>45</v>
      </c>
      <c r="W12808">
        <v>11</v>
      </c>
      <c r="X12808">
        <v>1</v>
      </c>
      <c r="Y12808" t="s">
        <v>13389</v>
      </c>
      <c r="Z12808" t="s">
        <v>12420</v>
      </c>
      <c r="AA12808" t="s">
        <v>12421</v>
      </c>
      <c r="AB12808" t="s">
        <v>12830</v>
      </c>
      <c r="AC12808">
        <v>2</v>
      </c>
      <c r="AD12808" s="123">
        <v>39111</v>
      </c>
      <c r="AE12808" t="s">
        <v>12423</v>
      </c>
      <c r="AG12808">
        <v>40001463</v>
      </c>
      <c r="AL12808" t="s">
        <v>12830</v>
      </c>
      <c r="AN12808">
        <v>1106300001</v>
      </c>
      <c r="AO12808">
        <v>16</v>
      </c>
      <c r="AP12808" t="s">
        <v>12424</v>
      </c>
      <c r="AQ12808" t="s">
        <v>11408</v>
      </c>
      <c r="AR12808">
        <v>4100</v>
      </c>
      <c r="AT12808">
        <v>2005</v>
      </c>
      <c r="AV12808" t="s">
        <v>26460</v>
      </c>
      <c r="AW12808">
        <v>116100</v>
      </c>
    </row>
    <row r="12809" spans="1:49" x14ac:dyDescent="0.25">
      <c r="A12809">
        <v>4100</v>
      </c>
      <c r="B12809">
        <v>30080</v>
      </c>
      <c r="C12809">
        <v>4043</v>
      </c>
      <c r="D12809">
        <v>410</v>
      </c>
      <c r="E12809" s="124" t="s">
        <v>9653</v>
      </c>
      <c r="F12809" t="str">
        <f t="shared" si="274"/>
        <v>UPSUPS - GAINESVILLE, FL</v>
      </c>
      <c r="G12809" s="151" t="str">
        <f t="shared" si="273"/>
        <v>UPS</v>
      </c>
      <c r="H12809" s="149" t="s">
        <v>9741</v>
      </c>
      <c r="I12809">
        <v>40008846</v>
      </c>
      <c r="K12809" t="s">
        <v>26461</v>
      </c>
      <c r="L12809" t="s">
        <v>20149</v>
      </c>
      <c r="M12809" t="s">
        <v>12735</v>
      </c>
      <c r="N12809">
        <v>32653</v>
      </c>
      <c r="Q12809" t="s">
        <v>12415</v>
      </c>
      <c r="R12809" t="s">
        <v>12416</v>
      </c>
      <c r="S12809" t="s">
        <v>26462</v>
      </c>
      <c r="U12809" t="s">
        <v>12418</v>
      </c>
      <c r="V12809">
        <v>45</v>
      </c>
      <c r="W12809">
        <v>11</v>
      </c>
      <c r="X12809">
        <v>1</v>
      </c>
      <c r="Y12809" t="s">
        <v>13389</v>
      </c>
      <c r="Z12809" t="s">
        <v>12420</v>
      </c>
      <c r="AA12809" t="s">
        <v>12485</v>
      </c>
      <c r="AB12809" t="s">
        <v>12997</v>
      </c>
      <c r="AC12809">
        <v>2</v>
      </c>
      <c r="AD12809" s="123">
        <v>43924</v>
      </c>
      <c r="AE12809" t="s">
        <v>12486</v>
      </c>
      <c r="AG12809">
        <v>40008846</v>
      </c>
      <c r="AL12809" t="s">
        <v>12997</v>
      </c>
      <c r="AN12809">
        <v>1000105101</v>
      </c>
      <c r="AO12809">
        <v>16</v>
      </c>
      <c r="AP12809" t="s">
        <v>12424</v>
      </c>
      <c r="AQ12809" t="s">
        <v>11408</v>
      </c>
      <c r="AR12809">
        <v>4100</v>
      </c>
      <c r="AT12809">
        <v>0</v>
      </c>
      <c r="AV12809" t="s">
        <v>26463</v>
      </c>
      <c r="AW12809">
        <v>116100</v>
      </c>
    </row>
    <row r="12810" spans="1:49" x14ac:dyDescent="0.25">
      <c r="A12810">
        <v>4100</v>
      </c>
      <c r="B12810">
        <v>30080</v>
      </c>
      <c r="C12810">
        <v>4043</v>
      </c>
      <c r="D12810">
        <v>410</v>
      </c>
      <c r="E12810" s="124" t="s">
        <v>9653</v>
      </c>
      <c r="F12810" t="str">
        <f t="shared" si="274"/>
        <v>UPSUPS - GOODYEAR, AZ</v>
      </c>
      <c r="G12810" s="151" t="str">
        <f t="shared" si="273"/>
        <v>UPS</v>
      </c>
      <c r="H12810" s="149" t="s">
        <v>9742</v>
      </c>
      <c r="I12810">
        <v>40008215</v>
      </c>
      <c r="K12810" t="s">
        <v>26464</v>
      </c>
      <c r="L12810" t="s">
        <v>17610</v>
      </c>
      <c r="M12810" t="s">
        <v>17515</v>
      </c>
      <c r="N12810">
        <v>85395</v>
      </c>
      <c r="Q12810" t="s">
        <v>12415</v>
      </c>
      <c r="R12810" t="s">
        <v>12416</v>
      </c>
      <c r="S12810" t="s">
        <v>26465</v>
      </c>
      <c r="U12810" t="s">
        <v>12418</v>
      </c>
      <c r="V12810">
        <v>45</v>
      </c>
      <c r="W12810">
        <v>11</v>
      </c>
      <c r="X12810">
        <v>1</v>
      </c>
      <c r="Y12810" t="s">
        <v>13389</v>
      </c>
      <c r="Z12810" t="s">
        <v>12420</v>
      </c>
      <c r="AA12810" t="s">
        <v>12485</v>
      </c>
      <c r="AB12810" t="s">
        <v>12830</v>
      </c>
      <c r="AC12810">
        <v>2</v>
      </c>
      <c r="AD12810" s="123">
        <v>42993</v>
      </c>
      <c r="AE12810" t="s">
        <v>12528</v>
      </c>
      <c r="AG12810">
        <v>40008215</v>
      </c>
      <c r="AL12810" t="s">
        <v>12830</v>
      </c>
      <c r="AN12810">
        <v>301309831</v>
      </c>
      <c r="AO12810">
        <v>16</v>
      </c>
      <c r="AP12810" t="s">
        <v>12424</v>
      </c>
      <c r="AQ12810" t="s">
        <v>11408</v>
      </c>
      <c r="AR12810">
        <v>4100</v>
      </c>
      <c r="AT12810">
        <v>0</v>
      </c>
      <c r="AV12810" t="s">
        <v>9654</v>
      </c>
      <c r="AW12810">
        <v>116100</v>
      </c>
    </row>
    <row r="12811" spans="1:49" x14ac:dyDescent="0.25">
      <c r="A12811">
        <v>4100</v>
      </c>
      <c r="B12811">
        <v>30080</v>
      </c>
      <c r="C12811">
        <v>4043</v>
      </c>
      <c r="D12811">
        <v>410</v>
      </c>
      <c r="E12811" s="124" t="s">
        <v>9653</v>
      </c>
      <c r="F12811" t="str">
        <f t="shared" si="274"/>
        <v>UPSUPS - HILLSBORO, OR</v>
      </c>
      <c r="G12811" s="151" t="str">
        <f t="shared" si="273"/>
        <v>UPS</v>
      </c>
      <c r="H12811" s="149" t="s">
        <v>9744</v>
      </c>
      <c r="I12811">
        <v>40008868</v>
      </c>
      <c r="K12811" t="s">
        <v>26466</v>
      </c>
      <c r="L12811" t="s">
        <v>19952</v>
      </c>
      <c r="M12811" t="s">
        <v>13062</v>
      </c>
      <c r="N12811">
        <v>97124</v>
      </c>
      <c r="Q12811" t="s">
        <v>12415</v>
      </c>
      <c r="R12811" t="s">
        <v>12416</v>
      </c>
      <c r="S12811" t="s">
        <v>26467</v>
      </c>
      <c r="U12811" t="s">
        <v>12418</v>
      </c>
      <c r="V12811">
        <v>45</v>
      </c>
      <c r="W12811">
        <v>11</v>
      </c>
      <c r="X12811">
        <v>1</v>
      </c>
      <c r="Y12811" t="s">
        <v>13389</v>
      </c>
      <c r="Z12811" t="s">
        <v>12420</v>
      </c>
      <c r="AA12811" t="s">
        <v>12485</v>
      </c>
      <c r="AB12811" t="s">
        <v>12997</v>
      </c>
      <c r="AC12811">
        <v>2</v>
      </c>
      <c r="AD12811" s="123">
        <v>43963</v>
      </c>
      <c r="AE12811" t="s">
        <v>12486</v>
      </c>
      <c r="AG12811">
        <v>40008868</v>
      </c>
      <c r="AL12811" t="s">
        <v>12997</v>
      </c>
      <c r="AN12811">
        <v>3806702601</v>
      </c>
      <c r="AO12811">
        <v>16</v>
      </c>
      <c r="AP12811" t="s">
        <v>12424</v>
      </c>
      <c r="AQ12811" t="s">
        <v>11408</v>
      </c>
      <c r="AR12811">
        <v>4100</v>
      </c>
      <c r="AT12811">
        <v>0</v>
      </c>
      <c r="AV12811" t="s">
        <v>26468</v>
      </c>
      <c r="AW12811">
        <v>116100</v>
      </c>
    </row>
    <row r="12812" spans="1:49" x14ac:dyDescent="0.25">
      <c r="A12812">
        <v>4100</v>
      </c>
      <c r="B12812">
        <v>30080</v>
      </c>
      <c r="C12812">
        <v>4043</v>
      </c>
      <c r="D12812">
        <v>410</v>
      </c>
      <c r="E12812" s="124" t="s">
        <v>9653</v>
      </c>
      <c r="F12812" s="185" t="str">
        <f t="shared" si="274"/>
        <v>UPSUPS - HOUSTON, TX</v>
      </c>
      <c r="G12812" s="151" t="str">
        <f t="shared" si="273"/>
        <v>UPS</v>
      </c>
      <c r="H12812" s="149" t="s">
        <v>9745</v>
      </c>
      <c r="I12812">
        <v>40008232</v>
      </c>
      <c r="K12812" t="s">
        <v>26469</v>
      </c>
      <c r="L12812" t="s">
        <v>14872</v>
      </c>
      <c r="M12812" t="s">
        <v>12494</v>
      </c>
      <c r="N12812">
        <v>77033</v>
      </c>
      <c r="Q12812" t="s">
        <v>12415</v>
      </c>
      <c r="R12812" t="s">
        <v>12416</v>
      </c>
      <c r="S12812" t="s">
        <v>26470</v>
      </c>
      <c r="U12812" t="s">
        <v>12418</v>
      </c>
      <c r="V12812">
        <v>45</v>
      </c>
      <c r="W12812">
        <v>11</v>
      </c>
      <c r="X12812">
        <v>1</v>
      </c>
      <c r="Y12812" t="s">
        <v>13389</v>
      </c>
      <c r="Z12812" t="s">
        <v>12420</v>
      </c>
      <c r="AA12812" t="s">
        <v>12429</v>
      </c>
      <c r="AB12812" t="s">
        <v>12997</v>
      </c>
      <c r="AC12812">
        <v>2</v>
      </c>
      <c r="AD12812" s="123">
        <v>43024</v>
      </c>
      <c r="AE12812" t="s">
        <v>12431</v>
      </c>
      <c r="AG12812">
        <v>40008232</v>
      </c>
      <c r="AL12812" t="s">
        <v>12997</v>
      </c>
      <c r="AN12812">
        <v>4420114401</v>
      </c>
      <c r="AO12812">
        <v>16</v>
      </c>
      <c r="AP12812" t="s">
        <v>12424</v>
      </c>
      <c r="AQ12812" t="s">
        <v>11408</v>
      </c>
      <c r="AR12812">
        <v>4100</v>
      </c>
      <c r="AT12812">
        <v>0</v>
      </c>
      <c r="AV12812" t="s">
        <v>9654</v>
      </c>
      <c r="AW12812">
        <v>116100</v>
      </c>
    </row>
    <row r="12813" spans="1:49" x14ac:dyDescent="0.25">
      <c r="A12813">
        <v>4100</v>
      </c>
      <c r="B12813">
        <v>30080</v>
      </c>
      <c r="C12813">
        <v>4043</v>
      </c>
      <c r="D12813">
        <v>410</v>
      </c>
      <c r="E12813" s="124" t="s">
        <v>9653</v>
      </c>
      <c r="F12813" s="185" t="str">
        <f t="shared" si="274"/>
        <v>UPSUPS - HOUSTON, TX</v>
      </c>
      <c r="G12813" s="151" t="str">
        <f t="shared" si="273"/>
        <v>UPS</v>
      </c>
      <c r="H12813" s="149" t="s">
        <v>9745</v>
      </c>
      <c r="I12813">
        <v>40008448</v>
      </c>
      <c r="K12813" t="s">
        <v>26471</v>
      </c>
      <c r="L12813" t="s">
        <v>14872</v>
      </c>
      <c r="M12813" t="s">
        <v>12494</v>
      </c>
      <c r="N12813">
        <v>77064</v>
      </c>
      <c r="Q12813" t="s">
        <v>12415</v>
      </c>
      <c r="R12813" t="s">
        <v>12416</v>
      </c>
      <c r="S12813" t="s">
        <v>26472</v>
      </c>
      <c r="U12813" t="s">
        <v>12418</v>
      </c>
      <c r="V12813">
        <v>45</v>
      </c>
      <c r="W12813">
        <v>11</v>
      </c>
      <c r="X12813">
        <v>1</v>
      </c>
      <c r="Y12813" t="s">
        <v>13389</v>
      </c>
      <c r="Z12813" t="s">
        <v>12420</v>
      </c>
      <c r="AA12813" t="s">
        <v>12485</v>
      </c>
      <c r="AB12813" t="s">
        <v>12830</v>
      </c>
      <c r="AC12813">
        <v>2</v>
      </c>
      <c r="AD12813" s="123">
        <v>43321</v>
      </c>
      <c r="AE12813" t="s">
        <v>12528</v>
      </c>
      <c r="AG12813">
        <v>40008448</v>
      </c>
      <c r="AL12813" t="s">
        <v>12830</v>
      </c>
      <c r="AN12813">
        <v>4420114401</v>
      </c>
      <c r="AO12813">
        <v>16</v>
      </c>
      <c r="AP12813" t="s">
        <v>12424</v>
      </c>
      <c r="AQ12813" t="s">
        <v>11408</v>
      </c>
      <c r="AR12813">
        <v>4100</v>
      </c>
      <c r="AT12813">
        <v>0</v>
      </c>
      <c r="AV12813" t="s">
        <v>26473</v>
      </c>
      <c r="AW12813">
        <v>116100</v>
      </c>
    </row>
    <row r="12814" spans="1:49" x14ac:dyDescent="0.25">
      <c r="A12814">
        <v>4100</v>
      </c>
      <c r="B12814">
        <v>30080</v>
      </c>
      <c r="C12814">
        <v>4043</v>
      </c>
      <c r="D12814">
        <v>410</v>
      </c>
      <c r="E12814" s="124" t="s">
        <v>9653</v>
      </c>
      <c r="F12814" t="str">
        <f t="shared" si="274"/>
        <v>UPSUPS - JACKSON, MS</v>
      </c>
      <c r="G12814" s="151" t="str">
        <f t="shared" si="273"/>
        <v>UPS</v>
      </c>
      <c r="H12814" s="149" t="s">
        <v>9746</v>
      </c>
      <c r="I12814">
        <v>40007709</v>
      </c>
      <c r="K12814" t="s">
        <v>26474</v>
      </c>
      <c r="L12814" t="s">
        <v>14061</v>
      </c>
      <c r="M12814" t="s">
        <v>13409</v>
      </c>
      <c r="N12814">
        <v>39204</v>
      </c>
      <c r="Q12814" t="s">
        <v>12415</v>
      </c>
      <c r="R12814" t="s">
        <v>12416</v>
      </c>
      <c r="S12814" t="s">
        <v>26475</v>
      </c>
      <c r="U12814" t="s">
        <v>12418</v>
      </c>
      <c r="V12814">
        <v>45</v>
      </c>
      <c r="W12814">
        <v>11</v>
      </c>
      <c r="X12814">
        <v>0</v>
      </c>
      <c r="Y12814" t="s">
        <v>13389</v>
      </c>
      <c r="Z12814" t="s">
        <v>12420</v>
      </c>
      <c r="AA12814" t="s">
        <v>14498</v>
      </c>
      <c r="AB12814" t="s">
        <v>12997</v>
      </c>
      <c r="AC12814">
        <v>2</v>
      </c>
      <c r="AD12814" s="123">
        <v>42299</v>
      </c>
      <c r="AE12814" t="s">
        <v>12431</v>
      </c>
      <c r="AG12814">
        <v>40007709</v>
      </c>
      <c r="AL12814" t="s">
        <v>12997</v>
      </c>
      <c r="AN12814">
        <v>2504903401</v>
      </c>
      <c r="AO12814">
        <v>16</v>
      </c>
      <c r="AP12814" t="s">
        <v>12424</v>
      </c>
      <c r="AQ12814" t="s">
        <v>11408</v>
      </c>
      <c r="AR12814">
        <v>4100</v>
      </c>
      <c r="AT12814">
        <v>0</v>
      </c>
      <c r="AV12814" t="s">
        <v>9654</v>
      </c>
      <c r="AW12814">
        <v>116100</v>
      </c>
    </row>
    <row r="12815" spans="1:49" x14ac:dyDescent="0.25">
      <c r="A12815">
        <v>4100</v>
      </c>
      <c r="B12815">
        <v>30110</v>
      </c>
      <c r="C12815">
        <v>4043</v>
      </c>
      <c r="D12815">
        <v>410</v>
      </c>
      <c r="E12815" s="124" t="s">
        <v>9653</v>
      </c>
      <c r="F12815" t="str">
        <f t="shared" si="274"/>
        <v>UPSUPS - JACKSONVILLE, FL</v>
      </c>
      <c r="G12815" s="151" t="str">
        <f t="shared" si="273"/>
        <v>UPS</v>
      </c>
      <c r="H12815" s="149" t="s">
        <v>9747</v>
      </c>
      <c r="I12815">
        <v>40008952</v>
      </c>
      <c r="K12815" t="s">
        <v>26476</v>
      </c>
      <c r="L12815" t="s">
        <v>13425</v>
      </c>
      <c r="M12815" t="s">
        <v>12735</v>
      </c>
      <c r="N12815">
        <v>32257</v>
      </c>
      <c r="Q12815" t="s">
        <v>12415</v>
      </c>
      <c r="R12815" t="s">
        <v>12416</v>
      </c>
      <c r="S12815" t="s">
        <v>26477</v>
      </c>
      <c r="U12815" t="s">
        <v>12418</v>
      </c>
      <c r="V12815">
        <v>45</v>
      </c>
      <c r="W12815">
        <v>11</v>
      </c>
      <c r="X12815">
        <v>1</v>
      </c>
      <c r="Y12815" t="s">
        <v>13389</v>
      </c>
      <c r="Z12815" t="s">
        <v>12420</v>
      </c>
      <c r="AA12815" t="s">
        <v>12485</v>
      </c>
      <c r="AB12815" t="s">
        <v>12830</v>
      </c>
      <c r="AC12815">
        <v>2</v>
      </c>
      <c r="AD12815" s="123">
        <v>44099</v>
      </c>
      <c r="AE12815" t="s">
        <v>12486</v>
      </c>
      <c r="AG12815">
        <v>40008952</v>
      </c>
      <c r="AL12815" t="s">
        <v>12830</v>
      </c>
      <c r="AN12815">
        <v>1003106601</v>
      </c>
      <c r="AO12815">
        <v>16</v>
      </c>
      <c r="AP12815" t="s">
        <v>12424</v>
      </c>
      <c r="AQ12815" t="s">
        <v>11408</v>
      </c>
      <c r="AR12815">
        <v>4100</v>
      </c>
      <c r="AT12815">
        <v>0</v>
      </c>
      <c r="AV12815" t="s">
        <v>26478</v>
      </c>
      <c r="AW12815">
        <v>116100</v>
      </c>
    </row>
    <row r="12816" spans="1:49" x14ac:dyDescent="0.25">
      <c r="A12816">
        <v>4100</v>
      </c>
      <c r="B12816">
        <v>30080</v>
      </c>
      <c r="C12816">
        <v>4043</v>
      </c>
      <c r="D12816">
        <v>410</v>
      </c>
      <c r="E12816" s="124" t="s">
        <v>9653</v>
      </c>
      <c r="F12816" t="str">
        <f t="shared" si="274"/>
        <v>UPSUPS - KANSAS CITY, MO</v>
      </c>
      <c r="G12816" s="151" t="str">
        <f t="shared" si="273"/>
        <v>UPS</v>
      </c>
      <c r="H12816" s="149" t="s">
        <v>9748</v>
      </c>
      <c r="I12816">
        <v>40008272</v>
      </c>
      <c r="K12816" t="s">
        <v>26479</v>
      </c>
      <c r="L12816" t="s">
        <v>13326</v>
      </c>
      <c r="M12816" t="s">
        <v>13327</v>
      </c>
      <c r="N12816">
        <v>64120</v>
      </c>
      <c r="Q12816" t="s">
        <v>12415</v>
      </c>
      <c r="R12816" t="s">
        <v>12416</v>
      </c>
      <c r="S12816" t="s">
        <v>26480</v>
      </c>
      <c r="U12816" t="s">
        <v>12418</v>
      </c>
      <c r="V12816">
        <v>45</v>
      </c>
      <c r="W12816">
        <v>11</v>
      </c>
      <c r="X12816">
        <v>1</v>
      </c>
      <c r="Y12816" t="s">
        <v>13389</v>
      </c>
      <c r="Z12816" t="s">
        <v>12420</v>
      </c>
      <c r="AA12816" t="s">
        <v>12429</v>
      </c>
      <c r="AB12816" t="s">
        <v>12422</v>
      </c>
      <c r="AC12816">
        <v>2</v>
      </c>
      <c r="AD12816" s="123">
        <v>43096</v>
      </c>
      <c r="AE12816" t="s">
        <v>12431</v>
      </c>
      <c r="AG12816">
        <v>40008272</v>
      </c>
      <c r="AL12816" t="s">
        <v>12422</v>
      </c>
      <c r="AN12816">
        <v>2609506901</v>
      </c>
      <c r="AO12816">
        <v>16</v>
      </c>
      <c r="AP12816" t="s">
        <v>12424</v>
      </c>
      <c r="AQ12816" t="s">
        <v>11408</v>
      </c>
      <c r="AR12816">
        <v>4100</v>
      </c>
      <c r="AT12816">
        <v>0</v>
      </c>
      <c r="AV12816" t="s">
        <v>9654</v>
      </c>
      <c r="AW12816">
        <v>116100</v>
      </c>
    </row>
    <row r="12817" spans="1:49" x14ac:dyDescent="0.25">
      <c r="A12817">
        <v>4100</v>
      </c>
      <c r="B12817">
        <v>30080</v>
      </c>
      <c r="C12817">
        <v>4043</v>
      </c>
      <c r="D12817">
        <v>410</v>
      </c>
      <c r="E12817" s="124" t="s">
        <v>9653</v>
      </c>
      <c r="F12817" t="str">
        <f t="shared" si="274"/>
        <v>UPSUPS - LA MIRADA, CA</v>
      </c>
      <c r="G12817" s="151" t="str">
        <f t="shared" si="273"/>
        <v>UPS</v>
      </c>
      <c r="H12817" s="149" t="s">
        <v>9749</v>
      </c>
      <c r="I12817">
        <v>40008643</v>
      </c>
      <c r="K12817" t="s">
        <v>26481</v>
      </c>
      <c r="L12817" t="s">
        <v>17879</v>
      </c>
      <c r="M12817" t="s">
        <v>13237</v>
      </c>
      <c r="N12817">
        <v>90638</v>
      </c>
      <c r="Q12817" t="s">
        <v>12415</v>
      </c>
      <c r="R12817" t="s">
        <v>12416</v>
      </c>
      <c r="S12817" t="s">
        <v>26482</v>
      </c>
      <c r="U12817" t="s">
        <v>12418</v>
      </c>
      <c r="V12817">
        <v>45</v>
      </c>
      <c r="W12817">
        <v>11</v>
      </c>
      <c r="X12817">
        <v>1</v>
      </c>
      <c r="Y12817" t="s">
        <v>13389</v>
      </c>
      <c r="Z12817" t="s">
        <v>12420</v>
      </c>
      <c r="AA12817" t="s">
        <v>12485</v>
      </c>
      <c r="AB12817" t="s">
        <v>12830</v>
      </c>
      <c r="AC12817">
        <v>2</v>
      </c>
      <c r="AD12817" s="123">
        <v>43633</v>
      </c>
      <c r="AE12817" t="s">
        <v>12528</v>
      </c>
      <c r="AG12817">
        <v>40008643</v>
      </c>
      <c r="AL12817" t="s">
        <v>12830</v>
      </c>
      <c r="AN12817">
        <v>503740201</v>
      </c>
      <c r="AO12817">
        <v>16</v>
      </c>
      <c r="AP12817" t="s">
        <v>12424</v>
      </c>
      <c r="AQ12817" t="s">
        <v>11408</v>
      </c>
      <c r="AR12817">
        <v>4100</v>
      </c>
      <c r="AT12817">
        <v>0</v>
      </c>
      <c r="AV12817" t="s">
        <v>26483</v>
      </c>
      <c r="AW12817">
        <v>116100</v>
      </c>
    </row>
    <row r="12818" spans="1:49" x14ac:dyDescent="0.25">
      <c r="A12818">
        <v>4100</v>
      </c>
      <c r="B12818">
        <v>30080</v>
      </c>
      <c r="C12818">
        <v>4043</v>
      </c>
      <c r="D12818">
        <v>410</v>
      </c>
      <c r="E12818" s="124" t="s">
        <v>9653</v>
      </c>
      <c r="F12818" t="str">
        <f t="shared" si="274"/>
        <v>UPSUPS - LAREDO, TX</v>
      </c>
      <c r="G12818" s="151" t="str">
        <f t="shared" si="273"/>
        <v>UPS</v>
      </c>
      <c r="H12818" s="149" t="s">
        <v>9750</v>
      </c>
      <c r="I12818">
        <v>40007284</v>
      </c>
      <c r="K12818" t="s">
        <v>26484</v>
      </c>
      <c r="L12818" t="s">
        <v>18711</v>
      </c>
      <c r="M12818" t="s">
        <v>12494</v>
      </c>
      <c r="N12818">
        <v>78045</v>
      </c>
      <c r="Q12818" t="s">
        <v>12415</v>
      </c>
      <c r="R12818" t="s">
        <v>12416</v>
      </c>
      <c r="U12818" t="s">
        <v>12418</v>
      </c>
      <c r="V12818">
        <v>45</v>
      </c>
      <c r="W12818">
        <v>11</v>
      </c>
      <c r="X12818">
        <v>1</v>
      </c>
      <c r="Y12818" t="s">
        <v>13389</v>
      </c>
      <c r="Z12818" t="s">
        <v>12420</v>
      </c>
      <c r="AA12818" t="s">
        <v>12485</v>
      </c>
      <c r="AB12818" t="s">
        <v>12997</v>
      </c>
      <c r="AC12818">
        <v>2</v>
      </c>
      <c r="AD12818" s="123">
        <v>41696</v>
      </c>
      <c r="AE12818" t="s">
        <v>12528</v>
      </c>
      <c r="AG12818">
        <v>40007284</v>
      </c>
      <c r="AL12818" t="s">
        <v>12997</v>
      </c>
      <c r="AN12818">
        <v>4447917401</v>
      </c>
      <c r="AO12818">
        <v>16</v>
      </c>
      <c r="AP12818" t="s">
        <v>12424</v>
      </c>
      <c r="AQ12818" t="s">
        <v>11408</v>
      </c>
      <c r="AR12818">
        <v>4100</v>
      </c>
      <c r="AT12818">
        <v>0</v>
      </c>
      <c r="AV12818" t="s">
        <v>9654</v>
      </c>
      <c r="AW12818">
        <v>116100</v>
      </c>
    </row>
    <row r="12819" spans="1:49" x14ac:dyDescent="0.25">
      <c r="A12819">
        <v>4100</v>
      </c>
      <c r="B12819">
        <v>30080</v>
      </c>
      <c r="C12819">
        <v>4043</v>
      </c>
      <c r="D12819">
        <v>410</v>
      </c>
      <c r="E12819" s="124" t="s">
        <v>9653</v>
      </c>
      <c r="F12819" t="str">
        <f t="shared" si="274"/>
        <v>UPSUPS - LAWNSIDE, NJ</v>
      </c>
      <c r="G12819" s="151" t="str">
        <f t="shared" si="273"/>
        <v>UPS</v>
      </c>
      <c r="H12819" s="149" t="s">
        <v>9751</v>
      </c>
      <c r="I12819">
        <v>40006686</v>
      </c>
      <c r="K12819" t="s">
        <v>26485</v>
      </c>
      <c r="L12819" t="s">
        <v>26486</v>
      </c>
      <c r="M12819" t="s">
        <v>12413</v>
      </c>
      <c r="N12819">
        <v>8045</v>
      </c>
      <c r="Q12819" t="s">
        <v>12415</v>
      </c>
      <c r="R12819" t="s">
        <v>12416</v>
      </c>
      <c r="S12819" t="s">
        <v>26487</v>
      </c>
      <c r="U12819" t="s">
        <v>12418</v>
      </c>
      <c r="V12819">
        <v>45</v>
      </c>
      <c r="W12819">
        <v>11</v>
      </c>
      <c r="X12819">
        <v>1</v>
      </c>
      <c r="Y12819" t="s">
        <v>13389</v>
      </c>
      <c r="Z12819" t="s">
        <v>12420</v>
      </c>
      <c r="AA12819" t="s">
        <v>14498</v>
      </c>
      <c r="AB12819" t="s">
        <v>12997</v>
      </c>
      <c r="AC12819">
        <v>2</v>
      </c>
      <c r="AD12819" s="123">
        <v>40868</v>
      </c>
      <c r="AE12819" t="s">
        <v>12431</v>
      </c>
      <c r="AG12819">
        <v>40006686</v>
      </c>
      <c r="AL12819" t="s">
        <v>12997</v>
      </c>
      <c r="AN12819">
        <v>3100741001</v>
      </c>
      <c r="AO12819">
        <v>16</v>
      </c>
      <c r="AP12819" t="s">
        <v>12424</v>
      </c>
      <c r="AQ12819" t="s">
        <v>11408</v>
      </c>
      <c r="AR12819">
        <v>4100</v>
      </c>
      <c r="AT12819">
        <v>0</v>
      </c>
      <c r="AV12819" t="s">
        <v>9654</v>
      </c>
      <c r="AW12819">
        <v>116100</v>
      </c>
    </row>
    <row r="12820" spans="1:49" x14ac:dyDescent="0.25">
      <c r="A12820">
        <v>4100</v>
      </c>
      <c r="B12820">
        <v>30080</v>
      </c>
      <c r="C12820">
        <v>4043</v>
      </c>
      <c r="D12820">
        <v>410</v>
      </c>
      <c r="E12820" s="124" t="s">
        <v>9653</v>
      </c>
      <c r="F12820" t="str">
        <f t="shared" si="274"/>
        <v>UPSUPS - LENEXA, KS</v>
      </c>
      <c r="G12820" s="151" t="str">
        <f t="shared" si="273"/>
        <v>UPS</v>
      </c>
      <c r="H12820" s="149" t="s">
        <v>9752</v>
      </c>
      <c r="I12820">
        <v>40008512</v>
      </c>
      <c r="K12820" t="s">
        <v>26488</v>
      </c>
      <c r="L12820" t="s">
        <v>16290</v>
      </c>
      <c r="M12820" t="s">
        <v>13999</v>
      </c>
      <c r="N12820">
        <v>66215</v>
      </c>
      <c r="Q12820" t="s">
        <v>12415</v>
      </c>
      <c r="R12820" t="s">
        <v>12416</v>
      </c>
      <c r="S12820" t="s">
        <v>26489</v>
      </c>
      <c r="U12820" t="s">
        <v>12418</v>
      </c>
      <c r="V12820">
        <v>45</v>
      </c>
      <c r="W12820">
        <v>11</v>
      </c>
      <c r="X12820">
        <v>1</v>
      </c>
      <c r="Y12820" t="s">
        <v>13389</v>
      </c>
      <c r="Z12820" t="s">
        <v>12420</v>
      </c>
      <c r="AA12820" t="s">
        <v>12429</v>
      </c>
      <c r="AB12820" t="s">
        <v>12830</v>
      </c>
      <c r="AC12820">
        <v>2</v>
      </c>
      <c r="AD12820" s="123">
        <v>43402</v>
      </c>
      <c r="AE12820" t="s">
        <v>12431</v>
      </c>
      <c r="AG12820">
        <v>40008512</v>
      </c>
      <c r="AL12820" t="s">
        <v>12830</v>
      </c>
      <c r="AN12820">
        <v>1709109001</v>
      </c>
      <c r="AO12820">
        <v>16</v>
      </c>
      <c r="AP12820" t="s">
        <v>12424</v>
      </c>
      <c r="AQ12820" t="s">
        <v>11408</v>
      </c>
      <c r="AR12820">
        <v>4100</v>
      </c>
      <c r="AT12820">
        <v>0</v>
      </c>
      <c r="AV12820" t="s">
        <v>26490</v>
      </c>
      <c r="AW12820">
        <v>116100</v>
      </c>
    </row>
    <row r="12821" spans="1:49" x14ac:dyDescent="0.25">
      <c r="A12821">
        <v>4100</v>
      </c>
      <c r="B12821">
        <v>30080</v>
      </c>
      <c r="C12821">
        <v>4043</v>
      </c>
      <c r="D12821">
        <v>410</v>
      </c>
      <c r="E12821" s="124" t="s">
        <v>9653</v>
      </c>
      <c r="F12821" t="str">
        <f t="shared" si="274"/>
        <v>UPSUPS - LITTLE ROCK, AR</v>
      </c>
      <c r="G12821" s="151" t="str">
        <f t="shared" ref="G12821:G12884" si="275">RIGHT(E12821,LEN(E12821)-3)</f>
        <v>UPS</v>
      </c>
      <c r="H12821" s="149" t="s">
        <v>9753</v>
      </c>
      <c r="I12821">
        <v>40008928</v>
      </c>
      <c r="K12821" t="s">
        <v>26491</v>
      </c>
      <c r="L12821" t="s">
        <v>19110</v>
      </c>
      <c r="M12821" t="s">
        <v>15941</v>
      </c>
      <c r="N12821">
        <v>72206</v>
      </c>
      <c r="Q12821" t="s">
        <v>12415</v>
      </c>
      <c r="R12821" t="s">
        <v>12416</v>
      </c>
      <c r="S12821" t="s">
        <v>26492</v>
      </c>
      <c r="U12821" t="s">
        <v>12418</v>
      </c>
      <c r="V12821">
        <v>45</v>
      </c>
      <c r="W12821">
        <v>11</v>
      </c>
      <c r="X12821">
        <v>1</v>
      </c>
      <c r="Y12821" t="s">
        <v>13389</v>
      </c>
      <c r="Z12821" t="s">
        <v>12420</v>
      </c>
      <c r="AA12821" t="s">
        <v>12485</v>
      </c>
      <c r="AB12821" t="s">
        <v>12830</v>
      </c>
      <c r="AC12821">
        <v>2</v>
      </c>
      <c r="AD12821" s="123">
        <v>44069</v>
      </c>
      <c r="AE12821" t="s">
        <v>12528</v>
      </c>
      <c r="AG12821">
        <v>40008928</v>
      </c>
      <c r="AL12821" t="s">
        <v>12830</v>
      </c>
      <c r="AN12821">
        <v>411903201</v>
      </c>
      <c r="AO12821">
        <v>16</v>
      </c>
      <c r="AP12821" t="s">
        <v>12424</v>
      </c>
      <c r="AQ12821" t="s">
        <v>11408</v>
      </c>
      <c r="AR12821">
        <v>4100</v>
      </c>
      <c r="AT12821">
        <v>0</v>
      </c>
      <c r="AV12821" t="s">
        <v>26493</v>
      </c>
      <c r="AW12821">
        <v>116100</v>
      </c>
    </row>
    <row r="12822" spans="1:49" x14ac:dyDescent="0.25">
      <c r="A12822">
        <v>4100</v>
      </c>
      <c r="B12822">
        <v>30080</v>
      </c>
      <c r="C12822">
        <v>4043</v>
      </c>
      <c r="D12822">
        <v>410</v>
      </c>
      <c r="E12822" s="124" t="s">
        <v>9653</v>
      </c>
      <c r="F12822" t="str">
        <f t="shared" si="274"/>
        <v>UPSUPS - LOCKPORT, IL</v>
      </c>
      <c r="G12822" s="151" t="str">
        <f t="shared" si="275"/>
        <v>UPS</v>
      </c>
      <c r="H12822" s="149" t="s">
        <v>9754</v>
      </c>
      <c r="I12822">
        <v>40008166</v>
      </c>
      <c r="K12822" t="s">
        <v>26494</v>
      </c>
      <c r="L12822" t="s">
        <v>26495</v>
      </c>
      <c r="M12822" t="s">
        <v>12546</v>
      </c>
      <c r="N12822">
        <v>60441</v>
      </c>
      <c r="Q12822" t="s">
        <v>12415</v>
      </c>
      <c r="R12822" t="s">
        <v>12416</v>
      </c>
      <c r="S12822" t="s">
        <v>26496</v>
      </c>
      <c r="U12822" t="s">
        <v>12418</v>
      </c>
      <c r="V12822">
        <v>45</v>
      </c>
      <c r="W12822">
        <v>11</v>
      </c>
      <c r="X12822">
        <v>1</v>
      </c>
      <c r="Y12822" t="s">
        <v>13389</v>
      </c>
      <c r="Z12822" t="s">
        <v>12420</v>
      </c>
      <c r="AA12822" t="s">
        <v>14498</v>
      </c>
      <c r="AB12822" t="s">
        <v>12830</v>
      </c>
      <c r="AC12822">
        <v>2</v>
      </c>
      <c r="AD12822" s="123">
        <v>42914</v>
      </c>
      <c r="AE12822" t="s">
        <v>12431</v>
      </c>
      <c r="AG12822">
        <v>40008166</v>
      </c>
      <c r="AL12822" t="s">
        <v>12830</v>
      </c>
      <c r="AN12822">
        <v>1419716501</v>
      </c>
      <c r="AO12822">
        <v>16</v>
      </c>
      <c r="AP12822" t="s">
        <v>12424</v>
      </c>
      <c r="AQ12822" t="s">
        <v>11408</v>
      </c>
      <c r="AR12822">
        <v>4100</v>
      </c>
      <c r="AT12822">
        <v>0</v>
      </c>
      <c r="AV12822" t="s">
        <v>9654</v>
      </c>
      <c r="AW12822">
        <v>116100</v>
      </c>
    </row>
    <row r="12823" spans="1:49" x14ac:dyDescent="0.25">
      <c r="A12823">
        <v>4100</v>
      </c>
      <c r="B12823">
        <v>30110</v>
      </c>
      <c r="C12823">
        <v>4043</v>
      </c>
      <c r="D12823">
        <v>410</v>
      </c>
      <c r="E12823" s="124" t="s">
        <v>9653</v>
      </c>
      <c r="F12823" t="str">
        <f t="shared" si="274"/>
        <v>UPSUPS - LONGWOOD, FL</v>
      </c>
      <c r="G12823" s="151" t="str">
        <f t="shared" si="275"/>
        <v>UPS</v>
      </c>
      <c r="H12823" s="149" t="s">
        <v>9755</v>
      </c>
      <c r="I12823">
        <v>40009022</v>
      </c>
      <c r="K12823" t="s">
        <v>26497</v>
      </c>
      <c r="L12823" t="s">
        <v>26498</v>
      </c>
      <c r="M12823" t="s">
        <v>12735</v>
      </c>
      <c r="N12823">
        <v>32750</v>
      </c>
      <c r="Q12823" t="s">
        <v>12415</v>
      </c>
      <c r="R12823" t="s">
        <v>12416</v>
      </c>
      <c r="S12823" t="s">
        <v>26499</v>
      </c>
      <c r="U12823" t="s">
        <v>12418</v>
      </c>
      <c r="V12823">
        <v>45</v>
      </c>
      <c r="W12823">
        <v>11</v>
      </c>
      <c r="X12823">
        <v>1</v>
      </c>
      <c r="Y12823" t="s">
        <v>13389</v>
      </c>
      <c r="Z12823" t="s">
        <v>12420</v>
      </c>
      <c r="AA12823" t="s">
        <v>12485</v>
      </c>
      <c r="AB12823" t="s">
        <v>12830</v>
      </c>
      <c r="AC12823">
        <v>2</v>
      </c>
      <c r="AD12823" s="123">
        <v>44223</v>
      </c>
      <c r="AE12823" t="s">
        <v>12528</v>
      </c>
      <c r="AG12823">
        <v>40009022</v>
      </c>
      <c r="AL12823" t="s">
        <v>12830</v>
      </c>
      <c r="AN12823">
        <v>1011719301</v>
      </c>
      <c r="AO12823">
        <v>16</v>
      </c>
      <c r="AP12823" t="s">
        <v>12424</v>
      </c>
      <c r="AQ12823" t="s">
        <v>11408</v>
      </c>
      <c r="AR12823">
        <v>4100</v>
      </c>
      <c r="AT12823">
        <v>0</v>
      </c>
      <c r="AV12823" t="s">
        <v>26500</v>
      </c>
      <c r="AW12823">
        <v>116100</v>
      </c>
    </row>
    <row r="12824" spans="1:49" x14ac:dyDescent="0.25">
      <c r="A12824">
        <v>4100</v>
      </c>
      <c r="B12824">
        <v>30080</v>
      </c>
      <c r="C12824">
        <v>4043</v>
      </c>
      <c r="D12824">
        <v>410</v>
      </c>
      <c r="E12824" s="124" t="s">
        <v>9653</v>
      </c>
      <c r="F12824" t="str">
        <f t="shared" si="274"/>
        <v>UPSUPS - LOS ANGELES, CA / MAIN ST.</v>
      </c>
      <c r="G12824" s="151" t="str">
        <f t="shared" si="275"/>
        <v>UPS</v>
      </c>
      <c r="H12824" s="149" t="s">
        <v>9757</v>
      </c>
      <c r="I12824">
        <v>40008421</v>
      </c>
      <c r="K12824" t="s">
        <v>26501</v>
      </c>
      <c r="L12824" t="s">
        <v>15620</v>
      </c>
      <c r="M12824" t="s">
        <v>13237</v>
      </c>
      <c r="N12824">
        <v>90031</v>
      </c>
      <c r="Q12824" t="s">
        <v>12415</v>
      </c>
      <c r="R12824" t="s">
        <v>12416</v>
      </c>
      <c r="S12824" t="s">
        <v>26502</v>
      </c>
      <c r="U12824" t="s">
        <v>12418</v>
      </c>
      <c r="V12824">
        <v>45</v>
      </c>
      <c r="W12824">
        <v>11</v>
      </c>
      <c r="X12824">
        <v>1</v>
      </c>
      <c r="Y12824" t="s">
        <v>13389</v>
      </c>
      <c r="Z12824" t="s">
        <v>12420</v>
      </c>
      <c r="AA12824" t="s">
        <v>12429</v>
      </c>
      <c r="AB12824" t="s">
        <v>12997</v>
      </c>
      <c r="AC12824">
        <v>2</v>
      </c>
      <c r="AD12824" s="123">
        <v>43298</v>
      </c>
      <c r="AE12824" t="s">
        <v>12431</v>
      </c>
      <c r="AG12824">
        <v>40008421</v>
      </c>
      <c r="AL12824" t="s">
        <v>12997</v>
      </c>
      <c r="AN12824">
        <v>503719001</v>
      </c>
      <c r="AO12824">
        <v>16</v>
      </c>
      <c r="AP12824" t="s">
        <v>12424</v>
      </c>
      <c r="AQ12824" t="s">
        <v>11408</v>
      </c>
      <c r="AR12824">
        <v>4100</v>
      </c>
      <c r="AT12824">
        <v>0</v>
      </c>
      <c r="AV12824" t="s">
        <v>26503</v>
      </c>
      <c r="AW12824">
        <v>116100</v>
      </c>
    </row>
    <row r="12825" spans="1:49" x14ac:dyDescent="0.25">
      <c r="A12825">
        <v>4100</v>
      </c>
      <c r="B12825">
        <v>30080</v>
      </c>
      <c r="C12825">
        <v>4043</v>
      </c>
      <c r="D12825">
        <v>410</v>
      </c>
      <c r="E12825" s="124" t="s">
        <v>9653</v>
      </c>
      <c r="F12825" t="str">
        <f t="shared" si="274"/>
        <v>UPSUPS - LOUISVILLE</v>
      </c>
      <c r="G12825" s="151" t="str">
        <f t="shared" si="275"/>
        <v>UPS</v>
      </c>
      <c r="H12825" s="149" t="s">
        <v>9758</v>
      </c>
      <c r="I12825">
        <v>40001533</v>
      </c>
      <c r="J12825" t="s">
        <v>26504</v>
      </c>
      <c r="K12825" t="s">
        <v>26505</v>
      </c>
      <c r="L12825" t="s">
        <v>14046</v>
      </c>
      <c r="M12825" t="s">
        <v>14047</v>
      </c>
      <c r="N12825" t="s">
        <v>22583</v>
      </c>
      <c r="Q12825" t="s">
        <v>12415</v>
      </c>
      <c r="R12825" t="s">
        <v>12416</v>
      </c>
      <c r="U12825" t="s">
        <v>12418</v>
      </c>
      <c r="V12825">
        <v>45</v>
      </c>
      <c r="W12825">
        <v>11</v>
      </c>
      <c r="X12825">
        <v>1</v>
      </c>
      <c r="Y12825" t="s">
        <v>13389</v>
      </c>
      <c r="Z12825" t="s">
        <v>12420</v>
      </c>
      <c r="AA12825" t="s">
        <v>12421</v>
      </c>
      <c r="AB12825" t="s">
        <v>12830</v>
      </c>
      <c r="AC12825">
        <v>2</v>
      </c>
      <c r="AD12825" s="123">
        <v>39111</v>
      </c>
      <c r="AE12825" t="s">
        <v>12423</v>
      </c>
      <c r="AG12825">
        <v>40001533</v>
      </c>
      <c r="AL12825" t="s">
        <v>12830</v>
      </c>
      <c r="AN12825">
        <v>1811104901</v>
      </c>
      <c r="AO12825">
        <v>16</v>
      </c>
      <c r="AP12825" t="s">
        <v>12424</v>
      </c>
      <c r="AQ12825" t="s">
        <v>11408</v>
      </c>
      <c r="AR12825">
        <v>4100</v>
      </c>
      <c r="AT12825">
        <v>2005</v>
      </c>
      <c r="AV12825" t="s">
        <v>9654</v>
      </c>
      <c r="AW12825">
        <v>116100</v>
      </c>
    </row>
    <row r="12826" spans="1:49" x14ac:dyDescent="0.25">
      <c r="A12826">
        <v>4100</v>
      </c>
      <c r="B12826">
        <v>30080</v>
      </c>
      <c r="C12826">
        <v>4043</v>
      </c>
      <c r="D12826">
        <v>410</v>
      </c>
      <c r="E12826" s="124" t="s">
        <v>9653</v>
      </c>
      <c r="F12826" t="str">
        <f t="shared" si="274"/>
        <v>UPSUPS - McALLEN, TX</v>
      </c>
      <c r="G12826" s="151" t="str">
        <f t="shared" si="275"/>
        <v>UPS</v>
      </c>
      <c r="H12826" s="149" t="s">
        <v>9759</v>
      </c>
      <c r="I12826">
        <v>40008924</v>
      </c>
      <c r="K12826" t="s">
        <v>26506</v>
      </c>
      <c r="L12826" t="s">
        <v>18707</v>
      </c>
      <c r="M12826" t="s">
        <v>12494</v>
      </c>
      <c r="N12826">
        <v>78501</v>
      </c>
      <c r="Q12826" t="s">
        <v>12415</v>
      </c>
      <c r="R12826" t="s">
        <v>12416</v>
      </c>
      <c r="S12826" t="s">
        <v>26507</v>
      </c>
      <c r="U12826" t="s">
        <v>12418</v>
      </c>
      <c r="V12826">
        <v>45</v>
      </c>
      <c r="W12826">
        <v>11</v>
      </c>
      <c r="X12826">
        <v>1</v>
      </c>
      <c r="Y12826" t="s">
        <v>13389</v>
      </c>
      <c r="Z12826" t="s">
        <v>12420</v>
      </c>
      <c r="AA12826" t="s">
        <v>12485</v>
      </c>
      <c r="AB12826" t="s">
        <v>12830</v>
      </c>
      <c r="AC12826">
        <v>2</v>
      </c>
      <c r="AD12826" s="123">
        <v>44060</v>
      </c>
      <c r="AE12826" t="s">
        <v>12528</v>
      </c>
      <c r="AG12826">
        <v>40008924</v>
      </c>
      <c r="AL12826" t="s">
        <v>12830</v>
      </c>
      <c r="AN12826">
        <v>4421519101</v>
      </c>
      <c r="AO12826">
        <v>16</v>
      </c>
      <c r="AP12826" t="s">
        <v>12424</v>
      </c>
      <c r="AQ12826" t="s">
        <v>11408</v>
      </c>
      <c r="AR12826">
        <v>4100</v>
      </c>
      <c r="AT12826">
        <v>0</v>
      </c>
      <c r="AV12826" t="s">
        <v>26508</v>
      </c>
      <c r="AW12826">
        <v>116100</v>
      </c>
    </row>
    <row r="12827" spans="1:49" x14ac:dyDescent="0.25">
      <c r="A12827">
        <v>4100</v>
      </c>
      <c r="B12827">
        <v>30080</v>
      </c>
      <c r="C12827">
        <v>4043</v>
      </c>
      <c r="D12827">
        <v>410</v>
      </c>
      <c r="E12827" s="124" t="s">
        <v>9653</v>
      </c>
      <c r="F12827" t="str">
        <f t="shared" si="274"/>
        <v>UPSUPS - METRO QUEENS</v>
      </c>
      <c r="G12827" s="151" t="str">
        <f t="shared" si="275"/>
        <v>UPS</v>
      </c>
      <c r="H12827" s="149" t="s">
        <v>9760</v>
      </c>
      <c r="I12827">
        <v>40008746</v>
      </c>
      <c r="K12827" t="s">
        <v>26509</v>
      </c>
      <c r="L12827" t="s">
        <v>12587</v>
      </c>
      <c r="M12827" t="s">
        <v>12445</v>
      </c>
      <c r="N12827">
        <v>11378</v>
      </c>
      <c r="Q12827" t="s">
        <v>12415</v>
      </c>
      <c r="R12827" t="s">
        <v>12416</v>
      </c>
      <c r="S12827" t="s">
        <v>26510</v>
      </c>
      <c r="U12827" t="s">
        <v>12418</v>
      </c>
      <c r="W12827">
        <v>11</v>
      </c>
      <c r="X12827">
        <v>1</v>
      </c>
      <c r="Y12827" t="s">
        <v>13389</v>
      </c>
      <c r="Z12827" t="s">
        <v>12420</v>
      </c>
      <c r="AA12827" t="s">
        <v>12485</v>
      </c>
      <c r="AB12827" t="s">
        <v>12997</v>
      </c>
      <c r="AC12827">
        <v>2</v>
      </c>
      <c r="AD12827" s="123">
        <v>43791</v>
      </c>
      <c r="AE12827" t="s">
        <v>12528</v>
      </c>
      <c r="AG12827">
        <v>40008746</v>
      </c>
      <c r="AL12827" t="s">
        <v>12997</v>
      </c>
      <c r="AN12827">
        <v>3308120101</v>
      </c>
      <c r="AP12827" t="s">
        <v>12424</v>
      </c>
      <c r="AQ12827" t="s">
        <v>11408</v>
      </c>
      <c r="AR12827">
        <v>4100</v>
      </c>
      <c r="AT12827">
        <v>0</v>
      </c>
      <c r="AV12827" t="s">
        <v>26511</v>
      </c>
      <c r="AW12827">
        <v>116100</v>
      </c>
    </row>
    <row r="12828" spans="1:49" x14ac:dyDescent="0.25">
      <c r="A12828">
        <v>4100</v>
      </c>
      <c r="B12828">
        <v>30080</v>
      </c>
      <c r="C12828">
        <v>4043</v>
      </c>
      <c r="D12828">
        <v>410</v>
      </c>
      <c r="E12828" s="124" t="s">
        <v>9653</v>
      </c>
      <c r="F12828" t="str">
        <f t="shared" si="274"/>
        <v>UPSUPS - MIAMI, FL</v>
      </c>
      <c r="G12828" s="151" t="str">
        <f t="shared" si="275"/>
        <v>UPS</v>
      </c>
      <c r="H12828" s="149" t="s">
        <v>9761</v>
      </c>
      <c r="I12828">
        <v>40008525</v>
      </c>
      <c r="K12828" t="s">
        <v>26512</v>
      </c>
      <c r="L12828" t="s">
        <v>14008</v>
      </c>
      <c r="M12828" t="s">
        <v>12735</v>
      </c>
      <c r="N12828">
        <v>33182</v>
      </c>
      <c r="Q12828" t="s">
        <v>12415</v>
      </c>
      <c r="R12828" t="s">
        <v>12416</v>
      </c>
      <c r="S12828" t="s">
        <v>26513</v>
      </c>
      <c r="U12828" t="s">
        <v>12418</v>
      </c>
      <c r="V12828">
        <v>45</v>
      </c>
      <c r="W12828">
        <v>11</v>
      </c>
      <c r="X12828">
        <v>1</v>
      </c>
      <c r="Y12828" t="s">
        <v>13389</v>
      </c>
      <c r="Z12828" t="s">
        <v>12420</v>
      </c>
      <c r="AA12828" t="s">
        <v>12429</v>
      </c>
      <c r="AB12828" t="s">
        <v>12830</v>
      </c>
      <c r="AC12828">
        <v>2</v>
      </c>
      <c r="AD12828" s="123">
        <v>43413</v>
      </c>
      <c r="AE12828" t="s">
        <v>12431</v>
      </c>
      <c r="AG12828">
        <v>40008525</v>
      </c>
      <c r="AL12828" t="s">
        <v>12830</v>
      </c>
      <c r="AN12828">
        <v>1002509201</v>
      </c>
      <c r="AO12828">
        <v>16</v>
      </c>
      <c r="AP12828" t="s">
        <v>12424</v>
      </c>
      <c r="AQ12828" t="s">
        <v>11408</v>
      </c>
      <c r="AR12828">
        <v>4100</v>
      </c>
      <c r="AT12828">
        <v>0</v>
      </c>
      <c r="AV12828" t="s">
        <v>26514</v>
      </c>
      <c r="AW12828">
        <v>116100</v>
      </c>
    </row>
    <row r="12829" spans="1:49" x14ac:dyDescent="0.25">
      <c r="A12829">
        <v>4100</v>
      </c>
      <c r="B12829">
        <v>30080</v>
      </c>
      <c r="C12829">
        <v>4043</v>
      </c>
      <c r="D12829">
        <v>410</v>
      </c>
      <c r="E12829" s="124" t="s">
        <v>9653</v>
      </c>
      <c r="F12829" t="str">
        <f t="shared" si="274"/>
        <v>UPSUPS - MIDDLEBURG HEIGHTS, OH</v>
      </c>
      <c r="G12829" s="151" t="str">
        <f t="shared" si="275"/>
        <v>UPS</v>
      </c>
      <c r="H12829" s="149" t="s">
        <v>9762</v>
      </c>
      <c r="I12829">
        <v>40006649</v>
      </c>
      <c r="K12829" t="s">
        <v>26515</v>
      </c>
      <c r="L12829" t="s">
        <v>26516</v>
      </c>
      <c r="M12829" t="s">
        <v>12521</v>
      </c>
      <c r="N12829">
        <v>44130</v>
      </c>
      <c r="Q12829" t="s">
        <v>12415</v>
      </c>
      <c r="R12829" t="s">
        <v>12416</v>
      </c>
      <c r="S12829" t="s">
        <v>26517</v>
      </c>
      <c r="U12829" t="s">
        <v>12418</v>
      </c>
      <c r="V12829">
        <v>45</v>
      </c>
      <c r="W12829">
        <v>11</v>
      </c>
      <c r="X12829">
        <v>1</v>
      </c>
      <c r="Y12829" t="s">
        <v>13389</v>
      </c>
      <c r="Z12829" t="s">
        <v>12420</v>
      </c>
      <c r="AA12829" t="s">
        <v>14498</v>
      </c>
      <c r="AB12829" t="s">
        <v>12997</v>
      </c>
      <c r="AC12829">
        <v>2</v>
      </c>
      <c r="AD12829" s="123">
        <v>40807</v>
      </c>
      <c r="AE12829" t="s">
        <v>12431</v>
      </c>
      <c r="AG12829">
        <v>40006649</v>
      </c>
      <c r="AL12829" t="s">
        <v>12997</v>
      </c>
      <c r="AN12829">
        <v>3603515801</v>
      </c>
      <c r="AO12829">
        <v>16</v>
      </c>
      <c r="AP12829" t="s">
        <v>12424</v>
      </c>
      <c r="AQ12829" t="s">
        <v>11408</v>
      </c>
      <c r="AR12829">
        <v>4100</v>
      </c>
      <c r="AT12829">
        <v>0</v>
      </c>
      <c r="AV12829" t="s">
        <v>9654</v>
      </c>
      <c r="AW12829">
        <v>116100</v>
      </c>
    </row>
    <row r="12830" spans="1:49" x14ac:dyDescent="0.25">
      <c r="A12830">
        <v>4100</v>
      </c>
      <c r="B12830">
        <v>30080</v>
      </c>
      <c r="C12830">
        <v>4043</v>
      </c>
      <c r="D12830">
        <v>410</v>
      </c>
      <c r="E12830" s="124" t="s">
        <v>9653</v>
      </c>
      <c r="F12830" t="str">
        <f t="shared" si="274"/>
        <v>UPSUPS - MINNEAPOLIS, MN</v>
      </c>
      <c r="G12830" s="151" t="str">
        <f t="shared" si="275"/>
        <v>UPS</v>
      </c>
      <c r="H12830" s="149" t="s">
        <v>9764</v>
      </c>
      <c r="I12830">
        <v>40006683</v>
      </c>
      <c r="K12830" t="s">
        <v>26518</v>
      </c>
      <c r="L12830" t="s">
        <v>14859</v>
      </c>
      <c r="M12830" t="s">
        <v>12976</v>
      </c>
      <c r="N12830">
        <v>55413</v>
      </c>
      <c r="Q12830" t="s">
        <v>12415</v>
      </c>
      <c r="R12830" t="s">
        <v>12416</v>
      </c>
      <c r="U12830" t="s">
        <v>12418</v>
      </c>
      <c r="V12830">
        <v>45</v>
      </c>
      <c r="W12830">
        <v>11</v>
      </c>
      <c r="X12830">
        <v>1</v>
      </c>
      <c r="Y12830" t="s">
        <v>13389</v>
      </c>
      <c r="Z12830" t="s">
        <v>12420</v>
      </c>
      <c r="AA12830" t="s">
        <v>14498</v>
      </c>
      <c r="AB12830" t="s">
        <v>12997</v>
      </c>
      <c r="AC12830">
        <v>2</v>
      </c>
      <c r="AD12830" s="123">
        <v>40863</v>
      </c>
      <c r="AE12830" t="s">
        <v>12431</v>
      </c>
      <c r="AG12830">
        <v>40006683</v>
      </c>
      <c r="AL12830" t="s">
        <v>12997</v>
      </c>
      <c r="AN12830">
        <v>2405306501</v>
      </c>
      <c r="AO12830">
        <v>16</v>
      </c>
      <c r="AP12830" t="s">
        <v>12424</v>
      </c>
      <c r="AQ12830" t="s">
        <v>11408</v>
      </c>
      <c r="AR12830">
        <v>4100</v>
      </c>
      <c r="AT12830">
        <v>0</v>
      </c>
      <c r="AV12830" t="s">
        <v>9654</v>
      </c>
      <c r="AW12830">
        <v>116100</v>
      </c>
    </row>
    <row r="12831" spans="1:49" x14ac:dyDescent="0.25">
      <c r="A12831">
        <v>4100</v>
      </c>
      <c r="B12831">
        <v>30080</v>
      </c>
      <c r="C12831">
        <v>4043</v>
      </c>
      <c r="D12831">
        <v>410</v>
      </c>
      <c r="E12831" s="124" t="s">
        <v>9653</v>
      </c>
      <c r="F12831" t="str">
        <f t="shared" si="274"/>
        <v>UPSUPS - MONTGOMERY, AL</v>
      </c>
      <c r="G12831" s="151" t="str">
        <f t="shared" si="275"/>
        <v>UPS</v>
      </c>
      <c r="H12831" s="149" t="s">
        <v>9765</v>
      </c>
      <c r="I12831">
        <v>40000865</v>
      </c>
      <c r="K12831" t="s">
        <v>26519</v>
      </c>
      <c r="L12831" t="s">
        <v>12612</v>
      </c>
      <c r="M12831" t="s">
        <v>12995</v>
      </c>
      <c r="N12831">
        <v>36104</v>
      </c>
      <c r="Q12831" t="s">
        <v>12415</v>
      </c>
      <c r="R12831" t="s">
        <v>12416</v>
      </c>
      <c r="S12831" t="s">
        <v>26520</v>
      </c>
      <c r="U12831" t="s">
        <v>12418</v>
      </c>
      <c r="V12831">
        <v>45</v>
      </c>
      <c r="W12831">
        <v>11</v>
      </c>
      <c r="X12831">
        <v>1</v>
      </c>
      <c r="Y12831" t="s">
        <v>13389</v>
      </c>
      <c r="Z12831" t="s">
        <v>12420</v>
      </c>
      <c r="AA12831" t="s">
        <v>12421</v>
      </c>
      <c r="AB12831" t="s">
        <v>12830</v>
      </c>
      <c r="AC12831">
        <v>2</v>
      </c>
      <c r="AD12831" s="123">
        <v>39111</v>
      </c>
      <c r="AE12831" t="s">
        <v>12423</v>
      </c>
      <c r="AG12831">
        <v>40000865</v>
      </c>
      <c r="AL12831" t="s">
        <v>12830</v>
      </c>
      <c r="AN12831">
        <v>110107401</v>
      </c>
      <c r="AO12831">
        <v>16</v>
      </c>
      <c r="AP12831" t="s">
        <v>12424</v>
      </c>
      <c r="AQ12831" t="s">
        <v>11408</v>
      </c>
      <c r="AR12831">
        <v>4100</v>
      </c>
      <c r="AT12831">
        <v>2005</v>
      </c>
      <c r="AV12831" t="s">
        <v>26521</v>
      </c>
      <c r="AW12831">
        <v>116100</v>
      </c>
    </row>
    <row r="12832" spans="1:49" x14ac:dyDescent="0.25">
      <c r="A12832">
        <v>4100</v>
      </c>
      <c r="B12832">
        <v>30080</v>
      </c>
      <c r="C12832">
        <v>4043</v>
      </c>
      <c r="D12832">
        <v>410</v>
      </c>
      <c r="E12832" s="124" t="s">
        <v>9653</v>
      </c>
      <c r="F12832" t="str">
        <f t="shared" si="274"/>
        <v>UPSUPS - NASHVILLE, TN</v>
      </c>
      <c r="G12832" s="151" t="str">
        <f t="shared" si="275"/>
        <v>UPS</v>
      </c>
      <c r="H12832" s="149" t="s">
        <v>9766</v>
      </c>
      <c r="I12832">
        <v>40008172</v>
      </c>
      <c r="K12832" t="s">
        <v>26522</v>
      </c>
      <c r="L12832" t="s">
        <v>12702</v>
      </c>
      <c r="M12832" t="s">
        <v>12703</v>
      </c>
      <c r="N12832">
        <v>37210</v>
      </c>
      <c r="Q12832" t="s">
        <v>12415</v>
      </c>
      <c r="R12832" t="s">
        <v>12416</v>
      </c>
      <c r="S12832" t="s">
        <v>26523</v>
      </c>
      <c r="U12832" t="s">
        <v>12418</v>
      </c>
      <c r="V12832">
        <v>45</v>
      </c>
      <c r="W12832">
        <v>11</v>
      </c>
      <c r="X12832">
        <v>1</v>
      </c>
      <c r="Y12832" t="s">
        <v>13389</v>
      </c>
      <c r="Z12832" t="s">
        <v>12420</v>
      </c>
      <c r="AA12832" t="s">
        <v>12429</v>
      </c>
      <c r="AB12832" t="s">
        <v>12830</v>
      </c>
      <c r="AC12832">
        <v>2</v>
      </c>
      <c r="AD12832" s="123">
        <v>42923</v>
      </c>
      <c r="AE12832" t="s">
        <v>12431</v>
      </c>
      <c r="AG12832">
        <v>40008172</v>
      </c>
      <c r="AL12832" t="s">
        <v>12830</v>
      </c>
      <c r="AN12832">
        <v>4303706201</v>
      </c>
      <c r="AO12832">
        <v>16</v>
      </c>
      <c r="AP12832" t="s">
        <v>12424</v>
      </c>
      <c r="AQ12832" t="s">
        <v>11408</v>
      </c>
      <c r="AR12832">
        <v>4100</v>
      </c>
      <c r="AT12832">
        <v>0</v>
      </c>
      <c r="AV12832" t="s">
        <v>9654</v>
      </c>
      <c r="AW12832">
        <v>116100</v>
      </c>
    </row>
    <row r="12833" spans="1:49" x14ac:dyDescent="0.25">
      <c r="A12833">
        <v>4100</v>
      </c>
      <c r="B12833">
        <v>30080</v>
      </c>
      <c r="C12833">
        <v>4043</v>
      </c>
      <c r="D12833">
        <v>410</v>
      </c>
      <c r="E12833" s="124" t="s">
        <v>9653</v>
      </c>
      <c r="F12833" t="str">
        <f t="shared" si="274"/>
        <v>UPSUPS - NEW CASTLE, DE</v>
      </c>
      <c r="G12833" s="151" t="str">
        <f t="shared" si="275"/>
        <v>UPS</v>
      </c>
      <c r="H12833" s="149" t="s">
        <v>9767</v>
      </c>
      <c r="I12833">
        <v>40008965</v>
      </c>
      <c r="K12833" t="s">
        <v>26524</v>
      </c>
      <c r="L12833" t="s">
        <v>20530</v>
      </c>
      <c r="M12833" t="s">
        <v>17207</v>
      </c>
      <c r="N12833">
        <v>19720</v>
      </c>
      <c r="Q12833" t="s">
        <v>12415</v>
      </c>
      <c r="R12833" t="s">
        <v>12416</v>
      </c>
      <c r="S12833" t="s">
        <v>26525</v>
      </c>
      <c r="U12833" t="s">
        <v>12418</v>
      </c>
      <c r="V12833">
        <v>45</v>
      </c>
      <c r="W12833">
        <v>11</v>
      </c>
      <c r="X12833">
        <v>1</v>
      </c>
      <c r="Y12833" t="s">
        <v>13389</v>
      </c>
      <c r="Z12833" t="s">
        <v>12420</v>
      </c>
      <c r="AA12833" t="s">
        <v>12485</v>
      </c>
      <c r="AB12833" t="s">
        <v>12830</v>
      </c>
      <c r="AC12833">
        <v>2</v>
      </c>
      <c r="AD12833" s="123">
        <v>44124</v>
      </c>
      <c r="AE12833" t="s">
        <v>12528</v>
      </c>
      <c r="AG12833">
        <v>40008965</v>
      </c>
      <c r="AL12833" t="s">
        <v>12830</v>
      </c>
      <c r="AN12833">
        <v>800300601</v>
      </c>
      <c r="AO12833">
        <v>16</v>
      </c>
      <c r="AP12833" t="s">
        <v>12424</v>
      </c>
      <c r="AQ12833" t="s">
        <v>11408</v>
      </c>
      <c r="AR12833">
        <v>4100</v>
      </c>
      <c r="AT12833">
        <v>0</v>
      </c>
      <c r="AV12833" t="s">
        <v>26526</v>
      </c>
      <c r="AW12833">
        <v>116100</v>
      </c>
    </row>
    <row r="12834" spans="1:49" x14ac:dyDescent="0.25">
      <c r="A12834">
        <v>4100</v>
      </c>
      <c r="B12834">
        <v>30080</v>
      </c>
      <c r="C12834">
        <v>4043</v>
      </c>
      <c r="D12834">
        <v>410</v>
      </c>
      <c r="E12834" s="124" t="s">
        <v>9653</v>
      </c>
      <c r="F12834" t="str">
        <f t="shared" si="274"/>
        <v>UPSUPS - NEW ORLEANS, LA</v>
      </c>
      <c r="G12834" s="151" t="str">
        <f t="shared" si="275"/>
        <v>UPS</v>
      </c>
      <c r="H12834" s="149" t="s">
        <v>9768</v>
      </c>
      <c r="I12834">
        <v>40006600</v>
      </c>
      <c r="K12834" t="s">
        <v>26527</v>
      </c>
      <c r="L12834" t="s">
        <v>19244</v>
      </c>
      <c r="M12834" t="s">
        <v>13201</v>
      </c>
      <c r="N12834">
        <v>70126</v>
      </c>
      <c r="Q12834" t="s">
        <v>12415</v>
      </c>
      <c r="R12834" t="s">
        <v>12416</v>
      </c>
      <c r="S12834" t="s">
        <v>26528</v>
      </c>
      <c r="U12834" t="s">
        <v>12418</v>
      </c>
      <c r="V12834">
        <v>45</v>
      </c>
      <c r="W12834">
        <v>11</v>
      </c>
      <c r="X12834">
        <v>1</v>
      </c>
      <c r="Y12834" t="s">
        <v>13389</v>
      </c>
      <c r="Z12834" t="s">
        <v>12420</v>
      </c>
      <c r="AA12834" t="s">
        <v>14498</v>
      </c>
      <c r="AB12834" t="s">
        <v>12997</v>
      </c>
      <c r="AC12834">
        <v>2</v>
      </c>
      <c r="AD12834" s="123">
        <v>40723</v>
      </c>
      <c r="AE12834" t="s">
        <v>12431</v>
      </c>
      <c r="AG12834">
        <v>40006600</v>
      </c>
      <c r="AL12834" t="s">
        <v>12997</v>
      </c>
      <c r="AN12834">
        <v>1907106601</v>
      </c>
      <c r="AO12834">
        <v>16</v>
      </c>
      <c r="AP12834" t="s">
        <v>12424</v>
      </c>
      <c r="AQ12834" t="s">
        <v>11408</v>
      </c>
      <c r="AR12834">
        <v>4100</v>
      </c>
      <c r="AT12834">
        <v>0</v>
      </c>
      <c r="AV12834" t="s">
        <v>9654</v>
      </c>
      <c r="AW12834">
        <v>116100</v>
      </c>
    </row>
    <row r="12835" spans="1:49" x14ac:dyDescent="0.25">
      <c r="A12835">
        <v>4100</v>
      </c>
      <c r="B12835">
        <v>30080</v>
      </c>
      <c r="C12835">
        <v>4043</v>
      </c>
      <c r="D12835">
        <v>410</v>
      </c>
      <c r="E12835" s="124" t="s">
        <v>9653</v>
      </c>
      <c r="F12835" t="str">
        <f t="shared" si="274"/>
        <v>UPSUPS - NORTH CHESTERFIELD, VA</v>
      </c>
      <c r="G12835" s="151" t="str">
        <f t="shared" si="275"/>
        <v>UPS</v>
      </c>
      <c r="H12835" s="149" t="s">
        <v>9769</v>
      </c>
      <c r="I12835">
        <v>40008970</v>
      </c>
      <c r="K12835" t="s">
        <v>26529</v>
      </c>
      <c r="L12835" t="s">
        <v>26530</v>
      </c>
      <c r="M12835" t="s">
        <v>16547</v>
      </c>
      <c r="N12835">
        <v>23237</v>
      </c>
      <c r="Q12835" t="s">
        <v>12415</v>
      </c>
      <c r="R12835" t="s">
        <v>12416</v>
      </c>
      <c r="S12835" t="s">
        <v>26531</v>
      </c>
      <c r="U12835" t="s">
        <v>12418</v>
      </c>
      <c r="V12835">
        <v>45</v>
      </c>
      <c r="W12835">
        <v>11</v>
      </c>
      <c r="X12835">
        <v>1</v>
      </c>
      <c r="Y12835" t="s">
        <v>13389</v>
      </c>
      <c r="Z12835" t="s">
        <v>12420</v>
      </c>
      <c r="AA12835" t="s">
        <v>12485</v>
      </c>
      <c r="AB12835" t="s">
        <v>12830</v>
      </c>
      <c r="AC12835">
        <v>2</v>
      </c>
      <c r="AD12835" s="123">
        <v>44131</v>
      </c>
      <c r="AE12835" t="s">
        <v>12528</v>
      </c>
      <c r="AG12835">
        <v>40008970</v>
      </c>
      <c r="AL12835" t="s">
        <v>12830</v>
      </c>
      <c r="AN12835">
        <v>4704114601</v>
      </c>
      <c r="AO12835">
        <v>16</v>
      </c>
      <c r="AP12835" t="s">
        <v>12424</v>
      </c>
      <c r="AQ12835" t="s">
        <v>11408</v>
      </c>
      <c r="AR12835">
        <v>4100</v>
      </c>
      <c r="AT12835">
        <v>0</v>
      </c>
      <c r="AV12835" t="s">
        <v>26532</v>
      </c>
      <c r="AW12835">
        <v>116100</v>
      </c>
    </row>
    <row r="12836" spans="1:49" x14ac:dyDescent="0.25">
      <c r="A12836">
        <v>4100</v>
      </c>
      <c r="B12836">
        <v>30080</v>
      </c>
      <c r="C12836">
        <v>4043</v>
      </c>
      <c r="D12836">
        <v>410</v>
      </c>
      <c r="E12836" s="124" t="s">
        <v>9653</v>
      </c>
      <c r="F12836" t="str">
        <f t="shared" si="274"/>
        <v>UPSUPS - NORTH HAVEN, CT</v>
      </c>
      <c r="G12836" s="151" t="str">
        <f t="shared" si="275"/>
        <v>UPS</v>
      </c>
      <c r="H12836" s="149" t="s">
        <v>9770</v>
      </c>
      <c r="I12836">
        <v>40008118</v>
      </c>
      <c r="K12836" t="s">
        <v>26533</v>
      </c>
      <c r="L12836" t="s">
        <v>25047</v>
      </c>
      <c r="M12836" t="s">
        <v>17430</v>
      </c>
      <c r="N12836">
        <v>6473</v>
      </c>
      <c r="Q12836" t="s">
        <v>12415</v>
      </c>
      <c r="R12836" t="s">
        <v>12416</v>
      </c>
      <c r="S12836" t="s">
        <v>26534</v>
      </c>
      <c r="U12836" t="s">
        <v>12418</v>
      </c>
      <c r="V12836">
        <v>45</v>
      </c>
      <c r="W12836">
        <v>11</v>
      </c>
      <c r="X12836">
        <v>1</v>
      </c>
      <c r="Y12836" t="s">
        <v>13389</v>
      </c>
      <c r="Z12836" t="s">
        <v>12420</v>
      </c>
      <c r="AA12836" t="s">
        <v>14498</v>
      </c>
      <c r="AB12836" t="s">
        <v>12997</v>
      </c>
      <c r="AC12836">
        <v>2</v>
      </c>
      <c r="AD12836" s="123">
        <v>42864</v>
      </c>
      <c r="AE12836" t="s">
        <v>12431</v>
      </c>
      <c r="AG12836">
        <v>40008118</v>
      </c>
      <c r="AL12836" t="s">
        <v>12997</v>
      </c>
      <c r="AN12836">
        <v>700909201</v>
      </c>
      <c r="AO12836">
        <v>16</v>
      </c>
      <c r="AP12836" t="s">
        <v>12424</v>
      </c>
      <c r="AQ12836" t="s">
        <v>11408</v>
      </c>
      <c r="AR12836">
        <v>4100</v>
      </c>
      <c r="AT12836">
        <v>0</v>
      </c>
      <c r="AV12836" t="s">
        <v>9654</v>
      </c>
      <c r="AW12836">
        <v>116100</v>
      </c>
    </row>
    <row r="12837" spans="1:49" x14ac:dyDescent="0.25">
      <c r="A12837">
        <v>4100</v>
      </c>
      <c r="B12837">
        <v>30080</v>
      </c>
      <c r="C12837">
        <v>4043</v>
      </c>
      <c r="D12837">
        <v>410</v>
      </c>
      <c r="E12837" s="124" t="s">
        <v>9653</v>
      </c>
      <c r="F12837" t="str">
        <f t="shared" si="274"/>
        <v>UPSUPS - ONTARIO, CA</v>
      </c>
      <c r="G12837" s="151" t="str">
        <f t="shared" si="275"/>
        <v>UPS</v>
      </c>
      <c r="H12837" s="149" t="s">
        <v>9771</v>
      </c>
      <c r="I12837">
        <v>40007488</v>
      </c>
      <c r="K12837" t="s">
        <v>26535</v>
      </c>
      <c r="L12837" t="s">
        <v>17784</v>
      </c>
      <c r="M12837" t="s">
        <v>13237</v>
      </c>
      <c r="N12837">
        <v>91761</v>
      </c>
      <c r="Q12837" t="s">
        <v>12415</v>
      </c>
      <c r="R12837" t="s">
        <v>12416</v>
      </c>
      <c r="S12837" t="s">
        <v>26536</v>
      </c>
      <c r="U12837" t="s">
        <v>12418</v>
      </c>
      <c r="V12837">
        <v>45</v>
      </c>
      <c r="W12837">
        <v>11</v>
      </c>
      <c r="X12837">
        <v>1</v>
      </c>
      <c r="Y12837" t="s">
        <v>13389</v>
      </c>
      <c r="Z12837" t="s">
        <v>12420</v>
      </c>
      <c r="AA12837" t="s">
        <v>12429</v>
      </c>
      <c r="AB12837" t="s">
        <v>12997</v>
      </c>
      <c r="AC12837">
        <v>2</v>
      </c>
      <c r="AD12837" s="123">
        <v>42025</v>
      </c>
      <c r="AE12837" t="s">
        <v>12431</v>
      </c>
      <c r="AG12837">
        <v>40007488</v>
      </c>
      <c r="AL12837" t="s">
        <v>12997</v>
      </c>
      <c r="AN12837">
        <v>507123901</v>
      </c>
      <c r="AO12837">
        <v>16</v>
      </c>
      <c r="AP12837" t="s">
        <v>12424</v>
      </c>
      <c r="AQ12837" t="s">
        <v>11408</v>
      </c>
      <c r="AR12837">
        <v>4100</v>
      </c>
      <c r="AT12837">
        <v>0</v>
      </c>
      <c r="AV12837" t="s">
        <v>9654</v>
      </c>
      <c r="AW12837">
        <v>116100</v>
      </c>
    </row>
    <row r="12838" spans="1:49" x14ac:dyDescent="0.25">
      <c r="A12838">
        <v>4100</v>
      </c>
      <c r="B12838">
        <v>30080</v>
      </c>
      <c r="C12838">
        <v>4043</v>
      </c>
      <c r="D12838">
        <v>410</v>
      </c>
      <c r="E12838" s="124" t="s">
        <v>9653</v>
      </c>
      <c r="F12838" t="str">
        <f t="shared" si="274"/>
        <v>UPSUPS - PALATINE</v>
      </c>
      <c r="G12838" s="151" t="str">
        <f t="shared" si="275"/>
        <v>UPS</v>
      </c>
      <c r="H12838" s="149" t="s">
        <v>9772</v>
      </c>
      <c r="I12838">
        <v>40005607</v>
      </c>
      <c r="K12838" t="s">
        <v>26537</v>
      </c>
      <c r="L12838" t="s">
        <v>12821</v>
      </c>
      <c r="M12838" t="s">
        <v>12546</v>
      </c>
      <c r="N12838">
        <v>60074</v>
      </c>
      <c r="Q12838" t="s">
        <v>12415</v>
      </c>
      <c r="R12838" t="s">
        <v>12416</v>
      </c>
      <c r="S12838" t="s">
        <v>26538</v>
      </c>
      <c r="U12838" t="s">
        <v>12418</v>
      </c>
      <c r="V12838">
        <v>45</v>
      </c>
      <c r="W12838">
        <v>11</v>
      </c>
      <c r="X12838">
        <v>1</v>
      </c>
      <c r="Y12838" t="s">
        <v>13389</v>
      </c>
      <c r="Z12838" t="s">
        <v>12420</v>
      </c>
      <c r="AA12838" t="s">
        <v>14498</v>
      </c>
      <c r="AB12838" t="s">
        <v>12997</v>
      </c>
      <c r="AC12838">
        <v>2</v>
      </c>
      <c r="AD12838" s="123">
        <v>39766</v>
      </c>
      <c r="AE12838" t="s">
        <v>12431</v>
      </c>
      <c r="AG12838">
        <v>40005607</v>
      </c>
      <c r="AL12838" t="s">
        <v>12997</v>
      </c>
      <c r="AN12838">
        <v>1403122301</v>
      </c>
      <c r="AO12838">
        <v>16</v>
      </c>
      <c r="AP12838" t="s">
        <v>12424</v>
      </c>
      <c r="AQ12838" t="s">
        <v>11408</v>
      </c>
      <c r="AR12838">
        <v>4100</v>
      </c>
      <c r="AT12838">
        <v>0</v>
      </c>
      <c r="AV12838" t="s">
        <v>9654</v>
      </c>
      <c r="AW12838">
        <v>116100</v>
      </c>
    </row>
    <row r="12839" spans="1:49" x14ac:dyDescent="0.25">
      <c r="A12839">
        <v>4100</v>
      </c>
      <c r="B12839">
        <v>30080</v>
      </c>
      <c r="C12839">
        <v>4043</v>
      </c>
      <c r="D12839">
        <v>410</v>
      </c>
      <c r="E12839" s="124" t="s">
        <v>9653</v>
      </c>
      <c r="F12839" t="str">
        <f t="shared" si="274"/>
        <v>UPSUPS - PARSIPPANY, NJ</v>
      </c>
      <c r="G12839" s="151" t="str">
        <f t="shared" si="275"/>
        <v>UPS</v>
      </c>
      <c r="H12839" s="149" t="s">
        <v>9773</v>
      </c>
      <c r="I12839">
        <v>40006399</v>
      </c>
      <c r="K12839" t="s">
        <v>26539</v>
      </c>
      <c r="L12839" t="s">
        <v>12583</v>
      </c>
      <c r="M12839" t="s">
        <v>12413</v>
      </c>
      <c r="N12839">
        <v>7054</v>
      </c>
      <c r="Q12839" t="s">
        <v>12415</v>
      </c>
      <c r="R12839" t="s">
        <v>12416</v>
      </c>
      <c r="S12839" t="s">
        <v>26540</v>
      </c>
      <c r="U12839" t="s">
        <v>12418</v>
      </c>
      <c r="V12839">
        <v>45</v>
      </c>
      <c r="W12839">
        <v>11</v>
      </c>
      <c r="X12839">
        <v>1</v>
      </c>
      <c r="Y12839" t="s">
        <v>13389</v>
      </c>
      <c r="Z12839" t="s">
        <v>12420</v>
      </c>
      <c r="AA12839" t="s">
        <v>14498</v>
      </c>
      <c r="AB12839" t="s">
        <v>12997</v>
      </c>
      <c r="AC12839">
        <v>2</v>
      </c>
      <c r="AD12839" s="123">
        <v>40469</v>
      </c>
      <c r="AE12839" t="s">
        <v>12431</v>
      </c>
      <c r="AG12839">
        <v>40006399</v>
      </c>
      <c r="AL12839" t="s">
        <v>12997</v>
      </c>
      <c r="AN12839">
        <v>3102738301</v>
      </c>
      <c r="AO12839">
        <v>16</v>
      </c>
      <c r="AP12839" t="s">
        <v>12424</v>
      </c>
      <c r="AQ12839" t="s">
        <v>11408</v>
      </c>
      <c r="AR12839">
        <v>4100</v>
      </c>
      <c r="AS12839" t="s">
        <v>12491</v>
      </c>
      <c r="AT12839">
        <v>0</v>
      </c>
      <c r="AV12839" t="s">
        <v>9654</v>
      </c>
      <c r="AW12839">
        <v>116100</v>
      </c>
    </row>
    <row r="12840" spans="1:49" x14ac:dyDescent="0.25">
      <c r="A12840">
        <v>4100</v>
      </c>
      <c r="B12840">
        <v>30080</v>
      </c>
      <c r="C12840">
        <v>4043</v>
      </c>
      <c r="D12840">
        <v>410</v>
      </c>
      <c r="E12840" s="124" t="s">
        <v>9653</v>
      </c>
      <c r="F12840" t="str">
        <f t="shared" si="274"/>
        <v>UPSUPS - PHOENIX, AZ</v>
      </c>
      <c r="G12840" s="151" t="str">
        <f t="shared" si="275"/>
        <v>UPS</v>
      </c>
      <c r="H12840" s="149" t="s">
        <v>9774</v>
      </c>
      <c r="I12840">
        <v>40006876</v>
      </c>
      <c r="K12840" t="s">
        <v>26541</v>
      </c>
      <c r="L12840" t="s">
        <v>14964</v>
      </c>
      <c r="M12840" t="s">
        <v>17515</v>
      </c>
      <c r="N12840">
        <v>85017</v>
      </c>
      <c r="Q12840" t="s">
        <v>12415</v>
      </c>
      <c r="R12840" t="s">
        <v>12416</v>
      </c>
      <c r="S12840" t="s">
        <v>26542</v>
      </c>
      <c r="U12840" t="s">
        <v>12418</v>
      </c>
      <c r="V12840">
        <v>45</v>
      </c>
      <c r="W12840">
        <v>11</v>
      </c>
      <c r="X12840">
        <v>1</v>
      </c>
      <c r="Y12840" t="s">
        <v>13389</v>
      </c>
      <c r="Z12840" t="s">
        <v>12420</v>
      </c>
      <c r="AA12840" t="s">
        <v>12429</v>
      </c>
      <c r="AB12840" t="s">
        <v>12997</v>
      </c>
      <c r="AC12840">
        <v>2</v>
      </c>
      <c r="AD12840" s="123">
        <v>41130</v>
      </c>
      <c r="AE12840" t="s">
        <v>12431</v>
      </c>
      <c r="AG12840">
        <v>40006876</v>
      </c>
      <c r="AL12840" t="s">
        <v>12997</v>
      </c>
      <c r="AN12840">
        <v>301302101</v>
      </c>
      <c r="AO12840">
        <v>16</v>
      </c>
      <c r="AP12840" t="s">
        <v>12424</v>
      </c>
      <c r="AQ12840" t="s">
        <v>11408</v>
      </c>
      <c r="AR12840">
        <v>4100</v>
      </c>
      <c r="AT12840">
        <v>0</v>
      </c>
      <c r="AV12840" t="s">
        <v>9654</v>
      </c>
      <c r="AW12840">
        <v>116100</v>
      </c>
    </row>
    <row r="12841" spans="1:49" x14ac:dyDescent="0.25">
      <c r="A12841">
        <v>4100</v>
      </c>
      <c r="B12841">
        <v>30080</v>
      </c>
      <c r="C12841">
        <v>4043</v>
      </c>
      <c r="D12841">
        <v>410</v>
      </c>
      <c r="E12841" s="124" t="s">
        <v>9653</v>
      </c>
      <c r="F12841" t="str">
        <f t="shared" si="274"/>
        <v>UPSUPS - PLAINFIELD, IN</v>
      </c>
      <c r="G12841" s="151" t="str">
        <f t="shared" si="275"/>
        <v>UPS</v>
      </c>
      <c r="H12841" s="149" t="s">
        <v>9775</v>
      </c>
      <c r="I12841">
        <v>40004800</v>
      </c>
      <c r="K12841" t="s">
        <v>26543</v>
      </c>
      <c r="L12841" t="s">
        <v>21314</v>
      </c>
      <c r="M12841" t="s">
        <v>12896</v>
      </c>
      <c r="N12841">
        <v>46168</v>
      </c>
      <c r="Q12841" t="s">
        <v>12415</v>
      </c>
      <c r="R12841" t="s">
        <v>12416</v>
      </c>
      <c r="S12841" t="s">
        <v>26544</v>
      </c>
      <c r="U12841" t="s">
        <v>12418</v>
      </c>
      <c r="V12841">
        <v>45</v>
      </c>
      <c r="W12841">
        <v>11</v>
      </c>
      <c r="X12841">
        <v>1</v>
      </c>
      <c r="Y12841" t="s">
        <v>13389</v>
      </c>
      <c r="Z12841" t="s">
        <v>12420</v>
      </c>
      <c r="AA12841" t="s">
        <v>12485</v>
      </c>
      <c r="AB12841" t="s">
        <v>12830</v>
      </c>
      <c r="AC12841">
        <v>2</v>
      </c>
      <c r="AD12841" s="123">
        <v>43039</v>
      </c>
      <c r="AE12841" t="s">
        <v>12528</v>
      </c>
      <c r="AG12841">
        <v>40004800</v>
      </c>
      <c r="AL12841" t="s">
        <v>12830</v>
      </c>
      <c r="AN12841">
        <v>1506310501</v>
      </c>
      <c r="AO12841">
        <v>16</v>
      </c>
      <c r="AP12841" t="s">
        <v>12424</v>
      </c>
      <c r="AQ12841" t="s">
        <v>11408</v>
      </c>
      <c r="AR12841">
        <v>4100</v>
      </c>
      <c r="AT12841">
        <v>0</v>
      </c>
      <c r="AV12841" t="s">
        <v>9654</v>
      </c>
      <c r="AW12841">
        <v>116100</v>
      </c>
    </row>
    <row r="12842" spans="1:49" x14ac:dyDescent="0.25">
      <c r="A12842">
        <v>4100</v>
      </c>
      <c r="B12842">
        <v>30080</v>
      </c>
      <c r="C12842">
        <v>4043</v>
      </c>
      <c r="D12842">
        <v>410</v>
      </c>
      <c r="E12842" s="124" t="s">
        <v>9653</v>
      </c>
      <c r="F12842" t="str">
        <f t="shared" si="274"/>
        <v>UPSUPS - PORTLAND, OR</v>
      </c>
      <c r="G12842" s="151" t="str">
        <f t="shared" si="275"/>
        <v>UPS</v>
      </c>
      <c r="H12842" s="149" t="s">
        <v>9776</v>
      </c>
      <c r="I12842">
        <v>40008415</v>
      </c>
      <c r="K12842" t="s">
        <v>26545</v>
      </c>
      <c r="L12842" t="s">
        <v>13061</v>
      </c>
      <c r="M12842" t="s">
        <v>13062</v>
      </c>
      <c r="N12842">
        <v>97220</v>
      </c>
      <c r="Q12842" t="s">
        <v>12415</v>
      </c>
      <c r="R12842" t="s">
        <v>12416</v>
      </c>
      <c r="S12842" t="s">
        <v>26546</v>
      </c>
      <c r="U12842" t="s">
        <v>12418</v>
      </c>
      <c r="V12842">
        <v>45</v>
      </c>
      <c r="W12842">
        <v>11</v>
      </c>
      <c r="X12842">
        <v>1</v>
      </c>
      <c r="Y12842" t="s">
        <v>13389</v>
      </c>
      <c r="Z12842" t="s">
        <v>12420</v>
      </c>
      <c r="AA12842" t="s">
        <v>12429</v>
      </c>
      <c r="AB12842" t="s">
        <v>12997</v>
      </c>
      <c r="AC12842">
        <v>2</v>
      </c>
      <c r="AD12842" s="123">
        <v>43284</v>
      </c>
      <c r="AE12842" t="s">
        <v>12431</v>
      </c>
      <c r="AG12842">
        <v>40008415</v>
      </c>
      <c r="AL12842" t="s">
        <v>12997</v>
      </c>
      <c r="AN12842">
        <v>3805104601</v>
      </c>
      <c r="AO12842">
        <v>16</v>
      </c>
      <c r="AP12842" t="s">
        <v>12424</v>
      </c>
      <c r="AQ12842" t="s">
        <v>11408</v>
      </c>
      <c r="AR12842">
        <v>4100</v>
      </c>
      <c r="AT12842">
        <v>0</v>
      </c>
      <c r="AV12842" t="s">
        <v>26547</v>
      </c>
      <c r="AW12842">
        <v>116100</v>
      </c>
    </row>
    <row r="12843" spans="1:49" x14ac:dyDescent="0.25">
      <c r="A12843">
        <v>4100</v>
      </c>
      <c r="B12843">
        <v>30080</v>
      </c>
      <c r="C12843">
        <v>4043</v>
      </c>
      <c r="D12843">
        <v>410</v>
      </c>
      <c r="E12843" s="124" t="s">
        <v>9653</v>
      </c>
      <c r="F12843" t="str">
        <f t="shared" si="274"/>
        <v>UPSUPS - RICHMOND, CA</v>
      </c>
      <c r="G12843" s="151" t="str">
        <f t="shared" si="275"/>
        <v>UPS</v>
      </c>
      <c r="H12843" s="149" t="s">
        <v>9777</v>
      </c>
      <c r="I12843">
        <v>40007486</v>
      </c>
      <c r="K12843" t="s">
        <v>26548</v>
      </c>
      <c r="L12843" t="s">
        <v>14785</v>
      </c>
      <c r="M12843" t="s">
        <v>13237</v>
      </c>
      <c r="N12843">
        <v>94806</v>
      </c>
      <c r="Q12843" t="s">
        <v>12415</v>
      </c>
      <c r="R12843" t="s">
        <v>12416</v>
      </c>
      <c r="S12843" t="s">
        <v>26549</v>
      </c>
      <c r="U12843" t="s">
        <v>12418</v>
      </c>
      <c r="V12843">
        <v>45</v>
      </c>
      <c r="W12843">
        <v>11</v>
      </c>
      <c r="X12843">
        <v>1</v>
      </c>
      <c r="Y12843" t="s">
        <v>13389</v>
      </c>
      <c r="Z12843" t="s">
        <v>12420</v>
      </c>
      <c r="AA12843" t="s">
        <v>14498</v>
      </c>
      <c r="AB12843" t="s">
        <v>12997</v>
      </c>
      <c r="AC12843">
        <v>2</v>
      </c>
      <c r="AD12843" s="123">
        <v>42024</v>
      </c>
      <c r="AE12843" t="s">
        <v>12431</v>
      </c>
      <c r="AG12843">
        <v>40007486</v>
      </c>
      <c r="AL12843" t="s">
        <v>12997</v>
      </c>
      <c r="AN12843">
        <v>501328201</v>
      </c>
      <c r="AO12843">
        <v>16</v>
      </c>
      <c r="AP12843" t="s">
        <v>12424</v>
      </c>
      <c r="AQ12843" t="s">
        <v>11408</v>
      </c>
      <c r="AR12843">
        <v>4100</v>
      </c>
      <c r="AT12843">
        <v>0</v>
      </c>
      <c r="AV12843" t="s">
        <v>9654</v>
      </c>
      <c r="AW12843">
        <v>116100</v>
      </c>
    </row>
    <row r="12844" spans="1:49" x14ac:dyDescent="0.25">
      <c r="A12844">
        <v>4100</v>
      </c>
      <c r="B12844">
        <v>30080</v>
      </c>
      <c r="C12844">
        <v>4043</v>
      </c>
      <c r="D12844">
        <v>410</v>
      </c>
      <c r="E12844" s="124" t="s">
        <v>9653</v>
      </c>
      <c r="F12844" t="str">
        <f t="shared" si="274"/>
        <v>UPSUPS - RICHWOOD, KY</v>
      </c>
      <c r="G12844" s="151" t="str">
        <f t="shared" si="275"/>
        <v>UPS</v>
      </c>
      <c r="H12844" s="149" t="s">
        <v>9778</v>
      </c>
      <c r="I12844">
        <v>40008703</v>
      </c>
      <c r="K12844" t="s">
        <v>26550</v>
      </c>
      <c r="L12844" t="s">
        <v>22617</v>
      </c>
      <c r="M12844" t="s">
        <v>14047</v>
      </c>
      <c r="N12844">
        <v>41094</v>
      </c>
      <c r="Q12844" t="s">
        <v>12415</v>
      </c>
      <c r="R12844" t="s">
        <v>12416</v>
      </c>
      <c r="S12844" t="s">
        <v>26551</v>
      </c>
      <c r="U12844" t="s">
        <v>12418</v>
      </c>
      <c r="V12844">
        <v>45</v>
      </c>
      <c r="W12844">
        <v>11</v>
      </c>
      <c r="X12844">
        <v>1</v>
      </c>
      <c r="Y12844" t="s">
        <v>13389</v>
      </c>
      <c r="Z12844" t="s">
        <v>12420</v>
      </c>
      <c r="AA12844" t="s">
        <v>12429</v>
      </c>
      <c r="AB12844" t="s">
        <v>12830</v>
      </c>
      <c r="AC12844">
        <v>2</v>
      </c>
      <c r="AD12844" s="123">
        <v>43732</v>
      </c>
      <c r="AE12844" t="s">
        <v>12431</v>
      </c>
      <c r="AG12844">
        <v>40008703</v>
      </c>
      <c r="AL12844" t="s">
        <v>12830</v>
      </c>
      <c r="AN12844">
        <v>1801512741</v>
      </c>
      <c r="AO12844">
        <v>16</v>
      </c>
      <c r="AP12844" t="s">
        <v>12424</v>
      </c>
      <c r="AQ12844" t="s">
        <v>11408</v>
      </c>
      <c r="AR12844">
        <v>4100</v>
      </c>
      <c r="AT12844">
        <v>0</v>
      </c>
      <c r="AV12844" t="s">
        <v>26552</v>
      </c>
      <c r="AW12844">
        <v>116100</v>
      </c>
    </row>
    <row r="12845" spans="1:49" x14ac:dyDescent="0.25">
      <c r="A12845">
        <v>4100</v>
      </c>
      <c r="B12845">
        <v>30080</v>
      </c>
      <c r="C12845">
        <v>4043</v>
      </c>
      <c r="D12845">
        <v>410</v>
      </c>
      <c r="E12845" s="124" t="s">
        <v>9653</v>
      </c>
      <c r="F12845" t="str">
        <f t="shared" si="274"/>
        <v>UPSUPS - RIVERSIDE, CA</v>
      </c>
      <c r="G12845" s="151" t="str">
        <f t="shared" si="275"/>
        <v>UPS</v>
      </c>
      <c r="H12845" s="149" t="s">
        <v>9779</v>
      </c>
      <c r="I12845">
        <v>40008829</v>
      </c>
      <c r="K12845" t="s">
        <v>26553</v>
      </c>
      <c r="L12845" t="s">
        <v>16374</v>
      </c>
      <c r="M12845" t="s">
        <v>13237</v>
      </c>
      <c r="N12845">
        <v>92518</v>
      </c>
      <c r="Q12845" t="s">
        <v>12415</v>
      </c>
      <c r="R12845" t="s">
        <v>12416</v>
      </c>
      <c r="S12845" t="s">
        <v>26554</v>
      </c>
      <c r="U12845" t="s">
        <v>12418</v>
      </c>
      <c r="V12845">
        <v>45</v>
      </c>
      <c r="W12845">
        <v>11</v>
      </c>
      <c r="X12845">
        <v>1</v>
      </c>
      <c r="Y12845" t="s">
        <v>13389</v>
      </c>
      <c r="Z12845" t="s">
        <v>12420</v>
      </c>
      <c r="AA12845" t="s">
        <v>12485</v>
      </c>
      <c r="AB12845" t="s">
        <v>12997</v>
      </c>
      <c r="AC12845">
        <v>2</v>
      </c>
      <c r="AD12845" s="123">
        <v>43914</v>
      </c>
      <c r="AE12845" t="s">
        <v>12486</v>
      </c>
      <c r="AG12845">
        <v>40008829</v>
      </c>
      <c r="AL12845" t="s">
        <v>12997</v>
      </c>
      <c r="AN12845">
        <v>506528701</v>
      </c>
      <c r="AO12845">
        <v>16</v>
      </c>
      <c r="AP12845" t="s">
        <v>12424</v>
      </c>
      <c r="AQ12845" t="s">
        <v>11408</v>
      </c>
      <c r="AR12845">
        <v>4100</v>
      </c>
      <c r="AT12845">
        <v>0</v>
      </c>
      <c r="AV12845" t="s">
        <v>26555</v>
      </c>
      <c r="AW12845">
        <v>116100</v>
      </c>
    </row>
    <row r="12846" spans="1:49" x14ac:dyDescent="0.25">
      <c r="A12846">
        <v>4100</v>
      </c>
      <c r="B12846">
        <v>30080</v>
      </c>
      <c r="C12846">
        <v>4043</v>
      </c>
      <c r="D12846">
        <v>410</v>
      </c>
      <c r="E12846" s="124" t="s">
        <v>9653</v>
      </c>
      <c r="F12846" t="str">
        <f t="shared" si="274"/>
        <v>UPSUPS - ROCKFORD IL</v>
      </c>
      <c r="G12846" s="151" t="str">
        <f t="shared" si="275"/>
        <v>UPS</v>
      </c>
      <c r="H12846" s="149" t="s">
        <v>9781</v>
      </c>
      <c r="I12846">
        <v>40006346</v>
      </c>
      <c r="J12846" t="s">
        <v>26556</v>
      </c>
      <c r="K12846" t="s">
        <v>26557</v>
      </c>
      <c r="L12846" t="s">
        <v>17405</v>
      </c>
      <c r="M12846" t="s">
        <v>12546</v>
      </c>
      <c r="N12846">
        <v>61109</v>
      </c>
      <c r="Q12846" t="s">
        <v>12415</v>
      </c>
      <c r="R12846" t="s">
        <v>12416</v>
      </c>
      <c r="S12846" t="s">
        <v>26558</v>
      </c>
      <c r="U12846" t="s">
        <v>12418</v>
      </c>
      <c r="V12846">
        <v>45</v>
      </c>
      <c r="W12846">
        <v>11</v>
      </c>
      <c r="X12846">
        <v>1</v>
      </c>
      <c r="Y12846" t="s">
        <v>13389</v>
      </c>
      <c r="Z12846" t="s">
        <v>12420</v>
      </c>
      <c r="AA12846" t="s">
        <v>14498</v>
      </c>
      <c r="AB12846" t="s">
        <v>12830</v>
      </c>
      <c r="AC12846">
        <v>2</v>
      </c>
      <c r="AD12846" s="123">
        <v>40375</v>
      </c>
      <c r="AE12846" t="s">
        <v>12431</v>
      </c>
      <c r="AG12846">
        <v>40006346</v>
      </c>
      <c r="AL12846" t="s">
        <v>12830</v>
      </c>
      <c r="AN12846">
        <v>1420125401</v>
      </c>
      <c r="AO12846">
        <v>16</v>
      </c>
      <c r="AP12846" t="s">
        <v>12424</v>
      </c>
      <c r="AQ12846" t="s">
        <v>11408</v>
      </c>
      <c r="AR12846">
        <v>4100</v>
      </c>
      <c r="AT12846">
        <v>0</v>
      </c>
      <c r="AV12846" t="s">
        <v>9654</v>
      </c>
      <c r="AW12846">
        <v>116100</v>
      </c>
    </row>
    <row r="12847" spans="1:49" x14ac:dyDescent="0.25">
      <c r="A12847">
        <v>4100</v>
      </c>
      <c r="B12847">
        <v>30080</v>
      </c>
      <c r="C12847">
        <v>4043</v>
      </c>
      <c r="D12847">
        <v>410</v>
      </c>
      <c r="E12847" s="124" t="s">
        <v>9653</v>
      </c>
      <c r="F12847" t="str">
        <f t="shared" si="274"/>
        <v>UPSUPS - ROUND ROCK, TX</v>
      </c>
      <c r="G12847" s="151" t="str">
        <f t="shared" si="275"/>
        <v>UPS</v>
      </c>
      <c r="H12847" s="149" t="s">
        <v>9782</v>
      </c>
      <c r="I12847">
        <v>40008505</v>
      </c>
      <c r="K12847" t="s">
        <v>26559</v>
      </c>
      <c r="L12847" t="s">
        <v>18813</v>
      </c>
      <c r="M12847" t="s">
        <v>12494</v>
      </c>
      <c r="N12847">
        <v>78664</v>
      </c>
      <c r="Q12847" t="s">
        <v>12415</v>
      </c>
      <c r="R12847" t="s">
        <v>12416</v>
      </c>
      <c r="S12847" t="s">
        <v>26560</v>
      </c>
      <c r="U12847" t="s">
        <v>12418</v>
      </c>
      <c r="V12847">
        <v>45</v>
      </c>
      <c r="W12847">
        <v>11</v>
      </c>
      <c r="X12847">
        <v>1</v>
      </c>
      <c r="Y12847" t="s">
        <v>13389</v>
      </c>
      <c r="Z12847" t="s">
        <v>12420</v>
      </c>
      <c r="AA12847" t="s">
        <v>14498</v>
      </c>
      <c r="AB12847" t="s">
        <v>12830</v>
      </c>
      <c r="AC12847">
        <v>2</v>
      </c>
      <c r="AD12847" s="123">
        <v>43392</v>
      </c>
      <c r="AE12847" t="s">
        <v>12431</v>
      </c>
      <c r="AG12847">
        <v>40008505</v>
      </c>
      <c r="AL12847" t="s">
        <v>12830</v>
      </c>
      <c r="AN12847">
        <v>4449134401</v>
      </c>
      <c r="AO12847">
        <v>16</v>
      </c>
      <c r="AP12847" t="s">
        <v>12424</v>
      </c>
      <c r="AQ12847" t="s">
        <v>11408</v>
      </c>
      <c r="AR12847">
        <v>4100</v>
      </c>
      <c r="AT12847">
        <v>0</v>
      </c>
      <c r="AV12847" t="s">
        <v>26561</v>
      </c>
      <c r="AW12847">
        <v>116100</v>
      </c>
    </row>
    <row r="12848" spans="1:49" x14ac:dyDescent="0.25">
      <c r="A12848">
        <v>4100</v>
      </c>
      <c r="B12848">
        <v>30080</v>
      </c>
      <c r="C12848">
        <v>4043</v>
      </c>
      <c r="D12848">
        <v>410</v>
      </c>
      <c r="E12848" s="124" t="s">
        <v>9653</v>
      </c>
      <c r="F12848" t="str">
        <f t="shared" si="274"/>
        <v>UPSUPS - SAINT JOSEPH,MO</v>
      </c>
      <c r="G12848" s="151" t="str">
        <f t="shared" si="275"/>
        <v>UPS</v>
      </c>
      <c r="H12848" s="149" t="s">
        <v>9784</v>
      </c>
      <c r="I12848">
        <v>40008797</v>
      </c>
      <c r="K12848" t="s">
        <v>26562</v>
      </c>
      <c r="L12848" t="s">
        <v>26563</v>
      </c>
      <c r="M12848" t="s">
        <v>13327</v>
      </c>
      <c r="N12848">
        <v>64507</v>
      </c>
      <c r="Q12848" t="s">
        <v>12415</v>
      </c>
      <c r="R12848" t="s">
        <v>12416</v>
      </c>
      <c r="S12848" t="s">
        <v>26564</v>
      </c>
      <c r="U12848" t="s">
        <v>12418</v>
      </c>
      <c r="V12848">
        <v>45</v>
      </c>
      <c r="W12848">
        <v>11</v>
      </c>
      <c r="X12848">
        <v>1</v>
      </c>
      <c r="Y12848" t="s">
        <v>13389</v>
      </c>
      <c r="Z12848" t="s">
        <v>12420</v>
      </c>
      <c r="AA12848" t="s">
        <v>12485</v>
      </c>
      <c r="AB12848" t="s">
        <v>12830</v>
      </c>
      <c r="AC12848">
        <v>2</v>
      </c>
      <c r="AD12848" s="123">
        <v>43871</v>
      </c>
      <c r="AE12848" t="s">
        <v>12486</v>
      </c>
      <c r="AG12848">
        <v>40008797</v>
      </c>
      <c r="AL12848" t="s">
        <v>12830</v>
      </c>
      <c r="AN12848">
        <v>2602112601</v>
      </c>
      <c r="AO12848">
        <v>16</v>
      </c>
      <c r="AP12848" t="s">
        <v>12424</v>
      </c>
      <c r="AQ12848" t="s">
        <v>11408</v>
      </c>
      <c r="AR12848">
        <v>4100</v>
      </c>
      <c r="AT12848">
        <v>0</v>
      </c>
      <c r="AV12848" t="s">
        <v>26565</v>
      </c>
      <c r="AW12848">
        <v>116100</v>
      </c>
    </row>
    <row r="12849" spans="1:49" x14ac:dyDescent="0.25">
      <c r="A12849">
        <v>4100</v>
      </c>
      <c r="B12849">
        <v>30080</v>
      </c>
      <c r="C12849">
        <v>4043</v>
      </c>
      <c r="D12849">
        <v>410</v>
      </c>
      <c r="E12849" s="124" t="s">
        <v>9653</v>
      </c>
      <c r="F12849" t="str">
        <f t="shared" si="274"/>
        <v>UPSUPS - SALT LAKE CITY, UT</v>
      </c>
      <c r="G12849" s="151" t="str">
        <f t="shared" si="275"/>
        <v>UPS</v>
      </c>
      <c r="H12849" s="149" t="s">
        <v>9785</v>
      </c>
      <c r="I12849">
        <v>40008460</v>
      </c>
      <c r="K12849" t="s">
        <v>26566</v>
      </c>
      <c r="L12849" t="s">
        <v>17545</v>
      </c>
      <c r="M12849" t="s">
        <v>17379</v>
      </c>
      <c r="N12849">
        <v>84104</v>
      </c>
      <c r="Q12849" t="s">
        <v>12415</v>
      </c>
      <c r="R12849" t="s">
        <v>12416</v>
      </c>
      <c r="S12849" t="s">
        <v>26567</v>
      </c>
      <c r="U12849" t="s">
        <v>12418</v>
      </c>
      <c r="V12849">
        <v>45</v>
      </c>
      <c r="W12849">
        <v>11</v>
      </c>
      <c r="X12849">
        <v>1</v>
      </c>
      <c r="Y12849" t="s">
        <v>13389</v>
      </c>
      <c r="Z12849" t="s">
        <v>12420</v>
      </c>
      <c r="AA12849" t="s">
        <v>14498</v>
      </c>
      <c r="AB12849" t="s">
        <v>12997</v>
      </c>
      <c r="AC12849">
        <v>2</v>
      </c>
      <c r="AD12849" s="123">
        <v>43336</v>
      </c>
      <c r="AE12849" t="s">
        <v>12431</v>
      </c>
      <c r="AG12849">
        <v>40008460</v>
      </c>
      <c r="AL12849" t="s">
        <v>12997</v>
      </c>
      <c r="AN12849">
        <v>4503502701</v>
      </c>
      <c r="AO12849">
        <v>16</v>
      </c>
      <c r="AP12849" t="s">
        <v>12424</v>
      </c>
      <c r="AQ12849" t="s">
        <v>11408</v>
      </c>
      <c r="AR12849">
        <v>4100</v>
      </c>
      <c r="AT12849">
        <v>0</v>
      </c>
      <c r="AV12849" t="s">
        <v>26568</v>
      </c>
      <c r="AW12849">
        <v>116100</v>
      </c>
    </row>
    <row r="12850" spans="1:49" x14ac:dyDescent="0.25">
      <c r="A12850">
        <v>4100</v>
      </c>
      <c r="B12850">
        <v>30080</v>
      </c>
      <c r="C12850">
        <v>4043</v>
      </c>
      <c r="D12850">
        <v>410</v>
      </c>
      <c r="E12850" s="124" t="s">
        <v>9653</v>
      </c>
      <c r="F12850" t="str">
        <f t="shared" si="274"/>
        <v>UPSUPS - SAN ANTONIO, TX</v>
      </c>
      <c r="G12850" s="151" t="str">
        <f t="shared" si="275"/>
        <v>UPS</v>
      </c>
      <c r="H12850" s="149" t="s">
        <v>9786</v>
      </c>
      <c r="I12850">
        <v>40006623</v>
      </c>
      <c r="K12850" t="s">
        <v>26569</v>
      </c>
      <c r="L12850" t="s">
        <v>12963</v>
      </c>
      <c r="M12850" t="s">
        <v>12494</v>
      </c>
      <c r="N12850">
        <v>78244</v>
      </c>
      <c r="Q12850" t="s">
        <v>12415</v>
      </c>
      <c r="R12850" t="s">
        <v>12416</v>
      </c>
      <c r="S12850" t="s">
        <v>26570</v>
      </c>
      <c r="U12850" t="s">
        <v>12418</v>
      </c>
      <c r="V12850">
        <v>45</v>
      </c>
      <c r="W12850">
        <v>11</v>
      </c>
      <c r="X12850">
        <v>1</v>
      </c>
      <c r="Y12850" t="s">
        <v>13389</v>
      </c>
      <c r="Z12850" t="s">
        <v>12420</v>
      </c>
      <c r="AA12850" t="s">
        <v>14498</v>
      </c>
      <c r="AB12850" t="s">
        <v>12830</v>
      </c>
      <c r="AC12850">
        <v>2</v>
      </c>
      <c r="AD12850" s="123">
        <v>40757</v>
      </c>
      <c r="AE12850" t="s">
        <v>12431</v>
      </c>
      <c r="AG12850">
        <v>40006623</v>
      </c>
      <c r="AL12850" t="s">
        <v>12830</v>
      </c>
      <c r="AN12850">
        <v>4402925701</v>
      </c>
      <c r="AO12850">
        <v>16</v>
      </c>
      <c r="AP12850" t="s">
        <v>12424</v>
      </c>
      <c r="AQ12850" t="s">
        <v>11408</v>
      </c>
      <c r="AR12850">
        <v>4100</v>
      </c>
      <c r="AT12850">
        <v>0</v>
      </c>
      <c r="AV12850" t="s">
        <v>9654</v>
      </c>
      <c r="AW12850">
        <v>116100</v>
      </c>
    </row>
    <row r="12851" spans="1:49" x14ac:dyDescent="0.25">
      <c r="A12851">
        <v>4100</v>
      </c>
      <c r="B12851">
        <v>30080</v>
      </c>
      <c r="C12851">
        <v>4043</v>
      </c>
      <c r="D12851">
        <v>410</v>
      </c>
      <c r="E12851" s="124" t="s">
        <v>9653</v>
      </c>
      <c r="F12851" t="str">
        <f t="shared" si="274"/>
        <v>UPSUPS - SANDY CREEK HUB</v>
      </c>
      <c r="G12851" s="151" t="str">
        <f t="shared" si="275"/>
        <v>UPS</v>
      </c>
      <c r="H12851" s="149" t="s">
        <v>9787</v>
      </c>
      <c r="I12851">
        <v>40008418</v>
      </c>
      <c r="J12851" t="s">
        <v>26571</v>
      </c>
      <c r="K12851" t="s">
        <v>26572</v>
      </c>
      <c r="L12851" t="s">
        <v>12691</v>
      </c>
      <c r="M12851" t="s">
        <v>12692</v>
      </c>
      <c r="N12851">
        <v>30331</v>
      </c>
      <c r="Q12851" t="s">
        <v>12415</v>
      </c>
      <c r="R12851" t="s">
        <v>12416</v>
      </c>
      <c r="S12851" t="s">
        <v>26573</v>
      </c>
      <c r="U12851" t="s">
        <v>12418</v>
      </c>
      <c r="V12851">
        <v>45</v>
      </c>
      <c r="W12851">
        <v>11</v>
      </c>
      <c r="X12851">
        <v>1</v>
      </c>
      <c r="Y12851" t="s">
        <v>13389</v>
      </c>
      <c r="Z12851" t="s">
        <v>12420</v>
      </c>
      <c r="AA12851" t="s">
        <v>12429</v>
      </c>
      <c r="AB12851" t="s">
        <v>12830</v>
      </c>
      <c r="AC12851">
        <v>2</v>
      </c>
      <c r="AD12851" s="123">
        <v>43292</v>
      </c>
      <c r="AE12851" t="s">
        <v>12431</v>
      </c>
      <c r="AG12851">
        <v>40008418</v>
      </c>
      <c r="AL12851" t="s">
        <v>12830</v>
      </c>
      <c r="AN12851">
        <v>1112100801</v>
      </c>
      <c r="AO12851">
        <v>16</v>
      </c>
      <c r="AP12851" t="s">
        <v>12424</v>
      </c>
      <c r="AQ12851" t="s">
        <v>11408</v>
      </c>
      <c r="AR12851">
        <v>4100</v>
      </c>
      <c r="AT12851">
        <v>0</v>
      </c>
      <c r="AV12851" t="s">
        <v>26574</v>
      </c>
      <c r="AW12851">
        <v>116100</v>
      </c>
    </row>
    <row r="12852" spans="1:49" x14ac:dyDescent="0.25">
      <c r="A12852">
        <v>4100</v>
      </c>
      <c r="B12852">
        <v>30080</v>
      </c>
      <c r="C12852">
        <v>4043</v>
      </c>
      <c r="D12852">
        <v>410</v>
      </c>
      <c r="E12852" s="124" t="s">
        <v>9653</v>
      </c>
      <c r="F12852" t="str">
        <f t="shared" si="274"/>
        <v>UPSUPS - SHREWSBURY, MA</v>
      </c>
      <c r="G12852" s="151" t="str">
        <f t="shared" si="275"/>
        <v>UPS</v>
      </c>
      <c r="H12852" s="149" t="s">
        <v>9788</v>
      </c>
      <c r="I12852">
        <v>40006576</v>
      </c>
      <c r="K12852" t="s">
        <v>26575</v>
      </c>
      <c r="L12852" t="s">
        <v>26576</v>
      </c>
      <c r="M12852" t="s">
        <v>12718</v>
      </c>
      <c r="N12852">
        <v>1545</v>
      </c>
      <c r="Q12852" t="s">
        <v>12415</v>
      </c>
      <c r="R12852" t="s">
        <v>12416</v>
      </c>
      <c r="S12852" t="s">
        <v>26577</v>
      </c>
      <c r="U12852" t="s">
        <v>12418</v>
      </c>
      <c r="V12852">
        <v>45</v>
      </c>
      <c r="W12852">
        <v>11</v>
      </c>
      <c r="X12852">
        <v>1</v>
      </c>
      <c r="Y12852" t="s">
        <v>13389</v>
      </c>
      <c r="Z12852" t="s">
        <v>12420</v>
      </c>
      <c r="AA12852" t="s">
        <v>14498</v>
      </c>
      <c r="AB12852" t="s">
        <v>12997</v>
      </c>
      <c r="AC12852">
        <v>2</v>
      </c>
      <c r="AD12852" s="123">
        <v>40704</v>
      </c>
      <c r="AE12852" t="s">
        <v>12431</v>
      </c>
      <c r="AG12852">
        <v>40006576</v>
      </c>
      <c r="AL12852" t="s">
        <v>12997</v>
      </c>
      <c r="AN12852">
        <v>2202715001</v>
      </c>
      <c r="AO12852">
        <v>16</v>
      </c>
      <c r="AP12852" t="s">
        <v>12424</v>
      </c>
      <c r="AQ12852" t="s">
        <v>11408</v>
      </c>
      <c r="AR12852">
        <v>4100</v>
      </c>
      <c r="AT12852">
        <v>0</v>
      </c>
      <c r="AV12852" t="s">
        <v>9654</v>
      </c>
      <c r="AW12852">
        <v>116100</v>
      </c>
    </row>
    <row r="12853" spans="1:49" x14ac:dyDescent="0.25">
      <c r="A12853">
        <v>4100</v>
      </c>
      <c r="B12853">
        <v>30080</v>
      </c>
      <c r="C12853">
        <v>4043</v>
      </c>
      <c r="D12853">
        <v>410</v>
      </c>
      <c r="E12853" s="124" t="s">
        <v>9653</v>
      </c>
      <c r="F12853" t="str">
        <f t="shared" si="274"/>
        <v>UPSUPS - SPRING GARDENS, NY</v>
      </c>
      <c r="G12853" s="151" t="str">
        <f t="shared" si="275"/>
        <v>UPS</v>
      </c>
      <c r="H12853" s="149" t="s">
        <v>9791</v>
      </c>
      <c r="I12853">
        <v>40007560</v>
      </c>
      <c r="K12853" t="s">
        <v>26578</v>
      </c>
      <c r="L12853" t="s">
        <v>26579</v>
      </c>
      <c r="M12853" t="s">
        <v>12445</v>
      </c>
      <c r="N12853">
        <v>11413</v>
      </c>
      <c r="Q12853" t="s">
        <v>12415</v>
      </c>
      <c r="R12853" t="s">
        <v>12416</v>
      </c>
      <c r="S12853" t="s">
        <v>26580</v>
      </c>
      <c r="U12853" t="s">
        <v>12418</v>
      </c>
      <c r="V12853">
        <v>45</v>
      </c>
      <c r="W12853">
        <v>11</v>
      </c>
      <c r="X12853">
        <v>1</v>
      </c>
      <c r="Y12853" t="s">
        <v>13389</v>
      </c>
      <c r="Z12853" t="s">
        <v>12420</v>
      </c>
      <c r="AA12853" t="s">
        <v>14498</v>
      </c>
      <c r="AB12853" t="s">
        <v>12830</v>
      </c>
      <c r="AC12853">
        <v>2</v>
      </c>
      <c r="AD12853" s="123">
        <v>42103</v>
      </c>
      <c r="AE12853" t="s">
        <v>12431</v>
      </c>
      <c r="AG12853">
        <v>40007560</v>
      </c>
      <c r="AL12853" t="s">
        <v>12830</v>
      </c>
      <c r="AN12853">
        <v>3308120101</v>
      </c>
      <c r="AO12853">
        <v>16</v>
      </c>
      <c r="AP12853" t="s">
        <v>12424</v>
      </c>
      <c r="AQ12853" t="s">
        <v>11408</v>
      </c>
      <c r="AR12853">
        <v>4100</v>
      </c>
      <c r="AT12853">
        <v>0</v>
      </c>
      <c r="AV12853" t="s">
        <v>9654</v>
      </c>
      <c r="AW12853">
        <v>116100</v>
      </c>
    </row>
    <row r="12854" spans="1:49" x14ac:dyDescent="0.25">
      <c r="A12854">
        <v>4100</v>
      </c>
      <c r="B12854">
        <v>30080</v>
      </c>
      <c r="C12854">
        <v>4043</v>
      </c>
      <c r="D12854">
        <v>410</v>
      </c>
      <c r="E12854" s="124" t="s">
        <v>9653</v>
      </c>
      <c r="F12854" t="str">
        <f t="shared" si="274"/>
        <v>UPSUPS - SPRINGFIELD GARDENS</v>
      </c>
      <c r="G12854" s="151" t="str">
        <f t="shared" si="275"/>
        <v>UPS</v>
      </c>
      <c r="H12854" s="149" t="s">
        <v>9792</v>
      </c>
      <c r="I12854">
        <v>40007152</v>
      </c>
      <c r="J12854" t="s">
        <v>26581</v>
      </c>
      <c r="K12854" t="s">
        <v>26582</v>
      </c>
      <c r="L12854" t="s">
        <v>12967</v>
      </c>
      <c r="M12854" t="s">
        <v>12445</v>
      </c>
      <c r="N12854">
        <v>10036</v>
      </c>
      <c r="Q12854" t="s">
        <v>12415</v>
      </c>
      <c r="R12854" t="s">
        <v>12416</v>
      </c>
      <c r="S12854" t="s">
        <v>26583</v>
      </c>
      <c r="U12854" t="s">
        <v>12418</v>
      </c>
      <c r="V12854">
        <v>45</v>
      </c>
      <c r="W12854">
        <v>11</v>
      </c>
      <c r="X12854">
        <v>1</v>
      </c>
      <c r="Y12854" t="s">
        <v>13389</v>
      </c>
      <c r="Z12854" t="s">
        <v>12420</v>
      </c>
      <c r="AA12854" t="s">
        <v>12485</v>
      </c>
      <c r="AB12854" t="s">
        <v>12997</v>
      </c>
      <c r="AC12854">
        <v>2</v>
      </c>
      <c r="AD12854" s="123">
        <v>41498</v>
      </c>
      <c r="AE12854" t="s">
        <v>12528</v>
      </c>
      <c r="AG12854">
        <v>40007152</v>
      </c>
      <c r="AL12854" t="s">
        <v>12997</v>
      </c>
      <c r="AN12854">
        <v>3306120101</v>
      </c>
      <c r="AO12854">
        <v>16</v>
      </c>
      <c r="AP12854" t="s">
        <v>12424</v>
      </c>
      <c r="AQ12854" t="s">
        <v>11408</v>
      </c>
      <c r="AR12854">
        <v>4100</v>
      </c>
      <c r="AT12854">
        <v>0</v>
      </c>
      <c r="AV12854" t="s">
        <v>9654</v>
      </c>
      <c r="AW12854">
        <v>116100</v>
      </c>
    </row>
    <row r="12855" spans="1:49" x14ac:dyDescent="0.25">
      <c r="A12855">
        <v>4100</v>
      </c>
      <c r="B12855">
        <v>30080</v>
      </c>
      <c r="C12855">
        <v>4043</v>
      </c>
      <c r="D12855">
        <v>410</v>
      </c>
      <c r="E12855" s="124" t="s">
        <v>9653</v>
      </c>
      <c r="F12855" t="str">
        <f t="shared" si="274"/>
        <v>UPSUPS - STAFFORD, TX</v>
      </c>
      <c r="G12855" s="151" t="str">
        <f t="shared" si="275"/>
        <v>UPS</v>
      </c>
      <c r="H12855" s="149" t="s">
        <v>9793</v>
      </c>
      <c r="I12855">
        <v>40009018</v>
      </c>
      <c r="K12855" t="s">
        <v>26584</v>
      </c>
      <c r="L12855" t="s">
        <v>19742</v>
      </c>
      <c r="M12855" t="s">
        <v>12494</v>
      </c>
      <c r="N12855">
        <v>77477</v>
      </c>
      <c r="Q12855" t="s">
        <v>12415</v>
      </c>
      <c r="R12855" t="s">
        <v>12416</v>
      </c>
      <c r="S12855" t="s">
        <v>26585</v>
      </c>
      <c r="U12855" t="s">
        <v>12418</v>
      </c>
      <c r="V12855">
        <v>45</v>
      </c>
      <c r="W12855">
        <v>11</v>
      </c>
      <c r="X12855">
        <v>1</v>
      </c>
      <c r="Y12855" t="s">
        <v>13389</v>
      </c>
      <c r="Z12855" t="s">
        <v>12420</v>
      </c>
      <c r="AA12855" t="s">
        <v>12485</v>
      </c>
      <c r="AB12855" t="s">
        <v>12830</v>
      </c>
      <c r="AC12855">
        <v>2</v>
      </c>
      <c r="AD12855" s="123">
        <v>44217</v>
      </c>
      <c r="AE12855" t="s">
        <v>12528</v>
      </c>
      <c r="AG12855">
        <v>40009018</v>
      </c>
      <c r="AL12855" t="s">
        <v>12830</v>
      </c>
      <c r="AN12855">
        <v>4415733051</v>
      </c>
      <c r="AO12855">
        <v>16</v>
      </c>
      <c r="AP12855" t="s">
        <v>12424</v>
      </c>
      <c r="AQ12855" t="s">
        <v>11408</v>
      </c>
      <c r="AR12855">
        <v>4100</v>
      </c>
      <c r="AT12855">
        <v>0</v>
      </c>
      <c r="AV12855" t="s">
        <v>26586</v>
      </c>
      <c r="AW12855">
        <v>116100</v>
      </c>
    </row>
    <row r="12856" spans="1:49" x14ac:dyDescent="0.25">
      <c r="A12856">
        <v>4100</v>
      </c>
      <c r="B12856">
        <v>30080</v>
      </c>
      <c r="C12856">
        <v>4043</v>
      </c>
      <c r="D12856">
        <v>410</v>
      </c>
      <c r="E12856" s="124" t="s">
        <v>9653</v>
      </c>
      <c r="F12856" t="str">
        <f t="shared" si="274"/>
        <v>UPSUPS - TXRTH - HASLET</v>
      </c>
      <c r="G12856" s="151" t="str">
        <f t="shared" si="275"/>
        <v>UPS</v>
      </c>
      <c r="H12856" s="149" t="s">
        <v>9794</v>
      </c>
      <c r="I12856">
        <v>40008489</v>
      </c>
      <c r="K12856" t="s">
        <v>26587</v>
      </c>
      <c r="L12856" t="s">
        <v>26588</v>
      </c>
      <c r="M12856" t="s">
        <v>12494</v>
      </c>
      <c r="N12856">
        <v>76052</v>
      </c>
      <c r="Q12856" t="s">
        <v>12415</v>
      </c>
      <c r="R12856" t="s">
        <v>12416</v>
      </c>
      <c r="S12856" t="s">
        <v>26589</v>
      </c>
      <c r="U12856" t="s">
        <v>12418</v>
      </c>
      <c r="V12856">
        <v>45</v>
      </c>
      <c r="W12856">
        <v>11</v>
      </c>
      <c r="X12856">
        <v>1</v>
      </c>
      <c r="Y12856" t="s">
        <v>13389</v>
      </c>
      <c r="Z12856" t="s">
        <v>12420</v>
      </c>
      <c r="AA12856" t="s">
        <v>14498</v>
      </c>
      <c r="AB12856" t="s">
        <v>12830</v>
      </c>
      <c r="AC12856">
        <v>2</v>
      </c>
      <c r="AD12856" s="123">
        <v>43369</v>
      </c>
      <c r="AE12856" t="s">
        <v>12431</v>
      </c>
      <c r="AG12856">
        <v>40008489</v>
      </c>
      <c r="AL12856" t="s">
        <v>12830</v>
      </c>
      <c r="AN12856">
        <v>4443905611</v>
      </c>
      <c r="AO12856">
        <v>16</v>
      </c>
      <c r="AP12856" t="s">
        <v>12424</v>
      </c>
      <c r="AQ12856" t="s">
        <v>11408</v>
      </c>
      <c r="AR12856">
        <v>4100</v>
      </c>
      <c r="AT12856">
        <v>0</v>
      </c>
      <c r="AV12856" t="s">
        <v>26590</v>
      </c>
      <c r="AW12856">
        <v>116100</v>
      </c>
    </row>
    <row r="12857" spans="1:49" x14ac:dyDescent="0.25">
      <c r="A12857">
        <v>4100</v>
      </c>
      <c r="B12857">
        <v>30080</v>
      </c>
      <c r="C12857">
        <v>4043</v>
      </c>
      <c r="D12857">
        <v>410</v>
      </c>
      <c r="E12857" s="124" t="s">
        <v>9653</v>
      </c>
      <c r="F12857" t="str">
        <f t="shared" si="274"/>
        <v>UPSUPS - UNIONDALE, NY</v>
      </c>
      <c r="G12857" s="151" t="str">
        <f t="shared" si="275"/>
        <v>UPS</v>
      </c>
      <c r="H12857" s="149" t="s">
        <v>9795</v>
      </c>
      <c r="I12857">
        <v>40008969</v>
      </c>
      <c r="K12857" t="s">
        <v>26591</v>
      </c>
      <c r="L12857" t="s">
        <v>26592</v>
      </c>
      <c r="M12857" t="s">
        <v>12445</v>
      </c>
      <c r="N12857">
        <v>11553</v>
      </c>
      <c r="Q12857" t="s">
        <v>12415</v>
      </c>
      <c r="R12857" t="s">
        <v>12416</v>
      </c>
      <c r="S12857" t="s">
        <v>26593</v>
      </c>
      <c r="U12857" t="s">
        <v>12418</v>
      </c>
      <c r="V12857">
        <v>45</v>
      </c>
      <c r="W12857">
        <v>11</v>
      </c>
      <c r="X12857">
        <v>1</v>
      </c>
      <c r="Y12857" t="s">
        <v>13389</v>
      </c>
      <c r="Z12857" t="s">
        <v>12420</v>
      </c>
      <c r="AA12857" t="s">
        <v>12485</v>
      </c>
      <c r="AB12857" t="s">
        <v>12830</v>
      </c>
      <c r="AC12857">
        <v>2</v>
      </c>
      <c r="AD12857" s="123">
        <v>44130</v>
      </c>
      <c r="AE12857" t="s">
        <v>12528</v>
      </c>
      <c r="AG12857">
        <v>40008969</v>
      </c>
      <c r="AL12857" t="s">
        <v>12830</v>
      </c>
      <c r="AN12857">
        <v>3305929101</v>
      </c>
      <c r="AO12857">
        <v>16</v>
      </c>
      <c r="AP12857" t="s">
        <v>12424</v>
      </c>
      <c r="AQ12857" t="s">
        <v>11408</v>
      </c>
      <c r="AR12857">
        <v>4100</v>
      </c>
      <c r="AT12857">
        <v>0</v>
      </c>
      <c r="AV12857" t="s">
        <v>26594</v>
      </c>
      <c r="AW12857">
        <v>116100</v>
      </c>
    </row>
    <row r="12858" spans="1:49" x14ac:dyDescent="0.25">
      <c r="A12858">
        <v>4100</v>
      </c>
      <c r="B12858">
        <v>30080</v>
      </c>
      <c r="C12858">
        <v>4043</v>
      </c>
      <c r="D12858">
        <v>410</v>
      </c>
      <c r="E12858" s="124" t="s">
        <v>9653</v>
      </c>
      <c r="F12858" t="str">
        <f t="shared" si="274"/>
        <v>UPSUPS - VISALIA, CA</v>
      </c>
      <c r="G12858" s="151" t="str">
        <f t="shared" si="275"/>
        <v>UPS</v>
      </c>
      <c r="H12858" s="149" t="s">
        <v>9796</v>
      </c>
      <c r="I12858">
        <v>40008930</v>
      </c>
      <c r="K12858" t="s">
        <v>26595</v>
      </c>
      <c r="L12858" t="s">
        <v>17885</v>
      </c>
      <c r="M12858" t="s">
        <v>13237</v>
      </c>
      <c r="N12858">
        <v>93291</v>
      </c>
      <c r="Q12858" t="s">
        <v>12415</v>
      </c>
      <c r="R12858" t="s">
        <v>12416</v>
      </c>
      <c r="S12858" t="s">
        <v>26596</v>
      </c>
      <c r="U12858" t="s">
        <v>12418</v>
      </c>
      <c r="W12858">
        <v>11</v>
      </c>
      <c r="X12858">
        <v>1</v>
      </c>
      <c r="Y12858" t="s">
        <v>13389</v>
      </c>
      <c r="Z12858" t="s">
        <v>12420</v>
      </c>
      <c r="AA12858" t="s">
        <v>12485</v>
      </c>
      <c r="AB12858" t="s">
        <v>12830</v>
      </c>
      <c r="AC12858">
        <v>2</v>
      </c>
      <c r="AD12858" s="123">
        <v>44070</v>
      </c>
      <c r="AE12858" t="s">
        <v>12528</v>
      </c>
      <c r="AG12858">
        <v>40008930</v>
      </c>
      <c r="AL12858" t="s">
        <v>12830</v>
      </c>
      <c r="AN12858">
        <v>510736901</v>
      </c>
      <c r="AO12858">
        <v>16</v>
      </c>
      <c r="AP12858" t="s">
        <v>12424</v>
      </c>
      <c r="AQ12858" t="s">
        <v>11408</v>
      </c>
      <c r="AR12858">
        <v>4100</v>
      </c>
      <c r="AT12858">
        <v>0</v>
      </c>
      <c r="AV12858" t="s">
        <v>26597</v>
      </c>
      <c r="AW12858">
        <v>116100</v>
      </c>
    </row>
    <row r="12859" spans="1:49" x14ac:dyDescent="0.25">
      <c r="A12859">
        <v>4100</v>
      </c>
      <c r="B12859">
        <v>30080</v>
      </c>
      <c r="C12859">
        <v>4043</v>
      </c>
      <c r="E12859" s="124" t="s">
        <v>9653</v>
      </c>
      <c r="F12859" t="str">
        <f t="shared" si="274"/>
        <v>UPSUPS - WARWICK, RI</v>
      </c>
      <c r="G12859" s="151" t="str">
        <f t="shared" si="275"/>
        <v>UPS</v>
      </c>
      <c r="H12859" s="149" t="s">
        <v>9797</v>
      </c>
      <c r="I12859">
        <v>40008905</v>
      </c>
      <c r="K12859" t="s">
        <v>26598</v>
      </c>
      <c r="L12859" t="s">
        <v>20717</v>
      </c>
      <c r="M12859" t="s">
        <v>20623</v>
      </c>
      <c r="N12859">
        <v>2886</v>
      </c>
      <c r="Q12859" t="s">
        <v>12415</v>
      </c>
      <c r="R12859" t="s">
        <v>12416</v>
      </c>
      <c r="S12859" t="s">
        <v>26599</v>
      </c>
      <c r="U12859" t="s">
        <v>12418</v>
      </c>
      <c r="V12859">
        <v>45</v>
      </c>
      <c r="W12859">
        <v>11</v>
      </c>
      <c r="X12859">
        <v>1</v>
      </c>
      <c r="Y12859" t="s">
        <v>13389</v>
      </c>
      <c r="Z12859" t="s">
        <v>12420</v>
      </c>
      <c r="AA12859" t="s">
        <v>12485</v>
      </c>
      <c r="AB12859" t="s">
        <v>12830</v>
      </c>
      <c r="AC12859">
        <v>2</v>
      </c>
      <c r="AD12859" s="123">
        <v>44036</v>
      </c>
      <c r="AE12859" t="s">
        <v>12528</v>
      </c>
      <c r="AG12859">
        <v>40008905</v>
      </c>
      <c r="AL12859" t="s">
        <v>12830</v>
      </c>
      <c r="AN12859">
        <v>4000301401</v>
      </c>
      <c r="AP12859" t="s">
        <v>12424</v>
      </c>
      <c r="AQ12859" t="s">
        <v>11408</v>
      </c>
      <c r="AR12859">
        <v>4100</v>
      </c>
      <c r="AT12859">
        <v>0</v>
      </c>
      <c r="AV12859" t="s">
        <v>26600</v>
      </c>
      <c r="AW12859">
        <v>116100</v>
      </c>
    </row>
    <row r="12860" spans="1:49" x14ac:dyDescent="0.25">
      <c r="A12860">
        <v>4100</v>
      </c>
      <c r="B12860">
        <v>30080</v>
      </c>
      <c r="C12860">
        <v>4043</v>
      </c>
      <c r="D12860">
        <v>410</v>
      </c>
      <c r="E12860" s="124" t="s">
        <v>9653</v>
      </c>
      <c r="F12860" t="str">
        <f t="shared" si="274"/>
        <v>UPSUPS - WATERTOWN</v>
      </c>
      <c r="G12860" s="151" t="str">
        <f t="shared" si="275"/>
        <v>UPS</v>
      </c>
      <c r="H12860" s="149" t="s">
        <v>9798</v>
      </c>
      <c r="I12860">
        <v>40006471</v>
      </c>
      <c r="J12860" t="s">
        <v>26601</v>
      </c>
      <c r="K12860" t="s">
        <v>26602</v>
      </c>
      <c r="L12860" t="s">
        <v>20851</v>
      </c>
      <c r="M12860" t="s">
        <v>12718</v>
      </c>
      <c r="N12860">
        <v>2472</v>
      </c>
      <c r="Q12860" t="s">
        <v>12415</v>
      </c>
      <c r="R12860" t="s">
        <v>12416</v>
      </c>
      <c r="S12860" t="s">
        <v>26603</v>
      </c>
      <c r="U12860" t="s">
        <v>12418</v>
      </c>
      <c r="V12860">
        <v>45</v>
      </c>
      <c r="W12860">
        <v>11</v>
      </c>
      <c r="X12860">
        <v>1</v>
      </c>
      <c r="Y12860" t="s">
        <v>12419</v>
      </c>
      <c r="Z12860" t="s">
        <v>12420</v>
      </c>
      <c r="AA12860" t="s">
        <v>12429</v>
      </c>
      <c r="AB12860" t="s">
        <v>12997</v>
      </c>
      <c r="AC12860">
        <v>2</v>
      </c>
      <c r="AD12860" s="123">
        <v>40570</v>
      </c>
      <c r="AE12860" t="s">
        <v>12431</v>
      </c>
      <c r="AG12860">
        <v>40006471</v>
      </c>
      <c r="AL12860" t="s">
        <v>12997</v>
      </c>
      <c r="AN12860">
        <v>2201710601</v>
      </c>
      <c r="AO12860">
        <v>16</v>
      </c>
      <c r="AP12860" t="s">
        <v>12424</v>
      </c>
      <c r="AQ12860" t="s">
        <v>11408</v>
      </c>
      <c r="AR12860">
        <v>4100</v>
      </c>
      <c r="AT12860">
        <v>0</v>
      </c>
      <c r="AV12860" t="s">
        <v>9654</v>
      </c>
      <c r="AW12860">
        <v>116100</v>
      </c>
    </row>
    <row r="12861" spans="1:49" x14ac:dyDescent="0.25">
      <c r="A12861">
        <v>4100</v>
      </c>
      <c r="B12861">
        <v>30080</v>
      </c>
      <c r="C12861">
        <v>4043</v>
      </c>
      <c r="D12861">
        <v>410</v>
      </c>
      <c r="E12861" s="124" t="s">
        <v>9653</v>
      </c>
      <c r="F12861" t="str">
        <f t="shared" si="274"/>
        <v>UPSUPS - WHITES CREEK HUB - NASHVILLE,</v>
      </c>
      <c r="G12861" s="151" t="str">
        <f t="shared" si="275"/>
        <v>UPS</v>
      </c>
      <c r="H12861" s="149" t="s">
        <v>9799</v>
      </c>
      <c r="I12861">
        <v>40008502</v>
      </c>
      <c r="K12861" t="s">
        <v>26604</v>
      </c>
      <c r="L12861" t="s">
        <v>12702</v>
      </c>
      <c r="M12861" t="s">
        <v>12703</v>
      </c>
      <c r="N12861">
        <v>37207</v>
      </c>
      <c r="Q12861" t="s">
        <v>12415</v>
      </c>
      <c r="R12861" t="s">
        <v>12416</v>
      </c>
      <c r="S12861" t="s">
        <v>26605</v>
      </c>
      <c r="U12861" t="s">
        <v>12418</v>
      </c>
      <c r="V12861">
        <v>45</v>
      </c>
      <c r="W12861">
        <v>11</v>
      </c>
      <c r="X12861">
        <v>1</v>
      </c>
      <c r="Y12861" t="s">
        <v>13389</v>
      </c>
      <c r="Z12861" t="s">
        <v>12420</v>
      </c>
      <c r="AA12861" t="s">
        <v>14498</v>
      </c>
      <c r="AB12861" t="s">
        <v>12997</v>
      </c>
      <c r="AC12861">
        <v>2</v>
      </c>
      <c r="AD12861" s="123">
        <v>43391</v>
      </c>
      <c r="AE12861" t="s">
        <v>12431</v>
      </c>
      <c r="AG12861">
        <v>40008502</v>
      </c>
      <c r="AL12861" t="s">
        <v>12997</v>
      </c>
      <c r="AN12861">
        <v>4303706201</v>
      </c>
      <c r="AO12861">
        <v>16</v>
      </c>
      <c r="AP12861" t="s">
        <v>12424</v>
      </c>
      <c r="AQ12861" t="s">
        <v>11408</v>
      </c>
      <c r="AR12861">
        <v>4100</v>
      </c>
      <c r="AT12861">
        <v>0</v>
      </c>
      <c r="AV12861" t="s">
        <v>26606</v>
      </c>
      <c r="AW12861">
        <v>116100</v>
      </c>
    </row>
    <row r="12862" spans="1:49" x14ac:dyDescent="0.25">
      <c r="A12862">
        <v>4100</v>
      </c>
      <c r="B12862">
        <v>30080</v>
      </c>
      <c r="C12862">
        <v>4043</v>
      </c>
      <c r="D12862">
        <v>410</v>
      </c>
      <c r="E12862" s="124" t="s">
        <v>9653</v>
      </c>
      <c r="F12862" t="str">
        <f t="shared" si="274"/>
        <v>UPSUPS - WINSTON SALEM</v>
      </c>
      <c r="G12862" s="151" t="str">
        <f t="shared" si="275"/>
        <v>UPS</v>
      </c>
      <c r="H12862" s="149" t="s">
        <v>9801</v>
      </c>
      <c r="I12862">
        <v>40006569</v>
      </c>
      <c r="K12862" t="s">
        <v>26607</v>
      </c>
      <c r="L12862" t="s">
        <v>24493</v>
      </c>
      <c r="M12862" t="s">
        <v>13169</v>
      </c>
      <c r="N12862">
        <v>27105</v>
      </c>
      <c r="Q12862" t="s">
        <v>12415</v>
      </c>
      <c r="R12862" t="s">
        <v>12416</v>
      </c>
      <c r="S12862" t="s">
        <v>26608</v>
      </c>
      <c r="U12862" t="s">
        <v>12418</v>
      </c>
      <c r="V12862">
        <v>45</v>
      </c>
      <c r="W12862">
        <v>11</v>
      </c>
      <c r="X12862">
        <v>1</v>
      </c>
      <c r="Y12862" t="s">
        <v>13389</v>
      </c>
      <c r="Z12862" t="s">
        <v>12420</v>
      </c>
      <c r="AA12862" t="s">
        <v>14498</v>
      </c>
      <c r="AB12862" t="s">
        <v>12997</v>
      </c>
      <c r="AC12862">
        <v>2</v>
      </c>
      <c r="AD12862" s="123">
        <v>40694</v>
      </c>
      <c r="AE12862" t="s">
        <v>12431</v>
      </c>
      <c r="AG12862">
        <v>40006569</v>
      </c>
      <c r="AL12862" t="s">
        <v>12997</v>
      </c>
      <c r="AN12862">
        <v>3406712501</v>
      </c>
      <c r="AO12862">
        <v>16</v>
      </c>
      <c r="AP12862" t="s">
        <v>12424</v>
      </c>
      <c r="AQ12862" t="s">
        <v>11408</v>
      </c>
      <c r="AR12862">
        <v>4100</v>
      </c>
      <c r="AT12862">
        <v>0</v>
      </c>
      <c r="AV12862" t="s">
        <v>9654</v>
      </c>
      <c r="AW12862">
        <v>116100</v>
      </c>
    </row>
    <row r="12863" spans="1:49" x14ac:dyDescent="0.25">
      <c r="A12863">
        <v>4100</v>
      </c>
      <c r="B12863">
        <v>30080</v>
      </c>
      <c r="C12863">
        <v>4043</v>
      </c>
      <c r="D12863">
        <v>410</v>
      </c>
      <c r="E12863" s="124" t="s">
        <v>9653</v>
      </c>
      <c r="F12863" t="str">
        <f t="shared" si="274"/>
        <v>UPSUPS - YONKERS, NY</v>
      </c>
      <c r="G12863" s="151" t="str">
        <f t="shared" si="275"/>
        <v>UPS</v>
      </c>
      <c r="H12863" s="149" t="s">
        <v>9802</v>
      </c>
      <c r="I12863">
        <v>40008923</v>
      </c>
      <c r="K12863" t="s">
        <v>26609</v>
      </c>
      <c r="L12863" t="s">
        <v>12833</v>
      </c>
      <c r="M12863" t="s">
        <v>12445</v>
      </c>
      <c r="N12863">
        <v>10710</v>
      </c>
      <c r="Q12863" t="s">
        <v>12415</v>
      </c>
      <c r="R12863" t="s">
        <v>12416</v>
      </c>
      <c r="S12863" t="s">
        <v>26610</v>
      </c>
      <c r="U12863" t="s">
        <v>12418</v>
      </c>
      <c r="V12863">
        <v>45</v>
      </c>
      <c r="W12863">
        <v>11</v>
      </c>
      <c r="X12863">
        <v>1</v>
      </c>
      <c r="Y12863" t="s">
        <v>13389</v>
      </c>
      <c r="Z12863" t="s">
        <v>12420</v>
      </c>
      <c r="AA12863" t="s">
        <v>12485</v>
      </c>
      <c r="AB12863" t="s">
        <v>12830</v>
      </c>
      <c r="AC12863">
        <v>2</v>
      </c>
      <c r="AD12863" s="123">
        <v>44060</v>
      </c>
      <c r="AE12863" t="s">
        <v>12528</v>
      </c>
      <c r="AG12863">
        <v>40008923</v>
      </c>
      <c r="AL12863" t="s">
        <v>12830</v>
      </c>
      <c r="AN12863">
        <v>3311932301</v>
      </c>
      <c r="AO12863">
        <v>16</v>
      </c>
      <c r="AP12863" t="s">
        <v>12424</v>
      </c>
      <c r="AQ12863" t="s">
        <v>11408</v>
      </c>
      <c r="AR12863">
        <v>4100</v>
      </c>
      <c r="AT12863">
        <v>0</v>
      </c>
      <c r="AV12863" t="s">
        <v>26611</v>
      </c>
      <c r="AW12863">
        <v>116100</v>
      </c>
    </row>
    <row r="12864" spans="1:49" x14ac:dyDescent="0.25">
      <c r="A12864">
        <v>4100</v>
      </c>
      <c r="B12864">
        <v>30080</v>
      </c>
      <c r="C12864">
        <v>4043</v>
      </c>
      <c r="D12864">
        <v>410</v>
      </c>
      <c r="E12864" s="124" t="s">
        <v>9653</v>
      </c>
      <c r="F12864" t="str">
        <f t="shared" si="274"/>
        <v>UPSUPS (CHICAGO)</v>
      </c>
      <c r="G12864" s="151" t="str">
        <f t="shared" si="275"/>
        <v>UPS</v>
      </c>
      <c r="H12864" s="149" t="s">
        <v>9803</v>
      </c>
      <c r="I12864">
        <v>40000746</v>
      </c>
      <c r="K12864" t="s">
        <v>26612</v>
      </c>
      <c r="L12864" t="s">
        <v>12545</v>
      </c>
      <c r="M12864" t="s">
        <v>12546</v>
      </c>
      <c r="N12864" t="s">
        <v>21870</v>
      </c>
      <c r="Q12864" t="s">
        <v>12415</v>
      </c>
      <c r="R12864" t="s">
        <v>12416</v>
      </c>
      <c r="S12864" t="s">
        <v>26613</v>
      </c>
      <c r="U12864" t="s">
        <v>12418</v>
      </c>
      <c r="V12864">
        <v>45</v>
      </c>
      <c r="W12864">
        <v>11</v>
      </c>
      <c r="X12864">
        <v>1</v>
      </c>
      <c r="Y12864" t="s">
        <v>13389</v>
      </c>
      <c r="Z12864" t="s">
        <v>12420</v>
      </c>
      <c r="AA12864" t="s">
        <v>12421</v>
      </c>
      <c r="AB12864" t="s">
        <v>12997</v>
      </c>
      <c r="AC12864">
        <v>2</v>
      </c>
      <c r="AD12864" s="123">
        <v>39111</v>
      </c>
      <c r="AE12864" t="s">
        <v>12423</v>
      </c>
      <c r="AG12864">
        <v>40000746</v>
      </c>
      <c r="AL12864" t="s">
        <v>12997</v>
      </c>
      <c r="AN12864">
        <v>1403105101</v>
      </c>
      <c r="AO12864">
        <v>16</v>
      </c>
      <c r="AP12864" t="s">
        <v>12424</v>
      </c>
      <c r="AQ12864" t="s">
        <v>11408</v>
      </c>
      <c r="AR12864">
        <v>4100</v>
      </c>
      <c r="AT12864">
        <v>0</v>
      </c>
      <c r="AV12864" t="s">
        <v>9654</v>
      </c>
      <c r="AW12864">
        <v>116100</v>
      </c>
    </row>
    <row r="12865" spans="1:49" x14ac:dyDescent="0.25">
      <c r="A12865">
        <v>4100</v>
      </c>
      <c r="B12865">
        <v>30080</v>
      </c>
      <c r="C12865">
        <v>4043</v>
      </c>
      <c r="D12865">
        <v>410</v>
      </c>
      <c r="E12865" s="124" t="s">
        <v>9653</v>
      </c>
      <c r="F12865" t="str">
        <f t="shared" si="274"/>
        <v>UPSUPS (HODGKINS)</v>
      </c>
      <c r="G12865" s="151" t="str">
        <f t="shared" si="275"/>
        <v>UPS</v>
      </c>
      <c r="H12865" s="149" t="s">
        <v>9804</v>
      </c>
      <c r="I12865">
        <v>40004276</v>
      </c>
      <c r="J12865" t="s">
        <v>26614</v>
      </c>
      <c r="K12865" t="s">
        <v>26615</v>
      </c>
      <c r="L12865" t="s">
        <v>21944</v>
      </c>
      <c r="M12865" t="s">
        <v>12546</v>
      </c>
      <c r="N12865" t="s">
        <v>21945</v>
      </c>
      <c r="Q12865" t="s">
        <v>12415</v>
      </c>
      <c r="R12865" t="s">
        <v>12416</v>
      </c>
      <c r="S12865" t="s">
        <v>26616</v>
      </c>
      <c r="U12865" t="s">
        <v>12418</v>
      </c>
      <c r="V12865">
        <v>45</v>
      </c>
      <c r="W12865">
        <v>11</v>
      </c>
      <c r="X12865">
        <v>1</v>
      </c>
      <c r="Y12865" t="s">
        <v>13389</v>
      </c>
      <c r="Z12865" t="s">
        <v>12420</v>
      </c>
      <c r="AA12865" t="s">
        <v>12421</v>
      </c>
      <c r="AB12865" t="s">
        <v>12830</v>
      </c>
      <c r="AC12865">
        <v>2</v>
      </c>
      <c r="AD12865" s="123">
        <v>39111</v>
      </c>
      <c r="AE12865" t="s">
        <v>12423</v>
      </c>
      <c r="AG12865">
        <v>40004276</v>
      </c>
      <c r="AL12865" t="s">
        <v>12830</v>
      </c>
      <c r="AN12865">
        <v>1403145431</v>
      </c>
      <c r="AO12865">
        <v>16</v>
      </c>
      <c r="AP12865" t="s">
        <v>12424</v>
      </c>
      <c r="AQ12865" t="s">
        <v>11408</v>
      </c>
      <c r="AR12865">
        <v>4100</v>
      </c>
      <c r="AT12865">
        <v>2005</v>
      </c>
      <c r="AV12865" t="s">
        <v>9654</v>
      </c>
      <c r="AW12865">
        <v>116100</v>
      </c>
    </row>
    <row r="12866" spans="1:49" x14ac:dyDescent="0.25">
      <c r="A12866">
        <v>4100</v>
      </c>
      <c r="B12866">
        <v>30080</v>
      </c>
      <c r="C12866">
        <v>4043</v>
      </c>
      <c r="D12866">
        <v>410</v>
      </c>
      <c r="E12866" s="124" t="s">
        <v>9653</v>
      </c>
      <c r="F12866" t="str">
        <f t="shared" si="274"/>
        <v>UPSUPS ADDISON IL</v>
      </c>
      <c r="G12866" s="151" t="str">
        <f t="shared" si="275"/>
        <v>UPS</v>
      </c>
      <c r="H12866" s="149" t="s">
        <v>9806</v>
      </c>
      <c r="I12866">
        <v>40000767</v>
      </c>
      <c r="K12866" t="s">
        <v>26617</v>
      </c>
      <c r="L12866" t="s">
        <v>19543</v>
      </c>
      <c r="M12866" t="s">
        <v>12546</v>
      </c>
      <c r="N12866" t="s">
        <v>21174</v>
      </c>
      <c r="Q12866" t="s">
        <v>12415</v>
      </c>
      <c r="R12866" t="s">
        <v>12416</v>
      </c>
      <c r="S12866" t="s">
        <v>26618</v>
      </c>
      <c r="U12866" t="s">
        <v>12418</v>
      </c>
      <c r="V12866">
        <v>45</v>
      </c>
      <c r="W12866">
        <v>11</v>
      </c>
      <c r="X12866">
        <v>1</v>
      </c>
      <c r="Y12866" t="s">
        <v>13389</v>
      </c>
      <c r="Z12866" t="s">
        <v>12420</v>
      </c>
      <c r="AA12866" t="s">
        <v>12421</v>
      </c>
      <c r="AB12866" t="s">
        <v>12997</v>
      </c>
      <c r="AC12866">
        <v>2</v>
      </c>
      <c r="AD12866" s="123">
        <v>39111</v>
      </c>
      <c r="AE12866" t="s">
        <v>12423</v>
      </c>
      <c r="AG12866">
        <v>40000767</v>
      </c>
      <c r="AL12866" t="s">
        <v>12997</v>
      </c>
      <c r="AN12866">
        <v>1404300201</v>
      </c>
      <c r="AO12866">
        <v>16</v>
      </c>
      <c r="AP12866" t="s">
        <v>12424</v>
      </c>
      <c r="AQ12866" t="s">
        <v>11408</v>
      </c>
      <c r="AR12866">
        <v>4100</v>
      </c>
      <c r="AT12866">
        <v>0</v>
      </c>
      <c r="AV12866" t="s">
        <v>9654</v>
      </c>
      <c r="AW12866">
        <v>116100</v>
      </c>
    </row>
    <row r="12867" spans="1:49" x14ac:dyDescent="0.25">
      <c r="A12867">
        <v>4100</v>
      </c>
      <c r="B12867">
        <v>30080</v>
      </c>
      <c r="C12867">
        <v>4043</v>
      </c>
      <c r="D12867">
        <v>410</v>
      </c>
      <c r="E12867" s="124" t="s">
        <v>9653</v>
      </c>
      <c r="F12867" t="str">
        <f t="shared" ref="F12867:F12930" si="276">CONCATENATE(G12867, H12867)</f>
        <v>UPSUPS ALBUQUERQUE NM</v>
      </c>
      <c r="G12867" s="151" t="str">
        <f t="shared" si="275"/>
        <v>UPS</v>
      </c>
      <c r="H12867" s="149" t="s">
        <v>9807</v>
      </c>
      <c r="I12867">
        <v>40000712</v>
      </c>
      <c r="K12867" t="s">
        <v>26619</v>
      </c>
      <c r="L12867" t="s">
        <v>17447</v>
      </c>
      <c r="M12867" t="s">
        <v>17448</v>
      </c>
      <c r="N12867" t="s">
        <v>26620</v>
      </c>
      <c r="Q12867" t="s">
        <v>12415</v>
      </c>
      <c r="R12867" t="s">
        <v>12416</v>
      </c>
      <c r="S12867" t="s">
        <v>26621</v>
      </c>
      <c r="U12867" t="s">
        <v>12418</v>
      </c>
      <c r="V12867">
        <v>45</v>
      </c>
      <c r="W12867">
        <v>11</v>
      </c>
      <c r="X12867">
        <v>1</v>
      </c>
      <c r="Y12867" t="s">
        <v>13389</v>
      </c>
      <c r="Z12867" t="s">
        <v>12420</v>
      </c>
      <c r="AA12867" t="s">
        <v>12421</v>
      </c>
      <c r="AB12867" t="s">
        <v>12997</v>
      </c>
      <c r="AC12867">
        <v>2</v>
      </c>
      <c r="AD12867" s="123">
        <v>39111</v>
      </c>
      <c r="AE12867" t="s">
        <v>12423</v>
      </c>
      <c r="AG12867">
        <v>40000712</v>
      </c>
      <c r="AL12867" t="s">
        <v>12997</v>
      </c>
      <c r="AN12867">
        <v>3200100201</v>
      </c>
      <c r="AO12867">
        <v>16</v>
      </c>
      <c r="AP12867" t="s">
        <v>12424</v>
      </c>
      <c r="AQ12867" t="s">
        <v>11408</v>
      </c>
      <c r="AR12867">
        <v>4100</v>
      </c>
      <c r="AT12867">
        <v>0</v>
      </c>
      <c r="AV12867" t="s">
        <v>9654</v>
      </c>
      <c r="AW12867">
        <v>116100</v>
      </c>
    </row>
    <row r="12868" spans="1:49" x14ac:dyDescent="0.25">
      <c r="A12868">
        <v>4100</v>
      </c>
      <c r="B12868">
        <v>30080</v>
      </c>
      <c r="C12868">
        <v>4043</v>
      </c>
      <c r="D12868">
        <v>410</v>
      </c>
      <c r="E12868" s="124" t="s">
        <v>9653</v>
      </c>
      <c r="F12868" t="str">
        <f t="shared" si="276"/>
        <v>UPSUPS ALLIANCE AIRPORT</v>
      </c>
      <c r="G12868" s="151" t="str">
        <f t="shared" si="275"/>
        <v>UPS</v>
      </c>
      <c r="H12868" s="149" t="s">
        <v>9808</v>
      </c>
      <c r="I12868">
        <v>40007529</v>
      </c>
      <c r="K12868" t="s">
        <v>26622</v>
      </c>
      <c r="L12868" t="s">
        <v>12739</v>
      </c>
      <c r="M12868" t="s">
        <v>12494</v>
      </c>
      <c r="N12868">
        <v>76177</v>
      </c>
      <c r="Q12868" t="s">
        <v>12415</v>
      </c>
      <c r="R12868" t="s">
        <v>12416</v>
      </c>
      <c r="S12868" t="s">
        <v>26623</v>
      </c>
      <c r="U12868" t="s">
        <v>12418</v>
      </c>
      <c r="V12868">
        <v>45</v>
      </c>
      <c r="W12868">
        <v>11</v>
      </c>
      <c r="X12868">
        <v>1</v>
      </c>
      <c r="Y12868" t="s">
        <v>13389</v>
      </c>
      <c r="Z12868" t="s">
        <v>12420</v>
      </c>
      <c r="AA12868" t="s">
        <v>14498</v>
      </c>
      <c r="AB12868" t="s">
        <v>12997</v>
      </c>
      <c r="AC12868">
        <v>2</v>
      </c>
      <c r="AD12868" s="123">
        <v>42067</v>
      </c>
      <c r="AE12868" t="s">
        <v>12431</v>
      </c>
      <c r="AG12868">
        <v>40007529</v>
      </c>
      <c r="AL12868" t="s">
        <v>12997</v>
      </c>
      <c r="AN12868">
        <v>4443910901</v>
      </c>
      <c r="AO12868">
        <v>16</v>
      </c>
      <c r="AP12868" t="s">
        <v>12424</v>
      </c>
      <c r="AQ12868" t="s">
        <v>11408</v>
      </c>
      <c r="AR12868">
        <v>4100</v>
      </c>
      <c r="AT12868">
        <v>0</v>
      </c>
      <c r="AV12868" t="s">
        <v>9654</v>
      </c>
      <c r="AW12868">
        <v>116100</v>
      </c>
    </row>
    <row r="12869" spans="1:49" x14ac:dyDescent="0.25">
      <c r="A12869">
        <v>4100</v>
      </c>
      <c r="B12869">
        <v>30080</v>
      </c>
      <c r="C12869">
        <v>4043</v>
      </c>
      <c r="D12869">
        <v>410</v>
      </c>
      <c r="E12869" s="124" t="s">
        <v>9653</v>
      </c>
      <c r="F12869" t="str">
        <f t="shared" si="276"/>
        <v>UPSUPS ATLANTA GA</v>
      </c>
      <c r="G12869" s="151" t="str">
        <f t="shared" si="275"/>
        <v>UPS</v>
      </c>
      <c r="H12869" s="149" t="s">
        <v>9810</v>
      </c>
      <c r="I12869">
        <v>40000745</v>
      </c>
      <c r="J12869" t="s">
        <v>26556</v>
      </c>
      <c r="K12869" t="s">
        <v>26624</v>
      </c>
      <c r="L12869" t="s">
        <v>12691</v>
      </c>
      <c r="M12869" t="s">
        <v>12692</v>
      </c>
      <c r="N12869" t="s">
        <v>26625</v>
      </c>
      <c r="Q12869" t="s">
        <v>12415</v>
      </c>
      <c r="R12869" t="s">
        <v>12416</v>
      </c>
      <c r="S12869" t="s">
        <v>26626</v>
      </c>
      <c r="U12869" t="s">
        <v>12418</v>
      </c>
      <c r="V12869">
        <v>45</v>
      </c>
      <c r="W12869">
        <v>11</v>
      </c>
      <c r="X12869">
        <v>1</v>
      </c>
      <c r="Y12869" t="s">
        <v>13389</v>
      </c>
      <c r="Z12869" t="s">
        <v>12420</v>
      </c>
      <c r="AA12869" t="s">
        <v>12421</v>
      </c>
      <c r="AB12869" t="s">
        <v>12997</v>
      </c>
      <c r="AC12869">
        <v>2</v>
      </c>
      <c r="AD12869" s="123">
        <v>39111</v>
      </c>
      <c r="AE12869" t="s">
        <v>12423</v>
      </c>
      <c r="AG12869">
        <v>40000745</v>
      </c>
      <c r="AL12869" t="s">
        <v>12997</v>
      </c>
      <c r="AN12869">
        <v>1112100801</v>
      </c>
      <c r="AO12869">
        <v>16</v>
      </c>
      <c r="AP12869" t="s">
        <v>12424</v>
      </c>
      <c r="AQ12869" t="s">
        <v>11408</v>
      </c>
      <c r="AR12869">
        <v>4100</v>
      </c>
      <c r="AT12869">
        <v>2005</v>
      </c>
      <c r="AV12869" t="s">
        <v>9654</v>
      </c>
      <c r="AW12869">
        <v>116100</v>
      </c>
    </row>
    <row r="12870" spans="1:49" x14ac:dyDescent="0.25">
      <c r="A12870">
        <v>4100</v>
      </c>
      <c r="B12870">
        <v>30080</v>
      </c>
      <c r="C12870">
        <v>4043</v>
      </c>
      <c r="D12870">
        <v>410</v>
      </c>
      <c r="E12870" s="124" t="s">
        <v>9653</v>
      </c>
      <c r="F12870" t="str">
        <f t="shared" si="276"/>
        <v>UPSUPS BALTIMORE MD</v>
      </c>
      <c r="G12870" s="151" t="str">
        <f t="shared" si="275"/>
        <v>UPS</v>
      </c>
      <c r="H12870" s="149" t="s">
        <v>9811</v>
      </c>
      <c r="I12870">
        <v>40000729</v>
      </c>
      <c r="J12870" t="s">
        <v>26627</v>
      </c>
      <c r="K12870" t="s">
        <v>26628</v>
      </c>
      <c r="L12870" t="s">
        <v>23559</v>
      </c>
      <c r="M12870" t="s">
        <v>13125</v>
      </c>
      <c r="N12870" t="s">
        <v>26629</v>
      </c>
      <c r="Q12870" t="s">
        <v>12415</v>
      </c>
      <c r="R12870" t="s">
        <v>12416</v>
      </c>
      <c r="S12870" t="s">
        <v>26630</v>
      </c>
      <c r="U12870" t="s">
        <v>12418</v>
      </c>
      <c r="V12870">
        <v>45</v>
      </c>
      <c r="W12870">
        <v>11</v>
      </c>
      <c r="X12870">
        <v>1</v>
      </c>
      <c r="Y12870" t="s">
        <v>13389</v>
      </c>
      <c r="Z12870" t="s">
        <v>12420</v>
      </c>
      <c r="AA12870" t="s">
        <v>12421</v>
      </c>
      <c r="AB12870" t="s">
        <v>12997</v>
      </c>
      <c r="AC12870">
        <v>2</v>
      </c>
      <c r="AD12870" s="123">
        <v>39111</v>
      </c>
      <c r="AE12870" t="s">
        <v>12423</v>
      </c>
      <c r="AG12870">
        <v>40000729</v>
      </c>
      <c r="AL12870" t="s">
        <v>12997</v>
      </c>
      <c r="AN12870">
        <v>2151000401</v>
      </c>
      <c r="AO12870">
        <v>16</v>
      </c>
      <c r="AP12870" t="s">
        <v>12424</v>
      </c>
      <c r="AQ12870" t="s">
        <v>11408</v>
      </c>
      <c r="AR12870">
        <v>4100</v>
      </c>
      <c r="AT12870">
        <v>0</v>
      </c>
      <c r="AV12870" t="s">
        <v>9654</v>
      </c>
      <c r="AW12870">
        <v>116100</v>
      </c>
    </row>
    <row r="12871" spans="1:49" x14ac:dyDescent="0.25">
      <c r="A12871">
        <v>4100</v>
      </c>
      <c r="B12871">
        <v>30080</v>
      </c>
      <c r="C12871">
        <v>4043</v>
      </c>
      <c r="D12871">
        <v>410</v>
      </c>
      <c r="E12871" s="124" t="s">
        <v>9653</v>
      </c>
      <c r="F12871" t="str">
        <f t="shared" si="276"/>
        <v>UPSUPS BLDG MAINT SPARKS NV</v>
      </c>
      <c r="G12871" s="151" t="str">
        <f t="shared" si="275"/>
        <v>UPS</v>
      </c>
      <c r="H12871" s="149" t="s">
        <v>9814</v>
      </c>
      <c r="I12871">
        <v>40000709</v>
      </c>
      <c r="K12871" t="s">
        <v>26631</v>
      </c>
      <c r="L12871" t="s">
        <v>14678</v>
      </c>
      <c r="M12871" t="s">
        <v>14582</v>
      </c>
      <c r="N12871" t="s">
        <v>26632</v>
      </c>
      <c r="Q12871" t="s">
        <v>12415</v>
      </c>
      <c r="R12871" t="s">
        <v>12416</v>
      </c>
      <c r="S12871" t="s">
        <v>26633</v>
      </c>
      <c r="U12871" t="s">
        <v>12418</v>
      </c>
      <c r="V12871">
        <v>45</v>
      </c>
      <c r="W12871">
        <v>11</v>
      </c>
      <c r="X12871">
        <v>1</v>
      </c>
      <c r="Y12871" t="s">
        <v>13389</v>
      </c>
      <c r="Z12871" t="s">
        <v>12420</v>
      </c>
      <c r="AA12871" t="s">
        <v>12421</v>
      </c>
      <c r="AB12871" t="s">
        <v>12997</v>
      </c>
      <c r="AC12871">
        <v>2</v>
      </c>
      <c r="AD12871" s="123">
        <v>39111</v>
      </c>
      <c r="AE12871" t="s">
        <v>12423</v>
      </c>
      <c r="AG12871">
        <v>40000709</v>
      </c>
      <c r="AL12871" t="s">
        <v>12997</v>
      </c>
      <c r="AN12871">
        <v>2903101101</v>
      </c>
      <c r="AO12871">
        <v>16</v>
      </c>
      <c r="AP12871" t="s">
        <v>12424</v>
      </c>
      <c r="AQ12871" t="s">
        <v>11408</v>
      </c>
      <c r="AR12871">
        <v>4100</v>
      </c>
      <c r="AT12871">
        <v>0</v>
      </c>
      <c r="AV12871" t="s">
        <v>9654</v>
      </c>
      <c r="AW12871">
        <v>116100</v>
      </c>
    </row>
    <row r="12872" spans="1:49" x14ac:dyDescent="0.25">
      <c r="A12872">
        <v>4100</v>
      </c>
      <c r="B12872">
        <v>30080</v>
      </c>
      <c r="C12872">
        <v>4043</v>
      </c>
      <c r="D12872">
        <v>410</v>
      </c>
      <c r="E12872" s="124" t="s">
        <v>9653</v>
      </c>
      <c r="F12872" t="str">
        <f t="shared" si="276"/>
        <v>UPSUPS CENTENNIAL HUB</v>
      </c>
      <c r="G12872" s="151" t="str">
        <f t="shared" si="275"/>
        <v>UPS</v>
      </c>
      <c r="H12872" s="149" t="s">
        <v>9826</v>
      </c>
      <c r="I12872">
        <v>40006420</v>
      </c>
      <c r="J12872" t="s">
        <v>26634</v>
      </c>
      <c r="K12872" t="s">
        <v>26635</v>
      </c>
      <c r="L12872" t="s">
        <v>14046</v>
      </c>
      <c r="M12872" t="s">
        <v>14047</v>
      </c>
      <c r="N12872">
        <v>40219</v>
      </c>
      <c r="Q12872" t="s">
        <v>12415</v>
      </c>
      <c r="R12872" t="s">
        <v>12416</v>
      </c>
      <c r="U12872" t="s">
        <v>12418</v>
      </c>
      <c r="V12872">
        <v>45</v>
      </c>
      <c r="W12872">
        <v>11</v>
      </c>
      <c r="X12872">
        <v>1</v>
      </c>
      <c r="Y12872" t="s">
        <v>13389</v>
      </c>
      <c r="Z12872" t="s">
        <v>12420</v>
      </c>
      <c r="AA12872" t="s">
        <v>14498</v>
      </c>
      <c r="AB12872" t="s">
        <v>12997</v>
      </c>
      <c r="AC12872">
        <v>2</v>
      </c>
      <c r="AD12872" s="123">
        <v>40492</v>
      </c>
      <c r="AE12872" t="s">
        <v>12431</v>
      </c>
      <c r="AG12872">
        <v>40006420</v>
      </c>
      <c r="AL12872" t="s">
        <v>12997</v>
      </c>
      <c r="AN12872">
        <v>1811104901</v>
      </c>
      <c r="AO12872">
        <v>16</v>
      </c>
      <c r="AP12872" t="s">
        <v>12424</v>
      </c>
      <c r="AQ12872" t="s">
        <v>11408</v>
      </c>
      <c r="AR12872">
        <v>4100</v>
      </c>
      <c r="AT12872">
        <v>0</v>
      </c>
      <c r="AV12872" t="s">
        <v>9654</v>
      </c>
      <c r="AW12872">
        <v>116100</v>
      </c>
    </row>
    <row r="12873" spans="1:49" x14ac:dyDescent="0.25">
      <c r="A12873">
        <v>4100</v>
      </c>
      <c r="B12873">
        <v>30080</v>
      </c>
      <c r="C12873">
        <v>4043</v>
      </c>
      <c r="D12873">
        <v>410</v>
      </c>
      <c r="E12873" s="124" t="s">
        <v>9653</v>
      </c>
      <c r="F12873" t="str">
        <f t="shared" si="276"/>
        <v>UPSUPS CERRITOS CA</v>
      </c>
      <c r="G12873" s="151" t="str">
        <f t="shared" si="275"/>
        <v>UPS</v>
      </c>
      <c r="H12873" s="149" t="s">
        <v>9827</v>
      </c>
      <c r="I12873">
        <v>40000884</v>
      </c>
      <c r="K12873" t="s">
        <v>26636</v>
      </c>
      <c r="L12873" t="s">
        <v>18243</v>
      </c>
      <c r="M12873" t="s">
        <v>13237</v>
      </c>
      <c r="N12873" t="s">
        <v>26637</v>
      </c>
      <c r="Q12873" t="s">
        <v>12415</v>
      </c>
      <c r="R12873" t="s">
        <v>12416</v>
      </c>
      <c r="S12873" t="s">
        <v>26638</v>
      </c>
      <c r="U12873" t="s">
        <v>12418</v>
      </c>
      <c r="V12873">
        <v>45</v>
      </c>
      <c r="W12873">
        <v>11</v>
      </c>
      <c r="X12873">
        <v>1</v>
      </c>
      <c r="Y12873" t="s">
        <v>13389</v>
      </c>
      <c r="Z12873" t="s">
        <v>12420</v>
      </c>
      <c r="AA12873" t="s">
        <v>12421</v>
      </c>
      <c r="AB12873" t="s">
        <v>12997</v>
      </c>
      <c r="AC12873">
        <v>2</v>
      </c>
      <c r="AD12873" s="123">
        <v>39111</v>
      </c>
      <c r="AE12873" t="s">
        <v>12423</v>
      </c>
      <c r="AG12873">
        <v>40000884</v>
      </c>
      <c r="AL12873" t="s">
        <v>12997</v>
      </c>
      <c r="AN12873">
        <v>503764301</v>
      </c>
      <c r="AO12873">
        <v>16</v>
      </c>
      <c r="AP12873" t="s">
        <v>12424</v>
      </c>
      <c r="AQ12873" t="s">
        <v>11408</v>
      </c>
      <c r="AR12873">
        <v>4100</v>
      </c>
      <c r="AT12873">
        <v>0</v>
      </c>
      <c r="AV12873" t="s">
        <v>9654</v>
      </c>
      <c r="AW12873">
        <v>116100</v>
      </c>
    </row>
    <row r="12874" spans="1:49" x14ac:dyDescent="0.25">
      <c r="A12874">
        <v>4100</v>
      </c>
      <c r="B12874">
        <v>30080</v>
      </c>
      <c r="C12874">
        <v>4043</v>
      </c>
      <c r="D12874">
        <v>410</v>
      </c>
      <c r="E12874" s="124" t="s">
        <v>9653</v>
      </c>
      <c r="F12874" t="str">
        <f t="shared" si="276"/>
        <v>UPSUPS COLUMBUS OH</v>
      </c>
      <c r="G12874" s="151" t="str">
        <f t="shared" si="275"/>
        <v>UPS</v>
      </c>
      <c r="H12874" s="149" t="s">
        <v>9833</v>
      </c>
      <c r="I12874">
        <v>40001212</v>
      </c>
      <c r="J12874" t="s">
        <v>26639</v>
      </c>
      <c r="K12874" t="s">
        <v>26640</v>
      </c>
      <c r="L12874" t="s">
        <v>16113</v>
      </c>
      <c r="M12874" t="s">
        <v>12521</v>
      </c>
      <c r="N12874" t="s">
        <v>26641</v>
      </c>
      <c r="Q12874" t="s">
        <v>12415</v>
      </c>
      <c r="R12874" t="s">
        <v>12416</v>
      </c>
      <c r="S12874" t="s">
        <v>26642</v>
      </c>
      <c r="U12874" t="s">
        <v>12418</v>
      </c>
      <c r="V12874">
        <v>45</v>
      </c>
      <c r="W12874">
        <v>11</v>
      </c>
      <c r="X12874">
        <v>1</v>
      </c>
      <c r="Y12874" t="s">
        <v>13389</v>
      </c>
      <c r="Z12874" t="s">
        <v>12420</v>
      </c>
      <c r="AA12874" t="s">
        <v>12421</v>
      </c>
      <c r="AB12874" t="s">
        <v>12830</v>
      </c>
      <c r="AC12874">
        <v>2</v>
      </c>
      <c r="AD12874" s="123">
        <v>39111</v>
      </c>
      <c r="AE12874" t="s">
        <v>12423</v>
      </c>
      <c r="AG12874">
        <v>40001212</v>
      </c>
      <c r="AL12874" t="s">
        <v>12830</v>
      </c>
      <c r="AN12874">
        <v>3604905701</v>
      </c>
      <c r="AO12874">
        <v>16</v>
      </c>
      <c r="AP12874" t="s">
        <v>12424</v>
      </c>
      <c r="AQ12874" t="s">
        <v>11408</v>
      </c>
      <c r="AR12874">
        <v>4100</v>
      </c>
      <c r="AT12874">
        <v>2005</v>
      </c>
      <c r="AV12874" t="s">
        <v>9654</v>
      </c>
      <c r="AW12874">
        <v>116100</v>
      </c>
    </row>
    <row r="12875" spans="1:49" x14ac:dyDescent="0.25">
      <c r="A12875">
        <v>4100</v>
      </c>
      <c r="B12875">
        <v>30080</v>
      </c>
      <c r="C12875">
        <v>4043</v>
      </c>
      <c r="D12875">
        <v>410</v>
      </c>
      <c r="E12875" s="124" t="s">
        <v>9653</v>
      </c>
      <c r="F12875" t="str">
        <f t="shared" si="276"/>
        <v>UPSUPS CONCORD CAN</v>
      </c>
      <c r="G12875" s="151" t="str">
        <f t="shared" si="275"/>
        <v>UPS</v>
      </c>
      <c r="H12875" s="149" t="s">
        <v>9834</v>
      </c>
      <c r="I12875">
        <v>40400003</v>
      </c>
      <c r="J12875" t="s">
        <v>26643</v>
      </c>
      <c r="K12875" t="s">
        <v>26644</v>
      </c>
      <c r="L12875" t="s">
        <v>15008</v>
      </c>
      <c r="M12875" t="s">
        <v>15913</v>
      </c>
      <c r="N12875" t="s">
        <v>26645</v>
      </c>
      <c r="Q12875" t="s">
        <v>13237</v>
      </c>
      <c r="R12875" t="s">
        <v>12416</v>
      </c>
      <c r="S12875" t="s">
        <v>26646</v>
      </c>
      <c r="U12875" t="s">
        <v>12418</v>
      </c>
      <c r="V12875">
        <v>45</v>
      </c>
      <c r="W12875">
        <v>12</v>
      </c>
      <c r="X12875">
        <v>1</v>
      </c>
      <c r="Y12875" t="s">
        <v>13389</v>
      </c>
      <c r="Z12875" t="s">
        <v>12420</v>
      </c>
      <c r="AA12875" t="s">
        <v>12421</v>
      </c>
      <c r="AB12875" t="s">
        <v>12997</v>
      </c>
      <c r="AC12875">
        <v>4</v>
      </c>
      <c r="AD12875" s="123">
        <v>39111</v>
      </c>
      <c r="AE12875" t="s">
        <v>12423</v>
      </c>
      <c r="AG12875">
        <v>40400003</v>
      </c>
      <c r="AJ12875" t="s">
        <v>11324</v>
      </c>
      <c r="AL12875" t="s">
        <v>12830</v>
      </c>
      <c r="AN12875">
        <v>7001524801</v>
      </c>
      <c r="AO12875">
        <v>16</v>
      </c>
      <c r="AP12875" t="s">
        <v>12424</v>
      </c>
      <c r="AQ12875" t="s">
        <v>11408</v>
      </c>
      <c r="AR12875">
        <v>4100</v>
      </c>
      <c r="AT12875">
        <v>2005</v>
      </c>
      <c r="AV12875" t="s">
        <v>26647</v>
      </c>
      <c r="AW12875">
        <v>116120</v>
      </c>
    </row>
    <row r="12876" spans="1:49" x14ac:dyDescent="0.25">
      <c r="A12876">
        <v>4100</v>
      </c>
      <c r="B12876">
        <v>30080</v>
      </c>
      <c r="C12876">
        <v>4043</v>
      </c>
      <c r="D12876">
        <v>410</v>
      </c>
      <c r="E12876" s="124" t="s">
        <v>9653</v>
      </c>
      <c r="F12876" t="str">
        <f t="shared" si="276"/>
        <v>UPSUPS DES MOINES IA</v>
      </c>
      <c r="G12876" s="151" t="str">
        <f t="shared" si="275"/>
        <v>UPS</v>
      </c>
      <c r="H12876" s="149" t="s">
        <v>9837</v>
      </c>
      <c r="I12876">
        <v>40000726</v>
      </c>
      <c r="K12876" t="s">
        <v>26648</v>
      </c>
      <c r="L12876" t="s">
        <v>12980</v>
      </c>
      <c r="M12876" t="s">
        <v>12981</v>
      </c>
      <c r="N12876" t="s">
        <v>26649</v>
      </c>
      <c r="Q12876" t="s">
        <v>12415</v>
      </c>
      <c r="R12876" t="s">
        <v>12416</v>
      </c>
      <c r="S12876" t="s">
        <v>26650</v>
      </c>
      <c r="U12876" t="s">
        <v>12418</v>
      </c>
      <c r="V12876">
        <v>45</v>
      </c>
      <c r="W12876">
        <v>11</v>
      </c>
      <c r="X12876">
        <v>1</v>
      </c>
      <c r="Y12876" t="s">
        <v>13389</v>
      </c>
      <c r="Z12876" t="s">
        <v>12420</v>
      </c>
      <c r="AA12876" t="s">
        <v>12421</v>
      </c>
      <c r="AB12876" t="s">
        <v>12997</v>
      </c>
      <c r="AC12876">
        <v>2</v>
      </c>
      <c r="AD12876" s="123">
        <v>39111</v>
      </c>
      <c r="AE12876" t="s">
        <v>12423</v>
      </c>
      <c r="AG12876">
        <v>40000726</v>
      </c>
      <c r="AL12876" t="s">
        <v>12997</v>
      </c>
      <c r="AN12876">
        <v>1615303201</v>
      </c>
      <c r="AO12876">
        <v>16</v>
      </c>
      <c r="AP12876" t="s">
        <v>12424</v>
      </c>
      <c r="AQ12876" t="s">
        <v>11408</v>
      </c>
      <c r="AR12876">
        <v>4100</v>
      </c>
      <c r="AT12876">
        <v>2005</v>
      </c>
      <c r="AV12876" t="s">
        <v>9654</v>
      </c>
      <c r="AW12876">
        <v>116100</v>
      </c>
    </row>
    <row r="12877" spans="1:49" x14ac:dyDescent="0.25">
      <c r="A12877">
        <v>4100</v>
      </c>
      <c r="B12877">
        <v>30080</v>
      </c>
      <c r="C12877">
        <v>4043</v>
      </c>
      <c r="D12877">
        <v>410</v>
      </c>
      <c r="E12877" s="124" t="s">
        <v>9653</v>
      </c>
      <c r="F12877" t="str">
        <f t="shared" si="276"/>
        <v>UPSUPS DORAVILLE GA</v>
      </c>
      <c r="G12877" s="151" t="str">
        <f t="shared" si="275"/>
        <v>UPS</v>
      </c>
      <c r="H12877" s="149" t="s">
        <v>9839</v>
      </c>
      <c r="I12877">
        <v>40000671</v>
      </c>
      <c r="K12877" t="s">
        <v>26651</v>
      </c>
      <c r="L12877" t="s">
        <v>26652</v>
      </c>
      <c r="M12877" t="s">
        <v>12692</v>
      </c>
      <c r="N12877" t="s">
        <v>26653</v>
      </c>
      <c r="Q12877" t="s">
        <v>12415</v>
      </c>
      <c r="R12877" t="s">
        <v>12416</v>
      </c>
      <c r="S12877" t="s">
        <v>26654</v>
      </c>
      <c r="U12877" t="s">
        <v>12418</v>
      </c>
      <c r="V12877">
        <v>45</v>
      </c>
      <c r="W12877">
        <v>11</v>
      </c>
      <c r="X12877">
        <v>1</v>
      </c>
      <c r="Y12877" t="s">
        <v>13389</v>
      </c>
      <c r="Z12877" t="s">
        <v>12420</v>
      </c>
      <c r="AA12877" t="s">
        <v>12421</v>
      </c>
      <c r="AB12877" t="s">
        <v>12830</v>
      </c>
      <c r="AC12877">
        <v>2</v>
      </c>
      <c r="AD12877" s="123">
        <v>39111</v>
      </c>
      <c r="AE12877" t="s">
        <v>12423</v>
      </c>
      <c r="AG12877">
        <v>40000671</v>
      </c>
      <c r="AL12877" t="s">
        <v>12830</v>
      </c>
      <c r="AN12877">
        <v>1108904101</v>
      </c>
      <c r="AO12877">
        <v>16</v>
      </c>
      <c r="AP12877" t="s">
        <v>12424</v>
      </c>
      <c r="AQ12877" t="s">
        <v>11408</v>
      </c>
      <c r="AR12877">
        <v>4100</v>
      </c>
      <c r="AT12877">
        <v>2005</v>
      </c>
      <c r="AV12877" t="s">
        <v>9654</v>
      </c>
      <c r="AW12877">
        <v>116100</v>
      </c>
    </row>
    <row r="12878" spans="1:49" x14ac:dyDescent="0.25">
      <c r="A12878">
        <v>4100</v>
      </c>
      <c r="B12878">
        <v>30080</v>
      </c>
      <c r="C12878">
        <v>4043</v>
      </c>
      <c r="D12878">
        <v>410</v>
      </c>
      <c r="E12878" s="124" t="s">
        <v>9653</v>
      </c>
      <c r="F12878" t="str">
        <f t="shared" si="276"/>
        <v>UPSUPS ELM GROVE WI</v>
      </c>
      <c r="G12878" s="151" t="str">
        <f t="shared" si="275"/>
        <v>UPS</v>
      </c>
      <c r="H12878" s="149" t="s">
        <v>9844</v>
      </c>
      <c r="I12878">
        <v>40000823</v>
      </c>
      <c r="K12878" t="s">
        <v>26655</v>
      </c>
      <c r="L12878" t="s">
        <v>26656</v>
      </c>
      <c r="M12878" t="s">
        <v>14186</v>
      </c>
      <c r="N12878" t="s">
        <v>26657</v>
      </c>
      <c r="Q12878" t="s">
        <v>12415</v>
      </c>
      <c r="R12878" t="s">
        <v>12416</v>
      </c>
      <c r="S12878" t="s">
        <v>26658</v>
      </c>
      <c r="U12878" t="s">
        <v>12418</v>
      </c>
      <c r="V12878">
        <v>45</v>
      </c>
      <c r="W12878">
        <v>11</v>
      </c>
      <c r="X12878">
        <v>1</v>
      </c>
      <c r="Y12878" t="s">
        <v>13389</v>
      </c>
      <c r="Z12878" t="s">
        <v>12420</v>
      </c>
      <c r="AA12878" t="s">
        <v>12421</v>
      </c>
      <c r="AB12878" t="s">
        <v>12997</v>
      </c>
      <c r="AC12878">
        <v>2</v>
      </c>
      <c r="AD12878" s="123">
        <v>39111</v>
      </c>
      <c r="AE12878" t="s">
        <v>12423</v>
      </c>
      <c r="AG12878">
        <v>40000823</v>
      </c>
      <c r="AL12878" t="s">
        <v>12997</v>
      </c>
      <c r="AN12878">
        <v>5013302801</v>
      </c>
      <c r="AO12878">
        <v>16</v>
      </c>
      <c r="AP12878" t="s">
        <v>12424</v>
      </c>
      <c r="AQ12878" t="s">
        <v>11408</v>
      </c>
      <c r="AR12878">
        <v>4100</v>
      </c>
      <c r="AT12878">
        <v>2005</v>
      </c>
      <c r="AV12878" t="s">
        <v>9654</v>
      </c>
      <c r="AW12878">
        <v>116100</v>
      </c>
    </row>
    <row r="12879" spans="1:49" x14ac:dyDescent="0.25">
      <c r="A12879">
        <v>4100</v>
      </c>
      <c r="B12879">
        <v>30080</v>
      </c>
      <c r="C12879">
        <v>4043</v>
      </c>
      <c r="D12879">
        <v>410</v>
      </c>
      <c r="E12879" s="124" t="s">
        <v>9653</v>
      </c>
      <c r="F12879" t="str">
        <f t="shared" si="276"/>
        <v>UPSUPS GREENSBORO NC</v>
      </c>
      <c r="G12879" s="151" t="str">
        <f t="shared" si="275"/>
        <v>UPS</v>
      </c>
      <c r="H12879" s="149" t="s">
        <v>9849</v>
      </c>
      <c r="I12879">
        <v>40000828</v>
      </c>
      <c r="K12879" t="s">
        <v>26659</v>
      </c>
      <c r="L12879" t="s">
        <v>16712</v>
      </c>
      <c r="M12879" t="s">
        <v>13169</v>
      </c>
      <c r="N12879" t="s">
        <v>26660</v>
      </c>
      <c r="Q12879" t="s">
        <v>12415</v>
      </c>
      <c r="R12879" t="s">
        <v>12416</v>
      </c>
      <c r="S12879" t="s">
        <v>26661</v>
      </c>
      <c r="U12879" t="s">
        <v>12418</v>
      </c>
      <c r="V12879">
        <v>45</v>
      </c>
      <c r="W12879">
        <v>11</v>
      </c>
      <c r="X12879">
        <v>1</v>
      </c>
      <c r="Y12879" t="s">
        <v>13389</v>
      </c>
      <c r="Z12879" t="s">
        <v>12420</v>
      </c>
      <c r="AA12879" t="s">
        <v>12421</v>
      </c>
      <c r="AB12879" t="s">
        <v>12997</v>
      </c>
      <c r="AC12879">
        <v>2</v>
      </c>
      <c r="AD12879" s="123">
        <v>39111</v>
      </c>
      <c r="AE12879" t="s">
        <v>12423</v>
      </c>
      <c r="AG12879">
        <v>40000828</v>
      </c>
      <c r="AL12879" t="s">
        <v>12997</v>
      </c>
      <c r="AN12879">
        <v>3408104701</v>
      </c>
      <c r="AO12879">
        <v>16</v>
      </c>
      <c r="AP12879" t="s">
        <v>12424</v>
      </c>
      <c r="AQ12879" t="s">
        <v>11408</v>
      </c>
      <c r="AR12879">
        <v>4100</v>
      </c>
      <c r="AT12879">
        <v>2005</v>
      </c>
      <c r="AV12879" t="s">
        <v>9654</v>
      </c>
      <c r="AW12879">
        <v>116100</v>
      </c>
    </row>
    <row r="12880" spans="1:49" x14ac:dyDescent="0.25">
      <c r="A12880">
        <v>4100</v>
      </c>
      <c r="B12880">
        <v>30080</v>
      </c>
      <c r="C12880">
        <v>4043</v>
      </c>
      <c r="D12880">
        <v>410</v>
      </c>
      <c r="E12880" s="124" t="s">
        <v>9653</v>
      </c>
      <c r="F12880" t="str">
        <f t="shared" si="276"/>
        <v>UPSUPS HARRISBURG PA</v>
      </c>
      <c r="G12880" s="151" t="str">
        <f t="shared" si="275"/>
        <v>UPS</v>
      </c>
      <c r="H12880" s="149" t="s">
        <v>9850</v>
      </c>
      <c r="I12880">
        <v>40000668</v>
      </c>
      <c r="J12880" t="s">
        <v>26662</v>
      </c>
      <c r="K12880" t="s">
        <v>26663</v>
      </c>
      <c r="L12880" t="s">
        <v>26664</v>
      </c>
      <c r="M12880" t="s">
        <v>12560</v>
      </c>
      <c r="N12880" t="s">
        <v>26665</v>
      </c>
      <c r="Q12880" t="s">
        <v>12415</v>
      </c>
      <c r="R12880" t="s">
        <v>12416</v>
      </c>
      <c r="S12880" t="s">
        <v>26666</v>
      </c>
      <c r="U12880" t="s">
        <v>12418</v>
      </c>
      <c r="V12880">
        <v>45</v>
      </c>
      <c r="W12880">
        <v>11</v>
      </c>
      <c r="X12880">
        <v>1</v>
      </c>
      <c r="Y12880" t="s">
        <v>13389</v>
      </c>
      <c r="Z12880" t="s">
        <v>12420</v>
      </c>
      <c r="AA12880" t="s">
        <v>12421</v>
      </c>
      <c r="AB12880" t="s">
        <v>12997</v>
      </c>
      <c r="AC12880">
        <v>2</v>
      </c>
      <c r="AD12880" s="123">
        <v>39111</v>
      </c>
      <c r="AE12880" t="s">
        <v>12423</v>
      </c>
      <c r="AG12880">
        <v>40000668</v>
      </c>
      <c r="AL12880" t="s">
        <v>12997</v>
      </c>
      <c r="AN12880">
        <v>3904315901</v>
      </c>
      <c r="AO12880">
        <v>16</v>
      </c>
      <c r="AP12880" t="s">
        <v>12424</v>
      </c>
      <c r="AQ12880" t="s">
        <v>11408</v>
      </c>
      <c r="AR12880">
        <v>4100</v>
      </c>
      <c r="AT12880">
        <v>0</v>
      </c>
      <c r="AV12880" t="s">
        <v>9654</v>
      </c>
      <c r="AW12880">
        <v>116100</v>
      </c>
    </row>
    <row r="12881" spans="1:49" x14ac:dyDescent="0.25">
      <c r="A12881">
        <v>4100</v>
      </c>
      <c r="B12881">
        <v>30080</v>
      </c>
      <c r="C12881">
        <v>4043</v>
      </c>
      <c r="D12881">
        <v>410</v>
      </c>
      <c r="E12881" s="124" t="s">
        <v>9653</v>
      </c>
      <c r="F12881" t="str">
        <f t="shared" si="276"/>
        <v>UPSUPS HIALEAH FL</v>
      </c>
      <c r="G12881" s="151" t="str">
        <f t="shared" si="275"/>
        <v>UPS</v>
      </c>
      <c r="H12881" s="149" t="s">
        <v>9853</v>
      </c>
      <c r="I12881">
        <v>40000682</v>
      </c>
      <c r="J12881" t="s">
        <v>26667</v>
      </c>
      <c r="K12881" t="s">
        <v>26668</v>
      </c>
      <c r="L12881" t="s">
        <v>26669</v>
      </c>
      <c r="M12881" t="s">
        <v>12735</v>
      </c>
      <c r="N12881" t="s">
        <v>26670</v>
      </c>
      <c r="Q12881" t="s">
        <v>12415</v>
      </c>
      <c r="R12881" t="s">
        <v>12416</v>
      </c>
      <c r="S12881" t="s">
        <v>26671</v>
      </c>
      <c r="U12881" t="s">
        <v>12418</v>
      </c>
      <c r="V12881">
        <v>45</v>
      </c>
      <c r="W12881">
        <v>11</v>
      </c>
      <c r="X12881">
        <v>1</v>
      </c>
      <c r="Y12881" t="s">
        <v>13389</v>
      </c>
      <c r="Z12881" t="s">
        <v>12420</v>
      </c>
      <c r="AA12881" t="s">
        <v>12421</v>
      </c>
      <c r="AB12881" t="s">
        <v>12997</v>
      </c>
      <c r="AC12881">
        <v>2</v>
      </c>
      <c r="AD12881" s="123">
        <v>39111</v>
      </c>
      <c r="AE12881" t="s">
        <v>12423</v>
      </c>
      <c r="AG12881">
        <v>40000682</v>
      </c>
      <c r="AL12881" t="s">
        <v>12997</v>
      </c>
      <c r="AN12881">
        <v>1002506101</v>
      </c>
      <c r="AO12881">
        <v>16</v>
      </c>
      <c r="AP12881" t="s">
        <v>12424</v>
      </c>
      <c r="AQ12881" t="s">
        <v>11408</v>
      </c>
      <c r="AR12881">
        <v>4100</v>
      </c>
      <c r="AT12881">
        <v>2005</v>
      </c>
      <c r="AV12881" t="s">
        <v>9654</v>
      </c>
      <c r="AW12881">
        <v>116100</v>
      </c>
    </row>
    <row r="12882" spans="1:49" x14ac:dyDescent="0.25">
      <c r="A12882">
        <v>4100</v>
      </c>
      <c r="B12882">
        <v>30080</v>
      </c>
      <c r="C12882">
        <v>4043</v>
      </c>
      <c r="D12882">
        <v>410</v>
      </c>
      <c r="E12882" s="124" t="s">
        <v>9653</v>
      </c>
      <c r="F12882" t="str">
        <f t="shared" si="276"/>
        <v>UPSUPS HORSHAM PA</v>
      </c>
      <c r="G12882" s="151" t="str">
        <f t="shared" si="275"/>
        <v>UPS</v>
      </c>
      <c r="H12882" s="149" t="s">
        <v>9856</v>
      </c>
      <c r="I12882">
        <v>40000981</v>
      </c>
      <c r="J12882" t="s">
        <v>26556</v>
      </c>
      <c r="K12882" t="s">
        <v>26672</v>
      </c>
      <c r="L12882" t="s">
        <v>25500</v>
      </c>
      <c r="M12882" t="s">
        <v>12560</v>
      </c>
      <c r="N12882" t="s">
        <v>26673</v>
      </c>
      <c r="Q12882" t="s">
        <v>12415</v>
      </c>
      <c r="R12882" t="s">
        <v>12416</v>
      </c>
      <c r="S12882" t="s">
        <v>26674</v>
      </c>
      <c r="U12882" t="s">
        <v>12418</v>
      </c>
      <c r="V12882">
        <v>45</v>
      </c>
      <c r="W12882">
        <v>11</v>
      </c>
      <c r="X12882">
        <v>1</v>
      </c>
      <c r="Y12882" t="s">
        <v>13389</v>
      </c>
      <c r="Z12882" t="s">
        <v>12420</v>
      </c>
      <c r="AA12882" t="s">
        <v>12421</v>
      </c>
      <c r="AB12882" t="s">
        <v>12997</v>
      </c>
      <c r="AC12882">
        <v>2</v>
      </c>
      <c r="AD12882" s="123">
        <v>39111</v>
      </c>
      <c r="AE12882" t="s">
        <v>12423</v>
      </c>
      <c r="AG12882">
        <v>40000981</v>
      </c>
      <c r="AL12882" t="s">
        <v>12997</v>
      </c>
      <c r="AN12882">
        <v>3909160401</v>
      </c>
      <c r="AO12882">
        <v>16</v>
      </c>
      <c r="AP12882" t="s">
        <v>12424</v>
      </c>
      <c r="AQ12882" t="s">
        <v>11408</v>
      </c>
      <c r="AR12882">
        <v>4100</v>
      </c>
      <c r="AT12882">
        <v>0</v>
      </c>
      <c r="AV12882" t="s">
        <v>9654</v>
      </c>
      <c r="AW12882">
        <v>116100</v>
      </c>
    </row>
    <row r="12883" spans="1:49" x14ac:dyDescent="0.25">
      <c r="A12883">
        <v>4100</v>
      </c>
      <c r="B12883">
        <v>30080</v>
      </c>
      <c r="C12883">
        <v>4043</v>
      </c>
      <c r="D12883">
        <v>410</v>
      </c>
      <c r="E12883" s="124" t="s">
        <v>9653</v>
      </c>
      <c r="F12883" s="185" t="str">
        <f t="shared" si="276"/>
        <v>UPSUPS INDIANAPOLIS IN</v>
      </c>
      <c r="G12883" s="151" t="str">
        <f t="shared" si="275"/>
        <v>UPS</v>
      </c>
      <c r="H12883" s="149" t="s">
        <v>9858</v>
      </c>
      <c r="I12883">
        <v>40000706</v>
      </c>
      <c r="K12883" t="s">
        <v>26675</v>
      </c>
      <c r="L12883" t="s">
        <v>15827</v>
      </c>
      <c r="M12883" t="s">
        <v>12896</v>
      </c>
      <c r="N12883">
        <v>46202</v>
      </c>
      <c r="Q12883" t="s">
        <v>12415</v>
      </c>
      <c r="R12883" t="s">
        <v>12416</v>
      </c>
      <c r="S12883" t="s">
        <v>26676</v>
      </c>
      <c r="U12883" t="s">
        <v>12418</v>
      </c>
      <c r="V12883">
        <v>45</v>
      </c>
      <c r="W12883">
        <v>11</v>
      </c>
      <c r="X12883">
        <v>1</v>
      </c>
      <c r="Y12883" t="s">
        <v>13389</v>
      </c>
      <c r="Z12883" t="s">
        <v>12420</v>
      </c>
      <c r="AA12883" t="s">
        <v>12421</v>
      </c>
      <c r="AB12883" t="s">
        <v>12997</v>
      </c>
      <c r="AC12883">
        <v>2</v>
      </c>
      <c r="AD12883" s="123">
        <v>39111</v>
      </c>
      <c r="AE12883" t="s">
        <v>12423</v>
      </c>
      <c r="AG12883">
        <v>40000706</v>
      </c>
      <c r="AL12883" t="s">
        <v>12997</v>
      </c>
      <c r="AN12883">
        <v>1509706701</v>
      </c>
      <c r="AO12883">
        <v>16</v>
      </c>
      <c r="AP12883" t="s">
        <v>12424</v>
      </c>
      <c r="AQ12883" t="s">
        <v>11408</v>
      </c>
      <c r="AR12883">
        <v>4100</v>
      </c>
      <c r="AT12883">
        <v>0</v>
      </c>
      <c r="AV12883" t="s">
        <v>9654</v>
      </c>
      <c r="AW12883">
        <v>116100</v>
      </c>
    </row>
    <row r="12884" spans="1:49" x14ac:dyDescent="0.25">
      <c r="A12884">
        <v>4100</v>
      </c>
      <c r="B12884">
        <v>30080</v>
      </c>
      <c r="C12884">
        <v>4043</v>
      </c>
      <c r="D12884">
        <v>410</v>
      </c>
      <c r="E12884" s="124" t="s">
        <v>9653</v>
      </c>
      <c r="F12884" s="185" t="str">
        <f t="shared" si="276"/>
        <v>UPSUPS INDIANAPOLIS IN</v>
      </c>
      <c r="G12884" s="151" t="str">
        <f t="shared" si="275"/>
        <v>UPS</v>
      </c>
      <c r="H12884" s="149" t="s">
        <v>9858</v>
      </c>
      <c r="I12884">
        <v>40000926</v>
      </c>
      <c r="K12884" t="s">
        <v>26677</v>
      </c>
      <c r="L12884" t="s">
        <v>15827</v>
      </c>
      <c r="M12884" t="s">
        <v>12896</v>
      </c>
      <c r="N12884" t="s">
        <v>26678</v>
      </c>
      <c r="Q12884" t="s">
        <v>12415</v>
      </c>
      <c r="R12884" t="s">
        <v>12416</v>
      </c>
      <c r="U12884" t="s">
        <v>12418</v>
      </c>
      <c r="V12884">
        <v>45</v>
      </c>
      <c r="W12884">
        <v>11</v>
      </c>
      <c r="X12884">
        <v>1</v>
      </c>
      <c r="Y12884" t="s">
        <v>13389</v>
      </c>
      <c r="Z12884" t="s">
        <v>12420</v>
      </c>
      <c r="AA12884" t="s">
        <v>12421</v>
      </c>
      <c r="AB12884" t="s">
        <v>12997</v>
      </c>
      <c r="AC12884">
        <v>2</v>
      </c>
      <c r="AD12884" s="123">
        <v>39111</v>
      </c>
      <c r="AE12884" t="s">
        <v>12423</v>
      </c>
      <c r="AG12884">
        <v>40000926</v>
      </c>
      <c r="AL12884" t="s">
        <v>12997</v>
      </c>
      <c r="AN12884">
        <v>1509706701</v>
      </c>
      <c r="AO12884">
        <v>16</v>
      </c>
      <c r="AP12884" t="s">
        <v>12424</v>
      </c>
      <c r="AQ12884" t="s">
        <v>11408</v>
      </c>
      <c r="AR12884">
        <v>4100</v>
      </c>
      <c r="AT12884">
        <v>0</v>
      </c>
      <c r="AV12884" t="s">
        <v>9654</v>
      </c>
      <c r="AW12884">
        <v>116100</v>
      </c>
    </row>
    <row r="12885" spans="1:49" x14ac:dyDescent="0.25">
      <c r="A12885">
        <v>4100</v>
      </c>
      <c r="B12885">
        <v>30080</v>
      </c>
      <c r="C12885">
        <v>4043</v>
      </c>
      <c r="D12885">
        <v>410</v>
      </c>
      <c r="E12885" s="124" t="s">
        <v>9653</v>
      </c>
      <c r="F12885" t="str">
        <f t="shared" si="276"/>
        <v>UPSUPS JACKSONVILLE FL</v>
      </c>
      <c r="G12885" s="151" t="str">
        <f t="shared" ref="G12885:G12948" si="277">RIGHT(E12885,LEN(E12885)-3)</f>
        <v>UPS</v>
      </c>
      <c r="H12885" s="149" t="s">
        <v>9859</v>
      </c>
      <c r="I12885">
        <v>40000690</v>
      </c>
      <c r="J12885" t="s">
        <v>26679</v>
      </c>
      <c r="K12885" t="s">
        <v>26680</v>
      </c>
      <c r="L12885" t="s">
        <v>13425</v>
      </c>
      <c r="M12885" t="s">
        <v>12735</v>
      </c>
      <c r="N12885" t="s">
        <v>26681</v>
      </c>
      <c r="Q12885" t="s">
        <v>12415</v>
      </c>
      <c r="R12885" t="s">
        <v>12416</v>
      </c>
      <c r="S12885" t="s">
        <v>26682</v>
      </c>
      <c r="U12885" t="s">
        <v>12418</v>
      </c>
      <c r="V12885">
        <v>45</v>
      </c>
      <c r="W12885">
        <v>11</v>
      </c>
      <c r="X12885">
        <v>1</v>
      </c>
      <c r="Y12885" t="s">
        <v>13389</v>
      </c>
      <c r="Z12885" t="s">
        <v>12420</v>
      </c>
      <c r="AA12885" t="s">
        <v>12421</v>
      </c>
      <c r="AB12885" t="s">
        <v>12830</v>
      </c>
      <c r="AC12885">
        <v>2</v>
      </c>
      <c r="AD12885" s="123">
        <v>39111</v>
      </c>
      <c r="AE12885" t="s">
        <v>12423</v>
      </c>
      <c r="AG12885">
        <v>40000690</v>
      </c>
      <c r="AL12885" t="s">
        <v>12830</v>
      </c>
      <c r="AN12885">
        <v>1003106601</v>
      </c>
      <c r="AO12885">
        <v>16</v>
      </c>
      <c r="AP12885" t="s">
        <v>12424</v>
      </c>
      <c r="AQ12885" t="s">
        <v>11408</v>
      </c>
      <c r="AR12885">
        <v>4100</v>
      </c>
      <c r="AT12885">
        <v>0</v>
      </c>
      <c r="AV12885" t="s">
        <v>9654</v>
      </c>
      <c r="AW12885">
        <v>116100</v>
      </c>
    </row>
    <row r="12886" spans="1:49" x14ac:dyDescent="0.25">
      <c r="A12886">
        <v>4100</v>
      </c>
      <c r="B12886">
        <v>30080</v>
      </c>
      <c r="C12886">
        <v>4043</v>
      </c>
      <c r="D12886">
        <v>410</v>
      </c>
      <c r="E12886" s="124" t="s">
        <v>9653</v>
      </c>
      <c r="F12886" t="str">
        <f t="shared" si="276"/>
        <v>UPSUPS LAGUNA HILLS CA</v>
      </c>
      <c r="G12886" s="151" t="str">
        <f t="shared" si="277"/>
        <v>UPS</v>
      </c>
      <c r="H12886" s="149" t="s">
        <v>9863</v>
      </c>
      <c r="I12886">
        <v>40000689</v>
      </c>
      <c r="J12886" t="s">
        <v>26683</v>
      </c>
      <c r="K12886" t="s">
        <v>26684</v>
      </c>
      <c r="L12886" t="s">
        <v>26685</v>
      </c>
      <c r="M12886" t="s">
        <v>13237</v>
      </c>
      <c r="N12886" t="s">
        <v>26686</v>
      </c>
      <c r="Q12886" t="s">
        <v>12415</v>
      </c>
      <c r="R12886" t="s">
        <v>12416</v>
      </c>
      <c r="S12886" t="s">
        <v>26687</v>
      </c>
      <c r="U12886" t="s">
        <v>12418</v>
      </c>
      <c r="V12886">
        <v>45</v>
      </c>
      <c r="W12886">
        <v>11</v>
      </c>
      <c r="X12886">
        <v>1</v>
      </c>
      <c r="Y12886" t="s">
        <v>13389</v>
      </c>
      <c r="Z12886" t="s">
        <v>12420</v>
      </c>
      <c r="AA12886" t="s">
        <v>12421</v>
      </c>
      <c r="AB12886" t="s">
        <v>12997</v>
      </c>
      <c r="AC12886">
        <v>2</v>
      </c>
      <c r="AD12886" s="123">
        <v>39111</v>
      </c>
      <c r="AE12886" t="s">
        <v>12423</v>
      </c>
      <c r="AG12886">
        <v>40000689</v>
      </c>
      <c r="AL12886" t="s">
        <v>12997</v>
      </c>
      <c r="AN12886">
        <v>505940401</v>
      </c>
      <c r="AO12886">
        <v>16</v>
      </c>
      <c r="AP12886" t="s">
        <v>12424</v>
      </c>
      <c r="AQ12886" t="s">
        <v>11408</v>
      </c>
      <c r="AR12886">
        <v>4100</v>
      </c>
      <c r="AT12886">
        <v>0</v>
      </c>
      <c r="AV12886" t="s">
        <v>9654</v>
      </c>
      <c r="AW12886">
        <v>116100</v>
      </c>
    </row>
    <row r="12887" spans="1:49" x14ac:dyDescent="0.25">
      <c r="A12887">
        <v>4100</v>
      </c>
      <c r="B12887">
        <v>30080</v>
      </c>
      <c r="C12887">
        <v>4043</v>
      </c>
      <c r="D12887">
        <v>410</v>
      </c>
      <c r="E12887" s="124" t="s">
        <v>9653</v>
      </c>
      <c r="F12887" t="str">
        <f t="shared" si="276"/>
        <v>UPSUPS LEXINGTON KY</v>
      </c>
      <c r="G12887" s="151" t="str">
        <f t="shared" si="277"/>
        <v>UPS</v>
      </c>
      <c r="H12887" s="149" t="s">
        <v>9866</v>
      </c>
      <c r="I12887">
        <v>40001060</v>
      </c>
      <c r="J12887" t="s">
        <v>26688</v>
      </c>
      <c r="K12887" t="s">
        <v>26689</v>
      </c>
      <c r="L12887" t="s">
        <v>17080</v>
      </c>
      <c r="M12887" t="s">
        <v>14047</v>
      </c>
      <c r="N12887" t="s">
        <v>22655</v>
      </c>
      <c r="Q12887" t="s">
        <v>12415</v>
      </c>
      <c r="R12887" t="s">
        <v>12416</v>
      </c>
      <c r="U12887" t="s">
        <v>12418</v>
      </c>
      <c r="V12887">
        <v>45</v>
      </c>
      <c r="W12887">
        <v>11</v>
      </c>
      <c r="X12887">
        <v>1</v>
      </c>
      <c r="Y12887" t="s">
        <v>13389</v>
      </c>
      <c r="Z12887" t="s">
        <v>12420</v>
      </c>
      <c r="AA12887" t="s">
        <v>12421</v>
      </c>
      <c r="AB12887" t="s">
        <v>12830</v>
      </c>
      <c r="AC12887">
        <v>2</v>
      </c>
      <c r="AD12887" s="123">
        <v>39111</v>
      </c>
      <c r="AE12887" t="s">
        <v>12423</v>
      </c>
      <c r="AG12887">
        <v>40001060</v>
      </c>
      <c r="AL12887" t="s">
        <v>12830</v>
      </c>
      <c r="AN12887">
        <v>1806704701</v>
      </c>
      <c r="AO12887">
        <v>16</v>
      </c>
      <c r="AP12887" t="s">
        <v>12424</v>
      </c>
      <c r="AQ12887" t="s">
        <v>11408</v>
      </c>
      <c r="AR12887">
        <v>4100</v>
      </c>
      <c r="AT12887">
        <v>0</v>
      </c>
      <c r="AV12887" t="s">
        <v>9654</v>
      </c>
      <c r="AW12887">
        <v>116100</v>
      </c>
    </row>
    <row r="12888" spans="1:49" x14ac:dyDescent="0.25">
      <c r="A12888">
        <v>4100</v>
      </c>
      <c r="B12888">
        <v>30080</v>
      </c>
      <c r="C12888">
        <v>4043</v>
      </c>
      <c r="D12888">
        <v>410</v>
      </c>
      <c r="E12888" s="124" t="s">
        <v>9653</v>
      </c>
      <c r="F12888" t="str">
        <f t="shared" si="276"/>
        <v>UPSUPS MAIL INNOVATIONS</v>
      </c>
      <c r="G12888" s="151" t="str">
        <f t="shared" si="277"/>
        <v>UPS</v>
      </c>
      <c r="H12888" s="149" t="s">
        <v>9869</v>
      </c>
      <c r="I12888">
        <v>40007677</v>
      </c>
      <c r="K12888" t="s">
        <v>26690</v>
      </c>
      <c r="L12888" t="s">
        <v>26691</v>
      </c>
      <c r="M12888" t="s">
        <v>12692</v>
      </c>
      <c r="N12888">
        <v>30260</v>
      </c>
      <c r="Q12888" t="s">
        <v>12415</v>
      </c>
      <c r="R12888" t="s">
        <v>12416</v>
      </c>
      <c r="S12888" t="s">
        <v>26692</v>
      </c>
      <c r="U12888" t="s">
        <v>12418</v>
      </c>
      <c r="V12888">
        <v>45</v>
      </c>
      <c r="W12888">
        <v>11</v>
      </c>
      <c r="X12888">
        <v>1</v>
      </c>
      <c r="Y12888" t="s">
        <v>13389</v>
      </c>
      <c r="Z12888" t="s">
        <v>12420</v>
      </c>
      <c r="AA12888" t="s">
        <v>14498</v>
      </c>
      <c r="AB12888" t="s">
        <v>12997</v>
      </c>
      <c r="AC12888">
        <v>2</v>
      </c>
      <c r="AD12888" s="123">
        <v>42256</v>
      </c>
      <c r="AE12888" t="s">
        <v>12431</v>
      </c>
      <c r="AG12888">
        <v>40007677</v>
      </c>
      <c r="AL12888" t="s">
        <v>12997</v>
      </c>
      <c r="AN12888">
        <v>1106313601</v>
      </c>
      <c r="AO12888">
        <v>16</v>
      </c>
      <c r="AP12888" t="s">
        <v>12424</v>
      </c>
      <c r="AQ12888" t="s">
        <v>11408</v>
      </c>
      <c r="AR12888">
        <v>4100</v>
      </c>
      <c r="AT12888">
        <v>0</v>
      </c>
      <c r="AV12888" t="s">
        <v>9654</v>
      </c>
      <c r="AW12888">
        <v>116100</v>
      </c>
    </row>
    <row r="12889" spans="1:49" x14ac:dyDescent="0.25">
      <c r="A12889">
        <v>4100</v>
      </c>
      <c r="B12889">
        <v>30080</v>
      </c>
      <c r="C12889">
        <v>4043</v>
      </c>
      <c r="D12889">
        <v>410</v>
      </c>
      <c r="E12889" s="124" t="s">
        <v>9653</v>
      </c>
      <c r="F12889" t="str">
        <f t="shared" si="276"/>
        <v>UPSUPS MAIL INNOVATIONS - BENSENVILLE</v>
      </c>
      <c r="G12889" s="151" t="str">
        <f t="shared" si="277"/>
        <v>UPS</v>
      </c>
      <c r="H12889" s="149" t="s">
        <v>9870</v>
      </c>
      <c r="I12889">
        <v>40007768</v>
      </c>
      <c r="K12889" t="s">
        <v>26693</v>
      </c>
      <c r="L12889" t="s">
        <v>21461</v>
      </c>
      <c r="M12889" t="s">
        <v>12546</v>
      </c>
      <c r="N12889">
        <v>60106</v>
      </c>
      <c r="Q12889" t="s">
        <v>12415</v>
      </c>
      <c r="R12889" t="s">
        <v>12416</v>
      </c>
      <c r="S12889" t="s">
        <v>26694</v>
      </c>
      <c r="U12889" t="s">
        <v>12418</v>
      </c>
      <c r="V12889">
        <v>45</v>
      </c>
      <c r="W12889">
        <v>11</v>
      </c>
      <c r="X12889">
        <v>1</v>
      </c>
      <c r="Y12889" t="s">
        <v>13389</v>
      </c>
      <c r="Z12889" t="s">
        <v>12420</v>
      </c>
      <c r="AA12889" t="s">
        <v>12429</v>
      </c>
      <c r="AB12889" t="s">
        <v>12997</v>
      </c>
      <c r="AC12889">
        <v>2</v>
      </c>
      <c r="AD12889" s="123">
        <v>42388</v>
      </c>
      <c r="AE12889" t="s">
        <v>12431</v>
      </c>
      <c r="AG12889">
        <v>40007768</v>
      </c>
      <c r="AL12889" t="s">
        <v>12997</v>
      </c>
      <c r="AN12889">
        <v>1404301701</v>
      </c>
      <c r="AO12889">
        <v>16</v>
      </c>
      <c r="AP12889" t="s">
        <v>12424</v>
      </c>
      <c r="AQ12889" t="s">
        <v>11408</v>
      </c>
      <c r="AR12889">
        <v>4100</v>
      </c>
      <c r="AT12889">
        <v>0</v>
      </c>
      <c r="AV12889" t="s">
        <v>9654</v>
      </c>
      <c r="AW12889">
        <v>116100</v>
      </c>
    </row>
    <row r="12890" spans="1:49" x14ac:dyDescent="0.25">
      <c r="A12890">
        <v>4100</v>
      </c>
      <c r="B12890">
        <v>30080</v>
      </c>
      <c r="C12890">
        <v>4043</v>
      </c>
      <c r="D12890">
        <v>410</v>
      </c>
      <c r="E12890" s="124" t="s">
        <v>9653</v>
      </c>
      <c r="F12890" t="str">
        <f t="shared" si="276"/>
        <v>UPSUPS MAIL INNOVATIONS - CARROLLTON,</v>
      </c>
      <c r="G12890" s="151" t="str">
        <f t="shared" si="277"/>
        <v>UPS</v>
      </c>
      <c r="H12890" s="149" t="s">
        <v>9871</v>
      </c>
      <c r="I12890">
        <v>40008165</v>
      </c>
      <c r="K12890" t="s">
        <v>26695</v>
      </c>
      <c r="L12890" t="s">
        <v>14003</v>
      </c>
      <c r="M12890" t="s">
        <v>12494</v>
      </c>
      <c r="N12890">
        <v>75006</v>
      </c>
      <c r="Q12890" t="s">
        <v>12415</v>
      </c>
      <c r="R12890" t="s">
        <v>12416</v>
      </c>
      <c r="S12890" t="s">
        <v>26696</v>
      </c>
      <c r="U12890" t="s">
        <v>12418</v>
      </c>
      <c r="V12890">
        <v>45</v>
      </c>
      <c r="W12890">
        <v>11</v>
      </c>
      <c r="X12890">
        <v>1</v>
      </c>
      <c r="Y12890" t="s">
        <v>13389</v>
      </c>
      <c r="Z12890" t="s">
        <v>12420</v>
      </c>
      <c r="AA12890" t="s">
        <v>14498</v>
      </c>
      <c r="AB12890" t="s">
        <v>12997</v>
      </c>
      <c r="AC12890">
        <v>2</v>
      </c>
      <c r="AD12890" s="123">
        <v>42914</v>
      </c>
      <c r="AE12890" t="s">
        <v>12431</v>
      </c>
      <c r="AG12890">
        <v>40008165</v>
      </c>
      <c r="AL12890" t="s">
        <v>12997</v>
      </c>
      <c r="AN12890">
        <v>4411304801</v>
      </c>
      <c r="AO12890">
        <v>16</v>
      </c>
      <c r="AP12890" t="s">
        <v>12424</v>
      </c>
      <c r="AQ12890" t="s">
        <v>11408</v>
      </c>
      <c r="AR12890">
        <v>4100</v>
      </c>
      <c r="AT12890">
        <v>0</v>
      </c>
      <c r="AV12890" t="s">
        <v>9654</v>
      </c>
      <c r="AW12890">
        <v>116100</v>
      </c>
    </row>
    <row r="12891" spans="1:49" x14ac:dyDescent="0.25">
      <c r="A12891">
        <v>4100</v>
      </c>
      <c r="B12891">
        <v>30080</v>
      </c>
      <c r="C12891">
        <v>4043</v>
      </c>
      <c r="D12891">
        <v>410</v>
      </c>
      <c r="E12891" s="124" t="s">
        <v>9653</v>
      </c>
      <c r="F12891" t="str">
        <f t="shared" si="276"/>
        <v>UPSUPS MAIL INNOVATIONS - MATHER</v>
      </c>
      <c r="G12891" s="151" t="str">
        <f t="shared" si="277"/>
        <v>UPS</v>
      </c>
      <c r="H12891" s="149" t="s">
        <v>9872</v>
      </c>
      <c r="I12891">
        <v>40007999</v>
      </c>
      <c r="K12891" t="s">
        <v>26697</v>
      </c>
      <c r="L12891" t="s">
        <v>26698</v>
      </c>
      <c r="M12891" t="s">
        <v>13237</v>
      </c>
      <c r="N12891">
        <v>95655</v>
      </c>
      <c r="Q12891" t="s">
        <v>12415</v>
      </c>
      <c r="R12891" t="s">
        <v>12416</v>
      </c>
      <c r="S12891" t="s">
        <v>26699</v>
      </c>
      <c r="U12891" t="s">
        <v>12418</v>
      </c>
      <c r="V12891">
        <v>45</v>
      </c>
      <c r="W12891">
        <v>11</v>
      </c>
      <c r="X12891">
        <v>1</v>
      </c>
      <c r="Y12891" t="s">
        <v>13389</v>
      </c>
      <c r="Z12891" t="s">
        <v>12420</v>
      </c>
      <c r="AA12891" t="s">
        <v>14498</v>
      </c>
      <c r="AB12891" t="s">
        <v>12997</v>
      </c>
      <c r="AC12891">
        <v>2</v>
      </c>
      <c r="AD12891" s="123">
        <v>42759</v>
      </c>
      <c r="AE12891" t="s">
        <v>12431</v>
      </c>
      <c r="AG12891">
        <v>40007999</v>
      </c>
      <c r="AL12891" t="s">
        <v>12997</v>
      </c>
      <c r="AN12891">
        <v>506773951</v>
      </c>
      <c r="AO12891">
        <v>16</v>
      </c>
      <c r="AP12891" t="s">
        <v>12424</v>
      </c>
      <c r="AQ12891" t="s">
        <v>11408</v>
      </c>
      <c r="AR12891">
        <v>4100</v>
      </c>
      <c r="AT12891">
        <v>0</v>
      </c>
      <c r="AV12891" t="s">
        <v>9654</v>
      </c>
      <c r="AW12891">
        <v>116100</v>
      </c>
    </row>
    <row r="12892" spans="1:49" x14ac:dyDescent="0.25">
      <c r="A12892">
        <v>4100</v>
      </c>
      <c r="B12892">
        <v>30080</v>
      </c>
      <c r="C12892">
        <v>4043</v>
      </c>
      <c r="D12892">
        <v>410</v>
      </c>
      <c r="E12892" s="124" t="s">
        <v>9653</v>
      </c>
      <c r="F12892" t="str">
        <f t="shared" si="276"/>
        <v>UPSUPS MAIL INNOVATIONS - URBANCREST</v>
      </c>
      <c r="G12892" s="151" t="str">
        <f t="shared" si="277"/>
        <v>UPS</v>
      </c>
      <c r="H12892" s="149" t="s">
        <v>9873</v>
      </c>
      <c r="I12892">
        <v>40007289</v>
      </c>
      <c r="K12892" t="s">
        <v>26700</v>
      </c>
      <c r="L12892" t="s">
        <v>26701</v>
      </c>
      <c r="M12892" t="s">
        <v>12521</v>
      </c>
      <c r="N12892">
        <v>43123</v>
      </c>
      <c r="Q12892" t="s">
        <v>12415</v>
      </c>
      <c r="R12892" t="s">
        <v>12416</v>
      </c>
      <c r="S12892" t="s">
        <v>26702</v>
      </c>
      <c r="U12892" t="s">
        <v>12418</v>
      </c>
      <c r="V12892">
        <v>45</v>
      </c>
      <c r="W12892">
        <v>11</v>
      </c>
      <c r="X12892">
        <v>1</v>
      </c>
      <c r="Y12892" t="s">
        <v>12419</v>
      </c>
      <c r="Z12892" t="s">
        <v>12420</v>
      </c>
      <c r="AA12892" t="s">
        <v>14498</v>
      </c>
      <c r="AB12892" t="s">
        <v>12997</v>
      </c>
      <c r="AC12892">
        <v>2</v>
      </c>
      <c r="AD12892" s="123">
        <v>41703</v>
      </c>
      <c r="AE12892" t="s">
        <v>12431</v>
      </c>
      <c r="AG12892">
        <v>40007289</v>
      </c>
      <c r="AL12892" t="s">
        <v>12997</v>
      </c>
      <c r="AN12892">
        <v>3604950941</v>
      </c>
      <c r="AO12892">
        <v>16</v>
      </c>
      <c r="AP12892" t="s">
        <v>12424</v>
      </c>
      <c r="AQ12892" t="s">
        <v>11408</v>
      </c>
      <c r="AR12892">
        <v>4100</v>
      </c>
      <c r="AT12892">
        <v>0</v>
      </c>
      <c r="AV12892" t="s">
        <v>9654</v>
      </c>
      <c r="AW12892">
        <v>116100</v>
      </c>
    </row>
    <row r="12893" spans="1:49" x14ac:dyDescent="0.25">
      <c r="A12893">
        <v>4100</v>
      </c>
      <c r="B12893">
        <v>30080</v>
      </c>
      <c r="C12893">
        <v>4043</v>
      </c>
      <c r="D12893">
        <v>410</v>
      </c>
      <c r="E12893" s="124" t="s">
        <v>9653</v>
      </c>
      <c r="F12893" t="str">
        <f t="shared" si="276"/>
        <v>UPSUPS MAPLE GROVE, MN</v>
      </c>
      <c r="G12893" s="151" t="str">
        <f t="shared" si="277"/>
        <v>UPS</v>
      </c>
      <c r="H12893" s="149" t="s">
        <v>9875</v>
      </c>
      <c r="I12893">
        <v>40001768</v>
      </c>
      <c r="K12893" t="s">
        <v>26703</v>
      </c>
      <c r="L12893" t="s">
        <v>26704</v>
      </c>
      <c r="M12893" t="s">
        <v>12976</v>
      </c>
      <c r="N12893" t="s">
        <v>26705</v>
      </c>
      <c r="Q12893" t="s">
        <v>12415</v>
      </c>
      <c r="R12893" t="s">
        <v>12416</v>
      </c>
      <c r="U12893" t="s">
        <v>12418</v>
      </c>
      <c r="V12893">
        <v>45</v>
      </c>
      <c r="W12893">
        <v>11</v>
      </c>
      <c r="X12893">
        <v>1</v>
      </c>
      <c r="Y12893" t="s">
        <v>13389</v>
      </c>
      <c r="Z12893" t="s">
        <v>12420</v>
      </c>
      <c r="AA12893" t="s">
        <v>12421</v>
      </c>
      <c r="AB12893" t="s">
        <v>12830</v>
      </c>
      <c r="AC12893">
        <v>2</v>
      </c>
      <c r="AD12893" s="123">
        <v>39111</v>
      </c>
      <c r="AE12893" t="s">
        <v>12423</v>
      </c>
      <c r="AG12893">
        <v>40001768</v>
      </c>
      <c r="AL12893" t="s">
        <v>12830</v>
      </c>
      <c r="AN12893">
        <v>2405314801</v>
      </c>
      <c r="AO12893">
        <v>16</v>
      </c>
      <c r="AP12893" t="s">
        <v>12424</v>
      </c>
      <c r="AQ12893" t="s">
        <v>11408</v>
      </c>
      <c r="AR12893">
        <v>4100</v>
      </c>
      <c r="AT12893">
        <v>0</v>
      </c>
      <c r="AV12893" t="s">
        <v>9654</v>
      </c>
      <c r="AW12893">
        <v>116100</v>
      </c>
    </row>
    <row r="12894" spans="1:49" x14ac:dyDescent="0.25">
      <c r="A12894">
        <v>4100</v>
      </c>
      <c r="B12894">
        <v>30080</v>
      </c>
      <c r="C12894">
        <v>4043</v>
      </c>
      <c r="D12894">
        <v>410</v>
      </c>
      <c r="E12894" s="124" t="s">
        <v>9653</v>
      </c>
      <c r="F12894" s="185" t="str">
        <f t="shared" si="276"/>
        <v>UPSUPS MEMPHIS TN</v>
      </c>
      <c r="G12894" s="151" t="str">
        <f t="shared" si="277"/>
        <v>UPS</v>
      </c>
      <c r="H12894" s="149" t="s">
        <v>9877</v>
      </c>
      <c r="I12894">
        <v>40000855</v>
      </c>
      <c r="K12894" t="s">
        <v>26706</v>
      </c>
      <c r="L12894" t="s">
        <v>14079</v>
      </c>
      <c r="M12894" t="s">
        <v>12703</v>
      </c>
      <c r="N12894" t="s">
        <v>26707</v>
      </c>
      <c r="Q12894" t="s">
        <v>12415</v>
      </c>
      <c r="R12894" t="s">
        <v>12416</v>
      </c>
      <c r="S12894" t="s">
        <v>26708</v>
      </c>
      <c r="U12894" t="s">
        <v>12418</v>
      </c>
      <c r="V12894">
        <v>45</v>
      </c>
      <c r="W12894">
        <v>11</v>
      </c>
      <c r="X12894">
        <v>1</v>
      </c>
      <c r="Y12894" t="s">
        <v>13389</v>
      </c>
      <c r="Z12894" t="s">
        <v>12420</v>
      </c>
      <c r="AA12894" t="s">
        <v>12421</v>
      </c>
      <c r="AB12894" t="s">
        <v>12997</v>
      </c>
      <c r="AC12894">
        <v>2</v>
      </c>
      <c r="AD12894" s="123">
        <v>39111</v>
      </c>
      <c r="AE12894" t="s">
        <v>12423</v>
      </c>
      <c r="AG12894">
        <v>40000855</v>
      </c>
      <c r="AL12894" t="s">
        <v>12997</v>
      </c>
      <c r="AN12894">
        <v>4315705601</v>
      </c>
      <c r="AO12894">
        <v>16</v>
      </c>
      <c r="AP12894" t="s">
        <v>12424</v>
      </c>
      <c r="AQ12894" t="s">
        <v>11408</v>
      </c>
      <c r="AR12894">
        <v>4100</v>
      </c>
      <c r="AT12894">
        <v>0</v>
      </c>
      <c r="AV12894" t="s">
        <v>9654</v>
      </c>
      <c r="AW12894">
        <v>116100</v>
      </c>
    </row>
    <row r="12895" spans="1:49" x14ac:dyDescent="0.25">
      <c r="A12895">
        <v>4100</v>
      </c>
      <c r="B12895">
        <v>30080</v>
      </c>
      <c r="C12895">
        <v>4043</v>
      </c>
      <c r="D12895">
        <v>410</v>
      </c>
      <c r="E12895" s="124" t="s">
        <v>9653</v>
      </c>
      <c r="F12895" s="185" t="str">
        <f t="shared" si="276"/>
        <v>UPSUPS MEMPHIS TN</v>
      </c>
      <c r="G12895" s="151" t="str">
        <f t="shared" si="277"/>
        <v>UPS</v>
      </c>
      <c r="H12895" s="149" t="s">
        <v>9877</v>
      </c>
      <c r="I12895">
        <v>40000975</v>
      </c>
      <c r="J12895" t="s">
        <v>26556</v>
      </c>
      <c r="K12895" t="s">
        <v>26709</v>
      </c>
      <c r="L12895" t="s">
        <v>14079</v>
      </c>
      <c r="M12895" t="s">
        <v>12703</v>
      </c>
      <c r="N12895" t="s">
        <v>26710</v>
      </c>
      <c r="Q12895" t="s">
        <v>12415</v>
      </c>
      <c r="R12895" t="s">
        <v>12416</v>
      </c>
      <c r="S12895" t="s">
        <v>26711</v>
      </c>
      <c r="U12895" t="s">
        <v>12418</v>
      </c>
      <c r="V12895">
        <v>45</v>
      </c>
      <c r="W12895">
        <v>11</v>
      </c>
      <c r="X12895">
        <v>1</v>
      </c>
      <c r="Y12895" t="s">
        <v>13389</v>
      </c>
      <c r="Z12895" t="s">
        <v>12420</v>
      </c>
      <c r="AA12895" t="s">
        <v>12421</v>
      </c>
      <c r="AB12895" t="s">
        <v>12997</v>
      </c>
      <c r="AC12895">
        <v>2</v>
      </c>
      <c r="AD12895" s="123">
        <v>39111</v>
      </c>
      <c r="AE12895" t="s">
        <v>12423</v>
      </c>
      <c r="AG12895">
        <v>40000975</v>
      </c>
      <c r="AL12895" t="s">
        <v>12997</v>
      </c>
      <c r="AN12895">
        <v>4315705601</v>
      </c>
      <c r="AO12895">
        <v>16</v>
      </c>
      <c r="AP12895" t="s">
        <v>12424</v>
      </c>
      <c r="AQ12895" t="s">
        <v>11408</v>
      </c>
      <c r="AR12895">
        <v>4100</v>
      </c>
      <c r="AT12895">
        <v>0</v>
      </c>
      <c r="AV12895" t="s">
        <v>9654</v>
      </c>
      <c r="AW12895">
        <v>116100</v>
      </c>
    </row>
    <row r="12896" spans="1:49" x14ac:dyDescent="0.25">
      <c r="A12896">
        <v>4100</v>
      </c>
      <c r="B12896">
        <v>30080</v>
      </c>
      <c r="C12896">
        <v>4043</v>
      </c>
      <c r="D12896">
        <v>410</v>
      </c>
      <c r="E12896" s="124" t="s">
        <v>9653</v>
      </c>
      <c r="F12896" t="str">
        <f t="shared" si="276"/>
        <v>UPSUPS MONTGOMERY AL</v>
      </c>
      <c r="G12896" s="151" t="str">
        <f t="shared" si="277"/>
        <v>UPS</v>
      </c>
      <c r="H12896" s="149" t="s">
        <v>9880</v>
      </c>
      <c r="I12896">
        <v>40000696</v>
      </c>
      <c r="J12896" t="s">
        <v>26556</v>
      </c>
      <c r="K12896" t="s">
        <v>26712</v>
      </c>
      <c r="L12896" t="s">
        <v>12612</v>
      </c>
      <c r="M12896" t="s">
        <v>12995</v>
      </c>
      <c r="N12896" t="s">
        <v>26713</v>
      </c>
      <c r="Q12896" t="s">
        <v>12415</v>
      </c>
      <c r="R12896" t="s">
        <v>12416</v>
      </c>
      <c r="S12896" t="s">
        <v>26714</v>
      </c>
      <c r="U12896" t="s">
        <v>12418</v>
      </c>
      <c r="V12896">
        <v>45</v>
      </c>
      <c r="W12896">
        <v>11</v>
      </c>
      <c r="X12896">
        <v>1</v>
      </c>
      <c r="Y12896" t="s">
        <v>13389</v>
      </c>
      <c r="Z12896" t="s">
        <v>12420</v>
      </c>
      <c r="AA12896" t="s">
        <v>12421</v>
      </c>
      <c r="AB12896" t="s">
        <v>12997</v>
      </c>
      <c r="AC12896">
        <v>2</v>
      </c>
      <c r="AD12896" s="123">
        <v>39111</v>
      </c>
      <c r="AE12896" t="s">
        <v>12423</v>
      </c>
      <c r="AG12896">
        <v>40000696</v>
      </c>
      <c r="AL12896" t="s">
        <v>12997</v>
      </c>
      <c r="AN12896">
        <v>110107401</v>
      </c>
      <c r="AO12896">
        <v>16</v>
      </c>
      <c r="AP12896" t="s">
        <v>12424</v>
      </c>
      <c r="AQ12896" t="s">
        <v>11408</v>
      </c>
      <c r="AR12896">
        <v>4100</v>
      </c>
      <c r="AT12896">
        <v>2005</v>
      </c>
      <c r="AV12896" t="s">
        <v>9654</v>
      </c>
      <c r="AW12896">
        <v>116100</v>
      </c>
    </row>
    <row r="12897" spans="1:49" x14ac:dyDescent="0.25">
      <c r="A12897">
        <v>4100</v>
      </c>
      <c r="B12897">
        <v>30080</v>
      </c>
      <c r="C12897">
        <v>4043</v>
      </c>
      <c r="D12897">
        <v>410</v>
      </c>
      <c r="E12897" s="124" t="s">
        <v>9653</v>
      </c>
      <c r="F12897" t="str">
        <f t="shared" si="276"/>
        <v>UPSUPS NASHVILLE TN</v>
      </c>
      <c r="G12897" s="151" t="str">
        <f t="shared" si="277"/>
        <v>UPS</v>
      </c>
      <c r="H12897" s="149" t="s">
        <v>9882</v>
      </c>
      <c r="I12897">
        <v>40000858</v>
      </c>
      <c r="K12897" t="s">
        <v>26604</v>
      </c>
      <c r="L12897" t="s">
        <v>12702</v>
      </c>
      <c r="M12897" t="s">
        <v>12703</v>
      </c>
      <c r="N12897">
        <v>37209</v>
      </c>
      <c r="Q12897" t="s">
        <v>12415</v>
      </c>
      <c r="R12897" t="s">
        <v>12416</v>
      </c>
      <c r="S12897" t="s">
        <v>26715</v>
      </c>
      <c r="U12897" t="s">
        <v>12418</v>
      </c>
      <c r="V12897">
        <v>45</v>
      </c>
      <c r="W12897">
        <v>11</v>
      </c>
      <c r="X12897">
        <v>1</v>
      </c>
      <c r="Y12897" t="s">
        <v>13389</v>
      </c>
      <c r="Z12897" t="s">
        <v>12420</v>
      </c>
      <c r="AA12897" t="s">
        <v>12421</v>
      </c>
      <c r="AB12897" t="s">
        <v>12997</v>
      </c>
      <c r="AC12897">
        <v>2</v>
      </c>
      <c r="AD12897" s="123">
        <v>39111</v>
      </c>
      <c r="AE12897" t="s">
        <v>12423</v>
      </c>
      <c r="AG12897">
        <v>40000858</v>
      </c>
      <c r="AL12897" t="s">
        <v>12997</v>
      </c>
      <c r="AN12897">
        <v>4303706201</v>
      </c>
      <c r="AO12897">
        <v>16</v>
      </c>
      <c r="AP12897" t="s">
        <v>12424</v>
      </c>
      <c r="AQ12897" t="s">
        <v>11408</v>
      </c>
      <c r="AR12897">
        <v>4100</v>
      </c>
      <c r="AT12897">
        <v>0</v>
      </c>
      <c r="AV12897" t="s">
        <v>9654</v>
      </c>
      <c r="AW12897">
        <v>116100</v>
      </c>
    </row>
    <row r="12898" spans="1:49" x14ac:dyDescent="0.25">
      <c r="A12898">
        <v>4100</v>
      </c>
      <c r="B12898">
        <v>30080</v>
      </c>
      <c r="C12898">
        <v>4043</v>
      </c>
      <c r="D12898">
        <v>410</v>
      </c>
      <c r="E12898" s="124" t="s">
        <v>9653</v>
      </c>
      <c r="F12898" t="str">
        <f t="shared" si="276"/>
        <v>UPSUPS NEW STANTON PA</v>
      </c>
      <c r="G12898" s="151" t="str">
        <f t="shared" si="277"/>
        <v>UPS</v>
      </c>
      <c r="H12898" s="149" t="s">
        <v>9883</v>
      </c>
      <c r="I12898">
        <v>40000792</v>
      </c>
      <c r="J12898" t="s">
        <v>26556</v>
      </c>
      <c r="K12898" t="s">
        <v>26716</v>
      </c>
      <c r="L12898" t="s">
        <v>26717</v>
      </c>
      <c r="M12898" t="s">
        <v>12560</v>
      </c>
      <c r="N12898" t="s">
        <v>26718</v>
      </c>
      <c r="Q12898" t="s">
        <v>12415</v>
      </c>
      <c r="R12898" t="s">
        <v>12416</v>
      </c>
      <c r="U12898" t="s">
        <v>12418</v>
      </c>
      <c r="V12898">
        <v>45</v>
      </c>
      <c r="W12898">
        <v>11</v>
      </c>
      <c r="X12898">
        <v>1</v>
      </c>
      <c r="Y12898" t="s">
        <v>13389</v>
      </c>
      <c r="Z12898" t="s">
        <v>12420</v>
      </c>
      <c r="AA12898" t="s">
        <v>12421</v>
      </c>
      <c r="AB12898" t="s">
        <v>12997</v>
      </c>
      <c r="AC12898">
        <v>2</v>
      </c>
      <c r="AD12898" s="123">
        <v>39111</v>
      </c>
      <c r="AE12898" t="s">
        <v>12423</v>
      </c>
      <c r="AG12898">
        <v>40000792</v>
      </c>
      <c r="AL12898" t="s">
        <v>12997</v>
      </c>
      <c r="AN12898">
        <v>3912990051</v>
      </c>
      <c r="AO12898">
        <v>16</v>
      </c>
      <c r="AP12898" t="s">
        <v>12424</v>
      </c>
      <c r="AQ12898" t="s">
        <v>11408</v>
      </c>
      <c r="AR12898">
        <v>4100</v>
      </c>
      <c r="AT12898">
        <v>2005</v>
      </c>
      <c r="AV12898" t="s">
        <v>9654</v>
      </c>
      <c r="AW12898">
        <v>116100</v>
      </c>
    </row>
    <row r="12899" spans="1:49" x14ac:dyDescent="0.25">
      <c r="A12899">
        <v>4100</v>
      </c>
      <c r="B12899">
        <v>30080</v>
      </c>
      <c r="C12899">
        <v>4043</v>
      </c>
      <c r="D12899">
        <v>410</v>
      </c>
      <c r="E12899" s="124" t="s">
        <v>9653</v>
      </c>
      <c r="F12899" t="str">
        <f t="shared" si="276"/>
        <v>UPSUPS NEW YORK NY/NE</v>
      </c>
      <c r="G12899" s="151" t="str">
        <f t="shared" si="277"/>
        <v>UPS</v>
      </c>
      <c r="H12899" s="149" t="s">
        <v>9884</v>
      </c>
      <c r="I12899">
        <v>40000674</v>
      </c>
      <c r="J12899" t="s">
        <v>26719</v>
      </c>
      <c r="K12899" t="s">
        <v>26720</v>
      </c>
      <c r="L12899" t="s">
        <v>12967</v>
      </c>
      <c r="M12899" t="s">
        <v>12445</v>
      </c>
      <c r="N12899" t="s">
        <v>26721</v>
      </c>
      <c r="Q12899" t="s">
        <v>12415</v>
      </c>
      <c r="R12899" t="s">
        <v>12416</v>
      </c>
      <c r="S12899" t="s">
        <v>26722</v>
      </c>
      <c r="U12899" t="s">
        <v>12418</v>
      </c>
      <c r="V12899">
        <v>45</v>
      </c>
      <c r="W12899">
        <v>11</v>
      </c>
      <c r="X12899">
        <v>1</v>
      </c>
      <c r="Y12899" t="s">
        <v>13389</v>
      </c>
      <c r="Z12899" t="s">
        <v>12420</v>
      </c>
      <c r="AA12899" t="s">
        <v>12421</v>
      </c>
      <c r="AB12899" t="s">
        <v>12997</v>
      </c>
      <c r="AC12899">
        <v>2</v>
      </c>
      <c r="AD12899" s="123">
        <v>39111</v>
      </c>
      <c r="AE12899" t="s">
        <v>12423</v>
      </c>
      <c r="AG12899">
        <v>40000674</v>
      </c>
      <c r="AL12899" t="s">
        <v>12997</v>
      </c>
      <c r="AN12899">
        <v>3306120101</v>
      </c>
      <c r="AO12899">
        <v>16</v>
      </c>
      <c r="AP12899" t="s">
        <v>12424</v>
      </c>
      <c r="AQ12899" t="s">
        <v>11408</v>
      </c>
      <c r="AR12899">
        <v>4100</v>
      </c>
      <c r="AT12899">
        <v>0</v>
      </c>
      <c r="AV12899" t="s">
        <v>9654</v>
      </c>
      <c r="AW12899">
        <v>116100</v>
      </c>
    </row>
    <row r="12900" spans="1:49" x14ac:dyDescent="0.25">
      <c r="A12900">
        <v>4100</v>
      </c>
      <c r="B12900">
        <v>30080</v>
      </c>
      <c r="C12900">
        <v>4043</v>
      </c>
      <c r="D12900">
        <v>410</v>
      </c>
      <c r="E12900" s="124" t="s">
        <v>9653</v>
      </c>
      <c r="F12900" t="str">
        <f t="shared" si="276"/>
        <v>UPSUPS- NORTHBROOK</v>
      </c>
      <c r="G12900" s="151" t="str">
        <f t="shared" si="277"/>
        <v>UPS</v>
      </c>
      <c r="H12900" s="149" t="s">
        <v>9885</v>
      </c>
      <c r="I12900">
        <v>40005460</v>
      </c>
      <c r="K12900" t="s">
        <v>26723</v>
      </c>
      <c r="L12900" t="s">
        <v>23725</v>
      </c>
      <c r="M12900" t="s">
        <v>12546</v>
      </c>
      <c r="N12900">
        <v>60062</v>
      </c>
      <c r="Q12900" t="s">
        <v>12415</v>
      </c>
      <c r="R12900" t="s">
        <v>12416</v>
      </c>
      <c r="S12900" t="s">
        <v>26724</v>
      </c>
      <c r="U12900" t="s">
        <v>12418</v>
      </c>
      <c r="V12900">
        <v>45</v>
      </c>
      <c r="W12900">
        <v>11</v>
      </c>
      <c r="X12900">
        <v>0</v>
      </c>
      <c r="Y12900" t="s">
        <v>13389</v>
      </c>
      <c r="Z12900" t="s">
        <v>12420</v>
      </c>
      <c r="AA12900" t="s">
        <v>12429</v>
      </c>
      <c r="AB12900" t="s">
        <v>12997</v>
      </c>
      <c r="AC12900">
        <v>2</v>
      </c>
      <c r="AD12900" s="123">
        <v>39580</v>
      </c>
      <c r="AE12900" t="s">
        <v>12633</v>
      </c>
      <c r="AG12900">
        <v>40005460</v>
      </c>
      <c r="AL12900" t="s">
        <v>12997</v>
      </c>
      <c r="AN12900">
        <v>1403121101</v>
      </c>
      <c r="AO12900">
        <v>16</v>
      </c>
      <c r="AP12900" t="s">
        <v>12424</v>
      </c>
      <c r="AQ12900" t="s">
        <v>11408</v>
      </c>
      <c r="AR12900">
        <v>4100</v>
      </c>
      <c r="AS12900" t="s">
        <v>12491</v>
      </c>
      <c r="AT12900">
        <v>0</v>
      </c>
      <c r="AV12900" t="s">
        <v>9654</v>
      </c>
      <c r="AW12900">
        <v>116100</v>
      </c>
    </row>
    <row r="12901" spans="1:49" x14ac:dyDescent="0.25">
      <c r="A12901">
        <v>4100</v>
      </c>
      <c r="B12901">
        <v>30080</v>
      </c>
      <c r="C12901">
        <v>4043</v>
      </c>
      <c r="D12901">
        <v>410</v>
      </c>
      <c r="E12901" s="124" t="s">
        <v>9653</v>
      </c>
      <c r="F12901" t="str">
        <f t="shared" si="276"/>
        <v>UPSUPS OAK CREEK WI</v>
      </c>
      <c r="G12901" s="151" t="str">
        <f t="shared" si="277"/>
        <v>UPS</v>
      </c>
      <c r="H12901" s="149" t="s">
        <v>9887</v>
      </c>
      <c r="I12901">
        <v>40000852</v>
      </c>
      <c r="K12901" t="s">
        <v>26725</v>
      </c>
      <c r="L12901" t="s">
        <v>23605</v>
      </c>
      <c r="M12901" t="s">
        <v>14186</v>
      </c>
      <c r="N12901" t="s">
        <v>23606</v>
      </c>
      <c r="Q12901" t="s">
        <v>12415</v>
      </c>
      <c r="R12901" t="s">
        <v>12416</v>
      </c>
      <c r="S12901" t="s">
        <v>26726</v>
      </c>
      <c r="U12901" t="s">
        <v>12418</v>
      </c>
      <c r="V12901">
        <v>45</v>
      </c>
      <c r="W12901">
        <v>11</v>
      </c>
      <c r="X12901">
        <v>1</v>
      </c>
      <c r="Y12901" t="s">
        <v>13389</v>
      </c>
      <c r="Z12901" t="s">
        <v>12420</v>
      </c>
      <c r="AA12901" t="s">
        <v>12421</v>
      </c>
      <c r="AB12901" t="s">
        <v>12997</v>
      </c>
      <c r="AC12901">
        <v>2</v>
      </c>
      <c r="AD12901" s="123">
        <v>39111</v>
      </c>
      <c r="AE12901" t="s">
        <v>12423</v>
      </c>
      <c r="AG12901">
        <v>40000852</v>
      </c>
      <c r="AL12901" t="s">
        <v>12997</v>
      </c>
      <c r="AN12901">
        <v>5007908101</v>
      </c>
      <c r="AO12901">
        <v>16</v>
      </c>
      <c r="AP12901" t="s">
        <v>12424</v>
      </c>
      <c r="AQ12901" t="s">
        <v>11408</v>
      </c>
      <c r="AR12901">
        <v>4100</v>
      </c>
      <c r="AT12901">
        <v>0</v>
      </c>
      <c r="AV12901" t="s">
        <v>9654</v>
      </c>
      <c r="AW12901">
        <v>116100</v>
      </c>
    </row>
    <row r="12902" spans="1:49" x14ac:dyDescent="0.25">
      <c r="A12902">
        <v>4100</v>
      </c>
      <c r="B12902">
        <v>30080</v>
      </c>
      <c r="C12902">
        <v>4043</v>
      </c>
      <c r="D12902">
        <v>410</v>
      </c>
      <c r="E12902" s="124" t="s">
        <v>9653</v>
      </c>
      <c r="F12902" t="str">
        <f t="shared" si="276"/>
        <v>UPSUPS OAKLAND CA</v>
      </c>
      <c r="G12902" s="151" t="str">
        <f t="shared" si="277"/>
        <v>UPS</v>
      </c>
      <c r="H12902" s="149" t="s">
        <v>9888</v>
      </c>
      <c r="I12902">
        <v>40000812</v>
      </c>
      <c r="J12902" t="s">
        <v>26727</v>
      </c>
      <c r="K12902" t="s">
        <v>26556</v>
      </c>
      <c r="L12902" t="s">
        <v>13000</v>
      </c>
      <c r="M12902" t="s">
        <v>13237</v>
      </c>
      <c r="N12902" t="s">
        <v>26728</v>
      </c>
      <c r="Q12902" t="s">
        <v>12415</v>
      </c>
      <c r="R12902" t="s">
        <v>12416</v>
      </c>
      <c r="S12902" t="s">
        <v>26729</v>
      </c>
      <c r="U12902" t="s">
        <v>12418</v>
      </c>
      <c r="V12902">
        <v>45</v>
      </c>
      <c r="W12902">
        <v>11</v>
      </c>
      <c r="X12902">
        <v>1</v>
      </c>
      <c r="Y12902" t="s">
        <v>13389</v>
      </c>
      <c r="Z12902" t="s">
        <v>12420</v>
      </c>
      <c r="AA12902" t="s">
        <v>12421</v>
      </c>
      <c r="AB12902" t="s">
        <v>12830</v>
      </c>
      <c r="AC12902">
        <v>2</v>
      </c>
      <c r="AD12902" s="123">
        <v>39111</v>
      </c>
      <c r="AE12902" t="s">
        <v>12423</v>
      </c>
      <c r="AG12902">
        <v>40000812</v>
      </c>
      <c r="AL12902" t="s">
        <v>12830</v>
      </c>
      <c r="AN12902">
        <v>500123501</v>
      </c>
      <c r="AO12902">
        <v>16</v>
      </c>
      <c r="AP12902" t="s">
        <v>12424</v>
      </c>
      <c r="AQ12902" t="s">
        <v>11408</v>
      </c>
      <c r="AR12902">
        <v>4100</v>
      </c>
      <c r="AT12902">
        <v>0</v>
      </c>
      <c r="AV12902" t="s">
        <v>9654</v>
      </c>
      <c r="AW12902">
        <v>116100</v>
      </c>
    </row>
    <row r="12903" spans="1:49" x14ac:dyDescent="0.25">
      <c r="A12903">
        <v>4100</v>
      </c>
      <c r="B12903">
        <v>30080</v>
      </c>
      <c r="C12903">
        <v>4043</v>
      </c>
      <c r="D12903">
        <v>410</v>
      </c>
      <c r="E12903" s="124" t="s">
        <v>9653</v>
      </c>
      <c r="F12903" t="str">
        <f t="shared" si="276"/>
        <v>UPSUPS OASIS SUPPLY CORPORATION</v>
      </c>
      <c r="G12903" s="151" t="str">
        <f t="shared" si="277"/>
        <v>UPS</v>
      </c>
      <c r="H12903" s="149" t="s">
        <v>9889</v>
      </c>
      <c r="I12903">
        <v>40008264</v>
      </c>
      <c r="K12903" t="s">
        <v>26730</v>
      </c>
      <c r="L12903" t="s">
        <v>25246</v>
      </c>
      <c r="M12903" t="s">
        <v>12735</v>
      </c>
      <c r="N12903">
        <v>32809</v>
      </c>
      <c r="Q12903" t="s">
        <v>12415</v>
      </c>
      <c r="R12903" t="s">
        <v>12416</v>
      </c>
      <c r="S12903" t="s">
        <v>26731</v>
      </c>
      <c r="U12903" t="s">
        <v>12418</v>
      </c>
      <c r="V12903">
        <v>45</v>
      </c>
      <c r="W12903">
        <v>11</v>
      </c>
      <c r="X12903">
        <v>1</v>
      </c>
      <c r="Y12903" t="s">
        <v>13389</v>
      </c>
      <c r="Z12903" t="s">
        <v>12420</v>
      </c>
      <c r="AA12903" t="s">
        <v>12429</v>
      </c>
      <c r="AB12903" t="s">
        <v>12830</v>
      </c>
      <c r="AC12903">
        <v>2</v>
      </c>
      <c r="AD12903" s="123">
        <v>43084</v>
      </c>
      <c r="AE12903" t="s">
        <v>12431</v>
      </c>
      <c r="AG12903">
        <v>40008264</v>
      </c>
      <c r="AL12903" t="s">
        <v>12830</v>
      </c>
      <c r="AN12903">
        <v>1009511601</v>
      </c>
      <c r="AO12903">
        <v>16</v>
      </c>
      <c r="AP12903" t="s">
        <v>12424</v>
      </c>
      <c r="AQ12903" t="s">
        <v>11408</v>
      </c>
      <c r="AR12903">
        <v>4100</v>
      </c>
      <c r="AT12903">
        <v>0</v>
      </c>
      <c r="AV12903" t="s">
        <v>26732</v>
      </c>
      <c r="AW12903">
        <v>116100</v>
      </c>
    </row>
    <row r="12904" spans="1:49" x14ac:dyDescent="0.25">
      <c r="A12904">
        <v>4100</v>
      </c>
      <c r="B12904">
        <v>30080</v>
      </c>
      <c r="C12904">
        <v>4043</v>
      </c>
      <c r="D12904">
        <v>410</v>
      </c>
      <c r="E12904" s="124" t="s">
        <v>9653</v>
      </c>
      <c r="F12904" t="str">
        <f t="shared" si="276"/>
        <v>UPSUPS OKLAHOMA CITY OK</v>
      </c>
      <c r="G12904" s="151" t="str">
        <f t="shared" si="277"/>
        <v>UPS</v>
      </c>
      <c r="H12904" s="149" t="s">
        <v>9890</v>
      </c>
      <c r="I12904">
        <v>40000692</v>
      </c>
      <c r="K12904" t="s">
        <v>26733</v>
      </c>
      <c r="L12904" t="s">
        <v>18636</v>
      </c>
      <c r="M12904" t="s">
        <v>17533</v>
      </c>
      <c r="N12904" t="s">
        <v>26734</v>
      </c>
      <c r="Q12904" t="s">
        <v>12415</v>
      </c>
      <c r="R12904" t="s">
        <v>12416</v>
      </c>
      <c r="S12904" t="s">
        <v>26735</v>
      </c>
      <c r="U12904" t="s">
        <v>12418</v>
      </c>
      <c r="V12904">
        <v>45</v>
      </c>
      <c r="W12904">
        <v>11</v>
      </c>
      <c r="X12904">
        <v>1</v>
      </c>
      <c r="Y12904" t="s">
        <v>13389</v>
      </c>
      <c r="Z12904" t="s">
        <v>12420</v>
      </c>
      <c r="AA12904" t="s">
        <v>12421</v>
      </c>
      <c r="AB12904" t="s">
        <v>12997</v>
      </c>
      <c r="AC12904">
        <v>2</v>
      </c>
      <c r="AD12904" s="123">
        <v>39111</v>
      </c>
      <c r="AE12904" t="s">
        <v>12423</v>
      </c>
      <c r="AG12904">
        <v>40000692</v>
      </c>
      <c r="AL12904" t="s">
        <v>12997</v>
      </c>
      <c r="AN12904">
        <v>3712505501</v>
      </c>
      <c r="AO12904">
        <v>16</v>
      </c>
      <c r="AP12904" t="s">
        <v>12424</v>
      </c>
      <c r="AQ12904" t="s">
        <v>11408</v>
      </c>
      <c r="AR12904">
        <v>4100</v>
      </c>
      <c r="AT12904">
        <v>2005</v>
      </c>
      <c r="AV12904" t="s">
        <v>9654</v>
      </c>
      <c r="AW12904">
        <v>116100</v>
      </c>
    </row>
    <row r="12905" spans="1:49" x14ac:dyDescent="0.25">
      <c r="A12905">
        <v>4100</v>
      </c>
      <c r="B12905">
        <v>30080</v>
      </c>
      <c r="C12905">
        <v>4043</v>
      </c>
      <c r="D12905">
        <v>410</v>
      </c>
      <c r="E12905" s="124" t="s">
        <v>9653</v>
      </c>
      <c r="F12905" t="str">
        <f t="shared" si="276"/>
        <v>UPSUPS OMAHA NE</v>
      </c>
      <c r="G12905" s="151" t="str">
        <f t="shared" si="277"/>
        <v>UPS</v>
      </c>
      <c r="H12905" s="149" t="s">
        <v>9891</v>
      </c>
      <c r="I12905">
        <v>40001205</v>
      </c>
      <c r="J12905" t="s">
        <v>26639</v>
      </c>
      <c r="K12905" t="s">
        <v>26736</v>
      </c>
      <c r="L12905" t="s">
        <v>15294</v>
      </c>
      <c r="M12905" t="s">
        <v>15295</v>
      </c>
      <c r="N12905" t="s">
        <v>26737</v>
      </c>
      <c r="Q12905" t="s">
        <v>12415</v>
      </c>
      <c r="R12905" t="s">
        <v>12416</v>
      </c>
      <c r="U12905" t="s">
        <v>12418</v>
      </c>
      <c r="V12905">
        <v>45</v>
      </c>
      <c r="W12905">
        <v>11</v>
      </c>
      <c r="X12905">
        <v>1</v>
      </c>
      <c r="Y12905" t="s">
        <v>13389</v>
      </c>
      <c r="Z12905" t="s">
        <v>12420</v>
      </c>
      <c r="AA12905" t="s">
        <v>12421</v>
      </c>
      <c r="AB12905" t="s">
        <v>12830</v>
      </c>
      <c r="AC12905">
        <v>2</v>
      </c>
      <c r="AD12905" s="123">
        <v>39111</v>
      </c>
      <c r="AE12905" t="s">
        <v>12423</v>
      </c>
      <c r="AG12905">
        <v>40001205</v>
      </c>
      <c r="AL12905" t="s">
        <v>12830</v>
      </c>
      <c r="AN12905">
        <v>2805503001</v>
      </c>
      <c r="AO12905">
        <v>16</v>
      </c>
      <c r="AP12905" t="s">
        <v>12424</v>
      </c>
      <c r="AQ12905" t="s">
        <v>11408</v>
      </c>
      <c r="AR12905">
        <v>4100</v>
      </c>
      <c r="AT12905">
        <v>0</v>
      </c>
      <c r="AV12905" t="s">
        <v>9654</v>
      </c>
      <c r="AW12905">
        <v>116100</v>
      </c>
    </row>
    <row r="12906" spans="1:49" x14ac:dyDescent="0.25">
      <c r="A12906">
        <v>4100</v>
      </c>
      <c r="B12906">
        <v>30080</v>
      </c>
      <c r="C12906">
        <v>4043</v>
      </c>
      <c r="D12906">
        <v>410</v>
      </c>
      <c r="E12906" s="124" t="s">
        <v>9653</v>
      </c>
      <c r="F12906" t="str">
        <f t="shared" si="276"/>
        <v>UPSUPS ONTARIO CA</v>
      </c>
      <c r="G12906" s="151" t="str">
        <f t="shared" si="277"/>
        <v>UPS</v>
      </c>
      <c r="H12906" s="149" t="s">
        <v>9892</v>
      </c>
      <c r="I12906">
        <v>40000703</v>
      </c>
      <c r="K12906" t="s">
        <v>26738</v>
      </c>
      <c r="L12906" t="s">
        <v>17784</v>
      </c>
      <c r="M12906" t="s">
        <v>13237</v>
      </c>
      <c r="N12906" t="s">
        <v>26739</v>
      </c>
      <c r="Q12906" t="s">
        <v>12415</v>
      </c>
      <c r="R12906" t="s">
        <v>12416</v>
      </c>
      <c r="S12906" t="s">
        <v>26740</v>
      </c>
      <c r="U12906" t="s">
        <v>12418</v>
      </c>
      <c r="V12906">
        <v>45</v>
      </c>
      <c r="W12906">
        <v>11</v>
      </c>
      <c r="X12906">
        <v>1</v>
      </c>
      <c r="Y12906" t="s">
        <v>13389</v>
      </c>
      <c r="Z12906" t="s">
        <v>12420</v>
      </c>
      <c r="AA12906" t="s">
        <v>12421</v>
      </c>
      <c r="AB12906" t="s">
        <v>12830</v>
      </c>
      <c r="AC12906">
        <v>2</v>
      </c>
      <c r="AD12906" s="123">
        <v>39111</v>
      </c>
      <c r="AE12906" t="s">
        <v>12423</v>
      </c>
      <c r="AG12906">
        <v>40000703</v>
      </c>
      <c r="AL12906" t="s">
        <v>12830</v>
      </c>
      <c r="AN12906">
        <v>507123901</v>
      </c>
      <c r="AO12906">
        <v>16</v>
      </c>
      <c r="AP12906" t="s">
        <v>12424</v>
      </c>
      <c r="AQ12906" t="s">
        <v>11408</v>
      </c>
      <c r="AR12906">
        <v>4100</v>
      </c>
      <c r="AT12906">
        <v>0</v>
      </c>
      <c r="AV12906" t="s">
        <v>9654</v>
      </c>
      <c r="AW12906">
        <v>116100</v>
      </c>
    </row>
    <row r="12907" spans="1:49" x14ac:dyDescent="0.25">
      <c r="A12907">
        <v>4100</v>
      </c>
      <c r="B12907">
        <v>30080</v>
      </c>
      <c r="C12907">
        <v>4043</v>
      </c>
      <c r="D12907">
        <v>410</v>
      </c>
      <c r="E12907" s="124" t="s">
        <v>9653</v>
      </c>
      <c r="F12907" t="str">
        <f t="shared" si="276"/>
        <v>UPSUPS ORLANDO</v>
      </c>
      <c r="G12907" s="151" t="str">
        <f t="shared" si="277"/>
        <v>UPS</v>
      </c>
      <c r="H12907" s="149" t="s">
        <v>9893</v>
      </c>
      <c r="I12907">
        <v>40000693</v>
      </c>
      <c r="J12907" t="s">
        <v>26663</v>
      </c>
      <c r="K12907" t="s">
        <v>26741</v>
      </c>
      <c r="L12907" t="s">
        <v>25246</v>
      </c>
      <c r="M12907" t="s">
        <v>12735</v>
      </c>
      <c r="N12907" t="s">
        <v>26742</v>
      </c>
      <c r="Q12907" t="s">
        <v>12415</v>
      </c>
      <c r="R12907" t="s">
        <v>12416</v>
      </c>
      <c r="S12907" t="s">
        <v>26743</v>
      </c>
      <c r="U12907" t="s">
        <v>12418</v>
      </c>
      <c r="V12907">
        <v>45</v>
      </c>
      <c r="W12907">
        <v>11</v>
      </c>
      <c r="X12907">
        <v>1</v>
      </c>
      <c r="Y12907" t="s">
        <v>13389</v>
      </c>
      <c r="Z12907" t="s">
        <v>12420</v>
      </c>
      <c r="AA12907" t="s">
        <v>12421</v>
      </c>
      <c r="AB12907" t="s">
        <v>12997</v>
      </c>
      <c r="AC12907">
        <v>2</v>
      </c>
      <c r="AD12907" s="123">
        <v>39111</v>
      </c>
      <c r="AE12907" t="s">
        <v>12423</v>
      </c>
      <c r="AG12907">
        <v>40000693</v>
      </c>
      <c r="AL12907" t="s">
        <v>12997</v>
      </c>
      <c r="AN12907">
        <v>1009511601</v>
      </c>
      <c r="AO12907">
        <v>16</v>
      </c>
      <c r="AP12907" t="s">
        <v>12424</v>
      </c>
      <c r="AQ12907" t="s">
        <v>11408</v>
      </c>
      <c r="AR12907">
        <v>4100</v>
      </c>
      <c r="AT12907">
        <v>0</v>
      </c>
      <c r="AV12907" t="s">
        <v>9654</v>
      </c>
      <c r="AW12907">
        <v>116100</v>
      </c>
    </row>
    <row r="12908" spans="1:49" x14ac:dyDescent="0.25">
      <c r="A12908">
        <v>4100</v>
      </c>
      <c r="B12908">
        <v>30080</v>
      </c>
      <c r="C12908">
        <v>4043</v>
      </c>
      <c r="D12908">
        <v>410</v>
      </c>
      <c r="E12908" s="124" t="s">
        <v>9653</v>
      </c>
      <c r="F12908" t="str">
        <f t="shared" si="276"/>
        <v>UPSUPS PE (SEATTLE WA)</v>
      </c>
      <c r="G12908" s="151" t="str">
        <f t="shared" si="277"/>
        <v>UPS</v>
      </c>
      <c r="H12908" s="149" t="s">
        <v>9897</v>
      </c>
      <c r="I12908">
        <v>40000959</v>
      </c>
      <c r="J12908" t="s">
        <v>26744</v>
      </c>
      <c r="K12908" t="s">
        <v>26745</v>
      </c>
      <c r="L12908" t="s">
        <v>12483</v>
      </c>
      <c r="M12908" t="s">
        <v>12484</v>
      </c>
      <c r="N12908" t="s">
        <v>26746</v>
      </c>
      <c r="Q12908" t="s">
        <v>12415</v>
      </c>
      <c r="R12908" t="s">
        <v>12416</v>
      </c>
      <c r="S12908" t="s">
        <v>26747</v>
      </c>
      <c r="U12908" t="s">
        <v>12418</v>
      </c>
      <c r="V12908">
        <v>45</v>
      </c>
      <c r="W12908">
        <v>11</v>
      </c>
      <c r="X12908">
        <v>1</v>
      </c>
      <c r="Y12908" t="s">
        <v>13389</v>
      </c>
      <c r="Z12908" t="s">
        <v>12420</v>
      </c>
      <c r="AA12908" t="s">
        <v>12421</v>
      </c>
      <c r="AB12908" t="s">
        <v>12997</v>
      </c>
      <c r="AC12908">
        <v>2</v>
      </c>
      <c r="AD12908" s="123">
        <v>39111</v>
      </c>
      <c r="AE12908" t="s">
        <v>12423</v>
      </c>
      <c r="AG12908">
        <v>40000959</v>
      </c>
      <c r="AL12908" t="s">
        <v>12997</v>
      </c>
      <c r="AN12908">
        <v>4803306501</v>
      </c>
      <c r="AO12908">
        <v>16</v>
      </c>
      <c r="AP12908" t="s">
        <v>12424</v>
      </c>
      <c r="AQ12908" t="s">
        <v>11408</v>
      </c>
      <c r="AR12908">
        <v>4100</v>
      </c>
      <c r="AT12908">
        <v>0</v>
      </c>
      <c r="AV12908" t="s">
        <v>9654</v>
      </c>
      <c r="AW12908">
        <v>116100</v>
      </c>
    </row>
    <row r="12909" spans="1:49" x14ac:dyDescent="0.25">
      <c r="A12909">
        <v>4100</v>
      </c>
      <c r="B12909">
        <v>30080</v>
      </c>
      <c r="C12909">
        <v>4043</v>
      </c>
      <c r="D12909">
        <v>410</v>
      </c>
      <c r="E12909" s="124" t="s">
        <v>9653</v>
      </c>
      <c r="F12909" t="str">
        <f t="shared" si="276"/>
        <v>UPSUPS PLANT ENGINEERING COMMERCE CITY</v>
      </c>
      <c r="G12909" s="151" t="str">
        <f t="shared" si="277"/>
        <v>UPS</v>
      </c>
      <c r="H12909" s="149" t="s">
        <v>9899</v>
      </c>
      <c r="I12909">
        <v>40001492</v>
      </c>
      <c r="K12909" t="s">
        <v>26748</v>
      </c>
      <c r="L12909" t="s">
        <v>22268</v>
      </c>
      <c r="M12909" t="s">
        <v>12882</v>
      </c>
      <c r="N12909" t="s">
        <v>26749</v>
      </c>
      <c r="Q12909" t="s">
        <v>12415</v>
      </c>
      <c r="R12909" t="s">
        <v>12416</v>
      </c>
      <c r="U12909" t="s">
        <v>12418</v>
      </c>
      <c r="V12909">
        <v>45</v>
      </c>
      <c r="W12909">
        <v>11</v>
      </c>
      <c r="X12909">
        <v>1</v>
      </c>
      <c r="Y12909" t="s">
        <v>13389</v>
      </c>
      <c r="Z12909" t="s">
        <v>12420</v>
      </c>
      <c r="AA12909" t="s">
        <v>12421</v>
      </c>
      <c r="AB12909" t="s">
        <v>12997</v>
      </c>
      <c r="AC12909">
        <v>2</v>
      </c>
      <c r="AD12909" s="123">
        <v>39111</v>
      </c>
      <c r="AE12909" t="s">
        <v>12423</v>
      </c>
      <c r="AG12909">
        <v>40001492</v>
      </c>
      <c r="AL12909" t="s">
        <v>12997</v>
      </c>
      <c r="AN12909">
        <v>600101001</v>
      </c>
      <c r="AO12909">
        <v>16</v>
      </c>
      <c r="AP12909" t="s">
        <v>12424</v>
      </c>
      <c r="AQ12909" t="s">
        <v>11408</v>
      </c>
      <c r="AR12909">
        <v>4100</v>
      </c>
      <c r="AT12909">
        <v>0</v>
      </c>
      <c r="AV12909" t="s">
        <v>9654</v>
      </c>
      <c r="AW12909">
        <v>116100</v>
      </c>
    </row>
    <row r="12910" spans="1:49" x14ac:dyDescent="0.25">
      <c r="A12910">
        <v>4100</v>
      </c>
      <c r="B12910">
        <v>30080</v>
      </c>
      <c r="C12910">
        <v>4043</v>
      </c>
      <c r="D12910">
        <v>410</v>
      </c>
      <c r="E12910" s="124" t="s">
        <v>9653</v>
      </c>
      <c r="F12910" t="str">
        <f t="shared" si="276"/>
        <v>UPSUPS RALEIGH NC</v>
      </c>
      <c r="G12910" s="151" t="str">
        <f t="shared" si="277"/>
        <v>UPS</v>
      </c>
      <c r="H12910" s="149" t="s">
        <v>9902</v>
      </c>
      <c r="I12910">
        <v>40000705</v>
      </c>
      <c r="K12910" t="s">
        <v>26750</v>
      </c>
      <c r="L12910" t="s">
        <v>16646</v>
      </c>
      <c r="M12910" t="s">
        <v>13169</v>
      </c>
      <c r="N12910" t="s">
        <v>26751</v>
      </c>
      <c r="Q12910" t="s">
        <v>12415</v>
      </c>
      <c r="R12910" t="s">
        <v>12416</v>
      </c>
      <c r="S12910" t="s">
        <v>26752</v>
      </c>
      <c r="U12910" t="s">
        <v>12418</v>
      </c>
      <c r="V12910">
        <v>45</v>
      </c>
      <c r="W12910">
        <v>11</v>
      </c>
      <c r="X12910">
        <v>1</v>
      </c>
      <c r="Y12910" t="s">
        <v>13389</v>
      </c>
      <c r="Z12910" t="s">
        <v>12420</v>
      </c>
      <c r="AA12910" t="s">
        <v>12421</v>
      </c>
      <c r="AB12910" t="s">
        <v>12997</v>
      </c>
      <c r="AC12910">
        <v>2</v>
      </c>
      <c r="AD12910" s="123">
        <v>39111</v>
      </c>
      <c r="AE12910" t="s">
        <v>12423</v>
      </c>
      <c r="AG12910">
        <v>40000705</v>
      </c>
      <c r="AL12910" t="s">
        <v>12997</v>
      </c>
      <c r="AN12910">
        <v>3418308701</v>
      </c>
      <c r="AO12910">
        <v>16</v>
      </c>
      <c r="AP12910" t="s">
        <v>12424</v>
      </c>
      <c r="AQ12910" t="s">
        <v>11408</v>
      </c>
      <c r="AR12910">
        <v>4100</v>
      </c>
      <c r="AT12910">
        <v>2005</v>
      </c>
      <c r="AV12910" t="s">
        <v>9654</v>
      </c>
      <c r="AW12910">
        <v>116100</v>
      </c>
    </row>
    <row r="12911" spans="1:49" x14ac:dyDescent="0.25">
      <c r="A12911">
        <v>4100</v>
      </c>
      <c r="B12911">
        <v>30080</v>
      </c>
      <c r="C12911">
        <v>4043</v>
      </c>
      <c r="D12911">
        <v>410</v>
      </c>
      <c r="E12911" s="124" t="s">
        <v>9653</v>
      </c>
      <c r="F12911" t="str">
        <f t="shared" si="276"/>
        <v>UPSUPS RICHMOND VA</v>
      </c>
      <c r="G12911" s="151" t="str">
        <f t="shared" si="277"/>
        <v>UPS</v>
      </c>
      <c r="H12911" s="149" t="s">
        <v>9904</v>
      </c>
      <c r="I12911">
        <v>40000936</v>
      </c>
      <c r="J12911" t="s">
        <v>26753</v>
      </c>
      <c r="K12911" t="s">
        <v>26754</v>
      </c>
      <c r="L12911" t="s">
        <v>14785</v>
      </c>
      <c r="M12911" t="s">
        <v>16547</v>
      </c>
      <c r="N12911" t="s">
        <v>26755</v>
      </c>
      <c r="Q12911" t="s">
        <v>12415</v>
      </c>
      <c r="R12911" t="s">
        <v>12416</v>
      </c>
      <c r="S12911" t="s">
        <v>26756</v>
      </c>
      <c r="U12911" t="s">
        <v>12418</v>
      </c>
      <c r="V12911">
        <v>45</v>
      </c>
      <c r="W12911">
        <v>11</v>
      </c>
      <c r="X12911">
        <v>1</v>
      </c>
      <c r="Y12911" t="s">
        <v>13389</v>
      </c>
      <c r="Z12911" t="s">
        <v>12420</v>
      </c>
      <c r="AA12911" t="s">
        <v>12421</v>
      </c>
      <c r="AB12911" t="s">
        <v>12830</v>
      </c>
      <c r="AC12911">
        <v>2</v>
      </c>
      <c r="AD12911" s="123">
        <v>39111</v>
      </c>
      <c r="AE12911" t="s">
        <v>12423</v>
      </c>
      <c r="AG12911">
        <v>40000936</v>
      </c>
      <c r="AL12911" t="s">
        <v>12830</v>
      </c>
      <c r="AN12911">
        <v>4776005501</v>
      </c>
      <c r="AO12911">
        <v>16</v>
      </c>
      <c r="AP12911" t="s">
        <v>12424</v>
      </c>
      <c r="AQ12911" t="s">
        <v>11408</v>
      </c>
      <c r="AR12911">
        <v>4100</v>
      </c>
      <c r="AT12911">
        <v>0</v>
      </c>
      <c r="AV12911">
        <v>301076</v>
      </c>
      <c r="AW12911">
        <v>116100</v>
      </c>
    </row>
    <row r="12912" spans="1:49" x14ac:dyDescent="0.25">
      <c r="A12912">
        <v>4100</v>
      </c>
      <c r="B12912">
        <v>30080</v>
      </c>
      <c r="C12912">
        <v>4043</v>
      </c>
      <c r="D12912">
        <v>410</v>
      </c>
      <c r="E12912" s="124" t="s">
        <v>9653</v>
      </c>
      <c r="F12912" t="str">
        <f t="shared" si="276"/>
        <v>UPSUPS SALT LAKE CITY - LOCAL</v>
      </c>
      <c r="G12912" s="151" t="str">
        <f t="shared" si="277"/>
        <v>UPS</v>
      </c>
      <c r="H12912" s="149" t="s">
        <v>9908</v>
      </c>
      <c r="I12912">
        <v>40000991</v>
      </c>
      <c r="K12912" t="s">
        <v>26757</v>
      </c>
      <c r="L12912" t="s">
        <v>17545</v>
      </c>
      <c r="M12912" t="s">
        <v>17379</v>
      </c>
      <c r="N12912" t="s">
        <v>26758</v>
      </c>
      <c r="Q12912" t="s">
        <v>12415</v>
      </c>
      <c r="R12912" t="s">
        <v>12416</v>
      </c>
      <c r="S12912" t="s">
        <v>26759</v>
      </c>
      <c r="U12912" t="s">
        <v>12418</v>
      </c>
      <c r="V12912">
        <v>45</v>
      </c>
      <c r="W12912">
        <v>11</v>
      </c>
      <c r="X12912">
        <v>1</v>
      </c>
      <c r="Y12912" t="s">
        <v>13389</v>
      </c>
      <c r="Z12912" t="s">
        <v>12420</v>
      </c>
      <c r="AA12912" t="s">
        <v>12421</v>
      </c>
      <c r="AB12912" t="s">
        <v>12997</v>
      </c>
      <c r="AC12912">
        <v>2</v>
      </c>
      <c r="AD12912" s="123">
        <v>39111</v>
      </c>
      <c r="AE12912" t="s">
        <v>12423</v>
      </c>
      <c r="AG12912">
        <v>40000991</v>
      </c>
      <c r="AL12912" t="s">
        <v>12997</v>
      </c>
      <c r="AN12912">
        <v>4503502701</v>
      </c>
      <c r="AO12912">
        <v>16</v>
      </c>
      <c r="AP12912" t="s">
        <v>12424</v>
      </c>
      <c r="AQ12912" t="s">
        <v>11408</v>
      </c>
      <c r="AR12912">
        <v>4100</v>
      </c>
      <c r="AT12912">
        <v>0</v>
      </c>
      <c r="AV12912" t="s">
        <v>9654</v>
      </c>
      <c r="AW12912">
        <v>116100</v>
      </c>
    </row>
    <row r="12913" spans="1:49" x14ac:dyDescent="0.25">
      <c r="A12913">
        <v>4100</v>
      </c>
      <c r="B12913">
        <v>30080</v>
      </c>
      <c r="C12913">
        <v>4043</v>
      </c>
      <c r="D12913">
        <v>410</v>
      </c>
      <c r="E12913" s="124" t="s">
        <v>9653</v>
      </c>
      <c r="F12913" t="str">
        <f t="shared" si="276"/>
        <v>UPSUPS SALT LAKE CITY UT</v>
      </c>
      <c r="G12913" s="151" t="str">
        <f t="shared" si="277"/>
        <v>UPS</v>
      </c>
      <c r="H12913" s="149" t="s">
        <v>9909</v>
      </c>
      <c r="I12913">
        <v>40000725</v>
      </c>
      <c r="J12913" t="s">
        <v>26760</v>
      </c>
      <c r="L12913" t="s">
        <v>17545</v>
      </c>
      <c r="M12913" t="s">
        <v>17379</v>
      </c>
      <c r="O12913">
        <v>30123</v>
      </c>
      <c r="P12913">
        <v>84130</v>
      </c>
      <c r="Q12913" t="s">
        <v>12415</v>
      </c>
      <c r="R12913" t="s">
        <v>12416</v>
      </c>
      <c r="S12913" t="s">
        <v>26761</v>
      </c>
      <c r="U12913" t="s">
        <v>12418</v>
      </c>
      <c r="V12913">
        <v>45</v>
      </c>
      <c r="W12913">
        <v>11</v>
      </c>
      <c r="X12913">
        <v>1</v>
      </c>
      <c r="Y12913" t="s">
        <v>13389</v>
      </c>
      <c r="Z12913" t="s">
        <v>12420</v>
      </c>
      <c r="AA12913" t="s">
        <v>12421</v>
      </c>
      <c r="AB12913" t="s">
        <v>12830</v>
      </c>
      <c r="AC12913">
        <v>2</v>
      </c>
      <c r="AD12913" s="123">
        <v>39111</v>
      </c>
      <c r="AE12913" t="s">
        <v>12423</v>
      </c>
      <c r="AG12913">
        <v>40000725</v>
      </c>
      <c r="AL12913" t="s">
        <v>12830</v>
      </c>
      <c r="AN12913">
        <v>4503502701</v>
      </c>
      <c r="AO12913">
        <v>16</v>
      </c>
      <c r="AP12913" t="s">
        <v>12424</v>
      </c>
      <c r="AQ12913" t="s">
        <v>11408</v>
      </c>
      <c r="AR12913">
        <v>4100</v>
      </c>
      <c r="AT12913">
        <v>2005</v>
      </c>
      <c r="AV12913" t="s">
        <v>9654</v>
      </c>
      <c r="AW12913">
        <v>116100</v>
      </c>
    </row>
    <row r="12914" spans="1:49" x14ac:dyDescent="0.25">
      <c r="A12914">
        <v>4100</v>
      </c>
      <c r="B12914">
        <v>30080</v>
      </c>
      <c r="C12914">
        <v>4043</v>
      </c>
      <c r="D12914">
        <v>410</v>
      </c>
      <c r="E12914" s="124" t="s">
        <v>9653</v>
      </c>
      <c r="F12914" t="str">
        <f t="shared" si="276"/>
        <v>UPSUPS SAN DIEGO CA</v>
      </c>
      <c r="G12914" s="151" t="str">
        <f t="shared" si="277"/>
        <v>UPS</v>
      </c>
      <c r="H12914" s="149" t="s">
        <v>9910</v>
      </c>
      <c r="I12914">
        <v>40001225</v>
      </c>
      <c r="J12914" t="s">
        <v>26556</v>
      </c>
      <c r="K12914" t="s">
        <v>26762</v>
      </c>
      <c r="L12914" t="s">
        <v>17707</v>
      </c>
      <c r="M12914" t="s">
        <v>13237</v>
      </c>
      <c r="N12914" t="s">
        <v>26763</v>
      </c>
      <c r="Q12914" t="s">
        <v>12415</v>
      </c>
      <c r="R12914" t="s">
        <v>12416</v>
      </c>
      <c r="S12914" t="s">
        <v>26764</v>
      </c>
      <c r="U12914" t="s">
        <v>12418</v>
      </c>
      <c r="V12914">
        <v>45</v>
      </c>
      <c r="W12914">
        <v>11</v>
      </c>
      <c r="X12914">
        <v>1</v>
      </c>
      <c r="Y12914" t="s">
        <v>13389</v>
      </c>
      <c r="Z12914" t="s">
        <v>12420</v>
      </c>
      <c r="AA12914" t="s">
        <v>12421</v>
      </c>
      <c r="AB12914" t="s">
        <v>12997</v>
      </c>
      <c r="AC12914">
        <v>2</v>
      </c>
      <c r="AD12914" s="123">
        <v>39111</v>
      </c>
      <c r="AE12914" t="s">
        <v>12423</v>
      </c>
      <c r="AG12914">
        <v>40001225</v>
      </c>
      <c r="AL12914" t="s">
        <v>12997</v>
      </c>
      <c r="AN12914">
        <v>507330201</v>
      </c>
      <c r="AO12914">
        <v>16</v>
      </c>
      <c r="AP12914" t="s">
        <v>12424</v>
      </c>
      <c r="AQ12914" t="s">
        <v>11408</v>
      </c>
      <c r="AR12914">
        <v>4100</v>
      </c>
      <c r="AT12914">
        <v>0</v>
      </c>
      <c r="AV12914" t="s">
        <v>9654</v>
      </c>
      <c r="AW12914">
        <v>116100</v>
      </c>
    </row>
    <row r="12915" spans="1:49" x14ac:dyDescent="0.25">
      <c r="A12915">
        <v>4100</v>
      </c>
      <c r="B12915">
        <v>30080</v>
      </c>
      <c r="C12915">
        <v>4043</v>
      </c>
      <c r="D12915">
        <v>410</v>
      </c>
      <c r="E12915" s="124" t="s">
        <v>9653</v>
      </c>
      <c r="F12915" t="str">
        <f t="shared" si="276"/>
        <v>UPSUPS SECAUCUS NJ</v>
      </c>
      <c r="G12915" s="151" t="str">
        <f t="shared" si="277"/>
        <v>UPS</v>
      </c>
      <c r="H12915" s="149" t="s">
        <v>9912</v>
      </c>
      <c r="I12915">
        <v>40000683</v>
      </c>
      <c r="K12915" t="s">
        <v>26765</v>
      </c>
      <c r="L12915" t="s">
        <v>12700</v>
      </c>
      <c r="M12915" t="s">
        <v>12413</v>
      </c>
      <c r="N12915" t="s">
        <v>26766</v>
      </c>
      <c r="Q12915" t="s">
        <v>12415</v>
      </c>
      <c r="R12915" t="s">
        <v>12416</v>
      </c>
      <c r="S12915" t="s">
        <v>26767</v>
      </c>
      <c r="U12915" t="s">
        <v>12418</v>
      </c>
      <c r="V12915">
        <v>45</v>
      </c>
      <c r="W12915">
        <v>11</v>
      </c>
      <c r="X12915">
        <v>1</v>
      </c>
      <c r="Y12915" t="s">
        <v>13389</v>
      </c>
      <c r="Z12915" t="s">
        <v>12420</v>
      </c>
      <c r="AA12915" t="s">
        <v>12421</v>
      </c>
      <c r="AB12915" t="s">
        <v>12830</v>
      </c>
      <c r="AC12915">
        <v>2</v>
      </c>
      <c r="AD12915" s="123">
        <v>39111</v>
      </c>
      <c r="AE12915" t="s">
        <v>12423</v>
      </c>
      <c r="AG12915">
        <v>40000683</v>
      </c>
      <c r="AL12915" t="s">
        <v>12830</v>
      </c>
      <c r="AN12915">
        <v>3101723201</v>
      </c>
      <c r="AO12915">
        <v>16</v>
      </c>
      <c r="AP12915" t="s">
        <v>12424</v>
      </c>
      <c r="AQ12915" t="s">
        <v>11408</v>
      </c>
      <c r="AR12915">
        <v>4100</v>
      </c>
      <c r="AT12915">
        <v>0</v>
      </c>
      <c r="AV12915" t="s">
        <v>9654</v>
      </c>
      <c r="AW12915">
        <v>116100</v>
      </c>
    </row>
    <row r="12916" spans="1:49" x14ac:dyDescent="0.25">
      <c r="A12916">
        <v>4100</v>
      </c>
      <c r="B12916">
        <v>30080</v>
      </c>
      <c r="C12916">
        <v>4043</v>
      </c>
      <c r="D12916">
        <v>410</v>
      </c>
      <c r="E12916" s="124" t="s">
        <v>9653</v>
      </c>
      <c r="F12916" t="str">
        <f t="shared" si="276"/>
        <v>UPSUPS SHARONVILLE OH</v>
      </c>
      <c r="G12916" s="151" t="str">
        <f t="shared" si="277"/>
        <v>UPS</v>
      </c>
      <c r="H12916" s="149" t="s">
        <v>9913</v>
      </c>
      <c r="I12916">
        <v>40000810</v>
      </c>
      <c r="K12916" t="s">
        <v>26768</v>
      </c>
      <c r="L12916" t="s">
        <v>26769</v>
      </c>
      <c r="M12916" t="s">
        <v>12521</v>
      </c>
      <c r="N12916" t="s">
        <v>26770</v>
      </c>
      <c r="Q12916" t="s">
        <v>12415</v>
      </c>
      <c r="R12916" t="s">
        <v>12416</v>
      </c>
      <c r="S12916" t="s">
        <v>26771</v>
      </c>
      <c r="U12916" t="s">
        <v>12418</v>
      </c>
      <c r="V12916">
        <v>45</v>
      </c>
      <c r="W12916">
        <v>11</v>
      </c>
      <c r="X12916">
        <v>1</v>
      </c>
      <c r="Y12916" t="s">
        <v>13389</v>
      </c>
      <c r="Z12916" t="s">
        <v>12420</v>
      </c>
      <c r="AA12916" t="s">
        <v>12421</v>
      </c>
      <c r="AB12916" t="s">
        <v>12997</v>
      </c>
      <c r="AC12916">
        <v>2</v>
      </c>
      <c r="AD12916" s="123">
        <v>39111</v>
      </c>
      <c r="AE12916" t="s">
        <v>12423</v>
      </c>
      <c r="AG12916">
        <v>40000810</v>
      </c>
      <c r="AL12916" t="s">
        <v>12997</v>
      </c>
      <c r="AN12916">
        <v>3606122701</v>
      </c>
      <c r="AO12916">
        <v>16</v>
      </c>
      <c r="AP12916" t="s">
        <v>12424</v>
      </c>
      <c r="AQ12916" t="s">
        <v>11408</v>
      </c>
      <c r="AR12916">
        <v>4100</v>
      </c>
      <c r="AT12916">
        <v>0</v>
      </c>
      <c r="AV12916" t="s">
        <v>9654</v>
      </c>
      <c r="AW12916">
        <v>116100</v>
      </c>
    </row>
    <row r="12917" spans="1:49" x14ac:dyDescent="0.25">
      <c r="A12917">
        <v>4100</v>
      </c>
      <c r="B12917">
        <v>30080</v>
      </c>
      <c r="C12917">
        <v>4043</v>
      </c>
      <c r="D12917">
        <v>410</v>
      </c>
      <c r="E12917" s="124" t="s">
        <v>9653</v>
      </c>
      <c r="F12917" t="str">
        <f t="shared" si="276"/>
        <v>UPSUPS SPOKANE WA</v>
      </c>
      <c r="G12917" s="151" t="str">
        <f t="shared" si="277"/>
        <v>UPS</v>
      </c>
      <c r="H12917" s="149" t="s">
        <v>9914</v>
      </c>
      <c r="I12917">
        <v>40000793</v>
      </c>
      <c r="J12917" t="s">
        <v>26556</v>
      </c>
      <c r="K12917" t="s">
        <v>26772</v>
      </c>
      <c r="L12917" t="s">
        <v>19826</v>
      </c>
      <c r="M12917" t="s">
        <v>12484</v>
      </c>
      <c r="N12917" t="s">
        <v>26773</v>
      </c>
      <c r="Q12917" t="s">
        <v>12415</v>
      </c>
      <c r="R12917" t="s">
        <v>12416</v>
      </c>
      <c r="S12917" t="s">
        <v>26774</v>
      </c>
      <c r="U12917" t="s">
        <v>12418</v>
      </c>
      <c r="V12917">
        <v>45</v>
      </c>
      <c r="W12917">
        <v>11</v>
      </c>
      <c r="X12917">
        <v>1</v>
      </c>
      <c r="Y12917" t="s">
        <v>13389</v>
      </c>
      <c r="Z12917" t="s">
        <v>12420</v>
      </c>
      <c r="AA12917" t="s">
        <v>12421</v>
      </c>
      <c r="AB12917" t="s">
        <v>12997</v>
      </c>
      <c r="AC12917">
        <v>2</v>
      </c>
      <c r="AD12917" s="123">
        <v>39111</v>
      </c>
      <c r="AE12917" t="s">
        <v>12423</v>
      </c>
      <c r="AG12917">
        <v>40000793</v>
      </c>
      <c r="AL12917" t="s">
        <v>12997</v>
      </c>
      <c r="AN12917">
        <v>4806300141</v>
      </c>
      <c r="AO12917">
        <v>16</v>
      </c>
      <c r="AP12917" t="s">
        <v>12424</v>
      </c>
      <c r="AQ12917" t="s">
        <v>11408</v>
      </c>
      <c r="AR12917">
        <v>4100</v>
      </c>
      <c r="AT12917">
        <v>0</v>
      </c>
      <c r="AV12917" t="s">
        <v>9654</v>
      </c>
      <c r="AW12917">
        <v>116100</v>
      </c>
    </row>
    <row r="12918" spans="1:49" x14ac:dyDescent="0.25">
      <c r="A12918">
        <v>4100</v>
      </c>
      <c r="B12918">
        <v>30080</v>
      </c>
      <c r="C12918">
        <v>4043</v>
      </c>
      <c r="D12918">
        <v>410</v>
      </c>
      <c r="E12918" s="124" t="s">
        <v>9653</v>
      </c>
      <c r="F12918" s="185" t="str">
        <f t="shared" si="276"/>
        <v>UPSUPS SUPPLY CHAIN SOLUTIONS</v>
      </c>
      <c r="G12918" s="151" t="str">
        <f t="shared" si="277"/>
        <v>UPS</v>
      </c>
      <c r="H12918" s="149" t="s">
        <v>9916</v>
      </c>
      <c r="I12918">
        <v>40003221</v>
      </c>
      <c r="K12918" t="s">
        <v>26775</v>
      </c>
      <c r="L12918" t="s">
        <v>14046</v>
      </c>
      <c r="M12918" t="s">
        <v>14047</v>
      </c>
      <c r="N12918" t="s">
        <v>26776</v>
      </c>
      <c r="Q12918" t="s">
        <v>12415</v>
      </c>
      <c r="R12918" t="s">
        <v>12416</v>
      </c>
      <c r="S12918" t="s">
        <v>26777</v>
      </c>
      <c r="U12918" t="s">
        <v>12418</v>
      </c>
      <c r="V12918">
        <v>45</v>
      </c>
      <c r="W12918">
        <v>11</v>
      </c>
      <c r="X12918">
        <v>1</v>
      </c>
      <c r="Y12918" t="s">
        <v>13389</v>
      </c>
      <c r="Z12918" t="s">
        <v>12420</v>
      </c>
      <c r="AA12918" t="s">
        <v>12421</v>
      </c>
      <c r="AB12918" t="s">
        <v>12997</v>
      </c>
      <c r="AC12918">
        <v>2</v>
      </c>
      <c r="AD12918" s="123">
        <v>39111</v>
      </c>
      <c r="AE12918" t="s">
        <v>12423</v>
      </c>
      <c r="AG12918">
        <v>40003221</v>
      </c>
      <c r="AL12918" t="s">
        <v>12997</v>
      </c>
      <c r="AN12918">
        <v>1811104901</v>
      </c>
      <c r="AO12918">
        <v>16</v>
      </c>
      <c r="AP12918" t="s">
        <v>12424</v>
      </c>
      <c r="AQ12918" t="s">
        <v>11408</v>
      </c>
      <c r="AR12918">
        <v>4100</v>
      </c>
      <c r="AT12918">
        <v>2005</v>
      </c>
      <c r="AV12918" t="s">
        <v>9654</v>
      </c>
      <c r="AW12918">
        <v>116100</v>
      </c>
    </row>
    <row r="12919" spans="1:49" x14ac:dyDescent="0.25">
      <c r="A12919">
        <v>4100</v>
      </c>
      <c r="B12919">
        <v>30080</v>
      </c>
      <c r="C12919">
        <v>4043</v>
      </c>
      <c r="D12919">
        <v>410</v>
      </c>
      <c r="E12919" s="124" t="s">
        <v>9653</v>
      </c>
      <c r="F12919" s="185" t="str">
        <f t="shared" si="276"/>
        <v>UPSUPS SUPPLY CHAIN SOLUTIONS</v>
      </c>
      <c r="G12919" s="151" t="str">
        <f t="shared" si="277"/>
        <v>UPS</v>
      </c>
      <c r="H12919" s="149" t="s">
        <v>9916</v>
      </c>
      <c r="I12919">
        <v>40008451</v>
      </c>
      <c r="K12919" t="s">
        <v>26778</v>
      </c>
      <c r="L12919" t="s">
        <v>13232</v>
      </c>
      <c r="M12919" t="s">
        <v>12692</v>
      </c>
      <c r="N12919">
        <v>30005</v>
      </c>
      <c r="Q12919" t="s">
        <v>12415</v>
      </c>
      <c r="R12919" t="s">
        <v>12416</v>
      </c>
      <c r="S12919" t="s">
        <v>26779</v>
      </c>
      <c r="U12919" t="s">
        <v>12418</v>
      </c>
      <c r="V12919">
        <v>45</v>
      </c>
      <c r="W12919">
        <v>11</v>
      </c>
      <c r="X12919">
        <v>1</v>
      </c>
      <c r="Y12919" t="s">
        <v>13389</v>
      </c>
      <c r="Z12919" t="s">
        <v>12420</v>
      </c>
      <c r="AA12919" t="s">
        <v>12429</v>
      </c>
      <c r="AB12919" t="s">
        <v>12997</v>
      </c>
      <c r="AC12919">
        <v>2</v>
      </c>
      <c r="AD12919" s="123">
        <v>43322</v>
      </c>
      <c r="AE12919" t="s">
        <v>16993</v>
      </c>
      <c r="AG12919">
        <v>40008451</v>
      </c>
      <c r="AL12919" t="s">
        <v>12997</v>
      </c>
      <c r="AN12919">
        <v>1112114701</v>
      </c>
      <c r="AO12919">
        <v>16</v>
      </c>
      <c r="AP12919" t="s">
        <v>12424</v>
      </c>
      <c r="AQ12919" t="s">
        <v>11408</v>
      </c>
      <c r="AR12919">
        <v>4100</v>
      </c>
      <c r="AT12919">
        <v>0</v>
      </c>
      <c r="AV12919" t="s">
        <v>26780</v>
      </c>
      <c r="AW12919">
        <v>116100</v>
      </c>
    </row>
    <row r="12920" spans="1:49" x14ac:dyDescent="0.25">
      <c r="A12920">
        <v>4100</v>
      </c>
      <c r="B12920">
        <v>30080</v>
      </c>
      <c r="C12920">
        <v>4043</v>
      </c>
      <c r="D12920">
        <v>410</v>
      </c>
      <c r="E12920" s="124" t="s">
        <v>9653</v>
      </c>
      <c r="F12920" t="str">
        <f t="shared" si="276"/>
        <v>UPSUPS TAMPA FL</v>
      </c>
      <c r="G12920" s="151" t="str">
        <f t="shared" si="277"/>
        <v>UPS</v>
      </c>
      <c r="H12920" s="149" t="s">
        <v>9917</v>
      </c>
      <c r="I12920">
        <v>40001301</v>
      </c>
      <c r="K12920" t="s">
        <v>26781</v>
      </c>
      <c r="L12920" t="s">
        <v>15617</v>
      </c>
      <c r="M12920" t="s">
        <v>12735</v>
      </c>
      <c r="N12920" t="s">
        <v>26782</v>
      </c>
      <c r="Q12920" t="s">
        <v>12415</v>
      </c>
      <c r="R12920" t="s">
        <v>12416</v>
      </c>
      <c r="U12920" t="s">
        <v>12418</v>
      </c>
      <c r="V12920">
        <v>45</v>
      </c>
      <c r="W12920">
        <v>11</v>
      </c>
      <c r="X12920">
        <v>1</v>
      </c>
      <c r="Y12920" t="s">
        <v>13389</v>
      </c>
      <c r="Z12920" t="s">
        <v>12420</v>
      </c>
      <c r="AA12920" t="s">
        <v>12421</v>
      </c>
      <c r="AB12920" t="s">
        <v>12997</v>
      </c>
      <c r="AC12920">
        <v>2</v>
      </c>
      <c r="AD12920" s="123">
        <v>39111</v>
      </c>
      <c r="AE12920" t="s">
        <v>12423</v>
      </c>
      <c r="AG12920">
        <v>40001301</v>
      </c>
      <c r="AL12920" t="s">
        <v>12997</v>
      </c>
      <c r="AN12920">
        <v>1005715701</v>
      </c>
      <c r="AO12920">
        <v>16</v>
      </c>
      <c r="AP12920" t="s">
        <v>12424</v>
      </c>
      <c r="AQ12920" t="s">
        <v>11408</v>
      </c>
      <c r="AR12920">
        <v>4100</v>
      </c>
      <c r="AT12920">
        <v>0</v>
      </c>
      <c r="AV12920" t="s">
        <v>9654</v>
      </c>
      <c r="AW12920">
        <v>116100</v>
      </c>
    </row>
    <row r="12921" spans="1:49" x14ac:dyDescent="0.25">
      <c r="A12921">
        <v>4100</v>
      </c>
      <c r="B12921">
        <v>30080</v>
      </c>
      <c r="C12921">
        <v>4043</v>
      </c>
      <c r="D12921">
        <v>410</v>
      </c>
      <c r="E12921" s="124" t="s">
        <v>9653</v>
      </c>
      <c r="F12921" t="str">
        <f t="shared" si="276"/>
        <v>UPSUPS TEMPE AZ</v>
      </c>
      <c r="G12921" s="151" t="str">
        <f t="shared" si="277"/>
        <v>UPS</v>
      </c>
      <c r="H12921" s="149" t="s">
        <v>9918</v>
      </c>
      <c r="I12921">
        <v>40000807</v>
      </c>
      <c r="K12921" t="s">
        <v>26783</v>
      </c>
      <c r="L12921" t="s">
        <v>17584</v>
      </c>
      <c r="M12921" t="s">
        <v>17515</v>
      </c>
      <c r="N12921" t="s">
        <v>26784</v>
      </c>
      <c r="Q12921" t="s">
        <v>12415</v>
      </c>
      <c r="R12921" t="s">
        <v>12416</v>
      </c>
      <c r="S12921" t="s">
        <v>26785</v>
      </c>
      <c r="U12921" t="s">
        <v>12418</v>
      </c>
      <c r="V12921">
        <v>45</v>
      </c>
      <c r="W12921">
        <v>11</v>
      </c>
      <c r="X12921">
        <v>1</v>
      </c>
      <c r="Y12921" t="s">
        <v>13389</v>
      </c>
      <c r="Z12921" t="s">
        <v>12420</v>
      </c>
      <c r="AA12921" t="s">
        <v>12421</v>
      </c>
      <c r="AB12921" t="s">
        <v>12997</v>
      </c>
      <c r="AC12921">
        <v>2</v>
      </c>
      <c r="AD12921" s="123">
        <v>39111</v>
      </c>
      <c r="AE12921" t="s">
        <v>12423</v>
      </c>
      <c r="AG12921">
        <v>40000807</v>
      </c>
      <c r="AL12921" t="s">
        <v>12997</v>
      </c>
      <c r="AN12921">
        <v>301302901</v>
      </c>
      <c r="AO12921">
        <v>16</v>
      </c>
      <c r="AP12921" t="s">
        <v>12424</v>
      </c>
      <c r="AQ12921" t="s">
        <v>11408</v>
      </c>
      <c r="AR12921">
        <v>4100</v>
      </c>
      <c r="AT12921">
        <v>0</v>
      </c>
      <c r="AV12921" t="s">
        <v>9654</v>
      </c>
      <c r="AW12921">
        <v>116100</v>
      </c>
    </row>
    <row r="12922" spans="1:49" x14ac:dyDescent="0.25">
      <c r="A12922">
        <v>4100</v>
      </c>
      <c r="B12922">
        <v>30080</v>
      </c>
      <c r="C12922">
        <v>4043</v>
      </c>
      <c r="D12922">
        <v>410</v>
      </c>
      <c r="E12922" s="124" t="s">
        <v>9653</v>
      </c>
      <c r="F12922" t="str">
        <f t="shared" si="276"/>
        <v>UPSUPS VAN NUYS CA</v>
      </c>
      <c r="G12922" s="151" t="str">
        <f t="shared" si="277"/>
        <v>UPS</v>
      </c>
      <c r="H12922" s="149" t="s">
        <v>9920</v>
      </c>
      <c r="I12922">
        <v>40000993</v>
      </c>
      <c r="K12922" t="s">
        <v>26786</v>
      </c>
      <c r="L12922" t="s">
        <v>18078</v>
      </c>
      <c r="M12922" t="s">
        <v>13237</v>
      </c>
      <c r="N12922" t="s">
        <v>18079</v>
      </c>
      <c r="Q12922" t="s">
        <v>12415</v>
      </c>
      <c r="R12922" t="s">
        <v>12416</v>
      </c>
      <c r="S12922" t="s">
        <v>26787</v>
      </c>
      <c r="U12922" t="s">
        <v>12418</v>
      </c>
      <c r="V12922">
        <v>45</v>
      </c>
      <c r="W12922">
        <v>11</v>
      </c>
      <c r="X12922">
        <v>1</v>
      </c>
      <c r="Y12922" t="s">
        <v>13389</v>
      </c>
      <c r="Z12922" t="s">
        <v>12420</v>
      </c>
      <c r="AA12922" t="s">
        <v>12421</v>
      </c>
      <c r="AB12922" t="s">
        <v>12997</v>
      </c>
      <c r="AC12922">
        <v>2</v>
      </c>
      <c r="AD12922" s="123">
        <v>39111</v>
      </c>
      <c r="AE12922" t="s">
        <v>12423</v>
      </c>
      <c r="AG12922">
        <v>40000993</v>
      </c>
      <c r="AL12922" t="s">
        <v>12997</v>
      </c>
      <c r="AN12922">
        <v>503719001</v>
      </c>
      <c r="AO12922">
        <v>16</v>
      </c>
      <c r="AP12922" t="s">
        <v>12424</v>
      </c>
      <c r="AQ12922" t="s">
        <v>11408</v>
      </c>
      <c r="AR12922">
        <v>4100</v>
      </c>
      <c r="AT12922">
        <v>0</v>
      </c>
      <c r="AV12922" t="s">
        <v>9654</v>
      </c>
      <c r="AW12922">
        <v>116100</v>
      </c>
    </row>
    <row r="12923" spans="1:49" x14ac:dyDescent="0.25">
      <c r="A12923">
        <v>4100</v>
      </c>
      <c r="B12923">
        <v>30080</v>
      </c>
      <c r="C12923">
        <v>4043</v>
      </c>
      <c r="D12923">
        <v>410</v>
      </c>
      <c r="E12923" s="124" t="s">
        <v>9653</v>
      </c>
      <c r="F12923" t="str">
        <f t="shared" si="276"/>
        <v>UPSUPS W COLUMBIA SC</v>
      </c>
      <c r="G12923" s="151" t="str">
        <f t="shared" si="277"/>
        <v>UPS</v>
      </c>
      <c r="H12923" s="149" t="s">
        <v>9922</v>
      </c>
      <c r="I12923">
        <v>40000790</v>
      </c>
      <c r="K12923" t="s">
        <v>26788</v>
      </c>
      <c r="L12923" t="s">
        <v>26789</v>
      </c>
      <c r="M12923" t="s">
        <v>47</v>
      </c>
      <c r="N12923" t="s">
        <v>26790</v>
      </c>
      <c r="Q12923" t="s">
        <v>12415</v>
      </c>
      <c r="R12923" t="s">
        <v>12416</v>
      </c>
      <c r="S12923" t="s">
        <v>26791</v>
      </c>
      <c r="U12923" t="s">
        <v>12418</v>
      </c>
      <c r="V12923">
        <v>45</v>
      </c>
      <c r="W12923">
        <v>11</v>
      </c>
      <c r="X12923">
        <v>1</v>
      </c>
      <c r="Y12923" t="s">
        <v>13389</v>
      </c>
      <c r="Z12923" t="s">
        <v>12420</v>
      </c>
      <c r="AA12923" t="s">
        <v>12421</v>
      </c>
      <c r="AB12923" t="s">
        <v>12830</v>
      </c>
      <c r="AC12923">
        <v>2</v>
      </c>
      <c r="AD12923" s="123">
        <v>39111</v>
      </c>
      <c r="AE12923" t="s">
        <v>12423</v>
      </c>
      <c r="AG12923">
        <v>40000790</v>
      </c>
      <c r="AL12923" t="s">
        <v>12830</v>
      </c>
      <c r="AN12923">
        <v>4106306901</v>
      </c>
      <c r="AO12923">
        <v>16</v>
      </c>
      <c r="AP12923" t="s">
        <v>12424</v>
      </c>
      <c r="AQ12923" t="s">
        <v>11408</v>
      </c>
      <c r="AR12923">
        <v>4100</v>
      </c>
      <c r="AT12923">
        <v>0</v>
      </c>
      <c r="AV12923" t="s">
        <v>9654</v>
      </c>
      <c r="AW12923">
        <v>116100</v>
      </c>
    </row>
    <row r="12924" spans="1:49" x14ac:dyDescent="0.25">
      <c r="A12924">
        <v>4100</v>
      </c>
      <c r="B12924">
        <v>30080</v>
      </c>
      <c r="C12924">
        <v>4043</v>
      </c>
      <c r="D12924">
        <v>410</v>
      </c>
      <c r="E12924" s="124" t="s">
        <v>9653</v>
      </c>
      <c r="F12924" t="str">
        <f t="shared" si="276"/>
        <v>UPSUPS WARWICK RI</v>
      </c>
      <c r="G12924" s="151" t="str">
        <f t="shared" si="277"/>
        <v>UPS</v>
      </c>
      <c r="H12924" s="149" t="s">
        <v>9924</v>
      </c>
      <c r="I12924">
        <v>40000904</v>
      </c>
      <c r="K12924" t="s">
        <v>26598</v>
      </c>
      <c r="L12924" t="s">
        <v>20717</v>
      </c>
      <c r="M12924" t="s">
        <v>20623</v>
      </c>
      <c r="N12924" t="s">
        <v>26792</v>
      </c>
      <c r="Q12924" t="s">
        <v>12415</v>
      </c>
      <c r="R12924" t="s">
        <v>12416</v>
      </c>
      <c r="S12924" t="s">
        <v>26793</v>
      </c>
      <c r="U12924" t="s">
        <v>12418</v>
      </c>
      <c r="V12924">
        <v>45</v>
      </c>
      <c r="W12924">
        <v>11</v>
      </c>
      <c r="X12924">
        <v>1</v>
      </c>
      <c r="Y12924" t="s">
        <v>13389</v>
      </c>
      <c r="Z12924" t="s">
        <v>12420</v>
      </c>
      <c r="AA12924" t="s">
        <v>12421</v>
      </c>
      <c r="AB12924" t="s">
        <v>12830</v>
      </c>
      <c r="AC12924">
        <v>2</v>
      </c>
      <c r="AD12924" s="123">
        <v>39111</v>
      </c>
      <c r="AE12924" t="s">
        <v>12423</v>
      </c>
      <c r="AG12924">
        <v>40000904</v>
      </c>
      <c r="AL12924" t="s">
        <v>12830</v>
      </c>
      <c r="AN12924">
        <v>4000301401</v>
      </c>
      <c r="AO12924">
        <v>16</v>
      </c>
      <c r="AP12924" t="s">
        <v>12424</v>
      </c>
      <c r="AQ12924" t="s">
        <v>11408</v>
      </c>
      <c r="AR12924">
        <v>4100</v>
      </c>
      <c r="AT12924">
        <v>0</v>
      </c>
      <c r="AV12924" t="s">
        <v>9654</v>
      </c>
      <c r="AW12924">
        <v>116100</v>
      </c>
    </row>
    <row r="12925" spans="1:49" x14ac:dyDescent="0.25">
      <c r="A12925">
        <v>4100</v>
      </c>
      <c r="B12925">
        <v>30080</v>
      </c>
      <c r="C12925">
        <v>4043</v>
      </c>
      <c r="D12925">
        <v>410</v>
      </c>
      <c r="E12925" s="124" t="s">
        <v>9653</v>
      </c>
      <c r="F12925" t="str">
        <f t="shared" si="276"/>
        <v>UPSUPS-ATLANTA, GA</v>
      </c>
      <c r="G12925" s="151" t="str">
        <f t="shared" si="277"/>
        <v>UPS</v>
      </c>
      <c r="H12925" s="149" t="s">
        <v>9929</v>
      </c>
      <c r="I12925">
        <v>40006565</v>
      </c>
      <c r="K12925" t="s">
        <v>26794</v>
      </c>
      <c r="L12925" t="s">
        <v>12691</v>
      </c>
      <c r="M12925" t="s">
        <v>12692</v>
      </c>
      <c r="N12925">
        <v>30328</v>
      </c>
      <c r="Q12925" t="s">
        <v>12415</v>
      </c>
      <c r="R12925" t="s">
        <v>12416</v>
      </c>
      <c r="U12925" t="s">
        <v>12418</v>
      </c>
      <c r="V12925">
        <v>45</v>
      </c>
      <c r="W12925">
        <v>11</v>
      </c>
      <c r="X12925">
        <v>1</v>
      </c>
      <c r="Y12925" t="s">
        <v>13389</v>
      </c>
      <c r="Z12925" t="s">
        <v>12420</v>
      </c>
      <c r="AA12925" t="s">
        <v>14498</v>
      </c>
      <c r="AB12925" t="s">
        <v>12997</v>
      </c>
      <c r="AC12925">
        <v>2</v>
      </c>
      <c r="AD12925" s="123">
        <v>40686</v>
      </c>
      <c r="AE12925" t="s">
        <v>12431</v>
      </c>
      <c r="AG12925">
        <v>40006565</v>
      </c>
      <c r="AL12925" t="s">
        <v>12997</v>
      </c>
      <c r="AN12925">
        <v>1112118111</v>
      </c>
      <c r="AO12925">
        <v>16</v>
      </c>
      <c r="AP12925" t="s">
        <v>12424</v>
      </c>
      <c r="AQ12925" t="s">
        <v>11408</v>
      </c>
      <c r="AR12925">
        <v>4100</v>
      </c>
      <c r="AT12925">
        <v>0</v>
      </c>
      <c r="AV12925" t="s">
        <v>9654</v>
      </c>
      <c r="AW12925">
        <v>116100</v>
      </c>
    </row>
    <row r="12926" spans="1:49" x14ac:dyDescent="0.25">
      <c r="A12926">
        <v>4100</v>
      </c>
      <c r="B12926">
        <v>30080</v>
      </c>
      <c r="C12926">
        <v>4043</v>
      </c>
      <c r="D12926">
        <v>410</v>
      </c>
      <c r="E12926" s="124" t="s">
        <v>9653</v>
      </c>
      <c r="F12926" t="str">
        <f t="shared" si="276"/>
        <v>UPSUPS-TULSA</v>
      </c>
      <c r="G12926" s="151" t="str">
        <f t="shared" si="277"/>
        <v>UPS</v>
      </c>
      <c r="H12926" s="149" t="s">
        <v>9934</v>
      </c>
      <c r="I12926">
        <v>40005470</v>
      </c>
      <c r="J12926" t="s">
        <v>26795</v>
      </c>
      <c r="K12926" t="s">
        <v>26796</v>
      </c>
      <c r="L12926" t="s">
        <v>18636</v>
      </c>
      <c r="M12926" t="s">
        <v>17533</v>
      </c>
      <c r="N12926">
        <v>73170</v>
      </c>
      <c r="Q12926" t="s">
        <v>12415</v>
      </c>
      <c r="R12926" t="s">
        <v>12416</v>
      </c>
      <c r="S12926" t="s">
        <v>26797</v>
      </c>
      <c r="U12926" t="s">
        <v>12418</v>
      </c>
      <c r="V12926">
        <v>45</v>
      </c>
      <c r="W12926">
        <v>11</v>
      </c>
      <c r="X12926">
        <v>1</v>
      </c>
      <c r="Y12926" t="s">
        <v>13389</v>
      </c>
      <c r="Z12926" t="s">
        <v>12420</v>
      </c>
      <c r="AA12926" t="s">
        <v>12429</v>
      </c>
      <c r="AB12926" t="s">
        <v>12997</v>
      </c>
      <c r="AC12926">
        <v>2</v>
      </c>
      <c r="AD12926" s="123">
        <v>39591</v>
      </c>
      <c r="AE12926" t="s">
        <v>12633</v>
      </c>
      <c r="AG12926">
        <v>40005470</v>
      </c>
      <c r="AL12926" t="s">
        <v>12997</v>
      </c>
      <c r="AN12926">
        <v>3702705501</v>
      </c>
      <c r="AO12926">
        <v>16</v>
      </c>
      <c r="AP12926" t="s">
        <v>12424</v>
      </c>
      <c r="AQ12926" t="s">
        <v>11408</v>
      </c>
      <c r="AR12926">
        <v>4100</v>
      </c>
      <c r="AT12926">
        <v>0</v>
      </c>
      <c r="AV12926" t="s">
        <v>9654</v>
      </c>
      <c r="AW12926">
        <v>116100</v>
      </c>
    </row>
    <row r="12927" spans="1:49" x14ac:dyDescent="0.25">
      <c r="A12927">
        <v>4100</v>
      </c>
      <c r="B12927">
        <v>30080</v>
      </c>
      <c r="C12927">
        <v>4040</v>
      </c>
      <c r="D12927">
        <v>410</v>
      </c>
      <c r="E12927" s="124" t="s">
        <v>7035</v>
      </c>
      <c r="F12927" t="str">
        <f t="shared" si="276"/>
        <v>USPSU.S.P.S - ROANOKE</v>
      </c>
      <c r="G12927" s="151" t="str">
        <f t="shared" si="277"/>
        <v>USPS</v>
      </c>
      <c r="H12927" s="149" t="s">
        <v>9333</v>
      </c>
      <c r="I12927">
        <v>40007688</v>
      </c>
      <c r="J12927" t="s">
        <v>24835</v>
      </c>
      <c r="K12927" t="s">
        <v>26798</v>
      </c>
      <c r="L12927" t="s">
        <v>14148</v>
      </c>
      <c r="M12927" t="s">
        <v>16547</v>
      </c>
      <c r="N12927" t="s">
        <v>26799</v>
      </c>
      <c r="Q12927" t="s">
        <v>12415</v>
      </c>
      <c r="R12927" t="s">
        <v>12416</v>
      </c>
      <c r="S12927" t="s">
        <v>26800</v>
      </c>
      <c r="U12927" t="s">
        <v>12418</v>
      </c>
      <c r="V12927">
        <v>21</v>
      </c>
      <c r="W12927">
        <v>11</v>
      </c>
      <c r="X12927">
        <v>1</v>
      </c>
      <c r="Y12927" t="s">
        <v>12419</v>
      </c>
      <c r="Z12927" t="s">
        <v>12420</v>
      </c>
      <c r="AA12927" t="s">
        <v>12429</v>
      </c>
      <c r="AB12927" t="s">
        <v>12430</v>
      </c>
      <c r="AC12927">
        <v>2</v>
      </c>
      <c r="AD12927" s="123">
        <v>42277</v>
      </c>
      <c r="AE12927" t="s">
        <v>12431</v>
      </c>
      <c r="AG12927">
        <v>40007688</v>
      </c>
      <c r="AL12927" t="s">
        <v>12430</v>
      </c>
      <c r="AN12927">
        <v>4777005601</v>
      </c>
      <c r="AO12927">
        <v>16</v>
      </c>
      <c r="AP12927" t="s">
        <v>12424</v>
      </c>
      <c r="AQ12927" t="s">
        <v>11408</v>
      </c>
      <c r="AR12927">
        <v>4100</v>
      </c>
      <c r="AT12927">
        <v>0</v>
      </c>
      <c r="AV12927" t="s">
        <v>20502</v>
      </c>
      <c r="AW12927">
        <v>116100</v>
      </c>
    </row>
    <row r="12928" spans="1:49" x14ac:dyDescent="0.25">
      <c r="A12928">
        <v>4100</v>
      </c>
      <c r="B12928">
        <v>30080</v>
      </c>
      <c r="C12928">
        <v>4040</v>
      </c>
      <c r="D12928">
        <v>410</v>
      </c>
      <c r="E12928" s="124" t="s">
        <v>7035</v>
      </c>
      <c r="F12928" t="str">
        <f t="shared" si="276"/>
        <v>USPSU.S.P.S (TETERBORO)</v>
      </c>
      <c r="G12928" s="151" t="str">
        <f t="shared" si="277"/>
        <v>USPS</v>
      </c>
      <c r="H12928" s="149" t="s">
        <v>9335</v>
      </c>
      <c r="I12928">
        <v>40005518</v>
      </c>
      <c r="K12928" t="s">
        <v>26801</v>
      </c>
      <c r="L12928" t="s">
        <v>13308</v>
      </c>
      <c r="M12928" t="s">
        <v>12413</v>
      </c>
      <c r="N12928">
        <v>7608</v>
      </c>
      <c r="Q12928" t="s">
        <v>12415</v>
      </c>
      <c r="R12928" t="s">
        <v>12416</v>
      </c>
      <c r="S12928" t="s">
        <v>26802</v>
      </c>
      <c r="U12928" t="s">
        <v>12418</v>
      </c>
      <c r="V12928">
        <v>21</v>
      </c>
      <c r="W12928">
        <v>11</v>
      </c>
      <c r="X12928">
        <v>1</v>
      </c>
      <c r="Y12928" t="s">
        <v>12419</v>
      </c>
      <c r="Z12928" t="s">
        <v>12420</v>
      </c>
      <c r="AA12928" t="s">
        <v>12429</v>
      </c>
      <c r="AB12928" t="s">
        <v>12430</v>
      </c>
      <c r="AC12928">
        <v>2</v>
      </c>
      <c r="AD12928" s="123">
        <v>39647</v>
      </c>
      <c r="AE12928" t="s">
        <v>14314</v>
      </c>
      <c r="AG12928">
        <v>40005518</v>
      </c>
      <c r="AL12928" t="s">
        <v>12430</v>
      </c>
      <c r="AN12928">
        <v>3100330001</v>
      </c>
      <c r="AO12928">
        <v>16</v>
      </c>
      <c r="AP12928" t="s">
        <v>12424</v>
      </c>
      <c r="AQ12928" t="s">
        <v>11408</v>
      </c>
      <c r="AR12928">
        <v>4100</v>
      </c>
      <c r="AT12928">
        <v>0</v>
      </c>
      <c r="AV12928" t="s">
        <v>20502</v>
      </c>
      <c r="AW12928">
        <v>116100</v>
      </c>
    </row>
    <row r="12929" spans="1:49" x14ac:dyDescent="0.25">
      <c r="A12929">
        <v>4100</v>
      </c>
      <c r="B12929">
        <v>30080</v>
      </c>
      <c r="C12929">
        <v>4040</v>
      </c>
      <c r="D12929">
        <v>410</v>
      </c>
      <c r="E12929" s="124" t="s">
        <v>7035</v>
      </c>
      <c r="F12929" t="str">
        <f t="shared" si="276"/>
        <v>USPSU.S.P.S.  - CHARLOTTE</v>
      </c>
      <c r="G12929" s="151" t="str">
        <f t="shared" si="277"/>
        <v>USPS</v>
      </c>
      <c r="H12929" s="149" t="s">
        <v>9337</v>
      </c>
      <c r="I12929">
        <v>40007004</v>
      </c>
      <c r="J12929" t="s">
        <v>26803</v>
      </c>
      <c r="K12929" t="s">
        <v>26804</v>
      </c>
      <c r="L12929" t="s">
        <v>14026</v>
      </c>
      <c r="M12929" t="s">
        <v>13169</v>
      </c>
      <c r="N12929" t="s">
        <v>26805</v>
      </c>
      <c r="Q12929" t="s">
        <v>12415</v>
      </c>
      <c r="R12929" t="s">
        <v>12416</v>
      </c>
      <c r="S12929" t="s">
        <v>26806</v>
      </c>
      <c r="U12929" t="s">
        <v>12418</v>
      </c>
      <c r="V12929">
        <v>21</v>
      </c>
      <c r="W12929">
        <v>11</v>
      </c>
      <c r="X12929">
        <v>1</v>
      </c>
      <c r="Y12929" t="s">
        <v>12419</v>
      </c>
      <c r="Z12929" t="s">
        <v>12420</v>
      </c>
      <c r="AA12929" t="s">
        <v>12485</v>
      </c>
      <c r="AB12929" t="s">
        <v>12430</v>
      </c>
      <c r="AC12929">
        <v>2</v>
      </c>
      <c r="AD12929" s="123">
        <v>41327</v>
      </c>
      <c r="AE12929" t="s">
        <v>12528</v>
      </c>
      <c r="AG12929">
        <v>40007004</v>
      </c>
      <c r="AL12929" t="s">
        <v>12430</v>
      </c>
      <c r="AN12929">
        <v>3411901701</v>
      </c>
      <c r="AO12929">
        <v>16</v>
      </c>
      <c r="AP12929" t="s">
        <v>12424</v>
      </c>
      <c r="AQ12929" t="s">
        <v>11408</v>
      </c>
      <c r="AR12929">
        <v>4100</v>
      </c>
      <c r="AT12929">
        <v>0</v>
      </c>
      <c r="AV12929" t="s">
        <v>20502</v>
      </c>
      <c r="AW12929">
        <v>116100</v>
      </c>
    </row>
    <row r="12930" spans="1:49" x14ac:dyDescent="0.25">
      <c r="A12930">
        <v>4100</v>
      </c>
      <c r="B12930">
        <v>30080</v>
      </c>
      <c r="C12930">
        <v>4040</v>
      </c>
      <c r="D12930">
        <v>410</v>
      </c>
      <c r="E12930" s="124" t="s">
        <v>7035</v>
      </c>
      <c r="F12930" t="str">
        <f t="shared" si="276"/>
        <v>USPSU.S.P.S.  - MEMPHIS</v>
      </c>
      <c r="G12930" s="151" t="str">
        <f t="shared" si="277"/>
        <v>USPS</v>
      </c>
      <c r="H12930" s="149" t="s">
        <v>9343</v>
      </c>
      <c r="I12930">
        <v>40001433</v>
      </c>
      <c r="K12930" t="s">
        <v>26807</v>
      </c>
      <c r="L12930" t="s">
        <v>14079</v>
      </c>
      <c r="M12930" t="s">
        <v>12703</v>
      </c>
      <c r="N12930" t="s">
        <v>26808</v>
      </c>
      <c r="Q12930" t="s">
        <v>12415</v>
      </c>
      <c r="R12930" t="s">
        <v>12416</v>
      </c>
      <c r="S12930">
        <v>9015212271</v>
      </c>
      <c r="U12930" t="s">
        <v>12418</v>
      </c>
      <c r="V12930">
        <v>21</v>
      </c>
      <c r="W12930">
        <v>11</v>
      </c>
      <c r="X12930">
        <v>1</v>
      </c>
      <c r="Y12930" t="s">
        <v>12419</v>
      </c>
      <c r="Z12930" t="s">
        <v>12420</v>
      </c>
      <c r="AA12930" t="s">
        <v>12421</v>
      </c>
      <c r="AB12930" t="s">
        <v>12430</v>
      </c>
      <c r="AC12930">
        <v>2</v>
      </c>
      <c r="AD12930" s="123">
        <v>39111</v>
      </c>
      <c r="AE12930" t="s">
        <v>12423</v>
      </c>
      <c r="AG12930">
        <v>40001433</v>
      </c>
      <c r="AL12930" t="s">
        <v>12430</v>
      </c>
      <c r="AN12930">
        <v>4315705601</v>
      </c>
      <c r="AO12930">
        <v>16</v>
      </c>
      <c r="AP12930" t="s">
        <v>12424</v>
      </c>
      <c r="AQ12930" t="s">
        <v>11408</v>
      </c>
      <c r="AR12930">
        <v>4100</v>
      </c>
      <c r="AT12930">
        <v>2005</v>
      </c>
      <c r="AV12930" t="s">
        <v>20502</v>
      </c>
      <c r="AW12930">
        <v>116100</v>
      </c>
    </row>
    <row r="12931" spans="1:49" x14ac:dyDescent="0.25">
      <c r="A12931">
        <v>4100</v>
      </c>
      <c r="B12931">
        <v>30080</v>
      </c>
      <c r="C12931">
        <v>4040</v>
      </c>
      <c r="D12931">
        <v>410</v>
      </c>
      <c r="E12931" s="124" t="s">
        <v>7035</v>
      </c>
      <c r="F12931" t="str">
        <f t="shared" ref="F12931:F12994" si="278">CONCATENATE(G12931, H12931)</f>
        <v>USPSU.S.P.S.  - PORTLAND</v>
      </c>
      <c r="G12931" s="151" t="str">
        <f t="shared" si="277"/>
        <v>USPS</v>
      </c>
      <c r="H12931" s="149" t="s">
        <v>9344</v>
      </c>
      <c r="I12931">
        <v>40004040</v>
      </c>
      <c r="J12931" t="s">
        <v>17445</v>
      </c>
      <c r="K12931" t="s">
        <v>26809</v>
      </c>
      <c r="L12931" t="s">
        <v>13061</v>
      </c>
      <c r="M12931" t="s">
        <v>13062</v>
      </c>
      <c r="N12931" t="s">
        <v>26810</v>
      </c>
      <c r="Q12931" t="s">
        <v>12415</v>
      </c>
      <c r="R12931" t="s">
        <v>12416</v>
      </c>
      <c r="S12931" t="s">
        <v>26811</v>
      </c>
      <c r="U12931" t="s">
        <v>12418</v>
      </c>
      <c r="V12931">
        <v>21</v>
      </c>
      <c r="W12931">
        <v>11</v>
      </c>
      <c r="X12931">
        <v>1</v>
      </c>
      <c r="Y12931" t="s">
        <v>12419</v>
      </c>
      <c r="Z12931" t="s">
        <v>12420</v>
      </c>
      <c r="AA12931" t="s">
        <v>12421</v>
      </c>
      <c r="AB12931" t="s">
        <v>12430</v>
      </c>
      <c r="AC12931">
        <v>2</v>
      </c>
      <c r="AD12931" s="123">
        <v>39111</v>
      </c>
      <c r="AE12931" t="s">
        <v>12423</v>
      </c>
      <c r="AG12931">
        <v>40004040</v>
      </c>
      <c r="AL12931" t="s">
        <v>12430</v>
      </c>
      <c r="AN12931">
        <v>3805104601</v>
      </c>
      <c r="AO12931">
        <v>16</v>
      </c>
      <c r="AP12931" t="s">
        <v>12424</v>
      </c>
      <c r="AQ12931" t="s">
        <v>11408</v>
      </c>
      <c r="AR12931">
        <v>4100</v>
      </c>
      <c r="AT12931">
        <v>2005</v>
      </c>
      <c r="AV12931" t="s">
        <v>20502</v>
      </c>
      <c r="AW12931">
        <v>116100</v>
      </c>
    </row>
    <row r="12932" spans="1:49" x14ac:dyDescent="0.25">
      <c r="A12932">
        <v>4100</v>
      </c>
      <c r="B12932">
        <v>30080</v>
      </c>
      <c r="C12932">
        <v>4040</v>
      </c>
      <c r="D12932">
        <v>410</v>
      </c>
      <c r="E12932" s="124" t="s">
        <v>7035</v>
      </c>
      <c r="F12932" t="str">
        <f t="shared" si="278"/>
        <v>USPSU.S.P.S.  - SAN DIEGO</v>
      </c>
      <c r="G12932" s="151" t="str">
        <f t="shared" si="277"/>
        <v>USPS</v>
      </c>
      <c r="H12932" s="149" t="s">
        <v>9345</v>
      </c>
      <c r="I12932">
        <v>40001758</v>
      </c>
      <c r="K12932" t="s">
        <v>26812</v>
      </c>
      <c r="L12932" t="s">
        <v>17707</v>
      </c>
      <c r="M12932" t="s">
        <v>13237</v>
      </c>
      <c r="N12932" t="s">
        <v>26813</v>
      </c>
      <c r="Q12932" t="s">
        <v>12415</v>
      </c>
      <c r="R12932" t="s">
        <v>12416</v>
      </c>
      <c r="S12932" t="s">
        <v>26814</v>
      </c>
      <c r="U12932" t="s">
        <v>12418</v>
      </c>
      <c r="V12932">
        <v>21</v>
      </c>
      <c r="W12932">
        <v>11</v>
      </c>
      <c r="X12932">
        <v>1</v>
      </c>
      <c r="Y12932" t="s">
        <v>12419</v>
      </c>
      <c r="Z12932" t="s">
        <v>12420</v>
      </c>
      <c r="AA12932" t="s">
        <v>12421</v>
      </c>
      <c r="AB12932" t="s">
        <v>12430</v>
      </c>
      <c r="AC12932">
        <v>2</v>
      </c>
      <c r="AD12932" s="123">
        <v>39111</v>
      </c>
      <c r="AE12932" t="s">
        <v>12423</v>
      </c>
      <c r="AG12932">
        <v>40001758</v>
      </c>
      <c r="AL12932" t="s">
        <v>12430</v>
      </c>
      <c r="AN12932">
        <v>507330201</v>
      </c>
      <c r="AO12932">
        <v>16</v>
      </c>
      <c r="AP12932" t="s">
        <v>12424</v>
      </c>
      <c r="AQ12932" t="s">
        <v>11408</v>
      </c>
      <c r="AR12932">
        <v>4100</v>
      </c>
      <c r="AT12932">
        <v>2005</v>
      </c>
      <c r="AV12932" t="s">
        <v>20502</v>
      </c>
      <c r="AW12932">
        <v>116100</v>
      </c>
    </row>
    <row r="12933" spans="1:49" x14ac:dyDescent="0.25">
      <c r="A12933">
        <v>4100</v>
      </c>
      <c r="B12933">
        <v>30080</v>
      </c>
      <c r="C12933">
        <v>4040</v>
      </c>
      <c r="D12933">
        <v>410</v>
      </c>
      <c r="E12933" s="124" t="s">
        <v>7035</v>
      </c>
      <c r="F12933" t="str">
        <f t="shared" si="278"/>
        <v>USPSU.S.P.S. - AKRON</v>
      </c>
      <c r="G12933" s="151" t="str">
        <f t="shared" si="277"/>
        <v>USPS</v>
      </c>
      <c r="H12933" s="149" t="s">
        <v>9347</v>
      </c>
      <c r="I12933">
        <v>40001264</v>
      </c>
      <c r="J12933" t="s">
        <v>17445</v>
      </c>
      <c r="K12933" t="s">
        <v>26815</v>
      </c>
      <c r="L12933" t="s">
        <v>14225</v>
      </c>
      <c r="M12933" t="s">
        <v>12521</v>
      </c>
      <c r="N12933" t="s">
        <v>26816</v>
      </c>
      <c r="Q12933" t="s">
        <v>12415</v>
      </c>
      <c r="R12933" t="s">
        <v>12416</v>
      </c>
      <c r="S12933" t="s">
        <v>26817</v>
      </c>
      <c r="U12933" t="s">
        <v>12418</v>
      </c>
      <c r="V12933">
        <v>21</v>
      </c>
      <c r="W12933">
        <v>11</v>
      </c>
      <c r="X12933">
        <v>1</v>
      </c>
      <c r="Y12933" t="s">
        <v>12419</v>
      </c>
      <c r="Z12933" t="s">
        <v>12420</v>
      </c>
      <c r="AA12933" t="s">
        <v>12421</v>
      </c>
      <c r="AB12933" t="s">
        <v>12430</v>
      </c>
      <c r="AC12933">
        <v>2</v>
      </c>
      <c r="AD12933" s="123">
        <v>39111</v>
      </c>
      <c r="AE12933" t="s">
        <v>12423</v>
      </c>
      <c r="AG12933">
        <v>40001264</v>
      </c>
      <c r="AL12933" t="s">
        <v>12430</v>
      </c>
      <c r="AN12933">
        <v>3615300201</v>
      </c>
      <c r="AO12933">
        <v>16</v>
      </c>
      <c r="AP12933" t="s">
        <v>12424</v>
      </c>
      <c r="AQ12933" t="s">
        <v>11408</v>
      </c>
      <c r="AR12933">
        <v>4100</v>
      </c>
      <c r="AT12933">
        <v>0</v>
      </c>
      <c r="AV12933" t="s">
        <v>20502</v>
      </c>
      <c r="AW12933">
        <v>116100</v>
      </c>
    </row>
    <row r="12934" spans="1:49" x14ac:dyDescent="0.25">
      <c r="A12934">
        <v>4100</v>
      </c>
      <c r="B12934">
        <v>30080</v>
      </c>
      <c r="C12934">
        <v>4040</v>
      </c>
      <c r="D12934">
        <v>410</v>
      </c>
      <c r="E12934" s="124" t="s">
        <v>7035</v>
      </c>
      <c r="F12934" t="str">
        <f t="shared" si="278"/>
        <v>USPSU.S.P.S. - ALBANY, NY</v>
      </c>
      <c r="G12934" s="151" t="str">
        <f t="shared" si="277"/>
        <v>USPS</v>
      </c>
      <c r="H12934" s="149" t="s">
        <v>9348</v>
      </c>
      <c r="I12934">
        <v>40001376</v>
      </c>
      <c r="K12934" t="s">
        <v>26818</v>
      </c>
      <c r="L12934" t="s">
        <v>20935</v>
      </c>
      <c r="M12934" t="s">
        <v>12445</v>
      </c>
      <c r="N12934" t="s">
        <v>26819</v>
      </c>
      <c r="Q12934" t="s">
        <v>12415</v>
      </c>
      <c r="R12934" t="s">
        <v>12416</v>
      </c>
      <c r="S12934" t="s">
        <v>26820</v>
      </c>
      <c r="U12934" t="s">
        <v>12418</v>
      </c>
      <c r="V12934">
        <v>21</v>
      </c>
      <c r="W12934">
        <v>11</v>
      </c>
      <c r="X12934">
        <v>1</v>
      </c>
      <c r="Y12934" t="s">
        <v>12419</v>
      </c>
      <c r="Z12934" t="s">
        <v>12420</v>
      </c>
      <c r="AA12934" t="s">
        <v>12421</v>
      </c>
      <c r="AB12934" t="s">
        <v>12430</v>
      </c>
      <c r="AC12934">
        <v>2</v>
      </c>
      <c r="AD12934" s="123">
        <v>39111</v>
      </c>
      <c r="AE12934" t="s">
        <v>12423</v>
      </c>
      <c r="AG12934">
        <v>40001376</v>
      </c>
      <c r="AL12934" t="s">
        <v>12430</v>
      </c>
      <c r="AN12934">
        <v>3300105001</v>
      </c>
      <c r="AO12934">
        <v>16</v>
      </c>
      <c r="AP12934" t="s">
        <v>12424</v>
      </c>
      <c r="AQ12934" t="s">
        <v>11408</v>
      </c>
      <c r="AR12934">
        <v>4100</v>
      </c>
      <c r="AT12934">
        <v>2005</v>
      </c>
      <c r="AV12934" t="s">
        <v>20502</v>
      </c>
      <c r="AW12934">
        <v>116100</v>
      </c>
    </row>
    <row r="12935" spans="1:49" x14ac:dyDescent="0.25">
      <c r="A12935">
        <v>4100</v>
      </c>
      <c r="B12935">
        <v>30080</v>
      </c>
      <c r="C12935">
        <v>4040</v>
      </c>
      <c r="D12935">
        <v>410</v>
      </c>
      <c r="E12935" s="124" t="s">
        <v>7035</v>
      </c>
      <c r="F12935" t="str">
        <f t="shared" si="278"/>
        <v>USPSU.S.P.S. - ATLANTA</v>
      </c>
      <c r="G12935" s="151" t="str">
        <f t="shared" si="277"/>
        <v>USPS</v>
      </c>
      <c r="H12935" s="149" t="s">
        <v>9351</v>
      </c>
      <c r="I12935">
        <v>40001826</v>
      </c>
      <c r="K12935" t="s">
        <v>26821</v>
      </c>
      <c r="L12935" t="s">
        <v>12691</v>
      </c>
      <c r="M12935" t="s">
        <v>12692</v>
      </c>
      <c r="N12935" t="s">
        <v>26822</v>
      </c>
      <c r="Q12935" t="s">
        <v>12415</v>
      </c>
      <c r="R12935" t="s">
        <v>12416</v>
      </c>
      <c r="S12935" t="s">
        <v>26823</v>
      </c>
      <c r="U12935" t="s">
        <v>12418</v>
      </c>
      <c r="V12935">
        <v>21</v>
      </c>
      <c r="W12935">
        <v>11</v>
      </c>
      <c r="X12935">
        <v>1</v>
      </c>
      <c r="Y12935" t="s">
        <v>12419</v>
      </c>
      <c r="Z12935" t="s">
        <v>12420</v>
      </c>
      <c r="AA12935" t="s">
        <v>12421</v>
      </c>
      <c r="AB12935" t="s">
        <v>12430</v>
      </c>
      <c r="AC12935">
        <v>2</v>
      </c>
      <c r="AD12935" s="123">
        <v>39111</v>
      </c>
      <c r="AE12935" t="s">
        <v>12423</v>
      </c>
      <c r="AG12935">
        <v>40001826</v>
      </c>
      <c r="AL12935" t="s">
        <v>12430</v>
      </c>
      <c r="AN12935">
        <v>1112100801</v>
      </c>
      <c r="AO12935">
        <v>16</v>
      </c>
      <c r="AP12935" t="s">
        <v>12424</v>
      </c>
      <c r="AQ12935" t="s">
        <v>11408</v>
      </c>
      <c r="AR12935">
        <v>4100</v>
      </c>
      <c r="AT12935">
        <v>2005</v>
      </c>
      <c r="AV12935" t="s">
        <v>20502</v>
      </c>
      <c r="AW12935">
        <v>116100</v>
      </c>
    </row>
    <row r="12936" spans="1:49" x14ac:dyDescent="0.25">
      <c r="A12936">
        <v>4100</v>
      </c>
      <c r="B12936">
        <v>30080</v>
      </c>
      <c r="C12936">
        <v>4040</v>
      </c>
      <c r="D12936">
        <v>410</v>
      </c>
      <c r="E12936" s="124" t="s">
        <v>7035</v>
      </c>
      <c r="F12936" t="str">
        <f t="shared" si="278"/>
        <v>USPSU.S.P.S. - AUSTIN</v>
      </c>
      <c r="G12936" s="151" t="str">
        <f t="shared" si="277"/>
        <v>USPS</v>
      </c>
      <c r="H12936" s="149" t="s">
        <v>9353</v>
      </c>
      <c r="I12936">
        <v>40001068</v>
      </c>
      <c r="J12936" t="s">
        <v>17445</v>
      </c>
      <c r="K12936" t="s">
        <v>26824</v>
      </c>
      <c r="L12936" t="s">
        <v>14182</v>
      </c>
      <c r="M12936" t="s">
        <v>12494</v>
      </c>
      <c r="N12936" t="s">
        <v>26825</v>
      </c>
      <c r="Q12936" t="s">
        <v>12415</v>
      </c>
      <c r="R12936" t="s">
        <v>12416</v>
      </c>
      <c r="U12936" t="s">
        <v>12418</v>
      </c>
      <c r="V12936">
        <v>21</v>
      </c>
      <c r="W12936">
        <v>11</v>
      </c>
      <c r="X12936">
        <v>1</v>
      </c>
      <c r="Y12936" t="s">
        <v>12419</v>
      </c>
      <c r="Z12936" t="s">
        <v>12420</v>
      </c>
      <c r="AA12936" t="s">
        <v>12421</v>
      </c>
      <c r="AB12936" t="s">
        <v>12430</v>
      </c>
      <c r="AC12936">
        <v>2</v>
      </c>
      <c r="AD12936" s="123">
        <v>39111</v>
      </c>
      <c r="AE12936" t="s">
        <v>12423</v>
      </c>
      <c r="AG12936">
        <v>40001068</v>
      </c>
      <c r="AL12936" t="s">
        <v>12430</v>
      </c>
      <c r="AN12936">
        <v>4445301501</v>
      </c>
      <c r="AO12936">
        <v>16</v>
      </c>
      <c r="AP12936" t="s">
        <v>12424</v>
      </c>
      <c r="AQ12936" t="s">
        <v>11408</v>
      </c>
      <c r="AR12936">
        <v>4100</v>
      </c>
      <c r="AT12936">
        <v>2005</v>
      </c>
      <c r="AV12936" t="s">
        <v>20502</v>
      </c>
      <c r="AW12936">
        <v>116100</v>
      </c>
    </row>
    <row r="12937" spans="1:49" x14ac:dyDescent="0.25">
      <c r="A12937">
        <v>4100</v>
      </c>
      <c r="B12937">
        <v>30080</v>
      </c>
      <c r="C12937">
        <v>4040</v>
      </c>
      <c r="D12937">
        <v>410</v>
      </c>
      <c r="E12937" s="124" t="s">
        <v>7035</v>
      </c>
      <c r="F12937" t="str">
        <f t="shared" si="278"/>
        <v>USPSU.S.P.S. - BALTIMORE, MD</v>
      </c>
      <c r="G12937" s="151" t="str">
        <f t="shared" si="277"/>
        <v>USPS</v>
      </c>
      <c r="H12937" s="149" t="s">
        <v>9354</v>
      </c>
      <c r="I12937">
        <v>40000577</v>
      </c>
      <c r="J12937" t="s">
        <v>26826</v>
      </c>
      <c r="K12937" t="s">
        <v>26827</v>
      </c>
      <c r="L12937" t="s">
        <v>23559</v>
      </c>
      <c r="M12937" t="s">
        <v>13125</v>
      </c>
      <c r="N12937" t="s">
        <v>26828</v>
      </c>
      <c r="Q12937" t="s">
        <v>12415</v>
      </c>
      <c r="R12937" t="s">
        <v>12416</v>
      </c>
      <c r="S12937" t="s">
        <v>26829</v>
      </c>
      <c r="U12937" t="s">
        <v>12418</v>
      </c>
      <c r="V12937">
        <v>21</v>
      </c>
      <c r="W12937">
        <v>11</v>
      </c>
      <c r="X12937">
        <v>1</v>
      </c>
      <c r="Y12937" t="s">
        <v>12419</v>
      </c>
      <c r="Z12937" t="s">
        <v>12420</v>
      </c>
      <c r="AA12937" t="s">
        <v>12421</v>
      </c>
      <c r="AB12937" t="s">
        <v>12430</v>
      </c>
      <c r="AC12937">
        <v>2</v>
      </c>
      <c r="AD12937" s="123">
        <v>39111</v>
      </c>
      <c r="AE12937" t="s">
        <v>12423</v>
      </c>
      <c r="AG12937">
        <v>40000577</v>
      </c>
      <c r="AL12937" t="s">
        <v>12430</v>
      </c>
      <c r="AN12937">
        <v>2151000401</v>
      </c>
      <c r="AO12937">
        <v>16</v>
      </c>
      <c r="AP12937" t="s">
        <v>12424</v>
      </c>
      <c r="AQ12937" t="s">
        <v>11408</v>
      </c>
      <c r="AR12937">
        <v>4100</v>
      </c>
      <c r="AT12937">
        <v>2005</v>
      </c>
      <c r="AV12937" t="s">
        <v>20502</v>
      </c>
      <c r="AW12937">
        <v>116100</v>
      </c>
    </row>
    <row r="12938" spans="1:49" x14ac:dyDescent="0.25">
      <c r="A12938">
        <v>4100</v>
      </c>
      <c r="B12938">
        <v>30080</v>
      </c>
      <c r="C12938">
        <v>4040</v>
      </c>
      <c r="D12938">
        <v>410</v>
      </c>
      <c r="E12938" s="124" t="s">
        <v>7035</v>
      </c>
      <c r="F12938" t="str">
        <f t="shared" si="278"/>
        <v>USPSU.S.P.S. - BATON ROUGE, LA</v>
      </c>
      <c r="G12938" s="151" t="str">
        <f t="shared" si="277"/>
        <v>USPS</v>
      </c>
      <c r="H12938" s="149" t="s">
        <v>9355</v>
      </c>
      <c r="I12938">
        <v>40006897</v>
      </c>
      <c r="K12938" t="s">
        <v>26830</v>
      </c>
      <c r="L12938" t="s">
        <v>19102</v>
      </c>
      <c r="M12938" t="s">
        <v>13201</v>
      </c>
      <c r="N12938" t="s">
        <v>26831</v>
      </c>
      <c r="Q12938" t="s">
        <v>12415</v>
      </c>
      <c r="R12938" t="s">
        <v>12416</v>
      </c>
      <c r="U12938" t="s">
        <v>12418</v>
      </c>
      <c r="V12938">
        <v>21</v>
      </c>
      <c r="W12938">
        <v>11</v>
      </c>
      <c r="X12938">
        <v>1</v>
      </c>
      <c r="Y12938" t="s">
        <v>12419</v>
      </c>
      <c r="Z12938" t="s">
        <v>12420</v>
      </c>
      <c r="AA12938" t="s">
        <v>12429</v>
      </c>
      <c r="AB12938" t="s">
        <v>12430</v>
      </c>
      <c r="AC12938">
        <v>2</v>
      </c>
      <c r="AD12938" s="123">
        <v>41164</v>
      </c>
      <c r="AE12938" t="s">
        <v>12431</v>
      </c>
      <c r="AG12938">
        <v>40006897</v>
      </c>
      <c r="AL12938" t="s">
        <v>12430</v>
      </c>
      <c r="AN12938">
        <v>1903300901</v>
      </c>
      <c r="AO12938">
        <v>16</v>
      </c>
      <c r="AP12938" t="s">
        <v>12424</v>
      </c>
      <c r="AQ12938" t="s">
        <v>11408</v>
      </c>
      <c r="AR12938">
        <v>4100</v>
      </c>
      <c r="AT12938">
        <v>0</v>
      </c>
      <c r="AV12938" t="s">
        <v>20502</v>
      </c>
      <c r="AW12938">
        <v>116100</v>
      </c>
    </row>
    <row r="12939" spans="1:49" x14ac:dyDescent="0.25">
      <c r="A12939">
        <v>4100</v>
      </c>
      <c r="B12939">
        <v>30080</v>
      </c>
      <c r="C12939">
        <v>4040</v>
      </c>
      <c r="D12939">
        <v>410</v>
      </c>
      <c r="E12939" s="124" t="s">
        <v>7035</v>
      </c>
      <c r="F12939" t="str">
        <f t="shared" si="278"/>
        <v>USPSU.S.P.S. - BIRMINGHAM ANNEX</v>
      </c>
      <c r="G12939" s="151" t="str">
        <f t="shared" si="277"/>
        <v>USPS</v>
      </c>
      <c r="H12939" s="149" t="s">
        <v>9356</v>
      </c>
      <c r="I12939">
        <v>40001955</v>
      </c>
      <c r="K12939" t="s">
        <v>26832</v>
      </c>
      <c r="L12939" t="s">
        <v>12994</v>
      </c>
      <c r="M12939" t="s">
        <v>12995</v>
      </c>
      <c r="N12939" t="s">
        <v>26833</v>
      </c>
      <c r="Q12939" t="s">
        <v>12415</v>
      </c>
      <c r="R12939" t="s">
        <v>12416</v>
      </c>
      <c r="S12939" t="s">
        <v>26834</v>
      </c>
      <c r="U12939" t="s">
        <v>12418</v>
      </c>
      <c r="V12939">
        <v>21</v>
      </c>
      <c r="W12939">
        <v>11</v>
      </c>
      <c r="X12939">
        <v>1</v>
      </c>
      <c r="Y12939" t="s">
        <v>12419</v>
      </c>
      <c r="Z12939" t="s">
        <v>12420</v>
      </c>
      <c r="AA12939" t="s">
        <v>12421</v>
      </c>
      <c r="AB12939" t="s">
        <v>12430</v>
      </c>
      <c r="AC12939">
        <v>2</v>
      </c>
      <c r="AD12939" s="123">
        <v>39111</v>
      </c>
      <c r="AE12939" t="s">
        <v>12423</v>
      </c>
      <c r="AG12939">
        <v>40001955</v>
      </c>
      <c r="AL12939" t="s">
        <v>12430</v>
      </c>
      <c r="AN12939">
        <v>107301501</v>
      </c>
      <c r="AO12939">
        <v>16</v>
      </c>
      <c r="AP12939" t="s">
        <v>12424</v>
      </c>
      <c r="AQ12939" t="s">
        <v>11408</v>
      </c>
      <c r="AR12939">
        <v>4100</v>
      </c>
      <c r="AT12939">
        <v>0</v>
      </c>
      <c r="AV12939" t="s">
        <v>20502</v>
      </c>
      <c r="AW12939">
        <v>116100</v>
      </c>
    </row>
    <row r="12940" spans="1:49" x14ac:dyDescent="0.25">
      <c r="A12940">
        <v>4100</v>
      </c>
      <c r="B12940">
        <v>30080</v>
      </c>
      <c r="C12940">
        <v>4040</v>
      </c>
      <c r="D12940">
        <v>410</v>
      </c>
      <c r="E12940" s="124" t="s">
        <v>7035</v>
      </c>
      <c r="F12940" t="str">
        <f t="shared" si="278"/>
        <v>USPSU.S.P.S. - BISMARCK</v>
      </c>
      <c r="G12940" s="151" t="str">
        <f t="shared" si="277"/>
        <v>USPS</v>
      </c>
      <c r="H12940" s="149" t="s">
        <v>9357</v>
      </c>
      <c r="I12940">
        <v>40007798</v>
      </c>
      <c r="K12940" t="s">
        <v>26835</v>
      </c>
      <c r="L12940" t="s">
        <v>15252</v>
      </c>
      <c r="M12940" t="s">
        <v>15253</v>
      </c>
      <c r="N12940">
        <v>58504</v>
      </c>
      <c r="Q12940" t="s">
        <v>12415</v>
      </c>
      <c r="R12940" t="s">
        <v>12416</v>
      </c>
      <c r="S12940" t="s">
        <v>26836</v>
      </c>
      <c r="U12940" t="s">
        <v>12418</v>
      </c>
      <c r="V12940">
        <v>21</v>
      </c>
      <c r="W12940">
        <v>11</v>
      </c>
      <c r="X12940">
        <v>1</v>
      </c>
      <c r="Y12940" t="s">
        <v>12419</v>
      </c>
      <c r="Z12940" t="s">
        <v>12420</v>
      </c>
      <c r="AA12940" t="s">
        <v>12429</v>
      </c>
      <c r="AB12940" t="s">
        <v>12430</v>
      </c>
      <c r="AC12940">
        <v>2</v>
      </c>
      <c r="AD12940" s="123">
        <v>42431</v>
      </c>
      <c r="AE12940" t="s">
        <v>12431</v>
      </c>
      <c r="AG12940">
        <v>40007798</v>
      </c>
      <c r="AL12940" t="s">
        <v>12430</v>
      </c>
      <c r="AN12940">
        <v>3501500101</v>
      </c>
      <c r="AO12940">
        <v>16</v>
      </c>
      <c r="AP12940" t="s">
        <v>12424</v>
      </c>
      <c r="AQ12940" t="s">
        <v>11408</v>
      </c>
      <c r="AR12940">
        <v>4100</v>
      </c>
      <c r="AT12940">
        <v>0</v>
      </c>
      <c r="AV12940" t="s">
        <v>20502</v>
      </c>
      <c r="AW12940">
        <v>116100</v>
      </c>
    </row>
    <row r="12941" spans="1:49" x14ac:dyDescent="0.25">
      <c r="A12941">
        <v>4100</v>
      </c>
      <c r="B12941">
        <v>30080</v>
      </c>
      <c r="C12941">
        <v>4040</v>
      </c>
      <c r="D12941">
        <v>410</v>
      </c>
      <c r="E12941" s="124" t="s">
        <v>7035</v>
      </c>
      <c r="F12941" t="str">
        <f t="shared" si="278"/>
        <v>USPSU.S.P.S. - CAPIT0L HEIGHTS</v>
      </c>
      <c r="G12941" s="151" t="str">
        <f t="shared" si="277"/>
        <v>USPS</v>
      </c>
      <c r="H12941" s="149" t="s">
        <v>9358</v>
      </c>
      <c r="I12941">
        <v>40000391</v>
      </c>
      <c r="K12941" t="s">
        <v>26837</v>
      </c>
      <c r="L12941" t="s">
        <v>24845</v>
      </c>
      <c r="M12941" t="s">
        <v>13125</v>
      </c>
      <c r="N12941" t="s">
        <v>26838</v>
      </c>
      <c r="Q12941" t="s">
        <v>12415</v>
      </c>
      <c r="R12941" t="s">
        <v>12416</v>
      </c>
      <c r="S12941" t="s">
        <v>12892</v>
      </c>
      <c r="U12941" t="s">
        <v>12418</v>
      </c>
      <c r="V12941">
        <v>21</v>
      </c>
      <c r="W12941">
        <v>11</v>
      </c>
      <c r="X12941">
        <v>1</v>
      </c>
      <c r="Y12941" t="s">
        <v>12419</v>
      </c>
      <c r="Z12941" t="s">
        <v>12420</v>
      </c>
      <c r="AA12941" t="s">
        <v>12421</v>
      </c>
      <c r="AB12941" t="s">
        <v>12430</v>
      </c>
      <c r="AC12941">
        <v>2</v>
      </c>
      <c r="AD12941" s="123">
        <v>39111</v>
      </c>
      <c r="AE12941" t="s">
        <v>12423</v>
      </c>
      <c r="AG12941">
        <v>40000391</v>
      </c>
      <c r="AL12941" t="s">
        <v>12430</v>
      </c>
      <c r="AN12941">
        <v>2103301101</v>
      </c>
      <c r="AO12941">
        <v>16</v>
      </c>
      <c r="AP12941" t="s">
        <v>12424</v>
      </c>
      <c r="AQ12941" t="s">
        <v>11408</v>
      </c>
      <c r="AR12941">
        <v>4100</v>
      </c>
      <c r="AT12941">
        <v>0</v>
      </c>
      <c r="AV12941" t="s">
        <v>20502</v>
      </c>
      <c r="AW12941">
        <v>116100</v>
      </c>
    </row>
    <row r="12942" spans="1:49" x14ac:dyDescent="0.25">
      <c r="A12942">
        <v>4100</v>
      </c>
      <c r="B12942">
        <v>30080</v>
      </c>
      <c r="C12942">
        <v>4040</v>
      </c>
      <c r="D12942">
        <v>410</v>
      </c>
      <c r="E12942" s="124" t="s">
        <v>7035</v>
      </c>
      <c r="F12942" t="str">
        <f t="shared" si="278"/>
        <v>USPSU.S.P.S. - CHAMPAIGN</v>
      </c>
      <c r="G12942" s="151" t="str">
        <f t="shared" si="277"/>
        <v>USPS</v>
      </c>
      <c r="H12942" s="149" t="s">
        <v>9359</v>
      </c>
      <c r="I12942">
        <v>40001085</v>
      </c>
      <c r="K12942" t="s">
        <v>26839</v>
      </c>
      <c r="L12942" t="s">
        <v>23517</v>
      </c>
      <c r="M12942" t="s">
        <v>12546</v>
      </c>
      <c r="N12942" t="s">
        <v>26840</v>
      </c>
      <c r="Q12942" t="s">
        <v>12415</v>
      </c>
      <c r="R12942" t="s">
        <v>12416</v>
      </c>
      <c r="U12942" t="s">
        <v>12418</v>
      </c>
      <c r="V12942">
        <v>21</v>
      </c>
      <c r="W12942">
        <v>11</v>
      </c>
      <c r="X12942">
        <v>1</v>
      </c>
      <c r="Y12942" t="s">
        <v>12419</v>
      </c>
      <c r="Z12942" t="s">
        <v>12420</v>
      </c>
      <c r="AA12942" t="s">
        <v>12421</v>
      </c>
      <c r="AB12942" t="s">
        <v>12430</v>
      </c>
      <c r="AC12942">
        <v>2</v>
      </c>
      <c r="AD12942" s="123">
        <v>39111</v>
      </c>
      <c r="AE12942" t="s">
        <v>12423</v>
      </c>
      <c r="AG12942">
        <v>40001085</v>
      </c>
      <c r="AL12942" t="s">
        <v>12430</v>
      </c>
      <c r="AN12942">
        <v>1401904801</v>
      </c>
      <c r="AO12942">
        <v>16</v>
      </c>
      <c r="AP12942" t="s">
        <v>12424</v>
      </c>
      <c r="AQ12942" t="s">
        <v>11408</v>
      </c>
      <c r="AR12942">
        <v>4100</v>
      </c>
      <c r="AT12942">
        <v>0</v>
      </c>
      <c r="AV12942" t="s">
        <v>20502</v>
      </c>
      <c r="AW12942">
        <v>116100</v>
      </c>
    </row>
    <row r="12943" spans="1:49" x14ac:dyDescent="0.25">
      <c r="A12943">
        <v>4100</v>
      </c>
      <c r="B12943">
        <v>30080</v>
      </c>
      <c r="C12943">
        <v>4040</v>
      </c>
      <c r="D12943">
        <v>410</v>
      </c>
      <c r="E12943" s="124" t="s">
        <v>7035</v>
      </c>
      <c r="F12943" t="str">
        <f t="shared" si="278"/>
        <v>USPSU.S.P.S. - CHARLESTON</v>
      </c>
      <c r="G12943" s="151" t="str">
        <f t="shared" si="277"/>
        <v>USPS</v>
      </c>
      <c r="H12943" s="149" t="s">
        <v>9360</v>
      </c>
      <c r="I12943">
        <v>40000789</v>
      </c>
      <c r="L12943" t="s">
        <v>16850</v>
      </c>
      <c r="M12943" t="s">
        <v>16851</v>
      </c>
      <c r="N12943" t="s">
        <v>26841</v>
      </c>
      <c r="O12943">
        <v>59701</v>
      </c>
      <c r="Q12943" t="s">
        <v>12415</v>
      </c>
      <c r="R12943" t="s">
        <v>12416</v>
      </c>
      <c r="S12943">
        <v>3047465050</v>
      </c>
      <c r="U12943" t="s">
        <v>12418</v>
      </c>
      <c r="V12943">
        <v>21</v>
      </c>
      <c r="W12943">
        <v>11</v>
      </c>
      <c r="X12943">
        <v>1</v>
      </c>
      <c r="Y12943" t="s">
        <v>12419</v>
      </c>
      <c r="Z12943" t="s">
        <v>12420</v>
      </c>
      <c r="AA12943" t="s">
        <v>12421</v>
      </c>
      <c r="AB12943" t="s">
        <v>12430</v>
      </c>
      <c r="AC12943">
        <v>2</v>
      </c>
      <c r="AD12943" s="123">
        <v>39111</v>
      </c>
      <c r="AE12943" t="s">
        <v>12423</v>
      </c>
      <c r="AG12943">
        <v>40000789</v>
      </c>
      <c r="AL12943" t="s">
        <v>12430</v>
      </c>
      <c r="AN12943">
        <v>4903900701</v>
      </c>
      <c r="AO12943">
        <v>16</v>
      </c>
      <c r="AP12943" t="s">
        <v>12424</v>
      </c>
      <c r="AQ12943" t="s">
        <v>11408</v>
      </c>
      <c r="AR12943">
        <v>4100</v>
      </c>
      <c r="AT12943">
        <v>2005</v>
      </c>
      <c r="AV12943" t="s">
        <v>20502</v>
      </c>
      <c r="AW12943">
        <v>116100</v>
      </c>
    </row>
    <row r="12944" spans="1:49" x14ac:dyDescent="0.25">
      <c r="A12944">
        <v>4100</v>
      </c>
      <c r="B12944">
        <v>30080</v>
      </c>
      <c r="C12944">
        <v>4040</v>
      </c>
      <c r="D12944">
        <v>410</v>
      </c>
      <c r="E12944" s="124" t="s">
        <v>7035</v>
      </c>
      <c r="F12944" t="str">
        <f t="shared" si="278"/>
        <v>USPSU.S.P.S. - CHARLOTTE P &amp; DC</v>
      </c>
      <c r="G12944" s="151" t="str">
        <f t="shared" si="277"/>
        <v>USPS</v>
      </c>
      <c r="H12944" s="149" t="s">
        <v>9362</v>
      </c>
      <c r="I12944">
        <v>40008403</v>
      </c>
      <c r="K12944" t="s">
        <v>26842</v>
      </c>
      <c r="L12944" t="s">
        <v>14026</v>
      </c>
      <c r="M12944" t="s">
        <v>13169</v>
      </c>
      <c r="N12944">
        <v>28228</v>
      </c>
      <c r="Q12944" t="s">
        <v>12415</v>
      </c>
      <c r="R12944" t="s">
        <v>12416</v>
      </c>
      <c r="S12944" t="s">
        <v>26843</v>
      </c>
      <c r="U12944" t="s">
        <v>12418</v>
      </c>
      <c r="V12944">
        <v>21</v>
      </c>
      <c r="W12944">
        <v>11</v>
      </c>
      <c r="X12944">
        <v>1</v>
      </c>
      <c r="Y12944" t="s">
        <v>12419</v>
      </c>
      <c r="Z12944" t="s">
        <v>12420</v>
      </c>
      <c r="AA12944" t="s">
        <v>12429</v>
      </c>
      <c r="AB12944" t="s">
        <v>12430</v>
      </c>
      <c r="AC12944">
        <v>2</v>
      </c>
      <c r="AD12944" s="123">
        <v>43266</v>
      </c>
      <c r="AE12944" t="s">
        <v>12431</v>
      </c>
      <c r="AG12944">
        <v>40008403</v>
      </c>
      <c r="AL12944" t="s">
        <v>12430</v>
      </c>
      <c r="AN12944">
        <v>3411901701</v>
      </c>
      <c r="AO12944">
        <v>16</v>
      </c>
      <c r="AP12944" t="s">
        <v>12424</v>
      </c>
      <c r="AQ12944" t="s">
        <v>11408</v>
      </c>
      <c r="AR12944">
        <v>4100</v>
      </c>
      <c r="AT12944">
        <v>0</v>
      </c>
      <c r="AV12944" t="s">
        <v>9336</v>
      </c>
      <c r="AW12944">
        <v>116100</v>
      </c>
    </row>
    <row r="12945" spans="1:49" x14ac:dyDescent="0.25">
      <c r="A12945">
        <v>4100</v>
      </c>
      <c r="B12945">
        <v>30080</v>
      </c>
      <c r="C12945">
        <v>4040</v>
      </c>
      <c r="D12945">
        <v>410</v>
      </c>
      <c r="E12945" s="124" t="s">
        <v>7035</v>
      </c>
      <c r="F12945" t="str">
        <f t="shared" si="278"/>
        <v>USPSU.S.P.S. - DAYTON, OH</v>
      </c>
      <c r="G12945" s="151" t="str">
        <f t="shared" si="277"/>
        <v>USPS</v>
      </c>
      <c r="H12945" s="149" t="s">
        <v>9368</v>
      </c>
      <c r="I12945">
        <v>40005958</v>
      </c>
      <c r="K12945" t="s">
        <v>26844</v>
      </c>
      <c r="L12945" t="s">
        <v>20096</v>
      </c>
      <c r="M12945" t="s">
        <v>12521</v>
      </c>
      <c r="N12945">
        <v>45401</v>
      </c>
      <c r="Q12945" t="s">
        <v>12415</v>
      </c>
      <c r="R12945" t="s">
        <v>12416</v>
      </c>
      <c r="S12945" t="s">
        <v>26845</v>
      </c>
      <c r="U12945" t="s">
        <v>12418</v>
      </c>
      <c r="V12945">
        <v>21</v>
      </c>
      <c r="W12945">
        <v>11</v>
      </c>
      <c r="X12945">
        <v>1</v>
      </c>
      <c r="Y12945" t="s">
        <v>12419</v>
      </c>
      <c r="Z12945" t="s">
        <v>12420</v>
      </c>
      <c r="AA12945" t="s">
        <v>14498</v>
      </c>
      <c r="AB12945" t="s">
        <v>12430</v>
      </c>
      <c r="AC12945">
        <v>2</v>
      </c>
      <c r="AD12945" s="123">
        <v>40197</v>
      </c>
      <c r="AE12945" t="s">
        <v>12431</v>
      </c>
      <c r="AG12945">
        <v>40005958</v>
      </c>
      <c r="AL12945" t="s">
        <v>12430</v>
      </c>
      <c r="AN12945">
        <v>3611306301</v>
      </c>
      <c r="AO12945">
        <v>16</v>
      </c>
      <c r="AP12945" t="s">
        <v>12424</v>
      </c>
      <c r="AQ12945" t="s">
        <v>11408</v>
      </c>
      <c r="AR12945">
        <v>4100</v>
      </c>
      <c r="AT12945">
        <v>0</v>
      </c>
      <c r="AV12945" t="s">
        <v>20502</v>
      </c>
      <c r="AW12945">
        <v>116100</v>
      </c>
    </row>
    <row r="12946" spans="1:49" x14ac:dyDescent="0.25">
      <c r="A12946">
        <v>4100</v>
      </c>
      <c r="B12946">
        <v>30080</v>
      </c>
      <c r="C12946">
        <v>4040</v>
      </c>
      <c r="D12946">
        <v>410</v>
      </c>
      <c r="E12946" s="124" t="s">
        <v>7035</v>
      </c>
      <c r="F12946" t="str">
        <f t="shared" si="278"/>
        <v>USPSU.S.P.S. - DETROIT</v>
      </c>
      <c r="G12946" s="151" t="str">
        <f t="shared" si="277"/>
        <v>USPS</v>
      </c>
      <c r="H12946" s="149" t="s">
        <v>9369</v>
      </c>
      <c r="I12946">
        <v>40000769</v>
      </c>
      <c r="J12946" t="s">
        <v>26846</v>
      </c>
      <c r="K12946" t="s">
        <v>26847</v>
      </c>
      <c r="L12946" t="s">
        <v>25912</v>
      </c>
      <c r="M12946" t="s">
        <v>12684</v>
      </c>
      <c r="N12946" t="s">
        <v>26848</v>
      </c>
      <c r="Q12946" t="s">
        <v>12415</v>
      </c>
      <c r="R12946" t="s">
        <v>12416</v>
      </c>
      <c r="S12946">
        <v>3132268169</v>
      </c>
      <c r="U12946" t="s">
        <v>12418</v>
      </c>
      <c r="V12946">
        <v>21</v>
      </c>
      <c r="W12946">
        <v>11</v>
      </c>
      <c r="X12946">
        <v>1</v>
      </c>
      <c r="Y12946" t="s">
        <v>12419</v>
      </c>
      <c r="Z12946" t="s">
        <v>12420</v>
      </c>
      <c r="AA12946" t="s">
        <v>12421</v>
      </c>
      <c r="AB12946" t="s">
        <v>12430</v>
      </c>
      <c r="AC12946">
        <v>2</v>
      </c>
      <c r="AD12946" s="123">
        <v>39111</v>
      </c>
      <c r="AE12946" t="s">
        <v>12423</v>
      </c>
      <c r="AG12946">
        <v>40000769</v>
      </c>
      <c r="AL12946" t="s">
        <v>12430</v>
      </c>
      <c r="AN12946">
        <v>2316303801</v>
      </c>
      <c r="AO12946">
        <v>16</v>
      </c>
      <c r="AP12946" t="s">
        <v>12424</v>
      </c>
      <c r="AQ12946" t="s">
        <v>11408</v>
      </c>
      <c r="AR12946">
        <v>4100</v>
      </c>
      <c r="AT12946">
        <v>2005</v>
      </c>
      <c r="AV12946" t="s">
        <v>20502</v>
      </c>
      <c r="AW12946">
        <v>116100</v>
      </c>
    </row>
    <row r="12947" spans="1:49" x14ac:dyDescent="0.25">
      <c r="A12947">
        <v>4100</v>
      </c>
      <c r="B12947">
        <v>30080</v>
      </c>
      <c r="C12947">
        <v>4040</v>
      </c>
      <c r="D12947">
        <v>410</v>
      </c>
      <c r="E12947" s="124" t="s">
        <v>7035</v>
      </c>
      <c r="F12947" t="str">
        <f t="shared" si="278"/>
        <v>USPSU.S.P.S. - DULUTH, GA</v>
      </c>
      <c r="G12947" s="151" t="str">
        <f t="shared" si="277"/>
        <v>USPS</v>
      </c>
      <c r="H12947" s="149" t="s">
        <v>9371</v>
      </c>
      <c r="I12947">
        <v>40000568</v>
      </c>
      <c r="J12947" t="s">
        <v>17445</v>
      </c>
      <c r="K12947" t="s">
        <v>26849</v>
      </c>
      <c r="L12947" t="s">
        <v>15612</v>
      </c>
      <c r="M12947" t="s">
        <v>12692</v>
      </c>
      <c r="N12947" t="s">
        <v>26850</v>
      </c>
      <c r="Q12947" t="s">
        <v>12415</v>
      </c>
      <c r="R12947" t="s">
        <v>12416</v>
      </c>
      <c r="S12947" t="s">
        <v>26851</v>
      </c>
      <c r="U12947" t="s">
        <v>12418</v>
      </c>
      <c r="V12947">
        <v>21</v>
      </c>
      <c r="W12947">
        <v>11</v>
      </c>
      <c r="X12947">
        <v>1</v>
      </c>
      <c r="Y12947" t="s">
        <v>12419</v>
      </c>
      <c r="Z12947" t="s">
        <v>12420</v>
      </c>
      <c r="AA12947" t="s">
        <v>12421</v>
      </c>
      <c r="AB12947" t="s">
        <v>12430</v>
      </c>
      <c r="AC12947">
        <v>2</v>
      </c>
      <c r="AD12947" s="123">
        <v>39111</v>
      </c>
      <c r="AE12947" t="s">
        <v>12423</v>
      </c>
      <c r="AG12947">
        <v>40000568</v>
      </c>
      <c r="AL12947" t="s">
        <v>12430</v>
      </c>
      <c r="AN12947">
        <v>1113515001</v>
      </c>
      <c r="AO12947">
        <v>16</v>
      </c>
      <c r="AP12947" t="s">
        <v>12424</v>
      </c>
      <c r="AQ12947" t="s">
        <v>11408</v>
      </c>
      <c r="AR12947">
        <v>4100</v>
      </c>
      <c r="AT12947">
        <v>2005</v>
      </c>
      <c r="AV12947" t="s">
        <v>20502</v>
      </c>
      <c r="AW12947">
        <v>116100</v>
      </c>
    </row>
    <row r="12948" spans="1:49" x14ac:dyDescent="0.25">
      <c r="A12948">
        <v>4100</v>
      </c>
      <c r="B12948">
        <v>30080</v>
      </c>
      <c r="C12948">
        <v>4040</v>
      </c>
      <c r="D12948">
        <v>410</v>
      </c>
      <c r="E12948" s="124" t="s">
        <v>7035</v>
      </c>
      <c r="F12948" t="str">
        <f t="shared" si="278"/>
        <v>USPSU.S.P.S. - EL PASO</v>
      </c>
      <c r="G12948" s="151" t="str">
        <f t="shared" si="277"/>
        <v>USPS</v>
      </c>
      <c r="H12948" s="149" t="s">
        <v>9373</v>
      </c>
      <c r="I12948">
        <v>40006359</v>
      </c>
      <c r="K12948" t="s">
        <v>26852</v>
      </c>
      <c r="L12948" t="s">
        <v>13312</v>
      </c>
      <c r="M12948" t="s">
        <v>12494</v>
      </c>
      <c r="N12948" t="s">
        <v>26853</v>
      </c>
      <c r="Q12948" t="s">
        <v>12415</v>
      </c>
      <c r="R12948" t="s">
        <v>12416</v>
      </c>
      <c r="S12948" t="s">
        <v>26854</v>
      </c>
      <c r="U12948" t="s">
        <v>12418</v>
      </c>
      <c r="V12948">
        <v>21</v>
      </c>
      <c r="W12948">
        <v>11</v>
      </c>
      <c r="X12948">
        <v>1</v>
      </c>
      <c r="Y12948" t="s">
        <v>12419</v>
      </c>
      <c r="Z12948" t="s">
        <v>12420</v>
      </c>
      <c r="AA12948" t="s">
        <v>12429</v>
      </c>
      <c r="AB12948" t="s">
        <v>12430</v>
      </c>
      <c r="AC12948">
        <v>2</v>
      </c>
      <c r="AD12948" s="123">
        <v>40396</v>
      </c>
      <c r="AE12948" t="s">
        <v>12431</v>
      </c>
      <c r="AG12948">
        <v>40006359</v>
      </c>
      <c r="AL12948" t="s">
        <v>12430</v>
      </c>
      <c r="AN12948">
        <v>4414109801</v>
      </c>
      <c r="AO12948">
        <v>16</v>
      </c>
      <c r="AP12948" t="s">
        <v>12424</v>
      </c>
      <c r="AQ12948" t="s">
        <v>11408</v>
      </c>
      <c r="AR12948">
        <v>4100</v>
      </c>
      <c r="AT12948">
        <v>0</v>
      </c>
      <c r="AV12948" t="s">
        <v>20502</v>
      </c>
      <c r="AW12948">
        <v>116100</v>
      </c>
    </row>
    <row r="12949" spans="1:49" x14ac:dyDescent="0.25">
      <c r="A12949">
        <v>4100</v>
      </c>
      <c r="B12949">
        <v>30080</v>
      </c>
      <c r="C12949">
        <v>4040</v>
      </c>
      <c r="D12949">
        <v>410</v>
      </c>
      <c r="E12949" s="124" t="s">
        <v>7035</v>
      </c>
      <c r="F12949" t="str">
        <f t="shared" si="278"/>
        <v>USPSU.S.P.S. - FARGO</v>
      </c>
      <c r="G12949" s="151" t="str">
        <f t="shared" ref="G12949:G13012" si="279">RIGHT(E12949,LEN(E12949)-3)</f>
        <v>USPS</v>
      </c>
      <c r="H12949" s="149" t="s">
        <v>9375</v>
      </c>
      <c r="I12949">
        <v>40006323</v>
      </c>
      <c r="K12949" t="s">
        <v>26855</v>
      </c>
      <c r="L12949" t="s">
        <v>15647</v>
      </c>
      <c r="M12949" t="s">
        <v>15253</v>
      </c>
      <c r="N12949" t="s">
        <v>26856</v>
      </c>
      <c r="Q12949" t="s">
        <v>12415</v>
      </c>
      <c r="R12949" t="s">
        <v>12416</v>
      </c>
      <c r="S12949" t="s">
        <v>26857</v>
      </c>
      <c r="U12949" t="s">
        <v>12418</v>
      </c>
      <c r="V12949">
        <v>21</v>
      </c>
      <c r="W12949">
        <v>11</v>
      </c>
      <c r="X12949">
        <v>1</v>
      </c>
      <c r="Y12949" t="s">
        <v>12419</v>
      </c>
      <c r="Z12949" t="s">
        <v>12420</v>
      </c>
      <c r="AA12949" t="s">
        <v>12485</v>
      </c>
      <c r="AB12949" t="s">
        <v>12430</v>
      </c>
      <c r="AC12949">
        <v>2</v>
      </c>
      <c r="AD12949" s="123">
        <v>40340</v>
      </c>
      <c r="AE12949" t="s">
        <v>12528</v>
      </c>
      <c r="AG12949">
        <v>40006323</v>
      </c>
      <c r="AL12949" t="s">
        <v>12430</v>
      </c>
      <c r="AN12949">
        <v>3501700501</v>
      </c>
      <c r="AO12949">
        <v>16</v>
      </c>
      <c r="AP12949" t="s">
        <v>12424</v>
      </c>
      <c r="AQ12949" t="s">
        <v>11408</v>
      </c>
      <c r="AR12949">
        <v>4100</v>
      </c>
      <c r="AT12949">
        <v>0</v>
      </c>
      <c r="AV12949" t="s">
        <v>20502</v>
      </c>
      <c r="AW12949">
        <v>116100</v>
      </c>
    </row>
    <row r="12950" spans="1:49" x14ac:dyDescent="0.25">
      <c r="A12950">
        <v>4100</v>
      </c>
      <c r="B12950">
        <v>30080</v>
      </c>
      <c r="C12950">
        <v>4040</v>
      </c>
      <c r="D12950">
        <v>410</v>
      </c>
      <c r="E12950" s="124" t="s">
        <v>7035</v>
      </c>
      <c r="F12950" t="str">
        <f t="shared" si="278"/>
        <v>USPSU.S.P.S. - FAYETTEVILLE</v>
      </c>
      <c r="G12950" s="151" t="str">
        <f t="shared" si="279"/>
        <v>USPS</v>
      </c>
      <c r="H12950" s="149" t="s">
        <v>9376</v>
      </c>
      <c r="I12950">
        <v>40007689</v>
      </c>
      <c r="J12950" t="s">
        <v>26858</v>
      </c>
      <c r="K12950" t="s">
        <v>26859</v>
      </c>
      <c r="L12950" t="s">
        <v>26860</v>
      </c>
      <c r="M12950" t="s">
        <v>13169</v>
      </c>
      <c r="N12950" t="s">
        <v>26861</v>
      </c>
      <c r="Q12950" t="s">
        <v>12415</v>
      </c>
      <c r="R12950" t="s">
        <v>12416</v>
      </c>
      <c r="U12950" t="s">
        <v>12418</v>
      </c>
      <c r="V12950">
        <v>21</v>
      </c>
      <c r="W12950">
        <v>11</v>
      </c>
      <c r="X12950">
        <v>1</v>
      </c>
      <c r="Y12950" t="s">
        <v>12419</v>
      </c>
      <c r="Z12950" t="s">
        <v>12420</v>
      </c>
      <c r="AA12950" t="s">
        <v>12429</v>
      </c>
      <c r="AB12950" t="s">
        <v>12430</v>
      </c>
      <c r="AC12950">
        <v>2</v>
      </c>
      <c r="AD12950" s="123">
        <v>42277</v>
      </c>
      <c r="AE12950" t="s">
        <v>12431</v>
      </c>
      <c r="AG12950">
        <v>40007689</v>
      </c>
      <c r="AL12950" t="s">
        <v>12430</v>
      </c>
      <c r="AN12950">
        <v>3405103801</v>
      </c>
      <c r="AO12950">
        <v>16</v>
      </c>
      <c r="AP12950" t="s">
        <v>12424</v>
      </c>
      <c r="AQ12950" t="s">
        <v>11408</v>
      </c>
      <c r="AR12950">
        <v>4100</v>
      </c>
      <c r="AT12950">
        <v>0</v>
      </c>
      <c r="AV12950" t="s">
        <v>20502</v>
      </c>
      <c r="AW12950">
        <v>116100</v>
      </c>
    </row>
    <row r="12951" spans="1:49" x14ac:dyDescent="0.25">
      <c r="A12951">
        <v>4100</v>
      </c>
      <c r="B12951">
        <v>30080</v>
      </c>
      <c r="C12951">
        <v>4040</v>
      </c>
      <c r="D12951">
        <v>410</v>
      </c>
      <c r="E12951" s="124" t="s">
        <v>7035</v>
      </c>
      <c r="F12951" t="str">
        <f t="shared" si="278"/>
        <v>USPSU.S.P.S. - FEDERAL WAY</v>
      </c>
      <c r="G12951" s="151" t="str">
        <f t="shared" si="279"/>
        <v>USPS</v>
      </c>
      <c r="H12951" s="149" t="s">
        <v>9377</v>
      </c>
      <c r="I12951">
        <v>40007576</v>
      </c>
      <c r="K12951" t="s">
        <v>25735</v>
      </c>
      <c r="L12951" t="s">
        <v>22658</v>
      </c>
      <c r="M12951" t="s">
        <v>12484</v>
      </c>
      <c r="N12951">
        <v>98003</v>
      </c>
      <c r="Q12951" t="s">
        <v>12415</v>
      </c>
      <c r="R12951" t="s">
        <v>12416</v>
      </c>
      <c r="S12951" t="s">
        <v>26862</v>
      </c>
      <c r="U12951" t="s">
        <v>12418</v>
      </c>
      <c r="V12951">
        <v>21</v>
      </c>
      <c r="W12951">
        <v>11</v>
      </c>
      <c r="X12951">
        <v>1</v>
      </c>
      <c r="Y12951" t="s">
        <v>12419</v>
      </c>
      <c r="Z12951" t="s">
        <v>12420</v>
      </c>
      <c r="AA12951" t="s">
        <v>12429</v>
      </c>
      <c r="AB12951" t="s">
        <v>12430</v>
      </c>
      <c r="AC12951">
        <v>2</v>
      </c>
      <c r="AD12951" s="123">
        <v>42123</v>
      </c>
      <c r="AE12951" t="s">
        <v>12431</v>
      </c>
      <c r="AG12951">
        <v>40007576</v>
      </c>
      <c r="AL12951" t="s">
        <v>12430</v>
      </c>
      <c r="AN12951">
        <v>4803312001</v>
      </c>
      <c r="AO12951">
        <v>16</v>
      </c>
      <c r="AP12951" t="s">
        <v>12424</v>
      </c>
      <c r="AQ12951" t="s">
        <v>11408</v>
      </c>
      <c r="AR12951">
        <v>4100</v>
      </c>
      <c r="AT12951">
        <v>0</v>
      </c>
      <c r="AV12951" t="s">
        <v>20502</v>
      </c>
      <c r="AW12951">
        <v>116100</v>
      </c>
    </row>
    <row r="12952" spans="1:49" x14ac:dyDescent="0.25">
      <c r="A12952">
        <v>4100</v>
      </c>
      <c r="B12952">
        <v>30080</v>
      </c>
      <c r="C12952">
        <v>4040</v>
      </c>
      <c r="D12952">
        <v>410</v>
      </c>
      <c r="E12952" s="124" t="s">
        <v>7035</v>
      </c>
      <c r="F12952" t="str">
        <f t="shared" si="278"/>
        <v>USPSU.S.P.S. - FOREST PARK</v>
      </c>
      <c r="G12952" s="151" t="str">
        <f t="shared" si="279"/>
        <v>USPS</v>
      </c>
      <c r="H12952" s="149" t="s">
        <v>9378</v>
      </c>
      <c r="I12952">
        <v>40001368</v>
      </c>
      <c r="J12952" t="s">
        <v>26863</v>
      </c>
      <c r="K12952" t="s">
        <v>26864</v>
      </c>
      <c r="L12952" t="s">
        <v>21485</v>
      </c>
      <c r="M12952" t="s">
        <v>12546</v>
      </c>
      <c r="N12952" t="s">
        <v>26865</v>
      </c>
      <c r="Q12952" t="s">
        <v>12415</v>
      </c>
      <c r="R12952" t="s">
        <v>12416</v>
      </c>
      <c r="S12952" t="s">
        <v>26866</v>
      </c>
      <c r="U12952" t="s">
        <v>12418</v>
      </c>
      <c r="V12952">
        <v>21</v>
      </c>
      <c r="W12952">
        <v>11</v>
      </c>
      <c r="X12952">
        <v>1</v>
      </c>
      <c r="Y12952" t="s">
        <v>12419</v>
      </c>
      <c r="Z12952" t="s">
        <v>12420</v>
      </c>
      <c r="AA12952" t="s">
        <v>12421</v>
      </c>
      <c r="AB12952" t="s">
        <v>12430</v>
      </c>
      <c r="AC12952">
        <v>2</v>
      </c>
      <c r="AD12952" s="123">
        <v>39111</v>
      </c>
      <c r="AE12952" t="s">
        <v>12423</v>
      </c>
      <c r="AG12952">
        <v>40001368</v>
      </c>
      <c r="AL12952" t="s">
        <v>12430</v>
      </c>
      <c r="AN12952">
        <v>1403110101</v>
      </c>
      <c r="AO12952">
        <v>16</v>
      </c>
      <c r="AP12952" t="s">
        <v>12424</v>
      </c>
      <c r="AQ12952" t="s">
        <v>11408</v>
      </c>
      <c r="AR12952">
        <v>4100</v>
      </c>
      <c r="AT12952">
        <v>0</v>
      </c>
      <c r="AV12952" t="s">
        <v>20502</v>
      </c>
      <c r="AW12952">
        <v>116100</v>
      </c>
    </row>
    <row r="12953" spans="1:49" x14ac:dyDescent="0.25">
      <c r="A12953">
        <v>4100</v>
      </c>
      <c r="B12953">
        <v>30080</v>
      </c>
      <c r="C12953">
        <v>4040</v>
      </c>
      <c r="D12953">
        <v>410</v>
      </c>
      <c r="E12953" s="124" t="s">
        <v>7035</v>
      </c>
      <c r="F12953" t="str">
        <f t="shared" si="278"/>
        <v>USPSU.S.P.S. - FRESNO</v>
      </c>
      <c r="G12953" s="151" t="str">
        <f t="shared" si="279"/>
        <v>USPS</v>
      </c>
      <c r="H12953" s="149" t="s">
        <v>9380</v>
      </c>
      <c r="I12953">
        <v>40000902</v>
      </c>
      <c r="K12953" t="s">
        <v>26867</v>
      </c>
      <c r="L12953" t="s">
        <v>14696</v>
      </c>
      <c r="M12953" t="s">
        <v>13237</v>
      </c>
      <c r="N12953" t="s">
        <v>14697</v>
      </c>
      <c r="Q12953" t="s">
        <v>12415</v>
      </c>
      <c r="R12953" t="s">
        <v>12416</v>
      </c>
      <c r="S12953" t="s">
        <v>26868</v>
      </c>
      <c r="U12953" t="s">
        <v>12418</v>
      </c>
      <c r="V12953">
        <v>21</v>
      </c>
      <c r="W12953">
        <v>11</v>
      </c>
      <c r="X12953">
        <v>1</v>
      </c>
      <c r="Y12953" t="s">
        <v>12419</v>
      </c>
      <c r="Z12953" t="s">
        <v>12420</v>
      </c>
      <c r="AA12953" t="s">
        <v>12421</v>
      </c>
      <c r="AB12953" t="s">
        <v>12430</v>
      </c>
      <c r="AC12953">
        <v>2</v>
      </c>
      <c r="AD12953" s="123">
        <v>39111</v>
      </c>
      <c r="AE12953" t="s">
        <v>12423</v>
      </c>
      <c r="AG12953">
        <v>40000902</v>
      </c>
      <c r="AL12953" t="s">
        <v>12430</v>
      </c>
      <c r="AN12953">
        <v>501913001</v>
      </c>
      <c r="AO12953">
        <v>16</v>
      </c>
      <c r="AP12953" t="s">
        <v>12424</v>
      </c>
      <c r="AQ12953" t="s">
        <v>11408</v>
      </c>
      <c r="AR12953">
        <v>4100</v>
      </c>
      <c r="AT12953">
        <v>0</v>
      </c>
      <c r="AV12953" t="s">
        <v>20502</v>
      </c>
      <c r="AW12953">
        <v>116100</v>
      </c>
    </row>
    <row r="12954" spans="1:49" x14ac:dyDescent="0.25">
      <c r="A12954">
        <v>4100</v>
      </c>
      <c r="B12954">
        <v>30080</v>
      </c>
      <c r="C12954">
        <v>4040</v>
      </c>
      <c r="D12954">
        <v>410</v>
      </c>
      <c r="E12954" s="124" t="s">
        <v>7035</v>
      </c>
      <c r="F12954" t="str">
        <f t="shared" si="278"/>
        <v>USPSU.S.P.S. - GREENSBORO</v>
      </c>
      <c r="G12954" s="151" t="str">
        <f t="shared" si="279"/>
        <v>USPS</v>
      </c>
      <c r="H12954" s="149" t="s">
        <v>9389</v>
      </c>
      <c r="I12954">
        <v>40001514</v>
      </c>
      <c r="J12954" t="s">
        <v>26869</v>
      </c>
      <c r="K12954" t="s">
        <v>26870</v>
      </c>
      <c r="L12954" t="s">
        <v>16712</v>
      </c>
      <c r="M12954" t="s">
        <v>13169</v>
      </c>
      <c r="N12954" t="s">
        <v>26871</v>
      </c>
      <c r="Q12954" t="s">
        <v>12415</v>
      </c>
      <c r="R12954" t="s">
        <v>12416</v>
      </c>
      <c r="S12954" t="s">
        <v>26872</v>
      </c>
      <c r="U12954" t="s">
        <v>12418</v>
      </c>
      <c r="V12954">
        <v>21</v>
      </c>
      <c r="W12954">
        <v>11</v>
      </c>
      <c r="X12954">
        <v>1</v>
      </c>
      <c r="Y12954" t="s">
        <v>12419</v>
      </c>
      <c r="Z12954" t="s">
        <v>12420</v>
      </c>
      <c r="AA12954" t="s">
        <v>12421</v>
      </c>
      <c r="AB12954" t="s">
        <v>12430</v>
      </c>
      <c r="AC12954">
        <v>2</v>
      </c>
      <c r="AD12954" s="123">
        <v>39111</v>
      </c>
      <c r="AE12954" t="s">
        <v>12423</v>
      </c>
      <c r="AG12954">
        <v>40001514</v>
      </c>
      <c r="AL12954" t="s">
        <v>12430</v>
      </c>
      <c r="AN12954">
        <v>3408104701</v>
      </c>
      <c r="AO12954">
        <v>16</v>
      </c>
      <c r="AP12954" t="s">
        <v>12424</v>
      </c>
      <c r="AQ12954" t="s">
        <v>11408</v>
      </c>
      <c r="AR12954">
        <v>4100</v>
      </c>
      <c r="AT12954">
        <v>2005</v>
      </c>
      <c r="AV12954" t="s">
        <v>20502</v>
      </c>
      <c r="AW12954">
        <v>116100</v>
      </c>
    </row>
    <row r="12955" spans="1:49" x14ac:dyDescent="0.25">
      <c r="A12955">
        <v>4100</v>
      </c>
      <c r="B12955">
        <v>30080</v>
      </c>
      <c r="C12955">
        <v>4040</v>
      </c>
      <c r="D12955">
        <v>410</v>
      </c>
      <c r="E12955" s="124" t="s">
        <v>7035</v>
      </c>
      <c r="F12955" t="str">
        <f t="shared" si="278"/>
        <v>USPSU.S.P.S. - GREENSBORO-W. WENDOVER</v>
      </c>
      <c r="G12955" s="151" t="str">
        <f t="shared" si="279"/>
        <v>USPS</v>
      </c>
      <c r="H12955" s="149" t="s">
        <v>9390</v>
      </c>
      <c r="I12955">
        <v>40001676</v>
      </c>
      <c r="K12955" t="s">
        <v>26873</v>
      </c>
      <c r="L12955" t="s">
        <v>16712</v>
      </c>
      <c r="M12955" t="s">
        <v>13169</v>
      </c>
      <c r="N12955" t="s">
        <v>26874</v>
      </c>
      <c r="Q12955" t="s">
        <v>12415</v>
      </c>
      <c r="R12955" t="s">
        <v>12416</v>
      </c>
      <c r="S12955" t="s">
        <v>26875</v>
      </c>
      <c r="U12955" t="s">
        <v>12418</v>
      </c>
      <c r="V12955">
        <v>21</v>
      </c>
      <c r="W12955">
        <v>11</v>
      </c>
      <c r="X12955">
        <v>1</v>
      </c>
      <c r="Y12955" t="s">
        <v>12419</v>
      </c>
      <c r="Z12955" t="s">
        <v>12420</v>
      </c>
      <c r="AA12955" t="s">
        <v>12421</v>
      </c>
      <c r="AB12955" t="s">
        <v>12430</v>
      </c>
      <c r="AC12955">
        <v>2</v>
      </c>
      <c r="AD12955" s="123">
        <v>39111</v>
      </c>
      <c r="AE12955" t="s">
        <v>12423</v>
      </c>
      <c r="AG12955">
        <v>40001676</v>
      </c>
      <c r="AL12955" t="s">
        <v>12430</v>
      </c>
      <c r="AN12955">
        <v>3408104701</v>
      </c>
      <c r="AO12955">
        <v>16</v>
      </c>
      <c r="AP12955" t="s">
        <v>12424</v>
      </c>
      <c r="AQ12955" t="s">
        <v>11408</v>
      </c>
      <c r="AR12955">
        <v>4100</v>
      </c>
      <c r="AT12955">
        <v>2005</v>
      </c>
      <c r="AV12955" t="s">
        <v>20502</v>
      </c>
      <c r="AW12955">
        <v>116100</v>
      </c>
    </row>
    <row r="12956" spans="1:49" x14ac:dyDescent="0.25">
      <c r="A12956">
        <v>4100</v>
      </c>
      <c r="B12956">
        <v>30080</v>
      </c>
      <c r="C12956">
        <v>4040</v>
      </c>
      <c r="D12956">
        <v>410</v>
      </c>
      <c r="E12956" s="124" t="s">
        <v>7035</v>
      </c>
      <c r="F12956" t="str">
        <f t="shared" si="278"/>
        <v>USPSU.S.P.S. - GREENVILLE</v>
      </c>
      <c r="G12956" s="151" t="str">
        <f t="shared" si="279"/>
        <v>USPS</v>
      </c>
      <c r="H12956" s="149" t="s">
        <v>9391</v>
      </c>
      <c r="I12956">
        <v>40007305</v>
      </c>
      <c r="K12956" t="s">
        <v>26876</v>
      </c>
      <c r="L12956" t="s">
        <v>14257</v>
      </c>
      <c r="M12956" t="s">
        <v>47</v>
      </c>
      <c r="N12956">
        <v>29607</v>
      </c>
      <c r="Q12956" t="s">
        <v>12415</v>
      </c>
      <c r="R12956" t="s">
        <v>12416</v>
      </c>
      <c r="S12956" t="s">
        <v>26877</v>
      </c>
      <c r="U12956" t="s">
        <v>12418</v>
      </c>
      <c r="V12956">
        <v>21</v>
      </c>
      <c r="W12956">
        <v>11</v>
      </c>
      <c r="X12956">
        <v>1</v>
      </c>
      <c r="Y12956" t="s">
        <v>12419</v>
      </c>
      <c r="Z12956" t="s">
        <v>12420</v>
      </c>
      <c r="AA12956" t="s">
        <v>12429</v>
      </c>
      <c r="AB12956" t="s">
        <v>12430</v>
      </c>
      <c r="AC12956">
        <v>2</v>
      </c>
      <c r="AD12956" s="123">
        <v>41711</v>
      </c>
      <c r="AE12956" t="s">
        <v>12431</v>
      </c>
      <c r="AG12956">
        <v>40007305</v>
      </c>
      <c r="AL12956" t="s">
        <v>12430</v>
      </c>
      <c r="AN12956">
        <v>4104503701</v>
      </c>
      <c r="AO12956">
        <v>16</v>
      </c>
      <c r="AP12956" t="s">
        <v>12424</v>
      </c>
      <c r="AQ12956" t="s">
        <v>11408</v>
      </c>
      <c r="AR12956">
        <v>4100</v>
      </c>
      <c r="AT12956">
        <v>0</v>
      </c>
      <c r="AV12956" t="s">
        <v>20502</v>
      </c>
      <c r="AW12956">
        <v>116100</v>
      </c>
    </row>
    <row r="12957" spans="1:49" x14ac:dyDescent="0.25">
      <c r="A12957">
        <v>4100</v>
      </c>
      <c r="B12957">
        <v>30080</v>
      </c>
      <c r="C12957">
        <v>4040</v>
      </c>
      <c r="D12957">
        <v>410</v>
      </c>
      <c r="E12957" s="124" t="s">
        <v>7035</v>
      </c>
      <c r="F12957" t="str">
        <f t="shared" si="278"/>
        <v>USPSU.S.P.S. - HAMPDEN</v>
      </c>
      <c r="G12957" s="151" t="str">
        <f t="shared" si="279"/>
        <v>USPS</v>
      </c>
      <c r="H12957" s="149" t="s">
        <v>9392</v>
      </c>
      <c r="I12957">
        <v>40003895</v>
      </c>
      <c r="J12957" t="s">
        <v>26878</v>
      </c>
      <c r="K12957" t="s">
        <v>26879</v>
      </c>
      <c r="L12957" t="s">
        <v>26880</v>
      </c>
      <c r="M12957" t="s">
        <v>25034</v>
      </c>
      <c r="N12957" t="s">
        <v>26881</v>
      </c>
      <c r="Q12957" t="s">
        <v>12415</v>
      </c>
      <c r="R12957" t="s">
        <v>12416</v>
      </c>
      <c r="S12957" t="s">
        <v>26882</v>
      </c>
      <c r="U12957" t="s">
        <v>12418</v>
      </c>
      <c r="V12957">
        <v>21</v>
      </c>
      <c r="W12957">
        <v>11</v>
      </c>
      <c r="X12957">
        <v>1</v>
      </c>
      <c r="Y12957" t="s">
        <v>12419</v>
      </c>
      <c r="Z12957" t="s">
        <v>12420</v>
      </c>
      <c r="AA12957" t="s">
        <v>12421</v>
      </c>
      <c r="AB12957" t="s">
        <v>12430</v>
      </c>
      <c r="AC12957">
        <v>2</v>
      </c>
      <c r="AD12957" s="123">
        <v>39111</v>
      </c>
      <c r="AE12957" t="s">
        <v>12423</v>
      </c>
      <c r="AG12957">
        <v>40003895</v>
      </c>
      <c r="AL12957" t="s">
        <v>12430</v>
      </c>
      <c r="AN12957">
        <v>2001906501</v>
      </c>
      <c r="AO12957">
        <v>16</v>
      </c>
      <c r="AP12957" t="s">
        <v>12424</v>
      </c>
      <c r="AQ12957" t="s">
        <v>11408</v>
      </c>
      <c r="AR12957">
        <v>4100</v>
      </c>
      <c r="AT12957">
        <v>0</v>
      </c>
      <c r="AV12957" t="s">
        <v>20502</v>
      </c>
      <c r="AW12957">
        <v>116100</v>
      </c>
    </row>
    <row r="12958" spans="1:49" x14ac:dyDescent="0.25">
      <c r="A12958">
        <v>4100</v>
      </c>
      <c r="B12958">
        <v>30080</v>
      </c>
      <c r="C12958">
        <v>4040</v>
      </c>
      <c r="D12958">
        <v>410</v>
      </c>
      <c r="E12958" s="124" t="s">
        <v>7035</v>
      </c>
      <c r="F12958" t="str">
        <f t="shared" si="278"/>
        <v>USPSU.S.P.S. - JACKSONVILLE</v>
      </c>
      <c r="G12958" s="151" t="str">
        <f t="shared" si="279"/>
        <v>USPS</v>
      </c>
      <c r="H12958" s="149" t="s">
        <v>9397</v>
      </c>
      <c r="I12958">
        <v>40004648</v>
      </c>
      <c r="K12958" t="s">
        <v>26883</v>
      </c>
      <c r="L12958" t="s">
        <v>13425</v>
      </c>
      <c r="M12958" t="s">
        <v>12735</v>
      </c>
      <c r="N12958" t="s">
        <v>26884</v>
      </c>
      <c r="Q12958" t="s">
        <v>12415</v>
      </c>
      <c r="R12958" t="s">
        <v>12416</v>
      </c>
      <c r="S12958" t="s">
        <v>26885</v>
      </c>
      <c r="U12958" t="s">
        <v>12418</v>
      </c>
      <c r="V12958">
        <v>21</v>
      </c>
      <c r="W12958">
        <v>11</v>
      </c>
      <c r="X12958">
        <v>1</v>
      </c>
      <c r="Y12958" t="s">
        <v>12419</v>
      </c>
      <c r="Z12958" t="s">
        <v>12420</v>
      </c>
      <c r="AA12958" t="s">
        <v>12429</v>
      </c>
      <c r="AB12958" t="s">
        <v>12430</v>
      </c>
      <c r="AC12958">
        <v>2</v>
      </c>
      <c r="AD12958" s="123">
        <v>39196</v>
      </c>
      <c r="AE12958" t="s">
        <v>12431</v>
      </c>
      <c r="AG12958">
        <v>40004648</v>
      </c>
      <c r="AL12958" t="s">
        <v>12430</v>
      </c>
      <c r="AN12958">
        <v>1003106601</v>
      </c>
      <c r="AO12958">
        <v>16</v>
      </c>
      <c r="AP12958" t="s">
        <v>12424</v>
      </c>
      <c r="AQ12958" t="s">
        <v>11408</v>
      </c>
      <c r="AR12958">
        <v>4100</v>
      </c>
      <c r="AT12958">
        <v>0</v>
      </c>
      <c r="AV12958" t="s">
        <v>20502</v>
      </c>
      <c r="AW12958">
        <v>116100</v>
      </c>
    </row>
    <row r="12959" spans="1:49" x14ac:dyDescent="0.25">
      <c r="A12959">
        <v>4100</v>
      </c>
      <c r="B12959">
        <v>30080</v>
      </c>
      <c r="C12959">
        <v>4040</v>
      </c>
      <c r="D12959">
        <v>410</v>
      </c>
      <c r="E12959" s="124" t="s">
        <v>7035</v>
      </c>
      <c r="F12959" t="str">
        <f t="shared" si="278"/>
        <v>USPSU.S.P.S. - KANSAS CITY</v>
      </c>
      <c r="G12959" s="151" t="str">
        <f t="shared" si="279"/>
        <v>USPS</v>
      </c>
      <c r="H12959" s="149" t="s">
        <v>9398</v>
      </c>
      <c r="I12959">
        <v>40008116</v>
      </c>
      <c r="J12959" t="s">
        <v>26886</v>
      </c>
      <c r="K12959" t="s">
        <v>26887</v>
      </c>
      <c r="L12959" t="s">
        <v>13326</v>
      </c>
      <c r="M12959" t="s">
        <v>13999</v>
      </c>
      <c r="N12959" t="s">
        <v>26888</v>
      </c>
      <c r="Q12959" t="s">
        <v>12415</v>
      </c>
      <c r="R12959" t="s">
        <v>12416</v>
      </c>
      <c r="S12959" t="s">
        <v>26889</v>
      </c>
      <c r="U12959" t="s">
        <v>12418</v>
      </c>
      <c r="V12959">
        <v>21</v>
      </c>
      <c r="W12959">
        <v>11</v>
      </c>
      <c r="X12959">
        <v>1</v>
      </c>
      <c r="Y12959" t="s">
        <v>12419</v>
      </c>
      <c r="Z12959" t="s">
        <v>12420</v>
      </c>
      <c r="AA12959" t="s">
        <v>12429</v>
      </c>
      <c r="AB12959" t="s">
        <v>12430</v>
      </c>
      <c r="AC12959">
        <v>2</v>
      </c>
      <c r="AD12959" s="123">
        <v>42860</v>
      </c>
      <c r="AE12959" t="s">
        <v>12431</v>
      </c>
      <c r="AG12959">
        <v>40008116</v>
      </c>
      <c r="AL12959" t="s">
        <v>12430</v>
      </c>
      <c r="AN12959">
        <v>1720904401</v>
      </c>
      <c r="AO12959">
        <v>16</v>
      </c>
      <c r="AP12959" t="s">
        <v>12424</v>
      </c>
      <c r="AQ12959" t="s">
        <v>11408</v>
      </c>
      <c r="AR12959">
        <v>4100</v>
      </c>
      <c r="AT12959">
        <v>0</v>
      </c>
      <c r="AV12959" t="s">
        <v>20502</v>
      </c>
      <c r="AW12959">
        <v>116100</v>
      </c>
    </row>
    <row r="12960" spans="1:49" x14ac:dyDescent="0.25">
      <c r="A12960">
        <v>4100</v>
      </c>
      <c r="B12960">
        <v>30080</v>
      </c>
      <c r="C12960">
        <v>4040</v>
      </c>
      <c r="D12960">
        <v>410</v>
      </c>
      <c r="E12960" s="124" t="s">
        <v>7035</v>
      </c>
      <c r="F12960" t="str">
        <f t="shared" si="278"/>
        <v>USPSU.S.P.S. - KENT</v>
      </c>
      <c r="G12960" s="151" t="str">
        <f t="shared" si="279"/>
        <v>USPS</v>
      </c>
      <c r="H12960" s="149" t="s">
        <v>9399</v>
      </c>
      <c r="I12960">
        <v>40007257</v>
      </c>
      <c r="K12960" t="s">
        <v>26890</v>
      </c>
      <c r="L12960" t="s">
        <v>20058</v>
      </c>
      <c r="M12960" t="s">
        <v>12484</v>
      </c>
      <c r="N12960">
        <v>98032</v>
      </c>
      <c r="Q12960" t="s">
        <v>12415</v>
      </c>
      <c r="R12960" t="s">
        <v>12416</v>
      </c>
      <c r="S12960" t="s">
        <v>26891</v>
      </c>
      <c r="U12960" t="s">
        <v>12418</v>
      </c>
      <c r="V12960">
        <v>21</v>
      </c>
      <c r="W12960">
        <v>11</v>
      </c>
      <c r="X12960">
        <v>1</v>
      </c>
      <c r="Y12960" t="s">
        <v>12419</v>
      </c>
      <c r="Z12960" t="s">
        <v>12420</v>
      </c>
      <c r="AA12960" t="s">
        <v>12429</v>
      </c>
      <c r="AB12960" t="s">
        <v>12430</v>
      </c>
      <c r="AC12960">
        <v>2</v>
      </c>
      <c r="AD12960" s="123">
        <v>41656</v>
      </c>
      <c r="AE12960" t="s">
        <v>12431</v>
      </c>
      <c r="AG12960">
        <v>40007257</v>
      </c>
      <c r="AL12960" t="s">
        <v>12430</v>
      </c>
      <c r="AN12960">
        <v>4803303201</v>
      </c>
      <c r="AO12960">
        <v>16</v>
      </c>
      <c r="AP12960" t="s">
        <v>12424</v>
      </c>
      <c r="AQ12960" t="s">
        <v>11408</v>
      </c>
      <c r="AR12960">
        <v>4100</v>
      </c>
      <c r="AT12960">
        <v>0</v>
      </c>
      <c r="AV12960" t="s">
        <v>20502</v>
      </c>
      <c r="AW12960">
        <v>116100</v>
      </c>
    </row>
    <row r="12961" spans="1:49" x14ac:dyDescent="0.25">
      <c r="A12961">
        <v>4100</v>
      </c>
      <c r="B12961">
        <v>30080</v>
      </c>
      <c r="C12961">
        <v>4040</v>
      </c>
      <c r="D12961">
        <v>410</v>
      </c>
      <c r="E12961" s="124" t="s">
        <v>7035</v>
      </c>
      <c r="F12961" t="str">
        <f t="shared" si="278"/>
        <v>USPSU.S.P.S. - KNOXVILLE</v>
      </c>
      <c r="G12961" s="151" t="str">
        <f t="shared" si="279"/>
        <v>USPS</v>
      </c>
      <c r="H12961" s="149" t="s">
        <v>9400</v>
      </c>
      <c r="I12961">
        <v>40000409</v>
      </c>
      <c r="K12961" t="s">
        <v>26892</v>
      </c>
      <c r="L12961" t="s">
        <v>15585</v>
      </c>
      <c r="M12961" t="s">
        <v>12703</v>
      </c>
      <c r="N12961" t="s">
        <v>26893</v>
      </c>
      <c r="Q12961" t="s">
        <v>12415</v>
      </c>
      <c r="R12961" t="s">
        <v>12416</v>
      </c>
      <c r="S12961" t="s">
        <v>26894</v>
      </c>
      <c r="U12961" t="s">
        <v>12418</v>
      </c>
      <c r="V12961">
        <v>21</v>
      </c>
      <c r="W12961">
        <v>11</v>
      </c>
      <c r="X12961">
        <v>1</v>
      </c>
      <c r="Y12961" t="s">
        <v>12419</v>
      </c>
      <c r="Z12961" t="s">
        <v>12420</v>
      </c>
      <c r="AA12961" t="s">
        <v>12421</v>
      </c>
      <c r="AB12961" t="s">
        <v>12430</v>
      </c>
      <c r="AC12961">
        <v>2</v>
      </c>
      <c r="AD12961" s="123">
        <v>39111</v>
      </c>
      <c r="AE12961" t="s">
        <v>12423</v>
      </c>
      <c r="AG12961">
        <v>40000409</v>
      </c>
      <c r="AL12961" t="s">
        <v>12430</v>
      </c>
      <c r="AN12961">
        <v>4309304001</v>
      </c>
      <c r="AO12961">
        <v>16</v>
      </c>
      <c r="AP12961" t="s">
        <v>12424</v>
      </c>
      <c r="AQ12961" t="s">
        <v>11408</v>
      </c>
      <c r="AR12961">
        <v>4100</v>
      </c>
      <c r="AT12961">
        <v>2005</v>
      </c>
      <c r="AV12961" t="s">
        <v>20502</v>
      </c>
      <c r="AW12961">
        <v>116100</v>
      </c>
    </row>
    <row r="12962" spans="1:49" x14ac:dyDescent="0.25">
      <c r="A12962">
        <v>4100</v>
      </c>
      <c r="B12962">
        <v>30080</v>
      </c>
      <c r="C12962">
        <v>4040</v>
      </c>
      <c r="D12962">
        <v>410</v>
      </c>
      <c r="E12962" s="124" t="s">
        <v>7035</v>
      </c>
      <c r="F12962" t="str">
        <f t="shared" si="278"/>
        <v>USPSU.S.P.S. - LINTHICUM HEIGHTS</v>
      </c>
      <c r="G12962" s="151" t="str">
        <f t="shared" si="279"/>
        <v>USPS</v>
      </c>
      <c r="H12962" s="149" t="s">
        <v>9405</v>
      </c>
      <c r="I12962">
        <v>40000462</v>
      </c>
      <c r="J12962" t="s">
        <v>26895</v>
      </c>
      <c r="K12962" t="s">
        <v>26896</v>
      </c>
      <c r="L12962" t="s">
        <v>26897</v>
      </c>
      <c r="M12962" t="s">
        <v>13125</v>
      </c>
      <c r="N12962">
        <v>21090</v>
      </c>
      <c r="Q12962" t="s">
        <v>12415</v>
      </c>
      <c r="R12962" t="s">
        <v>12416</v>
      </c>
      <c r="S12962" t="s">
        <v>26898</v>
      </c>
      <c r="U12962" t="s">
        <v>12418</v>
      </c>
      <c r="V12962">
        <v>21</v>
      </c>
      <c r="W12962">
        <v>11</v>
      </c>
      <c r="X12962">
        <v>1</v>
      </c>
      <c r="Y12962" t="s">
        <v>12419</v>
      </c>
      <c r="Z12962" t="s">
        <v>12420</v>
      </c>
      <c r="AA12962" t="s">
        <v>12421</v>
      </c>
      <c r="AB12962" t="s">
        <v>12430</v>
      </c>
      <c r="AC12962">
        <v>2</v>
      </c>
      <c r="AD12962" s="123">
        <v>39111</v>
      </c>
      <c r="AE12962" t="s">
        <v>12423</v>
      </c>
      <c r="AG12962">
        <v>40000462</v>
      </c>
      <c r="AL12962" t="s">
        <v>12430</v>
      </c>
      <c r="AN12962">
        <v>2100307501</v>
      </c>
      <c r="AO12962">
        <v>16</v>
      </c>
      <c r="AP12962" t="s">
        <v>12424</v>
      </c>
      <c r="AQ12962" t="s">
        <v>11408</v>
      </c>
      <c r="AR12962">
        <v>4100</v>
      </c>
      <c r="AT12962">
        <v>2005</v>
      </c>
      <c r="AV12962" t="s">
        <v>20502</v>
      </c>
      <c r="AW12962">
        <v>116100</v>
      </c>
    </row>
    <row r="12963" spans="1:49" x14ac:dyDescent="0.25">
      <c r="A12963">
        <v>4100</v>
      </c>
      <c r="B12963">
        <v>30080</v>
      </c>
      <c r="C12963">
        <v>4040</v>
      </c>
      <c r="D12963">
        <v>410</v>
      </c>
      <c r="E12963" s="124" t="s">
        <v>7035</v>
      </c>
      <c r="F12963" t="str">
        <f t="shared" si="278"/>
        <v>USPSU.S.P.S. - LOS ANGELES</v>
      </c>
      <c r="G12963" s="151" t="str">
        <f t="shared" si="279"/>
        <v>USPS</v>
      </c>
      <c r="H12963" s="149" t="s">
        <v>9407</v>
      </c>
      <c r="I12963">
        <v>40006954</v>
      </c>
      <c r="J12963" t="s">
        <v>26899</v>
      </c>
      <c r="K12963" t="s">
        <v>26900</v>
      </c>
      <c r="L12963" t="s">
        <v>15620</v>
      </c>
      <c r="M12963" t="s">
        <v>13237</v>
      </c>
      <c r="N12963" t="s">
        <v>26901</v>
      </c>
      <c r="Q12963" t="s">
        <v>12415</v>
      </c>
      <c r="R12963" t="s">
        <v>12416</v>
      </c>
      <c r="S12963" t="s">
        <v>26902</v>
      </c>
      <c r="U12963" t="s">
        <v>12418</v>
      </c>
      <c r="V12963">
        <v>21</v>
      </c>
      <c r="W12963">
        <v>11</v>
      </c>
      <c r="X12963">
        <v>1</v>
      </c>
      <c r="Y12963" t="s">
        <v>12419</v>
      </c>
      <c r="Z12963" t="s">
        <v>12420</v>
      </c>
      <c r="AA12963" t="s">
        <v>12429</v>
      </c>
      <c r="AB12963" t="s">
        <v>12430</v>
      </c>
      <c r="AC12963">
        <v>2</v>
      </c>
      <c r="AD12963" s="123">
        <v>41260</v>
      </c>
      <c r="AE12963" t="s">
        <v>12431</v>
      </c>
      <c r="AG12963">
        <v>40006954</v>
      </c>
      <c r="AL12963" t="s">
        <v>12430</v>
      </c>
      <c r="AN12963">
        <v>503719001</v>
      </c>
      <c r="AO12963">
        <v>16</v>
      </c>
      <c r="AP12963" t="s">
        <v>12424</v>
      </c>
      <c r="AQ12963" t="s">
        <v>11408</v>
      </c>
      <c r="AR12963">
        <v>4100</v>
      </c>
      <c r="AT12963">
        <v>0</v>
      </c>
      <c r="AV12963" t="s">
        <v>20502</v>
      </c>
      <c r="AW12963">
        <v>116100</v>
      </c>
    </row>
    <row r="12964" spans="1:49" x14ac:dyDescent="0.25">
      <c r="A12964">
        <v>4100</v>
      </c>
      <c r="B12964">
        <v>30080</v>
      </c>
      <c r="C12964">
        <v>4040</v>
      </c>
      <c r="D12964">
        <v>410</v>
      </c>
      <c r="E12964" s="124" t="s">
        <v>7035</v>
      </c>
      <c r="F12964" t="str">
        <f t="shared" si="278"/>
        <v>USPSU.S.P.S. - LOS ANGELES, CA</v>
      </c>
      <c r="G12964" s="151" t="str">
        <f t="shared" si="279"/>
        <v>USPS</v>
      </c>
      <c r="H12964" s="149" t="s">
        <v>9408</v>
      </c>
      <c r="I12964">
        <v>40001578</v>
      </c>
      <c r="J12964" t="s">
        <v>26903</v>
      </c>
      <c r="K12964" t="s">
        <v>26904</v>
      </c>
      <c r="L12964" t="s">
        <v>15620</v>
      </c>
      <c r="M12964" t="s">
        <v>13237</v>
      </c>
      <c r="N12964" t="s">
        <v>26905</v>
      </c>
      <c r="Q12964" t="s">
        <v>12415</v>
      </c>
      <c r="R12964" t="s">
        <v>12416</v>
      </c>
      <c r="S12964" t="s">
        <v>26906</v>
      </c>
      <c r="U12964" t="s">
        <v>12418</v>
      </c>
      <c r="V12964">
        <v>21</v>
      </c>
      <c r="W12964">
        <v>11</v>
      </c>
      <c r="X12964">
        <v>1</v>
      </c>
      <c r="Y12964" t="s">
        <v>12419</v>
      </c>
      <c r="Z12964" t="s">
        <v>12420</v>
      </c>
      <c r="AA12964" t="s">
        <v>12421</v>
      </c>
      <c r="AB12964" t="s">
        <v>12430</v>
      </c>
      <c r="AC12964">
        <v>2</v>
      </c>
      <c r="AD12964" s="123">
        <v>39111</v>
      </c>
      <c r="AE12964" t="s">
        <v>12423</v>
      </c>
      <c r="AG12964">
        <v>40001578</v>
      </c>
      <c r="AL12964" t="s">
        <v>12430</v>
      </c>
      <c r="AN12964">
        <v>503719001</v>
      </c>
      <c r="AO12964">
        <v>16</v>
      </c>
      <c r="AP12964" t="s">
        <v>12424</v>
      </c>
      <c r="AQ12964" t="s">
        <v>11408</v>
      </c>
      <c r="AR12964">
        <v>4100</v>
      </c>
      <c r="AT12964">
        <v>2005</v>
      </c>
      <c r="AV12964" t="s">
        <v>20502</v>
      </c>
      <c r="AW12964">
        <v>116100</v>
      </c>
    </row>
    <row r="12965" spans="1:49" x14ac:dyDescent="0.25">
      <c r="A12965">
        <v>4100</v>
      </c>
      <c r="B12965">
        <v>30080</v>
      </c>
      <c r="C12965">
        <v>4040</v>
      </c>
      <c r="D12965">
        <v>410</v>
      </c>
      <c r="E12965" s="124" t="s">
        <v>7035</v>
      </c>
      <c r="F12965" t="str">
        <f t="shared" si="278"/>
        <v>USPSU.S.P.S. - MEMPHIS BULK</v>
      </c>
      <c r="G12965" s="151" t="str">
        <f t="shared" si="279"/>
        <v>USPS</v>
      </c>
      <c r="H12965" s="149" t="s">
        <v>9412</v>
      </c>
      <c r="I12965">
        <v>40001135</v>
      </c>
      <c r="J12965" t="s">
        <v>26907</v>
      </c>
      <c r="K12965" t="s">
        <v>26908</v>
      </c>
      <c r="L12965" t="s">
        <v>14079</v>
      </c>
      <c r="M12965" t="s">
        <v>12703</v>
      </c>
      <c r="N12965" t="s">
        <v>26909</v>
      </c>
      <c r="Q12965" t="s">
        <v>12415</v>
      </c>
      <c r="R12965" t="s">
        <v>12416</v>
      </c>
      <c r="S12965">
        <v>9019477507</v>
      </c>
      <c r="U12965" t="s">
        <v>12418</v>
      </c>
      <c r="V12965">
        <v>21</v>
      </c>
      <c r="W12965">
        <v>11</v>
      </c>
      <c r="X12965">
        <v>1</v>
      </c>
      <c r="Y12965" t="s">
        <v>12419</v>
      </c>
      <c r="Z12965" t="s">
        <v>12420</v>
      </c>
      <c r="AA12965" t="s">
        <v>12421</v>
      </c>
      <c r="AB12965" t="s">
        <v>12430</v>
      </c>
      <c r="AC12965">
        <v>2</v>
      </c>
      <c r="AD12965" s="123">
        <v>39111</v>
      </c>
      <c r="AE12965" t="s">
        <v>12423</v>
      </c>
      <c r="AG12965">
        <v>40001135</v>
      </c>
      <c r="AL12965" t="s">
        <v>12430</v>
      </c>
      <c r="AN12965">
        <v>4315705601</v>
      </c>
      <c r="AO12965">
        <v>16</v>
      </c>
      <c r="AP12965" t="s">
        <v>12424</v>
      </c>
      <c r="AQ12965" t="s">
        <v>11408</v>
      </c>
      <c r="AR12965">
        <v>4100</v>
      </c>
      <c r="AT12965">
        <v>2005</v>
      </c>
      <c r="AV12965" t="s">
        <v>20502</v>
      </c>
      <c r="AW12965">
        <v>116100</v>
      </c>
    </row>
    <row r="12966" spans="1:49" x14ac:dyDescent="0.25">
      <c r="A12966">
        <v>4100</v>
      </c>
      <c r="B12966">
        <v>30080</v>
      </c>
      <c r="C12966">
        <v>4040</v>
      </c>
      <c r="D12966">
        <v>410</v>
      </c>
      <c r="E12966" s="124" t="s">
        <v>7035</v>
      </c>
      <c r="F12966" t="str">
        <f t="shared" si="278"/>
        <v>USPSU.S.P.S. - MERRIFIELD</v>
      </c>
      <c r="G12966" s="151" t="str">
        <f t="shared" si="279"/>
        <v>USPS</v>
      </c>
      <c r="H12966" s="149" t="s">
        <v>9413</v>
      </c>
      <c r="I12966">
        <v>40000372</v>
      </c>
      <c r="K12966" t="s">
        <v>26910</v>
      </c>
      <c r="L12966" t="s">
        <v>26911</v>
      </c>
      <c r="M12966" t="s">
        <v>16547</v>
      </c>
      <c r="N12966" t="s">
        <v>26912</v>
      </c>
      <c r="Q12966" t="s">
        <v>12415</v>
      </c>
      <c r="R12966" t="s">
        <v>12416</v>
      </c>
      <c r="S12966" t="s">
        <v>12892</v>
      </c>
      <c r="U12966" t="s">
        <v>12418</v>
      </c>
      <c r="V12966">
        <v>21</v>
      </c>
      <c r="W12966">
        <v>11</v>
      </c>
      <c r="X12966">
        <v>1</v>
      </c>
      <c r="Y12966" t="s">
        <v>12419</v>
      </c>
      <c r="Z12966" t="s">
        <v>12420</v>
      </c>
      <c r="AA12966" t="s">
        <v>12421</v>
      </c>
      <c r="AB12966" t="s">
        <v>12430</v>
      </c>
      <c r="AC12966">
        <v>2</v>
      </c>
      <c r="AD12966" s="123">
        <v>39111</v>
      </c>
      <c r="AE12966" t="s">
        <v>12423</v>
      </c>
      <c r="AG12966">
        <v>40000372</v>
      </c>
      <c r="AL12966" t="s">
        <v>12430</v>
      </c>
      <c r="AN12966">
        <v>4705912901</v>
      </c>
      <c r="AO12966">
        <v>16</v>
      </c>
      <c r="AP12966" t="s">
        <v>12424</v>
      </c>
      <c r="AQ12966" t="s">
        <v>11408</v>
      </c>
      <c r="AR12966">
        <v>4100</v>
      </c>
      <c r="AT12966">
        <v>0</v>
      </c>
      <c r="AV12966" t="s">
        <v>20502</v>
      </c>
      <c r="AW12966">
        <v>116100</v>
      </c>
    </row>
    <row r="12967" spans="1:49" x14ac:dyDescent="0.25">
      <c r="A12967">
        <v>4100</v>
      </c>
      <c r="B12967">
        <v>30080</v>
      </c>
      <c r="C12967">
        <v>4040</v>
      </c>
      <c r="D12967">
        <v>410</v>
      </c>
      <c r="E12967" s="124" t="s">
        <v>7035</v>
      </c>
      <c r="F12967" t="str">
        <f t="shared" si="278"/>
        <v>USPSU.S.P.S. - MIAMI</v>
      </c>
      <c r="G12967" s="151" t="str">
        <f t="shared" si="279"/>
        <v>USPS</v>
      </c>
      <c r="H12967" s="149" t="s">
        <v>9414</v>
      </c>
      <c r="I12967">
        <v>40001354</v>
      </c>
      <c r="K12967" t="s">
        <v>26913</v>
      </c>
      <c r="L12967" t="s">
        <v>14008</v>
      </c>
      <c r="M12967" t="s">
        <v>12735</v>
      </c>
      <c r="N12967">
        <v>33112</v>
      </c>
      <c r="Q12967" t="s">
        <v>12415</v>
      </c>
      <c r="R12967" t="s">
        <v>12416</v>
      </c>
      <c r="S12967" t="s">
        <v>26914</v>
      </c>
      <c r="U12967" t="s">
        <v>12418</v>
      </c>
      <c r="V12967">
        <v>21</v>
      </c>
      <c r="W12967">
        <v>11</v>
      </c>
      <c r="X12967">
        <v>1</v>
      </c>
      <c r="Y12967" t="s">
        <v>12419</v>
      </c>
      <c r="Z12967" t="s">
        <v>12420</v>
      </c>
      <c r="AA12967" t="s">
        <v>12421</v>
      </c>
      <c r="AB12967" t="s">
        <v>12430</v>
      </c>
      <c r="AC12967">
        <v>2</v>
      </c>
      <c r="AD12967" s="123">
        <v>39111</v>
      </c>
      <c r="AE12967" t="s">
        <v>12423</v>
      </c>
      <c r="AG12967">
        <v>40001354</v>
      </c>
      <c r="AL12967" t="s">
        <v>12430</v>
      </c>
      <c r="AN12967">
        <v>1002509201</v>
      </c>
      <c r="AO12967">
        <v>16</v>
      </c>
      <c r="AP12967" t="s">
        <v>12424</v>
      </c>
      <c r="AQ12967" t="s">
        <v>11408</v>
      </c>
      <c r="AR12967">
        <v>4100</v>
      </c>
      <c r="AT12967">
        <v>2005</v>
      </c>
      <c r="AV12967" t="s">
        <v>20502</v>
      </c>
      <c r="AW12967">
        <v>116100</v>
      </c>
    </row>
    <row r="12968" spans="1:49" x14ac:dyDescent="0.25">
      <c r="A12968">
        <v>4100</v>
      </c>
      <c r="B12968">
        <v>30080</v>
      </c>
      <c r="C12968">
        <v>4040</v>
      </c>
      <c r="D12968">
        <v>410</v>
      </c>
      <c r="E12968" s="124" t="s">
        <v>7035</v>
      </c>
      <c r="F12968" t="str">
        <f t="shared" si="278"/>
        <v>USPSU.S.P.S. - MOBILE</v>
      </c>
      <c r="G12968" s="151" t="str">
        <f t="shared" si="279"/>
        <v>USPS</v>
      </c>
      <c r="H12968" s="149" t="s">
        <v>9415</v>
      </c>
      <c r="I12968">
        <v>40007095</v>
      </c>
      <c r="K12968" t="s">
        <v>26915</v>
      </c>
      <c r="L12968" t="s">
        <v>14129</v>
      </c>
      <c r="M12968" t="s">
        <v>12995</v>
      </c>
      <c r="N12968">
        <v>36675</v>
      </c>
      <c r="Q12968" t="s">
        <v>12415</v>
      </c>
      <c r="R12968" t="s">
        <v>12416</v>
      </c>
      <c r="U12968" t="s">
        <v>12418</v>
      </c>
      <c r="V12968">
        <v>21</v>
      </c>
      <c r="W12968">
        <v>11</v>
      </c>
      <c r="X12968">
        <v>1</v>
      </c>
      <c r="Y12968" t="s">
        <v>12419</v>
      </c>
      <c r="Z12968" t="s">
        <v>12420</v>
      </c>
      <c r="AA12968" t="s">
        <v>12429</v>
      </c>
      <c r="AB12968" t="s">
        <v>12430</v>
      </c>
      <c r="AC12968">
        <v>2</v>
      </c>
      <c r="AD12968" s="123">
        <v>41416</v>
      </c>
      <c r="AE12968" t="s">
        <v>12431</v>
      </c>
      <c r="AG12968">
        <v>40007095</v>
      </c>
      <c r="AL12968" t="s">
        <v>12430</v>
      </c>
      <c r="AN12968">
        <v>109707101</v>
      </c>
      <c r="AO12968">
        <v>16</v>
      </c>
      <c r="AP12968" t="s">
        <v>12424</v>
      </c>
      <c r="AQ12968" t="s">
        <v>11408</v>
      </c>
      <c r="AR12968">
        <v>4100</v>
      </c>
      <c r="AT12968">
        <v>0</v>
      </c>
      <c r="AV12968" t="s">
        <v>20502</v>
      </c>
      <c r="AW12968">
        <v>116100</v>
      </c>
    </row>
    <row r="12969" spans="1:49" x14ac:dyDescent="0.25">
      <c r="A12969">
        <v>4100</v>
      </c>
      <c r="B12969">
        <v>30080</v>
      </c>
      <c r="C12969">
        <v>4040</v>
      </c>
      <c r="D12969">
        <v>410</v>
      </c>
      <c r="E12969" s="124" t="s">
        <v>7035</v>
      </c>
      <c r="F12969" t="str">
        <f t="shared" si="278"/>
        <v>USPSU.S.P.S. - MORENO VALLEY</v>
      </c>
      <c r="G12969" s="151" t="str">
        <f t="shared" si="279"/>
        <v>USPS</v>
      </c>
      <c r="H12969" s="149" t="s">
        <v>9416</v>
      </c>
      <c r="I12969">
        <v>40007637</v>
      </c>
      <c r="K12969" t="s">
        <v>26916</v>
      </c>
      <c r="L12969" t="s">
        <v>26917</v>
      </c>
      <c r="M12969" t="s">
        <v>13237</v>
      </c>
      <c r="N12969">
        <v>92553</v>
      </c>
      <c r="Q12969" t="s">
        <v>12415</v>
      </c>
      <c r="R12969" t="s">
        <v>12416</v>
      </c>
      <c r="S12969" t="s">
        <v>26918</v>
      </c>
      <c r="U12969" t="s">
        <v>12418</v>
      </c>
      <c r="V12969">
        <v>21</v>
      </c>
      <c r="W12969">
        <v>11</v>
      </c>
      <c r="X12969">
        <v>1</v>
      </c>
      <c r="Y12969" t="s">
        <v>12419</v>
      </c>
      <c r="Z12969" t="s">
        <v>12420</v>
      </c>
      <c r="AA12969" t="s">
        <v>12429</v>
      </c>
      <c r="AB12969" t="s">
        <v>12430</v>
      </c>
      <c r="AC12969">
        <v>2</v>
      </c>
      <c r="AD12969" s="123">
        <v>42207</v>
      </c>
      <c r="AE12969" t="s">
        <v>12431</v>
      </c>
      <c r="AG12969">
        <v>40007637</v>
      </c>
      <c r="AL12969" t="s">
        <v>12430</v>
      </c>
      <c r="AN12969">
        <v>506584251</v>
      </c>
      <c r="AO12969">
        <v>16</v>
      </c>
      <c r="AP12969" t="s">
        <v>12424</v>
      </c>
      <c r="AQ12969" t="s">
        <v>11408</v>
      </c>
      <c r="AR12969">
        <v>4100</v>
      </c>
      <c r="AT12969">
        <v>0</v>
      </c>
      <c r="AV12969" t="s">
        <v>20502</v>
      </c>
      <c r="AW12969">
        <v>116100</v>
      </c>
    </row>
    <row r="12970" spans="1:49" x14ac:dyDescent="0.25">
      <c r="A12970">
        <v>4100</v>
      </c>
      <c r="B12970">
        <v>30080</v>
      </c>
      <c r="C12970">
        <v>4040</v>
      </c>
      <c r="D12970">
        <v>410</v>
      </c>
      <c r="E12970" s="124" t="s">
        <v>7035</v>
      </c>
      <c r="F12970" t="str">
        <f t="shared" si="278"/>
        <v>USPSU.S.P.S. - N. CHARLESTON</v>
      </c>
      <c r="G12970" s="151" t="str">
        <f t="shared" si="279"/>
        <v>USPS</v>
      </c>
      <c r="H12970" s="149" t="s">
        <v>9417</v>
      </c>
      <c r="I12970">
        <v>40007391</v>
      </c>
      <c r="J12970" t="s">
        <v>26919</v>
      </c>
      <c r="K12970" t="s">
        <v>26920</v>
      </c>
      <c r="L12970" t="s">
        <v>26921</v>
      </c>
      <c r="M12970" t="s">
        <v>47</v>
      </c>
      <c r="N12970" t="s">
        <v>26922</v>
      </c>
      <c r="Q12970" t="s">
        <v>12415</v>
      </c>
      <c r="R12970" t="s">
        <v>12416</v>
      </c>
      <c r="S12970" t="s">
        <v>26923</v>
      </c>
      <c r="U12970" t="s">
        <v>12418</v>
      </c>
      <c r="V12970">
        <v>21</v>
      </c>
      <c r="W12970">
        <v>11</v>
      </c>
      <c r="X12970">
        <v>1</v>
      </c>
      <c r="Y12970" t="s">
        <v>12419</v>
      </c>
      <c r="Z12970" t="s">
        <v>12420</v>
      </c>
      <c r="AA12970" t="s">
        <v>12429</v>
      </c>
      <c r="AB12970" t="s">
        <v>12430</v>
      </c>
      <c r="AC12970">
        <v>2</v>
      </c>
      <c r="AD12970" s="123">
        <v>41836</v>
      </c>
      <c r="AE12970" t="s">
        <v>12431</v>
      </c>
      <c r="AG12970">
        <v>40007391</v>
      </c>
      <c r="AL12970" t="s">
        <v>12430</v>
      </c>
      <c r="AN12970">
        <v>4101908601</v>
      </c>
      <c r="AO12970">
        <v>16</v>
      </c>
      <c r="AP12970" t="s">
        <v>12424</v>
      </c>
      <c r="AQ12970" t="s">
        <v>11408</v>
      </c>
      <c r="AR12970">
        <v>4100</v>
      </c>
      <c r="AT12970">
        <v>0</v>
      </c>
      <c r="AV12970" t="s">
        <v>20502</v>
      </c>
      <c r="AW12970">
        <v>116100</v>
      </c>
    </row>
    <row r="12971" spans="1:49" x14ac:dyDescent="0.25">
      <c r="A12971">
        <v>4100</v>
      </c>
      <c r="B12971">
        <v>30080</v>
      </c>
      <c r="C12971">
        <v>4040</v>
      </c>
      <c r="D12971">
        <v>410</v>
      </c>
      <c r="E12971" s="124" t="s">
        <v>7035</v>
      </c>
      <c r="F12971" t="str">
        <f t="shared" si="278"/>
        <v>USPSU.S.P.S. - NASHVILLE</v>
      </c>
      <c r="G12971" s="151" t="str">
        <f t="shared" si="279"/>
        <v>USPS</v>
      </c>
      <c r="H12971" s="149" t="s">
        <v>9419</v>
      </c>
      <c r="I12971">
        <v>40000402</v>
      </c>
      <c r="J12971" t="s">
        <v>17445</v>
      </c>
      <c r="K12971" t="s">
        <v>26924</v>
      </c>
      <c r="L12971" t="s">
        <v>12702</v>
      </c>
      <c r="M12971" t="s">
        <v>12703</v>
      </c>
      <c r="N12971" t="s">
        <v>26925</v>
      </c>
      <c r="Q12971" t="s">
        <v>12415</v>
      </c>
      <c r="R12971" t="s">
        <v>12416</v>
      </c>
      <c r="S12971" t="s">
        <v>26926</v>
      </c>
      <c r="U12971" t="s">
        <v>12418</v>
      </c>
      <c r="V12971">
        <v>21</v>
      </c>
      <c r="W12971">
        <v>11</v>
      </c>
      <c r="X12971">
        <v>1</v>
      </c>
      <c r="Y12971" t="s">
        <v>12419</v>
      </c>
      <c r="Z12971" t="s">
        <v>12420</v>
      </c>
      <c r="AA12971" t="s">
        <v>12421</v>
      </c>
      <c r="AB12971" t="s">
        <v>12430</v>
      </c>
      <c r="AC12971">
        <v>2</v>
      </c>
      <c r="AD12971" s="123">
        <v>39111</v>
      </c>
      <c r="AE12971" t="s">
        <v>12423</v>
      </c>
      <c r="AG12971">
        <v>40000402</v>
      </c>
      <c r="AL12971" t="s">
        <v>12430</v>
      </c>
      <c r="AN12971">
        <v>4303706201</v>
      </c>
      <c r="AO12971">
        <v>16</v>
      </c>
      <c r="AP12971" t="s">
        <v>12424</v>
      </c>
      <c r="AQ12971" t="s">
        <v>11408</v>
      </c>
      <c r="AR12971">
        <v>4100</v>
      </c>
      <c r="AT12971">
        <v>2005</v>
      </c>
      <c r="AV12971" t="s">
        <v>20502</v>
      </c>
      <c r="AW12971">
        <v>116100</v>
      </c>
    </row>
    <row r="12972" spans="1:49" x14ac:dyDescent="0.25">
      <c r="A12972">
        <v>4100</v>
      </c>
      <c r="B12972">
        <v>30080</v>
      </c>
      <c r="C12972">
        <v>4040</v>
      </c>
      <c r="D12972">
        <v>410</v>
      </c>
      <c r="E12972" s="124" t="s">
        <v>7035</v>
      </c>
      <c r="F12972" t="str">
        <f t="shared" si="278"/>
        <v>USPSU.S.P.S. - NORFOLK, VA</v>
      </c>
      <c r="G12972" s="151" t="str">
        <f t="shared" si="279"/>
        <v>USPS</v>
      </c>
      <c r="H12972" s="149" t="s">
        <v>9421</v>
      </c>
      <c r="I12972">
        <v>40000566</v>
      </c>
      <c r="K12972" t="s">
        <v>26927</v>
      </c>
      <c r="L12972" t="s">
        <v>16960</v>
      </c>
      <c r="M12972" t="s">
        <v>16547</v>
      </c>
      <c r="N12972" t="s">
        <v>26928</v>
      </c>
      <c r="Q12972" t="s">
        <v>12415</v>
      </c>
      <c r="R12972" t="s">
        <v>12416</v>
      </c>
      <c r="S12972" t="s">
        <v>26929</v>
      </c>
      <c r="U12972" t="s">
        <v>12418</v>
      </c>
      <c r="V12972">
        <v>21</v>
      </c>
      <c r="W12972">
        <v>11</v>
      </c>
      <c r="X12972">
        <v>1</v>
      </c>
      <c r="Y12972" t="s">
        <v>12419</v>
      </c>
      <c r="Z12972" t="s">
        <v>12420</v>
      </c>
      <c r="AA12972" t="s">
        <v>12421</v>
      </c>
      <c r="AB12972" t="s">
        <v>12430</v>
      </c>
      <c r="AC12972">
        <v>2</v>
      </c>
      <c r="AD12972" s="123">
        <v>39111</v>
      </c>
      <c r="AE12972" t="s">
        <v>12423</v>
      </c>
      <c r="AG12972">
        <v>40000566</v>
      </c>
      <c r="AL12972" t="s">
        <v>12430</v>
      </c>
      <c r="AN12972">
        <v>4771004401</v>
      </c>
      <c r="AO12972">
        <v>16</v>
      </c>
      <c r="AP12972" t="s">
        <v>12424</v>
      </c>
      <c r="AQ12972" t="s">
        <v>11408</v>
      </c>
      <c r="AR12972">
        <v>4100</v>
      </c>
      <c r="AT12972">
        <v>2005</v>
      </c>
      <c r="AV12972" t="s">
        <v>20502</v>
      </c>
      <c r="AW12972">
        <v>116100</v>
      </c>
    </row>
    <row r="12973" spans="1:49" x14ac:dyDescent="0.25">
      <c r="A12973">
        <v>4100</v>
      </c>
      <c r="B12973">
        <v>30080</v>
      </c>
      <c r="C12973">
        <v>4040</v>
      </c>
      <c r="D12973">
        <v>410</v>
      </c>
      <c r="E12973" s="124" t="s">
        <v>7035</v>
      </c>
      <c r="F12973" t="str">
        <f t="shared" si="278"/>
        <v>USPSU.S.P.S. - NORMAN</v>
      </c>
      <c r="G12973" s="151" t="str">
        <f t="shared" si="279"/>
        <v>USPS</v>
      </c>
      <c r="H12973" s="149" t="s">
        <v>9422</v>
      </c>
      <c r="I12973">
        <v>40001410</v>
      </c>
      <c r="J12973" t="s">
        <v>26930</v>
      </c>
      <c r="K12973" t="s">
        <v>26931</v>
      </c>
      <c r="L12973" t="s">
        <v>26932</v>
      </c>
      <c r="M12973" t="s">
        <v>17533</v>
      </c>
      <c r="N12973" t="s">
        <v>26933</v>
      </c>
      <c r="O12973">
        <v>1600</v>
      </c>
      <c r="P12973" t="s">
        <v>26934</v>
      </c>
      <c r="Q12973" t="s">
        <v>12415</v>
      </c>
      <c r="R12973" t="s">
        <v>12416</v>
      </c>
      <c r="S12973" t="s">
        <v>26935</v>
      </c>
      <c r="U12973" t="s">
        <v>12418</v>
      </c>
      <c r="V12973">
        <v>21</v>
      </c>
      <c r="W12973">
        <v>11</v>
      </c>
      <c r="X12973">
        <v>1</v>
      </c>
      <c r="Y12973" t="s">
        <v>12419</v>
      </c>
      <c r="Z12973" t="s">
        <v>12420</v>
      </c>
      <c r="AA12973" t="s">
        <v>12421</v>
      </c>
      <c r="AB12973" t="s">
        <v>12430</v>
      </c>
      <c r="AC12973">
        <v>2</v>
      </c>
      <c r="AD12973" s="123">
        <v>39111</v>
      </c>
      <c r="AE12973" t="s">
        <v>12423</v>
      </c>
      <c r="AG12973">
        <v>40001410</v>
      </c>
      <c r="AL12973" t="s">
        <v>12430</v>
      </c>
      <c r="AN12973">
        <v>3702705201</v>
      </c>
      <c r="AO12973">
        <v>16</v>
      </c>
      <c r="AP12973" t="s">
        <v>12424</v>
      </c>
      <c r="AQ12973" t="s">
        <v>11408</v>
      </c>
      <c r="AR12973">
        <v>4100</v>
      </c>
      <c r="AT12973">
        <v>0</v>
      </c>
      <c r="AV12973" t="s">
        <v>20502</v>
      </c>
      <c r="AW12973">
        <v>116100</v>
      </c>
    </row>
    <row r="12974" spans="1:49" x14ac:dyDescent="0.25">
      <c r="A12974">
        <v>4100</v>
      </c>
      <c r="B12974">
        <v>30080</v>
      </c>
      <c r="C12974">
        <v>4040</v>
      </c>
      <c r="D12974">
        <v>410</v>
      </c>
      <c r="E12974" s="124" t="s">
        <v>7035</v>
      </c>
      <c r="F12974" t="str">
        <f t="shared" si="278"/>
        <v>USPSU.S.P.S. - OAK CREEK</v>
      </c>
      <c r="G12974" s="151" t="str">
        <f t="shared" si="279"/>
        <v>USPS</v>
      </c>
      <c r="H12974" s="149" t="s">
        <v>9423</v>
      </c>
      <c r="I12974">
        <v>40008985</v>
      </c>
      <c r="J12974" t="s">
        <v>17445</v>
      </c>
      <c r="K12974" t="s">
        <v>26936</v>
      </c>
      <c r="L12974" t="s">
        <v>23605</v>
      </c>
      <c r="M12974" t="s">
        <v>14186</v>
      </c>
      <c r="N12974" t="s">
        <v>26937</v>
      </c>
      <c r="Q12974" t="s">
        <v>12415</v>
      </c>
      <c r="R12974" t="s">
        <v>12416</v>
      </c>
      <c r="S12974" t="s">
        <v>26938</v>
      </c>
      <c r="U12974" t="s">
        <v>12418</v>
      </c>
      <c r="W12974">
        <v>11</v>
      </c>
      <c r="X12974">
        <v>1</v>
      </c>
      <c r="Y12974" t="s">
        <v>12419</v>
      </c>
      <c r="Z12974" t="s">
        <v>12420</v>
      </c>
      <c r="AA12974" t="s">
        <v>12485</v>
      </c>
      <c r="AB12974" t="s">
        <v>12430</v>
      </c>
      <c r="AC12974">
        <v>2</v>
      </c>
      <c r="AD12974" s="123">
        <v>44153</v>
      </c>
      <c r="AE12974" t="s">
        <v>12528</v>
      </c>
      <c r="AG12974">
        <v>40008985</v>
      </c>
      <c r="AL12974" t="s">
        <v>12430</v>
      </c>
      <c r="AN12974">
        <v>5007908101</v>
      </c>
      <c r="AO12974">
        <v>16</v>
      </c>
      <c r="AP12974" t="s">
        <v>12424</v>
      </c>
      <c r="AQ12974" t="s">
        <v>11408</v>
      </c>
      <c r="AR12974">
        <v>4100</v>
      </c>
      <c r="AT12974">
        <v>0</v>
      </c>
      <c r="AV12974" t="s">
        <v>9336</v>
      </c>
      <c r="AW12974">
        <v>116100</v>
      </c>
    </row>
    <row r="12975" spans="1:49" x14ac:dyDescent="0.25">
      <c r="A12975">
        <v>4100</v>
      </c>
      <c r="B12975">
        <v>30080</v>
      </c>
      <c r="C12975">
        <v>4040</v>
      </c>
      <c r="D12975">
        <v>410</v>
      </c>
      <c r="E12975" s="124" t="s">
        <v>7035</v>
      </c>
      <c r="F12975" t="str">
        <f t="shared" si="278"/>
        <v>USPSU.S.P.S. - OKLAHOMA CITY ANNEX</v>
      </c>
      <c r="G12975" s="151" t="str">
        <f t="shared" si="279"/>
        <v>USPS</v>
      </c>
      <c r="H12975" s="149" t="s">
        <v>9425</v>
      </c>
      <c r="I12975">
        <v>40001460</v>
      </c>
      <c r="K12975" t="s">
        <v>26939</v>
      </c>
      <c r="L12975" t="s">
        <v>18636</v>
      </c>
      <c r="M12975" t="s">
        <v>17533</v>
      </c>
      <c r="N12975" t="s">
        <v>26940</v>
      </c>
      <c r="Q12975" t="s">
        <v>12415</v>
      </c>
      <c r="R12975" t="s">
        <v>12416</v>
      </c>
      <c r="U12975" t="s">
        <v>12418</v>
      </c>
      <c r="V12975">
        <v>21</v>
      </c>
      <c r="W12975">
        <v>11</v>
      </c>
      <c r="X12975">
        <v>1</v>
      </c>
      <c r="Y12975" t="s">
        <v>12419</v>
      </c>
      <c r="Z12975" t="s">
        <v>12420</v>
      </c>
      <c r="AA12975" t="s">
        <v>12421</v>
      </c>
      <c r="AB12975" t="s">
        <v>12430</v>
      </c>
      <c r="AC12975">
        <v>2</v>
      </c>
      <c r="AD12975" s="123">
        <v>39111</v>
      </c>
      <c r="AE12975" t="s">
        <v>12423</v>
      </c>
      <c r="AG12975">
        <v>40001460</v>
      </c>
      <c r="AL12975" t="s">
        <v>12430</v>
      </c>
      <c r="AN12975">
        <v>3710905501</v>
      </c>
      <c r="AO12975">
        <v>16</v>
      </c>
      <c r="AP12975" t="s">
        <v>12424</v>
      </c>
      <c r="AQ12975" t="s">
        <v>11408</v>
      </c>
      <c r="AR12975">
        <v>4100</v>
      </c>
      <c r="AT12975">
        <v>0</v>
      </c>
      <c r="AV12975" t="s">
        <v>20502</v>
      </c>
      <c r="AW12975">
        <v>116100</v>
      </c>
    </row>
    <row r="12976" spans="1:49" x14ac:dyDescent="0.25">
      <c r="A12976">
        <v>4100</v>
      </c>
      <c r="B12976">
        <v>30080</v>
      </c>
      <c r="C12976">
        <v>4040</v>
      </c>
      <c r="D12976">
        <v>410</v>
      </c>
      <c r="E12976" s="124" t="s">
        <v>7035</v>
      </c>
      <c r="F12976" t="str">
        <f t="shared" si="278"/>
        <v>USPSU.S.P.S. - OPA LOCKA FL</v>
      </c>
      <c r="G12976" s="151" t="str">
        <f t="shared" si="279"/>
        <v>USPS</v>
      </c>
      <c r="H12976" s="149" t="s">
        <v>9426</v>
      </c>
      <c r="I12976">
        <v>40006922</v>
      </c>
      <c r="J12976" t="s">
        <v>24835</v>
      </c>
      <c r="K12976" t="s">
        <v>26941</v>
      </c>
      <c r="L12976" t="s">
        <v>26942</v>
      </c>
      <c r="M12976" t="s">
        <v>12735</v>
      </c>
      <c r="N12976" t="s">
        <v>26943</v>
      </c>
      <c r="Q12976" t="s">
        <v>12415</v>
      </c>
      <c r="R12976" t="s">
        <v>12416</v>
      </c>
      <c r="S12976" t="s">
        <v>26944</v>
      </c>
      <c r="U12976" t="s">
        <v>12418</v>
      </c>
      <c r="V12976">
        <v>21</v>
      </c>
      <c r="W12976">
        <v>11</v>
      </c>
      <c r="X12976">
        <v>1</v>
      </c>
      <c r="Y12976" t="s">
        <v>12419</v>
      </c>
      <c r="Z12976" t="s">
        <v>12420</v>
      </c>
      <c r="AA12976" t="s">
        <v>12429</v>
      </c>
      <c r="AB12976" t="s">
        <v>12430</v>
      </c>
      <c r="AC12976">
        <v>2</v>
      </c>
      <c r="AD12976" s="123">
        <v>41198</v>
      </c>
      <c r="AE12976" t="s">
        <v>12431</v>
      </c>
      <c r="AG12976">
        <v>40006922</v>
      </c>
      <c r="AL12976" t="s">
        <v>12430</v>
      </c>
      <c r="AN12976">
        <v>1002511401</v>
      </c>
      <c r="AO12976">
        <v>16</v>
      </c>
      <c r="AP12976" t="s">
        <v>12424</v>
      </c>
      <c r="AQ12976" t="s">
        <v>11408</v>
      </c>
      <c r="AR12976">
        <v>4100</v>
      </c>
      <c r="AT12976">
        <v>0</v>
      </c>
      <c r="AV12976" t="s">
        <v>20502</v>
      </c>
      <c r="AW12976">
        <v>116100</v>
      </c>
    </row>
    <row r="12977" spans="1:49" x14ac:dyDescent="0.25">
      <c r="A12977">
        <v>4100</v>
      </c>
      <c r="B12977">
        <v>30080</v>
      </c>
      <c r="C12977">
        <v>4040</v>
      </c>
      <c r="D12977">
        <v>410</v>
      </c>
      <c r="E12977" s="124" t="s">
        <v>7035</v>
      </c>
      <c r="F12977" t="str">
        <f t="shared" si="278"/>
        <v>USPSU.S.P.S. - OSHKOSH</v>
      </c>
      <c r="G12977" s="151" t="str">
        <f t="shared" si="279"/>
        <v>USPS</v>
      </c>
      <c r="H12977" s="149" t="s">
        <v>9427</v>
      </c>
      <c r="I12977">
        <v>40007226</v>
      </c>
      <c r="J12977" t="s">
        <v>26945</v>
      </c>
      <c r="K12977" t="s">
        <v>26946</v>
      </c>
      <c r="L12977" t="s">
        <v>15248</v>
      </c>
      <c r="M12977" t="s">
        <v>14186</v>
      </c>
      <c r="N12977" t="s">
        <v>26947</v>
      </c>
      <c r="Q12977" t="s">
        <v>12415</v>
      </c>
      <c r="R12977" t="s">
        <v>12416</v>
      </c>
      <c r="U12977" t="s">
        <v>12418</v>
      </c>
      <c r="V12977">
        <v>21</v>
      </c>
      <c r="W12977">
        <v>11</v>
      </c>
      <c r="X12977">
        <v>1</v>
      </c>
      <c r="Y12977" t="s">
        <v>12419</v>
      </c>
      <c r="Z12977" t="s">
        <v>12420</v>
      </c>
      <c r="AA12977" t="s">
        <v>12429</v>
      </c>
      <c r="AB12977" t="s">
        <v>12430</v>
      </c>
      <c r="AC12977">
        <v>2</v>
      </c>
      <c r="AD12977" s="123">
        <v>41603</v>
      </c>
      <c r="AE12977" t="s">
        <v>12431</v>
      </c>
      <c r="AG12977">
        <v>40007226</v>
      </c>
      <c r="AL12977" t="s">
        <v>12430</v>
      </c>
      <c r="AN12977">
        <v>5013908501</v>
      </c>
      <c r="AO12977">
        <v>16</v>
      </c>
      <c r="AP12977" t="s">
        <v>12424</v>
      </c>
      <c r="AQ12977" t="s">
        <v>11408</v>
      </c>
      <c r="AR12977">
        <v>4100</v>
      </c>
      <c r="AT12977">
        <v>0</v>
      </c>
      <c r="AV12977" t="s">
        <v>20502</v>
      </c>
      <c r="AW12977">
        <v>116100</v>
      </c>
    </row>
    <row r="12978" spans="1:49" x14ac:dyDescent="0.25">
      <c r="A12978">
        <v>4100</v>
      </c>
      <c r="B12978">
        <v>30080</v>
      </c>
      <c r="C12978">
        <v>4040</v>
      </c>
      <c r="D12978">
        <v>410</v>
      </c>
      <c r="E12978" s="124" t="s">
        <v>7035</v>
      </c>
      <c r="F12978" t="str">
        <f t="shared" si="278"/>
        <v>USPSU.S.P.S. - PENNWOOD PLACE PDC</v>
      </c>
      <c r="G12978" s="151" t="str">
        <f t="shared" si="279"/>
        <v>USPS</v>
      </c>
      <c r="H12978" s="149" t="s">
        <v>9428</v>
      </c>
      <c r="I12978">
        <v>40001390</v>
      </c>
      <c r="K12978" t="s">
        <v>26948</v>
      </c>
      <c r="L12978" t="s">
        <v>21160</v>
      </c>
      <c r="M12978" t="s">
        <v>12560</v>
      </c>
      <c r="N12978" t="s">
        <v>26949</v>
      </c>
      <c r="Q12978" t="s">
        <v>12415</v>
      </c>
      <c r="R12978" t="s">
        <v>12416</v>
      </c>
      <c r="S12978">
        <v>7247766239</v>
      </c>
      <c r="U12978" t="s">
        <v>12418</v>
      </c>
      <c r="V12978">
        <v>21</v>
      </c>
      <c r="W12978">
        <v>11</v>
      </c>
      <c r="X12978">
        <v>1</v>
      </c>
      <c r="Y12978" t="s">
        <v>12419</v>
      </c>
      <c r="Z12978" t="s">
        <v>12420</v>
      </c>
      <c r="AA12978" t="s">
        <v>12421</v>
      </c>
      <c r="AB12978" t="s">
        <v>12430</v>
      </c>
      <c r="AC12978">
        <v>2</v>
      </c>
      <c r="AD12978" s="123">
        <v>39111</v>
      </c>
      <c r="AE12978" t="s">
        <v>12423</v>
      </c>
      <c r="AG12978">
        <v>40001390</v>
      </c>
      <c r="AL12978" t="s">
        <v>12430</v>
      </c>
      <c r="AN12978">
        <v>3901900001</v>
      </c>
      <c r="AO12978">
        <v>16</v>
      </c>
      <c r="AP12978" t="s">
        <v>12424</v>
      </c>
      <c r="AQ12978" t="s">
        <v>11408</v>
      </c>
      <c r="AR12978">
        <v>4100</v>
      </c>
      <c r="AT12978">
        <v>0</v>
      </c>
      <c r="AV12978" t="s">
        <v>20502</v>
      </c>
      <c r="AW12978">
        <v>116100</v>
      </c>
    </row>
    <row r="12979" spans="1:49" x14ac:dyDescent="0.25">
      <c r="A12979">
        <v>4100</v>
      </c>
      <c r="B12979">
        <v>30080</v>
      </c>
      <c r="C12979">
        <v>4040</v>
      </c>
      <c r="D12979">
        <v>410</v>
      </c>
      <c r="E12979" s="124" t="s">
        <v>7035</v>
      </c>
      <c r="F12979" t="str">
        <f t="shared" si="278"/>
        <v>USPSU.S.P.S. - PHIL.BULK MAIL</v>
      </c>
      <c r="G12979" s="151" t="str">
        <f t="shared" si="279"/>
        <v>USPS</v>
      </c>
      <c r="H12979" s="149" t="s">
        <v>9430</v>
      </c>
      <c r="I12979">
        <v>40001924</v>
      </c>
      <c r="J12979" t="s">
        <v>24835</v>
      </c>
      <c r="K12979" t="s">
        <v>26950</v>
      </c>
      <c r="L12979" t="s">
        <v>13408</v>
      </c>
      <c r="M12979" t="s">
        <v>12560</v>
      </c>
      <c r="N12979" t="s">
        <v>26951</v>
      </c>
      <c r="Q12979" t="s">
        <v>12415</v>
      </c>
      <c r="R12979" t="s">
        <v>12416</v>
      </c>
      <c r="S12979" t="s">
        <v>26952</v>
      </c>
      <c r="U12979" t="s">
        <v>12418</v>
      </c>
      <c r="V12979">
        <v>21</v>
      </c>
      <c r="W12979">
        <v>11</v>
      </c>
      <c r="X12979">
        <v>1</v>
      </c>
      <c r="Y12979" t="s">
        <v>12419</v>
      </c>
      <c r="Z12979" t="s">
        <v>12420</v>
      </c>
      <c r="AA12979" t="s">
        <v>12421</v>
      </c>
      <c r="AB12979" t="s">
        <v>12430</v>
      </c>
      <c r="AC12979">
        <v>2</v>
      </c>
      <c r="AD12979" s="123">
        <v>39111</v>
      </c>
      <c r="AE12979" t="s">
        <v>12423</v>
      </c>
      <c r="AG12979">
        <v>40001924</v>
      </c>
      <c r="AL12979" t="s">
        <v>12430</v>
      </c>
      <c r="AN12979">
        <v>3910130001</v>
      </c>
      <c r="AO12979">
        <v>16</v>
      </c>
      <c r="AP12979" t="s">
        <v>12424</v>
      </c>
      <c r="AQ12979" t="s">
        <v>11408</v>
      </c>
      <c r="AR12979">
        <v>4100</v>
      </c>
      <c r="AT12979">
        <v>0</v>
      </c>
      <c r="AV12979" t="s">
        <v>20502</v>
      </c>
      <c r="AW12979">
        <v>116100</v>
      </c>
    </row>
    <row r="12980" spans="1:49" x14ac:dyDescent="0.25">
      <c r="A12980">
        <v>4100</v>
      </c>
      <c r="B12980">
        <v>30080</v>
      </c>
      <c r="C12980">
        <v>4040</v>
      </c>
      <c r="D12980">
        <v>410</v>
      </c>
      <c r="E12980" s="124" t="s">
        <v>7035</v>
      </c>
      <c r="F12980" t="str">
        <f t="shared" si="278"/>
        <v>USPSU.S.P.S. - PHILADELPHIA P &amp; DC</v>
      </c>
      <c r="G12980" s="151" t="str">
        <f t="shared" si="279"/>
        <v>USPS</v>
      </c>
      <c r="H12980" s="149" t="s">
        <v>9431</v>
      </c>
      <c r="I12980">
        <v>40003921</v>
      </c>
      <c r="J12980" t="s">
        <v>26953</v>
      </c>
      <c r="K12980" t="s">
        <v>26954</v>
      </c>
      <c r="L12980" t="s">
        <v>13408</v>
      </c>
      <c r="M12980" t="s">
        <v>12560</v>
      </c>
      <c r="N12980">
        <v>19176</v>
      </c>
      <c r="Q12980" t="s">
        <v>12415</v>
      </c>
      <c r="R12980" t="s">
        <v>12416</v>
      </c>
      <c r="S12980" t="s">
        <v>26955</v>
      </c>
      <c r="U12980" t="s">
        <v>12418</v>
      </c>
      <c r="V12980">
        <v>21</v>
      </c>
      <c r="W12980">
        <v>11</v>
      </c>
      <c r="X12980">
        <v>1</v>
      </c>
      <c r="Y12980" t="s">
        <v>12419</v>
      </c>
      <c r="Z12980" t="s">
        <v>12420</v>
      </c>
      <c r="AA12980" t="s">
        <v>12421</v>
      </c>
      <c r="AB12980" t="s">
        <v>12430</v>
      </c>
      <c r="AC12980">
        <v>2</v>
      </c>
      <c r="AD12980" s="123">
        <v>39111</v>
      </c>
      <c r="AE12980" t="s">
        <v>12423</v>
      </c>
      <c r="AG12980">
        <v>40003921</v>
      </c>
      <c r="AL12980" t="s">
        <v>12430</v>
      </c>
      <c r="AN12980">
        <v>3910130001</v>
      </c>
      <c r="AO12980">
        <v>16</v>
      </c>
      <c r="AP12980" t="s">
        <v>12424</v>
      </c>
      <c r="AQ12980" t="s">
        <v>11408</v>
      </c>
      <c r="AR12980">
        <v>4100</v>
      </c>
      <c r="AT12980">
        <v>2005</v>
      </c>
      <c r="AV12980" t="s">
        <v>20502</v>
      </c>
      <c r="AW12980">
        <v>116100</v>
      </c>
    </row>
    <row r="12981" spans="1:49" x14ac:dyDescent="0.25">
      <c r="A12981">
        <v>4100</v>
      </c>
      <c r="B12981">
        <v>30080</v>
      </c>
      <c r="C12981">
        <v>4040</v>
      </c>
      <c r="D12981">
        <v>410</v>
      </c>
      <c r="E12981" s="124" t="s">
        <v>7035</v>
      </c>
      <c r="F12981" t="str">
        <f t="shared" si="278"/>
        <v>USPSU.S.P.S. - PROVIDENCE</v>
      </c>
      <c r="G12981" s="151" t="str">
        <f t="shared" si="279"/>
        <v>USPS</v>
      </c>
      <c r="H12981" s="149" t="s">
        <v>9432</v>
      </c>
      <c r="I12981">
        <v>40008510</v>
      </c>
      <c r="K12981" t="s">
        <v>26956</v>
      </c>
      <c r="L12981" t="s">
        <v>25440</v>
      </c>
      <c r="M12981" t="s">
        <v>20623</v>
      </c>
      <c r="N12981">
        <v>2904</v>
      </c>
      <c r="Q12981" t="s">
        <v>12415</v>
      </c>
      <c r="R12981" t="s">
        <v>12416</v>
      </c>
      <c r="S12981" t="s">
        <v>26957</v>
      </c>
      <c r="U12981" t="s">
        <v>12418</v>
      </c>
      <c r="V12981">
        <v>21</v>
      </c>
      <c r="W12981">
        <v>11</v>
      </c>
      <c r="X12981">
        <v>1</v>
      </c>
      <c r="Y12981" t="s">
        <v>12419</v>
      </c>
      <c r="Z12981" t="s">
        <v>12420</v>
      </c>
      <c r="AA12981" t="s">
        <v>12429</v>
      </c>
      <c r="AB12981" t="s">
        <v>12430</v>
      </c>
      <c r="AC12981">
        <v>2</v>
      </c>
      <c r="AD12981" s="123">
        <v>43398</v>
      </c>
      <c r="AE12981" t="s">
        <v>12431</v>
      </c>
      <c r="AG12981">
        <v>40008510</v>
      </c>
      <c r="AL12981" t="s">
        <v>12430</v>
      </c>
      <c r="AN12981">
        <v>4000701201</v>
      </c>
      <c r="AO12981">
        <v>16</v>
      </c>
      <c r="AP12981" t="s">
        <v>12424</v>
      </c>
      <c r="AQ12981" t="s">
        <v>11408</v>
      </c>
      <c r="AR12981">
        <v>4100</v>
      </c>
      <c r="AT12981">
        <v>0</v>
      </c>
      <c r="AV12981" t="s">
        <v>9336</v>
      </c>
      <c r="AW12981">
        <v>116100</v>
      </c>
    </row>
    <row r="12982" spans="1:49" x14ac:dyDescent="0.25">
      <c r="A12982">
        <v>4100</v>
      </c>
      <c r="B12982">
        <v>30080</v>
      </c>
      <c r="C12982">
        <v>4040</v>
      </c>
      <c r="D12982">
        <v>410</v>
      </c>
      <c r="E12982" s="124" t="s">
        <v>7035</v>
      </c>
      <c r="F12982" t="str">
        <f t="shared" si="278"/>
        <v>USPSU.S.P.S. - PROVO</v>
      </c>
      <c r="G12982" s="151" t="str">
        <f t="shared" si="279"/>
        <v>USPS</v>
      </c>
      <c r="H12982" s="149" t="s">
        <v>9433</v>
      </c>
      <c r="I12982">
        <v>40006300</v>
      </c>
      <c r="J12982" t="s">
        <v>26958</v>
      </c>
      <c r="K12982" t="s">
        <v>26959</v>
      </c>
      <c r="L12982" t="s">
        <v>26960</v>
      </c>
      <c r="M12982" t="s">
        <v>17379</v>
      </c>
      <c r="N12982" t="s">
        <v>26961</v>
      </c>
      <c r="Q12982" t="s">
        <v>12415</v>
      </c>
      <c r="R12982" t="s">
        <v>12416</v>
      </c>
      <c r="S12982" t="s">
        <v>26962</v>
      </c>
      <c r="U12982" t="s">
        <v>12418</v>
      </c>
      <c r="V12982">
        <v>21</v>
      </c>
      <c r="W12982">
        <v>11</v>
      </c>
      <c r="X12982">
        <v>1</v>
      </c>
      <c r="Y12982" t="s">
        <v>12419</v>
      </c>
      <c r="Z12982" t="s">
        <v>12420</v>
      </c>
      <c r="AA12982" t="s">
        <v>12429</v>
      </c>
      <c r="AB12982" t="s">
        <v>12430</v>
      </c>
      <c r="AC12982">
        <v>2</v>
      </c>
      <c r="AD12982" s="123">
        <v>40309</v>
      </c>
      <c r="AE12982" t="s">
        <v>12431</v>
      </c>
      <c r="AG12982">
        <v>40006300</v>
      </c>
      <c r="AL12982" t="s">
        <v>12430</v>
      </c>
      <c r="AN12982">
        <v>4504902401</v>
      </c>
      <c r="AO12982">
        <v>16</v>
      </c>
      <c r="AP12982" t="s">
        <v>12424</v>
      </c>
      <c r="AQ12982" t="s">
        <v>11408</v>
      </c>
      <c r="AR12982">
        <v>4100</v>
      </c>
      <c r="AT12982">
        <v>0</v>
      </c>
      <c r="AV12982" t="s">
        <v>20502</v>
      </c>
      <c r="AW12982">
        <v>116100</v>
      </c>
    </row>
    <row r="12983" spans="1:49" x14ac:dyDescent="0.25">
      <c r="A12983">
        <v>4100</v>
      </c>
      <c r="B12983">
        <v>30080</v>
      </c>
      <c r="C12983">
        <v>4040</v>
      </c>
      <c r="D12983">
        <v>410</v>
      </c>
      <c r="E12983" s="124" t="s">
        <v>7035</v>
      </c>
      <c r="F12983" t="str">
        <f t="shared" si="278"/>
        <v>USPSU.S.P.S. - RALEIGH</v>
      </c>
      <c r="G12983" s="151" t="str">
        <f t="shared" si="279"/>
        <v>USPS</v>
      </c>
      <c r="H12983" s="149" t="s">
        <v>9434</v>
      </c>
      <c r="I12983">
        <v>40000540</v>
      </c>
      <c r="L12983" t="s">
        <v>16646</v>
      </c>
      <c r="M12983" t="s">
        <v>13169</v>
      </c>
      <c r="O12983">
        <v>9731</v>
      </c>
      <c r="P12983" t="s">
        <v>26963</v>
      </c>
      <c r="Q12983" t="s">
        <v>12415</v>
      </c>
      <c r="R12983" t="s">
        <v>12416</v>
      </c>
      <c r="S12983">
        <v>9194205128</v>
      </c>
      <c r="U12983" t="s">
        <v>12418</v>
      </c>
      <c r="V12983">
        <v>21</v>
      </c>
      <c r="W12983">
        <v>11</v>
      </c>
      <c r="X12983">
        <v>1</v>
      </c>
      <c r="Y12983" t="s">
        <v>12419</v>
      </c>
      <c r="Z12983" t="s">
        <v>12420</v>
      </c>
      <c r="AA12983" t="s">
        <v>12421</v>
      </c>
      <c r="AB12983" t="s">
        <v>12430</v>
      </c>
      <c r="AC12983">
        <v>2</v>
      </c>
      <c r="AD12983" s="123">
        <v>39111</v>
      </c>
      <c r="AE12983" t="s">
        <v>12423</v>
      </c>
      <c r="AG12983">
        <v>40000540</v>
      </c>
      <c r="AL12983" t="s">
        <v>12430</v>
      </c>
      <c r="AN12983">
        <v>3418308701</v>
      </c>
      <c r="AO12983">
        <v>16</v>
      </c>
      <c r="AP12983" t="s">
        <v>12424</v>
      </c>
      <c r="AQ12983" t="s">
        <v>11408</v>
      </c>
      <c r="AR12983">
        <v>4100</v>
      </c>
      <c r="AT12983">
        <v>0</v>
      </c>
      <c r="AV12983" t="s">
        <v>20502</v>
      </c>
      <c r="AW12983">
        <v>116100</v>
      </c>
    </row>
    <row r="12984" spans="1:49" x14ac:dyDescent="0.25">
      <c r="A12984">
        <v>4100</v>
      </c>
      <c r="B12984">
        <v>30080</v>
      </c>
      <c r="C12984">
        <v>4040</v>
      </c>
      <c r="D12984">
        <v>410</v>
      </c>
      <c r="E12984" s="124" t="s">
        <v>7035</v>
      </c>
      <c r="F12984" t="str">
        <f t="shared" si="278"/>
        <v>USPSU.S.P.S. - RICHMOND</v>
      </c>
      <c r="G12984" s="151" t="str">
        <f t="shared" si="279"/>
        <v>USPS</v>
      </c>
      <c r="H12984" s="149" t="s">
        <v>9435</v>
      </c>
      <c r="I12984">
        <v>40001046</v>
      </c>
      <c r="J12984" t="s">
        <v>26869</v>
      </c>
      <c r="K12984" t="s">
        <v>26964</v>
      </c>
      <c r="L12984" t="s">
        <v>14785</v>
      </c>
      <c r="M12984" t="s">
        <v>16547</v>
      </c>
      <c r="N12984" t="s">
        <v>26965</v>
      </c>
      <c r="Q12984" t="s">
        <v>12415</v>
      </c>
      <c r="R12984" t="s">
        <v>12416</v>
      </c>
      <c r="S12984" t="s">
        <v>26966</v>
      </c>
      <c r="U12984" t="s">
        <v>12418</v>
      </c>
      <c r="V12984">
        <v>21</v>
      </c>
      <c r="W12984">
        <v>11</v>
      </c>
      <c r="X12984">
        <v>1</v>
      </c>
      <c r="Y12984" t="s">
        <v>12419</v>
      </c>
      <c r="Z12984" t="s">
        <v>12420</v>
      </c>
      <c r="AA12984" t="s">
        <v>12421</v>
      </c>
      <c r="AB12984" t="s">
        <v>12430</v>
      </c>
      <c r="AC12984">
        <v>2</v>
      </c>
      <c r="AD12984" s="123">
        <v>39111</v>
      </c>
      <c r="AE12984" t="s">
        <v>12423</v>
      </c>
      <c r="AG12984">
        <v>40001046</v>
      </c>
      <c r="AL12984" t="s">
        <v>12430</v>
      </c>
      <c r="AN12984">
        <v>4776005501</v>
      </c>
      <c r="AO12984">
        <v>16</v>
      </c>
      <c r="AP12984" t="s">
        <v>12424</v>
      </c>
      <c r="AQ12984" t="s">
        <v>11408</v>
      </c>
      <c r="AR12984">
        <v>4100</v>
      </c>
      <c r="AT12984">
        <v>2005</v>
      </c>
      <c r="AV12984" t="s">
        <v>20502</v>
      </c>
      <c r="AW12984">
        <v>116100</v>
      </c>
    </row>
    <row r="12985" spans="1:49" x14ac:dyDescent="0.25">
      <c r="A12985">
        <v>4100</v>
      </c>
      <c r="B12985">
        <v>30080</v>
      </c>
      <c r="C12985">
        <v>4040</v>
      </c>
      <c r="D12985">
        <v>410</v>
      </c>
      <c r="E12985" s="124" t="s">
        <v>7035</v>
      </c>
      <c r="F12985" t="str">
        <f t="shared" si="278"/>
        <v>USPSU.S.P.S. - SALT LAKE CITY</v>
      </c>
      <c r="G12985" s="151" t="str">
        <f t="shared" si="279"/>
        <v>USPS</v>
      </c>
      <c r="H12985" s="149" t="s">
        <v>9439</v>
      </c>
      <c r="I12985">
        <v>40000892</v>
      </c>
      <c r="K12985" t="s">
        <v>26967</v>
      </c>
      <c r="L12985" t="s">
        <v>17545</v>
      </c>
      <c r="M12985" t="s">
        <v>17379</v>
      </c>
      <c r="N12985" t="s">
        <v>26968</v>
      </c>
      <c r="Q12985" t="s">
        <v>12415</v>
      </c>
      <c r="R12985" t="s">
        <v>12416</v>
      </c>
      <c r="S12985" t="s">
        <v>26969</v>
      </c>
      <c r="U12985" t="s">
        <v>12418</v>
      </c>
      <c r="V12985">
        <v>21</v>
      </c>
      <c r="W12985">
        <v>11</v>
      </c>
      <c r="X12985">
        <v>1</v>
      </c>
      <c r="Y12985" t="s">
        <v>12419</v>
      </c>
      <c r="Z12985" t="s">
        <v>12420</v>
      </c>
      <c r="AA12985" t="s">
        <v>12421</v>
      </c>
      <c r="AB12985" t="s">
        <v>12430</v>
      </c>
      <c r="AC12985">
        <v>2</v>
      </c>
      <c r="AD12985" s="123">
        <v>39111</v>
      </c>
      <c r="AE12985" t="s">
        <v>12423</v>
      </c>
      <c r="AG12985">
        <v>40000892</v>
      </c>
      <c r="AL12985" t="s">
        <v>12430</v>
      </c>
      <c r="AN12985">
        <v>4503502701</v>
      </c>
      <c r="AO12985">
        <v>16</v>
      </c>
      <c r="AP12985" t="s">
        <v>12424</v>
      </c>
      <c r="AQ12985" t="s">
        <v>11408</v>
      </c>
      <c r="AR12985">
        <v>4100</v>
      </c>
      <c r="AT12985">
        <v>0</v>
      </c>
      <c r="AV12985" t="s">
        <v>20502</v>
      </c>
      <c r="AW12985">
        <v>116100</v>
      </c>
    </row>
    <row r="12986" spans="1:49" x14ac:dyDescent="0.25">
      <c r="A12986">
        <v>4100</v>
      </c>
      <c r="B12986">
        <v>30080</v>
      </c>
      <c r="C12986">
        <v>4040</v>
      </c>
      <c r="D12986">
        <v>410</v>
      </c>
      <c r="E12986" s="124" t="s">
        <v>7035</v>
      </c>
      <c r="F12986" t="str">
        <f t="shared" si="278"/>
        <v>USPSU.S.P.S. - SAN FRANCISCO</v>
      </c>
      <c r="G12986" s="151" t="str">
        <f t="shared" si="279"/>
        <v>USPS</v>
      </c>
      <c r="H12986" s="149" t="s">
        <v>9441</v>
      </c>
      <c r="I12986">
        <v>40001344</v>
      </c>
      <c r="J12986" t="s">
        <v>26970</v>
      </c>
      <c r="K12986" t="s">
        <v>26971</v>
      </c>
      <c r="L12986" t="s">
        <v>14674</v>
      </c>
      <c r="M12986" t="s">
        <v>13237</v>
      </c>
      <c r="N12986" t="s">
        <v>26972</v>
      </c>
      <c r="Q12986" t="s">
        <v>12415</v>
      </c>
      <c r="R12986" t="s">
        <v>12416</v>
      </c>
      <c r="U12986" t="s">
        <v>12418</v>
      </c>
      <c r="V12986">
        <v>21</v>
      </c>
      <c r="W12986">
        <v>11</v>
      </c>
      <c r="X12986">
        <v>1</v>
      </c>
      <c r="Y12986" t="s">
        <v>12419</v>
      </c>
      <c r="Z12986" t="s">
        <v>12420</v>
      </c>
      <c r="AA12986" t="s">
        <v>12421</v>
      </c>
      <c r="AB12986" t="s">
        <v>12430</v>
      </c>
      <c r="AC12986">
        <v>2</v>
      </c>
      <c r="AD12986" s="123">
        <v>39111</v>
      </c>
      <c r="AE12986" t="s">
        <v>12423</v>
      </c>
      <c r="AG12986">
        <v>40001344</v>
      </c>
      <c r="AL12986" t="s">
        <v>12430</v>
      </c>
      <c r="AN12986">
        <v>507530401</v>
      </c>
      <c r="AO12986">
        <v>16</v>
      </c>
      <c r="AP12986" t="s">
        <v>12424</v>
      </c>
      <c r="AQ12986" t="s">
        <v>11408</v>
      </c>
      <c r="AR12986">
        <v>4100</v>
      </c>
      <c r="AT12986">
        <v>0</v>
      </c>
      <c r="AV12986" t="s">
        <v>20502</v>
      </c>
      <c r="AW12986">
        <v>116100</v>
      </c>
    </row>
    <row r="12987" spans="1:49" x14ac:dyDescent="0.25">
      <c r="A12987">
        <v>4100</v>
      </c>
      <c r="B12987">
        <v>30080</v>
      </c>
      <c r="C12987">
        <v>4040</v>
      </c>
      <c r="D12987">
        <v>410</v>
      </c>
      <c r="E12987" s="124" t="s">
        <v>7035</v>
      </c>
      <c r="F12987" t="str">
        <f t="shared" si="278"/>
        <v>USPSU.S.P.S. - SAN MATEO</v>
      </c>
      <c r="G12987" s="151" t="str">
        <f t="shared" si="279"/>
        <v>USPS</v>
      </c>
      <c r="H12987" s="149" t="s">
        <v>9443</v>
      </c>
      <c r="I12987">
        <v>40000346</v>
      </c>
      <c r="J12987" t="s">
        <v>26973</v>
      </c>
      <c r="K12987" t="s">
        <v>26974</v>
      </c>
      <c r="L12987" t="s">
        <v>26975</v>
      </c>
      <c r="M12987" t="s">
        <v>13237</v>
      </c>
      <c r="N12987" t="s">
        <v>26976</v>
      </c>
      <c r="Q12987" t="s">
        <v>12415</v>
      </c>
      <c r="R12987" t="s">
        <v>12416</v>
      </c>
      <c r="S12987" t="s">
        <v>26977</v>
      </c>
      <c r="U12987" t="s">
        <v>12418</v>
      </c>
      <c r="V12987">
        <v>21</v>
      </c>
      <c r="W12987">
        <v>11</v>
      </c>
      <c r="X12987">
        <v>1</v>
      </c>
      <c r="Y12987" t="s">
        <v>12419</v>
      </c>
      <c r="Z12987" t="s">
        <v>12420</v>
      </c>
      <c r="AA12987" t="s">
        <v>12421</v>
      </c>
      <c r="AB12987" t="s">
        <v>12430</v>
      </c>
      <c r="AC12987">
        <v>2</v>
      </c>
      <c r="AD12987" s="123">
        <v>39111</v>
      </c>
      <c r="AE12987" t="s">
        <v>12423</v>
      </c>
      <c r="AG12987">
        <v>40000346</v>
      </c>
      <c r="AL12987" t="s">
        <v>12430</v>
      </c>
      <c r="AN12987">
        <v>508131201</v>
      </c>
      <c r="AO12987">
        <v>16</v>
      </c>
      <c r="AP12987" t="s">
        <v>12424</v>
      </c>
      <c r="AQ12987" t="s">
        <v>11408</v>
      </c>
      <c r="AR12987">
        <v>4100</v>
      </c>
      <c r="AT12987">
        <v>2005</v>
      </c>
      <c r="AV12987" t="s">
        <v>20502</v>
      </c>
      <c r="AW12987">
        <v>116100</v>
      </c>
    </row>
    <row r="12988" spans="1:49" x14ac:dyDescent="0.25">
      <c r="A12988">
        <v>4100</v>
      </c>
      <c r="B12988">
        <v>30080</v>
      </c>
      <c r="C12988">
        <v>4040</v>
      </c>
      <c r="D12988">
        <v>410</v>
      </c>
      <c r="E12988" s="124" t="s">
        <v>7035</v>
      </c>
      <c r="F12988" t="str">
        <f t="shared" si="278"/>
        <v>USPSU.S.P.S. - SANTA BARBARA</v>
      </c>
      <c r="G12988" s="151" t="str">
        <f t="shared" si="279"/>
        <v>USPS</v>
      </c>
      <c r="H12988" s="149" t="s">
        <v>9444</v>
      </c>
      <c r="I12988">
        <v>40005492</v>
      </c>
      <c r="K12988" t="s">
        <v>26978</v>
      </c>
      <c r="L12988" t="s">
        <v>26979</v>
      </c>
      <c r="M12988" t="s">
        <v>13237</v>
      </c>
      <c r="N12988" t="s">
        <v>26980</v>
      </c>
      <c r="Q12988" t="s">
        <v>12415</v>
      </c>
      <c r="R12988" t="s">
        <v>12416</v>
      </c>
      <c r="S12988" t="s">
        <v>26981</v>
      </c>
      <c r="U12988" t="s">
        <v>12418</v>
      </c>
      <c r="V12988">
        <v>21</v>
      </c>
      <c r="W12988">
        <v>11</v>
      </c>
      <c r="X12988">
        <v>1</v>
      </c>
      <c r="Y12988" t="s">
        <v>12419</v>
      </c>
      <c r="Z12988" t="s">
        <v>12420</v>
      </c>
      <c r="AA12988" t="s">
        <v>12429</v>
      </c>
      <c r="AB12988" t="s">
        <v>12430</v>
      </c>
      <c r="AC12988">
        <v>2</v>
      </c>
      <c r="AD12988" s="123">
        <v>39617</v>
      </c>
      <c r="AE12988" t="s">
        <v>12633</v>
      </c>
      <c r="AG12988">
        <v>40005492</v>
      </c>
      <c r="AL12988" t="s">
        <v>12430</v>
      </c>
      <c r="AN12988">
        <v>508338901</v>
      </c>
      <c r="AO12988">
        <v>16</v>
      </c>
      <c r="AP12988" t="s">
        <v>12424</v>
      </c>
      <c r="AQ12988" t="s">
        <v>11408</v>
      </c>
      <c r="AR12988">
        <v>4100</v>
      </c>
      <c r="AT12988">
        <v>0</v>
      </c>
      <c r="AV12988" t="s">
        <v>20502</v>
      </c>
      <c r="AW12988">
        <v>116100</v>
      </c>
    </row>
    <row r="12989" spans="1:49" x14ac:dyDescent="0.25">
      <c r="A12989">
        <v>4100</v>
      </c>
      <c r="B12989">
        <v>30080</v>
      </c>
      <c r="C12989">
        <v>4040</v>
      </c>
      <c r="D12989">
        <v>410</v>
      </c>
      <c r="E12989" s="124" t="s">
        <v>7035</v>
      </c>
      <c r="F12989" t="str">
        <f t="shared" si="278"/>
        <v>USPSU.S.P.S. - SARASOTA</v>
      </c>
      <c r="G12989" s="151" t="str">
        <f t="shared" si="279"/>
        <v>USPS</v>
      </c>
      <c r="H12989" s="149" t="s">
        <v>9445</v>
      </c>
      <c r="I12989">
        <v>40007295</v>
      </c>
      <c r="J12989" t="s">
        <v>26982</v>
      </c>
      <c r="K12989" t="s">
        <v>26983</v>
      </c>
      <c r="L12989" t="s">
        <v>26984</v>
      </c>
      <c r="M12989" t="s">
        <v>12735</v>
      </c>
      <c r="N12989">
        <v>34260</v>
      </c>
      <c r="Q12989" t="s">
        <v>12415</v>
      </c>
      <c r="R12989" t="s">
        <v>12416</v>
      </c>
      <c r="S12989" t="s">
        <v>26985</v>
      </c>
      <c r="U12989" t="s">
        <v>12418</v>
      </c>
      <c r="V12989">
        <v>21</v>
      </c>
      <c r="W12989">
        <v>11</v>
      </c>
      <c r="X12989">
        <v>1</v>
      </c>
      <c r="Y12989" t="s">
        <v>12419</v>
      </c>
      <c r="Z12989" t="s">
        <v>12420</v>
      </c>
      <c r="AA12989" t="s">
        <v>12429</v>
      </c>
      <c r="AB12989" t="s">
        <v>12430</v>
      </c>
      <c r="AC12989">
        <v>2</v>
      </c>
      <c r="AD12989" s="123">
        <v>41703</v>
      </c>
      <c r="AE12989" t="s">
        <v>12431</v>
      </c>
      <c r="AG12989">
        <v>40007295</v>
      </c>
      <c r="AL12989" t="s">
        <v>12430</v>
      </c>
      <c r="AN12989">
        <v>1011514301</v>
      </c>
      <c r="AO12989">
        <v>16</v>
      </c>
      <c r="AP12989" t="s">
        <v>12424</v>
      </c>
      <c r="AQ12989" t="s">
        <v>11408</v>
      </c>
      <c r="AR12989">
        <v>4100</v>
      </c>
      <c r="AT12989">
        <v>0</v>
      </c>
      <c r="AV12989" t="s">
        <v>20502</v>
      </c>
      <c r="AW12989">
        <v>116100</v>
      </c>
    </row>
    <row r="12990" spans="1:49" x14ac:dyDescent="0.25">
      <c r="A12990">
        <v>4100</v>
      </c>
      <c r="B12990">
        <v>30080</v>
      </c>
      <c r="C12990">
        <v>4040</v>
      </c>
      <c r="D12990">
        <v>410</v>
      </c>
      <c r="E12990" s="124" t="s">
        <v>7035</v>
      </c>
      <c r="F12990" t="str">
        <f t="shared" si="278"/>
        <v>USPSU.S.P.S. - SPOKANE</v>
      </c>
      <c r="G12990" s="151" t="str">
        <f t="shared" si="279"/>
        <v>USPS</v>
      </c>
      <c r="H12990" s="149" t="s">
        <v>9448</v>
      </c>
      <c r="I12990">
        <v>40001241</v>
      </c>
      <c r="J12990" t="s">
        <v>26982</v>
      </c>
      <c r="K12990" t="s">
        <v>26986</v>
      </c>
      <c r="L12990" t="s">
        <v>19826</v>
      </c>
      <c r="M12990" t="s">
        <v>12484</v>
      </c>
      <c r="N12990" t="s">
        <v>26987</v>
      </c>
      <c r="Q12990" t="s">
        <v>12415</v>
      </c>
      <c r="R12990" t="s">
        <v>12416</v>
      </c>
      <c r="U12990" t="s">
        <v>12418</v>
      </c>
      <c r="V12990">
        <v>21</v>
      </c>
      <c r="W12990">
        <v>11</v>
      </c>
      <c r="X12990">
        <v>1</v>
      </c>
      <c r="Y12990" t="s">
        <v>12419</v>
      </c>
      <c r="Z12990" t="s">
        <v>12420</v>
      </c>
      <c r="AA12990" t="s">
        <v>12421</v>
      </c>
      <c r="AB12990" t="s">
        <v>12430</v>
      </c>
      <c r="AC12990">
        <v>2</v>
      </c>
      <c r="AD12990" s="123">
        <v>39111</v>
      </c>
      <c r="AE12990" t="s">
        <v>12423</v>
      </c>
      <c r="AG12990">
        <v>40001241</v>
      </c>
      <c r="AL12990" t="s">
        <v>12430</v>
      </c>
      <c r="AN12990">
        <v>4806300001</v>
      </c>
      <c r="AO12990">
        <v>16</v>
      </c>
      <c r="AP12990" t="s">
        <v>12424</v>
      </c>
      <c r="AQ12990" t="s">
        <v>11408</v>
      </c>
      <c r="AR12990">
        <v>4100</v>
      </c>
      <c r="AT12990">
        <v>2005</v>
      </c>
      <c r="AV12990" t="s">
        <v>20502</v>
      </c>
      <c r="AW12990">
        <v>116100</v>
      </c>
    </row>
    <row r="12991" spans="1:49" x14ac:dyDescent="0.25">
      <c r="A12991">
        <v>4100</v>
      </c>
      <c r="B12991">
        <v>30080</v>
      </c>
      <c r="C12991">
        <v>4040</v>
      </c>
      <c r="D12991">
        <v>410</v>
      </c>
      <c r="E12991" s="124" t="s">
        <v>7035</v>
      </c>
      <c r="F12991" t="str">
        <f t="shared" si="278"/>
        <v>USPSU.S.P.S. - SPRINGFIELD</v>
      </c>
      <c r="G12991" s="151" t="str">
        <f t="shared" si="279"/>
        <v>USPS</v>
      </c>
      <c r="H12991" s="149" t="s">
        <v>9449</v>
      </c>
      <c r="I12991">
        <v>40006944</v>
      </c>
      <c r="K12991" t="s">
        <v>26988</v>
      </c>
      <c r="L12991" t="s">
        <v>12772</v>
      </c>
      <c r="M12991" t="s">
        <v>13062</v>
      </c>
      <c r="N12991">
        <v>97475</v>
      </c>
      <c r="Q12991" t="s">
        <v>12415</v>
      </c>
      <c r="R12991" t="s">
        <v>12416</v>
      </c>
      <c r="S12991" t="s">
        <v>26989</v>
      </c>
      <c r="U12991" t="s">
        <v>12418</v>
      </c>
      <c r="V12991">
        <v>21</v>
      </c>
      <c r="W12991">
        <v>11</v>
      </c>
      <c r="X12991">
        <v>1</v>
      </c>
      <c r="Y12991" t="s">
        <v>12419</v>
      </c>
      <c r="Z12991" t="s">
        <v>12420</v>
      </c>
      <c r="AA12991" t="s">
        <v>12429</v>
      </c>
      <c r="AB12991" t="s">
        <v>12430</v>
      </c>
      <c r="AC12991">
        <v>2</v>
      </c>
      <c r="AD12991" s="123">
        <v>41247</v>
      </c>
      <c r="AE12991" t="s">
        <v>12431</v>
      </c>
      <c r="AG12991">
        <v>40006944</v>
      </c>
      <c r="AL12991" t="s">
        <v>12430</v>
      </c>
      <c r="AN12991">
        <v>3803905401</v>
      </c>
      <c r="AO12991">
        <v>16</v>
      </c>
      <c r="AP12991" t="s">
        <v>12424</v>
      </c>
      <c r="AQ12991" t="s">
        <v>11408</v>
      </c>
      <c r="AR12991">
        <v>4100</v>
      </c>
      <c r="AT12991">
        <v>0</v>
      </c>
      <c r="AV12991" t="s">
        <v>20502</v>
      </c>
      <c r="AW12991">
        <v>116100</v>
      </c>
    </row>
    <row r="12992" spans="1:49" x14ac:dyDescent="0.25">
      <c r="A12992">
        <v>4100</v>
      </c>
      <c r="B12992">
        <v>30080</v>
      </c>
      <c r="C12992">
        <v>4040</v>
      </c>
      <c r="D12992">
        <v>410</v>
      </c>
      <c r="E12992" s="124" t="s">
        <v>7035</v>
      </c>
      <c r="F12992" t="str">
        <f t="shared" si="278"/>
        <v>USPSU.S.P.S. - STAMFORD, CT</v>
      </c>
      <c r="G12992" s="151" t="str">
        <f t="shared" si="279"/>
        <v>USPS</v>
      </c>
      <c r="H12992" s="149" t="s">
        <v>9450</v>
      </c>
      <c r="I12992">
        <v>40000728</v>
      </c>
      <c r="K12992" t="s">
        <v>26990</v>
      </c>
      <c r="L12992" t="s">
        <v>25570</v>
      </c>
      <c r="M12992" t="s">
        <v>17430</v>
      </c>
      <c r="N12992" t="s">
        <v>26991</v>
      </c>
      <c r="Q12992" t="s">
        <v>12415</v>
      </c>
      <c r="R12992" t="s">
        <v>12416</v>
      </c>
      <c r="S12992" t="s">
        <v>26992</v>
      </c>
      <c r="U12992" t="s">
        <v>12418</v>
      </c>
      <c r="V12992">
        <v>21</v>
      </c>
      <c r="W12992">
        <v>11</v>
      </c>
      <c r="X12992">
        <v>1</v>
      </c>
      <c r="Y12992" t="s">
        <v>12419</v>
      </c>
      <c r="Z12992" t="s">
        <v>12420</v>
      </c>
      <c r="AA12992" t="s">
        <v>12421</v>
      </c>
      <c r="AB12992" t="s">
        <v>12430</v>
      </c>
      <c r="AC12992">
        <v>2</v>
      </c>
      <c r="AD12992" s="123">
        <v>39111</v>
      </c>
      <c r="AE12992" t="s">
        <v>12423</v>
      </c>
      <c r="AG12992">
        <v>40000728</v>
      </c>
      <c r="AL12992" t="s">
        <v>12430</v>
      </c>
      <c r="AN12992">
        <v>700104801</v>
      </c>
      <c r="AO12992">
        <v>16</v>
      </c>
      <c r="AP12992" t="s">
        <v>12424</v>
      </c>
      <c r="AQ12992" t="s">
        <v>11408</v>
      </c>
      <c r="AR12992">
        <v>4100</v>
      </c>
      <c r="AT12992">
        <v>2005</v>
      </c>
      <c r="AV12992" t="s">
        <v>20502</v>
      </c>
      <c r="AW12992">
        <v>116100</v>
      </c>
    </row>
    <row r="12993" spans="1:49" x14ac:dyDescent="0.25">
      <c r="A12993">
        <v>4100</v>
      </c>
      <c r="B12993">
        <v>30080</v>
      </c>
      <c r="C12993">
        <v>4040</v>
      </c>
      <c r="D12993">
        <v>410</v>
      </c>
      <c r="E12993" s="124" t="s">
        <v>7035</v>
      </c>
      <c r="F12993" t="str">
        <f t="shared" si="278"/>
        <v>USPSU.S.P.S. - TALLAHASSEE</v>
      </c>
      <c r="G12993" s="151" t="str">
        <f t="shared" si="279"/>
        <v>USPS</v>
      </c>
      <c r="H12993" s="149" t="s">
        <v>9453</v>
      </c>
      <c r="I12993">
        <v>40008873</v>
      </c>
      <c r="K12993" t="s">
        <v>26993</v>
      </c>
      <c r="L12993" t="s">
        <v>26994</v>
      </c>
      <c r="M12993" t="s">
        <v>12735</v>
      </c>
      <c r="N12993" t="s">
        <v>26995</v>
      </c>
      <c r="Q12993" t="s">
        <v>12415</v>
      </c>
      <c r="R12993" t="s">
        <v>12416</v>
      </c>
      <c r="S12993" t="s">
        <v>26996</v>
      </c>
      <c r="U12993" t="s">
        <v>12418</v>
      </c>
      <c r="V12993">
        <v>21</v>
      </c>
      <c r="W12993">
        <v>11</v>
      </c>
      <c r="X12993">
        <v>1</v>
      </c>
      <c r="Y12993" t="s">
        <v>12419</v>
      </c>
      <c r="Z12993" t="s">
        <v>12420</v>
      </c>
      <c r="AA12993" t="s">
        <v>12485</v>
      </c>
      <c r="AB12993" t="s">
        <v>12430</v>
      </c>
      <c r="AC12993">
        <v>2</v>
      </c>
      <c r="AD12993" s="123">
        <v>43978</v>
      </c>
      <c r="AE12993" t="s">
        <v>12486</v>
      </c>
      <c r="AG12993">
        <v>40008873</v>
      </c>
      <c r="AL12993" t="s">
        <v>12430</v>
      </c>
      <c r="AN12993">
        <v>1007315601</v>
      </c>
      <c r="AO12993">
        <v>16</v>
      </c>
      <c r="AP12993" t="s">
        <v>12424</v>
      </c>
      <c r="AQ12993" t="s">
        <v>11408</v>
      </c>
      <c r="AR12993">
        <v>4100</v>
      </c>
      <c r="AT12993">
        <v>0</v>
      </c>
      <c r="AV12993" t="s">
        <v>9336</v>
      </c>
      <c r="AW12993">
        <v>116100</v>
      </c>
    </row>
    <row r="12994" spans="1:49" x14ac:dyDescent="0.25">
      <c r="A12994">
        <v>4100</v>
      </c>
      <c r="B12994">
        <v>30080</v>
      </c>
      <c r="C12994">
        <v>4040</v>
      </c>
      <c r="D12994">
        <v>410</v>
      </c>
      <c r="E12994" s="124" t="s">
        <v>7035</v>
      </c>
      <c r="F12994" t="str">
        <f t="shared" si="278"/>
        <v>USPSU.S.P.S. - TAMPA</v>
      </c>
      <c r="G12994" s="151" t="str">
        <f t="shared" si="279"/>
        <v>USPS</v>
      </c>
      <c r="H12994" s="149" t="s">
        <v>9454</v>
      </c>
      <c r="I12994">
        <v>40007623</v>
      </c>
      <c r="J12994" t="s">
        <v>17445</v>
      </c>
      <c r="K12994" t="s">
        <v>26997</v>
      </c>
      <c r="L12994" t="s">
        <v>15617</v>
      </c>
      <c r="M12994" t="s">
        <v>12735</v>
      </c>
      <c r="N12994" t="s">
        <v>26998</v>
      </c>
      <c r="Q12994" t="s">
        <v>12415</v>
      </c>
      <c r="R12994" t="s">
        <v>12416</v>
      </c>
      <c r="S12994" t="s">
        <v>26999</v>
      </c>
      <c r="U12994" t="s">
        <v>12418</v>
      </c>
      <c r="V12994">
        <v>21</v>
      </c>
      <c r="W12994">
        <v>11</v>
      </c>
      <c r="X12994">
        <v>1</v>
      </c>
      <c r="Y12994" t="s">
        <v>12419</v>
      </c>
      <c r="Z12994" t="s">
        <v>12420</v>
      </c>
      <c r="AA12994" t="s">
        <v>12485</v>
      </c>
      <c r="AB12994" t="s">
        <v>12430</v>
      </c>
      <c r="AC12994">
        <v>2</v>
      </c>
      <c r="AD12994" s="123">
        <v>42192</v>
      </c>
      <c r="AE12994" t="s">
        <v>12528</v>
      </c>
      <c r="AG12994">
        <v>40007623</v>
      </c>
      <c r="AL12994" t="s">
        <v>12430</v>
      </c>
      <c r="AN12994">
        <v>1005715701</v>
      </c>
      <c r="AO12994">
        <v>16</v>
      </c>
      <c r="AP12994" t="s">
        <v>12424</v>
      </c>
      <c r="AQ12994" t="s">
        <v>11408</v>
      </c>
      <c r="AR12994">
        <v>4100</v>
      </c>
      <c r="AT12994">
        <v>0</v>
      </c>
      <c r="AV12994" t="s">
        <v>20502</v>
      </c>
      <c r="AW12994">
        <v>116100</v>
      </c>
    </row>
    <row r="12995" spans="1:49" x14ac:dyDescent="0.25">
      <c r="A12995">
        <v>4100</v>
      </c>
      <c r="B12995">
        <v>30080</v>
      </c>
      <c r="C12995">
        <v>4040</v>
      </c>
      <c r="D12995">
        <v>410</v>
      </c>
      <c r="E12995" s="124" t="s">
        <v>7035</v>
      </c>
      <c r="F12995" t="str">
        <f t="shared" ref="F12995:F13058" si="280">CONCATENATE(G12995, H12995)</f>
        <v>USPSU.S.P.S. - URBANDALE</v>
      </c>
      <c r="G12995" s="151" t="str">
        <f t="shared" si="279"/>
        <v>USPS</v>
      </c>
      <c r="H12995" s="149" t="s">
        <v>9456</v>
      </c>
      <c r="I12995">
        <v>40009012</v>
      </c>
      <c r="J12995" t="s">
        <v>27000</v>
      </c>
      <c r="K12995" t="s">
        <v>27001</v>
      </c>
      <c r="L12995" t="s">
        <v>27002</v>
      </c>
      <c r="M12995" t="s">
        <v>12981</v>
      </c>
      <c r="N12995">
        <v>50395</v>
      </c>
      <c r="Q12995" t="s">
        <v>12415</v>
      </c>
      <c r="R12995" t="s">
        <v>12416</v>
      </c>
      <c r="S12995" t="s">
        <v>27003</v>
      </c>
      <c r="U12995" t="s">
        <v>12418</v>
      </c>
      <c r="V12995">
        <v>21</v>
      </c>
      <c r="W12995">
        <v>11</v>
      </c>
      <c r="X12995">
        <v>1</v>
      </c>
      <c r="Y12995" t="s">
        <v>12419</v>
      </c>
      <c r="Z12995" t="s">
        <v>12420</v>
      </c>
      <c r="AA12995" t="s">
        <v>12485</v>
      </c>
      <c r="AB12995" t="s">
        <v>12430</v>
      </c>
      <c r="AC12995">
        <v>2</v>
      </c>
      <c r="AD12995" s="123">
        <v>44208</v>
      </c>
      <c r="AE12995" t="s">
        <v>12528</v>
      </c>
      <c r="AG12995">
        <v>40009012</v>
      </c>
      <c r="AL12995" t="s">
        <v>12430</v>
      </c>
      <c r="AN12995">
        <v>1604909301</v>
      </c>
      <c r="AO12995">
        <v>16</v>
      </c>
      <c r="AP12995" t="s">
        <v>12424</v>
      </c>
      <c r="AQ12995" t="s">
        <v>11408</v>
      </c>
      <c r="AR12995">
        <v>4100</v>
      </c>
      <c r="AT12995">
        <v>0</v>
      </c>
      <c r="AV12995" t="s">
        <v>9336</v>
      </c>
      <c r="AW12995">
        <v>116100</v>
      </c>
    </row>
    <row r="12996" spans="1:49" x14ac:dyDescent="0.25">
      <c r="A12996">
        <v>4100</v>
      </c>
      <c r="B12996">
        <v>30080</v>
      </c>
      <c r="C12996">
        <v>4040</v>
      </c>
      <c r="D12996">
        <v>410</v>
      </c>
      <c r="E12996" s="124" t="s">
        <v>7035</v>
      </c>
      <c r="F12996" t="str">
        <f t="shared" si="280"/>
        <v>USPSU.S.P.S. - W. COLUMBIA, SC</v>
      </c>
      <c r="G12996" s="151" t="str">
        <f t="shared" si="279"/>
        <v>USPS</v>
      </c>
      <c r="H12996" s="149" t="s">
        <v>9458</v>
      </c>
      <c r="I12996">
        <v>40000618</v>
      </c>
      <c r="L12996" t="s">
        <v>14099</v>
      </c>
      <c r="M12996" t="s">
        <v>47</v>
      </c>
      <c r="N12996" t="s">
        <v>27004</v>
      </c>
      <c r="O12996">
        <v>929705</v>
      </c>
      <c r="Q12996" t="s">
        <v>12415</v>
      </c>
      <c r="R12996" t="s">
        <v>12416</v>
      </c>
      <c r="S12996">
        <v>8039266252</v>
      </c>
      <c r="U12996" t="s">
        <v>12418</v>
      </c>
      <c r="V12996">
        <v>21</v>
      </c>
      <c r="W12996">
        <v>11</v>
      </c>
      <c r="X12996">
        <v>1</v>
      </c>
      <c r="Y12996" t="s">
        <v>12419</v>
      </c>
      <c r="Z12996" t="s">
        <v>12420</v>
      </c>
      <c r="AA12996" t="s">
        <v>12421</v>
      </c>
      <c r="AB12996" t="s">
        <v>12430</v>
      </c>
      <c r="AC12996">
        <v>2</v>
      </c>
      <c r="AD12996" s="123">
        <v>39111</v>
      </c>
      <c r="AE12996" t="s">
        <v>12423</v>
      </c>
      <c r="AG12996">
        <v>40000618</v>
      </c>
      <c r="AL12996" t="s">
        <v>12430</v>
      </c>
      <c r="AN12996">
        <v>4107902301</v>
      </c>
      <c r="AO12996">
        <v>16</v>
      </c>
      <c r="AP12996" t="s">
        <v>12424</v>
      </c>
      <c r="AQ12996" t="s">
        <v>11408</v>
      </c>
      <c r="AR12996">
        <v>4100</v>
      </c>
      <c r="AT12996">
        <v>2005</v>
      </c>
      <c r="AV12996" t="s">
        <v>20502</v>
      </c>
      <c r="AW12996">
        <v>116100</v>
      </c>
    </row>
    <row r="12997" spans="1:49" x14ac:dyDescent="0.25">
      <c r="A12997">
        <v>4100</v>
      </c>
      <c r="B12997">
        <v>30080</v>
      </c>
      <c r="C12997">
        <v>4040</v>
      </c>
      <c r="D12997">
        <v>410</v>
      </c>
      <c r="E12997" s="124" t="s">
        <v>7035</v>
      </c>
      <c r="F12997" t="str">
        <f t="shared" si="280"/>
        <v>USPSU.S.P.S. - WASHINGTON</v>
      </c>
      <c r="G12997" s="151" t="str">
        <f t="shared" si="279"/>
        <v>USPS</v>
      </c>
      <c r="H12997" s="149" t="s">
        <v>9460</v>
      </c>
      <c r="I12997">
        <v>40000364</v>
      </c>
      <c r="J12997" t="s">
        <v>27005</v>
      </c>
      <c r="K12997" t="s">
        <v>27006</v>
      </c>
      <c r="L12997" t="s">
        <v>12469</v>
      </c>
      <c r="M12997" t="s">
        <v>23703</v>
      </c>
      <c r="N12997" t="s">
        <v>27007</v>
      </c>
      <c r="Q12997" t="s">
        <v>12415</v>
      </c>
      <c r="R12997" t="s">
        <v>12416</v>
      </c>
      <c r="S12997" t="s">
        <v>27008</v>
      </c>
      <c r="U12997" t="s">
        <v>12418</v>
      </c>
      <c r="V12997">
        <v>21</v>
      </c>
      <c r="W12997">
        <v>11</v>
      </c>
      <c r="X12997">
        <v>1</v>
      </c>
      <c r="Y12997" t="s">
        <v>12419</v>
      </c>
      <c r="Z12997" t="s">
        <v>12420</v>
      </c>
      <c r="AA12997" t="s">
        <v>12421</v>
      </c>
      <c r="AB12997" t="s">
        <v>12430</v>
      </c>
      <c r="AC12997">
        <v>2</v>
      </c>
      <c r="AD12997" s="123">
        <v>39111</v>
      </c>
      <c r="AE12997" t="s">
        <v>12423</v>
      </c>
      <c r="AG12997">
        <v>40000364</v>
      </c>
      <c r="AL12997" t="s">
        <v>12430</v>
      </c>
      <c r="AN12997">
        <v>900100101</v>
      </c>
      <c r="AO12997">
        <v>16</v>
      </c>
      <c r="AP12997" t="s">
        <v>12424</v>
      </c>
      <c r="AQ12997" t="s">
        <v>11408</v>
      </c>
      <c r="AR12997">
        <v>4100</v>
      </c>
      <c r="AT12997">
        <v>2005</v>
      </c>
      <c r="AV12997" t="s">
        <v>20502</v>
      </c>
      <c r="AW12997">
        <v>116100</v>
      </c>
    </row>
    <row r="12998" spans="1:49" x14ac:dyDescent="0.25">
      <c r="A12998">
        <v>4100</v>
      </c>
      <c r="B12998">
        <v>30080</v>
      </c>
      <c r="C12998">
        <v>4040</v>
      </c>
      <c r="D12998">
        <v>410</v>
      </c>
      <c r="E12998" s="124" t="s">
        <v>7035</v>
      </c>
      <c r="F12998" t="str">
        <f t="shared" si="280"/>
        <v>USPSU.S.P.S. - WEST PALM BEACH</v>
      </c>
      <c r="G12998" s="151" t="str">
        <f t="shared" si="279"/>
        <v>USPS</v>
      </c>
      <c r="H12998" s="149" t="s">
        <v>9461</v>
      </c>
      <c r="I12998">
        <v>40006519</v>
      </c>
      <c r="K12998" t="s">
        <v>27009</v>
      </c>
      <c r="L12998" t="s">
        <v>27010</v>
      </c>
      <c r="M12998" t="s">
        <v>12735</v>
      </c>
      <c r="N12998" t="s">
        <v>27011</v>
      </c>
      <c r="Q12998" t="s">
        <v>12415</v>
      </c>
      <c r="R12998" t="s">
        <v>12416</v>
      </c>
      <c r="S12998" t="s">
        <v>27012</v>
      </c>
      <c r="U12998" t="s">
        <v>12418</v>
      </c>
      <c r="V12998">
        <v>21</v>
      </c>
      <c r="W12998">
        <v>11</v>
      </c>
      <c r="X12998">
        <v>1</v>
      </c>
      <c r="Y12998" t="s">
        <v>12419</v>
      </c>
      <c r="Z12998" t="s">
        <v>12420</v>
      </c>
      <c r="AA12998" t="s">
        <v>12429</v>
      </c>
      <c r="AB12998" t="s">
        <v>12430</v>
      </c>
      <c r="AC12998">
        <v>2</v>
      </c>
      <c r="AD12998" s="123">
        <v>40626</v>
      </c>
      <c r="AE12998" t="s">
        <v>12431</v>
      </c>
      <c r="AG12998">
        <v>40006519</v>
      </c>
      <c r="AL12998" t="s">
        <v>12430</v>
      </c>
      <c r="AN12998">
        <v>1009917101</v>
      </c>
      <c r="AO12998">
        <v>16</v>
      </c>
      <c r="AP12998" t="s">
        <v>12424</v>
      </c>
      <c r="AQ12998" t="s">
        <v>11408</v>
      </c>
      <c r="AR12998">
        <v>4100</v>
      </c>
      <c r="AT12998">
        <v>0</v>
      </c>
      <c r="AV12998" t="s">
        <v>20502</v>
      </c>
      <c r="AW12998">
        <v>116100</v>
      </c>
    </row>
    <row r="12999" spans="1:49" x14ac:dyDescent="0.25">
      <c r="A12999">
        <v>4100</v>
      </c>
      <c r="B12999">
        <v>30080</v>
      </c>
      <c r="C12999">
        <v>4040</v>
      </c>
      <c r="D12999">
        <v>410</v>
      </c>
      <c r="E12999" s="124" t="s">
        <v>7035</v>
      </c>
      <c r="F12999" t="str">
        <f t="shared" si="280"/>
        <v>USPSU.S.P.S. - WHITE PLAINS</v>
      </c>
      <c r="G12999" s="151" t="str">
        <f t="shared" si="279"/>
        <v>USPS</v>
      </c>
      <c r="H12999" s="149" t="s">
        <v>9462</v>
      </c>
      <c r="I12999">
        <v>40006406</v>
      </c>
      <c r="J12999" t="s">
        <v>27013</v>
      </c>
      <c r="K12999" t="s">
        <v>27014</v>
      </c>
      <c r="L12999" t="s">
        <v>27015</v>
      </c>
      <c r="M12999" t="s">
        <v>12445</v>
      </c>
      <c r="N12999" t="s">
        <v>27016</v>
      </c>
      <c r="Q12999" t="s">
        <v>12415</v>
      </c>
      <c r="R12999" t="s">
        <v>12416</v>
      </c>
      <c r="T12999" t="s">
        <v>27017</v>
      </c>
      <c r="U12999" t="s">
        <v>12418</v>
      </c>
      <c r="V12999">
        <v>21</v>
      </c>
      <c r="W12999">
        <v>11</v>
      </c>
      <c r="X12999">
        <v>1</v>
      </c>
      <c r="Y12999" t="s">
        <v>12419</v>
      </c>
      <c r="Z12999" t="s">
        <v>12420</v>
      </c>
      <c r="AA12999" t="s">
        <v>12429</v>
      </c>
      <c r="AB12999" t="s">
        <v>12430</v>
      </c>
      <c r="AC12999">
        <v>2</v>
      </c>
      <c r="AD12999" s="123">
        <v>40473</v>
      </c>
      <c r="AE12999" t="s">
        <v>12431</v>
      </c>
      <c r="AG12999">
        <v>40006406</v>
      </c>
      <c r="AL12999" t="s">
        <v>12430</v>
      </c>
      <c r="AN12999">
        <v>3311931701</v>
      </c>
      <c r="AO12999">
        <v>16</v>
      </c>
      <c r="AP12999" t="s">
        <v>12424</v>
      </c>
      <c r="AQ12999" t="s">
        <v>11408</v>
      </c>
      <c r="AR12999">
        <v>4100</v>
      </c>
      <c r="AT12999">
        <v>0</v>
      </c>
      <c r="AV12999" t="s">
        <v>20502</v>
      </c>
      <c r="AW12999">
        <v>116100</v>
      </c>
    </row>
    <row r="13000" spans="1:49" x14ac:dyDescent="0.25">
      <c r="A13000">
        <v>4100</v>
      </c>
      <c r="B13000">
        <v>30080</v>
      </c>
      <c r="C13000">
        <v>4040</v>
      </c>
      <c r="D13000">
        <v>410</v>
      </c>
      <c r="E13000" s="124" t="s">
        <v>7035</v>
      </c>
      <c r="F13000" t="str">
        <f t="shared" si="280"/>
        <v>USPSU.S.P.S. (ALLEN PARK)</v>
      </c>
      <c r="G13000" s="151" t="str">
        <f t="shared" si="279"/>
        <v>USPS</v>
      </c>
      <c r="H13000" s="149" t="s">
        <v>9466</v>
      </c>
      <c r="I13000">
        <v>40002347</v>
      </c>
      <c r="J13000" t="s">
        <v>27018</v>
      </c>
      <c r="K13000" t="s">
        <v>27019</v>
      </c>
      <c r="L13000" t="s">
        <v>27020</v>
      </c>
      <c r="M13000" t="s">
        <v>12684</v>
      </c>
      <c r="N13000" t="s">
        <v>27021</v>
      </c>
      <c r="Q13000" t="s">
        <v>12415</v>
      </c>
      <c r="R13000" t="s">
        <v>12416</v>
      </c>
      <c r="S13000" t="s">
        <v>27022</v>
      </c>
      <c r="U13000" t="s">
        <v>12418</v>
      </c>
      <c r="V13000">
        <v>21</v>
      </c>
      <c r="W13000">
        <v>11</v>
      </c>
      <c r="X13000">
        <v>1</v>
      </c>
      <c r="Y13000" t="s">
        <v>12419</v>
      </c>
      <c r="Z13000" t="s">
        <v>12420</v>
      </c>
      <c r="AA13000" t="s">
        <v>12421</v>
      </c>
      <c r="AB13000" t="s">
        <v>12430</v>
      </c>
      <c r="AC13000">
        <v>2</v>
      </c>
      <c r="AD13000" s="123">
        <v>39111</v>
      </c>
      <c r="AE13000" t="s">
        <v>12423</v>
      </c>
      <c r="AG13000">
        <v>40002347</v>
      </c>
      <c r="AL13000" t="s">
        <v>12430</v>
      </c>
      <c r="AN13000">
        <v>2316300501</v>
      </c>
      <c r="AO13000">
        <v>16</v>
      </c>
      <c r="AP13000" t="s">
        <v>12424</v>
      </c>
      <c r="AQ13000" t="s">
        <v>11408</v>
      </c>
      <c r="AR13000">
        <v>4100</v>
      </c>
      <c r="AT13000">
        <v>2005</v>
      </c>
      <c r="AV13000" t="s">
        <v>20502</v>
      </c>
      <c r="AW13000">
        <v>116100</v>
      </c>
    </row>
    <row r="13001" spans="1:49" x14ac:dyDescent="0.25">
      <c r="A13001">
        <v>4100</v>
      </c>
      <c r="B13001">
        <v>30080</v>
      </c>
      <c r="C13001">
        <v>4040</v>
      </c>
      <c r="D13001">
        <v>410</v>
      </c>
      <c r="E13001" s="124" t="s">
        <v>7035</v>
      </c>
      <c r="F13001" t="str">
        <f t="shared" si="280"/>
        <v>USPSU.S.P.S. (ANAHEIM)</v>
      </c>
      <c r="G13001" s="151" t="str">
        <f t="shared" si="279"/>
        <v>USPS</v>
      </c>
      <c r="H13001" s="149" t="s">
        <v>9468</v>
      </c>
      <c r="I13001">
        <v>40004073</v>
      </c>
      <c r="J13001" t="s">
        <v>27023</v>
      </c>
      <c r="K13001" t="s">
        <v>27024</v>
      </c>
      <c r="L13001" t="s">
        <v>17327</v>
      </c>
      <c r="M13001" t="s">
        <v>13237</v>
      </c>
      <c r="N13001" t="s">
        <v>27025</v>
      </c>
      <c r="Q13001" t="s">
        <v>12415</v>
      </c>
      <c r="R13001" t="s">
        <v>12416</v>
      </c>
      <c r="S13001" t="s">
        <v>27026</v>
      </c>
      <c r="U13001" t="s">
        <v>12418</v>
      </c>
      <c r="V13001">
        <v>21</v>
      </c>
      <c r="W13001">
        <v>11</v>
      </c>
      <c r="X13001">
        <v>1</v>
      </c>
      <c r="Y13001" t="s">
        <v>12419</v>
      </c>
      <c r="Z13001" t="s">
        <v>12420</v>
      </c>
      <c r="AA13001" t="s">
        <v>12421</v>
      </c>
      <c r="AB13001" t="s">
        <v>12430</v>
      </c>
      <c r="AC13001">
        <v>2</v>
      </c>
      <c r="AD13001" s="123">
        <v>39111</v>
      </c>
      <c r="AE13001" t="s">
        <v>12423</v>
      </c>
      <c r="AG13001">
        <v>40004073</v>
      </c>
      <c r="AL13001" t="s">
        <v>12430</v>
      </c>
      <c r="AN13001">
        <v>505900001</v>
      </c>
      <c r="AO13001">
        <v>16</v>
      </c>
      <c r="AP13001" t="s">
        <v>12424</v>
      </c>
      <c r="AQ13001" t="s">
        <v>11408</v>
      </c>
      <c r="AR13001">
        <v>4100</v>
      </c>
      <c r="AT13001">
        <v>2005</v>
      </c>
      <c r="AV13001" t="s">
        <v>20502</v>
      </c>
      <c r="AW13001">
        <v>116100</v>
      </c>
    </row>
    <row r="13002" spans="1:49" x14ac:dyDescent="0.25">
      <c r="A13002">
        <v>4100</v>
      </c>
      <c r="B13002">
        <v>30080</v>
      </c>
      <c r="C13002">
        <v>4040</v>
      </c>
      <c r="D13002">
        <v>410</v>
      </c>
      <c r="E13002" s="124" t="s">
        <v>7035</v>
      </c>
      <c r="F13002" t="str">
        <f t="shared" si="280"/>
        <v>USPSU.S.P.S. (ANCHORAGE)</v>
      </c>
      <c r="G13002" s="151" t="str">
        <f t="shared" si="279"/>
        <v>USPS</v>
      </c>
      <c r="H13002" s="149" t="s">
        <v>9469</v>
      </c>
      <c r="I13002">
        <v>40004087</v>
      </c>
      <c r="K13002" t="s">
        <v>27027</v>
      </c>
      <c r="L13002" t="s">
        <v>27028</v>
      </c>
      <c r="M13002" t="s">
        <v>27029</v>
      </c>
      <c r="N13002" t="s">
        <v>27030</v>
      </c>
      <c r="Q13002" t="s">
        <v>12415</v>
      </c>
      <c r="R13002" t="s">
        <v>12416</v>
      </c>
      <c r="S13002" t="s">
        <v>27031</v>
      </c>
      <c r="U13002" t="s">
        <v>12418</v>
      </c>
      <c r="V13002">
        <v>21</v>
      </c>
      <c r="W13002">
        <v>11</v>
      </c>
      <c r="X13002">
        <v>1</v>
      </c>
      <c r="Y13002" t="s">
        <v>12419</v>
      </c>
      <c r="Z13002" t="s">
        <v>12420</v>
      </c>
      <c r="AA13002" t="s">
        <v>12421</v>
      </c>
      <c r="AB13002" t="s">
        <v>12430</v>
      </c>
      <c r="AC13002">
        <v>2</v>
      </c>
      <c r="AD13002" s="123">
        <v>39111</v>
      </c>
      <c r="AE13002" t="s">
        <v>12423</v>
      </c>
      <c r="AG13002">
        <v>40004087</v>
      </c>
      <c r="AL13002" t="s">
        <v>12430</v>
      </c>
      <c r="AN13002">
        <v>202000101</v>
      </c>
      <c r="AO13002">
        <v>16</v>
      </c>
      <c r="AP13002" t="s">
        <v>12424</v>
      </c>
      <c r="AQ13002" t="s">
        <v>11408</v>
      </c>
      <c r="AR13002">
        <v>4100</v>
      </c>
      <c r="AT13002">
        <v>2005</v>
      </c>
      <c r="AV13002" t="s">
        <v>20502</v>
      </c>
      <c r="AW13002">
        <v>116100</v>
      </c>
    </row>
    <row r="13003" spans="1:49" x14ac:dyDescent="0.25">
      <c r="A13003">
        <v>4100</v>
      </c>
      <c r="B13003">
        <v>30080</v>
      </c>
      <c r="C13003">
        <v>4040</v>
      </c>
      <c r="D13003">
        <v>410</v>
      </c>
      <c r="E13003" s="124" t="s">
        <v>7035</v>
      </c>
      <c r="F13003" t="str">
        <f t="shared" si="280"/>
        <v>USPSU.S.P.S. (ATLANTA, CROWN)</v>
      </c>
      <c r="G13003" s="151" t="str">
        <f t="shared" si="279"/>
        <v>USPS</v>
      </c>
      <c r="H13003" s="149" t="s">
        <v>9470</v>
      </c>
      <c r="I13003">
        <v>40000377</v>
      </c>
      <c r="J13003" t="s">
        <v>27032</v>
      </c>
      <c r="K13003" t="s">
        <v>27033</v>
      </c>
      <c r="L13003" t="s">
        <v>12691</v>
      </c>
      <c r="M13003" t="s">
        <v>12692</v>
      </c>
      <c r="N13003" t="s">
        <v>27034</v>
      </c>
      <c r="Q13003" t="s">
        <v>12415</v>
      </c>
      <c r="R13003" t="s">
        <v>12416</v>
      </c>
      <c r="S13003" t="s">
        <v>27035</v>
      </c>
      <c r="U13003" t="s">
        <v>12418</v>
      </c>
      <c r="V13003">
        <v>21</v>
      </c>
      <c r="W13003">
        <v>11</v>
      </c>
      <c r="X13003">
        <v>1</v>
      </c>
      <c r="Y13003" t="s">
        <v>12419</v>
      </c>
      <c r="Z13003" t="s">
        <v>12420</v>
      </c>
      <c r="AA13003" t="s">
        <v>12421</v>
      </c>
      <c r="AB13003" t="s">
        <v>12430</v>
      </c>
      <c r="AC13003">
        <v>2</v>
      </c>
      <c r="AD13003" s="123">
        <v>39111</v>
      </c>
      <c r="AE13003" t="s">
        <v>12423</v>
      </c>
      <c r="AG13003">
        <v>40000377</v>
      </c>
      <c r="AL13003" t="s">
        <v>12430</v>
      </c>
      <c r="AN13003">
        <v>1112100801</v>
      </c>
      <c r="AO13003">
        <v>16</v>
      </c>
      <c r="AP13003" t="s">
        <v>12424</v>
      </c>
      <c r="AQ13003" t="s">
        <v>11408</v>
      </c>
      <c r="AR13003">
        <v>4100</v>
      </c>
      <c r="AT13003">
        <v>2005</v>
      </c>
      <c r="AV13003" t="s">
        <v>20502</v>
      </c>
      <c r="AW13003">
        <v>116100</v>
      </c>
    </row>
    <row r="13004" spans="1:49" x14ac:dyDescent="0.25">
      <c r="A13004">
        <v>4100</v>
      </c>
      <c r="B13004">
        <v>30080</v>
      </c>
      <c r="C13004">
        <v>4040</v>
      </c>
      <c r="D13004">
        <v>410</v>
      </c>
      <c r="E13004" s="124" t="s">
        <v>7035</v>
      </c>
      <c r="F13004" t="str">
        <f t="shared" si="280"/>
        <v>USPSU.S.P.S. (BELL)</v>
      </c>
      <c r="G13004" s="151" t="str">
        <f t="shared" si="279"/>
        <v>USPS</v>
      </c>
      <c r="H13004" s="149" t="s">
        <v>9472</v>
      </c>
      <c r="I13004">
        <v>40003503</v>
      </c>
      <c r="J13004" t="s">
        <v>27036</v>
      </c>
      <c r="K13004" t="s">
        <v>27037</v>
      </c>
      <c r="L13004" t="s">
        <v>17323</v>
      </c>
      <c r="M13004" t="s">
        <v>13237</v>
      </c>
      <c r="N13004" t="s">
        <v>27038</v>
      </c>
      <c r="Q13004" t="s">
        <v>12415</v>
      </c>
      <c r="R13004" t="s">
        <v>12416</v>
      </c>
      <c r="S13004">
        <v>3237294151</v>
      </c>
      <c r="U13004" t="s">
        <v>12418</v>
      </c>
      <c r="V13004">
        <v>21</v>
      </c>
      <c r="W13004">
        <v>11</v>
      </c>
      <c r="X13004">
        <v>1</v>
      </c>
      <c r="Y13004" t="s">
        <v>12419</v>
      </c>
      <c r="Z13004" t="s">
        <v>12420</v>
      </c>
      <c r="AA13004" t="s">
        <v>12421</v>
      </c>
      <c r="AB13004" t="s">
        <v>12430</v>
      </c>
      <c r="AC13004">
        <v>2</v>
      </c>
      <c r="AD13004" s="123">
        <v>39111</v>
      </c>
      <c r="AE13004" t="s">
        <v>12423</v>
      </c>
      <c r="AG13004">
        <v>40003503</v>
      </c>
      <c r="AL13004" t="s">
        <v>12430</v>
      </c>
      <c r="AN13004">
        <v>503703001</v>
      </c>
      <c r="AO13004">
        <v>16</v>
      </c>
      <c r="AP13004" t="s">
        <v>12424</v>
      </c>
      <c r="AQ13004" t="s">
        <v>11408</v>
      </c>
      <c r="AR13004">
        <v>4100</v>
      </c>
      <c r="AT13004">
        <v>0</v>
      </c>
      <c r="AV13004" t="s">
        <v>20502</v>
      </c>
      <c r="AW13004">
        <v>116100</v>
      </c>
    </row>
    <row r="13005" spans="1:49" x14ac:dyDescent="0.25">
      <c r="A13005">
        <v>4100</v>
      </c>
      <c r="B13005">
        <v>30080</v>
      </c>
      <c r="C13005">
        <v>4040</v>
      </c>
      <c r="D13005">
        <v>410</v>
      </c>
      <c r="E13005" s="124" t="s">
        <v>7035</v>
      </c>
      <c r="F13005" t="str">
        <f t="shared" si="280"/>
        <v>USPSU.S.P.S. (BELLMAWR)</v>
      </c>
      <c r="G13005" s="151" t="str">
        <f t="shared" si="279"/>
        <v>USPS</v>
      </c>
      <c r="H13005" s="149" t="s">
        <v>9473</v>
      </c>
      <c r="I13005">
        <v>40003830</v>
      </c>
      <c r="J13005" t="s">
        <v>27039</v>
      </c>
      <c r="K13005" t="s">
        <v>17407</v>
      </c>
      <c r="L13005" t="s">
        <v>27040</v>
      </c>
      <c r="M13005" t="s">
        <v>12413</v>
      </c>
      <c r="N13005" t="s">
        <v>27041</v>
      </c>
      <c r="Q13005" t="s">
        <v>12415</v>
      </c>
      <c r="R13005" t="s">
        <v>12416</v>
      </c>
      <c r="S13005" t="s">
        <v>27042</v>
      </c>
      <c r="U13005" t="s">
        <v>12418</v>
      </c>
      <c r="V13005">
        <v>21</v>
      </c>
      <c r="W13005">
        <v>11</v>
      </c>
      <c r="X13005">
        <v>1</v>
      </c>
      <c r="Y13005" t="s">
        <v>12419</v>
      </c>
      <c r="Z13005" t="s">
        <v>12420</v>
      </c>
      <c r="AA13005" t="s">
        <v>12421</v>
      </c>
      <c r="AB13005" t="s">
        <v>12430</v>
      </c>
      <c r="AC13005">
        <v>2</v>
      </c>
      <c r="AD13005" s="123">
        <v>39111</v>
      </c>
      <c r="AE13005" t="s">
        <v>12423</v>
      </c>
      <c r="AG13005">
        <v>40003830</v>
      </c>
      <c r="AL13005" t="s">
        <v>12430</v>
      </c>
      <c r="AN13005">
        <v>3100701101</v>
      </c>
      <c r="AO13005">
        <v>16</v>
      </c>
      <c r="AP13005" t="s">
        <v>12424</v>
      </c>
      <c r="AQ13005" t="s">
        <v>11408</v>
      </c>
      <c r="AR13005">
        <v>4100</v>
      </c>
      <c r="AT13005">
        <v>2005</v>
      </c>
      <c r="AV13005" t="s">
        <v>20502</v>
      </c>
      <c r="AW13005">
        <v>116100</v>
      </c>
    </row>
    <row r="13006" spans="1:49" x14ac:dyDescent="0.25">
      <c r="A13006">
        <v>4100</v>
      </c>
      <c r="B13006">
        <v>30080</v>
      </c>
      <c r="C13006">
        <v>4040</v>
      </c>
      <c r="D13006">
        <v>410</v>
      </c>
      <c r="E13006" s="124" t="s">
        <v>7035</v>
      </c>
      <c r="F13006" t="str">
        <f t="shared" si="280"/>
        <v>USPSU.S.P.S. (BILLINGS, MT)</v>
      </c>
      <c r="G13006" s="151" t="str">
        <f t="shared" si="279"/>
        <v>USPS</v>
      </c>
      <c r="H13006" s="149" t="s">
        <v>9474</v>
      </c>
      <c r="I13006">
        <v>40004387</v>
      </c>
      <c r="J13006" t="s">
        <v>27043</v>
      </c>
      <c r="K13006" t="s">
        <v>12492</v>
      </c>
      <c r="L13006" t="s">
        <v>17548</v>
      </c>
      <c r="M13006" t="s">
        <v>17549</v>
      </c>
      <c r="N13006" t="s">
        <v>27044</v>
      </c>
      <c r="Q13006" t="s">
        <v>12415</v>
      </c>
      <c r="R13006" t="s">
        <v>12416</v>
      </c>
      <c r="S13006" t="s">
        <v>27045</v>
      </c>
      <c r="U13006" t="s">
        <v>12418</v>
      </c>
      <c r="V13006">
        <v>21</v>
      </c>
      <c r="W13006">
        <v>11</v>
      </c>
      <c r="X13006">
        <v>1</v>
      </c>
      <c r="Y13006" t="s">
        <v>12419</v>
      </c>
      <c r="Z13006" t="s">
        <v>12420</v>
      </c>
      <c r="AA13006" t="s">
        <v>12421</v>
      </c>
      <c r="AB13006" t="s">
        <v>12430</v>
      </c>
      <c r="AC13006">
        <v>2</v>
      </c>
      <c r="AD13006" s="123">
        <v>39111</v>
      </c>
      <c r="AE13006" t="s">
        <v>12423</v>
      </c>
      <c r="AG13006">
        <v>40004387</v>
      </c>
      <c r="AL13006" t="s">
        <v>12430</v>
      </c>
      <c r="AN13006">
        <v>2711100201</v>
      </c>
      <c r="AO13006">
        <v>16</v>
      </c>
      <c r="AP13006" t="s">
        <v>12424</v>
      </c>
      <c r="AQ13006" t="s">
        <v>11408</v>
      </c>
      <c r="AR13006">
        <v>4100</v>
      </c>
      <c r="AT13006">
        <v>0</v>
      </c>
      <c r="AV13006" t="s">
        <v>20502</v>
      </c>
      <c r="AW13006">
        <v>116100</v>
      </c>
    </row>
    <row r="13007" spans="1:49" x14ac:dyDescent="0.25">
      <c r="A13007">
        <v>4100</v>
      </c>
      <c r="B13007">
        <v>30080</v>
      </c>
      <c r="C13007">
        <v>4040</v>
      </c>
      <c r="D13007">
        <v>410</v>
      </c>
      <c r="E13007" s="124" t="s">
        <v>7035</v>
      </c>
      <c r="F13007" t="str">
        <f t="shared" si="280"/>
        <v>USPSU.S.P.S. (BIRMINGHAM)</v>
      </c>
      <c r="G13007" s="151" t="str">
        <f t="shared" si="279"/>
        <v>USPS</v>
      </c>
      <c r="H13007" s="149" t="s">
        <v>9476</v>
      </c>
      <c r="I13007">
        <v>40004498</v>
      </c>
      <c r="J13007" t="s">
        <v>27046</v>
      </c>
      <c r="K13007" t="s">
        <v>27047</v>
      </c>
      <c r="L13007" t="s">
        <v>12994</v>
      </c>
      <c r="M13007" t="s">
        <v>12995</v>
      </c>
      <c r="N13007" t="s">
        <v>27048</v>
      </c>
      <c r="Q13007" t="s">
        <v>12415</v>
      </c>
      <c r="R13007" t="s">
        <v>12416</v>
      </c>
      <c r="S13007" t="s">
        <v>12892</v>
      </c>
      <c r="U13007" t="s">
        <v>12418</v>
      </c>
      <c r="V13007">
        <v>21</v>
      </c>
      <c r="W13007">
        <v>11</v>
      </c>
      <c r="X13007">
        <v>1</v>
      </c>
      <c r="Y13007" t="s">
        <v>12419</v>
      </c>
      <c r="Z13007" t="s">
        <v>12420</v>
      </c>
      <c r="AA13007" t="s">
        <v>12421</v>
      </c>
      <c r="AB13007" t="s">
        <v>12430</v>
      </c>
      <c r="AC13007">
        <v>2</v>
      </c>
      <c r="AD13007" s="123">
        <v>39111</v>
      </c>
      <c r="AE13007" t="s">
        <v>12423</v>
      </c>
      <c r="AG13007">
        <v>40004498</v>
      </c>
      <c r="AL13007" t="s">
        <v>12430</v>
      </c>
      <c r="AN13007">
        <v>107301501</v>
      </c>
      <c r="AO13007">
        <v>16</v>
      </c>
      <c r="AP13007" t="s">
        <v>12424</v>
      </c>
      <c r="AQ13007" t="s">
        <v>11408</v>
      </c>
      <c r="AR13007">
        <v>4100</v>
      </c>
      <c r="AT13007">
        <v>0</v>
      </c>
      <c r="AV13007" t="s">
        <v>20502</v>
      </c>
      <c r="AW13007">
        <v>116100</v>
      </c>
    </row>
    <row r="13008" spans="1:49" x14ac:dyDescent="0.25">
      <c r="A13008">
        <v>4100</v>
      </c>
      <c r="B13008">
        <v>30080</v>
      </c>
      <c r="C13008">
        <v>4040</v>
      </c>
      <c r="D13008">
        <v>410</v>
      </c>
      <c r="E13008" s="124" t="s">
        <v>7035</v>
      </c>
      <c r="F13008" t="str">
        <f t="shared" si="280"/>
        <v>USPSU.S.P.S. (BOISE)</v>
      </c>
      <c r="G13008" s="151" t="str">
        <f t="shared" si="279"/>
        <v>USPS</v>
      </c>
      <c r="H13008" s="149" t="s">
        <v>9478</v>
      </c>
      <c r="I13008">
        <v>40004391</v>
      </c>
      <c r="J13008" t="s">
        <v>27049</v>
      </c>
      <c r="K13008" t="s">
        <v>27050</v>
      </c>
      <c r="L13008" t="s">
        <v>19873</v>
      </c>
      <c r="M13008" t="s">
        <v>19470</v>
      </c>
      <c r="N13008" t="s">
        <v>27051</v>
      </c>
      <c r="Q13008" t="s">
        <v>12415</v>
      </c>
      <c r="R13008" t="s">
        <v>12416</v>
      </c>
      <c r="U13008" t="s">
        <v>12418</v>
      </c>
      <c r="V13008">
        <v>21</v>
      </c>
      <c r="W13008">
        <v>11</v>
      </c>
      <c r="X13008">
        <v>1</v>
      </c>
      <c r="Y13008" t="s">
        <v>12419</v>
      </c>
      <c r="Z13008" t="s">
        <v>12420</v>
      </c>
      <c r="AA13008" t="s">
        <v>12421</v>
      </c>
      <c r="AB13008" t="s">
        <v>12430</v>
      </c>
      <c r="AC13008">
        <v>2</v>
      </c>
      <c r="AD13008" s="123">
        <v>39111</v>
      </c>
      <c r="AE13008" t="s">
        <v>12423</v>
      </c>
      <c r="AG13008">
        <v>40004391</v>
      </c>
      <c r="AL13008" t="s">
        <v>12430</v>
      </c>
      <c r="AN13008">
        <v>1300100301</v>
      </c>
      <c r="AO13008">
        <v>16</v>
      </c>
      <c r="AP13008" t="s">
        <v>12424</v>
      </c>
      <c r="AQ13008" t="s">
        <v>11408</v>
      </c>
      <c r="AR13008">
        <v>4100</v>
      </c>
      <c r="AT13008">
        <v>2005</v>
      </c>
      <c r="AV13008" t="s">
        <v>20502</v>
      </c>
      <c r="AW13008">
        <v>116100</v>
      </c>
    </row>
    <row r="13009" spans="1:49" x14ac:dyDescent="0.25">
      <c r="A13009">
        <v>4100</v>
      </c>
      <c r="B13009">
        <v>30080</v>
      </c>
      <c r="C13009">
        <v>4040</v>
      </c>
      <c r="D13009">
        <v>410</v>
      </c>
      <c r="E13009" s="124" t="s">
        <v>7035</v>
      </c>
      <c r="F13009" t="str">
        <f t="shared" si="280"/>
        <v>USPSU.S.P.S. (BROCKTON)</v>
      </c>
      <c r="G13009" s="151" t="str">
        <f t="shared" si="279"/>
        <v>USPS</v>
      </c>
      <c r="H13009" s="149" t="s">
        <v>9480</v>
      </c>
      <c r="I13009">
        <v>40003826</v>
      </c>
      <c r="J13009" t="s">
        <v>27052</v>
      </c>
      <c r="K13009" t="s">
        <v>17407</v>
      </c>
      <c r="L13009" t="s">
        <v>25512</v>
      </c>
      <c r="M13009" t="s">
        <v>12718</v>
      </c>
      <c r="N13009" t="s">
        <v>27053</v>
      </c>
      <c r="Q13009" t="s">
        <v>12415</v>
      </c>
      <c r="R13009" t="s">
        <v>12416</v>
      </c>
      <c r="S13009" t="s">
        <v>27054</v>
      </c>
      <c r="U13009" t="s">
        <v>12418</v>
      </c>
      <c r="V13009">
        <v>21</v>
      </c>
      <c r="W13009">
        <v>11</v>
      </c>
      <c r="X13009">
        <v>1</v>
      </c>
      <c r="Y13009" t="s">
        <v>12419</v>
      </c>
      <c r="Z13009" t="s">
        <v>12420</v>
      </c>
      <c r="AA13009" t="s">
        <v>12421</v>
      </c>
      <c r="AB13009" t="s">
        <v>12430</v>
      </c>
      <c r="AC13009">
        <v>2</v>
      </c>
      <c r="AD13009" s="123">
        <v>39111</v>
      </c>
      <c r="AE13009" t="s">
        <v>12423</v>
      </c>
      <c r="AG13009">
        <v>40003826</v>
      </c>
      <c r="AL13009" t="s">
        <v>12430</v>
      </c>
      <c r="AN13009">
        <v>2202301301</v>
      </c>
      <c r="AO13009">
        <v>16</v>
      </c>
      <c r="AP13009" t="s">
        <v>12424</v>
      </c>
      <c r="AQ13009" t="s">
        <v>11408</v>
      </c>
      <c r="AR13009">
        <v>4100</v>
      </c>
      <c r="AT13009">
        <v>2005</v>
      </c>
      <c r="AV13009" t="s">
        <v>20502</v>
      </c>
      <c r="AW13009">
        <v>116100</v>
      </c>
    </row>
    <row r="13010" spans="1:49" x14ac:dyDescent="0.25">
      <c r="A13010">
        <v>4100</v>
      </c>
      <c r="B13010">
        <v>30080</v>
      </c>
      <c r="C13010">
        <v>4040</v>
      </c>
      <c r="D13010">
        <v>410</v>
      </c>
      <c r="E13010" s="124" t="s">
        <v>7035</v>
      </c>
      <c r="F13010" t="str">
        <f t="shared" si="280"/>
        <v>USPSU.S.P.S. (BROOKLYN)</v>
      </c>
      <c r="G13010" s="151" t="str">
        <f t="shared" si="279"/>
        <v>USPS</v>
      </c>
      <c r="H13010" s="149" t="s">
        <v>9481</v>
      </c>
      <c r="I13010">
        <v>40003912</v>
      </c>
      <c r="J13010" t="s">
        <v>27055</v>
      </c>
      <c r="K13010" t="s">
        <v>27056</v>
      </c>
      <c r="L13010" t="s">
        <v>12781</v>
      </c>
      <c r="M13010" t="s">
        <v>12445</v>
      </c>
      <c r="N13010" t="s">
        <v>27057</v>
      </c>
      <c r="Q13010" t="s">
        <v>12415</v>
      </c>
      <c r="R13010" t="s">
        <v>12416</v>
      </c>
      <c r="S13010" t="s">
        <v>27058</v>
      </c>
      <c r="U13010" t="s">
        <v>12418</v>
      </c>
      <c r="V13010">
        <v>21</v>
      </c>
      <c r="W13010">
        <v>11</v>
      </c>
      <c r="X13010">
        <v>1</v>
      </c>
      <c r="Y13010" t="s">
        <v>12419</v>
      </c>
      <c r="Z13010" t="s">
        <v>12420</v>
      </c>
      <c r="AA13010" t="s">
        <v>12421</v>
      </c>
      <c r="AB13010" t="s">
        <v>12430</v>
      </c>
      <c r="AC13010">
        <v>2</v>
      </c>
      <c r="AD13010" s="123">
        <v>39111</v>
      </c>
      <c r="AE13010" t="s">
        <v>12423</v>
      </c>
      <c r="AG13010">
        <v>40003912</v>
      </c>
      <c r="AL13010" t="s">
        <v>12430</v>
      </c>
      <c r="AN13010">
        <v>3304720101</v>
      </c>
      <c r="AO13010">
        <v>16</v>
      </c>
      <c r="AP13010" t="s">
        <v>12424</v>
      </c>
      <c r="AQ13010" t="s">
        <v>11408</v>
      </c>
      <c r="AR13010">
        <v>4100</v>
      </c>
      <c r="AT13010">
        <v>2005</v>
      </c>
      <c r="AV13010" t="s">
        <v>20502</v>
      </c>
      <c r="AW13010">
        <v>116100</v>
      </c>
    </row>
    <row r="13011" spans="1:49" x14ac:dyDescent="0.25">
      <c r="A13011">
        <v>4100</v>
      </c>
      <c r="B13011">
        <v>30080</v>
      </c>
      <c r="C13011">
        <v>4040</v>
      </c>
      <c r="D13011">
        <v>410</v>
      </c>
      <c r="E13011" s="124" t="s">
        <v>7035</v>
      </c>
      <c r="F13011" t="str">
        <f t="shared" si="280"/>
        <v>USPSU.S.P.S. (BUFFALO)</v>
      </c>
      <c r="G13011" s="151" t="str">
        <f t="shared" si="279"/>
        <v>USPS</v>
      </c>
      <c r="H13011" s="149" t="s">
        <v>9482</v>
      </c>
      <c r="I13011">
        <v>40003691</v>
      </c>
      <c r="J13011" t="s">
        <v>27059</v>
      </c>
      <c r="K13011" t="s">
        <v>27060</v>
      </c>
      <c r="L13011" t="s">
        <v>14469</v>
      </c>
      <c r="M13011" t="s">
        <v>12445</v>
      </c>
      <c r="N13011" t="s">
        <v>27061</v>
      </c>
      <c r="Q13011" t="s">
        <v>12415</v>
      </c>
      <c r="R13011" t="s">
        <v>12416</v>
      </c>
      <c r="S13011" t="s">
        <v>12892</v>
      </c>
      <c r="U13011" t="s">
        <v>12418</v>
      </c>
      <c r="V13011">
        <v>21</v>
      </c>
      <c r="W13011">
        <v>11</v>
      </c>
      <c r="X13011">
        <v>1</v>
      </c>
      <c r="Y13011" t="s">
        <v>12419</v>
      </c>
      <c r="Z13011" t="s">
        <v>12420</v>
      </c>
      <c r="AA13011" t="s">
        <v>12421</v>
      </c>
      <c r="AB13011" t="s">
        <v>12430</v>
      </c>
      <c r="AC13011">
        <v>2</v>
      </c>
      <c r="AD13011" s="123">
        <v>39111</v>
      </c>
      <c r="AE13011" t="s">
        <v>12423</v>
      </c>
      <c r="AG13011">
        <v>40003691</v>
      </c>
      <c r="AL13011" t="s">
        <v>12430</v>
      </c>
      <c r="AN13011">
        <v>3302902901</v>
      </c>
      <c r="AO13011">
        <v>16</v>
      </c>
      <c r="AP13011" t="s">
        <v>12424</v>
      </c>
      <c r="AQ13011" t="s">
        <v>11408</v>
      </c>
      <c r="AR13011">
        <v>4100</v>
      </c>
      <c r="AT13011">
        <v>2005</v>
      </c>
      <c r="AV13011" t="s">
        <v>20502</v>
      </c>
      <c r="AW13011">
        <v>116100</v>
      </c>
    </row>
    <row r="13012" spans="1:49" x14ac:dyDescent="0.25">
      <c r="A13012">
        <v>4100</v>
      </c>
      <c r="B13012">
        <v>30080</v>
      </c>
      <c r="C13012">
        <v>4040</v>
      </c>
      <c r="D13012">
        <v>410</v>
      </c>
      <c r="E13012" s="124" t="s">
        <v>7035</v>
      </c>
      <c r="F13012" t="str">
        <f t="shared" si="280"/>
        <v>USPSU.S.P.S. (CAROL STREAM)</v>
      </c>
      <c r="G13012" s="151" t="str">
        <f t="shared" si="279"/>
        <v>USPS</v>
      </c>
      <c r="H13012" s="149" t="s">
        <v>9484</v>
      </c>
      <c r="I13012">
        <v>40004239</v>
      </c>
      <c r="J13012" t="s">
        <v>27062</v>
      </c>
      <c r="K13012" t="s">
        <v>27063</v>
      </c>
      <c r="L13012" t="s">
        <v>21200</v>
      </c>
      <c r="M13012" t="s">
        <v>12546</v>
      </c>
      <c r="N13012" t="s">
        <v>27064</v>
      </c>
      <c r="Q13012" t="s">
        <v>12415</v>
      </c>
      <c r="R13012" t="s">
        <v>12416</v>
      </c>
      <c r="S13012" t="s">
        <v>27065</v>
      </c>
      <c r="U13012" t="s">
        <v>12418</v>
      </c>
      <c r="V13012">
        <v>21</v>
      </c>
      <c r="W13012">
        <v>11</v>
      </c>
      <c r="X13012">
        <v>1</v>
      </c>
      <c r="Y13012" t="s">
        <v>12419</v>
      </c>
      <c r="Z13012" t="s">
        <v>12420</v>
      </c>
      <c r="AA13012" t="s">
        <v>12421</v>
      </c>
      <c r="AB13012" t="s">
        <v>12430</v>
      </c>
      <c r="AC13012">
        <v>2</v>
      </c>
      <c r="AD13012" s="123">
        <v>39111</v>
      </c>
      <c r="AE13012" t="s">
        <v>12423</v>
      </c>
      <c r="AG13012">
        <v>40004239</v>
      </c>
      <c r="AL13012" t="s">
        <v>12430</v>
      </c>
      <c r="AN13012">
        <v>1404335001</v>
      </c>
      <c r="AO13012">
        <v>16</v>
      </c>
      <c r="AP13012" t="s">
        <v>12424</v>
      </c>
      <c r="AQ13012" t="s">
        <v>11408</v>
      </c>
      <c r="AR13012">
        <v>4100</v>
      </c>
      <c r="AT13012">
        <v>0</v>
      </c>
      <c r="AV13012" t="s">
        <v>20502</v>
      </c>
      <c r="AW13012">
        <v>116100</v>
      </c>
    </row>
    <row r="13013" spans="1:49" x14ac:dyDescent="0.25">
      <c r="A13013">
        <v>4100</v>
      </c>
      <c r="B13013">
        <v>30080</v>
      </c>
      <c r="C13013">
        <v>4040</v>
      </c>
      <c r="D13013">
        <v>410</v>
      </c>
      <c r="E13013" s="124" t="s">
        <v>7035</v>
      </c>
      <c r="F13013" t="str">
        <f t="shared" si="280"/>
        <v>USPSU.S.P.S. (CEDAR RAPIDS)</v>
      </c>
      <c r="G13013" s="151" t="str">
        <f t="shared" ref="G13013:G13076" si="281">RIGHT(E13013,LEN(E13013)-3)</f>
        <v>USPS</v>
      </c>
      <c r="H13013" s="149" t="s">
        <v>9485</v>
      </c>
      <c r="I13013">
        <v>40004289</v>
      </c>
      <c r="J13013" t="s">
        <v>26679</v>
      </c>
      <c r="K13013" t="s">
        <v>27066</v>
      </c>
      <c r="L13013" t="s">
        <v>16029</v>
      </c>
      <c r="M13013" t="s">
        <v>12981</v>
      </c>
      <c r="N13013" t="s">
        <v>27067</v>
      </c>
      <c r="Q13013" t="s">
        <v>12415</v>
      </c>
      <c r="R13013" t="s">
        <v>12416</v>
      </c>
      <c r="S13013" t="s">
        <v>27068</v>
      </c>
      <c r="U13013" t="s">
        <v>12418</v>
      </c>
      <c r="V13013">
        <v>21</v>
      </c>
      <c r="W13013">
        <v>11</v>
      </c>
      <c r="X13013">
        <v>1</v>
      </c>
      <c r="Y13013" t="s">
        <v>12419</v>
      </c>
      <c r="Z13013" t="s">
        <v>12420</v>
      </c>
      <c r="AA13013" t="s">
        <v>12421</v>
      </c>
      <c r="AB13013" t="s">
        <v>12430</v>
      </c>
      <c r="AC13013">
        <v>2</v>
      </c>
      <c r="AD13013" s="123">
        <v>39111</v>
      </c>
      <c r="AE13013" t="s">
        <v>12423</v>
      </c>
      <c r="AG13013">
        <v>40004289</v>
      </c>
      <c r="AL13013" t="s">
        <v>12430</v>
      </c>
      <c r="AN13013">
        <v>1611301601</v>
      </c>
      <c r="AO13013">
        <v>16</v>
      </c>
      <c r="AP13013" t="s">
        <v>12424</v>
      </c>
      <c r="AQ13013" t="s">
        <v>11408</v>
      </c>
      <c r="AR13013">
        <v>4100</v>
      </c>
      <c r="AT13013">
        <v>2005</v>
      </c>
      <c r="AV13013" t="s">
        <v>20502</v>
      </c>
      <c r="AW13013">
        <v>116100</v>
      </c>
    </row>
    <row r="13014" spans="1:49" x14ac:dyDescent="0.25">
      <c r="A13014">
        <v>4100</v>
      </c>
      <c r="B13014">
        <v>30080</v>
      </c>
      <c r="C13014">
        <v>4040</v>
      </c>
      <c r="D13014">
        <v>410</v>
      </c>
      <c r="E13014" s="124" t="s">
        <v>7035</v>
      </c>
      <c r="F13014" t="str">
        <f t="shared" si="280"/>
        <v>USPSU.S.P.S. (CHICAGO DOWNTOWN)</v>
      </c>
      <c r="G13014" s="151" t="str">
        <f t="shared" si="281"/>
        <v>USPS</v>
      </c>
      <c r="H13014" s="149" t="s">
        <v>9486</v>
      </c>
      <c r="I13014">
        <v>40004136</v>
      </c>
      <c r="K13014" t="s">
        <v>27069</v>
      </c>
      <c r="L13014" t="s">
        <v>12545</v>
      </c>
      <c r="M13014" t="s">
        <v>12546</v>
      </c>
      <c r="N13014">
        <v>60699</v>
      </c>
      <c r="Q13014" t="s">
        <v>12415</v>
      </c>
      <c r="R13014" t="s">
        <v>12416</v>
      </c>
      <c r="S13014" t="s">
        <v>27070</v>
      </c>
      <c r="U13014" t="s">
        <v>12418</v>
      </c>
      <c r="V13014">
        <v>21</v>
      </c>
      <c r="W13014">
        <v>11</v>
      </c>
      <c r="X13014">
        <v>1</v>
      </c>
      <c r="Y13014" t="s">
        <v>12419</v>
      </c>
      <c r="Z13014" t="s">
        <v>12420</v>
      </c>
      <c r="AA13014" t="s">
        <v>12421</v>
      </c>
      <c r="AB13014" t="s">
        <v>12430</v>
      </c>
      <c r="AC13014">
        <v>2</v>
      </c>
      <c r="AD13014" s="123">
        <v>39111</v>
      </c>
      <c r="AE13014" t="s">
        <v>12423</v>
      </c>
      <c r="AG13014">
        <v>40004136</v>
      </c>
      <c r="AL13014" t="s">
        <v>12430</v>
      </c>
      <c r="AN13014">
        <v>1403105101</v>
      </c>
      <c r="AO13014">
        <v>16</v>
      </c>
      <c r="AP13014" t="s">
        <v>12424</v>
      </c>
      <c r="AQ13014" t="s">
        <v>11408</v>
      </c>
      <c r="AR13014">
        <v>4100</v>
      </c>
      <c r="AT13014">
        <v>2005</v>
      </c>
      <c r="AV13014" t="s">
        <v>20502</v>
      </c>
      <c r="AW13014">
        <v>116100</v>
      </c>
    </row>
    <row r="13015" spans="1:49" x14ac:dyDescent="0.25">
      <c r="A13015">
        <v>4100</v>
      </c>
      <c r="B13015">
        <v>30080</v>
      </c>
      <c r="C13015">
        <v>4040</v>
      </c>
      <c r="D13015">
        <v>410</v>
      </c>
      <c r="E13015" s="124" t="s">
        <v>7035</v>
      </c>
      <c r="F13015" t="str">
        <f t="shared" si="280"/>
        <v>USPSU.S.P.S. (CINCINNATI)</v>
      </c>
      <c r="G13015" s="151" t="str">
        <f t="shared" si="281"/>
        <v>USPS</v>
      </c>
      <c r="H13015" s="149" t="s">
        <v>9489</v>
      </c>
      <c r="I13015">
        <v>40002084</v>
      </c>
      <c r="J13015" t="s">
        <v>27071</v>
      </c>
      <c r="K13015" t="s">
        <v>27072</v>
      </c>
      <c r="L13015" t="s">
        <v>17002</v>
      </c>
      <c r="M13015" t="s">
        <v>12521</v>
      </c>
      <c r="N13015" t="s">
        <v>27073</v>
      </c>
      <c r="Q13015" t="s">
        <v>12415</v>
      </c>
      <c r="R13015" t="s">
        <v>12416</v>
      </c>
      <c r="S13015" t="s">
        <v>27074</v>
      </c>
      <c r="U13015" t="s">
        <v>12418</v>
      </c>
      <c r="V13015">
        <v>21</v>
      </c>
      <c r="W13015">
        <v>11</v>
      </c>
      <c r="X13015">
        <v>1</v>
      </c>
      <c r="Y13015" t="s">
        <v>12419</v>
      </c>
      <c r="Z13015" t="s">
        <v>12420</v>
      </c>
      <c r="AA13015" t="s">
        <v>12421</v>
      </c>
      <c r="AB13015" t="s">
        <v>12430</v>
      </c>
      <c r="AC13015">
        <v>2</v>
      </c>
      <c r="AD13015" s="123">
        <v>39111</v>
      </c>
      <c r="AE13015" t="s">
        <v>12423</v>
      </c>
      <c r="AG13015">
        <v>40002084</v>
      </c>
      <c r="AL13015" t="s">
        <v>12430</v>
      </c>
      <c r="AN13015">
        <v>3606104901</v>
      </c>
      <c r="AO13015">
        <v>16</v>
      </c>
      <c r="AP13015" t="s">
        <v>12424</v>
      </c>
      <c r="AQ13015" t="s">
        <v>11408</v>
      </c>
      <c r="AR13015">
        <v>4100</v>
      </c>
      <c r="AT13015">
        <v>0</v>
      </c>
      <c r="AV13015" t="s">
        <v>20502</v>
      </c>
      <c r="AW13015">
        <v>116100</v>
      </c>
    </row>
    <row r="13016" spans="1:49" x14ac:dyDescent="0.25">
      <c r="A13016">
        <v>4100</v>
      </c>
      <c r="B13016">
        <v>30080</v>
      </c>
      <c r="C13016">
        <v>4040</v>
      </c>
      <c r="D13016">
        <v>410</v>
      </c>
      <c r="E13016" s="124" t="s">
        <v>7035</v>
      </c>
      <c r="F13016" t="str">
        <f t="shared" si="280"/>
        <v>USPSU.S.P.S. (CITY OF INDUSTRY)</v>
      </c>
      <c r="G13016" s="151" t="str">
        <f t="shared" si="281"/>
        <v>USPS</v>
      </c>
      <c r="H13016" s="149" t="s">
        <v>9490</v>
      </c>
      <c r="I13016">
        <v>40004039</v>
      </c>
      <c r="J13016" t="s">
        <v>27075</v>
      </c>
      <c r="K13016" t="s">
        <v>27076</v>
      </c>
      <c r="L13016" t="s">
        <v>17460</v>
      </c>
      <c r="M13016" t="s">
        <v>13237</v>
      </c>
      <c r="N13016" t="s">
        <v>27077</v>
      </c>
      <c r="Q13016" t="s">
        <v>12415</v>
      </c>
      <c r="R13016" t="s">
        <v>12416</v>
      </c>
      <c r="S13016" t="s">
        <v>27078</v>
      </c>
      <c r="U13016" t="s">
        <v>12418</v>
      </c>
      <c r="V13016">
        <v>21</v>
      </c>
      <c r="W13016">
        <v>11</v>
      </c>
      <c r="X13016">
        <v>1</v>
      </c>
      <c r="Y13016" t="s">
        <v>12419</v>
      </c>
      <c r="Z13016" t="s">
        <v>12420</v>
      </c>
      <c r="AA13016" t="s">
        <v>12421</v>
      </c>
      <c r="AB13016" t="s">
        <v>12430</v>
      </c>
      <c r="AC13016">
        <v>2</v>
      </c>
      <c r="AD13016" s="123">
        <v>39111</v>
      </c>
      <c r="AE13016" t="s">
        <v>12423</v>
      </c>
      <c r="AG13016">
        <v>40004039</v>
      </c>
      <c r="AL13016" t="s">
        <v>12430</v>
      </c>
      <c r="AN13016">
        <v>503700001</v>
      </c>
      <c r="AO13016">
        <v>16</v>
      </c>
      <c r="AP13016" t="s">
        <v>12424</v>
      </c>
      <c r="AQ13016" t="s">
        <v>11408</v>
      </c>
      <c r="AR13016">
        <v>4100</v>
      </c>
      <c r="AT13016">
        <v>2005</v>
      </c>
      <c r="AV13016" t="s">
        <v>20502</v>
      </c>
      <c r="AW13016">
        <v>116100</v>
      </c>
    </row>
    <row r="13017" spans="1:49" x14ac:dyDescent="0.25">
      <c r="A13017">
        <v>4100</v>
      </c>
      <c r="B13017">
        <v>30080</v>
      </c>
      <c r="C13017">
        <v>4040</v>
      </c>
      <c r="D13017">
        <v>410</v>
      </c>
      <c r="E13017" s="124" t="s">
        <v>7035</v>
      </c>
      <c r="F13017" t="str">
        <f t="shared" si="280"/>
        <v>USPSU.S.P.S. (CLEVELAND)</v>
      </c>
      <c r="G13017" s="151" t="str">
        <f t="shared" si="281"/>
        <v>USPS</v>
      </c>
      <c r="H13017" s="149" t="s">
        <v>9491</v>
      </c>
      <c r="I13017">
        <v>40004275</v>
      </c>
      <c r="J13017" t="s">
        <v>27079</v>
      </c>
      <c r="K13017" t="s">
        <v>27080</v>
      </c>
      <c r="L13017" t="s">
        <v>12520</v>
      </c>
      <c r="M13017" t="s">
        <v>12521</v>
      </c>
      <c r="N13017" t="s">
        <v>27081</v>
      </c>
      <c r="Q13017" t="s">
        <v>12415</v>
      </c>
      <c r="R13017" t="s">
        <v>12416</v>
      </c>
      <c r="S13017" t="s">
        <v>27082</v>
      </c>
      <c r="U13017" t="s">
        <v>12418</v>
      </c>
      <c r="V13017">
        <v>21</v>
      </c>
      <c r="W13017">
        <v>11</v>
      </c>
      <c r="X13017">
        <v>1</v>
      </c>
      <c r="Y13017" t="s">
        <v>12419</v>
      </c>
      <c r="Z13017" t="s">
        <v>12420</v>
      </c>
      <c r="AA13017" t="s">
        <v>12421</v>
      </c>
      <c r="AB13017" t="s">
        <v>12430</v>
      </c>
      <c r="AC13017">
        <v>2</v>
      </c>
      <c r="AD13017" s="123">
        <v>39111</v>
      </c>
      <c r="AE13017" t="s">
        <v>12423</v>
      </c>
      <c r="AG13017">
        <v>40004275</v>
      </c>
      <c r="AL13017" t="s">
        <v>12430</v>
      </c>
      <c r="AN13017">
        <v>3603505101</v>
      </c>
      <c r="AO13017">
        <v>16</v>
      </c>
      <c r="AP13017" t="s">
        <v>12424</v>
      </c>
      <c r="AQ13017" t="s">
        <v>11408</v>
      </c>
      <c r="AR13017">
        <v>4100</v>
      </c>
      <c r="AT13017">
        <v>0</v>
      </c>
      <c r="AV13017" t="s">
        <v>20502</v>
      </c>
      <c r="AW13017">
        <v>116100</v>
      </c>
    </row>
    <row r="13018" spans="1:49" x14ac:dyDescent="0.25">
      <c r="A13018">
        <v>4100</v>
      </c>
      <c r="B13018">
        <v>30080</v>
      </c>
      <c r="C13018">
        <v>4040</v>
      </c>
      <c r="D13018">
        <v>410</v>
      </c>
      <c r="E13018" s="124" t="s">
        <v>7035</v>
      </c>
      <c r="F13018" t="str">
        <f t="shared" si="280"/>
        <v>USPSU.S.P.S. (COLUMBUS, OH)</v>
      </c>
      <c r="G13018" s="151" t="str">
        <f t="shared" si="281"/>
        <v>USPS</v>
      </c>
      <c r="H13018" s="149" t="s">
        <v>9493</v>
      </c>
      <c r="I13018">
        <v>40004308</v>
      </c>
      <c r="J13018" t="s">
        <v>27083</v>
      </c>
      <c r="K13018" t="s">
        <v>27084</v>
      </c>
      <c r="L13018" t="s">
        <v>16113</v>
      </c>
      <c r="M13018" t="s">
        <v>12521</v>
      </c>
      <c r="N13018" t="s">
        <v>27085</v>
      </c>
      <c r="Q13018" t="s">
        <v>12415</v>
      </c>
      <c r="R13018" t="s">
        <v>12416</v>
      </c>
      <c r="S13018" t="s">
        <v>27086</v>
      </c>
      <c r="U13018" t="s">
        <v>12418</v>
      </c>
      <c r="V13018">
        <v>21</v>
      </c>
      <c r="W13018">
        <v>11</v>
      </c>
      <c r="X13018">
        <v>1</v>
      </c>
      <c r="Y13018" t="s">
        <v>12419</v>
      </c>
      <c r="Z13018" t="s">
        <v>12420</v>
      </c>
      <c r="AA13018" t="s">
        <v>12421</v>
      </c>
      <c r="AB13018" t="s">
        <v>12430</v>
      </c>
      <c r="AC13018">
        <v>2</v>
      </c>
      <c r="AD13018" s="123">
        <v>39111</v>
      </c>
      <c r="AE13018" t="s">
        <v>12423</v>
      </c>
      <c r="AG13018">
        <v>40004308</v>
      </c>
      <c r="AL13018" t="s">
        <v>12430</v>
      </c>
      <c r="AN13018">
        <v>3604905701</v>
      </c>
      <c r="AO13018">
        <v>16</v>
      </c>
      <c r="AP13018" t="s">
        <v>12424</v>
      </c>
      <c r="AQ13018" t="s">
        <v>11408</v>
      </c>
      <c r="AR13018">
        <v>4100</v>
      </c>
      <c r="AT13018">
        <v>2005</v>
      </c>
      <c r="AV13018" t="s">
        <v>20502</v>
      </c>
      <c r="AW13018">
        <v>116100</v>
      </c>
    </row>
    <row r="13019" spans="1:49" x14ac:dyDescent="0.25">
      <c r="A13019">
        <v>4100</v>
      </c>
      <c r="B13019">
        <v>30080</v>
      </c>
      <c r="C13019">
        <v>4040</v>
      </c>
      <c r="D13019">
        <v>410</v>
      </c>
      <c r="E13019" s="124" t="s">
        <v>7035</v>
      </c>
      <c r="F13019" t="str">
        <f t="shared" si="280"/>
        <v>USPSU.S.P.S. (COPPELL)</v>
      </c>
      <c r="G13019" s="151" t="str">
        <f t="shared" si="281"/>
        <v>USPS</v>
      </c>
      <c r="H13019" s="149" t="s">
        <v>9494</v>
      </c>
      <c r="I13019">
        <v>40004543</v>
      </c>
      <c r="K13019" t="s">
        <v>27087</v>
      </c>
      <c r="L13019" t="s">
        <v>19688</v>
      </c>
      <c r="M13019" t="s">
        <v>12494</v>
      </c>
      <c r="N13019" t="s">
        <v>27088</v>
      </c>
      <c r="Q13019" t="s">
        <v>12415</v>
      </c>
      <c r="R13019" t="s">
        <v>12416</v>
      </c>
      <c r="S13019" t="s">
        <v>27089</v>
      </c>
      <c r="U13019" t="s">
        <v>12418</v>
      </c>
      <c r="V13019">
        <v>21</v>
      </c>
      <c r="W13019">
        <v>11</v>
      </c>
      <c r="X13019">
        <v>1</v>
      </c>
      <c r="Y13019" t="s">
        <v>12419</v>
      </c>
      <c r="Z13019" t="s">
        <v>12420</v>
      </c>
      <c r="AA13019" t="s">
        <v>12421</v>
      </c>
      <c r="AB13019" t="s">
        <v>12430</v>
      </c>
      <c r="AC13019">
        <v>2</v>
      </c>
      <c r="AD13019" s="123">
        <v>39111</v>
      </c>
      <c r="AE13019" t="s">
        <v>12423</v>
      </c>
      <c r="AG13019">
        <v>40004543</v>
      </c>
      <c r="AL13019" t="s">
        <v>12430</v>
      </c>
      <c r="AN13019">
        <v>4411398391</v>
      </c>
      <c r="AO13019">
        <v>16</v>
      </c>
      <c r="AP13019" t="s">
        <v>12424</v>
      </c>
      <c r="AQ13019" t="s">
        <v>11408</v>
      </c>
      <c r="AR13019">
        <v>4100</v>
      </c>
      <c r="AT13019">
        <v>0</v>
      </c>
      <c r="AV13019" t="s">
        <v>20502</v>
      </c>
      <c r="AW13019">
        <v>116100</v>
      </c>
    </row>
    <row r="13020" spans="1:49" x14ac:dyDescent="0.25">
      <c r="A13020">
        <v>4100</v>
      </c>
      <c r="B13020">
        <v>30080</v>
      </c>
      <c r="C13020">
        <v>4040</v>
      </c>
      <c r="D13020">
        <v>410</v>
      </c>
      <c r="E13020" s="124" t="s">
        <v>7035</v>
      </c>
      <c r="F13020" t="str">
        <f t="shared" si="280"/>
        <v>USPSU.S.P.S. (DALLAS)</v>
      </c>
      <c r="G13020" s="151" t="str">
        <f t="shared" si="281"/>
        <v>USPS</v>
      </c>
      <c r="H13020" s="149" t="s">
        <v>9495</v>
      </c>
      <c r="I13020">
        <v>40004512</v>
      </c>
      <c r="J13020" t="s">
        <v>27090</v>
      </c>
      <c r="K13020" t="s">
        <v>27091</v>
      </c>
      <c r="L13020" t="s">
        <v>12493</v>
      </c>
      <c r="M13020" t="s">
        <v>12494</v>
      </c>
      <c r="N13020" t="s">
        <v>27092</v>
      </c>
      <c r="Q13020" t="s">
        <v>12415</v>
      </c>
      <c r="R13020" t="s">
        <v>12416</v>
      </c>
      <c r="S13020" t="s">
        <v>27093</v>
      </c>
      <c r="U13020" t="s">
        <v>12418</v>
      </c>
      <c r="V13020">
        <v>21</v>
      </c>
      <c r="W13020">
        <v>11</v>
      </c>
      <c r="X13020">
        <v>1</v>
      </c>
      <c r="Y13020" t="s">
        <v>12419</v>
      </c>
      <c r="Z13020" t="s">
        <v>12420</v>
      </c>
      <c r="AA13020" t="s">
        <v>12421</v>
      </c>
      <c r="AB13020" t="s">
        <v>12430</v>
      </c>
      <c r="AC13020">
        <v>2</v>
      </c>
      <c r="AD13020" s="123">
        <v>39111</v>
      </c>
      <c r="AE13020" t="s">
        <v>12423</v>
      </c>
      <c r="AG13020">
        <v>40004512</v>
      </c>
      <c r="AL13020" t="s">
        <v>12430</v>
      </c>
      <c r="AN13020">
        <v>4411300001</v>
      </c>
      <c r="AO13020">
        <v>16</v>
      </c>
      <c r="AP13020" t="s">
        <v>12424</v>
      </c>
      <c r="AQ13020" t="s">
        <v>11408</v>
      </c>
      <c r="AR13020">
        <v>4100</v>
      </c>
      <c r="AT13020">
        <v>2005</v>
      </c>
      <c r="AV13020" t="s">
        <v>20502</v>
      </c>
      <c r="AW13020">
        <v>116100</v>
      </c>
    </row>
    <row r="13021" spans="1:49" x14ac:dyDescent="0.25">
      <c r="A13021">
        <v>4100</v>
      </c>
      <c r="B13021">
        <v>30080</v>
      </c>
      <c r="C13021">
        <v>4040</v>
      </c>
      <c r="D13021">
        <v>410</v>
      </c>
      <c r="E13021" s="124" t="s">
        <v>7035</v>
      </c>
      <c r="F13021" t="str">
        <f t="shared" si="280"/>
        <v>USPSU.S.P.S. (DENVER)</v>
      </c>
      <c r="G13021" s="151" t="str">
        <f t="shared" si="281"/>
        <v>USPS</v>
      </c>
      <c r="H13021" s="149" t="s">
        <v>9497</v>
      </c>
      <c r="I13021">
        <v>40004374</v>
      </c>
      <c r="K13021" t="s">
        <v>27094</v>
      </c>
      <c r="L13021" t="s">
        <v>12881</v>
      </c>
      <c r="M13021" t="s">
        <v>12882</v>
      </c>
      <c r="N13021" t="s">
        <v>27095</v>
      </c>
      <c r="Q13021" t="s">
        <v>12415</v>
      </c>
      <c r="R13021" t="s">
        <v>12416</v>
      </c>
      <c r="S13021" t="s">
        <v>12892</v>
      </c>
      <c r="U13021" t="s">
        <v>12418</v>
      </c>
      <c r="V13021">
        <v>21</v>
      </c>
      <c r="W13021">
        <v>11</v>
      </c>
      <c r="X13021">
        <v>1</v>
      </c>
      <c r="Y13021" t="s">
        <v>12419</v>
      </c>
      <c r="Z13021" t="s">
        <v>12420</v>
      </c>
      <c r="AA13021" t="s">
        <v>12421</v>
      </c>
      <c r="AB13021" t="s">
        <v>12430</v>
      </c>
      <c r="AC13021">
        <v>2</v>
      </c>
      <c r="AD13021" s="123">
        <v>39111</v>
      </c>
      <c r="AE13021" t="s">
        <v>12423</v>
      </c>
      <c r="AG13021">
        <v>40004374</v>
      </c>
      <c r="AL13021" t="s">
        <v>12430</v>
      </c>
      <c r="AN13021">
        <v>603101401</v>
      </c>
      <c r="AO13021">
        <v>16</v>
      </c>
      <c r="AP13021" t="s">
        <v>12424</v>
      </c>
      <c r="AQ13021" t="s">
        <v>11408</v>
      </c>
      <c r="AR13021">
        <v>4100</v>
      </c>
      <c r="AT13021">
        <v>2005</v>
      </c>
      <c r="AV13021" t="s">
        <v>20502</v>
      </c>
      <c r="AW13021">
        <v>116100</v>
      </c>
    </row>
    <row r="13022" spans="1:49" x14ac:dyDescent="0.25">
      <c r="A13022">
        <v>4100</v>
      </c>
      <c r="B13022">
        <v>30080</v>
      </c>
      <c r="C13022">
        <v>4040</v>
      </c>
      <c r="D13022">
        <v>410</v>
      </c>
      <c r="E13022" s="124" t="s">
        <v>7035</v>
      </c>
      <c r="F13022" t="str">
        <f t="shared" si="280"/>
        <v>USPSU.S.P.S. (DES MOINES)</v>
      </c>
      <c r="G13022" s="151" t="str">
        <f t="shared" si="281"/>
        <v>USPS</v>
      </c>
      <c r="H13022" s="149" t="s">
        <v>9498</v>
      </c>
      <c r="I13022">
        <v>40004384</v>
      </c>
      <c r="K13022" t="s">
        <v>27096</v>
      </c>
      <c r="L13022" t="s">
        <v>12980</v>
      </c>
      <c r="M13022" t="s">
        <v>12981</v>
      </c>
      <c r="N13022" t="s">
        <v>27097</v>
      </c>
      <c r="Q13022" t="s">
        <v>12415</v>
      </c>
      <c r="R13022" t="s">
        <v>12416</v>
      </c>
      <c r="S13022" t="s">
        <v>27098</v>
      </c>
      <c r="U13022" t="s">
        <v>12418</v>
      </c>
      <c r="V13022">
        <v>21</v>
      </c>
      <c r="W13022">
        <v>11</v>
      </c>
      <c r="X13022">
        <v>1</v>
      </c>
      <c r="Y13022" t="s">
        <v>12419</v>
      </c>
      <c r="Z13022" t="s">
        <v>12420</v>
      </c>
      <c r="AA13022" t="s">
        <v>12421</v>
      </c>
      <c r="AB13022" t="s">
        <v>12430</v>
      </c>
      <c r="AC13022">
        <v>2</v>
      </c>
      <c r="AD13022" s="123">
        <v>39111</v>
      </c>
      <c r="AE13022" t="s">
        <v>12423</v>
      </c>
      <c r="AG13022">
        <v>40004384</v>
      </c>
      <c r="AL13022" t="s">
        <v>12430</v>
      </c>
      <c r="AN13022">
        <v>1615303201</v>
      </c>
      <c r="AO13022">
        <v>16</v>
      </c>
      <c r="AP13022" t="s">
        <v>12424</v>
      </c>
      <c r="AQ13022" t="s">
        <v>11408</v>
      </c>
      <c r="AR13022">
        <v>4100</v>
      </c>
      <c r="AT13022">
        <v>2005</v>
      </c>
      <c r="AV13022" t="s">
        <v>20502</v>
      </c>
      <c r="AW13022">
        <v>116100</v>
      </c>
    </row>
    <row r="13023" spans="1:49" x14ac:dyDescent="0.25">
      <c r="A13023">
        <v>4100</v>
      </c>
      <c r="B13023">
        <v>30080</v>
      </c>
      <c r="C13023">
        <v>4040</v>
      </c>
      <c r="D13023">
        <v>410</v>
      </c>
      <c r="E13023" s="124" t="s">
        <v>7035</v>
      </c>
      <c r="F13023" t="str">
        <f t="shared" si="280"/>
        <v>USPSU.S.P.S. (EUGENE)</v>
      </c>
      <c r="G13023" s="151" t="str">
        <f t="shared" si="281"/>
        <v>USPS</v>
      </c>
      <c r="H13023" s="149" t="s">
        <v>9505</v>
      </c>
      <c r="I13023">
        <v>40004052</v>
      </c>
      <c r="J13023" t="s">
        <v>27099</v>
      </c>
      <c r="K13023" t="s">
        <v>27100</v>
      </c>
      <c r="L13023" t="s">
        <v>19917</v>
      </c>
      <c r="M13023" t="s">
        <v>13062</v>
      </c>
      <c r="N13023" t="s">
        <v>27101</v>
      </c>
      <c r="Q13023" t="s">
        <v>12415</v>
      </c>
      <c r="R13023" t="s">
        <v>12416</v>
      </c>
      <c r="S13023" t="s">
        <v>12892</v>
      </c>
      <c r="U13023" t="s">
        <v>12418</v>
      </c>
      <c r="V13023">
        <v>21</v>
      </c>
      <c r="W13023">
        <v>11</v>
      </c>
      <c r="X13023">
        <v>1</v>
      </c>
      <c r="Y13023" t="s">
        <v>12419</v>
      </c>
      <c r="Z13023" t="s">
        <v>12420</v>
      </c>
      <c r="AA13023" t="s">
        <v>12421</v>
      </c>
      <c r="AB13023" t="s">
        <v>12430</v>
      </c>
      <c r="AC13023">
        <v>2</v>
      </c>
      <c r="AD13023" s="123">
        <v>39111</v>
      </c>
      <c r="AE13023" t="s">
        <v>12423</v>
      </c>
      <c r="AG13023">
        <v>40004052</v>
      </c>
      <c r="AL13023" t="s">
        <v>12430</v>
      </c>
      <c r="AN13023">
        <v>3803901801</v>
      </c>
      <c r="AO13023">
        <v>16</v>
      </c>
      <c r="AP13023" t="s">
        <v>12424</v>
      </c>
      <c r="AQ13023" t="s">
        <v>11408</v>
      </c>
      <c r="AR13023">
        <v>4100</v>
      </c>
      <c r="AT13023">
        <v>0</v>
      </c>
      <c r="AV13023" t="s">
        <v>20502</v>
      </c>
      <c r="AW13023">
        <v>116100</v>
      </c>
    </row>
    <row r="13024" spans="1:49" x14ac:dyDescent="0.25">
      <c r="A13024">
        <v>4100</v>
      </c>
      <c r="B13024">
        <v>30080</v>
      </c>
      <c r="C13024">
        <v>4040</v>
      </c>
      <c r="D13024">
        <v>410</v>
      </c>
      <c r="E13024" s="124" t="s">
        <v>7035</v>
      </c>
      <c r="F13024" t="str">
        <f t="shared" si="280"/>
        <v>USPSU.S.P.S. (FLUSHING)</v>
      </c>
      <c r="G13024" s="151" t="str">
        <f t="shared" si="281"/>
        <v>USPS</v>
      </c>
      <c r="H13024" s="149" t="s">
        <v>9507</v>
      </c>
      <c r="I13024">
        <v>40003773</v>
      </c>
      <c r="J13024" t="s">
        <v>27102</v>
      </c>
      <c r="K13024" t="s">
        <v>27103</v>
      </c>
      <c r="L13024" t="s">
        <v>27104</v>
      </c>
      <c r="M13024" t="s">
        <v>12445</v>
      </c>
      <c r="N13024" t="s">
        <v>27105</v>
      </c>
      <c r="Q13024" t="s">
        <v>12415</v>
      </c>
      <c r="R13024" t="s">
        <v>12416</v>
      </c>
      <c r="S13024" t="s">
        <v>27106</v>
      </c>
      <c r="U13024" t="s">
        <v>12418</v>
      </c>
      <c r="V13024">
        <v>21</v>
      </c>
      <c r="W13024">
        <v>11</v>
      </c>
      <c r="X13024">
        <v>1</v>
      </c>
      <c r="Y13024" t="s">
        <v>12419</v>
      </c>
      <c r="Z13024" t="s">
        <v>12420</v>
      </c>
      <c r="AA13024" t="s">
        <v>12421</v>
      </c>
      <c r="AB13024" t="s">
        <v>12430</v>
      </c>
      <c r="AC13024">
        <v>2</v>
      </c>
      <c r="AD13024" s="123">
        <v>39111</v>
      </c>
      <c r="AE13024" t="s">
        <v>12423</v>
      </c>
      <c r="AG13024">
        <v>40003773</v>
      </c>
      <c r="AL13024" t="s">
        <v>12430</v>
      </c>
      <c r="AN13024">
        <v>3308120101</v>
      </c>
      <c r="AO13024">
        <v>16</v>
      </c>
      <c r="AP13024" t="s">
        <v>12424</v>
      </c>
      <c r="AQ13024" t="s">
        <v>11408</v>
      </c>
      <c r="AR13024">
        <v>4100</v>
      </c>
      <c r="AT13024">
        <v>2005</v>
      </c>
      <c r="AV13024" t="s">
        <v>20502</v>
      </c>
      <c r="AW13024">
        <v>116100</v>
      </c>
    </row>
    <row r="13025" spans="1:49" x14ac:dyDescent="0.25">
      <c r="A13025">
        <v>4100</v>
      </c>
      <c r="B13025">
        <v>30080</v>
      </c>
      <c r="C13025">
        <v>4040</v>
      </c>
      <c r="D13025">
        <v>410</v>
      </c>
      <c r="E13025" s="124" t="s">
        <v>7035</v>
      </c>
      <c r="F13025" t="str">
        <f t="shared" si="280"/>
        <v>USPSU.S.P.S. (FOX VALLEY)</v>
      </c>
      <c r="G13025" s="151" t="str">
        <f t="shared" si="281"/>
        <v>USPS</v>
      </c>
      <c r="H13025" s="149" t="s">
        <v>9508</v>
      </c>
      <c r="I13025">
        <v>40004285</v>
      </c>
      <c r="J13025" t="s">
        <v>27107</v>
      </c>
      <c r="K13025" t="s">
        <v>27108</v>
      </c>
      <c r="L13025" t="s">
        <v>21319</v>
      </c>
      <c r="M13025" t="s">
        <v>12546</v>
      </c>
      <c r="N13025" t="s">
        <v>27109</v>
      </c>
      <c r="Q13025" t="s">
        <v>12415</v>
      </c>
      <c r="R13025" t="s">
        <v>12416</v>
      </c>
      <c r="S13025" t="s">
        <v>27110</v>
      </c>
      <c r="U13025" t="s">
        <v>12418</v>
      </c>
      <c r="V13025">
        <v>21</v>
      </c>
      <c r="W13025">
        <v>11</v>
      </c>
      <c r="X13025">
        <v>1</v>
      </c>
      <c r="Y13025" t="s">
        <v>12419</v>
      </c>
      <c r="Z13025" t="s">
        <v>12420</v>
      </c>
      <c r="AA13025" t="s">
        <v>12421</v>
      </c>
      <c r="AB13025" t="s">
        <v>12430</v>
      </c>
      <c r="AC13025">
        <v>2</v>
      </c>
      <c r="AD13025" s="123">
        <v>39111</v>
      </c>
      <c r="AE13025" t="s">
        <v>12423</v>
      </c>
      <c r="AG13025">
        <v>40004285</v>
      </c>
      <c r="AL13025" t="s">
        <v>12422</v>
      </c>
      <c r="AN13025">
        <v>1404300901</v>
      </c>
      <c r="AO13025">
        <v>16</v>
      </c>
      <c r="AP13025" t="s">
        <v>12424</v>
      </c>
      <c r="AQ13025" t="s">
        <v>11408</v>
      </c>
      <c r="AR13025">
        <v>4100</v>
      </c>
      <c r="AT13025">
        <v>2005</v>
      </c>
      <c r="AV13025">
        <v>40105100</v>
      </c>
      <c r="AW13025">
        <v>116100</v>
      </c>
    </row>
    <row r="13026" spans="1:49" x14ac:dyDescent="0.25">
      <c r="A13026">
        <v>4100</v>
      </c>
      <c r="B13026">
        <v>30080</v>
      </c>
      <c r="C13026">
        <v>4040</v>
      </c>
      <c r="D13026">
        <v>410</v>
      </c>
      <c r="E13026" s="124" t="s">
        <v>7035</v>
      </c>
      <c r="F13026" t="str">
        <f t="shared" si="280"/>
        <v>USPSU.S.P.S. (FT. MYERS, FL)</v>
      </c>
      <c r="G13026" s="151" t="str">
        <f t="shared" si="281"/>
        <v>USPS</v>
      </c>
      <c r="H13026" s="149" t="s">
        <v>9509</v>
      </c>
      <c r="I13026">
        <v>40004517</v>
      </c>
      <c r="K13026" t="s">
        <v>27111</v>
      </c>
      <c r="L13026" t="s">
        <v>15485</v>
      </c>
      <c r="M13026" t="s">
        <v>12735</v>
      </c>
      <c r="N13026" t="s">
        <v>27112</v>
      </c>
      <c r="Q13026" t="s">
        <v>12415</v>
      </c>
      <c r="R13026" t="s">
        <v>12416</v>
      </c>
      <c r="S13026" t="s">
        <v>27113</v>
      </c>
      <c r="U13026" t="s">
        <v>12418</v>
      </c>
      <c r="V13026">
        <v>21</v>
      </c>
      <c r="W13026">
        <v>11</v>
      </c>
      <c r="X13026">
        <v>1</v>
      </c>
      <c r="Y13026" t="s">
        <v>12419</v>
      </c>
      <c r="Z13026" t="s">
        <v>12420</v>
      </c>
      <c r="AA13026" t="s">
        <v>12421</v>
      </c>
      <c r="AB13026" t="s">
        <v>12430</v>
      </c>
      <c r="AC13026">
        <v>2</v>
      </c>
      <c r="AD13026" s="123">
        <v>39111</v>
      </c>
      <c r="AE13026" t="s">
        <v>12423</v>
      </c>
      <c r="AG13026">
        <v>40004517</v>
      </c>
      <c r="AL13026" t="s">
        <v>12430</v>
      </c>
      <c r="AN13026">
        <v>1007104701</v>
      </c>
      <c r="AO13026">
        <v>16</v>
      </c>
      <c r="AP13026" t="s">
        <v>12424</v>
      </c>
      <c r="AQ13026" t="s">
        <v>11408</v>
      </c>
      <c r="AR13026">
        <v>4100</v>
      </c>
      <c r="AT13026">
        <v>0</v>
      </c>
      <c r="AV13026" t="s">
        <v>20502</v>
      </c>
      <c r="AW13026">
        <v>116100</v>
      </c>
    </row>
    <row r="13027" spans="1:49" x14ac:dyDescent="0.25">
      <c r="A13027">
        <v>4100</v>
      </c>
      <c r="B13027">
        <v>30080</v>
      </c>
      <c r="C13027">
        <v>4040</v>
      </c>
      <c r="D13027">
        <v>410</v>
      </c>
      <c r="E13027" s="124" t="s">
        <v>7035</v>
      </c>
      <c r="F13027" t="str">
        <f t="shared" si="280"/>
        <v>USPSU.S.P.S. (FT. WORTH)</v>
      </c>
      <c r="G13027" s="151" t="str">
        <f t="shared" si="281"/>
        <v>USPS</v>
      </c>
      <c r="H13027" s="149" t="s">
        <v>9510</v>
      </c>
      <c r="I13027">
        <v>40004494</v>
      </c>
      <c r="J13027" t="s">
        <v>27114</v>
      </c>
      <c r="K13027" t="s">
        <v>27115</v>
      </c>
      <c r="L13027" t="s">
        <v>12739</v>
      </c>
      <c r="M13027" t="s">
        <v>12494</v>
      </c>
      <c r="N13027" t="s">
        <v>27116</v>
      </c>
      <c r="Q13027" t="s">
        <v>12415</v>
      </c>
      <c r="R13027" t="s">
        <v>12416</v>
      </c>
      <c r="S13027" t="s">
        <v>27117</v>
      </c>
      <c r="U13027" t="s">
        <v>12418</v>
      </c>
      <c r="V13027">
        <v>21</v>
      </c>
      <c r="W13027">
        <v>11</v>
      </c>
      <c r="X13027">
        <v>1</v>
      </c>
      <c r="Y13027" t="s">
        <v>12419</v>
      </c>
      <c r="Z13027" t="s">
        <v>12420</v>
      </c>
      <c r="AA13027" t="s">
        <v>12421</v>
      </c>
      <c r="AB13027" t="s">
        <v>12430</v>
      </c>
      <c r="AC13027">
        <v>2</v>
      </c>
      <c r="AD13027" s="123">
        <v>39111</v>
      </c>
      <c r="AE13027" t="s">
        <v>12423</v>
      </c>
      <c r="AG13027">
        <v>40004494</v>
      </c>
      <c r="AL13027" t="s">
        <v>12430</v>
      </c>
      <c r="AN13027">
        <v>4443910901</v>
      </c>
      <c r="AO13027">
        <v>16</v>
      </c>
      <c r="AP13027" t="s">
        <v>12424</v>
      </c>
      <c r="AQ13027" t="s">
        <v>11408</v>
      </c>
      <c r="AR13027">
        <v>4100</v>
      </c>
      <c r="AT13027">
        <v>2005</v>
      </c>
      <c r="AV13027" t="s">
        <v>20502</v>
      </c>
      <c r="AW13027">
        <v>116100</v>
      </c>
    </row>
    <row r="13028" spans="1:49" x14ac:dyDescent="0.25">
      <c r="A13028">
        <v>4100</v>
      </c>
      <c r="B13028">
        <v>30080</v>
      </c>
      <c r="C13028">
        <v>4040</v>
      </c>
      <c r="D13028">
        <v>410</v>
      </c>
      <c r="E13028" s="124" t="s">
        <v>7035</v>
      </c>
      <c r="F13028" t="str">
        <f t="shared" si="280"/>
        <v>USPSU.S.P.S. (GARDEN CITY)</v>
      </c>
      <c r="G13028" s="151" t="str">
        <f t="shared" si="281"/>
        <v>USPS</v>
      </c>
      <c r="H13028" s="149" t="s">
        <v>9512</v>
      </c>
      <c r="I13028">
        <v>40003803</v>
      </c>
      <c r="J13028" t="s">
        <v>27118</v>
      </c>
      <c r="K13028" t="s">
        <v>27119</v>
      </c>
      <c r="L13028" t="s">
        <v>27120</v>
      </c>
      <c r="M13028" t="s">
        <v>12445</v>
      </c>
      <c r="N13028" t="s">
        <v>27121</v>
      </c>
      <c r="Q13028" t="s">
        <v>12415</v>
      </c>
      <c r="R13028" t="s">
        <v>12416</v>
      </c>
      <c r="S13028" t="s">
        <v>27122</v>
      </c>
      <c r="U13028" t="s">
        <v>12418</v>
      </c>
      <c r="V13028">
        <v>21</v>
      </c>
      <c r="W13028">
        <v>11</v>
      </c>
      <c r="X13028">
        <v>1</v>
      </c>
      <c r="Y13028" t="s">
        <v>12419</v>
      </c>
      <c r="Z13028" t="s">
        <v>12420</v>
      </c>
      <c r="AA13028" t="s">
        <v>12421</v>
      </c>
      <c r="AB13028" t="s">
        <v>12430</v>
      </c>
      <c r="AC13028">
        <v>2</v>
      </c>
      <c r="AD13028" s="123">
        <v>39111</v>
      </c>
      <c r="AE13028" t="s">
        <v>12423</v>
      </c>
      <c r="AG13028">
        <v>40003803</v>
      </c>
      <c r="AL13028" t="s">
        <v>12430</v>
      </c>
      <c r="AN13028">
        <v>3305900001</v>
      </c>
      <c r="AO13028">
        <v>16</v>
      </c>
      <c r="AP13028" t="s">
        <v>12424</v>
      </c>
      <c r="AQ13028" t="s">
        <v>11408</v>
      </c>
      <c r="AR13028">
        <v>4100</v>
      </c>
      <c r="AT13028">
        <v>2005</v>
      </c>
      <c r="AV13028" t="s">
        <v>20502</v>
      </c>
      <c r="AW13028">
        <v>116100</v>
      </c>
    </row>
    <row r="13029" spans="1:49" x14ac:dyDescent="0.25">
      <c r="A13029">
        <v>4100</v>
      </c>
      <c r="B13029">
        <v>30080</v>
      </c>
      <c r="C13029">
        <v>4040</v>
      </c>
      <c r="D13029">
        <v>410</v>
      </c>
      <c r="E13029" s="124" t="s">
        <v>7035</v>
      </c>
      <c r="F13029" t="str">
        <f t="shared" si="280"/>
        <v>USPSU.S.P.S. (GRAND RAPIDS)</v>
      </c>
      <c r="G13029" s="151" t="str">
        <f t="shared" si="281"/>
        <v>USPS</v>
      </c>
      <c r="H13029" s="149" t="s">
        <v>9514</v>
      </c>
      <c r="I13029">
        <v>40004306</v>
      </c>
      <c r="K13029" t="s">
        <v>27123</v>
      </c>
      <c r="L13029" t="s">
        <v>13265</v>
      </c>
      <c r="M13029" t="s">
        <v>12684</v>
      </c>
      <c r="N13029" t="s">
        <v>27124</v>
      </c>
      <c r="Q13029" t="s">
        <v>12415</v>
      </c>
      <c r="R13029" t="s">
        <v>12416</v>
      </c>
      <c r="S13029" t="s">
        <v>27125</v>
      </c>
      <c r="U13029" t="s">
        <v>12418</v>
      </c>
      <c r="V13029">
        <v>21</v>
      </c>
      <c r="W13029">
        <v>11</v>
      </c>
      <c r="X13029">
        <v>1</v>
      </c>
      <c r="Y13029" t="s">
        <v>12419</v>
      </c>
      <c r="Z13029" t="s">
        <v>12420</v>
      </c>
      <c r="AA13029" t="s">
        <v>12421</v>
      </c>
      <c r="AB13029" t="s">
        <v>12430</v>
      </c>
      <c r="AC13029">
        <v>2</v>
      </c>
      <c r="AD13029" s="123">
        <v>39111</v>
      </c>
      <c r="AE13029" t="s">
        <v>12423</v>
      </c>
      <c r="AG13029">
        <v>40004306</v>
      </c>
      <c r="AL13029" t="s">
        <v>12430</v>
      </c>
      <c r="AN13029">
        <v>2308106401</v>
      </c>
      <c r="AO13029">
        <v>16</v>
      </c>
      <c r="AP13029" t="s">
        <v>12424</v>
      </c>
      <c r="AQ13029" t="s">
        <v>11408</v>
      </c>
      <c r="AR13029">
        <v>4100</v>
      </c>
      <c r="AT13029">
        <v>2005</v>
      </c>
      <c r="AV13029" t="s">
        <v>20502</v>
      </c>
      <c r="AW13029">
        <v>116100</v>
      </c>
    </row>
    <row r="13030" spans="1:49" x14ac:dyDescent="0.25">
      <c r="A13030">
        <v>4100</v>
      </c>
      <c r="B13030">
        <v>30080</v>
      </c>
      <c r="C13030">
        <v>4040</v>
      </c>
      <c r="D13030">
        <v>410</v>
      </c>
      <c r="E13030" s="124" t="s">
        <v>7035</v>
      </c>
      <c r="F13030" t="str">
        <f t="shared" si="280"/>
        <v>USPSU.S.P.S. (HAZELWOOD)</v>
      </c>
      <c r="G13030" s="151" t="str">
        <f t="shared" si="281"/>
        <v>USPS</v>
      </c>
      <c r="H13030" s="149" t="s">
        <v>9519</v>
      </c>
      <c r="I13030">
        <v>40003016</v>
      </c>
      <c r="K13030" t="s">
        <v>27126</v>
      </c>
      <c r="L13030" t="s">
        <v>24615</v>
      </c>
      <c r="M13030" t="s">
        <v>13327</v>
      </c>
      <c r="N13030" t="s">
        <v>27127</v>
      </c>
      <c r="Q13030" t="s">
        <v>12415</v>
      </c>
      <c r="R13030" t="s">
        <v>12416</v>
      </c>
      <c r="S13030" t="s">
        <v>27128</v>
      </c>
      <c r="U13030" t="s">
        <v>12418</v>
      </c>
      <c r="V13030">
        <v>21</v>
      </c>
      <c r="W13030">
        <v>11</v>
      </c>
      <c r="X13030">
        <v>1</v>
      </c>
      <c r="Y13030" t="s">
        <v>12419</v>
      </c>
      <c r="Z13030" t="s">
        <v>12420</v>
      </c>
      <c r="AA13030" t="s">
        <v>12421</v>
      </c>
      <c r="AB13030" t="s">
        <v>12430</v>
      </c>
      <c r="AC13030">
        <v>2</v>
      </c>
      <c r="AD13030" s="123">
        <v>39111</v>
      </c>
      <c r="AE13030" t="s">
        <v>12423</v>
      </c>
      <c r="AG13030">
        <v>40003016</v>
      </c>
      <c r="AL13030" t="s">
        <v>12430</v>
      </c>
      <c r="AN13030">
        <v>2618906001</v>
      </c>
      <c r="AO13030">
        <v>16</v>
      </c>
      <c r="AP13030" t="s">
        <v>12424</v>
      </c>
      <c r="AQ13030" t="s">
        <v>11408</v>
      </c>
      <c r="AR13030">
        <v>4100</v>
      </c>
      <c r="AT13030">
        <v>2005</v>
      </c>
      <c r="AV13030" t="s">
        <v>20502</v>
      </c>
      <c r="AW13030">
        <v>116100</v>
      </c>
    </row>
    <row r="13031" spans="1:49" x14ac:dyDescent="0.25">
      <c r="A13031">
        <v>4100</v>
      </c>
      <c r="B13031">
        <v>30080</v>
      </c>
      <c r="C13031">
        <v>4040</v>
      </c>
      <c r="D13031">
        <v>410</v>
      </c>
      <c r="E13031" s="124" t="s">
        <v>7035</v>
      </c>
      <c r="F13031" t="str">
        <f t="shared" si="280"/>
        <v>USPSU.S.P.S. (HONOLULU)</v>
      </c>
      <c r="G13031" s="151" t="str">
        <f t="shared" si="281"/>
        <v>USPS</v>
      </c>
      <c r="H13031" s="149" t="s">
        <v>9520</v>
      </c>
      <c r="I13031">
        <v>40004064</v>
      </c>
      <c r="J13031" t="s">
        <v>27129</v>
      </c>
      <c r="K13031" t="s">
        <v>27130</v>
      </c>
      <c r="L13031" t="s">
        <v>15216</v>
      </c>
      <c r="M13031" t="s">
        <v>15217</v>
      </c>
      <c r="N13031" t="s">
        <v>27131</v>
      </c>
      <c r="Q13031" t="s">
        <v>12415</v>
      </c>
      <c r="R13031" t="s">
        <v>12416</v>
      </c>
      <c r="U13031" t="s">
        <v>12418</v>
      </c>
      <c r="V13031">
        <v>21</v>
      </c>
      <c r="W13031">
        <v>11</v>
      </c>
      <c r="X13031">
        <v>1</v>
      </c>
      <c r="Y13031" t="s">
        <v>12419</v>
      </c>
      <c r="Z13031" t="s">
        <v>12420</v>
      </c>
      <c r="AA13031" t="s">
        <v>12421</v>
      </c>
      <c r="AB13031" t="s">
        <v>12430</v>
      </c>
      <c r="AC13031">
        <v>2</v>
      </c>
      <c r="AD13031" s="123">
        <v>39111</v>
      </c>
      <c r="AE13031" t="s">
        <v>12423</v>
      </c>
      <c r="AG13031">
        <v>40004064</v>
      </c>
      <c r="AL13031" t="s">
        <v>12430</v>
      </c>
      <c r="AN13031">
        <v>1200300501</v>
      </c>
      <c r="AO13031">
        <v>16</v>
      </c>
      <c r="AP13031" t="s">
        <v>12424</v>
      </c>
      <c r="AQ13031" t="s">
        <v>11408</v>
      </c>
      <c r="AR13031">
        <v>4100</v>
      </c>
      <c r="AT13031">
        <v>2005</v>
      </c>
      <c r="AV13031" t="s">
        <v>20502</v>
      </c>
      <c r="AW13031">
        <v>116100</v>
      </c>
    </row>
    <row r="13032" spans="1:49" x14ac:dyDescent="0.25">
      <c r="A13032">
        <v>4100</v>
      </c>
      <c r="B13032">
        <v>30080</v>
      </c>
      <c r="C13032">
        <v>4040</v>
      </c>
      <c r="D13032">
        <v>410</v>
      </c>
      <c r="E13032" s="124" t="s">
        <v>7035</v>
      </c>
      <c r="F13032" t="str">
        <f t="shared" si="280"/>
        <v>USPSU.S.P.S. (HOUSTON)</v>
      </c>
      <c r="G13032" s="151" t="str">
        <f t="shared" si="281"/>
        <v>USPS</v>
      </c>
      <c r="H13032" s="149" t="s">
        <v>9521</v>
      </c>
      <c r="I13032">
        <v>40004521</v>
      </c>
      <c r="J13032" t="s">
        <v>27132</v>
      </c>
      <c r="K13032" t="s">
        <v>27133</v>
      </c>
      <c r="L13032" t="s">
        <v>14872</v>
      </c>
      <c r="M13032" t="s">
        <v>12494</v>
      </c>
      <c r="N13032" t="s">
        <v>27134</v>
      </c>
      <c r="Q13032" t="s">
        <v>12415</v>
      </c>
      <c r="R13032" t="s">
        <v>12416</v>
      </c>
      <c r="S13032" t="s">
        <v>27135</v>
      </c>
      <c r="U13032" t="s">
        <v>12418</v>
      </c>
      <c r="V13032">
        <v>21</v>
      </c>
      <c r="W13032">
        <v>11</v>
      </c>
      <c r="X13032">
        <v>1</v>
      </c>
      <c r="Y13032" t="s">
        <v>12419</v>
      </c>
      <c r="Z13032" t="s">
        <v>12420</v>
      </c>
      <c r="AA13032" t="s">
        <v>12421</v>
      </c>
      <c r="AB13032" t="s">
        <v>12430</v>
      </c>
      <c r="AC13032">
        <v>2</v>
      </c>
      <c r="AD13032" s="123">
        <v>39111</v>
      </c>
      <c r="AE13032" t="s">
        <v>12423</v>
      </c>
      <c r="AG13032">
        <v>40004521</v>
      </c>
      <c r="AL13032" t="s">
        <v>12430</v>
      </c>
      <c r="AN13032">
        <v>4433914401</v>
      </c>
      <c r="AO13032">
        <v>16</v>
      </c>
      <c r="AP13032" t="s">
        <v>12424</v>
      </c>
      <c r="AQ13032" t="s">
        <v>11408</v>
      </c>
      <c r="AR13032">
        <v>4100</v>
      </c>
      <c r="AT13032">
        <v>2005</v>
      </c>
      <c r="AV13032">
        <v>60069100</v>
      </c>
      <c r="AW13032">
        <v>116100</v>
      </c>
    </row>
    <row r="13033" spans="1:49" x14ac:dyDescent="0.25">
      <c r="A13033">
        <v>4100</v>
      </c>
      <c r="B13033">
        <v>30080</v>
      </c>
      <c r="C13033">
        <v>4040</v>
      </c>
      <c r="D13033">
        <v>410</v>
      </c>
      <c r="E13033" s="124" t="s">
        <v>7035</v>
      </c>
      <c r="F13033" t="str">
        <f t="shared" si="280"/>
        <v>USPSU.S.P.S. (INDIANAPOLIS)</v>
      </c>
      <c r="G13033" s="151" t="str">
        <f t="shared" si="281"/>
        <v>USPS</v>
      </c>
      <c r="H13033" s="149" t="s">
        <v>9522</v>
      </c>
      <c r="I13033">
        <v>40004249</v>
      </c>
      <c r="K13033" t="s">
        <v>27136</v>
      </c>
      <c r="L13033" t="s">
        <v>15827</v>
      </c>
      <c r="M13033" t="s">
        <v>12896</v>
      </c>
      <c r="N13033" t="s">
        <v>27137</v>
      </c>
      <c r="Q13033" t="s">
        <v>12415</v>
      </c>
      <c r="R13033" t="s">
        <v>12416</v>
      </c>
      <c r="S13033" t="s">
        <v>27138</v>
      </c>
      <c r="U13033" t="s">
        <v>12418</v>
      </c>
      <c r="V13033">
        <v>21</v>
      </c>
      <c r="W13033">
        <v>11</v>
      </c>
      <c r="X13033">
        <v>1</v>
      </c>
      <c r="Y13033" t="s">
        <v>12419</v>
      </c>
      <c r="Z13033" t="s">
        <v>12420</v>
      </c>
      <c r="AA13033" t="s">
        <v>12421</v>
      </c>
      <c r="AB13033" t="s">
        <v>12430</v>
      </c>
      <c r="AC13033">
        <v>2</v>
      </c>
      <c r="AD13033" s="123">
        <v>39111</v>
      </c>
      <c r="AE13033" t="s">
        <v>12423</v>
      </c>
      <c r="AG13033">
        <v>40004249</v>
      </c>
      <c r="AL13033" t="s">
        <v>12430</v>
      </c>
      <c r="AN13033">
        <v>1509706701</v>
      </c>
      <c r="AO13033">
        <v>16</v>
      </c>
      <c r="AP13033" t="s">
        <v>12424</v>
      </c>
      <c r="AQ13033" t="s">
        <v>11408</v>
      </c>
      <c r="AR13033">
        <v>4100</v>
      </c>
      <c r="AT13033">
        <v>2005</v>
      </c>
      <c r="AV13033" t="s">
        <v>20502</v>
      </c>
      <c r="AW13033">
        <v>116100</v>
      </c>
    </row>
    <row r="13034" spans="1:49" x14ac:dyDescent="0.25">
      <c r="A13034">
        <v>4100</v>
      </c>
      <c r="B13034">
        <v>30080</v>
      </c>
      <c r="C13034">
        <v>4040</v>
      </c>
      <c r="D13034">
        <v>410</v>
      </c>
      <c r="E13034" s="124" t="s">
        <v>7035</v>
      </c>
      <c r="F13034" t="str">
        <f t="shared" si="280"/>
        <v>USPSU.S.P.S. (JAMAICA)  JFK AIRPORT</v>
      </c>
      <c r="G13034" s="151" t="str">
        <f t="shared" si="281"/>
        <v>USPS</v>
      </c>
      <c r="H13034" s="149" t="s">
        <v>9525</v>
      </c>
      <c r="I13034">
        <v>40003699</v>
      </c>
      <c r="J13034" t="s">
        <v>27139</v>
      </c>
      <c r="K13034" t="s">
        <v>27140</v>
      </c>
      <c r="L13034" t="s">
        <v>12444</v>
      </c>
      <c r="M13034" t="s">
        <v>12445</v>
      </c>
      <c r="N13034" t="s">
        <v>27141</v>
      </c>
      <c r="Q13034" t="s">
        <v>12415</v>
      </c>
      <c r="R13034" t="s">
        <v>12416</v>
      </c>
      <c r="S13034" t="s">
        <v>12892</v>
      </c>
      <c r="U13034" t="s">
        <v>12418</v>
      </c>
      <c r="V13034">
        <v>21</v>
      </c>
      <c r="W13034">
        <v>11</v>
      </c>
      <c r="X13034">
        <v>1</v>
      </c>
      <c r="Y13034" t="s">
        <v>12419</v>
      </c>
      <c r="Z13034" t="s">
        <v>12420</v>
      </c>
      <c r="AA13034" t="s">
        <v>12421</v>
      </c>
      <c r="AB13034" t="s">
        <v>12430</v>
      </c>
      <c r="AC13034">
        <v>2</v>
      </c>
      <c r="AD13034" s="123">
        <v>39111</v>
      </c>
      <c r="AE13034" t="s">
        <v>12423</v>
      </c>
      <c r="AG13034">
        <v>40003699</v>
      </c>
      <c r="AL13034" t="s">
        <v>12430</v>
      </c>
      <c r="AN13034">
        <v>3308120101</v>
      </c>
      <c r="AO13034">
        <v>16</v>
      </c>
      <c r="AP13034" t="s">
        <v>12424</v>
      </c>
      <c r="AQ13034" t="s">
        <v>11408</v>
      </c>
      <c r="AR13034">
        <v>4100</v>
      </c>
      <c r="AT13034">
        <v>0</v>
      </c>
      <c r="AV13034" t="s">
        <v>20502</v>
      </c>
      <c r="AW13034">
        <v>116100</v>
      </c>
    </row>
    <row r="13035" spans="1:49" x14ac:dyDescent="0.25">
      <c r="A13035">
        <v>4100</v>
      </c>
      <c r="B13035">
        <v>30080</v>
      </c>
      <c r="C13035">
        <v>4040</v>
      </c>
      <c r="D13035">
        <v>410</v>
      </c>
      <c r="E13035" s="124" t="s">
        <v>7035</v>
      </c>
      <c r="F13035" t="str">
        <f t="shared" si="280"/>
        <v>USPSU.S.P.S. (KANSAS CITY,MO)</v>
      </c>
      <c r="G13035" s="151" t="str">
        <f t="shared" si="281"/>
        <v>USPS</v>
      </c>
      <c r="H13035" s="149" t="s">
        <v>9531</v>
      </c>
      <c r="I13035">
        <v>40004363</v>
      </c>
      <c r="J13035" t="s">
        <v>27142</v>
      </c>
      <c r="K13035" t="s">
        <v>27143</v>
      </c>
      <c r="L13035" t="s">
        <v>13326</v>
      </c>
      <c r="M13035" t="s">
        <v>13327</v>
      </c>
      <c r="N13035">
        <v>64121</v>
      </c>
      <c r="Q13035" t="s">
        <v>12415</v>
      </c>
      <c r="R13035" t="s">
        <v>12416</v>
      </c>
      <c r="S13035" t="s">
        <v>27144</v>
      </c>
      <c r="U13035" t="s">
        <v>12418</v>
      </c>
      <c r="V13035">
        <v>21</v>
      </c>
      <c r="W13035">
        <v>11</v>
      </c>
      <c r="X13035">
        <v>1</v>
      </c>
      <c r="Y13035" t="s">
        <v>12419</v>
      </c>
      <c r="Z13035" t="s">
        <v>12420</v>
      </c>
      <c r="AA13035" t="s">
        <v>12421</v>
      </c>
      <c r="AB13035" t="s">
        <v>12430</v>
      </c>
      <c r="AC13035">
        <v>2</v>
      </c>
      <c r="AD13035" s="123">
        <v>39111</v>
      </c>
      <c r="AE13035" t="s">
        <v>12423</v>
      </c>
      <c r="AG13035">
        <v>40004363</v>
      </c>
      <c r="AL13035" t="s">
        <v>12430</v>
      </c>
      <c r="AN13035">
        <v>2609506901</v>
      </c>
      <c r="AO13035">
        <v>16</v>
      </c>
      <c r="AP13035" t="s">
        <v>12424</v>
      </c>
      <c r="AQ13035" t="s">
        <v>11408</v>
      </c>
      <c r="AR13035">
        <v>4100</v>
      </c>
      <c r="AT13035">
        <v>2005</v>
      </c>
      <c r="AV13035" t="s">
        <v>20502</v>
      </c>
      <c r="AW13035">
        <v>116100</v>
      </c>
    </row>
    <row r="13036" spans="1:49" x14ac:dyDescent="0.25">
      <c r="A13036">
        <v>4100</v>
      </c>
      <c r="B13036">
        <v>30080</v>
      </c>
      <c r="C13036">
        <v>4040</v>
      </c>
      <c r="D13036">
        <v>410</v>
      </c>
      <c r="E13036" s="124" t="s">
        <v>7035</v>
      </c>
      <c r="F13036" t="str">
        <f t="shared" si="280"/>
        <v>USPSU.S.P.S. (KEARNY)</v>
      </c>
      <c r="G13036" s="151" t="str">
        <f t="shared" si="281"/>
        <v>USPS</v>
      </c>
      <c r="H13036" s="149" t="s">
        <v>9532</v>
      </c>
      <c r="I13036">
        <v>40003674</v>
      </c>
      <c r="J13036" t="s">
        <v>27145</v>
      </c>
      <c r="K13036" t="s">
        <v>27146</v>
      </c>
      <c r="L13036" t="s">
        <v>27147</v>
      </c>
      <c r="M13036" t="s">
        <v>12413</v>
      </c>
      <c r="N13036" t="s">
        <v>27148</v>
      </c>
      <c r="Q13036" t="s">
        <v>12415</v>
      </c>
      <c r="R13036" t="s">
        <v>12416</v>
      </c>
      <c r="S13036" t="s">
        <v>27149</v>
      </c>
      <c r="U13036" t="s">
        <v>12418</v>
      </c>
      <c r="V13036">
        <v>21</v>
      </c>
      <c r="W13036">
        <v>11</v>
      </c>
      <c r="X13036">
        <v>1</v>
      </c>
      <c r="Y13036" t="s">
        <v>12419</v>
      </c>
      <c r="Z13036" t="s">
        <v>12420</v>
      </c>
      <c r="AA13036" t="s">
        <v>12421</v>
      </c>
      <c r="AB13036" t="s">
        <v>12430</v>
      </c>
      <c r="AC13036">
        <v>2</v>
      </c>
      <c r="AD13036" s="123">
        <v>39111</v>
      </c>
      <c r="AE13036" t="s">
        <v>12423</v>
      </c>
      <c r="AG13036">
        <v>40003674</v>
      </c>
      <c r="AL13036" t="s">
        <v>12430</v>
      </c>
      <c r="AN13036">
        <v>3101710901</v>
      </c>
      <c r="AO13036">
        <v>16</v>
      </c>
      <c r="AP13036" t="s">
        <v>12424</v>
      </c>
      <c r="AQ13036" t="s">
        <v>11408</v>
      </c>
      <c r="AR13036">
        <v>4100</v>
      </c>
      <c r="AT13036">
        <v>0</v>
      </c>
      <c r="AV13036" t="s">
        <v>20502</v>
      </c>
      <c r="AW13036">
        <v>116100</v>
      </c>
    </row>
    <row r="13037" spans="1:49" x14ac:dyDescent="0.25">
      <c r="A13037">
        <v>4100</v>
      </c>
      <c r="B13037">
        <v>30080</v>
      </c>
      <c r="C13037">
        <v>4040</v>
      </c>
      <c r="D13037">
        <v>410</v>
      </c>
      <c r="E13037" s="124" t="s">
        <v>7035</v>
      </c>
      <c r="F13037" t="str">
        <f t="shared" si="280"/>
        <v>USPSU.S.P.S. (LANCASTER)</v>
      </c>
      <c r="G13037" s="151" t="str">
        <f t="shared" si="281"/>
        <v>USPS</v>
      </c>
      <c r="H13037" s="149" t="s">
        <v>9534</v>
      </c>
      <c r="I13037">
        <v>40003911</v>
      </c>
      <c r="K13037" t="s">
        <v>27150</v>
      </c>
      <c r="L13037" t="s">
        <v>20611</v>
      </c>
      <c r="M13037" t="s">
        <v>12560</v>
      </c>
      <c r="N13037" t="s">
        <v>27151</v>
      </c>
      <c r="Q13037" t="s">
        <v>12415</v>
      </c>
      <c r="R13037" t="s">
        <v>12416</v>
      </c>
      <c r="U13037" t="s">
        <v>12418</v>
      </c>
      <c r="V13037">
        <v>21</v>
      </c>
      <c r="W13037">
        <v>11</v>
      </c>
      <c r="X13037">
        <v>1</v>
      </c>
      <c r="Y13037" t="s">
        <v>12419</v>
      </c>
      <c r="Z13037" t="s">
        <v>12420</v>
      </c>
      <c r="AA13037" t="s">
        <v>12421</v>
      </c>
      <c r="AB13037" t="s">
        <v>12430</v>
      </c>
      <c r="AC13037">
        <v>2</v>
      </c>
      <c r="AD13037" s="123">
        <v>39111</v>
      </c>
      <c r="AE13037" t="s">
        <v>12423</v>
      </c>
      <c r="AG13037">
        <v>40003911</v>
      </c>
      <c r="AL13037" t="s">
        <v>12430</v>
      </c>
      <c r="AN13037">
        <v>3907119301</v>
      </c>
      <c r="AO13037">
        <v>16</v>
      </c>
      <c r="AP13037" t="s">
        <v>12424</v>
      </c>
      <c r="AQ13037" t="s">
        <v>11408</v>
      </c>
      <c r="AR13037">
        <v>4100</v>
      </c>
      <c r="AT13037">
        <v>2005</v>
      </c>
      <c r="AV13037" t="s">
        <v>20502</v>
      </c>
      <c r="AW13037">
        <v>116100</v>
      </c>
    </row>
    <row r="13038" spans="1:49" x14ac:dyDescent="0.25">
      <c r="A13038">
        <v>4100</v>
      </c>
      <c r="B13038">
        <v>30080</v>
      </c>
      <c r="C13038">
        <v>4040</v>
      </c>
      <c r="D13038">
        <v>410</v>
      </c>
      <c r="E13038" s="124" t="s">
        <v>7035</v>
      </c>
      <c r="F13038" t="str">
        <f t="shared" si="280"/>
        <v>USPSU.S.P.S. (LANSING)</v>
      </c>
      <c r="G13038" s="151" t="str">
        <f t="shared" si="281"/>
        <v>USPS</v>
      </c>
      <c r="H13038" s="149" t="s">
        <v>9535</v>
      </c>
      <c r="I13038">
        <v>40004243</v>
      </c>
      <c r="K13038" t="s">
        <v>27152</v>
      </c>
      <c r="L13038" t="s">
        <v>13004</v>
      </c>
      <c r="M13038" t="s">
        <v>12684</v>
      </c>
      <c r="N13038" t="s">
        <v>27153</v>
      </c>
      <c r="Q13038" t="s">
        <v>12415</v>
      </c>
      <c r="R13038" t="s">
        <v>12416</v>
      </c>
      <c r="S13038" t="s">
        <v>27154</v>
      </c>
      <c r="U13038" t="s">
        <v>12418</v>
      </c>
      <c r="V13038">
        <v>21</v>
      </c>
      <c r="W13038">
        <v>11</v>
      </c>
      <c r="X13038">
        <v>1</v>
      </c>
      <c r="Y13038" t="s">
        <v>12419</v>
      </c>
      <c r="Z13038" t="s">
        <v>12420</v>
      </c>
      <c r="AA13038" t="s">
        <v>12421</v>
      </c>
      <c r="AB13038" t="s">
        <v>12430</v>
      </c>
      <c r="AC13038">
        <v>2</v>
      </c>
      <c r="AD13038" s="123">
        <v>39111</v>
      </c>
      <c r="AE13038" t="s">
        <v>12423</v>
      </c>
      <c r="AG13038">
        <v>40004243</v>
      </c>
      <c r="AL13038" t="s">
        <v>12430</v>
      </c>
      <c r="AN13038">
        <v>2306509901</v>
      </c>
      <c r="AO13038">
        <v>16</v>
      </c>
      <c r="AP13038" t="s">
        <v>12424</v>
      </c>
      <c r="AQ13038" t="s">
        <v>11408</v>
      </c>
      <c r="AR13038">
        <v>4100</v>
      </c>
      <c r="AT13038">
        <v>2005</v>
      </c>
      <c r="AV13038" t="s">
        <v>20502</v>
      </c>
      <c r="AW13038">
        <v>116100</v>
      </c>
    </row>
    <row r="13039" spans="1:49" x14ac:dyDescent="0.25">
      <c r="A13039">
        <v>4100</v>
      </c>
      <c r="B13039">
        <v>30080</v>
      </c>
      <c r="C13039">
        <v>4040</v>
      </c>
      <c r="D13039">
        <v>410</v>
      </c>
      <c r="E13039" s="124" t="s">
        <v>7035</v>
      </c>
      <c r="F13039" t="str">
        <f t="shared" si="280"/>
        <v>USPSU.S.P.S. (LAS VEGAS)</v>
      </c>
      <c r="G13039" s="151" t="str">
        <f t="shared" si="281"/>
        <v>USPS</v>
      </c>
      <c r="H13039" s="149" t="s">
        <v>9536</v>
      </c>
      <c r="I13039">
        <v>40004053</v>
      </c>
      <c r="K13039" t="s">
        <v>27155</v>
      </c>
      <c r="L13039" t="s">
        <v>17636</v>
      </c>
      <c r="M13039" t="s">
        <v>14582</v>
      </c>
      <c r="N13039" t="s">
        <v>27156</v>
      </c>
      <c r="Q13039" t="s">
        <v>12415</v>
      </c>
      <c r="R13039" t="s">
        <v>12416</v>
      </c>
      <c r="S13039" t="s">
        <v>12892</v>
      </c>
      <c r="U13039" t="s">
        <v>12418</v>
      </c>
      <c r="V13039">
        <v>21</v>
      </c>
      <c r="W13039">
        <v>11</v>
      </c>
      <c r="X13039">
        <v>1</v>
      </c>
      <c r="Y13039" t="s">
        <v>12419</v>
      </c>
      <c r="Z13039" t="s">
        <v>12420</v>
      </c>
      <c r="AA13039" t="s">
        <v>12421</v>
      </c>
      <c r="AB13039" t="s">
        <v>12430</v>
      </c>
      <c r="AC13039">
        <v>2</v>
      </c>
      <c r="AD13039" s="123">
        <v>39111</v>
      </c>
      <c r="AE13039" t="s">
        <v>12423</v>
      </c>
      <c r="AG13039">
        <v>40004053</v>
      </c>
      <c r="AL13039" t="s">
        <v>12430</v>
      </c>
      <c r="AN13039">
        <v>2900301701</v>
      </c>
      <c r="AO13039">
        <v>16</v>
      </c>
      <c r="AP13039" t="s">
        <v>12424</v>
      </c>
      <c r="AQ13039" t="s">
        <v>11408</v>
      </c>
      <c r="AR13039">
        <v>4100</v>
      </c>
      <c r="AT13039">
        <v>0</v>
      </c>
      <c r="AV13039" t="s">
        <v>20502</v>
      </c>
      <c r="AW13039">
        <v>116100</v>
      </c>
    </row>
    <row r="13040" spans="1:49" x14ac:dyDescent="0.25">
      <c r="A13040">
        <v>4100</v>
      </c>
      <c r="B13040">
        <v>30080</v>
      </c>
      <c r="C13040">
        <v>4040</v>
      </c>
      <c r="D13040">
        <v>410</v>
      </c>
      <c r="E13040" s="124" t="s">
        <v>7035</v>
      </c>
      <c r="F13040" t="str">
        <f t="shared" si="280"/>
        <v>USPSU.S.P.S. (LEXINGTON)</v>
      </c>
      <c r="G13040" s="151" t="str">
        <f t="shared" si="281"/>
        <v>USPS</v>
      </c>
      <c r="H13040" s="149" t="s">
        <v>9537</v>
      </c>
      <c r="I13040">
        <v>40004226</v>
      </c>
      <c r="J13040" t="s">
        <v>27157</v>
      </c>
      <c r="K13040" t="s">
        <v>27158</v>
      </c>
      <c r="L13040" t="s">
        <v>17080</v>
      </c>
      <c r="M13040" t="s">
        <v>14047</v>
      </c>
      <c r="N13040" t="s">
        <v>22655</v>
      </c>
      <c r="Q13040" t="s">
        <v>12415</v>
      </c>
      <c r="R13040" t="s">
        <v>12416</v>
      </c>
      <c r="S13040" t="s">
        <v>12892</v>
      </c>
      <c r="U13040" t="s">
        <v>12418</v>
      </c>
      <c r="V13040">
        <v>21</v>
      </c>
      <c r="W13040">
        <v>11</v>
      </c>
      <c r="X13040">
        <v>1</v>
      </c>
      <c r="Y13040" t="s">
        <v>12419</v>
      </c>
      <c r="Z13040" t="s">
        <v>12420</v>
      </c>
      <c r="AA13040" t="s">
        <v>12421</v>
      </c>
      <c r="AB13040" t="s">
        <v>12430</v>
      </c>
      <c r="AC13040">
        <v>2</v>
      </c>
      <c r="AD13040" s="123">
        <v>39111</v>
      </c>
      <c r="AE13040" t="s">
        <v>12423</v>
      </c>
      <c r="AG13040">
        <v>40004226</v>
      </c>
      <c r="AL13040" t="s">
        <v>12430</v>
      </c>
      <c r="AN13040">
        <v>1806704701</v>
      </c>
      <c r="AO13040">
        <v>16</v>
      </c>
      <c r="AP13040" t="s">
        <v>12424</v>
      </c>
      <c r="AQ13040" t="s">
        <v>11408</v>
      </c>
      <c r="AR13040">
        <v>4100</v>
      </c>
      <c r="AT13040">
        <v>2005</v>
      </c>
      <c r="AV13040" t="s">
        <v>20502</v>
      </c>
      <c r="AW13040">
        <v>116100</v>
      </c>
    </row>
    <row r="13041" spans="1:49" x14ac:dyDescent="0.25">
      <c r="A13041">
        <v>4100</v>
      </c>
      <c r="B13041">
        <v>30080</v>
      </c>
      <c r="C13041">
        <v>4040</v>
      </c>
      <c r="D13041">
        <v>410</v>
      </c>
      <c r="E13041" s="124" t="s">
        <v>7035</v>
      </c>
      <c r="F13041" t="str">
        <f t="shared" si="280"/>
        <v>USPSU.S.P.S. (LITTLE ROCK)</v>
      </c>
      <c r="G13041" s="151" t="str">
        <f t="shared" si="281"/>
        <v>USPS</v>
      </c>
      <c r="H13041" s="149" t="s">
        <v>9539</v>
      </c>
      <c r="I13041">
        <v>40004539</v>
      </c>
      <c r="K13041" t="s">
        <v>27159</v>
      </c>
      <c r="L13041" t="s">
        <v>19110</v>
      </c>
      <c r="M13041" t="s">
        <v>15941</v>
      </c>
      <c r="N13041" t="s">
        <v>27160</v>
      </c>
      <c r="Q13041" t="s">
        <v>12415</v>
      </c>
      <c r="R13041" t="s">
        <v>12416</v>
      </c>
      <c r="U13041" t="s">
        <v>12418</v>
      </c>
      <c r="V13041">
        <v>21</v>
      </c>
      <c r="W13041">
        <v>11</v>
      </c>
      <c r="X13041">
        <v>1</v>
      </c>
      <c r="Y13041" t="s">
        <v>12419</v>
      </c>
      <c r="Z13041" t="s">
        <v>12420</v>
      </c>
      <c r="AA13041" t="s">
        <v>12421</v>
      </c>
      <c r="AB13041" t="s">
        <v>12430</v>
      </c>
      <c r="AC13041">
        <v>2</v>
      </c>
      <c r="AD13041" s="123">
        <v>39111</v>
      </c>
      <c r="AE13041" t="s">
        <v>12423</v>
      </c>
      <c r="AG13041">
        <v>40004539</v>
      </c>
      <c r="AL13041" t="s">
        <v>12430</v>
      </c>
      <c r="AN13041">
        <v>411903201</v>
      </c>
      <c r="AO13041">
        <v>16</v>
      </c>
      <c r="AP13041" t="s">
        <v>12424</v>
      </c>
      <c r="AQ13041" t="s">
        <v>11408</v>
      </c>
      <c r="AR13041">
        <v>4100</v>
      </c>
      <c r="AT13041">
        <v>2005</v>
      </c>
      <c r="AV13041" t="s">
        <v>20502</v>
      </c>
      <c r="AW13041">
        <v>116100</v>
      </c>
    </row>
    <row r="13042" spans="1:49" x14ac:dyDescent="0.25">
      <c r="A13042">
        <v>4100</v>
      </c>
      <c r="B13042">
        <v>30080</v>
      </c>
      <c r="C13042">
        <v>4040</v>
      </c>
      <c r="D13042">
        <v>410</v>
      </c>
      <c r="E13042" s="124" t="s">
        <v>7035</v>
      </c>
      <c r="F13042" t="str">
        <f t="shared" si="280"/>
        <v>USPSU.S.P.S. (LOUISVILLE)</v>
      </c>
      <c r="G13042" s="151" t="str">
        <f t="shared" si="281"/>
        <v>USPS</v>
      </c>
      <c r="H13042" s="149" t="s">
        <v>9541</v>
      </c>
      <c r="I13042">
        <v>40004234</v>
      </c>
      <c r="J13042" t="s">
        <v>27161</v>
      </c>
      <c r="K13042" t="s">
        <v>27162</v>
      </c>
      <c r="L13042" t="s">
        <v>14046</v>
      </c>
      <c r="M13042" t="s">
        <v>14047</v>
      </c>
      <c r="N13042" t="s">
        <v>27163</v>
      </c>
      <c r="Q13042" t="s">
        <v>12415</v>
      </c>
      <c r="R13042" t="s">
        <v>12416</v>
      </c>
      <c r="S13042" t="s">
        <v>27164</v>
      </c>
      <c r="U13042" t="s">
        <v>12418</v>
      </c>
      <c r="V13042">
        <v>21</v>
      </c>
      <c r="W13042">
        <v>11</v>
      </c>
      <c r="X13042">
        <v>1</v>
      </c>
      <c r="Y13042" t="s">
        <v>12419</v>
      </c>
      <c r="Z13042" t="s">
        <v>12420</v>
      </c>
      <c r="AA13042" t="s">
        <v>12421</v>
      </c>
      <c r="AB13042" t="s">
        <v>12430</v>
      </c>
      <c r="AC13042">
        <v>2</v>
      </c>
      <c r="AD13042" s="123">
        <v>39111</v>
      </c>
      <c r="AE13042" t="s">
        <v>12423</v>
      </c>
      <c r="AG13042">
        <v>40004234</v>
      </c>
      <c r="AL13042" t="s">
        <v>12430</v>
      </c>
      <c r="AN13042">
        <v>1811104901</v>
      </c>
      <c r="AO13042">
        <v>16</v>
      </c>
      <c r="AP13042" t="s">
        <v>12424</v>
      </c>
      <c r="AQ13042" t="s">
        <v>11408</v>
      </c>
      <c r="AR13042">
        <v>4100</v>
      </c>
      <c r="AT13042">
        <v>2005</v>
      </c>
      <c r="AV13042" t="s">
        <v>20502</v>
      </c>
      <c r="AW13042">
        <v>116100</v>
      </c>
    </row>
    <row r="13043" spans="1:49" x14ac:dyDescent="0.25">
      <c r="A13043">
        <v>4100</v>
      </c>
      <c r="B13043">
        <v>30080</v>
      </c>
      <c r="C13043">
        <v>4040</v>
      </c>
      <c r="D13043">
        <v>410</v>
      </c>
      <c r="E13043" s="124" t="s">
        <v>7035</v>
      </c>
      <c r="F13043" t="str">
        <f t="shared" si="280"/>
        <v>USPSU.S.P.S. (MADISON)</v>
      </c>
      <c r="G13043" s="151" t="str">
        <f t="shared" si="281"/>
        <v>USPS</v>
      </c>
      <c r="H13043" s="149" t="s">
        <v>9542</v>
      </c>
      <c r="I13043">
        <v>40004250</v>
      </c>
      <c r="K13043" t="s">
        <v>27165</v>
      </c>
      <c r="L13043" t="s">
        <v>14439</v>
      </c>
      <c r="M13043" t="s">
        <v>14186</v>
      </c>
      <c r="N13043" t="s">
        <v>27166</v>
      </c>
      <c r="Q13043" t="s">
        <v>12415</v>
      </c>
      <c r="R13043" t="s">
        <v>12416</v>
      </c>
      <c r="S13043" t="s">
        <v>27167</v>
      </c>
      <c r="U13043" t="s">
        <v>12418</v>
      </c>
      <c r="V13043">
        <v>21</v>
      </c>
      <c r="W13043">
        <v>11</v>
      </c>
      <c r="X13043">
        <v>1</v>
      </c>
      <c r="Y13043" t="s">
        <v>12419</v>
      </c>
      <c r="Z13043" t="s">
        <v>12420</v>
      </c>
      <c r="AA13043" t="s">
        <v>12421</v>
      </c>
      <c r="AB13043" t="s">
        <v>12430</v>
      </c>
      <c r="AC13043">
        <v>2</v>
      </c>
      <c r="AD13043" s="123">
        <v>39111</v>
      </c>
      <c r="AE13043" t="s">
        <v>12423</v>
      </c>
      <c r="AG13043">
        <v>40004250</v>
      </c>
      <c r="AL13043" t="s">
        <v>12430</v>
      </c>
      <c r="AN13043">
        <v>5002505801</v>
      </c>
      <c r="AO13043">
        <v>16</v>
      </c>
      <c r="AP13043" t="s">
        <v>12424</v>
      </c>
      <c r="AQ13043" t="s">
        <v>11408</v>
      </c>
      <c r="AR13043">
        <v>4100</v>
      </c>
      <c r="AT13043">
        <v>2005</v>
      </c>
      <c r="AV13043" t="s">
        <v>20502</v>
      </c>
      <c r="AW13043">
        <v>116100</v>
      </c>
    </row>
    <row r="13044" spans="1:49" x14ac:dyDescent="0.25">
      <c r="A13044">
        <v>4100</v>
      </c>
      <c r="B13044">
        <v>30080</v>
      </c>
      <c r="C13044">
        <v>4040</v>
      </c>
      <c r="D13044">
        <v>410</v>
      </c>
      <c r="E13044" s="124" t="s">
        <v>7035</v>
      </c>
      <c r="F13044" t="str">
        <f t="shared" si="280"/>
        <v>USPSU.S.P.S. (MELVILLE)</v>
      </c>
      <c r="G13044" s="151" t="str">
        <f t="shared" si="281"/>
        <v>USPS</v>
      </c>
      <c r="H13044" s="149" t="s">
        <v>9547</v>
      </c>
      <c r="I13044">
        <v>40003787</v>
      </c>
      <c r="J13044" t="s">
        <v>27168</v>
      </c>
      <c r="K13044" t="s">
        <v>27169</v>
      </c>
      <c r="L13044" t="s">
        <v>12608</v>
      </c>
      <c r="M13044" t="s">
        <v>12445</v>
      </c>
      <c r="N13044" t="s">
        <v>27170</v>
      </c>
      <c r="Q13044" t="s">
        <v>12415</v>
      </c>
      <c r="R13044" t="s">
        <v>12416</v>
      </c>
      <c r="S13044" t="s">
        <v>27171</v>
      </c>
      <c r="U13044" t="s">
        <v>12418</v>
      </c>
      <c r="V13044">
        <v>21</v>
      </c>
      <c r="W13044">
        <v>11</v>
      </c>
      <c r="X13044">
        <v>1</v>
      </c>
      <c r="Y13044" t="s">
        <v>12419</v>
      </c>
      <c r="Z13044" t="s">
        <v>12420</v>
      </c>
      <c r="AA13044" t="s">
        <v>12421</v>
      </c>
      <c r="AB13044" t="s">
        <v>12430</v>
      </c>
      <c r="AC13044">
        <v>2</v>
      </c>
      <c r="AD13044" s="123">
        <v>39111</v>
      </c>
      <c r="AE13044" t="s">
        <v>12423</v>
      </c>
      <c r="AG13044">
        <v>40003787</v>
      </c>
      <c r="AL13044" t="s">
        <v>12430</v>
      </c>
      <c r="AN13044">
        <v>3310333901</v>
      </c>
      <c r="AO13044">
        <v>16</v>
      </c>
      <c r="AP13044" t="s">
        <v>12424</v>
      </c>
      <c r="AQ13044" t="s">
        <v>11408</v>
      </c>
      <c r="AR13044">
        <v>4100</v>
      </c>
      <c r="AT13044">
        <v>2005</v>
      </c>
      <c r="AV13044" t="s">
        <v>20502</v>
      </c>
      <c r="AW13044">
        <v>116100</v>
      </c>
    </row>
    <row r="13045" spans="1:49" x14ac:dyDescent="0.25">
      <c r="A13045">
        <v>4100</v>
      </c>
      <c r="B13045">
        <v>30080</v>
      </c>
      <c r="C13045">
        <v>4040</v>
      </c>
      <c r="D13045">
        <v>410</v>
      </c>
      <c r="E13045" s="124" t="s">
        <v>7035</v>
      </c>
      <c r="F13045" t="str">
        <f t="shared" si="280"/>
        <v>USPSU.S.P.S. (MILWAUKEE)</v>
      </c>
      <c r="G13045" s="151" t="str">
        <f t="shared" si="281"/>
        <v>USPS</v>
      </c>
      <c r="H13045" s="149" t="s">
        <v>9549</v>
      </c>
      <c r="I13045">
        <v>40004256</v>
      </c>
      <c r="J13045" t="s">
        <v>27172</v>
      </c>
      <c r="K13045" t="s">
        <v>27173</v>
      </c>
      <c r="L13045" t="s">
        <v>15480</v>
      </c>
      <c r="M13045" t="s">
        <v>14186</v>
      </c>
      <c r="N13045" t="s">
        <v>27174</v>
      </c>
      <c r="Q13045" t="s">
        <v>12415</v>
      </c>
      <c r="R13045" t="s">
        <v>12416</v>
      </c>
      <c r="S13045" t="s">
        <v>27175</v>
      </c>
      <c r="U13045" t="s">
        <v>12418</v>
      </c>
      <c r="V13045">
        <v>21</v>
      </c>
      <c r="W13045">
        <v>11</v>
      </c>
      <c r="X13045">
        <v>1</v>
      </c>
      <c r="Y13045" t="s">
        <v>12419</v>
      </c>
      <c r="Z13045" t="s">
        <v>12420</v>
      </c>
      <c r="AA13045" t="s">
        <v>12421</v>
      </c>
      <c r="AB13045" t="s">
        <v>12430</v>
      </c>
      <c r="AC13045">
        <v>2</v>
      </c>
      <c r="AD13045" s="123">
        <v>39111</v>
      </c>
      <c r="AE13045" t="s">
        <v>12423</v>
      </c>
      <c r="AG13045">
        <v>40004256</v>
      </c>
      <c r="AL13045" t="s">
        <v>12430</v>
      </c>
      <c r="AN13045">
        <v>5013307101</v>
      </c>
      <c r="AO13045">
        <v>16</v>
      </c>
      <c r="AP13045" t="s">
        <v>12424</v>
      </c>
      <c r="AQ13045" t="s">
        <v>11408</v>
      </c>
      <c r="AR13045">
        <v>4100</v>
      </c>
      <c r="AT13045">
        <v>0</v>
      </c>
      <c r="AV13045" t="s">
        <v>20502</v>
      </c>
      <c r="AW13045">
        <v>116100</v>
      </c>
    </row>
    <row r="13046" spans="1:49" x14ac:dyDescent="0.25">
      <c r="A13046">
        <v>4100</v>
      </c>
      <c r="B13046">
        <v>30080</v>
      </c>
      <c r="C13046">
        <v>4040</v>
      </c>
      <c r="D13046">
        <v>410</v>
      </c>
      <c r="E13046" s="124" t="s">
        <v>7035</v>
      </c>
      <c r="F13046" t="str">
        <f t="shared" si="280"/>
        <v>USPSU.S.P.S. (MORGAN GMF-N.Y.)</v>
      </c>
      <c r="G13046" s="151" t="str">
        <f t="shared" si="281"/>
        <v>USPS</v>
      </c>
      <c r="H13046" s="149" t="s">
        <v>9553</v>
      </c>
      <c r="I13046">
        <v>40003776</v>
      </c>
      <c r="J13046" t="s">
        <v>27176</v>
      </c>
      <c r="K13046" t="s">
        <v>27177</v>
      </c>
      <c r="L13046" t="s">
        <v>12967</v>
      </c>
      <c r="M13046" t="s">
        <v>12445</v>
      </c>
      <c r="N13046" t="s">
        <v>27178</v>
      </c>
      <c r="Q13046" t="s">
        <v>12415</v>
      </c>
      <c r="R13046" t="s">
        <v>12416</v>
      </c>
      <c r="S13046" t="s">
        <v>27179</v>
      </c>
      <c r="U13046" t="s">
        <v>12418</v>
      </c>
      <c r="V13046">
        <v>21</v>
      </c>
      <c r="W13046">
        <v>11</v>
      </c>
      <c r="X13046">
        <v>1</v>
      </c>
      <c r="Y13046" t="s">
        <v>12419</v>
      </c>
      <c r="Z13046" t="s">
        <v>12420</v>
      </c>
      <c r="AA13046" t="s">
        <v>12421</v>
      </c>
      <c r="AB13046" t="s">
        <v>12430</v>
      </c>
      <c r="AC13046">
        <v>2</v>
      </c>
      <c r="AD13046" s="123">
        <v>39111</v>
      </c>
      <c r="AE13046" t="s">
        <v>12423</v>
      </c>
      <c r="AG13046">
        <v>40003776</v>
      </c>
      <c r="AL13046" t="s">
        <v>12430</v>
      </c>
      <c r="AN13046">
        <v>3306120101</v>
      </c>
      <c r="AO13046">
        <v>16</v>
      </c>
      <c r="AP13046" t="s">
        <v>12424</v>
      </c>
      <c r="AQ13046" t="s">
        <v>11408</v>
      </c>
      <c r="AR13046">
        <v>4100</v>
      </c>
      <c r="AT13046">
        <v>2005</v>
      </c>
      <c r="AV13046" t="s">
        <v>20502</v>
      </c>
      <c r="AW13046">
        <v>116100</v>
      </c>
    </row>
    <row r="13047" spans="1:49" x14ac:dyDescent="0.25">
      <c r="A13047">
        <v>4100</v>
      </c>
      <c r="B13047">
        <v>30080</v>
      </c>
      <c r="C13047">
        <v>4040</v>
      </c>
      <c r="D13047">
        <v>410</v>
      </c>
      <c r="E13047" s="124" t="s">
        <v>7035</v>
      </c>
      <c r="F13047" t="str">
        <f t="shared" si="280"/>
        <v>USPSU.S.P.S. (N. HOUSTON)</v>
      </c>
      <c r="G13047" s="151" t="str">
        <f t="shared" si="281"/>
        <v>USPS</v>
      </c>
      <c r="H13047" s="149" t="s">
        <v>9555</v>
      </c>
      <c r="I13047">
        <v>40004557</v>
      </c>
      <c r="K13047" t="s">
        <v>27180</v>
      </c>
      <c r="L13047" t="s">
        <v>27181</v>
      </c>
      <c r="M13047" t="s">
        <v>12494</v>
      </c>
      <c r="N13047" t="s">
        <v>27182</v>
      </c>
      <c r="Q13047" t="s">
        <v>12415</v>
      </c>
      <c r="R13047" t="s">
        <v>12416</v>
      </c>
      <c r="S13047" t="s">
        <v>27183</v>
      </c>
      <c r="U13047" t="s">
        <v>12418</v>
      </c>
      <c r="V13047">
        <v>21</v>
      </c>
      <c r="W13047">
        <v>11</v>
      </c>
      <c r="X13047">
        <v>1</v>
      </c>
      <c r="Y13047" t="s">
        <v>12419</v>
      </c>
      <c r="Z13047" t="s">
        <v>12420</v>
      </c>
      <c r="AA13047" t="s">
        <v>12421</v>
      </c>
      <c r="AB13047" t="s">
        <v>12430</v>
      </c>
      <c r="AC13047">
        <v>2</v>
      </c>
      <c r="AD13047" s="123">
        <v>39111</v>
      </c>
      <c r="AE13047" t="s">
        <v>12423</v>
      </c>
      <c r="AG13047">
        <v>40004557</v>
      </c>
      <c r="AL13047" t="s">
        <v>12430</v>
      </c>
      <c r="AN13047">
        <v>4420100001</v>
      </c>
      <c r="AO13047">
        <v>16</v>
      </c>
      <c r="AP13047" t="s">
        <v>12424</v>
      </c>
      <c r="AQ13047" t="s">
        <v>11408</v>
      </c>
      <c r="AR13047">
        <v>4100</v>
      </c>
      <c r="AT13047">
        <v>2005</v>
      </c>
      <c r="AV13047" t="s">
        <v>20502</v>
      </c>
      <c r="AW13047">
        <v>116100</v>
      </c>
    </row>
    <row r="13048" spans="1:49" x14ac:dyDescent="0.25">
      <c r="A13048">
        <v>4100</v>
      </c>
      <c r="B13048">
        <v>30080</v>
      </c>
      <c r="C13048">
        <v>4040</v>
      </c>
      <c r="D13048">
        <v>410</v>
      </c>
      <c r="E13048" s="124" t="s">
        <v>7035</v>
      </c>
      <c r="F13048" t="str">
        <f t="shared" si="280"/>
        <v>USPSU.S.P.S. (NEW ORLEANS)</v>
      </c>
      <c r="G13048" s="151" t="str">
        <f t="shared" si="281"/>
        <v>USPS</v>
      </c>
      <c r="H13048" s="149" t="s">
        <v>9558</v>
      </c>
      <c r="I13048">
        <v>40004524</v>
      </c>
      <c r="K13048" t="s">
        <v>27184</v>
      </c>
      <c r="L13048" t="s">
        <v>19244</v>
      </c>
      <c r="M13048" t="s">
        <v>13201</v>
      </c>
      <c r="N13048" t="s">
        <v>27185</v>
      </c>
      <c r="Q13048" t="s">
        <v>12415</v>
      </c>
      <c r="R13048" t="s">
        <v>12416</v>
      </c>
      <c r="S13048" t="s">
        <v>27186</v>
      </c>
      <c r="U13048" t="s">
        <v>12418</v>
      </c>
      <c r="V13048">
        <v>21</v>
      </c>
      <c r="W13048">
        <v>11</v>
      </c>
      <c r="X13048">
        <v>1</v>
      </c>
      <c r="Y13048" t="s">
        <v>12419</v>
      </c>
      <c r="Z13048" t="s">
        <v>12420</v>
      </c>
      <c r="AA13048" t="s">
        <v>12421</v>
      </c>
      <c r="AB13048" t="s">
        <v>12430</v>
      </c>
      <c r="AC13048">
        <v>2</v>
      </c>
      <c r="AD13048" s="123">
        <v>39111</v>
      </c>
      <c r="AE13048" t="s">
        <v>12423</v>
      </c>
      <c r="AG13048">
        <v>40004524</v>
      </c>
      <c r="AL13048" t="s">
        <v>12430</v>
      </c>
      <c r="AN13048">
        <v>1907106601</v>
      </c>
      <c r="AO13048">
        <v>16</v>
      </c>
      <c r="AP13048" t="s">
        <v>12424</v>
      </c>
      <c r="AQ13048" t="s">
        <v>11408</v>
      </c>
      <c r="AR13048">
        <v>4100</v>
      </c>
      <c r="AT13048">
        <v>0</v>
      </c>
      <c r="AV13048" t="s">
        <v>20502</v>
      </c>
      <c r="AW13048">
        <v>116100</v>
      </c>
    </row>
    <row r="13049" spans="1:49" x14ac:dyDescent="0.25">
      <c r="A13049">
        <v>4100</v>
      </c>
      <c r="B13049">
        <v>30080</v>
      </c>
      <c r="C13049">
        <v>4040</v>
      </c>
      <c r="D13049">
        <v>410</v>
      </c>
      <c r="E13049" s="124" t="s">
        <v>7035</v>
      </c>
      <c r="F13049" t="str">
        <f t="shared" si="280"/>
        <v>USPSU.S.P.S. (OAKLAND)</v>
      </c>
      <c r="G13049" s="151" t="str">
        <f t="shared" si="281"/>
        <v>USPS</v>
      </c>
      <c r="H13049" s="149" t="s">
        <v>9563</v>
      </c>
      <c r="I13049">
        <v>40004071</v>
      </c>
      <c r="J13049" t="s">
        <v>27187</v>
      </c>
      <c r="K13049" t="s">
        <v>27188</v>
      </c>
      <c r="L13049" t="s">
        <v>13000</v>
      </c>
      <c r="M13049" t="s">
        <v>13237</v>
      </c>
      <c r="N13049" t="s">
        <v>27189</v>
      </c>
      <c r="Q13049" t="s">
        <v>12415</v>
      </c>
      <c r="R13049" t="s">
        <v>12416</v>
      </c>
      <c r="S13049" t="s">
        <v>27190</v>
      </c>
      <c r="U13049" t="s">
        <v>12418</v>
      </c>
      <c r="V13049">
        <v>21</v>
      </c>
      <c r="W13049">
        <v>11</v>
      </c>
      <c r="X13049">
        <v>1</v>
      </c>
      <c r="Y13049" t="s">
        <v>12419</v>
      </c>
      <c r="Z13049" t="s">
        <v>12420</v>
      </c>
      <c r="AA13049" t="s">
        <v>12421</v>
      </c>
      <c r="AB13049" t="s">
        <v>12430</v>
      </c>
      <c r="AC13049">
        <v>2</v>
      </c>
      <c r="AD13049" s="123">
        <v>39111</v>
      </c>
      <c r="AE13049" t="s">
        <v>12423</v>
      </c>
      <c r="AG13049">
        <v>40004071</v>
      </c>
      <c r="AL13049" t="s">
        <v>12430</v>
      </c>
      <c r="AN13049">
        <v>500123501</v>
      </c>
      <c r="AO13049">
        <v>16</v>
      </c>
      <c r="AP13049" t="s">
        <v>12424</v>
      </c>
      <c r="AQ13049" t="s">
        <v>11408</v>
      </c>
      <c r="AR13049">
        <v>4100</v>
      </c>
      <c r="AT13049">
        <v>0</v>
      </c>
      <c r="AV13049" t="s">
        <v>20502</v>
      </c>
      <c r="AW13049">
        <v>116100</v>
      </c>
    </row>
    <row r="13050" spans="1:49" x14ac:dyDescent="0.25">
      <c r="A13050">
        <v>4100</v>
      </c>
      <c r="B13050">
        <v>30080</v>
      </c>
      <c r="C13050">
        <v>4040</v>
      </c>
      <c r="D13050">
        <v>410</v>
      </c>
      <c r="E13050" s="124" t="s">
        <v>7035</v>
      </c>
      <c r="F13050" t="str">
        <f t="shared" si="280"/>
        <v>USPSU.S.P.S. (OMAHA)</v>
      </c>
      <c r="G13050" s="151" t="str">
        <f t="shared" si="281"/>
        <v>USPS</v>
      </c>
      <c r="H13050" s="149" t="s">
        <v>9564</v>
      </c>
      <c r="I13050">
        <v>40004377</v>
      </c>
      <c r="J13050" t="s">
        <v>27191</v>
      </c>
      <c r="K13050" t="s">
        <v>27192</v>
      </c>
      <c r="L13050" t="s">
        <v>15294</v>
      </c>
      <c r="M13050" t="s">
        <v>15295</v>
      </c>
      <c r="N13050" t="s">
        <v>27193</v>
      </c>
      <c r="Q13050" t="s">
        <v>12415</v>
      </c>
      <c r="R13050" t="s">
        <v>12416</v>
      </c>
      <c r="S13050" t="s">
        <v>27194</v>
      </c>
      <c r="U13050" t="s">
        <v>12418</v>
      </c>
      <c r="V13050">
        <v>21</v>
      </c>
      <c r="W13050">
        <v>11</v>
      </c>
      <c r="X13050">
        <v>1</v>
      </c>
      <c r="Y13050" t="s">
        <v>12419</v>
      </c>
      <c r="Z13050" t="s">
        <v>12420</v>
      </c>
      <c r="AA13050" t="s">
        <v>12421</v>
      </c>
      <c r="AB13050" t="s">
        <v>12430</v>
      </c>
      <c r="AC13050">
        <v>2</v>
      </c>
      <c r="AD13050" s="123">
        <v>39111</v>
      </c>
      <c r="AE13050" t="s">
        <v>12423</v>
      </c>
      <c r="AG13050">
        <v>40004377</v>
      </c>
      <c r="AL13050" t="s">
        <v>12430</v>
      </c>
      <c r="AN13050">
        <v>2805503001</v>
      </c>
      <c r="AO13050">
        <v>16</v>
      </c>
      <c r="AP13050" t="s">
        <v>12424</v>
      </c>
      <c r="AQ13050" t="s">
        <v>11408</v>
      </c>
      <c r="AR13050">
        <v>4100</v>
      </c>
      <c r="AT13050">
        <v>0</v>
      </c>
      <c r="AV13050" t="s">
        <v>20502</v>
      </c>
      <c r="AW13050">
        <v>116100</v>
      </c>
    </row>
    <row r="13051" spans="1:49" x14ac:dyDescent="0.25">
      <c r="A13051">
        <v>4100</v>
      </c>
      <c r="B13051">
        <v>30080</v>
      </c>
      <c r="C13051">
        <v>4040</v>
      </c>
      <c r="D13051">
        <v>410</v>
      </c>
      <c r="E13051" s="124" t="s">
        <v>7035</v>
      </c>
      <c r="F13051" t="str">
        <f t="shared" si="280"/>
        <v>USPSU.S.P.S. (ORLANDO)</v>
      </c>
      <c r="G13051" s="151" t="str">
        <f t="shared" si="281"/>
        <v>USPS</v>
      </c>
      <c r="H13051" s="149" t="s">
        <v>9565</v>
      </c>
      <c r="I13051">
        <v>40004525</v>
      </c>
      <c r="J13051" t="s">
        <v>27195</v>
      </c>
      <c r="K13051" t="s">
        <v>27196</v>
      </c>
      <c r="L13051" t="s">
        <v>25246</v>
      </c>
      <c r="M13051" t="s">
        <v>12735</v>
      </c>
      <c r="N13051" t="s">
        <v>27197</v>
      </c>
      <c r="Q13051" t="s">
        <v>12415</v>
      </c>
      <c r="R13051" t="s">
        <v>12416</v>
      </c>
      <c r="S13051" t="s">
        <v>12892</v>
      </c>
      <c r="U13051" t="s">
        <v>12418</v>
      </c>
      <c r="V13051">
        <v>21</v>
      </c>
      <c r="W13051">
        <v>11</v>
      </c>
      <c r="X13051">
        <v>1</v>
      </c>
      <c r="Y13051" t="s">
        <v>12419</v>
      </c>
      <c r="Z13051" t="s">
        <v>12420</v>
      </c>
      <c r="AA13051" t="s">
        <v>12421</v>
      </c>
      <c r="AB13051" t="s">
        <v>12430</v>
      </c>
      <c r="AC13051">
        <v>2</v>
      </c>
      <c r="AD13051" s="123">
        <v>39111</v>
      </c>
      <c r="AE13051" t="s">
        <v>12423</v>
      </c>
      <c r="AG13051">
        <v>40004525</v>
      </c>
      <c r="AL13051" t="s">
        <v>12430</v>
      </c>
      <c r="AN13051">
        <v>1009511601</v>
      </c>
      <c r="AO13051">
        <v>16</v>
      </c>
      <c r="AP13051" t="s">
        <v>12424</v>
      </c>
      <c r="AQ13051" t="s">
        <v>11408</v>
      </c>
      <c r="AR13051">
        <v>4100</v>
      </c>
      <c r="AT13051">
        <v>2005</v>
      </c>
      <c r="AV13051" t="s">
        <v>20502</v>
      </c>
      <c r="AW13051">
        <v>116100</v>
      </c>
    </row>
    <row r="13052" spans="1:49" x14ac:dyDescent="0.25">
      <c r="A13052">
        <v>4100</v>
      </c>
      <c r="B13052">
        <v>30080</v>
      </c>
      <c r="C13052">
        <v>4040</v>
      </c>
      <c r="D13052">
        <v>410</v>
      </c>
      <c r="E13052" s="124" t="s">
        <v>7035</v>
      </c>
      <c r="F13052" t="str">
        <f t="shared" si="280"/>
        <v>USPSU.S.P.S. (PHOENIX)</v>
      </c>
      <c r="G13052" s="151" t="str">
        <f t="shared" si="281"/>
        <v>USPS</v>
      </c>
      <c r="H13052" s="149" t="s">
        <v>9572</v>
      </c>
      <c r="I13052">
        <v>40004077</v>
      </c>
      <c r="J13052" t="s">
        <v>27198</v>
      </c>
      <c r="K13052" t="s">
        <v>27199</v>
      </c>
      <c r="L13052" t="s">
        <v>14964</v>
      </c>
      <c r="M13052" t="s">
        <v>17515</v>
      </c>
      <c r="N13052" t="s">
        <v>27200</v>
      </c>
      <c r="Q13052" t="s">
        <v>12415</v>
      </c>
      <c r="R13052" t="s">
        <v>12416</v>
      </c>
      <c r="S13052" t="s">
        <v>27201</v>
      </c>
      <c r="U13052" t="s">
        <v>12418</v>
      </c>
      <c r="V13052">
        <v>21</v>
      </c>
      <c r="W13052">
        <v>11</v>
      </c>
      <c r="X13052">
        <v>1</v>
      </c>
      <c r="Y13052" t="s">
        <v>12419</v>
      </c>
      <c r="Z13052" t="s">
        <v>12420</v>
      </c>
      <c r="AA13052" t="s">
        <v>12421</v>
      </c>
      <c r="AB13052" t="s">
        <v>12430</v>
      </c>
      <c r="AC13052">
        <v>2</v>
      </c>
      <c r="AD13052" s="123">
        <v>39111</v>
      </c>
      <c r="AE13052" t="s">
        <v>12423</v>
      </c>
      <c r="AG13052">
        <v>40004077</v>
      </c>
      <c r="AL13052" t="s">
        <v>12430</v>
      </c>
      <c r="AN13052">
        <v>301302101</v>
      </c>
      <c r="AO13052">
        <v>16</v>
      </c>
      <c r="AP13052" t="s">
        <v>12424</v>
      </c>
      <c r="AQ13052" t="s">
        <v>11408</v>
      </c>
      <c r="AR13052">
        <v>4100</v>
      </c>
      <c r="AT13052">
        <v>0</v>
      </c>
      <c r="AV13052" t="s">
        <v>20502</v>
      </c>
      <c r="AW13052">
        <v>116100</v>
      </c>
    </row>
    <row r="13053" spans="1:49" x14ac:dyDescent="0.25">
      <c r="A13053">
        <v>4100</v>
      </c>
      <c r="B13053">
        <v>30080</v>
      </c>
      <c r="C13053">
        <v>4040</v>
      </c>
      <c r="D13053">
        <v>410</v>
      </c>
      <c r="E13053" s="124" t="s">
        <v>7035</v>
      </c>
      <c r="F13053" t="str">
        <f t="shared" si="280"/>
        <v>USPSU.S.P.S. (PONTIAC) -MICH. METRO PLE</v>
      </c>
      <c r="G13053" s="151" t="str">
        <f t="shared" si="281"/>
        <v>USPS</v>
      </c>
      <c r="H13053" s="149" t="s">
        <v>9574</v>
      </c>
      <c r="I13053">
        <v>40004295</v>
      </c>
      <c r="J13053" t="s">
        <v>27202</v>
      </c>
      <c r="L13053" t="s">
        <v>27203</v>
      </c>
      <c r="M13053" t="s">
        <v>12684</v>
      </c>
      <c r="N13053">
        <v>48340</v>
      </c>
      <c r="Q13053" t="s">
        <v>12415</v>
      </c>
      <c r="R13053" t="s">
        <v>12416</v>
      </c>
      <c r="S13053" t="s">
        <v>27204</v>
      </c>
      <c r="U13053" t="s">
        <v>12418</v>
      </c>
      <c r="V13053">
        <v>21</v>
      </c>
      <c r="W13053">
        <v>11</v>
      </c>
      <c r="X13053">
        <v>1</v>
      </c>
      <c r="Y13053" t="s">
        <v>12419</v>
      </c>
      <c r="Z13053" t="s">
        <v>12420</v>
      </c>
      <c r="AA13053" t="s">
        <v>12421</v>
      </c>
      <c r="AB13053" t="s">
        <v>12430</v>
      </c>
      <c r="AC13053">
        <v>2</v>
      </c>
      <c r="AD13053" s="123">
        <v>39111</v>
      </c>
      <c r="AE13053" t="s">
        <v>12423</v>
      </c>
      <c r="AG13053">
        <v>40004295</v>
      </c>
      <c r="AL13053" t="s">
        <v>12430</v>
      </c>
      <c r="AN13053">
        <v>2312514601</v>
      </c>
      <c r="AO13053">
        <v>16</v>
      </c>
      <c r="AP13053" t="s">
        <v>12424</v>
      </c>
      <c r="AQ13053" t="s">
        <v>11408</v>
      </c>
      <c r="AR13053">
        <v>4100</v>
      </c>
      <c r="AT13053">
        <v>2005</v>
      </c>
      <c r="AV13053" t="s">
        <v>20502</v>
      </c>
      <c r="AW13053">
        <v>116100</v>
      </c>
    </row>
    <row r="13054" spans="1:49" x14ac:dyDescent="0.25">
      <c r="A13054">
        <v>4100</v>
      </c>
      <c r="B13054">
        <v>30080</v>
      </c>
      <c r="C13054">
        <v>4040</v>
      </c>
      <c r="D13054">
        <v>410</v>
      </c>
      <c r="E13054" s="124" t="s">
        <v>7035</v>
      </c>
      <c r="F13054" t="str">
        <f t="shared" si="280"/>
        <v>USPSU.S.P.S. (REDMOND)</v>
      </c>
      <c r="G13054" s="151" t="str">
        <f t="shared" si="281"/>
        <v>USPS</v>
      </c>
      <c r="H13054" s="149" t="s">
        <v>9577</v>
      </c>
      <c r="I13054">
        <v>40004078</v>
      </c>
      <c r="J13054" t="s">
        <v>24835</v>
      </c>
      <c r="K13054" t="s">
        <v>27205</v>
      </c>
      <c r="L13054" t="s">
        <v>19948</v>
      </c>
      <c r="M13054" t="s">
        <v>12484</v>
      </c>
      <c r="N13054" t="s">
        <v>27206</v>
      </c>
      <c r="Q13054" t="s">
        <v>12415</v>
      </c>
      <c r="R13054" t="s">
        <v>12416</v>
      </c>
      <c r="U13054" t="s">
        <v>12418</v>
      </c>
      <c r="V13054">
        <v>21</v>
      </c>
      <c r="W13054">
        <v>11</v>
      </c>
      <c r="X13054">
        <v>1</v>
      </c>
      <c r="Y13054" t="s">
        <v>12419</v>
      </c>
      <c r="Z13054" t="s">
        <v>12420</v>
      </c>
      <c r="AA13054" t="s">
        <v>12421</v>
      </c>
      <c r="AB13054" t="s">
        <v>12430</v>
      </c>
      <c r="AC13054">
        <v>2</v>
      </c>
      <c r="AD13054" s="123">
        <v>39111</v>
      </c>
      <c r="AE13054" t="s">
        <v>12423</v>
      </c>
      <c r="AG13054">
        <v>40004078</v>
      </c>
      <c r="AL13054" t="s">
        <v>12430</v>
      </c>
      <c r="AN13054">
        <v>4803310101</v>
      </c>
      <c r="AO13054">
        <v>16</v>
      </c>
      <c r="AP13054" t="s">
        <v>12424</v>
      </c>
      <c r="AQ13054" t="s">
        <v>11408</v>
      </c>
      <c r="AR13054">
        <v>4100</v>
      </c>
      <c r="AT13054">
        <v>2005</v>
      </c>
      <c r="AV13054" t="s">
        <v>20502</v>
      </c>
      <c r="AW13054">
        <v>116100</v>
      </c>
    </row>
    <row r="13055" spans="1:49" x14ac:dyDescent="0.25">
      <c r="A13055">
        <v>4100</v>
      </c>
      <c r="B13055">
        <v>30080</v>
      </c>
      <c r="C13055">
        <v>4040</v>
      </c>
      <c r="D13055">
        <v>410</v>
      </c>
      <c r="E13055" s="124" t="s">
        <v>7035</v>
      </c>
      <c r="F13055" t="str">
        <f t="shared" si="280"/>
        <v>USPSU.S.P.S. (SAN ANTONIO)</v>
      </c>
      <c r="G13055" s="151" t="str">
        <f t="shared" si="281"/>
        <v>USPS</v>
      </c>
      <c r="H13055" s="149" t="s">
        <v>9582</v>
      </c>
      <c r="I13055">
        <v>40004528</v>
      </c>
      <c r="J13055" t="s">
        <v>27207</v>
      </c>
      <c r="K13055" t="s">
        <v>27208</v>
      </c>
      <c r="L13055" t="s">
        <v>12963</v>
      </c>
      <c r="M13055" t="s">
        <v>12494</v>
      </c>
      <c r="N13055" t="s">
        <v>27209</v>
      </c>
      <c r="Q13055" t="s">
        <v>12415</v>
      </c>
      <c r="R13055" t="s">
        <v>12416</v>
      </c>
      <c r="S13055" t="s">
        <v>12892</v>
      </c>
      <c r="U13055" t="s">
        <v>12418</v>
      </c>
      <c r="V13055">
        <v>21</v>
      </c>
      <c r="W13055">
        <v>11</v>
      </c>
      <c r="X13055">
        <v>1</v>
      </c>
      <c r="Y13055" t="s">
        <v>12419</v>
      </c>
      <c r="Z13055" t="s">
        <v>12420</v>
      </c>
      <c r="AA13055" t="s">
        <v>12421</v>
      </c>
      <c r="AB13055" t="s">
        <v>12430</v>
      </c>
      <c r="AC13055">
        <v>2</v>
      </c>
      <c r="AD13055" s="123">
        <v>39111</v>
      </c>
      <c r="AE13055" t="s">
        <v>12423</v>
      </c>
      <c r="AG13055">
        <v>40004528</v>
      </c>
      <c r="AL13055" t="s">
        <v>12430</v>
      </c>
      <c r="AN13055">
        <v>4402925701</v>
      </c>
      <c r="AO13055">
        <v>16</v>
      </c>
      <c r="AP13055" t="s">
        <v>12424</v>
      </c>
      <c r="AQ13055" t="s">
        <v>11408</v>
      </c>
      <c r="AR13055">
        <v>4100</v>
      </c>
      <c r="AT13055">
        <v>0</v>
      </c>
      <c r="AV13055" t="s">
        <v>20502</v>
      </c>
      <c r="AW13055">
        <v>116100</v>
      </c>
    </row>
    <row r="13056" spans="1:49" x14ac:dyDescent="0.25">
      <c r="A13056">
        <v>4100</v>
      </c>
      <c r="B13056">
        <v>30080</v>
      </c>
      <c r="C13056">
        <v>4040</v>
      </c>
      <c r="D13056">
        <v>410</v>
      </c>
      <c r="E13056" s="124" t="s">
        <v>7035</v>
      </c>
      <c r="F13056" t="str">
        <f t="shared" si="280"/>
        <v>USPSU.S.P.S. (SAN BERNARDINO)</v>
      </c>
      <c r="G13056" s="151" t="str">
        <f t="shared" si="281"/>
        <v>USPS</v>
      </c>
      <c r="H13056" s="149" t="s">
        <v>9583</v>
      </c>
      <c r="I13056">
        <v>40003998</v>
      </c>
      <c r="K13056" t="s">
        <v>27210</v>
      </c>
      <c r="L13056" t="s">
        <v>17814</v>
      </c>
      <c r="M13056" t="s">
        <v>13237</v>
      </c>
      <c r="N13056" t="s">
        <v>27211</v>
      </c>
      <c r="Q13056" t="s">
        <v>12415</v>
      </c>
      <c r="R13056" t="s">
        <v>12416</v>
      </c>
      <c r="S13056" t="s">
        <v>12892</v>
      </c>
      <c r="U13056" t="s">
        <v>12418</v>
      </c>
      <c r="V13056">
        <v>21</v>
      </c>
      <c r="W13056">
        <v>11</v>
      </c>
      <c r="X13056">
        <v>1</v>
      </c>
      <c r="Y13056" t="s">
        <v>12419</v>
      </c>
      <c r="Z13056" t="s">
        <v>12420</v>
      </c>
      <c r="AA13056" t="s">
        <v>12421</v>
      </c>
      <c r="AB13056" t="s">
        <v>12430</v>
      </c>
      <c r="AC13056">
        <v>2</v>
      </c>
      <c r="AD13056" s="123">
        <v>39111</v>
      </c>
      <c r="AE13056" t="s">
        <v>12423</v>
      </c>
      <c r="AG13056">
        <v>40003998</v>
      </c>
      <c r="AL13056" t="s">
        <v>12430</v>
      </c>
      <c r="AN13056">
        <v>507129701</v>
      </c>
      <c r="AO13056">
        <v>16</v>
      </c>
      <c r="AP13056" t="s">
        <v>12424</v>
      </c>
      <c r="AQ13056" t="s">
        <v>11408</v>
      </c>
      <c r="AR13056">
        <v>4100</v>
      </c>
      <c r="AT13056">
        <v>0</v>
      </c>
      <c r="AV13056" t="s">
        <v>20502</v>
      </c>
      <c r="AW13056">
        <v>116100</v>
      </c>
    </row>
    <row r="13057" spans="1:49" x14ac:dyDescent="0.25">
      <c r="A13057">
        <v>4100</v>
      </c>
      <c r="B13057">
        <v>30080</v>
      </c>
      <c r="C13057">
        <v>4040</v>
      </c>
      <c r="D13057">
        <v>410</v>
      </c>
      <c r="E13057" s="124" t="s">
        <v>7035</v>
      </c>
      <c r="F13057" t="str">
        <f t="shared" si="280"/>
        <v>USPSU.S.P.S. (SAN DIEGO-MLP/D</v>
      </c>
      <c r="G13057" s="151" t="str">
        <f t="shared" si="281"/>
        <v>USPS</v>
      </c>
      <c r="H13057" s="149" t="s">
        <v>9584</v>
      </c>
      <c r="I13057">
        <v>40004050</v>
      </c>
      <c r="J13057" t="s">
        <v>27212</v>
      </c>
      <c r="K13057" t="s">
        <v>27213</v>
      </c>
      <c r="L13057" t="s">
        <v>17707</v>
      </c>
      <c r="M13057" t="s">
        <v>13237</v>
      </c>
      <c r="N13057" t="s">
        <v>27214</v>
      </c>
      <c r="Q13057" t="s">
        <v>12415</v>
      </c>
      <c r="R13057" t="s">
        <v>12416</v>
      </c>
      <c r="S13057" t="s">
        <v>12892</v>
      </c>
      <c r="U13057" t="s">
        <v>12418</v>
      </c>
      <c r="V13057">
        <v>21</v>
      </c>
      <c r="W13057">
        <v>11</v>
      </c>
      <c r="X13057">
        <v>1</v>
      </c>
      <c r="Y13057" t="s">
        <v>12419</v>
      </c>
      <c r="Z13057" t="s">
        <v>12420</v>
      </c>
      <c r="AA13057" t="s">
        <v>12421</v>
      </c>
      <c r="AB13057" t="s">
        <v>12430</v>
      </c>
      <c r="AC13057">
        <v>2</v>
      </c>
      <c r="AD13057" s="123">
        <v>39111</v>
      </c>
      <c r="AE13057" t="s">
        <v>12423</v>
      </c>
      <c r="AG13057">
        <v>40004050</v>
      </c>
      <c r="AL13057" t="s">
        <v>12430</v>
      </c>
      <c r="AN13057">
        <v>507330201</v>
      </c>
      <c r="AO13057">
        <v>16</v>
      </c>
      <c r="AP13057" t="s">
        <v>12424</v>
      </c>
      <c r="AQ13057" t="s">
        <v>11408</v>
      </c>
      <c r="AR13057">
        <v>4100</v>
      </c>
      <c r="AT13057">
        <v>0</v>
      </c>
      <c r="AV13057" t="s">
        <v>20502</v>
      </c>
      <c r="AW13057">
        <v>116100</v>
      </c>
    </row>
    <row r="13058" spans="1:49" x14ac:dyDescent="0.25">
      <c r="A13058">
        <v>4100</v>
      </c>
      <c r="B13058">
        <v>30080</v>
      </c>
      <c r="C13058">
        <v>4040</v>
      </c>
      <c r="D13058">
        <v>410</v>
      </c>
      <c r="E13058" s="124" t="s">
        <v>7035</v>
      </c>
      <c r="F13058" t="str">
        <f t="shared" si="280"/>
        <v>USPSU.S.P.S. (SANTA CLARITA)</v>
      </c>
      <c r="G13058" s="151" t="str">
        <f t="shared" si="281"/>
        <v>USPS</v>
      </c>
      <c r="H13058" s="149" t="s">
        <v>9588</v>
      </c>
      <c r="I13058">
        <v>40004049</v>
      </c>
      <c r="K13058" t="s">
        <v>27215</v>
      </c>
      <c r="L13058" t="s">
        <v>17940</v>
      </c>
      <c r="M13058" t="s">
        <v>13237</v>
      </c>
      <c r="N13058" t="s">
        <v>27216</v>
      </c>
      <c r="Q13058" t="s">
        <v>12415</v>
      </c>
      <c r="R13058" t="s">
        <v>12416</v>
      </c>
      <c r="S13058" t="s">
        <v>12892</v>
      </c>
      <c r="U13058" t="s">
        <v>12418</v>
      </c>
      <c r="V13058">
        <v>21</v>
      </c>
      <c r="W13058">
        <v>11</v>
      </c>
      <c r="X13058">
        <v>1</v>
      </c>
      <c r="Y13058" t="s">
        <v>12419</v>
      </c>
      <c r="Z13058" t="s">
        <v>12420</v>
      </c>
      <c r="AA13058" t="s">
        <v>12421</v>
      </c>
      <c r="AB13058" t="s">
        <v>12430</v>
      </c>
      <c r="AC13058">
        <v>2</v>
      </c>
      <c r="AD13058" s="123">
        <v>39111</v>
      </c>
      <c r="AE13058" t="s">
        <v>12423</v>
      </c>
      <c r="AG13058">
        <v>40004049</v>
      </c>
      <c r="AL13058" t="s">
        <v>12430</v>
      </c>
      <c r="AN13058">
        <v>503700001</v>
      </c>
      <c r="AO13058">
        <v>16</v>
      </c>
      <c r="AP13058" t="s">
        <v>12424</v>
      </c>
      <c r="AQ13058" t="s">
        <v>11408</v>
      </c>
      <c r="AR13058">
        <v>4100</v>
      </c>
      <c r="AT13058">
        <v>2005</v>
      </c>
      <c r="AV13058" t="s">
        <v>20502</v>
      </c>
      <c r="AW13058">
        <v>116100</v>
      </c>
    </row>
    <row r="13059" spans="1:49" x14ac:dyDescent="0.25">
      <c r="A13059">
        <v>4100</v>
      </c>
      <c r="B13059">
        <v>30080</v>
      </c>
      <c r="C13059">
        <v>4040</v>
      </c>
      <c r="D13059">
        <v>410</v>
      </c>
      <c r="E13059" s="124" t="s">
        <v>7035</v>
      </c>
      <c r="F13059" t="str">
        <f t="shared" ref="F13059:F13122" si="282">CONCATENATE(G13059, H13059)</f>
        <v>USPSU.S.P.S. (SCARBOROUGH, ME)</v>
      </c>
      <c r="G13059" s="151" t="str">
        <f t="shared" si="281"/>
        <v>USPS</v>
      </c>
      <c r="H13059" s="149" t="s">
        <v>9590</v>
      </c>
      <c r="I13059">
        <v>40005342</v>
      </c>
      <c r="J13059" t="s">
        <v>27217</v>
      </c>
      <c r="K13059" t="s">
        <v>27218</v>
      </c>
      <c r="L13059" t="s">
        <v>27219</v>
      </c>
      <c r="M13059" t="s">
        <v>25034</v>
      </c>
      <c r="N13059" t="s">
        <v>27220</v>
      </c>
      <c r="Q13059" t="s">
        <v>12415</v>
      </c>
      <c r="R13059" t="s">
        <v>12416</v>
      </c>
      <c r="S13059" t="s">
        <v>27221</v>
      </c>
      <c r="U13059" t="s">
        <v>12418</v>
      </c>
      <c r="V13059">
        <v>21</v>
      </c>
      <c r="W13059">
        <v>11</v>
      </c>
      <c r="X13059">
        <v>1</v>
      </c>
      <c r="Y13059" t="s">
        <v>12419</v>
      </c>
      <c r="Z13059" t="s">
        <v>12420</v>
      </c>
      <c r="AA13059" t="s">
        <v>12429</v>
      </c>
      <c r="AB13059" t="s">
        <v>12430</v>
      </c>
      <c r="AC13059">
        <v>2</v>
      </c>
      <c r="AD13059" s="123">
        <v>39458</v>
      </c>
      <c r="AE13059" t="s">
        <v>12633</v>
      </c>
      <c r="AG13059">
        <v>40005342</v>
      </c>
      <c r="AL13059" t="s">
        <v>12430</v>
      </c>
      <c r="AN13059">
        <v>2000507401</v>
      </c>
      <c r="AO13059">
        <v>16</v>
      </c>
      <c r="AP13059" t="s">
        <v>12424</v>
      </c>
      <c r="AQ13059" t="s">
        <v>11408</v>
      </c>
      <c r="AR13059">
        <v>4100</v>
      </c>
      <c r="AT13059">
        <v>0</v>
      </c>
      <c r="AV13059" t="s">
        <v>20502</v>
      </c>
      <c r="AW13059">
        <v>116100</v>
      </c>
    </row>
    <row r="13060" spans="1:49" x14ac:dyDescent="0.25">
      <c r="A13060">
        <v>4100</v>
      </c>
      <c r="B13060">
        <v>30080</v>
      </c>
      <c r="C13060">
        <v>4040</v>
      </c>
      <c r="D13060">
        <v>410</v>
      </c>
      <c r="E13060" s="124" t="s">
        <v>7035</v>
      </c>
      <c r="F13060" t="str">
        <f t="shared" si="282"/>
        <v>USPSU.S.P.S. (SEATTLE)</v>
      </c>
      <c r="G13060" s="151" t="str">
        <f t="shared" si="281"/>
        <v>USPS</v>
      </c>
      <c r="H13060" s="149" t="s">
        <v>9592</v>
      </c>
      <c r="I13060">
        <v>40004042</v>
      </c>
      <c r="K13060" t="s">
        <v>27222</v>
      </c>
      <c r="L13060" t="s">
        <v>12483</v>
      </c>
      <c r="M13060" t="s">
        <v>12484</v>
      </c>
      <c r="N13060" t="s">
        <v>27223</v>
      </c>
      <c r="Q13060" t="s">
        <v>12415</v>
      </c>
      <c r="R13060" t="s">
        <v>12416</v>
      </c>
      <c r="S13060" t="s">
        <v>27224</v>
      </c>
      <c r="U13060" t="s">
        <v>12418</v>
      </c>
      <c r="V13060">
        <v>21</v>
      </c>
      <c r="W13060">
        <v>11</v>
      </c>
      <c r="X13060">
        <v>1</v>
      </c>
      <c r="Y13060" t="s">
        <v>12419</v>
      </c>
      <c r="Z13060" t="s">
        <v>12420</v>
      </c>
      <c r="AA13060" t="s">
        <v>12421</v>
      </c>
      <c r="AB13060" t="s">
        <v>12430</v>
      </c>
      <c r="AC13060">
        <v>2</v>
      </c>
      <c r="AD13060" s="123">
        <v>39111</v>
      </c>
      <c r="AE13060" t="s">
        <v>12423</v>
      </c>
      <c r="AG13060">
        <v>40004042</v>
      </c>
      <c r="AL13060" t="s">
        <v>12430</v>
      </c>
      <c r="AN13060">
        <v>4803310201</v>
      </c>
      <c r="AO13060">
        <v>16</v>
      </c>
      <c r="AP13060" t="s">
        <v>12424</v>
      </c>
      <c r="AQ13060" t="s">
        <v>11408</v>
      </c>
      <c r="AR13060">
        <v>4100</v>
      </c>
      <c r="AT13060">
        <v>2005</v>
      </c>
      <c r="AV13060" t="s">
        <v>20502</v>
      </c>
      <c r="AW13060">
        <v>116100</v>
      </c>
    </row>
    <row r="13061" spans="1:49" x14ac:dyDescent="0.25">
      <c r="A13061">
        <v>4100</v>
      </c>
      <c r="B13061">
        <v>30080</v>
      </c>
      <c r="C13061">
        <v>4040</v>
      </c>
      <c r="D13061">
        <v>410</v>
      </c>
      <c r="E13061" s="124" t="s">
        <v>7035</v>
      </c>
      <c r="F13061" t="str">
        <f t="shared" si="282"/>
        <v>USPSU.S.P.S. (SHREWSBURY)</v>
      </c>
      <c r="G13061" s="151" t="str">
        <f t="shared" si="281"/>
        <v>USPS</v>
      </c>
      <c r="H13061" s="149" t="s">
        <v>9595</v>
      </c>
      <c r="I13061">
        <v>40003877</v>
      </c>
      <c r="K13061" t="s">
        <v>27225</v>
      </c>
      <c r="L13061" t="s">
        <v>26576</v>
      </c>
      <c r="M13061" t="s">
        <v>12718</v>
      </c>
      <c r="N13061" t="s">
        <v>27226</v>
      </c>
      <c r="Q13061" t="s">
        <v>12415</v>
      </c>
      <c r="R13061" t="s">
        <v>12416</v>
      </c>
      <c r="S13061" t="s">
        <v>27227</v>
      </c>
      <c r="U13061" t="s">
        <v>12418</v>
      </c>
      <c r="V13061">
        <v>21</v>
      </c>
      <c r="W13061">
        <v>11</v>
      </c>
      <c r="X13061">
        <v>1</v>
      </c>
      <c r="Y13061" t="s">
        <v>12419</v>
      </c>
      <c r="Z13061" t="s">
        <v>12420</v>
      </c>
      <c r="AA13061" t="s">
        <v>12421</v>
      </c>
      <c r="AB13061" t="s">
        <v>12430</v>
      </c>
      <c r="AC13061">
        <v>2</v>
      </c>
      <c r="AD13061" s="123">
        <v>39111</v>
      </c>
      <c r="AE13061" t="s">
        <v>12423</v>
      </c>
      <c r="AG13061">
        <v>40003877</v>
      </c>
      <c r="AL13061" t="s">
        <v>12430</v>
      </c>
      <c r="AN13061">
        <v>2202715001</v>
      </c>
      <c r="AO13061">
        <v>16</v>
      </c>
      <c r="AP13061" t="s">
        <v>12424</v>
      </c>
      <c r="AQ13061" t="s">
        <v>11408</v>
      </c>
      <c r="AR13061">
        <v>4100</v>
      </c>
      <c r="AT13061">
        <v>2005</v>
      </c>
      <c r="AV13061" t="s">
        <v>20502</v>
      </c>
      <c r="AW13061">
        <v>116100</v>
      </c>
    </row>
    <row r="13062" spans="1:49" x14ac:dyDescent="0.25">
      <c r="A13062">
        <v>4100</v>
      </c>
      <c r="B13062">
        <v>30080</v>
      </c>
      <c r="C13062">
        <v>4040</v>
      </c>
      <c r="D13062">
        <v>410</v>
      </c>
      <c r="E13062" s="124" t="s">
        <v>7035</v>
      </c>
      <c r="F13062" t="str">
        <f t="shared" si="282"/>
        <v>USPSU.S.P.S. (SIOUX FALLS)</v>
      </c>
      <c r="G13062" s="151" t="str">
        <f t="shared" si="281"/>
        <v>USPS</v>
      </c>
      <c r="H13062" s="149" t="s">
        <v>9596</v>
      </c>
      <c r="I13062">
        <v>40004381</v>
      </c>
      <c r="K13062" t="s">
        <v>27228</v>
      </c>
      <c r="L13062" t="s">
        <v>16071</v>
      </c>
      <c r="M13062" t="s">
        <v>15791</v>
      </c>
      <c r="N13062" t="s">
        <v>27229</v>
      </c>
      <c r="Q13062" t="s">
        <v>12415</v>
      </c>
      <c r="R13062" t="s">
        <v>12416</v>
      </c>
      <c r="S13062" t="s">
        <v>27230</v>
      </c>
      <c r="U13062" t="s">
        <v>12418</v>
      </c>
      <c r="V13062">
        <v>21</v>
      </c>
      <c r="W13062">
        <v>11</v>
      </c>
      <c r="X13062">
        <v>1</v>
      </c>
      <c r="Y13062" t="s">
        <v>12419</v>
      </c>
      <c r="Z13062" t="s">
        <v>12420</v>
      </c>
      <c r="AA13062" t="s">
        <v>12421</v>
      </c>
      <c r="AB13062" t="s">
        <v>12430</v>
      </c>
      <c r="AC13062">
        <v>2</v>
      </c>
      <c r="AD13062" s="123">
        <v>39111</v>
      </c>
      <c r="AE13062" t="s">
        <v>12423</v>
      </c>
      <c r="AG13062">
        <v>40004381</v>
      </c>
      <c r="AL13062" t="s">
        <v>12430</v>
      </c>
      <c r="AN13062">
        <v>4209901801</v>
      </c>
      <c r="AO13062">
        <v>16</v>
      </c>
      <c r="AP13062" t="s">
        <v>12424</v>
      </c>
      <c r="AQ13062" t="s">
        <v>11408</v>
      </c>
      <c r="AR13062">
        <v>4100</v>
      </c>
      <c r="AT13062">
        <v>2005</v>
      </c>
      <c r="AV13062" t="s">
        <v>20502</v>
      </c>
      <c r="AW13062">
        <v>116100</v>
      </c>
    </row>
    <row r="13063" spans="1:49" x14ac:dyDescent="0.25">
      <c r="A13063">
        <v>4100</v>
      </c>
      <c r="B13063">
        <v>30080</v>
      </c>
      <c r="C13063">
        <v>4040</v>
      </c>
      <c r="D13063">
        <v>410</v>
      </c>
      <c r="E13063" s="124" t="s">
        <v>7035</v>
      </c>
      <c r="F13063" t="str">
        <f t="shared" si="282"/>
        <v>USPSU.S.P.S. (SPRINGFIELD,MA)</v>
      </c>
      <c r="G13063" s="151" t="str">
        <f t="shared" si="281"/>
        <v>USPS</v>
      </c>
      <c r="H13063" s="149" t="s">
        <v>9598</v>
      </c>
      <c r="I13063">
        <v>40003809</v>
      </c>
      <c r="J13063" t="s">
        <v>27231</v>
      </c>
      <c r="K13063" t="s">
        <v>27140</v>
      </c>
      <c r="L13063" t="s">
        <v>12772</v>
      </c>
      <c r="M13063" t="s">
        <v>12718</v>
      </c>
      <c r="N13063" t="s">
        <v>27232</v>
      </c>
      <c r="Q13063" t="s">
        <v>12415</v>
      </c>
      <c r="R13063" t="s">
        <v>12416</v>
      </c>
      <c r="S13063" t="s">
        <v>27233</v>
      </c>
      <c r="U13063" t="s">
        <v>12418</v>
      </c>
      <c r="V13063">
        <v>21</v>
      </c>
      <c r="W13063">
        <v>11</v>
      </c>
      <c r="X13063">
        <v>1</v>
      </c>
      <c r="Y13063" t="s">
        <v>12419</v>
      </c>
      <c r="Z13063" t="s">
        <v>12420</v>
      </c>
      <c r="AA13063" t="s">
        <v>12421</v>
      </c>
      <c r="AB13063" t="s">
        <v>12430</v>
      </c>
      <c r="AC13063">
        <v>2</v>
      </c>
      <c r="AD13063" s="123">
        <v>39111</v>
      </c>
      <c r="AE13063" t="s">
        <v>12423</v>
      </c>
      <c r="AG13063">
        <v>40003809</v>
      </c>
      <c r="AL13063" t="s">
        <v>12430</v>
      </c>
      <c r="AN13063">
        <v>2201309601</v>
      </c>
      <c r="AO13063">
        <v>16</v>
      </c>
      <c r="AP13063" t="s">
        <v>12424</v>
      </c>
      <c r="AQ13063" t="s">
        <v>11408</v>
      </c>
      <c r="AR13063">
        <v>4100</v>
      </c>
      <c r="AT13063">
        <v>2005</v>
      </c>
      <c r="AV13063" t="s">
        <v>20502</v>
      </c>
      <c r="AW13063">
        <v>116100</v>
      </c>
    </row>
    <row r="13064" spans="1:49" x14ac:dyDescent="0.25">
      <c r="A13064">
        <v>4100</v>
      </c>
      <c r="B13064">
        <v>30080</v>
      </c>
      <c r="C13064">
        <v>4040</v>
      </c>
      <c r="D13064">
        <v>410</v>
      </c>
      <c r="E13064" s="124" t="s">
        <v>7035</v>
      </c>
      <c r="F13064" t="str">
        <f t="shared" si="282"/>
        <v>USPSU.S.P.S. (SPRINGFIELD,MO)</v>
      </c>
      <c r="G13064" s="151" t="str">
        <f t="shared" si="281"/>
        <v>USPS</v>
      </c>
      <c r="H13064" s="149" t="s">
        <v>9599</v>
      </c>
      <c r="I13064">
        <v>40004378</v>
      </c>
      <c r="K13064" t="s">
        <v>27234</v>
      </c>
      <c r="L13064" t="s">
        <v>12772</v>
      </c>
      <c r="M13064" t="s">
        <v>13327</v>
      </c>
      <c r="N13064" t="s">
        <v>27235</v>
      </c>
      <c r="Q13064" t="s">
        <v>12415</v>
      </c>
      <c r="R13064" t="s">
        <v>12416</v>
      </c>
      <c r="S13064" t="s">
        <v>27236</v>
      </c>
      <c r="U13064" t="s">
        <v>12418</v>
      </c>
      <c r="V13064">
        <v>21</v>
      </c>
      <c r="W13064">
        <v>11</v>
      </c>
      <c r="X13064">
        <v>1</v>
      </c>
      <c r="Y13064" t="s">
        <v>12419</v>
      </c>
      <c r="Z13064" t="s">
        <v>12420</v>
      </c>
      <c r="AA13064" t="s">
        <v>12421</v>
      </c>
      <c r="AB13064" t="s">
        <v>12430</v>
      </c>
      <c r="AC13064">
        <v>2</v>
      </c>
      <c r="AD13064" s="123">
        <v>39111</v>
      </c>
      <c r="AE13064" t="s">
        <v>12423</v>
      </c>
      <c r="AG13064">
        <v>40004378</v>
      </c>
      <c r="AL13064" t="s">
        <v>12430</v>
      </c>
      <c r="AN13064">
        <v>2607712101</v>
      </c>
      <c r="AO13064">
        <v>16</v>
      </c>
      <c r="AP13064" t="s">
        <v>12424</v>
      </c>
      <c r="AQ13064" t="s">
        <v>11408</v>
      </c>
      <c r="AR13064">
        <v>4100</v>
      </c>
      <c r="AT13064">
        <v>0</v>
      </c>
      <c r="AV13064" t="s">
        <v>20502</v>
      </c>
      <c r="AW13064">
        <v>116100</v>
      </c>
    </row>
    <row r="13065" spans="1:49" x14ac:dyDescent="0.25">
      <c r="A13065">
        <v>4100</v>
      </c>
      <c r="B13065">
        <v>30080</v>
      </c>
      <c r="C13065">
        <v>4040</v>
      </c>
      <c r="D13065">
        <v>410</v>
      </c>
      <c r="E13065" s="124" t="s">
        <v>7035</v>
      </c>
      <c r="F13065" t="str">
        <f t="shared" si="282"/>
        <v>USPSU.S.P.S. (ST. LOUIS)</v>
      </c>
      <c r="G13065" s="151" t="str">
        <f t="shared" si="281"/>
        <v>USPS</v>
      </c>
      <c r="H13065" s="149" t="s">
        <v>9600</v>
      </c>
      <c r="I13065">
        <v>40004172</v>
      </c>
      <c r="J13065" t="s">
        <v>27237</v>
      </c>
      <c r="K13065" t="s">
        <v>27238</v>
      </c>
      <c r="L13065" t="s">
        <v>16158</v>
      </c>
      <c r="M13065" t="s">
        <v>13327</v>
      </c>
      <c r="N13065" t="s">
        <v>27239</v>
      </c>
      <c r="Q13065" t="s">
        <v>12415</v>
      </c>
      <c r="R13065" t="s">
        <v>12416</v>
      </c>
      <c r="S13065" t="s">
        <v>27240</v>
      </c>
      <c r="U13065" t="s">
        <v>12418</v>
      </c>
      <c r="V13065">
        <v>21</v>
      </c>
      <c r="W13065">
        <v>11</v>
      </c>
      <c r="X13065">
        <v>1</v>
      </c>
      <c r="Y13065" t="s">
        <v>12419</v>
      </c>
      <c r="Z13065" t="s">
        <v>12420</v>
      </c>
      <c r="AA13065" t="s">
        <v>12421</v>
      </c>
      <c r="AB13065" t="s">
        <v>12430</v>
      </c>
      <c r="AC13065">
        <v>2</v>
      </c>
      <c r="AD13065" s="123">
        <v>39111</v>
      </c>
      <c r="AE13065" t="s">
        <v>12423</v>
      </c>
      <c r="AG13065">
        <v>40004172</v>
      </c>
      <c r="AL13065" t="s">
        <v>12430</v>
      </c>
      <c r="AN13065">
        <v>2651012701</v>
      </c>
      <c r="AO13065">
        <v>16</v>
      </c>
      <c r="AP13065" t="s">
        <v>12424</v>
      </c>
      <c r="AQ13065" t="s">
        <v>11408</v>
      </c>
      <c r="AR13065">
        <v>4100</v>
      </c>
      <c r="AT13065">
        <v>2005</v>
      </c>
      <c r="AV13065" t="s">
        <v>20502</v>
      </c>
      <c r="AW13065">
        <v>116100</v>
      </c>
    </row>
    <row r="13066" spans="1:49" x14ac:dyDescent="0.25">
      <c r="A13066">
        <v>4100</v>
      </c>
      <c r="B13066">
        <v>30080</v>
      </c>
      <c r="C13066">
        <v>4040</v>
      </c>
      <c r="D13066">
        <v>410</v>
      </c>
      <c r="E13066" s="124" t="s">
        <v>7035</v>
      </c>
      <c r="F13066" t="str">
        <f t="shared" si="282"/>
        <v>USPSU.S.P.S. (TAMPA)</v>
      </c>
      <c r="G13066" s="151" t="str">
        <f t="shared" si="281"/>
        <v>USPS</v>
      </c>
      <c r="H13066" s="149" t="s">
        <v>9606</v>
      </c>
      <c r="I13066">
        <v>40004544</v>
      </c>
      <c r="K13066" t="s">
        <v>27241</v>
      </c>
      <c r="L13066" t="s">
        <v>15617</v>
      </c>
      <c r="M13066" t="s">
        <v>12735</v>
      </c>
      <c r="N13066" t="s">
        <v>27242</v>
      </c>
      <c r="Q13066" t="s">
        <v>12415</v>
      </c>
      <c r="R13066" t="s">
        <v>12416</v>
      </c>
      <c r="S13066" t="s">
        <v>27243</v>
      </c>
      <c r="U13066" t="s">
        <v>12418</v>
      </c>
      <c r="V13066">
        <v>21</v>
      </c>
      <c r="W13066">
        <v>11</v>
      </c>
      <c r="X13066">
        <v>1</v>
      </c>
      <c r="Y13066" t="s">
        <v>12419</v>
      </c>
      <c r="Z13066" t="s">
        <v>12420</v>
      </c>
      <c r="AA13066" t="s">
        <v>12421</v>
      </c>
      <c r="AB13066" t="s">
        <v>12430</v>
      </c>
      <c r="AC13066">
        <v>2</v>
      </c>
      <c r="AD13066" s="123">
        <v>39111</v>
      </c>
      <c r="AE13066" t="s">
        <v>12423</v>
      </c>
      <c r="AG13066">
        <v>40004544</v>
      </c>
      <c r="AL13066" t="s">
        <v>12430</v>
      </c>
      <c r="AN13066">
        <v>1005715701</v>
      </c>
      <c r="AO13066">
        <v>16</v>
      </c>
      <c r="AP13066" t="s">
        <v>12424</v>
      </c>
      <c r="AQ13066" t="s">
        <v>11408</v>
      </c>
      <c r="AR13066">
        <v>4100</v>
      </c>
      <c r="AT13066">
        <v>0</v>
      </c>
      <c r="AV13066" t="s">
        <v>20502</v>
      </c>
      <c r="AW13066">
        <v>116100</v>
      </c>
    </row>
    <row r="13067" spans="1:49" x14ac:dyDescent="0.25">
      <c r="A13067">
        <v>4100</v>
      </c>
      <c r="B13067">
        <v>30080</v>
      </c>
      <c r="C13067">
        <v>4040</v>
      </c>
      <c r="D13067">
        <v>410</v>
      </c>
      <c r="E13067" s="124" t="s">
        <v>7035</v>
      </c>
      <c r="F13067" t="str">
        <f t="shared" si="282"/>
        <v>USPSU.S.P.S. (TOPEKA, KS)</v>
      </c>
      <c r="G13067" s="151" t="str">
        <f t="shared" si="281"/>
        <v>USPS</v>
      </c>
      <c r="H13067" s="149" t="s">
        <v>9609</v>
      </c>
      <c r="I13067">
        <v>40004373</v>
      </c>
      <c r="J13067" t="s">
        <v>27244</v>
      </c>
      <c r="K13067" t="s">
        <v>27245</v>
      </c>
      <c r="L13067" t="s">
        <v>16091</v>
      </c>
      <c r="M13067" t="s">
        <v>13999</v>
      </c>
      <c r="N13067" t="s">
        <v>27246</v>
      </c>
      <c r="Q13067" t="s">
        <v>12415</v>
      </c>
      <c r="R13067" t="s">
        <v>12416</v>
      </c>
      <c r="S13067" t="s">
        <v>27247</v>
      </c>
      <c r="U13067" t="s">
        <v>12418</v>
      </c>
      <c r="V13067">
        <v>21</v>
      </c>
      <c r="W13067">
        <v>11</v>
      </c>
      <c r="X13067">
        <v>1</v>
      </c>
      <c r="Y13067" t="s">
        <v>12419</v>
      </c>
      <c r="Z13067" t="s">
        <v>12420</v>
      </c>
      <c r="AA13067" t="s">
        <v>12421</v>
      </c>
      <c r="AB13067" t="s">
        <v>12430</v>
      </c>
      <c r="AC13067">
        <v>2</v>
      </c>
      <c r="AD13067" s="123">
        <v>39111</v>
      </c>
      <c r="AE13067" t="s">
        <v>12423</v>
      </c>
      <c r="AG13067">
        <v>40004373</v>
      </c>
      <c r="AL13067" t="s">
        <v>12430</v>
      </c>
      <c r="AN13067">
        <v>1717700001</v>
      </c>
      <c r="AO13067">
        <v>16</v>
      </c>
      <c r="AP13067" t="s">
        <v>12424</v>
      </c>
      <c r="AQ13067" t="s">
        <v>11408</v>
      </c>
      <c r="AR13067">
        <v>4100</v>
      </c>
      <c r="AT13067">
        <v>2005</v>
      </c>
      <c r="AV13067" t="s">
        <v>20502</v>
      </c>
      <c r="AW13067">
        <v>116100</v>
      </c>
    </row>
    <row r="13068" spans="1:49" x14ac:dyDescent="0.25">
      <c r="A13068">
        <v>4100</v>
      </c>
      <c r="B13068">
        <v>30080</v>
      </c>
      <c r="C13068">
        <v>4040</v>
      </c>
      <c r="D13068">
        <v>410</v>
      </c>
      <c r="E13068" s="124" t="s">
        <v>7035</v>
      </c>
      <c r="F13068" t="str">
        <f t="shared" si="282"/>
        <v>USPSU.S.P.S. (TRENTON)</v>
      </c>
      <c r="G13068" s="151" t="str">
        <f t="shared" si="281"/>
        <v>USPS</v>
      </c>
      <c r="H13068" s="149" t="s">
        <v>9611</v>
      </c>
      <c r="I13068">
        <v>40003789</v>
      </c>
      <c r="J13068" t="s">
        <v>27248</v>
      </c>
      <c r="K13068" t="s">
        <v>27249</v>
      </c>
      <c r="L13068" t="s">
        <v>12824</v>
      </c>
      <c r="M13068" t="s">
        <v>12413</v>
      </c>
      <c r="N13068" t="s">
        <v>27250</v>
      </c>
      <c r="Q13068" t="s">
        <v>12415</v>
      </c>
      <c r="R13068" t="s">
        <v>12416</v>
      </c>
      <c r="S13068" t="s">
        <v>27251</v>
      </c>
      <c r="U13068" t="s">
        <v>12418</v>
      </c>
      <c r="V13068">
        <v>21</v>
      </c>
      <c r="W13068">
        <v>11</v>
      </c>
      <c r="X13068">
        <v>1</v>
      </c>
      <c r="Y13068" t="s">
        <v>12419</v>
      </c>
      <c r="Z13068" t="s">
        <v>12420</v>
      </c>
      <c r="AA13068" t="s">
        <v>12421</v>
      </c>
      <c r="AB13068" t="s">
        <v>12430</v>
      </c>
      <c r="AC13068">
        <v>2</v>
      </c>
      <c r="AD13068" s="123">
        <v>39111</v>
      </c>
      <c r="AE13068" t="s">
        <v>12423</v>
      </c>
      <c r="AG13068">
        <v>40003789</v>
      </c>
      <c r="AL13068" t="s">
        <v>12430</v>
      </c>
      <c r="AN13068">
        <v>3102125201</v>
      </c>
      <c r="AO13068">
        <v>16</v>
      </c>
      <c r="AP13068" t="s">
        <v>12424</v>
      </c>
      <c r="AQ13068" t="s">
        <v>11408</v>
      </c>
      <c r="AR13068">
        <v>4100</v>
      </c>
      <c r="AT13068">
        <v>2005</v>
      </c>
      <c r="AV13068" t="s">
        <v>20502</v>
      </c>
      <c r="AW13068">
        <v>116100</v>
      </c>
    </row>
    <row r="13069" spans="1:49" x14ac:dyDescent="0.25">
      <c r="A13069">
        <v>4100</v>
      </c>
      <c r="B13069">
        <v>30080</v>
      </c>
      <c r="C13069">
        <v>4040</v>
      </c>
      <c r="D13069">
        <v>410</v>
      </c>
      <c r="E13069" s="124" t="s">
        <v>7035</v>
      </c>
      <c r="F13069" t="str">
        <f t="shared" si="282"/>
        <v>USPSU.S.P.S. (TUCSON)</v>
      </c>
      <c r="G13069" s="151" t="str">
        <f t="shared" si="281"/>
        <v>USPS</v>
      </c>
      <c r="H13069" s="149" t="s">
        <v>9612</v>
      </c>
      <c r="I13069">
        <v>40004022</v>
      </c>
      <c r="J13069" t="s">
        <v>27252</v>
      </c>
      <c r="K13069" t="s">
        <v>27253</v>
      </c>
      <c r="L13069" t="s">
        <v>18328</v>
      </c>
      <c r="M13069" t="s">
        <v>17515</v>
      </c>
      <c r="N13069" t="s">
        <v>27254</v>
      </c>
      <c r="Q13069" t="s">
        <v>12415</v>
      </c>
      <c r="R13069" t="s">
        <v>12416</v>
      </c>
      <c r="S13069" t="s">
        <v>27255</v>
      </c>
      <c r="U13069" t="s">
        <v>12418</v>
      </c>
      <c r="V13069">
        <v>21</v>
      </c>
      <c r="W13069">
        <v>11</v>
      </c>
      <c r="X13069">
        <v>1</v>
      </c>
      <c r="Y13069" t="s">
        <v>12419</v>
      </c>
      <c r="Z13069" t="s">
        <v>12420</v>
      </c>
      <c r="AA13069" t="s">
        <v>12421</v>
      </c>
      <c r="AB13069" t="s">
        <v>12430</v>
      </c>
      <c r="AC13069">
        <v>2</v>
      </c>
      <c r="AD13069" s="123">
        <v>39111</v>
      </c>
      <c r="AE13069" t="s">
        <v>12423</v>
      </c>
      <c r="AG13069">
        <v>40004022</v>
      </c>
      <c r="AL13069" t="s">
        <v>12430</v>
      </c>
      <c r="AN13069">
        <v>301903101</v>
      </c>
      <c r="AO13069">
        <v>16</v>
      </c>
      <c r="AP13069" t="s">
        <v>12424</v>
      </c>
      <c r="AQ13069" t="s">
        <v>11408</v>
      </c>
      <c r="AR13069">
        <v>4100</v>
      </c>
      <c r="AT13069">
        <v>2005</v>
      </c>
      <c r="AV13069" t="s">
        <v>20502</v>
      </c>
      <c r="AW13069">
        <v>116100</v>
      </c>
    </row>
    <row r="13070" spans="1:49" x14ac:dyDescent="0.25">
      <c r="A13070">
        <v>4100</v>
      </c>
      <c r="B13070">
        <v>30080</v>
      </c>
      <c r="C13070">
        <v>4040</v>
      </c>
      <c r="D13070">
        <v>410</v>
      </c>
      <c r="E13070" s="124" t="s">
        <v>7035</v>
      </c>
      <c r="F13070" t="str">
        <f t="shared" si="282"/>
        <v>USPSU.S.P.S. (TULSA)</v>
      </c>
      <c r="G13070" s="151" t="str">
        <f t="shared" si="281"/>
        <v>USPS</v>
      </c>
      <c r="H13070" s="149" t="s">
        <v>9613</v>
      </c>
      <c r="I13070">
        <v>40004388</v>
      </c>
      <c r="J13070" t="s">
        <v>24835</v>
      </c>
      <c r="K13070" t="s">
        <v>27256</v>
      </c>
      <c r="L13070" t="s">
        <v>19675</v>
      </c>
      <c r="M13070" t="s">
        <v>17533</v>
      </c>
      <c r="N13070">
        <v>74141</v>
      </c>
      <c r="Q13070" t="s">
        <v>12415</v>
      </c>
      <c r="R13070" t="s">
        <v>12416</v>
      </c>
      <c r="S13070" t="s">
        <v>27257</v>
      </c>
      <c r="U13070" t="s">
        <v>12418</v>
      </c>
      <c r="V13070">
        <v>21</v>
      </c>
      <c r="W13070">
        <v>11</v>
      </c>
      <c r="X13070">
        <v>1</v>
      </c>
      <c r="Y13070" t="s">
        <v>12419</v>
      </c>
      <c r="Z13070" t="s">
        <v>12420</v>
      </c>
      <c r="AA13070" t="s">
        <v>12421</v>
      </c>
      <c r="AB13070" t="s">
        <v>12430</v>
      </c>
      <c r="AC13070">
        <v>2</v>
      </c>
      <c r="AD13070" s="123">
        <v>39111</v>
      </c>
      <c r="AE13070" t="s">
        <v>12423</v>
      </c>
      <c r="AG13070">
        <v>40004388</v>
      </c>
      <c r="AL13070" t="s">
        <v>12430</v>
      </c>
      <c r="AN13070">
        <v>3714307901</v>
      </c>
      <c r="AO13070">
        <v>16</v>
      </c>
      <c r="AP13070" t="s">
        <v>12424</v>
      </c>
      <c r="AQ13070" t="s">
        <v>11408</v>
      </c>
      <c r="AR13070">
        <v>4100</v>
      </c>
      <c r="AT13070">
        <v>0</v>
      </c>
      <c r="AV13070" t="s">
        <v>20502</v>
      </c>
      <c r="AW13070">
        <v>116100</v>
      </c>
    </row>
    <row r="13071" spans="1:49" x14ac:dyDescent="0.25">
      <c r="A13071">
        <v>4100</v>
      </c>
      <c r="B13071">
        <v>30080</v>
      </c>
      <c r="C13071">
        <v>4040</v>
      </c>
      <c r="D13071">
        <v>410</v>
      </c>
      <c r="E13071" s="124" t="s">
        <v>7035</v>
      </c>
      <c r="F13071" t="str">
        <f t="shared" si="282"/>
        <v>USPSU.S.P.S. (W. SACRAMENTO) - MAINT.</v>
      </c>
      <c r="G13071" s="151" t="str">
        <f t="shared" si="281"/>
        <v>USPS</v>
      </c>
      <c r="H13071" s="149" t="s">
        <v>9614</v>
      </c>
      <c r="I13071">
        <v>40004043</v>
      </c>
      <c r="K13071" t="s">
        <v>27258</v>
      </c>
      <c r="L13071" t="s">
        <v>15057</v>
      </c>
      <c r="M13071" t="s">
        <v>13237</v>
      </c>
      <c r="N13071" t="s">
        <v>27259</v>
      </c>
      <c r="Q13071" t="s">
        <v>12415</v>
      </c>
      <c r="R13071" t="s">
        <v>12416</v>
      </c>
      <c r="S13071" t="s">
        <v>27260</v>
      </c>
      <c r="U13071" t="s">
        <v>12418</v>
      </c>
      <c r="V13071">
        <v>21</v>
      </c>
      <c r="W13071">
        <v>11</v>
      </c>
      <c r="X13071">
        <v>1</v>
      </c>
      <c r="Y13071" t="s">
        <v>12419</v>
      </c>
      <c r="Z13071" t="s">
        <v>12420</v>
      </c>
      <c r="AA13071" t="s">
        <v>12421</v>
      </c>
      <c r="AB13071" t="s">
        <v>12430</v>
      </c>
      <c r="AC13071">
        <v>2</v>
      </c>
      <c r="AD13071" s="123">
        <v>39111</v>
      </c>
      <c r="AE13071" t="s">
        <v>12423</v>
      </c>
      <c r="AG13071">
        <v>40004043</v>
      </c>
      <c r="AL13071" t="s">
        <v>12430</v>
      </c>
      <c r="AN13071">
        <v>511361901</v>
      </c>
      <c r="AO13071">
        <v>16</v>
      </c>
      <c r="AP13071" t="s">
        <v>12424</v>
      </c>
      <c r="AQ13071" t="s">
        <v>11408</v>
      </c>
      <c r="AR13071">
        <v>4100</v>
      </c>
      <c r="AT13071">
        <v>2005</v>
      </c>
      <c r="AV13071" t="s">
        <v>20502</v>
      </c>
      <c r="AW13071">
        <v>116100</v>
      </c>
    </row>
    <row r="13072" spans="1:49" x14ac:dyDescent="0.25">
      <c r="A13072">
        <v>4100</v>
      </c>
      <c r="B13072">
        <v>30080</v>
      </c>
      <c r="C13072">
        <v>4040</v>
      </c>
      <c r="D13072">
        <v>410</v>
      </c>
      <c r="E13072" s="124" t="s">
        <v>7035</v>
      </c>
      <c r="F13072" t="str">
        <f t="shared" si="282"/>
        <v>USPSU.S.P.S. (WESTCHESTER P&amp;D)</v>
      </c>
      <c r="G13072" s="151" t="str">
        <f t="shared" si="281"/>
        <v>USPS</v>
      </c>
      <c r="H13072" s="149" t="s">
        <v>9619</v>
      </c>
      <c r="I13072">
        <v>40003916</v>
      </c>
      <c r="J13072" t="s">
        <v>27261</v>
      </c>
      <c r="K13072" t="s">
        <v>27262</v>
      </c>
      <c r="L13072" t="s">
        <v>27015</v>
      </c>
      <c r="M13072" t="s">
        <v>12445</v>
      </c>
      <c r="N13072" t="s">
        <v>27016</v>
      </c>
      <c r="Q13072" t="s">
        <v>12415</v>
      </c>
      <c r="R13072" t="s">
        <v>12416</v>
      </c>
      <c r="S13072" t="s">
        <v>27263</v>
      </c>
      <c r="U13072" t="s">
        <v>12418</v>
      </c>
      <c r="V13072">
        <v>21</v>
      </c>
      <c r="W13072">
        <v>11</v>
      </c>
      <c r="X13072">
        <v>1</v>
      </c>
      <c r="Y13072" t="s">
        <v>12419</v>
      </c>
      <c r="Z13072" t="s">
        <v>12420</v>
      </c>
      <c r="AA13072" t="s">
        <v>12421</v>
      </c>
      <c r="AB13072" t="s">
        <v>12430</v>
      </c>
      <c r="AC13072">
        <v>2</v>
      </c>
      <c r="AD13072" s="123">
        <v>39111</v>
      </c>
      <c r="AE13072" t="s">
        <v>12423</v>
      </c>
      <c r="AG13072">
        <v>40003916</v>
      </c>
      <c r="AL13072" t="s">
        <v>12430</v>
      </c>
      <c r="AN13072">
        <v>3311931701</v>
      </c>
      <c r="AO13072">
        <v>16</v>
      </c>
      <c r="AP13072" t="s">
        <v>12424</v>
      </c>
      <c r="AQ13072" t="s">
        <v>11408</v>
      </c>
      <c r="AR13072">
        <v>4100</v>
      </c>
      <c r="AT13072">
        <v>2005</v>
      </c>
      <c r="AV13072" t="s">
        <v>20502</v>
      </c>
      <c r="AW13072">
        <v>116100</v>
      </c>
    </row>
    <row r="13073" spans="1:49" x14ac:dyDescent="0.25">
      <c r="A13073">
        <v>4100</v>
      </c>
      <c r="B13073">
        <v>30080</v>
      </c>
      <c r="C13073">
        <v>4040</v>
      </c>
      <c r="D13073">
        <v>410</v>
      </c>
      <c r="E13073" s="124" t="s">
        <v>7035</v>
      </c>
      <c r="F13073" t="str">
        <f t="shared" si="282"/>
        <v>USPSU.S.P.S. (WICHITA)</v>
      </c>
      <c r="G13073" s="151" t="str">
        <f t="shared" si="281"/>
        <v>USPS</v>
      </c>
      <c r="H13073" s="149" t="s">
        <v>9622</v>
      </c>
      <c r="I13073">
        <v>40004386</v>
      </c>
      <c r="J13073" t="s">
        <v>27264</v>
      </c>
      <c r="K13073" t="s">
        <v>27265</v>
      </c>
      <c r="L13073" t="s">
        <v>13998</v>
      </c>
      <c r="M13073" t="s">
        <v>13999</v>
      </c>
      <c r="N13073" t="s">
        <v>27266</v>
      </c>
      <c r="Q13073" t="s">
        <v>12415</v>
      </c>
      <c r="R13073" t="s">
        <v>12416</v>
      </c>
      <c r="S13073" t="s">
        <v>27267</v>
      </c>
      <c r="U13073" t="s">
        <v>12418</v>
      </c>
      <c r="V13073">
        <v>21</v>
      </c>
      <c r="W13073">
        <v>11</v>
      </c>
      <c r="X13073">
        <v>1</v>
      </c>
      <c r="Y13073" t="s">
        <v>12419</v>
      </c>
      <c r="Z13073" t="s">
        <v>12420</v>
      </c>
      <c r="AA13073" t="s">
        <v>12421</v>
      </c>
      <c r="AB13073" t="s">
        <v>12430</v>
      </c>
      <c r="AC13073">
        <v>2</v>
      </c>
      <c r="AD13073" s="123">
        <v>39111</v>
      </c>
      <c r="AE13073" t="s">
        <v>12423</v>
      </c>
      <c r="AG13073">
        <v>40004386</v>
      </c>
      <c r="AL13073" t="s">
        <v>12430</v>
      </c>
      <c r="AN13073">
        <v>1717308601</v>
      </c>
      <c r="AO13073">
        <v>16</v>
      </c>
      <c r="AP13073" t="s">
        <v>12424</v>
      </c>
      <c r="AQ13073" t="s">
        <v>11408</v>
      </c>
      <c r="AR13073">
        <v>4100</v>
      </c>
      <c r="AT13073">
        <v>0</v>
      </c>
      <c r="AV13073" t="s">
        <v>20502</v>
      </c>
      <c r="AW13073">
        <v>116100</v>
      </c>
    </row>
    <row r="13074" spans="1:49" x14ac:dyDescent="0.25">
      <c r="A13074">
        <v>4100</v>
      </c>
      <c r="B13074">
        <v>30080</v>
      </c>
      <c r="C13074">
        <v>4040</v>
      </c>
      <c r="D13074">
        <v>410</v>
      </c>
      <c r="E13074" s="124" t="s">
        <v>7035</v>
      </c>
      <c r="F13074" t="str">
        <f t="shared" si="282"/>
        <v>USPSU.S.P.S. GOLETA</v>
      </c>
      <c r="G13074" s="151" t="str">
        <f t="shared" si="281"/>
        <v>USPS</v>
      </c>
      <c r="H13074" s="149" t="s">
        <v>9625</v>
      </c>
      <c r="I13074">
        <v>40001741</v>
      </c>
      <c r="K13074" t="s">
        <v>26978</v>
      </c>
      <c r="L13074" t="s">
        <v>26979</v>
      </c>
      <c r="M13074" t="s">
        <v>13237</v>
      </c>
      <c r="N13074" t="s">
        <v>26980</v>
      </c>
      <c r="Q13074" t="s">
        <v>12415</v>
      </c>
      <c r="R13074" t="s">
        <v>12416</v>
      </c>
      <c r="S13074" t="s">
        <v>27268</v>
      </c>
      <c r="U13074" t="s">
        <v>12418</v>
      </c>
      <c r="V13074">
        <v>21</v>
      </c>
      <c r="W13074">
        <v>11</v>
      </c>
      <c r="X13074">
        <v>1</v>
      </c>
      <c r="Y13074" t="s">
        <v>12419</v>
      </c>
      <c r="Z13074" t="s">
        <v>12420</v>
      </c>
      <c r="AA13074" t="s">
        <v>12421</v>
      </c>
      <c r="AB13074" t="s">
        <v>12430</v>
      </c>
      <c r="AC13074">
        <v>2</v>
      </c>
      <c r="AD13074" s="123">
        <v>39111</v>
      </c>
      <c r="AE13074" t="s">
        <v>12423</v>
      </c>
      <c r="AG13074">
        <v>40001741</v>
      </c>
      <c r="AL13074" t="s">
        <v>12430</v>
      </c>
      <c r="AN13074">
        <v>508338901</v>
      </c>
      <c r="AO13074">
        <v>16</v>
      </c>
      <c r="AP13074" t="s">
        <v>12424</v>
      </c>
      <c r="AQ13074" t="s">
        <v>11408</v>
      </c>
      <c r="AR13074">
        <v>4100</v>
      </c>
      <c r="AT13074">
        <v>0</v>
      </c>
      <c r="AV13074" t="s">
        <v>20502</v>
      </c>
      <c r="AW13074">
        <v>116100</v>
      </c>
    </row>
    <row r="13075" spans="1:49" x14ac:dyDescent="0.25">
      <c r="A13075">
        <v>4100</v>
      </c>
      <c r="B13075">
        <v>30080</v>
      </c>
      <c r="C13075">
        <v>4040</v>
      </c>
      <c r="D13075">
        <v>410</v>
      </c>
      <c r="E13075" s="124" t="s">
        <v>7035</v>
      </c>
      <c r="F13075" t="str">
        <f t="shared" si="282"/>
        <v>USPSU.S.P.S. GRAND RAPIDS ANNEX</v>
      </c>
      <c r="G13075" s="151" t="str">
        <f t="shared" si="281"/>
        <v>USPS</v>
      </c>
      <c r="H13075" s="149" t="s">
        <v>9626</v>
      </c>
      <c r="I13075">
        <v>40007656</v>
      </c>
      <c r="J13075" t="s">
        <v>17445</v>
      </c>
      <c r="K13075" t="s">
        <v>27269</v>
      </c>
      <c r="L13075" t="s">
        <v>13265</v>
      </c>
      <c r="M13075" t="s">
        <v>12684</v>
      </c>
      <c r="N13075" t="s">
        <v>27270</v>
      </c>
      <c r="Q13075" t="s">
        <v>12415</v>
      </c>
      <c r="R13075" t="s">
        <v>12416</v>
      </c>
      <c r="S13075" t="s">
        <v>27271</v>
      </c>
      <c r="U13075" t="s">
        <v>12418</v>
      </c>
      <c r="V13075">
        <v>21</v>
      </c>
      <c r="W13075">
        <v>11</v>
      </c>
      <c r="X13075">
        <v>1</v>
      </c>
      <c r="Y13075" t="s">
        <v>12419</v>
      </c>
      <c r="Z13075" t="s">
        <v>12420</v>
      </c>
      <c r="AA13075" t="s">
        <v>12429</v>
      </c>
      <c r="AB13075" t="s">
        <v>12430</v>
      </c>
      <c r="AC13075">
        <v>2</v>
      </c>
      <c r="AD13075" s="123">
        <v>42228</v>
      </c>
      <c r="AE13075" t="s">
        <v>12431</v>
      </c>
      <c r="AG13075">
        <v>40007656</v>
      </c>
      <c r="AL13075" t="s">
        <v>12430</v>
      </c>
      <c r="AN13075">
        <v>2308100001</v>
      </c>
      <c r="AO13075">
        <v>16</v>
      </c>
      <c r="AP13075" t="s">
        <v>12424</v>
      </c>
      <c r="AQ13075" t="s">
        <v>11408</v>
      </c>
      <c r="AR13075">
        <v>4100</v>
      </c>
      <c r="AT13075">
        <v>0</v>
      </c>
      <c r="AV13075" t="s">
        <v>20502</v>
      </c>
      <c r="AW13075">
        <v>116100</v>
      </c>
    </row>
    <row r="13076" spans="1:49" x14ac:dyDescent="0.25">
      <c r="A13076">
        <v>4100</v>
      </c>
      <c r="B13076">
        <v>30080</v>
      </c>
      <c r="C13076">
        <v>4040</v>
      </c>
      <c r="D13076">
        <v>410</v>
      </c>
      <c r="E13076" s="124" t="s">
        <v>7035</v>
      </c>
      <c r="F13076" t="str">
        <f t="shared" si="282"/>
        <v>USPSU.S.P.S-CHICAGO, IL - W. IRV</v>
      </c>
      <c r="G13076" s="151" t="str">
        <f t="shared" si="281"/>
        <v>USPS</v>
      </c>
      <c r="H13076" s="149" t="s">
        <v>9629</v>
      </c>
      <c r="I13076">
        <v>40006717</v>
      </c>
      <c r="K13076" t="s">
        <v>27272</v>
      </c>
      <c r="L13076" t="s">
        <v>12545</v>
      </c>
      <c r="M13076" t="s">
        <v>12546</v>
      </c>
      <c r="N13076" t="s">
        <v>27273</v>
      </c>
      <c r="Q13076" t="s">
        <v>12415</v>
      </c>
      <c r="R13076" t="s">
        <v>12416</v>
      </c>
      <c r="S13076" t="s">
        <v>27274</v>
      </c>
      <c r="U13076" t="s">
        <v>12418</v>
      </c>
      <c r="V13076">
        <v>21</v>
      </c>
      <c r="W13076">
        <v>11</v>
      </c>
      <c r="X13076">
        <v>1</v>
      </c>
      <c r="Y13076" t="s">
        <v>12419</v>
      </c>
      <c r="Z13076" t="s">
        <v>12420</v>
      </c>
      <c r="AA13076" t="s">
        <v>12429</v>
      </c>
      <c r="AB13076" t="s">
        <v>12430</v>
      </c>
      <c r="AC13076">
        <v>2</v>
      </c>
      <c r="AD13076" s="123">
        <v>40919</v>
      </c>
      <c r="AE13076" t="s">
        <v>12431</v>
      </c>
      <c r="AG13076">
        <v>40006717</v>
      </c>
      <c r="AL13076" t="s">
        <v>12430</v>
      </c>
      <c r="AN13076">
        <v>1403105101</v>
      </c>
      <c r="AO13076">
        <v>16</v>
      </c>
      <c r="AP13076" t="s">
        <v>12424</v>
      </c>
      <c r="AQ13076" t="s">
        <v>11408</v>
      </c>
      <c r="AR13076">
        <v>4100</v>
      </c>
      <c r="AT13076">
        <v>0</v>
      </c>
      <c r="AV13076" t="s">
        <v>20502</v>
      </c>
      <c r="AW13076">
        <v>116100</v>
      </c>
    </row>
    <row r="13077" spans="1:49" x14ac:dyDescent="0.25">
      <c r="A13077">
        <v>4100</v>
      </c>
      <c r="B13077">
        <v>30080</v>
      </c>
      <c r="C13077">
        <v>4040</v>
      </c>
      <c r="D13077">
        <v>418</v>
      </c>
      <c r="E13077" s="124" t="s">
        <v>7035</v>
      </c>
      <c r="F13077" t="str">
        <f t="shared" si="282"/>
        <v>USPSUS POSTAL SERVICE-INVENTORY ACC'T P</v>
      </c>
      <c r="G13077" s="151" t="str">
        <f t="shared" ref="G13077:G13140" si="283">RIGHT(E13077,LEN(E13077)-3)</f>
        <v>USPS</v>
      </c>
      <c r="H13077" s="149" t="s">
        <v>9943</v>
      </c>
      <c r="I13077">
        <v>40005738</v>
      </c>
      <c r="J13077" t="s">
        <v>12481</v>
      </c>
      <c r="K13077" t="s">
        <v>27275</v>
      </c>
      <c r="L13077" t="s">
        <v>26975</v>
      </c>
      <c r="M13077" t="s">
        <v>13237</v>
      </c>
      <c r="N13077" t="s">
        <v>26976</v>
      </c>
      <c r="Q13077" t="s">
        <v>12415</v>
      </c>
      <c r="R13077" t="s">
        <v>12416</v>
      </c>
      <c r="S13077" t="s">
        <v>27276</v>
      </c>
      <c r="U13077" t="s">
        <v>12418</v>
      </c>
      <c r="V13077">
        <v>21</v>
      </c>
      <c r="W13077">
        <v>11</v>
      </c>
      <c r="X13077">
        <v>1</v>
      </c>
      <c r="Y13077" t="s">
        <v>12765</v>
      </c>
      <c r="Z13077" t="s">
        <v>12420</v>
      </c>
      <c r="AA13077" t="s">
        <v>12429</v>
      </c>
      <c r="AB13077" t="s">
        <v>12422</v>
      </c>
      <c r="AC13077">
        <v>2</v>
      </c>
      <c r="AD13077" s="123">
        <v>39920</v>
      </c>
      <c r="AE13077" t="s">
        <v>12431</v>
      </c>
      <c r="AG13077">
        <v>40005738</v>
      </c>
      <c r="AL13077" t="s">
        <v>12422</v>
      </c>
      <c r="AN13077">
        <v>508131201</v>
      </c>
      <c r="AO13077">
        <v>16</v>
      </c>
      <c r="AP13077" t="s">
        <v>12424</v>
      </c>
      <c r="AQ13077" t="s">
        <v>11408</v>
      </c>
      <c r="AR13077">
        <v>4100</v>
      </c>
      <c r="AT13077">
        <v>0</v>
      </c>
      <c r="AV13077" t="s">
        <v>20502</v>
      </c>
      <c r="AW13077">
        <v>116100</v>
      </c>
    </row>
    <row r="13078" spans="1:49" x14ac:dyDescent="0.25">
      <c r="A13078">
        <v>4100</v>
      </c>
      <c r="B13078">
        <v>30080</v>
      </c>
      <c r="C13078">
        <v>4040</v>
      </c>
      <c r="D13078">
        <v>410</v>
      </c>
      <c r="E13078" s="124" t="s">
        <v>7035</v>
      </c>
      <c r="F13078" t="str">
        <f t="shared" si="282"/>
        <v>USPSUSPS - SPARES CMT - **** DO NOT USE</v>
      </c>
      <c r="G13078" s="151" t="str">
        <f t="shared" si="283"/>
        <v>USPS</v>
      </c>
      <c r="H13078" s="149" t="s">
        <v>9961</v>
      </c>
      <c r="I13078">
        <v>40006570</v>
      </c>
      <c r="J13078" t="s">
        <v>27277</v>
      </c>
      <c r="K13078" t="s">
        <v>27278</v>
      </c>
      <c r="L13078" t="s">
        <v>16091</v>
      </c>
      <c r="M13078" t="s">
        <v>13999</v>
      </c>
      <c r="N13078" t="s">
        <v>27279</v>
      </c>
      <c r="Q13078" t="s">
        <v>12415</v>
      </c>
      <c r="R13078" t="s">
        <v>12416</v>
      </c>
      <c r="S13078" t="s">
        <v>27276</v>
      </c>
      <c r="U13078" t="s">
        <v>12418</v>
      </c>
      <c r="V13078">
        <v>21</v>
      </c>
      <c r="W13078">
        <v>11</v>
      </c>
      <c r="X13078">
        <v>1</v>
      </c>
      <c r="Y13078" t="s">
        <v>12419</v>
      </c>
      <c r="Z13078" t="s">
        <v>12420</v>
      </c>
      <c r="AA13078" t="s">
        <v>12429</v>
      </c>
      <c r="AB13078" t="s">
        <v>12422</v>
      </c>
      <c r="AC13078">
        <v>2</v>
      </c>
      <c r="AD13078" s="123">
        <v>40696</v>
      </c>
      <c r="AE13078" t="s">
        <v>12431</v>
      </c>
      <c r="AG13078">
        <v>40006570</v>
      </c>
      <c r="AL13078" t="s">
        <v>12422</v>
      </c>
      <c r="AN13078">
        <v>1717700001</v>
      </c>
      <c r="AO13078">
        <v>16</v>
      </c>
      <c r="AP13078" t="s">
        <v>12424</v>
      </c>
      <c r="AQ13078" t="s">
        <v>11408</v>
      </c>
      <c r="AR13078">
        <v>4100</v>
      </c>
      <c r="AT13078">
        <v>0</v>
      </c>
      <c r="AV13078" t="s">
        <v>20502</v>
      </c>
      <c r="AW13078">
        <v>116100</v>
      </c>
    </row>
    <row r="13079" spans="1:49" x14ac:dyDescent="0.25">
      <c r="A13079">
        <v>4100</v>
      </c>
      <c r="B13079">
        <v>30080</v>
      </c>
      <c r="C13079">
        <v>4040</v>
      </c>
      <c r="D13079">
        <v>410</v>
      </c>
      <c r="E13079" s="124" t="s">
        <v>7035</v>
      </c>
      <c r="F13079" t="str">
        <f t="shared" si="282"/>
        <v>USPSUSPS-185300 (ASHLAND)</v>
      </c>
      <c r="G13079" s="151" t="str">
        <f t="shared" si="283"/>
        <v>USPS</v>
      </c>
      <c r="H13079" s="149" t="s">
        <v>10277</v>
      </c>
      <c r="I13079">
        <v>40044004</v>
      </c>
      <c r="J13079" t="s">
        <v>27280</v>
      </c>
      <c r="K13079" t="s">
        <v>27281</v>
      </c>
      <c r="L13079" t="s">
        <v>15365</v>
      </c>
      <c r="M13079" t="s">
        <v>14047</v>
      </c>
      <c r="N13079" t="s">
        <v>27282</v>
      </c>
      <c r="Q13079" t="s">
        <v>12415</v>
      </c>
      <c r="R13079" t="s">
        <v>12416</v>
      </c>
      <c r="T13079">
        <v>185300</v>
      </c>
      <c r="U13079" t="s">
        <v>12418</v>
      </c>
      <c r="V13079">
        <v>21</v>
      </c>
      <c r="W13079">
        <v>11</v>
      </c>
      <c r="X13079">
        <v>1</v>
      </c>
      <c r="Y13079" t="s">
        <v>12765</v>
      </c>
      <c r="Z13079" t="s">
        <v>12420</v>
      </c>
      <c r="AA13079" t="s">
        <v>12421</v>
      </c>
      <c r="AB13079" t="s">
        <v>12430</v>
      </c>
      <c r="AC13079">
        <v>2</v>
      </c>
      <c r="AD13079" s="123">
        <v>39111</v>
      </c>
      <c r="AE13079" t="s">
        <v>12423</v>
      </c>
      <c r="AG13079">
        <v>40044004</v>
      </c>
      <c r="AL13079" t="s">
        <v>12430</v>
      </c>
      <c r="AN13079">
        <v>1801900101</v>
      </c>
      <c r="AO13079">
        <v>16</v>
      </c>
      <c r="AP13079" t="s">
        <v>12424</v>
      </c>
      <c r="AQ13079" t="s">
        <v>11408</v>
      </c>
      <c r="AR13079">
        <v>4100</v>
      </c>
      <c r="AT13079">
        <v>2005</v>
      </c>
      <c r="AV13079" t="s">
        <v>20502</v>
      </c>
      <c r="AW13079">
        <v>116100</v>
      </c>
    </row>
    <row r="13080" spans="1:49" x14ac:dyDescent="0.25">
      <c r="A13080">
        <v>4100</v>
      </c>
      <c r="B13080">
        <v>30080</v>
      </c>
      <c r="C13080">
        <v>4040</v>
      </c>
      <c r="D13080">
        <v>410</v>
      </c>
      <c r="E13080" s="124" t="s">
        <v>7035</v>
      </c>
      <c r="F13080" t="str">
        <f t="shared" si="282"/>
        <v>USPSUSPS-18620N (TOPEKA)</v>
      </c>
      <c r="G13080" s="151" t="str">
        <f t="shared" si="283"/>
        <v>USPS</v>
      </c>
      <c r="H13080" s="149" t="s">
        <v>10357</v>
      </c>
      <c r="I13080">
        <v>40002071</v>
      </c>
      <c r="J13080" t="s">
        <v>27283</v>
      </c>
      <c r="K13080" t="s">
        <v>27281</v>
      </c>
      <c r="L13080" t="s">
        <v>16091</v>
      </c>
      <c r="M13080" t="s">
        <v>13999</v>
      </c>
      <c r="N13080" t="s">
        <v>27284</v>
      </c>
      <c r="Q13080" t="s">
        <v>12415</v>
      </c>
      <c r="R13080" t="s">
        <v>12416</v>
      </c>
      <c r="S13080" t="s">
        <v>27285</v>
      </c>
      <c r="T13080" t="s">
        <v>27286</v>
      </c>
      <c r="U13080" t="s">
        <v>12418</v>
      </c>
      <c r="V13080">
        <v>21</v>
      </c>
      <c r="W13080">
        <v>11</v>
      </c>
      <c r="X13080">
        <v>1</v>
      </c>
      <c r="Y13080" t="s">
        <v>12765</v>
      </c>
      <c r="Z13080" t="s">
        <v>12420</v>
      </c>
      <c r="AA13080" t="s">
        <v>12421</v>
      </c>
      <c r="AB13080" t="s">
        <v>12422</v>
      </c>
      <c r="AC13080">
        <v>2</v>
      </c>
      <c r="AD13080" s="123">
        <v>39111</v>
      </c>
      <c r="AE13080" t="s">
        <v>12423</v>
      </c>
      <c r="AG13080">
        <v>40002071</v>
      </c>
      <c r="AL13080" t="s">
        <v>12422</v>
      </c>
      <c r="AN13080">
        <v>1717700001</v>
      </c>
      <c r="AO13080">
        <v>16</v>
      </c>
      <c r="AP13080" t="s">
        <v>12424</v>
      </c>
      <c r="AQ13080" t="s">
        <v>11408</v>
      </c>
      <c r="AR13080">
        <v>4100</v>
      </c>
      <c r="AT13080">
        <v>0</v>
      </c>
      <c r="AV13080" t="s">
        <v>20502</v>
      </c>
      <c r="AW13080">
        <v>116100</v>
      </c>
    </row>
    <row r="13081" spans="1:49" x14ac:dyDescent="0.25">
      <c r="A13081">
        <v>4100</v>
      </c>
      <c r="B13081">
        <v>30005</v>
      </c>
      <c r="C13081">
        <v>4053</v>
      </c>
      <c r="D13081">
        <v>416</v>
      </c>
      <c r="E13081" s="124" t="s">
        <v>27287</v>
      </c>
      <c r="F13081" t="str">
        <f t="shared" si="282"/>
        <v>VoidMITSUBISHI HEAVY INDUSTRIES AMERICA</v>
      </c>
      <c r="G13081" s="151" t="str">
        <f t="shared" si="283"/>
        <v>Void</v>
      </c>
      <c r="H13081" s="149" t="s">
        <v>6124</v>
      </c>
      <c r="I13081">
        <v>40008635</v>
      </c>
      <c r="J13081" t="s">
        <v>27288</v>
      </c>
      <c r="K13081" t="s">
        <v>27289</v>
      </c>
      <c r="L13081" t="s">
        <v>24441</v>
      </c>
      <c r="M13081" t="s">
        <v>13125</v>
      </c>
      <c r="N13081">
        <v>21031</v>
      </c>
      <c r="Q13081" t="s">
        <v>12415</v>
      </c>
      <c r="R13081" t="s">
        <v>12416</v>
      </c>
      <c r="S13081" t="s">
        <v>27290</v>
      </c>
      <c r="U13081" t="s">
        <v>12418</v>
      </c>
      <c r="W13081">
        <v>11</v>
      </c>
      <c r="X13081">
        <v>0</v>
      </c>
      <c r="Y13081" t="s">
        <v>12419</v>
      </c>
      <c r="Z13081" t="s">
        <v>12420</v>
      </c>
      <c r="AA13081" t="s">
        <v>12429</v>
      </c>
      <c r="AB13081" t="s">
        <v>12422</v>
      </c>
      <c r="AC13081">
        <v>2</v>
      </c>
      <c r="AD13081" s="123">
        <v>43608</v>
      </c>
      <c r="AE13081" t="s">
        <v>12431</v>
      </c>
      <c r="AG13081">
        <v>40008635</v>
      </c>
      <c r="AL13081" t="s">
        <v>12422</v>
      </c>
      <c r="AN13081">
        <v>2100510301</v>
      </c>
      <c r="AO13081">
        <v>16</v>
      </c>
      <c r="AP13081" t="s">
        <v>12424</v>
      </c>
      <c r="AQ13081" t="s">
        <v>11408</v>
      </c>
      <c r="AR13081">
        <v>4100</v>
      </c>
      <c r="AT13081">
        <v>0</v>
      </c>
      <c r="AV13081" t="s">
        <v>23217</v>
      </c>
      <c r="AW13081">
        <v>116100</v>
      </c>
    </row>
    <row r="13082" spans="1:49" x14ac:dyDescent="0.25">
      <c r="A13082">
        <v>4100</v>
      </c>
      <c r="B13082">
        <v>30005</v>
      </c>
      <c r="C13082">
        <v>4053</v>
      </c>
      <c r="E13082" s="124" t="s">
        <v>27287</v>
      </c>
      <c r="F13082" t="str">
        <f t="shared" si="282"/>
        <v>VoidSPS MEDICAL</v>
      </c>
      <c r="G13082" s="151" t="str">
        <f t="shared" si="283"/>
        <v>Void</v>
      </c>
      <c r="H13082" s="149" t="s">
        <v>8660</v>
      </c>
      <c r="I13082">
        <v>40008899</v>
      </c>
      <c r="K13082" t="s">
        <v>27291</v>
      </c>
      <c r="L13082" t="s">
        <v>21084</v>
      </c>
      <c r="M13082" t="s">
        <v>12445</v>
      </c>
      <c r="N13082">
        <v>14543</v>
      </c>
      <c r="Q13082" t="s">
        <v>12415</v>
      </c>
      <c r="R13082" t="s">
        <v>12416</v>
      </c>
      <c r="S13082" t="s">
        <v>27292</v>
      </c>
      <c r="U13082" t="s">
        <v>12418</v>
      </c>
      <c r="W13082">
        <v>11</v>
      </c>
      <c r="X13082">
        <v>1</v>
      </c>
      <c r="Y13082" t="s">
        <v>12419</v>
      </c>
      <c r="Z13082" t="s">
        <v>12420</v>
      </c>
      <c r="AA13082" t="s">
        <v>12485</v>
      </c>
      <c r="AB13082" t="s">
        <v>12422</v>
      </c>
      <c r="AC13082">
        <v>2</v>
      </c>
      <c r="AD13082" s="123">
        <v>44029</v>
      </c>
      <c r="AE13082" t="s">
        <v>12528</v>
      </c>
      <c r="AG13082">
        <v>40008899</v>
      </c>
      <c r="AL13082" t="s">
        <v>12422</v>
      </c>
      <c r="AN13082">
        <v>3305560361</v>
      </c>
      <c r="AP13082" t="s">
        <v>12424</v>
      </c>
      <c r="AQ13082" t="s">
        <v>11408</v>
      </c>
      <c r="AR13082">
        <v>4100</v>
      </c>
      <c r="AT13082">
        <v>0</v>
      </c>
      <c r="AV13082" t="s">
        <v>12420</v>
      </c>
      <c r="AW13082">
        <v>116100</v>
      </c>
    </row>
    <row r="13083" spans="1:49" x14ac:dyDescent="0.25">
      <c r="A13083">
        <v>4100</v>
      </c>
      <c r="B13083">
        <v>30010</v>
      </c>
      <c r="C13083">
        <v>4011</v>
      </c>
      <c r="D13083">
        <v>410</v>
      </c>
      <c r="E13083" s="124" t="s">
        <v>27293</v>
      </c>
      <c r="F13083" t="str">
        <f t="shared" si="282"/>
        <v>Waldo Cervantes PARKDALE COTTON BRANDS</v>
      </c>
      <c r="G13083" s="150" t="str">
        <f t="shared" si="283"/>
        <v>Waldo Cervantes</v>
      </c>
      <c r="H13083" s="149" t="s">
        <v>223</v>
      </c>
      <c r="I13083">
        <v>40000190</v>
      </c>
      <c r="K13083" t="s">
        <v>16979</v>
      </c>
      <c r="L13083" t="s">
        <v>16980</v>
      </c>
      <c r="M13083" t="s">
        <v>13169</v>
      </c>
      <c r="N13083" t="s">
        <v>16981</v>
      </c>
      <c r="Q13083" t="s">
        <v>12415</v>
      </c>
      <c r="R13083" t="s">
        <v>12416</v>
      </c>
      <c r="S13083" t="s">
        <v>16982</v>
      </c>
      <c r="U13083" t="s">
        <v>12418</v>
      </c>
      <c r="V13083">
        <v>249</v>
      </c>
      <c r="W13083">
        <v>11</v>
      </c>
      <c r="X13083">
        <v>1</v>
      </c>
      <c r="Y13083" t="s">
        <v>12472</v>
      </c>
      <c r="Z13083" t="s">
        <v>12420</v>
      </c>
      <c r="AA13083" t="s">
        <v>12421</v>
      </c>
      <c r="AB13083" t="s">
        <v>12422</v>
      </c>
      <c r="AC13083">
        <v>2</v>
      </c>
      <c r="AD13083" s="123">
        <v>39111</v>
      </c>
      <c r="AE13083" t="s">
        <v>12423</v>
      </c>
      <c r="AG13083">
        <v>40000190</v>
      </c>
      <c r="AL13083" t="s">
        <v>12422</v>
      </c>
      <c r="AN13083">
        <v>3407104301</v>
      </c>
      <c r="AO13083">
        <v>16</v>
      </c>
      <c r="AP13083" t="s">
        <v>12424</v>
      </c>
      <c r="AQ13083" t="s">
        <v>11408</v>
      </c>
      <c r="AR13083">
        <v>4100</v>
      </c>
      <c r="AS13083" t="s">
        <v>12491</v>
      </c>
      <c r="AT13083">
        <v>0</v>
      </c>
      <c r="AV13083" t="s">
        <v>16983</v>
      </c>
      <c r="AW13083">
        <v>116100</v>
      </c>
    </row>
    <row r="13084" spans="1:49" x14ac:dyDescent="0.25">
      <c r="A13084">
        <v>4100</v>
      </c>
      <c r="B13084">
        <v>30010</v>
      </c>
      <c r="C13084">
        <v>4011</v>
      </c>
      <c r="D13084">
        <v>410</v>
      </c>
      <c r="E13084" s="124" t="s">
        <v>27293</v>
      </c>
      <c r="F13084" t="str">
        <f t="shared" si="282"/>
        <v>Waldo CervantesADVANCED EQUIPMENT COMPANY</v>
      </c>
      <c r="G13084" s="150" t="str">
        <f t="shared" si="283"/>
        <v>Waldo Cervantes</v>
      </c>
      <c r="H13084" s="149" t="s">
        <v>471</v>
      </c>
      <c r="I13084">
        <v>40006700</v>
      </c>
      <c r="L13084" t="s">
        <v>14026</v>
      </c>
      <c r="M13084" t="s">
        <v>13169</v>
      </c>
      <c r="O13084">
        <v>11382</v>
      </c>
      <c r="P13084">
        <v>28220</v>
      </c>
      <c r="Q13084" t="s">
        <v>12415</v>
      </c>
      <c r="R13084" t="s">
        <v>12416</v>
      </c>
      <c r="U13084" t="s">
        <v>12418</v>
      </c>
      <c r="W13084">
        <v>11</v>
      </c>
      <c r="X13084">
        <v>2</v>
      </c>
      <c r="Y13084" t="s">
        <v>12419</v>
      </c>
      <c r="Z13084" t="s">
        <v>12420</v>
      </c>
      <c r="AA13084" t="s">
        <v>12429</v>
      </c>
      <c r="AB13084" t="s">
        <v>12422</v>
      </c>
      <c r="AC13084">
        <v>2</v>
      </c>
      <c r="AD13084" s="123">
        <v>40885</v>
      </c>
      <c r="AE13084" t="s">
        <v>12431</v>
      </c>
      <c r="AG13084">
        <v>40006700</v>
      </c>
      <c r="AL13084" t="s">
        <v>12422</v>
      </c>
      <c r="AN13084">
        <v>3411901701</v>
      </c>
      <c r="AO13084">
        <v>16</v>
      </c>
      <c r="AP13084" t="s">
        <v>12424</v>
      </c>
      <c r="AQ13084" t="s">
        <v>11408</v>
      </c>
      <c r="AR13084">
        <v>4100</v>
      </c>
      <c r="AT13084">
        <v>0</v>
      </c>
      <c r="AV13084" t="s">
        <v>22721</v>
      </c>
      <c r="AW13084">
        <v>116100</v>
      </c>
    </row>
    <row r="13085" spans="1:49" x14ac:dyDescent="0.25">
      <c r="A13085">
        <v>4100</v>
      </c>
      <c r="B13085">
        <v>30010</v>
      </c>
      <c r="C13085">
        <v>4011</v>
      </c>
      <c r="D13085">
        <v>410</v>
      </c>
      <c r="E13085" s="124" t="s">
        <v>27293</v>
      </c>
      <c r="F13085" t="str">
        <f t="shared" si="282"/>
        <v>Waldo CervantesADVANCED TECHNOLOGY SERVICES</v>
      </c>
      <c r="G13085" s="150" t="str">
        <f t="shared" si="283"/>
        <v>Waldo Cervantes</v>
      </c>
      <c r="H13085" s="149" t="s">
        <v>487</v>
      </c>
      <c r="I13085">
        <v>40007149</v>
      </c>
      <c r="J13085" t="s">
        <v>27294</v>
      </c>
      <c r="K13085" t="s">
        <v>19494</v>
      </c>
      <c r="L13085" t="s">
        <v>19495</v>
      </c>
      <c r="M13085" t="s">
        <v>12546</v>
      </c>
      <c r="N13085">
        <v>61615</v>
      </c>
      <c r="Q13085" t="s">
        <v>12415</v>
      </c>
      <c r="R13085" t="s">
        <v>12416</v>
      </c>
      <c r="S13085" t="s">
        <v>19496</v>
      </c>
      <c r="U13085" t="s">
        <v>12418</v>
      </c>
      <c r="W13085">
        <v>11</v>
      </c>
      <c r="X13085">
        <v>1</v>
      </c>
      <c r="Y13085" t="s">
        <v>12472</v>
      </c>
      <c r="Z13085" t="s">
        <v>14482</v>
      </c>
      <c r="AA13085" t="s">
        <v>12429</v>
      </c>
      <c r="AB13085" t="s">
        <v>12422</v>
      </c>
      <c r="AC13085">
        <v>2</v>
      </c>
      <c r="AD13085" s="123">
        <v>41493</v>
      </c>
      <c r="AE13085" t="s">
        <v>12431</v>
      </c>
      <c r="AG13085">
        <v>40007149</v>
      </c>
      <c r="AL13085" t="s">
        <v>12422</v>
      </c>
      <c r="AN13085">
        <v>1414323201</v>
      </c>
      <c r="AO13085">
        <v>16</v>
      </c>
      <c r="AP13085" t="s">
        <v>12424</v>
      </c>
      <c r="AQ13085" t="s">
        <v>11408</v>
      </c>
      <c r="AR13085">
        <v>4100</v>
      </c>
      <c r="AT13085">
        <v>0</v>
      </c>
      <c r="AV13085" t="s">
        <v>17124</v>
      </c>
      <c r="AW13085">
        <v>116100</v>
      </c>
    </row>
    <row r="13086" spans="1:49" x14ac:dyDescent="0.25">
      <c r="A13086">
        <v>4100</v>
      </c>
      <c r="B13086">
        <v>30010</v>
      </c>
      <c r="C13086">
        <v>4011</v>
      </c>
      <c r="D13086">
        <v>410</v>
      </c>
      <c r="E13086" s="124" t="s">
        <v>27293</v>
      </c>
      <c r="F13086" t="str">
        <f t="shared" si="282"/>
        <v>Waldo CervantesALL STATE BELTING, LLC</v>
      </c>
      <c r="G13086" s="150" t="str">
        <f t="shared" si="283"/>
        <v>Waldo Cervantes</v>
      </c>
      <c r="H13086" s="149" t="s">
        <v>13449</v>
      </c>
      <c r="I13086">
        <v>40005825</v>
      </c>
      <c r="K13086" t="s">
        <v>16023</v>
      </c>
      <c r="L13086" t="s">
        <v>16019</v>
      </c>
      <c r="M13086" t="s">
        <v>12981</v>
      </c>
      <c r="N13086">
        <v>50265</v>
      </c>
      <c r="Q13086" t="s">
        <v>12415</v>
      </c>
      <c r="R13086" t="s">
        <v>12416</v>
      </c>
      <c r="S13086" t="s">
        <v>24629</v>
      </c>
      <c r="U13086" t="s">
        <v>12418</v>
      </c>
      <c r="W13086">
        <v>11</v>
      </c>
      <c r="X13086">
        <v>2</v>
      </c>
      <c r="Y13086" t="s">
        <v>12419</v>
      </c>
      <c r="Z13086" t="s">
        <v>12420</v>
      </c>
      <c r="AA13086" t="s">
        <v>12429</v>
      </c>
      <c r="AB13086" t="s">
        <v>12422</v>
      </c>
      <c r="AC13086">
        <v>2</v>
      </c>
      <c r="AD13086" s="123">
        <v>40017</v>
      </c>
      <c r="AE13086" t="s">
        <v>12431</v>
      </c>
      <c r="AG13086">
        <v>40005825</v>
      </c>
      <c r="AL13086" t="s">
        <v>12422</v>
      </c>
      <c r="AN13086">
        <v>1604910101</v>
      </c>
      <c r="AO13086">
        <v>16</v>
      </c>
      <c r="AP13086" t="s">
        <v>12424</v>
      </c>
      <c r="AQ13086" t="s">
        <v>11408</v>
      </c>
      <c r="AR13086">
        <v>4100</v>
      </c>
      <c r="AT13086">
        <v>0</v>
      </c>
      <c r="AV13086" t="s">
        <v>27295</v>
      </c>
      <c r="AW13086">
        <v>116100</v>
      </c>
    </row>
    <row r="13087" spans="1:49" x14ac:dyDescent="0.25">
      <c r="A13087">
        <v>4100</v>
      </c>
      <c r="B13087">
        <v>30010</v>
      </c>
      <c r="C13087">
        <v>4011</v>
      </c>
      <c r="D13087">
        <v>410</v>
      </c>
      <c r="E13087" s="124" t="s">
        <v>27293</v>
      </c>
      <c r="F13087" t="str">
        <f t="shared" si="282"/>
        <v>Waldo CervantesALL STATE BELTING, LLC - ROCK HILL</v>
      </c>
      <c r="G13087" s="150" t="str">
        <f t="shared" si="283"/>
        <v>Waldo Cervantes</v>
      </c>
      <c r="H13087" s="149" t="s">
        <v>602</v>
      </c>
      <c r="I13087">
        <v>40008422</v>
      </c>
      <c r="K13087" t="s">
        <v>16023</v>
      </c>
      <c r="L13087" t="s">
        <v>16019</v>
      </c>
      <c r="M13087" t="s">
        <v>12981</v>
      </c>
      <c r="N13087">
        <v>50265</v>
      </c>
      <c r="Q13087" t="s">
        <v>12415</v>
      </c>
      <c r="R13087" t="s">
        <v>12416</v>
      </c>
      <c r="S13087" t="s">
        <v>24629</v>
      </c>
      <c r="U13087" t="s">
        <v>12418</v>
      </c>
      <c r="W13087">
        <v>11</v>
      </c>
      <c r="X13087">
        <v>2</v>
      </c>
      <c r="Y13087" t="s">
        <v>12419</v>
      </c>
      <c r="Z13087" t="s">
        <v>12420</v>
      </c>
      <c r="AA13087" t="s">
        <v>12429</v>
      </c>
      <c r="AB13087" t="s">
        <v>12422</v>
      </c>
      <c r="AC13087">
        <v>2</v>
      </c>
      <c r="AD13087" s="123">
        <v>43298</v>
      </c>
      <c r="AE13087" t="s">
        <v>12431</v>
      </c>
      <c r="AG13087">
        <v>40008422</v>
      </c>
      <c r="AL13087" t="s">
        <v>12422</v>
      </c>
      <c r="AN13087">
        <v>1615310101</v>
      </c>
      <c r="AO13087">
        <v>16</v>
      </c>
      <c r="AP13087" t="s">
        <v>12424</v>
      </c>
      <c r="AQ13087" t="s">
        <v>11408</v>
      </c>
      <c r="AR13087">
        <v>4100</v>
      </c>
      <c r="AT13087">
        <v>0</v>
      </c>
      <c r="AV13087" t="s">
        <v>27295</v>
      </c>
      <c r="AW13087">
        <v>116100</v>
      </c>
    </row>
    <row r="13088" spans="1:49" x14ac:dyDescent="0.25">
      <c r="A13088">
        <v>4100</v>
      </c>
      <c r="B13088">
        <v>30010</v>
      </c>
      <c r="C13088">
        <v>4011</v>
      </c>
      <c r="D13088">
        <v>410</v>
      </c>
      <c r="E13088" s="124" t="s">
        <v>27293</v>
      </c>
      <c r="F13088" t="str">
        <f t="shared" si="282"/>
        <v>Waldo CervantesAMERICAN &amp; EFIRD - PLANT #20</v>
      </c>
      <c r="G13088" s="150" t="str">
        <f t="shared" si="283"/>
        <v>Waldo Cervantes</v>
      </c>
      <c r="H13088" s="149" t="s">
        <v>810</v>
      </c>
      <c r="I13088">
        <v>40000401</v>
      </c>
      <c r="J13088" t="s">
        <v>27296</v>
      </c>
      <c r="K13088" t="s">
        <v>27297</v>
      </c>
      <c r="L13088" t="s">
        <v>27298</v>
      </c>
      <c r="M13088" t="s">
        <v>13169</v>
      </c>
      <c r="N13088" t="s">
        <v>27299</v>
      </c>
      <c r="Q13088" t="s">
        <v>12415</v>
      </c>
      <c r="R13088" t="s">
        <v>12416</v>
      </c>
      <c r="S13088" t="s">
        <v>27300</v>
      </c>
      <c r="U13088" t="s">
        <v>12418</v>
      </c>
      <c r="W13088">
        <v>11</v>
      </c>
      <c r="X13088">
        <v>1</v>
      </c>
      <c r="Y13088" t="s">
        <v>12419</v>
      </c>
      <c r="Z13088" t="s">
        <v>12420</v>
      </c>
      <c r="AA13088" t="s">
        <v>12421</v>
      </c>
      <c r="AB13088" t="s">
        <v>12422</v>
      </c>
      <c r="AC13088">
        <v>2</v>
      </c>
      <c r="AD13088" s="123">
        <v>39111</v>
      </c>
      <c r="AE13088" t="s">
        <v>12423</v>
      </c>
      <c r="AG13088">
        <v>40000401</v>
      </c>
      <c r="AL13088" t="s">
        <v>12422</v>
      </c>
      <c r="AN13088">
        <v>3407107601</v>
      </c>
      <c r="AO13088">
        <v>16</v>
      </c>
      <c r="AP13088" t="s">
        <v>12424</v>
      </c>
      <c r="AQ13088" t="s">
        <v>11408</v>
      </c>
      <c r="AR13088">
        <v>4100</v>
      </c>
      <c r="AT13088">
        <v>2005</v>
      </c>
      <c r="AV13088" t="s">
        <v>24891</v>
      </c>
      <c r="AW13088">
        <v>116100</v>
      </c>
    </row>
    <row r="13089" spans="1:49" x14ac:dyDescent="0.25">
      <c r="A13089">
        <v>4100</v>
      </c>
      <c r="B13089">
        <v>30010</v>
      </c>
      <c r="C13089">
        <v>4011</v>
      </c>
      <c r="D13089">
        <v>410</v>
      </c>
      <c r="E13089" s="124" t="s">
        <v>27293</v>
      </c>
      <c r="F13089" t="str">
        <f t="shared" si="282"/>
        <v>Waldo CervantesAMERICAN &amp; EFIRD - PLANT #56</v>
      </c>
      <c r="G13089" s="150" t="str">
        <f t="shared" si="283"/>
        <v>Waldo Cervantes</v>
      </c>
      <c r="H13089" s="149" t="s">
        <v>811</v>
      </c>
      <c r="I13089">
        <v>40000065</v>
      </c>
      <c r="K13089" t="s">
        <v>27301</v>
      </c>
      <c r="L13089" t="s">
        <v>27298</v>
      </c>
      <c r="M13089" t="s">
        <v>13169</v>
      </c>
      <c r="N13089" t="s">
        <v>27299</v>
      </c>
      <c r="Q13089" t="s">
        <v>12415</v>
      </c>
      <c r="R13089" t="s">
        <v>12416</v>
      </c>
      <c r="S13089" t="s">
        <v>27302</v>
      </c>
      <c r="U13089" t="s">
        <v>12418</v>
      </c>
      <c r="W13089">
        <v>11</v>
      </c>
      <c r="X13089">
        <v>1</v>
      </c>
      <c r="Y13089" t="s">
        <v>12419</v>
      </c>
      <c r="Z13089" t="s">
        <v>12420</v>
      </c>
      <c r="AA13089" t="s">
        <v>12421</v>
      </c>
      <c r="AB13089" t="s">
        <v>12422</v>
      </c>
      <c r="AC13089">
        <v>2</v>
      </c>
      <c r="AD13089" s="123">
        <v>39111</v>
      </c>
      <c r="AE13089" t="s">
        <v>12423</v>
      </c>
      <c r="AG13089">
        <v>40000065</v>
      </c>
      <c r="AL13089" t="s">
        <v>12422</v>
      </c>
      <c r="AN13089">
        <v>3407107601</v>
      </c>
      <c r="AO13089">
        <v>16</v>
      </c>
      <c r="AP13089" t="s">
        <v>12424</v>
      </c>
      <c r="AQ13089" t="s">
        <v>11408</v>
      </c>
      <c r="AR13089">
        <v>4100</v>
      </c>
      <c r="AS13089" t="s">
        <v>12491</v>
      </c>
      <c r="AT13089">
        <v>0</v>
      </c>
      <c r="AV13089" t="s">
        <v>24891</v>
      </c>
      <c r="AW13089">
        <v>116100</v>
      </c>
    </row>
    <row r="13090" spans="1:49" x14ac:dyDescent="0.25">
      <c r="A13090">
        <v>4100</v>
      </c>
      <c r="B13090">
        <v>30010</v>
      </c>
      <c r="C13090">
        <v>4011</v>
      </c>
      <c r="D13090">
        <v>410</v>
      </c>
      <c r="E13090" s="124" t="s">
        <v>27293</v>
      </c>
      <c r="F13090" t="str">
        <f t="shared" si="282"/>
        <v>Waldo CervantesAMERICAN &amp; EFIRD - RUSH PLANT</v>
      </c>
      <c r="G13090" s="150" t="str">
        <f t="shared" si="283"/>
        <v>Waldo Cervantes</v>
      </c>
      <c r="H13090" s="149" t="s">
        <v>812</v>
      </c>
      <c r="I13090">
        <v>40001442</v>
      </c>
      <c r="J13090" t="s">
        <v>27303</v>
      </c>
      <c r="K13090" t="s">
        <v>27304</v>
      </c>
      <c r="L13090" t="s">
        <v>27298</v>
      </c>
      <c r="M13090" t="s">
        <v>13169</v>
      </c>
      <c r="N13090" t="s">
        <v>27299</v>
      </c>
      <c r="Q13090" t="s">
        <v>12415</v>
      </c>
      <c r="R13090" t="s">
        <v>12416</v>
      </c>
      <c r="S13090" t="s">
        <v>27305</v>
      </c>
      <c r="U13090" t="s">
        <v>12418</v>
      </c>
      <c r="W13090">
        <v>11</v>
      </c>
      <c r="X13090">
        <v>1</v>
      </c>
      <c r="Y13090" t="s">
        <v>12419</v>
      </c>
      <c r="Z13090" t="s">
        <v>12420</v>
      </c>
      <c r="AA13090" t="s">
        <v>12421</v>
      </c>
      <c r="AB13090" t="s">
        <v>12422</v>
      </c>
      <c r="AC13090">
        <v>2</v>
      </c>
      <c r="AD13090" s="123">
        <v>39111</v>
      </c>
      <c r="AE13090" t="s">
        <v>12423</v>
      </c>
      <c r="AG13090">
        <v>40001442</v>
      </c>
      <c r="AL13090" t="s">
        <v>12422</v>
      </c>
      <c r="AN13090">
        <v>3407107601</v>
      </c>
      <c r="AO13090">
        <v>16</v>
      </c>
      <c r="AP13090" t="s">
        <v>12424</v>
      </c>
      <c r="AQ13090" t="s">
        <v>11408</v>
      </c>
      <c r="AR13090">
        <v>4100</v>
      </c>
      <c r="AT13090">
        <v>2005</v>
      </c>
      <c r="AV13090" t="s">
        <v>24891</v>
      </c>
      <c r="AW13090">
        <v>116100</v>
      </c>
    </row>
    <row r="13091" spans="1:49" x14ac:dyDescent="0.25">
      <c r="A13091">
        <v>4100</v>
      </c>
      <c r="B13091">
        <v>30010</v>
      </c>
      <c r="C13091">
        <v>4011</v>
      </c>
      <c r="D13091">
        <v>410</v>
      </c>
      <c r="E13091" s="124" t="s">
        <v>27293</v>
      </c>
      <c r="F13091" t="str">
        <f t="shared" si="282"/>
        <v>Waldo CervantesAMERICAN TRUETZSCHLER</v>
      </c>
      <c r="G13091" s="150" t="str">
        <f t="shared" si="283"/>
        <v>Waldo Cervantes</v>
      </c>
      <c r="H13091" s="149" t="s">
        <v>845</v>
      </c>
      <c r="I13091">
        <v>40000008</v>
      </c>
      <c r="K13091" t="s">
        <v>27306</v>
      </c>
      <c r="L13091" t="s">
        <v>14026</v>
      </c>
      <c r="M13091" t="s">
        <v>13169</v>
      </c>
      <c r="N13091" t="s">
        <v>27307</v>
      </c>
      <c r="Q13091" t="s">
        <v>12415</v>
      </c>
      <c r="R13091" t="s">
        <v>12416</v>
      </c>
      <c r="S13091" t="s">
        <v>27308</v>
      </c>
      <c r="U13091" t="s">
        <v>12418</v>
      </c>
      <c r="V13091">
        <v>55</v>
      </c>
      <c r="W13091">
        <v>11</v>
      </c>
      <c r="X13091">
        <v>0</v>
      </c>
      <c r="Y13091" t="s">
        <v>12419</v>
      </c>
      <c r="Z13091" t="s">
        <v>12420</v>
      </c>
      <c r="AA13091" t="s">
        <v>12421</v>
      </c>
      <c r="AB13091" t="s">
        <v>12422</v>
      </c>
      <c r="AC13091">
        <v>2</v>
      </c>
      <c r="AD13091" s="123">
        <v>39111</v>
      </c>
      <c r="AE13091" t="s">
        <v>12423</v>
      </c>
      <c r="AG13091">
        <v>40000008</v>
      </c>
      <c r="AL13091" t="s">
        <v>12422</v>
      </c>
      <c r="AN13091">
        <v>3411901701</v>
      </c>
      <c r="AO13091">
        <v>16</v>
      </c>
      <c r="AP13091" t="s">
        <v>12424</v>
      </c>
      <c r="AQ13091" t="s">
        <v>11408</v>
      </c>
      <c r="AR13091">
        <v>4100</v>
      </c>
      <c r="AT13091">
        <v>2005</v>
      </c>
      <c r="AV13091" t="s">
        <v>27309</v>
      </c>
      <c r="AW13091">
        <v>116100</v>
      </c>
    </row>
    <row r="13092" spans="1:49" x14ac:dyDescent="0.25">
      <c r="A13092">
        <v>4100</v>
      </c>
      <c r="B13092">
        <v>30010</v>
      </c>
      <c r="C13092">
        <v>4011</v>
      </c>
      <c r="D13092">
        <v>410</v>
      </c>
      <c r="E13092" s="124" t="s">
        <v>27293</v>
      </c>
      <c r="F13092" t="str">
        <f t="shared" si="282"/>
        <v>Waldo CervantesAPPLIED IND. - CHARLOTTE</v>
      </c>
      <c r="G13092" s="150" t="str">
        <f t="shared" si="283"/>
        <v>Waldo Cervantes</v>
      </c>
      <c r="H13092" s="149" t="s">
        <v>984</v>
      </c>
      <c r="I13092">
        <v>40001529</v>
      </c>
      <c r="J13092" t="s">
        <v>14068</v>
      </c>
      <c r="L13092" t="s">
        <v>12520</v>
      </c>
      <c r="M13092" t="s">
        <v>12521</v>
      </c>
      <c r="O13092">
        <v>93018</v>
      </c>
      <c r="P13092" t="s">
        <v>12522</v>
      </c>
      <c r="Q13092" t="s">
        <v>12415</v>
      </c>
      <c r="R13092" t="s">
        <v>12416</v>
      </c>
      <c r="S13092">
        <v>7045960898</v>
      </c>
      <c r="U13092" t="s">
        <v>12418</v>
      </c>
      <c r="V13092">
        <v>202</v>
      </c>
      <c r="W13092">
        <v>11</v>
      </c>
      <c r="X13092">
        <v>2</v>
      </c>
      <c r="Y13092" t="s">
        <v>12472</v>
      </c>
      <c r="Z13092" t="s">
        <v>12420</v>
      </c>
      <c r="AA13092" t="s">
        <v>12421</v>
      </c>
      <c r="AB13092" t="s">
        <v>12422</v>
      </c>
      <c r="AC13092">
        <v>2</v>
      </c>
      <c r="AD13092" s="123">
        <v>39111</v>
      </c>
      <c r="AE13092" t="s">
        <v>12423</v>
      </c>
      <c r="AG13092">
        <v>40001529</v>
      </c>
      <c r="AL13092" t="s">
        <v>12422</v>
      </c>
      <c r="AN13092">
        <v>3603505101</v>
      </c>
      <c r="AO13092">
        <v>16</v>
      </c>
      <c r="AP13092" t="s">
        <v>12424</v>
      </c>
      <c r="AQ13092" t="s">
        <v>11408</v>
      </c>
      <c r="AR13092">
        <v>4100</v>
      </c>
      <c r="AT13092">
        <v>2005</v>
      </c>
      <c r="AV13092" t="s">
        <v>12524</v>
      </c>
      <c r="AW13092">
        <v>116100</v>
      </c>
    </row>
    <row r="13093" spans="1:49" x14ac:dyDescent="0.25">
      <c r="A13093">
        <v>4100</v>
      </c>
      <c r="B13093">
        <v>30010</v>
      </c>
      <c r="C13093">
        <v>4011</v>
      </c>
      <c r="D13093">
        <v>410</v>
      </c>
      <c r="E13093" s="124" t="s">
        <v>27293</v>
      </c>
      <c r="F13093" t="str">
        <f t="shared" si="282"/>
        <v>Waldo CervantesAPPLIED IND. - GASTONIA</v>
      </c>
      <c r="G13093" s="150" t="str">
        <f t="shared" si="283"/>
        <v>Waldo Cervantes</v>
      </c>
      <c r="H13093" s="149" t="s">
        <v>1007</v>
      </c>
      <c r="I13093">
        <v>40003378</v>
      </c>
      <c r="J13093" t="s">
        <v>14068</v>
      </c>
      <c r="L13093" t="s">
        <v>12520</v>
      </c>
      <c r="M13093" t="s">
        <v>12521</v>
      </c>
      <c r="O13093">
        <v>93018</v>
      </c>
      <c r="P13093" t="s">
        <v>12522</v>
      </c>
      <c r="Q13093" t="s">
        <v>12415</v>
      </c>
      <c r="R13093" t="s">
        <v>12416</v>
      </c>
      <c r="S13093" t="s">
        <v>27310</v>
      </c>
      <c r="U13093" t="s">
        <v>12418</v>
      </c>
      <c r="V13093">
        <v>202</v>
      </c>
      <c r="W13093">
        <v>11</v>
      </c>
      <c r="X13093">
        <v>2</v>
      </c>
      <c r="Y13093" t="s">
        <v>12419</v>
      </c>
      <c r="Z13093" t="s">
        <v>12420</v>
      </c>
      <c r="AA13093" t="s">
        <v>12421</v>
      </c>
      <c r="AB13093" t="s">
        <v>12422</v>
      </c>
      <c r="AC13093">
        <v>2</v>
      </c>
      <c r="AD13093" s="123">
        <v>39111</v>
      </c>
      <c r="AE13093" t="s">
        <v>12423</v>
      </c>
      <c r="AG13093">
        <v>40003378</v>
      </c>
      <c r="AL13093" t="s">
        <v>12422</v>
      </c>
      <c r="AN13093">
        <v>3603505101</v>
      </c>
      <c r="AO13093">
        <v>16</v>
      </c>
      <c r="AP13093" t="s">
        <v>12424</v>
      </c>
      <c r="AQ13093" t="s">
        <v>11408</v>
      </c>
      <c r="AR13093">
        <v>4100</v>
      </c>
      <c r="AS13093" t="s">
        <v>12491</v>
      </c>
      <c r="AT13093">
        <v>0</v>
      </c>
      <c r="AV13093" t="s">
        <v>12524</v>
      </c>
      <c r="AW13093">
        <v>116100</v>
      </c>
    </row>
    <row r="13094" spans="1:49" x14ac:dyDescent="0.25">
      <c r="A13094">
        <v>4100</v>
      </c>
      <c r="B13094">
        <v>30010</v>
      </c>
      <c r="C13094">
        <v>4011</v>
      </c>
      <c r="D13094">
        <v>410</v>
      </c>
      <c r="E13094" s="124" t="s">
        <v>27293</v>
      </c>
      <c r="F13094" t="str">
        <f t="shared" si="282"/>
        <v>Waldo CervantesARCHER DANIELS MIDLAND - CHARLOTTE</v>
      </c>
      <c r="G13094" s="150" t="str">
        <f t="shared" si="283"/>
        <v>Waldo Cervantes</v>
      </c>
      <c r="H13094" s="149" t="s">
        <v>1139</v>
      </c>
      <c r="I13094">
        <v>40000192</v>
      </c>
      <c r="J13094" t="s">
        <v>14073</v>
      </c>
      <c r="L13094" t="s">
        <v>14074</v>
      </c>
      <c r="M13094" t="s">
        <v>12546</v>
      </c>
      <c r="O13094">
        <v>2576</v>
      </c>
      <c r="P13094">
        <v>62525</v>
      </c>
      <c r="Q13094" t="s">
        <v>12415</v>
      </c>
      <c r="R13094" t="s">
        <v>12416</v>
      </c>
      <c r="S13094" t="s">
        <v>14075</v>
      </c>
      <c r="U13094" t="s">
        <v>12418</v>
      </c>
      <c r="W13094">
        <v>11</v>
      </c>
      <c r="X13094">
        <v>1</v>
      </c>
      <c r="Y13094" t="s">
        <v>12419</v>
      </c>
      <c r="Z13094" t="s">
        <v>12420</v>
      </c>
      <c r="AA13094" t="s">
        <v>12421</v>
      </c>
      <c r="AB13094" t="s">
        <v>12422</v>
      </c>
      <c r="AC13094">
        <v>2</v>
      </c>
      <c r="AD13094" s="123">
        <v>39111</v>
      </c>
      <c r="AE13094" t="s">
        <v>12423</v>
      </c>
      <c r="AG13094">
        <v>40000192</v>
      </c>
      <c r="AL13094" t="s">
        <v>12422</v>
      </c>
      <c r="AN13094">
        <v>1411507001</v>
      </c>
      <c r="AO13094">
        <v>16</v>
      </c>
      <c r="AP13094" t="s">
        <v>12424</v>
      </c>
      <c r="AQ13094" t="s">
        <v>11408</v>
      </c>
      <c r="AR13094">
        <v>4100</v>
      </c>
      <c r="AS13094" t="s">
        <v>12491</v>
      </c>
      <c r="AT13094">
        <v>2005</v>
      </c>
      <c r="AV13094" t="s">
        <v>14076</v>
      </c>
      <c r="AW13094">
        <v>116100</v>
      </c>
    </row>
    <row r="13095" spans="1:49" x14ac:dyDescent="0.25">
      <c r="A13095">
        <v>4100</v>
      </c>
      <c r="B13095">
        <v>30010</v>
      </c>
      <c r="C13095">
        <v>4011</v>
      </c>
      <c r="D13095">
        <v>410</v>
      </c>
      <c r="E13095" s="124" t="s">
        <v>27293</v>
      </c>
      <c r="F13095" t="str">
        <f t="shared" si="282"/>
        <v>Waldo CervantesASHEVILLE RUBBER &amp; GASKET</v>
      </c>
      <c r="G13095" s="150" t="str">
        <f t="shared" si="283"/>
        <v>Waldo Cervantes</v>
      </c>
      <c r="H13095" s="149" t="s">
        <v>1202</v>
      </c>
      <c r="I13095">
        <v>40000525</v>
      </c>
      <c r="K13095" t="s">
        <v>27311</v>
      </c>
      <c r="L13095" t="s">
        <v>14082</v>
      </c>
      <c r="M13095" t="s">
        <v>13169</v>
      </c>
      <c r="N13095" t="s">
        <v>14083</v>
      </c>
      <c r="Q13095" t="s">
        <v>12415</v>
      </c>
      <c r="R13095" t="s">
        <v>12416</v>
      </c>
      <c r="S13095" t="s">
        <v>14084</v>
      </c>
      <c r="U13095" t="s">
        <v>12418</v>
      </c>
      <c r="W13095">
        <v>11</v>
      </c>
      <c r="X13095">
        <v>2</v>
      </c>
      <c r="Y13095" t="s">
        <v>12472</v>
      </c>
      <c r="Z13095" t="s">
        <v>12420</v>
      </c>
      <c r="AA13095" t="s">
        <v>12421</v>
      </c>
      <c r="AB13095" t="s">
        <v>12422</v>
      </c>
      <c r="AC13095">
        <v>2</v>
      </c>
      <c r="AD13095" s="123">
        <v>39111</v>
      </c>
      <c r="AE13095" t="s">
        <v>12423</v>
      </c>
      <c r="AG13095">
        <v>40000525</v>
      </c>
      <c r="AL13095" t="s">
        <v>12422</v>
      </c>
      <c r="AN13095">
        <v>3402100401</v>
      </c>
      <c r="AO13095">
        <v>16</v>
      </c>
      <c r="AP13095" t="s">
        <v>12424</v>
      </c>
      <c r="AQ13095" t="s">
        <v>11408</v>
      </c>
      <c r="AR13095">
        <v>4100</v>
      </c>
      <c r="AT13095">
        <v>2005</v>
      </c>
      <c r="AV13095" t="s">
        <v>14082</v>
      </c>
      <c r="AW13095">
        <v>116100</v>
      </c>
    </row>
    <row r="13096" spans="1:49" x14ac:dyDescent="0.25">
      <c r="A13096">
        <v>4100</v>
      </c>
      <c r="B13096">
        <v>30010</v>
      </c>
      <c r="C13096">
        <v>4011</v>
      </c>
      <c r="D13096">
        <v>410</v>
      </c>
      <c r="E13096" s="124" t="s">
        <v>27293</v>
      </c>
      <c r="F13096" t="str">
        <f t="shared" si="282"/>
        <v>Waldo CervantesATLANTIC CORPORATION</v>
      </c>
      <c r="G13096" s="150" t="str">
        <f t="shared" si="283"/>
        <v>Waldo Cervantes</v>
      </c>
      <c r="H13096" s="149" t="s">
        <v>1254</v>
      </c>
      <c r="I13096">
        <v>40001809</v>
      </c>
      <c r="J13096" t="s">
        <v>27312</v>
      </c>
      <c r="K13096" t="s">
        <v>27313</v>
      </c>
      <c r="L13096" t="s">
        <v>14026</v>
      </c>
      <c r="M13096" t="s">
        <v>13169</v>
      </c>
      <c r="N13096" t="s">
        <v>27314</v>
      </c>
      <c r="Q13096" t="s">
        <v>12415</v>
      </c>
      <c r="R13096" t="s">
        <v>12416</v>
      </c>
      <c r="S13096" t="s">
        <v>27315</v>
      </c>
      <c r="U13096" t="s">
        <v>12418</v>
      </c>
      <c r="W13096">
        <v>11</v>
      </c>
      <c r="X13096">
        <v>1</v>
      </c>
      <c r="Y13096" t="s">
        <v>12419</v>
      </c>
      <c r="Z13096" t="s">
        <v>12420</v>
      </c>
      <c r="AA13096" t="s">
        <v>12421</v>
      </c>
      <c r="AB13096" t="s">
        <v>14028</v>
      </c>
      <c r="AC13096">
        <v>2</v>
      </c>
      <c r="AD13096" s="123">
        <v>39111</v>
      </c>
      <c r="AE13096" t="s">
        <v>12423</v>
      </c>
      <c r="AG13096">
        <v>40001809</v>
      </c>
      <c r="AL13096" t="s">
        <v>14028</v>
      </c>
      <c r="AN13096">
        <v>3411901701</v>
      </c>
      <c r="AO13096">
        <v>16</v>
      </c>
      <c r="AP13096" t="s">
        <v>12424</v>
      </c>
      <c r="AQ13096" t="s">
        <v>11408</v>
      </c>
      <c r="AR13096">
        <v>4100</v>
      </c>
      <c r="AT13096">
        <v>2005</v>
      </c>
      <c r="AV13096" t="s">
        <v>27316</v>
      </c>
      <c r="AW13096">
        <v>116100</v>
      </c>
    </row>
    <row r="13097" spans="1:49" x14ac:dyDescent="0.25">
      <c r="A13097">
        <v>4100</v>
      </c>
      <c r="B13097">
        <v>30010</v>
      </c>
      <c r="C13097">
        <v>4011</v>
      </c>
      <c r="D13097">
        <v>410</v>
      </c>
      <c r="E13097" s="124" t="s">
        <v>27293</v>
      </c>
      <c r="F13097" t="str">
        <f t="shared" si="282"/>
        <v>Waldo CervantesATLAS CONVERTING NORTH AMERICA, INC</v>
      </c>
      <c r="G13097" s="150" t="str">
        <f t="shared" si="283"/>
        <v>Waldo Cervantes</v>
      </c>
      <c r="H13097" s="149" t="s">
        <v>1262</v>
      </c>
      <c r="I13097">
        <v>40006778</v>
      </c>
      <c r="K13097" t="s">
        <v>27317</v>
      </c>
      <c r="L13097" t="s">
        <v>14026</v>
      </c>
      <c r="M13097" t="s">
        <v>13169</v>
      </c>
      <c r="N13097">
        <v>28273</v>
      </c>
      <c r="Q13097" t="s">
        <v>12415</v>
      </c>
      <c r="R13097" t="s">
        <v>12416</v>
      </c>
      <c r="S13097" t="s">
        <v>27318</v>
      </c>
      <c r="U13097" t="s">
        <v>12418</v>
      </c>
      <c r="W13097">
        <v>11</v>
      </c>
      <c r="X13097">
        <v>0</v>
      </c>
      <c r="Y13097" t="s">
        <v>12419</v>
      </c>
      <c r="Z13097" t="s">
        <v>12420</v>
      </c>
      <c r="AA13097" t="s">
        <v>12429</v>
      </c>
      <c r="AB13097" t="s">
        <v>12422</v>
      </c>
      <c r="AC13097">
        <v>2</v>
      </c>
      <c r="AD13097" s="123">
        <v>40981</v>
      </c>
      <c r="AE13097" t="s">
        <v>12431</v>
      </c>
      <c r="AG13097">
        <v>40006778</v>
      </c>
      <c r="AL13097" t="s">
        <v>12422</v>
      </c>
      <c r="AN13097">
        <v>3411901701</v>
      </c>
      <c r="AO13097">
        <v>16</v>
      </c>
      <c r="AP13097" t="s">
        <v>12424</v>
      </c>
      <c r="AQ13097" t="s">
        <v>11408</v>
      </c>
      <c r="AR13097">
        <v>4100</v>
      </c>
      <c r="AT13097">
        <v>0</v>
      </c>
      <c r="AV13097" t="s">
        <v>27319</v>
      </c>
      <c r="AW13097">
        <v>116100</v>
      </c>
    </row>
    <row r="13098" spans="1:49" x14ac:dyDescent="0.25">
      <c r="A13098">
        <v>4100</v>
      </c>
      <c r="B13098">
        <v>30010</v>
      </c>
      <c r="C13098">
        <v>4011</v>
      </c>
      <c r="D13098">
        <v>410</v>
      </c>
      <c r="E13098" s="124" t="s">
        <v>27293</v>
      </c>
      <c r="F13098" t="str">
        <f t="shared" si="282"/>
        <v>Waldo CervantesAURALITES INC.</v>
      </c>
      <c r="G13098" s="150" t="str">
        <f t="shared" si="283"/>
        <v>Waldo Cervantes</v>
      </c>
      <c r="H13098" s="149" t="s">
        <v>1281</v>
      </c>
      <c r="I13098">
        <v>40006538</v>
      </c>
      <c r="K13098" t="s">
        <v>27320</v>
      </c>
      <c r="L13098" t="s">
        <v>27321</v>
      </c>
      <c r="M13098" t="s">
        <v>13169</v>
      </c>
      <c r="N13098" t="s">
        <v>27322</v>
      </c>
      <c r="Q13098" t="s">
        <v>12415</v>
      </c>
      <c r="R13098" t="s">
        <v>12416</v>
      </c>
      <c r="S13098" t="s">
        <v>27323</v>
      </c>
      <c r="U13098" t="s">
        <v>12418</v>
      </c>
      <c r="W13098">
        <v>11</v>
      </c>
      <c r="X13098">
        <v>1</v>
      </c>
      <c r="Y13098" t="s">
        <v>12419</v>
      </c>
      <c r="Z13098" t="s">
        <v>12420</v>
      </c>
      <c r="AA13098" t="s">
        <v>12429</v>
      </c>
      <c r="AB13098" t="s">
        <v>12422</v>
      </c>
      <c r="AC13098">
        <v>2</v>
      </c>
      <c r="AD13098" s="123">
        <v>40658</v>
      </c>
      <c r="AE13098" t="s">
        <v>12431</v>
      </c>
      <c r="AG13098">
        <v>40006538</v>
      </c>
      <c r="AL13098" t="s">
        <v>12422</v>
      </c>
      <c r="AN13098">
        <v>3408913001</v>
      </c>
      <c r="AO13098">
        <v>16</v>
      </c>
      <c r="AP13098" t="s">
        <v>12424</v>
      </c>
      <c r="AQ13098" t="s">
        <v>11408</v>
      </c>
      <c r="AR13098">
        <v>4100</v>
      </c>
      <c r="AT13098">
        <v>0</v>
      </c>
      <c r="AV13098" t="s">
        <v>27324</v>
      </c>
      <c r="AW13098">
        <v>116100</v>
      </c>
    </row>
    <row r="13099" spans="1:49" x14ac:dyDescent="0.25">
      <c r="A13099">
        <v>4100</v>
      </c>
      <c r="B13099">
        <v>30010</v>
      </c>
      <c r="C13099">
        <v>4011</v>
      </c>
      <c r="D13099">
        <v>410</v>
      </c>
      <c r="E13099" s="124" t="s">
        <v>27293</v>
      </c>
      <c r="F13099" t="str">
        <f t="shared" si="282"/>
        <v>Waldo CervantesAUTEFA SOLUTIONS NORTH AMERICA INC.</v>
      </c>
      <c r="G13099" s="150" t="str">
        <f t="shared" si="283"/>
        <v>Waldo Cervantes</v>
      </c>
      <c r="H13099" s="149" t="s">
        <v>1286</v>
      </c>
      <c r="I13099">
        <v>40008270</v>
      </c>
      <c r="L13099" t="s">
        <v>15925</v>
      </c>
      <c r="M13099" t="s">
        <v>13169</v>
      </c>
      <c r="O13099">
        <v>1316</v>
      </c>
      <c r="P13099">
        <v>28134</v>
      </c>
      <c r="Q13099" t="s">
        <v>12415</v>
      </c>
      <c r="R13099" t="s">
        <v>12416</v>
      </c>
      <c r="S13099" t="s">
        <v>27325</v>
      </c>
      <c r="U13099" t="s">
        <v>12418</v>
      </c>
      <c r="W13099">
        <v>11</v>
      </c>
      <c r="X13099">
        <v>0</v>
      </c>
      <c r="Y13099" t="s">
        <v>12419</v>
      </c>
      <c r="Z13099" t="s">
        <v>12420</v>
      </c>
      <c r="AA13099" t="s">
        <v>12429</v>
      </c>
      <c r="AB13099" t="s">
        <v>12422</v>
      </c>
      <c r="AC13099">
        <v>2</v>
      </c>
      <c r="AD13099" s="123">
        <v>43090</v>
      </c>
      <c r="AE13099" t="s">
        <v>12431</v>
      </c>
      <c r="AG13099">
        <v>40008270</v>
      </c>
      <c r="AL13099" t="s">
        <v>12422</v>
      </c>
      <c r="AN13099">
        <v>3411915101</v>
      </c>
      <c r="AO13099">
        <v>16</v>
      </c>
      <c r="AP13099" t="s">
        <v>12424</v>
      </c>
      <c r="AQ13099" t="s">
        <v>11408</v>
      </c>
      <c r="AR13099">
        <v>4100</v>
      </c>
      <c r="AT13099">
        <v>0</v>
      </c>
      <c r="AV13099" t="s">
        <v>27326</v>
      </c>
      <c r="AW13099">
        <v>116100</v>
      </c>
    </row>
    <row r="13100" spans="1:49" x14ac:dyDescent="0.25">
      <c r="A13100">
        <v>4100</v>
      </c>
      <c r="B13100">
        <v>30010</v>
      </c>
      <c r="C13100">
        <v>4011</v>
      </c>
      <c r="D13100">
        <v>410</v>
      </c>
      <c r="E13100" s="124" t="s">
        <v>27293</v>
      </c>
      <c r="F13100" t="str">
        <f t="shared" si="282"/>
        <v>Waldo CervantesAUTOMATED SOLUTIONS LLC</v>
      </c>
      <c r="G13100" s="150" t="str">
        <f t="shared" si="283"/>
        <v>Waldo Cervantes</v>
      </c>
      <c r="H13100" s="149" t="s">
        <v>1297</v>
      </c>
      <c r="I13100">
        <v>40001737</v>
      </c>
      <c r="K13100" t="s">
        <v>27327</v>
      </c>
      <c r="L13100" t="s">
        <v>27328</v>
      </c>
      <c r="M13100" t="s">
        <v>13169</v>
      </c>
      <c r="N13100">
        <v>28630</v>
      </c>
      <c r="Q13100" t="s">
        <v>12415</v>
      </c>
      <c r="R13100" t="s">
        <v>12416</v>
      </c>
      <c r="S13100" t="s">
        <v>27329</v>
      </c>
      <c r="U13100" t="s">
        <v>12418</v>
      </c>
      <c r="W13100">
        <v>11</v>
      </c>
      <c r="X13100">
        <v>2</v>
      </c>
      <c r="Y13100" t="s">
        <v>12419</v>
      </c>
      <c r="Z13100" t="s">
        <v>12420</v>
      </c>
      <c r="AA13100" t="s">
        <v>12421</v>
      </c>
      <c r="AB13100" t="s">
        <v>12473</v>
      </c>
      <c r="AC13100">
        <v>2</v>
      </c>
      <c r="AD13100" s="123">
        <v>39111</v>
      </c>
      <c r="AE13100" t="s">
        <v>12423</v>
      </c>
      <c r="AG13100">
        <v>40001737</v>
      </c>
      <c r="AL13100" t="s">
        <v>12473</v>
      </c>
      <c r="AN13100">
        <v>3402730531</v>
      </c>
      <c r="AO13100">
        <v>16</v>
      </c>
      <c r="AP13100" t="s">
        <v>12424</v>
      </c>
      <c r="AQ13100" t="s">
        <v>11408</v>
      </c>
      <c r="AR13100">
        <v>4100</v>
      </c>
      <c r="AT13100">
        <v>2005</v>
      </c>
      <c r="AV13100" t="s">
        <v>15311</v>
      </c>
      <c r="AW13100">
        <v>116100</v>
      </c>
    </row>
    <row r="13101" spans="1:49" x14ac:dyDescent="0.25">
      <c r="A13101">
        <v>4100</v>
      </c>
      <c r="B13101">
        <v>30010</v>
      </c>
      <c r="C13101">
        <v>4011</v>
      </c>
      <c r="D13101">
        <v>410</v>
      </c>
      <c r="E13101" s="124" t="s">
        <v>27293</v>
      </c>
      <c r="F13101" t="str">
        <f t="shared" si="282"/>
        <v>Waldo CervantesAUTOMATION TECHNOLOGY, INC.</v>
      </c>
      <c r="G13101" s="150" t="str">
        <f t="shared" si="283"/>
        <v>Waldo Cervantes</v>
      </c>
      <c r="H13101" s="149" t="s">
        <v>1303</v>
      </c>
      <c r="I13101">
        <v>40003615</v>
      </c>
      <c r="K13101" t="s">
        <v>27330</v>
      </c>
      <c r="L13101" t="s">
        <v>15008</v>
      </c>
      <c r="M13101" t="s">
        <v>13169</v>
      </c>
      <c r="N13101" t="s">
        <v>27331</v>
      </c>
      <c r="Q13101" t="s">
        <v>12415</v>
      </c>
      <c r="R13101" t="s">
        <v>12416</v>
      </c>
      <c r="S13101" t="s">
        <v>27332</v>
      </c>
      <c r="T13101">
        <v>310627</v>
      </c>
      <c r="U13101" t="s">
        <v>12418</v>
      </c>
      <c r="W13101">
        <v>11</v>
      </c>
      <c r="X13101">
        <v>2</v>
      </c>
      <c r="Y13101" t="s">
        <v>12419</v>
      </c>
      <c r="Z13101" t="s">
        <v>12420</v>
      </c>
      <c r="AA13101" t="s">
        <v>12421</v>
      </c>
      <c r="AB13101" t="s">
        <v>12422</v>
      </c>
      <c r="AC13101">
        <v>2</v>
      </c>
      <c r="AD13101" s="123">
        <v>39111</v>
      </c>
      <c r="AE13101" t="s">
        <v>12423</v>
      </c>
      <c r="AG13101">
        <v>40003615</v>
      </c>
      <c r="AL13101" t="s">
        <v>12422</v>
      </c>
      <c r="AN13101">
        <v>3402502101</v>
      </c>
      <c r="AO13101">
        <v>16</v>
      </c>
      <c r="AP13101" t="s">
        <v>12424</v>
      </c>
      <c r="AQ13101" t="s">
        <v>11408</v>
      </c>
      <c r="AR13101">
        <v>4100</v>
      </c>
      <c r="AT13101">
        <v>0</v>
      </c>
      <c r="AV13101" t="s">
        <v>27333</v>
      </c>
      <c r="AW13101">
        <v>116100</v>
      </c>
    </row>
    <row r="13102" spans="1:49" x14ac:dyDescent="0.25">
      <c r="A13102">
        <v>4100</v>
      </c>
      <c r="B13102">
        <v>30010</v>
      </c>
      <c r="C13102">
        <v>4011</v>
      </c>
      <c r="D13102">
        <v>410</v>
      </c>
      <c r="E13102" s="124" t="s">
        <v>27293</v>
      </c>
      <c r="F13102" t="str">
        <f t="shared" si="282"/>
        <v>Waldo CervantesBAKKAVOR FOODS USA, INC</v>
      </c>
      <c r="G13102" s="150" t="str">
        <f t="shared" si="283"/>
        <v>Waldo Cervantes</v>
      </c>
      <c r="H13102" s="149" t="s">
        <v>1377</v>
      </c>
      <c r="I13102">
        <v>40008602</v>
      </c>
      <c r="K13102" t="s">
        <v>27334</v>
      </c>
      <c r="L13102" t="s">
        <v>14026</v>
      </c>
      <c r="M13102" t="s">
        <v>13169</v>
      </c>
      <c r="N13102">
        <v>28273</v>
      </c>
      <c r="Q13102" t="s">
        <v>12415</v>
      </c>
      <c r="R13102" t="s">
        <v>12416</v>
      </c>
      <c r="S13102" t="s">
        <v>27335</v>
      </c>
      <c r="U13102" t="s">
        <v>12418</v>
      </c>
      <c r="W13102">
        <v>11</v>
      </c>
      <c r="X13102">
        <v>1</v>
      </c>
      <c r="Y13102" t="s">
        <v>12419</v>
      </c>
      <c r="Z13102" t="s">
        <v>12420</v>
      </c>
      <c r="AA13102" t="s">
        <v>12429</v>
      </c>
      <c r="AB13102" t="s">
        <v>12422</v>
      </c>
      <c r="AC13102">
        <v>2</v>
      </c>
      <c r="AD13102" s="123">
        <v>43542</v>
      </c>
      <c r="AE13102" t="s">
        <v>12431</v>
      </c>
      <c r="AG13102">
        <v>40008602</v>
      </c>
      <c r="AL13102" t="s">
        <v>12422</v>
      </c>
      <c r="AN13102">
        <v>3411901701</v>
      </c>
      <c r="AO13102">
        <v>16</v>
      </c>
      <c r="AP13102" t="s">
        <v>12424</v>
      </c>
      <c r="AQ13102" t="s">
        <v>11408</v>
      </c>
      <c r="AR13102">
        <v>4100</v>
      </c>
      <c r="AT13102">
        <v>0</v>
      </c>
      <c r="AV13102" t="s">
        <v>27336</v>
      </c>
      <c r="AW13102">
        <v>116100</v>
      </c>
    </row>
    <row r="13103" spans="1:49" x14ac:dyDescent="0.25">
      <c r="A13103">
        <v>4100</v>
      </c>
      <c r="B13103">
        <v>30010</v>
      </c>
      <c r="C13103">
        <v>4011</v>
      </c>
      <c r="D13103">
        <v>410</v>
      </c>
      <c r="E13103" s="124" t="s">
        <v>27293</v>
      </c>
      <c r="F13103" t="str">
        <f t="shared" si="282"/>
        <v>Waldo CervantesBALANCING SPECIALTY CO.</v>
      </c>
      <c r="G13103" s="150" t="str">
        <f t="shared" si="283"/>
        <v>Waldo Cervantes</v>
      </c>
      <c r="H13103" s="149" t="s">
        <v>1379</v>
      </c>
      <c r="I13103">
        <v>40007967</v>
      </c>
      <c r="L13103" t="s">
        <v>16980</v>
      </c>
      <c r="M13103" t="s">
        <v>13169</v>
      </c>
      <c r="O13103">
        <v>4014</v>
      </c>
      <c r="P13103">
        <v>28054</v>
      </c>
      <c r="Q13103" t="s">
        <v>12415</v>
      </c>
      <c r="R13103" t="s">
        <v>12416</v>
      </c>
      <c r="S13103" t="s">
        <v>27337</v>
      </c>
      <c r="U13103" t="s">
        <v>12418</v>
      </c>
      <c r="W13103">
        <v>11</v>
      </c>
      <c r="X13103">
        <v>1</v>
      </c>
      <c r="Y13103" t="s">
        <v>12419</v>
      </c>
      <c r="Z13103" t="s">
        <v>12420</v>
      </c>
      <c r="AA13103" t="s">
        <v>12429</v>
      </c>
      <c r="AB13103" t="s">
        <v>12430</v>
      </c>
      <c r="AC13103">
        <v>2</v>
      </c>
      <c r="AD13103" s="123">
        <v>42703</v>
      </c>
      <c r="AE13103" t="s">
        <v>12431</v>
      </c>
      <c r="AG13103">
        <v>40007967</v>
      </c>
      <c r="AL13103" t="s">
        <v>12430</v>
      </c>
      <c r="AN13103">
        <v>3407104301</v>
      </c>
      <c r="AO13103">
        <v>16</v>
      </c>
      <c r="AP13103" t="s">
        <v>12424</v>
      </c>
      <c r="AQ13103" t="s">
        <v>11408</v>
      </c>
      <c r="AR13103">
        <v>4100</v>
      </c>
      <c r="AT13103">
        <v>0</v>
      </c>
      <c r="AV13103" t="s">
        <v>27338</v>
      </c>
      <c r="AW13103">
        <v>116100</v>
      </c>
    </row>
    <row r="13104" spans="1:49" x14ac:dyDescent="0.25">
      <c r="A13104">
        <v>4100</v>
      </c>
      <c r="B13104">
        <v>30010</v>
      </c>
      <c r="C13104">
        <v>4011</v>
      </c>
      <c r="D13104">
        <v>410</v>
      </c>
      <c r="E13104" s="124" t="s">
        <v>27293</v>
      </c>
      <c r="F13104" t="str">
        <f t="shared" si="282"/>
        <v>Waldo CervantesBALL METAL BEVERAGE CONTAINER CORP</v>
      </c>
      <c r="G13104" s="150" t="str">
        <f t="shared" si="283"/>
        <v>Waldo Cervantes</v>
      </c>
      <c r="H13104" s="149" t="s">
        <v>1388</v>
      </c>
      <c r="I13104">
        <v>40007026</v>
      </c>
      <c r="K13104" t="s">
        <v>27339</v>
      </c>
      <c r="L13104" t="s">
        <v>15803</v>
      </c>
      <c r="M13104" t="s">
        <v>16547</v>
      </c>
      <c r="N13104" t="s">
        <v>27340</v>
      </c>
      <c r="Q13104" t="s">
        <v>12415</v>
      </c>
      <c r="R13104" t="s">
        <v>12416</v>
      </c>
      <c r="S13104" t="s">
        <v>27341</v>
      </c>
      <c r="U13104" t="s">
        <v>12418</v>
      </c>
      <c r="W13104">
        <v>11</v>
      </c>
      <c r="X13104">
        <v>1</v>
      </c>
      <c r="Y13104" t="s">
        <v>12419</v>
      </c>
      <c r="Z13104" t="s">
        <v>14482</v>
      </c>
      <c r="AB13104" t="s">
        <v>12473</v>
      </c>
      <c r="AC13104">
        <v>2</v>
      </c>
      <c r="AD13104" s="123">
        <v>41346</v>
      </c>
      <c r="AE13104" t="s">
        <v>12431</v>
      </c>
      <c r="AG13104">
        <v>40007026</v>
      </c>
      <c r="AL13104" t="s">
        <v>12473</v>
      </c>
      <c r="AN13104">
        <v>4752001201</v>
      </c>
      <c r="AO13104">
        <v>16</v>
      </c>
      <c r="AP13104" t="s">
        <v>12424</v>
      </c>
      <c r="AQ13104" t="s">
        <v>11408</v>
      </c>
      <c r="AR13104">
        <v>4100</v>
      </c>
      <c r="AT13104">
        <v>0</v>
      </c>
      <c r="AV13104" t="s">
        <v>14629</v>
      </c>
      <c r="AW13104">
        <v>116100</v>
      </c>
    </row>
    <row r="13105" spans="1:49" x14ac:dyDescent="0.25">
      <c r="A13105">
        <v>4100</v>
      </c>
      <c r="B13105">
        <v>30010</v>
      </c>
      <c r="C13105">
        <v>4011</v>
      </c>
      <c r="D13105">
        <v>410</v>
      </c>
      <c r="E13105" s="124" t="s">
        <v>27293</v>
      </c>
      <c r="F13105" t="str">
        <f t="shared" si="282"/>
        <v>Waldo CervantesBARNHARDT MFG COMPANY</v>
      </c>
      <c r="G13105" s="150" t="str">
        <f t="shared" si="283"/>
        <v>Waldo Cervantes</v>
      </c>
      <c r="H13105" s="149" t="s">
        <v>1408</v>
      </c>
      <c r="I13105">
        <v>40006751</v>
      </c>
      <c r="L13105" t="s">
        <v>14026</v>
      </c>
      <c r="M13105" t="s">
        <v>13169</v>
      </c>
      <c r="O13105">
        <v>34276</v>
      </c>
      <c r="P13105">
        <v>28234</v>
      </c>
      <c r="Q13105" t="s">
        <v>12415</v>
      </c>
      <c r="R13105" t="s">
        <v>12416</v>
      </c>
      <c r="S13105" t="s">
        <v>27342</v>
      </c>
      <c r="U13105" t="s">
        <v>12418</v>
      </c>
      <c r="W13105">
        <v>11</v>
      </c>
      <c r="X13105">
        <v>1</v>
      </c>
      <c r="Y13105" t="s">
        <v>12419</v>
      </c>
      <c r="Z13105" t="s">
        <v>12420</v>
      </c>
      <c r="AA13105" t="s">
        <v>12429</v>
      </c>
      <c r="AB13105" t="s">
        <v>12422</v>
      </c>
      <c r="AC13105">
        <v>2</v>
      </c>
      <c r="AD13105" s="123">
        <v>40947</v>
      </c>
      <c r="AE13105" t="s">
        <v>12431</v>
      </c>
      <c r="AG13105">
        <v>40006751</v>
      </c>
      <c r="AL13105" t="s">
        <v>12422</v>
      </c>
      <c r="AN13105">
        <v>3411901701</v>
      </c>
      <c r="AO13105">
        <v>16</v>
      </c>
      <c r="AP13105" t="s">
        <v>12424</v>
      </c>
      <c r="AQ13105" t="s">
        <v>11408</v>
      </c>
      <c r="AR13105">
        <v>4100</v>
      </c>
      <c r="AS13105" t="s">
        <v>12491</v>
      </c>
      <c r="AT13105">
        <v>0</v>
      </c>
      <c r="AV13105" t="s">
        <v>27343</v>
      </c>
      <c r="AW13105">
        <v>116100</v>
      </c>
    </row>
    <row r="13106" spans="1:49" x14ac:dyDescent="0.25">
      <c r="A13106">
        <v>4100</v>
      </c>
      <c r="B13106">
        <v>30010</v>
      </c>
      <c r="C13106">
        <v>4011</v>
      </c>
      <c r="D13106">
        <v>410</v>
      </c>
      <c r="E13106" s="124" t="s">
        <v>27293</v>
      </c>
      <c r="F13106" t="str">
        <f t="shared" si="282"/>
        <v>Waldo CervantesBELK INC.</v>
      </c>
      <c r="G13106" s="150" t="str">
        <f t="shared" si="283"/>
        <v>Waldo Cervantes</v>
      </c>
      <c r="H13106" s="149" t="s">
        <v>1575</v>
      </c>
      <c r="I13106">
        <v>40007443</v>
      </c>
      <c r="K13106" t="s">
        <v>27344</v>
      </c>
      <c r="L13106" t="s">
        <v>15925</v>
      </c>
      <c r="M13106" t="s">
        <v>13169</v>
      </c>
      <c r="N13106">
        <v>28134</v>
      </c>
      <c r="Q13106" t="s">
        <v>12415</v>
      </c>
      <c r="R13106" t="s">
        <v>12416</v>
      </c>
      <c r="S13106" t="s">
        <v>27345</v>
      </c>
      <c r="U13106" t="s">
        <v>12418</v>
      </c>
      <c r="W13106">
        <v>11</v>
      </c>
      <c r="X13106">
        <v>1</v>
      </c>
      <c r="Y13106" t="s">
        <v>12419</v>
      </c>
      <c r="Z13106" t="s">
        <v>12420</v>
      </c>
      <c r="AA13106" t="s">
        <v>12485</v>
      </c>
      <c r="AB13106" t="s">
        <v>12422</v>
      </c>
      <c r="AC13106">
        <v>2</v>
      </c>
      <c r="AD13106" s="123">
        <v>41934</v>
      </c>
      <c r="AE13106" t="s">
        <v>12528</v>
      </c>
      <c r="AG13106">
        <v>40007443</v>
      </c>
      <c r="AL13106" t="s">
        <v>12422</v>
      </c>
      <c r="AN13106">
        <v>3411915101</v>
      </c>
      <c r="AO13106">
        <v>16</v>
      </c>
      <c r="AP13106" t="s">
        <v>12424</v>
      </c>
      <c r="AQ13106" t="s">
        <v>11408</v>
      </c>
      <c r="AR13106">
        <v>4100</v>
      </c>
      <c r="AT13106">
        <v>0</v>
      </c>
      <c r="AV13106" t="s">
        <v>1575</v>
      </c>
      <c r="AW13106">
        <v>116100</v>
      </c>
    </row>
    <row r="13107" spans="1:49" x14ac:dyDescent="0.25">
      <c r="A13107">
        <v>4100</v>
      </c>
      <c r="B13107">
        <v>30010</v>
      </c>
      <c r="C13107">
        <v>4011</v>
      </c>
      <c r="D13107">
        <v>410</v>
      </c>
      <c r="E13107" s="124" t="s">
        <v>27293</v>
      </c>
      <c r="F13107" t="str">
        <f t="shared" si="282"/>
        <v>Waldo CervantesBELT POWER</v>
      </c>
      <c r="G13107" s="150" t="str">
        <f t="shared" si="283"/>
        <v>Waldo Cervantes</v>
      </c>
      <c r="H13107" s="149" t="s">
        <v>1588</v>
      </c>
      <c r="I13107">
        <v>40007978</v>
      </c>
      <c r="K13107" t="s">
        <v>14092</v>
      </c>
      <c r="L13107" t="s">
        <v>14093</v>
      </c>
      <c r="M13107" t="s">
        <v>12692</v>
      </c>
      <c r="N13107">
        <v>30066</v>
      </c>
      <c r="Q13107" t="s">
        <v>12415</v>
      </c>
      <c r="R13107" t="s">
        <v>12416</v>
      </c>
      <c r="U13107" t="s">
        <v>12418</v>
      </c>
      <c r="W13107">
        <v>11</v>
      </c>
      <c r="X13107">
        <v>2</v>
      </c>
      <c r="Y13107" t="s">
        <v>12472</v>
      </c>
      <c r="Z13107" t="s">
        <v>12420</v>
      </c>
      <c r="AA13107" t="s">
        <v>12429</v>
      </c>
      <c r="AB13107" t="s">
        <v>12422</v>
      </c>
      <c r="AC13107">
        <v>2</v>
      </c>
      <c r="AD13107" s="123">
        <v>42725</v>
      </c>
      <c r="AE13107" t="s">
        <v>12431</v>
      </c>
      <c r="AG13107">
        <v>40007978</v>
      </c>
      <c r="AL13107" t="s">
        <v>12422</v>
      </c>
      <c r="AN13107">
        <v>1106707901</v>
      </c>
      <c r="AO13107">
        <v>16</v>
      </c>
      <c r="AP13107" t="s">
        <v>12424</v>
      </c>
      <c r="AQ13107" t="s">
        <v>11408</v>
      </c>
      <c r="AR13107">
        <v>4100</v>
      </c>
      <c r="AT13107">
        <v>0</v>
      </c>
      <c r="AV13107" t="s">
        <v>1588</v>
      </c>
      <c r="AW13107">
        <v>116100</v>
      </c>
    </row>
    <row r="13108" spans="1:49" x14ac:dyDescent="0.25">
      <c r="A13108">
        <v>4100</v>
      </c>
      <c r="B13108">
        <v>30010</v>
      </c>
      <c r="C13108">
        <v>4011</v>
      </c>
      <c r="D13108">
        <v>417</v>
      </c>
      <c r="E13108" s="124" t="s">
        <v>27293</v>
      </c>
      <c r="F13108" t="str">
        <f t="shared" si="282"/>
        <v>Waldo CervantesBELT POWER LLC - CHARLOTTE</v>
      </c>
      <c r="G13108" s="150" t="str">
        <f t="shared" si="283"/>
        <v>Waldo Cervantes</v>
      </c>
      <c r="H13108" s="149" t="s">
        <v>1591</v>
      </c>
      <c r="I13108">
        <v>40002771</v>
      </c>
      <c r="K13108" t="s">
        <v>14092</v>
      </c>
      <c r="L13108" t="s">
        <v>14093</v>
      </c>
      <c r="M13108" t="s">
        <v>12692</v>
      </c>
      <c r="N13108">
        <v>30066</v>
      </c>
      <c r="Q13108" t="s">
        <v>12415</v>
      </c>
      <c r="R13108" t="s">
        <v>12416</v>
      </c>
      <c r="S13108" t="s">
        <v>27346</v>
      </c>
      <c r="U13108" t="s">
        <v>12418</v>
      </c>
      <c r="W13108">
        <v>11</v>
      </c>
      <c r="X13108">
        <v>2</v>
      </c>
      <c r="Y13108" t="s">
        <v>12472</v>
      </c>
      <c r="Z13108" t="s">
        <v>12420</v>
      </c>
      <c r="AA13108" t="s">
        <v>12421</v>
      </c>
      <c r="AB13108" t="s">
        <v>12422</v>
      </c>
      <c r="AC13108">
        <v>2</v>
      </c>
      <c r="AD13108" s="123">
        <v>39111</v>
      </c>
      <c r="AE13108" t="s">
        <v>12423</v>
      </c>
      <c r="AG13108">
        <v>40002771</v>
      </c>
      <c r="AL13108" t="s">
        <v>12422</v>
      </c>
      <c r="AN13108">
        <v>1106707901</v>
      </c>
      <c r="AO13108">
        <v>16</v>
      </c>
      <c r="AP13108" t="s">
        <v>12424</v>
      </c>
      <c r="AQ13108" t="s">
        <v>11408</v>
      </c>
      <c r="AR13108">
        <v>4100</v>
      </c>
      <c r="AT13108">
        <v>0</v>
      </c>
      <c r="AV13108" t="s">
        <v>1588</v>
      </c>
      <c r="AW13108">
        <v>116100</v>
      </c>
    </row>
    <row r="13109" spans="1:49" x14ac:dyDescent="0.25">
      <c r="A13109">
        <v>4100</v>
      </c>
      <c r="B13109">
        <v>30010</v>
      </c>
      <c r="C13109">
        <v>4011</v>
      </c>
      <c r="D13109">
        <v>410</v>
      </c>
      <c r="E13109" s="124" t="s">
        <v>27293</v>
      </c>
      <c r="F13109" t="str">
        <f t="shared" si="282"/>
        <v>Waldo CervantesBELT SHOP INC.</v>
      </c>
      <c r="G13109" s="150" t="str">
        <f t="shared" si="283"/>
        <v>Waldo Cervantes</v>
      </c>
      <c r="H13109" s="149" t="s">
        <v>1612</v>
      </c>
      <c r="I13109">
        <v>40007718</v>
      </c>
      <c r="K13109" t="s">
        <v>24641</v>
      </c>
      <c r="L13109" t="s">
        <v>16980</v>
      </c>
      <c r="M13109" t="s">
        <v>13169</v>
      </c>
      <c r="N13109">
        <v>28052</v>
      </c>
      <c r="Q13109" t="s">
        <v>12415</v>
      </c>
      <c r="R13109" t="s">
        <v>12416</v>
      </c>
      <c r="S13109" t="s">
        <v>27347</v>
      </c>
      <c r="U13109" t="s">
        <v>12418</v>
      </c>
      <c r="W13109">
        <v>11</v>
      </c>
      <c r="X13109">
        <v>2</v>
      </c>
      <c r="Y13109" t="s">
        <v>12419</v>
      </c>
      <c r="Z13109" t="s">
        <v>12420</v>
      </c>
      <c r="AA13109" t="s">
        <v>12429</v>
      </c>
      <c r="AB13109" t="s">
        <v>12422</v>
      </c>
      <c r="AC13109">
        <v>2</v>
      </c>
      <c r="AD13109" s="123">
        <v>42311</v>
      </c>
      <c r="AE13109" t="s">
        <v>12431</v>
      </c>
      <c r="AG13109">
        <v>40007718</v>
      </c>
      <c r="AL13109" t="s">
        <v>12422</v>
      </c>
      <c r="AN13109">
        <v>3407104301</v>
      </c>
      <c r="AO13109">
        <v>16</v>
      </c>
      <c r="AP13109" t="s">
        <v>12424</v>
      </c>
      <c r="AQ13109" t="s">
        <v>11408</v>
      </c>
      <c r="AR13109">
        <v>4100</v>
      </c>
      <c r="AT13109">
        <v>0</v>
      </c>
      <c r="AV13109" t="s">
        <v>1611</v>
      </c>
      <c r="AW13109">
        <v>116100</v>
      </c>
    </row>
    <row r="13110" spans="1:49" x14ac:dyDescent="0.25">
      <c r="A13110">
        <v>4100</v>
      </c>
      <c r="B13110">
        <v>30010</v>
      </c>
      <c r="C13110">
        <v>4011</v>
      </c>
      <c r="D13110">
        <v>410</v>
      </c>
      <c r="E13110" s="124" t="s">
        <v>27293</v>
      </c>
      <c r="F13110" t="str">
        <f t="shared" si="282"/>
        <v>Waldo CervantesBELTSERVICE CORP.</v>
      </c>
      <c r="G13110" s="150" t="str">
        <f t="shared" si="283"/>
        <v>Waldo Cervantes</v>
      </c>
      <c r="H13110" s="149" t="s">
        <v>1629</v>
      </c>
      <c r="I13110">
        <v>40000176</v>
      </c>
      <c r="K13110" t="s">
        <v>27348</v>
      </c>
      <c r="L13110" t="s">
        <v>13168</v>
      </c>
      <c r="M13110" t="s">
        <v>13169</v>
      </c>
      <c r="N13110" t="s">
        <v>27349</v>
      </c>
      <c r="Q13110" t="s">
        <v>12415</v>
      </c>
      <c r="R13110" t="s">
        <v>12416</v>
      </c>
      <c r="S13110" t="s">
        <v>27350</v>
      </c>
      <c r="U13110" t="s">
        <v>12418</v>
      </c>
      <c r="V13110">
        <v>278</v>
      </c>
      <c r="W13110">
        <v>11</v>
      </c>
      <c r="X13110">
        <v>2</v>
      </c>
      <c r="Y13110" t="s">
        <v>12419</v>
      </c>
      <c r="Z13110" t="s">
        <v>12420</v>
      </c>
      <c r="AA13110" t="s">
        <v>12421</v>
      </c>
      <c r="AB13110" t="s">
        <v>12422</v>
      </c>
      <c r="AC13110">
        <v>2</v>
      </c>
      <c r="AD13110" s="123">
        <v>39111</v>
      </c>
      <c r="AE13110" t="s">
        <v>12423</v>
      </c>
      <c r="AG13110">
        <v>40000176</v>
      </c>
      <c r="AL13110" t="s">
        <v>12422</v>
      </c>
      <c r="AN13110">
        <v>3411915001</v>
      </c>
      <c r="AO13110">
        <v>16</v>
      </c>
      <c r="AP13110" t="s">
        <v>12424</v>
      </c>
      <c r="AQ13110" t="s">
        <v>11408</v>
      </c>
      <c r="AR13110">
        <v>4100</v>
      </c>
      <c r="AS13110" t="s">
        <v>12491</v>
      </c>
      <c r="AT13110">
        <v>2005</v>
      </c>
      <c r="AV13110" t="s">
        <v>22795</v>
      </c>
      <c r="AW13110">
        <v>116100</v>
      </c>
    </row>
    <row r="13111" spans="1:49" x14ac:dyDescent="0.25">
      <c r="A13111">
        <v>4100</v>
      </c>
      <c r="B13111">
        <v>30010</v>
      </c>
      <c r="C13111">
        <v>4011</v>
      </c>
      <c r="D13111">
        <v>410</v>
      </c>
      <c r="E13111" s="124" t="s">
        <v>27293</v>
      </c>
      <c r="F13111" t="str">
        <f t="shared" si="282"/>
        <v>Waldo CervantesBILLY GRAHAM EVANGELISTIC ASSOC</v>
      </c>
      <c r="G13111" s="150" t="str">
        <f t="shared" si="283"/>
        <v>Waldo Cervantes</v>
      </c>
      <c r="H13111" s="149" t="s">
        <v>1693</v>
      </c>
      <c r="I13111">
        <v>40005781</v>
      </c>
      <c r="L13111" t="s">
        <v>14026</v>
      </c>
      <c r="M13111" t="s">
        <v>13169</v>
      </c>
      <c r="O13111">
        <v>668129</v>
      </c>
      <c r="P13111" t="s">
        <v>27351</v>
      </c>
      <c r="Q13111" t="s">
        <v>12415</v>
      </c>
      <c r="R13111" t="s">
        <v>12416</v>
      </c>
      <c r="S13111" t="s">
        <v>27352</v>
      </c>
      <c r="U13111" t="s">
        <v>12418</v>
      </c>
      <c r="W13111">
        <v>11</v>
      </c>
      <c r="X13111">
        <v>1</v>
      </c>
      <c r="Y13111" t="s">
        <v>12419</v>
      </c>
      <c r="Z13111" t="s">
        <v>12420</v>
      </c>
      <c r="AA13111" t="s">
        <v>12485</v>
      </c>
      <c r="AB13111" t="s">
        <v>12422</v>
      </c>
      <c r="AC13111">
        <v>2</v>
      </c>
      <c r="AD13111" s="123">
        <v>39965</v>
      </c>
      <c r="AE13111" t="s">
        <v>12528</v>
      </c>
      <c r="AG13111">
        <v>40005781</v>
      </c>
      <c r="AL13111" t="s">
        <v>12422</v>
      </c>
      <c r="AN13111">
        <v>3411901701</v>
      </c>
      <c r="AO13111">
        <v>16</v>
      </c>
      <c r="AP13111" t="s">
        <v>12424</v>
      </c>
      <c r="AQ13111" t="s">
        <v>11408</v>
      </c>
      <c r="AR13111">
        <v>4100</v>
      </c>
      <c r="AT13111">
        <v>0</v>
      </c>
      <c r="AV13111" t="s">
        <v>27353</v>
      </c>
      <c r="AW13111">
        <v>116100</v>
      </c>
    </row>
    <row r="13112" spans="1:49" x14ac:dyDescent="0.25">
      <c r="A13112">
        <v>4100</v>
      </c>
      <c r="B13112">
        <v>30010</v>
      </c>
      <c r="C13112">
        <v>4011</v>
      </c>
      <c r="D13112">
        <v>410</v>
      </c>
      <c r="E13112" s="124" t="s">
        <v>27293</v>
      </c>
      <c r="F13112" t="str">
        <f t="shared" si="282"/>
        <v>Waldo CervantesBIMBO BAKERIES USA</v>
      </c>
      <c r="G13112" s="150" t="str">
        <f t="shared" si="283"/>
        <v>Waldo Cervantes</v>
      </c>
      <c r="H13112" s="149" t="s">
        <v>1698</v>
      </c>
      <c r="I13112">
        <v>40008620</v>
      </c>
      <c r="L13112" t="s">
        <v>12739</v>
      </c>
      <c r="M13112" t="s">
        <v>12494</v>
      </c>
      <c r="O13112">
        <v>901029</v>
      </c>
      <c r="P13112" t="s">
        <v>21286</v>
      </c>
      <c r="Q13112" t="s">
        <v>12415</v>
      </c>
      <c r="R13112" t="s">
        <v>12416</v>
      </c>
      <c r="U13112" t="s">
        <v>12418</v>
      </c>
      <c r="V13112">
        <v>284</v>
      </c>
      <c r="W13112">
        <v>11</v>
      </c>
      <c r="X13112">
        <v>1</v>
      </c>
      <c r="Y13112" t="s">
        <v>12419</v>
      </c>
      <c r="Z13112" t="s">
        <v>12420</v>
      </c>
      <c r="AA13112" t="s">
        <v>12429</v>
      </c>
      <c r="AB13112" t="s">
        <v>12422</v>
      </c>
      <c r="AC13112">
        <v>2</v>
      </c>
      <c r="AD13112" s="123">
        <v>43581</v>
      </c>
      <c r="AE13112" t="s">
        <v>12431</v>
      </c>
      <c r="AG13112">
        <v>40008620</v>
      </c>
      <c r="AL13112" t="s">
        <v>12422</v>
      </c>
      <c r="AN13112">
        <v>4443910901</v>
      </c>
      <c r="AO13112">
        <v>16</v>
      </c>
      <c r="AP13112" t="s">
        <v>12424</v>
      </c>
      <c r="AQ13112" t="s">
        <v>11408</v>
      </c>
      <c r="AR13112">
        <v>4100</v>
      </c>
      <c r="AT13112">
        <v>0</v>
      </c>
      <c r="AV13112" t="s">
        <v>18605</v>
      </c>
      <c r="AW13112">
        <v>116100</v>
      </c>
    </row>
    <row r="13113" spans="1:49" x14ac:dyDescent="0.25">
      <c r="A13113">
        <v>4100</v>
      </c>
      <c r="B13113">
        <v>30010</v>
      </c>
      <c r="C13113">
        <v>4011</v>
      </c>
      <c r="D13113">
        <v>410</v>
      </c>
      <c r="E13113" s="124" t="s">
        <v>27293</v>
      </c>
      <c r="F13113" t="str">
        <f t="shared" si="282"/>
        <v>Waldo CervantesBLUM INC</v>
      </c>
      <c r="G13113" s="150" t="str">
        <f t="shared" si="283"/>
        <v>Waldo Cervantes</v>
      </c>
      <c r="H13113" s="149" t="s">
        <v>1749</v>
      </c>
      <c r="I13113">
        <v>40005328</v>
      </c>
      <c r="J13113" t="s">
        <v>27354</v>
      </c>
      <c r="K13113" t="s">
        <v>27355</v>
      </c>
      <c r="L13113" t="s">
        <v>27356</v>
      </c>
      <c r="M13113" t="s">
        <v>13169</v>
      </c>
      <c r="N13113">
        <v>28164</v>
      </c>
      <c r="Q13113" t="s">
        <v>12415</v>
      </c>
      <c r="R13113" t="s">
        <v>12416</v>
      </c>
      <c r="S13113" t="s">
        <v>27357</v>
      </c>
      <c r="U13113" t="s">
        <v>12418</v>
      </c>
      <c r="W13113">
        <v>11</v>
      </c>
      <c r="X13113">
        <v>1</v>
      </c>
      <c r="Y13113" t="s">
        <v>12419</v>
      </c>
      <c r="Z13113" t="s">
        <v>12420</v>
      </c>
      <c r="AA13113" t="s">
        <v>12429</v>
      </c>
      <c r="AB13113" t="s">
        <v>12422</v>
      </c>
      <c r="AC13113">
        <v>2</v>
      </c>
      <c r="AD13113" s="123">
        <v>39443</v>
      </c>
      <c r="AE13113" t="s">
        <v>12538</v>
      </c>
      <c r="AG13113">
        <v>40005328</v>
      </c>
      <c r="AL13113" t="s">
        <v>12422</v>
      </c>
      <c r="AN13113">
        <v>3407123421</v>
      </c>
      <c r="AO13113">
        <v>16</v>
      </c>
      <c r="AP13113" t="s">
        <v>12424</v>
      </c>
      <c r="AQ13113" t="s">
        <v>11408</v>
      </c>
      <c r="AR13113">
        <v>4100</v>
      </c>
      <c r="AT13113">
        <v>0</v>
      </c>
      <c r="AV13113" t="s">
        <v>1749</v>
      </c>
      <c r="AW13113">
        <v>116100</v>
      </c>
    </row>
    <row r="13114" spans="1:49" x14ac:dyDescent="0.25">
      <c r="A13114">
        <v>4100</v>
      </c>
      <c r="B13114">
        <v>30010</v>
      </c>
      <c r="C13114">
        <v>4011</v>
      </c>
      <c r="D13114">
        <v>410</v>
      </c>
      <c r="E13114" s="124" t="s">
        <v>27293</v>
      </c>
      <c r="F13114" t="str">
        <f t="shared" si="282"/>
        <v>Waldo CervantesCAP CARPET INC.</v>
      </c>
      <c r="G13114" s="150" t="str">
        <f t="shared" si="283"/>
        <v>Waldo Cervantes</v>
      </c>
      <c r="H13114" s="149" t="s">
        <v>2054</v>
      </c>
      <c r="I13114">
        <v>40007862</v>
      </c>
      <c r="K13114" t="s">
        <v>27358</v>
      </c>
      <c r="L13114" t="s">
        <v>13998</v>
      </c>
      <c r="M13114" t="s">
        <v>13999</v>
      </c>
      <c r="N13114">
        <v>67209</v>
      </c>
      <c r="Q13114" t="s">
        <v>12415</v>
      </c>
      <c r="R13114" t="s">
        <v>12416</v>
      </c>
      <c r="S13114" t="s">
        <v>27359</v>
      </c>
      <c r="U13114" t="s">
        <v>12418</v>
      </c>
      <c r="W13114">
        <v>11</v>
      </c>
      <c r="X13114">
        <v>1</v>
      </c>
      <c r="Y13114" t="s">
        <v>12419</v>
      </c>
      <c r="Z13114" t="s">
        <v>12420</v>
      </c>
      <c r="AA13114" t="s">
        <v>14498</v>
      </c>
      <c r="AB13114" t="s">
        <v>12430</v>
      </c>
      <c r="AC13114">
        <v>2</v>
      </c>
      <c r="AD13114" s="123">
        <v>42517</v>
      </c>
      <c r="AE13114" t="s">
        <v>12431</v>
      </c>
      <c r="AG13114">
        <v>40007862</v>
      </c>
      <c r="AL13114" t="s">
        <v>12430</v>
      </c>
      <c r="AN13114">
        <v>1717308601</v>
      </c>
      <c r="AO13114">
        <v>16</v>
      </c>
      <c r="AP13114" t="s">
        <v>12424</v>
      </c>
      <c r="AQ13114" t="s">
        <v>11408</v>
      </c>
      <c r="AR13114">
        <v>4100</v>
      </c>
      <c r="AT13114">
        <v>0</v>
      </c>
      <c r="AV13114" t="s">
        <v>27360</v>
      </c>
      <c r="AW13114">
        <v>116100</v>
      </c>
    </row>
    <row r="13115" spans="1:49" x14ac:dyDescent="0.25">
      <c r="A13115">
        <v>4100</v>
      </c>
      <c r="B13115">
        <v>30010</v>
      </c>
      <c r="C13115">
        <v>4011</v>
      </c>
      <c r="D13115">
        <v>410</v>
      </c>
      <c r="E13115" s="124" t="s">
        <v>27293</v>
      </c>
      <c r="F13115" t="str">
        <f t="shared" si="282"/>
        <v>Waldo CervantesCAROLINA FOODS, INC.</v>
      </c>
      <c r="G13115" s="150" t="str">
        <f t="shared" si="283"/>
        <v>Waldo Cervantes</v>
      </c>
      <c r="H13115" s="149" t="s">
        <v>2096</v>
      </c>
      <c r="I13115">
        <v>40002446</v>
      </c>
      <c r="K13115" t="s">
        <v>27361</v>
      </c>
      <c r="L13115" t="s">
        <v>14026</v>
      </c>
      <c r="M13115" t="s">
        <v>13169</v>
      </c>
      <c r="N13115" t="s">
        <v>27362</v>
      </c>
      <c r="Q13115" t="s">
        <v>12415</v>
      </c>
      <c r="R13115" t="s">
        <v>12416</v>
      </c>
      <c r="S13115" t="s">
        <v>27363</v>
      </c>
      <c r="U13115" t="s">
        <v>12418</v>
      </c>
      <c r="W13115">
        <v>11</v>
      </c>
      <c r="X13115">
        <v>1</v>
      </c>
      <c r="Y13115" t="s">
        <v>12419</v>
      </c>
      <c r="Z13115" t="s">
        <v>12420</v>
      </c>
      <c r="AA13115" t="s">
        <v>12421</v>
      </c>
      <c r="AB13115" t="s">
        <v>12422</v>
      </c>
      <c r="AC13115">
        <v>2</v>
      </c>
      <c r="AD13115" s="123">
        <v>39111</v>
      </c>
      <c r="AE13115" t="s">
        <v>12423</v>
      </c>
      <c r="AG13115">
        <v>40002446</v>
      </c>
      <c r="AL13115" t="s">
        <v>12422</v>
      </c>
      <c r="AN13115">
        <v>3411901701</v>
      </c>
      <c r="AO13115">
        <v>16</v>
      </c>
      <c r="AP13115" t="s">
        <v>12424</v>
      </c>
      <c r="AQ13115" t="s">
        <v>11408</v>
      </c>
      <c r="AR13115">
        <v>4100</v>
      </c>
      <c r="AT13115">
        <v>0</v>
      </c>
      <c r="AV13115" t="s">
        <v>27364</v>
      </c>
      <c r="AW13115">
        <v>116100</v>
      </c>
    </row>
    <row r="13116" spans="1:49" x14ac:dyDescent="0.25">
      <c r="A13116">
        <v>4100</v>
      </c>
      <c r="B13116">
        <v>30010</v>
      </c>
      <c r="C13116">
        <v>4011</v>
      </c>
      <c r="D13116">
        <v>416</v>
      </c>
      <c r="E13116" s="124" t="s">
        <v>27293</v>
      </c>
      <c r="F13116" t="str">
        <f t="shared" si="282"/>
        <v>Waldo CervantesCARPENTER COMPANY - ALTOONA</v>
      </c>
      <c r="G13116" s="150" t="str">
        <f t="shared" si="283"/>
        <v>Waldo Cervantes</v>
      </c>
      <c r="H13116" s="149" t="s">
        <v>2108</v>
      </c>
      <c r="I13116">
        <v>40003244</v>
      </c>
      <c r="K13116" t="s">
        <v>27365</v>
      </c>
      <c r="L13116" t="s">
        <v>20644</v>
      </c>
      <c r="M13116" t="s">
        <v>12560</v>
      </c>
      <c r="N13116" t="s">
        <v>27366</v>
      </c>
      <c r="Q13116" t="s">
        <v>12415</v>
      </c>
      <c r="R13116" t="s">
        <v>12416</v>
      </c>
      <c r="S13116" t="s">
        <v>27367</v>
      </c>
      <c r="U13116" t="s">
        <v>12418</v>
      </c>
      <c r="W13116">
        <v>11</v>
      </c>
      <c r="X13116">
        <v>1</v>
      </c>
      <c r="Y13116" t="s">
        <v>12419</v>
      </c>
      <c r="Z13116" t="s">
        <v>12420</v>
      </c>
      <c r="AA13116" t="s">
        <v>12421</v>
      </c>
      <c r="AB13116" t="s">
        <v>12422</v>
      </c>
      <c r="AC13116">
        <v>2</v>
      </c>
      <c r="AD13116" s="123">
        <v>39111</v>
      </c>
      <c r="AE13116" t="s">
        <v>12423</v>
      </c>
      <c r="AG13116">
        <v>40003244</v>
      </c>
      <c r="AL13116" t="s">
        <v>12422</v>
      </c>
      <c r="AN13116">
        <v>3901300501</v>
      </c>
      <c r="AO13116">
        <v>16</v>
      </c>
      <c r="AP13116" t="s">
        <v>12424</v>
      </c>
      <c r="AQ13116" t="s">
        <v>11408</v>
      </c>
      <c r="AR13116">
        <v>4100</v>
      </c>
      <c r="AS13116" t="s">
        <v>12491</v>
      </c>
      <c r="AT13116">
        <v>2005</v>
      </c>
      <c r="AV13116" t="s">
        <v>14719</v>
      </c>
      <c r="AW13116">
        <v>116100</v>
      </c>
    </row>
    <row r="13117" spans="1:49" x14ac:dyDescent="0.25">
      <c r="A13117">
        <v>4100</v>
      </c>
      <c r="B13117">
        <v>30010</v>
      </c>
      <c r="C13117">
        <v>4011</v>
      </c>
      <c r="D13117">
        <v>410</v>
      </c>
      <c r="E13117" s="124" t="s">
        <v>27293</v>
      </c>
      <c r="F13117" t="str">
        <f t="shared" si="282"/>
        <v>Waldo CervantesCARPENTER COMPANY - CONOVER</v>
      </c>
      <c r="G13117" s="150" t="str">
        <f t="shared" si="283"/>
        <v>Waldo Cervantes</v>
      </c>
      <c r="H13117" s="149" t="s">
        <v>2109</v>
      </c>
      <c r="I13117">
        <v>40000186</v>
      </c>
      <c r="K13117" t="s">
        <v>27368</v>
      </c>
      <c r="L13117" t="s">
        <v>20735</v>
      </c>
      <c r="M13117" t="s">
        <v>13169</v>
      </c>
      <c r="N13117" t="s">
        <v>27369</v>
      </c>
      <c r="Q13117" t="s">
        <v>12415</v>
      </c>
      <c r="R13117" t="s">
        <v>12416</v>
      </c>
      <c r="S13117" t="s">
        <v>27370</v>
      </c>
      <c r="U13117" t="s">
        <v>12418</v>
      </c>
      <c r="W13117">
        <v>11</v>
      </c>
      <c r="X13117">
        <v>1</v>
      </c>
      <c r="Y13117" t="s">
        <v>12419</v>
      </c>
      <c r="Z13117" t="s">
        <v>12420</v>
      </c>
      <c r="AA13117" t="s">
        <v>12421</v>
      </c>
      <c r="AB13117" t="s">
        <v>12422</v>
      </c>
      <c r="AC13117">
        <v>2</v>
      </c>
      <c r="AD13117" s="123">
        <v>39111</v>
      </c>
      <c r="AE13117" t="s">
        <v>12423</v>
      </c>
      <c r="AG13117">
        <v>40000186</v>
      </c>
      <c r="AL13117" t="s">
        <v>12422</v>
      </c>
      <c r="AN13117">
        <v>3403514701</v>
      </c>
      <c r="AO13117">
        <v>16</v>
      </c>
      <c r="AP13117" t="s">
        <v>12424</v>
      </c>
      <c r="AQ13117" t="s">
        <v>11408</v>
      </c>
      <c r="AR13117">
        <v>4100</v>
      </c>
      <c r="AS13117" t="s">
        <v>12491</v>
      </c>
      <c r="AT13117">
        <v>2005</v>
      </c>
      <c r="AV13117" t="s">
        <v>14719</v>
      </c>
      <c r="AW13117">
        <v>116100</v>
      </c>
    </row>
    <row r="13118" spans="1:49" x14ac:dyDescent="0.25">
      <c r="A13118">
        <v>4100</v>
      </c>
      <c r="B13118">
        <v>30010</v>
      </c>
      <c r="C13118">
        <v>4011</v>
      </c>
      <c r="D13118">
        <v>410</v>
      </c>
      <c r="E13118" s="124" t="s">
        <v>27293</v>
      </c>
      <c r="F13118" t="str">
        <f t="shared" si="282"/>
        <v>Waldo CervantesCARPENTER COMPANY - DALLAS</v>
      </c>
      <c r="G13118" s="150" t="str">
        <f t="shared" si="283"/>
        <v>Waldo Cervantes</v>
      </c>
      <c r="H13118" s="149" t="s">
        <v>2110</v>
      </c>
      <c r="I13118">
        <v>40001939</v>
      </c>
      <c r="J13118" t="s">
        <v>27371</v>
      </c>
      <c r="K13118" t="s">
        <v>27372</v>
      </c>
      <c r="L13118" t="s">
        <v>27373</v>
      </c>
      <c r="M13118" t="s">
        <v>13169</v>
      </c>
      <c r="N13118" t="s">
        <v>27374</v>
      </c>
      <c r="Q13118" t="s">
        <v>12415</v>
      </c>
      <c r="R13118" t="s">
        <v>12416</v>
      </c>
      <c r="U13118" t="s">
        <v>12418</v>
      </c>
      <c r="W13118">
        <v>11</v>
      </c>
      <c r="X13118">
        <v>1</v>
      </c>
      <c r="Y13118" t="s">
        <v>12419</v>
      </c>
      <c r="Z13118" t="s">
        <v>12420</v>
      </c>
      <c r="AA13118" t="s">
        <v>12421</v>
      </c>
      <c r="AB13118" t="s">
        <v>12422</v>
      </c>
      <c r="AC13118">
        <v>2</v>
      </c>
      <c r="AD13118" s="123">
        <v>39111</v>
      </c>
      <c r="AE13118" t="s">
        <v>12423</v>
      </c>
      <c r="AG13118">
        <v>40001939</v>
      </c>
      <c r="AL13118" t="s">
        <v>12422</v>
      </c>
      <c r="AN13118">
        <v>3410906401</v>
      </c>
      <c r="AO13118">
        <v>16</v>
      </c>
      <c r="AP13118" t="s">
        <v>12424</v>
      </c>
      <c r="AQ13118" t="s">
        <v>11408</v>
      </c>
      <c r="AR13118">
        <v>4100</v>
      </c>
      <c r="AS13118" t="s">
        <v>12491</v>
      </c>
      <c r="AT13118">
        <v>0</v>
      </c>
      <c r="AV13118" t="s">
        <v>14719</v>
      </c>
      <c r="AW13118">
        <v>116100</v>
      </c>
    </row>
    <row r="13119" spans="1:49" x14ac:dyDescent="0.25">
      <c r="A13119">
        <v>4100</v>
      </c>
      <c r="B13119">
        <v>30010</v>
      </c>
      <c r="C13119">
        <v>4011</v>
      </c>
      <c r="D13119">
        <v>410</v>
      </c>
      <c r="E13119" s="124" t="s">
        <v>27293</v>
      </c>
      <c r="F13119" t="str">
        <f t="shared" si="282"/>
        <v>Waldo CervantesCARPENTER COMPANY - HICKORY</v>
      </c>
      <c r="G13119" s="150" t="str">
        <f t="shared" si="283"/>
        <v>Waldo Cervantes</v>
      </c>
      <c r="H13119" s="149" t="s">
        <v>2111</v>
      </c>
      <c r="I13119">
        <v>40003468</v>
      </c>
      <c r="K13119" t="s">
        <v>27375</v>
      </c>
      <c r="L13119" t="s">
        <v>24720</v>
      </c>
      <c r="M13119" t="s">
        <v>13169</v>
      </c>
      <c r="N13119" t="s">
        <v>27376</v>
      </c>
      <c r="Q13119" t="s">
        <v>12415</v>
      </c>
      <c r="R13119" t="s">
        <v>12416</v>
      </c>
      <c r="S13119" t="s">
        <v>27377</v>
      </c>
      <c r="U13119" t="s">
        <v>12418</v>
      </c>
      <c r="W13119">
        <v>11</v>
      </c>
      <c r="X13119">
        <v>1</v>
      </c>
      <c r="Y13119" t="s">
        <v>12419</v>
      </c>
      <c r="Z13119" t="s">
        <v>12420</v>
      </c>
      <c r="AA13119" t="s">
        <v>12421</v>
      </c>
      <c r="AB13119" t="s">
        <v>12422</v>
      </c>
      <c r="AC13119">
        <v>2</v>
      </c>
      <c r="AD13119" s="123">
        <v>39111</v>
      </c>
      <c r="AE13119" t="s">
        <v>12423</v>
      </c>
      <c r="AG13119">
        <v>40003468</v>
      </c>
      <c r="AL13119" t="s">
        <v>12422</v>
      </c>
      <c r="AN13119">
        <v>3403505201</v>
      </c>
      <c r="AO13119">
        <v>16</v>
      </c>
      <c r="AP13119" t="s">
        <v>12424</v>
      </c>
      <c r="AQ13119" t="s">
        <v>11408</v>
      </c>
      <c r="AR13119">
        <v>4100</v>
      </c>
      <c r="AS13119" t="s">
        <v>12491</v>
      </c>
      <c r="AT13119">
        <v>0</v>
      </c>
      <c r="AV13119" t="s">
        <v>14719</v>
      </c>
      <c r="AW13119">
        <v>116100</v>
      </c>
    </row>
    <row r="13120" spans="1:49" x14ac:dyDescent="0.25">
      <c r="A13120">
        <v>4100</v>
      </c>
      <c r="B13120">
        <v>30010</v>
      </c>
      <c r="C13120">
        <v>4011</v>
      </c>
      <c r="D13120">
        <v>410</v>
      </c>
      <c r="E13120" s="124" t="s">
        <v>27293</v>
      </c>
      <c r="F13120" t="str">
        <f t="shared" si="282"/>
        <v>Waldo CervantesCEFLA FINISHING AMERICA, INC.</v>
      </c>
      <c r="G13120" s="150" t="str">
        <f t="shared" si="283"/>
        <v>Waldo Cervantes</v>
      </c>
      <c r="H13120" s="149" t="s">
        <v>2168</v>
      </c>
      <c r="I13120">
        <v>40003119</v>
      </c>
      <c r="K13120" t="s">
        <v>27378</v>
      </c>
      <c r="L13120" t="s">
        <v>14026</v>
      </c>
      <c r="M13120" t="s">
        <v>13169</v>
      </c>
      <c r="N13120">
        <v>28269</v>
      </c>
      <c r="Q13120" t="s">
        <v>12415</v>
      </c>
      <c r="R13120" t="s">
        <v>12416</v>
      </c>
      <c r="S13120" t="s">
        <v>27379</v>
      </c>
      <c r="U13120" t="s">
        <v>12418</v>
      </c>
      <c r="V13120">
        <v>183</v>
      </c>
      <c r="W13120">
        <v>11</v>
      </c>
      <c r="X13120">
        <v>2</v>
      </c>
      <c r="Y13120" t="s">
        <v>12472</v>
      </c>
      <c r="Z13120" t="s">
        <v>12420</v>
      </c>
      <c r="AA13120" t="s">
        <v>12421</v>
      </c>
      <c r="AB13120" t="s">
        <v>12422</v>
      </c>
      <c r="AC13120">
        <v>2</v>
      </c>
      <c r="AD13120" s="123">
        <v>39111</v>
      </c>
      <c r="AE13120" t="s">
        <v>12423</v>
      </c>
      <c r="AG13120">
        <v>40003119</v>
      </c>
      <c r="AL13120" t="s">
        <v>12422</v>
      </c>
      <c r="AN13120">
        <v>3411901701</v>
      </c>
      <c r="AO13120">
        <v>16</v>
      </c>
      <c r="AP13120" t="s">
        <v>12424</v>
      </c>
      <c r="AQ13120" t="s">
        <v>11408</v>
      </c>
      <c r="AR13120">
        <v>4100</v>
      </c>
      <c r="AT13120">
        <v>2005</v>
      </c>
      <c r="AV13120" t="s">
        <v>27380</v>
      </c>
      <c r="AW13120">
        <v>116100</v>
      </c>
    </row>
    <row r="13121" spans="1:49" x14ac:dyDescent="0.25">
      <c r="A13121">
        <v>4100</v>
      </c>
      <c r="B13121">
        <v>30010</v>
      </c>
      <c r="C13121">
        <v>4011</v>
      </c>
      <c r="D13121">
        <v>410</v>
      </c>
      <c r="E13121" s="124" t="s">
        <v>27293</v>
      </c>
      <c r="F13121" t="str">
        <f t="shared" si="282"/>
        <v>Waldo CervantesCITY OF CHARLOTTE AP</v>
      </c>
      <c r="G13121" s="150" t="str">
        <f t="shared" si="283"/>
        <v>Waldo Cervantes</v>
      </c>
      <c r="H13121" s="149" t="s">
        <v>2291</v>
      </c>
      <c r="I13121">
        <v>40006728</v>
      </c>
      <c r="L13121" t="s">
        <v>14026</v>
      </c>
      <c r="M13121" t="s">
        <v>13169</v>
      </c>
      <c r="O13121">
        <v>37979</v>
      </c>
      <c r="P13121" t="s">
        <v>27381</v>
      </c>
      <c r="Q13121" t="s">
        <v>12415</v>
      </c>
      <c r="R13121" t="s">
        <v>12416</v>
      </c>
      <c r="S13121" t="s">
        <v>27382</v>
      </c>
      <c r="U13121" t="s">
        <v>12418</v>
      </c>
      <c r="W13121">
        <v>11</v>
      </c>
      <c r="X13121">
        <v>1</v>
      </c>
      <c r="Y13121" t="s">
        <v>12419</v>
      </c>
      <c r="Z13121" t="s">
        <v>12420</v>
      </c>
      <c r="AA13121" t="s">
        <v>12429</v>
      </c>
      <c r="AB13121" t="s">
        <v>14028</v>
      </c>
      <c r="AC13121">
        <v>2</v>
      </c>
      <c r="AD13121" s="123">
        <v>40927</v>
      </c>
      <c r="AE13121" t="s">
        <v>12431</v>
      </c>
      <c r="AG13121">
        <v>40006728</v>
      </c>
      <c r="AL13121" t="s">
        <v>14028</v>
      </c>
      <c r="AN13121">
        <v>3411901701</v>
      </c>
      <c r="AO13121">
        <v>16</v>
      </c>
      <c r="AP13121" t="s">
        <v>12424</v>
      </c>
      <c r="AQ13121" t="s">
        <v>11408</v>
      </c>
      <c r="AR13121">
        <v>4100</v>
      </c>
      <c r="AT13121">
        <v>0</v>
      </c>
      <c r="AV13121" t="s">
        <v>27383</v>
      </c>
      <c r="AW13121">
        <v>116100</v>
      </c>
    </row>
    <row r="13122" spans="1:49" x14ac:dyDescent="0.25">
      <c r="A13122">
        <v>4100</v>
      </c>
      <c r="B13122">
        <v>30010</v>
      </c>
      <c r="C13122">
        <v>4011</v>
      </c>
      <c r="D13122">
        <v>410</v>
      </c>
      <c r="E13122" s="124" t="s">
        <v>27293</v>
      </c>
      <c r="F13122" t="str">
        <f t="shared" si="282"/>
        <v>Waldo CervantesCOASTAL CONVEYOR SERVICES, LLC</v>
      </c>
      <c r="G13122" s="150" t="str">
        <f t="shared" si="283"/>
        <v>Waldo Cervantes</v>
      </c>
      <c r="H13122" s="149" t="s">
        <v>2332</v>
      </c>
      <c r="I13122">
        <v>40007596</v>
      </c>
      <c r="L13122" t="s">
        <v>16681</v>
      </c>
      <c r="M13122" t="s">
        <v>47</v>
      </c>
      <c r="O13122">
        <v>38015</v>
      </c>
      <c r="P13122">
        <v>29732</v>
      </c>
      <c r="Q13122" t="s">
        <v>12415</v>
      </c>
      <c r="R13122" t="s">
        <v>12416</v>
      </c>
      <c r="S13122" t="s">
        <v>27384</v>
      </c>
      <c r="U13122" t="s">
        <v>12418</v>
      </c>
      <c r="W13122">
        <v>11</v>
      </c>
      <c r="X13122">
        <v>0</v>
      </c>
      <c r="Y13122" t="s">
        <v>12419</v>
      </c>
      <c r="Z13122" t="s">
        <v>12420</v>
      </c>
      <c r="AA13122" t="s">
        <v>12429</v>
      </c>
      <c r="AB13122" t="s">
        <v>12422</v>
      </c>
      <c r="AC13122">
        <v>2</v>
      </c>
      <c r="AD13122" s="123">
        <v>42151</v>
      </c>
      <c r="AE13122" t="s">
        <v>12431</v>
      </c>
      <c r="AG13122">
        <v>40007596</v>
      </c>
      <c r="AL13122" t="s">
        <v>12422</v>
      </c>
      <c r="AN13122">
        <v>4109105601</v>
      </c>
      <c r="AO13122">
        <v>16</v>
      </c>
      <c r="AP13122" t="s">
        <v>12424</v>
      </c>
      <c r="AQ13122" t="s">
        <v>11408</v>
      </c>
      <c r="AR13122">
        <v>4100</v>
      </c>
      <c r="AT13122">
        <v>0</v>
      </c>
      <c r="AV13122" t="s">
        <v>27385</v>
      </c>
      <c r="AW13122">
        <v>116100</v>
      </c>
    </row>
    <row r="13123" spans="1:49" x14ac:dyDescent="0.25">
      <c r="A13123">
        <v>4100</v>
      </c>
      <c r="B13123">
        <v>30010</v>
      </c>
      <c r="C13123">
        <v>4011</v>
      </c>
      <c r="D13123">
        <v>410</v>
      </c>
      <c r="E13123" s="124" t="s">
        <v>27293</v>
      </c>
      <c r="F13123" t="str">
        <f t="shared" ref="F13123:F13186" si="284">CONCATENATE(G13123, H13123)</f>
        <v>Waldo CervantesCOLINX, LLC</v>
      </c>
      <c r="G13123" s="150" t="str">
        <f t="shared" si="283"/>
        <v>Waldo Cervantes</v>
      </c>
      <c r="H13123" s="149" t="s">
        <v>2359</v>
      </c>
      <c r="I13123">
        <v>40007706</v>
      </c>
      <c r="K13123" t="s">
        <v>27386</v>
      </c>
      <c r="L13123" t="s">
        <v>14158</v>
      </c>
      <c r="M13123" t="s">
        <v>12703</v>
      </c>
      <c r="N13123">
        <v>38555</v>
      </c>
      <c r="Q13123" t="s">
        <v>12415</v>
      </c>
      <c r="R13123" t="s">
        <v>12416</v>
      </c>
      <c r="U13123" t="s">
        <v>12418</v>
      </c>
      <c r="W13123">
        <v>11</v>
      </c>
      <c r="X13123">
        <v>1</v>
      </c>
      <c r="Y13123" t="s">
        <v>12472</v>
      </c>
      <c r="Z13123" t="s">
        <v>12420</v>
      </c>
      <c r="AA13123" t="s">
        <v>12429</v>
      </c>
      <c r="AB13123" t="s">
        <v>12430</v>
      </c>
      <c r="AC13123">
        <v>2</v>
      </c>
      <c r="AD13123" s="123">
        <v>42297</v>
      </c>
      <c r="AE13123" t="s">
        <v>12431</v>
      </c>
      <c r="AG13123">
        <v>40007706</v>
      </c>
      <c r="AL13123" t="s">
        <v>12430</v>
      </c>
      <c r="AN13123">
        <v>4303501601</v>
      </c>
      <c r="AO13123">
        <v>16</v>
      </c>
      <c r="AP13123" t="s">
        <v>12424</v>
      </c>
      <c r="AQ13123" t="s">
        <v>11408</v>
      </c>
      <c r="AR13123">
        <v>4100</v>
      </c>
      <c r="AT13123">
        <v>0</v>
      </c>
      <c r="AV13123" t="s">
        <v>27387</v>
      </c>
      <c r="AW13123">
        <v>116100</v>
      </c>
    </row>
    <row r="13124" spans="1:49" x14ac:dyDescent="0.25">
      <c r="A13124">
        <v>4100</v>
      </c>
      <c r="B13124">
        <v>30010</v>
      </c>
      <c r="C13124">
        <v>4011</v>
      </c>
      <c r="D13124">
        <v>410</v>
      </c>
      <c r="E13124" s="124" t="s">
        <v>27293</v>
      </c>
      <c r="F13124" t="str">
        <f t="shared" si="284"/>
        <v>Waldo CervantesCONAGRA - GROCERY PRODS.CO.</v>
      </c>
      <c r="G13124" s="150" t="str">
        <f t="shared" si="283"/>
        <v>Waldo Cervantes</v>
      </c>
      <c r="H13124" s="149" t="s">
        <v>2412</v>
      </c>
      <c r="I13124">
        <v>40001926</v>
      </c>
      <c r="J13124" t="s">
        <v>12492</v>
      </c>
      <c r="K13124" t="s">
        <v>27388</v>
      </c>
      <c r="L13124" t="s">
        <v>20108</v>
      </c>
      <c r="M13124" t="s">
        <v>12703</v>
      </c>
      <c r="N13124" t="s">
        <v>27389</v>
      </c>
      <c r="Q13124" t="s">
        <v>12415</v>
      </c>
      <c r="R13124" t="s">
        <v>12416</v>
      </c>
      <c r="S13124">
        <v>4256253233</v>
      </c>
      <c r="U13124" t="s">
        <v>12418</v>
      </c>
      <c r="W13124">
        <v>11</v>
      </c>
      <c r="X13124">
        <v>1</v>
      </c>
      <c r="Y13124" t="s">
        <v>12419</v>
      </c>
      <c r="Z13124" t="s">
        <v>12420</v>
      </c>
      <c r="AA13124" t="s">
        <v>12421</v>
      </c>
      <c r="AB13124" t="s">
        <v>14028</v>
      </c>
      <c r="AC13124">
        <v>2</v>
      </c>
      <c r="AD13124" s="123">
        <v>39111</v>
      </c>
      <c r="AE13124" t="s">
        <v>12423</v>
      </c>
      <c r="AG13124">
        <v>40001926</v>
      </c>
      <c r="AL13124" t="s">
        <v>14028</v>
      </c>
      <c r="AN13124">
        <v>4302906401</v>
      </c>
      <c r="AO13124">
        <v>16</v>
      </c>
      <c r="AP13124" t="s">
        <v>12424</v>
      </c>
      <c r="AQ13124" t="s">
        <v>11408</v>
      </c>
      <c r="AR13124">
        <v>4100</v>
      </c>
      <c r="AS13124" t="s">
        <v>12491</v>
      </c>
      <c r="AT13124">
        <v>0</v>
      </c>
      <c r="AV13124" t="s">
        <v>15385</v>
      </c>
      <c r="AW13124">
        <v>116100</v>
      </c>
    </row>
    <row r="13125" spans="1:49" x14ac:dyDescent="0.25">
      <c r="A13125">
        <v>4100</v>
      </c>
      <c r="B13125">
        <v>30010</v>
      </c>
      <c r="C13125">
        <v>4011</v>
      </c>
      <c r="D13125">
        <v>410</v>
      </c>
      <c r="E13125" s="124" t="s">
        <v>27293</v>
      </c>
      <c r="F13125" t="str">
        <f t="shared" si="284"/>
        <v>Waldo CervantesCONTINENTAL AUTOMOTIVE SYSTEMS INC</v>
      </c>
      <c r="G13125" s="150" t="str">
        <f t="shared" si="283"/>
        <v>Waldo Cervantes</v>
      </c>
      <c r="H13125" s="149" t="s">
        <v>2452</v>
      </c>
      <c r="I13125">
        <v>40000302</v>
      </c>
      <c r="J13125" t="s">
        <v>12492</v>
      </c>
      <c r="K13125" t="s">
        <v>27390</v>
      </c>
      <c r="L13125" t="s">
        <v>20222</v>
      </c>
      <c r="M13125" t="s">
        <v>12684</v>
      </c>
      <c r="N13125">
        <v>48326</v>
      </c>
      <c r="Q13125" t="s">
        <v>12415</v>
      </c>
      <c r="R13125" t="s">
        <v>12416</v>
      </c>
      <c r="U13125" t="s">
        <v>12418</v>
      </c>
      <c r="W13125">
        <v>11</v>
      </c>
      <c r="X13125">
        <v>1</v>
      </c>
      <c r="Y13125" t="s">
        <v>12472</v>
      </c>
      <c r="Z13125" t="s">
        <v>12420</v>
      </c>
      <c r="AA13125" t="s">
        <v>12421</v>
      </c>
      <c r="AB13125" t="s">
        <v>12757</v>
      </c>
      <c r="AC13125">
        <v>2</v>
      </c>
      <c r="AD13125" s="123">
        <v>39111</v>
      </c>
      <c r="AE13125" t="s">
        <v>12423</v>
      </c>
      <c r="AG13125">
        <v>40000302</v>
      </c>
      <c r="AL13125" t="s">
        <v>12757</v>
      </c>
      <c r="AN13125">
        <v>2312538671</v>
      </c>
      <c r="AO13125">
        <v>16</v>
      </c>
      <c r="AP13125" t="s">
        <v>12424</v>
      </c>
      <c r="AQ13125" t="s">
        <v>11408</v>
      </c>
      <c r="AR13125">
        <v>4100</v>
      </c>
      <c r="AT13125">
        <v>2005</v>
      </c>
      <c r="AV13125" t="s">
        <v>18986</v>
      </c>
      <c r="AW13125">
        <v>116100</v>
      </c>
    </row>
    <row r="13126" spans="1:49" x14ac:dyDescent="0.25">
      <c r="A13126">
        <v>4100</v>
      </c>
      <c r="B13126">
        <v>30010</v>
      </c>
      <c r="C13126">
        <v>4011</v>
      </c>
      <c r="D13126">
        <v>410</v>
      </c>
      <c r="E13126" s="124" t="s">
        <v>27293</v>
      </c>
      <c r="F13126" t="str">
        <f t="shared" si="284"/>
        <v>Waldo CervantesCONVEYOR COMPONENT SYSTEMS</v>
      </c>
      <c r="G13126" s="150" t="str">
        <f t="shared" si="283"/>
        <v>Waldo Cervantes</v>
      </c>
      <c r="H13126" s="149" t="s">
        <v>2478</v>
      </c>
      <c r="I13126">
        <v>40002840</v>
      </c>
      <c r="L13126" t="s">
        <v>15585</v>
      </c>
      <c r="M13126" t="s">
        <v>12703</v>
      </c>
      <c r="O13126">
        <v>22788</v>
      </c>
      <c r="P13126" t="s">
        <v>27391</v>
      </c>
      <c r="Q13126" t="s">
        <v>12415</v>
      </c>
      <c r="R13126" t="s">
        <v>12416</v>
      </c>
      <c r="S13126" t="s">
        <v>27392</v>
      </c>
      <c r="U13126" t="s">
        <v>12418</v>
      </c>
      <c r="W13126">
        <v>11</v>
      </c>
      <c r="X13126">
        <v>2</v>
      </c>
      <c r="Y13126" t="s">
        <v>12472</v>
      </c>
      <c r="Z13126" t="s">
        <v>12420</v>
      </c>
      <c r="AA13126" t="s">
        <v>12421</v>
      </c>
      <c r="AB13126" t="s">
        <v>12422</v>
      </c>
      <c r="AC13126">
        <v>2</v>
      </c>
      <c r="AD13126" s="123">
        <v>39111</v>
      </c>
      <c r="AE13126" t="s">
        <v>12423</v>
      </c>
      <c r="AG13126">
        <v>40002840</v>
      </c>
      <c r="AL13126" t="s">
        <v>12422</v>
      </c>
      <c r="AN13126">
        <v>4309304001</v>
      </c>
      <c r="AO13126">
        <v>16</v>
      </c>
      <c r="AP13126" t="s">
        <v>12424</v>
      </c>
      <c r="AQ13126" t="s">
        <v>11408</v>
      </c>
      <c r="AR13126">
        <v>4100</v>
      </c>
      <c r="AT13126">
        <v>2005</v>
      </c>
      <c r="AV13126" t="s">
        <v>21375</v>
      </c>
      <c r="AW13126">
        <v>116100</v>
      </c>
    </row>
    <row r="13127" spans="1:49" x14ac:dyDescent="0.25">
      <c r="A13127">
        <v>4100</v>
      </c>
      <c r="B13127">
        <v>30010</v>
      </c>
      <c r="C13127">
        <v>4011</v>
      </c>
      <c r="D13127">
        <v>410</v>
      </c>
      <c r="E13127" s="124" t="s">
        <v>27293</v>
      </c>
      <c r="F13127" t="str">
        <f t="shared" si="284"/>
        <v>Waldo CervantesCRACKER BARREL DISTRIBUTION CENTER</v>
      </c>
      <c r="G13127" s="150" t="str">
        <f t="shared" si="283"/>
        <v>Waldo Cervantes</v>
      </c>
      <c r="H13127" s="149" t="s">
        <v>2545</v>
      </c>
      <c r="I13127">
        <v>40002005</v>
      </c>
      <c r="K13127" t="s">
        <v>27393</v>
      </c>
      <c r="L13127" t="s">
        <v>16141</v>
      </c>
      <c r="M13127" t="s">
        <v>12703</v>
      </c>
      <c r="N13127" t="s">
        <v>27394</v>
      </c>
      <c r="Q13127" t="s">
        <v>12415</v>
      </c>
      <c r="R13127" t="s">
        <v>12416</v>
      </c>
      <c r="S13127" t="s">
        <v>27395</v>
      </c>
      <c r="U13127" t="s">
        <v>12418</v>
      </c>
      <c r="W13127">
        <v>11</v>
      </c>
      <c r="X13127">
        <v>1</v>
      </c>
      <c r="Y13127" t="s">
        <v>12419</v>
      </c>
      <c r="Z13127" t="s">
        <v>12420</v>
      </c>
      <c r="AA13127" t="s">
        <v>12421</v>
      </c>
      <c r="AB13127" t="s">
        <v>12422</v>
      </c>
      <c r="AC13127">
        <v>2</v>
      </c>
      <c r="AD13127" s="123">
        <v>39111</v>
      </c>
      <c r="AE13127" t="s">
        <v>12423</v>
      </c>
      <c r="AG13127">
        <v>40002005</v>
      </c>
      <c r="AL13127" t="s">
        <v>12422</v>
      </c>
      <c r="AN13127">
        <v>4318904301</v>
      </c>
      <c r="AO13127">
        <v>16</v>
      </c>
      <c r="AP13127" t="s">
        <v>12424</v>
      </c>
      <c r="AQ13127" t="s">
        <v>11408</v>
      </c>
      <c r="AR13127">
        <v>4100</v>
      </c>
      <c r="AS13127" t="s">
        <v>12491</v>
      </c>
      <c r="AT13127">
        <v>2005</v>
      </c>
      <c r="AV13127" t="s">
        <v>27396</v>
      </c>
      <c r="AW13127">
        <v>116100</v>
      </c>
    </row>
    <row r="13128" spans="1:49" x14ac:dyDescent="0.25">
      <c r="A13128">
        <v>4100</v>
      </c>
      <c r="B13128">
        <v>30010</v>
      </c>
      <c r="C13128">
        <v>4011</v>
      </c>
      <c r="D13128">
        <v>410</v>
      </c>
      <c r="E13128" s="124" t="s">
        <v>27293</v>
      </c>
      <c r="F13128" t="str">
        <f t="shared" si="284"/>
        <v>Waldo CervantesDAB ASSOCIATES, INC.</v>
      </c>
      <c r="G13128" s="150" t="str">
        <f t="shared" si="283"/>
        <v>Waldo Cervantes</v>
      </c>
      <c r="H13128" s="149" t="s">
        <v>2660</v>
      </c>
      <c r="I13128">
        <v>40000255</v>
      </c>
      <c r="K13128" t="s">
        <v>27397</v>
      </c>
      <c r="L13128" t="s">
        <v>14026</v>
      </c>
      <c r="M13128" t="s">
        <v>13169</v>
      </c>
      <c r="N13128">
        <v>28217</v>
      </c>
      <c r="Q13128" t="s">
        <v>12415</v>
      </c>
      <c r="R13128" t="s">
        <v>12416</v>
      </c>
      <c r="S13128" t="s">
        <v>27398</v>
      </c>
      <c r="U13128" t="s">
        <v>12418</v>
      </c>
      <c r="W13128">
        <v>11</v>
      </c>
      <c r="X13128">
        <v>1</v>
      </c>
      <c r="Y13128" t="s">
        <v>12419</v>
      </c>
      <c r="Z13128" t="s">
        <v>12420</v>
      </c>
      <c r="AA13128" t="s">
        <v>12421</v>
      </c>
      <c r="AB13128" t="s">
        <v>12422</v>
      </c>
      <c r="AC13128">
        <v>2</v>
      </c>
      <c r="AD13128" s="123">
        <v>39111</v>
      </c>
      <c r="AE13128" t="s">
        <v>12423</v>
      </c>
      <c r="AG13128">
        <v>40000255</v>
      </c>
      <c r="AL13128" t="s">
        <v>12422</v>
      </c>
      <c r="AN13128">
        <v>3411901701</v>
      </c>
      <c r="AO13128">
        <v>16</v>
      </c>
      <c r="AP13128" t="s">
        <v>12424</v>
      </c>
      <c r="AQ13128" t="s">
        <v>11408</v>
      </c>
      <c r="AR13128">
        <v>4100</v>
      </c>
      <c r="AT13128">
        <v>0</v>
      </c>
      <c r="AV13128" t="s">
        <v>27399</v>
      </c>
      <c r="AW13128">
        <v>116100</v>
      </c>
    </row>
    <row r="13129" spans="1:49" x14ac:dyDescent="0.25">
      <c r="A13129">
        <v>4100</v>
      </c>
      <c r="B13129">
        <v>30010</v>
      </c>
      <c r="C13129">
        <v>4011</v>
      </c>
      <c r="D13129">
        <v>410</v>
      </c>
      <c r="E13129" s="124" t="s">
        <v>27293</v>
      </c>
      <c r="F13129" t="str">
        <f t="shared" si="284"/>
        <v>Waldo CervantesDAETWYLER CORPORATION</v>
      </c>
      <c r="G13129" s="150" t="str">
        <f t="shared" si="283"/>
        <v>Waldo Cervantes</v>
      </c>
      <c r="H13129" s="149" t="s">
        <v>2663</v>
      </c>
      <c r="I13129">
        <v>40002163</v>
      </c>
      <c r="J13129" t="s">
        <v>12492</v>
      </c>
      <c r="K13129" t="s">
        <v>27400</v>
      </c>
      <c r="L13129" t="s">
        <v>13168</v>
      </c>
      <c r="M13129" t="s">
        <v>13169</v>
      </c>
      <c r="N13129" t="s">
        <v>27349</v>
      </c>
      <c r="Q13129" t="s">
        <v>12415</v>
      </c>
      <c r="R13129" t="s">
        <v>12416</v>
      </c>
      <c r="S13129" t="s">
        <v>27401</v>
      </c>
      <c r="U13129" t="s">
        <v>12418</v>
      </c>
      <c r="W13129">
        <v>11</v>
      </c>
      <c r="X13129">
        <v>1</v>
      </c>
      <c r="Y13129" t="s">
        <v>12419</v>
      </c>
      <c r="Z13129" t="s">
        <v>12420</v>
      </c>
      <c r="AA13129" t="s">
        <v>12421</v>
      </c>
      <c r="AB13129" t="s">
        <v>12422</v>
      </c>
      <c r="AC13129">
        <v>2</v>
      </c>
      <c r="AD13129" s="123">
        <v>39111</v>
      </c>
      <c r="AE13129" t="s">
        <v>12423</v>
      </c>
      <c r="AG13129">
        <v>40002163</v>
      </c>
      <c r="AL13129" t="s">
        <v>12422</v>
      </c>
      <c r="AN13129">
        <v>3411915001</v>
      </c>
      <c r="AO13129">
        <v>16</v>
      </c>
      <c r="AP13129" t="s">
        <v>12424</v>
      </c>
      <c r="AQ13129" t="s">
        <v>11408</v>
      </c>
      <c r="AR13129">
        <v>4100</v>
      </c>
      <c r="AT13129">
        <v>0</v>
      </c>
      <c r="AV13129" t="s">
        <v>27402</v>
      </c>
      <c r="AW13129">
        <v>116100</v>
      </c>
    </row>
    <row r="13130" spans="1:49" x14ac:dyDescent="0.25">
      <c r="A13130">
        <v>4100</v>
      </c>
      <c r="B13130">
        <v>30010</v>
      </c>
      <c r="C13130">
        <v>4011</v>
      </c>
      <c r="D13130">
        <v>410</v>
      </c>
      <c r="E13130" s="124" t="s">
        <v>27293</v>
      </c>
      <c r="F13130" t="str">
        <f t="shared" si="284"/>
        <v>Waldo CervantesDALCO NONWOVENS, LLC</v>
      </c>
      <c r="G13130" s="150" t="str">
        <f t="shared" si="283"/>
        <v>Waldo Cervantes</v>
      </c>
      <c r="H13130" s="149" t="s">
        <v>2696</v>
      </c>
      <c r="I13130">
        <v>40002727</v>
      </c>
      <c r="K13130" t="s">
        <v>27403</v>
      </c>
      <c r="L13130" t="s">
        <v>20735</v>
      </c>
      <c r="M13130" t="s">
        <v>13169</v>
      </c>
      <c r="N13130" t="s">
        <v>27404</v>
      </c>
      <c r="Q13130" t="s">
        <v>12415</v>
      </c>
      <c r="R13130" t="s">
        <v>12416</v>
      </c>
      <c r="S13130" t="s">
        <v>27405</v>
      </c>
      <c r="U13130" t="s">
        <v>12418</v>
      </c>
      <c r="W13130">
        <v>11</v>
      </c>
      <c r="X13130">
        <v>1</v>
      </c>
      <c r="Y13130" t="s">
        <v>12419</v>
      </c>
      <c r="Z13130" t="s">
        <v>12420</v>
      </c>
      <c r="AA13130" t="s">
        <v>12421</v>
      </c>
      <c r="AB13130" t="s">
        <v>12422</v>
      </c>
      <c r="AC13130">
        <v>2</v>
      </c>
      <c r="AD13130" s="123">
        <v>39111</v>
      </c>
      <c r="AE13130" t="s">
        <v>12423</v>
      </c>
      <c r="AG13130">
        <v>40002727</v>
      </c>
      <c r="AL13130" t="s">
        <v>12422</v>
      </c>
      <c r="AN13130">
        <v>3403514701</v>
      </c>
      <c r="AO13130">
        <v>16</v>
      </c>
      <c r="AP13130" t="s">
        <v>12424</v>
      </c>
      <c r="AQ13130" t="s">
        <v>11408</v>
      </c>
      <c r="AR13130">
        <v>4100</v>
      </c>
      <c r="AS13130" t="s">
        <v>12491</v>
      </c>
      <c r="AT13130">
        <v>0</v>
      </c>
      <c r="AV13130" t="s">
        <v>27406</v>
      </c>
      <c r="AW13130">
        <v>116100</v>
      </c>
    </row>
    <row r="13131" spans="1:49" x14ac:dyDescent="0.25">
      <c r="A13131">
        <v>4100</v>
      </c>
      <c r="B13131">
        <v>30010</v>
      </c>
      <c r="C13131">
        <v>4011</v>
      </c>
      <c r="D13131">
        <v>410</v>
      </c>
      <c r="E13131" s="124" t="s">
        <v>27293</v>
      </c>
      <c r="F13131" t="str">
        <f t="shared" si="284"/>
        <v>Waldo CervantesDENSO DATA PROCESSING CENTER</v>
      </c>
      <c r="G13131" s="150" t="str">
        <f t="shared" si="283"/>
        <v>Waldo Cervantes</v>
      </c>
      <c r="H13131" s="149" t="s">
        <v>2815</v>
      </c>
      <c r="I13131">
        <v>40008988</v>
      </c>
      <c r="K13131" t="s">
        <v>27407</v>
      </c>
      <c r="L13131" t="s">
        <v>27408</v>
      </c>
      <c r="M13131" t="s">
        <v>12703</v>
      </c>
      <c r="N13131">
        <v>37801</v>
      </c>
      <c r="Q13131" t="s">
        <v>12415</v>
      </c>
      <c r="R13131" t="s">
        <v>12416</v>
      </c>
      <c r="S13131" t="s">
        <v>27409</v>
      </c>
      <c r="U13131" t="s">
        <v>12418</v>
      </c>
      <c r="W13131">
        <v>11</v>
      </c>
      <c r="X13131">
        <v>1</v>
      </c>
      <c r="Y13131" t="s">
        <v>12419</v>
      </c>
      <c r="Z13131" t="s">
        <v>12420</v>
      </c>
      <c r="AA13131" t="s">
        <v>12485</v>
      </c>
      <c r="AB13131" t="s">
        <v>12478</v>
      </c>
      <c r="AC13131">
        <v>2</v>
      </c>
      <c r="AD13131" s="123">
        <v>44160</v>
      </c>
      <c r="AE13131" t="s">
        <v>12528</v>
      </c>
      <c r="AG13131">
        <v>40008988</v>
      </c>
      <c r="AL13131" t="s">
        <v>12478</v>
      </c>
      <c r="AN13131">
        <v>4300905301</v>
      </c>
      <c r="AO13131">
        <v>16</v>
      </c>
      <c r="AP13131" t="s">
        <v>12424</v>
      </c>
      <c r="AQ13131" t="s">
        <v>11408</v>
      </c>
      <c r="AR13131">
        <v>4100</v>
      </c>
      <c r="AT13131">
        <v>0</v>
      </c>
      <c r="AV13131" t="s">
        <v>27410</v>
      </c>
      <c r="AW13131">
        <v>116100</v>
      </c>
    </row>
    <row r="13132" spans="1:49" x14ac:dyDescent="0.25">
      <c r="A13132">
        <v>4100</v>
      </c>
      <c r="B13132">
        <v>30010</v>
      </c>
      <c r="C13132">
        <v>4011</v>
      </c>
      <c r="D13132">
        <v>410</v>
      </c>
      <c r="E13132" s="124" t="s">
        <v>27293</v>
      </c>
      <c r="F13132" t="str">
        <f t="shared" si="284"/>
        <v>Waldo CervantesDENSO MANUFACTURING NORTH CAROLINA</v>
      </c>
      <c r="G13132" s="150" t="str">
        <f t="shared" si="283"/>
        <v>Waldo Cervantes</v>
      </c>
      <c r="H13132" s="149" t="s">
        <v>13526</v>
      </c>
      <c r="I13132">
        <v>40000396</v>
      </c>
      <c r="K13132" t="s">
        <v>27411</v>
      </c>
      <c r="L13132" t="s">
        <v>27412</v>
      </c>
      <c r="M13132" t="s">
        <v>13169</v>
      </c>
      <c r="N13132" t="s">
        <v>27413</v>
      </c>
      <c r="Q13132" t="s">
        <v>12415</v>
      </c>
      <c r="R13132" t="s">
        <v>12416</v>
      </c>
      <c r="S13132" t="s">
        <v>27414</v>
      </c>
      <c r="U13132" t="s">
        <v>12418</v>
      </c>
      <c r="W13132">
        <v>11</v>
      </c>
      <c r="X13132">
        <v>1</v>
      </c>
      <c r="Y13132" t="s">
        <v>12419</v>
      </c>
      <c r="Z13132" t="s">
        <v>12420</v>
      </c>
      <c r="AA13132" t="s">
        <v>12421</v>
      </c>
      <c r="AB13132" t="s">
        <v>12422</v>
      </c>
      <c r="AC13132">
        <v>2</v>
      </c>
      <c r="AD13132" s="123">
        <v>39111</v>
      </c>
      <c r="AE13132" t="s">
        <v>12423</v>
      </c>
      <c r="AG13132">
        <v>40000396</v>
      </c>
      <c r="AL13132" t="s">
        <v>12422</v>
      </c>
      <c r="AN13132">
        <v>3409700001</v>
      </c>
      <c r="AO13132">
        <v>16</v>
      </c>
      <c r="AP13132" t="s">
        <v>12424</v>
      </c>
      <c r="AQ13132" t="s">
        <v>11408</v>
      </c>
      <c r="AR13132">
        <v>4100</v>
      </c>
      <c r="AT13132">
        <v>0</v>
      </c>
      <c r="AV13132" t="s">
        <v>27415</v>
      </c>
      <c r="AW13132">
        <v>116100</v>
      </c>
    </row>
    <row r="13133" spans="1:49" x14ac:dyDescent="0.25">
      <c r="A13133">
        <v>4100</v>
      </c>
      <c r="B13133">
        <v>30010</v>
      </c>
      <c r="C13133">
        <v>4011</v>
      </c>
      <c r="D13133">
        <v>410</v>
      </c>
      <c r="E13133" s="124" t="s">
        <v>27293</v>
      </c>
      <c r="F13133" t="str">
        <f t="shared" si="284"/>
        <v>Waldo CervantesDILO, INC.</v>
      </c>
      <c r="G13133" s="150" t="str">
        <f t="shared" si="283"/>
        <v>Waldo Cervantes</v>
      </c>
      <c r="H13133" s="149" t="s">
        <v>2874</v>
      </c>
      <c r="I13133">
        <v>40008568</v>
      </c>
      <c r="K13133" t="s">
        <v>27416</v>
      </c>
      <c r="L13133" t="s">
        <v>14026</v>
      </c>
      <c r="M13133" t="s">
        <v>13169</v>
      </c>
      <c r="N13133">
        <v>28208</v>
      </c>
      <c r="Q13133" t="s">
        <v>12415</v>
      </c>
      <c r="R13133" t="s">
        <v>12416</v>
      </c>
      <c r="S13133" t="s">
        <v>27417</v>
      </c>
      <c r="U13133" t="s">
        <v>12418</v>
      </c>
      <c r="W13133">
        <v>11</v>
      </c>
      <c r="X13133">
        <v>0</v>
      </c>
      <c r="Y13133" t="s">
        <v>12419</v>
      </c>
      <c r="Z13133" t="s">
        <v>12420</v>
      </c>
      <c r="AA13133" t="s">
        <v>12429</v>
      </c>
      <c r="AB13133" t="s">
        <v>12430</v>
      </c>
      <c r="AC13133">
        <v>2</v>
      </c>
      <c r="AD13133" s="123">
        <v>43501</v>
      </c>
      <c r="AE13133" t="s">
        <v>12431</v>
      </c>
      <c r="AG13133">
        <v>40008568</v>
      </c>
      <c r="AL13133" t="s">
        <v>12430</v>
      </c>
      <c r="AN13133">
        <v>3411901701</v>
      </c>
      <c r="AO13133">
        <v>16</v>
      </c>
      <c r="AP13133" t="s">
        <v>12424</v>
      </c>
      <c r="AQ13133" t="s">
        <v>11408</v>
      </c>
      <c r="AR13133">
        <v>4100</v>
      </c>
      <c r="AT13133">
        <v>0</v>
      </c>
      <c r="AV13133" t="s">
        <v>27418</v>
      </c>
      <c r="AW13133">
        <v>116100</v>
      </c>
    </row>
    <row r="13134" spans="1:49" x14ac:dyDescent="0.25">
      <c r="A13134">
        <v>4100</v>
      </c>
      <c r="B13134">
        <v>30010</v>
      </c>
      <c r="C13134">
        <v>4011</v>
      </c>
      <c r="D13134">
        <v>410</v>
      </c>
      <c r="E13134" s="124" t="s">
        <v>27293</v>
      </c>
      <c r="F13134" t="str">
        <f t="shared" si="284"/>
        <v>Waldo CervantesDOLE FRESH VEGETABLES, INC.</v>
      </c>
      <c r="G13134" s="150" t="str">
        <f t="shared" si="283"/>
        <v>Waldo Cervantes</v>
      </c>
      <c r="H13134" s="149" t="s">
        <v>2926</v>
      </c>
      <c r="I13134">
        <v>40008388</v>
      </c>
      <c r="L13134" t="s">
        <v>27419</v>
      </c>
      <c r="M13134" t="s">
        <v>13237</v>
      </c>
      <c r="O13134">
        <v>2018</v>
      </c>
      <c r="P13134">
        <v>93942</v>
      </c>
      <c r="Q13134" t="s">
        <v>12415</v>
      </c>
      <c r="R13134" t="s">
        <v>12416</v>
      </c>
      <c r="S13134" t="s">
        <v>27420</v>
      </c>
      <c r="U13134" t="s">
        <v>12418</v>
      </c>
      <c r="W13134">
        <v>11</v>
      </c>
      <c r="X13134">
        <v>1</v>
      </c>
      <c r="Y13134" t="s">
        <v>12419</v>
      </c>
      <c r="Z13134" t="s">
        <v>12420</v>
      </c>
      <c r="AA13134" t="s">
        <v>12429</v>
      </c>
      <c r="AB13134" t="s">
        <v>12422</v>
      </c>
      <c r="AC13134">
        <v>2</v>
      </c>
      <c r="AD13134" s="123">
        <v>43241</v>
      </c>
      <c r="AE13134" t="s">
        <v>12431</v>
      </c>
      <c r="AG13134">
        <v>40008388</v>
      </c>
      <c r="AL13134" t="s">
        <v>12422</v>
      </c>
      <c r="AN13134">
        <v>505321501</v>
      </c>
      <c r="AO13134">
        <v>16</v>
      </c>
      <c r="AP13134" t="s">
        <v>12424</v>
      </c>
      <c r="AQ13134" t="s">
        <v>11408</v>
      </c>
      <c r="AR13134">
        <v>4100</v>
      </c>
      <c r="AT13134">
        <v>0</v>
      </c>
      <c r="AV13134" t="s">
        <v>27421</v>
      </c>
      <c r="AW13134">
        <v>116100</v>
      </c>
    </row>
    <row r="13135" spans="1:49" x14ac:dyDescent="0.25">
      <c r="A13135">
        <v>4100</v>
      </c>
      <c r="B13135">
        <v>30010</v>
      </c>
      <c r="C13135">
        <v>4011</v>
      </c>
      <c r="D13135">
        <v>410</v>
      </c>
      <c r="E13135" s="124" t="s">
        <v>27293</v>
      </c>
      <c r="F13135" t="str">
        <f t="shared" si="284"/>
        <v>Waldo CervantesDOMTAR PAPER COMPANY, LLC</v>
      </c>
      <c r="G13135" s="150" t="str">
        <f t="shared" si="283"/>
        <v>Waldo Cervantes</v>
      </c>
      <c r="H13135" s="149" t="s">
        <v>2945</v>
      </c>
      <c r="I13135">
        <v>40008645</v>
      </c>
      <c r="K13135" t="s">
        <v>27422</v>
      </c>
      <c r="L13135" t="s">
        <v>18098</v>
      </c>
      <c r="M13135" t="s">
        <v>12703</v>
      </c>
      <c r="N13135">
        <v>37660</v>
      </c>
      <c r="Q13135" t="s">
        <v>12415</v>
      </c>
      <c r="R13135" t="s">
        <v>12416</v>
      </c>
      <c r="S13135" t="s">
        <v>27423</v>
      </c>
      <c r="U13135" t="s">
        <v>12418</v>
      </c>
      <c r="V13135">
        <v>247</v>
      </c>
      <c r="W13135">
        <v>11</v>
      </c>
      <c r="X13135">
        <v>1</v>
      </c>
      <c r="Y13135" t="s">
        <v>12419</v>
      </c>
      <c r="Z13135" t="s">
        <v>12420</v>
      </c>
      <c r="AA13135" t="s">
        <v>12429</v>
      </c>
      <c r="AB13135" t="s">
        <v>12422</v>
      </c>
      <c r="AC13135">
        <v>2</v>
      </c>
      <c r="AD13135" s="123">
        <v>43640</v>
      </c>
      <c r="AE13135" t="s">
        <v>12431</v>
      </c>
      <c r="AG13135">
        <v>40008645</v>
      </c>
      <c r="AL13135" t="s">
        <v>12422</v>
      </c>
      <c r="AN13135">
        <v>4316303901</v>
      </c>
      <c r="AO13135">
        <v>16</v>
      </c>
      <c r="AP13135" t="s">
        <v>12424</v>
      </c>
      <c r="AQ13135" t="s">
        <v>11408</v>
      </c>
      <c r="AR13135">
        <v>4100</v>
      </c>
      <c r="AT13135">
        <v>0</v>
      </c>
      <c r="AV13135" t="s">
        <v>27424</v>
      </c>
      <c r="AW13135">
        <v>116100</v>
      </c>
    </row>
    <row r="13136" spans="1:49" x14ac:dyDescent="0.25">
      <c r="A13136">
        <v>4100</v>
      </c>
      <c r="B13136">
        <v>30010</v>
      </c>
      <c r="C13136">
        <v>4011</v>
      </c>
      <c r="D13136">
        <v>410</v>
      </c>
      <c r="E13136" s="124" t="s">
        <v>27293</v>
      </c>
      <c r="F13136" t="str">
        <f t="shared" si="284"/>
        <v>Waldo CervantesDXP ENTERPRISES, INC</v>
      </c>
      <c r="G13136" s="150" t="str">
        <f t="shared" si="283"/>
        <v>Waldo Cervantes</v>
      </c>
      <c r="H13136" s="149" t="s">
        <v>3039</v>
      </c>
      <c r="I13136">
        <v>40007634</v>
      </c>
      <c r="L13136" t="s">
        <v>14872</v>
      </c>
      <c r="M13136" t="s">
        <v>12494</v>
      </c>
      <c r="O13136">
        <v>1697</v>
      </c>
      <c r="P13136">
        <v>77251</v>
      </c>
      <c r="Q13136" t="s">
        <v>12415</v>
      </c>
      <c r="R13136" t="s">
        <v>12416</v>
      </c>
      <c r="S13136" t="s">
        <v>27425</v>
      </c>
      <c r="U13136" t="s">
        <v>12418</v>
      </c>
      <c r="V13136">
        <v>210</v>
      </c>
      <c r="W13136">
        <v>11</v>
      </c>
      <c r="X13136">
        <v>2</v>
      </c>
      <c r="Y13136" t="s">
        <v>12472</v>
      </c>
      <c r="Z13136" t="s">
        <v>12420</v>
      </c>
      <c r="AA13136" t="s">
        <v>12429</v>
      </c>
      <c r="AB13136" t="s">
        <v>12422</v>
      </c>
      <c r="AC13136">
        <v>2</v>
      </c>
      <c r="AD13136" s="123">
        <v>42205</v>
      </c>
      <c r="AE13136" t="s">
        <v>12431</v>
      </c>
      <c r="AG13136">
        <v>40007634</v>
      </c>
      <c r="AL13136" t="s">
        <v>12422</v>
      </c>
      <c r="AN13136">
        <v>4420114401</v>
      </c>
      <c r="AO13136">
        <v>16</v>
      </c>
      <c r="AP13136" t="s">
        <v>12424</v>
      </c>
      <c r="AQ13136" t="s">
        <v>11408</v>
      </c>
      <c r="AR13136">
        <v>4100</v>
      </c>
      <c r="AT13136">
        <v>0</v>
      </c>
      <c r="AV13136" t="s">
        <v>16149</v>
      </c>
      <c r="AW13136">
        <v>116100</v>
      </c>
    </row>
    <row r="13137" spans="1:49" x14ac:dyDescent="0.25">
      <c r="A13137">
        <v>4100</v>
      </c>
      <c r="B13137">
        <v>30010</v>
      </c>
      <c r="C13137">
        <v>4011</v>
      </c>
      <c r="D13137">
        <v>410</v>
      </c>
      <c r="E13137" s="124" t="s">
        <v>27293</v>
      </c>
      <c r="F13137" t="str">
        <f t="shared" si="284"/>
        <v>Waldo CervantesENGINEERED CONTROLS</v>
      </c>
      <c r="G13137" s="150" t="str">
        <f t="shared" si="283"/>
        <v>Waldo Cervantes</v>
      </c>
      <c r="H13137" s="149" t="s">
        <v>3203</v>
      </c>
      <c r="I13137">
        <v>40006314</v>
      </c>
      <c r="J13137" t="s">
        <v>27426</v>
      </c>
      <c r="L13137" t="s">
        <v>16858</v>
      </c>
      <c r="M13137" t="s">
        <v>13169</v>
      </c>
      <c r="O13137">
        <v>247</v>
      </c>
      <c r="P13137">
        <v>27244</v>
      </c>
      <c r="Q13137" t="s">
        <v>12415</v>
      </c>
      <c r="R13137" t="s">
        <v>12416</v>
      </c>
      <c r="S13137" t="s">
        <v>27427</v>
      </c>
      <c r="U13137" t="s">
        <v>12418</v>
      </c>
      <c r="W13137">
        <v>11</v>
      </c>
      <c r="X13137">
        <v>1</v>
      </c>
      <c r="Y13137" t="s">
        <v>12419</v>
      </c>
      <c r="Z13137" t="s">
        <v>12420</v>
      </c>
      <c r="AA13137" t="s">
        <v>12429</v>
      </c>
      <c r="AB13137" t="s">
        <v>12422</v>
      </c>
      <c r="AC13137">
        <v>2</v>
      </c>
      <c r="AD13137" s="123">
        <v>40326</v>
      </c>
      <c r="AE13137" t="s">
        <v>12431</v>
      </c>
      <c r="AG13137">
        <v>40006314</v>
      </c>
      <c r="AL13137" t="s">
        <v>12430</v>
      </c>
      <c r="AN13137">
        <v>3400120131</v>
      </c>
      <c r="AO13137">
        <v>16</v>
      </c>
      <c r="AP13137" t="s">
        <v>12424</v>
      </c>
      <c r="AQ13137" t="s">
        <v>11408</v>
      </c>
      <c r="AR13137">
        <v>4100</v>
      </c>
      <c r="AT13137">
        <v>0</v>
      </c>
      <c r="AV13137" t="s">
        <v>12737</v>
      </c>
      <c r="AW13137">
        <v>116100</v>
      </c>
    </row>
    <row r="13138" spans="1:49" x14ac:dyDescent="0.25">
      <c r="A13138">
        <v>4100</v>
      </c>
      <c r="B13138">
        <v>30010</v>
      </c>
      <c r="C13138">
        <v>4011</v>
      </c>
      <c r="D13138">
        <v>410</v>
      </c>
      <c r="E13138" s="124" t="s">
        <v>27293</v>
      </c>
      <c r="F13138" t="str">
        <f t="shared" si="284"/>
        <v>Waldo CervantesERIKS NORTH AMERICA, INC</v>
      </c>
      <c r="G13138" s="150" t="str">
        <f t="shared" si="283"/>
        <v>Waldo Cervantes</v>
      </c>
      <c r="H13138" s="149" t="s">
        <v>3242</v>
      </c>
      <c r="I13138">
        <v>40000903</v>
      </c>
      <c r="J13138" t="s">
        <v>12492</v>
      </c>
      <c r="L13138" t="s">
        <v>14800</v>
      </c>
      <c r="M13138" t="s">
        <v>12560</v>
      </c>
      <c r="O13138">
        <v>895</v>
      </c>
      <c r="P13138" t="s">
        <v>14801</v>
      </c>
      <c r="Q13138" t="s">
        <v>12415</v>
      </c>
      <c r="R13138" t="s">
        <v>12416</v>
      </c>
      <c r="S13138" t="s">
        <v>27428</v>
      </c>
      <c r="U13138" t="s">
        <v>12418</v>
      </c>
      <c r="W13138">
        <v>11</v>
      </c>
      <c r="X13138">
        <v>2</v>
      </c>
      <c r="Y13138" t="s">
        <v>12419</v>
      </c>
      <c r="Z13138" t="s">
        <v>12420</v>
      </c>
      <c r="AA13138" t="s">
        <v>12421</v>
      </c>
      <c r="AB13138" t="s">
        <v>12422</v>
      </c>
      <c r="AC13138">
        <v>2</v>
      </c>
      <c r="AD13138" s="123">
        <v>39111</v>
      </c>
      <c r="AE13138" t="s">
        <v>12423</v>
      </c>
      <c r="AG13138">
        <v>40000903</v>
      </c>
      <c r="AL13138" t="s">
        <v>12422</v>
      </c>
      <c r="AN13138">
        <v>3900330401</v>
      </c>
      <c r="AO13138">
        <v>16</v>
      </c>
      <c r="AP13138" t="s">
        <v>12424</v>
      </c>
      <c r="AQ13138" t="s">
        <v>11408</v>
      </c>
      <c r="AR13138">
        <v>4100</v>
      </c>
      <c r="AS13138" t="s">
        <v>12491</v>
      </c>
      <c r="AT13138">
        <v>2005</v>
      </c>
      <c r="AV13138" t="s">
        <v>14803</v>
      </c>
      <c r="AW13138">
        <v>116100</v>
      </c>
    </row>
    <row r="13139" spans="1:49" x14ac:dyDescent="0.25">
      <c r="A13139">
        <v>4100</v>
      </c>
      <c r="B13139">
        <v>30010</v>
      </c>
      <c r="C13139">
        <v>4011</v>
      </c>
      <c r="D13139">
        <v>410</v>
      </c>
      <c r="E13139" s="124" t="s">
        <v>27293</v>
      </c>
      <c r="F13139" t="str">
        <f t="shared" si="284"/>
        <v>Waldo CervantesEUROPEAN MACHINEREY SERVICES</v>
      </c>
      <c r="G13139" s="150" t="str">
        <f t="shared" si="283"/>
        <v>Waldo Cervantes</v>
      </c>
      <c r="H13139" s="149" t="s">
        <v>3273</v>
      </c>
      <c r="I13139">
        <v>40008926</v>
      </c>
      <c r="J13139" t="s">
        <v>27429</v>
      </c>
      <c r="K13139" t="s">
        <v>27430</v>
      </c>
      <c r="L13139" t="s">
        <v>16980</v>
      </c>
      <c r="M13139" t="s">
        <v>13169</v>
      </c>
      <c r="N13139">
        <v>28056</v>
      </c>
      <c r="O13139">
        <v>1125</v>
      </c>
      <c r="Q13139" t="s">
        <v>12415</v>
      </c>
      <c r="R13139" t="s">
        <v>12416</v>
      </c>
      <c r="S13139" t="s">
        <v>27431</v>
      </c>
      <c r="U13139" t="s">
        <v>12418</v>
      </c>
      <c r="W13139">
        <v>11</v>
      </c>
      <c r="X13139">
        <v>2</v>
      </c>
      <c r="Y13139" t="s">
        <v>12419</v>
      </c>
      <c r="Z13139" t="s">
        <v>12420</v>
      </c>
      <c r="AA13139" t="s">
        <v>12485</v>
      </c>
      <c r="AB13139" t="s">
        <v>12430</v>
      </c>
      <c r="AC13139">
        <v>2</v>
      </c>
      <c r="AD13139" s="123">
        <v>44069</v>
      </c>
      <c r="AE13139" t="s">
        <v>12528</v>
      </c>
      <c r="AG13139">
        <v>40008926</v>
      </c>
      <c r="AL13139" t="s">
        <v>12430</v>
      </c>
      <c r="AN13139">
        <v>3407104301</v>
      </c>
      <c r="AP13139" t="s">
        <v>12424</v>
      </c>
      <c r="AQ13139" t="s">
        <v>11408</v>
      </c>
      <c r="AR13139">
        <v>4100</v>
      </c>
      <c r="AT13139">
        <v>0</v>
      </c>
      <c r="AV13139" t="s">
        <v>27432</v>
      </c>
      <c r="AW13139">
        <v>116100</v>
      </c>
    </row>
    <row r="13140" spans="1:49" x14ac:dyDescent="0.25">
      <c r="A13140">
        <v>4100</v>
      </c>
      <c r="B13140">
        <v>30010</v>
      </c>
      <c r="C13140">
        <v>4011</v>
      </c>
      <c r="D13140">
        <v>410</v>
      </c>
      <c r="E13140" s="124" t="s">
        <v>27293</v>
      </c>
      <c r="F13140" t="str">
        <f t="shared" si="284"/>
        <v>Waldo CervantesEXEDY AMERICA CORP.</v>
      </c>
      <c r="G13140" s="150" t="str">
        <f t="shared" si="283"/>
        <v>Waldo Cervantes</v>
      </c>
      <c r="H13140" s="149" t="s">
        <v>3299</v>
      </c>
      <c r="I13140">
        <v>40001414</v>
      </c>
      <c r="J13140" t="s">
        <v>27433</v>
      </c>
      <c r="K13140" t="s">
        <v>27434</v>
      </c>
      <c r="L13140" t="s">
        <v>27435</v>
      </c>
      <c r="M13140" t="s">
        <v>12703</v>
      </c>
      <c r="N13140" t="s">
        <v>27436</v>
      </c>
      <c r="Q13140" t="s">
        <v>12415</v>
      </c>
      <c r="R13140" t="s">
        <v>12416</v>
      </c>
      <c r="S13140">
        <v>8659325254</v>
      </c>
      <c r="U13140" t="s">
        <v>12418</v>
      </c>
      <c r="W13140">
        <v>11</v>
      </c>
      <c r="X13140">
        <v>1</v>
      </c>
      <c r="Y13140" t="s">
        <v>12419</v>
      </c>
      <c r="Z13140" t="s">
        <v>12420</v>
      </c>
      <c r="AA13140" t="s">
        <v>12421</v>
      </c>
      <c r="AB13140" t="s">
        <v>12422</v>
      </c>
      <c r="AC13140">
        <v>2</v>
      </c>
      <c r="AD13140" s="123">
        <v>39111</v>
      </c>
      <c r="AE13140" t="s">
        <v>12423</v>
      </c>
      <c r="AG13140">
        <v>40001414</v>
      </c>
      <c r="AL13140" t="s">
        <v>12422</v>
      </c>
      <c r="AN13140">
        <v>4309300001</v>
      </c>
      <c r="AO13140">
        <v>16</v>
      </c>
      <c r="AP13140" t="s">
        <v>12424</v>
      </c>
      <c r="AQ13140" t="s">
        <v>11408</v>
      </c>
      <c r="AR13140">
        <v>4100</v>
      </c>
      <c r="AT13140">
        <v>0</v>
      </c>
      <c r="AV13140" t="s">
        <v>27437</v>
      </c>
      <c r="AW13140">
        <v>116100</v>
      </c>
    </row>
    <row r="13141" spans="1:49" x14ac:dyDescent="0.25">
      <c r="A13141">
        <v>4100</v>
      </c>
      <c r="B13141">
        <v>30010</v>
      </c>
      <c r="C13141">
        <v>4011</v>
      </c>
      <c r="D13141">
        <v>410</v>
      </c>
      <c r="E13141" s="124" t="s">
        <v>27293</v>
      </c>
      <c r="F13141" t="str">
        <f t="shared" si="284"/>
        <v>Waldo CervantesF.N. SHEPPARD &amp; CO - WALDO CERVANTE</v>
      </c>
      <c r="G13141" s="150" t="str">
        <f t="shared" ref="G13141:G13204" si="285">RIGHT(E13141,LEN(E13141)-3)</f>
        <v>Waldo Cervantes</v>
      </c>
      <c r="H13141" s="149" t="s">
        <v>13558</v>
      </c>
      <c r="I13141">
        <v>40008598</v>
      </c>
      <c r="K13141" t="s">
        <v>27438</v>
      </c>
      <c r="L13141" t="s">
        <v>14191</v>
      </c>
      <c r="M13141" t="s">
        <v>14047</v>
      </c>
      <c r="N13141">
        <v>41018</v>
      </c>
      <c r="O13141">
        <v>18520</v>
      </c>
      <c r="Q13141" t="s">
        <v>12415</v>
      </c>
      <c r="R13141" t="s">
        <v>12416</v>
      </c>
      <c r="S13141" t="s">
        <v>27439</v>
      </c>
      <c r="U13141" t="s">
        <v>12418</v>
      </c>
      <c r="W13141">
        <v>11</v>
      </c>
      <c r="X13141">
        <v>2</v>
      </c>
      <c r="Y13141" t="s">
        <v>12472</v>
      </c>
      <c r="Z13141" t="s">
        <v>12420</v>
      </c>
      <c r="AA13141" t="s">
        <v>12429</v>
      </c>
      <c r="AB13141" t="s">
        <v>12422</v>
      </c>
      <c r="AC13141">
        <v>2</v>
      </c>
      <c r="AD13141" s="123">
        <v>43538</v>
      </c>
      <c r="AE13141" t="s">
        <v>12431</v>
      </c>
      <c r="AG13141">
        <v>40008598</v>
      </c>
      <c r="AL13141" t="s">
        <v>12422</v>
      </c>
      <c r="AN13141">
        <v>1811702301</v>
      </c>
      <c r="AO13141">
        <v>16</v>
      </c>
      <c r="AP13141" t="s">
        <v>12424</v>
      </c>
      <c r="AQ13141" t="s">
        <v>11408</v>
      </c>
      <c r="AR13141">
        <v>4100</v>
      </c>
      <c r="AT13141">
        <v>0</v>
      </c>
      <c r="AV13141" t="s">
        <v>14194</v>
      </c>
      <c r="AW13141">
        <v>116100</v>
      </c>
    </row>
    <row r="13142" spans="1:49" x14ac:dyDescent="0.25">
      <c r="A13142">
        <v>4100</v>
      </c>
      <c r="B13142">
        <v>30010</v>
      </c>
      <c r="C13142">
        <v>4011</v>
      </c>
      <c r="D13142">
        <v>410</v>
      </c>
      <c r="E13142" s="124" t="s">
        <v>27293</v>
      </c>
      <c r="F13142" t="str">
        <f t="shared" si="284"/>
        <v>Waldo CervantesFIBRIX LLC</v>
      </c>
      <c r="G13142" s="150" t="str">
        <f t="shared" si="285"/>
        <v>Waldo Cervantes</v>
      </c>
      <c r="H13142" s="149" t="s">
        <v>3530</v>
      </c>
      <c r="I13142">
        <v>40007407</v>
      </c>
      <c r="L13142" t="s">
        <v>20735</v>
      </c>
      <c r="M13142" t="s">
        <v>13169</v>
      </c>
      <c r="O13142">
        <v>310</v>
      </c>
      <c r="P13142">
        <v>28613</v>
      </c>
      <c r="Q13142" t="s">
        <v>12415</v>
      </c>
      <c r="R13142" t="s">
        <v>12416</v>
      </c>
      <c r="S13142" t="s">
        <v>20736</v>
      </c>
      <c r="U13142" t="s">
        <v>12418</v>
      </c>
      <c r="W13142">
        <v>11</v>
      </c>
      <c r="X13142">
        <v>1</v>
      </c>
      <c r="Y13142" t="s">
        <v>12472</v>
      </c>
      <c r="Z13142" t="s">
        <v>14482</v>
      </c>
      <c r="AA13142" t="s">
        <v>12429</v>
      </c>
      <c r="AB13142" t="s">
        <v>12422</v>
      </c>
      <c r="AC13142">
        <v>2</v>
      </c>
      <c r="AD13142" s="123">
        <v>41863</v>
      </c>
      <c r="AE13142" t="s">
        <v>12431</v>
      </c>
      <c r="AG13142">
        <v>40007407</v>
      </c>
      <c r="AL13142" t="s">
        <v>12422</v>
      </c>
      <c r="AN13142">
        <v>3403514701</v>
      </c>
      <c r="AO13142">
        <v>16</v>
      </c>
      <c r="AP13142" t="s">
        <v>12424</v>
      </c>
      <c r="AQ13142" t="s">
        <v>11408</v>
      </c>
      <c r="AR13142">
        <v>4100</v>
      </c>
      <c r="AT13142">
        <v>0</v>
      </c>
      <c r="AV13142" t="s">
        <v>3530</v>
      </c>
      <c r="AW13142">
        <v>116100</v>
      </c>
    </row>
    <row r="13143" spans="1:49" x14ac:dyDescent="0.25">
      <c r="A13143">
        <v>4100</v>
      </c>
      <c r="B13143">
        <v>30010</v>
      </c>
      <c r="C13143">
        <v>4011</v>
      </c>
      <c r="D13143">
        <v>417</v>
      </c>
      <c r="E13143" s="124" t="s">
        <v>27293</v>
      </c>
      <c r="F13143" t="str">
        <f t="shared" si="284"/>
        <v>Waldo CervantesFLOSTOR ENGINEERING, INC.</v>
      </c>
      <c r="G13143" s="150" t="str">
        <f t="shared" si="285"/>
        <v>Waldo Cervantes</v>
      </c>
      <c r="H13143" s="149" t="s">
        <v>3616</v>
      </c>
      <c r="I13143">
        <v>40007378</v>
      </c>
      <c r="K13143" t="s">
        <v>27440</v>
      </c>
      <c r="L13143" t="s">
        <v>14595</v>
      </c>
      <c r="M13143" t="s">
        <v>13237</v>
      </c>
      <c r="N13143">
        <v>94545</v>
      </c>
      <c r="Q13143" t="s">
        <v>12415</v>
      </c>
      <c r="R13143" t="s">
        <v>12416</v>
      </c>
      <c r="S13143" t="s">
        <v>14834</v>
      </c>
      <c r="U13143" t="s">
        <v>12418</v>
      </c>
      <c r="W13143">
        <v>11</v>
      </c>
      <c r="X13143">
        <v>0</v>
      </c>
      <c r="Y13143" t="s">
        <v>12419</v>
      </c>
      <c r="Z13143" t="s">
        <v>12420</v>
      </c>
      <c r="AA13143" t="s">
        <v>12429</v>
      </c>
      <c r="AB13143" t="s">
        <v>12422</v>
      </c>
      <c r="AC13143">
        <v>2</v>
      </c>
      <c r="AD13143" s="123">
        <v>41807</v>
      </c>
      <c r="AE13143" t="s">
        <v>12431</v>
      </c>
      <c r="AG13143">
        <v>40007378</v>
      </c>
      <c r="AL13143" t="s">
        <v>12422</v>
      </c>
      <c r="AN13143">
        <v>500114501</v>
      </c>
      <c r="AO13143">
        <v>16</v>
      </c>
      <c r="AP13143" t="s">
        <v>12424</v>
      </c>
      <c r="AQ13143" t="s">
        <v>11408</v>
      </c>
      <c r="AR13143">
        <v>4100</v>
      </c>
      <c r="AT13143">
        <v>0</v>
      </c>
      <c r="AV13143" t="s">
        <v>14835</v>
      </c>
      <c r="AW13143">
        <v>116100</v>
      </c>
    </row>
    <row r="13144" spans="1:49" x14ac:dyDescent="0.25">
      <c r="A13144">
        <v>4100</v>
      </c>
      <c r="B13144">
        <v>30010</v>
      </c>
      <c r="C13144">
        <v>4011</v>
      </c>
      <c r="D13144">
        <v>410</v>
      </c>
      <c r="E13144" s="124" t="s">
        <v>27293</v>
      </c>
      <c r="F13144" t="str">
        <f t="shared" si="284"/>
        <v>Waldo CervantesFLOWERS BAKING OF NEWTON</v>
      </c>
      <c r="G13144" s="150" t="str">
        <f t="shared" si="285"/>
        <v>Waldo Cervantes</v>
      </c>
      <c r="H13144" s="149" t="s">
        <v>3619</v>
      </c>
      <c r="I13144">
        <v>40006475</v>
      </c>
      <c r="K13144" t="s">
        <v>16785</v>
      </c>
      <c r="L13144" t="s">
        <v>14202</v>
      </c>
      <c r="M13144" t="s">
        <v>12692</v>
      </c>
      <c r="N13144" t="s">
        <v>14203</v>
      </c>
      <c r="Q13144" t="s">
        <v>12415</v>
      </c>
      <c r="R13144" t="s">
        <v>12416</v>
      </c>
      <c r="S13144" t="s">
        <v>27441</v>
      </c>
      <c r="U13144" t="s">
        <v>12418</v>
      </c>
      <c r="W13144">
        <v>11</v>
      </c>
      <c r="X13144">
        <v>1</v>
      </c>
      <c r="Y13144" t="s">
        <v>12419</v>
      </c>
      <c r="Z13144" t="s">
        <v>12420</v>
      </c>
      <c r="AA13144" t="s">
        <v>12485</v>
      </c>
      <c r="AB13144" t="s">
        <v>12757</v>
      </c>
      <c r="AC13144">
        <v>2</v>
      </c>
      <c r="AD13144" s="123">
        <v>40575</v>
      </c>
      <c r="AE13144" t="s">
        <v>12528</v>
      </c>
      <c r="AG13144">
        <v>40006475</v>
      </c>
      <c r="AL13144" t="s">
        <v>12757</v>
      </c>
      <c r="AN13144">
        <v>1127511201</v>
      </c>
      <c r="AO13144">
        <v>16</v>
      </c>
      <c r="AP13144" t="s">
        <v>12424</v>
      </c>
      <c r="AQ13144" t="s">
        <v>11408</v>
      </c>
      <c r="AR13144">
        <v>4100</v>
      </c>
      <c r="AT13144">
        <v>0</v>
      </c>
      <c r="AV13144" t="s">
        <v>14205</v>
      </c>
      <c r="AW13144">
        <v>116100</v>
      </c>
    </row>
    <row r="13145" spans="1:49" x14ac:dyDescent="0.25">
      <c r="A13145">
        <v>4100</v>
      </c>
      <c r="B13145">
        <v>30010</v>
      </c>
      <c r="C13145">
        <v>4011</v>
      </c>
      <c r="D13145">
        <v>410</v>
      </c>
      <c r="E13145" s="124" t="s">
        <v>27293</v>
      </c>
      <c r="F13145" t="str">
        <f t="shared" si="284"/>
        <v>Waldo CervantesFMS ENTERPRISES USA INC</v>
      </c>
      <c r="G13145" s="150" t="str">
        <f t="shared" si="285"/>
        <v>Waldo Cervantes</v>
      </c>
      <c r="H13145" s="149" t="s">
        <v>3629</v>
      </c>
      <c r="I13145">
        <v>40007018</v>
      </c>
      <c r="K13145" t="s">
        <v>27442</v>
      </c>
      <c r="L13145" t="s">
        <v>27373</v>
      </c>
      <c r="M13145" t="s">
        <v>13169</v>
      </c>
      <c r="N13145">
        <v>28092</v>
      </c>
      <c r="Q13145" t="s">
        <v>12415</v>
      </c>
      <c r="R13145" t="s">
        <v>12416</v>
      </c>
      <c r="S13145" t="s">
        <v>27443</v>
      </c>
      <c r="U13145" t="s">
        <v>12418</v>
      </c>
      <c r="W13145">
        <v>11</v>
      </c>
      <c r="X13145">
        <v>1</v>
      </c>
      <c r="Y13145" t="s">
        <v>12419</v>
      </c>
      <c r="Z13145" t="s">
        <v>12420</v>
      </c>
      <c r="AA13145" t="s">
        <v>12429</v>
      </c>
      <c r="AB13145" t="s">
        <v>12422</v>
      </c>
      <c r="AC13145">
        <v>2</v>
      </c>
      <c r="AD13145" s="123">
        <v>41339</v>
      </c>
      <c r="AE13145" t="s">
        <v>12431</v>
      </c>
      <c r="AG13145">
        <v>40007018</v>
      </c>
      <c r="AL13145" t="s">
        <v>12422</v>
      </c>
      <c r="AN13145">
        <v>3410906401</v>
      </c>
      <c r="AO13145">
        <v>16</v>
      </c>
      <c r="AP13145" t="s">
        <v>12424</v>
      </c>
      <c r="AQ13145" t="s">
        <v>11408</v>
      </c>
      <c r="AR13145">
        <v>4100</v>
      </c>
      <c r="AT13145">
        <v>0</v>
      </c>
      <c r="AV13145" t="s">
        <v>27444</v>
      </c>
      <c r="AW13145">
        <v>116100</v>
      </c>
    </row>
    <row r="13146" spans="1:49" x14ac:dyDescent="0.25">
      <c r="A13146">
        <v>4100</v>
      </c>
      <c r="B13146">
        <v>30010</v>
      </c>
      <c r="C13146">
        <v>4011</v>
      </c>
      <c r="D13146">
        <v>410</v>
      </c>
      <c r="E13146" s="124" t="s">
        <v>27293</v>
      </c>
      <c r="F13146" t="str">
        <f t="shared" si="284"/>
        <v>Waldo CervantesFRENCH APRON INC.</v>
      </c>
      <c r="G13146" s="150" t="str">
        <f t="shared" si="285"/>
        <v>Waldo Cervantes</v>
      </c>
      <c r="H13146" s="149" t="s">
        <v>3720</v>
      </c>
      <c r="I13146">
        <v>40005979</v>
      </c>
      <c r="L13146" t="s">
        <v>16980</v>
      </c>
      <c r="M13146" t="s">
        <v>13169</v>
      </c>
      <c r="O13146">
        <v>2324</v>
      </c>
      <c r="P13146">
        <v>28053</v>
      </c>
      <c r="Q13146" t="s">
        <v>12415</v>
      </c>
      <c r="R13146" t="s">
        <v>12416</v>
      </c>
      <c r="S13146" t="s">
        <v>27445</v>
      </c>
      <c r="U13146" t="s">
        <v>12418</v>
      </c>
      <c r="W13146">
        <v>11</v>
      </c>
      <c r="X13146">
        <v>1</v>
      </c>
      <c r="Y13146" t="s">
        <v>12419</v>
      </c>
      <c r="Z13146" t="s">
        <v>12420</v>
      </c>
      <c r="AA13146" t="s">
        <v>12429</v>
      </c>
      <c r="AB13146" t="s">
        <v>12422</v>
      </c>
      <c r="AC13146">
        <v>2</v>
      </c>
      <c r="AD13146" s="123">
        <v>40239</v>
      </c>
      <c r="AE13146" t="s">
        <v>12431</v>
      </c>
      <c r="AG13146">
        <v>40005979</v>
      </c>
      <c r="AL13146" t="s">
        <v>12422</v>
      </c>
      <c r="AN13146">
        <v>3407104301</v>
      </c>
      <c r="AO13146">
        <v>16</v>
      </c>
      <c r="AP13146" t="s">
        <v>12424</v>
      </c>
      <c r="AQ13146" t="s">
        <v>11408</v>
      </c>
      <c r="AR13146">
        <v>4100</v>
      </c>
      <c r="AT13146">
        <v>0</v>
      </c>
      <c r="AV13146" t="s">
        <v>27446</v>
      </c>
      <c r="AW13146">
        <v>116100</v>
      </c>
    </row>
    <row r="13147" spans="1:49" x14ac:dyDescent="0.25">
      <c r="A13147">
        <v>4100</v>
      </c>
      <c r="B13147">
        <v>30010</v>
      </c>
      <c r="C13147">
        <v>4011</v>
      </c>
      <c r="D13147">
        <v>410</v>
      </c>
      <c r="E13147" s="124" t="s">
        <v>27293</v>
      </c>
      <c r="F13147" t="str">
        <f t="shared" si="284"/>
        <v>Waldo CervantesFXI INC.</v>
      </c>
      <c r="G13147" s="150" t="str">
        <f t="shared" si="285"/>
        <v>Waldo Cervantes</v>
      </c>
      <c r="H13147" s="149" t="s">
        <v>3791</v>
      </c>
      <c r="I13147">
        <v>40005246</v>
      </c>
      <c r="J13147" t="s">
        <v>27447</v>
      </c>
      <c r="K13147" t="s">
        <v>27448</v>
      </c>
      <c r="L13147" t="s">
        <v>27449</v>
      </c>
      <c r="M13147" t="s">
        <v>12560</v>
      </c>
      <c r="N13147" t="s">
        <v>27450</v>
      </c>
      <c r="Q13147" t="s">
        <v>12415</v>
      </c>
      <c r="R13147" t="s">
        <v>12416</v>
      </c>
      <c r="S13147" t="s">
        <v>27451</v>
      </c>
      <c r="U13147" t="s">
        <v>12418</v>
      </c>
      <c r="W13147">
        <v>11</v>
      </c>
      <c r="X13147">
        <v>1</v>
      </c>
      <c r="Y13147" t="s">
        <v>12419</v>
      </c>
      <c r="Z13147" t="s">
        <v>12420</v>
      </c>
      <c r="AA13147" t="s">
        <v>12485</v>
      </c>
      <c r="AB13147" t="s">
        <v>12422</v>
      </c>
      <c r="AC13147">
        <v>2</v>
      </c>
      <c r="AD13147" s="123">
        <v>39370</v>
      </c>
      <c r="AE13147" t="s">
        <v>13010</v>
      </c>
      <c r="AG13147">
        <v>40005246</v>
      </c>
      <c r="AL13147" t="s">
        <v>12422</v>
      </c>
      <c r="AN13147">
        <v>3904500001</v>
      </c>
      <c r="AO13147">
        <v>16</v>
      </c>
      <c r="AP13147" t="s">
        <v>12424</v>
      </c>
      <c r="AQ13147" t="s">
        <v>11408</v>
      </c>
      <c r="AR13147">
        <v>4100</v>
      </c>
      <c r="AT13147">
        <v>0</v>
      </c>
      <c r="AV13147" t="s">
        <v>3791</v>
      </c>
      <c r="AW13147">
        <v>116100</v>
      </c>
    </row>
    <row r="13148" spans="1:49" x14ac:dyDescent="0.25">
      <c r="A13148">
        <v>4100</v>
      </c>
      <c r="B13148">
        <v>30010</v>
      </c>
      <c r="C13148">
        <v>4011</v>
      </c>
      <c r="D13148">
        <v>410</v>
      </c>
      <c r="E13148" s="124" t="s">
        <v>27293</v>
      </c>
      <c r="F13148" t="str">
        <f t="shared" si="284"/>
        <v>Waldo CervantesGATORADE</v>
      </c>
      <c r="G13148" s="150" t="str">
        <f t="shared" si="285"/>
        <v>Waldo Cervantes</v>
      </c>
      <c r="H13148" s="149" t="s">
        <v>3836</v>
      </c>
      <c r="I13148">
        <v>40004645</v>
      </c>
      <c r="K13148" t="s">
        <v>27452</v>
      </c>
      <c r="L13148" t="s">
        <v>27453</v>
      </c>
      <c r="M13148" t="s">
        <v>16547</v>
      </c>
      <c r="N13148">
        <v>24382</v>
      </c>
      <c r="Q13148" t="s">
        <v>12415</v>
      </c>
      <c r="R13148" t="s">
        <v>12416</v>
      </c>
      <c r="S13148" t="s">
        <v>27454</v>
      </c>
      <c r="U13148" t="s">
        <v>12418</v>
      </c>
      <c r="W13148">
        <v>11</v>
      </c>
      <c r="X13148">
        <v>1</v>
      </c>
      <c r="Y13148" t="s">
        <v>12419</v>
      </c>
      <c r="Z13148" t="s">
        <v>12420</v>
      </c>
      <c r="AA13148" t="s">
        <v>12429</v>
      </c>
      <c r="AB13148" t="s">
        <v>12422</v>
      </c>
      <c r="AC13148">
        <v>2</v>
      </c>
      <c r="AD13148" s="123">
        <v>39192</v>
      </c>
      <c r="AE13148" t="s">
        <v>12431</v>
      </c>
      <c r="AG13148">
        <v>40004645</v>
      </c>
      <c r="AL13148" t="s">
        <v>12422</v>
      </c>
      <c r="AN13148">
        <v>4719707601</v>
      </c>
      <c r="AO13148">
        <v>16</v>
      </c>
      <c r="AP13148" t="s">
        <v>12424</v>
      </c>
      <c r="AQ13148" t="s">
        <v>11408</v>
      </c>
      <c r="AR13148">
        <v>4100</v>
      </c>
      <c r="AS13148" t="s">
        <v>12491</v>
      </c>
      <c r="AT13148">
        <v>0</v>
      </c>
      <c r="AV13148" t="s">
        <v>3836</v>
      </c>
      <c r="AW13148">
        <v>116100</v>
      </c>
    </row>
    <row r="13149" spans="1:49" x14ac:dyDescent="0.25">
      <c r="A13149">
        <v>4100</v>
      </c>
      <c r="B13149">
        <v>30010</v>
      </c>
      <c r="C13149">
        <v>4011</v>
      </c>
      <c r="D13149">
        <v>410</v>
      </c>
      <c r="E13149" s="124" t="s">
        <v>27293</v>
      </c>
      <c r="F13149" t="str">
        <f t="shared" si="284"/>
        <v>Waldo CervantesGEORGIA PACIFIC PASSPORT CP</v>
      </c>
      <c r="G13149" s="150" t="str">
        <f t="shared" si="285"/>
        <v>Waldo Cervantes</v>
      </c>
      <c r="H13149" s="149" t="s">
        <v>3913</v>
      </c>
      <c r="I13149">
        <v>40007891</v>
      </c>
      <c r="L13149" t="s">
        <v>13312</v>
      </c>
      <c r="M13149" t="s">
        <v>12494</v>
      </c>
      <c r="O13149">
        <v>981952</v>
      </c>
      <c r="P13149" t="s">
        <v>19026</v>
      </c>
      <c r="Q13149" t="s">
        <v>12415</v>
      </c>
      <c r="R13149" t="s">
        <v>12416</v>
      </c>
      <c r="S13149" t="s">
        <v>27455</v>
      </c>
      <c r="U13149" t="s">
        <v>12418</v>
      </c>
      <c r="V13149">
        <v>246</v>
      </c>
      <c r="W13149">
        <v>11</v>
      </c>
      <c r="X13149">
        <v>1</v>
      </c>
      <c r="Y13149" t="s">
        <v>12419</v>
      </c>
      <c r="Z13149" t="s">
        <v>12420</v>
      </c>
      <c r="AA13149" t="s">
        <v>14498</v>
      </c>
      <c r="AB13149" t="s">
        <v>12757</v>
      </c>
      <c r="AC13149">
        <v>2</v>
      </c>
      <c r="AD13149" s="123">
        <v>42586</v>
      </c>
      <c r="AE13149" t="s">
        <v>12431</v>
      </c>
      <c r="AG13149">
        <v>40007891</v>
      </c>
      <c r="AL13149" t="s">
        <v>12757</v>
      </c>
      <c r="AN13149">
        <v>4414109801</v>
      </c>
      <c r="AO13149">
        <v>16</v>
      </c>
      <c r="AP13149" t="s">
        <v>12424</v>
      </c>
      <c r="AQ13149" t="s">
        <v>11408</v>
      </c>
      <c r="AR13149">
        <v>4100</v>
      </c>
      <c r="AT13149">
        <v>0</v>
      </c>
      <c r="AV13149" t="s">
        <v>14223</v>
      </c>
      <c r="AW13149">
        <v>116100</v>
      </c>
    </row>
    <row r="13150" spans="1:49" x14ac:dyDescent="0.25">
      <c r="A13150">
        <v>4100</v>
      </c>
      <c r="B13150">
        <v>30010</v>
      </c>
      <c r="C13150">
        <v>4011</v>
      </c>
      <c r="D13150">
        <v>410</v>
      </c>
      <c r="E13150" s="124" t="s">
        <v>27293</v>
      </c>
      <c r="F13150" t="str">
        <f t="shared" si="284"/>
        <v>Waldo CervantesGERARDS BAKERY, LLC</v>
      </c>
      <c r="G13150" s="150" t="str">
        <f t="shared" si="285"/>
        <v>Waldo Cervantes</v>
      </c>
      <c r="H13150" s="149" t="s">
        <v>3936</v>
      </c>
      <c r="I13150">
        <v>40004621</v>
      </c>
      <c r="K13150" t="s">
        <v>27456</v>
      </c>
      <c r="L13150" t="s">
        <v>27457</v>
      </c>
      <c r="M13150" t="s">
        <v>13169</v>
      </c>
      <c r="N13150">
        <v>27030</v>
      </c>
      <c r="Q13150" t="s">
        <v>12415</v>
      </c>
      <c r="R13150" t="s">
        <v>12416</v>
      </c>
      <c r="S13150" t="s">
        <v>27458</v>
      </c>
      <c r="U13150" t="s">
        <v>12418</v>
      </c>
      <c r="W13150">
        <v>11</v>
      </c>
      <c r="X13150">
        <v>1</v>
      </c>
      <c r="Y13150" t="s">
        <v>12419</v>
      </c>
      <c r="Z13150" t="s">
        <v>12420</v>
      </c>
      <c r="AA13150" t="s">
        <v>12429</v>
      </c>
      <c r="AB13150" t="s">
        <v>12422</v>
      </c>
      <c r="AC13150">
        <v>2</v>
      </c>
      <c r="AD13150" s="123">
        <v>39174</v>
      </c>
      <c r="AE13150" t="s">
        <v>13010</v>
      </c>
      <c r="AG13150">
        <v>40004621</v>
      </c>
      <c r="AL13150" t="s">
        <v>12422</v>
      </c>
      <c r="AN13150">
        <v>3417107501</v>
      </c>
      <c r="AO13150">
        <v>16</v>
      </c>
      <c r="AP13150" t="s">
        <v>12424</v>
      </c>
      <c r="AQ13150" t="s">
        <v>11408</v>
      </c>
      <c r="AR13150">
        <v>4100</v>
      </c>
      <c r="AS13150" t="s">
        <v>12491</v>
      </c>
      <c r="AT13150">
        <v>0</v>
      </c>
      <c r="AV13150" t="s">
        <v>27459</v>
      </c>
      <c r="AW13150">
        <v>116100</v>
      </c>
    </row>
    <row r="13151" spans="1:49" x14ac:dyDescent="0.25">
      <c r="A13151">
        <v>4100</v>
      </c>
      <c r="B13151">
        <v>30010</v>
      </c>
      <c r="C13151">
        <v>4011</v>
      </c>
      <c r="D13151">
        <v>410</v>
      </c>
      <c r="E13151" s="124" t="s">
        <v>27293</v>
      </c>
      <c r="F13151" t="str">
        <f t="shared" si="284"/>
        <v>Waldo CervantesGOESSLING USA</v>
      </c>
      <c r="G13151" s="150" t="str">
        <f t="shared" si="285"/>
        <v>Waldo Cervantes</v>
      </c>
      <c r="H13151" s="149" t="s">
        <v>4031</v>
      </c>
      <c r="I13151">
        <v>40007168</v>
      </c>
      <c r="K13151" t="s">
        <v>27460</v>
      </c>
      <c r="L13151" t="s">
        <v>21053</v>
      </c>
      <c r="M13151" t="s">
        <v>12703</v>
      </c>
      <c r="N13151">
        <v>37601</v>
      </c>
      <c r="Q13151" t="s">
        <v>12415</v>
      </c>
      <c r="R13151" t="s">
        <v>12416</v>
      </c>
      <c r="S13151" t="s">
        <v>27461</v>
      </c>
      <c r="U13151" t="s">
        <v>12418</v>
      </c>
      <c r="W13151">
        <v>11</v>
      </c>
      <c r="X13151">
        <v>0</v>
      </c>
      <c r="Y13151" t="s">
        <v>12419</v>
      </c>
      <c r="Z13151" t="s">
        <v>14482</v>
      </c>
      <c r="AB13151" t="s">
        <v>12430</v>
      </c>
      <c r="AC13151">
        <v>2</v>
      </c>
      <c r="AD13151" s="123">
        <v>41509</v>
      </c>
      <c r="AE13151" t="s">
        <v>12431</v>
      </c>
      <c r="AG13151">
        <v>40007168</v>
      </c>
      <c r="AL13151" t="s">
        <v>12430</v>
      </c>
      <c r="AN13151">
        <v>4317903801</v>
      </c>
      <c r="AO13151">
        <v>16</v>
      </c>
      <c r="AP13151" t="s">
        <v>12424</v>
      </c>
      <c r="AQ13151" t="s">
        <v>11408</v>
      </c>
      <c r="AR13151">
        <v>4100</v>
      </c>
      <c r="AT13151">
        <v>0</v>
      </c>
      <c r="AV13151" t="s">
        <v>27462</v>
      </c>
      <c r="AW13151">
        <v>116100</v>
      </c>
    </row>
    <row r="13152" spans="1:49" x14ac:dyDescent="0.25">
      <c r="A13152">
        <v>4100</v>
      </c>
      <c r="B13152">
        <v>30010</v>
      </c>
      <c r="C13152">
        <v>4011</v>
      </c>
      <c r="D13152">
        <v>410</v>
      </c>
      <c r="E13152" s="124" t="s">
        <v>27293</v>
      </c>
      <c r="F13152" t="str">
        <f t="shared" si="284"/>
        <v>Waldo CervantesGOLDING FARMS FOOD INC</v>
      </c>
      <c r="G13152" s="150" t="str">
        <f t="shared" si="285"/>
        <v>Waldo Cervantes</v>
      </c>
      <c r="H13152" s="149" t="s">
        <v>4050</v>
      </c>
      <c r="I13152">
        <v>40008317</v>
      </c>
      <c r="K13152" t="s">
        <v>27463</v>
      </c>
      <c r="L13152" t="s">
        <v>24493</v>
      </c>
      <c r="M13152" t="s">
        <v>13169</v>
      </c>
      <c r="N13152">
        <v>27103</v>
      </c>
      <c r="Q13152" t="s">
        <v>12415</v>
      </c>
      <c r="R13152" t="s">
        <v>12416</v>
      </c>
      <c r="S13152" t="s">
        <v>27464</v>
      </c>
      <c r="U13152" t="s">
        <v>12418</v>
      </c>
      <c r="W13152">
        <v>11</v>
      </c>
      <c r="X13152">
        <v>2</v>
      </c>
      <c r="Y13152" t="s">
        <v>12419</v>
      </c>
      <c r="Z13152" t="s">
        <v>12420</v>
      </c>
      <c r="AA13152" t="s">
        <v>12485</v>
      </c>
      <c r="AB13152" t="s">
        <v>12430</v>
      </c>
      <c r="AC13152">
        <v>2</v>
      </c>
      <c r="AD13152" s="123">
        <v>43159</v>
      </c>
      <c r="AE13152" t="s">
        <v>12528</v>
      </c>
      <c r="AG13152">
        <v>40008317</v>
      </c>
      <c r="AL13152" t="s">
        <v>12430</v>
      </c>
      <c r="AN13152">
        <v>3406712501</v>
      </c>
      <c r="AO13152">
        <v>16</v>
      </c>
      <c r="AP13152" t="s">
        <v>12424</v>
      </c>
      <c r="AQ13152" t="s">
        <v>11408</v>
      </c>
      <c r="AR13152">
        <v>4100</v>
      </c>
      <c r="AT13152">
        <v>0</v>
      </c>
      <c r="AV13152" t="s">
        <v>27465</v>
      </c>
      <c r="AW13152">
        <v>116100</v>
      </c>
    </row>
    <row r="13153" spans="1:49" x14ac:dyDescent="0.25">
      <c r="A13153">
        <v>4100</v>
      </c>
      <c r="B13153">
        <v>30010</v>
      </c>
      <c r="C13153">
        <v>4011</v>
      </c>
      <c r="D13153">
        <v>410</v>
      </c>
      <c r="E13153" s="124" t="s">
        <v>27293</v>
      </c>
      <c r="F13153" t="str">
        <f t="shared" si="284"/>
        <v>Waldo CervantesGOUGH ECON, INC.</v>
      </c>
      <c r="G13153" s="150" t="str">
        <f t="shared" si="285"/>
        <v>Waldo Cervantes</v>
      </c>
      <c r="H13153" s="149" t="s">
        <v>4086</v>
      </c>
      <c r="I13153">
        <v>40000274</v>
      </c>
      <c r="K13153" t="s">
        <v>27466</v>
      </c>
      <c r="L13153" t="s">
        <v>14026</v>
      </c>
      <c r="M13153" t="s">
        <v>13169</v>
      </c>
      <c r="N13153" t="s">
        <v>27467</v>
      </c>
      <c r="Q13153" t="s">
        <v>12415</v>
      </c>
      <c r="R13153" t="s">
        <v>12416</v>
      </c>
      <c r="S13153" t="s">
        <v>27468</v>
      </c>
      <c r="U13153" t="s">
        <v>12418</v>
      </c>
      <c r="W13153">
        <v>11</v>
      </c>
      <c r="X13153">
        <v>0</v>
      </c>
      <c r="Y13153" t="s">
        <v>12472</v>
      </c>
      <c r="Z13153" t="s">
        <v>12420</v>
      </c>
      <c r="AA13153" t="s">
        <v>12421</v>
      </c>
      <c r="AB13153" t="s">
        <v>12422</v>
      </c>
      <c r="AC13153">
        <v>2</v>
      </c>
      <c r="AD13153" s="123">
        <v>39111</v>
      </c>
      <c r="AE13153" t="s">
        <v>12423</v>
      </c>
      <c r="AG13153">
        <v>40000274</v>
      </c>
      <c r="AL13153" t="s">
        <v>12422</v>
      </c>
      <c r="AN13153">
        <v>3411901701</v>
      </c>
      <c r="AO13153">
        <v>16</v>
      </c>
      <c r="AP13153" t="s">
        <v>12424</v>
      </c>
      <c r="AQ13153" t="s">
        <v>11408</v>
      </c>
      <c r="AR13153">
        <v>4100</v>
      </c>
      <c r="AT13153">
        <v>0</v>
      </c>
      <c r="AV13153" t="s">
        <v>27469</v>
      </c>
      <c r="AW13153">
        <v>116100</v>
      </c>
    </row>
    <row r="13154" spans="1:49" x14ac:dyDescent="0.25">
      <c r="A13154">
        <v>4100</v>
      </c>
      <c r="B13154">
        <v>30010</v>
      </c>
      <c r="C13154">
        <v>4011</v>
      </c>
      <c r="D13154">
        <v>410</v>
      </c>
      <c r="E13154" s="124" t="s">
        <v>27293</v>
      </c>
      <c r="F13154" t="str">
        <f t="shared" si="284"/>
        <v>Waldo CervantesGRAPHIC PACKAGING INTERNATIONAL INC</v>
      </c>
      <c r="G13154" s="150" t="str">
        <f t="shared" si="285"/>
        <v>Waldo Cervantes</v>
      </c>
      <c r="H13154" s="149" t="s">
        <v>4125</v>
      </c>
      <c r="I13154">
        <v>40007174</v>
      </c>
      <c r="J13154" t="s">
        <v>12492</v>
      </c>
      <c r="L13154" t="s">
        <v>14878</v>
      </c>
      <c r="M13154" t="s">
        <v>13201</v>
      </c>
      <c r="N13154" t="s">
        <v>14879</v>
      </c>
      <c r="O13154">
        <v>35800</v>
      </c>
      <c r="Q13154" t="s">
        <v>12415</v>
      </c>
      <c r="R13154" t="s">
        <v>12416</v>
      </c>
      <c r="S13154" t="s">
        <v>17951</v>
      </c>
      <c r="U13154" t="s">
        <v>12418</v>
      </c>
      <c r="V13154">
        <v>245</v>
      </c>
      <c r="W13154">
        <v>11</v>
      </c>
      <c r="X13154">
        <v>1</v>
      </c>
      <c r="Y13154" t="s">
        <v>12472</v>
      </c>
      <c r="Z13154" t="s">
        <v>12420</v>
      </c>
      <c r="AA13154" t="s">
        <v>12485</v>
      </c>
      <c r="AB13154" t="s">
        <v>12830</v>
      </c>
      <c r="AC13154">
        <v>2</v>
      </c>
      <c r="AD13154" s="123">
        <v>41516</v>
      </c>
      <c r="AE13154" t="s">
        <v>12528</v>
      </c>
      <c r="AG13154">
        <v>40007174</v>
      </c>
      <c r="AL13154" t="s">
        <v>12830</v>
      </c>
      <c r="AN13154">
        <v>1907309601</v>
      </c>
      <c r="AO13154">
        <v>16</v>
      </c>
      <c r="AP13154" t="s">
        <v>12424</v>
      </c>
      <c r="AQ13154" t="s">
        <v>11408</v>
      </c>
      <c r="AR13154">
        <v>4100</v>
      </c>
      <c r="AT13154">
        <v>0</v>
      </c>
      <c r="AV13154" t="s">
        <v>12831</v>
      </c>
      <c r="AW13154">
        <v>116100</v>
      </c>
    </row>
    <row r="13155" spans="1:49" x14ac:dyDescent="0.25">
      <c r="A13155">
        <v>4100</v>
      </c>
      <c r="B13155">
        <v>30010</v>
      </c>
      <c r="C13155">
        <v>4011</v>
      </c>
      <c r="D13155">
        <v>410</v>
      </c>
      <c r="E13155" s="124" t="s">
        <v>27293</v>
      </c>
      <c r="F13155" t="str">
        <f t="shared" si="284"/>
        <v>Waldo CervantesGROB SYSTEMS, INC</v>
      </c>
      <c r="G13155" s="150" t="str">
        <f t="shared" si="285"/>
        <v>Waldo Cervantes</v>
      </c>
      <c r="H13155" s="149" t="s">
        <v>4175</v>
      </c>
      <c r="I13155">
        <v>40008629</v>
      </c>
      <c r="K13155" t="s">
        <v>27470</v>
      </c>
      <c r="L13155" t="s">
        <v>23354</v>
      </c>
      <c r="M13155" t="s">
        <v>12521</v>
      </c>
      <c r="N13155">
        <v>45817</v>
      </c>
      <c r="Q13155" t="s">
        <v>12415</v>
      </c>
      <c r="R13155" t="s">
        <v>12416</v>
      </c>
      <c r="S13155" t="s">
        <v>27471</v>
      </c>
      <c r="U13155" t="s">
        <v>12418</v>
      </c>
      <c r="W13155">
        <v>11</v>
      </c>
      <c r="X13155">
        <v>0</v>
      </c>
      <c r="Y13155" t="s">
        <v>12419</v>
      </c>
      <c r="Z13155" t="s">
        <v>12420</v>
      </c>
      <c r="AA13155" t="s">
        <v>12429</v>
      </c>
      <c r="AB13155" t="s">
        <v>12422</v>
      </c>
      <c r="AC13155">
        <v>2</v>
      </c>
      <c r="AD13155" s="123">
        <v>43592</v>
      </c>
      <c r="AE13155" t="s">
        <v>12431</v>
      </c>
      <c r="AG13155">
        <v>40008629</v>
      </c>
      <c r="AL13155" t="s">
        <v>12422</v>
      </c>
      <c r="AN13155">
        <v>3600302501</v>
      </c>
      <c r="AO13155">
        <v>16</v>
      </c>
      <c r="AP13155" t="s">
        <v>12424</v>
      </c>
      <c r="AQ13155" t="s">
        <v>11408</v>
      </c>
      <c r="AR13155">
        <v>4100</v>
      </c>
      <c r="AT13155">
        <v>0</v>
      </c>
      <c r="AV13155" t="s">
        <v>27472</v>
      </c>
      <c r="AW13155">
        <v>116100</v>
      </c>
    </row>
    <row r="13156" spans="1:49" x14ac:dyDescent="0.25">
      <c r="A13156">
        <v>4100</v>
      </c>
      <c r="B13156">
        <v>30010</v>
      </c>
      <c r="C13156">
        <v>4011</v>
      </c>
      <c r="D13156">
        <v>410</v>
      </c>
      <c r="E13156" s="124" t="s">
        <v>27293</v>
      </c>
      <c r="F13156" t="str">
        <f t="shared" si="284"/>
        <v>Waldo CervantesGUARDIAN - GALAX</v>
      </c>
      <c r="G13156" s="150" t="str">
        <f t="shared" si="285"/>
        <v>Waldo Cervantes</v>
      </c>
      <c r="H13156" s="149" t="s">
        <v>4195</v>
      </c>
      <c r="I13156">
        <v>40001522</v>
      </c>
      <c r="K13156" t="s">
        <v>27473</v>
      </c>
      <c r="L13156" t="s">
        <v>27474</v>
      </c>
      <c r="M13156" t="s">
        <v>16547</v>
      </c>
      <c r="N13156" t="s">
        <v>27475</v>
      </c>
      <c r="Q13156" t="s">
        <v>12415</v>
      </c>
      <c r="R13156" t="s">
        <v>12416</v>
      </c>
      <c r="S13156" t="s">
        <v>27476</v>
      </c>
      <c r="U13156" t="s">
        <v>12418</v>
      </c>
      <c r="W13156">
        <v>11</v>
      </c>
      <c r="X13156">
        <v>1</v>
      </c>
      <c r="Y13156" t="s">
        <v>12472</v>
      </c>
      <c r="Z13156" t="s">
        <v>12420</v>
      </c>
      <c r="AA13156" t="s">
        <v>12421</v>
      </c>
      <c r="AB13156" t="s">
        <v>14028</v>
      </c>
      <c r="AC13156">
        <v>2</v>
      </c>
      <c r="AD13156" s="123">
        <v>39111</v>
      </c>
      <c r="AE13156" t="s">
        <v>12423</v>
      </c>
      <c r="AG13156">
        <v>40001522</v>
      </c>
      <c r="AL13156" t="s">
        <v>14028</v>
      </c>
      <c r="AN13156">
        <v>4764003001</v>
      </c>
      <c r="AO13156">
        <v>16</v>
      </c>
      <c r="AP13156" t="s">
        <v>12424</v>
      </c>
      <c r="AQ13156" t="s">
        <v>11408</v>
      </c>
      <c r="AR13156">
        <v>4100</v>
      </c>
      <c r="AT13156">
        <v>2005</v>
      </c>
      <c r="AV13156" t="s">
        <v>20298</v>
      </c>
      <c r="AW13156">
        <v>116100</v>
      </c>
    </row>
    <row r="13157" spans="1:49" x14ac:dyDescent="0.25">
      <c r="A13157">
        <v>4100</v>
      </c>
      <c r="B13157">
        <v>30010</v>
      </c>
      <c r="C13157">
        <v>4011</v>
      </c>
      <c r="D13157">
        <v>410</v>
      </c>
      <c r="E13157" s="124" t="s">
        <v>27293</v>
      </c>
      <c r="F13157" t="str">
        <f t="shared" si="284"/>
        <v>Waldo CervantesHANWHA ADVANCED MATERIALS AMERICA</v>
      </c>
      <c r="G13157" s="150" t="str">
        <f t="shared" si="285"/>
        <v>Waldo Cervantes</v>
      </c>
      <c r="H13157" s="149" t="s">
        <v>4265</v>
      </c>
      <c r="I13157">
        <v>40006311</v>
      </c>
      <c r="J13157" t="s">
        <v>27477</v>
      </c>
      <c r="K13157" t="s">
        <v>27478</v>
      </c>
      <c r="L13157" t="s">
        <v>27479</v>
      </c>
      <c r="M13157" t="s">
        <v>13169</v>
      </c>
      <c r="N13157">
        <v>28150</v>
      </c>
      <c r="Q13157" t="s">
        <v>12415</v>
      </c>
      <c r="R13157" t="s">
        <v>12416</v>
      </c>
      <c r="S13157" t="s">
        <v>27480</v>
      </c>
      <c r="U13157" t="s">
        <v>12418</v>
      </c>
      <c r="W13157">
        <v>11</v>
      </c>
      <c r="X13157">
        <v>0</v>
      </c>
      <c r="Y13157" t="s">
        <v>12419</v>
      </c>
      <c r="Z13157" t="s">
        <v>12420</v>
      </c>
      <c r="AA13157" t="s">
        <v>12429</v>
      </c>
      <c r="AB13157" t="s">
        <v>12422</v>
      </c>
      <c r="AC13157">
        <v>2</v>
      </c>
      <c r="AD13157" s="123">
        <v>40319</v>
      </c>
      <c r="AE13157" t="s">
        <v>12431</v>
      </c>
      <c r="AG13157">
        <v>40006311</v>
      </c>
      <c r="AL13157" t="s">
        <v>12422</v>
      </c>
      <c r="AN13157">
        <v>3404510001</v>
      </c>
      <c r="AO13157">
        <v>16</v>
      </c>
      <c r="AP13157" t="s">
        <v>12424</v>
      </c>
      <c r="AQ13157" t="s">
        <v>11408</v>
      </c>
      <c r="AR13157">
        <v>4100</v>
      </c>
      <c r="AT13157">
        <v>0</v>
      </c>
      <c r="AV13157" t="s">
        <v>27481</v>
      </c>
      <c r="AW13157">
        <v>116100</v>
      </c>
    </row>
    <row r="13158" spans="1:49" x14ac:dyDescent="0.25">
      <c r="A13158">
        <v>4100</v>
      </c>
      <c r="B13158">
        <v>30010</v>
      </c>
      <c r="C13158">
        <v>4011</v>
      </c>
      <c r="E13158" s="124" t="s">
        <v>27293</v>
      </c>
      <c r="F13158" t="str">
        <f t="shared" si="284"/>
        <v>Waldo CervantesHARVEST CONSUMER INSULATION</v>
      </c>
      <c r="G13158" s="150" t="str">
        <f t="shared" si="285"/>
        <v>Waldo Cervantes</v>
      </c>
      <c r="H13158" s="149" t="s">
        <v>4286</v>
      </c>
      <c r="I13158">
        <v>40006404</v>
      </c>
      <c r="K13158" t="s">
        <v>27482</v>
      </c>
      <c r="L13158" t="s">
        <v>20144</v>
      </c>
      <c r="M13158" t="s">
        <v>12703</v>
      </c>
      <c r="N13158">
        <v>37716</v>
      </c>
      <c r="Q13158" t="s">
        <v>12415</v>
      </c>
      <c r="R13158" t="s">
        <v>12416</v>
      </c>
      <c r="S13158" t="s">
        <v>27483</v>
      </c>
      <c r="U13158" t="s">
        <v>12418</v>
      </c>
      <c r="W13158">
        <v>11</v>
      </c>
      <c r="X13158">
        <v>1</v>
      </c>
      <c r="Y13158" t="s">
        <v>12419</v>
      </c>
      <c r="Z13158" t="s">
        <v>12420</v>
      </c>
      <c r="AA13158" t="s">
        <v>12429</v>
      </c>
      <c r="AB13158" t="s">
        <v>12422</v>
      </c>
      <c r="AC13158">
        <v>2</v>
      </c>
      <c r="AD13158" s="123">
        <v>40472</v>
      </c>
      <c r="AE13158" t="s">
        <v>12431</v>
      </c>
      <c r="AG13158">
        <v>40006404</v>
      </c>
      <c r="AL13158" t="s">
        <v>12422</v>
      </c>
      <c r="AN13158">
        <v>4300101201</v>
      </c>
      <c r="AO13158">
        <v>16</v>
      </c>
      <c r="AP13158" t="s">
        <v>12424</v>
      </c>
      <c r="AQ13158" t="s">
        <v>11408</v>
      </c>
      <c r="AR13158">
        <v>4100</v>
      </c>
      <c r="AT13158">
        <v>0</v>
      </c>
      <c r="AV13158" t="s">
        <v>27484</v>
      </c>
      <c r="AW13158">
        <v>116100</v>
      </c>
    </row>
    <row r="13159" spans="1:49" x14ac:dyDescent="0.25">
      <c r="A13159">
        <v>4100</v>
      </c>
      <c r="B13159">
        <v>30010</v>
      </c>
      <c r="C13159">
        <v>4011</v>
      </c>
      <c r="D13159">
        <v>410</v>
      </c>
      <c r="E13159" s="124" t="s">
        <v>27293</v>
      </c>
      <c r="F13159" t="str">
        <f t="shared" si="284"/>
        <v>Waldo CervantesHDK INDUSTRIES, INC.</v>
      </c>
      <c r="G13159" s="150" t="str">
        <f t="shared" si="285"/>
        <v>Waldo Cervantes</v>
      </c>
      <c r="H13159" s="149" t="s">
        <v>4304</v>
      </c>
      <c r="I13159">
        <v>40000296</v>
      </c>
      <c r="K13159" t="s">
        <v>27485</v>
      </c>
      <c r="L13159" t="s">
        <v>27486</v>
      </c>
      <c r="M13159" t="s">
        <v>12703</v>
      </c>
      <c r="N13159" t="s">
        <v>27487</v>
      </c>
      <c r="Q13159" t="s">
        <v>12415</v>
      </c>
      <c r="R13159" t="s">
        <v>12416</v>
      </c>
      <c r="S13159" t="s">
        <v>27488</v>
      </c>
      <c r="U13159" t="s">
        <v>12418</v>
      </c>
      <c r="W13159">
        <v>11</v>
      </c>
      <c r="X13159">
        <v>1</v>
      </c>
      <c r="Y13159" t="s">
        <v>12419</v>
      </c>
      <c r="Z13159" t="s">
        <v>12420</v>
      </c>
      <c r="AA13159" t="s">
        <v>12421</v>
      </c>
      <c r="AB13159" t="s">
        <v>12422</v>
      </c>
      <c r="AC13159">
        <v>2</v>
      </c>
      <c r="AD13159" s="123">
        <v>39111</v>
      </c>
      <c r="AE13159" t="s">
        <v>12423</v>
      </c>
      <c r="AG13159">
        <v>40000296</v>
      </c>
      <c r="AL13159" t="s">
        <v>12422</v>
      </c>
      <c r="AN13159">
        <v>4307307301</v>
      </c>
      <c r="AO13159">
        <v>16</v>
      </c>
      <c r="AP13159" t="s">
        <v>12424</v>
      </c>
      <c r="AQ13159" t="s">
        <v>11408</v>
      </c>
      <c r="AR13159">
        <v>4100</v>
      </c>
      <c r="AT13159">
        <v>2005</v>
      </c>
      <c r="AV13159" t="s">
        <v>27489</v>
      </c>
      <c r="AW13159">
        <v>116100</v>
      </c>
    </row>
    <row r="13160" spans="1:49" x14ac:dyDescent="0.25">
      <c r="A13160">
        <v>4100</v>
      </c>
      <c r="B13160">
        <v>30010</v>
      </c>
      <c r="C13160">
        <v>4011</v>
      </c>
      <c r="D13160">
        <v>410</v>
      </c>
      <c r="E13160" s="124" t="s">
        <v>27293</v>
      </c>
      <c r="F13160" t="str">
        <f t="shared" si="284"/>
        <v>Waldo CervantesHUBER ENGINEERED WOODS LLC</v>
      </c>
      <c r="G13160" s="150" t="str">
        <f t="shared" si="285"/>
        <v>Waldo Cervantes</v>
      </c>
      <c r="H13160" s="149" t="s">
        <v>4449</v>
      </c>
      <c r="I13160">
        <v>40008244</v>
      </c>
      <c r="K13160" t="s">
        <v>27490</v>
      </c>
      <c r="L13160" t="s">
        <v>14026</v>
      </c>
      <c r="M13160" t="s">
        <v>13169</v>
      </c>
      <c r="N13160">
        <v>28262</v>
      </c>
      <c r="Q13160" t="s">
        <v>12415</v>
      </c>
      <c r="R13160" t="s">
        <v>12416</v>
      </c>
      <c r="S13160" t="s">
        <v>27491</v>
      </c>
      <c r="U13160" t="s">
        <v>12418</v>
      </c>
      <c r="W13160">
        <v>11</v>
      </c>
      <c r="X13160">
        <v>1</v>
      </c>
      <c r="Y13160" t="s">
        <v>12419</v>
      </c>
      <c r="Z13160" t="s">
        <v>12420</v>
      </c>
      <c r="AA13160" t="s">
        <v>12429</v>
      </c>
      <c r="AB13160" t="s">
        <v>12422</v>
      </c>
      <c r="AC13160">
        <v>2</v>
      </c>
      <c r="AD13160" s="123">
        <v>43045</v>
      </c>
      <c r="AE13160" t="s">
        <v>12431</v>
      </c>
      <c r="AG13160">
        <v>40008244</v>
      </c>
      <c r="AL13160" t="s">
        <v>12422</v>
      </c>
      <c r="AN13160">
        <v>3411901701</v>
      </c>
      <c r="AO13160">
        <v>16</v>
      </c>
      <c r="AP13160" t="s">
        <v>12424</v>
      </c>
      <c r="AQ13160" t="s">
        <v>11408</v>
      </c>
      <c r="AR13160">
        <v>4100</v>
      </c>
      <c r="AT13160">
        <v>0</v>
      </c>
      <c r="AV13160" t="s">
        <v>18704</v>
      </c>
      <c r="AW13160">
        <v>116100</v>
      </c>
    </row>
    <row r="13161" spans="1:49" x14ac:dyDescent="0.25">
      <c r="A13161">
        <v>4100</v>
      </c>
      <c r="B13161">
        <v>30010</v>
      </c>
      <c r="C13161">
        <v>4011</v>
      </c>
      <c r="D13161">
        <v>410</v>
      </c>
      <c r="E13161" s="124" t="s">
        <v>27293</v>
      </c>
      <c r="F13161" t="str">
        <f t="shared" si="284"/>
        <v>Waldo CervantesHUESKER GEOCOMPOSITES, LLC</v>
      </c>
      <c r="G13161" s="150" t="str">
        <f t="shared" si="285"/>
        <v>Waldo Cervantes</v>
      </c>
      <c r="H13161" s="149" t="s">
        <v>4452</v>
      </c>
      <c r="I13161">
        <v>40003032</v>
      </c>
      <c r="K13161" t="s">
        <v>27492</v>
      </c>
      <c r="L13161" t="s">
        <v>14026</v>
      </c>
      <c r="M13161" t="s">
        <v>13169</v>
      </c>
      <c r="N13161" t="s">
        <v>27493</v>
      </c>
      <c r="Q13161" t="s">
        <v>12415</v>
      </c>
      <c r="R13161" t="s">
        <v>12416</v>
      </c>
      <c r="S13161" t="s">
        <v>27494</v>
      </c>
      <c r="U13161" t="s">
        <v>12418</v>
      </c>
      <c r="W13161">
        <v>11</v>
      </c>
      <c r="X13161">
        <v>1</v>
      </c>
      <c r="Y13161" t="s">
        <v>12419</v>
      </c>
      <c r="Z13161" t="s">
        <v>12420</v>
      </c>
      <c r="AA13161" t="s">
        <v>12421</v>
      </c>
      <c r="AB13161" t="s">
        <v>12422</v>
      </c>
      <c r="AC13161">
        <v>2</v>
      </c>
      <c r="AD13161" s="123">
        <v>39111</v>
      </c>
      <c r="AE13161" t="s">
        <v>12423</v>
      </c>
      <c r="AG13161">
        <v>40003032</v>
      </c>
      <c r="AL13161" t="s">
        <v>12422</v>
      </c>
      <c r="AN13161">
        <v>3411901701</v>
      </c>
      <c r="AO13161">
        <v>16</v>
      </c>
      <c r="AP13161" t="s">
        <v>12424</v>
      </c>
      <c r="AQ13161" t="s">
        <v>11408</v>
      </c>
      <c r="AR13161">
        <v>4100</v>
      </c>
      <c r="AS13161" t="s">
        <v>12491</v>
      </c>
      <c r="AT13161">
        <v>2005</v>
      </c>
      <c r="AV13161" t="s">
        <v>27495</v>
      </c>
      <c r="AW13161">
        <v>116100</v>
      </c>
    </row>
    <row r="13162" spans="1:49" x14ac:dyDescent="0.25">
      <c r="A13162">
        <v>4100</v>
      </c>
      <c r="B13162">
        <v>30010</v>
      </c>
      <c r="C13162">
        <v>4011</v>
      </c>
      <c r="D13162">
        <v>410</v>
      </c>
      <c r="E13162" s="124" t="s">
        <v>27293</v>
      </c>
      <c r="F13162" t="str">
        <f t="shared" si="284"/>
        <v>Waldo CervantesHUF NORTH AMERICA</v>
      </c>
      <c r="G13162" s="150" t="str">
        <f t="shared" si="285"/>
        <v>Waldo Cervantes</v>
      </c>
      <c r="H13162" s="149" t="s">
        <v>4453</v>
      </c>
      <c r="I13162">
        <v>40009014</v>
      </c>
      <c r="J13162" t="s">
        <v>27496</v>
      </c>
      <c r="K13162" t="s">
        <v>27497</v>
      </c>
      <c r="L13162" t="s">
        <v>27498</v>
      </c>
      <c r="M13162" t="s">
        <v>12703</v>
      </c>
      <c r="N13162">
        <v>37743</v>
      </c>
      <c r="Q13162" t="s">
        <v>12415</v>
      </c>
      <c r="R13162" t="s">
        <v>12416</v>
      </c>
      <c r="S13162" t="s">
        <v>27499</v>
      </c>
      <c r="U13162" t="s">
        <v>12418</v>
      </c>
      <c r="W13162">
        <v>11</v>
      </c>
      <c r="X13162">
        <v>0</v>
      </c>
      <c r="Y13162" t="s">
        <v>12419</v>
      </c>
      <c r="Z13162" t="s">
        <v>12420</v>
      </c>
      <c r="AA13162" t="s">
        <v>12485</v>
      </c>
      <c r="AB13162" t="s">
        <v>12422</v>
      </c>
      <c r="AC13162">
        <v>2</v>
      </c>
      <c r="AD13162" s="123">
        <v>44211</v>
      </c>
      <c r="AE13162" t="s">
        <v>12528</v>
      </c>
      <c r="AG13162">
        <v>40009014</v>
      </c>
      <c r="AL13162" t="s">
        <v>12422</v>
      </c>
      <c r="AN13162">
        <v>4305903101</v>
      </c>
      <c r="AO13162">
        <v>16</v>
      </c>
      <c r="AP13162" t="s">
        <v>12424</v>
      </c>
      <c r="AQ13162" t="s">
        <v>11408</v>
      </c>
      <c r="AR13162">
        <v>4100</v>
      </c>
      <c r="AT13162">
        <v>0</v>
      </c>
      <c r="AV13162" t="s">
        <v>23996</v>
      </c>
      <c r="AW13162">
        <v>116100</v>
      </c>
    </row>
    <row r="13163" spans="1:49" x14ac:dyDescent="0.25">
      <c r="A13163">
        <v>4100</v>
      </c>
      <c r="B13163">
        <v>30010</v>
      </c>
      <c r="C13163">
        <v>4011</v>
      </c>
      <c r="D13163">
        <v>410</v>
      </c>
      <c r="E13163" s="124" t="s">
        <v>27293</v>
      </c>
      <c r="F13163" t="str">
        <f t="shared" si="284"/>
        <v>Waldo CervantesHULON MCCRAW INC.</v>
      </c>
      <c r="G13163" s="150" t="str">
        <f t="shared" si="285"/>
        <v>Waldo Cervantes</v>
      </c>
      <c r="H13163" s="149" t="s">
        <v>4462</v>
      </c>
      <c r="I13163">
        <v>40006340</v>
      </c>
      <c r="L13163" t="s">
        <v>27500</v>
      </c>
      <c r="M13163" t="s">
        <v>13169</v>
      </c>
      <c r="O13163">
        <v>249</v>
      </c>
      <c r="P13163">
        <v>28742</v>
      </c>
      <c r="Q13163" t="s">
        <v>12415</v>
      </c>
      <c r="R13163" t="s">
        <v>12416</v>
      </c>
      <c r="S13163" t="s">
        <v>27501</v>
      </c>
      <c r="U13163" t="s">
        <v>12418</v>
      </c>
      <c r="W13163">
        <v>11</v>
      </c>
      <c r="X13163">
        <v>2</v>
      </c>
      <c r="Y13163" t="s">
        <v>12419</v>
      </c>
      <c r="Z13163" t="s">
        <v>12420</v>
      </c>
      <c r="AA13163" t="s">
        <v>12429</v>
      </c>
      <c r="AB13163" t="s">
        <v>12422</v>
      </c>
      <c r="AC13163">
        <v>2</v>
      </c>
      <c r="AD13163" s="123">
        <v>40367</v>
      </c>
      <c r="AE13163" t="s">
        <v>12431</v>
      </c>
      <c r="AG13163">
        <v>40006340</v>
      </c>
      <c r="AL13163" t="s">
        <v>12422</v>
      </c>
      <c r="AN13163">
        <v>3408924121</v>
      </c>
      <c r="AO13163">
        <v>16</v>
      </c>
      <c r="AP13163" t="s">
        <v>12424</v>
      </c>
      <c r="AQ13163" t="s">
        <v>11408</v>
      </c>
      <c r="AR13163">
        <v>4100</v>
      </c>
      <c r="AT13163">
        <v>0</v>
      </c>
      <c r="AV13163" t="s">
        <v>27502</v>
      </c>
      <c r="AW13163">
        <v>116100</v>
      </c>
    </row>
    <row r="13164" spans="1:49" x14ac:dyDescent="0.25">
      <c r="A13164">
        <v>4100</v>
      </c>
      <c r="B13164">
        <v>30010</v>
      </c>
      <c r="C13164">
        <v>4011</v>
      </c>
      <c r="D13164">
        <v>410</v>
      </c>
      <c r="E13164" s="124" t="s">
        <v>27293</v>
      </c>
      <c r="F13164" t="str">
        <f t="shared" si="284"/>
        <v>Waldo CervantesICONEX</v>
      </c>
      <c r="G13164" s="150" t="str">
        <f t="shared" si="285"/>
        <v>Waldo Cervantes</v>
      </c>
      <c r="H13164" s="149" t="s">
        <v>4495</v>
      </c>
      <c r="I13164">
        <v>40001059</v>
      </c>
      <c r="J13164" t="s">
        <v>12492</v>
      </c>
      <c r="K13164" t="s">
        <v>27503</v>
      </c>
      <c r="L13164" t="s">
        <v>27504</v>
      </c>
      <c r="M13164" t="s">
        <v>12703</v>
      </c>
      <c r="N13164">
        <v>37813</v>
      </c>
      <c r="Q13164" t="s">
        <v>12415</v>
      </c>
      <c r="R13164" t="s">
        <v>12416</v>
      </c>
      <c r="S13164" t="s">
        <v>27505</v>
      </c>
      <c r="U13164" t="s">
        <v>12418</v>
      </c>
      <c r="W13164">
        <v>11</v>
      </c>
      <c r="X13164">
        <v>1</v>
      </c>
      <c r="Y13164" t="s">
        <v>12472</v>
      </c>
      <c r="Z13164" t="s">
        <v>12420</v>
      </c>
      <c r="AA13164" t="s">
        <v>12421</v>
      </c>
      <c r="AB13164" t="s">
        <v>12757</v>
      </c>
      <c r="AC13164">
        <v>2</v>
      </c>
      <c r="AD13164" s="123">
        <v>39111</v>
      </c>
      <c r="AE13164" t="s">
        <v>12423</v>
      </c>
      <c r="AG13164">
        <v>40001059</v>
      </c>
      <c r="AL13164" t="s">
        <v>12757</v>
      </c>
      <c r="AN13164">
        <v>4306305901</v>
      </c>
      <c r="AO13164">
        <v>16</v>
      </c>
      <c r="AP13164" t="s">
        <v>12424</v>
      </c>
      <c r="AQ13164" t="s">
        <v>11408</v>
      </c>
      <c r="AR13164">
        <v>4100</v>
      </c>
      <c r="AT13164">
        <v>2005</v>
      </c>
      <c r="AV13164" t="s">
        <v>4495</v>
      </c>
      <c r="AW13164">
        <v>116100</v>
      </c>
    </row>
    <row r="13165" spans="1:49" x14ac:dyDescent="0.25">
      <c r="A13165">
        <v>4100</v>
      </c>
      <c r="B13165">
        <v>30010</v>
      </c>
      <c r="C13165">
        <v>4011</v>
      </c>
      <c r="D13165">
        <v>418</v>
      </c>
      <c r="E13165" s="124" t="s">
        <v>27293</v>
      </c>
      <c r="F13165" t="str">
        <f t="shared" si="284"/>
        <v>Waldo CervantesINDUSTRIAL SUPPLY SOLUTIONS</v>
      </c>
      <c r="G13165" s="150" t="str">
        <f t="shared" si="285"/>
        <v>Waldo Cervantes</v>
      </c>
      <c r="H13165" s="149" t="s">
        <v>4639</v>
      </c>
      <c r="I13165">
        <v>40007676</v>
      </c>
      <c r="L13165" t="s">
        <v>16850</v>
      </c>
      <c r="M13165" t="s">
        <v>16851</v>
      </c>
      <c r="O13165">
        <v>11209</v>
      </c>
      <c r="P13165">
        <v>25339</v>
      </c>
      <c r="Q13165" t="s">
        <v>12415</v>
      </c>
      <c r="R13165" t="s">
        <v>12416</v>
      </c>
      <c r="S13165" t="s">
        <v>22480</v>
      </c>
      <c r="U13165" t="s">
        <v>12418</v>
      </c>
      <c r="W13165">
        <v>11</v>
      </c>
      <c r="X13165">
        <v>2</v>
      </c>
      <c r="Y13165" t="s">
        <v>12419</v>
      </c>
      <c r="Z13165" t="s">
        <v>12420</v>
      </c>
      <c r="AA13165" t="s">
        <v>12429</v>
      </c>
      <c r="AB13165" t="s">
        <v>14028</v>
      </c>
      <c r="AC13165">
        <v>2</v>
      </c>
      <c r="AD13165" s="123">
        <v>42256</v>
      </c>
      <c r="AE13165" t="s">
        <v>12431</v>
      </c>
      <c r="AG13165">
        <v>40007676</v>
      </c>
      <c r="AL13165" t="s">
        <v>14028</v>
      </c>
      <c r="AN13165">
        <v>4903900701</v>
      </c>
      <c r="AO13165">
        <v>16</v>
      </c>
      <c r="AP13165" t="s">
        <v>12424</v>
      </c>
      <c r="AQ13165" t="s">
        <v>11408</v>
      </c>
      <c r="AR13165">
        <v>4100</v>
      </c>
      <c r="AT13165">
        <v>0</v>
      </c>
      <c r="AV13165" t="s">
        <v>14279</v>
      </c>
      <c r="AW13165">
        <v>116100</v>
      </c>
    </row>
    <row r="13166" spans="1:49" x14ac:dyDescent="0.25">
      <c r="A13166">
        <v>4100</v>
      </c>
      <c r="B13166">
        <v>30010</v>
      </c>
      <c r="C13166">
        <v>4011</v>
      </c>
      <c r="D13166">
        <v>410</v>
      </c>
      <c r="E13166" s="124" t="s">
        <v>27293</v>
      </c>
      <c r="F13166" t="str">
        <f t="shared" si="284"/>
        <v>Waldo CervantesINTEPLAST BAGS &amp; FILMS, VIAM DIV.</v>
      </c>
      <c r="G13166" s="150" t="str">
        <f t="shared" si="285"/>
        <v>Waldo Cervantes</v>
      </c>
      <c r="H13166" s="149" t="s">
        <v>4704</v>
      </c>
      <c r="I13166">
        <v>40002069</v>
      </c>
      <c r="J13166" t="s">
        <v>12492</v>
      </c>
      <c r="K13166" t="s">
        <v>27506</v>
      </c>
      <c r="L13166" t="s">
        <v>27507</v>
      </c>
      <c r="M13166" t="s">
        <v>12413</v>
      </c>
      <c r="N13166">
        <v>7039</v>
      </c>
      <c r="Q13166" t="s">
        <v>12415</v>
      </c>
      <c r="R13166" t="s">
        <v>12416</v>
      </c>
      <c r="S13166" t="s">
        <v>27508</v>
      </c>
      <c r="U13166" t="s">
        <v>12418</v>
      </c>
      <c r="W13166">
        <v>11</v>
      </c>
      <c r="X13166">
        <v>1</v>
      </c>
      <c r="Y13166" t="s">
        <v>12419</v>
      </c>
      <c r="Z13166" t="s">
        <v>12420</v>
      </c>
      <c r="AA13166" t="s">
        <v>12421</v>
      </c>
      <c r="AB13166" t="s">
        <v>12422</v>
      </c>
      <c r="AC13166">
        <v>2</v>
      </c>
      <c r="AD13166" s="123">
        <v>39111</v>
      </c>
      <c r="AE13166" t="s">
        <v>12423</v>
      </c>
      <c r="AG13166">
        <v>40002069</v>
      </c>
      <c r="AL13166" t="s">
        <v>12422</v>
      </c>
      <c r="AN13166">
        <v>3101312601</v>
      </c>
      <c r="AO13166">
        <v>16</v>
      </c>
      <c r="AP13166" t="s">
        <v>12424</v>
      </c>
      <c r="AQ13166" t="s">
        <v>11408</v>
      </c>
      <c r="AR13166">
        <v>4100</v>
      </c>
      <c r="AT13166">
        <v>2005</v>
      </c>
      <c r="AV13166" t="s">
        <v>27509</v>
      </c>
      <c r="AW13166">
        <v>116100</v>
      </c>
    </row>
    <row r="13167" spans="1:49" x14ac:dyDescent="0.25">
      <c r="A13167">
        <v>4100</v>
      </c>
      <c r="B13167">
        <v>30010</v>
      </c>
      <c r="C13167">
        <v>4011</v>
      </c>
      <c r="D13167">
        <v>410</v>
      </c>
      <c r="E13167" s="124" t="s">
        <v>27293</v>
      </c>
      <c r="F13167" t="str">
        <f t="shared" si="284"/>
        <v>Waldo CervantesJELD-WEN COMPOSITE-NORTH CAROLINA</v>
      </c>
      <c r="G13167" s="150" t="str">
        <f t="shared" si="285"/>
        <v>Waldo Cervantes</v>
      </c>
      <c r="H13167" s="149" t="s">
        <v>4909</v>
      </c>
      <c r="I13167">
        <v>40007275</v>
      </c>
      <c r="K13167" t="s">
        <v>27510</v>
      </c>
      <c r="L13167" t="s">
        <v>27511</v>
      </c>
      <c r="M13167" t="s">
        <v>13169</v>
      </c>
      <c r="N13167">
        <v>28659</v>
      </c>
      <c r="Q13167" t="s">
        <v>12415</v>
      </c>
      <c r="R13167" t="s">
        <v>12416</v>
      </c>
      <c r="S13167" t="s">
        <v>27512</v>
      </c>
      <c r="U13167" t="s">
        <v>12418</v>
      </c>
      <c r="W13167">
        <v>11</v>
      </c>
      <c r="X13167">
        <v>1</v>
      </c>
      <c r="Y13167" t="s">
        <v>12472</v>
      </c>
      <c r="Z13167" t="s">
        <v>14482</v>
      </c>
      <c r="AA13167" t="s">
        <v>15574</v>
      </c>
      <c r="AB13167" t="s">
        <v>14028</v>
      </c>
      <c r="AC13167">
        <v>2</v>
      </c>
      <c r="AD13167" s="123">
        <v>41681</v>
      </c>
      <c r="AE13167" t="s">
        <v>12431</v>
      </c>
      <c r="AG13167">
        <v>40007275</v>
      </c>
      <c r="AL13167" t="s">
        <v>14028</v>
      </c>
      <c r="AN13167">
        <v>3419308201</v>
      </c>
      <c r="AO13167">
        <v>16</v>
      </c>
      <c r="AP13167" t="s">
        <v>12424</v>
      </c>
      <c r="AQ13167" t="s">
        <v>11408</v>
      </c>
      <c r="AR13167">
        <v>4100</v>
      </c>
      <c r="AT13167">
        <v>0</v>
      </c>
      <c r="AV13167" t="s">
        <v>4908</v>
      </c>
      <c r="AW13167">
        <v>116100</v>
      </c>
    </row>
    <row r="13168" spans="1:49" x14ac:dyDescent="0.25">
      <c r="A13168">
        <v>4100</v>
      </c>
      <c r="B13168">
        <v>30010</v>
      </c>
      <c r="C13168">
        <v>4011</v>
      </c>
      <c r="D13168">
        <v>410</v>
      </c>
      <c r="E13168" s="124" t="s">
        <v>27293</v>
      </c>
      <c r="F13168" t="str">
        <f t="shared" si="284"/>
        <v>Waldo CervantesJERRY BROTHERS IND.</v>
      </c>
      <c r="G13168" s="150" t="str">
        <f t="shared" si="285"/>
        <v>Waldo Cervantes</v>
      </c>
      <c r="H13168" s="149" t="s">
        <v>4921</v>
      </c>
      <c r="I13168">
        <v>40000515</v>
      </c>
      <c r="K13168" t="s">
        <v>24041</v>
      </c>
      <c r="L13168" t="s">
        <v>14785</v>
      </c>
      <c r="M13168" t="s">
        <v>16547</v>
      </c>
      <c r="N13168">
        <v>23234</v>
      </c>
      <c r="Q13168" t="s">
        <v>12415</v>
      </c>
      <c r="R13168" t="s">
        <v>12416</v>
      </c>
      <c r="S13168" t="s">
        <v>24042</v>
      </c>
      <c r="U13168" t="s">
        <v>12418</v>
      </c>
      <c r="W13168">
        <v>11</v>
      </c>
      <c r="X13168">
        <v>2</v>
      </c>
      <c r="Y13168" t="s">
        <v>12472</v>
      </c>
      <c r="Z13168" t="s">
        <v>12420</v>
      </c>
      <c r="AA13168" t="s">
        <v>12421</v>
      </c>
      <c r="AB13168" t="s">
        <v>12422</v>
      </c>
      <c r="AC13168">
        <v>2</v>
      </c>
      <c r="AD13168" s="123">
        <v>39111</v>
      </c>
      <c r="AE13168" t="s">
        <v>12423</v>
      </c>
      <c r="AG13168">
        <v>40000515</v>
      </c>
      <c r="AL13168" t="s">
        <v>12422</v>
      </c>
      <c r="AN13168">
        <v>4776005501</v>
      </c>
      <c r="AO13168">
        <v>16</v>
      </c>
      <c r="AP13168" t="s">
        <v>12424</v>
      </c>
      <c r="AQ13168" t="s">
        <v>11408</v>
      </c>
      <c r="AR13168">
        <v>4100</v>
      </c>
      <c r="AT13168">
        <v>2005</v>
      </c>
      <c r="AV13168" t="s">
        <v>24043</v>
      </c>
      <c r="AW13168">
        <v>116100</v>
      </c>
    </row>
    <row r="13169" spans="1:49" x14ac:dyDescent="0.25">
      <c r="A13169">
        <v>4100</v>
      </c>
      <c r="B13169">
        <v>30020</v>
      </c>
      <c r="C13169">
        <v>4011</v>
      </c>
      <c r="D13169">
        <v>410</v>
      </c>
      <c r="E13169" s="124" t="s">
        <v>27293</v>
      </c>
      <c r="F13169" t="str">
        <f t="shared" si="284"/>
        <v>Waldo CervantesJOHNS MANVILLE (ETOWAH,TN)</v>
      </c>
      <c r="G13169" s="150" t="str">
        <f t="shared" si="285"/>
        <v>Waldo Cervantes</v>
      </c>
      <c r="H13169" s="149" t="s">
        <v>4958</v>
      </c>
      <c r="I13169">
        <v>40002053</v>
      </c>
      <c r="K13169" t="s">
        <v>14943</v>
      </c>
      <c r="L13169" t="s">
        <v>12881</v>
      </c>
      <c r="M13169" t="s">
        <v>12882</v>
      </c>
      <c r="N13169" t="s">
        <v>14312</v>
      </c>
      <c r="Q13169" t="s">
        <v>12415</v>
      </c>
      <c r="R13169" t="s">
        <v>12416</v>
      </c>
      <c r="S13169" t="s">
        <v>27513</v>
      </c>
      <c r="U13169" t="s">
        <v>12418</v>
      </c>
      <c r="V13169">
        <v>214</v>
      </c>
      <c r="W13169">
        <v>11</v>
      </c>
      <c r="X13169">
        <v>1</v>
      </c>
      <c r="Y13169" t="s">
        <v>12765</v>
      </c>
      <c r="Z13169" t="s">
        <v>12420</v>
      </c>
      <c r="AA13169" t="s">
        <v>12421</v>
      </c>
      <c r="AB13169" t="s">
        <v>12473</v>
      </c>
      <c r="AC13169">
        <v>2</v>
      </c>
      <c r="AD13169" s="123">
        <v>39111</v>
      </c>
      <c r="AE13169" t="s">
        <v>12423</v>
      </c>
      <c r="AG13169">
        <v>40002053</v>
      </c>
      <c r="AL13169" t="s">
        <v>12473</v>
      </c>
      <c r="AN13169">
        <v>603101401</v>
      </c>
      <c r="AO13169">
        <v>16</v>
      </c>
      <c r="AP13169" t="s">
        <v>12424</v>
      </c>
      <c r="AQ13169" t="s">
        <v>11408</v>
      </c>
      <c r="AR13169">
        <v>4100</v>
      </c>
      <c r="AT13169">
        <v>0</v>
      </c>
      <c r="AV13169" t="s">
        <v>12885</v>
      </c>
      <c r="AW13169">
        <v>116100</v>
      </c>
    </row>
    <row r="13170" spans="1:49" x14ac:dyDescent="0.25">
      <c r="A13170">
        <v>4100</v>
      </c>
      <c r="B13170">
        <v>30010</v>
      </c>
      <c r="C13170">
        <v>4011</v>
      </c>
      <c r="D13170">
        <v>410</v>
      </c>
      <c r="E13170" s="124" t="s">
        <v>27293</v>
      </c>
      <c r="F13170" t="str">
        <f t="shared" si="284"/>
        <v>Waldo CervantesJR NONWOVEN SERVICES,INC.</v>
      </c>
      <c r="G13170" s="150" t="str">
        <f t="shared" si="285"/>
        <v>Waldo Cervantes</v>
      </c>
      <c r="H13170" s="149" t="s">
        <v>5013</v>
      </c>
      <c r="I13170">
        <v>40001453</v>
      </c>
      <c r="K13170" t="s">
        <v>27514</v>
      </c>
      <c r="L13170" t="s">
        <v>26664</v>
      </c>
      <c r="M13170" t="s">
        <v>13169</v>
      </c>
      <c r="N13170" t="s">
        <v>27515</v>
      </c>
      <c r="Q13170" t="s">
        <v>12415</v>
      </c>
      <c r="R13170" t="s">
        <v>12416</v>
      </c>
      <c r="S13170" t="s">
        <v>27516</v>
      </c>
      <c r="U13170" t="s">
        <v>12418</v>
      </c>
      <c r="W13170">
        <v>11</v>
      </c>
      <c r="X13170">
        <v>2</v>
      </c>
      <c r="Y13170" t="s">
        <v>27517</v>
      </c>
      <c r="Z13170" t="s">
        <v>12420</v>
      </c>
      <c r="AA13170" t="s">
        <v>12421</v>
      </c>
      <c r="AB13170" t="s">
        <v>12473</v>
      </c>
      <c r="AC13170">
        <v>2</v>
      </c>
      <c r="AD13170" s="123">
        <v>39111</v>
      </c>
      <c r="AE13170" t="s">
        <v>12423</v>
      </c>
      <c r="AG13170">
        <v>40001453</v>
      </c>
      <c r="AL13170" t="s">
        <v>12473</v>
      </c>
      <c r="AN13170">
        <v>3402521351</v>
      </c>
      <c r="AO13170">
        <v>16</v>
      </c>
      <c r="AP13170" t="s">
        <v>12424</v>
      </c>
      <c r="AQ13170" t="s">
        <v>11408</v>
      </c>
      <c r="AR13170">
        <v>4100</v>
      </c>
      <c r="AT13170">
        <v>2005</v>
      </c>
      <c r="AV13170" t="s">
        <v>27518</v>
      </c>
      <c r="AW13170">
        <v>116100</v>
      </c>
    </row>
    <row r="13171" spans="1:49" x14ac:dyDescent="0.25">
      <c r="A13171">
        <v>4100</v>
      </c>
      <c r="B13171">
        <v>30010</v>
      </c>
      <c r="C13171">
        <v>4011</v>
      </c>
      <c r="D13171">
        <v>410</v>
      </c>
      <c r="E13171" s="124" t="s">
        <v>27293</v>
      </c>
      <c r="F13171" t="str">
        <f t="shared" si="284"/>
        <v>Waldo CervantesJVB SALES</v>
      </c>
      <c r="G13171" s="150" t="str">
        <f t="shared" si="285"/>
        <v>Waldo Cervantes</v>
      </c>
      <c r="H13171" s="149" t="s">
        <v>5024</v>
      </c>
      <c r="I13171">
        <v>40001846</v>
      </c>
      <c r="L13171" t="s">
        <v>19793</v>
      </c>
      <c r="M13171" t="s">
        <v>13169</v>
      </c>
      <c r="O13171">
        <v>874</v>
      </c>
      <c r="P13171">
        <v>28012</v>
      </c>
      <c r="Q13171" t="s">
        <v>12415</v>
      </c>
      <c r="R13171" t="s">
        <v>12416</v>
      </c>
      <c r="S13171" t="s">
        <v>27519</v>
      </c>
      <c r="U13171" t="s">
        <v>12418</v>
      </c>
      <c r="W13171">
        <v>11</v>
      </c>
      <c r="X13171">
        <v>2</v>
      </c>
      <c r="Y13171" t="s">
        <v>12419</v>
      </c>
      <c r="Z13171" t="s">
        <v>12420</v>
      </c>
      <c r="AA13171" t="s">
        <v>12421</v>
      </c>
      <c r="AB13171" t="s">
        <v>12430</v>
      </c>
      <c r="AC13171">
        <v>2</v>
      </c>
      <c r="AD13171" s="123">
        <v>39111</v>
      </c>
      <c r="AE13171" t="s">
        <v>12423</v>
      </c>
      <c r="AG13171">
        <v>40001846</v>
      </c>
      <c r="AL13171" t="s">
        <v>12430</v>
      </c>
      <c r="AN13171">
        <v>3407100801</v>
      </c>
      <c r="AO13171">
        <v>16</v>
      </c>
      <c r="AP13171" t="s">
        <v>12424</v>
      </c>
      <c r="AQ13171" t="s">
        <v>11408</v>
      </c>
      <c r="AR13171">
        <v>4100</v>
      </c>
      <c r="AT13171">
        <v>0</v>
      </c>
      <c r="AV13171" t="s">
        <v>5024</v>
      </c>
      <c r="AW13171">
        <v>116100</v>
      </c>
    </row>
    <row r="13172" spans="1:49" x14ac:dyDescent="0.25">
      <c r="A13172">
        <v>4100</v>
      </c>
      <c r="B13172">
        <v>30010</v>
      </c>
      <c r="C13172">
        <v>4011</v>
      </c>
      <c r="D13172">
        <v>410</v>
      </c>
      <c r="E13172" s="124" t="s">
        <v>27293</v>
      </c>
      <c r="F13172" t="str">
        <f t="shared" si="284"/>
        <v>Waldo CervantesKAMAN INDUSTRIAL-MILWAUKEE FORT WAY</v>
      </c>
      <c r="G13172" s="150" t="str">
        <f t="shared" si="285"/>
        <v>Waldo Cervantes</v>
      </c>
      <c r="H13172" s="149" t="s">
        <v>5113</v>
      </c>
      <c r="I13172">
        <v>40006692</v>
      </c>
      <c r="K13172" t="s">
        <v>12894</v>
      </c>
      <c r="L13172" t="s">
        <v>12895</v>
      </c>
      <c r="M13172" t="s">
        <v>12896</v>
      </c>
      <c r="N13172">
        <v>46802</v>
      </c>
      <c r="Q13172" t="s">
        <v>12415</v>
      </c>
      <c r="R13172" t="s">
        <v>12416</v>
      </c>
      <c r="S13172" t="s">
        <v>23554</v>
      </c>
      <c r="U13172" t="s">
        <v>12418</v>
      </c>
      <c r="V13172">
        <v>207</v>
      </c>
      <c r="W13172">
        <v>11</v>
      </c>
      <c r="X13172">
        <v>2</v>
      </c>
      <c r="Y13172" t="s">
        <v>12419</v>
      </c>
      <c r="Z13172" t="s">
        <v>12420</v>
      </c>
      <c r="AA13172" t="s">
        <v>12429</v>
      </c>
      <c r="AB13172" t="s">
        <v>12422</v>
      </c>
      <c r="AC13172">
        <v>2</v>
      </c>
      <c r="AD13172" s="123">
        <v>40877</v>
      </c>
      <c r="AE13172" t="s">
        <v>12431</v>
      </c>
      <c r="AG13172">
        <v>40006692</v>
      </c>
      <c r="AL13172" t="s">
        <v>12422</v>
      </c>
      <c r="AN13172">
        <v>1500304701</v>
      </c>
      <c r="AO13172">
        <v>16</v>
      </c>
      <c r="AP13172" t="s">
        <v>12424</v>
      </c>
      <c r="AQ13172" t="s">
        <v>11408</v>
      </c>
      <c r="AR13172">
        <v>4100</v>
      </c>
      <c r="AT13172">
        <v>0</v>
      </c>
      <c r="AV13172" t="s">
        <v>5036</v>
      </c>
      <c r="AW13172">
        <v>116100</v>
      </c>
    </row>
    <row r="13173" spans="1:49" x14ac:dyDescent="0.25">
      <c r="A13173">
        <v>4100</v>
      </c>
      <c r="B13173">
        <v>30010</v>
      </c>
      <c r="C13173">
        <v>4011</v>
      </c>
      <c r="D13173">
        <v>410</v>
      </c>
      <c r="E13173" s="124" t="s">
        <v>27293</v>
      </c>
      <c r="F13173" t="str">
        <f t="shared" si="284"/>
        <v>Waldo CervantesKEER AMERICA CORP - INDIAN LAND</v>
      </c>
      <c r="G13173" s="150" t="str">
        <f t="shared" si="285"/>
        <v>Waldo Cervantes</v>
      </c>
      <c r="H13173" s="149" t="s">
        <v>5148</v>
      </c>
      <c r="I13173">
        <v>40007910</v>
      </c>
      <c r="K13173" t="s">
        <v>27520</v>
      </c>
      <c r="L13173" t="s">
        <v>18936</v>
      </c>
      <c r="M13173" t="s">
        <v>47</v>
      </c>
      <c r="N13173">
        <v>29707</v>
      </c>
      <c r="Q13173" t="s">
        <v>12415</v>
      </c>
      <c r="R13173" t="s">
        <v>12416</v>
      </c>
      <c r="S13173" t="s">
        <v>27521</v>
      </c>
      <c r="U13173" t="s">
        <v>12418</v>
      </c>
      <c r="W13173">
        <v>11</v>
      </c>
      <c r="X13173">
        <v>1</v>
      </c>
      <c r="Y13173" t="s">
        <v>12419</v>
      </c>
      <c r="Z13173" t="s">
        <v>12420</v>
      </c>
      <c r="AA13173" t="s">
        <v>12485</v>
      </c>
      <c r="AB13173" t="s">
        <v>12422</v>
      </c>
      <c r="AC13173">
        <v>2</v>
      </c>
      <c r="AD13173" s="123">
        <v>42614</v>
      </c>
      <c r="AE13173" t="s">
        <v>12528</v>
      </c>
      <c r="AG13173">
        <v>40007910</v>
      </c>
      <c r="AL13173" t="s">
        <v>12422</v>
      </c>
      <c r="AN13173">
        <v>4109103301</v>
      </c>
      <c r="AO13173">
        <v>16</v>
      </c>
      <c r="AP13173" t="s">
        <v>12424</v>
      </c>
      <c r="AQ13173" t="s">
        <v>11408</v>
      </c>
      <c r="AR13173">
        <v>4100</v>
      </c>
      <c r="AT13173">
        <v>0</v>
      </c>
      <c r="AV13173" t="s">
        <v>27522</v>
      </c>
      <c r="AW13173">
        <v>116100</v>
      </c>
    </row>
    <row r="13174" spans="1:49" x14ac:dyDescent="0.25">
      <c r="A13174">
        <v>4100</v>
      </c>
      <c r="B13174">
        <v>30010</v>
      </c>
      <c r="C13174">
        <v>4011</v>
      </c>
      <c r="D13174">
        <v>410</v>
      </c>
      <c r="E13174" s="124" t="s">
        <v>27293</v>
      </c>
      <c r="F13174" t="str">
        <f t="shared" si="284"/>
        <v>Waldo CervantesKIMBERLY-CLARK CORP</v>
      </c>
      <c r="G13174" s="150" t="str">
        <f t="shared" si="285"/>
        <v>Waldo Cervantes</v>
      </c>
      <c r="H13174" s="149" t="s">
        <v>5229</v>
      </c>
      <c r="I13174">
        <v>40000309</v>
      </c>
      <c r="J13174" t="s">
        <v>14036</v>
      </c>
      <c r="L13174" t="s">
        <v>15585</v>
      </c>
      <c r="M13174" t="s">
        <v>12703</v>
      </c>
      <c r="N13174" t="s">
        <v>18068</v>
      </c>
      <c r="O13174">
        <v>59099</v>
      </c>
      <c r="Q13174" t="s">
        <v>12415</v>
      </c>
      <c r="R13174" t="s">
        <v>12416</v>
      </c>
      <c r="S13174" t="s">
        <v>27523</v>
      </c>
      <c r="U13174" t="s">
        <v>12418</v>
      </c>
      <c r="V13174">
        <v>93</v>
      </c>
      <c r="W13174">
        <v>11</v>
      </c>
      <c r="X13174">
        <v>1</v>
      </c>
      <c r="Y13174" t="s">
        <v>12419</v>
      </c>
      <c r="Z13174" t="s">
        <v>12420</v>
      </c>
      <c r="AA13174" t="s">
        <v>12421</v>
      </c>
      <c r="AB13174" t="s">
        <v>13208</v>
      </c>
      <c r="AC13174">
        <v>2</v>
      </c>
      <c r="AD13174" s="123">
        <v>39111</v>
      </c>
      <c r="AE13174" t="s">
        <v>12423</v>
      </c>
      <c r="AG13174">
        <v>40000309</v>
      </c>
      <c r="AL13174" t="s">
        <v>13208</v>
      </c>
      <c r="AN13174">
        <v>4309304001</v>
      </c>
      <c r="AO13174">
        <v>16</v>
      </c>
      <c r="AP13174" t="s">
        <v>12424</v>
      </c>
      <c r="AQ13174" t="s">
        <v>11408</v>
      </c>
      <c r="AR13174">
        <v>4100</v>
      </c>
      <c r="AT13174">
        <v>0</v>
      </c>
      <c r="AV13174" t="s">
        <v>18070</v>
      </c>
      <c r="AW13174">
        <v>116100</v>
      </c>
    </row>
    <row r="13175" spans="1:49" x14ac:dyDescent="0.25">
      <c r="A13175">
        <v>4100</v>
      </c>
      <c r="B13175">
        <v>30010</v>
      </c>
      <c r="C13175">
        <v>4011</v>
      </c>
      <c r="D13175">
        <v>410</v>
      </c>
      <c r="E13175" s="124" t="s">
        <v>27293</v>
      </c>
      <c r="F13175" t="str">
        <f t="shared" si="284"/>
        <v>Waldo CervantesKISER BELTING &amp; MACH., INC.</v>
      </c>
      <c r="G13175" s="150" t="str">
        <f t="shared" si="285"/>
        <v>Waldo Cervantes</v>
      </c>
      <c r="H13175" s="149" t="s">
        <v>5242</v>
      </c>
      <c r="I13175">
        <v>40005752</v>
      </c>
      <c r="K13175" t="s">
        <v>27524</v>
      </c>
      <c r="L13175" t="s">
        <v>27525</v>
      </c>
      <c r="M13175" t="s">
        <v>13169</v>
      </c>
      <c r="N13175">
        <v>28086</v>
      </c>
      <c r="Q13175" t="s">
        <v>12415</v>
      </c>
      <c r="R13175" t="s">
        <v>12416</v>
      </c>
      <c r="S13175" t="s">
        <v>27526</v>
      </c>
      <c r="U13175" t="s">
        <v>12418</v>
      </c>
      <c r="W13175">
        <v>11</v>
      </c>
      <c r="X13175">
        <v>2</v>
      </c>
      <c r="Y13175" t="s">
        <v>12419</v>
      </c>
      <c r="Z13175" t="s">
        <v>12420</v>
      </c>
      <c r="AA13175" t="s">
        <v>12429</v>
      </c>
      <c r="AB13175" t="s">
        <v>12422</v>
      </c>
      <c r="AC13175">
        <v>2</v>
      </c>
      <c r="AD13175" s="123">
        <v>39937</v>
      </c>
      <c r="AE13175" t="s">
        <v>12431</v>
      </c>
      <c r="AG13175">
        <v>40005752</v>
      </c>
      <c r="AL13175" t="s">
        <v>12422</v>
      </c>
      <c r="AN13175">
        <v>3404505801</v>
      </c>
      <c r="AO13175">
        <v>16</v>
      </c>
      <c r="AP13175" t="s">
        <v>12424</v>
      </c>
      <c r="AQ13175" t="s">
        <v>11408</v>
      </c>
      <c r="AR13175">
        <v>4100</v>
      </c>
      <c r="AT13175">
        <v>0</v>
      </c>
      <c r="AV13175" t="s">
        <v>27527</v>
      </c>
      <c r="AW13175">
        <v>116100</v>
      </c>
    </row>
    <row r="13176" spans="1:49" x14ac:dyDescent="0.25">
      <c r="A13176">
        <v>4100</v>
      </c>
      <c r="B13176">
        <v>30010</v>
      </c>
      <c r="C13176">
        <v>4011</v>
      </c>
      <c r="D13176">
        <v>410</v>
      </c>
      <c r="E13176" s="124" t="s">
        <v>27293</v>
      </c>
      <c r="F13176" t="str">
        <f t="shared" si="284"/>
        <v>Waldo CervantesKNOXVILLE NEWS SENTINEL</v>
      </c>
      <c r="G13176" s="150" t="str">
        <f t="shared" si="285"/>
        <v>Waldo Cervantes</v>
      </c>
      <c r="H13176" s="149" t="s">
        <v>5274</v>
      </c>
      <c r="I13176">
        <v>40008939</v>
      </c>
      <c r="K13176" t="s">
        <v>27528</v>
      </c>
      <c r="L13176" t="s">
        <v>15585</v>
      </c>
      <c r="M13176" t="s">
        <v>12703</v>
      </c>
      <c r="N13176">
        <v>37921</v>
      </c>
      <c r="Q13176" t="s">
        <v>12415</v>
      </c>
      <c r="R13176" t="s">
        <v>12416</v>
      </c>
      <c r="S13176" t="s">
        <v>27529</v>
      </c>
      <c r="U13176" t="s">
        <v>12418</v>
      </c>
      <c r="W13176">
        <v>11</v>
      </c>
      <c r="X13176">
        <v>1</v>
      </c>
      <c r="Y13176" t="s">
        <v>12472</v>
      </c>
      <c r="Z13176" t="s">
        <v>12420</v>
      </c>
      <c r="AA13176" t="s">
        <v>12485</v>
      </c>
      <c r="AB13176" t="s">
        <v>12430</v>
      </c>
      <c r="AC13176">
        <v>2</v>
      </c>
      <c r="AD13176" s="123">
        <v>44083</v>
      </c>
      <c r="AE13176" t="s">
        <v>12528</v>
      </c>
      <c r="AG13176">
        <v>40008939</v>
      </c>
      <c r="AL13176" t="s">
        <v>12430</v>
      </c>
      <c r="AN13176">
        <v>4309304001</v>
      </c>
      <c r="AP13176" t="s">
        <v>12424</v>
      </c>
      <c r="AQ13176" t="s">
        <v>11408</v>
      </c>
      <c r="AR13176">
        <v>4100</v>
      </c>
      <c r="AT13176">
        <v>0</v>
      </c>
      <c r="AV13176" t="s">
        <v>15585</v>
      </c>
      <c r="AW13176">
        <v>116100</v>
      </c>
    </row>
    <row r="13177" spans="1:49" x14ac:dyDescent="0.25">
      <c r="A13177">
        <v>4100</v>
      </c>
      <c r="B13177">
        <v>30010</v>
      </c>
      <c r="C13177">
        <v>4011</v>
      </c>
      <c r="D13177">
        <v>410</v>
      </c>
      <c r="E13177" s="124" t="s">
        <v>27293</v>
      </c>
      <c r="F13177" t="str">
        <f t="shared" si="284"/>
        <v>Waldo CervantesKNOXVILLE RUBBER &amp; GASKET CO., INC</v>
      </c>
      <c r="G13177" s="150" t="str">
        <f t="shared" si="285"/>
        <v>Waldo Cervantes</v>
      </c>
      <c r="H13177" s="149" t="s">
        <v>5275</v>
      </c>
      <c r="I13177">
        <v>40007157</v>
      </c>
      <c r="L13177" t="s">
        <v>15585</v>
      </c>
      <c r="M13177" t="s">
        <v>12703</v>
      </c>
      <c r="O13177">
        <v>30607</v>
      </c>
      <c r="P13177" t="s">
        <v>24738</v>
      </c>
      <c r="Q13177" t="s">
        <v>12415</v>
      </c>
      <c r="R13177" t="s">
        <v>12416</v>
      </c>
      <c r="S13177" t="s">
        <v>27530</v>
      </c>
      <c r="U13177" t="s">
        <v>12418</v>
      </c>
      <c r="W13177">
        <v>11</v>
      </c>
      <c r="X13177">
        <v>2</v>
      </c>
      <c r="Y13177" t="s">
        <v>12765</v>
      </c>
      <c r="Z13177" t="s">
        <v>12420</v>
      </c>
      <c r="AA13177" t="s">
        <v>12429</v>
      </c>
      <c r="AB13177" t="s">
        <v>14028</v>
      </c>
      <c r="AC13177">
        <v>2</v>
      </c>
      <c r="AD13177" s="123">
        <v>41506</v>
      </c>
      <c r="AE13177" t="s">
        <v>12431</v>
      </c>
      <c r="AG13177">
        <v>40007157</v>
      </c>
      <c r="AL13177" t="s">
        <v>14028</v>
      </c>
      <c r="AN13177">
        <v>4309304001</v>
      </c>
      <c r="AO13177">
        <v>16</v>
      </c>
      <c r="AP13177" t="s">
        <v>12424</v>
      </c>
      <c r="AQ13177" t="s">
        <v>11408</v>
      </c>
      <c r="AR13177">
        <v>4100</v>
      </c>
      <c r="AT13177">
        <v>0</v>
      </c>
      <c r="AV13177" t="s">
        <v>15585</v>
      </c>
      <c r="AW13177">
        <v>116100</v>
      </c>
    </row>
    <row r="13178" spans="1:49" x14ac:dyDescent="0.25">
      <c r="A13178">
        <v>4100</v>
      </c>
      <c r="B13178">
        <v>30010</v>
      </c>
      <c r="C13178">
        <v>4011</v>
      </c>
      <c r="D13178">
        <v>410</v>
      </c>
      <c r="E13178" s="124" t="s">
        <v>27293</v>
      </c>
      <c r="F13178" t="str">
        <f t="shared" si="284"/>
        <v>Waldo CervantesKPS MACHINERY LLC</v>
      </c>
      <c r="G13178" s="150" t="str">
        <f t="shared" si="285"/>
        <v>Waldo Cervantes</v>
      </c>
      <c r="H13178" s="149" t="s">
        <v>5305</v>
      </c>
      <c r="I13178">
        <v>40007232</v>
      </c>
      <c r="K13178" t="s">
        <v>27531</v>
      </c>
      <c r="L13178" t="s">
        <v>16107</v>
      </c>
      <c r="M13178" t="s">
        <v>13169</v>
      </c>
      <c r="N13178">
        <v>28658</v>
      </c>
      <c r="Q13178" t="s">
        <v>12415</v>
      </c>
      <c r="R13178" t="s">
        <v>12416</v>
      </c>
      <c r="S13178" t="s">
        <v>27532</v>
      </c>
      <c r="U13178" t="s">
        <v>12418</v>
      </c>
      <c r="W13178">
        <v>11</v>
      </c>
      <c r="X13178">
        <v>1</v>
      </c>
      <c r="Y13178" t="s">
        <v>12419</v>
      </c>
      <c r="Z13178" t="s">
        <v>12420</v>
      </c>
      <c r="AA13178" t="s">
        <v>12429</v>
      </c>
      <c r="AB13178" t="s">
        <v>12430</v>
      </c>
      <c r="AC13178">
        <v>2</v>
      </c>
      <c r="AD13178" s="123">
        <v>41618</v>
      </c>
      <c r="AE13178" t="s">
        <v>12431</v>
      </c>
      <c r="AG13178">
        <v>40007232</v>
      </c>
      <c r="AL13178" t="s">
        <v>12430</v>
      </c>
      <c r="AN13178">
        <v>3403508001</v>
      </c>
      <c r="AO13178">
        <v>16</v>
      </c>
      <c r="AP13178" t="s">
        <v>12424</v>
      </c>
      <c r="AQ13178" t="s">
        <v>11408</v>
      </c>
      <c r="AR13178">
        <v>4100</v>
      </c>
      <c r="AT13178">
        <v>0</v>
      </c>
      <c r="AV13178" t="s">
        <v>27533</v>
      </c>
      <c r="AW13178">
        <v>116100</v>
      </c>
    </row>
    <row r="13179" spans="1:49" x14ac:dyDescent="0.25">
      <c r="A13179">
        <v>4100</v>
      </c>
      <c r="B13179">
        <v>30010</v>
      </c>
      <c r="C13179">
        <v>4011</v>
      </c>
      <c r="D13179">
        <v>410</v>
      </c>
      <c r="E13179" s="124" t="s">
        <v>27293</v>
      </c>
      <c r="F13179" t="str">
        <f t="shared" si="284"/>
        <v>Waldo CervantesKYOCERA INDUSTRIAL CERAMICS</v>
      </c>
      <c r="G13179" s="150" t="str">
        <f t="shared" si="285"/>
        <v>Waldo Cervantes</v>
      </c>
      <c r="H13179" s="149" t="s">
        <v>5356</v>
      </c>
      <c r="I13179">
        <v>40007179</v>
      </c>
      <c r="K13179" t="s">
        <v>27534</v>
      </c>
      <c r="L13179" t="s">
        <v>24781</v>
      </c>
      <c r="M13179" t="s">
        <v>13169</v>
      </c>
      <c r="N13179">
        <v>28792</v>
      </c>
      <c r="Q13179" t="s">
        <v>12415</v>
      </c>
      <c r="R13179" t="s">
        <v>12416</v>
      </c>
      <c r="S13179" t="s">
        <v>27535</v>
      </c>
      <c r="U13179" t="s">
        <v>12418</v>
      </c>
      <c r="W13179">
        <v>11</v>
      </c>
      <c r="X13179">
        <v>1</v>
      </c>
      <c r="Y13179" t="s">
        <v>12472</v>
      </c>
      <c r="Z13179" t="s">
        <v>12420</v>
      </c>
      <c r="AA13179" t="s">
        <v>12429</v>
      </c>
      <c r="AB13179" t="s">
        <v>12430</v>
      </c>
      <c r="AC13179">
        <v>2</v>
      </c>
      <c r="AD13179" s="123">
        <v>41522</v>
      </c>
      <c r="AE13179" t="s">
        <v>12431</v>
      </c>
      <c r="AG13179">
        <v>40007179</v>
      </c>
      <c r="AL13179" t="s">
        <v>12430</v>
      </c>
      <c r="AN13179">
        <v>3408905101</v>
      </c>
      <c r="AO13179">
        <v>16</v>
      </c>
      <c r="AP13179" t="s">
        <v>12424</v>
      </c>
      <c r="AQ13179" t="s">
        <v>11408</v>
      </c>
      <c r="AR13179">
        <v>4100</v>
      </c>
      <c r="AT13179">
        <v>0</v>
      </c>
      <c r="AV13179" t="s">
        <v>27536</v>
      </c>
      <c r="AW13179">
        <v>116100</v>
      </c>
    </row>
    <row r="13180" spans="1:49" x14ac:dyDescent="0.25">
      <c r="A13180">
        <v>4100</v>
      </c>
      <c r="B13180">
        <v>30010</v>
      </c>
      <c r="C13180">
        <v>4011</v>
      </c>
      <c r="D13180">
        <v>410</v>
      </c>
      <c r="E13180" s="124" t="s">
        <v>27293</v>
      </c>
      <c r="F13180" t="str">
        <f t="shared" si="284"/>
        <v>Waldo CervantesL &amp; W ENGINEERING CO</v>
      </c>
      <c r="G13180" s="150" t="str">
        <f t="shared" si="285"/>
        <v>Waldo Cervantes</v>
      </c>
      <c r="H13180" s="149" t="s">
        <v>5360</v>
      </c>
      <c r="I13180">
        <v>40006951</v>
      </c>
      <c r="J13180" t="s">
        <v>14275</v>
      </c>
      <c r="K13180" t="s">
        <v>27537</v>
      </c>
      <c r="L13180" t="s">
        <v>27538</v>
      </c>
      <c r="M13180" t="s">
        <v>12684</v>
      </c>
      <c r="N13180">
        <v>48164</v>
      </c>
      <c r="Q13180" t="s">
        <v>12415</v>
      </c>
      <c r="R13180" t="s">
        <v>12416</v>
      </c>
      <c r="S13180" t="s">
        <v>27539</v>
      </c>
      <c r="U13180" t="s">
        <v>12418</v>
      </c>
      <c r="W13180">
        <v>11</v>
      </c>
      <c r="X13180">
        <v>1</v>
      </c>
      <c r="Y13180" t="s">
        <v>12472</v>
      </c>
      <c r="Z13180" t="s">
        <v>12420</v>
      </c>
      <c r="AA13180" t="s">
        <v>12429</v>
      </c>
      <c r="AB13180" t="s">
        <v>12422</v>
      </c>
      <c r="AC13180">
        <v>2</v>
      </c>
      <c r="AD13180" s="123">
        <v>41254</v>
      </c>
      <c r="AE13180" t="s">
        <v>12431</v>
      </c>
      <c r="AG13180">
        <v>40006951</v>
      </c>
      <c r="AL13180" t="s">
        <v>12422</v>
      </c>
      <c r="AN13180">
        <v>2316336731</v>
      </c>
      <c r="AO13180">
        <v>16</v>
      </c>
      <c r="AP13180" t="s">
        <v>12424</v>
      </c>
      <c r="AQ13180" t="s">
        <v>11408</v>
      </c>
      <c r="AR13180">
        <v>4100</v>
      </c>
      <c r="AT13180">
        <v>0</v>
      </c>
      <c r="AV13180" t="s">
        <v>27540</v>
      </c>
      <c r="AW13180">
        <v>116100</v>
      </c>
    </row>
    <row r="13181" spans="1:49" x14ac:dyDescent="0.25">
      <c r="A13181">
        <v>4100</v>
      </c>
      <c r="B13181">
        <v>30010</v>
      </c>
      <c r="C13181">
        <v>4011</v>
      </c>
      <c r="D13181">
        <v>410</v>
      </c>
      <c r="E13181" s="124" t="s">
        <v>27293</v>
      </c>
      <c r="F13181" t="str">
        <f t="shared" si="284"/>
        <v>Waldo CervantesLAP TECH INDUSTRIES, INC.</v>
      </c>
      <c r="G13181" s="150" t="str">
        <f t="shared" si="285"/>
        <v>Waldo Cervantes</v>
      </c>
      <c r="H13181" s="149" t="s">
        <v>5434</v>
      </c>
      <c r="I13181">
        <v>40003441</v>
      </c>
      <c r="L13181" t="s">
        <v>15882</v>
      </c>
      <c r="M13181" t="s">
        <v>47</v>
      </c>
      <c r="O13181">
        <v>439</v>
      </c>
      <c r="P13181">
        <v>29745</v>
      </c>
      <c r="Q13181" t="s">
        <v>12415</v>
      </c>
      <c r="R13181" t="s">
        <v>12416</v>
      </c>
      <c r="S13181" t="s">
        <v>27541</v>
      </c>
      <c r="U13181" t="s">
        <v>12418</v>
      </c>
      <c r="W13181">
        <v>11</v>
      </c>
      <c r="X13181">
        <v>1</v>
      </c>
      <c r="Y13181" t="s">
        <v>12419</v>
      </c>
      <c r="Z13181" t="s">
        <v>12420</v>
      </c>
      <c r="AA13181" t="s">
        <v>12421</v>
      </c>
      <c r="AB13181" t="s">
        <v>12422</v>
      </c>
      <c r="AC13181">
        <v>2</v>
      </c>
      <c r="AD13181" s="123">
        <v>39111</v>
      </c>
      <c r="AE13181" t="s">
        <v>12423</v>
      </c>
      <c r="AG13181">
        <v>40003441</v>
      </c>
      <c r="AL13181" t="s">
        <v>12422</v>
      </c>
      <c r="AN13181">
        <v>4109107601</v>
      </c>
      <c r="AO13181">
        <v>16</v>
      </c>
      <c r="AP13181" t="s">
        <v>12424</v>
      </c>
      <c r="AQ13181" t="s">
        <v>11408</v>
      </c>
      <c r="AR13181">
        <v>4100</v>
      </c>
      <c r="AT13181">
        <v>0</v>
      </c>
      <c r="AV13181" t="s">
        <v>27542</v>
      </c>
      <c r="AW13181">
        <v>116100</v>
      </c>
    </row>
    <row r="13182" spans="1:49" x14ac:dyDescent="0.25">
      <c r="A13182">
        <v>4100</v>
      </c>
      <c r="B13182">
        <v>30010</v>
      </c>
      <c r="C13182">
        <v>4011</v>
      </c>
      <c r="D13182">
        <v>410</v>
      </c>
      <c r="E13182" s="124" t="s">
        <v>27293</v>
      </c>
      <c r="F13182" t="str">
        <f t="shared" si="284"/>
        <v>Waldo CervantesLECLERC FOODS TENNESSEE, INC.</v>
      </c>
      <c r="G13182" s="150" t="str">
        <f t="shared" si="285"/>
        <v>Waldo Cervantes</v>
      </c>
      <c r="H13182" s="149" t="s">
        <v>5462</v>
      </c>
      <c r="I13182">
        <v>40007397</v>
      </c>
      <c r="J13182" t="s">
        <v>27543</v>
      </c>
      <c r="K13182" t="s">
        <v>27544</v>
      </c>
      <c r="L13182" t="s">
        <v>18098</v>
      </c>
      <c r="M13182" t="s">
        <v>12703</v>
      </c>
      <c r="N13182" t="s">
        <v>20859</v>
      </c>
      <c r="Q13182" t="s">
        <v>12415</v>
      </c>
      <c r="R13182" t="s">
        <v>12416</v>
      </c>
      <c r="S13182" t="s">
        <v>18099</v>
      </c>
      <c r="U13182" t="s">
        <v>12418</v>
      </c>
      <c r="W13182">
        <v>11</v>
      </c>
      <c r="X13182">
        <v>1</v>
      </c>
      <c r="Y13182" t="s">
        <v>12419</v>
      </c>
      <c r="Z13182" t="s">
        <v>12420</v>
      </c>
      <c r="AA13182" t="s">
        <v>12429</v>
      </c>
      <c r="AB13182" t="s">
        <v>12422</v>
      </c>
      <c r="AC13182">
        <v>2</v>
      </c>
      <c r="AD13182" s="123">
        <v>41842</v>
      </c>
      <c r="AE13182" t="s">
        <v>12431</v>
      </c>
      <c r="AG13182">
        <v>40007397</v>
      </c>
      <c r="AL13182" t="s">
        <v>12422</v>
      </c>
      <c r="AN13182">
        <v>4316303901</v>
      </c>
      <c r="AO13182">
        <v>16</v>
      </c>
      <c r="AP13182" t="s">
        <v>12424</v>
      </c>
      <c r="AQ13182" t="s">
        <v>11408</v>
      </c>
      <c r="AR13182">
        <v>4100</v>
      </c>
      <c r="AT13182">
        <v>0</v>
      </c>
      <c r="AV13182" t="s">
        <v>18100</v>
      </c>
      <c r="AW13182">
        <v>116100</v>
      </c>
    </row>
    <row r="13183" spans="1:49" x14ac:dyDescent="0.25">
      <c r="A13183">
        <v>4100</v>
      </c>
      <c r="B13183">
        <v>30010</v>
      </c>
      <c r="C13183">
        <v>4011</v>
      </c>
      <c r="D13183">
        <v>410</v>
      </c>
      <c r="E13183" s="124" t="s">
        <v>27293</v>
      </c>
      <c r="F13183" t="str">
        <f t="shared" si="284"/>
        <v>Waldo CervantesLOUISIANA PACIFIC CORP.</v>
      </c>
      <c r="G13183" s="150" t="str">
        <f t="shared" si="285"/>
        <v>Waldo Cervantes</v>
      </c>
      <c r="H13183" s="149" t="s">
        <v>5608</v>
      </c>
      <c r="I13183">
        <v>40000003</v>
      </c>
      <c r="K13183" t="s">
        <v>27545</v>
      </c>
      <c r="L13183" t="s">
        <v>12702</v>
      </c>
      <c r="M13183" t="s">
        <v>12703</v>
      </c>
      <c r="N13183" t="s">
        <v>27546</v>
      </c>
      <c r="Q13183" t="s">
        <v>12415</v>
      </c>
      <c r="R13183" t="s">
        <v>12416</v>
      </c>
      <c r="S13183" t="s">
        <v>27547</v>
      </c>
      <c r="U13183" t="s">
        <v>12418</v>
      </c>
      <c r="W13183">
        <v>11</v>
      </c>
      <c r="X13183">
        <v>1</v>
      </c>
      <c r="Y13183" t="s">
        <v>12419</v>
      </c>
      <c r="Z13183" t="s">
        <v>12420</v>
      </c>
      <c r="AA13183" t="s">
        <v>12421</v>
      </c>
      <c r="AB13183" t="s">
        <v>12422</v>
      </c>
      <c r="AC13183">
        <v>2</v>
      </c>
      <c r="AD13183" s="123">
        <v>39111</v>
      </c>
      <c r="AE13183" t="s">
        <v>12423</v>
      </c>
      <c r="AG13183">
        <v>40000003</v>
      </c>
      <c r="AL13183" t="s">
        <v>12422</v>
      </c>
      <c r="AN13183">
        <v>4303723641</v>
      </c>
      <c r="AO13183">
        <v>16</v>
      </c>
      <c r="AP13183" t="s">
        <v>12424</v>
      </c>
      <c r="AQ13183" t="s">
        <v>11408</v>
      </c>
      <c r="AR13183">
        <v>4100</v>
      </c>
      <c r="AT13183">
        <v>2005</v>
      </c>
      <c r="AV13183" t="s">
        <v>25307</v>
      </c>
      <c r="AW13183">
        <v>116100</v>
      </c>
    </row>
    <row r="13184" spans="1:49" x14ac:dyDescent="0.25">
      <c r="A13184">
        <v>4100</v>
      </c>
      <c r="B13184">
        <v>30010</v>
      </c>
      <c r="C13184">
        <v>4011</v>
      </c>
      <c r="D13184">
        <v>410</v>
      </c>
      <c r="E13184" s="124" t="s">
        <v>27293</v>
      </c>
      <c r="F13184" t="str">
        <f t="shared" si="284"/>
        <v>Waldo CervantesLUCKY COUNTRY USA, LLC</v>
      </c>
      <c r="G13184" s="150" t="str">
        <f t="shared" si="285"/>
        <v>Waldo Cervantes</v>
      </c>
      <c r="H13184" s="149" t="s">
        <v>5626</v>
      </c>
      <c r="I13184">
        <v>40008040</v>
      </c>
      <c r="K13184" t="s">
        <v>27548</v>
      </c>
      <c r="L13184" t="s">
        <v>27373</v>
      </c>
      <c r="M13184" t="s">
        <v>13169</v>
      </c>
      <c r="N13184">
        <v>28092</v>
      </c>
      <c r="Q13184" t="s">
        <v>12415</v>
      </c>
      <c r="R13184" t="s">
        <v>12416</v>
      </c>
      <c r="U13184" t="s">
        <v>12418</v>
      </c>
      <c r="W13184">
        <v>11</v>
      </c>
      <c r="X13184">
        <v>1</v>
      </c>
      <c r="Y13184" t="s">
        <v>12419</v>
      </c>
      <c r="Z13184" t="s">
        <v>12420</v>
      </c>
      <c r="AA13184" t="s">
        <v>12485</v>
      </c>
      <c r="AB13184" t="s">
        <v>12422</v>
      </c>
      <c r="AC13184">
        <v>2</v>
      </c>
      <c r="AD13184" s="123">
        <v>42494</v>
      </c>
      <c r="AE13184" t="s">
        <v>12528</v>
      </c>
      <c r="AG13184">
        <v>40008040</v>
      </c>
      <c r="AL13184" t="s">
        <v>12422</v>
      </c>
      <c r="AN13184">
        <v>3410906401</v>
      </c>
      <c r="AO13184">
        <v>16</v>
      </c>
      <c r="AP13184" t="s">
        <v>12424</v>
      </c>
      <c r="AQ13184" t="s">
        <v>11408</v>
      </c>
      <c r="AR13184">
        <v>4100</v>
      </c>
      <c r="AT13184">
        <v>0</v>
      </c>
      <c r="AV13184" t="s">
        <v>27549</v>
      </c>
      <c r="AW13184">
        <v>116100</v>
      </c>
    </row>
    <row r="13185" spans="1:49" x14ac:dyDescent="0.25">
      <c r="A13185">
        <v>4100</v>
      </c>
      <c r="B13185">
        <v>30010</v>
      </c>
      <c r="C13185">
        <v>4011</v>
      </c>
      <c r="D13185">
        <v>418</v>
      </c>
      <c r="E13185" s="124" t="s">
        <v>27293</v>
      </c>
      <c r="F13185" t="str">
        <f t="shared" si="284"/>
        <v>Waldo CervantesMACHINERY SALES</v>
      </c>
      <c r="G13185" s="150" t="str">
        <f t="shared" si="285"/>
        <v>Waldo Cervantes</v>
      </c>
      <c r="H13185" s="149" t="s">
        <v>5663</v>
      </c>
      <c r="I13185">
        <v>40007667</v>
      </c>
      <c r="K13185" t="s">
        <v>27550</v>
      </c>
      <c r="L13185" t="s">
        <v>27551</v>
      </c>
      <c r="M13185" t="s">
        <v>12703</v>
      </c>
      <c r="N13185">
        <v>37686</v>
      </c>
      <c r="Q13185" t="s">
        <v>12415</v>
      </c>
      <c r="R13185" t="s">
        <v>12416</v>
      </c>
      <c r="U13185" t="s">
        <v>12418</v>
      </c>
      <c r="W13185">
        <v>11</v>
      </c>
      <c r="X13185">
        <v>1</v>
      </c>
      <c r="Y13185" t="s">
        <v>12419</v>
      </c>
      <c r="Z13185" t="s">
        <v>12420</v>
      </c>
      <c r="AA13185" t="s">
        <v>12429</v>
      </c>
      <c r="AB13185" t="s">
        <v>12430</v>
      </c>
      <c r="AC13185">
        <v>2</v>
      </c>
      <c r="AD13185" s="123">
        <v>42244</v>
      </c>
      <c r="AE13185" t="s">
        <v>12431</v>
      </c>
      <c r="AG13185">
        <v>40007667</v>
      </c>
      <c r="AL13185" t="s">
        <v>12430</v>
      </c>
      <c r="AN13185">
        <v>4316320941</v>
      </c>
      <c r="AO13185">
        <v>16</v>
      </c>
      <c r="AP13185" t="s">
        <v>12424</v>
      </c>
      <c r="AQ13185" t="s">
        <v>11408</v>
      </c>
      <c r="AR13185">
        <v>4100</v>
      </c>
      <c r="AT13185">
        <v>0</v>
      </c>
      <c r="AV13185" t="s">
        <v>18136</v>
      </c>
      <c r="AW13185">
        <v>116100</v>
      </c>
    </row>
    <row r="13186" spans="1:49" x14ac:dyDescent="0.25">
      <c r="A13186">
        <v>4100</v>
      </c>
      <c r="B13186">
        <v>30010</v>
      </c>
      <c r="C13186">
        <v>4011</v>
      </c>
      <c r="D13186">
        <v>410</v>
      </c>
      <c r="E13186" s="124" t="s">
        <v>27293</v>
      </c>
      <c r="F13186" t="str">
        <f t="shared" si="284"/>
        <v>Waldo CervantesMANTISSA CORPORATION</v>
      </c>
      <c r="G13186" s="150" t="str">
        <f t="shared" si="285"/>
        <v>Waldo Cervantes</v>
      </c>
      <c r="H13186" s="149" t="s">
        <v>5717</v>
      </c>
      <c r="I13186">
        <v>40000199</v>
      </c>
      <c r="K13186" t="s">
        <v>27552</v>
      </c>
      <c r="L13186" t="s">
        <v>14026</v>
      </c>
      <c r="M13186" t="s">
        <v>13169</v>
      </c>
      <c r="N13186" t="s">
        <v>27553</v>
      </c>
      <c r="Q13186" t="s">
        <v>12415</v>
      </c>
      <c r="R13186" t="s">
        <v>12416</v>
      </c>
      <c r="S13186" t="s">
        <v>27554</v>
      </c>
      <c r="U13186" t="s">
        <v>12418</v>
      </c>
      <c r="W13186">
        <v>11</v>
      </c>
      <c r="X13186">
        <v>0</v>
      </c>
      <c r="Y13186" t="s">
        <v>12419</v>
      </c>
      <c r="Z13186" t="s">
        <v>12420</v>
      </c>
      <c r="AA13186" t="s">
        <v>12421</v>
      </c>
      <c r="AB13186" t="s">
        <v>12422</v>
      </c>
      <c r="AC13186">
        <v>2</v>
      </c>
      <c r="AD13186" s="123">
        <v>39111</v>
      </c>
      <c r="AE13186" t="s">
        <v>12423</v>
      </c>
      <c r="AG13186">
        <v>40000199</v>
      </c>
      <c r="AL13186" t="s">
        <v>12422</v>
      </c>
      <c r="AN13186">
        <v>3411901701</v>
      </c>
      <c r="AO13186">
        <v>16</v>
      </c>
      <c r="AP13186" t="s">
        <v>12424</v>
      </c>
      <c r="AQ13186" t="s">
        <v>11408</v>
      </c>
      <c r="AR13186">
        <v>4100</v>
      </c>
      <c r="AT13186">
        <v>2005</v>
      </c>
      <c r="AV13186" t="s">
        <v>27555</v>
      </c>
      <c r="AW13186">
        <v>116100</v>
      </c>
    </row>
    <row r="13187" spans="1:49" x14ac:dyDescent="0.25">
      <c r="A13187">
        <v>4100</v>
      </c>
      <c r="B13187">
        <v>30010</v>
      </c>
      <c r="C13187">
        <v>4011</v>
      </c>
      <c r="D13187">
        <v>410</v>
      </c>
      <c r="E13187" s="124" t="s">
        <v>27293</v>
      </c>
      <c r="F13187" t="str">
        <f t="shared" ref="F13187:F13250" si="286">CONCATENATE(G13187, H13187)</f>
        <v>Waldo CervantesMATTCO - WALDO CERVANTES</v>
      </c>
      <c r="G13187" s="150" t="str">
        <f t="shared" si="285"/>
        <v>Waldo Cervantes</v>
      </c>
      <c r="H13187" s="149" t="s">
        <v>13669</v>
      </c>
      <c r="I13187">
        <v>40005679</v>
      </c>
      <c r="J13187" t="s">
        <v>14992</v>
      </c>
      <c r="K13187" t="s">
        <v>14377</v>
      </c>
      <c r="L13187" t="s">
        <v>12881</v>
      </c>
      <c r="M13187" t="s">
        <v>13169</v>
      </c>
      <c r="N13187">
        <v>28037</v>
      </c>
      <c r="Q13187" t="s">
        <v>12415</v>
      </c>
      <c r="R13187" t="s">
        <v>12416</v>
      </c>
      <c r="S13187" t="s">
        <v>14378</v>
      </c>
      <c r="U13187" t="s">
        <v>12418</v>
      </c>
      <c r="V13187">
        <v>281</v>
      </c>
      <c r="W13187">
        <v>11</v>
      </c>
      <c r="X13187">
        <v>2</v>
      </c>
      <c r="Y13187">
        <v>2</v>
      </c>
      <c r="Z13187" t="s">
        <v>12420</v>
      </c>
      <c r="AA13187" t="s">
        <v>12429</v>
      </c>
      <c r="AB13187" t="s">
        <v>12422</v>
      </c>
      <c r="AC13187">
        <v>2</v>
      </c>
      <c r="AD13187" s="123">
        <v>39876</v>
      </c>
      <c r="AE13187" t="s">
        <v>12431</v>
      </c>
      <c r="AG13187">
        <v>40005679</v>
      </c>
      <c r="AL13187" t="s">
        <v>12422</v>
      </c>
      <c r="AN13187">
        <v>3410924731</v>
      </c>
      <c r="AO13187">
        <v>16</v>
      </c>
      <c r="AP13187" t="s">
        <v>12424</v>
      </c>
      <c r="AQ13187" t="s">
        <v>11408</v>
      </c>
      <c r="AR13187">
        <v>4100</v>
      </c>
      <c r="AT13187">
        <v>0</v>
      </c>
      <c r="AV13187" t="s">
        <v>13666</v>
      </c>
      <c r="AW13187">
        <v>116100</v>
      </c>
    </row>
    <row r="13188" spans="1:49" x14ac:dyDescent="0.25">
      <c r="A13188">
        <v>4100</v>
      </c>
      <c r="B13188">
        <v>30010</v>
      </c>
      <c r="C13188">
        <v>4011</v>
      </c>
      <c r="D13188">
        <v>410</v>
      </c>
      <c r="E13188" s="124" t="s">
        <v>27293</v>
      </c>
      <c r="F13188" t="str">
        <f t="shared" si="286"/>
        <v>Waldo CervantesMCALLISTER AUTO SERVICE INC</v>
      </c>
      <c r="G13188" s="150" t="str">
        <f t="shared" si="285"/>
        <v>Waldo Cervantes</v>
      </c>
      <c r="H13188" s="149" t="s">
        <v>5854</v>
      </c>
      <c r="I13188">
        <v>40008361</v>
      </c>
      <c r="K13188" t="s">
        <v>27556</v>
      </c>
      <c r="L13188" t="s">
        <v>22946</v>
      </c>
      <c r="M13188" t="s">
        <v>13169</v>
      </c>
      <c r="N13188">
        <v>28107</v>
      </c>
      <c r="Q13188" t="s">
        <v>12415</v>
      </c>
      <c r="R13188" t="s">
        <v>12416</v>
      </c>
      <c r="S13188" t="s">
        <v>27557</v>
      </c>
      <c r="U13188" t="s">
        <v>12418</v>
      </c>
      <c r="W13188">
        <v>11</v>
      </c>
      <c r="X13188">
        <v>1</v>
      </c>
      <c r="Y13188" t="s">
        <v>12419</v>
      </c>
      <c r="Z13188" t="s">
        <v>12420</v>
      </c>
      <c r="AA13188" t="s">
        <v>12485</v>
      </c>
      <c r="AB13188" t="s">
        <v>12430</v>
      </c>
      <c r="AC13188">
        <v>2</v>
      </c>
      <c r="AD13188" s="123">
        <v>43209</v>
      </c>
      <c r="AE13188" t="s">
        <v>12528</v>
      </c>
      <c r="AG13188">
        <v>40008361</v>
      </c>
      <c r="AL13188" t="s">
        <v>12430</v>
      </c>
      <c r="AN13188">
        <v>3402521361</v>
      </c>
      <c r="AO13188">
        <v>16</v>
      </c>
      <c r="AP13188" t="s">
        <v>12424</v>
      </c>
      <c r="AQ13188" t="s">
        <v>11408</v>
      </c>
      <c r="AR13188">
        <v>4100</v>
      </c>
      <c r="AT13188">
        <v>0</v>
      </c>
      <c r="AV13188" t="s">
        <v>27558</v>
      </c>
      <c r="AW13188">
        <v>116100</v>
      </c>
    </row>
    <row r="13189" spans="1:49" x14ac:dyDescent="0.25">
      <c r="A13189">
        <v>4100</v>
      </c>
      <c r="B13189">
        <v>30010</v>
      </c>
      <c r="C13189">
        <v>4011</v>
      </c>
      <c r="D13189">
        <v>410</v>
      </c>
      <c r="E13189" s="124" t="s">
        <v>27293</v>
      </c>
      <c r="F13189" t="str">
        <f t="shared" si="286"/>
        <v>Waldo CervantesMED-FIT SYSTEMS, INC</v>
      </c>
      <c r="G13189" s="150" t="str">
        <f t="shared" si="285"/>
        <v>Waldo Cervantes</v>
      </c>
      <c r="H13189" s="149" t="s">
        <v>5915</v>
      </c>
      <c r="I13189">
        <v>40000374</v>
      </c>
      <c r="J13189" t="s">
        <v>27559</v>
      </c>
      <c r="K13189" t="s">
        <v>27560</v>
      </c>
      <c r="L13189" t="s">
        <v>16410</v>
      </c>
      <c r="M13189" t="s">
        <v>16547</v>
      </c>
      <c r="N13189" t="s">
        <v>27561</v>
      </c>
      <c r="Q13189" t="s">
        <v>12415</v>
      </c>
      <c r="R13189" t="s">
        <v>12416</v>
      </c>
      <c r="S13189" t="s">
        <v>27562</v>
      </c>
      <c r="U13189" t="s">
        <v>12418</v>
      </c>
      <c r="W13189">
        <v>11</v>
      </c>
      <c r="X13189">
        <v>0</v>
      </c>
      <c r="Y13189" t="s">
        <v>12419</v>
      </c>
      <c r="Z13189" t="s">
        <v>12420</v>
      </c>
      <c r="AA13189" t="s">
        <v>12421</v>
      </c>
      <c r="AB13189" t="s">
        <v>12422</v>
      </c>
      <c r="AC13189">
        <v>2</v>
      </c>
      <c r="AD13189" s="123">
        <v>39111</v>
      </c>
      <c r="AE13189" t="s">
        <v>12423</v>
      </c>
      <c r="AG13189">
        <v>40000374</v>
      </c>
      <c r="AL13189" t="s">
        <v>12422</v>
      </c>
      <c r="AN13189">
        <v>4707722261</v>
      </c>
      <c r="AO13189">
        <v>16</v>
      </c>
      <c r="AP13189" t="s">
        <v>12424</v>
      </c>
      <c r="AQ13189" t="s">
        <v>11408</v>
      </c>
      <c r="AR13189">
        <v>4100</v>
      </c>
      <c r="AT13189">
        <v>0</v>
      </c>
      <c r="AV13189" t="s">
        <v>27563</v>
      </c>
      <c r="AW13189">
        <v>116100</v>
      </c>
    </row>
    <row r="13190" spans="1:49" x14ac:dyDescent="0.25">
      <c r="A13190">
        <v>4100</v>
      </c>
      <c r="B13190">
        <v>30010</v>
      </c>
      <c r="C13190">
        <v>4011</v>
      </c>
      <c r="D13190">
        <v>410</v>
      </c>
      <c r="E13190" s="124" t="s">
        <v>27293</v>
      </c>
      <c r="F13190" t="str">
        <f t="shared" si="286"/>
        <v>Waldo CervantesMICHAEL WEINIG, INC.</v>
      </c>
      <c r="G13190" s="150" t="str">
        <f t="shared" si="285"/>
        <v>Waldo Cervantes</v>
      </c>
      <c r="H13190" s="149" t="s">
        <v>13675</v>
      </c>
      <c r="I13190">
        <v>40002708</v>
      </c>
      <c r="K13190" t="s">
        <v>27564</v>
      </c>
      <c r="L13190" t="s">
        <v>16703</v>
      </c>
      <c r="M13190" t="s">
        <v>13169</v>
      </c>
      <c r="N13190" t="s">
        <v>27565</v>
      </c>
      <c r="Q13190" t="s">
        <v>12415</v>
      </c>
      <c r="R13190" t="s">
        <v>12416</v>
      </c>
      <c r="S13190" t="s">
        <v>27566</v>
      </c>
      <c r="U13190" t="s">
        <v>12418</v>
      </c>
      <c r="W13190">
        <v>11</v>
      </c>
      <c r="X13190">
        <v>2</v>
      </c>
      <c r="Y13190" t="s">
        <v>12419</v>
      </c>
      <c r="Z13190" t="s">
        <v>12420</v>
      </c>
      <c r="AA13190" t="s">
        <v>12421</v>
      </c>
      <c r="AB13190" t="s">
        <v>12422</v>
      </c>
      <c r="AC13190">
        <v>2</v>
      </c>
      <c r="AD13190" s="123">
        <v>39111</v>
      </c>
      <c r="AE13190" t="s">
        <v>12423</v>
      </c>
      <c r="AG13190">
        <v>40002708</v>
      </c>
      <c r="AL13190" t="s">
        <v>12422</v>
      </c>
      <c r="AN13190">
        <v>3409707201</v>
      </c>
      <c r="AO13190">
        <v>16</v>
      </c>
      <c r="AP13190" t="s">
        <v>12424</v>
      </c>
      <c r="AQ13190" t="s">
        <v>11408</v>
      </c>
      <c r="AR13190">
        <v>4100</v>
      </c>
      <c r="AT13190">
        <v>0</v>
      </c>
      <c r="AV13190" t="s">
        <v>27567</v>
      </c>
      <c r="AW13190">
        <v>116100</v>
      </c>
    </row>
    <row r="13191" spans="1:49" x14ac:dyDescent="0.25">
      <c r="A13191">
        <v>4100</v>
      </c>
      <c r="B13191">
        <v>30010</v>
      </c>
      <c r="C13191">
        <v>4011</v>
      </c>
      <c r="D13191">
        <v>410</v>
      </c>
      <c r="E13191" s="124" t="s">
        <v>27293</v>
      </c>
      <c r="F13191" t="str">
        <f t="shared" si="286"/>
        <v>Waldo CervantesMILLIKEN &amp; CO., GOLDEN VA</v>
      </c>
      <c r="G13191" s="150" t="str">
        <f t="shared" si="285"/>
        <v>Waldo Cervantes</v>
      </c>
      <c r="H13191" s="149" t="s">
        <v>6100</v>
      </c>
      <c r="I13191">
        <v>40000129</v>
      </c>
      <c r="J13191" t="s">
        <v>27568</v>
      </c>
      <c r="K13191" t="s">
        <v>27569</v>
      </c>
      <c r="L13191" t="s">
        <v>16671</v>
      </c>
      <c r="M13191" t="s">
        <v>47</v>
      </c>
      <c r="N13191" t="s">
        <v>27570</v>
      </c>
      <c r="Q13191" t="s">
        <v>12415</v>
      </c>
      <c r="R13191" t="s">
        <v>12416</v>
      </c>
      <c r="S13191" t="s">
        <v>27571</v>
      </c>
      <c r="U13191" t="s">
        <v>12418</v>
      </c>
      <c r="W13191">
        <v>11</v>
      </c>
      <c r="X13191">
        <v>1</v>
      </c>
      <c r="Y13191" t="s">
        <v>12472</v>
      </c>
      <c r="Z13191" t="s">
        <v>12420</v>
      </c>
      <c r="AA13191" t="s">
        <v>12421</v>
      </c>
      <c r="AB13191" t="s">
        <v>12422</v>
      </c>
      <c r="AC13191">
        <v>2</v>
      </c>
      <c r="AD13191" s="123">
        <v>39111</v>
      </c>
      <c r="AE13191" t="s">
        <v>12423</v>
      </c>
      <c r="AG13191">
        <v>40000129</v>
      </c>
      <c r="AL13191" t="s">
        <v>12422</v>
      </c>
      <c r="AN13191">
        <v>4108300001</v>
      </c>
      <c r="AO13191">
        <v>16</v>
      </c>
      <c r="AP13191" t="s">
        <v>12424</v>
      </c>
      <c r="AQ13191" t="s">
        <v>11408</v>
      </c>
      <c r="AR13191">
        <v>4100</v>
      </c>
      <c r="AT13191">
        <v>2005</v>
      </c>
      <c r="AV13191" t="s">
        <v>14386</v>
      </c>
      <c r="AW13191">
        <v>116100</v>
      </c>
    </row>
    <row r="13192" spans="1:49" x14ac:dyDescent="0.25">
      <c r="A13192">
        <v>4100</v>
      </c>
      <c r="B13192">
        <v>30020</v>
      </c>
      <c r="C13192">
        <v>4011</v>
      </c>
      <c r="D13192">
        <v>410</v>
      </c>
      <c r="E13192" s="124" t="s">
        <v>27293</v>
      </c>
      <c r="F13192" t="str">
        <f t="shared" si="286"/>
        <v>Waldo CervantesMINDA NORTH AMERICA, LLC</v>
      </c>
      <c r="G13192" s="150" t="str">
        <f t="shared" si="285"/>
        <v>Waldo Cervantes</v>
      </c>
      <c r="H13192" s="149" t="s">
        <v>6109</v>
      </c>
      <c r="I13192">
        <v>40009001</v>
      </c>
      <c r="K13192" t="s">
        <v>27572</v>
      </c>
      <c r="L13192" t="s">
        <v>27573</v>
      </c>
      <c r="M13192" t="s">
        <v>13169</v>
      </c>
      <c r="N13192">
        <v>28630</v>
      </c>
      <c r="Q13192" t="s">
        <v>12415</v>
      </c>
      <c r="R13192" t="s">
        <v>12416</v>
      </c>
      <c r="S13192" t="s">
        <v>27574</v>
      </c>
      <c r="U13192" t="s">
        <v>12418</v>
      </c>
      <c r="W13192">
        <v>11</v>
      </c>
      <c r="X13192">
        <v>0</v>
      </c>
      <c r="Y13192" t="s">
        <v>12419</v>
      </c>
      <c r="Z13192" t="s">
        <v>12420</v>
      </c>
      <c r="AA13192" t="s">
        <v>12485</v>
      </c>
      <c r="AB13192" t="s">
        <v>12422</v>
      </c>
      <c r="AC13192">
        <v>2</v>
      </c>
      <c r="AD13192" s="123">
        <v>44165</v>
      </c>
      <c r="AE13192" t="s">
        <v>12486</v>
      </c>
      <c r="AG13192">
        <v>40009001</v>
      </c>
      <c r="AL13192" t="s">
        <v>12422</v>
      </c>
      <c r="AN13192">
        <v>3402704601</v>
      </c>
      <c r="AO13192">
        <v>16</v>
      </c>
      <c r="AP13192" t="s">
        <v>12424</v>
      </c>
      <c r="AQ13192" t="s">
        <v>11408</v>
      </c>
      <c r="AR13192">
        <v>4100</v>
      </c>
      <c r="AT13192">
        <v>0</v>
      </c>
      <c r="AV13192" t="s">
        <v>27575</v>
      </c>
      <c r="AW13192">
        <v>116100</v>
      </c>
    </row>
    <row r="13193" spans="1:49" x14ac:dyDescent="0.25">
      <c r="A13193">
        <v>4100</v>
      </c>
      <c r="B13193">
        <v>30010</v>
      </c>
      <c r="C13193">
        <v>4011</v>
      </c>
      <c r="D13193">
        <v>410</v>
      </c>
      <c r="E13193" s="124" t="s">
        <v>27293</v>
      </c>
      <c r="F13193" t="str">
        <f t="shared" si="286"/>
        <v>Waldo CervantesMOTION IND - KINGSPORT</v>
      </c>
      <c r="G13193" s="150" t="str">
        <f t="shared" si="285"/>
        <v>Waldo Cervantes</v>
      </c>
      <c r="H13193" s="149" t="s">
        <v>13690</v>
      </c>
      <c r="I13193">
        <v>40000311</v>
      </c>
      <c r="K13193" t="s">
        <v>27576</v>
      </c>
      <c r="L13193" t="s">
        <v>18098</v>
      </c>
      <c r="M13193" t="s">
        <v>12703</v>
      </c>
      <c r="N13193" t="s">
        <v>27577</v>
      </c>
      <c r="Q13193" t="s">
        <v>12415</v>
      </c>
      <c r="R13193" t="s">
        <v>12416</v>
      </c>
      <c r="S13193" t="s">
        <v>27578</v>
      </c>
      <c r="U13193" t="s">
        <v>12418</v>
      </c>
      <c r="V13193">
        <v>209</v>
      </c>
      <c r="W13193">
        <v>11</v>
      </c>
      <c r="X13193">
        <v>2</v>
      </c>
      <c r="Y13193" t="s">
        <v>12419</v>
      </c>
      <c r="Z13193" t="s">
        <v>12420</v>
      </c>
      <c r="AA13193" t="s">
        <v>12421</v>
      </c>
      <c r="AB13193" t="s">
        <v>12997</v>
      </c>
      <c r="AC13193">
        <v>2</v>
      </c>
      <c r="AD13193" s="123">
        <v>39111</v>
      </c>
      <c r="AE13193" t="s">
        <v>12423</v>
      </c>
      <c r="AG13193">
        <v>40000311</v>
      </c>
      <c r="AL13193" t="s">
        <v>12997</v>
      </c>
      <c r="AN13193">
        <v>4316303901</v>
      </c>
      <c r="AO13193">
        <v>16</v>
      </c>
      <c r="AP13193" t="s">
        <v>12424</v>
      </c>
      <c r="AQ13193" t="s">
        <v>11408</v>
      </c>
      <c r="AR13193">
        <v>4100</v>
      </c>
      <c r="AS13193" t="s">
        <v>12491</v>
      </c>
      <c r="AT13193">
        <v>0</v>
      </c>
      <c r="AV13193" t="s">
        <v>12998</v>
      </c>
      <c r="AW13193">
        <v>116100</v>
      </c>
    </row>
    <row r="13194" spans="1:49" x14ac:dyDescent="0.25">
      <c r="A13194">
        <v>4100</v>
      </c>
      <c r="B13194">
        <v>30010</v>
      </c>
      <c r="C13194">
        <v>4011</v>
      </c>
      <c r="D13194">
        <v>410</v>
      </c>
      <c r="E13194" s="124" t="s">
        <v>27293</v>
      </c>
      <c r="F13194" t="str">
        <f t="shared" si="286"/>
        <v>Waldo CervantesMOTION IND. - GASTONIA,NC</v>
      </c>
      <c r="G13194" s="150" t="str">
        <f t="shared" si="285"/>
        <v>Waldo Cervantes</v>
      </c>
      <c r="H13194" s="149" t="s">
        <v>13714</v>
      </c>
      <c r="I13194">
        <v>40001558</v>
      </c>
      <c r="L13194" t="s">
        <v>16980</v>
      </c>
      <c r="M13194" t="s">
        <v>13169</v>
      </c>
      <c r="O13194">
        <v>816</v>
      </c>
      <c r="P13194" t="s">
        <v>27579</v>
      </c>
      <c r="Q13194" t="s">
        <v>12415</v>
      </c>
      <c r="R13194" t="s">
        <v>12416</v>
      </c>
      <c r="S13194">
        <v>7048532003</v>
      </c>
      <c r="U13194" t="s">
        <v>12418</v>
      </c>
      <c r="V13194">
        <v>209</v>
      </c>
      <c r="W13194">
        <v>11</v>
      </c>
      <c r="X13194">
        <v>2</v>
      </c>
      <c r="Y13194" t="s">
        <v>12419</v>
      </c>
      <c r="Z13194" t="s">
        <v>12420</v>
      </c>
      <c r="AA13194" t="s">
        <v>12421</v>
      </c>
      <c r="AB13194" t="s">
        <v>12997</v>
      </c>
      <c r="AC13194">
        <v>2</v>
      </c>
      <c r="AD13194" s="123">
        <v>39111</v>
      </c>
      <c r="AE13194" t="s">
        <v>12423</v>
      </c>
      <c r="AG13194">
        <v>40001558</v>
      </c>
      <c r="AL13194" t="s">
        <v>12997</v>
      </c>
      <c r="AN13194">
        <v>3407104301</v>
      </c>
      <c r="AO13194">
        <v>16</v>
      </c>
      <c r="AP13194" t="s">
        <v>12424</v>
      </c>
      <c r="AQ13194" t="s">
        <v>11408</v>
      </c>
      <c r="AR13194">
        <v>4100</v>
      </c>
      <c r="AS13194" t="s">
        <v>12491</v>
      </c>
      <c r="AT13194">
        <v>0</v>
      </c>
      <c r="AV13194" t="s">
        <v>12998</v>
      </c>
      <c r="AW13194">
        <v>116100</v>
      </c>
    </row>
    <row r="13195" spans="1:49" x14ac:dyDescent="0.25">
      <c r="A13195">
        <v>4100</v>
      </c>
      <c r="B13195">
        <v>30010</v>
      </c>
      <c r="C13195">
        <v>4011</v>
      </c>
      <c r="D13195">
        <v>410</v>
      </c>
      <c r="E13195" s="124" t="s">
        <v>27293</v>
      </c>
      <c r="F13195" t="str">
        <f t="shared" si="286"/>
        <v>Waldo CervantesMOTION IND. - MORRISTOWN</v>
      </c>
      <c r="G13195" s="150" t="str">
        <f t="shared" si="285"/>
        <v>Waldo Cervantes</v>
      </c>
      <c r="H13195" s="149" t="s">
        <v>13721</v>
      </c>
      <c r="I13195">
        <v>40001154</v>
      </c>
      <c r="K13195" t="s">
        <v>27580</v>
      </c>
      <c r="L13195" t="s">
        <v>27504</v>
      </c>
      <c r="M13195" t="s">
        <v>12703</v>
      </c>
      <c r="N13195" t="s">
        <v>27581</v>
      </c>
      <c r="Q13195" t="s">
        <v>12415</v>
      </c>
      <c r="R13195" t="s">
        <v>12416</v>
      </c>
      <c r="S13195">
        <v>4235876156</v>
      </c>
      <c r="U13195" t="s">
        <v>12418</v>
      </c>
      <c r="V13195">
        <v>209</v>
      </c>
      <c r="W13195">
        <v>11</v>
      </c>
      <c r="X13195">
        <v>2</v>
      </c>
      <c r="Y13195" t="s">
        <v>12419</v>
      </c>
      <c r="Z13195" t="s">
        <v>12420</v>
      </c>
      <c r="AA13195" t="s">
        <v>12421</v>
      </c>
      <c r="AB13195" t="s">
        <v>12997</v>
      </c>
      <c r="AC13195">
        <v>2</v>
      </c>
      <c r="AD13195" s="123">
        <v>39111</v>
      </c>
      <c r="AE13195" t="s">
        <v>12423</v>
      </c>
      <c r="AG13195">
        <v>40001154</v>
      </c>
      <c r="AL13195" t="s">
        <v>12997</v>
      </c>
      <c r="AN13195">
        <v>4306305901</v>
      </c>
      <c r="AO13195">
        <v>16</v>
      </c>
      <c r="AP13195" t="s">
        <v>12424</v>
      </c>
      <c r="AQ13195" t="s">
        <v>11408</v>
      </c>
      <c r="AR13195">
        <v>4100</v>
      </c>
      <c r="AT13195">
        <v>0</v>
      </c>
      <c r="AV13195" t="s">
        <v>12998</v>
      </c>
      <c r="AW13195">
        <v>116100</v>
      </c>
    </row>
    <row r="13196" spans="1:49" x14ac:dyDescent="0.25">
      <c r="A13196">
        <v>4100</v>
      </c>
      <c r="B13196">
        <v>30010</v>
      </c>
      <c r="C13196">
        <v>4011</v>
      </c>
      <c r="D13196">
        <v>410</v>
      </c>
      <c r="E13196" s="124" t="s">
        <v>27293</v>
      </c>
      <c r="F13196" t="str">
        <f t="shared" si="286"/>
        <v>Waldo CervantesMOTION INDUSTRIES - ARDEN</v>
      </c>
      <c r="G13196" s="150" t="str">
        <f t="shared" si="285"/>
        <v>Waldo Cervantes</v>
      </c>
      <c r="H13196" s="149" t="s">
        <v>6288</v>
      </c>
      <c r="I13196">
        <v>40001008</v>
      </c>
      <c r="K13196" t="s">
        <v>27582</v>
      </c>
      <c r="L13196" t="s">
        <v>17018</v>
      </c>
      <c r="M13196" t="s">
        <v>13169</v>
      </c>
      <c r="N13196" t="s">
        <v>27583</v>
      </c>
      <c r="Q13196" t="s">
        <v>12415</v>
      </c>
      <c r="R13196" t="s">
        <v>12416</v>
      </c>
      <c r="S13196">
        <v>8286843180</v>
      </c>
      <c r="U13196" t="s">
        <v>12418</v>
      </c>
      <c r="V13196">
        <v>209</v>
      </c>
      <c r="W13196">
        <v>11</v>
      </c>
      <c r="X13196">
        <v>2</v>
      </c>
      <c r="Y13196" t="s">
        <v>12472</v>
      </c>
      <c r="Z13196" t="s">
        <v>12420</v>
      </c>
      <c r="AA13196" t="s">
        <v>12421</v>
      </c>
      <c r="AB13196" t="s">
        <v>12997</v>
      </c>
      <c r="AC13196">
        <v>2</v>
      </c>
      <c r="AD13196" s="123">
        <v>39111</v>
      </c>
      <c r="AE13196" t="s">
        <v>12423</v>
      </c>
      <c r="AG13196">
        <v>40001008</v>
      </c>
      <c r="AL13196" t="s">
        <v>12997</v>
      </c>
      <c r="AN13196">
        <v>3402113501</v>
      </c>
      <c r="AO13196">
        <v>16</v>
      </c>
      <c r="AP13196" t="s">
        <v>12424</v>
      </c>
      <c r="AQ13196" t="s">
        <v>11408</v>
      </c>
      <c r="AR13196">
        <v>4100</v>
      </c>
      <c r="AT13196">
        <v>2005</v>
      </c>
      <c r="AV13196" t="s">
        <v>12998</v>
      </c>
      <c r="AW13196">
        <v>116100</v>
      </c>
    </row>
    <row r="13197" spans="1:49" x14ac:dyDescent="0.25">
      <c r="A13197">
        <v>4100</v>
      </c>
      <c r="B13197">
        <v>30010</v>
      </c>
      <c r="C13197">
        <v>4011</v>
      </c>
      <c r="D13197">
        <v>410</v>
      </c>
      <c r="E13197" s="124" t="s">
        <v>27293</v>
      </c>
      <c r="F13197" t="str">
        <f t="shared" si="286"/>
        <v>Waldo CervantesMOTION INDUSTRIES - CHARLOTTE</v>
      </c>
      <c r="G13197" s="150" t="str">
        <f t="shared" si="285"/>
        <v>Waldo Cervantes</v>
      </c>
      <c r="H13197" s="149" t="s">
        <v>13760</v>
      </c>
      <c r="I13197">
        <v>40007065</v>
      </c>
      <c r="L13197" t="s">
        <v>12994</v>
      </c>
      <c r="M13197" t="s">
        <v>12995</v>
      </c>
      <c r="O13197">
        <v>1655</v>
      </c>
      <c r="P13197">
        <v>35201</v>
      </c>
      <c r="Q13197" t="s">
        <v>12415</v>
      </c>
      <c r="R13197" t="s">
        <v>12416</v>
      </c>
      <c r="S13197" t="s">
        <v>27584</v>
      </c>
      <c r="U13197" t="s">
        <v>12418</v>
      </c>
      <c r="V13197">
        <v>209</v>
      </c>
      <c r="W13197">
        <v>11</v>
      </c>
      <c r="X13197">
        <v>2</v>
      </c>
      <c r="Y13197" t="s">
        <v>12472</v>
      </c>
      <c r="Z13197" t="s">
        <v>12420</v>
      </c>
      <c r="AA13197" t="s">
        <v>12429</v>
      </c>
      <c r="AB13197" t="s">
        <v>12997</v>
      </c>
      <c r="AC13197">
        <v>2</v>
      </c>
      <c r="AD13197" s="123">
        <v>41383</v>
      </c>
      <c r="AE13197" t="s">
        <v>12431</v>
      </c>
      <c r="AG13197">
        <v>40007065</v>
      </c>
      <c r="AL13197" t="s">
        <v>12997</v>
      </c>
      <c r="AN13197">
        <v>107301501</v>
      </c>
      <c r="AO13197">
        <v>16</v>
      </c>
      <c r="AP13197" t="s">
        <v>12424</v>
      </c>
      <c r="AQ13197" t="s">
        <v>11408</v>
      </c>
      <c r="AR13197">
        <v>4100</v>
      </c>
      <c r="AT13197">
        <v>0</v>
      </c>
      <c r="AV13197" t="s">
        <v>12998</v>
      </c>
      <c r="AW13197">
        <v>116100</v>
      </c>
    </row>
    <row r="13198" spans="1:49" x14ac:dyDescent="0.25">
      <c r="A13198">
        <v>4100</v>
      </c>
      <c r="B13198">
        <v>30010</v>
      </c>
      <c r="C13198">
        <v>4011</v>
      </c>
      <c r="D13198">
        <v>410</v>
      </c>
      <c r="E13198" s="124" t="s">
        <v>27293</v>
      </c>
      <c r="F13198" t="str">
        <f t="shared" si="286"/>
        <v>Waldo CervantesMOTION INDUSTRIES - HICKORY</v>
      </c>
      <c r="G13198" s="150" t="str">
        <f t="shared" si="285"/>
        <v>Waldo Cervantes</v>
      </c>
      <c r="H13198" s="149" t="s">
        <v>6383</v>
      </c>
      <c r="I13198">
        <v>40001289</v>
      </c>
      <c r="K13198" t="s">
        <v>27585</v>
      </c>
      <c r="L13198" t="s">
        <v>24720</v>
      </c>
      <c r="M13198" t="s">
        <v>13169</v>
      </c>
      <c r="N13198" t="s">
        <v>27376</v>
      </c>
      <c r="Q13198" t="s">
        <v>12415</v>
      </c>
      <c r="R13198" t="s">
        <v>12416</v>
      </c>
      <c r="S13198" t="s">
        <v>27586</v>
      </c>
      <c r="U13198" t="s">
        <v>12418</v>
      </c>
      <c r="V13198">
        <v>209</v>
      </c>
      <c r="W13198">
        <v>11</v>
      </c>
      <c r="X13198">
        <v>2</v>
      </c>
      <c r="Y13198" t="s">
        <v>12419</v>
      </c>
      <c r="Z13198" t="s">
        <v>12420</v>
      </c>
      <c r="AA13198" t="s">
        <v>12421</v>
      </c>
      <c r="AB13198" t="s">
        <v>12997</v>
      </c>
      <c r="AC13198">
        <v>2</v>
      </c>
      <c r="AD13198" s="123">
        <v>39111</v>
      </c>
      <c r="AE13198" t="s">
        <v>12423</v>
      </c>
      <c r="AG13198">
        <v>40001289</v>
      </c>
      <c r="AL13198" t="s">
        <v>12997</v>
      </c>
      <c r="AN13198">
        <v>3403505201</v>
      </c>
      <c r="AO13198">
        <v>16</v>
      </c>
      <c r="AP13198" t="s">
        <v>12424</v>
      </c>
      <c r="AQ13198" t="s">
        <v>11408</v>
      </c>
      <c r="AR13198">
        <v>4100</v>
      </c>
      <c r="AT13198">
        <v>2005</v>
      </c>
      <c r="AV13198" t="s">
        <v>12998</v>
      </c>
      <c r="AW13198">
        <v>116100</v>
      </c>
    </row>
    <row r="13199" spans="1:49" x14ac:dyDescent="0.25">
      <c r="A13199">
        <v>4100</v>
      </c>
      <c r="B13199">
        <v>30010</v>
      </c>
      <c r="C13199">
        <v>4011</v>
      </c>
      <c r="D13199">
        <v>410</v>
      </c>
      <c r="E13199" s="124" t="s">
        <v>27293</v>
      </c>
      <c r="F13199" t="str">
        <f t="shared" si="286"/>
        <v>Waldo CervantesMOTION INDUSTRIES (KNOXVILLE)</v>
      </c>
      <c r="G13199" s="150" t="str">
        <f t="shared" si="285"/>
        <v>Waldo Cervantes</v>
      </c>
      <c r="H13199" s="149" t="s">
        <v>13831</v>
      </c>
      <c r="I13199">
        <v>40002081</v>
      </c>
      <c r="K13199" t="s">
        <v>27587</v>
      </c>
      <c r="L13199" t="s">
        <v>15585</v>
      </c>
      <c r="M13199" t="s">
        <v>12703</v>
      </c>
      <c r="N13199" t="s">
        <v>27588</v>
      </c>
      <c r="Q13199" t="s">
        <v>12415</v>
      </c>
      <c r="R13199" t="s">
        <v>12416</v>
      </c>
      <c r="S13199" t="s">
        <v>27589</v>
      </c>
      <c r="U13199" t="s">
        <v>12418</v>
      </c>
      <c r="V13199">
        <v>209</v>
      </c>
      <c r="W13199">
        <v>11</v>
      </c>
      <c r="X13199">
        <v>2</v>
      </c>
      <c r="Y13199" t="s">
        <v>12472</v>
      </c>
      <c r="Z13199" t="s">
        <v>12420</v>
      </c>
      <c r="AA13199" t="s">
        <v>12421</v>
      </c>
      <c r="AB13199" t="s">
        <v>12997</v>
      </c>
      <c r="AC13199">
        <v>2</v>
      </c>
      <c r="AD13199" s="123">
        <v>39111</v>
      </c>
      <c r="AE13199" t="s">
        <v>12423</v>
      </c>
      <c r="AG13199">
        <v>40002081</v>
      </c>
      <c r="AL13199" t="s">
        <v>12997</v>
      </c>
      <c r="AN13199">
        <v>4309304001</v>
      </c>
      <c r="AO13199">
        <v>16</v>
      </c>
      <c r="AP13199" t="s">
        <v>12424</v>
      </c>
      <c r="AQ13199" t="s">
        <v>11408</v>
      </c>
      <c r="AR13199">
        <v>4100</v>
      </c>
      <c r="AT13199">
        <v>0</v>
      </c>
      <c r="AV13199" t="s">
        <v>12998</v>
      </c>
      <c r="AW13199">
        <v>116100</v>
      </c>
    </row>
    <row r="13200" spans="1:49" x14ac:dyDescent="0.25">
      <c r="A13200">
        <v>4100</v>
      </c>
      <c r="B13200">
        <v>30010</v>
      </c>
      <c r="C13200">
        <v>4011</v>
      </c>
      <c r="D13200">
        <v>410</v>
      </c>
      <c r="E13200" s="124" t="s">
        <v>27293</v>
      </c>
      <c r="F13200" t="str">
        <f t="shared" si="286"/>
        <v>Waldo CervantesMOTION INDUSTRIES LLC - COOKEVILLE</v>
      </c>
      <c r="G13200" s="150" t="str">
        <f t="shared" si="285"/>
        <v>Waldo Cervantes</v>
      </c>
      <c r="H13200" s="149" t="s">
        <v>13855</v>
      </c>
      <c r="I13200">
        <v>40007254</v>
      </c>
      <c r="L13200" t="s">
        <v>12994</v>
      </c>
      <c r="M13200" t="s">
        <v>12995</v>
      </c>
      <c r="O13200">
        <v>1655</v>
      </c>
      <c r="P13200">
        <v>35201</v>
      </c>
      <c r="Q13200" t="s">
        <v>12415</v>
      </c>
      <c r="R13200" t="s">
        <v>12416</v>
      </c>
      <c r="S13200" t="s">
        <v>27590</v>
      </c>
      <c r="U13200" t="s">
        <v>12418</v>
      </c>
      <c r="V13200">
        <v>209</v>
      </c>
      <c r="W13200">
        <v>11</v>
      </c>
      <c r="X13200">
        <v>2</v>
      </c>
      <c r="Y13200" t="s">
        <v>12472</v>
      </c>
      <c r="Z13200" t="s">
        <v>12420</v>
      </c>
      <c r="AA13200" t="s">
        <v>12429</v>
      </c>
      <c r="AB13200" t="s">
        <v>12997</v>
      </c>
      <c r="AC13200">
        <v>2</v>
      </c>
      <c r="AD13200" s="123">
        <v>41653</v>
      </c>
      <c r="AE13200" t="s">
        <v>12431</v>
      </c>
      <c r="AG13200">
        <v>40007254</v>
      </c>
      <c r="AL13200" t="s">
        <v>12997</v>
      </c>
      <c r="AN13200">
        <v>107301501</v>
      </c>
      <c r="AO13200">
        <v>16</v>
      </c>
      <c r="AP13200" t="s">
        <v>12424</v>
      </c>
      <c r="AQ13200" t="s">
        <v>11408</v>
      </c>
      <c r="AR13200">
        <v>4100</v>
      </c>
      <c r="AT13200">
        <v>0</v>
      </c>
      <c r="AV13200" t="s">
        <v>12998</v>
      </c>
      <c r="AW13200">
        <v>116100</v>
      </c>
    </row>
    <row r="13201" spans="1:49" x14ac:dyDescent="0.25">
      <c r="A13201">
        <v>4100</v>
      </c>
      <c r="B13201">
        <v>30010</v>
      </c>
      <c r="C13201">
        <v>4011</v>
      </c>
      <c r="D13201">
        <v>410</v>
      </c>
      <c r="E13201" s="124" t="s">
        <v>27293</v>
      </c>
      <c r="F13201" t="str">
        <f t="shared" si="286"/>
        <v>Waldo CervantesMURATA MACHINERY USA , INC</v>
      </c>
      <c r="G13201" s="150" t="str">
        <f t="shared" si="285"/>
        <v>Waldo Cervantes</v>
      </c>
      <c r="H13201" s="149" t="s">
        <v>6650</v>
      </c>
      <c r="I13201">
        <v>40000163</v>
      </c>
      <c r="J13201" t="s">
        <v>27591</v>
      </c>
      <c r="K13201" t="s">
        <v>27592</v>
      </c>
      <c r="L13201" t="s">
        <v>14026</v>
      </c>
      <c r="M13201" t="s">
        <v>13169</v>
      </c>
      <c r="N13201" t="s">
        <v>27593</v>
      </c>
      <c r="Q13201" t="s">
        <v>12415</v>
      </c>
      <c r="R13201" t="s">
        <v>12416</v>
      </c>
      <c r="S13201" t="s">
        <v>27594</v>
      </c>
      <c r="U13201" t="s">
        <v>12418</v>
      </c>
      <c r="W13201">
        <v>11</v>
      </c>
      <c r="X13201">
        <v>2</v>
      </c>
      <c r="Y13201" t="s">
        <v>12419</v>
      </c>
      <c r="Z13201" t="s">
        <v>12420</v>
      </c>
      <c r="AA13201" t="s">
        <v>12421</v>
      </c>
      <c r="AB13201" t="s">
        <v>12422</v>
      </c>
      <c r="AC13201">
        <v>2</v>
      </c>
      <c r="AD13201" s="123">
        <v>39111</v>
      </c>
      <c r="AE13201" t="s">
        <v>12423</v>
      </c>
      <c r="AG13201">
        <v>40000163</v>
      </c>
      <c r="AL13201" t="s">
        <v>12422</v>
      </c>
      <c r="AN13201">
        <v>3411901701</v>
      </c>
      <c r="AO13201">
        <v>16</v>
      </c>
      <c r="AP13201" t="s">
        <v>12424</v>
      </c>
      <c r="AQ13201" t="s">
        <v>11408</v>
      </c>
      <c r="AR13201">
        <v>4100</v>
      </c>
      <c r="AT13201">
        <v>2005</v>
      </c>
      <c r="AV13201" t="s">
        <v>27595</v>
      </c>
      <c r="AW13201">
        <v>116100</v>
      </c>
    </row>
    <row r="13202" spans="1:49" x14ac:dyDescent="0.25">
      <c r="A13202">
        <v>4100</v>
      </c>
      <c r="B13202">
        <v>30010</v>
      </c>
      <c r="C13202">
        <v>4011</v>
      </c>
      <c r="D13202">
        <v>410</v>
      </c>
      <c r="E13202" s="124" t="s">
        <v>27293</v>
      </c>
      <c r="F13202" t="str">
        <f t="shared" si="286"/>
        <v>Waldo CervantesNATIONAL GYPSUM - MOUNT HOLLY</v>
      </c>
      <c r="G13202" s="150" t="str">
        <f t="shared" si="285"/>
        <v>Waldo Cervantes</v>
      </c>
      <c r="H13202" s="149" t="s">
        <v>13888</v>
      </c>
      <c r="I13202">
        <v>40007573</v>
      </c>
      <c r="J13202" t="s">
        <v>27596</v>
      </c>
      <c r="L13202" t="s">
        <v>14026</v>
      </c>
      <c r="M13202" t="s">
        <v>13169</v>
      </c>
      <c r="O13202">
        <v>221799</v>
      </c>
      <c r="P13202">
        <v>28222</v>
      </c>
      <c r="Q13202" t="s">
        <v>12415</v>
      </c>
      <c r="R13202" t="s">
        <v>12416</v>
      </c>
      <c r="S13202" t="s">
        <v>27597</v>
      </c>
      <c r="U13202" t="s">
        <v>12418</v>
      </c>
      <c r="V13202">
        <v>252</v>
      </c>
      <c r="W13202">
        <v>11</v>
      </c>
      <c r="X13202">
        <v>1</v>
      </c>
      <c r="Y13202" t="s">
        <v>12419</v>
      </c>
      <c r="Z13202" t="s">
        <v>12420</v>
      </c>
      <c r="AA13202" t="s">
        <v>12429</v>
      </c>
      <c r="AB13202" t="s">
        <v>12757</v>
      </c>
      <c r="AC13202">
        <v>2</v>
      </c>
      <c r="AD13202" s="123">
        <v>42121</v>
      </c>
      <c r="AE13202" t="s">
        <v>12431</v>
      </c>
      <c r="AG13202">
        <v>40007573</v>
      </c>
      <c r="AL13202" t="s">
        <v>12757</v>
      </c>
      <c r="AN13202">
        <v>3411901701</v>
      </c>
      <c r="AO13202">
        <v>16</v>
      </c>
      <c r="AP13202" t="s">
        <v>12424</v>
      </c>
      <c r="AQ13202" t="s">
        <v>11408</v>
      </c>
      <c r="AR13202">
        <v>4100</v>
      </c>
      <c r="AT13202">
        <v>0</v>
      </c>
      <c r="AV13202" t="s">
        <v>18217</v>
      </c>
      <c r="AW13202">
        <v>116100</v>
      </c>
    </row>
    <row r="13203" spans="1:49" x14ac:dyDescent="0.25">
      <c r="A13203">
        <v>4100</v>
      </c>
      <c r="B13203">
        <v>30010</v>
      </c>
      <c r="C13203">
        <v>4011</v>
      </c>
      <c r="D13203">
        <v>410</v>
      </c>
      <c r="E13203" s="124" t="s">
        <v>27293</v>
      </c>
      <c r="F13203" t="str">
        <f t="shared" si="286"/>
        <v>Waldo CervantesNATIONAL PRINT SERVICES, INC.</v>
      </c>
      <c r="G13203" s="150" t="str">
        <f t="shared" si="285"/>
        <v>Waldo Cervantes</v>
      </c>
      <c r="H13203" s="149" t="s">
        <v>6702</v>
      </c>
      <c r="I13203">
        <v>40006646</v>
      </c>
      <c r="K13203" t="s">
        <v>27598</v>
      </c>
      <c r="L13203" t="s">
        <v>16703</v>
      </c>
      <c r="M13203" t="s">
        <v>13169</v>
      </c>
      <c r="N13203">
        <v>28117</v>
      </c>
      <c r="Q13203" t="s">
        <v>12415</v>
      </c>
      <c r="R13203" t="s">
        <v>12416</v>
      </c>
      <c r="S13203" t="s">
        <v>27599</v>
      </c>
      <c r="U13203" t="s">
        <v>12418</v>
      </c>
      <c r="W13203">
        <v>11</v>
      </c>
      <c r="X13203">
        <v>1</v>
      </c>
      <c r="Y13203" t="s">
        <v>12419</v>
      </c>
      <c r="Z13203" t="s">
        <v>12420</v>
      </c>
      <c r="AA13203" t="s">
        <v>12429</v>
      </c>
      <c r="AB13203" t="s">
        <v>12422</v>
      </c>
      <c r="AC13203">
        <v>2</v>
      </c>
      <c r="AD13203" s="123">
        <v>40801</v>
      </c>
      <c r="AE13203" t="s">
        <v>12431</v>
      </c>
      <c r="AG13203">
        <v>40006646</v>
      </c>
      <c r="AL13203" t="s">
        <v>12422</v>
      </c>
      <c r="AN13203">
        <v>3409707201</v>
      </c>
      <c r="AO13203">
        <v>16</v>
      </c>
      <c r="AP13203" t="s">
        <v>12424</v>
      </c>
      <c r="AQ13203" t="s">
        <v>11408</v>
      </c>
      <c r="AR13203">
        <v>4100</v>
      </c>
      <c r="AT13203">
        <v>0</v>
      </c>
      <c r="AV13203" t="s">
        <v>27600</v>
      </c>
      <c r="AW13203">
        <v>116100</v>
      </c>
    </row>
    <row r="13204" spans="1:49" x14ac:dyDescent="0.25">
      <c r="A13204">
        <v>4100</v>
      </c>
      <c r="B13204">
        <v>30010</v>
      </c>
      <c r="C13204">
        <v>4011</v>
      </c>
      <c r="D13204">
        <v>410</v>
      </c>
      <c r="E13204" s="124" t="s">
        <v>27293</v>
      </c>
      <c r="F13204" t="str">
        <f t="shared" si="286"/>
        <v>Waldo CervantesNCR GSL</v>
      </c>
      <c r="G13204" s="150" t="str">
        <f t="shared" si="285"/>
        <v>Waldo Cervantes</v>
      </c>
      <c r="H13204" s="149" t="s">
        <v>6733</v>
      </c>
      <c r="I13204">
        <v>40400012</v>
      </c>
      <c r="K13204" t="s">
        <v>27601</v>
      </c>
      <c r="L13204" t="s">
        <v>27602</v>
      </c>
      <c r="M13204" t="s">
        <v>15913</v>
      </c>
      <c r="N13204" t="s">
        <v>27603</v>
      </c>
      <c r="Q13204" t="s">
        <v>13237</v>
      </c>
      <c r="R13204" t="s">
        <v>12416</v>
      </c>
      <c r="S13204" t="s">
        <v>27604</v>
      </c>
      <c r="U13204" t="s">
        <v>12418</v>
      </c>
      <c r="W13204">
        <v>12</v>
      </c>
      <c r="X13204">
        <v>1</v>
      </c>
      <c r="Y13204" t="s">
        <v>12472</v>
      </c>
      <c r="Z13204" t="s">
        <v>12420</v>
      </c>
      <c r="AA13204" t="s">
        <v>12421</v>
      </c>
      <c r="AB13204" t="s">
        <v>12422</v>
      </c>
      <c r="AC13204">
        <v>4</v>
      </c>
      <c r="AD13204" s="123">
        <v>39111</v>
      </c>
      <c r="AE13204" t="s">
        <v>12423</v>
      </c>
      <c r="AG13204">
        <v>40400012</v>
      </c>
      <c r="AL13204" t="s">
        <v>12422</v>
      </c>
      <c r="AO13204">
        <v>16</v>
      </c>
      <c r="AP13204" t="s">
        <v>12424</v>
      </c>
      <c r="AQ13204" t="s">
        <v>11408</v>
      </c>
      <c r="AR13204">
        <v>4100</v>
      </c>
      <c r="AS13204" t="s">
        <v>12491</v>
      </c>
      <c r="AT13204">
        <v>0</v>
      </c>
      <c r="AV13204" t="s">
        <v>6733</v>
      </c>
      <c r="AW13204">
        <v>116120</v>
      </c>
    </row>
    <row r="13205" spans="1:49" x14ac:dyDescent="0.25">
      <c r="A13205">
        <v>4100</v>
      </c>
      <c r="B13205">
        <v>30010</v>
      </c>
      <c r="C13205">
        <v>4011</v>
      </c>
      <c r="D13205">
        <v>410</v>
      </c>
      <c r="E13205" s="124" t="s">
        <v>27293</v>
      </c>
      <c r="F13205" t="str">
        <f t="shared" si="286"/>
        <v>Waldo CervantesNIAGARA BOTTLING, LLC</v>
      </c>
      <c r="G13205" s="150" t="str">
        <f t="shared" ref="G13205:G13268" si="287">RIGHT(E13205,LEN(E13205)-3)</f>
        <v>Waldo Cervantes</v>
      </c>
      <c r="H13205" s="149" t="s">
        <v>6834</v>
      </c>
      <c r="I13205">
        <v>40008649</v>
      </c>
      <c r="K13205" t="s">
        <v>27605</v>
      </c>
      <c r="L13205" t="s">
        <v>17784</v>
      </c>
      <c r="M13205" t="s">
        <v>13237</v>
      </c>
      <c r="N13205">
        <v>91761</v>
      </c>
      <c r="Q13205" t="s">
        <v>12415</v>
      </c>
      <c r="R13205" t="s">
        <v>12416</v>
      </c>
      <c r="S13205" t="s">
        <v>27606</v>
      </c>
      <c r="U13205" t="s">
        <v>12418</v>
      </c>
      <c r="W13205">
        <v>11</v>
      </c>
      <c r="X13205">
        <v>1</v>
      </c>
      <c r="Y13205" t="s">
        <v>12419</v>
      </c>
      <c r="Z13205" t="s">
        <v>12420</v>
      </c>
      <c r="AA13205" t="s">
        <v>12429</v>
      </c>
      <c r="AB13205" t="s">
        <v>12422</v>
      </c>
      <c r="AC13205">
        <v>2</v>
      </c>
      <c r="AD13205" s="123">
        <v>43642</v>
      </c>
      <c r="AE13205" t="s">
        <v>12431</v>
      </c>
      <c r="AG13205">
        <v>40008649</v>
      </c>
      <c r="AL13205" t="s">
        <v>12422</v>
      </c>
      <c r="AN13205">
        <v>507123901</v>
      </c>
      <c r="AO13205">
        <v>16</v>
      </c>
      <c r="AP13205" t="s">
        <v>12424</v>
      </c>
      <c r="AQ13205" t="s">
        <v>11408</v>
      </c>
      <c r="AR13205">
        <v>4100</v>
      </c>
      <c r="AT13205">
        <v>0</v>
      </c>
      <c r="AV13205" t="s">
        <v>27607</v>
      </c>
      <c r="AW13205">
        <v>116100</v>
      </c>
    </row>
    <row r="13206" spans="1:49" x14ac:dyDescent="0.25">
      <c r="A13206">
        <v>4100</v>
      </c>
      <c r="B13206">
        <v>30010</v>
      </c>
      <c r="C13206">
        <v>4011</v>
      </c>
      <c r="D13206">
        <v>410</v>
      </c>
      <c r="E13206" s="124" t="s">
        <v>27293</v>
      </c>
      <c r="F13206" t="str">
        <f t="shared" si="286"/>
        <v>Waldo CervantesNOVA BAKERY</v>
      </c>
      <c r="G13206" s="150" t="str">
        <f t="shared" si="287"/>
        <v>Waldo Cervantes</v>
      </c>
      <c r="H13206" s="149" t="s">
        <v>6937</v>
      </c>
      <c r="I13206">
        <v>40007302</v>
      </c>
      <c r="K13206" t="s">
        <v>27608</v>
      </c>
      <c r="L13206" t="s">
        <v>14026</v>
      </c>
      <c r="M13206" t="s">
        <v>13169</v>
      </c>
      <c r="N13206">
        <v>28205</v>
      </c>
      <c r="Q13206" t="s">
        <v>12415</v>
      </c>
      <c r="R13206" t="s">
        <v>12416</v>
      </c>
      <c r="S13206" t="s">
        <v>27609</v>
      </c>
      <c r="U13206" t="s">
        <v>12418</v>
      </c>
      <c r="W13206">
        <v>11</v>
      </c>
      <c r="X13206">
        <v>1</v>
      </c>
      <c r="Y13206" t="s">
        <v>12419</v>
      </c>
      <c r="Z13206" t="s">
        <v>12420</v>
      </c>
      <c r="AA13206" t="s">
        <v>12429</v>
      </c>
      <c r="AB13206" t="s">
        <v>12430</v>
      </c>
      <c r="AC13206">
        <v>2</v>
      </c>
      <c r="AD13206" s="123">
        <v>41710</v>
      </c>
      <c r="AE13206" t="s">
        <v>12431</v>
      </c>
      <c r="AG13206">
        <v>40007302</v>
      </c>
      <c r="AL13206" t="s">
        <v>12430</v>
      </c>
      <c r="AN13206">
        <v>3411901701</v>
      </c>
      <c r="AO13206">
        <v>16</v>
      </c>
      <c r="AP13206" t="s">
        <v>12424</v>
      </c>
      <c r="AQ13206" t="s">
        <v>11408</v>
      </c>
      <c r="AR13206">
        <v>4100</v>
      </c>
      <c r="AT13206">
        <v>0</v>
      </c>
      <c r="AV13206" t="s">
        <v>27610</v>
      </c>
      <c r="AW13206">
        <v>116100</v>
      </c>
    </row>
    <row r="13207" spans="1:49" x14ac:dyDescent="0.25">
      <c r="A13207">
        <v>4100</v>
      </c>
      <c r="B13207">
        <v>30010</v>
      </c>
      <c r="C13207">
        <v>4011</v>
      </c>
      <c r="D13207">
        <v>410</v>
      </c>
      <c r="E13207" s="124" t="s">
        <v>27293</v>
      </c>
      <c r="F13207" t="str">
        <f t="shared" si="286"/>
        <v>Waldo CervantesNSC USA, INC.</v>
      </c>
      <c r="G13207" s="150" t="str">
        <f t="shared" si="287"/>
        <v>Waldo Cervantes</v>
      </c>
      <c r="H13207" s="149" t="s">
        <v>6947</v>
      </c>
      <c r="I13207">
        <v>40000169</v>
      </c>
      <c r="K13207" t="s">
        <v>27611</v>
      </c>
      <c r="L13207" t="s">
        <v>18936</v>
      </c>
      <c r="M13207" t="s">
        <v>47</v>
      </c>
      <c r="N13207" t="s">
        <v>27612</v>
      </c>
      <c r="Q13207" t="s">
        <v>12415</v>
      </c>
      <c r="R13207" t="s">
        <v>12416</v>
      </c>
      <c r="S13207" t="s">
        <v>27613</v>
      </c>
      <c r="U13207" t="s">
        <v>12418</v>
      </c>
      <c r="W13207">
        <v>11</v>
      </c>
      <c r="X13207">
        <v>0</v>
      </c>
      <c r="Y13207" t="s">
        <v>12419</v>
      </c>
      <c r="Z13207" t="s">
        <v>12420</v>
      </c>
      <c r="AA13207" t="s">
        <v>12421</v>
      </c>
      <c r="AB13207" t="s">
        <v>12422</v>
      </c>
      <c r="AC13207">
        <v>2</v>
      </c>
      <c r="AD13207" s="123">
        <v>39111</v>
      </c>
      <c r="AE13207" t="s">
        <v>12423</v>
      </c>
      <c r="AG13207">
        <v>40000169</v>
      </c>
      <c r="AL13207" t="s">
        <v>12422</v>
      </c>
      <c r="AN13207">
        <v>4109103301</v>
      </c>
      <c r="AO13207">
        <v>16</v>
      </c>
      <c r="AP13207" t="s">
        <v>12424</v>
      </c>
      <c r="AQ13207" t="s">
        <v>11408</v>
      </c>
      <c r="AR13207">
        <v>4100</v>
      </c>
      <c r="AT13207">
        <v>0</v>
      </c>
      <c r="AV13207" t="s">
        <v>27614</v>
      </c>
      <c r="AW13207">
        <v>116100</v>
      </c>
    </row>
    <row r="13208" spans="1:49" x14ac:dyDescent="0.25">
      <c r="A13208">
        <v>4100</v>
      </c>
      <c r="B13208">
        <v>30010</v>
      </c>
      <c r="C13208">
        <v>4011</v>
      </c>
      <c r="D13208">
        <v>410</v>
      </c>
      <c r="E13208" s="124" t="s">
        <v>27293</v>
      </c>
      <c r="F13208" t="str">
        <f t="shared" si="286"/>
        <v>Waldo CervantesO&amp;M HALYARD INC</v>
      </c>
      <c r="G13208" s="150" t="str">
        <f t="shared" si="287"/>
        <v>Waldo Cervantes</v>
      </c>
      <c r="H13208" s="149" t="s">
        <v>6973</v>
      </c>
      <c r="I13208">
        <v>40000253</v>
      </c>
      <c r="J13208" t="s">
        <v>14036</v>
      </c>
      <c r="K13208" t="s">
        <v>27615</v>
      </c>
      <c r="L13208" t="s">
        <v>27616</v>
      </c>
      <c r="M13208" t="s">
        <v>16547</v>
      </c>
      <c r="N13208">
        <v>23116</v>
      </c>
      <c r="Q13208" t="s">
        <v>12415</v>
      </c>
      <c r="R13208" t="s">
        <v>12416</v>
      </c>
      <c r="S13208" t="s">
        <v>27617</v>
      </c>
      <c r="U13208" t="s">
        <v>12418</v>
      </c>
      <c r="V13208">
        <v>93</v>
      </c>
      <c r="W13208">
        <v>11</v>
      </c>
      <c r="X13208">
        <v>1</v>
      </c>
      <c r="Y13208" t="s">
        <v>12419</v>
      </c>
      <c r="Z13208" t="s">
        <v>12420</v>
      </c>
      <c r="AA13208" t="s">
        <v>12421</v>
      </c>
      <c r="AB13208" t="s">
        <v>12473</v>
      </c>
      <c r="AC13208">
        <v>2</v>
      </c>
      <c r="AD13208" s="123">
        <v>39111</v>
      </c>
      <c r="AE13208" t="s">
        <v>12423</v>
      </c>
      <c r="AG13208">
        <v>40000253</v>
      </c>
      <c r="AL13208" t="s">
        <v>12473</v>
      </c>
      <c r="AN13208">
        <v>4708513201</v>
      </c>
      <c r="AO13208">
        <v>12</v>
      </c>
      <c r="AP13208" t="s">
        <v>12424</v>
      </c>
      <c r="AQ13208" t="s">
        <v>11408</v>
      </c>
      <c r="AR13208">
        <v>4100</v>
      </c>
      <c r="AT13208">
        <v>2005</v>
      </c>
      <c r="AV13208" t="s">
        <v>27618</v>
      </c>
      <c r="AW13208">
        <v>116100</v>
      </c>
    </row>
    <row r="13209" spans="1:49" x14ac:dyDescent="0.25">
      <c r="A13209">
        <v>4100</v>
      </c>
      <c r="B13209">
        <v>30010</v>
      </c>
      <c r="C13209">
        <v>4011</v>
      </c>
      <c r="D13209">
        <v>410</v>
      </c>
      <c r="E13209" s="124" t="s">
        <v>27293</v>
      </c>
      <c r="F13209" s="185" t="str">
        <f t="shared" si="286"/>
        <v>Waldo CervantesOERLIKON TEXTILE INC.</v>
      </c>
      <c r="G13209" s="150" t="str">
        <f t="shared" si="287"/>
        <v>Waldo Cervantes</v>
      </c>
      <c r="H13209" s="149" t="s">
        <v>6993</v>
      </c>
      <c r="I13209">
        <v>40000005</v>
      </c>
      <c r="K13209" t="s">
        <v>27619</v>
      </c>
      <c r="L13209" t="s">
        <v>14026</v>
      </c>
      <c r="M13209" t="s">
        <v>13169</v>
      </c>
      <c r="N13209">
        <v>28273</v>
      </c>
      <c r="Q13209" t="s">
        <v>12415</v>
      </c>
      <c r="R13209" t="s">
        <v>12416</v>
      </c>
      <c r="S13209" t="s">
        <v>27620</v>
      </c>
      <c r="U13209" t="s">
        <v>12418</v>
      </c>
      <c r="W13209">
        <v>11</v>
      </c>
      <c r="X13209">
        <v>0</v>
      </c>
      <c r="Y13209" t="s">
        <v>12472</v>
      </c>
      <c r="Z13209" t="s">
        <v>12420</v>
      </c>
      <c r="AA13209" t="s">
        <v>12421</v>
      </c>
      <c r="AB13209" t="s">
        <v>12422</v>
      </c>
      <c r="AC13209">
        <v>2</v>
      </c>
      <c r="AD13209" s="123">
        <v>39111</v>
      </c>
      <c r="AE13209" t="s">
        <v>12423</v>
      </c>
      <c r="AG13209">
        <v>40000005</v>
      </c>
      <c r="AL13209" t="s">
        <v>12422</v>
      </c>
      <c r="AN13209">
        <v>3411901701</v>
      </c>
      <c r="AO13209">
        <v>16</v>
      </c>
      <c r="AP13209" t="s">
        <v>12424</v>
      </c>
      <c r="AQ13209" t="s">
        <v>11408</v>
      </c>
      <c r="AR13209">
        <v>4100</v>
      </c>
      <c r="AT13209">
        <v>2005</v>
      </c>
      <c r="AV13209" t="s">
        <v>27621</v>
      </c>
      <c r="AW13209">
        <v>116100</v>
      </c>
    </row>
    <row r="13210" spans="1:49" x14ac:dyDescent="0.25">
      <c r="A13210">
        <v>4100</v>
      </c>
      <c r="B13210">
        <v>30010</v>
      </c>
      <c r="C13210">
        <v>4011</v>
      </c>
      <c r="D13210">
        <v>410</v>
      </c>
      <c r="E13210" s="124" t="s">
        <v>27293</v>
      </c>
      <c r="F13210" s="185" t="str">
        <f t="shared" si="286"/>
        <v>Waldo CervantesOERLIKON TEXTILE INC.-009</v>
      </c>
      <c r="G13210" s="150" t="str">
        <f t="shared" si="287"/>
        <v>Waldo Cervantes</v>
      </c>
      <c r="H13210" s="149" t="s">
        <v>27622</v>
      </c>
      <c r="I13210">
        <v>40000009</v>
      </c>
      <c r="K13210" t="s">
        <v>27623</v>
      </c>
      <c r="L13210" t="s">
        <v>14026</v>
      </c>
      <c r="M13210" t="s">
        <v>13169</v>
      </c>
      <c r="N13210" t="s">
        <v>27624</v>
      </c>
      <c r="Q13210" t="s">
        <v>12415</v>
      </c>
      <c r="R13210" t="s">
        <v>12416</v>
      </c>
      <c r="S13210" t="s">
        <v>27625</v>
      </c>
      <c r="U13210" t="s">
        <v>12418</v>
      </c>
      <c r="W13210">
        <v>11</v>
      </c>
      <c r="X13210">
        <v>0</v>
      </c>
      <c r="Y13210" t="s">
        <v>12419</v>
      </c>
      <c r="Z13210" t="s">
        <v>12420</v>
      </c>
      <c r="AA13210" t="s">
        <v>12421</v>
      </c>
      <c r="AB13210" t="s">
        <v>12422</v>
      </c>
      <c r="AC13210">
        <v>2</v>
      </c>
      <c r="AD13210" s="123">
        <v>39111</v>
      </c>
      <c r="AE13210" t="s">
        <v>12423</v>
      </c>
      <c r="AG13210">
        <v>40000009</v>
      </c>
      <c r="AL13210" t="s">
        <v>12422</v>
      </c>
      <c r="AN13210">
        <v>3411901701</v>
      </c>
      <c r="AO13210">
        <v>16</v>
      </c>
      <c r="AP13210" t="s">
        <v>12424</v>
      </c>
      <c r="AQ13210" t="s">
        <v>11408</v>
      </c>
      <c r="AR13210">
        <v>4100</v>
      </c>
      <c r="AS13210" t="s">
        <v>12491</v>
      </c>
      <c r="AT13210">
        <v>0</v>
      </c>
      <c r="AV13210" t="s">
        <v>27621</v>
      </c>
      <c r="AW13210">
        <v>116100</v>
      </c>
    </row>
    <row r="13211" spans="1:49" x14ac:dyDescent="0.25">
      <c r="A13211">
        <v>4100</v>
      </c>
      <c r="B13211">
        <v>30010</v>
      </c>
      <c r="C13211">
        <v>4011</v>
      </c>
      <c r="D13211">
        <v>410</v>
      </c>
      <c r="E13211" s="124" t="s">
        <v>27293</v>
      </c>
      <c r="F13211" t="str">
        <f t="shared" si="286"/>
        <v>Waldo CervantesORANGE BAKERY</v>
      </c>
      <c r="G13211" s="150" t="str">
        <f t="shared" si="287"/>
        <v>Waldo Cervantes</v>
      </c>
      <c r="H13211" s="149" t="s">
        <v>7057</v>
      </c>
      <c r="I13211">
        <v>40001503</v>
      </c>
      <c r="K13211" t="s">
        <v>27626</v>
      </c>
      <c r="L13211" t="s">
        <v>13168</v>
      </c>
      <c r="M13211" t="s">
        <v>13169</v>
      </c>
      <c r="N13211" t="s">
        <v>27349</v>
      </c>
      <c r="Q13211" t="s">
        <v>12415</v>
      </c>
      <c r="R13211" t="s">
        <v>12416</v>
      </c>
      <c r="S13211" t="s">
        <v>27627</v>
      </c>
      <c r="U13211" t="s">
        <v>12418</v>
      </c>
      <c r="W13211">
        <v>11</v>
      </c>
      <c r="X13211">
        <v>1</v>
      </c>
      <c r="Y13211" t="s">
        <v>12419</v>
      </c>
      <c r="Z13211" t="s">
        <v>12420</v>
      </c>
      <c r="AA13211" t="s">
        <v>12421</v>
      </c>
      <c r="AB13211" t="s">
        <v>12422</v>
      </c>
      <c r="AC13211">
        <v>2</v>
      </c>
      <c r="AD13211" s="123">
        <v>39111</v>
      </c>
      <c r="AE13211" t="s">
        <v>12423</v>
      </c>
      <c r="AG13211">
        <v>40001503</v>
      </c>
      <c r="AL13211" t="s">
        <v>12422</v>
      </c>
      <c r="AN13211">
        <v>3411915001</v>
      </c>
      <c r="AO13211">
        <v>16</v>
      </c>
      <c r="AP13211" t="s">
        <v>12424</v>
      </c>
      <c r="AQ13211" t="s">
        <v>11408</v>
      </c>
      <c r="AR13211">
        <v>4100</v>
      </c>
      <c r="AT13211">
        <v>2005</v>
      </c>
      <c r="AV13211" t="s">
        <v>18266</v>
      </c>
      <c r="AW13211">
        <v>116100</v>
      </c>
    </row>
    <row r="13212" spans="1:49" x14ac:dyDescent="0.25">
      <c r="A13212">
        <v>4100</v>
      </c>
      <c r="B13212">
        <v>30010</v>
      </c>
      <c r="C13212">
        <v>4011</v>
      </c>
      <c r="D13212">
        <v>410</v>
      </c>
      <c r="E13212" s="124" t="s">
        <v>27293</v>
      </c>
      <c r="F13212" t="str">
        <f t="shared" si="286"/>
        <v>Waldo CervantesOSTEC INDUSTRIES, CORP</v>
      </c>
      <c r="G13212" s="150" t="str">
        <f t="shared" si="287"/>
        <v>Waldo Cervantes</v>
      </c>
      <c r="H13212" s="149" t="s">
        <v>7081</v>
      </c>
      <c r="I13212">
        <v>40008659</v>
      </c>
      <c r="K13212" t="s">
        <v>27628</v>
      </c>
      <c r="L13212" t="s">
        <v>12881</v>
      </c>
      <c r="M13212" t="s">
        <v>13169</v>
      </c>
      <c r="N13212">
        <v>28037</v>
      </c>
      <c r="Q13212" t="s">
        <v>12415</v>
      </c>
      <c r="R13212" t="s">
        <v>12416</v>
      </c>
      <c r="S13212" t="s">
        <v>27629</v>
      </c>
      <c r="U13212" t="s">
        <v>12418</v>
      </c>
      <c r="W13212">
        <v>11</v>
      </c>
      <c r="X13212">
        <v>1</v>
      </c>
      <c r="Y13212" t="s">
        <v>12419</v>
      </c>
      <c r="Z13212" t="s">
        <v>12420</v>
      </c>
      <c r="AA13212" t="s">
        <v>12429</v>
      </c>
      <c r="AB13212" t="s">
        <v>12430</v>
      </c>
      <c r="AC13212">
        <v>2</v>
      </c>
      <c r="AD13212" s="123">
        <v>43664</v>
      </c>
      <c r="AE13212" t="s">
        <v>12431</v>
      </c>
      <c r="AG13212">
        <v>40008659</v>
      </c>
      <c r="AL13212" t="s">
        <v>12430</v>
      </c>
      <c r="AN13212">
        <v>3410924731</v>
      </c>
      <c r="AO13212">
        <v>16</v>
      </c>
      <c r="AP13212" t="s">
        <v>12424</v>
      </c>
      <c r="AQ13212" t="s">
        <v>11408</v>
      </c>
      <c r="AR13212">
        <v>4100</v>
      </c>
      <c r="AT13212">
        <v>0</v>
      </c>
      <c r="AV13212" t="s">
        <v>27630</v>
      </c>
      <c r="AW13212">
        <v>116100</v>
      </c>
    </row>
    <row r="13213" spans="1:49" x14ac:dyDescent="0.25">
      <c r="A13213">
        <v>4100</v>
      </c>
      <c r="B13213">
        <v>30010</v>
      </c>
      <c r="C13213">
        <v>4011</v>
      </c>
      <c r="D13213">
        <v>410</v>
      </c>
      <c r="E13213" s="124" t="s">
        <v>27293</v>
      </c>
      <c r="F13213" t="str">
        <f t="shared" si="286"/>
        <v>Waldo CervantesPACKAGING SOLUTIONS, INC.</v>
      </c>
      <c r="G13213" s="150" t="str">
        <f t="shared" si="287"/>
        <v>Waldo Cervantes</v>
      </c>
      <c r="H13213" s="149" t="s">
        <v>7147</v>
      </c>
      <c r="I13213">
        <v>40002562</v>
      </c>
      <c r="K13213" t="s">
        <v>27631</v>
      </c>
      <c r="L13213" t="s">
        <v>27479</v>
      </c>
      <c r="M13213" t="s">
        <v>13169</v>
      </c>
      <c r="N13213" t="s">
        <v>27632</v>
      </c>
      <c r="Q13213" t="s">
        <v>12415</v>
      </c>
      <c r="R13213" t="s">
        <v>12416</v>
      </c>
      <c r="S13213" t="s">
        <v>27633</v>
      </c>
      <c r="U13213" t="s">
        <v>12418</v>
      </c>
      <c r="W13213">
        <v>11</v>
      </c>
      <c r="X13213">
        <v>0</v>
      </c>
      <c r="Y13213" t="s">
        <v>12472</v>
      </c>
      <c r="Z13213" t="s">
        <v>12420</v>
      </c>
      <c r="AA13213" t="s">
        <v>12421</v>
      </c>
      <c r="AB13213" t="s">
        <v>12422</v>
      </c>
      <c r="AC13213">
        <v>2</v>
      </c>
      <c r="AD13213" s="123">
        <v>39111</v>
      </c>
      <c r="AE13213" t="s">
        <v>12423</v>
      </c>
      <c r="AG13213">
        <v>40002562</v>
      </c>
      <c r="AL13213" t="s">
        <v>12422</v>
      </c>
      <c r="AN13213">
        <v>3404510001</v>
      </c>
      <c r="AO13213">
        <v>16</v>
      </c>
      <c r="AP13213" t="s">
        <v>12424</v>
      </c>
      <c r="AQ13213" t="s">
        <v>11408</v>
      </c>
      <c r="AR13213">
        <v>4100</v>
      </c>
      <c r="AT13213">
        <v>2005</v>
      </c>
      <c r="AV13213" t="s">
        <v>14440</v>
      </c>
      <c r="AW13213">
        <v>116100</v>
      </c>
    </row>
    <row r="13214" spans="1:49" x14ac:dyDescent="0.25">
      <c r="A13214">
        <v>4100</v>
      </c>
      <c r="B13214">
        <v>30010</v>
      </c>
      <c r="C13214">
        <v>4011</v>
      </c>
      <c r="D13214">
        <v>410</v>
      </c>
      <c r="E13214" s="124" t="s">
        <v>27293</v>
      </c>
      <c r="F13214" t="str">
        <f t="shared" si="286"/>
        <v>Waldo CervantesPACOR INC</v>
      </c>
      <c r="G13214" s="150" t="str">
        <f t="shared" si="287"/>
        <v>Waldo Cervantes</v>
      </c>
      <c r="H13214" s="149" t="s">
        <v>7155</v>
      </c>
      <c r="I13214">
        <v>40007361</v>
      </c>
      <c r="K13214" t="s">
        <v>27634</v>
      </c>
      <c r="L13214" t="s">
        <v>27635</v>
      </c>
      <c r="M13214" t="s">
        <v>12413</v>
      </c>
      <c r="N13214">
        <v>8505</v>
      </c>
      <c r="Q13214" t="s">
        <v>12415</v>
      </c>
      <c r="R13214" t="s">
        <v>12416</v>
      </c>
      <c r="S13214" t="s">
        <v>27636</v>
      </c>
      <c r="U13214" t="s">
        <v>12418</v>
      </c>
      <c r="W13214">
        <v>11</v>
      </c>
      <c r="X13214">
        <v>1</v>
      </c>
      <c r="Y13214" t="s">
        <v>12419</v>
      </c>
      <c r="Z13214" t="s">
        <v>14482</v>
      </c>
      <c r="AA13214" t="s">
        <v>15574</v>
      </c>
      <c r="AB13214" t="s">
        <v>12430</v>
      </c>
      <c r="AC13214">
        <v>2</v>
      </c>
      <c r="AD13214" s="123">
        <v>41787</v>
      </c>
      <c r="AE13214" t="s">
        <v>12431</v>
      </c>
      <c r="AG13214">
        <v>40007361</v>
      </c>
      <c r="AL13214" t="s">
        <v>12430</v>
      </c>
      <c r="AN13214">
        <v>3100502201</v>
      </c>
      <c r="AO13214">
        <v>16</v>
      </c>
      <c r="AP13214" t="s">
        <v>12424</v>
      </c>
      <c r="AQ13214" t="s">
        <v>11408</v>
      </c>
      <c r="AR13214">
        <v>4100</v>
      </c>
      <c r="AT13214">
        <v>0</v>
      </c>
      <c r="AV13214" t="s">
        <v>7155</v>
      </c>
      <c r="AW13214">
        <v>116100</v>
      </c>
    </row>
    <row r="13215" spans="1:49" x14ac:dyDescent="0.25">
      <c r="A13215">
        <v>4100</v>
      </c>
      <c r="B13215">
        <v>30010</v>
      </c>
      <c r="C13215">
        <v>4011</v>
      </c>
      <c r="D13215">
        <v>410</v>
      </c>
      <c r="E13215" s="124" t="s">
        <v>27293</v>
      </c>
      <c r="F13215" t="str">
        <f t="shared" si="286"/>
        <v>Waldo CervantesPARAGON FILMS</v>
      </c>
      <c r="G13215" s="150" t="str">
        <f t="shared" si="287"/>
        <v>Waldo Cervantes</v>
      </c>
      <c r="H13215" s="149" t="s">
        <v>7185</v>
      </c>
      <c r="I13215">
        <v>40007767</v>
      </c>
      <c r="K13215" t="s">
        <v>27637</v>
      </c>
      <c r="L13215" t="s">
        <v>19665</v>
      </c>
      <c r="M13215" t="s">
        <v>17533</v>
      </c>
      <c r="N13215">
        <v>74012</v>
      </c>
      <c r="Q13215" t="s">
        <v>12415</v>
      </c>
      <c r="R13215" t="s">
        <v>12416</v>
      </c>
      <c r="S13215" t="s">
        <v>27638</v>
      </c>
      <c r="U13215" t="s">
        <v>12418</v>
      </c>
      <c r="W13215">
        <v>11</v>
      </c>
      <c r="X13215">
        <v>1</v>
      </c>
      <c r="Y13215">
        <v>2</v>
      </c>
      <c r="Z13215" t="s">
        <v>12420</v>
      </c>
      <c r="AA13215" t="s">
        <v>12429</v>
      </c>
      <c r="AB13215" t="s">
        <v>12422</v>
      </c>
      <c r="AC13215">
        <v>2</v>
      </c>
      <c r="AD13215" s="123">
        <v>42388</v>
      </c>
      <c r="AE13215" t="s">
        <v>12431</v>
      </c>
      <c r="AG13215">
        <v>40007767</v>
      </c>
      <c r="AL13215" t="s">
        <v>12422</v>
      </c>
      <c r="AN13215">
        <v>3714301101</v>
      </c>
      <c r="AO13215">
        <v>16</v>
      </c>
      <c r="AP13215" t="s">
        <v>12424</v>
      </c>
      <c r="AQ13215" t="s">
        <v>11408</v>
      </c>
      <c r="AR13215">
        <v>4100</v>
      </c>
      <c r="AT13215">
        <v>0</v>
      </c>
      <c r="AV13215" t="s">
        <v>27639</v>
      </c>
      <c r="AW13215">
        <v>116100</v>
      </c>
    </row>
    <row r="13216" spans="1:49" x14ac:dyDescent="0.25">
      <c r="A13216">
        <v>4100</v>
      </c>
      <c r="B13216">
        <v>30010</v>
      </c>
      <c r="C13216">
        <v>4011</v>
      </c>
      <c r="D13216">
        <v>410</v>
      </c>
      <c r="E13216" s="124" t="s">
        <v>27293</v>
      </c>
      <c r="F13216" t="str">
        <f t="shared" si="286"/>
        <v>Waldo CervantesPARKDALE AMERICA LLC  #23</v>
      </c>
      <c r="G13216" s="150" t="str">
        <f t="shared" si="287"/>
        <v>Waldo Cervantes</v>
      </c>
      <c r="H13216" s="149" t="s">
        <v>7195</v>
      </c>
      <c r="I13216">
        <v>40000041</v>
      </c>
      <c r="L13216" t="s">
        <v>16980</v>
      </c>
      <c r="M13216" t="s">
        <v>13169</v>
      </c>
      <c r="N13216">
        <v>28053</v>
      </c>
      <c r="O13216">
        <v>1787</v>
      </c>
      <c r="Q13216" t="s">
        <v>12415</v>
      </c>
      <c r="R13216" t="s">
        <v>12416</v>
      </c>
      <c r="S13216" t="s">
        <v>16982</v>
      </c>
      <c r="U13216" t="s">
        <v>12418</v>
      </c>
      <c r="V13216">
        <v>249</v>
      </c>
      <c r="W13216">
        <v>11</v>
      </c>
      <c r="X13216">
        <v>1</v>
      </c>
      <c r="Y13216" t="s">
        <v>12472</v>
      </c>
      <c r="Z13216" t="s">
        <v>12420</v>
      </c>
      <c r="AA13216" t="s">
        <v>12421</v>
      </c>
      <c r="AB13216" t="s">
        <v>12757</v>
      </c>
      <c r="AC13216">
        <v>2</v>
      </c>
      <c r="AD13216" s="123">
        <v>39111</v>
      </c>
      <c r="AE13216" t="s">
        <v>12423</v>
      </c>
      <c r="AG13216">
        <v>40000041</v>
      </c>
      <c r="AL13216" t="s">
        <v>12757</v>
      </c>
      <c r="AN13216">
        <v>3407104301</v>
      </c>
      <c r="AO13216">
        <v>16</v>
      </c>
      <c r="AP13216" t="s">
        <v>12424</v>
      </c>
      <c r="AQ13216" t="s">
        <v>11408</v>
      </c>
      <c r="AR13216">
        <v>4100</v>
      </c>
      <c r="AT13216">
        <v>2005</v>
      </c>
      <c r="AV13216" t="s">
        <v>16983</v>
      </c>
      <c r="AW13216">
        <v>116100</v>
      </c>
    </row>
    <row r="13217" spans="1:49" x14ac:dyDescent="0.25">
      <c r="A13217">
        <v>4100</v>
      </c>
      <c r="B13217">
        <v>30010</v>
      </c>
      <c r="C13217">
        <v>4011</v>
      </c>
      <c r="D13217">
        <v>410</v>
      </c>
      <c r="E13217" s="124" t="s">
        <v>27293</v>
      </c>
      <c r="F13217" t="str">
        <f t="shared" si="286"/>
        <v>Waldo CervantesPARKDALE AMERICA LLC - PLANT 22 - G</v>
      </c>
      <c r="G13217" s="150" t="str">
        <f t="shared" si="287"/>
        <v>Waldo Cervantes</v>
      </c>
      <c r="H13217" s="149" t="s">
        <v>7196</v>
      </c>
      <c r="I13217">
        <v>40000034</v>
      </c>
      <c r="L13217" t="s">
        <v>16980</v>
      </c>
      <c r="M13217" t="s">
        <v>13169</v>
      </c>
      <c r="O13217">
        <v>1787</v>
      </c>
      <c r="P13217" t="s">
        <v>16981</v>
      </c>
      <c r="Q13217" t="s">
        <v>12415</v>
      </c>
      <c r="R13217" t="s">
        <v>12416</v>
      </c>
      <c r="S13217" t="s">
        <v>20418</v>
      </c>
      <c r="U13217" t="s">
        <v>12418</v>
      </c>
      <c r="V13217">
        <v>249</v>
      </c>
      <c r="W13217">
        <v>11</v>
      </c>
      <c r="X13217">
        <v>1</v>
      </c>
      <c r="Y13217" t="s">
        <v>12472</v>
      </c>
      <c r="Z13217" t="s">
        <v>12420</v>
      </c>
      <c r="AA13217" t="s">
        <v>12421</v>
      </c>
      <c r="AB13217" t="s">
        <v>12757</v>
      </c>
      <c r="AC13217">
        <v>2</v>
      </c>
      <c r="AD13217" s="123">
        <v>39111</v>
      </c>
      <c r="AE13217" t="s">
        <v>12423</v>
      </c>
      <c r="AG13217">
        <v>40000034</v>
      </c>
      <c r="AL13217" t="s">
        <v>12757</v>
      </c>
      <c r="AN13217">
        <v>3407104301</v>
      </c>
      <c r="AO13217">
        <v>16</v>
      </c>
      <c r="AP13217" t="s">
        <v>12424</v>
      </c>
      <c r="AQ13217" t="s">
        <v>11408</v>
      </c>
      <c r="AR13217">
        <v>4100</v>
      </c>
      <c r="AT13217">
        <v>2005</v>
      </c>
      <c r="AV13217" t="s">
        <v>16983</v>
      </c>
      <c r="AW13217">
        <v>116100</v>
      </c>
    </row>
    <row r="13218" spans="1:49" x14ac:dyDescent="0.25">
      <c r="A13218">
        <v>4100</v>
      </c>
      <c r="B13218">
        <v>30010</v>
      </c>
      <c r="C13218">
        <v>4011</v>
      </c>
      <c r="D13218">
        <v>410</v>
      </c>
      <c r="E13218" s="124" t="s">
        <v>27293</v>
      </c>
      <c r="F13218" t="str">
        <f t="shared" si="286"/>
        <v>Waldo CervantesPARKDALE AMERICA LLC-#16-MOUNTAIN C</v>
      </c>
      <c r="G13218" s="150" t="str">
        <f t="shared" si="287"/>
        <v>Waldo Cervantes</v>
      </c>
      <c r="H13218" s="149" t="s">
        <v>13899</v>
      </c>
      <c r="I13218">
        <v>40000247</v>
      </c>
      <c r="K13218" t="s">
        <v>20417</v>
      </c>
      <c r="L13218" t="s">
        <v>16980</v>
      </c>
      <c r="M13218" t="s">
        <v>13169</v>
      </c>
      <c r="N13218">
        <v>28053</v>
      </c>
      <c r="Q13218" t="s">
        <v>12415</v>
      </c>
      <c r="R13218" t="s">
        <v>12416</v>
      </c>
      <c r="S13218" t="s">
        <v>20418</v>
      </c>
      <c r="U13218" t="s">
        <v>12418</v>
      </c>
      <c r="V13218">
        <v>249</v>
      </c>
      <c r="W13218">
        <v>11</v>
      </c>
      <c r="X13218">
        <v>1</v>
      </c>
      <c r="Y13218" t="s">
        <v>12472</v>
      </c>
      <c r="Z13218" t="s">
        <v>12420</v>
      </c>
      <c r="AA13218" t="s">
        <v>12421</v>
      </c>
      <c r="AB13218" t="s">
        <v>12757</v>
      </c>
      <c r="AC13218">
        <v>2</v>
      </c>
      <c r="AD13218" s="123">
        <v>39111</v>
      </c>
      <c r="AE13218" t="s">
        <v>12423</v>
      </c>
      <c r="AG13218">
        <v>40000247</v>
      </c>
      <c r="AL13218" t="s">
        <v>12757</v>
      </c>
      <c r="AN13218">
        <v>3407104301</v>
      </c>
      <c r="AO13218">
        <v>16</v>
      </c>
      <c r="AP13218" t="s">
        <v>12424</v>
      </c>
      <c r="AQ13218" t="s">
        <v>11408</v>
      </c>
      <c r="AR13218">
        <v>4100</v>
      </c>
      <c r="AT13218">
        <v>2005</v>
      </c>
      <c r="AV13218" t="s">
        <v>16983</v>
      </c>
      <c r="AW13218">
        <v>116100</v>
      </c>
    </row>
    <row r="13219" spans="1:49" x14ac:dyDescent="0.25">
      <c r="A13219">
        <v>4100</v>
      </c>
      <c r="B13219">
        <v>30010</v>
      </c>
      <c r="C13219">
        <v>4011</v>
      </c>
      <c r="D13219">
        <v>410</v>
      </c>
      <c r="E13219" s="124" t="s">
        <v>27293</v>
      </c>
      <c r="F13219" t="str">
        <f t="shared" si="286"/>
        <v>Waldo CervantesPARKDALE AMERICA, - HILLSVILLE, VA</v>
      </c>
      <c r="G13219" s="150" t="str">
        <f t="shared" si="287"/>
        <v>Waldo Cervantes</v>
      </c>
      <c r="H13219" s="149" t="s">
        <v>7199</v>
      </c>
      <c r="I13219">
        <v>40000455</v>
      </c>
      <c r="J13219" t="s">
        <v>27640</v>
      </c>
      <c r="L13219" t="s">
        <v>16980</v>
      </c>
      <c r="M13219" t="s">
        <v>13169</v>
      </c>
      <c r="N13219" t="s">
        <v>27579</v>
      </c>
      <c r="O13219">
        <v>1787</v>
      </c>
      <c r="Q13219" t="s">
        <v>12415</v>
      </c>
      <c r="R13219" t="s">
        <v>12416</v>
      </c>
      <c r="S13219" t="s">
        <v>27641</v>
      </c>
      <c r="U13219" t="s">
        <v>12418</v>
      </c>
      <c r="V13219">
        <v>249</v>
      </c>
      <c r="W13219">
        <v>11</v>
      </c>
      <c r="X13219">
        <v>1</v>
      </c>
      <c r="Y13219" t="s">
        <v>12472</v>
      </c>
      <c r="Z13219" t="s">
        <v>12420</v>
      </c>
      <c r="AA13219" t="s">
        <v>12421</v>
      </c>
      <c r="AB13219" t="s">
        <v>12422</v>
      </c>
      <c r="AC13219">
        <v>2</v>
      </c>
      <c r="AD13219" s="123">
        <v>39111</v>
      </c>
      <c r="AE13219" t="s">
        <v>12423</v>
      </c>
      <c r="AG13219">
        <v>40000455</v>
      </c>
      <c r="AL13219" t="s">
        <v>12422</v>
      </c>
      <c r="AN13219">
        <v>3407104301</v>
      </c>
      <c r="AO13219">
        <v>16</v>
      </c>
      <c r="AP13219" t="s">
        <v>12424</v>
      </c>
      <c r="AQ13219" t="s">
        <v>11408</v>
      </c>
      <c r="AR13219">
        <v>4100</v>
      </c>
      <c r="AS13219" t="s">
        <v>12491</v>
      </c>
      <c r="AT13219">
        <v>2005</v>
      </c>
      <c r="AV13219" t="s">
        <v>16983</v>
      </c>
      <c r="AW13219">
        <v>116100</v>
      </c>
    </row>
    <row r="13220" spans="1:49" x14ac:dyDescent="0.25">
      <c r="A13220">
        <v>4100</v>
      </c>
      <c r="B13220">
        <v>30010</v>
      </c>
      <c r="C13220">
        <v>4011</v>
      </c>
      <c r="D13220">
        <v>410</v>
      </c>
      <c r="E13220" s="124" t="s">
        <v>27293</v>
      </c>
      <c r="F13220" t="str">
        <f t="shared" si="286"/>
        <v>Waldo CervantesPARKDALE AMERICA, LLC #02</v>
      </c>
      <c r="G13220" s="150" t="str">
        <f t="shared" si="287"/>
        <v>Waldo Cervantes</v>
      </c>
      <c r="H13220" s="149" t="s">
        <v>7201</v>
      </c>
      <c r="I13220">
        <v>40000057</v>
      </c>
      <c r="K13220" t="s">
        <v>16979</v>
      </c>
      <c r="L13220" t="s">
        <v>16980</v>
      </c>
      <c r="M13220" t="s">
        <v>13169</v>
      </c>
      <c r="N13220" t="s">
        <v>16981</v>
      </c>
      <c r="Q13220" t="s">
        <v>12415</v>
      </c>
      <c r="R13220" t="s">
        <v>12416</v>
      </c>
      <c r="S13220" t="s">
        <v>16982</v>
      </c>
      <c r="U13220" t="s">
        <v>12418</v>
      </c>
      <c r="V13220">
        <v>249</v>
      </c>
      <c r="W13220">
        <v>11</v>
      </c>
      <c r="X13220">
        <v>1</v>
      </c>
      <c r="Y13220" t="s">
        <v>12472</v>
      </c>
      <c r="Z13220" t="s">
        <v>12420</v>
      </c>
      <c r="AA13220" t="s">
        <v>12421</v>
      </c>
      <c r="AB13220" t="s">
        <v>12422</v>
      </c>
      <c r="AC13220">
        <v>2</v>
      </c>
      <c r="AD13220" s="123">
        <v>39111</v>
      </c>
      <c r="AE13220" t="s">
        <v>12423</v>
      </c>
      <c r="AG13220">
        <v>40000057</v>
      </c>
      <c r="AL13220" t="s">
        <v>12422</v>
      </c>
      <c r="AN13220">
        <v>3407104301</v>
      </c>
      <c r="AO13220">
        <v>16</v>
      </c>
      <c r="AP13220" t="s">
        <v>12424</v>
      </c>
      <c r="AQ13220" t="s">
        <v>11408</v>
      </c>
      <c r="AR13220">
        <v>4100</v>
      </c>
      <c r="AS13220" t="s">
        <v>12491</v>
      </c>
      <c r="AT13220">
        <v>2005</v>
      </c>
      <c r="AV13220" t="s">
        <v>16983</v>
      </c>
      <c r="AW13220">
        <v>116100</v>
      </c>
    </row>
    <row r="13221" spans="1:49" x14ac:dyDescent="0.25">
      <c r="A13221">
        <v>4100</v>
      </c>
      <c r="B13221">
        <v>30010</v>
      </c>
      <c r="C13221">
        <v>4011</v>
      </c>
      <c r="D13221">
        <v>410</v>
      </c>
      <c r="E13221" s="124" t="s">
        <v>27293</v>
      </c>
      <c r="F13221" t="str">
        <f t="shared" si="286"/>
        <v>Waldo CervantesPARKDALE AMERICA, LLC #03</v>
      </c>
      <c r="G13221" s="150" t="str">
        <f t="shared" si="287"/>
        <v>Waldo Cervantes</v>
      </c>
      <c r="H13221" s="149" t="s">
        <v>7202</v>
      </c>
      <c r="I13221">
        <v>40000120</v>
      </c>
      <c r="J13221" t="s">
        <v>12492</v>
      </c>
      <c r="L13221" t="s">
        <v>16980</v>
      </c>
      <c r="M13221" t="s">
        <v>13169</v>
      </c>
      <c r="O13221">
        <v>1787</v>
      </c>
      <c r="P13221" t="s">
        <v>16981</v>
      </c>
      <c r="Q13221" t="s">
        <v>12415</v>
      </c>
      <c r="R13221" t="s">
        <v>12416</v>
      </c>
      <c r="S13221" t="s">
        <v>16982</v>
      </c>
      <c r="U13221" t="s">
        <v>12418</v>
      </c>
      <c r="V13221">
        <v>249</v>
      </c>
      <c r="W13221">
        <v>11</v>
      </c>
      <c r="X13221">
        <v>1</v>
      </c>
      <c r="Y13221" t="s">
        <v>12472</v>
      </c>
      <c r="Z13221" t="s">
        <v>12420</v>
      </c>
      <c r="AA13221" t="s">
        <v>12421</v>
      </c>
      <c r="AB13221" t="s">
        <v>12757</v>
      </c>
      <c r="AC13221">
        <v>2</v>
      </c>
      <c r="AD13221" s="123">
        <v>39111</v>
      </c>
      <c r="AE13221" t="s">
        <v>12423</v>
      </c>
      <c r="AG13221">
        <v>40000120</v>
      </c>
      <c r="AL13221" t="s">
        <v>12757</v>
      </c>
      <c r="AN13221">
        <v>3407104301</v>
      </c>
      <c r="AO13221">
        <v>16</v>
      </c>
      <c r="AP13221" t="s">
        <v>12424</v>
      </c>
      <c r="AQ13221" t="s">
        <v>11408</v>
      </c>
      <c r="AR13221">
        <v>4100</v>
      </c>
      <c r="AT13221">
        <v>2005</v>
      </c>
      <c r="AV13221" t="s">
        <v>16983</v>
      </c>
      <c r="AW13221">
        <v>116100</v>
      </c>
    </row>
    <row r="13222" spans="1:49" x14ac:dyDescent="0.25">
      <c r="A13222">
        <v>4100</v>
      </c>
      <c r="B13222">
        <v>30010</v>
      </c>
      <c r="C13222">
        <v>4011</v>
      </c>
      <c r="D13222">
        <v>410</v>
      </c>
      <c r="E13222" s="124" t="s">
        <v>27293</v>
      </c>
      <c r="F13222" t="str">
        <f t="shared" si="286"/>
        <v>Waldo CervantesPARKDALE AMERICA, LLC #05 - KINGS M</v>
      </c>
      <c r="G13222" s="150" t="str">
        <f t="shared" si="287"/>
        <v>Waldo Cervantes</v>
      </c>
      <c r="H13222" s="149" t="s">
        <v>7204</v>
      </c>
      <c r="I13222">
        <v>40000089</v>
      </c>
      <c r="K13222" t="s">
        <v>16979</v>
      </c>
      <c r="L13222" t="s">
        <v>16980</v>
      </c>
      <c r="M13222" t="s">
        <v>13169</v>
      </c>
      <c r="N13222" t="s">
        <v>16981</v>
      </c>
      <c r="Q13222" t="s">
        <v>12415</v>
      </c>
      <c r="R13222" t="s">
        <v>12416</v>
      </c>
      <c r="S13222" t="s">
        <v>16982</v>
      </c>
      <c r="U13222" t="s">
        <v>12418</v>
      </c>
      <c r="V13222">
        <v>249</v>
      </c>
      <c r="W13222">
        <v>11</v>
      </c>
      <c r="X13222">
        <v>1</v>
      </c>
      <c r="Y13222" t="s">
        <v>12472</v>
      </c>
      <c r="Z13222" t="s">
        <v>12420</v>
      </c>
      <c r="AA13222" t="s">
        <v>12421</v>
      </c>
      <c r="AB13222" t="s">
        <v>12757</v>
      </c>
      <c r="AC13222">
        <v>2</v>
      </c>
      <c r="AD13222" s="123">
        <v>39111</v>
      </c>
      <c r="AE13222" t="s">
        <v>12423</v>
      </c>
      <c r="AG13222">
        <v>40000089</v>
      </c>
      <c r="AL13222" t="s">
        <v>12757</v>
      </c>
      <c r="AN13222">
        <v>3407104301</v>
      </c>
      <c r="AO13222">
        <v>16</v>
      </c>
      <c r="AP13222" t="s">
        <v>12424</v>
      </c>
      <c r="AQ13222" t="s">
        <v>11408</v>
      </c>
      <c r="AR13222">
        <v>4100</v>
      </c>
      <c r="AT13222">
        <v>2005</v>
      </c>
      <c r="AV13222" t="s">
        <v>16983</v>
      </c>
      <c r="AW13222">
        <v>116100</v>
      </c>
    </row>
    <row r="13223" spans="1:49" x14ac:dyDescent="0.25">
      <c r="A13223">
        <v>4100</v>
      </c>
      <c r="B13223">
        <v>30010</v>
      </c>
      <c r="C13223">
        <v>4011</v>
      </c>
      <c r="D13223">
        <v>410</v>
      </c>
      <c r="E13223" s="124" t="s">
        <v>27293</v>
      </c>
      <c r="F13223" t="str">
        <f t="shared" si="286"/>
        <v>Waldo CervantesPARKDALE AMERICA, LLC #09</v>
      </c>
      <c r="G13223" s="150" t="str">
        <f t="shared" si="287"/>
        <v>Waldo Cervantes</v>
      </c>
      <c r="H13223" s="149" t="s">
        <v>7206</v>
      </c>
      <c r="I13223">
        <v>40000189</v>
      </c>
      <c r="K13223" t="s">
        <v>16979</v>
      </c>
      <c r="L13223" t="s">
        <v>16980</v>
      </c>
      <c r="M13223" t="s">
        <v>13169</v>
      </c>
      <c r="N13223" t="s">
        <v>16981</v>
      </c>
      <c r="Q13223" t="s">
        <v>12415</v>
      </c>
      <c r="R13223" t="s">
        <v>12416</v>
      </c>
      <c r="S13223" t="s">
        <v>16982</v>
      </c>
      <c r="U13223" t="s">
        <v>12418</v>
      </c>
      <c r="V13223">
        <v>249</v>
      </c>
      <c r="W13223">
        <v>11</v>
      </c>
      <c r="X13223">
        <v>1</v>
      </c>
      <c r="Y13223" t="s">
        <v>12472</v>
      </c>
      <c r="Z13223" t="s">
        <v>12420</v>
      </c>
      <c r="AA13223" t="s">
        <v>12421</v>
      </c>
      <c r="AB13223" t="s">
        <v>12422</v>
      </c>
      <c r="AC13223">
        <v>2</v>
      </c>
      <c r="AD13223" s="123">
        <v>39111</v>
      </c>
      <c r="AE13223" t="s">
        <v>12423</v>
      </c>
      <c r="AG13223">
        <v>40000189</v>
      </c>
      <c r="AL13223" t="s">
        <v>12422</v>
      </c>
      <c r="AN13223">
        <v>3407104301</v>
      </c>
      <c r="AO13223">
        <v>16</v>
      </c>
      <c r="AP13223" t="s">
        <v>12424</v>
      </c>
      <c r="AQ13223" t="s">
        <v>11408</v>
      </c>
      <c r="AR13223">
        <v>4100</v>
      </c>
      <c r="AS13223" t="s">
        <v>12491</v>
      </c>
      <c r="AT13223">
        <v>0</v>
      </c>
      <c r="AV13223" t="s">
        <v>16983</v>
      </c>
      <c r="AW13223">
        <v>116100</v>
      </c>
    </row>
    <row r="13224" spans="1:49" x14ac:dyDescent="0.25">
      <c r="A13224">
        <v>4100</v>
      </c>
      <c r="B13224">
        <v>30010</v>
      </c>
      <c r="C13224">
        <v>4011</v>
      </c>
      <c r="D13224">
        <v>410</v>
      </c>
      <c r="E13224" s="124" t="s">
        <v>27293</v>
      </c>
      <c r="F13224" t="str">
        <f t="shared" si="286"/>
        <v>Waldo CervantesPARKDALE AMERICA, LLC #10</v>
      </c>
      <c r="G13224" s="150" t="str">
        <f t="shared" si="287"/>
        <v>Waldo Cervantes</v>
      </c>
      <c r="H13224" s="149" t="s">
        <v>7207</v>
      </c>
      <c r="I13224">
        <v>40000119</v>
      </c>
      <c r="K13224" t="s">
        <v>16979</v>
      </c>
      <c r="L13224" t="s">
        <v>16980</v>
      </c>
      <c r="M13224" t="s">
        <v>13169</v>
      </c>
      <c r="N13224" t="s">
        <v>16981</v>
      </c>
      <c r="Q13224" t="s">
        <v>12415</v>
      </c>
      <c r="R13224" t="s">
        <v>12416</v>
      </c>
      <c r="S13224" t="s">
        <v>16982</v>
      </c>
      <c r="U13224" t="s">
        <v>12418</v>
      </c>
      <c r="V13224">
        <v>249</v>
      </c>
      <c r="W13224">
        <v>11</v>
      </c>
      <c r="X13224">
        <v>1</v>
      </c>
      <c r="Y13224" t="s">
        <v>12472</v>
      </c>
      <c r="Z13224" t="s">
        <v>12420</v>
      </c>
      <c r="AA13224" t="s">
        <v>12421</v>
      </c>
      <c r="AB13224" t="s">
        <v>12422</v>
      </c>
      <c r="AC13224">
        <v>2</v>
      </c>
      <c r="AD13224" s="123">
        <v>39111</v>
      </c>
      <c r="AE13224" t="s">
        <v>12423</v>
      </c>
      <c r="AG13224">
        <v>40000119</v>
      </c>
      <c r="AL13224" t="s">
        <v>12422</v>
      </c>
      <c r="AN13224">
        <v>3407104301</v>
      </c>
      <c r="AO13224">
        <v>16</v>
      </c>
      <c r="AP13224" t="s">
        <v>12424</v>
      </c>
      <c r="AQ13224" t="s">
        <v>11408</v>
      </c>
      <c r="AR13224">
        <v>4100</v>
      </c>
      <c r="AS13224" t="s">
        <v>12491</v>
      </c>
      <c r="AT13224">
        <v>0</v>
      </c>
      <c r="AV13224" t="s">
        <v>16983</v>
      </c>
      <c r="AW13224">
        <v>116100</v>
      </c>
    </row>
    <row r="13225" spans="1:49" x14ac:dyDescent="0.25">
      <c r="A13225">
        <v>4100</v>
      </c>
      <c r="B13225">
        <v>30010</v>
      </c>
      <c r="C13225">
        <v>4011</v>
      </c>
      <c r="D13225">
        <v>410</v>
      </c>
      <c r="E13225" s="124" t="s">
        <v>27293</v>
      </c>
      <c r="F13225" t="str">
        <f t="shared" si="286"/>
        <v>Waldo CervantesPARKDALE AMERICA, LLC #15 - BELMONT</v>
      </c>
      <c r="G13225" s="150" t="str">
        <f t="shared" si="287"/>
        <v>Waldo Cervantes</v>
      </c>
      <c r="H13225" s="149" t="s">
        <v>7208</v>
      </c>
      <c r="I13225">
        <v>40000197</v>
      </c>
      <c r="K13225" t="s">
        <v>16979</v>
      </c>
      <c r="L13225" t="s">
        <v>16980</v>
      </c>
      <c r="M13225" t="s">
        <v>13169</v>
      </c>
      <c r="N13225" t="s">
        <v>16981</v>
      </c>
      <c r="Q13225" t="s">
        <v>12415</v>
      </c>
      <c r="R13225" t="s">
        <v>12416</v>
      </c>
      <c r="S13225" t="s">
        <v>16982</v>
      </c>
      <c r="U13225" t="s">
        <v>12418</v>
      </c>
      <c r="V13225">
        <v>249</v>
      </c>
      <c r="W13225">
        <v>11</v>
      </c>
      <c r="X13225">
        <v>1</v>
      </c>
      <c r="Y13225" t="s">
        <v>12472</v>
      </c>
      <c r="Z13225" t="s">
        <v>12420</v>
      </c>
      <c r="AA13225" t="s">
        <v>12421</v>
      </c>
      <c r="AB13225" t="s">
        <v>12757</v>
      </c>
      <c r="AC13225">
        <v>2</v>
      </c>
      <c r="AD13225" s="123">
        <v>39111</v>
      </c>
      <c r="AE13225" t="s">
        <v>12423</v>
      </c>
      <c r="AG13225">
        <v>40000197</v>
      </c>
      <c r="AL13225" t="s">
        <v>12757</v>
      </c>
      <c r="AN13225">
        <v>3407104301</v>
      </c>
      <c r="AO13225">
        <v>16</v>
      </c>
      <c r="AP13225" t="s">
        <v>12424</v>
      </c>
      <c r="AQ13225" t="s">
        <v>11408</v>
      </c>
      <c r="AR13225">
        <v>4100</v>
      </c>
      <c r="AT13225">
        <v>2005</v>
      </c>
      <c r="AV13225" t="s">
        <v>16983</v>
      </c>
      <c r="AW13225">
        <v>116100</v>
      </c>
    </row>
    <row r="13226" spans="1:49" x14ac:dyDescent="0.25">
      <c r="A13226">
        <v>4100</v>
      </c>
      <c r="B13226">
        <v>30010</v>
      </c>
      <c r="C13226">
        <v>4011</v>
      </c>
      <c r="D13226">
        <v>410</v>
      </c>
      <c r="E13226" s="124" t="s">
        <v>27293</v>
      </c>
      <c r="F13226" t="str">
        <f t="shared" si="286"/>
        <v>Waldo CervantesPARKDALE AMERICA, LLC #21</v>
      </c>
      <c r="G13226" s="150" t="str">
        <f t="shared" si="287"/>
        <v>Waldo Cervantes</v>
      </c>
      <c r="H13226" s="149" t="s">
        <v>13900</v>
      </c>
      <c r="I13226">
        <v>40000038</v>
      </c>
      <c r="K13226" t="s">
        <v>16979</v>
      </c>
      <c r="L13226" t="s">
        <v>16980</v>
      </c>
      <c r="M13226" t="s">
        <v>13169</v>
      </c>
      <c r="N13226" t="s">
        <v>16981</v>
      </c>
      <c r="Q13226" t="s">
        <v>12415</v>
      </c>
      <c r="R13226" t="s">
        <v>12416</v>
      </c>
      <c r="S13226" t="s">
        <v>16982</v>
      </c>
      <c r="U13226" t="s">
        <v>12418</v>
      </c>
      <c r="V13226">
        <v>249</v>
      </c>
      <c r="W13226">
        <v>11</v>
      </c>
      <c r="X13226">
        <v>1</v>
      </c>
      <c r="Y13226" t="s">
        <v>12472</v>
      </c>
      <c r="Z13226" t="s">
        <v>12420</v>
      </c>
      <c r="AA13226" t="s">
        <v>12421</v>
      </c>
      <c r="AB13226" t="s">
        <v>12757</v>
      </c>
      <c r="AC13226">
        <v>2</v>
      </c>
      <c r="AD13226" s="123">
        <v>39111</v>
      </c>
      <c r="AE13226" t="s">
        <v>12423</v>
      </c>
      <c r="AG13226">
        <v>40000038</v>
      </c>
      <c r="AL13226" t="s">
        <v>12757</v>
      </c>
      <c r="AN13226">
        <v>3407104301</v>
      </c>
      <c r="AO13226">
        <v>16</v>
      </c>
      <c r="AP13226" t="s">
        <v>12424</v>
      </c>
      <c r="AQ13226" t="s">
        <v>11408</v>
      </c>
      <c r="AR13226">
        <v>4100</v>
      </c>
      <c r="AT13226">
        <v>2005</v>
      </c>
      <c r="AV13226" t="s">
        <v>16983</v>
      </c>
      <c r="AW13226">
        <v>116100</v>
      </c>
    </row>
    <row r="13227" spans="1:49" x14ac:dyDescent="0.25">
      <c r="A13227">
        <v>4100</v>
      </c>
      <c r="B13227">
        <v>30010</v>
      </c>
      <c r="C13227">
        <v>4011</v>
      </c>
      <c r="D13227">
        <v>410</v>
      </c>
      <c r="E13227" s="124" t="s">
        <v>27293</v>
      </c>
      <c r="F13227" t="str">
        <f t="shared" si="286"/>
        <v>Waldo CervantesPARKDALE AMERICA, LLC #30</v>
      </c>
      <c r="G13227" s="150" t="str">
        <f t="shared" si="287"/>
        <v>Waldo Cervantes</v>
      </c>
      <c r="H13227" s="149" t="s">
        <v>7213</v>
      </c>
      <c r="I13227">
        <v>40001265</v>
      </c>
      <c r="J13227" t="s">
        <v>27642</v>
      </c>
      <c r="K13227" t="s">
        <v>27643</v>
      </c>
      <c r="L13227" t="s">
        <v>16980</v>
      </c>
      <c r="M13227" t="s">
        <v>13169</v>
      </c>
      <c r="N13227" t="s">
        <v>16981</v>
      </c>
      <c r="Q13227" t="s">
        <v>12415</v>
      </c>
      <c r="R13227" t="s">
        <v>12416</v>
      </c>
      <c r="U13227" t="s">
        <v>12418</v>
      </c>
      <c r="V13227">
        <v>249</v>
      </c>
      <c r="W13227">
        <v>11</v>
      </c>
      <c r="X13227">
        <v>1</v>
      </c>
      <c r="Y13227" t="s">
        <v>12472</v>
      </c>
      <c r="Z13227" t="s">
        <v>12420</v>
      </c>
      <c r="AA13227" t="s">
        <v>12421</v>
      </c>
      <c r="AB13227" t="s">
        <v>12422</v>
      </c>
      <c r="AC13227">
        <v>2</v>
      </c>
      <c r="AD13227" s="123">
        <v>39111</v>
      </c>
      <c r="AE13227" t="s">
        <v>12423</v>
      </c>
      <c r="AG13227">
        <v>40001265</v>
      </c>
      <c r="AL13227" t="s">
        <v>12422</v>
      </c>
      <c r="AN13227">
        <v>3407104301</v>
      </c>
      <c r="AO13227">
        <v>16</v>
      </c>
      <c r="AP13227" t="s">
        <v>12424</v>
      </c>
      <c r="AQ13227" t="s">
        <v>11408</v>
      </c>
      <c r="AR13227">
        <v>4100</v>
      </c>
      <c r="AS13227" t="s">
        <v>12491</v>
      </c>
      <c r="AT13227">
        <v>2005</v>
      </c>
      <c r="AV13227" t="s">
        <v>16983</v>
      </c>
      <c r="AW13227">
        <v>116100</v>
      </c>
    </row>
    <row r="13228" spans="1:49" x14ac:dyDescent="0.25">
      <c r="A13228">
        <v>4100</v>
      </c>
      <c r="B13228">
        <v>30010</v>
      </c>
      <c r="C13228">
        <v>4011</v>
      </c>
      <c r="D13228">
        <v>410</v>
      </c>
      <c r="E13228" s="124" t="s">
        <v>27293</v>
      </c>
      <c r="F13228" t="str">
        <f t="shared" si="286"/>
        <v>Waldo CervantesPARKDALE AMERICA, LLC #31</v>
      </c>
      <c r="G13228" s="150" t="str">
        <f t="shared" si="287"/>
        <v>Waldo Cervantes</v>
      </c>
      <c r="H13228" s="149" t="s">
        <v>7214</v>
      </c>
      <c r="I13228">
        <v>40000651</v>
      </c>
      <c r="K13228" t="s">
        <v>27642</v>
      </c>
      <c r="L13228" t="s">
        <v>16980</v>
      </c>
      <c r="M13228" t="s">
        <v>13169</v>
      </c>
      <c r="N13228" t="s">
        <v>16981</v>
      </c>
      <c r="Q13228" t="s">
        <v>12415</v>
      </c>
      <c r="R13228" t="s">
        <v>12416</v>
      </c>
      <c r="S13228" t="s">
        <v>27644</v>
      </c>
      <c r="U13228" t="s">
        <v>12418</v>
      </c>
      <c r="V13228">
        <v>249</v>
      </c>
      <c r="W13228">
        <v>11</v>
      </c>
      <c r="X13228">
        <v>1</v>
      </c>
      <c r="Y13228" t="s">
        <v>12472</v>
      </c>
      <c r="Z13228" t="s">
        <v>12420</v>
      </c>
      <c r="AA13228" t="s">
        <v>12421</v>
      </c>
      <c r="AB13228" t="s">
        <v>12422</v>
      </c>
      <c r="AC13228">
        <v>2</v>
      </c>
      <c r="AD13228" s="123">
        <v>39111</v>
      </c>
      <c r="AE13228" t="s">
        <v>12423</v>
      </c>
      <c r="AG13228">
        <v>40000651</v>
      </c>
      <c r="AL13228" t="s">
        <v>12422</v>
      </c>
      <c r="AN13228">
        <v>3407104301</v>
      </c>
      <c r="AO13228">
        <v>16</v>
      </c>
      <c r="AP13228" t="s">
        <v>12424</v>
      </c>
      <c r="AQ13228" t="s">
        <v>11408</v>
      </c>
      <c r="AR13228">
        <v>4100</v>
      </c>
      <c r="AS13228" t="s">
        <v>12491</v>
      </c>
      <c r="AT13228">
        <v>0</v>
      </c>
      <c r="AV13228" t="s">
        <v>16983</v>
      </c>
      <c r="AW13228">
        <v>116100</v>
      </c>
    </row>
    <row r="13229" spans="1:49" x14ac:dyDescent="0.25">
      <c r="A13229">
        <v>4100</v>
      </c>
      <c r="B13229">
        <v>30010</v>
      </c>
      <c r="C13229">
        <v>4011</v>
      </c>
      <c r="D13229">
        <v>410</v>
      </c>
      <c r="E13229" s="124" t="s">
        <v>27293</v>
      </c>
      <c r="F13229" t="str">
        <f t="shared" si="286"/>
        <v>Waldo CervantesPARKDALE AMERICA, LLC #33 - HILLSVI</v>
      </c>
      <c r="G13229" s="150" t="str">
        <f t="shared" si="287"/>
        <v>Waldo Cervantes</v>
      </c>
      <c r="H13229" s="149" t="s">
        <v>7215</v>
      </c>
      <c r="I13229">
        <v>40002153</v>
      </c>
      <c r="J13229" t="s">
        <v>27645</v>
      </c>
      <c r="K13229" t="s">
        <v>27646</v>
      </c>
      <c r="L13229" t="s">
        <v>16980</v>
      </c>
      <c r="M13229" t="s">
        <v>13169</v>
      </c>
      <c r="N13229" t="s">
        <v>16981</v>
      </c>
      <c r="Q13229" t="s">
        <v>12415</v>
      </c>
      <c r="R13229" t="s">
        <v>12416</v>
      </c>
      <c r="U13229" t="s">
        <v>12418</v>
      </c>
      <c r="V13229">
        <v>249</v>
      </c>
      <c r="W13229">
        <v>11</v>
      </c>
      <c r="X13229">
        <v>1</v>
      </c>
      <c r="Y13229" t="s">
        <v>12472</v>
      </c>
      <c r="Z13229" t="s">
        <v>12420</v>
      </c>
      <c r="AA13229" t="s">
        <v>12421</v>
      </c>
      <c r="AB13229" t="s">
        <v>12422</v>
      </c>
      <c r="AC13229">
        <v>2</v>
      </c>
      <c r="AD13229" s="123">
        <v>39111</v>
      </c>
      <c r="AE13229" t="s">
        <v>12423</v>
      </c>
      <c r="AG13229">
        <v>40002153</v>
      </c>
      <c r="AL13229" t="s">
        <v>12422</v>
      </c>
      <c r="AN13229">
        <v>3407104301</v>
      </c>
      <c r="AO13229">
        <v>16</v>
      </c>
      <c r="AP13229" t="s">
        <v>12424</v>
      </c>
      <c r="AQ13229" t="s">
        <v>11408</v>
      </c>
      <c r="AR13229">
        <v>4100</v>
      </c>
      <c r="AS13229" t="s">
        <v>12491</v>
      </c>
      <c r="AT13229">
        <v>2005</v>
      </c>
      <c r="AV13229" t="s">
        <v>16983</v>
      </c>
      <c r="AW13229">
        <v>116100</v>
      </c>
    </row>
    <row r="13230" spans="1:49" x14ac:dyDescent="0.25">
      <c r="A13230">
        <v>4100</v>
      </c>
      <c r="B13230">
        <v>30010</v>
      </c>
      <c r="C13230">
        <v>4011</v>
      </c>
      <c r="D13230">
        <v>410</v>
      </c>
      <c r="E13230" s="124" t="s">
        <v>27293</v>
      </c>
      <c r="F13230" t="str">
        <f t="shared" si="286"/>
        <v>Waldo CervantesPARKDALE AMERICA, LLC #37</v>
      </c>
      <c r="G13230" s="150" t="str">
        <f t="shared" si="287"/>
        <v>Waldo Cervantes</v>
      </c>
      <c r="H13230" s="149" t="s">
        <v>7217</v>
      </c>
      <c r="I13230">
        <v>40002151</v>
      </c>
      <c r="J13230" t="s">
        <v>27645</v>
      </c>
      <c r="K13230" t="s">
        <v>27647</v>
      </c>
      <c r="L13230" t="s">
        <v>16980</v>
      </c>
      <c r="M13230" t="s">
        <v>13169</v>
      </c>
      <c r="N13230" t="s">
        <v>27579</v>
      </c>
      <c r="Q13230" t="s">
        <v>12415</v>
      </c>
      <c r="R13230" t="s">
        <v>12416</v>
      </c>
      <c r="S13230" t="s">
        <v>27648</v>
      </c>
      <c r="U13230" t="s">
        <v>12418</v>
      </c>
      <c r="V13230">
        <v>249</v>
      </c>
      <c r="W13230">
        <v>11</v>
      </c>
      <c r="X13230">
        <v>1</v>
      </c>
      <c r="Y13230" t="s">
        <v>12472</v>
      </c>
      <c r="Z13230" t="s">
        <v>12420</v>
      </c>
      <c r="AA13230" t="s">
        <v>12421</v>
      </c>
      <c r="AB13230" t="s">
        <v>12422</v>
      </c>
      <c r="AC13230">
        <v>2</v>
      </c>
      <c r="AD13230" s="123">
        <v>39111</v>
      </c>
      <c r="AE13230" t="s">
        <v>12423</v>
      </c>
      <c r="AG13230">
        <v>40002151</v>
      </c>
      <c r="AL13230" t="s">
        <v>12422</v>
      </c>
      <c r="AN13230">
        <v>3407104301</v>
      </c>
      <c r="AO13230">
        <v>16</v>
      </c>
      <c r="AP13230" t="s">
        <v>12424</v>
      </c>
      <c r="AQ13230" t="s">
        <v>11408</v>
      </c>
      <c r="AR13230">
        <v>4100</v>
      </c>
      <c r="AS13230" t="s">
        <v>12491</v>
      </c>
      <c r="AT13230">
        <v>2005</v>
      </c>
      <c r="AV13230" t="s">
        <v>16983</v>
      </c>
      <c r="AW13230">
        <v>116100</v>
      </c>
    </row>
    <row r="13231" spans="1:49" x14ac:dyDescent="0.25">
      <c r="A13231">
        <v>4100</v>
      </c>
      <c r="B13231">
        <v>30010</v>
      </c>
      <c r="C13231">
        <v>4011</v>
      </c>
      <c r="D13231">
        <v>410</v>
      </c>
      <c r="E13231" s="124" t="s">
        <v>27293</v>
      </c>
      <c r="F13231" t="str">
        <f t="shared" si="286"/>
        <v>Waldo CervantesPARKDALE AMERICA, LLC #41</v>
      </c>
      <c r="G13231" s="150" t="str">
        <f t="shared" si="287"/>
        <v>Waldo Cervantes</v>
      </c>
      <c r="H13231" s="149" t="s">
        <v>7220</v>
      </c>
      <c r="I13231">
        <v>40000165</v>
      </c>
      <c r="K13231" t="s">
        <v>27649</v>
      </c>
      <c r="L13231" t="s">
        <v>16980</v>
      </c>
      <c r="M13231" t="s">
        <v>13169</v>
      </c>
      <c r="N13231" t="s">
        <v>16981</v>
      </c>
      <c r="Q13231" t="s">
        <v>12415</v>
      </c>
      <c r="R13231" t="s">
        <v>12416</v>
      </c>
      <c r="S13231" t="s">
        <v>16982</v>
      </c>
      <c r="U13231" t="s">
        <v>12418</v>
      </c>
      <c r="V13231">
        <v>249</v>
      </c>
      <c r="W13231">
        <v>11</v>
      </c>
      <c r="X13231">
        <v>1</v>
      </c>
      <c r="Y13231" t="s">
        <v>12472</v>
      </c>
      <c r="Z13231" t="s">
        <v>12420</v>
      </c>
      <c r="AA13231" t="s">
        <v>12421</v>
      </c>
      <c r="AB13231" t="s">
        <v>12422</v>
      </c>
      <c r="AC13231">
        <v>2</v>
      </c>
      <c r="AD13231" s="123">
        <v>39111</v>
      </c>
      <c r="AE13231" t="s">
        <v>12423</v>
      </c>
      <c r="AG13231">
        <v>40000165</v>
      </c>
      <c r="AL13231" t="s">
        <v>12422</v>
      </c>
      <c r="AN13231">
        <v>3407104301</v>
      </c>
      <c r="AO13231">
        <v>16</v>
      </c>
      <c r="AP13231" t="s">
        <v>12424</v>
      </c>
      <c r="AQ13231" t="s">
        <v>11408</v>
      </c>
      <c r="AR13231">
        <v>4100</v>
      </c>
      <c r="AS13231" t="s">
        <v>12491</v>
      </c>
      <c r="AT13231">
        <v>2005</v>
      </c>
      <c r="AV13231" t="s">
        <v>16983</v>
      </c>
      <c r="AW13231">
        <v>116100</v>
      </c>
    </row>
    <row r="13232" spans="1:49" x14ac:dyDescent="0.25">
      <c r="A13232">
        <v>4100</v>
      </c>
      <c r="B13232">
        <v>30010</v>
      </c>
      <c r="C13232">
        <v>4011</v>
      </c>
      <c r="D13232">
        <v>410</v>
      </c>
      <c r="E13232" s="124" t="s">
        <v>27293</v>
      </c>
      <c r="F13232" t="str">
        <f t="shared" si="286"/>
        <v>Waldo CervantesPARKDALE AMERICA, LLC #61</v>
      </c>
      <c r="G13232" s="150" t="str">
        <f t="shared" si="287"/>
        <v>Waldo Cervantes</v>
      </c>
      <c r="H13232" s="149" t="s">
        <v>7221</v>
      </c>
      <c r="I13232">
        <v>40003249</v>
      </c>
      <c r="J13232" t="s">
        <v>12788</v>
      </c>
      <c r="K13232" t="s">
        <v>27645</v>
      </c>
      <c r="L13232" t="s">
        <v>16980</v>
      </c>
      <c r="M13232" t="s">
        <v>13169</v>
      </c>
      <c r="N13232" t="s">
        <v>16981</v>
      </c>
      <c r="Q13232" t="s">
        <v>12415</v>
      </c>
      <c r="R13232" t="s">
        <v>12416</v>
      </c>
      <c r="U13232" t="s">
        <v>12418</v>
      </c>
      <c r="V13232">
        <v>249</v>
      </c>
      <c r="W13232">
        <v>11</v>
      </c>
      <c r="X13232">
        <v>1</v>
      </c>
      <c r="Y13232" t="s">
        <v>12472</v>
      </c>
      <c r="Z13232" t="s">
        <v>12420</v>
      </c>
      <c r="AA13232" t="s">
        <v>12421</v>
      </c>
      <c r="AB13232" t="s">
        <v>12422</v>
      </c>
      <c r="AC13232">
        <v>2</v>
      </c>
      <c r="AD13232" s="123">
        <v>39111</v>
      </c>
      <c r="AE13232" t="s">
        <v>12423</v>
      </c>
      <c r="AG13232">
        <v>40003249</v>
      </c>
      <c r="AL13232" t="s">
        <v>12422</v>
      </c>
      <c r="AN13232">
        <v>3407104301</v>
      </c>
      <c r="AO13232">
        <v>16</v>
      </c>
      <c r="AP13232" t="s">
        <v>12424</v>
      </c>
      <c r="AQ13232" t="s">
        <v>11408</v>
      </c>
      <c r="AR13232">
        <v>4100</v>
      </c>
      <c r="AS13232" t="s">
        <v>12491</v>
      </c>
      <c r="AT13232">
        <v>2005</v>
      </c>
      <c r="AV13232" t="s">
        <v>16983</v>
      </c>
      <c r="AW13232">
        <v>116100</v>
      </c>
    </row>
    <row r="13233" spans="1:49" x14ac:dyDescent="0.25">
      <c r="A13233">
        <v>4100</v>
      </c>
      <c r="B13233">
        <v>30010</v>
      </c>
      <c r="C13233">
        <v>4011</v>
      </c>
      <c r="D13233">
        <v>410</v>
      </c>
      <c r="E13233" s="124" t="s">
        <v>27293</v>
      </c>
      <c r="F13233" t="str">
        <f t="shared" si="286"/>
        <v>Waldo CervantesPARKDALE AMERICA, LLC #68 - MT. HOL</v>
      </c>
      <c r="G13233" s="150" t="str">
        <f t="shared" si="287"/>
        <v>Waldo Cervantes</v>
      </c>
      <c r="H13233" s="149" t="s">
        <v>7222</v>
      </c>
      <c r="I13233">
        <v>40000069</v>
      </c>
      <c r="J13233" t="s">
        <v>14036</v>
      </c>
      <c r="L13233" t="s">
        <v>16980</v>
      </c>
      <c r="M13233" t="s">
        <v>13169</v>
      </c>
      <c r="O13233">
        <v>1787</v>
      </c>
      <c r="P13233" t="s">
        <v>16981</v>
      </c>
      <c r="Q13233" t="s">
        <v>12415</v>
      </c>
      <c r="R13233" t="s">
        <v>12416</v>
      </c>
      <c r="S13233" t="s">
        <v>27650</v>
      </c>
      <c r="U13233" t="s">
        <v>12418</v>
      </c>
      <c r="V13233">
        <v>249</v>
      </c>
      <c r="W13233">
        <v>11</v>
      </c>
      <c r="X13233">
        <v>1</v>
      </c>
      <c r="Y13233" t="s">
        <v>12472</v>
      </c>
      <c r="Z13233" t="s">
        <v>12420</v>
      </c>
      <c r="AA13233" t="s">
        <v>12421</v>
      </c>
      <c r="AB13233" t="s">
        <v>12757</v>
      </c>
      <c r="AC13233">
        <v>2</v>
      </c>
      <c r="AD13233" s="123">
        <v>39111</v>
      </c>
      <c r="AE13233" t="s">
        <v>12423</v>
      </c>
      <c r="AG13233">
        <v>40000069</v>
      </c>
      <c r="AL13233" t="s">
        <v>12757</v>
      </c>
      <c r="AN13233">
        <v>3407104301</v>
      </c>
      <c r="AO13233">
        <v>16</v>
      </c>
      <c r="AP13233" t="s">
        <v>12424</v>
      </c>
      <c r="AQ13233" t="s">
        <v>11408</v>
      </c>
      <c r="AR13233">
        <v>4100</v>
      </c>
      <c r="AT13233">
        <v>0</v>
      </c>
      <c r="AV13233" t="s">
        <v>16983</v>
      </c>
      <c r="AW13233">
        <v>116100</v>
      </c>
    </row>
    <row r="13234" spans="1:49" x14ac:dyDescent="0.25">
      <c r="A13234">
        <v>4100</v>
      </c>
      <c r="B13234">
        <v>30010</v>
      </c>
      <c r="C13234">
        <v>4011</v>
      </c>
      <c r="D13234">
        <v>410</v>
      </c>
      <c r="E13234" s="124" t="s">
        <v>27293</v>
      </c>
      <c r="F13234" t="str">
        <f t="shared" si="286"/>
        <v>Waldo CervantesPARKDALE AMERICA, LLC 11</v>
      </c>
      <c r="G13234" s="150" t="str">
        <f t="shared" si="287"/>
        <v>Waldo Cervantes</v>
      </c>
      <c r="H13234" s="149" t="s">
        <v>7223</v>
      </c>
      <c r="I13234">
        <v>40000060</v>
      </c>
      <c r="L13234" t="s">
        <v>16980</v>
      </c>
      <c r="M13234" t="s">
        <v>13169</v>
      </c>
      <c r="N13234" t="s">
        <v>16981</v>
      </c>
      <c r="O13234">
        <v>1787</v>
      </c>
      <c r="Q13234" t="s">
        <v>12415</v>
      </c>
      <c r="R13234" t="s">
        <v>12416</v>
      </c>
      <c r="S13234" t="s">
        <v>16982</v>
      </c>
      <c r="U13234" t="s">
        <v>12418</v>
      </c>
      <c r="V13234">
        <v>249</v>
      </c>
      <c r="W13234">
        <v>11</v>
      </c>
      <c r="X13234">
        <v>1</v>
      </c>
      <c r="Y13234" t="s">
        <v>12472</v>
      </c>
      <c r="Z13234" t="s">
        <v>12420</v>
      </c>
      <c r="AA13234" t="s">
        <v>12421</v>
      </c>
      <c r="AB13234" t="s">
        <v>12757</v>
      </c>
      <c r="AC13234">
        <v>2</v>
      </c>
      <c r="AD13234" s="123">
        <v>39111</v>
      </c>
      <c r="AE13234" t="s">
        <v>12423</v>
      </c>
      <c r="AG13234">
        <v>40000060</v>
      </c>
      <c r="AL13234" t="s">
        <v>12757</v>
      </c>
      <c r="AN13234">
        <v>3407104301</v>
      </c>
      <c r="AO13234">
        <v>16</v>
      </c>
      <c r="AP13234" t="s">
        <v>12424</v>
      </c>
      <c r="AQ13234" t="s">
        <v>11408</v>
      </c>
      <c r="AR13234">
        <v>4100</v>
      </c>
      <c r="AT13234">
        <v>2005</v>
      </c>
      <c r="AV13234" t="s">
        <v>16983</v>
      </c>
      <c r="AW13234">
        <v>116100</v>
      </c>
    </row>
    <row r="13235" spans="1:49" x14ac:dyDescent="0.25">
      <c r="A13235">
        <v>4100</v>
      </c>
      <c r="B13235">
        <v>30010</v>
      </c>
      <c r="C13235">
        <v>4011</v>
      </c>
      <c r="D13235">
        <v>410</v>
      </c>
      <c r="E13235" s="124" t="s">
        <v>27293</v>
      </c>
      <c r="F13235" t="str">
        <f t="shared" si="286"/>
        <v>Waldo CervantesPARKDALE AMERICA, LLC 25 - BOONEVIL</v>
      </c>
      <c r="G13235" s="150" t="str">
        <f t="shared" si="287"/>
        <v>Waldo Cervantes</v>
      </c>
      <c r="H13235" s="149" t="s">
        <v>7224</v>
      </c>
      <c r="I13235">
        <v>40000066</v>
      </c>
      <c r="L13235" t="s">
        <v>16980</v>
      </c>
      <c r="M13235" t="s">
        <v>13169</v>
      </c>
      <c r="N13235" t="s">
        <v>16981</v>
      </c>
      <c r="O13235">
        <v>1787</v>
      </c>
      <c r="P13235" t="s">
        <v>16981</v>
      </c>
      <c r="Q13235" t="s">
        <v>12415</v>
      </c>
      <c r="R13235" t="s">
        <v>12416</v>
      </c>
      <c r="S13235" t="s">
        <v>16982</v>
      </c>
      <c r="U13235" t="s">
        <v>12418</v>
      </c>
      <c r="V13235">
        <v>249</v>
      </c>
      <c r="W13235">
        <v>11</v>
      </c>
      <c r="X13235">
        <v>1</v>
      </c>
      <c r="Y13235" t="s">
        <v>12472</v>
      </c>
      <c r="Z13235" t="s">
        <v>12420</v>
      </c>
      <c r="AA13235" t="s">
        <v>12421</v>
      </c>
      <c r="AB13235" t="s">
        <v>12757</v>
      </c>
      <c r="AC13235">
        <v>2</v>
      </c>
      <c r="AD13235" s="123">
        <v>39111</v>
      </c>
      <c r="AE13235" t="s">
        <v>12423</v>
      </c>
      <c r="AG13235">
        <v>40000066</v>
      </c>
      <c r="AL13235" t="s">
        <v>12757</v>
      </c>
      <c r="AN13235">
        <v>3407104301</v>
      </c>
      <c r="AO13235">
        <v>16</v>
      </c>
      <c r="AP13235" t="s">
        <v>12424</v>
      </c>
      <c r="AQ13235" t="s">
        <v>11408</v>
      </c>
      <c r="AR13235">
        <v>4100</v>
      </c>
      <c r="AT13235">
        <v>2005</v>
      </c>
      <c r="AV13235" t="s">
        <v>16983</v>
      </c>
      <c r="AW13235">
        <v>116100</v>
      </c>
    </row>
    <row r="13236" spans="1:49" x14ac:dyDescent="0.25">
      <c r="A13236">
        <v>4100</v>
      </c>
      <c r="B13236">
        <v>30010</v>
      </c>
      <c r="C13236">
        <v>4011</v>
      </c>
      <c r="D13236">
        <v>410</v>
      </c>
      <c r="E13236" s="124" t="s">
        <v>27293</v>
      </c>
      <c r="F13236" t="str">
        <f t="shared" si="286"/>
        <v>Waldo CervantesPARKDALE AMERICA, LLC 34 - HILLSVIL</v>
      </c>
      <c r="G13236" s="150" t="str">
        <f t="shared" si="287"/>
        <v>Waldo Cervantes</v>
      </c>
      <c r="H13236" s="149" t="s">
        <v>7226</v>
      </c>
      <c r="I13236">
        <v>40002154</v>
      </c>
      <c r="J13236" t="s">
        <v>27651</v>
      </c>
      <c r="L13236" t="s">
        <v>16980</v>
      </c>
      <c r="M13236" t="s">
        <v>13169</v>
      </c>
      <c r="N13236" t="s">
        <v>16981</v>
      </c>
      <c r="O13236">
        <v>1787</v>
      </c>
      <c r="Q13236" t="s">
        <v>12415</v>
      </c>
      <c r="R13236" t="s">
        <v>12416</v>
      </c>
      <c r="U13236" t="s">
        <v>12418</v>
      </c>
      <c r="V13236">
        <v>249</v>
      </c>
      <c r="W13236">
        <v>11</v>
      </c>
      <c r="X13236">
        <v>1</v>
      </c>
      <c r="Y13236" t="s">
        <v>12472</v>
      </c>
      <c r="Z13236" t="s">
        <v>12420</v>
      </c>
      <c r="AA13236" t="s">
        <v>12421</v>
      </c>
      <c r="AB13236" t="s">
        <v>12757</v>
      </c>
      <c r="AC13236">
        <v>2</v>
      </c>
      <c r="AD13236" s="123">
        <v>39111</v>
      </c>
      <c r="AE13236" t="s">
        <v>12423</v>
      </c>
      <c r="AG13236">
        <v>40002154</v>
      </c>
      <c r="AL13236" t="s">
        <v>12757</v>
      </c>
      <c r="AN13236">
        <v>3407104301</v>
      </c>
      <c r="AO13236">
        <v>16</v>
      </c>
      <c r="AP13236" t="s">
        <v>12424</v>
      </c>
      <c r="AQ13236" t="s">
        <v>11408</v>
      </c>
      <c r="AR13236">
        <v>4100</v>
      </c>
      <c r="AS13236" t="s">
        <v>12491</v>
      </c>
      <c r="AT13236">
        <v>2005</v>
      </c>
      <c r="AV13236" t="s">
        <v>16983</v>
      </c>
      <c r="AW13236">
        <v>116100</v>
      </c>
    </row>
    <row r="13237" spans="1:49" x14ac:dyDescent="0.25">
      <c r="A13237">
        <v>4100</v>
      </c>
      <c r="B13237">
        <v>30010</v>
      </c>
      <c r="C13237">
        <v>4011</v>
      </c>
      <c r="D13237">
        <v>410</v>
      </c>
      <c r="E13237" s="124" t="s">
        <v>27293</v>
      </c>
      <c r="F13237" t="str">
        <f t="shared" si="286"/>
        <v>Waldo CervantesPARKDALE AMERICA, LLC 36 - SPARTA</v>
      </c>
      <c r="G13237" s="150" t="str">
        <f t="shared" si="287"/>
        <v>Waldo Cervantes</v>
      </c>
      <c r="H13237" s="149" t="s">
        <v>7227</v>
      </c>
      <c r="I13237">
        <v>40001239</v>
      </c>
      <c r="J13237" t="s">
        <v>12788</v>
      </c>
      <c r="L13237" t="s">
        <v>16980</v>
      </c>
      <c r="M13237" t="s">
        <v>13169</v>
      </c>
      <c r="N13237" t="s">
        <v>27579</v>
      </c>
      <c r="O13237">
        <v>1787</v>
      </c>
      <c r="Q13237" t="s">
        <v>12415</v>
      </c>
      <c r="R13237" t="s">
        <v>12416</v>
      </c>
      <c r="U13237" t="s">
        <v>12418</v>
      </c>
      <c r="V13237">
        <v>249</v>
      </c>
      <c r="W13237">
        <v>11</v>
      </c>
      <c r="X13237">
        <v>1</v>
      </c>
      <c r="Y13237" t="s">
        <v>12472</v>
      </c>
      <c r="Z13237" t="s">
        <v>12420</v>
      </c>
      <c r="AA13237" t="s">
        <v>12421</v>
      </c>
      <c r="AB13237" t="s">
        <v>12757</v>
      </c>
      <c r="AC13237">
        <v>2</v>
      </c>
      <c r="AD13237" s="123">
        <v>39111</v>
      </c>
      <c r="AE13237" t="s">
        <v>12423</v>
      </c>
      <c r="AG13237">
        <v>40001239</v>
      </c>
      <c r="AL13237" t="s">
        <v>12757</v>
      </c>
      <c r="AN13237">
        <v>3407104301</v>
      </c>
      <c r="AO13237">
        <v>16</v>
      </c>
      <c r="AP13237" t="s">
        <v>12424</v>
      </c>
      <c r="AQ13237" t="s">
        <v>11408</v>
      </c>
      <c r="AR13237">
        <v>4100</v>
      </c>
      <c r="AT13237">
        <v>2005</v>
      </c>
      <c r="AV13237" t="s">
        <v>16983</v>
      </c>
      <c r="AW13237">
        <v>116100</v>
      </c>
    </row>
    <row r="13238" spans="1:49" x14ac:dyDescent="0.25">
      <c r="A13238">
        <v>4100</v>
      </c>
      <c r="B13238">
        <v>30010</v>
      </c>
      <c r="C13238">
        <v>4011</v>
      </c>
      <c r="D13238">
        <v>410</v>
      </c>
      <c r="E13238" s="124" t="s">
        <v>27293</v>
      </c>
      <c r="F13238" t="str">
        <f t="shared" si="286"/>
        <v>Waldo CervantesPARKDALE MILLS INC</v>
      </c>
      <c r="G13238" s="150" t="str">
        <f t="shared" si="287"/>
        <v>Waldo Cervantes</v>
      </c>
      <c r="H13238" s="149" t="s">
        <v>7231</v>
      </c>
      <c r="I13238">
        <v>40005462</v>
      </c>
      <c r="J13238" t="s">
        <v>27652</v>
      </c>
      <c r="K13238" t="s">
        <v>27642</v>
      </c>
      <c r="L13238" t="s">
        <v>16980</v>
      </c>
      <c r="M13238" t="s">
        <v>13169</v>
      </c>
      <c r="N13238">
        <v>28053</v>
      </c>
      <c r="Q13238" t="s">
        <v>12415</v>
      </c>
      <c r="R13238" t="s">
        <v>12416</v>
      </c>
      <c r="S13238" t="s">
        <v>27653</v>
      </c>
      <c r="U13238" t="s">
        <v>12418</v>
      </c>
      <c r="V13238">
        <v>249</v>
      </c>
      <c r="W13238">
        <v>11</v>
      </c>
      <c r="X13238">
        <v>1</v>
      </c>
      <c r="Y13238" t="s">
        <v>12419</v>
      </c>
      <c r="Z13238" t="s">
        <v>12420</v>
      </c>
      <c r="AA13238" t="s">
        <v>12429</v>
      </c>
      <c r="AB13238" t="s">
        <v>12422</v>
      </c>
      <c r="AC13238">
        <v>2</v>
      </c>
      <c r="AD13238" s="123">
        <v>39582</v>
      </c>
      <c r="AE13238" t="s">
        <v>12633</v>
      </c>
      <c r="AG13238">
        <v>40005462</v>
      </c>
      <c r="AL13238" t="s">
        <v>12422</v>
      </c>
      <c r="AN13238">
        <v>3407104301</v>
      </c>
      <c r="AO13238">
        <v>16</v>
      </c>
      <c r="AP13238" t="s">
        <v>12424</v>
      </c>
      <c r="AQ13238" t="s">
        <v>11408</v>
      </c>
      <c r="AR13238">
        <v>4100</v>
      </c>
      <c r="AS13238" t="s">
        <v>12491</v>
      </c>
      <c r="AT13238">
        <v>0</v>
      </c>
      <c r="AV13238" t="s">
        <v>16983</v>
      </c>
      <c r="AW13238">
        <v>116100</v>
      </c>
    </row>
    <row r="13239" spans="1:49" x14ac:dyDescent="0.25">
      <c r="A13239">
        <v>4100</v>
      </c>
      <c r="B13239">
        <v>30010</v>
      </c>
      <c r="C13239">
        <v>4011</v>
      </c>
      <c r="D13239">
        <v>410</v>
      </c>
      <c r="E13239" s="124" t="s">
        <v>27293</v>
      </c>
      <c r="F13239" t="str">
        <f t="shared" si="286"/>
        <v>Waldo CervantesPERFECT COMMERCE GLOBAL PURCHASING</v>
      </c>
      <c r="G13239" s="150" t="str">
        <f t="shared" si="287"/>
        <v>Waldo Cervantes</v>
      </c>
      <c r="H13239" s="149" t="s">
        <v>7306</v>
      </c>
      <c r="I13239">
        <v>40008532</v>
      </c>
      <c r="L13239" t="s">
        <v>16985</v>
      </c>
      <c r="M13239" t="s">
        <v>16547</v>
      </c>
      <c r="O13239">
        <v>12079</v>
      </c>
      <c r="P13239">
        <v>23612</v>
      </c>
      <c r="Q13239" t="s">
        <v>12415</v>
      </c>
      <c r="R13239" t="s">
        <v>12416</v>
      </c>
      <c r="S13239" t="s">
        <v>16986</v>
      </c>
      <c r="U13239" t="s">
        <v>12418</v>
      </c>
      <c r="W13239">
        <v>11</v>
      </c>
      <c r="X13239">
        <v>2</v>
      </c>
      <c r="Y13239" t="s">
        <v>12419</v>
      </c>
      <c r="Z13239" t="s">
        <v>12420</v>
      </c>
      <c r="AA13239" t="s">
        <v>12429</v>
      </c>
      <c r="AB13239" t="s">
        <v>12473</v>
      </c>
      <c r="AC13239">
        <v>2</v>
      </c>
      <c r="AD13239" s="123">
        <v>43437</v>
      </c>
      <c r="AE13239" t="s">
        <v>12431</v>
      </c>
      <c r="AG13239">
        <v>40008532</v>
      </c>
      <c r="AL13239" t="s">
        <v>12473</v>
      </c>
      <c r="AN13239">
        <v>4770004301</v>
      </c>
      <c r="AO13239">
        <v>16</v>
      </c>
      <c r="AP13239" t="s">
        <v>12424</v>
      </c>
      <c r="AQ13239" t="s">
        <v>11408</v>
      </c>
      <c r="AR13239">
        <v>4100</v>
      </c>
      <c r="AT13239">
        <v>0</v>
      </c>
      <c r="AV13239" t="s">
        <v>27654</v>
      </c>
      <c r="AW13239">
        <v>116100</v>
      </c>
    </row>
    <row r="13240" spans="1:49" x14ac:dyDescent="0.25">
      <c r="A13240">
        <v>4100</v>
      </c>
      <c r="B13240">
        <v>30010</v>
      </c>
      <c r="C13240">
        <v>4011</v>
      </c>
      <c r="D13240">
        <v>410</v>
      </c>
      <c r="E13240" s="124" t="s">
        <v>27293</v>
      </c>
      <c r="F13240" t="str">
        <f t="shared" si="286"/>
        <v>Waldo CervantesPETTY MACHINE CO., INC.</v>
      </c>
      <c r="G13240" s="150" t="str">
        <f t="shared" si="287"/>
        <v>Waldo Cervantes</v>
      </c>
      <c r="H13240" s="149" t="s">
        <v>7329</v>
      </c>
      <c r="I13240">
        <v>40007379</v>
      </c>
      <c r="L13240" t="s">
        <v>16980</v>
      </c>
      <c r="M13240" t="s">
        <v>13169</v>
      </c>
      <c r="O13240">
        <v>1888</v>
      </c>
      <c r="P13240">
        <v>28056</v>
      </c>
      <c r="Q13240" t="s">
        <v>12415</v>
      </c>
      <c r="R13240" t="s">
        <v>12416</v>
      </c>
      <c r="S13240" t="s">
        <v>27655</v>
      </c>
      <c r="U13240" t="s">
        <v>12418</v>
      </c>
      <c r="W13240">
        <v>11</v>
      </c>
      <c r="X13240">
        <v>1</v>
      </c>
      <c r="Y13240" t="s">
        <v>12419</v>
      </c>
      <c r="Z13240" t="s">
        <v>12420</v>
      </c>
      <c r="AA13240" t="s">
        <v>12429</v>
      </c>
      <c r="AB13240" t="s">
        <v>12422</v>
      </c>
      <c r="AC13240">
        <v>2</v>
      </c>
      <c r="AD13240" s="123">
        <v>41807</v>
      </c>
      <c r="AE13240" t="s">
        <v>12431</v>
      </c>
      <c r="AG13240">
        <v>40007379</v>
      </c>
      <c r="AL13240" t="s">
        <v>12422</v>
      </c>
      <c r="AN13240">
        <v>3407104301</v>
      </c>
      <c r="AO13240">
        <v>16</v>
      </c>
      <c r="AP13240" t="s">
        <v>12424</v>
      </c>
      <c r="AQ13240" t="s">
        <v>11408</v>
      </c>
      <c r="AR13240">
        <v>4100</v>
      </c>
      <c r="AT13240">
        <v>0</v>
      </c>
      <c r="AV13240" t="s">
        <v>27656</v>
      </c>
      <c r="AW13240">
        <v>116100</v>
      </c>
    </row>
    <row r="13241" spans="1:49" x14ac:dyDescent="0.25">
      <c r="A13241">
        <v>4100</v>
      </c>
      <c r="B13241">
        <v>30010</v>
      </c>
      <c r="C13241">
        <v>4011</v>
      </c>
      <c r="D13241">
        <v>410</v>
      </c>
      <c r="E13241" s="124" t="s">
        <v>27293</v>
      </c>
      <c r="F13241" t="str">
        <f t="shared" si="286"/>
        <v>Waldo CervantesPHARR YARNS INC - HP</v>
      </c>
      <c r="G13241" s="150" t="str">
        <f t="shared" si="287"/>
        <v>Waldo Cervantes</v>
      </c>
      <c r="H13241" s="149" t="s">
        <v>7340</v>
      </c>
      <c r="I13241">
        <v>40000375</v>
      </c>
      <c r="J13241" t="s">
        <v>14275</v>
      </c>
      <c r="K13241" t="s">
        <v>27657</v>
      </c>
      <c r="L13241" t="s">
        <v>27658</v>
      </c>
      <c r="M13241" t="s">
        <v>13169</v>
      </c>
      <c r="N13241" t="s">
        <v>27659</v>
      </c>
      <c r="Q13241" t="s">
        <v>12415</v>
      </c>
      <c r="R13241" t="s">
        <v>12416</v>
      </c>
      <c r="S13241" t="s">
        <v>27660</v>
      </c>
      <c r="U13241" t="s">
        <v>12418</v>
      </c>
      <c r="W13241">
        <v>11</v>
      </c>
      <c r="X13241">
        <v>1</v>
      </c>
      <c r="Y13241" t="s">
        <v>12419</v>
      </c>
      <c r="Z13241" t="s">
        <v>12420</v>
      </c>
      <c r="AA13241" t="s">
        <v>12421</v>
      </c>
      <c r="AB13241" t="s">
        <v>12422</v>
      </c>
      <c r="AC13241">
        <v>2</v>
      </c>
      <c r="AD13241" s="123">
        <v>39111</v>
      </c>
      <c r="AE13241" t="s">
        <v>12423</v>
      </c>
      <c r="AG13241">
        <v>40000375</v>
      </c>
      <c r="AL13241" t="s">
        <v>12422</v>
      </c>
      <c r="AN13241">
        <v>3407123371</v>
      </c>
      <c r="AO13241">
        <v>16</v>
      </c>
      <c r="AP13241" t="s">
        <v>12424</v>
      </c>
      <c r="AQ13241" t="s">
        <v>11408</v>
      </c>
      <c r="AR13241">
        <v>4100</v>
      </c>
      <c r="AT13241">
        <v>2005</v>
      </c>
      <c r="AV13241" t="s">
        <v>27661</v>
      </c>
      <c r="AW13241">
        <v>116100</v>
      </c>
    </row>
    <row r="13242" spans="1:49" x14ac:dyDescent="0.25">
      <c r="A13242">
        <v>4100</v>
      </c>
      <c r="B13242">
        <v>30010</v>
      </c>
      <c r="C13242">
        <v>4011</v>
      </c>
      <c r="D13242">
        <v>410</v>
      </c>
      <c r="E13242" s="124" t="s">
        <v>27293</v>
      </c>
      <c r="F13242" t="str">
        <f t="shared" si="286"/>
        <v>Waldo CervantesPIEDMONT TECHNICAL SALES</v>
      </c>
      <c r="G13242" s="150" t="str">
        <f t="shared" si="287"/>
        <v>Waldo Cervantes</v>
      </c>
      <c r="H13242" s="149" t="s">
        <v>7361</v>
      </c>
      <c r="I13242">
        <v>40009005</v>
      </c>
      <c r="K13242" t="s">
        <v>27662</v>
      </c>
      <c r="L13242" t="s">
        <v>14026</v>
      </c>
      <c r="M13242" t="s">
        <v>13169</v>
      </c>
      <c r="N13242">
        <v>28209</v>
      </c>
      <c r="Q13242" t="s">
        <v>12415</v>
      </c>
      <c r="R13242" t="s">
        <v>12416</v>
      </c>
      <c r="S13242" t="s">
        <v>27663</v>
      </c>
      <c r="U13242" t="s">
        <v>12418</v>
      </c>
      <c r="W13242">
        <v>11</v>
      </c>
      <c r="X13242">
        <v>2</v>
      </c>
      <c r="Y13242" t="s">
        <v>12419</v>
      </c>
      <c r="Z13242" t="s">
        <v>12420</v>
      </c>
      <c r="AA13242" t="s">
        <v>12485</v>
      </c>
      <c r="AB13242" t="s">
        <v>12422</v>
      </c>
      <c r="AC13242">
        <v>2</v>
      </c>
      <c r="AD13242" s="123">
        <v>44194</v>
      </c>
      <c r="AE13242" t="s">
        <v>12528</v>
      </c>
      <c r="AG13242">
        <v>40009005</v>
      </c>
      <c r="AL13242" t="s">
        <v>12422</v>
      </c>
      <c r="AN13242">
        <v>3411901701</v>
      </c>
      <c r="AO13242">
        <v>16</v>
      </c>
      <c r="AP13242" t="s">
        <v>12424</v>
      </c>
      <c r="AQ13242" t="s">
        <v>11408</v>
      </c>
      <c r="AR13242">
        <v>4100</v>
      </c>
      <c r="AT13242">
        <v>0</v>
      </c>
      <c r="AV13242" t="s">
        <v>27664</v>
      </c>
      <c r="AW13242">
        <v>116100</v>
      </c>
    </row>
    <row r="13243" spans="1:49" x14ac:dyDescent="0.25">
      <c r="A13243">
        <v>4100</v>
      </c>
      <c r="B13243">
        <v>30010</v>
      </c>
      <c r="C13243">
        <v>4011</v>
      </c>
      <c r="D13243">
        <v>410</v>
      </c>
      <c r="E13243" s="124" t="s">
        <v>27293</v>
      </c>
      <c r="F13243" t="str">
        <f t="shared" si="286"/>
        <v>Waldo CervantesPIONEER INDUSTRIAL SALES</v>
      </c>
      <c r="G13243" s="150" t="str">
        <f t="shared" si="287"/>
        <v>Waldo Cervantes</v>
      </c>
      <c r="H13243" s="149" t="s">
        <v>7371</v>
      </c>
      <c r="I13243">
        <v>40001316</v>
      </c>
      <c r="K13243" t="s">
        <v>23524</v>
      </c>
      <c r="L13243" t="s">
        <v>18098</v>
      </c>
      <c r="M13243" t="s">
        <v>12703</v>
      </c>
      <c r="N13243" t="s">
        <v>27665</v>
      </c>
      <c r="Q13243" t="s">
        <v>12415</v>
      </c>
      <c r="R13243" t="s">
        <v>12416</v>
      </c>
      <c r="S13243">
        <v>4233239200</v>
      </c>
      <c r="U13243" t="s">
        <v>12418</v>
      </c>
      <c r="W13243">
        <v>11</v>
      </c>
      <c r="X13243">
        <v>2</v>
      </c>
      <c r="Y13243" t="s">
        <v>12419</v>
      </c>
      <c r="Z13243" t="s">
        <v>12420</v>
      </c>
      <c r="AA13243" t="s">
        <v>12421</v>
      </c>
      <c r="AB13243" t="s">
        <v>12422</v>
      </c>
      <c r="AC13243">
        <v>2</v>
      </c>
      <c r="AD13243" s="123">
        <v>39111</v>
      </c>
      <c r="AE13243" t="s">
        <v>12423</v>
      </c>
      <c r="AG13243">
        <v>40001316</v>
      </c>
      <c r="AL13243" t="s">
        <v>12422</v>
      </c>
      <c r="AN13243">
        <v>4316303901</v>
      </c>
      <c r="AO13243">
        <v>16</v>
      </c>
      <c r="AP13243" t="s">
        <v>12424</v>
      </c>
      <c r="AQ13243" t="s">
        <v>11408</v>
      </c>
      <c r="AR13243">
        <v>4100</v>
      </c>
      <c r="AT13243">
        <v>2005</v>
      </c>
      <c r="AV13243" t="s">
        <v>27666</v>
      </c>
      <c r="AW13243">
        <v>116100</v>
      </c>
    </row>
    <row r="13244" spans="1:49" x14ac:dyDescent="0.25">
      <c r="A13244">
        <v>4100</v>
      </c>
      <c r="B13244">
        <v>30010</v>
      </c>
      <c r="C13244">
        <v>4011</v>
      </c>
      <c r="D13244">
        <v>410</v>
      </c>
      <c r="E13244" s="124" t="s">
        <v>27293</v>
      </c>
      <c r="F13244" t="str">
        <f t="shared" si="286"/>
        <v>Waldo CervantesPOPPELMANN PLASTICS LLC</v>
      </c>
      <c r="G13244" s="150" t="str">
        <f t="shared" si="287"/>
        <v>Waldo Cervantes</v>
      </c>
      <c r="H13244" s="149" t="s">
        <v>7424</v>
      </c>
      <c r="I13244">
        <v>40007723</v>
      </c>
      <c r="L13244" t="s">
        <v>17775</v>
      </c>
      <c r="M13244" t="s">
        <v>13169</v>
      </c>
      <c r="O13244">
        <v>459</v>
      </c>
      <c r="P13244">
        <v>28610</v>
      </c>
      <c r="Q13244" t="s">
        <v>12415</v>
      </c>
      <c r="R13244" t="s">
        <v>12416</v>
      </c>
      <c r="S13244" t="s">
        <v>27667</v>
      </c>
      <c r="U13244" t="s">
        <v>12418</v>
      </c>
      <c r="W13244">
        <v>11</v>
      </c>
      <c r="X13244">
        <v>1</v>
      </c>
      <c r="Y13244" t="s">
        <v>12419</v>
      </c>
      <c r="Z13244" t="s">
        <v>12420</v>
      </c>
      <c r="AA13244" t="s">
        <v>12485</v>
      </c>
      <c r="AB13244" t="s">
        <v>12422</v>
      </c>
      <c r="AC13244">
        <v>2</v>
      </c>
      <c r="AD13244" s="123">
        <v>42313</v>
      </c>
      <c r="AE13244" t="s">
        <v>12528</v>
      </c>
      <c r="AG13244">
        <v>40007723</v>
      </c>
      <c r="AL13244" t="s">
        <v>12422</v>
      </c>
      <c r="AN13244">
        <v>3403521811</v>
      </c>
      <c r="AO13244">
        <v>16</v>
      </c>
      <c r="AP13244" t="s">
        <v>12424</v>
      </c>
      <c r="AQ13244" t="s">
        <v>11408</v>
      </c>
      <c r="AR13244">
        <v>4100</v>
      </c>
      <c r="AT13244">
        <v>0</v>
      </c>
      <c r="AV13244" t="s">
        <v>27668</v>
      </c>
      <c r="AW13244">
        <v>116100</v>
      </c>
    </row>
    <row r="13245" spans="1:49" x14ac:dyDescent="0.25">
      <c r="A13245">
        <v>4100</v>
      </c>
      <c r="B13245">
        <v>30010</v>
      </c>
      <c r="C13245">
        <v>4011</v>
      </c>
      <c r="D13245">
        <v>410</v>
      </c>
      <c r="E13245" s="124" t="s">
        <v>27293</v>
      </c>
      <c r="F13245" t="str">
        <f t="shared" si="286"/>
        <v>Waldo CervantesPOSSEHL CONNECTOR SERVICES</v>
      </c>
      <c r="G13245" s="150" t="str">
        <f t="shared" si="287"/>
        <v>Waldo Cervantes</v>
      </c>
      <c r="H13245" s="149" t="s">
        <v>7433</v>
      </c>
      <c r="I13245">
        <v>40006408</v>
      </c>
      <c r="K13245" t="s">
        <v>27669</v>
      </c>
      <c r="L13245" t="s">
        <v>16681</v>
      </c>
      <c r="M13245" t="s">
        <v>47</v>
      </c>
      <c r="N13245">
        <v>29732</v>
      </c>
      <c r="Q13245" t="s">
        <v>12415</v>
      </c>
      <c r="R13245" t="s">
        <v>12416</v>
      </c>
      <c r="S13245" t="s">
        <v>27670</v>
      </c>
      <c r="U13245" t="s">
        <v>12418</v>
      </c>
      <c r="W13245">
        <v>11</v>
      </c>
      <c r="X13245">
        <v>1</v>
      </c>
      <c r="Y13245" t="s">
        <v>12419</v>
      </c>
      <c r="Z13245" t="s">
        <v>12420</v>
      </c>
      <c r="AA13245" t="s">
        <v>12485</v>
      </c>
      <c r="AB13245" t="s">
        <v>12422</v>
      </c>
      <c r="AC13245">
        <v>2</v>
      </c>
      <c r="AD13245" s="123">
        <v>40478</v>
      </c>
      <c r="AE13245" t="s">
        <v>12528</v>
      </c>
      <c r="AG13245">
        <v>40006408</v>
      </c>
      <c r="AL13245" t="s">
        <v>12422</v>
      </c>
      <c r="AN13245">
        <v>4109105601</v>
      </c>
      <c r="AO13245">
        <v>16</v>
      </c>
      <c r="AP13245" t="s">
        <v>12424</v>
      </c>
      <c r="AQ13245" t="s">
        <v>11408</v>
      </c>
      <c r="AR13245">
        <v>4100</v>
      </c>
      <c r="AT13245">
        <v>0</v>
      </c>
      <c r="AV13245" t="s">
        <v>27671</v>
      </c>
      <c r="AW13245">
        <v>116100</v>
      </c>
    </row>
    <row r="13246" spans="1:49" x14ac:dyDescent="0.25">
      <c r="A13246">
        <v>4100</v>
      </c>
      <c r="B13246">
        <v>30010</v>
      </c>
      <c r="C13246">
        <v>4011</v>
      </c>
      <c r="D13246">
        <v>410</v>
      </c>
      <c r="E13246" s="124" t="s">
        <v>27293</v>
      </c>
      <c r="F13246" t="str">
        <f t="shared" si="286"/>
        <v>Waldo CervantesPRECISION BELTING CO. - WC</v>
      </c>
      <c r="G13246" s="150" t="str">
        <f t="shared" si="287"/>
        <v>Waldo Cervantes</v>
      </c>
      <c r="H13246" s="149" t="s">
        <v>13904</v>
      </c>
      <c r="I13246">
        <v>40005686</v>
      </c>
      <c r="L13246" t="s">
        <v>16681</v>
      </c>
      <c r="M13246" t="s">
        <v>47</v>
      </c>
      <c r="N13246">
        <v>29731</v>
      </c>
      <c r="O13246">
        <v>10307</v>
      </c>
      <c r="Q13246" t="s">
        <v>12415</v>
      </c>
      <c r="R13246" t="s">
        <v>12416</v>
      </c>
      <c r="S13246" t="s">
        <v>20426</v>
      </c>
      <c r="U13246" t="s">
        <v>12418</v>
      </c>
      <c r="W13246">
        <v>11</v>
      </c>
      <c r="X13246">
        <v>2</v>
      </c>
      <c r="Y13246" t="s">
        <v>12472</v>
      </c>
      <c r="Z13246" t="s">
        <v>12420</v>
      </c>
      <c r="AA13246" t="s">
        <v>12429</v>
      </c>
      <c r="AB13246" t="s">
        <v>14028</v>
      </c>
      <c r="AC13246">
        <v>2</v>
      </c>
      <c r="AD13246" s="123">
        <v>39882</v>
      </c>
      <c r="AE13246" t="s">
        <v>12431</v>
      </c>
      <c r="AG13246">
        <v>40005686</v>
      </c>
      <c r="AL13246" t="s">
        <v>14028</v>
      </c>
      <c r="AN13246">
        <v>4109105601</v>
      </c>
      <c r="AO13246">
        <v>16</v>
      </c>
      <c r="AP13246" t="s">
        <v>12424</v>
      </c>
      <c r="AQ13246" t="s">
        <v>11408</v>
      </c>
      <c r="AR13246">
        <v>4100</v>
      </c>
      <c r="AT13246">
        <v>0</v>
      </c>
      <c r="AV13246" t="s">
        <v>13150</v>
      </c>
      <c r="AW13246">
        <v>116100</v>
      </c>
    </row>
    <row r="13247" spans="1:49" x14ac:dyDescent="0.25">
      <c r="A13247">
        <v>4100</v>
      </c>
      <c r="B13247">
        <v>30010</v>
      </c>
      <c r="C13247">
        <v>4011</v>
      </c>
      <c r="D13247">
        <v>410</v>
      </c>
      <c r="E13247" s="124" t="s">
        <v>27293</v>
      </c>
      <c r="F13247" t="str">
        <f t="shared" si="286"/>
        <v>Waldo CervantesPRECISION MACHINE PRODUCTS</v>
      </c>
      <c r="G13247" s="150" t="str">
        <f t="shared" si="287"/>
        <v>Waldo Cervantes</v>
      </c>
      <c r="H13247" s="149" t="s">
        <v>7519</v>
      </c>
      <c r="I13247">
        <v>40003442</v>
      </c>
      <c r="K13247" t="s">
        <v>27672</v>
      </c>
      <c r="L13247" t="s">
        <v>16980</v>
      </c>
      <c r="M13247" t="s">
        <v>13169</v>
      </c>
      <c r="N13247" t="s">
        <v>27579</v>
      </c>
      <c r="Q13247" t="s">
        <v>12415</v>
      </c>
      <c r="R13247" t="s">
        <v>12416</v>
      </c>
      <c r="S13247" t="s">
        <v>27673</v>
      </c>
      <c r="U13247" t="s">
        <v>12418</v>
      </c>
      <c r="W13247">
        <v>11</v>
      </c>
      <c r="X13247">
        <v>1</v>
      </c>
      <c r="Y13247" t="s">
        <v>12419</v>
      </c>
      <c r="Z13247" t="s">
        <v>12420</v>
      </c>
      <c r="AA13247" t="s">
        <v>12421</v>
      </c>
      <c r="AB13247" t="s">
        <v>12430</v>
      </c>
      <c r="AC13247">
        <v>2</v>
      </c>
      <c r="AD13247" s="123">
        <v>39111</v>
      </c>
      <c r="AE13247" t="s">
        <v>12423</v>
      </c>
      <c r="AG13247">
        <v>40003442</v>
      </c>
      <c r="AL13247" t="s">
        <v>12430</v>
      </c>
      <c r="AN13247">
        <v>3407104301</v>
      </c>
      <c r="AO13247">
        <v>16</v>
      </c>
      <c r="AP13247" t="s">
        <v>12424</v>
      </c>
      <c r="AQ13247" t="s">
        <v>11408</v>
      </c>
      <c r="AR13247">
        <v>4100</v>
      </c>
      <c r="AT13247">
        <v>0</v>
      </c>
      <c r="AV13247" t="s">
        <v>13150</v>
      </c>
      <c r="AW13247">
        <v>116100</v>
      </c>
    </row>
    <row r="13248" spans="1:49" x14ac:dyDescent="0.25">
      <c r="A13248">
        <v>4100</v>
      </c>
      <c r="B13248">
        <v>30010</v>
      </c>
      <c r="C13248">
        <v>4011</v>
      </c>
      <c r="D13248">
        <v>410</v>
      </c>
      <c r="E13248" s="124" t="s">
        <v>27293</v>
      </c>
      <c r="F13248" t="str">
        <f t="shared" si="286"/>
        <v>Waldo CervantesPROCOR INDUSTRIAL CORPORATION</v>
      </c>
      <c r="G13248" s="150" t="str">
        <f t="shared" si="287"/>
        <v>Waldo Cervantes</v>
      </c>
      <c r="H13248" s="149" t="s">
        <v>7589</v>
      </c>
      <c r="I13248">
        <v>40008332</v>
      </c>
      <c r="J13248" t="s">
        <v>27674</v>
      </c>
      <c r="K13248" t="s">
        <v>27675</v>
      </c>
      <c r="L13248" t="s">
        <v>27676</v>
      </c>
      <c r="M13248" t="s">
        <v>13169</v>
      </c>
      <c r="N13248">
        <v>28031</v>
      </c>
      <c r="Q13248" t="s">
        <v>12415</v>
      </c>
      <c r="R13248" t="s">
        <v>12416</v>
      </c>
      <c r="S13248" t="s">
        <v>27677</v>
      </c>
      <c r="U13248" t="s">
        <v>12418</v>
      </c>
      <c r="W13248">
        <v>11</v>
      </c>
      <c r="X13248">
        <v>2</v>
      </c>
      <c r="Y13248" t="s">
        <v>12472</v>
      </c>
      <c r="Z13248" t="s">
        <v>12420</v>
      </c>
      <c r="AA13248" t="s">
        <v>12429</v>
      </c>
      <c r="AB13248" t="s">
        <v>12430</v>
      </c>
      <c r="AC13248">
        <v>2</v>
      </c>
      <c r="AD13248" s="123">
        <v>43171</v>
      </c>
      <c r="AE13248" t="s">
        <v>12431</v>
      </c>
      <c r="AG13248">
        <v>40008332</v>
      </c>
      <c r="AL13248" t="s">
        <v>12430</v>
      </c>
      <c r="AN13248">
        <v>3411925031</v>
      </c>
      <c r="AO13248">
        <v>16</v>
      </c>
      <c r="AP13248" t="s">
        <v>12424</v>
      </c>
      <c r="AQ13248" t="s">
        <v>11408</v>
      </c>
      <c r="AR13248">
        <v>4100</v>
      </c>
      <c r="AT13248">
        <v>0</v>
      </c>
      <c r="AV13248" t="s">
        <v>27678</v>
      </c>
      <c r="AW13248">
        <v>116100</v>
      </c>
    </row>
    <row r="13249" spans="1:49" x14ac:dyDescent="0.25">
      <c r="A13249">
        <v>4100</v>
      </c>
      <c r="B13249">
        <v>30010</v>
      </c>
      <c r="C13249">
        <v>4011</v>
      </c>
      <c r="D13249">
        <v>410</v>
      </c>
      <c r="E13249" s="124" t="s">
        <v>27293</v>
      </c>
      <c r="F13249" t="str">
        <f t="shared" si="286"/>
        <v>Waldo CervantesPROSPECT QUOTE AND N/C TEST</v>
      </c>
      <c r="G13249" s="150" t="str">
        <f t="shared" si="287"/>
        <v>Waldo Cervantes</v>
      </c>
      <c r="H13249" s="149" t="s">
        <v>7645</v>
      </c>
      <c r="I13249">
        <v>40404011</v>
      </c>
      <c r="K13249" t="s">
        <v>13167</v>
      </c>
      <c r="L13249" t="s">
        <v>13168</v>
      </c>
      <c r="M13249" t="s">
        <v>13169</v>
      </c>
      <c r="N13249">
        <v>28078</v>
      </c>
      <c r="Q13249" t="s">
        <v>12415</v>
      </c>
      <c r="R13249" t="s">
        <v>12416</v>
      </c>
      <c r="S13249" t="s">
        <v>13170</v>
      </c>
      <c r="U13249" t="s">
        <v>12418</v>
      </c>
      <c r="W13249">
        <v>11</v>
      </c>
      <c r="X13249">
        <v>1</v>
      </c>
      <c r="Y13249" t="s">
        <v>12419</v>
      </c>
      <c r="Z13249" t="s">
        <v>12420</v>
      </c>
      <c r="AA13249" t="s">
        <v>12429</v>
      </c>
      <c r="AB13249" t="s">
        <v>12422</v>
      </c>
      <c r="AC13249">
        <v>2</v>
      </c>
      <c r="AD13249" s="123">
        <v>41578</v>
      </c>
      <c r="AE13249" t="s">
        <v>12431</v>
      </c>
      <c r="AG13249">
        <v>40404011</v>
      </c>
      <c r="AL13249" t="s">
        <v>12422</v>
      </c>
      <c r="AN13249">
        <v>3411915001</v>
      </c>
      <c r="AO13249">
        <v>16</v>
      </c>
      <c r="AP13249" t="s">
        <v>12424</v>
      </c>
      <c r="AQ13249" t="s">
        <v>11408</v>
      </c>
      <c r="AR13249">
        <v>4100</v>
      </c>
      <c r="AT13249">
        <v>0</v>
      </c>
      <c r="AV13249" t="s">
        <v>13171</v>
      </c>
      <c r="AW13249">
        <v>116100</v>
      </c>
    </row>
    <row r="13250" spans="1:49" x14ac:dyDescent="0.25">
      <c r="A13250">
        <v>4100</v>
      </c>
      <c r="B13250">
        <v>30010</v>
      </c>
      <c r="C13250">
        <v>4011</v>
      </c>
      <c r="D13250">
        <v>417</v>
      </c>
      <c r="E13250" s="124" t="s">
        <v>27293</v>
      </c>
      <c r="F13250" t="str">
        <f t="shared" si="286"/>
        <v>Waldo CervantesPTERIS GLOBAL USA INC.</v>
      </c>
      <c r="G13250" s="150" t="str">
        <f t="shared" si="287"/>
        <v>Waldo Cervantes</v>
      </c>
      <c r="H13250" s="149" t="s">
        <v>7661</v>
      </c>
      <c r="I13250">
        <v>40007228</v>
      </c>
      <c r="K13250" t="s">
        <v>27679</v>
      </c>
      <c r="L13250" t="s">
        <v>14026</v>
      </c>
      <c r="M13250" t="s">
        <v>13169</v>
      </c>
      <c r="N13250">
        <v>28273</v>
      </c>
      <c r="Q13250" t="s">
        <v>12415</v>
      </c>
      <c r="R13250" t="s">
        <v>12416</v>
      </c>
      <c r="S13250" t="s">
        <v>14027</v>
      </c>
      <c r="U13250" t="s">
        <v>12418</v>
      </c>
      <c r="V13250">
        <v>271</v>
      </c>
      <c r="W13250">
        <v>11</v>
      </c>
      <c r="X13250">
        <v>0</v>
      </c>
      <c r="Y13250" t="s">
        <v>12419</v>
      </c>
      <c r="Z13250" t="s">
        <v>12420</v>
      </c>
      <c r="AA13250" t="s">
        <v>12429</v>
      </c>
      <c r="AB13250" t="s">
        <v>14028</v>
      </c>
      <c r="AC13250">
        <v>2</v>
      </c>
      <c r="AD13250" s="123">
        <v>41612</v>
      </c>
      <c r="AE13250" t="s">
        <v>12431</v>
      </c>
      <c r="AG13250">
        <v>40007228</v>
      </c>
      <c r="AL13250" t="s">
        <v>14028</v>
      </c>
      <c r="AN13250">
        <v>3411901701</v>
      </c>
      <c r="AO13250">
        <v>16</v>
      </c>
      <c r="AP13250" t="s">
        <v>12424</v>
      </c>
      <c r="AQ13250" t="s">
        <v>11408</v>
      </c>
      <c r="AR13250">
        <v>4100</v>
      </c>
      <c r="AT13250">
        <v>0</v>
      </c>
      <c r="AV13250" t="s">
        <v>14029</v>
      </c>
      <c r="AW13250">
        <v>116100</v>
      </c>
    </row>
    <row r="13251" spans="1:49" x14ac:dyDescent="0.25">
      <c r="A13251">
        <v>4100</v>
      </c>
      <c r="B13251">
        <v>30010</v>
      </c>
      <c r="C13251">
        <v>4011</v>
      </c>
      <c r="D13251">
        <v>410</v>
      </c>
      <c r="E13251" s="124" t="s">
        <v>27293</v>
      </c>
      <c r="F13251" t="str">
        <f t="shared" ref="F13251:F13314" si="288">CONCATENATE(G13251, H13251)</f>
        <v>Waldo CervantesQUAD GRAPHICS INC. - NASHVILLE</v>
      </c>
      <c r="G13251" s="150" t="str">
        <f t="shared" si="287"/>
        <v>Waldo Cervantes</v>
      </c>
      <c r="H13251" s="149" t="s">
        <v>7702</v>
      </c>
      <c r="I13251">
        <v>40007850</v>
      </c>
      <c r="J13251" t="s">
        <v>15091</v>
      </c>
      <c r="K13251" t="s">
        <v>15092</v>
      </c>
      <c r="L13251" t="s">
        <v>15093</v>
      </c>
      <c r="M13251" t="s">
        <v>14186</v>
      </c>
      <c r="N13251">
        <v>53089</v>
      </c>
      <c r="Q13251" t="s">
        <v>12415</v>
      </c>
      <c r="R13251" t="s">
        <v>12416</v>
      </c>
      <c r="S13251" t="s">
        <v>15094</v>
      </c>
      <c r="U13251" t="s">
        <v>12418</v>
      </c>
      <c r="V13251">
        <v>171</v>
      </c>
      <c r="W13251">
        <v>11</v>
      </c>
      <c r="X13251">
        <v>1</v>
      </c>
      <c r="Y13251" t="s">
        <v>13389</v>
      </c>
      <c r="Z13251" t="s">
        <v>12420</v>
      </c>
      <c r="AA13251" t="s">
        <v>15095</v>
      </c>
      <c r="AB13251" t="s">
        <v>12473</v>
      </c>
      <c r="AC13251">
        <v>2</v>
      </c>
      <c r="AD13251" s="123">
        <v>42507</v>
      </c>
      <c r="AE13251" t="s">
        <v>12431</v>
      </c>
      <c r="AG13251">
        <v>40007850</v>
      </c>
      <c r="AL13251" t="s">
        <v>12473</v>
      </c>
      <c r="AN13251">
        <v>5013313401</v>
      </c>
      <c r="AO13251">
        <v>16</v>
      </c>
      <c r="AP13251" t="s">
        <v>12424</v>
      </c>
      <c r="AQ13251" t="s">
        <v>11408</v>
      </c>
      <c r="AR13251">
        <v>4100</v>
      </c>
      <c r="AT13251">
        <v>0</v>
      </c>
      <c r="AV13251" t="s">
        <v>15096</v>
      </c>
      <c r="AW13251">
        <v>116100</v>
      </c>
    </row>
    <row r="13252" spans="1:49" x14ac:dyDescent="0.25">
      <c r="A13252">
        <v>4100</v>
      </c>
      <c r="B13252">
        <v>30010</v>
      </c>
      <c r="C13252">
        <v>4011</v>
      </c>
      <c r="D13252">
        <v>410</v>
      </c>
      <c r="E13252" s="124" t="s">
        <v>27293</v>
      </c>
      <c r="F13252" t="str">
        <f t="shared" si="288"/>
        <v>Waldo CervantesRANKIN USA</v>
      </c>
      <c r="G13252" s="150" t="str">
        <f t="shared" si="287"/>
        <v>Waldo Cervantes</v>
      </c>
      <c r="H13252" s="149" t="s">
        <v>7823</v>
      </c>
      <c r="I13252">
        <v>40008867</v>
      </c>
      <c r="L13252" t="s">
        <v>12493</v>
      </c>
      <c r="M13252" t="s">
        <v>13169</v>
      </c>
      <c r="N13252">
        <v>28034</v>
      </c>
      <c r="O13252">
        <v>1213</v>
      </c>
      <c r="P13252">
        <v>28034</v>
      </c>
      <c r="Q13252" t="s">
        <v>12415</v>
      </c>
      <c r="R13252" t="s">
        <v>12416</v>
      </c>
      <c r="S13252" t="s">
        <v>27680</v>
      </c>
      <c r="U13252" t="s">
        <v>12418</v>
      </c>
      <c r="W13252">
        <v>11</v>
      </c>
      <c r="X13252">
        <v>2</v>
      </c>
      <c r="Y13252" t="s">
        <v>12419</v>
      </c>
      <c r="Z13252" t="s">
        <v>12420</v>
      </c>
      <c r="AA13252" t="s">
        <v>12485</v>
      </c>
      <c r="AB13252" t="s">
        <v>12422</v>
      </c>
      <c r="AC13252">
        <v>2</v>
      </c>
      <c r="AD13252" s="123">
        <v>43962</v>
      </c>
      <c r="AE13252" t="s">
        <v>12486</v>
      </c>
      <c r="AG13252">
        <v>40008867</v>
      </c>
      <c r="AL13252" t="s">
        <v>12422</v>
      </c>
      <c r="AN13252">
        <v>3407102301</v>
      </c>
      <c r="AO13252">
        <v>16</v>
      </c>
      <c r="AP13252" t="s">
        <v>12424</v>
      </c>
      <c r="AQ13252" t="s">
        <v>11408</v>
      </c>
      <c r="AR13252">
        <v>4100</v>
      </c>
      <c r="AT13252">
        <v>0</v>
      </c>
      <c r="AV13252" t="s">
        <v>7823</v>
      </c>
      <c r="AW13252">
        <v>116100</v>
      </c>
    </row>
    <row r="13253" spans="1:49" x14ac:dyDescent="0.25">
      <c r="A13253">
        <v>4100</v>
      </c>
      <c r="B13253">
        <v>30010</v>
      </c>
      <c r="C13253">
        <v>4011</v>
      </c>
      <c r="D13253">
        <v>410</v>
      </c>
      <c r="E13253" s="124" t="s">
        <v>27293</v>
      </c>
      <c r="F13253" t="str">
        <f t="shared" si="288"/>
        <v>Waldo CervantesREFIT, LLC</v>
      </c>
      <c r="G13253" s="150" t="str">
        <f t="shared" si="287"/>
        <v>Waldo Cervantes</v>
      </c>
      <c r="H13253" s="149" t="s">
        <v>7865</v>
      </c>
      <c r="I13253">
        <v>40007315</v>
      </c>
      <c r="L13253" t="s">
        <v>27681</v>
      </c>
      <c r="M13253" t="s">
        <v>13169</v>
      </c>
      <c r="O13253">
        <v>458</v>
      </c>
      <c r="P13253">
        <v>28654</v>
      </c>
      <c r="Q13253" t="s">
        <v>12415</v>
      </c>
      <c r="R13253" t="s">
        <v>12416</v>
      </c>
      <c r="S13253" t="s">
        <v>27682</v>
      </c>
      <c r="U13253" t="s">
        <v>12418</v>
      </c>
      <c r="W13253">
        <v>11</v>
      </c>
      <c r="X13253">
        <v>0</v>
      </c>
      <c r="Y13253" t="s">
        <v>12472</v>
      </c>
      <c r="Z13253" t="s">
        <v>14482</v>
      </c>
      <c r="AA13253" t="s">
        <v>15574</v>
      </c>
      <c r="AB13253" t="s">
        <v>12430</v>
      </c>
      <c r="AC13253">
        <v>2</v>
      </c>
      <c r="AD13253" s="123">
        <v>41723</v>
      </c>
      <c r="AE13253" t="s">
        <v>12431</v>
      </c>
      <c r="AG13253">
        <v>40007315</v>
      </c>
      <c r="AL13253" t="s">
        <v>12430</v>
      </c>
      <c r="AN13253">
        <v>3419328071</v>
      </c>
      <c r="AO13253">
        <v>16</v>
      </c>
      <c r="AP13253" t="s">
        <v>12424</v>
      </c>
      <c r="AQ13253" t="s">
        <v>11408</v>
      </c>
      <c r="AR13253">
        <v>4100</v>
      </c>
      <c r="AT13253">
        <v>0</v>
      </c>
      <c r="AV13253" t="s">
        <v>7865</v>
      </c>
      <c r="AW13253">
        <v>116100</v>
      </c>
    </row>
    <row r="13254" spans="1:49" x14ac:dyDescent="0.25">
      <c r="A13254">
        <v>4100</v>
      </c>
      <c r="B13254">
        <v>30010</v>
      </c>
      <c r="C13254">
        <v>4011</v>
      </c>
      <c r="D13254">
        <v>410</v>
      </c>
      <c r="E13254" s="124" t="s">
        <v>27293</v>
      </c>
      <c r="F13254" t="str">
        <f t="shared" si="288"/>
        <v>Waldo CervantesRENWOOD MILLS, LLC</v>
      </c>
      <c r="G13254" s="150" t="str">
        <f t="shared" si="287"/>
        <v>Waldo Cervantes</v>
      </c>
      <c r="H13254" s="149" t="s">
        <v>13912</v>
      </c>
      <c r="I13254">
        <v>40007066</v>
      </c>
      <c r="J13254" t="s">
        <v>27683</v>
      </c>
      <c r="K13254" t="s">
        <v>27684</v>
      </c>
      <c r="L13254" t="s">
        <v>16107</v>
      </c>
      <c r="M13254" t="s">
        <v>13169</v>
      </c>
      <c r="N13254">
        <v>28658</v>
      </c>
      <c r="Q13254" t="s">
        <v>12415</v>
      </c>
      <c r="R13254" t="s">
        <v>12416</v>
      </c>
      <c r="S13254" t="s">
        <v>27685</v>
      </c>
      <c r="U13254" t="s">
        <v>12418</v>
      </c>
      <c r="W13254">
        <v>11</v>
      </c>
      <c r="X13254">
        <v>1</v>
      </c>
      <c r="Y13254" t="s">
        <v>12419</v>
      </c>
      <c r="Z13254" t="s">
        <v>12420</v>
      </c>
      <c r="AA13254" t="s">
        <v>12429</v>
      </c>
      <c r="AB13254" t="s">
        <v>12422</v>
      </c>
      <c r="AC13254">
        <v>2</v>
      </c>
      <c r="AD13254" s="123">
        <v>41386</v>
      </c>
      <c r="AE13254" t="s">
        <v>12431</v>
      </c>
      <c r="AG13254">
        <v>40007066</v>
      </c>
      <c r="AL13254" t="s">
        <v>12422</v>
      </c>
      <c r="AN13254">
        <v>3403508001</v>
      </c>
      <c r="AO13254">
        <v>16</v>
      </c>
      <c r="AP13254" t="s">
        <v>12424</v>
      </c>
      <c r="AQ13254" t="s">
        <v>11408</v>
      </c>
      <c r="AR13254">
        <v>4100</v>
      </c>
      <c r="AT13254">
        <v>0</v>
      </c>
      <c r="AV13254" t="s">
        <v>27686</v>
      </c>
      <c r="AW13254">
        <v>116100</v>
      </c>
    </row>
    <row r="13255" spans="1:49" x14ac:dyDescent="0.25">
      <c r="A13255">
        <v>4100</v>
      </c>
      <c r="B13255">
        <v>30010</v>
      </c>
      <c r="C13255">
        <v>4011</v>
      </c>
      <c r="D13255">
        <v>410</v>
      </c>
      <c r="E13255" s="124" t="s">
        <v>27293</v>
      </c>
      <c r="F13255" t="str">
        <f t="shared" si="288"/>
        <v>Waldo CervantesREP CORPORATION</v>
      </c>
      <c r="G13255" s="150" t="str">
        <f t="shared" si="287"/>
        <v>Waldo Cervantes</v>
      </c>
      <c r="H13255" s="149" t="s">
        <v>7898</v>
      </c>
      <c r="I13255">
        <v>40008574</v>
      </c>
      <c r="K13255" t="s">
        <v>27687</v>
      </c>
      <c r="L13255" t="s">
        <v>27688</v>
      </c>
      <c r="M13255" t="s">
        <v>12703</v>
      </c>
      <c r="N13255">
        <v>37764</v>
      </c>
      <c r="Q13255" t="s">
        <v>12415</v>
      </c>
      <c r="R13255" t="s">
        <v>12416</v>
      </c>
      <c r="S13255" t="s">
        <v>21867</v>
      </c>
      <c r="U13255" t="s">
        <v>12418</v>
      </c>
      <c r="W13255">
        <v>11</v>
      </c>
      <c r="X13255">
        <v>1</v>
      </c>
      <c r="Y13255" t="s">
        <v>12472</v>
      </c>
      <c r="Z13255" t="s">
        <v>12420</v>
      </c>
      <c r="AA13255" t="s">
        <v>12485</v>
      </c>
      <c r="AB13255" t="s">
        <v>12422</v>
      </c>
      <c r="AC13255">
        <v>2</v>
      </c>
      <c r="AD13255" s="123">
        <v>43507</v>
      </c>
      <c r="AE13255" t="s">
        <v>12528</v>
      </c>
      <c r="AG13255">
        <v>40008574</v>
      </c>
      <c r="AL13255" t="s">
        <v>12422</v>
      </c>
      <c r="AN13255">
        <v>4315520631</v>
      </c>
      <c r="AO13255">
        <v>16</v>
      </c>
      <c r="AP13255" t="s">
        <v>12424</v>
      </c>
      <c r="AQ13255" t="s">
        <v>11408</v>
      </c>
      <c r="AR13255">
        <v>4100</v>
      </c>
      <c r="AT13255">
        <v>0</v>
      </c>
      <c r="AV13255" t="s">
        <v>21868</v>
      </c>
      <c r="AW13255">
        <v>116100</v>
      </c>
    </row>
    <row r="13256" spans="1:49" x14ac:dyDescent="0.25">
      <c r="A13256">
        <v>4100</v>
      </c>
      <c r="B13256">
        <v>30010</v>
      </c>
      <c r="C13256">
        <v>4011</v>
      </c>
      <c r="D13256">
        <v>410</v>
      </c>
      <c r="E13256" s="124" t="s">
        <v>27293</v>
      </c>
      <c r="F13256" t="str">
        <f t="shared" si="288"/>
        <v>Waldo CervantesRESOLUTE FOREST PRODUCTS</v>
      </c>
      <c r="G13256" s="150" t="str">
        <f t="shared" si="287"/>
        <v>Waldo Cervantes</v>
      </c>
      <c r="H13256" s="149" t="s">
        <v>7900</v>
      </c>
      <c r="I13256">
        <v>40000272</v>
      </c>
      <c r="J13256" t="s">
        <v>27689</v>
      </c>
      <c r="K13256" t="s">
        <v>14421</v>
      </c>
      <c r="L13256" t="s">
        <v>27690</v>
      </c>
      <c r="M13256" t="s">
        <v>47</v>
      </c>
      <c r="N13256" t="s">
        <v>27691</v>
      </c>
      <c r="Q13256" t="s">
        <v>12415</v>
      </c>
      <c r="R13256" t="s">
        <v>12416</v>
      </c>
      <c r="S13256" t="s">
        <v>27692</v>
      </c>
      <c r="U13256" t="s">
        <v>12418</v>
      </c>
      <c r="W13256">
        <v>11</v>
      </c>
      <c r="X13256">
        <v>1</v>
      </c>
      <c r="Y13256" t="s">
        <v>12419</v>
      </c>
      <c r="Z13256" t="s">
        <v>12420</v>
      </c>
      <c r="AA13256" t="s">
        <v>12421</v>
      </c>
      <c r="AB13256" t="s">
        <v>12422</v>
      </c>
      <c r="AC13256">
        <v>2</v>
      </c>
      <c r="AD13256" s="123">
        <v>39111</v>
      </c>
      <c r="AE13256" t="s">
        <v>12423</v>
      </c>
      <c r="AG13256">
        <v>40000272</v>
      </c>
      <c r="AL13256" t="s">
        <v>12422</v>
      </c>
      <c r="AN13256">
        <v>4109100001</v>
      </c>
      <c r="AO13256">
        <v>16</v>
      </c>
      <c r="AP13256" t="s">
        <v>12424</v>
      </c>
      <c r="AQ13256" t="s">
        <v>11408</v>
      </c>
      <c r="AR13256">
        <v>4100</v>
      </c>
      <c r="AT13256">
        <v>0</v>
      </c>
      <c r="AV13256" t="s">
        <v>27693</v>
      </c>
      <c r="AW13256">
        <v>116100</v>
      </c>
    </row>
    <row r="13257" spans="1:49" x14ac:dyDescent="0.25">
      <c r="A13257">
        <v>4100</v>
      </c>
      <c r="B13257">
        <v>30010</v>
      </c>
      <c r="C13257">
        <v>4011</v>
      </c>
      <c r="D13257">
        <v>410</v>
      </c>
      <c r="E13257" s="124" t="s">
        <v>27293</v>
      </c>
      <c r="F13257" t="str">
        <f t="shared" si="288"/>
        <v>Waldo CervantesRIX NORTH AMERICA, LLC</v>
      </c>
      <c r="G13257" s="150" t="str">
        <f t="shared" si="287"/>
        <v>Waldo Cervantes</v>
      </c>
      <c r="H13257" s="149" t="s">
        <v>7980</v>
      </c>
      <c r="I13257">
        <v>40008138</v>
      </c>
      <c r="L13257" t="s">
        <v>14046</v>
      </c>
      <c r="M13257" t="s">
        <v>12703</v>
      </c>
      <c r="O13257">
        <v>265</v>
      </c>
      <c r="P13257">
        <v>37777</v>
      </c>
      <c r="Q13257" t="s">
        <v>12415</v>
      </c>
      <c r="R13257" t="s">
        <v>12416</v>
      </c>
      <c r="S13257" t="s">
        <v>27694</v>
      </c>
      <c r="U13257" t="s">
        <v>12418</v>
      </c>
      <c r="W13257">
        <v>11</v>
      </c>
      <c r="X13257">
        <v>2</v>
      </c>
      <c r="Y13257" t="s">
        <v>12419</v>
      </c>
      <c r="Z13257" t="s">
        <v>12420</v>
      </c>
      <c r="AA13257" t="s">
        <v>12429</v>
      </c>
      <c r="AB13257" t="s">
        <v>12422</v>
      </c>
      <c r="AC13257">
        <v>2</v>
      </c>
      <c r="AD13257" s="123">
        <v>42874</v>
      </c>
      <c r="AE13257" t="s">
        <v>12431</v>
      </c>
      <c r="AG13257">
        <v>40008138</v>
      </c>
      <c r="AL13257" t="s">
        <v>12422</v>
      </c>
      <c r="AN13257">
        <v>4300916041</v>
      </c>
      <c r="AO13257">
        <v>16</v>
      </c>
      <c r="AP13257" t="s">
        <v>12424</v>
      </c>
      <c r="AQ13257" t="s">
        <v>11408</v>
      </c>
      <c r="AR13257">
        <v>4100</v>
      </c>
      <c r="AT13257">
        <v>0</v>
      </c>
      <c r="AV13257" t="s">
        <v>27695</v>
      </c>
      <c r="AW13257">
        <v>116100</v>
      </c>
    </row>
    <row r="13258" spans="1:49" x14ac:dyDescent="0.25">
      <c r="A13258">
        <v>4100</v>
      </c>
      <c r="B13258">
        <v>30010</v>
      </c>
      <c r="C13258">
        <v>4011</v>
      </c>
      <c r="D13258">
        <v>410</v>
      </c>
      <c r="E13258" s="124" t="s">
        <v>27293</v>
      </c>
      <c r="F13258" t="str">
        <f t="shared" si="288"/>
        <v>Waldo CervantesROBERTS POLY PRO, INC.</v>
      </c>
      <c r="G13258" s="150" t="str">
        <f t="shared" si="287"/>
        <v>Waldo Cervantes</v>
      </c>
      <c r="H13258" s="149" t="s">
        <v>8000</v>
      </c>
      <c r="I13258">
        <v>40000300</v>
      </c>
      <c r="K13258" t="s">
        <v>27696</v>
      </c>
      <c r="L13258" t="s">
        <v>14026</v>
      </c>
      <c r="M13258" t="s">
        <v>13169</v>
      </c>
      <c r="N13258" t="s">
        <v>27697</v>
      </c>
      <c r="Q13258" t="s">
        <v>12415</v>
      </c>
      <c r="R13258" t="s">
        <v>12416</v>
      </c>
      <c r="S13258" t="s">
        <v>27698</v>
      </c>
      <c r="U13258" t="s">
        <v>12418</v>
      </c>
      <c r="W13258">
        <v>11</v>
      </c>
      <c r="X13258">
        <v>0</v>
      </c>
      <c r="Y13258" t="s">
        <v>12419</v>
      </c>
      <c r="Z13258" t="s">
        <v>12420</v>
      </c>
      <c r="AA13258" t="s">
        <v>12421</v>
      </c>
      <c r="AB13258" t="s">
        <v>12430</v>
      </c>
      <c r="AC13258">
        <v>2</v>
      </c>
      <c r="AD13258" s="123">
        <v>39111</v>
      </c>
      <c r="AE13258" t="s">
        <v>12423</v>
      </c>
      <c r="AG13258">
        <v>40000300</v>
      </c>
      <c r="AL13258" t="s">
        <v>12430</v>
      </c>
      <c r="AN13258">
        <v>3411901701</v>
      </c>
      <c r="AO13258">
        <v>16</v>
      </c>
      <c r="AP13258" t="s">
        <v>12424</v>
      </c>
      <c r="AQ13258" t="s">
        <v>11408</v>
      </c>
      <c r="AR13258">
        <v>4100</v>
      </c>
      <c r="AT13258">
        <v>2005</v>
      </c>
      <c r="AV13258" t="s">
        <v>27699</v>
      </c>
      <c r="AW13258">
        <v>116100</v>
      </c>
    </row>
    <row r="13259" spans="1:49" x14ac:dyDescent="0.25">
      <c r="A13259">
        <v>4100</v>
      </c>
      <c r="B13259">
        <v>30010</v>
      </c>
      <c r="C13259">
        <v>4011</v>
      </c>
      <c r="D13259">
        <v>410</v>
      </c>
      <c r="E13259" s="124" t="s">
        <v>27293</v>
      </c>
      <c r="F13259" t="str">
        <f t="shared" si="288"/>
        <v>Waldo CervantesROCKFORD MFG. CO.</v>
      </c>
      <c r="G13259" s="150" t="str">
        <f t="shared" si="287"/>
        <v>Waldo Cervantes</v>
      </c>
      <c r="H13259" s="149" t="s">
        <v>8012</v>
      </c>
      <c r="I13259">
        <v>40000103</v>
      </c>
      <c r="K13259" t="s">
        <v>27700</v>
      </c>
      <c r="L13259" t="s">
        <v>17405</v>
      </c>
      <c r="M13259" t="s">
        <v>12703</v>
      </c>
      <c r="N13259" t="s">
        <v>27701</v>
      </c>
      <c r="Q13259" t="s">
        <v>12415</v>
      </c>
      <c r="R13259" t="s">
        <v>12416</v>
      </c>
      <c r="S13259" t="s">
        <v>27702</v>
      </c>
      <c r="U13259" t="s">
        <v>12418</v>
      </c>
      <c r="W13259">
        <v>11</v>
      </c>
      <c r="X13259">
        <v>1</v>
      </c>
      <c r="Y13259" t="s">
        <v>12472</v>
      </c>
      <c r="Z13259" t="s">
        <v>12420</v>
      </c>
      <c r="AA13259" t="s">
        <v>12421</v>
      </c>
      <c r="AB13259" t="s">
        <v>12422</v>
      </c>
      <c r="AC13259">
        <v>2</v>
      </c>
      <c r="AD13259" s="123">
        <v>39111</v>
      </c>
      <c r="AE13259" t="s">
        <v>12423</v>
      </c>
      <c r="AG13259">
        <v>40000103</v>
      </c>
      <c r="AL13259" t="s">
        <v>12422</v>
      </c>
      <c r="AN13259">
        <v>4300916071</v>
      </c>
      <c r="AO13259">
        <v>16</v>
      </c>
      <c r="AP13259" t="s">
        <v>12424</v>
      </c>
      <c r="AQ13259" t="s">
        <v>11408</v>
      </c>
      <c r="AR13259">
        <v>4100</v>
      </c>
      <c r="AT13259">
        <v>2005</v>
      </c>
      <c r="AV13259" t="s">
        <v>27703</v>
      </c>
      <c r="AW13259">
        <v>116100</v>
      </c>
    </row>
    <row r="13260" spans="1:49" x14ac:dyDescent="0.25">
      <c r="A13260">
        <v>4100</v>
      </c>
      <c r="B13260">
        <v>30010</v>
      </c>
      <c r="C13260">
        <v>4011</v>
      </c>
      <c r="D13260">
        <v>410</v>
      </c>
      <c r="E13260" s="124" t="s">
        <v>27293</v>
      </c>
      <c r="F13260" t="str">
        <f t="shared" si="288"/>
        <v>Waldo CervantesRR DONNELLEY &amp; SONS - GALLATIN</v>
      </c>
      <c r="G13260" s="150" t="str">
        <f t="shared" si="287"/>
        <v>Waldo Cervantes</v>
      </c>
      <c r="H13260" s="149" t="s">
        <v>8077</v>
      </c>
      <c r="I13260">
        <v>40003253</v>
      </c>
      <c r="J13260" t="s">
        <v>27704</v>
      </c>
      <c r="K13260" t="s">
        <v>19070</v>
      </c>
      <c r="L13260" t="s">
        <v>12702</v>
      </c>
      <c r="M13260" t="s">
        <v>12703</v>
      </c>
      <c r="N13260" t="s">
        <v>19071</v>
      </c>
      <c r="Q13260" t="s">
        <v>12415</v>
      </c>
      <c r="R13260" t="s">
        <v>12416</v>
      </c>
      <c r="S13260">
        <v>6154525170</v>
      </c>
      <c r="U13260" t="s">
        <v>12418</v>
      </c>
      <c r="V13260">
        <v>212</v>
      </c>
      <c r="W13260">
        <v>11</v>
      </c>
      <c r="X13260">
        <v>1</v>
      </c>
      <c r="Y13260" t="s">
        <v>12419</v>
      </c>
      <c r="Z13260" t="s">
        <v>12420</v>
      </c>
      <c r="AA13260" t="s">
        <v>12421</v>
      </c>
      <c r="AB13260" t="s">
        <v>12430</v>
      </c>
      <c r="AC13260">
        <v>2</v>
      </c>
      <c r="AD13260" s="123">
        <v>39111</v>
      </c>
      <c r="AE13260" t="s">
        <v>12423</v>
      </c>
      <c r="AG13260">
        <v>40003253</v>
      </c>
      <c r="AL13260" t="s">
        <v>12430</v>
      </c>
      <c r="AN13260">
        <v>4303706201</v>
      </c>
      <c r="AO13260">
        <v>16</v>
      </c>
      <c r="AP13260" t="s">
        <v>12424</v>
      </c>
      <c r="AQ13260" t="s">
        <v>11408</v>
      </c>
      <c r="AR13260">
        <v>4100</v>
      </c>
      <c r="AT13260">
        <v>0</v>
      </c>
      <c r="AV13260" t="s">
        <v>13209</v>
      </c>
      <c r="AW13260">
        <v>116100</v>
      </c>
    </row>
    <row r="13261" spans="1:49" x14ac:dyDescent="0.25">
      <c r="A13261">
        <v>4100</v>
      </c>
      <c r="B13261">
        <v>30010</v>
      </c>
      <c r="C13261">
        <v>4011</v>
      </c>
      <c r="D13261">
        <v>410</v>
      </c>
      <c r="E13261" s="124" t="s">
        <v>27293</v>
      </c>
      <c r="F13261" t="str">
        <f t="shared" si="288"/>
        <v>Waldo CervantesS &amp; D COFFEE</v>
      </c>
      <c r="G13261" s="150" t="str">
        <f t="shared" si="287"/>
        <v>Waldo Cervantes</v>
      </c>
      <c r="H13261" s="149" t="s">
        <v>13917</v>
      </c>
      <c r="I13261">
        <v>40000688</v>
      </c>
      <c r="K13261" t="s">
        <v>27705</v>
      </c>
      <c r="L13261" t="s">
        <v>15008</v>
      </c>
      <c r="M13261" t="s">
        <v>13169</v>
      </c>
      <c r="N13261" t="s">
        <v>27706</v>
      </c>
      <c r="Q13261" t="s">
        <v>12415</v>
      </c>
      <c r="R13261" t="s">
        <v>12416</v>
      </c>
      <c r="S13261" t="s">
        <v>27707</v>
      </c>
      <c r="U13261" t="s">
        <v>12418</v>
      </c>
      <c r="W13261">
        <v>11</v>
      </c>
      <c r="X13261">
        <v>1</v>
      </c>
      <c r="Y13261" t="s">
        <v>12419</v>
      </c>
      <c r="Z13261" t="s">
        <v>12420</v>
      </c>
      <c r="AA13261" t="s">
        <v>12421</v>
      </c>
      <c r="AB13261" t="s">
        <v>12422</v>
      </c>
      <c r="AC13261">
        <v>2</v>
      </c>
      <c r="AD13261" s="123">
        <v>39111</v>
      </c>
      <c r="AE13261" t="s">
        <v>12423</v>
      </c>
      <c r="AG13261">
        <v>40000688</v>
      </c>
      <c r="AL13261" t="s">
        <v>12422</v>
      </c>
      <c r="AN13261">
        <v>3402502101</v>
      </c>
      <c r="AO13261">
        <v>16</v>
      </c>
      <c r="AP13261" t="s">
        <v>12424</v>
      </c>
      <c r="AQ13261" t="s">
        <v>11408</v>
      </c>
      <c r="AR13261">
        <v>4100</v>
      </c>
      <c r="AT13261">
        <v>2005</v>
      </c>
      <c r="AV13261" t="s">
        <v>27708</v>
      </c>
      <c r="AW13261">
        <v>116100</v>
      </c>
    </row>
    <row r="13262" spans="1:49" x14ac:dyDescent="0.25">
      <c r="A13262">
        <v>4100</v>
      </c>
      <c r="B13262">
        <v>30010</v>
      </c>
      <c r="C13262">
        <v>4011</v>
      </c>
      <c r="D13262">
        <v>410</v>
      </c>
      <c r="E13262" s="124" t="s">
        <v>27293</v>
      </c>
      <c r="F13262" t="str">
        <f t="shared" si="288"/>
        <v>Waldo CervantesSAACKE NORTH AMERICA, LLC</v>
      </c>
      <c r="G13262" s="150" t="str">
        <f t="shared" si="287"/>
        <v>Waldo Cervantes</v>
      </c>
      <c r="H13262" s="149" t="s">
        <v>8144</v>
      </c>
      <c r="I13262">
        <v>40002485</v>
      </c>
      <c r="K13262" t="s">
        <v>27709</v>
      </c>
      <c r="L13262" t="s">
        <v>16703</v>
      </c>
      <c r="M13262" t="s">
        <v>13169</v>
      </c>
      <c r="N13262">
        <v>28117</v>
      </c>
      <c r="Q13262" t="s">
        <v>12415</v>
      </c>
      <c r="R13262" t="s">
        <v>12416</v>
      </c>
      <c r="S13262" t="s">
        <v>27710</v>
      </c>
      <c r="U13262" t="s">
        <v>12418</v>
      </c>
      <c r="W13262">
        <v>11</v>
      </c>
      <c r="X13262">
        <v>1</v>
      </c>
      <c r="Y13262" t="s">
        <v>12419</v>
      </c>
      <c r="Z13262" t="s">
        <v>12420</v>
      </c>
      <c r="AA13262" t="s">
        <v>12421</v>
      </c>
      <c r="AB13262" t="s">
        <v>12430</v>
      </c>
      <c r="AC13262">
        <v>2</v>
      </c>
      <c r="AD13262" s="123">
        <v>39111</v>
      </c>
      <c r="AE13262" t="s">
        <v>12423</v>
      </c>
      <c r="AG13262">
        <v>40002485</v>
      </c>
      <c r="AL13262" t="s">
        <v>12430</v>
      </c>
      <c r="AN13262">
        <v>3409707201</v>
      </c>
      <c r="AO13262">
        <v>16</v>
      </c>
      <c r="AP13262" t="s">
        <v>12424</v>
      </c>
      <c r="AQ13262" t="s">
        <v>11408</v>
      </c>
      <c r="AR13262">
        <v>4100</v>
      </c>
      <c r="AT13262">
        <v>2005</v>
      </c>
      <c r="AV13262" t="s">
        <v>27711</v>
      </c>
      <c r="AW13262">
        <v>116100</v>
      </c>
    </row>
    <row r="13263" spans="1:49" x14ac:dyDescent="0.25">
      <c r="A13263">
        <v>4100</v>
      </c>
      <c r="B13263">
        <v>30010</v>
      </c>
      <c r="C13263">
        <v>4011</v>
      </c>
      <c r="D13263">
        <v>410</v>
      </c>
      <c r="E13263" s="124" t="s">
        <v>27293</v>
      </c>
      <c r="F13263" t="str">
        <f t="shared" si="288"/>
        <v>Waldo CervantesSAERTEX USA LLC</v>
      </c>
      <c r="G13263" s="150" t="str">
        <f t="shared" si="287"/>
        <v>Waldo Cervantes</v>
      </c>
      <c r="H13263" s="149" t="s">
        <v>8149</v>
      </c>
      <c r="I13263">
        <v>40008636</v>
      </c>
      <c r="K13263" t="s">
        <v>27712</v>
      </c>
      <c r="L13263" t="s">
        <v>13168</v>
      </c>
      <c r="M13263" t="s">
        <v>13169</v>
      </c>
      <c r="N13263">
        <v>28078</v>
      </c>
      <c r="Q13263" t="s">
        <v>12415</v>
      </c>
      <c r="R13263" t="s">
        <v>12416</v>
      </c>
      <c r="S13263" t="s">
        <v>27713</v>
      </c>
      <c r="U13263" t="s">
        <v>12418</v>
      </c>
      <c r="W13263">
        <v>11</v>
      </c>
      <c r="X13263">
        <v>1</v>
      </c>
      <c r="Y13263" t="s">
        <v>12419</v>
      </c>
      <c r="Z13263" t="s">
        <v>12420</v>
      </c>
      <c r="AA13263" t="s">
        <v>12429</v>
      </c>
      <c r="AB13263" t="s">
        <v>12422</v>
      </c>
      <c r="AC13263">
        <v>2</v>
      </c>
      <c r="AD13263" s="123">
        <v>43613</v>
      </c>
      <c r="AE13263" t="s">
        <v>12431</v>
      </c>
      <c r="AG13263">
        <v>40008636</v>
      </c>
      <c r="AL13263" t="s">
        <v>12422</v>
      </c>
      <c r="AN13263">
        <v>3411915001</v>
      </c>
      <c r="AO13263">
        <v>16</v>
      </c>
      <c r="AP13263" t="s">
        <v>12424</v>
      </c>
      <c r="AQ13263" t="s">
        <v>11408</v>
      </c>
      <c r="AR13263">
        <v>4100</v>
      </c>
      <c r="AT13263">
        <v>0</v>
      </c>
      <c r="AV13263" t="s">
        <v>27714</v>
      </c>
      <c r="AW13263">
        <v>116100</v>
      </c>
    </row>
    <row r="13264" spans="1:49" x14ac:dyDescent="0.25">
      <c r="A13264">
        <v>4100</v>
      </c>
      <c r="B13264">
        <v>30010</v>
      </c>
      <c r="C13264">
        <v>4011</v>
      </c>
      <c r="D13264">
        <v>410</v>
      </c>
      <c r="E13264" s="124" t="s">
        <v>27293</v>
      </c>
      <c r="F13264" t="str">
        <f t="shared" si="288"/>
        <v>Waldo CervantesSAFT AMERICA INC.</v>
      </c>
      <c r="G13264" s="150" t="str">
        <f t="shared" si="287"/>
        <v>Waldo Cervantes</v>
      </c>
      <c r="H13264" s="149" t="s">
        <v>8152</v>
      </c>
      <c r="I13264">
        <v>40007535</v>
      </c>
      <c r="K13264" t="s">
        <v>27715</v>
      </c>
      <c r="L13264" t="s">
        <v>27716</v>
      </c>
      <c r="M13264" t="s">
        <v>13169</v>
      </c>
      <c r="N13264">
        <v>28690</v>
      </c>
      <c r="Q13264" t="s">
        <v>12415</v>
      </c>
      <c r="R13264" t="s">
        <v>12416</v>
      </c>
      <c r="S13264" t="s">
        <v>27717</v>
      </c>
      <c r="U13264" t="s">
        <v>12418</v>
      </c>
      <c r="W13264">
        <v>11</v>
      </c>
      <c r="X13264">
        <v>1</v>
      </c>
      <c r="Y13264" t="s">
        <v>12419</v>
      </c>
      <c r="Z13264" t="s">
        <v>12420</v>
      </c>
      <c r="AA13264" t="s">
        <v>12429</v>
      </c>
      <c r="AB13264" t="s">
        <v>12422</v>
      </c>
      <c r="AC13264">
        <v>2</v>
      </c>
      <c r="AD13264" s="123">
        <v>42075</v>
      </c>
      <c r="AE13264" t="s">
        <v>12431</v>
      </c>
      <c r="AG13264">
        <v>40007535</v>
      </c>
      <c r="AL13264" t="s">
        <v>12422</v>
      </c>
      <c r="AN13264">
        <v>3402311501</v>
      </c>
      <c r="AO13264">
        <v>16</v>
      </c>
      <c r="AP13264" t="s">
        <v>12424</v>
      </c>
      <c r="AQ13264" t="s">
        <v>11408</v>
      </c>
      <c r="AR13264">
        <v>4100</v>
      </c>
      <c r="AT13264">
        <v>0</v>
      </c>
      <c r="AV13264" t="s">
        <v>27718</v>
      </c>
      <c r="AW13264">
        <v>116100</v>
      </c>
    </row>
    <row r="13265" spans="1:49" x14ac:dyDescent="0.25">
      <c r="A13265">
        <v>4100</v>
      </c>
      <c r="B13265">
        <v>30010</v>
      </c>
      <c r="C13265">
        <v>4011</v>
      </c>
      <c r="D13265">
        <v>410</v>
      </c>
      <c r="E13265" s="124" t="s">
        <v>27293</v>
      </c>
      <c r="F13265" t="str">
        <f t="shared" si="288"/>
        <v>Waldo CervantesSANDERS ELECTRIC MOTOR SERVICE</v>
      </c>
      <c r="G13265" s="150" t="str">
        <f t="shared" si="287"/>
        <v>Waldo Cervantes</v>
      </c>
      <c r="H13265" s="149" t="s">
        <v>8181</v>
      </c>
      <c r="I13265">
        <v>40007565</v>
      </c>
      <c r="K13265" t="s">
        <v>27719</v>
      </c>
      <c r="L13265" t="s">
        <v>27720</v>
      </c>
      <c r="M13265" t="s">
        <v>13169</v>
      </c>
      <c r="N13265">
        <v>28645</v>
      </c>
      <c r="Q13265" t="s">
        <v>12415</v>
      </c>
      <c r="R13265" t="s">
        <v>12416</v>
      </c>
      <c r="S13265" t="s">
        <v>27721</v>
      </c>
      <c r="U13265" t="s">
        <v>12418</v>
      </c>
      <c r="W13265">
        <v>11</v>
      </c>
      <c r="X13265">
        <v>1</v>
      </c>
      <c r="Y13265" t="s">
        <v>12419</v>
      </c>
      <c r="Z13265" t="s">
        <v>12420</v>
      </c>
      <c r="AA13265" t="s">
        <v>12429</v>
      </c>
      <c r="AB13265" t="s">
        <v>12430</v>
      </c>
      <c r="AC13265">
        <v>2</v>
      </c>
      <c r="AD13265" s="123">
        <v>42107</v>
      </c>
      <c r="AE13265" t="s">
        <v>12431</v>
      </c>
      <c r="AG13265">
        <v>40007565</v>
      </c>
      <c r="AL13265" t="s">
        <v>12430</v>
      </c>
      <c r="AN13265">
        <v>3402706201</v>
      </c>
      <c r="AO13265">
        <v>16</v>
      </c>
      <c r="AP13265" t="s">
        <v>12424</v>
      </c>
      <c r="AQ13265" t="s">
        <v>11408</v>
      </c>
      <c r="AR13265">
        <v>4100</v>
      </c>
      <c r="AT13265">
        <v>0</v>
      </c>
      <c r="AV13265" t="s">
        <v>27722</v>
      </c>
      <c r="AW13265">
        <v>116100</v>
      </c>
    </row>
    <row r="13266" spans="1:49" x14ac:dyDescent="0.25">
      <c r="A13266">
        <v>4100</v>
      </c>
      <c r="B13266">
        <v>30010</v>
      </c>
      <c r="C13266">
        <v>4011</v>
      </c>
      <c r="D13266">
        <v>410</v>
      </c>
      <c r="E13266" s="124" t="s">
        <v>27293</v>
      </c>
      <c r="F13266" t="str">
        <f t="shared" si="288"/>
        <v>Waldo CervantesSARSTEDT INC.</v>
      </c>
      <c r="G13266" s="150" t="str">
        <f t="shared" si="287"/>
        <v>Waldo Cervantes</v>
      </c>
      <c r="H13266" s="149" t="s">
        <v>8212</v>
      </c>
      <c r="I13266">
        <v>40006483</v>
      </c>
      <c r="L13266" t="s">
        <v>16107</v>
      </c>
      <c r="M13266" t="s">
        <v>13169</v>
      </c>
      <c r="N13266">
        <v>28658</v>
      </c>
      <c r="O13266">
        <v>468</v>
      </c>
      <c r="P13266">
        <v>28625</v>
      </c>
      <c r="Q13266" t="s">
        <v>12415</v>
      </c>
      <c r="R13266" t="s">
        <v>12416</v>
      </c>
      <c r="S13266" t="s">
        <v>27723</v>
      </c>
      <c r="U13266" t="s">
        <v>12418</v>
      </c>
      <c r="W13266">
        <v>11</v>
      </c>
      <c r="X13266">
        <v>0</v>
      </c>
      <c r="Y13266" t="s">
        <v>12419</v>
      </c>
      <c r="Z13266" t="s">
        <v>12420</v>
      </c>
      <c r="AA13266" t="s">
        <v>12429</v>
      </c>
      <c r="AB13266" t="s">
        <v>12422</v>
      </c>
      <c r="AC13266">
        <v>2</v>
      </c>
      <c r="AD13266" s="123">
        <v>40584</v>
      </c>
      <c r="AE13266" t="s">
        <v>12431</v>
      </c>
      <c r="AG13266">
        <v>40006483</v>
      </c>
      <c r="AL13266" t="s">
        <v>12422</v>
      </c>
      <c r="AN13266">
        <v>3403508001</v>
      </c>
      <c r="AO13266">
        <v>16</v>
      </c>
      <c r="AP13266" t="s">
        <v>12424</v>
      </c>
      <c r="AQ13266" t="s">
        <v>11408</v>
      </c>
      <c r="AR13266">
        <v>4100</v>
      </c>
      <c r="AT13266">
        <v>0</v>
      </c>
      <c r="AV13266" t="s">
        <v>27724</v>
      </c>
      <c r="AW13266">
        <v>116100</v>
      </c>
    </row>
    <row r="13267" spans="1:49" x14ac:dyDescent="0.25">
      <c r="A13267">
        <v>4100</v>
      </c>
      <c r="B13267">
        <v>30010</v>
      </c>
      <c r="C13267">
        <v>4011</v>
      </c>
      <c r="D13267">
        <v>410</v>
      </c>
      <c r="E13267" s="124" t="s">
        <v>27293</v>
      </c>
      <c r="F13267" t="str">
        <f t="shared" si="288"/>
        <v>Waldo CervantesSAURER INC.</v>
      </c>
      <c r="G13267" s="150" t="str">
        <f t="shared" si="287"/>
        <v>Waldo Cervantes</v>
      </c>
      <c r="H13267" s="149" t="s">
        <v>8218</v>
      </c>
      <c r="I13267">
        <v>40000007</v>
      </c>
      <c r="J13267" t="s">
        <v>12492</v>
      </c>
      <c r="L13267" t="s">
        <v>14026</v>
      </c>
      <c r="M13267" t="s">
        <v>13169</v>
      </c>
      <c r="N13267" t="s">
        <v>27624</v>
      </c>
      <c r="O13267">
        <v>242610</v>
      </c>
      <c r="P13267" t="s">
        <v>27624</v>
      </c>
      <c r="Q13267" t="s">
        <v>12415</v>
      </c>
      <c r="R13267" t="s">
        <v>12416</v>
      </c>
      <c r="S13267" t="s">
        <v>27620</v>
      </c>
      <c r="U13267" t="s">
        <v>12418</v>
      </c>
      <c r="W13267">
        <v>11</v>
      </c>
      <c r="X13267">
        <v>0</v>
      </c>
      <c r="Y13267" t="s">
        <v>12472</v>
      </c>
      <c r="Z13267" t="s">
        <v>12420</v>
      </c>
      <c r="AA13267" t="s">
        <v>12421</v>
      </c>
      <c r="AB13267" t="s">
        <v>12422</v>
      </c>
      <c r="AC13267">
        <v>2</v>
      </c>
      <c r="AD13267" s="123">
        <v>39111</v>
      </c>
      <c r="AE13267" t="s">
        <v>12423</v>
      </c>
      <c r="AG13267">
        <v>40000007</v>
      </c>
      <c r="AL13267" t="s">
        <v>12422</v>
      </c>
      <c r="AN13267">
        <v>3411901701</v>
      </c>
      <c r="AO13267">
        <v>16</v>
      </c>
      <c r="AP13267" t="s">
        <v>12424</v>
      </c>
      <c r="AQ13267" t="s">
        <v>11408</v>
      </c>
      <c r="AR13267">
        <v>4100</v>
      </c>
      <c r="AT13267">
        <v>2005</v>
      </c>
      <c r="AV13267" t="s">
        <v>27725</v>
      </c>
      <c r="AW13267">
        <v>116100</v>
      </c>
    </row>
    <row r="13268" spans="1:49" x14ac:dyDescent="0.25">
      <c r="A13268">
        <v>4100</v>
      </c>
      <c r="B13268">
        <v>30010</v>
      </c>
      <c r="C13268">
        <v>4011</v>
      </c>
      <c r="D13268">
        <v>410</v>
      </c>
      <c r="E13268" s="124" t="s">
        <v>27293</v>
      </c>
      <c r="F13268" t="str">
        <f t="shared" si="288"/>
        <v>Waldo CervantesSCHAEFER SYSTEMS INTERNATIONAL,INC.</v>
      </c>
      <c r="G13268" s="150" t="str">
        <f t="shared" si="287"/>
        <v>Waldo Cervantes</v>
      </c>
      <c r="H13268" s="149" t="s">
        <v>8233</v>
      </c>
      <c r="I13268">
        <v>40001985</v>
      </c>
      <c r="K13268" t="s">
        <v>27726</v>
      </c>
      <c r="L13268" t="s">
        <v>14026</v>
      </c>
      <c r="M13268" t="s">
        <v>13169</v>
      </c>
      <c r="N13268" t="s">
        <v>27314</v>
      </c>
      <c r="Q13268" t="s">
        <v>12415</v>
      </c>
      <c r="R13268" t="s">
        <v>12416</v>
      </c>
      <c r="S13268" t="s">
        <v>27727</v>
      </c>
      <c r="U13268" t="s">
        <v>12418</v>
      </c>
      <c r="W13268">
        <v>11</v>
      </c>
      <c r="X13268">
        <v>0</v>
      </c>
      <c r="Y13268" t="s">
        <v>12419</v>
      </c>
      <c r="Z13268" t="s">
        <v>12420</v>
      </c>
      <c r="AA13268" t="s">
        <v>12421</v>
      </c>
      <c r="AB13268" t="s">
        <v>14028</v>
      </c>
      <c r="AC13268">
        <v>2</v>
      </c>
      <c r="AD13268" s="123">
        <v>39111</v>
      </c>
      <c r="AE13268" t="s">
        <v>12423</v>
      </c>
      <c r="AG13268">
        <v>40001985</v>
      </c>
      <c r="AL13268" t="s">
        <v>14028</v>
      </c>
      <c r="AN13268">
        <v>3411901701</v>
      </c>
      <c r="AO13268">
        <v>16</v>
      </c>
      <c r="AP13268" t="s">
        <v>12424</v>
      </c>
      <c r="AQ13268" t="s">
        <v>11408</v>
      </c>
      <c r="AR13268">
        <v>4100</v>
      </c>
      <c r="AT13268">
        <v>2005</v>
      </c>
      <c r="AV13268" t="s">
        <v>27728</v>
      </c>
      <c r="AW13268">
        <v>116100</v>
      </c>
    </row>
    <row r="13269" spans="1:49" x14ac:dyDescent="0.25">
      <c r="A13269">
        <v>4100</v>
      </c>
      <c r="B13269">
        <v>30010</v>
      </c>
      <c r="C13269">
        <v>4011</v>
      </c>
      <c r="D13269">
        <v>410</v>
      </c>
      <c r="E13269" s="124" t="s">
        <v>27293</v>
      </c>
      <c r="F13269" t="str">
        <f t="shared" si="288"/>
        <v>Waldo CervantesSCHAEFFLER GROUP USA INC.</v>
      </c>
      <c r="G13269" s="150" t="str">
        <f t="shared" ref="G13269:G13332" si="289">RIGHT(E13269,LEN(E13269)-3)</f>
        <v>Waldo Cervantes</v>
      </c>
      <c r="H13269" s="149" t="s">
        <v>8236</v>
      </c>
      <c r="I13269">
        <v>40005560</v>
      </c>
      <c r="K13269" t="s">
        <v>27729</v>
      </c>
      <c r="L13269" t="s">
        <v>18936</v>
      </c>
      <c r="M13269" t="s">
        <v>47</v>
      </c>
      <c r="N13269">
        <v>29715</v>
      </c>
      <c r="Q13269" t="s">
        <v>12415</v>
      </c>
      <c r="R13269" t="s">
        <v>12416</v>
      </c>
      <c r="U13269" t="s">
        <v>12418</v>
      </c>
      <c r="W13269">
        <v>11</v>
      </c>
      <c r="X13269">
        <v>1</v>
      </c>
      <c r="Y13269" t="s">
        <v>12472</v>
      </c>
      <c r="Z13269" t="s">
        <v>12420</v>
      </c>
      <c r="AA13269" t="s">
        <v>12485</v>
      </c>
      <c r="AB13269" t="s">
        <v>12422</v>
      </c>
      <c r="AC13269">
        <v>2</v>
      </c>
      <c r="AD13269" s="123">
        <v>39702</v>
      </c>
      <c r="AE13269" t="s">
        <v>14314</v>
      </c>
      <c r="AG13269">
        <v>40005560</v>
      </c>
      <c r="AL13269" t="s">
        <v>12422</v>
      </c>
      <c r="AN13269">
        <v>4109103301</v>
      </c>
      <c r="AO13269">
        <v>16</v>
      </c>
      <c r="AP13269" t="s">
        <v>12424</v>
      </c>
      <c r="AQ13269" t="s">
        <v>11408</v>
      </c>
      <c r="AR13269">
        <v>4100</v>
      </c>
      <c r="AT13269">
        <v>0</v>
      </c>
      <c r="AV13269" t="s">
        <v>27730</v>
      </c>
      <c r="AW13269">
        <v>116100</v>
      </c>
    </row>
    <row r="13270" spans="1:49" x14ac:dyDescent="0.25">
      <c r="A13270">
        <v>4100</v>
      </c>
      <c r="B13270">
        <v>30010</v>
      </c>
      <c r="C13270">
        <v>4011</v>
      </c>
      <c r="D13270">
        <v>410</v>
      </c>
      <c r="E13270" s="124" t="s">
        <v>27293</v>
      </c>
      <c r="F13270" t="str">
        <f t="shared" si="288"/>
        <v>Waldo CervantesSCHOFF BELTING &amp; SUPPLY</v>
      </c>
      <c r="G13270" s="150" t="str">
        <f t="shared" si="289"/>
        <v>Waldo Cervantes</v>
      </c>
      <c r="H13270" s="149" t="s">
        <v>8244</v>
      </c>
      <c r="I13270">
        <v>40005418</v>
      </c>
      <c r="K13270" t="s">
        <v>27731</v>
      </c>
      <c r="L13270" t="s">
        <v>20735</v>
      </c>
      <c r="M13270" t="s">
        <v>13169</v>
      </c>
      <c r="N13270">
        <v>28613</v>
      </c>
      <c r="Q13270" t="s">
        <v>12415</v>
      </c>
      <c r="R13270" t="s">
        <v>12416</v>
      </c>
      <c r="S13270" t="s">
        <v>27732</v>
      </c>
      <c r="U13270" t="s">
        <v>12418</v>
      </c>
      <c r="W13270">
        <v>11</v>
      </c>
      <c r="X13270">
        <v>2</v>
      </c>
      <c r="Y13270" t="s">
        <v>12419</v>
      </c>
      <c r="Z13270" t="s">
        <v>12420</v>
      </c>
      <c r="AA13270" t="s">
        <v>12429</v>
      </c>
      <c r="AB13270" t="s">
        <v>12422</v>
      </c>
      <c r="AC13270">
        <v>2</v>
      </c>
      <c r="AD13270" s="123">
        <v>39542</v>
      </c>
      <c r="AE13270" t="s">
        <v>12633</v>
      </c>
      <c r="AG13270">
        <v>40005418</v>
      </c>
      <c r="AL13270" t="s">
        <v>12422</v>
      </c>
      <c r="AN13270">
        <v>3403514701</v>
      </c>
      <c r="AO13270">
        <v>16</v>
      </c>
      <c r="AP13270" t="s">
        <v>12424</v>
      </c>
      <c r="AQ13270" t="s">
        <v>11408</v>
      </c>
      <c r="AR13270">
        <v>4100</v>
      </c>
      <c r="AT13270">
        <v>0</v>
      </c>
      <c r="AV13270" t="s">
        <v>27733</v>
      </c>
      <c r="AW13270">
        <v>116100</v>
      </c>
    </row>
    <row r="13271" spans="1:49" x14ac:dyDescent="0.25">
      <c r="A13271">
        <v>4100</v>
      </c>
      <c r="B13271">
        <v>30010</v>
      </c>
      <c r="C13271">
        <v>4011</v>
      </c>
      <c r="D13271">
        <v>410</v>
      </c>
      <c r="E13271" s="124" t="s">
        <v>27293</v>
      </c>
      <c r="F13271" t="str">
        <f t="shared" si="288"/>
        <v>Waldo CervantesSEALED AIR CORPORATION</v>
      </c>
      <c r="G13271" s="150" t="str">
        <f t="shared" si="289"/>
        <v>Waldo Cervantes</v>
      </c>
      <c r="H13271" s="149" t="s">
        <v>8291</v>
      </c>
      <c r="I13271">
        <v>40008495</v>
      </c>
      <c r="K13271" t="s">
        <v>27734</v>
      </c>
      <c r="L13271" t="s">
        <v>14026</v>
      </c>
      <c r="M13271" t="s">
        <v>13169</v>
      </c>
      <c r="N13271">
        <v>28208</v>
      </c>
      <c r="Q13271" t="s">
        <v>12415</v>
      </c>
      <c r="R13271" t="s">
        <v>12416</v>
      </c>
      <c r="S13271" t="s">
        <v>27735</v>
      </c>
      <c r="U13271" t="s">
        <v>12418</v>
      </c>
      <c r="W13271">
        <v>11</v>
      </c>
      <c r="X13271">
        <v>1</v>
      </c>
      <c r="Y13271" t="s">
        <v>12419</v>
      </c>
      <c r="Z13271" t="s">
        <v>12420</v>
      </c>
      <c r="AA13271" t="s">
        <v>12429</v>
      </c>
      <c r="AB13271" t="s">
        <v>12430</v>
      </c>
      <c r="AC13271">
        <v>2</v>
      </c>
      <c r="AD13271" s="123">
        <v>43383</v>
      </c>
      <c r="AE13271" t="s">
        <v>12431</v>
      </c>
      <c r="AG13271">
        <v>40008495</v>
      </c>
      <c r="AL13271" t="s">
        <v>12430</v>
      </c>
      <c r="AN13271">
        <v>3411901701</v>
      </c>
      <c r="AO13271">
        <v>16</v>
      </c>
      <c r="AP13271" t="s">
        <v>12424</v>
      </c>
      <c r="AQ13271" t="s">
        <v>11408</v>
      </c>
      <c r="AR13271">
        <v>4100</v>
      </c>
      <c r="AT13271">
        <v>0</v>
      </c>
      <c r="AV13271" t="s">
        <v>20468</v>
      </c>
      <c r="AW13271">
        <v>116100</v>
      </c>
    </row>
    <row r="13272" spans="1:49" x14ac:dyDescent="0.25">
      <c r="A13272">
        <v>4100</v>
      </c>
      <c r="B13272">
        <v>30010</v>
      </c>
      <c r="C13272">
        <v>4011</v>
      </c>
      <c r="D13272">
        <v>410</v>
      </c>
      <c r="E13272" s="124" t="s">
        <v>27293</v>
      </c>
      <c r="F13272" t="str">
        <f t="shared" si="288"/>
        <v>Waldo CervantesSHUFORD YARNS LLC</v>
      </c>
      <c r="G13272" s="150" t="str">
        <f t="shared" si="289"/>
        <v>Waldo Cervantes</v>
      </c>
      <c r="H13272" s="149" t="s">
        <v>8388</v>
      </c>
      <c r="I13272">
        <v>40000257</v>
      </c>
      <c r="K13272" t="s">
        <v>27736</v>
      </c>
      <c r="L13272" t="s">
        <v>24720</v>
      </c>
      <c r="M13272" t="s">
        <v>13169</v>
      </c>
      <c r="N13272">
        <v>28602</v>
      </c>
      <c r="Q13272" t="s">
        <v>12415</v>
      </c>
      <c r="R13272" t="s">
        <v>12416</v>
      </c>
      <c r="S13272" t="s">
        <v>27737</v>
      </c>
      <c r="U13272" t="s">
        <v>12418</v>
      </c>
      <c r="W13272">
        <v>11</v>
      </c>
      <c r="X13272">
        <v>1</v>
      </c>
      <c r="Y13272" t="s">
        <v>12419</v>
      </c>
      <c r="Z13272" t="s">
        <v>12420</v>
      </c>
      <c r="AA13272" t="s">
        <v>12421</v>
      </c>
      <c r="AB13272" t="s">
        <v>12422</v>
      </c>
      <c r="AC13272">
        <v>2</v>
      </c>
      <c r="AD13272" s="123">
        <v>39111</v>
      </c>
      <c r="AE13272" t="s">
        <v>12423</v>
      </c>
      <c r="AG13272">
        <v>40000257</v>
      </c>
      <c r="AL13272" t="s">
        <v>12422</v>
      </c>
      <c r="AN13272">
        <v>3403505201</v>
      </c>
      <c r="AO13272">
        <v>16</v>
      </c>
      <c r="AP13272" t="s">
        <v>12424</v>
      </c>
      <c r="AQ13272" t="s">
        <v>11408</v>
      </c>
      <c r="AR13272">
        <v>4100</v>
      </c>
      <c r="AT13272">
        <v>2005</v>
      </c>
      <c r="AV13272" t="s">
        <v>27738</v>
      </c>
      <c r="AW13272">
        <v>116100</v>
      </c>
    </row>
    <row r="13273" spans="1:49" x14ac:dyDescent="0.25">
      <c r="A13273">
        <v>4100</v>
      </c>
      <c r="B13273">
        <v>30010</v>
      </c>
      <c r="C13273">
        <v>4011</v>
      </c>
      <c r="D13273">
        <v>410</v>
      </c>
      <c r="E13273" s="124" t="s">
        <v>27293</v>
      </c>
      <c r="F13273" t="str">
        <f t="shared" si="288"/>
        <v>Waldo CervantesSHUFORD YARNS, LLC</v>
      </c>
      <c r="G13273" s="150" t="str">
        <f t="shared" si="289"/>
        <v>Waldo Cervantes</v>
      </c>
      <c r="H13273" s="149" t="s">
        <v>8389</v>
      </c>
      <c r="I13273">
        <v>40000291</v>
      </c>
      <c r="K13273" t="s">
        <v>27739</v>
      </c>
      <c r="L13273" t="s">
        <v>24720</v>
      </c>
      <c r="M13273" t="s">
        <v>13169</v>
      </c>
      <c r="N13273">
        <v>28602</v>
      </c>
      <c r="Q13273" t="s">
        <v>12415</v>
      </c>
      <c r="R13273" t="s">
        <v>12416</v>
      </c>
      <c r="S13273" t="s">
        <v>27737</v>
      </c>
      <c r="U13273" t="s">
        <v>12418</v>
      </c>
      <c r="W13273">
        <v>11</v>
      </c>
      <c r="X13273">
        <v>1</v>
      </c>
      <c r="Y13273" t="s">
        <v>12419</v>
      </c>
      <c r="Z13273" t="s">
        <v>12420</v>
      </c>
      <c r="AA13273" t="s">
        <v>12421</v>
      </c>
      <c r="AB13273" t="s">
        <v>12422</v>
      </c>
      <c r="AC13273">
        <v>2</v>
      </c>
      <c r="AD13273" s="123">
        <v>39111</v>
      </c>
      <c r="AE13273" t="s">
        <v>12423</v>
      </c>
      <c r="AG13273">
        <v>40000291</v>
      </c>
      <c r="AL13273" t="s">
        <v>12422</v>
      </c>
      <c r="AN13273">
        <v>3403505201</v>
      </c>
      <c r="AO13273">
        <v>16</v>
      </c>
      <c r="AP13273" t="s">
        <v>12424</v>
      </c>
      <c r="AQ13273" t="s">
        <v>11408</v>
      </c>
      <c r="AR13273">
        <v>4100</v>
      </c>
      <c r="AT13273">
        <v>2005</v>
      </c>
      <c r="AV13273" t="s">
        <v>27738</v>
      </c>
      <c r="AW13273">
        <v>116100</v>
      </c>
    </row>
    <row r="13274" spans="1:49" x14ac:dyDescent="0.25">
      <c r="A13274">
        <v>4100</v>
      </c>
      <c r="B13274">
        <v>30010</v>
      </c>
      <c r="C13274">
        <v>4011</v>
      </c>
      <c r="D13274">
        <v>410</v>
      </c>
      <c r="E13274" s="124" t="s">
        <v>27293</v>
      </c>
      <c r="F13274" t="str">
        <f t="shared" si="288"/>
        <v>Waldo CervantesSHURTAPE TECHNOLOGIES - HUDSON</v>
      </c>
      <c r="G13274" s="150" t="str">
        <f t="shared" si="289"/>
        <v>Waldo Cervantes</v>
      </c>
      <c r="H13274" s="149" t="s">
        <v>8390</v>
      </c>
      <c r="I13274">
        <v>40001538</v>
      </c>
      <c r="J13274" t="s">
        <v>27740</v>
      </c>
      <c r="K13274" t="s">
        <v>27741</v>
      </c>
      <c r="L13274" t="s">
        <v>15489</v>
      </c>
      <c r="M13274" t="s">
        <v>13169</v>
      </c>
      <c r="N13274" t="s">
        <v>27742</v>
      </c>
      <c r="Q13274" t="s">
        <v>12415</v>
      </c>
      <c r="R13274" t="s">
        <v>12416</v>
      </c>
      <c r="S13274" t="s">
        <v>27743</v>
      </c>
      <c r="U13274" t="s">
        <v>12418</v>
      </c>
      <c r="W13274">
        <v>11</v>
      </c>
      <c r="X13274">
        <v>1</v>
      </c>
      <c r="Y13274" t="s">
        <v>12419</v>
      </c>
      <c r="Z13274" t="s">
        <v>12420</v>
      </c>
      <c r="AA13274" t="s">
        <v>12421</v>
      </c>
      <c r="AB13274" t="s">
        <v>12422</v>
      </c>
      <c r="AC13274">
        <v>2</v>
      </c>
      <c r="AD13274" s="123">
        <v>39111</v>
      </c>
      <c r="AE13274" t="s">
        <v>12423</v>
      </c>
      <c r="AG13274">
        <v>40001538</v>
      </c>
      <c r="AL13274" t="s">
        <v>12422</v>
      </c>
      <c r="AN13274">
        <v>3402718701</v>
      </c>
      <c r="AO13274">
        <v>16</v>
      </c>
      <c r="AP13274" t="s">
        <v>12424</v>
      </c>
      <c r="AQ13274" t="s">
        <v>11408</v>
      </c>
      <c r="AR13274">
        <v>4100</v>
      </c>
      <c r="AT13274">
        <v>2005</v>
      </c>
      <c r="AV13274" t="s">
        <v>27744</v>
      </c>
      <c r="AW13274">
        <v>116100</v>
      </c>
    </row>
    <row r="13275" spans="1:49" x14ac:dyDescent="0.25">
      <c r="A13275">
        <v>4100</v>
      </c>
      <c r="B13275">
        <v>30010</v>
      </c>
      <c r="C13275">
        <v>4011</v>
      </c>
      <c r="D13275">
        <v>410</v>
      </c>
      <c r="E13275" s="124" t="s">
        <v>27293</v>
      </c>
      <c r="F13275" t="str">
        <f t="shared" si="288"/>
        <v>Waldo CervantesSHURTAPE TECHNOLOGIES - STONY POINT</v>
      </c>
      <c r="G13275" s="150" t="str">
        <f t="shared" si="289"/>
        <v>Waldo Cervantes</v>
      </c>
      <c r="H13275" s="149" t="s">
        <v>8391</v>
      </c>
      <c r="I13275">
        <v>40001845</v>
      </c>
      <c r="K13275" t="s">
        <v>27745</v>
      </c>
      <c r="L13275" t="s">
        <v>27746</v>
      </c>
      <c r="M13275" t="s">
        <v>13169</v>
      </c>
      <c r="N13275" t="s">
        <v>27747</v>
      </c>
      <c r="Q13275" t="s">
        <v>12415</v>
      </c>
      <c r="R13275" t="s">
        <v>12416</v>
      </c>
      <c r="S13275" t="s">
        <v>27748</v>
      </c>
      <c r="U13275" t="s">
        <v>12418</v>
      </c>
      <c r="W13275">
        <v>11</v>
      </c>
      <c r="X13275">
        <v>1</v>
      </c>
      <c r="Y13275" t="s">
        <v>12419</v>
      </c>
      <c r="Z13275" t="s">
        <v>12420</v>
      </c>
      <c r="AA13275" t="s">
        <v>12421</v>
      </c>
      <c r="AB13275" t="s">
        <v>12422</v>
      </c>
      <c r="AC13275">
        <v>2</v>
      </c>
      <c r="AD13275" s="123">
        <v>39111</v>
      </c>
      <c r="AE13275" t="s">
        <v>12423</v>
      </c>
      <c r="AG13275">
        <v>40001845</v>
      </c>
      <c r="AL13275" t="s">
        <v>12422</v>
      </c>
      <c r="AN13275">
        <v>3400320211</v>
      </c>
      <c r="AO13275">
        <v>16</v>
      </c>
      <c r="AP13275" t="s">
        <v>12424</v>
      </c>
      <c r="AQ13275" t="s">
        <v>11408</v>
      </c>
      <c r="AR13275">
        <v>4100</v>
      </c>
      <c r="AS13275" t="s">
        <v>12491</v>
      </c>
      <c r="AT13275">
        <v>2005</v>
      </c>
      <c r="AV13275" t="s">
        <v>27744</v>
      </c>
      <c r="AW13275">
        <v>116100</v>
      </c>
    </row>
    <row r="13276" spans="1:49" x14ac:dyDescent="0.25">
      <c r="A13276">
        <v>4100</v>
      </c>
      <c r="B13276">
        <v>30010</v>
      </c>
      <c r="C13276">
        <v>4011</v>
      </c>
      <c r="D13276">
        <v>410</v>
      </c>
      <c r="E13276" s="124" t="s">
        <v>27293</v>
      </c>
      <c r="F13276" t="str">
        <f t="shared" si="288"/>
        <v>Waldo CervantesSIT-INDEVA</v>
      </c>
      <c r="G13276" s="150" t="str">
        <f t="shared" si="289"/>
        <v>Waldo Cervantes</v>
      </c>
      <c r="H13276" s="149" t="s">
        <v>8474</v>
      </c>
      <c r="I13276">
        <v>40008095</v>
      </c>
      <c r="K13276" t="s">
        <v>27749</v>
      </c>
      <c r="L13276" t="s">
        <v>14026</v>
      </c>
      <c r="M13276" t="s">
        <v>13169</v>
      </c>
      <c r="N13276">
        <v>28217</v>
      </c>
      <c r="Q13276" t="s">
        <v>12415</v>
      </c>
      <c r="R13276" t="s">
        <v>12416</v>
      </c>
      <c r="S13276" t="s">
        <v>27750</v>
      </c>
      <c r="U13276" t="s">
        <v>12418</v>
      </c>
      <c r="W13276">
        <v>11</v>
      </c>
      <c r="X13276">
        <v>1</v>
      </c>
      <c r="Y13276" t="s">
        <v>12419</v>
      </c>
      <c r="Z13276" t="s">
        <v>12420</v>
      </c>
      <c r="AA13276" t="s">
        <v>12429</v>
      </c>
      <c r="AB13276" t="s">
        <v>12422</v>
      </c>
      <c r="AC13276">
        <v>2</v>
      </c>
      <c r="AD13276" s="123">
        <v>42831</v>
      </c>
      <c r="AE13276" t="s">
        <v>12431</v>
      </c>
      <c r="AG13276">
        <v>40008095</v>
      </c>
      <c r="AL13276" t="s">
        <v>12422</v>
      </c>
      <c r="AN13276">
        <v>3411901701</v>
      </c>
      <c r="AO13276">
        <v>16</v>
      </c>
      <c r="AP13276" t="s">
        <v>12424</v>
      </c>
      <c r="AQ13276" t="s">
        <v>11408</v>
      </c>
      <c r="AR13276">
        <v>4100</v>
      </c>
      <c r="AT13276">
        <v>0</v>
      </c>
      <c r="AV13276" t="s">
        <v>8474</v>
      </c>
      <c r="AW13276">
        <v>116100</v>
      </c>
    </row>
    <row r="13277" spans="1:49" x14ac:dyDescent="0.25">
      <c r="A13277">
        <v>4100</v>
      </c>
      <c r="B13277">
        <v>30010</v>
      </c>
      <c r="C13277">
        <v>4011</v>
      </c>
      <c r="D13277">
        <v>410</v>
      </c>
      <c r="E13277" s="124" t="s">
        <v>27293</v>
      </c>
      <c r="F13277" t="str">
        <f t="shared" si="288"/>
        <v>Waldo CervantesSMALLEY MFG.CO.INC.</v>
      </c>
      <c r="G13277" s="150" t="str">
        <f t="shared" si="289"/>
        <v>Waldo Cervantes</v>
      </c>
      <c r="H13277" s="149" t="s">
        <v>8489</v>
      </c>
      <c r="I13277">
        <v>40001454</v>
      </c>
      <c r="K13277" t="s">
        <v>27751</v>
      </c>
      <c r="L13277" t="s">
        <v>15585</v>
      </c>
      <c r="M13277" t="s">
        <v>12703</v>
      </c>
      <c r="N13277" t="s">
        <v>27391</v>
      </c>
      <c r="Q13277" t="s">
        <v>12415</v>
      </c>
      <c r="R13277" t="s">
        <v>12416</v>
      </c>
      <c r="S13277">
        <v>8659665866</v>
      </c>
      <c r="U13277" t="s">
        <v>12418</v>
      </c>
      <c r="W13277">
        <v>11</v>
      </c>
      <c r="X13277">
        <v>0</v>
      </c>
      <c r="Y13277" t="s">
        <v>12419</v>
      </c>
      <c r="Z13277" t="s">
        <v>12420</v>
      </c>
      <c r="AA13277" t="s">
        <v>12421</v>
      </c>
      <c r="AB13277" t="s">
        <v>12422</v>
      </c>
      <c r="AC13277">
        <v>2</v>
      </c>
      <c r="AD13277" s="123">
        <v>39111</v>
      </c>
      <c r="AE13277" t="s">
        <v>12423</v>
      </c>
      <c r="AG13277">
        <v>40001454</v>
      </c>
      <c r="AL13277" t="s">
        <v>12422</v>
      </c>
      <c r="AN13277">
        <v>4309304001</v>
      </c>
      <c r="AO13277">
        <v>16</v>
      </c>
      <c r="AP13277" t="s">
        <v>12424</v>
      </c>
      <c r="AQ13277" t="s">
        <v>11408</v>
      </c>
      <c r="AR13277">
        <v>4100</v>
      </c>
      <c r="AT13277">
        <v>2005</v>
      </c>
      <c r="AV13277" t="s">
        <v>27752</v>
      </c>
      <c r="AW13277">
        <v>116100</v>
      </c>
    </row>
    <row r="13278" spans="1:49" x14ac:dyDescent="0.25">
      <c r="A13278">
        <v>4100</v>
      </c>
      <c r="B13278">
        <v>30010</v>
      </c>
      <c r="C13278">
        <v>4011</v>
      </c>
      <c r="D13278">
        <v>410</v>
      </c>
      <c r="E13278" s="124" t="s">
        <v>27293</v>
      </c>
      <c r="F13278" t="str">
        <f t="shared" si="288"/>
        <v>Waldo CervantesSNYDER PACKAGING</v>
      </c>
      <c r="G13278" s="150" t="str">
        <f t="shared" si="289"/>
        <v>Waldo Cervantes</v>
      </c>
      <c r="H13278" s="149" t="s">
        <v>8520</v>
      </c>
      <c r="I13278">
        <v>40005003</v>
      </c>
      <c r="J13278" t="s">
        <v>27753</v>
      </c>
      <c r="K13278" t="s">
        <v>27754</v>
      </c>
      <c r="L13278" t="s">
        <v>15008</v>
      </c>
      <c r="M13278" t="s">
        <v>13169</v>
      </c>
      <c r="N13278" t="s">
        <v>27755</v>
      </c>
      <c r="Q13278" t="s">
        <v>12415</v>
      </c>
      <c r="R13278" t="s">
        <v>12416</v>
      </c>
      <c r="S13278" t="s">
        <v>27756</v>
      </c>
      <c r="U13278" t="s">
        <v>12418</v>
      </c>
      <c r="W13278">
        <v>11</v>
      </c>
      <c r="X13278">
        <v>1</v>
      </c>
      <c r="Y13278" t="s">
        <v>12419</v>
      </c>
      <c r="Z13278" t="s">
        <v>12420</v>
      </c>
      <c r="AA13278" t="s">
        <v>12421</v>
      </c>
      <c r="AB13278" t="s">
        <v>12422</v>
      </c>
      <c r="AC13278">
        <v>2</v>
      </c>
      <c r="AD13278" s="123">
        <v>39111</v>
      </c>
      <c r="AE13278" t="s">
        <v>12423</v>
      </c>
      <c r="AG13278">
        <v>40005003</v>
      </c>
      <c r="AL13278" t="s">
        <v>12422</v>
      </c>
      <c r="AN13278">
        <v>3402502101</v>
      </c>
      <c r="AO13278">
        <v>16</v>
      </c>
      <c r="AP13278" t="s">
        <v>12424</v>
      </c>
      <c r="AQ13278" t="s">
        <v>11408</v>
      </c>
      <c r="AR13278">
        <v>4100</v>
      </c>
      <c r="AS13278" t="s">
        <v>12491</v>
      </c>
      <c r="AT13278">
        <v>0</v>
      </c>
      <c r="AV13278" t="s">
        <v>27757</v>
      </c>
      <c r="AW13278">
        <v>116100</v>
      </c>
    </row>
    <row r="13279" spans="1:49" x14ac:dyDescent="0.25">
      <c r="A13279">
        <v>4100</v>
      </c>
      <c r="B13279">
        <v>30010</v>
      </c>
      <c r="C13279">
        <v>4011</v>
      </c>
      <c r="D13279">
        <v>410</v>
      </c>
      <c r="E13279" s="124" t="s">
        <v>27293</v>
      </c>
      <c r="F13279" t="str">
        <f t="shared" si="288"/>
        <v>Waldo CervantesSNYDER'S-LANCE INC</v>
      </c>
      <c r="G13279" s="150" t="str">
        <f t="shared" si="289"/>
        <v>Waldo Cervantes</v>
      </c>
      <c r="H13279" s="149" t="s">
        <v>8521</v>
      </c>
      <c r="I13279">
        <v>40000085</v>
      </c>
      <c r="L13279" t="s">
        <v>20615</v>
      </c>
      <c r="O13279">
        <v>6917</v>
      </c>
      <c r="P13279">
        <v>17331</v>
      </c>
      <c r="Q13279" t="s">
        <v>12415</v>
      </c>
      <c r="R13279" t="s">
        <v>12416</v>
      </c>
      <c r="S13279" t="s">
        <v>27758</v>
      </c>
      <c r="U13279" t="s">
        <v>12418</v>
      </c>
      <c r="W13279">
        <v>11</v>
      </c>
      <c r="X13279">
        <v>1</v>
      </c>
      <c r="Y13279" t="s">
        <v>12419</v>
      </c>
      <c r="Z13279" t="s">
        <v>12420</v>
      </c>
      <c r="AA13279" t="s">
        <v>12421</v>
      </c>
      <c r="AB13279" t="s">
        <v>12422</v>
      </c>
      <c r="AC13279">
        <v>2</v>
      </c>
      <c r="AD13279" s="123">
        <v>39111</v>
      </c>
      <c r="AE13279" t="s">
        <v>12423</v>
      </c>
      <c r="AG13279">
        <v>40000085</v>
      </c>
      <c r="AL13279" t="s">
        <v>12422</v>
      </c>
      <c r="AN13279">
        <v>3913315701</v>
      </c>
      <c r="AO13279">
        <v>16</v>
      </c>
      <c r="AP13279" t="s">
        <v>12424</v>
      </c>
      <c r="AQ13279" t="s">
        <v>11408</v>
      </c>
      <c r="AR13279">
        <v>4100</v>
      </c>
      <c r="AT13279">
        <v>2005</v>
      </c>
      <c r="AV13279" t="s">
        <v>21923</v>
      </c>
      <c r="AW13279">
        <v>116100</v>
      </c>
    </row>
    <row r="13280" spans="1:49" x14ac:dyDescent="0.25">
      <c r="A13280">
        <v>4100</v>
      </c>
      <c r="B13280">
        <v>30010</v>
      </c>
      <c r="C13280">
        <v>4011</v>
      </c>
      <c r="D13280">
        <v>410</v>
      </c>
      <c r="E13280" s="124" t="s">
        <v>27293</v>
      </c>
      <c r="F13280" t="str">
        <f t="shared" si="288"/>
        <v>Waldo CervantesSTEFANO FOODS</v>
      </c>
      <c r="G13280" s="150" t="str">
        <f t="shared" si="289"/>
        <v>Waldo Cervantes</v>
      </c>
      <c r="H13280" s="149" t="s">
        <v>8714</v>
      </c>
      <c r="I13280">
        <v>40002766</v>
      </c>
      <c r="K13280" t="s">
        <v>27759</v>
      </c>
      <c r="L13280" t="s">
        <v>14026</v>
      </c>
      <c r="M13280" t="s">
        <v>13169</v>
      </c>
      <c r="N13280" t="s">
        <v>27760</v>
      </c>
      <c r="Q13280" t="s">
        <v>12415</v>
      </c>
      <c r="R13280" t="s">
        <v>12416</v>
      </c>
      <c r="S13280" t="s">
        <v>27761</v>
      </c>
      <c r="U13280" t="s">
        <v>12418</v>
      </c>
      <c r="W13280">
        <v>11</v>
      </c>
      <c r="X13280">
        <v>1</v>
      </c>
      <c r="Y13280" t="s">
        <v>12419</v>
      </c>
      <c r="Z13280" t="s">
        <v>12420</v>
      </c>
      <c r="AA13280" t="s">
        <v>12421</v>
      </c>
      <c r="AB13280" t="s">
        <v>12422</v>
      </c>
      <c r="AC13280">
        <v>2</v>
      </c>
      <c r="AD13280" s="123">
        <v>39111</v>
      </c>
      <c r="AE13280" t="s">
        <v>12423</v>
      </c>
      <c r="AG13280">
        <v>40002766</v>
      </c>
      <c r="AL13280" t="s">
        <v>12422</v>
      </c>
      <c r="AN13280">
        <v>3411901701</v>
      </c>
      <c r="AO13280">
        <v>16</v>
      </c>
      <c r="AP13280" t="s">
        <v>12424</v>
      </c>
      <c r="AQ13280" t="s">
        <v>11408</v>
      </c>
      <c r="AR13280">
        <v>4100</v>
      </c>
      <c r="AS13280" t="s">
        <v>12491</v>
      </c>
      <c r="AT13280">
        <v>0</v>
      </c>
      <c r="AV13280" t="s">
        <v>27762</v>
      </c>
      <c r="AW13280">
        <v>116100</v>
      </c>
    </row>
    <row r="13281" spans="1:49" x14ac:dyDescent="0.25">
      <c r="A13281">
        <v>4100</v>
      </c>
      <c r="B13281">
        <v>30010</v>
      </c>
      <c r="C13281">
        <v>4011</v>
      </c>
      <c r="D13281">
        <v>410</v>
      </c>
      <c r="E13281" s="124" t="s">
        <v>27293</v>
      </c>
      <c r="F13281" t="str">
        <f t="shared" si="288"/>
        <v>Waldo CervantesSTORK PRINTS AMERICA, INC.</v>
      </c>
      <c r="G13281" s="150" t="str">
        <f t="shared" si="289"/>
        <v>Waldo Cervantes</v>
      </c>
      <c r="H13281" s="149" t="s">
        <v>8755</v>
      </c>
      <c r="I13281">
        <v>40003279</v>
      </c>
      <c r="K13281" t="s">
        <v>27763</v>
      </c>
      <c r="L13281" t="s">
        <v>14026</v>
      </c>
      <c r="M13281" t="s">
        <v>13169</v>
      </c>
      <c r="N13281" t="s">
        <v>27764</v>
      </c>
      <c r="Q13281" t="s">
        <v>12415</v>
      </c>
      <c r="R13281" t="s">
        <v>12416</v>
      </c>
      <c r="S13281" t="s">
        <v>27765</v>
      </c>
      <c r="U13281" t="s">
        <v>12418</v>
      </c>
      <c r="W13281">
        <v>11</v>
      </c>
      <c r="X13281">
        <v>0</v>
      </c>
      <c r="Y13281" t="s">
        <v>12419</v>
      </c>
      <c r="Z13281" t="s">
        <v>12420</v>
      </c>
      <c r="AA13281" t="s">
        <v>12421</v>
      </c>
      <c r="AB13281" t="s">
        <v>12430</v>
      </c>
      <c r="AC13281">
        <v>2</v>
      </c>
      <c r="AD13281" s="123">
        <v>39111</v>
      </c>
      <c r="AE13281" t="s">
        <v>12423</v>
      </c>
      <c r="AG13281">
        <v>40003279</v>
      </c>
      <c r="AL13281" t="s">
        <v>12430</v>
      </c>
      <c r="AN13281">
        <v>3411901701</v>
      </c>
      <c r="AO13281">
        <v>16</v>
      </c>
      <c r="AP13281" t="s">
        <v>12424</v>
      </c>
      <c r="AQ13281" t="s">
        <v>11408</v>
      </c>
      <c r="AR13281">
        <v>4100</v>
      </c>
      <c r="AS13281" t="s">
        <v>12491</v>
      </c>
      <c r="AT13281">
        <v>2005</v>
      </c>
      <c r="AV13281" t="s">
        <v>27766</v>
      </c>
      <c r="AW13281">
        <v>116100</v>
      </c>
    </row>
    <row r="13282" spans="1:49" x14ac:dyDescent="0.25">
      <c r="A13282">
        <v>4100</v>
      </c>
      <c r="B13282">
        <v>30010</v>
      </c>
      <c r="C13282">
        <v>4011</v>
      </c>
      <c r="D13282">
        <v>410</v>
      </c>
      <c r="E13282" s="124" t="s">
        <v>27293</v>
      </c>
      <c r="F13282" t="str">
        <f t="shared" si="288"/>
        <v>Waldo CervantesSUNTERRACE CUSTOM FURNITURE</v>
      </c>
      <c r="G13282" s="150" t="str">
        <f t="shared" si="289"/>
        <v>Waldo Cervantes</v>
      </c>
      <c r="H13282" s="149" t="s">
        <v>8794</v>
      </c>
      <c r="I13282">
        <v>40007412</v>
      </c>
      <c r="K13282" t="s">
        <v>27767</v>
      </c>
      <c r="L13282" t="s">
        <v>27356</v>
      </c>
      <c r="M13282" t="s">
        <v>13169</v>
      </c>
      <c r="N13282">
        <v>28164</v>
      </c>
      <c r="Q13282" t="s">
        <v>12415</v>
      </c>
      <c r="R13282" t="s">
        <v>12416</v>
      </c>
      <c r="S13282" t="s">
        <v>27768</v>
      </c>
      <c r="U13282" t="s">
        <v>12418</v>
      </c>
      <c r="W13282">
        <v>11</v>
      </c>
      <c r="X13282">
        <v>1</v>
      </c>
      <c r="Y13282" t="s">
        <v>12472</v>
      </c>
      <c r="Z13282" t="s">
        <v>12420</v>
      </c>
      <c r="AA13282" t="s">
        <v>12429</v>
      </c>
      <c r="AB13282" t="s">
        <v>12430</v>
      </c>
      <c r="AC13282">
        <v>2</v>
      </c>
      <c r="AD13282" s="123">
        <v>41870</v>
      </c>
      <c r="AE13282" t="s">
        <v>12431</v>
      </c>
      <c r="AG13282">
        <v>40007412</v>
      </c>
      <c r="AL13282" t="s">
        <v>12430</v>
      </c>
      <c r="AN13282">
        <v>3407123421</v>
      </c>
      <c r="AO13282">
        <v>16</v>
      </c>
      <c r="AP13282" t="s">
        <v>12424</v>
      </c>
      <c r="AQ13282" t="s">
        <v>11408</v>
      </c>
      <c r="AR13282">
        <v>4100</v>
      </c>
      <c r="AT13282">
        <v>0</v>
      </c>
      <c r="AV13282" t="s">
        <v>27769</v>
      </c>
      <c r="AW13282">
        <v>116100</v>
      </c>
    </row>
    <row r="13283" spans="1:49" x14ac:dyDescent="0.25">
      <c r="A13283">
        <v>4100</v>
      </c>
      <c r="B13283">
        <v>30010</v>
      </c>
      <c r="C13283">
        <v>4011</v>
      </c>
      <c r="D13283">
        <v>410</v>
      </c>
      <c r="E13283" s="124" t="s">
        <v>27293</v>
      </c>
      <c r="F13283" t="str">
        <f t="shared" si="288"/>
        <v>Waldo CervantesTECHNICAL DEVELOPMENT CORP.</v>
      </c>
      <c r="G13283" s="150" t="str">
        <f t="shared" si="289"/>
        <v>Waldo Cervantes</v>
      </c>
      <c r="H13283" s="149" t="s">
        <v>8942</v>
      </c>
      <c r="I13283">
        <v>40002566</v>
      </c>
      <c r="J13283" t="s">
        <v>27770</v>
      </c>
      <c r="K13283" t="s">
        <v>27771</v>
      </c>
      <c r="L13283" t="s">
        <v>13168</v>
      </c>
      <c r="M13283" t="s">
        <v>13169</v>
      </c>
      <c r="N13283" t="s">
        <v>27349</v>
      </c>
      <c r="Q13283" t="s">
        <v>12415</v>
      </c>
      <c r="R13283" t="s">
        <v>12416</v>
      </c>
      <c r="S13283" t="s">
        <v>27772</v>
      </c>
      <c r="U13283" t="s">
        <v>12418</v>
      </c>
      <c r="W13283">
        <v>11</v>
      </c>
      <c r="X13283">
        <v>2</v>
      </c>
      <c r="Y13283" t="s">
        <v>12419</v>
      </c>
      <c r="Z13283" t="s">
        <v>12420</v>
      </c>
      <c r="AA13283" t="s">
        <v>12421</v>
      </c>
      <c r="AB13283" t="s">
        <v>12422</v>
      </c>
      <c r="AC13283">
        <v>2</v>
      </c>
      <c r="AD13283" s="123">
        <v>39111</v>
      </c>
      <c r="AE13283" t="s">
        <v>12423</v>
      </c>
      <c r="AG13283">
        <v>40002566</v>
      </c>
      <c r="AL13283" t="s">
        <v>12422</v>
      </c>
      <c r="AN13283">
        <v>3411915001</v>
      </c>
      <c r="AO13283">
        <v>16</v>
      </c>
      <c r="AP13283" t="s">
        <v>12424</v>
      </c>
      <c r="AQ13283" t="s">
        <v>11408</v>
      </c>
      <c r="AR13283">
        <v>4100</v>
      </c>
      <c r="AT13283">
        <v>0</v>
      </c>
      <c r="AV13283" t="s">
        <v>19237</v>
      </c>
      <c r="AW13283">
        <v>116100</v>
      </c>
    </row>
    <row r="13284" spans="1:49" x14ac:dyDescent="0.25">
      <c r="A13284">
        <v>4100</v>
      </c>
      <c r="B13284">
        <v>30010</v>
      </c>
      <c r="C13284">
        <v>4011</v>
      </c>
      <c r="D13284">
        <v>410</v>
      </c>
      <c r="E13284" s="124" t="s">
        <v>27293</v>
      </c>
      <c r="F13284" t="str">
        <f t="shared" si="288"/>
        <v>Waldo CervantesTENOWO INC</v>
      </c>
      <c r="G13284" s="150" t="str">
        <f t="shared" si="289"/>
        <v>Waldo Cervantes</v>
      </c>
      <c r="H13284" s="149" t="s">
        <v>8972</v>
      </c>
      <c r="I13284">
        <v>40000367</v>
      </c>
      <c r="K13284" t="s">
        <v>27773</v>
      </c>
      <c r="L13284" t="s">
        <v>27373</v>
      </c>
      <c r="M13284" t="s">
        <v>13169</v>
      </c>
      <c r="N13284" t="s">
        <v>27774</v>
      </c>
      <c r="Q13284" t="s">
        <v>12415</v>
      </c>
      <c r="R13284" t="s">
        <v>12416</v>
      </c>
      <c r="S13284" t="s">
        <v>27775</v>
      </c>
      <c r="U13284" t="s">
        <v>12418</v>
      </c>
      <c r="W13284">
        <v>11</v>
      </c>
      <c r="X13284">
        <v>1</v>
      </c>
      <c r="Y13284" t="s">
        <v>12419</v>
      </c>
      <c r="Z13284" t="s">
        <v>12420</v>
      </c>
      <c r="AA13284" t="s">
        <v>12421</v>
      </c>
      <c r="AB13284" t="s">
        <v>12422</v>
      </c>
      <c r="AC13284">
        <v>2</v>
      </c>
      <c r="AD13284" s="123">
        <v>39111</v>
      </c>
      <c r="AE13284" t="s">
        <v>12423</v>
      </c>
      <c r="AG13284">
        <v>40000367</v>
      </c>
      <c r="AL13284" t="s">
        <v>12422</v>
      </c>
      <c r="AN13284">
        <v>3410906401</v>
      </c>
      <c r="AO13284">
        <v>16</v>
      </c>
      <c r="AP13284" t="s">
        <v>12424</v>
      </c>
      <c r="AQ13284" t="s">
        <v>11408</v>
      </c>
      <c r="AR13284">
        <v>4100</v>
      </c>
      <c r="AT13284">
        <v>2005</v>
      </c>
      <c r="AV13284" t="s">
        <v>8972</v>
      </c>
      <c r="AW13284">
        <v>116100</v>
      </c>
    </row>
    <row r="13285" spans="1:49" x14ac:dyDescent="0.25">
      <c r="A13285">
        <v>4100</v>
      </c>
      <c r="B13285">
        <v>30010</v>
      </c>
      <c r="C13285">
        <v>4011</v>
      </c>
      <c r="D13285">
        <v>410</v>
      </c>
      <c r="E13285" s="124" t="s">
        <v>27293</v>
      </c>
      <c r="F13285" t="str">
        <f t="shared" si="288"/>
        <v>Waldo CervantesTHE LAUNDRY SOURCE</v>
      </c>
      <c r="G13285" s="150" t="str">
        <f t="shared" si="289"/>
        <v>Waldo Cervantes</v>
      </c>
      <c r="H13285" s="149" t="s">
        <v>9039</v>
      </c>
      <c r="I13285">
        <v>40006790</v>
      </c>
      <c r="K13285" t="s">
        <v>27776</v>
      </c>
      <c r="L13285" t="s">
        <v>14026</v>
      </c>
      <c r="M13285" t="s">
        <v>13169</v>
      </c>
      <c r="N13285">
        <v>28206</v>
      </c>
      <c r="Q13285" t="s">
        <v>12415</v>
      </c>
      <c r="R13285" t="s">
        <v>12416</v>
      </c>
      <c r="S13285" t="s">
        <v>27777</v>
      </c>
      <c r="U13285" t="s">
        <v>12418</v>
      </c>
      <c r="W13285">
        <v>11</v>
      </c>
      <c r="X13285">
        <v>2</v>
      </c>
      <c r="Y13285" t="s">
        <v>12419</v>
      </c>
      <c r="Z13285" t="s">
        <v>12420</v>
      </c>
      <c r="AA13285" t="s">
        <v>12429</v>
      </c>
      <c r="AB13285" t="s">
        <v>12422</v>
      </c>
      <c r="AC13285">
        <v>2</v>
      </c>
      <c r="AD13285" s="123">
        <v>41008</v>
      </c>
      <c r="AE13285" t="s">
        <v>12431</v>
      </c>
      <c r="AG13285">
        <v>40006790</v>
      </c>
      <c r="AL13285" t="s">
        <v>12422</v>
      </c>
      <c r="AN13285">
        <v>3411901701</v>
      </c>
      <c r="AO13285">
        <v>16</v>
      </c>
      <c r="AP13285" t="s">
        <v>12424</v>
      </c>
      <c r="AQ13285" t="s">
        <v>11408</v>
      </c>
      <c r="AR13285">
        <v>4100</v>
      </c>
      <c r="AT13285">
        <v>0</v>
      </c>
      <c r="AV13285" t="s">
        <v>27778</v>
      </c>
      <c r="AW13285">
        <v>116100</v>
      </c>
    </row>
    <row r="13286" spans="1:49" x14ac:dyDescent="0.25">
      <c r="A13286">
        <v>4100</v>
      </c>
      <c r="B13286">
        <v>30010</v>
      </c>
      <c r="C13286">
        <v>4011</v>
      </c>
      <c r="D13286">
        <v>410</v>
      </c>
      <c r="E13286" s="124" t="s">
        <v>27293</v>
      </c>
      <c r="F13286" t="str">
        <f t="shared" si="288"/>
        <v>Waldo CervantesTHORTSEN MAGNETICS CO.</v>
      </c>
      <c r="G13286" s="150" t="str">
        <f t="shared" si="289"/>
        <v>Waldo Cervantes</v>
      </c>
      <c r="H13286" s="149" t="s">
        <v>9098</v>
      </c>
      <c r="I13286">
        <v>40006624</v>
      </c>
      <c r="L13286" t="s">
        <v>14026</v>
      </c>
      <c r="M13286" t="s">
        <v>13169</v>
      </c>
      <c r="O13286">
        <v>668666</v>
      </c>
      <c r="P13286" t="s">
        <v>27779</v>
      </c>
      <c r="Q13286" t="s">
        <v>12415</v>
      </c>
      <c r="R13286" t="s">
        <v>12416</v>
      </c>
      <c r="S13286" t="s">
        <v>27780</v>
      </c>
      <c r="U13286" t="s">
        <v>12418</v>
      </c>
      <c r="W13286">
        <v>11</v>
      </c>
      <c r="X13286">
        <v>0</v>
      </c>
      <c r="Y13286" t="s">
        <v>12419</v>
      </c>
      <c r="Z13286" t="s">
        <v>12420</v>
      </c>
      <c r="AA13286" t="s">
        <v>12429</v>
      </c>
      <c r="AB13286" t="s">
        <v>12422</v>
      </c>
      <c r="AC13286">
        <v>2</v>
      </c>
      <c r="AD13286" s="123">
        <v>40757</v>
      </c>
      <c r="AE13286" t="s">
        <v>12431</v>
      </c>
      <c r="AG13286">
        <v>40006624</v>
      </c>
      <c r="AL13286" t="s">
        <v>12422</v>
      </c>
      <c r="AN13286">
        <v>3411901701</v>
      </c>
      <c r="AO13286">
        <v>16</v>
      </c>
      <c r="AP13286" t="s">
        <v>12424</v>
      </c>
      <c r="AQ13286" t="s">
        <v>11408</v>
      </c>
      <c r="AR13286">
        <v>4100</v>
      </c>
      <c r="AT13286">
        <v>0</v>
      </c>
      <c r="AV13286" t="s">
        <v>27781</v>
      </c>
      <c r="AW13286">
        <v>116100</v>
      </c>
    </row>
    <row r="13287" spans="1:49" x14ac:dyDescent="0.25">
      <c r="A13287">
        <v>4100</v>
      </c>
      <c r="B13287">
        <v>30010</v>
      </c>
      <c r="C13287">
        <v>4011</v>
      </c>
      <c r="D13287">
        <v>410</v>
      </c>
      <c r="E13287" s="124" t="s">
        <v>27293</v>
      </c>
      <c r="F13287" t="str">
        <f t="shared" si="288"/>
        <v>Waldo CervantesTRITEX LLC</v>
      </c>
      <c r="G13287" s="150" t="str">
        <f t="shared" si="289"/>
        <v>Waldo Cervantes</v>
      </c>
      <c r="H13287" s="149" t="s">
        <v>9260</v>
      </c>
      <c r="I13287">
        <v>40001300</v>
      </c>
      <c r="L13287" t="s">
        <v>16410</v>
      </c>
      <c r="M13287" t="s">
        <v>16547</v>
      </c>
      <c r="O13287">
        <v>370</v>
      </c>
      <c r="P13287">
        <v>24348</v>
      </c>
      <c r="Q13287" t="s">
        <v>12415</v>
      </c>
      <c r="R13287" t="s">
        <v>12416</v>
      </c>
      <c r="S13287">
        <v>2767733114</v>
      </c>
      <c r="U13287" t="s">
        <v>12418</v>
      </c>
      <c r="W13287">
        <v>11</v>
      </c>
      <c r="X13287">
        <v>1</v>
      </c>
      <c r="Y13287" t="s">
        <v>12419</v>
      </c>
      <c r="Z13287" t="s">
        <v>12420</v>
      </c>
      <c r="AA13287" t="s">
        <v>12421</v>
      </c>
      <c r="AB13287" t="s">
        <v>12422</v>
      </c>
      <c r="AC13287">
        <v>2</v>
      </c>
      <c r="AD13287" s="123">
        <v>39111</v>
      </c>
      <c r="AE13287" t="s">
        <v>12423</v>
      </c>
      <c r="AG13287">
        <v>40001300</v>
      </c>
      <c r="AL13287" t="s">
        <v>12422</v>
      </c>
      <c r="AN13287">
        <v>4707722261</v>
      </c>
      <c r="AO13287">
        <v>16</v>
      </c>
      <c r="AP13287" t="s">
        <v>12424</v>
      </c>
      <c r="AQ13287" t="s">
        <v>11408</v>
      </c>
      <c r="AR13287">
        <v>4100</v>
      </c>
      <c r="AT13287">
        <v>2005</v>
      </c>
      <c r="AV13287" t="s">
        <v>9260</v>
      </c>
      <c r="AW13287">
        <v>116100</v>
      </c>
    </row>
    <row r="13288" spans="1:49" x14ac:dyDescent="0.25">
      <c r="A13288">
        <v>4100</v>
      </c>
      <c r="B13288">
        <v>30010</v>
      </c>
      <c r="C13288">
        <v>4011</v>
      </c>
      <c r="D13288">
        <v>410</v>
      </c>
      <c r="E13288" s="124" t="s">
        <v>27293</v>
      </c>
      <c r="F13288" t="str">
        <f t="shared" si="288"/>
        <v>Waldo CervantesU.S. NATIONAL WHITEWATER CENTER</v>
      </c>
      <c r="G13288" s="150" t="str">
        <f t="shared" si="289"/>
        <v>Waldo Cervantes</v>
      </c>
      <c r="H13288" s="149" t="s">
        <v>9327</v>
      </c>
      <c r="I13288">
        <v>40006953</v>
      </c>
      <c r="J13288" t="s">
        <v>14275</v>
      </c>
      <c r="K13288" t="s">
        <v>27782</v>
      </c>
      <c r="L13288" t="s">
        <v>14026</v>
      </c>
      <c r="M13288" t="s">
        <v>13169</v>
      </c>
      <c r="N13288">
        <v>28214</v>
      </c>
      <c r="Q13288" t="s">
        <v>12415</v>
      </c>
      <c r="R13288" t="s">
        <v>12416</v>
      </c>
      <c r="S13288" t="s">
        <v>27783</v>
      </c>
      <c r="U13288" t="s">
        <v>12418</v>
      </c>
      <c r="W13288">
        <v>11</v>
      </c>
      <c r="X13288">
        <v>1</v>
      </c>
      <c r="Y13288" t="s">
        <v>12419</v>
      </c>
      <c r="Z13288" t="s">
        <v>12420</v>
      </c>
      <c r="AA13288" t="s">
        <v>12429</v>
      </c>
      <c r="AB13288" t="s">
        <v>12422</v>
      </c>
      <c r="AC13288">
        <v>2</v>
      </c>
      <c r="AD13288" s="123">
        <v>41257</v>
      </c>
      <c r="AE13288" t="s">
        <v>12431</v>
      </c>
      <c r="AG13288">
        <v>40006953</v>
      </c>
      <c r="AL13288" t="s">
        <v>12422</v>
      </c>
      <c r="AN13288">
        <v>3411901701</v>
      </c>
      <c r="AO13288">
        <v>16</v>
      </c>
      <c r="AP13288" t="s">
        <v>12424</v>
      </c>
      <c r="AQ13288" t="s">
        <v>11408</v>
      </c>
      <c r="AR13288">
        <v>4100</v>
      </c>
      <c r="AT13288">
        <v>0</v>
      </c>
      <c r="AV13288" t="s">
        <v>27784</v>
      </c>
      <c r="AW13288">
        <v>116100</v>
      </c>
    </row>
    <row r="13289" spans="1:49" x14ac:dyDescent="0.25">
      <c r="A13289">
        <v>4100</v>
      </c>
      <c r="B13289">
        <v>30010</v>
      </c>
      <c r="C13289">
        <v>4011</v>
      </c>
      <c r="D13289">
        <v>410</v>
      </c>
      <c r="E13289" s="124" t="s">
        <v>27293</v>
      </c>
      <c r="F13289" t="str">
        <f t="shared" si="288"/>
        <v>Waldo CervantesUNILIN US MDF</v>
      </c>
      <c r="G13289" s="150" t="str">
        <f t="shared" si="289"/>
        <v>Waldo Cervantes</v>
      </c>
      <c r="H13289" s="149" t="s">
        <v>9662</v>
      </c>
      <c r="I13289">
        <v>40001940</v>
      </c>
      <c r="K13289" t="s">
        <v>27785</v>
      </c>
      <c r="L13289" t="s">
        <v>27786</v>
      </c>
      <c r="M13289" t="s">
        <v>13169</v>
      </c>
      <c r="N13289">
        <v>27306</v>
      </c>
      <c r="Q13289" t="s">
        <v>12415</v>
      </c>
      <c r="R13289" t="s">
        <v>12416</v>
      </c>
      <c r="S13289" t="s">
        <v>27787</v>
      </c>
      <c r="U13289" t="s">
        <v>12418</v>
      </c>
      <c r="W13289">
        <v>11</v>
      </c>
      <c r="X13289">
        <v>1</v>
      </c>
      <c r="Y13289" t="s">
        <v>12419</v>
      </c>
      <c r="Z13289" t="s">
        <v>12420</v>
      </c>
      <c r="AA13289" t="s">
        <v>12421</v>
      </c>
      <c r="AB13289" t="s">
        <v>12757</v>
      </c>
      <c r="AC13289">
        <v>2</v>
      </c>
      <c r="AD13289" s="123">
        <v>39111</v>
      </c>
      <c r="AE13289" t="s">
        <v>12423</v>
      </c>
      <c r="AG13289">
        <v>40001940</v>
      </c>
      <c r="AL13289" t="s">
        <v>12757</v>
      </c>
      <c r="AN13289">
        <v>3412325131</v>
      </c>
      <c r="AO13289">
        <v>16</v>
      </c>
      <c r="AP13289" t="s">
        <v>12424</v>
      </c>
      <c r="AQ13289" t="s">
        <v>11408</v>
      </c>
      <c r="AR13289">
        <v>4100</v>
      </c>
      <c r="AT13289">
        <v>2005</v>
      </c>
      <c r="AV13289" t="s">
        <v>27788</v>
      </c>
      <c r="AW13289">
        <v>116100</v>
      </c>
    </row>
    <row r="13290" spans="1:49" x14ac:dyDescent="0.25">
      <c r="A13290">
        <v>4100</v>
      </c>
      <c r="B13290">
        <v>30010</v>
      </c>
      <c r="C13290">
        <v>4011</v>
      </c>
      <c r="D13290">
        <v>410</v>
      </c>
      <c r="E13290" s="124" t="s">
        <v>27293</v>
      </c>
      <c r="F13290" t="str">
        <f t="shared" si="288"/>
        <v>Waldo CervantesUNIPRES USA</v>
      </c>
      <c r="G13290" s="150" t="str">
        <f t="shared" si="289"/>
        <v>Waldo Cervantes</v>
      </c>
      <c r="H13290" s="149" t="s">
        <v>9668</v>
      </c>
      <c r="I13290">
        <v>40007242</v>
      </c>
      <c r="L13290" t="s">
        <v>13061</v>
      </c>
      <c r="M13290" t="s">
        <v>12703</v>
      </c>
      <c r="N13290">
        <v>37148</v>
      </c>
      <c r="O13290">
        <v>799</v>
      </c>
      <c r="Q13290" t="s">
        <v>12415</v>
      </c>
      <c r="R13290" t="s">
        <v>12416</v>
      </c>
      <c r="S13290" t="s">
        <v>27789</v>
      </c>
      <c r="U13290" t="s">
        <v>12418</v>
      </c>
      <c r="W13290">
        <v>11</v>
      </c>
      <c r="X13290">
        <v>1</v>
      </c>
      <c r="Y13290" t="s">
        <v>12419</v>
      </c>
      <c r="Z13290" t="s">
        <v>12420</v>
      </c>
      <c r="AA13290" t="s">
        <v>12485</v>
      </c>
      <c r="AB13290" t="s">
        <v>12422</v>
      </c>
      <c r="AC13290">
        <v>2</v>
      </c>
      <c r="AD13290" s="123">
        <v>41631</v>
      </c>
      <c r="AE13290" t="s">
        <v>12528</v>
      </c>
      <c r="AG13290">
        <v>40007242</v>
      </c>
      <c r="AL13290" t="s">
        <v>12422</v>
      </c>
      <c r="AN13290">
        <v>4316515401</v>
      </c>
      <c r="AO13290">
        <v>16</v>
      </c>
      <c r="AP13290" t="s">
        <v>12424</v>
      </c>
      <c r="AQ13290" t="s">
        <v>11408</v>
      </c>
      <c r="AR13290">
        <v>4100</v>
      </c>
      <c r="AT13290">
        <v>0</v>
      </c>
      <c r="AV13290" t="s">
        <v>9656</v>
      </c>
      <c r="AW13290">
        <v>116100</v>
      </c>
    </row>
    <row r="13291" spans="1:49" x14ac:dyDescent="0.25">
      <c r="A13291">
        <v>4100</v>
      </c>
      <c r="B13291">
        <v>30010</v>
      </c>
      <c r="C13291">
        <v>4011</v>
      </c>
      <c r="D13291">
        <v>410</v>
      </c>
      <c r="E13291" s="124" t="s">
        <v>27293</v>
      </c>
      <c r="F13291" t="str">
        <f t="shared" si="288"/>
        <v>Waldo CervantesUNITED CHEMI-CON, INC.</v>
      </c>
      <c r="G13291" s="150" t="str">
        <f t="shared" si="289"/>
        <v>Waldo Cervantes</v>
      </c>
      <c r="H13291" s="149" t="s">
        <v>9683</v>
      </c>
      <c r="I13291">
        <v>40006606</v>
      </c>
      <c r="K13291" t="s">
        <v>27790</v>
      </c>
      <c r="L13291" t="s">
        <v>13004</v>
      </c>
      <c r="M13291" t="s">
        <v>13169</v>
      </c>
      <c r="N13291">
        <v>28643</v>
      </c>
      <c r="Q13291" t="s">
        <v>12415</v>
      </c>
      <c r="R13291" t="s">
        <v>12416</v>
      </c>
      <c r="S13291" t="s">
        <v>27791</v>
      </c>
      <c r="U13291" t="s">
        <v>12418</v>
      </c>
      <c r="W13291">
        <v>11</v>
      </c>
      <c r="X13291">
        <v>1</v>
      </c>
      <c r="Y13291" t="s">
        <v>12419</v>
      </c>
      <c r="Z13291" t="s">
        <v>12420</v>
      </c>
      <c r="AA13291" t="s">
        <v>12485</v>
      </c>
      <c r="AB13291" t="s">
        <v>12422</v>
      </c>
      <c r="AC13291">
        <v>2</v>
      </c>
      <c r="AD13291" s="123">
        <v>40730</v>
      </c>
      <c r="AE13291" t="s">
        <v>12528</v>
      </c>
      <c r="AG13291">
        <v>40006606</v>
      </c>
      <c r="AL13291" t="s">
        <v>12422</v>
      </c>
      <c r="AN13291">
        <v>3400916601</v>
      </c>
      <c r="AO13291">
        <v>16</v>
      </c>
      <c r="AP13291" t="s">
        <v>12424</v>
      </c>
      <c r="AQ13291" t="s">
        <v>11408</v>
      </c>
      <c r="AR13291">
        <v>4100</v>
      </c>
      <c r="AT13291">
        <v>0</v>
      </c>
      <c r="AV13291" t="s">
        <v>27792</v>
      </c>
      <c r="AW13291">
        <v>116100</v>
      </c>
    </row>
    <row r="13292" spans="1:49" x14ac:dyDescent="0.25">
      <c r="A13292">
        <v>4100</v>
      </c>
      <c r="B13292">
        <v>30010</v>
      </c>
      <c r="C13292">
        <v>4011</v>
      </c>
      <c r="D13292">
        <v>410</v>
      </c>
      <c r="E13292" s="124" t="s">
        <v>27293</v>
      </c>
      <c r="F13292" t="str">
        <f t="shared" si="288"/>
        <v>Waldo CervantesUNIVERSITY OF N.C. AT CHARLOTTE</v>
      </c>
      <c r="G13292" s="150" t="str">
        <f t="shared" si="289"/>
        <v>Waldo Cervantes</v>
      </c>
      <c r="H13292" s="149" t="s">
        <v>9701</v>
      </c>
      <c r="I13292">
        <v>40008349</v>
      </c>
      <c r="K13292" t="s">
        <v>27793</v>
      </c>
      <c r="L13292" t="s">
        <v>14026</v>
      </c>
      <c r="M13292" t="s">
        <v>13169</v>
      </c>
      <c r="N13292">
        <v>28223</v>
      </c>
      <c r="Q13292" t="s">
        <v>12415</v>
      </c>
      <c r="R13292" t="s">
        <v>12416</v>
      </c>
      <c r="S13292" t="s">
        <v>27794</v>
      </c>
      <c r="U13292" t="s">
        <v>12418</v>
      </c>
      <c r="W13292">
        <v>11</v>
      </c>
      <c r="X13292">
        <v>1</v>
      </c>
      <c r="Y13292" t="s">
        <v>12419</v>
      </c>
      <c r="Z13292" t="s">
        <v>12420</v>
      </c>
      <c r="AA13292" t="s">
        <v>12485</v>
      </c>
      <c r="AB13292" t="s">
        <v>12430</v>
      </c>
      <c r="AC13292">
        <v>2</v>
      </c>
      <c r="AD13292" s="123">
        <v>43190</v>
      </c>
      <c r="AE13292" t="s">
        <v>12528</v>
      </c>
      <c r="AG13292">
        <v>40008349</v>
      </c>
      <c r="AL13292" t="s">
        <v>12430</v>
      </c>
      <c r="AN13292">
        <v>3411901701</v>
      </c>
      <c r="AO13292">
        <v>16</v>
      </c>
      <c r="AP13292" t="s">
        <v>12424</v>
      </c>
      <c r="AQ13292" t="s">
        <v>11408</v>
      </c>
      <c r="AR13292">
        <v>4100</v>
      </c>
      <c r="AT13292">
        <v>0</v>
      </c>
      <c r="AV13292" t="s">
        <v>27795</v>
      </c>
      <c r="AW13292">
        <v>116100</v>
      </c>
    </row>
    <row r="13293" spans="1:49" x14ac:dyDescent="0.25">
      <c r="A13293">
        <v>4100</v>
      </c>
      <c r="B13293">
        <v>30010</v>
      </c>
      <c r="C13293">
        <v>4011</v>
      </c>
      <c r="D13293">
        <v>410</v>
      </c>
      <c r="E13293" s="124" t="s">
        <v>27293</v>
      </c>
      <c r="F13293" t="str">
        <f t="shared" si="288"/>
        <v>Waldo CervantesVALLEN DISTRIBUTION INC</v>
      </c>
      <c r="G13293" s="150" t="str">
        <f t="shared" si="289"/>
        <v>Waldo Cervantes</v>
      </c>
      <c r="H13293" s="149" t="s">
        <v>10558</v>
      </c>
      <c r="I13293">
        <v>40000170</v>
      </c>
      <c r="J13293" t="s">
        <v>13385</v>
      </c>
      <c r="K13293" t="s">
        <v>13386</v>
      </c>
      <c r="L13293" t="s">
        <v>13232</v>
      </c>
      <c r="M13293" t="s">
        <v>12692</v>
      </c>
      <c r="N13293" t="s">
        <v>19260</v>
      </c>
      <c r="Q13293" t="s">
        <v>12415</v>
      </c>
      <c r="R13293" t="s">
        <v>12416</v>
      </c>
      <c r="S13293">
        <v>8659713443</v>
      </c>
      <c r="U13293" t="s">
        <v>12418</v>
      </c>
      <c r="V13293">
        <v>204</v>
      </c>
      <c r="W13293">
        <v>11</v>
      </c>
      <c r="X13293">
        <v>2</v>
      </c>
      <c r="Y13293" t="s">
        <v>12472</v>
      </c>
      <c r="Z13293" t="s">
        <v>12420</v>
      </c>
      <c r="AA13293" t="s">
        <v>12421</v>
      </c>
      <c r="AB13293" t="s">
        <v>12757</v>
      </c>
      <c r="AC13293">
        <v>2</v>
      </c>
      <c r="AD13293" s="123">
        <v>39111</v>
      </c>
      <c r="AE13293" t="s">
        <v>12423</v>
      </c>
      <c r="AG13293">
        <v>40000170</v>
      </c>
      <c r="AL13293" t="s">
        <v>12757</v>
      </c>
      <c r="AN13293">
        <v>1112114701</v>
      </c>
      <c r="AO13293">
        <v>16</v>
      </c>
      <c r="AP13293" t="s">
        <v>12424</v>
      </c>
      <c r="AQ13293" t="s">
        <v>11408</v>
      </c>
      <c r="AR13293">
        <v>4100</v>
      </c>
      <c r="AT13293">
        <v>2005</v>
      </c>
      <c r="AV13293" t="s">
        <v>13390</v>
      </c>
      <c r="AW13293">
        <v>116100</v>
      </c>
    </row>
    <row r="13294" spans="1:49" x14ac:dyDescent="0.25">
      <c r="A13294">
        <v>4100</v>
      </c>
      <c r="B13294">
        <v>30010</v>
      </c>
      <c r="C13294">
        <v>4011</v>
      </c>
      <c r="D13294">
        <v>410</v>
      </c>
      <c r="E13294" s="124" t="s">
        <v>27293</v>
      </c>
      <c r="F13294" t="str">
        <f t="shared" si="288"/>
        <v>Waldo CervantesVAUGHAN-BASSETT FURNITURE CO, INC.</v>
      </c>
      <c r="G13294" s="150" t="str">
        <f t="shared" si="289"/>
        <v>Waldo Cervantes</v>
      </c>
      <c r="H13294" s="149" t="s">
        <v>10610</v>
      </c>
      <c r="I13294">
        <v>40006465</v>
      </c>
      <c r="K13294" t="s">
        <v>27796</v>
      </c>
      <c r="L13294" t="s">
        <v>27474</v>
      </c>
      <c r="M13294" t="s">
        <v>16547</v>
      </c>
      <c r="N13294">
        <v>24333</v>
      </c>
      <c r="Q13294" t="s">
        <v>12415</v>
      </c>
      <c r="R13294" t="s">
        <v>12416</v>
      </c>
      <c r="S13294" t="s">
        <v>27797</v>
      </c>
      <c r="U13294" t="s">
        <v>12418</v>
      </c>
      <c r="W13294">
        <v>11</v>
      </c>
      <c r="X13294">
        <v>1</v>
      </c>
      <c r="Y13294" t="s">
        <v>12419</v>
      </c>
      <c r="Z13294" t="s">
        <v>12420</v>
      </c>
      <c r="AA13294" t="s">
        <v>12429</v>
      </c>
      <c r="AB13294" t="s">
        <v>12422</v>
      </c>
      <c r="AC13294">
        <v>2</v>
      </c>
      <c r="AD13294" s="123">
        <v>40563</v>
      </c>
      <c r="AE13294" t="s">
        <v>12431</v>
      </c>
      <c r="AG13294">
        <v>40006465</v>
      </c>
      <c r="AL13294" t="s">
        <v>12422</v>
      </c>
      <c r="AN13294">
        <v>4764003001</v>
      </c>
      <c r="AO13294">
        <v>16</v>
      </c>
      <c r="AP13294" t="s">
        <v>12424</v>
      </c>
      <c r="AQ13294" t="s">
        <v>11408</v>
      </c>
      <c r="AR13294">
        <v>4100</v>
      </c>
      <c r="AT13294">
        <v>0</v>
      </c>
      <c r="AV13294" t="s">
        <v>27798</v>
      </c>
      <c r="AW13294">
        <v>116100</v>
      </c>
    </row>
    <row r="13295" spans="1:49" x14ac:dyDescent="0.25">
      <c r="A13295">
        <v>4100</v>
      </c>
      <c r="B13295">
        <v>30010</v>
      </c>
      <c r="C13295">
        <v>4011</v>
      </c>
      <c r="D13295">
        <v>410</v>
      </c>
      <c r="E13295" s="124" t="s">
        <v>27293</v>
      </c>
      <c r="F13295" t="str">
        <f t="shared" si="288"/>
        <v>Waldo CervantesWESTROCK - LEBANON</v>
      </c>
      <c r="G13295" s="150" t="str">
        <f t="shared" si="289"/>
        <v>Waldo Cervantes</v>
      </c>
      <c r="H13295" s="149" t="s">
        <v>10919</v>
      </c>
      <c r="I13295">
        <v>40007492</v>
      </c>
      <c r="J13295" t="s">
        <v>27799</v>
      </c>
      <c r="L13295" t="s">
        <v>15612</v>
      </c>
      <c r="M13295" t="s">
        <v>12692</v>
      </c>
      <c r="O13295">
        <v>100084</v>
      </c>
      <c r="P13295">
        <v>30096</v>
      </c>
      <c r="Q13295" t="s">
        <v>12415</v>
      </c>
      <c r="R13295" t="s">
        <v>12416</v>
      </c>
      <c r="S13295" t="s">
        <v>27800</v>
      </c>
      <c r="U13295" t="s">
        <v>12418</v>
      </c>
      <c r="V13295">
        <v>243</v>
      </c>
      <c r="W13295">
        <v>11</v>
      </c>
      <c r="X13295">
        <v>1</v>
      </c>
      <c r="Y13295" t="s">
        <v>12419</v>
      </c>
      <c r="Z13295" t="s">
        <v>12420</v>
      </c>
      <c r="AA13295" t="s">
        <v>12429</v>
      </c>
      <c r="AB13295" t="s">
        <v>12473</v>
      </c>
      <c r="AC13295">
        <v>2</v>
      </c>
      <c r="AD13295" s="123">
        <v>42031</v>
      </c>
      <c r="AE13295" t="s">
        <v>12431</v>
      </c>
      <c r="AG13295">
        <v>40007492</v>
      </c>
      <c r="AL13295" t="s">
        <v>12473</v>
      </c>
      <c r="AN13295">
        <v>1113515001</v>
      </c>
      <c r="AO13295">
        <v>16</v>
      </c>
      <c r="AP13295" t="s">
        <v>12424</v>
      </c>
      <c r="AQ13295" t="s">
        <v>11408</v>
      </c>
      <c r="AR13295">
        <v>4100</v>
      </c>
      <c r="AT13295">
        <v>0</v>
      </c>
      <c r="AV13295" t="s">
        <v>10915</v>
      </c>
      <c r="AW13295">
        <v>116100</v>
      </c>
    </row>
    <row r="13296" spans="1:49" x14ac:dyDescent="0.25">
      <c r="A13296">
        <v>4100</v>
      </c>
      <c r="B13296">
        <v>30010</v>
      </c>
      <c r="C13296">
        <v>4011</v>
      </c>
      <c r="D13296">
        <v>410</v>
      </c>
      <c r="E13296" s="124" t="s">
        <v>27293</v>
      </c>
      <c r="F13296" t="str">
        <f t="shared" si="288"/>
        <v>Waldo CervantesWESTROCK CONVERTING COMPANY</v>
      </c>
      <c r="G13296" s="150" t="str">
        <f t="shared" si="289"/>
        <v>Waldo Cervantes</v>
      </c>
      <c r="H13296" s="149" t="s">
        <v>10926</v>
      </c>
      <c r="I13296">
        <v>40002202</v>
      </c>
      <c r="J13296" t="s">
        <v>13424</v>
      </c>
      <c r="L13296" t="s">
        <v>15612</v>
      </c>
      <c r="M13296" t="s">
        <v>12692</v>
      </c>
      <c r="O13296">
        <v>100084</v>
      </c>
      <c r="P13296">
        <v>30096</v>
      </c>
      <c r="Q13296" t="s">
        <v>12415</v>
      </c>
      <c r="R13296" t="s">
        <v>12416</v>
      </c>
      <c r="S13296" t="s">
        <v>13426</v>
      </c>
      <c r="U13296" t="s">
        <v>12418</v>
      </c>
      <c r="V13296">
        <v>243</v>
      </c>
      <c r="W13296">
        <v>11</v>
      </c>
      <c r="X13296">
        <v>1</v>
      </c>
      <c r="Y13296" t="s">
        <v>12419</v>
      </c>
      <c r="Z13296" t="s">
        <v>12420</v>
      </c>
      <c r="AA13296" t="s">
        <v>12421</v>
      </c>
      <c r="AB13296" t="s">
        <v>12473</v>
      </c>
      <c r="AC13296">
        <v>2</v>
      </c>
      <c r="AD13296" s="123">
        <v>39111</v>
      </c>
      <c r="AE13296" t="s">
        <v>12423</v>
      </c>
      <c r="AG13296">
        <v>40002202</v>
      </c>
      <c r="AL13296" t="s">
        <v>12473</v>
      </c>
      <c r="AN13296">
        <v>1113515001</v>
      </c>
      <c r="AO13296">
        <v>16</v>
      </c>
      <c r="AP13296" t="s">
        <v>12424</v>
      </c>
      <c r="AQ13296" t="s">
        <v>11408</v>
      </c>
      <c r="AR13296">
        <v>4100</v>
      </c>
      <c r="AT13296">
        <v>2005</v>
      </c>
      <c r="AV13296" t="s">
        <v>10915</v>
      </c>
      <c r="AW13296">
        <v>116100</v>
      </c>
    </row>
    <row r="13297" spans="1:49" x14ac:dyDescent="0.25">
      <c r="A13297">
        <v>4100</v>
      </c>
      <c r="B13297">
        <v>30010</v>
      </c>
      <c r="C13297">
        <v>4011</v>
      </c>
      <c r="D13297">
        <v>410</v>
      </c>
      <c r="E13297" s="124" t="s">
        <v>27293</v>
      </c>
      <c r="F13297" t="str">
        <f t="shared" si="288"/>
        <v>Waldo CervantesWM.T. BURNETT &amp; CO.</v>
      </c>
      <c r="G13297" s="150" t="str">
        <f t="shared" si="289"/>
        <v>Waldo Cervantes</v>
      </c>
      <c r="H13297" s="149" t="s">
        <v>10993</v>
      </c>
      <c r="I13297">
        <v>40001823</v>
      </c>
      <c r="K13297" t="s">
        <v>27801</v>
      </c>
      <c r="L13297" t="s">
        <v>27412</v>
      </c>
      <c r="M13297" t="s">
        <v>13169</v>
      </c>
      <c r="N13297" t="s">
        <v>27802</v>
      </c>
      <c r="Q13297" t="s">
        <v>12415</v>
      </c>
      <c r="R13297" t="s">
        <v>12416</v>
      </c>
      <c r="S13297" t="s">
        <v>27803</v>
      </c>
      <c r="U13297" t="s">
        <v>12418</v>
      </c>
      <c r="W13297">
        <v>11</v>
      </c>
      <c r="X13297">
        <v>1</v>
      </c>
      <c r="Y13297" t="s">
        <v>12419</v>
      </c>
      <c r="Z13297" t="s">
        <v>12420</v>
      </c>
      <c r="AA13297" t="s">
        <v>12421</v>
      </c>
      <c r="AB13297" t="s">
        <v>14028</v>
      </c>
      <c r="AC13297">
        <v>2</v>
      </c>
      <c r="AD13297" s="123">
        <v>39111</v>
      </c>
      <c r="AE13297" t="s">
        <v>12423</v>
      </c>
      <c r="AG13297">
        <v>40001823</v>
      </c>
      <c r="AL13297" t="s">
        <v>14028</v>
      </c>
      <c r="AN13297">
        <v>3409711201</v>
      </c>
      <c r="AO13297">
        <v>16</v>
      </c>
      <c r="AP13297" t="s">
        <v>12424</v>
      </c>
      <c r="AQ13297" t="s">
        <v>11408</v>
      </c>
      <c r="AR13297">
        <v>4100</v>
      </c>
      <c r="AT13297">
        <v>2005</v>
      </c>
      <c r="AV13297" t="s">
        <v>18572</v>
      </c>
      <c r="AW13297">
        <v>116100</v>
      </c>
    </row>
    <row r="13298" spans="1:49" x14ac:dyDescent="0.25">
      <c r="A13298">
        <v>4100</v>
      </c>
      <c r="B13298">
        <v>30010</v>
      </c>
      <c r="C13298">
        <v>4011</v>
      </c>
      <c r="D13298">
        <v>410</v>
      </c>
      <c r="E13298" s="124" t="s">
        <v>27293</v>
      </c>
      <c r="F13298" t="str">
        <f t="shared" si="288"/>
        <v>Waldo CervantesZF NORTH AMERICA, INC.</v>
      </c>
      <c r="G13298" s="150" t="str">
        <f t="shared" si="289"/>
        <v>Waldo Cervantes</v>
      </c>
      <c r="H13298" s="149" t="s">
        <v>11075</v>
      </c>
      <c r="I13298">
        <v>40005926</v>
      </c>
      <c r="J13298" t="s">
        <v>27804</v>
      </c>
      <c r="K13298" t="s">
        <v>27805</v>
      </c>
      <c r="L13298" t="s">
        <v>27806</v>
      </c>
      <c r="M13298" t="s">
        <v>12684</v>
      </c>
      <c r="N13298">
        <v>48168</v>
      </c>
      <c r="Q13298" t="s">
        <v>12415</v>
      </c>
      <c r="R13298" t="s">
        <v>12416</v>
      </c>
      <c r="S13298" t="s">
        <v>27807</v>
      </c>
      <c r="U13298" t="s">
        <v>12418</v>
      </c>
      <c r="W13298">
        <v>11</v>
      </c>
      <c r="X13298">
        <v>1</v>
      </c>
      <c r="Y13298" t="s">
        <v>12472</v>
      </c>
      <c r="Z13298" t="s">
        <v>12420</v>
      </c>
      <c r="AA13298" t="s">
        <v>12429</v>
      </c>
      <c r="AB13298" t="s">
        <v>12422</v>
      </c>
      <c r="AC13298">
        <v>2</v>
      </c>
      <c r="AD13298" s="123">
        <v>40155</v>
      </c>
      <c r="AE13298" t="s">
        <v>12431</v>
      </c>
      <c r="AG13298">
        <v>40005926</v>
      </c>
      <c r="AL13298" t="s">
        <v>12422</v>
      </c>
      <c r="AN13298">
        <v>2316313401</v>
      </c>
      <c r="AO13298">
        <v>16</v>
      </c>
      <c r="AP13298" t="s">
        <v>12424</v>
      </c>
      <c r="AQ13298" t="s">
        <v>11408</v>
      </c>
      <c r="AR13298">
        <v>4100</v>
      </c>
      <c r="AT13298">
        <v>0</v>
      </c>
      <c r="AV13298" t="s">
        <v>27808</v>
      </c>
      <c r="AW13298">
        <v>116100</v>
      </c>
    </row>
    <row r="13299" spans="1:49" x14ac:dyDescent="0.25">
      <c r="A13299">
        <v>4100</v>
      </c>
      <c r="B13299">
        <v>30020</v>
      </c>
      <c r="C13299">
        <v>4012</v>
      </c>
      <c r="D13299">
        <v>410</v>
      </c>
      <c r="E13299" s="124" t="s">
        <v>27809</v>
      </c>
      <c r="F13299" t="str">
        <f t="shared" si="288"/>
        <v>Wes Webster@MDG.sol CORPORATION</v>
      </c>
      <c r="G13299" s="150" t="str">
        <f t="shared" si="289"/>
        <v>Wes Webster</v>
      </c>
      <c r="H13299" s="149" t="s">
        <v>227</v>
      </c>
      <c r="I13299">
        <v>40007201</v>
      </c>
      <c r="J13299" t="s">
        <v>27810</v>
      </c>
      <c r="K13299" t="s">
        <v>27811</v>
      </c>
      <c r="L13299" t="s">
        <v>15617</v>
      </c>
      <c r="M13299" t="s">
        <v>12735</v>
      </c>
      <c r="N13299">
        <v>33624</v>
      </c>
      <c r="Q13299" t="s">
        <v>12415</v>
      </c>
      <c r="R13299" t="s">
        <v>12416</v>
      </c>
      <c r="S13299" t="s">
        <v>27812</v>
      </c>
      <c r="U13299" t="s">
        <v>12418</v>
      </c>
      <c r="W13299">
        <v>11</v>
      </c>
      <c r="X13299">
        <v>0</v>
      </c>
      <c r="Y13299" t="s">
        <v>12419</v>
      </c>
      <c r="Z13299" t="s">
        <v>14482</v>
      </c>
      <c r="AA13299" t="s">
        <v>12485</v>
      </c>
      <c r="AB13299" t="s">
        <v>12430</v>
      </c>
      <c r="AC13299">
        <v>2</v>
      </c>
      <c r="AD13299" s="123">
        <v>41564</v>
      </c>
      <c r="AE13299" t="s">
        <v>12528</v>
      </c>
      <c r="AG13299">
        <v>40007201</v>
      </c>
      <c r="AL13299" t="s">
        <v>12430</v>
      </c>
      <c r="AN13299">
        <v>1005715701</v>
      </c>
      <c r="AO13299">
        <v>16</v>
      </c>
      <c r="AP13299" t="s">
        <v>12424</v>
      </c>
      <c r="AQ13299" t="s">
        <v>11408</v>
      </c>
      <c r="AR13299">
        <v>4100</v>
      </c>
      <c r="AT13299">
        <v>0</v>
      </c>
      <c r="AV13299" t="s">
        <v>27813</v>
      </c>
      <c r="AW13299">
        <v>116100</v>
      </c>
    </row>
    <row r="13300" spans="1:49" x14ac:dyDescent="0.25">
      <c r="A13300">
        <v>4100</v>
      </c>
      <c r="B13300">
        <v>30020</v>
      </c>
      <c r="C13300">
        <v>4012</v>
      </c>
      <c r="D13300">
        <v>410</v>
      </c>
      <c r="E13300" s="124" t="s">
        <v>27809</v>
      </c>
      <c r="F13300" t="str">
        <f t="shared" si="288"/>
        <v>Wes Webster4-C INTERNATIONAL, INC.</v>
      </c>
      <c r="G13300" s="150" t="str">
        <f t="shared" si="289"/>
        <v>Wes Webster</v>
      </c>
      <c r="H13300" s="149" t="s">
        <v>289</v>
      </c>
      <c r="I13300">
        <v>40006720</v>
      </c>
      <c r="K13300" t="s">
        <v>27814</v>
      </c>
      <c r="L13300" t="s">
        <v>27815</v>
      </c>
      <c r="M13300" t="s">
        <v>12735</v>
      </c>
      <c r="N13300">
        <v>33556</v>
      </c>
      <c r="Q13300" t="s">
        <v>12415</v>
      </c>
      <c r="R13300" t="s">
        <v>12416</v>
      </c>
      <c r="S13300" t="s">
        <v>27816</v>
      </c>
      <c r="U13300" t="s">
        <v>12418</v>
      </c>
      <c r="W13300">
        <v>11</v>
      </c>
      <c r="X13300">
        <v>2</v>
      </c>
      <c r="Y13300" t="s">
        <v>12419</v>
      </c>
      <c r="Z13300" t="s">
        <v>12420</v>
      </c>
      <c r="AA13300" t="s">
        <v>12429</v>
      </c>
      <c r="AB13300" t="s">
        <v>12422</v>
      </c>
      <c r="AC13300">
        <v>2</v>
      </c>
      <c r="AD13300" s="123">
        <v>40920</v>
      </c>
      <c r="AE13300" t="s">
        <v>12431</v>
      </c>
      <c r="AG13300">
        <v>40006720</v>
      </c>
      <c r="AL13300" t="s">
        <v>12422</v>
      </c>
      <c r="AN13300">
        <v>1005736311</v>
      </c>
      <c r="AO13300">
        <v>16</v>
      </c>
      <c r="AP13300" t="s">
        <v>12424</v>
      </c>
      <c r="AQ13300" t="s">
        <v>11408</v>
      </c>
      <c r="AR13300">
        <v>4100</v>
      </c>
      <c r="AT13300">
        <v>0</v>
      </c>
      <c r="AV13300" t="s">
        <v>27817</v>
      </c>
      <c r="AW13300">
        <v>116100</v>
      </c>
    </row>
    <row r="13301" spans="1:49" x14ac:dyDescent="0.25">
      <c r="A13301">
        <v>4100</v>
      </c>
      <c r="B13301">
        <v>30020</v>
      </c>
      <c r="C13301">
        <v>4012</v>
      </c>
      <c r="D13301">
        <v>410</v>
      </c>
      <c r="E13301" s="124" t="s">
        <v>27809</v>
      </c>
      <c r="F13301" t="str">
        <f t="shared" si="288"/>
        <v>Wes WebsterABBVIE LTD PUERTO RICO</v>
      </c>
      <c r="G13301" s="150" t="str">
        <f t="shared" si="289"/>
        <v>Wes Webster</v>
      </c>
      <c r="H13301" s="149" t="s">
        <v>358</v>
      </c>
      <c r="I13301">
        <v>40007413</v>
      </c>
      <c r="K13301" t="s">
        <v>27818</v>
      </c>
      <c r="L13301" t="s">
        <v>27819</v>
      </c>
      <c r="M13301" t="s">
        <v>19481</v>
      </c>
      <c r="N13301">
        <v>617</v>
      </c>
      <c r="Q13301" t="s">
        <v>12415</v>
      </c>
      <c r="R13301" t="s">
        <v>12416</v>
      </c>
      <c r="S13301" t="s">
        <v>27820</v>
      </c>
      <c r="U13301" t="s">
        <v>12418</v>
      </c>
      <c r="W13301">
        <v>11</v>
      </c>
      <c r="X13301">
        <v>1</v>
      </c>
      <c r="Y13301" t="s">
        <v>12419</v>
      </c>
      <c r="Z13301" t="s">
        <v>12420</v>
      </c>
      <c r="AA13301" t="s">
        <v>12429</v>
      </c>
      <c r="AB13301" t="s">
        <v>12422</v>
      </c>
      <c r="AC13301">
        <v>2</v>
      </c>
      <c r="AD13301" s="123">
        <v>41879</v>
      </c>
      <c r="AE13301" t="s">
        <v>12431</v>
      </c>
      <c r="AG13301">
        <v>40007413</v>
      </c>
      <c r="AL13301" t="s">
        <v>12422</v>
      </c>
      <c r="AN13301">
        <v>7201700221</v>
      </c>
      <c r="AO13301">
        <v>16</v>
      </c>
      <c r="AP13301" t="s">
        <v>12424</v>
      </c>
      <c r="AQ13301" t="s">
        <v>11408</v>
      </c>
      <c r="AR13301">
        <v>4100</v>
      </c>
      <c r="AT13301">
        <v>0</v>
      </c>
      <c r="AV13301" t="s">
        <v>27821</v>
      </c>
      <c r="AW13301">
        <v>116100</v>
      </c>
    </row>
    <row r="13302" spans="1:49" x14ac:dyDescent="0.25">
      <c r="A13302">
        <v>4100</v>
      </c>
      <c r="B13302">
        <v>30020</v>
      </c>
      <c r="C13302">
        <v>4012</v>
      </c>
      <c r="D13302">
        <v>410</v>
      </c>
      <c r="E13302" s="124" t="s">
        <v>27809</v>
      </c>
      <c r="F13302" t="str">
        <f t="shared" si="288"/>
        <v>Wes WebsterADVANCED MACHINING, INC.</v>
      </c>
      <c r="G13302" s="150" t="str">
        <f t="shared" si="289"/>
        <v>Wes Webster</v>
      </c>
      <c r="H13302" s="149" t="s">
        <v>481</v>
      </c>
      <c r="I13302">
        <v>40003121</v>
      </c>
      <c r="K13302" t="s">
        <v>27822</v>
      </c>
      <c r="L13302" t="s">
        <v>27823</v>
      </c>
      <c r="M13302" t="s">
        <v>12735</v>
      </c>
      <c r="N13302" t="s">
        <v>27824</v>
      </c>
      <c r="Q13302" t="s">
        <v>12415</v>
      </c>
      <c r="R13302" t="s">
        <v>12416</v>
      </c>
      <c r="S13302" t="s">
        <v>27825</v>
      </c>
      <c r="U13302" t="s">
        <v>12418</v>
      </c>
      <c r="W13302">
        <v>11</v>
      </c>
      <c r="X13302">
        <v>0</v>
      </c>
      <c r="Y13302" t="s">
        <v>12419</v>
      </c>
      <c r="Z13302" t="s">
        <v>12420</v>
      </c>
      <c r="AA13302" t="s">
        <v>12421</v>
      </c>
      <c r="AB13302" t="s">
        <v>12422</v>
      </c>
      <c r="AC13302">
        <v>2</v>
      </c>
      <c r="AD13302" s="123">
        <v>39111</v>
      </c>
      <c r="AE13302" t="s">
        <v>12423</v>
      </c>
      <c r="AG13302">
        <v>40003121</v>
      </c>
      <c r="AL13302" t="s">
        <v>12422</v>
      </c>
      <c r="AN13302">
        <v>1012710401</v>
      </c>
      <c r="AO13302">
        <v>16</v>
      </c>
      <c r="AP13302" t="s">
        <v>12424</v>
      </c>
      <c r="AQ13302" t="s">
        <v>11408</v>
      </c>
      <c r="AR13302">
        <v>4100</v>
      </c>
      <c r="AT13302">
        <v>2005</v>
      </c>
      <c r="AV13302" t="s">
        <v>15260</v>
      </c>
      <c r="AW13302">
        <v>116100</v>
      </c>
    </row>
    <row r="13303" spans="1:49" x14ac:dyDescent="0.25">
      <c r="A13303">
        <v>4100</v>
      </c>
      <c r="B13303">
        <v>30020</v>
      </c>
      <c r="C13303">
        <v>4012</v>
      </c>
      <c r="D13303">
        <v>410</v>
      </c>
      <c r="E13303" s="124" t="s">
        <v>27809</v>
      </c>
      <c r="F13303" t="str">
        <f t="shared" si="288"/>
        <v>Wes WebsterAG-MART PRODUCE, INC</v>
      </c>
      <c r="G13303" s="150" t="str">
        <f t="shared" si="289"/>
        <v>Wes Webster</v>
      </c>
      <c r="H13303" s="149" t="s">
        <v>517</v>
      </c>
      <c r="I13303">
        <v>40006909</v>
      </c>
      <c r="J13303" t="s">
        <v>27826</v>
      </c>
      <c r="K13303" t="s">
        <v>27827</v>
      </c>
      <c r="L13303" t="s">
        <v>13408</v>
      </c>
      <c r="M13303" t="s">
        <v>12560</v>
      </c>
      <c r="N13303">
        <v>19148</v>
      </c>
      <c r="Q13303" t="s">
        <v>12415</v>
      </c>
      <c r="R13303" t="s">
        <v>12416</v>
      </c>
      <c r="S13303" t="s">
        <v>27828</v>
      </c>
      <c r="U13303" t="s">
        <v>12418</v>
      </c>
      <c r="W13303">
        <v>11</v>
      </c>
      <c r="X13303">
        <v>1</v>
      </c>
      <c r="Y13303" t="s">
        <v>12419</v>
      </c>
      <c r="Z13303" t="s">
        <v>12420</v>
      </c>
      <c r="AA13303" t="s">
        <v>12429</v>
      </c>
      <c r="AB13303" t="s">
        <v>12422</v>
      </c>
      <c r="AC13303">
        <v>2</v>
      </c>
      <c r="AD13303" s="123">
        <v>41183</v>
      </c>
      <c r="AE13303" t="s">
        <v>12431</v>
      </c>
      <c r="AG13303">
        <v>40006909</v>
      </c>
      <c r="AL13303" t="s">
        <v>12422</v>
      </c>
      <c r="AN13303">
        <v>3910130001</v>
      </c>
      <c r="AO13303">
        <v>16</v>
      </c>
      <c r="AP13303" t="s">
        <v>12424</v>
      </c>
      <c r="AQ13303" t="s">
        <v>11408</v>
      </c>
      <c r="AR13303">
        <v>4100</v>
      </c>
      <c r="AT13303">
        <v>0</v>
      </c>
      <c r="AV13303" t="s">
        <v>27829</v>
      </c>
      <c r="AW13303">
        <v>116100</v>
      </c>
    </row>
    <row r="13304" spans="1:49" x14ac:dyDescent="0.25">
      <c r="A13304">
        <v>4100</v>
      </c>
      <c r="B13304">
        <v>30020</v>
      </c>
      <c r="C13304">
        <v>4012</v>
      </c>
      <c r="D13304">
        <v>410</v>
      </c>
      <c r="E13304" s="124" t="s">
        <v>27809</v>
      </c>
      <c r="F13304" t="str">
        <f t="shared" si="288"/>
        <v>Wes WebsterAGRI MACHINERY &amp; PARTS INC</v>
      </c>
      <c r="G13304" s="150" t="str">
        <f t="shared" si="289"/>
        <v>Wes Webster</v>
      </c>
      <c r="H13304" s="149" t="s">
        <v>520</v>
      </c>
      <c r="I13304">
        <v>40007024</v>
      </c>
      <c r="K13304" t="s">
        <v>27830</v>
      </c>
      <c r="L13304" t="s">
        <v>25246</v>
      </c>
      <c r="M13304" t="s">
        <v>12735</v>
      </c>
      <c r="N13304">
        <v>32810</v>
      </c>
      <c r="Q13304" t="s">
        <v>12415</v>
      </c>
      <c r="R13304" t="s">
        <v>12416</v>
      </c>
      <c r="S13304" t="s">
        <v>27831</v>
      </c>
      <c r="U13304" t="s">
        <v>12418</v>
      </c>
      <c r="W13304">
        <v>11</v>
      </c>
      <c r="X13304">
        <v>2</v>
      </c>
      <c r="Y13304" t="s">
        <v>12419</v>
      </c>
      <c r="Z13304" t="s">
        <v>12420</v>
      </c>
      <c r="AA13304" t="s">
        <v>12429</v>
      </c>
      <c r="AB13304" t="s">
        <v>12422</v>
      </c>
      <c r="AC13304">
        <v>2</v>
      </c>
      <c r="AD13304" s="123">
        <v>41346</v>
      </c>
      <c r="AE13304" t="s">
        <v>12431</v>
      </c>
      <c r="AG13304">
        <v>40007024</v>
      </c>
      <c r="AL13304" t="s">
        <v>12422</v>
      </c>
      <c r="AN13304">
        <v>1009511601</v>
      </c>
      <c r="AO13304">
        <v>16</v>
      </c>
      <c r="AP13304" t="s">
        <v>12424</v>
      </c>
      <c r="AQ13304" t="s">
        <v>11408</v>
      </c>
      <c r="AR13304">
        <v>4100</v>
      </c>
      <c r="AT13304">
        <v>0</v>
      </c>
      <c r="AV13304" t="s">
        <v>27832</v>
      </c>
      <c r="AW13304">
        <v>116100</v>
      </c>
    </row>
    <row r="13305" spans="1:49" x14ac:dyDescent="0.25">
      <c r="A13305">
        <v>4100</v>
      </c>
      <c r="B13305">
        <v>30020</v>
      </c>
      <c r="C13305">
        <v>4012</v>
      </c>
      <c r="D13305">
        <v>414</v>
      </c>
      <c r="E13305" s="124" t="s">
        <v>27809</v>
      </c>
      <c r="F13305" t="str">
        <f t="shared" si="288"/>
        <v>Wes WebsterAIRPORT PARTS AND SERVICES</v>
      </c>
      <c r="G13305" s="150" t="str">
        <f t="shared" si="289"/>
        <v>Wes Webster</v>
      </c>
      <c r="H13305" s="149" t="s">
        <v>542</v>
      </c>
      <c r="I13305">
        <v>40008832</v>
      </c>
      <c r="K13305" t="s">
        <v>27833</v>
      </c>
      <c r="L13305" t="s">
        <v>27834</v>
      </c>
      <c r="M13305" t="s">
        <v>12735</v>
      </c>
      <c r="N13305">
        <v>33014</v>
      </c>
      <c r="Q13305" t="s">
        <v>12415</v>
      </c>
      <c r="R13305" t="s">
        <v>12416</v>
      </c>
      <c r="S13305" t="s">
        <v>27835</v>
      </c>
      <c r="U13305" t="s">
        <v>12418</v>
      </c>
      <c r="W13305">
        <v>11</v>
      </c>
      <c r="X13305">
        <v>0</v>
      </c>
      <c r="Y13305" t="s">
        <v>12419</v>
      </c>
      <c r="Z13305" t="s">
        <v>12420</v>
      </c>
      <c r="AA13305" t="s">
        <v>18976</v>
      </c>
      <c r="AB13305" t="s">
        <v>12430</v>
      </c>
      <c r="AC13305">
        <v>2</v>
      </c>
      <c r="AD13305" s="123">
        <v>43916</v>
      </c>
      <c r="AE13305" t="s">
        <v>12486</v>
      </c>
      <c r="AG13305">
        <v>40008832</v>
      </c>
      <c r="AL13305" t="s">
        <v>12430</v>
      </c>
      <c r="AN13305">
        <v>1002532041</v>
      </c>
      <c r="AO13305">
        <v>16</v>
      </c>
      <c r="AP13305" t="s">
        <v>12424</v>
      </c>
      <c r="AQ13305" t="s">
        <v>11408</v>
      </c>
      <c r="AR13305">
        <v>4100</v>
      </c>
      <c r="AT13305">
        <v>0</v>
      </c>
      <c r="AV13305" t="s">
        <v>27836</v>
      </c>
      <c r="AW13305">
        <v>116100</v>
      </c>
    </row>
    <row r="13306" spans="1:49" x14ac:dyDescent="0.25">
      <c r="A13306">
        <v>4100</v>
      </c>
      <c r="B13306">
        <v>30020</v>
      </c>
      <c r="C13306">
        <v>4012</v>
      </c>
      <c r="D13306">
        <v>410</v>
      </c>
      <c r="E13306" s="124" t="s">
        <v>27809</v>
      </c>
      <c r="F13306" t="str">
        <f t="shared" si="288"/>
        <v>Wes WebsterAIRPORTS PARTS &amp; SERVICES, CORP</v>
      </c>
      <c r="G13306" s="150" t="str">
        <f t="shared" si="289"/>
        <v>Wes Webster</v>
      </c>
      <c r="H13306" s="149" t="s">
        <v>543</v>
      </c>
      <c r="I13306">
        <v>40007055</v>
      </c>
      <c r="K13306" t="s">
        <v>27833</v>
      </c>
      <c r="L13306" t="s">
        <v>27834</v>
      </c>
      <c r="M13306" t="s">
        <v>12735</v>
      </c>
      <c r="N13306">
        <v>33014</v>
      </c>
      <c r="Q13306" t="s">
        <v>12415</v>
      </c>
      <c r="R13306" t="s">
        <v>12416</v>
      </c>
      <c r="S13306" t="s">
        <v>27835</v>
      </c>
      <c r="U13306" t="s">
        <v>12418</v>
      </c>
      <c r="W13306">
        <v>11</v>
      </c>
      <c r="X13306">
        <v>0</v>
      </c>
      <c r="Y13306" t="s">
        <v>12419</v>
      </c>
      <c r="Z13306" t="s">
        <v>12420</v>
      </c>
      <c r="AA13306" t="s">
        <v>12429</v>
      </c>
      <c r="AB13306" t="s">
        <v>12422</v>
      </c>
      <c r="AC13306">
        <v>2</v>
      </c>
      <c r="AD13306" s="123">
        <v>41372</v>
      </c>
      <c r="AE13306" t="s">
        <v>12431</v>
      </c>
      <c r="AG13306">
        <v>40007055</v>
      </c>
      <c r="AL13306" t="s">
        <v>12422</v>
      </c>
      <c r="AN13306">
        <v>1002532041</v>
      </c>
      <c r="AO13306">
        <v>16</v>
      </c>
      <c r="AP13306" t="s">
        <v>12424</v>
      </c>
      <c r="AQ13306" t="s">
        <v>11408</v>
      </c>
      <c r="AR13306">
        <v>4100</v>
      </c>
      <c r="AT13306">
        <v>0</v>
      </c>
      <c r="AV13306" t="s">
        <v>27837</v>
      </c>
      <c r="AW13306">
        <v>116100</v>
      </c>
    </row>
    <row r="13307" spans="1:49" x14ac:dyDescent="0.25">
      <c r="A13307">
        <v>4100</v>
      </c>
      <c r="B13307">
        <v>30020</v>
      </c>
      <c r="C13307">
        <v>4012</v>
      </c>
      <c r="D13307">
        <v>410</v>
      </c>
      <c r="E13307" s="124" t="s">
        <v>27809</v>
      </c>
      <c r="F13307" t="str">
        <f t="shared" si="288"/>
        <v>Wes WebsterALDORA ALUMINUM &amp; GLASS PRODUCTS, I</v>
      </c>
      <c r="G13307" s="150" t="str">
        <f t="shared" si="289"/>
        <v>Wes Webster</v>
      </c>
      <c r="H13307" s="149" t="s">
        <v>583</v>
      </c>
      <c r="I13307">
        <v>40008623</v>
      </c>
      <c r="L13307" t="s">
        <v>27838</v>
      </c>
      <c r="M13307" t="s">
        <v>12735</v>
      </c>
      <c r="O13307">
        <v>9259</v>
      </c>
      <c r="P13307">
        <v>33075</v>
      </c>
      <c r="Q13307" t="s">
        <v>12415</v>
      </c>
      <c r="R13307" t="s">
        <v>12416</v>
      </c>
      <c r="S13307" t="s">
        <v>27839</v>
      </c>
      <c r="U13307" t="s">
        <v>12418</v>
      </c>
      <c r="W13307">
        <v>11</v>
      </c>
      <c r="X13307">
        <v>1</v>
      </c>
      <c r="Y13307" t="s">
        <v>12419</v>
      </c>
      <c r="Z13307" t="s">
        <v>12420</v>
      </c>
      <c r="AA13307" t="s">
        <v>12429</v>
      </c>
      <c r="AB13307" t="s">
        <v>12422</v>
      </c>
      <c r="AC13307">
        <v>2</v>
      </c>
      <c r="AD13307" s="123">
        <v>43586</v>
      </c>
      <c r="AE13307" t="s">
        <v>12431</v>
      </c>
      <c r="AG13307">
        <v>40008623</v>
      </c>
      <c r="AL13307" t="s">
        <v>12422</v>
      </c>
      <c r="AN13307">
        <v>1001132681</v>
      </c>
      <c r="AO13307">
        <v>16</v>
      </c>
      <c r="AP13307" t="s">
        <v>12424</v>
      </c>
      <c r="AQ13307" t="s">
        <v>11408</v>
      </c>
      <c r="AR13307">
        <v>4100</v>
      </c>
      <c r="AT13307">
        <v>0</v>
      </c>
      <c r="AV13307" t="s">
        <v>27840</v>
      </c>
      <c r="AW13307">
        <v>116100</v>
      </c>
    </row>
    <row r="13308" spans="1:49" x14ac:dyDescent="0.25">
      <c r="A13308">
        <v>4100</v>
      </c>
      <c r="B13308">
        <v>30020</v>
      </c>
      <c r="C13308">
        <v>4012</v>
      </c>
      <c r="D13308">
        <v>410</v>
      </c>
      <c r="E13308" s="124" t="s">
        <v>27809</v>
      </c>
      <c r="F13308" t="str">
        <f t="shared" si="288"/>
        <v>Wes WebsterALLIANCE MATERIAL HANDLING</v>
      </c>
      <c r="G13308" s="150" t="str">
        <f t="shared" si="289"/>
        <v>Wes Webster</v>
      </c>
      <c r="H13308" s="149" t="s">
        <v>617</v>
      </c>
      <c r="I13308">
        <v>40003304</v>
      </c>
      <c r="J13308" t="s">
        <v>27841</v>
      </c>
      <c r="K13308" t="s">
        <v>27842</v>
      </c>
      <c r="L13308" t="s">
        <v>22260</v>
      </c>
      <c r="M13308" t="s">
        <v>12684</v>
      </c>
      <c r="N13308" t="s">
        <v>27843</v>
      </c>
      <c r="Q13308" t="s">
        <v>12415</v>
      </c>
      <c r="R13308" t="s">
        <v>12416</v>
      </c>
      <c r="S13308" t="s">
        <v>27844</v>
      </c>
      <c r="U13308" t="s">
        <v>12418</v>
      </c>
      <c r="W13308">
        <v>11</v>
      </c>
      <c r="X13308">
        <v>1</v>
      </c>
      <c r="Y13308" t="s">
        <v>12419</v>
      </c>
      <c r="Z13308" t="s">
        <v>12420</v>
      </c>
      <c r="AA13308" t="s">
        <v>12421</v>
      </c>
      <c r="AB13308" t="s">
        <v>12430</v>
      </c>
      <c r="AC13308">
        <v>2</v>
      </c>
      <c r="AD13308" s="123">
        <v>39111</v>
      </c>
      <c r="AE13308" t="s">
        <v>12423</v>
      </c>
      <c r="AG13308">
        <v>40003304</v>
      </c>
      <c r="AL13308" t="s">
        <v>12430</v>
      </c>
      <c r="AN13308">
        <v>2312505001</v>
      </c>
      <c r="AO13308">
        <v>16</v>
      </c>
      <c r="AP13308" t="s">
        <v>12424</v>
      </c>
      <c r="AQ13308" t="s">
        <v>11408</v>
      </c>
      <c r="AR13308">
        <v>4100</v>
      </c>
      <c r="AT13308">
        <v>2005</v>
      </c>
      <c r="AV13308" t="s">
        <v>19828</v>
      </c>
      <c r="AW13308">
        <v>116100</v>
      </c>
    </row>
    <row r="13309" spans="1:49" x14ac:dyDescent="0.25">
      <c r="A13309">
        <v>4100</v>
      </c>
      <c r="B13309">
        <v>30020</v>
      </c>
      <c r="C13309">
        <v>4012</v>
      </c>
      <c r="D13309">
        <v>410</v>
      </c>
      <c r="E13309" s="124" t="s">
        <v>27809</v>
      </c>
      <c r="F13309" t="str">
        <f t="shared" si="288"/>
        <v>Wes WebsterALTA BEVERAGE SYSTEMS, INC.</v>
      </c>
      <c r="G13309" s="150" t="str">
        <f t="shared" si="289"/>
        <v>Wes Webster</v>
      </c>
      <c r="H13309" s="149" t="s">
        <v>659</v>
      </c>
      <c r="I13309">
        <v>40007213</v>
      </c>
      <c r="K13309" t="s">
        <v>27845</v>
      </c>
      <c r="L13309" t="s">
        <v>14008</v>
      </c>
      <c r="M13309" t="s">
        <v>12735</v>
      </c>
      <c r="N13309">
        <v>33129</v>
      </c>
      <c r="Q13309" t="s">
        <v>12415</v>
      </c>
      <c r="R13309" t="s">
        <v>12416</v>
      </c>
      <c r="U13309" t="s">
        <v>12418</v>
      </c>
      <c r="W13309">
        <v>11</v>
      </c>
      <c r="X13309">
        <v>0</v>
      </c>
      <c r="Y13309" t="s">
        <v>12419</v>
      </c>
      <c r="Z13309" t="s">
        <v>12420</v>
      </c>
      <c r="AA13309" t="s">
        <v>12429</v>
      </c>
      <c r="AB13309" t="s">
        <v>12430</v>
      </c>
      <c r="AC13309">
        <v>2</v>
      </c>
      <c r="AD13309" s="123">
        <v>41578</v>
      </c>
      <c r="AE13309" t="s">
        <v>12431</v>
      </c>
      <c r="AG13309">
        <v>40007213</v>
      </c>
      <c r="AL13309" t="s">
        <v>12430</v>
      </c>
      <c r="AN13309">
        <v>1002509201</v>
      </c>
      <c r="AO13309">
        <v>16</v>
      </c>
      <c r="AP13309" t="s">
        <v>12424</v>
      </c>
      <c r="AQ13309" t="s">
        <v>11408</v>
      </c>
      <c r="AR13309">
        <v>4100</v>
      </c>
      <c r="AT13309">
        <v>0</v>
      </c>
      <c r="AV13309" t="s">
        <v>27846</v>
      </c>
      <c r="AW13309">
        <v>116100</v>
      </c>
    </row>
    <row r="13310" spans="1:49" x14ac:dyDescent="0.25">
      <c r="A13310">
        <v>4100</v>
      </c>
      <c r="B13310">
        <v>30020</v>
      </c>
      <c r="C13310">
        <v>4012</v>
      </c>
      <c r="D13310">
        <v>410</v>
      </c>
      <c r="E13310" s="124" t="s">
        <v>27809</v>
      </c>
      <c r="F13310" t="str">
        <f t="shared" si="288"/>
        <v>Wes WebsterAMAZON AIR HUB - VANDERLANDE</v>
      </c>
      <c r="G13310" s="150" t="str">
        <f t="shared" si="289"/>
        <v>Wes Webster</v>
      </c>
      <c r="H13310" s="149" t="s">
        <v>13456</v>
      </c>
      <c r="I13310">
        <v>40008796</v>
      </c>
      <c r="K13310" t="s">
        <v>27847</v>
      </c>
      <c r="L13310" t="s">
        <v>14093</v>
      </c>
      <c r="M13310" t="s">
        <v>12692</v>
      </c>
      <c r="N13310" t="s">
        <v>27848</v>
      </c>
      <c r="Q13310" t="s">
        <v>12415</v>
      </c>
      <c r="R13310" t="s">
        <v>12416</v>
      </c>
      <c r="S13310" t="s">
        <v>14097</v>
      </c>
      <c r="U13310" t="s">
        <v>12418</v>
      </c>
      <c r="V13310">
        <v>14</v>
      </c>
      <c r="W13310">
        <v>11</v>
      </c>
      <c r="X13310">
        <v>0</v>
      </c>
      <c r="Y13310" t="s">
        <v>12419</v>
      </c>
      <c r="Z13310" t="s">
        <v>12420</v>
      </c>
      <c r="AA13310" t="s">
        <v>12485</v>
      </c>
      <c r="AB13310" t="s">
        <v>12757</v>
      </c>
      <c r="AC13310">
        <v>2</v>
      </c>
      <c r="AD13310" s="123">
        <v>43868</v>
      </c>
      <c r="AE13310" t="s">
        <v>12486</v>
      </c>
      <c r="AG13310">
        <v>40008796</v>
      </c>
      <c r="AL13310" t="s">
        <v>12757</v>
      </c>
      <c r="AN13310">
        <v>1106707901</v>
      </c>
      <c r="AO13310">
        <v>16</v>
      </c>
      <c r="AP13310" t="s">
        <v>12424</v>
      </c>
      <c r="AQ13310" t="s">
        <v>11408</v>
      </c>
      <c r="AR13310">
        <v>4100</v>
      </c>
      <c r="AT13310">
        <v>0</v>
      </c>
      <c r="AV13310" t="s">
        <v>19800</v>
      </c>
      <c r="AW13310">
        <v>116100</v>
      </c>
    </row>
    <row r="13311" spans="1:49" x14ac:dyDescent="0.25">
      <c r="A13311">
        <v>4100</v>
      </c>
      <c r="B13311">
        <v>30020</v>
      </c>
      <c r="C13311">
        <v>4012</v>
      </c>
      <c r="D13311">
        <v>410</v>
      </c>
      <c r="E13311" s="124" t="s">
        <v>27809</v>
      </c>
      <c r="F13311" t="str">
        <f t="shared" si="288"/>
        <v>Wes WebsterAMF BAKERY SYSTEMS</v>
      </c>
      <c r="G13311" s="150" t="str">
        <f t="shared" si="289"/>
        <v>Wes Webster</v>
      </c>
      <c r="H13311" s="149" t="s">
        <v>863</v>
      </c>
      <c r="I13311">
        <v>40008676</v>
      </c>
      <c r="K13311" t="s">
        <v>27849</v>
      </c>
      <c r="L13311" t="s">
        <v>20233</v>
      </c>
      <c r="M13311" t="s">
        <v>12692</v>
      </c>
      <c r="N13311">
        <v>30084</v>
      </c>
      <c r="Q13311" t="s">
        <v>12415</v>
      </c>
      <c r="R13311" t="s">
        <v>12416</v>
      </c>
      <c r="S13311" t="s">
        <v>27850</v>
      </c>
      <c r="U13311" t="s">
        <v>12418</v>
      </c>
      <c r="W13311">
        <v>11</v>
      </c>
      <c r="X13311">
        <v>0</v>
      </c>
      <c r="Y13311" t="s">
        <v>12419</v>
      </c>
      <c r="Z13311" t="s">
        <v>12420</v>
      </c>
      <c r="AA13311" t="s">
        <v>12429</v>
      </c>
      <c r="AB13311" t="s">
        <v>12422</v>
      </c>
      <c r="AC13311">
        <v>2</v>
      </c>
      <c r="AD13311" s="123">
        <v>43691</v>
      </c>
      <c r="AE13311" t="s">
        <v>12431</v>
      </c>
      <c r="AG13311">
        <v>40008676</v>
      </c>
      <c r="AL13311" t="s">
        <v>12422</v>
      </c>
      <c r="AN13311">
        <v>1108912501</v>
      </c>
      <c r="AO13311">
        <v>16</v>
      </c>
      <c r="AP13311" t="s">
        <v>12424</v>
      </c>
      <c r="AQ13311" t="s">
        <v>11408</v>
      </c>
      <c r="AR13311">
        <v>4100</v>
      </c>
      <c r="AT13311">
        <v>0</v>
      </c>
      <c r="AV13311" t="s">
        <v>27851</v>
      </c>
      <c r="AW13311">
        <v>116100</v>
      </c>
    </row>
    <row r="13312" spans="1:49" x14ac:dyDescent="0.25">
      <c r="A13312">
        <v>4100</v>
      </c>
      <c r="B13312">
        <v>30020</v>
      </c>
      <c r="C13312">
        <v>4012</v>
      </c>
      <c r="D13312">
        <v>414</v>
      </c>
      <c r="E13312" s="124" t="s">
        <v>27809</v>
      </c>
      <c r="F13312" s="185" t="str">
        <f t="shared" si="288"/>
        <v>Wes WebsterAPEX MACHINE COMPANY</v>
      </c>
      <c r="G13312" s="150" t="str">
        <f t="shared" si="289"/>
        <v>Wes Webster</v>
      </c>
      <c r="H13312" s="149" t="s">
        <v>941</v>
      </c>
      <c r="I13312">
        <v>40008755</v>
      </c>
      <c r="K13312" t="s">
        <v>27852</v>
      </c>
      <c r="L13312" t="s">
        <v>27853</v>
      </c>
      <c r="M13312" t="s">
        <v>12735</v>
      </c>
      <c r="N13312">
        <v>33334</v>
      </c>
      <c r="Q13312" t="s">
        <v>12415</v>
      </c>
      <c r="R13312" t="s">
        <v>12416</v>
      </c>
      <c r="S13312" t="s">
        <v>27854</v>
      </c>
      <c r="U13312" t="s">
        <v>12418</v>
      </c>
      <c r="W13312">
        <v>11</v>
      </c>
      <c r="X13312">
        <v>0</v>
      </c>
      <c r="Y13312" t="s">
        <v>12419</v>
      </c>
      <c r="Z13312" t="s">
        <v>12420</v>
      </c>
      <c r="AA13312" t="s">
        <v>12429</v>
      </c>
      <c r="AB13312" t="s">
        <v>12422</v>
      </c>
      <c r="AC13312">
        <v>2</v>
      </c>
      <c r="AD13312" s="123">
        <v>43805</v>
      </c>
      <c r="AE13312" t="s">
        <v>12486</v>
      </c>
      <c r="AG13312">
        <v>40008755</v>
      </c>
      <c r="AL13312" t="s">
        <v>12422</v>
      </c>
      <c r="AN13312">
        <v>1001104501</v>
      </c>
      <c r="AO13312">
        <v>16</v>
      </c>
      <c r="AP13312" t="s">
        <v>12424</v>
      </c>
      <c r="AQ13312" t="s">
        <v>11408</v>
      </c>
      <c r="AR13312">
        <v>4100</v>
      </c>
      <c r="AT13312">
        <v>0</v>
      </c>
      <c r="AV13312" t="s">
        <v>27855</v>
      </c>
      <c r="AW13312">
        <v>116100</v>
      </c>
    </row>
    <row r="13313" spans="1:49" x14ac:dyDescent="0.25">
      <c r="A13313">
        <v>4100</v>
      </c>
      <c r="B13313">
        <v>30020</v>
      </c>
      <c r="C13313">
        <v>4012</v>
      </c>
      <c r="D13313">
        <v>410</v>
      </c>
      <c r="E13313" s="124" t="s">
        <v>27809</v>
      </c>
      <c r="F13313" s="185" t="str">
        <f t="shared" si="288"/>
        <v>Wes WebsterAPEX MACHINE COMPANY-4475</v>
      </c>
      <c r="G13313" s="150" t="str">
        <f t="shared" si="289"/>
        <v>Wes Webster</v>
      </c>
      <c r="H13313" s="149" t="s">
        <v>27856</v>
      </c>
      <c r="I13313">
        <v>40004475</v>
      </c>
      <c r="K13313" t="s">
        <v>27857</v>
      </c>
      <c r="L13313" t="s">
        <v>27853</v>
      </c>
      <c r="M13313" t="s">
        <v>12735</v>
      </c>
      <c r="N13313" t="s">
        <v>27858</v>
      </c>
      <c r="Q13313" t="s">
        <v>12415</v>
      </c>
      <c r="R13313" t="s">
        <v>12416</v>
      </c>
      <c r="S13313" t="s">
        <v>27859</v>
      </c>
      <c r="U13313" t="s">
        <v>12418</v>
      </c>
      <c r="W13313">
        <v>11</v>
      </c>
      <c r="X13313">
        <v>0</v>
      </c>
      <c r="Y13313" t="s">
        <v>12419</v>
      </c>
      <c r="Z13313" t="s">
        <v>12420</v>
      </c>
      <c r="AA13313" t="s">
        <v>12421</v>
      </c>
      <c r="AB13313" t="s">
        <v>12422</v>
      </c>
      <c r="AC13313">
        <v>2</v>
      </c>
      <c r="AD13313" s="123">
        <v>39111</v>
      </c>
      <c r="AE13313" t="s">
        <v>12423</v>
      </c>
      <c r="AG13313">
        <v>40004475</v>
      </c>
      <c r="AL13313" t="s">
        <v>12422</v>
      </c>
      <c r="AN13313">
        <v>1001104501</v>
      </c>
      <c r="AO13313">
        <v>16</v>
      </c>
      <c r="AP13313" t="s">
        <v>12424</v>
      </c>
      <c r="AQ13313" t="s">
        <v>11408</v>
      </c>
      <c r="AR13313">
        <v>4100</v>
      </c>
      <c r="AT13313">
        <v>2005</v>
      </c>
      <c r="AV13313" t="s">
        <v>27855</v>
      </c>
      <c r="AW13313">
        <v>116100</v>
      </c>
    </row>
    <row r="13314" spans="1:49" x14ac:dyDescent="0.25">
      <c r="A13314">
        <v>4100</v>
      </c>
      <c r="B13314">
        <v>30020</v>
      </c>
      <c r="C13314">
        <v>4012</v>
      </c>
      <c r="D13314">
        <v>410</v>
      </c>
      <c r="E13314" s="124" t="s">
        <v>27809</v>
      </c>
      <c r="F13314" t="str">
        <f t="shared" si="288"/>
        <v>Wes WebsterAPPLIED IND. - JACKSONVILLE</v>
      </c>
      <c r="G13314" s="150" t="str">
        <f t="shared" si="289"/>
        <v>Wes Webster</v>
      </c>
      <c r="H13314" s="149" t="s">
        <v>1019</v>
      </c>
      <c r="I13314">
        <v>40001501</v>
      </c>
      <c r="J13314" t="s">
        <v>14068</v>
      </c>
      <c r="L13314" t="s">
        <v>12520</v>
      </c>
      <c r="M13314" t="s">
        <v>12521</v>
      </c>
      <c r="O13314">
        <v>93018</v>
      </c>
      <c r="P13314" t="s">
        <v>12522</v>
      </c>
      <c r="Q13314" t="s">
        <v>12415</v>
      </c>
      <c r="R13314" t="s">
        <v>12416</v>
      </c>
      <c r="S13314" t="s">
        <v>27860</v>
      </c>
      <c r="U13314" t="s">
        <v>12418</v>
      </c>
      <c r="V13314">
        <v>202</v>
      </c>
      <c r="W13314">
        <v>11</v>
      </c>
      <c r="X13314">
        <v>2</v>
      </c>
      <c r="Y13314" t="s">
        <v>12419</v>
      </c>
      <c r="Z13314" t="s">
        <v>12420</v>
      </c>
      <c r="AA13314" t="s">
        <v>12421</v>
      </c>
      <c r="AB13314" t="s">
        <v>12422</v>
      </c>
      <c r="AC13314">
        <v>2</v>
      </c>
      <c r="AD13314" s="123">
        <v>39111</v>
      </c>
      <c r="AE13314" t="s">
        <v>12423</v>
      </c>
      <c r="AG13314">
        <v>40001501</v>
      </c>
      <c r="AL13314" t="s">
        <v>12422</v>
      </c>
      <c r="AN13314">
        <v>3603505101</v>
      </c>
      <c r="AO13314">
        <v>16</v>
      </c>
      <c r="AP13314" t="s">
        <v>12424</v>
      </c>
      <c r="AQ13314" t="s">
        <v>11408</v>
      </c>
      <c r="AR13314">
        <v>4100</v>
      </c>
      <c r="AT13314">
        <v>0</v>
      </c>
      <c r="AV13314" t="s">
        <v>12524</v>
      </c>
      <c r="AW13314">
        <v>116100</v>
      </c>
    </row>
    <row r="13315" spans="1:49" x14ac:dyDescent="0.25">
      <c r="A13315">
        <v>4100</v>
      </c>
      <c r="B13315">
        <v>30020</v>
      </c>
      <c r="C13315">
        <v>4012</v>
      </c>
      <c r="D13315">
        <v>410</v>
      </c>
      <c r="E13315" s="124" t="s">
        <v>27809</v>
      </c>
      <c r="F13315" t="str">
        <f t="shared" ref="F13315:F13378" si="290">CONCATENATE(G13315, H13315)</f>
        <v>Wes WebsterAPPLIED IND. - LITHIA SPRINGS</v>
      </c>
      <c r="G13315" s="150" t="str">
        <f t="shared" si="289"/>
        <v>Wes Webster</v>
      </c>
      <c r="H13315" s="149" t="s">
        <v>1029</v>
      </c>
      <c r="I13315">
        <v>40000596</v>
      </c>
      <c r="J13315" t="s">
        <v>14068</v>
      </c>
      <c r="L13315" t="s">
        <v>12520</v>
      </c>
      <c r="M13315" t="s">
        <v>12521</v>
      </c>
      <c r="O13315">
        <v>93018</v>
      </c>
      <c r="P13315" t="s">
        <v>12522</v>
      </c>
      <c r="Q13315" t="s">
        <v>12415</v>
      </c>
      <c r="R13315" t="s">
        <v>12416</v>
      </c>
      <c r="S13315" t="s">
        <v>27861</v>
      </c>
      <c r="U13315" t="s">
        <v>12418</v>
      </c>
      <c r="V13315">
        <v>202</v>
      </c>
      <c r="W13315">
        <v>11</v>
      </c>
      <c r="X13315">
        <v>2</v>
      </c>
      <c r="Y13315" t="s">
        <v>12472</v>
      </c>
      <c r="Z13315" t="s">
        <v>12420</v>
      </c>
      <c r="AA13315" t="s">
        <v>12421</v>
      </c>
      <c r="AB13315" t="s">
        <v>12422</v>
      </c>
      <c r="AC13315">
        <v>2</v>
      </c>
      <c r="AD13315" s="123">
        <v>39111</v>
      </c>
      <c r="AE13315" t="s">
        <v>12423</v>
      </c>
      <c r="AG13315">
        <v>40000596</v>
      </c>
      <c r="AL13315" t="s">
        <v>12422</v>
      </c>
      <c r="AN13315">
        <v>3603505101</v>
      </c>
      <c r="AO13315">
        <v>16</v>
      </c>
      <c r="AP13315" t="s">
        <v>12424</v>
      </c>
      <c r="AQ13315" t="s">
        <v>11408</v>
      </c>
      <c r="AR13315">
        <v>4100</v>
      </c>
      <c r="AT13315">
        <v>2005</v>
      </c>
      <c r="AV13315" t="s">
        <v>12524</v>
      </c>
      <c r="AW13315">
        <v>116100</v>
      </c>
    </row>
    <row r="13316" spans="1:49" x14ac:dyDescent="0.25">
      <c r="A13316">
        <v>4100</v>
      </c>
      <c r="B13316">
        <v>30020</v>
      </c>
      <c r="C13316">
        <v>4012</v>
      </c>
      <c r="D13316">
        <v>410</v>
      </c>
      <c r="E13316" s="124" t="s">
        <v>27809</v>
      </c>
      <c r="F13316" t="str">
        <f t="shared" si="290"/>
        <v>Wes WebsterAPPLIED INDUSTRIAL TECH. - LAKELAND</v>
      </c>
      <c r="G13316" s="150" t="str">
        <f t="shared" si="289"/>
        <v>Wes Webster</v>
      </c>
      <c r="H13316" s="149" t="s">
        <v>1114</v>
      </c>
      <c r="I13316">
        <v>40008335</v>
      </c>
      <c r="J13316" t="s">
        <v>21217</v>
      </c>
      <c r="L13316" t="s">
        <v>12520</v>
      </c>
      <c r="M13316" t="s">
        <v>12521</v>
      </c>
      <c r="O13316">
        <v>93018</v>
      </c>
      <c r="P13316">
        <v>44101</v>
      </c>
      <c r="Q13316" t="s">
        <v>12415</v>
      </c>
      <c r="R13316" t="s">
        <v>12416</v>
      </c>
      <c r="S13316" t="s">
        <v>27862</v>
      </c>
      <c r="U13316" t="s">
        <v>12418</v>
      </c>
      <c r="V13316">
        <v>202</v>
      </c>
      <c r="W13316">
        <v>11</v>
      </c>
      <c r="X13316">
        <v>2</v>
      </c>
      <c r="Y13316" t="s">
        <v>12472</v>
      </c>
      <c r="Z13316" t="s">
        <v>12420</v>
      </c>
      <c r="AA13316" t="s">
        <v>12429</v>
      </c>
      <c r="AB13316" t="s">
        <v>12422</v>
      </c>
      <c r="AC13316">
        <v>2</v>
      </c>
      <c r="AD13316" s="123">
        <v>43178</v>
      </c>
      <c r="AE13316" t="s">
        <v>12431</v>
      </c>
      <c r="AG13316">
        <v>40008335</v>
      </c>
      <c r="AL13316" t="s">
        <v>12422</v>
      </c>
      <c r="AN13316">
        <v>3603505101</v>
      </c>
      <c r="AO13316">
        <v>16</v>
      </c>
      <c r="AP13316" t="s">
        <v>12424</v>
      </c>
      <c r="AQ13316" t="s">
        <v>11408</v>
      </c>
      <c r="AR13316">
        <v>4100</v>
      </c>
      <c r="AT13316">
        <v>0</v>
      </c>
      <c r="AV13316" t="s">
        <v>12525</v>
      </c>
      <c r="AW13316">
        <v>116100</v>
      </c>
    </row>
    <row r="13317" spans="1:49" x14ac:dyDescent="0.25">
      <c r="A13317">
        <v>4100</v>
      </c>
      <c r="B13317">
        <v>30020</v>
      </c>
      <c r="C13317">
        <v>4012</v>
      </c>
      <c r="D13317">
        <v>410</v>
      </c>
      <c r="E13317" s="124" t="s">
        <v>27809</v>
      </c>
      <c r="F13317" t="str">
        <f t="shared" si="290"/>
        <v>Wes WebsterASSA ABLOY ENTRANCE SYSTEMS US INC</v>
      </c>
      <c r="G13317" s="150" t="str">
        <f t="shared" si="289"/>
        <v>Wes Webster</v>
      </c>
      <c r="H13317" s="149" t="s">
        <v>1215</v>
      </c>
      <c r="I13317">
        <v>40004660</v>
      </c>
      <c r="K13317" t="s">
        <v>27863</v>
      </c>
      <c r="L13317" t="s">
        <v>20523</v>
      </c>
      <c r="M13317" t="s">
        <v>12692</v>
      </c>
      <c r="N13317">
        <v>30046</v>
      </c>
      <c r="Q13317" t="s">
        <v>12415</v>
      </c>
      <c r="R13317" t="s">
        <v>12416</v>
      </c>
      <c r="S13317" t="s">
        <v>27864</v>
      </c>
      <c r="U13317" t="s">
        <v>12418</v>
      </c>
      <c r="W13317">
        <v>11</v>
      </c>
      <c r="X13317">
        <v>1</v>
      </c>
      <c r="Y13317" t="s">
        <v>12419</v>
      </c>
      <c r="Z13317" t="s">
        <v>12420</v>
      </c>
      <c r="AA13317" t="s">
        <v>12485</v>
      </c>
      <c r="AB13317" t="s">
        <v>12757</v>
      </c>
      <c r="AC13317">
        <v>2</v>
      </c>
      <c r="AD13317" s="123">
        <v>41691</v>
      </c>
      <c r="AE13317" t="s">
        <v>12528</v>
      </c>
      <c r="AG13317">
        <v>40004660</v>
      </c>
      <c r="AL13317" t="s">
        <v>12757</v>
      </c>
      <c r="AN13317">
        <v>1113507201</v>
      </c>
      <c r="AO13317">
        <v>16</v>
      </c>
      <c r="AP13317" t="s">
        <v>12424</v>
      </c>
      <c r="AQ13317" t="s">
        <v>11408</v>
      </c>
      <c r="AR13317">
        <v>4100</v>
      </c>
      <c r="AT13317">
        <v>0</v>
      </c>
      <c r="AV13317" t="s">
        <v>27865</v>
      </c>
      <c r="AW13317">
        <v>116100</v>
      </c>
    </row>
    <row r="13318" spans="1:49" x14ac:dyDescent="0.25">
      <c r="A13318">
        <v>4100</v>
      </c>
      <c r="B13318">
        <v>30020</v>
      </c>
      <c r="C13318">
        <v>4012</v>
      </c>
      <c r="D13318">
        <v>410</v>
      </c>
      <c r="E13318" s="124" t="s">
        <v>27809</v>
      </c>
      <c r="F13318" t="str">
        <f t="shared" si="290"/>
        <v>Wes WebsterATLANTA BELTING CO.</v>
      </c>
      <c r="G13318" s="150" t="str">
        <f t="shared" si="289"/>
        <v>Wes Webster</v>
      </c>
      <c r="H13318" s="149" t="s">
        <v>1248</v>
      </c>
      <c r="I13318">
        <v>40007801</v>
      </c>
      <c r="J13318" t="s">
        <v>27866</v>
      </c>
      <c r="K13318" t="s">
        <v>14085</v>
      </c>
      <c r="L13318" t="s">
        <v>12691</v>
      </c>
      <c r="M13318" t="s">
        <v>12692</v>
      </c>
      <c r="N13318">
        <v>30312</v>
      </c>
      <c r="Q13318" t="s">
        <v>12415</v>
      </c>
      <c r="R13318" t="s">
        <v>12416</v>
      </c>
      <c r="S13318" t="s">
        <v>27867</v>
      </c>
      <c r="U13318" t="s">
        <v>12418</v>
      </c>
      <c r="W13318">
        <v>11</v>
      </c>
      <c r="X13318">
        <v>2</v>
      </c>
      <c r="Y13318" t="s">
        <v>12419</v>
      </c>
      <c r="Z13318" t="s">
        <v>12420</v>
      </c>
      <c r="AA13318" t="s">
        <v>12429</v>
      </c>
      <c r="AB13318" t="s">
        <v>12757</v>
      </c>
      <c r="AC13318">
        <v>2</v>
      </c>
      <c r="AD13318" s="123">
        <v>42432</v>
      </c>
      <c r="AE13318" t="s">
        <v>12431</v>
      </c>
      <c r="AG13318">
        <v>40007801</v>
      </c>
      <c r="AL13318" t="s">
        <v>12757</v>
      </c>
      <c r="AN13318">
        <v>1112100801</v>
      </c>
      <c r="AO13318">
        <v>16</v>
      </c>
      <c r="AP13318" t="s">
        <v>12424</v>
      </c>
      <c r="AQ13318" t="s">
        <v>11408</v>
      </c>
      <c r="AR13318">
        <v>4100</v>
      </c>
      <c r="AT13318">
        <v>0</v>
      </c>
      <c r="AV13318" t="s">
        <v>12539</v>
      </c>
      <c r="AW13318">
        <v>116100</v>
      </c>
    </row>
    <row r="13319" spans="1:49" x14ac:dyDescent="0.25">
      <c r="A13319">
        <v>4100</v>
      </c>
      <c r="B13319">
        <v>30020</v>
      </c>
      <c r="C13319">
        <v>4012</v>
      </c>
      <c r="D13319">
        <v>410</v>
      </c>
      <c r="E13319" s="124" t="s">
        <v>27809</v>
      </c>
      <c r="F13319" t="str">
        <f t="shared" si="290"/>
        <v>Wes WebsterAUTOMATION CONTROLS INC.</v>
      </c>
      <c r="G13319" s="150" t="str">
        <f t="shared" si="289"/>
        <v>Wes Webster</v>
      </c>
      <c r="H13319" s="149" t="s">
        <v>1302</v>
      </c>
      <c r="I13319">
        <v>40007129</v>
      </c>
      <c r="L13319" t="s">
        <v>25246</v>
      </c>
      <c r="M13319" t="s">
        <v>12735</v>
      </c>
      <c r="O13319">
        <v>780144</v>
      </c>
      <c r="P13319">
        <v>32878</v>
      </c>
      <c r="Q13319" t="s">
        <v>12415</v>
      </c>
      <c r="R13319" t="s">
        <v>12416</v>
      </c>
      <c r="S13319" t="s">
        <v>27868</v>
      </c>
      <c r="U13319" t="s">
        <v>12418</v>
      </c>
      <c r="W13319">
        <v>11</v>
      </c>
      <c r="X13319">
        <v>2</v>
      </c>
      <c r="Y13319" t="s">
        <v>12419</v>
      </c>
      <c r="Z13319" t="s">
        <v>12420</v>
      </c>
      <c r="AA13319" t="s">
        <v>12429</v>
      </c>
      <c r="AB13319" t="s">
        <v>12422</v>
      </c>
      <c r="AC13319">
        <v>2</v>
      </c>
      <c r="AD13319" s="123">
        <v>41474</v>
      </c>
      <c r="AE13319" t="s">
        <v>12431</v>
      </c>
      <c r="AG13319">
        <v>40007129</v>
      </c>
      <c r="AL13319" t="s">
        <v>12422</v>
      </c>
      <c r="AN13319">
        <v>1009511601</v>
      </c>
      <c r="AO13319">
        <v>16</v>
      </c>
      <c r="AP13319" t="s">
        <v>12424</v>
      </c>
      <c r="AQ13319" t="s">
        <v>11408</v>
      </c>
      <c r="AR13319">
        <v>4100</v>
      </c>
      <c r="AT13319">
        <v>0</v>
      </c>
      <c r="AV13319" t="s">
        <v>27333</v>
      </c>
      <c r="AW13319">
        <v>116100</v>
      </c>
    </row>
    <row r="13320" spans="1:49" x14ac:dyDescent="0.25">
      <c r="A13320">
        <v>4100</v>
      </c>
      <c r="B13320">
        <v>30020</v>
      </c>
      <c r="C13320">
        <v>4012</v>
      </c>
      <c r="D13320">
        <v>410</v>
      </c>
      <c r="E13320" s="124" t="s">
        <v>27809</v>
      </c>
      <c r="F13320" t="str">
        <f t="shared" si="290"/>
        <v>Wes WebsterAVEVA DRUG DELIVERY SYSTEMS, INC</v>
      </c>
      <c r="G13320" s="150" t="str">
        <f t="shared" si="289"/>
        <v>Wes Webster</v>
      </c>
      <c r="H13320" s="149" t="s">
        <v>1319</v>
      </c>
      <c r="I13320">
        <v>40007784</v>
      </c>
      <c r="K13320" t="s">
        <v>27869</v>
      </c>
      <c r="L13320" t="s">
        <v>27870</v>
      </c>
      <c r="M13320" t="s">
        <v>12735</v>
      </c>
      <c r="N13320">
        <v>33025</v>
      </c>
      <c r="Q13320" t="s">
        <v>12415</v>
      </c>
      <c r="R13320" t="s">
        <v>12416</v>
      </c>
      <c r="S13320" t="s">
        <v>27871</v>
      </c>
      <c r="U13320" t="s">
        <v>12418</v>
      </c>
      <c r="W13320">
        <v>11</v>
      </c>
      <c r="X13320">
        <v>1</v>
      </c>
      <c r="Y13320" t="s">
        <v>12419</v>
      </c>
      <c r="Z13320" t="s">
        <v>12420</v>
      </c>
      <c r="AA13320" t="s">
        <v>12429</v>
      </c>
      <c r="AB13320" t="s">
        <v>12422</v>
      </c>
      <c r="AC13320">
        <v>2</v>
      </c>
      <c r="AD13320" s="123">
        <v>42410</v>
      </c>
      <c r="AE13320" t="s">
        <v>12431</v>
      </c>
      <c r="AG13320">
        <v>40007784</v>
      </c>
      <c r="AL13320" t="s">
        <v>12422</v>
      </c>
      <c r="AN13320">
        <v>1001109701</v>
      </c>
      <c r="AO13320">
        <v>16</v>
      </c>
      <c r="AP13320" t="s">
        <v>12424</v>
      </c>
      <c r="AQ13320" t="s">
        <v>11408</v>
      </c>
      <c r="AR13320">
        <v>4100</v>
      </c>
      <c r="AT13320">
        <v>0</v>
      </c>
      <c r="AV13320" t="s">
        <v>27872</v>
      </c>
      <c r="AW13320">
        <v>116100</v>
      </c>
    </row>
    <row r="13321" spans="1:49" x14ac:dyDescent="0.25">
      <c r="A13321">
        <v>4100</v>
      </c>
      <c r="B13321">
        <v>30020</v>
      </c>
      <c r="C13321">
        <v>4012</v>
      </c>
      <c r="D13321">
        <v>410</v>
      </c>
      <c r="E13321" s="124" t="s">
        <v>27809</v>
      </c>
      <c r="F13321" t="str">
        <f t="shared" si="290"/>
        <v>Wes WebsterB &amp; D TECHNOLOGIES</v>
      </c>
      <c r="G13321" s="150" t="str">
        <f t="shared" si="289"/>
        <v>Wes Webster</v>
      </c>
      <c r="H13321" s="149" t="s">
        <v>1350</v>
      </c>
      <c r="I13321">
        <v>40007081</v>
      </c>
      <c r="J13321" t="s">
        <v>27873</v>
      </c>
      <c r="L13321" t="s">
        <v>20162</v>
      </c>
      <c r="M13321" t="s">
        <v>12692</v>
      </c>
      <c r="O13321">
        <v>4325</v>
      </c>
      <c r="P13321" t="s">
        <v>20163</v>
      </c>
      <c r="Q13321" t="s">
        <v>12415</v>
      </c>
      <c r="R13321" t="s">
        <v>12416</v>
      </c>
      <c r="S13321" t="s">
        <v>27874</v>
      </c>
      <c r="U13321" t="s">
        <v>12418</v>
      </c>
      <c r="W13321">
        <v>11</v>
      </c>
      <c r="X13321">
        <v>2</v>
      </c>
      <c r="Y13321" t="s">
        <v>12419</v>
      </c>
      <c r="Z13321" t="s">
        <v>12420</v>
      </c>
      <c r="AA13321" t="s">
        <v>12429</v>
      </c>
      <c r="AB13321" t="s">
        <v>12422</v>
      </c>
      <c r="AC13321">
        <v>2</v>
      </c>
      <c r="AD13321" s="123">
        <v>41404</v>
      </c>
      <c r="AE13321" t="s">
        <v>12431</v>
      </c>
      <c r="AG13321">
        <v>40007081</v>
      </c>
      <c r="AL13321" t="s">
        <v>12422</v>
      </c>
      <c r="AN13321">
        <v>1102107601</v>
      </c>
      <c r="AO13321">
        <v>16</v>
      </c>
      <c r="AP13321" t="s">
        <v>12424</v>
      </c>
      <c r="AQ13321" t="s">
        <v>11408</v>
      </c>
      <c r="AR13321">
        <v>4100</v>
      </c>
      <c r="AT13321">
        <v>0</v>
      </c>
      <c r="AV13321" t="s">
        <v>27875</v>
      </c>
      <c r="AW13321">
        <v>116100</v>
      </c>
    </row>
    <row r="13322" spans="1:49" x14ac:dyDescent="0.25">
      <c r="A13322">
        <v>4100</v>
      </c>
      <c r="B13322">
        <v>30020</v>
      </c>
      <c r="C13322">
        <v>4012</v>
      </c>
      <c r="D13322">
        <v>414</v>
      </c>
      <c r="E13322" s="124" t="s">
        <v>27809</v>
      </c>
      <c r="F13322" t="str">
        <f t="shared" si="290"/>
        <v>Wes WebsterB&amp;M INDUSTRIES, INC</v>
      </c>
      <c r="G13322" s="150" t="str">
        <f t="shared" si="289"/>
        <v>Wes Webster</v>
      </c>
      <c r="H13322" s="149" t="s">
        <v>1354</v>
      </c>
      <c r="I13322">
        <v>40008827</v>
      </c>
      <c r="K13322" t="s">
        <v>27876</v>
      </c>
      <c r="L13322" t="s">
        <v>27877</v>
      </c>
      <c r="M13322" t="s">
        <v>12735</v>
      </c>
      <c r="N13322">
        <v>33563</v>
      </c>
      <c r="Q13322" t="s">
        <v>12415</v>
      </c>
      <c r="R13322" t="s">
        <v>12416</v>
      </c>
      <c r="S13322" t="s">
        <v>27878</v>
      </c>
      <c r="U13322" t="s">
        <v>12418</v>
      </c>
      <c r="W13322">
        <v>11</v>
      </c>
      <c r="X13322">
        <v>0</v>
      </c>
      <c r="Y13322" t="s">
        <v>12419</v>
      </c>
      <c r="Z13322" t="s">
        <v>12420</v>
      </c>
      <c r="AA13322" t="s">
        <v>12485</v>
      </c>
      <c r="AB13322" t="s">
        <v>12430</v>
      </c>
      <c r="AC13322">
        <v>2</v>
      </c>
      <c r="AD13322" s="123">
        <v>43911</v>
      </c>
      <c r="AE13322" t="s">
        <v>12486</v>
      </c>
      <c r="AG13322">
        <v>40008827</v>
      </c>
      <c r="AL13322" t="s">
        <v>12430</v>
      </c>
      <c r="AN13322">
        <v>1005713001</v>
      </c>
      <c r="AO13322">
        <v>16</v>
      </c>
      <c r="AP13322" t="s">
        <v>12424</v>
      </c>
      <c r="AQ13322" t="s">
        <v>11408</v>
      </c>
      <c r="AR13322">
        <v>4100</v>
      </c>
      <c r="AT13322">
        <v>0</v>
      </c>
      <c r="AV13322" t="s">
        <v>27879</v>
      </c>
      <c r="AW13322">
        <v>116100</v>
      </c>
    </row>
    <row r="13323" spans="1:49" x14ac:dyDescent="0.25">
      <c r="A13323">
        <v>4100</v>
      </c>
      <c r="B13323">
        <v>30020</v>
      </c>
      <c r="C13323">
        <v>4012</v>
      </c>
      <c r="D13323">
        <v>410</v>
      </c>
      <c r="E13323" s="124" t="s">
        <v>27809</v>
      </c>
      <c r="F13323" t="str">
        <f t="shared" si="290"/>
        <v>Wes WebsterB.I. BETNA INTERNATIONAL</v>
      </c>
      <c r="G13323" s="150" t="str">
        <f t="shared" si="289"/>
        <v>Wes Webster</v>
      </c>
      <c r="H13323" s="149" t="s">
        <v>1358</v>
      </c>
      <c r="I13323">
        <v>40007847</v>
      </c>
      <c r="K13323" t="s">
        <v>27880</v>
      </c>
      <c r="L13323" t="s">
        <v>14008</v>
      </c>
      <c r="M13323" t="s">
        <v>12735</v>
      </c>
      <c r="N13323">
        <v>33122</v>
      </c>
      <c r="Q13323" t="s">
        <v>12415</v>
      </c>
      <c r="R13323" t="s">
        <v>12416</v>
      </c>
      <c r="S13323" t="s">
        <v>27881</v>
      </c>
      <c r="U13323" t="s">
        <v>12418</v>
      </c>
      <c r="W13323">
        <v>11</v>
      </c>
      <c r="X13323">
        <v>2</v>
      </c>
      <c r="Y13323" t="s">
        <v>12472</v>
      </c>
      <c r="Z13323" t="s">
        <v>12420</v>
      </c>
      <c r="AA13323" t="s">
        <v>12429</v>
      </c>
      <c r="AB13323" t="s">
        <v>12430</v>
      </c>
      <c r="AC13323">
        <v>2</v>
      </c>
      <c r="AD13323" s="123">
        <v>42506</v>
      </c>
      <c r="AE13323" t="s">
        <v>12431</v>
      </c>
      <c r="AG13323">
        <v>40007847</v>
      </c>
      <c r="AL13323" t="s">
        <v>12430</v>
      </c>
      <c r="AN13323">
        <v>1002509201</v>
      </c>
      <c r="AO13323">
        <v>16</v>
      </c>
      <c r="AP13323" t="s">
        <v>12424</v>
      </c>
      <c r="AQ13323" t="s">
        <v>11408</v>
      </c>
      <c r="AR13323">
        <v>4100</v>
      </c>
      <c r="AT13323">
        <v>0</v>
      </c>
      <c r="AV13323" t="s">
        <v>27882</v>
      </c>
      <c r="AW13323">
        <v>116100</v>
      </c>
    </row>
    <row r="13324" spans="1:49" x14ac:dyDescent="0.25">
      <c r="A13324">
        <v>4100</v>
      </c>
      <c r="B13324">
        <v>30020</v>
      </c>
      <c r="C13324">
        <v>4012</v>
      </c>
      <c r="D13324">
        <v>410</v>
      </c>
      <c r="E13324" s="124" t="s">
        <v>27809</v>
      </c>
      <c r="F13324" t="str">
        <f t="shared" si="290"/>
        <v>Wes WebsterBALPACK, INC.</v>
      </c>
      <c r="G13324" s="150" t="str">
        <f t="shared" si="289"/>
        <v>Wes Webster</v>
      </c>
      <c r="H13324" s="149" t="s">
        <v>1390</v>
      </c>
      <c r="I13324">
        <v>40008522</v>
      </c>
      <c r="K13324" t="s">
        <v>27883</v>
      </c>
      <c r="L13324" t="s">
        <v>26984</v>
      </c>
      <c r="M13324" t="s">
        <v>12735</v>
      </c>
      <c r="N13324">
        <v>34233</v>
      </c>
      <c r="Q13324" t="s">
        <v>12415</v>
      </c>
      <c r="R13324" t="s">
        <v>12416</v>
      </c>
      <c r="S13324" t="s">
        <v>27884</v>
      </c>
      <c r="U13324" t="s">
        <v>12418</v>
      </c>
      <c r="W13324">
        <v>11</v>
      </c>
      <c r="X13324">
        <v>0</v>
      </c>
      <c r="Y13324" t="s">
        <v>12419</v>
      </c>
      <c r="Z13324" t="s">
        <v>12420</v>
      </c>
      <c r="AA13324" t="s">
        <v>12429</v>
      </c>
      <c r="AB13324" t="s">
        <v>12430</v>
      </c>
      <c r="AC13324">
        <v>2</v>
      </c>
      <c r="AD13324" s="123">
        <v>43412</v>
      </c>
      <c r="AE13324" t="s">
        <v>12431</v>
      </c>
      <c r="AG13324">
        <v>40008522</v>
      </c>
      <c r="AL13324" t="s">
        <v>12430</v>
      </c>
      <c r="AN13324">
        <v>1011514301</v>
      </c>
      <c r="AO13324">
        <v>16</v>
      </c>
      <c r="AP13324" t="s">
        <v>12424</v>
      </c>
      <c r="AQ13324" t="s">
        <v>11408</v>
      </c>
      <c r="AR13324">
        <v>4100</v>
      </c>
      <c r="AT13324">
        <v>0</v>
      </c>
      <c r="AV13324" t="s">
        <v>27885</v>
      </c>
      <c r="AW13324">
        <v>116100</v>
      </c>
    </row>
    <row r="13325" spans="1:49" x14ac:dyDescent="0.25">
      <c r="A13325">
        <v>4100</v>
      </c>
      <c r="B13325">
        <v>30020</v>
      </c>
      <c r="C13325">
        <v>4012</v>
      </c>
      <c r="D13325">
        <v>410</v>
      </c>
      <c r="E13325" s="124" t="s">
        <v>27809</v>
      </c>
      <c r="F13325" t="str">
        <f t="shared" si="290"/>
        <v>Wes WebsterBDI (039)</v>
      </c>
      <c r="G13325" s="150" t="str">
        <f t="shared" si="289"/>
        <v>Wes Webster</v>
      </c>
      <c r="H13325" s="149" t="s">
        <v>13471</v>
      </c>
      <c r="I13325">
        <v>40007610</v>
      </c>
      <c r="J13325" t="s">
        <v>14088</v>
      </c>
      <c r="L13325" t="s">
        <v>14089</v>
      </c>
      <c r="M13325" t="s">
        <v>12684</v>
      </c>
      <c r="N13325" t="s">
        <v>14090</v>
      </c>
      <c r="O13325">
        <v>5931</v>
      </c>
      <c r="Q13325" t="s">
        <v>12415</v>
      </c>
      <c r="R13325" t="s">
        <v>12416</v>
      </c>
      <c r="S13325" t="s">
        <v>27886</v>
      </c>
      <c r="U13325" t="s">
        <v>12418</v>
      </c>
      <c r="W13325">
        <v>11</v>
      </c>
      <c r="X13325">
        <v>2</v>
      </c>
      <c r="Y13325" t="s">
        <v>12472</v>
      </c>
      <c r="Z13325" t="s">
        <v>12420</v>
      </c>
      <c r="AA13325" t="s">
        <v>12485</v>
      </c>
      <c r="AB13325" t="s">
        <v>12422</v>
      </c>
      <c r="AC13325">
        <v>2</v>
      </c>
      <c r="AD13325" s="123">
        <v>42170</v>
      </c>
      <c r="AE13325" t="s">
        <v>12528</v>
      </c>
      <c r="AG13325">
        <v>40007610</v>
      </c>
      <c r="AL13325" t="s">
        <v>12422</v>
      </c>
      <c r="AN13325">
        <v>2312517901</v>
      </c>
      <c r="AO13325">
        <v>16</v>
      </c>
      <c r="AP13325" t="s">
        <v>12424</v>
      </c>
      <c r="AQ13325" t="s">
        <v>11408</v>
      </c>
      <c r="AR13325">
        <v>4100</v>
      </c>
      <c r="AT13325">
        <v>0</v>
      </c>
      <c r="AV13325" t="s">
        <v>1467</v>
      </c>
      <c r="AW13325">
        <v>116100</v>
      </c>
    </row>
    <row r="13326" spans="1:49" x14ac:dyDescent="0.25">
      <c r="A13326">
        <v>4100</v>
      </c>
      <c r="B13326">
        <v>30020</v>
      </c>
      <c r="C13326">
        <v>4012</v>
      </c>
      <c r="D13326">
        <v>410</v>
      </c>
      <c r="E13326" s="124" t="s">
        <v>27809</v>
      </c>
      <c r="F13326" t="str">
        <f t="shared" si="290"/>
        <v>Wes WebsterBDI (35)</v>
      </c>
      <c r="G13326" s="150" t="str">
        <f t="shared" si="289"/>
        <v>Wes Webster</v>
      </c>
      <c r="H13326" s="149" t="s">
        <v>13473</v>
      </c>
      <c r="I13326">
        <v>40005087</v>
      </c>
      <c r="J13326" t="s">
        <v>14088</v>
      </c>
      <c r="L13326" t="s">
        <v>14089</v>
      </c>
      <c r="M13326" t="s">
        <v>12684</v>
      </c>
      <c r="N13326" t="s">
        <v>14090</v>
      </c>
      <c r="O13326">
        <v>5931</v>
      </c>
      <c r="Q13326" t="s">
        <v>12415</v>
      </c>
      <c r="R13326" t="s">
        <v>12416</v>
      </c>
      <c r="S13326" t="s">
        <v>27887</v>
      </c>
      <c r="U13326" t="s">
        <v>12418</v>
      </c>
      <c r="W13326">
        <v>11</v>
      </c>
      <c r="X13326">
        <v>2</v>
      </c>
      <c r="Y13326" t="s">
        <v>12472</v>
      </c>
      <c r="Z13326" t="s">
        <v>12420</v>
      </c>
      <c r="AA13326" t="s">
        <v>12429</v>
      </c>
      <c r="AB13326" t="s">
        <v>12422</v>
      </c>
      <c r="AC13326">
        <v>2</v>
      </c>
      <c r="AD13326" s="123">
        <v>39234</v>
      </c>
      <c r="AE13326" t="s">
        <v>12538</v>
      </c>
      <c r="AG13326">
        <v>40005087</v>
      </c>
      <c r="AL13326" t="s">
        <v>12422</v>
      </c>
      <c r="AN13326">
        <v>2312517901</v>
      </c>
      <c r="AO13326">
        <v>16</v>
      </c>
      <c r="AP13326" t="s">
        <v>12424</v>
      </c>
      <c r="AQ13326" t="s">
        <v>11408</v>
      </c>
      <c r="AR13326">
        <v>4100</v>
      </c>
      <c r="AT13326">
        <v>0</v>
      </c>
      <c r="AV13326" t="s">
        <v>1467</v>
      </c>
      <c r="AW13326">
        <v>116100</v>
      </c>
    </row>
    <row r="13327" spans="1:49" x14ac:dyDescent="0.25">
      <c r="A13327">
        <v>4100</v>
      </c>
      <c r="B13327">
        <v>30020</v>
      </c>
      <c r="C13327">
        <v>4012</v>
      </c>
      <c r="D13327">
        <v>410</v>
      </c>
      <c r="E13327" s="124" t="s">
        <v>27809</v>
      </c>
      <c r="F13327" t="str">
        <f t="shared" si="290"/>
        <v>Wes WebsterBEAULIEU GROUP LLC</v>
      </c>
      <c r="G13327" s="150" t="str">
        <f t="shared" si="289"/>
        <v>Wes Webster</v>
      </c>
      <c r="H13327" s="149" t="s">
        <v>1563</v>
      </c>
      <c r="I13327">
        <v>40002866</v>
      </c>
      <c r="J13327" t="s">
        <v>27888</v>
      </c>
      <c r="K13327" t="s">
        <v>27889</v>
      </c>
      <c r="L13327" t="s">
        <v>14479</v>
      </c>
      <c r="M13327" t="s">
        <v>12692</v>
      </c>
      <c r="N13327" t="s">
        <v>27890</v>
      </c>
      <c r="O13327">
        <v>1248</v>
      </c>
      <c r="Q13327" t="s">
        <v>12415</v>
      </c>
      <c r="R13327" t="s">
        <v>12416</v>
      </c>
      <c r="S13327" t="s">
        <v>27891</v>
      </c>
      <c r="U13327" t="s">
        <v>12418</v>
      </c>
      <c r="W13327">
        <v>11</v>
      </c>
      <c r="X13327">
        <v>1</v>
      </c>
      <c r="Y13327" t="s">
        <v>12419</v>
      </c>
      <c r="Z13327" t="s">
        <v>12420</v>
      </c>
      <c r="AA13327" t="s">
        <v>12421</v>
      </c>
      <c r="AB13327" t="s">
        <v>14028</v>
      </c>
      <c r="AC13327">
        <v>2</v>
      </c>
      <c r="AD13327" s="123">
        <v>39111</v>
      </c>
      <c r="AE13327" t="s">
        <v>12423</v>
      </c>
      <c r="AG13327">
        <v>40002866</v>
      </c>
      <c r="AL13327" t="s">
        <v>14028</v>
      </c>
      <c r="AN13327">
        <v>1131303601</v>
      </c>
      <c r="AO13327">
        <v>16</v>
      </c>
      <c r="AP13327" t="s">
        <v>12424</v>
      </c>
      <c r="AQ13327" t="s">
        <v>11408</v>
      </c>
      <c r="AR13327">
        <v>4100</v>
      </c>
      <c r="AT13327">
        <v>2005</v>
      </c>
      <c r="AV13327" t="s">
        <v>27892</v>
      </c>
      <c r="AW13327">
        <v>116100</v>
      </c>
    </row>
    <row r="13328" spans="1:49" x14ac:dyDescent="0.25">
      <c r="A13328">
        <v>4100</v>
      </c>
      <c r="B13328">
        <v>30020</v>
      </c>
      <c r="C13328">
        <v>4012</v>
      </c>
      <c r="D13328">
        <v>415</v>
      </c>
      <c r="E13328" s="124" t="s">
        <v>27809</v>
      </c>
      <c r="F13328" t="str">
        <f t="shared" si="290"/>
        <v>Wes WebsterBELT POWER LLC - LAKELAND</v>
      </c>
      <c r="G13328" s="150" t="str">
        <f t="shared" si="289"/>
        <v>Wes Webster</v>
      </c>
      <c r="H13328" s="149" t="s">
        <v>1595</v>
      </c>
      <c r="I13328">
        <v>40006613</v>
      </c>
      <c r="K13328" t="s">
        <v>27893</v>
      </c>
      <c r="L13328" t="s">
        <v>14093</v>
      </c>
      <c r="M13328" t="s">
        <v>12692</v>
      </c>
      <c r="N13328">
        <v>30066</v>
      </c>
      <c r="Q13328" t="s">
        <v>12415</v>
      </c>
      <c r="R13328" t="s">
        <v>12416</v>
      </c>
      <c r="S13328" t="s">
        <v>16077</v>
      </c>
      <c r="U13328" t="s">
        <v>12418</v>
      </c>
      <c r="W13328">
        <v>11</v>
      </c>
      <c r="X13328">
        <v>2</v>
      </c>
      <c r="Y13328" t="s">
        <v>12472</v>
      </c>
      <c r="Z13328" t="s">
        <v>12420</v>
      </c>
      <c r="AA13328" t="s">
        <v>12429</v>
      </c>
      <c r="AB13328" t="s">
        <v>12422</v>
      </c>
      <c r="AC13328">
        <v>2</v>
      </c>
      <c r="AD13328" s="123">
        <v>40737</v>
      </c>
      <c r="AE13328" t="s">
        <v>12431</v>
      </c>
      <c r="AG13328">
        <v>40006613</v>
      </c>
      <c r="AL13328" t="s">
        <v>12422</v>
      </c>
      <c r="AN13328">
        <v>1106707901</v>
      </c>
      <c r="AO13328">
        <v>16</v>
      </c>
      <c r="AP13328" t="s">
        <v>12424</v>
      </c>
      <c r="AQ13328" t="s">
        <v>11408</v>
      </c>
      <c r="AR13328">
        <v>4100</v>
      </c>
      <c r="AT13328">
        <v>0</v>
      </c>
      <c r="AV13328" t="s">
        <v>1588</v>
      </c>
      <c r="AW13328">
        <v>116100</v>
      </c>
    </row>
    <row r="13329" spans="1:49" x14ac:dyDescent="0.25">
      <c r="A13329">
        <v>4100</v>
      </c>
      <c r="B13329">
        <v>30020</v>
      </c>
      <c r="C13329">
        <v>4012</v>
      </c>
      <c r="D13329">
        <v>410</v>
      </c>
      <c r="E13329" s="124" t="s">
        <v>27809</v>
      </c>
      <c r="F13329" t="str">
        <f t="shared" si="290"/>
        <v>Wes WebsterBELT POWER LLC - LOGISTICS</v>
      </c>
      <c r="G13329" s="150" t="str">
        <f t="shared" si="289"/>
        <v>Wes Webster</v>
      </c>
      <c r="H13329" s="149" t="s">
        <v>1597</v>
      </c>
      <c r="I13329">
        <v>40007498</v>
      </c>
      <c r="K13329" t="s">
        <v>14092</v>
      </c>
      <c r="L13329" t="s">
        <v>14093</v>
      </c>
      <c r="M13329" t="s">
        <v>12692</v>
      </c>
      <c r="N13329">
        <v>30066</v>
      </c>
      <c r="Q13329" t="s">
        <v>12415</v>
      </c>
      <c r="R13329" t="s">
        <v>12416</v>
      </c>
      <c r="S13329" t="s">
        <v>16077</v>
      </c>
      <c r="U13329" t="s">
        <v>12418</v>
      </c>
      <c r="W13329">
        <v>11</v>
      </c>
      <c r="X13329">
        <v>2</v>
      </c>
      <c r="Y13329" t="s">
        <v>12419</v>
      </c>
      <c r="Z13329" t="s">
        <v>12420</v>
      </c>
      <c r="AA13329" t="s">
        <v>12429</v>
      </c>
      <c r="AB13329" t="s">
        <v>12422</v>
      </c>
      <c r="AC13329">
        <v>2</v>
      </c>
      <c r="AD13329" s="123">
        <v>42034</v>
      </c>
      <c r="AE13329" t="s">
        <v>12431</v>
      </c>
      <c r="AG13329">
        <v>40007498</v>
      </c>
      <c r="AL13329" t="s">
        <v>12422</v>
      </c>
      <c r="AN13329">
        <v>1106707901</v>
      </c>
      <c r="AO13329">
        <v>16</v>
      </c>
      <c r="AP13329" t="s">
        <v>12424</v>
      </c>
      <c r="AQ13329" t="s">
        <v>11408</v>
      </c>
      <c r="AR13329">
        <v>4100</v>
      </c>
      <c r="AT13329">
        <v>0</v>
      </c>
      <c r="AV13329" t="s">
        <v>1588</v>
      </c>
      <c r="AW13329">
        <v>116100</v>
      </c>
    </row>
    <row r="13330" spans="1:49" x14ac:dyDescent="0.25">
      <c r="A13330">
        <v>4100</v>
      </c>
      <c r="B13330">
        <v>30020</v>
      </c>
      <c r="C13330">
        <v>4012</v>
      </c>
      <c r="D13330">
        <v>410</v>
      </c>
      <c r="E13330" s="124" t="s">
        <v>27809</v>
      </c>
      <c r="F13330" t="str">
        <f t="shared" si="290"/>
        <v>Wes WebsterBELT POWER MARIETTA - LM</v>
      </c>
      <c r="G13330" s="150" t="str">
        <f t="shared" si="289"/>
        <v>Wes Webster</v>
      </c>
      <c r="H13330" s="149" t="s">
        <v>13478</v>
      </c>
      <c r="I13330">
        <v>40008476</v>
      </c>
      <c r="K13330" t="s">
        <v>14092</v>
      </c>
      <c r="L13330" t="s">
        <v>14093</v>
      </c>
      <c r="M13330" t="s">
        <v>12692</v>
      </c>
      <c r="N13330">
        <v>30066</v>
      </c>
      <c r="Q13330" t="s">
        <v>12415</v>
      </c>
      <c r="R13330" t="s">
        <v>12416</v>
      </c>
      <c r="S13330" t="s">
        <v>24640</v>
      </c>
      <c r="U13330" t="s">
        <v>12418</v>
      </c>
      <c r="W13330">
        <v>11</v>
      </c>
      <c r="X13330">
        <v>2</v>
      </c>
      <c r="Y13330" t="s">
        <v>12472</v>
      </c>
      <c r="Z13330" t="s">
        <v>12420</v>
      </c>
      <c r="AA13330" t="s">
        <v>12429</v>
      </c>
      <c r="AB13330" t="s">
        <v>12422</v>
      </c>
      <c r="AC13330">
        <v>2</v>
      </c>
      <c r="AD13330" s="123">
        <v>43362</v>
      </c>
      <c r="AE13330" t="s">
        <v>12431</v>
      </c>
      <c r="AG13330">
        <v>40008476</v>
      </c>
      <c r="AL13330" t="s">
        <v>12422</v>
      </c>
      <c r="AN13330">
        <v>1106707901</v>
      </c>
      <c r="AO13330">
        <v>16</v>
      </c>
      <c r="AP13330" t="s">
        <v>12424</v>
      </c>
      <c r="AQ13330" t="s">
        <v>11408</v>
      </c>
      <c r="AR13330">
        <v>4100</v>
      </c>
      <c r="AT13330">
        <v>0</v>
      </c>
      <c r="AV13330" t="s">
        <v>1588</v>
      </c>
      <c r="AW13330">
        <v>116100</v>
      </c>
    </row>
    <row r="13331" spans="1:49" x14ac:dyDescent="0.25">
      <c r="A13331">
        <v>4100</v>
      </c>
      <c r="B13331">
        <v>30020</v>
      </c>
      <c r="C13331">
        <v>4012</v>
      </c>
      <c r="D13331">
        <v>410</v>
      </c>
      <c r="E13331" s="124" t="s">
        <v>27809</v>
      </c>
      <c r="F13331" t="str">
        <f t="shared" si="290"/>
        <v>Wes WebsterBENJAMIN &amp; ASSOCIATES LLC</v>
      </c>
      <c r="G13331" s="150" t="str">
        <f t="shared" si="289"/>
        <v>Wes Webster</v>
      </c>
      <c r="H13331" s="149" t="s">
        <v>1643</v>
      </c>
      <c r="I13331">
        <v>40005343</v>
      </c>
      <c r="K13331" t="s">
        <v>27894</v>
      </c>
      <c r="L13331" t="s">
        <v>15475</v>
      </c>
      <c r="M13331" t="s">
        <v>12735</v>
      </c>
      <c r="N13331">
        <v>33803</v>
      </c>
      <c r="Q13331" t="s">
        <v>12415</v>
      </c>
      <c r="R13331" t="s">
        <v>12416</v>
      </c>
      <c r="S13331" t="s">
        <v>27895</v>
      </c>
      <c r="U13331" t="s">
        <v>12418</v>
      </c>
      <c r="W13331">
        <v>11</v>
      </c>
      <c r="X13331">
        <v>1</v>
      </c>
      <c r="Y13331" t="s">
        <v>12419</v>
      </c>
      <c r="Z13331" t="s">
        <v>12420</v>
      </c>
      <c r="AA13331" t="s">
        <v>12429</v>
      </c>
      <c r="AB13331" t="s">
        <v>12422</v>
      </c>
      <c r="AC13331">
        <v>2</v>
      </c>
      <c r="AD13331" s="123">
        <v>39461</v>
      </c>
      <c r="AE13331" t="s">
        <v>12633</v>
      </c>
      <c r="AG13331">
        <v>40005343</v>
      </c>
      <c r="AL13331" t="s">
        <v>12422</v>
      </c>
      <c r="AN13331">
        <v>1010507601</v>
      </c>
      <c r="AO13331">
        <v>16</v>
      </c>
      <c r="AP13331" t="s">
        <v>12424</v>
      </c>
      <c r="AQ13331" t="s">
        <v>11408</v>
      </c>
      <c r="AR13331">
        <v>4100</v>
      </c>
      <c r="AT13331">
        <v>0</v>
      </c>
      <c r="AV13331" t="s">
        <v>27896</v>
      </c>
      <c r="AW13331">
        <v>116100</v>
      </c>
    </row>
    <row r="13332" spans="1:49" x14ac:dyDescent="0.25">
      <c r="A13332">
        <v>4100</v>
      </c>
      <c r="B13332">
        <v>30020</v>
      </c>
      <c r="C13332">
        <v>4012</v>
      </c>
      <c r="D13332">
        <v>410</v>
      </c>
      <c r="E13332" s="124" t="s">
        <v>27809</v>
      </c>
      <c r="F13332" t="str">
        <f t="shared" si="290"/>
        <v>Wes WebsterBERMUDEZ BISCUIT COMPANY LIMITED</v>
      </c>
      <c r="G13332" s="150" t="str">
        <f t="shared" si="289"/>
        <v>Wes Webster</v>
      </c>
      <c r="H13332" s="149" t="s">
        <v>1656</v>
      </c>
      <c r="I13332">
        <v>40007435</v>
      </c>
      <c r="K13332" t="s">
        <v>27897</v>
      </c>
      <c r="L13332" t="s">
        <v>27898</v>
      </c>
      <c r="N13332">
        <v>0</v>
      </c>
      <c r="Q13332" t="s">
        <v>27899</v>
      </c>
      <c r="R13332" t="s">
        <v>12416</v>
      </c>
      <c r="S13332" t="s">
        <v>27900</v>
      </c>
      <c r="U13332" t="s">
        <v>12418</v>
      </c>
      <c r="W13332">
        <v>11</v>
      </c>
      <c r="X13332">
        <v>1</v>
      </c>
      <c r="Y13332" t="s">
        <v>12472</v>
      </c>
      <c r="Z13332" t="s">
        <v>12420</v>
      </c>
      <c r="AA13332" t="s">
        <v>12429</v>
      </c>
      <c r="AB13332" t="s">
        <v>12478</v>
      </c>
      <c r="AC13332">
        <v>2</v>
      </c>
      <c r="AD13332" s="123">
        <v>41919</v>
      </c>
      <c r="AE13332" t="s">
        <v>12431</v>
      </c>
      <c r="AG13332">
        <v>40007435</v>
      </c>
      <c r="AL13332" t="s">
        <v>12478</v>
      </c>
      <c r="AO13332">
        <v>16</v>
      </c>
      <c r="AP13332" t="s">
        <v>12424</v>
      </c>
      <c r="AQ13332" t="s">
        <v>11408</v>
      </c>
      <c r="AR13332">
        <v>4100</v>
      </c>
      <c r="AT13332">
        <v>0</v>
      </c>
      <c r="AV13332" t="s">
        <v>27901</v>
      </c>
      <c r="AW13332">
        <v>116100</v>
      </c>
    </row>
    <row r="13333" spans="1:49" x14ac:dyDescent="0.25">
      <c r="A13333">
        <v>4100</v>
      </c>
      <c r="B13333">
        <v>30020</v>
      </c>
      <c r="C13333">
        <v>4012</v>
      </c>
      <c r="D13333">
        <v>410</v>
      </c>
      <c r="E13333" s="124" t="s">
        <v>27809</v>
      </c>
      <c r="F13333" t="str">
        <f t="shared" si="290"/>
        <v>Wes WebsterBMG CONVEYOR SERVICES</v>
      </c>
      <c r="G13333" s="150" t="str">
        <f t="shared" ref="G13333:G13396" si="291">RIGHT(E13333,LEN(E13333)-3)</f>
        <v>Wes Webster</v>
      </c>
      <c r="H13333" s="149" t="s">
        <v>1752</v>
      </c>
      <c r="I13333">
        <v>40007077</v>
      </c>
      <c r="K13333" t="s">
        <v>27902</v>
      </c>
      <c r="L13333" t="s">
        <v>15617</v>
      </c>
      <c r="M13333" t="s">
        <v>12735</v>
      </c>
      <c r="N13333">
        <v>33619</v>
      </c>
      <c r="Q13333" t="s">
        <v>12415</v>
      </c>
      <c r="R13333" t="s">
        <v>12416</v>
      </c>
      <c r="S13333" t="s">
        <v>27903</v>
      </c>
      <c r="U13333" t="s">
        <v>12418</v>
      </c>
      <c r="W13333">
        <v>11</v>
      </c>
      <c r="X13333">
        <v>0</v>
      </c>
      <c r="Y13333" t="s">
        <v>12419</v>
      </c>
      <c r="Z13333" t="s">
        <v>12420</v>
      </c>
      <c r="AA13333" t="s">
        <v>12429</v>
      </c>
      <c r="AB13333" t="s">
        <v>12422</v>
      </c>
      <c r="AC13333">
        <v>2</v>
      </c>
      <c r="AD13333" s="123">
        <v>41402</v>
      </c>
      <c r="AE13333" t="s">
        <v>12431</v>
      </c>
      <c r="AG13333">
        <v>40007077</v>
      </c>
      <c r="AL13333" t="s">
        <v>12422</v>
      </c>
      <c r="AN13333">
        <v>1005715701</v>
      </c>
      <c r="AO13333">
        <v>16</v>
      </c>
      <c r="AP13333" t="s">
        <v>12424</v>
      </c>
      <c r="AQ13333" t="s">
        <v>11408</v>
      </c>
      <c r="AR13333">
        <v>4100</v>
      </c>
      <c r="AT13333">
        <v>0</v>
      </c>
      <c r="AV13333" t="s">
        <v>27904</v>
      </c>
      <c r="AW13333">
        <v>116100</v>
      </c>
    </row>
    <row r="13334" spans="1:49" x14ac:dyDescent="0.25">
      <c r="A13334">
        <v>4100</v>
      </c>
      <c r="B13334">
        <v>30020</v>
      </c>
      <c r="C13334">
        <v>4012</v>
      </c>
      <c r="D13334">
        <v>410</v>
      </c>
      <c r="E13334" s="124" t="s">
        <v>27809</v>
      </c>
      <c r="F13334" t="str">
        <f t="shared" si="290"/>
        <v>Wes WebsterBOWMAN HOLLIS</v>
      </c>
      <c r="G13334" s="150" t="str">
        <f t="shared" si="291"/>
        <v>Wes Webster</v>
      </c>
      <c r="H13334" s="149" t="s">
        <v>1809</v>
      </c>
      <c r="I13334">
        <v>40002415</v>
      </c>
      <c r="K13334" t="s">
        <v>27905</v>
      </c>
      <c r="L13334" t="s">
        <v>14026</v>
      </c>
      <c r="M13334" t="s">
        <v>13169</v>
      </c>
      <c r="N13334" t="s">
        <v>27906</v>
      </c>
      <c r="Q13334" t="s">
        <v>12415</v>
      </c>
      <c r="R13334" t="s">
        <v>12416</v>
      </c>
      <c r="S13334" t="s">
        <v>24646</v>
      </c>
      <c r="U13334" t="s">
        <v>12418</v>
      </c>
      <c r="W13334">
        <v>11</v>
      </c>
      <c r="X13334">
        <v>2</v>
      </c>
      <c r="Y13334" t="s">
        <v>12472</v>
      </c>
      <c r="Z13334" t="s">
        <v>12420</v>
      </c>
      <c r="AA13334" t="s">
        <v>12421</v>
      </c>
      <c r="AB13334" t="s">
        <v>12473</v>
      </c>
      <c r="AC13334">
        <v>2</v>
      </c>
      <c r="AD13334" s="123">
        <v>39111</v>
      </c>
      <c r="AE13334" t="s">
        <v>12423</v>
      </c>
      <c r="AG13334">
        <v>40002415</v>
      </c>
      <c r="AL13334" t="s">
        <v>12473</v>
      </c>
      <c r="AN13334">
        <v>3411901701</v>
      </c>
      <c r="AO13334">
        <v>16</v>
      </c>
      <c r="AP13334" t="s">
        <v>12424</v>
      </c>
      <c r="AQ13334" t="s">
        <v>11408</v>
      </c>
      <c r="AR13334">
        <v>4100</v>
      </c>
      <c r="AT13334">
        <v>2005</v>
      </c>
      <c r="AV13334" t="s">
        <v>24647</v>
      </c>
      <c r="AW13334">
        <v>116100</v>
      </c>
    </row>
    <row r="13335" spans="1:49" x14ac:dyDescent="0.25">
      <c r="A13335">
        <v>4100</v>
      </c>
      <c r="B13335">
        <v>30020</v>
      </c>
      <c r="C13335">
        <v>4012</v>
      </c>
      <c r="D13335">
        <v>410</v>
      </c>
      <c r="E13335" s="124" t="s">
        <v>27809</v>
      </c>
      <c r="F13335" t="str">
        <f t="shared" si="290"/>
        <v>Wes WebsterC E INTERNATIONAL TRADING CORP</v>
      </c>
      <c r="G13335" s="150" t="str">
        <f t="shared" si="291"/>
        <v>Wes Webster</v>
      </c>
      <c r="H13335" s="149" t="s">
        <v>1950</v>
      </c>
      <c r="I13335">
        <v>40005788</v>
      </c>
      <c r="K13335" t="s">
        <v>27907</v>
      </c>
      <c r="L13335" t="s">
        <v>14008</v>
      </c>
      <c r="M13335" t="s">
        <v>12735</v>
      </c>
      <c r="N13335">
        <v>33186</v>
      </c>
      <c r="Q13335" t="s">
        <v>12415</v>
      </c>
      <c r="R13335" t="s">
        <v>12416</v>
      </c>
      <c r="S13335" t="s">
        <v>27908</v>
      </c>
      <c r="U13335" t="s">
        <v>12418</v>
      </c>
      <c r="W13335">
        <v>11</v>
      </c>
      <c r="X13335">
        <v>0</v>
      </c>
      <c r="Y13335" t="s">
        <v>12472</v>
      </c>
      <c r="Z13335" t="s">
        <v>12420</v>
      </c>
      <c r="AA13335" t="s">
        <v>12429</v>
      </c>
      <c r="AB13335" t="s">
        <v>12430</v>
      </c>
      <c r="AC13335">
        <v>2</v>
      </c>
      <c r="AD13335" s="123">
        <v>39969</v>
      </c>
      <c r="AE13335" t="s">
        <v>12431</v>
      </c>
      <c r="AG13335">
        <v>40005788</v>
      </c>
      <c r="AL13335" t="s">
        <v>12430</v>
      </c>
      <c r="AN13335">
        <v>1002509201</v>
      </c>
      <c r="AO13335">
        <v>16</v>
      </c>
      <c r="AP13335" t="s">
        <v>12424</v>
      </c>
      <c r="AQ13335" t="s">
        <v>11408</v>
      </c>
      <c r="AR13335">
        <v>4100</v>
      </c>
      <c r="AT13335">
        <v>0</v>
      </c>
      <c r="AV13335" t="s">
        <v>27909</v>
      </c>
      <c r="AW13335">
        <v>116100</v>
      </c>
    </row>
    <row r="13336" spans="1:49" x14ac:dyDescent="0.25">
      <c r="A13336">
        <v>4100</v>
      </c>
      <c r="B13336">
        <v>30020</v>
      </c>
      <c r="C13336">
        <v>4012</v>
      </c>
      <c r="D13336">
        <v>410</v>
      </c>
      <c r="E13336" s="124" t="s">
        <v>27809</v>
      </c>
      <c r="F13336" t="str">
        <f t="shared" si="290"/>
        <v>Wes WebsterCETCO</v>
      </c>
      <c r="G13336" s="150" t="str">
        <f t="shared" si="291"/>
        <v>Wes Webster</v>
      </c>
      <c r="H13336" s="149" t="s">
        <v>2210</v>
      </c>
      <c r="I13336">
        <v>40003176</v>
      </c>
      <c r="K13336" t="s">
        <v>27910</v>
      </c>
      <c r="L13336" t="s">
        <v>21125</v>
      </c>
      <c r="M13336" t="s">
        <v>12560</v>
      </c>
      <c r="N13336">
        <v>18017</v>
      </c>
      <c r="Q13336" t="s">
        <v>12415</v>
      </c>
      <c r="R13336" t="s">
        <v>12416</v>
      </c>
      <c r="S13336" t="s">
        <v>27911</v>
      </c>
      <c r="U13336" t="s">
        <v>12418</v>
      </c>
      <c r="W13336">
        <v>11</v>
      </c>
      <c r="X13336">
        <v>1</v>
      </c>
      <c r="Y13336" t="s">
        <v>12419</v>
      </c>
      <c r="Z13336" t="s">
        <v>12420</v>
      </c>
      <c r="AA13336" t="s">
        <v>12421</v>
      </c>
      <c r="AB13336" t="s">
        <v>12422</v>
      </c>
      <c r="AC13336">
        <v>2</v>
      </c>
      <c r="AD13336" s="123">
        <v>39111</v>
      </c>
      <c r="AE13336" t="s">
        <v>12423</v>
      </c>
      <c r="AG13336">
        <v>40003176</v>
      </c>
      <c r="AL13336" t="s">
        <v>12422</v>
      </c>
      <c r="AN13336">
        <v>3909503201</v>
      </c>
      <c r="AO13336">
        <v>16</v>
      </c>
      <c r="AP13336" t="s">
        <v>12424</v>
      </c>
      <c r="AQ13336" t="s">
        <v>11408</v>
      </c>
      <c r="AR13336">
        <v>4100</v>
      </c>
      <c r="AT13336">
        <v>2005</v>
      </c>
      <c r="AV13336" t="s">
        <v>2210</v>
      </c>
      <c r="AW13336">
        <v>116100</v>
      </c>
    </row>
    <row r="13337" spans="1:49" x14ac:dyDescent="0.25">
      <c r="A13337">
        <v>4100</v>
      </c>
      <c r="B13337">
        <v>30020</v>
      </c>
      <c r="C13337">
        <v>4012</v>
      </c>
      <c r="D13337">
        <v>410</v>
      </c>
      <c r="E13337" s="124" t="s">
        <v>27809</v>
      </c>
      <c r="F13337" t="str">
        <f t="shared" si="290"/>
        <v>Wes WebsterCHIPPEWA CHIEF PARTS, INC.</v>
      </c>
      <c r="G13337" s="150" t="str">
        <f t="shared" si="291"/>
        <v>Wes Webster</v>
      </c>
      <c r="H13337" s="149" t="s">
        <v>2255</v>
      </c>
      <c r="I13337">
        <v>40003642</v>
      </c>
      <c r="K13337" t="s">
        <v>27912</v>
      </c>
      <c r="L13337" t="s">
        <v>27913</v>
      </c>
      <c r="M13337" t="s">
        <v>12735</v>
      </c>
      <c r="N13337">
        <v>34957</v>
      </c>
      <c r="Q13337" t="s">
        <v>12415</v>
      </c>
      <c r="R13337" t="s">
        <v>12416</v>
      </c>
      <c r="S13337" t="s">
        <v>27914</v>
      </c>
      <c r="U13337" t="s">
        <v>12418</v>
      </c>
      <c r="W13337">
        <v>11</v>
      </c>
      <c r="X13337">
        <v>1</v>
      </c>
      <c r="Y13337" t="s">
        <v>12419</v>
      </c>
      <c r="Z13337" t="s">
        <v>12420</v>
      </c>
      <c r="AA13337" t="s">
        <v>12421</v>
      </c>
      <c r="AB13337" t="s">
        <v>12422</v>
      </c>
      <c r="AC13337">
        <v>2</v>
      </c>
      <c r="AD13337" s="123">
        <v>39111</v>
      </c>
      <c r="AE13337" t="s">
        <v>12423</v>
      </c>
      <c r="AG13337">
        <v>40003642</v>
      </c>
      <c r="AL13337" t="s">
        <v>12422</v>
      </c>
      <c r="AN13337">
        <v>1008535341</v>
      </c>
      <c r="AO13337">
        <v>16</v>
      </c>
      <c r="AP13337" t="s">
        <v>12424</v>
      </c>
      <c r="AQ13337" t="s">
        <v>11408</v>
      </c>
      <c r="AR13337">
        <v>4100</v>
      </c>
      <c r="AT13337">
        <v>0</v>
      </c>
      <c r="AV13337" t="s">
        <v>27915</v>
      </c>
      <c r="AW13337">
        <v>116100</v>
      </c>
    </row>
    <row r="13338" spans="1:49" x14ac:dyDescent="0.25">
      <c r="A13338">
        <v>4100</v>
      </c>
      <c r="B13338">
        <v>30020</v>
      </c>
      <c r="C13338">
        <v>4012</v>
      </c>
      <c r="D13338">
        <v>410</v>
      </c>
      <c r="E13338" s="124" t="s">
        <v>27809</v>
      </c>
      <c r="F13338" t="str">
        <f t="shared" si="290"/>
        <v>Wes WebsterCLEAR LAKE ENTERPRISES</v>
      </c>
      <c r="G13338" s="150" t="str">
        <f t="shared" si="291"/>
        <v>Wes Webster</v>
      </c>
      <c r="H13338" s="149" t="s">
        <v>2312</v>
      </c>
      <c r="I13338">
        <v>40007355</v>
      </c>
      <c r="K13338" t="s">
        <v>27916</v>
      </c>
      <c r="L13338" t="s">
        <v>27917</v>
      </c>
      <c r="M13338" t="s">
        <v>12735</v>
      </c>
      <c r="N13338">
        <v>34668</v>
      </c>
      <c r="Q13338" t="s">
        <v>12415</v>
      </c>
      <c r="R13338" t="s">
        <v>12416</v>
      </c>
      <c r="S13338" t="s">
        <v>27918</v>
      </c>
      <c r="U13338" t="s">
        <v>12418</v>
      </c>
      <c r="W13338">
        <v>11</v>
      </c>
      <c r="X13338">
        <v>2</v>
      </c>
      <c r="Y13338" t="s">
        <v>12472</v>
      </c>
      <c r="Z13338" t="s">
        <v>12420</v>
      </c>
      <c r="AA13338" t="s">
        <v>12429</v>
      </c>
      <c r="AB13338" t="s">
        <v>12430</v>
      </c>
      <c r="AC13338">
        <v>2</v>
      </c>
      <c r="AD13338" s="123">
        <v>41780</v>
      </c>
      <c r="AE13338" t="s">
        <v>12431</v>
      </c>
      <c r="AG13338">
        <v>40007355</v>
      </c>
      <c r="AL13338" t="s">
        <v>12430</v>
      </c>
      <c r="AN13338">
        <v>1010136321</v>
      </c>
      <c r="AO13338">
        <v>16</v>
      </c>
      <c r="AP13338" t="s">
        <v>12424</v>
      </c>
      <c r="AQ13338" t="s">
        <v>11408</v>
      </c>
      <c r="AR13338">
        <v>4100</v>
      </c>
      <c r="AT13338">
        <v>0</v>
      </c>
      <c r="AV13338" t="s">
        <v>16016</v>
      </c>
      <c r="AW13338">
        <v>116100</v>
      </c>
    </row>
    <row r="13339" spans="1:49" x14ac:dyDescent="0.25">
      <c r="A13339">
        <v>4100</v>
      </c>
      <c r="B13339">
        <v>30020</v>
      </c>
      <c r="C13339">
        <v>4012</v>
      </c>
      <c r="D13339">
        <v>410</v>
      </c>
      <c r="E13339" s="124" t="s">
        <v>27809</v>
      </c>
      <c r="F13339" t="str">
        <f t="shared" si="290"/>
        <v>Wes WebsterCLEVERTECH NORTH AMERICA</v>
      </c>
      <c r="G13339" s="150" t="str">
        <f t="shared" si="291"/>
        <v>Wes Webster</v>
      </c>
      <c r="H13339" s="149" t="s">
        <v>2315</v>
      </c>
      <c r="I13339">
        <v>40008583</v>
      </c>
      <c r="K13339" t="s">
        <v>27919</v>
      </c>
      <c r="L13339" t="s">
        <v>27920</v>
      </c>
      <c r="M13339" t="s">
        <v>12735</v>
      </c>
      <c r="N13339">
        <v>34134</v>
      </c>
      <c r="Q13339" t="s">
        <v>12415</v>
      </c>
      <c r="R13339" t="s">
        <v>12416</v>
      </c>
      <c r="S13339" t="s">
        <v>27921</v>
      </c>
      <c r="U13339" t="s">
        <v>12418</v>
      </c>
      <c r="W13339">
        <v>11</v>
      </c>
      <c r="X13339">
        <v>2</v>
      </c>
      <c r="Y13339" t="s">
        <v>12419</v>
      </c>
      <c r="Z13339" t="s">
        <v>12420</v>
      </c>
      <c r="AA13339" t="s">
        <v>12429</v>
      </c>
      <c r="AB13339" t="s">
        <v>12422</v>
      </c>
      <c r="AC13339">
        <v>2</v>
      </c>
      <c r="AD13339" s="123">
        <v>43517</v>
      </c>
      <c r="AE13339" t="s">
        <v>12431</v>
      </c>
      <c r="AG13339">
        <v>40008583</v>
      </c>
      <c r="AL13339" t="s">
        <v>12422</v>
      </c>
      <c r="AN13339">
        <v>1007134721</v>
      </c>
      <c r="AO13339">
        <v>16</v>
      </c>
      <c r="AP13339" t="s">
        <v>12424</v>
      </c>
      <c r="AQ13339" t="s">
        <v>11408</v>
      </c>
      <c r="AR13339">
        <v>4100</v>
      </c>
      <c r="AT13339">
        <v>0</v>
      </c>
      <c r="AV13339" t="s">
        <v>27922</v>
      </c>
      <c r="AW13339">
        <v>116100</v>
      </c>
    </row>
    <row r="13340" spans="1:49" x14ac:dyDescent="0.25">
      <c r="A13340">
        <v>4100</v>
      </c>
      <c r="B13340">
        <v>30020</v>
      </c>
      <c r="C13340">
        <v>4012</v>
      </c>
      <c r="D13340">
        <v>410</v>
      </c>
      <c r="E13340" s="124" t="s">
        <v>27809</v>
      </c>
      <c r="F13340" t="str">
        <f t="shared" si="290"/>
        <v>Wes WebsterCOCA COLA</v>
      </c>
      <c r="G13340" s="150" t="str">
        <f t="shared" si="291"/>
        <v>Wes Webster</v>
      </c>
      <c r="H13340" s="149" t="s">
        <v>2339</v>
      </c>
      <c r="I13340">
        <v>40007177</v>
      </c>
      <c r="K13340" t="s">
        <v>27923</v>
      </c>
      <c r="L13340" t="s">
        <v>12691</v>
      </c>
      <c r="M13340" t="s">
        <v>12692</v>
      </c>
      <c r="N13340">
        <v>30354</v>
      </c>
      <c r="Q13340" t="s">
        <v>12415</v>
      </c>
      <c r="R13340" t="s">
        <v>12416</v>
      </c>
      <c r="S13340" t="s">
        <v>27924</v>
      </c>
      <c r="U13340" t="s">
        <v>12418</v>
      </c>
      <c r="W13340">
        <v>11</v>
      </c>
      <c r="X13340">
        <v>0</v>
      </c>
      <c r="Y13340" t="s">
        <v>12419</v>
      </c>
      <c r="Z13340" t="s">
        <v>12420</v>
      </c>
      <c r="AA13340" t="s">
        <v>12429</v>
      </c>
      <c r="AB13340" t="s">
        <v>12430</v>
      </c>
      <c r="AC13340">
        <v>2</v>
      </c>
      <c r="AD13340" s="123">
        <v>41521</v>
      </c>
      <c r="AE13340" t="s">
        <v>12431</v>
      </c>
      <c r="AG13340">
        <v>40007177</v>
      </c>
      <c r="AL13340" t="s">
        <v>12430</v>
      </c>
      <c r="AN13340">
        <v>1112100801</v>
      </c>
      <c r="AO13340">
        <v>16</v>
      </c>
      <c r="AP13340" t="s">
        <v>12424</v>
      </c>
      <c r="AQ13340" t="s">
        <v>11408</v>
      </c>
      <c r="AR13340">
        <v>4100</v>
      </c>
      <c r="AT13340">
        <v>0</v>
      </c>
      <c r="AV13340" t="s">
        <v>2339</v>
      </c>
      <c r="AW13340">
        <v>116100</v>
      </c>
    </row>
    <row r="13341" spans="1:49" x14ac:dyDescent="0.25">
      <c r="A13341">
        <v>4100</v>
      </c>
      <c r="B13341">
        <v>30020</v>
      </c>
      <c r="C13341">
        <v>4012</v>
      </c>
      <c r="D13341">
        <v>410</v>
      </c>
      <c r="E13341" s="124" t="s">
        <v>27809</v>
      </c>
      <c r="F13341" t="str">
        <f t="shared" si="290"/>
        <v>Wes WebsterCOLUMBUS INDUSTRIAL</v>
      </c>
      <c r="G13341" s="150" t="str">
        <f t="shared" si="291"/>
        <v>Wes Webster</v>
      </c>
      <c r="H13341" s="149" t="s">
        <v>2381</v>
      </c>
      <c r="I13341">
        <v>40001421</v>
      </c>
      <c r="J13341" t="s">
        <v>27925</v>
      </c>
      <c r="K13341" t="s">
        <v>27926</v>
      </c>
      <c r="L13341" t="s">
        <v>16113</v>
      </c>
      <c r="M13341" t="s">
        <v>12692</v>
      </c>
      <c r="N13341" t="s">
        <v>27927</v>
      </c>
      <c r="Q13341" t="s">
        <v>12415</v>
      </c>
      <c r="R13341" t="s">
        <v>12416</v>
      </c>
      <c r="S13341" t="s">
        <v>27928</v>
      </c>
      <c r="U13341" t="s">
        <v>12418</v>
      </c>
      <c r="W13341">
        <v>11</v>
      </c>
      <c r="X13341">
        <v>2</v>
      </c>
      <c r="Y13341" t="s">
        <v>12419</v>
      </c>
      <c r="Z13341" t="s">
        <v>12420</v>
      </c>
      <c r="AA13341" t="s">
        <v>12421</v>
      </c>
      <c r="AB13341" t="s">
        <v>12422</v>
      </c>
      <c r="AC13341">
        <v>2</v>
      </c>
      <c r="AD13341" s="123">
        <v>39111</v>
      </c>
      <c r="AE13341" t="s">
        <v>12423</v>
      </c>
      <c r="AG13341">
        <v>40001421</v>
      </c>
      <c r="AL13341" t="s">
        <v>12422</v>
      </c>
      <c r="AN13341">
        <v>1121502801</v>
      </c>
      <c r="AO13341">
        <v>16</v>
      </c>
      <c r="AP13341" t="s">
        <v>12424</v>
      </c>
      <c r="AQ13341" t="s">
        <v>11408</v>
      </c>
      <c r="AR13341">
        <v>4100</v>
      </c>
      <c r="AT13341">
        <v>2005</v>
      </c>
      <c r="AV13341" t="s">
        <v>27929</v>
      </c>
      <c r="AW13341">
        <v>116100</v>
      </c>
    </row>
    <row r="13342" spans="1:49" x14ac:dyDescent="0.25">
      <c r="A13342">
        <v>4100</v>
      </c>
      <c r="B13342">
        <v>30020</v>
      </c>
      <c r="C13342">
        <v>4012</v>
      </c>
      <c r="D13342">
        <v>410</v>
      </c>
      <c r="E13342" s="124" t="s">
        <v>27809</v>
      </c>
      <c r="F13342" t="str">
        <f t="shared" si="290"/>
        <v>Wes WebsterCONTINENTAL BUILDING PRODUCTS</v>
      </c>
      <c r="G13342" s="150" t="str">
        <f t="shared" si="291"/>
        <v>Wes Webster</v>
      </c>
      <c r="H13342" s="149" t="s">
        <v>13512</v>
      </c>
      <c r="I13342">
        <v>40007468</v>
      </c>
      <c r="J13342" t="s">
        <v>13412</v>
      </c>
      <c r="K13342" t="s">
        <v>27930</v>
      </c>
      <c r="L13342" t="s">
        <v>27931</v>
      </c>
      <c r="M13342" t="s">
        <v>16547</v>
      </c>
      <c r="N13342">
        <v>20170</v>
      </c>
      <c r="Q13342" t="s">
        <v>12415</v>
      </c>
      <c r="R13342" t="s">
        <v>12416</v>
      </c>
      <c r="S13342" t="s">
        <v>27932</v>
      </c>
      <c r="U13342" t="s">
        <v>12418</v>
      </c>
      <c r="W13342">
        <v>11</v>
      </c>
      <c r="X13342">
        <v>1</v>
      </c>
      <c r="Y13342" t="s">
        <v>12419</v>
      </c>
      <c r="Z13342" t="s">
        <v>12420</v>
      </c>
      <c r="AA13342" t="s">
        <v>12429</v>
      </c>
      <c r="AB13342" t="s">
        <v>12757</v>
      </c>
      <c r="AC13342">
        <v>2</v>
      </c>
      <c r="AD13342" s="123">
        <v>41983</v>
      </c>
      <c r="AE13342" t="s">
        <v>12431</v>
      </c>
      <c r="AG13342">
        <v>40007468</v>
      </c>
      <c r="AL13342" t="s">
        <v>12757</v>
      </c>
      <c r="AN13342">
        <v>4705908701</v>
      </c>
      <c r="AO13342">
        <v>16</v>
      </c>
      <c r="AP13342" t="s">
        <v>12424</v>
      </c>
      <c r="AQ13342" t="s">
        <v>11408</v>
      </c>
      <c r="AR13342">
        <v>4100</v>
      </c>
      <c r="AT13342">
        <v>0</v>
      </c>
      <c r="AV13342" t="s">
        <v>18986</v>
      </c>
      <c r="AW13342">
        <v>116100</v>
      </c>
    </row>
    <row r="13343" spans="1:49" x14ac:dyDescent="0.25">
      <c r="A13343">
        <v>4100</v>
      </c>
      <c r="B13343">
        <v>30020</v>
      </c>
      <c r="C13343">
        <v>4012</v>
      </c>
      <c r="D13343">
        <v>410</v>
      </c>
      <c r="E13343" s="124" t="s">
        <v>27809</v>
      </c>
      <c r="F13343" t="str">
        <f t="shared" si="290"/>
        <v>Wes WebsterCONVEYORS &amp; DRIVES</v>
      </c>
      <c r="G13343" s="150" t="str">
        <f t="shared" si="291"/>
        <v>Wes Webster</v>
      </c>
      <c r="H13343" s="149" t="s">
        <v>2492</v>
      </c>
      <c r="I13343">
        <v>40002685</v>
      </c>
      <c r="K13343" t="s">
        <v>27933</v>
      </c>
      <c r="L13343" t="s">
        <v>12691</v>
      </c>
      <c r="M13343" t="s">
        <v>12692</v>
      </c>
      <c r="N13343" t="s">
        <v>27934</v>
      </c>
      <c r="Q13343" t="s">
        <v>12415</v>
      </c>
      <c r="R13343" t="s">
        <v>12416</v>
      </c>
      <c r="S13343" t="s">
        <v>27935</v>
      </c>
      <c r="U13343" t="s">
        <v>12418</v>
      </c>
      <c r="W13343">
        <v>11</v>
      </c>
      <c r="X13343">
        <v>2</v>
      </c>
      <c r="Y13343" t="s">
        <v>12419</v>
      </c>
      <c r="Z13343" t="s">
        <v>12420</v>
      </c>
      <c r="AA13343" t="s">
        <v>12421</v>
      </c>
      <c r="AB13343" t="s">
        <v>14028</v>
      </c>
      <c r="AC13343">
        <v>2</v>
      </c>
      <c r="AD13343" s="123">
        <v>39111</v>
      </c>
      <c r="AE13343" t="s">
        <v>12423</v>
      </c>
      <c r="AG13343">
        <v>40002685</v>
      </c>
      <c r="AL13343" t="s">
        <v>14028</v>
      </c>
      <c r="AN13343">
        <v>1112100801</v>
      </c>
      <c r="AO13343">
        <v>16</v>
      </c>
      <c r="AP13343" t="s">
        <v>12424</v>
      </c>
      <c r="AQ13343" t="s">
        <v>11408</v>
      </c>
      <c r="AR13343">
        <v>4100</v>
      </c>
      <c r="AT13343">
        <v>2005</v>
      </c>
      <c r="AV13343" t="s">
        <v>22105</v>
      </c>
      <c r="AW13343">
        <v>116100</v>
      </c>
    </row>
    <row r="13344" spans="1:49" x14ac:dyDescent="0.25">
      <c r="A13344">
        <v>4100</v>
      </c>
      <c r="B13344">
        <v>30020</v>
      </c>
      <c r="C13344">
        <v>4012</v>
      </c>
      <c r="D13344">
        <v>410</v>
      </c>
      <c r="E13344" s="124" t="s">
        <v>27809</v>
      </c>
      <c r="F13344" t="str">
        <f t="shared" si="290"/>
        <v>Wes WebsterCOUNTRY HOME BAKERY</v>
      </c>
      <c r="G13344" s="150" t="str">
        <f t="shared" si="291"/>
        <v>Wes Webster</v>
      </c>
      <c r="H13344" s="149" t="s">
        <v>2526</v>
      </c>
      <c r="I13344">
        <v>40006668</v>
      </c>
      <c r="K13344" t="s">
        <v>27936</v>
      </c>
      <c r="L13344" t="s">
        <v>12691</v>
      </c>
      <c r="M13344" t="s">
        <v>12692</v>
      </c>
      <c r="N13344">
        <v>30310</v>
      </c>
      <c r="Q13344" t="s">
        <v>12415</v>
      </c>
      <c r="R13344" t="s">
        <v>12416</v>
      </c>
      <c r="S13344" t="s">
        <v>27937</v>
      </c>
      <c r="U13344" t="s">
        <v>12418</v>
      </c>
      <c r="W13344">
        <v>11</v>
      </c>
      <c r="X13344">
        <v>1</v>
      </c>
      <c r="Y13344" t="s">
        <v>12419</v>
      </c>
      <c r="Z13344" t="s">
        <v>12420</v>
      </c>
      <c r="AA13344" t="s">
        <v>12429</v>
      </c>
      <c r="AB13344" t="s">
        <v>12422</v>
      </c>
      <c r="AC13344">
        <v>2</v>
      </c>
      <c r="AD13344" s="123">
        <v>40835</v>
      </c>
      <c r="AE13344" t="s">
        <v>12431</v>
      </c>
      <c r="AG13344">
        <v>40006668</v>
      </c>
      <c r="AL13344" t="s">
        <v>12422</v>
      </c>
      <c r="AN13344">
        <v>1112100801</v>
      </c>
      <c r="AO13344">
        <v>16</v>
      </c>
      <c r="AP13344" t="s">
        <v>12424</v>
      </c>
      <c r="AQ13344" t="s">
        <v>11408</v>
      </c>
      <c r="AR13344">
        <v>4100</v>
      </c>
      <c r="AS13344" t="s">
        <v>12491</v>
      </c>
      <c r="AT13344">
        <v>0</v>
      </c>
      <c r="AV13344" t="s">
        <v>27938</v>
      </c>
      <c r="AW13344">
        <v>116100</v>
      </c>
    </row>
    <row r="13345" spans="1:49" x14ac:dyDescent="0.25">
      <c r="A13345">
        <v>4100</v>
      </c>
      <c r="B13345">
        <v>30020</v>
      </c>
      <c r="C13345">
        <v>4012</v>
      </c>
      <c r="D13345">
        <v>410</v>
      </c>
      <c r="E13345" s="124" t="s">
        <v>27809</v>
      </c>
      <c r="F13345" t="str">
        <f t="shared" si="290"/>
        <v>Wes WebsterCUSANO'S ITALIAN BAKERY, INC.</v>
      </c>
      <c r="G13345" s="150" t="str">
        <f t="shared" si="291"/>
        <v>Wes Webster</v>
      </c>
      <c r="H13345" s="149" t="s">
        <v>2606</v>
      </c>
      <c r="I13345">
        <v>40008514</v>
      </c>
      <c r="K13345" t="s">
        <v>27939</v>
      </c>
      <c r="L13345" t="s">
        <v>27940</v>
      </c>
      <c r="M13345" t="s">
        <v>12735</v>
      </c>
      <c r="N13345">
        <v>33073</v>
      </c>
      <c r="Q13345" t="s">
        <v>12415</v>
      </c>
      <c r="R13345" t="s">
        <v>12416</v>
      </c>
      <c r="S13345" t="s">
        <v>27941</v>
      </c>
      <c r="U13345" t="s">
        <v>12418</v>
      </c>
      <c r="W13345">
        <v>11</v>
      </c>
      <c r="X13345">
        <v>1</v>
      </c>
      <c r="Y13345" t="s">
        <v>12419</v>
      </c>
      <c r="Z13345" t="s">
        <v>12420</v>
      </c>
      <c r="AA13345" t="s">
        <v>12429</v>
      </c>
      <c r="AB13345" t="s">
        <v>12422</v>
      </c>
      <c r="AC13345">
        <v>2</v>
      </c>
      <c r="AD13345" s="123">
        <v>43406</v>
      </c>
      <c r="AE13345" t="s">
        <v>12431</v>
      </c>
      <c r="AG13345">
        <v>40008514</v>
      </c>
      <c r="AL13345" t="s">
        <v>12422</v>
      </c>
      <c r="AN13345">
        <v>1001132671</v>
      </c>
      <c r="AO13345">
        <v>16</v>
      </c>
      <c r="AP13345" t="s">
        <v>12424</v>
      </c>
      <c r="AQ13345" t="s">
        <v>11408</v>
      </c>
      <c r="AR13345">
        <v>4100</v>
      </c>
      <c r="AT13345">
        <v>0</v>
      </c>
      <c r="AV13345" t="s">
        <v>27942</v>
      </c>
      <c r="AW13345">
        <v>116100</v>
      </c>
    </row>
    <row r="13346" spans="1:49" x14ac:dyDescent="0.25">
      <c r="A13346">
        <v>4100</v>
      </c>
      <c r="B13346">
        <v>30020</v>
      </c>
      <c r="C13346">
        <v>4012</v>
      </c>
      <c r="D13346">
        <v>410</v>
      </c>
      <c r="E13346" s="124" t="s">
        <v>27809</v>
      </c>
      <c r="F13346" t="str">
        <f t="shared" si="290"/>
        <v>Wes WebsterDAIKI CORPORATION</v>
      </c>
      <c r="G13346" s="150" t="str">
        <f t="shared" si="291"/>
        <v>Wes Webster</v>
      </c>
      <c r="H13346" s="149" t="s">
        <v>2691</v>
      </c>
      <c r="I13346">
        <v>40005361</v>
      </c>
      <c r="K13346" t="s">
        <v>27943</v>
      </c>
      <c r="L13346" t="s">
        <v>16294</v>
      </c>
      <c r="M13346" t="s">
        <v>12692</v>
      </c>
      <c r="N13346">
        <v>30103</v>
      </c>
      <c r="Q13346" t="s">
        <v>12415</v>
      </c>
      <c r="R13346" t="s">
        <v>12416</v>
      </c>
      <c r="S13346" t="s">
        <v>27944</v>
      </c>
      <c r="U13346" t="s">
        <v>12418</v>
      </c>
      <c r="W13346">
        <v>11</v>
      </c>
      <c r="X13346">
        <v>0</v>
      </c>
      <c r="Y13346" t="s">
        <v>12419</v>
      </c>
      <c r="Z13346" t="s">
        <v>12420</v>
      </c>
      <c r="AA13346" t="s">
        <v>12429</v>
      </c>
      <c r="AB13346" t="s">
        <v>12422</v>
      </c>
      <c r="AC13346">
        <v>2</v>
      </c>
      <c r="AD13346" s="123">
        <v>39478</v>
      </c>
      <c r="AE13346" t="s">
        <v>12633</v>
      </c>
      <c r="AG13346">
        <v>40005361</v>
      </c>
      <c r="AL13346" t="s">
        <v>12422</v>
      </c>
      <c r="AN13346">
        <v>1101518351</v>
      </c>
      <c r="AO13346">
        <v>16</v>
      </c>
      <c r="AP13346" t="s">
        <v>12424</v>
      </c>
      <c r="AQ13346" t="s">
        <v>11408</v>
      </c>
      <c r="AR13346">
        <v>4100</v>
      </c>
      <c r="AT13346">
        <v>0</v>
      </c>
      <c r="AV13346" t="s">
        <v>27945</v>
      </c>
      <c r="AW13346">
        <v>116100</v>
      </c>
    </row>
    <row r="13347" spans="1:49" x14ac:dyDescent="0.25">
      <c r="A13347">
        <v>4100</v>
      </c>
      <c r="B13347">
        <v>30020</v>
      </c>
      <c r="C13347">
        <v>4012</v>
      </c>
      <c r="D13347">
        <v>410</v>
      </c>
      <c r="E13347" s="124" t="s">
        <v>27809</v>
      </c>
      <c r="F13347" t="str">
        <f t="shared" si="290"/>
        <v>Wes WebsterDC EQUIPMENT INC</v>
      </c>
      <c r="G13347" s="150" t="str">
        <f t="shared" si="291"/>
        <v>Wes Webster</v>
      </c>
      <c r="H13347" s="149" t="s">
        <v>2750</v>
      </c>
      <c r="I13347">
        <v>40009031</v>
      </c>
      <c r="K13347" t="s">
        <v>27946</v>
      </c>
      <c r="L13347" t="s">
        <v>27947</v>
      </c>
      <c r="M13347" t="s">
        <v>12995</v>
      </c>
      <c r="N13347">
        <v>35974</v>
      </c>
      <c r="O13347">
        <v>184</v>
      </c>
      <c r="P13347">
        <v>35974</v>
      </c>
      <c r="Q13347" t="s">
        <v>12415</v>
      </c>
      <c r="R13347" t="s">
        <v>12416</v>
      </c>
      <c r="S13347" t="s">
        <v>27948</v>
      </c>
      <c r="U13347" t="s">
        <v>12418</v>
      </c>
      <c r="W13347">
        <v>11</v>
      </c>
      <c r="X13347">
        <v>0</v>
      </c>
      <c r="Y13347" t="s">
        <v>12419</v>
      </c>
      <c r="Z13347" t="s">
        <v>12420</v>
      </c>
      <c r="AA13347" t="s">
        <v>12485</v>
      </c>
      <c r="AB13347" t="s">
        <v>12422</v>
      </c>
      <c r="AC13347">
        <v>2</v>
      </c>
      <c r="AD13347" s="123">
        <v>44242</v>
      </c>
      <c r="AE13347" t="s">
        <v>12528</v>
      </c>
      <c r="AG13347">
        <v>40009031</v>
      </c>
      <c r="AL13347" t="s">
        <v>12422</v>
      </c>
      <c r="AN13347">
        <v>104926801</v>
      </c>
      <c r="AO13347">
        <v>16</v>
      </c>
      <c r="AP13347" t="s">
        <v>12424</v>
      </c>
      <c r="AQ13347" t="s">
        <v>11408</v>
      </c>
      <c r="AR13347">
        <v>4100</v>
      </c>
      <c r="AT13347">
        <v>0</v>
      </c>
      <c r="AV13347" t="s">
        <v>27949</v>
      </c>
      <c r="AW13347">
        <v>116100</v>
      </c>
    </row>
    <row r="13348" spans="1:49" x14ac:dyDescent="0.25">
      <c r="A13348">
        <v>4100</v>
      </c>
      <c r="B13348">
        <v>30020</v>
      </c>
      <c r="C13348">
        <v>4012</v>
      </c>
      <c r="D13348">
        <v>410</v>
      </c>
      <c r="E13348" s="124" t="s">
        <v>27809</v>
      </c>
      <c r="F13348" t="str">
        <f t="shared" si="290"/>
        <v>Wes WebsterDELTA AIRLINES INC., DEPT 587</v>
      </c>
      <c r="G13348" s="150" t="str">
        <f t="shared" si="291"/>
        <v>Wes Webster</v>
      </c>
      <c r="H13348" s="149" t="s">
        <v>13525</v>
      </c>
      <c r="I13348">
        <v>40000273</v>
      </c>
      <c r="J13348" t="s">
        <v>27950</v>
      </c>
      <c r="K13348" t="s">
        <v>27951</v>
      </c>
      <c r="L13348" t="s">
        <v>12691</v>
      </c>
      <c r="M13348" t="s">
        <v>12692</v>
      </c>
      <c r="N13348">
        <v>30320</v>
      </c>
      <c r="Q13348" t="s">
        <v>12415</v>
      </c>
      <c r="R13348" t="s">
        <v>12416</v>
      </c>
      <c r="S13348" t="s">
        <v>27952</v>
      </c>
      <c r="U13348" t="s">
        <v>12418</v>
      </c>
      <c r="W13348">
        <v>11</v>
      </c>
      <c r="X13348">
        <v>1</v>
      </c>
      <c r="Y13348" t="s">
        <v>13389</v>
      </c>
      <c r="Z13348" t="s">
        <v>12420</v>
      </c>
      <c r="AA13348" t="s">
        <v>12421</v>
      </c>
      <c r="AB13348" t="s">
        <v>12422</v>
      </c>
      <c r="AC13348">
        <v>2</v>
      </c>
      <c r="AD13348" s="123">
        <v>39111</v>
      </c>
      <c r="AE13348" t="s">
        <v>12423</v>
      </c>
      <c r="AG13348">
        <v>40000273</v>
      </c>
      <c r="AL13348" t="s">
        <v>12422</v>
      </c>
      <c r="AN13348">
        <v>1112100801</v>
      </c>
      <c r="AO13348">
        <v>16</v>
      </c>
      <c r="AP13348" t="s">
        <v>12424</v>
      </c>
      <c r="AQ13348" t="s">
        <v>11408</v>
      </c>
      <c r="AR13348">
        <v>4100</v>
      </c>
      <c r="AT13348">
        <v>0</v>
      </c>
      <c r="AV13348" t="s">
        <v>12694</v>
      </c>
      <c r="AW13348">
        <v>116100</v>
      </c>
    </row>
    <row r="13349" spans="1:49" x14ac:dyDescent="0.25">
      <c r="A13349">
        <v>4100</v>
      </c>
      <c r="B13349">
        <v>30020</v>
      </c>
      <c r="C13349">
        <v>4012</v>
      </c>
      <c r="D13349">
        <v>410</v>
      </c>
      <c r="E13349" s="124" t="s">
        <v>27809</v>
      </c>
      <c r="F13349" t="str">
        <f t="shared" si="290"/>
        <v>Wes WebsterDHP</v>
      </c>
      <c r="G13349" s="150" t="str">
        <f t="shared" si="291"/>
        <v>Wes Webster</v>
      </c>
      <c r="H13349" s="149" t="s">
        <v>2848</v>
      </c>
      <c r="I13349">
        <v>40002681</v>
      </c>
      <c r="K13349" t="s">
        <v>27953</v>
      </c>
      <c r="L13349" t="s">
        <v>24798</v>
      </c>
      <c r="M13349" t="s">
        <v>12735</v>
      </c>
      <c r="N13349" t="s">
        <v>27954</v>
      </c>
      <c r="Q13349" t="s">
        <v>12415</v>
      </c>
      <c r="R13349" t="s">
        <v>12416</v>
      </c>
      <c r="S13349">
        <v>8504650263</v>
      </c>
      <c r="U13349" t="s">
        <v>12418</v>
      </c>
      <c r="W13349">
        <v>11</v>
      </c>
      <c r="X13349">
        <v>0</v>
      </c>
      <c r="Y13349" t="s">
        <v>12419</v>
      </c>
      <c r="Z13349" t="s">
        <v>12420</v>
      </c>
      <c r="AA13349" t="s">
        <v>12421</v>
      </c>
      <c r="AB13349" t="s">
        <v>12422</v>
      </c>
      <c r="AC13349">
        <v>2</v>
      </c>
      <c r="AD13349" s="123">
        <v>39111</v>
      </c>
      <c r="AE13349" t="s">
        <v>12423</v>
      </c>
      <c r="AG13349">
        <v>40002681</v>
      </c>
      <c r="AL13349" t="s">
        <v>12422</v>
      </c>
      <c r="AN13349">
        <v>1003312601</v>
      </c>
      <c r="AO13349">
        <v>16</v>
      </c>
      <c r="AP13349" t="s">
        <v>12424</v>
      </c>
      <c r="AQ13349" t="s">
        <v>11408</v>
      </c>
      <c r="AR13349">
        <v>4100</v>
      </c>
      <c r="AT13349">
        <v>2005</v>
      </c>
      <c r="AV13349" t="s">
        <v>2848</v>
      </c>
      <c r="AW13349">
        <v>116100</v>
      </c>
    </row>
    <row r="13350" spans="1:49" x14ac:dyDescent="0.25">
      <c r="A13350">
        <v>4100</v>
      </c>
      <c r="B13350">
        <v>30020</v>
      </c>
      <c r="C13350">
        <v>4012</v>
      </c>
      <c r="D13350">
        <v>410</v>
      </c>
      <c r="E13350" s="124" t="s">
        <v>27809</v>
      </c>
      <c r="F13350" t="str">
        <f t="shared" si="290"/>
        <v>Wes WebsterDIEFFENBACHER CUSTOMER SUPPORT, LLC</v>
      </c>
      <c r="G13350" s="150" t="str">
        <f t="shared" si="291"/>
        <v>Wes Webster</v>
      </c>
      <c r="H13350" s="149" t="s">
        <v>2859</v>
      </c>
      <c r="I13350">
        <v>40008363</v>
      </c>
      <c r="K13350" t="s">
        <v>25884</v>
      </c>
      <c r="L13350" t="s">
        <v>13232</v>
      </c>
      <c r="M13350" t="s">
        <v>12692</v>
      </c>
      <c r="N13350">
        <v>30004</v>
      </c>
      <c r="Q13350" t="s">
        <v>12415</v>
      </c>
      <c r="R13350" t="s">
        <v>12416</v>
      </c>
      <c r="S13350" t="s">
        <v>25885</v>
      </c>
      <c r="U13350" t="s">
        <v>12418</v>
      </c>
      <c r="V13350">
        <v>108</v>
      </c>
      <c r="W13350">
        <v>11</v>
      </c>
      <c r="X13350">
        <v>2</v>
      </c>
      <c r="Y13350" t="s">
        <v>12472</v>
      </c>
      <c r="Z13350" t="s">
        <v>12420</v>
      </c>
      <c r="AA13350" t="s">
        <v>12429</v>
      </c>
      <c r="AB13350" t="s">
        <v>12422</v>
      </c>
      <c r="AC13350">
        <v>2</v>
      </c>
      <c r="AD13350" s="123">
        <v>43213</v>
      </c>
      <c r="AE13350" t="s">
        <v>12431</v>
      </c>
      <c r="AG13350">
        <v>40008363</v>
      </c>
      <c r="AL13350" t="s">
        <v>12422</v>
      </c>
      <c r="AN13350">
        <v>1112114701</v>
      </c>
      <c r="AO13350">
        <v>16</v>
      </c>
      <c r="AP13350" t="s">
        <v>12424</v>
      </c>
      <c r="AQ13350" t="s">
        <v>11408</v>
      </c>
      <c r="AR13350">
        <v>4100</v>
      </c>
      <c r="AT13350">
        <v>0</v>
      </c>
      <c r="AV13350" t="s">
        <v>25891</v>
      </c>
      <c r="AW13350">
        <v>116100</v>
      </c>
    </row>
    <row r="13351" spans="1:49" x14ac:dyDescent="0.25">
      <c r="A13351">
        <v>4100</v>
      </c>
      <c r="B13351">
        <v>30020</v>
      </c>
      <c r="C13351">
        <v>4012</v>
      </c>
      <c r="D13351">
        <v>410</v>
      </c>
      <c r="E13351" s="124" t="s">
        <v>27809</v>
      </c>
      <c r="F13351" t="str">
        <f t="shared" si="290"/>
        <v>Wes WebsterDIMAGO EXPORT IMPORT INC.</v>
      </c>
      <c r="G13351" s="150" t="str">
        <f t="shared" si="291"/>
        <v>Wes Webster</v>
      </c>
      <c r="H13351" s="149" t="s">
        <v>2875</v>
      </c>
      <c r="I13351">
        <v>40008048</v>
      </c>
      <c r="K13351" t="s">
        <v>27955</v>
      </c>
      <c r="L13351" t="s">
        <v>27956</v>
      </c>
      <c r="M13351" t="s">
        <v>12735</v>
      </c>
      <c r="N13351">
        <v>33331</v>
      </c>
      <c r="Q13351" t="s">
        <v>12415</v>
      </c>
      <c r="R13351" t="s">
        <v>12416</v>
      </c>
      <c r="S13351" t="s">
        <v>27957</v>
      </c>
      <c r="U13351" t="s">
        <v>12418</v>
      </c>
      <c r="W13351">
        <v>11</v>
      </c>
      <c r="X13351">
        <v>2</v>
      </c>
      <c r="Y13351" t="s">
        <v>12472</v>
      </c>
      <c r="Z13351" t="s">
        <v>12420</v>
      </c>
      <c r="AA13351" t="s">
        <v>12429</v>
      </c>
      <c r="AB13351" t="s">
        <v>12422</v>
      </c>
      <c r="AC13351">
        <v>2</v>
      </c>
      <c r="AD13351" s="123">
        <v>42768</v>
      </c>
      <c r="AE13351" t="s">
        <v>12431</v>
      </c>
      <c r="AG13351">
        <v>40008048</v>
      </c>
      <c r="AL13351" t="s">
        <v>12422</v>
      </c>
      <c r="AN13351">
        <v>1001100441</v>
      </c>
      <c r="AO13351">
        <v>16</v>
      </c>
      <c r="AP13351" t="s">
        <v>12424</v>
      </c>
      <c r="AQ13351" t="s">
        <v>11408</v>
      </c>
      <c r="AR13351">
        <v>4100</v>
      </c>
      <c r="AT13351">
        <v>0</v>
      </c>
      <c r="AV13351" t="s">
        <v>27958</v>
      </c>
      <c r="AW13351">
        <v>116100</v>
      </c>
    </row>
    <row r="13352" spans="1:49" x14ac:dyDescent="0.25">
      <c r="A13352">
        <v>4100</v>
      </c>
      <c r="B13352">
        <v>30020</v>
      </c>
      <c r="C13352">
        <v>4012</v>
      </c>
      <c r="D13352">
        <v>410</v>
      </c>
      <c r="E13352" s="124" t="s">
        <v>27809</v>
      </c>
      <c r="F13352" t="str">
        <f t="shared" si="290"/>
        <v>Wes WebsterDSI FORMS, INC.</v>
      </c>
      <c r="G13352" s="150" t="str">
        <f t="shared" si="291"/>
        <v>Wes Webster</v>
      </c>
      <c r="H13352" s="149" t="s">
        <v>3000</v>
      </c>
      <c r="I13352">
        <v>40007057</v>
      </c>
      <c r="K13352" t="s">
        <v>27959</v>
      </c>
      <c r="L13352" t="s">
        <v>27960</v>
      </c>
      <c r="M13352" t="s">
        <v>12735</v>
      </c>
      <c r="N13352">
        <v>32177</v>
      </c>
      <c r="Q13352" t="s">
        <v>12415</v>
      </c>
      <c r="R13352" t="s">
        <v>12416</v>
      </c>
      <c r="S13352" t="s">
        <v>27961</v>
      </c>
      <c r="U13352" t="s">
        <v>12418</v>
      </c>
      <c r="W13352">
        <v>11</v>
      </c>
      <c r="X13352">
        <v>1</v>
      </c>
      <c r="Y13352" t="s">
        <v>12419</v>
      </c>
      <c r="Z13352" t="s">
        <v>12420</v>
      </c>
      <c r="AA13352" t="s">
        <v>12429</v>
      </c>
      <c r="AB13352" t="s">
        <v>12430</v>
      </c>
      <c r="AC13352">
        <v>2</v>
      </c>
      <c r="AD13352" s="123">
        <v>41373</v>
      </c>
      <c r="AE13352" t="s">
        <v>12431</v>
      </c>
      <c r="AG13352">
        <v>40007057</v>
      </c>
      <c r="AL13352" t="s">
        <v>12430</v>
      </c>
      <c r="AN13352">
        <v>1010711901</v>
      </c>
      <c r="AO13352">
        <v>16</v>
      </c>
      <c r="AP13352" t="s">
        <v>12424</v>
      </c>
      <c r="AQ13352" t="s">
        <v>11408</v>
      </c>
      <c r="AR13352">
        <v>4100</v>
      </c>
      <c r="AT13352">
        <v>0</v>
      </c>
      <c r="AV13352" t="s">
        <v>27962</v>
      </c>
      <c r="AW13352">
        <v>116100</v>
      </c>
    </row>
    <row r="13353" spans="1:49" x14ac:dyDescent="0.25">
      <c r="A13353">
        <v>4100</v>
      </c>
      <c r="B13353">
        <v>30020</v>
      </c>
      <c r="C13353">
        <v>4012</v>
      </c>
      <c r="D13353">
        <v>410</v>
      </c>
      <c r="E13353" s="124" t="s">
        <v>27809</v>
      </c>
      <c r="F13353" t="str">
        <f t="shared" si="290"/>
        <v>Wes WebsterDURAND-WAYLAND, INC.</v>
      </c>
      <c r="G13353" s="150" t="str">
        <f t="shared" si="291"/>
        <v>Wes Webster</v>
      </c>
      <c r="H13353" s="149" t="s">
        <v>3024</v>
      </c>
      <c r="I13353">
        <v>40006746</v>
      </c>
      <c r="L13353" t="s">
        <v>27963</v>
      </c>
      <c r="M13353" t="s">
        <v>12692</v>
      </c>
      <c r="O13353">
        <v>1404</v>
      </c>
      <c r="P13353">
        <v>30241</v>
      </c>
      <c r="Q13353" t="s">
        <v>12415</v>
      </c>
      <c r="R13353" t="s">
        <v>12416</v>
      </c>
      <c r="S13353" t="s">
        <v>27964</v>
      </c>
      <c r="U13353" t="s">
        <v>12418</v>
      </c>
      <c r="W13353">
        <v>11</v>
      </c>
      <c r="X13353">
        <v>0</v>
      </c>
      <c r="Y13353" t="s">
        <v>12419</v>
      </c>
      <c r="Z13353" t="s">
        <v>12420</v>
      </c>
      <c r="AA13353" t="s">
        <v>12429</v>
      </c>
      <c r="AB13353" t="s">
        <v>12422</v>
      </c>
      <c r="AC13353">
        <v>2</v>
      </c>
      <c r="AD13353" s="123">
        <v>40945</v>
      </c>
      <c r="AE13353" t="s">
        <v>12431</v>
      </c>
      <c r="AG13353">
        <v>40006746</v>
      </c>
      <c r="AL13353" t="s">
        <v>12422</v>
      </c>
      <c r="AN13353">
        <v>1128507101</v>
      </c>
      <c r="AO13353">
        <v>16</v>
      </c>
      <c r="AP13353" t="s">
        <v>12424</v>
      </c>
      <c r="AQ13353" t="s">
        <v>11408</v>
      </c>
      <c r="AR13353">
        <v>4100</v>
      </c>
      <c r="AT13353">
        <v>0</v>
      </c>
      <c r="AV13353" t="s">
        <v>27965</v>
      </c>
      <c r="AW13353">
        <v>116100</v>
      </c>
    </row>
    <row r="13354" spans="1:49" x14ac:dyDescent="0.25">
      <c r="A13354">
        <v>4100</v>
      </c>
      <c r="B13354">
        <v>30020</v>
      </c>
      <c r="C13354">
        <v>4012</v>
      </c>
      <c r="D13354">
        <v>410</v>
      </c>
      <c r="E13354" s="124" t="s">
        <v>27809</v>
      </c>
      <c r="F13354" t="str">
        <f t="shared" si="290"/>
        <v>Wes WebsterDYNAMET INCORPORATED</v>
      </c>
      <c r="G13354" s="150" t="str">
        <f t="shared" si="291"/>
        <v>Wes Webster</v>
      </c>
      <c r="H13354" s="149" t="s">
        <v>3048</v>
      </c>
      <c r="I13354">
        <v>40003252</v>
      </c>
      <c r="K13354" t="s">
        <v>27966</v>
      </c>
      <c r="L13354" t="s">
        <v>12469</v>
      </c>
      <c r="M13354" t="s">
        <v>12560</v>
      </c>
      <c r="N13354">
        <v>15301</v>
      </c>
      <c r="Q13354" t="s">
        <v>12415</v>
      </c>
      <c r="R13354" t="s">
        <v>12416</v>
      </c>
      <c r="S13354" t="s">
        <v>27967</v>
      </c>
      <c r="U13354" t="s">
        <v>12418</v>
      </c>
      <c r="W13354">
        <v>11</v>
      </c>
      <c r="X13354">
        <v>1</v>
      </c>
      <c r="Y13354" t="s">
        <v>12419</v>
      </c>
      <c r="Z13354" t="s">
        <v>12420</v>
      </c>
      <c r="AA13354" t="s">
        <v>12421</v>
      </c>
      <c r="AB13354" t="s">
        <v>12422</v>
      </c>
      <c r="AC13354">
        <v>2</v>
      </c>
      <c r="AD13354" s="123">
        <v>39111</v>
      </c>
      <c r="AE13354" t="s">
        <v>12423</v>
      </c>
      <c r="AG13354">
        <v>40003252</v>
      </c>
      <c r="AL13354" t="s">
        <v>12422</v>
      </c>
      <c r="AN13354">
        <v>3912539801</v>
      </c>
      <c r="AO13354">
        <v>16</v>
      </c>
      <c r="AP13354" t="s">
        <v>12424</v>
      </c>
      <c r="AQ13354" t="s">
        <v>11408</v>
      </c>
      <c r="AR13354">
        <v>4100</v>
      </c>
      <c r="AT13354">
        <v>2005</v>
      </c>
      <c r="AV13354" t="s">
        <v>27968</v>
      </c>
      <c r="AW13354">
        <v>116100</v>
      </c>
    </row>
    <row r="13355" spans="1:49" x14ac:dyDescent="0.25">
      <c r="A13355">
        <v>4100</v>
      </c>
      <c r="B13355">
        <v>30020</v>
      </c>
      <c r="C13355">
        <v>4012</v>
      </c>
      <c r="D13355">
        <v>410</v>
      </c>
      <c r="E13355" s="124" t="s">
        <v>27809</v>
      </c>
      <c r="F13355" t="str">
        <f t="shared" si="290"/>
        <v>Wes WebsterDYNAMIC STORAGE SYSTEMS, INC</v>
      </c>
      <c r="G13355" s="150" t="str">
        <f t="shared" si="291"/>
        <v>Wes Webster</v>
      </c>
      <c r="H13355" s="149" t="s">
        <v>3052</v>
      </c>
      <c r="I13355">
        <v>40008181</v>
      </c>
      <c r="K13355" t="s">
        <v>27969</v>
      </c>
      <c r="L13355" t="s">
        <v>27970</v>
      </c>
      <c r="M13355" t="s">
        <v>12735</v>
      </c>
      <c r="N13355">
        <v>34604</v>
      </c>
      <c r="Q13355" t="s">
        <v>12415</v>
      </c>
      <c r="R13355" t="s">
        <v>12416</v>
      </c>
      <c r="S13355" t="s">
        <v>27971</v>
      </c>
      <c r="U13355" t="s">
        <v>12418</v>
      </c>
      <c r="W13355">
        <v>11</v>
      </c>
      <c r="X13355">
        <v>0</v>
      </c>
      <c r="Y13355" t="s">
        <v>12419</v>
      </c>
      <c r="Z13355" t="s">
        <v>12420</v>
      </c>
      <c r="AA13355" t="s">
        <v>12485</v>
      </c>
      <c r="AB13355" t="s">
        <v>12422</v>
      </c>
      <c r="AC13355">
        <v>2</v>
      </c>
      <c r="AD13355" s="123">
        <v>42936</v>
      </c>
      <c r="AE13355" t="s">
        <v>12528</v>
      </c>
      <c r="AG13355">
        <v>40008181</v>
      </c>
      <c r="AL13355" t="s">
        <v>12422</v>
      </c>
      <c r="AN13355">
        <v>1005301501</v>
      </c>
      <c r="AO13355">
        <v>16</v>
      </c>
      <c r="AP13355" t="s">
        <v>12424</v>
      </c>
      <c r="AQ13355" t="s">
        <v>11408</v>
      </c>
      <c r="AR13355">
        <v>4100</v>
      </c>
      <c r="AT13355">
        <v>0</v>
      </c>
      <c r="AV13355" t="s">
        <v>27972</v>
      </c>
      <c r="AW13355">
        <v>116100</v>
      </c>
    </row>
    <row r="13356" spans="1:49" x14ac:dyDescent="0.25">
      <c r="A13356">
        <v>4100</v>
      </c>
      <c r="B13356">
        <v>30020</v>
      </c>
      <c r="C13356">
        <v>4012</v>
      </c>
      <c r="D13356">
        <v>410</v>
      </c>
      <c r="E13356" s="124" t="s">
        <v>27809</v>
      </c>
      <c r="F13356" t="str">
        <f t="shared" si="290"/>
        <v>Wes WebsterEAGLE PRODUCT INSPECTION, LLC</v>
      </c>
      <c r="G13356" s="150" t="str">
        <f t="shared" si="291"/>
        <v>Wes Webster</v>
      </c>
      <c r="H13356" s="149" t="s">
        <v>3067</v>
      </c>
      <c r="I13356">
        <v>40004476</v>
      </c>
      <c r="J13356" t="s">
        <v>27973</v>
      </c>
      <c r="K13356" t="s">
        <v>27974</v>
      </c>
      <c r="L13356" t="s">
        <v>15617</v>
      </c>
      <c r="M13356" t="s">
        <v>12735</v>
      </c>
      <c r="N13356" t="s">
        <v>27975</v>
      </c>
      <c r="Q13356" t="s">
        <v>12415</v>
      </c>
      <c r="R13356" t="s">
        <v>12416</v>
      </c>
      <c r="S13356" t="s">
        <v>27976</v>
      </c>
      <c r="U13356" t="s">
        <v>12418</v>
      </c>
      <c r="W13356">
        <v>11</v>
      </c>
      <c r="X13356">
        <v>0</v>
      </c>
      <c r="Y13356" t="s">
        <v>12472</v>
      </c>
      <c r="Z13356" t="s">
        <v>12420</v>
      </c>
      <c r="AA13356" t="s">
        <v>12421</v>
      </c>
      <c r="AB13356" t="s">
        <v>12422</v>
      </c>
      <c r="AC13356">
        <v>2</v>
      </c>
      <c r="AD13356" s="123">
        <v>39111</v>
      </c>
      <c r="AE13356" t="s">
        <v>12423</v>
      </c>
      <c r="AG13356">
        <v>40004476</v>
      </c>
      <c r="AL13356" t="s">
        <v>12422</v>
      </c>
      <c r="AN13356">
        <v>1005700001</v>
      </c>
      <c r="AO13356">
        <v>16</v>
      </c>
      <c r="AP13356" t="s">
        <v>12424</v>
      </c>
      <c r="AQ13356" t="s">
        <v>11408</v>
      </c>
      <c r="AR13356">
        <v>4100</v>
      </c>
      <c r="AT13356">
        <v>2005</v>
      </c>
      <c r="AV13356" t="s">
        <v>27977</v>
      </c>
      <c r="AW13356">
        <v>116100</v>
      </c>
    </row>
    <row r="13357" spans="1:49" x14ac:dyDescent="0.25">
      <c r="A13357">
        <v>4100</v>
      </c>
      <c r="B13357">
        <v>30020</v>
      </c>
      <c r="C13357">
        <v>4012</v>
      </c>
      <c r="D13357">
        <v>410</v>
      </c>
      <c r="E13357" s="124" t="s">
        <v>27809</v>
      </c>
      <c r="F13357" t="str">
        <f t="shared" si="290"/>
        <v>Wes WebsterEASTMAN KODAK COMPANY</v>
      </c>
      <c r="G13357" s="150" t="str">
        <f t="shared" si="291"/>
        <v>Wes Webster</v>
      </c>
      <c r="H13357" s="149" t="s">
        <v>3095</v>
      </c>
      <c r="I13357">
        <v>40000260</v>
      </c>
      <c r="J13357" t="s">
        <v>14036</v>
      </c>
      <c r="L13357" t="s">
        <v>13312</v>
      </c>
      <c r="M13357" t="s">
        <v>12494</v>
      </c>
      <c r="O13357">
        <v>982137</v>
      </c>
      <c r="P13357" t="s">
        <v>27978</v>
      </c>
      <c r="Q13357" t="s">
        <v>12415</v>
      </c>
      <c r="R13357" t="s">
        <v>12416</v>
      </c>
      <c r="S13357" t="s">
        <v>27979</v>
      </c>
      <c r="U13357" t="s">
        <v>12418</v>
      </c>
      <c r="W13357">
        <v>11</v>
      </c>
      <c r="X13357">
        <v>1</v>
      </c>
      <c r="Y13357" t="s">
        <v>12472</v>
      </c>
      <c r="Z13357" t="s">
        <v>12420</v>
      </c>
      <c r="AA13357" t="s">
        <v>12421</v>
      </c>
      <c r="AB13357" t="s">
        <v>12473</v>
      </c>
      <c r="AC13357">
        <v>2</v>
      </c>
      <c r="AD13357" s="123">
        <v>39111</v>
      </c>
      <c r="AE13357" t="s">
        <v>12423</v>
      </c>
      <c r="AG13357">
        <v>40000260</v>
      </c>
      <c r="AL13357" t="s">
        <v>12473</v>
      </c>
      <c r="AN13357">
        <v>4414109801</v>
      </c>
      <c r="AO13357">
        <v>16</v>
      </c>
      <c r="AP13357" t="s">
        <v>12424</v>
      </c>
      <c r="AQ13357" t="s">
        <v>11408</v>
      </c>
      <c r="AR13357">
        <v>4100</v>
      </c>
      <c r="AT13357">
        <v>2005</v>
      </c>
      <c r="AV13357" t="s">
        <v>27980</v>
      </c>
      <c r="AW13357">
        <v>116100</v>
      </c>
    </row>
    <row r="13358" spans="1:49" x14ac:dyDescent="0.25">
      <c r="A13358">
        <v>4100</v>
      </c>
      <c r="B13358">
        <v>30020</v>
      </c>
      <c r="C13358">
        <v>4012</v>
      </c>
      <c r="D13358">
        <v>410</v>
      </c>
      <c r="E13358" s="124" t="s">
        <v>27809</v>
      </c>
      <c r="F13358" t="str">
        <f t="shared" si="290"/>
        <v>Wes WebsterEGO NORTH AMERICA, INC.</v>
      </c>
      <c r="G13358" s="150" t="str">
        <f t="shared" si="291"/>
        <v>Wes Webster</v>
      </c>
      <c r="H13358" s="149" t="s">
        <v>3131</v>
      </c>
      <c r="I13358">
        <v>40008610</v>
      </c>
      <c r="K13358" t="s">
        <v>27981</v>
      </c>
      <c r="L13358" t="s">
        <v>27982</v>
      </c>
      <c r="M13358" t="s">
        <v>12692</v>
      </c>
      <c r="N13358">
        <v>30271</v>
      </c>
      <c r="Q13358" t="s">
        <v>12415</v>
      </c>
      <c r="R13358" t="s">
        <v>12416</v>
      </c>
      <c r="S13358" t="s">
        <v>27983</v>
      </c>
      <c r="U13358" t="s">
        <v>12418</v>
      </c>
      <c r="W13358">
        <v>11</v>
      </c>
      <c r="X13358">
        <v>1</v>
      </c>
      <c r="Y13358" t="s">
        <v>12472</v>
      </c>
      <c r="Z13358" t="s">
        <v>12420</v>
      </c>
      <c r="AA13358" t="s">
        <v>12429</v>
      </c>
      <c r="AB13358" t="s">
        <v>12422</v>
      </c>
      <c r="AC13358">
        <v>2</v>
      </c>
      <c r="AD13358" s="123">
        <v>43556</v>
      </c>
      <c r="AE13358" t="s">
        <v>12431</v>
      </c>
      <c r="AG13358">
        <v>40008610</v>
      </c>
      <c r="AL13358" t="s">
        <v>12422</v>
      </c>
      <c r="AN13358">
        <v>1107708901</v>
      </c>
      <c r="AO13358">
        <v>16</v>
      </c>
      <c r="AP13358" t="s">
        <v>12424</v>
      </c>
      <c r="AQ13358" t="s">
        <v>11408</v>
      </c>
      <c r="AR13358">
        <v>4100</v>
      </c>
      <c r="AT13358">
        <v>0</v>
      </c>
      <c r="AV13358" t="s">
        <v>27984</v>
      </c>
      <c r="AW13358">
        <v>116100</v>
      </c>
    </row>
    <row r="13359" spans="1:49" x14ac:dyDescent="0.25">
      <c r="A13359">
        <v>4100</v>
      </c>
      <c r="B13359">
        <v>30020</v>
      </c>
      <c r="C13359">
        <v>4012</v>
      </c>
      <c r="D13359">
        <v>410</v>
      </c>
      <c r="E13359" s="124" t="s">
        <v>27809</v>
      </c>
      <c r="F13359" t="str">
        <f t="shared" si="290"/>
        <v>Wes WebsterELITE LINE SERVICES - COLLEGE PARK</v>
      </c>
      <c r="G13359" s="150" t="str">
        <f t="shared" si="291"/>
        <v>Wes Webster</v>
      </c>
      <c r="H13359" s="149" t="s">
        <v>13537</v>
      </c>
      <c r="I13359">
        <v>40003579</v>
      </c>
      <c r="K13359" t="s">
        <v>27985</v>
      </c>
      <c r="L13359" t="s">
        <v>27986</v>
      </c>
      <c r="M13359" t="s">
        <v>12692</v>
      </c>
      <c r="N13359">
        <v>30349</v>
      </c>
      <c r="Q13359" t="s">
        <v>12415</v>
      </c>
      <c r="R13359" t="s">
        <v>12416</v>
      </c>
      <c r="S13359" t="s">
        <v>27987</v>
      </c>
      <c r="U13359" t="s">
        <v>12418</v>
      </c>
      <c r="W13359">
        <v>11</v>
      </c>
      <c r="X13359">
        <v>0</v>
      </c>
      <c r="Y13359" t="s">
        <v>12419</v>
      </c>
      <c r="Z13359" t="s">
        <v>12420</v>
      </c>
      <c r="AA13359" t="s">
        <v>12421</v>
      </c>
      <c r="AB13359" t="s">
        <v>12422</v>
      </c>
      <c r="AC13359">
        <v>2</v>
      </c>
      <c r="AD13359" s="123">
        <v>39111</v>
      </c>
      <c r="AE13359" t="s">
        <v>12423</v>
      </c>
      <c r="AG13359">
        <v>40003579</v>
      </c>
      <c r="AL13359" t="s">
        <v>12422</v>
      </c>
      <c r="AN13359">
        <v>1112102701</v>
      </c>
      <c r="AO13359">
        <v>16</v>
      </c>
      <c r="AP13359" t="s">
        <v>12424</v>
      </c>
      <c r="AQ13359" t="s">
        <v>11408</v>
      </c>
      <c r="AR13359">
        <v>4100</v>
      </c>
      <c r="AT13359">
        <v>0</v>
      </c>
      <c r="AV13359" t="s">
        <v>14794</v>
      </c>
      <c r="AW13359">
        <v>116100</v>
      </c>
    </row>
    <row r="13360" spans="1:49" x14ac:dyDescent="0.25">
      <c r="A13360">
        <v>4100</v>
      </c>
      <c r="B13360">
        <v>30020</v>
      </c>
      <c r="C13360">
        <v>4012</v>
      </c>
      <c r="D13360">
        <v>410</v>
      </c>
      <c r="E13360" s="124" t="s">
        <v>27809</v>
      </c>
      <c r="F13360" t="str">
        <f t="shared" si="290"/>
        <v>Wes WebsterENGINEERED COMPONENTS,INC</v>
      </c>
      <c r="G13360" s="150" t="str">
        <f t="shared" si="291"/>
        <v>Wes Webster</v>
      </c>
      <c r="H13360" s="149" t="s">
        <v>13551</v>
      </c>
      <c r="I13360">
        <v>40001013</v>
      </c>
      <c r="K13360" t="s">
        <v>12733</v>
      </c>
      <c r="L13360" t="s">
        <v>12734</v>
      </c>
      <c r="M13360" t="s">
        <v>12735</v>
      </c>
      <c r="N13360">
        <v>32174</v>
      </c>
      <c r="Q13360" t="s">
        <v>12415</v>
      </c>
      <c r="R13360" t="s">
        <v>12416</v>
      </c>
      <c r="S13360" t="s">
        <v>12736</v>
      </c>
      <c r="U13360" t="s">
        <v>12418</v>
      </c>
      <c r="W13360">
        <v>11</v>
      </c>
      <c r="X13360">
        <v>2</v>
      </c>
      <c r="Y13360" t="s">
        <v>12472</v>
      </c>
      <c r="Z13360" t="s">
        <v>12420</v>
      </c>
      <c r="AA13360" t="s">
        <v>12421</v>
      </c>
      <c r="AB13360" t="s">
        <v>12422</v>
      </c>
      <c r="AC13360">
        <v>2</v>
      </c>
      <c r="AD13360" s="123">
        <v>39111</v>
      </c>
      <c r="AE13360" t="s">
        <v>12423</v>
      </c>
      <c r="AG13360">
        <v>40001013</v>
      </c>
      <c r="AL13360" t="s">
        <v>12422</v>
      </c>
      <c r="AN13360">
        <v>1012711701</v>
      </c>
      <c r="AO13360">
        <v>16</v>
      </c>
      <c r="AP13360" t="s">
        <v>12424</v>
      </c>
      <c r="AQ13360" t="s">
        <v>11408</v>
      </c>
      <c r="AR13360">
        <v>4100</v>
      </c>
      <c r="AT13360">
        <v>2005</v>
      </c>
      <c r="AV13360" t="s">
        <v>12737</v>
      </c>
      <c r="AW13360">
        <v>116100</v>
      </c>
    </row>
    <row r="13361" spans="1:49" x14ac:dyDescent="0.25">
      <c r="A13361">
        <v>4100</v>
      </c>
      <c r="B13361">
        <v>30020</v>
      </c>
      <c r="C13361">
        <v>4012</v>
      </c>
      <c r="D13361">
        <v>410</v>
      </c>
      <c r="E13361" s="124" t="s">
        <v>27809</v>
      </c>
      <c r="F13361" t="str">
        <f t="shared" si="290"/>
        <v>Wes WebsterEPPERSON &amp; CO</v>
      </c>
      <c r="G13361" s="150" t="str">
        <f t="shared" si="291"/>
        <v>Wes Webster</v>
      </c>
      <c r="H13361" s="149" t="s">
        <v>3228</v>
      </c>
      <c r="I13361">
        <v>40000882</v>
      </c>
      <c r="K13361" t="s">
        <v>27988</v>
      </c>
      <c r="L13361" t="s">
        <v>15617</v>
      </c>
      <c r="M13361" t="s">
        <v>12735</v>
      </c>
      <c r="N13361" t="s">
        <v>27989</v>
      </c>
      <c r="Q13361" t="s">
        <v>12415</v>
      </c>
      <c r="R13361" t="s">
        <v>12416</v>
      </c>
      <c r="S13361" t="s">
        <v>24689</v>
      </c>
      <c r="U13361" t="s">
        <v>12418</v>
      </c>
      <c r="W13361">
        <v>11</v>
      </c>
      <c r="X13361">
        <v>2</v>
      </c>
      <c r="Y13361" t="s">
        <v>12419</v>
      </c>
      <c r="Z13361" t="s">
        <v>12420</v>
      </c>
      <c r="AA13361" t="s">
        <v>12421</v>
      </c>
      <c r="AB13361" t="s">
        <v>12422</v>
      </c>
      <c r="AC13361">
        <v>2</v>
      </c>
      <c r="AD13361" s="123">
        <v>39111</v>
      </c>
      <c r="AE13361" t="s">
        <v>12423</v>
      </c>
      <c r="AG13361">
        <v>40000882</v>
      </c>
      <c r="AL13361" t="s">
        <v>12422</v>
      </c>
      <c r="AN13361">
        <v>1005715701</v>
      </c>
      <c r="AO13361">
        <v>16</v>
      </c>
      <c r="AP13361" t="s">
        <v>12424</v>
      </c>
      <c r="AQ13361" t="s">
        <v>11408</v>
      </c>
      <c r="AR13361">
        <v>4100</v>
      </c>
      <c r="AT13361">
        <v>2005</v>
      </c>
      <c r="AV13361" t="s">
        <v>24690</v>
      </c>
      <c r="AW13361">
        <v>116100</v>
      </c>
    </row>
    <row r="13362" spans="1:49" x14ac:dyDescent="0.25">
      <c r="A13362">
        <v>4100</v>
      </c>
      <c r="B13362">
        <v>30020</v>
      </c>
      <c r="C13362">
        <v>4012</v>
      </c>
      <c r="D13362">
        <v>410</v>
      </c>
      <c r="E13362" s="124" t="s">
        <v>27809</v>
      </c>
      <c r="F13362" t="str">
        <f t="shared" si="290"/>
        <v>Wes WebsterEPPERSON AND COMPANY</v>
      </c>
      <c r="G13362" s="150" t="str">
        <f t="shared" si="291"/>
        <v>Wes Webster</v>
      </c>
      <c r="H13362" s="149" t="s">
        <v>3230</v>
      </c>
      <c r="I13362">
        <v>40000783</v>
      </c>
      <c r="K13362" t="s">
        <v>27990</v>
      </c>
      <c r="L13362" t="s">
        <v>13425</v>
      </c>
      <c r="M13362" t="s">
        <v>12735</v>
      </c>
      <c r="N13362" t="s">
        <v>27991</v>
      </c>
      <c r="Q13362" t="s">
        <v>12415</v>
      </c>
      <c r="R13362" t="s">
        <v>12416</v>
      </c>
      <c r="S13362">
        <v>9047813669</v>
      </c>
      <c r="U13362" t="s">
        <v>12418</v>
      </c>
      <c r="W13362">
        <v>11</v>
      </c>
      <c r="X13362">
        <v>2</v>
      </c>
      <c r="Y13362" t="s">
        <v>12419</v>
      </c>
      <c r="Z13362" t="s">
        <v>12420</v>
      </c>
      <c r="AA13362" t="s">
        <v>12421</v>
      </c>
      <c r="AB13362" t="s">
        <v>12422</v>
      </c>
      <c r="AC13362">
        <v>2</v>
      </c>
      <c r="AD13362" s="123">
        <v>39111</v>
      </c>
      <c r="AE13362" t="s">
        <v>12423</v>
      </c>
      <c r="AG13362">
        <v>40000783</v>
      </c>
      <c r="AL13362" t="s">
        <v>12422</v>
      </c>
      <c r="AN13362">
        <v>1003106601</v>
      </c>
      <c r="AO13362">
        <v>16</v>
      </c>
      <c r="AP13362" t="s">
        <v>12424</v>
      </c>
      <c r="AQ13362" t="s">
        <v>11408</v>
      </c>
      <c r="AR13362">
        <v>4100</v>
      </c>
      <c r="AT13362">
        <v>0</v>
      </c>
      <c r="AV13362" t="s">
        <v>24690</v>
      </c>
      <c r="AW13362">
        <v>116100</v>
      </c>
    </row>
    <row r="13363" spans="1:49" x14ac:dyDescent="0.25">
      <c r="A13363">
        <v>4100</v>
      </c>
      <c r="B13363">
        <v>30020</v>
      </c>
      <c r="C13363">
        <v>4012</v>
      </c>
      <c r="D13363">
        <v>410</v>
      </c>
      <c r="E13363" s="124" t="s">
        <v>27809</v>
      </c>
      <c r="F13363" t="str">
        <f t="shared" si="290"/>
        <v>Wes WebsterERIKS NORTH AMERICA, INC</v>
      </c>
      <c r="G13363" s="150" t="str">
        <f t="shared" si="291"/>
        <v>Wes Webster</v>
      </c>
      <c r="H13363" s="149" t="s">
        <v>3242</v>
      </c>
      <c r="I13363">
        <v>40001600</v>
      </c>
      <c r="J13363" t="s">
        <v>12492</v>
      </c>
      <c r="L13363" t="s">
        <v>14800</v>
      </c>
      <c r="M13363" t="s">
        <v>12560</v>
      </c>
      <c r="O13363">
        <v>895</v>
      </c>
      <c r="P13363" t="s">
        <v>14801</v>
      </c>
      <c r="Q13363" t="s">
        <v>12415</v>
      </c>
      <c r="R13363" t="s">
        <v>12416</v>
      </c>
      <c r="S13363" t="s">
        <v>14804</v>
      </c>
      <c r="U13363" t="s">
        <v>12418</v>
      </c>
      <c r="W13363">
        <v>11</v>
      </c>
      <c r="X13363">
        <v>2</v>
      </c>
      <c r="Y13363" t="s">
        <v>12472</v>
      </c>
      <c r="Z13363" t="s">
        <v>12420</v>
      </c>
      <c r="AA13363" t="s">
        <v>12421</v>
      </c>
      <c r="AB13363" t="s">
        <v>12422</v>
      </c>
      <c r="AC13363">
        <v>2</v>
      </c>
      <c r="AD13363" s="123">
        <v>39111</v>
      </c>
      <c r="AE13363" t="s">
        <v>12423</v>
      </c>
      <c r="AG13363">
        <v>40001600</v>
      </c>
      <c r="AL13363" t="s">
        <v>12422</v>
      </c>
      <c r="AN13363">
        <v>3900330401</v>
      </c>
      <c r="AO13363">
        <v>16</v>
      </c>
      <c r="AP13363" t="s">
        <v>12424</v>
      </c>
      <c r="AQ13363" t="s">
        <v>11408</v>
      </c>
      <c r="AR13363">
        <v>4100</v>
      </c>
      <c r="AT13363">
        <v>2005</v>
      </c>
      <c r="AV13363" t="s">
        <v>14803</v>
      </c>
      <c r="AW13363">
        <v>116100</v>
      </c>
    </row>
    <row r="13364" spans="1:49" x14ac:dyDescent="0.25">
      <c r="A13364">
        <v>4100</v>
      </c>
      <c r="B13364">
        <v>30020</v>
      </c>
      <c r="C13364">
        <v>4012</v>
      </c>
      <c r="D13364">
        <v>410</v>
      </c>
      <c r="E13364" s="124" t="s">
        <v>27809</v>
      </c>
      <c r="F13364" t="str">
        <f t="shared" si="290"/>
        <v>Wes WebsterERMC</v>
      </c>
      <c r="G13364" s="150" t="str">
        <f t="shared" si="291"/>
        <v>Wes Webster</v>
      </c>
      <c r="H13364" s="149" t="s">
        <v>3247</v>
      </c>
      <c r="I13364">
        <v>40007559</v>
      </c>
      <c r="K13364" t="s">
        <v>27992</v>
      </c>
      <c r="L13364" t="s">
        <v>14152</v>
      </c>
      <c r="M13364" t="s">
        <v>12703</v>
      </c>
      <c r="N13364" t="s">
        <v>27993</v>
      </c>
      <c r="Q13364" t="s">
        <v>12415</v>
      </c>
      <c r="R13364" t="s">
        <v>12416</v>
      </c>
      <c r="S13364" t="s">
        <v>27994</v>
      </c>
      <c r="U13364" t="s">
        <v>12418</v>
      </c>
      <c r="W13364">
        <v>11</v>
      </c>
      <c r="X13364">
        <v>0</v>
      </c>
      <c r="Y13364" t="s">
        <v>12419</v>
      </c>
      <c r="Z13364" t="s">
        <v>12420</v>
      </c>
      <c r="AA13364" t="s">
        <v>12429</v>
      </c>
      <c r="AB13364" t="s">
        <v>12422</v>
      </c>
      <c r="AC13364">
        <v>2</v>
      </c>
      <c r="AD13364" s="123">
        <v>42103</v>
      </c>
      <c r="AE13364" t="s">
        <v>12431</v>
      </c>
      <c r="AG13364">
        <v>40007559</v>
      </c>
      <c r="AL13364" t="s">
        <v>12422</v>
      </c>
      <c r="AN13364">
        <v>4306500901</v>
      </c>
      <c r="AO13364">
        <v>16</v>
      </c>
      <c r="AP13364" t="s">
        <v>12424</v>
      </c>
      <c r="AQ13364" t="s">
        <v>11408</v>
      </c>
      <c r="AR13364">
        <v>4100</v>
      </c>
      <c r="AT13364">
        <v>0</v>
      </c>
      <c r="AV13364" t="s">
        <v>3247</v>
      </c>
      <c r="AW13364">
        <v>116100</v>
      </c>
    </row>
    <row r="13365" spans="1:49" x14ac:dyDescent="0.25">
      <c r="A13365">
        <v>4100</v>
      </c>
      <c r="B13365">
        <v>30020</v>
      </c>
      <c r="C13365">
        <v>4012</v>
      </c>
      <c r="D13365">
        <v>410</v>
      </c>
      <c r="E13365" s="124" t="s">
        <v>27809</v>
      </c>
      <c r="F13365" t="str">
        <f t="shared" si="290"/>
        <v>Wes WebsterE-STONE USA, CORP</v>
      </c>
      <c r="G13365" s="150" t="str">
        <f t="shared" si="291"/>
        <v>Wes Webster</v>
      </c>
      <c r="H13365" s="149" t="s">
        <v>3263</v>
      </c>
      <c r="I13365">
        <v>40003444</v>
      </c>
      <c r="K13365" t="s">
        <v>27995</v>
      </c>
      <c r="L13365" t="s">
        <v>27996</v>
      </c>
      <c r="M13365" t="s">
        <v>12735</v>
      </c>
      <c r="N13365" t="s">
        <v>27997</v>
      </c>
      <c r="Q13365" t="s">
        <v>12415</v>
      </c>
      <c r="R13365" t="s">
        <v>12416</v>
      </c>
      <c r="S13365" t="s">
        <v>27998</v>
      </c>
      <c r="U13365" t="s">
        <v>12418</v>
      </c>
      <c r="W13365">
        <v>11</v>
      </c>
      <c r="X13365">
        <v>1</v>
      </c>
      <c r="Y13365" t="s">
        <v>12472</v>
      </c>
      <c r="Z13365" t="s">
        <v>12420</v>
      </c>
      <c r="AA13365" t="s">
        <v>12421</v>
      </c>
      <c r="AB13365" t="s">
        <v>12478</v>
      </c>
      <c r="AC13365">
        <v>2</v>
      </c>
      <c r="AD13365" s="123">
        <v>39111</v>
      </c>
      <c r="AE13365" t="s">
        <v>12423</v>
      </c>
      <c r="AG13365">
        <v>40003444</v>
      </c>
      <c r="AL13365" t="s">
        <v>12478</v>
      </c>
      <c r="AN13365">
        <v>1005514401</v>
      </c>
      <c r="AO13365">
        <v>16</v>
      </c>
      <c r="AP13365" t="s">
        <v>12424</v>
      </c>
      <c r="AQ13365" t="s">
        <v>11408</v>
      </c>
      <c r="AR13365">
        <v>4100</v>
      </c>
      <c r="AT13365">
        <v>0</v>
      </c>
      <c r="AV13365" t="s">
        <v>27999</v>
      </c>
      <c r="AW13365">
        <v>116100</v>
      </c>
    </row>
    <row r="13366" spans="1:49" x14ac:dyDescent="0.25">
      <c r="A13366">
        <v>4100</v>
      </c>
      <c r="B13366">
        <v>30020</v>
      </c>
      <c r="C13366">
        <v>4012</v>
      </c>
      <c r="D13366">
        <v>410</v>
      </c>
      <c r="E13366" s="124" t="s">
        <v>27809</v>
      </c>
      <c r="F13366" t="str">
        <f t="shared" si="290"/>
        <v>Wes WebsterEVERGREEN PACKAGING</v>
      </c>
      <c r="G13366" s="150" t="str">
        <f t="shared" si="291"/>
        <v>Wes Webster</v>
      </c>
      <c r="H13366" s="149" t="s">
        <v>3284</v>
      </c>
      <c r="I13366">
        <v>40007643</v>
      </c>
      <c r="L13366" t="s">
        <v>20256</v>
      </c>
      <c r="M13366" t="s">
        <v>13169</v>
      </c>
      <c r="O13366">
        <v>1909</v>
      </c>
      <c r="P13366">
        <v>28716</v>
      </c>
      <c r="Q13366" t="s">
        <v>12415</v>
      </c>
      <c r="R13366" t="s">
        <v>12416</v>
      </c>
      <c r="U13366" t="s">
        <v>12418</v>
      </c>
      <c r="W13366">
        <v>11</v>
      </c>
      <c r="X13366">
        <v>1</v>
      </c>
      <c r="Y13366" t="s">
        <v>12419</v>
      </c>
      <c r="Z13366" t="s">
        <v>12420</v>
      </c>
      <c r="AA13366" t="s">
        <v>12429</v>
      </c>
      <c r="AB13366" t="s">
        <v>12422</v>
      </c>
      <c r="AC13366">
        <v>2</v>
      </c>
      <c r="AD13366" s="123">
        <v>42214</v>
      </c>
      <c r="AE13366" t="s">
        <v>12431</v>
      </c>
      <c r="AG13366">
        <v>40007643</v>
      </c>
      <c r="AL13366" t="s">
        <v>12422</v>
      </c>
      <c r="AN13366">
        <v>3408701401</v>
      </c>
      <c r="AO13366">
        <v>16</v>
      </c>
      <c r="AP13366" t="s">
        <v>12424</v>
      </c>
      <c r="AQ13366" t="s">
        <v>11408</v>
      </c>
      <c r="AR13366">
        <v>4100</v>
      </c>
      <c r="AT13366">
        <v>0</v>
      </c>
      <c r="AV13366" t="s">
        <v>17882</v>
      </c>
      <c r="AW13366">
        <v>116100</v>
      </c>
    </row>
    <row r="13367" spans="1:49" x14ac:dyDescent="0.25">
      <c r="A13367">
        <v>4100</v>
      </c>
      <c r="B13367">
        <v>30020</v>
      </c>
      <c r="C13367">
        <v>4012</v>
      </c>
      <c r="D13367">
        <v>410</v>
      </c>
      <c r="E13367" s="124" t="s">
        <v>27809</v>
      </c>
      <c r="F13367" t="str">
        <f t="shared" si="290"/>
        <v>Wes WebsterFASTKIT</v>
      </c>
      <c r="G13367" s="150" t="str">
        <f t="shared" si="291"/>
        <v>Wes Webster</v>
      </c>
      <c r="H13367" s="149" t="s">
        <v>3362</v>
      </c>
      <c r="I13367">
        <v>40006964</v>
      </c>
      <c r="K13367" t="s">
        <v>28000</v>
      </c>
      <c r="L13367" t="s">
        <v>28001</v>
      </c>
      <c r="M13367" t="s">
        <v>12735</v>
      </c>
      <c r="N13367">
        <v>33172</v>
      </c>
      <c r="Q13367" t="s">
        <v>12415</v>
      </c>
      <c r="R13367" t="s">
        <v>12416</v>
      </c>
      <c r="S13367" t="s">
        <v>28002</v>
      </c>
      <c r="U13367" t="s">
        <v>12418</v>
      </c>
      <c r="W13367">
        <v>11</v>
      </c>
      <c r="X13367">
        <v>1</v>
      </c>
      <c r="Y13367" t="s">
        <v>12419</v>
      </c>
      <c r="Z13367" t="s">
        <v>12420</v>
      </c>
      <c r="AA13367" t="s">
        <v>12429</v>
      </c>
      <c r="AB13367" t="s">
        <v>12430</v>
      </c>
      <c r="AC13367">
        <v>2</v>
      </c>
      <c r="AD13367" s="123">
        <v>41283</v>
      </c>
      <c r="AE13367" t="s">
        <v>12431</v>
      </c>
      <c r="AG13367">
        <v>40006964</v>
      </c>
      <c r="AL13367" t="s">
        <v>12430</v>
      </c>
      <c r="AN13367">
        <v>1002500741</v>
      </c>
      <c r="AO13367">
        <v>16</v>
      </c>
      <c r="AP13367" t="s">
        <v>12424</v>
      </c>
      <c r="AQ13367" t="s">
        <v>11408</v>
      </c>
      <c r="AR13367">
        <v>4100</v>
      </c>
      <c r="AT13367">
        <v>0</v>
      </c>
      <c r="AV13367" t="s">
        <v>3362</v>
      </c>
      <c r="AW13367">
        <v>116100</v>
      </c>
    </row>
    <row r="13368" spans="1:49" x14ac:dyDescent="0.25">
      <c r="A13368">
        <v>4100</v>
      </c>
      <c r="B13368">
        <v>30020</v>
      </c>
      <c r="C13368">
        <v>4012</v>
      </c>
      <c r="D13368">
        <v>410</v>
      </c>
      <c r="E13368" s="124" t="s">
        <v>27809</v>
      </c>
      <c r="F13368" t="str">
        <f t="shared" si="290"/>
        <v>Wes WebsterFENWAL INTERNATIONAL</v>
      </c>
      <c r="G13368" s="150" t="str">
        <f t="shared" si="291"/>
        <v>Wes Webster</v>
      </c>
      <c r="H13368" s="149" t="s">
        <v>3511</v>
      </c>
      <c r="I13368">
        <v>40005600</v>
      </c>
      <c r="J13368" t="s">
        <v>28003</v>
      </c>
      <c r="L13368" t="s">
        <v>28004</v>
      </c>
      <c r="M13368" t="s">
        <v>12735</v>
      </c>
      <c r="O13368">
        <v>149020</v>
      </c>
      <c r="P13368" t="s">
        <v>28005</v>
      </c>
      <c r="Q13368" t="s">
        <v>12415</v>
      </c>
      <c r="R13368" t="s">
        <v>12416</v>
      </c>
      <c r="S13368" t="s">
        <v>28006</v>
      </c>
      <c r="U13368" t="s">
        <v>12418</v>
      </c>
      <c r="W13368">
        <v>11</v>
      </c>
      <c r="X13368">
        <v>1</v>
      </c>
      <c r="Y13368" t="s">
        <v>12419</v>
      </c>
      <c r="Z13368" t="s">
        <v>12420</v>
      </c>
      <c r="AA13368" t="s">
        <v>12429</v>
      </c>
      <c r="AB13368" t="s">
        <v>12422</v>
      </c>
      <c r="AC13368">
        <v>2</v>
      </c>
      <c r="AD13368" s="123">
        <v>39763</v>
      </c>
      <c r="AE13368" t="s">
        <v>12431</v>
      </c>
      <c r="AG13368">
        <v>40005600</v>
      </c>
      <c r="AL13368" t="s">
        <v>12422</v>
      </c>
      <c r="AN13368">
        <v>1002502801</v>
      </c>
      <c r="AO13368">
        <v>16</v>
      </c>
      <c r="AP13368" t="s">
        <v>12424</v>
      </c>
      <c r="AQ13368" t="s">
        <v>11408</v>
      </c>
      <c r="AR13368">
        <v>4100</v>
      </c>
      <c r="AS13368" t="s">
        <v>12491</v>
      </c>
      <c r="AT13368">
        <v>0</v>
      </c>
      <c r="AV13368" t="s">
        <v>28007</v>
      </c>
      <c r="AW13368">
        <v>116100</v>
      </c>
    </row>
    <row r="13369" spans="1:49" x14ac:dyDescent="0.25">
      <c r="A13369">
        <v>4100</v>
      </c>
      <c r="B13369">
        <v>30020</v>
      </c>
      <c r="C13369">
        <v>4012</v>
      </c>
      <c r="D13369">
        <v>414</v>
      </c>
      <c r="E13369" s="124" t="s">
        <v>27809</v>
      </c>
      <c r="F13369" t="str">
        <f t="shared" si="290"/>
        <v>Wes WebsterFILL-TECH SOLUTIONS INC</v>
      </c>
      <c r="G13369" s="150" t="str">
        <f t="shared" si="291"/>
        <v>Wes Webster</v>
      </c>
      <c r="H13369" s="149" t="s">
        <v>3539</v>
      </c>
      <c r="I13369">
        <v>40008416</v>
      </c>
      <c r="K13369" t="s">
        <v>28008</v>
      </c>
      <c r="L13369" t="s">
        <v>28009</v>
      </c>
      <c r="M13369" t="s">
        <v>12735</v>
      </c>
      <c r="N13369">
        <v>33773</v>
      </c>
      <c r="Q13369" t="s">
        <v>12415</v>
      </c>
      <c r="R13369" t="s">
        <v>12416</v>
      </c>
      <c r="S13369" t="s">
        <v>28010</v>
      </c>
      <c r="U13369" t="s">
        <v>12418</v>
      </c>
      <c r="W13369">
        <v>11</v>
      </c>
      <c r="X13369">
        <v>0</v>
      </c>
      <c r="Y13369" t="s">
        <v>12419</v>
      </c>
      <c r="Z13369" t="s">
        <v>12420</v>
      </c>
      <c r="AA13369" t="s">
        <v>12429</v>
      </c>
      <c r="AB13369" t="s">
        <v>12422</v>
      </c>
      <c r="AC13369">
        <v>2</v>
      </c>
      <c r="AD13369" s="123">
        <v>43284</v>
      </c>
      <c r="AE13369" t="s">
        <v>12431</v>
      </c>
      <c r="AG13369">
        <v>40008416</v>
      </c>
      <c r="AL13369" t="s">
        <v>12422</v>
      </c>
      <c r="AN13369">
        <v>1010307801</v>
      </c>
      <c r="AO13369">
        <v>16</v>
      </c>
      <c r="AP13369" t="s">
        <v>12424</v>
      </c>
      <c r="AQ13369" t="s">
        <v>11408</v>
      </c>
      <c r="AR13369">
        <v>4100</v>
      </c>
      <c r="AT13369">
        <v>0</v>
      </c>
      <c r="AV13369" t="s">
        <v>28011</v>
      </c>
      <c r="AW13369">
        <v>116100</v>
      </c>
    </row>
    <row r="13370" spans="1:49" x14ac:dyDescent="0.25">
      <c r="A13370">
        <v>4100</v>
      </c>
      <c r="B13370">
        <v>30020</v>
      </c>
      <c r="C13370">
        <v>4012</v>
      </c>
      <c r="D13370">
        <v>410</v>
      </c>
      <c r="E13370" s="124" t="s">
        <v>27809</v>
      </c>
      <c r="F13370" t="str">
        <f t="shared" si="290"/>
        <v>Wes WebsterFOSS MANUFACTURING CO., LLC</v>
      </c>
      <c r="G13370" s="150" t="str">
        <f t="shared" si="291"/>
        <v>Wes Webster</v>
      </c>
      <c r="H13370" s="149" t="s">
        <v>3694</v>
      </c>
      <c r="I13370">
        <v>40007007</v>
      </c>
      <c r="J13370" t="s">
        <v>28012</v>
      </c>
      <c r="K13370" t="s">
        <v>28013</v>
      </c>
      <c r="L13370" t="s">
        <v>28014</v>
      </c>
      <c r="M13370" t="s">
        <v>12692</v>
      </c>
      <c r="N13370">
        <v>30165</v>
      </c>
      <c r="Q13370" t="s">
        <v>12415</v>
      </c>
      <c r="R13370" t="s">
        <v>12416</v>
      </c>
      <c r="S13370" t="s">
        <v>28015</v>
      </c>
      <c r="U13370" t="s">
        <v>12418</v>
      </c>
      <c r="W13370">
        <v>11</v>
      </c>
      <c r="X13370">
        <v>1</v>
      </c>
      <c r="Y13370" t="s">
        <v>12472</v>
      </c>
      <c r="Z13370" t="s">
        <v>12420</v>
      </c>
      <c r="AA13370" t="s">
        <v>12429</v>
      </c>
      <c r="AB13370" t="s">
        <v>12422</v>
      </c>
      <c r="AC13370">
        <v>2</v>
      </c>
      <c r="AD13370" s="123">
        <v>41333</v>
      </c>
      <c r="AE13370" t="s">
        <v>12431</v>
      </c>
      <c r="AG13370">
        <v>40007007</v>
      </c>
      <c r="AL13370" t="s">
        <v>12422</v>
      </c>
      <c r="AN13370">
        <v>1111509701</v>
      </c>
      <c r="AO13370">
        <v>16</v>
      </c>
      <c r="AP13370" t="s">
        <v>12424</v>
      </c>
      <c r="AQ13370" t="s">
        <v>11408</v>
      </c>
      <c r="AR13370">
        <v>4100</v>
      </c>
      <c r="AT13370">
        <v>0</v>
      </c>
      <c r="AV13370" t="s">
        <v>25135</v>
      </c>
      <c r="AW13370">
        <v>116100</v>
      </c>
    </row>
    <row r="13371" spans="1:49" x14ac:dyDescent="0.25">
      <c r="A13371">
        <v>4100</v>
      </c>
      <c r="B13371">
        <v>30020</v>
      </c>
      <c r="C13371">
        <v>4012</v>
      </c>
      <c r="D13371">
        <v>410</v>
      </c>
      <c r="E13371" s="124" t="s">
        <v>27809</v>
      </c>
      <c r="F13371" t="str">
        <f t="shared" si="290"/>
        <v>Wes WebsterFOSS MANUFACTURING LLC</v>
      </c>
      <c r="G13371" s="150" t="str">
        <f t="shared" si="291"/>
        <v>Wes Webster</v>
      </c>
      <c r="H13371" s="149" t="s">
        <v>3695</v>
      </c>
      <c r="I13371">
        <v>40008210</v>
      </c>
      <c r="J13371" t="s">
        <v>28012</v>
      </c>
      <c r="K13371" t="s">
        <v>28016</v>
      </c>
      <c r="L13371" t="s">
        <v>28014</v>
      </c>
      <c r="M13371" t="s">
        <v>12692</v>
      </c>
      <c r="N13371">
        <v>30165</v>
      </c>
      <c r="Q13371" t="s">
        <v>12415</v>
      </c>
      <c r="R13371" t="s">
        <v>12416</v>
      </c>
      <c r="S13371" t="s">
        <v>28017</v>
      </c>
      <c r="U13371" t="s">
        <v>12418</v>
      </c>
      <c r="W13371">
        <v>11</v>
      </c>
      <c r="X13371">
        <v>1</v>
      </c>
      <c r="Y13371" t="s">
        <v>12472</v>
      </c>
      <c r="Z13371" t="s">
        <v>12420</v>
      </c>
      <c r="AA13371" t="s">
        <v>12429</v>
      </c>
      <c r="AB13371" t="s">
        <v>12422</v>
      </c>
      <c r="AC13371">
        <v>2</v>
      </c>
      <c r="AD13371" s="123">
        <v>42976</v>
      </c>
      <c r="AE13371" t="s">
        <v>12431</v>
      </c>
      <c r="AG13371">
        <v>40008210</v>
      </c>
      <c r="AL13371" t="s">
        <v>12422</v>
      </c>
      <c r="AN13371">
        <v>1111509701</v>
      </c>
      <c r="AO13371">
        <v>16</v>
      </c>
      <c r="AP13371" t="s">
        <v>12424</v>
      </c>
      <c r="AQ13371" t="s">
        <v>11408</v>
      </c>
      <c r="AR13371">
        <v>4100</v>
      </c>
      <c r="AT13371">
        <v>0</v>
      </c>
      <c r="AV13371" t="s">
        <v>25135</v>
      </c>
      <c r="AW13371">
        <v>116100</v>
      </c>
    </row>
    <row r="13372" spans="1:49" x14ac:dyDescent="0.25">
      <c r="A13372">
        <v>4100</v>
      </c>
      <c r="B13372">
        <v>30020</v>
      </c>
      <c r="C13372">
        <v>4012</v>
      </c>
      <c r="D13372">
        <v>410</v>
      </c>
      <c r="E13372" s="124" t="s">
        <v>27809</v>
      </c>
      <c r="F13372" t="str">
        <f t="shared" si="290"/>
        <v>Wes WebsterG &amp; T CONVEYOR COMPANY</v>
      </c>
      <c r="G13372" s="150" t="str">
        <f t="shared" si="291"/>
        <v>Wes Webster</v>
      </c>
      <c r="H13372" s="149" t="s">
        <v>3795</v>
      </c>
      <c r="I13372">
        <v>40004485</v>
      </c>
      <c r="K13372" t="s">
        <v>28018</v>
      </c>
      <c r="L13372" t="s">
        <v>28019</v>
      </c>
      <c r="M13372" t="s">
        <v>12735</v>
      </c>
      <c r="N13372" t="s">
        <v>28020</v>
      </c>
      <c r="Q13372" t="s">
        <v>12415</v>
      </c>
      <c r="R13372" t="s">
        <v>12416</v>
      </c>
      <c r="S13372" t="s">
        <v>28021</v>
      </c>
      <c r="U13372" t="s">
        <v>12418</v>
      </c>
      <c r="W13372">
        <v>11</v>
      </c>
      <c r="X13372">
        <v>0</v>
      </c>
      <c r="Y13372" t="s">
        <v>12419</v>
      </c>
      <c r="Z13372" t="s">
        <v>12420</v>
      </c>
      <c r="AA13372" t="s">
        <v>12421</v>
      </c>
      <c r="AB13372" t="s">
        <v>12422</v>
      </c>
      <c r="AC13372">
        <v>2</v>
      </c>
      <c r="AD13372" s="123">
        <v>39111</v>
      </c>
      <c r="AE13372" t="s">
        <v>12423</v>
      </c>
      <c r="AG13372">
        <v>40004485</v>
      </c>
      <c r="AL13372" t="s">
        <v>12422</v>
      </c>
      <c r="AN13372">
        <v>1006915901</v>
      </c>
      <c r="AO13372">
        <v>16</v>
      </c>
      <c r="AP13372" t="s">
        <v>12424</v>
      </c>
      <c r="AQ13372" t="s">
        <v>11408</v>
      </c>
      <c r="AR13372">
        <v>4100</v>
      </c>
      <c r="AT13372">
        <v>2005</v>
      </c>
      <c r="AV13372" t="s">
        <v>28022</v>
      </c>
      <c r="AW13372">
        <v>116100</v>
      </c>
    </row>
    <row r="13373" spans="1:49" x14ac:dyDescent="0.25">
      <c r="A13373">
        <v>4100</v>
      </c>
      <c r="B13373">
        <v>30020</v>
      </c>
      <c r="C13373">
        <v>4012</v>
      </c>
      <c r="D13373">
        <v>410</v>
      </c>
      <c r="E13373" s="124" t="s">
        <v>27809</v>
      </c>
      <c r="F13373" t="str">
        <f t="shared" si="290"/>
        <v>Wes WebsterGAMMERLERTECH CORP</v>
      </c>
      <c r="G13373" s="150" t="str">
        <f t="shared" si="291"/>
        <v>Wes Webster</v>
      </c>
      <c r="H13373" s="149" t="s">
        <v>3821</v>
      </c>
      <c r="I13373">
        <v>40005537</v>
      </c>
      <c r="K13373" t="s">
        <v>28023</v>
      </c>
      <c r="L13373" t="s">
        <v>28024</v>
      </c>
      <c r="M13373" t="s">
        <v>12735</v>
      </c>
      <c r="N13373">
        <v>34211</v>
      </c>
      <c r="Q13373" t="s">
        <v>12415</v>
      </c>
      <c r="R13373" t="s">
        <v>12416</v>
      </c>
      <c r="S13373" t="s">
        <v>23922</v>
      </c>
      <c r="U13373" t="s">
        <v>12418</v>
      </c>
      <c r="W13373">
        <v>11</v>
      </c>
      <c r="X13373">
        <v>0</v>
      </c>
      <c r="Y13373" t="s">
        <v>12472</v>
      </c>
      <c r="Z13373" t="s">
        <v>12420</v>
      </c>
      <c r="AA13373" t="s">
        <v>12429</v>
      </c>
      <c r="AB13373" t="s">
        <v>12422</v>
      </c>
      <c r="AC13373">
        <v>2</v>
      </c>
      <c r="AD13373" s="123">
        <v>39667</v>
      </c>
      <c r="AE13373" t="s">
        <v>14314</v>
      </c>
      <c r="AG13373">
        <v>40005537</v>
      </c>
      <c r="AL13373" t="s">
        <v>12422</v>
      </c>
      <c r="AN13373">
        <v>1008101301</v>
      </c>
      <c r="AO13373">
        <v>16</v>
      </c>
      <c r="AP13373" t="s">
        <v>12424</v>
      </c>
      <c r="AQ13373" t="s">
        <v>11408</v>
      </c>
      <c r="AR13373">
        <v>4100</v>
      </c>
      <c r="AT13373">
        <v>0</v>
      </c>
      <c r="AV13373" t="s">
        <v>28025</v>
      </c>
      <c r="AW13373">
        <v>116100</v>
      </c>
    </row>
    <row r="13374" spans="1:49" x14ac:dyDescent="0.25">
      <c r="A13374">
        <v>4100</v>
      </c>
      <c r="B13374">
        <v>30020</v>
      </c>
      <c r="C13374">
        <v>4012</v>
      </c>
      <c r="D13374">
        <v>410</v>
      </c>
      <c r="E13374" s="124" t="s">
        <v>27809</v>
      </c>
      <c r="F13374" t="str">
        <f t="shared" si="290"/>
        <v>Wes WebsterGEORGIA-PACIFIC - ROME, GA</v>
      </c>
      <c r="G13374" s="150" t="str">
        <f t="shared" si="291"/>
        <v>Wes Webster</v>
      </c>
      <c r="H13374" s="149" t="s">
        <v>3919</v>
      </c>
      <c r="I13374">
        <v>40007757</v>
      </c>
      <c r="L13374" t="s">
        <v>13312</v>
      </c>
      <c r="M13374" t="s">
        <v>12494</v>
      </c>
      <c r="O13374">
        <v>981974</v>
      </c>
      <c r="P13374" t="s">
        <v>16197</v>
      </c>
      <c r="Q13374" t="s">
        <v>12415</v>
      </c>
      <c r="R13374" t="s">
        <v>12416</v>
      </c>
      <c r="S13374" t="s">
        <v>20759</v>
      </c>
      <c r="U13374" t="s">
        <v>12418</v>
      </c>
      <c r="V13374">
        <v>246</v>
      </c>
      <c r="W13374">
        <v>11</v>
      </c>
      <c r="X13374">
        <v>1</v>
      </c>
      <c r="Y13374" t="s">
        <v>12419</v>
      </c>
      <c r="Z13374" t="s">
        <v>12420</v>
      </c>
      <c r="AA13374" t="s">
        <v>12429</v>
      </c>
      <c r="AB13374" t="s">
        <v>12757</v>
      </c>
      <c r="AC13374">
        <v>2</v>
      </c>
      <c r="AD13374" s="123">
        <v>42377</v>
      </c>
      <c r="AE13374" t="s">
        <v>12431</v>
      </c>
      <c r="AG13374">
        <v>40007757</v>
      </c>
      <c r="AL13374" t="s">
        <v>12757</v>
      </c>
      <c r="AN13374">
        <v>4414109801</v>
      </c>
      <c r="AO13374">
        <v>16</v>
      </c>
      <c r="AP13374" t="s">
        <v>12424</v>
      </c>
      <c r="AQ13374" t="s">
        <v>11408</v>
      </c>
      <c r="AR13374">
        <v>4100</v>
      </c>
      <c r="AT13374">
        <v>0</v>
      </c>
      <c r="AV13374" t="s">
        <v>14223</v>
      </c>
      <c r="AW13374">
        <v>116100</v>
      </c>
    </row>
    <row r="13375" spans="1:49" x14ac:dyDescent="0.25">
      <c r="A13375">
        <v>4100</v>
      </c>
      <c r="B13375">
        <v>30020</v>
      </c>
      <c r="C13375">
        <v>4012</v>
      </c>
      <c r="D13375">
        <v>410</v>
      </c>
      <c r="E13375" s="124" t="s">
        <v>27809</v>
      </c>
      <c r="F13375" t="str">
        <f t="shared" si="290"/>
        <v>Wes WebsterGEORGIA-PACIFIC FOLEY CELLULOSE</v>
      </c>
      <c r="G13375" s="150" t="str">
        <f t="shared" si="291"/>
        <v>Wes Webster</v>
      </c>
      <c r="H13375" s="149" t="s">
        <v>3922</v>
      </c>
      <c r="I13375">
        <v>40004492</v>
      </c>
      <c r="J13375" t="s">
        <v>28026</v>
      </c>
      <c r="L13375" t="s">
        <v>13312</v>
      </c>
      <c r="M13375" t="s">
        <v>12494</v>
      </c>
      <c r="O13375">
        <v>981955</v>
      </c>
      <c r="P13375" t="s">
        <v>28027</v>
      </c>
      <c r="Q13375" t="s">
        <v>12415</v>
      </c>
      <c r="R13375" t="s">
        <v>12416</v>
      </c>
      <c r="S13375" t="s">
        <v>28028</v>
      </c>
      <c r="U13375" t="s">
        <v>12418</v>
      </c>
      <c r="V13375">
        <v>246</v>
      </c>
      <c r="W13375">
        <v>11</v>
      </c>
      <c r="X13375">
        <v>1</v>
      </c>
      <c r="Y13375" t="s">
        <v>12419</v>
      </c>
      <c r="Z13375" t="s">
        <v>12420</v>
      </c>
      <c r="AA13375" t="s">
        <v>12421</v>
      </c>
      <c r="AB13375" t="s">
        <v>12757</v>
      </c>
      <c r="AC13375">
        <v>2</v>
      </c>
      <c r="AD13375" s="123">
        <v>39111</v>
      </c>
      <c r="AE13375" t="s">
        <v>12423</v>
      </c>
      <c r="AG13375">
        <v>40004492</v>
      </c>
      <c r="AL13375" t="s">
        <v>12757</v>
      </c>
      <c r="AN13375">
        <v>4414109801</v>
      </c>
      <c r="AO13375">
        <v>16</v>
      </c>
      <c r="AP13375" t="s">
        <v>12424</v>
      </c>
      <c r="AQ13375" t="s">
        <v>11408</v>
      </c>
      <c r="AR13375">
        <v>4100</v>
      </c>
      <c r="AT13375">
        <v>2005</v>
      </c>
      <c r="AV13375" t="s">
        <v>14223</v>
      </c>
      <c r="AW13375">
        <v>116100</v>
      </c>
    </row>
    <row r="13376" spans="1:49" x14ac:dyDescent="0.25">
      <c r="A13376">
        <v>4100</v>
      </c>
      <c r="B13376">
        <v>30020</v>
      </c>
      <c r="C13376">
        <v>4012</v>
      </c>
      <c r="D13376">
        <v>410</v>
      </c>
      <c r="E13376" s="124" t="s">
        <v>27809</v>
      </c>
      <c r="F13376" t="str">
        <f t="shared" si="290"/>
        <v>Wes WebsterGLOBAL BELTING INC.</v>
      </c>
      <c r="G13376" s="150" t="str">
        <f t="shared" si="291"/>
        <v>Wes Webster</v>
      </c>
      <c r="H13376" s="149" t="s">
        <v>3991</v>
      </c>
      <c r="I13376">
        <v>40003324</v>
      </c>
      <c r="K13376" t="s">
        <v>28029</v>
      </c>
      <c r="L13376" t="s">
        <v>13425</v>
      </c>
      <c r="M13376" t="s">
        <v>12735</v>
      </c>
      <c r="N13376" t="s">
        <v>28030</v>
      </c>
      <c r="Q13376" t="s">
        <v>12415</v>
      </c>
      <c r="R13376" t="s">
        <v>12416</v>
      </c>
      <c r="S13376" t="s">
        <v>28031</v>
      </c>
      <c r="U13376" t="s">
        <v>12418</v>
      </c>
      <c r="W13376">
        <v>11</v>
      </c>
      <c r="X13376">
        <v>2</v>
      </c>
      <c r="Y13376" t="s">
        <v>12419</v>
      </c>
      <c r="Z13376" t="s">
        <v>12420</v>
      </c>
      <c r="AA13376" t="s">
        <v>12421</v>
      </c>
      <c r="AB13376" t="s">
        <v>12422</v>
      </c>
      <c r="AC13376">
        <v>2</v>
      </c>
      <c r="AD13376" s="123">
        <v>39111</v>
      </c>
      <c r="AE13376" t="s">
        <v>12423</v>
      </c>
      <c r="AG13376">
        <v>40003324</v>
      </c>
      <c r="AL13376" t="s">
        <v>12422</v>
      </c>
      <c r="AN13376">
        <v>1003106601</v>
      </c>
      <c r="AO13376">
        <v>16</v>
      </c>
      <c r="AP13376" t="s">
        <v>12424</v>
      </c>
      <c r="AQ13376" t="s">
        <v>11408</v>
      </c>
      <c r="AR13376">
        <v>4100</v>
      </c>
      <c r="AT13376">
        <v>2005</v>
      </c>
      <c r="AV13376" t="s">
        <v>28032</v>
      </c>
      <c r="AW13376">
        <v>116100</v>
      </c>
    </row>
    <row r="13377" spans="1:49" x14ac:dyDescent="0.25">
      <c r="A13377">
        <v>4100</v>
      </c>
      <c r="B13377">
        <v>30020</v>
      </c>
      <c r="C13377">
        <v>4012</v>
      </c>
      <c r="D13377">
        <v>410</v>
      </c>
      <c r="E13377" s="124" t="s">
        <v>27809</v>
      </c>
      <c r="F13377" t="str">
        <f t="shared" si="290"/>
        <v>Wes WebsterGLOBAL INT'L LLC</v>
      </c>
      <c r="G13377" s="150" t="str">
        <f t="shared" si="291"/>
        <v>Wes Webster</v>
      </c>
      <c r="H13377" s="149" t="s">
        <v>3995</v>
      </c>
      <c r="I13377">
        <v>40007697</v>
      </c>
      <c r="K13377" t="s">
        <v>28033</v>
      </c>
      <c r="L13377" t="s">
        <v>14008</v>
      </c>
      <c r="M13377" t="s">
        <v>12735</v>
      </c>
      <c r="N13377">
        <v>33144</v>
      </c>
      <c r="Q13377" t="s">
        <v>12415</v>
      </c>
      <c r="R13377" t="s">
        <v>12416</v>
      </c>
      <c r="S13377" t="s">
        <v>28034</v>
      </c>
      <c r="U13377" t="s">
        <v>12418</v>
      </c>
      <c r="W13377">
        <v>11</v>
      </c>
      <c r="X13377">
        <v>2</v>
      </c>
      <c r="Y13377" t="s">
        <v>12419</v>
      </c>
      <c r="Z13377" t="s">
        <v>12420</v>
      </c>
      <c r="AA13377" t="s">
        <v>12429</v>
      </c>
      <c r="AB13377" t="s">
        <v>12422</v>
      </c>
      <c r="AC13377">
        <v>2</v>
      </c>
      <c r="AD13377" s="123">
        <v>42289</v>
      </c>
      <c r="AE13377" t="s">
        <v>12431</v>
      </c>
      <c r="AG13377">
        <v>40007697</v>
      </c>
      <c r="AL13377" t="s">
        <v>12422</v>
      </c>
      <c r="AN13377">
        <v>1002509201</v>
      </c>
      <c r="AO13377">
        <v>16</v>
      </c>
      <c r="AP13377" t="s">
        <v>12424</v>
      </c>
      <c r="AQ13377" t="s">
        <v>11408</v>
      </c>
      <c r="AR13377">
        <v>4100</v>
      </c>
      <c r="AT13377">
        <v>0</v>
      </c>
      <c r="AV13377" t="s">
        <v>28035</v>
      </c>
      <c r="AW13377">
        <v>116100</v>
      </c>
    </row>
    <row r="13378" spans="1:49" x14ac:dyDescent="0.25">
      <c r="A13378">
        <v>4100</v>
      </c>
      <c r="B13378">
        <v>30020</v>
      </c>
      <c r="C13378">
        <v>4012</v>
      </c>
      <c r="D13378">
        <v>410</v>
      </c>
      <c r="E13378" s="124" t="s">
        <v>27809</v>
      </c>
      <c r="F13378" t="str">
        <f t="shared" si="290"/>
        <v>Wes WebsterGO BUDGET INC.</v>
      </c>
      <c r="G13378" s="150" t="str">
        <f t="shared" si="291"/>
        <v>Wes Webster</v>
      </c>
      <c r="H13378" s="149" t="s">
        <v>4029</v>
      </c>
      <c r="I13378">
        <v>40007915</v>
      </c>
      <c r="K13378" t="s">
        <v>28036</v>
      </c>
      <c r="L13378" t="s">
        <v>28037</v>
      </c>
      <c r="M13378" t="s">
        <v>12735</v>
      </c>
      <c r="N13378">
        <v>34984</v>
      </c>
      <c r="Q13378" t="s">
        <v>12415</v>
      </c>
      <c r="R13378" t="s">
        <v>12416</v>
      </c>
      <c r="S13378" t="s">
        <v>28038</v>
      </c>
      <c r="U13378" t="s">
        <v>12418</v>
      </c>
      <c r="W13378">
        <v>11</v>
      </c>
      <c r="X13378">
        <v>1</v>
      </c>
      <c r="Y13378" t="s">
        <v>12419</v>
      </c>
      <c r="Z13378" t="s">
        <v>12420</v>
      </c>
      <c r="AA13378" t="s">
        <v>12429</v>
      </c>
      <c r="AB13378" t="s">
        <v>12478</v>
      </c>
      <c r="AC13378">
        <v>2</v>
      </c>
      <c r="AD13378" s="123">
        <v>42625</v>
      </c>
      <c r="AE13378" t="s">
        <v>12431</v>
      </c>
      <c r="AG13378">
        <v>40007915</v>
      </c>
      <c r="AL13378" t="s">
        <v>12478</v>
      </c>
      <c r="AN13378">
        <v>1011138041</v>
      </c>
      <c r="AO13378">
        <v>16</v>
      </c>
      <c r="AP13378" t="s">
        <v>12424</v>
      </c>
      <c r="AQ13378" t="s">
        <v>11408</v>
      </c>
      <c r="AR13378">
        <v>4100</v>
      </c>
      <c r="AT13378">
        <v>0</v>
      </c>
      <c r="AV13378" t="s">
        <v>28039</v>
      </c>
      <c r="AW13378">
        <v>116100</v>
      </c>
    </row>
    <row r="13379" spans="1:49" x14ac:dyDescent="0.25">
      <c r="A13379">
        <v>4100</v>
      </c>
      <c r="B13379">
        <v>30020</v>
      </c>
      <c r="C13379">
        <v>4012</v>
      </c>
      <c r="D13379">
        <v>410</v>
      </c>
      <c r="E13379" s="124" t="s">
        <v>27809</v>
      </c>
      <c r="F13379" t="str">
        <f t="shared" ref="F13379:F13442" si="292">CONCATENATE(G13379, H13379)</f>
        <v>Wes WebsterGO-IN INTERNATIONAL</v>
      </c>
      <c r="G13379" s="150" t="str">
        <f t="shared" si="291"/>
        <v>Wes Webster</v>
      </c>
      <c r="H13379" s="149" t="s">
        <v>4033</v>
      </c>
      <c r="I13379">
        <v>40007253</v>
      </c>
      <c r="K13379" t="s">
        <v>28040</v>
      </c>
      <c r="L13379" t="s">
        <v>28041</v>
      </c>
      <c r="M13379" t="s">
        <v>12735</v>
      </c>
      <c r="N13379">
        <v>33442</v>
      </c>
      <c r="Q13379" t="s">
        <v>12415</v>
      </c>
      <c r="R13379" t="s">
        <v>12416</v>
      </c>
      <c r="S13379" t="s">
        <v>28042</v>
      </c>
      <c r="U13379" t="s">
        <v>12418</v>
      </c>
      <c r="W13379">
        <v>11</v>
      </c>
      <c r="X13379">
        <v>2</v>
      </c>
      <c r="Y13379" t="s">
        <v>12419</v>
      </c>
      <c r="Z13379" t="s">
        <v>12420</v>
      </c>
      <c r="AA13379" t="s">
        <v>12429</v>
      </c>
      <c r="AB13379" t="s">
        <v>12422</v>
      </c>
      <c r="AC13379">
        <v>2</v>
      </c>
      <c r="AD13379" s="123">
        <v>41647</v>
      </c>
      <c r="AE13379" t="s">
        <v>12431</v>
      </c>
      <c r="AG13379">
        <v>40007253</v>
      </c>
      <c r="AL13379" t="s">
        <v>12422</v>
      </c>
      <c r="AN13379">
        <v>1001103601</v>
      </c>
      <c r="AO13379">
        <v>16</v>
      </c>
      <c r="AP13379" t="s">
        <v>12424</v>
      </c>
      <c r="AQ13379" t="s">
        <v>11408</v>
      </c>
      <c r="AR13379">
        <v>4100</v>
      </c>
      <c r="AT13379">
        <v>0</v>
      </c>
      <c r="AV13379" t="s">
        <v>28043</v>
      </c>
      <c r="AW13379">
        <v>116100</v>
      </c>
    </row>
    <row r="13380" spans="1:49" x14ac:dyDescent="0.25">
      <c r="A13380">
        <v>4100</v>
      </c>
      <c r="B13380">
        <v>30020</v>
      </c>
      <c r="C13380">
        <v>4012</v>
      </c>
      <c r="D13380">
        <v>410</v>
      </c>
      <c r="E13380" s="124" t="s">
        <v>27809</v>
      </c>
      <c r="F13380" t="str">
        <f t="shared" si="292"/>
        <v>Wes WebsterGPS - FLORIDA TODAY</v>
      </c>
      <c r="G13380" s="150" t="str">
        <f t="shared" si="291"/>
        <v>Wes Webster</v>
      </c>
      <c r="H13380" s="149" t="s">
        <v>4093</v>
      </c>
      <c r="I13380">
        <v>40002927</v>
      </c>
      <c r="J13380" t="s">
        <v>28044</v>
      </c>
      <c r="L13380" t="s">
        <v>13061</v>
      </c>
      <c r="M13380" t="s">
        <v>13062</v>
      </c>
      <c r="O13380">
        <v>6035</v>
      </c>
      <c r="P13380" t="s">
        <v>13063</v>
      </c>
      <c r="Q13380" t="s">
        <v>12415</v>
      </c>
      <c r="R13380" t="s">
        <v>12416</v>
      </c>
      <c r="S13380" t="s">
        <v>28045</v>
      </c>
      <c r="U13380" t="s">
        <v>12418</v>
      </c>
      <c r="W13380">
        <v>11</v>
      </c>
      <c r="X13380">
        <v>1</v>
      </c>
      <c r="Y13380" t="s">
        <v>12419</v>
      </c>
      <c r="Z13380" t="s">
        <v>12420</v>
      </c>
      <c r="AA13380" t="s">
        <v>12421</v>
      </c>
      <c r="AB13380" t="s">
        <v>12422</v>
      </c>
      <c r="AC13380">
        <v>2</v>
      </c>
      <c r="AD13380" s="123">
        <v>39111</v>
      </c>
      <c r="AE13380" t="s">
        <v>12423</v>
      </c>
      <c r="AG13380">
        <v>40002927</v>
      </c>
      <c r="AL13380" t="s">
        <v>12422</v>
      </c>
      <c r="AN13380">
        <v>3805104601</v>
      </c>
      <c r="AO13380">
        <v>16</v>
      </c>
      <c r="AP13380" t="s">
        <v>12424</v>
      </c>
      <c r="AQ13380" t="s">
        <v>11408</v>
      </c>
      <c r="AR13380">
        <v>4100</v>
      </c>
      <c r="AT13380">
        <v>2005</v>
      </c>
      <c r="AV13380" t="s">
        <v>28046</v>
      </c>
      <c r="AW13380">
        <v>116100</v>
      </c>
    </row>
    <row r="13381" spans="1:49" x14ac:dyDescent="0.25">
      <c r="A13381">
        <v>4100</v>
      </c>
      <c r="B13381">
        <v>30020</v>
      </c>
      <c r="C13381">
        <v>4012</v>
      </c>
      <c r="D13381">
        <v>410</v>
      </c>
      <c r="E13381" s="124" t="s">
        <v>27809</v>
      </c>
      <c r="F13381" t="str">
        <f t="shared" si="292"/>
        <v>Wes WebsterGRAHAM PACKAGING COMPANY, LP</v>
      </c>
      <c r="G13381" s="150" t="str">
        <f t="shared" si="291"/>
        <v>Wes Webster</v>
      </c>
      <c r="H13381" s="149" t="s">
        <v>4097</v>
      </c>
      <c r="I13381">
        <v>40002767</v>
      </c>
      <c r="L13381" t="s">
        <v>15882</v>
      </c>
      <c r="M13381" t="s">
        <v>12560</v>
      </c>
      <c r="O13381">
        <v>20819</v>
      </c>
      <c r="P13381" t="s">
        <v>28047</v>
      </c>
      <c r="Q13381" t="s">
        <v>12415</v>
      </c>
      <c r="R13381" t="s">
        <v>12416</v>
      </c>
      <c r="S13381" t="s">
        <v>28048</v>
      </c>
      <c r="U13381" t="s">
        <v>12418</v>
      </c>
      <c r="W13381">
        <v>11</v>
      </c>
      <c r="X13381">
        <v>1</v>
      </c>
      <c r="Y13381" t="s">
        <v>12419</v>
      </c>
      <c r="Z13381" t="s">
        <v>12420</v>
      </c>
      <c r="AA13381" t="s">
        <v>12421</v>
      </c>
      <c r="AB13381" t="s">
        <v>12422</v>
      </c>
      <c r="AC13381">
        <v>2</v>
      </c>
      <c r="AD13381" s="123">
        <v>39111</v>
      </c>
      <c r="AE13381" t="s">
        <v>12423</v>
      </c>
      <c r="AG13381">
        <v>40002767</v>
      </c>
      <c r="AL13381" t="s">
        <v>12422</v>
      </c>
      <c r="AN13381">
        <v>3913343001</v>
      </c>
      <c r="AO13381">
        <v>16</v>
      </c>
      <c r="AP13381" t="s">
        <v>12424</v>
      </c>
      <c r="AQ13381" t="s">
        <v>11408</v>
      </c>
      <c r="AR13381">
        <v>4100</v>
      </c>
      <c r="AS13381" t="s">
        <v>12491</v>
      </c>
      <c r="AT13381">
        <v>2005</v>
      </c>
      <c r="AV13381" t="s">
        <v>28049</v>
      </c>
      <c r="AW13381">
        <v>116100</v>
      </c>
    </row>
    <row r="13382" spans="1:49" x14ac:dyDescent="0.25">
      <c r="A13382">
        <v>4100</v>
      </c>
      <c r="B13382">
        <v>30020</v>
      </c>
      <c r="C13382">
        <v>4012</v>
      </c>
      <c r="D13382">
        <v>410</v>
      </c>
      <c r="E13382" s="124" t="s">
        <v>27809</v>
      </c>
      <c r="F13382" t="str">
        <f t="shared" si="292"/>
        <v>Wes WebsterGREATER ORLANDO AVIATION AUTHORITY</v>
      </c>
      <c r="G13382" s="150" t="str">
        <f t="shared" si="291"/>
        <v>Wes Webster</v>
      </c>
      <c r="H13382" s="149" t="s">
        <v>4145</v>
      </c>
      <c r="I13382">
        <v>40005163</v>
      </c>
      <c r="J13382" t="s">
        <v>28050</v>
      </c>
      <c r="K13382" t="s">
        <v>28051</v>
      </c>
      <c r="L13382" t="s">
        <v>25246</v>
      </c>
      <c r="M13382" t="s">
        <v>12735</v>
      </c>
      <c r="N13382" t="s">
        <v>28052</v>
      </c>
      <c r="Q13382" t="s">
        <v>12415</v>
      </c>
      <c r="R13382" t="s">
        <v>12416</v>
      </c>
      <c r="S13382" t="s">
        <v>28053</v>
      </c>
      <c r="U13382" t="s">
        <v>12418</v>
      </c>
      <c r="W13382">
        <v>11</v>
      </c>
      <c r="X13382">
        <v>1</v>
      </c>
      <c r="Y13382" t="s">
        <v>12419</v>
      </c>
      <c r="Z13382" t="s">
        <v>12420</v>
      </c>
      <c r="AA13382" t="s">
        <v>12429</v>
      </c>
      <c r="AB13382" t="s">
        <v>12422</v>
      </c>
      <c r="AC13382">
        <v>2</v>
      </c>
      <c r="AD13382" s="123">
        <v>39290</v>
      </c>
      <c r="AE13382" t="s">
        <v>12538</v>
      </c>
      <c r="AG13382">
        <v>40005163</v>
      </c>
      <c r="AL13382" t="s">
        <v>12422</v>
      </c>
      <c r="AN13382">
        <v>1009511601</v>
      </c>
      <c r="AO13382">
        <v>16</v>
      </c>
      <c r="AP13382" t="s">
        <v>12424</v>
      </c>
      <c r="AQ13382" t="s">
        <v>11408</v>
      </c>
      <c r="AR13382">
        <v>4100</v>
      </c>
      <c r="AT13382">
        <v>0</v>
      </c>
      <c r="AV13382" t="s">
        <v>28054</v>
      </c>
      <c r="AW13382">
        <v>116100</v>
      </c>
    </row>
    <row r="13383" spans="1:49" x14ac:dyDescent="0.25">
      <c r="A13383">
        <v>4100</v>
      </c>
      <c r="B13383">
        <v>30020</v>
      </c>
      <c r="C13383">
        <v>4012</v>
      </c>
      <c r="D13383">
        <v>410</v>
      </c>
      <c r="E13383" s="124" t="s">
        <v>27809</v>
      </c>
      <c r="F13383" t="str">
        <f t="shared" si="292"/>
        <v>Wes WebsterGREEN CIRCLE BIO ENERGY INC.</v>
      </c>
      <c r="G13383" s="150" t="str">
        <f t="shared" si="291"/>
        <v>Wes Webster</v>
      </c>
      <c r="H13383" s="149" t="s">
        <v>4147</v>
      </c>
      <c r="I13383">
        <v>40005996</v>
      </c>
      <c r="K13383" t="s">
        <v>28055</v>
      </c>
      <c r="L13383" t="s">
        <v>28056</v>
      </c>
      <c r="M13383" t="s">
        <v>12735</v>
      </c>
      <c r="N13383">
        <v>32431</v>
      </c>
      <c r="Q13383" t="s">
        <v>12415</v>
      </c>
      <c r="R13383" t="s">
        <v>12416</v>
      </c>
      <c r="S13383" t="s">
        <v>28057</v>
      </c>
      <c r="U13383" t="s">
        <v>12418</v>
      </c>
      <c r="W13383">
        <v>11</v>
      </c>
      <c r="X13383">
        <v>1</v>
      </c>
      <c r="Y13383" t="s">
        <v>12419</v>
      </c>
      <c r="Z13383" t="s">
        <v>12420</v>
      </c>
      <c r="AA13383" t="s">
        <v>12429</v>
      </c>
      <c r="AB13383" t="s">
        <v>12422</v>
      </c>
      <c r="AC13383">
        <v>2</v>
      </c>
      <c r="AD13383" s="123">
        <v>40256</v>
      </c>
      <c r="AE13383" t="s">
        <v>12431</v>
      </c>
      <c r="AG13383">
        <v>40005996</v>
      </c>
      <c r="AL13383" t="s">
        <v>12422</v>
      </c>
      <c r="AN13383">
        <v>1006334341</v>
      </c>
      <c r="AO13383">
        <v>16</v>
      </c>
      <c r="AP13383" t="s">
        <v>12424</v>
      </c>
      <c r="AQ13383" t="s">
        <v>11408</v>
      </c>
      <c r="AR13383">
        <v>4100</v>
      </c>
      <c r="AS13383" t="s">
        <v>12491</v>
      </c>
      <c r="AT13383">
        <v>0</v>
      </c>
      <c r="AV13383" t="s">
        <v>28058</v>
      </c>
      <c r="AW13383">
        <v>116100</v>
      </c>
    </row>
    <row r="13384" spans="1:49" x14ac:dyDescent="0.25">
      <c r="A13384">
        <v>4100</v>
      </c>
      <c r="B13384">
        <v>30020</v>
      </c>
      <c r="C13384">
        <v>4012</v>
      </c>
      <c r="D13384">
        <v>410</v>
      </c>
      <c r="E13384" s="124" t="s">
        <v>27809</v>
      </c>
      <c r="F13384" t="str">
        <f t="shared" si="292"/>
        <v>Wes WebsterGRENZEBACH CORP. - NEWNAN</v>
      </c>
      <c r="G13384" s="150" t="str">
        <f t="shared" si="291"/>
        <v>Wes Webster</v>
      </c>
      <c r="H13384" s="149" t="s">
        <v>4166</v>
      </c>
      <c r="I13384">
        <v>40002898</v>
      </c>
      <c r="K13384" t="s">
        <v>28059</v>
      </c>
      <c r="L13384" t="s">
        <v>27982</v>
      </c>
      <c r="M13384" t="s">
        <v>12692</v>
      </c>
      <c r="N13384" t="s">
        <v>28060</v>
      </c>
      <c r="Q13384" t="s">
        <v>12415</v>
      </c>
      <c r="R13384" t="s">
        <v>12416</v>
      </c>
      <c r="S13384" t="s">
        <v>28061</v>
      </c>
      <c r="U13384" t="s">
        <v>12418</v>
      </c>
      <c r="W13384">
        <v>11</v>
      </c>
      <c r="X13384">
        <v>0</v>
      </c>
      <c r="Y13384" t="s">
        <v>12419</v>
      </c>
      <c r="Z13384" t="s">
        <v>12420</v>
      </c>
      <c r="AA13384" t="s">
        <v>12421</v>
      </c>
      <c r="AB13384" t="s">
        <v>14028</v>
      </c>
      <c r="AC13384">
        <v>2</v>
      </c>
      <c r="AD13384" s="123">
        <v>39111</v>
      </c>
      <c r="AE13384" t="s">
        <v>12423</v>
      </c>
      <c r="AG13384">
        <v>40002898</v>
      </c>
      <c r="AL13384" t="s">
        <v>14028</v>
      </c>
      <c r="AN13384">
        <v>1107708901</v>
      </c>
      <c r="AO13384">
        <v>16</v>
      </c>
      <c r="AP13384" t="s">
        <v>12424</v>
      </c>
      <c r="AQ13384" t="s">
        <v>11408</v>
      </c>
      <c r="AR13384">
        <v>4100</v>
      </c>
      <c r="AT13384">
        <v>2005</v>
      </c>
      <c r="AV13384" t="s">
        <v>28062</v>
      </c>
      <c r="AW13384">
        <v>116100</v>
      </c>
    </row>
    <row r="13385" spans="1:49" x14ac:dyDescent="0.25">
      <c r="A13385">
        <v>4100</v>
      </c>
      <c r="B13385">
        <v>30020</v>
      </c>
      <c r="C13385">
        <v>4012</v>
      </c>
      <c r="D13385">
        <v>410</v>
      </c>
      <c r="E13385" s="124" t="s">
        <v>27809</v>
      </c>
      <c r="F13385" t="str">
        <f t="shared" si="292"/>
        <v>Wes WebsterGTS CORPORATION</v>
      </c>
      <c r="G13385" s="150" t="str">
        <f t="shared" si="291"/>
        <v>Wes Webster</v>
      </c>
      <c r="H13385" s="149" t="s">
        <v>4194</v>
      </c>
      <c r="I13385">
        <v>40006438</v>
      </c>
      <c r="K13385" t="s">
        <v>28063</v>
      </c>
      <c r="L13385" t="s">
        <v>25246</v>
      </c>
      <c r="M13385" t="s">
        <v>12735</v>
      </c>
      <c r="N13385">
        <v>32804</v>
      </c>
      <c r="Q13385" t="s">
        <v>12415</v>
      </c>
      <c r="R13385" t="s">
        <v>12416</v>
      </c>
      <c r="S13385" t="s">
        <v>28064</v>
      </c>
      <c r="U13385" t="s">
        <v>12418</v>
      </c>
      <c r="W13385">
        <v>11</v>
      </c>
      <c r="X13385">
        <v>2</v>
      </c>
      <c r="Y13385" t="s">
        <v>12472</v>
      </c>
      <c r="Z13385" t="s">
        <v>12420</v>
      </c>
      <c r="AA13385" t="s">
        <v>12429</v>
      </c>
      <c r="AB13385" t="s">
        <v>12422</v>
      </c>
      <c r="AC13385">
        <v>2</v>
      </c>
      <c r="AD13385" s="123">
        <v>40519</v>
      </c>
      <c r="AE13385" t="s">
        <v>12431</v>
      </c>
      <c r="AG13385">
        <v>40006438</v>
      </c>
      <c r="AL13385" t="s">
        <v>12422</v>
      </c>
      <c r="AN13385">
        <v>1009511601</v>
      </c>
      <c r="AO13385">
        <v>16</v>
      </c>
      <c r="AP13385" t="s">
        <v>12424</v>
      </c>
      <c r="AQ13385" t="s">
        <v>11408</v>
      </c>
      <c r="AR13385">
        <v>4100</v>
      </c>
      <c r="AT13385">
        <v>0</v>
      </c>
      <c r="AV13385" t="s">
        <v>28065</v>
      </c>
      <c r="AW13385">
        <v>116100</v>
      </c>
    </row>
    <row r="13386" spans="1:49" x14ac:dyDescent="0.25">
      <c r="A13386">
        <v>4100</v>
      </c>
      <c r="B13386">
        <v>30020</v>
      </c>
      <c r="C13386">
        <v>4012</v>
      </c>
      <c r="D13386">
        <v>410</v>
      </c>
      <c r="E13386" s="124" t="s">
        <v>27809</v>
      </c>
      <c r="F13386" t="str">
        <f t="shared" si="292"/>
        <v>Wes WebsterGULF ATLANTIC INTERNATIONAL CORP.</v>
      </c>
      <c r="G13386" s="150" t="str">
        <f t="shared" si="291"/>
        <v>Wes Webster</v>
      </c>
      <c r="H13386" s="149" t="s">
        <v>4205</v>
      </c>
      <c r="I13386">
        <v>40006948</v>
      </c>
      <c r="K13386" t="s">
        <v>28066</v>
      </c>
      <c r="L13386" t="s">
        <v>14008</v>
      </c>
      <c r="M13386" t="s">
        <v>12735</v>
      </c>
      <c r="N13386">
        <v>33182</v>
      </c>
      <c r="Q13386" t="s">
        <v>12415</v>
      </c>
      <c r="R13386" t="s">
        <v>12416</v>
      </c>
      <c r="S13386" t="s">
        <v>28067</v>
      </c>
      <c r="U13386" t="s">
        <v>12418</v>
      </c>
      <c r="W13386">
        <v>11</v>
      </c>
      <c r="X13386">
        <v>2</v>
      </c>
      <c r="Y13386" t="s">
        <v>12419</v>
      </c>
      <c r="Z13386" t="s">
        <v>12420</v>
      </c>
      <c r="AA13386" t="s">
        <v>12485</v>
      </c>
      <c r="AB13386" t="s">
        <v>12430</v>
      </c>
      <c r="AC13386">
        <v>2</v>
      </c>
      <c r="AD13386" s="123">
        <v>41250</v>
      </c>
      <c r="AE13386" t="s">
        <v>12528</v>
      </c>
      <c r="AG13386">
        <v>40006948</v>
      </c>
      <c r="AL13386" t="s">
        <v>12430</v>
      </c>
      <c r="AN13386">
        <v>1002509201</v>
      </c>
      <c r="AO13386">
        <v>16</v>
      </c>
      <c r="AP13386" t="s">
        <v>12424</v>
      </c>
      <c r="AQ13386" t="s">
        <v>11408</v>
      </c>
      <c r="AR13386">
        <v>4100</v>
      </c>
      <c r="AT13386">
        <v>0</v>
      </c>
      <c r="AV13386" t="s">
        <v>28068</v>
      </c>
      <c r="AW13386">
        <v>116100</v>
      </c>
    </row>
    <row r="13387" spans="1:49" x14ac:dyDescent="0.25">
      <c r="A13387">
        <v>4100</v>
      </c>
      <c r="B13387">
        <v>30020</v>
      </c>
      <c r="C13387">
        <v>4012</v>
      </c>
      <c r="D13387">
        <v>410</v>
      </c>
      <c r="E13387" s="124" t="s">
        <v>27809</v>
      </c>
      <c r="F13387" t="str">
        <f t="shared" si="292"/>
        <v>Wes WebsterH &amp; A LLC</v>
      </c>
      <c r="G13387" s="150" t="str">
        <f t="shared" si="291"/>
        <v>Wes Webster</v>
      </c>
      <c r="H13387" s="149" t="s">
        <v>4222</v>
      </c>
      <c r="I13387">
        <v>40008617</v>
      </c>
      <c r="K13387" t="s">
        <v>28069</v>
      </c>
      <c r="L13387" t="s">
        <v>28070</v>
      </c>
      <c r="M13387" t="s">
        <v>12735</v>
      </c>
      <c r="N13387">
        <v>33578</v>
      </c>
      <c r="Q13387" t="s">
        <v>12415</v>
      </c>
      <c r="R13387" t="s">
        <v>12416</v>
      </c>
      <c r="S13387" t="s">
        <v>28071</v>
      </c>
      <c r="U13387" t="s">
        <v>12418</v>
      </c>
      <c r="W13387">
        <v>11</v>
      </c>
      <c r="X13387">
        <v>2</v>
      </c>
      <c r="Y13387" t="s">
        <v>12419</v>
      </c>
      <c r="Z13387" t="s">
        <v>12420</v>
      </c>
      <c r="AA13387" t="s">
        <v>12429</v>
      </c>
      <c r="AB13387" t="s">
        <v>12430</v>
      </c>
      <c r="AC13387">
        <v>2</v>
      </c>
      <c r="AD13387" s="123">
        <v>43571</v>
      </c>
      <c r="AE13387" t="s">
        <v>12431</v>
      </c>
      <c r="AG13387">
        <v>40008617</v>
      </c>
      <c r="AL13387" t="s">
        <v>12430</v>
      </c>
      <c r="AN13387">
        <v>1005734071</v>
      </c>
      <c r="AO13387">
        <v>16</v>
      </c>
      <c r="AP13387" t="s">
        <v>12424</v>
      </c>
      <c r="AQ13387" t="s">
        <v>11408</v>
      </c>
      <c r="AR13387">
        <v>4100</v>
      </c>
      <c r="AT13387">
        <v>0</v>
      </c>
      <c r="AV13387" t="s">
        <v>4222</v>
      </c>
      <c r="AW13387">
        <v>116100</v>
      </c>
    </row>
    <row r="13388" spans="1:49" x14ac:dyDescent="0.25">
      <c r="A13388">
        <v>4100</v>
      </c>
      <c r="B13388">
        <v>30020</v>
      </c>
      <c r="C13388">
        <v>4012</v>
      </c>
      <c r="D13388">
        <v>410</v>
      </c>
      <c r="E13388" s="124" t="s">
        <v>27809</v>
      </c>
      <c r="F13388" t="str">
        <f t="shared" si="292"/>
        <v>Wes WebsterH.G. TRADING CORP</v>
      </c>
      <c r="G13388" s="150" t="str">
        <f t="shared" si="291"/>
        <v>Wes Webster</v>
      </c>
      <c r="H13388" s="149" t="s">
        <v>4227</v>
      </c>
      <c r="I13388">
        <v>40008207</v>
      </c>
      <c r="L13388" t="s">
        <v>14008</v>
      </c>
      <c r="M13388" t="s">
        <v>12735</v>
      </c>
      <c r="O13388">
        <v>523651</v>
      </c>
      <c r="P13388">
        <v>33152</v>
      </c>
      <c r="Q13388" t="s">
        <v>12415</v>
      </c>
      <c r="R13388" t="s">
        <v>12416</v>
      </c>
      <c r="S13388" t="s">
        <v>28072</v>
      </c>
      <c r="U13388" t="s">
        <v>12418</v>
      </c>
      <c r="W13388">
        <v>11</v>
      </c>
      <c r="X13388">
        <v>2</v>
      </c>
      <c r="Y13388" t="s">
        <v>12472</v>
      </c>
      <c r="Z13388" t="s">
        <v>12420</v>
      </c>
      <c r="AA13388" t="s">
        <v>12429</v>
      </c>
      <c r="AB13388" t="s">
        <v>12430</v>
      </c>
      <c r="AC13388">
        <v>2</v>
      </c>
      <c r="AD13388" s="123">
        <v>42970</v>
      </c>
      <c r="AE13388" t="s">
        <v>12431</v>
      </c>
      <c r="AG13388">
        <v>40008207</v>
      </c>
      <c r="AL13388" t="s">
        <v>12430</v>
      </c>
      <c r="AN13388">
        <v>1002509201</v>
      </c>
      <c r="AO13388">
        <v>16</v>
      </c>
      <c r="AP13388" t="s">
        <v>12424</v>
      </c>
      <c r="AQ13388" t="s">
        <v>11408</v>
      </c>
      <c r="AR13388">
        <v>4100</v>
      </c>
      <c r="AT13388">
        <v>0</v>
      </c>
      <c r="AV13388" t="s">
        <v>28073</v>
      </c>
      <c r="AW13388">
        <v>116100</v>
      </c>
    </row>
    <row r="13389" spans="1:49" x14ac:dyDescent="0.25">
      <c r="A13389">
        <v>4100</v>
      </c>
      <c r="B13389">
        <v>30020</v>
      </c>
      <c r="C13389">
        <v>4012</v>
      </c>
      <c r="D13389">
        <v>410</v>
      </c>
      <c r="E13389" s="124" t="s">
        <v>27809</v>
      </c>
      <c r="F13389" t="str">
        <f t="shared" si="292"/>
        <v>Wes WebsterHEIDELBERG USA</v>
      </c>
      <c r="G13389" s="150" t="str">
        <f t="shared" si="291"/>
        <v>Wes Webster</v>
      </c>
      <c r="H13389" s="149" t="s">
        <v>4324</v>
      </c>
      <c r="I13389">
        <v>40006907</v>
      </c>
      <c r="K13389" t="s">
        <v>28074</v>
      </c>
      <c r="L13389" t="s">
        <v>17363</v>
      </c>
      <c r="M13389" t="s">
        <v>12692</v>
      </c>
      <c r="N13389">
        <v>30144</v>
      </c>
      <c r="Q13389" t="s">
        <v>12415</v>
      </c>
      <c r="R13389" t="s">
        <v>12416</v>
      </c>
      <c r="S13389" t="s">
        <v>28075</v>
      </c>
      <c r="U13389" t="s">
        <v>12418</v>
      </c>
      <c r="V13389">
        <v>20</v>
      </c>
      <c r="W13389">
        <v>11</v>
      </c>
      <c r="X13389">
        <v>0</v>
      </c>
      <c r="Y13389" t="s">
        <v>12472</v>
      </c>
      <c r="Z13389" t="s">
        <v>12420</v>
      </c>
      <c r="AA13389" t="s">
        <v>12429</v>
      </c>
      <c r="AB13389" t="s">
        <v>12422</v>
      </c>
      <c r="AC13389">
        <v>2</v>
      </c>
      <c r="AD13389" s="123">
        <v>41179</v>
      </c>
      <c r="AE13389" t="s">
        <v>12431</v>
      </c>
      <c r="AG13389">
        <v>40006907</v>
      </c>
      <c r="AL13389" t="s">
        <v>12422</v>
      </c>
      <c r="AN13389">
        <v>1106716501</v>
      </c>
      <c r="AO13389">
        <v>13</v>
      </c>
      <c r="AP13389" t="s">
        <v>12424</v>
      </c>
      <c r="AQ13389" t="s">
        <v>11408</v>
      </c>
      <c r="AR13389">
        <v>4100</v>
      </c>
      <c r="AT13389">
        <v>0</v>
      </c>
      <c r="AV13389" t="s">
        <v>28076</v>
      </c>
      <c r="AW13389">
        <v>116100</v>
      </c>
    </row>
    <row r="13390" spans="1:49" x14ac:dyDescent="0.25">
      <c r="A13390">
        <v>4100</v>
      </c>
      <c r="B13390">
        <v>30020</v>
      </c>
      <c r="C13390">
        <v>4012</v>
      </c>
      <c r="D13390">
        <v>410</v>
      </c>
      <c r="E13390" s="124" t="s">
        <v>27809</v>
      </c>
      <c r="F13390" s="185" t="str">
        <f t="shared" si="292"/>
        <v>Wes WebsterHOME DEPOT-LOCUST GROVE</v>
      </c>
      <c r="G13390" s="150" t="str">
        <f t="shared" si="291"/>
        <v>Wes Webster</v>
      </c>
      <c r="H13390" s="149" t="s">
        <v>28077</v>
      </c>
      <c r="I13390">
        <v>40006377</v>
      </c>
      <c r="K13390" t="s">
        <v>28078</v>
      </c>
      <c r="L13390" t="s">
        <v>28079</v>
      </c>
      <c r="M13390" t="s">
        <v>12692</v>
      </c>
      <c r="N13390">
        <v>30248</v>
      </c>
      <c r="Q13390" t="s">
        <v>12415</v>
      </c>
      <c r="R13390" t="s">
        <v>12416</v>
      </c>
      <c r="S13390" t="s">
        <v>28080</v>
      </c>
      <c r="U13390" t="s">
        <v>12418</v>
      </c>
      <c r="W13390">
        <v>11</v>
      </c>
      <c r="X13390">
        <v>1</v>
      </c>
      <c r="Y13390" t="s">
        <v>12419</v>
      </c>
      <c r="Z13390" t="s">
        <v>12420</v>
      </c>
      <c r="AA13390" t="s">
        <v>12429</v>
      </c>
      <c r="AB13390" t="s">
        <v>12422</v>
      </c>
      <c r="AC13390">
        <v>2</v>
      </c>
      <c r="AD13390" s="123">
        <v>40429</v>
      </c>
      <c r="AE13390" t="s">
        <v>12431</v>
      </c>
      <c r="AG13390">
        <v>40006377</v>
      </c>
      <c r="AL13390" t="s">
        <v>12422</v>
      </c>
      <c r="AN13390">
        <v>1115121811</v>
      </c>
      <c r="AO13390">
        <v>16</v>
      </c>
      <c r="AP13390" t="s">
        <v>12424</v>
      </c>
      <c r="AQ13390" t="s">
        <v>11408</v>
      </c>
      <c r="AR13390">
        <v>4100</v>
      </c>
      <c r="AT13390">
        <v>0</v>
      </c>
      <c r="AV13390" t="s">
        <v>4403</v>
      </c>
      <c r="AW13390">
        <v>116100</v>
      </c>
    </row>
    <row r="13391" spans="1:49" x14ac:dyDescent="0.25">
      <c r="A13391">
        <v>4100</v>
      </c>
      <c r="B13391">
        <v>30020</v>
      </c>
      <c r="C13391">
        <v>4012</v>
      </c>
      <c r="D13391">
        <v>410</v>
      </c>
      <c r="E13391" s="124" t="s">
        <v>27809</v>
      </c>
      <c r="F13391" s="185" t="str">
        <f t="shared" si="292"/>
        <v>Wes WebsterHOME DEPOT-MCDONOUGH</v>
      </c>
      <c r="G13391" s="150" t="str">
        <f t="shared" si="291"/>
        <v>Wes Webster</v>
      </c>
      <c r="H13391" s="149" t="s">
        <v>28081</v>
      </c>
      <c r="I13391">
        <v>40008425</v>
      </c>
      <c r="K13391" t="s">
        <v>28082</v>
      </c>
      <c r="L13391" t="s">
        <v>28083</v>
      </c>
      <c r="M13391" t="s">
        <v>12692</v>
      </c>
      <c r="N13391">
        <v>30253</v>
      </c>
      <c r="Q13391" t="s">
        <v>12415</v>
      </c>
      <c r="R13391" t="s">
        <v>12416</v>
      </c>
      <c r="S13391" t="s">
        <v>28084</v>
      </c>
      <c r="U13391" t="s">
        <v>12418</v>
      </c>
      <c r="W13391">
        <v>11</v>
      </c>
      <c r="X13391">
        <v>1</v>
      </c>
      <c r="Y13391" t="s">
        <v>12419</v>
      </c>
      <c r="Z13391" t="s">
        <v>12420</v>
      </c>
      <c r="AA13391" t="s">
        <v>12429</v>
      </c>
      <c r="AB13391" t="s">
        <v>12430</v>
      </c>
      <c r="AC13391">
        <v>2</v>
      </c>
      <c r="AD13391" s="123">
        <v>43299</v>
      </c>
      <c r="AE13391" t="s">
        <v>12431</v>
      </c>
      <c r="AG13391">
        <v>40008425</v>
      </c>
      <c r="AL13391" t="s">
        <v>12430</v>
      </c>
      <c r="AN13391">
        <v>1115116701</v>
      </c>
      <c r="AO13391">
        <v>16</v>
      </c>
      <c r="AP13391" t="s">
        <v>12424</v>
      </c>
      <c r="AQ13391" t="s">
        <v>11408</v>
      </c>
      <c r="AR13391">
        <v>4100</v>
      </c>
      <c r="AT13391">
        <v>0</v>
      </c>
      <c r="AV13391" t="s">
        <v>4403</v>
      </c>
      <c r="AW13391">
        <v>116100</v>
      </c>
    </row>
    <row r="13392" spans="1:49" x14ac:dyDescent="0.25">
      <c r="A13392">
        <v>4100</v>
      </c>
      <c r="B13392">
        <v>30020</v>
      </c>
      <c r="C13392">
        <v>4012</v>
      </c>
      <c r="D13392">
        <v>410</v>
      </c>
      <c r="E13392" s="124" t="s">
        <v>27809</v>
      </c>
      <c r="F13392" t="str">
        <f t="shared" si="292"/>
        <v>Wes WebsterHOOD-DANIEL WELL CO LIMITED</v>
      </c>
      <c r="G13392" s="150" t="str">
        <f t="shared" si="291"/>
        <v>Wes Webster</v>
      </c>
      <c r="H13392" s="149" t="s">
        <v>4422</v>
      </c>
      <c r="I13392">
        <v>40007869</v>
      </c>
      <c r="L13392" t="s">
        <v>24684</v>
      </c>
      <c r="O13392">
        <v>209</v>
      </c>
      <c r="P13392">
        <v>0</v>
      </c>
      <c r="Q13392" t="s">
        <v>28085</v>
      </c>
      <c r="R13392" t="s">
        <v>12416</v>
      </c>
      <c r="U13392" t="s">
        <v>12418</v>
      </c>
      <c r="W13392">
        <v>11</v>
      </c>
      <c r="X13392">
        <v>2</v>
      </c>
      <c r="Y13392" t="s">
        <v>12419</v>
      </c>
      <c r="Z13392" t="s">
        <v>12420</v>
      </c>
      <c r="AA13392" t="s">
        <v>12429</v>
      </c>
      <c r="AB13392" t="s">
        <v>12430</v>
      </c>
      <c r="AC13392">
        <v>2</v>
      </c>
      <c r="AD13392" s="123">
        <v>42534</v>
      </c>
      <c r="AE13392" t="s">
        <v>12431</v>
      </c>
      <c r="AG13392">
        <v>40007869</v>
      </c>
      <c r="AL13392" t="s">
        <v>12430</v>
      </c>
      <c r="AO13392">
        <v>16</v>
      </c>
      <c r="AP13392" t="s">
        <v>12424</v>
      </c>
      <c r="AQ13392" t="s">
        <v>11408</v>
      </c>
      <c r="AR13392">
        <v>4100</v>
      </c>
      <c r="AT13392">
        <v>0</v>
      </c>
      <c r="AV13392" t="s">
        <v>28086</v>
      </c>
      <c r="AW13392">
        <v>116120</v>
      </c>
    </row>
    <row r="13393" spans="1:49" x14ac:dyDescent="0.25">
      <c r="A13393">
        <v>4100</v>
      </c>
      <c r="B13393">
        <v>30020</v>
      </c>
      <c r="C13393">
        <v>4012</v>
      </c>
      <c r="D13393">
        <v>410</v>
      </c>
      <c r="E13393" s="124" t="s">
        <v>27809</v>
      </c>
      <c r="F13393" t="str">
        <f t="shared" si="292"/>
        <v>Wes WebsterIMPORTACIONES DOS JAGUARES S.A.</v>
      </c>
      <c r="G13393" s="150" t="str">
        <f t="shared" si="291"/>
        <v>Wes Webster</v>
      </c>
      <c r="H13393" s="149" t="s">
        <v>4535</v>
      </c>
      <c r="I13393">
        <v>40006604</v>
      </c>
      <c r="K13393" t="s">
        <v>28087</v>
      </c>
      <c r="L13393" t="s">
        <v>28088</v>
      </c>
      <c r="M13393" t="s">
        <v>12735</v>
      </c>
      <c r="N13393">
        <v>33765</v>
      </c>
      <c r="Q13393" t="s">
        <v>12415</v>
      </c>
      <c r="R13393" t="s">
        <v>12416</v>
      </c>
      <c r="S13393" t="s">
        <v>28089</v>
      </c>
      <c r="U13393" t="s">
        <v>12418</v>
      </c>
      <c r="W13393">
        <v>11</v>
      </c>
      <c r="X13393">
        <v>2</v>
      </c>
      <c r="Y13393" t="s">
        <v>12419</v>
      </c>
      <c r="Z13393" t="s">
        <v>12420</v>
      </c>
      <c r="AA13393" t="s">
        <v>12485</v>
      </c>
      <c r="AB13393" t="s">
        <v>12430</v>
      </c>
      <c r="AC13393">
        <v>2</v>
      </c>
      <c r="AD13393" s="123">
        <v>40730</v>
      </c>
      <c r="AE13393" t="s">
        <v>12528</v>
      </c>
      <c r="AG13393">
        <v>40006604</v>
      </c>
      <c r="AL13393" t="s">
        <v>12430</v>
      </c>
      <c r="AN13393">
        <v>1010302101</v>
      </c>
      <c r="AO13393">
        <v>16</v>
      </c>
      <c r="AP13393" t="s">
        <v>12424</v>
      </c>
      <c r="AQ13393" t="s">
        <v>11408</v>
      </c>
      <c r="AR13393">
        <v>4100</v>
      </c>
      <c r="AS13393" t="s">
        <v>12491</v>
      </c>
      <c r="AT13393">
        <v>0</v>
      </c>
      <c r="AV13393" t="s">
        <v>26419</v>
      </c>
      <c r="AW13393">
        <v>116100</v>
      </c>
    </row>
    <row r="13394" spans="1:49" x14ac:dyDescent="0.25">
      <c r="A13394">
        <v>4100</v>
      </c>
      <c r="B13394">
        <v>30020</v>
      </c>
      <c r="C13394">
        <v>4012</v>
      </c>
      <c r="D13394">
        <v>410</v>
      </c>
      <c r="E13394" s="124" t="s">
        <v>27809</v>
      </c>
      <c r="F13394" t="str">
        <f t="shared" si="292"/>
        <v>Wes WebsterIMPROEX CORP</v>
      </c>
      <c r="G13394" s="150" t="str">
        <f t="shared" si="291"/>
        <v>Wes Webster</v>
      </c>
      <c r="H13394" s="149" t="s">
        <v>4546</v>
      </c>
      <c r="I13394">
        <v>40006655</v>
      </c>
      <c r="K13394" t="s">
        <v>28090</v>
      </c>
      <c r="L13394" t="s">
        <v>14008</v>
      </c>
      <c r="M13394" t="s">
        <v>12735</v>
      </c>
      <c r="N13394" t="s">
        <v>28091</v>
      </c>
      <c r="Q13394" t="s">
        <v>12415</v>
      </c>
      <c r="R13394" t="s">
        <v>12416</v>
      </c>
      <c r="S13394" t="s">
        <v>28092</v>
      </c>
      <c r="U13394" t="s">
        <v>12418</v>
      </c>
      <c r="W13394">
        <v>11</v>
      </c>
      <c r="X13394">
        <v>2</v>
      </c>
      <c r="Y13394" t="s">
        <v>12419</v>
      </c>
      <c r="Z13394" t="s">
        <v>12420</v>
      </c>
      <c r="AA13394" t="s">
        <v>12429</v>
      </c>
      <c r="AB13394" t="s">
        <v>12478</v>
      </c>
      <c r="AC13394">
        <v>2</v>
      </c>
      <c r="AD13394" s="123">
        <v>40820</v>
      </c>
      <c r="AE13394" t="s">
        <v>12431</v>
      </c>
      <c r="AG13394">
        <v>40006655</v>
      </c>
      <c r="AL13394" t="s">
        <v>12478</v>
      </c>
      <c r="AN13394">
        <v>1002500001</v>
      </c>
      <c r="AO13394">
        <v>16</v>
      </c>
      <c r="AP13394" t="s">
        <v>12424</v>
      </c>
      <c r="AQ13394" t="s">
        <v>11408</v>
      </c>
      <c r="AR13394">
        <v>4100</v>
      </c>
      <c r="AS13394" t="s">
        <v>12491</v>
      </c>
      <c r="AT13394">
        <v>0</v>
      </c>
      <c r="AV13394" t="s">
        <v>28093</v>
      </c>
      <c r="AW13394">
        <v>116100</v>
      </c>
    </row>
    <row r="13395" spans="1:49" x14ac:dyDescent="0.25">
      <c r="A13395">
        <v>4100</v>
      </c>
      <c r="B13395">
        <v>30020</v>
      </c>
      <c r="C13395">
        <v>4012</v>
      </c>
      <c r="D13395">
        <v>410</v>
      </c>
      <c r="E13395" s="124" t="s">
        <v>27809</v>
      </c>
      <c r="F13395" t="str">
        <f t="shared" si="292"/>
        <v>Wes WebsterINDUSTRIAL DRIVES &amp; BELTING CO INC</v>
      </c>
      <c r="G13395" s="150" t="str">
        <f t="shared" si="291"/>
        <v>Wes Webster</v>
      </c>
      <c r="H13395" s="149" t="s">
        <v>4592</v>
      </c>
      <c r="I13395">
        <v>40001407</v>
      </c>
      <c r="L13395" t="s">
        <v>16113</v>
      </c>
      <c r="M13395" t="s">
        <v>12692</v>
      </c>
      <c r="O13395">
        <v>99</v>
      </c>
      <c r="P13395">
        <v>31902</v>
      </c>
      <c r="Q13395" t="s">
        <v>12415</v>
      </c>
      <c r="R13395" t="s">
        <v>12416</v>
      </c>
      <c r="S13395" t="s">
        <v>28094</v>
      </c>
      <c r="U13395" t="s">
        <v>12418</v>
      </c>
      <c r="W13395">
        <v>11</v>
      </c>
      <c r="X13395">
        <v>2</v>
      </c>
      <c r="Y13395" t="s">
        <v>12419</v>
      </c>
      <c r="Z13395" t="s">
        <v>12420</v>
      </c>
      <c r="AA13395" t="s">
        <v>12421</v>
      </c>
      <c r="AB13395" t="s">
        <v>12422</v>
      </c>
      <c r="AC13395">
        <v>2</v>
      </c>
      <c r="AD13395" s="123">
        <v>39111</v>
      </c>
      <c r="AE13395" t="s">
        <v>12423</v>
      </c>
      <c r="AG13395">
        <v>40001407</v>
      </c>
      <c r="AL13395" t="s">
        <v>12422</v>
      </c>
      <c r="AN13395">
        <v>1121502801</v>
      </c>
      <c r="AO13395">
        <v>16</v>
      </c>
      <c r="AP13395" t="s">
        <v>12424</v>
      </c>
      <c r="AQ13395" t="s">
        <v>11408</v>
      </c>
      <c r="AR13395">
        <v>4100</v>
      </c>
      <c r="AT13395">
        <v>0</v>
      </c>
      <c r="AV13395" t="s">
        <v>14279</v>
      </c>
      <c r="AW13395">
        <v>116100</v>
      </c>
    </row>
    <row r="13396" spans="1:49" x14ac:dyDescent="0.25">
      <c r="A13396">
        <v>4100</v>
      </c>
      <c r="B13396">
        <v>30020</v>
      </c>
      <c r="C13396">
        <v>4012</v>
      </c>
      <c r="D13396">
        <v>410</v>
      </c>
      <c r="E13396" s="124" t="s">
        <v>27809</v>
      </c>
      <c r="F13396" t="str">
        <f t="shared" si="292"/>
        <v>Wes WebsterINDUSUPPLIES SERVICES, LLC</v>
      </c>
      <c r="G13396" s="150" t="str">
        <f t="shared" si="291"/>
        <v>Wes Webster</v>
      </c>
      <c r="H13396" s="149" t="s">
        <v>4646</v>
      </c>
      <c r="I13396">
        <v>40006266</v>
      </c>
      <c r="K13396" t="s">
        <v>28095</v>
      </c>
      <c r="L13396" t="s">
        <v>28096</v>
      </c>
      <c r="M13396" t="s">
        <v>12735</v>
      </c>
      <c r="N13396">
        <v>34677</v>
      </c>
      <c r="Q13396" t="s">
        <v>12415</v>
      </c>
      <c r="R13396" t="s">
        <v>12416</v>
      </c>
      <c r="S13396" t="s">
        <v>28097</v>
      </c>
      <c r="U13396" t="s">
        <v>12418</v>
      </c>
      <c r="W13396">
        <v>11</v>
      </c>
      <c r="X13396">
        <v>2</v>
      </c>
      <c r="Y13396" t="s">
        <v>12419</v>
      </c>
      <c r="Z13396" t="s">
        <v>12420</v>
      </c>
      <c r="AA13396" t="s">
        <v>12429</v>
      </c>
      <c r="AB13396" t="s">
        <v>12430</v>
      </c>
      <c r="AC13396">
        <v>2</v>
      </c>
      <c r="AD13396" s="123">
        <v>40261</v>
      </c>
      <c r="AE13396" t="s">
        <v>12431</v>
      </c>
      <c r="AG13396">
        <v>40006266</v>
      </c>
      <c r="AL13396" t="s">
        <v>12430</v>
      </c>
      <c r="AN13396">
        <v>1010336441</v>
      </c>
      <c r="AO13396">
        <v>16</v>
      </c>
      <c r="AP13396" t="s">
        <v>12424</v>
      </c>
      <c r="AQ13396" t="s">
        <v>11408</v>
      </c>
      <c r="AR13396">
        <v>4100</v>
      </c>
      <c r="AT13396">
        <v>0</v>
      </c>
      <c r="AV13396" t="s">
        <v>28098</v>
      </c>
      <c r="AW13396">
        <v>116100</v>
      </c>
    </row>
    <row r="13397" spans="1:49" x14ac:dyDescent="0.25">
      <c r="A13397">
        <v>4100</v>
      </c>
      <c r="B13397">
        <v>30020</v>
      </c>
      <c r="C13397">
        <v>4012</v>
      </c>
      <c r="D13397">
        <v>410</v>
      </c>
      <c r="E13397" s="124" t="s">
        <v>27809</v>
      </c>
      <c r="F13397" t="str">
        <f t="shared" si="292"/>
        <v>Wes WebsterINTERNATIONAL LABS, INC</v>
      </c>
      <c r="G13397" s="150" t="str">
        <f t="shared" ref="G13397:G13460" si="293">RIGHT(E13397,LEN(E13397)-3)</f>
        <v>Wes Webster</v>
      </c>
      <c r="H13397" s="149" t="s">
        <v>4719</v>
      </c>
      <c r="I13397">
        <v>40007132</v>
      </c>
      <c r="K13397" t="s">
        <v>28099</v>
      </c>
      <c r="L13397" t="s">
        <v>19723</v>
      </c>
      <c r="M13397" t="s">
        <v>12735</v>
      </c>
      <c r="N13397">
        <v>33710</v>
      </c>
      <c r="Q13397" t="s">
        <v>12415</v>
      </c>
      <c r="R13397" t="s">
        <v>12416</v>
      </c>
      <c r="S13397" t="s">
        <v>28100</v>
      </c>
      <c r="U13397" t="s">
        <v>12418</v>
      </c>
      <c r="W13397">
        <v>11</v>
      </c>
      <c r="X13397">
        <v>1</v>
      </c>
      <c r="Y13397" t="s">
        <v>12419</v>
      </c>
      <c r="Z13397" t="s">
        <v>12420</v>
      </c>
      <c r="AA13397" t="s">
        <v>12429</v>
      </c>
      <c r="AB13397" t="s">
        <v>12422</v>
      </c>
      <c r="AC13397">
        <v>2</v>
      </c>
      <c r="AD13397" s="123">
        <v>41477</v>
      </c>
      <c r="AE13397" t="s">
        <v>12431</v>
      </c>
      <c r="AG13397">
        <v>40007132</v>
      </c>
      <c r="AL13397" t="s">
        <v>12422</v>
      </c>
      <c r="AN13397">
        <v>1010315001</v>
      </c>
      <c r="AO13397">
        <v>16</v>
      </c>
      <c r="AP13397" t="s">
        <v>12424</v>
      </c>
      <c r="AQ13397" t="s">
        <v>11408</v>
      </c>
      <c r="AR13397">
        <v>4100</v>
      </c>
      <c r="AT13397">
        <v>0</v>
      </c>
      <c r="AV13397" t="s">
        <v>14926</v>
      </c>
      <c r="AW13397">
        <v>116100</v>
      </c>
    </row>
    <row r="13398" spans="1:49" x14ac:dyDescent="0.25">
      <c r="A13398">
        <v>4100</v>
      </c>
      <c r="B13398">
        <v>30020</v>
      </c>
      <c r="C13398">
        <v>4012</v>
      </c>
      <c r="D13398">
        <v>410</v>
      </c>
      <c r="E13398" s="124" t="s">
        <v>27809</v>
      </c>
      <c r="F13398" t="str">
        <f t="shared" si="292"/>
        <v>Wes WebsterISM INDUSTRIAL SUPPLY MANAGEMENT IN</v>
      </c>
      <c r="G13398" s="150" t="str">
        <f t="shared" si="293"/>
        <v>Wes Webster</v>
      </c>
      <c r="H13398" s="149" t="s">
        <v>4791</v>
      </c>
      <c r="I13398">
        <v>40006987</v>
      </c>
      <c r="K13398" t="s">
        <v>28101</v>
      </c>
      <c r="L13398" t="s">
        <v>28102</v>
      </c>
      <c r="M13398" t="s">
        <v>12735</v>
      </c>
      <c r="N13398">
        <v>33160</v>
      </c>
      <c r="Q13398" t="s">
        <v>12415</v>
      </c>
      <c r="R13398" t="s">
        <v>12416</v>
      </c>
      <c r="S13398" t="s">
        <v>28103</v>
      </c>
      <c r="U13398" t="s">
        <v>12418</v>
      </c>
      <c r="W13398">
        <v>11</v>
      </c>
      <c r="X13398">
        <v>2</v>
      </c>
      <c r="Y13398" t="s">
        <v>12419</v>
      </c>
      <c r="Z13398" t="s">
        <v>12420</v>
      </c>
      <c r="AA13398" t="s">
        <v>12429</v>
      </c>
      <c r="AB13398" t="s">
        <v>12422</v>
      </c>
      <c r="AC13398">
        <v>2</v>
      </c>
      <c r="AD13398" s="123">
        <v>41311</v>
      </c>
      <c r="AE13398" t="s">
        <v>12431</v>
      </c>
      <c r="AG13398">
        <v>40006987</v>
      </c>
      <c r="AL13398" t="s">
        <v>12422</v>
      </c>
      <c r="AN13398">
        <v>1002510701</v>
      </c>
      <c r="AO13398">
        <v>16</v>
      </c>
      <c r="AP13398" t="s">
        <v>12424</v>
      </c>
      <c r="AQ13398" t="s">
        <v>11408</v>
      </c>
      <c r="AR13398">
        <v>4100</v>
      </c>
      <c r="AT13398">
        <v>0</v>
      </c>
      <c r="AV13398" t="s">
        <v>28104</v>
      </c>
      <c r="AW13398">
        <v>116100</v>
      </c>
    </row>
    <row r="13399" spans="1:49" x14ac:dyDescent="0.25">
      <c r="A13399">
        <v>4100</v>
      </c>
      <c r="B13399">
        <v>30020</v>
      </c>
      <c r="C13399">
        <v>4012</v>
      </c>
      <c r="D13399">
        <v>410</v>
      </c>
      <c r="E13399" s="124" t="s">
        <v>27809</v>
      </c>
      <c r="F13399" t="str">
        <f t="shared" si="292"/>
        <v>Wes WebsterJ.X.L. DISTRIBUTORS</v>
      </c>
      <c r="G13399" s="150" t="str">
        <f t="shared" si="293"/>
        <v>Wes Webster</v>
      </c>
      <c r="H13399" s="149" t="s">
        <v>4842</v>
      </c>
      <c r="I13399">
        <v>40005099</v>
      </c>
      <c r="K13399" t="s">
        <v>28105</v>
      </c>
      <c r="L13399" t="s">
        <v>28106</v>
      </c>
      <c r="M13399" t="s">
        <v>19481</v>
      </c>
      <c r="N13399" t="s">
        <v>28107</v>
      </c>
      <c r="Q13399" t="s">
        <v>12415</v>
      </c>
      <c r="R13399" t="s">
        <v>12416</v>
      </c>
      <c r="S13399" t="s">
        <v>28108</v>
      </c>
      <c r="U13399" t="s">
        <v>12418</v>
      </c>
      <c r="W13399">
        <v>11</v>
      </c>
      <c r="X13399">
        <v>2</v>
      </c>
      <c r="Y13399" t="s">
        <v>12472</v>
      </c>
      <c r="Z13399" t="s">
        <v>12420</v>
      </c>
      <c r="AA13399" t="s">
        <v>12429</v>
      </c>
      <c r="AB13399" t="s">
        <v>12430</v>
      </c>
      <c r="AC13399">
        <v>2</v>
      </c>
      <c r="AD13399" s="123">
        <v>39247</v>
      </c>
      <c r="AE13399" t="s">
        <v>12538</v>
      </c>
      <c r="AG13399">
        <v>40005099</v>
      </c>
      <c r="AL13399" t="s">
        <v>12430</v>
      </c>
      <c r="AN13399">
        <v>7211300851</v>
      </c>
      <c r="AO13399">
        <v>16</v>
      </c>
      <c r="AP13399" t="s">
        <v>12424</v>
      </c>
      <c r="AQ13399" t="s">
        <v>11408</v>
      </c>
      <c r="AR13399">
        <v>4100</v>
      </c>
      <c r="AT13399">
        <v>0</v>
      </c>
      <c r="AV13399" t="s">
        <v>28109</v>
      </c>
      <c r="AW13399">
        <v>116100</v>
      </c>
    </row>
    <row r="13400" spans="1:49" x14ac:dyDescent="0.25">
      <c r="A13400">
        <v>4100</v>
      </c>
      <c r="B13400">
        <v>30020</v>
      </c>
      <c r="C13400">
        <v>4012</v>
      </c>
      <c r="D13400">
        <v>410</v>
      </c>
      <c r="E13400" s="124" t="s">
        <v>27809</v>
      </c>
      <c r="F13400" t="str">
        <f t="shared" si="292"/>
        <v>Wes WebsterJBT - ALPHARETTA</v>
      </c>
      <c r="G13400" s="150" t="str">
        <f t="shared" si="293"/>
        <v>Wes Webster</v>
      </c>
      <c r="H13400" s="149" t="s">
        <v>4881</v>
      </c>
      <c r="I13400">
        <v>40008697</v>
      </c>
      <c r="K13400" t="s">
        <v>28110</v>
      </c>
      <c r="L13400" t="s">
        <v>13232</v>
      </c>
      <c r="M13400" t="s">
        <v>12692</v>
      </c>
      <c r="N13400">
        <v>30005</v>
      </c>
      <c r="Q13400" t="s">
        <v>12415</v>
      </c>
      <c r="R13400" t="s">
        <v>12416</v>
      </c>
      <c r="S13400" t="s">
        <v>19949</v>
      </c>
      <c r="U13400" t="s">
        <v>12418</v>
      </c>
      <c r="W13400">
        <v>11</v>
      </c>
      <c r="X13400">
        <v>0</v>
      </c>
      <c r="Y13400" t="s">
        <v>12419</v>
      </c>
      <c r="Z13400" t="s">
        <v>12420</v>
      </c>
      <c r="AA13400" t="s">
        <v>12429</v>
      </c>
      <c r="AB13400" t="s">
        <v>12473</v>
      </c>
      <c r="AC13400">
        <v>2</v>
      </c>
      <c r="AD13400" s="123">
        <v>43725</v>
      </c>
      <c r="AE13400" t="s">
        <v>12431</v>
      </c>
      <c r="AG13400">
        <v>40008697</v>
      </c>
      <c r="AL13400" t="s">
        <v>12757</v>
      </c>
      <c r="AN13400">
        <v>1112114701</v>
      </c>
      <c r="AO13400">
        <v>16</v>
      </c>
      <c r="AP13400" t="s">
        <v>12424</v>
      </c>
      <c r="AQ13400" t="s">
        <v>11408</v>
      </c>
      <c r="AR13400">
        <v>4100</v>
      </c>
      <c r="AT13400">
        <v>0</v>
      </c>
      <c r="AV13400" t="s">
        <v>28111</v>
      </c>
      <c r="AW13400">
        <v>116100</v>
      </c>
    </row>
    <row r="13401" spans="1:49" x14ac:dyDescent="0.25">
      <c r="A13401">
        <v>4100</v>
      </c>
      <c r="B13401">
        <v>30020</v>
      </c>
      <c r="C13401">
        <v>4012</v>
      </c>
      <c r="D13401">
        <v>410</v>
      </c>
      <c r="E13401" s="124" t="s">
        <v>27809</v>
      </c>
      <c r="F13401" t="str">
        <f t="shared" si="292"/>
        <v>Wes WebsterJBT AEROTECH</v>
      </c>
      <c r="G13401" s="150" t="str">
        <f t="shared" si="293"/>
        <v>Wes Webster</v>
      </c>
      <c r="H13401" s="149" t="s">
        <v>4884</v>
      </c>
      <c r="I13401">
        <v>40005203</v>
      </c>
      <c r="L13401" t="s">
        <v>14008</v>
      </c>
      <c r="M13401" t="s">
        <v>12735</v>
      </c>
      <c r="N13401">
        <v>33152</v>
      </c>
      <c r="O13401">
        <v>522244</v>
      </c>
      <c r="Q13401" t="s">
        <v>12415</v>
      </c>
      <c r="R13401" t="s">
        <v>12416</v>
      </c>
      <c r="S13401" t="s">
        <v>28112</v>
      </c>
      <c r="U13401" t="s">
        <v>12418</v>
      </c>
      <c r="W13401">
        <v>11</v>
      </c>
      <c r="X13401">
        <v>1</v>
      </c>
      <c r="Y13401" t="s">
        <v>12419</v>
      </c>
      <c r="Z13401" t="s">
        <v>12420</v>
      </c>
      <c r="AA13401" t="s">
        <v>12429</v>
      </c>
      <c r="AB13401" t="s">
        <v>12473</v>
      </c>
      <c r="AC13401">
        <v>2</v>
      </c>
      <c r="AD13401" s="123">
        <v>39329</v>
      </c>
      <c r="AE13401" t="s">
        <v>12538</v>
      </c>
      <c r="AG13401">
        <v>40005203</v>
      </c>
      <c r="AL13401" t="s">
        <v>12473</v>
      </c>
      <c r="AN13401">
        <v>1002509201</v>
      </c>
      <c r="AO13401">
        <v>16</v>
      </c>
      <c r="AP13401" t="s">
        <v>12424</v>
      </c>
      <c r="AQ13401" t="s">
        <v>11408</v>
      </c>
      <c r="AR13401">
        <v>4100</v>
      </c>
      <c r="AT13401">
        <v>0</v>
      </c>
      <c r="AV13401" t="s">
        <v>16864</v>
      </c>
      <c r="AW13401">
        <v>116100</v>
      </c>
    </row>
    <row r="13402" spans="1:49" x14ac:dyDescent="0.25">
      <c r="A13402">
        <v>4100</v>
      </c>
      <c r="B13402">
        <v>30020</v>
      </c>
      <c r="C13402">
        <v>4012</v>
      </c>
      <c r="D13402">
        <v>410</v>
      </c>
      <c r="E13402" s="124" t="s">
        <v>27809</v>
      </c>
      <c r="F13402" t="str">
        <f t="shared" si="292"/>
        <v>Wes WebsterJBT AEROTECH - PBI</v>
      </c>
      <c r="G13402" s="150" t="str">
        <f t="shared" si="293"/>
        <v>Wes Webster</v>
      </c>
      <c r="H13402" s="149" t="s">
        <v>13632</v>
      </c>
      <c r="I13402">
        <v>40007840</v>
      </c>
      <c r="J13402" t="s">
        <v>28113</v>
      </c>
      <c r="K13402" t="s">
        <v>28114</v>
      </c>
      <c r="L13402" t="s">
        <v>27010</v>
      </c>
      <c r="M13402" t="s">
        <v>12735</v>
      </c>
      <c r="N13402">
        <v>33406</v>
      </c>
      <c r="Q13402" t="s">
        <v>12415</v>
      </c>
      <c r="R13402" t="s">
        <v>12416</v>
      </c>
      <c r="S13402" t="s">
        <v>28115</v>
      </c>
      <c r="U13402" t="s">
        <v>12418</v>
      </c>
      <c r="W13402">
        <v>11</v>
      </c>
      <c r="X13402">
        <v>1</v>
      </c>
      <c r="Y13402" t="s">
        <v>12419</v>
      </c>
      <c r="Z13402" t="s">
        <v>12420</v>
      </c>
      <c r="AA13402" t="s">
        <v>12429</v>
      </c>
      <c r="AB13402" t="s">
        <v>12473</v>
      </c>
      <c r="AC13402">
        <v>2</v>
      </c>
      <c r="AD13402" s="123">
        <v>42492</v>
      </c>
      <c r="AE13402" t="s">
        <v>12431</v>
      </c>
      <c r="AG13402">
        <v>40007840</v>
      </c>
      <c r="AL13402" t="s">
        <v>12473</v>
      </c>
      <c r="AN13402">
        <v>1009917101</v>
      </c>
      <c r="AO13402">
        <v>16</v>
      </c>
      <c r="AP13402" t="s">
        <v>12424</v>
      </c>
      <c r="AQ13402" t="s">
        <v>11408</v>
      </c>
      <c r="AR13402">
        <v>4100</v>
      </c>
      <c r="AT13402">
        <v>0</v>
      </c>
      <c r="AV13402" t="s">
        <v>16864</v>
      </c>
      <c r="AW13402">
        <v>116100</v>
      </c>
    </row>
    <row r="13403" spans="1:49" x14ac:dyDescent="0.25">
      <c r="A13403">
        <v>4100</v>
      </c>
      <c r="B13403">
        <v>30020</v>
      </c>
      <c r="C13403">
        <v>4012</v>
      </c>
      <c r="D13403">
        <v>410</v>
      </c>
      <c r="E13403" s="124" t="s">
        <v>27809</v>
      </c>
      <c r="F13403" t="str">
        <f t="shared" si="292"/>
        <v>Wes WebsterJCK USA LIMITED</v>
      </c>
      <c r="G13403" s="150" t="str">
        <f t="shared" si="293"/>
        <v>Wes Webster</v>
      </c>
      <c r="H13403" s="149" t="s">
        <v>4898</v>
      </c>
      <c r="I13403">
        <v>40008404</v>
      </c>
      <c r="K13403" t="s">
        <v>28116</v>
      </c>
      <c r="L13403" t="s">
        <v>14093</v>
      </c>
      <c r="M13403" t="s">
        <v>12692</v>
      </c>
      <c r="N13403">
        <v>30066</v>
      </c>
      <c r="Q13403" t="s">
        <v>12415</v>
      </c>
      <c r="R13403" t="s">
        <v>12416</v>
      </c>
      <c r="S13403" t="s">
        <v>28117</v>
      </c>
      <c r="U13403" t="s">
        <v>12418</v>
      </c>
      <c r="W13403">
        <v>11</v>
      </c>
      <c r="X13403">
        <v>0</v>
      </c>
      <c r="Y13403" t="s">
        <v>12419</v>
      </c>
      <c r="Z13403" t="s">
        <v>12420</v>
      </c>
      <c r="AA13403" t="s">
        <v>12429</v>
      </c>
      <c r="AB13403" t="s">
        <v>12422</v>
      </c>
      <c r="AC13403">
        <v>2</v>
      </c>
      <c r="AD13403" s="123">
        <v>43270</v>
      </c>
      <c r="AE13403" t="s">
        <v>12431</v>
      </c>
      <c r="AG13403">
        <v>40008404</v>
      </c>
      <c r="AL13403" t="s">
        <v>12422</v>
      </c>
      <c r="AN13403">
        <v>1106707901</v>
      </c>
      <c r="AO13403">
        <v>16</v>
      </c>
      <c r="AP13403" t="s">
        <v>12424</v>
      </c>
      <c r="AQ13403" t="s">
        <v>11408</v>
      </c>
      <c r="AR13403">
        <v>4100</v>
      </c>
      <c r="AT13403">
        <v>0</v>
      </c>
      <c r="AV13403" t="s">
        <v>28118</v>
      </c>
      <c r="AW13403">
        <v>116100</v>
      </c>
    </row>
    <row r="13404" spans="1:49" x14ac:dyDescent="0.25">
      <c r="A13404">
        <v>4100</v>
      </c>
      <c r="B13404">
        <v>30020</v>
      </c>
      <c r="C13404">
        <v>4012</v>
      </c>
      <c r="D13404">
        <v>410</v>
      </c>
      <c r="E13404" s="124" t="s">
        <v>27809</v>
      </c>
      <c r="F13404" t="str">
        <f t="shared" si="292"/>
        <v>Wes WebsterJENSEN USA, INC.</v>
      </c>
      <c r="G13404" s="150" t="str">
        <f t="shared" si="293"/>
        <v>Wes Webster</v>
      </c>
      <c r="H13404" s="149" t="s">
        <v>4914</v>
      </c>
      <c r="I13404">
        <v>40003447</v>
      </c>
      <c r="K13404" t="s">
        <v>28119</v>
      </c>
      <c r="L13404" t="s">
        <v>28120</v>
      </c>
      <c r="M13404" t="s">
        <v>12735</v>
      </c>
      <c r="N13404" t="s">
        <v>28121</v>
      </c>
      <c r="Q13404" t="s">
        <v>12415</v>
      </c>
      <c r="R13404" t="s">
        <v>12416</v>
      </c>
      <c r="S13404" t="s">
        <v>28122</v>
      </c>
      <c r="U13404" t="s">
        <v>12418</v>
      </c>
      <c r="V13404">
        <v>41</v>
      </c>
      <c r="W13404">
        <v>11</v>
      </c>
      <c r="X13404">
        <v>0</v>
      </c>
      <c r="Y13404" t="s">
        <v>12419</v>
      </c>
      <c r="Z13404" t="s">
        <v>12420</v>
      </c>
      <c r="AA13404" t="s">
        <v>12421</v>
      </c>
      <c r="AB13404" t="s">
        <v>12422</v>
      </c>
      <c r="AC13404">
        <v>2</v>
      </c>
      <c r="AD13404" s="123">
        <v>39111</v>
      </c>
      <c r="AE13404" t="s">
        <v>12423</v>
      </c>
      <c r="AG13404">
        <v>40003447</v>
      </c>
      <c r="AL13404" t="s">
        <v>12422</v>
      </c>
      <c r="AN13404">
        <v>1000512401</v>
      </c>
      <c r="AO13404">
        <v>16</v>
      </c>
      <c r="AP13404" t="s">
        <v>12424</v>
      </c>
      <c r="AQ13404" t="s">
        <v>11408</v>
      </c>
      <c r="AR13404">
        <v>4100</v>
      </c>
      <c r="AT13404">
        <v>0</v>
      </c>
      <c r="AV13404" t="s">
        <v>28123</v>
      </c>
      <c r="AW13404">
        <v>116100</v>
      </c>
    </row>
    <row r="13405" spans="1:49" x14ac:dyDescent="0.25">
      <c r="A13405">
        <v>4100</v>
      </c>
      <c r="B13405">
        <v>30020</v>
      </c>
      <c r="C13405">
        <v>4012</v>
      </c>
      <c r="D13405">
        <v>410</v>
      </c>
      <c r="E13405" s="124" t="s">
        <v>27809</v>
      </c>
      <c r="F13405" t="str">
        <f t="shared" si="292"/>
        <v>Wes WebsterJENSEN USA/IPSO - CENTRAL FINISHING</v>
      </c>
      <c r="G13405" s="150" t="str">
        <f t="shared" si="293"/>
        <v>Wes Webster</v>
      </c>
      <c r="H13405" s="149" t="s">
        <v>4915</v>
      </c>
      <c r="I13405">
        <v>40000512</v>
      </c>
      <c r="J13405" t="s">
        <v>12492</v>
      </c>
      <c r="K13405" t="s">
        <v>28119</v>
      </c>
      <c r="L13405" t="s">
        <v>28120</v>
      </c>
      <c r="M13405" t="s">
        <v>12735</v>
      </c>
      <c r="N13405" t="s">
        <v>28121</v>
      </c>
      <c r="Q13405" t="s">
        <v>12415</v>
      </c>
      <c r="R13405" t="s">
        <v>12416</v>
      </c>
      <c r="S13405" t="s">
        <v>28122</v>
      </c>
      <c r="U13405" t="s">
        <v>12418</v>
      </c>
      <c r="V13405">
        <v>41</v>
      </c>
      <c r="W13405">
        <v>11</v>
      </c>
      <c r="X13405">
        <v>1</v>
      </c>
      <c r="Y13405" t="s">
        <v>12419</v>
      </c>
      <c r="Z13405" t="s">
        <v>12420</v>
      </c>
      <c r="AA13405" t="s">
        <v>12421</v>
      </c>
      <c r="AB13405" t="s">
        <v>12422</v>
      </c>
      <c r="AC13405">
        <v>2</v>
      </c>
      <c r="AD13405" s="123">
        <v>39111</v>
      </c>
      <c r="AE13405" t="s">
        <v>12423</v>
      </c>
      <c r="AG13405">
        <v>40000512</v>
      </c>
      <c r="AL13405" t="s">
        <v>12422</v>
      </c>
      <c r="AN13405">
        <v>1000512401</v>
      </c>
      <c r="AO13405">
        <v>16</v>
      </c>
      <c r="AP13405" t="s">
        <v>12424</v>
      </c>
      <c r="AQ13405" t="s">
        <v>11408</v>
      </c>
      <c r="AR13405">
        <v>4100</v>
      </c>
      <c r="AS13405" t="s">
        <v>12491</v>
      </c>
      <c r="AT13405">
        <v>2005</v>
      </c>
      <c r="AV13405" t="s">
        <v>28123</v>
      </c>
      <c r="AW13405">
        <v>116100</v>
      </c>
    </row>
    <row r="13406" spans="1:49" x14ac:dyDescent="0.25">
      <c r="A13406">
        <v>4100</v>
      </c>
      <c r="B13406">
        <v>30020</v>
      </c>
      <c r="C13406">
        <v>4012</v>
      </c>
      <c r="D13406">
        <v>414</v>
      </c>
      <c r="E13406" s="124" t="s">
        <v>27809</v>
      </c>
      <c r="F13406" t="str">
        <f t="shared" si="292"/>
        <v>Wes WebsterJP PROMOTER</v>
      </c>
      <c r="G13406" s="150" t="str">
        <f t="shared" si="293"/>
        <v>Wes Webster</v>
      </c>
      <c r="H13406" s="149" t="s">
        <v>5008</v>
      </c>
      <c r="I13406">
        <v>40008894</v>
      </c>
      <c r="K13406" t="s">
        <v>28124</v>
      </c>
      <c r="L13406" t="s">
        <v>14008</v>
      </c>
      <c r="M13406" t="s">
        <v>12735</v>
      </c>
      <c r="N13406">
        <v>33195</v>
      </c>
      <c r="Q13406" t="s">
        <v>12415</v>
      </c>
      <c r="R13406" t="s">
        <v>12416</v>
      </c>
      <c r="S13406" t="s">
        <v>28125</v>
      </c>
      <c r="U13406" t="s">
        <v>12418</v>
      </c>
      <c r="W13406">
        <v>11</v>
      </c>
      <c r="X13406">
        <v>2</v>
      </c>
      <c r="Y13406" t="s">
        <v>12472</v>
      </c>
      <c r="Z13406" t="s">
        <v>12420</v>
      </c>
      <c r="AA13406" t="s">
        <v>12485</v>
      </c>
      <c r="AB13406" t="s">
        <v>12430</v>
      </c>
      <c r="AC13406">
        <v>2</v>
      </c>
      <c r="AD13406" s="123">
        <v>44020</v>
      </c>
      <c r="AE13406" t="s">
        <v>12486</v>
      </c>
      <c r="AG13406">
        <v>40008894</v>
      </c>
      <c r="AL13406" t="s">
        <v>12430</v>
      </c>
      <c r="AN13406">
        <v>1002509201</v>
      </c>
      <c r="AO13406">
        <v>16</v>
      </c>
      <c r="AP13406" t="s">
        <v>12424</v>
      </c>
      <c r="AQ13406" t="s">
        <v>11408</v>
      </c>
      <c r="AR13406">
        <v>4100</v>
      </c>
      <c r="AT13406">
        <v>0</v>
      </c>
      <c r="AV13406" t="s">
        <v>28126</v>
      </c>
      <c r="AW13406">
        <v>116100</v>
      </c>
    </row>
    <row r="13407" spans="1:49" x14ac:dyDescent="0.25">
      <c r="A13407">
        <v>4100</v>
      </c>
      <c r="B13407">
        <v>30020</v>
      </c>
      <c r="C13407">
        <v>4012</v>
      </c>
      <c r="D13407">
        <v>410</v>
      </c>
      <c r="E13407" s="124" t="s">
        <v>27809</v>
      </c>
      <c r="F13407" t="str">
        <f t="shared" si="292"/>
        <v>Wes WebsterJSM &amp; ASSOCIATES</v>
      </c>
      <c r="G13407" s="150" t="str">
        <f t="shared" si="293"/>
        <v>Wes Webster</v>
      </c>
      <c r="H13407" s="149" t="s">
        <v>5015</v>
      </c>
      <c r="I13407">
        <v>40007485</v>
      </c>
      <c r="L13407" t="s">
        <v>22173</v>
      </c>
      <c r="M13407" t="s">
        <v>12735</v>
      </c>
      <c r="O13407">
        <v>192</v>
      </c>
      <c r="P13407">
        <v>32756</v>
      </c>
      <c r="Q13407" t="s">
        <v>12415</v>
      </c>
      <c r="R13407" t="s">
        <v>12416</v>
      </c>
      <c r="S13407" t="s">
        <v>22174</v>
      </c>
      <c r="U13407" t="s">
        <v>12418</v>
      </c>
      <c r="W13407">
        <v>11</v>
      </c>
      <c r="X13407">
        <v>2</v>
      </c>
      <c r="Y13407" t="s">
        <v>12419</v>
      </c>
      <c r="Z13407" t="s">
        <v>12420</v>
      </c>
      <c r="AA13407" t="s">
        <v>12429</v>
      </c>
      <c r="AB13407" t="s">
        <v>12422</v>
      </c>
      <c r="AC13407">
        <v>2</v>
      </c>
      <c r="AD13407" s="123">
        <v>42023</v>
      </c>
      <c r="AE13407" t="s">
        <v>12431</v>
      </c>
      <c r="AG13407">
        <v>40007485</v>
      </c>
      <c r="AL13407" t="s">
        <v>12422</v>
      </c>
      <c r="AN13407">
        <v>1006909801</v>
      </c>
      <c r="AO13407">
        <v>16</v>
      </c>
      <c r="AP13407" t="s">
        <v>12424</v>
      </c>
      <c r="AQ13407" t="s">
        <v>11408</v>
      </c>
      <c r="AR13407">
        <v>4100</v>
      </c>
      <c r="AT13407">
        <v>0</v>
      </c>
      <c r="AV13407" t="s">
        <v>22175</v>
      </c>
      <c r="AW13407">
        <v>116100</v>
      </c>
    </row>
    <row r="13408" spans="1:49" x14ac:dyDescent="0.25">
      <c r="A13408">
        <v>4100</v>
      </c>
      <c r="B13408">
        <v>30020</v>
      </c>
      <c r="C13408">
        <v>4012</v>
      </c>
      <c r="D13408">
        <v>410</v>
      </c>
      <c r="E13408" s="124" t="s">
        <v>27809</v>
      </c>
      <c r="F13408" t="str">
        <f t="shared" si="292"/>
        <v>Wes WebsterK. V. MARK CORPORATION</v>
      </c>
      <c r="G13408" s="150" t="str">
        <f t="shared" si="293"/>
        <v>Wes Webster</v>
      </c>
      <c r="H13408" s="149" t="s">
        <v>5027</v>
      </c>
      <c r="I13408">
        <v>40002621</v>
      </c>
      <c r="K13408" t="s">
        <v>28127</v>
      </c>
      <c r="L13408" t="s">
        <v>14008</v>
      </c>
      <c r="M13408" t="s">
        <v>12735</v>
      </c>
      <c r="N13408" t="s">
        <v>28128</v>
      </c>
      <c r="Q13408" t="s">
        <v>12415</v>
      </c>
      <c r="R13408" t="s">
        <v>12416</v>
      </c>
      <c r="S13408" t="s">
        <v>28129</v>
      </c>
      <c r="U13408" t="s">
        <v>12418</v>
      </c>
      <c r="W13408">
        <v>11</v>
      </c>
      <c r="X13408">
        <v>2</v>
      </c>
      <c r="Y13408" t="s">
        <v>12419</v>
      </c>
      <c r="Z13408" t="s">
        <v>12420</v>
      </c>
      <c r="AA13408" t="s">
        <v>12421</v>
      </c>
      <c r="AB13408" t="s">
        <v>12422</v>
      </c>
      <c r="AC13408">
        <v>2</v>
      </c>
      <c r="AD13408" s="123">
        <v>39111</v>
      </c>
      <c r="AE13408" t="s">
        <v>12423</v>
      </c>
      <c r="AG13408">
        <v>40002621</v>
      </c>
      <c r="AL13408" t="s">
        <v>12422</v>
      </c>
      <c r="AN13408">
        <v>1002509201</v>
      </c>
      <c r="AO13408">
        <v>16</v>
      </c>
      <c r="AP13408" t="s">
        <v>12424</v>
      </c>
      <c r="AQ13408" t="s">
        <v>11408</v>
      </c>
      <c r="AR13408">
        <v>4100</v>
      </c>
      <c r="AT13408">
        <v>0</v>
      </c>
      <c r="AV13408" t="s">
        <v>28130</v>
      </c>
      <c r="AW13408">
        <v>116100</v>
      </c>
    </row>
    <row r="13409" spans="1:49" x14ac:dyDescent="0.25">
      <c r="A13409">
        <v>4100</v>
      </c>
      <c r="B13409">
        <v>30020</v>
      </c>
      <c r="C13409">
        <v>4012</v>
      </c>
      <c r="D13409">
        <v>410</v>
      </c>
      <c r="E13409" s="124" t="s">
        <v>27809</v>
      </c>
      <c r="F13409" t="str">
        <f t="shared" si="292"/>
        <v>Wes WebsterKELLOGG/GBS CENTER</v>
      </c>
      <c r="G13409" s="150" t="str">
        <f t="shared" si="293"/>
        <v>Wes Webster</v>
      </c>
      <c r="H13409" s="149" t="s">
        <v>5171</v>
      </c>
      <c r="I13409">
        <v>40007444</v>
      </c>
      <c r="J13409" t="s">
        <v>28131</v>
      </c>
      <c r="L13409" t="s">
        <v>13265</v>
      </c>
      <c r="M13409" t="s">
        <v>12684</v>
      </c>
      <c r="O13409">
        <v>8881011</v>
      </c>
      <c r="P13409">
        <v>49588</v>
      </c>
      <c r="Q13409" t="s">
        <v>12415</v>
      </c>
      <c r="R13409" t="s">
        <v>12416</v>
      </c>
      <c r="S13409" t="s">
        <v>28132</v>
      </c>
      <c r="U13409" t="s">
        <v>12418</v>
      </c>
      <c r="V13409">
        <v>213</v>
      </c>
      <c r="W13409">
        <v>11</v>
      </c>
      <c r="X13409">
        <v>1</v>
      </c>
      <c r="Y13409" t="s">
        <v>12419</v>
      </c>
      <c r="Z13409" t="s">
        <v>12420</v>
      </c>
      <c r="AA13409" t="s">
        <v>12485</v>
      </c>
      <c r="AB13409" t="s">
        <v>14329</v>
      </c>
      <c r="AC13409">
        <v>2</v>
      </c>
      <c r="AD13409" s="123">
        <v>41934</v>
      </c>
      <c r="AE13409" t="s">
        <v>12528</v>
      </c>
      <c r="AG13409">
        <v>40007444</v>
      </c>
      <c r="AL13409" t="s">
        <v>14329</v>
      </c>
      <c r="AN13409">
        <v>2308106401</v>
      </c>
      <c r="AO13409">
        <v>16</v>
      </c>
      <c r="AP13409" t="s">
        <v>12424</v>
      </c>
      <c r="AQ13409" t="s">
        <v>11408</v>
      </c>
      <c r="AR13409">
        <v>4100</v>
      </c>
      <c r="AT13409">
        <v>0</v>
      </c>
      <c r="AV13409" t="s">
        <v>14330</v>
      </c>
      <c r="AW13409">
        <v>116100</v>
      </c>
    </row>
    <row r="13410" spans="1:49" x14ac:dyDescent="0.25">
      <c r="A13410">
        <v>4100</v>
      </c>
      <c r="B13410">
        <v>30020</v>
      </c>
      <c r="C13410">
        <v>4012</v>
      </c>
      <c r="D13410">
        <v>410</v>
      </c>
      <c r="E13410" s="124" t="s">
        <v>27809</v>
      </c>
      <c r="F13410" t="str">
        <f t="shared" si="292"/>
        <v>Wes WebsterKIRK-RUDY INC</v>
      </c>
      <c r="G13410" s="150" t="str">
        <f t="shared" si="293"/>
        <v>Wes Webster</v>
      </c>
      <c r="H13410" s="149" t="s">
        <v>5241</v>
      </c>
      <c r="I13410">
        <v>40006962</v>
      </c>
      <c r="K13410" t="s">
        <v>28133</v>
      </c>
      <c r="L13410" t="s">
        <v>24170</v>
      </c>
      <c r="M13410" t="s">
        <v>12692</v>
      </c>
      <c r="N13410">
        <v>30188</v>
      </c>
      <c r="Q13410" t="s">
        <v>12415</v>
      </c>
      <c r="R13410" t="s">
        <v>12416</v>
      </c>
      <c r="S13410" t="s">
        <v>28134</v>
      </c>
      <c r="U13410" t="s">
        <v>12418</v>
      </c>
      <c r="W13410">
        <v>11</v>
      </c>
      <c r="X13410">
        <v>0</v>
      </c>
      <c r="Y13410" t="s">
        <v>12419</v>
      </c>
      <c r="Z13410" t="s">
        <v>12420</v>
      </c>
      <c r="AA13410" t="s">
        <v>12429</v>
      </c>
      <c r="AB13410" t="s">
        <v>12422</v>
      </c>
      <c r="AC13410">
        <v>2</v>
      </c>
      <c r="AD13410" s="123">
        <v>41282</v>
      </c>
      <c r="AE13410" t="s">
        <v>12431</v>
      </c>
      <c r="AG13410">
        <v>40006962</v>
      </c>
      <c r="AL13410" t="s">
        <v>12422</v>
      </c>
      <c r="AN13410">
        <v>1105719341</v>
      </c>
      <c r="AO13410">
        <v>16</v>
      </c>
      <c r="AP13410" t="s">
        <v>12424</v>
      </c>
      <c r="AQ13410" t="s">
        <v>11408</v>
      </c>
      <c r="AR13410">
        <v>4100</v>
      </c>
      <c r="AT13410">
        <v>0</v>
      </c>
      <c r="AV13410" t="s">
        <v>28135</v>
      </c>
      <c r="AW13410">
        <v>116100</v>
      </c>
    </row>
    <row r="13411" spans="1:49" x14ac:dyDescent="0.25">
      <c r="A13411">
        <v>4100</v>
      </c>
      <c r="B13411">
        <v>30020</v>
      </c>
      <c r="C13411">
        <v>4012</v>
      </c>
      <c r="D13411">
        <v>410</v>
      </c>
      <c r="E13411" s="124" t="s">
        <v>27809</v>
      </c>
      <c r="F13411" t="str">
        <f t="shared" si="292"/>
        <v>Wes WebsterKNAPP LOGISTICS AUTOMATION, INC.</v>
      </c>
      <c r="G13411" s="150" t="str">
        <f t="shared" si="293"/>
        <v>Wes Webster</v>
      </c>
      <c r="H13411" s="149" t="s">
        <v>13650</v>
      </c>
      <c r="I13411">
        <v>40007611</v>
      </c>
      <c r="K13411" t="s">
        <v>28136</v>
      </c>
      <c r="L13411" t="s">
        <v>17363</v>
      </c>
      <c r="M13411" t="s">
        <v>12692</v>
      </c>
      <c r="N13411">
        <v>30144</v>
      </c>
      <c r="Q13411" t="s">
        <v>12415</v>
      </c>
      <c r="R13411" t="s">
        <v>12416</v>
      </c>
      <c r="S13411" t="s">
        <v>28137</v>
      </c>
      <c r="U13411" t="s">
        <v>12418</v>
      </c>
      <c r="W13411">
        <v>11</v>
      </c>
      <c r="X13411">
        <v>0</v>
      </c>
      <c r="Y13411" t="s">
        <v>12419</v>
      </c>
      <c r="Z13411" t="s">
        <v>12420</v>
      </c>
      <c r="AA13411" t="s">
        <v>12429</v>
      </c>
      <c r="AB13411" t="s">
        <v>12422</v>
      </c>
      <c r="AC13411">
        <v>2</v>
      </c>
      <c r="AD13411" s="123">
        <v>42172</v>
      </c>
      <c r="AE13411" t="s">
        <v>12431</v>
      </c>
      <c r="AG13411">
        <v>40007611</v>
      </c>
      <c r="AL13411" t="s">
        <v>12422</v>
      </c>
      <c r="AN13411">
        <v>1106716501</v>
      </c>
      <c r="AO13411">
        <v>16</v>
      </c>
      <c r="AP13411" t="s">
        <v>12424</v>
      </c>
      <c r="AQ13411" t="s">
        <v>11408</v>
      </c>
      <c r="AR13411">
        <v>4100</v>
      </c>
      <c r="AT13411">
        <v>0</v>
      </c>
      <c r="AV13411" t="s">
        <v>28138</v>
      </c>
      <c r="AW13411">
        <v>116100</v>
      </c>
    </row>
    <row r="13412" spans="1:49" x14ac:dyDescent="0.25">
      <c r="A13412">
        <v>4100</v>
      </c>
      <c r="B13412">
        <v>30020</v>
      </c>
      <c r="C13412">
        <v>4012</v>
      </c>
      <c r="E13412" s="124" t="s">
        <v>27809</v>
      </c>
      <c r="F13412" t="str">
        <f t="shared" si="292"/>
        <v>Wes WebsterKNAUF INSULATION INC.</v>
      </c>
      <c r="G13412" s="150" t="str">
        <f t="shared" si="293"/>
        <v>Wes Webster</v>
      </c>
      <c r="H13412" s="149" t="s">
        <v>5265</v>
      </c>
      <c r="I13412">
        <v>40008678</v>
      </c>
      <c r="K13412" t="s">
        <v>28139</v>
      </c>
      <c r="L13412" t="s">
        <v>14058</v>
      </c>
      <c r="M13412" t="s">
        <v>12896</v>
      </c>
      <c r="N13412">
        <v>46176</v>
      </c>
      <c r="Q13412" t="s">
        <v>12415</v>
      </c>
      <c r="R13412" t="s">
        <v>12416</v>
      </c>
      <c r="S13412" t="s">
        <v>28140</v>
      </c>
      <c r="U13412" t="s">
        <v>12418</v>
      </c>
      <c r="V13412">
        <v>109</v>
      </c>
      <c r="W13412">
        <v>11</v>
      </c>
      <c r="X13412">
        <v>1</v>
      </c>
      <c r="Y13412" t="s">
        <v>12472</v>
      </c>
      <c r="Z13412" t="s">
        <v>12420</v>
      </c>
      <c r="AA13412" t="s">
        <v>12429</v>
      </c>
      <c r="AB13412" t="s">
        <v>12422</v>
      </c>
      <c r="AC13412">
        <v>2</v>
      </c>
      <c r="AD13412" s="123">
        <v>43696</v>
      </c>
      <c r="AE13412" t="s">
        <v>12431</v>
      </c>
      <c r="AG13412">
        <v>40008678</v>
      </c>
      <c r="AL13412" t="s">
        <v>12422</v>
      </c>
      <c r="AN13412">
        <v>1514512001</v>
      </c>
      <c r="AO13412">
        <v>16</v>
      </c>
      <c r="AP13412" t="s">
        <v>12424</v>
      </c>
      <c r="AQ13412" t="s">
        <v>11408</v>
      </c>
      <c r="AR13412">
        <v>4100</v>
      </c>
      <c r="AT13412">
        <v>0</v>
      </c>
      <c r="AV13412" t="s">
        <v>14335</v>
      </c>
      <c r="AW13412">
        <v>116100</v>
      </c>
    </row>
    <row r="13413" spans="1:49" x14ac:dyDescent="0.25">
      <c r="A13413">
        <v>4100</v>
      </c>
      <c r="B13413">
        <v>30020</v>
      </c>
      <c r="C13413">
        <v>4012</v>
      </c>
      <c r="D13413">
        <v>410</v>
      </c>
      <c r="E13413" s="124" t="s">
        <v>27809</v>
      </c>
      <c r="F13413" t="str">
        <f t="shared" si="292"/>
        <v>Wes WebsterL.O. TRADING CORP.</v>
      </c>
      <c r="G13413" s="150" t="str">
        <f t="shared" si="293"/>
        <v>Wes Webster</v>
      </c>
      <c r="H13413" s="149" t="s">
        <v>5373</v>
      </c>
      <c r="I13413">
        <v>40006301</v>
      </c>
      <c r="K13413" t="s">
        <v>28141</v>
      </c>
      <c r="L13413" t="s">
        <v>14008</v>
      </c>
      <c r="M13413" t="s">
        <v>12735</v>
      </c>
      <c r="N13413">
        <v>33172</v>
      </c>
      <c r="Q13413" t="s">
        <v>12415</v>
      </c>
      <c r="R13413" t="s">
        <v>12416</v>
      </c>
      <c r="S13413" t="s">
        <v>28142</v>
      </c>
      <c r="U13413" t="s">
        <v>12418</v>
      </c>
      <c r="W13413">
        <v>11</v>
      </c>
      <c r="X13413">
        <v>2</v>
      </c>
      <c r="Y13413" t="s">
        <v>12419</v>
      </c>
      <c r="Z13413" t="s">
        <v>12420</v>
      </c>
      <c r="AA13413" t="s">
        <v>12429</v>
      </c>
      <c r="AB13413" t="s">
        <v>12422</v>
      </c>
      <c r="AC13413">
        <v>2</v>
      </c>
      <c r="AD13413" s="123">
        <v>40309</v>
      </c>
      <c r="AE13413" t="s">
        <v>12431</v>
      </c>
      <c r="AG13413">
        <v>40006301</v>
      </c>
      <c r="AL13413" t="s">
        <v>12422</v>
      </c>
      <c r="AN13413">
        <v>1002509201</v>
      </c>
      <c r="AO13413">
        <v>16</v>
      </c>
      <c r="AP13413" t="s">
        <v>12424</v>
      </c>
      <c r="AQ13413" t="s">
        <v>11408</v>
      </c>
      <c r="AR13413">
        <v>4100</v>
      </c>
      <c r="AT13413">
        <v>0</v>
      </c>
      <c r="AV13413" t="s">
        <v>28143</v>
      </c>
      <c r="AW13413">
        <v>116100</v>
      </c>
    </row>
    <row r="13414" spans="1:49" x14ac:dyDescent="0.25">
      <c r="A13414">
        <v>4100</v>
      </c>
      <c r="B13414">
        <v>30020</v>
      </c>
      <c r="C13414">
        <v>4012</v>
      </c>
      <c r="D13414">
        <v>410</v>
      </c>
      <c r="E13414" s="124" t="s">
        <v>27809</v>
      </c>
      <c r="F13414" t="str">
        <f t="shared" si="292"/>
        <v>Wes WebsterL-3 SECURITY &amp; DETECTION SYSTEMS</v>
      </c>
      <c r="G13414" s="150" t="str">
        <f t="shared" si="293"/>
        <v>Wes Webster</v>
      </c>
      <c r="H13414" s="149" t="s">
        <v>5377</v>
      </c>
      <c r="I13414">
        <v>40002644</v>
      </c>
      <c r="K13414" t="s">
        <v>28144</v>
      </c>
      <c r="L13414" t="s">
        <v>28145</v>
      </c>
      <c r="M13414" t="s">
        <v>12718</v>
      </c>
      <c r="N13414">
        <v>1876</v>
      </c>
      <c r="Q13414" t="s">
        <v>12415</v>
      </c>
      <c r="R13414" t="s">
        <v>12416</v>
      </c>
      <c r="S13414" t="s">
        <v>28146</v>
      </c>
      <c r="U13414" t="s">
        <v>12418</v>
      </c>
      <c r="W13414">
        <v>11</v>
      </c>
      <c r="X13414">
        <v>0</v>
      </c>
      <c r="Y13414" t="s">
        <v>12472</v>
      </c>
      <c r="Z13414" t="s">
        <v>12420</v>
      </c>
      <c r="AA13414" t="s">
        <v>12421</v>
      </c>
      <c r="AB13414" t="s">
        <v>12422</v>
      </c>
      <c r="AC13414">
        <v>2</v>
      </c>
      <c r="AD13414" s="123">
        <v>39111</v>
      </c>
      <c r="AE13414" t="s">
        <v>12423</v>
      </c>
      <c r="AG13414">
        <v>40002644</v>
      </c>
      <c r="AL13414" t="s">
        <v>12422</v>
      </c>
      <c r="AN13414">
        <v>2201738701</v>
      </c>
      <c r="AO13414">
        <v>16</v>
      </c>
      <c r="AP13414" t="s">
        <v>12424</v>
      </c>
      <c r="AQ13414" t="s">
        <v>11408</v>
      </c>
      <c r="AR13414">
        <v>4100</v>
      </c>
      <c r="AT13414">
        <v>2005</v>
      </c>
      <c r="AV13414" t="s">
        <v>25284</v>
      </c>
      <c r="AW13414">
        <v>116100</v>
      </c>
    </row>
    <row r="13415" spans="1:49" x14ac:dyDescent="0.25">
      <c r="A13415">
        <v>4100</v>
      </c>
      <c r="B13415">
        <v>30020</v>
      </c>
      <c r="C13415">
        <v>4012</v>
      </c>
      <c r="D13415">
        <v>410</v>
      </c>
      <c r="E13415" s="124" t="s">
        <v>27809</v>
      </c>
      <c r="F13415" t="str">
        <f t="shared" si="292"/>
        <v>Wes WebsterLCE GRAPHICS</v>
      </c>
      <c r="G13415" s="150" t="str">
        <f t="shared" si="293"/>
        <v>Wes Webster</v>
      </c>
      <c r="H13415" s="149" t="s">
        <v>5453</v>
      </c>
      <c r="I13415">
        <v>40008110</v>
      </c>
      <c r="L13415" t="s">
        <v>28147</v>
      </c>
      <c r="M13415" t="s">
        <v>12735</v>
      </c>
      <c r="O13415">
        <v>308</v>
      </c>
      <c r="P13415">
        <v>33513</v>
      </c>
      <c r="Q13415" t="s">
        <v>12415</v>
      </c>
      <c r="R13415" t="s">
        <v>12416</v>
      </c>
      <c r="S13415" t="s">
        <v>28148</v>
      </c>
      <c r="U13415" t="s">
        <v>12418</v>
      </c>
      <c r="W13415">
        <v>11</v>
      </c>
      <c r="X13415">
        <v>1</v>
      </c>
      <c r="Y13415" t="s">
        <v>12472</v>
      </c>
      <c r="Z13415" t="s">
        <v>12420</v>
      </c>
      <c r="AA13415" t="s">
        <v>12429</v>
      </c>
      <c r="AB13415" t="s">
        <v>12422</v>
      </c>
      <c r="AC13415">
        <v>2</v>
      </c>
      <c r="AD13415" s="123">
        <v>42856</v>
      </c>
      <c r="AE13415" t="s">
        <v>12431</v>
      </c>
      <c r="AG13415">
        <v>40008110</v>
      </c>
      <c r="AL13415" t="s">
        <v>12422</v>
      </c>
      <c r="AN13415">
        <v>1011937181</v>
      </c>
      <c r="AO13415">
        <v>16</v>
      </c>
      <c r="AP13415" t="s">
        <v>12424</v>
      </c>
      <c r="AQ13415" t="s">
        <v>11408</v>
      </c>
      <c r="AR13415">
        <v>4100</v>
      </c>
      <c r="AT13415">
        <v>0</v>
      </c>
      <c r="AV13415" t="s">
        <v>28149</v>
      </c>
      <c r="AW13415">
        <v>116100</v>
      </c>
    </row>
    <row r="13416" spans="1:49" x14ac:dyDescent="0.25">
      <c r="A13416">
        <v>4100</v>
      </c>
      <c r="B13416">
        <v>30020</v>
      </c>
      <c r="C13416">
        <v>4012</v>
      </c>
      <c r="D13416">
        <v>410</v>
      </c>
      <c r="E13416" s="124" t="s">
        <v>27809</v>
      </c>
      <c r="F13416" t="str">
        <f t="shared" si="292"/>
        <v>Wes WebsterLOUIS DREYFUS CITRUS, INC</v>
      </c>
      <c r="G13416" s="150" t="str">
        <f t="shared" si="293"/>
        <v>Wes Webster</v>
      </c>
      <c r="H13416" s="149" t="s">
        <v>5603</v>
      </c>
      <c r="I13416">
        <v>40007150</v>
      </c>
      <c r="K13416" t="s">
        <v>28150</v>
      </c>
      <c r="L13416" t="s">
        <v>28151</v>
      </c>
      <c r="M13416" t="s">
        <v>12735</v>
      </c>
      <c r="N13416">
        <v>34787</v>
      </c>
      <c r="Q13416" t="s">
        <v>12415</v>
      </c>
      <c r="R13416" t="s">
        <v>12416</v>
      </c>
      <c r="S13416" t="s">
        <v>28152</v>
      </c>
      <c r="U13416" t="s">
        <v>12418</v>
      </c>
      <c r="W13416">
        <v>11</v>
      </c>
      <c r="X13416">
        <v>1</v>
      </c>
      <c r="Y13416" t="s">
        <v>12419</v>
      </c>
      <c r="Z13416" t="s">
        <v>12420</v>
      </c>
      <c r="AA13416" t="s">
        <v>12429</v>
      </c>
      <c r="AB13416" t="s">
        <v>12422</v>
      </c>
      <c r="AC13416">
        <v>2</v>
      </c>
      <c r="AD13416" s="123">
        <v>41494</v>
      </c>
      <c r="AE13416" t="s">
        <v>12431</v>
      </c>
      <c r="AG13416">
        <v>40007150</v>
      </c>
      <c r="AL13416" t="s">
        <v>12422</v>
      </c>
      <c r="AN13416">
        <v>1009517601</v>
      </c>
      <c r="AO13416">
        <v>16</v>
      </c>
      <c r="AP13416" t="s">
        <v>12424</v>
      </c>
      <c r="AQ13416" t="s">
        <v>11408</v>
      </c>
      <c r="AR13416">
        <v>4100</v>
      </c>
      <c r="AT13416">
        <v>0</v>
      </c>
      <c r="AV13416" t="s">
        <v>28153</v>
      </c>
      <c r="AW13416">
        <v>116100</v>
      </c>
    </row>
    <row r="13417" spans="1:49" x14ac:dyDescent="0.25">
      <c r="A13417">
        <v>4100</v>
      </c>
      <c r="B13417">
        <v>30020</v>
      </c>
      <c r="C13417">
        <v>4012</v>
      </c>
      <c r="D13417">
        <v>410</v>
      </c>
      <c r="E13417" s="124" t="s">
        <v>27809</v>
      </c>
      <c r="F13417" t="str">
        <f t="shared" si="292"/>
        <v>Wes WebsterLUCKETT HOLDINGS INC.</v>
      </c>
      <c r="G13417" s="150" t="str">
        <f t="shared" si="293"/>
        <v>Wes Webster</v>
      </c>
      <c r="H13417" s="149" t="s">
        <v>5625</v>
      </c>
      <c r="I13417">
        <v>40008994</v>
      </c>
      <c r="K13417" t="s">
        <v>28154</v>
      </c>
      <c r="L13417" t="s">
        <v>14046</v>
      </c>
      <c r="M13417" t="s">
        <v>14047</v>
      </c>
      <c r="N13417">
        <v>40222</v>
      </c>
      <c r="Q13417" t="s">
        <v>12415</v>
      </c>
      <c r="R13417" t="s">
        <v>12416</v>
      </c>
      <c r="S13417" t="s">
        <v>28155</v>
      </c>
      <c r="U13417" t="s">
        <v>12418</v>
      </c>
      <c r="W13417">
        <v>11</v>
      </c>
      <c r="X13417">
        <v>1</v>
      </c>
      <c r="Y13417" t="s">
        <v>12419</v>
      </c>
      <c r="Z13417" t="s">
        <v>12420</v>
      </c>
      <c r="AA13417" t="s">
        <v>12485</v>
      </c>
      <c r="AB13417" t="s">
        <v>12422</v>
      </c>
      <c r="AC13417">
        <v>2</v>
      </c>
      <c r="AD13417" s="123">
        <v>44183</v>
      </c>
      <c r="AE13417" t="s">
        <v>12486</v>
      </c>
      <c r="AG13417">
        <v>40008994</v>
      </c>
      <c r="AL13417" t="s">
        <v>12422</v>
      </c>
      <c r="AN13417">
        <v>1811104901</v>
      </c>
      <c r="AO13417">
        <v>16</v>
      </c>
      <c r="AP13417" t="s">
        <v>12424</v>
      </c>
      <c r="AQ13417" t="s">
        <v>11408</v>
      </c>
      <c r="AR13417">
        <v>4100</v>
      </c>
      <c r="AT13417">
        <v>0</v>
      </c>
      <c r="AV13417" t="s">
        <v>28156</v>
      </c>
      <c r="AW13417">
        <v>116100</v>
      </c>
    </row>
    <row r="13418" spans="1:49" x14ac:dyDescent="0.25">
      <c r="A13418">
        <v>4100</v>
      </c>
      <c r="B13418">
        <v>30020</v>
      </c>
      <c r="C13418">
        <v>4012</v>
      </c>
      <c r="D13418">
        <v>410</v>
      </c>
      <c r="E13418" s="124" t="s">
        <v>27809</v>
      </c>
      <c r="F13418" t="str">
        <f t="shared" si="292"/>
        <v>Wes WebsterM &amp; M MAINTENANCE</v>
      </c>
      <c r="G13418" s="150" t="str">
        <f t="shared" si="293"/>
        <v>Wes Webster</v>
      </c>
      <c r="H13418" s="149" t="s">
        <v>5643</v>
      </c>
      <c r="I13418">
        <v>40000670</v>
      </c>
      <c r="K13418" t="s">
        <v>28157</v>
      </c>
      <c r="L13418" t="s">
        <v>28158</v>
      </c>
      <c r="M13418" t="s">
        <v>12735</v>
      </c>
      <c r="N13418">
        <v>34761</v>
      </c>
      <c r="Q13418" t="s">
        <v>12415</v>
      </c>
      <c r="R13418" t="s">
        <v>12416</v>
      </c>
      <c r="S13418">
        <v>4076569745</v>
      </c>
      <c r="U13418" t="s">
        <v>12418</v>
      </c>
      <c r="W13418">
        <v>11</v>
      </c>
      <c r="X13418">
        <v>0</v>
      </c>
      <c r="Y13418" t="s">
        <v>12419</v>
      </c>
      <c r="Z13418" t="s">
        <v>12420</v>
      </c>
      <c r="AA13418" t="s">
        <v>12421</v>
      </c>
      <c r="AB13418" t="s">
        <v>12422</v>
      </c>
      <c r="AC13418">
        <v>2</v>
      </c>
      <c r="AD13418" s="123">
        <v>39111</v>
      </c>
      <c r="AE13418" t="s">
        <v>12423</v>
      </c>
      <c r="AG13418">
        <v>40000670</v>
      </c>
      <c r="AL13418" t="s">
        <v>12422</v>
      </c>
      <c r="AN13418">
        <v>1009511201</v>
      </c>
      <c r="AO13418">
        <v>16</v>
      </c>
      <c r="AP13418" t="s">
        <v>12424</v>
      </c>
      <c r="AQ13418" t="s">
        <v>11408</v>
      </c>
      <c r="AR13418">
        <v>4100</v>
      </c>
      <c r="AT13418">
        <v>2005</v>
      </c>
      <c r="AV13418" t="s">
        <v>28159</v>
      </c>
      <c r="AW13418">
        <v>116100</v>
      </c>
    </row>
    <row r="13419" spans="1:49" x14ac:dyDescent="0.25">
      <c r="A13419">
        <v>4100</v>
      </c>
      <c r="B13419">
        <v>30020</v>
      </c>
      <c r="C13419">
        <v>4012</v>
      </c>
      <c r="D13419">
        <v>410</v>
      </c>
      <c r="E13419" s="124" t="s">
        <v>27809</v>
      </c>
      <c r="F13419" t="str">
        <f t="shared" si="292"/>
        <v>Wes WebsterMACROLINE CORPORATION</v>
      </c>
      <c r="G13419" s="150" t="str">
        <f t="shared" si="293"/>
        <v>Wes Webster</v>
      </c>
      <c r="H13419" s="149" t="s">
        <v>5669</v>
      </c>
      <c r="I13419">
        <v>40006768</v>
      </c>
      <c r="K13419" t="s">
        <v>28160</v>
      </c>
      <c r="L13419" t="s">
        <v>27956</v>
      </c>
      <c r="M13419" t="s">
        <v>12735</v>
      </c>
      <c r="N13419">
        <v>33326</v>
      </c>
      <c r="Q13419" t="s">
        <v>12415</v>
      </c>
      <c r="R13419" t="s">
        <v>12416</v>
      </c>
      <c r="S13419" t="s">
        <v>28161</v>
      </c>
      <c r="U13419" t="s">
        <v>12418</v>
      </c>
      <c r="W13419">
        <v>11</v>
      </c>
      <c r="X13419">
        <v>2</v>
      </c>
      <c r="Y13419" t="s">
        <v>12419</v>
      </c>
      <c r="Z13419" t="s">
        <v>12420</v>
      </c>
      <c r="AA13419" t="s">
        <v>12429</v>
      </c>
      <c r="AB13419" t="s">
        <v>12430</v>
      </c>
      <c r="AC13419">
        <v>2</v>
      </c>
      <c r="AD13419" s="123">
        <v>40968</v>
      </c>
      <c r="AE13419" t="s">
        <v>12431</v>
      </c>
      <c r="AG13419">
        <v>40006768</v>
      </c>
      <c r="AL13419" t="s">
        <v>12430</v>
      </c>
      <c r="AN13419">
        <v>1001100441</v>
      </c>
      <c r="AO13419">
        <v>16</v>
      </c>
      <c r="AP13419" t="s">
        <v>12424</v>
      </c>
      <c r="AQ13419" t="s">
        <v>11408</v>
      </c>
      <c r="AR13419">
        <v>4100</v>
      </c>
      <c r="AT13419">
        <v>0</v>
      </c>
      <c r="AV13419" t="s">
        <v>28162</v>
      </c>
      <c r="AW13419">
        <v>116100</v>
      </c>
    </row>
    <row r="13420" spans="1:49" x14ac:dyDescent="0.25">
      <c r="A13420">
        <v>4100</v>
      </c>
      <c r="B13420">
        <v>30020</v>
      </c>
      <c r="C13420">
        <v>4012</v>
      </c>
      <c r="D13420">
        <v>410</v>
      </c>
      <c r="E13420" s="124" t="s">
        <v>27809</v>
      </c>
      <c r="F13420" t="str">
        <f t="shared" si="292"/>
        <v>Wes WebsterMATTCO - WES WEBSTER</v>
      </c>
      <c r="G13420" s="150" t="str">
        <f t="shared" si="293"/>
        <v>Wes Webster</v>
      </c>
      <c r="H13420" s="149" t="s">
        <v>5832</v>
      </c>
      <c r="I13420">
        <v>40008133</v>
      </c>
      <c r="K13420" t="s">
        <v>14377</v>
      </c>
      <c r="L13420" t="s">
        <v>12881</v>
      </c>
      <c r="M13420" t="s">
        <v>13169</v>
      </c>
      <c r="N13420">
        <v>28037</v>
      </c>
      <c r="Q13420" t="s">
        <v>12415</v>
      </c>
      <c r="R13420" t="s">
        <v>12416</v>
      </c>
      <c r="S13420" t="s">
        <v>14378</v>
      </c>
      <c r="U13420" t="s">
        <v>12418</v>
      </c>
      <c r="V13420">
        <v>281</v>
      </c>
      <c r="W13420">
        <v>11</v>
      </c>
      <c r="X13420">
        <v>2</v>
      </c>
      <c r="Y13420" t="s">
        <v>12419</v>
      </c>
      <c r="Z13420" t="s">
        <v>12420</v>
      </c>
      <c r="AA13420" t="s">
        <v>12429</v>
      </c>
      <c r="AB13420" t="s">
        <v>12422</v>
      </c>
      <c r="AC13420">
        <v>2</v>
      </c>
      <c r="AD13420" s="123">
        <v>42873</v>
      </c>
      <c r="AE13420" t="s">
        <v>12431</v>
      </c>
      <c r="AG13420">
        <v>40008133</v>
      </c>
      <c r="AL13420" t="s">
        <v>12422</v>
      </c>
      <c r="AN13420">
        <v>3410924731</v>
      </c>
      <c r="AO13420">
        <v>16</v>
      </c>
      <c r="AP13420" t="s">
        <v>12424</v>
      </c>
      <c r="AQ13420" t="s">
        <v>11408</v>
      </c>
      <c r="AR13420">
        <v>4100</v>
      </c>
      <c r="AT13420">
        <v>0</v>
      </c>
      <c r="AV13420" t="s">
        <v>13666</v>
      </c>
      <c r="AW13420">
        <v>116100</v>
      </c>
    </row>
    <row r="13421" spans="1:49" x14ac:dyDescent="0.25">
      <c r="A13421">
        <v>4100</v>
      </c>
      <c r="B13421">
        <v>30020</v>
      </c>
      <c r="C13421">
        <v>4012</v>
      </c>
      <c r="D13421">
        <v>410</v>
      </c>
      <c r="E13421" s="124" t="s">
        <v>27809</v>
      </c>
      <c r="F13421" t="str">
        <f t="shared" si="292"/>
        <v>Wes WebsterMETTLER TOLEDO EAGLE PI</v>
      </c>
      <c r="G13421" s="150" t="str">
        <f t="shared" si="293"/>
        <v>Wes Webster</v>
      </c>
      <c r="H13421" s="149" t="s">
        <v>5976</v>
      </c>
      <c r="I13421">
        <v>40001543</v>
      </c>
      <c r="K13421" t="s">
        <v>28163</v>
      </c>
      <c r="L13421" t="s">
        <v>15617</v>
      </c>
      <c r="M13421" t="s">
        <v>12735</v>
      </c>
      <c r="N13421">
        <v>33634</v>
      </c>
      <c r="Q13421" t="s">
        <v>12415</v>
      </c>
      <c r="R13421" t="s">
        <v>12416</v>
      </c>
      <c r="S13421" t="s">
        <v>28164</v>
      </c>
      <c r="U13421" t="s">
        <v>12418</v>
      </c>
      <c r="W13421">
        <v>11</v>
      </c>
      <c r="X13421">
        <v>0</v>
      </c>
      <c r="Y13421" t="s">
        <v>12419</v>
      </c>
      <c r="Z13421" t="s">
        <v>12420</v>
      </c>
      <c r="AA13421" t="s">
        <v>12421</v>
      </c>
      <c r="AB13421" t="s">
        <v>12473</v>
      </c>
      <c r="AC13421">
        <v>2</v>
      </c>
      <c r="AD13421" s="123">
        <v>39111</v>
      </c>
      <c r="AE13421" t="s">
        <v>12423</v>
      </c>
      <c r="AG13421">
        <v>40001543</v>
      </c>
      <c r="AL13421" t="s">
        <v>12473</v>
      </c>
      <c r="AN13421">
        <v>1005715701</v>
      </c>
      <c r="AO13421">
        <v>16</v>
      </c>
      <c r="AP13421" t="s">
        <v>12424</v>
      </c>
      <c r="AQ13421" t="s">
        <v>11408</v>
      </c>
      <c r="AR13421">
        <v>4100</v>
      </c>
      <c r="AS13421" t="s">
        <v>12491</v>
      </c>
      <c r="AT13421">
        <v>2005</v>
      </c>
      <c r="AV13421" t="s">
        <v>20891</v>
      </c>
      <c r="AW13421">
        <v>116100</v>
      </c>
    </row>
    <row r="13422" spans="1:49" x14ac:dyDescent="0.25">
      <c r="A13422">
        <v>4100</v>
      </c>
      <c r="B13422">
        <v>30020</v>
      </c>
      <c r="C13422">
        <v>4012</v>
      </c>
      <c r="D13422">
        <v>410</v>
      </c>
      <c r="E13422" s="124" t="s">
        <v>27809</v>
      </c>
      <c r="F13422" t="str">
        <f t="shared" si="292"/>
        <v>Wes WebsterMETTLER-TOLEDO HI SPEED</v>
      </c>
      <c r="G13422" s="150" t="str">
        <f t="shared" si="293"/>
        <v>Wes Webster</v>
      </c>
      <c r="H13422" s="149" t="s">
        <v>5978</v>
      </c>
      <c r="I13422">
        <v>40008390</v>
      </c>
      <c r="K13422" t="s">
        <v>28165</v>
      </c>
      <c r="L13422" t="s">
        <v>28166</v>
      </c>
      <c r="M13422" t="s">
        <v>12735</v>
      </c>
      <c r="N13422">
        <v>33558</v>
      </c>
      <c r="Q13422" t="s">
        <v>12415</v>
      </c>
      <c r="R13422" t="s">
        <v>12416</v>
      </c>
      <c r="S13422" t="s">
        <v>28167</v>
      </c>
      <c r="U13422" t="s">
        <v>12418</v>
      </c>
      <c r="W13422">
        <v>11</v>
      </c>
      <c r="X13422">
        <v>0</v>
      </c>
      <c r="Y13422" t="s">
        <v>12472</v>
      </c>
      <c r="Z13422" t="s">
        <v>12420</v>
      </c>
      <c r="AA13422" t="s">
        <v>12429</v>
      </c>
      <c r="AB13422" t="s">
        <v>12473</v>
      </c>
      <c r="AC13422">
        <v>2</v>
      </c>
      <c r="AD13422" s="123">
        <v>43243</v>
      </c>
      <c r="AE13422" t="s">
        <v>12431</v>
      </c>
      <c r="AG13422">
        <v>40008390</v>
      </c>
      <c r="AL13422" t="s">
        <v>12473</v>
      </c>
      <c r="AN13422">
        <v>1005734051</v>
      </c>
      <c r="AO13422">
        <v>16</v>
      </c>
      <c r="AP13422" t="s">
        <v>12424</v>
      </c>
      <c r="AQ13422" t="s">
        <v>11408</v>
      </c>
      <c r="AR13422">
        <v>4100</v>
      </c>
      <c r="AT13422">
        <v>0</v>
      </c>
      <c r="AV13422" t="s">
        <v>20891</v>
      </c>
      <c r="AW13422">
        <v>116100</v>
      </c>
    </row>
    <row r="13423" spans="1:49" x14ac:dyDescent="0.25">
      <c r="A13423">
        <v>4100</v>
      </c>
      <c r="B13423">
        <v>30020</v>
      </c>
      <c r="C13423">
        <v>4012</v>
      </c>
      <c r="D13423">
        <v>410</v>
      </c>
      <c r="E13423" s="124" t="s">
        <v>27809</v>
      </c>
      <c r="F13423" t="str">
        <f t="shared" si="292"/>
        <v>Wes WebsterMETTLER-TOLEDO SAFELINE</v>
      </c>
      <c r="G13423" s="150" t="str">
        <f t="shared" si="293"/>
        <v>Wes Webster</v>
      </c>
      <c r="H13423" s="149" t="s">
        <v>5980</v>
      </c>
      <c r="I13423">
        <v>40002042</v>
      </c>
      <c r="K13423" t="s">
        <v>28163</v>
      </c>
      <c r="L13423" t="s">
        <v>15617</v>
      </c>
      <c r="M13423" t="s">
        <v>12735</v>
      </c>
      <c r="N13423" t="s">
        <v>28168</v>
      </c>
      <c r="Q13423" t="s">
        <v>12415</v>
      </c>
      <c r="R13423" t="s">
        <v>12416</v>
      </c>
      <c r="S13423" t="s">
        <v>28169</v>
      </c>
      <c r="U13423" t="s">
        <v>12418</v>
      </c>
      <c r="W13423">
        <v>11</v>
      </c>
      <c r="X13423">
        <v>0</v>
      </c>
      <c r="Y13423" t="s">
        <v>12419</v>
      </c>
      <c r="Z13423" t="s">
        <v>12420</v>
      </c>
      <c r="AA13423" t="s">
        <v>12421</v>
      </c>
      <c r="AB13423" t="s">
        <v>12473</v>
      </c>
      <c r="AC13423">
        <v>2</v>
      </c>
      <c r="AD13423" s="123">
        <v>39111</v>
      </c>
      <c r="AE13423" t="s">
        <v>12423</v>
      </c>
      <c r="AG13423">
        <v>40002042</v>
      </c>
      <c r="AL13423" t="s">
        <v>12473</v>
      </c>
      <c r="AN13423">
        <v>1005715701</v>
      </c>
      <c r="AO13423">
        <v>13</v>
      </c>
      <c r="AP13423" t="s">
        <v>12424</v>
      </c>
      <c r="AQ13423" t="s">
        <v>11408</v>
      </c>
      <c r="AR13423">
        <v>4100</v>
      </c>
      <c r="AT13423">
        <v>0</v>
      </c>
      <c r="AV13423" t="s">
        <v>20891</v>
      </c>
      <c r="AW13423">
        <v>116100</v>
      </c>
    </row>
    <row r="13424" spans="1:49" x14ac:dyDescent="0.25">
      <c r="A13424">
        <v>4100</v>
      </c>
      <c r="B13424">
        <v>30020</v>
      </c>
      <c r="C13424">
        <v>4012</v>
      </c>
      <c r="D13424">
        <v>410</v>
      </c>
      <c r="E13424" s="124" t="s">
        <v>27809</v>
      </c>
      <c r="F13424" t="str">
        <f t="shared" si="292"/>
        <v>Wes WebsterMEYN AMERICA , LLC</v>
      </c>
      <c r="G13424" s="150" t="str">
        <f t="shared" si="293"/>
        <v>Wes Webster</v>
      </c>
      <c r="H13424" s="149" t="s">
        <v>5982</v>
      </c>
      <c r="I13424">
        <v>40001437</v>
      </c>
      <c r="K13424" t="s">
        <v>28170</v>
      </c>
      <c r="L13424" t="s">
        <v>28171</v>
      </c>
      <c r="M13424" t="s">
        <v>12692</v>
      </c>
      <c r="N13424">
        <v>30107</v>
      </c>
      <c r="Q13424" t="s">
        <v>12415</v>
      </c>
      <c r="R13424" t="s">
        <v>12416</v>
      </c>
      <c r="S13424" t="s">
        <v>28172</v>
      </c>
      <c r="U13424" t="s">
        <v>12418</v>
      </c>
      <c r="W13424">
        <v>11</v>
      </c>
      <c r="X13424">
        <v>2</v>
      </c>
      <c r="Y13424" t="s">
        <v>12419</v>
      </c>
      <c r="Z13424" t="s">
        <v>12420</v>
      </c>
      <c r="AA13424" t="s">
        <v>12421</v>
      </c>
      <c r="AB13424" t="s">
        <v>12422</v>
      </c>
      <c r="AC13424">
        <v>2</v>
      </c>
      <c r="AD13424" s="123">
        <v>39111</v>
      </c>
      <c r="AE13424" t="s">
        <v>12423</v>
      </c>
      <c r="AG13424">
        <v>40001437</v>
      </c>
      <c r="AL13424" t="s">
        <v>12422</v>
      </c>
      <c r="AN13424">
        <v>1105719271</v>
      </c>
      <c r="AO13424">
        <v>16</v>
      </c>
      <c r="AP13424" t="s">
        <v>12424</v>
      </c>
      <c r="AQ13424" t="s">
        <v>11408</v>
      </c>
      <c r="AR13424">
        <v>4100</v>
      </c>
      <c r="AS13424" t="s">
        <v>12491</v>
      </c>
      <c r="AT13424">
        <v>2005</v>
      </c>
      <c r="AV13424" t="s">
        <v>28173</v>
      </c>
      <c r="AW13424">
        <v>116100</v>
      </c>
    </row>
    <row r="13425" spans="1:49" x14ac:dyDescent="0.25">
      <c r="A13425">
        <v>4100</v>
      </c>
      <c r="B13425">
        <v>30020</v>
      </c>
      <c r="C13425">
        <v>4012</v>
      </c>
      <c r="D13425">
        <v>410</v>
      </c>
      <c r="E13425" s="124" t="s">
        <v>27809</v>
      </c>
      <c r="F13425" t="str">
        <f t="shared" si="292"/>
        <v>Wes WebsterMIA EXPRESS, INC.</v>
      </c>
      <c r="G13425" s="150" t="str">
        <f t="shared" si="293"/>
        <v>Wes Webster</v>
      </c>
      <c r="H13425" s="149" t="s">
        <v>5989</v>
      </c>
      <c r="I13425">
        <v>40002544</v>
      </c>
      <c r="K13425" t="s">
        <v>28174</v>
      </c>
      <c r="L13425" t="s">
        <v>14008</v>
      </c>
      <c r="M13425" t="s">
        <v>12735</v>
      </c>
      <c r="N13425" t="s">
        <v>28175</v>
      </c>
      <c r="Q13425" t="s">
        <v>12415</v>
      </c>
      <c r="R13425" t="s">
        <v>12416</v>
      </c>
      <c r="S13425" t="s">
        <v>28176</v>
      </c>
      <c r="U13425" t="s">
        <v>12418</v>
      </c>
      <c r="W13425">
        <v>11</v>
      </c>
      <c r="X13425">
        <v>2</v>
      </c>
      <c r="Y13425" t="s">
        <v>12419</v>
      </c>
      <c r="Z13425" t="s">
        <v>12420</v>
      </c>
      <c r="AA13425" t="s">
        <v>12421</v>
      </c>
      <c r="AB13425" t="s">
        <v>12430</v>
      </c>
      <c r="AC13425">
        <v>2</v>
      </c>
      <c r="AD13425" s="123">
        <v>39111</v>
      </c>
      <c r="AE13425" t="s">
        <v>12423</v>
      </c>
      <c r="AG13425">
        <v>40002544</v>
      </c>
      <c r="AL13425" t="s">
        <v>12430</v>
      </c>
      <c r="AN13425">
        <v>1002500001</v>
      </c>
      <c r="AO13425">
        <v>16</v>
      </c>
      <c r="AP13425" t="s">
        <v>12424</v>
      </c>
      <c r="AQ13425" t="s">
        <v>11408</v>
      </c>
      <c r="AR13425">
        <v>4100</v>
      </c>
      <c r="AT13425">
        <v>2005</v>
      </c>
      <c r="AV13425" t="s">
        <v>28177</v>
      </c>
      <c r="AW13425">
        <v>116100</v>
      </c>
    </row>
    <row r="13426" spans="1:49" x14ac:dyDescent="0.25">
      <c r="A13426">
        <v>4100</v>
      </c>
      <c r="B13426">
        <v>30020</v>
      </c>
      <c r="C13426">
        <v>4012</v>
      </c>
      <c r="D13426">
        <v>410</v>
      </c>
      <c r="E13426" s="124" t="s">
        <v>27809</v>
      </c>
      <c r="F13426" t="str">
        <f t="shared" si="292"/>
        <v>Wes WebsterMICRON PHARMAWORKS, INC.</v>
      </c>
      <c r="G13426" s="150" t="str">
        <f t="shared" si="293"/>
        <v>Wes Webster</v>
      </c>
      <c r="H13426" s="149" t="s">
        <v>6015</v>
      </c>
      <c r="I13426">
        <v>40005407</v>
      </c>
      <c r="K13426" t="s">
        <v>28178</v>
      </c>
      <c r="L13426" t="s">
        <v>27815</v>
      </c>
      <c r="M13426" t="s">
        <v>12735</v>
      </c>
      <c r="N13426">
        <v>33556</v>
      </c>
      <c r="Q13426" t="s">
        <v>12415</v>
      </c>
      <c r="R13426" t="s">
        <v>12416</v>
      </c>
      <c r="S13426" t="s">
        <v>28179</v>
      </c>
      <c r="U13426" t="s">
        <v>12418</v>
      </c>
      <c r="W13426">
        <v>11</v>
      </c>
      <c r="X13426">
        <v>0</v>
      </c>
      <c r="Y13426" t="s">
        <v>12419</v>
      </c>
      <c r="Z13426" t="s">
        <v>12420</v>
      </c>
      <c r="AA13426" t="s">
        <v>12429</v>
      </c>
      <c r="AB13426" t="s">
        <v>12422</v>
      </c>
      <c r="AC13426">
        <v>2</v>
      </c>
      <c r="AD13426" s="123">
        <v>39524</v>
      </c>
      <c r="AE13426" t="s">
        <v>12633</v>
      </c>
      <c r="AG13426">
        <v>40005407</v>
      </c>
      <c r="AL13426" t="s">
        <v>12422</v>
      </c>
      <c r="AN13426">
        <v>1005736311</v>
      </c>
      <c r="AO13426">
        <v>16</v>
      </c>
      <c r="AP13426" t="s">
        <v>12424</v>
      </c>
      <c r="AQ13426" t="s">
        <v>11408</v>
      </c>
      <c r="AR13426">
        <v>4100</v>
      </c>
      <c r="AT13426">
        <v>0</v>
      </c>
      <c r="AV13426" t="s">
        <v>28180</v>
      </c>
      <c r="AW13426">
        <v>116100</v>
      </c>
    </row>
    <row r="13427" spans="1:49" x14ac:dyDescent="0.25">
      <c r="A13427">
        <v>4100</v>
      </c>
      <c r="B13427">
        <v>30020</v>
      </c>
      <c r="C13427">
        <v>4012</v>
      </c>
      <c r="D13427">
        <v>410</v>
      </c>
      <c r="E13427" s="124" t="s">
        <v>27809</v>
      </c>
      <c r="F13427" t="str">
        <f t="shared" si="292"/>
        <v>Wes WebsterMILLIKEN - LA GRANGE</v>
      </c>
      <c r="G13427" s="150" t="str">
        <f t="shared" si="293"/>
        <v>Wes Webster</v>
      </c>
      <c r="H13427" s="149" t="s">
        <v>6093</v>
      </c>
      <c r="I13427">
        <v>40000148</v>
      </c>
      <c r="J13427" t="s">
        <v>14234</v>
      </c>
      <c r="L13427" t="s">
        <v>16671</v>
      </c>
      <c r="M13427" t="s">
        <v>47</v>
      </c>
      <c r="N13427" t="s">
        <v>20373</v>
      </c>
      <c r="O13427" t="s">
        <v>20377</v>
      </c>
      <c r="Q13427" t="s">
        <v>12415</v>
      </c>
      <c r="R13427" t="s">
        <v>12416</v>
      </c>
      <c r="S13427" t="s">
        <v>28181</v>
      </c>
      <c r="U13427" t="s">
        <v>12418</v>
      </c>
      <c r="W13427">
        <v>11</v>
      </c>
      <c r="X13427">
        <v>1</v>
      </c>
      <c r="Y13427" t="s">
        <v>12472</v>
      </c>
      <c r="Z13427" t="s">
        <v>12420</v>
      </c>
      <c r="AA13427" t="s">
        <v>12421</v>
      </c>
      <c r="AB13427" t="s">
        <v>12422</v>
      </c>
      <c r="AC13427">
        <v>2</v>
      </c>
      <c r="AD13427" s="123">
        <v>39111</v>
      </c>
      <c r="AE13427" t="s">
        <v>12423</v>
      </c>
      <c r="AG13427">
        <v>40000148</v>
      </c>
      <c r="AL13427" t="s">
        <v>12422</v>
      </c>
      <c r="AN13427">
        <v>4108306101</v>
      </c>
      <c r="AO13427">
        <v>16</v>
      </c>
      <c r="AP13427" t="s">
        <v>12424</v>
      </c>
      <c r="AQ13427" t="s">
        <v>11408</v>
      </c>
      <c r="AR13427">
        <v>4100</v>
      </c>
      <c r="AT13427">
        <v>0</v>
      </c>
      <c r="AV13427" t="s">
        <v>14386</v>
      </c>
      <c r="AW13427">
        <v>116100</v>
      </c>
    </row>
    <row r="13428" spans="1:49" x14ac:dyDescent="0.25">
      <c r="A13428">
        <v>4100</v>
      </c>
      <c r="B13428">
        <v>30020</v>
      </c>
      <c r="C13428">
        <v>4012</v>
      </c>
      <c r="D13428">
        <v>410</v>
      </c>
      <c r="E13428" s="124" t="s">
        <v>27809</v>
      </c>
      <c r="F13428" t="str">
        <f t="shared" si="292"/>
        <v>Wes WebsterMILLIKEN-LAGRANGE (KEX)</v>
      </c>
      <c r="G13428" s="150" t="str">
        <f t="shared" si="293"/>
        <v>Wes Webster</v>
      </c>
      <c r="H13428" s="149" t="s">
        <v>13678</v>
      </c>
      <c r="I13428">
        <v>40002147</v>
      </c>
      <c r="J13428" t="s">
        <v>14234</v>
      </c>
      <c r="K13428" t="s">
        <v>28182</v>
      </c>
      <c r="L13428" t="s">
        <v>16671</v>
      </c>
      <c r="M13428" t="s">
        <v>47</v>
      </c>
      <c r="N13428" t="s">
        <v>20373</v>
      </c>
      <c r="Q13428" t="s">
        <v>12415</v>
      </c>
      <c r="R13428" t="s">
        <v>12416</v>
      </c>
      <c r="S13428" t="s">
        <v>28181</v>
      </c>
      <c r="U13428" t="s">
        <v>12418</v>
      </c>
      <c r="W13428">
        <v>11</v>
      </c>
      <c r="X13428">
        <v>1</v>
      </c>
      <c r="Y13428" t="s">
        <v>12472</v>
      </c>
      <c r="Z13428" t="s">
        <v>12420</v>
      </c>
      <c r="AA13428" t="s">
        <v>12421</v>
      </c>
      <c r="AB13428" t="s">
        <v>12422</v>
      </c>
      <c r="AC13428">
        <v>2</v>
      </c>
      <c r="AD13428" s="123">
        <v>39111</v>
      </c>
      <c r="AE13428" t="s">
        <v>12423</v>
      </c>
      <c r="AG13428">
        <v>40002147</v>
      </c>
      <c r="AL13428" t="s">
        <v>12422</v>
      </c>
      <c r="AN13428">
        <v>4108306101</v>
      </c>
      <c r="AO13428">
        <v>16</v>
      </c>
      <c r="AP13428" t="s">
        <v>12424</v>
      </c>
      <c r="AQ13428" t="s">
        <v>11408</v>
      </c>
      <c r="AR13428">
        <v>4100</v>
      </c>
      <c r="AT13428">
        <v>0</v>
      </c>
      <c r="AV13428" t="s">
        <v>14386</v>
      </c>
      <c r="AW13428">
        <v>116100</v>
      </c>
    </row>
    <row r="13429" spans="1:49" x14ac:dyDescent="0.25">
      <c r="A13429">
        <v>4100</v>
      </c>
      <c r="B13429">
        <v>30020</v>
      </c>
      <c r="C13429">
        <v>4012</v>
      </c>
      <c r="D13429">
        <v>410</v>
      </c>
      <c r="E13429" s="124" t="s">
        <v>27809</v>
      </c>
      <c r="F13429" t="str">
        <f t="shared" si="292"/>
        <v>Wes WebsterMIVASA WORLDWIDE, INC</v>
      </c>
      <c r="G13429" s="150" t="str">
        <f t="shared" si="293"/>
        <v>Wes Webster</v>
      </c>
      <c r="H13429" s="149" t="s">
        <v>6129</v>
      </c>
      <c r="I13429">
        <v>40002062</v>
      </c>
      <c r="K13429" t="s">
        <v>28183</v>
      </c>
      <c r="L13429" t="s">
        <v>14008</v>
      </c>
      <c r="M13429" t="s">
        <v>12735</v>
      </c>
      <c r="N13429" t="s">
        <v>28184</v>
      </c>
      <c r="Q13429" t="s">
        <v>12415</v>
      </c>
      <c r="R13429" t="s">
        <v>12416</v>
      </c>
      <c r="S13429" t="s">
        <v>28185</v>
      </c>
      <c r="U13429" t="s">
        <v>12418</v>
      </c>
      <c r="W13429">
        <v>11</v>
      </c>
      <c r="X13429">
        <v>2</v>
      </c>
      <c r="Y13429" t="s">
        <v>12419</v>
      </c>
      <c r="Z13429" t="s">
        <v>12420</v>
      </c>
      <c r="AA13429" t="s">
        <v>12421</v>
      </c>
      <c r="AB13429" t="s">
        <v>12422</v>
      </c>
      <c r="AC13429">
        <v>2</v>
      </c>
      <c r="AD13429" s="123">
        <v>39111</v>
      </c>
      <c r="AE13429" t="s">
        <v>12423</v>
      </c>
      <c r="AG13429">
        <v>40002062</v>
      </c>
      <c r="AL13429" t="s">
        <v>12422</v>
      </c>
      <c r="AN13429">
        <v>1002509201</v>
      </c>
      <c r="AO13429">
        <v>16</v>
      </c>
      <c r="AP13429" t="s">
        <v>12424</v>
      </c>
      <c r="AQ13429" t="s">
        <v>11408</v>
      </c>
      <c r="AR13429">
        <v>4100</v>
      </c>
      <c r="AT13429">
        <v>0</v>
      </c>
      <c r="AV13429" t="s">
        <v>28186</v>
      </c>
      <c r="AW13429">
        <v>116100</v>
      </c>
    </row>
    <row r="13430" spans="1:49" x14ac:dyDescent="0.25">
      <c r="A13430">
        <v>4100</v>
      </c>
      <c r="B13430">
        <v>30020</v>
      </c>
      <c r="C13430">
        <v>4012</v>
      </c>
      <c r="D13430">
        <v>410</v>
      </c>
      <c r="E13430" s="124" t="s">
        <v>27809</v>
      </c>
      <c r="F13430" t="str">
        <f t="shared" si="292"/>
        <v>Wes WebsterMIZCAN AMERICAS INC.</v>
      </c>
      <c r="G13430" s="150" t="str">
        <f t="shared" si="293"/>
        <v>Wes Webster</v>
      </c>
      <c r="H13430" s="149" t="s">
        <v>6132</v>
      </c>
      <c r="I13430">
        <v>40007358</v>
      </c>
      <c r="K13430" t="s">
        <v>28187</v>
      </c>
      <c r="L13430" t="s">
        <v>28188</v>
      </c>
      <c r="M13430" t="s">
        <v>12735</v>
      </c>
      <c r="N13430">
        <v>33850</v>
      </c>
      <c r="Q13430" t="s">
        <v>12415</v>
      </c>
      <c r="R13430" t="s">
        <v>12416</v>
      </c>
      <c r="S13430" t="s">
        <v>28189</v>
      </c>
      <c r="U13430" t="s">
        <v>12418</v>
      </c>
      <c r="W13430">
        <v>11</v>
      </c>
      <c r="X13430">
        <v>1</v>
      </c>
      <c r="Y13430" t="s">
        <v>12419</v>
      </c>
      <c r="Z13430" t="s">
        <v>12420</v>
      </c>
      <c r="AA13430" t="s">
        <v>12429</v>
      </c>
      <c r="AB13430" t="s">
        <v>12422</v>
      </c>
      <c r="AC13430">
        <v>2</v>
      </c>
      <c r="AD13430" s="123">
        <v>41782</v>
      </c>
      <c r="AE13430" t="s">
        <v>12431</v>
      </c>
      <c r="AG13430">
        <v>40007358</v>
      </c>
      <c r="AL13430" t="s">
        <v>12422</v>
      </c>
      <c r="AN13430">
        <v>1010525701</v>
      </c>
      <c r="AO13430">
        <v>16</v>
      </c>
      <c r="AP13430" t="s">
        <v>12424</v>
      </c>
      <c r="AQ13430" t="s">
        <v>11408</v>
      </c>
      <c r="AR13430">
        <v>4100</v>
      </c>
      <c r="AT13430">
        <v>0</v>
      </c>
      <c r="AV13430" t="s">
        <v>28190</v>
      </c>
      <c r="AW13430">
        <v>116100</v>
      </c>
    </row>
    <row r="13431" spans="1:49" x14ac:dyDescent="0.25">
      <c r="A13431">
        <v>4100</v>
      </c>
      <c r="B13431">
        <v>30020</v>
      </c>
      <c r="C13431">
        <v>4012</v>
      </c>
      <c r="D13431">
        <v>410</v>
      </c>
      <c r="E13431" s="124" t="s">
        <v>27809</v>
      </c>
      <c r="F13431" t="str">
        <f t="shared" si="292"/>
        <v>Wes WebsterMOHAWK INDUSTRIES,INC.</v>
      </c>
      <c r="G13431" s="150" t="str">
        <f t="shared" si="293"/>
        <v>Wes Webster</v>
      </c>
      <c r="H13431" s="149" t="s">
        <v>6156</v>
      </c>
      <c r="I13431">
        <v>40000046</v>
      </c>
      <c r="J13431" t="s">
        <v>28191</v>
      </c>
      <c r="K13431" t="s">
        <v>28192</v>
      </c>
      <c r="L13431" t="s">
        <v>14479</v>
      </c>
      <c r="M13431" t="s">
        <v>12692</v>
      </c>
      <c r="N13431" t="s">
        <v>28193</v>
      </c>
      <c r="Q13431" t="s">
        <v>12415</v>
      </c>
      <c r="R13431" t="s">
        <v>12416</v>
      </c>
      <c r="S13431" t="s">
        <v>28194</v>
      </c>
      <c r="U13431" t="s">
        <v>12418</v>
      </c>
      <c r="W13431">
        <v>11</v>
      </c>
      <c r="X13431">
        <v>1</v>
      </c>
      <c r="Y13431" t="s">
        <v>12419</v>
      </c>
      <c r="Z13431" t="s">
        <v>12420</v>
      </c>
      <c r="AA13431" t="s">
        <v>12421</v>
      </c>
      <c r="AB13431" t="s">
        <v>12422</v>
      </c>
      <c r="AC13431">
        <v>2</v>
      </c>
      <c r="AD13431" s="123">
        <v>39111</v>
      </c>
      <c r="AE13431" t="s">
        <v>12423</v>
      </c>
      <c r="AG13431">
        <v>40000046</v>
      </c>
      <c r="AL13431" t="s">
        <v>12422</v>
      </c>
      <c r="AN13431">
        <v>1131303601</v>
      </c>
      <c r="AO13431">
        <v>16</v>
      </c>
      <c r="AP13431" t="s">
        <v>12424</v>
      </c>
      <c r="AQ13431" t="s">
        <v>11408</v>
      </c>
      <c r="AR13431">
        <v>4100</v>
      </c>
      <c r="AT13431">
        <v>2005</v>
      </c>
      <c r="AV13431" t="s">
        <v>24166</v>
      </c>
      <c r="AW13431">
        <v>116100</v>
      </c>
    </row>
    <row r="13432" spans="1:49" x14ac:dyDescent="0.25">
      <c r="A13432">
        <v>4100</v>
      </c>
      <c r="B13432">
        <v>30020</v>
      </c>
      <c r="C13432">
        <v>4012</v>
      </c>
      <c r="D13432">
        <v>410</v>
      </c>
      <c r="E13432" s="124" t="s">
        <v>27809</v>
      </c>
      <c r="F13432" t="str">
        <f t="shared" si="292"/>
        <v>Wes WebsterMOHAWK INDUSTRIES-NONWOVENS</v>
      </c>
      <c r="G13432" s="150" t="str">
        <f t="shared" si="293"/>
        <v>Wes Webster</v>
      </c>
      <c r="H13432" s="149" t="s">
        <v>6157</v>
      </c>
      <c r="I13432">
        <v>40007919</v>
      </c>
      <c r="J13432" t="s">
        <v>12983</v>
      </c>
      <c r="K13432" t="s">
        <v>28195</v>
      </c>
      <c r="L13432" t="s">
        <v>14479</v>
      </c>
      <c r="M13432" t="s">
        <v>12692</v>
      </c>
      <c r="N13432" t="s">
        <v>28193</v>
      </c>
      <c r="Q13432" t="s">
        <v>12415</v>
      </c>
      <c r="R13432" t="s">
        <v>12416</v>
      </c>
      <c r="U13432" t="s">
        <v>12418</v>
      </c>
      <c r="W13432">
        <v>11</v>
      </c>
      <c r="X13432">
        <v>1</v>
      </c>
      <c r="Y13432" t="s">
        <v>12419</v>
      </c>
      <c r="Z13432" t="s">
        <v>12420</v>
      </c>
      <c r="AA13432" t="s">
        <v>12429</v>
      </c>
      <c r="AB13432" t="s">
        <v>12422</v>
      </c>
      <c r="AC13432">
        <v>2</v>
      </c>
      <c r="AD13432" s="123">
        <v>42628</v>
      </c>
      <c r="AE13432" t="s">
        <v>12431</v>
      </c>
      <c r="AG13432">
        <v>40007919</v>
      </c>
      <c r="AL13432" t="s">
        <v>12422</v>
      </c>
      <c r="AN13432">
        <v>1131303601</v>
      </c>
      <c r="AO13432">
        <v>16</v>
      </c>
      <c r="AP13432" t="s">
        <v>12424</v>
      </c>
      <c r="AQ13432" t="s">
        <v>11408</v>
      </c>
      <c r="AR13432">
        <v>4100</v>
      </c>
      <c r="AT13432">
        <v>0</v>
      </c>
      <c r="AV13432" t="s">
        <v>24166</v>
      </c>
      <c r="AW13432">
        <v>116100</v>
      </c>
    </row>
    <row r="13433" spans="1:49" x14ac:dyDescent="0.25">
      <c r="A13433">
        <v>4100</v>
      </c>
      <c r="B13433">
        <v>30020</v>
      </c>
      <c r="C13433">
        <v>4012</v>
      </c>
      <c r="D13433">
        <v>410</v>
      </c>
      <c r="E13433" s="124" t="s">
        <v>27809</v>
      </c>
      <c r="F13433" t="str">
        <f t="shared" si="292"/>
        <v>Wes WebsterMONDELEZ GLOBAL LLC - ATLANTA</v>
      </c>
      <c r="G13433" s="150" t="str">
        <f t="shared" si="293"/>
        <v>Wes Webster</v>
      </c>
      <c r="H13433" s="149" t="s">
        <v>6181</v>
      </c>
      <c r="I13433">
        <v>40000235</v>
      </c>
      <c r="J13433" t="s">
        <v>12983</v>
      </c>
      <c r="L13433" t="s">
        <v>12963</v>
      </c>
      <c r="M13433" t="s">
        <v>12494</v>
      </c>
      <c r="O13433">
        <v>469014</v>
      </c>
      <c r="P13433" t="s">
        <v>21720</v>
      </c>
      <c r="Q13433" t="s">
        <v>12415</v>
      </c>
      <c r="R13433" t="s">
        <v>12416</v>
      </c>
      <c r="S13433" t="s">
        <v>28196</v>
      </c>
      <c r="U13433" t="s">
        <v>12418</v>
      </c>
      <c r="V13433">
        <v>176</v>
      </c>
      <c r="W13433">
        <v>13</v>
      </c>
      <c r="X13433">
        <v>1</v>
      </c>
      <c r="Y13433" t="s">
        <v>12419</v>
      </c>
      <c r="Z13433" t="s">
        <v>12420</v>
      </c>
      <c r="AA13433" t="s">
        <v>12421</v>
      </c>
      <c r="AB13433" t="s">
        <v>12986</v>
      </c>
      <c r="AC13433">
        <v>2</v>
      </c>
      <c r="AD13433" s="123">
        <v>39111</v>
      </c>
      <c r="AE13433" t="s">
        <v>12423</v>
      </c>
      <c r="AG13433">
        <v>40000235</v>
      </c>
      <c r="AL13433" t="s">
        <v>12986</v>
      </c>
      <c r="AN13433">
        <v>4402925701</v>
      </c>
      <c r="AO13433">
        <v>16</v>
      </c>
      <c r="AP13433" t="s">
        <v>12424</v>
      </c>
      <c r="AQ13433" t="s">
        <v>11408</v>
      </c>
      <c r="AR13433">
        <v>4100</v>
      </c>
      <c r="AT13433">
        <v>0</v>
      </c>
      <c r="AV13433" t="s">
        <v>12987</v>
      </c>
      <c r="AW13433">
        <v>116100</v>
      </c>
    </row>
    <row r="13434" spans="1:49" x14ac:dyDescent="0.25">
      <c r="A13434">
        <v>4100</v>
      </c>
      <c r="B13434">
        <v>30020</v>
      </c>
      <c r="C13434">
        <v>4012</v>
      </c>
      <c r="D13434">
        <v>410</v>
      </c>
      <c r="E13434" s="124" t="s">
        <v>27809</v>
      </c>
      <c r="F13434" t="str">
        <f t="shared" si="292"/>
        <v>Wes WebsterMORTENSEN WOODWORK, INC</v>
      </c>
      <c r="G13434" s="150" t="str">
        <f t="shared" si="293"/>
        <v>Wes Webster</v>
      </c>
      <c r="H13434" s="149" t="s">
        <v>6218</v>
      </c>
      <c r="I13434">
        <v>40005034</v>
      </c>
      <c r="K13434" t="s">
        <v>28197</v>
      </c>
      <c r="L13434" t="s">
        <v>15103</v>
      </c>
      <c r="M13434" t="s">
        <v>12692</v>
      </c>
      <c r="N13434">
        <v>30291</v>
      </c>
      <c r="Q13434" t="s">
        <v>12415</v>
      </c>
      <c r="R13434" t="s">
        <v>12416</v>
      </c>
      <c r="S13434" t="s">
        <v>28198</v>
      </c>
      <c r="T13434">
        <v>310750</v>
      </c>
      <c r="U13434" t="s">
        <v>12418</v>
      </c>
      <c r="W13434">
        <v>11</v>
      </c>
      <c r="X13434">
        <v>1</v>
      </c>
      <c r="Y13434" t="s">
        <v>12419</v>
      </c>
      <c r="Z13434" t="s">
        <v>12420</v>
      </c>
      <c r="AA13434" t="s">
        <v>12429</v>
      </c>
      <c r="AB13434" t="s">
        <v>12430</v>
      </c>
      <c r="AC13434">
        <v>2</v>
      </c>
      <c r="AD13434" s="123">
        <v>39141</v>
      </c>
      <c r="AE13434" t="s">
        <v>13431</v>
      </c>
      <c r="AG13434">
        <v>40005034</v>
      </c>
      <c r="AL13434" t="s">
        <v>12430</v>
      </c>
      <c r="AN13434">
        <v>1112117201</v>
      </c>
      <c r="AO13434">
        <v>16</v>
      </c>
      <c r="AP13434" t="s">
        <v>12424</v>
      </c>
      <c r="AQ13434" t="s">
        <v>11408</v>
      </c>
      <c r="AR13434">
        <v>4100</v>
      </c>
      <c r="AT13434">
        <v>0</v>
      </c>
      <c r="AV13434" t="s">
        <v>28199</v>
      </c>
      <c r="AW13434">
        <v>116100</v>
      </c>
    </row>
    <row r="13435" spans="1:49" x14ac:dyDescent="0.25">
      <c r="A13435">
        <v>4100</v>
      </c>
      <c r="B13435">
        <v>30020</v>
      </c>
      <c r="C13435">
        <v>4012</v>
      </c>
      <c r="D13435">
        <v>410</v>
      </c>
      <c r="E13435" s="124" t="s">
        <v>27809</v>
      </c>
      <c r="F13435" t="str">
        <f t="shared" si="292"/>
        <v>Wes WebsterMOTION IND - CARTERSVILLE</v>
      </c>
      <c r="G13435" s="150" t="str">
        <f t="shared" si="293"/>
        <v>Wes Webster</v>
      </c>
      <c r="H13435" s="149" t="s">
        <v>13684</v>
      </c>
      <c r="I13435">
        <v>40001944</v>
      </c>
      <c r="K13435" t="s">
        <v>28200</v>
      </c>
      <c r="L13435" t="s">
        <v>18302</v>
      </c>
      <c r="M13435" t="s">
        <v>12692</v>
      </c>
      <c r="N13435" t="s">
        <v>28201</v>
      </c>
      <c r="Q13435" t="s">
        <v>12415</v>
      </c>
      <c r="R13435" t="s">
        <v>12416</v>
      </c>
      <c r="U13435" t="s">
        <v>12418</v>
      </c>
      <c r="V13435">
        <v>209</v>
      </c>
      <c r="W13435">
        <v>11</v>
      </c>
      <c r="X13435">
        <v>2</v>
      </c>
      <c r="Y13435" t="s">
        <v>12472</v>
      </c>
      <c r="Z13435" t="s">
        <v>12420</v>
      </c>
      <c r="AA13435" t="s">
        <v>12421</v>
      </c>
      <c r="AB13435" t="s">
        <v>12997</v>
      </c>
      <c r="AC13435">
        <v>2</v>
      </c>
      <c r="AD13435" s="123">
        <v>39111</v>
      </c>
      <c r="AE13435" t="s">
        <v>12423</v>
      </c>
      <c r="AG13435">
        <v>40001944</v>
      </c>
      <c r="AL13435" t="s">
        <v>12997</v>
      </c>
      <c r="AN13435">
        <v>1101502201</v>
      </c>
      <c r="AO13435">
        <v>16</v>
      </c>
      <c r="AP13435" t="s">
        <v>12424</v>
      </c>
      <c r="AQ13435" t="s">
        <v>11408</v>
      </c>
      <c r="AR13435">
        <v>4100</v>
      </c>
      <c r="AT13435">
        <v>2005</v>
      </c>
      <c r="AV13435" t="s">
        <v>12998</v>
      </c>
      <c r="AW13435">
        <v>116100</v>
      </c>
    </row>
    <row r="13436" spans="1:49" x14ac:dyDescent="0.25">
      <c r="A13436">
        <v>4100</v>
      </c>
      <c r="B13436">
        <v>30020</v>
      </c>
      <c r="C13436">
        <v>4012</v>
      </c>
      <c r="D13436">
        <v>410</v>
      </c>
      <c r="E13436" s="124" t="s">
        <v>27809</v>
      </c>
      <c r="F13436" t="str">
        <f t="shared" si="292"/>
        <v>Wes WebsterMOTION IND., INC. - AUSTELL</v>
      </c>
      <c r="G13436" s="150" t="str">
        <f t="shared" si="293"/>
        <v>Wes Webster</v>
      </c>
      <c r="H13436" s="149" t="s">
        <v>13740</v>
      </c>
      <c r="I13436">
        <v>40005558</v>
      </c>
      <c r="K13436" t="s">
        <v>28202</v>
      </c>
      <c r="L13436" t="s">
        <v>16718</v>
      </c>
      <c r="M13436" t="s">
        <v>12692</v>
      </c>
      <c r="N13436">
        <v>30168</v>
      </c>
      <c r="Q13436" t="s">
        <v>12415</v>
      </c>
      <c r="R13436" t="s">
        <v>12416</v>
      </c>
      <c r="S13436" t="s">
        <v>28203</v>
      </c>
      <c r="U13436" t="s">
        <v>12418</v>
      </c>
      <c r="V13436">
        <v>209</v>
      </c>
      <c r="W13436">
        <v>11</v>
      </c>
      <c r="X13436">
        <v>2</v>
      </c>
      <c r="Y13436" t="s">
        <v>12419</v>
      </c>
      <c r="Z13436" t="s">
        <v>12420</v>
      </c>
      <c r="AA13436" t="s">
        <v>12485</v>
      </c>
      <c r="AB13436" t="s">
        <v>12997</v>
      </c>
      <c r="AC13436">
        <v>2</v>
      </c>
      <c r="AD13436" s="123">
        <v>39700</v>
      </c>
      <c r="AE13436" t="s">
        <v>14314</v>
      </c>
      <c r="AG13436">
        <v>40005558</v>
      </c>
      <c r="AL13436" t="s">
        <v>12997</v>
      </c>
      <c r="AN13436">
        <v>1106715201</v>
      </c>
      <c r="AO13436">
        <v>16</v>
      </c>
      <c r="AP13436" t="s">
        <v>12424</v>
      </c>
      <c r="AQ13436" t="s">
        <v>11408</v>
      </c>
      <c r="AR13436">
        <v>4100</v>
      </c>
      <c r="AT13436">
        <v>0</v>
      </c>
      <c r="AV13436" t="s">
        <v>12998</v>
      </c>
      <c r="AW13436">
        <v>116100</v>
      </c>
    </row>
    <row r="13437" spans="1:49" x14ac:dyDescent="0.25">
      <c r="A13437">
        <v>4100</v>
      </c>
      <c r="B13437">
        <v>30020</v>
      </c>
      <c r="C13437">
        <v>4012</v>
      </c>
      <c r="D13437">
        <v>410</v>
      </c>
      <c r="E13437" s="124" t="s">
        <v>27809</v>
      </c>
      <c r="F13437" t="str">
        <f t="shared" si="292"/>
        <v>Wes WebsterMOTION INDUSTIRES - TAMPA</v>
      </c>
      <c r="G13437" s="150" t="str">
        <f t="shared" si="293"/>
        <v>Wes Webster</v>
      </c>
      <c r="H13437" s="149" t="s">
        <v>13745</v>
      </c>
      <c r="I13437">
        <v>40007356</v>
      </c>
      <c r="L13437" t="s">
        <v>12994</v>
      </c>
      <c r="M13437" t="s">
        <v>12995</v>
      </c>
      <c r="O13437">
        <v>1655</v>
      </c>
      <c r="P13437">
        <v>35201</v>
      </c>
      <c r="Q13437" t="s">
        <v>12415</v>
      </c>
      <c r="R13437" t="s">
        <v>12416</v>
      </c>
      <c r="S13437" t="s">
        <v>28204</v>
      </c>
      <c r="U13437" t="s">
        <v>12418</v>
      </c>
      <c r="V13437">
        <v>209</v>
      </c>
      <c r="W13437">
        <v>11</v>
      </c>
      <c r="X13437">
        <v>2</v>
      </c>
      <c r="Y13437" t="s">
        <v>12472</v>
      </c>
      <c r="Z13437" t="s">
        <v>12420</v>
      </c>
      <c r="AA13437" t="s">
        <v>12429</v>
      </c>
      <c r="AB13437" t="s">
        <v>12997</v>
      </c>
      <c r="AC13437">
        <v>2</v>
      </c>
      <c r="AD13437" s="123">
        <v>41780</v>
      </c>
      <c r="AE13437" t="s">
        <v>12431</v>
      </c>
      <c r="AG13437">
        <v>40007356</v>
      </c>
      <c r="AL13437" t="s">
        <v>12997</v>
      </c>
      <c r="AN13437">
        <v>107301501</v>
      </c>
      <c r="AO13437">
        <v>16</v>
      </c>
      <c r="AP13437" t="s">
        <v>12424</v>
      </c>
      <c r="AQ13437" t="s">
        <v>11408</v>
      </c>
      <c r="AR13437">
        <v>4100</v>
      </c>
      <c r="AT13437">
        <v>0</v>
      </c>
      <c r="AV13437" t="s">
        <v>12998</v>
      </c>
      <c r="AW13437">
        <v>116100</v>
      </c>
    </row>
    <row r="13438" spans="1:49" x14ac:dyDescent="0.25">
      <c r="A13438">
        <v>4100</v>
      </c>
      <c r="B13438">
        <v>30020</v>
      </c>
      <c r="C13438">
        <v>4012</v>
      </c>
      <c r="D13438">
        <v>410</v>
      </c>
      <c r="E13438" s="124" t="s">
        <v>27809</v>
      </c>
      <c r="F13438" t="str">
        <f t="shared" si="292"/>
        <v>Wes WebsterMOTION INDUSTIRES, INC. (FL 10)</v>
      </c>
      <c r="G13438" s="150" t="str">
        <f t="shared" si="293"/>
        <v>Wes Webster</v>
      </c>
      <c r="H13438" s="149" t="s">
        <v>13746</v>
      </c>
      <c r="I13438">
        <v>40008331</v>
      </c>
      <c r="L13438" t="s">
        <v>12994</v>
      </c>
      <c r="M13438" t="s">
        <v>12995</v>
      </c>
      <c r="O13438">
        <v>1655</v>
      </c>
      <c r="P13438">
        <v>35201</v>
      </c>
      <c r="Q13438" t="s">
        <v>12415</v>
      </c>
      <c r="R13438" t="s">
        <v>12416</v>
      </c>
      <c r="S13438" t="s">
        <v>16354</v>
      </c>
      <c r="U13438" t="s">
        <v>12418</v>
      </c>
      <c r="W13438">
        <v>11</v>
      </c>
      <c r="X13438">
        <v>0</v>
      </c>
      <c r="Y13438" t="s">
        <v>12472</v>
      </c>
      <c r="Z13438" t="s">
        <v>12420</v>
      </c>
      <c r="AA13438" t="s">
        <v>12429</v>
      </c>
      <c r="AB13438" t="s">
        <v>12997</v>
      </c>
      <c r="AC13438">
        <v>2</v>
      </c>
      <c r="AD13438" s="123">
        <v>43167</v>
      </c>
      <c r="AE13438" t="s">
        <v>12431</v>
      </c>
      <c r="AG13438">
        <v>40008331</v>
      </c>
      <c r="AL13438" t="s">
        <v>12997</v>
      </c>
      <c r="AN13438">
        <v>107301501</v>
      </c>
      <c r="AO13438">
        <v>16</v>
      </c>
      <c r="AP13438" t="s">
        <v>12424</v>
      </c>
      <c r="AQ13438" t="s">
        <v>11408</v>
      </c>
      <c r="AR13438">
        <v>4100</v>
      </c>
      <c r="AT13438">
        <v>0</v>
      </c>
      <c r="AV13438" t="s">
        <v>12998</v>
      </c>
      <c r="AW13438">
        <v>116100</v>
      </c>
    </row>
    <row r="13439" spans="1:49" x14ac:dyDescent="0.25">
      <c r="A13439">
        <v>4100</v>
      </c>
      <c r="B13439">
        <v>30020</v>
      </c>
      <c r="C13439">
        <v>4012</v>
      </c>
      <c r="D13439">
        <v>414</v>
      </c>
      <c r="E13439" s="124" t="s">
        <v>27809</v>
      </c>
      <c r="F13439" t="str">
        <f t="shared" si="292"/>
        <v>Wes WebsterMOTION INDUSTRIES - CLEWISTON</v>
      </c>
      <c r="G13439" s="150" t="str">
        <f t="shared" si="293"/>
        <v>Wes Webster</v>
      </c>
      <c r="H13439" s="149" t="s">
        <v>13763</v>
      </c>
      <c r="I13439">
        <v>40008764</v>
      </c>
      <c r="L13439" t="s">
        <v>12994</v>
      </c>
      <c r="M13439" t="s">
        <v>12995</v>
      </c>
      <c r="N13439">
        <v>35201</v>
      </c>
      <c r="O13439">
        <v>1655</v>
      </c>
      <c r="P13439">
        <v>35201</v>
      </c>
      <c r="Q13439" t="s">
        <v>12415</v>
      </c>
      <c r="R13439" t="s">
        <v>12416</v>
      </c>
      <c r="S13439" t="s">
        <v>28205</v>
      </c>
      <c r="U13439" t="s">
        <v>12418</v>
      </c>
      <c r="V13439">
        <v>209</v>
      </c>
      <c r="W13439">
        <v>11</v>
      </c>
      <c r="X13439">
        <v>2</v>
      </c>
      <c r="Y13439" t="s">
        <v>13389</v>
      </c>
      <c r="Z13439" t="s">
        <v>12420</v>
      </c>
      <c r="AA13439" t="s">
        <v>12429</v>
      </c>
      <c r="AB13439" t="s">
        <v>12997</v>
      </c>
      <c r="AC13439">
        <v>2</v>
      </c>
      <c r="AD13439" s="123">
        <v>43819</v>
      </c>
      <c r="AE13439" t="s">
        <v>12486</v>
      </c>
      <c r="AG13439">
        <v>40008764</v>
      </c>
      <c r="AL13439" t="s">
        <v>12997</v>
      </c>
      <c r="AN13439">
        <v>107301501</v>
      </c>
      <c r="AO13439">
        <v>16</v>
      </c>
      <c r="AP13439" t="s">
        <v>12424</v>
      </c>
      <c r="AQ13439" t="s">
        <v>11408</v>
      </c>
      <c r="AR13439">
        <v>4100</v>
      </c>
      <c r="AT13439">
        <v>0</v>
      </c>
      <c r="AV13439" t="s">
        <v>28206</v>
      </c>
      <c r="AW13439">
        <v>116100</v>
      </c>
    </row>
    <row r="13440" spans="1:49" x14ac:dyDescent="0.25">
      <c r="A13440">
        <v>4100</v>
      </c>
      <c r="B13440">
        <v>30020</v>
      </c>
      <c r="C13440">
        <v>4012</v>
      </c>
      <c r="D13440">
        <v>410</v>
      </c>
      <c r="E13440" s="124" t="s">
        <v>27809</v>
      </c>
      <c r="F13440" t="str">
        <f t="shared" si="292"/>
        <v>Wes WebsterMOTION INDUSTRIES - JACKSONVILLE</v>
      </c>
      <c r="G13440" s="150" t="str">
        <f t="shared" si="293"/>
        <v>Wes Webster</v>
      </c>
      <c r="H13440" s="149" t="s">
        <v>6394</v>
      </c>
      <c r="I13440">
        <v>40001992</v>
      </c>
      <c r="L13440" t="s">
        <v>13425</v>
      </c>
      <c r="M13440" t="s">
        <v>12735</v>
      </c>
      <c r="N13440">
        <v>32218</v>
      </c>
      <c r="O13440">
        <v>26939</v>
      </c>
      <c r="Q13440" t="s">
        <v>12415</v>
      </c>
      <c r="R13440" t="s">
        <v>12416</v>
      </c>
      <c r="S13440" t="s">
        <v>28207</v>
      </c>
      <c r="U13440" t="s">
        <v>12418</v>
      </c>
      <c r="V13440">
        <v>209</v>
      </c>
      <c r="W13440">
        <v>11</v>
      </c>
      <c r="X13440">
        <v>2</v>
      </c>
      <c r="Y13440" t="s">
        <v>12472</v>
      </c>
      <c r="Z13440" t="s">
        <v>12420</v>
      </c>
      <c r="AA13440" t="s">
        <v>12421</v>
      </c>
      <c r="AB13440" t="s">
        <v>12997</v>
      </c>
      <c r="AC13440">
        <v>2</v>
      </c>
      <c r="AD13440" s="123">
        <v>39111</v>
      </c>
      <c r="AE13440" t="s">
        <v>12423</v>
      </c>
      <c r="AG13440">
        <v>40001992</v>
      </c>
      <c r="AL13440" t="s">
        <v>12997</v>
      </c>
      <c r="AN13440">
        <v>1003106601</v>
      </c>
      <c r="AO13440">
        <v>16</v>
      </c>
      <c r="AP13440" t="s">
        <v>12424</v>
      </c>
      <c r="AQ13440" t="s">
        <v>11408</v>
      </c>
      <c r="AR13440">
        <v>4100</v>
      </c>
      <c r="AT13440">
        <v>2005</v>
      </c>
      <c r="AV13440" t="s">
        <v>12998</v>
      </c>
      <c r="AW13440">
        <v>116100</v>
      </c>
    </row>
    <row r="13441" spans="1:49" x14ac:dyDescent="0.25">
      <c r="A13441">
        <v>4100</v>
      </c>
      <c r="B13441">
        <v>30020</v>
      </c>
      <c r="C13441">
        <v>4012</v>
      </c>
      <c r="D13441">
        <v>410</v>
      </c>
      <c r="E13441" s="124" t="s">
        <v>27809</v>
      </c>
      <c r="F13441" t="str">
        <f t="shared" si="292"/>
        <v>Wes WebsterMOTION INDUSTRIES - LAGRANGE</v>
      </c>
      <c r="G13441" s="150" t="str">
        <f t="shared" si="293"/>
        <v>Wes Webster</v>
      </c>
      <c r="H13441" s="149" t="s">
        <v>6400</v>
      </c>
      <c r="I13441">
        <v>40000233</v>
      </c>
      <c r="J13441" t="s">
        <v>14275</v>
      </c>
      <c r="K13441" t="s">
        <v>28208</v>
      </c>
      <c r="L13441" t="s">
        <v>27963</v>
      </c>
      <c r="M13441" t="s">
        <v>12692</v>
      </c>
      <c r="N13441" t="s">
        <v>28209</v>
      </c>
      <c r="Q13441" t="s">
        <v>12415</v>
      </c>
      <c r="R13441" t="s">
        <v>12416</v>
      </c>
      <c r="S13441" t="s">
        <v>28210</v>
      </c>
      <c r="U13441" t="s">
        <v>12418</v>
      </c>
      <c r="V13441">
        <v>209</v>
      </c>
      <c r="W13441">
        <v>11</v>
      </c>
      <c r="X13441">
        <v>2</v>
      </c>
      <c r="Y13441" t="s">
        <v>12419</v>
      </c>
      <c r="Z13441" t="s">
        <v>12420</v>
      </c>
      <c r="AA13441" t="s">
        <v>12421</v>
      </c>
      <c r="AB13441" t="s">
        <v>12997</v>
      </c>
      <c r="AC13441">
        <v>2</v>
      </c>
      <c r="AD13441" s="123">
        <v>39111</v>
      </c>
      <c r="AE13441" t="s">
        <v>12423</v>
      </c>
      <c r="AG13441">
        <v>40000233</v>
      </c>
      <c r="AL13441" t="s">
        <v>12997</v>
      </c>
      <c r="AN13441">
        <v>1128507101</v>
      </c>
      <c r="AO13441">
        <v>16</v>
      </c>
      <c r="AP13441" t="s">
        <v>12424</v>
      </c>
      <c r="AQ13441" t="s">
        <v>11408</v>
      </c>
      <c r="AR13441">
        <v>4100</v>
      </c>
      <c r="AT13441">
        <v>2005</v>
      </c>
      <c r="AV13441" t="s">
        <v>12998</v>
      </c>
      <c r="AW13441">
        <v>116100</v>
      </c>
    </row>
    <row r="13442" spans="1:49" x14ac:dyDescent="0.25">
      <c r="A13442">
        <v>4100</v>
      </c>
      <c r="B13442">
        <v>30020</v>
      </c>
      <c r="C13442">
        <v>4012</v>
      </c>
      <c r="D13442">
        <v>410</v>
      </c>
      <c r="E13442" s="124" t="s">
        <v>27809</v>
      </c>
      <c r="F13442" t="str">
        <f t="shared" si="292"/>
        <v>Wes WebsterMOTION INDUSTRIES - MIRAMAR</v>
      </c>
      <c r="G13442" s="150" t="str">
        <f t="shared" si="293"/>
        <v>Wes Webster</v>
      </c>
      <c r="H13442" s="149" t="s">
        <v>13783</v>
      </c>
      <c r="I13442">
        <v>40004541</v>
      </c>
      <c r="K13442" t="s">
        <v>28211</v>
      </c>
      <c r="L13442" t="s">
        <v>27870</v>
      </c>
      <c r="M13442" t="s">
        <v>12735</v>
      </c>
      <c r="N13442">
        <v>33027</v>
      </c>
      <c r="Q13442" t="s">
        <v>12415</v>
      </c>
      <c r="R13442" t="s">
        <v>12416</v>
      </c>
      <c r="S13442">
        <v>3058216697</v>
      </c>
      <c r="U13442" t="s">
        <v>12418</v>
      </c>
      <c r="V13442">
        <v>209</v>
      </c>
      <c r="W13442">
        <v>11</v>
      </c>
      <c r="X13442">
        <v>2</v>
      </c>
      <c r="Y13442" t="s">
        <v>12472</v>
      </c>
      <c r="Z13442" t="s">
        <v>12420</v>
      </c>
      <c r="AA13442" t="s">
        <v>12421</v>
      </c>
      <c r="AB13442" t="s">
        <v>12997</v>
      </c>
      <c r="AC13442">
        <v>2</v>
      </c>
      <c r="AD13442" s="123">
        <v>39111</v>
      </c>
      <c r="AE13442" t="s">
        <v>12423</v>
      </c>
      <c r="AG13442">
        <v>40004541</v>
      </c>
      <c r="AL13442" t="s">
        <v>12997</v>
      </c>
      <c r="AN13442">
        <v>1001109701</v>
      </c>
      <c r="AO13442">
        <v>16</v>
      </c>
      <c r="AP13442" t="s">
        <v>12424</v>
      </c>
      <c r="AQ13442" t="s">
        <v>11408</v>
      </c>
      <c r="AR13442">
        <v>4100</v>
      </c>
      <c r="AT13442">
        <v>0</v>
      </c>
      <c r="AV13442" t="s">
        <v>12998</v>
      </c>
      <c r="AW13442">
        <v>116100</v>
      </c>
    </row>
    <row r="13443" spans="1:49" x14ac:dyDescent="0.25">
      <c r="A13443">
        <v>4100</v>
      </c>
      <c r="B13443">
        <v>30020</v>
      </c>
      <c r="C13443">
        <v>4012</v>
      </c>
      <c r="D13443">
        <v>410</v>
      </c>
      <c r="E13443" s="124" t="s">
        <v>27809</v>
      </c>
      <c r="F13443" t="str">
        <f t="shared" ref="F13443:F13506" si="294">CONCATENATE(G13443, H13443)</f>
        <v>Wes WebsterMOTION INDUSTRIES - PUERTO RICO</v>
      </c>
      <c r="G13443" s="150" t="str">
        <f t="shared" si="293"/>
        <v>Wes Webster</v>
      </c>
      <c r="H13443" s="149" t="s">
        <v>6477</v>
      </c>
      <c r="I13443">
        <v>40004561</v>
      </c>
      <c r="K13443" t="s">
        <v>28212</v>
      </c>
      <c r="L13443" t="s">
        <v>28213</v>
      </c>
      <c r="M13443" t="s">
        <v>19481</v>
      </c>
      <c r="N13443" t="s">
        <v>28214</v>
      </c>
      <c r="Q13443" t="s">
        <v>12415</v>
      </c>
      <c r="R13443" t="s">
        <v>12416</v>
      </c>
      <c r="S13443">
        <v>7872511550</v>
      </c>
      <c r="U13443" t="s">
        <v>12418</v>
      </c>
      <c r="V13443">
        <v>209</v>
      </c>
      <c r="W13443">
        <v>11</v>
      </c>
      <c r="X13443">
        <v>2</v>
      </c>
      <c r="Y13443" t="s">
        <v>12419</v>
      </c>
      <c r="Z13443" t="s">
        <v>12420</v>
      </c>
      <c r="AA13443" t="s">
        <v>12421</v>
      </c>
      <c r="AB13443" t="s">
        <v>12997</v>
      </c>
      <c r="AC13443">
        <v>2</v>
      </c>
      <c r="AD13443" s="123">
        <v>39111</v>
      </c>
      <c r="AE13443" t="s">
        <v>12423</v>
      </c>
      <c r="AG13443">
        <v>40004561</v>
      </c>
      <c r="AL13443" t="s">
        <v>12997</v>
      </c>
      <c r="AN13443">
        <v>7213701031</v>
      </c>
      <c r="AO13443">
        <v>16</v>
      </c>
      <c r="AP13443" t="s">
        <v>12424</v>
      </c>
      <c r="AQ13443" t="s">
        <v>11408</v>
      </c>
      <c r="AR13443">
        <v>4100</v>
      </c>
      <c r="AT13443">
        <v>2005</v>
      </c>
      <c r="AV13443" t="s">
        <v>12998</v>
      </c>
      <c r="AW13443">
        <v>116100</v>
      </c>
    </row>
    <row r="13444" spans="1:49" x14ac:dyDescent="0.25">
      <c r="A13444">
        <v>4100</v>
      </c>
      <c r="B13444">
        <v>30020</v>
      </c>
      <c r="C13444">
        <v>4012</v>
      </c>
      <c r="D13444">
        <v>410</v>
      </c>
      <c r="E13444" s="124" t="s">
        <v>27809</v>
      </c>
      <c r="F13444" t="str">
        <f t="shared" si="294"/>
        <v>Wes WebsterMOTION INDUSTRIES-DOTHAN</v>
      </c>
      <c r="G13444" s="150" t="str">
        <f t="shared" si="293"/>
        <v>Wes Webster</v>
      </c>
      <c r="H13444" s="149" t="s">
        <v>13874</v>
      </c>
      <c r="I13444">
        <v>40006479</v>
      </c>
      <c r="L13444" t="s">
        <v>28215</v>
      </c>
      <c r="M13444" t="s">
        <v>12995</v>
      </c>
      <c r="O13444">
        <v>7151</v>
      </c>
      <c r="P13444" t="s">
        <v>28216</v>
      </c>
      <c r="Q13444" t="s">
        <v>12415</v>
      </c>
      <c r="R13444" t="s">
        <v>12416</v>
      </c>
      <c r="S13444" t="s">
        <v>28217</v>
      </c>
      <c r="U13444" t="s">
        <v>12418</v>
      </c>
      <c r="V13444">
        <v>209</v>
      </c>
      <c r="W13444">
        <v>11</v>
      </c>
      <c r="X13444">
        <v>2</v>
      </c>
      <c r="Y13444" t="s">
        <v>12472</v>
      </c>
      <c r="Z13444" t="s">
        <v>12420</v>
      </c>
      <c r="AA13444" t="s">
        <v>12429</v>
      </c>
      <c r="AB13444" t="s">
        <v>12997</v>
      </c>
      <c r="AC13444">
        <v>2</v>
      </c>
      <c r="AD13444" s="123">
        <v>40576</v>
      </c>
      <c r="AE13444" t="s">
        <v>12431</v>
      </c>
      <c r="AG13444">
        <v>40006479</v>
      </c>
      <c r="AL13444" t="s">
        <v>12997</v>
      </c>
      <c r="AN13444">
        <v>106902901</v>
      </c>
      <c r="AO13444">
        <v>16</v>
      </c>
      <c r="AP13444" t="s">
        <v>12424</v>
      </c>
      <c r="AQ13444" t="s">
        <v>11408</v>
      </c>
      <c r="AR13444">
        <v>4100</v>
      </c>
      <c r="AT13444">
        <v>0</v>
      </c>
      <c r="AV13444" t="s">
        <v>12998</v>
      </c>
      <c r="AW13444">
        <v>116100</v>
      </c>
    </row>
    <row r="13445" spans="1:49" x14ac:dyDescent="0.25">
      <c r="A13445">
        <v>4100</v>
      </c>
      <c r="B13445">
        <v>30020</v>
      </c>
      <c r="C13445">
        <v>4012</v>
      </c>
      <c r="D13445">
        <v>410</v>
      </c>
      <c r="E13445" s="124" t="s">
        <v>27809</v>
      </c>
      <c r="F13445" t="str">
        <f t="shared" si="294"/>
        <v>Wes WebsterMTS INDUSTRIAL,INC.DBA FLOW PRODUCT</v>
      </c>
      <c r="G13445" s="150" t="str">
        <f t="shared" si="293"/>
        <v>Wes Webster</v>
      </c>
      <c r="H13445" s="149" t="s">
        <v>6623</v>
      </c>
      <c r="I13445">
        <v>40002244</v>
      </c>
      <c r="K13445" t="s">
        <v>28218</v>
      </c>
      <c r="L13445" t="s">
        <v>27853</v>
      </c>
      <c r="M13445" t="s">
        <v>12735</v>
      </c>
      <c r="N13445" t="s">
        <v>28219</v>
      </c>
      <c r="Q13445" t="s">
        <v>12415</v>
      </c>
      <c r="R13445" t="s">
        <v>12416</v>
      </c>
      <c r="S13445" t="s">
        <v>28220</v>
      </c>
      <c r="U13445" t="s">
        <v>12418</v>
      </c>
      <c r="W13445">
        <v>11</v>
      </c>
      <c r="X13445">
        <v>2</v>
      </c>
      <c r="Y13445" t="s">
        <v>12419</v>
      </c>
      <c r="Z13445" t="s">
        <v>12420</v>
      </c>
      <c r="AA13445" t="s">
        <v>12421</v>
      </c>
      <c r="AB13445" t="s">
        <v>12757</v>
      </c>
      <c r="AC13445">
        <v>2</v>
      </c>
      <c r="AD13445" s="123">
        <v>39111</v>
      </c>
      <c r="AE13445" t="s">
        <v>12423</v>
      </c>
      <c r="AG13445">
        <v>40002244</v>
      </c>
      <c r="AL13445" t="s">
        <v>12757</v>
      </c>
      <c r="AN13445">
        <v>1001104501</v>
      </c>
      <c r="AO13445">
        <v>16</v>
      </c>
      <c r="AP13445" t="s">
        <v>12424</v>
      </c>
      <c r="AQ13445" t="s">
        <v>11408</v>
      </c>
      <c r="AR13445">
        <v>4100</v>
      </c>
      <c r="AT13445">
        <v>2005</v>
      </c>
      <c r="AV13445" t="s">
        <v>28221</v>
      </c>
      <c r="AW13445">
        <v>116100</v>
      </c>
    </row>
    <row r="13446" spans="1:49" x14ac:dyDescent="0.25">
      <c r="A13446">
        <v>4100</v>
      </c>
      <c r="B13446">
        <v>30020</v>
      </c>
      <c r="C13446">
        <v>4012</v>
      </c>
      <c r="D13446">
        <v>410</v>
      </c>
      <c r="E13446" s="124" t="s">
        <v>27809</v>
      </c>
      <c r="F13446" t="str">
        <f t="shared" si="294"/>
        <v>Wes WebsterMULHERN BELTING COMPANY</v>
      </c>
      <c r="G13446" s="150" t="str">
        <f t="shared" si="293"/>
        <v>Wes Webster</v>
      </c>
      <c r="H13446" s="149" t="s">
        <v>6629</v>
      </c>
      <c r="I13446">
        <v>40000234</v>
      </c>
      <c r="K13446" t="s">
        <v>23283</v>
      </c>
      <c r="L13446" t="s">
        <v>13000</v>
      </c>
      <c r="M13446" t="s">
        <v>12413</v>
      </c>
      <c r="N13446" t="s">
        <v>23284</v>
      </c>
      <c r="Q13446" t="s">
        <v>12415</v>
      </c>
      <c r="R13446" t="s">
        <v>12416</v>
      </c>
      <c r="S13446" t="s">
        <v>25701</v>
      </c>
      <c r="U13446" t="s">
        <v>12418</v>
      </c>
      <c r="W13446">
        <v>11</v>
      </c>
      <c r="X13446">
        <v>2</v>
      </c>
      <c r="Y13446" t="s">
        <v>12419</v>
      </c>
      <c r="Z13446" t="s">
        <v>12420</v>
      </c>
      <c r="AA13446" t="s">
        <v>12421</v>
      </c>
      <c r="AB13446" t="s">
        <v>12422</v>
      </c>
      <c r="AC13446">
        <v>2</v>
      </c>
      <c r="AD13446" s="123">
        <v>39111</v>
      </c>
      <c r="AE13446" t="s">
        <v>12423</v>
      </c>
      <c r="AG13446">
        <v>40000234</v>
      </c>
      <c r="AL13446" t="s">
        <v>12422</v>
      </c>
      <c r="AN13446">
        <v>3100318001</v>
      </c>
      <c r="AO13446">
        <v>16</v>
      </c>
      <c r="AP13446" t="s">
        <v>12424</v>
      </c>
      <c r="AQ13446" t="s">
        <v>11408</v>
      </c>
      <c r="AR13446">
        <v>4100</v>
      </c>
      <c r="AT13446">
        <v>0</v>
      </c>
      <c r="AV13446" t="s">
        <v>23285</v>
      </c>
      <c r="AW13446">
        <v>116100</v>
      </c>
    </row>
    <row r="13447" spans="1:49" x14ac:dyDescent="0.25">
      <c r="A13447">
        <v>4100</v>
      </c>
      <c r="B13447">
        <v>30020</v>
      </c>
      <c r="C13447">
        <v>4012</v>
      </c>
      <c r="D13447">
        <v>410</v>
      </c>
      <c r="E13447" s="124" t="s">
        <v>27809</v>
      </c>
      <c r="F13447" t="str">
        <f t="shared" si="294"/>
        <v>Wes WebsterNATIONAL GYPSUM - GIBSONTON</v>
      </c>
      <c r="G13447" s="150" t="str">
        <f t="shared" si="293"/>
        <v>Wes Webster</v>
      </c>
      <c r="H13447" s="149" t="s">
        <v>13887</v>
      </c>
      <c r="I13447">
        <v>40007786</v>
      </c>
      <c r="L13447" t="s">
        <v>14026</v>
      </c>
      <c r="M13447" t="s">
        <v>13169</v>
      </c>
      <c r="O13447">
        <v>221799</v>
      </c>
      <c r="P13447">
        <v>28222</v>
      </c>
      <c r="Q13447" t="s">
        <v>12415</v>
      </c>
      <c r="R13447" t="s">
        <v>12416</v>
      </c>
      <c r="S13447" t="s">
        <v>28222</v>
      </c>
      <c r="U13447" t="s">
        <v>12418</v>
      </c>
      <c r="V13447">
        <v>252</v>
      </c>
      <c r="W13447">
        <v>11</v>
      </c>
      <c r="X13447">
        <v>1</v>
      </c>
      <c r="Y13447" t="s">
        <v>12419</v>
      </c>
      <c r="Z13447" t="s">
        <v>12420</v>
      </c>
      <c r="AA13447" t="s">
        <v>12429</v>
      </c>
      <c r="AB13447" t="s">
        <v>12757</v>
      </c>
      <c r="AC13447">
        <v>2</v>
      </c>
      <c r="AD13447" s="123">
        <v>42412</v>
      </c>
      <c r="AE13447" t="s">
        <v>12431</v>
      </c>
      <c r="AG13447">
        <v>40007786</v>
      </c>
      <c r="AL13447" t="s">
        <v>12757</v>
      </c>
      <c r="AN13447">
        <v>3411901701</v>
      </c>
      <c r="AO13447">
        <v>16</v>
      </c>
      <c r="AP13447" t="s">
        <v>12424</v>
      </c>
      <c r="AQ13447" t="s">
        <v>11408</v>
      </c>
      <c r="AR13447">
        <v>4100</v>
      </c>
      <c r="AT13447">
        <v>0</v>
      </c>
      <c r="AV13447" t="s">
        <v>18217</v>
      </c>
      <c r="AW13447">
        <v>116100</v>
      </c>
    </row>
    <row r="13448" spans="1:49" x14ac:dyDescent="0.25">
      <c r="A13448">
        <v>4100</v>
      </c>
      <c r="B13448">
        <v>30020</v>
      </c>
      <c r="C13448">
        <v>4012</v>
      </c>
      <c r="D13448">
        <v>410</v>
      </c>
      <c r="E13448" s="124" t="s">
        <v>27809</v>
      </c>
      <c r="F13448" t="str">
        <f t="shared" si="294"/>
        <v>Wes WebsterNEPHRON PHARMACEUTICALS CORPORATION</v>
      </c>
      <c r="G13448" s="150" t="str">
        <f t="shared" si="293"/>
        <v>Wes Webster</v>
      </c>
      <c r="H13448" s="149" t="s">
        <v>6749</v>
      </c>
      <c r="I13448">
        <v>40005745</v>
      </c>
      <c r="K13448" t="s">
        <v>28223</v>
      </c>
      <c r="L13448" t="s">
        <v>25246</v>
      </c>
      <c r="M13448" t="s">
        <v>12735</v>
      </c>
      <c r="N13448">
        <v>32811</v>
      </c>
      <c r="Q13448" t="s">
        <v>12415</v>
      </c>
      <c r="R13448" t="s">
        <v>12416</v>
      </c>
      <c r="S13448" t="s">
        <v>28224</v>
      </c>
      <c r="U13448" t="s">
        <v>12418</v>
      </c>
      <c r="W13448">
        <v>11</v>
      </c>
      <c r="X13448">
        <v>2</v>
      </c>
      <c r="Y13448" t="s">
        <v>12419</v>
      </c>
      <c r="Z13448" t="s">
        <v>12420</v>
      </c>
      <c r="AA13448" t="s">
        <v>12485</v>
      </c>
      <c r="AB13448" t="s">
        <v>12422</v>
      </c>
      <c r="AC13448">
        <v>2</v>
      </c>
      <c r="AD13448" s="123">
        <v>39927</v>
      </c>
      <c r="AE13448" t="s">
        <v>12528</v>
      </c>
      <c r="AG13448">
        <v>40005745</v>
      </c>
      <c r="AL13448" t="s">
        <v>12422</v>
      </c>
      <c r="AN13448">
        <v>1009511601</v>
      </c>
      <c r="AO13448">
        <v>16</v>
      </c>
      <c r="AP13448" t="s">
        <v>12424</v>
      </c>
      <c r="AQ13448" t="s">
        <v>11408</v>
      </c>
      <c r="AR13448">
        <v>4100</v>
      </c>
      <c r="AT13448">
        <v>0</v>
      </c>
      <c r="AV13448" t="s">
        <v>28225</v>
      </c>
      <c r="AW13448">
        <v>116100</v>
      </c>
    </row>
    <row r="13449" spans="1:49" x14ac:dyDescent="0.25">
      <c r="A13449">
        <v>4100</v>
      </c>
      <c r="B13449">
        <v>30020</v>
      </c>
      <c r="C13449">
        <v>4012</v>
      </c>
      <c r="D13449">
        <v>410</v>
      </c>
      <c r="E13449" s="124" t="s">
        <v>27809</v>
      </c>
      <c r="F13449" t="str">
        <f t="shared" si="294"/>
        <v>Wes WebsterNESTLE PURINA PETCARE</v>
      </c>
      <c r="G13449" s="150" t="str">
        <f t="shared" si="293"/>
        <v>Wes Webster</v>
      </c>
      <c r="H13449" s="149" t="s">
        <v>6762</v>
      </c>
      <c r="I13449">
        <v>40007949</v>
      </c>
      <c r="J13449" t="s">
        <v>18228</v>
      </c>
      <c r="K13449" t="s">
        <v>28226</v>
      </c>
      <c r="L13449" t="s">
        <v>28227</v>
      </c>
      <c r="M13449" t="s">
        <v>12692</v>
      </c>
      <c r="N13449">
        <v>30213</v>
      </c>
      <c r="Q13449" t="s">
        <v>12415</v>
      </c>
      <c r="R13449" t="s">
        <v>12416</v>
      </c>
      <c r="S13449" t="s">
        <v>28228</v>
      </c>
      <c r="U13449" t="s">
        <v>12418</v>
      </c>
      <c r="V13449">
        <v>78</v>
      </c>
      <c r="W13449">
        <v>11</v>
      </c>
      <c r="X13449">
        <v>1</v>
      </c>
      <c r="Y13449" t="s">
        <v>12472</v>
      </c>
      <c r="Z13449" t="s">
        <v>12420</v>
      </c>
      <c r="AA13449" t="s">
        <v>12485</v>
      </c>
      <c r="AB13449" t="s">
        <v>12422</v>
      </c>
      <c r="AC13449">
        <v>2</v>
      </c>
      <c r="AD13449" s="123">
        <v>42671</v>
      </c>
      <c r="AE13449" t="s">
        <v>12528</v>
      </c>
      <c r="AG13449">
        <v>40007949</v>
      </c>
      <c r="AL13449" t="s">
        <v>12422</v>
      </c>
      <c r="AN13449">
        <v>1112116101</v>
      </c>
      <c r="AO13449">
        <v>16</v>
      </c>
      <c r="AP13449" t="s">
        <v>12424</v>
      </c>
      <c r="AQ13449" t="s">
        <v>11408</v>
      </c>
      <c r="AR13449">
        <v>4100</v>
      </c>
      <c r="AT13449">
        <v>0</v>
      </c>
      <c r="AV13449" t="s">
        <v>6767</v>
      </c>
      <c r="AW13449">
        <v>116100</v>
      </c>
    </row>
    <row r="13450" spans="1:49" x14ac:dyDescent="0.25">
      <c r="A13450">
        <v>4100</v>
      </c>
      <c r="B13450">
        <v>30020</v>
      </c>
      <c r="C13450">
        <v>4012</v>
      </c>
      <c r="D13450">
        <v>410</v>
      </c>
      <c r="E13450" s="124" t="s">
        <v>27809</v>
      </c>
      <c r="F13450" t="str">
        <f t="shared" si="294"/>
        <v>Wes WebsterOCME AMERICA</v>
      </c>
      <c r="G13450" s="150" t="str">
        <f t="shared" si="293"/>
        <v>Wes Webster</v>
      </c>
      <c r="H13450" s="149" t="s">
        <v>6987</v>
      </c>
      <c r="I13450">
        <v>40003834</v>
      </c>
      <c r="K13450" t="s">
        <v>28229</v>
      </c>
      <c r="L13450" t="s">
        <v>27853</v>
      </c>
      <c r="M13450" t="s">
        <v>12735</v>
      </c>
      <c r="N13450">
        <v>33309</v>
      </c>
      <c r="Q13450" t="s">
        <v>12415</v>
      </c>
      <c r="R13450" t="s">
        <v>12416</v>
      </c>
      <c r="S13450" t="s">
        <v>28230</v>
      </c>
      <c r="U13450" t="s">
        <v>12418</v>
      </c>
      <c r="W13450">
        <v>11</v>
      </c>
      <c r="X13450">
        <v>0</v>
      </c>
      <c r="Y13450" t="s">
        <v>12419</v>
      </c>
      <c r="Z13450" t="s">
        <v>12420</v>
      </c>
      <c r="AA13450" t="s">
        <v>12421</v>
      </c>
      <c r="AB13450" t="s">
        <v>12422</v>
      </c>
      <c r="AC13450">
        <v>2</v>
      </c>
      <c r="AD13450" s="123">
        <v>39111</v>
      </c>
      <c r="AE13450" t="s">
        <v>12423</v>
      </c>
      <c r="AG13450">
        <v>40003834</v>
      </c>
      <c r="AL13450" t="s">
        <v>12422</v>
      </c>
      <c r="AN13450">
        <v>1001104501</v>
      </c>
      <c r="AO13450">
        <v>16</v>
      </c>
      <c r="AP13450" t="s">
        <v>12424</v>
      </c>
      <c r="AQ13450" t="s">
        <v>11408</v>
      </c>
      <c r="AR13450">
        <v>4100</v>
      </c>
      <c r="AT13450">
        <v>2005</v>
      </c>
      <c r="AV13450" t="s">
        <v>28231</v>
      </c>
      <c r="AW13450">
        <v>116100</v>
      </c>
    </row>
    <row r="13451" spans="1:49" x14ac:dyDescent="0.25">
      <c r="A13451">
        <v>4100</v>
      </c>
      <c r="B13451">
        <v>30020</v>
      </c>
      <c r="C13451">
        <v>4012</v>
      </c>
      <c r="D13451">
        <v>410</v>
      </c>
      <c r="E13451" s="124" t="s">
        <v>27809</v>
      </c>
      <c r="F13451" t="str">
        <f t="shared" si="294"/>
        <v>Wes WebsterOFS BRIGHTWAVE CARROLLTON</v>
      </c>
      <c r="G13451" s="150" t="str">
        <f t="shared" si="293"/>
        <v>Wes Webster</v>
      </c>
      <c r="H13451" s="149" t="s">
        <v>6997</v>
      </c>
      <c r="I13451">
        <v>40000282</v>
      </c>
      <c r="K13451" t="s">
        <v>28232</v>
      </c>
      <c r="L13451" t="s">
        <v>14003</v>
      </c>
      <c r="M13451" t="s">
        <v>12692</v>
      </c>
      <c r="N13451" t="s">
        <v>28233</v>
      </c>
      <c r="Q13451" t="s">
        <v>12415</v>
      </c>
      <c r="R13451" t="s">
        <v>12416</v>
      </c>
      <c r="S13451" t="s">
        <v>28234</v>
      </c>
      <c r="U13451" t="s">
        <v>12418</v>
      </c>
      <c r="W13451">
        <v>11</v>
      </c>
      <c r="X13451">
        <v>1</v>
      </c>
      <c r="Y13451" t="s">
        <v>12419</v>
      </c>
      <c r="Z13451" t="s">
        <v>12420</v>
      </c>
      <c r="AA13451" t="s">
        <v>12421</v>
      </c>
      <c r="AB13451" t="s">
        <v>12422</v>
      </c>
      <c r="AC13451">
        <v>2</v>
      </c>
      <c r="AD13451" s="123">
        <v>39111</v>
      </c>
      <c r="AE13451" t="s">
        <v>12423</v>
      </c>
      <c r="AG13451">
        <v>40000282</v>
      </c>
      <c r="AL13451" t="s">
        <v>12422</v>
      </c>
      <c r="AN13451">
        <v>1104502101</v>
      </c>
      <c r="AO13451">
        <v>16</v>
      </c>
      <c r="AP13451" t="s">
        <v>12424</v>
      </c>
      <c r="AQ13451" t="s">
        <v>11408</v>
      </c>
      <c r="AR13451">
        <v>4100</v>
      </c>
      <c r="AS13451" t="s">
        <v>12491</v>
      </c>
      <c r="AT13451">
        <v>0</v>
      </c>
      <c r="AV13451" t="s">
        <v>28235</v>
      </c>
      <c r="AW13451">
        <v>116100</v>
      </c>
    </row>
    <row r="13452" spans="1:49" x14ac:dyDescent="0.25">
      <c r="A13452">
        <v>4100</v>
      </c>
      <c r="B13452">
        <v>30020</v>
      </c>
      <c r="C13452">
        <v>4012</v>
      </c>
      <c r="D13452">
        <v>410</v>
      </c>
      <c r="E13452" s="124" t="s">
        <v>27809</v>
      </c>
      <c r="F13452" t="str">
        <f t="shared" si="294"/>
        <v>Wes WebsterOVERHEAD DOOR</v>
      </c>
      <c r="G13452" s="150" t="str">
        <f t="shared" si="293"/>
        <v>Wes Webster</v>
      </c>
      <c r="H13452" s="149" t="s">
        <v>7089</v>
      </c>
      <c r="I13452">
        <v>40007696</v>
      </c>
      <c r="K13452" t="s">
        <v>28236</v>
      </c>
      <c r="L13452" t="s">
        <v>24798</v>
      </c>
      <c r="M13452" t="s">
        <v>12735</v>
      </c>
      <c r="N13452">
        <v>32514</v>
      </c>
      <c r="Q13452" t="s">
        <v>12415</v>
      </c>
      <c r="R13452" t="s">
        <v>12416</v>
      </c>
      <c r="S13452" t="s">
        <v>28237</v>
      </c>
      <c r="U13452" t="s">
        <v>12418</v>
      </c>
      <c r="W13452">
        <v>11</v>
      </c>
      <c r="X13452">
        <v>1</v>
      </c>
      <c r="Y13452" t="s">
        <v>12419</v>
      </c>
      <c r="Z13452" t="s">
        <v>12420</v>
      </c>
      <c r="AA13452" t="s">
        <v>12429</v>
      </c>
      <c r="AB13452" t="s">
        <v>12430</v>
      </c>
      <c r="AC13452">
        <v>2</v>
      </c>
      <c r="AD13452" s="123">
        <v>42285</v>
      </c>
      <c r="AE13452" t="s">
        <v>12431</v>
      </c>
      <c r="AG13452">
        <v>40007696</v>
      </c>
      <c r="AL13452" t="s">
        <v>12430</v>
      </c>
      <c r="AN13452">
        <v>1003312601</v>
      </c>
      <c r="AO13452">
        <v>16</v>
      </c>
      <c r="AP13452" t="s">
        <v>12424</v>
      </c>
      <c r="AQ13452" t="s">
        <v>11408</v>
      </c>
      <c r="AR13452">
        <v>4100</v>
      </c>
      <c r="AT13452">
        <v>0</v>
      </c>
      <c r="AV13452" t="s">
        <v>20975</v>
      </c>
      <c r="AW13452">
        <v>116100</v>
      </c>
    </row>
    <row r="13453" spans="1:49" x14ac:dyDescent="0.25">
      <c r="A13453">
        <v>4100</v>
      </c>
      <c r="B13453">
        <v>30020</v>
      </c>
      <c r="C13453">
        <v>4012</v>
      </c>
      <c r="D13453">
        <v>410</v>
      </c>
      <c r="E13453" s="124" t="s">
        <v>27809</v>
      </c>
      <c r="F13453" t="str">
        <f t="shared" si="294"/>
        <v>Wes WebsterOWENS CORNING SALES LLC</v>
      </c>
      <c r="G13453" s="150" t="str">
        <f t="shared" si="293"/>
        <v>Wes Webster</v>
      </c>
      <c r="H13453" s="149" t="s">
        <v>7098</v>
      </c>
      <c r="I13453">
        <v>40001515</v>
      </c>
      <c r="K13453" t="s">
        <v>28238</v>
      </c>
      <c r="L13453" t="s">
        <v>28227</v>
      </c>
      <c r="M13453" t="s">
        <v>12692</v>
      </c>
      <c r="N13453">
        <v>30213</v>
      </c>
      <c r="Q13453" t="s">
        <v>12415</v>
      </c>
      <c r="R13453" t="s">
        <v>12416</v>
      </c>
      <c r="S13453" t="s">
        <v>28239</v>
      </c>
      <c r="U13453" t="s">
        <v>12418</v>
      </c>
      <c r="W13453">
        <v>11</v>
      </c>
      <c r="X13453">
        <v>1</v>
      </c>
      <c r="Y13453" t="s">
        <v>12765</v>
      </c>
      <c r="Z13453" t="s">
        <v>12420</v>
      </c>
      <c r="AA13453" t="s">
        <v>12421</v>
      </c>
      <c r="AB13453" t="s">
        <v>12430</v>
      </c>
      <c r="AC13453">
        <v>2</v>
      </c>
      <c r="AD13453" s="123">
        <v>39111</v>
      </c>
      <c r="AE13453" t="s">
        <v>12423</v>
      </c>
      <c r="AG13453">
        <v>40001515</v>
      </c>
      <c r="AL13453" t="s">
        <v>12430</v>
      </c>
      <c r="AN13453">
        <v>1112116101</v>
      </c>
      <c r="AO13453">
        <v>16</v>
      </c>
      <c r="AP13453" t="s">
        <v>12424</v>
      </c>
      <c r="AQ13453" t="s">
        <v>11408</v>
      </c>
      <c r="AR13453">
        <v>4100</v>
      </c>
      <c r="AT13453">
        <v>0</v>
      </c>
      <c r="AV13453" t="s">
        <v>28240</v>
      </c>
      <c r="AW13453">
        <v>116100</v>
      </c>
    </row>
    <row r="13454" spans="1:49" x14ac:dyDescent="0.25">
      <c r="A13454">
        <v>4100</v>
      </c>
      <c r="B13454">
        <v>30020</v>
      </c>
      <c r="C13454">
        <v>4012</v>
      </c>
      <c r="D13454">
        <v>410</v>
      </c>
      <c r="E13454" s="124" t="s">
        <v>27809</v>
      </c>
      <c r="F13454" t="str">
        <f t="shared" si="294"/>
        <v>Wes WebsterOWL AEROSPACE/ALON COHEN</v>
      </c>
      <c r="G13454" s="150" t="str">
        <f t="shared" si="293"/>
        <v>Wes Webster</v>
      </c>
      <c r="H13454" s="149" t="s">
        <v>7100</v>
      </c>
      <c r="I13454">
        <v>40008674</v>
      </c>
      <c r="K13454" t="s">
        <v>28241</v>
      </c>
      <c r="L13454" t="s">
        <v>28242</v>
      </c>
      <c r="M13454" t="s">
        <v>12735</v>
      </c>
      <c r="N13454">
        <v>33020</v>
      </c>
      <c r="Q13454" t="s">
        <v>12415</v>
      </c>
      <c r="R13454" t="s">
        <v>12416</v>
      </c>
      <c r="S13454" t="s">
        <v>28243</v>
      </c>
      <c r="U13454" t="s">
        <v>12418</v>
      </c>
      <c r="W13454">
        <v>11</v>
      </c>
      <c r="X13454">
        <v>1</v>
      </c>
      <c r="Y13454" t="s">
        <v>12419</v>
      </c>
      <c r="Z13454" t="s">
        <v>12420</v>
      </c>
      <c r="AA13454" t="s">
        <v>12429</v>
      </c>
      <c r="AB13454" t="s">
        <v>12430</v>
      </c>
      <c r="AC13454">
        <v>2</v>
      </c>
      <c r="AD13454" s="123">
        <v>43686</v>
      </c>
      <c r="AE13454" t="s">
        <v>12431</v>
      </c>
      <c r="AG13454">
        <v>40008674</v>
      </c>
      <c r="AL13454" t="s">
        <v>12430</v>
      </c>
      <c r="AN13454">
        <v>1001106301</v>
      </c>
      <c r="AO13454">
        <v>16</v>
      </c>
      <c r="AP13454" t="s">
        <v>12424</v>
      </c>
      <c r="AQ13454" t="s">
        <v>11408</v>
      </c>
      <c r="AR13454">
        <v>4100</v>
      </c>
      <c r="AT13454">
        <v>0</v>
      </c>
      <c r="AV13454" t="s">
        <v>28244</v>
      </c>
      <c r="AW13454">
        <v>116100</v>
      </c>
    </row>
    <row r="13455" spans="1:49" x14ac:dyDescent="0.25">
      <c r="A13455">
        <v>4100</v>
      </c>
      <c r="B13455">
        <v>30020</v>
      </c>
      <c r="C13455">
        <v>4012</v>
      </c>
      <c r="D13455">
        <v>410</v>
      </c>
      <c r="E13455" s="124" t="s">
        <v>27809</v>
      </c>
      <c r="F13455" t="str">
        <f t="shared" si="294"/>
        <v>Wes WebsterP&amp;L SOLUTIONS CORP</v>
      </c>
      <c r="G13455" s="150" t="str">
        <f t="shared" si="293"/>
        <v>Wes Webster</v>
      </c>
      <c r="H13455" s="149" t="s">
        <v>7111</v>
      </c>
      <c r="I13455">
        <v>40008600</v>
      </c>
      <c r="K13455" t="s">
        <v>28245</v>
      </c>
      <c r="L13455" t="s">
        <v>27956</v>
      </c>
      <c r="M13455" t="s">
        <v>12735</v>
      </c>
      <c r="N13455">
        <v>33331</v>
      </c>
      <c r="Q13455" t="s">
        <v>12415</v>
      </c>
      <c r="R13455" t="s">
        <v>12416</v>
      </c>
      <c r="S13455" t="s">
        <v>28246</v>
      </c>
      <c r="U13455" t="s">
        <v>12418</v>
      </c>
      <c r="W13455">
        <v>11</v>
      </c>
      <c r="X13455">
        <v>2</v>
      </c>
      <c r="Y13455" t="s">
        <v>12419</v>
      </c>
      <c r="Z13455" t="s">
        <v>12420</v>
      </c>
      <c r="AA13455" t="s">
        <v>12429</v>
      </c>
      <c r="AB13455" t="s">
        <v>12422</v>
      </c>
      <c r="AC13455">
        <v>2</v>
      </c>
      <c r="AD13455" s="123">
        <v>43538</v>
      </c>
      <c r="AE13455" t="s">
        <v>12431</v>
      </c>
      <c r="AG13455">
        <v>40008600</v>
      </c>
      <c r="AL13455" t="s">
        <v>12422</v>
      </c>
      <c r="AN13455">
        <v>1001100441</v>
      </c>
      <c r="AO13455">
        <v>16</v>
      </c>
      <c r="AP13455" t="s">
        <v>12424</v>
      </c>
      <c r="AQ13455" t="s">
        <v>11408</v>
      </c>
      <c r="AR13455">
        <v>4100</v>
      </c>
      <c r="AT13455">
        <v>0</v>
      </c>
      <c r="AV13455" t="s">
        <v>28247</v>
      </c>
      <c r="AW13455">
        <v>116100</v>
      </c>
    </row>
    <row r="13456" spans="1:49" x14ac:dyDescent="0.25">
      <c r="A13456">
        <v>4100</v>
      </c>
      <c r="B13456">
        <v>30020</v>
      </c>
      <c r="C13456">
        <v>4012</v>
      </c>
      <c r="D13456">
        <v>410</v>
      </c>
      <c r="E13456" s="124" t="s">
        <v>27809</v>
      </c>
      <c r="F13456" t="str">
        <f t="shared" si="294"/>
        <v>Wes WebsterPACIFIC TOMATO GROWERS</v>
      </c>
      <c r="G13456" s="150" t="str">
        <f t="shared" si="293"/>
        <v>Wes Webster</v>
      </c>
      <c r="H13456" s="149" t="s">
        <v>7135</v>
      </c>
      <c r="I13456">
        <v>40006645</v>
      </c>
      <c r="L13456" t="s">
        <v>28248</v>
      </c>
      <c r="M13456" t="s">
        <v>12735</v>
      </c>
      <c r="O13456">
        <v>866</v>
      </c>
      <c r="P13456">
        <v>34221</v>
      </c>
      <c r="Q13456" t="s">
        <v>12415</v>
      </c>
      <c r="R13456" t="s">
        <v>12416</v>
      </c>
      <c r="S13456" t="s">
        <v>28249</v>
      </c>
      <c r="U13456" t="s">
        <v>12418</v>
      </c>
      <c r="W13456">
        <v>11</v>
      </c>
      <c r="X13456">
        <v>1</v>
      </c>
      <c r="Y13456" t="s">
        <v>12419</v>
      </c>
      <c r="Z13456" t="s">
        <v>12420</v>
      </c>
      <c r="AA13456" t="s">
        <v>12429</v>
      </c>
      <c r="AB13456" t="s">
        <v>12430</v>
      </c>
      <c r="AC13456">
        <v>2</v>
      </c>
      <c r="AD13456" s="123">
        <v>40801</v>
      </c>
      <c r="AE13456" t="s">
        <v>12431</v>
      </c>
      <c r="AG13456">
        <v>40006645</v>
      </c>
      <c r="AL13456" t="s">
        <v>12430</v>
      </c>
      <c r="AN13456">
        <v>1008112301</v>
      </c>
      <c r="AO13456">
        <v>16</v>
      </c>
      <c r="AP13456" t="s">
        <v>12424</v>
      </c>
      <c r="AQ13456" t="s">
        <v>11408</v>
      </c>
      <c r="AR13456">
        <v>4100</v>
      </c>
      <c r="AT13456">
        <v>0</v>
      </c>
      <c r="AV13456" t="s">
        <v>28250</v>
      </c>
      <c r="AW13456">
        <v>116100</v>
      </c>
    </row>
    <row r="13457" spans="1:49" x14ac:dyDescent="0.25">
      <c r="A13457">
        <v>4100</v>
      </c>
      <c r="B13457">
        <v>30020</v>
      </c>
      <c r="C13457">
        <v>4012</v>
      </c>
      <c r="D13457">
        <v>410</v>
      </c>
      <c r="E13457" s="124" t="s">
        <v>27809</v>
      </c>
      <c r="F13457" t="str">
        <f t="shared" si="294"/>
        <v>Wes WebsterPANAMA CITY BAY COUNTY AIRPORT</v>
      </c>
      <c r="G13457" s="150" t="str">
        <f t="shared" si="293"/>
        <v>Wes Webster</v>
      </c>
      <c r="H13457" s="149" t="s">
        <v>7174</v>
      </c>
      <c r="I13457">
        <v>40007936</v>
      </c>
      <c r="J13457" t="s">
        <v>28251</v>
      </c>
      <c r="K13457" t="s">
        <v>28252</v>
      </c>
      <c r="L13457" t="s">
        <v>28120</v>
      </c>
      <c r="M13457" t="s">
        <v>12735</v>
      </c>
      <c r="N13457">
        <v>32409</v>
      </c>
      <c r="Q13457" t="s">
        <v>12415</v>
      </c>
      <c r="R13457" t="s">
        <v>12416</v>
      </c>
      <c r="S13457" t="s">
        <v>28253</v>
      </c>
      <c r="U13457" t="s">
        <v>12418</v>
      </c>
      <c r="W13457">
        <v>11</v>
      </c>
      <c r="X13457">
        <v>1</v>
      </c>
      <c r="Y13457" t="s">
        <v>12419</v>
      </c>
      <c r="Z13457" t="s">
        <v>12420</v>
      </c>
      <c r="AA13457" t="s">
        <v>12429</v>
      </c>
      <c r="AB13457" t="s">
        <v>12422</v>
      </c>
      <c r="AC13457">
        <v>2</v>
      </c>
      <c r="AD13457" s="123">
        <v>42654</v>
      </c>
      <c r="AE13457" t="s">
        <v>12431</v>
      </c>
      <c r="AG13457">
        <v>40007936</v>
      </c>
      <c r="AL13457" t="s">
        <v>12422</v>
      </c>
      <c r="AN13457">
        <v>1000512401</v>
      </c>
      <c r="AO13457">
        <v>16</v>
      </c>
      <c r="AP13457" t="s">
        <v>12424</v>
      </c>
      <c r="AQ13457" t="s">
        <v>11408</v>
      </c>
      <c r="AR13457">
        <v>4100</v>
      </c>
      <c r="AT13457">
        <v>0</v>
      </c>
      <c r="AV13457" t="s">
        <v>28254</v>
      </c>
      <c r="AW13457">
        <v>116100</v>
      </c>
    </row>
    <row r="13458" spans="1:49" x14ac:dyDescent="0.25">
      <c r="A13458">
        <v>4100</v>
      </c>
      <c r="B13458">
        <v>30020</v>
      </c>
      <c r="C13458">
        <v>4012</v>
      </c>
      <c r="D13458">
        <v>410</v>
      </c>
      <c r="E13458" s="124" t="s">
        <v>27809</v>
      </c>
      <c r="F13458" t="str">
        <f t="shared" si="294"/>
        <v>Wes WebsterPCP GROUP, LLC</v>
      </c>
      <c r="G13458" s="150" t="str">
        <f t="shared" si="293"/>
        <v>Wes Webster</v>
      </c>
      <c r="H13458" s="149" t="s">
        <v>7261</v>
      </c>
      <c r="I13458">
        <v>40006923</v>
      </c>
      <c r="K13458" t="s">
        <v>28255</v>
      </c>
      <c r="L13458" t="s">
        <v>28088</v>
      </c>
      <c r="M13458" t="s">
        <v>12735</v>
      </c>
      <c r="N13458" t="s">
        <v>28256</v>
      </c>
      <c r="Q13458" t="s">
        <v>12415</v>
      </c>
      <c r="R13458" t="s">
        <v>12416</v>
      </c>
      <c r="S13458" t="s">
        <v>28257</v>
      </c>
      <c r="U13458" t="s">
        <v>12418</v>
      </c>
      <c r="W13458">
        <v>11</v>
      </c>
      <c r="X13458">
        <v>1</v>
      </c>
      <c r="Y13458" t="s">
        <v>12419</v>
      </c>
      <c r="Z13458" t="s">
        <v>12420</v>
      </c>
      <c r="AA13458" t="s">
        <v>12429</v>
      </c>
      <c r="AB13458" t="s">
        <v>12422</v>
      </c>
      <c r="AC13458">
        <v>2</v>
      </c>
      <c r="AD13458" s="123">
        <v>41198</v>
      </c>
      <c r="AE13458" t="s">
        <v>12431</v>
      </c>
      <c r="AG13458">
        <v>40006923</v>
      </c>
      <c r="AL13458" t="s">
        <v>12422</v>
      </c>
      <c r="AN13458">
        <v>1010307801</v>
      </c>
      <c r="AO13458">
        <v>16</v>
      </c>
      <c r="AP13458" t="s">
        <v>12424</v>
      </c>
      <c r="AQ13458" t="s">
        <v>11408</v>
      </c>
      <c r="AR13458">
        <v>4100</v>
      </c>
      <c r="AT13458">
        <v>0</v>
      </c>
      <c r="AV13458" t="s">
        <v>28258</v>
      </c>
      <c r="AW13458">
        <v>116100</v>
      </c>
    </row>
    <row r="13459" spans="1:49" x14ac:dyDescent="0.25">
      <c r="A13459">
        <v>4100</v>
      </c>
      <c r="B13459">
        <v>30020</v>
      </c>
      <c r="C13459">
        <v>4012</v>
      </c>
      <c r="D13459">
        <v>410</v>
      </c>
      <c r="E13459" s="124" t="s">
        <v>27809</v>
      </c>
      <c r="F13459" t="str">
        <f t="shared" si="294"/>
        <v>Wes WebsterPERFORMANCE FEEDERS, INC.</v>
      </c>
      <c r="G13459" s="150" t="str">
        <f t="shared" si="293"/>
        <v>Wes Webster</v>
      </c>
      <c r="H13459" s="149" t="s">
        <v>7313</v>
      </c>
      <c r="I13459">
        <v>40004481</v>
      </c>
      <c r="L13459" t="s">
        <v>28096</v>
      </c>
      <c r="M13459" t="s">
        <v>12735</v>
      </c>
      <c r="O13459">
        <v>1067</v>
      </c>
      <c r="P13459" t="s">
        <v>28259</v>
      </c>
      <c r="Q13459" t="s">
        <v>12415</v>
      </c>
      <c r="R13459" t="s">
        <v>12416</v>
      </c>
      <c r="S13459" t="s">
        <v>28260</v>
      </c>
      <c r="U13459" t="s">
        <v>12418</v>
      </c>
      <c r="W13459">
        <v>11</v>
      </c>
      <c r="X13459">
        <v>0</v>
      </c>
      <c r="Y13459" t="s">
        <v>12419</v>
      </c>
      <c r="Z13459" t="s">
        <v>12420</v>
      </c>
      <c r="AA13459" t="s">
        <v>12421</v>
      </c>
      <c r="AB13459" t="s">
        <v>12422</v>
      </c>
      <c r="AC13459">
        <v>2</v>
      </c>
      <c r="AD13459" s="123">
        <v>39111</v>
      </c>
      <c r="AE13459" t="s">
        <v>12423</v>
      </c>
      <c r="AG13459">
        <v>40004481</v>
      </c>
      <c r="AL13459" t="s">
        <v>12422</v>
      </c>
      <c r="AN13459">
        <v>1010336441</v>
      </c>
      <c r="AO13459">
        <v>16</v>
      </c>
      <c r="AP13459" t="s">
        <v>12424</v>
      </c>
      <c r="AQ13459" t="s">
        <v>11408</v>
      </c>
      <c r="AR13459">
        <v>4100</v>
      </c>
      <c r="AT13459">
        <v>2005</v>
      </c>
      <c r="AV13459" t="s">
        <v>25415</v>
      </c>
      <c r="AW13459">
        <v>116100</v>
      </c>
    </row>
    <row r="13460" spans="1:49" x14ac:dyDescent="0.25">
      <c r="A13460">
        <v>4100</v>
      </c>
      <c r="B13460">
        <v>30020</v>
      </c>
      <c r="C13460">
        <v>4012</v>
      </c>
      <c r="D13460">
        <v>410</v>
      </c>
      <c r="E13460" s="124" t="s">
        <v>27809</v>
      </c>
      <c r="F13460" t="str">
        <f t="shared" si="294"/>
        <v>Wes WebsterPIANA NON WOVENS, LLC</v>
      </c>
      <c r="G13460" s="150" t="str">
        <f t="shared" si="293"/>
        <v>Wes Webster</v>
      </c>
      <c r="H13460" s="149" t="s">
        <v>7356</v>
      </c>
      <c r="I13460">
        <v>40007629</v>
      </c>
      <c r="K13460" t="s">
        <v>28261</v>
      </c>
      <c r="L13460" t="s">
        <v>18302</v>
      </c>
      <c r="M13460" t="s">
        <v>12692</v>
      </c>
      <c r="N13460">
        <v>30120</v>
      </c>
      <c r="Q13460" t="s">
        <v>12415</v>
      </c>
      <c r="R13460" t="s">
        <v>12416</v>
      </c>
      <c r="S13460" t="s">
        <v>28262</v>
      </c>
      <c r="U13460" t="s">
        <v>12418</v>
      </c>
      <c r="W13460">
        <v>11</v>
      </c>
      <c r="X13460">
        <v>1</v>
      </c>
      <c r="Y13460" t="s">
        <v>12419</v>
      </c>
      <c r="Z13460" t="s">
        <v>12420</v>
      </c>
      <c r="AA13460" t="s">
        <v>12429</v>
      </c>
      <c r="AB13460" t="s">
        <v>12422</v>
      </c>
      <c r="AC13460">
        <v>2</v>
      </c>
      <c r="AD13460" s="123">
        <v>42198</v>
      </c>
      <c r="AE13460" t="s">
        <v>12431</v>
      </c>
      <c r="AG13460">
        <v>40007629</v>
      </c>
      <c r="AL13460" t="s">
        <v>12422</v>
      </c>
      <c r="AN13460">
        <v>1101502201</v>
      </c>
      <c r="AO13460">
        <v>16</v>
      </c>
      <c r="AP13460" t="s">
        <v>12424</v>
      </c>
      <c r="AQ13460" t="s">
        <v>11408</v>
      </c>
      <c r="AR13460">
        <v>4100</v>
      </c>
      <c r="AT13460">
        <v>0</v>
      </c>
      <c r="AV13460" t="s">
        <v>28263</v>
      </c>
      <c r="AW13460">
        <v>116100</v>
      </c>
    </row>
    <row r="13461" spans="1:49" x14ac:dyDescent="0.25">
      <c r="A13461">
        <v>4100</v>
      </c>
      <c r="B13461">
        <v>30020</v>
      </c>
      <c r="C13461">
        <v>4012</v>
      </c>
      <c r="D13461">
        <v>410</v>
      </c>
      <c r="E13461" s="124" t="s">
        <v>27809</v>
      </c>
      <c r="F13461" t="str">
        <f t="shared" si="294"/>
        <v>Wes WebsterPOLYFAB/MELTON</v>
      </c>
      <c r="G13461" s="150" t="str">
        <f t="shared" ref="G13461:G13524" si="295">RIGHT(E13461,LEN(E13461)-3)</f>
        <v>Wes Webster</v>
      </c>
      <c r="H13461" s="149" t="s">
        <v>7417</v>
      </c>
      <c r="I13461">
        <v>40003293</v>
      </c>
      <c r="L13461" t="s">
        <v>15475</v>
      </c>
      <c r="M13461" t="s">
        <v>12735</v>
      </c>
      <c r="O13461">
        <v>7505</v>
      </c>
      <c r="P13461">
        <v>33807</v>
      </c>
      <c r="Q13461" t="s">
        <v>12415</v>
      </c>
      <c r="R13461" t="s">
        <v>12416</v>
      </c>
      <c r="S13461" t="s">
        <v>15714</v>
      </c>
      <c r="U13461" t="s">
        <v>12418</v>
      </c>
      <c r="W13461">
        <v>11</v>
      </c>
      <c r="X13461">
        <v>2</v>
      </c>
      <c r="Y13461" t="s">
        <v>12472</v>
      </c>
      <c r="Z13461" t="s">
        <v>12420</v>
      </c>
      <c r="AA13461" t="s">
        <v>12421</v>
      </c>
      <c r="AB13461" t="s">
        <v>12430</v>
      </c>
      <c r="AC13461">
        <v>2</v>
      </c>
      <c r="AD13461" s="123">
        <v>39111</v>
      </c>
      <c r="AE13461" t="s">
        <v>12423</v>
      </c>
      <c r="AG13461">
        <v>40003293</v>
      </c>
      <c r="AL13461" t="s">
        <v>12430</v>
      </c>
      <c r="AN13461">
        <v>1010507601</v>
      </c>
      <c r="AO13461">
        <v>16</v>
      </c>
      <c r="AP13461" t="s">
        <v>12424</v>
      </c>
      <c r="AQ13461" t="s">
        <v>11408</v>
      </c>
      <c r="AR13461">
        <v>4100</v>
      </c>
      <c r="AT13461">
        <v>2005</v>
      </c>
      <c r="AV13461" t="s">
        <v>28264</v>
      </c>
      <c r="AW13461">
        <v>116100</v>
      </c>
    </row>
    <row r="13462" spans="1:49" x14ac:dyDescent="0.25">
      <c r="A13462">
        <v>4100</v>
      </c>
      <c r="B13462">
        <v>30020</v>
      </c>
      <c r="C13462">
        <v>4012</v>
      </c>
      <c r="D13462">
        <v>410</v>
      </c>
      <c r="E13462" s="124" t="s">
        <v>27809</v>
      </c>
      <c r="F13462" t="str">
        <f t="shared" si="294"/>
        <v>Wes WebsterPOLYPACK, INC</v>
      </c>
      <c r="G13462" s="150" t="str">
        <f t="shared" si="295"/>
        <v>Wes Webster</v>
      </c>
      <c r="H13462" s="149" t="s">
        <v>7420</v>
      </c>
      <c r="I13462">
        <v>40004431</v>
      </c>
      <c r="K13462" t="s">
        <v>28265</v>
      </c>
      <c r="L13462" t="s">
        <v>28266</v>
      </c>
      <c r="M13462" t="s">
        <v>12735</v>
      </c>
      <c r="N13462" t="s">
        <v>28267</v>
      </c>
      <c r="Q13462" t="s">
        <v>12415</v>
      </c>
      <c r="R13462" t="s">
        <v>12416</v>
      </c>
      <c r="S13462" t="s">
        <v>28268</v>
      </c>
      <c r="U13462" t="s">
        <v>12418</v>
      </c>
      <c r="W13462">
        <v>11</v>
      </c>
      <c r="X13462">
        <v>0</v>
      </c>
      <c r="Y13462" t="s">
        <v>12472</v>
      </c>
      <c r="Z13462" t="s">
        <v>12420</v>
      </c>
      <c r="AA13462" t="s">
        <v>12421</v>
      </c>
      <c r="AB13462" t="s">
        <v>12422</v>
      </c>
      <c r="AC13462">
        <v>2</v>
      </c>
      <c r="AD13462" s="123">
        <v>39111</v>
      </c>
      <c r="AE13462" t="s">
        <v>12423</v>
      </c>
      <c r="AG13462">
        <v>40004431</v>
      </c>
      <c r="AL13462" t="s">
        <v>12422</v>
      </c>
      <c r="AN13462">
        <v>1010312901</v>
      </c>
      <c r="AO13462">
        <v>16</v>
      </c>
      <c r="AP13462" t="s">
        <v>12424</v>
      </c>
      <c r="AQ13462" t="s">
        <v>11408</v>
      </c>
      <c r="AR13462">
        <v>4100</v>
      </c>
      <c r="AT13462">
        <v>2005</v>
      </c>
      <c r="AV13462" t="s">
        <v>28269</v>
      </c>
      <c r="AW13462">
        <v>116100</v>
      </c>
    </row>
    <row r="13463" spans="1:49" x14ac:dyDescent="0.25">
      <c r="A13463">
        <v>4100</v>
      </c>
      <c r="B13463">
        <v>30020</v>
      </c>
      <c r="C13463">
        <v>4012</v>
      </c>
      <c r="D13463">
        <v>410</v>
      </c>
      <c r="E13463" s="124" t="s">
        <v>27809</v>
      </c>
      <c r="F13463" t="str">
        <f t="shared" si="294"/>
        <v>Wes WebsterPOWER-HEAT-SET OF AMERICA, INC.</v>
      </c>
      <c r="G13463" s="150" t="str">
        <f t="shared" si="295"/>
        <v>Wes Webster</v>
      </c>
      <c r="H13463" s="149" t="s">
        <v>7452</v>
      </c>
      <c r="I13463">
        <v>40006415</v>
      </c>
      <c r="L13463" t="s">
        <v>14479</v>
      </c>
      <c r="M13463" t="s">
        <v>12692</v>
      </c>
      <c r="O13463">
        <v>1676</v>
      </c>
      <c r="P13463" t="s">
        <v>28270</v>
      </c>
      <c r="Q13463" t="s">
        <v>12415</v>
      </c>
      <c r="R13463" t="s">
        <v>12416</v>
      </c>
      <c r="S13463" t="s">
        <v>28271</v>
      </c>
      <c r="U13463" t="s">
        <v>12418</v>
      </c>
      <c r="W13463">
        <v>11</v>
      </c>
      <c r="X13463">
        <v>0</v>
      </c>
      <c r="Y13463" t="s">
        <v>12419</v>
      </c>
      <c r="Z13463" t="s">
        <v>12420</v>
      </c>
      <c r="AA13463" t="s">
        <v>12429</v>
      </c>
      <c r="AB13463" t="s">
        <v>12422</v>
      </c>
      <c r="AC13463">
        <v>2</v>
      </c>
      <c r="AD13463" s="123">
        <v>40484</v>
      </c>
      <c r="AE13463" t="s">
        <v>12431</v>
      </c>
      <c r="AG13463">
        <v>40006415</v>
      </c>
      <c r="AL13463" t="s">
        <v>12422</v>
      </c>
      <c r="AN13463">
        <v>1131303601</v>
      </c>
      <c r="AO13463">
        <v>16</v>
      </c>
      <c r="AP13463" t="s">
        <v>12424</v>
      </c>
      <c r="AQ13463" t="s">
        <v>11408</v>
      </c>
      <c r="AR13463">
        <v>4100</v>
      </c>
      <c r="AS13463" t="s">
        <v>12491</v>
      </c>
      <c r="AT13463">
        <v>0</v>
      </c>
      <c r="AV13463" t="s">
        <v>28272</v>
      </c>
      <c r="AW13463">
        <v>116100</v>
      </c>
    </row>
    <row r="13464" spans="1:49" x14ac:dyDescent="0.25">
      <c r="A13464">
        <v>4100</v>
      </c>
      <c r="B13464">
        <v>30020</v>
      </c>
      <c r="C13464">
        <v>4012</v>
      </c>
      <c r="D13464">
        <v>410</v>
      </c>
      <c r="E13464" s="124" t="s">
        <v>27809</v>
      </c>
      <c r="F13464" t="str">
        <f t="shared" si="294"/>
        <v>Wes WebsterPRECISION PRODUCTS INC</v>
      </c>
      <c r="G13464" s="150" t="str">
        <f t="shared" si="295"/>
        <v>Wes Webster</v>
      </c>
      <c r="H13464" s="149" t="s">
        <v>7520</v>
      </c>
      <c r="I13464">
        <v>40008578</v>
      </c>
      <c r="K13464" t="s">
        <v>28273</v>
      </c>
      <c r="L13464" t="s">
        <v>14479</v>
      </c>
      <c r="M13464" t="s">
        <v>12692</v>
      </c>
      <c r="N13464">
        <v>30721</v>
      </c>
      <c r="Q13464" t="s">
        <v>12415</v>
      </c>
      <c r="R13464" t="s">
        <v>12416</v>
      </c>
      <c r="S13464" t="s">
        <v>28274</v>
      </c>
      <c r="U13464" t="s">
        <v>12418</v>
      </c>
      <c r="W13464">
        <v>11</v>
      </c>
      <c r="X13464">
        <v>2</v>
      </c>
      <c r="Y13464" t="s">
        <v>12419</v>
      </c>
      <c r="Z13464" t="s">
        <v>12420</v>
      </c>
      <c r="AA13464" t="s">
        <v>12485</v>
      </c>
      <c r="AB13464" t="s">
        <v>12422</v>
      </c>
      <c r="AC13464">
        <v>2</v>
      </c>
      <c r="AD13464" s="123">
        <v>43511</v>
      </c>
      <c r="AE13464" t="s">
        <v>12528</v>
      </c>
      <c r="AG13464">
        <v>40008578</v>
      </c>
      <c r="AL13464" t="s">
        <v>12422</v>
      </c>
      <c r="AN13464">
        <v>1131303601</v>
      </c>
      <c r="AO13464">
        <v>16</v>
      </c>
      <c r="AP13464" t="s">
        <v>12424</v>
      </c>
      <c r="AQ13464" t="s">
        <v>11408</v>
      </c>
      <c r="AR13464">
        <v>4100</v>
      </c>
      <c r="AT13464">
        <v>0</v>
      </c>
      <c r="AV13464" t="s">
        <v>13150</v>
      </c>
      <c r="AW13464">
        <v>116100</v>
      </c>
    </row>
    <row r="13465" spans="1:49" x14ac:dyDescent="0.25">
      <c r="A13465">
        <v>4100</v>
      </c>
      <c r="B13465">
        <v>30020</v>
      </c>
      <c r="C13465">
        <v>4012</v>
      </c>
      <c r="D13465">
        <v>410</v>
      </c>
      <c r="E13465" s="124" t="s">
        <v>27809</v>
      </c>
      <c r="F13465" t="str">
        <f t="shared" si="294"/>
        <v>Wes WebsterPREMIER TRADING SUPPLY, LLC</v>
      </c>
      <c r="G13465" s="150" t="str">
        <f t="shared" si="295"/>
        <v>Wes Webster</v>
      </c>
      <c r="H13465" s="149" t="s">
        <v>7544</v>
      </c>
      <c r="I13465">
        <v>40006997</v>
      </c>
      <c r="J13465" t="s">
        <v>14275</v>
      </c>
      <c r="K13465" t="s">
        <v>28275</v>
      </c>
      <c r="L13465" t="s">
        <v>28001</v>
      </c>
      <c r="M13465" t="s">
        <v>12735</v>
      </c>
      <c r="N13465">
        <v>33172</v>
      </c>
      <c r="Q13465" t="s">
        <v>12415</v>
      </c>
      <c r="R13465" t="s">
        <v>12416</v>
      </c>
      <c r="S13465" t="s">
        <v>28276</v>
      </c>
      <c r="U13465" t="s">
        <v>12418</v>
      </c>
      <c r="W13465">
        <v>11</v>
      </c>
      <c r="X13465">
        <v>0</v>
      </c>
      <c r="Y13465" t="s">
        <v>12419</v>
      </c>
      <c r="Z13465" t="s">
        <v>12420</v>
      </c>
      <c r="AA13465" t="s">
        <v>12429</v>
      </c>
      <c r="AB13465" t="s">
        <v>12478</v>
      </c>
      <c r="AC13465">
        <v>2</v>
      </c>
      <c r="AD13465" s="123">
        <v>41319</v>
      </c>
      <c r="AE13465" t="s">
        <v>12431</v>
      </c>
      <c r="AG13465">
        <v>40006997</v>
      </c>
      <c r="AL13465" t="s">
        <v>12478</v>
      </c>
      <c r="AN13465">
        <v>1002500741</v>
      </c>
      <c r="AO13465">
        <v>16</v>
      </c>
      <c r="AP13465" t="s">
        <v>12424</v>
      </c>
      <c r="AQ13465" t="s">
        <v>11408</v>
      </c>
      <c r="AR13465">
        <v>4100</v>
      </c>
      <c r="AT13465">
        <v>0</v>
      </c>
      <c r="AV13465" t="s">
        <v>28277</v>
      </c>
      <c r="AW13465">
        <v>116100</v>
      </c>
    </row>
    <row r="13466" spans="1:49" x14ac:dyDescent="0.25">
      <c r="A13466">
        <v>4100</v>
      </c>
      <c r="B13466">
        <v>30020</v>
      </c>
      <c r="C13466">
        <v>4012</v>
      </c>
      <c r="D13466">
        <v>410</v>
      </c>
      <c r="E13466" s="124" t="s">
        <v>27809</v>
      </c>
      <c r="F13466" t="str">
        <f t="shared" si="294"/>
        <v>Wes WebsterPROPEX OPERATING CO, LLC - RINGGOLD</v>
      </c>
      <c r="G13466" s="150" t="str">
        <f t="shared" si="295"/>
        <v>Wes Webster</v>
      </c>
      <c r="H13466" s="149" t="s">
        <v>7637</v>
      </c>
      <c r="I13466">
        <v>40000910</v>
      </c>
      <c r="J13466" t="s">
        <v>12492</v>
      </c>
      <c r="K13466" t="s">
        <v>28278</v>
      </c>
      <c r="L13466" t="s">
        <v>14152</v>
      </c>
      <c r="M13466" t="s">
        <v>12703</v>
      </c>
      <c r="N13466">
        <v>37402</v>
      </c>
      <c r="Q13466" t="s">
        <v>12415</v>
      </c>
      <c r="R13466" t="s">
        <v>12416</v>
      </c>
      <c r="S13466" t="s">
        <v>28279</v>
      </c>
      <c r="U13466" t="s">
        <v>12418</v>
      </c>
      <c r="W13466">
        <v>11</v>
      </c>
      <c r="X13466">
        <v>1</v>
      </c>
      <c r="Y13466" t="s">
        <v>12472</v>
      </c>
      <c r="Z13466" t="s">
        <v>12420</v>
      </c>
      <c r="AA13466" t="s">
        <v>12421</v>
      </c>
      <c r="AB13466" t="s">
        <v>12757</v>
      </c>
      <c r="AC13466">
        <v>2</v>
      </c>
      <c r="AD13466" s="123">
        <v>39111</v>
      </c>
      <c r="AE13466" t="s">
        <v>12423</v>
      </c>
      <c r="AG13466">
        <v>40000910</v>
      </c>
      <c r="AL13466" t="s">
        <v>12757</v>
      </c>
      <c r="AN13466">
        <v>4306500901</v>
      </c>
      <c r="AO13466">
        <v>16</v>
      </c>
      <c r="AP13466" t="s">
        <v>12424</v>
      </c>
      <c r="AQ13466" t="s">
        <v>11408</v>
      </c>
      <c r="AR13466">
        <v>4100</v>
      </c>
      <c r="AT13466">
        <v>2005</v>
      </c>
      <c r="AV13466" t="s">
        <v>20435</v>
      </c>
      <c r="AW13466">
        <v>116100</v>
      </c>
    </row>
    <row r="13467" spans="1:49" x14ac:dyDescent="0.25">
      <c r="A13467">
        <v>4100</v>
      </c>
      <c r="B13467">
        <v>30020</v>
      </c>
      <c r="C13467">
        <v>4012</v>
      </c>
      <c r="D13467">
        <v>410</v>
      </c>
      <c r="E13467" s="124" t="s">
        <v>27809</v>
      </c>
      <c r="F13467" t="str">
        <f t="shared" si="294"/>
        <v>Wes WebsterPROSPECT QUOTE AND N/C TEST</v>
      </c>
      <c r="G13467" s="150" t="str">
        <f t="shared" si="295"/>
        <v>Wes Webster</v>
      </c>
      <c r="H13467" s="149" t="s">
        <v>7645</v>
      </c>
      <c r="I13467">
        <v>40404012</v>
      </c>
      <c r="K13467" t="s">
        <v>13167</v>
      </c>
      <c r="L13467" t="s">
        <v>13168</v>
      </c>
      <c r="M13467" t="s">
        <v>13169</v>
      </c>
      <c r="N13467">
        <v>28078</v>
      </c>
      <c r="Q13467" t="s">
        <v>12415</v>
      </c>
      <c r="R13467" t="s">
        <v>12416</v>
      </c>
      <c r="S13467" t="s">
        <v>13170</v>
      </c>
      <c r="U13467" t="s">
        <v>12418</v>
      </c>
      <c r="W13467">
        <v>11</v>
      </c>
      <c r="X13467">
        <v>1</v>
      </c>
      <c r="Y13467" t="s">
        <v>12419</v>
      </c>
      <c r="Z13467" t="s">
        <v>12420</v>
      </c>
      <c r="AA13467" t="s">
        <v>12429</v>
      </c>
      <c r="AB13467" t="s">
        <v>12422</v>
      </c>
      <c r="AC13467">
        <v>2</v>
      </c>
      <c r="AD13467" s="123">
        <v>41578</v>
      </c>
      <c r="AE13467" t="s">
        <v>12431</v>
      </c>
      <c r="AG13467">
        <v>40404012</v>
      </c>
      <c r="AL13467" t="s">
        <v>12422</v>
      </c>
      <c r="AN13467">
        <v>3411915001</v>
      </c>
      <c r="AO13467">
        <v>16</v>
      </c>
      <c r="AP13467" t="s">
        <v>12424</v>
      </c>
      <c r="AQ13467" t="s">
        <v>11408</v>
      </c>
      <c r="AR13467">
        <v>4100</v>
      </c>
      <c r="AT13467">
        <v>0</v>
      </c>
      <c r="AV13467" t="s">
        <v>13171</v>
      </c>
      <c r="AW13467">
        <v>116100</v>
      </c>
    </row>
    <row r="13468" spans="1:49" x14ac:dyDescent="0.25">
      <c r="A13468">
        <v>4100</v>
      </c>
      <c r="B13468">
        <v>30020</v>
      </c>
      <c r="C13468">
        <v>4012</v>
      </c>
      <c r="D13468">
        <v>410</v>
      </c>
      <c r="E13468" s="124" t="s">
        <v>27809</v>
      </c>
      <c r="F13468" t="str">
        <f t="shared" si="294"/>
        <v>Wes WebsterQUAD GRAPHICS INC. - TAMPA</v>
      </c>
      <c r="G13468" s="150" t="str">
        <f t="shared" si="295"/>
        <v>Wes Webster</v>
      </c>
      <c r="H13468" s="149" t="s">
        <v>7707</v>
      </c>
      <c r="I13468">
        <v>40007894</v>
      </c>
      <c r="J13468" t="s">
        <v>15091</v>
      </c>
      <c r="K13468" t="s">
        <v>15092</v>
      </c>
      <c r="L13468" t="s">
        <v>15093</v>
      </c>
      <c r="M13468" t="s">
        <v>14186</v>
      </c>
      <c r="N13468" t="s">
        <v>15771</v>
      </c>
      <c r="Q13468" t="s">
        <v>12415</v>
      </c>
      <c r="R13468" t="s">
        <v>12416</v>
      </c>
      <c r="S13468" t="s">
        <v>15094</v>
      </c>
      <c r="U13468" t="s">
        <v>12418</v>
      </c>
      <c r="V13468">
        <v>171</v>
      </c>
      <c r="W13468">
        <v>11</v>
      </c>
      <c r="X13468">
        <v>1</v>
      </c>
      <c r="Y13468" t="s">
        <v>13389</v>
      </c>
      <c r="Z13468" t="s">
        <v>12420</v>
      </c>
      <c r="AA13468" t="s">
        <v>15095</v>
      </c>
      <c r="AB13468" t="s">
        <v>12473</v>
      </c>
      <c r="AC13468">
        <v>2</v>
      </c>
      <c r="AD13468" s="123">
        <v>42586</v>
      </c>
      <c r="AE13468" t="s">
        <v>12431</v>
      </c>
      <c r="AG13468">
        <v>40007894</v>
      </c>
      <c r="AL13468" t="s">
        <v>12473</v>
      </c>
      <c r="AN13468">
        <v>5013313401</v>
      </c>
      <c r="AO13468">
        <v>16</v>
      </c>
      <c r="AP13468" t="s">
        <v>12424</v>
      </c>
      <c r="AQ13468" t="s">
        <v>11408</v>
      </c>
      <c r="AR13468">
        <v>4100</v>
      </c>
      <c r="AT13468">
        <v>0</v>
      </c>
      <c r="AV13468" t="s">
        <v>15096</v>
      </c>
      <c r="AW13468">
        <v>116100</v>
      </c>
    </row>
    <row r="13469" spans="1:49" x14ac:dyDescent="0.25">
      <c r="A13469">
        <v>4100</v>
      </c>
      <c r="B13469">
        <v>30020</v>
      </c>
      <c r="C13469">
        <v>4012</v>
      </c>
      <c r="D13469">
        <v>410</v>
      </c>
      <c r="E13469" s="124" t="s">
        <v>27809</v>
      </c>
      <c r="F13469" t="str">
        <f t="shared" si="294"/>
        <v>Wes WebsterRAFAEL BENITEZ CARRILLO, INC.</v>
      </c>
      <c r="G13469" s="150" t="str">
        <f t="shared" si="295"/>
        <v>Wes Webster</v>
      </c>
      <c r="H13469" s="149" t="s">
        <v>7803</v>
      </c>
      <c r="I13469">
        <v>40002469</v>
      </c>
      <c r="K13469" t="s">
        <v>28280</v>
      </c>
      <c r="L13469" t="s">
        <v>26383</v>
      </c>
      <c r="M13469" t="s">
        <v>19481</v>
      </c>
      <c r="N13469" t="s">
        <v>28281</v>
      </c>
      <c r="Q13469" t="s">
        <v>12415</v>
      </c>
      <c r="R13469" t="s">
        <v>12416</v>
      </c>
      <c r="S13469" t="s">
        <v>28282</v>
      </c>
      <c r="U13469" t="s">
        <v>12418</v>
      </c>
      <c r="W13469">
        <v>11</v>
      </c>
      <c r="X13469">
        <v>2</v>
      </c>
      <c r="Y13469" t="s">
        <v>12472</v>
      </c>
      <c r="Z13469" t="s">
        <v>12420</v>
      </c>
      <c r="AA13469" t="s">
        <v>12421</v>
      </c>
      <c r="AB13469" t="s">
        <v>12422</v>
      </c>
      <c r="AC13469">
        <v>2</v>
      </c>
      <c r="AD13469" s="123">
        <v>39111</v>
      </c>
      <c r="AE13469" t="s">
        <v>12423</v>
      </c>
      <c r="AG13469">
        <v>40002469</v>
      </c>
      <c r="AL13469" t="s">
        <v>12422</v>
      </c>
      <c r="AN13469">
        <v>7212700951</v>
      </c>
      <c r="AO13469">
        <v>16</v>
      </c>
      <c r="AP13469" t="s">
        <v>12424</v>
      </c>
      <c r="AQ13469" t="s">
        <v>11408</v>
      </c>
      <c r="AR13469">
        <v>4100</v>
      </c>
      <c r="AT13469">
        <v>2005</v>
      </c>
      <c r="AV13469" t="s">
        <v>28283</v>
      </c>
      <c r="AW13469">
        <v>116100</v>
      </c>
    </row>
    <row r="13470" spans="1:49" x14ac:dyDescent="0.25">
      <c r="A13470">
        <v>4100</v>
      </c>
      <c r="B13470">
        <v>30020</v>
      </c>
      <c r="C13470">
        <v>4012</v>
      </c>
      <c r="D13470">
        <v>410</v>
      </c>
      <c r="E13470" s="124" t="s">
        <v>27809</v>
      </c>
      <c r="F13470" t="str">
        <f t="shared" si="294"/>
        <v>Wes WebsterREADY MIX SOLUTIONS, LLC</v>
      </c>
      <c r="G13470" s="150" t="str">
        <f t="shared" si="295"/>
        <v>Wes Webster</v>
      </c>
      <c r="H13470" s="149" t="s">
        <v>7851</v>
      </c>
      <c r="I13470">
        <v>40005910</v>
      </c>
      <c r="L13470" t="s">
        <v>28284</v>
      </c>
      <c r="M13470" t="s">
        <v>12735</v>
      </c>
      <c r="O13470">
        <v>1934</v>
      </c>
      <c r="P13470">
        <v>34264</v>
      </c>
      <c r="Q13470" t="s">
        <v>12415</v>
      </c>
      <c r="R13470" t="s">
        <v>12416</v>
      </c>
      <c r="S13470" t="s">
        <v>28285</v>
      </c>
      <c r="U13470" t="s">
        <v>12418</v>
      </c>
      <c r="W13470">
        <v>11</v>
      </c>
      <c r="X13470">
        <v>2</v>
      </c>
      <c r="Y13470" t="s">
        <v>12419</v>
      </c>
      <c r="Z13470" t="s">
        <v>12420</v>
      </c>
      <c r="AA13470" t="s">
        <v>12429</v>
      </c>
      <c r="AB13470" t="s">
        <v>12430</v>
      </c>
      <c r="AC13470">
        <v>2</v>
      </c>
      <c r="AD13470" s="123">
        <v>40123</v>
      </c>
      <c r="AE13470" t="s">
        <v>12431</v>
      </c>
      <c r="AG13470">
        <v>40005910</v>
      </c>
      <c r="AL13470" t="s">
        <v>12430</v>
      </c>
      <c r="AN13470">
        <v>1008127901</v>
      </c>
      <c r="AO13470">
        <v>16</v>
      </c>
      <c r="AP13470" t="s">
        <v>12424</v>
      </c>
      <c r="AQ13470" t="s">
        <v>11408</v>
      </c>
      <c r="AR13470">
        <v>4100</v>
      </c>
      <c r="AT13470">
        <v>0</v>
      </c>
      <c r="AV13470" t="s">
        <v>28286</v>
      </c>
      <c r="AW13470">
        <v>116100</v>
      </c>
    </row>
    <row r="13471" spans="1:49" x14ac:dyDescent="0.25">
      <c r="A13471">
        <v>4100</v>
      </c>
      <c r="B13471">
        <v>30020</v>
      </c>
      <c r="C13471">
        <v>4012</v>
      </c>
      <c r="D13471">
        <v>410</v>
      </c>
      <c r="E13471" s="124" t="s">
        <v>27809</v>
      </c>
      <c r="F13471" t="str">
        <f t="shared" si="294"/>
        <v>Wes WebsterRECA TRADING, LLC</v>
      </c>
      <c r="G13471" s="150" t="str">
        <f t="shared" si="295"/>
        <v>Wes Webster</v>
      </c>
      <c r="H13471" s="149" t="s">
        <v>7854</v>
      </c>
      <c r="I13471">
        <v>40008511</v>
      </c>
      <c r="K13471" t="s">
        <v>28287</v>
      </c>
      <c r="L13471" t="s">
        <v>14008</v>
      </c>
      <c r="M13471" t="s">
        <v>12735</v>
      </c>
      <c r="N13471">
        <v>33178</v>
      </c>
      <c r="Q13471" t="s">
        <v>12415</v>
      </c>
      <c r="R13471" t="s">
        <v>12416</v>
      </c>
      <c r="S13471" t="s">
        <v>28288</v>
      </c>
      <c r="U13471" t="s">
        <v>12418</v>
      </c>
      <c r="W13471">
        <v>11</v>
      </c>
      <c r="X13471">
        <v>2</v>
      </c>
      <c r="Y13471" t="s">
        <v>12419</v>
      </c>
      <c r="Z13471" t="s">
        <v>12420</v>
      </c>
      <c r="AA13471" t="s">
        <v>12429</v>
      </c>
      <c r="AB13471" t="s">
        <v>12422</v>
      </c>
      <c r="AC13471">
        <v>2</v>
      </c>
      <c r="AD13471" s="123">
        <v>43398</v>
      </c>
      <c r="AE13471" t="s">
        <v>12431</v>
      </c>
      <c r="AG13471">
        <v>40008511</v>
      </c>
      <c r="AL13471" t="s">
        <v>12422</v>
      </c>
      <c r="AN13471">
        <v>1002509201</v>
      </c>
      <c r="AO13471">
        <v>16</v>
      </c>
      <c r="AP13471" t="s">
        <v>12424</v>
      </c>
      <c r="AQ13471" t="s">
        <v>11408</v>
      </c>
      <c r="AR13471">
        <v>4100</v>
      </c>
      <c r="AT13471">
        <v>0</v>
      </c>
      <c r="AV13471" t="s">
        <v>28289</v>
      </c>
      <c r="AW13471">
        <v>116100</v>
      </c>
    </row>
    <row r="13472" spans="1:49" x14ac:dyDescent="0.25">
      <c r="A13472">
        <v>4100</v>
      </c>
      <c r="B13472">
        <v>30020</v>
      </c>
      <c r="C13472">
        <v>4012</v>
      </c>
      <c r="D13472">
        <v>410</v>
      </c>
      <c r="E13472" s="124" t="s">
        <v>27809</v>
      </c>
      <c r="F13472" t="str">
        <f t="shared" si="294"/>
        <v>Wes WebsterREGIONAL SUPPLY - MARIETTA</v>
      </c>
      <c r="G13472" s="150" t="str">
        <f t="shared" si="295"/>
        <v>Wes Webster</v>
      </c>
      <c r="H13472" s="149" t="s">
        <v>7869</v>
      </c>
      <c r="I13472">
        <v>40001512</v>
      </c>
      <c r="J13472" t="s">
        <v>28290</v>
      </c>
      <c r="K13472" t="s">
        <v>28291</v>
      </c>
      <c r="L13472" t="s">
        <v>14093</v>
      </c>
      <c r="M13472" t="s">
        <v>12692</v>
      </c>
      <c r="N13472" t="s">
        <v>28292</v>
      </c>
      <c r="Q13472" t="s">
        <v>12415</v>
      </c>
      <c r="R13472" t="s">
        <v>12416</v>
      </c>
      <c r="S13472" t="s">
        <v>14094</v>
      </c>
      <c r="U13472" t="s">
        <v>12418</v>
      </c>
      <c r="W13472">
        <v>11</v>
      </c>
      <c r="X13472">
        <v>2</v>
      </c>
      <c r="Y13472" t="s">
        <v>12472</v>
      </c>
      <c r="Z13472" t="s">
        <v>12420</v>
      </c>
      <c r="AA13472" t="s">
        <v>12421</v>
      </c>
      <c r="AB13472" t="s">
        <v>12473</v>
      </c>
      <c r="AC13472">
        <v>2</v>
      </c>
      <c r="AD13472" s="123">
        <v>39111</v>
      </c>
      <c r="AE13472" t="s">
        <v>12423</v>
      </c>
      <c r="AG13472">
        <v>40001512</v>
      </c>
      <c r="AL13472" t="s">
        <v>12473</v>
      </c>
      <c r="AN13472">
        <v>1106707901</v>
      </c>
      <c r="AO13472">
        <v>16</v>
      </c>
      <c r="AP13472" t="s">
        <v>12424</v>
      </c>
      <c r="AQ13472" t="s">
        <v>11408</v>
      </c>
      <c r="AR13472">
        <v>4100</v>
      </c>
      <c r="AT13472">
        <v>2005</v>
      </c>
      <c r="AV13472" t="s">
        <v>14468</v>
      </c>
      <c r="AW13472">
        <v>116100</v>
      </c>
    </row>
    <row r="13473" spans="1:49" x14ac:dyDescent="0.25">
      <c r="A13473">
        <v>4100</v>
      </c>
      <c r="B13473">
        <v>30020</v>
      </c>
      <c r="C13473">
        <v>4012</v>
      </c>
      <c r="D13473">
        <v>410</v>
      </c>
      <c r="E13473" s="124" t="s">
        <v>27809</v>
      </c>
      <c r="F13473" t="str">
        <f t="shared" si="294"/>
        <v>Wes WebsterREGIONAL SUPPLY-GREG STICKLEY</v>
      </c>
      <c r="G13473" s="150" t="str">
        <f t="shared" si="295"/>
        <v>Wes Webster</v>
      </c>
      <c r="H13473" s="149" t="s">
        <v>7874</v>
      </c>
      <c r="I13473">
        <v>40007631</v>
      </c>
      <c r="K13473" t="s">
        <v>28293</v>
      </c>
      <c r="L13473" t="s">
        <v>14093</v>
      </c>
      <c r="M13473" t="s">
        <v>12692</v>
      </c>
      <c r="N13473">
        <v>30066</v>
      </c>
      <c r="Q13473" t="s">
        <v>12415</v>
      </c>
      <c r="R13473" t="s">
        <v>12416</v>
      </c>
      <c r="S13473" t="s">
        <v>14094</v>
      </c>
      <c r="U13473" t="s">
        <v>12418</v>
      </c>
      <c r="W13473">
        <v>11</v>
      </c>
      <c r="X13473">
        <v>2</v>
      </c>
      <c r="Y13473" t="s">
        <v>12419</v>
      </c>
      <c r="Z13473" t="s">
        <v>12420</v>
      </c>
      <c r="AA13473" t="s">
        <v>12429</v>
      </c>
      <c r="AB13473" t="s">
        <v>12473</v>
      </c>
      <c r="AC13473">
        <v>2</v>
      </c>
      <c r="AD13473" s="123">
        <v>42200</v>
      </c>
      <c r="AE13473" t="s">
        <v>12431</v>
      </c>
      <c r="AG13473">
        <v>40007631</v>
      </c>
      <c r="AL13473" t="s">
        <v>12473</v>
      </c>
      <c r="AN13473">
        <v>1106707901</v>
      </c>
      <c r="AO13473">
        <v>16</v>
      </c>
      <c r="AP13473" t="s">
        <v>12424</v>
      </c>
      <c r="AQ13473" t="s">
        <v>11408</v>
      </c>
      <c r="AR13473">
        <v>4100</v>
      </c>
      <c r="AT13473">
        <v>0</v>
      </c>
      <c r="AV13473" t="s">
        <v>14468</v>
      </c>
      <c r="AW13473">
        <v>116100</v>
      </c>
    </row>
    <row r="13474" spans="1:49" x14ac:dyDescent="0.25">
      <c r="A13474">
        <v>4100</v>
      </c>
      <c r="B13474">
        <v>30020</v>
      </c>
      <c r="C13474">
        <v>4012</v>
      </c>
      <c r="D13474">
        <v>414</v>
      </c>
      <c r="E13474" s="124" t="s">
        <v>27809</v>
      </c>
      <c r="F13474" t="str">
        <f t="shared" si="294"/>
        <v>Wes WebsterRINNAI AMERICA CORP</v>
      </c>
      <c r="G13474" s="150" t="str">
        <f t="shared" si="295"/>
        <v>Wes Webster</v>
      </c>
      <c r="H13474" s="149" t="s">
        <v>7966</v>
      </c>
      <c r="I13474">
        <v>40008777</v>
      </c>
      <c r="K13474" t="s">
        <v>28294</v>
      </c>
      <c r="L13474" t="s">
        <v>28295</v>
      </c>
      <c r="M13474" t="s">
        <v>12692</v>
      </c>
      <c r="N13474">
        <v>30269</v>
      </c>
      <c r="Q13474" t="s">
        <v>12415</v>
      </c>
      <c r="R13474" t="s">
        <v>12416</v>
      </c>
      <c r="S13474" t="s">
        <v>28296</v>
      </c>
      <c r="U13474" t="s">
        <v>12418</v>
      </c>
      <c r="W13474">
        <v>11</v>
      </c>
      <c r="X13474">
        <v>1</v>
      </c>
      <c r="Y13474" t="s">
        <v>12419</v>
      </c>
      <c r="Z13474" t="s">
        <v>12420</v>
      </c>
      <c r="AA13474" t="s">
        <v>12485</v>
      </c>
      <c r="AB13474" t="s">
        <v>12422</v>
      </c>
      <c r="AC13474">
        <v>2</v>
      </c>
      <c r="AD13474" s="123">
        <v>43845</v>
      </c>
      <c r="AE13474" t="s">
        <v>12486</v>
      </c>
      <c r="AG13474">
        <v>40008777</v>
      </c>
      <c r="AL13474" t="s">
        <v>12422</v>
      </c>
      <c r="AN13474">
        <v>1111315101</v>
      </c>
      <c r="AO13474">
        <v>16</v>
      </c>
      <c r="AP13474" t="s">
        <v>12424</v>
      </c>
      <c r="AQ13474" t="s">
        <v>11408</v>
      </c>
      <c r="AR13474">
        <v>4100</v>
      </c>
      <c r="AT13474">
        <v>0</v>
      </c>
      <c r="AV13474" t="s">
        <v>28297</v>
      </c>
      <c r="AW13474">
        <v>116100</v>
      </c>
    </row>
    <row r="13475" spans="1:49" x14ac:dyDescent="0.25">
      <c r="A13475">
        <v>4100</v>
      </c>
      <c r="B13475">
        <v>30020</v>
      </c>
      <c r="C13475">
        <v>4012</v>
      </c>
      <c r="D13475">
        <v>410</v>
      </c>
      <c r="E13475" s="124" t="s">
        <v>27809</v>
      </c>
      <c r="F13475" t="str">
        <f t="shared" si="294"/>
        <v>Wes WebsterRUAG AMMOTEC USA</v>
      </c>
      <c r="G13475" s="150" t="str">
        <f t="shared" si="295"/>
        <v>Wes Webster</v>
      </c>
      <c r="H13475" s="149" t="s">
        <v>8094</v>
      </c>
      <c r="I13475">
        <v>40008183</v>
      </c>
      <c r="K13475" t="s">
        <v>28298</v>
      </c>
      <c r="L13475" t="s">
        <v>15617</v>
      </c>
      <c r="M13475" t="s">
        <v>12735</v>
      </c>
      <c r="N13475">
        <v>33610</v>
      </c>
      <c r="Q13475" t="s">
        <v>12415</v>
      </c>
      <c r="R13475" t="s">
        <v>12416</v>
      </c>
      <c r="S13475" t="s">
        <v>28299</v>
      </c>
      <c r="U13475" t="s">
        <v>12418</v>
      </c>
      <c r="W13475">
        <v>11</v>
      </c>
      <c r="X13475">
        <v>1</v>
      </c>
      <c r="Y13475" t="s">
        <v>12472</v>
      </c>
      <c r="Z13475" t="s">
        <v>12420</v>
      </c>
      <c r="AA13475" t="s">
        <v>12429</v>
      </c>
      <c r="AB13475" t="s">
        <v>12430</v>
      </c>
      <c r="AC13475">
        <v>2</v>
      </c>
      <c r="AD13475" s="123">
        <v>42947</v>
      </c>
      <c r="AE13475" t="s">
        <v>12431</v>
      </c>
      <c r="AG13475">
        <v>40008183</v>
      </c>
      <c r="AL13475" t="s">
        <v>12430</v>
      </c>
      <c r="AN13475">
        <v>1005715701</v>
      </c>
      <c r="AO13475">
        <v>16</v>
      </c>
      <c r="AP13475" t="s">
        <v>12424</v>
      </c>
      <c r="AQ13475" t="s">
        <v>11408</v>
      </c>
      <c r="AR13475">
        <v>4100</v>
      </c>
      <c r="AT13475">
        <v>0</v>
      </c>
      <c r="AV13475" t="s">
        <v>28300</v>
      </c>
      <c r="AW13475">
        <v>116100</v>
      </c>
    </row>
    <row r="13476" spans="1:49" x14ac:dyDescent="0.25">
      <c r="A13476">
        <v>4100</v>
      </c>
      <c r="B13476">
        <v>30020</v>
      </c>
      <c r="C13476">
        <v>4012</v>
      </c>
      <c r="D13476">
        <v>410</v>
      </c>
      <c r="E13476" s="124" t="s">
        <v>27809</v>
      </c>
      <c r="F13476" s="185" t="str">
        <f t="shared" si="294"/>
        <v>Wes WebsterRUBBER &amp; ACCESSORIES</v>
      </c>
      <c r="G13476" s="150" t="str">
        <f t="shared" si="295"/>
        <v>Wes Webster</v>
      </c>
      <c r="H13476" s="149" t="s">
        <v>8095</v>
      </c>
      <c r="I13476">
        <v>40008240</v>
      </c>
      <c r="L13476" t="s">
        <v>24794</v>
      </c>
      <c r="M13476" t="s">
        <v>12735</v>
      </c>
      <c r="O13476">
        <v>777</v>
      </c>
      <c r="P13476">
        <v>33840</v>
      </c>
      <c r="Q13476" t="s">
        <v>12415</v>
      </c>
      <c r="R13476" t="s">
        <v>12416</v>
      </c>
      <c r="U13476" t="s">
        <v>12418</v>
      </c>
      <c r="W13476">
        <v>11</v>
      </c>
      <c r="X13476">
        <v>2</v>
      </c>
      <c r="Y13476" t="s">
        <v>12472</v>
      </c>
      <c r="Z13476" t="s">
        <v>12420</v>
      </c>
      <c r="AA13476" t="s">
        <v>12429</v>
      </c>
      <c r="AB13476" t="s">
        <v>12422</v>
      </c>
      <c r="AC13476">
        <v>2</v>
      </c>
      <c r="AD13476" s="123">
        <v>43041</v>
      </c>
      <c r="AE13476" t="s">
        <v>12431</v>
      </c>
      <c r="AG13476">
        <v>40008240</v>
      </c>
      <c r="AL13476" t="s">
        <v>12422</v>
      </c>
      <c r="AN13476">
        <v>1010536561</v>
      </c>
      <c r="AO13476">
        <v>16</v>
      </c>
      <c r="AP13476" t="s">
        <v>12424</v>
      </c>
      <c r="AQ13476" t="s">
        <v>11408</v>
      </c>
      <c r="AR13476">
        <v>4100</v>
      </c>
      <c r="AT13476">
        <v>0</v>
      </c>
      <c r="AV13476" t="s">
        <v>28301</v>
      </c>
      <c r="AW13476">
        <v>116100</v>
      </c>
    </row>
    <row r="13477" spans="1:49" x14ac:dyDescent="0.25">
      <c r="A13477">
        <v>4100</v>
      </c>
      <c r="B13477">
        <v>30020</v>
      </c>
      <c r="C13477">
        <v>4012</v>
      </c>
      <c r="D13477">
        <v>410</v>
      </c>
      <c r="E13477" s="124" t="s">
        <v>27809</v>
      </c>
      <c r="F13477" t="str">
        <f t="shared" si="294"/>
        <v>Wes WebsterRUBBER &amp; ACCESSORIES,INC.</v>
      </c>
      <c r="G13477" s="150" t="str">
        <f t="shared" si="295"/>
        <v>Wes Webster</v>
      </c>
      <c r="H13477" s="149" t="s">
        <v>8096</v>
      </c>
      <c r="I13477">
        <v>40002355</v>
      </c>
      <c r="K13477" t="s">
        <v>28302</v>
      </c>
      <c r="L13477" t="s">
        <v>20233</v>
      </c>
      <c r="M13477" t="s">
        <v>12692</v>
      </c>
      <c r="N13477" t="s">
        <v>28303</v>
      </c>
      <c r="Q13477" t="s">
        <v>12415</v>
      </c>
      <c r="R13477" t="s">
        <v>12416</v>
      </c>
      <c r="S13477" t="s">
        <v>28304</v>
      </c>
      <c r="U13477" t="s">
        <v>12418</v>
      </c>
      <c r="W13477">
        <v>11</v>
      </c>
      <c r="X13477">
        <v>2</v>
      </c>
      <c r="Y13477" t="s">
        <v>12419</v>
      </c>
      <c r="Z13477" t="s">
        <v>12420</v>
      </c>
      <c r="AA13477" t="s">
        <v>12421</v>
      </c>
      <c r="AB13477" t="s">
        <v>12422</v>
      </c>
      <c r="AC13477">
        <v>2</v>
      </c>
      <c r="AD13477" s="123">
        <v>39111</v>
      </c>
      <c r="AE13477" t="s">
        <v>12423</v>
      </c>
      <c r="AG13477">
        <v>40002355</v>
      </c>
      <c r="AL13477" t="s">
        <v>12422</v>
      </c>
      <c r="AN13477">
        <v>1108912501</v>
      </c>
      <c r="AO13477">
        <v>16</v>
      </c>
      <c r="AP13477" t="s">
        <v>12424</v>
      </c>
      <c r="AQ13477" t="s">
        <v>11408</v>
      </c>
      <c r="AR13477">
        <v>4100</v>
      </c>
      <c r="AT13477">
        <v>2005</v>
      </c>
      <c r="AV13477" t="s">
        <v>24796</v>
      </c>
      <c r="AW13477">
        <v>116100</v>
      </c>
    </row>
    <row r="13478" spans="1:49" x14ac:dyDescent="0.25">
      <c r="A13478">
        <v>4100</v>
      </c>
      <c r="B13478">
        <v>30020</v>
      </c>
      <c r="C13478">
        <v>4012</v>
      </c>
      <c r="D13478">
        <v>410</v>
      </c>
      <c r="E13478" s="124" t="s">
        <v>27809</v>
      </c>
      <c r="F13478" s="185" t="str">
        <f t="shared" si="294"/>
        <v>Wes WebsterRUBBER &amp; ACCESSORIES-4534</v>
      </c>
      <c r="G13478" s="150" t="str">
        <f t="shared" si="295"/>
        <v>Wes Webster</v>
      </c>
      <c r="H13478" s="149" t="s">
        <v>28305</v>
      </c>
      <c r="I13478">
        <v>40004534</v>
      </c>
      <c r="K13478" t="s">
        <v>28306</v>
      </c>
      <c r="L13478" t="s">
        <v>24794</v>
      </c>
      <c r="M13478" t="s">
        <v>12735</v>
      </c>
      <c r="N13478" t="s">
        <v>28307</v>
      </c>
      <c r="Q13478" t="s">
        <v>12415</v>
      </c>
      <c r="R13478" t="s">
        <v>12416</v>
      </c>
      <c r="S13478" t="s">
        <v>24795</v>
      </c>
      <c r="U13478" t="s">
        <v>12418</v>
      </c>
      <c r="W13478">
        <v>11</v>
      </c>
      <c r="X13478">
        <v>2</v>
      </c>
      <c r="Y13478" t="s">
        <v>12472</v>
      </c>
      <c r="Z13478" t="s">
        <v>12420</v>
      </c>
      <c r="AA13478" t="s">
        <v>12421</v>
      </c>
      <c r="AB13478" t="s">
        <v>12422</v>
      </c>
      <c r="AC13478">
        <v>2</v>
      </c>
      <c r="AD13478" s="123">
        <v>39111</v>
      </c>
      <c r="AE13478" t="s">
        <v>12423</v>
      </c>
      <c r="AG13478">
        <v>40004534</v>
      </c>
      <c r="AL13478" t="s">
        <v>12422</v>
      </c>
      <c r="AN13478">
        <v>1010536561</v>
      </c>
      <c r="AO13478">
        <v>16</v>
      </c>
      <c r="AP13478" t="s">
        <v>12424</v>
      </c>
      <c r="AQ13478" t="s">
        <v>11408</v>
      </c>
      <c r="AR13478">
        <v>4100</v>
      </c>
      <c r="AT13478">
        <v>2005</v>
      </c>
      <c r="AV13478" t="s">
        <v>24796</v>
      </c>
      <c r="AW13478">
        <v>116100</v>
      </c>
    </row>
    <row r="13479" spans="1:49" x14ac:dyDescent="0.25">
      <c r="A13479">
        <v>4100</v>
      </c>
      <c r="B13479">
        <v>30020</v>
      </c>
      <c r="C13479">
        <v>4012</v>
      </c>
      <c r="D13479">
        <v>410</v>
      </c>
      <c r="E13479" s="124" t="s">
        <v>27809</v>
      </c>
      <c r="F13479" t="str">
        <f t="shared" si="294"/>
        <v>Wes WebsterSABSA</v>
      </c>
      <c r="G13479" s="150" t="str">
        <f t="shared" si="295"/>
        <v>Wes Webster</v>
      </c>
      <c r="H13479" s="149" t="s">
        <v>13919</v>
      </c>
      <c r="I13479">
        <v>51600001</v>
      </c>
      <c r="J13479" t="s">
        <v>28308</v>
      </c>
      <c r="K13479" t="s">
        <v>28309</v>
      </c>
      <c r="L13479" t="s">
        <v>28310</v>
      </c>
      <c r="N13479">
        <v>0</v>
      </c>
      <c r="Q13479" t="s">
        <v>28311</v>
      </c>
      <c r="R13479" t="s">
        <v>12416</v>
      </c>
      <c r="S13479" t="s">
        <v>28312</v>
      </c>
      <c r="U13479" t="s">
        <v>12418</v>
      </c>
      <c r="W13479">
        <v>12</v>
      </c>
      <c r="X13479">
        <v>1</v>
      </c>
      <c r="Y13479" t="s">
        <v>12419</v>
      </c>
      <c r="Z13479" t="s">
        <v>12420</v>
      </c>
      <c r="AA13479" t="s">
        <v>12421</v>
      </c>
      <c r="AB13479" t="s">
        <v>12422</v>
      </c>
      <c r="AC13479">
        <v>4</v>
      </c>
      <c r="AD13479" s="123">
        <v>39111</v>
      </c>
      <c r="AE13479" t="s">
        <v>12423</v>
      </c>
      <c r="AG13479">
        <v>51600001</v>
      </c>
      <c r="AJ13479" t="s">
        <v>11324</v>
      </c>
      <c r="AL13479" t="s">
        <v>12422</v>
      </c>
      <c r="AO13479">
        <v>16</v>
      </c>
      <c r="AP13479" t="s">
        <v>12424</v>
      </c>
      <c r="AQ13479" t="s">
        <v>11408</v>
      </c>
      <c r="AR13479">
        <v>4100</v>
      </c>
      <c r="AT13479">
        <v>0</v>
      </c>
      <c r="AV13479" t="s">
        <v>13919</v>
      </c>
      <c r="AW13479">
        <v>116120</v>
      </c>
    </row>
    <row r="13480" spans="1:49" x14ac:dyDescent="0.25">
      <c r="A13480">
        <v>4100</v>
      </c>
      <c r="B13480">
        <v>30020</v>
      </c>
      <c r="C13480">
        <v>4012</v>
      </c>
      <c r="D13480">
        <v>410</v>
      </c>
      <c r="E13480" s="124" t="s">
        <v>27809</v>
      </c>
      <c r="F13480" t="str">
        <f t="shared" si="294"/>
        <v>Wes WebsterSERVICIOS Y SUMINISTROS INDUSTRIALE</v>
      </c>
      <c r="G13480" s="150" t="str">
        <f t="shared" si="295"/>
        <v>Wes Webster</v>
      </c>
      <c r="H13480" s="149" t="s">
        <v>8331</v>
      </c>
      <c r="I13480">
        <v>40008951</v>
      </c>
      <c r="J13480" t="s">
        <v>28313</v>
      </c>
      <c r="K13480" t="s">
        <v>28314</v>
      </c>
      <c r="L13480" t="s">
        <v>26416</v>
      </c>
      <c r="M13480">
        <v>3</v>
      </c>
      <c r="N13480">
        <v>11000</v>
      </c>
      <c r="Q13480" t="s">
        <v>26417</v>
      </c>
      <c r="R13480" t="s">
        <v>12416</v>
      </c>
      <c r="S13480" t="s">
        <v>28315</v>
      </c>
      <c r="U13480" t="s">
        <v>12418</v>
      </c>
      <c r="W13480">
        <v>11</v>
      </c>
      <c r="X13480">
        <v>2</v>
      </c>
      <c r="Y13480" t="s">
        <v>12419</v>
      </c>
      <c r="Z13480" t="s">
        <v>12420</v>
      </c>
      <c r="AA13480" t="s">
        <v>12485</v>
      </c>
      <c r="AB13480" t="s">
        <v>12430</v>
      </c>
      <c r="AC13480">
        <v>2</v>
      </c>
      <c r="AD13480" s="123">
        <v>44099</v>
      </c>
      <c r="AE13480" t="s">
        <v>12486</v>
      </c>
      <c r="AG13480">
        <v>40008951</v>
      </c>
      <c r="AL13480" t="s">
        <v>12430</v>
      </c>
      <c r="AO13480">
        <v>16</v>
      </c>
      <c r="AP13480" t="s">
        <v>12424</v>
      </c>
      <c r="AQ13480" t="s">
        <v>11408</v>
      </c>
      <c r="AR13480">
        <v>4100</v>
      </c>
      <c r="AT13480">
        <v>0</v>
      </c>
      <c r="AV13480" t="s">
        <v>28316</v>
      </c>
      <c r="AW13480">
        <v>116100</v>
      </c>
    </row>
    <row r="13481" spans="1:49" x14ac:dyDescent="0.25">
      <c r="A13481">
        <v>4100</v>
      </c>
      <c r="B13481">
        <v>30020</v>
      </c>
      <c r="C13481">
        <v>4012</v>
      </c>
      <c r="D13481">
        <v>410</v>
      </c>
      <c r="E13481" s="124" t="s">
        <v>27809</v>
      </c>
      <c r="F13481" t="str">
        <f t="shared" si="294"/>
        <v>Wes WebsterSEWON AMERICA, INC</v>
      </c>
      <c r="G13481" s="150" t="str">
        <f t="shared" si="295"/>
        <v>Wes Webster</v>
      </c>
      <c r="H13481" s="149" t="s">
        <v>8338</v>
      </c>
      <c r="I13481">
        <v>40005888</v>
      </c>
      <c r="J13481" t="s">
        <v>13132</v>
      </c>
      <c r="K13481" t="s">
        <v>28317</v>
      </c>
      <c r="L13481" t="s">
        <v>27963</v>
      </c>
      <c r="M13481" t="s">
        <v>12692</v>
      </c>
      <c r="N13481">
        <v>30240</v>
      </c>
      <c r="Q13481" t="s">
        <v>12415</v>
      </c>
      <c r="R13481" t="s">
        <v>12416</v>
      </c>
      <c r="S13481" t="s">
        <v>28318</v>
      </c>
      <c r="U13481" t="s">
        <v>12418</v>
      </c>
      <c r="W13481">
        <v>11</v>
      </c>
      <c r="X13481">
        <v>1</v>
      </c>
      <c r="Y13481" t="s">
        <v>12419</v>
      </c>
      <c r="Z13481" t="s">
        <v>12420</v>
      </c>
      <c r="AA13481" t="s">
        <v>12429</v>
      </c>
      <c r="AB13481" t="s">
        <v>12422</v>
      </c>
      <c r="AC13481">
        <v>2</v>
      </c>
      <c r="AD13481" s="123">
        <v>40099</v>
      </c>
      <c r="AE13481" t="s">
        <v>12431</v>
      </c>
      <c r="AG13481">
        <v>40005888</v>
      </c>
      <c r="AL13481" t="s">
        <v>12422</v>
      </c>
      <c r="AN13481">
        <v>1128507101</v>
      </c>
      <c r="AO13481">
        <v>16</v>
      </c>
      <c r="AP13481" t="s">
        <v>12424</v>
      </c>
      <c r="AQ13481" t="s">
        <v>11408</v>
      </c>
      <c r="AR13481">
        <v>4100</v>
      </c>
      <c r="AT13481">
        <v>0</v>
      </c>
      <c r="AV13481" t="s">
        <v>28319</v>
      </c>
      <c r="AW13481">
        <v>116100</v>
      </c>
    </row>
    <row r="13482" spans="1:49" x14ac:dyDescent="0.25">
      <c r="A13482">
        <v>4100</v>
      </c>
      <c r="B13482">
        <v>30020</v>
      </c>
      <c r="C13482">
        <v>4012</v>
      </c>
      <c r="D13482">
        <v>410</v>
      </c>
      <c r="E13482" s="124" t="s">
        <v>27809</v>
      </c>
      <c r="F13482" t="str">
        <f t="shared" si="294"/>
        <v>Wes WebsterSHAW INDUSTRIES GROUP, INC - DK</v>
      </c>
      <c r="G13482" s="150" t="str">
        <f t="shared" si="295"/>
        <v>Wes Webster</v>
      </c>
      <c r="H13482" s="149" t="s">
        <v>8350</v>
      </c>
      <c r="I13482">
        <v>40000213</v>
      </c>
      <c r="J13482" t="s">
        <v>18410</v>
      </c>
      <c r="K13482" t="s">
        <v>18411</v>
      </c>
      <c r="L13482" t="s">
        <v>14479</v>
      </c>
      <c r="M13482" t="s">
        <v>12692</v>
      </c>
      <c r="N13482" t="s">
        <v>14480</v>
      </c>
      <c r="Q13482" t="s">
        <v>12415</v>
      </c>
      <c r="R13482" t="s">
        <v>12416</v>
      </c>
      <c r="S13482" t="s">
        <v>14481</v>
      </c>
      <c r="U13482" t="s">
        <v>12418</v>
      </c>
      <c r="W13482">
        <v>11</v>
      </c>
      <c r="X13482">
        <v>1</v>
      </c>
      <c r="Y13482" t="s">
        <v>12419</v>
      </c>
      <c r="Z13482" t="s">
        <v>12420</v>
      </c>
      <c r="AA13482" t="s">
        <v>12421</v>
      </c>
      <c r="AB13482" t="s">
        <v>12757</v>
      </c>
      <c r="AC13482">
        <v>2</v>
      </c>
      <c r="AD13482" s="123">
        <v>39111</v>
      </c>
      <c r="AE13482" t="s">
        <v>12423</v>
      </c>
      <c r="AG13482">
        <v>40000213</v>
      </c>
      <c r="AL13482" t="s">
        <v>12757</v>
      </c>
      <c r="AN13482">
        <v>1131303601</v>
      </c>
      <c r="AO13482">
        <v>16</v>
      </c>
      <c r="AP13482" t="s">
        <v>12424</v>
      </c>
      <c r="AQ13482" t="s">
        <v>11408</v>
      </c>
      <c r="AR13482">
        <v>4100</v>
      </c>
      <c r="AS13482" t="s">
        <v>12491</v>
      </c>
      <c r="AT13482">
        <v>2005</v>
      </c>
      <c r="AV13482" t="s">
        <v>14483</v>
      </c>
      <c r="AW13482">
        <v>116100</v>
      </c>
    </row>
    <row r="13483" spans="1:49" x14ac:dyDescent="0.25">
      <c r="A13483">
        <v>4100</v>
      </c>
      <c r="B13483">
        <v>30020</v>
      </c>
      <c r="C13483">
        <v>4012</v>
      </c>
      <c r="D13483">
        <v>410</v>
      </c>
      <c r="E13483" s="124" t="s">
        <v>27809</v>
      </c>
      <c r="F13483" t="str">
        <f t="shared" si="294"/>
        <v>Wes WebsterSHAW INDUSTRIES GROUP, INC - SI</v>
      </c>
      <c r="G13483" s="150" t="str">
        <f t="shared" si="295"/>
        <v>Wes Webster</v>
      </c>
      <c r="H13483" s="149" t="s">
        <v>8351</v>
      </c>
      <c r="I13483">
        <v>40005557</v>
      </c>
      <c r="J13483" t="s">
        <v>18410</v>
      </c>
      <c r="K13483" t="s">
        <v>18411</v>
      </c>
      <c r="L13483" t="s">
        <v>14479</v>
      </c>
      <c r="M13483" t="s">
        <v>12692</v>
      </c>
      <c r="N13483" t="s">
        <v>14480</v>
      </c>
      <c r="Q13483" t="s">
        <v>12415</v>
      </c>
      <c r="R13483" t="s">
        <v>12416</v>
      </c>
      <c r="S13483" t="s">
        <v>14481</v>
      </c>
      <c r="U13483" t="s">
        <v>12418</v>
      </c>
      <c r="W13483">
        <v>11</v>
      </c>
      <c r="X13483">
        <v>1</v>
      </c>
      <c r="Y13483" t="s">
        <v>12419</v>
      </c>
      <c r="Z13483" t="s">
        <v>12420</v>
      </c>
      <c r="AA13483" t="s">
        <v>12485</v>
      </c>
      <c r="AB13483" t="s">
        <v>12757</v>
      </c>
      <c r="AC13483">
        <v>2</v>
      </c>
      <c r="AD13483" s="123">
        <v>39696</v>
      </c>
      <c r="AE13483" t="s">
        <v>14314</v>
      </c>
      <c r="AG13483">
        <v>40005557</v>
      </c>
      <c r="AL13483" t="s">
        <v>12757</v>
      </c>
      <c r="AN13483">
        <v>1131303601</v>
      </c>
      <c r="AO13483">
        <v>16</v>
      </c>
      <c r="AP13483" t="s">
        <v>12424</v>
      </c>
      <c r="AQ13483" t="s">
        <v>11408</v>
      </c>
      <c r="AR13483">
        <v>4100</v>
      </c>
      <c r="AT13483">
        <v>0</v>
      </c>
      <c r="AV13483" t="s">
        <v>14483</v>
      </c>
      <c r="AW13483">
        <v>116100</v>
      </c>
    </row>
    <row r="13484" spans="1:49" x14ac:dyDescent="0.25">
      <c r="A13484">
        <v>4100</v>
      </c>
      <c r="B13484">
        <v>30020</v>
      </c>
      <c r="C13484">
        <v>4012</v>
      </c>
      <c r="D13484">
        <v>410</v>
      </c>
      <c r="E13484" s="124" t="s">
        <v>27809</v>
      </c>
      <c r="F13484" t="str">
        <f t="shared" si="294"/>
        <v>Wes WebsterSHAW INDUSTRIES GROUP, INC - WF</v>
      </c>
      <c r="G13484" s="150" t="str">
        <f t="shared" si="295"/>
        <v>Wes Webster</v>
      </c>
      <c r="H13484" s="149" t="s">
        <v>8352</v>
      </c>
      <c r="I13484">
        <v>40005680</v>
      </c>
      <c r="J13484" t="s">
        <v>18410</v>
      </c>
      <c r="K13484" t="s">
        <v>18411</v>
      </c>
      <c r="L13484" t="s">
        <v>14479</v>
      </c>
      <c r="M13484" t="s">
        <v>12692</v>
      </c>
      <c r="N13484" t="s">
        <v>14480</v>
      </c>
      <c r="Q13484" t="s">
        <v>12415</v>
      </c>
      <c r="R13484" t="s">
        <v>12416</v>
      </c>
      <c r="S13484" t="s">
        <v>14481</v>
      </c>
      <c r="U13484" t="s">
        <v>12418</v>
      </c>
      <c r="W13484">
        <v>11</v>
      </c>
      <c r="X13484">
        <v>1</v>
      </c>
      <c r="Y13484" t="s">
        <v>12419</v>
      </c>
      <c r="Z13484" t="s">
        <v>12420</v>
      </c>
      <c r="AA13484" t="s">
        <v>12429</v>
      </c>
      <c r="AB13484" t="s">
        <v>12757</v>
      </c>
      <c r="AC13484">
        <v>2</v>
      </c>
      <c r="AD13484" s="123">
        <v>39877</v>
      </c>
      <c r="AE13484" t="s">
        <v>12431</v>
      </c>
      <c r="AG13484">
        <v>40005680</v>
      </c>
      <c r="AL13484" t="s">
        <v>12757</v>
      </c>
      <c r="AN13484">
        <v>1131303601</v>
      </c>
      <c r="AO13484">
        <v>16</v>
      </c>
      <c r="AP13484" t="s">
        <v>12424</v>
      </c>
      <c r="AQ13484" t="s">
        <v>11408</v>
      </c>
      <c r="AR13484">
        <v>4100</v>
      </c>
      <c r="AT13484">
        <v>0</v>
      </c>
      <c r="AV13484" t="s">
        <v>14483</v>
      </c>
      <c r="AW13484">
        <v>116100</v>
      </c>
    </row>
    <row r="13485" spans="1:49" x14ac:dyDescent="0.25">
      <c r="A13485">
        <v>4100</v>
      </c>
      <c r="B13485">
        <v>30020</v>
      </c>
      <c r="C13485">
        <v>4012</v>
      </c>
      <c r="D13485">
        <v>410</v>
      </c>
      <c r="E13485" s="124" t="s">
        <v>27809</v>
      </c>
      <c r="F13485" t="str">
        <f t="shared" si="294"/>
        <v>Wes WebsterSHAW INDUSTRIES GROUP, INC. - DJ</v>
      </c>
      <c r="G13485" s="150" t="str">
        <f t="shared" si="295"/>
        <v>Wes Webster</v>
      </c>
      <c r="H13485" s="149" t="s">
        <v>8353</v>
      </c>
      <c r="I13485">
        <v>40000240</v>
      </c>
      <c r="J13485" t="s">
        <v>18410</v>
      </c>
      <c r="K13485" t="s">
        <v>18411</v>
      </c>
      <c r="L13485" t="s">
        <v>14479</v>
      </c>
      <c r="M13485" t="s">
        <v>12692</v>
      </c>
      <c r="N13485" t="s">
        <v>14480</v>
      </c>
      <c r="Q13485" t="s">
        <v>12415</v>
      </c>
      <c r="R13485" t="s">
        <v>12416</v>
      </c>
      <c r="S13485" t="s">
        <v>14481</v>
      </c>
      <c r="U13485" t="s">
        <v>12418</v>
      </c>
      <c r="W13485">
        <v>11</v>
      </c>
      <c r="X13485">
        <v>1</v>
      </c>
      <c r="Y13485" t="s">
        <v>12419</v>
      </c>
      <c r="Z13485" t="s">
        <v>12420</v>
      </c>
      <c r="AA13485" t="s">
        <v>12421</v>
      </c>
      <c r="AB13485" t="s">
        <v>12757</v>
      </c>
      <c r="AC13485">
        <v>2</v>
      </c>
      <c r="AD13485" s="123">
        <v>39111</v>
      </c>
      <c r="AE13485" t="s">
        <v>12423</v>
      </c>
      <c r="AG13485">
        <v>40000240</v>
      </c>
      <c r="AL13485" t="s">
        <v>12757</v>
      </c>
      <c r="AN13485">
        <v>1131303601</v>
      </c>
      <c r="AO13485">
        <v>16</v>
      </c>
      <c r="AP13485" t="s">
        <v>12424</v>
      </c>
      <c r="AQ13485" t="s">
        <v>11408</v>
      </c>
      <c r="AR13485">
        <v>4100</v>
      </c>
      <c r="AS13485" t="s">
        <v>12491</v>
      </c>
      <c r="AT13485">
        <v>2005</v>
      </c>
      <c r="AV13485" t="s">
        <v>14483</v>
      </c>
      <c r="AW13485">
        <v>116100</v>
      </c>
    </row>
    <row r="13486" spans="1:49" x14ac:dyDescent="0.25">
      <c r="A13486">
        <v>4100</v>
      </c>
      <c r="B13486">
        <v>30020</v>
      </c>
      <c r="C13486">
        <v>4012</v>
      </c>
      <c r="D13486">
        <v>410</v>
      </c>
      <c r="E13486" s="124" t="s">
        <v>27809</v>
      </c>
      <c r="F13486" t="str">
        <f t="shared" si="294"/>
        <v>Wes WebsterSHAW INDUSTRIES GROUP, INC-PLANT LM</v>
      </c>
      <c r="G13486" s="150" t="str">
        <f t="shared" si="295"/>
        <v>Wes Webster</v>
      </c>
      <c r="H13486" s="149" t="s">
        <v>8355</v>
      </c>
      <c r="I13486">
        <v>40006993</v>
      </c>
      <c r="J13486" t="s">
        <v>18410</v>
      </c>
      <c r="K13486" t="s">
        <v>18411</v>
      </c>
      <c r="L13486" t="s">
        <v>14479</v>
      </c>
      <c r="M13486" t="s">
        <v>12692</v>
      </c>
      <c r="N13486">
        <v>30722</v>
      </c>
      <c r="Q13486" t="s">
        <v>12415</v>
      </c>
      <c r="R13486" t="s">
        <v>12416</v>
      </c>
      <c r="S13486" t="s">
        <v>14481</v>
      </c>
      <c r="U13486" t="s">
        <v>12418</v>
      </c>
      <c r="W13486">
        <v>11</v>
      </c>
      <c r="X13486">
        <v>1</v>
      </c>
      <c r="Y13486" t="s">
        <v>12419</v>
      </c>
      <c r="Z13486" t="s">
        <v>12420</v>
      </c>
      <c r="AA13486" t="s">
        <v>12429</v>
      </c>
      <c r="AB13486" t="s">
        <v>12757</v>
      </c>
      <c r="AC13486">
        <v>2</v>
      </c>
      <c r="AD13486" s="123">
        <v>41316</v>
      </c>
      <c r="AE13486" t="s">
        <v>12431</v>
      </c>
      <c r="AG13486">
        <v>40006993</v>
      </c>
      <c r="AL13486" t="s">
        <v>12757</v>
      </c>
      <c r="AN13486">
        <v>1131303601</v>
      </c>
      <c r="AO13486">
        <v>16</v>
      </c>
      <c r="AP13486" t="s">
        <v>12424</v>
      </c>
      <c r="AQ13486" t="s">
        <v>11408</v>
      </c>
      <c r="AR13486">
        <v>4100</v>
      </c>
      <c r="AT13486">
        <v>0</v>
      </c>
      <c r="AV13486" t="s">
        <v>14483</v>
      </c>
      <c r="AW13486">
        <v>116100</v>
      </c>
    </row>
    <row r="13487" spans="1:49" x14ac:dyDescent="0.25">
      <c r="A13487">
        <v>4100</v>
      </c>
      <c r="B13487">
        <v>30020</v>
      </c>
      <c r="C13487">
        <v>4012</v>
      </c>
      <c r="D13487">
        <v>410</v>
      </c>
      <c r="E13487" s="124" t="s">
        <v>27809</v>
      </c>
      <c r="F13487" t="str">
        <f t="shared" si="294"/>
        <v>Wes WebsterSIAPCA</v>
      </c>
      <c r="G13487" s="150" t="str">
        <f t="shared" si="295"/>
        <v>Wes Webster</v>
      </c>
      <c r="H13487" s="149" t="s">
        <v>8394</v>
      </c>
      <c r="I13487">
        <v>40006817</v>
      </c>
      <c r="J13487" t="s">
        <v>28320</v>
      </c>
      <c r="K13487" t="s">
        <v>28321</v>
      </c>
      <c r="L13487" t="s">
        <v>14008</v>
      </c>
      <c r="M13487" t="s">
        <v>12735</v>
      </c>
      <c r="N13487">
        <v>33172</v>
      </c>
      <c r="Q13487" t="s">
        <v>12415</v>
      </c>
      <c r="R13487" t="s">
        <v>12416</v>
      </c>
      <c r="S13487" t="s">
        <v>28322</v>
      </c>
      <c r="U13487" t="s">
        <v>12418</v>
      </c>
      <c r="W13487">
        <v>11</v>
      </c>
      <c r="X13487">
        <v>0</v>
      </c>
      <c r="Y13487" t="s">
        <v>12419</v>
      </c>
      <c r="Z13487" t="s">
        <v>12420</v>
      </c>
      <c r="AA13487" t="s">
        <v>12429</v>
      </c>
      <c r="AB13487" t="s">
        <v>12430</v>
      </c>
      <c r="AC13487">
        <v>2</v>
      </c>
      <c r="AD13487" s="123">
        <v>41047</v>
      </c>
      <c r="AE13487" t="s">
        <v>12431</v>
      </c>
      <c r="AG13487">
        <v>40006817</v>
      </c>
      <c r="AL13487" t="s">
        <v>12430</v>
      </c>
      <c r="AN13487">
        <v>1002509201</v>
      </c>
      <c r="AO13487">
        <v>16</v>
      </c>
      <c r="AP13487" t="s">
        <v>12424</v>
      </c>
      <c r="AQ13487" t="s">
        <v>11408</v>
      </c>
      <c r="AR13487">
        <v>4100</v>
      </c>
      <c r="AT13487">
        <v>0</v>
      </c>
      <c r="AV13487" t="s">
        <v>8394</v>
      </c>
      <c r="AW13487">
        <v>116100</v>
      </c>
    </row>
    <row r="13488" spans="1:49" x14ac:dyDescent="0.25">
      <c r="A13488">
        <v>4100</v>
      </c>
      <c r="B13488">
        <v>30020</v>
      </c>
      <c r="C13488">
        <v>4012</v>
      </c>
      <c r="D13488">
        <v>410</v>
      </c>
      <c r="E13488" s="124" t="s">
        <v>27809</v>
      </c>
      <c r="F13488" t="str">
        <f t="shared" si="294"/>
        <v>Wes WebsterSIEMPELKAMP CORPORATION</v>
      </c>
      <c r="G13488" s="150" t="str">
        <f t="shared" si="295"/>
        <v>Wes Webster</v>
      </c>
      <c r="H13488" s="149" t="s">
        <v>8417</v>
      </c>
      <c r="I13488">
        <v>40000241</v>
      </c>
      <c r="J13488" t="s">
        <v>28323</v>
      </c>
      <c r="K13488" t="s">
        <v>28324</v>
      </c>
      <c r="L13488" t="s">
        <v>14093</v>
      </c>
      <c r="M13488" t="s">
        <v>12692</v>
      </c>
      <c r="N13488" t="s">
        <v>28325</v>
      </c>
      <c r="Q13488" t="s">
        <v>12415</v>
      </c>
      <c r="R13488" t="s">
        <v>12416</v>
      </c>
      <c r="S13488" t="s">
        <v>28326</v>
      </c>
      <c r="U13488" t="s">
        <v>12418</v>
      </c>
      <c r="W13488">
        <v>11</v>
      </c>
      <c r="X13488">
        <v>0</v>
      </c>
      <c r="Y13488" t="s">
        <v>12472</v>
      </c>
      <c r="Z13488" t="s">
        <v>12420</v>
      </c>
      <c r="AA13488" t="s">
        <v>12421</v>
      </c>
      <c r="AB13488" t="s">
        <v>12422</v>
      </c>
      <c r="AC13488">
        <v>2</v>
      </c>
      <c r="AD13488" s="123">
        <v>39111</v>
      </c>
      <c r="AE13488" t="s">
        <v>12423</v>
      </c>
      <c r="AG13488">
        <v>40000241</v>
      </c>
      <c r="AL13488" t="s">
        <v>12422</v>
      </c>
      <c r="AN13488">
        <v>1106707901</v>
      </c>
      <c r="AO13488">
        <v>16</v>
      </c>
      <c r="AP13488" t="s">
        <v>12424</v>
      </c>
      <c r="AQ13488" t="s">
        <v>11408</v>
      </c>
      <c r="AR13488">
        <v>4100</v>
      </c>
      <c r="AT13488">
        <v>2005</v>
      </c>
      <c r="AV13488" t="s">
        <v>28327</v>
      </c>
      <c r="AW13488">
        <v>116100</v>
      </c>
    </row>
    <row r="13489" spans="1:49" x14ac:dyDescent="0.25">
      <c r="A13489">
        <v>4100</v>
      </c>
      <c r="B13489">
        <v>30020</v>
      </c>
      <c r="C13489">
        <v>4012</v>
      </c>
      <c r="D13489">
        <v>410</v>
      </c>
      <c r="E13489" s="124" t="s">
        <v>27809</v>
      </c>
      <c r="F13489" t="str">
        <f t="shared" si="294"/>
        <v>Wes WebsterSIGNAL MACHINE COMPANY, INC.</v>
      </c>
      <c r="G13489" s="150" t="str">
        <f t="shared" si="295"/>
        <v>Wes Webster</v>
      </c>
      <c r="H13489" s="149" t="s">
        <v>8432</v>
      </c>
      <c r="I13489">
        <v>40008235</v>
      </c>
      <c r="L13489" t="s">
        <v>28328</v>
      </c>
      <c r="M13489" t="s">
        <v>12692</v>
      </c>
      <c r="O13489">
        <v>5427</v>
      </c>
      <c r="P13489">
        <v>30742</v>
      </c>
      <c r="Q13489" t="s">
        <v>12415</v>
      </c>
      <c r="R13489" t="s">
        <v>12416</v>
      </c>
      <c r="S13489" t="s">
        <v>28329</v>
      </c>
      <c r="U13489" t="s">
        <v>12418</v>
      </c>
      <c r="W13489">
        <v>11</v>
      </c>
      <c r="X13489">
        <v>0</v>
      </c>
      <c r="Y13489" t="s">
        <v>12419</v>
      </c>
      <c r="Z13489" t="s">
        <v>12420</v>
      </c>
      <c r="AA13489" t="s">
        <v>12429</v>
      </c>
      <c r="AB13489" t="s">
        <v>12422</v>
      </c>
      <c r="AC13489">
        <v>2</v>
      </c>
      <c r="AD13489" s="123">
        <v>43025</v>
      </c>
      <c r="AE13489" t="s">
        <v>12431</v>
      </c>
      <c r="AG13489">
        <v>40008235</v>
      </c>
      <c r="AL13489" t="s">
        <v>12422</v>
      </c>
      <c r="AN13489">
        <v>1104716201</v>
      </c>
      <c r="AO13489">
        <v>16</v>
      </c>
      <c r="AP13489" t="s">
        <v>12424</v>
      </c>
      <c r="AQ13489" t="s">
        <v>11408</v>
      </c>
      <c r="AR13489">
        <v>4100</v>
      </c>
      <c r="AT13489">
        <v>0</v>
      </c>
      <c r="AV13489" t="s">
        <v>28330</v>
      </c>
      <c r="AW13489">
        <v>116100</v>
      </c>
    </row>
    <row r="13490" spans="1:49" x14ac:dyDescent="0.25">
      <c r="A13490">
        <v>4100</v>
      </c>
      <c r="B13490">
        <v>30020</v>
      </c>
      <c r="C13490">
        <v>4012</v>
      </c>
      <c r="D13490">
        <v>410</v>
      </c>
      <c r="E13490" s="124" t="s">
        <v>27809</v>
      </c>
      <c r="F13490" t="str">
        <f t="shared" si="294"/>
        <v>Wes WebsterSIGNODE SERVICE</v>
      </c>
      <c r="G13490" s="150" t="str">
        <f t="shared" si="295"/>
        <v>Wes Webster</v>
      </c>
      <c r="H13490" s="149" t="s">
        <v>8440</v>
      </c>
      <c r="I13490">
        <v>40008057</v>
      </c>
      <c r="K13490" t="s">
        <v>28331</v>
      </c>
      <c r="L13490" t="s">
        <v>23910</v>
      </c>
      <c r="M13490" t="s">
        <v>12546</v>
      </c>
      <c r="N13490">
        <v>60026</v>
      </c>
      <c r="Q13490" t="s">
        <v>12415</v>
      </c>
      <c r="R13490" t="s">
        <v>12416</v>
      </c>
      <c r="U13490" t="s">
        <v>12418</v>
      </c>
      <c r="W13490">
        <v>11</v>
      </c>
      <c r="X13490">
        <v>0</v>
      </c>
      <c r="Y13490" t="s">
        <v>12472</v>
      </c>
      <c r="Z13490" t="s">
        <v>12420</v>
      </c>
      <c r="AA13490" t="s">
        <v>12429</v>
      </c>
      <c r="AB13490" t="s">
        <v>12422</v>
      </c>
      <c r="AC13490">
        <v>2</v>
      </c>
      <c r="AD13490" s="123">
        <v>42781</v>
      </c>
      <c r="AE13490" t="s">
        <v>12431</v>
      </c>
      <c r="AG13490">
        <v>40008057</v>
      </c>
      <c r="AL13490" t="s">
        <v>12422</v>
      </c>
      <c r="AN13490">
        <v>1403111701</v>
      </c>
      <c r="AO13490">
        <v>16</v>
      </c>
      <c r="AP13490" t="s">
        <v>12424</v>
      </c>
      <c r="AQ13490" t="s">
        <v>11408</v>
      </c>
      <c r="AR13490">
        <v>4100</v>
      </c>
      <c r="AT13490">
        <v>0</v>
      </c>
      <c r="AV13490" t="s">
        <v>24348</v>
      </c>
      <c r="AW13490">
        <v>116100</v>
      </c>
    </row>
    <row r="13491" spans="1:49" x14ac:dyDescent="0.25">
      <c r="A13491">
        <v>4100</v>
      </c>
      <c r="B13491">
        <v>30020</v>
      </c>
      <c r="C13491">
        <v>4012</v>
      </c>
      <c r="D13491">
        <v>410</v>
      </c>
      <c r="E13491" s="124" t="s">
        <v>27809</v>
      </c>
      <c r="F13491" t="str">
        <f t="shared" si="294"/>
        <v>Wes WebsterSNYDER'S-LANCE INC</v>
      </c>
      <c r="G13491" s="150" t="str">
        <f t="shared" si="295"/>
        <v>Wes Webster</v>
      </c>
      <c r="H13491" s="149" t="s">
        <v>8521</v>
      </c>
      <c r="I13491">
        <v>40000244</v>
      </c>
      <c r="J13491" t="s">
        <v>18705</v>
      </c>
      <c r="L13491" t="s">
        <v>14026</v>
      </c>
      <c r="M13491" t="s">
        <v>13169</v>
      </c>
      <c r="O13491">
        <v>32368</v>
      </c>
      <c r="P13491" t="s">
        <v>21921</v>
      </c>
      <c r="Q13491" t="s">
        <v>12415</v>
      </c>
      <c r="R13491" t="s">
        <v>12416</v>
      </c>
      <c r="S13491" t="s">
        <v>28332</v>
      </c>
      <c r="U13491" t="s">
        <v>12418</v>
      </c>
      <c r="W13491">
        <v>11</v>
      </c>
      <c r="X13491">
        <v>1</v>
      </c>
      <c r="Y13491" t="s">
        <v>12419</v>
      </c>
      <c r="Z13491" t="s">
        <v>12420</v>
      </c>
      <c r="AA13491" t="s">
        <v>12421</v>
      </c>
      <c r="AB13491" t="s">
        <v>12422</v>
      </c>
      <c r="AC13491">
        <v>2</v>
      </c>
      <c r="AD13491" s="123">
        <v>39111</v>
      </c>
      <c r="AE13491" t="s">
        <v>12423</v>
      </c>
      <c r="AG13491">
        <v>40000244</v>
      </c>
      <c r="AL13491" t="s">
        <v>12422</v>
      </c>
      <c r="AN13491">
        <v>3411901701</v>
      </c>
      <c r="AO13491">
        <v>16</v>
      </c>
      <c r="AP13491" t="s">
        <v>12424</v>
      </c>
      <c r="AQ13491" t="s">
        <v>11408</v>
      </c>
      <c r="AR13491">
        <v>4100</v>
      </c>
      <c r="AT13491">
        <v>2005</v>
      </c>
      <c r="AV13491" t="s">
        <v>21923</v>
      </c>
      <c r="AW13491">
        <v>116100</v>
      </c>
    </row>
    <row r="13492" spans="1:49" x14ac:dyDescent="0.25">
      <c r="A13492">
        <v>4100</v>
      </c>
      <c r="B13492">
        <v>30020</v>
      </c>
      <c r="C13492">
        <v>4012</v>
      </c>
      <c r="D13492">
        <v>410</v>
      </c>
      <c r="E13492" s="124" t="s">
        <v>27809</v>
      </c>
      <c r="F13492" t="str">
        <f t="shared" si="294"/>
        <v>Wes WebsterSONOCO PRODUCTS</v>
      </c>
      <c r="G13492" s="150" t="str">
        <f t="shared" si="295"/>
        <v>Wes Webster</v>
      </c>
      <c r="H13492" s="149" t="s">
        <v>8546</v>
      </c>
      <c r="I13492">
        <v>40004437</v>
      </c>
      <c r="J13492" t="s">
        <v>28333</v>
      </c>
      <c r="K13492" t="s">
        <v>28334</v>
      </c>
      <c r="L13492" t="s">
        <v>28335</v>
      </c>
      <c r="M13492" t="s">
        <v>47</v>
      </c>
      <c r="N13492" t="s">
        <v>28336</v>
      </c>
      <c r="Q13492" t="s">
        <v>12415</v>
      </c>
      <c r="R13492" t="s">
        <v>12416</v>
      </c>
      <c r="S13492" t="s">
        <v>28337</v>
      </c>
      <c r="U13492" t="s">
        <v>12418</v>
      </c>
      <c r="W13492">
        <v>11</v>
      </c>
      <c r="X13492">
        <v>1</v>
      </c>
      <c r="Y13492" t="s">
        <v>12419</v>
      </c>
      <c r="Z13492" t="s">
        <v>12420</v>
      </c>
      <c r="AA13492" t="s">
        <v>12421</v>
      </c>
      <c r="AB13492" t="s">
        <v>12430</v>
      </c>
      <c r="AC13492">
        <v>2</v>
      </c>
      <c r="AD13492" s="123">
        <v>39111</v>
      </c>
      <c r="AE13492" t="s">
        <v>12423</v>
      </c>
      <c r="AG13492">
        <v>40004437</v>
      </c>
      <c r="AL13492" t="s">
        <v>12430</v>
      </c>
      <c r="AN13492">
        <v>4103104001</v>
      </c>
      <c r="AO13492">
        <v>16</v>
      </c>
      <c r="AP13492" t="s">
        <v>12424</v>
      </c>
      <c r="AQ13492" t="s">
        <v>11408</v>
      </c>
      <c r="AR13492">
        <v>4100</v>
      </c>
      <c r="AT13492">
        <v>2005</v>
      </c>
      <c r="AV13492" t="s">
        <v>18432</v>
      </c>
      <c r="AW13492">
        <v>116100</v>
      </c>
    </row>
    <row r="13493" spans="1:49" x14ac:dyDescent="0.25">
      <c r="A13493">
        <v>4100</v>
      </c>
      <c r="B13493">
        <v>30020</v>
      </c>
      <c r="C13493">
        <v>4012</v>
      </c>
      <c r="D13493">
        <v>410</v>
      </c>
      <c r="E13493" s="124" t="s">
        <v>27809</v>
      </c>
      <c r="F13493" t="str">
        <f t="shared" si="294"/>
        <v>Wes WebsterSOUTHERN EQUIPMENT DISTRIBUTORS, IN</v>
      </c>
      <c r="G13493" s="150" t="str">
        <f t="shared" si="295"/>
        <v>Wes Webster</v>
      </c>
      <c r="H13493" s="149" t="s">
        <v>8585</v>
      </c>
      <c r="I13493">
        <v>40007285</v>
      </c>
      <c r="K13493" t="s">
        <v>28338</v>
      </c>
      <c r="L13493" t="s">
        <v>14061</v>
      </c>
      <c r="M13493" t="s">
        <v>13409</v>
      </c>
      <c r="N13493">
        <v>39209</v>
      </c>
      <c r="Q13493" t="s">
        <v>12415</v>
      </c>
      <c r="R13493" t="s">
        <v>12416</v>
      </c>
      <c r="S13493">
        <v>6017184215</v>
      </c>
      <c r="U13493" t="s">
        <v>12418</v>
      </c>
      <c r="W13493">
        <v>11</v>
      </c>
      <c r="X13493">
        <v>0</v>
      </c>
      <c r="Y13493" t="s">
        <v>12419</v>
      </c>
      <c r="Z13493" t="s">
        <v>12420</v>
      </c>
      <c r="AA13493" t="s">
        <v>12485</v>
      </c>
      <c r="AB13493" t="s">
        <v>12422</v>
      </c>
      <c r="AC13493">
        <v>2</v>
      </c>
      <c r="AD13493" s="123">
        <v>41696</v>
      </c>
      <c r="AE13493" t="s">
        <v>12528</v>
      </c>
      <c r="AG13493">
        <v>40007285</v>
      </c>
      <c r="AL13493" t="s">
        <v>12422</v>
      </c>
      <c r="AN13493">
        <v>2504903401</v>
      </c>
      <c r="AO13493">
        <v>16</v>
      </c>
      <c r="AP13493" t="s">
        <v>12424</v>
      </c>
      <c r="AQ13493" t="s">
        <v>11408</v>
      </c>
      <c r="AR13493">
        <v>4100</v>
      </c>
      <c r="AT13493">
        <v>0</v>
      </c>
      <c r="AV13493" t="s">
        <v>28339</v>
      </c>
      <c r="AW13493">
        <v>116100</v>
      </c>
    </row>
    <row r="13494" spans="1:49" x14ac:dyDescent="0.25">
      <c r="A13494">
        <v>4100</v>
      </c>
      <c r="B13494">
        <v>30020</v>
      </c>
      <c r="C13494">
        <v>4012</v>
      </c>
      <c r="D13494">
        <v>410</v>
      </c>
      <c r="E13494" s="124" t="s">
        <v>27809</v>
      </c>
      <c r="F13494" t="str">
        <f t="shared" si="294"/>
        <v>Wes WebsterSTALLINGS INDUSTRIES INC</v>
      </c>
      <c r="G13494" s="150" t="str">
        <f t="shared" si="295"/>
        <v>Wes Webster</v>
      </c>
      <c r="H13494" s="149" t="s">
        <v>8679</v>
      </c>
      <c r="I13494">
        <v>40007687</v>
      </c>
      <c r="L13494" t="s">
        <v>23170</v>
      </c>
      <c r="M13494" t="s">
        <v>12692</v>
      </c>
      <c r="O13494">
        <v>757</v>
      </c>
      <c r="P13494">
        <v>30143</v>
      </c>
      <c r="Q13494" t="s">
        <v>12415</v>
      </c>
      <c r="R13494" t="s">
        <v>12416</v>
      </c>
      <c r="S13494" t="s">
        <v>28340</v>
      </c>
      <c r="U13494" t="s">
        <v>12418</v>
      </c>
      <c r="W13494">
        <v>11</v>
      </c>
      <c r="X13494">
        <v>2</v>
      </c>
      <c r="Y13494" t="s">
        <v>12419</v>
      </c>
      <c r="Z13494" t="s">
        <v>12420</v>
      </c>
      <c r="AA13494" t="s">
        <v>12429</v>
      </c>
      <c r="AB13494" t="s">
        <v>12422</v>
      </c>
      <c r="AC13494">
        <v>2</v>
      </c>
      <c r="AD13494" s="123">
        <v>42277</v>
      </c>
      <c r="AE13494" t="s">
        <v>12431</v>
      </c>
      <c r="AG13494">
        <v>40007687</v>
      </c>
      <c r="AL13494" t="s">
        <v>12422</v>
      </c>
      <c r="AN13494">
        <v>1122723741</v>
      </c>
      <c r="AO13494">
        <v>16</v>
      </c>
      <c r="AP13494" t="s">
        <v>12424</v>
      </c>
      <c r="AQ13494" t="s">
        <v>11408</v>
      </c>
      <c r="AR13494">
        <v>4100</v>
      </c>
      <c r="AT13494">
        <v>0</v>
      </c>
      <c r="AV13494" t="s">
        <v>28341</v>
      </c>
      <c r="AW13494">
        <v>116100</v>
      </c>
    </row>
    <row r="13495" spans="1:49" x14ac:dyDescent="0.25">
      <c r="A13495">
        <v>4100</v>
      </c>
      <c r="B13495">
        <v>30020</v>
      </c>
      <c r="C13495">
        <v>4012</v>
      </c>
      <c r="D13495">
        <v>414</v>
      </c>
      <c r="E13495" s="124" t="s">
        <v>27809</v>
      </c>
      <c r="F13495" t="str">
        <f t="shared" si="294"/>
        <v>Wes WebsterSTITCH FIX</v>
      </c>
      <c r="G13495" s="150" t="str">
        <f t="shared" si="295"/>
        <v>Wes Webster</v>
      </c>
      <c r="H13495" s="149" t="s">
        <v>8739</v>
      </c>
      <c r="I13495">
        <v>40008872</v>
      </c>
      <c r="K13495" t="s">
        <v>28342</v>
      </c>
      <c r="L13495" t="s">
        <v>14674</v>
      </c>
      <c r="M13495" t="s">
        <v>13237</v>
      </c>
      <c r="N13495">
        <v>94104</v>
      </c>
      <c r="Q13495" t="s">
        <v>12415</v>
      </c>
      <c r="R13495" t="s">
        <v>12416</v>
      </c>
      <c r="S13495" t="s">
        <v>28343</v>
      </c>
      <c r="U13495" t="s">
        <v>12418</v>
      </c>
      <c r="W13495">
        <v>11</v>
      </c>
      <c r="X13495">
        <v>1</v>
      </c>
      <c r="Y13495" t="s">
        <v>12419</v>
      </c>
      <c r="Z13495" t="s">
        <v>12420</v>
      </c>
      <c r="AA13495" t="s">
        <v>12485</v>
      </c>
      <c r="AB13495" t="s">
        <v>12422</v>
      </c>
      <c r="AC13495">
        <v>2</v>
      </c>
      <c r="AD13495" s="123">
        <v>43978</v>
      </c>
      <c r="AE13495" t="s">
        <v>12486</v>
      </c>
      <c r="AG13495">
        <v>40008872</v>
      </c>
      <c r="AL13495" t="s">
        <v>12422</v>
      </c>
      <c r="AN13495">
        <v>507530401</v>
      </c>
      <c r="AO13495">
        <v>16</v>
      </c>
      <c r="AP13495" t="s">
        <v>12424</v>
      </c>
      <c r="AQ13495" t="s">
        <v>11408</v>
      </c>
      <c r="AR13495">
        <v>4100</v>
      </c>
      <c r="AT13495">
        <v>0</v>
      </c>
      <c r="AV13495" t="s">
        <v>8739</v>
      </c>
      <c r="AW13495">
        <v>116100</v>
      </c>
    </row>
    <row r="13496" spans="1:49" x14ac:dyDescent="0.25">
      <c r="A13496">
        <v>4100</v>
      </c>
      <c r="B13496">
        <v>30020</v>
      </c>
      <c r="C13496">
        <v>4012</v>
      </c>
      <c r="D13496">
        <v>410</v>
      </c>
      <c r="E13496" s="124" t="s">
        <v>27809</v>
      </c>
      <c r="F13496" t="str">
        <f t="shared" si="294"/>
        <v>Wes WebsterSTOREROOM SOLUTIONS PUERTO RICO COR</v>
      </c>
      <c r="G13496" s="150" t="str">
        <f t="shared" si="295"/>
        <v>Wes Webster</v>
      </c>
      <c r="H13496" s="149" t="s">
        <v>8753</v>
      </c>
      <c r="I13496">
        <v>40007309</v>
      </c>
      <c r="K13496" t="s">
        <v>28344</v>
      </c>
      <c r="L13496" t="s">
        <v>14493</v>
      </c>
      <c r="M13496" t="s">
        <v>12560</v>
      </c>
      <c r="N13496">
        <v>18801</v>
      </c>
      <c r="Q13496" t="s">
        <v>12415</v>
      </c>
      <c r="R13496" t="s">
        <v>12416</v>
      </c>
      <c r="S13496" t="s">
        <v>28345</v>
      </c>
      <c r="U13496" t="s">
        <v>12418</v>
      </c>
      <c r="W13496">
        <v>11</v>
      </c>
      <c r="X13496">
        <v>2</v>
      </c>
      <c r="Y13496" t="s">
        <v>12419</v>
      </c>
      <c r="Z13496" t="s">
        <v>12420</v>
      </c>
      <c r="AA13496" t="s">
        <v>12429</v>
      </c>
      <c r="AB13496" t="s">
        <v>12997</v>
      </c>
      <c r="AC13496">
        <v>2</v>
      </c>
      <c r="AD13496" s="123">
        <v>41716</v>
      </c>
      <c r="AE13496" t="s">
        <v>12431</v>
      </c>
      <c r="AG13496">
        <v>40007309</v>
      </c>
      <c r="AL13496" t="s">
        <v>12997</v>
      </c>
      <c r="AN13496">
        <v>3911587971</v>
      </c>
      <c r="AO13496">
        <v>16</v>
      </c>
      <c r="AP13496" t="s">
        <v>12424</v>
      </c>
      <c r="AQ13496" t="s">
        <v>11408</v>
      </c>
      <c r="AR13496">
        <v>4100</v>
      </c>
      <c r="AT13496">
        <v>0</v>
      </c>
      <c r="AV13496" t="s">
        <v>14495</v>
      </c>
      <c r="AW13496">
        <v>116100</v>
      </c>
    </row>
    <row r="13497" spans="1:49" x14ac:dyDescent="0.25">
      <c r="A13497">
        <v>4100</v>
      </c>
      <c r="B13497">
        <v>30020</v>
      </c>
      <c r="C13497">
        <v>4012</v>
      </c>
      <c r="D13497">
        <v>414</v>
      </c>
      <c r="E13497" s="124" t="s">
        <v>27809</v>
      </c>
      <c r="F13497" t="str">
        <f t="shared" si="294"/>
        <v>Wes WebsterSUPER-PUFFT SNACKS USA</v>
      </c>
      <c r="G13497" s="150" t="str">
        <f t="shared" si="295"/>
        <v>Wes Webster</v>
      </c>
      <c r="H13497" s="149" t="s">
        <v>8823</v>
      </c>
      <c r="I13497">
        <v>40008776</v>
      </c>
      <c r="K13497" t="s">
        <v>28346</v>
      </c>
      <c r="L13497" t="s">
        <v>16231</v>
      </c>
      <c r="M13497" t="s">
        <v>12735</v>
      </c>
      <c r="N13497">
        <v>32348</v>
      </c>
      <c r="Q13497" t="s">
        <v>12415</v>
      </c>
      <c r="R13497" t="s">
        <v>12416</v>
      </c>
      <c r="S13497" t="s">
        <v>28347</v>
      </c>
      <c r="U13497" t="s">
        <v>12418</v>
      </c>
      <c r="W13497">
        <v>11</v>
      </c>
      <c r="X13497">
        <v>1</v>
      </c>
      <c r="Y13497" t="s">
        <v>12419</v>
      </c>
      <c r="Z13497" t="s">
        <v>12420</v>
      </c>
      <c r="AA13497" t="s">
        <v>12485</v>
      </c>
      <c r="AB13497" t="s">
        <v>12422</v>
      </c>
      <c r="AC13497">
        <v>2</v>
      </c>
      <c r="AD13497" s="123">
        <v>43845</v>
      </c>
      <c r="AE13497" t="s">
        <v>12486</v>
      </c>
      <c r="AG13497">
        <v>40008776</v>
      </c>
      <c r="AL13497" t="s">
        <v>12422</v>
      </c>
      <c r="AN13497">
        <v>1012312801</v>
      </c>
      <c r="AO13497">
        <v>16</v>
      </c>
      <c r="AP13497" t="s">
        <v>12424</v>
      </c>
      <c r="AQ13497" t="s">
        <v>11408</v>
      </c>
      <c r="AR13497">
        <v>4100</v>
      </c>
      <c r="AT13497">
        <v>0</v>
      </c>
      <c r="AV13497" t="s">
        <v>28348</v>
      </c>
      <c r="AW13497">
        <v>116100</v>
      </c>
    </row>
    <row r="13498" spans="1:49" x14ac:dyDescent="0.25">
      <c r="A13498">
        <v>4100</v>
      </c>
      <c r="B13498">
        <v>30020</v>
      </c>
      <c r="C13498">
        <v>4012</v>
      </c>
      <c r="D13498">
        <v>410</v>
      </c>
      <c r="E13498" s="124" t="s">
        <v>27809</v>
      </c>
      <c r="F13498" t="str">
        <f t="shared" si="294"/>
        <v>Wes WebsterSWIFT SPINNING MILL</v>
      </c>
      <c r="G13498" s="150" t="str">
        <f t="shared" si="295"/>
        <v>Wes Webster</v>
      </c>
      <c r="H13498" s="149" t="s">
        <v>8844</v>
      </c>
      <c r="I13498">
        <v>40000028</v>
      </c>
      <c r="K13498" t="s">
        <v>28349</v>
      </c>
      <c r="L13498" t="s">
        <v>16113</v>
      </c>
      <c r="M13498" t="s">
        <v>12692</v>
      </c>
      <c r="N13498" t="s">
        <v>28350</v>
      </c>
      <c r="Q13498" t="s">
        <v>12415</v>
      </c>
      <c r="R13498" t="s">
        <v>12416</v>
      </c>
      <c r="S13498" t="s">
        <v>28351</v>
      </c>
      <c r="U13498" t="s">
        <v>12418</v>
      </c>
      <c r="W13498">
        <v>11</v>
      </c>
      <c r="X13498">
        <v>1</v>
      </c>
      <c r="Y13498" t="s">
        <v>12419</v>
      </c>
      <c r="Z13498" t="s">
        <v>12420</v>
      </c>
      <c r="AA13498" t="s">
        <v>12421</v>
      </c>
      <c r="AB13498" t="s">
        <v>12422</v>
      </c>
      <c r="AC13498">
        <v>2</v>
      </c>
      <c r="AD13498" s="123">
        <v>39111</v>
      </c>
      <c r="AE13498" t="s">
        <v>12423</v>
      </c>
      <c r="AG13498">
        <v>40000028</v>
      </c>
      <c r="AL13498" t="s">
        <v>12422</v>
      </c>
      <c r="AN13498">
        <v>1121502801</v>
      </c>
      <c r="AO13498">
        <v>16</v>
      </c>
      <c r="AP13498" t="s">
        <v>12424</v>
      </c>
      <c r="AQ13498" t="s">
        <v>11408</v>
      </c>
      <c r="AR13498">
        <v>4100</v>
      </c>
      <c r="AT13498">
        <v>0</v>
      </c>
      <c r="AV13498" t="s">
        <v>28352</v>
      </c>
      <c r="AW13498">
        <v>116100</v>
      </c>
    </row>
    <row r="13499" spans="1:49" x14ac:dyDescent="0.25">
      <c r="A13499">
        <v>4100</v>
      </c>
      <c r="B13499">
        <v>30020</v>
      </c>
      <c r="C13499">
        <v>4012</v>
      </c>
      <c r="D13499">
        <v>410</v>
      </c>
      <c r="E13499" s="124" t="s">
        <v>27809</v>
      </c>
      <c r="F13499" t="str">
        <f t="shared" si="294"/>
        <v>Wes WebsterTALOS ENGINEERED PRODUCTS, LLC</v>
      </c>
      <c r="G13499" s="150" t="str">
        <f t="shared" si="295"/>
        <v>Wes Webster</v>
      </c>
      <c r="H13499" s="149" t="s">
        <v>8903</v>
      </c>
      <c r="I13499">
        <v>40007137</v>
      </c>
      <c r="K13499" t="s">
        <v>28353</v>
      </c>
      <c r="L13499" t="s">
        <v>14354</v>
      </c>
      <c r="M13499" t="s">
        <v>12703</v>
      </c>
      <c r="N13499">
        <v>37091</v>
      </c>
      <c r="Q13499" t="s">
        <v>12415</v>
      </c>
      <c r="R13499" t="s">
        <v>12416</v>
      </c>
      <c r="S13499" t="s">
        <v>28354</v>
      </c>
      <c r="U13499" t="s">
        <v>12418</v>
      </c>
      <c r="W13499">
        <v>11</v>
      </c>
      <c r="X13499">
        <v>0</v>
      </c>
      <c r="Y13499" t="s">
        <v>12472</v>
      </c>
      <c r="Z13499" t="s">
        <v>12420</v>
      </c>
      <c r="AA13499" t="s">
        <v>12429</v>
      </c>
      <c r="AB13499" t="s">
        <v>12757</v>
      </c>
      <c r="AC13499">
        <v>2</v>
      </c>
      <c r="AD13499" s="123">
        <v>41479</v>
      </c>
      <c r="AE13499" t="s">
        <v>12431</v>
      </c>
      <c r="AG13499">
        <v>40007137</v>
      </c>
      <c r="AL13499" t="s">
        <v>12757</v>
      </c>
      <c r="AN13499">
        <v>4311704501</v>
      </c>
      <c r="AO13499">
        <v>16</v>
      </c>
      <c r="AP13499" t="s">
        <v>12424</v>
      </c>
      <c r="AQ13499" t="s">
        <v>11408</v>
      </c>
      <c r="AR13499">
        <v>4100</v>
      </c>
      <c r="AT13499">
        <v>0</v>
      </c>
      <c r="AV13499" t="s">
        <v>28355</v>
      </c>
      <c r="AW13499">
        <v>116100</v>
      </c>
    </row>
    <row r="13500" spans="1:49" x14ac:dyDescent="0.25">
      <c r="A13500">
        <v>4100</v>
      </c>
      <c r="B13500">
        <v>30020</v>
      </c>
      <c r="C13500">
        <v>4012</v>
      </c>
      <c r="D13500">
        <v>410</v>
      </c>
      <c r="E13500" s="124" t="s">
        <v>27809</v>
      </c>
      <c r="F13500" t="str">
        <f t="shared" si="294"/>
        <v>Wes WebsterTAMPA BAY FISHERIES, INC</v>
      </c>
      <c r="G13500" s="150" t="str">
        <f t="shared" si="295"/>
        <v>Wes Webster</v>
      </c>
      <c r="H13500" s="149" t="s">
        <v>8905</v>
      </c>
      <c r="I13500">
        <v>40007346</v>
      </c>
      <c r="L13500" t="s">
        <v>28356</v>
      </c>
      <c r="M13500" t="s">
        <v>12735</v>
      </c>
      <c r="O13500">
        <v>750</v>
      </c>
      <c r="P13500">
        <v>33527</v>
      </c>
      <c r="Q13500" t="s">
        <v>12415</v>
      </c>
      <c r="R13500" t="s">
        <v>12416</v>
      </c>
      <c r="S13500" t="s">
        <v>28357</v>
      </c>
      <c r="U13500" t="s">
        <v>12418</v>
      </c>
      <c r="W13500">
        <v>11</v>
      </c>
      <c r="X13500">
        <v>1</v>
      </c>
      <c r="Y13500" t="s">
        <v>12419</v>
      </c>
      <c r="Z13500" t="s">
        <v>12420</v>
      </c>
      <c r="AA13500" t="s">
        <v>12429</v>
      </c>
      <c r="AB13500" t="s">
        <v>12422</v>
      </c>
      <c r="AC13500">
        <v>2</v>
      </c>
      <c r="AD13500" s="123">
        <v>41767</v>
      </c>
      <c r="AE13500" t="s">
        <v>12431</v>
      </c>
      <c r="AG13500">
        <v>40007346</v>
      </c>
      <c r="AL13500" t="s">
        <v>12422</v>
      </c>
      <c r="AN13500">
        <v>1005734021</v>
      </c>
      <c r="AO13500">
        <v>16</v>
      </c>
      <c r="AP13500" t="s">
        <v>12424</v>
      </c>
      <c r="AQ13500" t="s">
        <v>11408</v>
      </c>
      <c r="AR13500">
        <v>4100</v>
      </c>
      <c r="AT13500">
        <v>0</v>
      </c>
      <c r="AV13500" t="s">
        <v>28358</v>
      </c>
      <c r="AW13500">
        <v>116100</v>
      </c>
    </row>
    <row r="13501" spans="1:49" x14ac:dyDescent="0.25">
      <c r="A13501">
        <v>4100</v>
      </c>
      <c r="B13501">
        <v>30020</v>
      </c>
      <c r="C13501">
        <v>4012</v>
      </c>
      <c r="D13501">
        <v>410</v>
      </c>
      <c r="E13501" s="124" t="s">
        <v>27809</v>
      </c>
      <c r="F13501" t="str">
        <f t="shared" si="294"/>
        <v>Wes WebsterTCG RECYCLING</v>
      </c>
      <c r="G13501" s="150" t="str">
        <f t="shared" si="295"/>
        <v>Wes Webster</v>
      </c>
      <c r="H13501" s="149" t="s">
        <v>8932</v>
      </c>
      <c r="I13501">
        <v>40007121</v>
      </c>
      <c r="K13501" t="s">
        <v>28359</v>
      </c>
      <c r="L13501" t="s">
        <v>28360</v>
      </c>
      <c r="M13501" t="s">
        <v>12735</v>
      </c>
      <c r="N13501">
        <v>34461</v>
      </c>
      <c r="Q13501" t="s">
        <v>12415</v>
      </c>
      <c r="R13501" t="s">
        <v>12416</v>
      </c>
      <c r="S13501" t="s">
        <v>28361</v>
      </c>
      <c r="U13501" t="s">
        <v>12418</v>
      </c>
      <c r="W13501">
        <v>11</v>
      </c>
      <c r="X13501">
        <v>1</v>
      </c>
      <c r="Y13501" t="s">
        <v>12419</v>
      </c>
      <c r="Z13501" t="s">
        <v>12420</v>
      </c>
      <c r="AA13501" t="s">
        <v>12485</v>
      </c>
      <c r="AB13501" t="s">
        <v>12430</v>
      </c>
      <c r="AC13501">
        <v>2</v>
      </c>
      <c r="AD13501" s="123">
        <v>41466</v>
      </c>
      <c r="AE13501" t="s">
        <v>12528</v>
      </c>
      <c r="AG13501">
        <v>40007121</v>
      </c>
      <c r="AL13501" t="s">
        <v>12430</v>
      </c>
      <c r="AN13501">
        <v>1001732981</v>
      </c>
      <c r="AO13501">
        <v>16</v>
      </c>
      <c r="AP13501" t="s">
        <v>12424</v>
      </c>
      <c r="AQ13501" t="s">
        <v>11408</v>
      </c>
      <c r="AR13501">
        <v>4100</v>
      </c>
      <c r="AT13501">
        <v>0</v>
      </c>
      <c r="AV13501" t="s">
        <v>28362</v>
      </c>
      <c r="AW13501">
        <v>116100</v>
      </c>
    </row>
    <row r="13502" spans="1:49" x14ac:dyDescent="0.25">
      <c r="A13502">
        <v>4100</v>
      </c>
      <c r="B13502">
        <v>30020</v>
      </c>
      <c r="C13502">
        <v>4012</v>
      </c>
      <c r="D13502">
        <v>410</v>
      </c>
      <c r="E13502" s="124" t="s">
        <v>27809</v>
      </c>
      <c r="F13502" t="str">
        <f t="shared" si="294"/>
        <v>Wes WebsterTHE VILLAGES MEDIA GROUP</v>
      </c>
      <c r="G13502" s="150" t="str">
        <f t="shared" si="295"/>
        <v>Wes Webster</v>
      </c>
      <c r="H13502" s="149" t="s">
        <v>9076</v>
      </c>
      <c r="I13502">
        <v>40003547</v>
      </c>
      <c r="K13502" t="s">
        <v>28363</v>
      </c>
      <c r="L13502" t="s">
        <v>28364</v>
      </c>
      <c r="M13502" t="s">
        <v>12735</v>
      </c>
      <c r="N13502" t="s">
        <v>28365</v>
      </c>
      <c r="Q13502" t="s">
        <v>12415</v>
      </c>
      <c r="R13502" t="s">
        <v>12416</v>
      </c>
      <c r="S13502" t="s">
        <v>28366</v>
      </c>
      <c r="U13502" t="s">
        <v>12418</v>
      </c>
      <c r="W13502">
        <v>11</v>
      </c>
      <c r="X13502">
        <v>1</v>
      </c>
      <c r="Y13502" t="s">
        <v>12419</v>
      </c>
      <c r="Z13502" t="s">
        <v>12420</v>
      </c>
      <c r="AA13502" t="s">
        <v>12421</v>
      </c>
      <c r="AB13502" t="s">
        <v>12422</v>
      </c>
      <c r="AC13502">
        <v>2</v>
      </c>
      <c r="AD13502" s="123">
        <v>39111</v>
      </c>
      <c r="AE13502" t="s">
        <v>12423</v>
      </c>
      <c r="AG13502">
        <v>40003547</v>
      </c>
      <c r="AL13502" t="s">
        <v>12422</v>
      </c>
      <c r="AN13502">
        <v>1011900581</v>
      </c>
      <c r="AO13502">
        <v>16</v>
      </c>
      <c r="AP13502" t="s">
        <v>12424</v>
      </c>
      <c r="AQ13502" t="s">
        <v>11408</v>
      </c>
      <c r="AR13502">
        <v>4100</v>
      </c>
      <c r="AT13502">
        <v>0</v>
      </c>
      <c r="AV13502" t="s">
        <v>28367</v>
      </c>
      <c r="AW13502">
        <v>116100</v>
      </c>
    </row>
    <row r="13503" spans="1:49" x14ac:dyDescent="0.25">
      <c r="A13503">
        <v>4100</v>
      </c>
      <c r="B13503">
        <v>30020</v>
      </c>
      <c r="C13503">
        <v>4012</v>
      </c>
      <c r="D13503">
        <v>410</v>
      </c>
      <c r="E13503" s="124" t="s">
        <v>27809</v>
      </c>
      <c r="F13503" t="str">
        <f t="shared" si="294"/>
        <v>Wes WebsterTHERM-O-TYPE CORPORATION</v>
      </c>
      <c r="G13503" s="150" t="str">
        <f t="shared" si="295"/>
        <v>Wes Webster</v>
      </c>
      <c r="H13503" s="149" t="s">
        <v>9084</v>
      </c>
      <c r="I13503">
        <v>40003238</v>
      </c>
      <c r="L13503" t="s">
        <v>28368</v>
      </c>
      <c r="M13503" t="s">
        <v>12735</v>
      </c>
      <c r="O13503">
        <v>998</v>
      </c>
      <c r="P13503">
        <v>34274</v>
      </c>
      <c r="Q13503" t="s">
        <v>12415</v>
      </c>
      <c r="R13503" t="s">
        <v>12416</v>
      </c>
      <c r="S13503" t="s">
        <v>28369</v>
      </c>
      <c r="U13503" t="s">
        <v>12418</v>
      </c>
      <c r="W13503">
        <v>11</v>
      </c>
      <c r="X13503">
        <v>0</v>
      </c>
      <c r="Y13503" t="s">
        <v>12419</v>
      </c>
      <c r="Z13503" t="s">
        <v>12420</v>
      </c>
      <c r="AA13503" t="s">
        <v>12421</v>
      </c>
      <c r="AB13503" t="s">
        <v>12422</v>
      </c>
      <c r="AC13503">
        <v>2</v>
      </c>
      <c r="AD13503" s="123">
        <v>39111</v>
      </c>
      <c r="AE13503" t="s">
        <v>12423</v>
      </c>
      <c r="AG13503">
        <v>40003238</v>
      </c>
      <c r="AL13503" t="s">
        <v>12422</v>
      </c>
      <c r="AN13503">
        <v>1011527201</v>
      </c>
      <c r="AO13503">
        <v>16</v>
      </c>
      <c r="AP13503" t="s">
        <v>12424</v>
      </c>
      <c r="AQ13503" t="s">
        <v>11408</v>
      </c>
      <c r="AR13503">
        <v>4100</v>
      </c>
      <c r="AT13503">
        <v>2005</v>
      </c>
      <c r="AV13503" t="s">
        <v>28370</v>
      </c>
      <c r="AW13503">
        <v>116100</v>
      </c>
    </row>
    <row r="13504" spans="1:49" x14ac:dyDescent="0.25">
      <c r="A13504">
        <v>4100</v>
      </c>
      <c r="B13504">
        <v>30020</v>
      </c>
      <c r="C13504">
        <v>4012</v>
      </c>
      <c r="D13504">
        <v>410</v>
      </c>
      <c r="E13504" s="124" t="s">
        <v>27809</v>
      </c>
      <c r="F13504" t="str">
        <f t="shared" si="294"/>
        <v>Wes WebsterTOMATO THYME CORP.</v>
      </c>
      <c r="G13504" s="150" t="str">
        <f t="shared" si="295"/>
        <v>Wes Webster</v>
      </c>
      <c r="H13504" s="149" t="s">
        <v>9135</v>
      </c>
      <c r="I13504">
        <v>40006652</v>
      </c>
      <c r="L13504" t="s">
        <v>26984</v>
      </c>
      <c r="M13504" t="s">
        <v>12735</v>
      </c>
      <c r="O13504">
        <v>2284</v>
      </c>
      <c r="P13504">
        <v>34230</v>
      </c>
      <c r="Q13504" t="s">
        <v>12415</v>
      </c>
      <c r="R13504" t="s">
        <v>12416</v>
      </c>
      <c r="S13504" t="s">
        <v>28371</v>
      </c>
      <c r="U13504" t="s">
        <v>12418</v>
      </c>
      <c r="W13504">
        <v>11</v>
      </c>
      <c r="X13504">
        <v>1</v>
      </c>
      <c r="Y13504" t="s">
        <v>12419</v>
      </c>
      <c r="Z13504" t="s">
        <v>12420</v>
      </c>
      <c r="AA13504" t="s">
        <v>12429</v>
      </c>
      <c r="AB13504" t="s">
        <v>12422</v>
      </c>
      <c r="AC13504">
        <v>2</v>
      </c>
      <c r="AD13504" s="123">
        <v>40815</v>
      </c>
      <c r="AE13504" t="s">
        <v>12431</v>
      </c>
      <c r="AG13504">
        <v>40006652</v>
      </c>
      <c r="AL13504" t="s">
        <v>12422</v>
      </c>
      <c r="AN13504">
        <v>1011514301</v>
      </c>
      <c r="AO13504">
        <v>16</v>
      </c>
      <c r="AP13504" t="s">
        <v>12424</v>
      </c>
      <c r="AQ13504" t="s">
        <v>11408</v>
      </c>
      <c r="AR13504">
        <v>4100</v>
      </c>
      <c r="AT13504">
        <v>0</v>
      </c>
      <c r="AV13504" t="s">
        <v>28372</v>
      </c>
      <c r="AW13504">
        <v>116100</v>
      </c>
    </row>
    <row r="13505" spans="1:49" x14ac:dyDescent="0.25">
      <c r="A13505">
        <v>4100</v>
      </c>
      <c r="B13505">
        <v>30020</v>
      </c>
      <c r="C13505">
        <v>4012</v>
      </c>
      <c r="D13505">
        <v>410</v>
      </c>
      <c r="E13505" s="124" t="s">
        <v>27809</v>
      </c>
      <c r="F13505" t="str">
        <f t="shared" si="294"/>
        <v>Wes WebsterTURANO GEORGIA BREAD LLC</v>
      </c>
      <c r="G13505" s="150" t="str">
        <f t="shared" si="295"/>
        <v>Wes Webster</v>
      </c>
      <c r="H13505" s="149" t="s">
        <v>9300</v>
      </c>
      <c r="I13505">
        <v>40007563</v>
      </c>
      <c r="K13505" t="s">
        <v>28373</v>
      </c>
      <c r="L13505" t="s">
        <v>18513</v>
      </c>
      <c r="M13505" t="s">
        <v>12546</v>
      </c>
      <c r="N13505">
        <v>60402</v>
      </c>
      <c r="Q13505" t="s">
        <v>12415</v>
      </c>
      <c r="R13505" t="s">
        <v>12416</v>
      </c>
      <c r="S13505" t="s">
        <v>28374</v>
      </c>
      <c r="U13505" t="s">
        <v>12418</v>
      </c>
      <c r="W13505">
        <v>11</v>
      </c>
      <c r="X13505">
        <v>1</v>
      </c>
      <c r="Y13505" t="s">
        <v>12419</v>
      </c>
      <c r="Z13505" t="s">
        <v>12420</v>
      </c>
      <c r="AA13505" t="s">
        <v>12429</v>
      </c>
      <c r="AB13505" t="s">
        <v>12422</v>
      </c>
      <c r="AC13505">
        <v>2</v>
      </c>
      <c r="AD13505" s="123">
        <v>42104</v>
      </c>
      <c r="AE13505" t="s">
        <v>12431</v>
      </c>
      <c r="AG13505">
        <v>40007563</v>
      </c>
      <c r="AL13505" t="s">
        <v>12422</v>
      </c>
      <c r="AN13505">
        <v>1403102001</v>
      </c>
      <c r="AO13505">
        <v>16</v>
      </c>
      <c r="AP13505" t="s">
        <v>12424</v>
      </c>
      <c r="AQ13505" t="s">
        <v>11408</v>
      </c>
      <c r="AR13505">
        <v>4100</v>
      </c>
      <c r="AT13505">
        <v>0</v>
      </c>
      <c r="AV13505" t="s">
        <v>28375</v>
      </c>
      <c r="AW13505">
        <v>116100</v>
      </c>
    </row>
    <row r="13506" spans="1:49" x14ac:dyDescent="0.25">
      <c r="A13506">
        <v>4100</v>
      </c>
      <c r="B13506">
        <v>30020</v>
      </c>
      <c r="C13506">
        <v>4012</v>
      </c>
      <c r="D13506">
        <v>410</v>
      </c>
      <c r="E13506" s="124" t="s">
        <v>27809</v>
      </c>
      <c r="F13506" t="str">
        <f t="shared" si="294"/>
        <v>Wes WebsterTURTLE &amp; HUGHES, INC</v>
      </c>
      <c r="G13506" s="150" t="str">
        <f t="shared" si="295"/>
        <v>Wes Webster</v>
      </c>
      <c r="H13506" s="149" t="s">
        <v>9311</v>
      </c>
      <c r="I13506">
        <v>40005421</v>
      </c>
      <c r="K13506" t="s">
        <v>28376</v>
      </c>
      <c r="L13506" t="s">
        <v>13365</v>
      </c>
      <c r="M13506" t="s">
        <v>12413</v>
      </c>
      <c r="N13506">
        <v>7036</v>
      </c>
      <c r="Q13506" t="s">
        <v>12415</v>
      </c>
      <c r="R13506" t="s">
        <v>12416</v>
      </c>
      <c r="S13506" t="s">
        <v>13366</v>
      </c>
      <c r="U13506" t="s">
        <v>12418</v>
      </c>
      <c r="W13506">
        <v>11</v>
      </c>
      <c r="X13506">
        <v>2</v>
      </c>
      <c r="Y13506" t="s">
        <v>13389</v>
      </c>
      <c r="Z13506" t="s">
        <v>12420</v>
      </c>
      <c r="AA13506" t="s">
        <v>12429</v>
      </c>
      <c r="AB13506" t="s">
        <v>12422</v>
      </c>
      <c r="AC13506">
        <v>2</v>
      </c>
      <c r="AD13506" s="123">
        <v>39548</v>
      </c>
      <c r="AE13506" t="s">
        <v>12633</v>
      </c>
      <c r="AG13506">
        <v>40005421</v>
      </c>
      <c r="AL13506" t="s">
        <v>12422</v>
      </c>
      <c r="AN13506">
        <v>3103912001</v>
      </c>
      <c r="AO13506">
        <v>16</v>
      </c>
      <c r="AP13506" t="s">
        <v>12424</v>
      </c>
      <c r="AQ13506" t="s">
        <v>11408</v>
      </c>
      <c r="AR13506">
        <v>4100</v>
      </c>
      <c r="AT13506">
        <v>0</v>
      </c>
      <c r="AV13506" t="s">
        <v>13367</v>
      </c>
      <c r="AW13506">
        <v>116100</v>
      </c>
    </row>
    <row r="13507" spans="1:49" x14ac:dyDescent="0.25">
      <c r="A13507">
        <v>4100</v>
      </c>
      <c r="B13507">
        <v>30020</v>
      </c>
      <c r="C13507">
        <v>4012</v>
      </c>
      <c r="D13507">
        <v>410</v>
      </c>
      <c r="E13507" s="124" t="s">
        <v>27809</v>
      </c>
      <c r="F13507" t="str">
        <f t="shared" ref="F13507:F13570" si="296">CONCATENATE(G13507, H13507)</f>
        <v>Wes WebsterVALLEN DISTRIBUTION INC - TAMPA</v>
      </c>
      <c r="G13507" s="150" t="str">
        <f t="shared" si="295"/>
        <v>Wes Webster</v>
      </c>
      <c r="H13507" s="149" t="s">
        <v>10562</v>
      </c>
      <c r="I13507">
        <v>40002886</v>
      </c>
      <c r="J13507" t="s">
        <v>13385</v>
      </c>
      <c r="K13507" t="s">
        <v>28377</v>
      </c>
      <c r="L13507" t="s">
        <v>13232</v>
      </c>
      <c r="M13507" t="s">
        <v>12692</v>
      </c>
      <c r="N13507" t="s">
        <v>13387</v>
      </c>
      <c r="Q13507" t="s">
        <v>12415</v>
      </c>
      <c r="R13507" t="s">
        <v>12416</v>
      </c>
      <c r="S13507" t="s">
        <v>28378</v>
      </c>
      <c r="U13507" t="s">
        <v>12418</v>
      </c>
      <c r="V13507">
        <v>204</v>
      </c>
      <c r="W13507">
        <v>11</v>
      </c>
      <c r="X13507">
        <v>2</v>
      </c>
      <c r="Y13507" t="s">
        <v>13389</v>
      </c>
      <c r="Z13507" t="s">
        <v>12420</v>
      </c>
      <c r="AA13507" t="s">
        <v>12421</v>
      </c>
      <c r="AB13507" t="s">
        <v>12757</v>
      </c>
      <c r="AC13507">
        <v>2</v>
      </c>
      <c r="AD13507" s="123">
        <v>39111</v>
      </c>
      <c r="AE13507" t="s">
        <v>12423</v>
      </c>
      <c r="AG13507">
        <v>40002886</v>
      </c>
      <c r="AL13507" t="s">
        <v>12757</v>
      </c>
      <c r="AN13507">
        <v>1112114701</v>
      </c>
      <c r="AO13507">
        <v>16</v>
      </c>
      <c r="AP13507" t="s">
        <v>12424</v>
      </c>
      <c r="AQ13507" t="s">
        <v>11408</v>
      </c>
      <c r="AR13507">
        <v>4100</v>
      </c>
      <c r="AT13507">
        <v>2005</v>
      </c>
      <c r="AV13507" t="s">
        <v>13390</v>
      </c>
      <c r="AW13507">
        <v>116100</v>
      </c>
    </row>
    <row r="13508" spans="1:49" x14ac:dyDescent="0.25">
      <c r="A13508">
        <v>4100</v>
      </c>
      <c r="B13508">
        <v>30020</v>
      </c>
      <c r="C13508">
        <v>4012</v>
      </c>
      <c r="D13508">
        <v>410</v>
      </c>
      <c r="E13508" s="124" t="s">
        <v>27809</v>
      </c>
      <c r="F13508" t="str">
        <f t="shared" si="296"/>
        <v>Wes WebsterVALPAK DIRECT MARKETING SYSTEMS</v>
      </c>
      <c r="G13508" s="150" t="str">
        <f t="shared" si="295"/>
        <v>Wes Webster</v>
      </c>
      <c r="H13508" s="149" t="s">
        <v>10580</v>
      </c>
      <c r="I13508">
        <v>40004570</v>
      </c>
      <c r="K13508" t="s">
        <v>28379</v>
      </c>
      <c r="L13508" t="s">
        <v>19723</v>
      </c>
      <c r="M13508" t="s">
        <v>12735</v>
      </c>
      <c r="N13508">
        <v>33716</v>
      </c>
      <c r="Q13508" t="s">
        <v>12415</v>
      </c>
      <c r="R13508" t="s">
        <v>12416</v>
      </c>
      <c r="S13508" t="s">
        <v>28380</v>
      </c>
      <c r="T13508">
        <v>310716</v>
      </c>
      <c r="U13508" t="s">
        <v>12418</v>
      </c>
      <c r="W13508">
        <v>11</v>
      </c>
      <c r="X13508">
        <v>1</v>
      </c>
      <c r="Y13508" t="s">
        <v>12419</v>
      </c>
      <c r="Z13508" t="s">
        <v>12420</v>
      </c>
      <c r="AA13508" t="s">
        <v>12429</v>
      </c>
      <c r="AB13508" t="s">
        <v>12422</v>
      </c>
      <c r="AC13508">
        <v>2</v>
      </c>
      <c r="AD13508" s="123">
        <v>39141</v>
      </c>
      <c r="AE13508" t="s">
        <v>12431</v>
      </c>
      <c r="AG13508">
        <v>40004570</v>
      </c>
      <c r="AL13508" t="s">
        <v>12422</v>
      </c>
      <c r="AN13508">
        <v>1010315001</v>
      </c>
      <c r="AO13508">
        <v>16</v>
      </c>
      <c r="AP13508" t="s">
        <v>12424</v>
      </c>
      <c r="AQ13508" t="s">
        <v>11408</v>
      </c>
      <c r="AR13508">
        <v>4100</v>
      </c>
      <c r="AT13508">
        <v>0</v>
      </c>
      <c r="AV13508" t="s">
        <v>28381</v>
      </c>
      <c r="AW13508">
        <v>116100</v>
      </c>
    </row>
    <row r="13509" spans="1:49" x14ac:dyDescent="0.25">
      <c r="A13509">
        <v>4100</v>
      </c>
      <c r="B13509">
        <v>30020</v>
      </c>
      <c r="C13509">
        <v>4012</v>
      </c>
      <c r="D13509">
        <v>410</v>
      </c>
      <c r="E13509" s="124" t="s">
        <v>27809</v>
      </c>
      <c r="F13509" t="str">
        <f t="shared" si="296"/>
        <v>Wes WebsterVANDERLANDE INDUSTRIES - CANADA INC</v>
      </c>
      <c r="G13509" s="150" t="str">
        <f t="shared" si="295"/>
        <v>Wes Webster</v>
      </c>
      <c r="H13509" s="149" t="s">
        <v>10596</v>
      </c>
      <c r="I13509">
        <v>40009010</v>
      </c>
      <c r="K13509" t="s">
        <v>28382</v>
      </c>
      <c r="L13509" t="s">
        <v>14785</v>
      </c>
      <c r="M13509" t="s">
        <v>17763</v>
      </c>
      <c r="N13509" t="s">
        <v>28383</v>
      </c>
      <c r="Q13509" t="s">
        <v>13237</v>
      </c>
      <c r="R13509" t="s">
        <v>12416</v>
      </c>
      <c r="U13509" t="s">
        <v>12418</v>
      </c>
      <c r="W13509">
        <v>11</v>
      </c>
      <c r="X13509">
        <v>0</v>
      </c>
      <c r="Y13509" t="s">
        <v>12765</v>
      </c>
      <c r="Z13509" t="s">
        <v>12420</v>
      </c>
      <c r="AA13509" t="s">
        <v>12485</v>
      </c>
      <c r="AB13509" t="s">
        <v>12757</v>
      </c>
      <c r="AC13509">
        <v>2</v>
      </c>
      <c r="AD13509" s="123">
        <v>44207</v>
      </c>
      <c r="AE13509" t="s">
        <v>12528</v>
      </c>
      <c r="AG13509">
        <v>40009010</v>
      </c>
      <c r="AL13509" t="s">
        <v>12757</v>
      </c>
      <c r="AN13509">
        <v>7000328711</v>
      </c>
      <c r="AO13509">
        <v>16</v>
      </c>
      <c r="AP13509" t="s">
        <v>12424</v>
      </c>
      <c r="AQ13509" t="s">
        <v>11408</v>
      </c>
      <c r="AR13509">
        <v>4100</v>
      </c>
      <c r="AT13509">
        <v>0</v>
      </c>
      <c r="AV13509" t="s">
        <v>19800</v>
      </c>
      <c r="AW13509">
        <v>116100</v>
      </c>
    </row>
    <row r="13510" spans="1:49" x14ac:dyDescent="0.25">
      <c r="A13510">
        <v>4100</v>
      </c>
      <c r="B13510">
        <v>30020</v>
      </c>
      <c r="C13510">
        <v>4012</v>
      </c>
      <c r="D13510">
        <v>410</v>
      </c>
      <c r="E13510" s="124" t="s">
        <v>27809</v>
      </c>
      <c r="F13510" t="str">
        <f t="shared" si="296"/>
        <v>Wes WebsterVANDERLANDE INDUSTRIES S. de R.L. d</v>
      </c>
      <c r="G13510" s="150" t="str">
        <f t="shared" si="295"/>
        <v>Wes Webster</v>
      </c>
      <c r="H13510" s="149" t="s">
        <v>10601</v>
      </c>
      <c r="I13510">
        <v>40008996</v>
      </c>
      <c r="J13510" t="s">
        <v>28384</v>
      </c>
      <c r="K13510" t="s">
        <v>28385</v>
      </c>
      <c r="L13510" t="s">
        <v>28386</v>
      </c>
      <c r="M13510" t="s">
        <v>28387</v>
      </c>
      <c r="N13510">
        <v>44630</v>
      </c>
      <c r="Q13510" t="s">
        <v>14034</v>
      </c>
      <c r="R13510" t="s">
        <v>12416</v>
      </c>
      <c r="U13510" t="s">
        <v>12418</v>
      </c>
      <c r="V13510">
        <v>91</v>
      </c>
      <c r="W13510">
        <v>11</v>
      </c>
      <c r="X13510">
        <v>2</v>
      </c>
      <c r="Y13510" t="s">
        <v>12419</v>
      </c>
      <c r="Z13510" t="s">
        <v>12420</v>
      </c>
      <c r="AA13510" t="s">
        <v>12485</v>
      </c>
      <c r="AB13510" t="s">
        <v>12757</v>
      </c>
      <c r="AC13510">
        <v>2</v>
      </c>
      <c r="AD13510" s="123">
        <v>44186</v>
      </c>
      <c r="AE13510" t="s">
        <v>12528</v>
      </c>
      <c r="AG13510">
        <v>40008996</v>
      </c>
      <c r="AL13510" t="s">
        <v>12757</v>
      </c>
      <c r="AP13510" t="s">
        <v>12424</v>
      </c>
      <c r="AQ13510" t="s">
        <v>11408</v>
      </c>
      <c r="AR13510">
        <v>4100</v>
      </c>
      <c r="AT13510">
        <v>0</v>
      </c>
      <c r="AV13510" t="s">
        <v>19800</v>
      </c>
      <c r="AW13510">
        <v>116100</v>
      </c>
    </row>
    <row r="13511" spans="1:49" x14ac:dyDescent="0.25">
      <c r="A13511">
        <v>4100</v>
      </c>
      <c r="B13511">
        <v>30020</v>
      </c>
      <c r="C13511">
        <v>4012</v>
      </c>
      <c r="D13511">
        <v>410</v>
      </c>
      <c r="E13511" s="124" t="s">
        <v>27809</v>
      </c>
      <c r="F13511" t="str">
        <f t="shared" si="296"/>
        <v>Wes WebsterVANDERLANDE INDUSTRIES, INC</v>
      </c>
      <c r="G13511" s="150" t="str">
        <f t="shared" si="295"/>
        <v>Wes Webster</v>
      </c>
      <c r="H13511" s="149" t="s">
        <v>10602</v>
      </c>
      <c r="I13511">
        <v>40001439</v>
      </c>
      <c r="J13511" t="s">
        <v>28388</v>
      </c>
      <c r="K13511" t="s">
        <v>28389</v>
      </c>
      <c r="L13511" t="s">
        <v>14093</v>
      </c>
      <c r="M13511" t="s">
        <v>12692</v>
      </c>
      <c r="N13511" t="s">
        <v>27848</v>
      </c>
      <c r="Q13511" t="s">
        <v>12415</v>
      </c>
      <c r="R13511" t="s">
        <v>12416</v>
      </c>
      <c r="S13511" t="s">
        <v>14097</v>
      </c>
      <c r="U13511" t="s">
        <v>12418</v>
      </c>
      <c r="V13511">
        <v>91</v>
      </c>
      <c r="W13511">
        <v>11</v>
      </c>
      <c r="X13511">
        <v>0</v>
      </c>
      <c r="Y13511" t="s">
        <v>12419</v>
      </c>
      <c r="Z13511" t="s">
        <v>12420</v>
      </c>
      <c r="AA13511" t="s">
        <v>12421</v>
      </c>
      <c r="AB13511" t="s">
        <v>12757</v>
      </c>
      <c r="AC13511">
        <v>2</v>
      </c>
      <c r="AD13511" s="123">
        <v>39111</v>
      </c>
      <c r="AE13511" t="s">
        <v>12423</v>
      </c>
      <c r="AG13511">
        <v>40001439</v>
      </c>
      <c r="AL13511" t="s">
        <v>12757</v>
      </c>
      <c r="AN13511">
        <v>1106707901</v>
      </c>
      <c r="AO13511">
        <v>16</v>
      </c>
      <c r="AP13511" t="s">
        <v>12424</v>
      </c>
      <c r="AQ13511" t="s">
        <v>11408</v>
      </c>
      <c r="AR13511">
        <v>4100</v>
      </c>
      <c r="AT13511">
        <v>2005</v>
      </c>
      <c r="AV13511" t="s">
        <v>19800</v>
      </c>
      <c r="AW13511">
        <v>116100</v>
      </c>
    </row>
    <row r="13512" spans="1:49" x14ac:dyDescent="0.25">
      <c r="A13512">
        <v>4100</v>
      </c>
      <c r="B13512">
        <v>30020</v>
      </c>
      <c r="C13512">
        <v>4012</v>
      </c>
      <c r="D13512">
        <v>410</v>
      </c>
      <c r="E13512" s="124" t="s">
        <v>27809</v>
      </c>
      <c r="F13512" t="str">
        <f t="shared" si="296"/>
        <v>Wes WebsterVANDERLANDE MFG USA INC</v>
      </c>
      <c r="G13512" s="150" t="str">
        <f t="shared" si="295"/>
        <v>Wes Webster</v>
      </c>
      <c r="H13512" s="149" t="s">
        <v>10603</v>
      </c>
      <c r="I13512">
        <v>40006564</v>
      </c>
      <c r="K13512" t="s">
        <v>28390</v>
      </c>
      <c r="L13512" t="s">
        <v>26316</v>
      </c>
      <c r="M13512" t="s">
        <v>12692</v>
      </c>
      <c r="N13512">
        <v>30701</v>
      </c>
      <c r="Q13512" t="s">
        <v>12415</v>
      </c>
      <c r="R13512" t="s">
        <v>12416</v>
      </c>
      <c r="S13512" t="s">
        <v>28391</v>
      </c>
      <c r="U13512" t="s">
        <v>12418</v>
      </c>
      <c r="V13512">
        <v>91</v>
      </c>
      <c r="W13512">
        <v>11</v>
      </c>
      <c r="X13512">
        <v>0</v>
      </c>
      <c r="Y13512" t="s">
        <v>12472</v>
      </c>
      <c r="Z13512" t="s">
        <v>12420</v>
      </c>
      <c r="AA13512" t="s">
        <v>12429</v>
      </c>
      <c r="AB13512" t="s">
        <v>12757</v>
      </c>
      <c r="AC13512">
        <v>2</v>
      </c>
      <c r="AD13512" s="123">
        <v>40683</v>
      </c>
      <c r="AE13512" t="s">
        <v>12431</v>
      </c>
      <c r="AG13512">
        <v>40006564</v>
      </c>
      <c r="AL13512" t="s">
        <v>12757</v>
      </c>
      <c r="AN13512">
        <v>1112901901</v>
      </c>
      <c r="AO13512">
        <v>16</v>
      </c>
      <c r="AP13512" t="s">
        <v>12424</v>
      </c>
      <c r="AQ13512" t="s">
        <v>11408</v>
      </c>
      <c r="AR13512">
        <v>4100</v>
      </c>
      <c r="AT13512">
        <v>0</v>
      </c>
      <c r="AV13512" t="s">
        <v>19800</v>
      </c>
      <c r="AW13512">
        <v>116100</v>
      </c>
    </row>
    <row r="13513" spans="1:49" x14ac:dyDescent="0.25">
      <c r="A13513">
        <v>4100</v>
      </c>
      <c r="B13513">
        <v>30020</v>
      </c>
      <c r="C13513">
        <v>4012</v>
      </c>
      <c r="D13513">
        <v>410</v>
      </c>
      <c r="E13513" s="124" t="s">
        <v>27809</v>
      </c>
      <c r="F13513" t="str">
        <f t="shared" si="296"/>
        <v>Wes WebsterWAVETECH SECURITY</v>
      </c>
      <c r="G13513" s="150" t="str">
        <f t="shared" si="295"/>
        <v>Wes Webster</v>
      </c>
      <c r="H13513" s="149" t="s">
        <v>10820</v>
      </c>
      <c r="I13513">
        <v>40007083</v>
      </c>
      <c r="K13513" t="s">
        <v>28392</v>
      </c>
      <c r="L13513" t="s">
        <v>28393</v>
      </c>
      <c r="M13513" t="s">
        <v>12735</v>
      </c>
      <c r="N13513">
        <v>33331</v>
      </c>
      <c r="Q13513" t="s">
        <v>12415</v>
      </c>
      <c r="R13513" t="s">
        <v>12416</v>
      </c>
      <c r="S13513" t="s">
        <v>28394</v>
      </c>
      <c r="U13513" t="s">
        <v>12418</v>
      </c>
      <c r="W13513">
        <v>11</v>
      </c>
      <c r="X13513">
        <v>2</v>
      </c>
      <c r="Y13513" t="s">
        <v>12419</v>
      </c>
      <c r="Z13513" t="s">
        <v>12420</v>
      </c>
      <c r="AA13513" t="s">
        <v>12429</v>
      </c>
      <c r="AB13513" t="s">
        <v>12430</v>
      </c>
      <c r="AC13513">
        <v>2</v>
      </c>
      <c r="AD13513" s="123">
        <v>41408</v>
      </c>
      <c r="AE13513" t="s">
        <v>12431</v>
      </c>
      <c r="AG13513">
        <v>40007083</v>
      </c>
      <c r="AL13513" t="s">
        <v>12430</v>
      </c>
      <c r="AN13513">
        <v>1001123001</v>
      </c>
      <c r="AO13513">
        <v>16</v>
      </c>
      <c r="AP13513" t="s">
        <v>12424</v>
      </c>
      <c r="AQ13513" t="s">
        <v>11408</v>
      </c>
      <c r="AR13513">
        <v>4100</v>
      </c>
      <c r="AT13513">
        <v>0</v>
      </c>
      <c r="AV13513" t="s">
        <v>28395</v>
      </c>
      <c r="AW13513">
        <v>116100</v>
      </c>
    </row>
    <row r="13514" spans="1:49" x14ac:dyDescent="0.25">
      <c r="A13514">
        <v>4100</v>
      </c>
      <c r="B13514">
        <v>30020</v>
      </c>
      <c r="C13514">
        <v>4012</v>
      </c>
      <c r="D13514">
        <v>410</v>
      </c>
      <c r="E13514" s="124" t="s">
        <v>27809</v>
      </c>
      <c r="F13514" t="str">
        <f t="shared" si="296"/>
        <v>Wes WebsterWESTROCK - JACKSONVILLE</v>
      </c>
      <c r="G13514" s="150" t="str">
        <f t="shared" si="295"/>
        <v>Wes Webster</v>
      </c>
      <c r="H13514" s="149" t="s">
        <v>10918</v>
      </c>
      <c r="I13514">
        <v>40006837</v>
      </c>
      <c r="L13514" t="s">
        <v>15612</v>
      </c>
      <c r="M13514" t="s">
        <v>12692</v>
      </c>
      <c r="O13514">
        <v>100084</v>
      </c>
      <c r="P13514">
        <v>30096</v>
      </c>
      <c r="Q13514" t="s">
        <v>12415</v>
      </c>
      <c r="R13514" t="s">
        <v>12416</v>
      </c>
      <c r="S13514" t="s">
        <v>27800</v>
      </c>
      <c r="U13514" t="s">
        <v>12418</v>
      </c>
      <c r="V13514">
        <v>243</v>
      </c>
      <c r="W13514">
        <v>11</v>
      </c>
      <c r="X13514">
        <v>1</v>
      </c>
      <c r="Y13514" t="s">
        <v>12419</v>
      </c>
      <c r="Z13514" t="s">
        <v>12420</v>
      </c>
      <c r="AA13514" t="s">
        <v>12429</v>
      </c>
      <c r="AB13514" t="s">
        <v>12473</v>
      </c>
      <c r="AC13514">
        <v>2</v>
      </c>
      <c r="AD13514" s="123">
        <v>41078</v>
      </c>
      <c r="AE13514" t="s">
        <v>12431</v>
      </c>
      <c r="AG13514">
        <v>40006837</v>
      </c>
      <c r="AL13514" t="s">
        <v>12473</v>
      </c>
      <c r="AN13514">
        <v>1113515001</v>
      </c>
      <c r="AO13514">
        <v>16</v>
      </c>
      <c r="AP13514" t="s">
        <v>12424</v>
      </c>
      <c r="AQ13514" t="s">
        <v>11408</v>
      </c>
      <c r="AR13514">
        <v>4100</v>
      </c>
      <c r="AT13514">
        <v>0</v>
      </c>
      <c r="AV13514" t="s">
        <v>10915</v>
      </c>
      <c r="AW13514">
        <v>116100</v>
      </c>
    </row>
    <row r="13515" spans="1:49" x14ac:dyDescent="0.25">
      <c r="A13515">
        <v>4100</v>
      </c>
      <c r="B13515">
        <v>30020</v>
      </c>
      <c r="C13515">
        <v>4012</v>
      </c>
      <c r="D13515">
        <v>414</v>
      </c>
      <c r="E13515" s="124" t="s">
        <v>27809</v>
      </c>
      <c r="F13515" t="str">
        <f t="shared" si="296"/>
        <v>Wes WebsterWIOSS-ATLANTA, GA</v>
      </c>
      <c r="G13515" s="150" t="str">
        <f t="shared" si="295"/>
        <v>Wes Webster</v>
      </c>
      <c r="H13515" s="149" t="s">
        <v>10980</v>
      </c>
      <c r="I13515">
        <v>40008734</v>
      </c>
      <c r="K13515" t="s">
        <v>28396</v>
      </c>
      <c r="L13515" t="s">
        <v>28397</v>
      </c>
      <c r="M13515" t="s">
        <v>12692</v>
      </c>
      <c r="N13515">
        <v>30309</v>
      </c>
      <c r="Q13515" t="s">
        <v>12415</v>
      </c>
      <c r="R13515" t="s">
        <v>12416</v>
      </c>
      <c r="S13515" t="s">
        <v>28398</v>
      </c>
      <c r="U13515" t="s">
        <v>12418</v>
      </c>
      <c r="W13515">
        <v>11</v>
      </c>
      <c r="X13515">
        <v>1</v>
      </c>
      <c r="Y13515" t="s">
        <v>12419</v>
      </c>
      <c r="Z13515" t="s">
        <v>12420</v>
      </c>
      <c r="AA13515" t="s">
        <v>12429</v>
      </c>
      <c r="AB13515" t="s">
        <v>12422</v>
      </c>
      <c r="AC13515">
        <v>2</v>
      </c>
      <c r="AD13515" s="123">
        <v>43781</v>
      </c>
      <c r="AE13515" t="s">
        <v>12486</v>
      </c>
      <c r="AG13515">
        <v>40008734</v>
      </c>
      <c r="AL13515" t="s">
        <v>12422</v>
      </c>
      <c r="AN13515">
        <v>1112100801</v>
      </c>
      <c r="AO13515">
        <v>16</v>
      </c>
      <c r="AP13515" t="s">
        <v>12424</v>
      </c>
      <c r="AQ13515" t="s">
        <v>11408</v>
      </c>
      <c r="AR13515">
        <v>4100</v>
      </c>
      <c r="AT13515">
        <v>0</v>
      </c>
      <c r="AV13515" t="s">
        <v>28399</v>
      </c>
      <c r="AW13515">
        <v>116100</v>
      </c>
    </row>
    <row r="13516" spans="1:49" x14ac:dyDescent="0.25">
      <c r="A13516">
        <v>4100</v>
      </c>
      <c r="B13516">
        <v>30020</v>
      </c>
      <c r="C13516">
        <v>4012</v>
      </c>
      <c r="D13516">
        <v>410</v>
      </c>
      <c r="E13516" s="124" t="s">
        <v>27809</v>
      </c>
      <c r="F13516" t="str">
        <f t="shared" si="296"/>
        <v>Wes WebsterWOODS FABRICATION, LLC</v>
      </c>
      <c r="G13516" s="150" t="str">
        <f t="shared" si="295"/>
        <v>Wes Webster</v>
      </c>
      <c r="H13516" s="149" t="s">
        <v>11010</v>
      </c>
      <c r="I13516">
        <v>40000246</v>
      </c>
      <c r="K13516" t="s">
        <v>28400</v>
      </c>
      <c r="L13516" t="s">
        <v>28401</v>
      </c>
      <c r="M13516" t="s">
        <v>12692</v>
      </c>
      <c r="N13516">
        <v>30178</v>
      </c>
      <c r="O13516">
        <v>167</v>
      </c>
      <c r="P13516" t="s">
        <v>28402</v>
      </c>
      <c r="Q13516" t="s">
        <v>12415</v>
      </c>
      <c r="R13516" t="s">
        <v>12416</v>
      </c>
      <c r="S13516" t="s">
        <v>28403</v>
      </c>
      <c r="U13516" t="s">
        <v>12418</v>
      </c>
      <c r="W13516">
        <v>11</v>
      </c>
      <c r="X13516">
        <v>0</v>
      </c>
      <c r="Y13516" t="s">
        <v>12419</v>
      </c>
      <c r="Z13516" t="s">
        <v>12420</v>
      </c>
      <c r="AA13516" t="s">
        <v>12421</v>
      </c>
      <c r="AB13516" t="s">
        <v>12422</v>
      </c>
      <c r="AC13516">
        <v>2</v>
      </c>
      <c r="AD13516" s="123">
        <v>39111</v>
      </c>
      <c r="AE13516" t="s">
        <v>12423</v>
      </c>
      <c r="AG13516">
        <v>40000246</v>
      </c>
      <c r="AL13516" t="s">
        <v>12422</v>
      </c>
      <c r="AN13516">
        <v>1123318431</v>
      </c>
      <c r="AO13516">
        <v>16</v>
      </c>
      <c r="AP13516" t="s">
        <v>12424</v>
      </c>
      <c r="AQ13516" t="s">
        <v>11408</v>
      </c>
      <c r="AR13516">
        <v>4100</v>
      </c>
      <c r="AT13516">
        <v>2005</v>
      </c>
      <c r="AV13516" t="s">
        <v>28404</v>
      </c>
      <c r="AW13516">
        <v>116100</v>
      </c>
    </row>
    <row r="13517" spans="1:49" x14ac:dyDescent="0.25">
      <c r="A13517">
        <v>4100</v>
      </c>
      <c r="B13517">
        <v>30020</v>
      </c>
      <c r="C13517">
        <v>4009</v>
      </c>
      <c r="D13517">
        <v>410</v>
      </c>
      <c r="E13517" s="124" t="s">
        <v>28405</v>
      </c>
      <c r="F13517" t="str">
        <f t="shared" si="296"/>
        <v>Wesley YountsAGRU AMERICA</v>
      </c>
      <c r="G13517" s="150" t="str">
        <f t="shared" si="295"/>
        <v>Wesley Younts</v>
      </c>
      <c r="H13517" s="149" t="s">
        <v>524</v>
      </c>
      <c r="I13517">
        <v>40007825</v>
      </c>
      <c r="K13517" t="s">
        <v>28406</v>
      </c>
      <c r="L13517" t="s">
        <v>22643</v>
      </c>
      <c r="M13517" t="s">
        <v>47</v>
      </c>
      <c r="N13517">
        <v>29440</v>
      </c>
      <c r="Q13517" t="s">
        <v>12415</v>
      </c>
      <c r="R13517" t="s">
        <v>12416</v>
      </c>
      <c r="S13517" t="s">
        <v>28407</v>
      </c>
      <c r="U13517" t="s">
        <v>12418</v>
      </c>
      <c r="W13517">
        <v>11</v>
      </c>
      <c r="X13517">
        <v>1</v>
      </c>
      <c r="Y13517" t="s">
        <v>12419</v>
      </c>
      <c r="Z13517" t="s">
        <v>12420</v>
      </c>
      <c r="AA13517" t="s">
        <v>12429</v>
      </c>
      <c r="AB13517" t="s">
        <v>12422</v>
      </c>
      <c r="AC13517">
        <v>2</v>
      </c>
      <c r="AD13517" s="123">
        <v>42472</v>
      </c>
      <c r="AE13517" t="s">
        <v>12431</v>
      </c>
      <c r="AG13517">
        <v>40007825</v>
      </c>
      <c r="AL13517" t="s">
        <v>12422</v>
      </c>
      <c r="AN13517">
        <v>4104303501</v>
      </c>
      <c r="AO13517">
        <v>16</v>
      </c>
      <c r="AP13517" t="s">
        <v>12424</v>
      </c>
      <c r="AQ13517" t="s">
        <v>11408</v>
      </c>
      <c r="AR13517">
        <v>4100</v>
      </c>
      <c r="AT13517">
        <v>0</v>
      </c>
      <c r="AV13517" t="s">
        <v>28408</v>
      </c>
      <c r="AW13517">
        <v>116100</v>
      </c>
    </row>
    <row r="13518" spans="1:49" x14ac:dyDescent="0.25">
      <c r="A13518">
        <v>4100</v>
      </c>
      <c r="B13518">
        <v>30020</v>
      </c>
      <c r="C13518">
        <v>4009</v>
      </c>
      <c r="D13518">
        <v>410</v>
      </c>
      <c r="E13518" s="124" t="s">
        <v>28405</v>
      </c>
      <c r="F13518" t="str">
        <f t="shared" si="296"/>
        <v>Wesley YountsAGY AIKEN LLC</v>
      </c>
      <c r="G13518" s="150" t="str">
        <f t="shared" si="295"/>
        <v>Wesley Younts</v>
      </c>
      <c r="H13518" s="149" t="s">
        <v>526</v>
      </c>
      <c r="I13518">
        <v>40003162</v>
      </c>
      <c r="J13518" t="s">
        <v>14036</v>
      </c>
      <c r="K13518" t="s">
        <v>28409</v>
      </c>
      <c r="L13518" t="s">
        <v>28410</v>
      </c>
      <c r="M13518" t="s">
        <v>47</v>
      </c>
      <c r="N13518" t="s">
        <v>28411</v>
      </c>
      <c r="Q13518" t="s">
        <v>12415</v>
      </c>
      <c r="R13518" t="s">
        <v>12416</v>
      </c>
      <c r="S13518">
        <v>8036431501</v>
      </c>
      <c r="U13518" t="s">
        <v>12418</v>
      </c>
      <c r="W13518">
        <v>11</v>
      </c>
      <c r="X13518">
        <v>1</v>
      </c>
      <c r="Y13518" t="s">
        <v>12419</v>
      </c>
      <c r="Z13518" t="s">
        <v>12420</v>
      </c>
      <c r="AA13518" t="s">
        <v>12421</v>
      </c>
      <c r="AB13518" t="s">
        <v>12422</v>
      </c>
      <c r="AC13518">
        <v>2</v>
      </c>
      <c r="AD13518" s="123">
        <v>39111</v>
      </c>
      <c r="AE13518" t="s">
        <v>12423</v>
      </c>
      <c r="AG13518">
        <v>40003162</v>
      </c>
      <c r="AL13518" t="s">
        <v>12422</v>
      </c>
      <c r="AN13518">
        <v>4100300201</v>
      </c>
      <c r="AO13518">
        <v>16</v>
      </c>
      <c r="AP13518" t="s">
        <v>12424</v>
      </c>
      <c r="AQ13518" t="s">
        <v>11408</v>
      </c>
      <c r="AR13518">
        <v>4100</v>
      </c>
      <c r="AS13518" t="s">
        <v>12491</v>
      </c>
      <c r="AT13518">
        <v>2005</v>
      </c>
      <c r="AV13518" t="s">
        <v>28412</v>
      </c>
      <c r="AW13518">
        <v>116100</v>
      </c>
    </row>
    <row r="13519" spans="1:49" x14ac:dyDescent="0.25">
      <c r="A13519">
        <v>4100</v>
      </c>
      <c r="B13519">
        <v>30020</v>
      </c>
      <c r="C13519">
        <v>4009</v>
      </c>
      <c r="D13519">
        <v>410</v>
      </c>
      <c r="E13519" s="124" t="s">
        <v>28405</v>
      </c>
      <c r="F13519" t="str">
        <f t="shared" si="296"/>
        <v>Wesley YountsAIP, INC</v>
      </c>
      <c r="G13519" s="150" t="str">
        <f t="shared" si="295"/>
        <v>Wesley Younts</v>
      </c>
      <c r="H13519" s="149" t="s">
        <v>533</v>
      </c>
      <c r="I13519">
        <v>40003232</v>
      </c>
      <c r="J13519" t="s">
        <v>12492</v>
      </c>
      <c r="K13519" t="s">
        <v>28413</v>
      </c>
      <c r="L13519" t="s">
        <v>17080</v>
      </c>
      <c r="M13519" t="s">
        <v>14047</v>
      </c>
      <c r="N13519">
        <v>40511</v>
      </c>
      <c r="Q13519" t="s">
        <v>12415</v>
      </c>
      <c r="R13519" t="s">
        <v>12416</v>
      </c>
      <c r="S13519" t="s">
        <v>28414</v>
      </c>
      <c r="U13519" t="s">
        <v>12418</v>
      </c>
      <c r="W13519">
        <v>11</v>
      </c>
      <c r="X13519">
        <v>1</v>
      </c>
      <c r="Y13519" t="s">
        <v>12419</v>
      </c>
      <c r="Z13519" t="s">
        <v>12420</v>
      </c>
      <c r="AA13519" t="s">
        <v>12421</v>
      </c>
      <c r="AB13519" t="s">
        <v>12422</v>
      </c>
      <c r="AC13519">
        <v>2</v>
      </c>
      <c r="AD13519" s="123">
        <v>39111</v>
      </c>
      <c r="AE13519" t="s">
        <v>12423</v>
      </c>
      <c r="AG13519">
        <v>40003232</v>
      </c>
      <c r="AL13519" t="s">
        <v>12422</v>
      </c>
      <c r="AN13519">
        <v>1806704701</v>
      </c>
      <c r="AO13519">
        <v>16</v>
      </c>
      <c r="AP13519" t="s">
        <v>12424</v>
      </c>
      <c r="AQ13519" t="s">
        <v>11408</v>
      </c>
      <c r="AR13519">
        <v>4100</v>
      </c>
      <c r="AT13519">
        <v>2005</v>
      </c>
      <c r="AV13519" t="s">
        <v>533</v>
      </c>
      <c r="AW13519">
        <v>116100</v>
      </c>
    </row>
    <row r="13520" spans="1:49" x14ac:dyDescent="0.25">
      <c r="A13520">
        <v>4100</v>
      </c>
      <c r="B13520">
        <v>30020</v>
      </c>
      <c r="C13520">
        <v>4009</v>
      </c>
      <c r="D13520">
        <v>410</v>
      </c>
      <c r="E13520" s="124" t="s">
        <v>28405</v>
      </c>
      <c r="F13520" t="str">
        <f t="shared" si="296"/>
        <v>Wesley YountsALBANY INTERNATIONAL - ST. STEPHEN</v>
      </c>
      <c r="G13520" s="150" t="str">
        <f t="shared" si="295"/>
        <v>Wesley Younts</v>
      </c>
      <c r="H13520" s="149" t="s">
        <v>563</v>
      </c>
      <c r="I13520">
        <v>40000464</v>
      </c>
      <c r="J13520" t="s">
        <v>12492</v>
      </c>
      <c r="K13520" t="s">
        <v>28415</v>
      </c>
      <c r="L13520" t="s">
        <v>20935</v>
      </c>
      <c r="M13520" t="s">
        <v>12445</v>
      </c>
      <c r="N13520" t="s">
        <v>28416</v>
      </c>
      <c r="Q13520" t="s">
        <v>12415</v>
      </c>
      <c r="R13520" t="s">
        <v>12416</v>
      </c>
      <c r="S13520" t="s">
        <v>28417</v>
      </c>
      <c r="U13520" t="s">
        <v>12418</v>
      </c>
      <c r="W13520">
        <v>11</v>
      </c>
      <c r="X13520">
        <v>1</v>
      </c>
      <c r="Y13520" t="s">
        <v>12419</v>
      </c>
      <c r="Z13520" t="s">
        <v>12420</v>
      </c>
      <c r="AA13520" t="s">
        <v>12421</v>
      </c>
      <c r="AB13520" t="s">
        <v>12422</v>
      </c>
      <c r="AC13520">
        <v>2</v>
      </c>
      <c r="AD13520" s="123">
        <v>39111</v>
      </c>
      <c r="AE13520" t="s">
        <v>12423</v>
      </c>
      <c r="AG13520">
        <v>40000464</v>
      </c>
      <c r="AL13520" t="s">
        <v>12422</v>
      </c>
      <c r="AN13520">
        <v>3300100201</v>
      </c>
      <c r="AO13520">
        <v>16</v>
      </c>
      <c r="AP13520" t="s">
        <v>12424</v>
      </c>
      <c r="AQ13520" t="s">
        <v>11408</v>
      </c>
      <c r="AR13520">
        <v>4100</v>
      </c>
      <c r="AT13520">
        <v>0</v>
      </c>
      <c r="AV13520" t="s">
        <v>28418</v>
      </c>
      <c r="AW13520">
        <v>116100</v>
      </c>
    </row>
    <row r="13521" spans="1:49" x14ac:dyDescent="0.25">
      <c r="A13521">
        <v>4100</v>
      </c>
      <c r="B13521">
        <v>30020</v>
      </c>
      <c r="C13521">
        <v>4009</v>
      </c>
      <c r="D13521">
        <v>410</v>
      </c>
      <c r="E13521" s="124" t="s">
        <v>28405</v>
      </c>
      <c r="F13521" t="str">
        <f t="shared" si="296"/>
        <v>Wesley YountsALMA PAK INTERNATIONAL LLC</v>
      </c>
      <c r="G13521" s="150" t="str">
        <f t="shared" si="295"/>
        <v>Wesley Younts</v>
      </c>
      <c r="H13521" s="149" t="s">
        <v>640</v>
      </c>
      <c r="I13521">
        <v>40007628</v>
      </c>
      <c r="K13521" t="s">
        <v>28419</v>
      </c>
      <c r="L13521" t="s">
        <v>28420</v>
      </c>
      <c r="M13521" t="s">
        <v>12692</v>
      </c>
      <c r="N13521">
        <v>31510</v>
      </c>
      <c r="Q13521" t="s">
        <v>12415</v>
      </c>
      <c r="R13521" t="s">
        <v>12416</v>
      </c>
      <c r="S13521" t="s">
        <v>28421</v>
      </c>
      <c r="U13521" t="s">
        <v>12418</v>
      </c>
      <c r="W13521">
        <v>11</v>
      </c>
      <c r="X13521">
        <v>1</v>
      </c>
      <c r="Y13521" t="s">
        <v>12419</v>
      </c>
      <c r="Z13521" t="s">
        <v>12420</v>
      </c>
      <c r="AA13521" t="s">
        <v>12429</v>
      </c>
      <c r="AB13521" t="s">
        <v>12422</v>
      </c>
      <c r="AC13521">
        <v>2</v>
      </c>
      <c r="AD13521" s="123">
        <v>42198</v>
      </c>
      <c r="AE13521" t="s">
        <v>12431</v>
      </c>
      <c r="AG13521">
        <v>40007628</v>
      </c>
      <c r="AL13521" t="s">
        <v>12422</v>
      </c>
      <c r="AN13521">
        <v>1100500301</v>
      </c>
      <c r="AO13521">
        <v>16</v>
      </c>
      <c r="AP13521" t="s">
        <v>12424</v>
      </c>
      <c r="AQ13521" t="s">
        <v>11408</v>
      </c>
      <c r="AR13521">
        <v>4100</v>
      </c>
      <c r="AT13521">
        <v>0</v>
      </c>
      <c r="AV13521" t="s">
        <v>28422</v>
      </c>
      <c r="AW13521">
        <v>116100</v>
      </c>
    </row>
    <row r="13522" spans="1:49" x14ac:dyDescent="0.25">
      <c r="A13522">
        <v>4100</v>
      </c>
      <c r="B13522">
        <v>30020</v>
      </c>
      <c r="C13522">
        <v>4009</v>
      </c>
      <c r="D13522">
        <v>410</v>
      </c>
      <c r="E13522" s="124" t="s">
        <v>28405</v>
      </c>
      <c r="F13522" t="str">
        <f t="shared" si="296"/>
        <v>Wesley YountsAMERICAN AXLE AND MANUFACTURING</v>
      </c>
      <c r="G13522" s="150" t="str">
        <f t="shared" si="295"/>
        <v>Wesley Younts</v>
      </c>
      <c r="H13522" s="149" t="s">
        <v>818</v>
      </c>
      <c r="I13522">
        <v>40008368</v>
      </c>
      <c r="K13522" t="s">
        <v>28423</v>
      </c>
      <c r="L13522" t="s">
        <v>26921</v>
      </c>
      <c r="M13522" t="s">
        <v>47</v>
      </c>
      <c r="N13522">
        <v>29405</v>
      </c>
      <c r="Q13522" t="s">
        <v>12415</v>
      </c>
      <c r="R13522" t="s">
        <v>12416</v>
      </c>
      <c r="S13522" t="s">
        <v>28424</v>
      </c>
      <c r="U13522" t="s">
        <v>12418</v>
      </c>
      <c r="W13522">
        <v>11</v>
      </c>
      <c r="X13522">
        <v>1</v>
      </c>
      <c r="Y13522" t="s">
        <v>12419</v>
      </c>
      <c r="Z13522" t="s">
        <v>12420</v>
      </c>
      <c r="AA13522" t="s">
        <v>12429</v>
      </c>
      <c r="AB13522" t="s">
        <v>12422</v>
      </c>
      <c r="AC13522">
        <v>2</v>
      </c>
      <c r="AD13522" s="123">
        <v>43217</v>
      </c>
      <c r="AE13522" t="s">
        <v>12431</v>
      </c>
      <c r="AG13522">
        <v>40008368</v>
      </c>
      <c r="AL13522" t="s">
        <v>12422</v>
      </c>
      <c r="AN13522">
        <v>4101908601</v>
      </c>
      <c r="AO13522">
        <v>16</v>
      </c>
      <c r="AP13522" t="s">
        <v>12424</v>
      </c>
      <c r="AQ13522" t="s">
        <v>11408</v>
      </c>
      <c r="AR13522">
        <v>4100</v>
      </c>
      <c r="AT13522">
        <v>0</v>
      </c>
      <c r="AV13522" t="s">
        <v>12496</v>
      </c>
      <c r="AW13522">
        <v>116100</v>
      </c>
    </row>
    <row r="13523" spans="1:49" x14ac:dyDescent="0.25">
      <c r="A13523">
        <v>4100</v>
      </c>
      <c r="B13523">
        <v>30020</v>
      </c>
      <c r="C13523">
        <v>4009</v>
      </c>
      <c r="E13523" s="124" t="s">
        <v>28405</v>
      </c>
      <c r="F13523" t="str">
        <f t="shared" si="296"/>
        <v>Wesley YountsAMERICAN GYPSUM</v>
      </c>
      <c r="G13523" s="150" t="str">
        <f t="shared" si="295"/>
        <v>Wesley Younts</v>
      </c>
      <c r="H13523" s="149" t="s">
        <v>827</v>
      </c>
      <c r="I13523">
        <v>40008586</v>
      </c>
      <c r="K13523" t="s">
        <v>28425</v>
      </c>
      <c r="L13523" t="s">
        <v>12493</v>
      </c>
      <c r="M13523" t="s">
        <v>12494</v>
      </c>
      <c r="N13523">
        <v>75225</v>
      </c>
      <c r="Q13523" t="s">
        <v>12415</v>
      </c>
      <c r="R13523" t="s">
        <v>12416</v>
      </c>
      <c r="S13523" t="s">
        <v>28426</v>
      </c>
      <c r="U13523" t="s">
        <v>12418</v>
      </c>
      <c r="V13523">
        <v>253</v>
      </c>
      <c r="W13523">
        <v>11</v>
      </c>
      <c r="X13523">
        <v>1</v>
      </c>
      <c r="Y13523" t="s">
        <v>12419</v>
      </c>
      <c r="Z13523" t="s">
        <v>12420</v>
      </c>
      <c r="AA13523" t="s">
        <v>12429</v>
      </c>
      <c r="AB13523" t="s">
        <v>12422</v>
      </c>
      <c r="AC13523">
        <v>2</v>
      </c>
      <c r="AD13523" s="123">
        <v>43518</v>
      </c>
      <c r="AE13523" t="s">
        <v>12431</v>
      </c>
      <c r="AG13523">
        <v>40008586</v>
      </c>
      <c r="AL13523" t="s">
        <v>12422</v>
      </c>
      <c r="AN13523">
        <v>4411307601</v>
      </c>
      <c r="AO13523">
        <v>16</v>
      </c>
      <c r="AP13523" t="s">
        <v>12424</v>
      </c>
      <c r="AQ13523" t="s">
        <v>11408</v>
      </c>
      <c r="AR13523">
        <v>4100</v>
      </c>
      <c r="AT13523">
        <v>0</v>
      </c>
      <c r="AV13523" t="s">
        <v>19513</v>
      </c>
      <c r="AW13523">
        <v>116100</v>
      </c>
    </row>
    <row r="13524" spans="1:49" x14ac:dyDescent="0.25">
      <c r="A13524">
        <v>4100</v>
      </c>
      <c r="B13524">
        <v>30020</v>
      </c>
      <c r="C13524">
        <v>4009</v>
      </c>
      <c r="D13524">
        <v>410</v>
      </c>
      <c r="E13524" s="124" t="s">
        <v>28405</v>
      </c>
      <c r="F13524" t="str">
        <f t="shared" si="296"/>
        <v>Wesley YountsAPPLIED IND. - ALBANY</v>
      </c>
      <c r="G13524" s="150" t="str">
        <f t="shared" si="295"/>
        <v>Wesley Younts</v>
      </c>
      <c r="H13524" s="149" t="s">
        <v>968</v>
      </c>
      <c r="I13524">
        <v>40001079</v>
      </c>
      <c r="J13524" t="s">
        <v>14068</v>
      </c>
      <c r="L13524" t="s">
        <v>12520</v>
      </c>
      <c r="M13524" t="s">
        <v>12521</v>
      </c>
      <c r="O13524">
        <v>93018</v>
      </c>
      <c r="P13524" t="s">
        <v>12522</v>
      </c>
      <c r="Q13524" t="s">
        <v>12415</v>
      </c>
      <c r="R13524" t="s">
        <v>12416</v>
      </c>
      <c r="S13524" t="s">
        <v>28427</v>
      </c>
      <c r="U13524" t="s">
        <v>12418</v>
      </c>
      <c r="V13524">
        <v>202</v>
      </c>
      <c r="W13524">
        <v>11</v>
      </c>
      <c r="X13524">
        <v>2</v>
      </c>
      <c r="Y13524" t="s">
        <v>12472</v>
      </c>
      <c r="Z13524" t="s">
        <v>12420</v>
      </c>
      <c r="AA13524" t="s">
        <v>12421</v>
      </c>
      <c r="AB13524" t="s">
        <v>12422</v>
      </c>
      <c r="AC13524">
        <v>2</v>
      </c>
      <c r="AD13524" s="123">
        <v>39111</v>
      </c>
      <c r="AE13524" t="s">
        <v>12423</v>
      </c>
      <c r="AG13524">
        <v>40001079</v>
      </c>
      <c r="AL13524" t="s">
        <v>12422</v>
      </c>
      <c r="AN13524">
        <v>3603505101</v>
      </c>
      <c r="AO13524">
        <v>16</v>
      </c>
      <c r="AP13524" t="s">
        <v>12424</v>
      </c>
      <c r="AQ13524" t="s">
        <v>11408</v>
      </c>
      <c r="AR13524">
        <v>4100</v>
      </c>
      <c r="AT13524">
        <v>2005</v>
      </c>
      <c r="AV13524" t="s">
        <v>12524</v>
      </c>
      <c r="AW13524">
        <v>116100</v>
      </c>
    </row>
    <row r="13525" spans="1:49" x14ac:dyDescent="0.25">
      <c r="A13525">
        <v>4100</v>
      </c>
      <c r="B13525">
        <v>30020</v>
      </c>
      <c r="C13525">
        <v>4009</v>
      </c>
      <c r="D13525">
        <v>410</v>
      </c>
      <c r="E13525" s="124" t="s">
        <v>28405</v>
      </c>
      <c r="F13525" t="str">
        <f t="shared" si="296"/>
        <v>Wesley YountsAPPLIED IND. - AUGUSTA</v>
      </c>
      <c r="G13525" s="150" t="str">
        <f t="shared" ref="G13525:G13588" si="297">RIGHT(E13525,LEN(E13525)-3)</f>
        <v>Wesley Younts</v>
      </c>
      <c r="H13525" s="149" t="s">
        <v>974</v>
      </c>
      <c r="I13525">
        <v>40006343</v>
      </c>
      <c r="J13525" t="s">
        <v>14068</v>
      </c>
      <c r="L13525" t="s">
        <v>12520</v>
      </c>
      <c r="M13525" t="s">
        <v>12521</v>
      </c>
      <c r="O13525">
        <v>93018</v>
      </c>
      <c r="P13525" t="s">
        <v>12522</v>
      </c>
      <c r="Q13525" t="s">
        <v>12415</v>
      </c>
      <c r="R13525" t="s">
        <v>12416</v>
      </c>
      <c r="S13525" t="s">
        <v>28428</v>
      </c>
      <c r="U13525" t="s">
        <v>12418</v>
      </c>
      <c r="V13525">
        <v>202</v>
      </c>
      <c r="W13525">
        <v>11</v>
      </c>
      <c r="X13525">
        <v>2</v>
      </c>
      <c r="Y13525" t="s">
        <v>12472</v>
      </c>
      <c r="Z13525" t="s">
        <v>12420</v>
      </c>
      <c r="AA13525" t="s">
        <v>12429</v>
      </c>
      <c r="AB13525" t="s">
        <v>12422</v>
      </c>
      <c r="AC13525">
        <v>2</v>
      </c>
      <c r="AD13525" s="123">
        <v>40375</v>
      </c>
      <c r="AE13525" t="s">
        <v>12431</v>
      </c>
      <c r="AG13525">
        <v>40006343</v>
      </c>
      <c r="AL13525" t="s">
        <v>12422</v>
      </c>
      <c r="AN13525">
        <v>3603505101</v>
      </c>
      <c r="AO13525">
        <v>16</v>
      </c>
      <c r="AP13525" t="s">
        <v>12424</v>
      </c>
      <c r="AQ13525" t="s">
        <v>11408</v>
      </c>
      <c r="AR13525">
        <v>4100</v>
      </c>
      <c r="AT13525">
        <v>0</v>
      </c>
      <c r="AV13525" t="s">
        <v>12524</v>
      </c>
      <c r="AW13525">
        <v>116100</v>
      </c>
    </row>
    <row r="13526" spans="1:49" x14ac:dyDescent="0.25">
      <c r="A13526">
        <v>4100</v>
      </c>
      <c r="B13526">
        <v>30020</v>
      </c>
      <c r="C13526">
        <v>4009</v>
      </c>
      <c r="D13526">
        <v>410</v>
      </c>
      <c r="E13526" s="124" t="s">
        <v>28405</v>
      </c>
      <c r="F13526" t="str">
        <f t="shared" si="296"/>
        <v>Wesley YountsARAUCO NORTH AMERICA</v>
      </c>
      <c r="G13526" s="150" t="str">
        <f t="shared" si="297"/>
        <v>Wesley Younts</v>
      </c>
      <c r="H13526" s="149" t="s">
        <v>1132</v>
      </c>
      <c r="I13526">
        <v>40001807</v>
      </c>
      <c r="K13526" t="s">
        <v>28429</v>
      </c>
      <c r="L13526" t="s">
        <v>16681</v>
      </c>
      <c r="M13526" t="s">
        <v>47</v>
      </c>
      <c r="N13526">
        <v>29730</v>
      </c>
      <c r="Q13526" t="s">
        <v>12415</v>
      </c>
      <c r="R13526" t="s">
        <v>12416</v>
      </c>
      <c r="S13526" t="s">
        <v>16682</v>
      </c>
      <c r="U13526" t="s">
        <v>12418</v>
      </c>
      <c r="V13526">
        <v>113</v>
      </c>
      <c r="W13526">
        <v>11</v>
      </c>
      <c r="X13526">
        <v>1</v>
      </c>
      <c r="Y13526" t="s">
        <v>12419</v>
      </c>
      <c r="Z13526" t="s">
        <v>12420</v>
      </c>
      <c r="AA13526" t="s">
        <v>12421</v>
      </c>
      <c r="AB13526" t="s">
        <v>12422</v>
      </c>
      <c r="AC13526">
        <v>2</v>
      </c>
      <c r="AD13526" s="123">
        <v>39111</v>
      </c>
      <c r="AE13526" t="s">
        <v>12423</v>
      </c>
      <c r="AG13526">
        <v>40001807</v>
      </c>
      <c r="AL13526" t="s">
        <v>12422</v>
      </c>
      <c r="AN13526">
        <v>4109105601</v>
      </c>
      <c r="AO13526">
        <v>16</v>
      </c>
      <c r="AP13526" t="s">
        <v>12424</v>
      </c>
      <c r="AQ13526" t="s">
        <v>11408</v>
      </c>
      <c r="AR13526">
        <v>4100</v>
      </c>
      <c r="AT13526">
        <v>2005</v>
      </c>
      <c r="AV13526" t="s">
        <v>19850</v>
      </c>
      <c r="AW13526">
        <v>116100</v>
      </c>
    </row>
    <row r="13527" spans="1:49" x14ac:dyDescent="0.25">
      <c r="A13527">
        <v>4100</v>
      </c>
      <c r="B13527">
        <v>30020</v>
      </c>
      <c r="C13527">
        <v>4009</v>
      </c>
      <c r="D13527">
        <v>410</v>
      </c>
      <c r="E13527" s="124" t="s">
        <v>28405</v>
      </c>
      <c r="F13527" t="str">
        <f t="shared" si="296"/>
        <v>Wesley YountsARYZTA / LA BREA BAKERY /</v>
      </c>
      <c r="G13527" s="150" t="str">
        <f t="shared" si="297"/>
        <v>Wesley Younts</v>
      </c>
      <c r="H13527" s="149" t="s">
        <v>1193</v>
      </c>
      <c r="I13527">
        <v>40009020</v>
      </c>
      <c r="J13527" t="s">
        <v>7083</v>
      </c>
      <c r="K13527" t="s">
        <v>28430</v>
      </c>
      <c r="L13527" t="s">
        <v>14617</v>
      </c>
      <c r="M13527" t="s">
        <v>13237</v>
      </c>
      <c r="N13527">
        <v>94577</v>
      </c>
      <c r="Q13527" t="s">
        <v>12415</v>
      </c>
      <c r="R13527" t="s">
        <v>12416</v>
      </c>
      <c r="S13527" t="s">
        <v>28431</v>
      </c>
      <c r="U13527" t="s">
        <v>12418</v>
      </c>
      <c r="W13527">
        <v>11</v>
      </c>
      <c r="X13527">
        <v>1</v>
      </c>
      <c r="Y13527" t="s">
        <v>12419</v>
      </c>
      <c r="Z13527" t="s">
        <v>12420</v>
      </c>
      <c r="AA13527" t="s">
        <v>12485</v>
      </c>
      <c r="AB13527" t="s">
        <v>12422</v>
      </c>
      <c r="AC13527">
        <v>2</v>
      </c>
      <c r="AD13527" s="123">
        <v>44221</v>
      </c>
      <c r="AE13527" t="s">
        <v>12528</v>
      </c>
      <c r="AG13527">
        <v>40009020</v>
      </c>
      <c r="AL13527" t="s">
        <v>12422</v>
      </c>
      <c r="AN13527">
        <v>500130801</v>
      </c>
      <c r="AO13527">
        <v>16</v>
      </c>
      <c r="AP13527" t="s">
        <v>12424</v>
      </c>
      <c r="AQ13527" t="s">
        <v>11408</v>
      </c>
      <c r="AR13527">
        <v>4100</v>
      </c>
      <c r="AT13527">
        <v>0</v>
      </c>
      <c r="AV13527" t="s">
        <v>17630</v>
      </c>
      <c r="AW13527">
        <v>116100</v>
      </c>
    </row>
    <row r="13528" spans="1:49" x14ac:dyDescent="0.25">
      <c r="A13528">
        <v>4100</v>
      </c>
      <c r="B13528">
        <v>30020</v>
      </c>
      <c r="C13528">
        <v>4009</v>
      </c>
      <c r="D13528">
        <v>410</v>
      </c>
      <c r="E13528" s="124" t="s">
        <v>28405</v>
      </c>
      <c r="F13528" t="str">
        <f t="shared" si="296"/>
        <v>Wesley YountsASH SHIPPING, INC.</v>
      </c>
      <c r="G13528" s="150" t="str">
        <f t="shared" si="297"/>
        <v>Wesley Younts</v>
      </c>
      <c r="H13528" s="149" t="s">
        <v>1201</v>
      </c>
      <c r="I13528">
        <v>40008137</v>
      </c>
      <c r="J13528" t="s">
        <v>28432</v>
      </c>
      <c r="K13528" t="s">
        <v>28433</v>
      </c>
      <c r="L13528" t="s">
        <v>24718</v>
      </c>
      <c r="M13528" t="s">
        <v>12692</v>
      </c>
      <c r="N13528">
        <v>31415</v>
      </c>
      <c r="Q13528" t="s">
        <v>12415</v>
      </c>
      <c r="R13528" t="s">
        <v>12416</v>
      </c>
      <c r="S13528" t="s">
        <v>28434</v>
      </c>
      <c r="U13528" t="s">
        <v>12418</v>
      </c>
      <c r="W13528">
        <v>11</v>
      </c>
      <c r="X13528">
        <v>1</v>
      </c>
      <c r="Y13528" t="s">
        <v>12419</v>
      </c>
      <c r="Z13528" t="s">
        <v>12420</v>
      </c>
      <c r="AA13528" t="s">
        <v>14498</v>
      </c>
      <c r="AB13528" t="s">
        <v>12430</v>
      </c>
      <c r="AC13528">
        <v>2</v>
      </c>
      <c r="AD13528" s="123">
        <v>42874</v>
      </c>
      <c r="AE13528" t="s">
        <v>12431</v>
      </c>
      <c r="AG13528">
        <v>40008137</v>
      </c>
      <c r="AL13528" t="s">
        <v>12430</v>
      </c>
      <c r="AN13528">
        <v>1105110101</v>
      </c>
      <c r="AO13528">
        <v>16</v>
      </c>
      <c r="AP13528" t="s">
        <v>12424</v>
      </c>
      <c r="AQ13528" t="s">
        <v>11408</v>
      </c>
      <c r="AR13528">
        <v>4100</v>
      </c>
      <c r="AT13528">
        <v>0</v>
      </c>
      <c r="AV13528" t="s">
        <v>28435</v>
      </c>
      <c r="AW13528">
        <v>116100</v>
      </c>
    </row>
    <row r="13529" spans="1:49" x14ac:dyDescent="0.25">
      <c r="A13529">
        <v>4100</v>
      </c>
      <c r="B13529">
        <v>30020</v>
      </c>
      <c r="C13529">
        <v>4009</v>
      </c>
      <c r="D13529">
        <v>410</v>
      </c>
      <c r="E13529" s="124" t="s">
        <v>28405</v>
      </c>
      <c r="F13529" t="str">
        <f t="shared" si="296"/>
        <v>Wesley YountsASHEVILLE RUBBER &amp; GASKET</v>
      </c>
      <c r="G13529" s="150" t="str">
        <f t="shared" si="297"/>
        <v>Wesley Younts</v>
      </c>
      <c r="H13529" s="149" t="s">
        <v>1202</v>
      </c>
      <c r="I13529">
        <v>40008481</v>
      </c>
      <c r="L13529" t="s">
        <v>14082</v>
      </c>
      <c r="M13529" t="s">
        <v>13169</v>
      </c>
      <c r="N13529" t="s">
        <v>14083</v>
      </c>
      <c r="O13529">
        <v>8463</v>
      </c>
      <c r="Q13529" t="s">
        <v>12415</v>
      </c>
      <c r="R13529" t="s">
        <v>12416</v>
      </c>
      <c r="S13529" t="s">
        <v>14084</v>
      </c>
      <c r="U13529" t="s">
        <v>12418</v>
      </c>
      <c r="W13529">
        <v>11</v>
      </c>
      <c r="X13529">
        <v>2</v>
      </c>
      <c r="Y13529" t="s">
        <v>12472</v>
      </c>
      <c r="Z13529" t="s">
        <v>12420</v>
      </c>
      <c r="AA13529" t="s">
        <v>12485</v>
      </c>
      <c r="AB13529" t="s">
        <v>12422</v>
      </c>
      <c r="AC13529">
        <v>2</v>
      </c>
      <c r="AD13529" s="123">
        <v>43362</v>
      </c>
      <c r="AE13529" t="s">
        <v>12528</v>
      </c>
      <c r="AG13529">
        <v>40008481</v>
      </c>
      <c r="AL13529" t="s">
        <v>12422</v>
      </c>
      <c r="AN13529">
        <v>3402100401</v>
      </c>
      <c r="AO13529">
        <v>16</v>
      </c>
      <c r="AP13529" t="s">
        <v>12424</v>
      </c>
      <c r="AQ13529" t="s">
        <v>11408</v>
      </c>
      <c r="AR13529">
        <v>4100</v>
      </c>
      <c r="AT13529">
        <v>0</v>
      </c>
      <c r="AV13529" t="s">
        <v>14082</v>
      </c>
      <c r="AW13529">
        <v>116100</v>
      </c>
    </row>
    <row r="13530" spans="1:49" x14ac:dyDescent="0.25">
      <c r="A13530">
        <v>4100</v>
      </c>
      <c r="B13530">
        <v>30020</v>
      </c>
      <c r="C13530">
        <v>4009</v>
      </c>
      <c r="D13530">
        <v>410</v>
      </c>
      <c r="E13530" s="124" t="s">
        <v>28405</v>
      </c>
      <c r="F13530" t="str">
        <f t="shared" si="296"/>
        <v>Wesley YountsASSOCIATED MATERIAL HANDLING</v>
      </c>
      <c r="G13530" s="150" t="str">
        <f t="shared" si="297"/>
        <v>Wesley Younts</v>
      </c>
      <c r="H13530" s="149" t="s">
        <v>1221</v>
      </c>
      <c r="I13530">
        <v>40008909</v>
      </c>
      <c r="L13530" t="s">
        <v>20587</v>
      </c>
      <c r="M13530" t="s">
        <v>47</v>
      </c>
      <c r="N13530">
        <v>29020</v>
      </c>
      <c r="O13530">
        <v>236</v>
      </c>
      <c r="P13530">
        <v>29021</v>
      </c>
      <c r="Q13530" t="s">
        <v>12415</v>
      </c>
      <c r="R13530" t="s">
        <v>12416</v>
      </c>
      <c r="S13530">
        <v>8664932091</v>
      </c>
      <c r="U13530" t="s">
        <v>12418</v>
      </c>
      <c r="W13530">
        <v>11</v>
      </c>
      <c r="X13530">
        <v>2</v>
      </c>
      <c r="Y13530" t="s">
        <v>12419</v>
      </c>
      <c r="Z13530" t="s">
        <v>12420</v>
      </c>
      <c r="AA13530" t="s">
        <v>12485</v>
      </c>
      <c r="AB13530" t="s">
        <v>12422</v>
      </c>
      <c r="AC13530">
        <v>2</v>
      </c>
      <c r="AD13530" s="123">
        <v>44046</v>
      </c>
      <c r="AE13530" t="s">
        <v>12486</v>
      </c>
      <c r="AG13530">
        <v>40008909</v>
      </c>
      <c r="AL13530" t="s">
        <v>12422</v>
      </c>
      <c r="AN13530">
        <v>4105501601</v>
      </c>
      <c r="AO13530">
        <v>16</v>
      </c>
      <c r="AP13530" t="s">
        <v>12424</v>
      </c>
      <c r="AQ13530" t="s">
        <v>11408</v>
      </c>
      <c r="AR13530">
        <v>4100</v>
      </c>
      <c r="AT13530">
        <v>0</v>
      </c>
      <c r="AV13530" t="s">
        <v>28436</v>
      </c>
      <c r="AW13530">
        <v>116100</v>
      </c>
    </row>
    <row r="13531" spans="1:49" x14ac:dyDescent="0.25">
      <c r="A13531">
        <v>4100</v>
      </c>
      <c r="B13531">
        <v>30020</v>
      </c>
      <c r="C13531">
        <v>4009</v>
      </c>
      <c r="D13531">
        <v>410</v>
      </c>
      <c r="E13531" s="124" t="s">
        <v>28405</v>
      </c>
      <c r="F13531" t="str">
        <f t="shared" si="296"/>
        <v>Wesley YountsB&amp;D INDUSTRIAL INC DBA  B&amp;D TECHNOL</v>
      </c>
      <c r="G13531" s="150" t="str">
        <f t="shared" si="297"/>
        <v>Wesley Younts</v>
      </c>
      <c r="H13531" s="149" t="s">
        <v>1353</v>
      </c>
      <c r="I13531">
        <v>40007025</v>
      </c>
      <c r="L13531" t="s">
        <v>20162</v>
      </c>
      <c r="M13531" t="s">
        <v>12692</v>
      </c>
      <c r="O13531">
        <v>4325</v>
      </c>
      <c r="P13531" t="s">
        <v>20163</v>
      </c>
      <c r="Q13531" t="s">
        <v>12415</v>
      </c>
      <c r="R13531" t="s">
        <v>12416</v>
      </c>
      <c r="S13531" t="s">
        <v>27874</v>
      </c>
      <c r="U13531" t="s">
        <v>12418</v>
      </c>
      <c r="W13531">
        <v>11</v>
      </c>
      <c r="X13531">
        <v>2</v>
      </c>
      <c r="Y13531" t="s">
        <v>12419</v>
      </c>
      <c r="Z13531" t="s">
        <v>12420</v>
      </c>
      <c r="AA13531" t="s">
        <v>12429</v>
      </c>
      <c r="AB13531" t="s">
        <v>12422</v>
      </c>
      <c r="AC13531">
        <v>2</v>
      </c>
      <c r="AD13531" s="123">
        <v>41346</v>
      </c>
      <c r="AE13531" t="s">
        <v>12431</v>
      </c>
      <c r="AG13531">
        <v>40007025</v>
      </c>
      <c r="AL13531" t="s">
        <v>12422</v>
      </c>
      <c r="AN13531">
        <v>1102107601</v>
      </c>
      <c r="AO13531">
        <v>16</v>
      </c>
      <c r="AP13531" t="s">
        <v>12424</v>
      </c>
      <c r="AQ13531" t="s">
        <v>11408</v>
      </c>
      <c r="AR13531">
        <v>4100</v>
      </c>
      <c r="AT13531">
        <v>0</v>
      </c>
      <c r="AV13531" t="s">
        <v>28437</v>
      </c>
      <c r="AW13531">
        <v>116100</v>
      </c>
    </row>
    <row r="13532" spans="1:49" x14ac:dyDescent="0.25">
      <c r="A13532">
        <v>4100</v>
      </c>
      <c r="B13532">
        <v>30020</v>
      </c>
      <c r="C13532">
        <v>4009</v>
      </c>
      <c r="D13532">
        <v>410</v>
      </c>
      <c r="E13532" s="124" t="s">
        <v>28405</v>
      </c>
      <c r="F13532" t="str">
        <f t="shared" si="296"/>
        <v>Wesley YountsBDI INC - CHARLESTON</v>
      </c>
      <c r="G13532" s="150" t="str">
        <f t="shared" si="297"/>
        <v>Wesley Younts</v>
      </c>
      <c r="H13532" s="149" t="s">
        <v>1518</v>
      </c>
      <c r="I13532">
        <v>40005963</v>
      </c>
      <c r="L13532" t="s">
        <v>26921</v>
      </c>
      <c r="M13532" t="s">
        <v>47</v>
      </c>
      <c r="O13532">
        <v>71527</v>
      </c>
      <c r="P13532">
        <v>29415</v>
      </c>
      <c r="Q13532" t="s">
        <v>12415</v>
      </c>
      <c r="R13532" t="s">
        <v>12416</v>
      </c>
      <c r="S13532" t="s">
        <v>28438</v>
      </c>
      <c r="U13532" t="s">
        <v>12418</v>
      </c>
      <c r="W13532">
        <v>11</v>
      </c>
      <c r="X13532">
        <v>2</v>
      </c>
      <c r="Y13532" t="s">
        <v>12472</v>
      </c>
      <c r="Z13532" t="s">
        <v>12420</v>
      </c>
      <c r="AA13532" t="s">
        <v>12429</v>
      </c>
      <c r="AB13532" t="s">
        <v>12422</v>
      </c>
      <c r="AC13532">
        <v>2</v>
      </c>
      <c r="AD13532" s="123">
        <v>40217</v>
      </c>
      <c r="AE13532" t="s">
        <v>12431</v>
      </c>
      <c r="AG13532">
        <v>40005963</v>
      </c>
      <c r="AL13532" t="s">
        <v>12422</v>
      </c>
      <c r="AN13532">
        <v>4101908601</v>
      </c>
      <c r="AO13532">
        <v>16</v>
      </c>
      <c r="AP13532" t="s">
        <v>12424</v>
      </c>
      <c r="AQ13532" t="s">
        <v>11408</v>
      </c>
      <c r="AR13532">
        <v>4100</v>
      </c>
      <c r="AT13532">
        <v>0</v>
      </c>
      <c r="AV13532" t="s">
        <v>1467</v>
      </c>
      <c r="AW13532">
        <v>116100</v>
      </c>
    </row>
    <row r="13533" spans="1:49" x14ac:dyDescent="0.25">
      <c r="A13533">
        <v>4100</v>
      </c>
      <c r="B13533">
        <v>30020</v>
      </c>
      <c r="C13533">
        <v>4009</v>
      </c>
      <c r="D13533">
        <v>410</v>
      </c>
      <c r="E13533" s="124" t="s">
        <v>28405</v>
      </c>
      <c r="F13533" t="str">
        <f t="shared" si="296"/>
        <v>Wesley YountsBLACK WATER BARRELS LLC</v>
      </c>
      <c r="G13533" s="150" t="str">
        <f t="shared" si="297"/>
        <v>Wesley Younts</v>
      </c>
      <c r="H13533" s="149" t="s">
        <v>13485</v>
      </c>
      <c r="I13533">
        <v>40008291</v>
      </c>
      <c r="K13533" t="s">
        <v>28439</v>
      </c>
      <c r="L13533" t="s">
        <v>28440</v>
      </c>
      <c r="M13533" t="s">
        <v>47</v>
      </c>
      <c r="N13533">
        <v>29003</v>
      </c>
      <c r="Q13533" t="s">
        <v>12415</v>
      </c>
      <c r="R13533" t="s">
        <v>12416</v>
      </c>
      <c r="S13533" t="s">
        <v>28441</v>
      </c>
      <c r="U13533" t="s">
        <v>12418</v>
      </c>
      <c r="W13533">
        <v>11</v>
      </c>
      <c r="X13533">
        <v>1</v>
      </c>
      <c r="Y13533" t="s">
        <v>12419</v>
      </c>
      <c r="Z13533" t="s">
        <v>12420</v>
      </c>
      <c r="AA13533" t="s">
        <v>12429</v>
      </c>
      <c r="AB13533" t="s">
        <v>12422</v>
      </c>
      <c r="AC13533">
        <v>2</v>
      </c>
      <c r="AD13533" s="123">
        <v>43123</v>
      </c>
      <c r="AE13533" t="s">
        <v>12431</v>
      </c>
      <c r="AG13533">
        <v>40008291</v>
      </c>
      <c r="AL13533" t="s">
        <v>12422</v>
      </c>
      <c r="AN13533">
        <v>4100900801</v>
      </c>
      <c r="AO13533">
        <v>16</v>
      </c>
      <c r="AP13533" t="s">
        <v>12424</v>
      </c>
      <c r="AQ13533" t="s">
        <v>11408</v>
      </c>
      <c r="AR13533">
        <v>4100</v>
      </c>
      <c r="AT13533">
        <v>0</v>
      </c>
      <c r="AV13533" t="s">
        <v>28442</v>
      </c>
      <c r="AW13533">
        <v>116100</v>
      </c>
    </row>
    <row r="13534" spans="1:49" x14ac:dyDescent="0.25">
      <c r="A13534">
        <v>4100</v>
      </c>
      <c r="B13534">
        <v>30020</v>
      </c>
      <c r="C13534">
        <v>4009</v>
      </c>
      <c r="D13534">
        <v>410</v>
      </c>
      <c r="E13534" s="124" t="s">
        <v>28405</v>
      </c>
      <c r="F13534" t="str">
        <f t="shared" si="296"/>
        <v>Wesley YountsBONDEX INC.</v>
      </c>
      <c r="G13534" s="150" t="str">
        <f t="shared" si="297"/>
        <v>Wesley Younts</v>
      </c>
      <c r="H13534" s="149" t="s">
        <v>1771</v>
      </c>
      <c r="I13534">
        <v>40000937</v>
      </c>
      <c r="K13534" t="s">
        <v>28443</v>
      </c>
      <c r="L13534" t="s">
        <v>12824</v>
      </c>
      <c r="M13534" t="s">
        <v>47</v>
      </c>
      <c r="N13534" t="s">
        <v>28444</v>
      </c>
      <c r="Q13534" t="s">
        <v>12415</v>
      </c>
      <c r="R13534" t="s">
        <v>12416</v>
      </c>
      <c r="S13534">
        <v>8036631922</v>
      </c>
      <c r="U13534" t="s">
        <v>12418</v>
      </c>
      <c r="W13534">
        <v>11</v>
      </c>
      <c r="X13534">
        <v>1</v>
      </c>
      <c r="Y13534" t="s">
        <v>12419</v>
      </c>
      <c r="Z13534" t="s">
        <v>12420</v>
      </c>
      <c r="AA13534" t="s">
        <v>12421</v>
      </c>
      <c r="AB13534" t="s">
        <v>12422</v>
      </c>
      <c r="AC13534">
        <v>2</v>
      </c>
      <c r="AD13534" s="123">
        <v>39111</v>
      </c>
      <c r="AE13534" t="s">
        <v>12423</v>
      </c>
      <c r="AG13534">
        <v>40000937</v>
      </c>
      <c r="AL13534" t="s">
        <v>12422</v>
      </c>
      <c r="AN13534">
        <v>4103713291</v>
      </c>
      <c r="AO13534">
        <v>16</v>
      </c>
      <c r="AP13534" t="s">
        <v>12424</v>
      </c>
      <c r="AQ13534" t="s">
        <v>11408</v>
      </c>
      <c r="AR13534">
        <v>4100</v>
      </c>
      <c r="AT13534">
        <v>2005</v>
      </c>
      <c r="AV13534" t="s">
        <v>28445</v>
      </c>
      <c r="AW13534">
        <v>116100</v>
      </c>
    </row>
    <row r="13535" spans="1:49" x14ac:dyDescent="0.25">
      <c r="A13535">
        <v>4100</v>
      </c>
      <c r="B13535">
        <v>30020</v>
      </c>
      <c r="C13535">
        <v>4009</v>
      </c>
      <c r="D13535">
        <v>410</v>
      </c>
      <c r="E13535" s="124" t="s">
        <v>28405</v>
      </c>
      <c r="F13535" t="str">
        <f t="shared" si="296"/>
        <v>Wesley YountsBORAL BUILDING PRODUCTS</v>
      </c>
      <c r="G13535" s="150" t="str">
        <f t="shared" si="297"/>
        <v>Wesley Younts</v>
      </c>
      <c r="H13535" s="149" t="s">
        <v>1781</v>
      </c>
      <c r="I13535">
        <v>40007769</v>
      </c>
      <c r="L13535" t="s">
        <v>19643</v>
      </c>
      <c r="M13535" t="s">
        <v>12692</v>
      </c>
      <c r="O13535">
        <v>1957</v>
      </c>
      <c r="P13535">
        <v>30903</v>
      </c>
      <c r="Q13535" t="s">
        <v>12415</v>
      </c>
      <c r="R13535" t="s">
        <v>12416</v>
      </c>
      <c r="S13535" t="s">
        <v>22805</v>
      </c>
      <c r="U13535" t="s">
        <v>12418</v>
      </c>
      <c r="W13535">
        <v>11</v>
      </c>
      <c r="X13535">
        <v>1</v>
      </c>
      <c r="Y13535" t="s">
        <v>12419</v>
      </c>
      <c r="Z13535" t="s">
        <v>12420</v>
      </c>
      <c r="AA13535" t="s">
        <v>12429</v>
      </c>
      <c r="AB13535" t="s">
        <v>12422</v>
      </c>
      <c r="AC13535">
        <v>2</v>
      </c>
      <c r="AD13535" s="123">
        <v>42389</v>
      </c>
      <c r="AE13535" t="s">
        <v>12431</v>
      </c>
      <c r="AG13535">
        <v>40007769</v>
      </c>
      <c r="AL13535" t="s">
        <v>12422</v>
      </c>
      <c r="AN13535">
        <v>1124500901</v>
      </c>
      <c r="AO13535">
        <v>16</v>
      </c>
      <c r="AP13535" t="s">
        <v>12424</v>
      </c>
      <c r="AQ13535" t="s">
        <v>11408</v>
      </c>
      <c r="AR13535">
        <v>4100</v>
      </c>
      <c r="AT13535">
        <v>0</v>
      </c>
      <c r="AV13535" t="s">
        <v>14658</v>
      </c>
      <c r="AW13535">
        <v>116100</v>
      </c>
    </row>
    <row r="13536" spans="1:49" x14ac:dyDescent="0.25">
      <c r="A13536">
        <v>4100</v>
      </c>
      <c r="B13536">
        <v>30020</v>
      </c>
      <c r="C13536">
        <v>4009</v>
      </c>
      <c r="D13536">
        <v>410</v>
      </c>
      <c r="E13536" s="124" t="s">
        <v>28405</v>
      </c>
      <c r="F13536" s="185" t="str">
        <f t="shared" si="296"/>
        <v>Wesley YountsBRIDGESTONE FIRESTONE - TRENTON</v>
      </c>
      <c r="G13536" s="150" t="str">
        <f t="shared" si="297"/>
        <v>Wesley Younts</v>
      </c>
      <c r="H13536" s="149" t="s">
        <v>13494</v>
      </c>
      <c r="I13536">
        <v>40007175</v>
      </c>
      <c r="J13536" t="s">
        <v>28446</v>
      </c>
      <c r="K13536" t="s">
        <v>16101</v>
      </c>
      <c r="L13536" t="s">
        <v>12702</v>
      </c>
      <c r="M13536" t="s">
        <v>12703</v>
      </c>
      <c r="N13536">
        <v>37214</v>
      </c>
      <c r="Q13536" t="s">
        <v>12415</v>
      </c>
      <c r="R13536" t="s">
        <v>12416</v>
      </c>
      <c r="U13536" t="s">
        <v>12418</v>
      </c>
      <c r="V13536">
        <v>275</v>
      </c>
      <c r="W13536">
        <v>11</v>
      </c>
      <c r="X13536">
        <v>1</v>
      </c>
      <c r="Y13536" t="s">
        <v>12472</v>
      </c>
      <c r="Z13536" t="s">
        <v>12420</v>
      </c>
      <c r="AA13536" t="s">
        <v>12429</v>
      </c>
      <c r="AB13536" t="s">
        <v>12830</v>
      </c>
      <c r="AC13536">
        <v>2</v>
      </c>
      <c r="AD13536" s="123">
        <v>41520</v>
      </c>
      <c r="AE13536" t="s">
        <v>12431</v>
      </c>
      <c r="AG13536">
        <v>40007175</v>
      </c>
      <c r="AL13536" t="s">
        <v>12830</v>
      </c>
      <c r="AN13536">
        <v>4303706201</v>
      </c>
      <c r="AO13536">
        <v>16</v>
      </c>
      <c r="AP13536" t="s">
        <v>12424</v>
      </c>
      <c r="AQ13536" t="s">
        <v>11408</v>
      </c>
      <c r="AR13536">
        <v>4100</v>
      </c>
      <c r="AT13536">
        <v>0</v>
      </c>
      <c r="AV13536" t="s">
        <v>14108</v>
      </c>
      <c r="AW13536">
        <v>116100</v>
      </c>
    </row>
    <row r="13537" spans="1:49" x14ac:dyDescent="0.25">
      <c r="A13537">
        <v>4100</v>
      </c>
      <c r="B13537">
        <v>30020</v>
      </c>
      <c r="C13537">
        <v>4009</v>
      </c>
      <c r="D13537">
        <v>417</v>
      </c>
      <c r="E13537" s="124" t="s">
        <v>28405</v>
      </c>
      <c r="F13537" s="185" t="str">
        <f t="shared" si="296"/>
        <v>Wesley YountsBRIDGESTONE FIRESTONE - TRENTON</v>
      </c>
      <c r="G13537" s="150" t="str">
        <f t="shared" si="297"/>
        <v>Wesley Younts</v>
      </c>
      <c r="H13537" s="149" t="s">
        <v>13494</v>
      </c>
      <c r="I13537">
        <v>40007175</v>
      </c>
      <c r="J13537" t="s">
        <v>28446</v>
      </c>
      <c r="K13537" t="s">
        <v>16101</v>
      </c>
      <c r="L13537" t="s">
        <v>12702</v>
      </c>
      <c r="M13537" t="s">
        <v>12703</v>
      </c>
      <c r="N13537">
        <v>37214</v>
      </c>
      <c r="Q13537" t="s">
        <v>12415</v>
      </c>
      <c r="R13537" t="s">
        <v>12416</v>
      </c>
      <c r="U13537" t="s">
        <v>12418</v>
      </c>
      <c r="V13537">
        <v>275</v>
      </c>
      <c r="W13537">
        <v>11</v>
      </c>
      <c r="X13537">
        <v>1</v>
      </c>
      <c r="Y13537" t="s">
        <v>12472</v>
      </c>
      <c r="Z13537" t="s">
        <v>12420</v>
      </c>
      <c r="AA13537" t="s">
        <v>12429</v>
      </c>
      <c r="AB13537" t="s">
        <v>12830</v>
      </c>
      <c r="AC13537">
        <v>2</v>
      </c>
      <c r="AD13537" s="123">
        <v>41520</v>
      </c>
      <c r="AE13537" t="s">
        <v>12431</v>
      </c>
      <c r="AG13537">
        <v>40007175</v>
      </c>
      <c r="AJ13537" t="s">
        <v>11324</v>
      </c>
      <c r="AL13537" t="s">
        <v>12830</v>
      </c>
      <c r="AN13537">
        <v>4303706201</v>
      </c>
      <c r="AO13537">
        <v>16</v>
      </c>
      <c r="AP13537" t="s">
        <v>12424</v>
      </c>
      <c r="AR13537">
        <v>4100</v>
      </c>
      <c r="AT13537">
        <v>0</v>
      </c>
      <c r="AV13537" t="s">
        <v>14108</v>
      </c>
      <c r="AW13537">
        <v>116100</v>
      </c>
    </row>
    <row r="13538" spans="1:49" x14ac:dyDescent="0.25">
      <c r="A13538">
        <v>4100</v>
      </c>
      <c r="B13538">
        <v>30020</v>
      </c>
      <c r="C13538">
        <v>4009</v>
      </c>
      <c r="D13538">
        <v>417</v>
      </c>
      <c r="E13538" s="124" t="s">
        <v>28405</v>
      </c>
      <c r="F13538" s="185" t="str">
        <f t="shared" si="296"/>
        <v>Wesley YountsBRIDGESTONE/FIRESTONE - GRANITEVILL</v>
      </c>
      <c r="G13538" s="150" t="str">
        <f t="shared" si="297"/>
        <v>Wesley Younts</v>
      </c>
      <c r="H13538" s="149" t="s">
        <v>13495</v>
      </c>
      <c r="I13538">
        <v>40003207</v>
      </c>
      <c r="J13538" t="s">
        <v>28447</v>
      </c>
      <c r="K13538" t="s">
        <v>16101</v>
      </c>
      <c r="L13538" t="s">
        <v>12702</v>
      </c>
      <c r="M13538" t="s">
        <v>12703</v>
      </c>
      <c r="N13538">
        <v>37214</v>
      </c>
      <c r="Q13538" t="s">
        <v>12415</v>
      </c>
      <c r="R13538" t="s">
        <v>12416</v>
      </c>
      <c r="S13538" t="s">
        <v>28448</v>
      </c>
      <c r="U13538" t="s">
        <v>12418</v>
      </c>
      <c r="V13538">
        <v>275</v>
      </c>
      <c r="W13538">
        <v>11</v>
      </c>
      <c r="X13538">
        <v>1</v>
      </c>
      <c r="Y13538" t="s">
        <v>12472</v>
      </c>
      <c r="Z13538" t="s">
        <v>12420</v>
      </c>
      <c r="AA13538" t="s">
        <v>12429</v>
      </c>
      <c r="AB13538" t="s">
        <v>12830</v>
      </c>
      <c r="AC13538">
        <v>2</v>
      </c>
      <c r="AD13538" s="123">
        <v>39111</v>
      </c>
      <c r="AE13538" t="s">
        <v>12423</v>
      </c>
      <c r="AG13538">
        <v>40003207</v>
      </c>
      <c r="AJ13538" t="s">
        <v>11324</v>
      </c>
      <c r="AL13538" t="s">
        <v>12830</v>
      </c>
      <c r="AN13538">
        <v>4303706201</v>
      </c>
      <c r="AO13538">
        <v>16</v>
      </c>
      <c r="AP13538" t="s">
        <v>12424</v>
      </c>
      <c r="AQ13538" t="s">
        <v>11408</v>
      </c>
      <c r="AR13538">
        <v>4100</v>
      </c>
      <c r="AT13538">
        <v>2005</v>
      </c>
      <c r="AV13538" t="s">
        <v>14108</v>
      </c>
      <c r="AW13538">
        <v>116100</v>
      </c>
    </row>
    <row r="13539" spans="1:49" x14ac:dyDescent="0.25">
      <c r="A13539">
        <v>4100</v>
      </c>
      <c r="B13539">
        <v>30020</v>
      </c>
      <c r="C13539">
        <v>4009</v>
      </c>
      <c r="D13539">
        <v>410</v>
      </c>
      <c r="E13539" s="124" t="s">
        <v>28405</v>
      </c>
      <c r="F13539" s="185" t="str">
        <f t="shared" si="296"/>
        <v>Wesley YountsBRIDGESTONE/FIRESTONE - GRANITEVILL</v>
      </c>
      <c r="G13539" s="150" t="str">
        <f t="shared" si="297"/>
        <v>Wesley Younts</v>
      </c>
      <c r="H13539" s="149" t="s">
        <v>13495</v>
      </c>
      <c r="I13539">
        <v>40003207</v>
      </c>
      <c r="J13539" t="s">
        <v>28447</v>
      </c>
      <c r="K13539" t="s">
        <v>16101</v>
      </c>
      <c r="L13539" t="s">
        <v>12702</v>
      </c>
      <c r="M13539" t="s">
        <v>12703</v>
      </c>
      <c r="N13539">
        <v>37214</v>
      </c>
      <c r="Q13539" t="s">
        <v>12415</v>
      </c>
      <c r="R13539" t="s">
        <v>12416</v>
      </c>
      <c r="S13539" t="s">
        <v>28448</v>
      </c>
      <c r="U13539" t="s">
        <v>12418</v>
      </c>
      <c r="V13539">
        <v>275</v>
      </c>
      <c r="W13539">
        <v>11</v>
      </c>
      <c r="X13539">
        <v>1</v>
      </c>
      <c r="Y13539" t="s">
        <v>12472</v>
      </c>
      <c r="Z13539" t="s">
        <v>12420</v>
      </c>
      <c r="AA13539" t="s">
        <v>12421</v>
      </c>
      <c r="AB13539" t="s">
        <v>12830</v>
      </c>
      <c r="AC13539">
        <v>2</v>
      </c>
      <c r="AD13539" s="123">
        <v>39111</v>
      </c>
      <c r="AE13539" t="s">
        <v>12423</v>
      </c>
      <c r="AG13539">
        <v>40003207</v>
      </c>
      <c r="AL13539" t="s">
        <v>12830</v>
      </c>
      <c r="AN13539">
        <v>4303706201</v>
      </c>
      <c r="AO13539">
        <v>16</v>
      </c>
      <c r="AP13539" t="s">
        <v>12424</v>
      </c>
      <c r="AQ13539" t="s">
        <v>11408</v>
      </c>
      <c r="AR13539">
        <v>4100</v>
      </c>
      <c r="AT13539">
        <v>2005</v>
      </c>
      <c r="AV13539" t="s">
        <v>14108</v>
      </c>
      <c r="AW13539">
        <v>116100</v>
      </c>
    </row>
    <row r="13540" spans="1:49" x14ac:dyDescent="0.25">
      <c r="A13540">
        <v>4100</v>
      </c>
      <c r="B13540">
        <v>30020</v>
      </c>
      <c r="C13540">
        <v>4009</v>
      </c>
      <c r="D13540">
        <v>410</v>
      </c>
      <c r="E13540" s="124" t="s">
        <v>28405</v>
      </c>
      <c r="F13540" t="str">
        <f t="shared" si="296"/>
        <v>Wesley YountsCAROLINA CERAMICS, LLC</v>
      </c>
      <c r="G13540" s="150" t="str">
        <f t="shared" si="297"/>
        <v>Wesley Younts</v>
      </c>
      <c r="H13540" s="149" t="s">
        <v>2093</v>
      </c>
      <c r="I13540">
        <v>40001751</v>
      </c>
      <c r="K13540" t="s">
        <v>28449</v>
      </c>
      <c r="L13540" t="s">
        <v>14099</v>
      </c>
      <c r="M13540" t="s">
        <v>47</v>
      </c>
      <c r="N13540" t="s">
        <v>28450</v>
      </c>
      <c r="Q13540" t="s">
        <v>12415</v>
      </c>
      <c r="R13540" t="s">
        <v>12416</v>
      </c>
      <c r="S13540" t="s">
        <v>28451</v>
      </c>
      <c r="U13540" t="s">
        <v>12418</v>
      </c>
      <c r="W13540">
        <v>11</v>
      </c>
      <c r="X13540">
        <v>1</v>
      </c>
      <c r="Y13540" t="s">
        <v>12419</v>
      </c>
      <c r="Z13540" t="s">
        <v>12420</v>
      </c>
      <c r="AA13540" t="s">
        <v>12421</v>
      </c>
      <c r="AB13540" t="s">
        <v>12478</v>
      </c>
      <c r="AC13540">
        <v>2</v>
      </c>
      <c r="AD13540" s="123">
        <v>39111</v>
      </c>
      <c r="AE13540" t="s">
        <v>12423</v>
      </c>
      <c r="AG13540">
        <v>40001751</v>
      </c>
      <c r="AL13540" t="s">
        <v>12478</v>
      </c>
      <c r="AN13540">
        <v>4107902301</v>
      </c>
      <c r="AO13540">
        <v>16</v>
      </c>
      <c r="AP13540" t="s">
        <v>12424</v>
      </c>
      <c r="AQ13540" t="s">
        <v>11408</v>
      </c>
      <c r="AR13540">
        <v>4100</v>
      </c>
      <c r="AT13540">
        <v>2005</v>
      </c>
      <c r="AV13540" t="s">
        <v>20196</v>
      </c>
      <c r="AW13540">
        <v>116100</v>
      </c>
    </row>
    <row r="13541" spans="1:49" x14ac:dyDescent="0.25">
      <c r="A13541">
        <v>4100</v>
      </c>
      <c r="B13541">
        <v>30020</v>
      </c>
      <c r="C13541">
        <v>4009</v>
      </c>
      <c r="D13541">
        <v>410</v>
      </c>
      <c r="E13541" s="124" t="s">
        <v>28405</v>
      </c>
      <c r="F13541" t="str">
        <f t="shared" si="296"/>
        <v>Wesley YountsCASCADES TISSUE GROUP - SOUTH CAROL</v>
      </c>
      <c r="G13541" s="150" t="str">
        <f t="shared" si="297"/>
        <v>Wesley Younts</v>
      </c>
      <c r="H13541" s="149" t="s">
        <v>2139</v>
      </c>
      <c r="I13541">
        <v>40008701</v>
      </c>
      <c r="J13541" t="s">
        <v>28452</v>
      </c>
      <c r="K13541" t="s">
        <v>28453</v>
      </c>
      <c r="L13541" t="s">
        <v>28454</v>
      </c>
      <c r="M13541" t="s">
        <v>47</v>
      </c>
      <c r="N13541" t="s">
        <v>28455</v>
      </c>
      <c r="Q13541" t="s">
        <v>12415</v>
      </c>
      <c r="R13541" t="s">
        <v>12416</v>
      </c>
      <c r="S13541" t="s">
        <v>28456</v>
      </c>
      <c r="U13541" t="s">
        <v>12418</v>
      </c>
      <c r="W13541">
        <v>11</v>
      </c>
      <c r="X13541">
        <v>1</v>
      </c>
      <c r="Y13541" t="s">
        <v>12765</v>
      </c>
      <c r="Z13541" t="s">
        <v>12420</v>
      </c>
      <c r="AA13541" t="s">
        <v>12429</v>
      </c>
      <c r="AB13541" t="s">
        <v>12473</v>
      </c>
      <c r="AC13541">
        <v>2</v>
      </c>
      <c r="AD13541" s="123">
        <v>43731</v>
      </c>
      <c r="AE13541" t="s">
        <v>12431</v>
      </c>
      <c r="AG13541">
        <v>40008701</v>
      </c>
      <c r="AL13541" t="s">
        <v>12473</v>
      </c>
      <c r="AN13541">
        <v>4101100001</v>
      </c>
      <c r="AO13541">
        <v>16</v>
      </c>
      <c r="AP13541" t="s">
        <v>12424</v>
      </c>
      <c r="AQ13541" t="s">
        <v>11408</v>
      </c>
      <c r="AR13541">
        <v>4100</v>
      </c>
      <c r="AT13541">
        <v>0</v>
      </c>
      <c r="AV13541" t="s">
        <v>28457</v>
      </c>
      <c r="AW13541">
        <v>116100</v>
      </c>
    </row>
    <row r="13542" spans="1:49" x14ac:dyDescent="0.25">
      <c r="A13542">
        <v>4100</v>
      </c>
      <c r="B13542">
        <v>30020</v>
      </c>
      <c r="C13542">
        <v>4009</v>
      </c>
      <c r="D13542">
        <v>410</v>
      </c>
      <c r="E13542" s="124" t="s">
        <v>28405</v>
      </c>
      <c r="F13542" t="str">
        <f t="shared" si="296"/>
        <v>Wesley YountsCHARLES CRAFT INC.</v>
      </c>
      <c r="G13542" s="150" t="str">
        <f t="shared" si="297"/>
        <v>Wesley Younts</v>
      </c>
      <c r="H13542" s="149" t="s">
        <v>2220</v>
      </c>
      <c r="I13542">
        <v>40000042</v>
      </c>
      <c r="K13542" t="s">
        <v>28458</v>
      </c>
      <c r="L13542" t="s">
        <v>28459</v>
      </c>
      <c r="M13542" t="s">
        <v>47</v>
      </c>
      <c r="N13542" t="s">
        <v>28460</v>
      </c>
      <c r="Q13542" t="s">
        <v>12415</v>
      </c>
      <c r="R13542" t="s">
        <v>12416</v>
      </c>
      <c r="S13542" t="s">
        <v>28461</v>
      </c>
      <c r="U13542" t="s">
        <v>12418</v>
      </c>
      <c r="W13542">
        <v>11</v>
      </c>
      <c r="X13542">
        <v>1</v>
      </c>
      <c r="Y13542" t="s">
        <v>12419</v>
      </c>
      <c r="Z13542" t="s">
        <v>12420</v>
      </c>
      <c r="AA13542" t="s">
        <v>12421</v>
      </c>
      <c r="AB13542" t="s">
        <v>12422</v>
      </c>
      <c r="AC13542">
        <v>2</v>
      </c>
      <c r="AD13542" s="123">
        <v>39111</v>
      </c>
      <c r="AE13542" t="s">
        <v>12423</v>
      </c>
      <c r="AG13542">
        <v>40000042</v>
      </c>
      <c r="AL13542" t="s">
        <v>12422</v>
      </c>
      <c r="AN13542">
        <v>4103313141</v>
      </c>
      <c r="AO13542">
        <v>16</v>
      </c>
      <c r="AP13542" t="s">
        <v>12424</v>
      </c>
      <c r="AQ13542" t="s">
        <v>11408</v>
      </c>
      <c r="AR13542">
        <v>4100</v>
      </c>
      <c r="AT13542">
        <v>2005</v>
      </c>
      <c r="AV13542" t="s">
        <v>28462</v>
      </c>
      <c r="AW13542">
        <v>116100</v>
      </c>
    </row>
    <row r="13543" spans="1:49" x14ac:dyDescent="0.25">
      <c r="A13543">
        <v>4100</v>
      </c>
      <c r="B13543">
        <v>30020</v>
      </c>
      <c r="C13543">
        <v>4009</v>
      </c>
      <c r="D13543">
        <v>410</v>
      </c>
      <c r="E13543" s="124" t="s">
        <v>28405</v>
      </c>
      <c r="F13543" t="str">
        <f t="shared" si="296"/>
        <v>Wesley YountsCHERAW ELECTRICAL SUPPLY</v>
      </c>
      <c r="G13543" s="150" t="str">
        <f t="shared" si="297"/>
        <v>Wesley Younts</v>
      </c>
      <c r="H13543" s="149" t="s">
        <v>2238</v>
      </c>
      <c r="I13543">
        <v>40007985</v>
      </c>
      <c r="K13543" t="s">
        <v>28463</v>
      </c>
      <c r="L13543" t="s">
        <v>28464</v>
      </c>
      <c r="M13543" t="s">
        <v>47</v>
      </c>
      <c r="N13543">
        <v>29520</v>
      </c>
      <c r="Q13543" t="s">
        <v>12415</v>
      </c>
      <c r="R13543" t="s">
        <v>12416</v>
      </c>
      <c r="S13543" t="s">
        <v>28465</v>
      </c>
      <c r="U13543" t="s">
        <v>12418</v>
      </c>
      <c r="W13543">
        <v>11</v>
      </c>
      <c r="X13543">
        <v>2</v>
      </c>
      <c r="Y13543" t="s">
        <v>12419</v>
      </c>
      <c r="Z13543" t="s">
        <v>12420</v>
      </c>
      <c r="AA13543" t="s">
        <v>12429</v>
      </c>
      <c r="AB13543" t="s">
        <v>12430</v>
      </c>
      <c r="AC13543">
        <v>2</v>
      </c>
      <c r="AD13543" s="123">
        <v>42745</v>
      </c>
      <c r="AE13543" t="s">
        <v>12431</v>
      </c>
      <c r="AG13543">
        <v>40007985</v>
      </c>
      <c r="AL13543" t="s">
        <v>12430</v>
      </c>
      <c r="AN13543">
        <v>4102501901</v>
      </c>
      <c r="AO13543">
        <v>16</v>
      </c>
      <c r="AP13543" t="s">
        <v>12424</v>
      </c>
      <c r="AQ13543" t="s">
        <v>11408</v>
      </c>
      <c r="AR13543">
        <v>4100</v>
      </c>
      <c r="AT13543">
        <v>0</v>
      </c>
      <c r="AV13543" t="s">
        <v>28466</v>
      </c>
      <c r="AW13543">
        <v>116100</v>
      </c>
    </row>
    <row r="13544" spans="1:49" x14ac:dyDescent="0.25">
      <c r="A13544">
        <v>4100</v>
      </c>
      <c r="B13544">
        <v>30020</v>
      </c>
      <c r="C13544">
        <v>4009</v>
      </c>
      <c r="D13544">
        <v>410</v>
      </c>
      <c r="E13544" s="124" t="s">
        <v>28405</v>
      </c>
      <c r="F13544" t="str">
        <f t="shared" si="296"/>
        <v>Wesley YountsCHESTERFIELD YARN MILLS</v>
      </c>
      <c r="G13544" s="150" t="str">
        <f t="shared" si="297"/>
        <v>Wesley Younts</v>
      </c>
      <c r="H13544" s="149" t="s">
        <v>2242</v>
      </c>
      <c r="I13544">
        <v>40000017</v>
      </c>
      <c r="K13544" t="s">
        <v>28467</v>
      </c>
      <c r="L13544" t="s">
        <v>28468</v>
      </c>
      <c r="M13544" t="s">
        <v>47</v>
      </c>
      <c r="N13544" t="s">
        <v>28469</v>
      </c>
      <c r="Q13544" t="s">
        <v>12415</v>
      </c>
      <c r="R13544" t="s">
        <v>12416</v>
      </c>
      <c r="S13544" t="s">
        <v>28470</v>
      </c>
      <c r="U13544" t="s">
        <v>12418</v>
      </c>
      <c r="W13544">
        <v>11</v>
      </c>
      <c r="X13544">
        <v>1</v>
      </c>
      <c r="Y13544" t="s">
        <v>12419</v>
      </c>
      <c r="Z13544" t="s">
        <v>12420</v>
      </c>
      <c r="AA13544" t="s">
        <v>12421</v>
      </c>
      <c r="AB13544" t="s">
        <v>12422</v>
      </c>
      <c r="AC13544">
        <v>2</v>
      </c>
      <c r="AD13544" s="123">
        <v>39111</v>
      </c>
      <c r="AE13544" t="s">
        <v>12423</v>
      </c>
      <c r="AG13544">
        <v>40000017</v>
      </c>
      <c r="AL13544" t="s">
        <v>12422</v>
      </c>
      <c r="AN13544">
        <v>4102512811</v>
      </c>
      <c r="AO13544">
        <v>16</v>
      </c>
      <c r="AP13544" t="s">
        <v>12424</v>
      </c>
      <c r="AQ13544" t="s">
        <v>11408</v>
      </c>
      <c r="AR13544">
        <v>4100</v>
      </c>
      <c r="AT13544">
        <v>0</v>
      </c>
      <c r="AV13544" t="s">
        <v>28471</v>
      </c>
      <c r="AW13544">
        <v>116100</v>
      </c>
    </row>
    <row r="13545" spans="1:49" x14ac:dyDescent="0.25">
      <c r="A13545">
        <v>4100</v>
      </c>
      <c r="B13545">
        <v>30020</v>
      </c>
      <c r="C13545">
        <v>4009</v>
      </c>
      <c r="D13545">
        <v>410</v>
      </c>
      <c r="E13545" s="124" t="s">
        <v>28405</v>
      </c>
      <c r="F13545" t="str">
        <f t="shared" si="296"/>
        <v>Wesley YountsCHICKEN OF THE SEA INTERNATIONAL</v>
      </c>
      <c r="G13545" s="150" t="str">
        <f t="shared" si="297"/>
        <v>Wesley Younts</v>
      </c>
      <c r="H13545" s="149" t="s">
        <v>2251</v>
      </c>
      <c r="I13545">
        <v>40007577</v>
      </c>
      <c r="J13545" t="s">
        <v>28472</v>
      </c>
      <c r="K13545" t="s">
        <v>28473</v>
      </c>
      <c r="L13545" t="s">
        <v>18321</v>
      </c>
      <c r="M13545" t="s">
        <v>13237</v>
      </c>
      <c r="N13545">
        <v>90245</v>
      </c>
      <c r="Q13545" t="s">
        <v>12415</v>
      </c>
      <c r="R13545" t="s">
        <v>12416</v>
      </c>
      <c r="S13545" t="s">
        <v>28474</v>
      </c>
      <c r="U13545" t="s">
        <v>12418</v>
      </c>
      <c r="W13545">
        <v>11</v>
      </c>
      <c r="X13545">
        <v>1</v>
      </c>
      <c r="Y13545" t="s">
        <v>12419</v>
      </c>
      <c r="Z13545" t="s">
        <v>12420</v>
      </c>
      <c r="AA13545" t="s">
        <v>12429</v>
      </c>
      <c r="AB13545" t="s">
        <v>12422</v>
      </c>
      <c r="AC13545">
        <v>2</v>
      </c>
      <c r="AD13545" s="123">
        <v>42124</v>
      </c>
      <c r="AE13545" t="s">
        <v>12431</v>
      </c>
      <c r="AG13545">
        <v>40007577</v>
      </c>
      <c r="AL13545" t="s">
        <v>12422</v>
      </c>
      <c r="AN13545">
        <v>503710901</v>
      </c>
      <c r="AO13545">
        <v>16</v>
      </c>
      <c r="AP13545" t="s">
        <v>12424</v>
      </c>
      <c r="AQ13545" t="s">
        <v>11408</v>
      </c>
      <c r="AR13545">
        <v>4100</v>
      </c>
      <c r="AT13545">
        <v>0</v>
      </c>
      <c r="AV13545" t="s">
        <v>28475</v>
      </c>
      <c r="AW13545">
        <v>116100</v>
      </c>
    </row>
    <row r="13546" spans="1:49" x14ac:dyDescent="0.25">
      <c r="A13546">
        <v>4100</v>
      </c>
      <c r="B13546">
        <v>30020</v>
      </c>
      <c r="C13546">
        <v>4009</v>
      </c>
      <c r="D13546">
        <v>410</v>
      </c>
      <c r="E13546" s="124" t="s">
        <v>28405</v>
      </c>
      <c r="F13546" t="str">
        <f t="shared" si="296"/>
        <v>Wesley YountsCLAXTON BAKERY</v>
      </c>
      <c r="G13546" s="150" t="str">
        <f t="shared" si="297"/>
        <v>Wesley Younts</v>
      </c>
      <c r="H13546" s="149" t="s">
        <v>2310</v>
      </c>
      <c r="I13546">
        <v>40008062</v>
      </c>
      <c r="L13546" t="s">
        <v>28476</v>
      </c>
      <c r="M13546" t="s">
        <v>12692</v>
      </c>
      <c r="O13546">
        <v>367</v>
      </c>
      <c r="P13546">
        <v>30417</v>
      </c>
      <c r="Q13546" t="s">
        <v>12415</v>
      </c>
      <c r="R13546" t="s">
        <v>12416</v>
      </c>
      <c r="S13546" t="s">
        <v>28477</v>
      </c>
      <c r="U13546" t="s">
        <v>12418</v>
      </c>
      <c r="W13546">
        <v>11</v>
      </c>
      <c r="X13546">
        <v>1</v>
      </c>
      <c r="Y13546" t="s">
        <v>12419</v>
      </c>
      <c r="Z13546" t="s">
        <v>12420</v>
      </c>
      <c r="AA13546" t="s">
        <v>14498</v>
      </c>
      <c r="AB13546" t="s">
        <v>12422</v>
      </c>
      <c r="AC13546">
        <v>2</v>
      </c>
      <c r="AD13546" s="123">
        <v>42789</v>
      </c>
      <c r="AE13546" t="s">
        <v>12431</v>
      </c>
      <c r="AG13546">
        <v>40008062</v>
      </c>
      <c r="AL13546" t="s">
        <v>12422</v>
      </c>
      <c r="AN13546">
        <v>1110902501</v>
      </c>
      <c r="AO13546">
        <v>16</v>
      </c>
      <c r="AP13546" t="s">
        <v>12424</v>
      </c>
      <c r="AQ13546" t="s">
        <v>11408</v>
      </c>
      <c r="AR13546">
        <v>4100</v>
      </c>
      <c r="AT13546">
        <v>0</v>
      </c>
      <c r="AV13546" t="s">
        <v>28478</v>
      </c>
      <c r="AW13546">
        <v>116100</v>
      </c>
    </row>
    <row r="13547" spans="1:49" x14ac:dyDescent="0.25">
      <c r="A13547">
        <v>4100</v>
      </c>
      <c r="B13547">
        <v>30020</v>
      </c>
      <c r="C13547">
        <v>4009</v>
      </c>
      <c r="D13547">
        <v>410</v>
      </c>
      <c r="E13547" s="124" t="s">
        <v>28405</v>
      </c>
      <c r="F13547" t="str">
        <f t="shared" si="296"/>
        <v>Wesley YountsCOASTAL CORRUGATED</v>
      </c>
      <c r="G13547" s="150" t="str">
        <f t="shared" si="297"/>
        <v>Wesley Younts</v>
      </c>
      <c r="H13547" s="149" t="s">
        <v>2333</v>
      </c>
      <c r="I13547">
        <v>40008261</v>
      </c>
      <c r="L13547" t="s">
        <v>16850</v>
      </c>
      <c r="M13547" t="s">
        <v>47</v>
      </c>
      <c r="O13547">
        <v>41249</v>
      </c>
      <c r="P13547" t="s">
        <v>28479</v>
      </c>
      <c r="Q13547" t="s">
        <v>12415</v>
      </c>
      <c r="R13547" t="s">
        <v>12416</v>
      </c>
      <c r="U13547" t="s">
        <v>12418</v>
      </c>
      <c r="W13547">
        <v>11</v>
      </c>
      <c r="X13547">
        <v>1</v>
      </c>
      <c r="Y13547" t="s">
        <v>12472</v>
      </c>
      <c r="Z13547" t="s">
        <v>12420</v>
      </c>
      <c r="AA13547" t="s">
        <v>12429</v>
      </c>
      <c r="AB13547" t="s">
        <v>12430</v>
      </c>
      <c r="AC13547">
        <v>2</v>
      </c>
      <c r="AD13547" s="123">
        <v>43082</v>
      </c>
      <c r="AE13547" t="s">
        <v>12431</v>
      </c>
      <c r="AG13547">
        <v>40008261</v>
      </c>
      <c r="AL13547" t="s">
        <v>12430</v>
      </c>
      <c r="AN13547">
        <v>4101908601</v>
      </c>
      <c r="AO13547">
        <v>16</v>
      </c>
      <c r="AP13547" t="s">
        <v>12424</v>
      </c>
      <c r="AQ13547" t="s">
        <v>11408</v>
      </c>
      <c r="AR13547">
        <v>4100</v>
      </c>
      <c r="AT13547">
        <v>0</v>
      </c>
      <c r="AV13547" t="s">
        <v>27385</v>
      </c>
      <c r="AW13547">
        <v>116100</v>
      </c>
    </row>
    <row r="13548" spans="1:49" x14ac:dyDescent="0.25">
      <c r="A13548">
        <v>4100</v>
      </c>
      <c r="B13548">
        <v>30020</v>
      </c>
      <c r="C13548">
        <v>4009</v>
      </c>
      <c r="D13548">
        <v>410</v>
      </c>
      <c r="E13548" s="124" t="s">
        <v>28405</v>
      </c>
      <c r="F13548" t="str">
        <f t="shared" si="296"/>
        <v>Wesley YountsCONSTANTIA FLEXIBLES</v>
      </c>
      <c r="G13548" s="150" t="str">
        <f t="shared" si="297"/>
        <v>Wesley Younts</v>
      </c>
      <c r="H13548" s="149" t="s">
        <v>2446</v>
      </c>
      <c r="I13548">
        <v>40003490</v>
      </c>
      <c r="K13548" t="s">
        <v>28480</v>
      </c>
      <c r="L13548" t="s">
        <v>28481</v>
      </c>
      <c r="M13548" t="s">
        <v>47</v>
      </c>
      <c r="N13548" t="s">
        <v>28482</v>
      </c>
      <c r="Q13548" t="s">
        <v>12415</v>
      </c>
      <c r="R13548" t="s">
        <v>12416</v>
      </c>
      <c r="S13548" t="s">
        <v>28483</v>
      </c>
      <c r="U13548" t="s">
        <v>12418</v>
      </c>
      <c r="W13548">
        <v>11</v>
      </c>
      <c r="X13548">
        <v>1</v>
      </c>
      <c r="Y13548" t="s">
        <v>12419</v>
      </c>
      <c r="Z13548" t="s">
        <v>12420</v>
      </c>
      <c r="AA13548" t="s">
        <v>12421</v>
      </c>
      <c r="AB13548" t="s">
        <v>12422</v>
      </c>
      <c r="AC13548">
        <v>2</v>
      </c>
      <c r="AD13548" s="123">
        <v>39111</v>
      </c>
      <c r="AE13548" t="s">
        <v>12423</v>
      </c>
      <c r="AG13548">
        <v>40003490</v>
      </c>
      <c r="AL13548" t="s">
        <v>12422</v>
      </c>
      <c r="AN13548">
        <v>4107914951</v>
      </c>
      <c r="AO13548">
        <v>16</v>
      </c>
      <c r="AP13548" t="s">
        <v>12424</v>
      </c>
      <c r="AQ13548" t="s">
        <v>11408</v>
      </c>
      <c r="AR13548">
        <v>4100</v>
      </c>
      <c r="AT13548">
        <v>0</v>
      </c>
      <c r="AV13548" t="s">
        <v>28484</v>
      </c>
      <c r="AW13548">
        <v>116100</v>
      </c>
    </row>
    <row r="13549" spans="1:49" x14ac:dyDescent="0.25">
      <c r="A13549">
        <v>4100</v>
      </c>
      <c r="B13549">
        <v>30020</v>
      </c>
      <c r="C13549">
        <v>4009</v>
      </c>
      <c r="D13549">
        <v>410</v>
      </c>
      <c r="E13549" s="124" t="s">
        <v>28405</v>
      </c>
      <c r="F13549" t="str">
        <f t="shared" si="296"/>
        <v>Wesley YountsCTNA-ACCOUNTS PAYABLE</v>
      </c>
      <c r="G13549" s="150" t="str">
        <f t="shared" si="297"/>
        <v>Wesley Younts</v>
      </c>
      <c r="H13549" s="149" t="s">
        <v>13519</v>
      </c>
      <c r="I13549">
        <v>40007411</v>
      </c>
      <c r="L13549" t="s">
        <v>18936</v>
      </c>
      <c r="M13549" t="s">
        <v>47</v>
      </c>
      <c r="O13549">
        <v>3010</v>
      </c>
      <c r="P13549">
        <v>29716</v>
      </c>
      <c r="Q13549" t="s">
        <v>12415</v>
      </c>
      <c r="R13549" t="s">
        <v>12416</v>
      </c>
      <c r="U13549" t="s">
        <v>12418</v>
      </c>
      <c r="V13549">
        <v>10</v>
      </c>
      <c r="W13549">
        <v>11</v>
      </c>
      <c r="X13549">
        <v>1</v>
      </c>
      <c r="Y13549" t="s">
        <v>12419</v>
      </c>
      <c r="Z13549" t="s">
        <v>12420</v>
      </c>
      <c r="AA13549" t="s">
        <v>12429</v>
      </c>
      <c r="AB13549" t="s">
        <v>12757</v>
      </c>
      <c r="AC13549">
        <v>2</v>
      </c>
      <c r="AD13549" s="123">
        <v>41869</v>
      </c>
      <c r="AE13549" t="s">
        <v>12431</v>
      </c>
      <c r="AG13549">
        <v>40007411</v>
      </c>
      <c r="AL13549" t="s">
        <v>12757</v>
      </c>
      <c r="AN13549">
        <v>4109103301</v>
      </c>
      <c r="AO13549">
        <v>16</v>
      </c>
      <c r="AP13549" t="s">
        <v>12424</v>
      </c>
      <c r="AQ13549" t="s">
        <v>11408</v>
      </c>
      <c r="AR13549">
        <v>4100</v>
      </c>
      <c r="AT13549">
        <v>0</v>
      </c>
      <c r="AV13549" t="s">
        <v>22923</v>
      </c>
      <c r="AW13549">
        <v>116100</v>
      </c>
    </row>
    <row r="13550" spans="1:49" x14ac:dyDescent="0.25">
      <c r="A13550">
        <v>4100</v>
      </c>
      <c r="B13550">
        <v>30020</v>
      </c>
      <c r="C13550">
        <v>4009</v>
      </c>
      <c r="D13550">
        <v>410</v>
      </c>
      <c r="E13550" s="124" t="s">
        <v>28405</v>
      </c>
      <c r="F13550" t="str">
        <f t="shared" si="296"/>
        <v>Wesley YountsD &amp; B CONVEYOR SYSTEMS, INC / PROJE</v>
      </c>
      <c r="G13550" s="150" t="str">
        <f t="shared" si="297"/>
        <v>Wesley Younts</v>
      </c>
      <c r="H13550" s="149" t="s">
        <v>2635</v>
      </c>
      <c r="I13550">
        <v>40008386</v>
      </c>
      <c r="K13550" t="s">
        <v>28485</v>
      </c>
      <c r="L13550" t="s">
        <v>24718</v>
      </c>
      <c r="M13550" t="s">
        <v>12692</v>
      </c>
      <c r="N13550">
        <v>31415</v>
      </c>
      <c r="Q13550" t="s">
        <v>12415</v>
      </c>
      <c r="R13550" t="s">
        <v>12416</v>
      </c>
      <c r="S13550" t="s">
        <v>28486</v>
      </c>
      <c r="U13550" t="s">
        <v>12418</v>
      </c>
      <c r="W13550">
        <v>11</v>
      </c>
      <c r="X13550">
        <v>0</v>
      </c>
      <c r="Y13550" t="s">
        <v>13389</v>
      </c>
      <c r="Z13550" t="s">
        <v>12420</v>
      </c>
      <c r="AA13550" t="s">
        <v>12485</v>
      </c>
      <c r="AB13550" t="s">
        <v>12422</v>
      </c>
      <c r="AC13550">
        <v>2</v>
      </c>
      <c r="AD13550" s="123">
        <v>43237</v>
      </c>
      <c r="AE13550" t="s">
        <v>12528</v>
      </c>
      <c r="AG13550">
        <v>40008386</v>
      </c>
      <c r="AL13550" t="s">
        <v>12422</v>
      </c>
      <c r="AN13550">
        <v>1105110101</v>
      </c>
      <c r="AO13550">
        <v>16</v>
      </c>
      <c r="AP13550" t="s">
        <v>12424</v>
      </c>
      <c r="AQ13550" t="s">
        <v>11408</v>
      </c>
      <c r="AR13550">
        <v>4100</v>
      </c>
      <c r="AT13550">
        <v>0</v>
      </c>
      <c r="AV13550" t="s">
        <v>28487</v>
      </c>
      <c r="AW13550">
        <v>116100</v>
      </c>
    </row>
    <row r="13551" spans="1:49" x14ac:dyDescent="0.25">
      <c r="A13551">
        <v>4100</v>
      </c>
      <c r="B13551">
        <v>30020</v>
      </c>
      <c r="C13551">
        <v>4009</v>
      </c>
      <c r="D13551">
        <v>410</v>
      </c>
      <c r="E13551" s="124" t="s">
        <v>28405</v>
      </c>
      <c r="F13551" t="str">
        <f t="shared" si="296"/>
        <v>Wesley YountsD &amp; B CONVEYOR SYSTEMS, INC.</v>
      </c>
      <c r="G13551" s="150" t="str">
        <f t="shared" si="297"/>
        <v>Wesley Younts</v>
      </c>
      <c r="H13551" s="149" t="s">
        <v>2636</v>
      </c>
      <c r="I13551">
        <v>40006535</v>
      </c>
      <c r="K13551" t="s">
        <v>28488</v>
      </c>
      <c r="L13551" t="s">
        <v>24718</v>
      </c>
      <c r="M13551" t="s">
        <v>12692</v>
      </c>
      <c r="N13551">
        <v>31415</v>
      </c>
      <c r="Q13551" t="s">
        <v>12415</v>
      </c>
      <c r="R13551" t="s">
        <v>12416</v>
      </c>
      <c r="S13551" t="s">
        <v>28489</v>
      </c>
      <c r="U13551" t="s">
        <v>12418</v>
      </c>
      <c r="W13551">
        <v>11</v>
      </c>
      <c r="X13551">
        <v>0</v>
      </c>
      <c r="Y13551" t="s">
        <v>12419</v>
      </c>
      <c r="Z13551" t="s">
        <v>12420</v>
      </c>
      <c r="AA13551" t="s">
        <v>12429</v>
      </c>
      <c r="AB13551" t="s">
        <v>12422</v>
      </c>
      <c r="AC13551">
        <v>2</v>
      </c>
      <c r="AD13551" s="123">
        <v>40646</v>
      </c>
      <c r="AE13551" t="s">
        <v>12431</v>
      </c>
      <c r="AG13551">
        <v>40006535</v>
      </c>
      <c r="AL13551" t="s">
        <v>12422</v>
      </c>
      <c r="AN13551">
        <v>1105110101</v>
      </c>
      <c r="AO13551">
        <v>16</v>
      </c>
      <c r="AP13551" t="s">
        <v>12424</v>
      </c>
      <c r="AQ13551" t="s">
        <v>11408</v>
      </c>
      <c r="AR13551">
        <v>4100</v>
      </c>
      <c r="AT13551">
        <v>0</v>
      </c>
      <c r="AV13551" t="s">
        <v>28490</v>
      </c>
      <c r="AW13551">
        <v>116100</v>
      </c>
    </row>
    <row r="13552" spans="1:49" x14ac:dyDescent="0.25">
      <c r="A13552">
        <v>4100</v>
      </c>
      <c r="B13552">
        <v>30020</v>
      </c>
      <c r="C13552">
        <v>4009</v>
      </c>
      <c r="D13552">
        <v>410</v>
      </c>
      <c r="E13552" s="124" t="s">
        <v>28405</v>
      </c>
      <c r="F13552" t="str">
        <f t="shared" si="296"/>
        <v>Wesley YountsDIAMOND PET FOOD PROCESSORS OF SC</v>
      </c>
      <c r="G13552" s="150" t="str">
        <f t="shared" si="297"/>
        <v>Wesley Younts</v>
      </c>
      <c r="H13552" s="149" t="s">
        <v>2854</v>
      </c>
      <c r="I13552">
        <v>40006332</v>
      </c>
      <c r="L13552" t="s">
        <v>28491</v>
      </c>
      <c r="M13552" t="s">
        <v>47</v>
      </c>
      <c r="O13552">
        <v>248</v>
      </c>
      <c r="P13552">
        <v>29053</v>
      </c>
      <c r="Q13552" t="s">
        <v>12415</v>
      </c>
      <c r="R13552" t="s">
        <v>12416</v>
      </c>
      <c r="S13552" t="s">
        <v>28492</v>
      </c>
      <c r="U13552" t="s">
        <v>12418</v>
      </c>
      <c r="W13552">
        <v>11</v>
      </c>
      <c r="X13552">
        <v>1</v>
      </c>
      <c r="Y13552" t="s">
        <v>12419</v>
      </c>
      <c r="Z13552" t="s">
        <v>12420</v>
      </c>
      <c r="AA13552" t="s">
        <v>14022</v>
      </c>
      <c r="AB13552" t="s">
        <v>12422</v>
      </c>
      <c r="AC13552">
        <v>2</v>
      </c>
      <c r="AD13552" s="123">
        <v>40354</v>
      </c>
      <c r="AE13552" t="s">
        <v>12528</v>
      </c>
      <c r="AG13552">
        <v>40006332</v>
      </c>
      <c r="AL13552" t="s">
        <v>12422</v>
      </c>
      <c r="AN13552">
        <v>4106314211</v>
      </c>
      <c r="AO13552">
        <v>16</v>
      </c>
      <c r="AP13552" t="s">
        <v>12424</v>
      </c>
      <c r="AQ13552" t="s">
        <v>11408</v>
      </c>
      <c r="AR13552">
        <v>4100</v>
      </c>
      <c r="AS13552" t="s">
        <v>12491</v>
      </c>
      <c r="AT13552">
        <v>0</v>
      </c>
      <c r="AV13552" t="s">
        <v>14770</v>
      </c>
      <c r="AW13552">
        <v>116100</v>
      </c>
    </row>
    <row r="13553" spans="1:49" x14ac:dyDescent="0.25">
      <c r="A13553">
        <v>4100</v>
      </c>
      <c r="B13553">
        <v>30020</v>
      </c>
      <c r="C13553">
        <v>4009</v>
      </c>
      <c r="D13553">
        <v>410</v>
      </c>
      <c r="E13553" s="124" t="s">
        <v>28405</v>
      </c>
      <c r="F13553" t="str">
        <f t="shared" si="296"/>
        <v>Wesley YountsDILLON SUPPLY CO.</v>
      </c>
      <c r="G13553" s="150" t="str">
        <f t="shared" si="297"/>
        <v>Wesley Younts</v>
      </c>
      <c r="H13553" s="149" t="s">
        <v>2872</v>
      </c>
      <c r="I13553">
        <v>40000109</v>
      </c>
      <c r="K13553" t="s">
        <v>28493</v>
      </c>
      <c r="L13553" t="s">
        <v>16646</v>
      </c>
      <c r="M13553" t="s">
        <v>13169</v>
      </c>
      <c r="N13553">
        <v>27610</v>
      </c>
      <c r="Q13553" t="s">
        <v>12415</v>
      </c>
      <c r="R13553" t="s">
        <v>12416</v>
      </c>
      <c r="S13553" t="s">
        <v>28494</v>
      </c>
      <c r="U13553" t="s">
        <v>12418</v>
      </c>
      <c r="W13553">
        <v>11</v>
      </c>
      <c r="X13553">
        <v>2</v>
      </c>
      <c r="Y13553" t="s">
        <v>12419</v>
      </c>
      <c r="Z13553" t="s">
        <v>12420</v>
      </c>
      <c r="AA13553" t="s">
        <v>12421</v>
      </c>
      <c r="AB13553" t="s">
        <v>12422</v>
      </c>
      <c r="AC13553">
        <v>2</v>
      </c>
      <c r="AD13553" s="123">
        <v>39111</v>
      </c>
      <c r="AE13553" t="s">
        <v>12423</v>
      </c>
      <c r="AG13553">
        <v>40000109</v>
      </c>
      <c r="AL13553" t="s">
        <v>12422</v>
      </c>
      <c r="AN13553">
        <v>3418308701</v>
      </c>
      <c r="AO13553">
        <v>16</v>
      </c>
      <c r="AP13553" t="s">
        <v>12424</v>
      </c>
      <c r="AQ13553" t="s">
        <v>11408</v>
      </c>
      <c r="AR13553">
        <v>4100</v>
      </c>
      <c r="AT13553">
        <v>2005</v>
      </c>
      <c r="AV13553" t="s">
        <v>16748</v>
      </c>
      <c r="AW13553">
        <v>116100</v>
      </c>
    </row>
    <row r="13554" spans="1:49" x14ac:dyDescent="0.25">
      <c r="A13554">
        <v>4100</v>
      </c>
      <c r="B13554">
        <v>30020</v>
      </c>
      <c r="C13554">
        <v>4009</v>
      </c>
      <c r="D13554">
        <v>410</v>
      </c>
      <c r="E13554" s="124" t="s">
        <v>28405</v>
      </c>
      <c r="F13554" t="str">
        <f t="shared" si="296"/>
        <v>Wesley YountsDIXIE INDUSTRIAL SALES</v>
      </c>
      <c r="G13554" s="150" t="str">
        <f t="shared" si="297"/>
        <v>Wesley Younts</v>
      </c>
      <c r="H13554" s="149" t="s">
        <v>2904</v>
      </c>
      <c r="I13554">
        <v>40001490</v>
      </c>
      <c r="K13554" t="s">
        <v>28495</v>
      </c>
      <c r="L13554" t="s">
        <v>14202</v>
      </c>
      <c r="M13554" t="s">
        <v>12692</v>
      </c>
      <c r="N13554" t="s">
        <v>28496</v>
      </c>
      <c r="Q13554" t="s">
        <v>12415</v>
      </c>
      <c r="R13554" t="s">
        <v>12416</v>
      </c>
      <c r="S13554">
        <v>2292286363</v>
      </c>
      <c r="U13554" t="s">
        <v>12418</v>
      </c>
      <c r="W13554">
        <v>11</v>
      </c>
      <c r="X13554">
        <v>2</v>
      </c>
      <c r="Y13554" t="s">
        <v>12419</v>
      </c>
      <c r="Z13554" t="s">
        <v>12420</v>
      </c>
      <c r="AA13554" t="s">
        <v>12421</v>
      </c>
      <c r="AB13554" t="s">
        <v>12422</v>
      </c>
      <c r="AC13554">
        <v>2</v>
      </c>
      <c r="AD13554" s="123">
        <v>39111</v>
      </c>
      <c r="AE13554" t="s">
        <v>12423</v>
      </c>
      <c r="AG13554">
        <v>40001490</v>
      </c>
      <c r="AL13554" t="s">
        <v>12422</v>
      </c>
      <c r="AN13554">
        <v>1127511201</v>
      </c>
      <c r="AO13554">
        <v>16</v>
      </c>
      <c r="AP13554" t="s">
        <v>12424</v>
      </c>
      <c r="AQ13554" t="s">
        <v>11408</v>
      </c>
      <c r="AR13554">
        <v>4100</v>
      </c>
      <c r="AT13554">
        <v>0</v>
      </c>
      <c r="AV13554" t="s">
        <v>28497</v>
      </c>
      <c r="AW13554">
        <v>116100</v>
      </c>
    </row>
    <row r="13555" spans="1:49" x14ac:dyDescent="0.25">
      <c r="A13555">
        <v>4100</v>
      </c>
      <c r="B13555">
        <v>30020</v>
      </c>
      <c r="C13555">
        <v>4009</v>
      </c>
      <c r="D13555">
        <v>410</v>
      </c>
      <c r="E13555" s="124" t="s">
        <v>28405</v>
      </c>
      <c r="F13555" t="str">
        <f t="shared" si="296"/>
        <v>Wesley YountsEAM CORPORATION</v>
      </c>
      <c r="G13555" s="150" t="str">
        <f t="shared" si="297"/>
        <v>Wesley Younts</v>
      </c>
      <c r="H13555" s="149" t="s">
        <v>3072</v>
      </c>
      <c r="I13555">
        <v>40007569</v>
      </c>
      <c r="J13555" t="s">
        <v>12492</v>
      </c>
      <c r="K13555" t="s">
        <v>28498</v>
      </c>
      <c r="L13555" t="s">
        <v>28499</v>
      </c>
      <c r="M13555" t="s">
        <v>12692</v>
      </c>
      <c r="N13555">
        <v>31545</v>
      </c>
      <c r="Q13555" t="s">
        <v>12415</v>
      </c>
      <c r="R13555" t="s">
        <v>12416</v>
      </c>
      <c r="S13555" t="s">
        <v>28500</v>
      </c>
      <c r="U13555" t="s">
        <v>12418</v>
      </c>
      <c r="W13555">
        <v>11</v>
      </c>
      <c r="X13555">
        <v>1</v>
      </c>
      <c r="Y13555" t="s">
        <v>12419</v>
      </c>
      <c r="Z13555" t="s">
        <v>12420</v>
      </c>
      <c r="AA13555" t="s">
        <v>12429</v>
      </c>
      <c r="AB13555" t="s">
        <v>12422</v>
      </c>
      <c r="AC13555">
        <v>2</v>
      </c>
      <c r="AD13555" s="123">
        <v>42115</v>
      </c>
      <c r="AE13555" t="s">
        <v>12431</v>
      </c>
      <c r="AG13555">
        <v>40007569</v>
      </c>
      <c r="AL13555" t="s">
        <v>12422</v>
      </c>
      <c r="AN13555">
        <v>1130506801</v>
      </c>
      <c r="AO13555">
        <v>16</v>
      </c>
      <c r="AP13555" t="s">
        <v>12424</v>
      </c>
      <c r="AQ13555" t="s">
        <v>11408</v>
      </c>
      <c r="AR13555">
        <v>4100</v>
      </c>
      <c r="AT13555">
        <v>0</v>
      </c>
      <c r="AV13555" t="s">
        <v>28501</v>
      </c>
      <c r="AW13555">
        <v>116100</v>
      </c>
    </row>
    <row r="13556" spans="1:49" x14ac:dyDescent="0.25">
      <c r="A13556">
        <v>4100</v>
      </c>
      <c r="B13556">
        <v>30020</v>
      </c>
      <c r="C13556">
        <v>4009</v>
      </c>
      <c r="D13556">
        <v>410</v>
      </c>
      <c r="E13556" s="124" t="s">
        <v>28405</v>
      </c>
      <c r="F13556" t="str">
        <f t="shared" si="296"/>
        <v>Wesley YountsEAST COAST EROSION BLANKETS</v>
      </c>
      <c r="G13556" s="150" t="str">
        <f t="shared" si="297"/>
        <v>Wesley Younts</v>
      </c>
      <c r="H13556" s="149" t="s">
        <v>3078</v>
      </c>
      <c r="I13556">
        <v>40003347</v>
      </c>
      <c r="K13556" t="s">
        <v>28502</v>
      </c>
      <c r="L13556" t="s">
        <v>20706</v>
      </c>
      <c r="M13556" t="s">
        <v>12560</v>
      </c>
      <c r="N13556" t="s">
        <v>20707</v>
      </c>
      <c r="Q13556" t="s">
        <v>12415</v>
      </c>
      <c r="R13556" t="s">
        <v>12416</v>
      </c>
      <c r="S13556" t="s">
        <v>28503</v>
      </c>
      <c r="U13556" t="s">
        <v>12418</v>
      </c>
      <c r="W13556">
        <v>11</v>
      </c>
      <c r="X13556">
        <v>1</v>
      </c>
      <c r="Y13556" t="s">
        <v>12419</v>
      </c>
      <c r="Z13556" t="s">
        <v>12420</v>
      </c>
      <c r="AA13556" t="s">
        <v>12421</v>
      </c>
      <c r="AB13556" t="s">
        <v>12422</v>
      </c>
      <c r="AC13556">
        <v>2</v>
      </c>
      <c r="AD13556" s="123">
        <v>39111</v>
      </c>
      <c r="AE13556" t="s">
        <v>12423</v>
      </c>
      <c r="AG13556">
        <v>40003347</v>
      </c>
      <c r="AL13556" t="s">
        <v>12422</v>
      </c>
      <c r="AN13556">
        <v>3901174141</v>
      </c>
      <c r="AO13556">
        <v>16</v>
      </c>
      <c r="AP13556" t="s">
        <v>12424</v>
      </c>
      <c r="AQ13556" t="s">
        <v>11408</v>
      </c>
      <c r="AR13556">
        <v>4100</v>
      </c>
      <c r="AT13556">
        <v>0</v>
      </c>
      <c r="AV13556" t="s">
        <v>20709</v>
      </c>
      <c r="AW13556">
        <v>116100</v>
      </c>
    </row>
    <row r="13557" spans="1:49" x14ac:dyDescent="0.25">
      <c r="A13557">
        <v>4100</v>
      </c>
      <c r="B13557">
        <v>30020</v>
      </c>
      <c r="C13557">
        <v>4009</v>
      </c>
      <c r="D13557">
        <v>410</v>
      </c>
      <c r="E13557" s="124" t="s">
        <v>28405</v>
      </c>
      <c r="F13557" t="str">
        <f t="shared" si="296"/>
        <v>Wesley YountsEAST COAST WEB PRINTERS LLC</v>
      </c>
      <c r="G13557" s="150" t="str">
        <f t="shared" si="297"/>
        <v>Wesley Younts</v>
      </c>
      <c r="H13557" s="149" t="s">
        <v>3079</v>
      </c>
      <c r="I13557">
        <v>40007430</v>
      </c>
      <c r="L13557" t="s">
        <v>28504</v>
      </c>
      <c r="M13557" t="s">
        <v>47</v>
      </c>
      <c r="O13557">
        <v>5011</v>
      </c>
      <c r="P13557">
        <v>29116</v>
      </c>
      <c r="Q13557" t="s">
        <v>12415</v>
      </c>
      <c r="R13557" t="s">
        <v>12416</v>
      </c>
      <c r="S13557" t="s">
        <v>28505</v>
      </c>
      <c r="U13557" t="s">
        <v>12418</v>
      </c>
      <c r="W13557">
        <v>11</v>
      </c>
      <c r="X13557">
        <v>1</v>
      </c>
      <c r="Y13557" t="s">
        <v>12419</v>
      </c>
      <c r="Z13557" t="s">
        <v>12420</v>
      </c>
      <c r="AA13557" t="s">
        <v>12429</v>
      </c>
      <c r="AB13557" t="s">
        <v>12422</v>
      </c>
      <c r="AC13557">
        <v>2</v>
      </c>
      <c r="AD13557" s="123">
        <v>41913</v>
      </c>
      <c r="AE13557" t="s">
        <v>12431</v>
      </c>
      <c r="AG13557">
        <v>40007430</v>
      </c>
      <c r="AL13557" t="s">
        <v>12422</v>
      </c>
      <c r="AN13557">
        <v>4107505501</v>
      </c>
      <c r="AO13557">
        <v>16</v>
      </c>
      <c r="AP13557" t="s">
        <v>12424</v>
      </c>
      <c r="AQ13557" t="s">
        <v>11408</v>
      </c>
      <c r="AR13557">
        <v>4100</v>
      </c>
      <c r="AT13557">
        <v>0</v>
      </c>
      <c r="AV13557" t="s">
        <v>20709</v>
      </c>
      <c r="AW13557">
        <v>116100</v>
      </c>
    </row>
    <row r="13558" spans="1:49" x14ac:dyDescent="0.25">
      <c r="A13558">
        <v>4100</v>
      </c>
      <c r="B13558">
        <v>30020</v>
      </c>
      <c r="C13558">
        <v>4009</v>
      </c>
      <c r="D13558">
        <v>410</v>
      </c>
      <c r="E13558" s="124" t="s">
        <v>28405</v>
      </c>
      <c r="F13558" t="str">
        <f t="shared" si="296"/>
        <v>Wesley YountsEFACEC POWER TRANSFORMER, INC.</v>
      </c>
      <c r="G13558" s="150" t="str">
        <f t="shared" si="297"/>
        <v>Wesley Younts</v>
      </c>
      <c r="H13558" s="149" t="s">
        <v>3126</v>
      </c>
      <c r="I13558">
        <v>40006341</v>
      </c>
      <c r="K13558" t="s">
        <v>28506</v>
      </c>
      <c r="L13558" t="s">
        <v>28507</v>
      </c>
      <c r="M13558" t="s">
        <v>12692</v>
      </c>
      <c r="N13558">
        <v>31326</v>
      </c>
      <c r="Q13558" t="s">
        <v>12415</v>
      </c>
      <c r="R13558" t="s">
        <v>12416</v>
      </c>
      <c r="S13558" t="s">
        <v>28508</v>
      </c>
      <c r="U13558" t="s">
        <v>12418</v>
      </c>
      <c r="W13558">
        <v>11</v>
      </c>
      <c r="X13558">
        <v>1</v>
      </c>
      <c r="Y13558" t="s">
        <v>12419</v>
      </c>
      <c r="Z13558" t="s">
        <v>12420</v>
      </c>
      <c r="AA13558" t="s">
        <v>12429</v>
      </c>
      <c r="AB13558" t="s">
        <v>12422</v>
      </c>
      <c r="AC13558">
        <v>2</v>
      </c>
      <c r="AD13558" s="123">
        <v>40371</v>
      </c>
      <c r="AE13558" t="s">
        <v>12431</v>
      </c>
      <c r="AG13558">
        <v>40006341</v>
      </c>
      <c r="AL13558" t="s">
        <v>12422</v>
      </c>
      <c r="AN13558">
        <v>1110320391</v>
      </c>
      <c r="AO13558">
        <v>16</v>
      </c>
      <c r="AP13558" t="s">
        <v>12424</v>
      </c>
      <c r="AQ13558" t="s">
        <v>11408</v>
      </c>
      <c r="AR13558">
        <v>4100</v>
      </c>
      <c r="AT13558">
        <v>0</v>
      </c>
      <c r="AV13558" t="s">
        <v>28509</v>
      </c>
      <c r="AW13558">
        <v>116100</v>
      </c>
    </row>
    <row r="13559" spans="1:49" x14ac:dyDescent="0.25">
      <c r="A13559">
        <v>4100</v>
      </c>
      <c r="B13559">
        <v>30020</v>
      </c>
      <c r="C13559">
        <v>4009</v>
      </c>
      <c r="D13559">
        <v>410</v>
      </c>
      <c r="E13559" s="124" t="s">
        <v>28405</v>
      </c>
      <c r="F13559" s="185" t="str">
        <f t="shared" si="296"/>
        <v>Wesley YountsERIKS NORTH AMERICA, INC</v>
      </c>
      <c r="G13559" s="150" t="str">
        <f t="shared" si="297"/>
        <v>Wesley Younts</v>
      </c>
      <c r="H13559" s="149" t="s">
        <v>3242</v>
      </c>
      <c r="I13559">
        <v>40007551</v>
      </c>
      <c r="J13559" t="s">
        <v>12492</v>
      </c>
      <c r="L13559" t="s">
        <v>14800</v>
      </c>
      <c r="M13559" t="s">
        <v>12560</v>
      </c>
      <c r="O13559">
        <v>895</v>
      </c>
      <c r="P13559" t="s">
        <v>14801</v>
      </c>
      <c r="Q13559" t="s">
        <v>12415</v>
      </c>
      <c r="R13559" t="s">
        <v>12416</v>
      </c>
      <c r="S13559" t="s">
        <v>16165</v>
      </c>
      <c r="U13559" t="s">
        <v>12418</v>
      </c>
      <c r="V13559">
        <v>238</v>
      </c>
      <c r="W13559">
        <v>11</v>
      </c>
      <c r="X13559">
        <v>2</v>
      </c>
      <c r="Y13559" t="s">
        <v>12472</v>
      </c>
      <c r="Z13559" t="s">
        <v>12420</v>
      </c>
      <c r="AA13559" t="s">
        <v>12429</v>
      </c>
      <c r="AB13559" t="s">
        <v>12422</v>
      </c>
      <c r="AC13559">
        <v>2</v>
      </c>
      <c r="AD13559" s="123">
        <v>42089</v>
      </c>
      <c r="AE13559" t="s">
        <v>12431</v>
      </c>
      <c r="AG13559">
        <v>40007551</v>
      </c>
      <c r="AL13559" t="s">
        <v>12422</v>
      </c>
      <c r="AN13559">
        <v>3900330401</v>
      </c>
      <c r="AO13559">
        <v>16</v>
      </c>
      <c r="AP13559" t="s">
        <v>12424</v>
      </c>
      <c r="AQ13559" t="s">
        <v>11408</v>
      </c>
      <c r="AR13559">
        <v>4100</v>
      </c>
      <c r="AT13559">
        <v>0</v>
      </c>
      <c r="AV13559" t="s">
        <v>14803</v>
      </c>
      <c r="AW13559">
        <v>116100</v>
      </c>
    </row>
    <row r="13560" spans="1:49" x14ac:dyDescent="0.25">
      <c r="A13560">
        <v>4100</v>
      </c>
      <c r="B13560">
        <v>30020</v>
      </c>
      <c r="C13560">
        <v>4009</v>
      </c>
      <c r="D13560">
        <v>410</v>
      </c>
      <c r="E13560" s="124" t="s">
        <v>28405</v>
      </c>
      <c r="F13560" s="185" t="str">
        <f t="shared" si="296"/>
        <v>Wesley YountsERIKS NORTH AMERICA, INC -3542</v>
      </c>
      <c r="G13560" s="150" t="str">
        <f t="shared" si="297"/>
        <v>Wesley Younts</v>
      </c>
      <c r="H13560" s="149" t="s">
        <v>28510</v>
      </c>
      <c r="I13560">
        <v>40003542</v>
      </c>
      <c r="J13560" t="s">
        <v>12492</v>
      </c>
      <c r="L13560" t="s">
        <v>14800</v>
      </c>
      <c r="M13560" t="s">
        <v>12560</v>
      </c>
      <c r="O13560">
        <v>895</v>
      </c>
      <c r="P13560" t="s">
        <v>14801</v>
      </c>
      <c r="Q13560" t="s">
        <v>12415</v>
      </c>
      <c r="R13560" t="s">
        <v>12416</v>
      </c>
      <c r="S13560" t="s">
        <v>14804</v>
      </c>
      <c r="U13560" t="s">
        <v>12418</v>
      </c>
      <c r="V13560">
        <v>238</v>
      </c>
      <c r="W13560">
        <v>11</v>
      </c>
      <c r="X13560">
        <v>0</v>
      </c>
      <c r="Y13560" t="s">
        <v>12472</v>
      </c>
      <c r="Z13560" t="s">
        <v>12420</v>
      </c>
      <c r="AA13560" t="s">
        <v>12421</v>
      </c>
      <c r="AB13560" t="s">
        <v>12422</v>
      </c>
      <c r="AC13560">
        <v>2</v>
      </c>
      <c r="AD13560" s="123">
        <v>39111</v>
      </c>
      <c r="AE13560" t="s">
        <v>12423</v>
      </c>
      <c r="AG13560">
        <v>40003542</v>
      </c>
      <c r="AL13560" t="s">
        <v>12422</v>
      </c>
      <c r="AN13560">
        <v>3900330401</v>
      </c>
      <c r="AO13560">
        <v>16</v>
      </c>
      <c r="AP13560" t="s">
        <v>12424</v>
      </c>
      <c r="AQ13560" t="s">
        <v>11408</v>
      </c>
      <c r="AR13560">
        <v>4100</v>
      </c>
      <c r="AT13560">
        <v>0</v>
      </c>
      <c r="AV13560" t="s">
        <v>14803</v>
      </c>
      <c r="AW13560">
        <v>116100</v>
      </c>
    </row>
    <row r="13561" spans="1:49" x14ac:dyDescent="0.25">
      <c r="A13561">
        <v>4100</v>
      </c>
      <c r="B13561">
        <v>30020</v>
      </c>
      <c r="C13561">
        <v>4009</v>
      </c>
      <c r="D13561">
        <v>410</v>
      </c>
      <c r="E13561" s="124" t="s">
        <v>28405</v>
      </c>
      <c r="F13561" t="str">
        <f t="shared" si="296"/>
        <v>Wesley YountsFREUDENBERG TEXBOND LP</v>
      </c>
      <c r="G13561" s="150" t="str">
        <f t="shared" si="297"/>
        <v>Wesley Younts</v>
      </c>
      <c r="H13561" s="149" t="s">
        <v>3736</v>
      </c>
      <c r="I13561">
        <v>40007221</v>
      </c>
      <c r="K13561" t="s">
        <v>28511</v>
      </c>
      <c r="L13561" t="s">
        <v>20162</v>
      </c>
      <c r="M13561" t="s">
        <v>12692</v>
      </c>
      <c r="N13561">
        <v>31206</v>
      </c>
      <c r="Q13561" t="s">
        <v>12415</v>
      </c>
      <c r="R13561" t="s">
        <v>12416</v>
      </c>
      <c r="S13561" t="s">
        <v>28512</v>
      </c>
      <c r="U13561" t="s">
        <v>12418</v>
      </c>
      <c r="W13561">
        <v>11</v>
      </c>
      <c r="X13561">
        <v>1</v>
      </c>
      <c r="Y13561" t="s">
        <v>12419</v>
      </c>
      <c r="Z13561" t="s">
        <v>12420</v>
      </c>
      <c r="AA13561" t="s">
        <v>12429</v>
      </c>
      <c r="AB13561" t="s">
        <v>12422</v>
      </c>
      <c r="AC13561">
        <v>2</v>
      </c>
      <c r="AD13561" s="123">
        <v>41589</v>
      </c>
      <c r="AE13561" t="s">
        <v>12431</v>
      </c>
      <c r="AG13561">
        <v>40007221</v>
      </c>
      <c r="AL13561" t="s">
        <v>12422</v>
      </c>
      <c r="AN13561">
        <v>1102107601</v>
      </c>
      <c r="AO13561">
        <v>16</v>
      </c>
      <c r="AP13561" t="s">
        <v>12424</v>
      </c>
      <c r="AQ13561" t="s">
        <v>11408</v>
      </c>
      <c r="AR13561">
        <v>4100</v>
      </c>
      <c r="AT13561">
        <v>0</v>
      </c>
      <c r="AV13561" t="s">
        <v>22450</v>
      </c>
      <c r="AW13561">
        <v>116100</v>
      </c>
    </row>
    <row r="13562" spans="1:49" x14ac:dyDescent="0.25">
      <c r="A13562">
        <v>4100</v>
      </c>
      <c r="B13562">
        <v>30020</v>
      </c>
      <c r="C13562">
        <v>4009</v>
      </c>
      <c r="D13562">
        <v>410</v>
      </c>
      <c r="E13562" s="124" t="s">
        <v>28405</v>
      </c>
      <c r="F13562" t="str">
        <f t="shared" si="296"/>
        <v>Wesley YountsFRITO-LAY - KATHLEEN</v>
      </c>
      <c r="G13562" s="150" t="str">
        <f t="shared" si="297"/>
        <v>Wesley Younts</v>
      </c>
      <c r="H13562" s="149" t="s">
        <v>3752</v>
      </c>
      <c r="I13562">
        <v>40005741</v>
      </c>
      <c r="J13562" t="s">
        <v>14213</v>
      </c>
      <c r="K13562" t="s">
        <v>28513</v>
      </c>
      <c r="L13562" t="s">
        <v>28514</v>
      </c>
      <c r="M13562" t="s">
        <v>12692</v>
      </c>
      <c r="N13562">
        <v>31047</v>
      </c>
      <c r="Q13562" t="s">
        <v>12415</v>
      </c>
      <c r="R13562" t="s">
        <v>12416</v>
      </c>
      <c r="S13562" t="s">
        <v>28515</v>
      </c>
      <c r="U13562" t="s">
        <v>12418</v>
      </c>
      <c r="V13562">
        <v>94</v>
      </c>
      <c r="W13562">
        <v>11</v>
      </c>
      <c r="X13562">
        <v>1</v>
      </c>
      <c r="Y13562" t="s">
        <v>12419</v>
      </c>
      <c r="Z13562" t="s">
        <v>12420</v>
      </c>
      <c r="AA13562" t="s">
        <v>12429</v>
      </c>
      <c r="AB13562" t="s">
        <v>12473</v>
      </c>
      <c r="AC13562">
        <v>2</v>
      </c>
      <c r="AD13562" s="123">
        <v>39924</v>
      </c>
      <c r="AE13562" t="s">
        <v>12431</v>
      </c>
      <c r="AG13562">
        <v>40005741</v>
      </c>
      <c r="AL13562" t="s">
        <v>12473</v>
      </c>
      <c r="AN13562">
        <v>1115321911</v>
      </c>
      <c r="AO13562">
        <v>16</v>
      </c>
      <c r="AP13562" t="s">
        <v>12424</v>
      </c>
      <c r="AQ13562" t="s">
        <v>11408</v>
      </c>
      <c r="AR13562">
        <v>4100</v>
      </c>
      <c r="AT13562">
        <v>0</v>
      </c>
      <c r="AV13562" t="s">
        <v>14211</v>
      </c>
      <c r="AW13562">
        <v>116100</v>
      </c>
    </row>
    <row r="13563" spans="1:49" x14ac:dyDescent="0.25">
      <c r="A13563">
        <v>4100</v>
      </c>
      <c r="B13563">
        <v>30020</v>
      </c>
      <c r="C13563">
        <v>4009</v>
      </c>
      <c r="D13563">
        <v>410</v>
      </c>
      <c r="E13563" s="124" t="s">
        <v>28405</v>
      </c>
      <c r="F13563" t="str">
        <f t="shared" si="296"/>
        <v>Wesley YountsFRONTIER SPIN MILLS-PLANT#6</v>
      </c>
      <c r="G13563" s="150" t="str">
        <f t="shared" si="297"/>
        <v>Wesley Younts</v>
      </c>
      <c r="H13563" s="149" t="s">
        <v>3757</v>
      </c>
      <c r="I13563">
        <v>40003558</v>
      </c>
      <c r="K13563" t="s">
        <v>28516</v>
      </c>
      <c r="L13563" t="s">
        <v>16797</v>
      </c>
      <c r="M13563" t="s">
        <v>13169</v>
      </c>
      <c r="N13563" t="s">
        <v>16798</v>
      </c>
      <c r="Q13563" t="s">
        <v>12415</v>
      </c>
      <c r="R13563" t="s">
        <v>12416</v>
      </c>
      <c r="S13563" t="s">
        <v>28517</v>
      </c>
      <c r="U13563" t="s">
        <v>12418</v>
      </c>
      <c r="W13563">
        <v>11</v>
      </c>
      <c r="X13563">
        <v>1</v>
      </c>
      <c r="Y13563" t="s">
        <v>12419</v>
      </c>
      <c r="Z13563" t="s">
        <v>12420</v>
      </c>
      <c r="AA13563" t="s">
        <v>12421</v>
      </c>
      <c r="AB13563" t="s">
        <v>12422</v>
      </c>
      <c r="AC13563">
        <v>2</v>
      </c>
      <c r="AD13563" s="123">
        <v>39111</v>
      </c>
      <c r="AE13563" t="s">
        <v>12423</v>
      </c>
      <c r="AG13563">
        <v>40003558</v>
      </c>
      <c r="AL13563" t="s">
        <v>12422</v>
      </c>
      <c r="AN13563">
        <v>3410509701</v>
      </c>
      <c r="AO13563">
        <v>16</v>
      </c>
      <c r="AP13563" t="s">
        <v>12424</v>
      </c>
      <c r="AQ13563" t="s">
        <v>11408</v>
      </c>
      <c r="AR13563">
        <v>4100</v>
      </c>
      <c r="AS13563" t="s">
        <v>12491</v>
      </c>
      <c r="AT13563">
        <v>0</v>
      </c>
      <c r="AV13563" t="s">
        <v>14220</v>
      </c>
      <c r="AW13563">
        <v>116100</v>
      </c>
    </row>
    <row r="13564" spans="1:49" x14ac:dyDescent="0.25">
      <c r="A13564">
        <v>4100</v>
      </c>
      <c r="B13564">
        <v>30020</v>
      </c>
      <c r="C13564">
        <v>4009</v>
      </c>
      <c r="D13564">
        <v>410</v>
      </c>
      <c r="E13564" s="124" t="s">
        <v>28405</v>
      </c>
      <c r="F13564" t="str">
        <f t="shared" si="296"/>
        <v>Wesley YountsGAF MATERIAL CORPORATION</v>
      </c>
      <c r="G13564" s="150" t="str">
        <f t="shared" si="297"/>
        <v>Wesley Younts</v>
      </c>
      <c r="H13564" s="149" t="s">
        <v>3811</v>
      </c>
      <c r="I13564">
        <v>40004413</v>
      </c>
      <c r="K13564" t="s">
        <v>28518</v>
      </c>
      <c r="L13564" t="s">
        <v>28519</v>
      </c>
      <c r="M13564" t="s">
        <v>12413</v>
      </c>
      <c r="N13564">
        <v>8808</v>
      </c>
      <c r="Q13564" t="s">
        <v>12415</v>
      </c>
      <c r="R13564" t="s">
        <v>12416</v>
      </c>
      <c r="S13564" t="s">
        <v>28520</v>
      </c>
      <c r="U13564" t="s">
        <v>12418</v>
      </c>
      <c r="W13564">
        <v>11</v>
      </c>
      <c r="X13564">
        <v>1</v>
      </c>
      <c r="Y13564" t="s">
        <v>12419</v>
      </c>
      <c r="Z13564" t="s">
        <v>12420</v>
      </c>
      <c r="AA13564" t="s">
        <v>12421</v>
      </c>
      <c r="AB13564" t="s">
        <v>12422</v>
      </c>
      <c r="AC13564">
        <v>2</v>
      </c>
      <c r="AD13564" s="123">
        <v>39111</v>
      </c>
      <c r="AE13564" t="s">
        <v>12423</v>
      </c>
      <c r="AG13564">
        <v>40004413</v>
      </c>
      <c r="AL13564" t="s">
        <v>12422</v>
      </c>
      <c r="AN13564">
        <v>3104156151</v>
      </c>
      <c r="AO13564">
        <v>16</v>
      </c>
      <c r="AP13564" t="s">
        <v>12424</v>
      </c>
      <c r="AQ13564" t="s">
        <v>11408</v>
      </c>
      <c r="AR13564">
        <v>4100</v>
      </c>
      <c r="AT13564">
        <v>2005</v>
      </c>
      <c r="AV13564" t="s">
        <v>28521</v>
      </c>
      <c r="AW13564">
        <v>116100</v>
      </c>
    </row>
    <row r="13565" spans="1:49" x14ac:dyDescent="0.25">
      <c r="A13565">
        <v>4100</v>
      </c>
      <c r="B13565">
        <v>30020</v>
      </c>
      <c r="C13565">
        <v>4009</v>
      </c>
      <c r="D13565">
        <v>410</v>
      </c>
      <c r="E13565" s="124" t="s">
        <v>28405</v>
      </c>
      <c r="F13565" t="str">
        <f t="shared" si="296"/>
        <v>Wesley YountsGEORGIA-PACIFIC - RINCON</v>
      </c>
      <c r="G13565" s="150" t="str">
        <f t="shared" si="297"/>
        <v>Wesley Younts</v>
      </c>
      <c r="H13565" s="149" t="s">
        <v>3918</v>
      </c>
      <c r="I13565">
        <v>40004467</v>
      </c>
      <c r="J13565" t="s">
        <v>28522</v>
      </c>
      <c r="L13565" t="s">
        <v>13312</v>
      </c>
      <c r="M13565" t="s">
        <v>12494</v>
      </c>
      <c r="O13565">
        <v>981952</v>
      </c>
      <c r="P13565" t="s">
        <v>19026</v>
      </c>
      <c r="Q13565" t="s">
        <v>12415</v>
      </c>
      <c r="R13565" t="s">
        <v>12416</v>
      </c>
      <c r="S13565" t="s">
        <v>19027</v>
      </c>
      <c r="U13565" t="s">
        <v>12418</v>
      </c>
      <c r="V13565">
        <v>246</v>
      </c>
      <c r="W13565">
        <v>11</v>
      </c>
      <c r="X13565">
        <v>1</v>
      </c>
      <c r="Y13565" t="s">
        <v>12472</v>
      </c>
      <c r="Z13565" t="s">
        <v>12420</v>
      </c>
      <c r="AA13565" t="s">
        <v>12421</v>
      </c>
      <c r="AB13565" t="s">
        <v>12757</v>
      </c>
      <c r="AC13565">
        <v>2</v>
      </c>
      <c r="AD13565" s="123">
        <v>39111</v>
      </c>
      <c r="AE13565" t="s">
        <v>12423</v>
      </c>
      <c r="AG13565">
        <v>40004467</v>
      </c>
      <c r="AL13565" t="s">
        <v>12757</v>
      </c>
      <c r="AN13565">
        <v>4414109801</v>
      </c>
      <c r="AO13565">
        <v>16</v>
      </c>
      <c r="AP13565" t="s">
        <v>12424</v>
      </c>
      <c r="AQ13565" t="s">
        <v>11408</v>
      </c>
      <c r="AR13565">
        <v>4100</v>
      </c>
      <c r="AT13565">
        <v>2005</v>
      </c>
      <c r="AV13565" t="s">
        <v>14223</v>
      </c>
      <c r="AW13565">
        <v>116100</v>
      </c>
    </row>
    <row r="13566" spans="1:49" x14ac:dyDescent="0.25">
      <c r="A13566">
        <v>4100</v>
      </c>
      <c r="B13566">
        <v>30020</v>
      </c>
      <c r="C13566">
        <v>4009</v>
      </c>
      <c r="D13566">
        <v>410</v>
      </c>
      <c r="E13566" s="124" t="s">
        <v>28405</v>
      </c>
      <c r="F13566" t="str">
        <f t="shared" si="296"/>
        <v>Wesley YountsGEORGIA-PACIFIC GYPSUM, LLC - SAVAN</v>
      </c>
      <c r="G13566" s="150" t="str">
        <f t="shared" si="297"/>
        <v>Wesley Younts</v>
      </c>
      <c r="H13566" s="149" t="s">
        <v>3926</v>
      </c>
      <c r="I13566">
        <v>40007233</v>
      </c>
      <c r="J13566" t="s">
        <v>28523</v>
      </c>
      <c r="L13566" t="s">
        <v>13312</v>
      </c>
      <c r="M13566" t="s">
        <v>12494</v>
      </c>
      <c r="O13566">
        <v>981974</v>
      </c>
      <c r="P13566" t="s">
        <v>16197</v>
      </c>
      <c r="Q13566" t="s">
        <v>12415</v>
      </c>
      <c r="R13566" t="s">
        <v>12416</v>
      </c>
      <c r="S13566" t="s">
        <v>23023</v>
      </c>
      <c r="U13566" t="s">
        <v>12418</v>
      </c>
      <c r="V13566">
        <v>233</v>
      </c>
      <c r="W13566">
        <v>11</v>
      </c>
      <c r="X13566">
        <v>1</v>
      </c>
      <c r="Y13566" t="s">
        <v>12419</v>
      </c>
      <c r="Z13566" t="s">
        <v>12420</v>
      </c>
      <c r="AA13566" t="s">
        <v>12429</v>
      </c>
      <c r="AB13566" t="s">
        <v>12757</v>
      </c>
      <c r="AC13566">
        <v>2</v>
      </c>
      <c r="AD13566" s="123">
        <v>41618</v>
      </c>
      <c r="AE13566" t="s">
        <v>12431</v>
      </c>
      <c r="AG13566">
        <v>40007233</v>
      </c>
      <c r="AL13566" t="s">
        <v>12757</v>
      </c>
      <c r="AN13566">
        <v>4414109801</v>
      </c>
      <c r="AO13566">
        <v>16</v>
      </c>
      <c r="AP13566" t="s">
        <v>12424</v>
      </c>
      <c r="AQ13566" t="s">
        <v>11408</v>
      </c>
      <c r="AR13566">
        <v>4100</v>
      </c>
      <c r="AT13566">
        <v>0</v>
      </c>
      <c r="AV13566" t="s">
        <v>14223</v>
      </c>
      <c r="AW13566">
        <v>116100</v>
      </c>
    </row>
    <row r="13567" spans="1:49" x14ac:dyDescent="0.25">
      <c r="A13567">
        <v>4100</v>
      </c>
      <c r="B13567">
        <v>30020</v>
      </c>
      <c r="C13567">
        <v>4009</v>
      </c>
      <c r="D13567">
        <v>410</v>
      </c>
      <c r="E13567" s="124" t="s">
        <v>28405</v>
      </c>
      <c r="F13567" t="str">
        <f t="shared" si="296"/>
        <v>Wesley YountsGEORGIA-PACIFIC PASSPORT</v>
      </c>
      <c r="G13567" s="150" t="str">
        <f t="shared" si="297"/>
        <v>Wesley Younts</v>
      </c>
      <c r="H13567" s="149" t="s">
        <v>3930</v>
      </c>
      <c r="I13567">
        <v>40004408</v>
      </c>
      <c r="J13567" t="s">
        <v>28524</v>
      </c>
      <c r="L13567" t="s">
        <v>13312</v>
      </c>
      <c r="M13567" t="s">
        <v>12494</v>
      </c>
      <c r="O13567">
        <v>981955</v>
      </c>
      <c r="P13567" t="s">
        <v>28027</v>
      </c>
      <c r="Q13567" t="s">
        <v>12415</v>
      </c>
      <c r="R13567" t="s">
        <v>12416</v>
      </c>
      <c r="S13567" t="s">
        <v>28525</v>
      </c>
      <c r="U13567" t="s">
        <v>12418</v>
      </c>
      <c r="V13567">
        <v>246</v>
      </c>
      <c r="W13567">
        <v>11</v>
      </c>
      <c r="X13567">
        <v>1</v>
      </c>
      <c r="Y13567" t="s">
        <v>12419</v>
      </c>
      <c r="Z13567" t="s">
        <v>12420</v>
      </c>
      <c r="AA13567" t="s">
        <v>12421</v>
      </c>
      <c r="AB13567" t="s">
        <v>12757</v>
      </c>
      <c r="AC13567">
        <v>2</v>
      </c>
      <c r="AD13567" s="123">
        <v>39111</v>
      </c>
      <c r="AE13567" t="s">
        <v>12423</v>
      </c>
      <c r="AG13567">
        <v>40004408</v>
      </c>
      <c r="AL13567" t="s">
        <v>12757</v>
      </c>
      <c r="AN13567">
        <v>4414109801</v>
      </c>
      <c r="AO13567">
        <v>16</v>
      </c>
      <c r="AP13567" t="s">
        <v>12424</v>
      </c>
      <c r="AQ13567" t="s">
        <v>11408</v>
      </c>
      <c r="AR13567">
        <v>4100</v>
      </c>
      <c r="AT13567">
        <v>2005</v>
      </c>
      <c r="AV13567" t="s">
        <v>14223</v>
      </c>
      <c r="AW13567">
        <v>116100</v>
      </c>
    </row>
    <row r="13568" spans="1:49" x14ac:dyDescent="0.25">
      <c r="A13568">
        <v>4100</v>
      </c>
      <c r="B13568">
        <v>30020</v>
      </c>
      <c r="C13568">
        <v>4009</v>
      </c>
      <c r="D13568">
        <v>410</v>
      </c>
      <c r="E13568" s="124" t="s">
        <v>28405</v>
      </c>
      <c r="F13568" t="str">
        <f t="shared" si="296"/>
        <v>Wesley YountsGP CLARENDON LLC</v>
      </c>
      <c r="G13568" s="150" t="str">
        <f t="shared" si="297"/>
        <v>Wesley Younts</v>
      </c>
      <c r="H13568" s="149" t="s">
        <v>4091</v>
      </c>
      <c r="I13568">
        <v>40006669</v>
      </c>
      <c r="J13568" t="s">
        <v>28526</v>
      </c>
      <c r="L13568" t="s">
        <v>13312</v>
      </c>
      <c r="M13568" t="s">
        <v>12494</v>
      </c>
      <c r="O13568">
        <v>981974</v>
      </c>
      <c r="P13568" t="s">
        <v>16197</v>
      </c>
      <c r="Q13568" t="s">
        <v>12415</v>
      </c>
      <c r="R13568" t="s">
        <v>12416</v>
      </c>
      <c r="S13568" t="s">
        <v>28527</v>
      </c>
      <c r="U13568" t="s">
        <v>12418</v>
      </c>
      <c r="V13568">
        <v>246</v>
      </c>
      <c r="W13568">
        <v>11</v>
      </c>
      <c r="X13568">
        <v>1</v>
      </c>
      <c r="Y13568" t="s">
        <v>12419</v>
      </c>
      <c r="Z13568" t="s">
        <v>12420</v>
      </c>
      <c r="AA13568" t="s">
        <v>12429</v>
      </c>
      <c r="AB13568" t="s">
        <v>12757</v>
      </c>
      <c r="AC13568">
        <v>2</v>
      </c>
      <c r="AD13568" s="123">
        <v>40836</v>
      </c>
      <c r="AE13568" t="s">
        <v>12431</v>
      </c>
      <c r="AG13568">
        <v>40006669</v>
      </c>
      <c r="AL13568" t="s">
        <v>12757</v>
      </c>
      <c r="AN13568">
        <v>4414109801</v>
      </c>
      <c r="AO13568">
        <v>16</v>
      </c>
      <c r="AP13568" t="s">
        <v>12424</v>
      </c>
      <c r="AQ13568" t="s">
        <v>11408</v>
      </c>
      <c r="AR13568">
        <v>4100</v>
      </c>
      <c r="AT13568">
        <v>0</v>
      </c>
      <c r="AV13568" t="s">
        <v>28528</v>
      </c>
      <c r="AW13568">
        <v>116100</v>
      </c>
    </row>
    <row r="13569" spans="1:49" x14ac:dyDescent="0.25">
      <c r="A13569">
        <v>4100</v>
      </c>
      <c r="B13569">
        <v>30020</v>
      </c>
      <c r="C13569">
        <v>4009</v>
      </c>
      <c r="D13569">
        <v>410</v>
      </c>
      <c r="E13569" s="124" t="s">
        <v>28405</v>
      </c>
      <c r="F13569" t="str">
        <f t="shared" si="296"/>
        <v>Wesley YountsGRAPHIC PACKAGING - PERRY</v>
      </c>
      <c r="G13569" s="150" t="str">
        <f t="shared" si="297"/>
        <v>Wesley Younts</v>
      </c>
      <c r="H13569" s="149" t="s">
        <v>4119</v>
      </c>
      <c r="I13569">
        <v>40007409</v>
      </c>
      <c r="J13569" t="s">
        <v>14234</v>
      </c>
      <c r="L13569" t="s">
        <v>14878</v>
      </c>
      <c r="M13569" t="s">
        <v>13201</v>
      </c>
      <c r="O13569">
        <v>35800</v>
      </c>
      <c r="P13569">
        <v>71294</v>
      </c>
      <c r="Q13569" t="s">
        <v>12415</v>
      </c>
      <c r="R13569" t="s">
        <v>12416</v>
      </c>
      <c r="S13569" t="s">
        <v>28529</v>
      </c>
      <c r="U13569" t="s">
        <v>12418</v>
      </c>
      <c r="V13569">
        <v>245</v>
      </c>
      <c r="W13569">
        <v>11</v>
      </c>
      <c r="X13569">
        <v>1</v>
      </c>
      <c r="Y13569" t="s">
        <v>12419</v>
      </c>
      <c r="Z13569" t="s">
        <v>12420</v>
      </c>
      <c r="AA13569" t="s">
        <v>12429</v>
      </c>
      <c r="AB13569" t="s">
        <v>12830</v>
      </c>
      <c r="AC13569">
        <v>2</v>
      </c>
      <c r="AD13569" s="123">
        <v>41865</v>
      </c>
      <c r="AE13569" t="s">
        <v>12431</v>
      </c>
      <c r="AG13569">
        <v>40007409</v>
      </c>
      <c r="AL13569" t="s">
        <v>12830</v>
      </c>
      <c r="AN13569">
        <v>1907309601</v>
      </c>
      <c r="AO13569">
        <v>16</v>
      </c>
      <c r="AP13569" t="s">
        <v>12424</v>
      </c>
      <c r="AQ13569" t="s">
        <v>11408</v>
      </c>
      <c r="AR13569">
        <v>4100</v>
      </c>
      <c r="AT13569">
        <v>0</v>
      </c>
      <c r="AV13569" t="s">
        <v>12831</v>
      </c>
      <c r="AW13569">
        <v>116100</v>
      </c>
    </row>
    <row r="13570" spans="1:49" x14ac:dyDescent="0.25">
      <c r="A13570">
        <v>4100</v>
      </c>
      <c r="B13570">
        <v>30020</v>
      </c>
      <c r="C13570">
        <v>4009</v>
      </c>
      <c r="D13570">
        <v>410</v>
      </c>
      <c r="E13570" s="124" t="s">
        <v>28405</v>
      </c>
      <c r="F13570" t="str">
        <f t="shared" si="296"/>
        <v>Wesley YountsGREAT DANE TRAILERS, LLC</v>
      </c>
      <c r="G13570" s="150" t="str">
        <f t="shared" si="297"/>
        <v>Wesley Younts</v>
      </c>
      <c r="H13570" s="149" t="s">
        <v>4138</v>
      </c>
      <c r="I13570">
        <v>40008642</v>
      </c>
      <c r="K13570" t="s">
        <v>28530</v>
      </c>
      <c r="L13570" t="s">
        <v>24718</v>
      </c>
      <c r="M13570" t="s">
        <v>12692</v>
      </c>
      <c r="N13570">
        <v>31407</v>
      </c>
      <c r="Q13570" t="s">
        <v>12415</v>
      </c>
      <c r="R13570" t="s">
        <v>12416</v>
      </c>
      <c r="U13570" t="s">
        <v>12418</v>
      </c>
      <c r="W13570">
        <v>11</v>
      </c>
      <c r="X13570">
        <v>0</v>
      </c>
      <c r="Y13570" t="s">
        <v>12419</v>
      </c>
      <c r="Z13570" t="s">
        <v>12420</v>
      </c>
      <c r="AA13570" t="s">
        <v>12485</v>
      </c>
      <c r="AB13570" t="s">
        <v>12422</v>
      </c>
      <c r="AC13570">
        <v>2</v>
      </c>
      <c r="AD13570" s="123">
        <v>43629</v>
      </c>
      <c r="AE13570" t="s">
        <v>12528</v>
      </c>
      <c r="AG13570">
        <v>40008642</v>
      </c>
      <c r="AL13570" t="s">
        <v>12422</v>
      </c>
      <c r="AN13570">
        <v>1105110101</v>
      </c>
      <c r="AO13570">
        <v>16</v>
      </c>
      <c r="AP13570" t="s">
        <v>12424</v>
      </c>
      <c r="AQ13570" t="s">
        <v>11408</v>
      </c>
      <c r="AR13570">
        <v>4100</v>
      </c>
      <c r="AT13570">
        <v>0</v>
      </c>
      <c r="AV13570" t="s">
        <v>28531</v>
      </c>
      <c r="AW13570">
        <v>116100</v>
      </c>
    </row>
    <row r="13571" spans="1:49" x14ac:dyDescent="0.25">
      <c r="A13571">
        <v>4100</v>
      </c>
      <c r="B13571">
        <v>30020</v>
      </c>
      <c r="C13571">
        <v>4009</v>
      </c>
      <c r="D13571">
        <v>410</v>
      </c>
      <c r="E13571" s="124" t="s">
        <v>28405</v>
      </c>
      <c r="F13571" t="str">
        <f t="shared" ref="F13571:F13634" si="298">CONCATENATE(G13571, H13571)</f>
        <v>Wesley YountsGSE ENVIRONMENTAL INC</v>
      </c>
      <c r="G13571" s="150" t="str">
        <f t="shared" si="297"/>
        <v>Wesley Younts</v>
      </c>
      <c r="H13571" s="149" t="s">
        <v>4188</v>
      </c>
      <c r="I13571">
        <v>40003546</v>
      </c>
      <c r="J13571" t="s">
        <v>12492</v>
      </c>
      <c r="K13571" t="s">
        <v>28532</v>
      </c>
      <c r="L13571" t="s">
        <v>14872</v>
      </c>
      <c r="M13571" t="s">
        <v>12494</v>
      </c>
      <c r="N13571" t="s">
        <v>28533</v>
      </c>
      <c r="Q13571" t="s">
        <v>12415</v>
      </c>
      <c r="R13571" t="s">
        <v>12416</v>
      </c>
      <c r="S13571" t="s">
        <v>28534</v>
      </c>
      <c r="U13571" t="s">
        <v>12418</v>
      </c>
      <c r="W13571">
        <v>11</v>
      </c>
      <c r="X13571">
        <v>1</v>
      </c>
      <c r="Y13571" t="s">
        <v>12419</v>
      </c>
      <c r="Z13571" t="s">
        <v>12420</v>
      </c>
      <c r="AA13571" t="s">
        <v>12421</v>
      </c>
      <c r="AB13571" t="s">
        <v>12422</v>
      </c>
      <c r="AC13571">
        <v>2</v>
      </c>
      <c r="AD13571" s="123">
        <v>39111</v>
      </c>
      <c r="AE13571" t="s">
        <v>12423</v>
      </c>
      <c r="AG13571">
        <v>40003546</v>
      </c>
      <c r="AL13571" t="s">
        <v>12422</v>
      </c>
      <c r="AN13571">
        <v>4420114401</v>
      </c>
      <c r="AO13571">
        <v>16</v>
      </c>
      <c r="AP13571" t="s">
        <v>12424</v>
      </c>
      <c r="AQ13571" t="s">
        <v>11408</v>
      </c>
      <c r="AR13571">
        <v>4100</v>
      </c>
      <c r="AT13571">
        <v>0</v>
      </c>
      <c r="AV13571" t="s">
        <v>28535</v>
      </c>
      <c r="AW13571">
        <v>116100</v>
      </c>
    </row>
    <row r="13572" spans="1:49" x14ac:dyDescent="0.25">
      <c r="A13572">
        <v>4100</v>
      </c>
      <c r="B13572">
        <v>30020</v>
      </c>
      <c r="C13572">
        <v>4009</v>
      </c>
      <c r="D13572">
        <v>410</v>
      </c>
      <c r="E13572" s="124" t="s">
        <v>28405</v>
      </c>
      <c r="F13572" t="str">
        <f t="shared" si="298"/>
        <v>Wesley YountsHAVER &amp; BOECKER USA</v>
      </c>
      <c r="G13572" s="150" t="str">
        <f t="shared" si="297"/>
        <v>Wesley Younts</v>
      </c>
      <c r="H13572" s="149" t="s">
        <v>4292</v>
      </c>
      <c r="I13572">
        <v>40005259</v>
      </c>
      <c r="J13572" t="s">
        <v>18705</v>
      </c>
      <c r="K13572" t="s">
        <v>28536</v>
      </c>
      <c r="L13572" t="s">
        <v>20273</v>
      </c>
      <c r="M13572" t="s">
        <v>12692</v>
      </c>
      <c r="N13572">
        <v>30013</v>
      </c>
      <c r="Q13572" t="s">
        <v>12415</v>
      </c>
      <c r="R13572" t="s">
        <v>12416</v>
      </c>
      <c r="S13572" t="s">
        <v>28537</v>
      </c>
      <c r="U13572" t="s">
        <v>12418</v>
      </c>
      <c r="W13572">
        <v>11</v>
      </c>
      <c r="X13572">
        <v>0</v>
      </c>
      <c r="Y13572" t="s">
        <v>12472</v>
      </c>
      <c r="Z13572" t="s">
        <v>12420</v>
      </c>
      <c r="AA13572" t="s">
        <v>12429</v>
      </c>
      <c r="AB13572" t="s">
        <v>12422</v>
      </c>
      <c r="AC13572">
        <v>2</v>
      </c>
      <c r="AD13572" s="123">
        <v>39379</v>
      </c>
      <c r="AE13572" t="s">
        <v>12538</v>
      </c>
      <c r="AG13572">
        <v>40005259</v>
      </c>
      <c r="AL13572" t="s">
        <v>12422</v>
      </c>
      <c r="AN13572">
        <v>1124703001</v>
      </c>
      <c r="AO13572">
        <v>16</v>
      </c>
      <c r="AP13572" t="s">
        <v>12424</v>
      </c>
      <c r="AQ13572" t="s">
        <v>11408</v>
      </c>
      <c r="AR13572">
        <v>4100</v>
      </c>
      <c r="AT13572">
        <v>0</v>
      </c>
      <c r="AV13572" t="s">
        <v>28538</v>
      </c>
      <c r="AW13572">
        <v>116100</v>
      </c>
    </row>
    <row r="13573" spans="1:49" x14ac:dyDescent="0.25">
      <c r="A13573">
        <v>4100</v>
      </c>
      <c r="B13573">
        <v>30020</v>
      </c>
      <c r="C13573">
        <v>4009</v>
      </c>
      <c r="D13573">
        <v>410</v>
      </c>
      <c r="E13573" s="124" t="s">
        <v>28405</v>
      </c>
      <c r="F13573" t="str">
        <f t="shared" si="298"/>
        <v>Wesley YountsHEALTHY PET</v>
      </c>
      <c r="G13573" s="150" t="str">
        <f t="shared" si="297"/>
        <v>Wesley Younts</v>
      </c>
      <c r="H13573" s="149" t="s">
        <v>4306</v>
      </c>
      <c r="I13573">
        <v>40007552</v>
      </c>
      <c r="K13573" t="s">
        <v>28539</v>
      </c>
      <c r="L13573" t="s">
        <v>19836</v>
      </c>
      <c r="M13573" t="s">
        <v>12484</v>
      </c>
      <c r="N13573">
        <v>98248</v>
      </c>
      <c r="Q13573" t="s">
        <v>12415</v>
      </c>
      <c r="R13573" t="s">
        <v>12416</v>
      </c>
      <c r="S13573" t="s">
        <v>28540</v>
      </c>
      <c r="U13573" t="s">
        <v>12418</v>
      </c>
      <c r="W13573">
        <v>11</v>
      </c>
      <c r="X13573">
        <v>1</v>
      </c>
      <c r="Y13573" t="s">
        <v>12419</v>
      </c>
      <c r="Z13573" t="s">
        <v>12420</v>
      </c>
      <c r="AA13573" t="s">
        <v>12429</v>
      </c>
      <c r="AB13573" t="s">
        <v>12422</v>
      </c>
      <c r="AC13573">
        <v>2</v>
      </c>
      <c r="AD13573" s="123">
        <v>42089</v>
      </c>
      <c r="AE13573" t="s">
        <v>12431</v>
      </c>
      <c r="AG13573">
        <v>40007552</v>
      </c>
      <c r="AL13573" t="s">
        <v>12422</v>
      </c>
      <c r="AN13573">
        <v>4807320891</v>
      </c>
      <c r="AO13573">
        <v>16</v>
      </c>
      <c r="AP13573" t="s">
        <v>12424</v>
      </c>
      <c r="AQ13573" t="s">
        <v>11408</v>
      </c>
      <c r="AR13573">
        <v>4100</v>
      </c>
      <c r="AT13573">
        <v>0</v>
      </c>
      <c r="AV13573" t="s">
        <v>28541</v>
      </c>
      <c r="AW13573">
        <v>116100</v>
      </c>
    </row>
    <row r="13574" spans="1:49" x14ac:dyDescent="0.25">
      <c r="A13574">
        <v>4100</v>
      </c>
      <c r="B13574">
        <v>30020</v>
      </c>
      <c r="C13574">
        <v>4009</v>
      </c>
      <c r="D13574">
        <v>410</v>
      </c>
      <c r="E13574" s="124" t="s">
        <v>28405</v>
      </c>
      <c r="F13574" t="str">
        <f t="shared" si="298"/>
        <v>Wesley YountsHIGHLAND INDUSTRIES, INC.</v>
      </c>
      <c r="G13574" s="150" t="str">
        <f t="shared" si="297"/>
        <v>Wesley Younts</v>
      </c>
      <c r="H13574" s="149" t="s">
        <v>4362</v>
      </c>
      <c r="I13574">
        <v>40000104</v>
      </c>
      <c r="K13574" t="s">
        <v>28542</v>
      </c>
      <c r="L13574" t="s">
        <v>28464</v>
      </c>
      <c r="M13574" t="s">
        <v>47</v>
      </c>
      <c r="N13574" t="s">
        <v>28543</v>
      </c>
      <c r="Q13574" t="s">
        <v>12415</v>
      </c>
      <c r="R13574" t="s">
        <v>12416</v>
      </c>
      <c r="S13574" t="s">
        <v>28544</v>
      </c>
      <c r="U13574" t="s">
        <v>12418</v>
      </c>
      <c r="W13574">
        <v>11</v>
      </c>
      <c r="X13574">
        <v>1</v>
      </c>
      <c r="Y13574" t="s">
        <v>13389</v>
      </c>
      <c r="Z13574" t="s">
        <v>12420</v>
      </c>
      <c r="AA13574" t="s">
        <v>12421</v>
      </c>
      <c r="AB13574" t="s">
        <v>12422</v>
      </c>
      <c r="AC13574">
        <v>2</v>
      </c>
      <c r="AD13574" s="123">
        <v>39111</v>
      </c>
      <c r="AE13574" t="s">
        <v>12423</v>
      </c>
      <c r="AG13574">
        <v>40000104</v>
      </c>
      <c r="AL13574" t="s">
        <v>12422</v>
      </c>
      <c r="AN13574">
        <v>4102501901</v>
      </c>
      <c r="AO13574">
        <v>16</v>
      </c>
      <c r="AP13574" t="s">
        <v>12424</v>
      </c>
      <c r="AQ13574" t="s">
        <v>11408</v>
      </c>
      <c r="AR13574">
        <v>4100</v>
      </c>
      <c r="AT13574">
        <v>2005</v>
      </c>
      <c r="AV13574" t="s">
        <v>28545</v>
      </c>
      <c r="AW13574">
        <v>116100</v>
      </c>
    </row>
    <row r="13575" spans="1:49" x14ac:dyDescent="0.25">
      <c r="A13575">
        <v>4100</v>
      </c>
      <c r="B13575">
        <v>30020</v>
      </c>
      <c r="C13575">
        <v>4009</v>
      </c>
      <c r="D13575">
        <v>410</v>
      </c>
      <c r="E13575" s="124" t="s">
        <v>28405</v>
      </c>
      <c r="F13575" t="str">
        <f t="shared" si="298"/>
        <v>Wesley YountsHIGHLAND MACHINE WORKS</v>
      </c>
      <c r="G13575" s="150" t="str">
        <f t="shared" si="297"/>
        <v>Wesley Younts</v>
      </c>
      <c r="H13575" s="149" t="s">
        <v>4363</v>
      </c>
      <c r="I13575">
        <v>40007151</v>
      </c>
      <c r="K13575" t="s">
        <v>28546</v>
      </c>
      <c r="L13575" t="s">
        <v>17018</v>
      </c>
      <c r="M13575" t="s">
        <v>13169</v>
      </c>
      <c r="N13575">
        <v>28704</v>
      </c>
      <c r="Q13575" t="s">
        <v>12415</v>
      </c>
      <c r="R13575" t="s">
        <v>12416</v>
      </c>
      <c r="S13575" t="s">
        <v>28547</v>
      </c>
      <c r="U13575" t="s">
        <v>12418</v>
      </c>
      <c r="W13575">
        <v>11</v>
      </c>
      <c r="X13575">
        <v>1</v>
      </c>
      <c r="Y13575" t="s">
        <v>12419</v>
      </c>
      <c r="Z13575" t="s">
        <v>12420</v>
      </c>
      <c r="AA13575" t="s">
        <v>12485</v>
      </c>
      <c r="AB13575" t="s">
        <v>12422</v>
      </c>
      <c r="AC13575">
        <v>2</v>
      </c>
      <c r="AD13575" s="123">
        <v>41498</v>
      </c>
      <c r="AE13575" t="s">
        <v>12528</v>
      </c>
      <c r="AG13575">
        <v>40007151</v>
      </c>
      <c r="AL13575" t="s">
        <v>12422</v>
      </c>
      <c r="AN13575">
        <v>3402113501</v>
      </c>
      <c r="AO13575">
        <v>16</v>
      </c>
      <c r="AP13575" t="s">
        <v>12424</v>
      </c>
      <c r="AQ13575" t="s">
        <v>11408</v>
      </c>
      <c r="AR13575">
        <v>4100</v>
      </c>
      <c r="AT13575">
        <v>0</v>
      </c>
      <c r="AV13575" t="s">
        <v>28548</v>
      </c>
      <c r="AW13575">
        <v>116100</v>
      </c>
    </row>
    <row r="13576" spans="1:49" x14ac:dyDescent="0.25">
      <c r="A13576">
        <v>4100</v>
      </c>
      <c r="B13576">
        <v>30020</v>
      </c>
      <c r="C13576">
        <v>4009</v>
      </c>
      <c r="D13576">
        <v>410</v>
      </c>
      <c r="E13576" s="124" t="s">
        <v>28405</v>
      </c>
      <c r="F13576" t="str">
        <f t="shared" si="298"/>
        <v>Wesley YountsHITACHI AUTOMOTIVE SYSTEMS, INC.</v>
      </c>
      <c r="G13576" s="150" t="str">
        <f t="shared" si="297"/>
        <v>Wesley Younts</v>
      </c>
      <c r="H13576" s="149" t="s">
        <v>13624</v>
      </c>
      <c r="I13576">
        <v>40007603</v>
      </c>
      <c r="J13576" t="s">
        <v>28549</v>
      </c>
      <c r="K13576" t="s">
        <v>28550</v>
      </c>
      <c r="L13576" t="s">
        <v>15931</v>
      </c>
      <c r="M13576" t="s">
        <v>12692</v>
      </c>
      <c r="N13576" t="s">
        <v>28551</v>
      </c>
      <c r="Q13576" t="s">
        <v>12415</v>
      </c>
      <c r="R13576" t="s">
        <v>12416</v>
      </c>
      <c r="S13576" t="s">
        <v>28552</v>
      </c>
      <c r="U13576" t="s">
        <v>12418</v>
      </c>
      <c r="W13576">
        <v>11</v>
      </c>
      <c r="X13576">
        <v>1</v>
      </c>
      <c r="Y13576" t="s">
        <v>12419</v>
      </c>
      <c r="Z13576" t="s">
        <v>12420</v>
      </c>
      <c r="AA13576" t="s">
        <v>12429</v>
      </c>
      <c r="AB13576" t="s">
        <v>12422</v>
      </c>
      <c r="AC13576">
        <v>2</v>
      </c>
      <c r="AD13576" s="123">
        <v>42163</v>
      </c>
      <c r="AE13576" t="s">
        <v>12431</v>
      </c>
      <c r="AG13576">
        <v>40007603</v>
      </c>
      <c r="AL13576" t="s">
        <v>12422</v>
      </c>
      <c r="AN13576">
        <v>1129708501</v>
      </c>
      <c r="AO13576">
        <v>16</v>
      </c>
      <c r="AP13576" t="s">
        <v>12424</v>
      </c>
      <c r="AQ13576" t="s">
        <v>11408</v>
      </c>
      <c r="AR13576">
        <v>4100</v>
      </c>
      <c r="AT13576">
        <v>0</v>
      </c>
      <c r="AV13576" t="s">
        <v>28553</v>
      </c>
      <c r="AW13576">
        <v>116100</v>
      </c>
    </row>
    <row r="13577" spans="1:49" x14ac:dyDescent="0.25">
      <c r="A13577">
        <v>4100</v>
      </c>
      <c r="B13577">
        <v>30020</v>
      </c>
      <c r="C13577">
        <v>4009</v>
      </c>
      <c r="D13577">
        <v>410</v>
      </c>
      <c r="E13577" s="124" t="s">
        <v>28405</v>
      </c>
      <c r="F13577" t="str">
        <f t="shared" si="298"/>
        <v>Wesley YountsHOLLANDER SLEEP PRODUCTS</v>
      </c>
      <c r="G13577" s="150" t="str">
        <f t="shared" si="297"/>
        <v>Wesley Younts</v>
      </c>
      <c r="H13577" s="149" t="s">
        <v>4395</v>
      </c>
      <c r="I13577">
        <v>40008630</v>
      </c>
      <c r="J13577" t="s">
        <v>25295</v>
      </c>
      <c r="K13577" t="s">
        <v>28554</v>
      </c>
      <c r="L13577" t="s">
        <v>17213</v>
      </c>
      <c r="M13577" t="s">
        <v>12735</v>
      </c>
      <c r="N13577">
        <v>33434</v>
      </c>
      <c r="Q13577" t="s">
        <v>12415</v>
      </c>
      <c r="R13577" t="s">
        <v>12416</v>
      </c>
      <c r="S13577" t="s">
        <v>28555</v>
      </c>
      <c r="U13577" t="s">
        <v>12418</v>
      </c>
      <c r="W13577">
        <v>11</v>
      </c>
      <c r="X13577">
        <v>1</v>
      </c>
      <c r="Y13577" t="s">
        <v>12419</v>
      </c>
      <c r="Z13577" t="s">
        <v>12420</v>
      </c>
      <c r="AA13577" t="s">
        <v>12429</v>
      </c>
      <c r="AB13577" t="s">
        <v>12422</v>
      </c>
      <c r="AC13577">
        <v>2</v>
      </c>
      <c r="AD13577" s="123">
        <v>43593</v>
      </c>
      <c r="AE13577" t="s">
        <v>12431</v>
      </c>
      <c r="AG13577">
        <v>40008630</v>
      </c>
      <c r="AL13577" t="s">
        <v>12422</v>
      </c>
      <c r="AN13577">
        <v>1009901101</v>
      </c>
      <c r="AO13577">
        <v>16</v>
      </c>
      <c r="AP13577" t="s">
        <v>12424</v>
      </c>
      <c r="AQ13577" t="s">
        <v>11408</v>
      </c>
      <c r="AR13577">
        <v>4100</v>
      </c>
      <c r="AT13577">
        <v>0</v>
      </c>
      <c r="AV13577" t="s">
        <v>28556</v>
      </c>
      <c r="AW13577">
        <v>116100</v>
      </c>
    </row>
    <row r="13578" spans="1:49" x14ac:dyDescent="0.25">
      <c r="A13578">
        <v>4100</v>
      </c>
      <c r="B13578">
        <v>30020</v>
      </c>
      <c r="C13578">
        <v>4009</v>
      </c>
      <c r="D13578">
        <v>410</v>
      </c>
      <c r="E13578" s="124" t="s">
        <v>28405</v>
      </c>
      <c r="F13578" t="str">
        <f t="shared" si="298"/>
        <v>Wesley YountsHOOD PACKAGING CORP</v>
      </c>
      <c r="G13578" s="150" t="str">
        <f t="shared" si="297"/>
        <v>Wesley Younts</v>
      </c>
      <c r="H13578" s="149" t="s">
        <v>4417</v>
      </c>
      <c r="I13578">
        <v>40006488</v>
      </c>
      <c r="J13578" t="s">
        <v>28557</v>
      </c>
      <c r="K13578" t="s">
        <v>28558</v>
      </c>
      <c r="L13578" t="s">
        <v>28559</v>
      </c>
      <c r="M13578" t="s">
        <v>47</v>
      </c>
      <c r="N13578">
        <v>29445</v>
      </c>
      <c r="Q13578" t="s">
        <v>12415</v>
      </c>
      <c r="R13578" t="s">
        <v>12416</v>
      </c>
      <c r="S13578" t="s">
        <v>28560</v>
      </c>
      <c r="U13578" t="s">
        <v>12418</v>
      </c>
      <c r="W13578">
        <v>11</v>
      </c>
      <c r="X13578">
        <v>1</v>
      </c>
      <c r="Y13578" t="s">
        <v>12419</v>
      </c>
      <c r="Z13578" t="s">
        <v>12420</v>
      </c>
      <c r="AA13578" t="s">
        <v>12485</v>
      </c>
      <c r="AB13578" t="s">
        <v>12422</v>
      </c>
      <c r="AC13578">
        <v>2</v>
      </c>
      <c r="AD13578" s="123">
        <v>40596</v>
      </c>
      <c r="AE13578" t="s">
        <v>12528</v>
      </c>
      <c r="AG13578">
        <v>40006488</v>
      </c>
      <c r="AL13578" t="s">
        <v>12422</v>
      </c>
      <c r="AN13578">
        <v>4101510101</v>
      </c>
      <c r="AO13578">
        <v>16</v>
      </c>
      <c r="AP13578" t="s">
        <v>12424</v>
      </c>
      <c r="AQ13578" t="s">
        <v>11408</v>
      </c>
      <c r="AR13578">
        <v>4100</v>
      </c>
      <c r="AT13578">
        <v>0</v>
      </c>
      <c r="AV13578" t="s">
        <v>16840</v>
      </c>
      <c r="AW13578">
        <v>116100</v>
      </c>
    </row>
    <row r="13579" spans="1:49" x14ac:dyDescent="0.25">
      <c r="A13579">
        <v>4100</v>
      </c>
      <c r="B13579">
        <v>30020</v>
      </c>
      <c r="C13579">
        <v>4009</v>
      </c>
      <c r="D13579">
        <v>410</v>
      </c>
      <c r="E13579" s="124" t="s">
        <v>28405</v>
      </c>
      <c r="F13579" t="str">
        <f t="shared" si="298"/>
        <v>Wesley YountsHOUSE OF RAEFORD FARMS, INC.</v>
      </c>
      <c r="G13579" s="150" t="str">
        <f t="shared" si="297"/>
        <v>Wesley Younts</v>
      </c>
      <c r="H13579" s="149" t="s">
        <v>4439</v>
      </c>
      <c r="I13579">
        <v>40003332</v>
      </c>
      <c r="K13579" t="s">
        <v>16951</v>
      </c>
      <c r="L13579" t="s">
        <v>28561</v>
      </c>
      <c r="M13579" t="s">
        <v>47</v>
      </c>
      <c r="N13579" t="s">
        <v>28562</v>
      </c>
      <c r="Q13579" t="s">
        <v>12415</v>
      </c>
      <c r="R13579" t="s">
        <v>12416</v>
      </c>
      <c r="S13579" t="s">
        <v>28563</v>
      </c>
      <c r="U13579" t="s">
        <v>12418</v>
      </c>
      <c r="W13579">
        <v>11</v>
      </c>
      <c r="X13579">
        <v>1</v>
      </c>
      <c r="Y13579" t="s">
        <v>12419</v>
      </c>
      <c r="Z13579" t="s">
        <v>12420</v>
      </c>
      <c r="AA13579" t="s">
        <v>12421</v>
      </c>
      <c r="AB13579" t="s">
        <v>12422</v>
      </c>
      <c r="AC13579">
        <v>2</v>
      </c>
      <c r="AD13579" s="123">
        <v>39111</v>
      </c>
      <c r="AE13579" t="s">
        <v>12423</v>
      </c>
      <c r="AG13579">
        <v>40003332</v>
      </c>
      <c r="AL13579" t="s">
        <v>12422</v>
      </c>
      <c r="AN13579">
        <v>4108915591</v>
      </c>
      <c r="AO13579">
        <v>16</v>
      </c>
      <c r="AP13579" t="s">
        <v>12424</v>
      </c>
      <c r="AQ13579" t="s">
        <v>11408</v>
      </c>
      <c r="AR13579">
        <v>4100</v>
      </c>
      <c r="AS13579" t="s">
        <v>12491</v>
      </c>
      <c r="AT13579">
        <v>0</v>
      </c>
      <c r="AV13579" t="s">
        <v>28564</v>
      </c>
      <c r="AW13579">
        <v>116100</v>
      </c>
    </row>
    <row r="13580" spans="1:49" x14ac:dyDescent="0.25">
      <c r="A13580">
        <v>4100</v>
      </c>
      <c r="B13580">
        <v>30020</v>
      </c>
      <c r="C13580">
        <v>4009</v>
      </c>
      <c r="D13580">
        <v>410</v>
      </c>
      <c r="E13580" s="124" t="s">
        <v>28405</v>
      </c>
      <c r="F13580" t="str">
        <f t="shared" si="298"/>
        <v>Wesley YountsHP PELZER (AUTOMATIVE SYSTEMS),INC.</v>
      </c>
      <c r="G13580" s="150" t="str">
        <f t="shared" si="297"/>
        <v>Wesley Younts</v>
      </c>
      <c r="H13580" s="149" t="s">
        <v>4442</v>
      </c>
      <c r="I13580">
        <v>40003181</v>
      </c>
      <c r="K13580" t="s">
        <v>28565</v>
      </c>
      <c r="L13580" t="s">
        <v>14089</v>
      </c>
      <c r="M13580" t="s">
        <v>12684</v>
      </c>
      <c r="N13580" t="s">
        <v>28566</v>
      </c>
      <c r="Q13580" t="s">
        <v>12415</v>
      </c>
      <c r="R13580" t="s">
        <v>12416</v>
      </c>
      <c r="S13580">
        <v>2482802500</v>
      </c>
      <c r="U13580" t="s">
        <v>12418</v>
      </c>
      <c r="W13580">
        <v>11</v>
      </c>
      <c r="X13580">
        <v>1</v>
      </c>
      <c r="Y13580" t="s">
        <v>12419</v>
      </c>
      <c r="Z13580" t="s">
        <v>12420</v>
      </c>
      <c r="AA13580" t="s">
        <v>12421</v>
      </c>
      <c r="AB13580" t="s">
        <v>12422</v>
      </c>
      <c r="AC13580">
        <v>2</v>
      </c>
      <c r="AD13580" s="123">
        <v>39111</v>
      </c>
      <c r="AE13580" t="s">
        <v>12423</v>
      </c>
      <c r="AG13580">
        <v>40003181</v>
      </c>
      <c r="AL13580" t="s">
        <v>12422</v>
      </c>
      <c r="AN13580">
        <v>2312517901</v>
      </c>
      <c r="AO13580">
        <v>16</v>
      </c>
      <c r="AP13580" t="s">
        <v>12424</v>
      </c>
      <c r="AQ13580" t="s">
        <v>11408</v>
      </c>
      <c r="AR13580">
        <v>4100</v>
      </c>
      <c r="AS13580" t="s">
        <v>12491</v>
      </c>
      <c r="AT13580">
        <v>2005</v>
      </c>
      <c r="AV13580" t="s">
        <v>28567</v>
      </c>
      <c r="AW13580">
        <v>116100</v>
      </c>
    </row>
    <row r="13581" spans="1:49" x14ac:dyDescent="0.25">
      <c r="A13581">
        <v>4100</v>
      </c>
      <c r="B13581">
        <v>30020</v>
      </c>
      <c r="C13581">
        <v>4009</v>
      </c>
      <c r="D13581">
        <v>410</v>
      </c>
      <c r="E13581" s="124" t="s">
        <v>28405</v>
      </c>
      <c r="F13581" t="str">
        <f t="shared" si="298"/>
        <v>Wesley YountsINDUSTRIAL CONVEYOR BELT SYSTEMS</v>
      </c>
      <c r="G13581" s="150" t="str">
        <f t="shared" si="297"/>
        <v>Wesley Younts</v>
      </c>
      <c r="H13581" s="149" t="s">
        <v>4587</v>
      </c>
      <c r="I13581">
        <v>40002509</v>
      </c>
      <c r="K13581" t="s">
        <v>28568</v>
      </c>
      <c r="L13581" t="s">
        <v>28569</v>
      </c>
      <c r="M13581" t="s">
        <v>12692</v>
      </c>
      <c r="N13581">
        <v>31324</v>
      </c>
      <c r="O13581">
        <v>7149</v>
      </c>
      <c r="P13581">
        <v>31418</v>
      </c>
      <c r="Q13581" t="s">
        <v>12415</v>
      </c>
      <c r="R13581" t="s">
        <v>12416</v>
      </c>
      <c r="S13581" t="s">
        <v>28570</v>
      </c>
      <c r="U13581" t="s">
        <v>12418</v>
      </c>
      <c r="W13581">
        <v>11</v>
      </c>
      <c r="X13581">
        <v>2</v>
      </c>
      <c r="Y13581" t="s">
        <v>12419</v>
      </c>
      <c r="Z13581" t="s">
        <v>12420</v>
      </c>
      <c r="AA13581" t="s">
        <v>12421</v>
      </c>
      <c r="AB13581" t="s">
        <v>12422</v>
      </c>
      <c r="AC13581">
        <v>2</v>
      </c>
      <c r="AD13581" s="123">
        <v>39111</v>
      </c>
      <c r="AE13581" t="s">
        <v>12423</v>
      </c>
      <c r="AG13581">
        <v>40002509</v>
      </c>
      <c r="AL13581" t="s">
        <v>12422</v>
      </c>
      <c r="AN13581">
        <v>1102918671</v>
      </c>
      <c r="AO13581">
        <v>16</v>
      </c>
      <c r="AP13581" t="s">
        <v>12424</v>
      </c>
      <c r="AQ13581" t="s">
        <v>11408</v>
      </c>
      <c r="AR13581">
        <v>4100</v>
      </c>
      <c r="AT13581">
        <v>0</v>
      </c>
      <c r="AV13581" t="s">
        <v>14279</v>
      </c>
      <c r="AW13581">
        <v>116100</v>
      </c>
    </row>
    <row r="13582" spans="1:49" x14ac:dyDescent="0.25">
      <c r="A13582">
        <v>4100</v>
      </c>
      <c r="B13582">
        <v>30020</v>
      </c>
      <c r="C13582">
        <v>4009</v>
      </c>
      <c r="D13582">
        <v>410</v>
      </c>
      <c r="E13582" s="124" t="s">
        <v>28405</v>
      </c>
      <c r="F13582" t="str">
        <f t="shared" si="298"/>
        <v>Wesley YountsINDUSTRIAL MECHANICAL INC.</v>
      </c>
      <c r="G13582" s="150" t="str">
        <f t="shared" si="297"/>
        <v>Wesley Younts</v>
      </c>
      <c r="H13582" s="149" t="s">
        <v>4601</v>
      </c>
      <c r="I13582">
        <v>40007182</v>
      </c>
      <c r="L13582" t="s">
        <v>28571</v>
      </c>
      <c r="M13582" t="s">
        <v>12692</v>
      </c>
      <c r="O13582">
        <v>537</v>
      </c>
      <c r="P13582">
        <v>30677</v>
      </c>
      <c r="Q13582" t="s">
        <v>12415</v>
      </c>
      <c r="R13582" t="s">
        <v>12416</v>
      </c>
      <c r="S13582" t="s">
        <v>28572</v>
      </c>
      <c r="U13582" t="s">
        <v>12418</v>
      </c>
      <c r="W13582">
        <v>11</v>
      </c>
      <c r="X13582">
        <v>0</v>
      </c>
      <c r="Y13582" t="s">
        <v>12419</v>
      </c>
      <c r="Z13582" t="s">
        <v>12420</v>
      </c>
      <c r="AA13582" t="s">
        <v>12429</v>
      </c>
      <c r="AB13582" t="s">
        <v>12422</v>
      </c>
      <c r="AC13582">
        <v>2</v>
      </c>
      <c r="AD13582" s="123">
        <v>41523</v>
      </c>
      <c r="AE13582" t="s">
        <v>12431</v>
      </c>
      <c r="AG13582">
        <v>40007182</v>
      </c>
      <c r="AL13582" t="s">
        <v>12422</v>
      </c>
      <c r="AN13582">
        <v>1121923611</v>
      </c>
      <c r="AO13582">
        <v>16</v>
      </c>
      <c r="AP13582" t="s">
        <v>12424</v>
      </c>
      <c r="AQ13582" t="s">
        <v>11408</v>
      </c>
      <c r="AR13582">
        <v>4100</v>
      </c>
      <c r="AT13582">
        <v>0</v>
      </c>
      <c r="AV13582" t="s">
        <v>14279</v>
      </c>
      <c r="AW13582">
        <v>116100</v>
      </c>
    </row>
    <row r="13583" spans="1:49" x14ac:dyDescent="0.25">
      <c r="A13583">
        <v>4100</v>
      </c>
      <c r="B13583">
        <v>30020</v>
      </c>
      <c r="C13583">
        <v>4009</v>
      </c>
      <c r="D13583">
        <v>410</v>
      </c>
      <c r="E13583" s="124" t="s">
        <v>28405</v>
      </c>
      <c r="F13583" t="str">
        <f t="shared" si="298"/>
        <v>Wesley YountsJAMES HARDIE - SUMMERVILLE</v>
      </c>
      <c r="G13583" s="150" t="str">
        <f t="shared" si="297"/>
        <v>Wesley Younts</v>
      </c>
      <c r="H13583" s="149" t="s">
        <v>4859</v>
      </c>
      <c r="I13583">
        <v>40007958</v>
      </c>
      <c r="J13583" t="s">
        <v>18033</v>
      </c>
      <c r="K13583" t="s">
        <v>28573</v>
      </c>
      <c r="L13583" t="s">
        <v>14306</v>
      </c>
      <c r="M13583" t="s">
        <v>13237</v>
      </c>
      <c r="N13583">
        <v>92691</v>
      </c>
      <c r="Q13583" t="s">
        <v>12415</v>
      </c>
      <c r="R13583" t="s">
        <v>12416</v>
      </c>
      <c r="S13583" t="s">
        <v>24039</v>
      </c>
      <c r="U13583" t="s">
        <v>12418</v>
      </c>
      <c r="V13583">
        <v>206</v>
      </c>
      <c r="W13583">
        <v>11</v>
      </c>
      <c r="X13583">
        <v>1</v>
      </c>
      <c r="Y13583" t="s">
        <v>12419</v>
      </c>
      <c r="Z13583" t="s">
        <v>12420</v>
      </c>
      <c r="AA13583" t="s">
        <v>14498</v>
      </c>
      <c r="AB13583" t="s">
        <v>12422</v>
      </c>
      <c r="AC13583">
        <v>2</v>
      </c>
      <c r="AD13583" s="123">
        <v>42689</v>
      </c>
      <c r="AE13583" t="s">
        <v>12431</v>
      </c>
      <c r="AG13583">
        <v>40007958</v>
      </c>
      <c r="AL13583" t="s">
        <v>12422</v>
      </c>
      <c r="AN13583">
        <v>505965801</v>
      </c>
      <c r="AO13583">
        <v>16</v>
      </c>
      <c r="AP13583" t="s">
        <v>12424</v>
      </c>
      <c r="AQ13583" t="s">
        <v>11408</v>
      </c>
      <c r="AR13583">
        <v>4100</v>
      </c>
      <c r="AT13583">
        <v>0</v>
      </c>
      <c r="AV13583" t="s">
        <v>14308</v>
      </c>
      <c r="AW13583">
        <v>116100</v>
      </c>
    </row>
    <row r="13584" spans="1:49" x14ac:dyDescent="0.25">
      <c r="A13584">
        <v>4100</v>
      </c>
      <c r="B13584">
        <v>30020</v>
      </c>
      <c r="C13584">
        <v>4009</v>
      </c>
      <c r="D13584">
        <v>410</v>
      </c>
      <c r="E13584" s="124" t="s">
        <v>28405</v>
      </c>
      <c r="F13584" t="str">
        <f t="shared" si="298"/>
        <v>Wesley YountsJEREMIAH FARMS INC</v>
      </c>
      <c r="G13584" s="150" t="str">
        <f t="shared" si="297"/>
        <v>Wesley Younts</v>
      </c>
      <c r="H13584" s="149" t="s">
        <v>4916</v>
      </c>
      <c r="I13584">
        <v>40008077</v>
      </c>
      <c r="K13584" t="s">
        <v>28574</v>
      </c>
      <c r="L13584" t="s">
        <v>28420</v>
      </c>
      <c r="M13584" t="s">
        <v>12692</v>
      </c>
      <c r="N13584">
        <v>31510</v>
      </c>
      <c r="Q13584" t="s">
        <v>12415</v>
      </c>
      <c r="R13584" t="s">
        <v>12416</v>
      </c>
      <c r="S13584" t="s">
        <v>28575</v>
      </c>
      <c r="U13584" t="s">
        <v>12418</v>
      </c>
      <c r="W13584">
        <v>11</v>
      </c>
      <c r="X13584">
        <v>0</v>
      </c>
      <c r="Y13584" t="s">
        <v>12419</v>
      </c>
      <c r="Z13584" t="s">
        <v>12420</v>
      </c>
      <c r="AA13584" t="s">
        <v>12429</v>
      </c>
      <c r="AB13584" t="s">
        <v>12430</v>
      </c>
      <c r="AC13584">
        <v>2</v>
      </c>
      <c r="AD13584" s="123">
        <v>42809</v>
      </c>
      <c r="AE13584" t="s">
        <v>12431</v>
      </c>
      <c r="AG13584">
        <v>40008077</v>
      </c>
      <c r="AL13584" t="s">
        <v>12430</v>
      </c>
      <c r="AN13584">
        <v>1100500301</v>
      </c>
      <c r="AO13584">
        <v>16</v>
      </c>
      <c r="AP13584" t="s">
        <v>12424</v>
      </c>
      <c r="AQ13584" t="s">
        <v>11408</v>
      </c>
      <c r="AR13584">
        <v>4100</v>
      </c>
      <c r="AT13584">
        <v>0</v>
      </c>
      <c r="AV13584" t="s">
        <v>28576</v>
      </c>
      <c r="AW13584">
        <v>116100</v>
      </c>
    </row>
    <row r="13585" spans="1:49" x14ac:dyDescent="0.25">
      <c r="A13585">
        <v>4100</v>
      </c>
      <c r="B13585">
        <v>30020</v>
      </c>
      <c r="C13585">
        <v>4009</v>
      </c>
      <c r="D13585">
        <v>410</v>
      </c>
      <c r="E13585" s="124" t="s">
        <v>28405</v>
      </c>
      <c r="F13585" t="str">
        <f t="shared" si="298"/>
        <v>Wesley YountsJTEKT AUTOMOTIVE NORTH AMERICA</v>
      </c>
      <c r="G13585" s="150" t="str">
        <f t="shared" si="297"/>
        <v>Wesley Younts</v>
      </c>
      <c r="H13585" s="149" t="s">
        <v>5017</v>
      </c>
      <c r="I13585">
        <v>40007885</v>
      </c>
      <c r="K13585" t="s">
        <v>28577</v>
      </c>
      <c r="L13585" t="s">
        <v>14257</v>
      </c>
      <c r="M13585" t="s">
        <v>47</v>
      </c>
      <c r="N13585">
        <v>29607</v>
      </c>
      <c r="Q13585" t="s">
        <v>12415</v>
      </c>
      <c r="R13585" t="s">
        <v>12416</v>
      </c>
      <c r="S13585" t="s">
        <v>28578</v>
      </c>
      <c r="U13585" t="s">
        <v>12418</v>
      </c>
      <c r="W13585">
        <v>11</v>
      </c>
      <c r="X13585">
        <v>0</v>
      </c>
      <c r="Y13585" t="s">
        <v>12419</v>
      </c>
      <c r="Z13585" t="s">
        <v>12420</v>
      </c>
      <c r="AA13585" t="s">
        <v>12429</v>
      </c>
      <c r="AB13585" t="s">
        <v>12757</v>
      </c>
      <c r="AC13585">
        <v>2</v>
      </c>
      <c r="AD13585" s="123">
        <v>42570</v>
      </c>
      <c r="AE13585" t="s">
        <v>12431</v>
      </c>
      <c r="AG13585">
        <v>40007885</v>
      </c>
      <c r="AL13585" t="s">
        <v>12757</v>
      </c>
      <c r="AN13585">
        <v>4104503701</v>
      </c>
      <c r="AO13585">
        <v>16</v>
      </c>
      <c r="AP13585" t="s">
        <v>12424</v>
      </c>
      <c r="AQ13585" t="s">
        <v>11408</v>
      </c>
      <c r="AR13585">
        <v>4100</v>
      </c>
      <c r="AT13585">
        <v>0</v>
      </c>
      <c r="AV13585" t="s">
        <v>28579</v>
      </c>
      <c r="AW13585">
        <v>116100</v>
      </c>
    </row>
    <row r="13586" spans="1:49" x14ac:dyDescent="0.25">
      <c r="A13586">
        <v>4100</v>
      </c>
      <c r="B13586">
        <v>30020</v>
      </c>
      <c r="C13586">
        <v>4009</v>
      </c>
      <c r="D13586">
        <v>410</v>
      </c>
      <c r="E13586" s="124" t="s">
        <v>28405</v>
      </c>
      <c r="F13586" t="str">
        <f t="shared" si="298"/>
        <v>Wesley YountsKAMAN INDUSTRIAL TECHNOLOGIES</v>
      </c>
      <c r="G13586" s="150" t="str">
        <f t="shared" si="297"/>
        <v>Wesley Younts</v>
      </c>
      <c r="H13586" s="149" t="s">
        <v>5105</v>
      </c>
      <c r="I13586">
        <v>40001299</v>
      </c>
      <c r="K13586" t="s">
        <v>12894</v>
      </c>
      <c r="L13586" t="s">
        <v>12895</v>
      </c>
      <c r="M13586" t="s">
        <v>12896</v>
      </c>
      <c r="N13586">
        <v>46802</v>
      </c>
      <c r="Q13586" t="s">
        <v>12415</v>
      </c>
      <c r="R13586" t="s">
        <v>12416</v>
      </c>
      <c r="S13586" t="s">
        <v>28580</v>
      </c>
      <c r="U13586" t="s">
        <v>12418</v>
      </c>
      <c r="V13586">
        <v>207</v>
      </c>
      <c r="W13586">
        <v>11</v>
      </c>
      <c r="X13586">
        <v>2</v>
      </c>
      <c r="Y13586" t="s">
        <v>12472</v>
      </c>
      <c r="Z13586" t="s">
        <v>12420</v>
      </c>
      <c r="AA13586" t="s">
        <v>12421</v>
      </c>
      <c r="AB13586" t="s">
        <v>12422</v>
      </c>
      <c r="AC13586">
        <v>2</v>
      </c>
      <c r="AD13586" s="123">
        <v>39111</v>
      </c>
      <c r="AE13586" t="s">
        <v>12423</v>
      </c>
      <c r="AG13586">
        <v>40001299</v>
      </c>
      <c r="AL13586" t="s">
        <v>12422</v>
      </c>
      <c r="AN13586">
        <v>1500304701</v>
      </c>
      <c r="AO13586">
        <v>16</v>
      </c>
      <c r="AP13586" t="s">
        <v>12424</v>
      </c>
      <c r="AQ13586" t="s">
        <v>11408</v>
      </c>
      <c r="AR13586">
        <v>4100</v>
      </c>
      <c r="AT13586">
        <v>2005</v>
      </c>
      <c r="AV13586" t="s">
        <v>5036</v>
      </c>
      <c r="AW13586">
        <v>116100</v>
      </c>
    </row>
    <row r="13587" spans="1:49" x14ac:dyDescent="0.25">
      <c r="A13587">
        <v>4100</v>
      </c>
      <c r="B13587">
        <v>30020</v>
      </c>
      <c r="C13587">
        <v>4009</v>
      </c>
      <c r="D13587">
        <v>410</v>
      </c>
      <c r="E13587" s="124" t="s">
        <v>28405</v>
      </c>
      <c r="F13587" t="str">
        <f t="shared" si="298"/>
        <v>Wesley YountsKELLOGG-AUGUSTA</v>
      </c>
      <c r="G13587" s="150" t="str">
        <f t="shared" si="297"/>
        <v>Wesley Younts</v>
      </c>
      <c r="H13587" s="149" t="s">
        <v>5172</v>
      </c>
      <c r="I13587">
        <v>40006989</v>
      </c>
      <c r="J13587" t="s">
        <v>22500</v>
      </c>
      <c r="L13587" t="s">
        <v>14326</v>
      </c>
      <c r="M13587" t="s">
        <v>12684</v>
      </c>
      <c r="O13587">
        <v>1988</v>
      </c>
      <c r="P13587" t="s">
        <v>14327</v>
      </c>
      <c r="Q13587" t="s">
        <v>12415</v>
      </c>
      <c r="R13587" t="s">
        <v>12416</v>
      </c>
      <c r="S13587" t="s">
        <v>22501</v>
      </c>
      <c r="U13587" t="s">
        <v>12418</v>
      </c>
      <c r="V13587">
        <v>213</v>
      </c>
      <c r="W13587">
        <v>11</v>
      </c>
      <c r="X13587">
        <v>1</v>
      </c>
      <c r="Y13587" t="s">
        <v>12419</v>
      </c>
      <c r="Z13587" t="s">
        <v>12420</v>
      </c>
      <c r="AA13587" t="s">
        <v>12429</v>
      </c>
      <c r="AB13587" t="s">
        <v>14329</v>
      </c>
      <c r="AC13587">
        <v>2</v>
      </c>
      <c r="AD13587" s="123">
        <v>41312</v>
      </c>
      <c r="AE13587" t="s">
        <v>12431</v>
      </c>
      <c r="AG13587">
        <v>40006989</v>
      </c>
      <c r="AL13587" t="s">
        <v>14329</v>
      </c>
      <c r="AN13587">
        <v>2302501101</v>
      </c>
      <c r="AO13587">
        <v>16</v>
      </c>
      <c r="AP13587" t="s">
        <v>12424</v>
      </c>
      <c r="AQ13587" t="s">
        <v>11408</v>
      </c>
      <c r="AR13587">
        <v>4100</v>
      </c>
      <c r="AT13587">
        <v>0</v>
      </c>
      <c r="AV13587" t="s">
        <v>14330</v>
      </c>
      <c r="AW13587">
        <v>116100</v>
      </c>
    </row>
    <row r="13588" spans="1:49" x14ac:dyDescent="0.25">
      <c r="A13588">
        <v>4100</v>
      </c>
      <c r="B13588">
        <v>30020</v>
      </c>
      <c r="C13588">
        <v>4009</v>
      </c>
      <c r="D13588">
        <v>410</v>
      </c>
      <c r="E13588" s="124" t="s">
        <v>28405</v>
      </c>
      <c r="F13588" t="str">
        <f t="shared" si="298"/>
        <v>Wesley YountsKOHL'S DEPARTMENT STORES</v>
      </c>
      <c r="G13588" s="150" t="str">
        <f t="shared" si="297"/>
        <v>Wesley Younts</v>
      </c>
      <c r="H13588" s="149" t="s">
        <v>5289</v>
      </c>
      <c r="I13588">
        <v>40005568</v>
      </c>
      <c r="L13588" t="s">
        <v>13265</v>
      </c>
      <c r="M13588" t="s">
        <v>12684</v>
      </c>
      <c r="O13588">
        <v>8881010</v>
      </c>
      <c r="P13588" t="s">
        <v>28581</v>
      </c>
      <c r="Q13588" t="s">
        <v>12415</v>
      </c>
      <c r="R13588" t="s">
        <v>12416</v>
      </c>
      <c r="S13588" t="s">
        <v>28582</v>
      </c>
      <c r="U13588" t="s">
        <v>12418</v>
      </c>
      <c r="W13588">
        <v>11</v>
      </c>
      <c r="X13588">
        <v>1</v>
      </c>
      <c r="Y13588" t="s">
        <v>12419</v>
      </c>
      <c r="Z13588" t="s">
        <v>12420</v>
      </c>
      <c r="AA13588" t="s">
        <v>12485</v>
      </c>
      <c r="AB13588" t="s">
        <v>12422</v>
      </c>
      <c r="AC13588">
        <v>2</v>
      </c>
      <c r="AD13588" s="123">
        <v>39710</v>
      </c>
      <c r="AE13588" t="s">
        <v>14314</v>
      </c>
      <c r="AG13588">
        <v>40005568</v>
      </c>
      <c r="AL13588" t="s">
        <v>12422</v>
      </c>
      <c r="AN13588">
        <v>2308106401</v>
      </c>
      <c r="AO13588">
        <v>16</v>
      </c>
      <c r="AP13588" t="s">
        <v>12424</v>
      </c>
      <c r="AQ13588" t="s">
        <v>11408</v>
      </c>
      <c r="AR13588">
        <v>4100</v>
      </c>
      <c r="AT13588">
        <v>0</v>
      </c>
      <c r="AV13588" t="s">
        <v>28583</v>
      </c>
      <c r="AW13588">
        <v>116100</v>
      </c>
    </row>
    <row r="13589" spans="1:49" x14ac:dyDescent="0.25">
      <c r="A13589">
        <v>4100</v>
      </c>
      <c r="B13589">
        <v>30020</v>
      </c>
      <c r="C13589">
        <v>4009</v>
      </c>
      <c r="D13589">
        <v>410</v>
      </c>
      <c r="E13589" s="124" t="s">
        <v>28405</v>
      </c>
      <c r="F13589" t="str">
        <f t="shared" si="298"/>
        <v>Wesley YountsLANGBOARD - QUITMAN</v>
      </c>
      <c r="G13589" s="150" t="str">
        <f t="shared" ref="G13589:G13652" si="299">RIGHT(E13589,LEN(E13589)-3)</f>
        <v>Wesley Younts</v>
      </c>
      <c r="H13589" s="149" t="s">
        <v>5426</v>
      </c>
      <c r="I13589">
        <v>40004425</v>
      </c>
      <c r="K13589" t="s">
        <v>28584</v>
      </c>
      <c r="L13589" t="s">
        <v>28585</v>
      </c>
      <c r="M13589" t="s">
        <v>12692</v>
      </c>
      <c r="N13589" t="s">
        <v>28586</v>
      </c>
      <c r="Q13589" t="s">
        <v>12415</v>
      </c>
      <c r="R13589" t="s">
        <v>12416</v>
      </c>
      <c r="S13589" t="s">
        <v>28587</v>
      </c>
      <c r="U13589" t="s">
        <v>12418</v>
      </c>
      <c r="W13589">
        <v>11</v>
      </c>
      <c r="X13589">
        <v>1</v>
      </c>
      <c r="Y13589" t="s">
        <v>12419</v>
      </c>
      <c r="Z13589" t="s">
        <v>12420</v>
      </c>
      <c r="AA13589" t="s">
        <v>12421</v>
      </c>
      <c r="AB13589" t="s">
        <v>12422</v>
      </c>
      <c r="AC13589">
        <v>2</v>
      </c>
      <c r="AD13589" s="123">
        <v>39111</v>
      </c>
      <c r="AE13589" t="s">
        <v>12423</v>
      </c>
      <c r="AG13589">
        <v>40004425</v>
      </c>
      <c r="AL13589" t="s">
        <v>12422</v>
      </c>
      <c r="AN13589">
        <v>1102709501</v>
      </c>
      <c r="AO13589">
        <v>16</v>
      </c>
      <c r="AP13589" t="s">
        <v>12424</v>
      </c>
      <c r="AQ13589" t="s">
        <v>11408</v>
      </c>
      <c r="AR13589">
        <v>4100</v>
      </c>
      <c r="AT13589">
        <v>2005</v>
      </c>
      <c r="AV13589" t="s">
        <v>28588</v>
      </c>
      <c r="AW13589">
        <v>116100</v>
      </c>
    </row>
    <row r="13590" spans="1:49" x14ac:dyDescent="0.25">
      <c r="A13590">
        <v>4100</v>
      </c>
      <c r="B13590">
        <v>30020</v>
      </c>
      <c r="C13590">
        <v>4009</v>
      </c>
      <c r="D13590">
        <v>410</v>
      </c>
      <c r="E13590" s="124" t="s">
        <v>28405</v>
      </c>
      <c r="F13590" t="str">
        <f t="shared" si="298"/>
        <v>Wesley YountsLANGBOARD, INC. - WILLACOOCHIE</v>
      </c>
      <c r="G13590" s="150" t="str">
        <f t="shared" si="299"/>
        <v>Wesley Younts</v>
      </c>
      <c r="H13590" s="149" t="s">
        <v>5427</v>
      </c>
      <c r="I13590">
        <v>40001314</v>
      </c>
      <c r="K13590" t="s">
        <v>28589</v>
      </c>
      <c r="L13590" t="s">
        <v>28590</v>
      </c>
      <c r="M13590" t="s">
        <v>12692</v>
      </c>
      <c r="N13590" t="s">
        <v>28591</v>
      </c>
      <c r="Q13590" t="s">
        <v>12415</v>
      </c>
      <c r="R13590" t="s">
        <v>12416</v>
      </c>
      <c r="S13590" t="s">
        <v>28592</v>
      </c>
      <c r="U13590" t="s">
        <v>12418</v>
      </c>
      <c r="W13590">
        <v>11</v>
      </c>
      <c r="X13590">
        <v>1</v>
      </c>
      <c r="Y13590" t="s">
        <v>12419</v>
      </c>
      <c r="Z13590" t="s">
        <v>12420</v>
      </c>
      <c r="AA13590" t="s">
        <v>12421</v>
      </c>
      <c r="AB13590" t="s">
        <v>12422</v>
      </c>
      <c r="AC13590">
        <v>2</v>
      </c>
      <c r="AD13590" s="123">
        <v>39111</v>
      </c>
      <c r="AE13590" t="s">
        <v>12423</v>
      </c>
      <c r="AG13590">
        <v>40001314</v>
      </c>
      <c r="AL13590" t="s">
        <v>12422</v>
      </c>
      <c r="AN13590">
        <v>1100318171</v>
      </c>
      <c r="AO13590">
        <v>16</v>
      </c>
      <c r="AP13590" t="s">
        <v>12424</v>
      </c>
      <c r="AQ13590" t="s">
        <v>11408</v>
      </c>
      <c r="AR13590">
        <v>4100</v>
      </c>
      <c r="AT13590">
        <v>2005</v>
      </c>
      <c r="AV13590" t="s">
        <v>28588</v>
      </c>
      <c r="AW13590">
        <v>116100</v>
      </c>
    </row>
    <row r="13591" spans="1:49" x14ac:dyDescent="0.25">
      <c r="A13591">
        <v>4100</v>
      </c>
      <c r="B13591">
        <v>30020</v>
      </c>
      <c r="C13591">
        <v>4009</v>
      </c>
      <c r="D13591">
        <v>410</v>
      </c>
      <c r="E13591" s="124" t="s">
        <v>28405</v>
      </c>
      <c r="F13591" t="str">
        <f t="shared" si="298"/>
        <v>Wesley YountsMACHINING SERVICES</v>
      </c>
      <c r="G13591" s="150" t="str">
        <f t="shared" si="299"/>
        <v>Wesley Younts</v>
      </c>
      <c r="H13591" s="149" t="s">
        <v>5664</v>
      </c>
      <c r="I13591">
        <v>40003410</v>
      </c>
      <c r="K13591" t="s">
        <v>28593</v>
      </c>
      <c r="L13591" t="s">
        <v>28410</v>
      </c>
      <c r="M13591" t="s">
        <v>47</v>
      </c>
      <c r="N13591" t="s">
        <v>28594</v>
      </c>
      <c r="Q13591" t="s">
        <v>12415</v>
      </c>
      <c r="R13591" t="s">
        <v>12416</v>
      </c>
      <c r="S13591">
        <v>8036417898</v>
      </c>
      <c r="U13591" t="s">
        <v>12418</v>
      </c>
      <c r="W13591">
        <v>11</v>
      </c>
      <c r="X13591">
        <v>0</v>
      </c>
      <c r="Y13591" t="s">
        <v>12472</v>
      </c>
      <c r="Z13591" t="s">
        <v>12420</v>
      </c>
      <c r="AA13591" t="s">
        <v>12421</v>
      </c>
      <c r="AB13591" t="s">
        <v>12422</v>
      </c>
      <c r="AC13591">
        <v>2</v>
      </c>
      <c r="AD13591" s="123">
        <v>39111</v>
      </c>
      <c r="AE13591" t="s">
        <v>12423</v>
      </c>
      <c r="AG13591">
        <v>40003410</v>
      </c>
      <c r="AL13591" t="s">
        <v>12422</v>
      </c>
      <c r="AN13591">
        <v>4100300201</v>
      </c>
      <c r="AO13591">
        <v>16</v>
      </c>
      <c r="AP13591" t="s">
        <v>12424</v>
      </c>
      <c r="AQ13591" t="s">
        <v>11408</v>
      </c>
      <c r="AR13591">
        <v>4100</v>
      </c>
      <c r="AT13591">
        <v>0</v>
      </c>
      <c r="AV13591" t="s">
        <v>28595</v>
      </c>
      <c r="AW13591">
        <v>116100</v>
      </c>
    </row>
    <row r="13592" spans="1:49" x14ac:dyDescent="0.25">
      <c r="A13592">
        <v>4100</v>
      </c>
      <c r="B13592">
        <v>30020</v>
      </c>
      <c r="C13592">
        <v>4009</v>
      </c>
      <c r="D13592">
        <v>410</v>
      </c>
      <c r="E13592" s="124" t="s">
        <v>28405</v>
      </c>
      <c r="F13592" t="str">
        <f t="shared" si="298"/>
        <v>Wesley YountsMARS CHOCOLATE NORTH AMERICA</v>
      </c>
      <c r="G13592" s="150" t="str">
        <f t="shared" si="299"/>
        <v>Wesley Younts</v>
      </c>
      <c r="H13592" s="149" t="s">
        <v>5756</v>
      </c>
      <c r="I13592">
        <v>40006264</v>
      </c>
      <c r="J13592" t="s">
        <v>28596</v>
      </c>
      <c r="L13592" t="s">
        <v>12963</v>
      </c>
      <c r="M13592" t="s">
        <v>12494</v>
      </c>
      <c r="O13592">
        <v>696517</v>
      </c>
      <c r="P13592">
        <v>78269</v>
      </c>
      <c r="Q13592" t="s">
        <v>12415</v>
      </c>
      <c r="R13592" t="s">
        <v>12416</v>
      </c>
      <c r="S13592" t="s">
        <v>20882</v>
      </c>
      <c r="U13592" t="s">
        <v>12418</v>
      </c>
      <c r="V13592">
        <v>37</v>
      </c>
      <c r="W13592">
        <v>11</v>
      </c>
      <c r="X13592">
        <v>1</v>
      </c>
      <c r="Y13592" t="s">
        <v>12765</v>
      </c>
      <c r="Z13592" t="s">
        <v>12420</v>
      </c>
      <c r="AA13592" t="s">
        <v>12429</v>
      </c>
      <c r="AB13592" t="s">
        <v>12830</v>
      </c>
      <c r="AC13592">
        <v>2</v>
      </c>
      <c r="AD13592" s="123">
        <v>40261</v>
      </c>
      <c r="AE13592" t="s">
        <v>12431</v>
      </c>
      <c r="AG13592">
        <v>40006264</v>
      </c>
      <c r="AL13592" t="s">
        <v>12830</v>
      </c>
      <c r="AN13592">
        <v>4402925701</v>
      </c>
      <c r="AO13592">
        <v>16</v>
      </c>
      <c r="AP13592" t="s">
        <v>12424</v>
      </c>
      <c r="AQ13592" t="s">
        <v>11408</v>
      </c>
      <c r="AR13592">
        <v>4100</v>
      </c>
      <c r="AT13592">
        <v>0</v>
      </c>
      <c r="AV13592" t="s">
        <v>12965</v>
      </c>
      <c r="AW13592">
        <v>116100</v>
      </c>
    </row>
    <row r="13593" spans="1:49" x14ac:dyDescent="0.25">
      <c r="A13593">
        <v>4100</v>
      </c>
      <c r="B13593">
        <v>30020</v>
      </c>
      <c r="C13593">
        <v>4009</v>
      </c>
      <c r="D13593">
        <v>410</v>
      </c>
      <c r="E13593" s="124" t="s">
        <v>28405</v>
      </c>
      <c r="F13593" t="str">
        <f t="shared" si="298"/>
        <v>Wesley YountsMARTIN PLANT SERVICES</v>
      </c>
      <c r="G13593" s="150" t="str">
        <f t="shared" si="299"/>
        <v>Wesley Younts</v>
      </c>
      <c r="H13593" s="149" t="s">
        <v>5774</v>
      </c>
      <c r="I13593">
        <v>40007883</v>
      </c>
      <c r="K13593" t="s">
        <v>19088</v>
      </c>
      <c r="L13593" t="s">
        <v>19089</v>
      </c>
      <c r="M13593" t="s">
        <v>12995</v>
      </c>
      <c r="N13593">
        <v>35630</v>
      </c>
      <c r="Q13593" t="s">
        <v>12415</v>
      </c>
      <c r="R13593" t="s">
        <v>12416</v>
      </c>
      <c r="S13593" t="s">
        <v>19090</v>
      </c>
      <c r="U13593" t="s">
        <v>12418</v>
      </c>
      <c r="W13593">
        <v>11</v>
      </c>
      <c r="X13593">
        <v>1</v>
      </c>
      <c r="Y13593" t="s">
        <v>13389</v>
      </c>
      <c r="Z13593" t="s">
        <v>12420</v>
      </c>
      <c r="AA13593" t="s">
        <v>12429</v>
      </c>
      <c r="AB13593" t="s">
        <v>12422</v>
      </c>
      <c r="AC13593">
        <v>2</v>
      </c>
      <c r="AD13593" s="123">
        <v>42565</v>
      </c>
      <c r="AE13593" t="s">
        <v>12431</v>
      </c>
      <c r="AG13593">
        <v>40007883</v>
      </c>
      <c r="AL13593" t="s">
        <v>12422</v>
      </c>
      <c r="AN13593">
        <v>107704101</v>
      </c>
      <c r="AO13593">
        <v>16</v>
      </c>
      <c r="AP13593" t="s">
        <v>12424</v>
      </c>
      <c r="AQ13593" t="s">
        <v>11408</v>
      </c>
      <c r="AR13593">
        <v>4100</v>
      </c>
      <c r="AT13593">
        <v>0</v>
      </c>
      <c r="AV13593" t="s">
        <v>19091</v>
      </c>
      <c r="AW13593">
        <v>116100</v>
      </c>
    </row>
    <row r="13594" spans="1:49" x14ac:dyDescent="0.25">
      <c r="A13594">
        <v>4100</v>
      </c>
      <c r="B13594">
        <v>30020</v>
      </c>
      <c r="C13594">
        <v>4009</v>
      </c>
      <c r="D13594">
        <v>410</v>
      </c>
      <c r="E13594" s="124" t="s">
        <v>28405</v>
      </c>
      <c r="F13594" t="str">
        <f t="shared" si="298"/>
        <v>Wesley YountsMASCOT PECAN SHELLING COMPANY INC</v>
      </c>
      <c r="G13594" s="150" t="str">
        <f t="shared" si="299"/>
        <v>Wesley Younts</v>
      </c>
      <c r="H13594" s="149" t="s">
        <v>5782</v>
      </c>
      <c r="I13594">
        <v>40007632</v>
      </c>
      <c r="L13594" t="s">
        <v>28597</v>
      </c>
      <c r="M13594" t="s">
        <v>12692</v>
      </c>
      <c r="O13594">
        <v>760</v>
      </c>
      <c r="P13594">
        <v>30427</v>
      </c>
      <c r="Q13594" t="s">
        <v>12415</v>
      </c>
      <c r="R13594" t="s">
        <v>12416</v>
      </c>
      <c r="S13594" t="s">
        <v>28598</v>
      </c>
      <c r="U13594" t="s">
        <v>12418</v>
      </c>
      <c r="W13594">
        <v>11</v>
      </c>
      <c r="X13594">
        <v>1</v>
      </c>
      <c r="Y13594" t="s">
        <v>12419</v>
      </c>
      <c r="Z13594" t="s">
        <v>12420</v>
      </c>
      <c r="AA13594" t="s">
        <v>12429</v>
      </c>
      <c r="AB13594" t="s">
        <v>12422</v>
      </c>
      <c r="AC13594">
        <v>2</v>
      </c>
      <c r="AD13594" s="123">
        <v>42200</v>
      </c>
      <c r="AE13594" t="s">
        <v>12431</v>
      </c>
      <c r="AG13594">
        <v>40007632</v>
      </c>
      <c r="AL13594" t="s">
        <v>12422</v>
      </c>
      <c r="AN13594">
        <v>1126705601</v>
      </c>
      <c r="AO13594">
        <v>16</v>
      </c>
      <c r="AP13594" t="s">
        <v>12424</v>
      </c>
      <c r="AQ13594" t="s">
        <v>11408</v>
      </c>
      <c r="AR13594">
        <v>4100</v>
      </c>
      <c r="AT13594">
        <v>0</v>
      </c>
      <c r="AV13594" t="s">
        <v>28599</v>
      </c>
      <c r="AW13594">
        <v>116100</v>
      </c>
    </row>
    <row r="13595" spans="1:49" x14ac:dyDescent="0.25">
      <c r="A13595">
        <v>4100</v>
      </c>
      <c r="B13595">
        <v>30020</v>
      </c>
      <c r="C13595">
        <v>4009</v>
      </c>
      <c r="D13595">
        <v>410</v>
      </c>
      <c r="E13595" s="124" t="s">
        <v>28405</v>
      </c>
      <c r="F13595" t="str">
        <f t="shared" si="298"/>
        <v>Wesley YountsMASONITE USA</v>
      </c>
      <c r="G13595" s="150" t="str">
        <f t="shared" si="299"/>
        <v>Wesley Younts</v>
      </c>
      <c r="H13595" s="149" t="s">
        <v>5786</v>
      </c>
      <c r="I13595">
        <v>40007265</v>
      </c>
      <c r="K13595" t="s">
        <v>28600</v>
      </c>
      <c r="L13595" t="s">
        <v>15617</v>
      </c>
      <c r="M13595" t="s">
        <v>12735</v>
      </c>
      <c r="N13595">
        <v>33605</v>
      </c>
      <c r="Q13595" t="s">
        <v>12415</v>
      </c>
      <c r="R13595" t="s">
        <v>12416</v>
      </c>
      <c r="S13595" t="s">
        <v>28601</v>
      </c>
      <c r="U13595" t="s">
        <v>12418</v>
      </c>
      <c r="W13595">
        <v>11</v>
      </c>
      <c r="X13595">
        <v>1</v>
      </c>
      <c r="Y13595" t="s">
        <v>12419</v>
      </c>
      <c r="Z13595" t="s">
        <v>12420</v>
      </c>
      <c r="AA13595" t="s">
        <v>12429</v>
      </c>
      <c r="AB13595" t="s">
        <v>12422</v>
      </c>
      <c r="AC13595">
        <v>2</v>
      </c>
      <c r="AD13595" s="123">
        <v>41663</v>
      </c>
      <c r="AE13595" t="s">
        <v>12431</v>
      </c>
      <c r="AG13595">
        <v>40007265</v>
      </c>
      <c r="AL13595" t="s">
        <v>12422</v>
      </c>
      <c r="AN13595">
        <v>1005715701</v>
      </c>
      <c r="AO13595">
        <v>16</v>
      </c>
      <c r="AP13595" t="s">
        <v>12424</v>
      </c>
      <c r="AQ13595" t="s">
        <v>11408</v>
      </c>
      <c r="AR13595">
        <v>4100</v>
      </c>
      <c r="AT13595">
        <v>0</v>
      </c>
      <c r="AV13595" t="s">
        <v>28602</v>
      </c>
      <c r="AW13595">
        <v>116100</v>
      </c>
    </row>
    <row r="13596" spans="1:49" x14ac:dyDescent="0.25">
      <c r="A13596">
        <v>4100</v>
      </c>
      <c r="B13596">
        <v>30020</v>
      </c>
      <c r="C13596">
        <v>4009</v>
      </c>
      <c r="D13596">
        <v>410</v>
      </c>
      <c r="E13596" s="124" t="s">
        <v>28405</v>
      </c>
      <c r="F13596" t="str">
        <f t="shared" si="298"/>
        <v>Wesley YountsMATTCO - WESLEY YOUNTS</v>
      </c>
      <c r="G13596" s="150" t="str">
        <f t="shared" si="299"/>
        <v>Wesley Younts</v>
      </c>
      <c r="H13596" s="149" t="s">
        <v>13670</v>
      </c>
      <c r="I13596">
        <v>40008112</v>
      </c>
      <c r="K13596" t="s">
        <v>14377</v>
      </c>
      <c r="L13596" t="s">
        <v>12881</v>
      </c>
      <c r="M13596" t="s">
        <v>13169</v>
      </c>
      <c r="N13596">
        <v>28037</v>
      </c>
      <c r="Q13596" t="s">
        <v>12415</v>
      </c>
      <c r="R13596" t="s">
        <v>12416</v>
      </c>
      <c r="S13596" t="s">
        <v>14378</v>
      </c>
      <c r="U13596" t="s">
        <v>12418</v>
      </c>
      <c r="V13596">
        <v>281</v>
      </c>
      <c r="W13596">
        <v>11</v>
      </c>
      <c r="X13596">
        <v>2</v>
      </c>
      <c r="Y13596" t="s">
        <v>12419</v>
      </c>
      <c r="Z13596" t="s">
        <v>12420</v>
      </c>
      <c r="AA13596" t="s">
        <v>12429</v>
      </c>
      <c r="AB13596" t="s">
        <v>12422</v>
      </c>
      <c r="AC13596">
        <v>2</v>
      </c>
      <c r="AD13596" s="123">
        <v>42856</v>
      </c>
      <c r="AE13596" t="s">
        <v>12431</v>
      </c>
      <c r="AG13596">
        <v>40008112</v>
      </c>
      <c r="AL13596" t="s">
        <v>12422</v>
      </c>
      <c r="AN13596">
        <v>3410924731</v>
      </c>
      <c r="AO13596">
        <v>16</v>
      </c>
      <c r="AP13596" t="s">
        <v>12424</v>
      </c>
      <c r="AQ13596" t="s">
        <v>11408</v>
      </c>
      <c r="AR13596">
        <v>4100</v>
      </c>
      <c r="AT13596">
        <v>0</v>
      </c>
      <c r="AV13596" t="s">
        <v>13666</v>
      </c>
      <c r="AW13596">
        <v>116100</v>
      </c>
    </row>
    <row r="13597" spans="1:49" x14ac:dyDescent="0.25">
      <c r="A13597">
        <v>4100</v>
      </c>
      <c r="B13597">
        <v>30020</v>
      </c>
      <c r="C13597">
        <v>4009</v>
      </c>
      <c r="D13597">
        <v>410</v>
      </c>
      <c r="E13597" s="124" t="s">
        <v>28405</v>
      </c>
      <c r="F13597" t="str">
        <f t="shared" si="298"/>
        <v>Wesley YountsMBG MARKETING</v>
      </c>
      <c r="G13597" s="150" t="str">
        <f t="shared" si="299"/>
        <v>Wesley Younts</v>
      </c>
      <c r="H13597" s="149" t="s">
        <v>5849</v>
      </c>
      <c r="I13597">
        <v>40008278</v>
      </c>
      <c r="K13597" t="s">
        <v>28603</v>
      </c>
      <c r="L13597" t="s">
        <v>22321</v>
      </c>
      <c r="M13597" t="s">
        <v>12684</v>
      </c>
      <c r="N13597">
        <v>49056</v>
      </c>
      <c r="O13597">
        <v>322</v>
      </c>
      <c r="P13597">
        <v>49056</v>
      </c>
      <c r="Q13597" t="s">
        <v>12415</v>
      </c>
      <c r="R13597" t="s">
        <v>12416</v>
      </c>
      <c r="S13597" t="s">
        <v>28604</v>
      </c>
      <c r="U13597" t="s">
        <v>12418</v>
      </c>
      <c r="W13597">
        <v>11</v>
      </c>
      <c r="X13597">
        <v>1</v>
      </c>
      <c r="Y13597" t="s">
        <v>12419</v>
      </c>
      <c r="Z13597" t="s">
        <v>12420</v>
      </c>
      <c r="AA13597" t="s">
        <v>12429</v>
      </c>
      <c r="AB13597" t="s">
        <v>12422</v>
      </c>
      <c r="AC13597">
        <v>2</v>
      </c>
      <c r="AD13597" s="123">
        <v>43111</v>
      </c>
      <c r="AE13597" t="s">
        <v>28605</v>
      </c>
      <c r="AG13597">
        <v>40008278</v>
      </c>
      <c r="AL13597" t="s">
        <v>12422</v>
      </c>
      <c r="AN13597">
        <v>2315936511</v>
      </c>
      <c r="AO13597">
        <v>16</v>
      </c>
      <c r="AP13597" t="s">
        <v>12424</v>
      </c>
      <c r="AQ13597" t="s">
        <v>11408</v>
      </c>
      <c r="AR13597">
        <v>4100</v>
      </c>
      <c r="AT13597">
        <v>0</v>
      </c>
      <c r="AV13597" t="s">
        <v>28606</v>
      </c>
      <c r="AW13597">
        <v>116100</v>
      </c>
    </row>
    <row r="13598" spans="1:49" x14ac:dyDescent="0.25">
      <c r="A13598">
        <v>4100</v>
      </c>
      <c r="B13598">
        <v>30020</v>
      </c>
      <c r="C13598">
        <v>4009</v>
      </c>
      <c r="D13598">
        <v>410</v>
      </c>
      <c r="E13598" s="124" t="s">
        <v>28405</v>
      </c>
      <c r="F13598" t="str">
        <f t="shared" si="298"/>
        <v>Wesley YountsMID-GEORGIA INDUSTRIAL SALES INC</v>
      </c>
      <c r="G13598" s="150" t="str">
        <f t="shared" si="299"/>
        <v>Wesley Younts</v>
      </c>
      <c r="H13598" s="149" t="s">
        <v>6024</v>
      </c>
      <c r="I13598">
        <v>40000264</v>
      </c>
      <c r="L13598" t="s">
        <v>20162</v>
      </c>
      <c r="M13598" t="s">
        <v>12692</v>
      </c>
      <c r="N13598" t="s">
        <v>28607</v>
      </c>
      <c r="O13598">
        <v>6175</v>
      </c>
      <c r="Q13598" t="s">
        <v>12415</v>
      </c>
      <c r="R13598" t="s">
        <v>12416</v>
      </c>
      <c r="S13598" t="s">
        <v>28608</v>
      </c>
      <c r="U13598" t="s">
        <v>12418</v>
      </c>
      <c r="W13598">
        <v>11</v>
      </c>
      <c r="X13598">
        <v>2</v>
      </c>
      <c r="Y13598" t="s">
        <v>12419</v>
      </c>
      <c r="Z13598" t="s">
        <v>12420</v>
      </c>
      <c r="AA13598" t="s">
        <v>12421</v>
      </c>
      <c r="AB13598" t="s">
        <v>12422</v>
      </c>
      <c r="AC13598">
        <v>2</v>
      </c>
      <c r="AD13598" s="123">
        <v>39111</v>
      </c>
      <c r="AE13598" t="s">
        <v>12423</v>
      </c>
      <c r="AG13598">
        <v>40000264</v>
      </c>
      <c r="AL13598" t="s">
        <v>12422</v>
      </c>
      <c r="AN13598">
        <v>1102107601</v>
      </c>
      <c r="AO13598">
        <v>16</v>
      </c>
      <c r="AP13598" t="s">
        <v>12424</v>
      </c>
      <c r="AQ13598" t="s">
        <v>11408</v>
      </c>
      <c r="AR13598">
        <v>4100</v>
      </c>
      <c r="AT13598">
        <v>0</v>
      </c>
      <c r="AV13598" t="s">
        <v>28609</v>
      </c>
      <c r="AW13598">
        <v>116100</v>
      </c>
    </row>
    <row r="13599" spans="1:49" x14ac:dyDescent="0.25">
      <c r="A13599">
        <v>4100</v>
      </c>
      <c r="B13599">
        <v>30020</v>
      </c>
      <c r="C13599">
        <v>4009</v>
      </c>
      <c r="D13599">
        <v>410</v>
      </c>
      <c r="E13599" s="124" t="s">
        <v>28405</v>
      </c>
      <c r="F13599" t="str">
        <f t="shared" si="298"/>
        <v>Wesley YountsMILLIKEN &amp; CO., ALMA YARN</v>
      </c>
      <c r="G13599" s="150" t="str">
        <f t="shared" si="299"/>
        <v>Wesley Younts</v>
      </c>
      <c r="H13599" s="149" t="s">
        <v>6099</v>
      </c>
      <c r="I13599">
        <v>40003539</v>
      </c>
      <c r="J13599" t="s">
        <v>14234</v>
      </c>
      <c r="K13599" t="s">
        <v>28610</v>
      </c>
      <c r="L13599" t="s">
        <v>16671</v>
      </c>
      <c r="M13599" t="s">
        <v>47</v>
      </c>
      <c r="N13599" t="s">
        <v>20495</v>
      </c>
      <c r="Q13599" t="s">
        <v>12415</v>
      </c>
      <c r="R13599" t="s">
        <v>12416</v>
      </c>
      <c r="S13599" t="s">
        <v>28611</v>
      </c>
      <c r="U13599" t="s">
        <v>12418</v>
      </c>
      <c r="W13599">
        <v>11</v>
      </c>
      <c r="X13599">
        <v>1</v>
      </c>
      <c r="Y13599" t="s">
        <v>12419</v>
      </c>
      <c r="Z13599" t="s">
        <v>12420</v>
      </c>
      <c r="AA13599" t="s">
        <v>12421</v>
      </c>
      <c r="AB13599" t="s">
        <v>12422</v>
      </c>
      <c r="AC13599">
        <v>2</v>
      </c>
      <c r="AD13599" s="123">
        <v>39111</v>
      </c>
      <c r="AE13599" t="s">
        <v>12423</v>
      </c>
      <c r="AG13599">
        <v>40003539</v>
      </c>
      <c r="AL13599" t="s">
        <v>12422</v>
      </c>
      <c r="AN13599">
        <v>4108306101</v>
      </c>
      <c r="AO13599">
        <v>16</v>
      </c>
      <c r="AP13599" t="s">
        <v>12424</v>
      </c>
      <c r="AQ13599" t="s">
        <v>11408</v>
      </c>
      <c r="AR13599">
        <v>4100</v>
      </c>
      <c r="AT13599">
        <v>0</v>
      </c>
      <c r="AV13599" t="s">
        <v>14386</v>
      </c>
      <c r="AW13599">
        <v>116100</v>
      </c>
    </row>
    <row r="13600" spans="1:49" x14ac:dyDescent="0.25">
      <c r="A13600">
        <v>4100</v>
      </c>
      <c r="B13600">
        <v>30020</v>
      </c>
      <c r="C13600">
        <v>4009</v>
      </c>
      <c r="D13600">
        <v>410</v>
      </c>
      <c r="E13600" s="124" t="s">
        <v>28405</v>
      </c>
      <c r="F13600" t="str">
        <f t="shared" si="298"/>
        <v>Wesley YountsMOHAWK INDUSTRIES - BENNETTSVILLE</v>
      </c>
      <c r="G13600" s="150" t="str">
        <f t="shared" si="299"/>
        <v>Wesley Younts</v>
      </c>
      <c r="H13600" s="149" t="s">
        <v>6153</v>
      </c>
      <c r="I13600">
        <v>40007966</v>
      </c>
      <c r="J13600" t="s">
        <v>28612</v>
      </c>
      <c r="L13600" t="s">
        <v>24163</v>
      </c>
      <c r="M13600" t="s">
        <v>12692</v>
      </c>
      <c r="O13600">
        <v>1029</v>
      </c>
      <c r="P13600">
        <v>30705</v>
      </c>
      <c r="Q13600" t="s">
        <v>12415</v>
      </c>
      <c r="R13600" t="s">
        <v>12416</v>
      </c>
      <c r="S13600" t="s">
        <v>28613</v>
      </c>
      <c r="U13600" t="s">
        <v>12418</v>
      </c>
      <c r="W13600">
        <v>11</v>
      </c>
      <c r="X13600">
        <v>1</v>
      </c>
      <c r="Y13600" t="s">
        <v>12419</v>
      </c>
      <c r="Z13600" t="s">
        <v>12420</v>
      </c>
      <c r="AA13600" t="s">
        <v>12429</v>
      </c>
      <c r="AB13600" t="s">
        <v>12473</v>
      </c>
      <c r="AC13600">
        <v>2</v>
      </c>
      <c r="AD13600" s="123">
        <v>42696</v>
      </c>
      <c r="AE13600" t="s">
        <v>12431</v>
      </c>
      <c r="AG13600">
        <v>40007966</v>
      </c>
      <c r="AL13600" t="s">
        <v>12473</v>
      </c>
      <c r="AN13600">
        <v>1121315801</v>
      </c>
      <c r="AO13600">
        <v>16</v>
      </c>
      <c r="AP13600" t="s">
        <v>12424</v>
      </c>
      <c r="AQ13600" t="s">
        <v>11408</v>
      </c>
      <c r="AR13600">
        <v>4100</v>
      </c>
      <c r="AT13600">
        <v>0</v>
      </c>
      <c r="AV13600" t="s">
        <v>24166</v>
      </c>
      <c r="AW13600">
        <v>116100</v>
      </c>
    </row>
    <row r="13601" spans="1:49" x14ac:dyDescent="0.25">
      <c r="A13601">
        <v>4100</v>
      </c>
      <c r="B13601">
        <v>30020</v>
      </c>
      <c r="C13601">
        <v>4009</v>
      </c>
      <c r="D13601">
        <v>410</v>
      </c>
      <c r="E13601" s="124" t="s">
        <v>28405</v>
      </c>
      <c r="F13601" t="str">
        <f t="shared" si="298"/>
        <v>Wesley YountsMOTION IND - AUGUSTA</v>
      </c>
      <c r="G13601" s="150" t="str">
        <f t="shared" si="299"/>
        <v>Wesley Younts</v>
      </c>
      <c r="H13601" s="149" t="s">
        <v>13682</v>
      </c>
      <c r="I13601">
        <v>40000230</v>
      </c>
      <c r="K13601" t="s">
        <v>28614</v>
      </c>
      <c r="L13601" t="s">
        <v>19643</v>
      </c>
      <c r="M13601" t="s">
        <v>12692</v>
      </c>
      <c r="N13601" t="s">
        <v>28615</v>
      </c>
      <c r="Q13601" t="s">
        <v>12415</v>
      </c>
      <c r="R13601" t="s">
        <v>12416</v>
      </c>
      <c r="S13601" t="s">
        <v>28616</v>
      </c>
      <c r="U13601" t="s">
        <v>12418</v>
      </c>
      <c r="V13601">
        <v>209</v>
      </c>
      <c r="W13601">
        <v>11</v>
      </c>
      <c r="X13601">
        <v>2</v>
      </c>
      <c r="Y13601" t="s">
        <v>12472</v>
      </c>
      <c r="Z13601" t="s">
        <v>12420</v>
      </c>
      <c r="AA13601" t="s">
        <v>12421</v>
      </c>
      <c r="AB13601" t="s">
        <v>12997</v>
      </c>
      <c r="AC13601">
        <v>2</v>
      </c>
      <c r="AD13601" s="123">
        <v>39111</v>
      </c>
      <c r="AE13601" t="s">
        <v>12423</v>
      </c>
      <c r="AG13601">
        <v>40000230</v>
      </c>
      <c r="AL13601" t="s">
        <v>12997</v>
      </c>
      <c r="AN13601">
        <v>1124500901</v>
      </c>
      <c r="AO13601">
        <v>16</v>
      </c>
      <c r="AP13601" t="s">
        <v>12424</v>
      </c>
      <c r="AQ13601" t="s">
        <v>11408</v>
      </c>
      <c r="AR13601">
        <v>4100</v>
      </c>
      <c r="AT13601">
        <v>2005</v>
      </c>
      <c r="AV13601" t="s">
        <v>12998</v>
      </c>
      <c r="AW13601">
        <v>116100</v>
      </c>
    </row>
    <row r="13602" spans="1:49" x14ac:dyDescent="0.25">
      <c r="A13602">
        <v>4100</v>
      </c>
      <c r="B13602">
        <v>30020</v>
      </c>
      <c r="C13602">
        <v>4009</v>
      </c>
      <c r="D13602">
        <v>410</v>
      </c>
      <c r="E13602" s="124" t="s">
        <v>28405</v>
      </c>
      <c r="F13602" t="str">
        <f t="shared" si="298"/>
        <v>Wesley YountsMOTION IND - FLORENCE</v>
      </c>
      <c r="G13602" s="150" t="str">
        <f t="shared" si="299"/>
        <v>Wesley Younts</v>
      </c>
      <c r="H13602" s="149" t="s">
        <v>13688</v>
      </c>
      <c r="I13602">
        <v>40000290</v>
      </c>
      <c r="K13602" t="s">
        <v>28617</v>
      </c>
      <c r="L13602" t="s">
        <v>19089</v>
      </c>
      <c r="M13602" t="s">
        <v>47</v>
      </c>
      <c r="N13602" t="s">
        <v>28618</v>
      </c>
      <c r="Q13602" t="s">
        <v>12415</v>
      </c>
      <c r="R13602" t="s">
        <v>12416</v>
      </c>
      <c r="S13602" t="s">
        <v>28619</v>
      </c>
      <c r="U13602" t="s">
        <v>12418</v>
      </c>
      <c r="V13602">
        <v>209</v>
      </c>
      <c r="W13602">
        <v>11</v>
      </c>
      <c r="X13602">
        <v>2</v>
      </c>
      <c r="Y13602" t="s">
        <v>12419</v>
      </c>
      <c r="Z13602" t="s">
        <v>12420</v>
      </c>
      <c r="AA13602" t="s">
        <v>12421</v>
      </c>
      <c r="AB13602" t="s">
        <v>12997</v>
      </c>
      <c r="AC13602">
        <v>2</v>
      </c>
      <c r="AD13602" s="123">
        <v>39111</v>
      </c>
      <c r="AE13602" t="s">
        <v>12423</v>
      </c>
      <c r="AG13602">
        <v>40000290</v>
      </c>
      <c r="AL13602" t="s">
        <v>12997</v>
      </c>
      <c r="AN13602">
        <v>4104103101</v>
      </c>
      <c r="AO13602">
        <v>16</v>
      </c>
      <c r="AP13602" t="s">
        <v>12424</v>
      </c>
      <c r="AQ13602" t="s">
        <v>11408</v>
      </c>
      <c r="AR13602">
        <v>4100</v>
      </c>
      <c r="AT13602">
        <v>0</v>
      </c>
      <c r="AV13602" t="s">
        <v>12998</v>
      </c>
      <c r="AW13602">
        <v>116100</v>
      </c>
    </row>
    <row r="13603" spans="1:49" x14ac:dyDescent="0.25">
      <c r="A13603">
        <v>4100</v>
      </c>
      <c r="B13603">
        <v>30020</v>
      </c>
      <c r="C13603">
        <v>4009</v>
      </c>
      <c r="D13603">
        <v>410</v>
      </c>
      <c r="E13603" s="124" t="s">
        <v>28405</v>
      </c>
      <c r="F13603" t="str">
        <f t="shared" si="298"/>
        <v>Wesley YountsMOTION INDUSTRIES - BRUNSWICK</v>
      </c>
      <c r="G13603" s="150" t="str">
        <f t="shared" si="299"/>
        <v>Wesley Younts</v>
      </c>
      <c r="H13603" s="149" t="s">
        <v>13758</v>
      </c>
      <c r="I13603">
        <v>40001943</v>
      </c>
      <c r="K13603" t="s">
        <v>28620</v>
      </c>
      <c r="L13603" t="s">
        <v>28621</v>
      </c>
      <c r="M13603" t="s">
        <v>12692</v>
      </c>
      <c r="N13603" t="s">
        <v>28622</v>
      </c>
      <c r="Q13603" t="s">
        <v>12415</v>
      </c>
      <c r="R13603" t="s">
        <v>12416</v>
      </c>
      <c r="S13603" t="s">
        <v>28623</v>
      </c>
      <c r="U13603" t="s">
        <v>12418</v>
      </c>
      <c r="V13603">
        <v>209</v>
      </c>
      <c r="W13603">
        <v>11</v>
      </c>
      <c r="X13603">
        <v>2</v>
      </c>
      <c r="Y13603" t="s">
        <v>12472</v>
      </c>
      <c r="Z13603" t="s">
        <v>12420</v>
      </c>
      <c r="AA13603" t="s">
        <v>12421</v>
      </c>
      <c r="AB13603" t="s">
        <v>12997</v>
      </c>
      <c r="AC13603">
        <v>2</v>
      </c>
      <c r="AD13603" s="123">
        <v>39111</v>
      </c>
      <c r="AE13603" t="s">
        <v>12423</v>
      </c>
      <c r="AG13603">
        <v>40001943</v>
      </c>
      <c r="AL13603" t="s">
        <v>12997</v>
      </c>
      <c r="AN13603">
        <v>1112701601</v>
      </c>
      <c r="AO13603">
        <v>16</v>
      </c>
      <c r="AP13603" t="s">
        <v>12424</v>
      </c>
      <c r="AQ13603" t="s">
        <v>11408</v>
      </c>
      <c r="AR13603">
        <v>4100</v>
      </c>
      <c r="AT13603">
        <v>0</v>
      </c>
      <c r="AV13603" t="s">
        <v>12998</v>
      </c>
      <c r="AW13603">
        <v>116100</v>
      </c>
    </row>
    <row r="13604" spans="1:49" x14ac:dyDescent="0.25">
      <c r="A13604">
        <v>4100</v>
      </c>
      <c r="B13604">
        <v>30020</v>
      </c>
      <c r="C13604">
        <v>4009</v>
      </c>
      <c r="D13604">
        <v>410</v>
      </c>
      <c r="E13604" s="124" t="s">
        <v>28405</v>
      </c>
      <c r="F13604" t="str">
        <f t="shared" si="298"/>
        <v>Wesley YountsMOTION INDUSTRIES - SAVANNAH</v>
      </c>
      <c r="G13604" s="150" t="str">
        <f t="shared" si="299"/>
        <v>Wesley Younts</v>
      </c>
      <c r="H13604" s="149" t="s">
        <v>13804</v>
      </c>
      <c r="I13604">
        <v>40002124</v>
      </c>
      <c r="K13604" t="s">
        <v>28624</v>
      </c>
      <c r="L13604" t="s">
        <v>24718</v>
      </c>
      <c r="M13604" t="s">
        <v>12692</v>
      </c>
      <c r="N13604" t="s">
        <v>28625</v>
      </c>
      <c r="Q13604" t="s">
        <v>12415</v>
      </c>
      <c r="R13604" t="s">
        <v>12416</v>
      </c>
      <c r="S13604" t="s">
        <v>28626</v>
      </c>
      <c r="U13604" t="s">
        <v>12418</v>
      </c>
      <c r="V13604">
        <v>209</v>
      </c>
      <c r="W13604">
        <v>11</v>
      </c>
      <c r="X13604">
        <v>2</v>
      </c>
      <c r="Y13604" t="s">
        <v>12419</v>
      </c>
      <c r="Z13604" t="s">
        <v>12420</v>
      </c>
      <c r="AA13604" t="s">
        <v>12421</v>
      </c>
      <c r="AB13604" t="s">
        <v>12997</v>
      </c>
      <c r="AC13604">
        <v>2</v>
      </c>
      <c r="AD13604" s="123">
        <v>39111</v>
      </c>
      <c r="AE13604" t="s">
        <v>12423</v>
      </c>
      <c r="AG13604">
        <v>40002124</v>
      </c>
      <c r="AL13604" t="s">
        <v>12997</v>
      </c>
      <c r="AN13604">
        <v>1105110101</v>
      </c>
      <c r="AO13604">
        <v>16</v>
      </c>
      <c r="AP13604" t="s">
        <v>12424</v>
      </c>
      <c r="AQ13604" t="s">
        <v>11408</v>
      </c>
      <c r="AR13604">
        <v>4100</v>
      </c>
      <c r="AT13604">
        <v>0</v>
      </c>
      <c r="AV13604" t="s">
        <v>12998</v>
      </c>
      <c r="AW13604">
        <v>116100</v>
      </c>
    </row>
    <row r="13605" spans="1:49" x14ac:dyDescent="0.25">
      <c r="A13605">
        <v>4100</v>
      </c>
      <c r="B13605">
        <v>30020</v>
      </c>
      <c r="C13605">
        <v>4009</v>
      </c>
      <c r="D13605">
        <v>410</v>
      </c>
      <c r="E13605" s="124" t="s">
        <v>28405</v>
      </c>
      <c r="F13605" t="str">
        <f t="shared" si="298"/>
        <v>Wesley YountsMOTION INDUSTRIES (AUGUSTA)</v>
      </c>
      <c r="G13605" s="150" t="str">
        <f t="shared" si="299"/>
        <v>Wesley Younts</v>
      </c>
      <c r="H13605" s="149" t="s">
        <v>13828</v>
      </c>
      <c r="I13605">
        <v>40002757</v>
      </c>
      <c r="K13605" t="s">
        <v>28627</v>
      </c>
      <c r="L13605" t="s">
        <v>19643</v>
      </c>
      <c r="M13605" t="s">
        <v>12692</v>
      </c>
      <c r="N13605" t="s">
        <v>28628</v>
      </c>
      <c r="Q13605" t="s">
        <v>12415</v>
      </c>
      <c r="R13605" t="s">
        <v>12416</v>
      </c>
      <c r="S13605">
        <v>7067247401</v>
      </c>
      <c r="U13605" t="s">
        <v>12418</v>
      </c>
      <c r="V13605">
        <v>209</v>
      </c>
      <c r="W13605">
        <v>11</v>
      </c>
      <c r="X13605">
        <v>2</v>
      </c>
      <c r="Y13605" t="s">
        <v>12419</v>
      </c>
      <c r="Z13605" t="s">
        <v>12420</v>
      </c>
      <c r="AA13605" t="s">
        <v>12421</v>
      </c>
      <c r="AB13605" t="s">
        <v>12997</v>
      </c>
      <c r="AC13605">
        <v>2</v>
      </c>
      <c r="AD13605" s="123">
        <v>39111</v>
      </c>
      <c r="AE13605" t="s">
        <v>12423</v>
      </c>
      <c r="AG13605">
        <v>40002757</v>
      </c>
      <c r="AL13605" t="s">
        <v>12997</v>
      </c>
      <c r="AN13605">
        <v>1124500901</v>
      </c>
      <c r="AO13605">
        <v>16</v>
      </c>
      <c r="AP13605" t="s">
        <v>12424</v>
      </c>
      <c r="AQ13605" t="s">
        <v>11408</v>
      </c>
      <c r="AR13605">
        <v>4100</v>
      </c>
      <c r="AT13605">
        <v>2005</v>
      </c>
      <c r="AV13605" t="s">
        <v>12998</v>
      </c>
      <c r="AW13605">
        <v>116100</v>
      </c>
    </row>
    <row r="13606" spans="1:49" x14ac:dyDescent="0.25">
      <c r="A13606">
        <v>4100</v>
      </c>
      <c r="B13606">
        <v>30020</v>
      </c>
      <c r="C13606">
        <v>4009</v>
      </c>
      <c r="D13606">
        <v>410</v>
      </c>
      <c r="E13606" s="124" t="s">
        <v>28405</v>
      </c>
      <c r="F13606" t="str">
        <f t="shared" si="298"/>
        <v>Wesley YountsMOTION INDUSTRIES, INC. - WEST COLU</v>
      </c>
      <c r="G13606" s="150" t="str">
        <f t="shared" si="299"/>
        <v>Wesley Younts</v>
      </c>
      <c r="H13606" s="149" t="s">
        <v>13869</v>
      </c>
      <c r="I13606">
        <v>40006685</v>
      </c>
      <c r="L13606" t="s">
        <v>12994</v>
      </c>
      <c r="M13606" t="s">
        <v>12995</v>
      </c>
      <c r="O13606">
        <v>1655</v>
      </c>
      <c r="P13606">
        <v>35201</v>
      </c>
      <c r="Q13606" t="s">
        <v>12415</v>
      </c>
      <c r="R13606" t="s">
        <v>12416</v>
      </c>
      <c r="S13606" t="s">
        <v>24199</v>
      </c>
      <c r="U13606" t="s">
        <v>12418</v>
      </c>
      <c r="V13606">
        <v>209</v>
      </c>
      <c r="W13606">
        <v>11</v>
      </c>
      <c r="X13606">
        <v>2</v>
      </c>
      <c r="Y13606" t="s">
        <v>12472</v>
      </c>
      <c r="Z13606" t="s">
        <v>12420</v>
      </c>
      <c r="AA13606" t="s">
        <v>12429</v>
      </c>
      <c r="AB13606" t="s">
        <v>12997</v>
      </c>
      <c r="AC13606">
        <v>2</v>
      </c>
      <c r="AD13606" s="123">
        <v>40864</v>
      </c>
      <c r="AE13606" t="s">
        <v>12431</v>
      </c>
      <c r="AG13606">
        <v>40006685</v>
      </c>
      <c r="AL13606" t="s">
        <v>12997</v>
      </c>
      <c r="AN13606">
        <v>107301501</v>
      </c>
      <c r="AO13606">
        <v>16</v>
      </c>
      <c r="AP13606" t="s">
        <v>12424</v>
      </c>
      <c r="AQ13606" t="s">
        <v>11408</v>
      </c>
      <c r="AR13606">
        <v>4100</v>
      </c>
      <c r="AT13606">
        <v>0</v>
      </c>
      <c r="AV13606" t="s">
        <v>12998</v>
      </c>
      <c r="AW13606">
        <v>116100</v>
      </c>
    </row>
    <row r="13607" spans="1:49" x14ac:dyDescent="0.25">
      <c r="A13607">
        <v>4100</v>
      </c>
      <c r="B13607">
        <v>30020</v>
      </c>
      <c r="C13607">
        <v>4009</v>
      </c>
      <c r="D13607">
        <v>410</v>
      </c>
      <c r="E13607" s="124" t="s">
        <v>28405</v>
      </c>
      <c r="F13607" t="str">
        <f t="shared" si="298"/>
        <v>Wesley YountsNATURIPE VALUE ADDED FRESH LLC</v>
      </c>
      <c r="G13607" s="150" t="str">
        <f t="shared" si="299"/>
        <v>Wesley Younts</v>
      </c>
      <c r="H13607" s="149" t="s">
        <v>6722</v>
      </c>
      <c r="I13607">
        <v>40008243</v>
      </c>
      <c r="K13607" t="s">
        <v>28629</v>
      </c>
      <c r="L13607" t="s">
        <v>28630</v>
      </c>
      <c r="M13607" t="s">
        <v>12735</v>
      </c>
      <c r="N13607">
        <v>33928</v>
      </c>
      <c r="Q13607" t="s">
        <v>12415</v>
      </c>
      <c r="R13607" t="s">
        <v>12416</v>
      </c>
      <c r="S13607" t="s">
        <v>28631</v>
      </c>
      <c r="U13607" t="s">
        <v>12418</v>
      </c>
      <c r="W13607">
        <v>11</v>
      </c>
      <c r="X13607">
        <v>1</v>
      </c>
      <c r="Y13607" t="s">
        <v>12419</v>
      </c>
      <c r="Z13607" t="s">
        <v>12420</v>
      </c>
      <c r="AA13607" t="s">
        <v>12429</v>
      </c>
      <c r="AB13607" t="s">
        <v>12422</v>
      </c>
      <c r="AC13607">
        <v>2</v>
      </c>
      <c r="AD13607" s="123">
        <v>43042</v>
      </c>
      <c r="AE13607" t="s">
        <v>12431</v>
      </c>
      <c r="AG13607">
        <v>40008243</v>
      </c>
      <c r="AL13607" t="s">
        <v>12422</v>
      </c>
      <c r="AN13607">
        <v>1007134741</v>
      </c>
      <c r="AO13607">
        <v>16</v>
      </c>
      <c r="AP13607" t="s">
        <v>12424</v>
      </c>
      <c r="AQ13607" t="s">
        <v>11408</v>
      </c>
      <c r="AR13607">
        <v>4100</v>
      </c>
      <c r="AT13607">
        <v>0</v>
      </c>
      <c r="AV13607" t="s">
        <v>28632</v>
      </c>
      <c r="AW13607">
        <v>116100</v>
      </c>
    </row>
    <row r="13608" spans="1:49" x14ac:dyDescent="0.25">
      <c r="A13608">
        <v>4100</v>
      </c>
      <c r="B13608">
        <v>30020</v>
      </c>
      <c r="C13608">
        <v>4009</v>
      </c>
      <c r="D13608">
        <v>410</v>
      </c>
      <c r="E13608" s="124" t="s">
        <v>28405</v>
      </c>
      <c r="F13608" t="str">
        <f t="shared" si="298"/>
        <v>Wesley YountsNICHIHA USA INC</v>
      </c>
      <c r="G13608" s="150" t="str">
        <f t="shared" si="299"/>
        <v>Wesley Younts</v>
      </c>
      <c r="H13608" s="149" t="s">
        <v>6838</v>
      </c>
      <c r="I13608">
        <v>40005239</v>
      </c>
      <c r="K13608" t="s">
        <v>28633</v>
      </c>
      <c r="L13608" t="s">
        <v>20162</v>
      </c>
      <c r="M13608" t="s">
        <v>12692</v>
      </c>
      <c r="N13608" t="s">
        <v>28634</v>
      </c>
      <c r="Q13608" t="s">
        <v>12415</v>
      </c>
      <c r="R13608" t="s">
        <v>12416</v>
      </c>
      <c r="S13608" t="s">
        <v>28635</v>
      </c>
      <c r="U13608" t="s">
        <v>12418</v>
      </c>
      <c r="W13608">
        <v>11</v>
      </c>
      <c r="X13608">
        <v>1</v>
      </c>
      <c r="Y13608" t="s">
        <v>12419</v>
      </c>
      <c r="Z13608" t="s">
        <v>12420</v>
      </c>
      <c r="AA13608" t="s">
        <v>12429</v>
      </c>
      <c r="AB13608" t="s">
        <v>12422</v>
      </c>
      <c r="AC13608">
        <v>2</v>
      </c>
      <c r="AD13608" s="123">
        <v>39364</v>
      </c>
      <c r="AE13608" t="s">
        <v>12538</v>
      </c>
      <c r="AG13608">
        <v>40005239</v>
      </c>
      <c r="AL13608" t="s">
        <v>12422</v>
      </c>
      <c r="AN13608">
        <v>1102100001</v>
      </c>
      <c r="AO13608">
        <v>16</v>
      </c>
      <c r="AP13608" t="s">
        <v>12424</v>
      </c>
      <c r="AQ13608" t="s">
        <v>11408</v>
      </c>
      <c r="AR13608">
        <v>4100</v>
      </c>
      <c r="AS13608" t="s">
        <v>12491</v>
      </c>
      <c r="AT13608">
        <v>0</v>
      </c>
      <c r="AV13608" t="s">
        <v>28636</v>
      </c>
      <c r="AW13608">
        <v>116100</v>
      </c>
    </row>
    <row r="13609" spans="1:49" x14ac:dyDescent="0.25">
      <c r="A13609">
        <v>4100</v>
      </c>
      <c r="B13609">
        <v>30020</v>
      </c>
      <c r="C13609">
        <v>4009</v>
      </c>
      <c r="D13609">
        <v>410</v>
      </c>
      <c r="E13609" s="124" t="s">
        <v>28405</v>
      </c>
      <c r="F13609" t="str">
        <f t="shared" si="298"/>
        <v>Wesley YountsNORBORD GEORGIA LLC</v>
      </c>
      <c r="G13609" s="150" t="str">
        <f t="shared" si="299"/>
        <v>Wesley Younts</v>
      </c>
      <c r="H13609" s="149" t="s">
        <v>6865</v>
      </c>
      <c r="I13609">
        <v>40003131</v>
      </c>
      <c r="K13609" t="s">
        <v>28637</v>
      </c>
      <c r="L13609" t="s">
        <v>28638</v>
      </c>
      <c r="M13609" t="s">
        <v>12692</v>
      </c>
      <c r="N13609" t="s">
        <v>28639</v>
      </c>
      <c r="Q13609" t="s">
        <v>12415</v>
      </c>
      <c r="R13609" t="s">
        <v>12416</v>
      </c>
      <c r="S13609" t="s">
        <v>28640</v>
      </c>
      <c r="U13609" t="s">
        <v>12418</v>
      </c>
      <c r="V13609">
        <v>282</v>
      </c>
      <c r="W13609">
        <v>11</v>
      </c>
      <c r="X13609">
        <v>1</v>
      </c>
      <c r="Y13609" t="s">
        <v>12419</v>
      </c>
      <c r="Z13609" t="s">
        <v>12420</v>
      </c>
      <c r="AA13609" t="s">
        <v>12421</v>
      </c>
      <c r="AB13609" t="s">
        <v>12422</v>
      </c>
      <c r="AC13609">
        <v>2</v>
      </c>
      <c r="AD13609" s="123">
        <v>39111</v>
      </c>
      <c r="AE13609" t="s">
        <v>12423</v>
      </c>
      <c r="AG13609">
        <v>40003131</v>
      </c>
      <c r="AL13609" t="s">
        <v>12422</v>
      </c>
      <c r="AN13609">
        <v>1108103101</v>
      </c>
      <c r="AO13609">
        <v>16</v>
      </c>
      <c r="AP13609" t="s">
        <v>12424</v>
      </c>
      <c r="AQ13609" t="s">
        <v>11408</v>
      </c>
      <c r="AR13609">
        <v>4100</v>
      </c>
      <c r="AT13609">
        <v>2005</v>
      </c>
      <c r="AV13609" t="s">
        <v>6861</v>
      </c>
      <c r="AW13609">
        <v>116100</v>
      </c>
    </row>
    <row r="13610" spans="1:49" x14ac:dyDescent="0.25">
      <c r="A13610">
        <v>4100</v>
      </c>
      <c r="B13610">
        <v>30020</v>
      </c>
      <c r="C13610">
        <v>4009</v>
      </c>
      <c r="D13610">
        <v>410</v>
      </c>
      <c r="E13610" s="124" t="s">
        <v>28405</v>
      </c>
      <c r="F13610" t="str">
        <f t="shared" si="298"/>
        <v>Wesley YountsOAK-MITSUI Inc.</v>
      </c>
      <c r="G13610" s="150" t="str">
        <f t="shared" si="299"/>
        <v>Wesley Younts</v>
      </c>
      <c r="H13610" s="149" t="s">
        <v>13892</v>
      </c>
      <c r="I13610">
        <v>40000268</v>
      </c>
      <c r="L13610" t="s">
        <v>28641</v>
      </c>
      <c r="M13610" t="s">
        <v>12445</v>
      </c>
      <c r="O13610">
        <v>501</v>
      </c>
      <c r="P13610">
        <v>12090</v>
      </c>
      <c r="Q13610" t="s">
        <v>12415</v>
      </c>
      <c r="R13610" t="s">
        <v>12416</v>
      </c>
      <c r="S13610" t="s">
        <v>28642</v>
      </c>
      <c r="U13610" t="s">
        <v>12418</v>
      </c>
      <c r="W13610">
        <v>11</v>
      </c>
      <c r="X13610">
        <v>1</v>
      </c>
      <c r="Y13610" t="s">
        <v>12419</v>
      </c>
      <c r="Z13610" t="s">
        <v>12420</v>
      </c>
      <c r="AA13610" t="s">
        <v>12421</v>
      </c>
      <c r="AB13610" t="s">
        <v>12422</v>
      </c>
      <c r="AC13610">
        <v>2</v>
      </c>
      <c r="AD13610" s="123">
        <v>39111</v>
      </c>
      <c r="AE13610" t="s">
        <v>12423</v>
      </c>
      <c r="AG13610">
        <v>40000268</v>
      </c>
      <c r="AL13610" t="s">
        <v>12422</v>
      </c>
      <c r="AN13610">
        <v>3308313201</v>
      </c>
      <c r="AO13610">
        <v>16</v>
      </c>
      <c r="AP13610" t="s">
        <v>12424</v>
      </c>
      <c r="AQ13610" t="s">
        <v>11408</v>
      </c>
      <c r="AR13610">
        <v>4100</v>
      </c>
      <c r="AT13610">
        <v>2005</v>
      </c>
      <c r="AV13610" t="s">
        <v>28643</v>
      </c>
      <c r="AW13610">
        <v>116100</v>
      </c>
    </row>
    <row r="13611" spans="1:49" x14ac:dyDescent="0.25">
      <c r="A13611">
        <v>4100</v>
      </c>
      <c r="B13611">
        <v>30020</v>
      </c>
      <c r="C13611">
        <v>4009</v>
      </c>
      <c r="D13611">
        <v>410</v>
      </c>
      <c r="E13611" s="124" t="s">
        <v>28405</v>
      </c>
      <c r="F13611" t="str">
        <f t="shared" si="298"/>
        <v>Wesley YountsORCHIDS PAPER PRODUCTS COMPANY</v>
      </c>
      <c r="G13611" s="150" t="str">
        <f t="shared" si="299"/>
        <v>Wesley Younts</v>
      </c>
      <c r="H13611" s="149" t="s">
        <v>7062</v>
      </c>
      <c r="I13611">
        <v>40008224</v>
      </c>
      <c r="K13611" t="s">
        <v>28644</v>
      </c>
      <c r="L13611" t="s">
        <v>19503</v>
      </c>
      <c r="M13611" t="s">
        <v>17533</v>
      </c>
      <c r="N13611">
        <v>74361</v>
      </c>
      <c r="Q13611" t="s">
        <v>12415</v>
      </c>
      <c r="R13611" t="s">
        <v>12416</v>
      </c>
      <c r="S13611" t="s">
        <v>28645</v>
      </c>
      <c r="U13611" t="s">
        <v>12418</v>
      </c>
      <c r="W13611">
        <v>11</v>
      </c>
      <c r="X13611">
        <v>1</v>
      </c>
      <c r="Y13611" t="s">
        <v>12419</v>
      </c>
      <c r="Z13611" t="s">
        <v>12420</v>
      </c>
      <c r="AA13611" t="s">
        <v>12429</v>
      </c>
      <c r="AB13611" t="s">
        <v>12422</v>
      </c>
      <c r="AC13611">
        <v>2</v>
      </c>
      <c r="AD13611" s="123">
        <v>43010</v>
      </c>
      <c r="AE13611" t="s">
        <v>12431</v>
      </c>
      <c r="AG13611">
        <v>40008224</v>
      </c>
      <c r="AL13611" t="s">
        <v>12422</v>
      </c>
      <c r="AN13611">
        <v>3709706401</v>
      </c>
      <c r="AO13611">
        <v>16</v>
      </c>
      <c r="AP13611" t="s">
        <v>12424</v>
      </c>
      <c r="AQ13611" t="s">
        <v>11408</v>
      </c>
      <c r="AR13611">
        <v>4100</v>
      </c>
      <c r="AT13611">
        <v>0</v>
      </c>
      <c r="AV13611" t="s">
        <v>28646</v>
      </c>
      <c r="AW13611">
        <v>116100</v>
      </c>
    </row>
    <row r="13612" spans="1:49" x14ac:dyDescent="0.25">
      <c r="A13612">
        <v>4100</v>
      </c>
      <c r="B13612">
        <v>30020</v>
      </c>
      <c r="C13612">
        <v>4009</v>
      </c>
      <c r="D13612">
        <v>410</v>
      </c>
      <c r="E13612" s="124" t="s">
        <v>28405</v>
      </c>
      <c r="F13612" t="str">
        <f t="shared" si="298"/>
        <v>Wesley YountsORGANIC MILLING OF GEORGIA</v>
      </c>
      <c r="G13612" s="150" t="str">
        <f t="shared" si="299"/>
        <v>Wesley Younts</v>
      </c>
      <c r="H13612" s="149" t="s">
        <v>7064</v>
      </c>
      <c r="I13612">
        <v>40005130</v>
      </c>
      <c r="K13612" t="s">
        <v>28647</v>
      </c>
      <c r="L13612" t="s">
        <v>28648</v>
      </c>
      <c r="M13612" t="s">
        <v>12692</v>
      </c>
      <c r="N13612">
        <v>31601</v>
      </c>
      <c r="Q13612" t="s">
        <v>12415</v>
      </c>
      <c r="R13612" t="s">
        <v>12416</v>
      </c>
      <c r="S13612" t="s">
        <v>28649</v>
      </c>
      <c r="U13612" t="s">
        <v>12418</v>
      </c>
      <c r="W13612">
        <v>11</v>
      </c>
      <c r="X13612">
        <v>1</v>
      </c>
      <c r="Y13612" t="s">
        <v>12419</v>
      </c>
      <c r="Z13612" t="s">
        <v>12420</v>
      </c>
      <c r="AA13612" t="s">
        <v>12429</v>
      </c>
      <c r="AB13612" t="s">
        <v>12422</v>
      </c>
      <c r="AC13612">
        <v>2</v>
      </c>
      <c r="AD13612" s="123">
        <v>39268</v>
      </c>
      <c r="AE13612" t="s">
        <v>12538</v>
      </c>
      <c r="AG13612">
        <v>40005130</v>
      </c>
      <c r="AL13612" t="s">
        <v>12422</v>
      </c>
      <c r="AN13612">
        <v>1118511601</v>
      </c>
      <c r="AO13612">
        <v>16</v>
      </c>
      <c r="AP13612" t="s">
        <v>12424</v>
      </c>
      <c r="AQ13612" t="s">
        <v>11408</v>
      </c>
      <c r="AR13612">
        <v>4100</v>
      </c>
      <c r="AS13612" t="s">
        <v>12491</v>
      </c>
      <c r="AT13612">
        <v>0</v>
      </c>
      <c r="AV13612" t="s">
        <v>28650</v>
      </c>
      <c r="AW13612">
        <v>116100</v>
      </c>
    </row>
    <row r="13613" spans="1:49" x14ac:dyDescent="0.25">
      <c r="A13613">
        <v>4100</v>
      </c>
      <c r="B13613">
        <v>30020</v>
      </c>
      <c r="C13613">
        <v>4009</v>
      </c>
      <c r="D13613">
        <v>410</v>
      </c>
      <c r="E13613" s="124" t="s">
        <v>28405</v>
      </c>
      <c r="F13613" t="str">
        <f t="shared" si="298"/>
        <v>Wesley YountsPALMETTO SPLICE SERVICE</v>
      </c>
      <c r="G13613" s="150" t="str">
        <f t="shared" si="299"/>
        <v>Wesley Younts</v>
      </c>
      <c r="H13613" s="149" t="s">
        <v>7171</v>
      </c>
      <c r="I13613">
        <v>40000388</v>
      </c>
      <c r="K13613" t="s">
        <v>28651</v>
      </c>
      <c r="L13613" t="s">
        <v>14099</v>
      </c>
      <c r="M13613" t="s">
        <v>47</v>
      </c>
      <c r="N13613" t="s">
        <v>28652</v>
      </c>
      <c r="Q13613" t="s">
        <v>12415</v>
      </c>
      <c r="R13613" t="s">
        <v>12416</v>
      </c>
      <c r="S13613" t="s">
        <v>28653</v>
      </c>
      <c r="U13613" t="s">
        <v>12418</v>
      </c>
      <c r="W13613">
        <v>11</v>
      </c>
      <c r="X13613">
        <v>2</v>
      </c>
      <c r="Y13613" t="s">
        <v>12419</v>
      </c>
      <c r="Z13613" t="s">
        <v>12420</v>
      </c>
      <c r="AA13613" t="s">
        <v>12421</v>
      </c>
      <c r="AB13613" t="s">
        <v>12422</v>
      </c>
      <c r="AC13613">
        <v>2</v>
      </c>
      <c r="AD13613" s="123">
        <v>39111</v>
      </c>
      <c r="AE13613" t="s">
        <v>12423</v>
      </c>
      <c r="AG13613">
        <v>40000388</v>
      </c>
      <c r="AL13613" t="s">
        <v>12422</v>
      </c>
      <c r="AN13613">
        <v>4107902301</v>
      </c>
      <c r="AO13613">
        <v>16</v>
      </c>
      <c r="AP13613" t="s">
        <v>12424</v>
      </c>
      <c r="AQ13613" t="s">
        <v>11408</v>
      </c>
      <c r="AR13613">
        <v>4100</v>
      </c>
      <c r="AT13613">
        <v>2005</v>
      </c>
      <c r="AV13613" t="s">
        <v>28654</v>
      </c>
      <c r="AW13613">
        <v>116100</v>
      </c>
    </row>
    <row r="13614" spans="1:49" x14ac:dyDescent="0.25">
      <c r="A13614">
        <v>4100</v>
      </c>
      <c r="B13614">
        <v>30020</v>
      </c>
      <c r="C13614">
        <v>4009</v>
      </c>
      <c r="D13614">
        <v>410</v>
      </c>
      <c r="E13614" s="124" t="s">
        <v>28405</v>
      </c>
      <c r="F13614" t="str">
        <f t="shared" si="298"/>
        <v>Wesley YountsPARKDALE AMERICA, LLC - 40</v>
      </c>
      <c r="G13614" s="150" t="str">
        <f t="shared" si="299"/>
        <v>Wesley Younts</v>
      </c>
      <c r="H13614" s="149" t="s">
        <v>7200</v>
      </c>
      <c r="I13614">
        <v>40000126</v>
      </c>
      <c r="J13614" t="s">
        <v>12481</v>
      </c>
      <c r="L13614" t="s">
        <v>16980</v>
      </c>
      <c r="M13614" t="s">
        <v>13169</v>
      </c>
      <c r="N13614" t="s">
        <v>16981</v>
      </c>
      <c r="O13614">
        <v>1787</v>
      </c>
      <c r="Q13614" t="s">
        <v>12415</v>
      </c>
      <c r="R13614" t="s">
        <v>12416</v>
      </c>
      <c r="S13614" t="s">
        <v>28655</v>
      </c>
      <c r="U13614" t="s">
        <v>12418</v>
      </c>
      <c r="V13614">
        <v>249</v>
      </c>
      <c r="W13614">
        <v>11</v>
      </c>
      <c r="X13614">
        <v>1</v>
      </c>
      <c r="Y13614" t="s">
        <v>12472</v>
      </c>
      <c r="Z13614" t="s">
        <v>12420</v>
      </c>
      <c r="AA13614" t="s">
        <v>12421</v>
      </c>
      <c r="AB13614" t="s">
        <v>12757</v>
      </c>
      <c r="AC13614">
        <v>2</v>
      </c>
      <c r="AD13614" s="123">
        <v>39111</v>
      </c>
      <c r="AE13614" t="s">
        <v>12423</v>
      </c>
      <c r="AG13614">
        <v>40000126</v>
      </c>
      <c r="AL13614" t="s">
        <v>12757</v>
      </c>
      <c r="AN13614">
        <v>3407104301</v>
      </c>
      <c r="AO13614">
        <v>16</v>
      </c>
      <c r="AP13614" t="s">
        <v>12424</v>
      </c>
      <c r="AQ13614" t="s">
        <v>11408</v>
      </c>
      <c r="AR13614">
        <v>4100</v>
      </c>
      <c r="AT13614">
        <v>2005</v>
      </c>
      <c r="AV13614" t="s">
        <v>16983</v>
      </c>
      <c r="AW13614">
        <v>116100</v>
      </c>
    </row>
    <row r="13615" spans="1:49" x14ac:dyDescent="0.25">
      <c r="A13615">
        <v>4100</v>
      </c>
      <c r="B13615">
        <v>30020</v>
      </c>
      <c r="C13615">
        <v>4009</v>
      </c>
      <c r="D13615">
        <v>410</v>
      </c>
      <c r="E13615" s="124" t="s">
        <v>28405</v>
      </c>
      <c r="F13615" t="str">
        <f t="shared" si="298"/>
        <v>Wesley YountsPATRICK FAMILY FARMS LLC</v>
      </c>
      <c r="G13615" s="150" t="str">
        <f t="shared" si="299"/>
        <v>Wesley Younts</v>
      </c>
      <c r="H13615" s="149" t="s">
        <v>7250</v>
      </c>
      <c r="I13615">
        <v>40008520</v>
      </c>
      <c r="L13615" t="s">
        <v>28656</v>
      </c>
      <c r="M13615" t="s">
        <v>12692</v>
      </c>
      <c r="O13615">
        <v>518</v>
      </c>
      <c r="P13615">
        <v>31775</v>
      </c>
      <c r="Q13615" t="s">
        <v>12415</v>
      </c>
      <c r="R13615" t="s">
        <v>12416</v>
      </c>
      <c r="S13615" t="s">
        <v>28657</v>
      </c>
      <c r="U13615" t="s">
        <v>12418</v>
      </c>
      <c r="W13615">
        <v>11</v>
      </c>
      <c r="X13615">
        <v>1</v>
      </c>
      <c r="Y13615" t="s">
        <v>12472</v>
      </c>
      <c r="Z13615" t="s">
        <v>12420</v>
      </c>
      <c r="AA13615" t="s">
        <v>12429</v>
      </c>
      <c r="AB13615" t="s">
        <v>12430</v>
      </c>
      <c r="AC13615">
        <v>2</v>
      </c>
      <c r="AD13615" s="123">
        <v>43411</v>
      </c>
      <c r="AE13615" t="s">
        <v>12431</v>
      </c>
      <c r="AG13615">
        <v>40008520</v>
      </c>
      <c r="AL13615" t="s">
        <v>12430</v>
      </c>
      <c r="AN13615">
        <v>1107124941</v>
      </c>
      <c r="AO13615">
        <v>16</v>
      </c>
      <c r="AP13615" t="s">
        <v>12424</v>
      </c>
      <c r="AQ13615" t="s">
        <v>11408</v>
      </c>
      <c r="AR13615">
        <v>4100</v>
      </c>
      <c r="AT13615">
        <v>0</v>
      </c>
      <c r="AV13615" t="s">
        <v>28658</v>
      </c>
      <c r="AW13615">
        <v>116100</v>
      </c>
    </row>
    <row r="13616" spans="1:49" x14ac:dyDescent="0.25">
      <c r="A13616">
        <v>4100</v>
      </c>
      <c r="B13616">
        <v>30020</v>
      </c>
      <c r="C13616">
        <v>4009</v>
      </c>
      <c r="D13616">
        <v>410</v>
      </c>
      <c r="E13616" s="124" t="s">
        <v>28405</v>
      </c>
      <c r="F13616" t="str">
        <f t="shared" si="298"/>
        <v>Wesley YountsPERFECT COMMERCE GLOBAL PURCH,LLC</v>
      </c>
      <c r="G13616" s="150" t="str">
        <f t="shared" si="299"/>
        <v>Wesley Younts</v>
      </c>
      <c r="H13616" s="149" t="s">
        <v>7305</v>
      </c>
      <c r="I13616">
        <v>40008719</v>
      </c>
      <c r="L13616" t="s">
        <v>16985</v>
      </c>
      <c r="M13616" t="s">
        <v>16547</v>
      </c>
      <c r="N13616">
        <v>23612</v>
      </c>
      <c r="O13616">
        <v>12079</v>
      </c>
      <c r="P13616">
        <v>23612</v>
      </c>
      <c r="Q13616" t="s">
        <v>12415</v>
      </c>
      <c r="R13616" t="s">
        <v>12416</v>
      </c>
      <c r="U13616" t="s">
        <v>12418</v>
      </c>
      <c r="W13616">
        <v>11</v>
      </c>
      <c r="X13616">
        <v>1</v>
      </c>
      <c r="Y13616" t="s">
        <v>12419</v>
      </c>
      <c r="Z13616" t="s">
        <v>12420</v>
      </c>
      <c r="AA13616" t="s">
        <v>12429</v>
      </c>
      <c r="AB13616" t="s">
        <v>12473</v>
      </c>
      <c r="AC13616">
        <v>2</v>
      </c>
      <c r="AD13616" s="123">
        <v>43766</v>
      </c>
      <c r="AE13616" t="s">
        <v>12486</v>
      </c>
      <c r="AG13616">
        <v>40008719</v>
      </c>
      <c r="AL13616" t="s">
        <v>12473</v>
      </c>
      <c r="AN13616">
        <v>4770004301</v>
      </c>
      <c r="AO13616">
        <v>16</v>
      </c>
      <c r="AP13616" t="s">
        <v>12424</v>
      </c>
      <c r="AQ13616" t="s">
        <v>11408</v>
      </c>
      <c r="AR13616">
        <v>4100</v>
      </c>
      <c r="AT13616">
        <v>0</v>
      </c>
      <c r="AV13616" t="s">
        <v>16987</v>
      </c>
      <c r="AW13616">
        <v>116100</v>
      </c>
    </row>
    <row r="13617" spans="1:49" x14ac:dyDescent="0.25">
      <c r="A13617">
        <v>4100</v>
      </c>
      <c r="B13617">
        <v>30020</v>
      </c>
      <c r="C13617">
        <v>4009</v>
      </c>
      <c r="D13617">
        <v>414</v>
      </c>
      <c r="E13617" s="124" t="s">
        <v>28405</v>
      </c>
      <c r="F13617" t="str">
        <f t="shared" si="298"/>
        <v>Wesley YountsPOLYMER LOGISTICS</v>
      </c>
      <c r="G13617" s="150" t="str">
        <f t="shared" si="299"/>
        <v>Wesley Younts</v>
      </c>
      <c r="H13617" s="149" t="s">
        <v>7419</v>
      </c>
      <c r="I13617">
        <v>40008711</v>
      </c>
      <c r="K13617" t="s">
        <v>28659</v>
      </c>
      <c r="L13617" t="s">
        <v>15617</v>
      </c>
      <c r="M13617" t="s">
        <v>12735</v>
      </c>
      <c r="N13617">
        <v>33614</v>
      </c>
      <c r="Q13617" t="s">
        <v>12415</v>
      </c>
      <c r="R13617" t="s">
        <v>12416</v>
      </c>
      <c r="S13617" t="s">
        <v>28660</v>
      </c>
      <c r="U13617" t="s">
        <v>12418</v>
      </c>
      <c r="W13617">
        <v>11</v>
      </c>
      <c r="X13617">
        <v>1</v>
      </c>
      <c r="Y13617" t="s">
        <v>12419</v>
      </c>
      <c r="Z13617" t="s">
        <v>12420</v>
      </c>
      <c r="AA13617" t="s">
        <v>12429</v>
      </c>
      <c r="AB13617" t="s">
        <v>12430</v>
      </c>
      <c r="AC13617">
        <v>2</v>
      </c>
      <c r="AD13617" s="123">
        <v>43749</v>
      </c>
      <c r="AE13617" t="s">
        <v>12431</v>
      </c>
      <c r="AG13617">
        <v>40008711</v>
      </c>
      <c r="AL13617" t="s">
        <v>12430</v>
      </c>
      <c r="AN13617">
        <v>1005715701</v>
      </c>
      <c r="AO13617">
        <v>16</v>
      </c>
      <c r="AP13617" t="s">
        <v>12424</v>
      </c>
      <c r="AQ13617" t="s">
        <v>11408</v>
      </c>
      <c r="AR13617">
        <v>4100</v>
      </c>
      <c r="AT13617">
        <v>0</v>
      </c>
      <c r="AV13617" t="s">
        <v>28661</v>
      </c>
      <c r="AW13617">
        <v>116100</v>
      </c>
    </row>
    <row r="13618" spans="1:49" x14ac:dyDescent="0.25">
      <c r="A13618">
        <v>4100</v>
      </c>
      <c r="B13618">
        <v>30020</v>
      </c>
      <c r="C13618">
        <v>4009</v>
      </c>
      <c r="D13618">
        <v>410</v>
      </c>
      <c r="E13618" s="124" t="s">
        <v>28405</v>
      </c>
      <c r="F13618" t="str">
        <f t="shared" si="298"/>
        <v>Wesley YountsPROCTER &amp; GAMBLE PAPER</v>
      </c>
      <c r="G13618" s="150" t="str">
        <f t="shared" si="299"/>
        <v>Wesley Younts</v>
      </c>
      <c r="H13618" s="149" t="s">
        <v>7593</v>
      </c>
      <c r="I13618">
        <v>40004432</v>
      </c>
      <c r="J13618" t="s">
        <v>18308</v>
      </c>
      <c r="K13618" t="s">
        <v>28662</v>
      </c>
      <c r="L13618" t="s">
        <v>17002</v>
      </c>
      <c r="M13618" t="s">
        <v>12521</v>
      </c>
      <c r="N13618">
        <v>45202</v>
      </c>
      <c r="Q13618" t="s">
        <v>12415</v>
      </c>
      <c r="R13618" t="s">
        <v>12416</v>
      </c>
      <c r="S13618" t="s">
        <v>18310</v>
      </c>
      <c r="U13618" t="s">
        <v>12418</v>
      </c>
      <c r="V13618">
        <v>12</v>
      </c>
      <c r="W13618">
        <v>11</v>
      </c>
      <c r="X13618">
        <v>1</v>
      </c>
      <c r="Y13618" t="s">
        <v>12419</v>
      </c>
      <c r="Z13618" t="s">
        <v>12420</v>
      </c>
      <c r="AA13618" t="s">
        <v>12421</v>
      </c>
      <c r="AB13618" t="s">
        <v>13208</v>
      </c>
      <c r="AC13618">
        <v>2</v>
      </c>
      <c r="AD13618" s="123">
        <v>39111</v>
      </c>
      <c r="AE13618" t="s">
        <v>12423</v>
      </c>
      <c r="AG13618">
        <v>40004432</v>
      </c>
      <c r="AL13618" t="s">
        <v>13208</v>
      </c>
      <c r="AN13618">
        <v>3606104901</v>
      </c>
      <c r="AO13618">
        <v>16</v>
      </c>
      <c r="AP13618" t="s">
        <v>12424</v>
      </c>
      <c r="AQ13618" t="s">
        <v>11408</v>
      </c>
      <c r="AR13618">
        <v>4100</v>
      </c>
      <c r="AT13618">
        <v>2005</v>
      </c>
      <c r="AV13618" t="s">
        <v>17004</v>
      </c>
      <c r="AW13618">
        <v>116100</v>
      </c>
    </row>
    <row r="13619" spans="1:49" x14ac:dyDescent="0.25">
      <c r="A13619">
        <v>4100</v>
      </c>
      <c r="B13619">
        <v>30020</v>
      </c>
      <c r="C13619">
        <v>4009</v>
      </c>
      <c r="D13619">
        <v>410</v>
      </c>
      <c r="E13619" s="124" t="s">
        <v>28405</v>
      </c>
      <c r="F13619" t="str">
        <f t="shared" si="298"/>
        <v>Wesley YountsPROSPECT QUOTE AND N/C TEST</v>
      </c>
      <c r="G13619" s="150" t="str">
        <f t="shared" si="299"/>
        <v>Wesley Younts</v>
      </c>
      <c r="H13619" s="149" t="s">
        <v>7645</v>
      </c>
      <c r="I13619">
        <v>40404009</v>
      </c>
      <c r="K13619" t="s">
        <v>13167</v>
      </c>
      <c r="L13619" t="s">
        <v>13168</v>
      </c>
      <c r="M13619" t="s">
        <v>13169</v>
      </c>
      <c r="N13619">
        <v>28078</v>
      </c>
      <c r="Q13619" t="s">
        <v>12415</v>
      </c>
      <c r="R13619" t="s">
        <v>12416</v>
      </c>
      <c r="S13619" t="s">
        <v>13170</v>
      </c>
      <c r="U13619" t="s">
        <v>12418</v>
      </c>
      <c r="W13619">
        <v>11</v>
      </c>
      <c r="X13619">
        <v>1</v>
      </c>
      <c r="Y13619" t="s">
        <v>12419</v>
      </c>
      <c r="Z13619" t="s">
        <v>12420</v>
      </c>
      <c r="AA13619" t="s">
        <v>12429</v>
      </c>
      <c r="AB13619" t="s">
        <v>12422</v>
      </c>
      <c r="AC13619">
        <v>2</v>
      </c>
      <c r="AD13619" s="123">
        <v>41578</v>
      </c>
      <c r="AE13619" t="s">
        <v>12431</v>
      </c>
      <c r="AG13619">
        <v>40404009</v>
      </c>
      <c r="AL13619" t="s">
        <v>12422</v>
      </c>
      <c r="AN13619">
        <v>3411915001</v>
      </c>
      <c r="AO13619">
        <v>16</v>
      </c>
      <c r="AP13619" t="s">
        <v>12424</v>
      </c>
      <c r="AQ13619" t="s">
        <v>11408</v>
      </c>
      <c r="AR13619">
        <v>4100</v>
      </c>
      <c r="AT13619">
        <v>0</v>
      </c>
      <c r="AV13619" t="s">
        <v>13171</v>
      </c>
      <c r="AW13619">
        <v>116100</v>
      </c>
    </row>
    <row r="13620" spans="1:49" x14ac:dyDescent="0.25">
      <c r="A13620">
        <v>4100</v>
      </c>
      <c r="B13620">
        <v>30020</v>
      </c>
      <c r="C13620">
        <v>4009</v>
      </c>
      <c r="D13620">
        <v>410</v>
      </c>
      <c r="E13620" s="124" t="s">
        <v>28405</v>
      </c>
      <c r="F13620" t="str">
        <f t="shared" si="298"/>
        <v>Wesley YountsQUAD GRAPHICS INC. - THE ROCK</v>
      </c>
      <c r="G13620" s="150" t="str">
        <f t="shared" si="299"/>
        <v>Wesley Younts</v>
      </c>
      <c r="H13620" s="149" t="s">
        <v>7709</v>
      </c>
      <c r="I13620">
        <v>40007937</v>
      </c>
      <c r="J13620" t="s">
        <v>15091</v>
      </c>
      <c r="K13620" t="s">
        <v>15092</v>
      </c>
      <c r="L13620" t="s">
        <v>15093</v>
      </c>
      <c r="M13620" t="s">
        <v>14186</v>
      </c>
      <c r="N13620">
        <v>53089</v>
      </c>
      <c r="Q13620" t="s">
        <v>12415</v>
      </c>
      <c r="R13620" t="s">
        <v>12416</v>
      </c>
      <c r="S13620" t="s">
        <v>15094</v>
      </c>
      <c r="U13620" t="s">
        <v>12418</v>
      </c>
      <c r="V13620">
        <v>171</v>
      </c>
      <c r="W13620">
        <v>11</v>
      </c>
      <c r="X13620">
        <v>1</v>
      </c>
      <c r="Y13620" t="s">
        <v>12472</v>
      </c>
      <c r="Z13620" t="s">
        <v>12420</v>
      </c>
      <c r="AA13620" t="s">
        <v>15095</v>
      </c>
      <c r="AB13620" t="s">
        <v>12473</v>
      </c>
      <c r="AC13620">
        <v>2</v>
      </c>
      <c r="AD13620" s="123">
        <v>42655</v>
      </c>
      <c r="AE13620" t="s">
        <v>12431</v>
      </c>
      <c r="AG13620">
        <v>40007937</v>
      </c>
      <c r="AL13620" t="s">
        <v>12473</v>
      </c>
      <c r="AN13620">
        <v>5013313401</v>
      </c>
      <c r="AO13620">
        <v>16</v>
      </c>
      <c r="AP13620" t="s">
        <v>12424</v>
      </c>
      <c r="AQ13620" t="s">
        <v>11408</v>
      </c>
      <c r="AR13620">
        <v>4100</v>
      </c>
      <c r="AT13620">
        <v>0</v>
      </c>
      <c r="AV13620" t="s">
        <v>15096</v>
      </c>
      <c r="AW13620">
        <v>116100</v>
      </c>
    </row>
    <row r="13621" spans="1:49" x14ac:dyDescent="0.25">
      <c r="A13621">
        <v>4100</v>
      </c>
      <c r="B13621">
        <v>30020</v>
      </c>
      <c r="C13621">
        <v>4009</v>
      </c>
      <c r="D13621">
        <v>410</v>
      </c>
      <c r="E13621" s="124" t="s">
        <v>28405</v>
      </c>
      <c r="F13621" t="str">
        <f t="shared" si="298"/>
        <v>Wesley YountsRAM INTERNATIONAL,INC.</v>
      </c>
      <c r="G13621" s="150" t="str">
        <f t="shared" si="299"/>
        <v>Wesley Younts</v>
      </c>
      <c r="H13621" s="149" t="s">
        <v>7812</v>
      </c>
      <c r="I13621">
        <v>40003182</v>
      </c>
      <c r="K13621" t="s">
        <v>28663</v>
      </c>
      <c r="L13621" t="s">
        <v>28648</v>
      </c>
      <c r="M13621" t="s">
        <v>12692</v>
      </c>
      <c r="N13621" t="s">
        <v>28664</v>
      </c>
      <c r="Q13621" t="s">
        <v>12415</v>
      </c>
      <c r="R13621" t="s">
        <v>12416</v>
      </c>
      <c r="S13621">
        <v>2292472076</v>
      </c>
      <c r="U13621" t="s">
        <v>12418</v>
      </c>
      <c r="W13621">
        <v>11</v>
      </c>
      <c r="X13621">
        <v>1</v>
      </c>
      <c r="Y13621" t="s">
        <v>12419</v>
      </c>
      <c r="Z13621" t="s">
        <v>12420</v>
      </c>
      <c r="AA13621" t="s">
        <v>12421</v>
      </c>
      <c r="AB13621" t="s">
        <v>12422</v>
      </c>
      <c r="AC13621">
        <v>2</v>
      </c>
      <c r="AD13621" s="123">
        <v>39111</v>
      </c>
      <c r="AE13621" t="s">
        <v>12423</v>
      </c>
      <c r="AG13621">
        <v>40003182</v>
      </c>
      <c r="AL13621" t="s">
        <v>12422</v>
      </c>
      <c r="AN13621">
        <v>1118511601</v>
      </c>
      <c r="AO13621">
        <v>16</v>
      </c>
      <c r="AP13621" t="s">
        <v>12424</v>
      </c>
      <c r="AQ13621" t="s">
        <v>11408</v>
      </c>
      <c r="AR13621">
        <v>4100</v>
      </c>
      <c r="AT13621">
        <v>2005</v>
      </c>
      <c r="AV13621" t="s">
        <v>28665</v>
      </c>
      <c r="AW13621">
        <v>116100</v>
      </c>
    </row>
    <row r="13622" spans="1:49" x14ac:dyDescent="0.25">
      <c r="A13622">
        <v>4100</v>
      </c>
      <c r="B13622">
        <v>30020</v>
      </c>
      <c r="C13622">
        <v>4009</v>
      </c>
      <c r="D13622">
        <v>410</v>
      </c>
      <c r="E13622" s="124" t="s">
        <v>28405</v>
      </c>
      <c r="F13622" t="str">
        <f t="shared" si="298"/>
        <v>Wesley YountsRAYONIER ADVANCED MATERIALS - JESUP</v>
      </c>
      <c r="G13622" s="150" t="str">
        <f t="shared" si="299"/>
        <v>Wesley Younts</v>
      </c>
      <c r="H13622" s="149" t="s">
        <v>7839</v>
      </c>
      <c r="I13622">
        <v>40004546</v>
      </c>
      <c r="J13622" t="s">
        <v>12492</v>
      </c>
      <c r="K13622" t="s">
        <v>28666</v>
      </c>
      <c r="L13622" t="s">
        <v>13425</v>
      </c>
      <c r="M13622" t="s">
        <v>12735</v>
      </c>
      <c r="N13622">
        <v>32207</v>
      </c>
      <c r="Q13622" t="s">
        <v>12415</v>
      </c>
      <c r="R13622" t="s">
        <v>12416</v>
      </c>
      <c r="S13622" t="s">
        <v>28667</v>
      </c>
      <c r="U13622" t="s">
        <v>12418</v>
      </c>
      <c r="W13622">
        <v>11</v>
      </c>
      <c r="X13622">
        <v>1</v>
      </c>
      <c r="Y13622" t="s">
        <v>12472</v>
      </c>
      <c r="Z13622" t="s">
        <v>12420</v>
      </c>
      <c r="AA13622" t="s">
        <v>12421</v>
      </c>
      <c r="AB13622" t="s">
        <v>12422</v>
      </c>
      <c r="AC13622">
        <v>2</v>
      </c>
      <c r="AD13622" s="123">
        <v>39111</v>
      </c>
      <c r="AE13622" t="s">
        <v>12423</v>
      </c>
      <c r="AG13622">
        <v>40004546</v>
      </c>
      <c r="AL13622" t="s">
        <v>12422</v>
      </c>
      <c r="AN13622">
        <v>1003106601</v>
      </c>
      <c r="AO13622">
        <v>16</v>
      </c>
      <c r="AP13622" t="s">
        <v>12424</v>
      </c>
      <c r="AQ13622" t="s">
        <v>11408</v>
      </c>
      <c r="AR13622">
        <v>4100</v>
      </c>
      <c r="AT13622">
        <v>2005</v>
      </c>
      <c r="AV13622" t="s">
        <v>28668</v>
      </c>
      <c r="AW13622">
        <v>116100</v>
      </c>
    </row>
    <row r="13623" spans="1:49" x14ac:dyDescent="0.25">
      <c r="A13623">
        <v>4100</v>
      </c>
      <c r="B13623">
        <v>30020</v>
      </c>
      <c r="C13623">
        <v>4009</v>
      </c>
      <c r="D13623">
        <v>410</v>
      </c>
      <c r="E13623" s="124" t="s">
        <v>28405</v>
      </c>
      <c r="F13623" t="str">
        <f t="shared" si="298"/>
        <v>Wesley YountsRICHMOND BAKING OF GEORGIA, INC.</v>
      </c>
      <c r="G13623" s="150" t="str">
        <f t="shared" si="299"/>
        <v>Wesley Younts</v>
      </c>
      <c r="H13623" s="149" t="s">
        <v>7945</v>
      </c>
      <c r="I13623">
        <v>40003629</v>
      </c>
      <c r="K13623" t="s">
        <v>28669</v>
      </c>
      <c r="L13623" t="s">
        <v>14785</v>
      </c>
      <c r="M13623" t="s">
        <v>12896</v>
      </c>
      <c r="N13623" t="s">
        <v>28670</v>
      </c>
      <c r="Q13623" t="s">
        <v>12415</v>
      </c>
      <c r="R13623" t="s">
        <v>12416</v>
      </c>
      <c r="S13623" t="s">
        <v>28671</v>
      </c>
      <c r="U13623" t="s">
        <v>12418</v>
      </c>
      <c r="W13623">
        <v>11</v>
      </c>
      <c r="X13623">
        <v>1</v>
      </c>
      <c r="Y13623" t="s">
        <v>12419</v>
      </c>
      <c r="Z13623" t="s">
        <v>12420</v>
      </c>
      <c r="AA13623" t="s">
        <v>12421</v>
      </c>
      <c r="AB13623" t="s">
        <v>12422</v>
      </c>
      <c r="AC13623">
        <v>2</v>
      </c>
      <c r="AD13623" s="123">
        <v>39111</v>
      </c>
      <c r="AE13623" t="s">
        <v>12423</v>
      </c>
      <c r="AG13623">
        <v>40003629</v>
      </c>
      <c r="AL13623" t="s">
        <v>12422</v>
      </c>
      <c r="AN13623">
        <v>1517711101</v>
      </c>
      <c r="AO13623">
        <v>16</v>
      </c>
      <c r="AP13623" t="s">
        <v>12424</v>
      </c>
      <c r="AQ13623" t="s">
        <v>11408</v>
      </c>
      <c r="AR13623">
        <v>4100</v>
      </c>
      <c r="AT13623">
        <v>0</v>
      </c>
      <c r="AV13623" t="s">
        <v>28672</v>
      </c>
      <c r="AW13623">
        <v>116100</v>
      </c>
    </row>
    <row r="13624" spans="1:49" x14ac:dyDescent="0.25">
      <c r="A13624">
        <v>4100</v>
      </c>
      <c r="B13624">
        <v>30020</v>
      </c>
      <c r="C13624">
        <v>4009</v>
      </c>
      <c r="D13624">
        <v>410</v>
      </c>
      <c r="E13624" s="124" t="s">
        <v>28405</v>
      </c>
      <c r="F13624" t="str">
        <f t="shared" si="298"/>
        <v>Wesley YountsRICHMOND SUPPLY COMPANY</v>
      </c>
      <c r="G13624" s="150" t="str">
        <f t="shared" si="299"/>
        <v>Wesley Younts</v>
      </c>
      <c r="H13624" s="149" t="s">
        <v>7948</v>
      </c>
      <c r="I13624">
        <v>40000236</v>
      </c>
      <c r="K13624" t="s">
        <v>28673</v>
      </c>
      <c r="L13624" t="s">
        <v>19643</v>
      </c>
      <c r="M13624" t="s">
        <v>12692</v>
      </c>
      <c r="N13624" t="s">
        <v>28674</v>
      </c>
      <c r="Q13624" t="s">
        <v>12415</v>
      </c>
      <c r="R13624" t="s">
        <v>12416</v>
      </c>
      <c r="S13624">
        <v>8002828556</v>
      </c>
      <c r="U13624" t="s">
        <v>12418</v>
      </c>
      <c r="W13624">
        <v>11</v>
      </c>
      <c r="X13624">
        <v>2</v>
      </c>
      <c r="Y13624" t="s">
        <v>12419</v>
      </c>
      <c r="Z13624" t="s">
        <v>12420</v>
      </c>
      <c r="AA13624" t="s">
        <v>12421</v>
      </c>
      <c r="AB13624" t="s">
        <v>12422</v>
      </c>
      <c r="AC13624">
        <v>2</v>
      </c>
      <c r="AD13624" s="123">
        <v>39111</v>
      </c>
      <c r="AE13624" t="s">
        <v>12423</v>
      </c>
      <c r="AG13624">
        <v>40000236</v>
      </c>
      <c r="AL13624" t="s">
        <v>12422</v>
      </c>
      <c r="AN13624">
        <v>1124500901</v>
      </c>
      <c r="AO13624">
        <v>16</v>
      </c>
      <c r="AP13624" t="s">
        <v>12424</v>
      </c>
      <c r="AQ13624" t="s">
        <v>11408</v>
      </c>
      <c r="AR13624">
        <v>4100</v>
      </c>
      <c r="AT13624">
        <v>2005</v>
      </c>
      <c r="AV13624" t="s">
        <v>24793</v>
      </c>
      <c r="AW13624">
        <v>116100</v>
      </c>
    </row>
    <row r="13625" spans="1:49" x14ac:dyDescent="0.25">
      <c r="A13625">
        <v>4100</v>
      </c>
      <c r="B13625">
        <v>30020</v>
      </c>
      <c r="C13625">
        <v>4009</v>
      </c>
      <c r="D13625">
        <v>410</v>
      </c>
      <c r="E13625" s="124" t="s">
        <v>28405</v>
      </c>
      <c r="F13625" t="str">
        <f t="shared" si="298"/>
        <v>Wesley YountsROSEBURG FOREST PRODUCTS</v>
      </c>
      <c r="G13625" s="150" t="str">
        <f t="shared" si="299"/>
        <v>Wesley Younts</v>
      </c>
      <c r="H13625" s="149" t="s">
        <v>8039</v>
      </c>
      <c r="I13625">
        <v>40006385</v>
      </c>
      <c r="J13625" t="s">
        <v>16906</v>
      </c>
      <c r="L13625" t="s">
        <v>19182</v>
      </c>
      <c r="M13625" t="s">
        <v>13062</v>
      </c>
      <c r="O13625">
        <v>1088</v>
      </c>
      <c r="P13625">
        <v>97470</v>
      </c>
      <c r="Q13625" t="s">
        <v>12415</v>
      </c>
      <c r="R13625" t="s">
        <v>12416</v>
      </c>
      <c r="S13625" t="s">
        <v>28675</v>
      </c>
      <c r="U13625" t="s">
        <v>12418</v>
      </c>
      <c r="W13625">
        <v>11</v>
      </c>
      <c r="X13625">
        <v>1</v>
      </c>
      <c r="Y13625" t="s">
        <v>12472</v>
      </c>
      <c r="Z13625" t="s">
        <v>12420</v>
      </c>
      <c r="AA13625" t="s">
        <v>12429</v>
      </c>
      <c r="AB13625" t="s">
        <v>12422</v>
      </c>
      <c r="AC13625">
        <v>2</v>
      </c>
      <c r="AD13625" s="123">
        <v>40442</v>
      </c>
      <c r="AE13625" t="s">
        <v>12431</v>
      </c>
      <c r="AG13625">
        <v>40006385</v>
      </c>
      <c r="AL13625" t="s">
        <v>12422</v>
      </c>
      <c r="AN13625">
        <v>3801906251</v>
      </c>
      <c r="AO13625">
        <v>16</v>
      </c>
      <c r="AP13625" t="s">
        <v>12424</v>
      </c>
      <c r="AQ13625" t="s">
        <v>11408</v>
      </c>
      <c r="AR13625">
        <v>4100</v>
      </c>
      <c r="AS13625" t="s">
        <v>12491</v>
      </c>
      <c r="AT13625">
        <v>0</v>
      </c>
      <c r="AV13625" t="s">
        <v>19180</v>
      </c>
      <c r="AW13625">
        <v>116100</v>
      </c>
    </row>
    <row r="13626" spans="1:49" x14ac:dyDescent="0.25">
      <c r="A13626">
        <v>4100</v>
      </c>
      <c r="B13626">
        <v>30020</v>
      </c>
      <c r="C13626">
        <v>4009</v>
      </c>
      <c r="D13626">
        <v>410</v>
      </c>
      <c r="E13626" s="124" t="s">
        <v>28405</v>
      </c>
      <c r="F13626" t="str">
        <f t="shared" si="298"/>
        <v>Wesley YountsSANDLER NONWOVEN CORPORATION</v>
      </c>
      <c r="G13626" s="150" t="str">
        <f t="shared" si="299"/>
        <v>Wesley Younts</v>
      </c>
      <c r="H13626" s="149" t="s">
        <v>8184</v>
      </c>
      <c r="I13626">
        <v>40008148</v>
      </c>
      <c r="K13626" t="s">
        <v>28676</v>
      </c>
      <c r="L13626" t="s">
        <v>16231</v>
      </c>
      <c r="M13626" t="s">
        <v>12692</v>
      </c>
      <c r="N13626">
        <v>31069</v>
      </c>
      <c r="Q13626" t="s">
        <v>12415</v>
      </c>
      <c r="R13626" t="s">
        <v>12416</v>
      </c>
      <c r="S13626" t="s">
        <v>28677</v>
      </c>
      <c r="U13626" t="s">
        <v>12418</v>
      </c>
      <c r="W13626">
        <v>11</v>
      </c>
      <c r="X13626">
        <v>1</v>
      </c>
      <c r="Y13626" t="s">
        <v>12419</v>
      </c>
      <c r="Z13626" t="s">
        <v>12420</v>
      </c>
      <c r="AA13626" t="s">
        <v>12429</v>
      </c>
      <c r="AB13626" t="s">
        <v>12422</v>
      </c>
      <c r="AC13626">
        <v>2</v>
      </c>
      <c r="AD13626" s="123">
        <v>42888</v>
      </c>
      <c r="AE13626" t="s">
        <v>12431</v>
      </c>
      <c r="AG13626">
        <v>40008148</v>
      </c>
      <c r="AL13626" t="s">
        <v>12422</v>
      </c>
      <c r="AN13626">
        <v>1115309301</v>
      </c>
      <c r="AO13626">
        <v>16</v>
      </c>
      <c r="AP13626" t="s">
        <v>12424</v>
      </c>
      <c r="AQ13626" t="s">
        <v>11408</v>
      </c>
      <c r="AR13626">
        <v>4100</v>
      </c>
      <c r="AT13626">
        <v>0</v>
      </c>
      <c r="AV13626" t="s">
        <v>28678</v>
      </c>
      <c r="AW13626">
        <v>116100</v>
      </c>
    </row>
    <row r="13627" spans="1:49" x14ac:dyDescent="0.25">
      <c r="A13627">
        <v>4100</v>
      </c>
      <c r="B13627">
        <v>30020</v>
      </c>
      <c r="C13627">
        <v>4009</v>
      </c>
      <c r="D13627">
        <v>410</v>
      </c>
      <c r="E13627" s="124" t="s">
        <v>28405</v>
      </c>
      <c r="F13627" t="str">
        <f t="shared" si="298"/>
        <v>Wesley YountsSANTEE PRINT WORKS</v>
      </c>
      <c r="G13627" s="150" t="str">
        <f t="shared" si="299"/>
        <v>Wesley Younts</v>
      </c>
      <c r="H13627" s="149" t="s">
        <v>8198</v>
      </c>
      <c r="I13627">
        <v>40001342</v>
      </c>
      <c r="K13627" t="s">
        <v>20650</v>
      </c>
      <c r="L13627" t="s">
        <v>28679</v>
      </c>
      <c r="M13627" t="s">
        <v>47</v>
      </c>
      <c r="N13627" t="s">
        <v>28680</v>
      </c>
      <c r="Q13627" t="s">
        <v>12415</v>
      </c>
      <c r="R13627" t="s">
        <v>12416</v>
      </c>
      <c r="U13627" t="s">
        <v>12418</v>
      </c>
      <c r="W13627">
        <v>11</v>
      </c>
      <c r="X13627">
        <v>1</v>
      </c>
      <c r="Y13627" t="s">
        <v>12419</v>
      </c>
      <c r="Z13627" t="s">
        <v>12420</v>
      </c>
      <c r="AA13627" t="s">
        <v>12421</v>
      </c>
      <c r="AB13627" t="s">
        <v>12422</v>
      </c>
      <c r="AC13627">
        <v>2</v>
      </c>
      <c r="AD13627" s="123">
        <v>39111</v>
      </c>
      <c r="AE13627" t="s">
        <v>12423</v>
      </c>
      <c r="AG13627">
        <v>40001342</v>
      </c>
      <c r="AL13627" t="s">
        <v>12422</v>
      </c>
      <c r="AN13627">
        <v>4108506401</v>
      </c>
      <c r="AO13627">
        <v>16</v>
      </c>
      <c r="AP13627" t="s">
        <v>12424</v>
      </c>
      <c r="AQ13627" t="s">
        <v>11408</v>
      </c>
      <c r="AR13627">
        <v>4100</v>
      </c>
      <c r="AT13627">
        <v>0</v>
      </c>
      <c r="AV13627" t="s">
        <v>28681</v>
      </c>
      <c r="AW13627">
        <v>116100</v>
      </c>
    </row>
    <row r="13628" spans="1:49" x14ac:dyDescent="0.25">
      <c r="A13628">
        <v>4100</v>
      </c>
      <c r="B13628">
        <v>30020</v>
      </c>
      <c r="C13628">
        <v>4009</v>
      </c>
      <c r="D13628">
        <v>410</v>
      </c>
      <c r="E13628" s="124" t="s">
        <v>28405</v>
      </c>
      <c r="F13628" t="str">
        <f t="shared" si="298"/>
        <v>Wesley YountsSAVANNAH AIRPORT COMMISSION</v>
      </c>
      <c r="G13628" s="150" t="str">
        <f t="shared" si="299"/>
        <v>Wesley Younts</v>
      </c>
      <c r="H13628" s="149" t="s">
        <v>8219</v>
      </c>
      <c r="I13628">
        <v>40008717</v>
      </c>
      <c r="K13628" t="s">
        <v>28682</v>
      </c>
      <c r="L13628" t="s">
        <v>24718</v>
      </c>
      <c r="M13628" t="s">
        <v>12692</v>
      </c>
      <c r="N13628">
        <v>31408</v>
      </c>
      <c r="Q13628" t="s">
        <v>12415</v>
      </c>
      <c r="R13628" t="s">
        <v>12416</v>
      </c>
      <c r="S13628" t="s">
        <v>28683</v>
      </c>
      <c r="U13628" t="s">
        <v>12418</v>
      </c>
      <c r="W13628">
        <v>11</v>
      </c>
      <c r="X13628">
        <v>1</v>
      </c>
      <c r="Y13628" t="s">
        <v>12419</v>
      </c>
      <c r="Z13628" t="s">
        <v>12420</v>
      </c>
      <c r="AA13628" t="s">
        <v>12429</v>
      </c>
      <c r="AB13628" t="s">
        <v>12422</v>
      </c>
      <c r="AC13628">
        <v>2</v>
      </c>
      <c r="AD13628" s="123">
        <v>43762</v>
      </c>
      <c r="AE13628" t="s">
        <v>12486</v>
      </c>
      <c r="AG13628">
        <v>40008717</v>
      </c>
      <c r="AL13628" t="s">
        <v>12422</v>
      </c>
      <c r="AN13628">
        <v>1105110101</v>
      </c>
      <c r="AO13628">
        <v>16</v>
      </c>
      <c r="AP13628" t="s">
        <v>12424</v>
      </c>
      <c r="AQ13628" t="s">
        <v>11408</v>
      </c>
      <c r="AR13628">
        <v>4100</v>
      </c>
      <c r="AT13628">
        <v>0</v>
      </c>
      <c r="AV13628" t="s">
        <v>28684</v>
      </c>
      <c r="AW13628">
        <v>116100</v>
      </c>
    </row>
    <row r="13629" spans="1:49" x14ac:dyDescent="0.25">
      <c r="A13629">
        <v>4100</v>
      </c>
      <c r="B13629">
        <v>30020</v>
      </c>
      <c r="C13629">
        <v>4009</v>
      </c>
      <c r="D13629">
        <v>410</v>
      </c>
      <c r="E13629" s="124" t="s">
        <v>28405</v>
      </c>
      <c r="F13629" t="str">
        <f t="shared" si="298"/>
        <v>Wesley YountsSAVANNAH RUBBER AND CONVEYOR</v>
      </c>
      <c r="G13629" s="150" t="str">
        <f t="shared" si="299"/>
        <v>Wesley Younts</v>
      </c>
      <c r="H13629" s="149" t="s">
        <v>8221</v>
      </c>
      <c r="I13629">
        <v>40008538</v>
      </c>
      <c r="K13629" t="s">
        <v>28685</v>
      </c>
      <c r="L13629" t="s">
        <v>24718</v>
      </c>
      <c r="M13629" t="s">
        <v>12692</v>
      </c>
      <c r="N13629">
        <v>31415</v>
      </c>
      <c r="Q13629" t="s">
        <v>12415</v>
      </c>
      <c r="R13629" t="s">
        <v>12416</v>
      </c>
      <c r="S13629" t="s">
        <v>28686</v>
      </c>
      <c r="U13629" t="s">
        <v>12418</v>
      </c>
      <c r="W13629">
        <v>11</v>
      </c>
      <c r="X13629">
        <v>2</v>
      </c>
      <c r="Y13629" t="s">
        <v>12419</v>
      </c>
      <c r="Z13629" t="s">
        <v>12420</v>
      </c>
      <c r="AA13629" t="s">
        <v>12429</v>
      </c>
      <c r="AB13629" t="s">
        <v>12422</v>
      </c>
      <c r="AC13629">
        <v>2</v>
      </c>
      <c r="AD13629" s="123">
        <v>43448</v>
      </c>
      <c r="AE13629" t="s">
        <v>12431</v>
      </c>
      <c r="AG13629">
        <v>40008538</v>
      </c>
      <c r="AL13629" t="s">
        <v>12422</v>
      </c>
      <c r="AN13629">
        <v>1105110101</v>
      </c>
      <c r="AO13629">
        <v>16</v>
      </c>
      <c r="AP13629" t="s">
        <v>12424</v>
      </c>
      <c r="AQ13629" t="s">
        <v>11408</v>
      </c>
      <c r="AR13629">
        <v>4100</v>
      </c>
      <c r="AT13629">
        <v>0</v>
      </c>
      <c r="AV13629" t="s">
        <v>28687</v>
      </c>
      <c r="AW13629">
        <v>116100</v>
      </c>
    </row>
    <row r="13630" spans="1:49" x14ac:dyDescent="0.25">
      <c r="A13630">
        <v>4100</v>
      </c>
      <c r="B13630">
        <v>30020</v>
      </c>
      <c r="C13630">
        <v>4009</v>
      </c>
      <c r="D13630">
        <v>410</v>
      </c>
      <c r="E13630" s="124" t="s">
        <v>28405</v>
      </c>
      <c r="F13630" t="str">
        <f t="shared" si="298"/>
        <v>Wesley YountsSCHAEFFLER GROUP USA</v>
      </c>
      <c r="G13630" s="150" t="str">
        <f t="shared" si="299"/>
        <v>Wesley Younts</v>
      </c>
      <c r="H13630" s="149" t="s">
        <v>8235</v>
      </c>
      <c r="I13630">
        <v>40000081</v>
      </c>
      <c r="K13630" t="s">
        <v>27729</v>
      </c>
      <c r="L13630" t="s">
        <v>18936</v>
      </c>
      <c r="M13630" t="s">
        <v>47</v>
      </c>
      <c r="N13630" t="s">
        <v>27612</v>
      </c>
      <c r="Q13630" t="s">
        <v>12415</v>
      </c>
      <c r="R13630" t="s">
        <v>12416</v>
      </c>
      <c r="S13630" t="s">
        <v>28688</v>
      </c>
      <c r="U13630" t="s">
        <v>12418</v>
      </c>
      <c r="W13630">
        <v>11</v>
      </c>
      <c r="X13630">
        <v>1</v>
      </c>
      <c r="Y13630" t="s">
        <v>12472</v>
      </c>
      <c r="Z13630" t="s">
        <v>12420</v>
      </c>
      <c r="AA13630" t="s">
        <v>12421</v>
      </c>
      <c r="AB13630" t="s">
        <v>12422</v>
      </c>
      <c r="AC13630">
        <v>2</v>
      </c>
      <c r="AD13630" s="123">
        <v>39111</v>
      </c>
      <c r="AE13630" t="s">
        <v>12423</v>
      </c>
      <c r="AG13630">
        <v>40000081</v>
      </c>
      <c r="AL13630" t="s">
        <v>12422</v>
      </c>
      <c r="AN13630">
        <v>4109103301</v>
      </c>
      <c r="AO13630">
        <v>16</v>
      </c>
      <c r="AP13630" t="s">
        <v>12424</v>
      </c>
      <c r="AQ13630" t="s">
        <v>11408</v>
      </c>
      <c r="AR13630">
        <v>4100</v>
      </c>
      <c r="AT13630">
        <v>2005</v>
      </c>
      <c r="AV13630" t="s">
        <v>27730</v>
      </c>
      <c r="AW13630">
        <v>116100</v>
      </c>
    </row>
    <row r="13631" spans="1:49" x14ac:dyDescent="0.25">
      <c r="A13631">
        <v>4100</v>
      </c>
      <c r="B13631">
        <v>30020</v>
      </c>
      <c r="C13631">
        <v>4009</v>
      </c>
      <c r="D13631">
        <v>410</v>
      </c>
      <c r="E13631" s="124" t="s">
        <v>28405</v>
      </c>
      <c r="F13631" t="str">
        <f t="shared" si="298"/>
        <v>Wesley YountsSMITH DRUG COMPANY</v>
      </c>
      <c r="G13631" s="150" t="str">
        <f t="shared" si="299"/>
        <v>Wesley Younts</v>
      </c>
      <c r="H13631" s="149" t="s">
        <v>8494</v>
      </c>
      <c r="I13631">
        <v>40006582</v>
      </c>
      <c r="K13631" t="s">
        <v>28689</v>
      </c>
      <c r="L13631" t="s">
        <v>28648</v>
      </c>
      <c r="M13631" t="s">
        <v>12692</v>
      </c>
      <c r="N13631">
        <v>31601</v>
      </c>
      <c r="Q13631" t="s">
        <v>12415</v>
      </c>
      <c r="R13631" t="s">
        <v>12416</v>
      </c>
      <c r="S13631" t="s">
        <v>28690</v>
      </c>
      <c r="U13631" t="s">
        <v>12418</v>
      </c>
      <c r="W13631">
        <v>11</v>
      </c>
      <c r="X13631">
        <v>1</v>
      </c>
      <c r="Y13631" t="s">
        <v>12419</v>
      </c>
      <c r="Z13631" t="s">
        <v>12420</v>
      </c>
      <c r="AA13631" t="s">
        <v>12429</v>
      </c>
      <c r="AB13631" t="s">
        <v>12430</v>
      </c>
      <c r="AC13631">
        <v>2</v>
      </c>
      <c r="AD13631" s="123">
        <v>40708</v>
      </c>
      <c r="AE13631" t="s">
        <v>12431</v>
      </c>
      <c r="AG13631">
        <v>40006582</v>
      </c>
      <c r="AL13631" t="s">
        <v>12430</v>
      </c>
      <c r="AN13631">
        <v>1118511601</v>
      </c>
      <c r="AO13631">
        <v>16</v>
      </c>
      <c r="AP13631" t="s">
        <v>12424</v>
      </c>
      <c r="AQ13631" t="s">
        <v>11408</v>
      </c>
      <c r="AR13631">
        <v>4100</v>
      </c>
      <c r="AT13631">
        <v>0</v>
      </c>
      <c r="AV13631" t="s">
        <v>28691</v>
      </c>
      <c r="AW13631">
        <v>116100</v>
      </c>
    </row>
    <row r="13632" spans="1:49" x14ac:dyDescent="0.25">
      <c r="A13632">
        <v>4100</v>
      </c>
      <c r="B13632">
        <v>30020</v>
      </c>
      <c r="C13632">
        <v>4009</v>
      </c>
      <c r="D13632">
        <v>410</v>
      </c>
      <c r="E13632" s="124" t="s">
        <v>28405</v>
      </c>
      <c r="F13632" t="str">
        <f t="shared" si="298"/>
        <v>Wesley YountsSONOCO</v>
      </c>
      <c r="G13632" s="150" t="str">
        <f t="shared" si="299"/>
        <v>Wesley Younts</v>
      </c>
      <c r="H13632" s="149" t="s">
        <v>8543</v>
      </c>
      <c r="I13632">
        <v>40005107</v>
      </c>
      <c r="J13632" t="s">
        <v>28692</v>
      </c>
      <c r="K13632" t="s">
        <v>28693</v>
      </c>
      <c r="L13632" t="s">
        <v>28335</v>
      </c>
      <c r="M13632" t="s">
        <v>47</v>
      </c>
      <c r="N13632">
        <v>29550</v>
      </c>
      <c r="Q13632" t="s">
        <v>12415</v>
      </c>
      <c r="R13632" t="s">
        <v>12416</v>
      </c>
      <c r="S13632" t="s">
        <v>28694</v>
      </c>
      <c r="U13632" t="s">
        <v>12418</v>
      </c>
      <c r="W13632">
        <v>11</v>
      </c>
      <c r="X13632">
        <v>1</v>
      </c>
      <c r="Y13632" t="s">
        <v>12419</v>
      </c>
      <c r="Z13632" t="s">
        <v>12420</v>
      </c>
      <c r="AA13632" t="s">
        <v>12429</v>
      </c>
      <c r="AB13632" t="s">
        <v>12430</v>
      </c>
      <c r="AC13632">
        <v>2</v>
      </c>
      <c r="AD13632" s="123">
        <v>39253</v>
      </c>
      <c r="AE13632" t="s">
        <v>12538</v>
      </c>
      <c r="AG13632">
        <v>40005107</v>
      </c>
      <c r="AL13632" t="s">
        <v>12430</v>
      </c>
      <c r="AN13632">
        <v>4103104001</v>
      </c>
      <c r="AO13632">
        <v>16</v>
      </c>
      <c r="AP13632" t="s">
        <v>12424</v>
      </c>
      <c r="AQ13632" t="s">
        <v>11408</v>
      </c>
      <c r="AR13632">
        <v>4100</v>
      </c>
      <c r="AS13632" t="s">
        <v>12491</v>
      </c>
      <c r="AT13632">
        <v>0</v>
      </c>
      <c r="AV13632" t="s">
        <v>18432</v>
      </c>
      <c r="AW13632">
        <v>116100</v>
      </c>
    </row>
    <row r="13633" spans="1:49" x14ac:dyDescent="0.25">
      <c r="A13633">
        <v>4100</v>
      </c>
      <c r="B13633">
        <v>30020</v>
      </c>
      <c r="C13633">
        <v>4009</v>
      </c>
      <c r="D13633">
        <v>410</v>
      </c>
      <c r="E13633" s="124" t="s">
        <v>28405</v>
      </c>
      <c r="F13633" s="185" t="str">
        <f t="shared" si="298"/>
        <v>Wesley YountsSOUTHERN FELT</v>
      </c>
      <c r="G13633" s="150" t="str">
        <f t="shared" si="299"/>
        <v>Wesley Younts</v>
      </c>
      <c r="H13633" s="149" t="s">
        <v>8586</v>
      </c>
      <c r="I13633">
        <v>40006829</v>
      </c>
      <c r="K13633" t="s">
        <v>28695</v>
      </c>
      <c r="L13633" t="s">
        <v>28696</v>
      </c>
      <c r="M13633" t="s">
        <v>47</v>
      </c>
      <c r="N13633">
        <v>29860</v>
      </c>
      <c r="Q13633" t="s">
        <v>12415</v>
      </c>
      <c r="R13633" t="s">
        <v>12416</v>
      </c>
      <c r="S13633" t="s">
        <v>28697</v>
      </c>
      <c r="U13633" t="s">
        <v>12418</v>
      </c>
      <c r="W13633">
        <v>11</v>
      </c>
      <c r="X13633">
        <v>1</v>
      </c>
      <c r="Y13633" t="s">
        <v>12419</v>
      </c>
      <c r="Z13633" t="s">
        <v>12420</v>
      </c>
      <c r="AA13633" t="s">
        <v>12429</v>
      </c>
      <c r="AB13633" t="s">
        <v>12473</v>
      </c>
      <c r="AC13633">
        <v>2</v>
      </c>
      <c r="AD13633" s="123">
        <v>41064</v>
      </c>
      <c r="AE13633" t="s">
        <v>12431</v>
      </c>
      <c r="AG13633">
        <v>40006829</v>
      </c>
      <c r="AL13633" t="s">
        <v>12473</v>
      </c>
      <c r="AN13633">
        <v>4103705401</v>
      </c>
      <c r="AO13633">
        <v>16</v>
      </c>
      <c r="AP13633" t="s">
        <v>12424</v>
      </c>
      <c r="AQ13633" t="s">
        <v>11408</v>
      </c>
      <c r="AR13633">
        <v>4100</v>
      </c>
      <c r="AT13633">
        <v>0</v>
      </c>
      <c r="AV13633" t="s">
        <v>28698</v>
      </c>
      <c r="AW13633">
        <v>116100</v>
      </c>
    </row>
    <row r="13634" spans="1:49" x14ac:dyDescent="0.25">
      <c r="A13634">
        <v>4100</v>
      </c>
      <c r="B13634">
        <v>30020</v>
      </c>
      <c r="C13634">
        <v>4009</v>
      </c>
      <c r="D13634">
        <v>410</v>
      </c>
      <c r="E13634" s="124" t="s">
        <v>28405</v>
      </c>
      <c r="F13634" s="185" t="str">
        <f t="shared" si="298"/>
        <v>Wesley YountsSOUTHERN FELT-0243</v>
      </c>
      <c r="G13634" s="150" t="str">
        <f t="shared" si="299"/>
        <v>Wesley Younts</v>
      </c>
      <c r="H13634" s="149" t="s">
        <v>28699</v>
      </c>
      <c r="I13634">
        <v>40000243</v>
      </c>
      <c r="K13634" t="s">
        <v>28695</v>
      </c>
      <c r="L13634" t="s">
        <v>28696</v>
      </c>
      <c r="M13634" t="s">
        <v>47</v>
      </c>
      <c r="N13634" t="s">
        <v>28700</v>
      </c>
      <c r="Q13634" t="s">
        <v>12415</v>
      </c>
      <c r="R13634" t="s">
        <v>12416</v>
      </c>
      <c r="S13634">
        <v>8036636693</v>
      </c>
      <c r="U13634" t="s">
        <v>12418</v>
      </c>
      <c r="W13634">
        <v>11</v>
      </c>
      <c r="X13634">
        <v>1</v>
      </c>
      <c r="Y13634" t="s">
        <v>12419</v>
      </c>
      <c r="Z13634" t="s">
        <v>12420</v>
      </c>
      <c r="AA13634" t="s">
        <v>12421</v>
      </c>
      <c r="AB13634" t="s">
        <v>12473</v>
      </c>
      <c r="AC13634">
        <v>2</v>
      </c>
      <c r="AD13634" s="123">
        <v>39111</v>
      </c>
      <c r="AE13634" t="s">
        <v>12423</v>
      </c>
      <c r="AG13634">
        <v>40000243</v>
      </c>
      <c r="AL13634" t="s">
        <v>12473</v>
      </c>
      <c r="AN13634">
        <v>4103705401</v>
      </c>
      <c r="AO13634">
        <v>16</v>
      </c>
      <c r="AP13634" t="s">
        <v>12424</v>
      </c>
      <c r="AQ13634" t="s">
        <v>11408</v>
      </c>
      <c r="AR13634">
        <v>4100</v>
      </c>
      <c r="AT13634">
        <v>2005</v>
      </c>
      <c r="AV13634" t="s">
        <v>28698</v>
      </c>
      <c r="AW13634">
        <v>116100</v>
      </c>
    </row>
    <row r="13635" spans="1:49" x14ac:dyDescent="0.25">
      <c r="A13635">
        <v>4100</v>
      </c>
      <c r="B13635">
        <v>30020</v>
      </c>
      <c r="C13635">
        <v>4009</v>
      </c>
      <c r="D13635">
        <v>410</v>
      </c>
      <c r="E13635" s="124" t="s">
        <v>28405</v>
      </c>
      <c r="F13635" t="str">
        <f t="shared" ref="F13635:F13698" si="300">CONCATENATE(G13635, H13635)</f>
        <v>Wesley YountsSOUTHERN FOOD SYSTEM</v>
      </c>
      <c r="G13635" s="150" t="str">
        <f t="shared" si="299"/>
        <v>Wesley Younts</v>
      </c>
      <c r="H13635" s="149" t="s">
        <v>8587</v>
      </c>
      <c r="I13635">
        <v>40008957</v>
      </c>
      <c r="K13635" t="s">
        <v>28701</v>
      </c>
      <c r="L13635" t="s">
        <v>28702</v>
      </c>
      <c r="M13635" t="s">
        <v>12692</v>
      </c>
      <c r="N13635">
        <v>30436</v>
      </c>
      <c r="Q13635" t="s">
        <v>12415</v>
      </c>
      <c r="R13635" t="s">
        <v>12416</v>
      </c>
      <c r="S13635" t="s">
        <v>28703</v>
      </c>
      <c r="U13635" t="s">
        <v>12418</v>
      </c>
      <c r="W13635">
        <v>11</v>
      </c>
      <c r="X13635">
        <v>1</v>
      </c>
      <c r="Y13635" t="s">
        <v>12419</v>
      </c>
      <c r="Z13635" t="s">
        <v>12420</v>
      </c>
      <c r="AA13635" t="s">
        <v>12485</v>
      </c>
      <c r="AB13635" t="s">
        <v>12430</v>
      </c>
      <c r="AC13635">
        <v>2</v>
      </c>
      <c r="AD13635" s="123">
        <v>44111</v>
      </c>
      <c r="AE13635" t="s">
        <v>12528</v>
      </c>
      <c r="AG13635">
        <v>40008957</v>
      </c>
      <c r="AL13635" t="s">
        <v>12430</v>
      </c>
      <c r="AN13635">
        <v>1127907401</v>
      </c>
      <c r="AO13635">
        <v>16</v>
      </c>
      <c r="AP13635" t="s">
        <v>12424</v>
      </c>
      <c r="AQ13635" t="s">
        <v>11408</v>
      </c>
      <c r="AR13635">
        <v>4100</v>
      </c>
      <c r="AT13635">
        <v>0</v>
      </c>
      <c r="AV13635" t="s">
        <v>28698</v>
      </c>
      <c r="AW13635">
        <v>116100</v>
      </c>
    </row>
    <row r="13636" spans="1:49" x14ac:dyDescent="0.25">
      <c r="A13636">
        <v>4100</v>
      </c>
      <c r="B13636">
        <v>30020</v>
      </c>
      <c r="C13636">
        <v>4009</v>
      </c>
      <c r="D13636">
        <v>410</v>
      </c>
      <c r="E13636" s="124" t="s">
        <v>28405</v>
      </c>
      <c r="F13636" t="str">
        <f t="shared" si="300"/>
        <v>Wesley YountsSTARBUCKS</v>
      </c>
      <c r="G13636" s="150" t="str">
        <f t="shared" si="299"/>
        <v>Wesley Younts</v>
      </c>
      <c r="H13636" s="149" t="s">
        <v>8700</v>
      </c>
      <c r="I13636">
        <v>40007638</v>
      </c>
      <c r="K13636" t="s">
        <v>28704</v>
      </c>
      <c r="L13636" t="s">
        <v>19643</v>
      </c>
      <c r="M13636" t="s">
        <v>12692</v>
      </c>
      <c r="N13636">
        <v>30906</v>
      </c>
      <c r="Q13636" t="s">
        <v>12415</v>
      </c>
      <c r="R13636" t="s">
        <v>12416</v>
      </c>
      <c r="U13636" t="s">
        <v>12418</v>
      </c>
      <c r="W13636">
        <v>11</v>
      </c>
      <c r="X13636">
        <v>1</v>
      </c>
      <c r="Y13636" t="s">
        <v>12419</v>
      </c>
      <c r="Z13636" t="s">
        <v>12420</v>
      </c>
      <c r="AA13636" t="s">
        <v>12429</v>
      </c>
      <c r="AB13636" t="s">
        <v>12430</v>
      </c>
      <c r="AC13636">
        <v>2</v>
      </c>
      <c r="AD13636" s="123">
        <v>42208</v>
      </c>
      <c r="AE13636" t="s">
        <v>12431</v>
      </c>
      <c r="AG13636">
        <v>40007638</v>
      </c>
      <c r="AL13636" t="s">
        <v>12430</v>
      </c>
      <c r="AN13636">
        <v>1124500901</v>
      </c>
      <c r="AO13636">
        <v>16</v>
      </c>
      <c r="AP13636" t="s">
        <v>12424</v>
      </c>
      <c r="AQ13636" t="s">
        <v>11408</v>
      </c>
      <c r="AR13636">
        <v>4100</v>
      </c>
      <c r="AT13636">
        <v>0</v>
      </c>
      <c r="AV13636" t="s">
        <v>8700</v>
      </c>
      <c r="AW13636">
        <v>116100</v>
      </c>
    </row>
    <row r="13637" spans="1:49" x14ac:dyDescent="0.25">
      <c r="A13637">
        <v>4100</v>
      </c>
      <c r="B13637">
        <v>30020</v>
      </c>
      <c r="C13637">
        <v>4009</v>
      </c>
      <c r="D13637">
        <v>410</v>
      </c>
      <c r="E13637" s="124" t="s">
        <v>28405</v>
      </c>
      <c r="F13637" t="str">
        <f t="shared" si="300"/>
        <v>Wesley YountsSUOMINEN NONWOVENS</v>
      </c>
      <c r="G13637" s="150" t="str">
        <f t="shared" si="299"/>
        <v>Wesley Younts</v>
      </c>
      <c r="H13637" s="149" t="s">
        <v>8795</v>
      </c>
      <c r="I13637">
        <v>40000159</v>
      </c>
      <c r="J13637" t="s">
        <v>28705</v>
      </c>
      <c r="K13637" t="s">
        <v>28706</v>
      </c>
      <c r="L13637" t="s">
        <v>28707</v>
      </c>
      <c r="M13637" t="s">
        <v>17430</v>
      </c>
      <c r="N13637" t="s">
        <v>28708</v>
      </c>
      <c r="Q13637" t="s">
        <v>12415</v>
      </c>
      <c r="R13637" t="s">
        <v>12416</v>
      </c>
      <c r="S13637" t="s">
        <v>15458</v>
      </c>
      <c r="U13637" t="s">
        <v>12418</v>
      </c>
      <c r="W13637">
        <v>11</v>
      </c>
      <c r="X13637">
        <v>1</v>
      </c>
      <c r="Y13637" t="s">
        <v>12419</v>
      </c>
      <c r="Z13637" t="s">
        <v>12420</v>
      </c>
      <c r="AA13637" t="s">
        <v>12421</v>
      </c>
      <c r="AB13637" t="s">
        <v>12422</v>
      </c>
      <c r="AC13637">
        <v>2</v>
      </c>
      <c r="AD13637" s="123">
        <v>39111</v>
      </c>
      <c r="AE13637" t="s">
        <v>12423</v>
      </c>
      <c r="AG13637">
        <v>40000159</v>
      </c>
      <c r="AL13637" t="s">
        <v>12422</v>
      </c>
      <c r="AN13637">
        <v>700310001</v>
      </c>
      <c r="AO13637">
        <v>16</v>
      </c>
      <c r="AP13637" t="s">
        <v>12424</v>
      </c>
      <c r="AQ13637" t="s">
        <v>11408</v>
      </c>
      <c r="AR13637">
        <v>4100</v>
      </c>
      <c r="AT13637">
        <v>2005</v>
      </c>
      <c r="AV13637" t="s">
        <v>28709</v>
      </c>
      <c r="AW13637">
        <v>116100</v>
      </c>
    </row>
    <row r="13638" spans="1:49" x14ac:dyDescent="0.25">
      <c r="A13638">
        <v>4100</v>
      </c>
      <c r="B13638">
        <v>30020</v>
      </c>
      <c r="C13638">
        <v>4009</v>
      </c>
      <c r="D13638">
        <v>410</v>
      </c>
      <c r="E13638" s="124" t="s">
        <v>28405</v>
      </c>
      <c r="F13638" t="str">
        <f t="shared" si="300"/>
        <v>Wesley YountsSWISS KRONO</v>
      </c>
      <c r="G13638" s="150" t="str">
        <f t="shared" si="299"/>
        <v>Wesley Younts</v>
      </c>
      <c r="H13638" s="149" t="s">
        <v>8847</v>
      </c>
      <c r="I13638">
        <v>40008856</v>
      </c>
      <c r="K13638" t="s">
        <v>28710</v>
      </c>
      <c r="L13638" t="s">
        <v>28454</v>
      </c>
      <c r="M13638" t="s">
        <v>47</v>
      </c>
      <c r="N13638">
        <v>29812</v>
      </c>
      <c r="Q13638" t="s">
        <v>12415</v>
      </c>
      <c r="R13638" t="s">
        <v>12416</v>
      </c>
      <c r="S13638" t="s">
        <v>28711</v>
      </c>
      <c r="U13638" t="s">
        <v>12418</v>
      </c>
      <c r="V13638">
        <v>165</v>
      </c>
      <c r="W13638">
        <v>11</v>
      </c>
      <c r="X13638">
        <v>1</v>
      </c>
      <c r="Y13638" t="s">
        <v>12419</v>
      </c>
      <c r="Z13638" t="s">
        <v>12420</v>
      </c>
      <c r="AA13638" t="s">
        <v>12485</v>
      </c>
      <c r="AB13638" t="s">
        <v>12422</v>
      </c>
      <c r="AC13638">
        <v>2</v>
      </c>
      <c r="AD13638" s="123">
        <v>43941</v>
      </c>
      <c r="AE13638" t="s">
        <v>12486</v>
      </c>
      <c r="AG13638">
        <v>40008856</v>
      </c>
      <c r="AL13638" t="s">
        <v>12422</v>
      </c>
      <c r="AN13638">
        <v>4101100901</v>
      </c>
      <c r="AO13638">
        <v>16</v>
      </c>
      <c r="AP13638" t="s">
        <v>12424</v>
      </c>
      <c r="AQ13638" t="s">
        <v>11408</v>
      </c>
      <c r="AR13638">
        <v>4100</v>
      </c>
      <c r="AT13638">
        <v>0</v>
      </c>
      <c r="AV13638" t="s">
        <v>28712</v>
      </c>
      <c r="AW13638">
        <v>116100</v>
      </c>
    </row>
    <row r="13639" spans="1:49" x14ac:dyDescent="0.25">
      <c r="A13639">
        <v>4100</v>
      </c>
      <c r="B13639">
        <v>30020</v>
      </c>
      <c r="C13639">
        <v>4009</v>
      </c>
      <c r="D13639">
        <v>410</v>
      </c>
      <c r="E13639" s="124" t="s">
        <v>28405</v>
      </c>
      <c r="F13639" t="str">
        <f t="shared" si="300"/>
        <v>Wesley YountsSWISS KRONO SC, LLC</v>
      </c>
      <c r="G13639" s="150" t="str">
        <f t="shared" si="299"/>
        <v>Wesley Younts</v>
      </c>
      <c r="H13639" s="149" t="s">
        <v>8848</v>
      </c>
      <c r="I13639">
        <v>40006990</v>
      </c>
      <c r="K13639" t="s">
        <v>28713</v>
      </c>
      <c r="L13639" t="s">
        <v>28454</v>
      </c>
      <c r="M13639" t="s">
        <v>47</v>
      </c>
      <c r="N13639">
        <v>29812</v>
      </c>
      <c r="Q13639" t="s">
        <v>12415</v>
      </c>
      <c r="R13639" t="s">
        <v>12416</v>
      </c>
      <c r="S13639" t="s">
        <v>28711</v>
      </c>
      <c r="U13639" t="s">
        <v>12418</v>
      </c>
      <c r="V13639">
        <v>165</v>
      </c>
      <c r="W13639">
        <v>11</v>
      </c>
      <c r="X13639">
        <v>1</v>
      </c>
      <c r="Y13639" t="s">
        <v>12419</v>
      </c>
      <c r="Z13639" t="s">
        <v>12420</v>
      </c>
      <c r="AA13639" t="s">
        <v>12429</v>
      </c>
      <c r="AB13639" t="s">
        <v>12422</v>
      </c>
      <c r="AC13639">
        <v>2</v>
      </c>
      <c r="AD13639" s="123">
        <v>41312</v>
      </c>
      <c r="AE13639" t="s">
        <v>12431</v>
      </c>
      <c r="AG13639">
        <v>40006990</v>
      </c>
      <c r="AL13639" t="s">
        <v>12422</v>
      </c>
      <c r="AN13639">
        <v>4101100901</v>
      </c>
      <c r="AO13639">
        <v>16</v>
      </c>
      <c r="AP13639" t="s">
        <v>12424</v>
      </c>
      <c r="AQ13639" t="s">
        <v>11408</v>
      </c>
      <c r="AR13639">
        <v>4100</v>
      </c>
      <c r="AT13639">
        <v>0</v>
      </c>
      <c r="AV13639" t="s">
        <v>28712</v>
      </c>
      <c r="AW13639">
        <v>116100</v>
      </c>
    </row>
    <row r="13640" spans="1:49" x14ac:dyDescent="0.25">
      <c r="A13640">
        <v>4100</v>
      </c>
      <c r="B13640">
        <v>30020</v>
      </c>
      <c r="C13640">
        <v>4009</v>
      </c>
      <c r="D13640">
        <v>410</v>
      </c>
      <c r="E13640" s="124" t="s">
        <v>28405</v>
      </c>
      <c r="F13640" t="str">
        <f t="shared" si="300"/>
        <v>Wesley YountsSYNOVOS BILLING PO BOX</v>
      </c>
      <c r="G13640" s="150" t="str">
        <f t="shared" si="299"/>
        <v>Wesley Younts</v>
      </c>
      <c r="H13640" s="149" t="s">
        <v>8862</v>
      </c>
      <c r="I13640">
        <v>40008078</v>
      </c>
      <c r="L13640" t="s">
        <v>13312</v>
      </c>
      <c r="M13640" t="s">
        <v>12494</v>
      </c>
      <c r="O13640">
        <v>982478</v>
      </c>
      <c r="P13640" t="s">
        <v>13313</v>
      </c>
      <c r="Q13640" t="s">
        <v>12415</v>
      </c>
      <c r="R13640" t="s">
        <v>12416</v>
      </c>
      <c r="S13640" t="s">
        <v>15202</v>
      </c>
      <c r="U13640" t="s">
        <v>12418</v>
      </c>
      <c r="W13640">
        <v>11</v>
      </c>
      <c r="X13640">
        <v>2</v>
      </c>
      <c r="Y13640" t="s">
        <v>12472</v>
      </c>
      <c r="Z13640" t="s">
        <v>12420</v>
      </c>
      <c r="AA13640" t="s">
        <v>12429</v>
      </c>
      <c r="AB13640" t="s">
        <v>12757</v>
      </c>
      <c r="AC13640">
        <v>2</v>
      </c>
      <c r="AD13640" s="123">
        <v>42810</v>
      </c>
      <c r="AE13640" t="s">
        <v>12431</v>
      </c>
      <c r="AG13640">
        <v>40008078</v>
      </c>
      <c r="AL13640" t="s">
        <v>12757</v>
      </c>
      <c r="AN13640">
        <v>4414109801</v>
      </c>
      <c r="AO13640">
        <v>16</v>
      </c>
      <c r="AP13640" t="s">
        <v>12424</v>
      </c>
      <c r="AQ13640" t="s">
        <v>11408</v>
      </c>
      <c r="AR13640">
        <v>4100</v>
      </c>
      <c r="AT13640">
        <v>0</v>
      </c>
      <c r="AV13640" t="s">
        <v>8861</v>
      </c>
      <c r="AW13640">
        <v>116100</v>
      </c>
    </row>
    <row r="13641" spans="1:49" x14ac:dyDescent="0.25">
      <c r="A13641">
        <v>4100</v>
      </c>
      <c r="B13641">
        <v>30020</v>
      </c>
      <c r="C13641">
        <v>4009</v>
      </c>
      <c r="D13641">
        <v>410</v>
      </c>
      <c r="E13641" s="124" t="s">
        <v>28405</v>
      </c>
      <c r="F13641" t="str">
        <f t="shared" si="300"/>
        <v>Wesley YountsSYSTEMS TECHNOLOGY INC.</v>
      </c>
      <c r="G13641" s="150" t="str">
        <f t="shared" si="299"/>
        <v>Wesley Younts</v>
      </c>
      <c r="H13641" s="149" t="s">
        <v>8879</v>
      </c>
      <c r="I13641">
        <v>40007594</v>
      </c>
      <c r="K13641" t="s">
        <v>28714</v>
      </c>
      <c r="L13641" t="s">
        <v>28715</v>
      </c>
      <c r="M13641" t="s">
        <v>47</v>
      </c>
      <c r="N13641">
        <v>29588</v>
      </c>
      <c r="Q13641" t="s">
        <v>12415</v>
      </c>
      <c r="R13641" t="s">
        <v>12416</v>
      </c>
      <c r="S13641" t="s">
        <v>28716</v>
      </c>
      <c r="U13641" t="s">
        <v>12418</v>
      </c>
      <c r="W13641">
        <v>11</v>
      </c>
      <c r="X13641">
        <v>0</v>
      </c>
      <c r="Y13641" t="s">
        <v>12419</v>
      </c>
      <c r="Z13641" t="s">
        <v>14482</v>
      </c>
      <c r="AB13641" t="s">
        <v>12430</v>
      </c>
      <c r="AC13641">
        <v>2</v>
      </c>
      <c r="AD13641" s="123">
        <v>42150</v>
      </c>
      <c r="AE13641" t="s">
        <v>12431</v>
      </c>
      <c r="AG13641">
        <v>40007594</v>
      </c>
      <c r="AL13641" t="s">
        <v>12430</v>
      </c>
      <c r="AN13641">
        <v>4105105201</v>
      </c>
      <c r="AO13641">
        <v>16</v>
      </c>
      <c r="AP13641" t="s">
        <v>12424</v>
      </c>
      <c r="AQ13641" t="s">
        <v>11408</v>
      </c>
      <c r="AR13641">
        <v>4100</v>
      </c>
      <c r="AT13641">
        <v>0</v>
      </c>
      <c r="AV13641" t="s">
        <v>18470</v>
      </c>
      <c r="AW13641">
        <v>116100</v>
      </c>
    </row>
    <row r="13642" spans="1:49" x14ac:dyDescent="0.25">
      <c r="A13642">
        <v>4100</v>
      </c>
      <c r="B13642">
        <v>30020</v>
      </c>
      <c r="C13642">
        <v>4009</v>
      </c>
      <c r="D13642">
        <v>410</v>
      </c>
      <c r="E13642" s="124" t="s">
        <v>28405</v>
      </c>
      <c r="F13642" t="str">
        <f t="shared" si="300"/>
        <v>Wesley YountsTARGET</v>
      </c>
      <c r="G13642" s="150" t="str">
        <f t="shared" si="299"/>
        <v>Wesley Younts</v>
      </c>
      <c r="H13642" s="149" t="s">
        <v>8914</v>
      </c>
      <c r="I13642">
        <v>40004514</v>
      </c>
      <c r="K13642" t="s">
        <v>28717</v>
      </c>
      <c r="L13642" t="s">
        <v>28718</v>
      </c>
      <c r="M13642" t="s">
        <v>12692</v>
      </c>
      <c r="N13642" t="s">
        <v>28719</v>
      </c>
      <c r="Q13642" t="s">
        <v>12415</v>
      </c>
      <c r="R13642" t="s">
        <v>12416</v>
      </c>
      <c r="S13642" t="s">
        <v>28720</v>
      </c>
      <c r="U13642" t="s">
        <v>12418</v>
      </c>
      <c r="W13642">
        <v>11</v>
      </c>
      <c r="X13642">
        <v>1</v>
      </c>
      <c r="Y13642" t="s">
        <v>12419</v>
      </c>
      <c r="Z13642" t="s">
        <v>12420</v>
      </c>
      <c r="AA13642" t="s">
        <v>12421</v>
      </c>
      <c r="AB13642" t="s">
        <v>12422</v>
      </c>
      <c r="AC13642">
        <v>2</v>
      </c>
      <c r="AD13642" s="123">
        <v>39111</v>
      </c>
      <c r="AE13642" t="s">
        <v>12423</v>
      </c>
      <c r="AG13642">
        <v>40004514</v>
      </c>
      <c r="AL13642" t="s">
        <v>12422</v>
      </c>
      <c r="AN13642">
        <v>1127711401</v>
      </c>
      <c r="AO13642">
        <v>16</v>
      </c>
      <c r="AP13642" t="s">
        <v>12424</v>
      </c>
      <c r="AQ13642" t="s">
        <v>11408</v>
      </c>
      <c r="AR13642">
        <v>4100</v>
      </c>
      <c r="AT13642">
        <v>2005</v>
      </c>
      <c r="AV13642" t="s">
        <v>8914</v>
      </c>
      <c r="AW13642">
        <v>116100</v>
      </c>
    </row>
    <row r="13643" spans="1:49" x14ac:dyDescent="0.25">
      <c r="A13643">
        <v>4100</v>
      </c>
      <c r="B13643">
        <v>30020</v>
      </c>
      <c r="C13643">
        <v>4009</v>
      </c>
      <c r="D13643">
        <v>410</v>
      </c>
      <c r="E13643" s="124" t="s">
        <v>28405</v>
      </c>
      <c r="F13643" t="str">
        <f t="shared" si="300"/>
        <v>Wesley YountsTHE OKONITE COMPANY, INC.</v>
      </c>
      <c r="G13643" s="150" t="str">
        <f t="shared" si="299"/>
        <v>Wesley Younts</v>
      </c>
      <c r="H13643" s="149" t="s">
        <v>9051</v>
      </c>
      <c r="I13643">
        <v>40000295</v>
      </c>
      <c r="J13643" t="s">
        <v>14024</v>
      </c>
      <c r="K13643" t="s">
        <v>28721</v>
      </c>
      <c r="L13643" t="s">
        <v>15414</v>
      </c>
      <c r="M13643" t="s">
        <v>12413</v>
      </c>
      <c r="N13643">
        <v>7446</v>
      </c>
      <c r="Q13643" t="s">
        <v>12415</v>
      </c>
      <c r="R13643" t="s">
        <v>12416</v>
      </c>
      <c r="S13643" t="s">
        <v>28722</v>
      </c>
      <c r="U13643" t="s">
        <v>12418</v>
      </c>
      <c r="W13643">
        <v>11</v>
      </c>
      <c r="X13643">
        <v>1</v>
      </c>
      <c r="Y13643" t="s">
        <v>12419</v>
      </c>
      <c r="Z13643" t="s">
        <v>12420</v>
      </c>
      <c r="AA13643" t="s">
        <v>12421</v>
      </c>
      <c r="AB13643" t="s">
        <v>12422</v>
      </c>
      <c r="AC13643">
        <v>2</v>
      </c>
      <c r="AD13643" s="123">
        <v>39111</v>
      </c>
      <c r="AE13643" t="s">
        <v>12423</v>
      </c>
      <c r="AG13643">
        <v>40000295</v>
      </c>
      <c r="AL13643" t="s">
        <v>12422</v>
      </c>
      <c r="AN13643">
        <v>3100320801</v>
      </c>
      <c r="AO13643">
        <v>16</v>
      </c>
      <c r="AP13643" t="s">
        <v>12424</v>
      </c>
      <c r="AQ13643" t="s">
        <v>11408</v>
      </c>
      <c r="AR13643">
        <v>4100</v>
      </c>
      <c r="AT13643">
        <v>2005</v>
      </c>
      <c r="AV13643" t="s">
        <v>28723</v>
      </c>
      <c r="AW13643">
        <v>116100</v>
      </c>
    </row>
    <row r="13644" spans="1:49" x14ac:dyDescent="0.25">
      <c r="A13644">
        <v>4100</v>
      </c>
      <c r="B13644">
        <v>30020</v>
      </c>
      <c r="C13644">
        <v>4009</v>
      </c>
      <c r="D13644">
        <v>410</v>
      </c>
      <c r="E13644" s="124" t="s">
        <v>28405</v>
      </c>
      <c r="F13644" t="str">
        <f t="shared" si="300"/>
        <v>Wesley YountsTHRACE-LINQ, INC.</v>
      </c>
      <c r="G13644" s="150" t="str">
        <f t="shared" si="299"/>
        <v>Wesley Younts</v>
      </c>
      <c r="H13644" s="149" t="s">
        <v>9099</v>
      </c>
      <c r="I13644">
        <v>40002340</v>
      </c>
      <c r="K13644" t="s">
        <v>28724</v>
      </c>
      <c r="L13644" t="s">
        <v>28725</v>
      </c>
      <c r="M13644" t="s">
        <v>47</v>
      </c>
      <c r="N13644" t="s">
        <v>28726</v>
      </c>
      <c r="Q13644" t="s">
        <v>12415</v>
      </c>
      <c r="R13644" t="s">
        <v>12416</v>
      </c>
      <c r="S13644" t="s">
        <v>28727</v>
      </c>
      <c r="U13644" t="s">
        <v>12418</v>
      </c>
      <c r="W13644">
        <v>11</v>
      </c>
      <c r="X13644">
        <v>1</v>
      </c>
      <c r="Y13644" t="s">
        <v>12472</v>
      </c>
      <c r="Z13644" t="s">
        <v>12420</v>
      </c>
      <c r="AA13644" t="s">
        <v>12421</v>
      </c>
      <c r="AB13644" t="s">
        <v>12422</v>
      </c>
      <c r="AC13644">
        <v>2</v>
      </c>
      <c r="AD13644" s="123">
        <v>39111</v>
      </c>
      <c r="AE13644" t="s">
        <v>12423</v>
      </c>
      <c r="AG13644">
        <v>40002340</v>
      </c>
      <c r="AL13644" t="s">
        <v>12422</v>
      </c>
      <c r="AN13644">
        <v>4103506301</v>
      </c>
      <c r="AO13644">
        <v>16</v>
      </c>
      <c r="AP13644" t="s">
        <v>12424</v>
      </c>
      <c r="AQ13644" t="s">
        <v>11408</v>
      </c>
      <c r="AR13644">
        <v>4100</v>
      </c>
      <c r="AT13644">
        <v>2005</v>
      </c>
      <c r="AV13644" t="s">
        <v>28728</v>
      </c>
      <c r="AW13644">
        <v>116100</v>
      </c>
    </row>
    <row r="13645" spans="1:49" x14ac:dyDescent="0.25">
      <c r="A13645">
        <v>4100</v>
      </c>
      <c r="B13645">
        <v>30020</v>
      </c>
      <c r="C13645">
        <v>4009</v>
      </c>
      <c r="D13645">
        <v>410</v>
      </c>
      <c r="E13645" s="124" t="s">
        <v>28405</v>
      </c>
      <c r="F13645" t="str">
        <f t="shared" si="300"/>
        <v>Wesley YountsUMD AUTOMATED SYSTEMS</v>
      </c>
      <c r="G13645" s="150" t="str">
        <f t="shared" si="299"/>
        <v>Wesley Younts</v>
      </c>
      <c r="H13645" s="149" t="s">
        <v>9637</v>
      </c>
      <c r="I13645">
        <v>40007111</v>
      </c>
      <c r="L13645" t="s">
        <v>26269</v>
      </c>
      <c r="M13645" t="s">
        <v>12521</v>
      </c>
      <c r="O13645">
        <v>317</v>
      </c>
      <c r="P13645">
        <v>43019</v>
      </c>
      <c r="Q13645" t="s">
        <v>12415</v>
      </c>
      <c r="R13645" t="s">
        <v>12416</v>
      </c>
      <c r="S13645" t="s">
        <v>28729</v>
      </c>
      <c r="U13645" t="s">
        <v>12418</v>
      </c>
      <c r="W13645">
        <v>11</v>
      </c>
      <c r="X13645">
        <v>0</v>
      </c>
      <c r="Y13645" t="s">
        <v>12419</v>
      </c>
      <c r="Z13645" t="s">
        <v>12420</v>
      </c>
      <c r="AA13645" t="s">
        <v>12429</v>
      </c>
      <c r="AB13645" t="s">
        <v>12430</v>
      </c>
      <c r="AC13645">
        <v>2</v>
      </c>
      <c r="AD13645" s="123">
        <v>41445</v>
      </c>
      <c r="AE13645" t="s">
        <v>12431</v>
      </c>
      <c r="AG13645">
        <v>40007111</v>
      </c>
      <c r="AL13645" t="s">
        <v>12430</v>
      </c>
      <c r="AN13645">
        <v>3608352971</v>
      </c>
      <c r="AO13645">
        <v>16</v>
      </c>
      <c r="AP13645" t="s">
        <v>12424</v>
      </c>
      <c r="AQ13645" t="s">
        <v>11408</v>
      </c>
      <c r="AR13645">
        <v>4100</v>
      </c>
      <c r="AT13645">
        <v>0</v>
      </c>
      <c r="AV13645" t="s">
        <v>26271</v>
      </c>
      <c r="AW13645">
        <v>116100</v>
      </c>
    </row>
    <row r="13646" spans="1:49" x14ac:dyDescent="0.25">
      <c r="A13646">
        <v>4100</v>
      </c>
      <c r="B13646">
        <v>30020</v>
      </c>
      <c r="C13646">
        <v>4009</v>
      </c>
      <c r="D13646">
        <v>410</v>
      </c>
      <c r="E13646" s="124" t="s">
        <v>28405</v>
      </c>
      <c r="F13646" t="str">
        <f t="shared" si="300"/>
        <v>Wesley YountsUNIQUE BUILDING SUPPLIES</v>
      </c>
      <c r="G13646" s="150" t="str">
        <f t="shared" si="299"/>
        <v>Wesley Younts</v>
      </c>
      <c r="H13646" s="149" t="s">
        <v>9670</v>
      </c>
      <c r="I13646">
        <v>40007613</v>
      </c>
      <c r="K13646" t="s">
        <v>28730</v>
      </c>
      <c r="L13646" t="s">
        <v>28621</v>
      </c>
      <c r="M13646" t="s">
        <v>12692</v>
      </c>
      <c r="N13646">
        <v>31525</v>
      </c>
      <c r="Q13646" t="s">
        <v>12415</v>
      </c>
      <c r="R13646" t="s">
        <v>12416</v>
      </c>
      <c r="S13646" t="s">
        <v>28731</v>
      </c>
      <c r="U13646" t="s">
        <v>12418</v>
      </c>
      <c r="W13646">
        <v>11</v>
      </c>
      <c r="X13646">
        <v>1</v>
      </c>
      <c r="Y13646" t="s">
        <v>12419</v>
      </c>
      <c r="Z13646" t="s">
        <v>12420</v>
      </c>
      <c r="AA13646" t="s">
        <v>12429</v>
      </c>
      <c r="AB13646" t="s">
        <v>12422</v>
      </c>
      <c r="AC13646">
        <v>2</v>
      </c>
      <c r="AD13646" s="123">
        <v>42172</v>
      </c>
      <c r="AE13646" t="s">
        <v>12431</v>
      </c>
      <c r="AG13646">
        <v>40007613</v>
      </c>
      <c r="AL13646" t="s">
        <v>12422</v>
      </c>
      <c r="AN13646">
        <v>1112701601</v>
      </c>
      <c r="AO13646">
        <v>16</v>
      </c>
      <c r="AP13646" t="s">
        <v>12424</v>
      </c>
      <c r="AQ13646" t="s">
        <v>11408</v>
      </c>
      <c r="AR13646">
        <v>4100</v>
      </c>
      <c r="AT13646">
        <v>0</v>
      </c>
      <c r="AV13646" t="s">
        <v>28732</v>
      </c>
      <c r="AW13646">
        <v>116100</v>
      </c>
    </row>
    <row r="13647" spans="1:49" x14ac:dyDescent="0.25">
      <c r="A13647">
        <v>4100</v>
      </c>
      <c r="B13647">
        <v>30020</v>
      </c>
      <c r="C13647">
        <v>4009</v>
      </c>
      <c r="D13647">
        <v>410</v>
      </c>
      <c r="E13647" s="124" t="s">
        <v>28405</v>
      </c>
      <c r="F13647" t="str">
        <f t="shared" si="300"/>
        <v>Wesley YountsVALLEN DISTRIBUTION INC</v>
      </c>
      <c r="G13647" s="150" t="str">
        <f t="shared" si="299"/>
        <v>Wesley Younts</v>
      </c>
      <c r="H13647" s="149" t="s">
        <v>10558</v>
      </c>
      <c r="I13647">
        <v>40006798</v>
      </c>
      <c r="J13647" t="s">
        <v>13385</v>
      </c>
      <c r="L13647" t="s">
        <v>19793</v>
      </c>
      <c r="M13647" t="s">
        <v>13169</v>
      </c>
      <c r="O13647">
        <v>1127</v>
      </c>
      <c r="P13647">
        <v>28012</v>
      </c>
      <c r="Q13647" t="s">
        <v>12415</v>
      </c>
      <c r="R13647" t="s">
        <v>12416</v>
      </c>
      <c r="S13647" t="s">
        <v>28733</v>
      </c>
      <c r="U13647" t="s">
        <v>12418</v>
      </c>
      <c r="V13647">
        <v>204</v>
      </c>
      <c r="W13647">
        <v>11</v>
      </c>
      <c r="X13647">
        <v>1</v>
      </c>
      <c r="Y13647" t="s">
        <v>12419</v>
      </c>
      <c r="Z13647" t="s">
        <v>12420</v>
      </c>
      <c r="AA13647" t="s">
        <v>12429</v>
      </c>
      <c r="AB13647" t="s">
        <v>12757</v>
      </c>
      <c r="AC13647">
        <v>2</v>
      </c>
      <c r="AD13647" s="123">
        <v>41016</v>
      </c>
      <c r="AE13647" t="s">
        <v>12431</v>
      </c>
      <c r="AG13647">
        <v>40006798</v>
      </c>
      <c r="AL13647" t="s">
        <v>12757</v>
      </c>
      <c r="AN13647">
        <v>3407100801</v>
      </c>
      <c r="AO13647">
        <v>16</v>
      </c>
      <c r="AP13647" t="s">
        <v>12424</v>
      </c>
      <c r="AQ13647" t="s">
        <v>11408</v>
      </c>
      <c r="AR13647">
        <v>4100</v>
      </c>
      <c r="AT13647">
        <v>0</v>
      </c>
      <c r="AV13647" t="s">
        <v>13390</v>
      </c>
      <c r="AW13647">
        <v>116100</v>
      </c>
    </row>
    <row r="13648" spans="1:49" x14ac:dyDescent="0.25">
      <c r="A13648">
        <v>4100</v>
      </c>
      <c r="B13648">
        <v>30020</v>
      </c>
      <c r="C13648">
        <v>4009</v>
      </c>
      <c r="D13648">
        <v>410</v>
      </c>
      <c r="E13648" s="124" t="s">
        <v>28405</v>
      </c>
      <c r="F13648" t="str">
        <f t="shared" si="300"/>
        <v>Wesley YountsVALLEN DISTRIBUTION INC - MACON</v>
      </c>
      <c r="G13648" s="150" t="str">
        <f t="shared" si="299"/>
        <v>Wesley Younts</v>
      </c>
      <c r="H13648" s="149" t="s">
        <v>10560</v>
      </c>
      <c r="I13648">
        <v>40000576</v>
      </c>
      <c r="J13648" t="s">
        <v>13385</v>
      </c>
      <c r="K13648" t="s">
        <v>13386</v>
      </c>
      <c r="L13648" t="s">
        <v>13232</v>
      </c>
      <c r="M13648" t="s">
        <v>12692</v>
      </c>
      <c r="N13648" t="s">
        <v>19260</v>
      </c>
      <c r="Q13648" t="s">
        <v>12415</v>
      </c>
      <c r="R13648" t="s">
        <v>12416</v>
      </c>
      <c r="S13648" t="s">
        <v>28734</v>
      </c>
      <c r="U13648" t="s">
        <v>12418</v>
      </c>
      <c r="V13648">
        <v>204</v>
      </c>
      <c r="W13648">
        <v>11</v>
      </c>
      <c r="X13648">
        <v>2</v>
      </c>
      <c r="Y13648" t="s">
        <v>13389</v>
      </c>
      <c r="Z13648" t="s">
        <v>12420</v>
      </c>
      <c r="AA13648" t="s">
        <v>12421</v>
      </c>
      <c r="AB13648" t="s">
        <v>12757</v>
      </c>
      <c r="AC13648">
        <v>2</v>
      </c>
      <c r="AD13648" s="123">
        <v>39111</v>
      </c>
      <c r="AE13648" t="s">
        <v>12423</v>
      </c>
      <c r="AG13648">
        <v>40000576</v>
      </c>
      <c r="AL13648" t="s">
        <v>12757</v>
      </c>
      <c r="AN13648">
        <v>1112114701</v>
      </c>
      <c r="AO13648">
        <v>16</v>
      </c>
      <c r="AP13648" t="s">
        <v>12424</v>
      </c>
      <c r="AQ13648" t="s">
        <v>11408</v>
      </c>
      <c r="AR13648">
        <v>4100</v>
      </c>
      <c r="AT13648">
        <v>2005</v>
      </c>
      <c r="AV13648" t="s">
        <v>13390</v>
      </c>
      <c r="AW13648">
        <v>116100</v>
      </c>
    </row>
    <row r="13649" spans="1:49" x14ac:dyDescent="0.25">
      <c r="A13649">
        <v>4100</v>
      </c>
      <c r="B13649">
        <v>30020</v>
      </c>
      <c r="C13649">
        <v>4009</v>
      </c>
      <c r="D13649">
        <v>410</v>
      </c>
      <c r="E13649" s="124" t="s">
        <v>28405</v>
      </c>
      <c r="F13649" t="str">
        <f t="shared" si="300"/>
        <v>Wesley YountsVAUGHN BELTING INC.</v>
      </c>
      <c r="G13649" s="150" t="str">
        <f t="shared" si="299"/>
        <v>Wesley Younts</v>
      </c>
      <c r="H13649" s="149" t="s">
        <v>10612</v>
      </c>
      <c r="I13649">
        <v>40007764</v>
      </c>
      <c r="L13649" t="s">
        <v>16671</v>
      </c>
      <c r="M13649" t="s">
        <v>47</v>
      </c>
      <c r="O13649">
        <v>5505</v>
      </c>
      <c r="P13649" t="s">
        <v>20495</v>
      </c>
      <c r="Q13649" t="s">
        <v>12415</v>
      </c>
      <c r="R13649" t="s">
        <v>12416</v>
      </c>
      <c r="U13649" t="s">
        <v>12418</v>
      </c>
      <c r="W13649">
        <v>11</v>
      </c>
      <c r="X13649">
        <v>2</v>
      </c>
      <c r="Y13649" t="s">
        <v>12472</v>
      </c>
      <c r="Z13649" t="s">
        <v>12420</v>
      </c>
      <c r="AA13649" t="s">
        <v>12429</v>
      </c>
      <c r="AB13649" t="s">
        <v>12422</v>
      </c>
      <c r="AC13649">
        <v>2</v>
      </c>
      <c r="AD13649" s="123">
        <v>42382</v>
      </c>
      <c r="AE13649" t="s">
        <v>12431</v>
      </c>
      <c r="AG13649">
        <v>40007764</v>
      </c>
      <c r="AL13649" t="s">
        <v>12422</v>
      </c>
      <c r="AN13649">
        <v>4108306101</v>
      </c>
      <c r="AO13649">
        <v>16</v>
      </c>
      <c r="AP13649" t="s">
        <v>12424</v>
      </c>
      <c r="AQ13649" t="s">
        <v>11408</v>
      </c>
      <c r="AR13649">
        <v>4100</v>
      </c>
      <c r="AT13649">
        <v>0</v>
      </c>
      <c r="AV13649" t="s">
        <v>20510</v>
      </c>
      <c r="AW13649">
        <v>116100</v>
      </c>
    </row>
    <row r="13650" spans="1:49" x14ac:dyDescent="0.25">
      <c r="A13650">
        <v>4100</v>
      </c>
      <c r="B13650">
        <v>30020</v>
      </c>
      <c r="C13650">
        <v>4009</v>
      </c>
      <c r="D13650">
        <v>410</v>
      </c>
      <c r="E13650" s="124" t="s">
        <v>28405</v>
      </c>
      <c r="F13650" t="str">
        <f t="shared" si="300"/>
        <v>Wesley YountsVDE MACHINES LLC</v>
      </c>
      <c r="G13650" s="150" t="str">
        <f t="shared" si="299"/>
        <v>Wesley Younts</v>
      </c>
      <c r="H13650" s="149" t="s">
        <v>10613</v>
      </c>
      <c r="I13650">
        <v>40008955</v>
      </c>
      <c r="K13650" t="s">
        <v>28735</v>
      </c>
      <c r="L13650" t="s">
        <v>28725</v>
      </c>
      <c r="M13650" t="s">
        <v>47</v>
      </c>
      <c r="N13650">
        <v>29483</v>
      </c>
      <c r="Q13650" t="s">
        <v>12415</v>
      </c>
      <c r="R13650" t="s">
        <v>12416</v>
      </c>
      <c r="S13650" t="s">
        <v>28736</v>
      </c>
      <c r="U13650" t="s">
        <v>12418</v>
      </c>
      <c r="W13650">
        <v>11</v>
      </c>
      <c r="X13650">
        <v>0</v>
      </c>
      <c r="Y13650" t="s">
        <v>12419</v>
      </c>
      <c r="Z13650" t="s">
        <v>12420</v>
      </c>
      <c r="AA13650" t="s">
        <v>12485</v>
      </c>
      <c r="AB13650" t="s">
        <v>12422</v>
      </c>
      <c r="AC13650">
        <v>2</v>
      </c>
      <c r="AD13650" s="123">
        <v>44110</v>
      </c>
      <c r="AE13650" t="s">
        <v>12528</v>
      </c>
      <c r="AG13650">
        <v>40008955</v>
      </c>
      <c r="AL13650" t="s">
        <v>12422</v>
      </c>
      <c r="AN13650">
        <v>4101506301</v>
      </c>
      <c r="AP13650" t="s">
        <v>12424</v>
      </c>
      <c r="AQ13650" t="s">
        <v>11408</v>
      </c>
      <c r="AR13650">
        <v>4100</v>
      </c>
      <c r="AT13650">
        <v>0</v>
      </c>
      <c r="AV13650" t="s">
        <v>28737</v>
      </c>
      <c r="AW13650">
        <v>116100</v>
      </c>
    </row>
    <row r="13651" spans="1:49" x14ac:dyDescent="0.25">
      <c r="A13651">
        <v>4100</v>
      </c>
      <c r="B13651">
        <v>30020</v>
      </c>
      <c r="C13651">
        <v>4009</v>
      </c>
      <c r="D13651">
        <v>410</v>
      </c>
      <c r="E13651" s="124" t="s">
        <v>28405</v>
      </c>
      <c r="F13651" t="str">
        <f t="shared" si="300"/>
        <v>Wesley YountsVIDALIA FARMS LLC</v>
      </c>
      <c r="G13651" s="150" t="str">
        <f t="shared" si="299"/>
        <v>Wesley Younts</v>
      </c>
      <c r="H13651" s="149" t="s">
        <v>13943</v>
      </c>
      <c r="I13651">
        <v>40008503</v>
      </c>
      <c r="K13651" t="s">
        <v>28738</v>
      </c>
      <c r="L13651" t="s">
        <v>28702</v>
      </c>
      <c r="M13651" t="s">
        <v>12692</v>
      </c>
      <c r="N13651">
        <v>30436</v>
      </c>
      <c r="Q13651" t="s">
        <v>12415</v>
      </c>
      <c r="R13651" t="s">
        <v>12416</v>
      </c>
      <c r="S13651" t="s">
        <v>28739</v>
      </c>
      <c r="U13651" t="s">
        <v>12418</v>
      </c>
      <c r="W13651">
        <v>11</v>
      </c>
      <c r="X13651">
        <v>1</v>
      </c>
      <c r="Y13651" t="s">
        <v>12419</v>
      </c>
      <c r="Z13651" t="s">
        <v>12420</v>
      </c>
      <c r="AA13651" t="s">
        <v>12429</v>
      </c>
      <c r="AB13651" t="s">
        <v>12422</v>
      </c>
      <c r="AC13651">
        <v>2</v>
      </c>
      <c r="AD13651" s="123">
        <v>43392</v>
      </c>
      <c r="AE13651" t="s">
        <v>12431</v>
      </c>
      <c r="AG13651">
        <v>40008503</v>
      </c>
      <c r="AL13651" t="s">
        <v>12422</v>
      </c>
      <c r="AN13651">
        <v>1127907401</v>
      </c>
      <c r="AO13651">
        <v>16</v>
      </c>
      <c r="AP13651" t="s">
        <v>12424</v>
      </c>
      <c r="AQ13651" t="s">
        <v>11408</v>
      </c>
      <c r="AR13651">
        <v>4100</v>
      </c>
      <c r="AT13651">
        <v>0</v>
      </c>
      <c r="AV13651" t="s">
        <v>28740</v>
      </c>
      <c r="AW13651">
        <v>116100</v>
      </c>
    </row>
    <row r="13652" spans="1:49" x14ac:dyDescent="0.25">
      <c r="A13652">
        <v>4100</v>
      </c>
      <c r="B13652">
        <v>30020</v>
      </c>
      <c r="C13652">
        <v>4009</v>
      </c>
      <c r="D13652">
        <v>410</v>
      </c>
      <c r="E13652" s="124" t="s">
        <v>28405</v>
      </c>
      <c r="F13652" t="str">
        <f t="shared" si="300"/>
        <v>Wesley YountsWALTER P RAWL &amp; SONS INC</v>
      </c>
      <c r="G13652" s="150" t="str">
        <f t="shared" si="299"/>
        <v>Wesley Younts</v>
      </c>
      <c r="H13652" s="149" t="s">
        <v>10792</v>
      </c>
      <c r="I13652">
        <v>40008814</v>
      </c>
      <c r="K13652" t="s">
        <v>28741</v>
      </c>
      <c r="L13652" t="s">
        <v>28742</v>
      </c>
      <c r="M13652" t="s">
        <v>47</v>
      </c>
      <c r="N13652">
        <v>29123</v>
      </c>
      <c r="Q13652" t="s">
        <v>12415</v>
      </c>
      <c r="R13652" t="s">
        <v>12416</v>
      </c>
      <c r="S13652" t="s">
        <v>28743</v>
      </c>
      <c r="U13652" t="s">
        <v>12418</v>
      </c>
      <c r="W13652">
        <v>11</v>
      </c>
      <c r="X13652">
        <v>1</v>
      </c>
      <c r="Y13652" t="s">
        <v>12419</v>
      </c>
      <c r="Z13652" t="s">
        <v>12420</v>
      </c>
      <c r="AA13652" t="s">
        <v>12485</v>
      </c>
      <c r="AB13652" t="s">
        <v>12422</v>
      </c>
      <c r="AC13652">
        <v>2</v>
      </c>
      <c r="AD13652" s="123">
        <v>43892</v>
      </c>
      <c r="AE13652" t="s">
        <v>12486</v>
      </c>
      <c r="AG13652">
        <v>40008814</v>
      </c>
      <c r="AL13652" t="s">
        <v>12422</v>
      </c>
      <c r="AN13652">
        <v>4106314261</v>
      </c>
      <c r="AO13652">
        <v>16</v>
      </c>
      <c r="AP13652" t="s">
        <v>12424</v>
      </c>
      <c r="AQ13652" t="s">
        <v>11408</v>
      </c>
      <c r="AR13652">
        <v>4100</v>
      </c>
      <c r="AT13652">
        <v>0</v>
      </c>
      <c r="AV13652" t="s">
        <v>28744</v>
      </c>
      <c r="AW13652">
        <v>116100</v>
      </c>
    </row>
    <row r="13653" spans="1:49" x14ac:dyDescent="0.25">
      <c r="A13653">
        <v>4100</v>
      </c>
      <c r="B13653">
        <v>30020</v>
      </c>
      <c r="C13653">
        <v>4009</v>
      </c>
      <c r="D13653">
        <v>410</v>
      </c>
      <c r="E13653" s="124" t="s">
        <v>28405</v>
      </c>
      <c r="F13653" t="str">
        <f t="shared" si="300"/>
        <v>Wesley YountsWELLMAN PLASTICS RECYCLING</v>
      </c>
      <c r="G13653" s="150" t="str">
        <f t="shared" ref="G13653:G13658" si="301">RIGHT(E13653,LEN(E13653)-3)</f>
        <v>Wesley Younts</v>
      </c>
      <c r="H13653" s="149" t="s">
        <v>10854</v>
      </c>
      <c r="I13653">
        <v>40007454</v>
      </c>
      <c r="L13653" t="s">
        <v>28745</v>
      </c>
      <c r="M13653" t="s">
        <v>47</v>
      </c>
      <c r="O13653">
        <v>188</v>
      </c>
      <c r="P13653">
        <v>29555</v>
      </c>
      <c r="Q13653" t="s">
        <v>12415</v>
      </c>
      <c r="R13653" t="s">
        <v>12416</v>
      </c>
      <c r="S13653" t="s">
        <v>28746</v>
      </c>
      <c r="U13653" t="s">
        <v>12418</v>
      </c>
      <c r="W13653">
        <v>11</v>
      </c>
      <c r="X13653">
        <v>1</v>
      </c>
      <c r="Y13653" t="s">
        <v>12472</v>
      </c>
      <c r="Z13653" t="s">
        <v>12420</v>
      </c>
      <c r="AA13653" t="s">
        <v>12429</v>
      </c>
      <c r="AB13653" t="s">
        <v>12422</v>
      </c>
      <c r="AC13653">
        <v>2</v>
      </c>
      <c r="AD13653" s="123">
        <v>41949</v>
      </c>
      <c r="AE13653" t="s">
        <v>12431</v>
      </c>
      <c r="AG13653">
        <v>40007454</v>
      </c>
      <c r="AL13653" t="s">
        <v>12422</v>
      </c>
      <c r="AN13653">
        <v>4104113391</v>
      </c>
      <c r="AO13653">
        <v>16</v>
      </c>
      <c r="AP13653" t="s">
        <v>12424</v>
      </c>
      <c r="AQ13653" t="s">
        <v>11408</v>
      </c>
      <c r="AR13653">
        <v>4100</v>
      </c>
      <c r="AT13653">
        <v>0</v>
      </c>
      <c r="AV13653" t="s">
        <v>28747</v>
      </c>
      <c r="AW13653">
        <v>116100</v>
      </c>
    </row>
    <row r="13654" spans="1:49" x14ac:dyDescent="0.25">
      <c r="A13654">
        <v>4100</v>
      </c>
      <c r="B13654">
        <v>30020</v>
      </c>
      <c r="C13654">
        <v>4009</v>
      </c>
      <c r="E13654" s="124" t="s">
        <v>28405</v>
      </c>
      <c r="F13654" t="str">
        <f t="shared" si="300"/>
        <v>Wesley YountsWHOLESALE INDUSTRIAL ELECTRONICS</v>
      </c>
      <c r="G13654" s="150" t="str">
        <f t="shared" si="301"/>
        <v>Wesley Younts</v>
      </c>
      <c r="H13654" s="149" t="s">
        <v>10953</v>
      </c>
      <c r="I13654">
        <v>40008901</v>
      </c>
      <c r="K13654" t="s">
        <v>28748</v>
      </c>
      <c r="L13654" t="s">
        <v>26921</v>
      </c>
      <c r="M13654" t="s">
        <v>47</v>
      </c>
      <c r="N13654">
        <v>29405</v>
      </c>
      <c r="Q13654" t="s">
        <v>12415</v>
      </c>
      <c r="R13654" t="s">
        <v>12416</v>
      </c>
      <c r="S13654" t="s">
        <v>28749</v>
      </c>
      <c r="U13654" t="s">
        <v>12418</v>
      </c>
      <c r="W13654">
        <v>11</v>
      </c>
      <c r="X13654">
        <v>1</v>
      </c>
      <c r="Y13654" t="s">
        <v>12419</v>
      </c>
      <c r="Z13654" t="s">
        <v>12420</v>
      </c>
      <c r="AA13654" t="s">
        <v>12485</v>
      </c>
      <c r="AB13654" t="s">
        <v>12430</v>
      </c>
      <c r="AC13654">
        <v>2</v>
      </c>
      <c r="AD13654" s="123">
        <v>44033</v>
      </c>
      <c r="AE13654" t="s">
        <v>12528</v>
      </c>
      <c r="AG13654">
        <v>40008901</v>
      </c>
      <c r="AL13654" t="s">
        <v>12430</v>
      </c>
      <c r="AN13654">
        <v>4101508601</v>
      </c>
      <c r="AP13654" t="s">
        <v>12424</v>
      </c>
      <c r="AQ13654" t="s">
        <v>11408</v>
      </c>
      <c r="AR13654">
        <v>4100</v>
      </c>
      <c r="AT13654">
        <v>0</v>
      </c>
      <c r="AV13654" t="s">
        <v>28750</v>
      </c>
      <c r="AW13654">
        <v>116100</v>
      </c>
    </row>
    <row r="13655" spans="1:49" x14ac:dyDescent="0.25">
      <c r="A13655">
        <v>4100</v>
      </c>
      <c r="B13655">
        <v>30020</v>
      </c>
      <c r="C13655">
        <v>4009</v>
      </c>
      <c r="D13655">
        <v>410</v>
      </c>
      <c r="E13655" s="124" t="s">
        <v>28405</v>
      </c>
      <c r="F13655" t="str">
        <f t="shared" si="300"/>
        <v>Wesley YountsYKK AP AMERICA INC -  DUBLIN</v>
      </c>
      <c r="G13655" s="150" t="str">
        <f t="shared" si="301"/>
        <v>Wesley Younts</v>
      </c>
      <c r="H13655" s="149" t="s">
        <v>11057</v>
      </c>
      <c r="I13655">
        <v>40004493</v>
      </c>
      <c r="K13655" t="s">
        <v>28751</v>
      </c>
      <c r="L13655" t="s">
        <v>28752</v>
      </c>
      <c r="M13655" t="s">
        <v>12692</v>
      </c>
      <c r="N13655">
        <v>31021</v>
      </c>
      <c r="Q13655" t="s">
        <v>12415</v>
      </c>
      <c r="R13655" t="s">
        <v>12416</v>
      </c>
      <c r="S13655" t="s">
        <v>28753</v>
      </c>
      <c r="U13655" t="s">
        <v>12418</v>
      </c>
      <c r="W13655">
        <v>11</v>
      </c>
      <c r="X13655">
        <v>1</v>
      </c>
      <c r="Y13655" t="s">
        <v>12419</v>
      </c>
      <c r="Z13655" t="s">
        <v>12420</v>
      </c>
      <c r="AA13655" t="s">
        <v>12421</v>
      </c>
      <c r="AB13655" t="s">
        <v>12422</v>
      </c>
      <c r="AC13655">
        <v>2</v>
      </c>
      <c r="AD13655" s="123">
        <v>39111</v>
      </c>
      <c r="AE13655" t="s">
        <v>12423</v>
      </c>
      <c r="AG13655">
        <v>40004493</v>
      </c>
      <c r="AL13655" t="s">
        <v>12422</v>
      </c>
      <c r="AN13655">
        <v>1117504401</v>
      </c>
      <c r="AO13655">
        <v>16</v>
      </c>
      <c r="AP13655" t="s">
        <v>12424</v>
      </c>
      <c r="AQ13655" t="s">
        <v>11408</v>
      </c>
      <c r="AR13655">
        <v>4100</v>
      </c>
      <c r="AT13655">
        <v>2005</v>
      </c>
      <c r="AV13655" t="s">
        <v>28754</v>
      </c>
      <c r="AW13655">
        <v>116100</v>
      </c>
    </row>
    <row r="13656" spans="1:49" x14ac:dyDescent="0.25">
      <c r="A13656">
        <v>4100</v>
      </c>
      <c r="B13656">
        <v>30050</v>
      </c>
      <c r="C13656">
        <v>4001</v>
      </c>
      <c r="D13656">
        <v>410</v>
      </c>
      <c r="E13656" s="124" t="s">
        <v>28755</v>
      </c>
      <c r="F13656" t="str">
        <f t="shared" si="300"/>
        <v>Wisconsin HouseQUAD GRAPHICS ・HIGH TECH CNTR</v>
      </c>
      <c r="G13656" s="150" t="str">
        <f t="shared" si="301"/>
        <v>Wisconsin House</v>
      </c>
      <c r="H13656" s="149" t="s">
        <v>13909</v>
      </c>
      <c r="I13656">
        <v>40007670</v>
      </c>
      <c r="J13656" t="s">
        <v>15091</v>
      </c>
      <c r="K13656" t="s">
        <v>15092</v>
      </c>
      <c r="L13656" t="s">
        <v>15093</v>
      </c>
      <c r="M13656" t="s">
        <v>14186</v>
      </c>
      <c r="N13656" t="s">
        <v>15771</v>
      </c>
      <c r="Q13656" t="s">
        <v>12415</v>
      </c>
      <c r="R13656" t="s">
        <v>12416</v>
      </c>
      <c r="S13656" t="s">
        <v>15094</v>
      </c>
      <c r="U13656" t="s">
        <v>12418</v>
      </c>
      <c r="V13656">
        <v>171</v>
      </c>
      <c r="W13656">
        <v>11</v>
      </c>
      <c r="X13656">
        <v>1</v>
      </c>
      <c r="Y13656" t="s">
        <v>13389</v>
      </c>
      <c r="Z13656" t="s">
        <v>12420</v>
      </c>
      <c r="AA13656" t="s">
        <v>12429</v>
      </c>
      <c r="AB13656" t="s">
        <v>12473</v>
      </c>
      <c r="AC13656">
        <v>2</v>
      </c>
      <c r="AD13656" s="123">
        <v>42247</v>
      </c>
      <c r="AE13656" t="s">
        <v>12431</v>
      </c>
      <c r="AG13656">
        <v>40007670</v>
      </c>
      <c r="AL13656" t="s">
        <v>12473</v>
      </c>
      <c r="AN13656">
        <v>5013313401</v>
      </c>
      <c r="AO13656">
        <v>16</v>
      </c>
      <c r="AP13656" t="s">
        <v>12424</v>
      </c>
      <c r="AQ13656" t="s">
        <v>11408</v>
      </c>
      <c r="AR13656">
        <v>4100</v>
      </c>
      <c r="AT13656">
        <v>0</v>
      </c>
      <c r="AV13656" t="s">
        <v>15096</v>
      </c>
      <c r="AW13656">
        <v>116100</v>
      </c>
    </row>
    <row r="13657" spans="1:49" x14ac:dyDescent="0.25">
      <c r="A13657">
        <v>4100</v>
      </c>
      <c r="B13657">
        <v>30050</v>
      </c>
      <c r="C13657">
        <v>4001</v>
      </c>
      <c r="D13657">
        <v>410</v>
      </c>
      <c r="E13657" s="124" t="s">
        <v>28755</v>
      </c>
      <c r="F13657" t="str">
        <f t="shared" si="300"/>
        <v>Wisconsin HouseRYTEC CORPORATION</v>
      </c>
      <c r="G13657" s="150" t="str">
        <f t="shared" si="301"/>
        <v>Wisconsin House</v>
      </c>
      <c r="H13657" s="149" t="s">
        <v>8132</v>
      </c>
      <c r="I13657">
        <v>40000239</v>
      </c>
      <c r="K13657" t="s">
        <v>28756</v>
      </c>
      <c r="L13657" t="s">
        <v>14061</v>
      </c>
      <c r="M13657" t="s">
        <v>14186</v>
      </c>
      <c r="N13657" t="s">
        <v>28757</v>
      </c>
      <c r="Q13657" t="s">
        <v>12415</v>
      </c>
      <c r="R13657" t="s">
        <v>12416</v>
      </c>
      <c r="S13657" t="s">
        <v>28758</v>
      </c>
      <c r="U13657" t="s">
        <v>12418</v>
      </c>
      <c r="W13657">
        <v>11</v>
      </c>
      <c r="X13657">
        <v>0</v>
      </c>
      <c r="Y13657" t="s">
        <v>12765</v>
      </c>
      <c r="Z13657" t="s">
        <v>12420</v>
      </c>
      <c r="AA13657" t="s">
        <v>12421</v>
      </c>
      <c r="AB13657" t="s">
        <v>28759</v>
      </c>
      <c r="AC13657">
        <v>2</v>
      </c>
      <c r="AD13657" s="123">
        <v>39111</v>
      </c>
      <c r="AE13657" t="s">
        <v>12423</v>
      </c>
      <c r="AG13657">
        <v>40000239</v>
      </c>
      <c r="AL13657" t="s">
        <v>28759</v>
      </c>
      <c r="AN13657">
        <v>5013125541</v>
      </c>
      <c r="AO13657">
        <v>16</v>
      </c>
      <c r="AP13657" t="s">
        <v>12424</v>
      </c>
      <c r="AQ13657" t="s">
        <v>11408</v>
      </c>
      <c r="AR13657">
        <v>4100</v>
      </c>
      <c r="AT13657">
        <v>2005</v>
      </c>
      <c r="AV13657" t="s">
        <v>28760</v>
      </c>
      <c r="AW13657">
        <v>116100</v>
      </c>
    </row>
    <row r="13658" spans="1:49" x14ac:dyDescent="0.25">
      <c r="A13658">
        <v>4100</v>
      </c>
      <c r="B13658">
        <v>30110</v>
      </c>
      <c r="C13658">
        <v>4045</v>
      </c>
      <c r="D13658">
        <v>418</v>
      </c>
      <c r="E13658" s="124" t="s">
        <v>24627</v>
      </c>
      <c r="F13658" t="str">
        <f t="shared" si="300"/>
        <v>Ray FisherRUBBER &amp; ACCESSORIES</v>
      </c>
      <c r="G13658" s="150" t="str">
        <f t="shared" si="301"/>
        <v>Ray Fisher</v>
      </c>
      <c r="H13658" s="149" t="s">
        <v>8095</v>
      </c>
      <c r="I13658">
        <v>40006063</v>
      </c>
      <c r="J13658" s="186" t="s">
        <v>28761</v>
      </c>
      <c r="L13658" t="s">
        <v>24794</v>
      </c>
      <c r="M13658" t="s">
        <v>12735</v>
      </c>
      <c r="O13658">
        <v>777</v>
      </c>
      <c r="P13658">
        <v>33840</v>
      </c>
      <c r="Q13658" t="s">
        <v>12415</v>
      </c>
      <c r="R13658" t="s">
        <v>12416</v>
      </c>
      <c r="S13658" t="s">
        <v>24795</v>
      </c>
      <c r="T13658">
        <v>351</v>
      </c>
      <c r="U13658" t="s">
        <v>12418</v>
      </c>
      <c r="W13658">
        <v>11</v>
      </c>
      <c r="X13658">
        <v>2</v>
      </c>
      <c r="Y13658" t="s">
        <v>12765</v>
      </c>
      <c r="Z13658" t="s">
        <v>12420</v>
      </c>
      <c r="AA13658" t="s">
        <v>24524</v>
      </c>
      <c r="AB13658" t="s">
        <v>12422</v>
      </c>
      <c r="AC13658">
        <v>2</v>
      </c>
      <c r="AD13658" s="123">
        <v>39785</v>
      </c>
      <c r="AE13658" t="s">
        <v>24525</v>
      </c>
      <c r="AG13658">
        <v>40006063</v>
      </c>
      <c r="AL13658" t="s">
        <v>12422</v>
      </c>
      <c r="AN13658">
        <v>1010536561</v>
      </c>
      <c r="AO13658">
        <v>16</v>
      </c>
      <c r="AP13658" t="s">
        <v>12424</v>
      </c>
      <c r="AQ13658" t="s">
        <v>11408</v>
      </c>
      <c r="AR13658">
        <v>4100</v>
      </c>
      <c r="AT13658">
        <v>2007</v>
      </c>
      <c r="AV13658" t="s">
        <v>24796</v>
      </c>
      <c r="AW13658">
        <v>116100</v>
      </c>
    </row>
    <row r="13659" spans="1:49" x14ac:dyDescent="0.25">
      <c r="F13659" t="str">
        <f t="shared" si="300"/>
        <v xml:space="preserve">ALLBUONA VITA INC </v>
      </c>
      <c r="G13659" s="149" t="s">
        <v>13438</v>
      </c>
      <c r="H13659" t="s">
        <v>13428</v>
      </c>
      <c r="I13659">
        <v>40009057</v>
      </c>
    </row>
    <row r="13660" spans="1:49" x14ac:dyDescent="0.25">
      <c r="F13660" t="str">
        <f t="shared" si="300"/>
        <v>Brendan VitaA.B. FILICKO</v>
      </c>
      <c r="G13660" s="182" t="s">
        <v>28762</v>
      </c>
      <c r="H13660" s="182" t="s">
        <v>325</v>
      </c>
      <c r="I13660" s="182" t="s">
        <v>28763</v>
      </c>
    </row>
    <row r="13661" spans="1:49" x14ac:dyDescent="0.25">
      <c r="F13661" t="str">
        <f t="shared" si="300"/>
        <v>Brendan VitaADI SERVICES, INC</v>
      </c>
      <c r="G13661" s="182" t="s">
        <v>28762</v>
      </c>
      <c r="H13661" s="182" t="s">
        <v>447</v>
      </c>
      <c r="I13661" s="182" t="s">
        <v>28764</v>
      </c>
    </row>
    <row r="13662" spans="1:49" x14ac:dyDescent="0.25">
      <c r="F13662" t="str">
        <f t="shared" si="300"/>
        <v>Brendan VitaAGS MANUFACTURING, INC.</v>
      </c>
      <c r="G13662" s="182" t="s">
        <v>28762</v>
      </c>
      <c r="H13662" s="182" t="s">
        <v>525</v>
      </c>
      <c r="I13662" s="182" t="s">
        <v>28765</v>
      </c>
    </row>
    <row r="13663" spans="1:49" x14ac:dyDescent="0.25">
      <c r="F13663" t="str">
        <f t="shared" si="300"/>
        <v>Brendan VitaAMBEC INC.</v>
      </c>
      <c r="G13663" s="182" t="s">
        <v>28762</v>
      </c>
      <c r="H13663" s="182" t="s">
        <v>799</v>
      </c>
      <c r="I13663" s="182" t="s">
        <v>28766</v>
      </c>
    </row>
    <row r="13664" spans="1:49" x14ac:dyDescent="0.25">
      <c r="F13664" t="str">
        <f t="shared" si="300"/>
        <v>Brendan VitaAMERICAN SAFETY RAZOR</v>
      </c>
      <c r="G13664" s="182" t="s">
        <v>28762</v>
      </c>
      <c r="H13664" s="182" t="s">
        <v>842</v>
      </c>
      <c r="I13664" s="182" t="s">
        <v>28767</v>
      </c>
    </row>
    <row r="13665" spans="6:9" x14ac:dyDescent="0.25">
      <c r="F13665" t="str">
        <f t="shared" si="300"/>
        <v>Brendan VitaAPPLIED IND. - RICHMOND</v>
      </c>
      <c r="G13665" s="182" t="s">
        <v>28762</v>
      </c>
      <c r="H13665" s="182" t="s">
        <v>1055</v>
      </c>
      <c r="I13665" s="182" t="s">
        <v>28768</v>
      </c>
    </row>
    <row r="13666" spans="6:9" x14ac:dyDescent="0.25">
      <c r="F13666" t="str">
        <f t="shared" si="300"/>
        <v>Brendan VitaAPPLIED IND. - ROANOKE, VA</v>
      </c>
      <c r="G13666" s="182" t="s">
        <v>28762</v>
      </c>
      <c r="H13666" s="182" t="s">
        <v>1056</v>
      </c>
      <c r="I13666" s="182" t="s">
        <v>28769</v>
      </c>
    </row>
    <row r="13667" spans="6:9" x14ac:dyDescent="0.25">
      <c r="F13667" t="str">
        <f t="shared" si="300"/>
        <v>Brendan VitaBALTIMORE BELTING CO.</v>
      </c>
      <c r="G13667" s="182" t="s">
        <v>28762</v>
      </c>
      <c r="H13667" s="182" t="s">
        <v>1391</v>
      </c>
      <c r="I13667" s="182" t="s">
        <v>28770</v>
      </c>
    </row>
    <row r="13668" spans="6:9" x14ac:dyDescent="0.25">
      <c r="F13668" t="str">
        <f t="shared" si="300"/>
        <v>Brendan VitaBALTIMORE RUBBER &amp; GASKET CO.,INC.</v>
      </c>
      <c r="G13668" s="182" t="s">
        <v>28762</v>
      </c>
      <c r="H13668" s="182" t="s">
        <v>1393</v>
      </c>
      <c r="I13668" s="182" t="s">
        <v>28771</v>
      </c>
    </row>
    <row r="13669" spans="6:9" x14ac:dyDescent="0.25">
      <c r="F13669" t="str">
        <f t="shared" si="300"/>
        <v>Brendan VitaBANTA PACKAGING &amp; FULFILLMENT</v>
      </c>
      <c r="G13669" s="182" t="s">
        <v>28762</v>
      </c>
      <c r="H13669" s="182" t="s">
        <v>1403</v>
      </c>
      <c r="I13669" s="182" t="s">
        <v>28772</v>
      </c>
    </row>
    <row r="13670" spans="6:9" x14ac:dyDescent="0.25">
      <c r="F13670" t="str">
        <f t="shared" si="300"/>
        <v>Brendan VitaBDI (08)</v>
      </c>
      <c r="G13670" s="182" t="s">
        <v>28762</v>
      </c>
      <c r="H13670" s="182" t="s">
        <v>1483</v>
      </c>
      <c r="I13670" s="182" t="s">
        <v>28773</v>
      </c>
    </row>
    <row r="13671" spans="6:9" x14ac:dyDescent="0.25">
      <c r="F13671" t="str">
        <f t="shared" si="300"/>
        <v>Brendan VitaBERRYVILLE GRAPHICS, INC.</v>
      </c>
      <c r="G13671" s="182" t="s">
        <v>28762</v>
      </c>
      <c r="H13671" s="182" t="s">
        <v>1660</v>
      </c>
      <c r="I13671" s="182" t="s">
        <v>28774</v>
      </c>
    </row>
    <row r="13672" spans="6:9" x14ac:dyDescent="0.25">
      <c r="F13672" t="str">
        <f t="shared" si="300"/>
        <v>Brendan VitaBLUE RIDGE RUBBER &amp; IND'L.PRODS.CO.</v>
      </c>
      <c r="G13672" s="182" t="s">
        <v>28762</v>
      </c>
      <c r="H13672" s="182" t="s">
        <v>1746</v>
      </c>
      <c r="I13672" s="182" t="s">
        <v>28775</v>
      </c>
    </row>
    <row r="13673" spans="6:9" x14ac:dyDescent="0.25">
      <c r="F13673" t="str">
        <f t="shared" si="300"/>
        <v>Brendan VitaBRODNAX MILLS, INC</v>
      </c>
      <c r="G13673" s="182" t="s">
        <v>28762</v>
      </c>
      <c r="H13673" s="182" t="s">
        <v>1876</v>
      </c>
      <c r="I13673" s="182" t="s">
        <v>28776</v>
      </c>
    </row>
    <row r="13674" spans="6:9" x14ac:dyDescent="0.25">
      <c r="F13674" t="str">
        <f t="shared" si="300"/>
        <v>Brendan VitaBUNGALOW</v>
      </c>
      <c r="G13674" s="182" t="s">
        <v>28762</v>
      </c>
      <c r="H13674" s="182" t="s">
        <v>1912</v>
      </c>
      <c r="I13674" s="182" t="s">
        <v>28777</v>
      </c>
    </row>
    <row r="13675" spans="6:9" x14ac:dyDescent="0.25">
      <c r="F13675" t="str">
        <f t="shared" si="300"/>
        <v>Brendan VitaBUREAU OF ENGRAVING</v>
      </c>
      <c r="G13675" s="182" t="s">
        <v>28762</v>
      </c>
      <c r="H13675" s="182" t="s">
        <v>1916</v>
      </c>
      <c r="I13675" s="182" t="s">
        <v>28778</v>
      </c>
    </row>
    <row r="13676" spans="6:9" x14ac:dyDescent="0.25">
      <c r="F13676" t="str">
        <f t="shared" si="300"/>
        <v>Brendan VitaCARPENTER COMPANY-RICHMOND</v>
      </c>
      <c r="G13676" s="182" t="s">
        <v>28762</v>
      </c>
      <c r="H13676" s="182" t="s">
        <v>2114</v>
      </c>
      <c r="I13676" s="182" t="s">
        <v>28779</v>
      </c>
    </row>
    <row r="13677" spans="6:9" x14ac:dyDescent="0.25">
      <c r="F13677" t="str">
        <f t="shared" si="300"/>
        <v>Brendan VitaCERIC, INC.</v>
      </c>
      <c r="G13677" s="182" t="s">
        <v>28762</v>
      </c>
      <c r="H13677" s="182" t="s">
        <v>2198</v>
      </c>
      <c r="I13677" s="182" t="s">
        <v>28780</v>
      </c>
    </row>
    <row r="13678" spans="6:9" x14ac:dyDescent="0.25">
      <c r="F13678" t="str">
        <f t="shared" si="300"/>
        <v>Brendan VitaCOLUMBIA RUBBER CORP</v>
      </c>
      <c r="G13678" s="182" t="s">
        <v>28762</v>
      </c>
      <c r="H13678" s="182" t="s">
        <v>2376</v>
      </c>
      <c r="I13678" s="182" t="s">
        <v>28781</v>
      </c>
    </row>
    <row r="13679" spans="6:9" x14ac:dyDescent="0.25">
      <c r="F13679" t="str">
        <f t="shared" si="300"/>
        <v>Brendan VitaCPOR, INC.</v>
      </c>
      <c r="G13679" s="182" t="s">
        <v>28762</v>
      </c>
      <c r="H13679" s="182" t="s">
        <v>2542</v>
      </c>
      <c r="I13679" s="182" t="s">
        <v>28782</v>
      </c>
    </row>
    <row r="13680" spans="6:9" x14ac:dyDescent="0.25">
      <c r="F13680" t="str">
        <f t="shared" si="300"/>
        <v>Brendan VitaCREATIVE FABRICATION, INC.</v>
      </c>
      <c r="G13680" s="182" t="s">
        <v>28762</v>
      </c>
      <c r="H13680" s="182" t="s">
        <v>2555</v>
      </c>
      <c r="I13680" s="182" t="s">
        <v>28783</v>
      </c>
    </row>
    <row r="13681" spans="6:9" x14ac:dyDescent="0.25">
      <c r="F13681" t="str">
        <f t="shared" si="300"/>
        <v>Brendan VitaCUSTOM INDUSTRIAL CONTROLS, INC.</v>
      </c>
      <c r="G13681" s="182" t="s">
        <v>28762</v>
      </c>
      <c r="H13681" s="182" t="s">
        <v>2613</v>
      </c>
      <c r="I13681" s="182" t="s">
        <v>28784</v>
      </c>
    </row>
    <row r="13682" spans="6:9" x14ac:dyDescent="0.25">
      <c r="F13682" t="str">
        <f t="shared" si="300"/>
        <v>Brendan VitaDAN RIVER INC - P.BLKT</v>
      </c>
      <c r="G13682" s="182" t="s">
        <v>28762</v>
      </c>
      <c r="H13682" s="182" t="s">
        <v>2707</v>
      </c>
      <c r="I13682" s="182" t="s">
        <v>28785</v>
      </c>
    </row>
    <row r="13683" spans="6:9" x14ac:dyDescent="0.25">
      <c r="F13683" t="str">
        <f t="shared" si="300"/>
        <v>Brendan VitaDAN RIVER INC - SCHOOL #1</v>
      </c>
      <c r="G13683" s="182" t="s">
        <v>28762</v>
      </c>
      <c r="H13683" s="182" t="s">
        <v>2708</v>
      </c>
      <c r="I13683" s="182" t="s">
        <v>28786</v>
      </c>
    </row>
    <row r="13684" spans="6:9" x14ac:dyDescent="0.25">
      <c r="F13684" t="str">
        <f t="shared" si="300"/>
        <v>Brendan VitaDEWEY'S BAKERY</v>
      </c>
      <c r="G13684" s="182" t="s">
        <v>28762</v>
      </c>
      <c r="H13684" s="182" t="s">
        <v>2840</v>
      </c>
      <c r="I13684" s="182" t="s">
        <v>28787</v>
      </c>
    </row>
    <row r="13685" spans="6:9" x14ac:dyDescent="0.25">
      <c r="F13685" t="str">
        <f t="shared" si="300"/>
        <v>Brendan VitaDO NOT USE</v>
      </c>
      <c r="G13685" s="182" t="s">
        <v>28762</v>
      </c>
      <c r="H13685" s="182" t="s">
        <v>2919</v>
      </c>
      <c r="I13685" s="182" t="s">
        <v>28788</v>
      </c>
    </row>
    <row r="13686" spans="6:9" x14ac:dyDescent="0.25">
      <c r="F13686" t="str">
        <f t="shared" si="300"/>
        <v>Brendan VitaDOLLAR TREE STORES, INC.</v>
      </c>
      <c r="G13686" s="182" t="s">
        <v>28762</v>
      </c>
      <c r="H13686" s="182" t="s">
        <v>2929</v>
      </c>
      <c r="I13686" s="182" t="s">
        <v>28789</v>
      </c>
    </row>
    <row r="13687" spans="6:9" x14ac:dyDescent="0.25">
      <c r="F13687" t="str">
        <f t="shared" si="300"/>
        <v>Brendan VitaDOUBLE ENVELOPE</v>
      </c>
      <c r="G13687" s="182" t="s">
        <v>28762</v>
      </c>
      <c r="H13687" s="182" t="s">
        <v>2968</v>
      </c>
      <c r="I13687" s="182" t="s">
        <v>28790</v>
      </c>
    </row>
    <row r="13688" spans="6:9" x14ac:dyDescent="0.25">
      <c r="F13688" t="str">
        <f t="shared" si="300"/>
        <v>Brendan VitaDOVER WIPES COMPANY</v>
      </c>
      <c r="G13688" s="182" t="s">
        <v>28762</v>
      </c>
      <c r="H13688" s="182" t="s">
        <v>2973</v>
      </c>
      <c r="I13688" s="182" t="s">
        <v>28791</v>
      </c>
    </row>
    <row r="13689" spans="6:9" x14ac:dyDescent="0.25">
      <c r="F13689" t="str">
        <f t="shared" si="300"/>
        <v>Brendan VitaDXP ENTERPRISES, INC</v>
      </c>
      <c r="G13689" s="182" t="s">
        <v>28762</v>
      </c>
      <c r="H13689" s="182" t="s">
        <v>3039</v>
      </c>
      <c r="I13689" s="182" t="s">
        <v>28792</v>
      </c>
    </row>
    <row r="13690" spans="6:9" x14ac:dyDescent="0.25">
      <c r="F13690" t="str">
        <f t="shared" si="300"/>
        <v>Brendan VitaDXP ENTERPRISES, INC. - PORTSMOUTH</v>
      </c>
      <c r="G13690" s="182" t="s">
        <v>28762</v>
      </c>
      <c r="H13690" s="182" t="s">
        <v>3042</v>
      </c>
      <c r="I13690" s="182" t="s">
        <v>28793</v>
      </c>
    </row>
    <row r="13691" spans="6:9" x14ac:dyDescent="0.25">
      <c r="F13691" t="str">
        <f t="shared" si="300"/>
        <v>Brendan VitaELECTRO MECH.HANDLING,INC.</v>
      </c>
      <c r="G13691" s="182" t="s">
        <v>28762</v>
      </c>
      <c r="H13691" s="182" t="s">
        <v>3141</v>
      </c>
      <c r="I13691" s="182" t="s">
        <v>28794</v>
      </c>
    </row>
    <row r="13692" spans="6:9" x14ac:dyDescent="0.25">
      <c r="F13692" t="str">
        <f t="shared" si="300"/>
        <v>Brendan VitaEMPIRE MACHINERY &amp; SUPPLY</v>
      </c>
      <c r="G13692" s="182" t="s">
        <v>28762</v>
      </c>
      <c r="H13692" s="182" t="s">
        <v>3179</v>
      </c>
      <c r="I13692" s="182" t="s">
        <v>28795</v>
      </c>
    </row>
    <row r="13693" spans="6:9" x14ac:dyDescent="0.25">
      <c r="F13693" t="str">
        <f t="shared" si="300"/>
        <v>Brendan VitaF.R. DRAKE COMPANY</v>
      </c>
      <c r="G13693" s="182" t="s">
        <v>28762</v>
      </c>
      <c r="H13693" s="182" t="s">
        <v>3333</v>
      </c>
      <c r="I13693" s="182" t="s">
        <v>28796</v>
      </c>
    </row>
    <row r="13694" spans="6:9" x14ac:dyDescent="0.25">
      <c r="F13694" t="str">
        <f t="shared" si="300"/>
        <v>Brendan VitaFFV INTERBAKE</v>
      </c>
      <c r="G13694" s="182" t="s">
        <v>28762</v>
      </c>
      <c r="H13694" s="182" t="s">
        <v>3521</v>
      </c>
      <c r="I13694" s="182" t="s">
        <v>28797</v>
      </c>
    </row>
    <row r="13695" spans="6:9" x14ac:dyDescent="0.25">
      <c r="F13695" t="str">
        <f t="shared" si="300"/>
        <v>Brendan VitaFKI LOGISTEX INC.</v>
      </c>
      <c r="G13695" s="182" t="s">
        <v>28762</v>
      </c>
      <c r="H13695" s="182" t="s">
        <v>3583</v>
      </c>
      <c r="I13695" s="182" t="s">
        <v>28798</v>
      </c>
    </row>
    <row r="13696" spans="6:9" x14ac:dyDescent="0.25">
      <c r="F13696" t="str">
        <f t="shared" si="300"/>
        <v>Brendan VitaFMH CONVEYORS</v>
      </c>
      <c r="G13696" s="182" t="s">
        <v>28762</v>
      </c>
      <c r="H13696" s="182" t="s">
        <v>3628</v>
      </c>
      <c r="I13696" s="182" t="s">
        <v>28799</v>
      </c>
    </row>
    <row r="13697" spans="6:9" x14ac:dyDescent="0.25">
      <c r="F13697" t="str">
        <f t="shared" si="300"/>
        <v>Brendan VitaFRITO-LAY INC.(ABERDEEN)</v>
      </c>
      <c r="G13697" s="182" t="s">
        <v>28762</v>
      </c>
      <c r="H13697" s="182" t="s">
        <v>3753</v>
      </c>
      <c r="I13697" s="182" t="s">
        <v>28800</v>
      </c>
    </row>
    <row r="13698" spans="6:9" x14ac:dyDescent="0.25">
      <c r="F13698" t="str">
        <f t="shared" si="300"/>
        <v>Brendan VitaG.L. CASE, INC***DONT USE*****</v>
      </c>
      <c r="G13698" s="182" t="s">
        <v>28762</v>
      </c>
      <c r="H13698" s="182" t="s">
        <v>3800</v>
      </c>
      <c r="I13698" s="182" t="s">
        <v>28801</v>
      </c>
    </row>
    <row r="13699" spans="6:9" x14ac:dyDescent="0.25">
      <c r="F13699" t="str">
        <f t="shared" ref="F13699:F13762" si="302">CONCATENATE(G13699, H13699)</f>
        <v>Brendan VitaGENERAL DYNAMICS ROBOTIC SYSTEMS</v>
      </c>
      <c r="G13699" s="182" t="s">
        <v>28762</v>
      </c>
      <c r="H13699" s="182" t="s">
        <v>3864</v>
      </c>
      <c r="I13699" s="182" t="s">
        <v>28802</v>
      </c>
    </row>
    <row r="13700" spans="6:9" x14ac:dyDescent="0.25">
      <c r="F13700" t="str">
        <f t="shared" si="302"/>
        <v>Brendan VitaGIESECKE &amp; DEVRIENT AMERICA, INC,</v>
      </c>
      <c r="G13700" s="182" t="s">
        <v>28762</v>
      </c>
      <c r="H13700" s="182" t="s">
        <v>3959</v>
      </c>
      <c r="I13700" s="182" t="s">
        <v>28803</v>
      </c>
    </row>
    <row r="13701" spans="6:9" x14ac:dyDescent="0.25">
      <c r="F13701" t="str">
        <f t="shared" si="302"/>
        <v>Brendan VitaHADLEY FARMS, INC.</v>
      </c>
      <c r="G13701" s="182" t="s">
        <v>28762</v>
      </c>
      <c r="H13701" s="182" t="s">
        <v>4232</v>
      </c>
      <c r="I13701" s="182" t="s">
        <v>28804</v>
      </c>
    </row>
    <row r="13702" spans="6:9" x14ac:dyDescent="0.25">
      <c r="F13702" t="str">
        <f t="shared" si="302"/>
        <v>Brendan VitaHAUNI RICHMOND</v>
      </c>
      <c r="G13702" s="182" t="s">
        <v>28762</v>
      </c>
      <c r="H13702" s="182" t="s">
        <v>13620</v>
      </c>
      <c r="I13702" s="182" t="s">
        <v>28805</v>
      </c>
    </row>
    <row r="13703" spans="6:9" x14ac:dyDescent="0.25">
      <c r="F13703" t="str">
        <f t="shared" si="302"/>
        <v>Brendan VitaHEARTLINE FITNESS PRODUCT</v>
      </c>
      <c r="G13703" s="182" t="s">
        <v>28762</v>
      </c>
      <c r="H13703" s="182" t="s">
        <v>4317</v>
      </c>
      <c r="I13703" s="182" t="s">
        <v>28806</v>
      </c>
    </row>
    <row r="13704" spans="6:9" x14ac:dyDescent="0.25">
      <c r="F13704" t="str">
        <f t="shared" si="302"/>
        <v>Brendan VitaHENDRIX BATTING COMPANY</v>
      </c>
      <c r="G13704" s="182" t="s">
        <v>28762</v>
      </c>
      <c r="H13704" s="182" t="s">
        <v>4333</v>
      </c>
      <c r="I13704" s="182" t="s">
        <v>28807</v>
      </c>
    </row>
    <row r="13705" spans="6:9" x14ac:dyDescent="0.25">
      <c r="F13705" t="str">
        <f t="shared" si="302"/>
        <v>Brendan VitaHERSHEY CHOCOLATE OF VIRGINIA</v>
      </c>
      <c r="G13705" s="182" t="s">
        <v>28762</v>
      </c>
      <c r="H13705" s="182" t="s">
        <v>13623</v>
      </c>
      <c r="I13705" s="182" t="s">
        <v>28808</v>
      </c>
    </row>
    <row r="13706" spans="6:9" x14ac:dyDescent="0.25">
      <c r="F13706" t="str">
        <f t="shared" si="302"/>
        <v>Brendan VitaHEWLETT-PACKARD</v>
      </c>
      <c r="G13706" s="182" t="s">
        <v>28762</v>
      </c>
      <c r="H13706" s="182" t="s">
        <v>4356</v>
      </c>
      <c r="I13706" s="182" t="s">
        <v>28809</v>
      </c>
    </row>
    <row r="13707" spans="6:9" x14ac:dyDescent="0.25">
      <c r="F13707" t="str">
        <f t="shared" si="302"/>
        <v>Brendan VitaINTEGRITY WINDOWS AND DOORS</v>
      </c>
      <c r="G13707" s="182" t="s">
        <v>28762</v>
      </c>
      <c r="H13707" s="182" t="s">
        <v>4693</v>
      </c>
      <c r="I13707" s="182" t="s">
        <v>28810</v>
      </c>
    </row>
    <row r="13708" spans="6:9" x14ac:dyDescent="0.25">
      <c r="F13708" t="str">
        <f t="shared" si="302"/>
        <v>Brendan VitaINTERNATIONAL PAPER- FRANKLIN</v>
      </c>
      <c r="G13708" s="182" t="s">
        <v>28762</v>
      </c>
      <c r="H13708" s="182" t="s">
        <v>4728</v>
      </c>
      <c r="I13708" s="182" t="s">
        <v>28811</v>
      </c>
    </row>
    <row r="13709" spans="6:9" x14ac:dyDescent="0.25">
      <c r="F13709" t="str">
        <f t="shared" si="302"/>
        <v>Brendan VitaITG BRANDS</v>
      </c>
      <c r="G13709" s="182" t="s">
        <v>28762</v>
      </c>
      <c r="H13709" s="182" t="s">
        <v>4796</v>
      </c>
      <c r="I13709" s="182" t="s">
        <v>28812</v>
      </c>
    </row>
    <row r="13710" spans="6:9" x14ac:dyDescent="0.25">
      <c r="F13710" t="str">
        <f t="shared" si="302"/>
        <v>Brendan VitaJAMES HARDIE - PULASKI</v>
      </c>
      <c r="G13710" s="182" t="s">
        <v>28762</v>
      </c>
      <c r="H13710" s="182" t="s">
        <v>4858</v>
      </c>
      <c r="I13710" s="182" t="s">
        <v>28813</v>
      </c>
    </row>
    <row r="13711" spans="6:9" x14ac:dyDescent="0.25">
      <c r="F13711" t="str">
        <f t="shared" si="302"/>
        <v>Brendan VitaJERRY BROTHERS INDUSTRIAL</v>
      </c>
      <c r="G13711" s="182" t="s">
        <v>28762</v>
      </c>
      <c r="H13711" s="182" t="s">
        <v>4922</v>
      </c>
      <c r="I13711" s="182" t="s">
        <v>28814</v>
      </c>
    </row>
    <row r="13712" spans="6:9" x14ac:dyDescent="0.25">
      <c r="F13712" t="str">
        <f t="shared" si="302"/>
        <v>Brendan VitaJOEL GROSS</v>
      </c>
      <c r="G13712" s="182" t="s">
        <v>28762</v>
      </c>
      <c r="H13712" s="182" t="s">
        <v>4946</v>
      </c>
      <c r="I13712" s="182" t="s">
        <v>28815</v>
      </c>
    </row>
    <row r="13713" spans="6:9" x14ac:dyDescent="0.25">
      <c r="F13713" t="str">
        <f t="shared" si="302"/>
        <v>Brendan VitaJOHNS MANVILLE</v>
      </c>
      <c r="G13713" s="182" t="s">
        <v>28762</v>
      </c>
      <c r="H13713" s="182" t="s">
        <v>4954</v>
      </c>
      <c r="I13713" s="182" t="s">
        <v>28816</v>
      </c>
    </row>
    <row r="13714" spans="6:9" x14ac:dyDescent="0.25">
      <c r="F13714" t="str">
        <f t="shared" si="302"/>
        <v>Brendan VitaJOHNSON CONTROLS</v>
      </c>
      <c r="G13714" s="182" t="s">
        <v>28762</v>
      </c>
      <c r="H13714" s="182" t="s">
        <v>4975</v>
      </c>
      <c r="I13714" s="182" t="s">
        <v>28817</v>
      </c>
    </row>
    <row r="13715" spans="6:9" x14ac:dyDescent="0.25">
      <c r="F13715" t="str">
        <f t="shared" si="302"/>
        <v>Brendan VitaKAMAN IND  (BALTIMORE MD)</v>
      </c>
      <c r="G13715" s="182" t="s">
        <v>28762</v>
      </c>
      <c r="H13715" s="182" t="s">
        <v>5040</v>
      </c>
      <c r="I13715" s="182" t="s">
        <v>28818</v>
      </c>
    </row>
    <row r="13716" spans="6:9" x14ac:dyDescent="0.25">
      <c r="F13716" t="str">
        <f t="shared" si="302"/>
        <v>Brendan VitaKLOCKNER PENTAPLAST</v>
      </c>
      <c r="G13716" s="182" t="s">
        <v>28762</v>
      </c>
      <c r="H13716" s="182" t="s">
        <v>5253</v>
      </c>
      <c r="I13716" s="182" t="s">
        <v>28819</v>
      </c>
    </row>
    <row r="13717" spans="6:9" x14ac:dyDescent="0.25">
      <c r="F13717" t="str">
        <f t="shared" si="302"/>
        <v>Brendan VitaKRAFT HEINZ FOOD CO. - DOVER</v>
      </c>
      <c r="G13717" s="182" t="s">
        <v>28762</v>
      </c>
      <c r="H13717" s="182" t="s">
        <v>5315</v>
      </c>
      <c r="I13717" s="182" t="s">
        <v>28820</v>
      </c>
    </row>
    <row r="13718" spans="6:9" x14ac:dyDescent="0.25">
      <c r="F13718" t="str">
        <f t="shared" si="302"/>
        <v>Brendan VitaLILLIAN VERNON CORP.</v>
      </c>
      <c r="G13718" s="182" t="s">
        <v>28762</v>
      </c>
      <c r="H13718" s="182" t="s">
        <v>5542</v>
      </c>
      <c r="I13718" s="182" t="s">
        <v>28821</v>
      </c>
    </row>
    <row r="13719" spans="6:9" x14ac:dyDescent="0.25">
      <c r="F13719" t="str">
        <f t="shared" si="302"/>
        <v>Brendan VitaLSC COMMUNICATIONS</v>
      </c>
      <c r="G13719" s="182" t="s">
        <v>28762</v>
      </c>
      <c r="H13719" s="182" t="s">
        <v>5618</v>
      </c>
      <c r="I13719" s="182" t="s">
        <v>28822</v>
      </c>
    </row>
    <row r="13720" spans="6:9" x14ac:dyDescent="0.25">
      <c r="F13720" t="str">
        <f t="shared" si="302"/>
        <v>Brendan VitaLUNA ENERGY - BALTIMORE, MD</v>
      </c>
      <c r="G13720" s="182" t="s">
        <v>28762</v>
      </c>
      <c r="H13720" s="182" t="s">
        <v>5634</v>
      </c>
      <c r="I13720" s="182" t="s">
        <v>28823</v>
      </c>
    </row>
    <row r="13721" spans="6:9" x14ac:dyDescent="0.25">
      <c r="F13721" t="str">
        <f t="shared" si="302"/>
        <v>Brendan VitaMAC DRAW, INC.</v>
      </c>
      <c r="G13721" s="182" t="s">
        <v>28762</v>
      </c>
      <c r="H13721" s="182" t="s">
        <v>5654</v>
      </c>
      <c r="I13721" s="182" t="s">
        <v>28824</v>
      </c>
    </row>
    <row r="13722" spans="6:9" x14ac:dyDescent="0.25">
      <c r="F13722" t="str">
        <f t="shared" si="302"/>
        <v>Brendan VitaMCKEE FOODS CORP-STUARTS</v>
      </c>
      <c r="G13722" s="182" t="s">
        <v>28762</v>
      </c>
      <c r="H13722" s="182" t="s">
        <v>5870</v>
      </c>
      <c r="I13722" s="182" t="s">
        <v>28825</v>
      </c>
    </row>
    <row r="13723" spans="6:9" x14ac:dyDescent="0.25">
      <c r="F13723" t="str">
        <f t="shared" si="302"/>
        <v>Brendan VitaMOHAWK INDUSTRIES</v>
      </c>
      <c r="G13723" s="182" t="s">
        <v>28762</v>
      </c>
      <c r="H13723" s="182" t="s">
        <v>6152</v>
      </c>
      <c r="I13723" s="182" t="s">
        <v>28826</v>
      </c>
    </row>
    <row r="13724" spans="6:9" x14ac:dyDescent="0.25">
      <c r="F13724" t="str">
        <f t="shared" si="302"/>
        <v>Brendan VitaMOHAWK INDUSTRIES, INC.</v>
      </c>
      <c r="G13724" s="182" t="s">
        <v>28762</v>
      </c>
      <c r="H13724" s="182" t="s">
        <v>6155</v>
      </c>
      <c r="I13724" s="182" t="s">
        <v>28827</v>
      </c>
    </row>
    <row r="13725" spans="6:9" x14ac:dyDescent="0.25">
      <c r="F13725" t="str">
        <f t="shared" si="302"/>
        <v>Brendan VitaMOLINS-RICHMOND</v>
      </c>
      <c r="G13725" s="182" t="s">
        <v>28762</v>
      </c>
      <c r="H13725" s="182" t="s">
        <v>6163</v>
      </c>
      <c r="I13725" s="182" t="s">
        <v>28828</v>
      </c>
    </row>
    <row r="13726" spans="6:9" x14ac:dyDescent="0.25">
      <c r="F13726" t="str">
        <f t="shared" si="302"/>
        <v>Brendan VitaMOTION IND. - STALEY SUPPLY</v>
      </c>
      <c r="G13726" s="182" t="s">
        <v>28762</v>
      </c>
      <c r="H13726" s="182" t="s">
        <v>6275</v>
      </c>
      <c r="I13726" s="182" t="s">
        <v>28829</v>
      </c>
    </row>
    <row r="13727" spans="6:9" x14ac:dyDescent="0.25">
      <c r="F13727" t="str">
        <f t="shared" si="302"/>
        <v>Brendan VitaMOTION INDUSTRIES - ALEXANDRIA</v>
      </c>
      <c r="G13727" s="182" t="s">
        <v>28762</v>
      </c>
      <c r="H13727" s="182" t="s">
        <v>6279</v>
      </c>
      <c r="I13727" s="182" t="s">
        <v>28830</v>
      </c>
    </row>
    <row r="13728" spans="6:9" x14ac:dyDescent="0.25">
      <c r="F13728" t="str">
        <f t="shared" si="302"/>
        <v>Brendan VitaMOTION INDUSTRIES - BALTIMORE</v>
      </c>
      <c r="G13728" s="182" t="s">
        <v>28762</v>
      </c>
      <c r="H13728" s="182" t="s">
        <v>6295</v>
      </c>
      <c r="I13728" s="182" t="s">
        <v>28831</v>
      </c>
    </row>
    <row r="13729" spans="6:9" x14ac:dyDescent="0.25">
      <c r="F13729" t="str">
        <f t="shared" si="302"/>
        <v>Brendan VitaMOTION INDUSTRIES - COVINGTON, VA</v>
      </c>
      <c r="G13729" s="182" t="s">
        <v>28762</v>
      </c>
      <c r="H13729" s="182" t="s">
        <v>6331</v>
      </c>
      <c r="I13729" s="182" t="s">
        <v>28832</v>
      </c>
    </row>
    <row r="13730" spans="6:9" x14ac:dyDescent="0.25">
      <c r="F13730" t="str">
        <f t="shared" si="302"/>
        <v>Brendan VitaMOTION INDUSTRIES - HARRISONBURG</v>
      </c>
      <c r="G13730" s="182" t="s">
        <v>28762</v>
      </c>
      <c r="H13730" s="182" t="s">
        <v>6381</v>
      </c>
      <c r="I13730" s="182" t="s">
        <v>28833</v>
      </c>
    </row>
    <row r="13731" spans="6:9" x14ac:dyDescent="0.25">
      <c r="F13731" t="str">
        <f t="shared" si="302"/>
        <v>Brendan VitaMOTION INDUSTRIES - KERNERSVILLE</v>
      </c>
      <c r="G13731" s="182" t="s">
        <v>28762</v>
      </c>
      <c r="H13731" s="182" t="s">
        <v>6396</v>
      </c>
      <c r="I13731" s="182" t="s">
        <v>28834</v>
      </c>
    </row>
    <row r="13732" spans="6:9" x14ac:dyDescent="0.25">
      <c r="F13732" t="str">
        <f t="shared" si="302"/>
        <v>Brendan VitaMOTION INDUSTRIES - ROANOKE</v>
      </c>
      <c r="G13732" s="182" t="s">
        <v>28762</v>
      </c>
      <c r="H13732" s="182" t="s">
        <v>6486</v>
      </c>
      <c r="I13732" s="182" t="s">
        <v>28835</v>
      </c>
    </row>
    <row r="13733" spans="6:9" x14ac:dyDescent="0.25">
      <c r="F13733" t="str">
        <f t="shared" si="302"/>
        <v>Brendan VitaMULLER MARTINI MFG. CORP. - PLANT C</v>
      </c>
      <c r="G13733" s="182" t="s">
        <v>28762</v>
      </c>
      <c r="H13733" s="182" t="s">
        <v>6633</v>
      </c>
      <c r="I13733" s="182" t="s">
        <v>28836</v>
      </c>
    </row>
    <row r="13734" spans="6:9" x14ac:dyDescent="0.25">
      <c r="F13734" t="str">
        <f t="shared" si="302"/>
        <v>Brendan VitaNESTLE REF. FOODS - DANVIL</v>
      </c>
      <c r="G13734" s="182" t="s">
        <v>28762</v>
      </c>
      <c r="H13734" s="182" t="s">
        <v>6766</v>
      </c>
      <c r="I13734" s="182" t="s">
        <v>28837</v>
      </c>
    </row>
    <row r="13735" spans="6:9" x14ac:dyDescent="0.25">
      <c r="F13735" t="str">
        <f t="shared" si="302"/>
        <v>Brendan VitaNEWPAGE CORPORATION</v>
      </c>
      <c r="G13735" s="182" t="s">
        <v>28762</v>
      </c>
      <c r="H13735" s="182" t="s">
        <v>6816</v>
      </c>
      <c r="I13735" s="182" t="s">
        <v>28838</v>
      </c>
    </row>
    <row r="13736" spans="6:9" x14ac:dyDescent="0.25">
      <c r="F13736" t="str">
        <f t="shared" si="302"/>
        <v>Brendan VitaNORTHROP GRUMMAN CORP.</v>
      </c>
      <c r="G13736" s="182" t="s">
        <v>28762</v>
      </c>
      <c r="H13736" s="182" t="s">
        <v>6916</v>
      </c>
      <c r="I13736" s="182" t="s">
        <v>28839</v>
      </c>
    </row>
    <row r="13737" spans="6:9" x14ac:dyDescent="0.25">
      <c r="F13737" t="str">
        <f t="shared" si="302"/>
        <v>Brendan VitaNSW, LLC</v>
      </c>
      <c r="G13737" s="182" t="s">
        <v>28762</v>
      </c>
      <c r="H13737" s="182" t="s">
        <v>6950</v>
      </c>
      <c r="I13737" s="182" t="s">
        <v>28840</v>
      </c>
    </row>
    <row r="13738" spans="6:9" x14ac:dyDescent="0.25">
      <c r="F13738" t="str">
        <f t="shared" si="302"/>
        <v>Brendan VitaOLD DOMINION BRUSH COMPANY</v>
      </c>
      <c r="G13738" s="182" t="s">
        <v>28762</v>
      </c>
      <c r="H13738" s="182" t="s">
        <v>7012</v>
      </c>
      <c r="I13738" s="182" t="s">
        <v>28841</v>
      </c>
    </row>
    <row r="13739" spans="6:9" x14ac:dyDescent="0.25">
      <c r="F13739" t="str">
        <f t="shared" si="302"/>
        <v>Brendan VitaOSCAR S. FIELDS INC.</v>
      </c>
      <c r="G13739" s="182" t="s">
        <v>28762</v>
      </c>
      <c r="H13739" s="182" t="s">
        <v>7074</v>
      </c>
      <c r="I13739" s="182" t="s">
        <v>28842</v>
      </c>
    </row>
    <row r="13740" spans="6:9" x14ac:dyDescent="0.25">
      <c r="F13740" t="str">
        <f t="shared" si="302"/>
        <v>Brendan VitaPACKAGING SERVICES, INC.</v>
      </c>
      <c r="G13740" s="182" t="s">
        <v>28762</v>
      </c>
      <c r="H13740" s="182" t="s">
        <v>7146</v>
      </c>
      <c r="I13740" s="182" t="s">
        <v>28843</v>
      </c>
    </row>
    <row r="13741" spans="6:9" x14ac:dyDescent="0.25">
      <c r="F13741" t="str">
        <f t="shared" si="302"/>
        <v>Brendan VitaPARKDALE AMERICA, LLC #26</v>
      </c>
      <c r="G13741" s="182" t="s">
        <v>28762</v>
      </c>
      <c r="H13741" s="182" t="s">
        <v>7209</v>
      </c>
      <c r="I13741" s="182" t="s">
        <v>28844</v>
      </c>
    </row>
    <row r="13742" spans="6:9" x14ac:dyDescent="0.25">
      <c r="F13742" t="str">
        <f t="shared" si="302"/>
        <v>Brendan VitaPARKDALE AMERICA, LLC #35 - HILLSVI</v>
      </c>
      <c r="G13742" s="182" t="s">
        <v>28762</v>
      </c>
      <c r="H13742" s="182" t="s">
        <v>7216</v>
      </c>
      <c r="I13742" s="182" t="s">
        <v>28845</v>
      </c>
    </row>
    <row r="13743" spans="6:9" x14ac:dyDescent="0.25">
      <c r="F13743" t="str">
        <f t="shared" si="302"/>
        <v>Brendan VitaPARKDALE AMERICA, LLC 32 - HILLSVIL</v>
      </c>
      <c r="G13743" s="182" t="s">
        <v>28762</v>
      </c>
      <c r="H13743" s="182" t="s">
        <v>7225</v>
      </c>
      <c r="I13743" s="182" t="s">
        <v>28846</v>
      </c>
    </row>
    <row r="13744" spans="6:9" x14ac:dyDescent="0.25">
      <c r="F13744" t="str">
        <f t="shared" si="302"/>
        <v>Brendan VitaPROCTER AND GAMBLE CO</v>
      </c>
      <c r="G13744" s="182" t="s">
        <v>28762</v>
      </c>
      <c r="H13744" s="182" t="s">
        <v>7595</v>
      </c>
      <c r="I13744" s="182" t="s">
        <v>28847</v>
      </c>
    </row>
    <row r="13745" spans="6:9" x14ac:dyDescent="0.25">
      <c r="F13745" t="str">
        <f t="shared" si="302"/>
        <v>Brendan VitaRICH GRANTHAM</v>
      </c>
      <c r="G13745" s="182" t="s">
        <v>28762</v>
      </c>
      <c r="H13745" s="182" t="s">
        <v>7934</v>
      </c>
      <c r="I13745" s="182" t="s">
        <v>28848</v>
      </c>
    </row>
    <row r="13746" spans="6:9" x14ac:dyDescent="0.25">
      <c r="F13746" t="str">
        <f t="shared" si="302"/>
        <v>Brendan VitaRR DONNELLEY &amp; SONS - LYNCHBURG</v>
      </c>
      <c r="G13746" s="182" t="s">
        <v>28762</v>
      </c>
      <c r="H13746" s="182" t="s">
        <v>8079</v>
      </c>
      <c r="I13746" s="182" t="s">
        <v>28849</v>
      </c>
    </row>
    <row r="13747" spans="6:9" x14ac:dyDescent="0.25">
      <c r="F13747" t="str">
        <f t="shared" si="302"/>
        <v>Brendan VitaRYSON INTERNATIONAL ,INC</v>
      </c>
      <c r="G13747" s="182" t="s">
        <v>28762</v>
      </c>
      <c r="H13747" s="182" t="s">
        <v>8131</v>
      </c>
      <c r="I13747" s="182" t="s">
        <v>28850</v>
      </c>
    </row>
    <row r="13748" spans="6:9" x14ac:dyDescent="0.25">
      <c r="F13748" t="str">
        <f t="shared" si="302"/>
        <v>Brendan VitaSAMP/USA</v>
      </c>
      <c r="G13748" s="182" t="s">
        <v>28762</v>
      </c>
      <c r="H13748" s="182" t="s">
        <v>8168</v>
      </c>
      <c r="I13748" s="182" t="s">
        <v>28851</v>
      </c>
    </row>
    <row r="13749" spans="6:9" x14ac:dyDescent="0.25">
      <c r="F13749" t="str">
        <f t="shared" si="302"/>
        <v>Brendan VitaSANDY SLAVEN</v>
      </c>
      <c r="G13749" s="182" t="s">
        <v>28762</v>
      </c>
      <c r="H13749" s="182" t="s">
        <v>8190</v>
      </c>
      <c r="I13749" s="182" t="s">
        <v>28852</v>
      </c>
    </row>
    <row r="13750" spans="6:9" x14ac:dyDescent="0.25">
      <c r="F13750" t="str">
        <f t="shared" si="302"/>
        <v>Brendan VitaSEHO USA, INC.</v>
      </c>
      <c r="G13750" s="182" t="s">
        <v>28762</v>
      </c>
      <c r="H13750" s="182" t="s">
        <v>8301</v>
      </c>
      <c r="I13750" s="182" t="s">
        <v>28853</v>
      </c>
    </row>
    <row r="13751" spans="6:9" x14ac:dyDescent="0.25">
      <c r="F13751" t="str">
        <f t="shared" si="302"/>
        <v>Brendan VitaSHENANDOAH INDUSTRIAL RUBBER CO.</v>
      </c>
      <c r="G13751" s="182" t="s">
        <v>28762</v>
      </c>
      <c r="H13751" s="182" t="s">
        <v>8366</v>
      </c>
      <c r="I13751" s="182" t="s">
        <v>28854</v>
      </c>
    </row>
    <row r="13752" spans="6:9" x14ac:dyDescent="0.25">
      <c r="F13752" t="str">
        <f t="shared" si="302"/>
        <v>Brendan VitaSHIBUYA HOPPMANN-MADISON HTS</v>
      </c>
      <c r="G13752" s="182" t="s">
        <v>28762</v>
      </c>
      <c r="H13752" s="182" t="s">
        <v>8371</v>
      </c>
      <c r="I13752" s="182" t="s">
        <v>28855</v>
      </c>
    </row>
    <row r="13753" spans="6:9" x14ac:dyDescent="0.25">
      <c r="F13753" t="str">
        <f t="shared" si="302"/>
        <v>Brendan VitaSIEMENS VDO INC.</v>
      </c>
      <c r="G13753" s="182" t="s">
        <v>28762</v>
      </c>
      <c r="H13753" s="182" t="s">
        <v>8414</v>
      </c>
      <c r="I13753" s="182" t="s">
        <v>28856</v>
      </c>
    </row>
    <row r="13754" spans="6:9" x14ac:dyDescent="0.25">
      <c r="F13754" t="str">
        <f t="shared" si="302"/>
        <v>Brendan VitaSIMPLIMATIC AUTOMATION</v>
      </c>
      <c r="G13754" s="182" t="s">
        <v>28762</v>
      </c>
      <c r="H13754" s="182" t="s">
        <v>8468</v>
      </c>
      <c r="I13754" s="182" t="s">
        <v>28857</v>
      </c>
    </row>
    <row r="13755" spans="6:9" x14ac:dyDescent="0.25">
      <c r="F13755" t="str">
        <f t="shared" si="302"/>
        <v>Brendan VitaSMURFIT STONE CONTAINER</v>
      </c>
      <c r="G13755" s="182" t="s">
        <v>28762</v>
      </c>
      <c r="H13755" s="182" t="s">
        <v>8510</v>
      </c>
      <c r="I13755" s="182" t="s">
        <v>28858</v>
      </c>
    </row>
    <row r="13756" spans="6:9" x14ac:dyDescent="0.25">
      <c r="F13756" t="str">
        <f t="shared" si="302"/>
        <v>Brendan VitaSOUTHERN HIGH SCHOOL</v>
      </c>
      <c r="G13756" s="182" t="s">
        <v>28762</v>
      </c>
      <c r="H13756" s="182" t="s">
        <v>8588</v>
      </c>
      <c r="I13756" s="182" t="s">
        <v>28859</v>
      </c>
    </row>
    <row r="13757" spans="6:9" x14ac:dyDescent="0.25">
      <c r="F13757" t="str">
        <f t="shared" si="302"/>
        <v>Brendan VitaSPUNTECH INDUSTRIES</v>
      </c>
      <c r="G13757" s="182" t="s">
        <v>28762</v>
      </c>
      <c r="H13757" s="182" t="s">
        <v>8661</v>
      </c>
      <c r="I13757" s="182" t="s">
        <v>28860</v>
      </c>
    </row>
    <row r="13758" spans="6:9" x14ac:dyDescent="0.25">
      <c r="F13758" t="str">
        <f t="shared" si="302"/>
        <v>Brendan VitaSUTTON CLARK SUPPLY</v>
      </c>
      <c r="G13758" s="182" t="s">
        <v>28762</v>
      </c>
      <c r="H13758" s="182" t="s">
        <v>8832</v>
      </c>
      <c r="I13758" s="182" t="s">
        <v>28861</v>
      </c>
    </row>
    <row r="13759" spans="6:9" x14ac:dyDescent="0.25">
      <c r="F13759" t="str">
        <f t="shared" si="302"/>
        <v>Brendan VitaTGW INC.</v>
      </c>
      <c r="G13759" s="182" t="s">
        <v>28762</v>
      </c>
      <c r="H13759" s="182" t="s">
        <v>8996</v>
      </c>
      <c r="I13759" s="182" t="s">
        <v>28862</v>
      </c>
    </row>
    <row r="13760" spans="6:9" x14ac:dyDescent="0.25">
      <c r="F13760" t="str">
        <f t="shared" si="302"/>
        <v>Brendan VitaTOWEL SPECIALTIES</v>
      </c>
      <c r="G13760" s="182" t="s">
        <v>28762</v>
      </c>
      <c r="H13760" s="182" t="s">
        <v>9167</v>
      </c>
      <c r="I13760" s="182" t="s">
        <v>28863</v>
      </c>
    </row>
    <row r="13761" spans="6:9" x14ac:dyDescent="0.25">
      <c r="F13761" t="str">
        <f t="shared" si="302"/>
        <v>Brendan VitaTURBO SYSTEMS, INC.</v>
      </c>
      <c r="G13761" s="182" t="s">
        <v>28762</v>
      </c>
      <c r="H13761" s="182" t="s">
        <v>9302</v>
      </c>
      <c r="I13761" s="182" t="s">
        <v>28864</v>
      </c>
    </row>
    <row r="13762" spans="6:9" x14ac:dyDescent="0.25">
      <c r="F13762" t="str">
        <f t="shared" si="302"/>
        <v>Brendan VitaU.S.SILICA</v>
      </c>
      <c r="G13762" s="182" t="s">
        <v>28762</v>
      </c>
      <c r="H13762" s="182" t="s">
        <v>9630</v>
      </c>
      <c r="I13762" s="182" t="s">
        <v>28865</v>
      </c>
    </row>
    <row r="13763" spans="6:9" x14ac:dyDescent="0.25">
      <c r="F13763" t="str">
        <f t="shared" ref="F13763:F13827" si="303">CONCATENATE(G13763, H13763)</f>
        <v>Brendan VitaUNIQUE INDUSTRIES</v>
      </c>
      <c r="G13763" s="182" t="s">
        <v>28762</v>
      </c>
      <c r="H13763" s="182" t="s">
        <v>9671</v>
      </c>
      <c r="I13763" s="182" t="s">
        <v>28866</v>
      </c>
    </row>
    <row r="13764" spans="6:9" x14ac:dyDescent="0.25">
      <c r="F13764" t="str">
        <f t="shared" si="303"/>
        <v>Brendan VitaVIRGINIA POLYTECHNIC INST.</v>
      </c>
      <c r="G13764" s="182" t="s">
        <v>28762</v>
      </c>
      <c r="H13764" s="182" t="s">
        <v>10681</v>
      </c>
      <c r="I13764" s="182" t="s">
        <v>28867</v>
      </c>
    </row>
    <row r="13765" spans="6:9" x14ac:dyDescent="0.25">
      <c r="F13765" t="str">
        <f t="shared" si="303"/>
        <v>Brendan VitaWEAVEXX</v>
      </c>
      <c r="G13765" s="182" t="s">
        <v>28762</v>
      </c>
      <c r="H13765" s="182" t="s">
        <v>10826</v>
      </c>
      <c r="I13765" s="182" t="s">
        <v>28868</v>
      </c>
    </row>
    <row r="13766" spans="6:9" x14ac:dyDescent="0.25">
      <c r="F13766" t="str">
        <f t="shared" si="303"/>
        <v>Brendan VitaWHITING-TURNER</v>
      </c>
      <c r="G13766" s="182" t="s">
        <v>28762</v>
      </c>
      <c r="H13766" s="182" t="s">
        <v>10948</v>
      </c>
      <c r="I13766" s="182" t="s">
        <v>28869</v>
      </c>
    </row>
    <row r="13767" spans="6:9" x14ac:dyDescent="0.25">
      <c r="F13767" t="str">
        <f t="shared" si="303"/>
        <v>Brendan VitaWIELAND COPPER PRODUCTS, LLC</v>
      </c>
      <c r="G13767" s="182" t="s">
        <v>28762</v>
      </c>
      <c r="H13767" s="182" t="s">
        <v>10956</v>
      </c>
      <c r="I13767" s="182" t="s">
        <v>28870</v>
      </c>
    </row>
    <row r="13768" spans="6:9" x14ac:dyDescent="0.25">
      <c r="F13768" t="str">
        <f t="shared" si="303"/>
        <v>Brendan VitaWYETH PHARMACEUTICALS</v>
      </c>
      <c r="G13768" s="182" t="s">
        <v>28762</v>
      </c>
      <c r="H13768" s="182" t="s">
        <v>11040</v>
      </c>
      <c r="I13768" s="182" t="s">
        <v>28871</v>
      </c>
    </row>
    <row r="13769" spans="6:9" x14ac:dyDescent="0.25">
      <c r="F13769" t="str">
        <f t="shared" si="303"/>
        <v>Brendan VitaYOKOHAMA TIRE MFG VIRGINIA, LLC</v>
      </c>
      <c r="G13769" s="182" t="s">
        <v>28762</v>
      </c>
      <c r="H13769" s="182" t="s">
        <v>11058</v>
      </c>
      <c r="I13769" s="182" t="s">
        <v>28872</v>
      </c>
    </row>
    <row r="13770" spans="6:9" x14ac:dyDescent="0.25">
      <c r="F13770" t="str">
        <f t="shared" si="303"/>
        <v>Brendan VitaTAYLOR FARMS</v>
      </c>
      <c r="G13770" s="182" t="s">
        <v>28762</v>
      </c>
      <c r="H13770" s="182" t="s">
        <v>28873</v>
      </c>
      <c r="I13770">
        <v>40007926</v>
      </c>
    </row>
    <row r="13771" spans="6:9" x14ac:dyDescent="0.25">
      <c r="F13771" t="str">
        <f t="shared" si="303"/>
        <v>Brendan VitaZAMMA CORPORATION</v>
      </c>
      <c r="G13771" s="182" t="s">
        <v>28762</v>
      </c>
      <c r="H13771" s="182" t="s">
        <v>11066</v>
      </c>
      <c r="I13771" s="182" t="s">
        <v>28874</v>
      </c>
    </row>
    <row r="13772" spans="6:9" x14ac:dyDescent="0.25">
      <c r="F13772" t="str">
        <f t="shared" si="303"/>
        <v>Marco MathieuKIMBERLY-CLARK ACCOUNTS PAYABLE - T</v>
      </c>
      <c r="G13772" s="182" t="s">
        <v>286</v>
      </c>
      <c r="H13772" s="182" t="s">
        <v>5226</v>
      </c>
      <c r="I13772" s="182" t="s">
        <v>28875</v>
      </c>
    </row>
    <row r="13773" spans="6:9" x14ac:dyDescent="0.25">
      <c r="F13773" t="str">
        <f t="shared" si="303"/>
        <v>Marco MathieuMULTIVAC INC.</v>
      </c>
      <c r="G13773" s="182" t="s">
        <v>286</v>
      </c>
      <c r="H13773" s="182" t="s">
        <v>6646</v>
      </c>
      <c r="I13773" s="182" t="s">
        <v>28876</v>
      </c>
    </row>
    <row r="13774" spans="6:9" x14ac:dyDescent="0.25">
      <c r="F13774" t="str">
        <f t="shared" si="303"/>
        <v>Marco MathieuLOUISIANA PACIFIC CORP.</v>
      </c>
      <c r="G13774" s="182" t="s">
        <v>286</v>
      </c>
      <c r="H13774" s="182" t="s">
        <v>5608</v>
      </c>
      <c r="I13774" s="182" t="s">
        <v>28877</v>
      </c>
    </row>
    <row r="13775" spans="6:9" x14ac:dyDescent="0.25">
      <c r="F13775" t="str">
        <f t="shared" si="303"/>
        <v>Marco MathieuSOURCE ATLANTIC LIMITED</v>
      </c>
      <c r="G13775" s="182" t="s">
        <v>286</v>
      </c>
      <c r="H13775" s="182" t="s">
        <v>8565</v>
      </c>
      <c r="I13775" s="182" t="s">
        <v>28878</v>
      </c>
    </row>
    <row r="13776" spans="6:9" x14ac:dyDescent="0.25">
      <c r="F13776" t="str">
        <f t="shared" si="303"/>
        <v>Marco MathieuDIFCO PERFORMANCE FABRICS</v>
      </c>
      <c r="G13776" s="182" t="s">
        <v>286</v>
      </c>
      <c r="H13776" s="182" t="s">
        <v>2864</v>
      </c>
      <c r="I13776" s="182" t="s">
        <v>28879</v>
      </c>
    </row>
    <row r="13777" spans="6:9" x14ac:dyDescent="0.25">
      <c r="F13777" t="str">
        <f t="shared" si="303"/>
        <v>Marco MathieuDOMTAR COMMUNICATIONS PAPERS</v>
      </c>
      <c r="G13777" s="182" t="s">
        <v>286</v>
      </c>
      <c r="H13777" s="182" t="s">
        <v>2939</v>
      </c>
      <c r="I13777" s="182" t="s">
        <v>28880</v>
      </c>
    </row>
    <row r="13778" spans="6:9" x14ac:dyDescent="0.25">
      <c r="F13778" t="str">
        <f t="shared" si="303"/>
        <v>Marco Mathieu3R BELTING INC. -     DO NOT MAIL</v>
      </c>
      <c r="G13778" s="182" t="s">
        <v>286</v>
      </c>
      <c r="H13778" s="182" t="s">
        <v>284</v>
      </c>
      <c r="I13778" s="182" t="s">
        <v>28881</v>
      </c>
    </row>
    <row r="13779" spans="6:9" x14ac:dyDescent="0.25">
      <c r="F13779" t="str">
        <f t="shared" si="303"/>
        <v>Marco MathieuUNIBOARD CANADA INC. - SAYABEC</v>
      </c>
      <c r="G13779" s="182" t="s">
        <v>286</v>
      </c>
      <c r="H13779" s="182" t="s">
        <v>9643</v>
      </c>
      <c r="I13779" s="182" t="s">
        <v>28882</v>
      </c>
    </row>
    <row r="13780" spans="6:9" x14ac:dyDescent="0.25">
      <c r="F13780" t="str">
        <f t="shared" si="303"/>
        <v>Marco MathieuARAUCO</v>
      </c>
      <c r="G13780" s="182" t="s">
        <v>286</v>
      </c>
      <c r="H13780" s="182" t="s">
        <v>1129</v>
      </c>
      <c r="I13780" s="182" t="s">
        <v>28883</v>
      </c>
    </row>
    <row r="13781" spans="6:9" x14ac:dyDescent="0.25">
      <c r="F13781" t="str">
        <f t="shared" si="303"/>
        <v>Marco MathieuPOLYCOR INC - ST SEBASTIEN DE FRONT</v>
      </c>
      <c r="G13781" s="182" t="s">
        <v>286</v>
      </c>
      <c r="H13781" s="182" t="s">
        <v>7416</v>
      </c>
      <c r="I13781" s="182" t="s">
        <v>28884</v>
      </c>
    </row>
    <row r="13782" spans="6:9" x14ac:dyDescent="0.25">
      <c r="F13782" t="str">
        <f t="shared" si="303"/>
        <v>Marco MathieuABITIBI-CONSOLIDATED INC.</v>
      </c>
      <c r="G13782" s="182" t="s">
        <v>286</v>
      </c>
      <c r="H13782" s="182" t="s">
        <v>373</v>
      </c>
      <c r="I13782" s="182" t="s">
        <v>28885</v>
      </c>
    </row>
    <row r="13783" spans="6:9" x14ac:dyDescent="0.25">
      <c r="F13783" t="str">
        <f t="shared" si="303"/>
        <v>Marco MathieuWAJAX IND. COMPONENTS LLC - SHERBRO</v>
      </c>
      <c r="G13783" s="182" t="s">
        <v>286</v>
      </c>
      <c r="H13783" s="182" t="s">
        <v>13953</v>
      </c>
      <c r="I13783" s="182" t="s">
        <v>28886</v>
      </c>
    </row>
    <row r="13784" spans="6:9" x14ac:dyDescent="0.25">
      <c r="F13784" t="str">
        <f t="shared" si="303"/>
        <v>Marco MathieuROTHMANS, BENSON &amp; HEDGES</v>
      </c>
      <c r="G13784" s="182" t="s">
        <v>286</v>
      </c>
      <c r="H13784" s="182" t="s">
        <v>8050</v>
      </c>
      <c r="I13784" s="182" t="s">
        <v>28887</v>
      </c>
    </row>
    <row r="13785" spans="6:9" x14ac:dyDescent="0.25">
      <c r="F13785" t="str">
        <f t="shared" si="303"/>
        <v>Marco MathieuCHARCUTERIE L. FORTIN</v>
      </c>
      <c r="G13785" s="182" t="s">
        <v>286</v>
      </c>
      <c r="H13785" s="182" t="s">
        <v>2219</v>
      </c>
      <c r="I13785" s="182" t="s">
        <v>28888</v>
      </c>
    </row>
    <row r="13786" spans="6:9" x14ac:dyDescent="0.25">
      <c r="F13786" t="str">
        <f t="shared" si="303"/>
        <v>Marco MathieuJIFFY PRODUCTS (N.B.) LTD</v>
      </c>
      <c r="G13786" s="182" t="s">
        <v>286</v>
      </c>
      <c r="H13786" s="182" t="s">
        <v>4932</v>
      </c>
      <c r="I13786" s="182" t="s">
        <v>28889</v>
      </c>
    </row>
    <row r="13787" spans="6:9" x14ac:dyDescent="0.25">
      <c r="F13787" t="str">
        <f t="shared" si="303"/>
        <v>Marco MathieuCASCADES (EAST ANGUS) INC</v>
      </c>
      <c r="G13787" s="182" t="s">
        <v>286</v>
      </c>
      <c r="H13787" s="182" t="s">
        <v>2128</v>
      </c>
      <c r="I13787" s="182" t="s">
        <v>28890</v>
      </c>
    </row>
    <row r="13788" spans="6:9" x14ac:dyDescent="0.25">
      <c r="F13788" t="str">
        <f t="shared" si="303"/>
        <v>Marco MathieuTRANSFORCE BELTAL INC.</v>
      </c>
      <c r="G13788" s="182" t="s">
        <v>286</v>
      </c>
      <c r="H13788" s="182" t="s">
        <v>9206</v>
      </c>
      <c r="I13788" s="182" t="s">
        <v>28891</v>
      </c>
    </row>
    <row r="13789" spans="6:9" x14ac:dyDescent="0.25">
      <c r="F13789" t="str">
        <f t="shared" si="303"/>
        <v>Marco MathieuMOTION CANADA - RIMOUSKI</v>
      </c>
      <c r="G13789" s="182" t="s">
        <v>286</v>
      </c>
      <c r="H13789" s="182" t="s">
        <v>6256</v>
      </c>
      <c r="I13789" s="182" t="s">
        <v>28892</v>
      </c>
    </row>
    <row r="13790" spans="6:9" x14ac:dyDescent="0.25">
      <c r="F13790" t="str">
        <f t="shared" si="303"/>
        <v>Marco MathieuLAB CHRYSOTILE</v>
      </c>
      <c r="G13790" s="182" t="s">
        <v>286</v>
      </c>
      <c r="H13790" s="182" t="s">
        <v>5386</v>
      </c>
      <c r="I13790" s="182" t="s">
        <v>28893</v>
      </c>
    </row>
    <row r="13791" spans="6:9" x14ac:dyDescent="0.25">
      <c r="F13791" t="str">
        <f t="shared" si="303"/>
        <v>Marco MathieuGILCO BEARING</v>
      </c>
      <c r="G13791" s="182" t="s">
        <v>286</v>
      </c>
      <c r="H13791" s="182" t="s">
        <v>3962</v>
      </c>
      <c r="I13791" s="182" t="s">
        <v>28894</v>
      </c>
    </row>
    <row r="13792" spans="6:9" x14ac:dyDescent="0.25">
      <c r="F13792" t="str">
        <f t="shared" si="303"/>
        <v>Marco MathieuTEXEL TECHNICAL MATERIALS INC.</v>
      </c>
      <c r="G13792" s="182" t="s">
        <v>286</v>
      </c>
      <c r="H13792" s="182" t="s">
        <v>8991</v>
      </c>
      <c r="I13792" s="182" t="s">
        <v>28895</v>
      </c>
    </row>
    <row r="13793" spans="6:9" x14ac:dyDescent="0.25">
      <c r="F13793" t="str">
        <f t="shared" si="303"/>
        <v>Marco MathieuXERIUM</v>
      </c>
      <c r="G13793" s="182" t="s">
        <v>286</v>
      </c>
      <c r="H13793" s="182" t="s">
        <v>11047</v>
      </c>
      <c r="I13793" s="182" t="s">
        <v>28896</v>
      </c>
    </row>
    <row r="13794" spans="6:9" x14ac:dyDescent="0.25">
      <c r="F13794" t="str">
        <f t="shared" si="303"/>
        <v>Marco MathieuPOISSON SALE GASPESIA</v>
      </c>
      <c r="G13794" s="182" t="s">
        <v>286</v>
      </c>
      <c r="H13794" s="182" t="s">
        <v>7407</v>
      </c>
      <c r="I13794" s="182" t="s">
        <v>28897</v>
      </c>
    </row>
    <row r="13795" spans="6:9" x14ac:dyDescent="0.25">
      <c r="F13795" t="str">
        <f t="shared" si="303"/>
        <v>Marco MathieuPLASTIQUE DCN INC.</v>
      </c>
      <c r="G13795" s="182" t="s">
        <v>286</v>
      </c>
      <c r="H13795" s="182" t="s">
        <v>7393</v>
      </c>
      <c r="I13795" s="182" t="s">
        <v>28898</v>
      </c>
    </row>
    <row r="13796" spans="6:9" x14ac:dyDescent="0.25">
      <c r="F13796" t="str">
        <f t="shared" si="303"/>
        <v>Marco MathieuEMOND CONVOYEUR INC.</v>
      </c>
      <c r="G13796" s="182" t="s">
        <v>286</v>
      </c>
      <c r="H13796" s="182" t="s">
        <v>3177</v>
      </c>
      <c r="I13796" s="182" t="s">
        <v>28899</v>
      </c>
    </row>
    <row r="13797" spans="6:9" x14ac:dyDescent="0.25">
      <c r="F13797" t="str">
        <f t="shared" si="303"/>
        <v>Marco MathieuCASCADES SERVICES ET ACHATS - TBD1</v>
      </c>
      <c r="G13797" s="182" t="s">
        <v>286</v>
      </c>
      <c r="H13797" s="182" t="s">
        <v>2137</v>
      </c>
      <c r="I13797" s="182" t="s">
        <v>28900</v>
      </c>
    </row>
    <row r="13798" spans="6:9" x14ac:dyDescent="0.25">
      <c r="F13798" t="str">
        <f t="shared" si="303"/>
        <v>Marco MathieuA.LACROIX &amp; FILS GRANITE</v>
      </c>
      <c r="G13798" s="182" t="s">
        <v>286</v>
      </c>
      <c r="H13798" s="182" t="s">
        <v>330</v>
      </c>
      <c r="I13798" s="182" t="s">
        <v>28901</v>
      </c>
    </row>
    <row r="13799" spans="6:9" x14ac:dyDescent="0.25">
      <c r="F13799" t="str">
        <f t="shared" si="303"/>
        <v>Marco MathieuBONDUELLE - SAINT-DENIS-SUR-RICHELI</v>
      </c>
      <c r="G13799" s="182" t="s">
        <v>286</v>
      </c>
      <c r="H13799" s="182" t="s">
        <v>1772</v>
      </c>
      <c r="I13799" s="182" t="s">
        <v>28902</v>
      </c>
    </row>
    <row r="13800" spans="6:9" x14ac:dyDescent="0.25">
      <c r="F13800" t="str">
        <f t="shared" si="303"/>
        <v>Marco MathieuCASCADES CONVERSION INC.</v>
      </c>
      <c r="G13800" s="182" t="s">
        <v>286</v>
      </c>
      <c r="H13800" s="182" t="s">
        <v>2133</v>
      </c>
      <c r="I13800" s="182" t="s">
        <v>28903</v>
      </c>
    </row>
    <row r="13801" spans="6:9" x14ac:dyDescent="0.25">
      <c r="F13801" t="str">
        <f t="shared" si="303"/>
        <v>Marco MathieuTAFISA CANADA</v>
      </c>
      <c r="G13801" s="182" t="s">
        <v>286</v>
      </c>
      <c r="H13801" s="182" t="s">
        <v>8893</v>
      </c>
      <c r="I13801" s="182" t="s">
        <v>28904</v>
      </c>
    </row>
    <row r="13802" spans="6:9" x14ac:dyDescent="0.25">
      <c r="F13802" t="str">
        <f t="shared" si="303"/>
        <v>Marco MathieuMOTION CANADA - DARTMOUTH</v>
      </c>
      <c r="G13802" s="182" t="s">
        <v>286</v>
      </c>
      <c r="H13802" s="182" t="s">
        <v>6234</v>
      </c>
      <c r="I13802" s="182" t="s">
        <v>28905</v>
      </c>
    </row>
    <row r="13803" spans="6:9" x14ac:dyDescent="0.25">
      <c r="F13803" t="str">
        <f t="shared" si="303"/>
        <v>Marco MathieuKIMBERLY-CLARK ACCOUNTS PAYABLE - T</v>
      </c>
      <c r="G13803" s="182" t="s">
        <v>286</v>
      </c>
      <c r="H13803" s="182" t="s">
        <v>5226</v>
      </c>
      <c r="I13803" s="182" t="s">
        <v>28906</v>
      </c>
    </row>
    <row r="13804" spans="6:9" x14ac:dyDescent="0.25">
      <c r="F13804" t="str">
        <f t="shared" si="303"/>
        <v>Marco MathieuWAJAX IND. COMPONENTS LP-DRUMMONDVI</v>
      </c>
      <c r="G13804" s="182" t="s">
        <v>286</v>
      </c>
      <c r="H13804" s="182" t="s">
        <v>13960</v>
      </c>
      <c r="I13804" s="182" t="s">
        <v>28907</v>
      </c>
    </row>
    <row r="13805" spans="6:9" x14ac:dyDescent="0.25">
      <c r="F13805" t="str">
        <f t="shared" si="303"/>
        <v>Marco MathieuWAJAX IND. COMPONENTS LLC - GRANBY</v>
      </c>
      <c r="G13805" s="182" t="s">
        <v>286</v>
      </c>
      <c r="H13805" s="182" t="s">
        <v>13951</v>
      </c>
      <c r="I13805" s="182" t="s">
        <v>28908</v>
      </c>
    </row>
    <row r="13806" spans="6:9" x14ac:dyDescent="0.25">
      <c r="F13806" t="str">
        <f t="shared" si="303"/>
        <v>Marco MathieuMOTION CANADA - HARTLAND</v>
      </c>
      <c r="G13806" s="182" t="s">
        <v>286</v>
      </c>
      <c r="H13806" s="182" t="s">
        <v>6241</v>
      </c>
      <c r="I13806" s="182" t="s">
        <v>28909</v>
      </c>
    </row>
    <row r="13807" spans="6:9" x14ac:dyDescent="0.25">
      <c r="F13807" t="str">
        <f t="shared" si="303"/>
        <v>Marco MathieuMOTION CANADA - NEW GLASGOW</v>
      </c>
      <c r="G13807" s="182" t="s">
        <v>286</v>
      </c>
      <c r="H13807" s="182" t="s">
        <v>6251</v>
      </c>
      <c r="I13807" s="182" t="s">
        <v>28910</v>
      </c>
    </row>
    <row r="13808" spans="6:9" x14ac:dyDescent="0.25">
      <c r="F13808" t="str">
        <f t="shared" si="303"/>
        <v>Marco MathieuMOTION CANADA - TROIS-RIVIERES</v>
      </c>
      <c r="G13808" s="182" t="s">
        <v>286</v>
      </c>
      <c r="H13808" s="182" t="s">
        <v>6265</v>
      </c>
      <c r="I13808" s="182" t="s">
        <v>28911</v>
      </c>
    </row>
    <row r="13809" spans="6:9" x14ac:dyDescent="0.25">
      <c r="F13809" t="str">
        <f t="shared" si="303"/>
        <v>Marco MathieuMOTION CANADA - MONCTON</v>
      </c>
      <c r="G13809" s="182" t="s">
        <v>286</v>
      </c>
      <c r="H13809" s="182" t="s">
        <v>6250</v>
      </c>
      <c r="I13809" s="182" t="s">
        <v>28912</v>
      </c>
    </row>
    <row r="13810" spans="6:9" x14ac:dyDescent="0.25">
      <c r="F13810" t="str">
        <f t="shared" si="303"/>
        <v>Marco MathieuWAJAX IND. COMPONENTS LP - TBD1</v>
      </c>
      <c r="G13810" s="182" t="s">
        <v>286</v>
      </c>
      <c r="H13810" s="182" t="s">
        <v>10747</v>
      </c>
      <c r="I13810" s="182" t="s">
        <v>28913</v>
      </c>
    </row>
    <row r="13811" spans="6:9" x14ac:dyDescent="0.25">
      <c r="F13811" t="str">
        <f t="shared" si="303"/>
        <v>Marco MathieuMOTION CANADA - SHERBROOKE</v>
      </c>
      <c r="G13811" s="182" t="s">
        <v>286</v>
      </c>
      <c r="H13811" s="182" t="s">
        <v>6261</v>
      </c>
      <c r="I13811" s="182" t="s">
        <v>28914</v>
      </c>
    </row>
    <row r="13812" spans="6:9" x14ac:dyDescent="0.25">
      <c r="F13812" t="str">
        <f t="shared" si="303"/>
        <v>Marco MathieuMOTION CANADA - SAINT HYACINTHE</v>
      </c>
      <c r="G13812" s="182" t="s">
        <v>286</v>
      </c>
      <c r="H13812" s="182" t="s">
        <v>6257</v>
      </c>
      <c r="I13812" s="182" t="s">
        <v>28915</v>
      </c>
    </row>
    <row r="13813" spans="6:9" x14ac:dyDescent="0.25">
      <c r="F13813" t="str">
        <f t="shared" si="303"/>
        <v>Marco MathieuMOTION (use acc # 40420461)</v>
      </c>
      <c r="G13813" s="182" t="s">
        <v>286</v>
      </c>
      <c r="H13813" s="182" t="s">
        <v>6227</v>
      </c>
      <c r="I13813" s="182" t="s">
        <v>28916</v>
      </c>
    </row>
    <row r="13814" spans="6:9" x14ac:dyDescent="0.25">
      <c r="F13814" t="str">
        <f t="shared" si="303"/>
        <v>Marco MathieuP.B.A. INDUSTRIAL SUPPLIES LTD.</v>
      </c>
      <c r="G13814" s="182" t="s">
        <v>286</v>
      </c>
      <c r="H13814" s="182" t="s">
        <v>7112</v>
      </c>
      <c r="I13814" s="182" t="s">
        <v>28917</v>
      </c>
    </row>
    <row r="13815" spans="6:9" x14ac:dyDescent="0.25">
      <c r="F13815" t="str">
        <f t="shared" si="303"/>
        <v>Marco MathieuAV CELL INC</v>
      </c>
      <c r="G13815" s="182" t="s">
        <v>286</v>
      </c>
      <c r="H13815" s="182" t="s">
        <v>1311</v>
      </c>
      <c r="I13815" s="182" t="s">
        <v>28918</v>
      </c>
    </row>
    <row r="13816" spans="6:9" x14ac:dyDescent="0.25">
      <c r="F13816" t="str">
        <f t="shared" si="303"/>
        <v>Marco MathieuPROCYCLE</v>
      </c>
      <c r="G13816" s="182" t="s">
        <v>286</v>
      </c>
      <c r="H13816" s="182" t="s">
        <v>7597</v>
      </c>
      <c r="I13816" s="182" t="s">
        <v>28919</v>
      </c>
    </row>
    <row r="13817" spans="6:9" x14ac:dyDescent="0.25">
      <c r="F13817" t="str">
        <f t="shared" si="303"/>
        <v>Marco MathieuBEAULIEU CANADA</v>
      </c>
      <c r="G13817" s="182" t="s">
        <v>286</v>
      </c>
      <c r="H13817" s="182" t="s">
        <v>1562</v>
      </c>
      <c r="I13817" s="182" t="s">
        <v>28920</v>
      </c>
    </row>
    <row r="13818" spans="6:9" x14ac:dyDescent="0.25">
      <c r="F13818" t="str">
        <f t="shared" si="303"/>
        <v>Marco MathieuC-MAC MICROCIRCUITS</v>
      </c>
      <c r="G13818" s="182" t="s">
        <v>286</v>
      </c>
      <c r="H13818" s="182" t="s">
        <v>2322</v>
      </c>
      <c r="I13818" s="182" t="s">
        <v>28921</v>
      </c>
    </row>
    <row r="13819" spans="6:9" x14ac:dyDescent="0.25">
      <c r="F13819" t="str">
        <f t="shared" si="303"/>
        <v>Marco MathieuA. LAPOINTE &amp; FILS LTEE</v>
      </c>
      <c r="G13819" s="182" t="s">
        <v>286</v>
      </c>
      <c r="H13819" s="182" t="s">
        <v>320</v>
      </c>
      <c r="I13819" s="182" t="s">
        <v>28922</v>
      </c>
    </row>
    <row r="13820" spans="6:9" x14ac:dyDescent="0.25">
      <c r="F13820" t="str">
        <f t="shared" si="303"/>
        <v>Marco MathieuFEMPRO CONSUMER PRODUCTS ULC</v>
      </c>
      <c r="G13820" s="182" t="s">
        <v>286</v>
      </c>
      <c r="H13820" s="182" t="s">
        <v>3503</v>
      </c>
      <c r="I13820" s="182" t="s">
        <v>28923</v>
      </c>
    </row>
    <row r="13821" spans="6:9" x14ac:dyDescent="0.25">
      <c r="F13821" t="str">
        <f t="shared" si="303"/>
        <v>Marco MathieuATELIER P.M.G. INC.</v>
      </c>
      <c r="G13821" s="182" t="s">
        <v>286</v>
      </c>
      <c r="H13821" s="182" t="s">
        <v>1239</v>
      </c>
      <c r="I13821" s="182" t="s">
        <v>28924</v>
      </c>
    </row>
    <row r="13822" spans="6:9" x14ac:dyDescent="0.25">
      <c r="F13822" t="str">
        <f t="shared" si="303"/>
        <v>Marco MathieuIMPRIMERIE TRANSCONTINENTAL S.E.N.C</v>
      </c>
      <c r="G13822" s="182" t="s">
        <v>286</v>
      </c>
      <c r="H13822" s="182" t="s">
        <v>4543</v>
      </c>
      <c r="I13822" s="182" t="s">
        <v>28925</v>
      </c>
    </row>
    <row r="13823" spans="6:9" x14ac:dyDescent="0.25">
      <c r="F13823" t="str">
        <f t="shared" si="303"/>
        <v>Marco MathieuBOIS OUVRES WATERVILLE INC.</v>
      </c>
      <c r="G13823" s="182" t="s">
        <v>286</v>
      </c>
      <c r="H13823" s="182" t="s">
        <v>1763</v>
      </c>
      <c r="I13823" s="182" t="s">
        <v>28926</v>
      </c>
    </row>
    <row r="13824" spans="6:9" x14ac:dyDescent="0.25">
      <c r="F13824" t="str">
        <f t="shared" si="303"/>
        <v>Marco MathieuCANADIAN BEARINGS LTD.</v>
      </c>
      <c r="G13824" s="182" t="s">
        <v>286</v>
      </c>
      <c r="H13824" s="182" t="s">
        <v>2034</v>
      </c>
      <c r="I13824" s="182" t="s">
        <v>28927</v>
      </c>
    </row>
    <row r="13825" spans="6:9" x14ac:dyDescent="0.25">
      <c r="F13825" t="str">
        <f t="shared" si="303"/>
        <v>Marco MathieuCANADIAN BEARING LTD</v>
      </c>
      <c r="G13825" s="182" t="s">
        <v>286</v>
      </c>
      <c r="H13825" s="182" t="s">
        <v>2032</v>
      </c>
      <c r="I13825" s="182" t="s">
        <v>28928</v>
      </c>
    </row>
    <row r="13826" spans="6:9" x14ac:dyDescent="0.25">
      <c r="F13826" t="str">
        <f t="shared" si="303"/>
        <v>Marco MathieuDUVALTEX (CANADA) INC.</v>
      </c>
      <c r="G13826" s="182" t="s">
        <v>286</v>
      </c>
      <c r="H13826" s="182" t="s">
        <v>3028</v>
      </c>
      <c r="I13826" s="182" t="s">
        <v>28929</v>
      </c>
    </row>
    <row r="13827" spans="6:9" x14ac:dyDescent="0.25">
      <c r="F13827" t="str">
        <f t="shared" si="303"/>
        <v>Marco MathieuWAJAX IND. COMPONENTS LP - DARTMOUT</v>
      </c>
      <c r="G13827" s="182" t="s">
        <v>286</v>
      </c>
      <c r="H13827" s="182" t="s">
        <v>13954</v>
      </c>
      <c r="I13827" s="182" t="s">
        <v>28930</v>
      </c>
    </row>
    <row r="13828" spans="6:9" x14ac:dyDescent="0.25">
      <c r="F13828" t="str">
        <f t="shared" ref="F13828:F13891" si="304">CONCATENATE(G13828, H13828)</f>
        <v>Marco MathieuMATISS INC.</v>
      </c>
      <c r="G13828" s="182" t="s">
        <v>286</v>
      </c>
      <c r="H13828" s="182" t="s">
        <v>5813</v>
      </c>
      <c r="I13828" s="182" t="s">
        <v>28931</v>
      </c>
    </row>
    <row r="13829" spans="6:9" x14ac:dyDescent="0.25">
      <c r="F13829" t="str">
        <f t="shared" si="304"/>
        <v>Marco MathieuSACOPAN INC.</v>
      </c>
      <c r="G13829" s="182" t="s">
        <v>286</v>
      </c>
      <c r="H13829" s="182" t="s">
        <v>8148</v>
      </c>
      <c r="I13829" s="182" t="s">
        <v>28932</v>
      </c>
    </row>
    <row r="13830" spans="6:9" x14ac:dyDescent="0.25">
      <c r="F13830" t="str">
        <f t="shared" si="304"/>
        <v>Marco MathieuABB POWER GRIDS OF CANADA INC.</v>
      </c>
      <c r="G13830" s="182" t="s">
        <v>286</v>
      </c>
      <c r="H13830" s="182" t="s">
        <v>13442</v>
      </c>
      <c r="I13830" s="182" t="s">
        <v>28933</v>
      </c>
    </row>
    <row r="13831" spans="6:9" x14ac:dyDescent="0.25">
      <c r="F13831" t="str">
        <f t="shared" si="304"/>
        <v>Marco MathieuATLANTIC YARNS INC.</v>
      </c>
      <c r="G13831" s="182" t="s">
        <v>286</v>
      </c>
      <c r="H13831" s="182" t="s">
        <v>1260</v>
      </c>
      <c r="I13831" s="182" t="s">
        <v>28934</v>
      </c>
    </row>
    <row r="13832" spans="6:9" x14ac:dyDescent="0.25">
      <c r="F13832" t="str">
        <f t="shared" si="304"/>
        <v>Marco MathieuMOTION CANADA - CHICOUTIMI</v>
      </c>
      <c r="G13832" s="182" t="s">
        <v>286</v>
      </c>
      <c r="H13832" s="182" t="s">
        <v>6232</v>
      </c>
      <c r="I13832" s="182" t="s">
        <v>28935</v>
      </c>
    </row>
    <row r="13833" spans="6:9" x14ac:dyDescent="0.25">
      <c r="F13833" t="str">
        <f t="shared" si="304"/>
        <v>Marco MathieuMOTION CANADA - LAVAL</v>
      </c>
      <c r="G13833" s="182" t="s">
        <v>286</v>
      </c>
      <c r="H13833" s="182" t="s">
        <v>6247</v>
      </c>
      <c r="I13833" s="182" t="s">
        <v>28936</v>
      </c>
    </row>
    <row r="13834" spans="6:9" x14ac:dyDescent="0.25">
      <c r="F13834" t="str">
        <f t="shared" si="304"/>
        <v>Marco MathieuREGINALD DINGMAN &amp; SONS WOOD PRODUC</v>
      </c>
      <c r="G13834" s="182" t="s">
        <v>286</v>
      </c>
      <c r="H13834" s="182" t="s">
        <v>7866</v>
      </c>
      <c r="I13834" s="182" t="s">
        <v>28937</v>
      </c>
    </row>
    <row r="13835" spans="6:9" x14ac:dyDescent="0.25">
      <c r="F13835" t="str">
        <f t="shared" si="304"/>
        <v>Marco MathieuBDI CANADA INC. - TBD1</v>
      </c>
      <c r="G13835" s="182" t="s">
        <v>286</v>
      </c>
      <c r="H13835" s="182" t="s">
        <v>1511</v>
      </c>
      <c r="I13835" s="182" t="s">
        <v>28938</v>
      </c>
    </row>
    <row r="13836" spans="6:9" x14ac:dyDescent="0.25">
      <c r="F13836" t="str">
        <f t="shared" si="304"/>
        <v>Marco MathieuAMF CANADA</v>
      </c>
      <c r="G13836" s="182" t="s">
        <v>286</v>
      </c>
      <c r="H13836" s="182" t="s">
        <v>865</v>
      </c>
      <c r="I13836" s="182" t="s">
        <v>28939</v>
      </c>
    </row>
    <row r="13837" spans="6:9" x14ac:dyDescent="0.25">
      <c r="F13837" t="str">
        <f t="shared" si="304"/>
        <v>Marco MathieuECOCHEM INTERNATIONAL</v>
      </c>
      <c r="G13837" s="182" t="s">
        <v>286</v>
      </c>
      <c r="H13837" s="182" t="s">
        <v>3104</v>
      </c>
      <c r="I13837" s="182" t="s">
        <v>28940</v>
      </c>
    </row>
    <row r="13838" spans="6:9" x14ac:dyDescent="0.25">
      <c r="F13838" t="str">
        <f t="shared" si="304"/>
        <v>Marco MathieuOSI MACHINERIE INC.</v>
      </c>
      <c r="G13838" s="182" t="s">
        <v>286</v>
      </c>
      <c r="H13838" s="182" t="s">
        <v>7079</v>
      </c>
      <c r="I13838" s="182" t="s">
        <v>28941</v>
      </c>
    </row>
    <row r="13839" spans="6:9" x14ac:dyDescent="0.25">
      <c r="F13839" t="str">
        <f t="shared" si="304"/>
        <v>Marco MathieuFILSPEC INC.</v>
      </c>
      <c r="G13839" s="182" t="s">
        <v>286</v>
      </c>
      <c r="H13839" s="182" t="s">
        <v>3541</v>
      </c>
      <c r="I13839" s="182" t="s">
        <v>28942</v>
      </c>
    </row>
    <row r="13840" spans="6:9" x14ac:dyDescent="0.25">
      <c r="F13840" t="str">
        <f t="shared" si="304"/>
        <v>Marco MathieuGEGICO INC/GBS</v>
      </c>
      <c r="G13840" s="182" t="s">
        <v>286</v>
      </c>
      <c r="H13840" s="182" t="s">
        <v>3851</v>
      </c>
      <c r="I13840" s="182" t="s">
        <v>28943</v>
      </c>
    </row>
    <row r="13841" spans="6:9" x14ac:dyDescent="0.25">
      <c r="F13841" t="str">
        <f t="shared" si="304"/>
        <v>Marco MathieuDANA CANADA CORPORATION</v>
      </c>
      <c r="G13841" s="182" t="s">
        <v>286</v>
      </c>
      <c r="H13841" s="182" t="s">
        <v>2710</v>
      </c>
      <c r="I13841" s="182" t="s">
        <v>28944</v>
      </c>
    </row>
    <row r="13842" spans="6:9" x14ac:dyDescent="0.25">
      <c r="F13842" t="str">
        <f t="shared" si="304"/>
        <v>Marco MathieuBDI CANADA INC. - TBD2</v>
      </c>
      <c r="G13842" s="182" t="s">
        <v>286</v>
      </c>
      <c r="H13842" s="182" t="s">
        <v>1512</v>
      </c>
      <c r="I13842" s="182" t="s">
        <v>28945</v>
      </c>
    </row>
    <row r="13843" spans="6:9" x14ac:dyDescent="0.25">
      <c r="F13843" t="str">
        <f t="shared" si="304"/>
        <v>Marco MathieuLES ENTERPRISES JM CHAMPEAU</v>
      </c>
      <c r="G13843" s="182" t="s">
        <v>286</v>
      </c>
      <c r="H13843" s="182" t="s">
        <v>5491</v>
      </c>
      <c r="I13843" s="182" t="s">
        <v>28946</v>
      </c>
    </row>
    <row r="13844" spans="6:9" x14ac:dyDescent="0.25">
      <c r="F13844" t="str">
        <f t="shared" si="304"/>
        <v>Marco MathieuLES INDUSTRIES HARBOUR CANADA LTD</v>
      </c>
      <c r="G13844" s="182" t="s">
        <v>286</v>
      </c>
      <c r="H13844" s="182" t="s">
        <v>5496</v>
      </c>
      <c r="I13844" s="182" t="s">
        <v>28947</v>
      </c>
    </row>
    <row r="13845" spans="6:9" x14ac:dyDescent="0.25">
      <c r="F13845" t="str">
        <f t="shared" si="304"/>
        <v>Marco MathieuBELL ADVANCED ALUMINUM TECHNOLOGIES</v>
      </c>
      <c r="G13845" s="182" t="s">
        <v>286</v>
      </c>
      <c r="H13845" s="182" t="s">
        <v>1576</v>
      </c>
      <c r="I13845" s="182" t="s">
        <v>28948</v>
      </c>
    </row>
    <row r="13846" spans="6:9" x14ac:dyDescent="0.25">
      <c r="F13846" t="str">
        <f t="shared" si="304"/>
        <v>Marco MathieuCASCADES SERVICES ET ACHATS-KINGSEY</v>
      </c>
      <c r="G13846" s="182" t="s">
        <v>286</v>
      </c>
      <c r="H13846" s="182" t="s">
        <v>2138</v>
      </c>
      <c r="I13846" s="182" t="s">
        <v>28949</v>
      </c>
    </row>
    <row r="13847" spans="6:9" x14ac:dyDescent="0.25">
      <c r="F13847" t="str">
        <f t="shared" si="304"/>
        <v>Marco MathieuUSINE DE CONGELATION DE DOLBEAU</v>
      </c>
      <c r="G13847" s="182" t="s">
        <v>286</v>
      </c>
      <c r="H13847" s="182" t="s">
        <v>9950</v>
      </c>
      <c r="I13847" s="182" t="s">
        <v>28950</v>
      </c>
    </row>
    <row r="13848" spans="6:9" x14ac:dyDescent="0.25">
      <c r="F13848" t="str">
        <f t="shared" si="304"/>
        <v>Marco MathieuUSINE DE CONGELATION ST. FELICINE</v>
      </c>
      <c r="G13848" s="182" t="s">
        <v>286</v>
      </c>
      <c r="H13848" s="182" t="s">
        <v>9951</v>
      </c>
      <c r="I13848" s="182" t="s">
        <v>28951</v>
      </c>
    </row>
    <row r="13849" spans="6:9" x14ac:dyDescent="0.25">
      <c r="F13849" t="str">
        <f t="shared" si="304"/>
        <v>Marco MathieuBDI CANADA INC. - STELLARTON</v>
      </c>
      <c r="G13849" s="182" t="s">
        <v>286</v>
      </c>
      <c r="H13849" s="182" t="s">
        <v>1509</v>
      </c>
      <c r="I13849" s="182" t="s">
        <v>28952</v>
      </c>
    </row>
    <row r="13850" spans="6:9" x14ac:dyDescent="0.25">
      <c r="F13850" t="str">
        <f t="shared" si="304"/>
        <v>Marco MathieuDAQIS SPORTS INC.</v>
      </c>
      <c r="G13850" s="182" t="s">
        <v>286</v>
      </c>
      <c r="H13850" s="182" t="s">
        <v>2721</v>
      </c>
      <c r="I13850" s="182" t="s">
        <v>28953</v>
      </c>
    </row>
    <row r="13851" spans="6:9" x14ac:dyDescent="0.25">
      <c r="F13851" t="str">
        <f t="shared" si="304"/>
        <v>Marco MathieuWAJAX IND. COMPONENTS LP - TBD4</v>
      </c>
      <c r="G13851" s="182" t="s">
        <v>286</v>
      </c>
      <c r="H13851" s="182" t="s">
        <v>13957</v>
      </c>
      <c r="I13851" s="182" t="s">
        <v>28954</v>
      </c>
    </row>
    <row r="13852" spans="6:9" x14ac:dyDescent="0.25">
      <c r="F13852" t="str">
        <f t="shared" si="304"/>
        <v>Marco MathieuWAJAX IND. COMPONENTS LP - TBD5</v>
      </c>
      <c r="G13852" s="182" t="s">
        <v>286</v>
      </c>
      <c r="H13852" s="182" t="s">
        <v>10750</v>
      </c>
      <c r="I13852" s="182" t="s">
        <v>28955</v>
      </c>
    </row>
    <row r="13853" spans="6:9" x14ac:dyDescent="0.25">
      <c r="F13853" t="str">
        <f t="shared" si="304"/>
        <v>Marco MathieuLES IMPRESSIONS TRIMOCOM INC.</v>
      </c>
      <c r="G13853" s="182" t="s">
        <v>286</v>
      </c>
      <c r="H13853" s="182" t="s">
        <v>5495</v>
      </c>
      <c r="I13853" s="182" t="s">
        <v>28956</v>
      </c>
    </row>
    <row r="13854" spans="6:9" x14ac:dyDescent="0.25">
      <c r="F13854" t="str">
        <f t="shared" si="304"/>
        <v>Marco MathieuWAJAX IND. COMPONENTS LP - TBD2</v>
      </c>
      <c r="G13854" s="182" t="s">
        <v>286</v>
      </c>
      <c r="H13854" s="182" t="s">
        <v>10748</v>
      </c>
      <c r="I13854" s="182" t="s">
        <v>28957</v>
      </c>
    </row>
    <row r="13855" spans="6:9" x14ac:dyDescent="0.25">
      <c r="F13855" t="str">
        <f t="shared" si="304"/>
        <v>Marco MathieuGUERETTE DK SPEC INC.</v>
      </c>
      <c r="G13855" s="182" t="s">
        <v>286</v>
      </c>
      <c r="H13855" s="182" t="s">
        <v>4202</v>
      </c>
      <c r="I13855" s="182" t="s">
        <v>28958</v>
      </c>
    </row>
    <row r="13856" spans="6:9" x14ac:dyDescent="0.25">
      <c r="F13856" t="str">
        <f t="shared" si="304"/>
        <v>Marco MathieuPREMIER TECH SYSTEMS AND AUTOMATION</v>
      </c>
      <c r="G13856" s="182" t="s">
        <v>286</v>
      </c>
      <c r="H13856" s="182" t="s">
        <v>7542</v>
      </c>
      <c r="I13856" s="182" t="s">
        <v>28959</v>
      </c>
    </row>
    <row r="13857" spans="6:9" x14ac:dyDescent="0.25">
      <c r="F13857" t="str">
        <f t="shared" si="304"/>
        <v>Marco MathieuBOWATER PRODUITS FORESTIERS DU</v>
      </c>
      <c r="G13857" s="182" t="s">
        <v>286</v>
      </c>
      <c r="H13857" s="182" t="s">
        <v>1804</v>
      </c>
      <c r="I13857" s="182" t="s">
        <v>28960</v>
      </c>
    </row>
    <row r="13858" spans="6:9" x14ac:dyDescent="0.25">
      <c r="F13858" t="str">
        <f t="shared" si="304"/>
        <v>Marco MathieuROULEMENT ET SERVICE PENINSULE LTEE</v>
      </c>
      <c r="G13858" s="182" t="s">
        <v>286</v>
      </c>
      <c r="H13858" s="182" t="s">
        <v>8054</v>
      </c>
      <c r="I13858" s="182" t="s">
        <v>28961</v>
      </c>
    </row>
    <row r="13859" spans="6:9" x14ac:dyDescent="0.25">
      <c r="F13859" t="str">
        <f t="shared" si="304"/>
        <v>Marco MathieuVER-MAC</v>
      </c>
      <c r="G13859" s="182" t="s">
        <v>286</v>
      </c>
      <c r="H13859" s="182" t="s">
        <v>10629</v>
      </c>
      <c r="I13859" s="182" t="s">
        <v>28962</v>
      </c>
    </row>
    <row r="13860" spans="6:9" x14ac:dyDescent="0.25">
      <c r="F13860" t="str">
        <f t="shared" si="304"/>
        <v>Marco MathieuVALTEX YARNS INC.</v>
      </c>
      <c r="G13860" s="182" t="s">
        <v>286</v>
      </c>
      <c r="H13860" s="182" t="s">
        <v>10582</v>
      </c>
      <c r="I13860" s="182" t="s">
        <v>28963</v>
      </c>
    </row>
    <row r="13861" spans="6:9" x14ac:dyDescent="0.25">
      <c r="F13861" t="str">
        <f t="shared" si="304"/>
        <v>Marco MathieuJ.C. GODIN ENTERPRISES</v>
      </c>
      <c r="G13861" s="182" t="s">
        <v>286</v>
      </c>
      <c r="H13861" s="182" t="s">
        <v>4828</v>
      </c>
      <c r="I13861" s="182" t="s">
        <v>28964</v>
      </c>
    </row>
    <row r="13862" spans="6:9" x14ac:dyDescent="0.25">
      <c r="F13862" t="str">
        <f t="shared" si="304"/>
        <v>Marco MathieuGURIT (CANADA) INC.</v>
      </c>
      <c r="G13862" s="182" t="s">
        <v>286</v>
      </c>
      <c r="H13862" s="182" t="s">
        <v>4214</v>
      </c>
      <c r="I13862" s="182" t="s">
        <v>28965</v>
      </c>
    </row>
    <row r="13863" spans="6:9" x14ac:dyDescent="0.25">
      <c r="F13863" t="str">
        <f t="shared" si="304"/>
        <v>Marco MathieuBASTOS DU CANADA LIMITEE</v>
      </c>
      <c r="G13863" s="182" t="s">
        <v>286</v>
      </c>
      <c r="H13863" s="182" t="s">
        <v>1427</v>
      </c>
      <c r="I13863" s="182" t="s">
        <v>28966</v>
      </c>
    </row>
    <row r="13864" spans="6:9" x14ac:dyDescent="0.25">
      <c r="F13864" t="str">
        <f t="shared" si="304"/>
        <v>Marco MathieuWAJAX IND. COMPONENTS LP - TBD3</v>
      </c>
      <c r="G13864" s="182" t="s">
        <v>286</v>
      </c>
      <c r="H13864" s="182" t="s">
        <v>10749</v>
      </c>
      <c r="I13864" s="182" t="s">
        <v>28967</v>
      </c>
    </row>
    <row r="13865" spans="6:9" x14ac:dyDescent="0.25">
      <c r="F13865" t="str">
        <f t="shared" si="304"/>
        <v>Marco MathieuSOUCY INTERNATIONAL INC.</v>
      </c>
      <c r="G13865" s="182" t="s">
        <v>286</v>
      </c>
      <c r="H13865" s="182" t="s">
        <v>8558</v>
      </c>
      <c r="I13865" s="182" t="s">
        <v>28968</v>
      </c>
    </row>
    <row r="13866" spans="6:9" x14ac:dyDescent="0.25">
      <c r="F13866" t="str">
        <f t="shared" si="304"/>
        <v>Marco MathieuELECTRO MECANO SERVICE</v>
      </c>
      <c r="G13866" s="182" t="s">
        <v>286</v>
      </c>
      <c r="H13866" s="182" t="s">
        <v>3140</v>
      </c>
      <c r="I13866" s="182" t="s">
        <v>28969</v>
      </c>
    </row>
    <row r="13867" spans="6:9" x14ac:dyDescent="0.25">
      <c r="F13867" t="str">
        <f t="shared" si="304"/>
        <v>Marco MathieuJ M Y INC.</v>
      </c>
      <c r="G13867" s="182" t="s">
        <v>286</v>
      </c>
      <c r="H13867" s="182" t="s">
        <v>4819</v>
      </c>
      <c r="I13867" s="182" t="s">
        <v>28970</v>
      </c>
    </row>
    <row r="13868" spans="6:9" x14ac:dyDescent="0.25">
      <c r="F13868" t="str">
        <f t="shared" si="304"/>
        <v>Marco MathieuGROUPE C.N.P. INC.</v>
      </c>
      <c r="G13868" s="182" t="s">
        <v>286</v>
      </c>
      <c r="H13868" s="182" t="s">
        <v>4179</v>
      </c>
      <c r="I13868" s="182" t="s">
        <v>28971</v>
      </c>
    </row>
    <row r="13869" spans="6:9" x14ac:dyDescent="0.25">
      <c r="F13869" t="str">
        <f t="shared" si="304"/>
        <v>Marco MathieuMOTION CANADA - TBD1</v>
      </c>
      <c r="G13869" s="182" t="s">
        <v>286</v>
      </c>
      <c r="H13869" s="182" t="s">
        <v>6264</v>
      </c>
      <c r="I13869" s="182" t="s">
        <v>28972</v>
      </c>
    </row>
    <row r="13870" spans="6:9" x14ac:dyDescent="0.25">
      <c r="F13870" t="str">
        <f t="shared" si="304"/>
        <v>Marco MathieuSOFT TEX PILLOWS, INC.</v>
      </c>
      <c r="G13870" s="182" t="s">
        <v>286</v>
      </c>
      <c r="H13870" s="182" t="s">
        <v>8524</v>
      </c>
      <c r="I13870" s="182" t="s">
        <v>28973</v>
      </c>
    </row>
    <row r="13871" spans="6:9" x14ac:dyDescent="0.25">
      <c r="F13871" t="str">
        <f t="shared" si="304"/>
        <v>Marco MathieuM.J. LESSARD</v>
      </c>
      <c r="G13871" s="182" t="s">
        <v>286</v>
      </c>
      <c r="H13871" s="182" t="s">
        <v>5652</v>
      </c>
      <c r="I13871" s="182" t="s">
        <v>28974</v>
      </c>
    </row>
    <row r="13872" spans="6:9" x14ac:dyDescent="0.25">
      <c r="F13872" t="str">
        <f t="shared" si="304"/>
        <v>Marco MathieuSOLUTIONS INDUSTRIELLES</v>
      </c>
      <c r="G13872" s="182" t="s">
        <v>286</v>
      </c>
      <c r="H13872" s="182" t="s">
        <v>8539</v>
      </c>
      <c r="I13872" s="182" t="s">
        <v>28975</v>
      </c>
    </row>
    <row r="13873" spans="6:9" x14ac:dyDescent="0.25">
      <c r="F13873" t="str">
        <f t="shared" si="304"/>
        <v>Marco MathieuFROMAGERIE BOIVIN</v>
      </c>
      <c r="G13873" s="182" t="s">
        <v>286</v>
      </c>
      <c r="H13873" s="182" t="s">
        <v>3755</v>
      </c>
      <c r="I13873" s="182" t="s">
        <v>28976</v>
      </c>
    </row>
    <row r="13874" spans="6:9" x14ac:dyDescent="0.25">
      <c r="F13874" t="str">
        <f t="shared" si="304"/>
        <v>Marco MathieuSTELLAR INDUSTRIAL SALES LTD.</v>
      </c>
      <c r="G13874" s="182" t="s">
        <v>286</v>
      </c>
      <c r="H13874" s="182" t="s">
        <v>8719</v>
      </c>
      <c r="I13874" s="182" t="s">
        <v>28977</v>
      </c>
    </row>
    <row r="13875" spans="6:9" x14ac:dyDescent="0.25">
      <c r="F13875" t="str">
        <f t="shared" si="304"/>
        <v>Marco MathieuSALON DE QUILLE CHAMPION</v>
      </c>
      <c r="G13875" s="182" t="s">
        <v>286</v>
      </c>
      <c r="H13875" s="182" t="s">
        <v>8167</v>
      </c>
      <c r="I13875" s="182" t="s">
        <v>28978</v>
      </c>
    </row>
    <row r="13876" spans="6:9" x14ac:dyDescent="0.25">
      <c r="F13876" t="str">
        <f t="shared" si="304"/>
        <v>Marco MathieuLEVINOFF COLBEX S.E.C.</v>
      </c>
      <c r="G13876" s="182" t="s">
        <v>286</v>
      </c>
      <c r="H13876" s="182" t="s">
        <v>5509</v>
      </c>
      <c r="I13876" s="182" t="s">
        <v>28979</v>
      </c>
    </row>
    <row r="13877" spans="6:9" x14ac:dyDescent="0.25">
      <c r="F13877" t="str">
        <f t="shared" si="304"/>
        <v>Marco MathieuDECACER</v>
      </c>
      <c r="G13877" s="182" t="s">
        <v>286</v>
      </c>
      <c r="H13877" s="182" t="s">
        <v>2762</v>
      </c>
      <c r="I13877" s="182" t="s">
        <v>28980</v>
      </c>
    </row>
    <row r="13878" spans="6:9" x14ac:dyDescent="0.25">
      <c r="F13878" t="str">
        <f t="shared" si="304"/>
        <v>Marco MathieuBDI CANADA INC. - FLORENCEVILLE</v>
      </c>
      <c r="G13878" s="182" t="s">
        <v>286</v>
      </c>
      <c r="H13878" s="182" t="s">
        <v>1498</v>
      </c>
      <c r="I13878" s="182" t="s">
        <v>28981</v>
      </c>
    </row>
    <row r="13879" spans="6:9" x14ac:dyDescent="0.25">
      <c r="F13879" t="str">
        <f t="shared" si="304"/>
        <v>Marco MathieuMARTAK CANADA LTD.</v>
      </c>
      <c r="G13879" s="182" t="s">
        <v>286</v>
      </c>
      <c r="H13879" s="182" t="s">
        <v>5767</v>
      </c>
      <c r="I13879" s="182" t="s">
        <v>28982</v>
      </c>
    </row>
    <row r="13880" spans="6:9" x14ac:dyDescent="0.25">
      <c r="F13880" t="str">
        <f t="shared" si="304"/>
        <v>Marco MathieuDESCO INC.</v>
      </c>
      <c r="G13880" s="182" t="s">
        <v>286</v>
      </c>
      <c r="H13880" s="182" t="s">
        <v>2828</v>
      </c>
      <c r="I13880" s="182" t="s">
        <v>28983</v>
      </c>
    </row>
    <row r="13881" spans="6:9" x14ac:dyDescent="0.25">
      <c r="F13881" t="str">
        <f t="shared" si="304"/>
        <v>Marco MathieuBDI CANADA INC. - DARTMOUTH</v>
      </c>
      <c r="G13881" s="182" t="s">
        <v>286</v>
      </c>
      <c r="H13881" s="182" t="s">
        <v>1497</v>
      </c>
      <c r="I13881" s="182" t="s">
        <v>28984</v>
      </c>
    </row>
    <row r="13882" spans="6:9" x14ac:dyDescent="0.25">
      <c r="F13882" t="str">
        <f t="shared" si="304"/>
        <v>Marco MathieuLES ALIMENTS JARDI</v>
      </c>
      <c r="G13882" s="182" t="s">
        <v>286</v>
      </c>
      <c r="H13882" s="182" t="s">
        <v>5484</v>
      </c>
      <c r="I13882" s="182" t="s">
        <v>28985</v>
      </c>
    </row>
    <row r="13883" spans="6:9" x14ac:dyDescent="0.25">
      <c r="F13883" t="str">
        <f t="shared" si="304"/>
        <v>Marco MathieuMOTION CANADA - QUEBEC</v>
      </c>
      <c r="G13883" s="182" t="s">
        <v>286</v>
      </c>
      <c r="H13883" s="182" t="s">
        <v>6255</v>
      </c>
      <c r="I13883" s="182" t="s">
        <v>28986</v>
      </c>
    </row>
    <row r="13884" spans="6:9" x14ac:dyDescent="0.25">
      <c r="F13884" t="str">
        <f t="shared" si="304"/>
        <v>Marco MathieuCTM INDUSTRIELLE</v>
      </c>
      <c r="G13884" s="182" t="s">
        <v>286</v>
      </c>
      <c r="H13884" s="182" t="s">
        <v>2593</v>
      </c>
      <c r="I13884" s="182" t="s">
        <v>28987</v>
      </c>
    </row>
    <row r="13885" spans="6:9" x14ac:dyDescent="0.25">
      <c r="F13885" t="str">
        <f t="shared" si="304"/>
        <v>Marco MathieuREXFAB INC</v>
      </c>
      <c r="G13885" s="182" t="s">
        <v>286</v>
      </c>
      <c r="H13885" s="182" t="s">
        <v>7913</v>
      </c>
      <c r="I13885" s="182" t="s">
        <v>28988</v>
      </c>
    </row>
    <row r="13886" spans="6:9" x14ac:dyDescent="0.25">
      <c r="F13886" t="str">
        <f t="shared" si="304"/>
        <v>Marco MathieuGROUPE CONCEPT PV INC.</v>
      </c>
      <c r="G13886" s="182" t="s">
        <v>286</v>
      </c>
      <c r="H13886" s="182" t="s">
        <v>4181</v>
      </c>
      <c r="I13886" s="182" t="s">
        <v>28989</v>
      </c>
    </row>
    <row r="13887" spans="6:9" x14ac:dyDescent="0.25">
      <c r="F13887" t="str">
        <f t="shared" si="304"/>
        <v>Marco MathieuLA MEUNERIE MILANAISE INC.</v>
      </c>
      <c r="G13887" s="182" t="s">
        <v>286</v>
      </c>
      <c r="H13887" s="182" t="s">
        <v>5383</v>
      </c>
      <c r="I13887" s="182" t="s">
        <v>28990</v>
      </c>
    </row>
    <row r="13888" spans="6:9" x14ac:dyDescent="0.25">
      <c r="F13888" t="str">
        <f t="shared" si="304"/>
        <v>Marco MathieuBOULANGERIE KING BAGEL - J.T. SENC.</v>
      </c>
      <c r="G13888" s="182" t="s">
        <v>286</v>
      </c>
      <c r="H13888" s="182" t="s">
        <v>1800</v>
      </c>
      <c r="I13888" s="182" t="s">
        <v>28991</v>
      </c>
    </row>
    <row r="13889" spans="6:9" x14ac:dyDescent="0.25">
      <c r="F13889" t="str">
        <f t="shared" si="304"/>
        <v>Marco MathieuSOUCY TECHNO INC.</v>
      </c>
      <c r="G13889" s="182" t="s">
        <v>286</v>
      </c>
      <c r="H13889" s="182" t="s">
        <v>8559</v>
      </c>
      <c r="I13889" s="182" t="s">
        <v>28992</v>
      </c>
    </row>
    <row r="13890" spans="6:9" x14ac:dyDescent="0.25">
      <c r="F13890" t="str">
        <f t="shared" si="304"/>
        <v>Marco MathieuINOVIA</v>
      </c>
      <c r="G13890" s="182" t="s">
        <v>286</v>
      </c>
      <c r="H13890" s="182" t="s">
        <v>4677</v>
      </c>
      <c r="I13890" s="182" t="s">
        <v>28993</v>
      </c>
    </row>
    <row r="13891" spans="6:9" x14ac:dyDescent="0.25">
      <c r="F13891" t="str">
        <f t="shared" si="304"/>
        <v>Marco MathieuCHOCOLAT  LAMONTAGNE</v>
      </c>
      <c r="G13891" s="182" t="s">
        <v>286</v>
      </c>
      <c r="H13891" s="182" t="s">
        <v>2257</v>
      </c>
      <c r="I13891" s="182" t="s">
        <v>28994</v>
      </c>
    </row>
    <row r="13892" spans="6:9" x14ac:dyDescent="0.25">
      <c r="F13892" t="str">
        <f t="shared" ref="F13892:F13955" si="305">CONCATENATE(G13892, H13892)</f>
        <v>Marco MathieuMAXI CRISP CANADA INC</v>
      </c>
      <c r="G13892" s="182" t="s">
        <v>286</v>
      </c>
      <c r="H13892" s="182" t="s">
        <v>5840</v>
      </c>
      <c r="I13892" s="182" t="s">
        <v>28995</v>
      </c>
    </row>
    <row r="13893" spans="6:9" x14ac:dyDescent="0.25">
      <c r="F13893" t="str">
        <f t="shared" si="305"/>
        <v>Marco MathieuLIPPERT PINTLEPIN MFG. INC.</v>
      </c>
      <c r="G13893" s="182" t="s">
        <v>286</v>
      </c>
      <c r="H13893" s="182" t="s">
        <v>5558</v>
      </c>
      <c r="I13893" s="182" t="s">
        <v>28996</v>
      </c>
    </row>
    <row r="13894" spans="6:9" x14ac:dyDescent="0.25">
      <c r="F13894" t="str">
        <f t="shared" si="305"/>
        <v>Marco MathieuPOLYCOR INC - QUEBEC CITY</v>
      </c>
      <c r="G13894" s="182" t="s">
        <v>286</v>
      </c>
      <c r="H13894" s="182" t="s">
        <v>7415</v>
      </c>
      <c r="I13894" s="182" t="s">
        <v>28997</v>
      </c>
    </row>
    <row r="13895" spans="6:9" x14ac:dyDescent="0.25">
      <c r="F13895" t="str">
        <f t="shared" si="305"/>
        <v>Marco MathieuAIKAWA FIBER TECHNOLOGIES</v>
      </c>
      <c r="G13895" s="182" t="s">
        <v>286</v>
      </c>
      <c r="H13895" s="182" t="s">
        <v>530</v>
      </c>
      <c r="I13895" s="182" t="s">
        <v>28998</v>
      </c>
    </row>
    <row r="13896" spans="6:9" x14ac:dyDescent="0.25">
      <c r="F13896" t="str">
        <f t="shared" si="305"/>
        <v>Marco MathieuCROUSTILLES YUM YUM ENR.</v>
      </c>
      <c r="G13896" s="182" t="s">
        <v>286</v>
      </c>
      <c r="H13896" s="182" t="s">
        <v>2571</v>
      </c>
      <c r="I13896" s="182" t="s">
        <v>28999</v>
      </c>
    </row>
    <row r="13897" spans="6:9" x14ac:dyDescent="0.25">
      <c r="F13897" t="str">
        <f t="shared" si="305"/>
        <v>Marco MathieuROCK OF AGES CANADA INC.</v>
      </c>
      <c r="G13897" s="182" t="s">
        <v>286</v>
      </c>
      <c r="H13897" s="182" t="s">
        <v>8009</v>
      </c>
      <c r="I13897" s="182" t="s">
        <v>29000</v>
      </c>
    </row>
    <row r="13898" spans="6:9" x14ac:dyDescent="0.25">
      <c r="F13898" t="str">
        <f t="shared" si="305"/>
        <v>Marco MathieuINDUSTRIES RIOPEL INC</v>
      </c>
      <c r="G13898" s="182" t="s">
        <v>286</v>
      </c>
      <c r="H13898" s="182" t="s">
        <v>4645</v>
      </c>
      <c r="I13898" s="182" t="s">
        <v>29001</v>
      </c>
    </row>
    <row r="13899" spans="6:9" x14ac:dyDescent="0.25">
      <c r="F13899" t="str">
        <f t="shared" si="305"/>
        <v>Marco MathieuABZAC CANADA INC.</v>
      </c>
      <c r="G13899" s="182" t="s">
        <v>286</v>
      </c>
      <c r="H13899" s="182" t="s">
        <v>388</v>
      </c>
      <c r="I13899" s="182" t="s">
        <v>29002</v>
      </c>
    </row>
    <row r="13900" spans="6:9" x14ac:dyDescent="0.25">
      <c r="F13900" t="str">
        <f t="shared" si="305"/>
        <v>Marco MathieuAGRIMETAL</v>
      </c>
      <c r="G13900" s="182" t="s">
        <v>286</v>
      </c>
      <c r="H13900" s="182" t="s">
        <v>521</v>
      </c>
      <c r="I13900" s="182" t="s">
        <v>29003</v>
      </c>
    </row>
    <row r="13901" spans="6:9" x14ac:dyDescent="0.25">
      <c r="F13901" t="str">
        <f t="shared" si="305"/>
        <v>Marco MathieuUSNR</v>
      </c>
      <c r="G13901" s="182" t="s">
        <v>286</v>
      </c>
      <c r="H13901" s="182" t="s">
        <v>9955</v>
      </c>
      <c r="I13901" s="182" t="s">
        <v>29004</v>
      </c>
    </row>
    <row r="13902" spans="6:9" x14ac:dyDescent="0.25">
      <c r="F13902" t="str">
        <f t="shared" si="305"/>
        <v>Marco MathieuMPI PAPER MILLS PORTNEUF</v>
      </c>
      <c r="G13902" s="182" t="s">
        <v>286</v>
      </c>
      <c r="H13902" s="182" t="s">
        <v>6600</v>
      </c>
      <c r="I13902" s="182" t="s">
        <v>29005</v>
      </c>
    </row>
    <row r="13903" spans="6:9" x14ac:dyDescent="0.25">
      <c r="F13903" t="str">
        <f t="shared" si="305"/>
        <v>Marco MathieuMASONITE INTERNATIONAL CORPORATION</v>
      </c>
      <c r="G13903" s="182" t="s">
        <v>286</v>
      </c>
      <c r="H13903" s="182" t="s">
        <v>5785</v>
      </c>
      <c r="I13903" s="182" t="s">
        <v>29006</v>
      </c>
    </row>
    <row r="13904" spans="6:9" x14ac:dyDescent="0.25">
      <c r="F13904" t="str">
        <f t="shared" si="305"/>
        <v>Marco MathieuLES VIANDES DU BRETON</v>
      </c>
      <c r="G13904" s="182" t="s">
        <v>286</v>
      </c>
      <c r="H13904" s="182" t="s">
        <v>5502</v>
      </c>
      <c r="I13904" s="182" t="s">
        <v>29007</v>
      </c>
    </row>
    <row r="13905" spans="6:9" x14ac:dyDescent="0.25">
      <c r="F13905" t="str">
        <f t="shared" si="305"/>
        <v>Marco MathieuUSITAL CANADA INC</v>
      </c>
      <c r="G13905" s="182" t="s">
        <v>286</v>
      </c>
      <c r="H13905" s="182" t="s">
        <v>9953</v>
      </c>
      <c r="I13905" s="182" t="s">
        <v>29008</v>
      </c>
    </row>
    <row r="13906" spans="6:9" x14ac:dyDescent="0.25">
      <c r="F13906" t="str">
        <f t="shared" si="305"/>
        <v>Marco MathieuSCIERIE FERNAND RANCOURT</v>
      </c>
      <c r="G13906" s="182" t="s">
        <v>286</v>
      </c>
      <c r="H13906" s="182" t="s">
        <v>8260</v>
      </c>
      <c r="I13906" s="182" t="s">
        <v>29009</v>
      </c>
    </row>
    <row r="13907" spans="6:9" x14ac:dyDescent="0.25">
      <c r="F13907" t="str">
        <f t="shared" si="305"/>
        <v>Marco MathieuAPPLIED IND. TECH - DARTMOUTH</v>
      </c>
      <c r="G13907" s="182" t="s">
        <v>286</v>
      </c>
      <c r="H13907" s="182" t="s">
        <v>1097</v>
      </c>
      <c r="I13907" s="182" t="s">
        <v>29010</v>
      </c>
    </row>
    <row r="13908" spans="6:9" x14ac:dyDescent="0.25">
      <c r="F13908" t="str">
        <f t="shared" si="305"/>
        <v>Marco MathieuCASCADES MULTI-PRO, UNE DIVSION</v>
      </c>
      <c r="G13908" s="182" t="s">
        <v>286</v>
      </c>
      <c r="H13908" s="182" t="s">
        <v>2136</v>
      </c>
      <c r="I13908" s="182" t="s">
        <v>29011</v>
      </c>
    </row>
    <row r="13909" spans="6:9" x14ac:dyDescent="0.25">
      <c r="F13909" t="str">
        <f t="shared" si="305"/>
        <v>Marco MathieuGEGICO INC</v>
      </c>
      <c r="G13909" s="182" t="s">
        <v>286</v>
      </c>
      <c r="H13909" s="182" t="s">
        <v>3850</v>
      </c>
      <c r="I13909" s="182" t="s">
        <v>29012</v>
      </c>
    </row>
    <row r="13910" spans="6:9" x14ac:dyDescent="0.25">
      <c r="F13910" t="str">
        <f t="shared" si="305"/>
        <v>Marco MathieuKOSMA-KARE</v>
      </c>
      <c r="G13910" s="182" t="s">
        <v>286</v>
      </c>
      <c r="H13910" s="182" t="s">
        <v>5303</v>
      </c>
      <c r="I13910" s="182" t="s">
        <v>29013</v>
      </c>
    </row>
    <row r="13911" spans="6:9" x14ac:dyDescent="0.25">
      <c r="F13911" t="str">
        <f t="shared" si="305"/>
        <v>Marco MathieuCUIR A FER INC.</v>
      </c>
      <c r="G13911" s="182" t="s">
        <v>286</v>
      </c>
      <c r="H13911" s="182" t="s">
        <v>2598</v>
      </c>
      <c r="I13911" s="182" t="s">
        <v>29014</v>
      </c>
    </row>
    <row r="13912" spans="6:9" x14ac:dyDescent="0.25">
      <c r="F13912" t="str">
        <f t="shared" si="305"/>
        <v>Marco MathieuMAURICE ST-LAURENT LTEE</v>
      </c>
      <c r="G13912" s="182" t="s">
        <v>286</v>
      </c>
      <c r="H13912" s="182" t="s">
        <v>5835</v>
      </c>
      <c r="I13912" s="182" t="s">
        <v>29015</v>
      </c>
    </row>
    <row r="13913" spans="6:9" x14ac:dyDescent="0.25">
      <c r="F13913" t="str">
        <f t="shared" si="305"/>
        <v>Marco MathieuBLUE MOUNTAIN WALL COVERINGS GROUP</v>
      </c>
      <c r="G13913" s="182" t="s">
        <v>286</v>
      </c>
      <c r="H13913" s="182" t="s">
        <v>1744</v>
      </c>
      <c r="I13913" s="182" t="s">
        <v>29016</v>
      </c>
    </row>
    <row r="13914" spans="6:9" x14ac:dyDescent="0.25">
      <c r="F13914" t="str">
        <f t="shared" si="305"/>
        <v>Marco MathieuSTELLAR INDUSTRIAL SALES LIMITED</v>
      </c>
      <c r="G13914" s="182" t="s">
        <v>286</v>
      </c>
      <c r="H13914" s="182" t="s">
        <v>8718</v>
      </c>
      <c r="I13914" s="182" t="s">
        <v>29017</v>
      </c>
    </row>
    <row r="13915" spans="6:9" x14ac:dyDescent="0.25">
      <c r="F13915" t="str">
        <f t="shared" si="305"/>
        <v>Marco MathieuBONDUELLE - SAINTE-MARTINE</v>
      </c>
      <c r="G13915" s="182" t="s">
        <v>286</v>
      </c>
      <c r="H13915" s="182" t="s">
        <v>1773</v>
      </c>
      <c r="I13915" s="182" t="s">
        <v>29018</v>
      </c>
    </row>
    <row r="13916" spans="6:9" x14ac:dyDescent="0.25">
      <c r="F13916" t="str">
        <f t="shared" si="305"/>
        <v>Marco MathieuAVICOMAX INC.</v>
      </c>
      <c r="G13916" s="182" t="s">
        <v>286</v>
      </c>
      <c r="H13916" s="182" t="s">
        <v>1320</v>
      </c>
      <c r="I13916" s="182" t="s">
        <v>29019</v>
      </c>
    </row>
    <row r="13917" spans="6:9" x14ac:dyDescent="0.25">
      <c r="F13917" t="str">
        <f t="shared" si="305"/>
        <v>Marco MathieuWAJAX IND. COMPONENTS – RIMOUSKI</v>
      </c>
      <c r="G13917" s="182" t="s">
        <v>286</v>
      </c>
      <c r="H13917" s="182" t="s">
        <v>13949</v>
      </c>
      <c r="I13917" s="182" t="s">
        <v>29020</v>
      </c>
    </row>
    <row r="13918" spans="6:9" x14ac:dyDescent="0.25">
      <c r="F13918" t="str">
        <f t="shared" si="305"/>
        <v>Marco MathieuL &amp; G CLOUTIER INC.</v>
      </c>
      <c r="G13918" s="182" t="s">
        <v>286</v>
      </c>
      <c r="H13918" s="182" t="s">
        <v>5359</v>
      </c>
      <c r="I13918" s="182" t="s">
        <v>29021</v>
      </c>
    </row>
    <row r="13919" spans="6:9" x14ac:dyDescent="0.25">
      <c r="F13919" t="str">
        <f t="shared" si="305"/>
        <v>Marco MathieuIMPRIMERIE FL WEB INC.</v>
      </c>
      <c r="G13919" s="182" t="s">
        <v>286</v>
      </c>
      <c r="H13919" s="182" t="s">
        <v>4540</v>
      </c>
      <c r="I13919" s="182" t="s">
        <v>29022</v>
      </c>
    </row>
    <row r="13920" spans="6:9" x14ac:dyDescent="0.25">
      <c r="F13920" t="str">
        <f t="shared" si="305"/>
        <v>Marco Mathieu4170083 CANADA INC. - CARBOTECH INT</v>
      </c>
      <c r="G13920" s="182" t="s">
        <v>286</v>
      </c>
      <c r="H13920" s="182" t="s">
        <v>288</v>
      </c>
      <c r="I13920" s="182" t="s">
        <v>29023</v>
      </c>
    </row>
    <row r="13921" spans="6:9" x14ac:dyDescent="0.25">
      <c r="F13921" t="str">
        <f t="shared" si="305"/>
        <v>Marco MathieuALBANY INTERNATIONAL CORP.</v>
      </c>
      <c r="G13921" s="182" t="s">
        <v>286</v>
      </c>
      <c r="H13921" s="182" t="s">
        <v>564</v>
      </c>
      <c r="I13921" s="182" t="s">
        <v>29024</v>
      </c>
    </row>
    <row r="13922" spans="6:9" x14ac:dyDescent="0.25">
      <c r="F13922" t="str">
        <f t="shared" si="305"/>
        <v>Marco MathieuSOLUTECH PACKAGING SYSTEMS</v>
      </c>
      <c r="G13922" s="182" t="s">
        <v>286</v>
      </c>
      <c r="H13922" s="182" t="s">
        <v>8535</v>
      </c>
      <c r="I13922" s="182" t="s">
        <v>29025</v>
      </c>
    </row>
    <row r="13923" spans="6:9" x14ac:dyDescent="0.25">
      <c r="F13923" t="str">
        <f t="shared" si="305"/>
        <v>Marco MathieuCONCEPTROMEC INC.</v>
      </c>
      <c r="G13923" s="182" t="s">
        <v>286</v>
      </c>
      <c r="H13923" s="182" t="s">
        <v>2425</v>
      </c>
      <c r="I13923" s="182" t="s">
        <v>29026</v>
      </c>
    </row>
    <row r="13924" spans="6:9" x14ac:dyDescent="0.25">
      <c r="F13924" t="str">
        <f t="shared" si="305"/>
        <v>Marco MathieuWESTROCK COMPANY OF CANADA</v>
      </c>
      <c r="G13924" s="182" t="s">
        <v>286</v>
      </c>
      <c r="H13924" s="182" t="s">
        <v>10924</v>
      </c>
      <c r="I13924" s="182" t="s">
        <v>29027</v>
      </c>
    </row>
    <row r="13925" spans="6:9" x14ac:dyDescent="0.25">
      <c r="F13925" t="str">
        <f t="shared" si="305"/>
        <v>Marco MathieuGERMAIN TECHNOLOGIES INC.</v>
      </c>
      <c r="G13925" s="182" t="s">
        <v>286</v>
      </c>
      <c r="H13925" s="182" t="s">
        <v>3941</v>
      </c>
      <c r="I13925" s="182" t="s">
        <v>29028</v>
      </c>
    </row>
    <row r="13926" spans="6:9" x14ac:dyDescent="0.25">
      <c r="F13926" t="str">
        <f t="shared" si="305"/>
        <v>Marco MathieuMOTION CANADA - SOREL-TRACY</v>
      </c>
      <c r="G13926" s="182" t="s">
        <v>286</v>
      </c>
      <c r="H13926" s="182" t="s">
        <v>6262</v>
      </c>
      <c r="I13926" s="182" t="s">
        <v>29029</v>
      </c>
    </row>
    <row r="13927" spans="6:9" x14ac:dyDescent="0.25">
      <c r="F13927" t="str">
        <f t="shared" si="305"/>
        <v>Marco MathieuCLEARWATER SEAFOODS</v>
      </c>
      <c r="G13927" s="182" t="s">
        <v>286</v>
      </c>
      <c r="H13927" s="182" t="s">
        <v>2313</v>
      </c>
      <c r="I13927" s="182" t="s">
        <v>29030</v>
      </c>
    </row>
    <row r="13928" spans="6:9" x14ac:dyDescent="0.25">
      <c r="F13928" t="str">
        <f t="shared" si="305"/>
        <v>Marco MathieuABRASIS J.J.S. INC.</v>
      </c>
      <c r="G13928" s="182" t="s">
        <v>286</v>
      </c>
      <c r="H13928" s="182" t="s">
        <v>384</v>
      </c>
      <c r="I13928" s="182" t="s">
        <v>29031</v>
      </c>
    </row>
    <row r="13929" spans="6:9" x14ac:dyDescent="0.25">
      <c r="F13929" t="str">
        <f t="shared" si="305"/>
        <v>Marco MathieuMECANIQUE INDUSTRIELLE A.L. TECH IN</v>
      </c>
      <c r="G13929" s="182" t="s">
        <v>286</v>
      </c>
      <c r="H13929" s="182" t="s">
        <v>5907</v>
      </c>
      <c r="I13929" s="182" t="s">
        <v>29032</v>
      </c>
    </row>
    <row r="13930" spans="6:9" x14ac:dyDescent="0.25">
      <c r="F13930" t="str">
        <f t="shared" si="305"/>
        <v>Marco MathieuROULEMENT A BILLES MORIN INC</v>
      </c>
      <c r="G13930" s="182" t="s">
        <v>286</v>
      </c>
      <c r="H13930" s="182" t="s">
        <v>8053</v>
      </c>
      <c r="I13930" s="182" t="s">
        <v>29033</v>
      </c>
    </row>
    <row r="13931" spans="6:9" x14ac:dyDescent="0.25">
      <c r="F13931" t="str">
        <f t="shared" si="305"/>
        <v>Marco MathieuAGENT INDUSTRIEL MAGLOIRE GAUDREAU</v>
      </c>
      <c r="G13931" s="182" t="s">
        <v>286</v>
      </c>
      <c r="H13931" s="182" t="s">
        <v>511</v>
      </c>
      <c r="I13931" s="182" t="s">
        <v>29034</v>
      </c>
    </row>
    <row r="13932" spans="6:9" x14ac:dyDescent="0.25">
      <c r="F13932" t="str">
        <f t="shared" si="305"/>
        <v>Marco MathieuIMPRIMERIES TRANSCONTINENTAL</v>
      </c>
      <c r="G13932" s="182" t="s">
        <v>286</v>
      </c>
      <c r="H13932" s="182" t="s">
        <v>4544</v>
      </c>
      <c r="I13932" s="182" t="s">
        <v>29035</v>
      </c>
    </row>
    <row r="13933" spans="6:9" x14ac:dyDescent="0.25">
      <c r="F13933" t="str">
        <f t="shared" si="305"/>
        <v>Marco MathieuHAYES WORLDWIDE CONSULTING SERVICES</v>
      </c>
      <c r="G13933" s="182" t="s">
        <v>286</v>
      </c>
      <c r="H13933" s="182" t="s">
        <v>4295</v>
      </c>
      <c r="I13933" s="182" t="s">
        <v>29036</v>
      </c>
    </row>
    <row r="13934" spans="6:9" x14ac:dyDescent="0.25">
      <c r="F13934" t="str">
        <f t="shared" si="305"/>
        <v>Marco MathieuLES PRODUITS GILBERT INC</v>
      </c>
      <c r="G13934" s="182" t="s">
        <v>286</v>
      </c>
      <c r="H13934" s="182" t="s">
        <v>5498</v>
      </c>
      <c r="I13934" s="182" t="s">
        <v>29037</v>
      </c>
    </row>
    <row r="13935" spans="6:9" x14ac:dyDescent="0.25">
      <c r="F13935" t="str">
        <f t="shared" si="305"/>
        <v>Marco MathieuAPPLIED INDUSTRAIL TECHNOLOGIES-QUE</v>
      </c>
      <c r="G13935" s="182" t="s">
        <v>286</v>
      </c>
      <c r="H13935" s="182" t="s">
        <v>1107</v>
      </c>
      <c r="I13935" s="182" t="s">
        <v>29038</v>
      </c>
    </row>
    <row r="13936" spans="6:9" x14ac:dyDescent="0.25">
      <c r="F13936" t="str">
        <f t="shared" si="305"/>
        <v>Marco MathieuUSINAGE CMO INC</v>
      </c>
      <c r="G13936" s="182" t="s">
        <v>286</v>
      </c>
      <c r="H13936" s="182" t="s">
        <v>9949</v>
      </c>
      <c r="I13936" s="182" t="s">
        <v>29039</v>
      </c>
    </row>
    <row r="13937" spans="6:9" x14ac:dyDescent="0.25">
      <c r="F13937" t="str">
        <f t="shared" si="305"/>
        <v>Marco MathieuQUALTECH INC.</v>
      </c>
      <c r="G13937" s="182" t="s">
        <v>286</v>
      </c>
      <c r="H13937" s="182" t="s">
        <v>7735</v>
      </c>
      <c r="I13937" s="182" t="s">
        <v>29040</v>
      </c>
    </row>
    <row r="13938" spans="6:9" x14ac:dyDescent="0.25">
      <c r="F13938" t="str">
        <f t="shared" si="305"/>
        <v>Marco MathieuHIGH LINER FOODS INC.</v>
      </c>
      <c r="G13938" s="182" t="s">
        <v>286</v>
      </c>
      <c r="H13938" s="182" t="s">
        <v>4360</v>
      </c>
      <c r="I13938" s="182" t="s">
        <v>29041</v>
      </c>
    </row>
    <row r="13939" spans="6:9" x14ac:dyDescent="0.25">
      <c r="F13939" t="str">
        <f t="shared" si="305"/>
        <v>Marco MathieuBEAUCINOX INC.</v>
      </c>
      <c r="G13939" s="182" t="s">
        <v>286</v>
      </c>
      <c r="H13939" s="182" t="s">
        <v>1560</v>
      </c>
      <c r="I13939" s="182" t="s">
        <v>29042</v>
      </c>
    </row>
    <row r="13940" spans="6:9" x14ac:dyDescent="0.25">
      <c r="F13940" t="str">
        <f t="shared" si="305"/>
        <v>Marco MathieuAPPLIED TECH IND - ST MARIE</v>
      </c>
      <c r="G13940" s="182" t="s">
        <v>286</v>
      </c>
      <c r="H13940" s="182" t="s">
        <v>1123</v>
      </c>
      <c r="I13940" s="182" t="s">
        <v>29043</v>
      </c>
    </row>
    <row r="13941" spans="6:9" x14ac:dyDescent="0.25">
      <c r="F13941" t="str">
        <f t="shared" si="305"/>
        <v>Marco MathieuP &amp; H MILLING GROUP</v>
      </c>
      <c r="G13941" s="182" t="s">
        <v>286</v>
      </c>
      <c r="H13941" s="182" t="s">
        <v>7106</v>
      </c>
      <c r="I13941" s="182" t="s">
        <v>29044</v>
      </c>
    </row>
    <row r="13942" spans="6:9" x14ac:dyDescent="0.25">
      <c r="F13942" t="str">
        <f t="shared" si="305"/>
        <v>Marco MathieuCELMIRE INC.</v>
      </c>
      <c r="G13942" s="182" t="s">
        <v>286</v>
      </c>
      <c r="H13942" s="182" t="s">
        <v>2174</v>
      </c>
      <c r="I13942" s="182" t="s">
        <v>29045</v>
      </c>
    </row>
    <row r="13943" spans="6:9" x14ac:dyDescent="0.25">
      <c r="F13943" t="str">
        <f t="shared" si="305"/>
        <v>Marco MathieuCONCEPTION MECANIQUE NAVILLUS</v>
      </c>
      <c r="G13943" s="182" t="s">
        <v>286</v>
      </c>
      <c r="H13943" s="182" t="s">
        <v>2423</v>
      </c>
      <c r="I13943" s="182" t="s">
        <v>29046</v>
      </c>
    </row>
    <row r="13944" spans="6:9" x14ac:dyDescent="0.25">
      <c r="F13944" t="str">
        <f t="shared" si="305"/>
        <v>Marco MathieuBROCHOT INDUSTRIE INC.</v>
      </c>
      <c r="G13944" s="182" t="s">
        <v>286</v>
      </c>
      <c r="H13944" s="182" t="s">
        <v>1875</v>
      </c>
      <c r="I13944" s="182" t="s">
        <v>29047</v>
      </c>
    </row>
    <row r="13945" spans="6:9" x14ac:dyDescent="0.25">
      <c r="F13945" t="str">
        <f t="shared" si="305"/>
        <v>Marco MathieuFUMOIR GRIZZLY INC.</v>
      </c>
      <c r="G13945" s="182" t="s">
        <v>286</v>
      </c>
      <c r="H13945" s="182" t="s">
        <v>3783</v>
      </c>
      <c r="I13945" s="182" t="s">
        <v>29048</v>
      </c>
    </row>
    <row r="13946" spans="6:9" x14ac:dyDescent="0.25">
      <c r="F13946" t="str">
        <f t="shared" si="305"/>
        <v>Marco MathieuARMOIRES FABRITEC</v>
      </c>
      <c r="G13946" s="182" t="s">
        <v>286</v>
      </c>
      <c r="H13946" s="182" t="s">
        <v>1171</v>
      </c>
      <c r="I13946" s="182" t="s">
        <v>29049</v>
      </c>
    </row>
    <row r="13947" spans="6:9" x14ac:dyDescent="0.25">
      <c r="F13947" t="str">
        <f t="shared" si="305"/>
        <v>Marco MathieuAPPLIED INDUSTRIAL TECH - BROSSARD</v>
      </c>
      <c r="G13947" s="182" t="s">
        <v>286</v>
      </c>
      <c r="H13947" s="182" t="s">
        <v>1110</v>
      </c>
      <c r="I13947" s="182" t="s">
        <v>29050</v>
      </c>
    </row>
    <row r="13948" spans="6:9" x14ac:dyDescent="0.25">
      <c r="F13948" t="str">
        <f t="shared" si="305"/>
        <v>Marco MathieuFRITO-LAY FOR PEPSICO FOODS CANADA</v>
      </c>
      <c r="G13948" s="182" t="s">
        <v>286</v>
      </c>
      <c r="H13948" s="182" t="s">
        <v>13607</v>
      </c>
      <c r="I13948" s="182" t="s">
        <v>29051</v>
      </c>
    </row>
    <row r="13949" spans="6:9" x14ac:dyDescent="0.25">
      <c r="F13949" t="str">
        <f t="shared" si="305"/>
        <v>Marco MathieuLES ATELIERS WILL NICOLAS</v>
      </c>
      <c r="G13949" s="182" t="s">
        <v>286</v>
      </c>
      <c r="H13949" s="182" t="s">
        <v>5490</v>
      </c>
      <c r="I13949" s="182" t="s">
        <v>29052</v>
      </c>
    </row>
    <row r="13950" spans="6:9" x14ac:dyDescent="0.25">
      <c r="F13950" t="str">
        <f t="shared" si="305"/>
        <v>Marco MathieuPCP CANADA</v>
      </c>
      <c r="G13950" s="182" t="s">
        <v>286</v>
      </c>
      <c r="H13950" s="182" t="s">
        <v>7260</v>
      </c>
      <c r="I13950" s="182" t="s">
        <v>29053</v>
      </c>
    </row>
    <row r="13951" spans="6:9" x14ac:dyDescent="0.25">
      <c r="F13951" t="str">
        <f t="shared" si="305"/>
        <v>Marco MathieuST. ANTHONY SEAFOODS LTD.</v>
      </c>
      <c r="G13951" s="182" t="s">
        <v>286</v>
      </c>
      <c r="H13951" s="182" t="s">
        <v>8671</v>
      </c>
      <c r="I13951" s="182" t="s">
        <v>29054</v>
      </c>
    </row>
    <row r="13952" spans="6:9" x14ac:dyDescent="0.25">
      <c r="F13952" t="str">
        <f t="shared" si="305"/>
        <v>Marco MathieuUSINE DE CONGELATION ST-BRUNO INC</v>
      </c>
      <c r="G13952" s="182" t="s">
        <v>286</v>
      </c>
      <c r="H13952" s="182" t="s">
        <v>9952</v>
      </c>
      <c r="I13952" s="182" t="s">
        <v>29055</v>
      </c>
    </row>
    <row r="13953" spans="6:9" x14ac:dyDescent="0.25">
      <c r="F13953" t="str">
        <f t="shared" si="305"/>
        <v>Marco MathieuAREA 52</v>
      </c>
      <c r="G13953" s="182" t="s">
        <v>286</v>
      </c>
      <c r="H13953" s="182" t="s">
        <v>1153</v>
      </c>
      <c r="I13953" s="182" t="s">
        <v>29056</v>
      </c>
    </row>
    <row r="13954" spans="6:9" x14ac:dyDescent="0.25">
      <c r="F13954" t="str">
        <f t="shared" si="305"/>
        <v>Marco MathieuMAINTENANCE ICI INC</v>
      </c>
      <c r="G13954" s="182" t="s">
        <v>286</v>
      </c>
      <c r="H13954" s="182" t="s">
        <v>5694</v>
      </c>
      <c r="I13954" s="182" t="s">
        <v>29057</v>
      </c>
    </row>
    <row r="13955" spans="6:9" x14ac:dyDescent="0.25">
      <c r="F13955" t="str">
        <f t="shared" si="305"/>
        <v>Marco MathieuCENTRE DE GRANITE BEEBE INC.</v>
      </c>
      <c r="G13955" s="182" t="s">
        <v>286</v>
      </c>
      <c r="H13955" s="182" t="s">
        <v>2188</v>
      </c>
      <c r="I13955" s="182" t="s">
        <v>29058</v>
      </c>
    </row>
    <row r="13956" spans="6:9" x14ac:dyDescent="0.25">
      <c r="F13956" t="str">
        <f t="shared" ref="F13956:F13983" si="306">CONCATENATE(G13956, H13956)</f>
        <v>Marco MathieuGROUPE SINOX INC</v>
      </c>
      <c r="G13956" s="182" t="s">
        <v>286</v>
      </c>
      <c r="H13956" s="182" t="s">
        <v>4185</v>
      </c>
      <c r="I13956" s="182" t="s">
        <v>29059</v>
      </c>
    </row>
    <row r="13957" spans="6:9" x14ac:dyDescent="0.25">
      <c r="F13957" t="str">
        <f t="shared" si="306"/>
        <v>Marco MathieuCFR DORCHESTER INC.</v>
      </c>
      <c r="G13957" s="182" t="s">
        <v>286</v>
      </c>
      <c r="H13957" s="182" t="s">
        <v>2212</v>
      </c>
      <c r="I13957" s="182" t="s">
        <v>29060</v>
      </c>
    </row>
    <row r="13958" spans="6:9" x14ac:dyDescent="0.25">
      <c r="F13958" t="str">
        <f t="shared" si="306"/>
        <v>Marco MathieuLES TISSUS GEO.SHEARD LTEE</v>
      </c>
      <c r="G13958" s="182" t="s">
        <v>286</v>
      </c>
      <c r="H13958" s="182" t="s">
        <v>5501</v>
      </c>
      <c r="I13958" s="182" t="s">
        <v>29061</v>
      </c>
    </row>
    <row r="13959" spans="6:9" x14ac:dyDescent="0.25">
      <c r="F13959" t="str">
        <f t="shared" si="306"/>
        <v>Marco MathieuAMALGAMATED DAIRIES LIMITED</v>
      </c>
      <c r="G13959" s="182" t="s">
        <v>286</v>
      </c>
      <c r="H13959" s="182" t="s">
        <v>663</v>
      </c>
      <c r="I13959" s="182" t="s">
        <v>29062</v>
      </c>
    </row>
    <row r="13960" spans="6:9" x14ac:dyDescent="0.25">
      <c r="F13960" t="str">
        <f t="shared" si="306"/>
        <v>Marco MathieuUNIFIX INC.</v>
      </c>
      <c r="G13960" s="182" t="s">
        <v>286</v>
      </c>
      <c r="H13960" s="182" t="s">
        <v>9651</v>
      </c>
      <c r="I13960" s="182" t="s">
        <v>29063</v>
      </c>
    </row>
    <row r="13961" spans="6:9" x14ac:dyDescent="0.25">
      <c r="F13961" t="str">
        <f t="shared" si="306"/>
        <v>Marco MathieuGROUPE CABICO INC.</v>
      </c>
      <c r="G13961" s="182" t="s">
        <v>286</v>
      </c>
      <c r="H13961" s="182" t="s">
        <v>4180</v>
      </c>
      <c r="I13961" s="182" t="s">
        <v>29064</v>
      </c>
    </row>
    <row r="13962" spans="6:9" x14ac:dyDescent="0.25">
      <c r="F13962" t="str">
        <f t="shared" si="306"/>
        <v>Marco MathieuORGANIC OCEAN INC.</v>
      </c>
      <c r="G13962" s="182" t="s">
        <v>286</v>
      </c>
      <c r="H13962" s="182" t="s">
        <v>7065</v>
      </c>
      <c r="I13962" s="182" t="s">
        <v>29065</v>
      </c>
    </row>
    <row r="13963" spans="6:9" x14ac:dyDescent="0.25">
      <c r="F13963" t="str">
        <f t="shared" si="306"/>
        <v>Marco MathieuABBAYE DE SAINT-BENOIT-DU-LAC</v>
      </c>
      <c r="G13963" s="182" t="s">
        <v>286</v>
      </c>
      <c r="H13963" s="182" t="s">
        <v>354</v>
      </c>
      <c r="I13963" s="182" t="s">
        <v>29066</v>
      </c>
    </row>
    <row r="13964" spans="6:9" x14ac:dyDescent="0.25">
      <c r="F13964" t="str">
        <f t="shared" si="306"/>
        <v>Marco MathieuAPPLIED IND TECH - BISCUIT LECLERC</v>
      </c>
      <c r="G13964" s="182" t="s">
        <v>286</v>
      </c>
      <c r="H13964" s="182" t="s">
        <v>958</v>
      </c>
      <c r="I13964" s="182" t="s">
        <v>29067</v>
      </c>
    </row>
    <row r="13965" spans="6:9" x14ac:dyDescent="0.25">
      <c r="F13965" t="str">
        <f t="shared" si="306"/>
        <v>Marco MathieuCSSS DE L'ESTRIE-CHUS</v>
      </c>
      <c r="G13965" s="182" t="s">
        <v>286</v>
      </c>
      <c r="H13965" s="182" t="s">
        <v>2592</v>
      </c>
      <c r="I13965" s="182" t="s">
        <v>29068</v>
      </c>
    </row>
    <row r="13966" spans="6:9" x14ac:dyDescent="0.25">
      <c r="F13966" t="str">
        <f t="shared" si="306"/>
        <v>Marco MathieuAPPLIED INDUSTRIAL TECH - CHICOUTIM</v>
      </c>
      <c r="G13966" s="182" t="s">
        <v>286</v>
      </c>
      <c r="H13966" s="182" t="s">
        <v>1111</v>
      </c>
      <c r="I13966" s="182" t="s">
        <v>29069</v>
      </c>
    </row>
    <row r="13967" spans="6:9" x14ac:dyDescent="0.25">
      <c r="F13967" t="str">
        <f t="shared" si="306"/>
        <v>Marco MathieuLES VIANDES LACROIX INC.</v>
      </c>
      <c r="G13967" s="182" t="s">
        <v>286</v>
      </c>
      <c r="H13967" s="182" t="s">
        <v>5503</v>
      </c>
      <c r="I13967" s="182" t="s">
        <v>29070</v>
      </c>
    </row>
    <row r="13968" spans="6:9" x14ac:dyDescent="0.25">
      <c r="F13968" t="str">
        <f t="shared" si="306"/>
        <v>Marco MathieuDEAM LTD.</v>
      </c>
      <c r="G13968" s="182" t="s">
        <v>286</v>
      </c>
      <c r="H13968" s="182" t="s">
        <v>2758</v>
      </c>
      <c r="I13968" s="182" t="s">
        <v>29071</v>
      </c>
    </row>
    <row r="13969" spans="6:9" x14ac:dyDescent="0.25">
      <c r="F13969" t="str">
        <f t="shared" si="306"/>
        <v>Marco Mathieu9406-6271 Quebec inc</v>
      </c>
      <c r="G13969" s="182" t="s">
        <v>286</v>
      </c>
      <c r="H13969" s="182" t="s">
        <v>295</v>
      </c>
      <c r="I13969" s="182" t="s">
        <v>29072</v>
      </c>
    </row>
    <row r="13970" spans="6:9" x14ac:dyDescent="0.25">
      <c r="F13970" t="str">
        <f t="shared" si="306"/>
        <v>Marco MathieuGLIDEPATH SYSTEMS LTD</v>
      </c>
      <c r="G13970" s="182" t="s">
        <v>286</v>
      </c>
      <c r="H13970" s="182" t="s">
        <v>13611</v>
      </c>
      <c r="I13970" s="182" t="s">
        <v>29073</v>
      </c>
    </row>
    <row r="13971" spans="6:9" x14ac:dyDescent="0.25">
      <c r="F13971" t="str">
        <f t="shared" si="306"/>
        <v>Marco MathieuDAIFUKU AIRP.TECH.-DORVAL (QUEBEC)</v>
      </c>
      <c r="G13971" s="182" t="s">
        <v>286</v>
      </c>
      <c r="H13971" s="182" t="s">
        <v>2665</v>
      </c>
      <c r="I13971" s="182" t="s">
        <v>29074</v>
      </c>
    </row>
    <row r="13972" spans="6:9" x14ac:dyDescent="0.25">
      <c r="F13972" t="str">
        <f t="shared" si="306"/>
        <v>Marco MathieuFASTENAL RIVIERE-DU-LOUP</v>
      </c>
      <c r="G13972" s="182" t="s">
        <v>286</v>
      </c>
      <c r="H13972" s="182" t="s">
        <v>3361</v>
      </c>
      <c r="I13972" s="182" t="s">
        <v>29075</v>
      </c>
    </row>
    <row r="13973" spans="6:9" x14ac:dyDescent="0.25">
      <c r="F13973" t="str">
        <f t="shared" si="306"/>
        <v>Marco MathieuSTEVE MARSHALL CUSTOM MILLING</v>
      </c>
      <c r="G13973" s="182" t="s">
        <v>286</v>
      </c>
      <c r="H13973" s="182" t="s">
        <v>8727</v>
      </c>
      <c r="I13973" s="182" t="s">
        <v>29076</v>
      </c>
    </row>
    <row r="13974" spans="6:9" x14ac:dyDescent="0.25">
      <c r="F13974" t="str">
        <f t="shared" si="306"/>
        <v>Marco MathieuNATE'S WELDING FABRICATION &amp; REPAIR</v>
      </c>
      <c r="G13974" s="182" t="s">
        <v>286</v>
      </c>
      <c r="H13974" s="182" t="s">
        <v>6683</v>
      </c>
      <c r="I13974" s="182" t="s">
        <v>29077</v>
      </c>
    </row>
    <row r="13975" spans="6:9" x14ac:dyDescent="0.25">
      <c r="F13975" t="str">
        <f t="shared" si="306"/>
        <v>Marco MathieuBROME LAKE DUCKS</v>
      </c>
      <c r="G13975" s="182" t="s">
        <v>286</v>
      </c>
      <c r="H13975" s="182" t="s">
        <v>1877</v>
      </c>
      <c r="I13975" s="182" t="s">
        <v>29078</v>
      </c>
    </row>
    <row r="13976" spans="6:9" x14ac:dyDescent="0.25">
      <c r="F13976" t="str">
        <f t="shared" si="306"/>
        <v>Marco MathieuPROSPECT QUOTE AND N/C TEST</v>
      </c>
      <c r="G13976" s="182" t="s">
        <v>286</v>
      </c>
      <c r="H13976" s="182" t="s">
        <v>7645</v>
      </c>
      <c r="I13976" s="182" t="s">
        <v>29079</v>
      </c>
    </row>
    <row r="13977" spans="6:9" x14ac:dyDescent="0.25">
      <c r="F13977" t="str">
        <f t="shared" si="306"/>
        <v>Marco MathieuJONCTION RAPIDE INC</v>
      </c>
      <c r="G13977" s="182" t="s">
        <v>286</v>
      </c>
      <c r="H13977" s="182" t="s">
        <v>4992</v>
      </c>
      <c r="I13977" s="182" t="s">
        <v>29080</v>
      </c>
    </row>
    <row r="13978" spans="6:9" x14ac:dyDescent="0.25">
      <c r="F13978" t="str">
        <f t="shared" si="306"/>
        <v>Marco MathieuTRANSFORCE BELTAL INC</v>
      </c>
      <c r="G13978" s="182" t="s">
        <v>286</v>
      </c>
      <c r="H13978" s="182" t="s">
        <v>9205</v>
      </c>
      <c r="I13978" s="182" t="s">
        <v>29081</v>
      </c>
    </row>
    <row r="13979" spans="6:9" x14ac:dyDescent="0.25">
      <c r="F13979" t="str">
        <f t="shared" si="306"/>
        <v>Marco MathieuEASTERN QUEBEC SEAFOODS (1998) LTD</v>
      </c>
      <c r="G13979" s="182" t="s">
        <v>286</v>
      </c>
      <c r="H13979" s="182" t="s">
        <v>13534</v>
      </c>
      <c r="I13979" s="182" t="s">
        <v>29082</v>
      </c>
    </row>
    <row r="13980" spans="6:9" x14ac:dyDescent="0.25">
      <c r="F13980" t="str">
        <f t="shared" si="306"/>
        <v>Marco MathieuENCASE DESIGN  &amp; MACHINERY</v>
      </c>
      <c r="G13980" s="182" t="s">
        <v>286</v>
      </c>
      <c r="H13980" s="182" t="s">
        <v>3190</v>
      </c>
      <c r="I13980" s="182" t="s">
        <v>29083</v>
      </c>
    </row>
    <row r="13981" spans="6:9" x14ac:dyDescent="0.25">
      <c r="F13981" t="str">
        <f t="shared" si="306"/>
        <v>Marco MathieuCONCEPTION R.P. INC.</v>
      </c>
      <c r="G13981" s="182" t="s">
        <v>286</v>
      </c>
      <c r="H13981" s="182" t="s">
        <v>2424</v>
      </c>
      <c r="I13981" s="182" t="s">
        <v>29084</v>
      </c>
    </row>
    <row r="13982" spans="6:9" x14ac:dyDescent="0.25">
      <c r="F13982" t="str">
        <f t="shared" si="306"/>
        <v>L. HollingsworthSTELLEX/CF BUYER</v>
      </c>
      <c r="G13982" s="182" t="s">
        <v>280</v>
      </c>
      <c r="H13982" s="149" t="s">
        <v>29085</v>
      </c>
      <c r="I13982">
        <v>40009146</v>
      </c>
    </row>
    <row r="13983" spans="6:9" x14ac:dyDescent="0.25">
      <c r="F13983" t="str">
        <f t="shared" si="306"/>
        <v>Frank GomezBAY CITY</v>
      </c>
      <c r="G13983" s="182" t="s">
        <v>250</v>
      </c>
      <c r="H13983" s="149" t="s">
        <v>26036</v>
      </c>
      <c r="I13983">
        <v>40009064</v>
      </c>
    </row>
    <row r="13984" spans="6:9" x14ac:dyDescent="0.25">
      <c r="G13984" s="182"/>
    </row>
    <row r="13985" spans="7:7" x14ac:dyDescent="0.25">
      <c r="G13985" s="182"/>
    </row>
    <row r="13986" spans="7:7" x14ac:dyDescent="0.25">
      <c r="G13986" s="182"/>
    </row>
    <row r="13987" spans="7:7" x14ac:dyDescent="0.25">
      <c r="G13987" s="182"/>
    </row>
    <row r="13988" spans="7:7" x14ac:dyDescent="0.25">
      <c r="G13988" s="182"/>
    </row>
    <row r="13989" spans="7:7" x14ac:dyDescent="0.25">
      <c r="G13989" s="182"/>
    </row>
    <row r="13990" spans="7:7" x14ac:dyDescent="0.25">
      <c r="G13990" s="182"/>
    </row>
    <row r="13991" spans="7:7" x14ac:dyDescent="0.25">
      <c r="G13991" s="182"/>
    </row>
    <row r="13992" spans="7:7" x14ac:dyDescent="0.25">
      <c r="G13992" s="182"/>
    </row>
    <row r="13993" spans="7:7" x14ac:dyDescent="0.25">
      <c r="G13993" s="182"/>
    </row>
    <row r="13994" spans="7:7" x14ac:dyDescent="0.25">
      <c r="G13994" s="182"/>
    </row>
    <row r="13995" spans="7:7" x14ac:dyDescent="0.25">
      <c r="G13995" s="182"/>
    </row>
    <row r="13996" spans="7:7" x14ac:dyDescent="0.25">
      <c r="G13996" s="182"/>
    </row>
    <row r="13997" spans="7:7" x14ac:dyDescent="0.25">
      <c r="G13997" s="182"/>
    </row>
    <row r="13998" spans="7:7" x14ac:dyDescent="0.25">
      <c r="G13998" s="182"/>
    </row>
    <row r="13999" spans="7:7" x14ac:dyDescent="0.25">
      <c r="G13999" s="182"/>
    </row>
    <row r="14000" spans="7:7" x14ac:dyDescent="0.25">
      <c r="G14000" s="182"/>
    </row>
    <row r="14001" spans="7:7" x14ac:dyDescent="0.25">
      <c r="G14001" s="182"/>
    </row>
    <row r="14002" spans="7:7" x14ac:dyDescent="0.25">
      <c r="G14002" s="182"/>
    </row>
    <row r="14003" spans="7:7" x14ac:dyDescent="0.25">
      <c r="G14003" s="182"/>
    </row>
    <row r="14004" spans="7:7" x14ac:dyDescent="0.25">
      <c r="G14004" s="182"/>
    </row>
    <row r="14005" spans="7:7" x14ac:dyDescent="0.25">
      <c r="G14005" s="182"/>
    </row>
    <row r="14006" spans="7:7" x14ac:dyDescent="0.25">
      <c r="G14006" s="182"/>
    </row>
    <row r="14007" spans="7:7" x14ac:dyDescent="0.25">
      <c r="G14007" s="182"/>
    </row>
    <row r="14008" spans="7:7" x14ac:dyDescent="0.25">
      <c r="G14008" s="182"/>
    </row>
    <row r="14009" spans="7:7" x14ac:dyDescent="0.25">
      <c r="G14009" s="182"/>
    </row>
    <row r="14010" spans="7:7" x14ac:dyDescent="0.25">
      <c r="G14010" s="182"/>
    </row>
    <row r="14011" spans="7:7" x14ac:dyDescent="0.25">
      <c r="G14011" s="182"/>
    </row>
    <row r="14012" spans="7:7" x14ac:dyDescent="0.25">
      <c r="G14012" s="182"/>
    </row>
    <row r="14013" spans="7:7" x14ac:dyDescent="0.25">
      <c r="G14013" s="182"/>
    </row>
    <row r="14014" spans="7:7" x14ac:dyDescent="0.25">
      <c r="G14014" s="182"/>
    </row>
    <row r="14015" spans="7:7" x14ac:dyDescent="0.25">
      <c r="G14015" s="182"/>
    </row>
    <row r="14016" spans="7:7" x14ac:dyDescent="0.25">
      <c r="G14016" s="182"/>
    </row>
    <row r="14017" spans="7:7" x14ac:dyDescent="0.25">
      <c r="G14017" s="182"/>
    </row>
    <row r="14018" spans="7:7" x14ac:dyDescent="0.25">
      <c r="G14018" s="182"/>
    </row>
    <row r="14019" spans="7:7" x14ac:dyDescent="0.25">
      <c r="G14019" s="182"/>
    </row>
    <row r="14020" spans="7:7" x14ac:dyDescent="0.25">
      <c r="G14020" s="182"/>
    </row>
    <row r="14021" spans="7:7" x14ac:dyDescent="0.25">
      <c r="G14021" s="182"/>
    </row>
    <row r="14022" spans="7:7" x14ac:dyDescent="0.25">
      <c r="G14022" s="182"/>
    </row>
    <row r="14023" spans="7:7" x14ac:dyDescent="0.25">
      <c r="G14023" s="182"/>
    </row>
    <row r="14024" spans="7:7" x14ac:dyDescent="0.25">
      <c r="G14024" s="182"/>
    </row>
    <row r="14025" spans="7:7" x14ac:dyDescent="0.25">
      <c r="G14025" s="182"/>
    </row>
    <row r="14026" spans="7:7" x14ac:dyDescent="0.25">
      <c r="G14026" s="182"/>
    </row>
    <row r="14027" spans="7:7" x14ac:dyDescent="0.25">
      <c r="G14027" s="182"/>
    </row>
    <row r="14028" spans="7:7" x14ac:dyDescent="0.25">
      <c r="G14028" s="182"/>
    </row>
    <row r="14029" spans="7:7" x14ac:dyDescent="0.25">
      <c r="G14029" s="182"/>
    </row>
    <row r="14030" spans="7:7" x14ac:dyDescent="0.25">
      <c r="G14030" s="182"/>
    </row>
    <row r="14031" spans="7:7" x14ac:dyDescent="0.25">
      <c r="G14031" s="182"/>
    </row>
    <row r="14032" spans="7:7" x14ac:dyDescent="0.25">
      <c r="G14032" s="182"/>
    </row>
    <row r="14033" spans="7:7" x14ac:dyDescent="0.25">
      <c r="G14033" s="182"/>
    </row>
    <row r="14034" spans="7:7" x14ac:dyDescent="0.25">
      <c r="G14034" s="182"/>
    </row>
    <row r="14035" spans="7:7" x14ac:dyDescent="0.25">
      <c r="G14035" s="182"/>
    </row>
    <row r="14036" spans="7:7" x14ac:dyDescent="0.25">
      <c r="G14036" s="182"/>
    </row>
    <row r="14037" spans="7:7" x14ac:dyDescent="0.25">
      <c r="G14037" s="182"/>
    </row>
    <row r="14038" spans="7:7" x14ac:dyDescent="0.25">
      <c r="G14038" s="182"/>
    </row>
    <row r="14039" spans="7:7" x14ac:dyDescent="0.25">
      <c r="G14039" s="182"/>
    </row>
    <row r="14040" spans="7:7" x14ac:dyDescent="0.25">
      <c r="G14040" s="182"/>
    </row>
    <row r="14041" spans="7:7" x14ac:dyDescent="0.25">
      <c r="G14041" s="182"/>
    </row>
    <row r="14042" spans="7:7" x14ac:dyDescent="0.25">
      <c r="G14042" s="182"/>
    </row>
    <row r="14043" spans="7:7" x14ac:dyDescent="0.25">
      <c r="G14043" s="182"/>
    </row>
    <row r="14044" spans="7:7" x14ac:dyDescent="0.25">
      <c r="G14044" s="182"/>
    </row>
    <row r="14045" spans="7:7" x14ac:dyDescent="0.25">
      <c r="G14045" s="182"/>
    </row>
    <row r="14046" spans="7:7" x14ac:dyDescent="0.25">
      <c r="G14046" s="182"/>
    </row>
    <row r="14047" spans="7:7" x14ac:dyDescent="0.25">
      <c r="G14047" s="182"/>
    </row>
    <row r="14048" spans="7:7" x14ac:dyDescent="0.25">
      <c r="G14048" s="182"/>
    </row>
    <row r="14049" spans="7:7" x14ac:dyDescent="0.25">
      <c r="G14049" s="182"/>
    </row>
    <row r="14050" spans="7:7" x14ac:dyDescent="0.25">
      <c r="G14050" s="182"/>
    </row>
    <row r="14051" spans="7:7" x14ac:dyDescent="0.25">
      <c r="G14051" s="182"/>
    </row>
    <row r="14052" spans="7:7" x14ac:dyDescent="0.25">
      <c r="G14052" s="182"/>
    </row>
    <row r="14053" spans="7:7" x14ac:dyDescent="0.25">
      <c r="G14053" s="182"/>
    </row>
    <row r="14054" spans="7:7" x14ac:dyDescent="0.25">
      <c r="G14054" s="182"/>
    </row>
    <row r="14055" spans="7:7" x14ac:dyDescent="0.25">
      <c r="G14055" s="182"/>
    </row>
    <row r="14056" spans="7:7" x14ac:dyDescent="0.25">
      <c r="G14056" s="182"/>
    </row>
    <row r="14057" spans="7:7" x14ac:dyDescent="0.25">
      <c r="G14057" s="182"/>
    </row>
    <row r="14058" spans="7:7" x14ac:dyDescent="0.25">
      <c r="G14058" s="182"/>
    </row>
    <row r="14059" spans="7:7" x14ac:dyDescent="0.25">
      <c r="G14059" s="182"/>
    </row>
    <row r="14060" spans="7:7" x14ac:dyDescent="0.25">
      <c r="G14060" s="182"/>
    </row>
    <row r="14061" spans="7:7" x14ac:dyDescent="0.25">
      <c r="G14061" s="182"/>
    </row>
    <row r="14062" spans="7:7" x14ac:dyDescent="0.25">
      <c r="G14062" s="182"/>
    </row>
    <row r="14063" spans="7:7" x14ac:dyDescent="0.25">
      <c r="G14063" s="182"/>
    </row>
    <row r="14064" spans="7:7" x14ac:dyDescent="0.25">
      <c r="G14064" s="182"/>
    </row>
    <row r="14065" spans="7:7" x14ac:dyDescent="0.25">
      <c r="G14065" s="182"/>
    </row>
    <row r="14066" spans="7:7" x14ac:dyDescent="0.25">
      <c r="G14066" s="182"/>
    </row>
    <row r="14067" spans="7:7" x14ac:dyDescent="0.25">
      <c r="G14067" s="182"/>
    </row>
    <row r="14068" spans="7:7" x14ac:dyDescent="0.25">
      <c r="G14068" s="182"/>
    </row>
    <row r="14069" spans="7:7" x14ac:dyDescent="0.25">
      <c r="G14069" s="182"/>
    </row>
    <row r="14070" spans="7:7" x14ac:dyDescent="0.25">
      <c r="G14070" s="182"/>
    </row>
    <row r="14071" spans="7:7" x14ac:dyDescent="0.25">
      <c r="G14071" s="182"/>
    </row>
    <row r="14072" spans="7:7" x14ac:dyDescent="0.25">
      <c r="G14072" s="182"/>
    </row>
    <row r="14073" spans="7:7" x14ac:dyDescent="0.25">
      <c r="G14073" s="182"/>
    </row>
    <row r="14074" spans="7:7" x14ac:dyDescent="0.25">
      <c r="G14074" s="182"/>
    </row>
    <row r="14075" spans="7:7" x14ac:dyDescent="0.25">
      <c r="G14075" s="182"/>
    </row>
    <row r="14076" spans="7:7" x14ac:dyDescent="0.25">
      <c r="G14076" s="182"/>
    </row>
    <row r="14077" spans="7:7" x14ac:dyDescent="0.25">
      <c r="G14077" s="182"/>
    </row>
    <row r="14078" spans="7:7" x14ac:dyDescent="0.25">
      <c r="G14078" s="182"/>
    </row>
    <row r="14079" spans="7:7" x14ac:dyDescent="0.25">
      <c r="G14079" s="182"/>
    </row>
    <row r="14080" spans="7:7" x14ac:dyDescent="0.25">
      <c r="G14080" s="182"/>
    </row>
    <row r="14081" spans="7:7" x14ac:dyDescent="0.25">
      <c r="G14081" s="182"/>
    </row>
    <row r="14082" spans="7:7" x14ac:dyDescent="0.25">
      <c r="G14082" s="182"/>
    </row>
    <row r="14083" spans="7:7" x14ac:dyDescent="0.25">
      <c r="G14083" s="182"/>
    </row>
    <row r="14084" spans="7:7" x14ac:dyDescent="0.25">
      <c r="G14084" s="182"/>
    </row>
    <row r="14085" spans="7:7" x14ac:dyDescent="0.25">
      <c r="G14085" s="182"/>
    </row>
    <row r="14086" spans="7:7" x14ac:dyDescent="0.25">
      <c r="G14086" s="182"/>
    </row>
    <row r="14087" spans="7:7" x14ac:dyDescent="0.25">
      <c r="G14087" s="182"/>
    </row>
    <row r="14088" spans="7:7" x14ac:dyDescent="0.25">
      <c r="G14088" s="182"/>
    </row>
    <row r="14089" spans="7:7" x14ac:dyDescent="0.25">
      <c r="G14089" s="182"/>
    </row>
    <row r="14090" spans="7:7" x14ac:dyDescent="0.25">
      <c r="G14090" s="182"/>
    </row>
    <row r="14091" spans="7:7" x14ac:dyDescent="0.25">
      <c r="G14091" s="182"/>
    </row>
    <row r="14092" spans="7:7" x14ac:dyDescent="0.25">
      <c r="G14092" s="182"/>
    </row>
    <row r="14093" spans="7:7" x14ac:dyDescent="0.25">
      <c r="G14093" s="182"/>
    </row>
    <row r="14094" spans="7:7" x14ac:dyDescent="0.25">
      <c r="G14094" s="182"/>
    </row>
    <row r="14095" spans="7:7" x14ac:dyDescent="0.25">
      <c r="G14095" s="182"/>
    </row>
    <row r="14096" spans="7:7" x14ac:dyDescent="0.25">
      <c r="G14096" s="182"/>
    </row>
    <row r="14097" spans="7:7" x14ac:dyDescent="0.25">
      <c r="G14097" s="182"/>
    </row>
    <row r="14098" spans="7:7" x14ac:dyDescent="0.25">
      <c r="G14098" s="182"/>
    </row>
    <row r="14099" spans="7:7" x14ac:dyDescent="0.25">
      <c r="G14099" s="182"/>
    </row>
    <row r="14100" spans="7:7" x14ac:dyDescent="0.25">
      <c r="G14100" s="182"/>
    </row>
    <row r="14101" spans="7:7" x14ac:dyDescent="0.25">
      <c r="G14101" s="182"/>
    </row>
    <row r="14102" spans="7:7" x14ac:dyDescent="0.25">
      <c r="G14102" s="182"/>
    </row>
    <row r="14103" spans="7:7" x14ac:dyDescent="0.25">
      <c r="G14103" s="182"/>
    </row>
    <row r="14104" spans="7:7" x14ac:dyDescent="0.25">
      <c r="G14104" s="182"/>
    </row>
    <row r="14105" spans="7:7" x14ac:dyDescent="0.25">
      <c r="G14105" s="182"/>
    </row>
    <row r="14106" spans="7:7" x14ac:dyDescent="0.25">
      <c r="G14106" s="182"/>
    </row>
    <row r="14107" spans="7:7" x14ac:dyDescent="0.25">
      <c r="G14107" s="182"/>
    </row>
    <row r="14108" spans="7:7" x14ac:dyDescent="0.25">
      <c r="G14108" s="182"/>
    </row>
    <row r="14109" spans="7:7" x14ac:dyDescent="0.25">
      <c r="G14109" s="182"/>
    </row>
    <row r="14110" spans="7:7" x14ac:dyDescent="0.25">
      <c r="G14110" s="182"/>
    </row>
    <row r="14111" spans="7:7" x14ac:dyDescent="0.25">
      <c r="G14111" s="182"/>
    </row>
    <row r="14112" spans="7:7" x14ac:dyDescent="0.25">
      <c r="G14112" s="182"/>
    </row>
    <row r="14113" spans="7:7" x14ac:dyDescent="0.25">
      <c r="G14113" s="182"/>
    </row>
    <row r="14114" spans="7:7" x14ac:dyDescent="0.25">
      <c r="G14114" s="182"/>
    </row>
    <row r="14115" spans="7:7" x14ac:dyDescent="0.25">
      <c r="G14115" s="182"/>
    </row>
    <row r="14116" spans="7:7" x14ac:dyDescent="0.25">
      <c r="G14116" s="182"/>
    </row>
    <row r="14117" spans="7:7" x14ac:dyDescent="0.25">
      <c r="G14117" s="182"/>
    </row>
    <row r="14118" spans="7:7" x14ac:dyDescent="0.25">
      <c r="G14118" s="182"/>
    </row>
    <row r="14119" spans="7:7" x14ac:dyDescent="0.25">
      <c r="G14119" s="182"/>
    </row>
    <row r="14120" spans="7:7" x14ac:dyDescent="0.25">
      <c r="G14120" s="182"/>
    </row>
    <row r="14121" spans="7:7" x14ac:dyDescent="0.25">
      <c r="G14121" s="182"/>
    </row>
    <row r="14122" spans="7:7" x14ac:dyDescent="0.25">
      <c r="G14122" s="182"/>
    </row>
    <row r="14123" spans="7:7" x14ac:dyDescent="0.25">
      <c r="G14123" s="182"/>
    </row>
    <row r="14124" spans="7:7" x14ac:dyDescent="0.25">
      <c r="G14124" s="182"/>
    </row>
    <row r="14125" spans="7:7" x14ac:dyDescent="0.25">
      <c r="G14125" s="182"/>
    </row>
    <row r="14126" spans="7:7" x14ac:dyDescent="0.25">
      <c r="G14126" s="182"/>
    </row>
    <row r="14127" spans="7:7" x14ac:dyDescent="0.25">
      <c r="G14127" s="182"/>
    </row>
    <row r="14128" spans="7:7" x14ac:dyDescent="0.25">
      <c r="G14128" s="182"/>
    </row>
    <row r="14129" spans="7:7" x14ac:dyDescent="0.25">
      <c r="G14129" s="182"/>
    </row>
    <row r="14130" spans="7:7" x14ac:dyDescent="0.25">
      <c r="G14130" s="182"/>
    </row>
    <row r="14131" spans="7:7" x14ac:dyDescent="0.25">
      <c r="G14131" s="182"/>
    </row>
    <row r="14132" spans="7:7" x14ac:dyDescent="0.25">
      <c r="G14132" s="182"/>
    </row>
    <row r="14133" spans="7:7" x14ac:dyDescent="0.25">
      <c r="G14133" s="182"/>
    </row>
    <row r="14134" spans="7:7" x14ac:dyDescent="0.25">
      <c r="G14134" s="182"/>
    </row>
    <row r="14135" spans="7:7" x14ac:dyDescent="0.25">
      <c r="G14135" s="182"/>
    </row>
    <row r="14136" spans="7:7" x14ac:dyDescent="0.25">
      <c r="G14136" s="182"/>
    </row>
    <row r="14137" spans="7:7" x14ac:dyDescent="0.25">
      <c r="G14137" s="182"/>
    </row>
    <row r="14138" spans="7:7" x14ac:dyDescent="0.25">
      <c r="G14138" s="182"/>
    </row>
    <row r="14139" spans="7:7" x14ac:dyDescent="0.25">
      <c r="G14139" s="182"/>
    </row>
    <row r="14140" spans="7:7" x14ac:dyDescent="0.25">
      <c r="G14140" s="182"/>
    </row>
    <row r="14141" spans="7:7" x14ac:dyDescent="0.25">
      <c r="G14141" s="182"/>
    </row>
    <row r="14142" spans="7:7" x14ac:dyDescent="0.25">
      <c r="G14142" s="182"/>
    </row>
    <row r="14143" spans="7:7" x14ac:dyDescent="0.25">
      <c r="G14143" s="182"/>
    </row>
    <row r="14144" spans="7:7" x14ac:dyDescent="0.25">
      <c r="G14144" s="182"/>
    </row>
    <row r="14145" spans="7:7" x14ac:dyDescent="0.25">
      <c r="G14145" s="182"/>
    </row>
    <row r="14146" spans="7:7" x14ac:dyDescent="0.25">
      <c r="G14146" s="182"/>
    </row>
    <row r="14147" spans="7:7" x14ac:dyDescent="0.25">
      <c r="G14147" s="182"/>
    </row>
    <row r="14148" spans="7:7" x14ac:dyDescent="0.25">
      <c r="G14148" s="182"/>
    </row>
    <row r="14149" spans="7:7" x14ac:dyDescent="0.25">
      <c r="G14149" s="182"/>
    </row>
    <row r="14150" spans="7:7" x14ac:dyDescent="0.25">
      <c r="G14150" s="182"/>
    </row>
    <row r="14151" spans="7:7" x14ac:dyDescent="0.25">
      <c r="G14151" s="182"/>
    </row>
    <row r="14152" spans="7:7" x14ac:dyDescent="0.25">
      <c r="G14152" s="182"/>
    </row>
    <row r="14153" spans="7:7" x14ac:dyDescent="0.25">
      <c r="G14153" s="182"/>
    </row>
    <row r="14154" spans="7:7" x14ac:dyDescent="0.25">
      <c r="G14154" s="182"/>
    </row>
    <row r="14155" spans="7:7" x14ac:dyDescent="0.25">
      <c r="G14155" s="182"/>
    </row>
    <row r="14156" spans="7:7" x14ac:dyDescent="0.25">
      <c r="G14156" s="182"/>
    </row>
    <row r="14157" spans="7:7" x14ac:dyDescent="0.25">
      <c r="G14157" s="182"/>
    </row>
    <row r="14158" spans="7:7" x14ac:dyDescent="0.25">
      <c r="G14158" s="182"/>
    </row>
    <row r="14159" spans="7:7" x14ac:dyDescent="0.25">
      <c r="G14159" s="182"/>
    </row>
    <row r="14160" spans="7:7" x14ac:dyDescent="0.25">
      <c r="G14160" s="182"/>
    </row>
    <row r="14161" spans="7:7" x14ac:dyDescent="0.25">
      <c r="G14161" s="182"/>
    </row>
    <row r="14162" spans="7:7" x14ac:dyDescent="0.25">
      <c r="G14162" s="182"/>
    </row>
    <row r="14163" spans="7:7" x14ac:dyDescent="0.25">
      <c r="G14163" s="182"/>
    </row>
    <row r="14164" spans="7:7" x14ac:dyDescent="0.25">
      <c r="G14164" s="182"/>
    </row>
    <row r="14165" spans="7:7" x14ac:dyDescent="0.25">
      <c r="G14165" s="182"/>
    </row>
    <row r="14166" spans="7:7" x14ac:dyDescent="0.25">
      <c r="G14166" s="182"/>
    </row>
    <row r="14167" spans="7:7" x14ac:dyDescent="0.25">
      <c r="G14167" s="182"/>
    </row>
    <row r="14168" spans="7:7" x14ac:dyDescent="0.25">
      <c r="G14168" s="182"/>
    </row>
    <row r="14169" spans="7:7" x14ac:dyDescent="0.25">
      <c r="G14169" s="182"/>
    </row>
    <row r="14170" spans="7:7" x14ac:dyDescent="0.25">
      <c r="G14170" s="182"/>
    </row>
    <row r="14171" spans="7:7" x14ac:dyDescent="0.25">
      <c r="G14171" s="182"/>
    </row>
    <row r="14172" spans="7:7" x14ac:dyDescent="0.25">
      <c r="G14172" s="182"/>
    </row>
    <row r="14173" spans="7:7" x14ac:dyDescent="0.25">
      <c r="G14173" s="182"/>
    </row>
    <row r="14174" spans="7:7" x14ac:dyDescent="0.25">
      <c r="G14174" s="182"/>
    </row>
    <row r="14175" spans="7:7" x14ac:dyDescent="0.25">
      <c r="G14175" s="182"/>
    </row>
    <row r="14176" spans="7:7" x14ac:dyDescent="0.25">
      <c r="G14176" s="182"/>
    </row>
    <row r="14177" spans="7:7" x14ac:dyDescent="0.25">
      <c r="G14177" s="182"/>
    </row>
    <row r="14178" spans="7:7" x14ac:dyDescent="0.25">
      <c r="G14178" s="182"/>
    </row>
    <row r="14179" spans="7:7" x14ac:dyDescent="0.25">
      <c r="G14179" s="182"/>
    </row>
    <row r="14180" spans="7:7" x14ac:dyDescent="0.25">
      <c r="G14180" s="182"/>
    </row>
    <row r="14181" spans="7:7" x14ac:dyDescent="0.25">
      <c r="G14181" s="182"/>
    </row>
    <row r="14182" spans="7:7" x14ac:dyDescent="0.25">
      <c r="G14182" s="182"/>
    </row>
    <row r="14183" spans="7:7" x14ac:dyDescent="0.25">
      <c r="G14183" s="182"/>
    </row>
    <row r="14184" spans="7:7" x14ac:dyDescent="0.25">
      <c r="G14184" s="182"/>
    </row>
    <row r="14185" spans="7:7" x14ac:dyDescent="0.25">
      <c r="G14185" s="182"/>
    </row>
    <row r="14186" spans="7:7" x14ac:dyDescent="0.25">
      <c r="G14186" s="182"/>
    </row>
    <row r="14187" spans="7:7" x14ac:dyDescent="0.25">
      <c r="G14187" s="182"/>
    </row>
    <row r="14188" spans="7:7" x14ac:dyDescent="0.25">
      <c r="G14188" s="182"/>
    </row>
    <row r="14189" spans="7:7" x14ac:dyDescent="0.25">
      <c r="G14189" s="182"/>
    </row>
    <row r="14190" spans="7:7" x14ac:dyDescent="0.25">
      <c r="G14190" s="182"/>
    </row>
    <row r="14191" spans="7:7" x14ac:dyDescent="0.25">
      <c r="G14191" s="182"/>
    </row>
    <row r="14192" spans="7:7" x14ac:dyDescent="0.25">
      <c r="G14192" s="182"/>
    </row>
    <row r="14193" spans="7:7" x14ac:dyDescent="0.25">
      <c r="G14193" s="182"/>
    </row>
    <row r="14194" spans="7:7" x14ac:dyDescent="0.25">
      <c r="G14194" s="182"/>
    </row>
    <row r="14195" spans="7:7" x14ac:dyDescent="0.25">
      <c r="G14195" s="182"/>
    </row>
    <row r="14196" spans="7:7" x14ac:dyDescent="0.25">
      <c r="G14196" s="182"/>
    </row>
    <row r="14197" spans="7:7" x14ac:dyDescent="0.25">
      <c r="G14197" s="182"/>
    </row>
    <row r="14198" spans="7:7" x14ac:dyDescent="0.25">
      <c r="G14198" s="182"/>
    </row>
    <row r="14199" spans="7:7" x14ac:dyDescent="0.25">
      <c r="G14199" s="182"/>
    </row>
    <row r="14200" spans="7:7" x14ac:dyDescent="0.25">
      <c r="G14200" s="182"/>
    </row>
    <row r="14201" spans="7:7" x14ac:dyDescent="0.25">
      <c r="G14201" s="182"/>
    </row>
    <row r="14202" spans="7:7" x14ac:dyDescent="0.25">
      <c r="G14202" s="182"/>
    </row>
    <row r="14203" spans="7:7" x14ac:dyDescent="0.25">
      <c r="G14203" s="182"/>
    </row>
    <row r="14204" spans="7:7" x14ac:dyDescent="0.25">
      <c r="G14204" s="182"/>
    </row>
    <row r="14205" spans="7:7" x14ac:dyDescent="0.25">
      <c r="G14205" s="182"/>
    </row>
    <row r="14206" spans="7:7" x14ac:dyDescent="0.25">
      <c r="G14206" s="182"/>
    </row>
    <row r="14207" spans="7:7" x14ac:dyDescent="0.25">
      <c r="G14207" s="182"/>
    </row>
    <row r="14208" spans="7:7" x14ac:dyDescent="0.25">
      <c r="G14208" s="182"/>
    </row>
    <row r="14209" spans="7:7" x14ac:dyDescent="0.25">
      <c r="G14209" s="182"/>
    </row>
    <row r="14210" spans="7:7" x14ac:dyDescent="0.25">
      <c r="G14210" s="182"/>
    </row>
    <row r="14211" spans="7:7" x14ac:dyDescent="0.25">
      <c r="G14211" s="182"/>
    </row>
    <row r="14212" spans="7:7" x14ac:dyDescent="0.25">
      <c r="G14212" s="182"/>
    </row>
    <row r="14213" spans="7:7" x14ac:dyDescent="0.25">
      <c r="G14213" s="182"/>
    </row>
    <row r="14214" spans="7:7" x14ac:dyDescent="0.25">
      <c r="G14214" s="182"/>
    </row>
    <row r="14215" spans="7:7" x14ac:dyDescent="0.25">
      <c r="G14215" s="182"/>
    </row>
    <row r="14216" spans="7:7" x14ac:dyDescent="0.25">
      <c r="G14216" s="182"/>
    </row>
    <row r="14217" spans="7:7" x14ac:dyDescent="0.25">
      <c r="G14217" s="182"/>
    </row>
    <row r="14218" spans="7:7" x14ac:dyDescent="0.25">
      <c r="G14218" s="182"/>
    </row>
    <row r="14219" spans="7:7" x14ac:dyDescent="0.25">
      <c r="G14219" s="182"/>
    </row>
    <row r="14220" spans="7:7" x14ac:dyDescent="0.25">
      <c r="G14220" s="182"/>
    </row>
    <row r="14221" spans="7:7" x14ac:dyDescent="0.25">
      <c r="G14221" s="182"/>
    </row>
    <row r="14222" spans="7:7" x14ac:dyDescent="0.25">
      <c r="G14222" s="182"/>
    </row>
    <row r="14223" spans="7:7" x14ac:dyDescent="0.25">
      <c r="G14223" s="182"/>
    </row>
    <row r="14224" spans="7:7" x14ac:dyDescent="0.25">
      <c r="G14224" s="182"/>
    </row>
    <row r="14225" spans="7:7" x14ac:dyDescent="0.25">
      <c r="G14225" s="182"/>
    </row>
    <row r="14226" spans="7:7" x14ac:dyDescent="0.25">
      <c r="G14226" s="182"/>
    </row>
    <row r="14227" spans="7:7" x14ac:dyDescent="0.25">
      <c r="G14227" s="182"/>
    </row>
    <row r="14228" spans="7:7" x14ac:dyDescent="0.25">
      <c r="G14228" s="182"/>
    </row>
    <row r="14229" spans="7:7" x14ac:dyDescent="0.25">
      <c r="G14229" s="182"/>
    </row>
    <row r="14230" spans="7:7" x14ac:dyDescent="0.25">
      <c r="G14230" s="182"/>
    </row>
    <row r="14231" spans="7:7" x14ac:dyDescent="0.25">
      <c r="G14231" s="182"/>
    </row>
    <row r="14232" spans="7:7" x14ac:dyDescent="0.25">
      <c r="G14232" s="182"/>
    </row>
    <row r="14233" spans="7:7" x14ac:dyDescent="0.25">
      <c r="G14233" s="182"/>
    </row>
    <row r="14234" spans="7:7" x14ac:dyDescent="0.25">
      <c r="G14234" s="182"/>
    </row>
    <row r="14235" spans="7:7" x14ac:dyDescent="0.25">
      <c r="G14235" s="182"/>
    </row>
    <row r="14236" spans="7:7" x14ac:dyDescent="0.25">
      <c r="G14236" s="182"/>
    </row>
    <row r="14237" spans="7:7" x14ac:dyDescent="0.25">
      <c r="G14237" s="182"/>
    </row>
    <row r="14238" spans="7:7" x14ac:dyDescent="0.25">
      <c r="G14238" s="182"/>
    </row>
    <row r="14239" spans="7:7" x14ac:dyDescent="0.25">
      <c r="G14239" s="182"/>
    </row>
    <row r="14240" spans="7:7" x14ac:dyDescent="0.25">
      <c r="G14240" s="182"/>
    </row>
    <row r="14241" spans="7:7" x14ac:dyDescent="0.25">
      <c r="G14241" s="182"/>
    </row>
    <row r="14242" spans="7:7" x14ac:dyDescent="0.25">
      <c r="G14242" s="182"/>
    </row>
    <row r="14243" spans="7:7" x14ac:dyDescent="0.25">
      <c r="G14243" s="182"/>
    </row>
    <row r="14244" spans="7:7" x14ac:dyDescent="0.25">
      <c r="G14244" s="182"/>
    </row>
    <row r="14245" spans="7:7" x14ac:dyDescent="0.25">
      <c r="G14245" s="182"/>
    </row>
    <row r="14246" spans="7:7" x14ac:dyDescent="0.25">
      <c r="G14246" s="182"/>
    </row>
    <row r="14247" spans="7:7" x14ac:dyDescent="0.25">
      <c r="G14247" s="182"/>
    </row>
    <row r="14248" spans="7:7" x14ac:dyDescent="0.25">
      <c r="G14248" s="182"/>
    </row>
    <row r="14249" spans="7:7" x14ac:dyDescent="0.25">
      <c r="G14249" s="182"/>
    </row>
    <row r="14250" spans="7:7" x14ac:dyDescent="0.25">
      <c r="G14250" s="182"/>
    </row>
    <row r="14251" spans="7:7" x14ac:dyDescent="0.25">
      <c r="G14251" s="182"/>
    </row>
    <row r="14252" spans="7:7" x14ac:dyDescent="0.25">
      <c r="G14252" s="182"/>
    </row>
    <row r="14253" spans="7:7" x14ac:dyDescent="0.25">
      <c r="G14253" s="182"/>
    </row>
    <row r="14254" spans="7:7" x14ac:dyDescent="0.25">
      <c r="G14254" s="182"/>
    </row>
    <row r="14255" spans="7:7" x14ac:dyDescent="0.25">
      <c r="G14255" s="182"/>
    </row>
    <row r="14256" spans="7:7" x14ac:dyDescent="0.25">
      <c r="G14256" s="182"/>
    </row>
    <row r="14257" spans="7:7" x14ac:dyDescent="0.25">
      <c r="G14257" s="182"/>
    </row>
    <row r="14258" spans="7:7" x14ac:dyDescent="0.25">
      <c r="G14258" s="182"/>
    </row>
    <row r="14259" spans="7:7" x14ac:dyDescent="0.25">
      <c r="G14259" s="182"/>
    </row>
    <row r="14260" spans="7:7" x14ac:dyDescent="0.25">
      <c r="G14260" s="182"/>
    </row>
    <row r="14261" spans="7:7" x14ac:dyDescent="0.25">
      <c r="G14261" s="182"/>
    </row>
    <row r="14262" spans="7:7" x14ac:dyDescent="0.25">
      <c r="G14262" s="182"/>
    </row>
    <row r="14263" spans="7:7" x14ac:dyDescent="0.25">
      <c r="G14263" s="182"/>
    </row>
    <row r="14264" spans="7:7" x14ac:dyDescent="0.25">
      <c r="G14264" s="182"/>
    </row>
    <row r="14265" spans="7:7" x14ac:dyDescent="0.25">
      <c r="G14265" s="182"/>
    </row>
    <row r="14266" spans="7:7" x14ac:dyDescent="0.25">
      <c r="G14266" s="182"/>
    </row>
    <row r="14267" spans="7:7" x14ac:dyDescent="0.25">
      <c r="G14267" s="182"/>
    </row>
    <row r="14268" spans="7:7" x14ac:dyDescent="0.25">
      <c r="G14268" s="182"/>
    </row>
    <row r="14269" spans="7:7" x14ac:dyDescent="0.25">
      <c r="G14269" s="182"/>
    </row>
    <row r="14270" spans="7:7" x14ac:dyDescent="0.25">
      <c r="G14270" s="182"/>
    </row>
    <row r="14271" spans="7:7" x14ac:dyDescent="0.25">
      <c r="G14271" s="182"/>
    </row>
    <row r="14272" spans="7:7" x14ac:dyDescent="0.25">
      <c r="G14272" s="182"/>
    </row>
    <row r="14273" spans="7:7" x14ac:dyDescent="0.25">
      <c r="G14273" s="182"/>
    </row>
    <row r="14274" spans="7:7" x14ac:dyDescent="0.25">
      <c r="G14274" s="182"/>
    </row>
    <row r="14275" spans="7:7" x14ac:dyDescent="0.25">
      <c r="G14275" s="182"/>
    </row>
    <row r="14276" spans="7:7" x14ac:dyDescent="0.25">
      <c r="G14276" s="182"/>
    </row>
    <row r="14277" spans="7:7" x14ac:dyDescent="0.25">
      <c r="G14277" s="182"/>
    </row>
    <row r="14278" spans="7:7" x14ac:dyDescent="0.25">
      <c r="G14278" s="182"/>
    </row>
    <row r="14279" spans="7:7" x14ac:dyDescent="0.25">
      <c r="G14279" s="182"/>
    </row>
    <row r="14280" spans="7:7" x14ac:dyDescent="0.25">
      <c r="G14280" s="182"/>
    </row>
    <row r="14281" spans="7:7" x14ac:dyDescent="0.25">
      <c r="G14281" s="182"/>
    </row>
    <row r="14282" spans="7:7" x14ac:dyDescent="0.25">
      <c r="G14282" s="182"/>
    </row>
    <row r="14283" spans="7:7" x14ac:dyDescent="0.25">
      <c r="G14283" s="182"/>
    </row>
    <row r="14284" spans="7:7" x14ac:dyDescent="0.25">
      <c r="G14284" s="182"/>
    </row>
    <row r="14285" spans="7:7" x14ac:dyDescent="0.25">
      <c r="G14285" s="182"/>
    </row>
    <row r="14286" spans="7:7" x14ac:dyDescent="0.25">
      <c r="G14286" s="182"/>
    </row>
    <row r="14287" spans="7:7" x14ac:dyDescent="0.25">
      <c r="G14287" s="182"/>
    </row>
    <row r="14288" spans="7:7" x14ac:dyDescent="0.25">
      <c r="G14288" s="182"/>
    </row>
    <row r="14289" spans="7:7" x14ac:dyDescent="0.25">
      <c r="G14289" s="182"/>
    </row>
    <row r="14290" spans="7:7" x14ac:dyDescent="0.25">
      <c r="G14290" s="182"/>
    </row>
    <row r="14291" spans="7:7" x14ac:dyDescent="0.25">
      <c r="G14291" s="182"/>
    </row>
    <row r="14292" spans="7:7" x14ac:dyDescent="0.25">
      <c r="G14292" s="182"/>
    </row>
    <row r="14293" spans="7:7" x14ac:dyDescent="0.25">
      <c r="G14293" s="182"/>
    </row>
    <row r="14294" spans="7:7" x14ac:dyDescent="0.25">
      <c r="G14294" s="182"/>
    </row>
    <row r="14295" spans="7:7" x14ac:dyDescent="0.25">
      <c r="G14295" s="182"/>
    </row>
    <row r="14296" spans="7:7" x14ac:dyDescent="0.25">
      <c r="G14296" s="182"/>
    </row>
    <row r="14297" spans="7:7" x14ac:dyDescent="0.25">
      <c r="G14297" s="182"/>
    </row>
    <row r="14298" spans="7:7" x14ac:dyDescent="0.25">
      <c r="G14298" s="182"/>
    </row>
    <row r="14299" spans="7:7" x14ac:dyDescent="0.25">
      <c r="G14299" s="182"/>
    </row>
    <row r="14300" spans="7:7" x14ac:dyDescent="0.25">
      <c r="G14300" s="182"/>
    </row>
    <row r="14301" spans="7:7" x14ac:dyDescent="0.25">
      <c r="G14301" s="182"/>
    </row>
    <row r="14302" spans="7:7" x14ac:dyDescent="0.25">
      <c r="G14302" s="182"/>
    </row>
    <row r="14303" spans="7:7" x14ac:dyDescent="0.25">
      <c r="G14303" s="182"/>
    </row>
    <row r="14304" spans="7:7" x14ac:dyDescent="0.25">
      <c r="G14304" s="182"/>
    </row>
    <row r="14305" spans="7:7" x14ac:dyDescent="0.25">
      <c r="G14305" s="182"/>
    </row>
    <row r="14306" spans="7:7" x14ac:dyDescent="0.25">
      <c r="G14306" s="182"/>
    </row>
    <row r="14307" spans="7:7" x14ac:dyDescent="0.25">
      <c r="G14307" s="182"/>
    </row>
    <row r="14308" spans="7:7" x14ac:dyDescent="0.25">
      <c r="G14308" s="182"/>
    </row>
    <row r="14309" spans="7:7" x14ac:dyDescent="0.25">
      <c r="G14309" s="182"/>
    </row>
    <row r="14310" spans="7:7" x14ac:dyDescent="0.25">
      <c r="G14310" s="182"/>
    </row>
    <row r="14311" spans="7:7" x14ac:dyDescent="0.25">
      <c r="G14311" s="182"/>
    </row>
    <row r="14312" spans="7:7" x14ac:dyDescent="0.25">
      <c r="G14312" s="182"/>
    </row>
    <row r="14313" spans="7:7" x14ac:dyDescent="0.25">
      <c r="G14313" s="182"/>
    </row>
    <row r="14314" spans="7:7" x14ac:dyDescent="0.25">
      <c r="G14314" s="182"/>
    </row>
    <row r="14315" spans="7:7" x14ac:dyDescent="0.25">
      <c r="G14315" s="182"/>
    </row>
    <row r="14316" spans="7:7" x14ac:dyDescent="0.25">
      <c r="G14316" s="182"/>
    </row>
    <row r="14317" spans="7:7" x14ac:dyDescent="0.25">
      <c r="G14317" s="182"/>
    </row>
    <row r="14318" spans="7:7" x14ac:dyDescent="0.25">
      <c r="G14318" s="182"/>
    </row>
    <row r="14319" spans="7:7" x14ac:dyDescent="0.25">
      <c r="G14319" s="182"/>
    </row>
    <row r="14320" spans="7:7" x14ac:dyDescent="0.25">
      <c r="G14320" s="182"/>
    </row>
    <row r="14321" spans="7:7" x14ac:dyDescent="0.25">
      <c r="G14321" s="182"/>
    </row>
    <row r="14322" spans="7:7" x14ac:dyDescent="0.25">
      <c r="G14322" s="182"/>
    </row>
    <row r="14323" spans="7:7" x14ac:dyDescent="0.25">
      <c r="G14323" s="182"/>
    </row>
    <row r="14324" spans="7:7" x14ac:dyDescent="0.25">
      <c r="G14324" s="182"/>
    </row>
    <row r="14325" spans="7:7" x14ac:dyDescent="0.25">
      <c r="G14325" s="182"/>
    </row>
    <row r="14326" spans="7:7" x14ac:dyDescent="0.25">
      <c r="G14326" s="182"/>
    </row>
    <row r="14327" spans="7:7" x14ac:dyDescent="0.25">
      <c r="G14327" s="182"/>
    </row>
    <row r="14328" spans="7:7" x14ac:dyDescent="0.25">
      <c r="G14328" s="182"/>
    </row>
    <row r="14329" spans="7:7" x14ac:dyDescent="0.25">
      <c r="G14329" s="182"/>
    </row>
    <row r="14330" spans="7:7" x14ac:dyDescent="0.25">
      <c r="G14330" s="182"/>
    </row>
    <row r="14331" spans="7:7" x14ac:dyDescent="0.25">
      <c r="G14331" s="182"/>
    </row>
    <row r="14332" spans="7:7" x14ac:dyDescent="0.25">
      <c r="G14332" s="182"/>
    </row>
    <row r="14333" spans="7:7" x14ac:dyDescent="0.25">
      <c r="G14333" s="182"/>
    </row>
    <row r="14334" spans="7:7" x14ac:dyDescent="0.25">
      <c r="G14334" s="182"/>
    </row>
    <row r="14335" spans="7:7" x14ac:dyDescent="0.25">
      <c r="G14335" s="182"/>
    </row>
    <row r="14336" spans="7:7" x14ac:dyDescent="0.25">
      <c r="G14336" s="182"/>
    </row>
    <row r="14337" spans="7:7" x14ac:dyDescent="0.25">
      <c r="G14337" s="182"/>
    </row>
    <row r="14338" spans="7:7" x14ac:dyDescent="0.25">
      <c r="G14338" s="182"/>
    </row>
    <row r="14339" spans="7:7" x14ac:dyDescent="0.25">
      <c r="G14339" s="182"/>
    </row>
    <row r="14340" spans="7:7" x14ac:dyDescent="0.25">
      <c r="G14340" s="182"/>
    </row>
    <row r="14341" spans="7:7" x14ac:dyDescent="0.25">
      <c r="G14341" s="182"/>
    </row>
    <row r="14342" spans="7:7" x14ac:dyDescent="0.25">
      <c r="G14342" s="182"/>
    </row>
    <row r="14343" spans="7:7" x14ac:dyDescent="0.25">
      <c r="G14343" s="182"/>
    </row>
    <row r="14344" spans="7:7" x14ac:dyDescent="0.25">
      <c r="G14344" s="182"/>
    </row>
    <row r="14345" spans="7:7" x14ac:dyDescent="0.25">
      <c r="G14345" s="182"/>
    </row>
    <row r="14346" spans="7:7" x14ac:dyDescent="0.25">
      <c r="G14346" s="182"/>
    </row>
    <row r="14347" spans="7:7" x14ac:dyDescent="0.25">
      <c r="G14347" s="182"/>
    </row>
    <row r="14348" spans="7:7" x14ac:dyDescent="0.25">
      <c r="G14348" s="182"/>
    </row>
    <row r="14349" spans="7:7" x14ac:dyDescent="0.25">
      <c r="G14349" s="182"/>
    </row>
    <row r="14350" spans="7:7" x14ac:dyDescent="0.25">
      <c r="G14350" s="182"/>
    </row>
    <row r="14351" spans="7:7" x14ac:dyDescent="0.25">
      <c r="G14351" s="182"/>
    </row>
    <row r="14352" spans="7:7" x14ac:dyDescent="0.25">
      <c r="G14352" s="182"/>
    </row>
    <row r="14353" spans="7:7" x14ac:dyDescent="0.25">
      <c r="G14353" s="182"/>
    </row>
    <row r="14354" spans="7:7" x14ac:dyDescent="0.25">
      <c r="G14354" s="182"/>
    </row>
    <row r="14355" spans="7:7" x14ac:dyDescent="0.25">
      <c r="G14355" s="182"/>
    </row>
    <row r="14356" spans="7:7" x14ac:dyDescent="0.25">
      <c r="G14356" s="182"/>
    </row>
    <row r="14357" spans="7:7" x14ac:dyDescent="0.25">
      <c r="G14357" s="182"/>
    </row>
    <row r="14358" spans="7:7" x14ac:dyDescent="0.25">
      <c r="G14358" s="182"/>
    </row>
    <row r="14359" spans="7:7" x14ac:dyDescent="0.25">
      <c r="G14359" s="182"/>
    </row>
    <row r="14360" spans="7:7" x14ac:dyDescent="0.25">
      <c r="G14360" s="182"/>
    </row>
    <row r="14361" spans="7:7" x14ac:dyDescent="0.25">
      <c r="G14361" s="182"/>
    </row>
    <row r="14362" spans="7:7" x14ac:dyDescent="0.25">
      <c r="G14362" s="182"/>
    </row>
    <row r="14363" spans="7:7" x14ac:dyDescent="0.25">
      <c r="G14363" s="182"/>
    </row>
    <row r="14364" spans="7:7" x14ac:dyDescent="0.25">
      <c r="G14364" s="182"/>
    </row>
    <row r="14365" spans="7:7" x14ac:dyDescent="0.25">
      <c r="G14365" s="182"/>
    </row>
    <row r="14366" spans="7:7" x14ac:dyDescent="0.25">
      <c r="G14366" s="182"/>
    </row>
    <row r="14367" spans="7:7" x14ac:dyDescent="0.25">
      <c r="G14367" s="182"/>
    </row>
    <row r="14368" spans="7:7" x14ac:dyDescent="0.25">
      <c r="G14368" s="182"/>
    </row>
    <row r="14369" spans="7:7" x14ac:dyDescent="0.25">
      <c r="G14369" s="182"/>
    </row>
    <row r="14370" spans="7:7" x14ac:dyDescent="0.25">
      <c r="G14370" s="182"/>
    </row>
    <row r="14371" spans="7:7" x14ac:dyDescent="0.25">
      <c r="G14371" s="182"/>
    </row>
    <row r="14372" spans="7:7" x14ac:dyDescent="0.25">
      <c r="G14372" s="182"/>
    </row>
    <row r="14373" spans="7:7" x14ac:dyDescent="0.25">
      <c r="G14373" s="182"/>
    </row>
    <row r="14374" spans="7:7" x14ac:dyDescent="0.25">
      <c r="G14374" s="182"/>
    </row>
    <row r="14375" spans="7:7" x14ac:dyDescent="0.25">
      <c r="G14375" s="182"/>
    </row>
    <row r="14376" spans="7:7" x14ac:dyDescent="0.25">
      <c r="G14376" s="182"/>
    </row>
    <row r="14377" spans="7:7" x14ac:dyDescent="0.25">
      <c r="G14377" s="182"/>
    </row>
    <row r="14378" spans="7:7" x14ac:dyDescent="0.25">
      <c r="G14378" s="182"/>
    </row>
    <row r="14379" spans="7:7" x14ac:dyDescent="0.25">
      <c r="G14379" s="182"/>
    </row>
    <row r="14380" spans="7:7" x14ac:dyDescent="0.25">
      <c r="G14380" s="182"/>
    </row>
    <row r="14381" spans="7:7" x14ac:dyDescent="0.25">
      <c r="G14381" s="182"/>
    </row>
    <row r="14382" spans="7:7" x14ac:dyDescent="0.25">
      <c r="G14382" s="182"/>
    </row>
    <row r="14383" spans="7:7" x14ac:dyDescent="0.25">
      <c r="G14383" s="182"/>
    </row>
    <row r="14384" spans="7:7" x14ac:dyDescent="0.25">
      <c r="G14384" s="182"/>
    </row>
    <row r="14385" spans="7:7" x14ac:dyDescent="0.25">
      <c r="G14385" s="182"/>
    </row>
    <row r="14386" spans="7:7" x14ac:dyDescent="0.25">
      <c r="G14386" s="182"/>
    </row>
    <row r="14387" spans="7:7" x14ac:dyDescent="0.25">
      <c r="G14387" s="182"/>
    </row>
    <row r="14388" spans="7:7" x14ac:dyDescent="0.25">
      <c r="G14388" s="182"/>
    </row>
    <row r="14389" spans="7:7" x14ac:dyDescent="0.25">
      <c r="G14389" s="182"/>
    </row>
    <row r="14390" spans="7:7" x14ac:dyDescent="0.25">
      <c r="G14390" s="182"/>
    </row>
    <row r="14391" spans="7:7" x14ac:dyDescent="0.25">
      <c r="G14391" s="182"/>
    </row>
    <row r="14392" spans="7:7" x14ac:dyDescent="0.25">
      <c r="G14392" s="182"/>
    </row>
    <row r="14393" spans="7:7" x14ac:dyDescent="0.25">
      <c r="G14393" s="182"/>
    </row>
    <row r="14394" spans="7:7" x14ac:dyDescent="0.25">
      <c r="G14394" s="182"/>
    </row>
    <row r="14395" spans="7:7" x14ac:dyDescent="0.25">
      <c r="G14395" s="182"/>
    </row>
    <row r="14396" spans="7:7" x14ac:dyDescent="0.25">
      <c r="G14396" s="182"/>
    </row>
    <row r="14397" spans="7:7" x14ac:dyDescent="0.25">
      <c r="G14397" s="182"/>
    </row>
    <row r="14398" spans="7:7" x14ac:dyDescent="0.25">
      <c r="G14398" s="182"/>
    </row>
    <row r="14399" spans="7:7" x14ac:dyDescent="0.25">
      <c r="G14399" s="182"/>
    </row>
    <row r="14400" spans="7:7" x14ac:dyDescent="0.25">
      <c r="G14400" s="182"/>
    </row>
    <row r="14401" spans="7:7" x14ac:dyDescent="0.25">
      <c r="G14401" s="182"/>
    </row>
    <row r="14402" spans="7:7" x14ac:dyDescent="0.25">
      <c r="G14402" s="182"/>
    </row>
    <row r="14403" spans="7:7" x14ac:dyDescent="0.25">
      <c r="G14403" s="182"/>
    </row>
    <row r="14404" spans="7:7" x14ac:dyDescent="0.25">
      <c r="G14404" s="182"/>
    </row>
    <row r="14405" spans="7:7" x14ac:dyDescent="0.25">
      <c r="G14405" s="182"/>
    </row>
    <row r="14406" spans="7:7" x14ac:dyDescent="0.25">
      <c r="G14406" s="182"/>
    </row>
    <row r="14407" spans="7:7" x14ac:dyDescent="0.25">
      <c r="G14407" s="182"/>
    </row>
    <row r="14408" spans="7:7" x14ac:dyDescent="0.25">
      <c r="G14408" s="182"/>
    </row>
    <row r="14409" spans="7:7" x14ac:dyDescent="0.25">
      <c r="G14409" s="182"/>
    </row>
    <row r="14410" spans="7:7" x14ac:dyDescent="0.25">
      <c r="G14410" s="182"/>
    </row>
    <row r="14411" spans="7:7" x14ac:dyDescent="0.25">
      <c r="G14411" s="182"/>
    </row>
    <row r="14412" spans="7:7" x14ac:dyDescent="0.25">
      <c r="G14412" s="182"/>
    </row>
    <row r="14413" spans="7:7" x14ac:dyDescent="0.25">
      <c r="G14413" s="182"/>
    </row>
    <row r="14414" spans="7:7" x14ac:dyDescent="0.25">
      <c r="G14414" s="182"/>
    </row>
    <row r="14415" spans="7:7" x14ac:dyDescent="0.25">
      <c r="G14415" s="182"/>
    </row>
    <row r="14416" spans="7:7" x14ac:dyDescent="0.25">
      <c r="G14416" s="182"/>
    </row>
    <row r="14417" spans="7:7" x14ac:dyDescent="0.25">
      <c r="G14417" s="182"/>
    </row>
    <row r="14418" spans="7:7" x14ac:dyDescent="0.25">
      <c r="G14418" s="182"/>
    </row>
    <row r="14419" spans="7:7" x14ac:dyDescent="0.25">
      <c r="G14419" s="182"/>
    </row>
    <row r="14420" spans="7:7" x14ac:dyDescent="0.25">
      <c r="G14420" s="182"/>
    </row>
    <row r="14421" spans="7:7" x14ac:dyDescent="0.25">
      <c r="G14421" s="182"/>
    </row>
    <row r="14422" spans="7:7" x14ac:dyDescent="0.25">
      <c r="G14422" s="182"/>
    </row>
    <row r="14423" spans="7:7" x14ac:dyDescent="0.25">
      <c r="G14423" s="182"/>
    </row>
    <row r="14424" spans="7:7" x14ac:dyDescent="0.25">
      <c r="G14424" s="182"/>
    </row>
    <row r="14425" spans="7:7" x14ac:dyDescent="0.25">
      <c r="G14425" s="182"/>
    </row>
    <row r="14426" spans="7:7" x14ac:dyDescent="0.25">
      <c r="G14426" s="182"/>
    </row>
    <row r="14427" spans="7:7" x14ac:dyDescent="0.25">
      <c r="G14427" s="182"/>
    </row>
    <row r="14428" spans="7:7" x14ac:dyDescent="0.25">
      <c r="G14428" s="182"/>
    </row>
    <row r="14429" spans="7:7" x14ac:dyDescent="0.25">
      <c r="G14429" s="182"/>
    </row>
    <row r="14430" spans="7:7" x14ac:dyDescent="0.25">
      <c r="G14430" s="182"/>
    </row>
    <row r="14431" spans="7:7" x14ac:dyDescent="0.25">
      <c r="G14431" s="182"/>
    </row>
    <row r="14432" spans="7:7" x14ac:dyDescent="0.25">
      <c r="G14432" s="182"/>
    </row>
    <row r="14433" spans="7:7" x14ac:dyDescent="0.25">
      <c r="G14433" s="182"/>
    </row>
    <row r="14434" spans="7:7" x14ac:dyDescent="0.25">
      <c r="G14434" s="182"/>
    </row>
    <row r="14435" spans="7:7" x14ac:dyDescent="0.25">
      <c r="G14435" s="182"/>
    </row>
    <row r="14436" spans="7:7" x14ac:dyDescent="0.25">
      <c r="G14436" s="182"/>
    </row>
    <row r="14437" spans="7:7" x14ac:dyDescent="0.25">
      <c r="G14437" s="182"/>
    </row>
    <row r="14438" spans="7:7" x14ac:dyDescent="0.25">
      <c r="G14438" s="182"/>
    </row>
    <row r="14439" spans="7:7" x14ac:dyDescent="0.25">
      <c r="G14439" s="182"/>
    </row>
    <row r="14440" spans="7:7" x14ac:dyDescent="0.25">
      <c r="G14440" s="182"/>
    </row>
    <row r="14441" spans="7:7" x14ac:dyDescent="0.25">
      <c r="G14441" s="182"/>
    </row>
    <row r="14442" spans="7:7" x14ac:dyDescent="0.25">
      <c r="G14442" s="182"/>
    </row>
    <row r="14443" spans="7:7" x14ac:dyDescent="0.25">
      <c r="G14443" s="182"/>
    </row>
    <row r="14444" spans="7:7" x14ac:dyDescent="0.25">
      <c r="G14444" s="182"/>
    </row>
    <row r="14445" spans="7:7" x14ac:dyDescent="0.25">
      <c r="G14445" s="182"/>
    </row>
    <row r="14446" spans="7:7" x14ac:dyDescent="0.25">
      <c r="G14446" s="182"/>
    </row>
    <row r="14447" spans="7:7" x14ac:dyDescent="0.25">
      <c r="G14447" s="182"/>
    </row>
    <row r="14448" spans="7:7" x14ac:dyDescent="0.25">
      <c r="G14448" s="182"/>
    </row>
    <row r="14449" spans="7:7" x14ac:dyDescent="0.25">
      <c r="G14449" s="182"/>
    </row>
    <row r="14450" spans="7:7" x14ac:dyDescent="0.25">
      <c r="G14450" s="182"/>
    </row>
    <row r="14451" spans="7:7" x14ac:dyDescent="0.25">
      <c r="G14451" s="182"/>
    </row>
    <row r="14452" spans="7:7" x14ac:dyDescent="0.25">
      <c r="G14452" s="182"/>
    </row>
    <row r="14453" spans="7:7" x14ac:dyDescent="0.25">
      <c r="G14453" s="182"/>
    </row>
    <row r="14454" spans="7:7" x14ac:dyDescent="0.25">
      <c r="G14454" s="182"/>
    </row>
    <row r="14455" spans="7:7" x14ac:dyDescent="0.25">
      <c r="G14455" s="182"/>
    </row>
    <row r="14456" spans="7:7" x14ac:dyDescent="0.25">
      <c r="G14456" s="182"/>
    </row>
    <row r="14457" spans="7:7" x14ac:dyDescent="0.25">
      <c r="G14457" s="182"/>
    </row>
    <row r="14458" spans="7:7" x14ac:dyDescent="0.25">
      <c r="G14458" s="182"/>
    </row>
    <row r="14459" spans="7:7" x14ac:dyDescent="0.25">
      <c r="G14459" s="182"/>
    </row>
    <row r="14460" spans="7:7" x14ac:dyDescent="0.25">
      <c r="G14460" s="182"/>
    </row>
    <row r="14461" spans="7:7" x14ac:dyDescent="0.25">
      <c r="G14461" s="182"/>
    </row>
    <row r="14462" spans="7:7" x14ac:dyDescent="0.25">
      <c r="G14462" s="182"/>
    </row>
    <row r="14463" spans="7:7" x14ac:dyDescent="0.25">
      <c r="G14463" s="182"/>
    </row>
    <row r="14464" spans="7:7" x14ac:dyDescent="0.25">
      <c r="G14464" s="182"/>
    </row>
    <row r="14465" spans="7:7" x14ac:dyDescent="0.25">
      <c r="G14465" s="182"/>
    </row>
    <row r="14466" spans="7:7" x14ac:dyDescent="0.25">
      <c r="G14466" s="182"/>
    </row>
    <row r="14467" spans="7:7" x14ac:dyDescent="0.25">
      <c r="G14467" s="182"/>
    </row>
    <row r="14468" spans="7:7" x14ac:dyDescent="0.25">
      <c r="G14468" s="182"/>
    </row>
    <row r="14469" spans="7:7" x14ac:dyDescent="0.25">
      <c r="G14469" s="182"/>
    </row>
    <row r="14470" spans="7:7" x14ac:dyDescent="0.25">
      <c r="G14470" s="182"/>
    </row>
    <row r="14471" spans="7:7" x14ac:dyDescent="0.25">
      <c r="G14471" s="182"/>
    </row>
    <row r="14472" spans="7:7" x14ac:dyDescent="0.25">
      <c r="G14472" s="182"/>
    </row>
    <row r="14473" spans="7:7" x14ac:dyDescent="0.25">
      <c r="G14473" s="182"/>
    </row>
    <row r="14474" spans="7:7" x14ac:dyDescent="0.25">
      <c r="G14474" s="182"/>
    </row>
    <row r="14475" spans="7:7" x14ac:dyDescent="0.25">
      <c r="G14475" s="182"/>
    </row>
    <row r="14476" spans="7:7" x14ac:dyDescent="0.25">
      <c r="G14476" s="182"/>
    </row>
    <row r="14477" spans="7:7" x14ac:dyDescent="0.25">
      <c r="G14477" s="182"/>
    </row>
    <row r="14478" spans="7:7" x14ac:dyDescent="0.25">
      <c r="G14478" s="182"/>
    </row>
    <row r="14479" spans="7:7" x14ac:dyDescent="0.25">
      <c r="G14479" s="182"/>
    </row>
    <row r="14480" spans="7:7" x14ac:dyDescent="0.25">
      <c r="G14480" s="182"/>
    </row>
    <row r="14481" spans="7:7" x14ac:dyDescent="0.25">
      <c r="G14481" s="182"/>
    </row>
    <row r="14482" spans="7:7" x14ac:dyDescent="0.25">
      <c r="G14482" s="182"/>
    </row>
    <row r="14483" spans="7:7" x14ac:dyDescent="0.25">
      <c r="G14483" s="182"/>
    </row>
    <row r="14484" spans="7:7" x14ac:dyDescent="0.25">
      <c r="G14484" s="182"/>
    </row>
    <row r="14485" spans="7:7" x14ac:dyDescent="0.25">
      <c r="G14485" s="182"/>
    </row>
    <row r="14486" spans="7:7" x14ac:dyDescent="0.25">
      <c r="G14486" s="182"/>
    </row>
    <row r="14487" spans="7:7" x14ac:dyDescent="0.25">
      <c r="G14487" s="182"/>
    </row>
    <row r="14488" spans="7:7" x14ac:dyDescent="0.25">
      <c r="G14488" s="182"/>
    </row>
    <row r="14489" spans="7:7" x14ac:dyDescent="0.25">
      <c r="G14489" s="182"/>
    </row>
    <row r="14490" spans="7:7" x14ac:dyDescent="0.25">
      <c r="G14490" s="182"/>
    </row>
    <row r="14491" spans="7:7" x14ac:dyDescent="0.25">
      <c r="G14491" s="182"/>
    </row>
    <row r="14492" spans="7:7" x14ac:dyDescent="0.25">
      <c r="G14492" s="182"/>
    </row>
    <row r="14493" spans="7:7" x14ac:dyDescent="0.25">
      <c r="G14493" s="182"/>
    </row>
    <row r="14494" spans="7:7" x14ac:dyDescent="0.25">
      <c r="G14494" s="182"/>
    </row>
    <row r="14495" spans="7:7" x14ac:dyDescent="0.25">
      <c r="G14495" s="182"/>
    </row>
    <row r="14496" spans="7:7" x14ac:dyDescent="0.25">
      <c r="G14496" s="182"/>
    </row>
    <row r="14497" spans="7:7" x14ac:dyDescent="0.25">
      <c r="G14497" s="182"/>
    </row>
    <row r="14498" spans="7:7" x14ac:dyDescent="0.25">
      <c r="G14498" s="182"/>
    </row>
    <row r="14499" spans="7:7" x14ac:dyDescent="0.25">
      <c r="G14499" s="182"/>
    </row>
    <row r="14500" spans="7:7" x14ac:dyDescent="0.25">
      <c r="G14500" s="182"/>
    </row>
    <row r="14501" spans="7:7" x14ac:dyDescent="0.25">
      <c r="G14501" s="182"/>
    </row>
    <row r="14502" spans="7:7" x14ac:dyDescent="0.25">
      <c r="G14502" s="182"/>
    </row>
    <row r="14503" spans="7:7" x14ac:dyDescent="0.25">
      <c r="G14503" s="182"/>
    </row>
    <row r="14504" spans="7:7" x14ac:dyDescent="0.25">
      <c r="G14504" s="182"/>
    </row>
    <row r="14505" spans="7:7" x14ac:dyDescent="0.25">
      <c r="G14505" s="182"/>
    </row>
    <row r="14506" spans="7:7" x14ac:dyDescent="0.25">
      <c r="G14506" s="182"/>
    </row>
    <row r="14507" spans="7:7" x14ac:dyDescent="0.25">
      <c r="G14507" s="182"/>
    </row>
    <row r="14508" spans="7:7" x14ac:dyDescent="0.25">
      <c r="G14508" s="182"/>
    </row>
    <row r="14509" spans="7:7" x14ac:dyDescent="0.25">
      <c r="G14509" s="182"/>
    </row>
    <row r="14510" spans="7:7" x14ac:dyDescent="0.25">
      <c r="G14510" s="182"/>
    </row>
    <row r="14511" spans="7:7" x14ac:dyDescent="0.25">
      <c r="G14511" s="182"/>
    </row>
    <row r="14512" spans="7:7" x14ac:dyDescent="0.25">
      <c r="G14512" s="182"/>
    </row>
    <row r="14513" spans="7:7" x14ac:dyDescent="0.25">
      <c r="G14513" s="182"/>
    </row>
    <row r="14514" spans="7:7" x14ac:dyDescent="0.25">
      <c r="G14514" s="182"/>
    </row>
    <row r="14515" spans="7:7" x14ac:dyDescent="0.25">
      <c r="G14515" s="182"/>
    </row>
    <row r="14516" spans="7:7" x14ac:dyDescent="0.25">
      <c r="G14516" s="182"/>
    </row>
    <row r="14517" spans="7:7" x14ac:dyDescent="0.25">
      <c r="G14517" s="182"/>
    </row>
    <row r="14518" spans="7:7" x14ac:dyDescent="0.25">
      <c r="G14518" s="182"/>
    </row>
    <row r="14519" spans="7:7" x14ac:dyDescent="0.25">
      <c r="G14519" s="182"/>
    </row>
    <row r="14520" spans="7:7" x14ac:dyDescent="0.25">
      <c r="G14520" s="182"/>
    </row>
    <row r="14521" spans="7:7" x14ac:dyDescent="0.25">
      <c r="G14521" s="182"/>
    </row>
    <row r="14522" spans="7:7" x14ac:dyDescent="0.25">
      <c r="G14522" s="182"/>
    </row>
    <row r="14523" spans="7:7" x14ac:dyDescent="0.25">
      <c r="G14523" s="182"/>
    </row>
    <row r="14524" spans="7:7" x14ac:dyDescent="0.25">
      <c r="G14524" s="182"/>
    </row>
    <row r="14525" spans="7:7" x14ac:dyDescent="0.25">
      <c r="G14525" s="182"/>
    </row>
    <row r="14526" spans="7:7" x14ac:dyDescent="0.25">
      <c r="G14526" s="182"/>
    </row>
    <row r="14527" spans="7:7" x14ac:dyDescent="0.25">
      <c r="G14527" s="182"/>
    </row>
    <row r="14528" spans="7:7" x14ac:dyDescent="0.25">
      <c r="G14528" s="182"/>
    </row>
    <row r="14529" spans="7:7" x14ac:dyDescent="0.25">
      <c r="G14529" s="182"/>
    </row>
    <row r="14530" spans="7:7" x14ac:dyDescent="0.25">
      <c r="G14530" s="182"/>
    </row>
    <row r="14531" spans="7:7" x14ac:dyDescent="0.25">
      <c r="G14531" s="182"/>
    </row>
    <row r="14532" spans="7:7" x14ac:dyDescent="0.25">
      <c r="G14532" s="182"/>
    </row>
    <row r="14533" spans="7:7" x14ac:dyDescent="0.25">
      <c r="G14533" s="182"/>
    </row>
    <row r="14534" spans="7:7" x14ac:dyDescent="0.25">
      <c r="G14534" s="182"/>
    </row>
    <row r="14535" spans="7:7" x14ac:dyDescent="0.25">
      <c r="G14535" s="182"/>
    </row>
    <row r="14536" spans="7:7" x14ac:dyDescent="0.25">
      <c r="G14536" s="182"/>
    </row>
    <row r="14537" spans="7:7" x14ac:dyDescent="0.25">
      <c r="G14537" s="182"/>
    </row>
    <row r="14538" spans="7:7" x14ac:dyDescent="0.25">
      <c r="G14538" s="182"/>
    </row>
    <row r="14539" spans="7:7" x14ac:dyDescent="0.25">
      <c r="G14539" s="182"/>
    </row>
    <row r="14540" spans="7:7" x14ac:dyDescent="0.25">
      <c r="G14540" s="182"/>
    </row>
    <row r="14541" spans="7:7" x14ac:dyDescent="0.25">
      <c r="G14541" s="182"/>
    </row>
    <row r="14542" spans="7:7" x14ac:dyDescent="0.25">
      <c r="G14542" s="182"/>
    </row>
    <row r="14543" spans="7:7" x14ac:dyDescent="0.25">
      <c r="G14543" s="182"/>
    </row>
    <row r="14544" spans="7:7" x14ac:dyDescent="0.25">
      <c r="G14544" s="182"/>
    </row>
    <row r="14545" spans="7:7" x14ac:dyDescent="0.25">
      <c r="G14545" s="182"/>
    </row>
    <row r="14546" spans="7:7" x14ac:dyDescent="0.25">
      <c r="G14546" s="182"/>
    </row>
    <row r="14547" spans="7:7" x14ac:dyDescent="0.25">
      <c r="G14547" s="182"/>
    </row>
    <row r="14548" spans="7:7" x14ac:dyDescent="0.25">
      <c r="G14548" s="182"/>
    </row>
    <row r="14549" spans="7:7" x14ac:dyDescent="0.25">
      <c r="G14549" s="182"/>
    </row>
    <row r="14550" spans="7:7" x14ac:dyDescent="0.25">
      <c r="G14550" s="182"/>
    </row>
    <row r="14551" spans="7:7" x14ac:dyDescent="0.25">
      <c r="G14551" s="182"/>
    </row>
    <row r="14552" spans="7:7" x14ac:dyDescent="0.25">
      <c r="G14552" s="182"/>
    </row>
    <row r="14553" spans="7:7" x14ac:dyDescent="0.25">
      <c r="G14553" s="182"/>
    </row>
    <row r="14554" spans="7:7" x14ac:dyDescent="0.25">
      <c r="G14554" s="182"/>
    </row>
    <row r="14555" spans="7:7" x14ac:dyDescent="0.25">
      <c r="G14555" s="182"/>
    </row>
    <row r="14556" spans="7:7" x14ac:dyDescent="0.25">
      <c r="G14556" s="182"/>
    </row>
    <row r="14557" spans="7:7" x14ac:dyDescent="0.25">
      <c r="G14557" s="182"/>
    </row>
    <row r="14558" spans="7:7" x14ac:dyDescent="0.25">
      <c r="G14558" s="182"/>
    </row>
    <row r="14559" spans="7:7" x14ac:dyDescent="0.25">
      <c r="G14559" s="182"/>
    </row>
    <row r="14560" spans="7:7" x14ac:dyDescent="0.25">
      <c r="G14560" s="182"/>
    </row>
    <row r="14561" spans="7:7" x14ac:dyDescent="0.25">
      <c r="G14561" s="182"/>
    </row>
    <row r="14562" spans="7:7" x14ac:dyDescent="0.25">
      <c r="G14562" s="182"/>
    </row>
    <row r="14563" spans="7:7" x14ac:dyDescent="0.25">
      <c r="G14563" s="182"/>
    </row>
    <row r="14564" spans="7:7" x14ac:dyDescent="0.25">
      <c r="G14564" s="182"/>
    </row>
    <row r="14565" spans="7:7" x14ac:dyDescent="0.25">
      <c r="G14565" s="182"/>
    </row>
    <row r="14566" spans="7:7" x14ac:dyDescent="0.25">
      <c r="G14566" s="182"/>
    </row>
    <row r="14567" spans="7:7" x14ac:dyDescent="0.25">
      <c r="G14567" s="182"/>
    </row>
    <row r="14568" spans="7:7" x14ac:dyDescent="0.25">
      <c r="G14568" s="182"/>
    </row>
    <row r="14569" spans="7:7" x14ac:dyDescent="0.25">
      <c r="G14569" s="182"/>
    </row>
    <row r="14570" spans="7:7" x14ac:dyDescent="0.25">
      <c r="G14570" s="182"/>
    </row>
    <row r="14571" spans="7:7" x14ac:dyDescent="0.25">
      <c r="G14571" s="182"/>
    </row>
    <row r="14572" spans="7:7" x14ac:dyDescent="0.25">
      <c r="G14572" s="182"/>
    </row>
    <row r="14573" spans="7:7" x14ac:dyDescent="0.25">
      <c r="G14573" s="182"/>
    </row>
    <row r="14574" spans="7:7" x14ac:dyDescent="0.25">
      <c r="G14574" s="182"/>
    </row>
    <row r="14575" spans="7:7" x14ac:dyDescent="0.25">
      <c r="G14575" s="182"/>
    </row>
    <row r="14576" spans="7:7" x14ac:dyDescent="0.25">
      <c r="G14576" s="182"/>
    </row>
    <row r="14577" spans="7:7" x14ac:dyDescent="0.25">
      <c r="G14577" s="182"/>
    </row>
    <row r="14578" spans="7:7" x14ac:dyDescent="0.25">
      <c r="G14578" s="182"/>
    </row>
    <row r="14579" spans="7:7" x14ac:dyDescent="0.25">
      <c r="G14579" s="182"/>
    </row>
    <row r="14580" spans="7:7" x14ac:dyDescent="0.25">
      <c r="G14580" s="182"/>
    </row>
    <row r="14581" spans="7:7" x14ac:dyDescent="0.25">
      <c r="G14581" s="182"/>
    </row>
    <row r="14582" spans="7:7" x14ac:dyDescent="0.25">
      <c r="G14582" s="182"/>
    </row>
    <row r="14583" spans="7:7" x14ac:dyDescent="0.25">
      <c r="G14583" s="182"/>
    </row>
    <row r="14584" spans="7:7" x14ac:dyDescent="0.25">
      <c r="G14584" s="182"/>
    </row>
    <row r="14585" spans="7:7" x14ac:dyDescent="0.25">
      <c r="G14585" s="182"/>
    </row>
    <row r="14586" spans="7:7" x14ac:dyDescent="0.25">
      <c r="G14586" s="182"/>
    </row>
    <row r="14587" spans="7:7" x14ac:dyDescent="0.25">
      <c r="G14587" s="182"/>
    </row>
    <row r="14588" spans="7:7" x14ac:dyDescent="0.25">
      <c r="G14588" s="182"/>
    </row>
    <row r="14589" spans="7:7" x14ac:dyDescent="0.25">
      <c r="G14589" s="182"/>
    </row>
    <row r="14590" spans="7:7" x14ac:dyDescent="0.25">
      <c r="G14590" s="182"/>
    </row>
    <row r="14591" spans="7:7" x14ac:dyDescent="0.25">
      <c r="G14591" s="182"/>
    </row>
    <row r="14592" spans="7:7" x14ac:dyDescent="0.25">
      <c r="G14592" s="182"/>
    </row>
    <row r="14593" spans="7:7" x14ac:dyDescent="0.25">
      <c r="G14593" s="182"/>
    </row>
    <row r="14594" spans="7:7" x14ac:dyDescent="0.25">
      <c r="G14594" s="182"/>
    </row>
    <row r="14595" spans="7:7" x14ac:dyDescent="0.25">
      <c r="G14595" s="182"/>
    </row>
    <row r="14596" spans="7:7" x14ac:dyDescent="0.25">
      <c r="G14596" s="182"/>
    </row>
    <row r="14597" spans="7:7" x14ac:dyDescent="0.25">
      <c r="G14597" s="182"/>
    </row>
    <row r="14598" spans="7:7" x14ac:dyDescent="0.25">
      <c r="G14598" s="182"/>
    </row>
    <row r="14599" spans="7:7" x14ac:dyDescent="0.25">
      <c r="G14599" s="182"/>
    </row>
    <row r="14600" spans="7:7" x14ac:dyDescent="0.25">
      <c r="G14600" s="182"/>
    </row>
    <row r="14601" spans="7:7" x14ac:dyDescent="0.25">
      <c r="G14601" s="182"/>
    </row>
    <row r="14602" spans="7:7" x14ac:dyDescent="0.25">
      <c r="G14602" s="182"/>
    </row>
    <row r="14603" spans="7:7" x14ac:dyDescent="0.25">
      <c r="G14603" s="182"/>
    </row>
    <row r="14604" spans="7:7" x14ac:dyDescent="0.25">
      <c r="G14604" s="182"/>
    </row>
    <row r="14605" spans="7:7" x14ac:dyDescent="0.25">
      <c r="G14605" s="182"/>
    </row>
    <row r="14606" spans="7:7" x14ac:dyDescent="0.25">
      <c r="G14606" s="182"/>
    </row>
    <row r="14607" spans="7:7" x14ac:dyDescent="0.25">
      <c r="G14607" s="182"/>
    </row>
    <row r="14608" spans="7:7" x14ac:dyDescent="0.25">
      <c r="G14608" s="182"/>
    </row>
    <row r="14609" spans="7:7" x14ac:dyDescent="0.25">
      <c r="G14609" s="182"/>
    </row>
    <row r="14610" spans="7:7" x14ac:dyDescent="0.25">
      <c r="G14610" s="182"/>
    </row>
    <row r="14611" spans="7:7" x14ac:dyDescent="0.25">
      <c r="G14611" s="182"/>
    </row>
    <row r="14612" spans="7:7" x14ac:dyDescent="0.25">
      <c r="G14612" s="182"/>
    </row>
    <row r="14613" spans="7:7" x14ac:dyDescent="0.25">
      <c r="G14613" s="182"/>
    </row>
    <row r="14614" spans="7:7" x14ac:dyDescent="0.25">
      <c r="G14614" s="182"/>
    </row>
    <row r="14615" spans="7:7" x14ac:dyDescent="0.25">
      <c r="G14615" s="182"/>
    </row>
    <row r="14616" spans="7:7" x14ac:dyDescent="0.25">
      <c r="G14616" s="182"/>
    </row>
    <row r="14617" spans="7:7" x14ac:dyDescent="0.25">
      <c r="G14617" s="182"/>
    </row>
    <row r="14618" spans="7:7" x14ac:dyDescent="0.25">
      <c r="G14618" s="182"/>
    </row>
    <row r="14619" spans="7:7" x14ac:dyDescent="0.25">
      <c r="G14619" s="182"/>
    </row>
    <row r="14620" spans="7:7" x14ac:dyDescent="0.25">
      <c r="G14620" s="182"/>
    </row>
    <row r="14621" spans="7:7" x14ac:dyDescent="0.25">
      <c r="G14621" s="182"/>
    </row>
    <row r="14622" spans="7:7" x14ac:dyDescent="0.25">
      <c r="G14622" s="182"/>
    </row>
    <row r="14623" spans="7:7" x14ac:dyDescent="0.25">
      <c r="G14623" s="182"/>
    </row>
    <row r="14624" spans="7:7" x14ac:dyDescent="0.25">
      <c r="G14624" s="182"/>
    </row>
    <row r="14625" spans="7:7" x14ac:dyDescent="0.25">
      <c r="G14625" s="182"/>
    </row>
    <row r="14626" spans="7:7" x14ac:dyDescent="0.25">
      <c r="G14626" s="182"/>
    </row>
    <row r="14627" spans="7:7" x14ac:dyDescent="0.25">
      <c r="G14627" s="182"/>
    </row>
    <row r="14628" spans="7:7" x14ac:dyDescent="0.25">
      <c r="G14628" s="182"/>
    </row>
    <row r="14629" spans="7:7" x14ac:dyDescent="0.25">
      <c r="G14629" s="182"/>
    </row>
    <row r="14630" spans="7:7" x14ac:dyDescent="0.25">
      <c r="G14630" s="182"/>
    </row>
    <row r="14631" spans="7:7" x14ac:dyDescent="0.25">
      <c r="G14631" s="182"/>
    </row>
    <row r="14632" spans="7:7" x14ac:dyDescent="0.25">
      <c r="G14632" s="182"/>
    </row>
    <row r="14633" spans="7:7" x14ac:dyDescent="0.25">
      <c r="G14633" s="182"/>
    </row>
    <row r="14634" spans="7:7" x14ac:dyDescent="0.25">
      <c r="G14634" s="182"/>
    </row>
    <row r="14635" spans="7:7" x14ac:dyDescent="0.25">
      <c r="G14635" s="182"/>
    </row>
    <row r="14636" spans="7:7" x14ac:dyDescent="0.25">
      <c r="G14636" s="182"/>
    </row>
    <row r="14637" spans="7:7" x14ac:dyDescent="0.25">
      <c r="G14637" s="182"/>
    </row>
    <row r="14638" spans="7:7" x14ac:dyDescent="0.25">
      <c r="G14638" s="182"/>
    </row>
    <row r="14639" spans="7:7" x14ac:dyDescent="0.25">
      <c r="G14639" s="182"/>
    </row>
    <row r="14640" spans="7:7" x14ac:dyDescent="0.25">
      <c r="G14640" s="182"/>
    </row>
    <row r="14641" spans="7:7" x14ac:dyDescent="0.25">
      <c r="G14641" s="182"/>
    </row>
    <row r="14642" spans="7:7" x14ac:dyDescent="0.25">
      <c r="G14642" s="182"/>
    </row>
    <row r="14643" spans="7:7" x14ac:dyDescent="0.25">
      <c r="G14643" s="182"/>
    </row>
    <row r="14644" spans="7:7" x14ac:dyDescent="0.25">
      <c r="G14644" s="182"/>
    </row>
    <row r="14645" spans="7:7" x14ac:dyDescent="0.25">
      <c r="G14645" s="182"/>
    </row>
    <row r="14646" spans="7:7" x14ac:dyDescent="0.25">
      <c r="G14646" s="182"/>
    </row>
    <row r="14647" spans="7:7" x14ac:dyDescent="0.25">
      <c r="G14647" s="182"/>
    </row>
    <row r="14648" spans="7:7" x14ac:dyDescent="0.25">
      <c r="G14648" s="182"/>
    </row>
    <row r="14649" spans="7:7" x14ac:dyDescent="0.25">
      <c r="G14649" s="182"/>
    </row>
    <row r="14650" spans="7:7" x14ac:dyDescent="0.25">
      <c r="G14650" s="182"/>
    </row>
    <row r="14651" spans="7:7" x14ac:dyDescent="0.25">
      <c r="G14651" s="182"/>
    </row>
    <row r="14652" spans="7:7" x14ac:dyDescent="0.25">
      <c r="G14652" s="182"/>
    </row>
    <row r="14653" spans="7:7" x14ac:dyDescent="0.25">
      <c r="G14653" s="182"/>
    </row>
    <row r="14654" spans="7:7" x14ac:dyDescent="0.25">
      <c r="G14654" s="182"/>
    </row>
    <row r="14655" spans="7:7" x14ac:dyDescent="0.25">
      <c r="G14655" s="182"/>
    </row>
    <row r="14656" spans="7:7" x14ac:dyDescent="0.25">
      <c r="G14656" s="182"/>
    </row>
    <row r="14657" spans="7:7" x14ac:dyDescent="0.25">
      <c r="G14657" s="182"/>
    </row>
    <row r="14658" spans="7:7" x14ac:dyDescent="0.25">
      <c r="G14658" s="182"/>
    </row>
    <row r="14659" spans="7:7" x14ac:dyDescent="0.25">
      <c r="G14659" s="182"/>
    </row>
    <row r="14660" spans="7:7" x14ac:dyDescent="0.25">
      <c r="G14660" s="182"/>
    </row>
    <row r="14661" spans="7:7" x14ac:dyDescent="0.25">
      <c r="G14661" s="182"/>
    </row>
    <row r="14662" spans="7:7" x14ac:dyDescent="0.25">
      <c r="G14662" s="182"/>
    </row>
    <row r="14663" spans="7:7" x14ac:dyDescent="0.25">
      <c r="G14663" s="182"/>
    </row>
    <row r="14664" spans="7:7" x14ac:dyDescent="0.25">
      <c r="G14664" s="182"/>
    </row>
    <row r="14665" spans="7:7" x14ac:dyDescent="0.25">
      <c r="G14665" s="182"/>
    </row>
    <row r="14666" spans="7:7" x14ac:dyDescent="0.25">
      <c r="G14666" s="182"/>
    </row>
    <row r="14667" spans="7:7" x14ac:dyDescent="0.25">
      <c r="G14667" s="182"/>
    </row>
    <row r="14668" spans="7:7" x14ac:dyDescent="0.25">
      <c r="G14668" s="182"/>
    </row>
    <row r="14669" spans="7:7" x14ac:dyDescent="0.25">
      <c r="G14669" s="182"/>
    </row>
    <row r="14670" spans="7:7" x14ac:dyDescent="0.25">
      <c r="G14670" s="182"/>
    </row>
    <row r="14671" spans="7:7" x14ac:dyDescent="0.25">
      <c r="G14671" s="182"/>
    </row>
    <row r="14672" spans="7:7" x14ac:dyDescent="0.25">
      <c r="G14672" s="182"/>
    </row>
    <row r="14673" spans="7:7" x14ac:dyDescent="0.25">
      <c r="G14673" s="182"/>
    </row>
    <row r="14674" spans="7:7" x14ac:dyDescent="0.25">
      <c r="G14674" s="182"/>
    </row>
    <row r="14675" spans="7:7" x14ac:dyDescent="0.25">
      <c r="G14675" s="182"/>
    </row>
    <row r="14676" spans="7:7" x14ac:dyDescent="0.25">
      <c r="G14676" s="182"/>
    </row>
    <row r="14677" spans="7:7" x14ac:dyDescent="0.25">
      <c r="G14677" s="182"/>
    </row>
    <row r="14678" spans="7:7" x14ac:dyDescent="0.25">
      <c r="G14678" s="182"/>
    </row>
    <row r="14679" spans="7:7" x14ac:dyDescent="0.25">
      <c r="G14679" s="182"/>
    </row>
    <row r="14680" spans="7:7" x14ac:dyDescent="0.25">
      <c r="G14680" s="182"/>
    </row>
    <row r="14681" spans="7:7" x14ac:dyDescent="0.25">
      <c r="G14681" s="182"/>
    </row>
    <row r="14682" spans="7:7" x14ac:dyDescent="0.25">
      <c r="G14682" s="182"/>
    </row>
    <row r="14683" spans="7:7" x14ac:dyDescent="0.25">
      <c r="G14683" s="182"/>
    </row>
    <row r="14684" spans="7:7" x14ac:dyDescent="0.25">
      <c r="G14684" s="182"/>
    </row>
    <row r="14685" spans="7:7" x14ac:dyDescent="0.25">
      <c r="G14685" s="182"/>
    </row>
    <row r="14686" spans="7:7" x14ac:dyDescent="0.25">
      <c r="G14686" s="182"/>
    </row>
    <row r="14687" spans="7:7" x14ac:dyDescent="0.25">
      <c r="G14687" s="182"/>
    </row>
    <row r="14688" spans="7:7" x14ac:dyDescent="0.25">
      <c r="G14688" s="182"/>
    </row>
    <row r="14689" spans="7:7" x14ac:dyDescent="0.25">
      <c r="G14689" s="182"/>
    </row>
    <row r="14690" spans="7:7" x14ac:dyDescent="0.25">
      <c r="G14690" s="182"/>
    </row>
    <row r="14691" spans="7:7" x14ac:dyDescent="0.25">
      <c r="G14691" s="182"/>
    </row>
    <row r="14692" spans="7:7" x14ac:dyDescent="0.25">
      <c r="G14692" s="182"/>
    </row>
    <row r="14693" spans="7:7" x14ac:dyDescent="0.25">
      <c r="G14693" s="182"/>
    </row>
    <row r="14694" spans="7:7" x14ac:dyDescent="0.25">
      <c r="G14694" s="182"/>
    </row>
    <row r="14695" spans="7:7" x14ac:dyDescent="0.25">
      <c r="G14695" s="182"/>
    </row>
    <row r="14696" spans="7:7" x14ac:dyDescent="0.25">
      <c r="G14696" s="182"/>
    </row>
    <row r="14697" spans="7:7" x14ac:dyDescent="0.25">
      <c r="G14697" s="182"/>
    </row>
    <row r="14698" spans="7:7" x14ac:dyDescent="0.25">
      <c r="G14698" s="182"/>
    </row>
    <row r="14699" spans="7:7" x14ac:dyDescent="0.25">
      <c r="G14699" s="182"/>
    </row>
    <row r="14700" spans="7:7" x14ac:dyDescent="0.25">
      <c r="G14700" s="182"/>
    </row>
    <row r="14701" spans="7:7" x14ac:dyDescent="0.25">
      <c r="G14701" s="182"/>
    </row>
    <row r="14702" spans="7:7" x14ac:dyDescent="0.25">
      <c r="G14702" s="182"/>
    </row>
    <row r="14703" spans="7:7" x14ac:dyDescent="0.25">
      <c r="G14703" s="182"/>
    </row>
    <row r="14704" spans="7:7" x14ac:dyDescent="0.25">
      <c r="G14704" s="182"/>
    </row>
    <row r="14705" spans="7:7" x14ac:dyDescent="0.25">
      <c r="G14705" s="182"/>
    </row>
    <row r="14706" spans="7:7" x14ac:dyDescent="0.25">
      <c r="G14706" s="182"/>
    </row>
    <row r="14707" spans="7:7" x14ac:dyDescent="0.25">
      <c r="G14707" s="182"/>
    </row>
    <row r="14708" spans="7:7" x14ac:dyDescent="0.25">
      <c r="G14708" s="182"/>
    </row>
    <row r="14709" spans="7:7" x14ac:dyDescent="0.25">
      <c r="G14709" s="182"/>
    </row>
    <row r="14710" spans="7:7" x14ac:dyDescent="0.25">
      <c r="G14710" s="182"/>
    </row>
    <row r="14711" spans="7:7" x14ac:dyDescent="0.25">
      <c r="G14711" s="182"/>
    </row>
    <row r="14712" spans="7:7" x14ac:dyDescent="0.25">
      <c r="G14712" s="182"/>
    </row>
    <row r="14713" spans="7:7" x14ac:dyDescent="0.25">
      <c r="G14713" s="182"/>
    </row>
    <row r="14714" spans="7:7" x14ac:dyDescent="0.25">
      <c r="G14714" s="182"/>
    </row>
    <row r="14715" spans="7:7" x14ac:dyDescent="0.25">
      <c r="G14715" s="182"/>
    </row>
    <row r="14716" spans="7:7" x14ac:dyDescent="0.25">
      <c r="G14716" s="182"/>
    </row>
    <row r="14717" spans="7:7" x14ac:dyDescent="0.25">
      <c r="G14717" s="182"/>
    </row>
    <row r="14718" spans="7:7" x14ac:dyDescent="0.25">
      <c r="G14718" s="182"/>
    </row>
    <row r="14719" spans="7:7" x14ac:dyDescent="0.25">
      <c r="G14719" s="182"/>
    </row>
    <row r="14720" spans="7:7" x14ac:dyDescent="0.25">
      <c r="G14720" s="182"/>
    </row>
    <row r="14721" spans="7:7" x14ac:dyDescent="0.25">
      <c r="G14721" s="182"/>
    </row>
    <row r="14722" spans="7:7" x14ac:dyDescent="0.25">
      <c r="G14722" s="182"/>
    </row>
    <row r="14723" spans="7:7" x14ac:dyDescent="0.25">
      <c r="G14723" s="182"/>
    </row>
    <row r="14724" spans="7:7" x14ac:dyDescent="0.25">
      <c r="G14724" s="182"/>
    </row>
    <row r="14725" spans="7:7" x14ac:dyDescent="0.25">
      <c r="G14725" s="182"/>
    </row>
    <row r="14726" spans="7:7" x14ac:dyDescent="0.25">
      <c r="G14726" s="182"/>
    </row>
    <row r="14727" spans="7:7" x14ac:dyDescent="0.25">
      <c r="G14727" s="182"/>
    </row>
    <row r="14728" spans="7:7" x14ac:dyDescent="0.25">
      <c r="G14728" s="182"/>
    </row>
    <row r="14729" spans="7:7" x14ac:dyDescent="0.25">
      <c r="G14729" s="182"/>
    </row>
    <row r="14730" spans="7:7" x14ac:dyDescent="0.25">
      <c r="G14730" s="182"/>
    </row>
    <row r="14731" spans="7:7" x14ac:dyDescent="0.25">
      <c r="G14731" s="182"/>
    </row>
    <row r="14732" spans="7:7" x14ac:dyDescent="0.25">
      <c r="G14732" s="182"/>
    </row>
    <row r="14733" spans="7:7" x14ac:dyDescent="0.25">
      <c r="G14733" s="182"/>
    </row>
    <row r="14734" spans="7:7" x14ac:dyDescent="0.25">
      <c r="G14734" s="182"/>
    </row>
    <row r="14735" spans="7:7" x14ac:dyDescent="0.25">
      <c r="G14735" s="182"/>
    </row>
    <row r="14736" spans="7:7" x14ac:dyDescent="0.25">
      <c r="G14736" s="182"/>
    </row>
    <row r="14737" spans="7:7" x14ac:dyDescent="0.25">
      <c r="G14737" s="182"/>
    </row>
    <row r="14738" spans="7:7" x14ac:dyDescent="0.25">
      <c r="G14738" s="182"/>
    </row>
    <row r="14739" spans="7:7" x14ac:dyDescent="0.25">
      <c r="G14739" s="182"/>
    </row>
    <row r="14740" spans="7:7" x14ac:dyDescent="0.25">
      <c r="G14740" s="182"/>
    </row>
    <row r="14741" spans="7:7" x14ac:dyDescent="0.25">
      <c r="G14741" s="182"/>
    </row>
    <row r="14742" spans="7:7" x14ac:dyDescent="0.25">
      <c r="G14742" s="182"/>
    </row>
    <row r="14743" spans="7:7" x14ac:dyDescent="0.25">
      <c r="G14743" s="182"/>
    </row>
    <row r="14744" spans="7:7" x14ac:dyDescent="0.25">
      <c r="G14744" s="182"/>
    </row>
    <row r="14745" spans="7:7" x14ac:dyDescent="0.25">
      <c r="G14745" s="182"/>
    </row>
    <row r="14746" spans="7:7" x14ac:dyDescent="0.25">
      <c r="G14746" s="182"/>
    </row>
    <row r="14747" spans="7:7" x14ac:dyDescent="0.25">
      <c r="G14747" s="182"/>
    </row>
    <row r="14748" spans="7:7" x14ac:dyDescent="0.25">
      <c r="G14748" s="182"/>
    </row>
    <row r="14749" spans="7:7" x14ac:dyDescent="0.25">
      <c r="G14749" s="182"/>
    </row>
    <row r="14750" spans="7:7" x14ac:dyDescent="0.25">
      <c r="G14750" s="182"/>
    </row>
    <row r="14751" spans="7:7" x14ac:dyDescent="0.25">
      <c r="G14751" s="182"/>
    </row>
    <row r="14752" spans="7:7" x14ac:dyDescent="0.25">
      <c r="G14752" s="182"/>
    </row>
    <row r="14753" spans="7:7" x14ac:dyDescent="0.25">
      <c r="G14753" s="182"/>
    </row>
    <row r="14754" spans="7:7" x14ac:dyDescent="0.25">
      <c r="G14754" s="182"/>
    </row>
    <row r="14755" spans="7:7" x14ac:dyDescent="0.25">
      <c r="G14755" s="182"/>
    </row>
    <row r="14756" spans="7:7" x14ac:dyDescent="0.25">
      <c r="G14756" s="182"/>
    </row>
    <row r="14757" spans="7:7" x14ac:dyDescent="0.25">
      <c r="G14757" s="182"/>
    </row>
    <row r="14758" spans="7:7" x14ac:dyDescent="0.25">
      <c r="G14758" s="182"/>
    </row>
    <row r="14759" spans="7:7" x14ac:dyDescent="0.25">
      <c r="G14759" s="182"/>
    </row>
    <row r="14760" spans="7:7" x14ac:dyDescent="0.25">
      <c r="G14760" s="182"/>
    </row>
    <row r="14761" spans="7:7" x14ac:dyDescent="0.25">
      <c r="G14761" s="182"/>
    </row>
    <row r="14762" spans="7:7" x14ac:dyDescent="0.25">
      <c r="G14762" s="182"/>
    </row>
    <row r="14763" spans="7:7" x14ac:dyDescent="0.25">
      <c r="G14763" s="182"/>
    </row>
    <row r="14764" spans="7:7" x14ac:dyDescent="0.25">
      <c r="G14764" s="182"/>
    </row>
    <row r="14765" spans="7:7" x14ac:dyDescent="0.25">
      <c r="G14765" s="182"/>
    </row>
    <row r="14766" spans="7:7" x14ac:dyDescent="0.25">
      <c r="G14766" s="182"/>
    </row>
    <row r="14767" spans="7:7" x14ac:dyDescent="0.25">
      <c r="G14767" s="182"/>
    </row>
    <row r="14768" spans="7:7" x14ac:dyDescent="0.25">
      <c r="G14768" s="182"/>
    </row>
    <row r="14769" spans="7:7" x14ac:dyDescent="0.25">
      <c r="G14769" s="182"/>
    </row>
    <row r="14770" spans="7:7" x14ac:dyDescent="0.25">
      <c r="G14770" s="182"/>
    </row>
    <row r="14771" spans="7:7" x14ac:dyDescent="0.25">
      <c r="G14771" s="182"/>
    </row>
    <row r="14772" spans="7:7" x14ac:dyDescent="0.25">
      <c r="G14772" s="182"/>
    </row>
    <row r="14773" spans="7:7" x14ac:dyDescent="0.25">
      <c r="G14773" s="182"/>
    </row>
    <row r="14774" spans="7:7" x14ac:dyDescent="0.25">
      <c r="G14774" s="182"/>
    </row>
    <row r="14775" spans="7:7" x14ac:dyDescent="0.25">
      <c r="G14775" s="182"/>
    </row>
    <row r="14776" spans="7:7" x14ac:dyDescent="0.25">
      <c r="G14776" s="182"/>
    </row>
    <row r="14777" spans="7:7" x14ac:dyDescent="0.25">
      <c r="G14777" s="182"/>
    </row>
    <row r="14778" spans="7:7" x14ac:dyDescent="0.25">
      <c r="G14778" s="182"/>
    </row>
    <row r="14779" spans="7:7" x14ac:dyDescent="0.25">
      <c r="G14779" s="182"/>
    </row>
    <row r="14780" spans="7:7" x14ac:dyDescent="0.25">
      <c r="G14780" s="182"/>
    </row>
    <row r="14781" spans="7:7" x14ac:dyDescent="0.25">
      <c r="G14781" s="182"/>
    </row>
    <row r="14782" spans="7:7" x14ac:dyDescent="0.25">
      <c r="G14782" s="182"/>
    </row>
    <row r="14783" spans="7:7" x14ac:dyDescent="0.25">
      <c r="G14783" s="182"/>
    </row>
    <row r="14784" spans="7:7" x14ac:dyDescent="0.25">
      <c r="G14784" s="182"/>
    </row>
    <row r="14785" spans="7:7" x14ac:dyDescent="0.25">
      <c r="G14785" s="182"/>
    </row>
    <row r="14786" spans="7:7" x14ac:dyDescent="0.25">
      <c r="G14786" s="182"/>
    </row>
    <row r="14787" spans="7:7" x14ac:dyDescent="0.25">
      <c r="G14787" s="182"/>
    </row>
    <row r="14788" spans="7:7" x14ac:dyDescent="0.25">
      <c r="G14788" s="182"/>
    </row>
    <row r="14789" spans="7:7" x14ac:dyDescent="0.25">
      <c r="G14789" s="182"/>
    </row>
    <row r="14790" spans="7:7" x14ac:dyDescent="0.25">
      <c r="G14790" s="182"/>
    </row>
    <row r="14791" spans="7:7" x14ac:dyDescent="0.25">
      <c r="G14791" s="182"/>
    </row>
    <row r="14792" spans="7:7" x14ac:dyDescent="0.25">
      <c r="G14792" s="182"/>
    </row>
    <row r="14793" spans="7:7" x14ac:dyDescent="0.25">
      <c r="G14793" s="182"/>
    </row>
    <row r="14794" spans="7:7" x14ac:dyDescent="0.25">
      <c r="G14794" s="182"/>
    </row>
    <row r="14795" spans="7:7" x14ac:dyDescent="0.25">
      <c r="G14795" s="182"/>
    </row>
    <row r="14796" spans="7:7" x14ac:dyDescent="0.25">
      <c r="G14796" s="182"/>
    </row>
    <row r="14797" spans="7:7" x14ac:dyDescent="0.25">
      <c r="G14797" s="182"/>
    </row>
    <row r="14798" spans="7:7" x14ac:dyDescent="0.25">
      <c r="G14798" s="182"/>
    </row>
    <row r="14799" spans="7:7" x14ac:dyDescent="0.25">
      <c r="G14799" s="182"/>
    </row>
    <row r="14800" spans="7:7" x14ac:dyDescent="0.25">
      <c r="G14800" s="182"/>
    </row>
    <row r="14801" spans="7:7" x14ac:dyDescent="0.25">
      <c r="G14801" s="182"/>
    </row>
    <row r="14802" spans="7:7" x14ac:dyDescent="0.25">
      <c r="G14802" s="182"/>
    </row>
    <row r="14803" spans="7:7" x14ac:dyDescent="0.25">
      <c r="G14803" s="182"/>
    </row>
    <row r="14804" spans="7:7" x14ac:dyDescent="0.25">
      <c r="G14804" s="182"/>
    </row>
    <row r="14805" spans="7:7" x14ac:dyDescent="0.25">
      <c r="G14805" s="182"/>
    </row>
    <row r="14806" spans="7:7" x14ac:dyDescent="0.25">
      <c r="G14806" s="182"/>
    </row>
    <row r="14807" spans="7:7" x14ac:dyDescent="0.25">
      <c r="G14807" s="182"/>
    </row>
    <row r="14808" spans="7:7" x14ac:dyDescent="0.25">
      <c r="G14808" s="182"/>
    </row>
    <row r="14809" spans="7:7" x14ac:dyDescent="0.25">
      <c r="G14809" s="182"/>
    </row>
    <row r="14810" spans="7:7" x14ac:dyDescent="0.25">
      <c r="G14810" s="182"/>
    </row>
    <row r="14811" spans="7:7" x14ac:dyDescent="0.25">
      <c r="G14811" s="182"/>
    </row>
    <row r="14812" spans="7:7" x14ac:dyDescent="0.25">
      <c r="G14812" s="182"/>
    </row>
    <row r="14813" spans="7:7" x14ac:dyDescent="0.25">
      <c r="G14813" s="182"/>
    </row>
    <row r="14814" spans="7:7" x14ac:dyDescent="0.25">
      <c r="G14814" s="182"/>
    </row>
    <row r="14815" spans="7:7" x14ac:dyDescent="0.25">
      <c r="G14815" s="182"/>
    </row>
    <row r="14816" spans="7:7" x14ac:dyDescent="0.25">
      <c r="G14816" s="182"/>
    </row>
    <row r="14817" spans="7:7" x14ac:dyDescent="0.25">
      <c r="G14817" s="182"/>
    </row>
    <row r="14818" spans="7:7" x14ac:dyDescent="0.25">
      <c r="G14818" s="182"/>
    </row>
    <row r="14819" spans="7:7" x14ac:dyDescent="0.25">
      <c r="G14819" s="182"/>
    </row>
    <row r="14820" spans="7:7" x14ac:dyDescent="0.25">
      <c r="G14820" s="182"/>
    </row>
    <row r="14821" spans="7:7" x14ac:dyDescent="0.25">
      <c r="G14821" s="182"/>
    </row>
    <row r="14822" spans="7:7" x14ac:dyDescent="0.25">
      <c r="G14822" s="182"/>
    </row>
    <row r="14823" spans="7:7" x14ac:dyDescent="0.25">
      <c r="G14823" s="182"/>
    </row>
    <row r="14824" spans="7:7" x14ac:dyDescent="0.25">
      <c r="G14824" s="182"/>
    </row>
    <row r="14825" spans="7:7" x14ac:dyDescent="0.25">
      <c r="G14825" s="182"/>
    </row>
    <row r="14826" spans="7:7" x14ac:dyDescent="0.25">
      <c r="G14826" s="182"/>
    </row>
    <row r="14827" spans="7:7" x14ac:dyDescent="0.25">
      <c r="G14827" s="182"/>
    </row>
    <row r="14828" spans="7:7" x14ac:dyDescent="0.25">
      <c r="G14828" s="182"/>
    </row>
    <row r="14829" spans="7:7" x14ac:dyDescent="0.25">
      <c r="G14829" s="182"/>
    </row>
    <row r="14830" spans="7:7" x14ac:dyDescent="0.25">
      <c r="G14830" s="182"/>
    </row>
    <row r="14831" spans="7:7" x14ac:dyDescent="0.25">
      <c r="G14831" s="182"/>
    </row>
    <row r="14832" spans="7:7" x14ac:dyDescent="0.25">
      <c r="G14832" s="182"/>
    </row>
    <row r="14833" spans="7:7" x14ac:dyDescent="0.25">
      <c r="G14833" s="182"/>
    </row>
    <row r="14834" spans="7:7" x14ac:dyDescent="0.25">
      <c r="G14834" s="182"/>
    </row>
    <row r="14835" spans="7:7" x14ac:dyDescent="0.25">
      <c r="G14835" s="182"/>
    </row>
    <row r="14836" spans="7:7" x14ac:dyDescent="0.25">
      <c r="G14836" s="182"/>
    </row>
    <row r="14837" spans="7:7" x14ac:dyDescent="0.25">
      <c r="G14837" s="182"/>
    </row>
    <row r="14838" spans="7:7" x14ac:dyDescent="0.25">
      <c r="G14838" s="182"/>
    </row>
    <row r="14839" spans="7:7" x14ac:dyDescent="0.25">
      <c r="G14839" s="182"/>
    </row>
    <row r="14840" spans="7:7" x14ac:dyDescent="0.25">
      <c r="G14840" s="182"/>
    </row>
    <row r="14841" spans="7:7" x14ac:dyDescent="0.25">
      <c r="G14841" s="182"/>
    </row>
    <row r="14842" spans="7:7" x14ac:dyDescent="0.25">
      <c r="G14842" s="182"/>
    </row>
    <row r="14843" spans="7:7" x14ac:dyDescent="0.25">
      <c r="G14843" s="182"/>
    </row>
    <row r="14844" spans="7:7" x14ac:dyDescent="0.25">
      <c r="G14844" s="182"/>
    </row>
    <row r="14845" spans="7:7" x14ac:dyDescent="0.25">
      <c r="G14845" s="182"/>
    </row>
    <row r="14846" spans="7:7" x14ac:dyDescent="0.25">
      <c r="G14846" s="182"/>
    </row>
    <row r="14847" spans="7:7" x14ac:dyDescent="0.25">
      <c r="G14847" s="182"/>
    </row>
    <row r="14848" spans="7:7" x14ac:dyDescent="0.25">
      <c r="G14848" s="182"/>
    </row>
    <row r="14849" spans="7:7" x14ac:dyDescent="0.25">
      <c r="G14849" s="182"/>
    </row>
    <row r="14850" spans="7:7" x14ac:dyDescent="0.25">
      <c r="G14850" s="182"/>
    </row>
    <row r="14851" spans="7:7" x14ac:dyDescent="0.25">
      <c r="G14851" s="182"/>
    </row>
    <row r="14852" spans="7:7" x14ac:dyDescent="0.25">
      <c r="G14852" s="182"/>
    </row>
    <row r="14853" spans="7:7" x14ac:dyDescent="0.25">
      <c r="G14853" s="182"/>
    </row>
    <row r="14854" spans="7:7" x14ac:dyDescent="0.25">
      <c r="G14854" s="182"/>
    </row>
    <row r="14855" spans="7:7" x14ac:dyDescent="0.25">
      <c r="G14855" s="182"/>
    </row>
    <row r="14856" spans="7:7" x14ac:dyDescent="0.25">
      <c r="G14856" s="182"/>
    </row>
    <row r="14857" spans="7:7" x14ac:dyDescent="0.25">
      <c r="G14857" s="182"/>
    </row>
    <row r="14858" spans="7:7" x14ac:dyDescent="0.25">
      <c r="G14858" s="182"/>
    </row>
    <row r="14859" spans="7:7" x14ac:dyDescent="0.25">
      <c r="G14859" s="182"/>
    </row>
  </sheetData>
  <autoFilter ref="A1:AW13982" xr:uid="{BEFD04AF-9E31-42C1-B127-83C48AF4C95E}">
    <sortState xmlns:xlrd2="http://schemas.microsoft.com/office/spreadsheetml/2017/richdata2" ref="A2:AW13658">
      <sortCondition ref="F12007"/>
    </sortState>
  </autoFilter>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F082C-C53B-4923-882C-510473704A75}">
  <sheetPr codeName="Sheet10"/>
  <dimension ref="A1:AS6684"/>
  <sheetViews>
    <sheetView topLeftCell="AE1" zoomScale="110" zoomScaleNormal="110" workbookViewId="0">
      <pane ySplit="1" topLeftCell="A2" activePane="bottomLeft" state="frozen"/>
      <selection pane="bottomLeft" activeCell="AQ21" sqref="AQ21"/>
    </sheetView>
  </sheetViews>
  <sheetFormatPr defaultRowHeight="15" x14ac:dyDescent="0.25"/>
  <cols>
    <col min="1" max="1" width="37.28515625" customWidth="1"/>
    <col min="2" max="2" width="20.7109375" customWidth="1"/>
    <col min="3" max="3" width="27.28515625" customWidth="1"/>
    <col min="4" max="4" width="15.7109375" customWidth="1"/>
    <col min="5" max="5" width="26" customWidth="1"/>
    <col min="6" max="6" width="26.5703125" customWidth="1"/>
    <col min="7" max="7" width="31.28515625" customWidth="1"/>
    <col min="8" max="8" width="31.42578125" customWidth="1"/>
    <col min="9" max="9" width="28.7109375" customWidth="1"/>
    <col min="10" max="10" width="25.28515625" customWidth="1"/>
    <col min="11" max="12" width="21.42578125" customWidth="1"/>
    <col min="13" max="13" width="25.7109375" customWidth="1"/>
    <col min="14" max="14" width="22.7109375" customWidth="1"/>
    <col min="15" max="15" width="22.28515625" customWidth="1"/>
    <col min="16" max="16" width="26.28515625" customWidth="1"/>
    <col min="17" max="17" width="26.5703125" customWidth="1"/>
    <col min="18" max="18" width="19.28515625" customWidth="1"/>
    <col min="19" max="19" width="28.7109375" customWidth="1"/>
    <col min="20" max="20" width="23.7109375" customWidth="1"/>
    <col min="21" max="21" width="25.42578125" customWidth="1"/>
    <col min="22" max="22" width="36.5703125" customWidth="1"/>
    <col min="23" max="23" width="24.7109375" customWidth="1"/>
    <col min="24" max="24" width="27.28515625" customWidth="1"/>
    <col min="25" max="25" width="30.7109375" customWidth="1"/>
    <col min="26" max="26" width="25.5703125" customWidth="1"/>
    <col min="27" max="27" width="28.28515625" customWidth="1"/>
    <col min="28" max="29" width="22.7109375" customWidth="1"/>
    <col min="30" max="30" width="21" customWidth="1"/>
    <col min="31" max="31" width="23.28515625" customWidth="1"/>
    <col min="32" max="32" width="11.7109375" customWidth="1"/>
    <col min="33" max="33" width="14.28515625" customWidth="1"/>
    <col min="34" max="34" width="17" customWidth="1"/>
    <col min="35" max="35" width="19" customWidth="1"/>
    <col min="36" max="36" width="14.42578125" customWidth="1"/>
    <col min="40" max="43" width="18.28515625" customWidth="1"/>
  </cols>
  <sheetData>
    <row r="1" spans="1:45" s="126" customFormat="1" x14ac:dyDescent="0.25">
      <c r="A1" s="126" t="s">
        <v>323</v>
      </c>
      <c r="B1" s="194" t="s">
        <v>28762</v>
      </c>
      <c r="C1" s="189" t="s">
        <v>29086</v>
      </c>
      <c r="D1" s="189" t="s">
        <v>29087</v>
      </c>
      <c r="E1" s="126" t="s">
        <v>29088</v>
      </c>
      <c r="F1" s="126" t="s">
        <v>29089</v>
      </c>
      <c r="G1" s="126" t="s">
        <v>29090</v>
      </c>
      <c r="H1" s="126" t="s">
        <v>29091</v>
      </c>
      <c r="I1" s="126" t="s">
        <v>29092</v>
      </c>
      <c r="J1" s="126" t="s">
        <v>364</v>
      </c>
      <c r="K1" s="126" t="s">
        <v>250</v>
      </c>
      <c r="L1" s="126" t="s">
        <v>307</v>
      </c>
      <c r="M1" s="126" t="s">
        <v>29093</v>
      </c>
      <c r="N1" s="126" t="s">
        <v>29094</v>
      </c>
      <c r="O1" s="126" t="s">
        <v>29095</v>
      </c>
      <c r="P1" s="126" t="s">
        <v>19816</v>
      </c>
      <c r="Q1" s="126" t="s">
        <v>280</v>
      </c>
      <c r="R1" s="126" t="s">
        <v>29096</v>
      </c>
      <c r="S1" s="126" t="s">
        <v>263</v>
      </c>
      <c r="T1" s="126" t="s">
        <v>29097</v>
      </c>
      <c r="U1" s="126" t="s">
        <v>29098</v>
      </c>
      <c r="V1" s="126" t="s">
        <v>29099</v>
      </c>
      <c r="W1" s="189" t="s">
        <v>29100</v>
      </c>
      <c r="X1" s="189" t="s">
        <v>29101</v>
      </c>
      <c r="Y1" s="126" t="s">
        <v>29102</v>
      </c>
      <c r="Z1" s="189" t="s">
        <v>29103</v>
      </c>
      <c r="AA1" s="126" t="s">
        <v>266</v>
      </c>
      <c r="AB1" s="126" t="s">
        <v>29104</v>
      </c>
      <c r="AC1" s="126" t="s">
        <v>29105</v>
      </c>
      <c r="AD1" s="126" t="s">
        <v>29106</v>
      </c>
      <c r="AE1" s="126" t="s">
        <v>13438</v>
      </c>
      <c r="AG1" s="126" t="s">
        <v>233</v>
      </c>
      <c r="AH1" s="126" t="s">
        <v>18886</v>
      </c>
      <c r="AI1" s="126" t="s">
        <v>243</v>
      </c>
      <c r="AJ1" s="197" t="s">
        <v>286</v>
      </c>
      <c r="AN1" s="126" t="s">
        <v>29107</v>
      </c>
    </row>
    <row r="2" spans="1:45" ht="15.75" thickBot="1" x14ac:dyDescent="0.3">
      <c r="A2" t="s">
        <v>321</v>
      </c>
      <c r="B2" s="182" t="s">
        <v>325</v>
      </c>
      <c r="C2" t="s">
        <v>3794</v>
      </c>
      <c r="D2" t="s">
        <v>13484</v>
      </c>
      <c r="E2" t="s">
        <v>365</v>
      </c>
      <c r="F2" t="s">
        <v>317</v>
      </c>
      <c r="G2" t="s">
        <v>273</v>
      </c>
      <c r="H2" t="s">
        <v>661</v>
      </c>
      <c r="I2" t="s">
        <v>270</v>
      </c>
      <c r="J2" t="s">
        <v>352</v>
      </c>
      <c r="K2" t="s">
        <v>293</v>
      </c>
      <c r="L2" t="s">
        <v>417</v>
      </c>
      <c r="M2" t="s">
        <v>327</v>
      </c>
      <c r="N2" t="s">
        <v>313</v>
      </c>
      <c r="O2" t="s">
        <v>13527</v>
      </c>
      <c r="P2" s="182" t="s">
        <v>337</v>
      </c>
      <c r="Q2" t="s">
        <v>448</v>
      </c>
      <c r="R2" t="s">
        <v>332</v>
      </c>
      <c r="S2" t="s">
        <v>386</v>
      </c>
      <c r="T2" t="s">
        <v>828</v>
      </c>
      <c r="U2" t="s">
        <v>412</v>
      </c>
      <c r="V2" t="s">
        <v>299</v>
      </c>
      <c r="W2" t="s">
        <v>314</v>
      </c>
      <c r="X2" t="s">
        <v>13450</v>
      </c>
      <c r="Y2" t="s">
        <v>276</v>
      </c>
      <c r="Z2" t="s">
        <v>477</v>
      </c>
      <c r="AA2" t="s">
        <v>300</v>
      </c>
      <c r="AB2" t="s">
        <v>223</v>
      </c>
      <c r="AC2" t="s">
        <v>227</v>
      </c>
      <c r="AD2" t="s">
        <v>524</v>
      </c>
      <c r="AE2" t="s">
        <v>223</v>
      </c>
      <c r="AG2" s="182" t="s">
        <v>230</v>
      </c>
      <c r="AH2" s="182" t="s">
        <v>235</v>
      </c>
      <c r="AI2" s="182" t="s">
        <v>287</v>
      </c>
      <c r="AJ2" s="200" t="s">
        <v>284</v>
      </c>
      <c r="AN2" s="205" t="s">
        <v>323</v>
      </c>
      <c r="AO2" s="126"/>
      <c r="AP2" s="126"/>
      <c r="AQ2" s="126"/>
      <c r="AS2" t="e">
        <f>VLOOKUP(CalcSheet!D2,'2021 Customer Report w Sales Di'!G2:AG5350,25,FALSE)</f>
        <v>#N/A</v>
      </c>
    </row>
    <row r="3" spans="1:45" ht="15.75" thickBot="1" x14ac:dyDescent="0.3">
      <c r="A3" t="s">
        <v>329</v>
      </c>
      <c r="B3" s="182" t="s">
        <v>447</v>
      </c>
      <c r="C3" t="s">
        <v>4463</v>
      </c>
      <c r="D3" t="s">
        <v>2702</v>
      </c>
      <c r="E3" t="s">
        <v>535</v>
      </c>
      <c r="F3" t="s">
        <v>356</v>
      </c>
      <c r="G3" t="s">
        <v>276</v>
      </c>
      <c r="H3" t="s">
        <v>2511</v>
      </c>
      <c r="I3" t="s">
        <v>281</v>
      </c>
      <c r="J3" t="s">
        <v>362</v>
      </c>
      <c r="K3" t="s">
        <v>331</v>
      </c>
      <c r="L3" t="s">
        <v>620</v>
      </c>
      <c r="M3" t="s">
        <v>541</v>
      </c>
      <c r="N3" t="s">
        <v>419</v>
      </c>
      <c r="O3" t="s">
        <v>13528</v>
      </c>
      <c r="P3" t="s">
        <v>375</v>
      </c>
      <c r="Q3" t="s">
        <v>463</v>
      </c>
      <c r="R3" t="s">
        <v>395</v>
      </c>
      <c r="S3" t="s">
        <v>398</v>
      </c>
      <c r="T3" t="s">
        <v>866</v>
      </c>
      <c r="U3" t="s">
        <v>475</v>
      </c>
      <c r="V3" t="s">
        <v>403</v>
      </c>
      <c r="W3" t="s">
        <v>13445</v>
      </c>
      <c r="X3" t="s">
        <v>13451</v>
      </c>
      <c r="Y3" t="s">
        <v>283</v>
      </c>
      <c r="Z3" t="s">
        <v>13450</v>
      </c>
      <c r="AA3" t="s">
        <v>550</v>
      </c>
      <c r="AB3" t="s">
        <v>471</v>
      </c>
      <c r="AC3" t="s">
        <v>289</v>
      </c>
      <c r="AD3" t="s">
        <v>526</v>
      </c>
      <c r="AE3" t="s">
        <v>13439</v>
      </c>
      <c r="AG3" s="182" t="s">
        <v>234</v>
      </c>
      <c r="AH3" s="182" t="s">
        <v>239</v>
      </c>
      <c r="AI3" s="182" t="s">
        <v>370</v>
      </c>
      <c r="AJ3" s="198" t="s">
        <v>288</v>
      </c>
      <c r="AN3" s="205" t="s">
        <v>304</v>
      </c>
      <c r="AO3" s="126"/>
      <c r="AP3" s="126"/>
      <c r="AQ3" s="126"/>
    </row>
    <row r="4" spans="1:45" ht="15.75" thickBot="1" x14ac:dyDescent="0.3">
      <c r="A4" t="s">
        <v>348</v>
      </c>
      <c r="B4" s="182" t="s">
        <v>525</v>
      </c>
      <c r="C4" t="s">
        <v>5001</v>
      </c>
      <c r="D4" t="s">
        <v>7645</v>
      </c>
      <c r="E4" t="s">
        <v>556</v>
      </c>
      <c r="F4" t="s">
        <v>518</v>
      </c>
      <c r="G4" t="s">
        <v>13441</v>
      </c>
      <c r="H4" t="s">
        <v>2512</v>
      </c>
      <c r="I4" t="s">
        <v>312</v>
      </c>
      <c r="J4" t="s">
        <v>489</v>
      </c>
      <c r="K4" t="s">
        <v>391</v>
      </c>
      <c r="L4" t="s">
        <v>633</v>
      </c>
      <c r="M4" t="s">
        <v>618</v>
      </c>
      <c r="N4" t="s">
        <v>426</v>
      </c>
      <c r="O4" t="s">
        <v>4743</v>
      </c>
      <c r="P4" s="182" t="s">
        <v>436</v>
      </c>
      <c r="Q4" t="s">
        <v>13462</v>
      </c>
      <c r="R4" t="s">
        <v>503</v>
      </c>
      <c r="S4" t="s">
        <v>409</v>
      </c>
      <c r="T4" t="s">
        <v>998</v>
      </c>
      <c r="U4" t="s">
        <v>476</v>
      </c>
      <c r="V4" t="s">
        <v>13444</v>
      </c>
      <c r="W4" t="s">
        <v>483</v>
      </c>
      <c r="X4" t="s">
        <v>854</v>
      </c>
      <c r="Y4" t="s">
        <v>357</v>
      </c>
      <c r="Z4" t="s">
        <v>13453</v>
      </c>
      <c r="AA4" t="s">
        <v>551</v>
      </c>
      <c r="AB4" t="s">
        <v>487</v>
      </c>
      <c r="AC4" t="s">
        <v>358</v>
      </c>
      <c r="AD4" t="s">
        <v>533</v>
      </c>
      <c r="AE4" s="182" t="s">
        <v>13439</v>
      </c>
      <c r="AG4" s="182" t="s">
        <v>238</v>
      </c>
      <c r="AH4" s="182" t="s">
        <v>245</v>
      </c>
      <c r="AI4" s="182" t="s">
        <v>469</v>
      </c>
      <c r="AJ4" s="198" t="s">
        <v>295</v>
      </c>
      <c r="AN4" s="126" t="s">
        <v>450</v>
      </c>
      <c r="AO4" s="126"/>
      <c r="AP4" s="126"/>
      <c r="AQ4" s="126"/>
    </row>
    <row r="5" spans="1:45" ht="15.75" thickBot="1" x14ac:dyDescent="0.3">
      <c r="A5" t="s">
        <v>359</v>
      </c>
      <c r="B5" s="182" t="s">
        <v>799</v>
      </c>
      <c r="C5" t="s">
        <v>7645</v>
      </c>
      <c r="D5" t="s">
        <v>7661</v>
      </c>
      <c r="E5" t="s">
        <v>557</v>
      </c>
      <c r="F5" t="s">
        <v>597</v>
      </c>
      <c r="G5" t="s">
        <v>411</v>
      </c>
      <c r="H5" t="s">
        <v>5415</v>
      </c>
      <c r="I5" t="s">
        <v>455</v>
      </c>
      <c r="J5" t="s">
        <v>545</v>
      </c>
      <c r="K5" t="s">
        <v>462</v>
      </c>
      <c r="L5" t="s">
        <v>821</v>
      </c>
      <c r="M5" t="s">
        <v>646</v>
      </c>
      <c r="N5" t="s">
        <v>488</v>
      </c>
      <c r="O5" t="s">
        <v>7645</v>
      </c>
      <c r="P5" t="s">
        <v>458</v>
      </c>
      <c r="Q5" t="s">
        <v>932</v>
      </c>
      <c r="R5" t="s">
        <v>522</v>
      </c>
      <c r="S5" t="s">
        <v>490</v>
      </c>
      <c r="T5" t="s">
        <v>1034</v>
      </c>
      <c r="U5" t="s">
        <v>491</v>
      </c>
      <c r="V5" t="s">
        <v>423</v>
      </c>
      <c r="W5" t="s">
        <v>549</v>
      </c>
      <c r="X5" t="s">
        <v>871</v>
      </c>
      <c r="Y5" t="s">
        <v>410</v>
      </c>
      <c r="Z5" t="s">
        <v>876</v>
      </c>
      <c r="AA5" t="s">
        <v>624</v>
      </c>
      <c r="AB5" t="s">
        <v>13449</v>
      </c>
      <c r="AC5" t="s">
        <v>481</v>
      </c>
      <c r="AD5" t="s">
        <v>563</v>
      </c>
      <c r="AE5" t="s">
        <v>13440</v>
      </c>
      <c r="AG5" s="182" t="s">
        <v>240</v>
      </c>
      <c r="AH5" s="182" t="s">
        <v>275</v>
      </c>
      <c r="AI5" s="182" t="s">
        <v>498</v>
      </c>
      <c r="AJ5" s="198" t="s">
        <v>320</v>
      </c>
      <c r="AN5" s="205" t="s">
        <v>377</v>
      </c>
      <c r="AO5" s="126"/>
      <c r="AP5" s="126"/>
      <c r="AQ5" s="126"/>
    </row>
    <row r="6" spans="1:45" ht="15.75" thickBot="1" x14ac:dyDescent="0.3">
      <c r="A6" t="s">
        <v>379</v>
      </c>
      <c r="B6" s="182" t="s">
        <v>842</v>
      </c>
      <c r="C6" t="s">
        <v>10658</v>
      </c>
      <c r="D6" t="s">
        <v>8406</v>
      </c>
      <c r="E6" t="s">
        <v>568</v>
      </c>
      <c r="F6" t="s">
        <v>604</v>
      </c>
      <c r="G6" t="s">
        <v>424</v>
      </c>
      <c r="H6" t="s">
        <v>5476</v>
      </c>
      <c r="I6" t="s">
        <v>456</v>
      </c>
      <c r="J6" t="s">
        <v>849</v>
      </c>
      <c r="K6" t="s">
        <v>492</v>
      </c>
      <c r="L6" t="s">
        <v>960</v>
      </c>
      <c r="M6" t="s">
        <v>805</v>
      </c>
      <c r="N6" t="s">
        <v>621</v>
      </c>
      <c r="P6" t="s">
        <v>616</v>
      </c>
      <c r="Q6" t="s">
        <v>988</v>
      </c>
      <c r="R6" t="s">
        <v>537</v>
      </c>
      <c r="S6" t="s">
        <v>519</v>
      </c>
      <c r="T6" t="s">
        <v>1040</v>
      </c>
      <c r="U6" t="s">
        <v>528</v>
      </c>
      <c r="V6" t="s">
        <v>453</v>
      </c>
      <c r="W6" t="s">
        <v>13450</v>
      </c>
      <c r="X6" t="s">
        <v>876</v>
      </c>
      <c r="Y6" t="s">
        <v>429</v>
      </c>
      <c r="Z6" t="s">
        <v>1030</v>
      </c>
      <c r="AA6" t="s">
        <v>852</v>
      </c>
      <c r="AB6" t="s">
        <v>602</v>
      </c>
      <c r="AC6" t="s">
        <v>517</v>
      </c>
      <c r="AD6" t="s">
        <v>640</v>
      </c>
      <c r="AE6" t="s">
        <v>227</v>
      </c>
      <c r="AG6" s="182" t="s">
        <v>244</v>
      </c>
      <c r="AH6" s="182" t="s">
        <v>318</v>
      </c>
      <c r="AI6" s="182" t="s">
        <v>594</v>
      </c>
      <c r="AJ6" s="198" t="s">
        <v>330</v>
      </c>
      <c r="AN6" s="205" t="s">
        <v>343</v>
      </c>
      <c r="AO6" s="126"/>
      <c r="AP6" s="126"/>
      <c r="AQ6" s="126"/>
    </row>
    <row r="7" spans="1:45" ht="15.75" thickBot="1" x14ac:dyDescent="0.3">
      <c r="A7" t="s">
        <v>380</v>
      </c>
      <c r="B7" s="182" t="s">
        <v>1055</v>
      </c>
      <c r="D7" t="s">
        <v>13922</v>
      </c>
      <c r="E7" t="s">
        <v>626</v>
      </c>
      <c r="F7" t="s">
        <v>606</v>
      </c>
      <c r="G7" t="s">
        <v>482</v>
      </c>
      <c r="H7" t="s">
        <v>7188</v>
      </c>
      <c r="I7" t="s">
        <v>472</v>
      </c>
      <c r="J7" t="s">
        <v>864</v>
      </c>
      <c r="K7" t="s">
        <v>13448</v>
      </c>
      <c r="L7" t="s">
        <v>975</v>
      </c>
      <c r="M7" t="s">
        <v>806</v>
      </c>
      <c r="N7" t="s">
        <v>622</v>
      </c>
      <c r="P7" s="182" t="s">
        <v>13453</v>
      </c>
      <c r="Q7" t="s">
        <v>1202</v>
      </c>
      <c r="R7" t="s">
        <v>540</v>
      </c>
      <c r="S7" t="s">
        <v>643</v>
      </c>
      <c r="T7" t="s">
        <v>1045</v>
      </c>
      <c r="U7" t="s">
        <v>536</v>
      </c>
      <c r="V7" t="s">
        <v>454</v>
      </c>
      <c r="W7" t="s">
        <v>634</v>
      </c>
      <c r="X7" t="s">
        <v>950</v>
      </c>
      <c r="Y7" t="s">
        <v>513</v>
      </c>
      <c r="Z7" t="s">
        <v>1549</v>
      </c>
      <c r="AA7" t="s">
        <v>925</v>
      </c>
      <c r="AB7" t="s">
        <v>810</v>
      </c>
      <c r="AC7" t="s">
        <v>520</v>
      </c>
      <c r="AD7" t="s">
        <v>818</v>
      </c>
      <c r="AE7" s="182" t="s">
        <v>230</v>
      </c>
      <c r="AG7" s="182" t="s">
        <v>246</v>
      </c>
      <c r="AH7" s="182" t="s">
        <v>349</v>
      </c>
      <c r="AI7" s="182" t="s">
        <v>656</v>
      </c>
      <c r="AJ7" s="198" t="s">
        <v>13442</v>
      </c>
      <c r="AN7" s="205" t="s">
        <v>310</v>
      </c>
      <c r="AO7" s="126"/>
      <c r="AP7" s="126"/>
      <c r="AQ7" s="126"/>
    </row>
    <row r="8" spans="1:45" ht="15.75" thickBot="1" x14ac:dyDescent="0.3">
      <c r="A8" t="s">
        <v>381</v>
      </c>
      <c r="B8" s="182" t="s">
        <v>1056</v>
      </c>
      <c r="D8" t="s">
        <v>13923</v>
      </c>
      <c r="E8" t="s">
        <v>13457</v>
      </c>
      <c r="F8" t="s">
        <v>651</v>
      </c>
      <c r="G8" t="s">
        <v>814</v>
      </c>
      <c r="H8" t="s">
        <v>7535</v>
      </c>
      <c r="I8" t="s">
        <v>637</v>
      </c>
      <c r="J8" t="s">
        <v>910</v>
      </c>
      <c r="K8" t="s">
        <v>555</v>
      </c>
      <c r="L8" t="s">
        <v>1043</v>
      </c>
      <c r="M8" t="s">
        <v>850</v>
      </c>
      <c r="N8" t="s">
        <v>814</v>
      </c>
      <c r="P8" s="182" t="s">
        <v>13453</v>
      </c>
      <c r="Q8" t="s">
        <v>1224</v>
      </c>
      <c r="R8" t="s">
        <v>13452</v>
      </c>
      <c r="S8" t="s">
        <v>654</v>
      </c>
      <c r="T8" t="s">
        <v>1050</v>
      </c>
      <c r="U8" t="s">
        <v>572</v>
      </c>
      <c r="V8" t="s">
        <v>470</v>
      </c>
      <c r="W8" t="s">
        <v>876</v>
      </c>
      <c r="X8" t="s">
        <v>1392</v>
      </c>
      <c r="Y8" t="s">
        <v>534</v>
      </c>
      <c r="Z8" t="s">
        <v>1602</v>
      </c>
      <c r="AA8" t="s">
        <v>966</v>
      </c>
      <c r="AB8" t="s">
        <v>811</v>
      </c>
      <c r="AC8" t="s">
        <v>542</v>
      </c>
      <c r="AD8" t="s">
        <v>827</v>
      </c>
      <c r="AE8" s="182" t="s">
        <v>234</v>
      </c>
      <c r="AG8" s="182" t="s">
        <v>254</v>
      </c>
      <c r="AH8" s="182" t="s">
        <v>351</v>
      </c>
      <c r="AI8" s="182" t="s">
        <v>899</v>
      </c>
      <c r="AJ8" s="198" t="s">
        <v>354</v>
      </c>
      <c r="AN8" s="205" t="s">
        <v>364</v>
      </c>
      <c r="AO8" s="126"/>
      <c r="AP8" s="126"/>
      <c r="AQ8" s="126"/>
    </row>
    <row r="9" spans="1:45" ht="15.75" thickBot="1" x14ac:dyDescent="0.3">
      <c r="A9" t="s">
        <v>402</v>
      </c>
      <c r="B9" s="182" t="s">
        <v>1391</v>
      </c>
      <c r="D9" t="s">
        <v>9211</v>
      </c>
      <c r="E9" t="s">
        <v>817</v>
      </c>
      <c r="F9" t="s">
        <v>775</v>
      </c>
      <c r="G9" t="s">
        <v>823</v>
      </c>
      <c r="H9" t="s">
        <v>7645</v>
      </c>
      <c r="I9" t="s">
        <v>638</v>
      </c>
      <c r="J9" t="s">
        <v>949</v>
      </c>
      <c r="K9" t="s">
        <v>859</v>
      </c>
      <c r="L9" t="s">
        <v>1174</v>
      </c>
      <c r="M9" t="s">
        <v>857</v>
      </c>
      <c r="N9" t="s">
        <v>829</v>
      </c>
      <c r="P9" t="s">
        <v>681</v>
      </c>
      <c r="Q9" t="s">
        <v>1241</v>
      </c>
      <c r="R9" t="s">
        <v>883</v>
      </c>
      <c r="S9" t="s">
        <v>819</v>
      </c>
      <c r="T9" t="s">
        <v>1063</v>
      </c>
      <c r="U9" t="s">
        <v>13458</v>
      </c>
      <c r="V9" t="s">
        <v>512</v>
      </c>
      <c r="W9" t="s">
        <v>13463</v>
      </c>
      <c r="X9" t="s">
        <v>1589</v>
      </c>
      <c r="Y9" t="s">
        <v>544</v>
      </c>
      <c r="Z9" s="149" t="s">
        <v>25631</v>
      </c>
      <c r="AA9" t="s">
        <v>1017</v>
      </c>
      <c r="AB9" t="s">
        <v>812</v>
      </c>
      <c r="AC9" t="s">
        <v>543</v>
      </c>
      <c r="AD9" t="s">
        <v>968</v>
      </c>
      <c r="AE9" s="182" t="s">
        <v>235</v>
      </c>
      <c r="AG9" s="182" t="s">
        <v>258</v>
      </c>
      <c r="AH9" s="182" t="s">
        <v>355</v>
      </c>
      <c r="AI9" s="182" t="s">
        <v>1118</v>
      </c>
      <c r="AJ9" s="198" t="s">
        <v>373</v>
      </c>
      <c r="AN9" s="205" t="s">
        <v>233</v>
      </c>
      <c r="AO9" s="126"/>
      <c r="AP9" s="126"/>
      <c r="AQ9" s="126"/>
    </row>
    <row r="10" spans="1:45" ht="15.75" thickBot="1" x14ac:dyDescent="0.3">
      <c r="A10" t="s">
        <v>474</v>
      </c>
      <c r="B10" s="182" t="s">
        <v>1393</v>
      </c>
      <c r="E10" t="s">
        <v>985</v>
      </c>
      <c r="F10" t="s">
        <v>800</v>
      </c>
      <c r="G10" t="s">
        <v>839</v>
      </c>
      <c r="H10" t="s">
        <v>7955</v>
      </c>
      <c r="I10" t="s">
        <v>837</v>
      </c>
      <c r="J10" t="s">
        <v>1002</v>
      </c>
      <c r="K10" t="s">
        <v>891</v>
      </c>
      <c r="L10" t="s">
        <v>1550</v>
      </c>
      <c r="M10" t="s">
        <v>907</v>
      </c>
      <c r="N10" t="s">
        <v>1006</v>
      </c>
      <c r="P10" t="s">
        <v>873</v>
      </c>
      <c r="Q10" t="s">
        <v>1249</v>
      </c>
      <c r="R10" t="s">
        <v>912</v>
      </c>
      <c r="S10" t="s">
        <v>836</v>
      </c>
      <c r="T10" t="s">
        <v>1387</v>
      </c>
      <c r="U10" t="s">
        <v>847</v>
      </c>
      <c r="V10" t="s">
        <v>527</v>
      </c>
      <c r="W10" t="s">
        <v>13465</v>
      </c>
      <c r="X10" t="s">
        <v>1611</v>
      </c>
      <c r="Y10" t="s">
        <v>13454</v>
      </c>
      <c r="Z10" s="149" t="s">
        <v>25637</v>
      </c>
      <c r="AA10" t="s">
        <v>1032</v>
      </c>
      <c r="AB10" t="s">
        <v>845</v>
      </c>
      <c r="AC10" t="s">
        <v>583</v>
      </c>
      <c r="AD10" t="s">
        <v>974</v>
      </c>
      <c r="AE10" s="182" t="s">
        <v>238</v>
      </c>
      <c r="AG10" s="182" t="s">
        <v>259</v>
      </c>
      <c r="AH10" s="182" t="s">
        <v>13443</v>
      </c>
      <c r="AI10" s="182" t="s">
        <v>1150</v>
      </c>
      <c r="AJ10" s="198" t="s">
        <v>384</v>
      </c>
      <c r="AN10" s="205" t="s">
        <v>307</v>
      </c>
      <c r="AO10" s="126"/>
      <c r="AP10" s="126"/>
      <c r="AQ10" s="126"/>
    </row>
    <row r="11" spans="1:45" ht="15.75" thickBot="1" x14ac:dyDescent="0.3">
      <c r="A11" t="s">
        <v>506</v>
      </c>
      <c r="B11" s="182" t="s">
        <v>1403</v>
      </c>
      <c r="E11" t="s">
        <v>990</v>
      </c>
      <c r="F11" t="s">
        <v>13461</v>
      </c>
      <c r="G11" t="s">
        <v>892</v>
      </c>
      <c r="H11" t="s">
        <v>10687</v>
      </c>
      <c r="I11" t="s">
        <v>933</v>
      </c>
      <c r="J11" t="s">
        <v>1011</v>
      </c>
      <c r="K11" t="s">
        <v>893</v>
      </c>
      <c r="L11" t="s">
        <v>1695</v>
      </c>
      <c r="M11" t="s">
        <v>1037</v>
      </c>
      <c r="N11" t="s">
        <v>1014</v>
      </c>
      <c r="P11" t="s">
        <v>903</v>
      </c>
      <c r="Q11" t="s">
        <v>1395</v>
      </c>
      <c r="R11" t="s">
        <v>952</v>
      </c>
      <c r="S11" t="s">
        <v>838</v>
      </c>
      <c r="T11" t="s">
        <v>1388</v>
      </c>
      <c r="U11" t="s">
        <v>913</v>
      </c>
      <c r="V11" t="s">
        <v>529</v>
      </c>
      <c r="W11" t="s">
        <v>972</v>
      </c>
      <c r="X11" t="s">
        <v>1623</v>
      </c>
      <c r="Y11" t="s">
        <v>813</v>
      </c>
      <c r="Z11" s="149" t="s">
        <v>25643</v>
      </c>
      <c r="AA11" t="s">
        <v>1070</v>
      </c>
      <c r="AB11" t="s">
        <v>984</v>
      </c>
      <c r="AC11" t="s">
        <v>617</v>
      </c>
      <c r="AD11" t="s">
        <v>1132</v>
      </c>
      <c r="AE11" s="182" t="s">
        <v>239</v>
      </c>
      <c r="AG11" s="182" t="s">
        <v>336</v>
      </c>
      <c r="AH11" s="182" t="s">
        <v>389</v>
      </c>
      <c r="AI11" s="182" t="s">
        <v>1240</v>
      </c>
      <c r="AJ11" s="198" t="s">
        <v>388</v>
      </c>
      <c r="AN11" s="205" t="s">
        <v>229</v>
      </c>
      <c r="AO11" s="126"/>
      <c r="AP11" s="126"/>
      <c r="AQ11" s="126"/>
    </row>
    <row r="12" spans="1:45" ht="15.75" thickBot="1" x14ac:dyDescent="0.3">
      <c r="A12" t="s">
        <v>567</v>
      </c>
      <c r="B12" s="182" t="s">
        <v>1483</v>
      </c>
      <c r="E12" t="s">
        <v>1018</v>
      </c>
      <c r="F12" t="s">
        <v>923</v>
      </c>
      <c r="G12" t="s">
        <v>935</v>
      </c>
      <c r="I12" t="s">
        <v>983</v>
      </c>
      <c r="J12" t="s">
        <v>1055</v>
      </c>
      <c r="K12" t="s">
        <v>942</v>
      </c>
      <c r="L12" t="s">
        <v>1740</v>
      </c>
      <c r="M12" t="s">
        <v>1054</v>
      </c>
      <c r="N12" t="s">
        <v>1047</v>
      </c>
      <c r="P12" t="s">
        <v>904</v>
      </c>
      <c r="Q12" t="s">
        <v>1426</v>
      </c>
      <c r="R12" t="s">
        <v>955</v>
      </c>
      <c r="S12" t="s">
        <v>919</v>
      </c>
      <c r="T12" t="s">
        <v>1471</v>
      </c>
      <c r="U12" t="s">
        <v>946</v>
      </c>
      <c r="V12" t="s">
        <v>560</v>
      </c>
      <c r="W12" t="s">
        <v>1072</v>
      </c>
      <c r="X12" t="s">
        <v>1624</v>
      </c>
      <c r="Y12" t="s">
        <v>815</v>
      </c>
      <c r="Z12" t="s">
        <v>1625</v>
      </c>
      <c r="AA12" t="s">
        <v>1083</v>
      </c>
      <c r="AB12" t="s">
        <v>1007</v>
      </c>
      <c r="AC12" t="s">
        <v>659</v>
      </c>
      <c r="AD12" t="s">
        <v>1193</v>
      </c>
      <c r="AE12" s="182" t="s">
        <v>240</v>
      </c>
      <c r="AG12" s="182" t="s">
        <v>360</v>
      </c>
      <c r="AH12" s="182" t="s">
        <v>396</v>
      </c>
      <c r="AI12" s="182" t="s">
        <v>13467</v>
      </c>
      <c r="AJ12" s="198" t="s">
        <v>511</v>
      </c>
      <c r="AN12" s="205" t="s">
        <v>393</v>
      </c>
      <c r="AO12" s="126"/>
      <c r="AP12" s="126"/>
      <c r="AQ12" s="126"/>
    </row>
    <row r="13" spans="1:45" ht="15.75" thickBot="1" x14ac:dyDescent="0.3">
      <c r="A13" t="s">
        <v>612</v>
      </c>
      <c r="B13" s="182" t="s">
        <v>1660</v>
      </c>
      <c r="E13" t="s">
        <v>1035</v>
      </c>
      <c r="F13" t="s">
        <v>938</v>
      </c>
      <c r="G13" t="s">
        <v>964</v>
      </c>
      <c r="I13" t="s">
        <v>989</v>
      </c>
      <c r="J13" t="s">
        <v>1055</v>
      </c>
      <c r="K13" t="s">
        <v>986</v>
      </c>
      <c r="L13" t="s">
        <v>1911</v>
      </c>
      <c r="M13" t="s">
        <v>1077</v>
      </c>
      <c r="N13" t="s">
        <v>1051</v>
      </c>
      <c r="P13" t="s">
        <v>967</v>
      </c>
      <c r="Q13" t="s">
        <v>1555</v>
      </c>
      <c r="R13" t="s">
        <v>965</v>
      </c>
      <c r="S13" t="s">
        <v>926</v>
      </c>
      <c r="T13" t="s">
        <v>1527</v>
      </c>
      <c r="U13" t="s">
        <v>963</v>
      </c>
      <c r="V13" t="s">
        <v>561</v>
      </c>
      <c r="W13" t="s">
        <v>1382</v>
      </c>
      <c r="X13" t="s">
        <v>1625</v>
      </c>
      <c r="Y13" t="s">
        <v>824</v>
      </c>
      <c r="Z13" t="s">
        <v>1628</v>
      </c>
      <c r="AA13" t="s">
        <v>1127</v>
      </c>
      <c r="AB13" t="s">
        <v>1139</v>
      </c>
      <c r="AC13" t="s">
        <v>13456</v>
      </c>
      <c r="AD13" t="s">
        <v>1201</v>
      </c>
      <c r="AE13" s="182" t="s">
        <v>244</v>
      </c>
      <c r="AG13" s="182" t="s">
        <v>371</v>
      </c>
      <c r="AH13" s="182" t="s">
        <v>397</v>
      </c>
      <c r="AI13" s="182" t="s">
        <v>1290</v>
      </c>
      <c r="AJ13" s="198" t="s">
        <v>521</v>
      </c>
      <c r="AN13" s="205" t="s">
        <v>226</v>
      </c>
      <c r="AO13" s="126"/>
      <c r="AP13" s="126"/>
      <c r="AQ13" s="126"/>
    </row>
    <row r="14" spans="1:45" ht="15.75" thickBot="1" x14ac:dyDescent="0.3">
      <c r="A14" t="s">
        <v>12480</v>
      </c>
      <c r="B14" s="182" t="s">
        <v>1746</v>
      </c>
      <c r="E14" t="s">
        <v>1041</v>
      </c>
      <c r="F14" t="s">
        <v>1005</v>
      </c>
      <c r="G14" t="s">
        <v>969</v>
      </c>
      <c r="I14" t="s">
        <v>1021</v>
      </c>
      <c r="J14" t="s">
        <v>1062</v>
      </c>
      <c r="K14" t="s">
        <v>1049</v>
      </c>
      <c r="L14" t="s">
        <v>1917</v>
      </c>
      <c r="M14" t="s">
        <v>1086</v>
      </c>
      <c r="N14" t="s">
        <v>1080</v>
      </c>
      <c r="P14" t="s">
        <v>987</v>
      </c>
      <c r="Q14" t="s">
        <v>1637</v>
      </c>
      <c r="R14" t="s">
        <v>968</v>
      </c>
      <c r="S14" t="s">
        <v>934</v>
      </c>
      <c r="T14" t="s">
        <v>13491</v>
      </c>
      <c r="U14" t="s">
        <v>977</v>
      </c>
      <c r="V14" t="s">
        <v>585</v>
      </c>
      <c r="W14" t="s">
        <v>1472</v>
      </c>
      <c r="X14" t="s">
        <v>1810</v>
      </c>
      <c r="Y14" t="s">
        <v>830</v>
      </c>
      <c r="Z14" s="149" t="s">
        <v>25653</v>
      </c>
      <c r="AA14" t="s">
        <v>1131</v>
      </c>
      <c r="AB14" t="s">
        <v>1202</v>
      </c>
      <c r="AC14" t="s">
        <v>863</v>
      </c>
      <c r="AD14" t="s">
        <v>1202</v>
      </c>
      <c r="AE14" s="182" t="s">
        <v>245</v>
      </c>
      <c r="AG14" s="182" t="s">
        <v>383</v>
      </c>
      <c r="AH14" s="182" t="s">
        <v>399</v>
      </c>
      <c r="AI14" s="182" t="s">
        <v>1299</v>
      </c>
      <c r="AJ14" s="198" t="s">
        <v>530</v>
      </c>
      <c r="AN14" s="205" t="s">
        <v>253</v>
      </c>
      <c r="AO14" s="126"/>
      <c r="AP14" s="126"/>
      <c r="AQ14" s="126"/>
    </row>
    <row r="15" spans="1:45" ht="15.75" thickBot="1" x14ac:dyDescent="0.3">
      <c r="A15" t="s">
        <v>803</v>
      </c>
      <c r="B15" s="182" t="s">
        <v>1876</v>
      </c>
      <c r="E15" t="s">
        <v>1138</v>
      </c>
      <c r="F15" t="s">
        <v>1008</v>
      </c>
      <c r="G15" t="s">
        <v>972</v>
      </c>
      <c r="I15" t="s">
        <v>1027</v>
      </c>
      <c r="J15" t="s">
        <v>1093</v>
      </c>
      <c r="K15" t="s">
        <v>1065</v>
      </c>
      <c r="L15" t="s">
        <v>1919</v>
      </c>
      <c r="M15" t="s">
        <v>1091</v>
      </c>
      <c r="N15" t="s">
        <v>1087</v>
      </c>
      <c r="P15" s="182" t="s">
        <v>997</v>
      </c>
      <c r="Q15" t="s">
        <v>1647</v>
      </c>
      <c r="R15" t="s">
        <v>976</v>
      </c>
      <c r="S15" t="s">
        <v>959</v>
      </c>
      <c r="T15" t="s">
        <v>1841</v>
      </c>
      <c r="U15" t="s">
        <v>1389</v>
      </c>
      <c r="V15" t="s">
        <v>601</v>
      </c>
      <c r="W15" t="s">
        <v>1614</v>
      </c>
      <c r="X15" t="s">
        <v>1814</v>
      </c>
      <c r="Y15" t="s">
        <v>13460</v>
      </c>
      <c r="Z15" s="149" t="s">
        <v>25656</v>
      </c>
      <c r="AA15" t="s">
        <v>1146</v>
      </c>
      <c r="AB15" t="s">
        <v>1254</v>
      </c>
      <c r="AC15" t="s">
        <v>27856</v>
      </c>
      <c r="AD15" t="s">
        <v>1221</v>
      </c>
      <c r="AE15" s="182" t="s">
        <v>246</v>
      </c>
      <c r="AG15" s="182" t="s">
        <v>401</v>
      </c>
      <c r="AH15" s="182" t="s">
        <v>425</v>
      </c>
      <c r="AI15" s="182" t="s">
        <v>1323</v>
      </c>
      <c r="AJ15" s="198" t="s">
        <v>564</v>
      </c>
      <c r="AN15" s="205" t="s">
        <v>237</v>
      </c>
      <c r="AO15" s="126"/>
      <c r="AP15" s="126"/>
      <c r="AQ15" s="126"/>
    </row>
    <row r="16" spans="1:45" ht="15.75" thickBot="1" x14ac:dyDescent="0.3">
      <c r="A16" t="s">
        <v>815</v>
      </c>
      <c r="B16" s="182" t="s">
        <v>1912</v>
      </c>
      <c r="E16" t="s">
        <v>1184</v>
      </c>
      <c r="F16" t="s">
        <v>1031</v>
      </c>
      <c r="G16" t="s">
        <v>980</v>
      </c>
      <c r="I16" t="s">
        <v>1039</v>
      </c>
      <c r="J16" t="s">
        <v>1134</v>
      </c>
      <c r="K16" t="s">
        <v>1067</v>
      </c>
      <c r="L16" t="s">
        <v>2193</v>
      </c>
      <c r="M16" t="s">
        <v>1121</v>
      </c>
      <c r="N16" t="s">
        <v>1149</v>
      </c>
      <c r="P16" t="s">
        <v>1028</v>
      </c>
      <c r="Q16" t="s">
        <v>1754</v>
      </c>
      <c r="R16" t="s">
        <v>1081</v>
      </c>
      <c r="S16" t="s">
        <v>995</v>
      </c>
      <c r="T16" t="s">
        <v>13499</v>
      </c>
      <c r="U16" t="s">
        <v>1404</v>
      </c>
      <c r="V16" t="s">
        <v>13450</v>
      </c>
      <c r="W16" t="s">
        <v>1621</v>
      </c>
      <c r="X16" t="s">
        <v>2060</v>
      </c>
      <c r="Y16" t="s">
        <v>848</v>
      </c>
      <c r="Z16" s="149" t="s">
        <v>25655</v>
      </c>
      <c r="AA16" t="s">
        <v>1202</v>
      </c>
      <c r="AB16" t="s">
        <v>1262</v>
      </c>
      <c r="AC16" t="s">
        <v>941</v>
      </c>
      <c r="AD16" t="s">
        <v>1353</v>
      </c>
      <c r="AE16" t="s">
        <v>251</v>
      </c>
      <c r="AG16" s="182" t="s">
        <v>13446</v>
      </c>
      <c r="AH16" s="182" t="s">
        <v>459</v>
      </c>
      <c r="AI16" s="182" t="s">
        <v>1493</v>
      </c>
      <c r="AJ16" s="198" t="s">
        <v>663</v>
      </c>
      <c r="AN16" s="205" t="s">
        <v>280</v>
      </c>
      <c r="AO16" s="126"/>
      <c r="AP16" s="126"/>
      <c r="AQ16" s="126"/>
    </row>
    <row r="17" spans="1:43" ht="15.75" thickBot="1" x14ac:dyDescent="0.3">
      <c r="A17" t="s">
        <v>825</v>
      </c>
      <c r="B17" s="182" t="s">
        <v>1916</v>
      </c>
      <c r="E17" t="s">
        <v>1202</v>
      </c>
      <c r="F17" t="s">
        <v>1036</v>
      </c>
      <c r="G17" t="s">
        <v>999</v>
      </c>
      <c r="I17" t="s">
        <v>1044</v>
      </c>
      <c r="J17" s="149" t="s">
        <v>16684</v>
      </c>
      <c r="K17" t="s">
        <v>1152</v>
      </c>
      <c r="L17" t="s">
        <v>2277</v>
      </c>
      <c r="M17" t="s">
        <v>1130</v>
      </c>
      <c r="N17" t="s">
        <v>1202</v>
      </c>
      <c r="P17" t="s">
        <v>1030</v>
      </c>
      <c r="Q17" t="s">
        <v>1785</v>
      </c>
      <c r="R17" t="s">
        <v>1103</v>
      </c>
      <c r="S17" t="s">
        <v>1001</v>
      </c>
      <c r="T17" t="s">
        <v>2057</v>
      </c>
      <c r="U17" t="s">
        <v>1558</v>
      </c>
      <c r="V17" t="s">
        <v>642</v>
      </c>
      <c r="W17" t="s">
        <v>1625</v>
      </c>
      <c r="X17" t="s">
        <v>2092</v>
      </c>
      <c r="Y17" t="s">
        <v>897</v>
      </c>
      <c r="Z17" s="149" t="s">
        <v>25652</v>
      </c>
      <c r="AA17" t="s">
        <v>1265</v>
      </c>
      <c r="AB17" t="s">
        <v>1281</v>
      </c>
      <c r="AC17" t="s">
        <v>1019</v>
      </c>
      <c r="AD17" t="s">
        <v>1518</v>
      </c>
      <c r="AE17" s="182" t="s">
        <v>254</v>
      </c>
      <c r="AG17" s="182" t="s">
        <v>443</v>
      </c>
      <c r="AH17" s="182" t="s">
        <v>461</v>
      </c>
      <c r="AI17" s="182" t="s">
        <v>1493</v>
      </c>
      <c r="AJ17" s="198" t="s">
        <v>865</v>
      </c>
      <c r="AN17" s="205" t="s">
        <v>243</v>
      </c>
      <c r="AO17" s="126"/>
      <c r="AP17" s="126"/>
      <c r="AQ17" s="126"/>
    </row>
    <row r="18" spans="1:43" ht="15.75" thickBot="1" x14ac:dyDescent="0.3">
      <c r="A18" t="s">
        <v>878</v>
      </c>
      <c r="B18" s="182" t="s">
        <v>2114</v>
      </c>
      <c r="E18" t="s">
        <v>1247</v>
      </c>
      <c r="F18" t="s">
        <v>1053</v>
      </c>
      <c r="G18" t="s">
        <v>1010</v>
      </c>
      <c r="I18" t="s">
        <v>1059</v>
      </c>
      <c r="J18" s="149" t="s">
        <v>16685</v>
      </c>
      <c r="K18" t="s">
        <v>1158</v>
      </c>
      <c r="L18" t="s">
        <v>2648</v>
      </c>
      <c r="M18" t="s">
        <v>1318</v>
      </c>
      <c r="N18" t="s">
        <v>1316</v>
      </c>
      <c r="P18" t="s">
        <v>1048</v>
      </c>
      <c r="Q18" t="s">
        <v>1905</v>
      </c>
      <c r="R18" t="s">
        <v>1106</v>
      </c>
      <c r="S18" t="s">
        <v>1140</v>
      </c>
      <c r="T18" t="s">
        <v>2081</v>
      </c>
      <c r="U18" t="s">
        <v>1689</v>
      </c>
      <c r="V18" t="s">
        <v>834</v>
      </c>
      <c r="W18" t="s">
        <v>1808</v>
      </c>
      <c r="X18" t="s">
        <v>2174</v>
      </c>
      <c r="Y18" t="s">
        <v>901</v>
      </c>
      <c r="Z18" t="s">
        <v>2056</v>
      </c>
      <c r="AA18" t="s">
        <v>1275</v>
      </c>
      <c r="AB18" t="s">
        <v>1286</v>
      </c>
      <c r="AC18" t="s">
        <v>1029</v>
      </c>
      <c r="AD18" t="s">
        <v>13485</v>
      </c>
      <c r="AE18" s="182" t="s">
        <v>258</v>
      </c>
      <c r="AG18" s="182" t="s">
        <v>459</v>
      </c>
      <c r="AH18" s="182" t="s">
        <v>493</v>
      </c>
      <c r="AI18" s="182" t="s">
        <v>1502</v>
      </c>
      <c r="AJ18" s="198" t="s">
        <v>958</v>
      </c>
      <c r="AN18" s="205" t="s">
        <v>286</v>
      </c>
      <c r="AO18" s="126"/>
      <c r="AP18" s="126"/>
      <c r="AQ18" s="126"/>
    </row>
    <row r="19" spans="1:43" ht="15.75" thickBot="1" x14ac:dyDescent="0.3">
      <c r="A19" t="s">
        <v>881</v>
      </c>
      <c r="B19" s="182" t="s">
        <v>2198</v>
      </c>
      <c r="E19" t="s">
        <v>1489</v>
      </c>
      <c r="F19" t="s">
        <v>1061</v>
      </c>
      <c r="G19" t="s">
        <v>1013</v>
      </c>
      <c r="I19" t="s">
        <v>1082</v>
      </c>
      <c r="J19" t="s">
        <v>1208</v>
      </c>
      <c r="K19" t="s">
        <v>1167</v>
      </c>
      <c r="L19" t="s">
        <v>2669</v>
      </c>
      <c r="M19" t="s">
        <v>1389</v>
      </c>
      <c r="N19" t="s">
        <v>1386</v>
      </c>
      <c r="P19" t="s">
        <v>1050</v>
      </c>
      <c r="Q19" t="s">
        <v>13501</v>
      </c>
      <c r="R19" t="s">
        <v>1109</v>
      </c>
      <c r="S19" t="s">
        <v>1156</v>
      </c>
      <c r="T19" t="s">
        <v>2205</v>
      </c>
      <c r="U19" t="s">
        <v>1774</v>
      </c>
      <c r="V19" t="s">
        <v>846</v>
      </c>
      <c r="W19" t="s">
        <v>1831</v>
      </c>
      <c r="X19" t="s">
        <v>2231</v>
      </c>
      <c r="Y19" t="s">
        <v>916</v>
      </c>
      <c r="Z19" t="s">
        <v>2495</v>
      </c>
      <c r="AA19" t="s">
        <v>1371</v>
      </c>
      <c r="AB19" t="s">
        <v>1297</v>
      </c>
      <c r="AC19" t="s">
        <v>1114</v>
      </c>
      <c r="AD19" t="s">
        <v>1771</v>
      </c>
      <c r="AE19" s="182" t="s">
        <v>259</v>
      </c>
      <c r="AG19" s="182" t="s">
        <v>516</v>
      </c>
      <c r="AH19" s="182" t="s">
        <v>531</v>
      </c>
      <c r="AI19" s="182" t="s">
        <v>13480</v>
      </c>
      <c r="AJ19" s="198" t="s">
        <v>1097</v>
      </c>
      <c r="AN19" s="205" t="s">
        <v>263</v>
      </c>
      <c r="AO19" s="126"/>
      <c r="AP19" s="126"/>
      <c r="AQ19" s="126"/>
    </row>
    <row r="20" spans="1:43" ht="15.75" thickBot="1" x14ac:dyDescent="0.3">
      <c r="A20" t="s">
        <v>928</v>
      </c>
      <c r="B20" s="182" t="s">
        <v>2376</v>
      </c>
      <c r="E20" t="s">
        <v>1603</v>
      </c>
      <c r="F20" t="s">
        <v>1064</v>
      </c>
      <c r="G20" t="s">
        <v>1016</v>
      </c>
      <c r="I20" t="s">
        <v>1113</v>
      </c>
      <c r="J20" t="s">
        <v>1335</v>
      </c>
      <c r="K20" t="s">
        <v>1186</v>
      </c>
      <c r="L20" t="s">
        <v>2715</v>
      </c>
      <c r="M20" t="s">
        <v>1396</v>
      </c>
      <c r="N20" t="s">
        <v>1593</v>
      </c>
      <c r="P20" t="s">
        <v>1052</v>
      </c>
      <c r="Q20" t="s">
        <v>2051</v>
      </c>
      <c r="R20" t="s">
        <v>1115</v>
      </c>
      <c r="S20" t="s">
        <v>1169</v>
      </c>
      <c r="T20" t="s">
        <v>2281</v>
      </c>
      <c r="U20" t="s">
        <v>13492</v>
      </c>
      <c r="V20" t="s">
        <v>851</v>
      </c>
      <c r="W20" t="s">
        <v>1910</v>
      </c>
      <c r="X20" t="s">
        <v>2254</v>
      </c>
      <c r="Y20" t="s">
        <v>1098</v>
      </c>
      <c r="Z20" t="s">
        <v>2649</v>
      </c>
      <c r="AA20" t="s">
        <v>1436</v>
      </c>
      <c r="AB20" t="s">
        <v>1303</v>
      </c>
      <c r="AC20" t="s">
        <v>1215</v>
      </c>
      <c r="AD20" t="s">
        <v>1781</v>
      </c>
      <c r="AE20" t="s">
        <v>270</v>
      </c>
      <c r="AG20" s="182" t="s">
        <v>523</v>
      </c>
      <c r="AH20" s="182" t="s">
        <v>587</v>
      </c>
      <c r="AI20" s="182" t="s">
        <v>1801</v>
      </c>
      <c r="AJ20" s="198" t="s">
        <v>1107</v>
      </c>
      <c r="AN20" s="205" t="s">
        <v>272</v>
      </c>
      <c r="AO20" s="126"/>
      <c r="AP20" s="126"/>
      <c r="AQ20" s="126"/>
    </row>
    <row r="21" spans="1:43" ht="15.75" thickBot="1" x14ac:dyDescent="0.3">
      <c r="A21" t="s">
        <v>929</v>
      </c>
      <c r="B21" s="182" t="s">
        <v>2542</v>
      </c>
      <c r="E21" t="s">
        <v>1717</v>
      </c>
      <c r="F21" t="s">
        <v>1078</v>
      </c>
      <c r="G21" t="s">
        <v>1058</v>
      </c>
      <c r="I21" t="s">
        <v>1141</v>
      </c>
      <c r="J21" t="s">
        <v>1577</v>
      </c>
      <c r="K21" t="s">
        <v>1187</v>
      </c>
      <c r="L21" t="s">
        <v>2770</v>
      </c>
      <c r="M21" t="s">
        <v>13470</v>
      </c>
      <c r="N21" t="s">
        <v>1616</v>
      </c>
      <c r="P21" t="s">
        <v>1060</v>
      </c>
      <c r="Q21" t="s">
        <v>2092</v>
      </c>
      <c r="R21" t="s">
        <v>1164</v>
      </c>
      <c r="S21" t="s">
        <v>13466</v>
      </c>
      <c r="T21" t="s">
        <v>2292</v>
      </c>
      <c r="U21" t="s">
        <v>1831</v>
      </c>
      <c r="V21" t="s">
        <v>13464</v>
      </c>
      <c r="W21" t="s">
        <v>2155</v>
      </c>
      <c r="X21" t="s">
        <v>2435</v>
      </c>
      <c r="Y21" t="s">
        <v>1151</v>
      </c>
      <c r="Z21" t="s">
        <v>2770</v>
      </c>
      <c r="AA21" t="s">
        <v>1452</v>
      </c>
      <c r="AB21" t="s">
        <v>1377</v>
      </c>
      <c r="AC21" t="s">
        <v>1248</v>
      </c>
      <c r="AD21" t="s">
        <v>13494</v>
      </c>
      <c r="AE21" t="s">
        <v>273</v>
      </c>
      <c r="AG21" s="182" t="s">
        <v>532</v>
      </c>
      <c r="AH21" s="182" t="s">
        <v>591</v>
      </c>
      <c r="AI21" s="182" t="s">
        <v>1850</v>
      </c>
      <c r="AJ21" s="198" t="s">
        <v>1110</v>
      </c>
      <c r="AN21" s="205" t="s">
        <v>11842</v>
      </c>
      <c r="AO21" s="126"/>
      <c r="AP21" s="126"/>
      <c r="AQ21" s="126"/>
    </row>
    <row r="22" spans="1:43" ht="15.75" thickBot="1" x14ac:dyDescent="0.3">
      <c r="A22" t="s">
        <v>943</v>
      </c>
      <c r="B22" s="182" t="s">
        <v>2555</v>
      </c>
      <c r="E22" t="s">
        <v>1750</v>
      </c>
      <c r="F22" t="s">
        <v>1088</v>
      </c>
      <c r="G22" t="s">
        <v>1069</v>
      </c>
      <c r="I22" t="s">
        <v>1143</v>
      </c>
      <c r="J22" t="s">
        <v>1655</v>
      </c>
      <c r="K22" t="s">
        <v>1189</v>
      </c>
      <c r="L22" t="s">
        <v>2950</v>
      </c>
      <c r="M22" t="s">
        <v>1623</v>
      </c>
      <c r="N22" t="s">
        <v>1725</v>
      </c>
      <c r="P22" t="s">
        <v>1068</v>
      </c>
      <c r="Q22" t="s">
        <v>2095</v>
      </c>
      <c r="R22" t="s">
        <v>1463</v>
      </c>
      <c r="S22" t="s">
        <v>1191</v>
      </c>
      <c r="T22" t="s">
        <v>13507</v>
      </c>
      <c r="U22" t="s">
        <v>2113</v>
      </c>
      <c r="V22" t="s">
        <v>991</v>
      </c>
      <c r="W22" t="s">
        <v>2528</v>
      </c>
      <c r="X22" t="s">
        <v>2437</v>
      </c>
      <c r="Y22" t="s">
        <v>1157</v>
      </c>
      <c r="Z22" t="s">
        <v>3034</v>
      </c>
      <c r="AA22" t="s">
        <v>1462</v>
      </c>
      <c r="AB22" t="s">
        <v>1379</v>
      </c>
      <c r="AC22" t="s">
        <v>1302</v>
      </c>
      <c r="AD22" t="s">
        <v>13494</v>
      </c>
      <c r="AE22" s="182" t="s">
        <v>275</v>
      </c>
      <c r="AG22" s="182" t="s">
        <v>547</v>
      </c>
      <c r="AH22" s="182" t="s">
        <v>605</v>
      </c>
      <c r="AI22" s="182" t="s">
        <v>1861</v>
      </c>
      <c r="AJ22" s="198" t="s">
        <v>1111</v>
      </c>
      <c r="AN22" s="205" t="s">
        <v>339</v>
      </c>
      <c r="AO22" s="126"/>
      <c r="AP22" s="126"/>
      <c r="AQ22" s="126"/>
    </row>
    <row r="23" spans="1:43" ht="15.75" thickBot="1" x14ac:dyDescent="0.3">
      <c r="A23" t="s">
        <v>956</v>
      </c>
      <c r="B23" s="182" t="s">
        <v>2613</v>
      </c>
      <c r="E23" t="s">
        <v>1768</v>
      </c>
      <c r="F23" t="s">
        <v>1147</v>
      </c>
      <c r="G23" t="s">
        <v>1089</v>
      </c>
      <c r="I23" t="s">
        <v>1149</v>
      </c>
      <c r="J23" t="s">
        <v>1659</v>
      </c>
      <c r="K23" t="s">
        <v>1195</v>
      </c>
      <c r="L23" t="s">
        <v>3047</v>
      </c>
      <c r="M23" t="s">
        <v>1664</v>
      </c>
      <c r="N23" t="s">
        <v>2061</v>
      </c>
      <c r="P23" t="s">
        <v>1075</v>
      </c>
      <c r="Q23" t="s">
        <v>2104</v>
      </c>
      <c r="R23" t="s">
        <v>1470</v>
      </c>
      <c r="S23" t="s">
        <v>1192</v>
      </c>
      <c r="T23" t="s">
        <v>2345</v>
      </c>
      <c r="U23" t="s">
        <v>2215</v>
      </c>
      <c r="V23" t="s">
        <v>992</v>
      </c>
      <c r="W23" t="s">
        <v>13520</v>
      </c>
      <c r="X23" t="s">
        <v>2498</v>
      </c>
      <c r="Y23" t="s">
        <v>1162</v>
      </c>
      <c r="Z23" t="s">
        <v>3180</v>
      </c>
      <c r="AA23" t="s">
        <v>1525</v>
      </c>
      <c r="AB23" t="s">
        <v>1388</v>
      </c>
      <c r="AC23" t="s">
        <v>1319</v>
      </c>
      <c r="AD23" t="s">
        <v>13495</v>
      </c>
      <c r="AE23" t="s">
        <v>276</v>
      </c>
      <c r="AG23" s="182" t="s">
        <v>565</v>
      </c>
      <c r="AH23" s="182" t="s">
        <v>632</v>
      </c>
      <c r="AI23" s="182" t="s">
        <v>1883</v>
      </c>
      <c r="AJ23" s="198" t="s">
        <v>1123</v>
      </c>
      <c r="AN23" s="205" t="s">
        <v>405</v>
      </c>
      <c r="AO23" s="126"/>
      <c r="AP23" s="126"/>
      <c r="AQ23" s="126"/>
    </row>
    <row r="24" spans="1:43" ht="15.75" thickBot="1" x14ac:dyDescent="0.3">
      <c r="A24" t="s">
        <v>1112</v>
      </c>
      <c r="B24" s="182" t="s">
        <v>2707</v>
      </c>
      <c r="E24" t="s">
        <v>13496</v>
      </c>
      <c r="F24" t="s">
        <v>1197</v>
      </c>
      <c r="G24" t="s">
        <v>1094</v>
      </c>
      <c r="I24" t="s">
        <v>1173</v>
      </c>
      <c r="J24" t="s">
        <v>1788</v>
      </c>
      <c r="K24" t="s">
        <v>1235</v>
      </c>
      <c r="L24" t="s">
        <v>3063</v>
      </c>
      <c r="M24" t="s">
        <v>1761</v>
      </c>
      <c r="N24" t="s">
        <v>2455</v>
      </c>
      <c r="P24" t="s">
        <v>1076</v>
      </c>
      <c r="Q24" t="s">
        <v>2185</v>
      </c>
      <c r="R24" t="s">
        <v>1481</v>
      </c>
      <c r="S24" t="s">
        <v>1196</v>
      </c>
      <c r="T24" t="s">
        <v>2418</v>
      </c>
      <c r="U24" t="s">
        <v>2402</v>
      </c>
      <c r="V24" t="s">
        <v>996</v>
      </c>
      <c r="W24" t="s">
        <v>13531</v>
      </c>
      <c r="X24" t="s">
        <v>2567</v>
      </c>
      <c r="Y24" t="s">
        <v>1227</v>
      </c>
      <c r="Z24" t="s">
        <v>13553</v>
      </c>
      <c r="AA24" t="s">
        <v>1547</v>
      </c>
      <c r="AB24" t="s">
        <v>1408</v>
      </c>
      <c r="AC24" t="s">
        <v>1350</v>
      </c>
      <c r="AD24" t="s">
        <v>13495</v>
      </c>
      <c r="AE24" t="s">
        <v>13441</v>
      </c>
      <c r="AG24" s="182" t="s">
        <v>581</v>
      </c>
      <c r="AH24" s="182" t="s">
        <v>647</v>
      </c>
      <c r="AI24" s="182" t="s">
        <v>2014</v>
      </c>
      <c r="AJ24" s="198" t="s">
        <v>1129</v>
      </c>
      <c r="AN24" s="205" t="s">
        <v>269</v>
      </c>
      <c r="AO24" s="126"/>
      <c r="AP24" s="126"/>
      <c r="AQ24" s="126"/>
    </row>
    <row r="25" spans="1:43" x14ac:dyDescent="0.25">
      <c r="A25" t="s">
        <v>1175</v>
      </c>
      <c r="B25" s="182" t="s">
        <v>2708</v>
      </c>
      <c r="E25" t="s">
        <v>1868</v>
      </c>
      <c r="F25" t="s">
        <v>14619</v>
      </c>
      <c r="G25" t="s">
        <v>1149</v>
      </c>
      <c r="I25" t="s">
        <v>1301</v>
      </c>
      <c r="J25" t="s">
        <v>1854</v>
      </c>
      <c r="K25" t="s">
        <v>1345</v>
      </c>
      <c r="L25" t="s">
        <v>3100</v>
      </c>
      <c r="M25" t="s">
        <v>2107</v>
      </c>
      <c r="N25" t="s">
        <v>2516</v>
      </c>
      <c r="P25" t="s">
        <v>1084</v>
      </c>
      <c r="Q25" t="s">
        <v>2196</v>
      </c>
      <c r="R25" t="s">
        <v>1482</v>
      </c>
      <c r="S25" t="s">
        <v>1229</v>
      </c>
      <c r="T25" t="s">
        <v>2493</v>
      </c>
      <c r="U25" t="s">
        <v>2442</v>
      </c>
      <c r="V25" t="s">
        <v>1000</v>
      </c>
      <c r="W25" t="s">
        <v>3146</v>
      </c>
      <c r="X25" t="s">
        <v>3057</v>
      </c>
      <c r="Y25" t="s">
        <v>1285</v>
      </c>
      <c r="Z25" t="s">
        <v>25665</v>
      </c>
      <c r="AA25" t="s">
        <v>1661</v>
      </c>
      <c r="AB25" t="s">
        <v>1575</v>
      </c>
      <c r="AC25" t="s">
        <v>1354</v>
      </c>
      <c r="AD25" t="s">
        <v>2093</v>
      </c>
      <c r="AE25" t="s">
        <v>281</v>
      </c>
      <c r="AG25" s="182" t="s">
        <v>584</v>
      </c>
      <c r="AH25" s="182" t="s">
        <v>890</v>
      </c>
      <c r="AI25" s="182" t="s">
        <v>2018</v>
      </c>
      <c r="AJ25" s="199" t="s">
        <v>1153</v>
      </c>
      <c r="AN25" s="205" t="s">
        <v>369</v>
      </c>
      <c r="AO25" s="126"/>
      <c r="AP25" s="126"/>
      <c r="AQ25" s="126"/>
    </row>
    <row r="26" spans="1:43" ht="15.75" thickBot="1" x14ac:dyDescent="0.3">
      <c r="A26" t="s">
        <v>1185</v>
      </c>
      <c r="B26" s="182" t="s">
        <v>2840</v>
      </c>
      <c r="E26" t="s">
        <v>1900</v>
      </c>
      <c r="F26" s="149" t="s">
        <v>14624</v>
      </c>
      <c r="G26" t="s">
        <v>1160</v>
      </c>
      <c r="I26" t="s">
        <v>1376</v>
      </c>
      <c r="J26" t="s">
        <v>1878</v>
      </c>
      <c r="K26" t="s">
        <v>1356</v>
      </c>
      <c r="L26" t="s">
        <v>3136</v>
      </c>
      <c r="M26" t="s">
        <v>2378</v>
      </c>
      <c r="N26" t="s">
        <v>2573</v>
      </c>
      <c r="P26" t="s">
        <v>1095</v>
      </c>
      <c r="Q26" t="s">
        <v>2261</v>
      </c>
      <c r="R26" t="s">
        <v>1487</v>
      </c>
      <c r="S26" t="s">
        <v>1257</v>
      </c>
      <c r="T26" t="s">
        <v>2494</v>
      </c>
      <c r="U26" t="s">
        <v>2537</v>
      </c>
      <c r="V26" t="s">
        <v>1004</v>
      </c>
      <c r="W26" t="s">
        <v>3214</v>
      </c>
      <c r="X26" t="s">
        <v>3177</v>
      </c>
      <c r="Y26" t="s">
        <v>1300</v>
      </c>
      <c r="Z26" t="s">
        <v>3242</v>
      </c>
      <c r="AA26" t="s">
        <v>1698</v>
      </c>
      <c r="AB26" t="s">
        <v>1588</v>
      </c>
      <c r="AC26" t="s">
        <v>1358</v>
      </c>
      <c r="AD26" t="s">
        <v>2139</v>
      </c>
      <c r="AE26" t="s">
        <v>283</v>
      </c>
      <c r="AG26" s="182" t="s">
        <v>609</v>
      </c>
      <c r="AH26" s="182" t="s">
        <v>898</v>
      </c>
      <c r="AI26" s="182" t="s">
        <v>2029</v>
      </c>
      <c r="AJ26" s="200" t="s">
        <v>1171</v>
      </c>
      <c r="AN26" s="205" t="s">
        <v>292</v>
      </c>
      <c r="AO26" s="126"/>
      <c r="AP26" s="126"/>
      <c r="AQ26" s="126"/>
    </row>
    <row r="27" spans="1:43" x14ac:dyDescent="0.25">
      <c r="A27" t="s">
        <v>1251</v>
      </c>
      <c r="B27" s="182" t="s">
        <v>2919</v>
      </c>
      <c r="E27" t="s">
        <v>1902</v>
      </c>
      <c r="F27" t="s">
        <v>1389</v>
      </c>
      <c r="G27" t="s">
        <v>1278</v>
      </c>
      <c r="I27" t="s">
        <v>1383</v>
      </c>
      <c r="J27" t="s">
        <v>1921</v>
      </c>
      <c r="K27" t="s">
        <v>13469</v>
      </c>
      <c r="L27" t="s">
        <v>3198</v>
      </c>
      <c r="M27" t="s">
        <v>2383</v>
      </c>
      <c r="N27" t="s">
        <v>2850</v>
      </c>
      <c r="P27" s="182" t="s">
        <v>1100</v>
      </c>
      <c r="Q27" t="s">
        <v>2314</v>
      </c>
      <c r="R27" t="s">
        <v>1488</v>
      </c>
      <c r="S27" t="s">
        <v>1338</v>
      </c>
      <c r="T27" t="s">
        <v>2569</v>
      </c>
      <c r="U27" t="s">
        <v>2544</v>
      </c>
      <c r="V27" t="s">
        <v>1015</v>
      </c>
      <c r="W27" t="s">
        <v>3830</v>
      </c>
      <c r="X27" t="s">
        <v>3202</v>
      </c>
      <c r="Y27" t="s">
        <v>1373</v>
      </c>
      <c r="Z27" t="s">
        <v>3488</v>
      </c>
      <c r="AA27" t="s">
        <v>1708</v>
      </c>
      <c r="AB27" t="s">
        <v>1591</v>
      </c>
      <c r="AC27" t="s">
        <v>1390</v>
      </c>
      <c r="AD27" t="s">
        <v>2220</v>
      </c>
      <c r="AE27" s="182" t="s">
        <v>284</v>
      </c>
      <c r="AG27" s="182" t="s">
        <v>613</v>
      </c>
      <c r="AH27" s="182" t="s">
        <v>911</v>
      </c>
      <c r="AI27" s="182" t="s">
        <v>2030</v>
      </c>
      <c r="AJ27" s="199" t="s">
        <v>1239</v>
      </c>
      <c r="AN27" s="126" t="s">
        <v>570</v>
      </c>
      <c r="AO27" s="126"/>
      <c r="AP27" s="126"/>
      <c r="AQ27" s="126"/>
    </row>
    <row r="28" spans="1:43" ht="15.75" thickBot="1" x14ac:dyDescent="0.3">
      <c r="A28" t="s">
        <v>1361</v>
      </c>
      <c r="B28" s="182" t="s">
        <v>2929</v>
      </c>
      <c r="E28" t="s">
        <v>1943</v>
      </c>
      <c r="F28" t="s">
        <v>1419</v>
      </c>
      <c r="G28" t="s">
        <v>1291</v>
      </c>
      <c r="I28" t="s">
        <v>1420</v>
      </c>
      <c r="J28" t="s">
        <v>1923</v>
      </c>
      <c r="K28" t="s">
        <v>26036</v>
      </c>
      <c r="L28" t="s">
        <v>3252</v>
      </c>
      <c r="M28" t="s">
        <v>2441</v>
      </c>
      <c r="N28" t="s">
        <v>2876</v>
      </c>
      <c r="P28" s="182" t="s">
        <v>1101</v>
      </c>
      <c r="Q28" t="s">
        <v>2356</v>
      </c>
      <c r="R28" t="s">
        <v>1521</v>
      </c>
      <c r="S28" t="s">
        <v>1346</v>
      </c>
      <c r="T28" t="s">
        <v>2845</v>
      </c>
      <c r="U28" t="s">
        <v>2634</v>
      </c>
      <c r="V28" t="s">
        <v>1025</v>
      </c>
      <c r="W28" t="s">
        <v>3886</v>
      </c>
      <c r="X28" t="s">
        <v>3221</v>
      </c>
      <c r="Y28" t="s">
        <v>1411</v>
      </c>
      <c r="Z28" t="s">
        <v>3507</v>
      </c>
      <c r="AA28" t="s">
        <v>1711</v>
      </c>
      <c r="AB28" t="s">
        <v>1612</v>
      </c>
      <c r="AC28" t="s">
        <v>13471</v>
      </c>
      <c r="AD28" t="s">
        <v>2238</v>
      </c>
      <c r="AE28" s="182" t="s">
        <v>287</v>
      </c>
      <c r="AG28" s="182" t="s">
        <v>641</v>
      </c>
      <c r="AH28" s="182" t="s">
        <v>924</v>
      </c>
      <c r="AI28" s="182" t="s">
        <v>2214</v>
      </c>
      <c r="AJ28" s="201" t="s">
        <v>1260</v>
      </c>
      <c r="AN28" s="205" t="s">
        <v>257</v>
      </c>
      <c r="AO28" s="126"/>
      <c r="AP28" s="126"/>
      <c r="AQ28" s="126"/>
    </row>
    <row r="29" spans="1:43" ht="15.75" thickBot="1" x14ac:dyDescent="0.3">
      <c r="A29" t="s">
        <v>1413</v>
      </c>
      <c r="B29" s="182" t="s">
        <v>2968</v>
      </c>
      <c r="E29" t="s">
        <v>2065</v>
      </c>
      <c r="F29" t="s">
        <v>1445</v>
      </c>
      <c r="G29" t="s">
        <v>1347</v>
      </c>
      <c r="I29" t="s">
        <v>1467</v>
      </c>
      <c r="J29" t="s">
        <v>2071</v>
      </c>
      <c r="K29" t="s">
        <v>1459</v>
      </c>
      <c r="L29" t="s">
        <v>3321</v>
      </c>
      <c r="M29" t="s">
        <v>2443</v>
      </c>
      <c r="N29" t="s">
        <v>3037</v>
      </c>
      <c r="P29" s="182" t="s">
        <v>1117</v>
      </c>
      <c r="Q29" t="s">
        <v>2388</v>
      </c>
      <c r="R29" t="s">
        <v>1529</v>
      </c>
      <c r="S29" t="s">
        <v>1365</v>
      </c>
      <c r="T29" t="s">
        <v>2846</v>
      </c>
      <c r="U29" t="s">
        <v>2807</v>
      </c>
      <c r="V29" t="s">
        <v>1096</v>
      </c>
      <c r="W29" t="s">
        <v>13615</v>
      </c>
      <c r="X29" t="s">
        <v>3229</v>
      </c>
      <c r="Y29" t="s">
        <v>1439</v>
      </c>
      <c r="Z29" t="s">
        <v>3955</v>
      </c>
      <c r="AA29" t="s">
        <v>1784</v>
      </c>
      <c r="AB29" t="s">
        <v>1629</v>
      </c>
      <c r="AC29" t="s">
        <v>13473</v>
      </c>
      <c r="AD29" t="s">
        <v>2242</v>
      </c>
      <c r="AE29" s="182" t="s">
        <v>288</v>
      </c>
      <c r="AG29" s="182" t="s">
        <v>885</v>
      </c>
      <c r="AH29" s="182" t="s">
        <v>1079</v>
      </c>
      <c r="AI29" s="182" t="s">
        <v>2286</v>
      </c>
      <c r="AJ29" s="198" t="s">
        <v>1311</v>
      </c>
      <c r="AN29" s="373" t="s">
        <v>334</v>
      </c>
      <c r="AO29" s="126"/>
      <c r="AP29" s="126"/>
      <c r="AQ29" s="126"/>
    </row>
    <row r="30" spans="1:43" ht="15.75" thickBot="1" x14ac:dyDescent="0.3">
      <c r="A30" t="s">
        <v>1435</v>
      </c>
      <c r="B30" s="182" t="s">
        <v>2973</v>
      </c>
      <c r="E30" t="s">
        <v>2072</v>
      </c>
      <c r="F30" t="s">
        <v>1448</v>
      </c>
      <c r="G30" t="s">
        <v>1357</v>
      </c>
      <c r="I30" t="s">
        <v>1468</v>
      </c>
      <c r="J30" t="s">
        <v>2161</v>
      </c>
      <c r="K30" t="s">
        <v>1492</v>
      </c>
      <c r="L30" t="s">
        <v>3579</v>
      </c>
      <c r="M30" t="s">
        <v>2491</v>
      </c>
      <c r="N30" t="s">
        <v>3242</v>
      </c>
      <c r="P30" s="182" t="s">
        <v>1124</v>
      </c>
      <c r="Q30" t="s">
        <v>2406</v>
      </c>
      <c r="R30" t="s">
        <v>13475</v>
      </c>
      <c r="S30" t="s">
        <v>1370</v>
      </c>
      <c r="T30" t="s">
        <v>3039</v>
      </c>
      <c r="U30" t="s">
        <v>2832</v>
      </c>
      <c r="V30" t="s">
        <v>1188</v>
      </c>
      <c r="W30" t="s">
        <v>4294</v>
      </c>
      <c r="X30" t="s">
        <v>3236</v>
      </c>
      <c r="Y30" t="s">
        <v>1520</v>
      </c>
      <c r="Z30" t="s">
        <v>4058</v>
      </c>
      <c r="AA30" t="s">
        <v>1792</v>
      </c>
      <c r="AB30" t="s">
        <v>1693</v>
      </c>
      <c r="AC30" t="s">
        <v>1563</v>
      </c>
      <c r="AD30" t="s">
        <v>2251</v>
      </c>
      <c r="AE30" t="s">
        <v>289</v>
      </c>
      <c r="AG30" s="182" t="s">
        <v>905</v>
      </c>
      <c r="AH30" s="182" t="s">
        <v>1102</v>
      </c>
      <c r="AI30" s="182" t="s">
        <v>2324</v>
      </c>
      <c r="AJ30" s="198" t="s">
        <v>1320</v>
      </c>
      <c r="AN30" s="205" t="s">
        <v>266</v>
      </c>
      <c r="AO30" s="126"/>
      <c r="AP30" s="126"/>
      <c r="AQ30" s="126"/>
    </row>
    <row r="31" spans="1:43" ht="15.75" thickBot="1" x14ac:dyDescent="0.3">
      <c r="A31" t="s">
        <v>1461</v>
      </c>
      <c r="B31" s="182" t="s">
        <v>3039</v>
      </c>
      <c r="E31" t="s">
        <v>2116</v>
      </c>
      <c r="F31" t="s">
        <v>1476</v>
      </c>
      <c r="G31" t="s">
        <v>1364</v>
      </c>
      <c r="I31" t="s">
        <v>13476</v>
      </c>
      <c r="J31" t="s">
        <v>2228</v>
      </c>
      <c r="K31" t="s">
        <v>1548</v>
      </c>
      <c r="L31" t="s">
        <v>3683</v>
      </c>
      <c r="M31" t="s">
        <v>13514</v>
      </c>
      <c r="N31" t="s">
        <v>3248</v>
      </c>
      <c r="P31" t="s">
        <v>1133</v>
      </c>
      <c r="Q31" t="s">
        <v>2451</v>
      </c>
      <c r="R31" t="s">
        <v>1532</v>
      </c>
      <c r="S31" t="s">
        <v>1414</v>
      </c>
      <c r="T31" t="s">
        <v>3513</v>
      </c>
      <c r="U31" t="s">
        <v>2847</v>
      </c>
      <c r="V31" t="s">
        <v>1298</v>
      </c>
      <c r="W31" t="s">
        <v>4434</v>
      </c>
      <c r="X31" t="s">
        <v>13553</v>
      </c>
      <c r="Y31" t="s">
        <v>1638</v>
      </c>
      <c r="Z31" t="s">
        <v>13617</v>
      </c>
      <c r="AA31" t="s">
        <v>1855</v>
      </c>
      <c r="AB31" t="s">
        <v>1698</v>
      </c>
      <c r="AC31" t="s">
        <v>1595</v>
      </c>
      <c r="AD31" t="s">
        <v>2310</v>
      </c>
      <c r="AE31" t="s">
        <v>293</v>
      </c>
      <c r="AG31" s="182" t="s">
        <v>930</v>
      </c>
      <c r="AH31" s="182" t="s">
        <v>1117</v>
      </c>
      <c r="AI31" s="182" t="s">
        <v>2360</v>
      </c>
      <c r="AJ31" s="198" t="s">
        <v>1427</v>
      </c>
      <c r="AN31" s="373" t="s">
        <v>278</v>
      </c>
      <c r="AO31" s="126"/>
      <c r="AP31" s="126"/>
      <c r="AQ31" s="126"/>
    </row>
    <row r="32" spans="1:43" x14ac:dyDescent="0.25">
      <c r="A32" t="s">
        <v>1532</v>
      </c>
      <c r="B32" s="182" t="s">
        <v>3042</v>
      </c>
      <c r="E32" t="s">
        <v>2178</v>
      </c>
      <c r="F32" t="s">
        <v>1552</v>
      </c>
      <c r="G32" t="s">
        <v>1367</v>
      </c>
      <c r="I32" t="s">
        <v>1564</v>
      </c>
      <c r="J32" t="s">
        <v>2401</v>
      </c>
      <c r="K32" t="s">
        <v>1555</v>
      </c>
      <c r="L32" t="s">
        <v>3719</v>
      </c>
      <c r="M32" t="s">
        <v>13518</v>
      </c>
      <c r="N32" t="s">
        <v>3569</v>
      </c>
      <c r="P32" t="s">
        <v>1148</v>
      </c>
      <c r="Q32" t="s">
        <v>2510</v>
      </c>
      <c r="R32" t="s">
        <v>1534</v>
      </c>
      <c r="S32" t="s">
        <v>1453</v>
      </c>
      <c r="T32" t="s">
        <v>3578</v>
      </c>
      <c r="U32" t="s">
        <v>2885</v>
      </c>
      <c r="V32" t="s">
        <v>1308</v>
      </c>
      <c r="W32" t="s">
        <v>4571</v>
      </c>
      <c r="X32" t="s">
        <v>3242</v>
      </c>
      <c r="Y32" t="s">
        <v>1652</v>
      </c>
      <c r="Z32" t="s">
        <v>4388</v>
      </c>
      <c r="AA32" t="s">
        <v>2125</v>
      </c>
      <c r="AB32" t="s">
        <v>1749</v>
      </c>
      <c r="AC32" t="s">
        <v>1597</v>
      </c>
      <c r="AD32" t="s">
        <v>2333</v>
      </c>
      <c r="AE32" s="182" t="s">
        <v>295</v>
      </c>
      <c r="AG32" s="182" t="s">
        <v>945</v>
      </c>
      <c r="AH32" s="182" t="s">
        <v>1136</v>
      </c>
      <c r="AI32" s="182" t="s">
        <v>2420</v>
      </c>
      <c r="AJ32" s="199" t="s">
        <v>1497</v>
      </c>
      <c r="AN32" s="205"/>
      <c r="AO32" s="126"/>
      <c r="AP32" s="126"/>
      <c r="AQ32" s="126"/>
    </row>
    <row r="33" spans="1:40" ht="15.75" thickBot="1" x14ac:dyDescent="0.3">
      <c r="A33" t="s">
        <v>1533</v>
      </c>
      <c r="B33" s="182" t="s">
        <v>3141</v>
      </c>
      <c r="E33" t="s">
        <v>2211</v>
      </c>
      <c r="F33" t="s">
        <v>1699</v>
      </c>
      <c r="G33" t="s">
        <v>1380</v>
      </c>
      <c r="I33" t="s">
        <v>1579</v>
      </c>
      <c r="J33" t="s">
        <v>2432</v>
      </c>
      <c r="K33" t="s">
        <v>1571</v>
      </c>
      <c r="L33" t="s">
        <v>13605</v>
      </c>
      <c r="M33" t="s">
        <v>2802</v>
      </c>
      <c r="N33" t="s">
        <v>3572</v>
      </c>
      <c r="P33" s="182" t="s">
        <v>1150</v>
      </c>
      <c r="Q33" t="s">
        <v>2585</v>
      </c>
      <c r="R33" t="s">
        <v>1537</v>
      </c>
      <c r="S33" t="s">
        <v>1475</v>
      </c>
      <c r="T33" t="s">
        <v>3816</v>
      </c>
      <c r="U33" t="s">
        <v>3242</v>
      </c>
      <c r="V33" t="s">
        <v>1341</v>
      </c>
      <c r="W33" t="s">
        <v>4577</v>
      </c>
      <c r="X33" t="s">
        <v>3327</v>
      </c>
      <c r="Y33" t="s">
        <v>1684</v>
      </c>
      <c r="Z33" t="s">
        <v>4484</v>
      </c>
      <c r="AA33" t="s">
        <v>2140</v>
      </c>
      <c r="AB33" t="s">
        <v>2054</v>
      </c>
      <c r="AC33" t="s">
        <v>13478</v>
      </c>
      <c r="AD33" t="s">
        <v>2446</v>
      </c>
      <c r="AE33" t="s">
        <v>299</v>
      </c>
      <c r="AG33" s="182" t="s">
        <v>947</v>
      </c>
      <c r="AH33" s="182" t="s">
        <v>1172</v>
      </c>
      <c r="AI33" s="182" t="s">
        <v>2421</v>
      </c>
      <c r="AJ33" s="201" t="s">
        <v>1498</v>
      </c>
      <c r="AN33" s="205"/>
    </row>
    <row r="34" spans="1:40" ht="15.75" thickBot="1" x14ac:dyDescent="0.3">
      <c r="A34" t="s">
        <v>1618</v>
      </c>
      <c r="B34" s="182" t="s">
        <v>3179</v>
      </c>
      <c r="E34" t="s">
        <v>2340</v>
      </c>
      <c r="F34" t="s">
        <v>1705</v>
      </c>
      <c r="G34" t="s">
        <v>1381</v>
      </c>
      <c r="I34" t="s">
        <v>1580</v>
      </c>
      <c r="J34" t="s">
        <v>2566</v>
      </c>
      <c r="K34" t="s">
        <v>1702</v>
      </c>
      <c r="L34" t="s">
        <v>3845</v>
      </c>
      <c r="M34" t="s">
        <v>2804</v>
      </c>
      <c r="N34" t="s">
        <v>3826</v>
      </c>
      <c r="P34" s="182" t="s">
        <v>1266</v>
      </c>
      <c r="Q34" t="s">
        <v>2588</v>
      </c>
      <c r="R34" t="s">
        <v>1538</v>
      </c>
      <c r="S34" t="s">
        <v>13472</v>
      </c>
      <c r="T34" t="s">
        <v>3888</v>
      </c>
      <c r="U34" t="s">
        <v>3259</v>
      </c>
      <c r="V34" t="s">
        <v>1348</v>
      </c>
      <c r="W34" t="s">
        <v>4630</v>
      </c>
      <c r="X34" t="s">
        <v>3709</v>
      </c>
      <c r="Y34" t="s">
        <v>1714</v>
      </c>
      <c r="Z34" t="s">
        <v>4713</v>
      </c>
      <c r="AA34" t="s">
        <v>2145</v>
      </c>
      <c r="AB34" t="s">
        <v>2096</v>
      </c>
      <c r="AC34" t="s">
        <v>1643</v>
      </c>
      <c r="AD34" t="s">
        <v>13519</v>
      </c>
      <c r="AE34" t="s">
        <v>300</v>
      </c>
      <c r="AG34" s="182" t="s">
        <v>1099</v>
      </c>
      <c r="AH34" s="182" t="s">
        <v>1194</v>
      </c>
      <c r="AI34" s="182" t="s">
        <v>2422</v>
      </c>
      <c r="AJ34" s="198" t="s">
        <v>1509</v>
      </c>
      <c r="AN34" s="205"/>
    </row>
    <row r="35" spans="1:40" ht="15.75" thickBot="1" x14ac:dyDescent="0.3">
      <c r="A35" t="s">
        <v>1674</v>
      </c>
      <c r="B35" s="182" t="s">
        <v>3333</v>
      </c>
      <c r="E35" t="s">
        <v>2375</v>
      </c>
      <c r="F35" t="s">
        <v>1736</v>
      </c>
      <c r="G35" t="s">
        <v>1384</v>
      </c>
      <c r="I35" t="s">
        <v>1594</v>
      </c>
      <c r="J35" t="s">
        <v>2619</v>
      </c>
      <c r="K35" t="s">
        <v>1703</v>
      </c>
      <c r="L35" t="s">
        <v>3961</v>
      </c>
      <c r="M35" t="s">
        <v>2902</v>
      </c>
      <c r="N35" t="s">
        <v>3920</v>
      </c>
      <c r="P35" t="s">
        <v>1298</v>
      </c>
      <c r="Q35" t="s">
        <v>2718</v>
      </c>
      <c r="R35" t="s">
        <v>1539</v>
      </c>
      <c r="S35" t="s">
        <v>1523</v>
      </c>
      <c r="T35" t="s">
        <v>4099</v>
      </c>
      <c r="U35" t="s">
        <v>3317</v>
      </c>
      <c r="V35" t="s">
        <v>1406</v>
      </c>
      <c r="W35" t="s">
        <v>4640</v>
      </c>
      <c r="X35" t="s">
        <v>4221</v>
      </c>
      <c r="Y35" t="s">
        <v>1758</v>
      </c>
      <c r="Z35" t="s">
        <v>4746</v>
      </c>
      <c r="AA35" t="s">
        <v>13505</v>
      </c>
      <c r="AB35" t="s">
        <v>2108</v>
      </c>
      <c r="AC35" t="s">
        <v>1656</v>
      </c>
      <c r="AD35" t="s">
        <v>2635</v>
      </c>
      <c r="AE35" t="s">
        <v>308</v>
      </c>
      <c r="AG35" s="182" t="s">
        <v>1119</v>
      </c>
      <c r="AH35" s="182" t="s">
        <v>1217</v>
      </c>
      <c r="AI35" s="182" t="s">
        <v>2426</v>
      </c>
      <c r="AJ35" s="198" t="s">
        <v>1511</v>
      </c>
      <c r="AN35" s="205"/>
    </row>
    <row r="36" spans="1:40" ht="15.75" thickBot="1" x14ac:dyDescent="0.3">
      <c r="A36" t="s">
        <v>1676</v>
      </c>
      <c r="B36" s="182" t="s">
        <v>3521</v>
      </c>
      <c r="E36" t="s">
        <v>2513</v>
      </c>
      <c r="F36" t="s">
        <v>13487</v>
      </c>
      <c r="G36" t="s">
        <v>1385</v>
      </c>
      <c r="I36" t="s">
        <v>1596</v>
      </c>
      <c r="J36" t="s">
        <v>2753</v>
      </c>
      <c r="K36" t="s">
        <v>1704</v>
      </c>
      <c r="L36" t="s">
        <v>13613</v>
      </c>
      <c r="M36" t="s">
        <v>2906</v>
      </c>
      <c r="N36" t="s">
        <v>4080</v>
      </c>
      <c r="P36" s="182" t="s">
        <v>1454</v>
      </c>
      <c r="Q36" t="s">
        <v>2722</v>
      </c>
      <c r="R36" t="s">
        <v>1540</v>
      </c>
      <c r="S36" t="s">
        <v>13477</v>
      </c>
      <c r="T36" t="s">
        <v>4212</v>
      </c>
      <c r="U36" t="s">
        <v>3328</v>
      </c>
      <c r="V36" t="s">
        <v>1424</v>
      </c>
      <c r="W36" t="s">
        <v>4879</v>
      </c>
      <c r="X36" t="s">
        <v>4342</v>
      </c>
      <c r="Y36" t="s">
        <v>1795</v>
      </c>
      <c r="Z36" t="s">
        <v>5099</v>
      </c>
      <c r="AA36" t="s">
        <v>2268</v>
      </c>
      <c r="AB36" t="s">
        <v>2109</v>
      </c>
      <c r="AC36" t="s">
        <v>1752</v>
      </c>
      <c r="AD36" t="s">
        <v>2636</v>
      </c>
      <c r="AE36" t="s">
        <v>311</v>
      </c>
      <c r="AG36" s="182" t="s">
        <v>1132</v>
      </c>
      <c r="AH36" s="182" t="s">
        <v>1231</v>
      </c>
      <c r="AI36" s="182" t="s">
        <v>2509</v>
      </c>
      <c r="AJ36" s="198" t="s">
        <v>1512</v>
      </c>
      <c r="AN36" s="205"/>
    </row>
    <row r="37" spans="1:40" ht="15.75" thickBot="1" x14ac:dyDescent="0.3">
      <c r="A37" t="s">
        <v>1688</v>
      </c>
      <c r="B37" s="182" t="s">
        <v>3583</v>
      </c>
      <c r="E37" t="s">
        <v>2563</v>
      </c>
      <c r="F37" t="s">
        <v>13489</v>
      </c>
      <c r="G37" t="s">
        <v>1399</v>
      </c>
      <c r="I37" t="s">
        <v>1597</v>
      </c>
      <c r="J37" t="s">
        <v>2871</v>
      </c>
      <c r="K37" t="s">
        <v>1724</v>
      </c>
      <c r="L37" t="s">
        <v>4076</v>
      </c>
      <c r="M37" t="s">
        <v>2943</v>
      </c>
      <c r="N37" t="s">
        <v>4133</v>
      </c>
      <c r="P37" s="182" t="s">
        <v>1455</v>
      </c>
      <c r="Q37" t="s">
        <v>2901</v>
      </c>
      <c r="R37" t="s">
        <v>1541</v>
      </c>
      <c r="S37" t="s">
        <v>1572</v>
      </c>
      <c r="T37" t="s">
        <v>4298</v>
      </c>
      <c r="U37" t="s">
        <v>3350</v>
      </c>
      <c r="V37" t="s">
        <v>1426</v>
      </c>
      <c r="W37" t="s">
        <v>5104</v>
      </c>
      <c r="X37" t="s">
        <v>4587</v>
      </c>
      <c r="Y37" t="s">
        <v>1803</v>
      </c>
      <c r="Z37" t="s">
        <v>5100</v>
      </c>
      <c r="AA37" t="s">
        <v>2305</v>
      </c>
      <c r="AB37" t="s">
        <v>2110</v>
      </c>
      <c r="AC37" t="s">
        <v>1809</v>
      </c>
      <c r="AD37" t="s">
        <v>2854</v>
      </c>
      <c r="AE37" t="s">
        <v>312</v>
      </c>
      <c r="AG37" s="182" t="s">
        <v>1144</v>
      </c>
      <c r="AH37" s="182" t="s">
        <v>1234</v>
      </c>
      <c r="AI37" s="182" t="s">
        <v>2534</v>
      </c>
      <c r="AJ37" s="198" t="s">
        <v>1560</v>
      </c>
      <c r="AN37" s="205"/>
    </row>
    <row r="38" spans="1:40" ht="15.75" thickBot="1" x14ac:dyDescent="0.3">
      <c r="A38" t="s">
        <v>1710</v>
      </c>
      <c r="B38" s="182" t="s">
        <v>3628</v>
      </c>
      <c r="E38" t="s">
        <v>2590</v>
      </c>
      <c r="F38" t="s">
        <v>1782</v>
      </c>
      <c r="G38" t="s">
        <v>1490</v>
      </c>
      <c r="I38" t="s">
        <v>1613</v>
      </c>
      <c r="J38" t="s">
        <v>13541</v>
      </c>
      <c r="K38" t="s">
        <v>1727</v>
      </c>
      <c r="L38" t="s">
        <v>4279</v>
      </c>
      <c r="M38" t="s">
        <v>2966</v>
      </c>
      <c r="N38" t="s">
        <v>4249</v>
      </c>
      <c r="P38" s="182" t="s">
        <v>1456</v>
      </c>
      <c r="Q38" t="s">
        <v>2928</v>
      </c>
      <c r="R38" t="s">
        <v>1559</v>
      </c>
      <c r="S38" t="s">
        <v>1641</v>
      </c>
      <c r="T38" t="s">
        <v>4314</v>
      </c>
      <c r="U38" t="s">
        <v>3580</v>
      </c>
      <c r="V38" t="s">
        <v>1467</v>
      </c>
      <c r="W38" t="s">
        <v>5394</v>
      </c>
      <c r="X38" t="s">
        <v>4613</v>
      </c>
      <c r="Y38" t="s">
        <v>1815</v>
      </c>
      <c r="Z38" t="s">
        <v>5121</v>
      </c>
      <c r="AA38" t="s">
        <v>2318</v>
      </c>
      <c r="AB38" t="s">
        <v>2111</v>
      </c>
      <c r="AC38" t="s">
        <v>1950</v>
      </c>
      <c r="AD38" t="s">
        <v>2872</v>
      </c>
      <c r="AE38" t="s">
        <v>313</v>
      </c>
      <c r="AG38" s="182" t="s">
        <v>1145</v>
      </c>
      <c r="AH38" s="182" t="s">
        <v>1236</v>
      </c>
      <c r="AI38" s="182" t="s">
        <v>2535</v>
      </c>
      <c r="AJ38" s="198" t="s">
        <v>1562</v>
      </c>
      <c r="AN38" s="205"/>
    </row>
    <row r="39" spans="1:40" ht="15.75" thickBot="1" x14ac:dyDescent="0.3">
      <c r="A39" t="s">
        <v>1757</v>
      </c>
      <c r="B39" s="182" t="s">
        <v>3753</v>
      </c>
      <c r="E39" t="s">
        <v>2650</v>
      </c>
      <c r="F39" t="s">
        <v>1846</v>
      </c>
      <c r="G39" t="s">
        <v>1491</v>
      </c>
      <c r="I39" t="s">
        <v>1644</v>
      </c>
      <c r="J39" t="s">
        <v>3154</v>
      </c>
      <c r="K39" t="s">
        <v>1743</v>
      </c>
      <c r="L39" t="s">
        <v>4384</v>
      </c>
      <c r="M39" t="s">
        <v>13549</v>
      </c>
      <c r="N39" t="s">
        <v>4365</v>
      </c>
      <c r="P39" s="182" t="s">
        <v>1457</v>
      </c>
      <c r="Q39" t="s">
        <v>2994</v>
      </c>
      <c r="R39" t="s">
        <v>1577</v>
      </c>
      <c r="S39" t="s">
        <v>1657</v>
      </c>
      <c r="T39" t="s">
        <v>4464</v>
      </c>
      <c r="U39" t="s">
        <v>3730</v>
      </c>
      <c r="V39" t="s">
        <v>1472</v>
      </c>
      <c r="W39" t="s">
        <v>6041</v>
      </c>
      <c r="X39" t="s">
        <v>4621</v>
      </c>
      <c r="Y39" t="s">
        <v>1862</v>
      </c>
      <c r="Z39" t="s">
        <v>5630</v>
      </c>
      <c r="AA39" t="s">
        <v>2407</v>
      </c>
      <c r="AB39" t="s">
        <v>2168</v>
      </c>
      <c r="AC39" t="s">
        <v>2210</v>
      </c>
      <c r="AD39" t="s">
        <v>2904</v>
      </c>
      <c r="AE39" t="s">
        <v>314</v>
      </c>
      <c r="AG39" s="182" t="s">
        <v>1155</v>
      </c>
      <c r="AH39" s="182" t="s">
        <v>1256</v>
      </c>
      <c r="AI39" s="182" t="s">
        <v>2599</v>
      </c>
      <c r="AJ39" s="198" t="s">
        <v>1576</v>
      </c>
    </row>
    <row r="40" spans="1:40" ht="15.75" thickBot="1" x14ac:dyDescent="0.3">
      <c r="A40" t="s">
        <v>13428</v>
      </c>
      <c r="B40" s="182" t="s">
        <v>3800</v>
      </c>
      <c r="E40" t="s">
        <v>2763</v>
      </c>
      <c r="F40" t="s">
        <v>1871</v>
      </c>
      <c r="G40" t="s">
        <v>1519</v>
      </c>
      <c r="I40" t="s">
        <v>1668</v>
      </c>
      <c r="J40" t="s">
        <v>3195</v>
      </c>
      <c r="K40" t="s">
        <v>1770</v>
      </c>
      <c r="L40" t="s">
        <v>4450</v>
      </c>
      <c r="M40" t="s">
        <v>3275</v>
      </c>
      <c r="N40" t="s">
        <v>4381</v>
      </c>
      <c r="P40" t="s">
        <v>1477</v>
      </c>
      <c r="Q40" t="s">
        <v>3036</v>
      </c>
      <c r="R40" t="s">
        <v>1619</v>
      </c>
      <c r="S40" t="s">
        <v>1665</v>
      </c>
      <c r="T40" t="s">
        <v>4493</v>
      </c>
      <c r="U40" t="s">
        <v>3839</v>
      </c>
      <c r="V40" t="s">
        <v>1473</v>
      </c>
      <c r="W40" t="s">
        <v>6078</v>
      </c>
      <c r="X40" t="s">
        <v>4638</v>
      </c>
      <c r="Y40" t="s">
        <v>1888</v>
      </c>
      <c r="Z40" t="s">
        <v>5841</v>
      </c>
      <c r="AA40" t="s">
        <v>2461</v>
      </c>
      <c r="AB40" t="s">
        <v>2291</v>
      </c>
      <c r="AC40" t="s">
        <v>2255</v>
      </c>
      <c r="AD40" t="s">
        <v>3072</v>
      </c>
      <c r="AE40" t="s">
        <v>317</v>
      </c>
      <c r="AG40" s="182" t="s">
        <v>1163</v>
      </c>
      <c r="AH40" s="182" t="s">
        <v>1268</v>
      </c>
      <c r="AI40" s="182" t="s">
        <v>13521</v>
      </c>
      <c r="AJ40" s="198" t="s">
        <v>1744</v>
      </c>
    </row>
    <row r="41" spans="1:40" ht="15.75" thickBot="1" x14ac:dyDescent="0.3">
      <c r="A41" t="s">
        <v>1927</v>
      </c>
      <c r="B41" s="182" t="s">
        <v>3864</v>
      </c>
      <c r="E41" t="s">
        <v>2829</v>
      </c>
      <c r="F41" t="s">
        <v>13497</v>
      </c>
      <c r="G41" t="s">
        <v>1557</v>
      </c>
      <c r="I41" t="s">
        <v>1671</v>
      </c>
      <c r="J41" t="s">
        <v>16755</v>
      </c>
      <c r="K41" t="s">
        <v>13488</v>
      </c>
      <c r="L41" t="s">
        <v>4486</v>
      </c>
      <c r="M41" t="s">
        <v>3290</v>
      </c>
      <c r="N41" t="s">
        <v>13630</v>
      </c>
      <c r="P41" t="s">
        <v>1478</v>
      </c>
      <c r="Q41" t="s">
        <v>3142</v>
      </c>
      <c r="R41" t="s">
        <v>1698</v>
      </c>
      <c r="S41" t="s">
        <v>1700</v>
      </c>
      <c r="T41" t="s">
        <v>4494</v>
      </c>
      <c r="U41" t="s">
        <v>3886</v>
      </c>
      <c r="V41" t="s">
        <v>1573</v>
      </c>
      <c r="W41" t="s">
        <v>6159</v>
      </c>
      <c r="X41" t="s">
        <v>4804</v>
      </c>
      <c r="Y41" t="s">
        <v>1897</v>
      </c>
      <c r="Z41" t="s">
        <v>5859</v>
      </c>
      <c r="AA41" t="s">
        <v>2470</v>
      </c>
      <c r="AB41" t="s">
        <v>2332</v>
      </c>
      <c r="AC41" t="s">
        <v>2312</v>
      </c>
      <c r="AD41" t="s">
        <v>3078</v>
      </c>
      <c r="AE41" s="182" t="s">
        <v>318</v>
      </c>
      <c r="AG41" s="182" t="s">
        <v>1181</v>
      </c>
      <c r="AH41" s="182" t="s">
        <v>1269</v>
      </c>
      <c r="AI41" s="182" t="s">
        <v>13522</v>
      </c>
      <c r="AJ41" s="198" t="s">
        <v>1763</v>
      </c>
    </row>
    <row r="42" spans="1:40" ht="15.75" thickBot="1" x14ac:dyDescent="0.3">
      <c r="A42" t="s">
        <v>1939</v>
      </c>
      <c r="B42" s="182" t="s">
        <v>3959</v>
      </c>
      <c r="E42" t="s">
        <v>2834</v>
      </c>
      <c r="F42" t="s">
        <v>1934</v>
      </c>
      <c r="G42" t="s">
        <v>1650</v>
      </c>
      <c r="I42" t="s">
        <v>1759</v>
      </c>
      <c r="J42" t="s">
        <v>16756</v>
      </c>
      <c r="K42" t="s">
        <v>13490</v>
      </c>
      <c r="L42" t="s">
        <v>4643</v>
      </c>
      <c r="M42" t="s">
        <v>3567</v>
      </c>
      <c r="N42" t="s">
        <v>4807</v>
      </c>
      <c r="P42" s="182" t="s">
        <v>1544</v>
      </c>
      <c r="Q42" t="s">
        <v>3162</v>
      </c>
      <c r="R42" t="s">
        <v>1825</v>
      </c>
      <c r="S42" t="s">
        <v>1728</v>
      </c>
      <c r="T42" t="s">
        <v>4746</v>
      </c>
      <c r="U42" t="s">
        <v>3946</v>
      </c>
      <c r="V42" t="s">
        <v>1633</v>
      </c>
      <c r="W42" t="s">
        <v>13851</v>
      </c>
      <c r="X42" t="s">
        <v>4805</v>
      </c>
      <c r="Y42" t="s">
        <v>1930</v>
      </c>
      <c r="Z42" t="s">
        <v>5863</v>
      </c>
      <c r="AA42" t="s">
        <v>2502</v>
      </c>
      <c r="AB42" t="s">
        <v>2359</v>
      </c>
      <c r="AC42" t="s">
        <v>2315</v>
      </c>
      <c r="AD42" t="s">
        <v>3079</v>
      </c>
      <c r="AE42" s="182" t="s">
        <v>320</v>
      </c>
      <c r="AG42" s="182" t="s">
        <v>1200</v>
      </c>
      <c r="AH42" s="182" t="s">
        <v>1271</v>
      </c>
      <c r="AI42" s="182" t="s">
        <v>13523</v>
      </c>
      <c r="AJ42" s="198" t="s">
        <v>1772</v>
      </c>
    </row>
    <row r="43" spans="1:40" x14ac:dyDescent="0.25">
      <c r="A43" t="s">
        <v>1948</v>
      </c>
      <c r="B43" s="182" t="s">
        <v>4232</v>
      </c>
      <c r="E43" t="s">
        <v>2835</v>
      </c>
      <c r="F43" t="s">
        <v>1970</v>
      </c>
      <c r="G43" t="s">
        <v>1735</v>
      </c>
      <c r="I43" t="s">
        <v>1836</v>
      </c>
      <c r="J43" t="s">
        <v>3274</v>
      </c>
      <c r="K43" t="s">
        <v>1793</v>
      </c>
      <c r="L43" t="s">
        <v>4711</v>
      </c>
      <c r="M43" t="s">
        <v>3574</v>
      </c>
      <c r="N43" t="s">
        <v>4860</v>
      </c>
      <c r="P43" s="182" t="s">
        <v>1545</v>
      </c>
      <c r="Q43" t="s">
        <v>3284</v>
      </c>
      <c r="R43" t="s">
        <v>1859</v>
      </c>
      <c r="S43" t="s">
        <v>1776</v>
      </c>
      <c r="T43" t="s">
        <v>4752</v>
      </c>
      <c r="U43" t="s">
        <v>4084</v>
      </c>
      <c r="V43" t="s">
        <v>1691</v>
      </c>
      <c r="W43" t="s">
        <v>6629</v>
      </c>
      <c r="X43" t="s">
        <v>4901</v>
      </c>
      <c r="Y43" t="s">
        <v>1931</v>
      </c>
      <c r="Z43" t="s">
        <v>5908</v>
      </c>
      <c r="AA43" t="s">
        <v>13513</v>
      </c>
      <c r="AB43" t="s">
        <v>2412</v>
      </c>
      <c r="AC43" t="s">
        <v>2339</v>
      </c>
      <c r="AD43" t="s">
        <v>3126</v>
      </c>
      <c r="AE43" t="s">
        <v>321</v>
      </c>
      <c r="AG43" s="182" t="s">
        <v>1207</v>
      </c>
      <c r="AH43" s="182" t="s">
        <v>13468</v>
      </c>
      <c r="AI43" s="182" t="s">
        <v>2717</v>
      </c>
      <c r="AJ43" s="199" t="s">
        <v>1773</v>
      </c>
    </row>
    <row r="44" spans="1:40" ht="15.75" thickBot="1" x14ac:dyDescent="0.3">
      <c r="A44" t="s">
        <v>1969</v>
      </c>
      <c r="B44" s="182" t="s">
        <v>13620</v>
      </c>
      <c r="E44" t="s">
        <v>2841</v>
      </c>
      <c r="F44" t="s">
        <v>1976</v>
      </c>
      <c r="G44" t="s">
        <v>1789</v>
      </c>
      <c r="I44" t="s">
        <v>1852</v>
      </c>
      <c r="J44" t="s">
        <v>3291</v>
      </c>
      <c r="K44" t="s">
        <v>1866</v>
      </c>
      <c r="L44" t="s">
        <v>4714</v>
      </c>
      <c r="M44" t="s">
        <v>3628</v>
      </c>
      <c r="N44" t="s">
        <v>4880</v>
      </c>
      <c r="P44" s="182" t="s">
        <v>1546</v>
      </c>
      <c r="Q44" t="s">
        <v>3526</v>
      </c>
      <c r="R44" t="s">
        <v>1882</v>
      </c>
      <c r="S44" t="s">
        <v>1783</v>
      </c>
      <c r="T44" t="s">
        <v>4811</v>
      </c>
      <c r="U44" t="s">
        <v>4172</v>
      </c>
      <c r="V44" t="s">
        <v>1769</v>
      </c>
      <c r="W44" t="s">
        <v>6716</v>
      </c>
      <c r="X44" t="s">
        <v>24735</v>
      </c>
      <c r="Y44" t="s">
        <v>1956</v>
      </c>
      <c r="Z44" t="s">
        <v>5987</v>
      </c>
      <c r="AA44" t="s">
        <v>2564</v>
      </c>
      <c r="AB44" t="s">
        <v>2452</v>
      </c>
      <c r="AC44" t="s">
        <v>2381</v>
      </c>
      <c r="AD44" s="149" t="s">
        <v>28510</v>
      </c>
      <c r="AE44" t="s">
        <v>325</v>
      </c>
      <c r="AG44" s="182" t="s">
        <v>1209</v>
      </c>
      <c r="AH44" s="182" t="s">
        <v>1342</v>
      </c>
      <c r="AI44" s="182" t="s">
        <v>2723</v>
      </c>
      <c r="AJ44" s="196" t="s">
        <v>1800</v>
      </c>
    </row>
    <row r="45" spans="1:40" ht="15.75" thickBot="1" x14ac:dyDescent="0.3">
      <c r="A45" t="s">
        <v>12603</v>
      </c>
      <c r="B45" s="182" t="s">
        <v>4317</v>
      </c>
      <c r="E45" t="s">
        <v>2952</v>
      </c>
      <c r="F45" t="s">
        <v>1978</v>
      </c>
      <c r="G45" t="s">
        <v>1904</v>
      </c>
      <c r="I45" t="s">
        <v>1864</v>
      </c>
      <c r="J45" t="s">
        <v>3331</v>
      </c>
      <c r="K45" t="s">
        <v>1903</v>
      </c>
      <c r="L45" t="s">
        <v>4737</v>
      </c>
      <c r="M45" t="s">
        <v>3647</v>
      </c>
      <c r="N45" t="s">
        <v>4885</v>
      </c>
      <c r="P45" s="182" t="s">
        <v>1582</v>
      </c>
      <c r="Q45" t="s">
        <v>13562</v>
      </c>
      <c r="R45" t="s">
        <v>1946</v>
      </c>
      <c r="S45" t="s">
        <v>1845</v>
      </c>
      <c r="T45" t="s">
        <v>4827</v>
      </c>
      <c r="U45" t="s">
        <v>4309</v>
      </c>
      <c r="V45" t="s">
        <v>1779</v>
      </c>
      <c r="W45" t="s">
        <v>6743</v>
      </c>
      <c r="X45" t="s">
        <v>4920</v>
      </c>
      <c r="Y45" t="s">
        <v>2073</v>
      </c>
      <c r="Z45" t="s">
        <v>6020</v>
      </c>
      <c r="AA45" t="s">
        <v>2654</v>
      </c>
      <c r="AB45" t="s">
        <v>2478</v>
      </c>
      <c r="AC45" t="s">
        <v>13512</v>
      </c>
      <c r="AD45" t="s">
        <v>3242</v>
      </c>
      <c r="AE45" t="s">
        <v>327</v>
      </c>
      <c r="AG45" s="182" t="s">
        <v>1218</v>
      </c>
      <c r="AH45" s="182" t="s">
        <v>1351</v>
      </c>
      <c r="AI45" s="182" t="s">
        <v>2725</v>
      </c>
      <c r="AJ45" s="195" t="s">
        <v>1804</v>
      </c>
    </row>
    <row r="46" spans="1:40" ht="15.75" thickBot="1" x14ac:dyDescent="0.3">
      <c r="A46" t="s">
        <v>2047</v>
      </c>
      <c r="B46" s="182" t="s">
        <v>4333</v>
      </c>
      <c r="E46" t="s">
        <v>3175</v>
      </c>
      <c r="F46" t="s">
        <v>1980</v>
      </c>
      <c r="G46" t="s">
        <v>1959</v>
      </c>
      <c r="I46" t="s">
        <v>1913</v>
      </c>
      <c r="J46" t="s">
        <v>3344</v>
      </c>
      <c r="K46" t="s">
        <v>1944</v>
      </c>
      <c r="L46" t="s">
        <v>4856</v>
      </c>
      <c r="M46" t="s">
        <v>3784</v>
      </c>
      <c r="N46" t="s">
        <v>4999</v>
      </c>
      <c r="P46" t="s">
        <v>1615</v>
      </c>
      <c r="Q46" t="s">
        <v>3553</v>
      </c>
      <c r="R46" t="s">
        <v>2070</v>
      </c>
      <c r="S46" t="s">
        <v>13493</v>
      </c>
      <c r="T46" t="s">
        <v>5015</v>
      </c>
      <c r="U46" t="s">
        <v>4380</v>
      </c>
      <c r="V46" t="s">
        <v>1844</v>
      </c>
      <c r="W46" t="s">
        <v>6934</v>
      </c>
      <c r="X46" t="s">
        <v>5275</v>
      </c>
      <c r="Y46" t="s">
        <v>2194</v>
      </c>
      <c r="Z46" t="s">
        <v>6040</v>
      </c>
      <c r="AA46" t="s">
        <v>2740</v>
      </c>
      <c r="AB46" t="s">
        <v>2545</v>
      </c>
      <c r="AC46" t="s">
        <v>2492</v>
      </c>
      <c r="AD46" t="s">
        <v>3736</v>
      </c>
      <c r="AE46" t="s">
        <v>328</v>
      </c>
      <c r="AG46" s="182" t="s">
        <v>1220</v>
      </c>
      <c r="AH46" s="182" t="s">
        <v>1407</v>
      </c>
      <c r="AI46" s="182" t="s">
        <v>2878</v>
      </c>
      <c r="AJ46" s="195" t="s">
        <v>1875</v>
      </c>
    </row>
    <row r="47" spans="1:40" ht="15.75" thickBot="1" x14ac:dyDescent="0.3">
      <c r="A47" t="s">
        <v>2077</v>
      </c>
      <c r="B47" s="182" t="s">
        <v>13623</v>
      </c>
      <c r="E47" t="s">
        <v>13550</v>
      </c>
      <c r="F47" t="s">
        <v>1981</v>
      </c>
      <c r="G47" t="s">
        <v>13500</v>
      </c>
      <c r="I47" t="s">
        <v>1940</v>
      </c>
      <c r="J47" t="s">
        <v>3367</v>
      </c>
      <c r="K47" t="s">
        <v>1975</v>
      </c>
      <c r="L47" t="s">
        <v>4954</v>
      </c>
      <c r="M47" t="s">
        <v>3932</v>
      </c>
      <c r="N47" t="s">
        <v>5048</v>
      </c>
      <c r="P47" s="182" t="s">
        <v>13483</v>
      </c>
      <c r="Q47" t="s">
        <v>3560</v>
      </c>
      <c r="R47" t="s">
        <v>2085</v>
      </c>
      <c r="S47" t="s">
        <v>1933</v>
      </c>
      <c r="T47" t="s">
        <v>5041</v>
      </c>
      <c r="U47" t="s">
        <v>4578</v>
      </c>
      <c r="V47" t="s">
        <v>1863</v>
      </c>
      <c r="W47" t="s">
        <v>7645</v>
      </c>
      <c r="X47" t="s">
        <v>5628</v>
      </c>
      <c r="Y47" t="s">
        <v>2225</v>
      </c>
      <c r="Z47" t="s">
        <v>6277</v>
      </c>
      <c r="AA47" t="s">
        <v>2759</v>
      </c>
      <c r="AB47" t="s">
        <v>2660</v>
      </c>
      <c r="AC47" t="s">
        <v>2526</v>
      </c>
      <c r="AD47" t="s">
        <v>3752</v>
      </c>
      <c r="AE47" t="s">
        <v>329</v>
      </c>
      <c r="AG47" s="182" t="s">
        <v>1226</v>
      </c>
      <c r="AH47" s="182" t="s">
        <v>1409</v>
      </c>
      <c r="AI47" s="182" t="s">
        <v>2930</v>
      </c>
      <c r="AJ47" s="195" t="s">
        <v>1877</v>
      </c>
    </row>
    <row r="48" spans="1:40" ht="15.75" thickBot="1" x14ac:dyDescent="0.3">
      <c r="A48" t="s">
        <v>2149</v>
      </c>
      <c r="B48" s="182" t="s">
        <v>4356</v>
      </c>
      <c r="E48" t="s">
        <v>3260</v>
      </c>
      <c r="F48" t="s">
        <v>1982</v>
      </c>
      <c r="G48" t="s">
        <v>2012</v>
      </c>
      <c r="I48" t="s">
        <v>2000</v>
      </c>
      <c r="J48" t="s">
        <v>3524</v>
      </c>
      <c r="K48" t="s">
        <v>1977</v>
      </c>
      <c r="L48" t="s">
        <v>5029</v>
      </c>
      <c r="M48" t="s">
        <v>3934</v>
      </c>
      <c r="N48" t="s">
        <v>5105</v>
      </c>
      <c r="P48" t="s">
        <v>1673</v>
      </c>
      <c r="Q48" t="s">
        <v>3604</v>
      </c>
      <c r="R48" t="s">
        <v>2091</v>
      </c>
      <c r="S48" t="s">
        <v>1938</v>
      </c>
      <c r="T48" t="s">
        <v>13638</v>
      </c>
      <c r="U48" t="s">
        <v>4583</v>
      </c>
      <c r="V48" t="s">
        <v>1962</v>
      </c>
      <c r="W48" t="s">
        <v>7884</v>
      </c>
      <c r="X48" t="s">
        <v>5637</v>
      </c>
      <c r="Y48" t="s">
        <v>2259</v>
      </c>
      <c r="Z48" t="s">
        <v>6629</v>
      </c>
      <c r="AA48" t="s">
        <v>2785</v>
      </c>
      <c r="AB48" t="s">
        <v>2663</v>
      </c>
      <c r="AC48" t="s">
        <v>2606</v>
      </c>
      <c r="AD48" t="s">
        <v>3757</v>
      </c>
      <c r="AE48" s="182" t="s">
        <v>330</v>
      </c>
      <c r="AG48" s="182" t="s">
        <v>1228</v>
      </c>
      <c r="AH48" s="182" t="s">
        <v>1412</v>
      </c>
      <c r="AI48" s="182" t="s">
        <v>2932</v>
      </c>
      <c r="AJ48" s="195" t="s">
        <v>2032</v>
      </c>
    </row>
    <row r="49" spans="1:36" ht="15.75" thickBot="1" x14ac:dyDescent="0.3">
      <c r="A49" t="s">
        <v>2165</v>
      </c>
      <c r="B49" s="182" t="s">
        <v>4693</v>
      </c>
      <c r="E49" t="s">
        <v>3326</v>
      </c>
      <c r="F49" t="s">
        <v>1983</v>
      </c>
      <c r="G49" t="s">
        <v>2282</v>
      </c>
      <c r="I49" t="s">
        <v>2203</v>
      </c>
      <c r="J49" t="s">
        <v>3525</v>
      </c>
      <c r="K49" t="s">
        <v>1979</v>
      </c>
      <c r="L49" t="s">
        <v>5035</v>
      </c>
      <c r="M49" t="s">
        <v>4118</v>
      </c>
      <c r="N49" t="s">
        <v>5110</v>
      </c>
      <c r="P49" s="182" t="s">
        <v>1676</v>
      </c>
      <c r="Q49" t="s">
        <v>3704</v>
      </c>
      <c r="R49" t="s">
        <v>2107</v>
      </c>
      <c r="S49" t="s">
        <v>1941</v>
      </c>
      <c r="T49" t="s">
        <v>5066</v>
      </c>
      <c r="U49" t="s">
        <v>4639</v>
      </c>
      <c r="V49" t="s">
        <v>1963</v>
      </c>
      <c r="W49" t="s">
        <v>8066</v>
      </c>
      <c r="X49" t="s">
        <v>5877</v>
      </c>
      <c r="Y49" t="s">
        <v>2263</v>
      </c>
      <c r="Z49" t="s">
        <v>6693</v>
      </c>
      <c r="AA49" t="s">
        <v>2808</v>
      </c>
      <c r="AB49" t="s">
        <v>2696</v>
      </c>
      <c r="AC49" t="s">
        <v>2691</v>
      </c>
      <c r="AD49" t="s">
        <v>3811</v>
      </c>
      <c r="AE49" t="s">
        <v>331</v>
      </c>
      <c r="AG49" s="182" t="s">
        <v>1233</v>
      </c>
      <c r="AH49" s="182" t="s">
        <v>1421</v>
      </c>
      <c r="AI49" s="182" t="s">
        <v>2955</v>
      </c>
      <c r="AJ49" s="195" t="s">
        <v>2034</v>
      </c>
    </row>
    <row r="50" spans="1:36" ht="15.75" thickBot="1" x14ac:dyDescent="0.3">
      <c r="A50" t="s">
        <v>2190</v>
      </c>
      <c r="B50" s="182" t="s">
        <v>4728</v>
      </c>
      <c r="E50" t="s">
        <v>3584</v>
      </c>
      <c r="F50" t="s">
        <v>1986</v>
      </c>
      <c r="G50" t="s">
        <v>2317</v>
      </c>
      <c r="I50" t="s">
        <v>2296</v>
      </c>
      <c r="J50" t="s">
        <v>3597</v>
      </c>
      <c r="K50" t="s">
        <v>1990</v>
      </c>
      <c r="L50" t="s">
        <v>5036</v>
      </c>
      <c r="M50" t="s">
        <v>4121</v>
      </c>
      <c r="N50" t="s">
        <v>5190</v>
      </c>
      <c r="P50" t="s">
        <v>13486</v>
      </c>
      <c r="Q50" t="s">
        <v>3722</v>
      </c>
      <c r="R50" t="s">
        <v>2154</v>
      </c>
      <c r="S50" t="s">
        <v>2074</v>
      </c>
      <c r="T50" t="s">
        <v>5069</v>
      </c>
      <c r="U50" t="s">
        <v>4690</v>
      </c>
      <c r="V50" t="s">
        <v>1968</v>
      </c>
      <c r="W50" t="s">
        <v>8102</v>
      </c>
      <c r="X50" t="s">
        <v>6050</v>
      </c>
      <c r="Y50" t="s">
        <v>2290</v>
      </c>
      <c r="Z50" t="s">
        <v>6919</v>
      </c>
      <c r="AA50" t="s">
        <v>2822</v>
      </c>
      <c r="AB50" t="s">
        <v>2815</v>
      </c>
      <c r="AC50" t="s">
        <v>2750</v>
      </c>
      <c r="AD50" t="s">
        <v>3918</v>
      </c>
      <c r="AE50" t="s">
        <v>332</v>
      </c>
      <c r="AG50" s="182" t="s">
        <v>1238</v>
      </c>
      <c r="AH50" s="182" t="s">
        <v>1423</v>
      </c>
      <c r="AI50" s="182" t="s">
        <v>3160</v>
      </c>
      <c r="AJ50" s="195" t="s">
        <v>2128</v>
      </c>
    </row>
    <row r="51" spans="1:36" ht="15.75" thickBot="1" x14ac:dyDescent="0.3">
      <c r="A51" t="s">
        <v>2192</v>
      </c>
      <c r="B51" s="182" t="s">
        <v>4796</v>
      </c>
      <c r="E51" t="s">
        <v>3617</v>
      </c>
      <c r="F51" t="s">
        <v>1997</v>
      </c>
      <c r="G51" t="s">
        <v>2414</v>
      </c>
      <c r="I51" t="s">
        <v>2429</v>
      </c>
      <c r="J51" t="s">
        <v>3620</v>
      </c>
      <c r="K51" t="s">
        <v>2002</v>
      </c>
      <c r="L51" t="s">
        <v>5039</v>
      </c>
      <c r="M51" t="s">
        <v>4190</v>
      </c>
      <c r="N51" t="s">
        <v>5317</v>
      </c>
      <c r="P51" t="s">
        <v>1748</v>
      </c>
      <c r="Q51" t="s">
        <v>3773</v>
      </c>
      <c r="R51" t="s">
        <v>2172</v>
      </c>
      <c r="S51" t="s">
        <v>2078</v>
      </c>
      <c r="T51" t="s">
        <v>13639</v>
      </c>
      <c r="U51" t="s">
        <v>4697</v>
      </c>
      <c r="V51" t="s">
        <v>2062</v>
      </c>
      <c r="W51" t="s">
        <v>8481</v>
      </c>
      <c r="X51" t="s">
        <v>6073</v>
      </c>
      <c r="Y51" t="s">
        <v>2334</v>
      </c>
      <c r="Z51" t="s">
        <v>6930</v>
      </c>
      <c r="AA51" t="s">
        <v>2827</v>
      </c>
      <c r="AB51" t="s">
        <v>13526</v>
      </c>
      <c r="AC51" t="s">
        <v>13525</v>
      </c>
      <c r="AD51" t="s">
        <v>3926</v>
      </c>
      <c r="AE51" s="182" t="s">
        <v>336</v>
      </c>
      <c r="AG51" s="182" t="s">
        <v>1242</v>
      </c>
      <c r="AH51" s="182" t="s">
        <v>1425</v>
      </c>
      <c r="AI51" s="182" t="s">
        <v>3166</v>
      </c>
      <c r="AJ51" s="195" t="s">
        <v>2133</v>
      </c>
    </row>
    <row r="52" spans="1:36" ht="15.75" thickBot="1" x14ac:dyDescent="0.3">
      <c r="A52" t="s">
        <v>2193</v>
      </c>
      <c r="B52" s="182" t="s">
        <v>4858</v>
      </c>
      <c r="E52" t="s">
        <v>14212</v>
      </c>
      <c r="F52" t="s">
        <v>2107</v>
      </c>
      <c r="G52" t="s">
        <v>2472</v>
      </c>
      <c r="I52" t="s">
        <v>2444</v>
      </c>
      <c r="J52" t="s">
        <v>3636</v>
      </c>
      <c r="K52" t="s">
        <v>2013</v>
      </c>
      <c r="L52" t="s">
        <v>5091</v>
      </c>
      <c r="M52" t="s">
        <v>4199</v>
      </c>
      <c r="N52" t="s">
        <v>5351</v>
      </c>
      <c r="P52" t="s">
        <v>1765</v>
      </c>
      <c r="Q52" t="s">
        <v>13609</v>
      </c>
      <c r="R52" t="s">
        <v>2175</v>
      </c>
      <c r="S52" t="s">
        <v>2120</v>
      </c>
      <c r="T52" t="s">
        <v>5076</v>
      </c>
      <c r="U52" t="s">
        <v>4698</v>
      </c>
      <c r="V52" t="s">
        <v>2064</v>
      </c>
      <c r="W52" t="s">
        <v>8496</v>
      </c>
      <c r="X52" t="s">
        <v>13676</v>
      </c>
      <c r="Y52" t="s">
        <v>2348</v>
      </c>
      <c r="Z52" t="s">
        <v>7060</v>
      </c>
      <c r="AA52" t="s">
        <v>2859</v>
      </c>
      <c r="AB52" t="s">
        <v>2874</v>
      </c>
      <c r="AC52" t="s">
        <v>2848</v>
      </c>
      <c r="AD52" t="s">
        <v>3930</v>
      </c>
      <c r="AE52" s="182" t="s">
        <v>337</v>
      </c>
      <c r="AG52" s="182" t="s">
        <v>1276</v>
      </c>
      <c r="AH52" s="182" t="s">
        <v>1449</v>
      </c>
      <c r="AI52" s="182" t="s">
        <v>3201</v>
      </c>
      <c r="AJ52" s="195" t="s">
        <v>2136</v>
      </c>
    </row>
    <row r="53" spans="1:36" ht="15.75" thickBot="1" x14ac:dyDescent="0.3">
      <c r="A53" t="s">
        <v>2264</v>
      </c>
      <c r="B53" s="182" t="s">
        <v>4922</v>
      </c>
      <c r="E53" t="s">
        <v>14206</v>
      </c>
      <c r="F53" t="s">
        <v>2156</v>
      </c>
      <c r="G53" t="s">
        <v>2476</v>
      </c>
      <c r="I53" t="s">
        <v>2618</v>
      </c>
      <c r="J53" t="s">
        <v>3713</v>
      </c>
      <c r="K53" t="s">
        <v>2059</v>
      </c>
      <c r="L53" t="s">
        <v>5108</v>
      </c>
      <c r="M53" t="s">
        <v>4421</v>
      </c>
      <c r="N53" t="s">
        <v>5420</v>
      </c>
      <c r="P53" t="s">
        <v>1766</v>
      </c>
      <c r="Q53" t="s">
        <v>3985</v>
      </c>
      <c r="R53" t="s">
        <v>2193</v>
      </c>
      <c r="S53" t="s">
        <v>2124</v>
      </c>
      <c r="T53" t="s">
        <v>5077</v>
      </c>
      <c r="U53" t="s">
        <v>4699</v>
      </c>
      <c r="V53" t="s">
        <v>2082</v>
      </c>
      <c r="W53" t="s">
        <v>8611</v>
      </c>
      <c r="X53" t="s">
        <v>6074</v>
      </c>
      <c r="Y53" t="s">
        <v>2430</v>
      </c>
      <c r="Z53" t="s">
        <v>7403</v>
      </c>
      <c r="AA53" t="s">
        <v>2860</v>
      </c>
      <c r="AB53" t="s">
        <v>2926</v>
      </c>
      <c r="AC53" t="s">
        <v>2859</v>
      </c>
      <c r="AD53" t="s">
        <v>4091</v>
      </c>
      <c r="AE53" t="s">
        <v>346</v>
      </c>
      <c r="AG53" s="182" t="s">
        <v>1314</v>
      </c>
      <c r="AH53" s="182" t="s">
        <v>1496</v>
      </c>
      <c r="AI53" s="182" t="s">
        <v>3241</v>
      </c>
      <c r="AJ53" s="195" t="s">
        <v>2137</v>
      </c>
    </row>
    <row r="54" spans="1:36" ht="15.75" thickBot="1" x14ac:dyDescent="0.3">
      <c r="A54" t="s">
        <v>2304</v>
      </c>
      <c r="B54" s="182" t="s">
        <v>4946</v>
      </c>
      <c r="E54" t="s">
        <v>3761</v>
      </c>
      <c r="F54" t="s">
        <v>2202</v>
      </c>
      <c r="G54" t="s">
        <v>2604</v>
      </c>
      <c r="I54" t="s">
        <v>2655</v>
      </c>
      <c r="J54" t="s">
        <v>3756</v>
      </c>
      <c r="K54" t="s">
        <v>13502</v>
      </c>
      <c r="L54" t="s">
        <v>5214</v>
      </c>
      <c r="M54" t="s">
        <v>4475</v>
      </c>
      <c r="N54" t="s">
        <v>5554</v>
      </c>
      <c r="P54" t="s">
        <v>1775</v>
      </c>
      <c r="Q54" t="s">
        <v>13612</v>
      </c>
      <c r="R54" t="s">
        <v>2280</v>
      </c>
      <c r="S54" t="s">
        <v>2159</v>
      </c>
      <c r="T54" t="s">
        <v>5085</v>
      </c>
      <c r="U54" t="s">
        <v>4700</v>
      </c>
      <c r="V54" t="s">
        <v>2087</v>
      </c>
      <c r="W54" t="s">
        <v>8764</v>
      </c>
      <c r="X54" t="s">
        <v>13747</v>
      </c>
      <c r="Y54" t="s">
        <v>2436</v>
      </c>
      <c r="Z54" t="s">
        <v>7517</v>
      </c>
      <c r="AA54" t="s">
        <v>2972</v>
      </c>
      <c r="AB54" t="s">
        <v>2945</v>
      </c>
      <c r="AC54" t="s">
        <v>2875</v>
      </c>
      <c r="AD54" t="s">
        <v>4119</v>
      </c>
      <c r="AE54" t="s">
        <v>348</v>
      </c>
      <c r="AG54" s="182" t="s">
        <v>1363</v>
      </c>
      <c r="AH54" s="182" t="s">
        <v>13474</v>
      </c>
      <c r="AI54" s="182" t="s">
        <v>3254</v>
      </c>
      <c r="AJ54" s="195" t="s">
        <v>2138</v>
      </c>
    </row>
    <row r="55" spans="1:36" ht="15.75" thickBot="1" x14ac:dyDescent="0.3">
      <c r="A55" t="s">
        <v>2330</v>
      </c>
      <c r="B55" s="182" t="s">
        <v>4954</v>
      </c>
      <c r="E55" t="s">
        <v>3931</v>
      </c>
      <c r="F55" t="s">
        <v>13506</v>
      </c>
      <c r="G55" t="s">
        <v>2727</v>
      </c>
      <c r="I55" t="s">
        <v>2825</v>
      </c>
      <c r="J55" t="s">
        <v>3758</v>
      </c>
      <c r="K55" t="s">
        <v>2107</v>
      </c>
      <c r="L55" t="s">
        <v>5507</v>
      </c>
      <c r="M55" t="s">
        <v>4605</v>
      </c>
      <c r="N55" t="s">
        <v>5586</v>
      </c>
      <c r="P55" t="s">
        <v>1786</v>
      </c>
      <c r="Q55" t="s">
        <v>4055</v>
      </c>
      <c r="R55" t="s">
        <v>2300</v>
      </c>
      <c r="S55" t="s">
        <v>2184</v>
      </c>
      <c r="T55" t="s">
        <v>5128</v>
      </c>
      <c r="U55" t="s">
        <v>4701</v>
      </c>
      <c r="V55" t="s">
        <v>2088</v>
      </c>
      <c r="W55" t="s">
        <v>8908</v>
      </c>
      <c r="X55" t="s">
        <v>6566</v>
      </c>
      <c r="Y55" t="s">
        <v>2532</v>
      </c>
      <c r="Z55" t="s">
        <v>13906</v>
      </c>
      <c r="AA55" t="s">
        <v>2980</v>
      </c>
      <c r="AB55" t="s">
        <v>3039</v>
      </c>
      <c r="AC55" t="s">
        <v>3000</v>
      </c>
      <c r="AD55" t="s">
        <v>4138</v>
      </c>
      <c r="AE55" s="182" t="s">
        <v>349</v>
      </c>
      <c r="AG55" s="182" t="s">
        <v>1400</v>
      </c>
      <c r="AH55" s="182" t="s">
        <v>1499</v>
      </c>
      <c r="AI55" s="182" t="s">
        <v>3298</v>
      </c>
      <c r="AJ55" s="195" t="s">
        <v>2174</v>
      </c>
    </row>
    <row r="56" spans="1:36" ht="15.75" thickBot="1" x14ac:dyDescent="0.3">
      <c r="A56" t="s">
        <v>2347</v>
      </c>
      <c r="B56" s="182" t="s">
        <v>4975</v>
      </c>
      <c r="E56" t="s">
        <v>4070</v>
      </c>
      <c r="F56" t="s">
        <v>2336</v>
      </c>
      <c r="G56" t="s">
        <v>2731</v>
      </c>
      <c r="I56" t="s">
        <v>2837</v>
      </c>
      <c r="J56" t="s">
        <v>3759</v>
      </c>
      <c r="K56" t="s">
        <v>2126</v>
      </c>
      <c r="L56" t="s">
        <v>5555</v>
      </c>
      <c r="M56" t="s">
        <v>4614</v>
      </c>
      <c r="N56" t="s">
        <v>5629</v>
      </c>
      <c r="P56" s="182" t="s">
        <v>1891</v>
      </c>
      <c r="Q56" t="s">
        <v>4196</v>
      </c>
      <c r="R56" t="s">
        <v>2319</v>
      </c>
      <c r="S56" t="s">
        <v>2191</v>
      </c>
      <c r="T56" t="s">
        <v>5281</v>
      </c>
      <c r="U56" t="s">
        <v>4702</v>
      </c>
      <c r="V56" t="s">
        <v>2107</v>
      </c>
      <c r="W56" t="s">
        <v>8999</v>
      </c>
      <c r="X56" t="s">
        <v>6607</v>
      </c>
      <c r="Y56" t="s">
        <v>2537</v>
      </c>
      <c r="Z56" t="s">
        <v>7645</v>
      </c>
      <c r="AA56" t="s">
        <v>3026</v>
      </c>
      <c r="AB56" t="s">
        <v>3203</v>
      </c>
      <c r="AC56" t="s">
        <v>3024</v>
      </c>
      <c r="AD56" t="s">
        <v>4188</v>
      </c>
      <c r="AE56" s="182" t="s">
        <v>351</v>
      </c>
      <c r="AG56" s="182" t="s">
        <v>1401</v>
      </c>
      <c r="AH56" s="182" t="s">
        <v>1506</v>
      </c>
      <c r="AI56" s="182" t="s">
        <v>3305</v>
      </c>
      <c r="AJ56" s="195" t="s">
        <v>2188</v>
      </c>
    </row>
    <row r="57" spans="1:36" ht="15.75" thickBot="1" x14ac:dyDescent="0.3">
      <c r="A57" t="s">
        <v>2357</v>
      </c>
      <c r="B57" s="182" t="s">
        <v>5040</v>
      </c>
      <c r="E57" t="s">
        <v>13614</v>
      </c>
      <c r="F57" t="s">
        <v>2380</v>
      </c>
      <c r="G57" t="s">
        <v>2751</v>
      </c>
      <c r="I57" t="s">
        <v>3017</v>
      </c>
      <c r="J57" t="s">
        <v>3760</v>
      </c>
      <c r="K57" t="s">
        <v>2193</v>
      </c>
      <c r="L57" t="s">
        <v>5584</v>
      </c>
      <c r="M57" t="s">
        <v>4658</v>
      </c>
      <c r="N57" t="s">
        <v>5674</v>
      </c>
      <c r="P57" t="s">
        <v>1989</v>
      </c>
      <c r="Q57" t="s">
        <v>4197</v>
      </c>
      <c r="R57" t="s">
        <v>2413</v>
      </c>
      <c r="S57" t="s">
        <v>2193</v>
      </c>
      <c r="T57" t="s">
        <v>5327</v>
      </c>
      <c r="U57" t="s">
        <v>4822</v>
      </c>
      <c r="V57" t="s">
        <v>2148</v>
      </c>
      <c r="W57" t="s">
        <v>9340</v>
      </c>
      <c r="X57" t="s">
        <v>6629</v>
      </c>
      <c r="Y57" t="s">
        <v>2549</v>
      </c>
      <c r="Z57" t="s">
        <v>8102</v>
      </c>
      <c r="AA57" t="s">
        <v>3123</v>
      </c>
      <c r="AB57" t="s">
        <v>3242</v>
      </c>
      <c r="AC57" t="s">
        <v>3048</v>
      </c>
      <c r="AD57" t="s">
        <v>4292</v>
      </c>
      <c r="AE57" t="s">
        <v>352</v>
      </c>
      <c r="AG57" s="182" t="s">
        <v>1441</v>
      </c>
      <c r="AH57" s="182" t="s">
        <v>1511</v>
      </c>
      <c r="AI57" s="182" t="s">
        <v>3353</v>
      </c>
      <c r="AJ57" s="195" t="s">
        <v>2212</v>
      </c>
    </row>
    <row r="58" spans="1:36" ht="15.75" thickBot="1" x14ac:dyDescent="0.3">
      <c r="A58" t="s">
        <v>2363</v>
      </c>
      <c r="B58" s="182" t="s">
        <v>5253</v>
      </c>
      <c r="E58" t="s">
        <v>4103</v>
      </c>
      <c r="F58" t="s">
        <v>2523</v>
      </c>
      <c r="G58" t="s">
        <v>2795</v>
      </c>
      <c r="I58" t="s">
        <v>3040</v>
      </c>
      <c r="J58" t="s">
        <v>3762</v>
      </c>
      <c r="K58" t="s">
        <v>2250</v>
      </c>
      <c r="L58" t="s">
        <v>5650</v>
      </c>
      <c r="M58" t="s">
        <v>4722</v>
      </c>
      <c r="N58" t="s">
        <v>5684</v>
      </c>
      <c r="P58" s="182" t="s">
        <v>2026</v>
      </c>
      <c r="Q58" t="s">
        <v>4223</v>
      </c>
      <c r="R58" t="s">
        <v>2498</v>
      </c>
      <c r="S58" t="s">
        <v>2206</v>
      </c>
      <c r="T58" t="s">
        <v>5683</v>
      </c>
      <c r="U58" t="s">
        <v>4837</v>
      </c>
      <c r="V58" t="s">
        <v>2155</v>
      </c>
      <c r="W58" t="s">
        <v>9346</v>
      </c>
      <c r="X58" t="s">
        <v>6678</v>
      </c>
      <c r="Y58" t="s">
        <v>2605</v>
      </c>
      <c r="Z58" t="s">
        <v>8103</v>
      </c>
      <c r="AA58" t="s">
        <v>3129</v>
      </c>
      <c r="AB58" t="s">
        <v>3273</v>
      </c>
      <c r="AC58" t="s">
        <v>3052</v>
      </c>
      <c r="AD58" t="s">
        <v>4306</v>
      </c>
      <c r="AE58" s="182" t="s">
        <v>13442</v>
      </c>
      <c r="AG58" s="182" t="s">
        <v>1444</v>
      </c>
      <c r="AH58" s="182" t="s">
        <v>1512</v>
      </c>
      <c r="AI58" s="182" t="s">
        <v>3455</v>
      </c>
      <c r="AJ58" s="195" t="s">
        <v>2219</v>
      </c>
    </row>
    <row r="59" spans="1:36" ht="15.75" thickBot="1" x14ac:dyDescent="0.3">
      <c r="A59" t="s">
        <v>2364</v>
      </c>
      <c r="B59" s="182" t="s">
        <v>5315</v>
      </c>
      <c r="E59" t="s">
        <v>4206</v>
      </c>
      <c r="F59" t="s">
        <v>2554</v>
      </c>
      <c r="G59" t="s">
        <v>2805</v>
      </c>
      <c r="I59" t="s">
        <v>3090</v>
      </c>
      <c r="J59" t="s">
        <v>3763</v>
      </c>
      <c r="K59" t="s">
        <v>2267</v>
      </c>
      <c r="L59" t="s">
        <v>5722</v>
      </c>
      <c r="M59" t="s">
        <v>13629</v>
      </c>
      <c r="N59" t="s">
        <v>13668</v>
      </c>
      <c r="P59" s="182" t="s">
        <v>2027</v>
      </c>
      <c r="Q59" t="s">
        <v>4412</v>
      </c>
      <c r="R59" t="s">
        <v>2514</v>
      </c>
      <c r="S59" t="s">
        <v>2235</v>
      </c>
      <c r="T59" t="s">
        <v>5735</v>
      </c>
      <c r="U59" t="s">
        <v>5096</v>
      </c>
      <c r="V59" t="s">
        <v>2182</v>
      </c>
      <c r="W59" t="s">
        <v>9682</v>
      </c>
      <c r="X59" t="s">
        <v>6953</v>
      </c>
      <c r="Y59" t="s">
        <v>2631</v>
      </c>
      <c r="Z59" t="s">
        <v>8107</v>
      </c>
      <c r="AA59" t="s">
        <v>13536</v>
      </c>
      <c r="AB59" t="s">
        <v>3299</v>
      </c>
      <c r="AC59" t="s">
        <v>3067</v>
      </c>
      <c r="AD59" t="s">
        <v>4362</v>
      </c>
      <c r="AE59" s="182" t="s">
        <v>354</v>
      </c>
      <c r="AG59" s="182" t="s">
        <v>1457</v>
      </c>
      <c r="AH59" s="182" t="s">
        <v>1513</v>
      </c>
      <c r="AI59" s="182" t="s">
        <v>3593</v>
      </c>
      <c r="AJ59" s="195" t="s">
        <v>2257</v>
      </c>
    </row>
    <row r="60" spans="1:36" ht="15.75" thickBot="1" x14ac:dyDescent="0.3">
      <c r="A60" t="s">
        <v>2527</v>
      </c>
      <c r="B60" s="182" t="s">
        <v>5542</v>
      </c>
      <c r="E60" t="s">
        <v>4336</v>
      </c>
      <c r="F60" t="s">
        <v>2595</v>
      </c>
      <c r="G60" t="s">
        <v>3022</v>
      </c>
      <c r="I60" t="s">
        <v>3191</v>
      </c>
      <c r="J60" t="s">
        <v>3766</v>
      </c>
      <c r="K60" t="s">
        <v>2269</v>
      </c>
      <c r="L60" t="s">
        <v>5824</v>
      </c>
      <c r="M60" t="s">
        <v>4813</v>
      </c>
      <c r="N60" t="s">
        <v>5873</v>
      </c>
      <c r="P60" s="182" t="s">
        <v>2044</v>
      </c>
      <c r="Q60" t="s">
        <v>4448</v>
      </c>
      <c r="R60" t="s">
        <v>2568</v>
      </c>
      <c r="S60" t="s">
        <v>2244</v>
      </c>
      <c r="T60" t="s">
        <v>5773</v>
      </c>
      <c r="U60" t="s">
        <v>5159</v>
      </c>
      <c r="V60" t="s">
        <v>2183</v>
      </c>
      <c r="W60" t="s">
        <v>10590</v>
      </c>
      <c r="X60" t="s">
        <v>6955</v>
      </c>
      <c r="Y60" t="s">
        <v>2632</v>
      </c>
      <c r="Z60" t="s">
        <v>8109</v>
      </c>
      <c r="AA60" t="s">
        <v>13538</v>
      </c>
      <c r="AB60" t="s">
        <v>13558</v>
      </c>
      <c r="AC60" t="s">
        <v>3095</v>
      </c>
      <c r="AD60" t="s">
        <v>4363</v>
      </c>
      <c r="AE60" s="182" t="s">
        <v>355</v>
      </c>
      <c r="AG60" s="182" t="s">
        <v>1495</v>
      </c>
      <c r="AH60" s="182" t="s">
        <v>1517</v>
      </c>
      <c r="AI60" s="182" t="s">
        <v>3677</v>
      </c>
      <c r="AJ60" s="195" t="s">
        <v>2313</v>
      </c>
    </row>
    <row r="61" spans="1:36" ht="15.75" thickBot="1" x14ac:dyDescent="0.3">
      <c r="A61" t="s">
        <v>2600</v>
      </c>
      <c r="B61" s="182" t="s">
        <v>5618</v>
      </c>
      <c r="E61" t="s">
        <v>4351</v>
      </c>
      <c r="F61" t="s">
        <v>2656</v>
      </c>
      <c r="G61" t="s">
        <v>3101</v>
      </c>
      <c r="I61" t="s">
        <v>3196</v>
      </c>
      <c r="J61" t="s">
        <v>3789</v>
      </c>
      <c r="K61" t="s">
        <v>2293</v>
      </c>
      <c r="L61" t="s">
        <v>5838</v>
      </c>
      <c r="M61" t="s">
        <v>4908</v>
      </c>
      <c r="N61" t="s">
        <v>5922</v>
      </c>
      <c r="P61" t="s">
        <v>2118</v>
      </c>
      <c r="Q61" t="s">
        <v>4548</v>
      </c>
      <c r="R61" t="s">
        <v>2719</v>
      </c>
      <c r="S61" t="s">
        <v>2245</v>
      </c>
      <c r="T61" t="s">
        <v>5784</v>
      </c>
      <c r="U61" t="s">
        <v>5162</v>
      </c>
      <c r="V61" t="s">
        <v>2222</v>
      </c>
      <c r="W61" t="s">
        <v>10721</v>
      </c>
      <c r="X61" t="s">
        <v>7011</v>
      </c>
      <c r="Y61" t="s">
        <v>2657</v>
      </c>
      <c r="Z61" t="s">
        <v>8175</v>
      </c>
      <c r="AA61" t="s">
        <v>3164</v>
      </c>
      <c r="AB61" t="s">
        <v>3530</v>
      </c>
      <c r="AC61" t="s">
        <v>3131</v>
      </c>
      <c r="AD61" t="s">
        <v>13624</v>
      </c>
      <c r="AE61" t="s">
        <v>356</v>
      </c>
      <c r="AG61" s="182" t="s">
        <v>1500</v>
      </c>
      <c r="AH61" s="182" t="s">
        <v>1528</v>
      </c>
      <c r="AI61" s="182" t="s">
        <v>3707</v>
      </c>
      <c r="AJ61" s="195" t="s">
        <v>2322</v>
      </c>
    </row>
    <row r="62" spans="1:36" ht="15.75" thickBot="1" x14ac:dyDescent="0.3">
      <c r="A62" t="s">
        <v>2692</v>
      </c>
      <c r="B62" s="182" t="s">
        <v>5634</v>
      </c>
      <c r="E62" t="s">
        <v>4407</v>
      </c>
      <c r="F62" t="s">
        <v>2779</v>
      </c>
      <c r="G62" t="s">
        <v>3109</v>
      </c>
      <c r="I62" t="s">
        <v>3231</v>
      </c>
      <c r="J62" t="s">
        <v>3887</v>
      </c>
      <c r="K62" t="s">
        <v>2320</v>
      </c>
      <c r="L62" t="s">
        <v>5839</v>
      </c>
      <c r="M62" t="s">
        <v>5043</v>
      </c>
      <c r="N62" t="s">
        <v>5946</v>
      </c>
      <c r="P62" t="s">
        <v>2141</v>
      </c>
      <c r="Q62" t="s">
        <v>4549</v>
      </c>
      <c r="R62" t="s">
        <v>2745</v>
      </c>
      <c r="S62" t="s">
        <v>2248</v>
      </c>
      <c r="T62" t="s">
        <v>5842</v>
      </c>
      <c r="U62" t="s">
        <v>5184</v>
      </c>
      <c r="V62" t="s">
        <v>2274</v>
      </c>
      <c r="X62" t="s">
        <v>7044</v>
      </c>
      <c r="Y62" t="s">
        <v>2697</v>
      </c>
      <c r="Z62" t="s">
        <v>8516</v>
      </c>
      <c r="AA62" t="s">
        <v>3173</v>
      </c>
      <c r="AB62" t="s">
        <v>3616</v>
      </c>
      <c r="AC62" t="s">
        <v>13537</v>
      </c>
      <c r="AD62" t="s">
        <v>4395</v>
      </c>
      <c r="AE62" t="s">
        <v>357</v>
      </c>
      <c r="AG62" s="182" t="s">
        <v>1501</v>
      </c>
      <c r="AH62" s="182" t="s">
        <v>1543</v>
      </c>
      <c r="AI62" s="182" t="s">
        <v>3792</v>
      </c>
      <c r="AJ62" s="195" t="s">
        <v>2423</v>
      </c>
    </row>
    <row r="63" spans="1:36" ht="15.75" thickBot="1" x14ac:dyDescent="0.3">
      <c r="A63" t="s">
        <v>12675</v>
      </c>
      <c r="B63" s="182" t="s">
        <v>5654</v>
      </c>
      <c r="E63" t="s">
        <v>4433</v>
      </c>
      <c r="F63" t="s">
        <v>2833</v>
      </c>
      <c r="G63" t="s">
        <v>3150</v>
      </c>
      <c r="I63" t="s">
        <v>13556</v>
      </c>
      <c r="J63" t="s">
        <v>3963</v>
      </c>
      <c r="K63" t="s">
        <v>2328</v>
      </c>
      <c r="L63" t="s">
        <v>5916</v>
      </c>
      <c r="M63" t="s">
        <v>5387</v>
      </c>
      <c r="N63" t="s">
        <v>6117</v>
      </c>
      <c r="P63" t="s">
        <v>2177</v>
      </c>
      <c r="Q63" t="s">
        <v>4593</v>
      </c>
      <c r="R63" t="s">
        <v>2775</v>
      </c>
      <c r="S63" t="s">
        <v>2272</v>
      </c>
      <c r="T63" t="s">
        <v>5861</v>
      </c>
      <c r="U63" t="s">
        <v>5185</v>
      </c>
      <c r="V63" t="s">
        <v>2283</v>
      </c>
      <c r="X63" t="s">
        <v>7156</v>
      </c>
      <c r="Y63" t="s">
        <v>2714</v>
      </c>
      <c r="Z63" t="s">
        <v>8599</v>
      </c>
      <c r="AA63" t="s">
        <v>3215</v>
      </c>
      <c r="AB63" t="s">
        <v>3619</v>
      </c>
      <c r="AC63" t="s">
        <v>13551</v>
      </c>
      <c r="AD63" t="s">
        <v>4417</v>
      </c>
      <c r="AE63" t="s">
        <v>358</v>
      </c>
      <c r="AG63" s="182" t="s">
        <v>1503</v>
      </c>
      <c r="AH63" s="182" t="s">
        <v>1583</v>
      </c>
      <c r="AI63" s="182" t="s">
        <v>3857</v>
      </c>
      <c r="AJ63" s="195" t="s">
        <v>2424</v>
      </c>
    </row>
    <row r="64" spans="1:36" ht="15.75" thickBot="1" x14ac:dyDescent="0.3">
      <c r="A64" t="s">
        <v>2728</v>
      </c>
      <c r="B64" s="182" t="s">
        <v>5870</v>
      </c>
      <c r="E64" t="s">
        <v>4435</v>
      </c>
      <c r="F64" t="s">
        <v>2836</v>
      </c>
      <c r="G64" t="s">
        <v>13540</v>
      </c>
      <c r="I64" t="s">
        <v>3357</v>
      </c>
      <c r="J64" t="s">
        <v>3984</v>
      </c>
      <c r="K64" t="s">
        <v>2365</v>
      </c>
      <c r="L64" t="s">
        <v>6115</v>
      </c>
      <c r="M64" t="s">
        <v>5618</v>
      </c>
      <c r="N64" t="s">
        <v>13743</v>
      </c>
      <c r="P64" s="182" t="s">
        <v>2252</v>
      </c>
      <c r="Q64" t="s">
        <v>4660</v>
      </c>
      <c r="R64" t="s">
        <v>2897</v>
      </c>
      <c r="S64" t="s">
        <v>2433</v>
      </c>
      <c r="T64" t="s">
        <v>22212</v>
      </c>
      <c r="U64" t="s">
        <v>5219</v>
      </c>
      <c r="V64" t="s">
        <v>2311</v>
      </c>
      <c r="X64" t="s">
        <v>7238</v>
      </c>
      <c r="Y64" t="s">
        <v>2720</v>
      </c>
      <c r="Z64" t="s">
        <v>8611</v>
      </c>
      <c r="AA64" t="s">
        <v>3242</v>
      </c>
      <c r="AB64" t="s">
        <v>3629</v>
      </c>
      <c r="AC64" t="s">
        <v>3228</v>
      </c>
      <c r="AD64" t="s">
        <v>4439</v>
      </c>
      <c r="AE64" t="s">
        <v>359</v>
      </c>
      <c r="AG64" s="182" t="s">
        <v>1504</v>
      </c>
      <c r="AH64" s="182" t="s">
        <v>1587</v>
      </c>
      <c r="AI64" s="182" t="s">
        <v>3858</v>
      </c>
      <c r="AJ64" s="195" t="s">
        <v>2425</v>
      </c>
    </row>
    <row r="65" spans="1:36" ht="15.75" thickBot="1" x14ac:dyDescent="0.3">
      <c r="A65" t="s">
        <v>2759</v>
      </c>
      <c r="B65" s="182" t="s">
        <v>6152</v>
      </c>
      <c r="E65" t="s">
        <v>4458</v>
      </c>
      <c r="F65" t="s">
        <v>14767</v>
      </c>
      <c r="G65" t="s">
        <v>3194</v>
      </c>
      <c r="I65" t="s">
        <v>13563</v>
      </c>
      <c r="J65" t="s">
        <v>3986</v>
      </c>
      <c r="K65" t="s">
        <v>2391</v>
      </c>
      <c r="L65" t="s">
        <v>6118</v>
      </c>
      <c r="M65" t="s">
        <v>5686</v>
      </c>
      <c r="N65" t="s">
        <v>13766</v>
      </c>
      <c r="P65" t="s">
        <v>2373</v>
      </c>
      <c r="Q65" t="s">
        <v>4687</v>
      </c>
      <c r="R65" t="s">
        <v>2963</v>
      </c>
      <c r="S65" t="s">
        <v>2438</v>
      </c>
      <c r="T65" t="s">
        <v>5862</v>
      </c>
      <c r="U65" t="s">
        <v>5225</v>
      </c>
      <c r="V65" t="s">
        <v>2349</v>
      </c>
      <c r="X65" t="s">
        <v>7402</v>
      </c>
      <c r="Y65" t="s">
        <v>2849</v>
      </c>
      <c r="Z65" t="s">
        <v>8988</v>
      </c>
      <c r="AA65" t="s">
        <v>3253</v>
      </c>
      <c r="AB65" t="s">
        <v>3720</v>
      </c>
      <c r="AC65" t="s">
        <v>3230</v>
      </c>
      <c r="AD65" t="s">
        <v>4442</v>
      </c>
      <c r="AE65" s="182" t="s">
        <v>360</v>
      </c>
      <c r="AG65" s="182" t="s">
        <v>1507</v>
      </c>
      <c r="AH65" s="182" t="s">
        <v>1609</v>
      </c>
      <c r="AI65" s="182" t="s">
        <v>3935</v>
      </c>
      <c r="AJ65" s="195" t="s">
        <v>2571</v>
      </c>
    </row>
    <row r="66" spans="1:36" ht="15.75" thickBot="1" x14ac:dyDescent="0.3">
      <c r="A66" t="s">
        <v>2769</v>
      </c>
      <c r="B66" s="182" t="s">
        <v>6155</v>
      </c>
      <c r="E66" t="s">
        <v>4468</v>
      </c>
      <c r="F66" t="s">
        <v>14771</v>
      </c>
      <c r="G66" t="s">
        <v>3356</v>
      </c>
      <c r="I66" t="s">
        <v>3697</v>
      </c>
      <c r="J66" t="s">
        <v>4072</v>
      </c>
      <c r="K66" t="s">
        <v>2408</v>
      </c>
      <c r="L66" t="s">
        <v>6119</v>
      </c>
      <c r="M66" t="s">
        <v>5740</v>
      </c>
      <c r="N66" t="s">
        <v>13774</v>
      </c>
      <c r="P66" s="182" t="s">
        <v>2434</v>
      </c>
      <c r="Q66" t="s">
        <v>4739</v>
      </c>
      <c r="R66" t="s">
        <v>2985</v>
      </c>
      <c r="S66" t="s">
        <v>2459</v>
      </c>
      <c r="T66" t="s">
        <v>5928</v>
      </c>
      <c r="U66" t="s">
        <v>5581</v>
      </c>
      <c r="V66" t="s">
        <v>2368</v>
      </c>
      <c r="X66" t="s">
        <v>7423</v>
      </c>
      <c r="Y66" t="s">
        <v>2913</v>
      </c>
      <c r="Z66" t="s">
        <v>9005</v>
      </c>
      <c r="AA66" t="s">
        <v>3267</v>
      </c>
      <c r="AB66" t="s">
        <v>3791</v>
      </c>
      <c r="AC66" t="s">
        <v>3242</v>
      </c>
      <c r="AD66" t="s">
        <v>4587</v>
      </c>
      <c r="AE66" t="s">
        <v>362</v>
      </c>
      <c r="AG66" s="182" t="s">
        <v>1508</v>
      </c>
      <c r="AH66" s="182" t="s">
        <v>13482</v>
      </c>
      <c r="AI66" s="182" t="s">
        <v>4182</v>
      </c>
      <c r="AJ66" s="195" t="s">
        <v>2592</v>
      </c>
    </row>
    <row r="67" spans="1:36" ht="15.75" thickBot="1" x14ac:dyDescent="0.3">
      <c r="A67" t="s">
        <v>2792</v>
      </c>
      <c r="B67" s="182" t="s">
        <v>6163</v>
      </c>
      <c r="E67" t="s">
        <v>4474</v>
      </c>
      <c r="F67" t="s">
        <v>2981</v>
      </c>
      <c r="G67" t="s">
        <v>3357</v>
      </c>
      <c r="I67" t="s">
        <v>3778</v>
      </c>
      <c r="J67" t="s">
        <v>4264</v>
      </c>
      <c r="K67" t="s">
        <v>2417</v>
      </c>
      <c r="L67" t="s">
        <v>13752</v>
      </c>
      <c r="M67" t="s">
        <v>5768</v>
      </c>
      <c r="N67" t="s">
        <v>13789</v>
      </c>
      <c r="P67" s="182" t="s">
        <v>2445</v>
      </c>
      <c r="Q67" t="s">
        <v>4841</v>
      </c>
      <c r="R67" t="s">
        <v>3009</v>
      </c>
      <c r="S67" t="s">
        <v>2479</v>
      </c>
      <c r="T67" t="s">
        <v>6013</v>
      </c>
      <c r="U67" t="s">
        <v>5611</v>
      </c>
      <c r="V67" t="s">
        <v>2384</v>
      </c>
      <c r="X67" t="s">
        <v>7441</v>
      </c>
      <c r="Y67" t="s">
        <v>2988</v>
      </c>
      <c r="Z67" t="s">
        <v>9232</v>
      </c>
      <c r="AA67" t="s">
        <v>3313</v>
      </c>
      <c r="AB67" t="s">
        <v>3836</v>
      </c>
      <c r="AC67" t="s">
        <v>3247</v>
      </c>
      <c r="AD67" t="s">
        <v>4601</v>
      </c>
      <c r="AE67" t="s">
        <v>365</v>
      </c>
      <c r="AG67" s="182" t="s">
        <v>1510</v>
      </c>
      <c r="AH67" s="182" t="s">
        <v>1639</v>
      </c>
      <c r="AI67" s="182" t="s">
        <v>4183</v>
      </c>
      <c r="AJ67" s="195" t="s">
        <v>2593</v>
      </c>
    </row>
    <row r="68" spans="1:36" ht="15.75" thickBot="1" x14ac:dyDescent="0.3">
      <c r="A68" t="s">
        <v>2880</v>
      </c>
      <c r="B68" s="182" t="s">
        <v>6275</v>
      </c>
      <c r="E68" t="s">
        <v>13628</v>
      </c>
      <c r="F68" t="s">
        <v>3004</v>
      </c>
      <c r="G68" t="s">
        <v>3359</v>
      </c>
      <c r="I68" t="s">
        <v>3780</v>
      </c>
      <c r="J68" t="s">
        <v>4288</v>
      </c>
      <c r="K68" t="s">
        <v>2450</v>
      </c>
      <c r="L68" t="s">
        <v>13767</v>
      </c>
      <c r="M68" t="s">
        <v>5772</v>
      </c>
      <c r="N68" t="s">
        <v>13793</v>
      </c>
      <c r="P68" t="s">
        <v>2621</v>
      </c>
      <c r="Q68" t="s">
        <v>4953</v>
      </c>
      <c r="R68" t="s">
        <v>3073</v>
      </c>
      <c r="S68" t="s">
        <v>2480</v>
      </c>
      <c r="T68" t="s">
        <v>6081</v>
      </c>
      <c r="U68" t="s">
        <v>5612</v>
      </c>
      <c r="V68" t="s">
        <v>2409</v>
      </c>
      <c r="X68" t="s">
        <v>7558</v>
      </c>
      <c r="Y68" t="s">
        <v>3053</v>
      </c>
      <c r="Z68" t="s">
        <v>9446</v>
      </c>
      <c r="AA68" t="s">
        <v>3318</v>
      </c>
      <c r="AB68" t="s">
        <v>3913</v>
      </c>
      <c r="AC68" t="s">
        <v>3263</v>
      </c>
      <c r="AD68" t="s">
        <v>4859</v>
      </c>
      <c r="AE68" s="182" t="s">
        <v>370</v>
      </c>
      <c r="AG68" s="182" t="s">
        <v>1514</v>
      </c>
      <c r="AH68" s="182" t="s">
        <v>1649</v>
      </c>
      <c r="AI68" s="182" t="s">
        <v>4233</v>
      </c>
      <c r="AJ68" s="195" t="s">
        <v>2598</v>
      </c>
    </row>
    <row r="69" spans="1:36" ht="15.75" thickBot="1" x14ac:dyDescent="0.3">
      <c r="A69" t="s">
        <v>2953</v>
      </c>
      <c r="B69" s="182" t="s">
        <v>6279</v>
      </c>
      <c r="E69" t="s">
        <v>4476</v>
      </c>
      <c r="F69" t="s">
        <v>3018</v>
      </c>
      <c r="G69" t="s">
        <v>3522</v>
      </c>
      <c r="I69" t="s">
        <v>3789</v>
      </c>
      <c r="J69" t="s">
        <v>4418</v>
      </c>
      <c r="K69" t="s">
        <v>2477</v>
      </c>
      <c r="L69" t="s">
        <v>13771</v>
      </c>
      <c r="M69" t="s">
        <v>5774</v>
      </c>
      <c r="N69" t="s">
        <v>13806</v>
      </c>
      <c r="P69" t="s">
        <v>2658</v>
      </c>
      <c r="Q69" t="s">
        <v>4964</v>
      </c>
      <c r="R69" t="s">
        <v>3078</v>
      </c>
      <c r="S69" t="s">
        <v>2488</v>
      </c>
      <c r="T69" t="s">
        <v>6090</v>
      </c>
      <c r="U69" t="s">
        <v>13664</v>
      </c>
      <c r="V69" t="s">
        <v>2428</v>
      </c>
      <c r="X69" t="s">
        <v>7645</v>
      </c>
      <c r="Y69" t="s">
        <v>3081</v>
      </c>
      <c r="Z69" t="s">
        <v>9942</v>
      </c>
      <c r="AA69" t="s">
        <v>3528</v>
      </c>
      <c r="AB69" t="s">
        <v>3936</v>
      </c>
      <c r="AC69" t="s">
        <v>3284</v>
      </c>
      <c r="AD69" t="s">
        <v>4916</v>
      </c>
      <c r="AE69" s="182" t="s">
        <v>371</v>
      </c>
      <c r="AG69" s="182" t="s">
        <v>1515</v>
      </c>
      <c r="AH69" s="182" t="s">
        <v>1683</v>
      </c>
      <c r="AI69" s="182" t="s">
        <v>4410</v>
      </c>
      <c r="AJ69" s="195" t="s">
        <v>2665</v>
      </c>
    </row>
    <row r="70" spans="1:36" ht="15.75" thickBot="1" x14ac:dyDescent="0.3">
      <c r="A70" t="s">
        <v>2954</v>
      </c>
      <c r="B70" s="182" t="s">
        <v>6295</v>
      </c>
      <c r="E70" t="s">
        <v>4477</v>
      </c>
      <c r="F70" t="s">
        <v>3098</v>
      </c>
      <c r="G70" t="s">
        <v>3559</v>
      </c>
      <c r="I70" t="s">
        <v>3790</v>
      </c>
      <c r="J70" t="s">
        <v>4550</v>
      </c>
      <c r="K70" t="s">
        <v>2481</v>
      </c>
      <c r="L70" t="s">
        <v>13772</v>
      </c>
      <c r="M70" t="s">
        <v>13667</v>
      </c>
      <c r="N70" t="s">
        <v>13818</v>
      </c>
      <c r="P70" t="s">
        <v>2733</v>
      </c>
      <c r="Q70" t="s">
        <v>4968</v>
      </c>
      <c r="R70" t="s">
        <v>3080</v>
      </c>
      <c r="S70" t="s">
        <v>2519</v>
      </c>
      <c r="T70" t="s">
        <v>6191</v>
      </c>
      <c r="U70" t="s">
        <v>5806</v>
      </c>
      <c r="V70" t="s">
        <v>2433</v>
      </c>
      <c r="X70" t="s">
        <v>7681</v>
      </c>
      <c r="Y70" t="s">
        <v>3082</v>
      </c>
      <c r="Z70" t="s">
        <v>10880</v>
      </c>
      <c r="AA70" t="s">
        <v>3540</v>
      </c>
      <c r="AB70" t="s">
        <v>4031</v>
      </c>
      <c r="AC70" t="s">
        <v>3362</v>
      </c>
      <c r="AD70" t="s">
        <v>5017</v>
      </c>
      <c r="AE70" s="182" t="s">
        <v>373</v>
      </c>
      <c r="AG70" s="182" t="s">
        <v>1516</v>
      </c>
      <c r="AH70" s="182" t="s">
        <v>1738</v>
      </c>
      <c r="AI70" s="182" t="s">
        <v>4541</v>
      </c>
      <c r="AJ70" s="195" t="s">
        <v>2710</v>
      </c>
    </row>
    <row r="71" spans="1:36" ht="15.75" thickBot="1" x14ac:dyDescent="0.3">
      <c r="A71" t="s">
        <v>2983</v>
      </c>
      <c r="B71" s="182" t="s">
        <v>6331</v>
      </c>
      <c r="E71" t="s">
        <v>4615</v>
      </c>
      <c r="F71" t="s">
        <v>3107</v>
      </c>
      <c r="G71" t="s">
        <v>3646</v>
      </c>
      <c r="I71" t="s">
        <v>3832</v>
      </c>
      <c r="J71" t="s">
        <v>4606</v>
      </c>
      <c r="K71" t="s">
        <v>2483</v>
      </c>
      <c r="L71" t="s">
        <v>13777</v>
      </c>
      <c r="M71" t="s">
        <v>5868</v>
      </c>
      <c r="N71" t="s">
        <v>13820</v>
      </c>
      <c r="P71" t="s">
        <v>2831</v>
      </c>
      <c r="Q71" t="s">
        <v>5283</v>
      </c>
      <c r="R71" t="s">
        <v>13545</v>
      </c>
      <c r="S71" t="s">
        <v>2574</v>
      </c>
      <c r="T71" t="s">
        <v>13749</v>
      </c>
      <c r="U71" t="s">
        <v>5815</v>
      </c>
      <c r="V71" t="s">
        <v>2449</v>
      </c>
      <c r="X71" t="s">
        <v>7716</v>
      </c>
      <c r="Y71" t="s">
        <v>3089</v>
      </c>
      <c r="Z71" t="s">
        <v>10886</v>
      </c>
      <c r="AA71" t="s">
        <v>3543</v>
      </c>
      <c r="AB71" t="s">
        <v>4050</v>
      </c>
      <c r="AC71" t="s">
        <v>3511</v>
      </c>
      <c r="AD71" t="s">
        <v>5105</v>
      </c>
      <c r="AE71" t="s">
        <v>375</v>
      </c>
      <c r="AG71" s="182" t="s">
        <v>1565</v>
      </c>
      <c r="AH71" s="182" t="s">
        <v>1745</v>
      </c>
      <c r="AI71" s="182" t="s">
        <v>4545</v>
      </c>
      <c r="AJ71" s="195" t="s">
        <v>2721</v>
      </c>
    </row>
    <row r="72" spans="1:36" ht="15.75" thickBot="1" x14ac:dyDescent="0.3">
      <c r="A72" t="s">
        <v>3033</v>
      </c>
      <c r="B72" s="182" t="s">
        <v>6381</v>
      </c>
      <c r="E72" t="s">
        <v>4619</v>
      </c>
      <c r="F72" t="s">
        <v>13535</v>
      </c>
      <c r="G72" t="s">
        <v>3674</v>
      </c>
      <c r="I72" t="s">
        <v>3878</v>
      </c>
      <c r="J72" t="s">
        <v>4609</v>
      </c>
      <c r="K72" t="s">
        <v>2500</v>
      </c>
      <c r="L72" t="s">
        <v>13781</v>
      </c>
      <c r="M72" t="s">
        <v>5917</v>
      </c>
      <c r="N72" t="s">
        <v>13847</v>
      </c>
      <c r="P72" s="182" t="s">
        <v>2838</v>
      </c>
      <c r="Q72" t="s">
        <v>5318</v>
      </c>
      <c r="R72" t="s">
        <v>3199</v>
      </c>
      <c r="S72" t="s">
        <v>2575</v>
      </c>
      <c r="T72" t="s">
        <v>13756</v>
      </c>
      <c r="U72" t="s">
        <v>5923</v>
      </c>
      <c r="V72" t="s">
        <v>22893</v>
      </c>
      <c r="X72" t="s">
        <v>7730</v>
      </c>
      <c r="Y72" t="s">
        <v>3114</v>
      </c>
      <c r="AA72" t="s">
        <v>3581</v>
      </c>
      <c r="AB72" t="s">
        <v>4086</v>
      </c>
      <c r="AC72" t="s">
        <v>3539</v>
      </c>
      <c r="AD72" t="s">
        <v>5172</v>
      </c>
      <c r="AE72" t="s">
        <v>379</v>
      </c>
      <c r="AG72" s="182" t="s">
        <v>1574</v>
      </c>
      <c r="AH72" s="182" t="s">
        <v>1762</v>
      </c>
      <c r="AI72" s="182" t="s">
        <v>4672</v>
      </c>
      <c r="AJ72" s="195" t="s">
        <v>2758</v>
      </c>
    </row>
    <row r="73" spans="1:36" ht="15.75" thickBot="1" x14ac:dyDescent="0.3">
      <c r="A73" t="s">
        <v>3075</v>
      </c>
      <c r="B73" s="182" t="s">
        <v>6396</v>
      </c>
      <c r="E73" t="s">
        <v>4625</v>
      </c>
      <c r="F73" t="s">
        <v>3193</v>
      </c>
      <c r="G73" t="s">
        <v>3699</v>
      </c>
      <c r="I73" t="s">
        <v>3890</v>
      </c>
      <c r="J73" t="s">
        <v>4639</v>
      </c>
      <c r="K73" t="s">
        <v>2515</v>
      </c>
      <c r="L73" t="s">
        <v>13792</v>
      </c>
      <c r="M73" t="s">
        <v>6210</v>
      </c>
      <c r="N73" t="s">
        <v>6609</v>
      </c>
      <c r="P73" s="182" t="s">
        <v>2940</v>
      </c>
      <c r="Q73" t="s">
        <v>5405</v>
      </c>
      <c r="R73" t="s">
        <v>3237</v>
      </c>
      <c r="S73" t="s">
        <v>2587</v>
      </c>
      <c r="T73" t="s">
        <v>13759</v>
      </c>
      <c r="U73" t="s">
        <v>5949</v>
      </c>
      <c r="V73" t="s">
        <v>2473</v>
      </c>
      <c r="X73" t="s">
        <v>7776</v>
      </c>
      <c r="Y73" t="s">
        <v>3128</v>
      </c>
      <c r="AA73" t="s">
        <v>3582</v>
      </c>
      <c r="AB73" t="s">
        <v>4125</v>
      </c>
      <c r="AC73" t="s">
        <v>3694</v>
      </c>
      <c r="AD73" t="s">
        <v>5289</v>
      </c>
      <c r="AE73" t="s">
        <v>380</v>
      </c>
      <c r="AG73" s="182" t="s">
        <v>1581</v>
      </c>
      <c r="AH73" s="182" t="s">
        <v>1778</v>
      </c>
      <c r="AI73" s="182" t="s">
        <v>4781</v>
      </c>
      <c r="AJ73" s="195" t="s">
        <v>2762</v>
      </c>
    </row>
    <row r="74" spans="1:36" ht="15.75" thickBot="1" x14ac:dyDescent="0.3">
      <c r="A74" t="s">
        <v>12716</v>
      </c>
      <c r="B74" s="182" t="s">
        <v>6486</v>
      </c>
      <c r="E74" t="s">
        <v>4642</v>
      </c>
      <c r="F74" t="s">
        <v>3243</v>
      </c>
      <c r="G74" t="s">
        <v>3702</v>
      </c>
      <c r="I74" t="s">
        <v>3923</v>
      </c>
      <c r="J74" t="s">
        <v>4747</v>
      </c>
      <c r="K74" t="s">
        <v>2553</v>
      </c>
      <c r="L74" t="s">
        <v>6454</v>
      </c>
      <c r="M74" t="s">
        <v>13748</v>
      </c>
      <c r="N74" t="s">
        <v>6639</v>
      </c>
      <c r="P74" s="182" t="s">
        <v>3118</v>
      </c>
      <c r="Q74" t="s">
        <v>5605</v>
      </c>
      <c r="R74" t="s">
        <v>3239</v>
      </c>
      <c r="S74" t="s">
        <v>2607</v>
      </c>
      <c r="T74" t="s">
        <v>13770</v>
      </c>
      <c r="U74" t="s">
        <v>13674</v>
      </c>
      <c r="V74" t="s">
        <v>2486</v>
      </c>
      <c r="X74" t="s">
        <v>7792</v>
      </c>
      <c r="Y74" t="s">
        <v>3144</v>
      </c>
      <c r="AA74" t="s">
        <v>3595</v>
      </c>
      <c r="AB74" t="s">
        <v>4175</v>
      </c>
      <c r="AC74" t="s">
        <v>3695</v>
      </c>
      <c r="AD74" t="s">
        <v>5426</v>
      </c>
      <c r="AE74" t="s">
        <v>381</v>
      </c>
      <c r="AG74" s="182" t="s">
        <v>1583</v>
      </c>
      <c r="AH74" s="182" t="s">
        <v>1790</v>
      </c>
      <c r="AI74" s="182" t="s">
        <v>4799</v>
      </c>
      <c r="AJ74" s="195" t="s">
        <v>2828</v>
      </c>
    </row>
    <row r="75" spans="1:36" ht="15.75" thickBot="1" x14ac:dyDescent="0.3">
      <c r="A75" t="s">
        <v>12721</v>
      </c>
      <c r="B75" s="182" t="s">
        <v>6633</v>
      </c>
      <c r="E75" t="s">
        <v>4655</v>
      </c>
      <c r="F75" t="s">
        <v>13555</v>
      </c>
      <c r="G75" t="s">
        <v>3743</v>
      </c>
      <c r="I75" t="s">
        <v>3966</v>
      </c>
      <c r="J75" t="s">
        <v>4764</v>
      </c>
      <c r="K75" t="s">
        <v>2561</v>
      </c>
      <c r="L75" t="s">
        <v>6471</v>
      </c>
      <c r="M75" t="s">
        <v>13754</v>
      </c>
      <c r="N75" t="s">
        <v>6694</v>
      </c>
      <c r="P75" t="s">
        <v>3171</v>
      </c>
      <c r="Q75" t="s">
        <v>5618</v>
      </c>
      <c r="R75" t="s">
        <v>3242</v>
      </c>
      <c r="S75" t="s">
        <v>2610</v>
      </c>
      <c r="T75" t="s">
        <v>13784</v>
      </c>
      <c r="U75" t="s">
        <v>6127</v>
      </c>
      <c r="V75" t="s">
        <v>2490</v>
      </c>
      <c r="X75" t="s">
        <v>7873</v>
      </c>
      <c r="Y75" t="s">
        <v>3197</v>
      </c>
      <c r="AA75" t="s">
        <v>3637</v>
      </c>
      <c r="AB75" t="s">
        <v>4195</v>
      </c>
      <c r="AC75" t="s">
        <v>3795</v>
      </c>
      <c r="AD75" t="s">
        <v>5427</v>
      </c>
      <c r="AE75" s="182" t="s">
        <v>383</v>
      </c>
      <c r="AG75" s="182" t="s">
        <v>1584</v>
      </c>
      <c r="AH75" s="182" t="s">
        <v>1820</v>
      </c>
      <c r="AI75" s="182" t="s">
        <v>4897</v>
      </c>
      <c r="AJ75" s="195" t="s">
        <v>2864</v>
      </c>
    </row>
    <row r="76" spans="1:36" ht="15.75" thickBot="1" x14ac:dyDescent="0.3">
      <c r="A76" t="s">
        <v>3093</v>
      </c>
      <c r="B76" s="182" t="s">
        <v>6766</v>
      </c>
      <c r="E76" t="s">
        <v>4670</v>
      </c>
      <c r="F76" t="s">
        <v>3245</v>
      </c>
      <c r="G76" t="s">
        <v>3793</v>
      </c>
      <c r="I76" t="s">
        <v>3977</v>
      </c>
      <c r="J76" t="s">
        <v>4886</v>
      </c>
      <c r="K76" t="s">
        <v>2584</v>
      </c>
      <c r="L76" t="s">
        <v>13802</v>
      </c>
      <c r="M76" t="s">
        <v>6324</v>
      </c>
      <c r="N76" t="s">
        <v>6723</v>
      </c>
      <c r="P76" t="s">
        <v>3181</v>
      </c>
      <c r="Q76" t="s">
        <v>5718</v>
      </c>
      <c r="R76" t="s">
        <v>3324</v>
      </c>
      <c r="S76" t="s">
        <v>2622</v>
      </c>
      <c r="T76" t="s">
        <v>13791</v>
      </c>
      <c r="U76" t="s">
        <v>6194</v>
      </c>
      <c r="V76" t="s">
        <v>2496</v>
      </c>
      <c r="X76" t="s">
        <v>7892</v>
      </c>
      <c r="Y76" t="s">
        <v>3201</v>
      </c>
      <c r="AA76" t="s">
        <v>3672</v>
      </c>
      <c r="AB76" t="s">
        <v>4265</v>
      </c>
      <c r="AC76" t="s">
        <v>3821</v>
      </c>
      <c r="AD76" t="s">
        <v>5664</v>
      </c>
      <c r="AE76" s="182" t="s">
        <v>384</v>
      </c>
      <c r="AG76" s="182" t="s">
        <v>1585</v>
      </c>
      <c r="AH76" s="182" t="s">
        <v>1823</v>
      </c>
      <c r="AI76" s="182" t="s">
        <v>4905</v>
      </c>
      <c r="AJ76" s="195" t="s">
        <v>2939</v>
      </c>
    </row>
    <row r="77" spans="1:36" ht="15.75" thickBot="1" x14ac:dyDescent="0.3">
      <c r="A77" t="s">
        <v>3108</v>
      </c>
      <c r="B77" s="182" t="s">
        <v>6816</v>
      </c>
      <c r="E77" t="s">
        <v>4710</v>
      </c>
      <c r="F77" t="s">
        <v>13557</v>
      </c>
      <c r="G77" t="s">
        <v>3841</v>
      </c>
      <c r="I77" t="s">
        <v>4079</v>
      </c>
      <c r="J77" t="s">
        <v>4887</v>
      </c>
      <c r="K77" t="s">
        <v>2651</v>
      </c>
      <c r="L77" t="s">
        <v>13813</v>
      </c>
      <c r="M77" t="s">
        <v>6369</v>
      </c>
      <c r="N77" t="s">
        <v>6739</v>
      </c>
      <c r="P77" t="s">
        <v>3182</v>
      </c>
      <c r="Q77" t="s">
        <v>13662</v>
      </c>
      <c r="R77" t="s">
        <v>3501</v>
      </c>
      <c r="S77" t="s">
        <v>2637</v>
      </c>
      <c r="T77" t="s">
        <v>13801</v>
      </c>
      <c r="U77" t="s">
        <v>13701</v>
      </c>
      <c r="V77" t="s">
        <v>2501</v>
      </c>
      <c r="X77" t="s">
        <v>7948</v>
      </c>
      <c r="Y77" t="s">
        <v>3251</v>
      </c>
      <c r="AA77" t="s">
        <v>3701</v>
      </c>
      <c r="AB77" t="s">
        <v>4286</v>
      </c>
      <c r="AC77" t="s">
        <v>3919</v>
      </c>
      <c r="AD77" t="s">
        <v>5756</v>
      </c>
      <c r="AE77" t="s">
        <v>386</v>
      </c>
      <c r="AG77" s="182" t="s">
        <v>13479</v>
      </c>
      <c r="AH77" s="182" t="s">
        <v>1829</v>
      </c>
      <c r="AI77" s="182" t="s">
        <v>4954</v>
      </c>
      <c r="AJ77" s="195" t="s">
        <v>3028</v>
      </c>
    </row>
    <row r="78" spans="1:36" ht="15.75" thickBot="1" x14ac:dyDescent="0.3">
      <c r="A78" t="s">
        <v>12732</v>
      </c>
      <c r="B78" s="182" t="s">
        <v>6916</v>
      </c>
      <c r="E78" t="s">
        <v>4759</v>
      </c>
      <c r="F78" t="s">
        <v>3250</v>
      </c>
      <c r="G78" t="s">
        <v>3844</v>
      </c>
      <c r="I78" t="s">
        <v>4174</v>
      </c>
      <c r="J78" t="s">
        <v>5150</v>
      </c>
      <c r="K78" t="s">
        <v>2744</v>
      </c>
      <c r="L78" t="s">
        <v>13824</v>
      </c>
      <c r="M78" t="s">
        <v>13776</v>
      </c>
      <c r="N78" t="s">
        <v>6821</v>
      </c>
      <c r="P78" t="s">
        <v>3183</v>
      </c>
      <c r="Q78" t="s">
        <v>5742</v>
      </c>
      <c r="R78" t="s">
        <v>3530</v>
      </c>
      <c r="S78" t="s">
        <v>2712</v>
      </c>
      <c r="T78" t="s">
        <v>6746</v>
      </c>
      <c r="U78" t="s">
        <v>13725</v>
      </c>
      <c r="V78" t="s">
        <v>2530</v>
      </c>
      <c r="X78" t="s">
        <v>8095</v>
      </c>
      <c r="Y78" t="s">
        <v>3280</v>
      </c>
      <c r="AA78" t="s">
        <v>3721</v>
      </c>
      <c r="AB78" t="s">
        <v>4304</v>
      </c>
      <c r="AC78" t="s">
        <v>3922</v>
      </c>
      <c r="AD78" t="s">
        <v>5774</v>
      </c>
      <c r="AE78" s="182" t="s">
        <v>388</v>
      </c>
      <c r="AG78" s="182" t="s">
        <v>1617</v>
      </c>
      <c r="AH78" s="182" t="s">
        <v>1832</v>
      </c>
      <c r="AI78" s="182" t="s">
        <v>5018</v>
      </c>
      <c r="AJ78" s="195" t="s">
        <v>13534</v>
      </c>
    </row>
    <row r="79" spans="1:36" ht="15.75" thickBot="1" x14ac:dyDescent="0.3">
      <c r="A79" t="s">
        <v>3217</v>
      </c>
      <c r="B79" s="182" t="s">
        <v>6950</v>
      </c>
      <c r="E79" t="s">
        <v>4846</v>
      </c>
      <c r="F79" t="s">
        <v>3282</v>
      </c>
      <c r="G79" t="s">
        <v>3846</v>
      </c>
      <c r="I79" t="s">
        <v>4211</v>
      </c>
      <c r="J79" t="s">
        <v>5169</v>
      </c>
      <c r="K79" t="s">
        <v>2748</v>
      </c>
      <c r="L79" t="s">
        <v>6596</v>
      </c>
      <c r="M79" t="s">
        <v>13778</v>
      </c>
      <c r="N79" t="s">
        <v>6826</v>
      </c>
      <c r="P79" t="s">
        <v>3208</v>
      </c>
      <c r="Q79" t="s">
        <v>5766</v>
      </c>
      <c r="R79" t="s">
        <v>3598</v>
      </c>
      <c r="S79" t="s">
        <v>2736</v>
      </c>
      <c r="T79" t="s">
        <v>6755</v>
      </c>
      <c r="U79" t="s">
        <v>13748</v>
      </c>
      <c r="V79" t="s">
        <v>2576</v>
      </c>
      <c r="X79" t="s">
        <v>8095</v>
      </c>
      <c r="Y79" t="s">
        <v>3563</v>
      </c>
      <c r="AA79" t="s">
        <v>3921</v>
      </c>
      <c r="AB79" t="s">
        <v>4449</v>
      </c>
      <c r="AC79" t="s">
        <v>3991</v>
      </c>
      <c r="AD79" t="s">
        <v>5782</v>
      </c>
      <c r="AE79" s="182" t="s">
        <v>13443</v>
      </c>
      <c r="AG79" s="182" t="s">
        <v>13480</v>
      </c>
      <c r="AH79" s="182" t="s">
        <v>1833</v>
      </c>
      <c r="AI79" s="182" t="s">
        <v>5232</v>
      </c>
      <c r="AJ79" s="195" t="s">
        <v>3104</v>
      </c>
    </row>
    <row r="80" spans="1:36" ht="15.75" thickBot="1" x14ac:dyDescent="0.3">
      <c r="A80" t="s">
        <v>3220</v>
      </c>
      <c r="B80" s="182" t="s">
        <v>7012</v>
      </c>
      <c r="E80" t="s">
        <v>4861</v>
      </c>
      <c r="F80" t="s">
        <v>3283</v>
      </c>
      <c r="G80" t="s">
        <v>3872</v>
      </c>
      <c r="I80" t="s">
        <v>4247</v>
      </c>
      <c r="J80" t="s">
        <v>5205</v>
      </c>
      <c r="K80" t="s">
        <v>2756</v>
      </c>
      <c r="L80" t="s">
        <v>6688</v>
      </c>
      <c r="M80" t="s">
        <v>6427</v>
      </c>
      <c r="N80" t="s">
        <v>6873</v>
      </c>
      <c r="P80" s="182" t="s">
        <v>3340</v>
      </c>
      <c r="Q80" t="s">
        <v>5829</v>
      </c>
      <c r="R80" t="s">
        <v>3606</v>
      </c>
      <c r="S80" t="s">
        <v>2784</v>
      </c>
      <c r="T80" t="s">
        <v>7122</v>
      </c>
      <c r="U80" t="s">
        <v>6305</v>
      </c>
      <c r="V80" t="s">
        <v>2583</v>
      </c>
      <c r="X80" t="s">
        <v>8102</v>
      </c>
      <c r="Y80" t="s">
        <v>3608</v>
      </c>
      <c r="AA80" t="s">
        <v>3944</v>
      </c>
      <c r="AB80" t="s">
        <v>4452</v>
      </c>
      <c r="AC80" t="s">
        <v>3995</v>
      </c>
      <c r="AD80" t="s">
        <v>5786</v>
      </c>
      <c r="AE80" s="182" t="s">
        <v>389</v>
      </c>
      <c r="AG80" s="182" t="s">
        <v>13481</v>
      </c>
      <c r="AH80" s="182" t="s">
        <v>1879</v>
      </c>
      <c r="AI80" s="182" t="s">
        <v>5254</v>
      </c>
      <c r="AJ80" s="195" t="s">
        <v>3140</v>
      </c>
    </row>
    <row r="81" spans="1:36" ht="15.75" thickBot="1" x14ac:dyDescent="0.3">
      <c r="A81" t="s">
        <v>3227</v>
      </c>
      <c r="B81" s="182" t="s">
        <v>7074</v>
      </c>
      <c r="E81" t="s">
        <v>4912</v>
      </c>
      <c r="F81" t="s">
        <v>3346</v>
      </c>
      <c r="G81" t="s">
        <v>3895</v>
      </c>
      <c r="I81" t="s">
        <v>4400</v>
      </c>
      <c r="J81" t="s">
        <v>5237</v>
      </c>
      <c r="K81" t="s">
        <v>2767</v>
      </c>
      <c r="L81" t="s">
        <v>7008</v>
      </c>
      <c r="M81" t="s">
        <v>13787</v>
      </c>
      <c r="N81" t="s">
        <v>6874</v>
      </c>
      <c r="P81" s="182" t="s">
        <v>3627</v>
      </c>
      <c r="Q81" t="s">
        <v>5834</v>
      </c>
      <c r="R81" t="s">
        <v>3751</v>
      </c>
      <c r="S81" t="s">
        <v>2818</v>
      </c>
      <c r="T81" t="s">
        <v>7265</v>
      </c>
      <c r="U81" t="s">
        <v>6311</v>
      </c>
      <c r="V81" t="s">
        <v>13517</v>
      </c>
      <c r="X81" t="s">
        <v>8105</v>
      </c>
      <c r="Y81" t="s">
        <v>3638</v>
      </c>
      <c r="AA81" t="s">
        <v>3978</v>
      </c>
      <c r="AB81" t="s">
        <v>4453</v>
      </c>
      <c r="AC81" t="s">
        <v>4029</v>
      </c>
      <c r="AD81" t="s">
        <v>13670</v>
      </c>
      <c r="AE81" t="s">
        <v>390</v>
      </c>
      <c r="AG81" s="182" t="s">
        <v>1663</v>
      </c>
      <c r="AH81" s="182" t="s">
        <v>1908</v>
      </c>
      <c r="AI81" s="182" t="s">
        <v>5307</v>
      </c>
      <c r="AJ81" s="195" t="s">
        <v>3177</v>
      </c>
    </row>
    <row r="82" spans="1:36" ht="15.75" thickBot="1" x14ac:dyDescent="0.3">
      <c r="A82" t="s">
        <v>3235</v>
      </c>
      <c r="B82" s="182" t="s">
        <v>7146</v>
      </c>
      <c r="E82" t="s">
        <v>4957</v>
      </c>
      <c r="F82" t="s">
        <v>3351</v>
      </c>
      <c r="G82" t="s">
        <v>4025</v>
      </c>
      <c r="I82" t="s">
        <v>4485</v>
      </c>
      <c r="J82" t="s">
        <v>5285</v>
      </c>
      <c r="K82" t="s">
        <v>2783</v>
      </c>
      <c r="L82" t="s">
        <v>7370</v>
      </c>
      <c r="M82" t="s">
        <v>6493</v>
      </c>
      <c r="N82" t="s">
        <v>6915</v>
      </c>
      <c r="P82" s="182" t="s">
        <v>3644</v>
      </c>
      <c r="Q82" t="s">
        <v>5920</v>
      </c>
      <c r="R82" t="s">
        <v>3829</v>
      </c>
      <c r="S82" s="149" t="s">
        <v>21432</v>
      </c>
      <c r="T82" t="s">
        <v>7543</v>
      </c>
      <c r="U82" t="s">
        <v>6411</v>
      </c>
      <c r="V82" t="s">
        <v>2633</v>
      </c>
      <c r="X82" t="s">
        <v>8143</v>
      </c>
      <c r="Y82" t="s">
        <v>13604</v>
      </c>
      <c r="AA82" t="s">
        <v>4140</v>
      </c>
      <c r="AB82" t="s">
        <v>4462</v>
      </c>
      <c r="AC82" t="s">
        <v>4033</v>
      </c>
      <c r="AD82" t="s">
        <v>5849</v>
      </c>
      <c r="AE82" t="s">
        <v>391</v>
      </c>
      <c r="AG82" s="182" t="s">
        <v>1666</v>
      </c>
      <c r="AH82" s="182" t="s">
        <v>1928</v>
      </c>
      <c r="AI82" s="182" t="s">
        <v>5335</v>
      </c>
      <c r="AJ82" s="195" t="s">
        <v>3190</v>
      </c>
    </row>
    <row r="83" spans="1:36" ht="15.75" thickBot="1" x14ac:dyDescent="0.3">
      <c r="A83" t="s">
        <v>3257</v>
      </c>
      <c r="B83" s="182" t="s">
        <v>7209</v>
      </c>
      <c r="E83" t="s">
        <v>4995</v>
      </c>
      <c r="F83" t="s">
        <v>3549</v>
      </c>
      <c r="G83" t="s">
        <v>4053</v>
      </c>
      <c r="I83" t="s">
        <v>4503</v>
      </c>
      <c r="J83" t="s">
        <v>5536</v>
      </c>
      <c r="K83" t="s">
        <v>2814</v>
      </c>
      <c r="L83" t="s">
        <v>7481</v>
      </c>
      <c r="M83" t="s">
        <v>13799</v>
      </c>
      <c r="N83" t="s">
        <v>6967</v>
      </c>
      <c r="P83" s="182" t="s">
        <v>3649</v>
      </c>
      <c r="Q83" t="s">
        <v>5998</v>
      </c>
      <c r="R83" t="s">
        <v>3853</v>
      </c>
      <c r="S83" t="s">
        <v>2819</v>
      </c>
      <c r="T83" t="s">
        <v>7594</v>
      </c>
      <c r="U83" t="s">
        <v>6537</v>
      </c>
      <c r="V83" t="s">
        <v>2638</v>
      </c>
      <c r="X83" t="s">
        <v>8169</v>
      </c>
      <c r="Y83" t="s">
        <v>3731</v>
      </c>
      <c r="AA83" t="s">
        <v>4303</v>
      </c>
      <c r="AB83" t="s">
        <v>4495</v>
      </c>
      <c r="AC83" t="s">
        <v>4093</v>
      </c>
      <c r="AD83" t="s">
        <v>6024</v>
      </c>
      <c r="AE83" t="s">
        <v>395</v>
      </c>
      <c r="AG83" s="182" t="s">
        <v>1678</v>
      </c>
      <c r="AH83" s="182" t="s">
        <v>1947</v>
      </c>
      <c r="AI83" s="182" t="s">
        <v>5336</v>
      </c>
      <c r="AJ83" s="195" t="s">
        <v>3361</v>
      </c>
    </row>
    <row r="84" spans="1:36" ht="15.75" thickBot="1" x14ac:dyDescent="0.3">
      <c r="A84" t="s">
        <v>3272</v>
      </c>
      <c r="B84" s="182" t="s">
        <v>7216</v>
      </c>
      <c r="E84" t="s">
        <v>5090</v>
      </c>
      <c r="F84" t="s">
        <v>3591</v>
      </c>
      <c r="G84" t="s">
        <v>4142</v>
      </c>
      <c r="I84" t="s">
        <v>4581</v>
      </c>
      <c r="J84" t="s">
        <v>5553</v>
      </c>
      <c r="K84" t="s">
        <v>2844</v>
      </c>
      <c r="L84" t="s">
        <v>7489</v>
      </c>
      <c r="M84" t="s">
        <v>13807</v>
      </c>
      <c r="N84" t="s">
        <v>6976</v>
      </c>
      <c r="P84" s="182" t="s">
        <v>3794</v>
      </c>
      <c r="Q84" t="s">
        <v>6094</v>
      </c>
      <c r="R84" t="s">
        <v>3929</v>
      </c>
      <c r="S84" t="s">
        <v>2851</v>
      </c>
      <c r="T84" t="s">
        <v>7645</v>
      </c>
      <c r="U84" t="s">
        <v>13848</v>
      </c>
      <c r="V84" t="s">
        <v>2662</v>
      </c>
      <c r="X84" t="s">
        <v>8358</v>
      </c>
      <c r="Y84" t="s">
        <v>3732</v>
      </c>
      <c r="AA84" t="s">
        <v>4307</v>
      </c>
      <c r="AB84" t="s">
        <v>4639</v>
      </c>
      <c r="AC84" t="s">
        <v>4097</v>
      </c>
      <c r="AD84" t="s">
        <v>6099</v>
      </c>
      <c r="AE84" s="182" t="s">
        <v>396</v>
      </c>
      <c r="AG84" s="182" t="s">
        <v>1715</v>
      </c>
      <c r="AH84" s="182" t="s">
        <v>1996</v>
      </c>
      <c r="AI84" s="182" t="s">
        <v>5380</v>
      </c>
      <c r="AJ84" s="195" t="s">
        <v>3503</v>
      </c>
    </row>
    <row r="85" spans="1:36" ht="15.75" thickBot="1" x14ac:dyDescent="0.3">
      <c r="A85" t="s">
        <v>3294</v>
      </c>
      <c r="B85" s="182" t="s">
        <v>7225</v>
      </c>
      <c r="E85" t="s">
        <v>5118</v>
      </c>
      <c r="F85" t="s">
        <v>3615</v>
      </c>
      <c r="G85" t="s">
        <v>4146</v>
      </c>
      <c r="I85" t="s">
        <v>4600</v>
      </c>
      <c r="J85" t="s">
        <v>5706</v>
      </c>
      <c r="K85" t="s">
        <v>2889</v>
      </c>
      <c r="L85" t="s">
        <v>7641</v>
      </c>
      <c r="M85" t="s">
        <v>13810</v>
      </c>
      <c r="N85" t="s">
        <v>6977</v>
      </c>
      <c r="P85" t="s">
        <v>3831</v>
      </c>
      <c r="Q85" t="s">
        <v>6095</v>
      </c>
      <c r="R85" t="s">
        <v>3948</v>
      </c>
      <c r="S85" t="s">
        <v>2868</v>
      </c>
      <c r="T85" t="s">
        <v>7676</v>
      </c>
      <c r="U85" t="s">
        <v>13856</v>
      </c>
      <c r="V85" t="s">
        <v>2669</v>
      </c>
      <c r="X85" t="s">
        <v>8428</v>
      </c>
      <c r="Y85" t="s">
        <v>3734</v>
      </c>
      <c r="AA85" t="s">
        <v>4310</v>
      </c>
      <c r="AB85" t="s">
        <v>4704</v>
      </c>
      <c r="AC85" t="s">
        <v>4145</v>
      </c>
      <c r="AD85" t="s">
        <v>6153</v>
      </c>
      <c r="AE85" s="182" t="s">
        <v>397</v>
      </c>
      <c r="AG85" s="182" t="s">
        <v>1716</v>
      </c>
      <c r="AH85" s="182" t="s">
        <v>2001</v>
      </c>
      <c r="AI85" s="182" t="s">
        <v>5384</v>
      </c>
      <c r="AJ85" s="195" t="s">
        <v>3541</v>
      </c>
    </row>
    <row r="86" spans="1:36" ht="15.75" thickBot="1" x14ac:dyDescent="0.3">
      <c r="A86" t="s">
        <v>3295</v>
      </c>
      <c r="B86" s="182" t="s">
        <v>7595</v>
      </c>
      <c r="E86" t="s">
        <v>13646</v>
      </c>
      <c r="F86" t="s">
        <v>3643</v>
      </c>
      <c r="G86" t="s">
        <v>4216</v>
      </c>
      <c r="I86" t="s">
        <v>4708</v>
      </c>
      <c r="J86" t="s">
        <v>5721</v>
      </c>
      <c r="K86" t="s">
        <v>2903</v>
      </c>
      <c r="L86" t="s">
        <v>7645</v>
      </c>
      <c r="M86" t="s">
        <v>13814</v>
      </c>
      <c r="N86" t="s">
        <v>7273</v>
      </c>
      <c r="P86" s="182" t="s">
        <v>4061</v>
      </c>
      <c r="Q86" t="s">
        <v>6097</v>
      </c>
      <c r="R86" t="s">
        <v>3967</v>
      </c>
      <c r="S86" t="s">
        <v>2946</v>
      </c>
      <c r="T86" t="s">
        <v>7677</v>
      </c>
      <c r="U86" t="s">
        <v>13860</v>
      </c>
      <c r="V86" t="s">
        <v>2746</v>
      </c>
      <c r="X86" t="s">
        <v>8574</v>
      </c>
      <c r="Y86" t="s">
        <v>3738</v>
      </c>
      <c r="AA86" t="s">
        <v>4311</v>
      </c>
      <c r="AB86" t="s">
        <v>4909</v>
      </c>
      <c r="AC86" t="s">
        <v>4147</v>
      </c>
      <c r="AD86" t="s">
        <v>13682</v>
      </c>
      <c r="AE86" t="s">
        <v>398</v>
      </c>
      <c r="AG86" s="182" t="s">
        <v>1828</v>
      </c>
      <c r="AH86" s="182" t="s">
        <v>2016</v>
      </c>
      <c r="AI86" s="182" t="s">
        <v>5393</v>
      </c>
      <c r="AJ86" s="195" t="s">
        <v>13607</v>
      </c>
    </row>
    <row r="87" spans="1:36" ht="15.75" thickBot="1" x14ac:dyDescent="0.3">
      <c r="A87" t="s">
        <v>3314</v>
      </c>
      <c r="B87" s="182" t="s">
        <v>7934</v>
      </c>
      <c r="E87" t="s">
        <v>5162</v>
      </c>
      <c r="F87" t="s">
        <v>3726</v>
      </c>
      <c r="G87" t="s">
        <v>4357</v>
      </c>
      <c r="I87" t="s">
        <v>4771</v>
      </c>
      <c r="J87" t="s">
        <v>5823</v>
      </c>
      <c r="K87" t="s">
        <v>3027</v>
      </c>
      <c r="L87" t="s">
        <v>7675</v>
      </c>
      <c r="M87" t="s">
        <v>6526</v>
      </c>
      <c r="N87" t="s">
        <v>7414</v>
      </c>
      <c r="P87" t="s">
        <v>4068</v>
      </c>
      <c r="Q87" t="s">
        <v>6098</v>
      </c>
      <c r="R87" t="s">
        <v>3975</v>
      </c>
      <c r="S87" t="s">
        <v>13530</v>
      </c>
      <c r="T87" t="s">
        <v>7736</v>
      </c>
      <c r="U87" t="s">
        <v>13864</v>
      </c>
      <c r="V87" t="s">
        <v>2881</v>
      </c>
      <c r="X87" t="s">
        <v>8611</v>
      </c>
      <c r="Y87" t="s">
        <v>3770</v>
      </c>
      <c r="AA87" t="s">
        <v>4312</v>
      </c>
      <c r="AB87" t="s">
        <v>4921</v>
      </c>
      <c r="AC87" t="s">
        <v>4166</v>
      </c>
      <c r="AD87" t="s">
        <v>13688</v>
      </c>
      <c r="AE87" s="182" t="s">
        <v>399</v>
      </c>
      <c r="AG87" s="182" t="s">
        <v>1840</v>
      </c>
      <c r="AH87" s="182" t="s">
        <v>2017</v>
      </c>
      <c r="AI87" s="182" t="s">
        <v>13654</v>
      </c>
      <c r="AJ87" s="195" t="s">
        <v>3755</v>
      </c>
    </row>
    <row r="88" spans="1:36" ht="15.75" thickBot="1" x14ac:dyDescent="0.3">
      <c r="A88" t="s">
        <v>3330</v>
      </c>
      <c r="B88" s="182" t="s">
        <v>8079</v>
      </c>
      <c r="E88" t="s">
        <v>5264</v>
      </c>
      <c r="F88" t="s">
        <v>3740</v>
      </c>
      <c r="G88" t="s">
        <v>4415</v>
      </c>
      <c r="I88" t="s">
        <v>4818</v>
      </c>
      <c r="J88" t="s">
        <v>5875</v>
      </c>
      <c r="K88" t="s">
        <v>3069</v>
      </c>
      <c r="L88" t="s">
        <v>7703</v>
      </c>
      <c r="M88" t="s">
        <v>13819</v>
      </c>
      <c r="N88" t="s">
        <v>7480</v>
      </c>
      <c r="P88" t="s">
        <v>4387</v>
      </c>
      <c r="Q88" t="s">
        <v>6101</v>
      </c>
      <c r="R88" t="s">
        <v>4244</v>
      </c>
      <c r="S88" t="s">
        <v>3013</v>
      </c>
      <c r="T88" t="s">
        <v>7965</v>
      </c>
      <c r="U88" t="s">
        <v>6665</v>
      </c>
      <c r="V88" t="s">
        <v>2975</v>
      </c>
      <c r="X88" t="s">
        <v>8641</v>
      </c>
      <c r="Y88" t="s">
        <v>13608</v>
      </c>
      <c r="AA88" t="s">
        <v>4488</v>
      </c>
      <c r="AB88" t="s">
        <v>4958</v>
      </c>
      <c r="AC88" t="s">
        <v>4194</v>
      </c>
      <c r="AD88" t="s">
        <v>13758</v>
      </c>
      <c r="AE88" s="182" t="s">
        <v>401</v>
      </c>
      <c r="AG88" s="182" t="s">
        <v>1884</v>
      </c>
      <c r="AH88" s="182" t="s">
        <v>2028</v>
      </c>
      <c r="AI88" s="182" t="s">
        <v>5443</v>
      </c>
      <c r="AJ88" s="195" t="s">
        <v>3783</v>
      </c>
    </row>
    <row r="89" spans="1:36" ht="15.75" thickBot="1" x14ac:dyDescent="0.3">
      <c r="A89" t="s">
        <v>3349</v>
      </c>
      <c r="B89" s="182" t="s">
        <v>8131</v>
      </c>
      <c r="E89" t="s">
        <v>5278</v>
      </c>
      <c r="F89" t="s">
        <v>3777</v>
      </c>
      <c r="G89" t="s">
        <v>4434</v>
      </c>
      <c r="I89" t="s">
        <v>4962</v>
      </c>
      <c r="J89" t="s">
        <v>5911</v>
      </c>
      <c r="K89" t="s">
        <v>3113</v>
      </c>
      <c r="L89" t="s">
        <v>7783</v>
      </c>
      <c r="M89" t="s">
        <v>13822</v>
      </c>
      <c r="N89" t="s">
        <v>7483</v>
      </c>
      <c r="P89" t="s">
        <v>13625</v>
      </c>
      <c r="Q89" t="s">
        <v>6103</v>
      </c>
      <c r="R89" t="s">
        <v>4262</v>
      </c>
      <c r="S89" t="s">
        <v>3062</v>
      </c>
      <c r="T89" t="s">
        <v>13916</v>
      </c>
      <c r="U89" t="s">
        <v>6740</v>
      </c>
      <c r="V89" t="s">
        <v>2999</v>
      </c>
      <c r="X89" t="s">
        <v>8719</v>
      </c>
      <c r="Y89" t="s">
        <v>3779</v>
      </c>
      <c r="AA89" t="s">
        <v>4528</v>
      </c>
      <c r="AB89" t="s">
        <v>5013</v>
      </c>
      <c r="AC89" t="s">
        <v>4205</v>
      </c>
      <c r="AD89" t="s">
        <v>13804</v>
      </c>
      <c r="AE89" t="s">
        <v>402</v>
      </c>
      <c r="AG89" s="182" t="s">
        <v>1929</v>
      </c>
      <c r="AH89" s="182" t="s">
        <v>2031</v>
      </c>
      <c r="AI89" s="182" t="s">
        <v>5485</v>
      </c>
      <c r="AJ89" s="195" t="s">
        <v>3850</v>
      </c>
    </row>
    <row r="90" spans="1:36" ht="15.75" thickBot="1" x14ac:dyDescent="0.3">
      <c r="A90" t="s">
        <v>3499</v>
      </c>
      <c r="B90" s="182" t="s">
        <v>8168</v>
      </c>
      <c r="E90" t="s">
        <v>5331</v>
      </c>
      <c r="F90" t="s">
        <v>3812</v>
      </c>
      <c r="G90" t="s">
        <v>4460</v>
      </c>
      <c r="I90" t="s">
        <v>4966</v>
      </c>
      <c r="J90" t="s">
        <v>5919</v>
      </c>
      <c r="K90" t="s">
        <v>3119</v>
      </c>
      <c r="L90" t="s">
        <v>7922</v>
      </c>
      <c r="M90" t="s">
        <v>13823</v>
      </c>
      <c r="N90" t="s">
        <v>7484</v>
      </c>
      <c r="P90" t="s">
        <v>4421</v>
      </c>
      <c r="Q90" t="s">
        <v>6116</v>
      </c>
      <c r="R90" t="s">
        <v>4285</v>
      </c>
      <c r="S90" t="s">
        <v>3071</v>
      </c>
      <c r="T90" t="s">
        <v>8121</v>
      </c>
      <c r="U90" t="s">
        <v>6832</v>
      </c>
      <c r="V90" t="s">
        <v>13532</v>
      </c>
      <c r="X90" t="s">
        <v>8833</v>
      </c>
      <c r="Y90" t="s">
        <v>3833</v>
      </c>
      <c r="AA90" t="s">
        <v>4869</v>
      </c>
      <c r="AB90" t="s">
        <v>5024</v>
      </c>
      <c r="AC90" t="s">
        <v>4222</v>
      </c>
      <c r="AD90" t="s">
        <v>13828</v>
      </c>
      <c r="AE90" t="s">
        <v>403</v>
      </c>
      <c r="AG90" s="182" t="s">
        <v>1966</v>
      </c>
      <c r="AH90" s="182" t="s">
        <v>2032</v>
      </c>
      <c r="AI90" s="182" t="s">
        <v>5486</v>
      </c>
      <c r="AJ90" s="195" t="s">
        <v>3851</v>
      </c>
    </row>
    <row r="91" spans="1:36" ht="15.75" thickBot="1" x14ac:dyDescent="0.3">
      <c r="A91" t="s">
        <v>3512</v>
      </c>
      <c r="B91" s="182" t="s">
        <v>8190</v>
      </c>
      <c r="E91" t="s">
        <v>5341</v>
      </c>
      <c r="F91" t="s">
        <v>3813</v>
      </c>
      <c r="G91" t="s">
        <v>4558</v>
      </c>
      <c r="I91" t="s">
        <v>4978</v>
      </c>
      <c r="J91" t="s">
        <v>6114</v>
      </c>
      <c r="K91" t="s">
        <v>3132</v>
      </c>
      <c r="L91" t="s">
        <v>7925</v>
      </c>
      <c r="M91" t="s">
        <v>6606</v>
      </c>
      <c r="N91" t="s">
        <v>7531</v>
      </c>
      <c r="P91" s="182" t="s">
        <v>4446</v>
      </c>
      <c r="Q91" t="s">
        <v>6133</v>
      </c>
      <c r="R91" t="s">
        <v>4331</v>
      </c>
      <c r="S91" t="s">
        <v>3153</v>
      </c>
      <c r="T91" t="s">
        <v>8158</v>
      </c>
      <c r="U91" t="s">
        <v>6852</v>
      </c>
      <c r="V91" t="s">
        <v>3015</v>
      </c>
      <c r="X91" t="s">
        <v>9064</v>
      </c>
      <c r="Y91" t="s">
        <v>3925</v>
      </c>
      <c r="AA91" t="s">
        <v>13631</v>
      </c>
      <c r="AB91" t="s">
        <v>5113</v>
      </c>
      <c r="AC91" t="s">
        <v>4227</v>
      </c>
      <c r="AD91" t="s">
        <v>13869</v>
      </c>
      <c r="AE91" t="s">
        <v>13444</v>
      </c>
      <c r="AG91" s="182" t="s">
        <v>1999</v>
      </c>
      <c r="AH91" s="182" t="s">
        <v>2033</v>
      </c>
      <c r="AI91" s="182" t="s">
        <v>5488</v>
      </c>
      <c r="AJ91" s="195" t="s">
        <v>3941</v>
      </c>
    </row>
    <row r="92" spans="1:36" ht="15.75" thickBot="1" x14ac:dyDescent="0.3">
      <c r="A92" t="s">
        <v>3621</v>
      </c>
      <c r="B92" s="182" t="s">
        <v>8301</v>
      </c>
      <c r="E92" t="s">
        <v>5469</v>
      </c>
      <c r="F92" t="s">
        <v>3875</v>
      </c>
      <c r="G92" t="s">
        <v>4616</v>
      </c>
      <c r="I92" t="s">
        <v>5122</v>
      </c>
      <c r="J92" t="s">
        <v>6188</v>
      </c>
      <c r="K92" t="s">
        <v>13539</v>
      </c>
      <c r="L92" t="s">
        <v>7951</v>
      </c>
      <c r="M92" t="s">
        <v>6607</v>
      </c>
      <c r="N92" t="s">
        <v>7625</v>
      </c>
      <c r="P92" t="s">
        <v>4515</v>
      </c>
      <c r="Q92" t="s">
        <v>13689</v>
      </c>
      <c r="R92" t="s">
        <v>4430</v>
      </c>
      <c r="S92" t="s">
        <v>3211</v>
      </c>
      <c r="T92" t="s">
        <v>8273</v>
      </c>
      <c r="U92" t="s">
        <v>6853</v>
      </c>
      <c r="V92" t="s">
        <v>13533</v>
      </c>
      <c r="X92" t="s">
        <v>9204</v>
      </c>
      <c r="Y92" t="s">
        <v>3939</v>
      </c>
      <c r="AA92" t="s">
        <v>4931</v>
      </c>
      <c r="AB92" t="s">
        <v>5148</v>
      </c>
      <c r="AC92" t="s">
        <v>4324</v>
      </c>
      <c r="AD92" t="s">
        <v>6722</v>
      </c>
      <c r="AE92" t="s">
        <v>13445</v>
      </c>
      <c r="AG92" s="182" t="s">
        <v>2015</v>
      </c>
      <c r="AH92" s="182" t="s">
        <v>2034</v>
      </c>
      <c r="AI92" s="182" t="s">
        <v>5489</v>
      </c>
      <c r="AJ92" s="195" t="s">
        <v>3962</v>
      </c>
    </row>
    <row r="93" spans="1:36" ht="15.75" thickBot="1" x14ac:dyDescent="0.3">
      <c r="A93" t="s">
        <v>3624</v>
      </c>
      <c r="B93" s="182" t="s">
        <v>8366</v>
      </c>
      <c r="E93" t="s">
        <v>5514</v>
      </c>
      <c r="F93" t="s">
        <v>3889</v>
      </c>
      <c r="G93" t="s">
        <v>4633</v>
      </c>
      <c r="I93" t="s">
        <v>5123</v>
      </c>
      <c r="J93" t="s">
        <v>6211</v>
      </c>
      <c r="K93" t="s">
        <v>13542</v>
      </c>
      <c r="L93" t="s">
        <v>8175</v>
      </c>
      <c r="M93" t="s">
        <v>6615</v>
      </c>
      <c r="N93" t="s">
        <v>7645</v>
      </c>
      <c r="P93" t="s">
        <v>4668</v>
      </c>
      <c r="Q93" t="s">
        <v>13693</v>
      </c>
      <c r="R93" t="s">
        <v>4443</v>
      </c>
      <c r="S93" t="s">
        <v>3216</v>
      </c>
      <c r="T93" t="s">
        <v>8322</v>
      </c>
      <c r="U93" t="s">
        <v>6949</v>
      </c>
      <c r="V93" t="s">
        <v>3023</v>
      </c>
      <c r="X93" t="s">
        <v>9270</v>
      </c>
      <c r="Y93" t="s">
        <v>4005</v>
      </c>
      <c r="AA93" t="s">
        <v>4969</v>
      </c>
      <c r="AB93" t="s">
        <v>5229</v>
      </c>
      <c r="AC93" s="149" t="s">
        <v>28077</v>
      </c>
      <c r="AD93" t="s">
        <v>6838</v>
      </c>
      <c r="AE93" t="s">
        <v>409</v>
      </c>
      <c r="AG93" s="182" t="s">
        <v>2017</v>
      </c>
      <c r="AH93" s="182" t="s">
        <v>18887</v>
      </c>
      <c r="AI93" s="182" t="s">
        <v>5493</v>
      </c>
      <c r="AJ93" s="195" t="s">
        <v>13611</v>
      </c>
    </row>
    <row r="94" spans="1:36" ht="15.75" thickBot="1" x14ac:dyDescent="0.3">
      <c r="A94" t="s">
        <v>3715</v>
      </c>
      <c r="B94" s="182" t="s">
        <v>8371</v>
      </c>
      <c r="E94" t="s">
        <v>5615</v>
      </c>
      <c r="F94" t="s">
        <v>3903</v>
      </c>
      <c r="G94" t="s">
        <v>4648</v>
      </c>
      <c r="I94" t="s">
        <v>5124</v>
      </c>
      <c r="J94" t="s">
        <v>13685</v>
      </c>
      <c r="K94" t="s">
        <v>13543</v>
      </c>
      <c r="L94" t="s">
        <v>8186</v>
      </c>
      <c r="M94" t="s">
        <v>6697</v>
      </c>
      <c r="N94" t="s">
        <v>7660</v>
      </c>
      <c r="P94" t="s">
        <v>4713</v>
      </c>
      <c r="Q94" t="s">
        <v>13748</v>
      </c>
      <c r="R94" t="s">
        <v>4508</v>
      </c>
      <c r="S94" t="s">
        <v>3223</v>
      </c>
      <c r="T94" t="s">
        <v>8480</v>
      </c>
      <c r="U94" t="s">
        <v>7007</v>
      </c>
      <c r="V94" t="s">
        <v>3038</v>
      </c>
      <c r="X94" t="s">
        <v>9307</v>
      </c>
      <c r="Y94" t="s">
        <v>4037</v>
      </c>
      <c r="AA94" t="s">
        <v>4970</v>
      </c>
      <c r="AB94" t="s">
        <v>5242</v>
      </c>
      <c r="AC94" t="s">
        <v>28081</v>
      </c>
      <c r="AD94" t="s">
        <v>6865</v>
      </c>
      <c r="AE94" t="s">
        <v>410</v>
      </c>
      <c r="AG94" s="182" t="s">
        <v>2019</v>
      </c>
      <c r="AH94" s="182" t="s">
        <v>2036</v>
      </c>
      <c r="AI94" s="182" t="s">
        <v>5497</v>
      </c>
      <c r="AJ94" s="195" t="s">
        <v>4179</v>
      </c>
    </row>
    <row r="95" spans="1:36" ht="15.75" thickBot="1" x14ac:dyDescent="0.3">
      <c r="A95" t="s">
        <v>3797</v>
      </c>
      <c r="B95" s="182" t="s">
        <v>8414</v>
      </c>
      <c r="E95" t="s">
        <v>5624</v>
      </c>
      <c r="F95" t="s">
        <v>3953</v>
      </c>
      <c r="G95" t="s">
        <v>4758</v>
      </c>
      <c r="I95" t="s">
        <v>5142</v>
      </c>
      <c r="J95" t="s">
        <v>13742</v>
      </c>
      <c r="K95" t="s">
        <v>3206</v>
      </c>
      <c r="L95" t="s">
        <v>8258</v>
      </c>
      <c r="M95" t="s">
        <v>6866</v>
      </c>
      <c r="N95" t="s">
        <v>8078</v>
      </c>
      <c r="P95" t="s">
        <v>4882</v>
      </c>
      <c r="Q95" t="s">
        <v>6598</v>
      </c>
      <c r="R95" t="s">
        <v>4626</v>
      </c>
      <c r="S95" t="s">
        <v>3234</v>
      </c>
      <c r="T95" t="s">
        <v>8555</v>
      </c>
      <c r="U95" t="s">
        <v>7120</v>
      </c>
      <c r="V95" t="s">
        <v>3070</v>
      </c>
      <c r="X95" t="s">
        <v>9420</v>
      </c>
      <c r="Y95" t="s">
        <v>4132</v>
      </c>
      <c r="AA95" t="s">
        <v>4971</v>
      </c>
      <c r="AB95" t="s">
        <v>5274</v>
      </c>
      <c r="AC95" t="s">
        <v>4422</v>
      </c>
      <c r="AD95" t="s">
        <v>13892</v>
      </c>
      <c r="AE95" t="s">
        <v>411</v>
      </c>
      <c r="AG95" s="182" t="s">
        <v>2021</v>
      </c>
      <c r="AH95" s="182" t="s">
        <v>2038</v>
      </c>
      <c r="AI95" s="182" t="s">
        <v>5607</v>
      </c>
      <c r="AJ95" s="195" t="s">
        <v>4180</v>
      </c>
    </row>
    <row r="96" spans="1:36" ht="15.75" thickBot="1" x14ac:dyDescent="0.3">
      <c r="A96" t="s">
        <v>3900</v>
      </c>
      <c r="B96" s="182" t="s">
        <v>8468</v>
      </c>
      <c r="E96" t="s">
        <v>5636</v>
      </c>
      <c r="F96" t="s">
        <v>3955</v>
      </c>
      <c r="G96" t="s">
        <v>4835</v>
      </c>
      <c r="I96" t="s">
        <v>13644</v>
      </c>
      <c r="J96" t="s">
        <v>13744</v>
      </c>
      <c r="K96" t="s">
        <v>3219</v>
      </c>
      <c r="L96" t="s">
        <v>8268</v>
      </c>
      <c r="M96" t="s">
        <v>6926</v>
      </c>
      <c r="N96" t="s">
        <v>8099</v>
      </c>
      <c r="P96" t="s">
        <v>4991</v>
      </c>
      <c r="Q96" t="s">
        <v>6617</v>
      </c>
      <c r="R96" t="s">
        <v>4649</v>
      </c>
      <c r="S96" t="s">
        <v>3242</v>
      </c>
      <c r="T96" t="s">
        <v>8728</v>
      </c>
      <c r="U96" t="s">
        <v>7351</v>
      </c>
      <c r="V96" t="s">
        <v>3148</v>
      </c>
      <c r="X96" t="s">
        <v>9452</v>
      </c>
      <c r="Y96" t="s">
        <v>4161</v>
      </c>
      <c r="AA96" t="s">
        <v>4972</v>
      </c>
      <c r="AB96" t="s">
        <v>5275</v>
      </c>
      <c r="AC96" t="s">
        <v>4535</v>
      </c>
      <c r="AD96" t="s">
        <v>7062</v>
      </c>
      <c r="AE96" s="182" t="s">
        <v>13446</v>
      </c>
      <c r="AG96" s="182" t="s">
        <v>2022</v>
      </c>
      <c r="AH96" s="182" t="s">
        <v>2041</v>
      </c>
      <c r="AI96" s="182" t="s">
        <v>5610</v>
      </c>
      <c r="AJ96" s="195" t="s">
        <v>4181</v>
      </c>
    </row>
    <row r="97" spans="1:36" ht="15.75" thickBot="1" x14ac:dyDescent="0.3">
      <c r="A97" t="s">
        <v>3938</v>
      </c>
      <c r="B97" s="182" t="s">
        <v>8510</v>
      </c>
      <c r="E97" t="s">
        <v>5691</v>
      </c>
      <c r="F97" t="s">
        <v>4095</v>
      </c>
      <c r="G97" t="s">
        <v>4871</v>
      </c>
      <c r="I97" t="s">
        <v>5158</v>
      </c>
      <c r="J97" t="s">
        <v>13780</v>
      </c>
      <c r="K97" t="s">
        <v>13554</v>
      </c>
      <c r="L97" t="s">
        <v>8270</v>
      </c>
      <c r="M97" t="s">
        <v>7086</v>
      </c>
      <c r="N97" t="s">
        <v>8120</v>
      </c>
      <c r="P97" t="s">
        <v>5062</v>
      </c>
      <c r="Q97" t="s">
        <v>6618</v>
      </c>
      <c r="R97" t="s">
        <v>4703</v>
      </c>
      <c r="S97" t="s">
        <v>3268</v>
      </c>
      <c r="T97" t="s">
        <v>8742</v>
      </c>
      <c r="U97" t="s">
        <v>7511</v>
      </c>
      <c r="V97" t="s">
        <v>13544</v>
      </c>
      <c r="X97" t="s">
        <v>9515</v>
      </c>
      <c r="Y97" t="s">
        <v>4170</v>
      </c>
      <c r="AA97" t="s">
        <v>5033</v>
      </c>
      <c r="AB97" t="s">
        <v>5305</v>
      </c>
      <c r="AC97" t="s">
        <v>4546</v>
      </c>
      <c r="AD97" t="s">
        <v>7064</v>
      </c>
      <c r="AE97" t="s">
        <v>412</v>
      </c>
      <c r="AG97" s="182" t="s">
        <v>2023</v>
      </c>
      <c r="AH97" s="182" t="s">
        <v>2049</v>
      </c>
      <c r="AI97" s="182" t="s">
        <v>5614</v>
      </c>
      <c r="AJ97" s="195" t="s">
        <v>4185</v>
      </c>
    </row>
    <row r="98" spans="1:36" ht="15.75" thickBot="1" x14ac:dyDescent="0.3">
      <c r="A98" t="s">
        <v>3998</v>
      </c>
      <c r="B98" s="182" t="s">
        <v>8588</v>
      </c>
      <c r="E98" t="s">
        <v>5732</v>
      </c>
      <c r="F98" t="s">
        <v>4126</v>
      </c>
      <c r="G98" t="s">
        <v>13634</v>
      </c>
      <c r="I98" t="s">
        <v>5168</v>
      </c>
      <c r="J98" t="s">
        <v>13872</v>
      </c>
      <c r="K98" t="s">
        <v>3266</v>
      </c>
      <c r="L98" t="s">
        <v>8618</v>
      </c>
      <c r="M98" t="s">
        <v>7267</v>
      </c>
      <c r="N98" t="s">
        <v>8182</v>
      </c>
      <c r="P98" t="s">
        <v>5063</v>
      </c>
      <c r="Q98" t="s">
        <v>6872</v>
      </c>
      <c r="R98" t="s">
        <v>4741</v>
      </c>
      <c r="S98" t="s">
        <v>3277</v>
      </c>
      <c r="T98" t="s">
        <v>8759</v>
      </c>
      <c r="U98" t="s">
        <v>7529</v>
      </c>
      <c r="V98" t="s">
        <v>3186</v>
      </c>
      <c r="X98" t="s">
        <v>24839</v>
      </c>
      <c r="Y98" t="s">
        <v>4213</v>
      </c>
      <c r="AA98" t="s">
        <v>5155</v>
      </c>
      <c r="AB98" t="s">
        <v>5356</v>
      </c>
      <c r="AC98" t="s">
        <v>4592</v>
      </c>
      <c r="AD98" t="s">
        <v>7171</v>
      </c>
      <c r="AE98" t="s">
        <v>417</v>
      </c>
      <c r="AG98" s="182" t="s">
        <v>2029</v>
      </c>
      <c r="AH98" s="182" t="s">
        <v>2066</v>
      </c>
      <c r="AI98" s="182" t="s">
        <v>5692</v>
      </c>
      <c r="AJ98" s="195" t="s">
        <v>4202</v>
      </c>
    </row>
    <row r="99" spans="1:36" ht="15.75" thickBot="1" x14ac:dyDescent="0.3">
      <c r="A99" t="s">
        <v>4101</v>
      </c>
      <c r="B99" s="182" t="s">
        <v>8661</v>
      </c>
      <c r="E99" t="s">
        <v>5755</v>
      </c>
      <c r="F99" t="s">
        <v>4150</v>
      </c>
      <c r="G99" t="s">
        <v>4981</v>
      </c>
      <c r="I99" t="s">
        <v>5319</v>
      </c>
      <c r="J99" t="s">
        <v>6624</v>
      </c>
      <c r="K99" t="s">
        <v>3270</v>
      </c>
      <c r="L99" t="s">
        <v>8626</v>
      </c>
      <c r="M99" t="s">
        <v>7280</v>
      </c>
      <c r="N99" t="s">
        <v>8215</v>
      </c>
      <c r="P99" t="s">
        <v>5078</v>
      </c>
      <c r="Q99" t="s">
        <v>6959</v>
      </c>
      <c r="R99" t="s">
        <v>4762</v>
      </c>
      <c r="S99" t="s">
        <v>3288</v>
      </c>
      <c r="T99" t="s">
        <v>8862</v>
      </c>
      <c r="U99" t="s">
        <v>7645</v>
      </c>
      <c r="V99" t="s">
        <v>3242</v>
      </c>
      <c r="X99" t="s">
        <v>24842</v>
      </c>
      <c r="Y99" t="s">
        <v>4224</v>
      </c>
      <c r="AA99" t="s">
        <v>13645</v>
      </c>
      <c r="AB99" t="s">
        <v>5360</v>
      </c>
      <c r="AC99" t="s">
        <v>4646</v>
      </c>
      <c r="AD99" t="s">
        <v>7200</v>
      </c>
      <c r="AE99" t="s">
        <v>419</v>
      </c>
      <c r="AG99" s="182" t="s">
        <v>2031</v>
      </c>
      <c r="AH99" s="182" t="s">
        <v>2079</v>
      </c>
      <c r="AI99" s="182" t="s">
        <v>5803</v>
      </c>
      <c r="AJ99" s="195" t="s">
        <v>4214</v>
      </c>
    </row>
    <row r="100" spans="1:36" ht="15.75" thickBot="1" x14ac:dyDescent="0.3">
      <c r="A100" t="s">
        <v>4107</v>
      </c>
      <c r="B100" s="182" t="s">
        <v>8832</v>
      </c>
      <c r="E100" t="s">
        <v>5819</v>
      </c>
      <c r="F100" t="s">
        <v>4186</v>
      </c>
      <c r="G100" t="s">
        <v>4982</v>
      </c>
      <c r="I100" t="s">
        <v>5321</v>
      </c>
      <c r="J100" t="s">
        <v>6704</v>
      </c>
      <c r="K100" t="s">
        <v>3285</v>
      </c>
      <c r="L100" t="s">
        <v>8726</v>
      </c>
      <c r="M100" t="s">
        <v>7645</v>
      </c>
      <c r="N100" t="s">
        <v>8226</v>
      </c>
      <c r="P100" t="s">
        <v>5083</v>
      </c>
      <c r="Q100" t="s">
        <v>6988</v>
      </c>
      <c r="R100" t="s">
        <v>4890</v>
      </c>
      <c r="S100" t="s">
        <v>3316</v>
      </c>
      <c r="T100" t="s">
        <v>8981</v>
      </c>
      <c r="U100" t="s">
        <v>7697</v>
      </c>
      <c r="V100" t="s">
        <v>3297</v>
      </c>
      <c r="X100" t="s">
        <v>24846</v>
      </c>
      <c r="Y100" t="s">
        <v>4261</v>
      </c>
      <c r="AA100" t="s">
        <v>5165</v>
      </c>
      <c r="AB100" t="s">
        <v>5434</v>
      </c>
      <c r="AC100" t="s">
        <v>4719</v>
      </c>
      <c r="AD100" t="s">
        <v>7250</v>
      </c>
      <c r="AE100" t="s">
        <v>423</v>
      </c>
      <c r="AG100" s="182" t="s">
        <v>2035</v>
      </c>
      <c r="AH100" s="182" t="s">
        <v>2135</v>
      </c>
      <c r="AI100" s="182" t="s">
        <v>5858</v>
      </c>
      <c r="AJ100" s="195" t="s">
        <v>4295</v>
      </c>
    </row>
    <row r="101" spans="1:36" ht="15.75" thickBot="1" x14ac:dyDescent="0.3">
      <c r="A101" t="s">
        <v>4122</v>
      </c>
      <c r="B101" s="182" t="s">
        <v>28873</v>
      </c>
      <c r="E101" t="s">
        <v>5867</v>
      </c>
      <c r="F101" t="s">
        <v>4219</v>
      </c>
      <c r="G101" t="s">
        <v>4983</v>
      </c>
      <c r="I101" t="s">
        <v>5346</v>
      </c>
      <c r="J101" t="s">
        <v>6706</v>
      </c>
      <c r="K101" t="s">
        <v>3307</v>
      </c>
      <c r="L101" t="s">
        <v>8745</v>
      </c>
      <c r="M101" t="s">
        <v>7896</v>
      </c>
      <c r="N101" t="s">
        <v>8454</v>
      </c>
      <c r="P101" t="s">
        <v>5132</v>
      </c>
      <c r="Q101" t="s">
        <v>7197</v>
      </c>
      <c r="R101" t="s">
        <v>4929</v>
      </c>
      <c r="S101" t="s">
        <v>3369</v>
      </c>
      <c r="T101" t="s">
        <v>9003</v>
      </c>
      <c r="U101" t="s">
        <v>7746</v>
      </c>
      <c r="V101" t="s">
        <v>3308</v>
      </c>
      <c r="X101" t="s">
        <v>10558</v>
      </c>
      <c r="Y101" t="s">
        <v>4367</v>
      </c>
      <c r="AA101" t="s">
        <v>5210</v>
      </c>
      <c r="AB101" t="s">
        <v>5462</v>
      </c>
      <c r="AC101" t="s">
        <v>4791</v>
      </c>
      <c r="AD101" t="s">
        <v>7305</v>
      </c>
      <c r="AE101" t="s">
        <v>424</v>
      </c>
      <c r="AG101" s="182" t="s">
        <v>2039</v>
      </c>
      <c r="AH101" s="182" t="s">
        <v>2180</v>
      </c>
      <c r="AI101" s="182" t="s">
        <v>5934</v>
      </c>
      <c r="AJ101" s="195" t="s">
        <v>4360</v>
      </c>
    </row>
    <row r="102" spans="1:36" ht="15.75" thickBot="1" x14ac:dyDescent="0.3">
      <c r="A102" t="s">
        <v>4169</v>
      </c>
      <c r="B102" s="182" t="s">
        <v>8996</v>
      </c>
      <c r="E102" t="s">
        <v>6104</v>
      </c>
      <c r="F102" t="s">
        <v>4245</v>
      </c>
      <c r="G102" t="s">
        <v>4998</v>
      </c>
      <c r="I102" t="s">
        <v>5436</v>
      </c>
      <c r="J102" t="s">
        <v>6707</v>
      </c>
      <c r="K102" t="s">
        <v>3310</v>
      </c>
      <c r="L102" t="s">
        <v>8771</v>
      </c>
      <c r="M102" t="s">
        <v>7912</v>
      </c>
      <c r="N102" t="s">
        <v>8597</v>
      </c>
      <c r="P102" s="182" t="s">
        <v>5178</v>
      </c>
      <c r="Q102" t="s">
        <v>7228</v>
      </c>
      <c r="R102" t="s">
        <v>4950</v>
      </c>
      <c r="S102" t="s">
        <v>3516</v>
      </c>
      <c r="T102" t="s">
        <v>9277</v>
      </c>
      <c r="U102" t="s">
        <v>7772</v>
      </c>
      <c r="V102" t="s">
        <v>3319</v>
      </c>
      <c r="X102" t="s">
        <v>10571</v>
      </c>
      <c r="Y102" t="s">
        <v>4404</v>
      </c>
      <c r="AA102" t="s">
        <v>5263</v>
      </c>
      <c r="AB102" t="s">
        <v>5608</v>
      </c>
      <c r="AC102" t="s">
        <v>4842</v>
      </c>
      <c r="AD102" t="s">
        <v>7419</v>
      </c>
      <c r="AE102" s="182" t="s">
        <v>425</v>
      </c>
      <c r="AG102" s="182" t="s">
        <v>2042</v>
      </c>
      <c r="AH102" s="182" t="s">
        <v>2195</v>
      </c>
      <c r="AI102" s="182" t="s">
        <v>13677</v>
      </c>
      <c r="AJ102" s="195" t="s">
        <v>4540</v>
      </c>
    </row>
    <row r="103" spans="1:36" ht="15.75" thickBot="1" x14ac:dyDescent="0.3">
      <c r="A103" t="s">
        <v>4217</v>
      </c>
      <c r="B103" s="182" t="s">
        <v>9167</v>
      </c>
      <c r="E103" t="s">
        <v>6113</v>
      </c>
      <c r="F103" t="s">
        <v>4270</v>
      </c>
      <c r="G103" t="s">
        <v>5038</v>
      </c>
      <c r="I103" t="s">
        <v>5479</v>
      </c>
      <c r="J103" t="s">
        <v>6708</v>
      </c>
      <c r="K103" t="s">
        <v>3322</v>
      </c>
      <c r="L103" t="s">
        <v>8927</v>
      </c>
      <c r="M103" t="s">
        <v>7920</v>
      </c>
      <c r="N103" t="s">
        <v>8644</v>
      </c>
      <c r="P103" t="s">
        <v>5191</v>
      </c>
      <c r="Q103" t="s">
        <v>7362</v>
      </c>
      <c r="R103" t="s">
        <v>4984</v>
      </c>
      <c r="S103" t="s">
        <v>3517</v>
      </c>
      <c r="T103" t="s">
        <v>9285</v>
      </c>
      <c r="U103" t="s">
        <v>7808</v>
      </c>
      <c r="V103" t="s">
        <v>3339</v>
      </c>
      <c r="X103" t="s">
        <v>10578</v>
      </c>
      <c r="Y103" t="s">
        <v>4424</v>
      </c>
      <c r="AA103" t="s">
        <v>5296</v>
      </c>
      <c r="AB103" t="s">
        <v>5626</v>
      </c>
      <c r="AC103" t="s">
        <v>4881</v>
      </c>
      <c r="AD103" t="s">
        <v>7593</v>
      </c>
      <c r="AE103" t="s">
        <v>426</v>
      </c>
      <c r="AG103" s="182" t="s">
        <v>2048</v>
      </c>
      <c r="AH103" s="182" t="s">
        <v>2199</v>
      </c>
      <c r="AI103" s="182" t="s">
        <v>6141</v>
      </c>
      <c r="AJ103" s="195" t="s">
        <v>4543</v>
      </c>
    </row>
    <row r="104" spans="1:36" ht="15.75" thickBot="1" x14ac:dyDescent="0.3">
      <c r="A104" t="s">
        <v>4347</v>
      </c>
      <c r="B104" s="182" t="s">
        <v>9302</v>
      </c>
      <c r="E104" t="s">
        <v>6143</v>
      </c>
      <c r="F104" t="s">
        <v>4277</v>
      </c>
      <c r="G104" t="s">
        <v>5049</v>
      </c>
      <c r="I104" t="s">
        <v>5593</v>
      </c>
      <c r="J104" t="s">
        <v>6709</v>
      </c>
      <c r="K104" t="s">
        <v>3347</v>
      </c>
      <c r="L104" t="s">
        <v>8990</v>
      </c>
      <c r="M104" t="s">
        <v>7923</v>
      </c>
      <c r="N104" t="s">
        <v>8645</v>
      </c>
      <c r="P104" t="s">
        <v>5199</v>
      </c>
      <c r="Q104" t="s">
        <v>13905</v>
      </c>
      <c r="R104" t="s">
        <v>5011</v>
      </c>
      <c r="S104" t="s">
        <v>3518</v>
      </c>
      <c r="T104" t="s">
        <v>10865</v>
      </c>
      <c r="U104" t="s">
        <v>7822</v>
      </c>
      <c r="V104" t="s">
        <v>3542</v>
      </c>
      <c r="X104" t="s">
        <v>10611</v>
      </c>
      <c r="Y104" t="s">
        <v>4447</v>
      </c>
      <c r="AA104" t="s">
        <v>5338</v>
      </c>
      <c r="AB104" t="s">
        <v>5663</v>
      </c>
      <c r="AC104" t="s">
        <v>4884</v>
      </c>
      <c r="AD104" t="s">
        <v>7645</v>
      </c>
      <c r="AE104" t="s">
        <v>429</v>
      </c>
      <c r="AG104" s="182" t="s">
        <v>2050</v>
      </c>
      <c r="AH104" s="182" t="s">
        <v>2213</v>
      </c>
      <c r="AI104" s="182" t="s">
        <v>6165</v>
      </c>
      <c r="AJ104" s="195" t="s">
        <v>4544</v>
      </c>
    </row>
    <row r="105" spans="1:36" ht="15.75" thickBot="1" x14ac:dyDescent="0.3">
      <c r="A105" t="s">
        <v>4379</v>
      </c>
      <c r="B105" s="182" t="s">
        <v>9630</v>
      </c>
      <c r="E105" t="s">
        <v>13748</v>
      </c>
      <c r="F105" t="s">
        <v>4318</v>
      </c>
      <c r="G105" t="s">
        <v>13642</v>
      </c>
      <c r="I105" t="s">
        <v>5640</v>
      </c>
      <c r="J105" t="s">
        <v>6818</v>
      </c>
      <c r="K105" t="s">
        <v>3500</v>
      </c>
      <c r="L105" t="s">
        <v>9101</v>
      </c>
      <c r="M105" t="s">
        <v>7989</v>
      </c>
      <c r="N105" t="s">
        <v>8693</v>
      </c>
      <c r="P105" t="s">
        <v>5222</v>
      </c>
      <c r="Q105" t="s">
        <v>7557</v>
      </c>
      <c r="R105" t="s">
        <v>13636</v>
      </c>
      <c r="S105" t="s">
        <v>3519</v>
      </c>
      <c r="T105" t="s">
        <v>10890</v>
      </c>
      <c r="U105" t="s">
        <v>8075</v>
      </c>
      <c r="V105" t="s">
        <v>3554</v>
      </c>
      <c r="X105" t="s">
        <v>10680</v>
      </c>
      <c r="Y105" t="s">
        <v>4451</v>
      </c>
      <c r="AA105" t="s">
        <v>5342</v>
      </c>
      <c r="AB105" t="s">
        <v>5717</v>
      </c>
      <c r="AC105" t="s">
        <v>13632</v>
      </c>
      <c r="AD105" t="s">
        <v>7709</v>
      </c>
      <c r="AE105" s="182" t="s">
        <v>436</v>
      </c>
      <c r="AG105" s="182" t="s">
        <v>2106</v>
      </c>
      <c r="AH105" s="182" t="s">
        <v>2229</v>
      </c>
      <c r="AI105" s="182" t="s">
        <v>6176</v>
      </c>
      <c r="AJ105" s="195" t="s">
        <v>4645</v>
      </c>
    </row>
    <row r="106" spans="1:36" ht="15.75" thickBot="1" x14ac:dyDescent="0.3">
      <c r="A106" t="s">
        <v>4394</v>
      </c>
      <c r="B106" s="182" t="s">
        <v>9671</v>
      </c>
      <c r="E106" t="s">
        <v>13757</v>
      </c>
      <c r="F106" t="s">
        <v>4327</v>
      </c>
      <c r="G106" t="s">
        <v>5098</v>
      </c>
      <c r="I106" t="s">
        <v>5666</v>
      </c>
      <c r="J106" t="s">
        <v>6840</v>
      </c>
      <c r="K106" t="s">
        <v>3633</v>
      </c>
      <c r="L106" t="s">
        <v>9279</v>
      </c>
      <c r="M106" t="s">
        <v>8019</v>
      </c>
      <c r="N106" t="s">
        <v>8732</v>
      </c>
      <c r="P106" s="182" t="s">
        <v>5240</v>
      </c>
      <c r="Q106" t="s">
        <v>7584</v>
      </c>
      <c r="R106" t="s">
        <v>5042</v>
      </c>
      <c r="S106" t="s">
        <v>3531</v>
      </c>
      <c r="T106" t="s">
        <v>11034</v>
      </c>
      <c r="U106" t="s">
        <v>8081</v>
      </c>
      <c r="V106" t="s">
        <v>3596</v>
      </c>
      <c r="X106" t="s">
        <v>10710</v>
      </c>
      <c r="Y106" t="s">
        <v>4457</v>
      </c>
      <c r="AA106" t="s">
        <v>5400</v>
      </c>
      <c r="AB106" t="s">
        <v>13669</v>
      </c>
      <c r="AC106" t="s">
        <v>4898</v>
      </c>
      <c r="AD106" t="s">
        <v>7812</v>
      </c>
      <c r="AE106" t="s">
        <v>13447</v>
      </c>
      <c r="AG106" s="182" t="s">
        <v>2121</v>
      </c>
      <c r="AH106" s="182" t="s">
        <v>2232</v>
      </c>
      <c r="AI106" s="182" t="s">
        <v>6229</v>
      </c>
      <c r="AJ106" s="195" t="s">
        <v>4677</v>
      </c>
    </row>
    <row r="107" spans="1:36" ht="15.75" thickBot="1" x14ac:dyDescent="0.3">
      <c r="A107" t="s">
        <v>4480</v>
      </c>
      <c r="B107" s="182" t="s">
        <v>10681</v>
      </c>
      <c r="E107" t="s">
        <v>6336</v>
      </c>
      <c r="F107" t="s">
        <v>4350</v>
      </c>
      <c r="G107" t="s">
        <v>5103</v>
      </c>
      <c r="I107" t="s">
        <v>5753</v>
      </c>
      <c r="J107" t="s">
        <v>6878</v>
      </c>
      <c r="K107" t="s">
        <v>3648</v>
      </c>
      <c r="L107" t="s">
        <v>9288</v>
      </c>
      <c r="M107" t="s">
        <v>8036</v>
      </c>
      <c r="N107" t="s">
        <v>8920</v>
      </c>
      <c r="P107" t="s">
        <v>5300</v>
      </c>
      <c r="Q107" t="s">
        <v>7636</v>
      </c>
      <c r="R107" t="s">
        <v>5045</v>
      </c>
      <c r="S107" t="s">
        <v>3558</v>
      </c>
      <c r="U107" t="s">
        <v>8113</v>
      </c>
      <c r="V107" t="s">
        <v>3680</v>
      </c>
      <c r="Y107" t="s">
        <v>4471</v>
      </c>
      <c r="AA107" t="s">
        <v>5419</v>
      </c>
      <c r="AB107" t="s">
        <v>5854</v>
      </c>
      <c r="AC107" t="s">
        <v>4914</v>
      </c>
      <c r="AD107" t="s">
        <v>7839</v>
      </c>
      <c r="AE107" s="182" t="s">
        <v>443</v>
      </c>
      <c r="AG107" s="182" t="s">
        <v>2123</v>
      </c>
      <c r="AH107" s="182" t="s">
        <v>2266</v>
      </c>
      <c r="AI107" s="182" t="s">
        <v>6243</v>
      </c>
      <c r="AJ107" s="195" t="s">
        <v>4819</v>
      </c>
    </row>
    <row r="108" spans="1:36" ht="15.75" thickBot="1" x14ac:dyDescent="0.3">
      <c r="A108" t="s">
        <v>4491</v>
      </c>
      <c r="B108" s="182" t="s">
        <v>10826</v>
      </c>
      <c r="E108" t="s">
        <v>13775</v>
      </c>
      <c r="F108" t="s">
        <v>4371</v>
      </c>
      <c r="G108" t="s">
        <v>5147</v>
      </c>
      <c r="I108" t="s">
        <v>5765</v>
      </c>
      <c r="J108" t="s">
        <v>6881</v>
      </c>
      <c r="K108" t="s">
        <v>3696</v>
      </c>
      <c r="L108" t="s">
        <v>9316</v>
      </c>
      <c r="M108" t="s">
        <v>19181</v>
      </c>
      <c r="N108" t="s">
        <v>8987</v>
      </c>
      <c r="P108" t="s">
        <v>5301</v>
      </c>
      <c r="Q108" t="s">
        <v>7645</v>
      </c>
      <c r="R108" t="s">
        <v>5047</v>
      </c>
      <c r="S108" t="s">
        <v>3600</v>
      </c>
      <c r="U108" t="s">
        <v>8246</v>
      </c>
      <c r="V108" t="s">
        <v>3750</v>
      </c>
      <c r="Y108" t="s">
        <v>4472</v>
      </c>
      <c r="AA108" t="s">
        <v>5465</v>
      </c>
      <c r="AB108" t="s">
        <v>5915</v>
      </c>
      <c r="AC108" t="s">
        <v>4915</v>
      </c>
      <c r="AD108" t="s">
        <v>7945</v>
      </c>
      <c r="AE108" t="s">
        <v>444</v>
      </c>
      <c r="AG108" s="182" t="s">
        <v>2127</v>
      </c>
      <c r="AH108" s="182" t="s">
        <v>2273</v>
      </c>
      <c r="AI108" s="182" t="s">
        <v>6245</v>
      </c>
      <c r="AJ108" s="195" t="s">
        <v>4828</v>
      </c>
    </row>
    <row r="109" spans="1:36" ht="15.75" thickBot="1" x14ac:dyDescent="0.3">
      <c r="A109" t="s">
        <v>4554</v>
      </c>
      <c r="B109" s="182" t="s">
        <v>10948</v>
      </c>
      <c r="E109" t="s">
        <v>6426</v>
      </c>
      <c r="F109" t="s">
        <v>4431</v>
      </c>
      <c r="G109" t="s">
        <v>5224</v>
      </c>
      <c r="I109" t="s">
        <v>5822</v>
      </c>
      <c r="J109" t="s">
        <v>6896</v>
      </c>
      <c r="K109" t="s">
        <v>3717</v>
      </c>
      <c r="L109" t="s">
        <v>9648</v>
      </c>
      <c r="M109" t="s">
        <v>19184</v>
      </c>
      <c r="N109" t="s">
        <v>8989</v>
      </c>
      <c r="P109" s="182" t="s">
        <v>13653</v>
      </c>
      <c r="Q109" t="s">
        <v>7670</v>
      </c>
      <c r="R109" t="s">
        <v>5052</v>
      </c>
      <c r="S109" t="s">
        <v>3603</v>
      </c>
      <c r="U109" t="s">
        <v>8378</v>
      </c>
      <c r="V109" t="s">
        <v>3819</v>
      </c>
      <c r="Y109" t="s">
        <v>4497</v>
      </c>
      <c r="AA109" t="s">
        <v>5478</v>
      </c>
      <c r="AB109" t="s">
        <v>13675</v>
      </c>
      <c r="AC109" t="s">
        <v>5008</v>
      </c>
      <c r="AD109" t="s">
        <v>7948</v>
      </c>
      <c r="AE109" t="s">
        <v>448</v>
      </c>
      <c r="AG109" s="182" t="s">
        <v>2129</v>
      </c>
      <c r="AH109" s="182" t="s">
        <v>2308</v>
      </c>
      <c r="AI109" s="182" t="s">
        <v>6246</v>
      </c>
      <c r="AJ109" s="195" t="s">
        <v>4932</v>
      </c>
    </row>
    <row r="110" spans="1:36" ht="15.75" thickBot="1" x14ac:dyDescent="0.3">
      <c r="A110" t="s">
        <v>4557</v>
      </c>
      <c r="B110" s="182" t="s">
        <v>10956</v>
      </c>
      <c r="E110" t="s">
        <v>13785</v>
      </c>
      <c r="F110" t="s">
        <v>4459</v>
      </c>
      <c r="G110" t="s">
        <v>5297</v>
      </c>
      <c r="I110" t="s">
        <v>5874</v>
      </c>
      <c r="J110" t="s">
        <v>6914</v>
      </c>
      <c r="K110" t="s">
        <v>3727</v>
      </c>
      <c r="L110" t="s">
        <v>13944</v>
      </c>
      <c r="M110" t="s">
        <v>8040</v>
      </c>
      <c r="N110" t="s">
        <v>9066</v>
      </c>
      <c r="P110" t="s">
        <v>5449</v>
      </c>
      <c r="Q110" t="s">
        <v>7694</v>
      </c>
      <c r="R110" t="s">
        <v>5056</v>
      </c>
      <c r="S110" t="s">
        <v>3679</v>
      </c>
      <c r="U110" t="s">
        <v>8629</v>
      </c>
      <c r="V110" t="s">
        <v>3828</v>
      </c>
      <c r="Y110" t="s">
        <v>4502</v>
      </c>
      <c r="AA110" t="s">
        <v>5510</v>
      </c>
      <c r="AB110" t="s">
        <v>6100</v>
      </c>
      <c r="AC110" t="s">
        <v>5015</v>
      </c>
      <c r="AD110" t="s">
        <v>8039</v>
      </c>
      <c r="AE110" t="s">
        <v>453</v>
      </c>
      <c r="AG110" s="182" t="s">
        <v>2130</v>
      </c>
      <c r="AH110" s="182" t="s">
        <v>2309</v>
      </c>
      <c r="AI110" s="182" t="s">
        <v>13681</v>
      </c>
      <c r="AJ110" s="195" t="s">
        <v>4992</v>
      </c>
    </row>
    <row r="111" spans="1:36" ht="15.75" thickBot="1" x14ac:dyDescent="0.3">
      <c r="A111" t="s">
        <v>4673</v>
      </c>
      <c r="B111" s="182" t="s">
        <v>11040</v>
      </c>
      <c r="E111" t="s">
        <v>6444</v>
      </c>
      <c r="F111" t="s">
        <v>4538</v>
      </c>
      <c r="G111" t="s">
        <v>5437</v>
      </c>
      <c r="I111" t="s">
        <v>5903</v>
      </c>
      <c r="J111" t="s">
        <v>7080</v>
      </c>
      <c r="K111" t="s">
        <v>3739</v>
      </c>
      <c r="L111" t="s">
        <v>10694</v>
      </c>
      <c r="M111" t="s">
        <v>13915</v>
      </c>
      <c r="N111" t="s">
        <v>9067</v>
      </c>
      <c r="P111" t="s">
        <v>5470</v>
      </c>
      <c r="Q111" t="s">
        <v>7821</v>
      </c>
      <c r="R111" t="s">
        <v>5087</v>
      </c>
      <c r="S111" t="s">
        <v>3685</v>
      </c>
      <c r="U111" t="s">
        <v>8631</v>
      </c>
      <c r="V111" t="s">
        <v>3840</v>
      </c>
      <c r="Y111" t="s">
        <v>4514</v>
      </c>
      <c r="AA111" t="s">
        <v>5528</v>
      </c>
      <c r="AB111" t="s">
        <v>6109</v>
      </c>
      <c r="AC111" t="s">
        <v>5027</v>
      </c>
      <c r="AD111" t="s">
        <v>8184</v>
      </c>
      <c r="AE111" t="s">
        <v>454</v>
      </c>
      <c r="AG111" s="182" t="s">
        <v>13503</v>
      </c>
      <c r="AH111" s="182" t="s">
        <v>2316</v>
      </c>
      <c r="AI111" s="182" t="s">
        <v>6253</v>
      </c>
      <c r="AJ111" s="195" t="s">
        <v>5226</v>
      </c>
    </row>
    <row r="112" spans="1:36" ht="15.75" thickBot="1" x14ac:dyDescent="0.3">
      <c r="A112" t="s">
        <v>4754</v>
      </c>
      <c r="B112" s="182" t="s">
        <v>11058</v>
      </c>
      <c r="E112" t="s">
        <v>13794</v>
      </c>
      <c r="F112" t="s">
        <v>4717</v>
      </c>
      <c r="G112" t="s">
        <v>5538</v>
      </c>
      <c r="I112" t="s">
        <v>5906</v>
      </c>
      <c r="J112" t="s">
        <v>7183</v>
      </c>
      <c r="K112" t="s">
        <v>3744</v>
      </c>
      <c r="L112" t="s">
        <v>10973</v>
      </c>
      <c r="M112" t="s">
        <v>8097</v>
      </c>
      <c r="N112" t="s">
        <v>9069</v>
      </c>
      <c r="P112" t="s">
        <v>5563</v>
      </c>
      <c r="Q112" t="s">
        <v>7858</v>
      </c>
      <c r="R112" t="s">
        <v>13640</v>
      </c>
      <c r="S112" t="s">
        <v>3705</v>
      </c>
      <c r="U112" t="s">
        <v>8781</v>
      </c>
      <c r="V112" t="s">
        <v>3842</v>
      </c>
      <c r="Y112" t="s">
        <v>4529</v>
      </c>
      <c r="AA112" t="s">
        <v>5810</v>
      </c>
      <c r="AB112" t="s">
        <v>13690</v>
      </c>
      <c r="AC112" t="s">
        <v>5171</v>
      </c>
      <c r="AD112" t="s">
        <v>8198</v>
      </c>
      <c r="AE112" t="s">
        <v>455</v>
      </c>
      <c r="AG112" s="182" t="s">
        <v>2131</v>
      </c>
      <c r="AH112" s="182" t="s">
        <v>2326</v>
      </c>
      <c r="AI112" s="182" t="s">
        <v>13883</v>
      </c>
      <c r="AJ112" s="195" t="s">
        <v>5226</v>
      </c>
    </row>
    <row r="113" spans="1:36" ht="15.75" thickBot="1" x14ac:dyDescent="0.3">
      <c r="A113" t="s">
        <v>4789</v>
      </c>
      <c r="B113" s="182" t="s">
        <v>11066</v>
      </c>
      <c r="E113" t="s">
        <v>13815</v>
      </c>
      <c r="F113" t="s">
        <v>4723</v>
      </c>
      <c r="G113" t="s">
        <v>5580</v>
      </c>
      <c r="I113" t="s">
        <v>5943</v>
      </c>
      <c r="J113" t="s">
        <v>7191</v>
      </c>
      <c r="K113" t="s">
        <v>3852</v>
      </c>
      <c r="L113" t="s">
        <v>11049</v>
      </c>
      <c r="M113" t="s">
        <v>8098</v>
      </c>
      <c r="N113" t="s">
        <v>9075</v>
      </c>
      <c r="P113" t="s">
        <v>5655</v>
      </c>
      <c r="Q113" t="s">
        <v>7956</v>
      </c>
      <c r="R113" t="s">
        <v>5092</v>
      </c>
      <c r="S113" t="s">
        <v>3714</v>
      </c>
      <c r="U113" t="s">
        <v>8812</v>
      </c>
      <c r="V113" t="s">
        <v>3862</v>
      </c>
      <c r="Y113" t="s">
        <v>4753</v>
      </c>
      <c r="AA113" t="s">
        <v>5864</v>
      </c>
      <c r="AB113" t="s">
        <v>13714</v>
      </c>
      <c r="AC113" t="s">
        <v>5241</v>
      </c>
      <c r="AD113" t="s">
        <v>8219</v>
      </c>
      <c r="AE113" t="s">
        <v>456</v>
      </c>
      <c r="AG113" s="182" t="s">
        <v>2134</v>
      </c>
      <c r="AH113" s="182" t="s">
        <v>13509</v>
      </c>
      <c r="AI113" s="182" t="s">
        <v>6641</v>
      </c>
      <c r="AJ113" s="195" t="s">
        <v>5303</v>
      </c>
    </row>
    <row r="114" spans="1:36" ht="15.75" thickBot="1" x14ac:dyDescent="0.3">
      <c r="A114" t="s">
        <v>4961</v>
      </c>
      <c r="E114" t="s">
        <v>13852</v>
      </c>
      <c r="F114" t="s">
        <v>4798</v>
      </c>
      <c r="G114" t="s">
        <v>5750</v>
      </c>
      <c r="I114" t="s">
        <v>5960</v>
      </c>
      <c r="J114" t="s">
        <v>7203</v>
      </c>
      <c r="K114" t="s">
        <v>3860</v>
      </c>
      <c r="M114" t="s">
        <v>8099</v>
      </c>
      <c r="N114" t="s">
        <v>9268</v>
      </c>
      <c r="P114" s="182" t="s">
        <v>5699</v>
      </c>
      <c r="Q114" t="s">
        <v>8023</v>
      </c>
      <c r="R114" t="s">
        <v>5094</v>
      </c>
      <c r="S114" t="s">
        <v>3718</v>
      </c>
      <c r="U114" t="s">
        <v>8824</v>
      </c>
      <c r="V114" t="s">
        <v>3899</v>
      </c>
      <c r="Y114" t="s">
        <v>4755</v>
      </c>
      <c r="AA114" t="s">
        <v>5866</v>
      </c>
      <c r="AB114" t="s">
        <v>13721</v>
      </c>
      <c r="AC114" t="s">
        <v>13650</v>
      </c>
      <c r="AD114" t="s">
        <v>8221</v>
      </c>
      <c r="AE114" t="s">
        <v>458</v>
      </c>
      <c r="AG114" s="182" t="s">
        <v>2158</v>
      </c>
      <c r="AH114" s="182" t="s">
        <v>2354</v>
      </c>
      <c r="AI114" s="182" t="s">
        <v>6744</v>
      </c>
      <c r="AJ114" s="195" t="s">
        <v>5359</v>
      </c>
    </row>
    <row r="115" spans="1:36" ht="15.75" thickBot="1" x14ac:dyDescent="0.3">
      <c r="A115" t="s">
        <v>4989</v>
      </c>
      <c r="E115" t="s">
        <v>13858</v>
      </c>
      <c r="F115" t="s">
        <v>4863</v>
      </c>
      <c r="G115" t="s">
        <v>5761</v>
      </c>
      <c r="I115" t="s">
        <v>5988</v>
      </c>
      <c r="J115" t="s">
        <v>7205</v>
      </c>
      <c r="K115" t="s">
        <v>3884</v>
      </c>
      <c r="M115" t="s">
        <v>8100</v>
      </c>
      <c r="N115" t="s">
        <v>10558</v>
      </c>
      <c r="P115" s="182" t="s">
        <v>5833</v>
      </c>
      <c r="Q115" t="s">
        <v>8038</v>
      </c>
      <c r="R115" t="s">
        <v>13641</v>
      </c>
      <c r="S115" t="s">
        <v>3782</v>
      </c>
      <c r="U115" t="s">
        <v>8846</v>
      </c>
      <c r="V115" t="s">
        <v>3924</v>
      </c>
      <c r="Y115" t="s">
        <v>4768</v>
      </c>
      <c r="AA115" t="s">
        <v>5892</v>
      </c>
      <c r="AB115" t="s">
        <v>6288</v>
      </c>
      <c r="AC115" t="s">
        <v>5265</v>
      </c>
      <c r="AD115" t="s">
        <v>8235</v>
      </c>
      <c r="AE115" s="182" t="s">
        <v>459</v>
      </c>
      <c r="AG115" s="182" t="s">
        <v>2160</v>
      </c>
      <c r="AH115" s="182" t="s">
        <v>2358</v>
      </c>
      <c r="AI115" s="182" t="s">
        <v>6851</v>
      </c>
      <c r="AJ115" s="195" t="s">
        <v>5383</v>
      </c>
    </row>
    <row r="116" spans="1:36" ht="15.75" thickBot="1" x14ac:dyDescent="0.3">
      <c r="A116" t="s">
        <v>5006</v>
      </c>
      <c r="E116" t="s">
        <v>6564</v>
      </c>
      <c r="F116" t="s">
        <v>4910</v>
      </c>
      <c r="G116" t="s">
        <v>13663</v>
      </c>
      <c r="I116" t="s">
        <v>6030</v>
      </c>
      <c r="J116" t="s">
        <v>7210</v>
      </c>
      <c r="K116" t="s">
        <v>4036</v>
      </c>
      <c r="M116" t="s">
        <v>8101</v>
      </c>
      <c r="N116" t="s">
        <v>10595</v>
      </c>
      <c r="P116" t="s">
        <v>5862</v>
      </c>
      <c r="Q116" t="s">
        <v>8039</v>
      </c>
      <c r="R116" t="s">
        <v>5095</v>
      </c>
      <c r="S116" t="s">
        <v>3788</v>
      </c>
      <c r="U116" t="s">
        <v>8870</v>
      </c>
      <c r="V116" t="s">
        <v>3975</v>
      </c>
      <c r="Y116" t="s">
        <v>4777</v>
      </c>
      <c r="AA116" t="s">
        <v>5932</v>
      </c>
      <c r="AB116" t="s">
        <v>13760</v>
      </c>
      <c r="AC116" t="s">
        <v>5373</v>
      </c>
      <c r="AD116" t="s">
        <v>8494</v>
      </c>
      <c r="AE116" s="182" t="s">
        <v>459</v>
      </c>
      <c r="AG116" s="182" t="s">
        <v>2163</v>
      </c>
      <c r="AH116" s="182" t="s">
        <v>13510</v>
      </c>
      <c r="AI116" s="182" t="s">
        <v>6869</v>
      </c>
      <c r="AJ116" s="195" t="s">
        <v>5386</v>
      </c>
    </row>
    <row r="117" spans="1:36" ht="15.75" thickBot="1" x14ac:dyDescent="0.3">
      <c r="A117" t="s">
        <v>12893</v>
      </c>
      <c r="E117" t="s">
        <v>13876</v>
      </c>
      <c r="F117" t="s">
        <v>4917</v>
      </c>
      <c r="G117" t="s">
        <v>5794</v>
      </c>
      <c r="I117" t="s">
        <v>6033</v>
      </c>
      <c r="J117" t="s">
        <v>7211</v>
      </c>
      <c r="K117" t="s">
        <v>4040</v>
      </c>
      <c r="M117" t="s">
        <v>8138</v>
      </c>
      <c r="N117" t="s">
        <v>10774</v>
      </c>
      <c r="P117" s="182" t="s">
        <v>5953</v>
      </c>
      <c r="Q117" t="s">
        <v>8160</v>
      </c>
      <c r="R117" t="s">
        <v>13643</v>
      </c>
      <c r="S117" t="s">
        <v>3809</v>
      </c>
      <c r="U117" t="s">
        <v>8871</v>
      </c>
      <c r="V117" t="s">
        <v>3981</v>
      </c>
      <c r="Y117" t="s">
        <v>4894</v>
      </c>
      <c r="AA117" t="s">
        <v>6008</v>
      </c>
      <c r="AB117" t="s">
        <v>6383</v>
      </c>
      <c r="AC117" t="s">
        <v>5377</v>
      </c>
      <c r="AD117" t="s">
        <v>8543</v>
      </c>
      <c r="AE117" s="182" t="s">
        <v>461</v>
      </c>
      <c r="AG117" s="182" t="s">
        <v>2164</v>
      </c>
      <c r="AH117" s="182" t="s">
        <v>2398</v>
      </c>
      <c r="AI117" s="182" t="s">
        <v>6870</v>
      </c>
      <c r="AJ117" s="195" t="s">
        <v>5484</v>
      </c>
    </row>
    <row r="118" spans="1:36" ht="15.75" thickBot="1" x14ac:dyDescent="0.3">
      <c r="A118" t="s">
        <v>5196</v>
      </c>
      <c r="E118" t="s">
        <v>6620</v>
      </c>
      <c r="F118" t="s">
        <v>4965</v>
      </c>
      <c r="G118" t="s">
        <v>5800</v>
      </c>
      <c r="I118" t="s">
        <v>6142</v>
      </c>
      <c r="J118" t="s">
        <v>7212</v>
      </c>
      <c r="K118" t="s">
        <v>4088</v>
      </c>
      <c r="M118" t="s">
        <v>8142</v>
      </c>
      <c r="N118" t="s">
        <v>10978</v>
      </c>
      <c r="P118" t="s">
        <v>6007</v>
      </c>
      <c r="Q118" t="s">
        <v>8195</v>
      </c>
      <c r="R118" t="s">
        <v>5097</v>
      </c>
      <c r="S118" t="s">
        <v>3885</v>
      </c>
      <c r="U118" t="s">
        <v>9172</v>
      </c>
      <c r="V118" t="s">
        <v>3997</v>
      </c>
      <c r="Y118" t="s">
        <v>4906</v>
      </c>
      <c r="AA118" t="s">
        <v>6010</v>
      </c>
      <c r="AB118" t="s">
        <v>13831</v>
      </c>
      <c r="AC118" t="s">
        <v>5453</v>
      </c>
      <c r="AD118" s="149" t="s">
        <v>28699</v>
      </c>
      <c r="AE118" t="s">
        <v>462</v>
      </c>
      <c r="AG118" s="182" t="s">
        <v>2234</v>
      </c>
      <c r="AH118" s="182" t="s">
        <v>2399</v>
      </c>
      <c r="AI118" s="182" t="s">
        <v>6955</v>
      </c>
      <c r="AJ118" s="195" t="s">
        <v>5490</v>
      </c>
    </row>
    <row r="119" spans="1:36" ht="15.75" thickBot="1" x14ac:dyDescent="0.3">
      <c r="A119" t="s">
        <v>12901</v>
      </c>
      <c r="E119" t="s">
        <v>6679</v>
      </c>
      <c r="F119" t="s">
        <v>4967</v>
      </c>
      <c r="G119" t="s">
        <v>5886</v>
      </c>
      <c r="I119" t="s">
        <v>13694</v>
      </c>
      <c r="J119" t="s">
        <v>7307</v>
      </c>
      <c r="K119" t="s">
        <v>4109</v>
      </c>
      <c r="M119" t="s">
        <v>8251</v>
      </c>
      <c r="N119" t="s">
        <v>11023</v>
      </c>
      <c r="P119" t="s">
        <v>6019</v>
      </c>
      <c r="Q119" t="s">
        <v>8239</v>
      </c>
      <c r="R119" t="s">
        <v>5125</v>
      </c>
      <c r="S119" t="s">
        <v>3976</v>
      </c>
      <c r="U119" t="s">
        <v>9176</v>
      </c>
      <c r="V119" t="s">
        <v>4012</v>
      </c>
      <c r="Y119" t="s">
        <v>4939</v>
      </c>
      <c r="AA119" t="s">
        <v>6025</v>
      </c>
      <c r="AB119" t="s">
        <v>13855</v>
      </c>
      <c r="AC119" t="s">
        <v>5603</v>
      </c>
      <c r="AD119" t="s">
        <v>8586</v>
      </c>
      <c r="AE119" t="s">
        <v>463</v>
      </c>
      <c r="AG119" s="182" t="s">
        <v>2265</v>
      </c>
      <c r="AH119" s="182" t="s">
        <v>2416</v>
      </c>
      <c r="AI119" s="182" t="s">
        <v>7107</v>
      </c>
      <c r="AJ119" s="195" t="s">
        <v>5491</v>
      </c>
    </row>
    <row r="120" spans="1:36" ht="15.75" thickBot="1" x14ac:dyDescent="0.3">
      <c r="A120" t="s">
        <v>5250</v>
      </c>
      <c r="E120" t="s">
        <v>6742</v>
      </c>
      <c r="F120" t="s">
        <v>5084</v>
      </c>
      <c r="G120" t="s">
        <v>5929</v>
      </c>
      <c r="I120" t="s">
        <v>13697</v>
      </c>
      <c r="J120" t="s">
        <v>7344</v>
      </c>
      <c r="K120" t="s">
        <v>4125</v>
      </c>
      <c r="M120" t="s">
        <v>8324</v>
      </c>
      <c r="P120" t="s">
        <v>6187</v>
      </c>
      <c r="Q120" t="s">
        <v>8290</v>
      </c>
      <c r="R120" t="s">
        <v>5157</v>
      </c>
      <c r="S120" t="s">
        <v>4038</v>
      </c>
      <c r="U120" t="s">
        <v>9258</v>
      </c>
      <c r="V120" t="s">
        <v>4022</v>
      </c>
      <c r="Y120" t="s">
        <v>5021</v>
      </c>
      <c r="AA120" t="s">
        <v>6026</v>
      </c>
      <c r="AB120" t="s">
        <v>6650</v>
      </c>
      <c r="AC120" t="s">
        <v>5625</v>
      </c>
      <c r="AD120" t="s">
        <v>8587</v>
      </c>
      <c r="AE120" s="182" t="s">
        <v>469</v>
      </c>
      <c r="AG120" s="182" t="s">
        <v>2275</v>
      </c>
      <c r="AH120" s="182" t="s">
        <v>13511</v>
      </c>
      <c r="AI120" s="182" t="s">
        <v>7114</v>
      </c>
      <c r="AJ120" s="195" t="s">
        <v>5495</v>
      </c>
    </row>
    <row r="121" spans="1:36" ht="15.75" thickBot="1" x14ac:dyDescent="0.3">
      <c r="A121" t="s">
        <v>5348</v>
      </c>
      <c r="E121" t="s">
        <v>6847</v>
      </c>
      <c r="F121" t="s">
        <v>5161</v>
      </c>
      <c r="G121" t="s">
        <v>6022</v>
      </c>
      <c r="I121" t="s">
        <v>13699</v>
      </c>
      <c r="J121" t="s">
        <v>7399</v>
      </c>
      <c r="K121" t="s">
        <v>4130</v>
      </c>
      <c r="M121" t="s">
        <v>8373</v>
      </c>
      <c r="P121" s="182" t="s">
        <v>6223</v>
      </c>
      <c r="Q121" t="s">
        <v>8354</v>
      </c>
      <c r="R121" t="s">
        <v>5203</v>
      </c>
      <c r="S121" t="s">
        <v>4042</v>
      </c>
      <c r="U121" t="s">
        <v>10587</v>
      </c>
      <c r="V121" t="s">
        <v>4062</v>
      </c>
      <c r="Y121" t="s">
        <v>5044</v>
      </c>
      <c r="AA121" t="s">
        <v>6035</v>
      </c>
      <c r="AB121" t="s">
        <v>13888</v>
      </c>
      <c r="AC121" t="s">
        <v>5643</v>
      </c>
      <c r="AD121" t="s">
        <v>8700</v>
      </c>
      <c r="AE121" t="s">
        <v>470</v>
      </c>
      <c r="AG121" s="182" t="s">
        <v>2294</v>
      </c>
      <c r="AH121" s="182" t="s">
        <v>2439</v>
      </c>
      <c r="AI121" s="182" t="s">
        <v>7184</v>
      </c>
      <c r="AJ121" s="195" t="s">
        <v>5496</v>
      </c>
    </row>
    <row r="122" spans="1:36" ht="15.75" thickBot="1" x14ac:dyDescent="0.3">
      <c r="A122" t="s">
        <v>12913</v>
      </c>
      <c r="E122" t="s">
        <v>6864</v>
      </c>
      <c r="F122" t="s">
        <v>5162</v>
      </c>
      <c r="G122" t="s">
        <v>6078</v>
      </c>
      <c r="I122" t="s">
        <v>13713</v>
      </c>
      <c r="J122" t="s">
        <v>7526</v>
      </c>
      <c r="K122" t="s">
        <v>13616</v>
      </c>
      <c r="M122" t="s">
        <v>8460</v>
      </c>
      <c r="P122" s="182" t="s">
        <v>6225</v>
      </c>
      <c r="Q122" t="s">
        <v>8356</v>
      </c>
      <c r="R122" t="s">
        <v>5273</v>
      </c>
      <c r="S122" t="s">
        <v>4083</v>
      </c>
      <c r="U122" t="s">
        <v>10828</v>
      </c>
      <c r="V122" t="s">
        <v>4089</v>
      </c>
      <c r="Y122" t="s">
        <v>5051</v>
      </c>
      <c r="AA122" t="s">
        <v>6075</v>
      </c>
      <c r="AB122" t="s">
        <v>6702</v>
      </c>
      <c r="AC122" t="s">
        <v>5669</v>
      </c>
      <c r="AD122" t="s">
        <v>8795</v>
      </c>
      <c r="AE122" t="s">
        <v>471</v>
      </c>
      <c r="AG122" s="182" t="s">
        <v>2299</v>
      </c>
      <c r="AH122" s="182" t="s">
        <v>2453</v>
      </c>
      <c r="AI122" s="182" t="s">
        <v>7304</v>
      </c>
      <c r="AJ122" s="195" t="s">
        <v>5498</v>
      </c>
    </row>
    <row r="123" spans="1:36" ht="15.75" thickBot="1" x14ac:dyDescent="0.3">
      <c r="A123" t="s">
        <v>5410</v>
      </c>
      <c r="E123" t="s">
        <v>7138</v>
      </c>
      <c r="F123" t="s">
        <v>13648</v>
      </c>
      <c r="G123" t="s">
        <v>6162</v>
      </c>
      <c r="I123" t="s">
        <v>13728</v>
      </c>
      <c r="J123" t="s">
        <v>7583</v>
      </c>
      <c r="K123" t="s">
        <v>4153</v>
      </c>
      <c r="M123" t="s">
        <v>8465</v>
      </c>
      <c r="P123" s="182" t="s">
        <v>6235</v>
      </c>
      <c r="Q123" t="s">
        <v>8479</v>
      </c>
      <c r="R123" t="s">
        <v>5310</v>
      </c>
      <c r="S123" t="s">
        <v>4117</v>
      </c>
      <c r="U123" t="s">
        <v>10933</v>
      </c>
      <c r="V123" t="s">
        <v>4100</v>
      </c>
      <c r="Y123" t="s">
        <v>5086</v>
      </c>
      <c r="AA123" t="s">
        <v>6135</v>
      </c>
      <c r="AB123" t="s">
        <v>6733</v>
      </c>
      <c r="AC123" t="s">
        <v>5832</v>
      </c>
      <c r="AD123" t="s">
        <v>8847</v>
      </c>
      <c r="AE123" t="s">
        <v>472</v>
      </c>
      <c r="AG123" s="182" t="s">
        <v>2385</v>
      </c>
      <c r="AH123" s="182" t="s">
        <v>2465</v>
      </c>
      <c r="AI123" s="182" t="s">
        <v>7455</v>
      </c>
      <c r="AJ123" s="195" t="s">
        <v>5501</v>
      </c>
    </row>
    <row r="124" spans="1:36" ht="15.75" thickBot="1" x14ac:dyDescent="0.3">
      <c r="A124" t="s">
        <v>5413</v>
      </c>
      <c r="E124" t="s">
        <v>7186</v>
      </c>
      <c r="F124" t="s">
        <v>5231</v>
      </c>
      <c r="G124" t="s">
        <v>13687</v>
      </c>
      <c r="I124" t="s">
        <v>13734</v>
      </c>
      <c r="J124" t="s">
        <v>7596</v>
      </c>
      <c r="K124" t="s">
        <v>4157</v>
      </c>
      <c r="M124" t="s">
        <v>8518</v>
      </c>
      <c r="P124" s="182" t="s">
        <v>6237</v>
      </c>
      <c r="Q124" t="s">
        <v>8561</v>
      </c>
      <c r="R124" t="s">
        <v>5361</v>
      </c>
      <c r="S124" t="s">
        <v>4122</v>
      </c>
      <c r="U124" t="s">
        <v>10934</v>
      </c>
      <c r="V124" t="s">
        <v>4125</v>
      </c>
      <c r="Y124" t="s">
        <v>5089</v>
      </c>
      <c r="AA124" t="s">
        <v>6164</v>
      </c>
      <c r="AB124" t="s">
        <v>6834</v>
      </c>
      <c r="AC124" t="s">
        <v>5976</v>
      </c>
      <c r="AD124" t="s">
        <v>8848</v>
      </c>
      <c r="AE124" t="s">
        <v>474</v>
      </c>
      <c r="AG124" s="182" t="s">
        <v>2387</v>
      </c>
      <c r="AH124" s="182" t="s">
        <v>2467</v>
      </c>
      <c r="AI124" s="182" t="s">
        <v>7606</v>
      </c>
      <c r="AJ124" s="195" t="s">
        <v>5502</v>
      </c>
    </row>
    <row r="125" spans="1:36" ht="15.75" thickBot="1" x14ac:dyDescent="0.3">
      <c r="A125" t="s">
        <v>5422</v>
      </c>
      <c r="E125" t="s">
        <v>7332</v>
      </c>
      <c r="F125" t="s">
        <v>5247</v>
      </c>
      <c r="G125" t="s">
        <v>13692</v>
      </c>
      <c r="I125" t="s">
        <v>13800</v>
      </c>
      <c r="J125" t="s">
        <v>7599</v>
      </c>
      <c r="K125" t="s">
        <v>4198</v>
      </c>
      <c r="M125" t="s">
        <v>8643</v>
      </c>
      <c r="P125" s="182" t="s">
        <v>6238</v>
      </c>
      <c r="Q125" t="s">
        <v>8593</v>
      </c>
      <c r="R125" t="s">
        <v>5362</v>
      </c>
      <c r="S125" t="s">
        <v>4123</v>
      </c>
      <c r="U125" t="s">
        <v>11021</v>
      </c>
      <c r="V125" t="s">
        <v>4128</v>
      </c>
      <c r="Y125" t="s">
        <v>5101</v>
      </c>
      <c r="AA125" t="s">
        <v>6166</v>
      </c>
      <c r="AB125" t="s">
        <v>6937</v>
      </c>
      <c r="AC125" t="s">
        <v>5978</v>
      </c>
      <c r="AD125" t="s">
        <v>8862</v>
      </c>
      <c r="AE125" t="s">
        <v>475</v>
      </c>
      <c r="AG125" s="182" t="s">
        <v>2427</v>
      </c>
      <c r="AH125" s="182" t="s">
        <v>2487</v>
      </c>
      <c r="AI125" s="182" t="s">
        <v>7645</v>
      </c>
      <c r="AJ125" s="195" t="s">
        <v>5503</v>
      </c>
    </row>
    <row r="126" spans="1:36" ht="15.75" thickBot="1" x14ac:dyDescent="0.3">
      <c r="A126" t="s">
        <v>5539</v>
      </c>
      <c r="E126" t="s">
        <v>13902</v>
      </c>
      <c r="F126" t="s">
        <v>5280</v>
      </c>
      <c r="G126" t="s">
        <v>13700</v>
      </c>
      <c r="I126" t="s">
        <v>13816</v>
      </c>
      <c r="J126" t="s">
        <v>7645</v>
      </c>
      <c r="K126" t="s">
        <v>4231</v>
      </c>
      <c r="M126" t="s">
        <v>8672</v>
      </c>
      <c r="P126" s="182" t="s">
        <v>6248</v>
      </c>
      <c r="Q126" t="s">
        <v>8605</v>
      </c>
      <c r="R126" t="s">
        <v>5364</v>
      </c>
      <c r="S126" t="s">
        <v>4124</v>
      </c>
      <c r="V126" t="s">
        <v>13619</v>
      </c>
      <c r="Y126" t="s">
        <v>5135</v>
      </c>
      <c r="AA126" t="s">
        <v>13698</v>
      </c>
      <c r="AB126" t="s">
        <v>6947</v>
      </c>
      <c r="AC126" t="s">
        <v>5980</v>
      </c>
      <c r="AD126" t="s">
        <v>8879</v>
      </c>
      <c r="AE126" t="s">
        <v>476</v>
      </c>
      <c r="AG126" s="182" t="s">
        <v>2489</v>
      </c>
      <c r="AH126" s="182" t="s">
        <v>2552</v>
      </c>
      <c r="AI126" s="182" t="s">
        <v>7687</v>
      </c>
      <c r="AJ126" s="195" t="s">
        <v>5509</v>
      </c>
    </row>
    <row r="127" spans="1:36" ht="15.75" thickBot="1" x14ac:dyDescent="0.3">
      <c r="A127" t="s">
        <v>5561</v>
      </c>
      <c r="E127" t="s">
        <v>7411</v>
      </c>
      <c r="F127" t="s">
        <v>5395</v>
      </c>
      <c r="G127" t="s">
        <v>13705</v>
      </c>
      <c r="I127" t="s">
        <v>13854</v>
      </c>
      <c r="J127" t="s">
        <v>7724</v>
      </c>
      <c r="K127" t="s">
        <v>4267</v>
      </c>
      <c r="M127" t="s">
        <v>8737</v>
      </c>
      <c r="P127" t="s">
        <v>6277</v>
      </c>
      <c r="Q127" t="s">
        <v>29085</v>
      </c>
      <c r="R127" t="s">
        <v>13651</v>
      </c>
      <c r="S127" t="s">
        <v>4135</v>
      </c>
      <c r="V127" t="s">
        <v>4203</v>
      </c>
      <c r="Y127" t="s">
        <v>13649</v>
      </c>
      <c r="AA127" t="s">
        <v>13702</v>
      </c>
      <c r="AB127" t="s">
        <v>6973</v>
      </c>
      <c r="AC127" t="s">
        <v>5982</v>
      </c>
      <c r="AD127" t="s">
        <v>8914</v>
      </c>
      <c r="AE127" t="s">
        <v>477</v>
      </c>
      <c r="AG127" s="182" t="s">
        <v>2529</v>
      </c>
      <c r="AH127" s="182" t="s">
        <v>13516</v>
      </c>
      <c r="AI127" s="182" t="s">
        <v>7716</v>
      </c>
      <c r="AJ127" s="195" t="s">
        <v>5558</v>
      </c>
    </row>
    <row r="128" spans="1:36" ht="15.75" thickBot="1" x14ac:dyDescent="0.3">
      <c r="A128" t="s">
        <v>5569</v>
      </c>
      <c r="E128" t="s">
        <v>7441</v>
      </c>
      <c r="F128" t="s">
        <v>5402</v>
      </c>
      <c r="G128" t="s">
        <v>13707</v>
      </c>
      <c r="I128" t="s">
        <v>13861</v>
      </c>
      <c r="J128" t="s">
        <v>7762</v>
      </c>
      <c r="K128" t="s">
        <v>4359</v>
      </c>
      <c r="M128" t="s">
        <v>8874</v>
      </c>
      <c r="P128" t="s">
        <v>13755</v>
      </c>
      <c r="Q128" t="s">
        <v>8772</v>
      </c>
      <c r="R128" t="s">
        <v>13655</v>
      </c>
      <c r="S128" t="s">
        <v>4229</v>
      </c>
      <c r="V128" t="s">
        <v>4260</v>
      </c>
      <c r="Y128" t="s">
        <v>5246</v>
      </c>
      <c r="AA128" t="s">
        <v>13724</v>
      </c>
      <c r="AB128" t="s">
        <v>6993</v>
      </c>
      <c r="AC128" t="s">
        <v>5989</v>
      </c>
      <c r="AD128" t="s">
        <v>9051</v>
      </c>
      <c r="AE128" t="s">
        <v>481</v>
      </c>
      <c r="AG128" s="182" t="s">
        <v>2540</v>
      </c>
      <c r="AH128" s="182" t="s">
        <v>2565</v>
      </c>
      <c r="AI128" s="182" t="s">
        <v>7717</v>
      </c>
      <c r="AJ128" s="195" t="s">
        <v>5608</v>
      </c>
    </row>
    <row r="129" spans="1:36" ht="15.75" thickBot="1" x14ac:dyDescent="0.3">
      <c r="A129" t="s">
        <v>5623</v>
      </c>
      <c r="E129" t="s">
        <v>7578</v>
      </c>
      <c r="F129" t="s">
        <v>5455</v>
      </c>
      <c r="G129" t="s">
        <v>13709</v>
      </c>
      <c r="I129" t="s">
        <v>13873</v>
      </c>
      <c r="J129" t="s">
        <v>7848</v>
      </c>
      <c r="K129" t="s">
        <v>4364</v>
      </c>
      <c r="M129" t="s">
        <v>8943</v>
      </c>
      <c r="P129" t="s">
        <v>13769</v>
      </c>
      <c r="Q129" t="s">
        <v>8857</v>
      </c>
      <c r="R129" t="s">
        <v>5483</v>
      </c>
      <c r="S129" t="s">
        <v>4241</v>
      </c>
      <c r="V129" t="s">
        <v>13621</v>
      </c>
      <c r="Y129" t="s">
        <v>5276</v>
      </c>
      <c r="AA129" t="s">
        <v>13727</v>
      </c>
      <c r="AB129" t="s">
        <v>27622</v>
      </c>
      <c r="AC129" t="s">
        <v>6015</v>
      </c>
      <c r="AD129" t="s">
        <v>9099</v>
      </c>
      <c r="AE129" t="s">
        <v>482</v>
      </c>
      <c r="AG129" s="182" t="s">
        <v>2580</v>
      </c>
      <c r="AH129" s="182" t="s">
        <v>2578</v>
      </c>
      <c r="AI129" s="182" t="s">
        <v>7847</v>
      </c>
      <c r="AJ129" s="195" t="s">
        <v>5652</v>
      </c>
    </row>
    <row r="130" spans="1:36" ht="15.75" thickBot="1" x14ac:dyDescent="0.3">
      <c r="A130" t="s">
        <v>12945</v>
      </c>
      <c r="E130" t="s">
        <v>7645</v>
      </c>
      <c r="F130" t="s">
        <v>5480</v>
      </c>
      <c r="G130" t="s">
        <v>13710</v>
      </c>
      <c r="I130" t="s">
        <v>6578</v>
      </c>
      <c r="J130" t="s">
        <v>7876</v>
      </c>
      <c r="K130" t="s">
        <v>4377</v>
      </c>
      <c r="M130" t="s">
        <v>8948</v>
      </c>
      <c r="P130" t="s">
        <v>13782</v>
      </c>
      <c r="Q130" t="s">
        <v>8862</v>
      </c>
      <c r="R130" t="s">
        <v>5539</v>
      </c>
      <c r="S130" t="s">
        <v>4257</v>
      </c>
      <c r="V130" t="s">
        <v>13622</v>
      </c>
      <c r="Y130" t="s">
        <v>5355</v>
      </c>
      <c r="AA130" t="s">
        <v>13731</v>
      </c>
      <c r="AB130" t="s">
        <v>7057</v>
      </c>
      <c r="AC130" t="s">
        <v>6093</v>
      </c>
      <c r="AD130" t="s">
        <v>9637</v>
      </c>
      <c r="AE130" t="s">
        <v>483</v>
      </c>
      <c r="AG130" s="182" t="s">
        <v>2581</v>
      </c>
      <c r="AH130" s="182" t="s">
        <v>2579</v>
      </c>
      <c r="AI130" s="182" t="s">
        <v>8026</v>
      </c>
      <c r="AJ130" s="195" t="s">
        <v>5694</v>
      </c>
    </row>
    <row r="131" spans="1:36" ht="15.75" thickBot="1" x14ac:dyDescent="0.3">
      <c r="A131" t="s">
        <v>5672</v>
      </c>
      <c r="E131" t="s">
        <v>7655</v>
      </c>
      <c r="F131" t="s">
        <v>5482</v>
      </c>
      <c r="G131" t="s">
        <v>13711</v>
      </c>
      <c r="I131" t="s">
        <v>6579</v>
      </c>
      <c r="J131" t="s">
        <v>7957</v>
      </c>
      <c r="K131" t="s">
        <v>4389</v>
      </c>
      <c r="M131" t="s">
        <v>9041</v>
      </c>
      <c r="P131" t="s">
        <v>13788</v>
      </c>
      <c r="Q131" t="s">
        <v>8966</v>
      </c>
      <c r="R131" t="s">
        <v>5552</v>
      </c>
      <c r="S131" t="s">
        <v>4282</v>
      </c>
      <c r="V131" t="s">
        <v>4373</v>
      </c>
      <c r="Y131" t="s">
        <v>13652</v>
      </c>
      <c r="AA131" t="s">
        <v>13741</v>
      </c>
      <c r="AB131" t="s">
        <v>7081</v>
      </c>
      <c r="AC131" t="s">
        <v>13678</v>
      </c>
      <c r="AD131" t="s">
        <v>9670</v>
      </c>
      <c r="AE131" t="s">
        <v>484</v>
      </c>
      <c r="AG131" s="182" t="s">
        <v>2582</v>
      </c>
      <c r="AH131" s="182" t="s">
        <v>2597</v>
      </c>
      <c r="AI131" s="182" t="s">
        <v>8052</v>
      </c>
      <c r="AJ131" s="195" t="s">
        <v>5767</v>
      </c>
    </row>
    <row r="132" spans="1:36" ht="15.75" thickBot="1" x14ac:dyDescent="0.3">
      <c r="A132" t="s">
        <v>5708</v>
      </c>
      <c r="E132" t="s">
        <v>7870</v>
      </c>
      <c r="F132" t="s">
        <v>5749</v>
      </c>
      <c r="G132" t="s">
        <v>13715</v>
      </c>
      <c r="I132" t="s">
        <v>6590</v>
      </c>
      <c r="J132" t="s">
        <v>8093</v>
      </c>
      <c r="K132" t="s">
        <v>4426</v>
      </c>
      <c r="M132" t="s">
        <v>9305</v>
      </c>
      <c r="P132" t="s">
        <v>6464</v>
      </c>
      <c r="Q132" t="s">
        <v>9047</v>
      </c>
      <c r="R132" t="s">
        <v>5577</v>
      </c>
      <c r="S132" t="s">
        <v>4313</v>
      </c>
      <c r="V132" t="s">
        <v>4391</v>
      </c>
      <c r="Y132" t="s">
        <v>5411</v>
      </c>
      <c r="AA132" t="s">
        <v>6337</v>
      </c>
      <c r="AB132" t="s">
        <v>7147</v>
      </c>
      <c r="AC132" t="s">
        <v>6129</v>
      </c>
      <c r="AD132" t="s">
        <v>10558</v>
      </c>
      <c r="AE132" t="s">
        <v>487</v>
      </c>
      <c r="AG132" s="182" t="s">
        <v>2596</v>
      </c>
      <c r="AH132" s="182" t="s">
        <v>2601</v>
      </c>
      <c r="AI132" s="182" t="s">
        <v>8070</v>
      </c>
      <c r="AJ132" s="195" t="s">
        <v>5785</v>
      </c>
    </row>
    <row r="133" spans="1:36" ht="15.75" thickBot="1" x14ac:dyDescent="0.3">
      <c r="A133" t="s">
        <v>5747</v>
      </c>
      <c r="E133" t="s">
        <v>7936</v>
      </c>
      <c r="F133" t="s">
        <v>5779</v>
      </c>
      <c r="G133" t="s">
        <v>13716</v>
      </c>
      <c r="I133" t="s">
        <v>6591</v>
      </c>
      <c r="J133" t="s">
        <v>8240</v>
      </c>
      <c r="K133" t="s">
        <v>4441</v>
      </c>
      <c r="M133" t="s">
        <v>9308</v>
      </c>
      <c r="P133" t="s">
        <v>13796</v>
      </c>
      <c r="Q133" t="s">
        <v>9105</v>
      </c>
      <c r="R133" t="s">
        <v>5579</v>
      </c>
      <c r="S133" t="s">
        <v>4325</v>
      </c>
      <c r="V133" t="s">
        <v>4405</v>
      </c>
      <c r="Y133" t="s">
        <v>5414</v>
      </c>
      <c r="AA133" t="s">
        <v>13857</v>
      </c>
      <c r="AB133" t="s">
        <v>7155</v>
      </c>
      <c r="AC133" t="s">
        <v>6132</v>
      </c>
      <c r="AD133" t="s">
        <v>10560</v>
      </c>
      <c r="AE133" t="s">
        <v>488</v>
      </c>
      <c r="AG133" s="182" t="s">
        <v>2641</v>
      </c>
      <c r="AH133" s="182" t="s">
        <v>2624</v>
      </c>
      <c r="AI133" s="182" t="s">
        <v>8164</v>
      </c>
      <c r="AJ133" s="195" t="s">
        <v>5813</v>
      </c>
    </row>
    <row r="134" spans="1:36" ht="15.75" thickBot="1" x14ac:dyDescent="0.3">
      <c r="A134" t="s">
        <v>5759</v>
      </c>
      <c r="E134" t="s">
        <v>8192</v>
      </c>
      <c r="F134" t="s">
        <v>5805</v>
      </c>
      <c r="G134" t="s">
        <v>13718</v>
      </c>
      <c r="I134" t="s">
        <v>6592</v>
      </c>
      <c r="J134" t="s">
        <v>8342</v>
      </c>
      <c r="K134" t="s">
        <v>4527</v>
      </c>
      <c r="M134" t="s">
        <v>9656</v>
      </c>
      <c r="P134" t="s">
        <v>13798</v>
      </c>
      <c r="Q134" t="s">
        <v>9109</v>
      </c>
      <c r="R134" t="s">
        <v>13659</v>
      </c>
      <c r="S134" t="s">
        <v>4332</v>
      </c>
      <c r="V134" t="s">
        <v>4425</v>
      </c>
      <c r="Y134" t="s">
        <v>5424</v>
      </c>
      <c r="AA134" t="s">
        <v>6581</v>
      </c>
      <c r="AB134" t="s">
        <v>7185</v>
      </c>
      <c r="AC134" t="s">
        <v>6156</v>
      </c>
      <c r="AD134" t="s">
        <v>10612</v>
      </c>
      <c r="AE134" t="s">
        <v>489</v>
      </c>
      <c r="AG134" s="182" t="s">
        <v>2645</v>
      </c>
      <c r="AH134" s="182" t="s">
        <v>2652</v>
      </c>
      <c r="AI134" s="182" t="s">
        <v>8165</v>
      </c>
      <c r="AJ134" s="195" t="s">
        <v>5835</v>
      </c>
    </row>
    <row r="135" spans="1:36" ht="15.75" thickBot="1" x14ac:dyDescent="0.3">
      <c r="A135" t="s">
        <v>5888</v>
      </c>
      <c r="E135" t="s">
        <v>8330</v>
      </c>
      <c r="F135" t="s">
        <v>5820</v>
      </c>
      <c r="G135" t="s">
        <v>13719</v>
      </c>
      <c r="I135" t="s">
        <v>6647</v>
      </c>
      <c r="J135" t="s">
        <v>8372</v>
      </c>
      <c r="K135" t="s">
        <v>4532</v>
      </c>
      <c r="M135" t="s">
        <v>9667</v>
      </c>
      <c r="P135" t="s">
        <v>6497</v>
      </c>
      <c r="Q135" t="s">
        <v>9351</v>
      </c>
      <c r="R135" t="s">
        <v>5731</v>
      </c>
      <c r="S135" t="s">
        <v>4406</v>
      </c>
      <c r="V135" t="s">
        <v>4524</v>
      </c>
      <c r="Y135" t="s">
        <v>5440</v>
      </c>
      <c r="AA135" t="s">
        <v>6582</v>
      </c>
      <c r="AB135" t="s">
        <v>7195</v>
      </c>
      <c r="AC135" t="s">
        <v>6157</v>
      </c>
      <c r="AD135" t="s">
        <v>10613</v>
      </c>
      <c r="AE135" t="s">
        <v>490</v>
      </c>
      <c r="AG135" s="182" t="s">
        <v>2646</v>
      </c>
      <c r="AH135" s="182" t="s">
        <v>2653</v>
      </c>
      <c r="AI135" s="182" t="s">
        <v>13920</v>
      </c>
      <c r="AJ135" s="195" t="s">
        <v>5840</v>
      </c>
    </row>
    <row r="136" spans="1:36" ht="15.75" thickBot="1" x14ac:dyDescent="0.3">
      <c r="A136" t="s">
        <v>5973</v>
      </c>
      <c r="E136" t="s">
        <v>8357</v>
      </c>
      <c r="F136" t="s">
        <v>5893</v>
      </c>
      <c r="G136" t="s">
        <v>13720</v>
      </c>
      <c r="I136" t="s">
        <v>6685</v>
      </c>
      <c r="J136" t="s">
        <v>8617</v>
      </c>
      <c r="K136" t="s">
        <v>4534</v>
      </c>
      <c r="M136" t="s">
        <v>9946</v>
      </c>
      <c r="P136" t="s">
        <v>13805</v>
      </c>
      <c r="Q136" t="s">
        <v>9933</v>
      </c>
      <c r="R136" t="s">
        <v>5759</v>
      </c>
      <c r="S136" t="s">
        <v>4509</v>
      </c>
      <c r="V136" t="s">
        <v>4561</v>
      </c>
      <c r="Y136" t="s">
        <v>5549</v>
      </c>
      <c r="AA136" t="s">
        <v>6585</v>
      </c>
      <c r="AB136" t="s">
        <v>7196</v>
      </c>
      <c r="AC136" t="s">
        <v>6181</v>
      </c>
      <c r="AD136" t="s">
        <v>13943</v>
      </c>
      <c r="AE136" t="s">
        <v>491</v>
      </c>
      <c r="AG136" s="182" t="s">
        <v>2647</v>
      </c>
      <c r="AH136" s="182" t="s">
        <v>2653</v>
      </c>
      <c r="AI136" s="182" t="s">
        <v>8259</v>
      </c>
      <c r="AJ136" s="195" t="s">
        <v>5907</v>
      </c>
    </row>
    <row r="137" spans="1:36" ht="15.75" thickBot="1" x14ac:dyDescent="0.3">
      <c r="A137" t="s">
        <v>5993</v>
      </c>
      <c r="E137" t="s">
        <v>8573</v>
      </c>
      <c r="F137" t="s">
        <v>5938</v>
      </c>
      <c r="G137" t="s">
        <v>13722</v>
      </c>
      <c r="I137" t="s">
        <v>6686</v>
      </c>
      <c r="J137" t="s">
        <v>8640</v>
      </c>
      <c r="K137" t="s">
        <v>4551</v>
      </c>
      <c r="M137" s="149" t="s">
        <v>19259</v>
      </c>
      <c r="P137" t="s">
        <v>13809</v>
      </c>
      <c r="Q137" t="s">
        <v>10551</v>
      </c>
      <c r="R137" t="s">
        <v>5851</v>
      </c>
      <c r="S137" t="s">
        <v>4631</v>
      </c>
      <c r="V137" t="s">
        <v>4562</v>
      </c>
      <c r="Y137" t="s">
        <v>5582</v>
      </c>
      <c r="AA137" t="s">
        <v>6586</v>
      </c>
      <c r="AB137" t="s">
        <v>13899</v>
      </c>
      <c r="AC137" t="s">
        <v>6218</v>
      </c>
      <c r="AD137" t="s">
        <v>10792</v>
      </c>
      <c r="AE137" t="s">
        <v>492</v>
      </c>
      <c r="AG137" s="182" t="s">
        <v>2725</v>
      </c>
      <c r="AH137" s="182" t="s">
        <v>2659</v>
      </c>
      <c r="AI137" s="182" t="s">
        <v>8396</v>
      </c>
      <c r="AJ137" s="195" t="s">
        <v>6227</v>
      </c>
    </row>
    <row r="138" spans="1:36" ht="15.75" thickBot="1" x14ac:dyDescent="0.3">
      <c r="A138" t="s">
        <v>6128</v>
      </c>
      <c r="E138" t="s">
        <v>8594</v>
      </c>
      <c r="F138" t="s">
        <v>6144</v>
      </c>
      <c r="G138" t="s">
        <v>13723</v>
      </c>
      <c r="I138" t="s">
        <v>6734</v>
      </c>
      <c r="J138" t="s">
        <v>8861</v>
      </c>
      <c r="K138" t="s">
        <v>4573</v>
      </c>
      <c r="M138" s="149" t="s">
        <v>19262</v>
      </c>
      <c r="P138" t="s">
        <v>13812</v>
      </c>
      <c r="Q138" t="s">
        <v>10612</v>
      </c>
      <c r="R138" t="s">
        <v>5979</v>
      </c>
      <c r="S138" t="s">
        <v>4657</v>
      </c>
      <c r="V138" t="s">
        <v>4563</v>
      </c>
      <c r="Y138" t="s">
        <v>5608</v>
      </c>
      <c r="AA138" t="s">
        <v>6637</v>
      </c>
      <c r="AB138" t="s">
        <v>7199</v>
      </c>
      <c r="AC138" t="s">
        <v>13684</v>
      </c>
      <c r="AD138" t="s">
        <v>10854</v>
      </c>
      <c r="AE138" s="182" t="s">
        <v>493</v>
      </c>
      <c r="AG138" s="182" t="s">
        <v>2729</v>
      </c>
      <c r="AH138" s="182" t="s">
        <v>2710</v>
      </c>
      <c r="AI138" s="182" t="s">
        <v>8397</v>
      </c>
      <c r="AJ138" s="195" t="s">
        <v>6232</v>
      </c>
    </row>
    <row r="139" spans="1:36" ht="15.75" thickBot="1" x14ac:dyDescent="0.3">
      <c r="A139" t="s">
        <v>6183</v>
      </c>
      <c r="E139" t="s">
        <v>8750</v>
      </c>
      <c r="F139" t="s">
        <v>6192</v>
      </c>
      <c r="G139" t="s">
        <v>6273</v>
      </c>
      <c r="I139" t="s">
        <v>6773</v>
      </c>
      <c r="J139" t="s">
        <v>8863</v>
      </c>
      <c r="K139" t="s">
        <v>4636</v>
      </c>
      <c r="M139" t="s">
        <v>10826</v>
      </c>
      <c r="P139" t="s">
        <v>13835</v>
      </c>
      <c r="Q139" t="s">
        <v>10777</v>
      </c>
      <c r="R139" t="s">
        <v>6032</v>
      </c>
      <c r="S139" t="s">
        <v>4659</v>
      </c>
      <c r="V139" t="s">
        <v>4564</v>
      </c>
      <c r="Y139" t="s">
        <v>5653</v>
      </c>
      <c r="AA139" t="s">
        <v>6715</v>
      </c>
      <c r="AB139" t="s">
        <v>7201</v>
      </c>
      <c r="AC139" t="s">
        <v>13740</v>
      </c>
      <c r="AD139" t="s">
        <v>10953</v>
      </c>
      <c r="AE139" s="182" t="s">
        <v>498</v>
      </c>
      <c r="AG139" s="182" t="s">
        <v>2739</v>
      </c>
      <c r="AH139" s="182" t="s">
        <v>2723</v>
      </c>
      <c r="AI139" s="182" t="s">
        <v>8398</v>
      </c>
      <c r="AJ139" s="195" t="s">
        <v>6234</v>
      </c>
    </row>
    <row r="140" spans="1:36" ht="15.75" thickBot="1" x14ac:dyDescent="0.3">
      <c r="A140" t="s">
        <v>6201</v>
      </c>
      <c r="E140" t="s">
        <v>8860</v>
      </c>
      <c r="F140" t="s">
        <v>13696</v>
      </c>
      <c r="G140" t="s">
        <v>13729</v>
      </c>
      <c r="I140" t="s">
        <v>6785</v>
      </c>
      <c r="J140" t="s">
        <v>9106</v>
      </c>
      <c r="K140" t="s">
        <v>4650</v>
      </c>
      <c r="M140" t="s">
        <v>10933</v>
      </c>
      <c r="P140" s="182" t="s">
        <v>6560</v>
      </c>
      <c r="Q140" t="s">
        <v>13965</v>
      </c>
      <c r="R140" t="s">
        <v>6138</v>
      </c>
      <c r="S140" t="s">
        <v>4682</v>
      </c>
      <c r="V140" t="s">
        <v>4678</v>
      </c>
      <c r="Y140" t="s">
        <v>5665</v>
      </c>
      <c r="AA140" t="s">
        <v>6810</v>
      </c>
      <c r="AB140" t="s">
        <v>7202</v>
      </c>
      <c r="AC140" t="s">
        <v>13745</v>
      </c>
      <c r="AD140" t="s">
        <v>11057</v>
      </c>
      <c r="AE140" t="s">
        <v>503</v>
      </c>
      <c r="AG140" s="182" t="s">
        <v>2747</v>
      </c>
      <c r="AH140" s="182" t="s">
        <v>2724</v>
      </c>
      <c r="AI140" s="182" t="s">
        <v>8427</v>
      </c>
      <c r="AJ140" s="195" t="s">
        <v>6241</v>
      </c>
    </row>
    <row r="141" spans="1:36" ht="15.75" thickBot="1" x14ac:dyDescent="0.3">
      <c r="A141" t="s">
        <v>6447</v>
      </c>
      <c r="E141" t="s">
        <v>9014</v>
      </c>
      <c r="F141" t="s">
        <v>13762</v>
      </c>
      <c r="G141" t="s">
        <v>13730</v>
      </c>
      <c r="I141" t="s">
        <v>6830</v>
      </c>
      <c r="J141" t="s">
        <v>9146</v>
      </c>
      <c r="K141" t="s">
        <v>4683</v>
      </c>
      <c r="M141" t="s">
        <v>11039</v>
      </c>
      <c r="P141" t="s">
        <v>13885</v>
      </c>
      <c r="Q141" t="s">
        <v>10847</v>
      </c>
      <c r="R141" t="s">
        <v>6158</v>
      </c>
      <c r="S141" t="s">
        <v>4801</v>
      </c>
      <c r="V141" t="s">
        <v>4726</v>
      </c>
      <c r="Y141" t="s">
        <v>5702</v>
      </c>
      <c r="AA141" t="s">
        <v>6894</v>
      </c>
      <c r="AB141" t="s">
        <v>7204</v>
      </c>
      <c r="AC141" t="s">
        <v>13746</v>
      </c>
      <c r="AE141" t="s">
        <v>504</v>
      </c>
      <c r="AG141" s="182" t="s">
        <v>2761</v>
      </c>
      <c r="AH141" s="182" t="s">
        <v>13524</v>
      </c>
      <c r="AI141" s="182" t="s">
        <v>8632</v>
      </c>
      <c r="AJ141" s="195" t="s">
        <v>6247</v>
      </c>
    </row>
    <row r="142" spans="1:36" ht="15.75" thickBot="1" x14ac:dyDescent="0.3">
      <c r="A142" t="s">
        <v>6626</v>
      </c>
      <c r="E142" t="s">
        <v>9149</v>
      </c>
      <c r="F142" t="s">
        <v>13764</v>
      </c>
      <c r="G142" t="s">
        <v>13733</v>
      </c>
      <c r="I142" t="s">
        <v>6935</v>
      </c>
      <c r="J142" t="s">
        <v>9182</v>
      </c>
      <c r="K142" t="s">
        <v>4686</v>
      </c>
      <c r="M142" t="s">
        <v>11064</v>
      </c>
      <c r="P142" t="s">
        <v>13886</v>
      </c>
      <c r="Q142" t="s">
        <v>10940</v>
      </c>
      <c r="R142" t="s">
        <v>6186</v>
      </c>
      <c r="S142" t="s">
        <v>4825</v>
      </c>
      <c r="V142" t="s">
        <v>4794</v>
      </c>
      <c r="Y142" t="s">
        <v>5704</v>
      </c>
      <c r="AA142" t="s">
        <v>6922</v>
      </c>
      <c r="AB142" t="s">
        <v>7206</v>
      </c>
      <c r="AC142" t="s">
        <v>13763</v>
      </c>
      <c r="AE142" t="s">
        <v>506</v>
      </c>
      <c r="AG142" s="182" t="s">
        <v>2766</v>
      </c>
      <c r="AH142" s="182" t="s">
        <v>2755</v>
      </c>
      <c r="AI142" s="182" t="s">
        <v>8724</v>
      </c>
      <c r="AJ142" s="195" t="s">
        <v>6250</v>
      </c>
    </row>
    <row r="143" spans="1:36" ht="15.75" thickBot="1" x14ac:dyDescent="0.3">
      <c r="A143" t="s">
        <v>6638</v>
      </c>
      <c r="E143" t="s">
        <v>9163</v>
      </c>
      <c r="F143" t="s">
        <v>13773</v>
      </c>
      <c r="G143" t="s">
        <v>13736</v>
      </c>
      <c r="I143" t="s">
        <v>7019</v>
      </c>
      <c r="J143" t="s">
        <v>9228</v>
      </c>
      <c r="K143" t="s">
        <v>4725</v>
      </c>
      <c r="P143" t="s">
        <v>6845</v>
      </c>
      <c r="Q143" t="s">
        <v>10981</v>
      </c>
      <c r="R143" t="s">
        <v>6207</v>
      </c>
      <c r="S143" t="s">
        <v>4829</v>
      </c>
      <c r="V143" t="s">
        <v>4963</v>
      </c>
      <c r="Y143" t="s">
        <v>5709</v>
      </c>
      <c r="AA143" t="s">
        <v>6924</v>
      </c>
      <c r="AB143" t="s">
        <v>7207</v>
      </c>
      <c r="AC143" t="s">
        <v>6394</v>
      </c>
      <c r="AE143" t="s">
        <v>13448</v>
      </c>
      <c r="AG143" s="182" t="s">
        <v>2768</v>
      </c>
      <c r="AH143" s="182" t="s">
        <v>2778</v>
      </c>
      <c r="AI143" s="182" t="s">
        <v>8748</v>
      </c>
      <c r="AJ143" s="195" t="s">
        <v>6251</v>
      </c>
    </row>
    <row r="144" spans="1:36" ht="15.75" thickBot="1" x14ac:dyDescent="0.3">
      <c r="A144" t="s">
        <v>6661</v>
      </c>
      <c r="E144" t="s">
        <v>9253</v>
      </c>
      <c r="F144" t="s">
        <v>13786</v>
      </c>
      <c r="G144" t="s">
        <v>6640</v>
      </c>
      <c r="I144" t="s">
        <v>7067</v>
      </c>
      <c r="J144" t="s">
        <v>9230</v>
      </c>
      <c r="K144" t="s">
        <v>4731</v>
      </c>
      <c r="P144" s="182" t="s">
        <v>6867</v>
      </c>
      <c r="Q144" t="s">
        <v>11031</v>
      </c>
      <c r="R144" t="s">
        <v>13750</v>
      </c>
      <c r="S144" t="s">
        <v>4862</v>
      </c>
      <c r="V144" t="s">
        <v>5005</v>
      </c>
      <c r="Y144" t="s">
        <v>5714</v>
      </c>
      <c r="AA144" t="s">
        <v>6963</v>
      </c>
      <c r="AB144" t="s">
        <v>7208</v>
      </c>
      <c r="AC144" t="s">
        <v>6400</v>
      </c>
      <c r="AE144" s="182" t="s">
        <v>511</v>
      </c>
      <c r="AG144" s="182" t="s">
        <v>2821</v>
      </c>
      <c r="AH144" s="182" t="s">
        <v>2809</v>
      </c>
      <c r="AI144" s="182" t="s">
        <v>13931</v>
      </c>
      <c r="AJ144" s="195" t="s">
        <v>6255</v>
      </c>
    </row>
    <row r="145" spans="1:36" ht="15.75" thickBot="1" x14ac:dyDescent="0.3">
      <c r="A145" t="s">
        <v>6664</v>
      </c>
      <c r="E145" t="s">
        <v>9254</v>
      </c>
      <c r="F145" t="s">
        <v>13790</v>
      </c>
      <c r="G145" t="s">
        <v>6751</v>
      </c>
      <c r="I145" t="s">
        <v>7101</v>
      </c>
      <c r="J145" t="s">
        <v>9237</v>
      </c>
      <c r="K145" t="s">
        <v>4757</v>
      </c>
      <c r="P145" t="s">
        <v>6920</v>
      </c>
      <c r="Q145" t="s">
        <v>11077</v>
      </c>
      <c r="R145" t="s">
        <v>13768</v>
      </c>
      <c r="S145" t="s">
        <v>4878</v>
      </c>
      <c r="V145" t="s">
        <v>5036</v>
      </c>
      <c r="Y145" t="s">
        <v>5788</v>
      </c>
      <c r="AA145" t="s">
        <v>7023</v>
      </c>
      <c r="AB145" t="s">
        <v>13900</v>
      </c>
      <c r="AC145" t="s">
        <v>13783</v>
      </c>
      <c r="AE145" t="s">
        <v>512</v>
      </c>
      <c r="AG145" s="182" t="s">
        <v>2823</v>
      </c>
      <c r="AH145" s="182" t="s">
        <v>2810</v>
      </c>
      <c r="AI145" s="182" t="s">
        <v>8941</v>
      </c>
      <c r="AJ145" s="195" t="s">
        <v>6256</v>
      </c>
    </row>
    <row r="146" spans="1:36" ht="15.75" thickBot="1" x14ac:dyDescent="0.3">
      <c r="A146" t="s">
        <v>6681</v>
      </c>
      <c r="E146" t="s">
        <v>9263</v>
      </c>
      <c r="F146" t="s">
        <v>6495</v>
      </c>
      <c r="G146" t="s">
        <v>6753</v>
      </c>
      <c r="I146" t="s">
        <v>7116</v>
      </c>
      <c r="J146" t="s">
        <v>9250</v>
      </c>
      <c r="K146" t="s">
        <v>4806</v>
      </c>
      <c r="P146" s="182" t="s">
        <v>6921</v>
      </c>
      <c r="R146" t="s">
        <v>13797</v>
      </c>
      <c r="S146" t="s">
        <v>4907</v>
      </c>
      <c r="V146" t="s">
        <v>5046</v>
      </c>
      <c r="Y146" t="s">
        <v>5790</v>
      </c>
      <c r="AA146" t="s">
        <v>7049</v>
      </c>
      <c r="AB146" t="s">
        <v>7213</v>
      </c>
      <c r="AC146" t="s">
        <v>6477</v>
      </c>
      <c r="AE146" t="s">
        <v>513</v>
      </c>
      <c r="AG146" s="182" t="s">
        <v>2830</v>
      </c>
      <c r="AH146" s="182" t="s">
        <v>2811</v>
      </c>
      <c r="AI146" s="182" t="s">
        <v>8949</v>
      </c>
      <c r="AJ146" s="195" t="s">
        <v>6257</v>
      </c>
    </row>
    <row r="147" spans="1:36" ht="15.75" thickBot="1" x14ac:dyDescent="0.3">
      <c r="A147" t="s">
        <v>6727</v>
      </c>
      <c r="E147" t="s">
        <v>9291</v>
      </c>
      <c r="F147" t="s">
        <v>13808</v>
      </c>
      <c r="G147" t="s">
        <v>6795</v>
      </c>
      <c r="I147" t="s">
        <v>7301</v>
      </c>
      <c r="J147" t="s">
        <v>9257</v>
      </c>
      <c r="K147" t="s">
        <v>4810</v>
      </c>
      <c r="P147" s="182" t="s">
        <v>6927</v>
      </c>
      <c r="R147" t="s">
        <v>13827</v>
      </c>
      <c r="S147" t="s">
        <v>4926</v>
      </c>
      <c r="V147" t="s">
        <v>5053</v>
      </c>
      <c r="Y147" t="s">
        <v>5811</v>
      </c>
      <c r="AA147" t="s">
        <v>7061</v>
      </c>
      <c r="AB147" t="s">
        <v>7214</v>
      </c>
      <c r="AC147" t="s">
        <v>13874</v>
      </c>
      <c r="AE147" s="182" t="s">
        <v>516</v>
      </c>
      <c r="AG147" s="182" t="s">
        <v>2858</v>
      </c>
      <c r="AH147" s="182" t="s">
        <v>2817</v>
      </c>
      <c r="AI147" s="182" t="s">
        <v>9032</v>
      </c>
      <c r="AJ147" s="195" t="s">
        <v>6261</v>
      </c>
    </row>
    <row r="148" spans="1:36" ht="15.75" thickBot="1" x14ac:dyDescent="0.3">
      <c r="A148" t="s">
        <v>6736</v>
      </c>
      <c r="E148" t="s">
        <v>9307</v>
      </c>
      <c r="F148" t="s">
        <v>13811</v>
      </c>
      <c r="G148" t="s">
        <v>6871</v>
      </c>
      <c r="I148" t="s">
        <v>7367</v>
      </c>
      <c r="J148" t="s">
        <v>9293</v>
      </c>
      <c r="K148" t="s">
        <v>4851</v>
      </c>
      <c r="P148" s="182" t="s">
        <v>6928</v>
      </c>
      <c r="R148" t="s">
        <v>13833</v>
      </c>
      <c r="S148" t="s">
        <v>4947</v>
      </c>
      <c r="V148" t="s">
        <v>5100</v>
      </c>
      <c r="Y148" t="s">
        <v>5883</v>
      </c>
      <c r="AA148" t="s">
        <v>7169</v>
      </c>
      <c r="AB148" t="s">
        <v>7215</v>
      </c>
      <c r="AC148" t="s">
        <v>6623</v>
      </c>
      <c r="AE148" t="s">
        <v>517</v>
      </c>
      <c r="AG148" s="182" t="s">
        <v>2883</v>
      </c>
      <c r="AH148" s="182" t="s">
        <v>2861</v>
      </c>
      <c r="AI148" s="182" t="s">
        <v>9083</v>
      </c>
      <c r="AJ148" s="195" t="s">
        <v>6262</v>
      </c>
    </row>
    <row r="149" spans="1:36" ht="15.75" thickBot="1" x14ac:dyDescent="0.3">
      <c r="A149" t="s">
        <v>6737</v>
      </c>
      <c r="E149" t="s">
        <v>9666</v>
      </c>
      <c r="F149" t="s">
        <v>13817</v>
      </c>
      <c r="G149" t="s">
        <v>6883</v>
      </c>
      <c r="I149" t="s">
        <v>7379</v>
      </c>
      <c r="J149" t="s">
        <v>9313</v>
      </c>
      <c r="K149" t="s">
        <v>4857</v>
      </c>
      <c r="P149" s="182" t="s">
        <v>6929</v>
      </c>
      <c r="R149" t="s">
        <v>13834</v>
      </c>
      <c r="S149" t="s">
        <v>4959</v>
      </c>
      <c r="V149" s="149" t="s">
        <v>23120</v>
      </c>
      <c r="Y149" t="s">
        <v>5958</v>
      </c>
      <c r="AA149" t="s">
        <v>7187</v>
      </c>
      <c r="AB149" t="s">
        <v>7217</v>
      </c>
      <c r="AC149" t="s">
        <v>6629</v>
      </c>
      <c r="AE149" t="s">
        <v>518</v>
      </c>
      <c r="AG149" s="182" t="s">
        <v>2909</v>
      </c>
      <c r="AH149" s="182" t="s">
        <v>2870</v>
      </c>
      <c r="AI149" s="182" t="s">
        <v>9193</v>
      </c>
      <c r="AJ149" s="195" t="s">
        <v>6264</v>
      </c>
    </row>
    <row r="150" spans="1:36" ht="15.75" thickBot="1" x14ac:dyDescent="0.3">
      <c r="A150" t="s">
        <v>6741</v>
      </c>
      <c r="E150" t="s">
        <v>10561</v>
      </c>
      <c r="F150" t="s">
        <v>6540</v>
      </c>
      <c r="G150" t="s">
        <v>6934</v>
      </c>
      <c r="I150" t="s">
        <v>7385</v>
      </c>
      <c r="J150" t="s">
        <v>9660</v>
      </c>
      <c r="K150" t="s">
        <v>4872</v>
      </c>
      <c r="P150" t="s">
        <v>6984</v>
      </c>
      <c r="R150" t="s">
        <v>13836</v>
      </c>
      <c r="S150" t="s">
        <v>4977</v>
      </c>
      <c r="V150" t="s">
        <v>5105</v>
      </c>
      <c r="Y150" t="s">
        <v>6136</v>
      </c>
      <c r="AA150" t="s">
        <v>7275</v>
      </c>
      <c r="AB150" t="s">
        <v>7220</v>
      </c>
      <c r="AC150" t="s">
        <v>13887</v>
      </c>
      <c r="AE150" t="s">
        <v>519</v>
      </c>
      <c r="AG150" s="182" t="s">
        <v>2911</v>
      </c>
      <c r="AH150" s="182" t="s">
        <v>2877</v>
      </c>
      <c r="AI150" s="182" t="s">
        <v>13938</v>
      </c>
      <c r="AJ150" s="195" t="s">
        <v>6265</v>
      </c>
    </row>
    <row r="151" spans="1:36" ht="15.75" thickBot="1" x14ac:dyDescent="0.3">
      <c r="A151" t="s">
        <v>6750</v>
      </c>
      <c r="E151" t="s">
        <v>10572</v>
      </c>
      <c r="F151" t="s">
        <v>13832</v>
      </c>
      <c r="G151" t="s">
        <v>7137</v>
      </c>
      <c r="I151" t="s">
        <v>7409</v>
      </c>
      <c r="J151" t="s">
        <v>9939</v>
      </c>
      <c r="K151" t="s">
        <v>4877</v>
      </c>
      <c r="P151" t="s">
        <v>7059</v>
      </c>
      <c r="R151" t="s">
        <v>13838</v>
      </c>
      <c r="S151" t="s">
        <v>5055</v>
      </c>
      <c r="V151" t="s">
        <v>5109</v>
      </c>
      <c r="Y151" t="s">
        <v>13683</v>
      </c>
      <c r="AA151" t="s">
        <v>7394</v>
      </c>
      <c r="AB151" t="s">
        <v>7221</v>
      </c>
      <c r="AC151" t="s">
        <v>6749</v>
      </c>
      <c r="AE151" t="s">
        <v>520</v>
      </c>
      <c r="AG151" s="182" t="s">
        <v>2912</v>
      </c>
      <c r="AH151" s="182" t="s">
        <v>2934</v>
      </c>
      <c r="AI151" s="182" t="s">
        <v>9198</v>
      </c>
      <c r="AJ151" s="195" t="s">
        <v>6600</v>
      </c>
    </row>
    <row r="152" spans="1:36" ht="15.75" thickBot="1" x14ac:dyDescent="0.3">
      <c r="A152" t="s">
        <v>6782</v>
      </c>
      <c r="E152" t="s">
        <v>10584</v>
      </c>
      <c r="F152" t="s">
        <v>13884</v>
      </c>
      <c r="G152" t="s">
        <v>7139</v>
      </c>
      <c r="I152" t="s">
        <v>7485</v>
      </c>
      <c r="J152" t="s">
        <v>10553</v>
      </c>
      <c r="K152" t="s">
        <v>4927</v>
      </c>
      <c r="P152" t="s">
        <v>7269</v>
      </c>
      <c r="R152" t="s">
        <v>13840</v>
      </c>
      <c r="S152" t="s">
        <v>5116</v>
      </c>
      <c r="V152" t="s">
        <v>5114</v>
      </c>
      <c r="Y152" t="s">
        <v>13708</v>
      </c>
      <c r="AA152" t="s">
        <v>7450</v>
      </c>
      <c r="AB152" t="s">
        <v>7222</v>
      </c>
      <c r="AC152" t="s">
        <v>6762</v>
      </c>
      <c r="AE152" s="182" t="s">
        <v>521</v>
      </c>
      <c r="AG152" s="182" t="s">
        <v>2916</v>
      </c>
      <c r="AH152" s="182" t="s">
        <v>2957</v>
      </c>
      <c r="AI152" s="182" t="s">
        <v>9199</v>
      </c>
      <c r="AJ152" s="195" t="s">
        <v>6646</v>
      </c>
    </row>
    <row r="153" spans="1:36" ht="15.75" thickBot="1" x14ac:dyDescent="0.3">
      <c r="A153" t="s">
        <v>6784</v>
      </c>
      <c r="E153" t="s">
        <v>10917</v>
      </c>
      <c r="F153" t="s">
        <v>6672</v>
      </c>
      <c r="G153" t="s">
        <v>7181</v>
      </c>
      <c r="I153" t="s">
        <v>7499</v>
      </c>
      <c r="J153" t="s">
        <v>10558</v>
      </c>
      <c r="K153" t="s">
        <v>4954</v>
      </c>
      <c r="P153" t="s">
        <v>7425</v>
      </c>
      <c r="R153" t="s">
        <v>13849</v>
      </c>
      <c r="S153" t="s">
        <v>5129</v>
      </c>
      <c r="V153" t="s">
        <v>5149</v>
      </c>
      <c r="Y153" t="s">
        <v>13726</v>
      </c>
      <c r="AA153" t="s">
        <v>7454</v>
      </c>
      <c r="AB153" t="s">
        <v>7223</v>
      </c>
      <c r="AC153" t="s">
        <v>6987</v>
      </c>
      <c r="AE153" t="s">
        <v>522</v>
      </c>
      <c r="AG153" s="182" t="s">
        <v>2941</v>
      </c>
      <c r="AH153" s="182" t="s">
        <v>2965</v>
      </c>
      <c r="AI153" s="182" t="s">
        <v>9201</v>
      </c>
      <c r="AJ153" s="195" t="s">
        <v>6683</v>
      </c>
    </row>
    <row r="154" spans="1:36" ht="15.75" thickBot="1" x14ac:dyDescent="0.3">
      <c r="A154" t="s">
        <v>6819</v>
      </c>
      <c r="E154" t="s">
        <v>10922</v>
      </c>
      <c r="F154" t="s">
        <v>6674</v>
      </c>
      <c r="G154" t="s">
        <v>13897</v>
      </c>
      <c r="I154" t="s">
        <v>7514</v>
      </c>
      <c r="J154" t="s">
        <v>10680</v>
      </c>
      <c r="K154" t="s">
        <v>4994</v>
      </c>
      <c r="P154" t="s">
        <v>7426</v>
      </c>
      <c r="R154" t="s">
        <v>13865</v>
      </c>
      <c r="S154" t="s">
        <v>5164</v>
      </c>
      <c r="V154" t="s">
        <v>5173</v>
      </c>
      <c r="Y154" t="s">
        <v>13737</v>
      </c>
      <c r="AA154" t="s">
        <v>7556</v>
      </c>
      <c r="AB154" t="s">
        <v>7224</v>
      </c>
      <c r="AC154" t="s">
        <v>6997</v>
      </c>
      <c r="AE154" s="182" t="s">
        <v>523</v>
      </c>
      <c r="AG154" s="182" t="s">
        <v>2942</v>
      </c>
      <c r="AH154" s="182" t="s">
        <v>2979</v>
      </c>
      <c r="AI154" s="182" t="s">
        <v>9252</v>
      </c>
      <c r="AJ154" s="195" t="s">
        <v>7065</v>
      </c>
    </row>
    <row r="155" spans="1:36" ht="15.75" thickBot="1" x14ac:dyDescent="0.3">
      <c r="A155" t="s">
        <v>6825</v>
      </c>
      <c r="E155" t="s">
        <v>10987</v>
      </c>
      <c r="F155" t="s">
        <v>6906</v>
      </c>
      <c r="G155" t="s">
        <v>7283</v>
      </c>
      <c r="I155" t="s">
        <v>7530</v>
      </c>
      <c r="J155" t="s">
        <v>10694</v>
      </c>
      <c r="K155" t="s">
        <v>5012</v>
      </c>
      <c r="P155" t="s">
        <v>7429</v>
      </c>
      <c r="R155" t="s">
        <v>13870</v>
      </c>
      <c r="S155" t="s">
        <v>5314</v>
      </c>
      <c r="V155" t="s">
        <v>5175</v>
      </c>
      <c r="Y155" t="s">
        <v>13871</v>
      </c>
      <c r="AA155" t="s">
        <v>7645</v>
      </c>
      <c r="AB155" t="s">
        <v>7226</v>
      </c>
      <c r="AC155" t="s">
        <v>7089</v>
      </c>
      <c r="AE155" t="s">
        <v>524</v>
      </c>
      <c r="AG155" s="182" t="s">
        <v>2947</v>
      </c>
      <c r="AH155" s="182" t="s">
        <v>2982</v>
      </c>
      <c r="AI155" s="182" t="s">
        <v>9641</v>
      </c>
      <c r="AJ155" s="195" t="s">
        <v>7079</v>
      </c>
    </row>
    <row r="156" spans="1:36" ht="15.75" thickBot="1" x14ac:dyDescent="0.3">
      <c r="A156" t="s">
        <v>6850</v>
      </c>
      <c r="E156" t="s">
        <v>11022</v>
      </c>
      <c r="F156" t="s">
        <v>6940</v>
      </c>
      <c r="G156" t="s">
        <v>7346</v>
      </c>
      <c r="I156" t="s">
        <v>7533</v>
      </c>
      <c r="J156" t="s">
        <v>10702</v>
      </c>
      <c r="K156" t="s">
        <v>5030</v>
      </c>
      <c r="P156" t="s">
        <v>7446</v>
      </c>
      <c r="R156" t="s">
        <v>6616</v>
      </c>
      <c r="S156" t="s">
        <v>5320</v>
      </c>
      <c r="V156" t="s">
        <v>5188</v>
      </c>
      <c r="Y156" t="s">
        <v>6613</v>
      </c>
      <c r="AA156" t="s">
        <v>7689</v>
      </c>
      <c r="AB156" t="s">
        <v>7227</v>
      </c>
      <c r="AC156" t="s">
        <v>7098</v>
      </c>
      <c r="AE156" t="s">
        <v>525</v>
      </c>
      <c r="AG156" s="182" t="s">
        <v>2964</v>
      </c>
      <c r="AH156" s="182" t="s">
        <v>2991</v>
      </c>
      <c r="AI156" s="182" t="s">
        <v>9642</v>
      </c>
      <c r="AJ156" s="195" t="s">
        <v>7106</v>
      </c>
    </row>
    <row r="157" spans="1:36" ht="15.75" thickBot="1" x14ac:dyDescent="0.3">
      <c r="A157" t="s">
        <v>6887</v>
      </c>
      <c r="E157" t="s">
        <v>11030</v>
      </c>
      <c r="F157" t="s">
        <v>6945</v>
      </c>
      <c r="G157" t="s">
        <v>7384</v>
      </c>
      <c r="I157" t="s">
        <v>7571</v>
      </c>
      <c r="J157" t="s">
        <v>10800</v>
      </c>
      <c r="K157" t="s">
        <v>5059</v>
      </c>
      <c r="P157" t="s">
        <v>7516</v>
      </c>
      <c r="R157" t="s">
        <v>6631</v>
      </c>
      <c r="S157" t="s">
        <v>5412</v>
      </c>
      <c r="V157" t="s">
        <v>5257</v>
      </c>
      <c r="Y157" t="s">
        <v>6680</v>
      </c>
      <c r="AA157" t="s">
        <v>7690</v>
      </c>
      <c r="AB157" t="s">
        <v>7231</v>
      </c>
      <c r="AC157" t="s">
        <v>7100</v>
      </c>
      <c r="AE157" t="s">
        <v>526</v>
      </c>
      <c r="AG157" s="182" t="s">
        <v>3025</v>
      </c>
      <c r="AH157" s="182" t="s">
        <v>2998</v>
      </c>
      <c r="AI157" s="182" t="s">
        <v>9644</v>
      </c>
      <c r="AJ157" s="195" t="s">
        <v>7112</v>
      </c>
    </row>
    <row r="158" spans="1:36" ht="15.75" thickBot="1" x14ac:dyDescent="0.3">
      <c r="A158" t="s">
        <v>6898</v>
      </c>
      <c r="F158" t="s">
        <v>6972</v>
      </c>
      <c r="G158" t="s">
        <v>7413</v>
      </c>
      <c r="I158" t="s">
        <v>7603</v>
      </c>
      <c r="J158" t="s">
        <v>10872</v>
      </c>
      <c r="K158" t="s">
        <v>5061</v>
      </c>
      <c r="P158" s="182" t="s">
        <v>7615</v>
      </c>
      <c r="R158" t="s">
        <v>13889</v>
      </c>
      <c r="S158" t="s">
        <v>5418</v>
      </c>
      <c r="V158" t="s">
        <v>5266</v>
      </c>
      <c r="Y158" t="s">
        <v>6692</v>
      </c>
      <c r="AA158" t="s">
        <v>7701</v>
      </c>
      <c r="AB158" t="s">
        <v>7306</v>
      </c>
      <c r="AC158" t="s">
        <v>7111</v>
      </c>
      <c r="AE158" t="s">
        <v>527</v>
      </c>
      <c r="AG158" s="182" t="s">
        <v>3058</v>
      </c>
      <c r="AH158" s="182" t="s">
        <v>3043</v>
      </c>
      <c r="AI158" s="182" t="s">
        <v>9645</v>
      </c>
      <c r="AJ158" s="195" t="s">
        <v>7260</v>
      </c>
    </row>
    <row r="159" spans="1:36" ht="15.75" thickBot="1" x14ac:dyDescent="0.3">
      <c r="A159" t="s">
        <v>6899</v>
      </c>
      <c r="F159" t="s">
        <v>6974</v>
      </c>
      <c r="G159" t="s">
        <v>7506</v>
      </c>
      <c r="I159" t="s">
        <v>7645</v>
      </c>
      <c r="J159" t="s">
        <v>10947</v>
      </c>
      <c r="K159" t="s">
        <v>5064</v>
      </c>
      <c r="P159" t="s">
        <v>7645</v>
      </c>
      <c r="R159" t="s">
        <v>6900</v>
      </c>
      <c r="S159" t="s">
        <v>5423</v>
      </c>
      <c r="V159" t="s">
        <v>5363</v>
      </c>
      <c r="Y159" t="s">
        <v>6698</v>
      </c>
      <c r="AA159" t="s">
        <v>7712</v>
      </c>
      <c r="AB159" t="s">
        <v>7329</v>
      </c>
      <c r="AC159" t="s">
        <v>7135</v>
      </c>
      <c r="AE159" t="s">
        <v>528</v>
      </c>
      <c r="AG159" s="182" t="s">
        <v>3066</v>
      </c>
      <c r="AH159" s="182" t="s">
        <v>3050</v>
      </c>
      <c r="AI159" s="182" t="s">
        <v>9655</v>
      </c>
      <c r="AJ159" s="195" t="s">
        <v>7393</v>
      </c>
    </row>
    <row r="160" spans="1:36" ht="15.75" thickBot="1" x14ac:dyDescent="0.3">
      <c r="A160" t="s">
        <v>6901</v>
      </c>
      <c r="F160" t="s">
        <v>6986</v>
      </c>
      <c r="G160" t="s">
        <v>7534</v>
      </c>
      <c r="I160" t="s">
        <v>7657</v>
      </c>
      <c r="J160" t="s">
        <v>11035</v>
      </c>
      <c r="K160" t="s">
        <v>5067</v>
      </c>
      <c r="P160" s="182" t="s">
        <v>7645</v>
      </c>
      <c r="R160" t="s">
        <v>6910</v>
      </c>
      <c r="S160" t="s">
        <v>5428</v>
      </c>
      <c r="V160" t="s">
        <v>5450</v>
      </c>
      <c r="Y160" t="s">
        <v>6787</v>
      </c>
      <c r="AA160" t="s">
        <v>7732</v>
      </c>
      <c r="AB160" t="s">
        <v>7340</v>
      </c>
      <c r="AC160" t="s">
        <v>7174</v>
      </c>
      <c r="AE160" t="s">
        <v>529</v>
      </c>
      <c r="AG160" s="182" t="s">
        <v>3127</v>
      </c>
      <c r="AH160" s="182" t="s">
        <v>3059</v>
      </c>
      <c r="AI160" s="182" t="s">
        <v>9674</v>
      </c>
      <c r="AJ160" s="195" t="s">
        <v>7407</v>
      </c>
    </row>
    <row r="161" spans="1:36" ht="15.75" thickBot="1" x14ac:dyDescent="0.3">
      <c r="A161" t="s">
        <v>7054</v>
      </c>
      <c r="F161" t="s">
        <v>6996</v>
      </c>
      <c r="G161" t="s">
        <v>7569</v>
      </c>
      <c r="I161" t="s">
        <v>7704</v>
      </c>
      <c r="J161" t="s">
        <v>11082</v>
      </c>
      <c r="K161" t="s">
        <v>5070</v>
      </c>
      <c r="P161" s="182" t="s">
        <v>7796</v>
      </c>
      <c r="R161" t="s">
        <v>6932</v>
      </c>
      <c r="S161" t="s">
        <v>5472</v>
      </c>
      <c r="V161" t="s">
        <v>5459</v>
      </c>
      <c r="Y161" t="s">
        <v>6790</v>
      </c>
      <c r="AA161" t="s">
        <v>7885</v>
      </c>
      <c r="AB161" t="s">
        <v>7361</v>
      </c>
      <c r="AC161" t="s">
        <v>7261</v>
      </c>
      <c r="AE161" s="182" t="s">
        <v>530</v>
      </c>
      <c r="AG161" s="182" t="s">
        <v>3138</v>
      </c>
      <c r="AH161" s="182" t="s">
        <v>3074</v>
      </c>
      <c r="AI161" s="182" t="s">
        <v>9675</v>
      </c>
      <c r="AJ161" s="195" t="s">
        <v>7415</v>
      </c>
    </row>
    <row r="162" spans="1:36" ht="15.75" thickBot="1" x14ac:dyDescent="0.3">
      <c r="A162" t="s">
        <v>7068</v>
      </c>
      <c r="F162" t="s">
        <v>7033</v>
      </c>
      <c r="G162" t="s">
        <v>7600</v>
      </c>
      <c r="I162" t="s">
        <v>7745</v>
      </c>
      <c r="K162" t="s">
        <v>18063</v>
      </c>
      <c r="P162" s="182" t="s">
        <v>7835</v>
      </c>
      <c r="R162" t="s">
        <v>6942</v>
      </c>
      <c r="S162" t="s">
        <v>5550</v>
      </c>
      <c r="V162" t="s">
        <v>5540</v>
      </c>
      <c r="Y162" t="s">
        <v>6791</v>
      </c>
      <c r="AA162" t="s">
        <v>7904</v>
      </c>
      <c r="AB162" t="s">
        <v>7371</v>
      </c>
      <c r="AC162" t="s">
        <v>7313</v>
      </c>
      <c r="AE162" s="182" t="s">
        <v>531</v>
      </c>
      <c r="AG162" s="182" t="s">
        <v>3139</v>
      </c>
      <c r="AH162" s="182" t="s">
        <v>3099</v>
      </c>
      <c r="AI162" s="182" t="s">
        <v>9820</v>
      </c>
      <c r="AJ162" s="195" t="s">
        <v>7416</v>
      </c>
    </row>
    <row r="163" spans="1:36" ht="15.75" thickBot="1" x14ac:dyDescent="0.3">
      <c r="A163" t="s">
        <v>7071</v>
      </c>
      <c r="F163" t="s">
        <v>7134</v>
      </c>
      <c r="G163" t="s">
        <v>7645</v>
      </c>
      <c r="I163" t="s">
        <v>7786</v>
      </c>
      <c r="K163" t="s">
        <v>18065</v>
      </c>
      <c r="P163" t="s">
        <v>7910</v>
      </c>
      <c r="R163" t="s">
        <v>6944</v>
      </c>
      <c r="S163" t="s">
        <v>5562</v>
      </c>
      <c r="V163" t="s">
        <v>5545</v>
      </c>
      <c r="Y163" t="s">
        <v>13891</v>
      </c>
      <c r="AA163" t="s">
        <v>7974</v>
      </c>
      <c r="AB163" t="s">
        <v>7424</v>
      </c>
      <c r="AC163" t="s">
        <v>7356</v>
      </c>
      <c r="AE163" s="182" t="s">
        <v>532</v>
      </c>
      <c r="AG163" s="182" t="s">
        <v>3147</v>
      </c>
      <c r="AH163" s="182" t="s">
        <v>3120</v>
      </c>
      <c r="AI163" s="182" t="s">
        <v>9822</v>
      </c>
      <c r="AJ163" s="195" t="s">
        <v>7542</v>
      </c>
    </row>
    <row r="164" spans="1:36" ht="15.75" thickBot="1" x14ac:dyDescent="0.3">
      <c r="A164" t="s">
        <v>7103</v>
      </c>
      <c r="F164" t="s">
        <v>7145</v>
      </c>
      <c r="G164" t="s">
        <v>7646</v>
      </c>
      <c r="I164" t="s">
        <v>7927</v>
      </c>
      <c r="K164" t="s">
        <v>5073</v>
      </c>
      <c r="P164" t="s">
        <v>8048</v>
      </c>
      <c r="R164" t="s">
        <v>6957</v>
      </c>
      <c r="S164" t="s">
        <v>5583</v>
      </c>
      <c r="V164" t="s">
        <v>5572</v>
      </c>
      <c r="Y164" t="s">
        <v>6858</v>
      </c>
      <c r="AA164" t="s">
        <v>8018</v>
      </c>
      <c r="AB164" t="s">
        <v>7433</v>
      </c>
      <c r="AC164" t="s">
        <v>7417</v>
      </c>
      <c r="AE164" t="s">
        <v>533</v>
      </c>
      <c r="AG164" s="182" t="s">
        <v>3149</v>
      </c>
      <c r="AH164" s="182" t="s">
        <v>3124</v>
      </c>
      <c r="AI164" s="182" t="s">
        <v>10656</v>
      </c>
      <c r="AJ164" s="195" t="s">
        <v>7597</v>
      </c>
    </row>
    <row r="165" spans="1:36" ht="15.75" thickBot="1" x14ac:dyDescent="0.3">
      <c r="A165" t="s">
        <v>7104</v>
      </c>
      <c r="F165" t="s">
        <v>7166</v>
      </c>
      <c r="G165" t="s">
        <v>7698</v>
      </c>
      <c r="I165" t="s">
        <v>7984</v>
      </c>
      <c r="K165" t="s">
        <v>5074</v>
      </c>
      <c r="P165" t="s">
        <v>8082</v>
      </c>
      <c r="R165" t="s">
        <v>6992</v>
      </c>
      <c r="S165" t="s">
        <v>5591</v>
      </c>
      <c r="V165" t="s">
        <v>5573</v>
      </c>
      <c r="Y165" t="s">
        <v>6877</v>
      </c>
      <c r="AA165" t="s">
        <v>8067</v>
      </c>
      <c r="AB165" t="s">
        <v>13904</v>
      </c>
      <c r="AC165" t="s">
        <v>7420</v>
      </c>
      <c r="AE165" t="s">
        <v>534</v>
      </c>
      <c r="AG165" s="182" t="s">
        <v>3172</v>
      </c>
      <c r="AH165" s="182" t="s">
        <v>13546</v>
      </c>
      <c r="AI165" s="182" t="s">
        <v>10700</v>
      </c>
      <c r="AJ165" s="195" t="s">
        <v>7645</v>
      </c>
    </row>
    <row r="166" spans="1:36" ht="15.75" thickBot="1" x14ac:dyDescent="0.3">
      <c r="A166" t="s">
        <v>7108</v>
      </c>
      <c r="F166" t="s">
        <v>7176</v>
      </c>
      <c r="G166" t="s">
        <v>7710</v>
      </c>
      <c r="I166" t="s">
        <v>7986</v>
      </c>
      <c r="K166" t="s">
        <v>5081</v>
      </c>
      <c r="P166" t="s">
        <v>8104</v>
      </c>
      <c r="R166" t="s">
        <v>7073</v>
      </c>
      <c r="S166" t="s">
        <v>5633</v>
      </c>
      <c r="V166" t="s">
        <v>5700</v>
      </c>
      <c r="Y166" t="s">
        <v>6904</v>
      </c>
      <c r="AA166" t="s">
        <v>8073</v>
      </c>
      <c r="AB166" t="s">
        <v>7519</v>
      </c>
      <c r="AC166" t="s">
        <v>7452</v>
      </c>
      <c r="AE166" t="s">
        <v>535</v>
      </c>
      <c r="AG166" s="182" t="s">
        <v>3187</v>
      </c>
      <c r="AH166" s="182" t="s">
        <v>3155</v>
      </c>
      <c r="AI166" s="182" t="s">
        <v>10714</v>
      </c>
      <c r="AJ166" s="195" t="s">
        <v>7735</v>
      </c>
    </row>
    <row r="167" spans="1:36" ht="15.75" thickBot="1" x14ac:dyDescent="0.3">
      <c r="A167" t="s">
        <v>7190</v>
      </c>
      <c r="F167" t="s">
        <v>13901</v>
      </c>
      <c r="G167" t="s">
        <v>7733</v>
      </c>
      <c r="I167" t="s">
        <v>8001</v>
      </c>
      <c r="K167" t="s">
        <v>5223</v>
      </c>
      <c r="P167" t="s">
        <v>8128</v>
      </c>
      <c r="R167" t="s">
        <v>7091</v>
      </c>
      <c r="S167" t="s">
        <v>5645</v>
      </c>
      <c r="V167" t="s">
        <v>5705</v>
      </c>
      <c r="Y167" t="s">
        <v>6905</v>
      </c>
      <c r="AA167" t="s">
        <v>8237</v>
      </c>
      <c r="AB167" t="s">
        <v>7589</v>
      </c>
      <c r="AC167" t="s">
        <v>7520</v>
      </c>
      <c r="AE167" t="s">
        <v>536</v>
      </c>
      <c r="AG167" s="182" t="s">
        <v>3188</v>
      </c>
      <c r="AH167" s="182" t="s">
        <v>3156</v>
      </c>
      <c r="AI167" s="182" t="s">
        <v>13948</v>
      </c>
      <c r="AJ167" s="195" t="s">
        <v>7866</v>
      </c>
    </row>
    <row r="168" spans="1:36" ht="15.75" thickBot="1" x14ac:dyDescent="0.3">
      <c r="A168" t="s">
        <v>7240</v>
      </c>
      <c r="F168" t="s">
        <v>7272</v>
      </c>
      <c r="G168" t="s">
        <v>7878</v>
      </c>
      <c r="I168" t="s">
        <v>8064</v>
      </c>
      <c r="K168" t="s">
        <v>5234</v>
      </c>
      <c r="P168" t="s">
        <v>8375</v>
      </c>
      <c r="R168" t="s">
        <v>7092</v>
      </c>
      <c r="S168" t="s">
        <v>5716</v>
      </c>
      <c r="V168" t="s">
        <v>5719</v>
      </c>
      <c r="Y168" t="s">
        <v>6956</v>
      </c>
      <c r="AA168" t="s">
        <v>8250</v>
      </c>
      <c r="AB168" t="s">
        <v>7645</v>
      </c>
      <c r="AC168" t="s">
        <v>7544</v>
      </c>
      <c r="AE168" t="s">
        <v>537</v>
      </c>
      <c r="AG168" s="182" t="s">
        <v>13552</v>
      </c>
      <c r="AH168" s="182" t="s">
        <v>3157</v>
      </c>
      <c r="AI168" s="182" t="s">
        <v>10743</v>
      </c>
      <c r="AJ168" s="195" t="s">
        <v>7913</v>
      </c>
    </row>
    <row r="169" spans="1:36" ht="15.75" thickBot="1" x14ac:dyDescent="0.3">
      <c r="A169" t="s">
        <v>7248</v>
      </c>
      <c r="F169" t="s">
        <v>7432</v>
      </c>
      <c r="G169" t="s">
        <v>7880</v>
      </c>
      <c r="I169" t="s">
        <v>8108</v>
      </c>
      <c r="K169" t="s">
        <v>5353</v>
      </c>
      <c r="P169" t="s">
        <v>8456</v>
      </c>
      <c r="R169" t="s">
        <v>13895</v>
      </c>
      <c r="S169" t="s">
        <v>5746</v>
      </c>
      <c r="V169" t="s">
        <v>5775</v>
      </c>
      <c r="Y169" t="s">
        <v>6985</v>
      </c>
      <c r="AA169" t="s">
        <v>8385</v>
      </c>
      <c r="AB169" t="s">
        <v>7661</v>
      </c>
      <c r="AC169" t="s">
        <v>7637</v>
      </c>
      <c r="AE169" t="s">
        <v>540</v>
      </c>
      <c r="AG169" s="182" t="s">
        <v>3264</v>
      </c>
      <c r="AH169" s="182" t="s">
        <v>13547</v>
      </c>
      <c r="AI169" s="182" t="s">
        <v>13952</v>
      </c>
      <c r="AJ169" s="195" t="s">
        <v>8009</v>
      </c>
    </row>
    <row r="170" spans="1:36" ht="15.75" thickBot="1" x14ac:dyDescent="0.3">
      <c r="A170" t="s">
        <v>13110</v>
      </c>
      <c r="F170" t="s">
        <v>13903</v>
      </c>
      <c r="G170" t="s">
        <v>7972</v>
      </c>
      <c r="I170" t="s">
        <v>8121</v>
      </c>
      <c r="K170" t="s">
        <v>5379</v>
      </c>
      <c r="P170" t="s">
        <v>8478</v>
      </c>
      <c r="R170" t="s">
        <v>7183</v>
      </c>
      <c r="S170" t="s">
        <v>5763</v>
      </c>
      <c r="V170" t="s">
        <v>5796</v>
      </c>
      <c r="Y170" t="s">
        <v>7015</v>
      </c>
      <c r="AA170" t="s">
        <v>8482</v>
      </c>
      <c r="AB170" t="s">
        <v>7702</v>
      </c>
      <c r="AC170" t="s">
        <v>7645</v>
      </c>
      <c r="AE170" t="s">
        <v>541</v>
      </c>
      <c r="AG170" s="182" t="s">
        <v>3287</v>
      </c>
      <c r="AH170" s="182" t="s">
        <v>3170</v>
      </c>
      <c r="AI170" s="182" t="s">
        <v>13956</v>
      </c>
      <c r="AJ170" s="195" t="s">
        <v>8050</v>
      </c>
    </row>
    <row r="171" spans="1:36" ht="15.75" thickBot="1" x14ac:dyDescent="0.3">
      <c r="A171" t="s">
        <v>7271</v>
      </c>
      <c r="F171" t="s">
        <v>7545</v>
      </c>
      <c r="G171" t="s">
        <v>8002</v>
      </c>
      <c r="I171" t="s">
        <v>8135</v>
      </c>
      <c r="K171" t="s">
        <v>5390</v>
      </c>
      <c r="P171" t="s">
        <v>8499</v>
      </c>
      <c r="R171" t="s">
        <v>7251</v>
      </c>
      <c r="S171" t="s">
        <v>5923</v>
      </c>
      <c r="V171" t="s">
        <v>5865</v>
      </c>
      <c r="Y171" t="s">
        <v>7235</v>
      </c>
      <c r="AA171" t="s">
        <v>8514</v>
      </c>
      <c r="AB171" t="s">
        <v>7823</v>
      </c>
      <c r="AC171" t="s">
        <v>7707</v>
      </c>
      <c r="AE171" t="s">
        <v>542</v>
      </c>
      <c r="AG171" s="182" t="s">
        <v>3292</v>
      </c>
      <c r="AH171" s="182" t="s">
        <v>3207</v>
      </c>
      <c r="AI171" s="182" t="s">
        <v>13958</v>
      </c>
      <c r="AJ171" s="195" t="s">
        <v>8053</v>
      </c>
    </row>
    <row r="172" spans="1:36" ht="15.75" thickBot="1" x14ac:dyDescent="0.3">
      <c r="A172" t="s">
        <v>7303</v>
      </c>
      <c r="F172" t="s">
        <v>7645</v>
      </c>
      <c r="G172" t="s">
        <v>8017</v>
      </c>
      <c r="I172" t="s">
        <v>8151</v>
      </c>
      <c r="K172" t="s">
        <v>5447</v>
      </c>
      <c r="P172" s="182" t="s">
        <v>8503</v>
      </c>
      <c r="R172" t="s">
        <v>7277</v>
      </c>
      <c r="S172" t="s">
        <v>5934</v>
      </c>
      <c r="V172" t="s">
        <v>5931</v>
      </c>
      <c r="Y172" t="s">
        <v>7294</v>
      </c>
      <c r="AA172" t="s">
        <v>8521</v>
      </c>
      <c r="AB172" t="s">
        <v>7865</v>
      </c>
      <c r="AC172" t="s">
        <v>7803</v>
      </c>
      <c r="AE172" t="s">
        <v>543</v>
      </c>
      <c r="AG172" s="182" t="s">
        <v>3301</v>
      </c>
      <c r="AH172" s="182" t="s">
        <v>3240</v>
      </c>
      <c r="AI172" s="182" t="s">
        <v>13964</v>
      </c>
      <c r="AJ172" s="195" t="s">
        <v>8054</v>
      </c>
    </row>
    <row r="173" spans="1:36" ht="15.75" thickBot="1" x14ac:dyDescent="0.3">
      <c r="A173" t="s">
        <v>7325</v>
      </c>
      <c r="F173" t="s">
        <v>7700</v>
      </c>
      <c r="G173" t="s">
        <v>8155</v>
      </c>
      <c r="I173" t="s">
        <v>8183</v>
      </c>
      <c r="K173" t="s">
        <v>5454</v>
      </c>
      <c r="P173" t="s">
        <v>8526</v>
      </c>
      <c r="R173" t="s">
        <v>7285</v>
      </c>
      <c r="S173" t="s">
        <v>6034</v>
      </c>
      <c r="V173" t="s">
        <v>5956</v>
      </c>
      <c r="Y173" t="s">
        <v>7314</v>
      </c>
      <c r="AA173" t="s">
        <v>8538</v>
      </c>
      <c r="AB173" t="s">
        <v>13912</v>
      </c>
      <c r="AC173" t="s">
        <v>7851</v>
      </c>
      <c r="AE173" t="s">
        <v>544</v>
      </c>
      <c r="AG173" s="182" t="s">
        <v>3323</v>
      </c>
      <c r="AH173" s="182" t="s">
        <v>3341</v>
      </c>
      <c r="AI173" s="182" t="s">
        <v>10784</v>
      </c>
      <c r="AJ173" s="195" t="s">
        <v>8148</v>
      </c>
    </row>
    <row r="174" spans="1:36" ht="15.75" thickBot="1" x14ac:dyDescent="0.3">
      <c r="A174" t="s">
        <v>7348</v>
      </c>
      <c r="F174" t="s">
        <v>7744</v>
      </c>
      <c r="G174" t="s">
        <v>8202</v>
      </c>
      <c r="I174" t="s">
        <v>8296</v>
      </c>
      <c r="K174" t="s">
        <v>5456</v>
      </c>
      <c r="P174" t="s">
        <v>8563</v>
      </c>
      <c r="R174" t="s">
        <v>7286</v>
      </c>
      <c r="S174" t="s">
        <v>6036</v>
      </c>
      <c r="V174" t="s">
        <v>5957</v>
      </c>
      <c r="Y174" t="s">
        <v>7375</v>
      </c>
      <c r="AA174" t="s">
        <v>8607</v>
      </c>
      <c r="AB174" t="s">
        <v>7898</v>
      </c>
      <c r="AC174" t="s">
        <v>7854</v>
      </c>
      <c r="AE174" t="s">
        <v>545</v>
      </c>
      <c r="AG174" s="182" t="s">
        <v>3355</v>
      </c>
      <c r="AH174" s="182" t="s">
        <v>3354</v>
      </c>
      <c r="AI174" s="182" t="s">
        <v>10836</v>
      </c>
      <c r="AJ174" s="195" t="s">
        <v>8167</v>
      </c>
    </row>
    <row r="175" spans="1:36" ht="15.75" thickBot="1" x14ac:dyDescent="0.3">
      <c r="A175" t="s">
        <v>7352</v>
      </c>
      <c r="F175" t="s">
        <v>7825</v>
      </c>
      <c r="G175" t="s">
        <v>8253</v>
      </c>
      <c r="I175" t="s">
        <v>8315</v>
      </c>
      <c r="K175" t="s">
        <v>5460</v>
      </c>
      <c r="P175" t="s">
        <v>8611</v>
      </c>
      <c r="R175" t="s">
        <v>7289</v>
      </c>
      <c r="S175" t="s">
        <v>6038</v>
      </c>
      <c r="V175" t="s">
        <v>5977</v>
      </c>
      <c r="Y175" t="s">
        <v>7388</v>
      </c>
      <c r="AA175" t="s">
        <v>8611</v>
      </c>
      <c r="AB175" t="s">
        <v>7900</v>
      </c>
      <c r="AC175" t="s">
        <v>7869</v>
      </c>
      <c r="AE175" s="182" t="s">
        <v>547</v>
      </c>
      <c r="AG175" s="182" t="s">
        <v>3523</v>
      </c>
      <c r="AH175" s="182" t="s">
        <v>3358</v>
      </c>
      <c r="AI175" s="182" t="s">
        <v>13973</v>
      </c>
      <c r="AJ175" s="195" t="s">
        <v>8260</v>
      </c>
    </row>
    <row r="176" spans="1:36" ht="15.75" thickBot="1" x14ac:dyDescent="0.3">
      <c r="A176" t="s">
        <v>7372</v>
      </c>
      <c r="F176" t="s">
        <v>7916</v>
      </c>
      <c r="G176" t="s">
        <v>8255</v>
      </c>
      <c r="I176" t="s">
        <v>8328</v>
      </c>
      <c r="K176" t="s">
        <v>5557</v>
      </c>
      <c r="P176" t="s">
        <v>13934</v>
      </c>
      <c r="R176" t="s">
        <v>7293</v>
      </c>
      <c r="S176" t="s">
        <v>6079</v>
      </c>
      <c r="V176" t="s">
        <v>5992</v>
      </c>
      <c r="Y176" t="s">
        <v>7391</v>
      </c>
      <c r="AA176" t="s">
        <v>8616</v>
      </c>
      <c r="AB176" t="s">
        <v>7980</v>
      </c>
      <c r="AC176" t="s">
        <v>7874</v>
      </c>
      <c r="AE176" t="s">
        <v>549</v>
      </c>
      <c r="AG176" s="182" t="s">
        <v>3537</v>
      </c>
      <c r="AH176" s="182" t="s">
        <v>3363</v>
      </c>
      <c r="AI176" s="182" t="s">
        <v>10984</v>
      </c>
      <c r="AJ176" s="195" t="s">
        <v>8524</v>
      </c>
    </row>
    <row r="177" spans="1:36" ht="15.75" thickBot="1" x14ac:dyDescent="0.3">
      <c r="A177" t="s">
        <v>7431</v>
      </c>
      <c r="F177" t="s">
        <v>7939</v>
      </c>
      <c r="G177" t="s">
        <v>8279</v>
      </c>
      <c r="I177" t="s">
        <v>8374</v>
      </c>
      <c r="K177" t="s">
        <v>5559</v>
      </c>
      <c r="P177" s="182" t="s">
        <v>9006</v>
      </c>
      <c r="R177" t="s">
        <v>7316</v>
      </c>
      <c r="S177" t="s">
        <v>6182</v>
      </c>
      <c r="V177" t="s">
        <v>5995</v>
      </c>
      <c r="Y177" t="s">
        <v>7421</v>
      </c>
      <c r="AA177" t="s">
        <v>8625</v>
      </c>
      <c r="AB177" t="s">
        <v>8000</v>
      </c>
      <c r="AC177" t="s">
        <v>7966</v>
      </c>
      <c r="AE177" t="s">
        <v>550</v>
      </c>
      <c r="AG177" s="182" t="s">
        <v>3538</v>
      </c>
      <c r="AH177" s="182" t="s">
        <v>18888</v>
      </c>
      <c r="AI177" s="182" t="s">
        <v>11017</v>
      </c>
      <c r="AJ177" s="195" t="s">
        <v>8535</v>
      </c>
    </row>
    <row r="178" spans="1:36" ht="15.75" thickBot="1" x14ac:dyDescent="0.3">
      <c r="A178" t="s">
        <v>7445</v>
      </c>
      <c r="F178" t="s">
        <v>7950</v>
      </c>
      <c r="G178" t="s">
        <v>8314</v>
      </c>
      <c r="I178" t="s">
        <v>8399</v>
      </c>
      <c r="K178" t="s">
        <v>13656</v>
      </c>
      <c r="P178" s="182" t="s">
        <v>9007</v>
      </c>
      <c r="R178" t="s">
        <v>7336</v>
      </c>
      <c r="S178" t="s">
        <v>6184</v>
      </c>
      <c r="V178" t="s">
        <v>6002</v>
      </c>
      <c r="Y178" t="s">
        <v>7466</v>
      </c>
      <c r="AA178" t="s">
        <v>8682</v>
      </c>
      <c r="AB178" t="s">
        <v>8012</v>
      </c>
      <c r="AC178" t="s">
        <v>8094</v>
      </c>
      <c r="AE178" t="s">
        <v>551</v>
      </c>
      <c r="AG178" s="182" t="s">
        <v>3545</v>
      </c>
      <c r="AH178" s="182" t="s">
        <v>3470</v>
      </c>
      <c r="AI178" s="182" t="s">
        <v>11048</v>
      </c>
      <c r="AJ178" s="195" t="s">
        <v>8539</v>
      </c>
    </row>
    <row r="179" spans="1:36" ht="15.75" thickBot="1" x14ac:dyDescent="0.3">
      <c r="A179" t="s">
        <v>7478</v>
      </c>
      <c r="F179" t="s">
        <v>8154</v>
      </c>
      <c r="G179" t="s">
        <v>8425</v>
      </c>
      <c r="I179" t="s">
        <v>8426</v>
      </c>
      <c r="K179" t="s">
        <v>13657</v>
      </c>
      <c r="P179" s="182" t="s">
        <v>9062</v>
      </c>
      <c r="R179" t="s">
        <v>7422</v>
      </c>
      <c r="S179" t="s">
        <v>6185</v>
      </c>
      <c r="V179" t="s">
        <v>6012</v>
      </c>
      <c r="Y179" t="s">
        <v>7548</v>
      </c>
      <c r="AA179" t="s">
        <v>8712</v>
      </c>
      <c r="AB179" t="s">
        <v>8077</v>
      </c>
      <c r="AC179" s="149" t="s">
        <v>28305</v>
      </c>
      <c r="AE179" t="s">
        <v>554</v>
      </c>
      <c r="AG179" s="182" t="s">
        <v>3566</v>
      </c>
      <c r="AH179" s="182" t="s">
        <v>3529</v>
      </c>
      <c r="AJ179" s="195" t="s">
        <v>8558</v>
      </c>
    </row>
    <row r="180" spans="1:36" ht="15.75" thickBot="1" x14ac:dyDescent="0.3">
      <c r="A180" t="s">
        <v>7518</v>
      </c>
      <c r="F180" t="s">
        <v>8179</v>
      </c>
      <c r="G180" t="s">
        <v>8519</v>
      </c>
      <c r="I180" t="s">
        <v>8450</v>
      </c>
      <c r="K180" t="s">
        <v>5601</v>
      </c>
      <c r="P180" s="182" t="s">
        <v>9134</v>
      </c>
      <c r="R180" t="s">
        <v>7565</v>
      </c>
      <c r="S180" t="s">
        <v>6206</v>
      </c>
      <c r="V180" t="s">
        <v>6031</v>
      </c>
      <c r="Y180" t="s">
        <v>7645</v>
      </c>
      <c r="AA180" t="s">
        <v>8731</v>
      </c>
      <c r="AB180" t="s">
        <v>13917</v>
      </c>
      <c r="AC180" t="s">
        <v>8095</v>
      </c>
      <c r="AE180" t="s">
        <v>555</v>
      </c>
      <c r="AG180" s="182" t="s">
        <v>3568</v>
      </c>
      <c r="AH180" s="182" t="s">
        <v>3546</v>
      </c>
      <c r="AJ180" s="195" t="s">
        <v>8559</v>
      </c>
    </row>
    <row r="181" spans="1:36" ht="15.75" thickBot="1" x14ac:dyDescent="0.3">
      <c r="A181" t="s">
        <v>7525</v>
      </c>
      <c r="F181" t="s">
        <v>8201</v>
      </c>
      <c r="G181" t="s">
        <v>8678</v>
      </c>
      <c r="I181" t="s">
        <v>8467</v>
      </c>
      <c r="K181" t="s">
        <v>5618</v>
      </c>
      <c r="P181" t="s">
        <v>9140</v>
      </c>
      <c r="R181" t="s">
        <v>7601</v>
      </c>
      <c r="S181" t="s">
        <v>6216</v>
      </c>
      <c r="V181" t="s">
        <v>6039</v>
      </c>
      <c r="Y181" t="s">
        <v>7651</v>
      </c>
      <c r="AA181" t="s">
        <v>8736</v>
      </c>
      <c r="AB181" t="s">
        <v>8144</v>
      </c>
      <c r="AC181" t="s">
        <v>8096</v>
      </c>
      <c r="AE181" t="s">
        <v>556</v>
      </c>
      <c r="AG181" s="182" t="s">
        <v>3575</v>
      </c>
      <c r="AH181" s="182" t="s">
        <v>3548</v>
      </c>
      <c r="AJ181" s="195" t="s">
        <v>8565</v>
      </c>
    </row>
    <row r="182" spans="1:36" ht="15.75" thickBot="1" x14ac:dyDescent="0.3">
      <c r="A182" t="s">
        <v>7553</v>
      </c>
      <c r="F182" t="s">
        <v>8202</v>
      </c>
      <c r="G182" t="s">
        <v>8809</v>
      </c>
      <c r="I182" t="s">
        <v>8473</v>
      </c>
      <c r="K182" t="s">
        <v>5638</v>
      </c>
      <c r="P182" s="182" t="s">
        <v>9159</v>
      </c>
      <c r="R182" t="s">
        <v>7621</v>
      </c>
      <c r="S182" t="s">
        <v>6217</v>
      </c>
      <c r="V182" t="s">
        <v>6121</v>
      </c>
      <c r="Y182" t="s">
        <v>7708</v>
      </c>
      <c r="AA182" t="s">
        <v>8774</v>
      </c>
      <c r="AB182" t="s">
        <v>8149</v>
      </c>
      <c r="AC182" t="s">
        <v>13919</v>
      </c>
      <c r="AE182" t="s">
        <v>557</v>
      </c>
      <c r="AG182" s="182" t="s">
        <v>3586</v>
      </c>
      <c r="AH182" s="182" t="s">
        <v>3551</v>
      </c>
      <c r="AJ182" s="195" t="s">
        <v>8671</v>
      </c>
    </row>
    <row r="183" spans="1:36" ht="15.75" thickBot="1" x14ac:dyDescent="0.3">
      <c r="A183" t="s">
        <v>7566</v>
      </c>
      <c r="F183" t="s">
        <v>8211</v>
      </c>
      <c r="G183" t="s">
        <v>8836</v>
      </c>
      <c r="I183" t="s">
        <v>8500</v>
      </c>
      <c r="K183" t="s">
        <v>5649</v>
      </c>
      <c r="P183" s="182" t="s">
        <v>9159</v>
      </c>
      <c r="R183" t="s">
        <v>7633</v>
      </c>
      <c r="S183" t="s">
        <v>13704</v>
      </c>
      <c r="V183" t="s">
        <v>6123</v>
      </c>
      <c r="Y183" t="s">
        <v>7773</v>
      </c>
      <c r="AA183" t="s">
        <v>8788</v>
      </c>
      <c r="AB183" t="s">
        <v>8152</v>
      </c>
      <c r="AC183" t="s">
        <v>8331</v>
      </c>
      <c r="AE183" t="s">
        <v>558</v>
      </c>
      <c r="AG183" s="182" t="s">
        <v>3640</v>
      </c>
      <c r="AH183" s="182" t="s">
        <v>3564</v>
      </c>
      <c r="AJ183" s="195" t="s">
        <v>8718</v>
      </c>
    </row>
    <row r="184" spans="1:36" ht="15.75" thickBot="1" x14ac:dyDescent="0.3">
      <c r="A184" t="s">
        <v>7644</v>
      </c>
      <c r="F184" t="s">
        <v>8267</v>
      </c>
      <c r="G184" t="s">
        <v>8865</v>
      </c>
      <c r="I184" t="s">
        <v>8502</v>
      </c>
      <c r="K184" t="s">
        <v>5651</v>
      </c>
      <c r="P184" t="s">
        <v>9196</v>
      </c>
      <c r="R184" t="s">
        <v>7645</v>
      </c>
      <c r="S184" t="s">
        <v>13735</v>
      </c>
      <c r="V184" t="s">
        <v>6167</v>
      </c>
      <c r="Y184" t="s">
        <v>7801</v>
      </c>
      <c r="AA184" t="s">
        <v>8869</v>
      </c>
      <c r="AB184" t="s">
        <v>8181</v>
      </c>
      <c r="AC184" t="s">
        <v>8338</v>
      </c>
      <c r="AE184" t="s">
        <v>560</v>
      </c>
      <c r="AG184" s="182" t="s">
        <v>3676</v>
      </c>
      <c r="AH184" s="182" t="s">
        <v>3565</v>
      </c>
      <c r="AJ184" s="195" t="s">
        <v>8719</v>
      </c>
    </row>
    <row r="185" spans="1:36" ht="15.75" thickBot="1" x14ac:dyDescent="0.3">
      <c r="A185" t="s">
        <v>7645</v>
      </c>
      <c r="F185" t="s">
        <v>8299</v>
      </c>
      <c r="G185" t="s">
        <v>8883</v>
      </c>
      <c r="I185" t="s">
        <v>8517</v>
      </c>
      <c r="K185" t="s">
        <v>5662</v>
      </c>
      <c r="P185" t="s">
        <v>9197</v>
      </c>
      <c r="R185" t="s">
        <v>7696</v>
      </c>
      <c r="S185" t="s">
        <v>13761</v>
      </c>
      <c r="V185" t="s">
        <v>6196</v>
      </c>
      <c r="Y185" t="s">
        <v>7809</v>
      </c>
      <c r="AA185" t="s">
        <v>8978</v>
      </c>
      <c r="AB185" t="s">
        <v>8212</v>
      </c>
      <c r="AC185" t="s">
        <v>8350</v>
      </c>
      <c r="AE185" t="s">
        <v>561</v>
      </c>
      <c r="AG185" s="182" t="s">
        <v>3692</v>
      </c>
      <c r="AH185" s="182" t="s">
        <v>3573</v>
      </c>
      <c r="AJ185" s="195" t="s">
        <v>8727</v>
      </c>
    </row>
    <row r="186" spans="1:36" ht="15.75" thickBot="1" x14ac:dyDescent="0.3">
      <c r="A186" t="s">
        <v>7653</v>
      </c>
      <c r="F186" t="s">
        <v>8313</v>
      </c>
      <c r="G186" t="s">
        <v>8890</v>
      </c>
      <c r="I186" t="s">
        <v>8681</v>
      </c>
      <c r="K186" t="s">
        <v>5685</v>
      </c>
      <c r="P186" s="182" t="s">
        <v>9199</v>
      </c>
      <c r="R186" t="s">
        <v>7727</v>
      </c>
      <c r="S186" t="s">
        <v>13765</v>
      </c>
      <c r="V186" t="s">
        <v>6208</v>
      </c>
      <c r="Y186" t="s">
        <v>7879</v>
      </c>
      <c r="AA186" t="s">
        <v>8997</v>
      </c>
      <c r="AB186" t="s">
        <v>8218</v>
      </c>
      <c r="AC186" t="s">
        <v>8351</v>
      </c>
      <c r="AE186" t="s">
        <v>563</v>
      </c>
      <c r="AG186" s="182" t="s">
        <v>3728</v>
      </c>
      <c r="AH186" s="182" t="s">
        <v>3587</v>
      </c>
      <c r="AJ186" s="195" t="s">
        <v>8893</v>
      </c>
    </row>
    <row r="187" spans="1:36" ht="15.75" thickBot="1" x14ac:dyDescent="0.3">
      <c r="A187" t="s">
        <v>7667</v>
      </c>
      <c r="F187" t="s">
        <v>8348</v>
      </c>
      <c r="G187" t="s">
        <v>8952</v>
      </c>
      <c r="I187" t="s">
        <v>8743</v>
      </c>
      <c r="K187" t="s">
        <v>13660</v>
      </c>
      <c r="P187" t="s">
        <v>9272</v>
      </c>
      <c r="R187" t="s">
        <v>7738</v>
      </c>
      <c r="S187" t="s">
        <v>6488</v>
      </c>
      <c r="V187" t="s">
        <v>13686</v>
      </c>
      <c r="Y187" t="s">
        <v>7930</v>
      </c>
      <c r="AA187" t="s">
        <v>9111</v>
      </c>
      <c r="AB187" t="s">
        <v>8233</v>
      </c>
      <c r="AC187" t="s">
        <v>8352</v>
      </c>
      <c r="AE187" s="182" t="s">
        <v>564</v>
      </c>
      <c r="AG187" s="182" t="s">
        <v>3742</v>
      </c>
      <c r="AH187" s="182" t="s">
        <v>3601</v>
      </c>
      <c r="AJ187" s="195" t="s">
        <v>8991</v>
      </c>
    </row>
    <row r="188" spans="1:36" ht="15.75" thickBot="1" x14ac:dyDescent="0.3">
      <c r="A188" t="s">
        <v>7856</v>
      </c>
      <c r="F188" t="s">
        <v>8367</v>
      </c>
      <c r="G188" t="s">
        <v>8982</v>
      </c>
      <c r="I188" t="s">
        <v>8744</v>
      </c>
      <c r="K188" t="s">
        <v>5733</v>
      </c>
      <c r="P188" s="182" t="s">
        <v>9650</v>
      </c>
      <c r="R188" t="s">
        <v>7792</v>
      </c>
      <c r="S188" t="s">
        <v>13825</v>
      </c>
      <c r="V188" t="s">
        <v>13703</v>
      </c>
      <c r="Y188" t="s">
        <v>7932</v>
      </c>
      <c r="AA188" t="s">
        <v>9635</v>
      </c>
      <c r="AB188" t="s">
        <v>8236</v>
      </c>
      <c r="AC188" t="s">
        <v>8353</v>
      </c>
      <c r="AE188" s="182" t="s">
        <v>565</v>
      </c>
      <c r="AG188" s="182" t="s">
        <v>3803</v>
      </c>
      <c r="AH188" s="182" t="s">
        <v>3688</v>
      </c>
      <c r="AJ188" s="195" t="s">
        <v>9205</v>
      </c>
    </row>
    <row r="189" spans="1:36" ht="15.75" thickBot="1" x14ac:dyDescent="0.3">
      <c r="A189" t="s">
        <v>7894</v>
      </c>
      <c r="F189" t="s">
        <v>13924</v>
      </c>
      <c r="G189" t="s">
        <v>9080</v>
      </c>
      <c r="I189" t="s">
        <v>8807</v>
      </c>
      <c r="K189" t="s">
        <v>5777</v>
      </c>
      <c r="P189" s="182" t="s">
        <v>9706</v>
      </c>
      <c r="R189" t="s">
        <v>7849</v>
      </c>
      <c r="S189" t="s">
        <v>13841</v>
      </c>
      <c r="V189" t="s">
        <v>13712</v>
      </c>
      <c r="Y189" t="s">
        <v>8024</v>
      </c>
      <c r="AA189" t="s">
        <v>9637</v>
      </c>
      <c r="AB189" t="s">
        <v>8244</v>
      </c>
      <c r="AC189" t="s">
        <v>8355</v>
      </c>
      <c r="AE189" t="s">
        <v>567</v>
      </c>
      <c r="AG189" s="182" t="s">
        <v>3804</v>
      </c>
      <c r="AH189" s="182" t="s">
        <v>3693</v>
      </c>
      <c r="AJ189" s="195" t="s">
        <v>9206</v>
      </c>
    </row>
    <row r="190" spans="1:36" ht="15.75" thickBot="1" x14ac:dyDescent="0.3">
      <c r="A190" t="s">
        <v>7988</v>
      </c>
      <c r="F190" t="s">
        <v>8421</v>
      </c>
      <c r="G190" t="s">
        <v>9085</v>
      </c>
      <c r="I190" t="s">
        <v>8808</v>
      </c>
      <c r="K190" t="s">
        <v>13671</v>
      </c>
      <c r="P190" s="182" t="s">
        <v>9819</v>
      </c>
      <c r="R190" t="s">
        <v>7850</v>
      </c>
      <c r="S190" t="s">
        <v>13850</v>
      </c>
      <c r="V190" t="s">
        <v>13717</v>
      </c>
      <c r="Y190" t="s">
        <v>8037</v>
      </c>
      <c r="AA190" t="s">
        <v>9956</v>
      </c>
      <c r="AB190" t="s">
        <v>8291</v>
      </c>
      <c r="AC190" t="s">
        <v>8394</v>
      </c>
      <c r="AE190" t="s">
        <v>568</v>
      </c>
      <c r="AG190" s="182" t="s">
        <v>3814</v>
      </c>
      <c r="AH190" s="182" t="s">
        <v>3698</v>
      </c>
      <c r="AJ190" s="195" t="s">
        <v>9643</v>
      </c>
    </row>
    <row r="191" spans="1:36" ht="15.75" thickBot="1" x14ac:dyDescent="0.3">
      <c r="A191" t="s">
        <v>8006</v>
      </c>
      <c r="F191" t="s">
        <v>8445</v>
      </c>
      <c r="G191" t="s">
        <v>9208</v>
      </c>
      <c r="I191" t="s">
        <v>8995</v>
      </c>
      <c r="K191" t="s">
        <v>5882</v>
      </c>
      <c r="P191" s="182" t="s">
        <v>9824</v>
      </c>
      <c r="R191" t="s">
        <v>7891</v>
      </c>
      <c r="S191" t="s">
        <v>13862</v>
      </c>
      <c r="V191" t="s">
        <v>13732</v>
      </c>
      <c r="Y191" t="s">
        <v>8074</v>
      </c>
      <c r="AA191" t="s">
        <v>10591</v>
      </c>
      <c r="AB191" t="s">
        <v>8388</v>
      </c>
      <c r="AC191" t="s">
        <v>8417</v>
      </c>
      <c r="AE191" t="s">
        <v>572</v>
      </c>
      <c r="AG191" s="182" t="s">
        <v>3822</v>
      </c>
      <c r="AH191" s="182" t="s">
        <v>3767</v>
      </c>
      <c r="AJ191" s="195" t="s">
        <v>9651</v>
      </c>
    </row>
    <row r="192" spans="1:36" ht="15.75" thickBot="1" x14ac:dyDescent="0.3">
      <c r="A192" t="s">
        <v>8030</v>
      </c>
      <c r="F192" t="s">
        <v>8446</v>
      </c>
      <c r="G192" t="s">
        <v>9217</v>
      </c>
      <c r="I192" t="s">
        <v>9044</v>
      </c>
      <c r="K192" t="s">
        <v>5909</v>
      </c>
      <c r="P192" s="182" t="s">
        <v>10599</v>
      </c>
      <c r="R192" t="s">
        <v>7917</v>
      </c>
      <c r="S192" t="s">
        <v>13866</v>
      </c>
      <c r="V192" t="s">
        <v>13748</v>
      </c>
      <c r="Y192" t="s">
        <v>8166</v>
      </c>
      <c r="AA192" t="s">
        <v>10657</v>
      </c>
      <c r="AB192" t="s">
        <v>8389</v>
      </c>
      <c r="AC192" t="s">
        <v>8432</v>
      </c>
      <c r="AE192" t="s">
        <v>573</v>
      </c>
      <c r="AG192" s="182" t="s">
        <v>3823</v>
      </c>
      <c r="AH192" s="182" t="s">
        <v>3801</v>
      </c>
      <c r="AJ192" s="195" t="s">
        <v>9949</v>
      </c>
    </row>
    <row r="193" spans="1:36" ht="15.75" thickBot="1" x14ac:dyDescent="0.3">
      <c r="A193" t="s">
        <v>8034</v>
      </c>
      <c r="F193" t="s">
        <v>8447</v>
      </c>
      <c r="G193" t="s">
        <v>9281</v>
      </c>
      <c r="I193" t="s">
        <v>9054</v>
      </c>
      <c r="K193" t="s">
        <v>5910</v>
      </c>
      <c r="P193" s="182" t="s">
        <v>10609</v>
      </c>
      <c r="R193" t="s">
        <v>7990</v>
      </c>
      <c r="S193" t="s">
        <v>13868</v>
      </c>
      <c r="V193" t="s">
        <v>13843</v>
      </c>
      <c r="Y193" t="s">
        <v>8278</v>
      </c>
      <c r="AA193" t="s">
        <v>10682</v>
      </c>
      <c r="AB193" t="s">
        <v>8390</v>
      </c>
      <c r="AC193" t="s">
        <v>8440</v>
      </c>
      <c r="AE193" s="182" t="s">
        <v>581</v>
      </c>
      <c r="AG193" s="182" t="s">
        <v>3825</v>
      </c>
      <c r="AH193" s="182" t="s">
        <v>3810</v>
      </c>
      <c r="AJ193" s="195" t="s">
        <v>9950</v>
      </c>
    </row>
    <row r="194" spans="1:36" ht="15.75" thickBot="1" x14ac:dyDescent="0.3">
      <c r="A194" t="s">
        <v>8035</v>
      </c>
      <c r="F194" t="s">
        <v>8448</v>
      </c>
      <c r="G194" t="s">
        <v>9709</v>
      </c>
      <c r="I194" t="s">
        <v>9103</v>
      </c>
      <c r="K194" t="s">
        <v>5913</v>
      </c>
      <c r="P194" t="s">
        <v>10618</v>
      </c>
      <c r="R194" t="s">
        <v>7992</v>
      </c>
      <c r="S194" t="s">
        <v>13875</v>
      </c>
      <c r="V194" t="s">
        <v>13844</v>
      </c>
      <c r="Y194" t="s">
        <v>8287</v>
      </c>
      <c r="AA194" t="s">
        <v>10723</v>
      </c>
      <c r="AB194" t="s">
        <v>8391</v>
      </c>
      <c r="AC194" t="s">
        <v>8521</v>
      </c>
      <c r="AE194" t="s">
        <v>583</v>
      </c>
      <c r="AG194" s="182" t="s">
        <v>3837</v>
      </c>
      <c r="AH194" s="182" t="s">
        <v>3838</v>
      </c>
      <c r="AJ194" s="195" t="s">
        <v>9951</v>
      </c>
    </row>
    <row r="195" spans="1:36" ht="15.75" thickBot="1" x14ac:dyDescent="0.3">
      <c r="A195" t="s">
        <v>8051</v>
      </c>
      <c r="F195" t="s">
        <v>8449</v>
      </c>
      <c r="G195" t="s">
        <v>10564</v>
      </c>
      <c r="I195" t="s">
        <v>9235</v>
      </c>
      <c r="K195" t="s">
        <v>5939</v>
      </c>
      <c r="P195" s="182" t="s">
        <v>13946</v>
      </c>
      <c r="R195" t="s">
        <v>8243</v>
      </c>
      <c r="S195" t="s">
        <v>13877</v>
      </c>
      <c r="V195" t="s">
        <v>13845</v>
      </c>
      <c r="Y195" t="s">
        <v>8300</v>
      </c>
      <c r="AA195" t="s">
        <v>10727</v>
      </c>
      <c r="AB195" t="s">
        <v>8474</v>
      </c>
      <c r="AC195" t="s">
        <v>8546</v>
      </c>
      <c r="AE195" s="182" t="s">
        <v>584</v>
      </c>
      <c r="AG195" s="182" t="s">
        <v>3859</v>
      </c>
      <c r="AH195" s="182" t="s">
        <v>3848</v>
      </c>
      <c r="AJ195" s="195" t="s">
        <v>9952</v>
      </c>
    </row>
    <row r="196" spans="1:36" ht="15.75" thickBot="1" x14ac:dyDescent="0.3">
      <c r="A196" t="s">
        <v>8080</v>
      </c>
      <c r="F196" t="s">
        <v>8455</v>
      </c>
      <c r="G196" t="s">
        <v>10634</v>
      </c>
      <c r="I196" t="s">
        <v>9236</v>
      </c>
      <c r="K196" t="s">
        <v>5947</v>
      </c>
      <c r="P196" s="182" t="s">
        <v>13962</v>
      </c>
      <c r="R196" t="s">
        <v>8285</v>
      </c>
      <c r="S196" t="s">
        <v>6577</v>
      </c>
      <c r="V196" t="s">
        <v>13846</v>
      </c>
      <c r="Y196" t="s">
        <v>8302</v>
      </c>
      <c r="AA196" t="s">
        <v>10782</v>
      </c>
      <c r="AB196" t="s">
        <v>8489</v>
      </c>
      <c r="AC196" t="s">
        <v>8585</v>
      </c>
      <c r="AE196" t="s">
        <v>585</v>
      </c>
      <c r="AG196" s="182" t="s">
        <v>3861</v>
      </c>
      <c r="AH196" s="182" t="s">
        <v>3855</v>
      </c>
      <c r="AJ196" s="195" t="s">
        <v>9953</v>
      </c>
    </row>
    <row r="197" spans="1:36" ht="15.75" thickBot="1" x14ac:dyDescent="0.3">
      <c r="A197" t="s">
        <v>8087</v>
      </c>
      <c r="F197" t="s">
        <v>8459</v>
      </c>
      <c r="G197" t="s">
        <v>10679</v>
      </c>
      <c r="I197" t="s">
        <v>9321</v>
      </c>
      <c r="K197" t="s">
        <v>6091</v>
      </c>
      <c r="P197" t="s">
        <v>10802</v>
      </c>
      <c r="R197" t="s">
        <v>8314</v>
      </c>
      <c r="S197" t="s">
        <v>6589</v>
      </c>
      <c r="V197" t="s">
        <v>13849</v>
      </c>
      <c r="Y197" t="s">
        <v>8336</v>
      </c>
      <c r="AA197" t="s">
        <v>13970</v>
      </c>
      <c r="AB197" t="s">
        <v>8520</v>
      </c>
      <c r="AC197" t="s">
        <v>8679</v>
      </c>
      <c r="AE197" s="182" t="s">
        <v>587</v>
      </c>
      <c r="AG197" s="182" t="s">
        <v>3871</v>
      </c>
      <c r="AH197" s="182" t="s">
        <v>3882</v>
      </c>
      <c r="AJ197" s="195" t="s">
        <v>9955</v>
      </c>
    </row>
    <row r="198" spans="1:36" ht="15.75" thickBot="1" x14ac:dyDescent="0.3">
      <c r="A198" t="s">
        <v>8115</v>
      </c>
      <c r="F198" t="s">
        <v>8460</v>
      </c>
      <c r="G198" t="s">
        <v>10706</v>
      </c>
      <c r="I198" t="s">
        <v>9661</v>
      </c>
      <c r="K198" t="s">
        <v>6111</v>
      </c>
      <c r="P198" t="s">
        <v>10809</v>
      </c>
      <c r="R198" t="s">
        <v>8379</v>
      </c>
      <c r="S198" t="s">
        <v>6610</v>
      </c>
      <c r="V198" t="s">
        <v>13853</v>
      </c>
      <c r="Y198" t="s">
        <v>8344</v>
      </c>
      <c r="AA198" t="s">
        <v>10838</v>
      </c>
      <c r="AB198" t="s">
        <v>8521</v>
      </c>
      <c r="AC198" t="s">
        <v>8739</v>
      </c>
      <c r="AE198" s="182" t="s">
        <v>591</v>
      </c>
      <c r="AG198" s="182" t="s">
        <v>3876</v>
      </c>
      <c r="AH198" s="182" t="s">
        <v>3893</v>
      </c>
      <c r="AJ198" s="195" t="s">
        <v>10582</v>
      </c>
    </row>
    <row r="199" spans="1:36" ht="15.75" thickBot="1" x14ac:dyDescent="0.3">
      <c r="A199" t="s">
        <v>8150</v>
      </c>
      <c r="F199" t="s">
        <v>8488</v>
      </c>
      <c r="G199" t="s">
        <v>10707</v>
      </c>
      <c r="I199" t="s">
        <v>10638</v>
      </c>
      <c r="K199" t="s">
        <v>6112</v>
      </c>
      <c r="P199" t="s">
        <v>10810</v>
      </c>
      <c r="R199" t="s">
        <v>13925</v>
      </c>
      <c r="S199" t="s">
        <v>6657</v>
      </c>
      <c r="V199" t="s">
        <v>13859</v>
      </c>
      <c r="Y199" t="s">
        <v>8540</v>
      </c>
      <c r="AA199" t="s">
        <v>10855</v>
      </c>
      <c r="AB199" t="s">
        <v>8714</v>
      </c>
      <c r="AC199" t="s">
        <v>8753</v>
      </c>
      <c r="AE199" s="182" t="s">
        <v>594</v>
      </c>
      <c r="AG199" s="149" t="s">
        <v>18573</v>
      </c>
      <c r="AH199" s="182" t="s">
        <v>3947</v>
      </c>
      <c r="AJ199" s="195" t="s">
        <v>10629</v>
      </c>
    </row>
    <row r="200" spans="1:36" ht="15.75" thickBot="1" x14ac:dyDescent="0.3">
      <c r="A200" t="s">
        <v>8188</v>
      </c>
      <c r="F200" t="s">
        <v>8491</v>
      </c>
      <c r="G200" t="s">
        <v>10708</v>
      </c>
      <c r="I200" t="s">
        <v>10668</v>
      </c>
      <c r="K200" t="s">
        <v>6145</v>
      </c>
      <c r="P200" t="s">
        <v>10811</v>
      </c>
      <c r="R200" t="s">
        <v>8531</v>
      </c>
      <c r="S200" t="s">
        <v>6754</v>
      </c>
      <c r="V200" t="s">
        <v>13878</v>
      </c>
      <c r="Y200" t="s">
        <v>8541</v>
      </c>
      <c r="AA200" t="s">
        <v>13977</v>
      </c>
      <c r="AB200" t="s">
        <v>8755</v>
      </c>
      <c r="AC200" t="s">
        <v>8823</v>
      </c>
      <c r="AE200" t="s">
        <v>597</v>
      </c>
      <c r="AG200" s="182" t="s">
        <v>3877</v>
      </c>
      <c r="AH200" s="182" t="s">
        <v>3950</v>
      </c>
      <c r="AJ200" s="195" t="s">
        <v>13949</v>
      </c>
    </row>
    <row r="201" spans="1:36" ht="15.75" thickBot="1" x14ac:dyDescent="0.3">
      <c r="A201" t="s">
        <v>8216</v>
      </c>
      <c r="F201" t="s">
        <v>8602</v>
      </c>
      <c r="G201" t="s">
        <v>10817</v>
      </c>
      <c r="I201" t="s">
        <v>10722</v>
      </c>
      <c r="K201" t="s">
        <v>13751</v>
      </c>
      <c r="P201" s="182" t="s">
        <v>10870</v>
      </c>
      <c r="R201" t="s">
        <v>8635</v>
      </c>
      <c r="S201" t="s">
        <v>6763</v>
      </c>
      <c r="V201" t="s">
        <v>6580</v>
      </c>
      <c r="Y201" t="s">
        <v>13926</v>
      </c>
      <c r="AA201" t="s">
        <v>11025</v>
      </c>
      <c r="AB201" t="s">
        <v>8794</v>
      </c>
      <c r="AC201" t="s">
        <v>8844</v>
      </c>
      <c r="AE201" t="s">
        <v>601</v>
      </c>
      <c r="AG201" s="182" t="s">
        <v>3883</v>
      </c>
      <c r="AH201" s="182" t="s">
        <v>13610</v>
      </c>
      <c r="AJ201" s="195" t="s">
        <v>13951</v>
      </c>
    </row>
    <row r="202" spans="1:36" ht="15.75" thickBot="1" x14ac:dyDescent="0.3">
      <c r="A202" t="s">
        <v>8257</v>
      </c>
      <c r="F202" t="s">
        <v>8646</v>
      </c>
      <c r="G202" t="s">
        <v>10818</v>
      </c>
      <c r="I202" t="s">
        <v>10791</v>
      </c>
      <c r="K202" t="s">
        <v>13753</v>
      </c>
      <c r="P202" s="182" t="s">
        <v>13971</v>
      </c>
      <c r="R202" t="s">
        <v>8660</v>
      </c>
      <c r="S202" t="s">
        <v>6765</v>
      </c>
      <c r="V202" t="s">
        <v>6583</v>
      </c>
      <c r="Y202" t="s">
        <v>8689</v>
      </c>
      <c r="AA202" t="s">
        <v>11046</v>
      </c>
      <c r="AB202" t="s">
        <v>8942</v>
      </c>
      <c r="AC202" t="s">
        <v>8903</v>
      </c>
      <c r="AE202" t="s">
        <v>13449</v>
      </c>
      <c r="AG202" s="182" t="s">
        <v>3901</v>
      </c>
      <c r="AH202" s="182" t="s">
        <v>3982</v>
      </c>
      <c r="AJ202" s="195" t="s">
        <v>13953</v>
      </c>
    </row>
    <row r="203" spans="1:36" ht="15.75" thickBot="1" x14ac:dyDescent="0.3">
      <c r="A203" t="s">
        <v>8280</v>
      </c>
      <c r="F203" t="s">
        <v>8725</v>
      </c>
      <c r="G203" t="s">
        <v>10832</v>
      </c>
      <c r="I203" t="s">
        <v>10834</v>
      </c>
      <c r="K203" t="s">
        <v>6361</v>
      </c>
      <c r="P203" s="182" t="s">
        <v>10881</v>
      </c>
      <c r="R203" t="s">
        <v>8741</v>
      </c>
      <c r="S203" s="149" t="s">
        <v>21782</v>
      </c>
      <c r="V203" t="s">
        <v>6587</v>
      </c>
      <c r="Y203" t="s">
        <v>8776</v>
      </c>
      <c r="AA203" t="s">
        <v>11062</v>
      </c>
      <c r="AB203" t="s">
        <v>8972</v>
      </c>
      <c r="AC203" t="s">
        <v>8905</v>
      </c>
      <c r="AE203" t="s">
        <v>602</v>
      </c>
      <c r="AG203" s="182" t="s">
        <v>3902</v>
      </c>
      <c r="AH203" s="182" t="s">
        <v>3990</v>
      </c>
      <c r="AJ203" s="195" t="s">
        <v>13954</v>
      </c>
    </row>
    <row r="204" spans="1:36" ht="15.75" thickBot="1" x14ac:dyDescent="0.3">
      <c r="A204" t="s">
        <v>8310</v>
      </c>
      <c r="F204" t="s">
        <v>8766</v>
      </c>
      <c r="G204" t="s">
        <v>10844</v>
      </c>
      <c r="I204" t="s">
        <v>16611</v>
      </c>
      <c r="K204" t="s">
        <v>13779</v>
      </c>
      <c r="P204" s="182" t="s">
        <v>10882</v>
      </c>
      <c r="R204" t="s">
        <v>8861</v>
      </c>
      <c r="S204" t="s">
        <v>6767</v>
      </c>
      <c r="V204" t="s">
        <v>6588</v>
      </c>
      <c r="Y204" t="s">
        <v>8799</v>
      </c>
      <c r="AB204" t="s">
        <v>9039</v>
      </c>
      <c r="AC204" t="s">
        <v>8932</v>
      </c>
      <c r="AE204" t="s">
        <v>604</v>
      </c>
      <c r="AG204" s="182" t="s">
        <v>3917</v>
      </c>
      <c r="AH204" s="182" t="s">
        <v>13611</v>
      </c>
      <c r="AJ204" s="195" t="s">
        <v>10747</v>
      </c>
    </row>
    <row r="205" spans="1:36" ht="15.75" thickBot="1" x14ac:dyDescent="0.3">
      <c r="A205" t="s">
        <v>8376</v>
      </c>
      <c r="F205" t="s">
        <v>8770</v>
      </c>
      <c r="G205" t="s">
        <v>10845</v>
      </c>
      <c r="I205" t="s">
        <v>16612</v>
      </c>
      <c r="K205" t="s">
        <v>13795</v>
      </c>
      <c r="P205" s="182" t="s">
        <v>10883</v>
      </c>
      <c r="R205" t="s">
        <v>8945</v>
      </c>
      <c r="S205" t="s">
        <v>6770</v>
      </c>
      <c r="V205" t="s">
        <v>13881</v>
      </c>
      <c r="Y205" t="s">
        <v>8800</v>
      </c>
      <c r="AB205" t="s">
        <v>9098</v>
      </c>
      <c r="AC205" t="s">
        <v>9076</v>
      </c>
      <c r="AE205" s="182" t="s">
        <v>605</v>
      </c>
      <c r="AG205" s="182" t="s">
        <v>3928</v>
      </c>
      <c r="AH205" s="182" t="s">
        <v>4013</v>
      </c>
      <c r="AJ205" s="195" t="s">
        <v>10748</v>
      </c>
    </row>
    <row r="206" spans="1:36" ht="15.75" thickBot="1" x14ac:dyDescent="0.3">
      <c r="A206" t="s">
        <v>8458</v>
      </c>
      <c r="F206" t="s">
        <v>8793</v>
      </c>
      <c r="G206" t="s">
        <v>11041</v>
      </c>
      <c r="I206" t="s">
        <v>10872</v>
      </c>
      <c r="K206" t="s">
        <v>13803</v>
      </c>
      <c r="P206" s="182" t="s">
        <v>13972</v>
      </c>
      <c r="R206" t="s">
        <v>8971</v>
      </c>
      <c r="S206" t="s">
        <v>6771</v>
      </c>
      <c r="V206" t="s">
        <v>6602</v>
      </c>
      <c r="Y206" t="s">
        <v>8813</v>
      </c>
      <c r="AB206" t="s">
        <v>9260</v>
      </c>
      <c r="AC206" t="s">
        <v>9084</v>
      </c>
      <c r="AE206" t="s">
        <v>606</v>
      </c>
      <c r="AG206" s="182" t="s">
        <v>3971</v>
      </c>
      <c r="AH206" s="182" t="s">
        <v>4044</v>
      </c>
      <c r="AJ206" s="195" t="s">
        <v>10749</v>
      </c>
    </row>
    <row r="207" spans="1:36" ht="15.75" thickBot="1" x14ac:dyDescent="0.3">
      <c r="A207" t="s">
        <v>8529</v>
      </c>
      <c r="F207" t="s">
        <v>8862</v>
      </c>
      <c r="I207" t="s">
        <v>10889</v>
      </c>
      <c r="K207" t="s">
        <v>13826</v>
      </c>
      <c r="P207" s="182" t="s">
        <v>10914</v>
      </c>
      <c r="R207" t="s">
        <v>8973</v>
      </c>
      <c r="S207" t="s">
        <v>6774</v>
      </c>
      <c r="V207" t="s">
        <v>6625</v>
      </c>
      <c r="Y207" t="s">
        <v>8817</v>
      </c>
      <c r="AB207" t="s">
        <v>9327</v>
      </c>
      <c r="AC207" t="s">
        <v>9135</v>
      </c>
      <c r="AE207" s="182" t="s">
        <v>609</v>
      </c>
      <c r="AG207" s="182" t="s">
        <v>3972</v>
      </c>
      <c r="AH207" s="182" t="s">
        <v>4067</v>
      </c>
      <c r="AJ207" s="195" t="s">
        <v>13957</v>
      </c>
    </row>
    <row r="208" spans="1:36" ht="15.75" thickBot="1" x14ac:dyDescent="0.3">
      <c r="A208" t="s">
        <v>8560</v>
      </c>
      <c r="F208" t="s">
        <v>8895</v>
      </c>
      <c r="I208" t="s">
        <v>10891</v>
      </c>
      <c r="K208" t="s">
        <v>13829</v>
      </c>
      <c r="P208" s="182" t="s">
        <v>10930</v>
      </c>
      <c r="R208" t="s">
        <v>8976</v>
      </c>
      <c r="S208" t="s">
        <v>6803</v>
      </c>
      <c r="V208" t="s">
        <v>6628</v>
      </c>
      <c r="Y208" t="s">
        <v>8877</v>
      </c>
      <c r="AB208" t="s">
        <v>9662</v>
      </c>
      <c r="AC208" t="s">
        <v>9300</v>
      </c>
      <c r="AE208" t="s">
        <v>612</v>
      </c>
      <c r="AG208" s="182" t="s">
        <v>4028</v>
      </c>
      <c r="AH208" s="182" t="s">
        <v>4110</v>
      </c>
      <c r="AJ208" s="195" t="s">
        <v>10750</v>
      </c>
    </row>
    <row r="209" spans="1:36" ht="15.75" thickBot="1" x14ac:dyDescent="0.3">
      <c r="A209" t="s">
        <v>8564</v>
      </c>
      <c r="F209" t="s">
        <v>8926</v>
      </c>
      <c r="I209" t="s">
        <v>10954</v>
      </c>
      <c r="K209" t="s">
        <v>13837</v>
      </c>
      <c r="P209" s="182" t="s">
        <v>10952</v>
      </c>
      <c r="R209" t="s">
        <v>9213</v>
      </c>
      <c r="S209" t="s">
        <v>6842</v>
      </c>
      <c r="V209" t="s">
        <v>6630</v>
      </c>
      <c r="Y209" t="s">
        <v>8897</v>
      </c>
      <c r="AB209" t="s">
        <v>9668</v>
      </c>
      <c r="AC209" t="s">
        <v>9311</v>
      </c>
      <c r="AE209" s="182" t="s">
        <v>613</v>
      </c>
      <c r="AG209" s="182" t="s">
        <v>4052</v>
      </c>
      <c r="AH209" s="182" t="s">
        <v>4111</v>
      </c>
      <c r="AJ209" s="195" t="s">
        <v>13960</v>
      </c>
    </row>
    <row r="210" spans="1:36" ht="15.75" thickBot="1" x14ac:dyDescent="0.3">
      <c r="A210" t="s">
        <v>8610</v>
      </c>
      <c r="F210" t="s">
        <v>9024</v>
      </c>
      <c r="I210" t="s">
        <v>11029</v>
      </c>
      <c r="K210" t="s">
        <v>6635</v>
      </c>
      <c r="P210" t="s">
        <v>13978</v>
      </c>
      <c r="R210" t="s">
        <v>9225</v>
      </c>
      <c r="S210" t="s">
        <v>6931</v>
      </c>
      <c r="V210" t="s">
        <v>6637</v>
      </c>
      <c r="Y210" t="s">
        <v>8946</v>
      </c>
      <c r="AB210" t="s">
        <v>9683</v>
      </c>
      <c r="AC210" t="s">
        <v>10562</v>
      </c>
      <c r="AE210" t="s">
        <v>616</v>
      </c>
      <c r="AG210" s="182" t="s">
        <v>4059</v>
      </c>
      <c r="AH210" s="149" t="s">
        <v>18889</v>
      </c>
      <c r="AJ210" s="195" t="s">
        <v>10924</v>
      </c>
    </row>
    <row r="211" spans="1:36" ht="15.75" thickBot="1" x14ac:dyDescent="0.3">
      <c r="A211" t="s">
        <v>8694</v>
      </c>
      <c r="F211" t="s">
        <v>10574</v>
      </c>
      <c r="K211" t="s">
        <v>6658</v>
      </c>
      <c r="P211" t="s">
        <v>11028</v>
      </c>
      <c r="R211" t="s">
        <v>9269</v>
      </c>
      <c r="S211" t="s">
        <v>7029</v>
      </c>
      <c r="V211" t="s">
        <v>6667</v>
      </c>
      <c r="Y211" t="s">
        <v>8951</v>
      </c>
      <c r="AB211" t="s">
        <v>9701</v>
      </c>
      <c r="AC211" t="s">
        <v>10580</v>
      </c>
      <c r="AE211" t="s">
        <v>617</v>
      </c>
      <c r="AG211" s="182" t="s">
        <v>4060</v>
      </c>
      <c r="AH211" s="182" t="s">
        <v>4127</v>
      </c>
      <c r="AJ211" s="195" t="s">
        <v>11047</v>
      </c>
    </row>
    <row r="212" spans="1:36" x14ac:dyDescent="0.25">
      <c r="A212" t="s">
        <v>8696</v>
      </c>
      <c r="F212" t="s">
        <v>10608</v>
      </c>
      <c r="K212" t="s">
        <v>6660</v>
      </c>
      <c r="P212" s="182" t="s">
        <v>11033</v>
      </c>
      <c r="R212" t="s">
        <v>9638</v>
      </c>
      <c r="S212" t="s">
        <v>7031</v>
      </c>
      <c r="V212" t="s">
        <v>6728</v>
      </c>
      <c r="Y212" t="s">
        <v>8986</v>
      </c>
      <c r="AB212" t="s">
        <v>10558</v>
      </c>
      <c r="AC212" t="s">
        <v>10596</v>
      </c>
      <c r="AE212" t="s">
        <v>618</v>
      </c>
      <c r="AG212" s="182" t="s">
        <v>4069</v>
      </c>
      <c r="AH212" s="182" t="s">
        <v>4134</v>
      </c>
    </row>
    <row r="213" spans="1:36" x14ac:dyDescent="0.25">
      <c r="A213" t="s">
        <v>8698</v>
      </c>
      <c r="F213" t="s">
        <v>10709</v>
      </c>
      <c r="K213" t="s">
        <v>6689</v>
      </c>
      <c r="R213" t="s">
        <v>9684</v>
      </c>
      <c r="S213" t="s">
        <v>7056</v>
      </c>
      <c r="V213" t="s">
        <v>6775</v>
      </c>
      <c r="Y213" t="s">
        <v>9035</v>
      </c>
      <c r="AB213" t="s">
        <v>10610</v>
      </c>
      <c r="AC213" t="s">
        <v>10601</v>
      </c>
      <c r="AE213" t="s">
        <v>620</v>
      </c>
      <c r="AG213" s="182" t="s">
        <v>4081</v>
      </c>
      <c r="AH213" s="182" t="s">
        <v>4144</v>
      </c>
    </row>
    <row r="214" spans="1:36" x14ac:dyDescent="0.25">
      <c r="A214" t="s">
        <v>8721</v>
      </c>
      <c r="F214" t="s">
        <v>10867</v>
      </c>
      <c r="K214" t="s">
        <v>6691</v>
      </c>
      <c r="R214" t="s">
        <v>10557</v>
      </c>
      <c r="S214" t="s">
        <v>7138</v>
      </c>
      <c r="V214" t="s">
        <v>6831</v>
      </c>
      <c r="Y214" t="s">
        <v>9040</v>
      </c>
      <c r="AB214" t="s">
        <v>10919</v>
      </c>
      <c r="AC214" t="s">
        <v>10602</v>
      </c>
      <c r="AE214" t="s">
        <v>621</v>
      </c>
      <c r="AG214" s="182" t="s">
        <v>4092</v>
      </c>
      <c r="AH214" s="182" t="s">
        <v>4193</v>
      </c>
    </row>
    <row r="215" spans="1:36" x14ac:dyDescent="0.25">
      <c r="A215" t="s">
        <v>8735</v>
      </c>
      <c r="F215" t="s">
        <v>10968</v>
      </c>
      <c r="K215" t="s">
        <v>6745</v>
      </c>
      <c r="R215" t="s">
        <v>10570</v>
      </c>
      <c r="S215" t="s">
        <v>7149</v>
      </c>
      <c r="V215" t="s">
        <v>6846</v>
      </c>
      <c r="Y215" t="s">
        <v>9048</v>
      </c>
      <c r="AB215" t="s">
        <v>10926</v>
      </c>
      <c r="AC215" t="s">
        <v>10603</v>
      </c>
      <c r="AE215" t="s">
        <v>622</v>
      </c>
      <c r="AG215" s="182" t="s">
        <v>4112</v>
      </c>
      <c r="AH215" s="182" t="s">
        <v>4200</v>
      </c>
    </row>
    <row r="216" spans="1:36" x14ac:dyDescent="0.25">
      <c r="A216" t="s">
        <v>8791</v>
      </c>
      <c r="F216" t="s">
        <v>10996</v>
      </c>
      <c r="K216" t="s">
        <v>6747</v>
      </c>
      <c r="R216" t="s">
        <v>10576</v>
      </c>
      <c r="S216" t="s">
        <v>7165</v>
      </c>
      <c r="V216" t="s">
        <v>6876</v>
      </c>
      <c r="Y216" t="s">
        <v>9061</v>
      </c>
      <c r="AB216" t="s">
        <v>10993</v>
      </c>
      <c r="AC216" t="s">
        <v>10820</v>
      </c>
      <c r="AE216" t="s">
        <v>624</v>
      </c>
      <c r="AG216" s="182" t="s">
        <v>4115</v>
      </c>
      <c r="AH216" s="182" t="s">
        <v>4220</v>
      </c>
    </row>
    <row r="217" spans="1:36" x14ac:dyDescent="0.25">
      <c r="A217" t="s">
        <v>8797</v>
      </c>
      <c r="F217" t="s">
        <v>10997</v>
      </c>
      <c r="K217" t="s">
        <v>6761</v>
      </c>
      <c r="R217" t="s">
        <v>10641</v>
      </c>
      <c r="S217" t="s">
        <v>7243</v>
      </c>
      <c r="V217" t="s">
        <v>6933</v>
      </c>
      <c r="Y217" t="s">
        <v>9090</v>
      </c>
      <c r="AB217" t="s">
        <v>11075</v>
      </c>
      <c r="AC217" t="s">
        <v>10918</v>
      </c>
      <c r="AE217" t="s">
        <v>626</v>
      </c>
      <c r="AG217" s="182" t="s">
        <v>4122</v>
      </c>
      <c r="AH217" s="182" t="s">
        <v>4228</v>
      </c>
    </row>
    <row r="218" spans="1:36" x14ac:dyDescent="0.25">
      <c r="A218" t="s">
        <v>8820</v>
      </c>
      <c r="K218" t="s">
        <v>6767</v>
      </c>
      <c r="R218" t="s">
        <v>10704</v>
      </c>
      <c r="S218" t="s">
        <v>7353</v>
      </c>
      <c r="V218" t="s">
        <v>6990</v>
      </c>
      <c r="Y218" t="s">
        <v>9121</v>
      </c>
      <c r="AC218" t="s">
        <v>10980</v>
      </c>
      <c r="AE218" s="182" t="s">
        <v>632</v>
      </c>
      <c r="AG218" s="182" t="s">
        <v>4163</v>
      </c>
      <c r="AH218" s="182" t="s">
        <v>4242</v>
      </c>
    </row>
    <row r="219" spans="1:36" x14ac:dyDescent="0.25">
      <c r="A219" t="s">
        <v>8827</v>
      </c>
      <c r="K219" t="s">
        <v>6781</v>
      </c>
      <c r="R219" t="s">
        <v>10738</v>
      </c>
      <c r="S219" t="s">
        <v>7365</v>
      </c>
      <c r="V219" t="s">
        <v>7002</v>
      </c>
      <c r="Y219" t="s">
        <v>9244</v>
      </c>
      <c r="AC219" t="s">
        <v>11010</v>
      </c>
      <c r="AE219" t="s">
        <v>633</v>
      </c>
      <c r="AG219" s="182" t="s">
        <v>4164</v>
      </c>
      <c r="AH219" s="182" t="s">
        <v>4243</v>
      </c>
    </row>
    <row r="220" spans="1:36" x14ac:dyDescent="0.25">
      <c r="A220" t="s">
        <v>8856</v>
      </c>
      <c r="K220" t="s">
        <v>6793</v>
      </c>
      <c r="R220" t="s">
        <v>10794</v>
      </c>
      <c r="S220" t="s">
        <v>7395</v>
      </c>
      <c r="V220" t="s">
        <v>7003</v>
      </c>
      <c r="Y220" t="s">
        <v>9712</v>
      </c>
      <c r="AE220" t="s">
        <v>13450</v>
      </c>
      <c r="AG220" s="182" t="s">
        <v>4226</v>
      </c>
      <c r="AH220" s="182" t="s">
        <v>4251</v>
      </c>
    </row>
    <row r="221" spans="1:36" x14ac:dyDescent="0.25">
      <c r="A221" t="s">
        <v>8862</v>
      </c>
      <c r="K221" t="s">
        <v>6812</v>
      </c>
      <c r="R221" t="s">
        <v>10804</v>
      </c>
      <c r="S221" t="s">
        <v>7504</v>
      </c>
      <c r="V221" t="s">
        <v>7004</v>
      </c>
      <c r="Y221" t="s">
        <v>10586</v>
      </c>
      <c r="AE221" t="s">
        <v>13451</v>
      </c>
      <c r="AG221" s="182" t="s">
        <v>4246</v>
      </c>
      <c r="AH221" s="182" t="s">
        <v>4253</v>
      </c>
    </row>
    <row r="222" spans="1:36" x14ac:dyDescent="0.25">
      <c r="A222" t="s">
        <v>8938</v>
      </c>
      <c r="K222" t="s">
        <v>6813</v>
      </c>
      <c r="R222" t="s">
        <v>10815</v>
      </c>
      <c r="S222" t="s">
        <v>7562</v>
      </c>
      <c r="V222" t="s">
        <v>7016</v>
      </c>
      <c r="Y222" t="s">
        <v>25575</v>
      </c>
      <c r="AE222" t="s">
        <v>634</v>
      </c>
      <c r="AG222" s="182" t="s">
        <v>4283</v>
      </c>
      <c r="AH222" s="182" t="s">
        <v>4259</v>
      </c>
    </row>
    <row r="223" spans="1:36" x14ac:dyDescent="0.25">
      <c r="A223" t="s">
        <v>8940</v>
      </c>
      <c r="K223" t="s">
        <v>6841</v>
      </c>
      <c r="R223" t="s">
        <v>10862</v>
      </c>
      <c r="S223" t="s">
        <v>7604</v>
      </c>
      <c r="V223" t="s">
        <v>7022</v>
      </c>
      <c r="Y223" t="s">
        <v>10617</v>
      </c>
      <c r="AE223" t="s">
        <v>637</v>
      </c>
      <c r="AG223" s="182" t="s">
        <v>4290</v>
      </c>
      <c r="AH223" s="182" t="s">
        <v>4289</v>
      </c>
    </row>
    <row r="224" spans="1:36" x14ac:dyDescent="0.25">
      <c r="A224" t="s">
        <v>8973</v>
      </c>
      <c r="K224" t="s">
        <v>6848</v>
      </c>
      <c r="R224" t="s">
        <v>10863</v>
      </c>
      <c r="S224" t="s">
        <v>7607</v>
      </c>
      <c r="V224" t="s">
        <v>7154</v>
      </c>
      <c r="Y224" t="s">
        <v>10630</v>
      </c>
      <c r="AE224" t="s">
        <v>638</v>
      </c>
      <c r="AG224" s="182" t="s">
        <v>4296</v>
      </c>
      <c r="AH224" s="182" t="s">
        <v>4326</v>
      </c>
    </row>
    <row r="225" spans="1:34" x14ac:dyDescent="0.25">
      <c r="A225" t="s">
        <v>8975</v>
      </c>
      <c r="K225" t="s">
        <v>6854</v>
      </c>
      <c r="R225" t="s">
        <v>10872</v>
      </c>
      <c r="S225" t="s">
        <v>7645</v>
      </c>
      <c r="V225" t="s">
        <v>7177</v>
      </c>
      <c r="Y225" t="s">
        <v>10660</v>
      </c>
      <c r="AE225" t="s">
        <v>640</v>
      </c>
      <c r="AG225" s="182" t="s">
        <v>4370</v>
      </c>
      <c r="AH225" s="182" t="s">
        <v>4335</v>
      </c>
    </row>
    <row r="226" spans="1:34" x14ac:dyDescent="0.25">
      <c r="A226" t="s">
        <v>9023</v>
      </c>
      <c r="K226" t="s">
        <v>6983</v>
      </c>
      <c r="R226" t="s">
        <v>10898</v>
      </c>
      <c r="S226" t="s">
        <v>7672</v>
      </c>
      <c r="V226" t="s">
        <v>13898</v>
      </c>
      <c r="Y226" t="s">
        <v>10778</v>
      </c>
      <c r="AE226" s="182" t="s">
        <v>641</v>
      </c>
      <c r="AG226" s="182" t="s">
        <v>4398</v>
      </c>
      <c r="AH226" s="182" t="s">
        <v>4361</v>
      </c>
    </row>
    <row r="227" spans="1:34" x14ac:dyDescent="0.25">
      <c r="A227" t="s">
        <v>9122</v>
      </c>
      <c r="K227" t="s">
        <v>7013</v>
      </c>
      <c r="R227" t="s">
        <v>11067</v>
      </c>
      <c r="S227" t="s">
        <v>7741</v>
      </c>
      <c r="V227" t="s">
        <v>7233</v>
      </c>
      <c r="Y227" t="s">
        <v>13966</v>
      </c>
      <c r="AE227" t="s">
        <v>13452</v>
      </c>
      <c r="AG227" s="182" t="s">
        <v>4408</v>
      </c>
      <c r="AH227" s="182" t="s">
        <v>4414</v>
      </c>
    </row>
    <row r="228" spans="1:34" x14ac:dyDescent="0.25">
      <c r="A228" t="s">
        <v>9141</v>
      </c>
      <c r="K228" t="s">
        <v>7057</v>
      </c>
      <c r="S228" t="s">
        <v>7754</v>
      </c>
      <c r="V228" t="s">
        <v>7241</v>
      </c>
      <c r="Y228" t="s">
        <v>13967</v>
      </c>
      <c r="AE228" t="s">
        <v>642</v>
      </c>
      <c r="AG228" s="182" t="s">
        <v>4411</v>
      </c>
      <c r="AH228" s="182" t="s">
        <v>4419</v>
      </c>
    </row>
    <row r="229" spans="1:34" x14ac:dyDescent="0.25">
      <c r="A229" t="s">
        <v>9162</v>
      </c>
      <c r="K229" t="s">
        <v>7121</v>
      </c>
      <c r="S229" t="s">
        <v>7782</v>
      </c>
      <c r="V229" t="s">
        <v>7253</v>
      </c>
      <c r="Y229" t="s">
        <v>10805</v>
      </c>
      <c r="AE229" t="s">
        <v>643</v>
      </c>
      <c r="AG229" s="182" t="s">
        <v>13627</v>
      </c>
      <c r="AH229" s="182" t="s">
        <v>4420</v>
      </c>
    </row>
    <row r="230" spans="1:34" x14ac:dyDescent="0.25">
      <c r="A230" t="s">
        <v>9165</v>
      </c>
      <c r="K230" t="s">
        <v>7127</v>
      </c>
      <c r="S230" t="s">
        <v>7785</v>
      </c>
      <c r="V230" t="s">
        <v>7309</v>
      </c>
      <c r="Y230" t="s">
        <v>10829</v>
      </c>
      <c r="AE230" t="s">
        <v>646</v>
      </c>
      <c r="AG230" s="182" t="s">
        <v>4519</v>
      </c>
      <c r="AH230" s="182" t="s">
        <v>4428</v>
      </c>
    </row>
    <row r="231" spans="1:34" x14ac:dyDescent="0.25">
      <c r="A231" t="s">
        <v>9251</v>
      </c>
      <c r="K231" t="s">
        <v>7128</v>
      </c>
      <c r="S231" t="s">
        <v>7797</v>
      </c>
      <c r="V231" t="s">
        <v>7331</v>
      </c>
      <c r="Y231" t="s">
        <v>10915</v>
      </c>
      <c r="AE231" s="182" t="s">
        <v>647</v>
      </c>
      <c r="AG231" s="182" t="s">
        <v>4542</v>
      </c>
      <c r="AH231" s="182" t="s">
        <v>4432</v>
      </c>
    </row>
    <row r="232" spans="1:34" x14ac:dyDescent="0.25">
      <c r="A232" t="s">
        <v>9286</v>
      </c>
      <c r="K232" t="s">
        <v>7131</v>
      </c>
      <c r="S232" t="s">
        <v>7816</v>
      </c>
      <c r="V232" t="s">
        <v>7341</v>
      </c>
      <c r="Y232" t="s">
        <v>10971</v>
      </c>
      <c r="AE232" t="s">
        <v>651</v>
      </c>
      <c r="AG232" s="182" t="s">
        <v>4628</v>
      </c>
      <c r="AH232" s="182" t="s">
        <v>4445</v>
      </c>
    </row>
    <row r="233" spans="1:34" x14ac:dyDescent="0.25">
      <c r="A233" t="s">
        <v>9310</v>
      </c>
      <c r="K233" t="s">
        <v>7133</v>
      </c>
      <c r="S233" t="s">
        <v>7843</v>
      </c>
      <c r="V233" t="s">
        <v>7355</v>
      </c>
      <c r="Y233" t="s">
        <v>10999</v>
      </c>
      <c r="AE233" t="s">
        <v>654</v>
      </c>
      <c r="AG233" s="182" t="s">
        <v>4651</v>
      </c>
      <c r="AH233" s="182" t="s">
        <v>4482</v>
      </c>
    </row>
    <row r="234" spans="1:34" x14ac:dyDescent="0.25">
      <c r="A234" t="s">
        <v>13368</v>
      </c>
      <c r="K234" t="s">
        <v>7166</v>
      </c>
      <c r="S234" t="s">
        <v>7887</v>
      </c>
      <c r="V234" t="s">
        <v>7387</v>
      </c>
      <c r="Y234" t="s">
        <v>11027</v>
      </c>
      <c r="AE234" s="182" t="s">
        <v>656</v>
      </c>
      <c r="AG234" s="182" t="s">
        <v>4663</v>
      </c>
      <c r="AH234" s="182" t="s">
        <v>4496</v>
      </c>
    </row>
    <row r="235" spans="1:34" x14ac:dyDescent="0.25">
      <c r="A235" t="s">
        <v>9633</v>
      </c>
      <c r="K235" t="s">
        <v>7175</v>
      </c>
      <c r="S235" t="s">
        <v>7898</v>
      </c>
      <c r="V235" t="s">
        <v>7442</v>
      </c>
      <c r="AE235" t="s">
        <v>659</v>
      </c>
      <c r="AG235" s="182" t="s">
        <v>4664</v>
      </c>
      <c r="AH235" s="182" t="s">
        <v>4500</v>
      </c>
    </row>
    <row r="236" spans="1:34" x14ac:dyDescent="0.25">
      <c r="A236" t="s">
        <v>9676</v>
      </c>
      <c r="K236" t="s">
        <v>7259</v>
      </c>
      <c r="S236" t="s">
        <v>7935</v>
      </c>
      <c r="V236" t="s">
        <v>7448</v>
      </c>
      <c r="AE236" t="s">
        <v>661</v>
      </c>
      <c r="AG236" s="182" t="s">
        <v>4681</v>
      </c>
      <c r="AH236" s="182" t="s">
        <v>4517</v>
      </c>
    </row>
    <row r="237" spans="1:34" x14ac:dyDescent="0.25">
      <c r="A237" t="s">
        <v>9945</v>
      </c>
      <c r="K237" t="s">
        <v>7263</v>
      </c>
      <c r="S237" t="s">
        <v>7953</v>
      </c>
      <c r="V237" t="s">
        <v>7458</v>
      </c>
      <c r="AE237" t="s">
        <v>13453</v>
      </c>
      <c r="AG237" s="182" t="s">
        <v>4706</v>
      </c>
      <c r="AH237" s="182" t="s">
        <v>4530</v>
      </c>
    </row>
    <row r="238" spans="1:34" x14ac:dyDescent="0.25">
      <c r="A238" t="s">
        <v>10558</v>
      </c>
      <c r="K238" t="s">
        <v>7330</v>
      </c>
      <c r="S238" t="s">
        <v>7968</v>
      </c>
      <c r="V238" t="s">
        <v>7464</v>
      </c>
      <c r="AE238" s="182" t="s">
        <v>13453</v>
      </c>
      <c r="AG238" s="182" t="s">
        <v>4744</v>
      </c>
      <c r="AH238" s="182" t="s">
        <v>4533</v>
      </c>
    </row>
    <row r="239" spans="1:34" x14ac:dyDescent="0.25">
      <c r="A239" t="s">
        <v>10661</v>
      </c>
      <c r="K239" t="s">
        <v>7338</v>
      </c>
      <c r="S239" t="s">
        <v>7978</v>
      </c>
      <c r="V239" t="s">
        <v>7468</v>
      </c>
      <c r="AE239" s="182" t="s">
        <v>13453</v>
      </c>
      <c r="AG239" s="182" t="s">
        <v>4773</v>
      </c>
      <c r="AH239" s="182" t="s">
        <v>4553</v>
      </c>
    </row>
    <row r="240" spans="1:34" x14ac:dyDescent="0.25">
      <c r="A240" t="s">
        <v>10699</v>
      </c>
      <c r="K240" t="s">
        <v>7354</v>
      </c>
      <c r="S240" t="s">
        <v>8033</v>
      </c>
      <c r="V240" t="s">
        <v>7501</v>
      </c>
      <c r="AE240" s="182" t="s">
        <v>663</v>
      </c>
      <c r="AG240" s="182" t="s">
        <v>4785</v>
      </c>
      <c r="AH240" s="182" t="s">
        <v>4556</v>
      </c>
    </row>
    <row r="241" spans="1:34" x14ac:dyDescent="0.25">
      <c r="A241" t="s">
        <v>10716</v>
      </c>
      <c r="K241" t="s">
        <v>7357</v>
      </c>
      <c r="S241" t="s">
        <v>8072</v>
      </c>
      <c r="V241" t="s">
        <v>7527</v>
      </c>
      <c r="AE241" t="s">
        <v>13454</v>
      </c>
      <c r="AG241" s="182" t="s">
        <v>4790</v>
      </c>
      <c r="AH241" s="182" t="s">
        <v>4566</v>
      </c>
    </row>
    <row r="242" spans="1:34" x14ac:dyDescent="0.25">
      <c r="A242" t="s">
        <v>10724</v>
      </c>
      <c r="K242" t="s">
        <v>7573</v>
      </c>
      <c r="S242" t="s">
        <v>8076</v>
      </c>
      <c r="V242" t="s">
        <v>7537</v>
      </c>
      <c r="AE242" t="s">
        <v>13455</v>
      </c>
      <c r="AG242" s="182" t="s">
        <v>4834</v>
      </c>
      <c r="AH242" s="182" t="s">
        <v>4653</v>
      </c>
    </row>
    <row r="243" spans="1:34" x14ac:dyDescent="0.25">
      <c r="A243" t="s">
        <v>10729</v>
      </c>
      <c r="K243" t="s">
        <v>7593</v>
      </c>
      <c r="S243" t="s">
        <v>8114</v>
      </c>
      <c r="V243" t="s">
        <v>7591</v>
      </c>
      <c r="AE243" t="s">
        <v>12480</v>
      </c>
      <c r="AG243" s="182" t="s">
        <v>4840</v>
      </c>
      <c r="AH243" s="182" t="s">
        <v>4667</v>
      </c>
    </row>
    <row r="244" spans="1:34" x14ac:dyDescent="0.25">
      <c r="A244" t="s">
        <v>10812</v>
      </c>
      <c r="K244" t="s">
        <v>7642</v>
      </c>
      <c r="S244" t="s">
        <v>8199</v>
      </c>
      <c r="V244" t="s">
        <v>7593</v>
      </c>
      <c r="AE244" t="s">
        <v>13456</v>
      </c>
      <c r="AG244" s="182" t="s">
        <v>4899</v>
      </c>
      <c r="AH244" s="182" t="s">
        <v>4669</v>
      </c>
    </row>
    <row r="245" spans="1:34" x14ac:dyDescent="0.25">
      <c r="A245" t="s">
        <v>10859</v>
      </c>
      <c r="K245" t="s">
        <v>7645</v>
      </c>
      <c r="S245" t="s">
        <v>8210</v>
      </c>
      <c r="V245" t="s">
        <v>7643</v>
      </c>
      <c r="AE245" t="s">
        <v>13457</v>
      </c>
      <c r="AG245" s="182" t="s">
        <v>4938</v>
      </c>
      <c r="AH245" s="182" t="s">
        <v>4770</v>
      </c>
    </row>
    <row r="246" spans="1:34" x14ac:dyDescent="0.25">
      <c r="A246" t="s">
        <v>10864</v>
      </c>
      <c r="K246" t="s">
        <v>7668</v>
      </c>
      <c r="S246" t="s">
        <v>8238</v>
      </c>
      <c r="V246" t="s">
        <v>7645</v>
      </c>
      <c r="AE246" t="s">
        <v>13458</v>
      </c>
      <c r="AG246" s="182" t="s">
        <v>4941</v>
      </c>
      <c r="AH246" s="149" t="s">
        <v>18890</v>
      </c>
    </row>
    <row r="247" spans="1:34" x14ac:dyDescent="0.25">
      <c r="A247" t="s">
        <v>10873</v>
      </c>
      <c r="K247" t="s">
        <v>7680</v>
      </c>
      <c r="S247" t="s">
        <v>8271</v>
      </c>
      <c r="V247" t="s">
        <v>7678</v>
      </c>
      <c r="AE247" t="s">
        <v>13459</v>
      </c>
      <c r="AG247" s="182" t="s">
        <v>4985</v>
      </c>
      <c r="AH247" s="182" t="s">
        <v>4779</v>
      </c>
    </row>
    <row r="248" spans="1:34" x14ac:dyDescent="0.25">
      <c r="A248" t="s">
        <v>11045</v>
      </c>
      <c r="K248" t="s">
        <v>7705</v>
      </c>
      <c r="S248" t="s">
        <v>8272</v>
      </c>
      <c r="V248" t="s">
        <v>7695</v>
      </c>
      <c r="AE248" t="s">
        <v>681</v>
      </c>
      <c r="AG248" s="182" t="s">
        <v>5007</v>
      </c>
      <c r="AH248" s="182" t="s">
        <v>4786</v>
      </c>
    </row>
    <row r="249" spans="1:34" x14ac:dyDescent="0.25">
      <c r="K249" t="s">
        <v>7751</v>
      </c>
      <c r="S249" t="s">
        <v>8286</v>
      </c>
      <c r="V249" t="s">
        <v>7748</v>
      </c>
      <c r="AE249" t="s">
        <v>775</v>
      </c>
      <c r="AG249" s="182" t="s">
        <v>5022</v>
      </c>
      <c r="AH249" s="182" t="s">
        <v>4803</v>
      </c>
    </row>
    <row r="250" spans="1:34" x14ac:dyDescent="0.25">
      <c r="K250" t="s">
        <v>7764</v>
      </c>
      <c r="S250" t="s">
        <v>8346</v>
      </c>
      <c r="V250" t="s">
        <v>7784</v>
      </c>
      <c r="AE250" t="s">
        <v>800</v>
      </c>
      <c r="AG250" s="182" t="s">
        <v>5134</v>
      </c>
      <c r="AH250" s="182" t="s">
        <v>4830</v>
      </c>
    </row>
    <row r="251" spans="1:34" x14ac:dyDescent="0.25">
      <c r="K251" t="s">
        <v>7769</v>
      </c>
      <c r="S251" t="s">
        <v>8360</v>
      </c>
      <c r="V251" t="s">
        <v>7888</v>
      </c>
      <c r="AE251" t="s">
        <v>803</v>
      </c>
      <c r="AG251" s="182" t="s">
        <v>5139</v>
      </c>
      <c r="AH251" s="182" t="s">
        <v>4836</v>
      </c>
    </row>
    <row r="252" spans="1:34" x14ac:dyDescent="0.25">
      <c r="K252" t="s">
        <v>7829</v>
      </c>
      <c r="S252" t="s">
        <v>8521</v>
      </c>
      <c r="V252" t="s">
        <v>7905</v>
      </c>
      <c r="AE252" t="s">
        <v>804</v>
      </c>
      <c r="AG252" s="182" t="s">
        <v>13647</v>
      </c>
      <c r="AH252" s="182" t="s">
        <v>4843</v>
      </c>
    </row>
    <row r="253" spans="1:34" x14ac:dyDescent="0.25">
      <c r="K253" t="s">
        <v>7830</v>
      </c>
      <c r="S253" t="s">
        <v>8542</v>
      </c>
      <c r="V253" t="s">
        <v>7926</v>
      </c>
      <c r="AE253" t="s">
        <v>805</v>
      </c>
      <c r="AG253" s="182" t="s">
        <v>5174</v>
      </c>
      <c r="AH253" s="182" t="s">
        <v>4849</v>
      </c>
    </row>
    <row r="254" spans="1:34" x14ac:dyDescent="0.25">
      <c r="K254" t="s">
        <v>7842</v>
      </c>
      <c r="S254" t="s">
        <v>8680</v>
      </c>
      <c r="V254" t="s">
        <v>8275</v>
      </c>
      <c r="AE254" t="s">
        <v>806</v>
      </c>
      <c r="AG254" s="182" t="s">
        <v>5202</v>
      </c>
      <c r="AH254" s="182" t="s">
        <v>4867</v>
      </c>
    </row>
    <row r="255" spans="1:34" x14ac:dyDescent="0.25">
      <c r="K255" t="s">
        <v>7844</v>
      </c>
      <c r="S255" t="s">
        <v>8686</v>
      </c>
      <c r="V255" t="s">
        <v>8312</v>
      </c>
      <c r="AE255" t="s">
        <v>810</v>
      </c>
      <c r="AG255" s="182" t="s">
        <v>5206</v>
      </c>
      <c r="AH255" s="182" t="s">
        <v>4870</v>
      </c>
    </row>
    <row r="256" spans="1:34" x14ac:dyDescent="0.25">
      <c r="K256" t="s">
        <v>7846</v>
      </c>
      <c r="S256" t="s">
        <v>8815</v>
      </c>
      <c r="V256" t="s">
        <v>8325</v>
      </c>
      <c r="AE256" t="s">
        <v>811</v>
      </c>
      <c r="AG256" s="182" t="s">
        <v>5211</v>
      </c>
      <c r="AH256" s="182" t="s">
        <v>4874</v>
      </c>
    </row>
    <row r="257" spans="11:34" x14ac:dyDescent="0.25">
      <c r="K257" t="s">
        <v>7919</v>
      </c>
      <c r="S257" t="s">
        <v>8849</v>
      </c>
      <c r="V257" t="s">
        <v>8334</v>
      </c>
      <c r="AE257" t="s">
        <v>812</v>
      </c>
      <c r="AG257" s="182" t="s">
        <v>5212</v>
      </c>
      <c r="AH257" s="182" t="s">
        <v>4904</v>
      </c>
    </row>
    <row r="258" spans="11:34" x14ac:dyDescent="0.25">
      <c r="K258" t="s">
        <v>7928</v>
      </c>
      <c r="S258" t="s">
        <v>8884</v>
      </c>
      <c r="V258" t="s">
        <v>8335</v>
      </c>
      <c r="AE258" t="s">
        <v>813</v>
      </c>
      <c r="AG258" s="182" t="s">
        <v>5216</v>
      </c>
      <c r="AH258" s="182" t="s">
        <v>13633</v>
      </c>
    </row>
    <row r="259" spans="11:34" x14ac:dyDescent="0.25">
      <c r="K259" t="s">
        <v>7929</v>
      </c>
      <c r="S259" t="s">
        <v>8894</v>
      </c>
      <c r="V259" t="s">
        <v>8412</v>
      </c>
      <c r="AE259" t="s">
        <v>814</v>
      </c>
      <c r="AG259" s="182" t="s">
        <v>5227</v>
      </c>
      <c r="AH259" s="182" t="s">
        <v>4974</v>
      </c>
    </row>
    <row r="260" spans="11:34" x14ac:dyDescent="0.25">
      <c r="K260" t="s">
        <v>7931</v>
      </c>
      <c r="S260" t="s">
        <v>8916</v>
      </c>
      <c r="V260" t="s">
        <v>8416</v>
      </c>
      <c r="AE260" t="s">
        <v>815</v>
      </c>
      <c r="AG260" s="182" t="s">
        <v>5228</v>
      </c>
      <c r="AH260" s="182" t="s">
        <v>4996</v>
      </c>
    </row>
    <row r="261" spans="11:34" x14ac:dyDescent="0.25">
      <c r="K261" t="s">
        <v>7937</v>
      </c>
      <c r="S261" t="s">
        <v>8924</v>
      </c>
      <c r="V261" t="s">
        <v>8423</v>
      </c>
      <c r="AE261" t="s">
        <v>817</v>
      </c>
      <c r="AG261" s="182" t="s">
        <v>5243</v>
      </c>
      <c r="AH261" s="182" t="s">
        <v>13637</v>
      </c>
    </row>
    <row r="262" spans="11:34" x14ac:dyDescent="0.25">
      <c r="K262" t="s">
        <v>7938</v>
      </c>
      <c r="S262" t="s">
        <v>8947</v>
      </c>
      <c r="V262" t="s">
        <v>8551</v>
      </c>
      <c r="AE262" t="s">
        <v>818</v>
      </c>
      <c r="AG262" s="182" t="s">
        <v>5258</v>
      </c>
      <c r="AH262" s="182" t="s">
        <v>5107</v>
      </c>
    </row>
    <row r="263" spans="11:34" x14ac:dyDescent="0.25">
      <c r="K263" t="s">
        <v>7959</v>
      </c>
      <c r="S263" t="s">
        <v>8955</v>
      </c>
      <c r="V263" t="s">
        <v>8567</v>
      </c>
      <c r="AE263" t="s">
        <v>819</v>
      </c>
      <c r="AG263" s="182" t="s">
        <v>5269</v>
      </c>
      <c r="AH263" s="182" t="s">
        <v>5115</v>
      </c>
    </row>
    <row r="264" spans="11:34" x14ac:dyDescent="0.25">
      <c r="K264" t="s">
        <v>7961</v>
      </c>
      <c r="S264" t="s">
        <v>9017</v>
      </c>
      <c r="V264" t="s">
        <v>8648</v>
      </c>
      <c r="AE264" t="s">
        <v>821</v>
      </c>
      <c r="AG264" s="182" t="s">
        <v>5287</v>
      </c>
      <c r="AH264" s="182" t="s">
        <v>5126</v>
      </c>
    </row>
    <row r="265" spans="11:34" x14ac:dyDescent="0.25">
      <c r="K265" t="s">
        <v>7981</v>
      </c>
      <c r="S265" t="s">
        <v>9081</v>
      </c>
      <c r="V265" t="s">
        <v>8707</v>
      </c>
      <c r="AE265" t="s">
        <v>823</v>
      </c>
      <c r="AG265" s="182" t="s">
        <v>5306</v>
      </c>
      <c r="AH265" s="182" t="s">
        <v>5127</v>
      </c>
    </row>
    <row r="266" spans="11:34" x14ac:dyDescent="0.25">
      <c r="K266" t="s">
        <v>7999</v>
      </c>
      <c r="S266" t="s">
        <v>9086</v>
      </c>
      <c r="V266" t="s">
        <v>8818</v>
      </c>
      <c r="AE266" t="s">
        <v>824</v>
      </c>
      <c r="AG266" s="182" t="s">
        <v>5343</v>
      </c>
      <c r="AH266" s="182" t="s">
        <v>5143</v>
      </c>
    </row>
    <row r="267" spans="11:34" x14ac:dyDescent="0.25">
      <c r="K267" t="s">
        <v>8004</v>
      </c>
      <c r="S267" t="s">
        <v>9091</v>
      </c>
      <c r="V267" t="s">
        <v>8819</v>
      </c>
      <c r="AE267" t="s">
        <v>825</v>
      </c>
      <c r="AG267" s="182" t="s">
        <v>5344</v>
      </c>
      <c r="AH267" s="182" t="s">
        <v>5156</v>
      </c>
    </row>
    <row r="268" spans="11:34" x14ac:dyDescent="0.25">
      <c r="K268" t="s">
        <v>8008</v>
      </c>
      <c r="S268" t="s">
        <v>9124</v>
      </c>
      <c r="V268" t="s">
        <v>8858</v>
      </c>
      <c r="AE268" t="s">
        <v>827</v>
      </c>
      <c r="AG268" s="182" t="s">
        <v>5358</v>
      </c>
      <c r="AH268" s="182" t="s">
        <v>5244</v>
      </c>
    </row>
    <row r="269" spans="11:34" x14ac:dyDescent="0.25">
      <c r="K269" t="s">
        <v>8031</v>
      </c>
      <c r="S269" t="s">
        <v>9142</v>
      </c>
      <c r="V269" t="s">
        <v>8998</v>
      </c>
      <c r="AE269" t="s">
        <v>828</v>
      </c>
      <c r="AG269" s="182" t="s">
        <v>5382</v>
      </c>
      <c r="AH269" s="182" t="s">
        <v>5326</v>
      </c>
    </row>
    <row r="270" spans="11:34" x14ac:dyDescent="0.25">
      <c r="K270" t="s">
        <v>8035</v>
      </c>
      <c r="S270" t="s">
        <v>9158</v>
      </c>
      <c r="V270" t="s">
        <v>9057</v>
      </c>
      <c r="AE270" t="s">
        <v>829</v>
      </c>
      <c r="AG270" s="182" t="s">
        <v>5397</v>
      </c>
      <c r="AH270" s="182" t="s">
        <v>5339</v>
      </c>
    </row>
    <row r="271" spans="11:34" x14ac:dyDescent="0.25">
      <c r="K271" t="s">
        <v>8055</v>
      </c>
      <c r="S271" t="s">
        <v>9233</v>
      </c>
      <c r="V271" t="s">
        <v>9058</v>
      </c>
      <c r="AE271" t="s">
        <v>830</v>
      </c>
      <c r="AG271" s="182" t="s">
        <v>5403</v>
      </c>
      <c r="AH271" s="182" t="s">
        <v>5347</v>
      </c>
    </row>
    <row r="272" spans="11:34" x14ac:dyDescent="0.25">
      <c r="K272" t="s">
        <v>8061</v>
      </c>
      <c r="S272" t="s">
        <v>9246</v>
      </c>
      <c r="V272" t="s">
        <v>9072</v>
      </c>
      <c r="AE272" t="s">
        <v>831</v>
      </c>
      <c r="AG272" s="182" t="s">
        <v>5404</v>
      </c>
      <c r="AH272" s="182" t="s">
        <v>5372</v>
      </c>
    </row>
    <row r="273" spans="11:34" x14ac:dyDescent="0.25">
      <c r="K273" t="s">
        <v>8063</v>
      </c>
      <c r="S273" t="s">
        <v>9249</v>
      </c>
      <c r="V273" t="s">
        <v>9077</v>
      </c>
      <c r="AE273" t="s">
        <v>834</v>
      </c>
      <c r="AG273" s="182" t="s">
        <v>5435</v>
      </c>
      <c r="AH273" s="182" t="s">
        <v>5392</v>
      </c>
    </row>
    <row r="274" spans="11:34" x14ac:dyDescent="0.25">
      <c r="K274" t="s">
        <v>8065</v>
      </c>
      <c r="S274" t="s">
        <v>9649</v>
      </c>
      <c r="V274" t="s">
        <v>9102</v>
      </c>
      <c r="AE274" t="s">
        <v>836</v>
      </c>
      <c r="AG274" s="182" t="s">
        <v>5445</v>
      </c>
      <c r="AH274" s="182" t="s">
        <v>5406</v>
      </c>
    </row>
    <row r="275" spans="11:34" x14ac:dyDescent="0.25">
      <c r="K275" t="s">
        <v>8089</v>
      </c>
      <c r="S275" t="s">
        <v>9678</v>
      </c>
      <c r="V275" t="s">
        <v>9108</v>
      </c>
      <c r="AE275" t="s">
        <v>837</v>
      </c>
      <c r="AG275" s="182" t="s">
        <v>5452</v>
      </c>
      <c r="AH275" s="182" t="s">
        <v>5433</v>
      </c>
    </row>
    <row r="276" spans="11:34" x14ac:dyDescent="0.25">
      <c r="K276" t="s">
        <v>8141</v>
      </c>
      <c r="S276" t="s">
        <v>9693</v>
      </c>
      <c r="V276" t="s">
        <v>9129</v>
      </c>
      <c r="AE276" t="s">
        <v>838</v>
      </c>
      <c r="AG276" s="182" t="s">
        <v>5466</v>
      </c>
      <c r="AH276" s="182" t="s">
        <v>5508</v>
      </c>
    </row>
    <row r="277" spans="11:34" x14ac:dyDescent="0.25">
      <c r="K277" t="s">
        <v>8153</v>
      </c>
      <c r="S277" t="s">
        <v>10635</v>
      </c>
      <c r="V277" t="s">
        <v>9152</v>
      </c>
      <c r="AE277" t="s">
        <v>839</v>
      </c>
      <c r="AG277" s="182" t="s">
        <v>5477</v>
      </c>
      <c r="AH277" s="182" t="s">
        <v>5523</v>
      </c>
    </row>
    <row r="278" spans="11:34" x14ac:dyDescent="0.25">
      <c r="K278" t="s">
        <v>8196</v>
      </c>
      <c r="S278" t="s">
        <v>10655</v>
      </c>
      <c r="V278" t="s">
        <v>9174</v>
      </c>
      <c r="AE278" t="s">
        <v>13460</v>
      </c>
      <c r="AG278" s="182" t="s">
        <v>5587</v>
      </c>
      <c r="AH278" s="182" t="s">
        <v>5534</v>
      </c>
    </row>
    <row r="279" spans="11:34" x14ac:dyDescent="0.25">
      <c r="K279" t="s">
        <v>8197</v>
      </c>
      <c r="S279" t="s">
        <v>10662</v>
      </c>
      <c r="V279" t="s">
        <v>9184</v>
      </c>
      <c r="AE279" t="s">
        <v>845</v>
      </c>
      <c r="AG279" s="182" t="s">
        <v>5609</v>
      </c>
      <c r="AH279" s="182" t="s">
        <v>5543</v>
      </c>
    </row>
    <row r="280" spans="11:34" x14ac:dyDescent="0.25">
      <c r="K280" t="s">
        <v>8298</v>
      </c>
      <c r="S280" t="s">
        <v>10665</v>
      </c>
      <c r="V280" t="s">
        <v>9207</v>
      </c>
      <c r="AE280" t="s">
        <v>846</v>
      </c>
      <c r="AG280" s="182" t="s">
        <v>5641</v>
      </c>
      <c r="AH280" s="182" t="s">
        <v>5595</v>
      </c>
    </row>
    <row r="281" spans="11:34" x14ac:dyDescent="0.25">
      <c r="K281" t="s">
        <v>8308</v>
      </c>
      <c r="S281" t="s">
        <v>10666</v>
      </c>
      <c r="V281" t="s">
        <v>9275</v>
      </c>
      <c r="AE281" t="s">
        <v>847</v>
      </c>
      <c r="AG281" s="182" t="s">
        <v>5648</v>
      </c>
      <c r="AH281" s="182" t="s">
        <v>5619</v>
      </c>
    </row>
    <row r="282" spans="11:34" x14ac:dyDescent="0.25">
      <c r="K282" t="s">
        <v>8349</v>
      </c>
      <c r="S282" t="s">
        <v>10701</v>
      </c>
      <c r="V282" t="s">
        <v>9297</v>
      </c>
      <c r="AE282" t="s">
        <v>848</v>
      </c>
      <c r="AG282" s="182" t="s">
        <v>5657</v>
      </c>
      <c r="AH282" s="182" t="s">
        <v>5642</v>
      </c>
    </row>
    <row r="283" spans="11:34" x14ac:dyDescent="0.25">
      <c r="K283" t="s">
        <v>8433</v>
      </c>
      <c r="S283" t="s">
        <v>10720</v>
      </c>
      <c r="V283" t="s">
        <v>9298</v>
      </c>
      <c r="AE283" t="s">
        <v>849</v>
      </c>
      <c r="AG283" s="182" t="s">
        <v>5680</v>
      </c>
      <c r="AH283" s="182" t="s">
        <v>5679</v>
      </c>
    </row>
    <row r="284" spans="11:34" x14ac:dyDescent="0.25">
      <c r="K284" t="s">
        <v>8471</v>
      </c>
      <c r="S284" t="s">
        <v>10728</v>
      </c>
      <c r="V284" t="s">
        <v>9314</v>
      </c>
      <c r="AE284" t="s">
        <v>850</v>
      </c>
      <c r="AG284" s="182" t="s">
        <v>5689</v>
      </c>
      <c r="AH284" s="182" t="s">
        <v>5687</v>
      </c>
    </row>
    <row r="285" spans="11:34" x14ac:dyDescent="0.25">
      <c r="K285" t="s">
        <v>8472</v>
      </c>
      <c r="S285" t="s">
        <v>10732</v>
      </c>
      <c r="V285" t="s">
        <v>9656</v>
      </c>
      <c r="AE285" t="s">
        <v>851</v>
      </c>
      <c r="AG285" s="182" t="s">
        <v>5701</v>
      </c>
      <c r="AH285" s="182" t="s">
        <v>5695</v>
      </c>
    </row>
    <row r="286" spans="11:34" x14ac:dyDescent="0.25">
      <c r="K286" t="s">
        <v>8507</v>
      </c>
      <c r="S286" t="s">
        <v>10803</v>
      </c>
      <c r="V286" t="s">
        <v>9657</v>
      </c>
      <c r="AE286" t="s">
        <v>852</v>
      </c>
      <c r="AG286" s="182" t="s">
        <v>5711</v>
      </c>
      <c r="AH286" s="182" t="s">
        <v>5724</v>
      </c>
    </row>
    <row r="287" spans="11:34" x14ac:dyDescent="0.25">
      <c r="K287" t="s">
        <v>8508</v>
      </c>
      <c r="S287" t="s">
        <v>10806</v>
      </c>
      <c r="V287" t="s">
        <v>9699</v>
      </c>
      <c r="AE287" t="s">
        <v>854</v>
      </c>
      <c r="AG287" s="182" t="s">
        <v>5713</v>
      </c>
      <c r="AH287" s="149" t="s">
        <v>18891</v>
      </c>
    </row>
    <row r="288" spans="11:34" x14ac:dyDescent="0.25">
      <c r="K288" t="s">
        <v>8528</v>
      </c>
      <c r="S288" t="s">
        <v>10833</v>
      </c>
      <c r="V288" t="s">
        <v>9702</v>
      </c>
      <c r="AE288" t="s">
        <v>857</v>
      </c>
      <c r="AG288" s="182" t="s">
        <v>5728</v>
      </c>
      <c r="AH288" s="149" t="s">
        <v>18892</v>
      </c>
    </row>
    <row r="289" spans="11:34" x14ac:dyDescent="0.25">
      <c r="K289" t="s">
        <v>8546</v>
      </c>
      <c r="S289" t="s">
        <v>10871</v>
      </c>
      <c r="V289" t="s">
        <v>9936</v>
      </c>
      <c r="AE289" t="s">
        <v>859</v>
      </c>
      <c r="AG289" s="182" t="s">
        <v>13661</v>
      </c>
      <c r="AH289" s="149" t="s">
        <v>18893</v>
      </c>
    </row>
    <row r="290" spans="11:34" x14ac:dyDescent="0.25">
      <c r="K290" t="s">
        <v>8569</v>
      </c>
      <c r="S290" t="s">
        <v>10915</v>
      </c>
      <c r="V290" t="s">
        <v>10619</v>
      </c>
      <c r="AE290" t="s">
        <v>863</v>
      </c>
      <c r="AG290" s="182" t="s">
        <v>5736</v>
      </c>
      <c r="AH290" s="149" t="s">
        <v>18894</v>
      </c>
    </row>
    <row r="291" spans="11:34" x14ac:dyDescent="0.25">
      <c r="K291" t="s">
        <v>8596</v>
      </c>
      <c r="S291" t="s">
        <v>10955</v>
      </c>
      <c r="V291" t="s">
        <v>10852</v>
      </c>
      <c r="AE291" t="s">
        <v>864</v>
      </c>
      <c r="AG291" s="182" t="s">
        <v>5737</v>
      </c>
      <c r="AH291" s="182" t="s">
        <v>5727</v>
      </c>
    </row>
    <row r="292" spans="11:34" x14ac:dyDescent="0.25">
      <c r="K292" t="s">
        <v>8598</v>
      </c>
      <c r="S292" t="s">
        <v>10990</v>
      </c>
      <c r="V292" t="s">
        <v>10929</v>
      </c>
      <c r="AE292" s="182" t="s">
        <v>865</v>
      </c>
      <c r="AG292" s="182" t="s">
        <v>5751</v>
      </c>
      <c r="AH292" s="182" t="s">
        <v>5730</v>
      </c>
    </row>
    <row r="293" spans="11:34" x14ac:dyDescent="0.25">
      <c r="K293" t="s">
        <v>8600</v>
      </c>
      <c r="S293" t="s">
        <v>10992</v>
      </c>
      <c r="V293" t="s">
        <v>10946</v>
      </c>
      <c r="AE293" t="s">
        <v>866</v>
      </c>
      <c r="AG293" s="182" t="s">
        <v>5783</v>
      </c>
      <c r="AH293" s="182" t="s">
        <v>5744</v>
      </c>
    </row>
    <row r="294" spans="11:34" x14ac:dyDescent="0.25">
      <c r="K294" t="s">
        <v>8637</v>
      </c>
      <c r="S294" t="s">
        <v>13979</v>
      </c>
      <c r="V294" t="s">
        <v>10951</v>
      </c>
      <c r="AE294" t="s">
        <v>871</v>
      </c>
      <c r="AG294" s="182" t="s">
        <v>5796</v>
      </c>
      <c r="AH294" s="182" t="s">
        <v>5771</v>
      </c>
    </row>
    <row r="295" spans="11:34" x14ac:dyDescent="0.25">
      <c r="K295" t="s">
        <v>8669</v>
      </c>
      <c r="S295" t="s">
        <v>11063</v>
      </c>
      <c r="V295" t="s">
        <v>11000</v>
      </c>
      <c r="AE295" t="s">
        <v>873</v>
      </c>
      <c r="AG295" s="182" t="s">
        <v>13665</v>
      </c>
      <c r="AH295" s="182" t="s">
        <v>5778</v>
      </c>
    </row>
    <row r="296" spans="11:34" x14ac:dyDescent="0.25">
      <c r="K296" t="s">
        <v>8738</v>
      </c>
      <c r="V296" t="s">
        <v>11074</v>
      </c>
      <c r="AE296" t="s">
        <v>875</v>
      </c>
      <c r="AG296" s="182" t="s">
        <v>5846</v>
      </c>
      <c r="AH296" s="182" t="s">
        <v>5795</v>
      </c>
    </row>
    <row r="297" spans="11:34" x14ac:dyDescent="0.25">
      <c r="K297" t="s">
        <v>8780</v>
      </c>
      <c r="AE297" t="s">
        <v>876</v>
      </c>
      <c r="AG297" s="182" t="s">
        <v>5857</v>
      </c>
      <c r="AH297" s="182" t="s">
        <v>5836</v>
      </c>
    </row>
    <row r="298" spans="11:34" x14ac:dyDescent="0.25">
      <c r="K298" t="s">
        <v>8787</v>
      </c>
      <c r="AE298" t="s">
        <v>877</v>
      </c>
      <c r="AG298" s="182" t="s">
        <v>5872</v>
      </c>
      <c r="AH298" s="182" t="s">
        <v>5837</v>
      </c>
    </row>
    <row r="299" spans="11:34" x14ac:dyDescent="0.25">
      <c r="K299" t="s">
        <v>8789</v>
      </c>
      <c r="AE299" t="s">
        <v>878</v>
      </c>
      <c r="AG299" s="182" t="s">
        <v>5881</v>
      </c>
      <c r="AH299" s="182" t="s">
        <v>5856</v>
      </c>
    </row>
    <row r="300" spans="11:34" x14ac:dyDescent="0.25">
      <c r="K300" t="s">
        <v>8801</v>
      </c>
      <c r="AE300" t="s">
        <v>881</v>
      </c>
      <c r="AG300" s="182" t="s">
        <v>5889</v>
      </c>
      <c r="AH300" s="182" t="s">
        <v>5878</v>
      </c>
    </row>
    <row r="301" spans="11:34" x14ac:dyDescent="0.25">
      <c r="K301" t="s">
        <v>8862</v>
      </c>
      <c r="AE301" t="s">
        <v>883</v>
      </c>
      <c r="AG301" s="182" t="s">
        <v>5921</v>
      </c>
      <c r="AH301" s="182" t="s">
        <v>5902</v>
      </c>
    </row>
    <row r="302" spans="11:34" x14ac:dyDescent="0.25">
      <c r="K302" t="s">
        <v>8880</v>
      </c>
      <c r="AE302" s="182" t="s">
        <v>885</v>
      </c>
      <c r="AG302" s="182" t="s">
        <v>5962</v>
      </c>
      <c r="AH302" s="182" t="s">
        <v>5945</v>
      </c>
    </row>
    <row r="303" spans="11:34" x14ac:dyDescent="0.25">
      <c r="K303" t="s">
        <v>8898</v>
      </c>
      <c r="AE303" t="s">
        <v>13461</v>
      </c>
      <c r="AG303" s="182" t="s">
        <v>5964</v>
      </c>
      <c r="AH303" s="182" t="s">
        <v>5969</v>
      </c>
    </row>
    <row r="304" spans="11:34" x14ac:dyDescent="0.25">
      <c r="K304" t="s">
        <v>8901</v>
      </c>
      <c r="AE304" s="182" t="s">
        <v>890</v>
      </c>
      <c r="AG304" s="182" t="s">
        <v>5965</v>
      </c>
      <c r="AH304" s="182" t="s">
        <v>5975</v>
      </c>
    </row>
    <row r="305" spans="11:34" x14ac:dyDescent="0.25">
      <c r="K305" t="s">
        <v>9010</v>
      </c>
      <c r="AE305" t="s">
        <v>891</v>
      </c>
      <c r="AG305" s="182" t="s">
        <v>5966</v>
      </c>
      <c r="AH305" s="182" t="s">
        <v>6108</v>
      </c>
    </row>
    <row r="306" spans="11:34" x14ac:dyDescent="0.25">
      <c r="K306" t="s">
        <v>9016</v>
      </c>
      <c r="AE306" t="s">
        <v>892</v>
      </c>
      <c r="AG306" s="182" t="s">
        <v>5967</v>
      </c>
      <c r="AH306" s="182" t="s">
        <v>6120</v>
      </c>
    </row>
    <row r="307" spans="11:34" x14ac:dyDescent="0.25">
      <c r="K307" t="s">
        <v>9092</v>
      </c>
      <c r="AE307" t="s">
        <v>893</v>
      </c>
      <c r="AG307" s="182" t="s">
        <v>5968</v>
      </c>
      <c r="AH307" s="182" t="s">
        <v>13680</v>
      </c>
    </row>
    <row r="308" spans="11:34" x14ac:dyDescent="0.25">
      <c r="K308" t="s">
        <v>9093</v>
      </c>
      <c r="AE308" t="s">
        <v>897</v>
      </c>
      <c r="AG308" s="182" t="s">
        <v>6021</v>
      </c>
      <c r="AH308" s="182" t="s">
        <v>6137</v>
      </c>
    </row>
    <row r="309" spans="11:34" x14ac:dyDescent="0.25">
      <c r="K309" t="s">
        <v>9096</v>
      </c>
      <c r="AE309" s="182" t="s">
        <v>898</v>
      </c>
      <c r="AG309" s="182" t="s">
        <v>6082</v>
      </c>
      <c r="AH309" s="182" t="s">
        <v>6172</v>
      </c>
    </row>
    <row r="310" spans="11:34" x14ac:dyDescent="0.25">
      <c r="K310" t="s">
        <v>9115</v>
      </c>
      <c r="AE310" s="182" t="s">
        <v>899</v>
      </c>
      <c r="AG310" s="182" t="s">
        <v>6088</v>
      </c>
      <c r="AH310" s="182" t="s">
        <v>6175</v>
      </c>
    </row>
    <row r="311" spans="11:34" x14ac:dyDescent="0.25">
      <c r="K311" t="s">
        <v>9130</v>
      </c>
      <c r="AE311" t="s">
        <v>901</v>
      </c>
      <c r="AG311" s="182" t="s">
        <v>6169</v>
      </c>
      <c r="AH311" s="182" t="s">
        <v>6202</v>
      </c>
    </row>
    <row r="312" spans="11:34" x14ac:dyDescent="0.25">
      <c r="K312" t="s">
        <v>13937</v>
      </c>
      <c r="AE312" t="s">
        <v>902</v>
      </c>
      <c r="AG312" s="182" t="s">
        <v>6170</v>
      </c>
      <c r="AH312" s="182" t="s">
        <v>6219</v>
      </c>
    </row>
    <row r="313" spans="11:34" x14ac:dyDescent="0.25">
      <c r="K313" t="s">
        <v>9153</v>
      </c>
      <c r="AE313" t="s">
        <v>903</v>
      </c>
      <c r="AG313" s="182" t="s">
        <v>6171</v>
      </c>
      <c r="AH313" s="182" t="s">
        <v>6220</v>
      </c>
    </row>
    <row r="314" spans="11:34" x14ac:dyDescent="0.25">
      <c r="K314" t="s">
        <v>9219</v>
      </c>
      <c r="AE314" t="s">
        <v>904</v>
      </c>
      <c r="AG314" s="182" t="s">
        <v>6174</v>
      </c>
      <c r="AH314" s="149" t="s">
        <v>18895</v>
      </c>
    </row>
    <row r="315" spans="11:34" x14ac:dyDescent="0.25">
      <c r="K315" t="s">
        <v>9284</v>
      </c>
      <c r="AE315" s="182" t="s">
        <v>905</v>
      </c>
      <c r="AG315" s="182" t="s">
        <v>6177</v>
      </c>
      <c r="AH315" s="149" t="s">
        <v>6231</v>
      </c>
    </row>
    <row r="316" spans="11:34" x14ac:dyDescent="0.25">
      <c r="K316" t="s">
        <v>9301</v>
      </c>
      <c r="AE316" t="s">
        <v>907</v>
      </c>
      <c r="AG316" s="182" t="s">
        <v>6178</v>
      </c>
      <c r="AH316" s="149" t="s">
        <v>6239</v>
      </c>
    </row>
    <row r="317" spans="11:34" x14ac:dyDescent="0.25">
      <c r="K317" t="s">
        <v>9306</v>
      </c>
      <c r="AE317" t="s">
        <v>13462</v>
      </c>
      <c r="AG317" s="182" t="s">
        <v>6179</v>
      </c>
      <c r="AH317" s="149" t="s">
        <v>18896</v>
      </c>
    </row>
    <row r="318" spans="11:34" x14ac:dyDescent="0.25">
      <c r="K318" t="s">
        <v>9681</v>
      </c>
      <c r="AE318" t="s">
        <v>910</v>
      </c>
      <c r="AG318" s="182" t="s">
        <v>6199</v>
      </c>
      <c r="AH318" s="149" t="s">
        <v>6240</v>
      </c>
    </row>
    <row r="319" spans="11:34" x14ac:dyDescent="0.25">
      <c r="K319" t="s">
        <v>9707</v>
      </c>
      <c r="AE319" s="182" t="s">
        <v>911</v>
      </c>
      <c r="AG319" s="182" t="s">
        <v>6203</v>
      </c>
      <c r="AH319" s="149" t="s">
        <v>6242</v>
      </c>
    </row>
    <row r="320" spans="11:34" x14ac:dyDescent="0.25">
      <c r="K320" t="s">
        <v>9710</v>
      </c>
      <c r="AE320" t="s">
        <v>912</v>
      </c>
      <c r="AG320" s="182" t="s">
        <v>6213</v>
      </c>
      <c r="AH320" s="149" t="s">
        <v>6249</v>
      </c>
    </row>
    <row r="321" spans="11:34" x14ac:dyDescent="0.25">
      <c r="K321" t="s">
        <v>9944</v>
      </c>
      <c r="AE321" t="s">
        <v>913</v>
      </c>
      <c r="AG321" s="182" t="s">
        <v>6214</v>
      </c>
      <c r="AH321" s="149" t="s">
        <v>6258</v>
      </c>
    </row>
    <row r="322" spans="11:34" x14ac:dyDescent="0.25">
      <c r="K322" t="s">
        <v>10567</v>
      </c>
      <c r="AE322" t="s">
        <v>916</v>
      </c>
      <c r="AG322" s="182" t="s">
        <v>6215</v>
      </c>
      <c r="AH322" s="149" t="s">
        <v>6259</v>
      </c>
    </row>
    <row r="323" spans="11:34" x14ac:dyDescent="0.25">
      <c r="K323" t="s">
        <v>10614</v>
      </c>
      <c r="AE323" t="s">
        <v>919</v>
      </c>
      <c r="AG323" s="182" t="s">
        <v>6228</v>
      </c>
      <c r="AH323" s="149" t="s">
        <v>6269</v>
      </c>
    </row>
    <row r="324" spans="11:34" x14ac:dyDescent="0.25">
      <c r="K324" t="s">
        <v>10615</v>
      </c>
      <c r="AE324" s="182" t="s">
        <v>920</v>
      </c>
      <c r="AG324" s="182" t="s">
        <v>6230</v>
      </c>
      <c r="AH324" s="149" t="s">
        <v>6271</v>
      </c>
    </row>
    <row r="325" spans="11:34" x14ac:dyDescent="0.25">
      <c r="K325" t="s">
        <v>10620</v>
      </c>
      <c r="AE325" t="s">
        <v>923</v>
      </c>
      <c r="AG325" s="182" t="s">
        <v>6236</v>
      </c>
      <c r="AH325" s="149" t="s">
        <v>13842</v>
      </c>
    </row>
    <row r="326" spans="11:34" x14ac:dyDescent="0.25">
      <c r="K326" t="s">
        <v>10640</v>
      </c>
      <c r="AE326" s="182" t="s">
        <v>924</v>
      </c>
      <c r="AG326" s="182" t="s">
        <v>6252</v>
      </c>
      <c r="AH326" s="149" t="s">
        <v>6599</v>
      </c>
    </row>
    <row r="327" spans="11:34" x14ac:dyDescent="0.25">
      <c r="K327" t="s">
        <v>10663</v>
      </c>
      <c r="AE327" t="s">
        <v>925</v>
      </c>
      <c r="AG327" s="182" t="s">
        <v>6254</v>
      </c>
      <c r="AH327" s="149" t="s">
        <v>6601</v>
      </c>
    </row>
    <row r="328" spans="11:34" x14ac:dyDescent="0.25">
      <c r="K328" t="s">
        <v>10667</v>
      </c>
      <c r="AE328" t="s">
        <v>926</v>
      </c>
      <c r="AG328" s="182" t="s">
        <v>6260</v>
      </c>
      <c r="AH328" s="149" t="s">
        <v>6603</v>
      </c>
    </row>
    <row r="329" spans="11:34" x14ac:dyDescent="0.25">
      <c r="K329" t="s">
        <v>10685</v>
      </c>
      <c r="AE329" t="s">
        <v>928</v>
      </c>
      <c r="AG329" s="182" t="s">
        <v>6263</v>
      </c>
      <c r="AH329" s="149" t="s">
        <v>6636</v>
      </c>
    </row>
    <row r="330" spans="11:34" x14ac:dyDescent="0.25">
      <c r="K330" t="s">
        <v>10824</v>
      </c>
      <c r="AE330" t="s">
        <v>929</v>
      </c>
      <c r="AG330" s="182" t="s">
        <v>18574</v>
      </c>
      <c r="AH330" s="149" t="s">
        <v>6644</v>
      </c>
    </row>
    <row r="331" spans="11:34" x14ac:dyDescent="0.25">
      <c r="K331" t="s">
        <v>10869</v>
      </c>
      <c r="AE331" s="182" t="s">
        <v>930</v>
      </c>
      <c r="AG331" s="182" t="s">
        <v>18575</v>
      </c>
      <c r="AH331" s="149" t="s">
        <v>6648</v>
      </c>
    </row>
    <row r="332" spans="11:34" x14ac:dyDescent="0.25">
      <c r="K332" t="s">
        <v>10887</v>
      </c>
      <c r="AE332" t="s">
        <v>932</v>
      </c>
      <c r="AG332" s="182" t="s">
        <v>6268</v>
      </c>
      <c r="AH332" s="149" t="s">
        <v>6666</v>
      </c>
    </row>
    <row r="333" spans="11:34" x14ac:dyDescent="0.25">
      <c r="K333" t="s">
        <v>10928</v>
      </c>
      <c r="AE333" t="s">
        <v>933</v>
      </c>
      <c r="AG333" s="182" t="s">
        <v>6561</v>
      </c>
      <c r="AH333" s="149" t="s">
        <v>6696</v>
      </c>
    </row>
    <row r="334" spans="11:34" x14ac:dyDescent="0.25">
      <c r="K334" t="s">
        <v>13976</v>
      </c>
      <c r="AE334" t="s">
        <v>13463</v>
      </c>
      <c r="AG334" s="182" t="s">
        <v>6614</v>
      </c>
      <c r="AH334" s="149" t="s">
        <v>6718</v>
      </c>
    </row>
    <row r="335" spans="11:34" x14ac:dyDescent="0.25">
      <c r="K335" t="s">
        <v>10991</v>
      </c>
      <c r="AE335" t="s">
        <v>934</v>
      </c>
      <c r="AG335" s="182" t="s">
        <v>6637</v>
      </c>
      <c r="AH335" s="149" t="s">
        <v>6733</v>
      </c>
    </row>
    <row r="336" spans="11:34" x14ac:dyDescent="0.25">
      <c r="AE336" t="s">
        <v>13464</v>
      </c>
      <c r="AG336" s="182" t="s">
        <v>6663</v>
      </c>
      <c r="AH336" s="149" t="s">
        <v>6757</v>
      </c>
    </row>
    <row r="337" spans="31:34" x14ac:dyDescent="0.25">
      <c r="AE337" t="s">
        <v>13465</v>
      </c>
      <c r="AG337" s="182" t="s">
        <v>6690</v>
      </c>
      <c r="AH337" s="149" t="s">
        <v>6764</v>
      </c>
    </row>
    <row r="338" spans="31:34" x14ac:dyDescent="0.25">
      <c r="AE338" t="s">
        <v>935</v>
      </c>
      <c r="AG338" s="182" t="s">
        <v>6735</v>
      </c>
      <c r="AH338" s="149" t="s">
        <v>6823</v>
      </c>
    </row>
    <row r="339" spans="31:34" x14ac:dyDescent="0.25">
      <c r="AE339" t="s">
        <v>938</v>
      </c>
      <c r="AG339" s="182" t="s">
        <v>6756</v>
      </c>
      <c r="AH339" s="149" t="s">
        <v>6835</v>
      </c>
    </row>
    <row r="340" spans="31:34" x14ac:dyDescent="0.25">
      <c r="AE340" t="s">
        <v>941</v>
      </c>
      <c r="AG340" s="182" t="s">
        <v>6758</v>
      </c>
      <c r="AH340" s="149" t="s">
        <v>6843</v>
      </c>
    </row>
    <row r="341" spans="31:34" x14ac:dyDescent="0.25">
      <c r="AE341" t="s">
        <v>942</v>
      </c>
      <c r="AG341" s="182" t="s">
        <v>6759</v>
      </c>
      <c r="AH341" s="149" t="s">
        <v>6857</v>
      </c>
    </row>
    <row r="342" spans="31:34" x14ac:dyDescent="0.25">
      <c r="AE342" t="s">
        <v>943</v>
      </c>
      <c r="AG342" s="182" t="s">
        <v>6805</v>
      </c>
      <c r="AH342" s="149" t="s">
        <v>6892</v>
      </c>
    </row>
    <row r="343" spans="31:34" x14ac:dyDescent="0.25">
      <c r="AE343" s="182" t="s">
        <v>945</v>
      </c>
      <c r="AG343" s="182" t="s">
        <v>6822</v>
      </c>
      <c r="AH343" s="149" t="s">
        <v>6909</v>
      </c>
    </row>
    <row r="344" spans="31:34" x14ac:dyDescent="0.25">
      <c r="AE344" t="s">
        <v>946</v>
      </c>
      <c r="AG344" s="182" t="s">
        <v>6836</v>
      </c>
      <c r="AH344" s="149" t="s">
        <v>6943</v>
      </c>
    </row>
    <row r="345" spans="31:34" x14ac:dyDescent="0.25">
      <c r="AE345" s="182" t="s">
        <v>947</v>
      </c>
      <c r="AG345" s="182" t="s">
        <v>6837</v>
      </c>
      <c r="AH345" s="149" t="s">
        <v>6954</v>
      </c>
    </row>
    <row r="346" spans="31:34" x14ac:dyDescent="0.25">
      <c r="AE346" t="s">
        <v>949</v>
      </c>
      <c r="AG346" s="182" t="s">
        <v>6856</v>
      </c>
      <c r="AH346" s="149" t="s">
        <v>6958</v>
      </c>
    </row>
    <row r="347" spans="31:34" x14ac:dyDescent="0.25">
      <c r="AE347" t="s">
        <v>950</v>
      </c>
      <c r="AG347" s="182" t="s">
        <v>6859</v>
      </c>
      <c r="AH347" s="149" t="s">
        <v>6981</v>
      </c>
    </row>
    <row r="348" spans="31:34" x14ac:dyDescent="0.25">
      <c r="AE348" t="s">
        <v>951</v>
      </c>
      <c r="AG348" s="182" t="s">
        <v>6868</v>
      </c>
      <c r="AH348" s="149" t="s">
        <v>7006</v>
      </c>
    </row>
    <row r="349" spans="31:34" x14ac:dyDescent="0.25">
      <c r="AE349" t="s">
        <v>952</v>
      </c>
      <c r="AG349" s="182" t="s">
        <v>6886</v>
      </c>
      <c r="AH349" s="149" t="s">
        <v>7010</v>
      </c>
    </row>
    <row r="350" spans="31:34" x14ac:dyDescent="0.25">
      <c r="AE350" t="s">
        <v>955</v>
      </c>
      <c r="AG350" s="182" t="s">
        <v>6888</v>
      </c>
      <c r="AH350" s="149" t="s">
        <v>7017</v>
      </c>
    </row>
    <row r="351" spans="31:34" x14ac:dyDescent="0.25">
      <c r="AE351" t="s">
        <v>956</v>
      </c>
      <c r="AG351" s="182" t="s">
        <v>6889</v>
      </c>
      <c r="AH351" s="149" t="s">
        <v>7025</v>
      </c>
    </row>
    <row r="352" spans="31:34" x14ac:dyDescent="0.25">
      <c r="AE352" s="182" t="s">
        <v>958</v>
      </c>
      <c r="AG352" s="182" t="s">
        <v>6911</v>
      </c>
      <c r="AH352" s="149" t="s">
        <v>7030</v>
      </c>
    </row>
    <row r="353" spans="31:34" x14ac:dyDescent="0.25">
      <c r="AE353" t="s">
        <v>959</v>
      </c>
      <c r="AG353" s="182" t="s">
        <v>6946</v>
      </c>
      <c r="AH353" s="149" t="s">
        <v>13893</v>
      </c>
    </row>
    <row r="354" spans="31:34" x14ac:dyDescent="0.25">
      <c r="AE354" t="s">
        <v>960</v>
      </c>
      <c r="AG354" s="182" t="s">
        <v>6962</v>
      </c>
      <c r="AH354" s="149" t="s">
        <v>7096</v>
      </c>
    </row>
    <row r="355" spans="31:34" x14ac:dyDescent="0.25">
      <c r="AE355" t="s">
        <v>962</v>
      </c>
      <c r="AG355" s="182" t="s">
        <v>6969</v>
      </c>
      <c r="AH355" s="149" t="s">
        <v>7097</v>
      </c>
    </row>
    <row r="356" spans="31:34" x14ac:dyDescent="0.25">
      <c r="AE356" t="s">
        <v>963</v>
      </c>
      <c r="AG356" s="182" t="s">
        <v>6979</v>
      </c>
      <c r="AH356" s="149" t="s">
        <v>7106</v>
      </c>
    </row>
    <row r="357" spans="31:34" x14ac:dyDescent="0.25">
      <c r="AE357" t="s">
        <v>964</v>
      </c>
      <c r="AG357" s="182" t="s">
        <v>7009</v>
      </c>
      <c r="AH357" s="149" t="s">
        <v>7151</v>
      </c>
    </row>
    <row r="358" spans="31:34" x14ac:dyDescent="0.25">
      <c r="AE358" t="s">
        <v>965</v>
      </c>
      <c r="AG358" s="182" t="s">
        <v>7027</v>
      </c>
      <c r="AH358" s="149" t="s">
        <v>7157</v>
      </c>
    </row>
    <row r="359" spans="31:34" x14ac:dyDescent="0.25">
      <c r="AE359" t="s">
        <v>966</v>
      </c>
      <c r="AG359" s="182" t="s">
        <v>7028</v>
      </c>
      <c r="AH359" s="149" t="s">
        <v>7160</v>
      </c>
    </row>
    <row r="360" spans="31:34" x14ac:dyDescent="0.25">
      <c r="AE360" t="s">
        <v>967</v>
      </c>
      <c r="AG360" s="182" t="s">
        <v>7032</v>
      </c>
      <c r="AH360" s="149" t="s">
        <v>7170</v>
      </c>
    </row>
    <row r="361" spans="31:34" x14ac:dyDescent="0.25">
      <c r="AE361" t="s">
        <v>968</v>
      </c>
      <c r="AG361" s="182" t="s">
        <v>7043</v>
      </c>
      <c r="AH361" s="149" t="s">
        <v>7258</v>
      </c>
    </row>
    <row r="362" spans="31:34" x14ac:dyDescent="0.25">
      <c r="AE362" t="s">
        <v>969</v>
      </c>
      <c r="AG362" s="182" t="s">
        <v>7045</v>
      </c>
      <c r="AH362" s="149" t="s">
        <v>7262</v>
      </c>
    </row>
    <row r="363" spans="31:34" x14ac:dyDescent="0.25">
      <c r="AE363" t="s">
        <v>972</v>
      </c>
      <c r="AG363" s="182" t="s">
        <v>7046</v>
      </c>
      <c r="AH363" s="149" t="s">
        <v>7324</v>
      </c>
    </row>
    <row r="364" spans="31:34" x14ac:dyDescent="0.25">
      <c r="AE364" t="s">
        <v>973</v>
      </c>
      <c r="AG364" s="182" t="s">
        <v>7048</v>
      </c>
      <c r="AH364" s="149" t="s">
        <v>7326</v>
      </c>
    </row>
    <row r="365" spans="31:34" x14ac:dyDescent="0.25">
      <c r="AE365" t="s">
        <v>974</v>
      </c>
      <c r="AG365" s="182" t="s">
        <v>7051</v>
      </c>
      <c r="AH365" s="149" t="s">
        <v>7328</v>
      </c>
    </row>
    <row r="366" spans="31:34" x14ac:dyDescent="0.25">
      <c r="AE366" t="s">
        <v>975</v>
      </c>
      <c r="AG366" s="182" t="s">
        <v>7076</v>
      </c>
      <c r="AH366" s="149" t="s">
        <v>7333</v>
      </c>
    </row>
    <row r="367" spans="31:34" x14ac:dyDescent="0.25">
      <c r="AE367" t="s">
        <v>976</v>
      </c>
      <c r="AG367" s="182" t="s">
        <v>7153</v>
      </c>
      <c r="AH367" s="149" t="s">
        <v>7343</v>
      </c>
    </row>
    <row r="368" spans="31:34" x14ac:dyDescent="0.25">
      <c r="AE368" t="s">
        <v>977</v>
      </c>
      <c r="AG368" s="182" t="s">
        <v>13896</v>
      </c>
      <c r="AH368" s="149" t="s">
        <v>7349</v>
      </c>
    </row>
    <row r="369" spans="31:34" x14ac:dyDescent="0.25">
      <c r="AE369" t="s">
        <v>980</v>
      </c>
      <c r="AG369" s="182" t="s">
        <v>7236</v>
      </c>
      <c r="AH369" s="149" t="s">
        <v>7364</v>
      </c>
    </row>
    <row r="370" spans="31:34" x14ac:dyDescent="0.25">
      <c r="AE370" t="s">
        <v>983</v>
      </c>
      <c r="AG370" s="182" t="s">
        <v>7246</v>
      </c>
      <c r="AH370" s="149" t="s">
        <v>7381</v>
      </c>
    </row>
    <row r="371" spans="31:34" x14ac:dyDescent="0.25">
      <c r="AE371" t="s">
        <v>984</v>
      </c>
      <c r="AG371" s="182" t="s">
        <v>7268</v>
      </c>
      <c r="AH371" s="149" t="s">
        <v>7389</v>
      </c>
    </row>
    <row r="372" spans="31:34" x14ac:dyDescent="0.25">
      <c r="AE372" t="s">
        <v>985</v>
      </c>
      <c r="AG372" s="182" t="s">
        <v>7281</v>
      </c>
      <c r="AH372" s="149" t="s">
        <v>7412</v>
      </c>
    </row>
    <row r="373" spans="31:34" x14ac:dyDescent="0.25">
      <c r="AE373" t="s">
        <v>986</v>
      </c>
      <c r="AG373" s="182" t="s">
        <v>7282</v>
      </c>
      <c r="AH373" s="149" t="s">
        <v>7427</v>
      </c>
    </row>
    <row r="374" spans="31:34" x14ac:dyDescent="0.25">
      <c r="AE374" t="s">
        <v>987</v>
      </c>
      <c r="AG374" s="182" t="s">
        <v>7300</v>
      </c>
      <c r="AH374" s="149" t="s">
        <v>7434</v>
      </c>
    </row>
    <row r="375" spans="31:34" x14ac:dyDescent="0.25">
      <c r="AE375" t="s">
        <v>988</v>
      </c>
      <c r="AG375" s="182" t="s">
        <v>7383</v>
      </c>
      <c r="AH375" s="149" t="s">
        <v>7435</v>
      </c>
    </row>
    <row r="376" spans="31:34" x14ac:dyDescent="0.25">
      <c r="AE376" t="s">
        <v>989</v>
      </c>
      <c r="AG376" s="182" t="s">
        <v>7390</v>
      </c>
      <c r="AH376" s="149" t="s">
        <v>7552</v>
      </c>
    </row>
    <row r="377" spans="31:34" x14ac:dyDescent="0.25">
      <c r="AE377" t="s">
        <v>990</v>
      </c>
      <c r="AG377" s="182" t="s">
        <v>7392</v>
      </c>
      <c r="AH377" s="149" t="s">
        <v>7572</v>
      </c>
    </row>
    <row r="378" spans="31:34" x14ac:dyDescent="0.25">
      <c r="AE378" t="s">
        <v>991</v>
      </c>
      <c r="AG378" s="182" t="s">
        <v>7397</v>
      </c>
      <c r="AH378" s="149" t="s">
        <v>7575</v>
      </c>
    </row>
    <row r="379" spans="31:34" x14ac:dyDescent="0.25">
      <c r="AE379" t="s">
        <v>992</v>
      </c>
      <c r="AG379" s="182" t="s">
        <v>7456</v>
      </c>
      <c r="AH379" s="149" t="s">
        <v>7619</v>
      </c>
    </row>
    <row r="380" spans="31:34" x14ac:dyDescent="0.25">
      <c r="AE380" t="s">
        <v>995</v>
      </c>
      <c r="AG380" s="182" t="s">
        <v>7460</v>
      </c>
      <c r="AH380" s="149" t="s">
        <v>7620</v>
      </c>
    </row>
    <row r="381" spans="31:34" x14ac:dyDescent="0.25">
      <c r="AE381" t="s">
        <v>996</v>
      </c>
      <c r="AG381" s="182" t="s">
        <v>7592</v>
      </c>
      <c r="AH381" s="149" t="s">
        <v>7628</v>
      </c>
    </row>
    <row r="382" spans="31:34" x14ac:dyDescent="0.25">
      <c r="AE382" s="182" t="s">
        <v>997</v>
      </c>
      <c r="AG382" s="182" t="s">
        <v>7598</v>
      </c>
      <c r="AH382" s="149" t="s">
        <v>7629</v>
      </c>
    </row>
    <row r="383" spans="31:34" x14ac:dyDescent="0.25">
      <c r="AE383" t="s">
        <v>998</v>
      </c>
      <c r="AG383" s="182" t="s">
        <v>7617</v>
      </c>
      <c r="AH383" s="149" t="s">
        <v>7630</v>
      </c>
    </row>
    <row r="384" spans="31:34" x14ac:dyDescent="0.25">
      <c r="AE384" t="s">
        <v>999</v>
      </c>
      <c r="AG384" s="182" t="s">
        <v>7622</v>
      </c>
      <c r="AH384" s="149" t="s">
        <v>7632</v>
      </c>
    </row>
    <row r="385" spans="31:34" x14ac:dyDescent="0.25">
      <c r="AE385" t="s">
        <v>1000</v>
      </c>
      <c r="AG385" s="182" t="s">
        <v>7645</v>
      </c>
      <c r="AH385" s="149" t="s">
        <v>7634</v>
      </c>
    </row>
    <row r="386" spans="31:34" x14ac:dyDescent="0.25">
      <c r="AE386" t="s">
        <v>1001</v>
      </c>
      <c r="AG386" s="182" t="s">
        <v>7671</v>
      </c>
      <c r="AH386" s="149" t="s">
        <v>18897</v>
      </c>
    </row>
    <row r="387" spans="31:34" x14ac:dyDescent="0.25">
      <c r="AE387" t="s">
        <v>1002</v>
      </c>
      <c r="AG387" s="182" t="s">
        <v>7674</v>
      </c>
      <c r="AH387" s="149" t="s">
        <v>7645</v>
      </c>
    </row>
    <row r="388" spans="31:34" x14ac:dyDescent="0.25">
      <c r="AE388" t="s">
        <v>1004</v>
      </c>
      <c r="AG388" s="182" t="s">
        <v>7679</v>
      </c>
      <c r="AH388" s="149" t="s">
        <v>7652</v>
      </c>
    </row>
    <row r="389" spans="31:34" x14ac:dyDescent="0.25">
      <c r="AE389" t="s">
        <v>1005</v>
      </c>
      <c r="AG389" s="182" t="s">
        <v>7714</v>
      </c>
      <c r="AH389" s="149" t="s">
        <v>7666</v>
      </c>
    </row>
    <row r="390" spans="31:34" x14ac:dyDescent="0.25">
      <c r="AE390" t="s">
        <v>1006</v>
      </c>
      <c r="AG390" s="182" t="s">
        <v>7725</v>
      </c>
      <c r="AH390" s="149" t="s">
        <v>7669</v>
      </c>
    </row>
    <row r="391" spans="31:34" x14ac:dyDescent="0.25">
      <c r="AE391" t="s">
        <v>1007</v>
      </c>
      <c r="AG391" s="182" t="s">
        <v>7734</v>
      </c>
      <c r="AH391" s="149" t="s">
        <v>7682</v>
      </c>
    </row>
    <row r="392" spans="31:34" x14ac:dyDescent="0.25">
      <c r="AE392" t="s">
        <v>1008</v>
      </c>
      <c r="AG392" s="182" t="s">
        <v>7834</v>
      </c>
      <c r="AH392" s="149" t="s">
        <v>7716</v>
      </c>
    </row>
    <row r="393" spans="31:34" x14ac:dyDescent="0.25">
      <c r="AE393" t="s">
        <v>1010</v>
      </c>
      <c r="AG393" s="182" t="s">
        <v>7838</v>
      </c>
      <c r="AH393" s="149" t="s">
        <v>7744</v>
      </c>
    </row>
    <row r="394" spans="31:34" x14ac:dyDescent="0.25">
      <c r="AE394" t="s">
        <v>1011</v>
      </c>
      <c r="AG394" s="182" t="s">
        <v>13911</v>
      </c>
      <c r="AH394" s="149" t="s">
        <v>7771</v>
      </c>
    </row>
    <row r="395" spans="31:34" x14ac:dyDescent="0.25">
      <c r="AE395" t="s">
        <v>1013</v>
      </c>
      <c r="AG395" s="182" t="s">
        <v>7882</v>
      </c>
      <c r="AH395" s="149" t="s">
        <v>7775</v>
      </c>
    </row>
    <row r="396" spans="31:34" x14ac:dyDescent="0.25">
      <c r="AE396" t="s">
        <v>1014</v>
      </c>
      <c r="AG396" s="182" t="s">
        <v>7886</v>
      </c>
      <c r="AH396" s="149" t="s">
        <v>7788</v>
      </c>
    </row>
    <row r="397" spans="31:34" x14ac:dyDescent="0.25">
      <c r="AE397" t="s">
        <v>1015</v>
      </c>
      <c r="AG397" s="182" t="s">
        <v>7889</v>
      </c>
      <c r="AH397" s="149" t="s">
        <v>7789</v>
      </c>
    </row>
    <row r="398" spans="31:34" x14ac:dyDescent="0.25">
      <c r="AE398" t="s">
        <v>1016</v>
      </c>
      <c r="AG398" s="182" t="s">
        <v>7906</v>
      </c>
      <c r="AH398" s="149" t="s">
        <v>7790</v>
      </c>
    </row>
    <row r="399" spans="31:34" x14ac:dyDescent="0.25">
      <c r="AE399" t="s">
        <v>1017</v>
      </c>
      <c r="AG399" s="182" t="s">
        <v>7909</v>
      </c>
      <c r="AH399" s="149" t="s">
        <v>7791</v>
      </c>
    </row>
    <row r="400" spans="31:34" x14ac:dyDescent="0.25">
      <c r="AE400" t="s">
        <v>1018</v>
      </c>
      <c r="AG400" s="182" t="s">
        <v>7940</v>
      </c>
      <c r="AH400" s="149" t="s">
        <v>7807</v>
      </c>
    </row>
    <row r="401" spans="31:34" x14ac:dyDescent="0.25">
      <c r="AE401" t="s">
        <v>1019</v>
      </c>
      <c r="AG401" s="182" t="s">
        <v>7967</v>
      </c>
      <c r="AH401" s="149" t="s">
        <v>7813</v>
      </c>
    </row>
    <row r="402" spans="31:34" x14ac:dyDescent="0.25">
      <c r="AE402" t="s">
        <v>1021</v>
      </c>
      <c r="AG402" s="182" t="s">
        <v>7975</v>
      </c>
      <c r="AH402" s="149" t="s">
        <v>7818</v>
      </c>
    </row>
    <row r="403" spans="31:34" x14ac:dyDescent="0.25">
      <c r="AE403" t="s">
        <v>1023</v>
      </c>
      <c r="AG403" s="182" t="s">
        <v>7993</v>
      </c>
      <c r="AH403" s="149" t="s">
        <v>7827</v>
      </c>
    </row>
    <row r="404" spans="31:34" x14ac:dyDescent="0.25">
      <c r="AE404" t="s">
        <v>1025</v>
      </c>
      <c r="AG404" s="182" t="s">
        <v>8003</v>
      </c>
      <c r="AH404" s="149" t="s">
        <v>13910</v>
      </c>
    </row>
    <row r="405" spans="31:34" x14ac:dyDescent="0.25">
      <c r="AE405" t="s">
        <v>1027</v>
      </c>
      <c r="AG405" s="182" t="s">
        <v>8049</v>
      </c>
      <c r="AH405" s="149" t="s">
        <v>7855</v>
      </c>
    </row>
    <row r="406" spans="31:34" x14ac:dyDescent="0.25">
      <c r="AE406" t="s">
        <v>1028</v>
      </c>
      <c r="AG406" s="182" t="s">
        <v>8086</v>
      </c>
      <c r="AH406" s="149" t="s">
        <v>7864</v>
      </c>
    </row>
    <row r="407" spans="31:34" x14ac:dyDescent="0.25">
      <c r="AE407" t="s">
        <v>1029</v>
      </c>
      <c r="AG407" s="182" t="s">
        <v>8092</v>
      </c>
      <c r="AH407" s="149" t="s">
        <v>7868</v>
      </c>
    </row>
    <row r="408" spans="31:34" x14ac:dyDescent="0.25">
      <c r="AE408" t="s">
        <v>1030</v>
      </c>
      <c r="AG408" s="182" t="s">
        <v>18576</v>
      </c>
      <c r="AH408" s="149" t="s">
        <v>7883</v>
      </c>
    </row>
    <row r="409" spans="31:34" x14ac:dyDescent="0.25">
      <c r="AE409" t="s">
        <v>1031</v>
      </c>
      <c r="AG409" s="182" t="s">
        <v>8134</v>
      </c>
      <c r="AH409" s="149" t="s">
        <v>7901</v>
      </c>
    </row>
    <row r="410" spans="31:34" x14ac:dyDescent="0.25">
      <c r="AE410" t="s">
        <v>1032</v>
      </c>
      <c r="AG410" s="182" t="s">
        <v>8145</v>
      </c>
      <c r="AH410" s="149" t="s">
        <v>7902</v>
      </c>
    </row>
    <row r="411" spans="31:34" x14ac:dyDescent="0.25">
      <c r="AE411" t="s">
        <v>1033</v>
      </c>
      <c r="AG411" s="182" t="s">
        <v>8146</v>
      </c>
      <c r="AH411" s="149" t="s">
        <v>7911</v>
      </c>
    </row>
    <row r="412" spans="31:34" x14ac:dyDescent="0.25">
      <c r="AE412" t="s">
        <v>1034</v>
      </c>
      <c r="AG412" s="182" t="s">
        <v>8161</v>
      </c>
      <c r="AH412" s="149" t="s">
        <v>7941</v>
      </c>
    </row>
    <row r="413" spans="31:34" x14ac:dyDescent="0.25">
      <c r="AE413" t="s">
        <v>1035</v>
      </c>
      <c r="AG413" s="182" t="s">
        <v>8162</v>
      </c>
      <c r="AH413" s="149" t="s">
        <v>7952</v>
      </c>
    </row>
    <row r="414" spans="31:34" x14ac:dyDescent="0.25">
      <c r="AE414" t="s">
        <v>1036</v>
      </c>
      <c r="AG414" s="182" t="s">
        <v>8193</v>
      </c>
      <c r="AH414" s="149" t="s">
        <v>7987</v>
      </c>
    </row>
    <row r="415" spans="31:34" x14ac:dyDescent="0.25">
      <c r="AE415" t="s">
        <v>1037</v>
      </c>
      <c r="AG415" s="182" t="s">
        <v>13921</v>
      </c>
      <c r="AH415" s="149" t="s">
        <v>8010</v>
      </c>
    </row>
    <row r="416" spans="31:34" x14ac:dyDescent="0.25">
      <c r="AE416" t="s">
        <v>1039</v>
      </c>
      <c r="AG416" s="182" t="s">
        <v>8245</v>
      </c>
      <c r="AH416" s="149" t="s">
        <v>8015</v>
      </c>
    </row>
    <row r="417" spans="31:34" x14ac:dyDescent="0.25">
      <c r="AE417" t="s">
        <v>1040</v>
      </c>
      <c r="AG417" s="182" t="s">
        <v>8264</v>
      </c>
      <c r="AH417" s="149" t="s">
        <v>8027</v>
      </c>
    </row>
    <row r="418" spans="31:34" x14ac:dyDescent="0.25">
      <c r="AE418" t="s">
        <v>1041</v>
      </c>
      <c r="AG418" s="182" t="s">
        <v>8283</v>
      </c>
      <c r="AH418" s="149" t="s">
        <v>8028</v>
      </c>
    </row>
    <row r="419" spans="31:34" x14ac:dyDescent="0.25">
      <c r="AE419" t="s">
        <v>1043</v>
      </c>
      <c r="AG419" s="182" t="s">
        <v>8292</v>
      </c>
      <c r="AH419" s="149" t="s">
        <v>13914</v>
      </c>
    </row>
    <row r="420" spans="31:34" x14ac:dyDescent="0.25">
      <c r="AE420" t="s">
        <v>1044</v>
      </c>
      <c r="AG420" s="182" t="s">
        <v>8294</v>
      </c>
      <c r="AH420" s="149" t="s">
        <v>8057</v>
      </c>
    </row>
    <row r="421" spans="31:34" x14ac:dyDescent="0.25">
      <c r="AE421" t="s">
        <v>1045</v>
      </c>
      <c r="AG421" s="182" t="s">
        <v>8306</v>
      </c>
      <c r="AH421" s="149" t="s">
        <v>8069</v>
      </c>
    </row>
    <row r="422" spans="31:34" x14ac:dyDescent="0.25">
      <c r="AE422" t="s">
        <v>1047</v>
      </c>
      <c r="AG422" s="182" t="s">
        <v>8307</v>
      </c>
      <c r="AH422" s="149" t="s">
        <v>8111</v>
      </c>
    </row>
    <row r="423" spans="31:34" x14ac:dyDescent="0.25">
      <c r="AE423" t="s">
        <v>1048</v>
      </c>
      <c r="AG423" s="182" t="s">
        <v>8309</v>
      </c>
      <c r="AH423" s="149" t="s">
        <v>8118</v>
      </c>
    </row>
    <row r="424" spans="31:34" x14ac:dyDescent="0.25">
      <c r="AE424" t="s">
        <v>1049</v>
      </c>
      <c r="AG424" s="182" t="s">
        <v>8327</v>
      </c>
      <c r="AH424" s="149" t="s">
        <v>8139</v>
      </c>
    </row>
    <row r="425" spans="31:34" x14ac:dyDescent="0.25">
      <c r="AE425" t="s">
        <v>1050</v>
      </c>
      <c r="AG425" s="182" t="s">
        <v>8369</v>
      </c>
      <c r="AH425" s="149" t="s">
        <v>8171</v>
      </c>
    </row>
    <row r="426" spans="31:34" x14ac:dyDescent="0.25">
      <c r="AE426" t="s">
        <v>1051</v>
      </c>
      <c r="AG426" s="182" t="s">
        <v>8383</v>
      </c>
      <c r="AH426" s="149" t="s">
        <v>8173</v>
      </c>
    </row>
    <row r="427" spans="31:34" x14ac:dyDescent="0.25">
      <c r="AE427" t="s">
        <v>1052</v>
      </c>
      <c r="AG427" s="182" t="s">
        <v>8384</v>
      </c>
      <c r="AH427" s="149" t="s">
        <v>8180</v>
      </c>
    </row>
    <row r="428" spans="31:34" x14ac:dyDescent="0.25">
      <c r="AE428" t="s">
        <v>1053</v>
      </c>
      <c r="AG428" s="182" t="s">
        <v>8411</v>
      </c>
      <c r="AH428" s="149" t="s">
        <v>8203</v>
      </c>
    </row>
    <row r="429" spans="31:34" x14ac:dyDescent="0.25">
      <c r="AE429" t="s">
        <v>1054</v>
      </c>
      <c r="AG429" s="182" t="s">
        <v>8442</v>
      </c>
      <c r="AH429" s="149" t="s">
        <v>8214</v>
      </c>
    </row>
    <row r="430" spans="31:34" x14ac:dyDescent="0.25">
      <c r="AE430" t="s">
        <v>1055</v>
      </c>
      <c r="AG430" s="182" t="s">
        <v>8464</v>
      </c>
      <c r="AH430" s="149" t="s">
        <v>8217</v>
      </c>
    </row>
    <row r="431" spans="31:34" x14ac:dyDescent="0.25">
      <c r="AE431" t="s">
        <v>1056</v>
      </c>
      <c r="AG431" s="182" t="s">
        <v>8484</v>
      </c>
      <c r="AH431" s="149" t="s">
        <v>8231</v>
      </c>
    </row>
    <row r="432" spans="31:34" x14ac:dyDescent="0.25">
      <c r="AE432" t="s">
        <v>1057</v>
      </c>
      <c r="AG432" s="182" t="s">
        <v>8492</v>
      </c>
      <c r="AH432" s="149" t="s">
        <v>8234</v>
      </c>
    </row>
    <row r="433" spans="31:34" x14ac:dyDescent="0.25">
      <c r="AE433" t="s">
        <v>1058</v>
      </c>
      <c r="AG433" s="182" t="s">
        <v>8495</v>
      </c>
      <c r="AH433" s="149" t="s">
        <v>8248</v>
      </c>
    </row>
    <row r="434" spans="31:34" x14ac:dyDescent="0.25">
      <c r="AE434" t="s">
        <v>1059</v>
      </c>
      <c r="AG434" s="182" t="s">
        <v>8537</v>
      </c>
      <c r="AH434" s="149" t="s">
        <v>8265</v>
      </c>
    </row>
    <row r="435" spans="31:34" x14ac:dyDescent="0.25">
      <c r="AE435" t="s">
        <v>1060</v>
      </c>
      <c r="AG435" s="182" t="s">
        <v>8621</v>
      </c>
      <c r="AH435" s="149" t="s">
        <v>8289</v>
      </c>
    </row>
    <row r="436" spans="31:34" x14ac:dyDescent="0.25">
      <c r="AE436" t="s">
        <v>1061</v>
      </c>
      <c r="AG436" s="182" t="s">
        <v>8638</v>
      </c>
      <c r="AH436" s="149" t="s">
        <v>8316</v>
      </c>
    </row>
    <row r="437" spans="31:34" x14ac:dyDescent="0.25">
      <c r="AE437" t="s">
        <v>1062</v>
      </c>
      <c r="AG437" s="182" t="s">
        <v>8667</v>
      </c>
      <c r="AH437" s="149" t="s">
        <v>8329</v>
      </c>
    </row>
    <row r="438" spans="31:34" x14ac:dyDescent="0.25">
      <c r="AE438" t="s">
        <v>1063</v>
      </c>
      <c r="AG438" s="182" t="s">
        <v>8670</v>
      </c>
      <c r="AH438" s="149" t="s">
        <v>8339</v>
      </c>
    </row>
    <row r="439" spans="31:34" x14ac:dyDescent="0.25">
      <c r="AE439" t="s">
        <v>1064</v>
      </c>
      <c r="AG439" s="182" t="s">
        <v>8674</v>
      </c>
      <c r="AH439" s="149" t="s">
        <v>8361</v>
      </c>
    </row>
    <row r="440" spans="31:34" x14ac:dyDescent="0.25">
      <c r="AE440" t="s">
        <v>1065</v>
      </c>
      <c r="AG440" s="182" t="s">
        <v>13928</v>
      </c>
      <c r="AH440" s="149" t="s">
        <v>8363</v>
      </c>
    </row>
    <row r="441" spans="31:34" x14ac:dyDescent="0.25">
      <c r="AE441" t="s">
        <v>1067</v>
      </c>
      <c r="AG441" s="182" t="s">
        <v>8756</v>
      </c>
      <c r="AH441" s="149" t="s">
        <v>8364</v>
      </c>
    </row>
    <row r="442" spans="31:34" x14ac:dyDescent="0.25">
      <c r="AE442" t="s">
        <v>1068</v>
      </c>
      <c r="AG442" s="182" t="s">
        <v>8761</v>
      </c>
      <c r="AH442" s="149" t="s">
        <v>8401</v>
      </c>
    </row>
    <row r="443" spans="31:34" x14ac:dyDescent="0.25">
      <c r="AE443" t="s">
        <v>1069</v>
      </c>
      <c r="AG443" s="182" t="s">
        <v>8785</v>
      </c>
      <c r="AH443" s="149" t="s">
        <v>8424</v>
      </c>
    </row>
    <row r="444" spans="31:34" x14ac:dyDescent="0.25">
      <c r="AE444" t="s">
        <v>1070</v>
      </c>
      <c r="AG444" s="182" t="s">
        <v>8802</v>
      </c>
      <c r="AH444" s="149" t="s">
        <v>8443</v>
      </c>
    </row>
    <row r="445" spans="31:34" x14ac:dyDescent="0.25">
      <c r="AE445" t="s">
        <v>1072</v>
      </c>
      <c r="AG445" s="182" t="s">
        <v>8803</v>
      </c>
      <c r="AH445" s="149" t="s">
        <v>8483</v>
      </c>
    </row>
    <row r="446" spans="31:34" x14ac:dyDescent="0.25">
      <c r="AE446" t="s">
        <v>1075</v>
      </c>
      <c r="AG446" s="182" t="s">
        <v>8828</v>
      </c>
      <c r="AH446" s="149" t="s">
        <v>8485</v>
      </c>
    </row>
    <row r="447" spans="31:34" x14ac:dyDescent="0.25">
      <c r="AE447" t="s">
        <v>1076</v>
      </c>
      <c r="AG447" s="182" t="s">
        <v>8829</v>
      </c>
      <c r="AH447" s="149" t="s">
        <v>8505</v>
      </c>
    </row>
    <row r="448" spans="31:34" x14ac:dyDescent="0.25">
      <c r="AE448" t="s">
        <v>1077</v>
      </c>
      <c r="AG448" s="182" t="s">
        <v>8837</v>
      </c>
      <c r="AH448" s="149" t="s">
        <v>18898</v>
      </c>
    </row>
    <row r="449" spans="31:34" x14ac:dyDescent="0.25">
      <c r="AE449" t="s">
        <v>1078</v>
      </c>
      <c r="AG449" s="182" t="s">
        <v>8851</v>
      </c>
      <c r="AH449" s="149" t="s">
        <v>8522</v>
      </c>
    </row>
    <row r="450" spans="31:34" x14ac:dyDescent="0.25">
      <c r="AE450" s="182" t="s">
        <v>1079</v>
      </c>
      <c r="AG450" s="182" t="s">
        <v>8859</v>
      </c>
      <c r="AH450" s="149" t="s">
        <v>8523</v>
      </c>
    </row>
    <row r="451" spans="31:34" x14ac:dyDescent="0.25">
      <c r="AE451" t="s">
        <v>1080</v>
      </c>
      <c r="AG451" s="182" t="s">
        <v>8867</v>
      </c>
      <c r="AH451" s="149" t="s">
        <v>8544</v>
      </c>
    </row>
    <row r="452" spans="31:34" x14ac:dyDescent="0.25">
      <c r="AE452" t="s">
        <v>1081</v>
      </c>
      <c r="AG452" s="182" t="s">
        <v>8868</v>
      </c>
      <c r="AH452" s="149" t="s">
        <v>8547</v>
      </c>
    </row>
    <row r="453" spans="31:34" x14ac:dyDescent="0.25">
      <c r="AE453" t="s">
        <v>1082</v>
      </c>
      <c r="AG453" s="182" t="s">
        <v>8886</v>
      </c>
      <c r="AH453" s="149" t="s">
        <v>8549</v>
      </c>
    </row>
    <row r="454" spans="31:34" x14ac:dyDescent="0.25">
      <c r="AE454" t="s">
        <v>1083</v>
      </c>
      <c r="AG454" s="182" t="s">
        <v>8918</v>
      </c>
      <c r="AH454" s="149" t="s">
        <v>8572</v>
      </c>
    </row>
    <row r="455" spans="31:34" x14ac:dyDescent="0.25">
      <c r="AE455" t="s">
        <v>1084</v>
      </c>
      <c r="AG455" s="182" t="s">
        <v>8921</v>
      </c>
      <c r="AH455" s="149" t="s">
        <v>8620</v>
      </c>
    </row>
    <row r="456" spans="31:34" x14ac:dyDescent="0.25">
      <c r="AE456" t="s">
        <v>1086</v>
      </c>
      <c r="AG456" s="182" t="s">
        <v>8922</v>
      </c>
      <c r="AH456" s="149" t="s">
        <v>8649</v>
      </c>
    </row>
    <row r="457" spans="31:34" x14ac:dyDescent="0.25">
      <c r="AE457" t="s">
        <v>1087</v>
      </c>
      <c r="AG457" s="182" t="s">
        <v>13933</v>
      </c>
      <c r="AH457" s="149" t="s">
        <v>8665</v>
      </c>
    </row>
    <row r="458" spans="31:34" x14ac:dyDescent="0.25">
      <c r="AE458" t="s">
        <v>1088</v>
      </c>
      <c r="AG458" s="182" t="s">
        <v>8960</v>
      </c>
      <c r="AH458" s="149" t="s">
        <v>8666</v>
      </c>
    </row>
    <row r="459" spans="31:34" x14ac:dyDescent="0.25">
      <c r="AE459" t="s">
        <v>1089</v>
      </c>
      <c r="AG459" s="182" t="s">
        <v>8961</v>
      </c>
      <c r="AH459" s="149" t="s">
        <v>8676</v>
      </c>
    </row>
    <row r="460" spans="31:34" x14ac:dyDescent="0.25">
      <c r="AE460" t="s">
        <v>1091</v>
      </c>
      <c r="AG460" s="182" t="s">
        <v>8962</v>
      </c>
      <c r="AH460" s="149" t="s">
        <v>13927</v>
      </c>
    </row>
    <row r="461" spans="31:34" x14ac:dyDescent="0.25">
      <c r="AE461" t="s">
        <v>1093</v>
      </c>
      <c r="AG461" s="182" t="s">
        <v>9012</v>
      </c>
      <c r="AH461" s="149" t="s">
        <v>8683</v>
      </c>
    </row>
    <row r="462" spans="31:34" x14ac:dyDescent="0.25">
      <c r="AE462" t="s">
        <v>1094</v>
      </c>
      <c r="AG462" s="182" t="s">
        <v>9015</v>
      </c>
      <c r="AH462" s="149" t="s">
        <v>8690</v>
      </c>
    </row>
    <row r="463" spans="31:34" x14ac:dyDescent="0.25">
      <c r="AE463" t="s">
        <v>1095</v>
      </c>
      <c r="AG463" s="182" t="s">
        <v>9021</v>
      </c>
      <c r="AH463" s="149" t="s">
        <v>8691</v>
      </c>
    </row>
    <row r="464" spans="31:34" x14ac:dyDescent="0.25">
      <c r="AE464" t="s">
        <v>1096</v>
      </c>
      <c r="AG464" s="182" t="s">
        <v>9028</v>
      </c>
      <c r="AH464" s="149" t="s">
        <v>8704</v>
      </c>
    </row>
    <row r="465" spans="31:34" x14ac:dyDescent="0.25">
      <c r="AE465" s="182" t="s">
        <v>1097</v>
      </c>
      <c r="AG465" s="182" t="s">
        <v>9031</v>
      </c>
      <c r="AH465" s="149" t="s">
        <v>8709</v>
      </c>
    </row>
    <row r="466" spans="31:34" x14ac:dyDescent="0.25">
      <c r="AE466" t="s">
        <v>1098</v>
      </c>
      <c r="AG466" s="182" t="s">
        <v>9032</v>
      </c>
      <c r="AH466" s="149" t="s">
        <v>8746</v>
      </c>
    </row>
    <row r="467" spans="31:34" x14ac:dyDescent="0.25">
      <c r="AE467" s="182" t="s">
        <v>1099</v>
      </c>
      <c r="AG467" s="182" t="s">
        <v>9059</v>
      </c>
      <c r="AH467" s="149" t="s">
        <v>8757</v>
      </c>
    </row>
    <row r="468" spans="31:34" x14ac:dyDescent="0.25">
      <c r="AE468" s="182" t="s">
        <v>1100</v>
      </c>
      <c r="AG468" s="182" t="s">
        <v>9107</v>
      </c>
      <c r="AH468" s="149" t="s">
        <v>8763</v>
      </c>
    </row>
    <row r="469" spans="31:34" x14ac:dyDescent="0.25">
      <c r="AE469" s="182" t="s">
        <v>1101</v>
      </c>
      <c r="AG469" s="182" t="s">
        <v>9110</v>
      </c>
      <c r="AH469" s="149" t="s">
        <v>8765</v>
      </c>
    </row>
    <row r="470" spans="31:34" x14ac:dyDescent="0.25">
      <c r="AE470" s="182" t="s">
        <v>1102</v>
      </c>
      <c r="AG470" s="182" t="s">
        <v>9116</v>
      </c>
      <c r="AH470" s="149" t="s">
        <v>8796</v>
      </c>
    </row>
    <row r="471" spans="31:34" x14ac:dyDescent="0.25">
      <c r="AE471" t="s">
        <v>1103</v>
      </c>
      <c r="AG471" s="182" t="s">
        <v>9128</v>
      </c>
      <c r="AH471" s="149" t="s">
        <v>8804</v>
      </c>
    </row>
    <row r="472" spans="31:34" x14ac:dyDescent="0.25">
      <c r="AE472" t="s">
        <v>1106</v>
      </c>
      <c r="AG472" s="182" t="s">
        <v>9154</v>
      </c>
      <c r="AH472" s="149" t="s">
        <v>8822</v>
      </c>
    </row>
    <row r="473" spans="31:34" x14ac:dyDescent="0.25">
      <c r="AE473" s="182" t="s">
        <v>1107</v>
      </c>
      <c r="AG473" s="182" t="s">
        <v>9160</v>
      </c>
      <c r="AH473" s="149" t="s">
        <v>8843</v>
      </c>
    </row>
    <row r="474" spans="31:34" x14ac:dyDescent="0.25">
      <c r="AE474" t="s">
        <v>1109</v>
      </c>
      <c r="AG474" s="182" t="s">
        <v>9169</v>
      </c>
      <c r="AH474" s="149" t="s">
        <v>8852</v>
      </c>
    </row>
    <row r="475" spans="31:34" x14ac:dyDescent="0.25">
      <c r="AE475" s="182" t="s">
        <v>1110</v>
      </c>
      <c r="AG475" s="182" t="s">
        <v>9179</v>
      </c>
      <c r="AH475" s="149" t="s">
        <v>8872</v>
      </c>
    </row>
    <row r="476" spans="31:34" x14ac:dyDescent="0.25">
      <c r="AE476" s="182" t="s">
        <v>1111</v>
      </c>
      <c r="AG476" s="182" t="s">
        <v>9185</v>
      </c>
      <c r="AH476" s="149" t="s">
        <v>8882</v>
      </c>
    </row>
    <row r="477" spans="31:34" x14ac:dyDescent="0.25">
      <c r="AE477" t="s">
        <v>1112</v>
      </c>
      <c r="AG477" s="182" t="s">
        <v>9186</v>
      </c>
      <c r="AH477" s="149" t="s">
        <v>8902</v>
      </c>
    </row>
    <row r="478" spans="31:34" x14ac:dyDescent="0.25">
      <c r="AE478" t="s">
        <v>1113</v>
      </c>
      <c r="AG478" s="182" t="s">
        <v>9187</v>
      </c>
      <c r="AH478" s="149" t="s">
        <v>8904</v>
      </c>
    </row>
    <row r="479" spans="31:34" x14ac:dyDescent="0.25">
      <c r="AE479" t="s">
        <v>1114</v>
      </c>
      <c r="AG479" s="182" t="s">
        <v>9190</v>
      </c>
      <c r="AH479" s="149" t="s">
        <v>8931</v>
      </c>
    </row>
    <row r="480" spans="31:34" x14ac:dyDescent="0.25">
      <c r="AE480" t="s">
        <v>1115</v>
      </c>
      <c r="AG480" s="182" t="s">
        <v>9199</v>
      </c>
      <c r="AH480" s="149" t="s">
        <v>8950</v>
      </c>
    </row>
    <row r="481" spans="31:34" x14ac:dyDescent="0.25">
      <c r="AE481" s="182" t="s">
        <v>1117</v>
      </c>
      <c r="AG481" s="182" t="s">
        <v>9200</v>
      </c>
      <c r="AH481" s="149" t="s">
        <v>8959</v>
      </c>
    </row>
    <row r="482" spans="31:34" x14ac:dyDescent="0.25">
      <c r="AE482" s="182" t="s">
        <v>1117</v>
      </c>
      <c r="AG482" s="182" t="s">
        <v>9202</v>
      </c>
      <c r="AH482" s="149" t="s">
        <v>8967</v>
      </c>
    </row>
    <row r="483" spans="31:34" x14ac:dyDescent="0.25">
      <c r="AE483" s="182" t="s">
        <v>1118</v>
      </c>
      <c r="AG483" s="182" t="s">
        <v>9203</v>
      </c>
      <c r="AH483" s="149" t="s">
        <v>8974</v>
      </c>
    </row>
    <row r="484" spans="31:34" x14ac:dyDescent="0.25">
      <c r="AE484" s="182" t="s">
        <v>1119</v>
      </c>
      <c r="AG484" s="182" t="s">
        <v>9215</v>
      </c>
      <c r="AH484" s="149" t="s">
        <v>9020</v>
      </c>
    </row>
    <row r="485" spans="31:34" x14ac:dyDescent="0.25">
      <c r="AE485" t="s">
        <v>1121</v>
      </c>
      <c r="AG485" s="182" t="s">
        <v>9220</v>
      </c>
      <c r="AH485" s="149" t="s">
        <v>9046</v>
      </c>
    </row>
    <row r="486" spans="31:34" x14ac:dyDescent="0.25">
      <c r="AE486" s="182" t="s">
        <v>1123</v>
      </c>
      <c r="AG486" s="182" t="s">
        <v>9222</v>
      </c>
      <c r="AH486" s="149" t="s">
        <v>9052</v>
      </c>
    </row>
    <row r="487" spans="31:34" x14ac:dyDescent="0.25">
      <c r="AE487" s="182" t="s">
        <v>1124</v>
      </c>
      <c r="AG487" s="182" t="s">
        <v>9247</v>
      </c>
      <c r="AH487" s="149" t="s">
        <v>9056</v>
      </c>
    </row>
    <row r="488" spans="31:34" x14ac:dyDescent="0.25">
      <c r="AE488" t="s">
        <v>1127</v>
      </c>
      <c r="AG488" s="182" t="s">
        <v>9283</v>
      </c>
      <c r="AH488" s="149" t="s">
        <v>9079</v>
      </c>
    </row>
    <row r="489" spans="31:34" x14ac:dyDescent="0.25">
      <c r="AE489" s="182" t="s">
        <v>1129</v>
      </c>
      <c r="AG489" s="182" t="s">
        <v>9296</v>
      </c>
      <c r="AH489" s="149" t="s">
        <v>9095</v>
      </c>
    </row>
    <row r="490" spans="31:34" x14ac:dyDescent="0.25">
      <c r="AE490" t="s">
        <v>1130</v>
      </c>
      <c r="AG490" s="182" t="s">
        <v>9631</v>
      </c>
      <c r="AH490" s="149" t="s">
        <v>9132</v>
      </c>
    </row>
    <row r="491" spans="31:34" x14ac:dyDescent="0.25">
      <c r="AE491" t="s">
        <v>1131</v>
      </c>
      <c r="AG491" s="182" t="s">
        <v>9640</v>
      </c>
      <c r="AH491" s="149" t="s">
        <v>9173</v>
      </c>
    </row>
    <row r="492" spans="31:34" x14ac:dyDescent="0.25">
      <c r="AE492" t="s">
        <v>1132</v>
      </c>
      <c r="AG492" s="182" t="s">
        <v>9669</v>
      </c>
      <c r="AH492" s="149" t="s">
        <v>9175</v>
      </c>
    </row>
    <row r="493" spans="31:34" x14ac:dyDescent="0.25">
      <c r="AE493" s="182" t="s">
        <v>1132</v>
      </c>
      <c r="AG493" s="182" t="s">
        <v>9691</v>
      </c>
      <c r="AH493" s="149" t="s">
        <v>9177</v>
      </c>
    </row>
    <row r="494" spans="31:34" x14ac:dyDescent="0.25">
      <c r="AE494" t="s">
        <v>1133</v>
      </c>
      <c r="AG494" s="182" t="s">
        <v>9705</v>
      </c>
      <c r="AH494" s="149" t="s">
        <v>9189</v>
      </c>
    </row>
    <row r="495" spans="31:34" x14ac:dyDescent="0.25">
      <c r="AE495" t="s">
        <v>1134</v>
      </c>
      <c r="AG495" s="182" t="s">
        <v>9834</v>
      </c>
      <c r="AH495" s="149" t="s">
        <v>9194</v>
      </c>
    </row>
    <row r="496" spans="31:34" x14ac:dyDescent="0.25">
      <c r="AE496" s="182" t="s">
        <v>1136</v>
      </c>
      <c r="AG496" s="182" t="s">
        <v>10588</v>
      </c>
      <c r="AH496" s="149" t="s">
        <v>18899</v>
      </c>
    </row>
    <row r="497" spans="31:34" x14ac:dyDescent="0.25">
      <c r="AE497" t="s">
        <v>1138</v>
      </c>
      <c r="AG497" s="182" t="s">
        <v>10589</v>
      </c>
      <c r="AH497" s="149" t="s">
        <v>9200</v>
      </c>
    </row>
    <row r="498" spans="31:34" x14ac:dyDescent="0.25">
      <c r="AE498" t="s">
        <v>1139</v>
      </c>
      <c r="AG498" s="182" t="s">
        <v>10621</v>
      </c>
      <c r="AH498" s="149" t="s">
        <v>9221</v>
      </c>
    </row>
    <row r="499" spans="31:34" x14ac:dyDescent="0.25">
      <c r="AE499" t="s">
        <v>1140</v>
      </c>
      <c r="AG499" s="182" t="s">
        <v>10625</v>
      </c>
      <c r="AH499" s="149" t="s">
        <v>9241</v>
      </c>
    </row>
    <row r="500" spans="31:34" x14ac:dyDescent="0.25">
      <c r="AE500" t="s">
        <v>1141</v>
      </c>
      <c r="AG500" s="182" t="s">
        <v>10632</v>
      </c>
      <c r="AH500" s="149" t="s">
        <v>9242</v>
      </c>
    </row>
    <row r="501" spans="31:34" x14ac:dyDescent="0.25">
      <c r="AE501" t="s">
        <v>1143</v>
      </c>
      <c r="AG501" s="182" t="s">
        <v>10670</v>
      </c>
      <c r="AH501" s="149" t="s">
        <v>9243</v>
      </c>
    </row>
    <row r="502" spans="31:34" x14ac:dyDescent="0.25">
      <c r="AE502" s="182" t="s">
        <v>1144</v>
      </c>
      <c r="AG502" s="182" t="s">
        <v>10672</v>
      </c>
      <c r="AH502" s="149" t="s">
        <v>9264</v>
      </c>
    </row>
    <row r="503" spans="31:34" x14ac:dyDescent="0.25">
      <c r="AE503" s="182" t="s">
        <v>1145</v>
      </c>
      <c r="AG503" s="182" t="s">
        <v>10676</v>
      </c>
      <c r="AH503" s="149" t="s">
        <v>9266</v>
      </c>
    </row>
    <row r="504" spans="31:34" x14ac:dyDescent="0.25">
      <c r="AE504" t="s">
        <v>1146</v>
      </c>
      <c r="AG504" s="182" t="s">
        <v>10733</v>
      </c>
      <c r="AH504" s="149" t="s">
        <v>9280</v>
      </c>
    </row>
    <row r="505" spans="31:34" x14ac:dyDescent="0.25">
      <c r="AE505" t="s">
        <v>1147</v>
      </c>
      <c r="AG505" s="182" t="s">
        <v>10737</v>
      </c>
      <c r="AH505" s="149" t="s">
        <v>9647</v>
      </c>
    </row>
    <row r="506" spans="31:34" x14ac:dyDescent="0.25">
      <c r="AE506" t="s">
        <v>1148</v>
      </c>
      <c r="AG506" s="182" t="s">
        <v>13945</v>
      </c>
      <c r="AH506" s="149" t="s">
        <v>9658</v>
      </c>
    </row>
    <row r="507" spans="31:34" x14ac:dyDescent="0.25">
      <c r="AE507" t="s">
        <v>1149</v>
      </c>
      <c r="AG507" s="182" t="s">
        <v>13947</v>
      </c>
      <c r="AH507" s="149" t="s">
        <v>9818</v>
      </c>
    </row>
    <row r="508" spans="31:34" x14ac:dyDescent="0.25">
      <c r="AE508" s="182" t="s">
        <v>1150</v>
      </c>
      <c r="AG508" s="182" t="s">
        <v>13950</v>
      </c>
      <c r="AH508" s="149" t="s">
        <v>9821</v>
      </c>
    </row>
    <row r="509" spans="31:34" x14ac:dyDescent="0.25">
      <c r="AE509" s="182" t="s">
        <v>1150</v>
      </c>
      <c r="AG509" s="182" t="s">
        <v>10744</v>
      </c>
      <c r="AH509" s="149" t="s">
        <v>9823</v>
      </c>
    </row>
    <row r="510" spans="31:34" x14ac:dyDescent="0.25">
      <c r="AE510" t="s">
        <v>1151</v>
      </c>
      <c r="AG510" s="182" t="s">
        <v>13955</v>
      </c>
      <c r="AH510" s="149" t="s">
        <v>9935</v>
      </c>
    </row>
    <row r="511" spans="31:34" x14ac:dyDescent="0.25">
      <c r="AE511" t="s">
        <v>1152</v>
      </c>
      <c r="AG511" s="182" t="s">
        <v>10747</v>
      </c>
      <c r="AH511" s="149" t="s">
        <v>10550</v>
      </c>
    </row>
    <row r="512" spans="31:34" x14ac:dyDescent="0.25">
      <c r="AE512" s="182" t="s">
        <v>1153</v>
      </c>
      <c r="AG512" s="182" t="s">
        <v>10748</v>
      </c>
      <c r="AH512" s="149" t="s">
        <v>10555</v>
      </c>
    </row>
    <row r="513" spans="31:34" x14ac:dyDescent="0.25">
      <c r="AE513" s="182" t="s">
        <v>1155</v>
      </c>
      <c r="AG513" s="182" t="s">
        <v>10749</v>
      </c>
      <c r="AH513" s="149" t="s">
        <v>13942</v>
      </c>
    </row>
    <row r="514" spans="31:34" x14ac:dyDescent="0.25">
      <c r="AE514" t="s">
        <v>1156</v>
      </c>
      <c r="AG514" s="182" t="s">
        <v>13959</v>
      </c>
      <c r="AH514" s="149" t="s">
        <v>10622</v>
      </c>
    </row>
    <row r="515" spans="31:34" x14ac:dyDescent="0.25">
      <c r="AE515" t="s">
        <v>1157</v>
      </c>
      <c r="AG515" s="182" t="s">
        <v>13961</v>
      </c>
      <c r="AH515" s="149" t="s">
        <v>10626</v>
      </c>
    </row>
    <row r="516" spans="31:34" x14ac:dyDescent="0.25">
      <c r="AE516" t="s">
        <v>1158</v>
      </c>
      <c r="AG516" s="182" t="s">
        <v>13963</v>
      </c>
      <c r="AH516" s="149" t="s">
        <v>10633</v>
      </c>
    </row>
    <row r="517" spans="31:34" x14ac:dyDescent="0.25">
      <c r="AE517" t="s">
        <v>1160</v>
      </c>
      <c r="AG517" s="182" t="s">
        <v>10783</v>
      </c>
      <c r="AH517" s="149" t="s">
        <v>10675</v>
      </c>
    </row>
    <row r="518" spans="31:34" x14ac:dyDescent="0.25">
      <c r="AE518" t="s">
        <v>1162</v>
      </c>
      <c r="AG518" s="182" t="s">
        <v>10827</v>
      </c>
      <c r="AH518" s="149" t="s">
        <v>10677</v>
      </c>
    </row>
    <row r="519" spans="31:34" x14ac:dyDescent="0.25">
      <c r="AE519" s="182" t="s">
        <v>1163</v>
      </c>
      <c r="AG519" s="182" t="s">
        <v>13969</v>
      </c>
      <c r="AH519" s="149" t="s">
        <v>10695</v>
      </c>
    </row>
    <row r="520" spans="31:34" x14ac:dyDescent="0.25">
      <c r="AE520" t="s">
        <v>1164</v>
      </c>
      <c r="AG520" s="182" t="s">
        <v>10851</v>
      </c>
      <c r="AH520" s="149" t="s">
        <v>10703</v>
      </c>
    </row>
    <row r="521" spans="31:34" x14ac:dyDescent="0.25">
      <c r="AE521" t="s">
        <v>1167</v>
      </c>
      <c r="AG521" s="182" t="s">
        <v>10861</v>
      </c>
      <c r="AH521" s="149" t="s">
        <v>10712</v>
      </c>
    </row>
    <row r="522" spans="31:34" x14ac:dyDescent="0.25">
      <c r="AE522" t="s">
        <v>1169</v>
      </c>
      <c r="AG522" s="182" t="s">
        <v>10864</v>
      </c>
      <c r="AH522" s="149" t="s">
        <v>10715</v>
      </c>
    </row>
    <row r="523" spans="31:34" x14ac:dyDescent="0.25">
      <c r="AE523" s="182" t="s">
        <v>1171</v>
      </c>
      <c r="AG523" s="182" t="s">
        <v>10874</v>
      </c>
      <c r="AH523" s="149" t="s">
        <v>10718</v>
      </c>
    </row>
    <row r="524" spans="31:34" x14ac:dyDescent="0.25">
      <c r="AE524" s="182" t="s">
        <v>1172</v>
      </c>
      <c r="AG524" s="182" t="s">
        <v>10892</v>
      </c>
      <c r="AH524" s="149" t="s">
        <v>10726</v>
      </c>
    </row>
    <row r="525" spans="31:34" x14ac:dyDescent="0.25">
      <c r="AE525" t="s">
        <v>1173</v>
      </c>
      <c r="AG525" s="182" t="s">
        <v>10904</v>
      </c>
      <c r="AH525" s="149" t="s">
        <v>10740</v>
      </c>
    </row>
    <row r="526" spans="31:34" x14ac:dyDescent="0.25">
      <c r="AE526" t="s">
        <v>1174</v>
      </c>
      <c r="AG526" s="182" t="s">
        <v>10905</v>
      </c>
      <c r="AH526" s="149" t="s">
        <v>18900</v>
      </c>
    </row>
    <row r="527" spans="31:34" x14ac:dyDescent="0.25">
      <c r="AE527" t="s">
        <v>1175</v>
      </c>
      <c r="AG527" s="182" t="s">
        <v>10923</v>
      </c>
      <c r="AH527" s="149" t="s">
        <v>10743</v>
      </c>
    </row>
    <row r="528" spans="31:34" x14ac:dyDescent="0.25">
      <c r="AE528" t="s">
        <v>1177</v>
      </c>
      <c r="AG528" s="182" t="s">
        <v>10925</v>
      </c>
      <c r="AH528" s="149" t="s">
        <v>10745</v>
      </c>
    </row>
    <row r="529" spans="31:34" x14ac:dyDescent="0.25">
      <c r="AE529" s="182" t="s">
        <v>1181</v>
      </c>
      <c r="AG529" s="182" t="s">
        <v>10935</v>
      </c>
      <c r="AH529" s="149" t="s">
        <v>10746</v>
      </c>
    </row>
    <row r="530" spans="31:34" x14ac:dyDescent="0.25">
      <c r="AE530" t="s">
        <v>1184</v>
      </c>
      <c r="AG530" s="182" t="s">
        <v>10938</v>
      </c>
      <c r="AH530" s="149" t="s">
        <v>10751</v>
      </c>
    </row>
    <row r="531" spans="31:34" x14ac:dyDescent="0.25">
      <c r="AE531" t="s">
        <v>1185</v>
      </c>
      <c r="AG531" s="182" t="s">
        <v>10976</v>
      </c>
      <c r="AH531" s="149" t="s">
        <v>10784</v>
      </c>
    </row>
    <row r="532" spans="31:34" x14ac:dyDescent="0.25">
      <c r="AE532" t="s">
        <v>1186</v>
      </c>
      <c r="AG532" s="182" t="s">
        <v>13975</v>
      </c>
      <c r="AH532" s="149" t="s">
        <v>10798</v>
      </c>
    </row>
    <row r="533" spans="31:34" x14ac:dyDescent="0.25">
      <c r="AE533" t="s">
        <v>1187</v>
      </c>
      <c r="AG533" s="182" t="s">
        <v>11014</v>
      </c>
      <c r="AH533" s="149" t="s">
        <v>10814</v>
      </c>
    </row>
    <row r="534" spans="31:34" x14ac:dyDescent="0.25">
      <c r="AE534" t="s">
        <v>1188</v>
      </c>
      <c r="AG534" s="182" t="s">
        <v>11019</v>
      </c>
      <c r="AH534" s="149" t="s">
        <v>13968</v>
      </c>
    </row>
    <row r="535" spans="31:34" x14ac:dyDescent="0.25">
      <c r="AE535" t="s">
        <v>1189</v>
      </c>
      <c r="AG535" s="182" t="s">
        <v>11032</v>
      </c>
      <c r="AH535" s="149" t="s">
        <v>10895</v>
      </c>
    </row>
    <row r="536" spans="31:34" x14ac:dyDescent="0.25">
      <c r="AE536" t="s">
        <v>13466</v>
      </c>
      <c r="AG536" s="182" t="s">
        <v>11053</v>
      </c>
      <c r="AH536" s="149" t="s">
        <v>10906</v>
      </c>
    </row>
    <row r="537" spans="31:34" x14ac:dyDescent="0.25">
      <c r="AE537" t="s">
        <v>1191</v>
      </c>
      <c r="AG537" s="182" t="s">
        <v>11059</v>
      </c>
      <c r="AH537" s="149" t="s">
        <v>10907</v>
      </c>
    </row>
    <row r="538" spans="31:34" x14ac:dyDescent="0.25">
      <c r="AE538" t="s">
        <v>1192</v>
      </c>
      <c r="AG538" s="182" t="s">
        <v>11079</v>
      </c>
      <c r="AH538" s="149" t="s">
        <v>10908</v>
      </c>
    </row>
    <row r="539" spans="31:34" x14ac:dyDescent="0.25">
      <c r="AE539" t="s">
        <v>1193</v>
      </c>
      <c r="AH539" s="149" t="s">
        <v>13974</v>
      </c>
    </row>
    <row r="540" spans="31:34" x14ac:dyDescent="0.25">
      <c r="AE540" s="182" t="s">
        <v>1194</v>
      </c>
      <c r="AH540" s="149" t="s">
        <v>10941</v>
      </c>
    </row>
    <row r="541" spans="31:34" x14ac:dyDescent="0.25">
      <c r="AE541" t="s">
        <v>1195</v>
      </c>
      <c r="AH541" s="149" t="s">
        <v>10942</v>
      </c>
    </row>
    <row r="542" spans="31:34" x14ac:dyDescent="0.25">
      <c r="AE542" t="s">
        <v>1196</v>
      </c>
      <c r="AH542" s="149" t="s">
        <v>10957</v>
      </c>
    </row>
    <row r="543" spans="31:34" x14ac:dyDescent="0.25">
      <c r="AE543" t="s">
        <v>1197</v>
      </c>
      <c r="AH543" s="149" t="s">
        <v>10970</v>
      </c>
    </row>
    <row r="544" spans="31:34" x14ac:dyDescent="0.25">
      <c r="AE544" t="s">
        <v>1198</v>
      </c>
      <c r="AH544" s="149" t="s">
        <v>11071</v>
      </c>
    </row>
    <row r="545" spans="31:34" x14ac:dyDescent="0.25">
      <c r="AE545" s="182" t="s">
        <v>1200</v>
      </c>
      <c r="AH545" s="149" t="s">
        <v>11081</v>
      </c>
    </row>
    <row r="546" spans="31:34" x14ac:dyDescent="0.25">
      <c r="AE546" t="s">
        <v>1201</v>
      </c>
    </row>
    <row r="547" spans="31:34" x14ac:dyDescent="0.25">
      <c r="AE547" t="s">
        <v>1202</v>
      </c>
    </row>
    <row r="548" spans="31:34" x14ac:dyDescent="0.25">
      <c r="AE548" t="s">
        <v>1204</v>
      </c>
    </row>
    <row r="549" spans="31:34" x14ac:dyDescent="0.25">
      <c r="AE549" t="s">
        <v>1206</v>
      </c>
    </row>
    <row r="550" spans="31:34" x14ac:dyDescent="0.25">
      <c r="AE550" s="182" t="s">
        <v>1207</v>
      </c>
    </row>
    <row r="551" spans="31:34" x14ac:dyDescent="0.25">
      <c r="AE551" t="s">
        <v>1208</v>
      </c>
    </row>
    <row r="552" spans="31:34" x14ac:dyDescent="0.25">
      <c r="AE552" s="182" t="s">
        <v>1209</v>
      </c>
    </row>
    <row r="553" spans="31:34" x14ac:dyDescent="0.25">
      <c r="AE553" t="s">
        <v>1215</v>
      </c>
    </row>
    <row r="554" spans="31:34" x14ac:dyDescent="0.25">
      <c r="AE554" s="182" t="s">
        <v>1217</v>
      </c>
    </row>
    <row r="555" spans="31:34" x14ac:dyDescent="0.25">
      <c r="AE555" s="182" t="s">
        <v>1218</v>
      </c>
    </row>
    <row r="556" spans="31:34" x14ac:dyDescent="0.25">
      <c r="AE556" s="182" t="s">
        <v>1220</v>
      </c>
    </row>
    <row r="557" spans="31:34" x14ac:dyDescent="0.25">
      <c r="AE557" t="s">
        <v>1221</v>
      </c>
    </row>
    <row r="558" spans="31:34" x14ac:dyDescent="0.25">
      <c r="AE558" t="s">
        <v>1224</v>
      </c>
    </row>
    <row r="559" spans="31:34" x14ac:dyDescent="0.25">
      <c r="AE559" s="182" t="s">
        <v>1226</v>
      </c>
    </row>
    <row r="560" spans="31:34" x14ac:dyDescent="0.25">
      <c r="AE560" t="s">
        <v>1227</v>
      </c>
    </row>
    <row r="561" spans="31:31" x14ac:dyDescent="0.25">
      <c r="AE561" s="182" t="s">
        <v>1228</v>
      </c>
    </row>
    <row r="562" spans="31:31" x14ac:dyDescent="0.25">
      <c r="AE562" t="s">
        <v>1229</v>
      </c>
    </row>
    <row r="563" spans="31:31" x14ac:dyDescent="0.25">
      <c r="AE563" s="182" t="s">
        <v>1231</v>
      </c>
    </row>
    <row r="564" spans="31:31" x14ac:dyDescent="0.25">
      <c r="AE564" s="182" t="s">
        <v>1233</v>
      </c>
    </row>
    <row r="565" spans="31:31" x14ac:dyDescent="0.25">
      <c r="AE565" s="182" t="s">
        <v>1234</v>
      </c>
    </row>
    <row r="566" spans="31:31" x14ac:dyDescent="0.25">
      <c r="AE566" t="s">
        <v>1235</v>
      </c>
    </row>
    <row r="567" spans="31:31" x14ac:dyDescent="0.25">
      <c r="AE567" s="182" t="s">
        <v>1236</v>
      </c>
    </row>
    <row r="568" spans="31:31" x14ac:dyDescent="0.25">
      <c r="AE568" s="182" t="s">
        <v>1238</v>
      </c>
    </row>
    <row r="569" spans="31:31" x14ac:dyDescent="0.25">
      <c r="AE569" s="182" t="s">
        <v>1239</v>
      </c>
    </row>
    <row r="570" spans="31:31" x14ac:dyDescent="0.25">
      <c r="AE570" s="182" t="s">
        <v>1240</v>
      </c>
    </row>
    <row r="571" spans="31:31" x14ac:dyDescent="0.25">
      <c r="AE571" t="s">
        <v>1241</v>
      </c>
    </row>
    <row r="572" spans="31:31" x14ac:dyDescent="0.25">
      <c r="AE572" s="182" t="s">
        <v>1242</v>
      </c>
    </row>
    <row r="573" spans="31:31" x14ac:dyDescent="0.25">
      <c r="AE573" t="s">
        <v>1247</v>
      </c>
    </row>
    <row r="574" spans="31:31" x14ac:dyDescent="0.25">
      <c r="AE574" t="s">
        <v>1248</v>
      </c>
    </row>
    <row r="575" spans="31:31" x14ac:dyDescent="0.25">
      <c r="AE575" t="s">
        <v>1249</v>
      </c>
    </row>
    <row r="576" spans="31:31" x14ac:dyDescent="0.25">
      <c r="AE576" t="s">
        <v>1251</v>
      </c>
    </row>
    <row r="577" spans="31:31" x14ac:dyDescent="0.25">
      <c r="AE577" t="s">
        <v>1254</v>
      </c>
    </row>
    <row r="578" spans="31:31" x14ac:dyDescent="0.25">
      <c r="AE578" s="182" t="s">
        <v>1256</v>
      </c>
    </row>
    <row r="579" spans="31:31" x14ac:dyDescent="0.25">
      <c r="AE579" t="s">
        <v>1257</v>
      </c>
    </row>
    <row r="580" spans="31:31" x14ac:dyDescent="0.25">
      <c r="AE580" s="182" t="s">
        <v>1260</v>
      </c>
    </row>
    <row r="581" spans="31:31" x14ac:dyDescent="0.25">
      <c r="AE581" s="182" t="s">
        <v>13467</v>
      </c>
    </row>
    <row r="582" spans="31:31" x14ac:dyDescent="0.25">
      <c r="AE582" t="s">
        <v>1262</v>
      </c>
    </row>
    <row r="583" spans="31:31" x14ac:dyDescent="0.25">
      <c r="AE583" t="s">
        <v>1265</v>
      </c>
    </row>
    <row r="584" spans="31:31" x14ac:dyDescent="0.25">
      <c r="AE584" s="182" t="s">
        <v>1266</v>
      </c>
    </row>
    <row r="585" spans="31:31" x14ac:dyDescent="0.25">
      <c r="AE585" s="182" t="s">
        <v>1268</v>
      </c>
    </row>
    <row r="586" spans="31:31" x14ac:dyDescent="0.25">
      <c r="AE586" s="182" t="s">
        <v>1269</v>
      </c>
    </row>
    <row r="587" spans="31:31" x14ac:dyDescent="0.25">
      <c r="AE587" s="182" t="s">
        <v>1271</v>
      </c>
    </row>
    <row r="588" spans="31:31" x14ac:dyDescent="0.25">
      <c r="AE588" t="s">
        <v>1273</v>
      </c>
    </row>
    <row r="589" spans="31:31" x14ac:dyDescent="0.25">
      <c r="AE589" t="s">
        <v>1275</v>
      </c>
    </row>
    <row r="590" spans="31:31" x14ac:dyDescent="0.25">
      <c r="AE590" s="182" t="s">
        <v>1276</v>
      </c>
    </row>
    <row r="591" spans="31:31" x14ac:dyDescent="0.25">
      <c r="AE591" t="s">
        <v>1278</v>
      </c>
    </row>
    <row r="592" spans="31:31" x14ac:dyDescent="0.25">
      <c r="AE592" t="s">
        <v>1281</v>
      </c>
    </row>
    <row r="593" spans="31:31" x14ac:dyDescent="0.25">
      <c r="AE593" t="s">
        <v>1285</v>
      </c>
    </row>
    <row r="594" spans="31:31" x14ac:dyDescent="0.25">
      <c r="AE594" t="s">
        <v>1286</v>
      </c>
    </row>
    <row r="595" spans="31:31" x14ac:dyDescent="0.25">
      <c r="AE595" t="s">
        <v>1287</v>
      </c>
    </row>
    <row r="596" spans="31:31" x14ac:dyDescent="0.25">
      <c r="AE596" s="182" t="s">
        <v>1290</v>
      </c>
    </row>
    <row r="597" spans="31:31" x14ac:dyDescent="0.25">
      <c r="AE597" t="s">
        <v>1291</v>
      </c>
    </row>
    <row r="598" spans="31:31" x14ac:dyDescent="0.25">
      <c r="AE598" t="s">
        <v>1297</v>
      </c>
    </row>
    <row r="599" spans="31:31" x14ac:dyDescent="0.25">
      <c r="AE599" t="s">
        <v>1298</v>
      </c>
    </row>
    <row r="600" spans="31:31" x14ac:dyDescent="0.25">
      <c r="AE600" s="182" t="s">
        <v>1299</v>
      </c>
    </row>
    <row r="601" spans="31:31" x14ac:dyDescent="0.25">
      <c r="AE601" t="s">
        <v>1300</v>
      </c>
    </row>
    <row r="602" spans="31:31" x14ac:dyDescent="0.25">
      <c r="AE602" t="s">
        <v>1301</v>
      </c>
    </row>
    <row r="603" spans="31:31" x14ac:dyDescent="0.25">
      <c r="AE603" t="s">
        <v>1302</v>
      </c>
    </row>
    <row r="604" spans="31:31" x14ac:dyDescent="0.25">
      <c r="AE604" t="s">
        <v>1303</v>
      </c>
    </row>
    <row r="605" spans="31:31" x14ac:dyDescent="0.25">
      <c r="AE605" t="s">
        <v>1308</v>
      </c>
    </row>
    <row r="606" spans="31:31" x14ac:dyDescent="0.25">
      <c r="AE606" s="182" t="s">
        <v>1311</v>
      </c>
    </row>
    <row r="607" spans="31:31" x14ac:dyDescent="0.25">
      <c r="AE607" s="182" t="s">
        <v>1314</v>
      </c>
    </row>
    <row r="608" spans="31:31" x14ac:dyDescent="0.25">
      <c r="AE608" t="s">
        <v>1316</v>
      </c>
    </row>
    <row r="609" spans="31:31" x14ac:dyDescent="0.25">
      <c r="AE609" t="s">
        <v>1318</v>
      </c>
    </row>
    <row r="610" spans="31:31" x14ac:dyDescent="0.25">
      <c r="AE610" t="s">
        <v>1319</v>
      </c>
    </row>
    <row r="611" spans="31:31" x14ac:dyDescent="0.25">
      <c r="AE611" s="182" t="s">
        <v>1320</v>
      </c>
    </row>
    <row r="612" spans="31:31" x14ac:dyDescent="0.25">
      <c r="AE612" s="182" t="s">
        <v>1323</v>
      </c>
    </row>
    <row r="613" spans="31:31" x14ac:dyDescent="0.25">
      <c r="AE613" t="s">
        <v>1335</v>
      </c>
    </row>
    <row r="614" spans="31:31" x14ac:dyDescent="0.25">
      <c r="AE614" s="182" t="s">
        <v>13468</v>
      </c>
    </row>
    <row r="615" spans="31:31" x14ac:dyDescent="0.25">
      <c r="AE615" t="s">
        <v>1338</v>
      </c>
    </row>
    <row r="616" spans="31:31" x14ac:dyDescent="0.25">
      <c r="AE616" t="s">
        <v>1339</v>
      </c>
    </row>
    <row r="617" spans="31:31" x14ac:dyDescent="0.25">
      <c r="AE617" t="s">
        <v>1340</v>
      </c>
    </row>
    <row r="618" spans="31:31" x14ac:dyDescent="0.25">
      <c r="AE618" t="s">
        <v>1341</v>
      </c>
    </row>
    <row r="619" spans="31:31" x14ac:dyDescent="0.25">
      <c r="AE619" s="182" t="s">
        <v>1342</v>
      </c>
    </row>
    <row r="620" spans="31:31" x14ac:dyDescent="0.25">
      <c r="AE620" t="s">
        <v>1345</v>
      </c>
    </row>
    <row r="621" spans="31:31" x14ac:dyDescent="0.25">
      <c r="AE621" t="s">
        <v>1346</v>
      </c>
    </row>
    <row r="622" spans="31:31" x14ac:dyDescent="0.25">
      <c r="AE622" t="s">
        <v>1347</v>
      </c>
    </row>
    <row r="623" spans="31:31" x14ac:dyDescent="0.25">
      <c r="AE623" t="s">
        <v>1348</v>
      </c>
    </row>
    <row r="624" spans="31:31" x14ac:dyDescent="0.25">
      <c r="AE624" t="s">
        <v>1350</v>
      </c>
    </row>
    <row r="625" spans="31:31" x14ac:dyDescent="0.25">
      <c r="AE625" s="182" t="s">
        <v>1351</v>
      </c>
    </row>
    <row r="626" spans="31:31" x14ac:dyDescent="0.25">
      <c r="AE626" t="s">
        <v>1353</v>
      </c>
    </row>
    <row r="627" spans="31:31" x14ac:dyDescent="0.25">
      <c r="AE627" t="s">
        <v>1354</v>
      </c>
    </row>
    <row r="628" spans="31:31" x14ac:dyDescent="0.25">
      <c r="AE628" t="s">
        <v>1356</v>
      </c>
    </row>
    <row r="629" spans="31:31" x14ac:dyDescent="0.25">
      <c r="AE629" t="s">
        <v>1357</v>
      </c>
    </row>
    <row r="630" spans="31:31" x14ac:dyDescent="0.25">
      <c r="AE630" t="s">
        <v>1358</v>
      </c>
    </row>
    <row r="631" spans="31:31" x14ac:dyDescent="0.25">
      <c r="AE631" t="s">
        <v>1361</v>
      </c>
    </row>
    <row r="632" spans="31:31" x14ac:dyDescent="0.25">
      <c r="AE632" s="182" t="s">
        <v>1363</v>
      </c>
    </row>
    <row r="633" spans="31:31" x14ac:dyDescent="0.25">
      <c r="AE633" t="s">
        <v>1364</v>
      </c>
    </row>
    <row r="634" spans="31:31" x14ac:dyDescent="0.25">
      <c r="AE634" t="s">
        <v>1365</v>
      </c>
    </row>
    <row r="635" spans="31:31" x14ac:dyDescent="0.25">
      <c r="AE635" t="s">
        <v>1367</v>
      </c>
    </row>
    <row r="636" spans="31:31" x14ac:dyDescent="0.25">
      <c r="AE636" t="s">
        <v>1370</v>
      </c>
    </row>
    <row r="637" spans="31:31" x14ac:dyDescent="0.25">
      <c r="AE637" t="s">
        <v>1371</v>
      </c>
    </row>
    <row r="638" spans="31:31" x14ac:dyDescent="0.25">
      <c r="AE638" t="s">
        <v>1373</v>
      </c>
    </row>
    <row r="639" spans="31:31" x14ac:dyDescent="0.25">
      <c r="AE639" t="s">
        <v>1375</v>
      </c>
    </row>
    <row r="640" spans="31:31" x14ac:dyDescent="0.25">
      <c r="AE640" t="s">
        <v>1376</v>
      </c>
    </row>
    <row r="641" spans="31:31" x14ac:dyDescent="0.25">
      <c r="AE641" t="s">
        <v>1377</v>
      </c>
    </row>
    <row r="642" spans="31:31" x14ac:dyDescent="0.25">
      <c r="AE642" t="s">
        <v>1378</v>
      </c>
    </row>
    <row r="643" spans="31:31" x14ac:dyDescent="0.25">
      <c r="AE643" t="s">
        <v>1379</v>
      </c>
    </row>
    <row r="644" spans="31:31" x14ac:dyDescent="0.25">
      <c r="AE644" t="s">
        <v>1380</v>
      </c>
    </row>
    <row r="645" spans="31:31" x14ac:dyDescent="0.25">
      <c r="AE645" t="s">
        <v>1381</v>
      </c>
    </row>
    <row r="646" spans="31:31" x14ac:dyDescent="0.25">
      <c r="AE646" t="s">
        <v>1382</v>
      </c>
    </row>
    <row r="647" spans="31:31" x14ac:dyDescent="0.25">
      <c r="AE647" t="s">
        <v>1383</v>
      </c>
    </row>
    <row r="648" spans="31:31" x14ac:dyDescent="0.25">
      <c r="AE648" t="s">
        <v>1384</v>
      </c>
    </row>
    <row r="649" spans="31:31" x14ac:dyDescent="0.25">
      <c r="AE649" t="s">
        <v>1385</v>
      </c>
    </row>
    <row r="650" spans="31:31" x14ac:dyDescent="0.25">
      <c r="AE650" t="s">
        <v>1386</v>
      </c>
    </row>
    <row r="651" spans="31:31" x14ac:dyDescent="0.25">
      <c r="AE651" t="s">
        <v>1387</v>
      </c>
    </row>
    <row r="652" spans="31:31" x14ac:dyDescent="0.25">
      <c r="AE652" t="s">
        <v>1388</v>
      </c>
    </row>
    <row r="653" spans="31:31" x14ac:dyDescent="0.25">
      <c r="AE653" t="s">
        <v>1389</v>
      </c>
    </row>
    <row r="654" spans="31:31" x14ac:dyDescent="0.25">
      <c r="AE654" t="s">
        <v>1390</v>
      </c>
    </row>
    <row r="655" spans="31:31" x14ac:dyDescent="0.25">
      <c r="AE655" t="s">
        <v>1391</v>
      </c>
    </row>
    <row r="656" spans="31:31" x14ac:dyDescent="0.25">
      <c r="AE656" t="s">
        <v>1392</v>
      </c>
    </row>
    <row r="657" spans="31:31" x14ac:dyDescent="0.25">
      <c r="AE657" t="s">
        <v>1393</v>
      </c>
    </row>
    <row r="658" spans="31:31" x14ac:dyDescent="0.25">
      <c r="AE658" t="s">
        <v>1395</v>
      </c>
    </row>
    <row r="659" spans="31:31" x14ac:dyDescent="0.25">
      <c r="AE659" t="s">
        <v>1396</v>
      </c>
    </row>
    <row r="660" spans="31:31" x14ac:dyDescent="0.25">
      <c r="AE660" t="s">
        <v>1397</v>
      </c>
    </row>
    <row r="661" spans="31:31" x14ac:dyDescent="0.25">
      <c r="AE661" s="182" t="s">
        <v>1397</v>
      </c>
    </row>
    <row r="662" spans="31:31" x14ac:dyDescent="0.25">
      <c r="AE662" t="s">
        <v>1398</v>
      </c>
    </row>
    <row r="663" spans="31:31" x14ac:dyDescent="0.25">
      <c r="AE663" t="s">
        <v>1399</v>
      </c>
    </row>
    <row r="664" spans="31:31" x14ac:dyDescent="0.25">
      <c r="AE664" s="182" t="s">
        <v>1400</v>
      </c>
    </row>
    <row r="665" spans="31:31" x14ac:dyDescent="0.25">
      <c r="AE665" s="182" t="s">
        <v>1401</v>
      </c>
    </row>
    <row r="666" spans="31:31" x14ac:dyDescent="0.25">
      <c r="AE666" t="s">
        <v>1404</v>
      </c>
    </row>
    <row r="667" spans="31:31" x14ac:dyDescent="0.25">
      <c r="AE667" t="s">
        <v>13469</v>
      </c>
    </row>
    <row r="668" spans="31:31" x14ac:dyDescent="0.25">
      <c r="AE668" t="s">
        <v>1406</v>
      </c>
    </row>
    <row r="669" spans="31:31" x14ac:dyDescent="0.25">
      <c r="AE669" s="182" t="s">
        <v>1407</v>
      </c>
    </row>
    <row r="670" spans="31:31" x14ac:dyDescent="0.25">
      <c r="AE670" t="s">
        <v>1408</v>
      </c>
    </row>
    <row r="671" spans="31:31" x14ac:dyDescent="0.25">
      <c r="AE671" s="182" t="s">
        <v>1409</v>
      </c>
    </row>
    <row r="672" spans="31:31" x14ac:dyDescent="0.25">
      <c r="AE672" t="s">
        <v>1411</v>
      </c>
    </row>
    <row r="673" spans="31:31" x14ac:dyDescent="0.25">
      <c r="AE673" s="182" t="s">
        <v>1412</v>
      </c>
    </row>
    <row r="674" spans="31:31" x14ac:dyDescent="0.25">
      <c r="AE674" t="s">
        <v>1413</v>
      </c>
    </row>
    <row r="675" spans="31:31" x14ac:dyDescent="0.25">
      <c r="AE675" t="s">
        <v>1414</v>
      </c>
    </row>
    <row r="676" spans="31:31" x14ac:dyDescent="0.25">
      <c r="AE676" t="s">
        <v>1419</v>
      </c>
    </row>
    <row r="677" spans="31:31" x14ac:dyDescent="0.25">
      <c r="AE677" t="s">
        <v>1420</v>
      </c>
    </row>
    <row r="678" spans="31:31" x14ac:dyDescent="0.25">
      <c r="AE678" s="182" t="s">
        <v>1421</v>
      </c>
    </row>
    <row r="679" spans="31:31" x14ac:dyDescent="0.25">
      <c r="AE679" s="182" t="s">
        <v>1423</v>
      </c>
    </row>
    <row r="680" spans="31:31" x14ac:dyDescent="0.25">
      <c r="AE680" t="s">
        <v>1424</v>
      </c>
    </row>
    <row r="681" spans="31:31" x14ac:dyDescent="0.25">
      <c r="AE681" s="182" t="s">
        <v>1425</v>
      </c>
    </row>
    <row r="682" spans="31:31" x14ac:dyDescent="0.25">
      <c r="AE682" t="s">
        <v>1426</v>
      </c>
    </row>
    <row r="683" spans="31:31" x14ac:dyDescent="0.25">
      <c r="AE683" s="182" t="s">
        <v>1427</v>
      </c>
    </row>
    <row r="684" spans="31:31" x14ac:dyDescent="0.25">
      <c r="AE684" t="s">
        <v>1428</v>
      </c>
    </row>
    <row r="685" spans="31:31" x14ac:dyDescent="0.25">
      <c r="AE685" t="s">
        <v>1435</v>
      </c>
    </row>
    <row r="686" spans="31:31" x14ac:dyDescent="0.25">
      <c r="AE686" t="s">
        <v>1436</v>
      </c>
    </row>
    <row r="687" spans="31:31" x14ac:dyDescent="0.25">
      <c r="AE687" t="s">
        <v>1439</v>
      </c>
    </row>
    <row r="688" spans="31:31" x14ac:dyDescent="0.25">
      <c r="AE688" s="182" t="s">
        <v>1441</v>
      </c>
    </row>
    <row r="689" spans="31:31" x14ac:dyDescent="0.25">
      <c r="AE689" s="182" t="s">
        <v>1444</v>
      </c>
    </row>
    <row r="690" spans="31:31" x14ac:dyDescent="0.25">
      <c r="AE690" t="s">
        <v>1445</v>
      </c>
    </row>
    <row r="691" spans="31:31" x14ac:dyDescent="0.25">
      <c r="AE691" t="s">
        <v>1448</v>
      </c>
    </row>
    <row r="692" spans="31:31" x14ac:dyDescent="0.25">
      <c r="AE692" s="182" t="s">
        <v>1449</v>
      </c>
    </row>
    <row r="693" spans="31:31" x14ac:dyDescent="0.25">
      <c r="AE693" t="s">
        <v>1452</v>
      </c>
    </row>
    <row r="694" spans="31:31" x14ac:dyDescent="0.25">
      <c r="AE694" t="s">
        <v>1453</v>
      </c>
    </row>
    <row r="695" spans="31:31" x14ac:dyDescent="0.25">
      <c r="AE695" s="182" t="s">
        <v>1454</v>
      </c>
    </row>
    <row r="696" spans="31:31" x14ac:dyDescent="0.25">
      <c r="AE696" s="182" t="s">
        <v>1455</v>
      </c>
    </row>
    <row r="697" spans="31:31" x14ac:dyDescent="0.25">
      <c r="AE697" s="182" t="s">
        <v>1456</v>
      </c>
    </row>
    <row r="698" spans="31:31" x14ac:dyDescent="0.25">
      <c r="AE698" s="182" t="s">
        <v>1457</v>
      </c>
    </row>
    <row r="699" spans="31:31" x14ac:dyDescent="0.25">
      <c r="AE699" s="182" t="s">
        <v>1457</v>
      </c>
    </row>
    <row r="700" spans="31:31" x14ac:dyDescent="0.25">
      <c r="AE700" t="s">
        <v>1459</v>
      </c>
    </row>
    <row r="701" spans="31:31" x14ac:dyDescent="0.25">
      <c r="AE701" t="s">
        <v>1461</v>
      </c>
    </row>
    <row r="702" spans="31:31" x14ac:dyDescent="0.25">
      <c r="AE702" t="s">
        <v>1462</v>
      </c>
    </row>
    <row r="703" spans="31:31" x14ac:dyDescent="0.25">
      <c r="AE703" t="s">
        <v>1463</v>
      </c>
    </row>
    <row r="704" spans="31:31" x14ac:dyDescent="0.25">
      <c r="AE704" t="s">
        <v>1467</v>
      </c>
    </row>
    <row r="705" spans="31:31" x14ac:dyDescent="0.25">
      <c r="AE705" t="s">
        <v>1468</v>
      </c>
    </row>
    <row r="706" spans="31:31" x14ac:dyDescent="0.25">
      <c r="AE706" t="s">
        <v>1469</v>
      </c>
    </row>
    <row r="707" spans="31:31" x14ac:dyDescent="0.25">
      <c r="AE707" t="s">
        <v>1470</v>
      </c>
    </row>
    <row r="708" spans="31:31" x14ac:dyDescent="0.25">
      <c r="AE708" t="s">
        <v>1471</v>
      </c>
    </row>
    <row r="709" spans="31:31" x14ac:dyDescent="0.25">
      <c r="AE709" t="s">
        <v>1472</v>
      </c>
    </row>
    <row r="710" spans="31:31" x14ac:dyDescent="0.25">
      <c r="AE710" t="s">
        <v>1473</v>
      </c>
    </row>
    <row r="711" spans="31:31" x14ac:dyDescent="0.25">
      <c r="AE711" t="s">
        <v>1475</v>
      </c>
    </row>
    <row r="712" spans="31:31" x14ac:dyDescent="0.25">
      <c r="AE712" t="s">
        <v>1476</v>
      </c>
    </row>
    <row r="713" spans="31:31" x14ac:dyDescent="0.25">
      <c r="AE713" t="s">
        <v>13470</v>
      </c>
    </row>
    <row r="714" spans="31:31" x14ac:dyDescent="0.25">
      <c r="AE714" t="s">
        <v>1477</v>
      </c>
    </row>
    <row r="715" spans="31:31" x14ac:dyDescent="0.25">
      <c r="AE715" t="s">
        <v>1478</v>
      </c>
    </row>
    <row r="716" spans="31:31" x14ac:dyDescent="0.25">
      <c r="AE716" t="s">
        <v>1481</v>
      </c>
    </row>
    <row r="717" spans="31:31" x14ac:dyDescent="0.25">
      <c r="AE717" t="s">
        <v>1482</v>
      </c>
    </row>
    <row r="718" spans="31:31" x14ac:dyDescent="0.25">
      <c r="AE718" t="s">
        <v>13471</v>
      </c>
    </row>
    <row r="719" spans="31:31" x14ac:dyDescent="0.25">
      <c r="AE719" t="s">
        <v>1483</v>
      </c>
    </row>
    <row r="720" spans="31:31" x14ac:dyDescent="0.25">
      <c r="AE720" t="s">
        <v>13472</v>
      </c>
    </row>
    <row r="721" spans="31:31" x14ac:dyDescent="0.25">
      <c r="AE721" t="s">
        <v>1487</v>
      </c>
    </row>
    <row r="722" spans="31:31" x14ac:dyDescent="0.25">
      <c r="AE722" t="s">
        <v>1488</v>
      </c>
    </row>
    <row r="723" spans="31:31" x14ac:dyDescent="0.25">
      <c r="AE723" t="s">
        <v>13473</v>
      </c>
    </row>
    <row r="724" spans="31:31" x14ac:dyDescent="0.25">
      <c r="AE724" t="s">
        <v>1489</v>
      </c>
    </row>
    <row r="725" spans="31:31" x14ac:dyDescent="0.25">
      <c r="AE725" t="s">
        <v>1490</v>
      </c>
    </row>
    <row r="726" spans="31:31" x14ac:dyDescent="0.25">
      <c r="AE726" t="s">
        <v>1491</v>
      </c>
    </row>
    <row r="727" spans="31:31" x14ac:dyDescent="0.25">
      <c r="AE727" t="s">
        <v>1492</v>
      </c>
    </row>
    <row r="728" spans="31:31" x14ac:dyDescent="0.25">
      <c r="AE728" s="182" t="s">
        <v>1493</v>
      </c>
    </row>
    <row r="729" spans="31:31" x14ac:dyDescent="0.25">
      <c r="AE729" s="182" t="s">
        <v>1493</v>
      </c>
    </row>
    <row r="730" spans="31:31" x14ac:dyDescent="0.25">
      <c r="AE730" s="182" t="s">
        <v>1495</v>
      </c>
    </row>
    <row r="731" spans="31:31" x14ac:dyDescent="0.25">
      <c r="AE731" s="182" t="s">
        <v>1496</v>
      </c>
    </row>
    <row r="732" spans="31:31" x14ac:dyDescent="0.25">
      <c r="AE732" s="182" t="s">
        <v>13474</v>
      </c>
    </row>
    <row r="733" spans="31:31" x14ac:dyDescent="0.25">
      <c r="AE733" s="182" t="s">
        <v>1497</v>
      </c>
    </row>
    <row r="734" spans="31:31" x14ac:dyDescent="0.25">
      <c r="AE734" s="182" t="s">
        <v>1498</v>
      </c>
    </row>
    <row r="735" spans="31:31" x14ac:dyDescent="0.25">
      <c r="AE735" s="182" t="s">
        <v>1499</v>
      </c>
    </row>
    <row r="736" spans="31:31" x14ac:dyDescent="0.25">
      <c r="AE736" s="182" t="s">
        <v>1500</v>
      </c>
    </row>
    <row r="737" spans="31:31" x14ac:dyDescent="0.25">
      <c r="AE737" s="182" t="s">
        <v>1501</v>
      </c>
    </row>
    <row r="738" spans="31:31" x14ac:dyDescent="0.25">
      <c r="AE738" s="182" t="s">
        <v>1502</v>
      </c>
    </row>
    <row r="739" spans="31:31" x14ac:dyDescent="0.25">
      <c r="AE739" s="182" t="s">
        <v>1503</v>
      </c>
    </row>
    <row r="740" spans="31:31" x14ac:dyDescent="0.25">
      <c r="AE740" s="182" t="s">
        <v>1504</v>
      </c>
    </row>
    <row r="741" spans="31:31" x14ac:dyDescent="0.25">
      <c r="AE741" s="182" t="s">
        <v>1506</v>
      </c>
    </row>
    <row r="742" spans="31:31" x14ac:dyDescent="0.25">
      <c r="AE742" s="182" t="s">
        <v>1507</v>
      </c>
    </row>
    <row r="743" spans="31:31" x14ac:dyDescent="0.25">
      <c r="AE743" s="182" t="s">
        <v>1508</v>
      </c>
    </row>
    <row r="744" spans="31:31" x14ac:dyDescent="0.25">
      <c r="AE744" s="182" t="s">
        <v>1509</v>
      </c>
    </row>
    <row r="745" spans="31:31" x14ac:dyDescent="0.25">
      <c r="AE745" s="182" t="s">
        <v>1510</v>
      </c>
    </row>
    <row r="746" spans="31:31" x14ac:dyDescent="0.25">
      <c r="AE746" s="182" t="s">
        <v>1511</v>
      </c>
    </row>
    <row r="747" spans="31:31" x14ac:dyDescent="0.25">
      <c r="AE747" s="182" t="s">
        <v>1511</v>
      </c>
    </row>
    <row r="748" spans="31:31" x14ac:dyDescent="0.25">
      <c r="AE748" s="182" t="s">
        <v>1512</v>
      </c>
    </row>
    <row r="749" spans="31:31" x14ac:dyDescent="0.25">
      <c r="AE749" s="182" t="s">
        <v>1512</v>
      </c>
    </row>
    <row r="750" spans="31:31" x14ac:dyDescent="0.25">
      <c r="AE750" s="182" t="s">
        <v>1513</v>
      </c>
    </row>
    <row r="751" spans="31:31" x14ac:dyDescent="0.25">
      <c r="AE751" s="182" t="s">
        <v>1514</v>
      </c>
    </row>
    <row r="752" spans="31:31" x14ac:dyDescent="0.25">
      <c r="AE752" s="182" t="s">
        <v>1515</v>
      </c>
    </row>
    <row r="753" spans="31:31" x14ac:dyDescent="0.25">
      <c r="AE753" s="182" t="s">
        <v>1516</v>
      </c>
    </row>
    <row r="754" spans="31:31" x14ac:dyDescent="0.25">
      <c r="AE754" s="182" t="s">
        <v>1517</v>
      </c>
    </row>
    <row r="755" spans="31:31" x14ac:dyDescent="0.25">
      <c r="AE755" t="s">
        <v>1518</v>
      </c>
    </row>
    <row r="756" spans="31:31" x14ac:dyDescent="0.25">
      <c r="AE756" t="s">
        <v>1519</v>
      </c>
    </row>
    <row r="757" spans="31:31" x14ac:dyDescent="0.25">
      <c r="AE757" t="s">
        <v>1520</v>
      </c>
    </row>
    <row r="758" spans="31:31" x14ac:dyDescent="0.25">
      <c r="AE758" t="s">
        <v>1521</v>
      </c>
    </row>
    <row r="759" spans="31:31" x14ac:dyDescent="0.25">
      <c r="AE759" t="s">
        <v>1523</v>
      </c>
    </row>
    <row r="760" spans="31:31" x14ac:dyDescent="0.25">
      <c r="AE760" t="s">
        <v>1525</v>
      </c>
    </row>
    <row r="761" spans="31:31" x14ac:dyDescent="0.25">
      <c r="AE761" t="s">
        <v>1527</v>
      </c>
    </row>
    <row r="762" spans="31:31" x14ac:dyDescent="0.25">
      <c r="AE762" s="182" t="s">
        <v>1528</v>
      </c>
    </row>
    <row r="763" spans="31:31" x14ac:dyDescent="0.25">
      <c r="AE763" t="s">
        <v>1529</v>
      </c>
    </row>
    <row r="764" spans="31:31" x14ac:dyDescent="0.25">
      <c r="AE764" t="s">
        <v>13475</v>
      </c>
    </row>
    <row r="765" spans="31:31" x14ac:dyDescent="0.25">
      <c r="AE765" t="s">
        <v>1532</v>
      </c>
    </row>
    <row r="766" spans="31:31" x14ac:dyDescent="0.25">
      <c r="AE766" t="s">
        <v>1533</v>
      </c>
    </row>
    <row r="767" spans="31:31" x14ac:dyDescent="0.25">
      <c r="AE767" t="s">
        <v>1534</v>
      </c>
    </row>
    <row r="768" spans="31:31" x14ac:dyDescent="0.25">
      <c r="AE768" t="s">
        <v>1537</v>
      </c>
    </row>
    <row r="769" spans="31:31" x14ac:dyDescent="0.25">
      <c r="AE769" t="s">
        <v>1538</v>
      </c>
    </row>
    <row r="770" spans="31:31" x14ac:dyDescent="0.25">
      <c r="AE770" t="s">
        <v>1539</v>
      </c>
    </row>
    <row r="771" spans="31:31" x14ac:dyDescent="0.25">
      <c r="AE771" t="s">
        <v>1540</v>
      </c>
    </row>
    <row r="772" spans="31:31" x14ac:dyDescent="0.25">
      <c r="AE772" t="s">
        <v>1541</v>
      </c>
    </row>
    <row r="773" spans="31:31" x14ac:dyDescent="0.25">
      <c r="AE773" s="182" t="s">
        <v>1543</v>
      </c>
    </row>
    <row r="774" spans="31:31" x14ac:dyDescent="0.25">
      <c r="AE774" s="182" t="s">
        <v>1544</v>
      </c>
    </row>
    <row r="775" spans="31:31" x14ac:dyDescent="0.25">
      <c r="AE775" s="182" t="s">
        <v>1545</v>
      </c>
    </row>
    <row r="776" spans="31:31" x14ac:dyDescent="0.25">
      <c r="AE776" s="182" t="s">
        <v>1546</v>
      </c>
    </row>
    <row r="777" spans="31:31" x14ac:dyDescent="0.25">
      <c r="AE777" t="s">
        <v>1547</v>
      </c>
    </row>
    <row r="778" spans="31:31" x14ac:dyDescent="0.25">
      <c r="AE778" t="s">
        <v>1548</v>
      </c>
    </row>
    <row r="779" spans="31:31" x14ac:dyDescent="0.25">
      <c r="AE779" t="s">
        <v>1549</v>
      </c>
    </row>
    <row r="780" spans="31:31" x14ac:dyDescent="0.25">
      <c r="AE780" t="s">
        <v>1550</v>
      </c>
    </row>
    <row r="781" spans="31:31" x14ac:dyDescent="0.25">
      <c r="AE781" t="s">
        <v>1552</v>
      </c>
    </row>
    <row r="782" spans="31:31" x14ac:dyDescent="0.25">
      <c r="AE782" t="s">
        <v>13476</v>
      </c>
    </row>
    <row r="783" spans="31:31" x14ac:dyDescent="0.25">
      <c r="AE783" t="s">
        <v>13477</v>
      </c>
    </row>
    <row r="784" spans="31:31" x14ac:dyDescent="0.25">
      <c r="AE784" t="s">
        <v>1555</v>
      </c>
    </row>
    <row r="785" spans="31:31" x14ac:dyDescent="0.25">
      <c r="AE785" t="s">
        <v>1557</v>
      </c>
    </row>
    <row r="786" spans="31:31" x14ac:dyDescent="0.25">
      <c r="AE786" t="s">
        <v>1558</v>
      </c>
    </row>
    <row r="787" spans="31:31" x14ac:dyDescent="0.25">
      <c r="AE787" t="s">
        <v>1559</v>
      </c>
    </row>
    <row r="788" spans="31:31" x14ac:dyDescent="0.25">
      <c r="AE788" s="182" t="s">
        <v>1560</v>
      </c>
    </row>
    <row r="789" spans="31:31" x14ac:dyDescent="0.25">
      <c r="AE789" s="182" t="s">
        <v>1562</v>
      </c>
    </row>
    <row r="790" spans="31:31" x14ac:dyDescent="0.25">
      <c r="AE790" t="s">
        <v>1563</v>
      </c>
    </row>
    <row r="791" spans="31:31" x14ac:dyDescent="0.25">
      <c r="AE791" t="s">
        <v>1564</v>
      </c>
    </row>
    <row r="792" spans="31:31" x14ac:dyDescent="0.25">
      <c r="AE792" s="182" t="s">
        <v>1565</v>
      </c>
    </row>
    <row r="793" spans="31:31" x14ac:dyDescent="0.25">
      <c r="AE793" t="s">
        <v>1566</v>
      </c>
    </row>
    <row r="794" spans="31:31" x14ac:dyDescent="0.25">
      <c r="AE794" t="s">
        <v>1571</v>
      </c>
    </row>
    <row r="795" spans="31:31" x14ac:dyDescent="0.25">
      <c r="AE795" t="s">
        <v>1572</v>
      </c>
    </row>
    <row r="796" spans="31:31" x14ac:dyDescent="0.25">
      <c r="AE796" t="s">
        <v>1573</v>
      </c>
    </row>
    <row r="797" spans="31:31" x14ac:dyDescent="0.25">
      <c r="AE797" s="182" t="s">
        <v>1574</v>
      </c>
    </row>
    <row r="798" spans="31:31" x14ac:dyDescent="0.25">
      <c r="AE798" t="s">
        <v>1575</v>
      </c>
    </row>
    <row r="799" spans="31:31" x14ac:dyDescent="0.25">
      <c r="AE799" s="182" t="s">
        <v>1576</v>
      </c>
    </row>
    <row r="800" spans="31:31" x14ac:dyDescent="0.25">
      <c r="AE800" t="s">
        <v>1577</v>
      </c>
    </row>
    <row r="801" spans="31:31" x14ac:dyDescent="0.25">
      <c r="AE801" t="s">
        <v>1578</v>
      </c>
    </row>
    <row r="802" spans="31:31" x14ac:dyDescent="0.25">
      <c r="AE802" t="s">
        <v>1579</v>
      </c>
    </row>
    <row r="803" spans="31:31" x14ac:dyDescent="0.25">
      <c r="AE803" t="s">
        <v>1580</v>
      </c>
    </row>
    <row r="804" spans="31:31" x14ac:dyDescent="0.25">
      <c r="AE804" s="182" t="s">
        <v>1581</v>
      </c>
    </row>
    <row r="805" spans="31:31" x14ac:dyDescent="0.25">
      <c r="AE805" s="182" t="s">
        <v>1582</v>
      </c>
    </row>
    <row r="806" spans="31:31" x14ac:dyDescent="0.25">
      <c r="AE806" s="182" t="s">
        <v>1583</v>
      </c>
    </row>
    <row r="807" spans="31:31" x14ac:dyDescent="0.25">
      <c r="AE807" s="182" t="s">
        <v>1583</v>
      </c>
    </row>
    <row r="808" spans="31:31" x14ac:dyDescent="0.25">
      <c r="AE808" s="182" t="s">
        <v>1584</v>
      </c>
    </row>
    <row r="809" spans="31:31" x14ac:dyDescent="0.25">
      <c r="AE809" s="182" t="s">
        <v>1585</v>
      </c>
    </row>
    <row r="810" spans="31:31" x14ac:dyDescent="0.25">
      <c r="AE810" s="182" t="s">
        <v>1587</v>
      </c>
    </row>
    <row r="811" spans="31:31" x14ac:dyDescent="0.25">
      <c r="AE811" t="s">
        <v>1588</v>
      </c>
    </row>
    <row r="812" spans="31:31" x14ac:dyDescent="0.25">
      <c r="AE812" t="s">
        <v>1589</v>
      </c>
    </row>
    <row r="813" spans="31:31" x14ac:dyDescent="0.25">
      <c r="AE813" t="s">
        <v>1591</v>
      </c>
    </row>
    <row r="814" spans="31:31" x14ac:dyDescent="0.25">
      <c r="AE814" t="s">
        <v>1593</v>
      </c>
    </row>
    <row r="815" spans="31:31" x14ac:dyDescent="0.25">
      <c r="AE815" t="s">
        <v>1594</v>
      </c>
    </row>
    <row r="816" spans="31:31" x14ac:dyDescent="0.25">
      <c r="AE816" t="s">
        <v>1595</v>
      </c>
    </row>
    <row r="817" spans="31:31" x14ac:dyDescent="0.25">
      <c r="AE817" t="s">
        <v>1596</v>
      </c>
    </row>
    <row r="818" spans="31:31" x14ac:dyDescent="0.25">
      <c r="AE818" t="s">
        <v>1597</v>
      </c>
    </row>
    <row r="819" spans="31:31" x14ac:dyDescent="0.25">
      <c r="AE819" t="s">
        <v>13478</v>
      </c>
    </row>
    <row r="820" spans="31:31" x14ac:dyDescent="0.25">
      <c r="AE820" t="s">
        <v>1602</v>
      </c>
    </row>
    <row r="821" spans="31:31" x14ac:dyDescent="0.25">
      <c r="AE821" t="s">
        <v>1603</v>
      </c>
    </row>
    <row r="822" spans="31:31" x14ac:dyDescent="0.25">
      <c r="AE822" s="182" t="s">
        <v>1609</v>
      </c>
    </row>
    <row r="823" spans="31:31" x14ac:dyDescent="0.25">
      <c r="AE823" t="s">
        <v>1611</v>
      </c>
    </row>
    <row r="824" spans="31:31" x14ac:dyDescent="0.25">
      <c r="AE824" t="s">
        <v>1612</v>
      </c>
    </row>
    <row r="825" spans="31:31" x14ac:dyDescent="0.25">
      <c r="AE825" t="s">
        <v>1613</v>
      </c>
    </row>
    <row r="826" spans="31:31" x14ac:dyDescent="0.25">
      <c r="AE826" t="s">
        <v>1614</v>
      </c>
    </row>
    <row r="827" spans="31:31" x14ac:dyDescent="0.25">
      <c r="AE827" t="s">
        <v>1615</v>
      </c>
    </row>
    <row r="828" spans="31:31" x14ac:dyDescent="0.25">
      <c r="AE828" t="s">
        <v>1616</v>
      </c>
    </row>
    <row r="829" spans="31:31" x14ac:dyDescent="0.25">
      <c r="AE829" s="182" t="s">
        <v>13479</v>
      </c>
    </row>
    <row r="830" spans="31:31" x14ac:dyDescent="0.25">
      <c r="AE830" s="182" t="s">
        <v>1617</v>
      </c>
    </row>
    <row r="831" spans="31:31" x14ac:dyDescent="0.25">
      <c r="AE831" t="s">
        <v>13480</v>
      </c>
    </row>
    <row r="832" spans="31:31" x14ac:dyDescent="0.25">
      <c r="AE832" s="182" t="s">
        <v>13480</v>
      </c>
    </row>
    <row r="833" spans="31:31" x14ac:dyDescent="0.25">
      <c r="AE833" s="182" t="s">
        <v>13480</v>
      </c>
    </row>
    <row r="834" spans="31:31" x14ac:dyDescent="0.25">
      <c r="AE834" s="182" t="s">
        <v>13481</v>
      </c>
    </row>
    <row r="835" spans="31:31" x14ac:dyDescent="0.25">
      <c r="AE835" s="182" t="s">
        <v>13482</v>
      </c>
    </row>
    <row r="836" spans="31:31" x14ac:dyDescent="0.25">
      <c r="AE836" s="182" t="s">
        <v>13483</v>
      </c>
    </row>
    <row r="837" spans="31:31" x14ac:dyDescent="0.25">
      <c r="AE837" t="s">
        <v>1618</v>
      </c>
    </row>
    <row r="838" spans="31:31" x14ac:dyDescent="0.25">
      <c r="AE838" t="s">
        <v>1619</v>
      </c>
    </row>
    <row r="839" spans="31:31" x14ac:dyDescent="0.25">
      <c r="AE839" t="s">
        <v>1620</v>
      </c>
    </row>
    <row r="840" spans="31:31" x14ac:dyDescent="0.25">
      <c r="AE840" t="s">
        <v>1621</v>
      </c>
    </row>
    <row r="841" spans="31:31" x14ac:dyDescent="0.25">
      <c r="AE841" t="s">
        <v>1623</v>
      </c>
    </row>
    <row r="842" spans="31:31" x14ac:dyDescent="0.25">
      <c r="AE842" t="s">
        <v>1624</v>
      </c>
    </row>
    <row r="843" spans="31:31" x14ac:dyDescent="0.25">
      <c r="AE843" t="s">
        <v>1625</v>
      </c>
    </row>
    <row r="844" spans="31:31" x14ac:dyDescent="0.25">
      <c r="AE844" t="s">
        <v>1628</v>
      </c>
    </row>
    <row r="845" spans="31:31" x14ac:dyDescent="0.25">
      <c r="AE845" t="s">
        <v>1629</v>
      </c>
    </row>
    <row r="846" spans="31:31" x14ac:dyDescent="0.25">
      <c r="AE846" t="s">
        <v>1632</v>
      </c>
    </row>
    <row r="847" spans="31:31" x14ac:dyDescent="0.25">
      <c r="AE847" t="s">
        <v>1633</v>
      </c>
    </row>
    <row r="848" spans="31:31" x14ac:dyDescent="0.25">
      <c r="AE848" t="s">
        <v>1637</v>
      </c>
    </row>
    <row r="849" spans="31:31" x14ac:dyDescent="0.25">
      <c r="AE849" t="s">
        <v>1638</v>
      </c>
    </row>
    <row r="850" spans="31:31" x14ac:dyDescent="0.25">
      <c r="AE850" s="182" t="s">
        <v>1639</v>
      </c>
    </row>
    <row r="851" spans="31:31" x14ac:dyDescent="0.25">
      <c r="AE851" t="s">
        <v>1641</v>
      </c>
    </row>
    <row r="852" spans="31:31" x14ac:dyDescent="0.25">
      <c r="AE852" t="s">
        <v>1642</v>
      </c>
    </row>
    <row r="853" spans="31:31" x14ac:dyDescent="0.25">
      <c r="AE853" t="s">
        <v>1643</v>
      </c>
    </row>
    <row r="854" spans="31:31" x14ac:dyDescent="0.25">
      <c r="AE854" t="s">
        <v>1644</v>
      </c>
    </row>
    <row r="855" spans="31:31" x14ac:dyDescent="0.25">
      <c r="AE855" t="s">
        <v>1647</v>
      </c>
    </row>
    <row r="856" spans="31:31" x14ac:dyDescent="0.25">
      <c r="AE856" s="182" t="s">
        <v>1649</v>
      </c>
    </row>
    <row r="857" spans="31:31" x14ac:dyDescent="0.25">
      <c r="AE857" t="s">
        <v>1650</v>
      </c>
    </row>
    <row r="858" spans="31:31" x14ac:dyDescent="0.25">
      <c r="AE858" t="s">
        <v>1652</v>
      </c>
    </row>
    <row r="859" spans="31:31" x14ac:dyDescent="0.25">
      <c r="AE859" t="s">
        <v>1655</v>
      </c>
    </row>
    <row r="860" spans="31:31" x14ac:dyDescent="0.25">
      <c r="AE860" t="s">
        <v>1656</v>
      </c>
    </row>
    <row r="861" spans="31:31" x14ac:dyDescent="0.25">
      <c r="AE861" t="s">
        <v>1657</v>
      </c>
    </row>
    <row r="862" spans="31:31" x14ac:dyDescent="0.25">
      <c r="AE862" t="s">
        <v>1658</v>
      </c>
    </row>
    <row r="863" spans="31:31" x14ac:dyDescent="0.25">
      <c r="AE863" t="s">
        <v>1659</v>
      </c>
    </row>
    <row r="864" spans="31:31" x14ac:dyDescent="0.25">
      <c r="AE864" t="s">
        <v>1660</v>
      </c>
    </row>
    <row r="865" spans="31:31" x14ac:dyDescent="0.25">
      <c r="AE865" t="s">
        <v>1661</v>
      </c>
    </row>
    <row r="866" spans="31:31" x14ac:dyDescent="0.25">
      <c r="AE866" s="182" t="s">
        <v>1663</v>
      </c>
    </row>
    <row r="867" spans="31:31" x14ac:dyDescent="0.25">
      <c r="AE867" t="s">
        <v>1664</v>
      </c>
    </row>
    <row r="868" spans="31:31" x14ac:dyDescent="0.25">
      <c r="AE868" t="s">
        <v>1665</v>
      </c>
    </row>
    <row r="869" spans="31:31" x14ac:dyDescent="0.25">
      <c r="AE869" s="182" t="s">
        <v>1666</v>
      </c>
    </row>
    <row r="870" spans="31:31" x14ac:dyDescent="0.25">
      <c r="AE870" t="s">
        <v>1668</v>
      </c>
    </row>
    <row r="871" spans="31:31" x14ac:dyDescent="0.25">
      <c r="AE871" t="s">
        <v>1671</v>
      </c>
    </row>
    <row r="872" spans="31:31" x14ac:dyDescent="0.25">
      <c r="AE872" t="s">
        <v>1673</v>
      </c>
    </row>
    <row r="873" spans="31:31" x14ac:dyDescent="0.25">
      <c r="AE873" t="s">
        <v>1674</v>
      </c>
    </row>
    <row r="874" spans="31:31" x14ac:dyDescent="0.25">
      <c r="AE874" t="s">
        <v>13484</v>
      </c>
    </row>
    <row r="875" spans="31:31" x14ac:dyDescent="0.25">
      <c r="AE875" t="s">
        <v>1676</v>
      </c>
    </row>
    <row r="876" spans="31:31" x14ac:dyDescent="0.25">
      <c r="AE876" s="182" t="s">
        <v>1676</v>
      </c>
    </row>
    <row r="877" spans="31:31" x14ac:dyDescent="0.25">
      <c r="AE877" s="182" t="s">
        <v>1678</v>
      </c>
    </row>
    <row r="878" spans="31:31" x14ac:dyDescent="0.25">
      <c r="AE878" t="s">
        <v>1680</v>
      </c>
    </row>
    <row r="879" spans="31:31" x14ac:dyDescent="0.25">
      <c r="AE879" s="182" t="s">
        <v>1683</v>
      </c>
    </row>
    <row r="880" spans="31:31" x14ac:dyDescent="0.25">
      <c r="AE880" t="s">
        <v>1684</v>
      </c>
    </row>
    <row r="881" spans="31:31" x14ac:dyDescent="0.25">
      <c r="AE881" t="s">
        <v>1688</v>
      </c>
    </row>
    <row r="882" spans="31:31" x14ac:dyDescent="0.25">
      <c r="AE882" t="s">
        <v>1689</v>
      </c>
    </row>
    <row r="883" spans="31:31" x14ac:dyDescent="0.25">
      <c r="AE883" t="s">
        <v>1691</v>
      </c>
    </row>
    <row r="884" spans="31:31" x14ac:dyDescent="0.25">
      <c r="AE884" t="s">
        <v>1693</v>
      </c>
    </row>
    <row r="885" spans="31:31" x14ac:dyDescent="0.25">
      <c r="AE885" t="s">
        <v>1695</v>
      </c>
    </row>
    <row r="886" spans="31:31" x14ac:dyDescent="0.25">
      <c r="AE886" t="s">
        <v>1696</v>
      </c>
    </row>
    <row r="887" spans="31:31" x14ac:dyDescent="0.25">
      <c r="AE887" t="s">
        <v>1698</v>
      </c>
    </row>
    <row r="888" spans="31:31" x14ac:dyDescent="0.25">
      <c r="AE888" t="s">
        <v>1699</v>
      </c>
    </row>
    <row r="889" spans="31:31" x14ac:dyDescent="0.25">
      <c r="AE889" t="s">
        <v>1700</v>
      </c>
    </row>
    <row r="890" spans="31:31" x14ac:dyDescent="0.25">
      <c r="AE890" t="s">
        <v>1702</v>
      </c>
    </row>
    <row r="891" spans="31:31" x14ac:dyDescent="0.25">
      <c r="AE891" t="s">
        <v>1703</v>
      </c>
    </row>
    <row r="892" spans="31:31" x14ac:dyDescent="0.25">
      <c r="AE892" t="s">
        <v>1704</v>
      </c>
    </row>
    <row r="893" spans="31:31" x14ac:dyDescent="0.25">
      <c r="AE893" t="s">
        <v>1705</v>
      </c>
    </row>
    <row r="894" spans="31:31" x14ac:dyDescent="0.25">
      <c r="AE894" t="s">
        <v>1708</v>
      </c>
    </row>
    <row r="895" spans="31:31" x14ac:dyDescent="0.25">
      <c r="AE895" t="s">
        <v>1710</v>
      </c>
    </row>
    <row r="896" spans="31:31" x14ac:dyDescent="0.25">
      <c r="AE896" t="s">
        <v>1711</v>
      </c>
    </row>
    <row r="897" spans="31:31" x14ac:dyDescent="0.25">
      <c r="AE897" t="s">
        <v>1714</v>
      </c>
    </row>
    <row r="898" spans="31:31" x14ac:dyDescent="0.25">
      <c r="AE898" s="182" t="s">
        <v>1715</v>
      </c>
    </row>
    <row r="899" spans="31:31" x14ac:dyDescent="0.25">
      <c r="AE899" s="182" t="s">
        <v>1716</v>
      </c>
    </row>
    <row r="900" spans="31:31" x14ac:dyDescent="0.25">
      <c r="AE900" t="s">
        <v>1717</v>
      </c>
    </row>
    <row r="901" spans="31:31" x14ac:dyDescent="0.25">
      <c r="AE901" t="s">
        <v>1724</v>
      </c>
    </row>
    <row r="902" spans="31:31" x14ac:dyDescent="0.25">
      <c r="AE902" t="s">
        <v>1725</v>
      </c>
    </row>
    <row r="903" spans="31:31" x14ac:dyDescent="0.25">
      <c r="AE903" t="s">
        <v>1727</v>
      </c>
    </row>
    <row r="904" spans="31:31" x14ac:dyDescent="0.25">
      <c r="AE904" t="s">
        <v>13485</v>
      </c>
    </row>
    <row r="905" spans="31:31" x14ac:dyDescent="0.25">
      <c r="AE905" t="s">
        <v>1728</v>
      </c>
    </row>
    <row r="906" spans="31:31" x14ac:dyDescent="0.25">
      <c r="AE906" t="s">
        <v>1731</v>
      </c>
    </row>
    <row r="907" spans="31:31" x14ac:dyDescent="0.25">
      <c r="AE907" t="s">
        <v>1732</v>
      </c>
    </row>
    <row r="908" spans="31:31" x14ac:dyDescent="0.25">
      <c r="AE908" t="s">
        <v>1735</v>
      </c>
    </row>
    <row r="909" spans="31:31" x14ac:dyDescent="0.25">
      <c r="AE909" t="s">
        <v>13486</v>
      </c>
    </row>
    <row r="910" spans="31:31" x14ac:dyDescent="0.25">
      <c r="AE910" t="s">
        <v>1736</v>
      </c>
    </row>
    <row r="911" spans="31:31" x14ac:dyDescent="0.25">
      <c r="AE911" s="182" t="s">
        <v>1738</v>
      </c>
    </row>
    <row r="912" spans="31:31" x14ac:dyDescent="0.25">
      <c r="AE912" t="s">
        <v>1740</v>
      </c>
    </row>
    <row r="913" spans="31:31" x14ac:dyDescent="0.25">
      <c r="AE913" t="s">
        <v>1743</v>
      </c>
    </row>
    <row r="914" spans="31:31" x14ac:dyDescent="0.25">
      <c r="AE914" s="182" t="s">
        <v>1744</v>
      </c>
    </row>
    <row r="915" spans="31:31" x14ac:dyDescent="0.25">
      <c r="AE915" s="182" t="s">
        <v>1745</v>
      </c>
    </row>
    <row r="916" spans="31:31" x14ac:dyDescent="0.25">
      <c r="AE916" t="s">
        <v>1746</v>
      </c>
    </row>
    <row r="917" spans="31:31" x14ac:dyDescent="0.25">
      <c r="AE917" t="s">
        <v>1748</v>
      </c>
    </row>
    <row r="918" spans="31:31" x14ac:dyDescent="0.25">
      <c r="AE918" t="s">
        <v>1749</v>
      </c>
    </row>
    <row r="919" spans="31:31" x14ac:dyDescent="0.25">
      <c r="AE919" t="s">
        <v>1750</v>
      </c>
    </row>
    <row r="920" spans="31:31" x14ac:dyDescent="0.25">
      <c r="AE920" t="s">
        <v>1752</v>
      </c>
    </row>
    <row r="921" spans="31:31" x14ac:dyDescent="0.25">
      <c r="AE921" t="s">
        <v>1754</v>
      </c>
    </row>
    <row r="922" spans="31:31" x14ac:dyDescent="0.25">
      <c r="AE922" t="s">
        <v>1757</v>
      </c>
    </row>
    <row r="923" spans="31:31" x14ac:dyDescent="0.25">
      <c r="AE923" t="s">
        <v>1758</v>
      </c>
    </row>
    <row r="924" spans="31:31" x14ac:dyDescent="0.25">
      <c r="AE924" t="s">
        <v>1759</v>
      </c>
    </row>
    <row r="925" spans="31:31" x14ac:dyDescent="0.25">
      <c r="AE925" t="s">
        <v>1761</v>
      </c>
    </row>
    <row r="926" spans="31:31" x14ac:dyDescent="0.25">
      <c r="AE926" s="182" t="s">
        <v>1762</v>
      </c>
    </row>
    <row r="927" spans="31:31" x14ac:dyDescent="0.25">
      <c r="AE927" s="182" t="s">
        <v>1763</v>
      </c>
    </row>
    <row r="928" spans="31:31" x14ac:dyDescent="0.25">
      <c r="AE928" t="s">
        <v>1765</v>
      </c>
    </row>
    <row r="929" spans="31:31" x14ac:dyDescent="0.25">
      <c r="AE929" t="s">
        <v>1766</v>
      </c>
    </row>
    <row r="930" spans="31:31" x14ac:dyDescent="0.25">
      <c r="AE930" t="s">
        <v>1768</v>
      </c>
    </row>
    <row r="931" spans="31:31" x14ac:dyDescent="0.25">
      <c r="AE931" t="s">
        <v>1769</v>
      </c>
    </row>
    <row r="932" spans="31:31" x14ac:dyDescent="0.25">
      <c r="AE932" t="s">
        <v>1770</v>
      </c>
    </row>
    <row r="933" spans="31:31" x14ac:dyDescent="0.25">
      <c r="AE933" t="s">
        <v>1771</v>
      </c>
    </row>
    <row r="934" spans="31:31" x14ac:dyDescent="0.25">
      <c r="AE934" s="182" t="s">
        <v>1772</v>
      </c>
    </row>
    <row r="935" spans="31:31" x14ac:dyDescent="0.25">
      <c r="AE935" s="182" t="s">
        <v>1773</v>
      </c>
    </row>
    <row r="936" spans="31:31" x14ac:dyDescent="0.25">
      <c r="AE936" t="s">
        <v>1774</v>
      </c>
    </row>
    <row r="937" spans="31:31" x14ac:dyDescent="0.25">
      <c r="AE937" t="s">
        <v>1775</v>
      </c>
    </row>
    <row r="938" spans="31:31" x14ac:dyDescent="0.25">
      <c r="AE938" t="s">
        <v>1776</v>
      </c>
    </row>
    <row r="939" spans="31:31" x14ac:dyDescent="0.25">
      <c r="AE939" s="182" t="s">
        <v>1778</v>
      </c>
    </row>
    <row r="940" spans="31:31" x14ac:dyDescent="0.25">
      <c r="AE940" t="s">
        <v>1779</v>
      </c>
    </row>
    <row r="941" spans="31:31" x14ac:dyDescent="0.25">
      <c r="AE941" t="s">
        <v>1781</v>
      </c>
    </row>
    <row r="942" spans="31:31" x14ac:dyDescent="0.25">
      <c r="AE942" t="s">
        <v>13487</v>
      </c>
    </row>
    <row r="943" spans="31:31" x14ac:dyDescent="0.25">
      <c r="AE943" t="s">
        <v>13488</v>
      </c>
    </row>
    <row r="944" spans="31:31" x14ac:dyDescent="0.25">
      <c r="AE944" t="s">
        <v>13489</v>
      </c>
    </row>
    <row r="945" spans="31:31" x14ac:dyDescent="0.25">
      <c r="AE945" t="s">
        <v>13490</v>
      </c>
    </row>
    <row r="946" spans="31:31" x14ac:dyDescent="0.25">
      <c r="AE946" t="s">
        <v>13491</v>
      </c>
    </row>
    <row r="947" spans="31:31" x14ac:dyDescent="0.25">
      <c r="AE947" t="s">
        <v>1782</v>
      </c>
    </row>
    <row r="948" spans="31:31" x14ac:dyDescent="0.25">
      <c r="AE948" t="s">
        <v>1783</v>
      </c>
    </row>
    <row r="949" spans="31:31" x14ac:dyDescent="0.25">
      <c r="AE949" t="s">
        <v>1784</v>
      </c>
    </row>
    <row r="950" spans="31:31" x14ac:dyDescent="0.25">
      <c r="AE950" t="s">
        <v>1785</v>
      </c>
    </row>
    <row r="951" spans="31:31" x14ac:dyDescent="0.25">
      <c r="AE951" t="s">
        <v>1786</v>
      </c>
    </row>
    <row r="952" spans="31:31" x14ac:dyDescent="0.25">
      <c r="AE952" t="s">
        <v>1788</v>
      </c>
    </row>
    <row r="953" spans="31:31" x14ac:dyDescent="0.25">
      <c r="AE953" t="s">
        <v>1789</v>
      </c>
    </row>
    <row r="954" spans="31:31" x14ac:dyDescent="0.25">
      <c r="AE954" s="182" t="s">
        <v>1790</v>
      </c>
    </row>
    <row r="955" spans="31:31" x14ac:dyDescent="0.25">
      <c r="AE955" t="s">
        <v>1792</v>
      </c>
    </row>
    <row r="956" spans="31:31" x14ac:dyDescent="0.25">
      <c r="AE956" t="s">
        <v>1793</v>
      </c>
    </row>
    <row r="957" spans="31:31" x14ac:dyDescent="0.25">
      <c r="AE957" t="s">
        <v>1795</v>
      </c>
    </row>
    <row r="958" spans="31:31" x14ac:dyDescent="0.25">
      <c r="AE958" s="182" t="s">
        <v>1800</v>
      </c>
    </row>
    <row r="959" spans="31:31" x14ac:dyDescent="0.25">
      <c r="AE959" s="182" t="s">
        <v>1801</v>
      </c>
    </row>
    <row r="960" spans="31:31" x14ac:dyDescent="0.25">
      <c r="AE960" t="s">
        <v>1803</v>
      </c>
    </row>
    <row r="961" spans="31:31" x14ac:dyDescent="0.25">
      <c r="AE961" s="182" t="s">
        <v>1804</v>
      </c>
    </row>
    <row r="962" spans="31:31" x14ac:dyDescent="0.25">
      <c r="AE962" t="s">
        <v>1805</v>
      </c>
    </row>
    <row r="963" spans="31:31" x14ac:dyDescent="0.25">
      <c r="AE963" t="s">
        <v>1808</v>
      </c>
    </row>
    <row r="964" spans="31:31" x14ac:dyDescent="0.25">
      <c r="AE964" t="s">
        <v>13492</v>
      </c>
    </row>
    <row r="965" spans="31:31" x14ac:dyDescent="0.25">
      <c r="AE965" t="s">
        <v>1809</v>
      </c>
    </row>
    <row r="966" spans="31:31" x14ac:dyDescent="0.25">
      <c r="AE966" t="s">
        <v>1810</v>
      </c>
    </row>
    <row r="967" spans="31:31" x14ac:dyDescent="0.25">
      <c r="AE967" t="s">
        <v>1814</v>
      </c>
    </row>
    <row r="968" spans="31:31" x14ac:dyDescent="0.25">
      <c r="AE968" t="s">
        <v>1815</v>
      </c>
    </row>
    <row r="969" spans="31:31" x14ac:dyDescent="0.25">
      <c r="AE969" s="182" t="s">
        <v>1820</v>
      </c>
    </row>
    <row r="970" spans="31:31" x14ac:dyDescent="0.25">
      <c r="AE970" s="182" t="s">
        <v>1823</v>
      </c>
    </row>
    <row r="971" spans="31:31" x14ac:dyDescent="0.25">
      <c r="AE971" t="s">
        <v>1825</v>
      </c>
    </row>
    <row r="972" spans="31:31" x14ac:dyDescent="0.25">
      <c r="AE972" s="182" t="s">
        <v>1828</v>
      </c>
    </row>
    <row r="973" spans="31:31" x14ac:dyDescent="0.25">
      <c r="AE973" s="182" t="s">
        <v>1829</v>
      </c>
    </row>
    <row r="974" spans="31:31" x14ac:dyDescent="0.25">
      <c r="AE974" t="s">
        <v>1831</v>
      </c>
    </row>
    <row r="975" spans="31:31" x14ac:dyDescent="0.25">
      <c r="AE975" s="182" t="s">
        <v>1832</v>
      </c>
    </row>
    <row r="976" spans="31:31" x14ac:dyDescent="0.25">
      <c r="AE976" s="182" t="s">
        <v>1833</v>
      </c>
    </row>
    <row r="977" spans="31:31" x14ac:dyDescent="0.25">
      <c r="AE977" t="s">
        <v>1836</v>
      </c>
    </row>
    <row r="978" spans="31:31" x14ac:dyDescent="0.25">
      <c r="AE978" s="182" t="s">
        <v>1840</v>
      </c>
    </row>
    <row r="979" spans="31:31" x14ac:dyDescent="0.25">
      <c r="AE979" t="s">
        <v>1841</v>
      </c>
    </row>
    <row r="980" spans="31:31" x14ac:dyDescent="0.25">
      <c r="AE980" t="s">
        <v>1843</v>
      </c>
    </row>
    <row r="981" spans="31:31" x14ac:dyDescent="0.25">
      <c r="AE981" t="s">
        <v>1844</v>
      </c>
    </row>
    <row r="982" spans="31:31" x14ac:dyDescent="0.25">
      <c r="AE982" t="s">
        <v>1845</v>
      </c>
    </row>
    <row r="983" spans="31:31" x14ac:dyDescent="0.25">
      <c r="AE983" t="s">
        <v>1846</v>
      </c>
    </row>
    <row r="984" spans="31:31" x14ac:dyDescent="0.25">
      <c r="AE984" t="s">
        <v>13493</v>
      </c>
    </row>
    <row r="985" spans="31:31" x14ac:dyDescent="0.25">
      <c r="AE985" s="182" t="s">
        <v>1850</v>
      </c>
    </row>
    <row r="986" spans="31:31" x14ac:dyDescent="0.25">
      <c r="AE986" t="s">
        <v>1852</v>
      </c>
    </row>
    <row r="987" spans="31:31" x14ac:dyDescent="0.25">
      <c r="AE987" t="s">
        <v>13494</v>
      </c>
    </row>
    <row r="988" spans="31:31" x14ac:dyDescent="0.25">
      <c r="AE988" t="s">
        <v>13495</v>
      </c>
    </row>
    <row r="989" spans="31:31" x14ac:dyDescent="0.25">
      <c r="AE989" t="s">
        <v>13496</v>
      </c>
    </row>
    <row r="990" spans="31:31" x14ac:dyDescent="0.25">
      <c r="AE990" t="s">
        <v>1854</v>
      </c>
    </row>
    <row r="991" spans="31:31" x14ac:dyDescent="0.25">
      <c r="AE991" t="s">
        <v>1855</v>
      </c>
    </row>
    <row r="992" spans="31:31" x14ac:dyDescent="0.25">
      <c r="AE992" t="s">
        <v>1859</v>
      </c>
    </row>
    <row r="993" spans="31:31" x14ac:dyDescent="0.25">
      <c r="AE993" s="182" t="s">
        <v>1861</v>
      </c>
    </row>
    <row r="994" spans="31:31" x14ac:dyDescent="0.25">
      <c r="AE994" t="s">
        <v>1862</v>
      </c>
    </row>
    <row r="995" spans="31:31" x14ac:dyDescent="0.25">
      <c r="AE995" t="s">
        <v>1863</v>
      </c>
    </row>
    <row r="996" spans="31:31" x14ac:dyDescent="0.25">
      <c r="AE996" t="s">
        <v>1864</v>
      </c>
    </row>
    <row r="997" spans="31:31" x14ac:dyDescent="0.25">
      <c r="AE997" t="s">
        <v>1866</v>
      </c>
    </row>
    <row r="998" spans="31:31" x14ac:dyDescent="0.25">
      <c r="AE998" t="s">
        <v>1868</v>
      </c>
    </row>
    <row r="999" spans="31:31" x14ac:dyDescent="0.25">
      <c r="AE999" t="s">
        <v>1871</v>
      </c>
    </row>
    <row r="1000" spans="31:31" x14ac:dyDescent="0.25">
      <c r="AE1000" t="s">
        <v>13497</v>
      </c>
    </row>
    <row r="1001" spans="31:31" x14ac:dyDescent="0.25">
      <c r="AE1001" s="182" t="s">
        <v>1875</v>
      </c>
    </row>
    <row r="1002" spans="31:31" x14ac:dyDescent="0.25">
      <c r="AE1002" s="182" t="s">
        <v>1877</v>
      </c>
    </row>
    <row r="1003" spans="31:31" x14ac:dyDescent="0.25">
      <c r="AE1003" t="s">
        <v>1878</v>
      </c>
    </row>
    <row r="1004" spans="31:31" x14ac:dyDescent="0.25">
      <c r="AE1004" s="182" t="s">
        <v>1879</v>
      </c>
    </row>
    <row r="1005" spans="31:31" x14ac:dyDescent="0.25">
      <c r="AE1005" t="s">
        <v>1880</v>
      </c>
    </row>
    <row r="1006" spans="31:31" x14ac:dyDescent="0.25">
      <c r="AE1006" t="s">
        <v>1881</v>
      </c>
    </row>
    <row r="1007" spans="31:31" x14ac:dyDescent="0.25">
      <c r="AE1007" t="s">
        <v>1882</v>
      </c>
    </row>
    <row r="1008" spans="31:31" x14ac:dyDescent="0.25">
      <c r="AE1008" s="182" t="s">
        <v>1883</v>
      </c>
    </row>
    <row r="1009" spans="31:31" x14ac:dyDescent="0.25">
      <c r="AE1009" s="182" t="s">
        <v>1884</v>
      </c>
    </row>
    <row r="1010" spans="31:31" x14ac:dyDescent="0.25">
      <c r="AE1010" t="s">
        <v>1888</v>
      </c>
    </row>
    <row r="1011" spans="31:31" x14ac:dyDescent="0.25">
      <c r="AE1011" s="182" t="s">
        <v>1891</v>
      </c>
    </row>
    <row r="1012" spans="31:31" x14ac:dyDescent="0.25">
      <c r="AE1012" t="s">
        <v>1894</v>
      </c>
    </row>
    <row r="1013" spans="31:31" x14ac:dyDescent="0.25">
      <c r="AE1013" t="s">
        <v>1897</v>
      </c>
    </row>
    <row r="1014" spans="31:31" x14ac:dyDescent="0.25">
      <c r="AE1014" t="s">
        <v>1900</v>
      </c>
    </row>
    <row r="1015" spans="31:31" x14ac:dyDescent="0.25">
      <c r="AE1015" t="s">
        <v>1902</v>
      </c>
    </row>
    <row r="1016" spans="31:31" x14ac:dyDescent="0.25">
      <c r="AE1016" t="s">
        <v>1903</v>
      </c>
    </row>
    <row r="1017" spans="31:31" x14ac:dyDescent="0.25">
      <c r="AE1017" t="s">
        <v>1904</v>
      </c>
    </row>
    <row r="1018" spans="31:31" x14ac:dyDescent="0.25">
      <c r="AE1018" t="s">
        <v>1905</v>
      </c>
    </row>
    <row r="1019" spans="31:31" x14ac:dyDescent="0.25">
      <c r="AE1019" s="182" t="s">
        <v>1908</v>
      </c>
    </row>
    <row r="1020" spans="31:31" x14ac:dyDescent="0.25">
      <c r="AE1020" t="s">
        <v>1910</v>
      </c>
    </row>
    <row r="1021" spans="31:31" x14ac:dyDescent="0.25">
      <c r="AE1021" t="s">
        <v>1911</v>
      </c>
    </row>
    <row r="1022" spans="31:31" x14ac:dyDescent="0.25">
      <c r="AE1022" t="s">
        <v>1913</v>
      </c>
    </row>
    <row r="1023" spans="31:31" x14ac:dyDescent="0.25">
      <c r="AE1023" t="s">
        <v>13428</v>
      </c>
    </row>
    <row r="1024" spans="31:31" x14ac:dyDescent="0.25">
      <c r="AE1024" t="s">
        <v>1916</v>
      </c>
    </row>
    <row r="1025" spans="31:31" x14ac:dyDescent="0.25">
      <c r="AE1025" t="s">
        <v>1917</v>
      </c>
    </row>
    <row r="1026" spans="31:31" x14ac:dyDescent="0.25">
      <c r="AE1026" t="s">
        <v>1919</v>
      </c>
    </row>
    <row r="1027" spans="31:31" x14ac:dyDescent="0.25">
      <c r="AE1027" t="s">
        <v>1921</v>
      </c>
    </row>
    <row r="1028" spans="31:31" x14ac:dyDescent="0.25">
      <c r="AE1028" t="s">
        <v>1923</v>
      </c>
    </row>
    <row r="1029" spans="31:31" x14ac:dyDescent="0.25">
      <c r="AE1029" t="s">
        <v>1927</v>
      </c>
    </row>
    <row r="1030" spans="31:31" x14ac:dyDescent="0.25">
      <c r="AE1030" s="182" t="s">
        <v>1928</v>
      </c>
    </row>
    <row r="1031" spans="31:31" x14ac:dyDescent="0.25">
      <c r="AE1031" s="182" t="s">
        <v>1929</v>
      </c>
    </row>
    <row r="1032" spans="31:31" x14ac:dyDescent="0.25">
      <c r="AE1032" t="s">
        <v>1930</v>
      </c>
    </row>
    <row r="1033" spans="31:31" x14ac:dyDescent="0.25">
      <c r="AE1033" t="s">
        <v>1931</v>
      </c>
    </row>
    <row r="1034" spans="31:31" x14ac:dyDescent="0.25">
      <c r="AE1034" t="s">
        <v>1933</v>
      </c>
    </row>
    <row r="1035" spans="31:31" x14ac:dyDescent="0.25">
      <c r="AE1035" t="s">
        <v>1934</v>
      </c>
    </row>
    <row r="1036" spans="31:31" x14ac:dyDescent="0.25">
      <c r="AE1036" t="s">
        <v>1935</v>
      </c>
    </row>
    <row r="1037" spans="31:31" x14ac:dyDescent="0.25">
      <c r="AE1037" t="s">
        <v>13498</v>
      </c>
    </row>
    <row r="1038" spans="31:31" x14ac:dyDescent="0.25">
      <c r="AE1038" t="s">
        <v>1938</v>
      </c>
    </row>
    <row r="1039" spans="31:31" x14ac:dyDescent="0.25">
      <c r="AE1039" t="s">
        <v>1939</v>
      </c>
    </row>
    <row r="1040" spans="31:31" x14ac:dyDescent="0.25">
      <c r="AE1040" t="s">
        <v>1940</v>
      </c>
    </row>
    <row r="1041" spans="31:31" x14ac:dyDescent="0.25">
      <c r="AE1041" t="s">
        <v>13499</v>
      </c>
    </row>
    <row r="1042" spans="31:31" x14ac:dyDescent="0.25">
      <c r="AE1042" t="s">
        <v>1941</v>
      </c>
    </row>
    <row r="1043" spans="31:31" x14ac:dyDescent="0.25">
      <c r="AE1043" t="s">
        <v>1943</v>
      </c>
    </row>
    <row r="1044" spans="31:31" x14ac:dyDescent="0.25">
      <c r="AE1044" t="s">
        <v>1944</v>
      </c>
    </row>
    <row r="1045" spans="31:31" x14ac:dyDescent="0.25">
      <c r="AE1045" t="s">
        <v>1946</v>
      </c>
    </row>
    <row r="1046" spans="31:31" x14ac:dyDescent="0.25">
      <c r="AE1046" s="182" t="s">
        <v>1947</v>
      </c>
    </row>
    <row r="1047" spans="31:31" x14ac:dyDescent="0.25">
      <c r="AE1047" t="s">
        <v>1948</v>
      </c>
    </row>
    <row r="1048" spans="31:31" x14ac:dyDescent="0.25">
      <c r="AE1048" t="s">
        <v>1950</v>
      </c>
    </row>
    <row r="1049" spans="31:31" x14ac:dyDescent="0.25">
      <c r="AE1049" t="s">
        <v>1951</v>
      </c>
    </row>
    <row r="1050" spans="31:31" x14ac:dyDescent="0.25">
      <c r="AE1050" s="182" t="s">
        <v>1951</v>
      </c>
    </row>
    <row r="1051" spans="31:31" x14ac:dyDescent="0.25">
      <c r="AE1051" t="s">
        <v>1956</v>
      </c>
    </row>
    <row r="1052" spans="31:31" x14ac:dyDescent="0.25">
      <c r="AE1052" t="s">
        <v>1958</v>
      </c>
    </row>
    <row r="1053" spans="31:31" x14ac:dyDescent="0.25">
      <c r="AE1053" t="s">
        <v>1959</v>
      </c>
    </row>
    <row r="1054" spans="31:31" x14ac:dyDescent="0.25">
      <c r="AE1054" t="s">
        <v>1962</v>
      </c>
    </row>
    <row r="1055" spans="31:31" x14ac:dyDescent="0.25">
      <c r="AE1055" t="s">
        <v>1963</v>
      </c>
    </row>
    <row r="1056" spans="31:31" x14ac:dyDescent="0.25">
      <c r="AE1056" s="182" t="s">
        <v>1966</v>
      </c>
    </row>
    <row r="1057" spans="31:31" x14ac:dyDescent="0.25">
      <c r="AE1057" t="s">
        <v>1968</v>
      </c>
    </row>
    <row r="1058" spans="31:31" x14ac:dyDescent="0.25">
      <c r="AE1058" t="s">
        <v>1969</v>
      </c>
    </row>
    <row r="1059" spans="31:31" x14ac:dyDescent="0.25">
      <c r="AE1059" t="s">
        <v>1970</v>
      </c>
    </row>
    <row r="1060" spans="31:31" x14ac:dyDescent="0.25">
      <c r="AE1060" t="s">
        <v>1974</v>
      </c>
    </row>
    <row r="1061" spans="31:31" x14ac:dyDescent="0.25">
      <c r="AE1061" t="s">
        <v>1975</v>
      </c>
    </row>
    <row r="1062" spans="31:31" x14ac:dyDescent="0.25">
      <c r="AE1062" t="s">
        <v>1976</v>
      </c>
    </row>
    <row r="1063" spans="31:31" x14ac:dyDescent="0.25">
      <c r="AE1063" t="s">
        <v>1977</v>
      </c>
    </row>
    <row r="1064" spans="31:31" x14ac:dyDescent="0.25">
      <c r="AE1064" t="s">
        <v>1978</v>
      </c>
    </row>
    <row r="1065" spans="31:31" x14ac:dyDescent="0.25">
      <c r="AE1065" t="s">
        <v>1979</v>
      </c>
    </row>
    <row r="1066" spans="31:31" x14ac:dyDescent="0.25">
      <c r="AE1066" t="s">
        <v>1980</v>
      </c>
    </row>
    <row r="1067" spans="31:31" x14ac:dyDescent="0.25">
      <c r="AE1067" t="s">
        <v>1981</v>
      </c>
    </row>
    <row r="1068" spans="31:31" x14ac:dyDescent="0.25">
      <c r="AE1068" t="s">
        <v>1982</v>
      </c>
    </row>
    <row r="1069" spans="31:31" x14ac:dyDescent="0.25">
      <c r="AE1069" t="s">
        <v>1983</v>
      </c>
    </row>
    <row r="1070" spans="31:31" x14ac:dyDescent="0.25">
      <c r="AE1070" t="s">
        <v>1984</v>
      </c>
    </row>
    <row r="1071" spans="31:31" x14ac:dyDescent="0.25">
      <c r="AE1071" t="s">
        <v>1985</v>
      </c>
    </row>
    <row r="1072" spans="31:31" x14ac:dyDescent="0.25">
      <c r="AE1072" t="s">
        <v>1986</v>
      </c>
    </row>
    <row r="1073" spans="31:31" x14ac:dyDescent="0.25">
      <c r="AE1073" t="s">
        <v>1989</v>
      </c>
    </row>
    <row r="1074" spans="31:31" x14ac:dyDescent="0.25">
      <c r="AE1074" t="s">
        <v>1990</v>
      </c>
    </row>
    <row r="1075" spans="31:31" x14ac:dyDescent="0.25">
      <c r="AE1075" t="s">
        <v>13500</v>
      </c>
    </row>
    <row r="1076" spans="31:31" x14ac:dyDescent="0.25">
      <c r="AE1076" t="s">
        <v>1993</v>
      </c>
    </row>
    <row r="1077" spans="31:31" x14ac:dyDescent="0.25">
      <c r="AE1077" s="182" t="s">
        <v>1996</v>
      </c>
    </row>
    <row r="1078" spans="31:31" x14ac:dyDescent="0.25">
      <c r="AE1078" t="s">
        <v>1997</v>
      </c>
    </row>
    <row r="1079" spans="31:31" x14ac:dyDescent="0.25">
      <c r="AE1079" s="182" t="s">
        <v>1999</v>
      </c>
    </row>
    <row r="1080" spans="31:31" x14ac:dyDescent="0.25">
      <c r="AE1080" t="s">
        <v>2000</v>
      </c>
    </row>
    <row r="1081" spans="31:31" x14ac:dyDescent="0.25">
      <c r="AE1081" s="182" t="s">
        <v>2001</v>
      </c>
    </row>
    <row r="1082" spans="31:31" x14ac:dyDescent="0.25">
      <c r="AE1082" t="s">
        <v>2002</v>
      </c>
    </row>
    <row r="1083" spans="31:31" x14ac:dyDescent="0.25">
      <c r="AE1083" t="s">
        <v>13501</v>
      </c>
    </row>
    <row r="1084" spans="31:31" x14ac:dyDescent="0.25">
      <c r="AE1084" t="s">
        <v>2012</v>
      </c>
    </row>
    <row r="1085" spans="31:31" x14ac:dyDescent="0.25">
      <c r="AE1085" t="s">
        <v>2013</v>
      </c>
    </row>
    <row r="1086" spans="31:31" x14ac:dyDescent="0.25">
      <c r="AE1086" s="182" t="s">
        <v>2014</v>
      </c>
    </row>
    <row r="1087" spans="31:31" x14ac:dyDescent="0.25">
      <c r="AE1087" s="182" t="s">
        <v>2015</v>
      </c>
    </row>
    <row r="1088" spans="31:31" x14ac:dyDescent="0.25">
      <c r="AE1088" s="182" t="s">
        <v>2016</v>
      </c>
    </row>
    <row r="1089" spans="31:31" x14ac:dyDescent="0.25">
      <c r="AE1089" s="182" t="s">
        <v>2017</v>
      </c>
    </row>
    <row r="1090" spans="31:31" x14ac:dyDescent="0.25">
      <c r="AE1090" s="182" t="s">
        <v>2017</v>
      </c>
    </row>
    <row r="1091" spans="31:31" x14ac:dyDescent="0.25">
      <c r="AE1091" s="182" t="s">
        <v>2018</v>
      </c>
    </row>
    <row r="1092" spans="31:31" x14ac:dyDescent="0.25">
      <c r="AE1092" s="182" t="s">
        <v>2019</v>
      </c>
    </row>
    <row r="1093" spans="31:31" x14ac:dyDescent="0.25">
      <c r="AE1093" s="182" t="s">
        <v>2021</v>
      </c>
    </row>
    <row r="1094" spans="31:31" x14ac:dyDescent="0.25">
      <c r="AE1094" s="182" t="s">
        <v>2022</v>
      </c>
    </row>
    <row r="1095" spans="31:31" x14ac:dyDescent="0.25">
      <c r="AE1095" s="182" t="s">
        <v>2023</v>
      </c>
    </row>
    <row r="1096" spans="31:31" x14ac:dyDescent="0.25">
      <c r="AE1096" s="182" t="s">
        <v>2026</v>
      </c>
    </row>
    <row r="1097" spans="31:31" x14ac:dyDescent="0.25">
      <c r="AE1097" s="182" t="s">
        <v>2027</v>
      </c>
    </row>
    <row r="1098" spans="31:31" x14ac:dyDescent="0.25">
      <c r="AE1098" s="182" t="s">
        <v>2028</v>
      </c>
    </row>
    <row r="1099" spans="31:31" x14ac:dyDescent="0.25">
      <c r="AE1099" s="182" t="s">
        <v>2029</v>
      </c>
    </row>
    <row r="1100" spans="31:31" x14ac:dyDescent="0.25">
      <c r="AE1100" s="182" t="s">
        <v>2029</v>
      </c>
    </row>
    <row r="1101" spans="31:31" x14ac:dyDescent="0.25">
      <c r="AE1101" s="182" t="s">
        <v>2030</v>
      </c>
    </row>
    <row r="1102" spans="31:31" x14ac:dyDescent="0.25">
      <c r="AE1102" s="182" t="s">
        <v>2031</v>
      </c>
    </row>
    <row r="1103" spans="31:31" x14ac:dyDescent="0.25">
      <c r="AE1103" s="182" t="s">
        <v>2031</v>
      </c>
    </row>
    <row r="1104" spans="31:31" x14ac:dyDescent="0.25">
      <c r="AE1104" s="182" t="s">
        <v>2032</v>
      </c>
    </row>
    <row r="1105" spans="31:31" x14ac:dyDescent="0.25">
      <c r="AE1105" s="182" t="s">
        <v>2032</v>
      </c>
    </row>
    <row r="1106" spans="31:31" x14ac:dyDescent="0.25">
      <c r="AE1106" s="182" t="s">
        <v>2033</v>
      </c>
    </row>
    <row r="1107" spans="31:31" x14ac:dyDescent="0.25">
      <c r="AE1107" s="182" t="s">
        <v>2034</v>
      </c>
    </row>
    <row r="1108" spans="31:31" x14ac:dyDescent="0.25">
      <c r="AE1108" s="182" t="s">
        <v>2034</v>
      </c>
    </row>
    <row r="1109" spans="31:31" x14ac:dyDescent="0.25">
      <c r="AE1109" s="182" t="s">
        <v>2034</v>
      </c>
    </row>
    <row r="1110" spans="31:31" x14ac:dyDescent="0.25">
      <c r="AE1110" s="182" t="s">
        <v>2035</v>
      </c>
    </row>
    <row r="1111" spans="31:31" x14ac:dyDescent="0.25">
      <c r="AE1111" s="182" t="s">
        <v>2036</v>
      </c>
    </row>
    <row r="1112" spans="31:31" x14ac:dyDescent="0.25">
      <c r="AE1112" s="182" t="s">
        <v>2038</v>
      </c>
    </row>
    <row r="1113" spans="31:31" x14ac:dyDescent="0.25">
      <c r="AE1113" s="182" t="s">
        <v>2039</v>
      </c>
    </row>
    <row r="1114" spans="31:31" x14ac:dyDescent="0.25">
      <c r="AE1114" s="182" t="s">
        <v>2041</v>
      </c>
    </row>
    <row r="1115" spans="31:31" x14ac:dyDescent="0.25">
      <c r="AE1115" s="182" t="s">
        <v>2042</v>
      </c>
    </row>
    <row r="1116" spans="31:31" x14ac:dyDescent="0.25">
      <c r="AE1116" s="182" t="s">
        <v>2044</v>
      </c>
    </row>
    <row r="1117" spans="31:31" x14ac:dyDescent="0.25">
      <c r="AE1117" t="s">
        <v>12603</v>
      </c>
    </row>
    <row r="1118" spans="31:31" x14ac:dyDescent="0.25">
      <c r="AE1118" t="s">
        <v>2047</v>
      </c>
    </row>
    <row r="1119" spans="31:31" x14ac:dyDescent="0.25">
      <c r="AE1119" s="182" t="s">
        <v>2048</v>
      </c>
    </row>
    <row r="1120" spans="31:31" x14ac:dyDescent="0.25">
      <c r="AE1120" s="182" t="s">
        <v>2049</v>
      </c>
    </row>
    <row r="1121" spans="31:31" x14ac:dyDescent="0.25">
      <c r="AE1121" s="182" t="s">
        <v>2050</v>
      </c>
    </row>
    <row r="1122" spans="31:31" x14ac:dyDescent="0.25">
      <c r="AE1122" t="s">
        <v>2051</v>
      </c>
    </row>
    <row r="1123" spans="31:31" x14ac:dyDescent="0.25">
      <c r="AE1123" t="s">
        <v>2054</v>
      </c>
    </row>
    <row r="1124" spans="31:31" x14ac:dyDescent="0.25">
      <c r="AE1124" t="s">
        <v>2056</v>
      </c>
    </row>
    <row r="1125" spans="31:31" x14ac:dyDescent="0.25">
      <c r="AE1125" t="s">
        <v>2057</v>
      </c>
    </row>
    <row r="1126" spans="31:31" x14ac:dyDescent="0.25">
      <c r="AE1126" t="s">
        <v>2059</v>
      </c>
    </row>
    <row r="1127" spans="31:31" x14ac:dyDescent="0.25">
      <c r="AE1127" t="s">
        <v>2060</v>
      </c>
    </row>
    <row r="1128" spans="31:31" x14ac:dyDescent="0.25">
      <c r="AE1128" t="s">
        <v>2061</v>
      </c>
    </row>
    <row r="1129" spans="31:31" x14ac:dyDescent="0.25">
      <c r="AE1129" t="s">
        <v>2062</v>
      </c>
    </row>
    <row r="1130" spans="31:31" x14ac:dyDescent="0.25">
      <c r="AE1130" t="s">
        <v>2064</v>
      </c>
    </row>
    <row r="1131" spans="31:31" x14ac:dyDescent="0.25">
      <c r="AE1131" t="s">
        <v>2065</v>
      </c>
    </row>
    <row r="1132" spans="31:31" x14ac:dyDescent="0.25">
      <c r="AE1132" s="182" t="s">
        <v>2066</v>
      </c>
    </row>
    <row r="1133" spans="31:31" x14ac:dyDescent="0.25">
      <c r="AE1133" t="s">
        <v>2070</v>
      </c>
    </row>
    <row r="1134" spans="31:31" x14ac:dyDescent="0.25">
      <c r="AE1134" t="s">
        <v>2071</v>
      </c>
    </row>
    <row r="1135" spans="31:31" x14ac:dyDescent="0.25">
      <c r="AE1135" t="s">
        <v>13502</v>
      </c>
    </row>
    <row r="1136" spans="31:31" x14ac:dyDescent="0.25">
      <c r="AE1136" t="s">
        <v>2072</v>
      </c>
    </row>
    <row r="1137" spans="31:31" x14ac:dyDescent="0.25">
      <c r="AE1137" t="s">
        <v>2073</v>
      </c>
    </row>
    <row r="1138" spans="31:31" x14ac:dyDescent="0.25">
      <c r="AE1138" t="s">
        <v>2074</v>
      </c>
    </row>
    <row r="1139" spans="31:31" x14ac:dyDescent="0.25">
      <c r="AE1139" t="s">
        <v>2075</v>
      </c>
    </row>
    <row r="1140" spans="31:31" x14ac:dyDescent="0.25">
      <c r="AE1140" t="s">
        <v>2077</v>
      </c>
    </row>
    <row r="1141" spans="31:31" x14ac:dyDescent="0.25">
      <c r="AE1141" t="s">
        <v>2078</v>
      </c>
    </row>
    <row r="1142" spans="31:31" x14ac:dyDescent="0.25">
      <c r="AE1142" s="182" t="s">
        <v>2079</v>
      </c>
    </row>
    <row r="1143" spans="31:31" x14ac:dyDescent="0.25">
      <c r="AE1143" t="s">
        <v>2081</v>
      </c>
    </row>
    <row r="1144" spans="31:31" x14ac:dyDescent="0.25">
      <c r="AE1144" t="s">
        <v>2082</v>
      </c>
    </row>
    <row r="1145" spans="31:31" x14ac:dyDescent="0.25">
      <c r="AE1145" t="s">
        <v>2084</v>
      </c>
    </row>
    <row r="1146" spans="31:31" x14ac:dyDescent="0.25">
      <c r="AE1146" t="s">
        <v>2085</v>
      </c>
    </row>
    <row r="1147" spans="31:31" x14ac:dyDescent="0.25">
      <c r="AE1147" t="s">
        <v>2087</v>
      </c>
    </row>
    <row r="1148" spans="31:31" x14ac:dyDescent="0.25">
      <c r="AE1148" t="s">
        <v>2088</v>
      </c>
    </row>
    <row r="1149" spans="31:31" x14ac:dyDescent="0.25">
      <c r="AE1149" t="s">
        <v>2091</v>
      </c>
    </row>
    <row r="1150" spans="31:31" x14ac:dyDescent="0.25">
      <c r="AE1150" t="s">
        <v>2092</v>
      </c>
    </row>
    <row r="1151" spans="31:31" x14ac:dyDescent="0.25">
      <c r="AE1151" t="s">
        <v>2093</v>
      </c>
    </row>
    <row r="1152" spans="31:31" x14ac:dyDescent="0.25">
      <c r="AE1152" t="s">
        <v>2095</v>
      </c>
    </row>
    <row r="1153" spans="31:31" x14ac:dyDescent="0.25">
      <c r="AE1153" t="s">
        <v>2096</v>
      </c>
    </row>
    <row r="1154" spans="31:31" x14ac:dyDescent="0.25">
      <c r="AE1154" t="s">
        <v>2104</v>
      </c>
    </row>
    <row r="1155" spans="31:31" x14ac:dyDescent="0.25">
      <c r="AE1155" s="182" t="s">
        <v>2106</v>
      </c>
    </row>
    <row r="1156" spans="31:31" x14ac:dyDescent="0.25">
      <c r="AE1156" t="s">
        <v>2107</v>
      </c>
    </row>
    <row r="1157" spans="31:31" x14ac:dyDescent="0.25">
      <c r="AE1157" t="s">
        <v>2108</v>
      </c>
    </row>
    <row r="1158" spans="31:31" x14ac:dyDescent="0.25">
      <c r="AE1158" t="s">
        <v>2109</v>
      </c>
    </row>
    <row r="1159" spans="31:31" x14ac:dyDescent="0.25">
      <c r="AE1159" t="s">
        <v>2110</v>
      </c>
    </row>
    <row r="1160" spans="31:31" x14ac:dyDescent="0.25">
      <c r="AE1160" t="s">
        <v>2111</v>
      </c>
    </row>
    <row r="1161" spans="31:31" x14ac:dyDescent="0.25">
      <c r="AE1161" t="s">
        <v>2113</v>
      </c>
    </row>
    <row r="1162" spans="31:31" x14ac:dyDescent="0.25">
      <c r="AE1162" t="s">
        <v>2114</v>
      </c>
    </row>
    <row r="1163" spans="31:31" x14ac:dyDescent="0.25">
      <c r="AE1163" t="s">
        <v>2116</v>
      </c>
    </row>
    <row r="1164" spans="31:31" x14ac:dyDescent="0.25">
      <c r="AE1164" t="s">
        <v>2118</v>
      </c>
    </row>
    <row r="1165" spans="31:31" x14ac:dyDescent="0.25">
      <c r="AE1165" t="s">
        <v>2120</v>
      </c>
    </row>
    <row r="1166" spans="31:31" x14ac:dyDescent="0.25">
      <c r="AE1166" s="182" t="s">
        <v>2121</v>
      </c>
    </row>
    <row r="1167" spans="31:31" x14ac:dyDescent="0.25">
      <c r="AE1167" s="182" t="s">
        <v>2123</v>
      </c>
    </row>
    <row r="1168" spans="31:31" x14ac:dyDescent="0.25">
      <c r="AE1168" t="s">
        <v>2124</v>
      </c>
    </row>
    <row r="1169" spans="31:31" x14ac:dyDescent="0.25">
      <c r="AE1169" t="s">
        <v>2125</v>
      </c>
    </row>
    <row r="1170" spans="31:31" x14ac:dyDescent="0.25">
      <c r="AE1170" t="s">
        <v>2126</v>
      </c>
    </row>
    <row r="1171" spans="31:31" x14ac:dyDescent="0.25">
      <c r="AE1171" s="182" t="s">
        <v>2127</v>
      </c>
    </row>
    <row r="1172" spans="31:31" x14ac:dyDescent="0.25">
      <c r="AE1172" s="182" t="s">
        <v>2128</v>
      </c>
    </row>
    <row r="1173" spans="31:31" x14ac:dyDescent="0.25">
      <c r="AE1173" s="182" t="s">
        <v>2129</v>
      </c>
    </row>
    <row r="1174" spans="31:31" x14ac:dyDescent="0.25">
      <c r="AE1174" s="182" t="s">
        <v>2130</v>
      </c>
    </row>
    <row r="1175" spans="31:31" x14ac:dyDescent="0.25">
      <c r="AE1175" s="182" t="s">
        <v>13503</v>
      </c>
    </row>
    <row r="1176" spans="31:31" x14ac:dyDescent="0.25">
      <c r="AE1176" s="182" t="s">
        <v>2131</v>
      </c>
    </row>
    <row r="1177" spans="31:31" x14ac:dyDescent="0.25">
      <c r="AE1177" s="182" t="s">
        <v>2133</v>
      </c>
    </row>
    <row r="1178" spans="31:31" x14ac:dyDescent="0.25">
      <c r="AE1178" s="182" t="s">
        <v>2134</v>
      </c>
    </row>
    <row r="1179" spans="31:31" x14ac:dyDescent="0.25">
      <c r="AE1179" s="182" t="s">
        <v>2135</v>
      </c>
    </row>
    <row r="1180" spans="31:31" x14ac:dyDescent="0.25">
      <c r="AE1180" s="182" t="s">
        <v>2136</v>
      </c>
    </row>
    <row r="1181" spans="31:31" x14ac:dyDescent="0.25">
      <c r="AE1181" s="182" t="s">
        <v>2137</v>
      </c>
    </row>
    <row r="1182" spans="31:31" x14ac:dyDescent="0.25">
      <c r="AE1182" s="182" t="s">
        <v>2138</v>
      </c>
    </row>
    <row r="1183" spans="31:31" x14ac:dyDescent="0.25">
      <c r="AE1183" t="s">
        <v>2139</v>
      </c>
    </row>
    <row r="1184" spans="31:31" x14ac:dyDescent="0.25">
      <c r="AE1184" t="s">
        <v>2140</v>
      </c>
    </row>
    <row r="1185" spans="31:31" x14ac:dyDescent="0.25">
      <c r="AE1185" t="s">
        <v>2141</v>
      </c>
    </row>
    <row r="1186" spans="31:31" x14ac:dyDescent="0.25">
      <c r="AE1186" t="s">
        <v>2145</v>
      </c>
    </row>
    <row r="1187" spans="31:31" x14ac:dyDescent="0.25">
      <c r="AE1187" t="s">
        <v>2148</v>
      </c>
    </row>
    <row r="1188" spans="31:31" x14ac:dyDescent="0.25">
      <c r="AE1188" t="s">
        <v>2149</v>
      </c>
    </row>
    <row r="1189" spans="31:31" x14ac:dyDescent="0.25">
      <c r="AE1189" t="s">
        <v>2154</v>
      </c>
    </row>
    <row r="1190" spans="31:31" x14ac:dyDescent="0.25">
      <c r="AE1190" t="s">
        <v>2155</v>
      </c>
    </row>
    <row r="1191" spans="31:31" x14ac:dyDescent="0.25">
      <c r="AE1191" t="s">
        <v>2156</v>
      </c>
    </row>
    <row r="1192" spans="31:31" x14ac:dyDescent="0.25">
      <c r="AE1192" s="182" t="s">
        <v>2158</v>
      </c>
    </row>
    <row r="1193" spans="31:31" x14ac:dyDescent="0.25">
      <c r="AE1193" t="s">
        <v>2159</v>
      </c>
    </row>
    <row r="1194" spans="31:31" x14ac:dyDescent="0.25">
      <c r="AE1194" s="182" t="s">
        <v>2160</v>
      </c>
    </row>
    <row r="1195" spans="31:31" x14ac:dyDescent="0.25">
      <c r="AE1195" t="s">
        <v>2161</v>
      </c>
    </row>
    <row r="1196" spans="31:31" x14ac:dyDescent="0.25">
      <c r="AE1196" s="182" t="s">
        <v>2163</v>
      </c>
    </row>
    <row r="1197" spans="31:31" x14ac:dyDescent="0.25">
      <c r="AE1197" s="182" t="s">
        <v>2164</v>
      </c>
    </row>
    <row r="1198" spans="31:31" x14ac:dyDescent="0.25">
      <c r="AE1198" t="s">
        <v>13504</v>
      </c>
    </row>
    <row r="1199" spans="31:31" x14ac:dyDescent="0.25">
      <c r="AE1199" t="s">
        <v>2165</v>
      </c>
    </row>
    <row r="1200" spans="31:31" x14ac:dyDescent="0.25">
      <c r="AE1200" t="s">
        <v>2168</v>
      </c>
    </row>
    <row r="1201" spans="31:31" x14ac:dyDescent="0.25">
      <c r="AE1201" t="s">
        <v>2172</v>
      </c>
    </row>
    <row r="1202" spans="31:31" x14ac:dyDescent="0.25">
      <c r="AE1202" t="s">
        <v>2174</v>
      </c>
    </row>
    <row r="1203" spans="31:31" x14ac:dyDescent="0.25">
      <c r="AE1203" s="182" t="s">
        <v>2174</v>
      </c>
    </row>
    <row r="1204" spans="31:31" x14ac:dyDescent="0.25">
      <c r="AE1204" t="s">
        <v>2175</v>
      </c>
    </row>
    <row r="1205" spans="31:31" x14ac:dyDescent="0.25">
      <c r="AE1205" t="s">
        <v>2177</v>
      </c>
    </row>
    <row r="1206" spans="31:31" x14ac:dyDescent="0.25">
      <c r="AE1206" t="s">
        <v>2178</v>
      </c>
    </row>
    <row r="1207" spans="31:31" x14ac:dyDescent="0.25">
      <c r="AE1207" s="182" t="s">
        <v>2180</v>
      </c>
    </row>
    <row r="1208" spans="31:31" x14ac:dyDescent="0.25">
      <c r="AE1208" t="s">
        <v>2182</v>
      </c>
    </row>
    <row r="1209" spans="31:31" x14ac:dyDescent="0.25">
      <c r="AE1209" t="s">
        <v>2183</v>
      </c>
    </row>
    <row r="1210" spans="31:31" x14ac:dyDescent="0.25">
      <c r="AE1210" t="s">
        <v>2184</v>
      </c>
    </row>
    <row r="1211" spans="31:31" x14ac:dyDescent="0.25">
      <c r="AE1211" t="s">
        <v>2185</v>
      </c>
    </row>
    <row r="1212" spans="31:31" x14ac:dyDescent="0.25">
      <c r="AE1212" s="182" t="s">
        <v>2188</v>
      </c>
    </row>
    <row r="1213" spans="31:31" x14ac:dyDescent="0.25">
      <c r="AE1213" t="s">
        <v>2189</v>
      </c>
    </row>
    <row r="1214" spans="31:31" x14ac:dyDescent="0.25">
      <c r="AE1214" s="182" t="s">
        <v>2189</v>
      </c>
    </row>
    <row r="1215" spans="31:31" x14ac:dyDescent="0.25">
      <c r="AE1215" t="s">
        <v>2190</v>
      </c>
    </row>
    <row r="1216" spans="31:31" x14ac:dyDescent="0.25">
      <c r="AE1216" t="s">
        <v>2191</v>
      </c>
    </row>
    <row r="1217" spans="31:31" x14ac:dyDescent="0.25">
      <c r="AE1217" t="s">
        <v>2192</v>
      </c>
    </row>
    <row r="1218" spans="31:31" x14ac:dyDescent="0.25">
      <c r="AE1218" t="s">
        <v>2193</v>
      </c>
    </row>
    <row r="1219" spans="31:31" x14ac:dyDescent="0.25">
      <c r="AE1219" t="s">
        <v>2194</v>
      </c>
    </row>
    <row r="1220" spans="31:31" x14ac:dyDescent="0.25">
      <c r="AE1220" s="182" t="s">
        <v>2195</v>
      </c>
    </row>
    <row r="1221" spans="31:31" x14ac:dyDescent="0.25">
      <c r="AE1221" t="s">
        <v>2196</v>
      </c>
    </row>
    <row r="1222" spans="31:31" x14ac:dyDescent="0.25">
      <c r="AE1222" s="182" t="s">
        <v>2199</v>
      </c>
    </row>
    <row r="1223" spans="31:31" x14ac:dyDescent="0.25">
      <c r="AE1223" t="s">
        <v>2202</v>
      </c>
    </row>
    <row r="1224" spans="31:31" x14ac:dyDescent="0.25">
      <c r="AE1224" t="s">
        <v>2203</v>
      </c>
    </row>
    <row r="1225" spans="31:31" x14ac:dyDescent="0.25">
      <c r="AE1225" t="s">
        <v>2205</v>
      </c>
    </row>
    <row r="1226" spans="31:31" x14ac:dyDescent="0.25">
      <c r="AE1226" t="s">
        <v>2206</v>
      </c>
    </row>
    <row r="1227" spans="31:31" x14ac:dyDescent="0.25">
      <c r="AE1227" t="s">
        <v>2208</v>
      </c>
    </row>
    <row r="1228" spans="31:31" x14ac:dyDescent="0.25">
      <c r="AE1228" t="s">
        <v>2210</v>
      </c>
    </row>
    <row r="1229" spans="31:31" x14ac:dyDescent="0.25">
      <c r="AE1229" t="s">
        <v>2211</v>
      </c>
    </row>
    <row r="1230" spans="31:31" x14ac:dyDescent="0.25">
      <c r="AE1230" s="182" t="s">
        <v>2212</v>
      </c>
    </row>
    <row r="1231" spans="31:31" x14ac:dyDescent="0.25">
      <c r="AE1231" s="182" t="s">
        <v>2213</v>
      </c>
    </row>
    <row r="1232" spans="31:31" x14ac:dyDescent="0.25">
      <c r="AE1232" s="182" t="s">
        <v>2214</v>
      </c>
    </row>
    <row r="1233" spans="31:31" x14ac:dyDescent="0.25">
      <c r="AE1233" t="s">
        <v>2215</v>
      </c>
    </row>
    <row r="1234" spans="31:31" x14ac:dyDescent="0.25">
      <c r="AE1234" t="s">
        <v>13505</v>
      </c>
    </row>
    <row r="1235" spans="31:31" x14ac:dyDescent="0.25">
      <c r="AE1235" s="182" t="s">
        <v>2219</v>
      </c>
    </row>
    <row r="1236" spans="31:31" x14ac:dyDescent="0.25">
      <c r="AE1236" t="s">
        <v>2220</v>
      </c>
    </row>
    <row r="1237" spans="31:31" x14ac:dyDescent="0.25">
      <c r="AE1237" t="s">
        <v>2222</v>
      </c>
    </row>
    <row r="1238" spans="31:31" x14ac:dyDescent="0.25">
      <c r="AE1238" t="s">
        <v>2225</v>
      </c>
    </row>
    <row r="1239" spans="31:31" x14ac:dyDescent="0.25">
      <c r="AE1239" t="s">
        <v>2228</v>
      </c>
    </row>
    <row r="1240" spans="31:31" x14ac:dyDescent="0.25">
      <c r="AE1240" s="182" t="s">
        <v>2229</v>
      </c>
    </row>
    <row r="1241" spans="31:31" x14ac:dyDescent="0.25">
      <c r="AE1241" t="s">
        <v>2231</v>
      </c>
    </row>
    <row r="1242" spans="31:31" x14ac:dyDescent="0.25">
      <c r="AE1242" s="182" t="s">
        <v>2232</v>
      </c>
    </row>
    <row r="1243" spans="31:31" x14ac:dyDescent="0.25">
      <c r="AE1243" s="182" t="s">
        <v>2234</v>
      </c>
    </row>
    <row r="1244" spans="31:31" x14ac:dyDescent="0.25">
      <c r="AE1244" t="s">
        <v>2235</v>
      </c>
    </row>
    <row r="1245" spans="31:31" x14ac:dyDescent="0.25">
      <c r="AE1245" t="s">
        <v>2236</v>
      </c>
    </row>
    <row r="1246" spans="31:31" x14ac:dyDescent="0.25">
      <c r="AE1246" t="s">
        <v>2237</v>
      </c>
    </row>
    <row r="1247" spans="31:31" x14ac:dyDescent="0.25">
      <c r="AE1247" t="s">
        <v>2238</v>
      </c>
    </row>
    <row r="1248" spans="31:31" x14ac:dyDescent="0.25">
      <c r="AE1248" t="s">
        <v>2240</v>
      </c>
    </row>
    <row r="1249" spans="31:31" x14ac:dyDescent="0.25">
      <c r="AE1249" t="s">
        <v>2242</v>
      </c>
    </row>
    <row r="1250" spans="31:31" x14ac:dyDescent="0.25">
      <c r="AE1250" t="s">
        <v>2244</v>
      </c>
    </row>
    <row r="1251" spans="31:31" x14ac:dyDescent="0.25">
      <c r="AE1251" t="s">
        <v>2245</v>
      </c>
    </row>
    <row r="1252" spans="31:31" x14ac:dyDescent="0.25">
      <c r="AE1252" t="s">
        <v>2248</v>
      </c>
    </row>
    <row r="1253" spans="31:31" x14ac:dyDescent="0.25">
      <c r="AE1253" t="s">
        <v>2250</v>
      </c>
    </row>
    <row r="1254" spans="31:31" x14ac:dyDescent="0.25">
      <c r="AE1254" t="s">
        <v>2251</v>
      </c>
    </row>
    <row r="1255" spans="31:31" x14ac:dyDescent="0.25">
      <c r="AE1255" s="182" t="s">
        <v>2252</v>
      </c>
    </row>
    <row r="1256" spans="31:31" x14ac:dyDescent="0.25">
      <c r="AE1256" t="s">
        <v>2253</v>
      </c>
    </row>
    <row r="1257" spans="31:31" x14ac:dyDescent="0.25">
      <c r="AE1257" t="s">
        <v>2254</v>
      </c>
    </row>
    <row r="1258" spans="31:31" x14ac:dyDescent="0.25">
      <c r="AE1258" t="s">
        <v>2255</v>
      </c>
    </row>
    <row r="1259" spans="31:31" x14ac:dyDescent="0.25">
      <c r="AE1259" s="182" t="s">
        <v>2257</v>
      </c>
    </row>
    <row r="1260" spans="31:31" x14ac:dyDescent="0.25">
      <c r="AE1260" t="s">
        <v>2259</v>
      </c>
    </row>
    <row r="1261" spans="31:31" x14ac:dyDescent="0.25">
      <c r="AE1261" t="s">
        <v>2261</v>
      </c>
    </row>
    <row r="1262" spans="31:31" x14ac:dyDescent="0.25">
      <c r="AE1262" t="s">
        <v>2263</v>
      </c>
    </row>
    <row r="1263" spans="31:31" x14ac:dyDescent="0.25">
      <c r="AE1263" t="s">
        <v>2264</v>
      </c>
    </row>
    <row r="1264" spans="31:31" x14ac:dyDescent="0.25">
      <c r="AE1264" s="182" t="s">
        <v>2265</v>
      </c>
    </row>
    <row r="1265" spans="31:31" x14ac:dyDescent="0.25">
      <c r="AE1265" s="182" t="s">
        <v>2266</v>
      </c>
    </row>
    <row r="1266" spans="31:31" x14ac:dyDescent="0.25">
      <c r="AE1266" t="s">
        <v>2267</v>
      </c>
    </row>
    <row r="1267" spans="31:31" x14ac:dyDescent="0.25">
      <c r="AE1267" t="s">
        <v>2268</v>
      </c>
    </row>
    <row r="1268" spans="31:31" x14ac:dyDescent="0.25">
      <c r="AE1268" t="s">
        <v>2269</v>
      </c>
    </row>
    <row r="1269" spans="31:31" x14ac:dyDescent="0.25">
      <c r="AE1269" t="s">
        <v>2271</v>
      </c>
    </row>
    <row r="1270" spans="31:31" x14ac:dyDescent="0.25">
      <c r="AE1270" t="s">
        <v>2272</v>
      </c>
    </row>
    <row r="1271" spans="31:31" x14ac:dyDescent="0.25">
      <c r="AE1271" s="182" t="s">
        <v>2273</v>
      </c>
    </row>
    <row r="1272" spans="31:31" x14ac:dyDescent="0.25">
      <c r="AE1272" t="s">
        <v>2274</v>
      </c>
    </row>
    <row r="1273" spans="31:31" x14ac:dyDescent="0.25">
      <c r="AE1273" s="182" t="s">
        <v>2275</v>
      </c>
    </row>
    <row r="1274" spans="31:31" x14ac:dyDescent="0.25">
      <c r="AE1274" t="s">
        <v>2277</v>
      </c>
    </row>
    <row r="1275" spans="31:31" x14ac:dyDescent="0.25">
      <c r="AE1275" t="s">
        <v>2280</v>
      </c>
    </row>
    <row r="1276" spans="31:31" x14ac:dyDescent="0.25">
      <c r="AE1276" t="s">
        <v>2281</v>
      </c>
    </row>
    <row r="1277" spans="31:31" x14ac:dyDescent="0.25">
      <c r="AE1277" t="s">
        <v>2282</v>
      </c>
    </row>
    <row r="1278" spans="31:31" x14ac:dyDescent="0.25">
      <c r="AE1278" t="s">
        <v>2283</v>
      </c>
    </row>
    <row r="1279" spans="31:31" x14ac:dyDescent="0.25">
      <c r="AE1279" s="182" t="s">
        <v>2286</v>
      </c>
    </row>
    <row r="1280" spans="31:31" x14ac:dyDescent="0.25">
      <c r="AE1280" t="s">
        <v>2290</v>
      </c>
    </row>
    <row r="1281" spans="31:31" x14ac:dyDescent="0.25">
      <c r="AE1281" t="s">
        <v>2291</v>
      </c>
    </row>
    <row r="1282" spans="31:31" x14ac:dyDescent="0.25">
      <c r="AE1282" t="s">
        <v>2292</v>
      </c>
    </row>
    <row r="1283" spans="31:31" x14ac:dyDescent="0.25">
      <c r="AE1283" t="s">
        <v>2293</v>
      </c>
    </row>
    <row r="1284" spans="31:31" x14ac:dyDescent="0.25">
      <c r="AE1284" s="182" t="s">
        <v>2294</v>
      </c>
    </row>
    <row r="1285" spans="31:31" x14ac:dyDescent="0.25">
      <c r="AE1285" t="s">
        <v>2296</v>
      </c>
    </row>
    <row r="1286" spans="31:31" x14ac:dyDescent="0.25">
      <c r="AE1286" s="182" t="s">
        <v>2299</v>
      </c>
    </row>
    <row r="1287" spans="31:31" x14ac:dyDescent="0.25">
      <c r="AE1287" t="s">
        <v>2300</v>
      </c>
    </row>
    <row r="1288" spans="31:31" x14ac:dyDescent="0.25">
      <c r="AE1288" t="s">
        <v>2304</v>
      </c>
    </row>
    <row r="1289" spans="31:31" x14ac:dyDescent="0.25">
      <c r="AE1289" t="s">
        <v>2305</v>
      </c>
    </row>
    <row r="1290" spans="31:31" x14ac:dyDescent="0.25">
      <c r="AE1290" t="s">
        <v>2306</v>
      </c>
    </row>
    <row r="1291" spans="31:31" x14ac:dyDescent="0.25">
      <c r="AE1291" s="182" t="s">
        <v>2308</v>
      </c>
    </row>
    <row r="1292" spans="31:31" x14ac:dyDescent="0.25">
      <c r="AE1292" s="182" t="s">
        <v>2309</v>
      </c>
    </row>
    <row r="1293" spans="31:31" x14ac:dyDescent="0.25">
      <c r="AE1293" t="s">
        <v>2310</v>
      </c>
    </row>
    <row r="1294" spans="31:31" x14ac:dyDescent="0.25">
      <c r="AE1294" t="s">
        <v>2311</v>
      </c>
    </row>
    <row r="1295" spans="31:31" x14ac:dyDescent="0.25">
      <c r="AE1295" t="s">
        <v>2312</v>
      </c>
    </row>
    <row r="1296" spans="31:31" x14ac:dyDescent="0.25">
      <c r="AE1296" s="182" t="s">
        <v>2313</v>
      </c>
    </row>
    <row r="1297" spans="31:31" x14ac:dyDescent="0.25">
      <c r="AE1297" t="s">
        <v>2314</v>
      </c>
    </row>
    <row r="1298" spans="31:31" x14ac:dyDescent="0.25">
      <c r="AE1298" t="s">
        <v>2315</v>
      </c>
    </row>
    <row r="1299" spans="31:31" x14ac:dyDescent="0.25">
      <c r="AE1299" t="s">
        <v>13506</v>
      </c>
    </row>
    <row r="1300" spans="31:31" x14ac:dyDescent="0.25">
      <c r="AE1300" t="s">
        <v>13507</v>
      </c>
    </row>
    <row r="1301" spans="31:31" x14ac:dyDescent="0.25">
      <c r="AE1301" s="182" t="s">
        <v>2316</v>
      </c>
    </row>
    <row r="1302" spans="31:31" x14ac:dyDescent="0.25">
      <c r="AE1302" t="s">
        <v>2317</v>
      </c>
    </row>
    <row r="1303" spans="31:31" x14ac:dyDescent="0.25">
      <c r="AE1303" t="s">
        <v>2318</v>
      </c>
    </row>
    <row r="1304" spans="31:31" x14ac:dyDescent="0.25">
      <c r="AE1304" t="s">
        <v>2319</v>
      </c>
    </row>
    <row r="1305" spans="31:31" x14ac:dyDescent="0.25">
      <c r="AE1305" t="s">
        <v>2320</v>
      </c>
    </row>
    <row r="1306" spans="31:31" x14ac:dyDescent="0.25">
      <c r="AE1306" s="182" t="s">
        <v>2322</v>
      </c>
    </row>
    <row r="1307" spans="31:31" x14ac:dyDescent="0.25">
      <c r="AE1307" t="s">
        <v>13508</v>
      </c>
    </row>
    <row r="1308" spans="31:31" x14ac:dyDescent="0.25">
      <c r="AE1308" t="s">
        <v>2323</v>
      </c>
    </row>
    <row r="1309" spans="31:31" x14ac:dyDescent="0.25">
      <c r="AE1309" s="182" t="s">
        <v>2324</v>
      </c>
    </row>
    <row r="1310" spans="31:31" x14ac:dyDescent="0.25">
      <c r="AE1310" s="182" t="s">
        <v>2326</v>
      </c>
    </row>
    <row r="1311" spans="31:31" x14ac:dyDescent="0.25">
      <c r="AE1311" t="s">
        <v>2328</v>
      </c>
    </row>
    <row r="1312" spans="31:31" x14ac:dyDescent="0.25">
      <c r="AE1312" t="s">
        <v>2330</v>
      </c>
    </row>
    <row r="1313" spans="31:31" x14ac:dyDescent="0.25">
      <c r="AE1313" t="s">
        <v>2332</v>
      </c>
    </row>
    <row r="1314" spans="31:31" x14ac:dyDescent="0.25">
      <c r="AE1314" t="s">
        <v>2333</v>
      </c>
    </row>
    <row r="1315" spans="31:31" x14ac:dyDescent="0.25">
      <c r="AE1315" t="s">
        <v>2334</v>
      </c>
    </row>
    <row r="1316" spans="31:31" x14ac:dyDescent="0.25">
      <c r="AE1316" t="s">
        <v>2336</v>
      </c>
    </row>
    <row r="1317" spans="31:31" x14ac:dyDescent="0.25">
      <c r="AE1317" t="s">
        <v>2339</v>
      </c>
    </row>
    <row r="1318" spans="31:31" x14ac:dyDescent="0.25">
      <c r="AE1318" t="s">
        <v>2340</v>
      </c>
    </row>
    <row r="1319" spans="31:31" x14ac:dyDescent="0.25">
      <c r="AE1319" t="s">
        <v>2345</v>
      </c>
    </row>
    <row r="1320" spans="31:31" x14ac:dyDescent="0.25">
      <c r="AE1320" s="182" t="s">
        <v>13509</v>
      </c>
    </row>
    <row r="1321" spans="31:31" x14ac:dyDescent="0.25">
      <c r="AE1321" t="s">
        <v>2347</v>
      </c>
    </row>
    <row r="1322" spans="31:31" x14ac:dyDescent="0.25">
      <c r="AE1322" t="s">
        <v>2348</v>
      </c>
    </row>
    <row r="1323" spans="31:31" x14ac:dyDescent="0.25">
      <c r="AE1323" t="s">
        <v>2349</v>
      </c>
    </row>
    <row r="1324" spans="31:31" x14ac:dyDescent="0.25">
      <c r="AE1324" t="s">
        <v>2350</v>
      </c>
    </row>
    <row r="1325" spans="31:31" x14ac:dyDescent="0.25">
      <c r="AE1325" t="s">
        <v>2351</v>
      </c>
    </row>
    <row r="1326" spans="31:31" x14ac:dyDescent="0.25">
      <c r="AE1326" s="182" t="s">
        <v>2354</v>
      </c>
    </row>
    <row r="1327" spans="31:31" x14ac:dyDescent="0.25">
      <c r="AE1327" t="s">
        <v>2356</v>
      </c>
    </row>
    <row r="1328" spans="31:31" x14ac:dyDescent="0.25">
      <c r="AE1328" t="s">
        <v>2357</v>
      </c>
    </row>
    <row r="1329" spans="31:31" x14ac:dyDescent="0.25">
      <c r="AE1329" s="182" t="s">
        <v>2358</v>
      </c>
    </row>
    <row r="1330" spans="31:31" x14ac:dyDescent="0.25">
      <c r="AE1330" t="s">
        <v>2359</v>
      </c>
    </row>
    <row r="1331" spans="31:31" x14ac:dyDescent="0.25">
      <c r="AE1331" s="182" t="s">
        <v>2360</v>
      </c>
    </row>
    <row r="1332" spans="31:31" x14ac:dyDescent="0.25">
      <c r="AE1332" s="182" t="s">
        <v>13510</v>
      </c>
    </row>
    <row r="1333" spans="31:31" x14ac:dyDescent="0.25">
      <c r="AE1333" t="s">
        <v>2363</v>
      </c>
    </row>
    <row r="1334" spans="31:31" x14ac:dyDescent="0.25">
      <c r="AE1334" t="s">
        <v>2364</v>
      </c>
    </row>
    <row r="1335" spans="31:31" x14ac:dyDescent="0.25">
      <c r="AE1335" t="s">
        <v>2365</v>
      </c>
    </row>
    <row r="1336" spans="31:31" x14ac:dyDescent="0.25">
      <c r="AE1336" t="s">
        <v>2368</v>
      </c>
    </row>
    <row r="1337" spans="31:31" x14ac:dyDescent="0.25">
      <c r="AE1337" t="s">
        <v>2372</v>
      </c>
    </row>
    <row r="1338" spans="31:31" x14ac:dyDescent="0.25">
      <c r="AE1338" t="s">
        <v>2373</v>
      </c>
    </row>
    <row r="1339" spans="31:31" x14ac:dyDescent="0.25">
      <c r="AE1339" t="s">
        <v>2375</v>
      </c>
    </row>
    <row r="1340" spans="31:31" x14ac:dyDescent="0.25">
      <c r="AE1340" t="s">
        <v>2376</v>
      </c>
    </row>
    <row r="1341" spans="31:31" x14ac:dyDescent="0.25">
      <c r="AE1341" t="s">
        <v>2378</v>
      </c>
    </row>
    <row r="1342" spans="31:31" x14ac:dyDescent="0.25">
      <c r="AE1342" t="s">
        <v>2380</v>
      </c>
    </row>
    <row r="1343" spans="31:31" x14ac:dyDescent="0.25">
      <c r="AE1343" t="s">
        <v>2381</v>
      </c>
    </row>
    <row r="1344" spans="31:31" x14ac:dyDescent="0.25">
      <c r="AE1344" t="s">
        <v>2383</v>
      </c>
    </row>
    <row r="1345" spans="31:31" x14ac:dyDescent="0.25">
      <c r="AE1345" t="s">
        <v>2384</v>
      </c>
    </row>
    <row r="1346" spans="31:31" x14ac:dyDescent="0.25">
      <c r="AE1346" s="182" t="s">
        <v>2385</v>
      </c>
    </row>
    <row r="1347" spans="31:31" x14ac:dyDescent="0.25">
      <c r="AE1347" s="182" t="s">
        <v>2387</v>
      </c>
    </row>
    <row r="1348" spans="31:31" x14ac:dyDescent="0.25">
      <c r="AE1348" t="s">
        <v>2388</v>
      </c>
    </row>
    <row r="1349" spans="31:31" x14ac:dyDescent="0.25">
      <c r="AE1349" t="s">
        <v>2391</v>
      </c>
    </row>
    <row r="1350" spans="31:31" x14ac:dyDescent="0.25">
      <c r="AE1350" s="182" t="s">
        <v>2398</v>
      </c>
    </row>
    <row r="1351" spans="31:31" x14ac:dyDescent="0.25">
      <c r="AE1351" s="182" t="s">
        <v>2399</v>
      </c>
    </row>
    <row r="1352" spans="31:31" x14ac:dyDescent="0.25">
      <c r="AE1352" t="s">
        <v>2401</v>
      </c>
    </row>
    <row r="1353" spans="31:31" x14ac:dyDescent="0.25">
      <c r="AE1353" t="s">
        <v>2402</v>
      </c>
    </row>
    <row r="1354" spans="31:31" x14ac:dyDescent="0.25">
      <c r="AE1354" t="s">
        <v>2405</v>
      </c>
    </row>
    <row r="1355" spans="31:31" x14ac:dyDescent="0.25">
      <c r="AE1355" t="s">
        <v>2406</v>
      </c>
    </row>
    <row r="1356" spans="31:31" x14ac:dyDescent="0.25">
      <c r="AE1356" t="s">
        <v>2407</v>
      </c>
    </row>
    <row r="1357" spans="31:31" x14ac:dyDescent="0.25">
      <c r="AE1357" t="s">
        <v>2408</v>
      </c>
    </row>
    <row r="1358" spans="31:31" x14ac:dyDescent="0.25">
      <c r="AE1358" t="s">
        <v>2409</v>
      </c>
    </row>
    <row r="1359" spans="31:31" x14ac:dyDescent="0.25">
      <c r="AE1359" t="s">
        <v>2412</v>
      </c>
    </row>
    <row r="1360" spans="31:31" x14ac:dyDescent="0.25">
      <c r="AE1360" t="s">
        <v>2413</v>
      </c>
    </row>
    <row r="1361" spans="31:31" x14ac:dyDescent="0.25">
      <c r="AE1361" t="s">
        <v>2414</v>
      </c>
    </row>
    <row r="1362" spans="31:31" x14ac:dyDescent="0.25">
      <c r="AE1362" s="182" t="s">
        <v>2416</v>
      </c>
    </row>
    <row r="1363" spans="31:31" x14ac:dyDescent="0.25">
      <c r="AE1363" t="s">
        <v>2417</v>
      </c>
    </row>
    <row r="1364" spans="31:31" x14ac:dyDescent="0.25">
      <c r="AE1364" t="s">
        <v>2418</v>
      </c>
    </row>
    <row r="1365" spans="31:31" x14ac:dyDescent="0.25">
      <c r="AE1365" t="s">
        <v>2419</v>
      </c>
    </row>
    <row r="1366" spans="31:31" x14ac:dyDescent="0.25">
      <c r="AE1366" s="182" t="s">
        <v>2420</v>
      </c>
    </row>
    <row r="1367" spans="31:31" x14ac:dyDescent="0.25">
      <c r="AE1367" s="182" t="s">
        <v>2421</v>
      </c>
    </row>
    <row r="1368" spans="31:31" x14ac:dyDescent="0.25">
      <c r="AE1368" s="182" t="s">
        <v>2422</v>
      </c>
    </row>
    <row r="1369" spans="31:31" x14ac:dyDescent="0.25">
      <c r="AE1369" s="182" t="s">
        <v>2423</v>
      </c>
    </row>
    <row r="1370" spans="31:31" x14ac:dyDescent="0.25">
      <c r="AE1370" s="182" t="s">
        <v>2425</v>
      </c>
    </row>
    <row r="1371" spans="31:31" x14ac:dyDescent="0.25">
      <c r="AE1371" s="182" t="s">
        <v>2426</v>
      </c>
    </row>
    <row r="1372" spans="31:31" x14ac:dyDescent="0.25">
      <c r="AE1372" s="182" t="s">
        <v>2427</v>
      </c>
    </row>
    <row r="1373" spans="31:31" x14ac:dyDescent="0.25">
      <c r="AE1373" t="s">
        <v>2428</v>
      </c>
    </row>
    <row r="1374" spans="31:31" x14ac:dyDescent="0.25">
      <c r="AE1374" t="s">
        <v>2429</v>
      </c>
    </row>
    <row r="1375" spans="31:31" x14ac:dyDescent="0.25">
      <c r="AE1375" t="s">
        <v>2430</v>
      </c>
    </row>
    <row r="1376" spans="31:31" x14ac:dyDescent="0.25">
      <c r="AE1376" t="s">
        <v>2432</v>
      </c>
    </row>
    <row r="1377" spans="31:31" x14ac:dyDescent="0.25">
      <c r="AE1377" t="s">
        <v>2433</v>
      </c>
    </row>
    <row r="1378" spans="31:31" x14ac:dyDescent="0.25">
      <c r="AE1378" s="182" t="s">
        <v>2434</v>
      </c>
    </row>
    <row r="1379" spans="31:31" x14ac:dyDescent="0.25">
      <c r="AE1379" t="s">
        <v>2435</v>
      </c>
    </row>
    <row r="1380" spans="31:31" x14ac:dyDescent="0.25">
      <c r="AE1380" s="182" t="s">
        <v>13511</v>
      </c>
    </row>
    <row r="1381" spans="31:31" x14ac:dyDescent="0.25">
      <c r="AE1381" t="s">
        <v>2436</v>
      </c>
    </row>
    <row r="1382" spans="31:31" x14ac:dyDescent="0.25">
      <c r="AE1382" t="s">
        <v>2437</v>
      </c>
    </row>
    <row r="1383" spans="31:31" x14ac:dyDescent="0.25">
      <c r="AE1383" t="s">
        <v>2438</v>
      </c>
    </row>
    <row r="1384" spans="31:31" x14ac:dyDescent="0.25">
      <c r="AE1384" s="182" t="s">
        <v>2439</v>
      </c>
    </row>
    <row r="1385" spans="31:31" x14ac:dyDescent="0.25">
      <c r="AE1385" t="s">
        <v>2441</v>
      </c>
    </row>
    <row r="1386" spans="31:31" x14ac:dyDescent="0.25">
      <c r="AE1386" t="s">
        <v>2442</v>
      </c>
    </row>
    <row r="1387" spans="31:31" x14ac:dyDescent="0.25">
      <c r="AE1387" t="s">
        <v>2443</v>
      </c>
    </row>
    <row r="1388" spans="31:31" x14ac:dyDescent="0.25">
      <c r="AE1388" t="s">
        <v>2444</v>
      </c>
    </row>
    <row r="1389" spans="31:31" x14ac:dyDescent="0.25">
      <c r="AE1389" s="182" t="s">
        <v>2445</v>
      </c>
    </row>
    <row r="1390" spans="31:31" x14ac:dyDescent="0.25">
      <c r="AE1390" t="s">
        <v>2446</v>
      </c>
    </row>
    <row r="1391" spans="31:31" x14ac:dyDescent="0.25">
      <c r="AE1391" t="s">
        <v>2449</v>
      </c>
    </row>
    <row r="1392" spans="31:31" x14ac:dyDescent="0.25">
      <c r="AE1392" t="s">
        <v>2450</v>
      </c>
    </row>
    <row r="1393" spans="31:31" x14ac:dyDescent="0.25">
      <c r="AE1393" t="s">
        <v>2451</v>
      </c>
    </row>
    <row r="1394" spans="31:31" x14ac:dyDescent="0.25">
      <c r="AE1394" t="s">
        <v>2452</v>
      </c>
    </row>
    <row r="1395" spans="31:31" x14ac:dyDescent="0.25">
      <c r="AE1395" s="182" t="s">
        <v>2453</v>
      </c>
    </row>
    <row r="1396" spans="31:31" x14ac:dyDescent="0.25">
      <c r="AE1396" t="s">
        <v>13512</v>
      </c>
    </row>
    <row r="1397" spans="31:31" x14ac:dyDescent="0.25">
      <c r="AE1397" t="s">
        <v>2455</v>
      </c>
    </row>
    <row r="1398" spans="31:31" x14ac:dyDescent="0.25">
      <c r="AE1398" t="s">
        <v>2459</v>
      </c>
    </row>
    <row r="1399" spans="31:31" x14ac:dyDescent="0.25">
      <c r="AE1399" t="s">
        <v>2460</v>
      </c>
    </row>
    <row r="1400" spans="31:31" x14ac:dyDescent="0.25">
      <c r="AE1400" t="s">
        <v>2461</v>
      </c>
    </row>
    <row r="1401" spans="31:31" x14ac:dyDescent="0.25">
      <c r="AE1401" s="182" t="s">
        <v>2465</v>
      </c>
    </row>
    <row r="1402" spans="31:31" x14ac:dyDescent="0.25">
      <c r="AE1402" s="182" t="s">
        <v>2467</v>
      </c>
    </row>
    <row r="1403" spans="31:31" x14ac:dyDescent="0.25">
      <c r="AE1403" t="s">
        <v>2468</v>
      </c>
    </row>
    <row r="1404" spans="31:31" x14ac:dyDescent="0.25">
      <c r="AE1404" t="s">
        <v>2470</v>
      </c>
    </row>
    <row r="1405" spans="31:31" x14ac:dyDescent="0.25">
      <c r="AE1405" t="s">
        <v>2472</v>
      </c>
    </row>
    <row r="1406" spans="31:31" x14ac:dyDescent="0.25">
      <c r="AE1406" t="s">
        <v>2473</v>
      </c>
    </row>
    <row r="1407" spans="31:31" x14ac:dyDescent="0.25">
      <c r="AE1407" t="s">
        <v>2476</v>
      </c>
    </row>
    <row r="1408" spans="31:31" x14ac:dyDescent="0.25">
      <c r="AE1408" t="s">
        <v>2477</v>
      </c>
    </row>
    <row r="1409" spans="31:31" x14ac:dyDescent="0.25">
      <c r="AE1409" t="s">
        <v>2478</v>
      </c>
    </row>
    <row r="1410" spans="31:31" x14ac:dyDescent="0.25">
      <c r="AE1410" t="s">
        <v>2479</v>
      </c>
    </row>
    <row r="1411" spans="31:31" x14ac:dyDescent="0.25">
      <c r="AE1411" t="s">
        <v>2480</v>
      </c>
    </row>
    <row r="1412" spans="31:31" x14ac:dyDescent="0.25">
      <c r="AE1412" t="s">
        <v>2481</v>
      </c>
    </row>
    <row r="1413" spans="31:31" x14ac:dyDescent="0.25">
      <c r="AE1413" t="s">
        <v>2483</v>
      </c>
    </row>
    <row r="1414" spans="31:31" x14ac:dyDescent="0.25">
      <c r="AE1414" t="s">
        <v>2484</v>
      </c>
    </row>
    <row r="1415" spans="31:31" x14ac:dyDescent="0.25">
      <c r="AE1415" t="s">
        <v>2486</v>
      </c>
    </row>
    <row r="1416" spans="31:31" x14ac:dyDescent="0.25">
      <c r="AE1416" s="182" t="s">
        <v>2487</v>
      </c>
    </row>
    <row r="1417" spans="31:31" x14ac:dyDescent="0.25">
      <c r="AE1417" t="s">
        <v>2488</v>
      </c>
    </row>
    <row r="1418" spans="31:31" x14ac:dyDescent="0.25">
      <c r="AE1418" s="182" t="s">
        <v>2489</v>
      </c>
    </row>
    <row r="1419" spans="31:31" x14ac:dyDescent="0.25">
      <c r="AE1419" t="s">
        <v>2490</v>
      </c>
    </row>
    <row r="1420" spans="31:31" x14ac:dyDescent="0.25">
      <c r="AE1420" t="s">
        <v>2491</v>
      </c>
    </row>
    <row r="1421" spans="31:31" x14ac:dyDescent="0.25">
      <c r="AE1421" t="s">
        <v>2492</v>
      </c>
    </row>
    <row r="1422" spans="31:31" x14ac:dyDescent="0.25">
      <c r="AE1422" t="s">
        <v>2493</v>
      </c>
    </row>
    <row r="1423" spans="31:31" x14ac:dyDescent="0.25">
      <c r="AE1423" t="s">
        <v>2494</v>
      </c>
    </row>
    <row r="1424" spans="31:31" x14ac:dyDescent="0.25">
      <c r="AE1424" t="s">
        <v>2495</v>
      </c>
    </row>
    <row r="1425" spans="31:31" x14ac:dyDescent="0.25">
      <c r="AE1425" t="s">
        <v>2496</v>
      </c>
    </row>
    <row r="1426" spans="31:31" x14ac:dyDescent="0.25">
      <c r="AE1426" t="s">
        <v>2498</v>
      </c>
    </row>
    <row r="1427" spans="31:31" x14ac:dyDescent="0.25">
      <c r="AE1427" t="s">
        <v>2500</v>
      </c>
    </row>
    <row r="1428" spans="31:31" x14ac:dyDescent="0.25">
      <c r="AE1428" t="s">
        <v>2501</v>
      </c>
    </row>
    <row r="1429" spans="31:31" x14ac:dyDescent="0.25">
      <c r="AE1429" t="s">
        <v>2502</v>
      </c>
    </row>
    <row r="1430" spans="31:31" x14ac:dyDescent="0.25">
      <c r="AE1430" t="s">
        <v>13513</v>
      </c>
    </row>
    <row r="1431" spans="31:31" x14ac:dyDescent="0.25">
      <c r="AE1431" t="s">
        <v>13514</v>
      </c>
    </row>
    <row r="1432" spans="31:31" x14ac:dyDescent="0.25">
      <c r="AE1432" s="182" t="s">
        <v>2509</v>
      </c>
    </row>
    <row r="1433" spans="31:31" x14ac:dyDescent="0.25">
      <c r="AE1433" t="s">
        <v>2510</v>
      </c>
    </row>
    <row r="1434" spans="31:31" x14ac:dyDescent="0.25">
      <c r="AE1434" t="s">
        <v>2511</v>
      </c>
    </row>
    <row r="1435" spans="31:31" x14ac:dyDescent="0.25">
      <c r="AE1435" t="s">
        <v>2512</v>
      </c>
    </row>
    <row r="1436" spans="31:31" x14ac:dyDescent="0.25">
      <c r="AE1436" t="s">
        <v>2513</v>
      </c>
    </row>
    <row r="1437" spans="31:31" x14ac:dyDescent="0.25">
      <c r="AE1437" t="s">
        <v>2514</v>
      </c>
    </row>
    <row r="1438" spans="31:31" x14ac:dyDescent="0.25">
      <c r="AE1438" t="s">
        <v>2515</v>
      </c>
    </row>
    <row r="1439" spans="31:31" x14ac:dyDescent="0.25">
      <c r="AE1439" t="s">
        <v>2516</v>
      </c>
    </row>
    <row r="1440" spans="31:31" x14ac:dyDescent="0.25">
      <c r="AE1440" t="s">
        <v>2519</v>
      </c>
    </row>
    <row r="1441" spans="31:31" x14ac:dyDescent="0.25">
      <c r="AE1441" t="s">
        <v>2523</v>
      </c>
    </row>
    <row r="1442" spans="31:31" x14ac:dyDescent="0.25">
      <c r="AE1442" t="s">
        <v>13515</v>
      </c>
    </row>
    <row r="1443" spans="31:31" x14ac:dyDescent="0.25">
      <c r="AE1443" t="s">
        <v>2526</v>
      </c>
    </row>
    <row r="1444" spans="31:31" x14ac:dyDescent="0.25">
      <c r="AE1444" t="s">
        <v>2527</v>
      </c>
    </row>
    <row r="1445" spans="31:31" x14ac:dyDescent="0.25">
      <c r="AE1445" t="s">
        <v>2528</v>
      </c>
    </row>
    <row r="1446" spans="31:31" x14ac:dyDescent="0.25">
      <c r="AE1446" s="182" t="s">
        <v>2529</v>
      </c>
    </row>
    <row r="1447" spans="31:31" x14ac:dyDescent="0.25">
      <c r="AE1447" t="s">
        <v>2530</v>
      </c>
    </row>
    <row r="1448" spans="31:31" x14ac:dyDescent="0.25">
      <c r="AE1448" t="s">
        <v>2532</v>
      </c>
    </row>
    <row r="1449" spans="31:31" x14ac:dyDescent="0.25">
      <c r="AE1449" s="182" t="s">
        <v>2534</v>
      </c>
    </row>
    <row r="1450" spans="31:31" x14ac:dyDescent="0.25">
      <c r="AE1450" s="182" t="s">
        <v>2535</v>
      </c>
    </row>
    <row r="1451" spans="31:31" x14ac:dyDescent="0.25">
      <c r="AE1451" t="s">
        <v>2537</v>
      </c>
    </row>
    <row r="1452" spans="31:31" x14ac:dyDescent="0.25">
      <c r="AE1452" s="182" t="s">
        <v>2540</v>
      </c>
    </row>
    <row r="1453" spans="31:31" x14ac:dyDescent="0.25">
      <c r="AE1453" t="s">
        <v>2544</v>
      </c>
    </row>
    <row r="1454" spans="31:31" x14ac:dyDescent="0.25">
      <c r="AE1454" t="s">
        <v>2545</v>
      </c>
    </row>
    <row r="1455" spans="31:31" x14ac:dyDescent="0.25">
      <c r="AE1455" t="s">
        <v>2549</v>
      </c>
    </row>
    <row r="1456" spans="31:31" x14ac:dyDescent="0.25">
      <c r="AE1456" s="182" t="s">
        <v>2552</v>
      </c>
    </row>
    <row r="1457" spans="31:31" x14ac:dyDescent="0.25">
      <c r="AE1457" s="182" t="s">
        <v>13516</v>
      </c>
    </row>
    <row r="1458" spans="31:31" x14ac:dyDescent="0.25">
      <c r="AE1458" t="s">
        <v>2553</v>
      </c>
    </row>
    <row r="1459" spans="31:31" x14ac:dyDescent="0.25">
      <c r="AE1459" t="s">
        <v>2554</v>
      </c>
    </row>
    <row r="1460" spans="31:31" x14ac:dyDescent="0.25">
      <c r="AE1460" t="s">
        <v>2561</v>
      </c>
    </row>
    <row r="1461" spans="31:31" x14ac:dyDescent="0.25">
      <c r="AE1461" t="s">
        <v>2563</v>
      </c>
    </row>
    <row r="1462" spans="31:31" x14ac:dyDescent="0.25">
      <c r="AE1462" t="s">
        <v>2564</v>
      </c>
    </row>
    <row r="1463" spans="31:31" x14ac:dyDescent="0.25">
      <c r="AE1463" s="182" t="s">
        <v>2565</v>
      </c>
    </row>
    <row r="1464" spans="31:31" x14ac:dyDescent="0.25">
      <c r="AE1464" t="s">
        <v>2566</v>
      </c>
    </row>
    <row r="1465" spans="31:31" x14ac:dyDescent="0.25">
      <c r="AE1465" t="s">
        <v>2567</v>
      </c>
    </row>
    <row r="1466" spans="31:31" x14ac:dyDescent="0.25">
      <c r="AE1466" t="s">
        <v>2568</v>
      </c>
    </row>
    <row r="1467" spans="31:31" x14ac:dyDescent="0.25">
      <c r="AE1467" t="s">
        <v>2569</v>
      </c>
    </row>
    <row r="1468" spans="31:31" x14ac:dyDescent="0.25">
      <c r="AE1468" s="182" t="s">
        <v>2571</v>
      </c>
    </row>
    <row r="1469" spans="31:31" x14ac:dyDescent="0.25">
      <c r="AE1469" t="s">
        <v>2573</v>
      </c>
    </row>
    <row r="1470" spans="31:31" x14ac:dyDescent="0.25">
      <c r="AE1470" t="s">
        <v>2574</v>
      </c>
    </row>
    <row r="1471" spans="31:31" x14ac:dyDescent="0.25">
      <c r="AE1471" t="s">
        <v>2575</v>
      </c>
    </row>
    <row r="1472" spans="31:31" x14ac:dyDescent="0.25">
      <c r="AE1472" t="s">
        <v>2576</v>
      </c>
    </row>
    <row r="1473" spans="31:31" x14ac:dyDescent="0.25">
      <c r="AE1473" s="182" t="s">
        <v>2578</v>
      </c>
    </row>
    <row r="1474" spans="31:31" x14ac:dyDescent="0.25">
      <c r="AE1474" s="182" t="s">
        <v>2579</v>
      </c>
    </row>
    <row r="1475" spans="31:31" x14ac:dyDescent="0.25">
      <c r="AE1475" s="182" t="s">
        <v>2580</v>
      </c>
    </row>
    <row r="1476" spans="31:31" x14ac:dyDescent="0.25">
      <c r="AE1476" s="182" t="s">
        <v>2581</v>
      </c>
    </row>
    <row r="1477" spans="31:31" x14ac:dyDescent="0.25">
      <c r="AE1477" s="182" t="s">
        <v>2582</v>
      </c>
    </row>
    <row r="1478" spans="31:31" x14ac:dyDescent="0.25">
      <c r="AE1478" t="s">
        <v>2583</v>
      </c>
    </row>
    <row r="1479" spans="31:31" x14ac:dyDescent="0.25">
      <c r="AE1479" t="s">
        <v>2584</v>
      </c>
    </row>
    <row r="1480" spans="31:31" x14ac:dyDescent="0.25">
      <c r="AE1480" t="s">
        <v>2585</v>
      </c>
    </row>
    <row r="1481" spans="31:31" x14ac:dyDescent="0.25">
      <c r="AE1481" t="s">
        <v>2586</v>
      </c>
    </row>
    <row r="1482" spans="31:31" x14ac:dyDescent="0.25">
      <c r="AE1482" t="s">
        <v>2587</v>
      </c>
    </row>
    <row r="1483" spans="31:31" x14ac:dyDescent="0.25">
      <c r="AE1483" t="s">
        <v>2588</v>
      </c>
    </row>
    <row r="1484" spans="31:31" x14ac:dyDescent="0.25">
      <c r="AE1484" t="s">
        <v>2590</v>
      </c>
    </row>
    <row r="1485" spans="31:31" x14ac:dyDescent="0.25">
      <c r="AE1485" s="182" t="s">
        <v>2592</v>
      </c>
    </row>
    <row r="1486" spans="31:31" x14ac:dyDescent="0.25">
      <c r="AE1486" s="182" t="s">
        <v>2593</v>
      </c>
    </row>
    <row r="1487" spans="31:31" x14ac:dyDescent="0.25">
      <c r="AE1487" t="s">
        <v>13517</v>
      </c>
    </row>
    <row r="1488" spans="31:31" x14ac:dyDescent="0.25">
      <c r="AE1488" t="s">
        <v>13518</v>
      </c>
    </row>
    <row r="1489" spans="31:31" x14ac:dyDescent="0.25">
      <c r="AE1489" t="s">
        <v>13519</v>
      </c>
    </row>
    <row r="1490" spans="31:31" x14ac:dyDescent="0.25">
      <c r="AE1490" t="s">
        <v>2595</v>
      </c>
    </row>
    <row r="1491" spans="31:31" x14ac:dyDescent="0.25">
      <c r="AE1491" s="182" t="s">
        <v>2596</v>
      </c>
    </row>
    <row r="1492" spans="31:31" x14ac:dyDescent="0.25">
      <c r="AE1492" s="182" t="s">
        <v>2597</v>
      </c>
    </row>
    <row r="1493" spans="31:31" x14ac:dyDescent="0.25">
      <c r="AE1493" s="182" t="s">
        <v>2598</v>
      </c>
    </row>
    <row r="1494" spans="31:31" x14ac:dyDescent="0.25">
      <c r="AE1494" s="182" t="s">
        <v>2599</v>
      </c>
    </row>
    <row r="1495" spans="31:31" x14ac:dyDescent="0.25">
      <c r="AE1495" t="s">
        <v>2600</v>
      </c>
    </row>
    <row r="1496" spans="31:31" x14ac:dyDescent="0.25">
      <c r="AE1496" s="182" t="s">
        <v>2601</v>
      </c>
    </row>
    <row r="1497" spans="31:31" x14ac:dyDescent="0.25">
      <c r="AE1497" t="s">
        <v>2604</v>
      </c>
    </row>
    <row r="1498" spans="31:31" x14ac:dyDescent="0.25">
      <c r="AE1498" t="s">
        <v>2605</v>
      </c>
    </row>
    <row r="1499" spans="31:31" x14ac:dyDescent="0.25">
      <c r="AE1499" t="s">
        <v>2606</v>
      </c>
    </row>
    <row r="1500" spans="31:31" x14ac:dyDescent="0.25">
      <c r="AE1500" t="s">
        <v>2607</v>
      </c>
    </row>
    <row r="1501" spans="31:31" x14ac:dyDescent="0.25">
      <c r="AE1501" t="s">
        <v>2610</v>
      </c>
    </row>
    <row r="1502" spans="31:31" x14ac:dyDescent="0.25">
      <c r="AE1502" t="s">
        <v>2612</v>
      </c>
    </row>
    <row r="1503" spans="31:31" x14ac:dyDescent="0.25">
      <c r="AE1503" t="s">
        <v>2613</v>
      </c>
    </row>
    <row r="1504" spans="31:31" x14ac:dyDescent="0.25">
      <c r="AE1504" t="s">
        <v>2618</v>
      </c>
    </row>
    <row r="1505" spans="31:31" x14ac:dyDescent="0.25">
      <c r="AE1505" t="s">
        <v>2619</v>
      </c>
    </row>
    <row r="1506" spans="31:31" x14ac:dyDescent="0.25">
      <c r="AE1506" t="s">
        <v>2620</v>
      </c>
    </row>
    <row r="1507" spans="31:31" x14ac:dyDescent="0.25">
      <c r="AE1507" t="s">
        <v>2621</v>
      </c>
    </row>
    <row r="1508" spans="31:31" x14ac:dyDescent="0.25">
      <c r="AE1508" t="s">
        <v>2622</v>
      </c>
    </row>
    <row r="1509" spans="31:31" x14ac:dyDescent="0.25">
      <c r="AE1509" s="182" t="s">
        <v>2624</v>
      </c>
    </row>
    <row r="1510" spans="31:31" x14ac:dyDescent="0.25">
      <c r="AE1510" t="s">
        <v>2628</v>
      </c>
    </row>
    <row r="1511" spans="31:31" x14ac:dyDescent="0.25">
      <c r="AE1511" t="s">
        <v>2631</v>
      </c>
    </row>
    <row r="1512" spans="31:31" x14ac:dyDescent="0.25">
      <c r="AE1512" t="s">
        <v>2632</v>
      </c>
    </row>
    <row r="1513" spans="31:31" x14ac:dyDescent="0.25">
      <c r="AE1513" t="s">
        <v>2633</v>
      </c>
    </row>
    <row r="1514" spans="31:31" x14ac:dyDescent="0.25">
      <c r="AE1514" t="s">
        <v>2634</v>
      </c>
    </row>
    <row r="1515" spans="31:31" x14ac:dyDescent="0.25">
      <c r="AE1515" t="s">
        <v>2635</v>
      </c>
    </row>
    <row r="1516" spans="31:31" x14ac:dyDescent="0.25">
      <c r="AE1516" t="s">
        <v>2636</v>
      </c>
    </row>
    <row r="1517" spans="31:31" x14ac:dyDescent="0.25">
      <c r="AE1517" t="s">
        <v>2637</v>
      </c>
    </row>
    <row r="1518" spans="31:31" x14ac:dyDescent="0.25">
      <c r="AE1518" t="s">
        <v>2638</v>
      </c>
    </row>
    <row r="1519" spans="31:31" x14ac:dyDescent="0.25">
      <c r="AE1519" s="182" t="s">
        <v>2641</v>
      </c>
    </row>
    <row r="1520" spans="31:31" x14ac:dyDescent="0.25">
      <c r="AE1520" s="182" t="s">
        <v>2645</v>
      </c>
    </row>
    <row r="1521" spans="31:31" x14ac:dyDescent="0.25">
      <c r="AE1521" s="182" t="s">
        <v>2646</v>
      </c>
    </row>
    <row r="1522" spans="31:31" x14ac:dyDescent="0.25">
      <c r="AE1522" s="182" t="s">
        <v>2647</v>
      </c>
    </row>
    <row r="1523" spans="31:31" x14ac:dyDescent="0.25">
      <c r="AE1523" t="s">
        <v>2648</v>
      </c>
    </row>
    <row r="1524" spans="31:31" x14ac:dyDescent="0.25">
      <c r="AE1524" t="s">
        <v>2649</v>
      </c>
    </row>
    <row r="1525" spans="31:31" x14ac:dyDescent="0.25">
      <c r="AE1525" t="s">
        <v>13520</v>
      </c>
    </row>
    <row r="1526" spans="31:31" x14ac:dyDescent="0.25">
      <c r="AE1526" t="s">
        <v>2650</v>
      </c>
    </row>
    <row r="1527" spans="31:31" x14ac:dyDescent="0.25">
      <c r="AE1527" t="s">
        <v>2651</v>
      </c>
    </row>
    <row r="1528" spans="31:31" x14ac:dyDescent="0.25">
      <c r="AE1528" s="182" t="s">
        <v>2652</v>
      </c>
    </row>
    <row r="1529" spans="31:31" x14ac:dyDescent="0.25">
      <c r="AE1529" s="182" t="s">
        <v>2653</v>
      </c>
    </row>
    <row r="1530" spans="31:31" x14ac:dyDescent="0.25">
      <c r="AE1530" s="182" t="s">
        <v>2653</v>
      </c>
    </row>
    <row r="1531" spans="31:31" x14ac:dyDescent="0.25">
      <c r="AE1531" t="s">
        <v>2654</v>
      </c>
    </row>
    <row r="1532" spans="31:31" x14ac:dyDescent="0.25">
      <c r="AE1532" t="s">
        <v>2655</v>
      </c>
    </row>
    <row r="1533" spans="31:31" x14ac:dyDescent="0.25">
      <c r="AE1533" t="s">
        <v>2656</v>
      </c>
    </row>
    <row r="1534" spans="31:31" x14ac:dyDescent="0.25">
      <c r="AE1534" t="s">
        <v>2657</v>
      </c>
    </row>
    <row r="1535" spans="31:31" x14ac:dyDescent="0.25">
      <c r="AE1535" t="s">
        <v>2658</v>
      </c>
    </row>
    <row r="1536" spans="31:31" x14ac:dyDescent="0.25">
      <c r="AE1536" s="182" t="s">
        <v>2659</v>
      </c>
    </row>
    <row r="1537" spans="31:31" x14ac:dyDescent="0.25">
      <c r="AE1537" t="s">
        <v>2660</v>
      </c>
    </row>
    <row r="1538" spans="31:31" x14ac:dyDescent="0.25">
      <c r="AE1538" t="s">
        <v>2662</v>
      </c>
    </row>
    <row r="1539" spans="31:31" x14ac:dyDescent="0.25">
      <c r="AE1539" t="s">
        <v>2663</v>
      </c>
    </row>
    <row r="1540" spans="31:31" x14ac:dyDescent="0.25">
      <c r="AE1540" s="182" t="s">
        <v>13521</v>
      </c>
    </row>
    <row r="1541" spans="31:31" x14ac:dyDescent="0.25">
      <c r="AE1541" s="182" t="s">
        <v>13522</v>
      </c>
    </row>
    <row r="1542" spans="31:31" x14ac:dyDescent="0.25">
      <c r="AE1542" t="s">
        <v>2669</v>
      </c>
    </row>
    <row r="1543" spans="31:31" x14ac:dyDescent="0.25">
      <c r="AE1543" s="182" t="s">
        <v>13523</v>
      </c>
    </row>
    <row r="1544" spans="31:31" x14ac:dyDescent="0.25">
      <c r="AE1544" t="s">
        <v>2691</v>
      </c>
    </row>
    <row r="1545" spans="31:31" x14ac:dyDescent="0.25">
      <c r="AE1545" t="s">
        <v>2692</v>
      </c>
    </row>
    <row r="1546" spans="31:31" x14ac:dyDescent="0.25">
      <c r="AE1546" t="s">
        <v>2693</v>
      </c>
    </row>
    <row r="1547" spans="31:31" x14ac:dyDescent="0.25">
      <c r="AE1547" t="s">
        <v>2696</v>
      </c>
    </row>
    <row r="1548" spans="31:31" x14ac:dyDescent="0.25">
      <c r="AE1548" t="s">
        <v>2697</v>
      </c>
    </row>
    <row r="1549" spans="31:31" x14ac:dyDescent="0.25">
      <c r="AE1549" t="s">
        <v>2702</v>
      </c>
    </row>
    <row r="1550" spans="31:31" x14ac:dyDescent="0.25">
      <c r="AE1550" t="s">
        <v>12675</v>
      </c>
    </row>
    <row r="1551" spans="31:31" x14ac:dyDescent="0.25">
      <c r="AE1551" s="182" t="s">
        <v>2710</v>
      </c>
    </row>
    <row r="1552" spans="31:31" x14ac:dyDescent="0.25">
      <c r="AE1552" s="182" t="s">
        <v>2710</v>
      </c>
    </row>
    <row r="1553" spans="31:31" x14ac:dyDescent="0.25">
      <c r="AE1553" t="s">
        <v>2712</v>
      </c>
    </row>
    <row r="1554" spans="31:31" x14ac:dyDescent="0.25">
      <c r="AE1554" t="s">
        <v>2714</v>
      </c>
    </row>
    <row r="1555" spans="31:31" x14ac:dyDescent="0.25">
      <c r="AE1555" t="s">
        <v>2715</v>
      </c>
    </row>
    <row r="1556" spans="31:31" x14ac:dyDescent="0.25">
      <c r="AE1556" s="182" t="s">
        <v>2717</v>
      </c>
    </row>
    <row r="1557" spans="31:31" x14ac:dyDescent="0.25">
      <c r="AE1557" t="s">
        <v>2718</v>
      </c>
    </row>
    <row r="1558" spans="31:31" x14ac:dyDescent="0.25">
      <c r="AE1558" t="s">
        <v>2719</v>
      </c>
    </row>
    <row r="1559" spans="31:31" x14ac:dyDescent="0.25">
      <c r="AE1559" t="s">
        <v>2720</v>
      </c>
    </row>
    <row r="1560" spans="31:31" x14ac:dyDescent="0.25">
      <c r="AE1560" s="182" t="s">
        <v>2721</v>
      </c>
    </row>
    <row r="1561" spans="31:31" x14ac:dyDescent="0.25">
      <c r="AE1561" t="s">
        <v>2722</v>
      </c>
    </row>
    <row r="1562" spans="31:31" x14ac:dyDescent="0.25">
      <c r="AE1562" s="182" t="s">
        <v>2723</v>
      </c>
    </row>
    <row r="1563" spans="31:31" x14ac:dyDescent="0.25">
      <c r="AE1563" s="182" t="s">
        <v>2723</v>
      </c>
    </row>
    <row r="1564" spans="31:31" x14ac:dyDescent="0.25">
      <c r="AE1564" s="182" t="s">
        <v>2724</v>
      </c>
    </row>
    <row r="1565" spans="31:31" x14ac:dyDescent="0.25">
      <c r="AE1565" s="182" t="s">
        <v>2725</v>
      </c>
    </row>
    <row r="1566" spans="31:31" x14ac:dyDescent="0.25">
      <c r="AE1566" s="182" t="s">
        <v>2725</v>
      </c>
    </row>
    <row r="1567" spans="31:31" x14ac:dyDescent="0.25">
      <c r="AE1567" t="s">
        <v>2727</v>
      </c>
    </row>
    <row r="1568" spans="31:31" x14ac:dyDescent="0.25">
      <c r="AE1568" t="s">
        <v>2728</v>
      </c>
    </row>
    <row r="1569" spans="31:31" x14ac:dyDescent="0.25">
      <c r="AE1569" s="182" t="s">
        <v>2729</v>
      </c>
    </row>
    <row r="1570" spans="31:31" x14ac:dyDescent="0.25">
      <c r="AE1570" s="182" t="s">
        <v>13524</v>
      </c>
    </row>
    <row r="1571" spans="31:31" x14ac:dyDescent="0.25">
      <c r="AE1571" t="s">
        <v>2731</v>
      </c>
    </row>
    <row r="1572" spans="31:31" x14ac:dyDescent="0.25">
      <c r="AE1572" t="s">
        <v>2733</v>
      </c>
    </row>
    <row r="1573" spans="31:31" x14ac:dyDescent="0.25">
      <c r="AE1573" t="s">
        <v>2736</v>
      </c>
    </row>
    <row r="1574" spans="31:31" x14ac:dyDescent="0.25">
      <c r="AE1574" s="182" t="s">
        <v>2739</v>
      </c>
    </row>
    <row r="1575" spans="31:31" x14ac:dyDescent="0.25">
      <c r="AE1575" t="s">
        <v>2740</v>
      </c>
    </row>
    <row r="1576" spans="31:31" x14ac:dyDescent="0.25">
      <c r="AE1576" t="s">
        <v>2744</v>
      </c>
    </row>
    <row r="1577" spans="31:31" x14ac:dyDescent="0.25">
      <c r="AE1577" t="s">
        <v>2745</v>
      </c>
    </row>
    <row r="1578" spans="31:31" x14ac:dyDescent="0.25">
      <c r="AE1578" t="s">
        <v>2746</v>
      </c>
    </row>
    <row r="1579" spans="31:31" x14ac:dyDescent="0.25">
      <c r="AE1579" s="182" t="s">
        <v>2747</v>
      </c>
    </row>
    <row r="1580" spans="31:31" x14ac:dyDescent="0.25">
      <c r="AE1580" t="s">
        <v>2748</v>
      </c>
    </row>
    <row r="1581" spans="31:31" x14ac:dyDescent="0.25">
      <c r="AE1581" t="s">
        <v>2750</v>
      </c>
    </row>
    <row r="1582" spans="31:31" x14ac:dyDescent="0.25">
      <c r="AE1582" t="s">
        <v>2751</v>
      </c>
    </row>
    <row r="1583" spans="31:31" x14ac:dyDescent="0.25">
      <c r="AE1583" t="s">
        <v>2753</v>
      </c>
    </row>
    <row r="1584" spans="31:31" x14ac:dyDescent="0.25">
      <c r="AE1584" s="182" t="s">
        <v>2755</v>
      </c>
    </row>
    <row r="1585" spans="31:31" x14ac:dyDescent="0.25">
      <c r="AE1585" t="s">
        <v>2756</v>
      </c>
    </row>
    <row r="1586" spans="31:31" x14ac:dyDescent="0.25">
      <c r="AE1586" s="182" t="s">
        <v>2758</v>
      </c>
    </row>
    <row r="1587" spans="31:31" x14ac:dyDescent="0.25">
      <c r="AE1587" t="s">
        <v>2759</v>
      </c>
    </row>
    <row r="1588" spans="31:31" x14ac:dyDescent="0.25">
      <c r="AE1588" s="182" t="s">
        <v>2761</v>
      </c>
    </row>
    <row r="1589" spans="31:31" x14ac:dyDescent="0.25">
      <c r="AE1589" s="182" t="s">
        <v>2762</v>
      </c>
    </row>
    <row r="1590" spans="31:31" x14ac:dyDescent="0.25">
      <c r="AE1590" t="s">
        <v>2763</v>
      </c>
    </row>
    <row r="1591" spans="31:31" x14ac:dyDescent="0.25">
      <c r="AE1591" s="182" t="s">
        <v>2766</v>
      </c>
    </row>
    <row r="1592" spans="31:31" x14ac:dyDescent="0.25">
      <c r="AE1592" t="s">
        <v>2767</v>
      </c>
    </row>
    <row r="1593" spans="31:31" x14ac:dyDescent="0.25">
      <c r="AE1593" s="182" t="s">
        <v>2768</v>
      </c>
    </row>
    <row r="1594" spans="31:31" x14ac:dyDescent="0.25">
      <c r="AE1594" t="s">
        <v>2769</v>
      </c>
    </row>
    <row r="1595" spans="31:31" x14ac:dyDescent="0.25">
      <c r="AE1595" t="s">
        <v>2770</v>
      </c>
    </row>
    <row r="1596" spans="31:31" x14ac:dyDescent="0.25">
      <c r="AE1596" t="s">
        <v>2771</v>
      </c>
    </row>
    <row r="1597" spans="31:31" x14ac:dyDescent="0.25">
      <c r="AE1597" t="s">
        <v>2774</v>
      </c>
    </row>
    <row r="1598" spans="31:31" x14ac:dyDescent="0.25">
      <c r="AE1598" t="s">
        <v>2775</v>
      </c>
    </row>
    <row r="1599" spans="31:31" x14ac:dyDescent="0.25">
      <c r="AE1599" s="182" t="s">
        <v>2778</v>
      </c>
    </row>
    <row r="1600" spans="31:31" x14ac:dyDescent="0.25">
      <c r="AE1600" t="s">
        <v>2779</v>
      </c>
    </row>
    <row r="1601" spans="31:31" x14ac:dyDescent="0.25">
      <c r="AE1601" t="s">
        <v>2783</v>
      </c>
    </row>
    <row r="1602" spans="31:31" x14ac:dyDescent="0.25">
      <c r="AE1602" t="s">
        <v>2784</v>
      </c>
    </row>
    <row r="1603" spans="31:31" x14ac:dyDescent="0.25">
      <c r="AE1603" t="s">
        <v>2785</v>
      </c>
    </row>
    <row r="1604" spans="31:31" x14ac:dyDescent="0.25">
      <c r="AE1604" t="s">
        <v>2792</v>
      </c>
    </row>
    <row r="1605" spans="31:31" x14ac:dyDescent="0.25">
      <c r="AE1605" t="s">
        <v>13525</v>
      </c>
    </row>
    <row r="1606" spans="31:31" x14ac:dyDescent="0.25">
      <c r="AE1606" t="s">
        <v>2795</v>
      </c>
    </row>
    <row r="1607" spans="31:31" x14ac:dyDescent="0.25">
      <c r="AE1607" t="s">
        <v>2796</v>
      </c>
    </row>
    <row r="1608" spans="31:31" x14ac:dyDescent="0.25">
      <c r="AE1608" t="s">
        <v>2802</v>
      </c>
    </row>
    <row r="1609" spans="31:31" x14ac:dyDescent="0.25">
      <c r="AE1609" t="s">
        <v>2804</v>
      </c>
    </row>
    <row r="1610" spans="31:31" x14ac:dyDescent="0.25">
      <c r="AE1610" t="s">
        <v>2805</v>
      </c>
    </row>
    <row r="1611" spans="31:31" x14ac:dyDescent="0.25">
      <c r="AE1611" t="s">
        <v>2807</v>
      </c>
    </row>
    <row r="1612" spans="31:31" x14ac:dyDescent="0.25">
      <c r="AE1612" t="s">
        <v>2808</v>
      </c>
    </row>
    <row r="1613" spans="31:31" x14ac:dyDescent="0.25">
      <c r="AE1613" s="182" t="s">
        <v>2809</v>
      </c>
    </row>
    <row r="1614" spans="31:31" x14ac:dyDescent="0.25">
      <c r="AE1614" s="182" t="s">
        <v>2810</v>
      </c>
    </row>
    <row r="1615" spans="31:31" x14ac:dyDescent="0.25">
      <c r="AE1615" s="182" t="s">
        <v>2811</v>
      </c>
    </row>
    <row r="1616" spans="31:31" x14ac:dyDescent="0.25">
      <c r="AE1616" t="s">
        <v>2814</v>
      </c>
    </row>
    <row r="1617" spans="31:31" x14ac:dyDescent="0.25">
      <c r="AE1617" t="s">
        <v>2815</v>
      </c>
    </row>
    <row r="1618" spans="31:31" x14ac:dyDescent="0.25">
      <c r="AE1618" s="182" t="s">
        <v>2817</v>
      </c>
    </row>
    <row r="1619" spans="31:31" x14ac:dyDescent="0.25">
      <c r="AE1619" t="s">
        <v>13526</v>
      </c>
    </row>
    <row r="1620" spans="31:31" x14ac:dyDescent="0.25">
      <c r="AE1620" t="s">
        <v>2818</v>
      </c>
    </row>
    <row r="1621" spans="31:31" x14ac:dyDescent="0.25">
      <c r="AE1621" t="s">
        <v>2819</v>
      </c>
    </row>
    <row r="1622" spans="31:31" x14ac:dyDescent="0.25">
      <c r="AE1622" s="182" t="s">
        <v>2821</v>
      </c>
    </row>
    <row r="1623" spans="31:31" x14ac:dyDescent="0.25">
      <c r="AE1623" t="s">
        <v>2822</v>
      </c>
    </row>
    <row r="1624" spans="31:31" x14ac:dyDescent="0.25">
      <c r="AE1624" s="182" t="s">
        <v>2823</v>
      </c>
    </row>
    <row r="1625" spans="31:31" x14ac:dyDescent="0.25">
      <c r="AE1625" t="s">
        <v>2825</v>
      </c>
    </row>
    <row r="1626" spans="31:31" x14ac:dyDescent="0.25">
      <c r="AE1626" t="s">
        <v>2827</v>
      </c>
    </row>
    <row r="1627" spans="31:31" x14ac:dyDescent="0.25">
      <c r="AE1627" s="182" t="s">
        <v>2828</v>
      </c>
    </row>
    <row r="1628" spans="31:31" x14ac:dyDescent="0.25">
      <c r="AE1628" t="s">
        <v>2829</v>
      </c>
    </row>
    <row r="1629" spans="31:31" x14ac:dyDescent="0.25">
      <c r="AE1629" s="182" t="s">
        <v>2830</v>
      </c>
    </row>
    <row r="1630" spans="31:31" x14ac:dyDescent="0.25">
      <c r="AE1630" t="s">
        <v>2831</v>
      </c>
    </row>
    <row r="1631" spans="31:31" x14ac:dyDescent="0.25">
      <c r="AE1631" t="s">
        <v>2832</v>
      </c>
    </row>
    <row r="1632" spans="31:31" x14ac:dyDescent="0.25">
      <c r="AE1632" t="s">
        <v>2833</v>
      </c>
    </row>
    <row r="1633" spans="31:31" x14ac:dyDescent="0.25">
      <c r="AE1633" t="s">
        <v>2834</v>
      </c>
    </row>
    <row r="1634" spans="31:31" x14ac:dyDescent="0.25">
      <c r="AE1634" t="s">
        <v>2835</v>
      </c>
    </row>
    <row r="1635" spans="31:31" x14ac:dyDescent="0.25">
      <c r="AE1635" t="s">
        <v>2836</v>
      </c>
    </row>
    <row r="1636" spans="31:31" x14ac:dyDescent="0.25">
      <c r="AE1636" t="s">
        <v>2837</v>
      </c>
    </row>
    <row r="1637" spans="31:31" x14ac:dyDescent="0.25">
      <c r="AE1637" s="182" t="s">
        <v>2838</v>
      </c>
    </row>
    <row r="1638" spans="31:31" x14ac:dyDescent="0.25">
      <c r="AE1638" t="s">
        <v>2840</v>
      </c>
    </row>
    <row r="1639" spans="31:31" x14ac:dyDescent="0.25">
      <c r="AE1639" t="s">
        <v>2841</v>
      </c>
    </row>
    <row r="1640" spans="31:31" x14ac:dyDescent="0.25">
      <c r="AE1640" t="s">
        <v>2844</v>
      </c>
    </row>
    <row r="1641" spans="31:31" x14ac:dyDescent="0.25">
      <c r="AE1641" t="s">
        <v>2845</v>
      </c>
    </row>
    <row r="1642" spans="31:31" x14ac:dyDescent="0.25">
      <c r="AE1642" t="s">
        <v>2846</v>
      </c>
    </row>
    <row r="1643" spans="31:31" x14ac:dyDescent="0.25">
      <c r="AE1643" t="s">
        <v>2847</v>
      </c>
    </row>
    <row r="1644" spans="31:31" x14ac:dyDescent="0.25">
      <c r="AE1644" t="s">
        <v>2848</v>
      </c>
    </row>
    <row r="1645" spans="31:31" x14ac:dyDescent="0.25">
      <c r="AE1645" t="s">
        <v>2849</v>
      </c>
    </row>
    <row r="1646" spans="31:31" x14ac:dyDescent="0.25">
      <c r="AE1646" t="s">
        <v>2850</v>
      </c>
    </row>
    <row r="1647" spans="31:31" x14ac:dyDescent="0.25">
      <c r="AE1647" t="s">
        <v>2851</v>
      </c>
    </row>
    <row r="1648" spans="31:31" x14ac:dyDescent="0.25">
      <c r="AE1648" t="s">
        <v>2854</v>
      </c>
    </row>
    <row r="1649" spans="31:31" x14ac:dyDescent="0.25">
      <c r="AE1649" t="s">
        <v>2855</v>
      </c>
    </row>
    <row r="1650" spans="31:31" x14ac:dyDescent="0.25">
      <c r="AE1650" t="s">
        <v>2857</v>
      </c>
    </row>
    <row r="1651" spans="31:31" x14ac:dyDescent="0.25">
      <c r="AE1651" s="182" t="s">
        <v>2857</v>
      </c>
    </row>
    <row r="1652" spans="31:31" x14ac:dyDescent="0.25">
      <c r="AE1652" s="182" t="s">
        <v>2858</v>
      </c>
    </row>
    <row r="1653" spans="31:31" x14ac:dyDescent="0.25">
      <c r="AE1653" t="s">
        <v>2859</v>
      </c>
    </row>
    <row r="1654" spans="31:31" x14ac:dyDescent="0.25">
      <c r="AE1654" t="s">
        <v>2860</v>
      </c>
    </row>
    <row r="1655" spans="31:31" x14ac:dyDescent="0.25">
      <c r="AE1655" s="182" t="s">
        <v>2861</v>
      </c>
    </row>
    <row r="1656" spans="31:31" x14ac:dyDescent="0.25">
      <c r="AE1656" s="182" t="s">
        <v>2864</v>
      </c>
    </row>
    <row r="1657" spans="31:31" x14ac:dyDescent="0.25">
      <c r="AE1657" t="s">
        <v>2866</v>
      </c>
    </row>
    <row r="1658" spans="31:31" x14ac:dyDescent="0.25">
      <c r="AE1658" t="s">
        <v>2868</v>
      </c>
    </row>
    <row r="1659" spans="31:31" x14ac:dyDescent="0.25">
      <c r="AE1659" s="182" t="s">
        <v>2870</v>
      </c>
    </row>
    <row r="1660" spans="31:31" x14ac:dyDescent="0.25">
      <c r="AE1660" t="s">
        <v>2871</v>
      </c>
    </row>
    <row r="1661" spans="31:31" x14ac:dyDescent="0.25">
      <c r="AE1661" t="s">
        <v>2872</v>
      </c>
    </row>
    <row r="1662" spans="31:31" x14ac:dyDescent="0.25">
      <c r="AE1662" t="s">
        <v>2874</v>
      </c>
    </row>
    <row r="1663" spans="31:31" x14ac:dyDescent="0.25">
      <c r="AE1663" t="s">
        <v>2875</v>
      </c>
    </row>
    <row r="1664" spans="31:31" x14ac:dyDescent="0.25">
      <c r="AE1664" t="s">
        <v>2876</v>
      </c>
    </row>
    <row r="1665" spans="31:31" x14ac:dyDescent="0.25">
      <c r="AE1665" s="182" t="s">
        <v>2877</v>
      </c>
    </row>
    <row r="1666" spans="31:31" x14ac:dyDescent="0.25">
      <c r="AE1666" s="182" t="s">
        <v>2878</v>
      </c>
    </row>
    <row r="1667" spans="31:31" x14ac:dyDescent="0.25">
      <c r="AE1667" t="s">
        <v>2879</v>
      </c>
    </row>
    <row r="1668" spans="31:31" x14ac:dyDescent="0.25">
      <c r="AE1668" t="s">
        <v>2880</v>
      </c>
    </row>
    <row r="1669" spans="31:31" x14ac:dyDescent="0.25">
      <c r="AE1669" t="s">
        <v>2881</v>
      </c>
    </row>
    <row r="1670" spans="31:31" x14ac:dyDescent="0.25">
      <c r="AE1670" t="s">
        <v>2882</v>
      </c>
    </row>
    <row r="1671" spans="31:31" x14ac:dyDescent="0.25">
      <c r="AE1671" s="182" t="s">
        <v>2883</v>
      </c>
    </row>
    <row r="1672" spans="31:31" x14ac:dyDescent="0.25">
      <c r="AE1672" t="s">
        <v>2885</v>
      </c>
    </row>
    <row r="1673" spans="31:31" x14ac:dyDescent="0.25">
      <c r="AE1673" t="s">
        <v>2887</v>
      </c>
    </row>
    <row r="1674" spans="31:31" x14ac:dyDescent="0.25">
      <c r="AE1674" t="s">
        <v>2889</v>
      </c>
    </row>
    <row r="1675" spans="31:31" x14ac:dyDescent="0.25">
      <c r="AE1675" t="s">
        <v>13527</v>
      </c>
    </row>
    <row r="1676" spans="31:31" x14ac:dyDescent="0.25">
      <c r="AE1676" t="s">
        <v>13528</v>
      </c>
    </row>
    <row r="1677" spans="31:31" x14ac:dyDescent="0.25">
      <c r="AE1677" t="s">
        <v>2897</v>
      </c>
    </row>
    <row r="1678" spans="31:31" x14ac:dyDescent="0.25">
      <c r="AE1678" t="s">
        <v>2901</v>
      </c>
    </row>
    <row r="1679" spans="31:31" x14ac:dyDescent="0.25">
      <c r="AE1679" t="s">
        <v>2902</v>
      </c>
    </row>
    <row r="1680" spans="31:31" x14ac:dyDescent="0.25">
      <c r="AE1680" t="s">
        <v>2903</v>
      </c>
    </row>
    <row r="1681" spans="31:31" x14ac:dyDescent="0.25">
      <c r="AE1681" t="s">
        <v>2904</v>
      </c>
    </row>
    <row r="1682" spans="31:31" x14ac:dyDescent="0.25">
      <c r="AE1682" t="s">
        <v>2906</v>
      </c>
    </row>
    <row r="1683" spans="31:31" x14ac:dyDescent="0.25">
      <c r="AE1683" s="182" t="s">
        <v>2909</v>
      </c>
    </row>
    <row r="1684" spans="31:31" x14ac:dyDescent="0.25">
      <c r="AE1684" s="182" t="s">
        <v>2911</v>
      </c>
    </row>
    <row r="1685" spans="31:31" x14ac:dyDescent="0.25">
      <c r="AE1685" s="182" t="s">
        <v>2912</v>
      </c>
    </row>
    <row r="1686" spans="31:31" x14ac:dyDescent="0.25">
      <c r="AE1686" t="s">
        <v>2913</v>
      </c>
    </row>
    <row r="1687" spans="31:31" x14ac:dyDescent="0.25">
      <c r="AE1687" s="182" t="s">
        <v>2916</v>
      </c>
    </row>
    <row r="1688" spans="31:31" x14ac:dyDescent="0.25">
      <c r="AE1688" t="s">
        <v>2925</v>
      </c>
    </row>
    <row r="1689" spans="31:31" x14ac:dyDescent="0.25">
      <c r="AE1689" t="s">
        <v>2926</v>
      </c>
    </row>
    <row r="1690" spans="31:31" x14ac:dyDescent="0.25">
      <c r="AE1690" t="s">
        <v>2928</v>
      </c>
    </row>
    <row r="1691" spans="31:31" x14ac:dyDescent="0.25">
      <c r="AE1691" t="s">
        <v>2929</v>
      </c>
    </row>
    <row r="1692" spans="31:31" x14ac:dyDescent="0.25">
      <c r="AE1692" s="182" t="s">
        <v>2930</v>
      </c>
    </row>
    <row r="1693" spans="31:31" x14ac:dyDescent="0.25">
      <c r="AE1693" s="182" t="s">
        <v>2932</v>
      </c>
    </row>
    <row r="1694" spans="31:31" x14ac:dyDescent="0.25">
      <c r="AE1694" t="s">
        <v>2933</v>
      </c>
    </row>
    <row r="1695" spans="31:31" x14ac:dyDescent="0.25">
      <c r="AE1695" s="182" t="s">
        <v>2934</v>
      </c>
    </row>
    <row r="1696" spans="31:31" x14ac:dyDescent="0.25">
      <c r="AE1696" t="s">
        <v>2936</v>
      </c>
    </row>
    <row r="1697" spans="31:31" x14ac:dyDescent="0.25">
      <c r="AE1697" s="182" t="s">
        <v>2939</v>
      </c>
    </row>
    <row r="1698" spans="31:31" x14ac:dyDescent="0.25">
      <c r="AE1698" s="182" t="s">
        <v>2940</v>
      </c>
    </row>
    <row r="1699" spans="31:31" x14ac:dyDescent="0.25">
      <c r="AE1699" s="182" t="s">
        <v>2941</v>
      </c>
    </row>
    <row r="1700" spans="31:31" x14ac:dyDescent="0.25">
      <c r="AE1700" s="182" t="s">
        <v>2942</v>
      </c>
    </row>
    <row r="1701" spans="31:31" x14ac:dyDescent="0.25">
      <c r="AE1701" t="s">
        <v>2943</v>
      </c>
    </row>
    <row r="1702" spans="31:31" x14ac:dyDescent="0.25">
      <c r="AE1702" t="s">
        <v>2945</v>
      </c>
    </row>
    <row r="1703" spans="31:31" x14ac:dyDescent="0.25">
      <c r="AE1703" t="s">
        <v>2946</v>
      </c>
    </row>
    <row r="1704" spans="31:31" x14ac:dyDescent="0.25">
      <c r="AE1704" s="182" t="s">
        <v>2947</v>
      </c>
    </row>
    <row r="1705" spans="31:31" x14ac:dyDescent="0.25">
      <c r="AE1705" t="s">
        <v>2950</v>
      </c>
    </row>
    <row r="1706" spans="31:31" x14ac:dyDescent="0.25">
      <c r="AE1706" t="s">
        <v>2952</v>
      </c>
    </row>
    <row r="1707" spans="31:31" x14ac:dyDescent="0.25">
      <c r="AE1707" t="s">
        <v>2953</v>
      </c>
    </row>
    <row r="1708" spans="31:31" x14ac:dyDescent="0.25">
      <c r="AE1708" t="s">
        <v>2954</v>
      </c>
    </row>
    <row r="1709" spans="31:31" x14ac:dyDescent="0.25">
      <c r="AE1709" s="182" t="s">
        <v>2955</v>
      </c>
    </row>
    <row r="1710" spans="31:31" x14ac:dyDescent="0.25">
      <c r="AE1710" s="182" t="s">
        <v>2957</v>
      </c>
    </row>
    <row r="1711" spans="31:31" x14ac:dyDescent="0.25">
      <c r="AE1711" t="s">
        <v>2958</v>
      </c>
    </row>
    <row r="1712" spans="31:31" x14ac:dyDescent="0.25">
      <c r="AE1712" t="s">
        <v>2959</v>
      </c>
    </row>
    <row r="1713" spans="31:31" x14ac:dyDescent="0.25">
      <c r="AE1713" t="s">
        <v>13529</v>
      </c>
    </row>
    <row r="1714" spans="31:31" x14ac:dyDescent="0.25">
      <c r="AE1714" t="s">
        <v>2963</v>
      </c>
    </row>
    <row r="1715" spans="31:31" x14ac:dyDescent="0.25">
      <c r="AE1715" s="182" t="s">
        <v>2964</v>
      </c>
    </row>
    <row r="1716" spans="31:31" x14ac:dyDescent="0.25">
      <c r="AE1716" s="182" t="s">
        <v>2965</v>
      </c>
    </row>
    <row r="1717" spans="31:31" x14ac:dyDescent="0.25">
      <c r="AE1717" t="s">
        <v>2966</v>
      </c>
    </row>
    <row r="1718" spans="31:31" x14ac:dyDescent="0.25">
      <c r="AE1718" t="s">
        <v>13530</v>
      </c>
    </row>
    <row r="1719" spans="31:31" x14ac:dyDescent="0.25">
      <c r="AE1719" t="s">
        <v>2972</v>
      </c>
    </row>
    <row r="1720" spans="31:31" x14ac:dyDescent="0.25">
      <c r="AE1720" t="s">
        <v>2975</v>
      </c>
    </row>
    <row r="1721" spans="31:31" x14ac:dyDescent="0.25">
      <c r="AE1721" s="182" t="s">
        <v>2979</v>
      </c>
    </row>
    <row r="1722" spans="31:31" x14ac:dyDescent="0.25">
      <c r="AE1722" t="s">
        <v>2980</v>
      </c>
    </row>
    <row r="1723" spans="31:31" x14ac:dyDescent="0.25">
      <c r="AE1723" t="s">
        <v>2981</v>
      </c>
    </row>
    <row r="1724" spans="31:31" x14ac:dyDescent="0.25">
      <c r="AE1724" s="182" t="s">
        <v>2982</v>
      </c>
    </row>
    <row r="1725" spans="31:31" x14ac:dyDescent="0.25">
      <c r="AE1725" t="s">
        <v>2983</v>
      </c>
    </row>
    <row r="1726" spans="31:31" x14ac:dyDescent="0.25">
      <c r="AE1726" t="s">
        <v>2985</v>
      </c>
    </row>
    <row r="1727" spans="31:31" x14ac:dyDescent="0.25">
      <c r="AE1727" t="s">
        <v>2988</v>
      </c>
    </row>
    <row r="1728" spans="31:31" x14ac:dyDescent="0.25">
      <c r="AE1728" t="s">
        <v>2990</v>
      </c>
    </row>
    <row r="1729" spans="31:31" x14ac:dyDescent="0.25">
      <c r="AE1729" s="182" t="s">
        <v>2991</v>
      </c>
    </row>
    <row r="1730" spans="31:31" x14ac:dyDescent="0.25">
      <c r="AE1730" t="s">
        <v>2994</v>
      </c>
    </row>
    <row r="1731" spans="31:31" x14ac:dyDescent="0.25">
      <c r="AE1731" s="182" t="s">
        <v>2998</v>
      </c>
    </row>
    <row r="1732" spans="31:31" x14ac:dyDescent="0.25">
      <c r="AE1732" t="s">
        <v>2999</v>
      </c>
    </row>
    <row r="1733" spans="31:31" x14ac:dyDescent="0.25">
      <c r="AE1733" t="s">
        <v>3000</v>
      </c>
    </row>
    <row r="1734" spans="31:31" x14ac:dyDescent="0.25">
      <c r="AE1734" t="s">
        <v>3004</v>
      </c>
    </row>
    <row r="1735" spans="31:31" x14ac:dyDescent="0.25">
      <c r="AE1735" t="s">
        <v>3005</v>
      </c>
    </row>
    <row r="1736" spans="31:31" x14ac:dyDescent="0.25">
      <c r="AE1736" t="s">
        <v>3007</v>
      </c>
    </row>
    <row r="1737" spans="31:31" x14ac:dyDescent="0.25">
      <c r="AE1737" s="182" t="s">
        <v>3007</v>
      </c>
    </row>
    <row r="1738" spans="31:31" x14ac:dyDescent="0.25">
      <c r="AE1738" t="s">
        <v>3008</v>
      </c>
    </row>
    <row r="1739" spans="31:31" x14ac:dyDescent="0.25">
      <c r="AE1739" s="182" t="s">
        <v>3008</v>
      </c>
    </row>
    <row r="1740" spans="31:31" x14ac:dyDescent="0.25">
      <c r="AE1740" t="s">
        <v>3009</v>
      </c>
    </row>
    <row r="1741" spans="31:31" x14ac:dyDescent="0.25">
      <c r="AE1741" t="s">
        <v>3013</v>
      </c>
    </row>
    <row r="1742" spans="31:31" x14ac:dyDescent="0.25">
      <c r="AE1742" t="s">
        <v>13531</v>
      </c>
    </row>
    <row r="1743" spans="31:31" x14ac:dyDescent="0.25">
      <c r="AE1743" t="s">
        <v>13532</v>
      </c>
    </row>
    <row r="1744" spans="31:31" x14ac:dyDescent="0.25">
      <c r="AE1744" t="s">
        <v>3015</v>
      </c>
    </row>
    <row r="1745" spans="31:31" x14ac:dyDescent="0.25">
      <c r="AE1745" t="s">
        <v>13533</v>
      </c>
    </row>
    <row r="1746" spans="31:31" x14ac:dyDescent="0.25">
      <c r="AE1746" t="s">
        <v>3016</v>
      </c>
    </row>
    <row r="1747" spans="31:31" x14ac:dyDescent="0.25">
      <c r="AE1747" t="s">
        <v>3017</v>
      </c>
    </row>
    <row r="1748" spans="31:31" x14ac:dyDescent="0.25">
      <c r="AE1748" t="s">
        <v>3018</v>
      </c>
    </row>
    <row r="1749" spans="31:31" x14ac:dyDescent="0.25">
      <c r="AE1749" t="s">
        <v>3019</v>
      </c>
    </row>
    <row r="1750" spans="31:31" x14ac:dyDescent="0.25">
      <c r="AE1750" t="s">
        <v>3021</v>
      </c>
    </row>
    <row r="1751" spans="31:31" x14ac:dyDescent="0.25">
      <c r="AE1751" t="s">
        <v>3022</v>
      </c>
    </row>
    <row r="1752" spans="31:31" x14ac:dyDescent="0.25">
      <c r="AE1752" t="s">
        <v>3023</v>
      </c>
    </row>
    <row r="1753" spans="31:31" x14ac:dyDescent="0.25">
      <c r="AE1753" t="s">
        <v>3024</v>
      </c>
    </row>
    <row r="1754" spans="31:31" x14ac:dyDescent="0.25">
      <c r="AE1754" s="182" t="s">
        <v>3025</v>
      </c>
    </row>
    <row r="1755" spans="31:31" x14ac:dyDescent="0.25">
      <c r="AE1755" t="s">
        <v>3026</v>
      </c>
    </row>
    <row r="1756" spans="31:31" x14ac:dyDescent="0.25">
      <c r="AE1756" t="s">
        <v>3027</v>
      </c>
    </row>
    <row r="1757" spans="31:31" x14ac:dyDescent="0.25">
      <c r="AE1757" s="182" t="s">
        <v>3028</v>
      </c>
    </row>
    <row r="1758" spans="31:31" x14ac:dyDescent="0.25">
      <c r="AE1758" t="s">
        <v>3033</v>
      </c>
    </row>
    <row r="1759" spans="31:31" x14ac:dyDescent="0.25">
      <c r="AE1759" t="s">
        <v>3034</v>
      </c>
    </row>
    <row r="1760" spans="31:31" x14ac:dyDescent="0.25">
      <c r="AE1760" t="s">
        <v>3036</v>
      </c>
    </row>
    <row r="1761" spans="31:31" x14ac:dyDescent="0.25">
      <c r="AE1761" t="s">
        <v>3037</v>
      </c>
    </row>
    <row r="1762" spans="31:31" x14ac:dyDescent="0.25">
      <c r="AE1762" t="s">
        <v>3038</v>
      </c>
    </row>
    <row r="1763" spans="31:31" x14ac:dyDescent="0.25">
      <c r="AE1763" t="s">
        <v>3039</v>
      </c>
    </row>
    <row r="1764" spans="31:31" x14ac:dyDescent="0.25">
      <c r="AE1764" t="s">
        <v>3040</v>
      </c>
    </row>
    <row r="1765" spans="31:31" x14ac:dyDescent="0.25">
      <c r="AE1765" t="s">
        <v>3042</v>
      </c>
    </row>
    <row r="1766" spans="31:31" x14ac:dyDescent="0.25">
      <c r="AE1766" s="182" t="s">
        <v>3043</v>
      </c>
    </row>
    <row r="1767" spans="31:31" x14ac:dyDescent="0.25">
      <c r="AE1767" t="s">
        <v>3046</v>
      </c>
    </row>
    <row r="1768" spans="31:31" x14ac:dyDescent="0.25">
      <c r="AE1768" t="s">
        <v>3047</v>
      </c>
    </row>
    <row r="1769" spans="31:31" x14ac:dyDescent="0.25">
      <c r="AE1769" t="s">
        <v>3048</v>
      </c>
    </row>
    <row r="1770" spans="31:31" x14ac:dyDescent="0.25">
      <c r="AE1770" s="182" t="s">
        <v>3050</v>
      </c>
    </row>
    <row r="1771" spans="31:31" x14ac:dyDescent="0.25">
      <c r="AE1771" t="s">
        <v>3052</v>
      </c>
    </row>
    <row r="1772" spans="31:31" x14ac:dyDescent="0.25">
      <c r="AE1772" t="s">
        <v>3053</v>
      </c>
    </row>
    <row r="1773" spans="31:31" x14ac:dyDescent="0.25">
      <c r="AE1773" t="s">
        <v>3057</v>
      </c>
    </row>
    <row r="1774" spans="31:31" x14ac:dyDescent="0.25">
      <c r="AE1774" s="182" t="s">
        <v>3058</v>
      </c>
    </row>
    <row r="1775" spans="31:31" x14ac:dyDescent="0.25">
      <c r="AE1775" s="182" t="s">
        <v>3059</v>
      </c>
    </row>
    <row r="1776" spans="31:31" x14ac:dyDescent="0.25">
      <c r="AE1776" t="s">
        <v>3062</v>
      </c>
    </row>
    <row r="1777" spans="31:31" x14ac:dyDescent="0.25">
      <c r="AE1777" t="s">
        <v>3063</v>
      </c>
    </row>
    <row r="1778" spans="31:31" x14ac:dyDescent="0.25">
      <c r="AE1778" s="182" t="s">
        <v>3066</v>
      </c>
    </row>
    <row r="1779" spans="31:31" x14ac:dyDescent="0.25">
      <c r="AE1779" t="s">
        <v>3067</v>
      </c>
    </row>
    <row r="1780" spans="31:31" x14ac:dyDescent="0.25">
      <c r="AE1780" t="s">
        <v>3069</v>
      </c>
    </row>
    <row r="1781" spans="31:31" x14ac:dyDescent="0.25">
      <c r="AE1781" t="s">
        <v>3070</v>
      </c>
    </row>
    <row r="1782" spans="31:31" x14ac:dyDescent="0.25">
      <c r="AE1782" t="s">
        <v>3071</v>
      </c>
    </row>
    <row r="1783" spans="31:31" x14ac:dyDescent="0.25">
      <c r="AE1783" t="s">
        <v>3072</v>
      </c>
    </row>
    <row r="1784" spans="31:31" x14ac:dyDescent="0.25">
      <c r="AE1784" t="s">
        <v>3073</v>
      </c>
    </row>
    <row r="1785" spans="31:31" x14ac:dyDescent="0.25">
      <c r="AE1785" s="182" t="s">
        <v>3074</v>
      </c>
    </row>
    <row r="1786" spans="31:31" x14ac:dyDescent="0.25">
      <c r="AE1786" t="s">
        <v>3075</v>
      </c>
    </row>
    <row r="1787" spans="31:31" x14ac:dyDescent="0.25">
      <c r="AE1787" t="s">
        <v>3078</v>
      </c>
    </row>
    <row r="1788" spans="31:31" x14ac:dyDescent="0.25">
      <c r="AE1788" t="s">
        <v>3079</v>
      </c>
    </row>
    <row r="1789" spans="31:31" x14ac:dyDescent="0.25">
      <c r="AE1789" t="s">
        <v>3080</v>
      </c>
    </row>
    <row r="1790" spans="31:31" x14ac:dyDescent="0.25">
      <c r="AE1790" t="s">
        <v>3081</v>
      </c>
    </row>
    <row r="1791" spans="31:31" x14ac:dyDescent="0.25">
      <c r="AE1791" t="s">
        <v>3082</v>
      </c>
    </row>
    <row r="1792" spans="31:31" x14ac:dyDescent="0.25">
      <c r="AE1792" t="s">
        <v>3089</v>
      </c>
    </row>
    <row r="1793" spans="31:31" x14ac:dyDescent="0.25">
      <c r="AE1793" t="s">
        <v>3090</v>
      </c>
    </row>
    <row r="1794" spans="31:31" x14ac:dyDescent="0.25">
      <c r="AE1794" s="182" t="s">
        <v>13534</v>
      </c>
    </row>
    <row r="1795" spans="31:31" x14ac:dyDescent="0.25">
      <c r="AE1795" t="s">
        <v>3093</v>
      </c>
    </row>
    <row r="1796" spans="31:31" x14ac:dyDescent="0.25">
      <c r="AE1796" t="s">
        <v>3095</v>
      </c>
    </row>
    <row r="1797" spans="31:31" x14ac:dyDescent="0.25">
      <c r="AE1797" t="s">
        <v>3098</v>
      </c>
    </row>
    <row r="1798" spans="31:31" x14ac:dyDescent="0.25">
      <c r="AE1798" s="182" t="s">
        <v>3099</v>
      </c>
    </row>
    <row r="1799" spans="31:31" x14ac:dyDescent="0.25">
      <c r="AE1799" t="s">
        <v>3100</v>
      </c>
    </row>
    <row r="1800" spans="31:31" x14ac:dyDescent="0.25">
      <c r="AE1800" t="s">
        <v>3101</v>
      </c>
    </row>
    <row r="1801" spans="31:31" x14ac:dyDescent="0.25">
      <c r="AE1801" s="182" t="s">
        <v>3104</v>
      </c>
    </row>
    <row r="1802" spans="31:31" x14ac:dyDescent="0.25">
      <c r="AE1802" t="s">
        <v>3107</v>
      </c>
    </row>
    <row r="1803" spans="31:31" x14ac:dyDescent="0.25">
      <c r="AE1803" t="s">
        <v>3108</v>
      </c>
    </row>
    <row r="1804" spans="31:31" x14ac:dyDescent="0.25">
      <c r="AE1804" t="s">
        <v>3109</v>
      </c>
    </row>
    <row r="1805" spans="31:31" x14ac:dyDescent="0.25">
      <c r="AE1805" t="s">
        <v>3113</v>
      </c>
    </row>
    <row r="1806" spans="31:31" x14ac:dyDescent="0.25">
      <c r="AE1806" t="s">
        <v>3114</v>
      </c>
    </row>
    <row r="1807" spans="31:31" x14ac:dyDescent="0.25">
      <c r="AE1807" s="182" t="s">
        <v>3118</v>
      </c>
    </row>
    <row r="1808" spans="31:31" x14ac:dyDescent="0.25">
      <c r="AE1808" t="s">
        <v>3119</v>
      </c>
    </row>
    <row r="1809" spans="31:31" x14ac:dyDescent="0.25">
      <c r="AE1809" s="182" t="s">
        <v>3120</v>
      </c>
    </row>
    <row r="1810" spans="31:31" x14ac:dyDescent="0.25">
      <c r="AE1810" t="s">
        <v>3123</v>
      </c>
    </row>
    <row r="1811" spans="31:31" x14ac:dyDescent="0.25">
      <c r="AE1811" s="182" t="s">
        <v>3124</v>
      </c>
    </row>
    <row r="1812" spans="31:31" x14ac:dyDescent="0.25">
      <c r="AE1812" t="s">
        <v>3126</v>
      </c>
    </row>
    <row r="1813" spans="31:31" x14ac:dyDescent="0.25">
      <c r="AE1813" s="182" t="s">
        <v>3127</v>
      </c>
    </row>
    <row r="1814" spans="31:31" x14ac:dyDescent="0.25">
      <c r="AE1814" t="s">
        <v>3128</v>
      </c>
    </row>
    <row r="1815" spans="31:31" x14ac:dyDescent="0.25">
      <c r="AE1815" t="s">
        <v>3129</v>
      </c>
    </row>
    <row r="1816" spans="31:31" x14ac:dyDescent="0.25">
      <c r="AE1816" t="s">
        <v>3130</v>
      </c>
    </row>
    <row r="1817" spans="31:31" x14ac:dyDescent="0.25">
      <c r="AE1817" t="s">
        <v>3131</v>
      </c>
    </row>
    <row r="1818" spans="31:31" x14ac:dyDescent="0.25">
      <c r="AE1818" t="s">
        <v>3132</v>
      </c>
    </row>
    <row r="1819" spans="31:31" x14ac:dyDescent="0.25">
      <c r="AE1819" t="s">
        <v>3136</v>
      </c>
    </row>
    <row r="1820" spans="31:31" x14ac:dyDescent="0.25">
      <c r="AE1820" s="182" t="s">
        <v>3138</v>
      </c>
    </row>
    <row r="1821" spans="31:31" x14ac:dyDescent="0.25">
      <c r="AE1821" s="182" t="s">
        <v>3139</v>
      </c>
    </row>
    <row r="1822" spans="31:31" x14ac:dyDescent="0.25">
      <c r="AE1822" s="182" t="s">
        <v>3140</v>
      </c>
    </row>
    <row r="1823" spans="31:31" x14ac:dyDescent="0.25">
      <c r="AE1823" t="s">
        <v>3141</v>
      </c>
    </row>
    <row r="1824" spans="31:31" x14ac:dyDescent="0.25">
      <c r="AE1824" t="s">
        <v>3142</v>
      </c>
    </row>
    <row r="1825" spans="31:31" x14ac:dyDescent="0.25">
      <c r="AE1825" t="s">
        <v>3144</v>
      </c>
    </row>
    <row r="1826" spans="31:31" x14ac:dyDescent="0.25">
      <c r="AE1826" t="s">
        <v>3146</v>
      </c>
    </row>
    <row r="1827" spans="31:31" x14ac:dyDescent="0.25">
      <c r="AE1827" s="182" t="s">
        <v>3147</v>
      </c>
    </row>
    <row r="1828" spans="31:31" x14ac:dyDescent="0.25">
      <c r="AE1828" t="s">
        <v>3148</v>
      </c>
    </row>
    <row r="1829" spans="31:31" x14ac:dyDescent="0.25">
      <c r="AE1829" s="182" t="s">
        <v>3149</v>
      </c>
    </row>
    <row r="1830" spans="31:31" x14ac:dyDescent="0.25">
      <c r="AE1830" t="s">
        <v>13535</v>
      </c>
    </row>
    <row r="1831" spans="31:31" x14ac:dyDescent="0.25">
      <c r="AE1831" t="s">
        <v>3150</v>
      </c>
    </row>
    <row r="1832" spans="31:31" x14ac:dyDescent="0.25">
      <c r="AE1832" t="s">
        <v>13536</v>
      </c>
    </row>
    <row r="1833" spans="31:31" x14ac:dyDescent="0.25">
      <c r="AE1833" t="s">
        <v>13537</v>
      </c>
    </row>
    <row r="1834" spans="31:31" x14ac:dyDescent="0.25">
      <c r="AE1834" t="s">
        <v>13538</v>
      </c>
    </row>
    <row r="1835" spans="31:31" x14ac:dyDescent="0.25">
      <c r="AE1835" t="s">
        <v>13539</v>
      </c>
    </row>
    <row r="1836" spans="31:31" x14ac:dyDescent="0.25">
      <c r="AE1836" t="s">
        <v>13540</v>
      </c>
    </row>
    <row r="1837" spans="31:31" x14ac:dyDescent="0.25">
      <c r="AE1837" t="s">
        <v>13541</v>
      </c>
    </row>
    <row r="1838" spans="31:31" x14ac:dyDescent="0.25">
      <c r="AE1838" t="s">
        <v>13542</v>
      </c>
    </row>
    <row r="1839" spans="31:31" x14ac:dyDescent="0.25">
      <c r="AE1839" t="s">
        <v>13543</v>
      </c>
    </row>
    <row r="1840" spans="31:31" x14ac:dyDescent="0.25">
      <c r="AE1840" t="s">
        <v>13544</v>
      </c>
    </row>
    <row r="1841" spans="31:31" x14ac:dyDescent="0.25">
      <c r="AE1841" t="s">
        <v>13545</v>
      </c>
    </row>
    <row r="1842" spans="31:31" x14ac:dyDescent="0.25">
      <c r="AE1842" s="182" t="s">
        <v>13546</v>
      </c>
    </row>
    <row r="1843" spans="31:31" x14ac:dyDescent="0.25">
      <c r="AE1843" t="s">
        <v>3153</v>
      </c>
    </row>
    <row r="1844" spans="31:31" x14ac:dyDescent="0.25">
      <c r="AE1844" t="s">
        <v>3154</v>
      </c>
    </row>
    <row r="1845" spans="31:31" x14ac:dyDescent="0.25">
      <c r="AE1845" s="182" t="s">
        <v>3155</v>
      </c>
    </row>
    <row r="1846" spans="31:31" x14ac:dyDescent="0.25">
      <c r="AE1846" s="182" t="s">
        <v>3156</v>
      </c>
    </row>
    <row r="1847" spans="31:31" x14ac:dyDescent="0.25">
      <c r="AE1847" s="182" t="s">
        <v>3157</v>
      </c>
    </row>
    <row r="1848" spans="31:31" x14ac:dyDescent="0.25">
      <c r="AE1848" s="182" t="s">
        <v>13547</v>
      </c>
    </row>
    <row r="1849" spans="31:31" x14ac:dyDescent="0.25">
      <c r="AE1849" s="182" t="s">
        <v>3160</v>
      </c>
    </row>
    <row r="1850" spans="31:31" x14ac:dyDescent="0.25">
      <c r="AE1850" t="s">
        <v>13548</v>
      </c>
    </row>
    <row r="1851" spans="31:31" x14ac:dyDescent="0.25">
      <c r="AE1851" t="s">
        <v>3162</v>
      </c>
    </row>
    <row r="1852" spans="31:31" x14ac:dyDescent="0.25">
      <c r="AE1852" t="s">
        <v>3164</v>
      </c>
    </row>
    <row r="1853" spans="31:31" x14ac:dyDescent="0.25">
      <c r="AE1853" s="182" t="s">
        <v>3166</v>
      </c>
    </row>
    <row r="1854" spans="31:31" x14ac:dyDescent="0.25">
      <c r="AE1854" t="s">
        <v>3168</v>
      </c>
    </row>
    <row r="1855" spans="31:31" x14ac:dyDescent="0.25">
      <c r="AE1855" s="182" t="s">
        <v>3170</v>
      </c>
    </row>
    <row r="1856" spans="31:31" x14ac:dyDescent="0.25">
      <c r="AE1856" t="s">
        <v>3171</v>
      </c>
    </row>
    <row r="1857" spans="31:31" x14ac:dyDescent="0.25">
      <c r="AE1857" s="182" t="s">
        <v>3172</v>
      </c>
    </row>
    <row r="1858" spans="31:31" x14ac:dyDescent="0.25">
      <c r="AE1858" t="s">
        <v>3173</v>
      </c>
    </row>
    <row r="1859" spans="31:31" x14ac:dyDescent="0.25">
      <c r="AE1859" t="s">
        <v>3175</v>
      </c>
    </row>
    <row r="1860" spans="31:31" x14ac:dyDescent="0.25">
      <c r="AE1860" t="s">
        <v>3177</v>
      </c>
    </row>
    <row r="1861" spans="31:31" x14ac:dyDescent="0.25">
      <c r="AE1861" s="182" t="s">
        <v>3177</v>
      </c>
    </row>
    <row r="1862" spans="31:31" x14ac:dyDescent="0.25">
      <c r="AE1862" t="s">
        <v>3178</v>
      </c>
    </row>
    <row r="1863" spans="31:31" x14ac:dyDescent="0.25">
      <c r="AE1863" t="s">
        <v>3180</v>
      </c>
    </row>
    <row r="1864" spans="31:31" x14ac:dyDescent="0.25">
      <c r="AE1864" t="s">
        <v>3181</v>
      </c>
    </row>
    <row r="1865" spans="31:31" x14ac:dyDescent="0.25">
      <c r="AE1865" t="s">
        <v>3182</v>
      </c>
    </row>
    <row r="1866" spans="31:31" x14ac:dyDescent="0.25">
      <c r="AE1866" t="s">
        <v>3183</v>
      </c>
    </row>
    <row r="1867" spans="31:31" x14ac:dyDescent="0.25">
      <c r="AE1867" t="s">
        <v>3186</v>
      </c>
    </row>
    <row r="1868" spans="31:31" x14ac:dyDescent="0.25">
      <c r="AE1868" s="182" t="s">
        <v>3187</v>
      </c>
    </row>
    <row r="1869" spans="31:31" x14ac:dyDescent="0.25">
      <c r="AE1869" s="182" t="s">
        <v>3188</v>
      </c>
    </row>
    <row r="1870" spans="31:31" x14ac:dyDescent="0.25">
      <c r="AE1870" s="182" t="s">
        <v>3190</v>
      </c>
    </row>
    <row r="1871" spans="31:31" x14ac:dyDescent="0.25">
      <c r="AE1871" t="s">
        <v>3191</v>
      </c>
    </row>
    <row r="1872" spans="31:31" x14ac:dyDescent="0.25">
      <c r="AE1872" t="s">
        <v>3193</v>
      </c>
    </row>
    <row r="1873" spans="31:31" x14ac:dyDescent="0.25">
      <c r="AE1873" t="s">
        <v>3194</v>
      </c>
    </row>
    <row r="1874" spans="31:31" x14ac:dyDescent="0.25">
      <c r="AE1874" t="s">
        <v>3195</v>
      </c>
    </row>
    <row r="1875" spans="31:31" x14ac:dyDescent="0.25">
      <c r="AE1875" t="s">
        <v>3196</v>
      </c>
    </row>
    <row r="1876" spans="31:31" x14ac:dyDescent="0.25">
      <c r="AE1876" t="s">
        <v>3197</v>
      </c>
    </row>
    <row r="1877" spans="31:31" x14ac:dyDescent="0.25">
      <c r="AE1877" t="s">
        <v>3198</v>
      </c>
    </row>
    <row r="1878" spans="31:31" x14ac:dyDescent="0.25">
      <c r="AE1878" t="s">
        <v>3199</v>
      </c>
    </row>
    <row r="1879" spans="31:31" x14ac:dyDescent="0.25">
      <c r="AE1879" t="s">
        <v>3201</v>
      </c>
    </row>
    <row r="1880" spans="31:31" x14ac:dyDescent="0.25">
      <c r="AE1880" s="182" t="s">
        <v>3201</v>
      </c>
    </row>
    <row r="1881" spans="31:31" x14ac:dyDescent="0.25">
      <c r="AE1881" t="s">
        <v>12732</v>
      </c>
    </row>
    <row r="1882" spans="31:31" x14ac:dyDescent="0.25">
      <c r="AE1882" t="s">
        <v>13549</v>
      </c>
    </row>
    <row r="1883" spans="31:31" x14ac:dyDescent="0.25">
      <c r="AE1883" t="s">
        <v>13550</v>
      </c>
    </row>
    <row r="1884" spans="31:31" x14ac:dyDescent="0.25">
      <c r="AE1884" t="s">
        <v>3202</v>
      </c>
    </row>
    <row r="1885" spans="31:31" x14ac:dyDescent="0.25">
      <c r="AE1885" t="s">
        <v>13551</v>
      </c>
    </row>
    <row r="1886" spans="31:31" x14ac:dyDescent="0.25">
      <c r="AE1886" t="s">
        <v>3203</v>
      </c>
    </row>
    <row r="1887" spans="31:31" x14ac:dyDescent="0.25">
      <c r="AE1887" t="s">
        <v>3205</v>
      </c>
    </row>
    <row r="1888" spans="31:31" x14ac:dyDescent="0.25">
      <c r="AE1888" t="s">
        <v>3206</v>
      </c>
    </row>
    <row r="1889" spans="31:31" x14ac:dyDescent="0.25">
      <c r="AE1889" s="182" t="s">
        <v>3207</v>
      </c>
    </row>
    <row r="1890" spans="31:31" x14ac:dyDescent="0.25">
      <c r="AE1890" t="s">
        <v>3208</v>
      </c>
    </row>
    <row r="1891" spans="31:31" x14ac:dyDescent="0.25">
      <c r="AE1891" t="s">
        <v>3210</v>
      </c>
    </row>
    <row r="1892" spans="31:31" x14ac:dyDescent="0.25">
      <c r="AE1892" t="s">
        <v>3211</v>
      </c>
    </row>
    <row r="1893" spans="31:31" x14ac:dyDescent="0.25">
      <c r="AE1893" t="s">
        <v>3214</v>
      </c>
    </row>
    <row r="1894" spans="31:31" x14ac:dyDescent="0.25">
      <c r="AE1894" t="s">
        <v>3215</v>
      </c>
    </row>
    <row r="1895" spans="31:31" x14ac:dyDescent="0.25">
      <c r="AE1895" t="s">
        <v>3216</v>
      </c>
    </row>
    <row r="1896" spans="31:31" x14ac:dyDescent="0.25">
      <c r="AE1896" t="s">
        <v>3217</v>
      </c>
    </row>
    <row r="1897" spans="31:31" x14ac:dyDescent="0.25">
      <c r="AE1897" t="s">
        <v>3219</v>
      </c>
    </row>
    <row r="1898" spans="31:31" x14ac:dyDescent="0.25">
      <c r="AE1898" t="s">
        <v>3220</v>
      </c>
    </row>
    <row r="1899" spans="31:31" x14ac:dyDescent="0.25">
      <c r="AE1899" t="s">
        <v>3221</v>
      </c>
    </row>
    <row r="1900" spans="31:31" x14ac:dyDescent="0.25">
      <c r="AE1900" t="s">
        <v>3223</v>
      </c>
    </row>
    <row r="1901" spans="31:31" x14ac:dyDescent="0.25">
      <c r="AE1901" t="s">
        <v>3227</v>
      </c>
    </row>
    <row r="1902" spans="31:31" x14ac:dyDescent="0.25">
      <c r="AE1902" t="s">
        <v>3228</v>
      </c>
    </row>
    <row r="1903" spans="31:31" x14ac:dyDescent="0.25">
      <c r="AE1903" t="s">
        <v>3229</v>
      </c>
    </row>
    <row r="1904" spans="31:31" x14ac:dyDescent="0.25">
      <c r="AE1904" t="s">
        <v>3230</v>
      </c>
    </row>
    <row r="1905" spans="31:31" x14ac:dyDescent="0.25">
      <c r="AE1905" t="s">
        <v>3231</v>
      </c>
    </row>
    <row r="1906" spans="31:31" x14ac:dyDescent="0.25">
      <c r="AE1906" t="s">
        <v>3234</v>
      </c>
    </row>
    <row r="1907" spans="31:31" x14ac:dyDescent="0.25">
      <c r="AE1907" t="s">
        <v>3235</v>
      </c>
    </row>
    <row r="1908" spans="31:31" x14ac:dyDescent="0.25">
      <c r="AE1908" t="s">
        <v>3236</v>
      </c>
    </row>
    <row r="1909" spans="31:31" x14ac:dyDescent="0.25">
      <c r="AE1909" t="s">
        <v>3237</v>
      </c>
    </row>
    <row r="1910" spans="31:31" x14ac:dyDescent="0.25">
      <c r="AE1910" t="s">
        <v>3239</v>
      </c>
    </row>
    <row r="1911" spans="31:31" x14ac:dyDescent="0.25">
      <c r="AE1911" s="182" t="s">
        <v>3240</v>
      </c>
    </row>
    <row r="1912" spans="31:31" x14ac:dyDescent="0.25">
      <c r="AE1912" s="182" t="s">
        <v>3241</v>
      </c>
    </row>
    <row r="1913" spans="31:31" x14ac:dyDescent="0.25">
      <c r="AE1913" s="182" t="s">
        <v>13552</v>
      </c>
    </row>
    <row r="1914" spans="31:31" x14ac:dyDescent="0.25">
      <c r="AE1914" t="s">
        <v>13553</v>
      </c>
    </row>
    <row r="1915" spans="31:31" x14ac:dyDescent="0.25">
      <c r="AE1915" t="s">
        <v>3242</v>
      </c>
    </row>
    <row r="1916" spans="31:31" x14ac:dyDescent="0.25">
      <c r="AE1916" t="s">
        <v>13554</v>
      </c>
    </row>
    <row r="1917" spans="31:31" x14ac:dyDescent="0.25">
      <c r="AE1917" t="s">
        <v>3243</v>
      </c>
    </row>
    <row r="1918" spans="31:31" x14ac:dyDescent="0.25">
      <c r="AE1918" t="s">
        <v>13555</v>
      </c>
    </row>
    <row r="1919" spans="31:31" x14ac:dyDescent="0.25">
      <c r="AE1919" t="s">
        <v>3245</v>
      </c>
    </row>
    <row r="1920" spans="31:31" x14ac:dyDescent="0.25">
      <c r="AE1920" t="s">
        <v>13556</v>
      </c>
    </row>
    <row r="1921" spans="31:31" x14ac:dyDescent="0.25">
      <c r="AE1921" t="s">
        <v>13557</v>
      </c>
    </row>
    <row r="1922" spans="31:31" x14ac:dyDescent="0.25">
      <c r="AE1922" t="s">
        <v>3247</v>
      </c>
    </row>
    <row r="1923" spans="31:31" x14ac:dyDescent="0.25">
      <c r="AE1923" t="s">
        <v>3248</v>
      </c>
    </row>
    <row r="1924" spans="31:31" x14ac:dyDescent="0.25">
      <c r="AE1924" t="s">
        <v>3250</v>
      </c>
    </row>
    <row r="1925" spans="31:31" x14ac:dyDescent="0.25">
      <c r="AE1925" t="s">
        <v>3251</v>
      </c>
    </row>
    <row r="1926" spans="31:31" x14ac:dyDescent="0.25">
      <c r="AE1926" t="s">
        <v>3252</v>
      </c>
    </row>
    <row r="1927" spans="31:31" x14ac:dyDescent="0.25">
      <c r="AE1927" t="s">
        <v>3253</v>
      </c>
    </row>
    <row r="1928" spans="31:31" x14ac:dyDescent="0.25">
      <c r="AE1928" s="182" t="s">
        <v>3254</v>
      </c>
    </row>
    <row r="1929" spans="31:31" x14ac:dyDescent="0.25">
      <c r="AE1929" t="s">
        <v>3257</v>
      </c>
    </row>
    <row r="1930" spans="31:31" x14ac:dyDescent="0.25">
      <c r="AE1930" t="s">
        <v>3259</v>
      </c>
    </row>
    <row r="1931" spans="31:31" x14ac:dyDescent="0.25">
      <c r="AE1931" t="s">
        <v>3260</v>
      </c>
    </row>
    <row r="1932" spans="31:31" x14ac:dyDescent="0.25">
      <c r="AE1932" t="s">
        <v>3262</v>
      </c>
    </row>
    <row r="1933" spans="31:31" x14ac:dyDescent="0.25">
      <c r="AE1933" t="s">
        <v>3263</v>
      </c>
    </row>
    <row r="1934" spans="31:31" x14ac:dyDescent="0.25">
      <c r="AE1934" s="182" t="s">
        <v>3264</v>
      </c>
    </row>
    <row r="1935" spans="31:31" x14ac:dyDescent="0.25">
      <c r="AE1935" t="s">
        <v>3266</v>
      </c>
    </row>
    <row r="1936" spans="31:31" x14ac:dyDescent="0.25">
      <c r="AE1936" t="s">
        <v>3267</v>
      </c>
    </row>
    <row r="1937" spans="31:31" x14ac:dyDescent="0.25">
      <c r="AE1937" t="s">
        <v>3268</v>
      </c>
    </row>
    <row r="1938" spans="31:31" x14ac:dyDescent="0.25">
      <c r="AE1938" t="s">
        <v>3269</v>
      </c>
    </row>
    <row r="1939" spans="31:31" x14ac:dyDescent="0.25">
      <c r="AE1939" t="s">
        <v>3270</v>
      </c>
    </row>
    <row r="1940" spans="31:31" x14ac:dyDescent="0.25">
      <c r="AE1940" t="s">
        <v>3272</v>
      </c>
    </row>
    <row r="1941" spans="31:31" x14ac:dyDescent="0.25">
      <c r="AE1941" t="s">
        <v>3273</v>
      </c>
    </row>
    <row r="1942" spans="31:31" x14ac:dyDescent="0.25">
      <c r="AE1942" t="s">
        <v>3274</v>
      </c>
    </row>
    <row r="1943" spans="31:31" x14ac:dyDescent="0.25">
      <c r="AE1943" t="s">
        <v>3275</v>
      </c>
    </row>
    <row r="1944" spans="31:31" x14ac:dyDescent="0.25">
      <c r="AE1944" t="s">
        <v>3277</v>
      </c>
    </row>
    <row r="1945" spans="31:31" x14ac:dyDescent="0.25">
      <c r="AE1945" t="s">
        <v>3280</v>
      </c>
    </row>
    <row r="1946" spans="31:31" x14ac:dyDescent="0.25">
      <c r="AE1946" t="s">
        <v>3282</v>
      </c>
    </row>
    <row r="1947" spans="31:31" x14ac:dyDescent="0.25">
      <c r="AE1947" t="s">
        <v>3283</v>
      </c>
    </row>
    <row r="1948" spans="31:31" x14ac:dyDescent="0.25">
      <c r="AE1948" t="s">
        <v>3284</v>
      </c>
    </row>
    <row r="1949" spans="31:31" x14ac:dyDescent="0.25">
      <c r="AE1949" t="s">
        <v>3285</v>
      </c>
    </row>
    <row r="1950" spans="31:31" x14ac:dyDescent="0.25">
      <c r="AE1950" s="182" t="s">
        <v>3287</v>
      </c>
    </row>
    <row r="1951" spans="31:31" x14ac:dyDescent="0.25">
      <c r="AE1951" t="s">
        <v>3288</v>
      </c>
    </row>
    <row r="1952" spans="31:31" x14ac:dyDescent="0.25">
      <c r="AE1952" t="s">
        <v>3290</v>
      </c>
    </row>
    <row r="1953" spans="31:31" x14ac:dyDescent="0.25">
      <c r="AE1953" t="s">
        <v>3291</v>
      </c>
    </row>
    <row r="1954" spans="31:31" x14ac:dyDescent="0.25">
      <c r="AE1954" s="182" t="s">
        <v>3292</v>
      </c>
    </row>
    <row r="1955" spans="31:31" x14ac:dyDescent="0.25">
      <c r="AE1955" t="s">
        <v>3294</v>
      </c>
    </row>
    <row r="1956" spans="31:31" x14ac:dyDescent="0.25">
      <c r="AE1956" t="s">
        <v>3295</v>
      </c>
    </row>
    <row r="1957" spans="31:31" x14ac:dyDescent="0.25">
      <c r="AE1957" t="s">
        <v>3297</v>
      </c>
    </row>
    <row r="1958" spans="31:31" x14ac:dyDescent="0.25">
      <c r="AE1958" s="182" t="s">
        <v>3298</v>
      </c>
    </row>
    <row r="1959" spans="31:31" x14ac:dyDescent="0.25">
      <c r="AE1959" t="s">
        <v>3299</v>
      </c>
    </row>
    <row r="1960" spans="31:31" x14ac:dyDescent="0.25">
      <c r="AE1960" s="182" t="s">
        <v>3301</v>
      </c>
    </row>
    <row r="1961" spans="31:31" x14ac:dyDescent="0.25">
      <c r="AE1961" s="182" t="s">
        <v>3305</v>
      </c>
    </row>
    <row r="1962" spans="31:31" x14ac:dyDescent="0.25">
      <c r="AE1962" t="s">
        <v>3307</v>
      </c>
    </row>
    <row r="1963" spans="31:31" x14ac:dyDescent="0.25">
      <c r="AE1963" t="s">
        <v>3308</v>
      </c>
    </row>
    <row r="1964" spans="31:31" x14ac:dyDescent="0.25">
      <c r="AE1964" t="s">
        <v>3310</v>
      </c>
    </row>
    <row r="1965" spans="31:31" x14ac:dyDescent="0.25">
      <c r="AE1965" t="s">
        <v>3311</v>
      </c>
    </row>
    <row r="1966" spans="31:31" x14ac:dyDescent="0.25">
      <c r="AE1966" t="s">
        <v>3313</v>
      </c>
    </row>
    <row r="1967" spans="31:31" x14ac:dyDescent="0.25">
      <c r="AE1967" t="s">
        <v>3314</v>
      </c>
    </row>
    <row r="1968" spans="31:31" x14ac:dyDescent="0.25">
      <c r="AE1968" t="s">
        <v>3316</v>
      </c>
    </row>
    <row r="1969" spans="31:31" x14ac:dyDescent="0.25">
      <c r="AE1969" t="s">
        <v>3317</v>
      </c>
    </row>
    <row r="1970" spans="31:31" x14ac:dyDescent="0.25">
      <c r="AE1970" t="s">
        <v>3318</v>
      </c>
    </row>
    <row r="1971" spans="31:31" x14ac:dyDescent="0.25">
      <c r="AE1971" t="s">
        <v>3319</v>
      </c>
    </row>
    <row r="1972" spans="31:31" x14ac:dyDescent="0.25">
      <c r="AE1972" t="s">
        <v>3321</v>
      </c>
    </row>
    <row r="1973" spans="31:31" x14ac:dyDescent="0.25">
      <c r="AE1973" t="s">
        <v>3322</v>
      </c>
    </row>
    <row r="1974" spans="31:31" x14ac:dyDescent="0.25">
      <c r="AE1974" s="182" t="s">
        <v>3323</v>
      </c>
    </row>
    <row r="1975" spans="31:31" x14ac:dyDescent="0.25">
      <c r="AE1975" t="s">
        <v>3324</v>
      </c>
    </row>
    <row r="1976" spans="31:31" x14ac:dyDescent="0.25">
      <c r="AE1976" t="s">
        <v>13558</v>
      </c>
    </row>
    <row r="1977" spans="31:31" x14ac:dyDescent="0.25">
      <c r="AE1977" t="s">
        <v>3326</v>
      </c>
    </row>
    <row r="1978" spans="31:31" x14ac:dyDescent="0.25">
      <c r="AE1978" t="s">
        <v>3327</v>
      </c>
    </row>
    <row r="1979" spans="31:31" x14ac:dyDescent="0.25">
      <c r="AE1979" t="s">
        <v>3328</v>
      </c>
    </row>
    <row r="1980" spans="31:31" x14ac:dyDescent="0.25">
      <c r="AE1980" t="s">
        <v>3329</v>
      </c>
    </row>
    <row r="1981" spans="31:31" x14ac:dyDescent="0.25">
      <c r="AE1981" t="s">
        <v>3330</v>
      </c>
    </row>
    <row r="1982" spans="31:31" x14ac:dyDescent="0.25">
      <c r="AE1982" t="s">
        <v>3331</v>
      </c>
    </row>
    <row r="1983" spans="31:31" x14ac:dyDescent="0.25">
      <c r="AE1983" t="s">
        <v>3333</v>
      </c>
    </row>
    <row r="1984" spans="31:31" x14ac:dyDescent="0.25">
      <c r="AE1984" t="s">
        <v>3339</v>
      </c>
    </row>
    <row r="1985" spans="31:31" x14ac:dyDescent="0.25">
      <c r="AE1985" s="182" t="s">
        <v>3340</v>
      </c>
    </row>
    <row r="1986" spans="31:31" x14ac:dyDescent="0.25">
      <c r="AE1986" s="182" t="s">
        <v>3341</v>
      </c>
    </row>
    <row r="1987" spans="31:31" x14ac:dyDescent="0.25">
      <c r="AE1987" t="s">
        <v>3344</v>
      </c>
    </row>
    <row r="1988" spans="31:31" x14ac:dyDescent="0.25">
      <c r="AE1988" t="s">
        <v>3346</v>
      </c>
    </row>
    <row r="1989" spans="31:31" x14ac:dyDescent="0.25">
      <c r="AE1989" t="s">
        <v>3347</v>
      </c>
    </row>
    <row r="1990" spans="31:31" x14ac:dyDescent="0.25">
      <c r="AE1990" t="s">
        <v>3349</v>
      </c>
    </row>
    <row r="1991" spans="31:31" x14ac:dyDescent="0.25">
      <c r="AE1991" t="s">
        <v>3350</v>
      </c>
    </row>
    <row r="1992" spans="31:31" x14ac:dyDescent="0.25">
      <c r="AE1992" t="s">
        <v>3351</v>
      </c>
    </row>
    <row r="1993" spans="31:31" x14ac:dyDescent="0.25">
      <c r="AE1993" s="182" t="s">
        <v>3353</v>
      </c>
    </row>
    <row r="1994" spans="31:31" x14ac:dyDescent="0.25">
      <c r="AE1994" s="182" t="s">
        <v>3354</v>
      </c>
    </row>
    <row r="1995" spans="31:31" x14ac:dyDescent="0.25">
      <c r="AE1995" t="s">
        <v>13559</v>
      </c>
    </row>
    <row r="1996" spans="31:31" x14ac:dyDescent="0.25">
      <c r="AE1996" s="182" t="s">
        <v>3355</v>
      </c>
    </row>
    <row r="1997" spans="31:31" x14ac:dyDescent="0.25">
      <c r="AE1997" t="s">
        <v>3356</v>
      </c>
    </row>
    <row r="1998" spans="31:31" x14ac:dyDescent="0.25">
      <c r="AE1998" t="s">
        <v>3357</v>
      </c>
    </row>
    <row r="1999" spans="31:31" x14ac:dyDescent="0.25">
      <c r="AE1999" s="182" t="s">
        <v>3358</v>
      </c>
    </row>
    <row r="2000" spans="31:31" x14ac:dyDescent="0.25">
      <c r="AE2000" t="s">
        <v>3359</v>
      </c>
    </row>
    <row r="2001" spans="31:31" x14ac:dyDescent="0.25">
      <c r="AE2001" s="182" t="s">
        <v>3361</v>
      </c>
    </row>
    <row r="2002" spans="31:31" x14ac:dyDescent="0.25">
      <c r="AE2002" t="s">
        <v>3362</v>
      </c>
    </row>
    <row r="2003" spans="31:31" x14ac:dyDescent="0.25">
      <c r="AE2003" s="182" t="s">
        <v>3363</v>
      </c>
    </row>
    <row r="2004" spans="31:31" x14ac:dyDescent="0.25">
      <c r="AE2004" t="s">
        <v>3367</v>
      </c>
    </row>
    <row r="2005" spans="31:31" x14ac:dyDescent="0.25">
      <c r="AE2005" t="s">
        <v>3369</v>
      </c>
    </row>
    <row r="2006" spans="31:31" x14ac:dyDescent="0.25">
      <c r="AE2006" t="s">
        <v>3370</v>
      </c>
    </row>
    <row r="2007" spans="31:31" x14ac:dyDescent="0.25">
      <c r="AE2007" t="s">
        <v>3373</v>
      </c>
    </row>
    <row r="2008" spans="31:31" x14ac:dyDescent="0.25">
      <c r="AE2008" t="s">
        <v>3374</v>
      </c>
    </row>
    <row r="2009" spans="31:31" x14ac:dyDescent="0.25">
      <c r="AE2009" t="s">
        <v>3376</v>
      </c>
    </row>
    <row r="2010" spans="31:31" x14ac:dyDescent="0.25">
      <c r="AE2010" t="s">
        <v>3377</v>
      </c>
    </row>
    <row r="2011" spans="31:31" x14ac:dyDescent="0.25">
      <c r="AE2011" t="s">
        <v>3379</v>
      </c>
    </row>
    <row r="2012" spans="31:31" x14ac:dyDescent="0.25">
      <c r="AE2012" t="s">
        <v>3380</v>
      </c>
    </row>
    <row r="2013" spans="31:31" x14ac:dyDescent="0.25">
      <c r="AE2013" t="s">
        <v>3381</v>
      </c>
    </row>
    <row r="2014" spans="31:31" x14ac:dyDescent="0.25">
      <c r="AE2014" t="s">
        <v>3382</v>
      </c>
    </row>
    <row r="2015" spans="31:31" x14ac:dyDescent="0.25">
      <c r="AE2015" t="s">
        <v>3383</v>
      </c>
    </row>
    <row r="2016" spans="31:31" x14ac:dyDescent="0.25">
      <c r="AE2016" t="s">
        <v>3384</v>
      </c>
    </row>
    <row r="2017" spans="31:31" x14ac:dyDescent="0.25">
      <c r="AE2017" t="s">
        <v>3385</v>
      </c>
    </row>
    <row r="2018" spans="31:31" x14ac:dyDescent="0.25">
      <c r="AE2018" t="s">
        <v>3386</v>
      </c>
    </row>
    <row r="2019" spans="31:31" x14ac:dyDescent="0.25">
      <c r="AE2019" t="s">
        <v>3387</v>
      </c>
    </row>
    <row r="2020" spans="31:31" x14ac:dyDescent="0.25">
      <c r="AE2020" t="s">
        <v>3388</v>
      </c>
    </row>
    <row r="2021" spans="31:31" x14ac:dyDescent="0.25">
      <c r="AE2021" t="s">
        <v>3391</v>
      </c>
    </row>
    <row r="2022" spans="31:31" x14ac:dyDescent="0.25">
      <c r="AE2022" t="s">
        <v>3392</v>
      </c>
    </row>
    <row r="2023" spans="31:31" x14ac:dyDescent="0.25">
      <c r="AE2023" t="s">
        <v>3393</v>
      </c>
    </row>
    <row r="2024" spans="31:31" x14ac:dyDescent="0.25">
      <c r="AE2024" t="s">
        <v>3394</v>
      </c>
    </row>
    <row r="2025" spans="31:31" x14ac:dyDescent="0.25">
      <c r="AE2025" t="s">
        <v>3396</v>
      </c>
    </row>
    <row r="2026" spans="31:31" x14ac:dyDescent="0.25">
      <c r="AE2026" t="s">
        <v>3399</v>
      </c>
    </row>
    <row r="2027" spans="31:31" x14ac:dyDescent="0.25">
      <c r="AE2027" t="s">
        <v>3401</v>
      </c>
    </row>
    <row r="2028" spans="31:31" x14ac:dyDescent="0.25">
      <c r="AE2028" t="s">
        <v>3402</v>
      </c>
    </row>
    <row r="2029" spans="31:31" x14ac:dyDescent="0.25">
      <c r="AE2029" t="s">
        <v>3404</v>
      </c>
    </row>
    <row r="2030" spans="31:31" x14ac:dyDescent="0.25">
      <c r="AE2030" t="s">
        <v>3405</v>
      </c>
    </row>
    <row r="2031" spans="31:31" x14ac:dyDescent="0.25">
      <c r="AE2031" t="s">
        <v>3409</v>
      </c>
    </row>
    <row r="2032" spans="31:31" x14ac:dyDescent="0.25">
      <c r="AE2032" t="s">
        <v>3410</v>
      </c>
    </row>
    <row r="2033" spans="31:31" x14ac:dyDescent="0.25">
      <c r="AE2033" t="s">
        <v>3411</v>
      </c>
    </row>
    <row r="2034" spans="31:31" x14ac:dyDescent="0.25">
      <c r="AE2034" t="s">
        <v>3412</v>
      </c>
    </row>
    <row r="2035" spans="31:31" x14ac:dyDescent="0.25">
      <c r="AE2035" t="s">
        <v>3414</v>
      </c>
    </row>
    <row r="2036" spans="31:31" x14ac:dyDescent="0.25">
      <c r="AE2036" t="s">
        <v>3415</v>
      </c>
    </row>
    <row r="2037" spans="31:31" x14ac:dyDescent="0.25">
      <c r="AE2037" t="s">
        <v>3417</v>
      </c>
    </row>
    <row r="2038" spans="31:31" x14ac:dyDescent="0.25">
      <c r="AE2038" t="s">
        <v>3418</v>
      </c>
    </row>
    <row r="2039" spans="31:31" x14ac:dyDescent="0.25">
      <c r="AE2039" t="s">
        <v>3419</v>
      </c>
    </row>
    <row r="2040" spans="31:31" x14ac:dyDescent="0.25">
      <c r="AE2040" t="s">
        <v>3420</v>
      </c>
    </row>
    <row r="2041" spans="31:31" x14ac:dyDescent="0.25">
      <c r="AE2041" t="s">
        <v>3421</v>
      </c>
    </row>
    <row r="2042" spans="31:31" x14ac:dyDescent="0.25">
      <c r="AE2042" t="s">
        <v>3422</v>
      </c>
    </row>
    <row r="2043" spans="31:31" x14ac:dyDescent="0.25">
      <c r="AE2043" t="s">
        <v>3423</v>
      </c>
    </row>
    <row r="2044" spans="31:31" x14ac:dyDescent="0.25">
      <c r="AE2044" t="s">
        <v>3424</v>
      </c>
    </row>
    <row r="2045" spans="31:31" x14ac:dyDescent="0.25">
      <c r="AE2045" t="s">
        <v>3425</v>
      </c>
    </row>
    <row r="2046" spans="31:31" x14ac:dyDescent="0.25">
      <c r="AE2046" t="s">
        <v>3426</v>
      </c>
    </row>
    <row r="2047" spans="31:31" x14ac:dyDescent="0.25">
      <c r="AE2047" t="s">
        <v>3429</v>
      </c>
    </row>
    <row r="2048" spans="31:31" x14ac:dyDescent="0.25">
      <c r="AE2048" t="s">
        <v>3431</v>
      </c>
    </row>
    <row r="2049" spans="31:31" x14ac:dyDescent="0.25">
      <c r="AE2049" t="s">
        <v>3432</v>
      </c>
    </row>
    <row r="2050" spans="31:31" x14ac:dyDescent="0.25">
      <c r="AE2050" t="s">
        <v>3438</v>
      </c>
    </row>
    <row r="2051" spans="31:31" x14ac:dyDescent="0.25">
      <c r="AE2051" t="s">
        <v>13560</v>
      </c>
    </row>
    <row r="2052" spans="31:31" x14ac:dyDescent="0.25">
      <c r="AE2052" t="s">
        <v>3439</v>
      </c>
    </row>
    <row r="2053" spans="31:31" x14ac:dyDescent="0.25">
      <c r="AE2053" t="s">
        <v>3442</v>
      </c>
    </row>
    <row r="2054" spans="31:31" x14ac:dyDescent="0.25">
      <c r="AE2054" t="s">
        <v>3443</v>
      </c>
    </row>
    <row r="2055" spans="31:31" x14ac:dyDescent="0.25">
      <c r="AE2055" t="s">
        <v>3444</v>
      </c>
    </row>
    <row r="2056" spans="31:31" x14ac:dyDescent="0.25">
      <c r="AE2056" t="s">
        <v>3447</v>
      </c>
    </row>
    <row r="2057" spans="31:31" x14ac:dyDescent="0.25">
      <c r="AE2057" t="s">
        <v>3448</v>
      </c>
    </row>
    <row r="2058" spans="31:31" x14ac:dyDescent="0.25">
      <c r="AE2058" t="s">
        <v>3449</v>
      </c>
    </row>
    <row r="2059" spans="31:31" x14ac:dyDescent="0.25">
      <c r="AE2059" t="s">
        <v>3450</v>
      </c>
    </row>
    <row r="2060" spans="31:31" x14ac:dyDescent="0.25">
      <c r="AE2060" t="s">
        <v>3451</v>
      </c>
    </row>
    <row r="2061" spans="31:31" x14ac:dyDescent="0.25">
      <c r="AE2061" t="s">
        <v>3452</v>
      </c>
    </row>
    <row r="2062" spans="31:31" x14ac:dyDescent="0.25">
      <c r="AE2062" t="s">
        <v>3454</v>
      </c>
    </row>
    <row r="2063" spans="31:31" x14ac:dyDescent="0.25">
      <c r="AE2063" s="182" t="s">
        <v>3455</v>
      </c>
    </row>
    <row r="2064" spans="31:31" x14ac:dyDescent="0.25">
      <c r="AE2064" t="s">
        <v>3456</v>
      </c>
    </row>
    <row r="2065" spans="31:31" x14ac:dyDescent="0.25">
      <c r="AE2065" t="s">
        <v>3457</v>
      </c>
    </row>
    <row r="2066" spans="31:31" x14ac:dyDescent="0.25">
      <c r="AE2066" t="s">
        <v>3458</v>
      </c>
    </row>
    <row r="2067" spans="31:31" x14ac:dyDescent="0.25">
      <c r="AE2067" t="s">
        <v>3459</v>
      </c>
    </row>
    <row r="2068" spans="31:31" x14ac:dyDescent="0.25">
      <c r="AE2068" t="s">
        <v>3460</v>
      </c>
    </row>
    <row r="2069" spans="31:31" x14ac:dyDescent="0.25">
      <c r="AE2069" t="s">
        <v>3461</v>
      </c>
    </row>
    <row r="2070" spans="31:31" x14ac:dyDescent="0.25">
      <c r="AE2070" t="s">
        <v>3462</v>
      </c>
    </row>
    <row r="2071" spans="31:31" x14ac:dyDescent="0.25">
      <c r="AE2071" t="s">
        <v>3463</v>
      </c>
    </row>
    <row r="2072" spans="31:31" x14ac:dyDescent="0.25">
      <c r="AE2072" t="s">
        <v>3464</v>
      </c>
    </row>
    <row r="2073" spans="31:31" x14ac:dyDescent="0.25">
      <c r="AE2073" t="s">
        <v>3465</v>
      </c>
    </row>
    <row r="2074" spans="31:31" x14ac:dyDescent="0.25">
      <c r="AE2074" t="s">
        <v>3466</v>
      </c>
    </row>
    <row r="2075" spans="31:31" x14ac:dyDescent="0.25">
      <c r="AE2075" t="s">
        <v>3468</v>
      </c>
    </row>
    <row r="2076" spans="31:31" x14ac:dyDescent="0.25">
      <c r="AE2076" t="s">
        <v>3469</v>
      </c>
    </row>
    <row r="2077" spans="31:31" x14ac:dyDescent="0.25">
      <c r="AE2077" s="182" t="s">
        <v>3470</v>
      </c>
    </row>
    <row r="2078" spans="31:31" x14ac:dyDescent="0.25">
      <c r="AE2078" s="182" t="s">
        <v>3470</v>
      </c>
    </row>
    <row r="2079" spans="31:31" x14ac:dyDescent="0.25">
      <c r="AE2079" t="s">
        <v>3471</v>
      </c>
    </row>
    <row r="2080" spans="31:31" x14ac:dyDescent="0.25">
      <c r="AE2080" t="s">
        <v>3472</v>
      </c>
    </row>
    <row r="2081" spans="31:31" x14ac:dyDescent="0.25">
      <c r="AE2081" t="s">
        <v>3473</v>
      </c>
    </row>
    <row r="2082" spans="31:31" x14ac:dyDescent="0.25">
      <c r="AE2082" t="s">
        <v>3474</v>
      </c>
    </row>
    <row r="2083" spans="31:31" x14ac:dyDescent="0.25">
      <c r="AE2083" t="s">
        <v>3475</v>
      </c>
    </row>
    <row r="2084" spans="31:31" x14ac:dyDescent="0.25">
      <c r="AE2084" t="s">
        <v>3477</v>
      </c>
    </row>
    <row r="2085" spans="31:31" x14ac:dyDescent="0.25">
      <c r="AE2085" t="s">
        <v>3478</v>
      </c>
    </row>
    <row r="2086" spans="31:31" x14ac:dyDescent="0.25">
      <c r="AE2086" t="s">
        <v>3479</v>
      </c>
    </row>
    <row r="2087" spans="31:31" x14ac:dyDescent="0.25">
      <c r="AE2087" t="s">
        <v>3481</v>
      </c>
    </row>
    <row r="2088" spans="31:31" x14ac:dyDescent="0.25">
      <c r="AE2088" t="s">
        <v>3482</v>
      </c>
    </row>
    <row r="2089" spans="31:31" x14ac:dyDescent="0.25">
      <c r="AE2089" t="s">
        <v>3483</v>
      </c>
    </row>
    <row r="2090" spans="31:31" x14ac:dyDescent="0.25">
      <c r="AE2090" t="s">
        <v>13561</v>
      </c>
    </row>
    <row r="2091" spans="31:31" x14ac:dyDescent="0.25">
      <c r="AE2091" t="s">
        <v>3484</v>
      </c>
    </row>
    <row r="2092" spans="31:31" x14ac:dyDescent="0.25">
      <c r="AE2092" t="s">
        <v>3488</v>
      </c>
    </row>
    <row r="2093" spans="31:31" x14ac:dyDescent="0.25">
      <c r="AE2093" t="s">
        <v>3490</v>
      </c>
    </row>
    <row r="2094" spans="31:31" x14ac:dyDescent="0.25">
      <c r="AE2094" t="s">
        <v>3491</v>
      </c>
    </row>
    <row r="2095" spans="31:31" x14ac:dyDescent="0.25">
      <c r="AE2095" t="s">
        <v>3492</v>
      </c>
    </row>
    <row r="2096" spans="31:31" x14ac:dyDescent="0.25">
      <c r="AE2096" t="s">
        <v>3493</v>
      </c>
    </row>
    <row r="2097" spans="31:31" x14ac:dyDescent="0.25">
      <c r="AE2097" t="s">
        <v>3494</v>
      </c>
    </row>
    <row r="2098" spans="31:31" x14ac:dyDescent="0.25">
      <c r="AE2098" t="s">
        <v>3495</v>
      </c>
    </row>
    <row r="2099" spans="31:31" x14ac:dyDescent="0.25">
      <c r="AE2099" t="s">
        <v>3496</v>
      </c>
    </row>
    <row r="2100" spans="31:31" x14ac:dyDescent="0.25">
      <c r="AE2100" t="s">
        <v>3497</v>
      </c>
    </row>
    <row r="2101" spans="31:31" x14ac:dyDescent="0.25">
      <c r="AE2101" t="s">
        <v>3499</v>
      </c>
    </row>
    <row r="2102" spans="31:31" x14ac:dyDescent="0.25">
      <c r="AE2102" t="s">
        <v>3500</v>
      </c>
    </row>
    <row r="2103" spans="31:31" x14ac:dyDescent="0.25">
      <c r="AE2103" t="s">
        <v>3501</v>
      </c>
    </row>
    <row r="2104" spans="31:31" x14ac:dyDescent="0.25">
      <c r="AE2104" t="s">
        <v>3502</v>
      </c>
    </row>
    <row r="2105" spans="31:31" x14ac:dyDescent="0.25">
      <c r="AE2105" s="182" t="s">
        <v>3503</v>
      </c>
    </row>
    <row r="2106" spans="31:31" x14ac:dyDescent="0.25">
      <c r="AE2106" t="s">
        <v>3507</v>
      </c>
    </row>
    <row r="2107" spans="31:31" x14ac:dyDescent="0.25">
      <c r="AE2107" t="s">
        <v>3511</v>
      </c>
    </row>
    <row r="2108" spans="31:31" x14ac:dyDescent="0.25">
      <c r="AE2108" t="s">
        <v>3512</v>
      </c>
    </row>
    <row r="2109" spans="31:31" x14ac:dyDescent="0.25">
      <c r="AE2109" t="s">
        <v>3513</v>
      </c>
    </row>
    <row r="2110" spans="31:31" x14ac:dyDescent="0.25">
      <c r="AE2110" t="s">
        <v>3516</v>
      </c>
    </row>
    <row r="2111" spans="31:31" x14ac:dyDescent="0.25">
      <c r="AE2111" t="s">
        <v>3517</v>
      </c>
    </row>
    <row r="2112" spans="31:31" x14ac:dyDescent="0.25">
      <c r="AE2112" t="s">
        <v>3518</v>
      </c>
    </row>
    <row r="2113" spans="31:31" x14ac:dyDescent="0.25">
      <c r="AE2113" t="s">
        <v>3519</v>
      </c>
    </row>
    <row r="2114" spans="31:31" x14ac:dyDescent="0.25">
      <c r="AE2114" t="s">
        <v>3520</v>
      </c>
    </row>
    <row r="2115" spans="31:31" x14ac:dyDescent="0.25">
      <c r="AE2115" t="s">
        <v>3522</v>
      </c>
    </row>
    <row r="2116" spans="31:31" x14ac:dyDescent="0.25">
      <c r="AE2116" s="182" t="s">
        <v>3523</v>
      </c>
    </row>
    <row r="2117" spans="31:31" x14ac:dyDescent="0.25">
      <c r="AE2117" t="s">
        <v>3524</v>
      </c>
    </row>
    <row r="2118" spans="31:31" x14ac:dyDescent="0.25">
      <c r="AE2118" t="s">
        <v>3525</v>
      </c>
    </row>
    <row r="2119" spans="31:31" x14ac:dyDescent="0.25">
      <c r="AE2119" t="s">
        <v>3526</v>
      </c>
    </row>
    <row r="2120" spans="31:31" x14ac:dyDescent="0.25">
      <c r="AE2120" t="s">
        <v>3527</v>
      </c>
    </row>
    <row r="2121" spans="31:31" x14ac:dyDescent="0.25">
      <c r="AE2121" t="s">
        <v>3528</v>
      </c>
    </row>
    <row r="2122" spans="31:31" x14ac:dyDescent="0.25">
      <c r="AE2122" s="182" t="s">
        <v>3529</v>
      </c>
    </row>
    <row r="2123" spans="31:31" x14ac:dyDescent="0.25">
      <c r="AE2123" t="s">
        <v>3530</v>
      </c>
    </row>
    <row r="2124" spans="31:31" x14ac:dyDescent="0.25">
      <c r="AE2124" t="s">
        <v>3531</v>
      </c>
    </row>
    <row r="2125" spans="31:31" x14ac:dyDescent="0.25">
      <c r="AE2125" t="s">
        <v>13562</v>
      </c>
    </row>
    <row r="2126" spans="31:31" x14ac:dyDescent="0.25">
      <c r="AE2126" s="182" t="s">
        <v>3537</v>
      </c>
    </row>
    <row r="2127" spans="31:31" x14ac:dyDescent="0.25">
      <c r="AE2127" s="182" t="s">
        <v>3538</v>
      </c>
    </row>
    <row r="2128" spans="31:31" x14ac:dyDescent="0.25">
      <c r="AE2128" t="s">
        <v>3539</v>
      </c>
    </row>
    <row r="2129" spans="31:31" x14ac:dyDescent="0.25">
      <c r="AE2129" t="s">
        <v>3540</v>
      </c>
    </row>
    <row r="2130" spans="31:31" x14ac:dyDescent="0.25">
      <c r="AE2130" s="182" t="s">
        <v>3541</v>
      </c>
    </row>
    <row r="2131" spans="31:31" x14ac:dyDescent="0.25">
      <c r="AE2131" t="s">
        <v>3542</v>
      </c>
    </row>
    <row r="2132" spans="31:31" x14ac:dyDescent="0.25">
      <c r="AE2132" t="s">
        <v>3543</v>
      </c>
    </row>
    <row r="2133" spans="31:31" x14ac:dyDescent="0.25">
      <c r="AE2133" s="182" t="s">
        <v>3545</v>
      </c>
    </row>
    <row r="2134" spans="31:31" x14ac:dyDescent="0.25">
      <c r="AE2134" s="182" t="s">
        <v>3546</v>
      </c>
    </row>
    <row r="2135" spans="31:31" x14ac:dyDescent="0.25">
      <c r="AE2135" s="182" t="s">
        <v>3548</v>
      </c>
    </row>
    <row r="2136" spans="31:31" x14ac:dyDescent="0.25">
      <c r="AE2136" t="s">
        <v>3549</v>
      </c>
    </row>
    <row r="2137" spans="31:31" x14ac:dyDescent="0.25">
      <c r="AE2137" t="s">
        <v>13563</v>
      </c>
    </row>
    <row r="2138" spans="31:31" x14ac:dyDescent="0.25">
      <c r="AE2138" s="182" t="s">
        <v>3551</v>
      </c>
    </row>
    <row r="2139" spans="31:31" x14ac:dyDescent="0.25">
      <c r="AE2139" t="s">
        <v>3553</v>
      </c>
    </row>
    <row r="2140" spans="31:31" x14ac:dyDescent="0.25">
      <c r="AE2140" t="s">
        <v>3554</v>
      </c>
    </row>
    <row r="2141" spans="31:31" x14ac:dyDescent="0.25">
      <c r="AE2141" t="s">
        <v>3558</v>
      </c>
    </row>
    <row r="2142" spans="31:31" x14ac:dyDescent="0.25">
      <c r="AE2142" t="s">
        <v>3559</v>
      </c>
    </row>
    <row r="2143" spans="31:31" x14ac:dyDescent="0.25">
      <c r="AE2143" t="s">
        <v>3560</v>
      </c>
    </row>
    <row r="2144" spans="31:31" x14ac:dyDescent="0.25">
      <c r="AE2144" t="s">
        <v>3563</v>
      </c>
    </row>
    <row r="2145" spans="31:31" x14ac:dyDescent="0.25">
      <c r="AE2145" t="s">
        <v>13564</v>
      </c>
    </row>
    <row r="2146" spans="31:31" x14ac:dyDescent="0.25">
      <c r="AE2146" s="182" t="s">
        <v>3564</v>
      </c>
    </row>
    <row r="2147" spans="31:31" x14ac:dyDescent="0.25">
      <c r="AE2147" s="182" t="s">
        <v>3565</v>
      </c>
    </row>
    <row r="2148" spans="31:31" x14ac:dyDescent="0.25">
      <c r="AE2148" s="182" t="s">
        <v>3566</v>
      </c>
    </row>
    <row r="2149" spans="31:31" x14ac:dyDescent="0.25">
      <c r="AE2149" t="s">
        <v>3567</v>
      </c>
    </row>
    <row r="2150" spans="31:31" x14ac:dyDescent="0.25">
      <c r="AE2150" s="182" t="s">
        <v>3568</v>
      </c>
    </row>
    <row r="2151" spans="31:31" x14ac:dyDescent="0.25">
      <c r="AE2151" t="s">
        <v>3569</v>
      </c>
    </row>
    <row r="2152" spans="31:31" x14ac:dyDescent="0.25">
      <c r="AE2152" t="s">
        <v>3572</v>
      </c>
    </row>
    <row r="2153" spans="31:31" x14ac:dyDescent="0.25">
      <c r="AE2153" s="182" t="s">
        <v>3573</v>
      </c>
    </row>
    <row r="2154" spans="31:31" x14ac:dyDescent="0.25">
      <c r="AE2154" t="s">
        <v>3574</v>
      </c>
    </row>
    <row r="2155" spans="31:31" x14ac:dyDescent="0.25">
      <c r="AE2155" s="182" t="s">
        <v>3575</v>
      </c>
    </row>
    <row r="2156" spans="31:31" x14ac:dyDescent="0.25">
      <c r="AE2156" t="s">
        <v>3578</v>
      </c>
    </row>
    <row r="2157" spans="31:31" x14ac:dyDescent="0.25">
      <c r="AE2157" t="s">
        <v>3579</v>
      </c>
    </row>
    <row r="2158" spans="31:31" x14ac:dyDescent="0.25">
      <c r="AE2158" t="s">
        <v>3580</v>
      </c>
    </row>
    <row r="2159" spans="31:31" x14ac:dyDescent="0.25">
      <c r="AE2159" t="s">
        <v>3581</v>
      </c>
    </row>
    <row r="2160" spans="31:31" x14ac:dyDescent="0.25">
      <c r="AE2160" t="s">
        <v>3582</v>
      </c>
    </row>
    <row r="2161" spans="31:31" x14ac:dyDescent="0.25">
      <c r="AE2161" t="s">
        <v>3584</v>
      </c>
    </row>
    <row r="2162" spans="31:31" x14ac:dyDescent="0.25">
      <c r="AE2162" s="182" t="s">
        <v>3586</v>
      </c>
    </row>
    <row r="2163" spans="31:31" x14ac:dyDescent="0.25">
      <c r="AE2163" s="182" t="s">
        <v>3587</v>
      </c>
    </row>
    <row r="2164" spans="31:31" x14ac:dyDescent="0.25">
      <c r="AE2164" t="s">
        <v>3591</v>
      </c>
    </row>
    <row r="2165" spans="31:31" x14ac:dyDescent="0.25">
      <c r="AE2165" s="182" t="s">
        <v>3593</v>
      </c>
    </row>
    <row r="2166" spans="31:31" x14ac:dyDescent="0.25">
      <c r="AE2166" t="s">
        <v>3595</v>
      </c>
    </row>
    <row r="2167" spans="31:31" x14ac:dyDescent="0.25">
      <c r="AE2167" t="s">
        <v>3596</v>
      </c>
    </row>
    <row r="2168" spans="31:31" x14ac:dyDescent="0.25">
      <c r="AE2168" t="s">
        <v>3597</v>
      </c>
    </row>
    <row r="2169" spans="31:31" x14ac:dyDescent="0.25">
      <c r="AE2169" t="s">
        <v>3598</v>
      </c>
    </row>
    <row r="2170" spans="31:31" x14ac:dyDescent="0.25">
      <c r="AE2170" t="s">
        <v>3599</v>
      </c>
    </row>
    <row r="2171" spans="31:31" x14ac:dyDescent="0.25">
      <c r="AE2171" t="s">
        <v>3600</v>
      </c>
    </row>
    <row r="2172" spans="31:31" x14ac:dyDescent="0.25">
      <c r="AE2172" s="182" t="s">
        <v>3601</v>
      </c>
    </row>
    <row r="2173" spans="31:31" x14ac:dyDescent="0.25">
      <c r="AE2173" t="s">
        <v>3603</v>
      </c>
    </row>
    <row r="2174" spans="31:31" x14ac:dyDescent="0.25">
      <c r="AE2174" t="s">
        <v>3604</v>
      </c>
    </row>
    <row r="2175" spans="31:31" x14ac:dyDescent="0.25">
      <c r="AE2175" t="s">
        <v>3606</v>
      </c>
    </row>
    <row r="2176" spans="31:31" x14ac:dyDescent="0.25">
      <c r="AE2176" t="s">
        <v>3608</v>
      </c>
    </row>
    <row r="2177" spans="31:31" x14ac:dyDescent="0.25">
      <c r="AE2177" t="s">
        <v>3615</v>
      </c>
    </row>
    <row r="2178" spans="31:31" x14ac:dyDescent="0.25">
      <c r="AE2178" t="s">
        <v>3616</v>
      </c>
    </row>
    <row r="2179" spans="31:31" x14ac:dyDescent="0.25">
      <c r="AE2179" t="s">
        <v>3617</v>
      </c>
    </row>
    <row r="2180" spans="31:31" x14ac:dyDescent="0.25">
      <c r="AE2180" t="s">
        <v>3619</v>
      </c>
    </row>
    <row r="2181" spans="31:31" x14ac:dyDescent="0.25">
      <c r="AE2181" t="s">
        <v>3620</v>
      </c>
    </row>
    <row r="2182" spans="31:31" x14ac:dyDescent="0.25">
      <c r="AE2182" t="s">
        <v>3621</v>
      </c>
    </row>
    <row r="2183" spans="31:31" x14ac:dyDescent="0.25">
      <c r="AE2183" t="s">
        <v>3622</v>
      </c>
    </row>
    <row r="2184" spans="31:31" x14ac:dyDescent="0.25">
      <c r="AE2184" t="s">
        <v>3624</v>
      </c>
    </row>
    <row r="2185" spans="31:31" x14ac:dyDescent="0.25">
      <c r="AE2185" t="s">
        <v>3626</v>
      </c>
    </row>
    <row r="2186" spans="31:31" x14ac:dyDescent="0.25">
      <c r="AE2186" s="182" t="s">
        <v>3627</v>
      </c>
    </row>
    <row r="2187" spans="31:31" x14ac:dyDescent="0.25">
      <c r="AE2187" t="s">
        <v>3628</v>
      </c>
    </row>
    <row r="2188" spans="31:31" x14ac:dyDescent="0.25">
      <c r="AE2188" t="s">
        <v>3629</v>
      </c>
    </row>
    <row r="2189" spans="31:31" x14ac:dyDescent="0.25">
      <c r="AE2189" t="s">
        <v>3633</v>
      </c>
    </row>
    <row r="2190" spans="31:31" x14ac:dyDescent="0.25">
      <c r="AE2190" t="s">
        <v>3636</v>
      </c>
    </row>
    <row r="2191" spans="31:31" x14ac:dyDescent="0.25">
      <c r="AE2191" t="s">
        <v>3637</v>
      </c>
    </row>
    <row r="2192" spans="31:31" x14ac:dyDescent="0.25">
      <c r="AE2192" t="s">
        <v>3638</v>
      </c>
    </row>
    <row r="2193" spans="31:31" x14ac:dyDescent="0.25">
      <c r="AE2193" s="182" t="s">
        <v>3640</v>
      </c>
    </row>
    <row r="2194" spans="31:31" x14ac:dyDescent="0.25">
      <c r="AE2194" t="s">
        <v>3641</v>
      </c>
    </row>
    <row r="2195" spans="31:31" x14ac:dyDescent="0.25">
      <c r="AE2195" t="s">
        <v>3643</v>
      </c>
    </row>
    <row r="2196" spans="31:31" x14ac:dyDescent="0.25">
      <c r="AE2196" s="182" t="s">
        <v>3644</v>
      </c>
    </row>
    <row r="2197" spans="31:31" x14ac:dyDescent="0.25">
      <c r="AE2197" t="s">
        <v>3646</v>
      </c>
    </row>
    <row r="2198" spans="31:31" x14ac:dyDescent="0.25">
      <c r="AE2198" t="s">
        <v>3647</v>
      </c>
    </row>
    <row r="2199" spans="31:31" x14ac:dyDescent="0.25">
      <c r="AE2199" t="s">
        <v>3648</v>
      </c>
    </row>
    <row r="2200" spans="31:31" x14ac:dyDescent="0.25">
      <c r="AE2200" s="182" t="s">
        <v>3649</v>
      </c>
    </row>
    <row r="2201" spans="31:31" x14ac:dyDescent="0.25">
      <c r="AE2201" t="s">
        <v>13565</v>
      </c>
    </row>
    <row r="2202" spans="31:31" x14ac:dyDescent="0.25">
      <c r="AE2202" t="s">
        <v>13566</v>
      </c>
    </row>
    <row r="2203" spans="31:31" x14ac:dyDescent="0.25">
      <c r="AE2203" t="s">
        <v>13567</v>
      </c>
    </row>
    <row r="2204" spans="31:31" x14ac:dyDescent="0.25">
      <c r="AE2204" t="s">
        <v>13568</v>
      </c>
    </row>
    <row r="2205" spans="31:31" x14ac:dyDescent="0.25">
      <c r="AE2205" s="182" t="s">
        <v>13568</v>
      </c>
    </row>
    <row r="2206" spans="31:31" x14ac:dyDescent="0.25">
      <c r="AE2206" t="s">
        <v>13569</v>
      </c>
    </row>
    <row r="2207" spans="31:31" x14ac:dyDescent="0.25">
      <c r="AE2207" t="s">
        <v>13570</v>
      </c>
    </row>
    <row r="2208" spans="31:31" x14ac:dyDescent="0.25">
      <c r="AE2208" s="182" t="s">
        <v>13570</v>
      </c>
    </row>
    <row r="2209" spans="31:31" x14ac:dyDescent="0.25">
      <c r="AE2209" t="s">
        <v>13571</v>
      </c>
    </row>
    <row r="2210" spans="31:31" x14ac:dyDescent="0.25">
      <c r="AE2210" s="182" t="s">
        <v>13571</v>
      </c>
    </row>
    <row r="2211" spans="31:31" x14ac:dyDescent="0.25">
      <c r="AE2211" t="s">
        <v>13572</v>
      </c>
    </row>
    <row r="2212" spans="31:31" x14ac:dyDescent="0.25">
      <c r="AE2212" s="182" t="s">
        <v>13572</v>
      </c>
    </row>
    <row r="2213" spans="31:31" x14ac:dyDescent="0.25">
      <c r="AE2213" t="s">
        <v>13573</v>
      </c>
    </row>
    <row r="2214" spans="31:31" x14ac:dyDescent="0.25">
      <c r="AE2214" s="182" t="s">
        <v>13573</v>
      </c>
    </row>
    <row r="2215" spans="31:31" x14ac:dyDescent="0.25">
      <c r="AE2215" t="s">
        <v>3652</v>
      </c>
    </row>
    <row r="2216" spans="31:31" x14ac:dyDescent="0.25">
      <c r="AE2216" t="s">
        <v>3657</v>
      </c>
    </row>
    <row r="2217" spans="31:31" x14ac:dyDescent="0.25">
      <c r="AE2217" t="s">
        <v>13574</v>
      </c>
    </row>
    <row r="2218" spans="31:31" x14ac:dyDescent="0.25">
      <c r="AE2218" s="182" t="s">
        <v>13574</v>
      </c>
    </row>
    <row r="2219" spans="31:31" x14ac:dyDescent="0.25">
      <c r="AE2219" t="s">
        <v>13575</v>
      </c>
    </row>
    <row r="2220" spans="31:31" x14ac:dyDescent="0.25">
      <c r="AE2220" s="182" t="s">
        <v>13575</v>
      </c>
    </row>
    <row r="2221" spans="31:31" x14ac:dyDescent="0.25">
      <c r="AE2221" t="s">
        <v>13576</v>
      </c>
    </row>
    <row r="2222" spans="31:31" x14ac:dyDescent="0.25">
      <c r="AE2222" s="182" t="s">
        <v>13577</v>
      </c>
    </row>
    <row r="2223" spans="31:31" x14ac:dyDescent="0.25">
      <c r="AE2223" t="s">
        <v>13578</v>
      </c>
    </row>
    <row r="2224" spans="31:31" x14ac:dyDescent="0.25">
      <c r="AE2224" s="182" t="s">
        <v>13578</v>
      </c>
    </row>
    <row r="2225" spans="31:31" x14ac:dyDescent="0.25">
      <c r="AE2225" t="s">
        <v>13579</v>
      </c>
    </row>
    <row r="2226" spans="31:31" x14ac:dyDescent="0.25">
      <c r="AE2226" t="s">
        <v>13580</v>
      </c>
    </row>
    <row r="2227" spans="31:31" x14ac:dyDescent="0.25">
      <c r="AE2227" s="182" t="s">
        <v>13580</v>
      </c>
    </row>
    <row r="2228" spans="31:31" x14ac:dyDescent="0.25">
      <c r="AE2228" t="s">
        <v>13581</v>
      </c>
    </row>
    <row r="2229" spans="31:31" x14ac:dyDescent="0.25">
      <c r="AE2229" s="182" t="s">
        <v>13581</v>
      </c>
    </row>
    <row r="2230" spans="31:31" x14ac:dyDescent="0.25">
      <c r="AE2230" t="s">
        <v>13582</v>
      </c>
    </row>
    <row r="2231" spans="31:31" x14ac:dyDescent="0.25">
      <c r="AE2231" t="s">
        <v>13583</v>
      </c>
    </row>
    <row r="2232" spans="31:31" x14ac:dyDescent="0.25">
      <c r="AE2232" t="s">
        <v>13584</v>
      </c>
    </row>
    <row r="2233" spans="31:31" x14ac:dyDescent="0.25">
      <c r="AE2233" t="s">
        <v>13585</v>
      </c>
    </row>
    <row r="2234" spans="31:31" x14ac:dyDescent="0.25">
      <c r="AE2234" s="182" t="s">
        <v>13585</v>
      </c>
    </row>
    <row r="2235" spans="31:31" x14ac:dyDescent="0.25">
      <c r="AE2235" t="s">
        <v>13586</v>
      </c>
    </row>
    <row r="2236" spans="31:31" x14ac:dyDescent="0.25">
      <c r="AE2236" s="182" t="s">
        <v>13586</v>
      </c>
    </row>
    <row r="2237" spans="31:31" x14ac:dyDescent="0.25">
      <c r="AE2237" t="s">
        <v>13587</v>
      </c>
    </row>
    <row r="2238" spans="31:31" x14ac:dyDescent="0.25">
      <c r="AE2238" s="182" t="s">
        <v>13587</v>
      </c>
    </row>
    <row r="2239" spans="31:31" x14ac:dyDescent="0.25">
      <c r="AE2239" t="s">
        <v>13588</v>
      </c>
    </row>
    <row r="2240" spans="31:31" x14ac:dyDescent="0.25">
      <c r="AE2240" t="s">
        <v>13589</v>
      </c>
    </row>
    <row r="2241" spans="31:31" x14ac:dyDescent="0.25">
      <c r="AE2241" s="182" t="s">
        <v>13589</v>
      </c>
    </row>
    <row r="2242" spans="31:31" x14ac:dyDescent="0.25">
      <c r="AE2242" t="s">
        <v>13590</v>
      </c>
    </row>
    <row r="2243" spans="31:31" x14ac:dyDescent="0.25">
      <c r="AE2243" s="182" t="s">
        <v>13590</v>
      </c>
    </row>
    <row r="2244" spans="31:31" x14ac:dyDescent="0.25">
      <c r="AE2244" t="s">
        <v>13591</v>
      </c>
    </row>
    <row r="2245" spans="31:31" x14ac:dyDescent="0.25">
      <c r="AE2245" s="182" t="s">
        <v>3665</v>
      </c>
    </row>
    <row r="2246" spans="31:31" x14ac:dyDescent="0.25">
      <c r="AE2246" s="182" t="s">
        <v>13591</v>
      </c>
    </row>
    <row r="2247" spans="31:31" x14ac:dyDescent="0.25">
      <c r="AE2247" s="182" t="s">
        <v>3665</v>
      </c>
    </row>
    <row r="2248" spans="31:31" x14ac:dyDescent="0.25">
      <c r="AE2248" s="182" t="s">
        <v>3668</v>
      </c>
    </row>
    <row r="2249" spans="31:31" x14ac:dyDescent="0.25">
      <c r="AE2249" t="s">
        <v>13592</v>
      </c>
    </row>
    <row r="2250" spans="31:31" x14ac:dyDescent="0.25">
      <c r="AE2250" s="182" t="s">
        <v>13592</v>
      </c>
    </row>
    <row r="2251" spans="31:31" x14ac:dyDescent="0.25">
      <c r="AE2251" t="s">
        <v>13593</v>
      </c>
    </row>
    <row r="2252" spans="31:31" x14ac:dyDescent="0.25">
      <c r="AE2252" t="s">
        <v>13594</v>
      </c>
    </row>
    <row r="2253" spans="31:31" x14ac:dyDescent="0.25">
      <c r="AE2253" s="182" t="s">
        <v>13594</v>
      </c>
    </row>
    <row r="2254" spans="31:31" x14ac:dyDescent="0.25">
      <c r="AE2254" t="s">
        <v>13595</v>
      </c>
    </row>
    <row r="2255" spans="31:31" x14ac:dyDescent="0.25">
      <c r="AE2255" s="182" t="s">
        <v>13595</v>
      </c>
    </row>
    <row r="2256" spans="31:31" x14ac:dyDescent="0.25">
      <c r="AE2256" t="s">
        <v>13597</v>
      </c>
    </row>
    <row r="2257" spans="31:31" x14ac:dyDescent="0.25">
      <c r="AE2257" s="182" t="s">
        <v>13598</v>
      </c>
    </row>
    <row r="2258" spans="31:31" x14ac:dyDescent="0.25">
      <c r="AE2258" t="s">
        <v>13599</v>
      </c>
    </row>
    <row r="2259" spans="31:31" x14ac:dyDescent="0.25">
      <c r="AE2259" s="182" t="s">
        <v>13599</v>
      </c>
    </row>
    <row r="2260" spans="31:31" x14ac:dyDescent="0.25">
      <c r="AE2260" t="s">
        <v>13600</v>
      </c>
    </row>
    <row r="2261" spans="31:31" x14ac:dyDescent="0.25">
      <c r="AE2261" t="s">
        <v>13601</v>
      </c>
    </row>
    <row r="2262" spans="31:31" x14ac:dyDescent="0.25">
      <c r="AE2262" s="182" t="s">
        <v>13601</v>
      </c>
    </row>
    <row r="2263" spans="31:31" x14ac:dyDescent="0.25">
      <c r="AE2263" t="s">
        <v>13602</v>
      </c>
    </row>
    <row r="2264" spans="31:31" x14ac:dyDescent="0.25">
      <c r="AE2264" s="182" t="s">
        <v>13602</v>
      </c>
    </row>
    <row r="2265" spans="31:31" x14ac:dyDescent="0.25">
      <c r="AE2265" t="s">
        <v>13603</v>
      </c>
    </row>
    <row r="2266" spans="31:31" x14ac:dyDescent="0.25">
      <c r="AE2266" s="182" t="s">
        <v>13603</v>
      </c>
    </row>
    <row r="2267" spans="31:31" x14ac:dyDescent="0.25">
      <c r="AE2267" t="s">
        <v>3672</v>
      </c>
    </row>
    <row r="2268" spans="31:31" x14ac:dyDescent="0.25">
      <c r="AE2268" t="s">
        <v>3674</v>
      </c>
    </row>
    <row r="2269" spans="31:31" x14ac:dyDescent="0.25">
      <c r="AE2269" s="182" t="s">
        <v>3676</v>
      </c>
    </row>
    <row r="2270" spans="31:31" x14ac:dyDescent="0.25">
      <c r="AE2270" s="182" t="s">
        <v>3677</v>
      </c>
    </row>
    <row r="2271" spans="31:31" x14ac:dyDescent="0.25">
      <c r="AE2271" t="s">
        <v>3679</v>
      </c>
    </row>
    <row r="2272" spans="31:31" x14ac:dyDescent="0.25">
      <c r="AE2272" t="s">
        <v>3680</v>
      </c>
    </row>
    <row r="2273" spans="31:31" x14ac:dyDescent="0.25">
      <c r="AE2273" t="s">
        <v>3683</v>
      </c>
    </row>
    <row r="2274" spans="31:31" x14ac:dyDescent="0.25">
      <c r="AE2274" t="s">
        <v>3684</v>
      </c>
    </row>
    <row r="2275" spans="31:31" x14ac:dyDescent="0.25">
      <c r="AE2275" t="s">
        <v>3685</v>
      </c>
    </row>
    <row r="2276" spans="31:31" x14ac:dyDescent="0.25">
      <c r="AE2276" t="s">
        <v>3686</v>
      </c>
    </row>
    <row r="2277" spans="31:31" x14ac:dyDescent="0.25">
      <c r="AE2277" s="182" t="s">
        <v>3688</v>
      </c>
    </row>
    <row r="2278" spans="31:31" x14ac:dyDescent="0.25">
      <c r="AE2278" s="182" t="s">
        <v>3692</v>
      </c>
    </row>
    <row r="2279" spans="31:31" x14ac:dyDescent="0.25">
      <c r="AE2279" s="182" t="s">
        <v>3693</v>
      </c>
    </row>
    <row r="2280" spans="31:31" x14ac:dyDescent="0.25">
      <c r="AE2280" t="s">
        <v>3694</v>
      </c>
    </row>
    <row r="2281" spans="31:31" x14ac:dyDescent="0.25">
      <c r="AE2281" t="s">
        <v>3695</v>
      </c>
    </row>
    <row r="2282" spans="31:31" x14ac:dyDescent="0.25">
      <c r="AE2282" t="s">
        <v>13604</v>
      </c>
    </row>
    <row r="2283" spans="31:31" x14ac:dyDescent="0.25">
      <c r="AE2283" t="s">
        <v>3696</v>
      </c>
    </row>
    <row r="2284" spans="31:31" x14ac:dyDescent="0.25">
      <c r="AE2284" t="s">
        <v>3697</v>
      </c>
    </row>
    <row r="2285" spans="31:31" x14ac:dyDescent="0.25">
      <c r="AE2285" s="182" t="s">
        <v>3698</v>
      </c>
    </row>
    <row r="2286" spans="31:31" x14ac:dyDescent="0.25">
      <c r="AE2286" t="s">
        <v>3699</v>
      </c>
    </row>
    <row r="2287" spans="31:31" x14ac:dyDescent="0.25">
      <c r="AE2287" t="s">
        <v>3701</v>
      </c>
    </row>
    <row r="2288" spans="31:31" x14ac:dyDescent="0.25">
      <c r="AE2288" t="s">
        <v>3702</v>
      </c>
    </row>
    <row r="2289" spans="31:31" x14ac:dyDescent="0.25">
      <c r="AE2289" t="s">
        <v>3704</v>
      </c>
    </row>
    <row r="2290" spans="31:31" x14ac:dyDescent="0.25">
      <c r="AE2290" t="s">
        <v>3705</v>
      </c>
    </row>
    <row r="2291" spans="31:31" x14ac:dyDescent="0.25">
      <c r="AE2291" s="182" t="s">
        <v>3707</v>
      </c>
    </row>
    <row r="2292" spans="31:31" x14ac:dyDescent="0.25">
      <c r="AE2292" t="s">
        <v>3709</v>
      </c>
    </row>
    <row r="2293" spans="31:31" x14ac:dyDescent="0.25">
      <c r="AE2293" t="s">
        <v>3713</v>
      </c>
    </row>
    <row r="2294" spans="31:31" x14ac:dyDescent="0.25">
      <c r="AE2294" t="s">
        <v>3714</v>
      </c>
    </row>
    <row r="2295" spans="31:31" x14ac:dyDescent="0.25">
      <c r="AE2295" t="s">
        <v>3715</v>
      </c>
    </row>
    <row r="2296" spans="31:31" x14ac:dyDescent="0.25">
      <c r="AE2296" t="s">
        <v>3717</v>
      </c>
    </row>
    <row r="2297" spans="31:31" x14ac:dyDescent="0.25">
      <c r="AE2297" t="s">
        <v>3718</v>
      </c>
    </row>
    <row r="2298" spans="31:31" x14ac:dyDescent="0.25">
      <c r="AE2298" t="s">
        <v>3719</v>
      </c>
    </row>
    <row r="2299" spans="31:31" x14ac:dyDescent="0.25">
      <c r="AE2299" t="s">
        <v>3720</v>
      </c>
    </row>
    <row r="2300" spans="31:31" x14ac:dyDescent="0.25">
      <c r="AE2300" t="s">
        <v>3721</v>
      </c>
    </row>
    <row r="2301" spans="31:31" x14ac:dyDescent="0.25">
      <c r="AE2301" t="s">
        <v>3722</v>
      </c>
    </row>
    <row r="2302" spans="31:31" x14ac:dyDescent="0.25">
      <c r="AE2302" t="s">
        <v>13605</v>
      </c>
    </row>
    <row r="2303" spans="31:31" x14ac:dyDescent="0.25">
      <c r="AE2303" t="s">
        <v>13606</v>
      </c>
    </row>
    <row r="2304" spans="31:31" x14ac:dyDescent="0.25">
      <c r="AE2304" t="s">
        <v>3726</v>
      </c>
    </row>
    <row r="2305" spans="31:31" x14ac:dyDescent="0.25">
      <c r="AE2305" t="s">
        <v>3727</v>
      </c>
    </row>
    <row r="2306" spans="31:31" x14ac:dyDescent="0.25">
      <c r="AE2306" s="182" t="s">
        <v>3728</v>
      </c>
    </row>
    <row r="2307" spans="31:31" x14ac:dyDescent="0.25">
      <c r="AE2307" t="s">
        <v>3730</v>
      </c>
    </row>
    <row r="2308" spans="31:31" x14ac:dyDescent="0.25">
      <c r="AE2308" t="s">
        <v>3731</v>
      </c>
    </row>
    <row r="2309" spans="31:31" x14ac:dyDescent="0.25">
      <c r="AE2309" t="s">
        <v>3732</v>
      </c>
    </row>
    <row r="2310" spans="31:31" x14ac:dyDescent="0.25">
      <c r="AE2310" t="s">
        <v>3734</v>
      </c>
    </row>
    <row r="2311" spans="31:31" x14ac:dyDescent="0.25">
      <c r="AE2311" t="s">
        <v>3736</v>
      </c>
    </row>
    <row r="2312" spans="31:31" x14ac:dyDescent="0.25">
      <c r="AE2312" t="s">
        <v>3738</v>
      </c>
    </row>
    <row r="2313" spans="31:31" x14ac:dyDescent="0.25">
      <c r="AE2313" t="s">
        <v>3739</v>
      </c>
    </row>
    <row r="2314" spans="31:31" x14ac:dyDescent="0.25">
      <c r="AE2314" t="s">
        <v>3740</v>
      </c>
    </row>
    <row r="2315" spans="31:31" x14ac:dyDescent="0.25">
      <c r="AE2315" s="182" t="s">
        <v>3742</v>
      </c>
    </row>
    <row r="2316" spans="31:31" x14ac:dyDescent="0.25">
      <c r="AE2316" t="s">
        <v>3743</v>
      </c>
    </row>
    <row r="2317" spans="31:31" x14ac:dyDescent="0.25">
      <c r="AE2317" t="s">
        <v>3744</v>
      </c>
    </row>
    <row r="2318" spans="31:31" x14ac:dyDescent="0.25">
      <c r="AE2318" t="s">
        <v>3748</v>
      </c>
    </row>
    <row r="2319" spans="31:31" x14ac:dyDescent="0.25">
      <c r="AE2319" t="s">
        <v>3750</v>
      </c>
    </row>
    <row r="2320" spans="31:31" x14ac:dyDescent="0.25">
      <c r="AE2320" t="s">
        <v>3751</v>
      </c>
    </row>
    <row r="2321" spans="31:31" x14ac:dyDescent="0.25">
      <c r="AE2321" t="s">
        <v>3752</v>
      </c>
    </row>
    <row r="2322" spans="31:31" x14ac:dyDescent="0.25">
      <c r="AE2322" s="182" t="s">
        <v>13607</v>
      </c>
    </row>
    <row r="2323" spans="31:31" x14ac:dyDescent="0.25">
      <c r="AE2323" t="s">
        <v>3753</v>
      </c>
    </row>
    <row r="2324" spans="31:31" x14ac:dyDescent="0.25">
      <c r="AE2324" t="s">
        <v>3754</v>
      </c>
    </row>
    <row r="2325" spans="31:31" x14ac:dyDescent="0.25">
      <c r="AE2325" s="182" t="s">
        <v>3755</v>
      </c>
    </row>
    <row r="2326" spans="31:31" x14ac:dyDescent="0.25">
      <c r="AE2326" t="s">
        <v>3756</v>
      </c>
    </row>
    <row r="2327" spans="31:31" x14ac:dyDescent="0.25">
      <c r="AE2327" t="s">
        <v>3757</v>
      </c>
    </row>
    <row r="2328" spans="31:31" x14ac:dyDescent="0.25">
      <c r="AE2328" t="s">
        <v>3758</v>
      </c>
    </row>
    <row r="2329" spans="31:31" x14ac:dyDescent="0.25">
      <c r="AE2329" t="s">
        <v>3759</v>
      </c>
    </row>
    <row r="2330" spans="31:31" x14ac:dyDescent="0.25">
      <c r="AE2330" t="s">
        <v>3760</v>
      </c>
    </row>
    <row r="2331" spans="31:31" x14ac:dyDescent="0.25">
      <c r="AE2331" t="s">
        <v>3761</v>
      </c>
    </row>
    <row r="2332" spans="31:31" x14ac:dyDescent="0.25">
      <c r="AE2332" t="s">
        <v>3762</v>
      </c>
    </row>
    <row r="2333" spans="31:31" x14ac:dyDescent="0.25">
      <c r="AE2333" t="s">
        <v>3763</v>
      </c>
    </row>
    <row r="2334" spans="31:31" x14ac:dyDescent="0.25">
      <c r="AE2334" t="s">
        <v>3766</v>
      </c>
    </row>
    <row r="2335" spans="31:31" x14ac:dyDescent="0.25">
      <c r="AE2335" s="182" t="s">
        <v>3767</v>
      </c>
    </row>
    <row r="2336" spans="31:31" x14ac:dyDescent="0.25">
      <c r="AE2336" t="s">
        <v>3770</v>
      </c>
    </row>
    <row r="2337" spans="31:31" x14ac:dyDescent="0.25">
      <c r="AE2337" t="s">
        <v>13608</v>
      </c>
    </row>
    <row r="2338" spans="31:31" x14ac:dyDescent="0.25">
      <c r="AE2338" t="s">
        <v>3773</v>
      </c>
    </row>
    <row r="2339" spans="31:31" x14ac:dyDescent="0.25">
      <c r="AE2339" t="s">
        <v>3777</v>
      </c>
    </row>
    <row r="2340" spans="31:31" x14ac:dyDescent="0.25">
      <c r="AE2340" t="s">
        <v>3778</v>
      </c>
    </row>
    <row r="2341" spans="31:31" x14ac:dyDescent="0.25">
      <c r="AE2341" t="s">
        <v>3779</v>
      </c>
    </row>
    <row r="2342" spans="31:31" x14ac:dyDescent="0.25">
      <c r="AE2342" t="s">
        <v>3780</v>
      </c>
    </row>
    <row r="2343" spans="31:31" x14ac:dyDescent="0.25">
      <c r="AE2343" t="s">
        <v>3782</v>
      </c>
    </row>
    <row r="2344" spans="31:31" x14ac:dyDescent="0.25">
      <c r="AE2344" s="182" t="s">
        <v>3783</v>
      </c>
    </row>
    <row r="2345" spans="31:31" x14ac:dyDescent="0.25">
      <c r="AE2345" t="s">
        <v>3784</v>
      </c>
    </row>
    <row r="2346" spans="31:31" x14ac:dyDescent="0.25">
      <c r="AE2346" t="s">
        <v>3788</v>
      </c>
    </row>
    <row r="2347" spans="31:31" x14ac:dyDescent="0.25">
      <c r="AE2347" t="s">
        <v>3789</v>
      </c>
    </row>
    <row r="2348" spans="31:31" x14ac:dyDescent="0.25">
      <c r="AE2348" t="s">
        <v>3790</v>
      </c>
    </row>
    <row r="2349" spans="31:31" x14ac:dyDescent="0.25">
      <c r="AE2349" t="s">
        <v>3791</v>
      </c>
    </row>
    <row r="2350" spans="31:31" x14ac:dyDescent="0.25">
      <c r="AE2350" s="182" t="s">
        <v>3792</v>
      </c>
    </row>
    <row r="2351" spans="31:31" x14ac:dyDescent="0.25">
      <c r="AE2351" t="s">
        <v>3793</v>
      </c>
    </row>
    <row r="2352" spans="31:31" x14ac:dyDescent="0.25">
      <c r="AE2352" t="s">
        <v>3794</v>
      </c>
    </row>
    <row r="2353" spans="31:31" x14ac:dyDescent="0.25">
      <c r="AE2353" s="182" t="s">
        <v>3794</v>
      </c>
    </row>
    <row r="2354" spans="31:31" x14ac:dyDescent="0.25">
      <c r="AE2354" t="s">
        <v>3795</v>
      </c>
    </row>
    <row r="2355" spans="31:31" x14ac:dyDescent="0.25">
      <c r="AE2355" t="s">
        <v>3797</v>
      </c>
    </row>
    <row r="2356" spans="31:31" x14ac:dyDescent="0.25">
      <c r="AE2356" t="s">
        <v>3798</v>
      </c>
    </row>
    <row r="2357" spans="31:31" x14ac:dyDescent="0.25">
      <c r="AE2357" t="s">
        <v>3799</v>
      </c>
    </row>
    <row r="2358" spans="31:31" x14ac:dyDescent="0.25">
      <c r="AE2358" s="182" t="s">
        <v>3801</v>
      </c>
    </row>
    <row r="2359" spans="31:31" x14ac:dyDescent="0.25">
      <c r="AE2359" s="182" t="s">
        <v>3803</v>
      </c>
    </row>
    <row r="2360" spans="31:31" x14ac:dyDescent="0.25">
      <c r="AE2360" s="182" t="s">
        <v>3804</v>
      </c>
    </row>
    <row r="2361" spans="31:31" x14ac:dyDescent="0.25">
      <c r="AE2361" t="s">
        <v>3809</v>
      </c>
    </row>
    <row r="2362" spans="31:31" x14ac:dyDescent="0.25">
      <c r="AE2362" s="182" t="s">
        <v>3810</v>
      </c>
    </row>
    <row r="2363" spans="31:31" x14ac:dyDescent="0.25">
      <c r="AE2363" t="s">
        <v>3811</v>
      </c>
    </row>
    <row r="2364" spans="31:31" x14ac:dyDescent="0.25">
      <c r="AE2364" t="s">
        <v>13609</v>
      </c>
    </row>
    <row r="2365" spans="31:31" x14ac:dyDescent="0.25">
      <c r="AE2365" t="s">
        <v>3812</v>
      </c>
    </row>
    <row r="2366" spans="31:31" x14ac:dyDescent="0.25">
      <c r="AE2366" t="s">
        <v>3813</v>
      </c>
    </row>
    <row r="2367" spans="31:31" x14ac:dyDescent="0.25">
      <c r="AE2367" s="182" t="s">
        <v>3814</v>
      </c>
    </row>
    <row r="2368" spans="31:31" x14ac:dyDescent="0.25">
      <c r="AE2368" t="s">
        <v>3816</v>
      </c>
    </row>
    <row r="2369" spans="31:31" x14ac:dyDescent="0.25">
      <c r="AE2369" t="s">
        <v>3817</v>
      </c>
    </row>
    <row r="2370" spans="31:31" x14ac:dyDescent="0.25">
      <c r="AE2370" t="s">
        <v>3819</v>
      </c>
    </row>
    <row r="2371" spans="31:31" x14ac:dyDescent="0.25">
      <c r="AE2371" t="s">
        <v>3820</v>
      </c>
    </row>
    <row r="2372" spans="31:31" x14ac:dyDescent="0.25">
      <c r="AE2372" t="s">
        <v>3821</v>
      </c>
    </row>
    <row r="2373" spans="31:31" x14ac:dyDescent="0.25">
      <c r="AE2373" s="182" t="s">
        <v>3822</v>
      </c>
    </row>
    <row r="2374" spans="31:31" x14ac:dyDescent="0.25">
      <c r="AE2374" s="182" t="s">
        <v>3823</v>
      </c>
    </row>
    <row r="2375" spans="31:31" x14ac:dyDescent="0.25">
      <c r="AE2375" s="182" t="s">
        <v>3825</v>
      </c>
    </row>
    <row r="2376" spans="31:31" x14ac:dyDescent="0.25">
      <c r="AE2376" t="s">
        <v>3826</v>
      </c>
    </row>
    <row r="2377" spans="31:31" x14ac:dyDescent="0.25">
      <c r="AE2377" t="s">
        <v>3828</v>
      </c>
    </row>
    <row r="2378" spans="31:31" x14ac:dyDescent="0.25">
      <c r="AE2378" t="s">
        <v>3829</v>
      </c>
    </row>
    <row r="2379" spans="31:31" x14ac:dyDescent="0.25">
      <c r="AE2379" t="s">
        <v>3830</v>
      </c>
    </row>
    <row r="2380" spans="31:31" x14ac:dyDescent="0.25">
      <c r="AE2380" t="s">
        <v>3831</v>
      </c>
    </row>
    <row r="2381" spans="31:31" x14ac:dyDescent="0.25">
      <c r="AE2381" t="s">
        <v>3832</v>
      </c>
    </row>
    <row r="2382" spans="31:31" x14ac:dyDescent="0.25">
      <c r="AE2382" t="s">
        <v>3833</v>
      </c>
    </row>
    <row r="2383" spans="31:31" x14ac:dyDescent="0.25">
      <c r="AE2383" t="s">
        <v>3836</v>
      </c>
    </row>
    <row r="2384" spans="31:31" x14ac:dyDescent="0.25">
      <c r="AE2384" s="182" t="s">
        <v>3837</v>
      </c>
    </row>
    <row r="2385" spans="31:31" x14ac:dyDescent="0.25">
      <c r="AE2385" s="182" t="s">
        <v>3838</v>
      </c>
    </row>
    <row r="2386" spans="31:31" x14ac:dyDescent="0.25">
      <c r="AE2386" t="s">
        <v>3839</v>
      </c>
    </row>
    <row r="2387" spans="31:31" x14ac:dyDescent="0.25">
      <c r="AE2387" t="s">
        <v>3840</v>
      </c>
    </row>
    <row r="2388" spans="31:31" x14ac:dyDescent="0.25">
      <c r="AE2388" t="s">
        <v>3841</v>
      </c>
    </row>
    <row r="2389" spans="31:31" x14ac:dyDescent="0.25">
      <c r="AE2389" t="s">
        <v>3842</v>
      </c>
    </row>
    <row r="2390" spans="31:31" x14ac:dyDescent="0.25">
      <c r="AE2390" t="s">
        <v>3844</v>
      </c>
    </row>
    <row r="2391" spans="31:31" x14ac:dyDescent="0.25">
      <c r="AE2391" t="s">
        <v>3845</v>
      </c>
    </row>
    <row r="2392" spans="31:31" x14ac:dyDescent="0.25">
      <c r="AE2392" t="s">
        <v>3846</v>
      </c>
    </row>
    <row r="2393" spans="31:31" x14ac:dyDescent="0.25">
      <c r="AE2393" s="182" t="s">
        <v>3848</v>
      </c>
    </row>
    <row r="2394" spans="31:31" x14ac:dyDescent="0.25">
      <c r="AE2394" s="182" t="s">
        <v>3850</v>
      </c>
    </row>
    <row r="2395" spans="31:31" x14ac:dyDescent="0.25">
      <c r="AE2395" s="182" t="s">
        <v>3851</v>
      </c>
    </row>
    <row r="2396" spans="31:31" x14ac:dyDescent="0.25">
      <c r="AE2396" t="s">
        <v>3852</v>
      </c>
    </row>
    <row r="2397" spans="31:31" x14ac:dyDescent="0.25">
      <c r="AE2397" t="s">
        <v>3853</v>
      </c>
    </row>
    <row r="2398" spans="31:31" x14ac:dyDescent="0.25">
      <c r="AE2398" s="182" t="s">
        <v>3855</v>
      </c>
    </row>
    <row r="2399" spans="31:31" x14ac:dyDescent="0.25">
      <c r="AE2399" s="182" t="s">
        <v>3857</v>
      </c>
    </row>
    <row r="2400" spans="31:31" x14ac:dyDescent="0.25">
      <c r="AE2400" s="182" t="s">
        <v>3858</v>
      </c>
    </row>
    <row r="2401" spans="31:31" x14ac:dyDescent="0.25">
      <c r="AE2401" s="182" t="s">
        <v>3859</v>
      </c>
    </row>
    <row r="2402" spans="31:31" x14ac:dyDescent="0.25">
      <c r="AE2402" t="s">
        <v>3860</v>
      </c>
    </row>
    <row r="2403" spans="31:31" x14ac:dyDescent="0.25">
      <c r="AE2403" s="182" t="s">
        <v>3861</v>
      </c>
    </row>
    <row r="2404" spans="31:31" x14ac:dyDescent="0.25">
      <c r="AE2404" t="s">
        <v>3862</v>
      </c>
    </row>
    <row r="2405" spans="31:31" x14ac:dyDescent="0.25">
      <c r="AE2405" s="182" t="s">
        <v>3871</v>
      </c>
    </row>
    <row r="2406" spans="31:31" x14ac:dyDescent="0.25">
      <c r="AE2406" t="s">
        <v>3872</v>
      </c>
    </row>
    <row r="2407" spans="31:31" x14ac:dyDescent="0.25">
      <c r="AE2407" t="s">
        <v>3875</v>
      </c>
    </row>
    <row r="2408" spans="31:31" x14ac:dyDescent="0.25">
      <c r="AE2408" s="182" t="s">
        <v>3876</v>
      </c>
    </row>
    <row r="2409" spans="31:31" x14ac:dyDescent="0.25">
      <c r="AE2409" s="182" t="s">
        <v>3876</v>
      </c>
    </row>
    <row r="2410" spans="31:31" x14ac:dyDescent="0.25">
      <c r="AE2410" s="182" t="s">
        <v>3877</v>
      </c>
    </row>
    <row r="2411" spans="31:31" x14ac:dyDescent="0.25">
      <c r="AE2411" t="s">
        <v>3878</v>
      </c>
    </row>
    <row r="2412" spans="31:31" x14ac:dyDescent="0.25">
      <c r="AE2412" t="s">
        <v>3879</v>
      </c>
    </row>
    <row r="2413" spans="31:31" x14ac:dyDescent="0.25">
      <c r="AE2413" s="182" t="s">
        <v>3882</v>
      </c>
    </row>
    <row r="2414" spans="31:31" x14ac:dyDescent="0.25">
      <c r="AE2414" s="182" t="s">
        <v>3883</v>
      </c>
    </row>
    <row r="2415" spans="31:31" x14ac:dyDescent="0.25">
      <c r="AE2415" t="s">
        <v>3884</v>
      </c>
    </row>
    <row r="2416" spans="31:31" x14ac:dyDescent="0.25">
      <c r="AE2416" t="s">
        <v>3885</v>
      </c>
    </row>
    <row r="2417" spans="31:31" x14ac:dyDescent="0.25">
      <c r="AE2417" t="s">
        <v>3886</v>
      </c>
    </row>
    <row r="2418" spans="31:31" x14ac:dyDescent="0.25">
      <c r="AE2418" t="s">
        <v>3887</v>
      </c>
    </row>
    <row r="2419" spans="31:31" x14ac:dyDescent="0.25">
      <c r="AE2419" t="s">
        <v>3888</v>
      </c>
    </row>
    <row r="2420" spans="31:31" x14ac:dyDescent="0.25">
      <c r="AE2420" t="s">
        <v>3889</v>
      </c>
    </row>
    <row r="2421" spans="31:31" x14ac:dyDescent="0.25">
      <c r="AE2421" t="s">
        <v>3890</v>
      </c>
    </row>
    <row r="2422" spans="31:31" x14ac:dyDescent="0.25">
      <c r="AE2422" s="182" t="s">
        <v>3893</v>
      </c>
    </row>
    <row r="2423" spans="31:31" x14ac:dyDescent="0.25">
      <c r="AE2423" t="s">
        <v>3895</v>
      </c>
    </row>
    <row r="2424" spans="31:31" x14ac:dyDescent="0.25">
      <c r="AE2424" t="s">
        <v>3899</v>
      </c>
    </row>
    <row r="2425" spans="31:31" x14ac:dyDescent="0.25">
      <c r="AE2425" t="s">
        <v>3900</v>
      </c>
    </row>
    <row r="2426" spans="31:31" x14ac:dyDescent="0.25">
      <c r="AE2426" s="182" t="s">
        <v>3901</v>
      </c>
    </row>
    <row r="2427" spans="31:31" x14ac:dyDescent="0.25">
      <c r="AE2427" s="182" t="s">
        <v>3902</v>
      </c>
    </row>
    <row r="2428" spans="31:31" x14ac:dyDescent="0.25">
      <c r="AE2428" t="s">
        <v>3903</v>
      </c>
    </row>
    <row r="2429" spans="31:31" x14ac:dyDescent="0.25">
      <c r="AE2429" t="s">
        <v>3910</v>
      </c>
    </row>
    <row r="2430" spans="31:31" x14ac:dyDescent="0.25">
      <c r="AE2430" t="s">
        <v>3913</v>
      </c>
    </row>
    <row r="2431" spans="31:31" x14ac:dyDescent="0.25">
      <c r="AE2431" s="182" t="s">
        <v>3917</v>
      </c>
    </row>
    <row r="2432" spans="31:31" x14ac:dyDescent="0.25">
      <c r="AE2432" t="s">
        <v>3918</v>
      </c>
    </row>
    <row r="2433" spans="31:31" x14ac:dyDescent="0.25">
      <c r="AE2433" t="s">
        <v>3919</v>
      </c>
    </row>
    <row r="2434" spans="31:31" x14ac:dyDescent="0.25">
      <c r="AE2434" t="s">
        <v>3920</v>
      </c>
    </row>
    <row r="2435" spans="31:31" x14ac:dyDescent="0.25">
      <c r="AE2435" t="s">
        <v>3921</v>
      </c>
    </row>
    <row r="2436" spans="31:31" x14ac:dyDescent="0.25">
      <c r="AE2436" t="s">
        <v>3922</v>
      </c>
    </row>
    <row r="2437" spans="31:31" x14ac:dyDescent="0.25">
      <c r="AE2437" t="s">
        <v>3923</v>
      </c>
    </row>
    <row r="2438" spans="31:31" x14ac:dyDescent="0.25">
      <c r="AE2438" t="s">
        <v>3924</v>
      </c>
    </row>
    <row r="2439" spans="31:31" x14ac:dyDescent="0.25">
      <c r="AE2439" t="s">
        <v>3925</v>
      </c>
    </row>
    <row r="2440" spans="31:31" x14ac:dyDescent="0.25">
      <c r="AE2440" t="s">
        <v>3926</v>
      </c>
    </row>
    <row r="2441" spans="31:31" x14ac:dyDescent="0.25">
      <c r="AE2441" s="182" t="s">
        <v>3928</v>
      </c>
    </row>
    <row r="2442" spans="31:31" x14ac:dyDescent="0.25">
      <c r="AE2442" t="s">
        <v>3929</v>
      </c>
    </row>
    <row r="2443" spans="31:31" x14ac:dyDescent="0.25">
      <c r="AE2443" t="s">
        <v>3930</v>
      </c>
    </row>
    <row r="2444" spans="31:31" x14ac:dyDescent="0.25">
      <c r="AE2444" t="s">
        <v>3931</v>
      </c>
    </row>
    <row r="2445" spans="31:31" x14ac:dyDescent="0.25">
      <c r="AE2445" t="s">
        <v>3932</v>
      </c>
    </row>
    <row r="2446" spans="31:31" x14ac:dyDescent="0.25">
      <c r="AE2446" t="s">
        <v>3934</v>
      </c>
    </row>
    <row r="2447" spans="31:31" x14ac:dyDescent="0.25">
      <c r="AE2447" s="182" t="s">
        <v>3935</v>
      </c>
    </row>
    <row r="2448" spans="31:31" x14ac:dyDescent="0.25">
      <c r="AE2448" t="s">
        <v>3936</v>
      </c>
    </row>
    <row r="2449" spans="31:31" x14ac:dyDescent="0.25">
      <c r="AE2449" t="s">
        <v>3938</v>
      </c>
    </row>
    <row r="2450" spans="31:31" x14ac:dyDescent="0.25">
      <c r="AE2450" t="s">
        <v>3939</v>
      </c>
    </row>
    <row r="2451" spans="31:31" x14ac:dyDescent="0.25">
      <c r="AE2451" s="182" t="s">
        <v>3941</v>
      </c>
    </row>
    <row r="2452" spans="31:31" x14ac:dyDescent="0.25">
      <c r="AE2452" t="s">
        <v>3944</v>
      </c>
    </row>
    <row r="2453" spans="31:31" x14ac:dyDescent="0.25">
      <c r="AE2453" t="s">
        <v>3946</v>
      </c>
    </row>
    <row r="2454" spans="31:31" x14ac:dyDescent="0.25">
      <c r="AE2454" s="182" t="s">
        <v>3947</v>
      </c>
    </row>
    <row r="2455" spans="31:31" x14ac:dyDescent="0.25">
      <c r="AE2455" t="s">
        <v>3948</v>
      </c>
    </row>
    <row r="2456" spans="31:31" x14ac:dyDescent="0.25">
      <c r="AE2456" t="s">
        <v>3949</v>
      </c>
    </row>
    <row r="2457" spans="31:31" x14ac:dyDescent="0.25">
      <c r="AE2457" s="182" t="s">
        <v>3950</v>
      </c>
    </row>
    <row r="2458" spans="31:31" x14ac:dyDescent="0.25">
      <c r="AE2458" t="s">
        <v>3951</v>
      </c>
    </row>
    <row r="2459" spans="31:31" x14ac:dyDescent="0.25">
      <c r="AE2459" t="s">
        <v>3952</v>
      </c>
    </row>
    <row r="2460" spans="31:31" x14ac:dyDescent="0.25">
      <c r="AE2460" t="s">
        <v>3953</v>
      </c>
    </row>
    <row r="2461" spans="31:31" x14ac:dyDescent="0.25">
      <c r="AE2461" t="s">
        <v>3955</v>
      </c>
    </row>
    <row r="2462" spans="31:31" x14ac:dyDescent="0.25">
      <c r="AE2462" t="s">
        <v>3959</v>
      </c>
    </row>
    <row r="2463" spans="31:31" x14ac:dyDescent="0.25">
      <c r="AE2463" t="s">
        <v>3961</v>
      </c>
    </row>
    <row r="2464" spans="31:31" x14ac:dyDescent="0.25">
      <c r="AE2464" s="182" t="s">
        <v>3962</v>
      </c>
    </row>
    <row r="2465" spans="31:31" x14ac:dyDescent="0.25">
      <c r="AE2465" t="s">
        <v>3963</v>
      </c>
    </row>
    <row r="2466" spans="31:31" x14ac:dyDescent="0.25">
      <c r="AE2466" t="s">
        <v>3965</v>
      </c>
    </row>
    <row r="2467" spans="31:31" x14ac:dyDescent="0.25">
      <c r="AE2467" t="s">
        <v>3966</v>
      </c>
    </row>
    <row r="2468" spans="31:31" x14ac:dyDescent="0.25">
      <c r="AE2468" t="s">
        <v>3967</v>
      </c>
    </row>
    <row r="2469" spans="31:31" x14ac:dyDescent="0.25">
      <c r="AE2469" s="182" t="s">
        <v>13610</v>
      </c>
    </row>
    <row r="2470" spans="31:31" x14ac:dyDescent="0.25">
      <c r="AE2470" s="182" t="s">
        <v>3971</v>
      </c>
    </row>
    <row r="2471" spans="31:31" x14ac:dyDescent="0.25">
      <c r="AE2471" s="182" t="s">
        <v>3972</v>
      </c>
    </row>
    <row r="2472" spans="31:31" x14ac:dyDescent="0.25">
      <c r="AE2472" t="s">
        <v>3975</v>
      </c>
    </row>
    <row r="2473" spans="31:31" x14ac:dyDescent="0.25">
      <c r="AE2473" t="s">
        <v>3976</v>
      </c>
    </row>
    <row r="2474" spans="31:31" x14ac:dyDescent="0.25">
      <c r="AE2474" t="s">
        <v>3977</v>
      </c>
    </row>
    <row r="2475" spans="31:31" x14ac:dyDescent="0.25">
      <c r="AE2475" t="s">
        <v>3978</v>
      </c>
    </row>
    <row r="2476" spans="31:31" x14ac:dyDescent="0.25">
      <c r="AE2476" t="s">
        <v>3981</v>
      </c>
    </row>
    <row r="2477" spans="31:31" x14ac:dyDescent="0.25">
      <c r="AE2477" s="182" t="s">
        <v>3982</v>
      </c>
    </row>
    <row r="2478" spans="31:31" x14ac:dyDescent="0.25">
      <c r="AE2478" t="s">
        <v>3984</v>
      </c>
    </row>
    <row r="2479" spans="31:31" x14ac:dyDescent="0.25">
      <c r="AE2479" t="s">
        <v>3985</v>
      </c>
    </row>
    <row r="2480" spans="31:31" x14ac:dyDescent="0.25">
      <c r="AE2480" t="s">
        <v>3986</v>
      </c>
    </row>
    <row r="2481" spans="31:31" x14ac:dyDescent="0.25">
      <c r="AE2481" s="182" t="s">
        <v>3990</v>
      </c>
    </row>
    <row r="2482" spans="31:31" x14ac:dyDescent="0.25">
      <c r="AE2482" s="182" t="s">
        <v>13611</v>
      </c>
    </row>
    <row r="2483" spans="31:31" x14ac:dyDescent="0.25">
      <c r="AE2483" s="182" t="s">
        <v>13611</v>
      </c>
    </row>
    <row r="2484" spans="31:31" x14ac:dyDescent="0.25">
      <c r="AE2484" t="s">
        <v>3991</v>
      </c>
    </row>
    <row r="2485" spans="31:31" x14ac:dyDescent="0.25">
      <c r="AE2485" t="s">
        <v>13612</v>
      </c>
    </row>
    <row r="2486" spans="31:31" x14ac:dyDescent="0.25">
      <c r="AE2486" t="s">
        <v>3995</v>
      </c>
    </row>
    <row r="2487" spans="31:31" x14ac:dyDescent="0.25">
      <c r="AE2487" t="s">
        <v>3997</v>
      </c>
    </row>
    <row r="2488" spans="31:31" x14ac:dyDescent="0.25">
      <c r="AE2488" t="s">
        <v>3998</v>
      </c>
    </row>
    <row r="2489" spans="31:31" x14ac:dyDescent="0.25">
      <c r="AE2489" t="s">
        <v>4005</v>
      </c>
    </row>
    <row r="2490" spans="31:31" x14ac:dyDescent="0.25">
      <c r="AE2490" t="s">
        <v>4012</v>
      </c>
    </row>
    <row r="2491" spans="31:31" x14ac:dyDescent="0.25">
      <c r="AE2491" s="182" t="s">
        <v>4013</v>
      </c>
    </row>
    <row r="2492" spans="31:31" x14ac:dyDescent="0.25">
      <c r="AE2492" t="s">
        <v>4022</v>
      </c>
    </row>
    <row r="2493" spans="31:31" x14ac:dyDescent="0.25">
      <c r="AE2493" t="s">
        <v>4025</v>
      </c>
    </row>
    <row r="2494" spans="31:31" x14ac:dyDescent="0.25">
      <c r="AE2494" s="182" t="s">
        <v>4028</v>
      </c>
    </row>
    <row r="2495" spans="31:31" x14ac:dyDescent="0.25">
      <c r="AE2495" t="s">
        <v>4029</v>
      </c>
    </row>
    <row r="2496" spans="31:31" x14ac:dyDescent="0.25">
      <c r="AE2496" t="s">
        <v>4031</v>
      </c>
    </row>
    <row r="2497" spans="31:31" x14ac:dyDescent="0.25">
      <c r="AE2497" t="s">
        <v>4033</v>
      </c>
    </row>
    <row r="2498" spans="31:31" x14ac:dyDescent="0.25">
      <c r="AE2498" t="s">
        <v>4036</v>
      </c>
    </row>
    <row r="2499" spans="31:31" x14ac:dyDescent="0.25">
      <c r="AE2499" t="s">
        <v>4037</v>
      </c>
    </row>
    <row r="2500" spans="31:31" x14ac:dyDescent="0.25">
      <c r="AE2500" t="s">
        <v>4038</v>
      </c>
    </row>
    <row r="2501" spans="31:31" x14ac:dyDescent="0.25">
      <c r="AE2501" t="s">
        <v>4039</v>
      </c>
    </row>
    <row r="2502" spans="31:31" x14ac:dyDescent="0.25">
      <c r="AE2502" t="s">
        <v>4040</v>
      </c>
    </row>
    <row r="2503" spans="31:31" x14ac:dyDescent="0.25">
      <c r="AE2503" t="s">
        <v>4042</v>
      </c>
    </row>
    <row r="2504" spans="31:31" x14ac:dyDescent="0.25">
      <c r="AE2504" s="182" t="s">
        <v>4044</v>
      </c>
    </row>
    <row r="2505" spans="31:31" x14ac:dyDescent="0.25">
      <c r="AE2505" t="s">
        <v>4050</v>
      </c>
    </row>
    <row r="2506" spans="31:31" x14ac:dyDescent="0.25">
      <c r="AE2506" s="182" t="s">
        <v>4052</v>
      </c>
    </row>
    <row r="2507" spans="31:31" x14ac:dyDescent="0.25">
      <c r="AE2507" t="s">
        <v>4053</v>
      </c>
    </row>
    <row r="2508" spans="31:31" x14ac:dyDescent="0.25">
      <c r="AE2508" t="s">
        <v>4055</v>
      </c>
    </row>
    <row r="2509" spans="31:31" x14ac:dyDescent="0.25">
      <c r="AE2509" t="s">
        <v>4058</v>
      </c>
    </row>
    <row r="2510" spans="31:31" x14ac:dyDescent="0.25">
      <c r="AE2510" s="182" t="s">
        <v>4059</v>
      </c>
    </row>
    <row r="2511" spans="31:31" x14ac:dyDescent="0.25">
      <c r="AE2511" s="182" t="s">
        <v>4060</v>
      </c>
    </row>
    <row r="2512" spans="31:31" x14ac:dyDescent="0.25">
      <c r="AE2512" s="182" t="s">
        <v>4061</v>
      </c>
    </row>
    <row r="2513" spans="31:31" x14ac:dyDescent="0.25">
      <c r="AE2513" t="s">
        <v>4062</v>
      </c>
    </row>
    <row r="2514" spans="31:31" x14ac:dyDescent="0.25">
      <c r="AE2514" s="182" t="s">
        <v>4067</v>
      </c>
    </row>
    <row r="2515" spans="31:31" x14ac:dyDescent="0.25">
      <c r="AE2515" t="s">
        <v>4068</v>
      </c>
    </row>
    <row r="2516" spans="31:31" x14ac:dyDescent="0.25">
      <c r="AE2516" s="182" t="s">
        <v>4069</v>
      </c>
    </row>
    <row r="2517" spans="31:31" x14ac:dyDescent="0.25">
      <c r="AE2517" t="s">
        <v>4070</v>
      </c>
    </row>
    <row r="2518" spans="31:31" x14ac:dyDescent="0.25">
      <c r="AE2518" t="s">
        <v>4072</v>
      </c>
    </row>
    <row r="2519" spans="31:31" x14ac:dyDescent="0.25">
      <c r="AE2519" t="s">
        <v>13613</v>
      </c>
    </row>
    <row r="2520" spans="31:31" x14ac:dyDescent="0.25">
      <c r="AE2520" t="s">
        <v>4076</v>
      </c>
    </row>
    <row r="2521" spans="31:31" x14ac:dyDescent="0.25">
      <c r="AE2521" t="s">
        <v>4079</v>
      </c>
    </row>
    <row r="2522" spans="31:31" x14ac:dyDescent="0.25">
      <c r="AE2522" t="s">
        <v>13614</v>
      </c>
    </row>
    <row r="2523" spans="31:31" x14ac:dyDescent="0.25">
      <c r="AE2523" t="s">
        <v>4080</v>
      </c>
    </row>
    <row r="2524" spans="31:31" x14ac:dyDescent="0.25">
      <c r="AE2524" s="182" t="s">
        <v>4081</v>
      </c>
    </row>
    <row r="2525" spans="31:31" x14ac:dyDescent="0.25">
      <c r="AE2525" t="s">
        <v>4083</v>
      </c>
    </row>
    <row r="2526" spans="31:31" x14ac:dyDescent="0.25">
      <c r="AE2526" t="s">
        <v>4084</v>
      </c>
    </row>
    <row r="2527" spans="31:31" x14ac:dyDescent="0.25">
      <c r="AE2527" t="s">
        <v>4086</v>
      </c>
    </row>
    <row r="2528" spans="31:31" x14ac:dyDescent="0.25">
      <c r="AE2528" t="s">
        <v>4088</v>
      </c>
    </row>
    <row r="2529" spans="31:31" x14ac:dyDescent="0.25">
      <c r="AE2529" t="s">
        <v>4089</v>
      </c>
    </row>
    <row r="2530" spans="31:31" x14ac:dyDescent="0.25">
      <c r="AE2530" t="s">
        <v>4091</v>
      </c>
    </row>
    <row r="2531" spans="31:31" x14ac:dyDescent="0.25">
      <c r="AE2531" s="182" t="s">
        <v>4092</v>
      </c>
    </row>
    <row r="2532" spans="31:31" x14ac:dyDescent="0.25">
      <c r="AE2532" t="s">
        <v>4093</v>
      </c>
    </row>
    <row r="2533" spans="31:31" x14ac:dyDescent="0.25">
      <c r="AE2533" t="s">
        <v>4095</v>
      </c>
    </row>
    <row r="2534" spans="31:31" x14ac:dyDescent="0.25">
      <c r="AE2534" t="s">
        <v>4096</v>
      </c>
    </row>
    <row r="2535" spans="31:31" x14ac:dyDescent="0.25">
      <c r="AE2535" t="s">
        <v>4097</v>
      </c>
    </row>
    <row r="2536" spans="31:31" x14ac:dyDescent="0.25">
      <c r="AE2536" t="s">
        <v>4099</v>
      </c>
    </row>
    <row r="2537" spans="31:31" x14ac:dyDescent="0.25">
      <c r="AE2537" t="s">
        <v>4100</v>
      </c>
    </row>
    <row r="2538" spans="31:31" x14ac:dyDescent="0.25">
      <c r="AE2538" t="s">
        <v>4101</v>
      </c>
    </row>
    <row r="2539" spans="31:31" x14ac:dyDescent="0.25">
      <c r="AE2539" t="s">
        <v>4102</v>
      </c>
    </row>
    <row r="2540" spans="31:31" x14ac:dyDescent="0.25">
      <c r="AE2540" t="s">
        <v>4103</v>
      </c>
    </row>
    <row r="2541" spans="31:31" x14ac:dyDescent="0.25">
      <c r="AE2541" t="s">
        <v>4107</v>
      </c>
    </row>
    <row r="2542" spans="31:31" x14ac:dyDescent="0.25">
      <c r="AE2542" t="s">
        <v>4109</v>
      </c>
    </row>
    <row r="2543" spans="31:31" x14ac:dyDescent="0.25">
      <c r="AE2543" s="182" t="s">
        <v>4110</v>
      </c>
    </row>
    <row r="2544" spans="31:31" x14ac:dyDescent="0.25">
      <c r="AE2544" s="182" t="s">
        <v>4111</v>
      </c>
    </row>
    <row r="2545" spans="31:31" x14ac:dyDescent="0.25">
      <c r="AE2545" s="182" t="s">
        <v>4112</v>
      </c>
    </row>
    <row r="2546" spans="31:31" x14ac:dyDescent="0.25">
      <c r="AE2546" s="182" t="s">
        <v>4115</v>
      </c>
    </row>
    <row r="2547" spans="31:31" x14ac:dyDescent="0.25">
      <c r="AE2547" t="s">
        <v>4117</v>
      </c>
    </row>
    <row r="2548" spans="31:31" x14ac:dyDescent="0.25">
      <c r="AE2548" t="s">
        <v>4118</v>
      </c>
    </row>
    <row r="2549" spans="31:31" x14ac:dyDescent="0.25">
      <c r="AE2549" t="s">
        <v>4119</v>
      </c>
    </row>
    <row r="2550" spans="31:31" x14ac:dyDescent="0.25">
      <c r="AE2550" t="s">
        <v>4121</v>
      </c>
    </row>
    <row r="2551" spans="31:31" x14ac:dyDescent="0.25">
      <c r="AE2551" t="s">
        <v>4122</v>
      </c>
    </row>
    <row r="2552" spans="31:31" x14ac:dyDescent="0.25">
      <c r="AE2552" s="182" t="s">
        <v>4122</v>
      </c>
    </row>
    <row r="2553" spans="31:31" x14ac:dyDescent="0.25">
      <c r="AE2553" t="s">
        <v>4123</v>
      </c>
    </row>
    <row r="2554" spans="31:31" x14ac:dyDescent="0.25">
      <c r="AE2554" t="s">
        <v>4124</v>
      </c>
    </row>
    <row r="2555" spans="31:31" x14ac:dyDescent="0.25">
      <c r="AE2555" t="s">
        <v>4125</v>
      </c>
    </row>
    <row r="2556" spans="31:31" x14ac:dyDescent="0.25">
      <c r="AE2556" t="s">
        <v>4126</v>
      </c>
    </row>
    <row r="2557" spans="31:31" x14ac:dyDescent="0.25">
      <c r="AE2557" s="182" t="s">
        <v>4127</v>
      </c>
    </row>
    <row r="2558" spans="31:31" x14ac:dyDescent="0.25">
      <c r="AE2558" s="182" t="s">
        <v>4127</v>
      </c>
    </row>
    <row r="2559" spans="31:31" x14ac:dyDescent="0.25">
      <c r="AE2559" t="s">
        <v>4128</v>
      </c>
    </row>
    <row r="2560" spans="31:31" x14ac:dyDescent="0.25">
      <c r="AE2560" t="s">
        <v>4130</v>
      </c>
    </row>
    <row r="2561" spans="31:31" x14ac:dyDescent="0.25">
      <c r="AE2561" t="s">
        <v>4132</v>
      </c>
    </row>
    <row r="2562" spans="31:31" x14ac:dyDescent="0.25">
      <c r="AE2562" t="s">
        <v>4133</v>
      </c>
    </row>
    <row r="2563" spans="31:31" x14ac:dyDescent="0.25">
      <c r="AE2563" s="182" t="s">
        <v>4134</v>
      </c>
    </row>
    <row r="2564" spans="31:31" x14ac:dyDescent="0.25">
      <c r="AE2564" t="s">
        <v>4135</v>
      </c>
    </row>
    <row r="2565" spans="31:31" x14ac:dyDescent="0.25">
      <c r="AE2565" t="s">
        <v>4138</v>
      </c>
    </row>
    <row r="2566" spans="31:31" x14ac:dyDescent="0.25">
      <c r="AE2566" t="s">
        <v>13615</v>
      </c>
    </row>
    <row r="2567" spans="31:31" x14ac:dyDescent="0.25">
      <c r="AE2567" t="s">
        <v>4140</v>
      </c>
    </row>
    <row r="2568" spans="31:31" x14ac:dyDescent="0.25">
      <c r="AE2568" t="s">
        <v>4142</v>
      </c>
    </row>
    <row r="2569" spans="31:31" x14ac:dyDescent="0.25">
      <c r="AE2569" t="s">
        <v>4143</v>
      </c>
    </row>
    <row r="2570" spans="31:31" x14ac:dyDescent="0.25">
      <c r="AE2570" s="182" t="s">
        <v>4144</v>
      </c>
    </row>
    <row r="2571" spans="31:31" x14ac:dyDescent="0.25">
      <c r="AE2571" t="s">
        <v>4145</v>
      </c>
    </row>
    <row r="2572" spans="31:31" x14ac:dyDescent="0.25">
      <c r="AE2572" t="s">
        <v>4146</v>
      </c>
    </row>
    <row r="2573" spans="31:31" x14ac:dyDescent="0.25">
      <c r="AE2573" t="s">
        <v>4147</v>
      </c>
    </row>
    <row r="2574" spans="31:31" x14ac:dyDescent="0.25">
      <c r="AE2574" t="s">
        <v>4150</v>
      </c>
    </row>
    <row r="2575" spans="31:31" x14ac:dyDescent="0.25">
      <c r="AE2575" t="s">
        <v>13616</v>
      </c>
    </row>
    <row r="2576" spans="31:31" x14ac:dyDescent="0.25">
      <c r="AE2576" t="s">
        <v>13617</v>
      </c>
    </row>
    <row r="2577" spans="31:31" x14ac:dyDescent="0.25">
      <c r="AE2577" t="s">
        <v>4153</v>
      </c>
    </row>
    <row r="2578" spans="31:31" x14ac:dyDescent="0.25">
      <c r="AE2578" t="s">
        <v>4157</v>
      </c>
    </row>
    <row r="2579" spans="31:31" x14ac:dyDescent="0.25">
      <c r="AE2579" t="s">
        <v>4161</v>
      </c>
    </row>
    <row r="2580" spans="31:31" x14ac:dyDescent="0.25">
      <c r="AE2580" s="182" t="s">
        <v>4163</v>
      </c>
    </row>
    <row r="2581" spans="31:31" x14ac:dyDescent="0.25">
      <c r="AE2581" s="182" t="s">
        <v>4164</v>
      </c>
    </row>
    <row r="2582" spans="31:31" x14ac:dyDescent="0.25">
      <c r="AE2582" t="s">
        <v>13618</v>
      </c>
    </row>
    <row r="2583" spans="31:31" x14ac:dyDescent="0.25">
      <c r="AE2583" t="s">
        <v>4166</v>
      </c>
    </row>
    <row r="2584" spans="31:31" x14ac:dyDescent="0.25">
      <c r="AE2584" t="s">
        <v>4169</v>
      </c>
    </row>
    <row r="2585" spans="31:31" x14ac:dyDescent="0.25">
      <c r="AE2585" t="s">
        <v>4170</v>
      </c>
    </row>
    <row r="2586" spans="31:31" x14ac:dyDescent="0.25">
      <c r="AE2586" t="s">
        <v>4172</v>
      </c>
    </row>
    <row r="2587" spans="31:31" x14ac:dyDescent="0.25">
      <c r="AE2587" t="s">
        <v>4174</v>
      </c>
    </row>
    <row r="2588" spans="31:31" x14ac:dyDescent="0.25">
      <c r="AE2588" t="s">
        <v>4175</v>
      </c>
    </row>
    <row r="2589" spans="31:31" x14ac:dyDescent="0.25">
      <c r="AE2589" s="182" t="s">
        <v>4179</v>
      </c>
    </row>
    <row r="2590" spans="31:31" x14ac:dyDescent="0.25">
      <c r="AE2590" s="182" t="s">
        <v>4180</v>
      </c>
    </row>
    <row r="2591" spans="31:31" x14ac:dyDescent="0.25">
      <c r="AE2591" s="182" t="s">
        <v>4181</v>
      </c>
    </row>
    <row r="2592" spans="31:31" x14ac:dyDescent="0.25">
      <c r="AE2592" s="182" t="s">
        <v>4182</v>
      </c>
    </row>
    <row r="2593" spans="31:31" x14ac:dyDescent="0.25">
      <c r="AE2593" s="182" t="s">
        <v>4183</v>
      </c>
    </row>
    <row r="2594" spans="31:31" x14ac:dyDescent="0.25">
      <c r="AE2594" s="182" t="s">
        <v>4185</v>
      </c>
    </row>
    <row r="2595" spans="31:31" x14ac:dyDescent="0.25">
      <c r="AE2595" t="s">
        <v>4186</v>
      </c>
    </row>
    <row r="2596" spans="31:31" x14ac:dyDescent="0.25">
      <c r="AE2596" t="s">
        <v>4188</v>
      </c>
    </row>
    <row r="2597" spans="31:31" x14ac:dyDescent="0.25">
      <c r="AE2597" t="s">
        <v>4190</v>
      </c>
    </row>
    <row r="2598" spans="31:31" x14ac:dyDescent="0.25">
      <c r="AE2598" t="s">
        <v>13619</v>
      </c>
    </row>
    <row r="2599" spans="31:31" x14ac:dyDescent="0.25">
      <c r="AE2599" s="182" t="s">
        <v>4193</v>
      </c>
    </row>
    <row r="2600" spans="31:31" x14ac:dyDescent="0.25">
      <c r="AE2600" t="s">
        <v>4194</v>
      </c>
    </row>
    <row r="2601" spans="31:31" x14ac:dyDescent="0.25">
      <c r="AE2601" t="s">
        <v>4195</v>
      </c>
    </row>
    <row r="2602" spans="31:31" x14ac:dyDescent="0.25">
      <c r="AE2602" t="s">
        <v>4196</v>
      </c>
    </row>
    <row r="2603" spans="31:31" x14ac:dyDescent="0.25">
      <c r="AE2603" t="s">
        <v>4197</v>
      </c>
    </row>
    <row r="2604" spans="31:31" x14ac:dyDescent="0.25">
      <c r="AE2604" t="s">
        <v>4198</v>
      </c>
    </row>
    <row r="2605" spans="31:31" x14ac:dyDescent="0.25">
      <c r="AE2605" t="s">
        <v>4199</v>
      </c>
    </row>
    <row r="2606" spans="31:31" x14ac:dyDescent="0.25">
      <c r="AE2606" s="182" t="s">
        <v>4200</v>
      </c>
    </row>
    <row r="2607" spans="31:31" x14ac:dyDescent="0.25">
      <c r="AE2607" s="182" t="s">
        <v>4202</v>
      </c>
    </row>
    <row r="2608" spans="31:31" x14ac:dyDescent="0.25">
      <c r="AE2608" t="s">
        <v>4203</v>
      </c>
    </row>
    <row r="2609" spans="31:31" x14ac:dyDescent="0.25">
      <c r="AE2609" t="s">
        <v>4205</v>
      </c>
    </row>
    <row r="2610" spans="31:31" x14ac:dyDescent="0.25">
      <c r="AE2610" t="s">
        <v>4206</v>
      </c>
    </row>
    <row r="2611" spans="31:31" x14ac:dyDescent="0.25">
      <c r="AE2611" t="s">
        <v>4211</v>
      </c>
    </row>
    <row r="2612" spans="31:31" x14ac:dyDescent="0.25">
      <c r="AE2612" t="s">
        <v>4212</v>
      </c>
    </row>
    <row r="2613" spans="31:31" x14ac:dyDescent="0.25">
      <c r="AE2613" t="s">
        <v>4213</v>
      </c>
    </row>
    <row r="2614" spans="31:31" x14ac:dyDescent="0.25">
      <c r="AE2614" s="182" t="s">
        <v>4214</v>
      </c>
    </row>
    <row r="2615" spans="31:31" x14ac:dyDescent="0.25">
      <c r="AE2615" t="s">
        <v>4216</v>
      </c>
    </row>
    <row r="2616" spans="31:31" x14ac:dyDescent="0.25">
      <c r="AE2616" t="s">
        <v>4217</v>
      </c>
    </row>
    <row r="2617" spans="31:31" x14ac:dyDescent="0.25">
      <c r="AE2617" t="s">
        <v>4219</v>
      </c>
    </row>
    <row r="2618" spans="31:31" x14ac:dyDescent="0.25">
      <c r="AE2618" s="182" t="s">
        <v>4220</v>
      </c>
    </row>
    <row r="2619" spans="31:31" x14ac:dyDescent="0.25">
      <c r="AE2619" t="s">
        <v>4221</v>
      </c>
    </row>
    <row r="2620" spans="31:31" x14ac:dyDescent="0.25">
      <c r="AE2620" t="s">
        <v>4222</v>
      </c>
    </row>
    <row r="2621" spans="31:31" x14ac:dyDescent="0.25">
      <c r="AE2621" t="s">
        <v>4223</v>
      </c>
    </row>
    <row r="2622" spans="31:31" x14ac:dyDescent="0.25">
      <c r="AE2622" t="s">
        <v>4224</v>
      </c>
    </row>
    <row r="2623" spans="31:31" x14ac:dyDescent="0.25">
      <c r="AE2623" s="182" t="s">
        <v>4226</v>
      </c>
    </row>
    <row r="2624" spans="31:31" x14ac:dyDescent="0.25">
      <c r="AE2624" t="s">
        <v>4227</v>
      </c>
    </row>
    <row r="2625" spans="31:31" x14ac:dyDescent="0.25">
      <c r="AE2625" s="182" t="s">
        <v>4228</v>
      </c>
    </row>
    <row r="2626" spans="31:31" x14ac:dyDescent="0.25">
      <c r="AE2626" t="s">
        <v>4229</v>
      </c>
    </row>
    <row r="2627" spans="31:31" x14ac:dyDescent="0.25">
      <c r="AE2627" t="s">
        <v>4231</v>
      </c>
    </row>
    <row r="2628" spans="31:31" x14ac:dyDescent="0.25">
      <c r="AE2628" s="182" t="s">
        <v>4233</v>
      </c>
    </row>
    <row r="2629" spans="31:31" x14ac:dyDescent="0.25">
      <c r="AE2629" t="s">
        <v>4241</v>
      </c>
    </row>
    <row r="2630" spans="31:31" x14ac:dyDescent="0.25">
      <c r="AE2630" s="182" t="s">
        <v>4242</v>
      </c>
    </row>
    <row r="2631" spans="31:31" x14ac:dyDescent="0.25">
      <c r="AE2631" s="182" t="s">
        <v>4243</v>
      </c>
    </row>
    <row r="2632" spans="31:31" x14ac:dyDescent="0.25">
      <c r="AE2632" t="s">
        <v>4244</v>
      </c>
    </row>
    <row r="2633" spans="31:31" x14ac:dyDescent="0.25">
      <c r="AE2633" t="s">
        <v>4245</v>
      </c>
    </row>
    <row r="2634" spans="31:31" x14ac:dyDescent="0.25">
      <c r="AE2634" s="182" t="s">
        <v>4246</v>
      </c>
    </row>
    <row r="2635" spans="31:31" x14ac:dyDescent="0.25">
      <c r="AE2635" t="s">
        <v>4247</v>
      </c>
    </row>
    <row r="2636" spans="31:31" x14ac:dyDescent="0.25">
      <c r="AE2636" t="s">
        <v>4249</v>
      </c>
    </row>
    <row r="2637" spans="31:31" x14ac:dyDescent="0.25">
      <c r="AE2637" s="182" t="s">
        <v>4251</v>
      </c>
    </row>
    <row r="2638" spans="31:31" x14ac:dyDescent="0.25">
      <c r="AE2638" s="182" t="s">
        <v>4253</v>
      </c>
    </row>
    <row r="2639" spans="31:31" x14ac:dyDescent="0.25">
      <c r="AE2639" t="s">
        <v>4257</v>
      </c>
    </row>
    <row r="2640" spans="31:31" x14ac:dyDescent="0.25">
      <c r="AE2640" s="182" t="s">
        <v>4259</v>
      </c>
    </row>
    <row r="2641" spans="31:31" x14ac:dyDescent="0.25">
      <c r="AE2641" t="s">
        <v>4260</v>
      </c>
    </row>
    <row r="2642" spans="31:31" x14ac:dyDescent="0.25">
      <c r="AE2642" t="s">
        <v>4261</v>
      </c>
    </row>
    <row r="2643" spans="31:31" x14ac:dyDescent="0.25">
      <c r="AE2643" t="s">
        <v>4262</v>
      </c>
    </row>
    <row r="2644" spans="31:31" x14ac:dyDescent="0.25">
      <c r="AE2644" t="s">
        <v>4264</v>
      </c>
    </row>
    <row r="2645" spans="31:31" x14ac:dyDescent="0.25">
      <c r="AE2645" t="s">
        <v>4265</v>
      </c>
    </row>
    <row r="2646" spans="31:31" x14ac:dyDescent="0.25">
      <c r="AE2646" t="s">
        <v>4267</v>
      </c>
    </row>
    <row r="2647" spans="31:31" x14ac:dyDescent="0.25">
      <c r="AE2647" t="s">
        <v>4270</v>
      </c>
    </row>
    <row r="2648" spans="31:31" x14ac:dyDescent="0.25">
      <c r="AE2648" t="s">
        <v>4277</v>
      </c>
    </row>
    <row r="2649" spans="31:31" x14ac:dyDescent="0.25">
      <c r="AE2649" t="s">
        <v>4279</v>
      </c>
    </row>
    <row r="2650" spans="31:31" x14ac:dyDescent="0.25">
      <c r="AE2650" t="s">
        <v>4282</v>
      </c>
    </row>
    <row r="2651" spans="31:31" x14ac:dyDescent="0.25">
      <c r="AE2651" s="182" t="s">
        <v>4283</v>
      </c>
    </row>
    <row r="2652" spans="31:31" x14ac:dyDescent="0.25">
      <c r="AE2652" t="s">
        <v>4284</v>
      </c>
    </row>
    <row r="2653" spans="31:31" x14ac:dyDescent="0.25">
      <c r="AE2653" t="s">
        <v>4285</v>
      </c>
    </row>
    <row r="2654" spans="31:31" x14ac:dyDescent="0.25">
      <c r="AE2654" t="s">
        <v>4286</v>
      </c>
    </row>
    <row r="2655" spans="31:31" x14ac:dyDescent="0.25">
      <c r="AE2655" t="s">
        <v>4288</v>
      </c>
    </row>
    <row r="2656" spans="31:31" x14ac:dyDescent="0.25">
      <c r="AE2656" s="182" t="s">
        <v>4289</v>
      </c>
    </row>
    <row r="2657" spans="31:31" x14ac:dyDescent="0.25">
      <c r="AE2657" t="s">
        <v>13620</v>
      </c>
    </row>
    <row r="2658" spans="31:31" x14ac:dyDescent="0.25">
      <c r="AE2658" s="182" t="s">
        <v>4290</v>
      </c>
    </row>
    <row r="2659" spans="31:31" x14ac:dyDescent="0.25">
      <c r="AE2659" t="s">
        <v>4292</v>
      </c>
    </row>
    <row r="2660" spans="31:31" x14ac:dyDescent="0.25">
      <c r="AE2660" t="s">
        <v>4294</v>
      </c>
    </row>
    <row r="2661" spans="31:31" x14ac:dyDescent="0.25">
      <c r="AE2661" s="182" t="s">
        <v>4295</v>
      </c>
    </row>
    <row r="2662" spans="31:31" x14ac:dyDescent="0.25">
      <c r="AE2662" s="182" t="s">
        <v>4296</v>
      </c>
    </row>
    <row r="2663" spans="31:31" x14ac:dyDescent="0.25">
      <c r="AE2663" t="s">
        <v>4298</v>
      </c>
    </row>
    <row r="2664" spans="31:31" x14ac:dyDescent="0.25">
      <c r="AE2664" t="s">
        <v>4303</v>
      </c>
    </row>
    <row r="2665" spans="31:31" x14ac:dyDescent="0.25">
      <c r="AE2665" t="s">
        <v>4304</v>
      </c>
    </row>
    <row r="2666" spans="31:31" x14ac:dyDescent="0.25">
      <c r="AE2666" t="s">
        <v>4306</v>
      </c>
    </row>
    <row r="2667" spans="31:31" x14ac:dyDescent="0.25">
      <c r="AE2667" t="s">
        <v>4307</v>
      </c>
    </row>
    <row r="2668" spans="31:31" x14ac:dyDescent="0.25">
      <c r="AE2668" t="s">
        <v>4309</v>
      </c>
    </row>
    <row r="2669" spans="31:31" x14ac:dyDescent="0.25">
      <c r="AE2669" t="s">
        <v>4310</v>
      </c>
    </row>
    <row r="2670" spans="31:31" x14ac:dyDescent="0.25">
      <c r="AE2670" t="s">
        <v>4311</v>
      </c>
    </row>
    <row r="2671" spans="31:31" x14ac:dyDescent="0.25">
      <c r="AE2671" t="s">
        <v>4312</v>
      </c>
    </row>
    <row r="2672" spans="31:31" x14ac:dyDescent="0.25">
      <c r="AE2672" t="s">
        <v>4313</v>
      </c>
    </row>
    <row r="2673" spans="31:31" x14ac:dyDescent="0.25">
      <c r="AE2673" t="s">
        <v>4314</v>
      </c>
    </row>
    <row r="2674" spans="31:31" x14ac:dyDescent="0.25">
      <c r="AE2674" t="s">
        <v>4318</v>
      </c>
    </row>
    <row r="2675" spans="31:31" x14ac:dyDescent="0.25">
      <c r="AE2675" t="s">
        <v>4320</v>
      </c>
    </row>
    <row r="2676" spans="31:31" x14ac:dyDescent="0.25">
      <c r="AE2676" t="s">
        <v>4323</v>
      </c>
    </row>
    <row r="2677" spans="31:31" x14ac:dyDescent="0.25">
      <c r="AE2677" t="s">
        <v>4324</v>
      </c>
    </row>
    <row r="2678" spans="31:31" x14ac:dyDescent="0.25">
      <c r="AE2678" t="s">
        <v>4325</v>
      </c>
    </row>
    <row r="2679" spans="31:31" x14ac:dyDescent="0.25">
      <c r="AE2679" s="182" t="s">
        <v>4326</v>
      </c>
    </row>
    <row r="2680" spans="31:31" x14ac:dyDescent="0.25">
      <c r="AE2680" t="s">
        <v>4327</v>
      </c>
    </row>
    <row r="2681" spans="31:31" x14ac:dyDescent="0.25">
      <c r="AE2681" t="s">
        <v>4328</v>
      </c>
    </row>
    <row r="2682" spans="31:31" x14ac:dyDescent="0.25">
      <c r="AE2682" t="s">
        <v>13621</v>
      </c>
    </row>
    <row r="2683" spans="31:31" x14ac:dyDescent="0.25">
      <c r="AE2683" t="s">
        <v>4331</v>
      </c>
    </row>
    <row r="2684" spans="31:31" x14ac:dyDescent="0.25">
      <c r="AE2684" t="s">
        <v>4332</v>
      </c>
    </row>
    <row r="2685" spans="31:31" x14ac:dyDescent="0.25">
      <c r="AE2685" t="s">
        <v>4333</v>
      </c>
    </row>
    <row r="2686" spans="31:31" x14ac:dyDescent="0.25">
      <c r="AE2686" s="182" t="s">
        <v>4335</v>
      </c>
    </row>
    <row r="2687" spans="31:31" x14ac:dyDescent="0.25">
      <c r="AE2687" t="s">
        <v>4336</v>
      </c>
    </row>
    <row r="2688" spans="31:31" x14ac:dyDescent="0.25">
      <c r="AE2688" t="s">
        <v>4342</v>
      </c>
    </row>
    <row r="2689" spans="31:31" x14ac:dyDescent="0.25">
      <c r="AE2689" t="s">
        <v>4347</v>
      </c>
    </row>
    <row r="2690" spans="31:31" x14ac:dyDescent="0.25">
      <c r="AE2690" t="s">
        <v>4348</v>
      </c>
    </row>
    <row r="2691" spans="31:31" x14ac:dyDescent="0.25">
      <c r="AE2691" t="s">
        <v>13622</v>
      </c>
    </row>
    <row r="2692" spans="31:31" x14ac:dyDescent="0.25">
      <c r="AE2692" t="s">
        <v>4350</v>
      </c>
    </row>
    <row r="2693" spans="31:31" x14ac:dyDescent="0.25">
      <c r="AE2693" t="s">
        <v>13623</v>
      </c>
    </row>
    <row r="2694" spans="31:31" x14ac:dyDescent="0.25">
      <c r="AE2694" t="s">
        <v>4351</v>
      </c>
    </row>
    <row r="2695" spans="31:31" x14ac:dyDescent="0.25">
      <c r="AE2695" t="s">
        <v>4356</v>
      </c>
    </row>
    <row r="2696" spans="31:31" x14ac:dyDescent="0.25">
      <c r="AE2696" t="s">
        <v>4357</v>
      </c>
    </row>
    <row r="2697" spans="31:31" x14ac:dyDescent="0.25">
      <c r="AE2697" t="s">
        <v>4359</v>
      </c>
    </row>
    <row r="2698" spans="31:31" x14ac:dyDescent="0.25">
      <c r="AE2698" s="182" t="s">
        <v>4360</v>
      </c>
    </row>
    <row r="2699" spans="31:31" x14ac:dyDescent="0.25">
      <c r="AE2699" s="182" t="s">
        <v>4361</v>
      </c>
    </row>
    <row r="2700" spans="31:31" x14ac:dyDescent="0.25">
      <c r="AE2700" t="s">
        <v>4362</v>
      </c>
    </row>
    <row r="2701" spans="31:31" x14ac:dyDescent="0.25">
      <c r="AE2701" t="s">
        <v>4363</v>
      </c>
    </row>
    <row r="2702" spans="31:31" x14ac:dyDescent="0.25">
      <c r="AE2702" t="s">
        <v>4364</v>
      </c>
    </row>
    <row r="2703" spans="31:31" x14ac:dyDescent="0.25">
      <c r="AE2703" t="s">
        <v>4365</v>
      </c>
    </row>
    <row r="2704" spans="31:31" x14ac:dyDescent="0.25">
      <c r="AE2704" t="s">
        <v>4367</v>
      </c>
    </row>
    <row r="2705" spans="31:31" x14ac:dyDescent="0.25">
      <c r="AE2705" s="182" t="s">
        <v>4370</v>
      </c>
    </row>
    <row r="2706" spans="31:31" x14ac:dyDescent="0.25">
      <c r="AE2706" t="s">
        <v>4371</v>
      </c>
    </row>
    <row r="2707" spans="31:31" x14ac:dyDescent="0.25">
      <c r="AE2707" t="s">
        <v>4373</v>
      </c>
    </row>
    <row r="2708" spans="31:31" x14ac:dyDescent="0.25">
      <c r="AE2708" t="s">
        <v>13624</v>
      </c>
    </row>
    <row r="2709" spans="31:31" x14ac:dyDescent="0.25">
      <c r="AE2709" t="s">
        <v>4377</v>
      </c>
    </row>
    <row r="2710" spans="31:31" x14ac:dyDescent="0.25">
      <c r="AE2710" t="s">
        <v>4379</v>
      </c>
    </row>
    <row r="2711" spans="31:31" x14ac:dyDescent="0.25">
      <c r="AE2711" t="s">
        <v>4380</v>
      </c>
    </row>
    <row r="2712" spans="31:31" x14ac:dyDescent="0.25">
      <c r="AE2712" t="s">
        <v>4381</v>
      </c>
    </row>
    <row r="2713" spans="31:31" x14ac:dyDescent="0.25">
      <c r="AE2713" t="s">
        <v>4382</v>
      </c>
    </row>
    <row r="2714" spans="31:31" x14ac:dyDescent="0.25">
      <c r="AE2714" t="s">
        <v>4384</v>
      </c>
    </row>
    <row r="2715" spans="31:31" x14ac:dyDescent="0.25">
      <c r="AE2715" t="s">
        <v>4387</v>
      </c>
    </row>
    <row r="2716" spans="31:31" x14ac:dyDescent="0.25">
      <c r="AE2716" t="s">
        <v>4388</v>
      </c>
    </row>
    <row r="2717" spans="31:31" x14ac:dyDescent="0.25">
      <c r="AE2717" t="s">
        <v>4389</v>
      </c>
    </row>
    <row r="2718" spans="31:31" x14ac:dyDescent="0.25">
      <c r="AE2718" t="s">
        <v>13625</v>
      </c>
    </row>
    <row r="2719" spans="31:31" x14ac:dyDescent="0.25">
      <c r="AE2719" t="s">
        <v>4391</v>
      </c>
    </row>
    <row r="2720" spans="31:31" x14ac:dyDescent="0.25">
      <c r="AE2720" t="s">
        <v>4394</v>
      </c>
    </row>
    <row r="2721" spans="31:31" x14ac:dyDescent="0.25">
      <c r="AE2721" t="s">
        <v>4395</v>
      </c>
    </row>
    <row r="2722" spans="31:31" x14ac:dyDescent="0.25">
      <c r="AE2722" s="182" t="s">
        <v>4398</v>
      </c>
    </row>
    <row r="2723" spans="31:31" x14ac:dyDescent="0.25">
      <c r="AE2723" t="s">
        <v>4400</v>
      </c>
    </row>
    <row r="2724" spans="31:31" x14ac:dyDescent="0.25">
      <c r="AE2724" t="s">
        <v>4403</v>
      </c>
    </row>
    <row r="2725" spans="31:31" x14ac:dyDescent="0.25">
      <c r="AE2725" t="s">
        <v>4404</v>
      </c>
    </row>
    <row r="2726" spans="31:31" x14ac:dyDescent="0.25">
      <c r="AE2726" t="s">
        <v>4405</v>
      </c>
    </row>
    <row r="2727" spans="31:31" x14ac:dyDescent="0.25">
      <c r="AE2727" t="s">
        <v>4406</v>
      </c>
    </row>
    <row r="2728" spans="31:31" x14ac:dyDescent="0.25">
      <c r="AE2728" t="s">
        <v>4407</v>
      </c>
    </row>
    <row r="2729" spans="31:31" x14ac:dyDescent="0.25">
      <c r="AE2729" s="182" t="s">
        <v>4408</v>
      </c>
    </row>
    <row r="2730" spans="31:31" x14ac:dyDescent="0.25">
      <c r="AE2730" s="182" t="s">
        <v>4410</v>
      </c>
    </row>
    <row r="2731" spans="31:31" x14ac:dyDescent="0.25">
      <c r="AE2731" s="182" t="s">
        <v>4411</v>
      </c>
    </row>
    <row r="2732" spans="31:31" x14ac:dyDescent="0.25">
      <c r="AE2732" t="s">
        <v>4412</v>
      </c>
    </row>
    <row r="2733" spans="31:31" x14ac:dyDescent="0.25">
      <c r="AE2733" s="182" t="s">
        <v>4414</v>
      </c>
    </row>
    <row r="2734" spans="31:31" x14ac:dyDescent="0.25">
      <c r="AE2734" t="s">
        <v>4415</v>
      </c>
    </row>
    <row r="2735" spans="31:31" x14ac:dyDescent="0.25">
      <c r="AE2735" t="s">
        <v>4416</v>
      </c>
    </row>
    <row r="2736" spans="31:31" x14ac:dyDescent="0.25">
      <c r="AE2736" t="s">
        <v>4417</v>
      </c>
    </row>
    <row r="2737" spans="31:31" x14ac:dyDescent="0.25">
      <c r="AE2737" t="s">
        <v>4418</v>
      </c>
    </row>
    <row r="2738" spans="31:31" x14ac:dyDescent="0.25">
      <c r="AE2738" s="182" t="s">
        <v>4419</v>
      </c>
    </row>
    <row r="2739" spans="31:31" x14ac:dyDescent="0.25">
      <c r="AE2739" s="182" t="s">
        <v>4420</v>
      </c>
    </row>
    <row r="2740" spans="31:31" x14ac:dyDescent="0.25">
      <c r="AE2740" t="s">
        <v>4421</v>
      </c>
    </row>
    <row r="2741" spans="31:31" x14ac:dyDescent="0.25">
      <c r="AE2741" t="s">
        <v>4422</v>
      </c>
    </row>
    <row r="2742" spans="31:31" x14ac:dyDescent="0.25">
      <c r="AE2742" t="s">
        <v>4424</v>
      </c>
    </row>
    <row r="2743" spans="31:31" x14ac:dyDescent="0.25">
      <c r="AE2743" t="s">
        <v>4425</v>
      </c>
    </row>
    <row r="2744" spans="31:31" x14ac:dyDescent="0.25">
      <c r="AE2744" t="s">
        <v>4426</v>
      </c>
    </row>
    <row r="2745" spans="31:31" x14ac:dyDescent="0.25">
      <c r="AE2745" s="182" t="s">
        <v>4428</v>
      </c>
    </row>
    <row r="2746" spans="31:31" x14ac:dyDescent="0.25">
      <c r="AE2746" t="s">
        <v>4430</v>
      </c>
    </row>
    <row r="2747" spans="31:31" x14ac:dyDescent="0.25">
      <c r="AE2747" t="s">
        <v>4431</v>
      </c>
    </row>
    <row r="2748" spans="31:31" x14ac:dyDescent="0.25">
      <c r="AE2748" s="182" t="s">
        <v>4432</v>
      </c>
    </row>
    <row r="2749" spans="31:31" x14ac:dyDescent="0.25">
      <c r="AE2749" t="s">
        <v>4433</v>
      </c>
    </row>
    <row r="2750" spans="31:31" x14ac:dyDescent="0.25">
      <c r="AE2750" t="s">
        <v>4434</v>
      </c>
    </row>
    <row r="2751" spans="31:31" x14ac:dyDescent="0.25">
      <c r="AE2751" t="s">
        <v>4435</v>
      </c>
    </row>
    <row r="2752" spans="31:31" x14ac:dyDescent="0.25">
      <c r="AE2752" t="s">
        <v>13626</v>
      </c>
    </row>
    <row r="2753" spans="31:31" x14ac:dyDescent="0.25">
      <c r="AE2753" t="s">
        <v>4439</v>
      </c>
    </row>
    <row r="2754" spans="31:31" x14ac:dyDescent="0.25">
      <c r="AE2754" t="s">
        <v>4441</v>
      </c>
    </row>
    <row r="2755" spans="31:31" x14ac:dyDescent="0.25">
      <c r="AE2755" t="s">
        <v>4442</v>
      </c>
    </row>
    <row r="2756" spans="31:31" x14ac:dyDescent="0.25">
      <c r="AE2756" t="s">
        <v>4443</v>
      </c>
    </row>
    <row r="2757" spans="31:31" x14ac:dyDescent="0.25">
      <c r="AE2757" s="182" t="s">
        <v>4445</v>
      </c>
    </row>
    <row r="2758" spans="31:31" x14ac:dyDescent="0.25">
      <c r="AE2758" s="182" t="s">
        <v>4446</v>
      </c>
    </row>
    <row r="2759" spans="31:31" x14ac:dyDescent="0.25">
      <c r="AE2759" t="s">
        <v>4447</v>
      </c>
    </row>
    <row r="2760" spans="31:31" x14ac:dyDescent="0.25">
      <c r="AE2760" t="s">
        <v>4448</v>
      </c>
    </row>
    <row r="2761" spans="31:31" x14ac:dyDescent="0.25">
      <c r="AE2761" t="s">
        <v>4449</v>
      </c>
    </row>
    <row r="2762" spans="31:31" x14ac:dyDescent="0.25">
      <c r="AE2762" t="s">
        <v>4450</v>
      </c>
    </row>
    <row r="2763" spans="31:31" x14ac:dyDescent="0.25">
      <c r="AE2763" t="s">
        <v>4451</v>
      </c>
    </row>
    <row r="2764" spans="31:31" x14ac:dyDescent="0.25">
      <c r="AE2764" t="s">
        <v>4452</v>
      </c>
    </row>
    <row r="2765" spans="31:31" x14ac:dyDescent="0.25">
      <c r="AE2765" t="s">
        <v>4453</v>
      </c>
    </row>
    <row r="2766" spans="31:31" x14ac:dyDescent="0.25">
      <c r="AE2766" t="s">
        <v>4454</v>
      </c>
    </row>
    <row r="2767" spans="31:31" x14ac:dyDescent="0.25">
      <c r="AE2767" t="s">
        <v>4457</v>
      </c>
    </row>
    <row r="2768" spans="31:31" x14ac:dyDescent="0.25">
      <c r="AE2768" t="s">
        <v>4458</v>
      </c>
    </row>
    <row r="2769" spans="31:31" x14ac:dyDescent="0.25">
      <c r="AE2769" t="s">
        <v>4459</v>
      </c>
    </row>
    <row r="2770" spans="31:31" x14ac:dyDescent="0.25">
      <c r="AE2770" t="s">
        <v>4460</v>
      </c>
    </row>
    <row r="2771" spans="31:31" x14ac:dyDescent="0.25">
      <c r="AE2771" t="s">
        <v>4462</v>
      </c>
    </row>
    <row r="2772" spans="31:31" x14ac:dyDescent="0.25">
      <c r="AE2772" t="s">
        <v>4463</v>
      </c>
    </row>
    <row r="2773" spans="31:31" x14ac:dyDescent="0.25">
      <c r="AE2773" t="s">
        <v>4464</v>
      </c>
    </row>
    <row r="2774" spans="31:31" x14ac:dyDescent="0.25">
      <c r="AE2774" t="s">
        <v>4465</v>
      </c>
    </row>
    <row r="2775" spans="31:31" x14ac:dyDescent="0.25">
      <c r="AE2775" s="182" t="s">
        <v>13627</v>
      </c>
    </row>
    <row r="2776" spans="31:31" x14ac:dyDescent="0.25">
      <c r="AE2776" t="s">
        <v>4468</v>
      </c>
    </row>
    <row r="2777" spans="31:31" x14ac:dyDescent="0.25">
      <c r="AE2777" t="s">
        <v>4471</v>
      </c>
    </row>
    <row r="2778" spans="31:31" x14ac:dyDescent="0.25">
      <c r="AE2778" t="s">
        <v>4472</v>
      </c>
    </row>
    <row r="2779" spans="31:31" x14ac:dyDescent="0.25">
      <c r="AE2779" t="s">
        <v>4474</v>
      </c>
    </row>
    <row r="2780" spans="31:31" x14ac:dyDescent="0.25">
      <c r="AE2780" t="s">
        <v>4475</v>
      </c>
    </row>
    <row r="2781" spans="31:31" x14ac:dyDescent="0.25">
      <c r="AE2781" t="s">
        <v>13628</v>
      </c>
    </row>
    <row r="2782" spans="31:31" x14ac:dyDescent="0.25">
      <c r="AE2782" t="s">
        <v>4476</v>
      </c>
    </row>
    <row r="2783" spans="31:31" x14ac:dyDescent="0.25">
      <c r="AE2783" t="s">
        <v>4477</v>
      </c>
    </row>
    <row r="2784" spans="31:31" x14ac:dyDescent="0.25">
      <c r="AE2784" t="s">
        <v>4480</v>
      </c>
    </row>
    <row r="2785" spans="31:31" x14ac:dyDescent="0.25">
      <c r="AE2785" s="182" t="s">
        <v>4482</v>
      </c>
    </row>
    <row r="2786" spans="31:31" x14ac:dyDescent="0.25">
      <c r="AE2786" t="s">
        <v>4484</v>
      </c>
    </row>
    <row r="2787" spans="31:31" x14ac:dyDescent="0.25">
      <c r="AE2787" t="s">
        <v>4486</v>
      </c>
    </row>
    <row r="2788" spans="31:31" x14ac:dyDescent="0.25">
      <c r="AE2788" t="s">
        <v>4488</v>
      </c>
    </row>
    <row r="2789" spans="31:31" x14ac:dyDescent="0.25">
      <c r="AE2789" t="s">
        <v>4491</v>
      </c>
    </row>
    <row r="2790" spans="31:31" x14ac:dyDescent="0.25">
      <c r="AE2790" t="s">
        <v>4492</v>
      </c>
    </row>
    <row r="2791" spans="31:31" x14ac:dyDescent="0.25">
      <c r="AE2791" t="s">
        <v>4493</v>
      </c>
    </row>
    <row r="2792" spans="31:31" x14ac:dyDescent="0.25">
      <c r="AE2792" t="s">
        <v>4494</v>
      </c>
    </row>
    <row r="2793" spans="31:31" x14ac:dyDescent="0.25">
      <c r="AE2793" t="s">
        <v>4495</v>
      </c>
    </row>
    <row r="2794" spans="31:31" x14ac:dyDescent="0.25">
      <c r="AE2794" s="182" t="s">
        <v>4496</v>
      </c>
    </row>
    <row r="2795" spans="31:31" x14ac:dyDescent="0.25">
      <c r="AE2795" t="s">
        <v>4497</v>
      </c>
    </row>
    <row r="2796" spans="31:31" x14ac:dyDescent="0.25">
      <c r="AE2796" s="182" t="s">
        <v>4500</v>
      </c>
    </row>
    <row r="2797" spans="31:31" x14ac:dyDescent="0.25">
      <c r="AE2797" t="s">
        <v>4502</v>
      </c>
    </row>
    <row r="2798" spans="31:31" x14ac:dyDescent="0.25">
      <c r="AE2798" t="s">
        <v>4503</v>
      </c>
    </row>
    <row r="2799" spans="31:31" x14ac:dyDescent="0.25">
      <c r="AE2799" t="s">
        <v>4508</v>
      </c>
    </row>
    <row r="2800" spans="31:31" x14ac:dyDescent="0.25">
      <c r="AE2800" t="s">
        <v>4509</v>
      </c>
    </row>
    <row r="2801" spans="31:31" x14ac:dyDescent="0.25">
      <c r="AE2801" t="s">
        <v>4514</v>
      </c>
    </row>
    <row r="2802" spans="31:31" x14ac:dyDescent="0.25">
      <c r="AE2802" t="s">
        <v>4515</v>
      </c>
    </row>
    <row r="2803" spans="31:31" x14ac:dyDescent="0.25">
      <c r="AE2803" s="182" t="s">
        <v>4517</v>
      </c>
    </row>
    <row r="2804" spans="31:31" x14ac:dyDescent="0.25">
      <c r="AE2804" s="182" t="s">
        <v>4519</v>
      </c>
    </row>
    <row r="2805" spans="31:31" x14ac:dyDescent="0.25">
      <c r="AE2805" t="s">
        <v>4521</v>
      </c>
    </row>
    <row r="2806" spans="31:31" x14ac:dyDescent="0.25">
      <c r="AE2806" t="s">
        <v>4524</v>
      </c>
    </row>
    <row r="2807" spans="31:31" x14ac:dyDescent="0.25">
      <c r="AE2807" t="s">
        <v>4527</v>
      </c>
    </row>
    <row r="2808" spans="31:31" x14ac:dyDescent="0.25">
      <c r="AE2808" t="s">
        <v>4528</v>
      </c>
    </row>
    <row r="2809" spans="31:31" x14ac:dyDescent="0.25">
      <c r="AE2809" t="s">
        <v>4529</v>
      </c>
    </row>
    <row r="2810" spans="31:31" x14ac:dyDescent="0.25">
      <c r="AE2810" s="182" t="s">
        <v>4530</v>
      </c>
    </row>
    <row r="2811" spans="31:31" x14ac:dyDescent="0.25">
      <c r="AE2811" t="s">
        <v>4532</v>
      </c>
    </row>
    <row r="2812" spans="31:31" x14ac:dyDescent="0.25">
      <c r="AE2812" s="182" t="s">
        <v>4533</v>
      </c>
    </row>
    <row r="2813" spans="31:31" x14ac:dyDescent="0.25">
      <c r="AE2813" t="s">
        <v>4534</v>
      </c>
    </row>
    <row r="2814" spans="31:31" x14ac:dyDescent="0.25">
      <c r="AE2814" t="s">
        <v>4535</v>
      </c>
    </row>
    <row r="2815" spans="31:31" x14ac:dyDescent="0.25">
      <c r="AE2815" t="s">
        <v>4536</v>
      </c>
    </row>
    <row r="2816" spans="31:31" x14ac:dyDescent="0.25">
      <c r="AE2816" t="s">
        <v>4537</v>
      </c>
    </row>
    <row r="2817" spans="31:31" x14ac:dyDescent="0.25">
      <c r="AE2817" t="s">
        <v>4538</v>
      </c>
    </row>
    <row r="2818" spans="31:31" x14ac:dyDescent="0.25">
      <c r="AE2818" s="182" t="s">
        <v>4540</v>
      </c>
    </row>
    <row r="2819" spans="31:31" x14ac:dyDescent="0.25">
      <c r="AE2819" s="182" t="s">
        <v>4541</v>
      </c>
    </row>
    <row r="2820" spans="31:31" x14ac:dyDescent="0.25">
      <c r="AE2820" s="182" t="s">
        <v>4542</v>
      </c>
    </row>
    <row r="2821" spans="31:31" x14ac:dyDescent="0.25">
      <c r="AE2821" s="182" t="s">
        <v>4543</v>
      </c>
    </row>
    <row r="2822" spans="31:31" x14ac:dyDescent="0.25">
      <c r="AE2822" s="182" t="s">
        <v>4544</v>
      </c>
    </row>
    <row r="2823" spans="31:31" x14ac:dyDescent="0.25">
      <c r="AE2823" s="182" t="s">
        <v>4545</v>
      </c>
    </row>
    <row r="2824" spans="31:31" x14ac:dyDescent="0.25">
      <c r="AE2824" t="s">
        <v>4546</v>
      </c>
    </row>
    <row r="2825" spans="31:31" x14ac:dyDescent="0.25">
      <c r="AE2825" t="s">
        <v>4548</v>
      </c>
    </row>
    <row r="2826" spans="31:31" x14ac:dyDescent="0.25">
      <c r="AE2826" t="s">
        <v>4549</v>
      </c>
    </row>
    <row r="2827" spans="31:31" x14ac:dyDescent="0.25">
      <c r="AE2827" t="s">
        <v>4550</v>
      </c>
    </row>
    <row r="2828" spans="31:31" x14ac:dyDescent="0.25">
      <c r="AE2828" t="s">
        <v>4551</v>
      </c>
    </row>
    <row r="2829" spans="31:31" x14ac:dyDescent="0.25">
      <c r="AE2829" s="182" t="s">
        <v>4553</v>
      </c>
    </row>
    <row r="2830" spans="31:31" x14ac:dyDescent="0.25">
      <c r="AE2830" t="s">
        <v>4554</v>
      </c>
    </row>
    <row r="2831" spans="31:31" x14ac:dyDescent="0.25">
      <c r="AE2831" s="182" t="s">
        <v>4556</v>
      </c>
    </row>
    <row r="2832" spans="31:31" x14ac:dyDescent="0.25">
      <c r="AE2832" t="s">
        <v>4557</v>
      </c>
    </row>
    <row r="2833" spans="31:31" x14ac:dyDescent="0.25">
      <c r="AE2833" t="s">
        <v>4558</v>
      </c>
    </row>
    <row r="2834" spans="31:31" x14ac:dyDescent="0.25">
      <c r="AE2834" t="s">
        <v>4559</v>
      </c>
    </row>
    <row r="2835" spans="31:31" x14ac:dyDescent="0.25">
      <c r="AE2835" t="s">
        <v>4561</v>
      </c>
    </row>
    <row r="2836" spans="31:31" x14ac:dyDescent="0.25">
      <c r="AE2836" t="s">
        <v>4562</v>
      </c>
    </row>
    <row r="2837" spans="31:31" x14ac:dyDescent="0.25">
      <c r="AE2837" t="s">
        <v>4563</v>
      </c>
    </row>
    <row r="2838" spans="31:31" x14ac:dyDescent="0.25">
      <c r="AE2838" t="s">
        <v>4564</v>
      </c>
    </row>
    <row r="2839" spans="31:31" x14ac:dyDescent="0.25">
      <c r="AE2839" s="182" t="s">
        <v>4566</v>
      </c>
    </row>
    <row r="2840" spans="31:31" x14ac:dyDescent="0.25">
      <c r="AE2840" t="s">
        <v>4571</v>
      </c>
    </row>
    <row r="2841" spans="31:31" x14ac:dyDescent="0.25">
      <c r="AE2841" t="s">
        <v>4573</v>
      </c>
    </row>
    <row r="2842" spans="31:31" x14ac:dyDescent="0.25">
      <c r="AE2842" t="s">
        <v>4574</v>
      </c>
    </row>
    <row r="2843" spans="31:31" x14ac:dyDescent="0.25">
      <c r="AE2843" t="s">
        <v>4577</v>
      </c>
    </row>
    <row r="2844" spans="31:31" x14ac:dyDescent="0.25">
      <c r="AE2844" t="s">
        <v>4578</v>
      </c>
    </row>
    <row r="2845" spans="31:31" x14ac:dyDescent="0.25">
      <c r="AE2845" t="s">
        <v>4581</v>
      </c>
    </row>
    <row r="2846" spans="31:31" x14ac:dyDescent="0.25">
      <c r="AE2846" t="s">
        <v>4583</v>
      </c>
    </row>
    <row r="2847" spans="31:31" x14ac:dyDescent="0.25">
      <c r="AE2847" t="s">
        <v>4587</v>
      </c>
    </row>
    <row r="2848" spans="31:31" x14ac:dyDescent="0.25">
      <c r="AE2848" t="s">
        <v>4592</v>
      </c>
    </row>
    <row r="2849" spans="31:31" x14ac:dyDescent="0.25">
      <c r="AE2849" t="s">
        <v>4593</v>
      </c>
    </row>
    <row r="2850" spans="31:31" x14ac:dyDescent="0.25">
      <c r="AE2850" t="s">
        <v>4600</v>
      </c>
    </row>
    <row r="2851" spans="31:31" x14ac:dyDescent="0.25">
      <c r="AE2851" t="s">
        <v>4601</v>
      </c>
    </row>
    <row r="2852" spans="31:31" x14ac:dyDescent="0.25">
      <c r="AE2852" t="s">
        <v>4605</v>
      </c>
    </row>
    <row r="2853" spans="31:31" x14ac:dyDescent="0.25">
      <c r="AE2853" t="s">
        <v>4606</v>
      </c>
    </row>
    <row r="2854" spans="31:31" x14ac:dyDescent="0.25">
      <c r="AE2854" t="s">
        <v>4609</v>
      </c>
    </row>
    <row r="2855" spans="31:31" x14ac:dyDescent="0.25">
      <c r="AE2855" t="s">
        <v>4611</v>
      </c>
    </row>
    <row r="2856" spans="31:31" x14ac:dyDescent="0.25">
      <c r="AE2856" t="s">
        <v>4613</v>
      </c>
    </row>
    <row r="2857" spans="31:31" x14ac:dyDescent="0.25">
      <c r="AE2857" t="s">
        <v>4614</v>
      </c>
    </row>
    <row r="2858" spans="31:31" x14ac:dyDescent="0.25">
      <c r="AE2858" t="s">
        <v>4615</v>
      </c>
    </row>
    <row r="2859" spans="31:31" x14ac:dyDescent="0.25">
      <c r="AE2859" t="s">
        <v>4616</v>
      </c>
    </row>
    <row r="2860" spans="31:31" x14ac:dyDescent="0.25">
      <c r="AE2860" t="s">
        <v>4619</v>
      </c>
    </row>
    <row r="2861" spans="31:31" x14ac:dyDescent="0.25">
      <c r="AE2861" t="s">
        <v>4621</v>
      </c>
    </row>
    <row r="2862" spans="31:31" x14ac:dyDescent="0.25">
      <c r="AE2862" t="s">
        <v>4625</v>
      </c>
    </row>
    <row r="2863" spans="31:31" x14ac:dyDescent="0.25">
      <c r="AE2863" t="s">
        <v>4626</v>
      </c>
    </row>
    <row r="2864" spans="31:31" x14ac:dyDescent="0.25">
      <c r="AE2864" t="s">
        <v>4627</v>
      </c>
    </row>
    <row r="2865" spans="31:31" x14ac:dyDescent="0.25">
      <c r="AE2865" s="182" t="s">
        <v>4628</v>
      </c>
    </row>
    <row r="2866" spans="31:31" x14ac:dyDescent="0.25">
      <c r="AE2866" t="s">
        <v>4630</v>
      </c>
    </row>
    <row r="2867" spans="31:31" x14ac:dyDescent="0.25">
      <c r="AE2867" t="s">
        <v>4631</v>
      </c>
    </row>
    <row r="2868" spans="31:31" x14ac:dyDescent="0.25">
      <c r="AE2868" t="s">
        <v>4632</v>
      </c>
    </row>
    <row r="2869" spans="31:31" x14ac:dyDescent="0.25">
      <c r="AE2869" t="s">
        <v>4633</v>
      </c>
    </row>
    <row r="2870" spans="31:31" x14ac:dyDescent="0.25">
      <c r="AE2870" t="s">
        <v>4636</v>
      </c>
    </row>
    <row r="2871" spans="31:31" x14ac:dyDescent="0.25">
      <c r="AE2871" t="s">
        <v>4638</v>
      </c>
    </row>
    <row r="2872" spans="31:31" x14ac:dyDescent="0.25">
      <c r="AE2872" t="s">
        <v>4639</v>
      </c>
    </row>
    <row r="2873" spans="31:31" x14ac:dyDescent="0.25">
      <c r="AE2873" t="s">
        <v>4640</v>
      </c>
    </row>
    <row r="2874" spans="31:31" x14ac:dyDescent="0.25">
      <c r="AE2874" t="s">
        <v>4642</v>
      </c>
    </row>
    <row r="2875" spans="31:31" x14ac:dyDescent="0.25">
      <c r="AE2875" t="s">
        <v>4643</v>
      </c>
    </row>
    <row r="2876" spans="31:31" x14ac:dyDescent="0.25">
      <c r="AE2876" s="182" t="s">
        <v>4645</v>
      </c>
    </row>
    <row r="2877" spans="31:31" x14ac:dyDescent="0.25">
      <c r="AE2877" t="s">
        <v>4646</v>
      </c>
    </row>
    <row r="2878" spans="31:31" x14ac:dyDescent="0.25">
      <c r="AE2878" t="s">
        <v>4648</v>
      </c>
    </row>
    <row r="2879" spans="31:31" x14ac:dyDescent="0.25">
      <c r="AE2879" t="s">
        <v>4649</v>
      </c>
    </row>
    <row r="2880" spans="31:31" x14ac:dyDescent="0.25">
      <c r="AE2880" t="s">
        <v>4650</v>
      </c>
    </row>
    <row r="2881" spans="31:31" x14ac:dyDescent="0.25">
      <c r="AE2881" s="182" t="s">
        <v>4651</v>
      </c>
    </row>
    <row r="2882" spans="31:31" x14ac:dyDescent="0.25">
      <c r="AE2882" s="182" t="s">
        <v>4653</v>
      </c>
    </row>
    <row r="2883" spans="31:31" x14ac:dyDescent="0.25">
      <c r="AE2883" t="s">
        <v>4654</v>
      </c>
    </row>
    <row r="2884" spans="31:31" x14ac:dyDescent="0.25">
      <c r="AE2884" t="s">
        <v>4655</v>
      </c>
    </row>
    <row r="2885" spans="31:31" x14ac:dyDescent="0.25">
      <c r="AE2885" t="s">
        <v>4657</v>
      </c>
    </row>
    <row r="2886" spans="31:31" x14ac:dyDescent="0.25">
      <c r="AE2886" t="s">
        <v>4658</v>
      </c>
    </row>
    <row r="2887" spans="31:31" x14ac:dyDescent="0.25">
      <c r="AE2887" t="s">
        <v>4659</v>
      </c>
    </row>
    <row r="2888" spans="31:31" x14ac:dyDescent="0.25">
      <c r="AE2888" t="s">
        <v>4660</v>
      </c>
    </row>
    <row r="2889" spans="31:31" x14ac:dyDescent="0.25">
      <c r="AE2889" s="182" t="s">
        <v>4663</v>
      </c>
    </row>
    <row r="2890" spans="31:31" x14ac:dyDescent="0.25">
      <c r="AE2890" s="182" t="s">
        <v>4664</v>
      </c>
    </row>
    <row r="2891" spans="31:31" x14ac:dyDescent="0.25">
      <c r="AE2891" t="s">
        <v>4666</v>
      </c>
    </row>
    <row r="2892" spans="31:31" x14ac:dyDescent="0.25">
      <c r="AE2892" s="182" t="s">
        <v>4667</v>
      </c>
    </row>
    <row r="2893" spans="31:31" x14ac:dyDescent="0.25">
      <c r="AE2893" t="s">
        <v>4668</v>
      </c>
    </row>
    <row r="2894" spans="31:31" x14ac:dyDescent="0.25">
      <c r="AE2894" s="182" t="s">
        <v>4669</v>
      </c>
    </row>
    <row r="2895" spans="31:31" x14ac:dyDescent="0.25">
      <c r="AE2895" t="s">
        <v>4670</v>
      </c>
    </row>
    <row r="2896" spans="31:31" x14ac:dyDescent="0.25">
      <c r="AE2896" s="182" t="s">
        <v>4672</v>
      </c>
    </row>
    <row r="2897" spans="31:31" x14ac:dyDescent="0.25">
      <c r="AE2897" t="s">
        <v>4673</v>
      </c>
    </row>
    <row r="2898" spans="31:31" x14ac:dyDescent="0.25">
      <c r="AE2898" s="182" t="s">
        <v>4677</v>
      </c>
    </row>
    <row r="2899" spans="31:31" x14ac:dyDescent="0.25">
      <c r="AE2899" t="s">
        <v>4678</v>
      </c>
    </row>
    <row r="2900" spans="31:31" x14ac:dyDescent="0.25">
      <c r="AE2900" t="s">
        <v>4679</v>
      </c>
    </row>
    <row r="2901" spans="31:31" x14ac:dyDescent="0.25">
      <c r="AE2901" s="182" t="s">
        <v>4681</v>
      </c>
    </row>
    <row r="2902" spans="31:31" x14ac:dyDescent="0.25">
      <c r="AE2902" t="s">
        <v>4682</v>
      </c>
    </row>
    <row r="2903" spans="31:31" x14ac:dyDescent="0.25">
      <c r="AE2903" t="s">
        <v>4683</v>
      </c>
    </row>
    <row r="2904" spans="31:31" x14ac:dyDescent="0.25">
      <c r="AE2904" t="s">
        <v>4686</v>
      </c>
    </row>
    <row r="2905" spans="31:31" x14ac:dyDescent="0.25">
      <c r="AE2905" t="s">
        <v>4687</v>
      </c>
    </row>
    <row r="2906" spans="31:31" x14ac:dyDescent="0.25">
      <c r="AE2906" t="s">
        <v>4690</v>
      </c>
    </row>
    <row r="2907" spans="31:31" x14ac:dyDescent="0.25">
      <c r="AE2907" t="s">
        <v>4697</v>
      </c>
    </row>
    <row r="2908" spans="31:31" x14ac:dyDescent="0.25">
      <c r="AE2908" t="s">
        <v>4698</v>
      </c>
    </row>
    <row r="2909" spans="31:31" x14ac:dyDescent="0.25">
      <c r="AE2909" t="s">
        <v>4699</v>
      </c>
    </row>
    <row r="2910" spans="31:31" x14ac:dyDescent="0.25">
      <c r="AE2910" t="s">
        <v>4700</v>
      </c>
    </row>
    <row r="2911" spans="31:31" x14ac:dyDescent="0.25">
      <c r="AE2911" t="s">
        <v>4701</v>
      </c>
    </row>
    <row r="2912" spans="31:31" x14ac:dyDescent="0.25">
      <c r="AE2912" t="s">
        <v>4702</v>
      </c>
    </row>
    <row r="2913" spans="31:31" x14ac:dyDescent="0.25">
      <c r="AE2913" t="s">
        <v>4703</v>
      </c>
    </row>
    <row r="2914" spans="31:31" x14ac:dyDescent="0.25">
      <c r="AE2914" t="s">
        <v>4704</v>
      </c>
    </row>
    <row r="2915" spans="31:31" x14ac:dyDescent="0.25">
      <c r="AE2915" s="182" t="s">
        <v>4706</v>
      </c>
    </row>
    <row r="2916" spans="31:31" x14ac:dyDescent="0.25">
      <c r="AE2916" t="s">
        <v>4708</v>
      </c>
    </row>
    <row r="2917" spans="31:31" x14ac:dyDescent="0.25">
      <c r="AE2917" t="s">
        <v>4710</v>
      </c>
    </row>
    <row r="2918" spans="31:31" x14ac:dyDescent="0.25">
      <c r="AE2918" t="s">
        <v>4711</v>
      </c>
    </row>
    <row r="2919" spans="31:31" x14ac:dyDescent="0.25">
      <c r="AE2919" t="s">
        <v>4713</v>
      </c>
    </row>
    <row r="2920" spans="31:31" x14ac:dyDescent="0.25">
      <c r="AE2920" t="s">
        <v>4714</v>
      </c>
    </row>
    <row r="2921" spans="31:31" x14ac:dyDescent="0.25">
      <c r="AE2921" t="s">
        <v>4717</v>
      </c>
    </row>
    <row r="2922" spans="31:31" x14ac:dyDescent="0.25">
      <c r="AE2922" t="s">
        <v>4719</v>
      </c>
    </row>
    <row r="2923" spans="31:31" x14ac:dyDescent="0.25">
      <c r="AE2923" t="s">
        <v>4722</v>
      </c>
    </row>
    <row r="2924" spans="31:31" x14ac:dyDescent="0.25">
      <c r="AE2924" t="s">
        <v>4723</v>
      </c>
    </row>
    <row r="2925" spans="31:31" x14ac:dyDescent="0.25">
      <c r="AE2925" t="s">
        <v>13629</v>
      </c>
    </row>
    <row r="2926" spans="31:31" x14ac:dyDescent="0.25">
      <c r="AE2926" t="s">
        <v>4725</v>
      </c>
    </row>
    <row r="2927" spans="31:31" x14ac:dyDescent="0.25">
      <c r="AE2927" t="s">
        <v>4726</v>
      </c>
    </row>
    <row r="2928" spans="31:31" x14ac:dyDescent="0.25">
      <c r="AE2928" t="s">
        <v>4731</v>
      </c>
    </row>
    <row r="2929" spans="31:31" x14ac:dyDescent="0.25">
      <c r="AE2929" t="s">
        <v>4737</v>
      </c>
    </row>
    <row r="2930" spans="31:31" x14ac:dyDescent="0.25">
      <c r="AE2930" t="s">
        <v>4739</v>
      </c>
    </row>
    <row r="2931" spans="31:31" x14ac:dyDescent="0.25">
      <c r="AE2931" t="s">
        <v>4741</v>
      </c>
    </row>
    <row r="2932" spans="31:31" x14ac:dyDescent="0.25">
      <c r="AE2932" t="s">
        <v>13630</v>
      </c>
    </row>
    <row r="2933" spans="31:31" x14ac:dyDescent="0.25">
      <c r="AE2933" t="s">
        <v>4743</v>
      </c>
    </row>
    <row r="2934" spans="31:31" x14ac:dyDescent="0.25">
      <c r="AE2934" s="182" t="s">
        <v>4744</v>
      </c>
    </row>
    <row r="2935" spans="31:31" x14ac:dyDescent="0.25">
      <c r="AE2935" t="s">
        <v>4746</v>
      </c>
    </row>
    <row r="2936" spans="31:31" x14ac:dyDescent="0.25">
      <c r="AE2936" t="s">
        <v>4747</v>
      </c>
    </row>
    <row r="2937" spans="31:31" x14ac:dyDescent="0.25">
      <c r="AE2937" t="s">
        <v>4752</v>
      </c>
    </row>
    <row r="2938" spans="31:31" x14ac:dyDescent="0.25">
      <c r="AE2938" t="s">
        <v>4753</v>
      </c>
    </row>
    <row r="2939" spans="31:31" x14ac:dyDescent="0.25">
      <c r="AE2939" t="s">
        <v>4754</v>
      </c>
    </row>
    <row r="2940" spans="31:31" x14ac:dyDescent="0.25">
      <c r="AE2940" t="s">
        <v>4755</v>
      </c>
    </row>
    <row r="2941" spans="31:31" x14ac:dyDescent="0.25">
      <c r="AE2941" t="s">
        <v>4757</v>
      </c>
    </row>
    <row r="2942" spans="31:31" x14ac:dyDescent="0.25">
      <c r="AE2942" t="s">
        <v>4758</v>
      </c>
    </row>
    <row r="2943" spans="31:31" x14ac:dyDescent="0.25">
      <c r="AE2943" t="s">
        <v>4759</v>
      </c>
    </row>
    <row r="2944" spans="31:31" x14ac:dyDescent="0.25">
      <c r="AE2944" t="s">
        <v>4762</v>
      </c>
    </row>
    <row r="2945" spans="31:31" x14ac:dyDescent="0.25">
      <c r="AE2945" t="s">
        <v>4764</v>
      </c>
    </row>
    <row r="2946" spans="31:31" x14ac:dyDescent="0.25">
      <c r="AE2946" t="s">
        <v>4768</v>
      </c>
    </row>
    <row r="2947" spans="31:31" x14ac:dyDescent="0.25">
      <c r="AE2947" s="182" t="s">
        <v>4770</v>
      </c>
    </row>
    <row r="2948" spans="31:31" x14ac:dyDescent="0.25">
      <c r="AE2948" t="s">
        <v>4771</v>
      </c>
    </row>
    <row r="2949" spans="31:31" x14ac:dyDescent="0.25">
      <c r="AE2949" s="182" t="s">
        <v>4773</v>
      </c>
    </row>
    <row r="2950" spans="31:31" x14ac:dyDescent="0.25">
      <c r="AE2950" t="s">
        <v>4777</v>
      </c>
    </row>
    <row r="2951" spans="31:31" x14ac:dyDescent="0.25">
      <c r="AE2951" t="s">
        <v>4778</v>
      </c>
    </row>
    <row r="2952" spans="31:31" x14ac:dyDescent="0.25">
      <c r="AE2952" s="182" t="s">
        <v>4779</v>
      </c>
    </row>
    <row r="2953" spans="31:31" x14ac:dyDescent="0.25">
      <c r="AE2953" s="182" t="s">
        <v>4779</v>
      </c>
    </row>
    <row r="2954" spans="31:31" x14ac:dyDescent="0.25">
      <c r="AE2954" s="182" t="s">
        <v>4781</v>
      </c>
    </row>
    <row r="2955" spans="31:31" x14ac:dyDescent="0.25">
      <c r="AE2955" t="s">
        <v>4783</v>
      </c>
    </row>
    <row r="2956" spans="31:31" x14ac:dyDescent="0.25">
      <c r="AE2956" s="182" t="s">
        <v>4785</v>
      </c>
    </row>
    <row r="2957" spans="31:31" x14ac:dyDescent="0.25">
      <c r="AE2957" s="182" t="s">
        <v>4786</v>
      </c>
    </row>
    <row r="2958" spans="31:31" x14ac:dyDescent="0.25">
      <c r="AE2958" t="s">
        <v>4788</v>
      </c>
    </row>
    <row r="2959" spans="31:31" x14ac:dyDescent="0.25">
      <c r="AE2959" t="s">
        <v>4789</v>
      </c>
    </row>
    <row r="2960" spans="31:31" x14ac:dyDescent="0.25">
      <c r="AE2960" s="182" t="s">
        <v>4790</v>
      </c>
    </row>
    <row r="2961" spans="31:31" x14ac:dyDescent="0.25">
      <c r="AE2961" t="s">
        <v>4791</v>
      </c>
    </row>
    <row r="2962" spans="31:31" x14ac:dyDescent="0.25">
      <c r="AE2962" t="s">
        <v>4794</v>
      </c>
    </row>
    <row r="2963" spans="31:31" x14ac:dyDescent="0.25">
      <c r="AE2963" t="s">
        <v>4796</v>
      </c>
    </row>
    <row r="2964" spans="31:31" x14ac:dyDescent="0.25">
      <c r="AE2964" t="s">
        <v>4798</v>
      </c>
    </row>
    <row r="2965" spans="31:31" x14ac:dyDescent="0.25">
      <c r="AE2965" s="182" t="s">
        <v>4799</v>
      </c>
    </row>
    <row r="2966" spans="31:31" x14ac:dyDescent="0.25">
      <c r="AE2966" t="s">
        <v>4801</v>
      </c>
    </row>
    <row r="2967" spans="31:31" x14ac:dyDescent="0.25">
      <c r="AE2967" s="182" t="s">
        <v>4803</v>
      </c>
    </row>
    <row r="2968" spans="31:31" x14ac:dyDescent="0.25">
      <c r="AE2968" t="s">
        <v>4804</v>
      </c>
    </row>
    <row r="2969" spans="31:31" x14ac:dyDescent="0.25">
      <c r="AE2969" t="s">
        <v>4805</v>
      </c>
    </row>
    <row r="2970" spans="31:31" x14ac:dyDescent="0.25">
      <c r="AE2970" t="s">
        <v>4806</v>
      </c>
    </row>
    <row r="2971" spans="31:31" x14ac:dyDescent="0.25">
      <c r="AE2971" t="s">
        <v>4807</v>
      </c>
    </row>
    <row r="2972" spans="31:31" x14ac:dyDescent="0.25">
      <c r="AE2972" t="s">
        <v>4810</v>
      </c>
    </row>
    <row r="2973" spans="31:31" x14ac:dyDescent="0.25">
      <c r="AE2973" t="s">
        <v>4811</v>
      </c>
    </row>
    <row r="2974" spans="31:31" x14ac:dyDescent="0.25">
      <c r="AE2974" t="s">
        <v>4813</v>
      </c>
    </row>
    <row r="2975" spans="31:31" x14ac:dyDescent="0.25">
      <c r="AE2975" t="s">
        <v>4818</v>
      </c>
    </row>
    <row r="2976" spans="31:31" x14ac:dyDescent="0.25">
      <c r="AE2976" s="182" t="s">
        <v>4819</v>
      </c>
    </row>
    <row r="2977" spans="31:31" x14ac:dyDescent="0.25">
      <c r="AE2977" t="s">
        <v>4822</v>
      </c>
    </row>
    <row r="2978" spans="31:31" x14ac:dyDescent="0.25">
      <c r="AE2978" t="s">
        <v>4825</v>
      </c>
    </row>
    <row r="2979" spans="31:31" x14ac:dyDescent="0.25">
      <c r="AE2979" t="s">
        <v>4827</v>
      </c>
    </row>
    <row r="2980" spans="31:31" x14ac:dyDescent="0.25">
      <c r="AE2980" s="182" t="s">
        <v>4828</v>
      </c>
    </row>
    <row r="2981" spans="31:31" x14ac:dyDescent="0.25">
      <c r="AE2981" t="s">
        <v>4829</v>
      </c>
    </row>
    <row r="2982" spans="31:31" x14ac:dyDescent="0.25">
      <c r="AE2982" s="182" t="s">
        <v>4830</v>
      </c>
    </row>
    <row r="2983" spans="31:31" x14ac:dyDescent="0.25">
      <c r="AE2983" s="182" t="s">
        <v>4834</v>
      </c>
    </row>
    <row r="2984" spans="31:31" x14ac:dyDescent="0.25">
      <c r="AE2984" t="s">
        <v>4835</v>
      </c>
    </row>
    <row r="2985" spans="31:31" x14ac:dyDescent="0.25">
      <c r="AE2985" s="182" t="s">
        <v>4836</v>
      </c>
    </row>
    <row r="2986" spans="31:31" x14ac:dyDescent="0.25">
      <c r="AE2986" t="s">
        <v>4837</v>
      </c>
    </row>
    <row r="2987" spans="31:31" x14ac:dyDescent="0.25">
      <c r="AE2987" t="s">
        <v>4839</v>
      </c>
    </row>
    <row r="2988" spans="31:31" x14ac:dyDescent="0.25">
      <c r="AE2988" s="182" t="s">
        <v>4840</v>
      </c>
    </row>
    <row r="2989" spans="31:31" x14ac:dyDescent="0.25">
      <c r="AE2989" t="s">
        <v>4841</v>
      </c>
    </row>
    <row r="2990" spans="31:31" x14ac:dyDescent="0.25">
      <c r="AE2990" t="s">
        <v>4842</v>
      </c>
    </row>
    <row r="2991" spans="31:31" x14ac:dyDescent="0.25">
      <c r="AE2991" s="182" t="s">
        <v>4843</v>
      </c>
    </row>
    <row r="2992" spans="31:31" x14ac:dyDescent="0.25">
      <c r="AE2992" t="s">
        <v>4846</v>
      </c>
    </row>
    <row r="2993" spans="31:31" x14ac:dyDescent="0.25">
      <c r="AE2993" s="182" t="s">
        <v>4849</v>
      </c>
    </row>
    <row r="2994" spans="31:31" x14ac:dyDescent="0.25">
      <c r="AE2994" t="s">
        <v>4851</v>
      </c>
    </row>
    <row r="2995" spans="31:31" x14ac:dyDescent="0.25">
      <c r="AE2995" t="s">
        <v>4856</v>
      </c>
    </row>
    <row r="2996" spans="31:31" x14ac:dyDescent="0.25">
      <c r="AE2996" t="s">
        <v>4857</v>
      </c>
    </row>
    <row r="2997" spans="31:31" x14ac:dyDescent="0.25">
      <c r="AE2997" t="s">
        <v>4858</v>
      </c>
    </row>
    <row r="2998" spans="31:31" x14ac:dyDescent="0.25">
      <c r="AE2998" t="s">
        <v>4859</v>
      </c>
    </row>
    <row r="2999" spans="31:31" x14ac:dyDescent="0.25">
      <c r="AE2999" t="s">
        <v>4860</v>
      </c>
    </row>
    <row r="3000" spans="31:31" x14ac:dyDescent="0.25">
      <c r="AE3000" t="s">
        <v>4861</v>
      </c>
    </row>
    <row r="3001" spans="31:31" x14ac:dyDescent="0.25">
      <c r="AE3001" t="s">
        <v>4862</v>
      </c>
    </row>
    <row r="3002" spans="31:31" x14ac:dyDescent="0.25">
      <c r="AE3002" t="s">
        <v>4863</v>
      </c>
    </row>
    <row r="3003" spans="31:31" x14ac:dyDescent="0.25">
      <c r="AE3003" s="182" t="s">
        <v>4867</v>
      </c>
    </row>
    <row r="3004" spans="31:31" x14ac:dyDescent="0.25">
      <c r="AE3004" t="s">
        <v>4869</v>
      </c>
    </row>
    <row r="3005" spans="31:31" x14ac:dyDescent="0.25">
      <c r="AE3005" s="182" t="s">
        <v>4870</v>
      </c>
    </row>
    <row r="3006" spans="31:31" x14ac:dyDescent="0.25">
      <c r="AE3006" t="s">
        <v>4871</v>
      </c>
    </row>
    <row r="3007" spans="31:31" x14ac:dyDescent="0.25">
      <c r="AE3007" t="s">
        <v>4872</v>
      </c>
    </row>
    <row r="3008" spans="31:31" x14ac:dyDescent="0.25">
      <c r="AE3008" s="182" t="s">
        <v>4874</v>
      </c>
    </row>
    <row r="3009" spans="31:31" x14ac:dyDescent="0.25">
      <c r="AE3009" t="s">
        <v>4877</v>
      </c>
    </row>
    <row r="3010" spans="31:31" x14ac:dyDescent="0.25">
      <c r="AE3010" t="s">
        <v>4878</v>
      </c>
    </row>
    <row r="3011" spans="31:31" x14ac:dyDescent="0.25">
      <c r="AE3011" t="s">
        <v>4879</v>
      </c>
    </row>
    <row r="3012" spans="31:31" x14ac:dyDescent="0.25">
      <c r="AE3012" t="s">
        <v>4880</v>
      </c>
    </row>
    <row r="3013" spans="31:31" x14ac:dyDescent="0.25">
      <c r="AE3013" t="s">
        <v>4881</v>
      </c>
    </row>
    <row r="3014" spans="31:31" x14ac:dyDescent="0.25">
      <c r="AE3014" t="s">
        <v>4882</v>
      </c>
    </row>
    <row r="3015" spans="31:31" x14ac:dyDescent="0.25">
      <c r="AE3015" t="s">
        <v>13631</v>
      </c>
    </row>
    <row r="3016" spans="31:31" x14ac:dyDescent="0.25">
      <c r="AE3016" t="s">
        <v>4884</v>
      </c>
    </row>
    <row r="3017" spans="31:31" x14ac:dyDescent="0.25">
      <c r="AE3017" t="s">
        <v>4885</v>
      </c>
    </row>
    <row r="3018" spans="31:31" x14ac:dyDescent="0.25">
      <c r="AE3018" t="s">
        <v>4886</v>
      </c>
    </row>
    <row r="3019" spans="31:31" x14ac:dyDescent="0.25">
      <c r="AE3019" t="s">
        <v>4887</v>
      </c>
    </row>
    <row r="3020" spans="31:31" x14ac:dyDescent="0.25">
      <c r="AE3020" t="s">
        <v>13632</v>
      </c>
    </row>
    <row r="3021" spans="31:31" x14ac:dyDescent="0.25">
      <c r="AE3021" t="s">
        <v>4890</v>
      </c>
    </row>
    <row r="3022" spans="31:31" x14ac:dyDescent="0.25">
      <c r="AE3022" t="s">
        <v>4894</v>
      </c>
    </row>
    <row r="3023" spans="31:31" x14ac:dyDescent="0.25">
      <c r="AE3023" s="182" t="s">
        <v>4897</v>
      </c>
    </row>
    <row r="3024" spans="31:31" x14ac:dyDescent="0.25">
      <c r="AE3024" t="s">
        <v>4898</v>
      </c>
    </row>
    <row r="3025" spans="31:31" x14ac:dyDescent="0.25">
      <c r="AE3025" s="182" t="s">
        <v>4899</v>
      </c>
    </row>
    <row r="3026" spans="31:31" x14ac:dyDescent="0.25">
      <c r="AE3026" t="s">
        <v>4901</v>
      </c>
    </row>
    <row r="3027" spans="31:31" x14ac:dyDescent="0.25">
      <c r="AE3027" s="182" t="s">
        <v>4904</v>
      </c>
    </row>
    <row r="3028" spans="31:31" x14ac:dyDescent="0.25">
      <c r="AE3028" s="182" t="s">
        <v>4905</v>
      </c>
    </row>
    <row r="3029" spans="31:31" x14ac:dyDescent="0.25">
      <c r="AE3029" t="s">
        <v>4906</v>
      </c>
    </row>
    <row r="3030" spans="31:31" x14ac:dyDescent="0.25">
      <c r="AE3030" t="s">
        <v>4907</v>
      </c>
    </row>
    <row r="3031" spans="31:31" x14ac:dyDescent="0.25">
      <c r="AE3031" t="s">
        <v>4908</v>
      </c>
    </row>
    <row r="3032" spans="31:31" x14ac:dyDescent="0.25">
      <c r="AE3032" t="s">
        <v>4909</v>
      </c>
    </row>
    <row r="3033" spans="31:31" x14ac:dyDescent="0.25">
      <c r="AE3033" t="s">
        <v>4910</v>
      </c>
    </row>
    <row r="3034" spans="31:31" x14ac:dyDescent="0.25">
      <c r="AE3034" t="s">
        <v>4911</v>
      </c>
    </row>
    <row r="3035" spans="31:31" x14ac:dyDescent="0.25">
      <c r="AE3035" t="s">
        <v>4912</v>
      </c>
    </row>
    <row r="3036" spans="31:31" x14ac:dyDescent="0.25">
      <c r="AE3036" s="182" t="s">
        <v>4913</v>
      </c>
    </row>
    <row r="3037" spans="31:31" x14ac:dyDescent="0.25">
      <c r="AE3037" t="s">
        <v>4914</v>
      </c>
    </row>
    <row r="3038" spans="31:31" x14ac:dyDescent="0.25">
      <c r="AE3038" t="s">
        <v>4915</v>
      </c>
    </row>
    <row r="3039" spans="31:31" x14ac:dyDescent="0.25">
      <c r="AE3039" t="s">
        <v>4916</v>
      </c>
    </row>
    <row r="3040" spans="31:31" x14ac:dyDescent="0.25">
      <c r="AE3040" t="s">
        <v>4917</v>
      </c>
    </row>
    <row r="3041" spans="31:31" x14ac:dyDescent="0.25">
      <c r="AE3041" t="s">
        <v>4920</v>
      </c>
    </row>
    <row r="3042" spans="31:31" x14ac:dyDescent="0.25">
      <c r="AE3042" t="s">
        <v>4921</v>
      </c>
    </row>
    <row r="3043" spans="31:31" x14ac:dyDescent="0.25">
      <c r="AE3043" t="s">
        <v>4922</v>
      </c>
    </row>
    <row r="3044" spans="31:31" x14ac:dyDescent="0.25">
      <c r="AE3044" t="s">
        <v>4923</v>
      </c>
    </row>
    <row r="3045" spans="31:31" x14ac:dyDescent="0.25">
      <c r="AE3045" t="s">
        <v>4924</v>
      </c>
    </row>
    <row r="3046" spans="31:31" x14ac:dyDescent="0.25">
      <c r="AE3046" s="182" t="s">
        <v>13633</v>
      </c>
    </row>
    <row r="3047" spans="31:31" x14ac:dyDescent="0.25">
      <c r="AE3047" t="s">
        <v>4925</v>
      </c>
    </row>
    <row r="3048" spans="31:31" x14ac:dyDescent="0.25">
      <c r="AE3048" t="s">
        <v>4926</v>
      </c>
    </row>
    <row r="3049" spans="31:31" x14ac:dyDescent="0.25">
      <c r="AE3049" t="s">
        <v>4927</v>
      </c>
    </row>
    <row r="3050" spans="31:31" x14ac:dyDescent="0.25">
      <c r="AE3050" t="s">
        <v>4929</v>
      </c>
    </row>
    <row r="3051" spans="31:31" x14ac:dyDescent="0.25">
      <c r="AE3051" t="s">
        <v>4930</v>
      </c>
    </row>
    <row r="3052" spans="31:31" x14ac:dyDescent="0.25">
      <c r="AE3052" t="s">
        <v>4931</v>
      </c>
    </row>
    <row r="3053" spans="31:31" x14ac:dyDescent="0.25">
      <c r="AE3053" s="182" t="s">
        <v>4932</v>
      </c>
    </row>
    <row r="3054" spans="31:31" x14ac:dyDescent="0.25">
      <c r="AE3054" s="182" t="s">
        <v>4938</v>
      </c>
    </row>
    <row r="3055" spans="31:31" x14ac:dyDescent="0.25">
      <c r="AE3055" t="s">
        <v>4939</v>
      </c>
    </row>
    <row r="3056" spans="31:31" x14ac:dyDescent="0.25">
      <c r="AE3056" s="182" t="s">
        <v>4941</v>
      </c>
    </row>
    <row r="3057" spans="31:31" x14ac:dyDescent="0.25">
      <c r="AE3057" t="s">
        <v>4947</v>
      </c>
    </row>
    <row r="3058" spans="31:31" x14ac:dyDescent="0.25">
      <c r="AE3058" t="s">
        <v>4950</v>
      </c>
    </row>
    <row r="3059" spans="31:31" x14ac:dyDescent="0.25">
      <c r="AE3059" t="s">
        <v>4952</v>
      </c>
    </row>
    <row r="3060" spans="31:31" x14ac:dyDescent="0.25">
      <c r="AE3060" t="s">
        <v>4953</v>
      </c>
    </row>
    <row r="3061" spans="31:31" x14ac:dyDescent="0.25">
      <c r="AE3061" t="s">
        <v>4954</v>
      </c>
    </row>
    <row r="3062" spans="31:31" x14ac:dyDescent="0.25">
      <c r="AE3062" s="182" t="s">
        <v>4954</v>
      </c>
    </row>
    <row r="3063" spans="31:31" x14ac:dyDescent="0.25">
      <c r="AE3063" t="s">
        <v>4957</v>
      </c>
    </row>
    <row r="3064" spans="31:31" x14ac:dyDescent="0.25">
      <c r="AE3064" t="s">
        <v>4958</v>
      </c>
    </row>
    <row r="3065" spans="31:31" x14ac:dyDescent="0.25">
      <c r="AE3065" t="s">
        <v>4959</v>
      </c>
    </row>
    <row r="3066" spans="31:31" x14ac:dyDescent="0.25">
      <c r="AE3066" t="s">
        <v>4961</v>
      </c>
    </row>
    <row r="3067" spans="31:31" x14ac:dyDescent="0.25">
      <c r="AE3067" t="s">
        <v>4962</v>
      </c>
    </row>
    <row r="3068" spans="31:31" x14ac:dyDescent="0.25">
      <c r="AE3068" t="s">
        <v>4963</v>
      </c>
    </row>
    <row r="3069" spans="31:31" x14ac:dyDescent="0.25">
      <c r="AE3069" t="s">
        <v>4964</v>
      </c>
    </row>
    <row r="3070" spans="31:31" x14ac:dyDescent="0.25">
      <c r="AE3070" t="s">
        <v>4965</v>
      </c>
    </row>
    <row r="3071" spans="31:31" x14ac:dyDescent="0.25">
      <c r="AE3071" t="s">
        <v>4966</v>
      </c>
    </row>
    <row r="3072" spans="31:31" x14ac:dyDescent="0.25">
      <c r="AE3072" t="s">
        <v>4967</v>
      </c>
    </row>
    <row r="3073" spans="31:31" x14ac:dyDescent="0.25">
      <c r="AE3073" t="s">
        <v>4968</v>
      </c>
    </row>
    <row r="3074" spans="31:31" x14ac:dyDescent="0.25">
      <c r="AE3074" t="s">
        <v>4969</v>
      </c>
    </row>
    <row r="3075" spans="31:31" x14ac:dyDescent="0.25">
      <c r="AE3075" t="s">
        <v>4970</v>
      </c>
    </row>
    <row r="3076" spans="31:31" x14ac:dyDescent="0.25">
      <c r="AE3076" t="s">
        <v>4971</v>
      </c>
    </row>
    <row r="3077" spans="31:31" x14ac:dyDescent="0.25">
      <c r="AE3077" t="s">
        <v>4972</v>
      </c>
    </row>
    <row r="3078" spans="31:31" x14ac:dyDescent="0.25">
      <c r="AE3078" t="s">
        <v>4973</v>
      </c>
    </row>
    <row r="3079" spans="31:31" x14ac:dyDescent="0.25">
      <c r="AE3079" s="182" t="s">
        <v>4974</v>
      </c>
    </row>
    <row r="3080" spans="31:31" x14ac:dyDescent="0.25">
      <c r="AE3080" t="s">
        <v>4976</v>
      </c>
    </row>
    <row r="3081" spans="31:31" x14ac:dyDescent="0.25">
      <c r="AE3081" t="s">
        <v>4977</v>
      </c>
    </row>
    <row r="3082" spans="31:31" x14ac:dyDescent="0.25">
      <c r="AE3082" t="s">
        <v>4978</v>
      </c>
    </row>
    <row r="3083" spans="31:31" x14ac:dyDescent="0.25">
      <c r="AE3083" t="s">
        <v>13634</v>
      </c>
    </row>
    <row r="3084" spans="31:31" x14ac:dyDescent="0.25">
      <c r="AE3084" t="s">
        <v>4981</v>
      </c>
    </row>
    <row r="3085" spans="31:31" x14ac:dyDescent="0.25">
      <c r="AE3085" t="s">
        <v>4982</v>
      </c>
    </row>
    <row r="3086" spans="31:31" x14ac:dyDescent="0.25">
      <c r="AE3086" t="s">
        <v>13635</v>
      </c>
    </row>
    <row r="3087" spans="31:31" x14ac:dyDescent="0.25">
      <c r="AE3087" t="s">
        <v>4983</v>
      </c>
    </row>
    <row r="3088" spans="31:31" x14ac:dyDescent="0.25">
      <c r="AE3088" t="s">
        <v>4984</v>
      </c>
    </row>
    <row r="3089" spans="31:31" x14ac:dyDescent="0.25">
      <c r="AE3089" s="182" t="s">
        <v>4985</v>
      </c>
    </row>
    <row r="3090" spans="31:31" x14ac:dyDescent="0.25">
      <c r="AE3090" t="s">
        <v>4989</v>
      </c>
    </row>
    <row r="3091" spans="31:31" x14ac:dyDescent="0.25">
      <c r="AE3091" t="s">
        <v>4991</v>
      </c>
    </row>
    <row r="3092" spans="31:31" x14ac:dyDescent="0.25">
      <c r="AE3092" s="182" t="s">
        <v>4992</v>
      </c>
    </row>
    <row r="3093" spans="31:31" x14ac:dyDescent="0.25">
      <c r="AE3093" t="s">
        <v>4993</v>
      </c>
    </row>
    <row r="3094" spans="31:31" x14ac:dyDescent="0.25">
      <c r="AE3094" t="s">
        <v>4994</v>
      </c>
    </row>
    <row r="3095" spans="31:31" x14ac:dyDescent="0.25">
      <c r="AE3095" t="s">
        <v>4995</v>
      </c>
    </row>
    <row r="3096" spans="31:31" x14ac:dyDescent="0.25">
      <c r="AE3096" s="182" t="s">
        <v>4996</v>
      </c>
    </row>
    <row r="3097" spans="31:31" x14ac:dyDescent="0.25">
      <c r="AE3097" t="s">
        <v>4998</v>
      </c>
    </row>
    <row r="3098" spans="31:31" x14ac:dyDescent="0.25">
      <c r="AE3098" t="s">
        <v>4999</v>
      </c>
    </row>
    <row r="3099" spans="31:31" x14ac:dyDescent="0.25">
      <c r="AE3099" t="s">
        <v>5001</v>
      </c>
    </row>
    <row r="3100" spans="31:31" x14ac:dyDescent="0.25">
      <c r="AE3100" t="s">
        <v>5004</v>
      </c>
    </row>
    <row r="3101" spans="31:31" x14ac:dyDescent="0.25">
      <c r="AE3101" t="s">
        <v>5005</v>
      </c>
    </row>
    <row r="3102" spans="31:31" x14ac:dyDescent="0.25">
      <c r="AE3102" t="s">
        <v>5006</v>
      </c>
    </row>
    <row r="3103" spans="31:31" x14ac:dyDescent="0.25">
      <c r="AE3103" s="182" t="s">
        <v>5007</v>
      </c>
    </row>
    <row r="3104" spans="31:31" x14ac:dyDescent="0.25">
      <c r="AE3104" t="s">
        <v>5008</v>
      </c>
    </row>
    <row r="3105" spans="31:31" x14ac:dyDescent="0.25">
      <c r="AE3105" t="s">
        <v>5011</v>
      </c>
    </row>
    <row r="3106" spans="31:31" x14ac:dyDescent="0.25">
      <c r="AE3106" t="s">
        <v>5012</v>
      </c>
    </row>
    <row r="3107" spans="31:31" x14ac:dyDescent="0.25">
      <c r="AE3107" t="s">
        <v>5013</v>
      </c>
    </row>
    <row r="3108" spans="31:31" x14ac:dyDescent="0.25">
      <c r="AE3108" t="s">
        <v>5015</v>
      </c>
    </row>
    <row r="3109" spans="31:31" x14ac:dyDescent="0.25">
      <c r="AE3109" t="s">
        <v>5017</v>
      </c>
    </row>
    <row r="3110" spans="31:31" x14ac:dyDescent="0.25">
      <c r="AE3110" s="182" t="s">
        <v>5018</v>
      </c>
    </row>
    <row r="3111" spans="31:31" x14ac:dyDescent="0.25">
      <c r="AE3111" t="s">
        <v>5021</v>
      </c>
    </row>
    <row r="3112" spans="31:31" x14ac:dyDescent="0.25">
      <c r="AE3112" s="182" t="s">
        <v>5022</v>
      </c>
    </row>
    <row r="3113" spans="31:31" x14ac:dyDescent="0.25">
      <c r="AE3113" t="s">
        <v>5024</v>
      </c>
    </row>
    <row r="3114" spans="31:31" x14ac:dyDescent="0.25">
      <c r="AE3114" t="s">
        <v>5027</v>
      </c>
    </row>
    <row r="3115" spans="31:31" x14ac:dyDescent="0.25">
      <c r="AE3115" t="s">
        <v>5029</v>
      </c>
    </row>
    <row r="3116" spans="31:31" x14ac:dyDescent="0.25">
      <c r="AE3116" t="s">
        <v>5030</v>
      </c>
    </row>
    <row r="3117" spans="31:31" x14ac:dyDescent="0.25">
      <c r="AE3117" t="s">
        <v>13636</v>
      </c>
    </row>
    <row r="3118" spans="31:31" x14ac:dyDescent="0.25">
      <c r="AE3118" t="s">
        <v>5031</v>
      </c>
    </row>
    <row r="3119" spans="31:31" x14ac:dyDescent="0.25">
      <c r="AE3119" s="182" t="s">
        <v>13637</v>
      </c>
    </row>
    <row r="3120" spans="31:31" x14ac:dyDescent="0.25">
      <c r="AE3120" t="s">
        <v>5033</v>
      </c>
    </row>
    <row r="3121" spans="31:31" x14ac:dyDescent="0.25">
      <c r="AE3121" t="s">
        <v>5034</v>
      </c>
    </row>
    <row r="3122" spans="31:31" x14ac:dyDescent="0.25">
      <c r="AE3122" t="s">
        <v>5035</v>
      </c>
    </row>
    <row r="3123" spans="31:31" x14ac:dyDescent="0.25">
      <c r="AE3123" t="s">
        <v>5036</v>
      </c>
    </row>
    <row r="3124" spans="31:31" x14ac:dyDescent="0.25">
      <c r="AE3124" t="s">
        <v>5037</v>
      </c>
    </row>
    <row r="3125" spans="31:31" x14ac:dyDescent="0.25">
      <c r="AE3125" t="s">
        <v>5038</v>
      </c>
    </row>
    <row r="3126" spans="31:31" x14ac:dyDescent="0.25">
      <c r="AE3126" t="s">
        <v>5039</v>
      </c>
    </row>
    <row r="3127" spans="31:31" x14ac:dyDescent="0.25">
      <c r="AE3127" t="s">
        <v>5040</v>
      </c>
    </row>
    <row r="3128" spans="31:31" x14ac:dyDescent="0.25">
      <c r="AE3128" t="s">
        <v>5041</v>
      </c>
    </row>
    <row r="3129" spans="31:31" x14ac:dyDescent="0.25">
      <c r="AE3129" t="s">
        <v>5042</v>
      </c>
    </row>
    <row r="3130" spans="31:31" x14ac:dyDescent="0.25">
      <c r="AE3130" t="s">
        <v>5043</v>
      </c>
    </row>
    <row r="3131" spans="31:31" x14ac:dyDescent="0.25">
      <c r="AE3131" t="s">
        <v>5044</v>
      </c>
    </row>
    <row r="3132" spans="31:31" x14ac:dyDescent="0.25">
      <c r="AE3132" t="s">
        <v>5045</v>
      </c>
    </row>
    <row r="3133" spans="31:31" x14ac:dyDescent="0.25">
      <c r="AE3133" t="s">
        <v>5046</v>
      </c>
    </row>
    <row r="3134" spans="31:31" x14ac:dyDescent="0.25">
      <c r="AE3134" t="s">
        <v>5047</v>
      </c>
    </row>
    <row r="3135" spans="31:31" x14ac:dyDescent="0.25">
      <c r="AE3135" t="s">
        <v>5048</v>
      </c>
    </row>
    <row r="3136" spans="31:31" x14ac:dyDescent="0.25">
      <c r="AE3136" t="s">
        <v>5049</v>
      </c>
    </row>
    <row r="3137" spans="31:31" x14ac:dyDescent="0.25">
      <c r="AE3137" t="s">
        <v>5051</v>
      </c>
    </row>
    <row r="3138" spans="31:31" x14ac:dyDescent="0.25">
      <c r="AE3138" t="s">
        <v>5052</v>
      </c>
    </row>
    <row r="3139" spans="31:31" x14ac:dyDescent="0.25">
      <c r="AE3139" t="s">
        <v>5053</v>
      </c>
    </row>
    <row r="3140" spans="31:31" x14ac:dyDescent="0.25">
      <c r="AE3140" t="s">
        <v>5055</v>
      </c>
    </row>
    <row r="3141" spans="31:31" x14ac:dyDescent="0.25">
      <c r="AE3141" t="s">
        <v>5056</v>
      </c>
    </row>
    <row r="3142" spans="31:31" x14ac:dyDescent="0.25">
      <c r="AE3142" t="s">
        <v>5059</v>
      </c>
    </row>
    <row r="3143" spans="31:31" x14ac:dyDescent="0.25">
      <c r="AE3143" t="s">
        <v>13638</v>
      </c>
    </row>
    <row r="3144" spans="31:31" x14ac:dyDescent="0.25">
      <c r="AE3144" t="s">
        <v>5061</v>
      </c>
    </row>
    <row r="3145" spans="31:31" x14ac:dyDescent="0.25">
      <c r="AE3145" t="s">
        <v>5062</v>
      </c>
    </row>
    <row r="3146" spans="31:31" x14ac:dyDescent="0.25">
      <c r="AE3146" t="s">
        <v>5063</v>
      </c>
    </row>
    <row r="3147" spans="31:31" x14ac:dyDescent="0.25">
      <c r="AE3147" t="s">
        <v>5064</v>
      </c>
    </row>
    <row r="3148" spans="31:31" x14ac:dyDescent="0.25">
      <c r="AE3148" t="s">
        <v>12893</v>
      </c>
    </row>
    <row r="3149" spans="31:31" x14ac:dyDescent="0.25">
      <c r="AE3149" t="s">
        <v>5066</v>
      </c>
    </row>
    <row r="3150" spans="31:31" x14ac:dyDescent="0.25">
      <c r="AE3150" t="s">
        <v>5067</v>
      </c>
    </row>
    <row r="3151" spans="31:31" x14ac:dyDescent="0.25">
      <c r="AE3151" t="s">
        <v>5069</v>
      </c>
    </row>
    <row r="3152" spans="31:31" x14ac:dyDescent="0.25">
      <c r="AE3152" t="s">
        <v>5070</v>
      </c>
    </row>
    <row r="3153" spans="31:31" x14ac:dyDescent="0.25">
      <c r="AE3153" t="s">
        <v>13639</v>
      </c>
    </row>
    <row r="3154" spans="31:31" x14ac:dyDescent="0.25">
      <c r="AE3154" t="s">
        <v>5072</v>
      </c>
    </row>
    <row r="3155" spans="31:31" x14ac:dyDescent="0.25">
      <c r="AE3155" t="s">
        <v>5073</v>
      </c>
    </row>
    <row r="3156" spans="31:31" x14ac:dyDescent="0.25">
      <c r="AE3156" t="s">
        <v>5074</v>
      </c>
    </row>
    <row r="3157" spans="31:31" x14ac:dyDescent="0.25">
      <c r="AE3157" t="s">
        <v>5076</v>
      </c>
    </row>
    <row r="3158" spans="31:31" x14ac:dyDescent="0.25">
      <c r="AE3158" t="s">
        <v>5077</v>
      </c>
    </row>
    <row r="3159" spans="31:31" x14ac:dyDescent="0.25">
      <c r="AE3159" t="s">
        <v>5078</v>
      </c>
    </row>
    <row r="3160" spans="31:31" x14ac:dyDescent="0.25">
      <c r="AE3160" t="s">
        <v>5081</v>
      </c>
    </row>
    <row r="3161" spans="31:31" x14ac:dyDescent="0.25">
      <c r="AE3161" t="s">
        <v>5083</v>
      </c>
    </row>
    <row r="3162" spans="31:31" x14ac:dyDescent="0.25">
      <c r="AE3162" t="s">
        <v>5084</v>
      </c>
    </row>
    <row r="3163" spans="31:31" x14ac:dyDescent="0.25">
      <c r="AE3163" t="s">
        <v>5085</v>
      </c>
    </row>
    <row r="3164" spans="31:31" x14ac:dyDescent="0.25">
      <c r="AE3164" t="s">
        <v>5086</v>
      </c>
    </row>
    <row r="3165" spans="31:31" x14ac:dyDescent="0.25">
      <c r="AE3165" t="s">
        <v>5087</v>
      </c>
    </row>
    <row r="3166" spans="31:31" x14ac:dyDescent="0.25">
      <c r="AE3166" t="s">
        <v>5089</v>
      </c>
    </row>
    <row r="3167" spans="31:31" x14ac:dyDescent="0.25">
      <c r="AE3167" t="s">
        <v>5090</v>
      </c>
    </row>
    <row r="3168" spans="31:31" x14ac:dyDescent="0.25">
      <c r="AE3168" t="s">
        <v>5091</v>
      </c>
    </row>
    <row r="3169" spans="31:31" x14ac:dyDescent="0.25">
      <c r="AE3169" t="s">
        <v>13640</v>
      </c>
    </row>
    <row r="3170" spans="31:31" x14ac:dyDescent="0.25">
      <c r="AE3170" t="s">
        <v>5092</v>
      </c>
    </row>
    <row r="3171" spans="31:31" x14ac:dyDescent="0.25">
      <c r="AE3171" t="s">
        <v>5094</v>
      </c>
    </row>
    <row r="3172" spans="31:31" x14ac:dyDescent="0.25">
      <c r="AE3172" t="s">
        <v>13641</v>
      </c>
    </row>
    <row r="3173" spans="31:31" x14ac:dyDescent="0.25">
      <c r="AE3173" t="s">
        <v>13642</v>
      </c>
    </row>
    <row r="3174" spans="31:31" x14ac:dyDescent="0.25">
      <c r="AE3174" t="s">
        <v>5095</v>
      </c>
    </row>
    <row r="3175" spans="31:31" x14ac:dyDescent="0.25">
      <c r="AE3175" t="s">
        <v>5096</v>
      </c>
    </row>
    <row r="3176" spans="31:31" x14ac:dyDescent="0.25">
      <c r="AE3176" t="s">
        <v>13643</v>
      </c>
    </row>
    <row r="3177" spans="31:31" x14ac:dyDescent="0.25">
      <c r="AE3177" t="s">
        <v>5097</v>
      </c>
    </row>
    <row r="3178" spans="31:31" x14ac:dyDescent="0.25">
      <c r="AE3178" t="s">
        <v>5098</v>
      </c>
    </row>
    <row r="3179" spans="31:31" x14ac:dyDescent="0.25">
      <c r="AE3179" t="s">
        <v>5099</v>
      </c>
    </row>
    <row r="3180" spans="31:31" x14ac:dyDescent="0.25">
      <c r="AE3180" t="s">
        <v>5100</v>
      </c>
    </row>
    <row r="3181" spans="31:31" x14ac:dyDescent="0.25">
      <c r="AE3181" t="s">
        <v>5101</v>
      </c>
    </row>
    <row r="3182" spans="31:31" x14ac:dyDescent="0.25">
      <c r="AE3182" t="s">
        <v>5103</v>
      </c>
    </row>
    <row r="3183" spans="31:31" x14ac:dyDescent="0.25">
      <c r="AE3183" t="s">
        <v>5104</v>
      </c>
    </row>
    <row r="3184" spans="31:31" x14ac:dyDescent="0.25">
      <c r="AE3184" t="s">
        <v>5105</v>
      </c>
    </row>
    <row r="3185" spans="31:31" x14ac:dyDescent="0.25">
      <c r="AE3185" s="182" t="s">
        <v>5107</v>
      </c>
    </row>
    <row r="3186" spans="31:31" x14ac:dyDescent="0.25">
      <c r="AE3186" t="s">
        <v>5108</v>
      </c>
    </row>
    <row r="3187" spans="31:31" x14ac:dyDescent="0.25">
      <c r="AE3187" t="s">
        <v>5109</v>
      </c>
    </row>
    <row r="3188" spans="31:31" x14ac:dyDescent="0.25">
      <c r="AE3188" t="s">
        <v>5110</v>
      </c>
    </row>
    <row r="3189" spans="31:31" x14ac:dyDescent="0.25">
      <c r="AE3189" t="s">
        <v>5113</v>
      </c>
    </row>
    <row r="3190" spans="31:31" x14ac:dyDescent="0.25">
      <c r="AE3190" t="s">
        <v>5114</v>
      </c>
    </row>
    <row r="3191" spans="31:31" x14ac:dyDescent="0.25">
      <c r="AE3191" s="182" t="s">
        <v>5115</v>
      </c>
    </row>
    <row r="3192" spans="31:31" x14ac:dyDescent="0.25">
      <c r="AE3192" t="s">
        <v>5116</v>
      </c>
    </row>
    <row r="3193" spans="31:31" x14ac:dyDescent="0.25">
      <c r="AE3193" t="s">
        <v>5118</v>
      </c>
    </row>
    <row r="3194" spans="31:31" x14ac:dyDescent="0.25">
      <c r="AE3194" t="s">
        <v>5121</v>
      </c>
    </row>
    <row r="3195" spans="31:31" x14ac:dyDescent="0.25">
      <c r="AE3195" t="s">
        <v>5122</v>
      </c>
    </row>
    <row r="3196" spans="31:31" x14ac:dyDescent="0.25">
      <c r="AE3196" t="s">
        <v>5123</v>
      </c>
    </row>
    <row r="3197" spans="31:31" x14ac:dyDescent="0.25">
      <c r="AE3197" t="s">
        <v>5124</v>
      </c>
    </row>
    <row r="3198" spans="31:31" x14ac:dyDescent="0.25">
      <c r="AE3198" t="s">
        <v>5125</v>
      </c>
    </row>
    <row r="3199" spans="31:31" x14ac:dyDescent="0.25">
      <c r="AE3199" s="182" t="s">
        <v>5126</v>
      </c>
    </row>
    <row r="3200" spans="31:31" x14ac:dyDescent="0.25">
      <c r="AE3200" s="182" t="s">
        <v>5127</v>
      </c>
    </row>
    <row r="3201" spans="31:31" x14ac:dyDescent="0.25">
      <c r="AE3201" t="s">
        <v>5128</v>
      </c>
    </row>
    <row r="3202" spans="31:31" x14ac:dyDescent="0.25">
      <c r="AE3202" t="s">
        <v>5129</v>
      </c>
    </row>
    <row r="3203" spans="31:31" x14ac:dyDescent="0.25">
      <c r="AE3203" t="s">
        <v>5132</v>
      </c>
    </row>
    <row r="3204" spans="31:31" x14ac:dyDescent="0.25">
      <c r="AE3204" s="182" t="s">
        <v>5134</v>
      </c>
    </row>
    <row r="3205" spans="31:31" x14ac:dyDescent="0.25">
      <c r="AE3205" t="s">
        <v>5135</v>
      </c>
    </row>
    <row r="3206" spans="31:31" x14ac:dyDescent="0.25">
      <c r="AE3206" s="182" t="s">
        <v>5139</v>
      </c>
    </row>
    <row r="3207" spans="31:31" x14ac:dyDescent="0.25">
      <c r="AE3207" t="s">
        <v>5140</v>
      </c>
    </row>
    <row r="3208" spans="31:31" x14ac:dyDescent="0.25">
      <c r="AE3208" t="s">
        <v>5142</v>
      </c>
    </row>
    <row r="3209" spans="31:31" x14ac:dyDescent="0.25">
      <c r="AE3209" s="182" t="s">
        <v>5143</v>
      </c>
    </row>
    <row r="3210" spans="31:31" x14ac:dyDescent="0.25">
      <c r="AE3210" t="s">
        <v>13644</v>
      </c>
    </row>
    <row r="3211" spans="31:31" x14ac:dyDescent="0.25">
      <c r="AE3211" t="s">
        <v>5147</v>
      </c>
    </row>
    <row r="3212" spans="31:31" x14ac:dyDescent="0.25">
      <c r="AE3212" t="s">
        <v>5148</v>
      </c>
    </row>
    <row r="3213" spans="31:31" x14ac:dyDescent="0.25">
      <c r="AE3213" t="s">
        <v>5149</v>
      </c>
    </row>
    <row r="3214" spans="31:31" x14ac:dyDescent="0.25">
      <c r="AE3214" t="s">
        <v>5150</v>
      </c>
    </row>
    <row r="3215" spans="31:31" x14ac:dyDescent="0.25">
      <c r="AE3215" t="s">
        <v>5155</v>
      </c>
    </row>
    <row r="3216" spans="31:31" x14ac:dyDescent="0.25">
      <c r="AE3216" t="s">
        <v>13645</v>
      </c>
    </row>
    <row r="3217" spans="31:31" x14ac:dyDescent="0.25">
      <c r="AE3217" s="182" t="s">
        <v>5156</v>
      </c>
    </row>
    <row r="3218" spans="31:31" x14ac:dyDescent="0.25">
      <c r="AE3218" t="s">
        <v>13646</v>
      </c>
    </row>
    <row r="3219" spans="31:31" x14ac:dyDescent="0.25">
      <c r="AE3219" t="s">
        <v>5157</v>
      </c>
    </row>
    <row r="3220" spans="31:31" x14ac:dyDescent="0.25">
      <c r="AE3220" t="s">
        <v>5158</v>
      </c>
    </row>
    <row r="3221" spans="31:31" x14ac:dyDescent="0.25">
      <c r="AE3221" t="s">
        <v>5159</v>
      </c>
    </row>
    <row r="3222" spans="31:31" x14ac:dyDescent="0.25">
      <c r="AE3222" t="s">
        <v>5161</v>
      </c>
    </row>
    <row r="3223" spans="31:31" x14ac:dyDescent="0.25">
      <c r="AE3223" t="s">
        <v>5162</v>
      </c>
    </row>
    <row r="3224" spans="31:31" x14ac:dyDescent="0.25">
      <c r="AE3224" t="s">
        <v>5164</v>
      </c>
    </row>
    <row r="3225" spans="31:31" x14ac:dyDescent="0.25">
      <c r="AE3225" t="s">
        <v>5165</v>
      </c>
    </row>
    <row r="3226" spans="31:31" x14ac:dyDescent="0.25">
      <c r="AE3226" t="s">
        <v>5168</v>
      </c>
    </row>
    <row r="3227" spans="31:31" x14ac:dyDescent="0.25">
      <c r="AE3227" t="s">
        <v>5169</v>
      </c>
    </row>
    <row r="3228" spans="31:31" x14ac:dyDescent="0.25">
      <c r="AE3228" t="s">
        <v>5171</v>
      </c>
    </row>
    <row r="3229" spans="31:31" x14ac:dyDescent="0.25">
      <c r="AE3229" t="s">
        <v>5172</v>
      </c>
    </row>
    <row r="3230" spans="31:31" x14ac:dyDescent="0.25">
      <c r="AE3230" t="s">
        <v>5173</v>
      </c>
    </row>
    <row r="3231" spans="31:31" x14ac:dyDescent="0.25">
      <c r="AE3231" s="182" t="s">
        <v>13647</v>
      </c>
    </row>
    <row r="3232" spans="31:31" x14ac:dyDescent="0.25">
      <c r="AE3232" s="182" t="s">
        <v>5174</v>
      </c>
    </row>
    <row r="3233" spans="31:31" x14ac:dyDescent="0.25">
      <c r="AE3233" t="s">
        <v>5175</v>
      </c>
    </row>
    <row r="3234" spans="31:31" x14ac:dyDescent="0.25">
      <c r="AE3234" s="182" t="s">
        <v>5178</v>
      </c>
    </row>
    <row r="3235" spans="31:31" x14ac:dyDescent="0.25">
      <c r="AE3235" t="s">
        <v>5184</v>
      </c>
    </row>
    <row r="3236" spans="31:31" x14ac:dyDescent="0.25">
      <c r="AE3236" t="s">
        <v>5185</v>
      </c>
    </row>
    <row r="3237" spans="31:31" x14ac:dyDescent="0.25">
      <c r="AE3237" t="s">
        <v>5186</v>
      </c>
    </row>
    <row r="3238" spans="31:31" x14ac:dyDescent="0.25">
      <c r="AE3238" t="s">
        <v>5188</v>
      </c>
    </row>
    <row r="3239" spans="31:31" x14ac:dyDescent="0.25">
      <c r="AE3239" t="s">
        <v>5190</v>
      </c>
    </row>
    <row r="3240" spans="31:31" x14ac:dyDescent="0.25">
      <c r="AE3240" t="s">
        <v>5191</v>
      </c>
    </row>
    <row r="3241" spans="31:31" x14ac:dyDescent="0.25">
      <c r="AE3241" t="s">
        <v>13648</v>
      </c>
    </row>
    <row r="3242" spans="31:31" x14ac:dyDescent="0.25">
      <c r="AE3242" t="s">
        <v>5193</v>
      </c>
    </row>
    <row r="3243" spans="31:31" x14ac:dyDescent="0.25">
      <c r="AE3243" t="s">
        <v>5196</v>
      </c>
    </row>
    <row r="3244" spans="31:31" x14ac:dyDescent="0.25">
      <c r="AE3244" t="s">
        <v>5199</v>
      </c>
    </row>
    <row r="3245" spans="31:31" x14ac:dyDescent="0.25">
      <c r="AE3245" s="182" t="s">
        <v>5202</v>
      </c>
    </row>
    <row r="3246" spans="31:31" x14ac:dyDescent="0.25">
      <c r="AE3246" t="s">
        <v>5203</v>
      </c>
    </row>
    <row r="3247" spans="31:31" x14ac:dyDescent="0.25">
      <c r="AE3247" t="s">
        <v>13649</v>
      </c>
    </row>
    <row r="3248" spans="31:31" x14ac:dyDescent="0.25">
      <c r="AE3248" t="s">
        <v>5204</v>
      </c>
    </row>
    <row r="3249" spans="31:31" x14ac:dyDescent="0.25">
      <c r="AE3249" t="s">
        <v>5205</v>
      </c>
    </row>
    <row r="3250" spans="31:31" x14ac:dyDescent="0.25">
      <c r="AE3250" s="182" t="s">
        <v>5206</v>
      </c>
    </row>
    <row r="3251" spans="31:31" x14ac:dyDescent="0.25">
      <c r="AE3251" t="s">
        <v>5208</v>
      </c>
    </row>
    <row r="3252" spans="31:31" x14ac:dyDescent="0.25">
      <c r="AE3252" t="s">
        <v>5210</v>
      </c>
    </row>
    <row r="3253" spans="31:31" x14ac:dyDescent="0.25">
      <c r="AE3253" s="182" t="s">
        <v>5211</v>
      </c>
    </row>
    <row r="3254" spans="31:31" x14ac:dyDescent="0.25">
      <c r="AE3254" s="182" t="s">
        <v>5212</v>
      </c>
    </row>
    <row r="3255" spans="31:31" x14ac:dyDescent="0.25">
      <c r="AE3255" t="s">
        <v>5214</v>
      </c>
    </row>
    <row r="3256" spans="31:31" x14ac:dyDescent="0.25">
      <c r="AE3256" s="182" t="s">
        <v>5216</v>
      </c>
    </row>
    <row r="3257" spans="31:31" x14ac:dyDescent="0.25">
      <c r="AE3257" t="s">
        <v>5219</v>
      </c>
    </row>
    <row r="3258" spans="31:31" x14ac:dyDescent="0.25">
      <c r="AE3258" t="s">
        <v>5222</v>
      </c>
    </row>
    <row r="3259" spans="31:31" x14ac:dyDescent="0.25">
      <c r="AE3259" t="s">
        <v>5223</v>
      </c>
    </row>
    <row r="3260" spans="31:31" x14ac:dyDescent="0.25">
      <c r="AE3260" t="s">
        <v>5224</v>
      </c>
    </row>
    <row r="3261" spans="31:31" x14ac:dyDescent="0.25">
      <c r="AE3261" t="s">
        <v>5225</v>
      </c>
    </row>
    <row r="3262" spans="31:31" x14ac:dyDescent="0.25">
      <c r="AE3262" s="182" t="s">
        <v>5226</v>
      </c>
    </row>
    <row r="3263" spans="31:31" x14ac:dyDescent="0.25">
      <c r="AE3263" s="182" t="s">
        <v>5226</v>
      </c>
    </row>
    <row r="3264" spans="31:31" x14ac:dyDescent="0.25">
      <c r="AE3264" s="182" t="s">
        <v>5227</v>
      </c>
    </row>
    <row r="3265" spans="31:31" x14ac:dyDescent="0.25">
      <c r="AE3265" s="182" t="s">
        <v>5228</v>
      </c>
    </row>
    <row r="3266" spans="31:31" x14ac:dyDescent="0.25">
      <c r="AE3266" t="s">
        <v>5229</v>
      </c>
    </row>
    <row r="3267" spans="31:31" x14ac:dyDescent="0.25">
      <c r="AE3267" t="s">
        <v>5231</v>
      </c>
    </row>
    <row r="3268" spans="31:31" x14ac:dyDescent="0.25">
      <c r="AE3268" s="182" t="s">
        <v>5232</v>
      </c>
    </row>
    <row r="3269" spans="31:31" x14ac:dyDescent="0.25">
      <c r="AE3269" t="s">
        <v>5234</v>
      </c>
    </row>
    <row r="3270" spans="31:31" x14ac:dyDescent="0.25">
      <c r="AE3270" t="s">
        <v>12901</v>
      </c>
    </row>
    <row r="3271" spans="31:31" x14ac:dyDescent="0.25">
      <c r="AE3271" t="s">
        <v>5237</v>
      </c>
    </row>
    <row r="3272" spans="31:31" x14ac:dyDescent="0.25">
      <c r="AE3272" s="182" t="s">
        <v>5240</v>
      </c>
    </row>
    <row r="3273" spans="31:31" x14ac:dyDescent="0.25">
      <c r="AE3273" t="s">
        <v>5241</v>
      </c>
    </row>
    <row r="3274" spans="31:31" x14ac:dyDescent="0.25">
      <c r="AE3274" t="s">
        <v>5242</v>
      </c>
    </row>
    <row r="3275" spans="31:31" x14ac:dyDescent="0.25">
      <c r="AE3275" s="182" t="s">
        <v>5243</v>
      </c>
    </row>
    <row r="3276" spans="31:31" x14ac:dyDescent="0.25">
      <c r="AE3276" s="182" t="s">
        <v>5244</v>
      </c>
    </row>
    <row r="3277" spans="31:31" x14ac:dyDescent="0.25">
      <c r="AE3277" t="s">
        <v>5246</v>
      </c>
    </row>
    <row r="3278" spans="31:31" x14ac:dyDescent="0.25">
      <c r="AE3278" t="s">
        <v>5247</v>
      </c>
    </row>
    <row r="3279" spans="31:31" x14ac:dyDescent="0.25">
      <c r="AE3279" t="s">
        <v>5250</v>
      </c>
    </row>
    <row r="3280" spans="31:31" x14ac:dyDescent="0.25">
      <c r="AE3280" s="182" t="s">
        <v>5254</v>
      </c>
    </row>
    <row r="3281" spans="31:31" x14ac:dyDescent="0.25">
      <c r="AE3281" t="s">
        <v>5257</v>
      </c>
    </row>
    <row r="3282" spans="31:31" x14ac:dyDescent="0.25">
      <c r="AE3282" s="182" t="s">
        <v>5258</v>
      </c>
    </row>
    <row r="3283" spans="31:31" x14ac:dyDescent="0.25">
      <c r="AE3283" t="s">
        <v>13650</v>
      </c>
    </row>
    <row r="3284" spans="31:31" x14ac:dyDescent="0.25">
      <c r="AE3284" t="s">
        <v>5263</v>
      </c>
    </row>
    <row r="3285" spans="31:31" x14ac:dyDescent="0.25">
      <c r="AE3285" t="s">
        <v>5264</v>
      </c>
    </row>
    <row r="3286" spans="31:31" x14ac:dyDescent="0.25">
      <c r="AE3286" t="s">
        <v>5265</v>
      </c>
    </row>
    <row r="3287" spans="31:31" x14ac:dyDescent="0.25">
      <c r="AE3287" t="s">
        <v>5266</v>
      </c>
    </row>
    <row r="3288" spans="31:31" x14ac:dyDescent="0.25">
      <c r="AE3288" s="182" t="s">
        <v>5269</v>
      </c>
    </row>
    <row r="3289" spans="31:31" x14ac:dyDescent="0.25">
      <c r="AE3289" t="s">
        <v>5273</v>
      </c>
    </row>
    <row r="3290" spans="31:31" x14ac:dyDescent="0.25">
      <c r="AE3290" t="s">
        <v>5274</v>
      </c>
    </row>
    <row r="3291" spans="31:31" x14ac:dyDescent="0.25">
      <c r="AE3291" t="s">
        <v>5275</v>
      </c>
    </row>
    <row r="3292" spans="31:31" x14ac:dyDescent="0.25">
      <c r="AE3292" t="s">
        <v>5276</v>
      </c>
    </row>
    <row r="3293" spans="31:31" x14ac:dyDescent="0.25">
      <c r="AE3293" t="s">
        <v>5278</v>
      </c>
    </row>
    <row r="3294" spans="31:31" x14ac:dyDescent="0.25">
      <c r="AE3294" t="s">
        <v>5279</v>
      </c>
    </row>
    <row r="3295" spans="31:31" x14ac:dyDescent="0.25">
      <c r="AE3295" t="s">
        <v>5280</v>
      </c>
    </row>
    <row r="3296" spans="31:31" x14ac:dyDescent="0.25">
      <c r="AE3296" t="s">
        <v>5281</v>
      </c>
    </row>
    <row r="3297" spans="31:31" x14ac:dyDescent="0.25">
      <c r="AE3297" t="s">
        <v>5283</v>
      </c>
    </row>
    <row r="3298" spans="31:31" x14ac:dyDescent="0.25">
      <c r="AE3298" t="s">
        <v>5285</v>
      </c>
    </row>
    <row r="3299" spans="31:31" x14ac:dyDescent="0.25">
      <c r="AE3299" s="182" t="s">
        <v>5287</v>
      </c>
    </row>
    <row r="3300" spans="31:31" x14ac:dyDescent="0.25">
      <c r="AE3300" t="s">
        <v>5288</v>
      </c>
    </row>
    <row r="3301" spans="31:31" x14ac:dyDescent="0.25">
      <c r="AE3301" t="s">
        <v>5289</v>
      </c>
    </row>
    <row r="3302" spans="31:31" x14ac:dyDescent="0.25">
      <c r="AE3302" s="182" t="s">
        <v>5293</v>
      </c>
    </row>
    <row r="3303" spans="31:31" x14ac:dyDescent="0.25">
      <c r="AE3303" t="s">
        <v>5296</v>
      </c>
    </row>
    <row r="3304" spans="31:31" x14ac:dyDescent="0.25">
      <c r="AE3304" t="s">
        <v>5297</v>
      </c>
    </row>
    <row r="3305" spans="31:31" x14ac:dyDescent="0.25">
      <c r="AE3305" t="s">
        <v>5300</v>
      </c>
    </row>
    <row r="3306" spans="31:31" x14ac:dyDescent="0.25">
      <c r="AE3306" t="s">
        <v>5301</v>
      </c>
    </row>
    <row r="3307" spans="31:31" x14ac:dyDescent="0.25">
      <c r="AE3307" s="182" t="s">
        <v>5303</v>
      </c>
    </row>
    <row r="3308" spans="31:31" x14ac:dyDescent="0.25">
      <c r="AE3308" t="s">
        <v>5305</v>
      </c>
    </row>
    <row r="3309" spans="31:31" x14ac:dyDescent="0.25">
      <c r="AE3309" s="182" t="s">
        <v>5306</v>
      </c>
    </row>
    <row r="3310" spans="31:31" x14ac:dyDescent="0.25">
      <c r="AE3310" s="182" t="s">
        <v>5306</v>
      </c>
    </row>
    <row r="3311" spans="31:31" x14ac:dyDescent="0.25">
      <c r="AE3311" s="182" t="s">
        <v>5307</v>
      </c>
    </row>
    <row r="3312" spans="31:31" x14ac:dyDescent="0.25">
      <c r="AE3312" t="s">
        <v>5309</v>
      </c>
    </row>
    <row r="3313" spans="31:31" x14ac:dyDescent="0.25">
      <c r="AE3313" t="s">
        <v>5310</v>
      </c>
    </row>
    <row r="3314" spans="31:31" x14ac:dyDescent="0.25">
      <c r="AE3314" t="s">
        <v>5313</v>
      </c>
    </row>
    <row r="3315" spans="31:31" x14ac:dyDescent="0.25">
      <c r="AE3315" t="s">
        <v>5314</v>
      </c>
    </row>
    <row r="3316" spans="31:31" x14ac:dyDescent="0.25">
      <c r="AE3316" t="s">
        <v>5317</v>
      </c>
    </row>
    <row r="3317" spans="31:31" x14ac:dyDescent="0.25">
      <c r="AE3317" t="s">
        <v>5318</v>
      </c>
    </row>
    <row r="3318" spans="31:31" x14ac:dyDescent="0.25">
      <c r="AE3318" t="s">
        <v>5319</v>
      </c>
    </row>
    <row r="3319" spans="31:31" x14ac:dyDescent="0.25">
      <c r="AE3319" t="s">
        <v>5320</v>
      </c>
    </row>
    <row r="3320" spans="31:31" x14ac:dyDescent="0.25">
      <c r="AE3320" t="s">
        <v>5321</v>
      </c>
    </row>
    <row r="3321" spans="31:31" x14ac:dyDescent="0.25">
      <c r="AE3321" s="182" t="s">
        <v>5326</v>
      </c>
    </row>
    <row r="3322" spans="31:31" x14ac:dyDescent="0.25">
      <c r="AE3322" t="s">
        <v>5327</v>
      </c>
    </row>
    <row r="3323" spans="31:31" x14ac:dyDescent="0.25">
      <c r="AE3323" t="s">
        <v>5328</v>
      </c>
    </row>
    <row r="3324" spans="31:31" x14ac:dyDescent="0.25">
      <c r="AE3324" t="s">
        <v>5331</v>
      </c>
    </row>
    <row r="3325" spans="31:31" x14ac:dyDescent="0.25">
      <c r="AE3325" t="s">
        <v>5333</v>
      </c>
    </row>
    <row r="3326" spans="31:31" x14ac:dyDescent="0.25">
      <c r="AE3326" s="182" t="s">
        <v>5335</v>
      </c>
    </row>
    <row r="3327" spans="31:31" x14ac:dyDescent="0.25">
      <c r="AE3327" s="182" t="s">
        <v>5336</v>
      </c>
    </row>
    <row r="3328" spans="31:31" x14ac:dyDescent="0.25">
      <c r="AE3328" t="s">
        <v>5338</v>
      </c>
    </row>
    <row r="3329" spans="31:31" x14ac:dyDescent="0.25">
      <c r="AE3329" s="182" t="s">
        <v>5339</v>
      </c>
    </row>
    <row r="3330" spans="31:31" x14ac:dyDescent="0.25">
      <c r="AE3330" t="s">
        <v>5341</v>
      </c>
    </row>
    <row r="3331" spans="31:31" x14ac:dyDescent="0.25">
      <c r="AE3331" t="s">
        <v>5342</v>
      </c>
    </row>
    <row r="3332" spans="31:31" x14ac:dyDescent="0.25">
      <c r="AE3332" s="182" t="s">
        <v>5343</v>
      </c>
    </row>
    <row r="3333" spans="31:31" x14ac:dyDescent="0.25">
      <c r="AE3333" s="182" t="s">
        <v>5344</v>
      </c>
    </row>
    <row r="3334" spans="31:31" x14ac:dyDescent="0.25">
      <c r="AE3334" t="s">
        <v>5346</v>
      </c>
    </row>
    <row r="3335" spans="31:31" x14ac:dyDescent="0.25">
      <c r="AE3335" s="182" t="s">
        <v>5347</v>
      </c>
    </row>
    <row r="3336" spans="31:31" x14ac:dyDescent="0.25">
      <c r="AE3336" t="s">
        <v>5348</v>
      </c>
    </row>
    <row r="3337" spans="31:31" x14ac:dyDescent="0.25">
      <c r="AE3337" t="s">
        <v>5351</v>
      </c>
    </row>
    <row r="3338" spans="31:31" x14ac:dyDescent="0.25">
      <c r="AE3338" t="s">
        <v>5353</v>
      </c>
    </row>
    <row r="3339" spans="31:31" x14ac:dyDescent="0.25">
      <c r="AE3339" t="s">
        <v>5355</v>
      </c>
    </row>
    <row r="3340" spans="31:31" x14ac:dyDescent="0.25">
      <c r="AE3340" t="s">
        <v>5356</v>
      </c>
    </row>
    <row r="3341" spans="31:31" x14ac:dyDescent="0.25">
      <c r="AE3341" s="182" t="s">
        <v>5358</v>
      </c>
    </row>
    <row r="3342" spans="31:31" x14ac:dyDescent="0.25">
      <c r="AE3342" s="182" t="s">
        <v>5359</v>
      </c>
    </row>
    <row r="3343" spans="31:31" x14ac:dyDescent="0.25">
      <c r="AE3343" t="s">
        <v>5360</v>
      </c>
    </row>
    <row r="3344" spans="31:31" x14ac:dyDescent="0.25">
      <c r="AE3344" t="s">
        <v>5361</v>
      </c>
    </row>
    <row r="3345" spans="31:31" x14ac:dyDescent="0.25">
      <c r="AE3345" t="s">
        <v>5362</v>
      </c>
    </row>
    <row r="3346" spans="31:31" x14ac:dyDescent="0.25">
      <c r="AE3346" t="s">
        <v>5363</v>
      </c>
    </row>
    <row r="3347" spans="31:31" x14ac:dyDescent="0.25">
      <c r="AE3347" t="s">
        <v>5364</v>
      </c>
    </row>
    <row r="3348" spans="31:31" x14ac:dyDescent="0.25">
      <c r="AE3348" t="s">
        <v>13651</v>
      </c>
    </row>
    <row r="3349" spans="31:31" x14ac:dyDescent="0.25">
      <c r="AE3349" t="s">
        <v>12913</v>
      </c>
    </row>
    <row r="3350" spans="31:31" x14ac:dyDescent="0.25">
      <c r="AE3350" s="182" t="s">
        <v>5372</v>
      </c>
    </row>
    <row r="3351" spans="31:31" x14ac:dyDescent="0.25">
      <c r="AE3351" t="s">
        <v>5373</v>
      </c>
    </row>
    <row r="3352" spans="31:31" x14ac:dyDescent="0.25">
      <c r="AE3352" t="s">
        <v>13652</v>
      </c>
    </row>
    <row r="3353" spans="31:31" x14ac:dyDescent="0.25">
      <c r="AE3353" t="s">
        <v>5377</v>
      </c>
    </row>
    <row r="3354" spans="31:31" x14ac:dyDescent="0.25">
      <c r="AE3354" t="s">
        <v>5379</v>
      </c>
    </row>
    <row r="3355" spans="31:31" x14ac:dyDescent="0.25">
      <c r="AE3355" s="182" t="s">
        <v>5380</v>
      </c>
    </row>
    <row r="3356" spans="31:31" x14ac:dyDescent="0.25">
      <c r="AE3356" s="182" t="s">
        <v>5382</v>
      </c>
    </row>
    <row r="3357" spans="31:31" x14ac:dyDescent="0.25">
      <c r="AE3357" s="182" t="s">
        <v>5383</v>
      </c>
    </row>
    <row r="3358" spans="31:31" x14ac:dyDescent="0.25">
      <c r="AE3358" s="182" t="s">
        <v>5384</v>
      </c>
    </row>
    <row r="3359" spans="31:31" x14ac:dyDescent="0.25">
      <c r="AE3359" s="182" t="s">
        <v>5386</v>
      </c>
    </row>
    <row r="3360" spans="31:31" x14ac:dyDescent="0.25">
      <c r="AE3360" t="s">
        <v>5387</v>
      </c>
    </row>
    <row r="3361" spans="31:31" x14ac:dyDescent="0.25">
      <c r="AE3361" t="s">
        <v>5390</v>
      </c>
    </row>
    <row r="3362" spans="31:31" x14ac:dyDescent="0.25">
      <c r="AE3362" s="182" t="s">
        <v>5392</v>
      </c>
    </row>
    <row r="3363" spans="31:31" x14ac:dyDescent="0.25">
      <c r="AE3363" s="182" t="s">
        <v>5393</v>
      </c>
    </row>
    <row r="3364" spans="31:31" x14ac:dyDescent="0.25">
      <c r="AE3364" t="s">
        <v>5394</v>
      </c>
    </row>
    <row r="3365" spans="31:31" x14ac:dyDescent="0.25">
      <c r="AE3365" t="s">
        <v>5395</v>
      </c>
    </row>
    <row r="3366" spans="31:31" x14ac:dyDescent="0.25">
      <c r="AE3366" s="182" t="s">
        <v>5397</v>
      </c>
    </row>
    <row r="3367" spans="31:31" x14ac:dyDescent="0.25">
      <c r="AE3367" t="s">
        <v>5400</v>
      </c>
    </row>
    <row r="3368" spans="31:31" x14ac:dyDescent="0.25">
      <c r="AE3368" t="s">
        <v>5402</v>
      </c>
    </row>
    <row r="3369" spans="31:31" x14ac:dyDescent="0.25">
      <c r="AE3369" s="182" t="s">
        <v>5403</v>
      </c>
    </row>
    <row r="3370" spans="31:31" x14ac:dyDescent="0.25">
      <c r="AE3370" s="182" t="s">
        <v>5404</v>
      </c>
    </row>
    <row r="3371" spans="31:31" x14ac:dyDescent="0.25">
      <c r="AE3371" t="s">
        <v>5405</v>
      </c>
    </row>
    <row r="3372" spans="31:31" x14ac:dyDescent="0.25">
      <c r="AE3372" s="182" t="s">
        <v>5406</v>
      </c>
    </row>
    <row r="3373" spans="31:31" x14ac:dyDescent="0.25">
      <c r="AE3373" t="s">
        <v>5410</v>
      </c>
    </row>
    <row r="3374" spans="31:31" x14ac:dyDescent="0.25">
      <c r="AE3374" t="s">
        <v>5411</v>
      </c>
    </row>
    <row r="3375" spans="31:31" x14ac:dyDescent="0.25">
      <c r="AE3375" t="s">
        <v>5412</v>
      </c>
    </row>
    <row r="3376" spans="31:31" x14ac:dyDescent="0.25">
      <c r="AE3376" t="s">
        <v>5413</v>
      </c>
    </row>
    <row r="3377" spans="31:31" x14ac:dyDescent="0.25">
      <c r="AE3377" t="s">
        <v>5414</v>
      </c>
    </row>
    <row r="3378" spans="31:31" x14ac:dyDescent="0.25">
      <c r="AE3378" t="s">
        <v>5415</v>
      </c>
    </row>
    <row r="3379" spans="31:31" x14ac:dyDescent="0.25">
      <c r="AE3379" t="s">
        <v>5418</v>
      </c>
    </row>
    <row r="3380" spans="31:31" x14ac:dyDescent="0.25">
      <c r="AE3380" t="s">
        <v>5419</v>
      </c>
    </row>
    <row r="3381" spans="31:31" x14ac:dyDescent="0.25">
      <c r="AE3381" t="s">
        <v>5420</v>
      </c>
    </row>
    <row r="3382" spans="31:31" x14ac:dyDescent="0.25">
      <c r="AE3382" t="s">
        <v>5422</v>
      </c>
    </row>
    <row r="3383" spans="31:31" x14ac:dyDescent="0.25">
      <c r="AE3383" t="s">
        <v>5423</v>
      </c>
    </row>
    <row r="3384" spans="31:31" x14ac:dyDescent="0.25">
      <c r="AE3384" t="s">
        <v>5424</v>
      </c>
    </row>
    <row r="3385" spans="31:31" x14ac:dyDescent="0.25">
      <c r="AE3385" t="s">
        <v>5426</v>
      </c>
    </row>
    <row r="3386" spans="31:31" x14ac:dyDescent="0.25">
      <c r="AE3386" t="s">
        <v>5427</v>
      </c>
    </row>
    <row r="3387" spans="31:31" x14ac:dyDescent="0.25">
      <c r="AE3387" t="s">
        <v>5428</v>
      </c>
    </row>
    <row r="3388" spans="31:31" x14ac:dyDescent="0.25">
      <c r="AE3388" s="182" t="s">
        <v>13653</v>
      </c>
    </row>
    <row r="3389" spans="31:31" x14ac:dyDescent="0.25">
      <c r="AE3389" s="182" t="s">
        <v>13654</v>
      </c>
    </row>
    <row r="3390" spans="31:31" x14ac:dyDescent="0.25">
      <c r="AE3390" s="182" t="s">
        <v>5433</v>
      </c>
    </row>
    <row r="3391" spans="31:31" x14ac:dyDescent="0.25">
      <c r="AE3391" t="s">
        <v>5434</v>
      </c>
    </row>
    <row r="3392" spans="31:31" x14ac:dyDescent="0.25">
      <c r="AE3392" s="182" t="s">
        <v>5435</v>
      </c>
    </row>
    <row r="3393" spans="31:31" x14ac:dyDescent="0.25">
      <c r="AE3393" t="s">
        <v>5436</v>
      </c>
    </row>
    <row r="3394" spans="31:31" x14ac:dyDescent="0.25">
      <c r="AE3394" t="s">
        <v>5437</v>
      </c>
    </row>
    <row r="3395" spans="31:31" x14ac:dyDescent="0.25">
      <c r="AE3395" t="s">
        <v>5440</v>
      </c>
    </row>
    <row r="3396" spans="31:31" x14ac:dyDescent="0.25">
      <c r="AE3396" t="s">
        <v>5441</v>
      </c>
    </row>
    <row r="3397" spans="31:31" x14ac:dyDescent="0.25">
      <c r="AE3397" s="182" t="s">
        <v>5441</v>
      </c>
    </row>
    <row r="3398" spans="31:31" x14ac:dyDescent="0.25">
      <c r="AE3398" s="182" t="s">
        <v>5443</v>
      </c>
    </row>
    <row r="3399" spans="31:31" x14ac:dyDescent="0.25">
      <c r="AE3399" s="182" t="s">
        <v>5445</v>
      </c>
    </row>
    <row r="3400" spans="31:31" x14ac:dyDescent="0.25">
      <c r="AE3400" t="s">
        <v>5447</v>
      </c>
    </row>
    <row r="3401" spans="31:31" x14ac:dyDescent="0.25">
      <c r="AE3401" t="s">
        <v>5449</v>
      </c>
    </row>
    <row r="3402" spans="31:31" x14ac:dyDescent="0.25">
      <c r="AE3402" t="s">
        <v>5450</v>
      </c>
    </row>
    <row r="3403" spans="31:31" x14ac:dyDescent="0.25">
      <c r="AE3403" s="182" t="s">
        <v>5452</v>
      </c>
    </row>
    <row r="3404" spans="31:31" x14ac:dyDescent="0.25">
      <c r="AE3404" t="s">
        <v>5453</v>
      </c>
    </row>
    <row r="3405" spans="31:31" x14ac:dyDescent="0.25">
      <c r="AE3405" t="s">
        <v>5454</v>
      </c>
    </row>
    <row r="3406" spans="31:31" x14ac:dyDescent="0.25">
      <c r="AE3406" t="s">
        <v>5455</v>
      </c>
    </row>
    <row r="3407" spans="31:31" x14ac:dyDescent="0.25">
      <c r="AE3407" t="s">
        <v>5456</v>
      </c>
    </row>
    <row r="3408" spans="31:31" x14ac:dyDescent="0.25">
      <c r="AE3408" t="s">
        <v>5459</v>
      </c>
    </row>
    <row r="3409" spans="31:31" x14ac:dyDescent="0.25">
      <c r="AE3409" t="s">
        <v>5460</v>
      </c>
    </row>
    <row r="3410" spans="31:31" x14ac:dyDescent="0.25">
      <c r="AE3410" t="s">
        <v>5462</v>
      </c>
    </row>
    <row r="3411" spans="31:31" x14ac:dyDescent="0.25">
      <c r="AE3411" t="s">
        <v>13655</v>
      </c>
    </row>
    <row r="3412" spans="31:31" x14ac:dyDescent="0.25">
      <c r="AE3412" t="s">
        <v>5465</v>
      </c>
    </row>
    <row r="3413" spans="31:31" x14ac:dyDescent="0.25">
      <c r="AE3413" s="182" t="s">
        <v>5466</v>
      </c>
    </row>
    <row r="3414" spans="31:31" x14ac:dyDescent="0.25">
      <c r="AE3414" t="s">
        <v>5469</v>
      </c>
    </row>
    <row r="3415" spans="31:31" x14ac:dyDescent="0.25">
      <c r="AE3415" t="s">
        <v>5470</v>
      </c>
    </row>
    <row r="3416" spans="31:31" x14ac:dyDescent="0.25">
      <c r="AE3416" t="s">
        <v>5472</v>
      </c>
    </row>
    <row r="3417" spans="31:31" x14ac:dyDescent="0.25">
      <c r="AE3417" t="s">
        <v>5476</v>
      </c>
    </row>
    <row r="3418" spans="31:31" x14ac:dyDescent="0.25">
      <c r="AE3418" s="182" t="s">
        <v>5477</v>
      </c>
    </row>
    <row r="3419" spans="31:31" x14ac:dyDescent="0.25">
      <c r="AE3419" t="s">
        <v>5478</v>
      </c>
    </row>
    <row r="3420" spans="31:31" x14ac:dyDescent="0.25">
      <c r="AE3420" t="s">
        <v>5479</v>
      </c>
    </row>
    <row r="3421" spans="31:31" x14ac:dyDescent="0.25">
      <c r="AE3421" t="s">
        <v>5480</v>
      </c>
    </row>
    <row r="3422" spans="31:31" x14ac:dyDescent="0.25">
      <c r="AE3422" t="s">
        <v>5482</v>
      </c>
    </row>
    <row r="3423" spans="31:31" x14ac:dyDescent="0.25">
      <c r="AE3423" t="s">
        <v>5483</v>
      </c>
    </row>
    <row r="3424" spans="31:31" x14ac:dyDescent="0.25">
      <c r="AE3424" s="182" t="s">
        <v>5484</v>
      </c>
    </row>
    <row r="3425" spans="31:31" x14ac:dyDescent="0.25">
      <c r="AE3425" s="182" t="s">
        <v>5485</v>
      </c>
    </row>
    <row r="3426" spans="31:31" x14ac:dyDescent="0.25">
      <c r="AE3426" s="182" t="s">
        <v>5486</v>
      </c>
    </row>
    <row r="3427" spans="31:31" x14ac:dyDescent="0.25">
      <c r="AE3427" s="182" t="s">
        <v>5488</v>
      </c>
    </row>
    <row r="3428" spans="31:31" x14ac:dyDescent="0.25">
      <c r="AE3428" s="182" t="s">
        <v>5489</v>
      </c>
    </row>
    <row r="3429" spans="31:31" x14ac:dyDescent="0.25">
      <c r="AE3429" s="182" t="s">
        <v>5490</v>
      </c>
    </row>
    <row r="3430" spans="31:31" x14ac:dyDescent="0.25">
      <c r="AE3430" s="182" t="s">
        <v>5491</v>
      </c>
    </row>
    <row r="3431" spans="31:31" x14ac:dyDescent="0.25">
      <c r="AE3431" s="182" t="s">
        <v>5493</v>
      </c>
    </row>
    <row r="3432" spans="31:31" x14ac:dyDescent="0.25">
      <c r="AE3432" s="182" t="s">
        <v>5495</v>
      </c>
    </row>
    <row r="3433" spans="31:31" x14ac:dyDescent="0.25">
      <c r="AE3433" s="182" t="s">
        <v>5496</v>
      </c>
    </row>
    <row r="3434" spans="31:31" x14ac:dyDescent="0.25">
      <c r="AE3434" s="182" t="s">
        <v>5497</v>
      </c>
    </row>
    <row r="3435" spans="31:31" x14ac:dyDescent="0.25">
      <c r="AE3435" s="182" t="s">
        <v>5498</v>
      </c>
    </row>
    <row r="3436" spans="31:31" x14ac:dyDescent="0.25">
      <c r="AE3436" s="182" t="s">
        <v>5501</v>
      </c>
    </row>
    <row r="3437" spans="31:31" x14ac:dyDescent="0.25">
      <c r="AE3437" s="182" t="s">
        <v>5502</v>
      </c>
    </row>
    <row r="3438" spans="31:31" x14ac:dyDescent="0.25">
      <c r="AE3438" s="182" t="s">
        <v>5503</v>
      </c>
    </row>
    <row r="3439" spans="31:31" x14ac:dyDescent="0.25">
      <c r="AE3439" t="s">
        <v>5506</v>
      </c>
    </row>
    <row r="3440" spans="31:31" x14ac:dyDescent="0.25">
      <c r="AE3440" t="s">
        <v>5507</v>
      </c>
    </row>
    <row r="3441" spans="31:31" x14ac:dyDescent="0.25">
      <c r="AE3441" s="182" t="s">
        <v>5508</v>
      </c>
    </row>
    <row r="3442" spans="31:31" x14ac:dyDescent="0.25">
      <c r="AE3442" s="182" t="s">
        <v>5509</v>
      </c>
    </row>
    <row r="3443" spans="31:31" x14ac:dyDescent="0.25">
      <c r="AE3443" t="s">
        <v>5510</v>
      </c>
    </row>
    <row r="3444" spans="31:31" x14ac:dyDescent="0.25">
      <c r="AE3444" t="s">
        <v>5514</v>
      </c>
    </row>
    <row r="3445" spans="31:31" x14ac:dyDescent="0.25">
      <c r="AE3445" s="182" t="s">
        <v>5523</v>
      </c>
    </row>
    <row r="3446" spans="31:31" x14ac:dyDescent="0.25">
      <c r="AE3446" t="s">
        <v>5528</v>
      </c>
    </row>
    <row r="3447" spans="31:31" x14ac:dyDescent="0.25">
      <c r="AE3447" t="s">
        <v>5529</v>
      </c>
    </row>
    <row r="3448" spans="31:31" x14ac:dyDescent="0.25">
      <c r="AE3448" t="s">
        <v>5530</v>
      </c>
    </row>
    <row r="3449" spans="31:31" x14ac:dyDescent="0.25">
      <c r="AE3449" s="182" t="s">
        <v>5534</v>
      </c>
    </row>
    <row r="3450" spans="31:31" x14ac:dyDescent="0.25">
      <c r="AE3450" t="s">
        <v>5536</v>
      </c>
    </row>
    <row r="3451" spans="31:31" x14ac:dyDescent="0.25">
      <c r="AE3451" t="s">
        <v>5538</v>
      </c>
    </row>
    <row r="3452" spans="31:31" x14ac:dyDescent="0.25">
      <c r="AE3452" t="s">
        <v>5539</v>
      </c>
    </row>
    <row r="3453" spans="31:31" x14ac:dyDescent="0.25">
      <c r="AE3453" t="s">
        <v>5540</v>
      </c>
    </row>
    <row r="3454" spans="31:31" x14ac:dyDescent="0.25">
      <c r="AE3454" s="182" t="s">
        <v>5543</v>
      </c>
    </row>
    <row r="3455" spans="31:31" x14ac:dyDescent="0.25">
      <c r="AE3455" t="s">
        <v>5545</v>
      </c>
    </row>
    <row r="3456" spans="31:31" x14ac:dyDescent="0.25">
      <c r="AE3456" t="s">
        <v>5549</v>
      </c>
    </row>
    <row r="3457" spans="31:31" x14ac:dyDescent="0.25">
      <c r="AE3457" t="s">
        <v>5550</v>
      </c>
    </row>
    <row r="3458" spans="31:31" x14ac:dyDescent="0.25">
      <c r="AE3458" t="s">
        <v>5552</v>
      </c>
    </row>
    <row r="3459" spans="31:31" x14ac:dyDescent="0.25">
      <c r="AE3459" t="s">
        <v>5553</v>
      </c>
    </row>
    <row r="3460" spans="31:31" x14ac:dyDescent="0.25">
      <c r="AE3460" t="s">
        <v>5554</v>
      </c>
    </row>
    <row r="3461" spans="31:31" x14ac:dyDescent="0.25">
      <c r="AE3461" t="s">
        <v>5555</v>
      </c>
    </row>
    <row r="3462" spans="31:31" x14ac:dyDescent="0.25">
      <c r="AE3462" t="s">
        <v>5557</v>
      </c>
    </row>
    <row r="3463" spans="31:31" x14ac:dyDescent="0.25">
      <c r="AE3463" s="182" t="s">
        <v>5558</v>
      </c>
    </row>
    <row r="3464" spans="31:31" x14ac:dyDescent="0.25">
      <c r="AE3464" t="s">
        <v>5559</v>
      </c>
    </row>
    <row r="3465" spans="31:31" x14ac:dyDescent="0.25">
      <c r="AE3465" t="s">
        <v>5561</v>
      </c>
    </row>
    <row r="3466" spans="31:31" x14ac:dyDescent="0.25">
      <c r="AE3466" t="s">
        <v>5562</v>
      </c>
    </row>
    <row r="3467" spans="31:31" x14ac:dyDescent="0.25">
      <c r="AE3467" t="s">
        <v>5563</v>
      </c>
    </row>
    <row r="3468" spans="31:31" x14ac:dyDescent="0.25">
      <c r="AE3468" t="s">
        <v>5564</v>
      </c>
    </row>
    <row r="3469" spans="31:31" x14ac:dyDescent="0.25">
      <c r="AE3469" t="s">
        <v>13656</v>
      </c>
    </row>
    <row r="3470" spans="31:31" x14ac:dyDescent="0.25">
      <c r="AE3470" t="s">
        <v>13657</v>
      </c>
    </row>
    <row r="3471" spans="31:31" x14ac:dyDescent="0.25">
      <c r="AE3471" t="s">
        <v>5567</v>
      </c>
    </row>
    <row r="3472" spans="31:31" x14ac:dyDescent="0.25">
      <c r="AE3472" s="182" t="s">
        <v>5567</v>
      </c>
    </row>
    <row r="3473" spans="31:31" x14ac:dyDescent="0.25">
      <c r="AE3473" t="s">
        <v>5568</v>
      </c>
    </row>
    <row r="3474" spans="31:31" x14ac:dyDescent="0.25">
      <c r="AE3474" t="s">
        <v>5569</v>
      </c>
    </row>
    <row r="3475" spans="31:31" x14ac:dyDescent="0.25">
      <c r="AE3475" t="s">
        <v>5572</v>
      </c>
    </row>
    <row r="3476" spans="31:31" x14ac:dyDescent="0.25">
      <c r="AE3476" t="s">
        <v>13658</v>
      </c>
    </row>
    <row r="3477" spans="31:31" x14ac:dyDescent="0.25">
      <c r="AE3477" t="s">
        <v>5573</v>
      </c>
    </row>
    <row r="3478" spans="31:31" x14ac:dyDescent="0.25">
      <c r="AE3478" t="s">
        <v>5574</v>
      </c>
    </row>
    <row r="3479" spans="31:31" x14ac:dyDescent="0.25">
      <c r="AE3479" t="s">
        <v>5577</v>
      </c>
    </row>
    <row r="3480" spans="31:31" x14ac:dyDescent="0.25">
      <c r="AE3480" t="s">
        <v>5579</v>
      </c>
    </row>
    <row r="3481" spans="31:31" x14ac:dyDescent="0.25">
      <c r="AE3481" t="s">
        <v>5580</v>
      </c>
    </row>
    <row r="3482" spans="31:31" x14ac:dyDescent="0.25">
      <c r="AE3482" t="s">
        <v>5581</v>
      </c>
    </row>
    <row r="3483" spans="31:31" x14ac:dyDescent="0.25">
      <c r="AE3483" t="s">
        <v>5582</v>
      </c>
    </row>
    <row r="3484" spans="31:31" x14ac:dyDescent="0.25">
      <c r="AE3484" t="s">
        <v>5583</v>
      </c>
    </row>
    <row r="3485" spans="31:31" x14ac:dyDescent="0.25">
      <c r="AE3485" t="s">
        <v>5584</v>
      </c>
    </row>
    <row r="3486" spans="31:31" x14ac:dyDescent="0.25">
      <c r="AE3486" t="s">
        <v>5586</v>
      </c>
    </row>
    <row r="3487" spans="31:31" x14ac:dyDescent="0.25">
      <c r="AE3487" s="182" t="s">
        <v>5587</v>
      </c>
    </row>
    <row r="3488" spans="31:31" x14ac:dyDescent="0.25">
      <c r="AE3488" t="s">
        <v>5591</v>
      </c>
    </row>
    <row r="3489" spans="31:31" x14ac:dyDescent="0.25">
      <c r="AE3489" t="s">
        <v>5593</v>
      </c>
    </row>
    <row r="3490" spans="31:31" x14ac:dyDescent="0.25">
      <c r="AE3490" s="182" t="s">
        <v>5595</v>
      </c>
    </row>
    <row r="3491" spans="31:31" x14ac:dyDescent="0.25">
      <c r="AE3491" t="s">
        <v>5601</v>
      </c>
    </row>
    <row r="3492" spans="31:31" x14ac:dyDescent="0.25">
      <c r="AE3492" t="s">
        <v>5603</v>
      </c>
    </row>
    <row r="3493" spans="31:31" x14ac:dyDescent="0.25">
      <c r="AE3493" t="s">
        <v>5605</v>
      </c>
    </row>
    <row r="3494" spans="31:31" x14ac:dyDescent="0.25">
      <c r="AE3494" s="182" t="s">
        <v>5607</v>
      </c>
    </row>
    <row r="3495" spans="31:31" x14ac:dyDescent="0.25">
      <c r="AE3495" t="s">
        <v>5608</v>
      </c>
    </row>
    <row r="3496" spans="31:31" x14ac:dyDescent="0.25">
      <c r="AE3496" s="182" t="s">
        <v>5608</v>
      </c>
    </row>
    <row r="3497" spans="31:31" x14ac:dyDescent="0.25">
      <c r="AE3497" s="182" t="s">
        <v>5609</v>
      </c>
    </row>
    <row r="3498" spans="31:31" x14ac:dyDescent="0.25">
      <c r="AE3498" s="182" t="s">
        <v>5610</v>
      </c>
    </row>
    <row r="3499" spans="31:31" x14ac:dyDescent="0.25">
      <c r="AE3499" t="s">
        <v>5611</v>
      </c>
    </row>
    <row r="3500" spans="31:31" x14ac:dyDescent="0.25">
      <c r="AE3500" t="s">
        <v>5612</v>
      </c>
    </row>
    <row r="3501" spans="31:31" x14ac:dyDescent="0.25">
      <c r="AE3501" t="s">
        <v>13659</v>
      </c>
    </row>
    <row r="3502" spans="31:31" x14ac:dyDescent="0.25">
      <c r="AE3502" s="182" t="s">
        <v>5614</v>
      </c>
    </row>
    <row r="3503" spans="31:31" x14ac:dyDescent="0.25">
      <c r="AE3503" t="s">
        <v>5615</v>
      </c>
    </row>
    <row r="3504" spans="31:31" x14ac:dyDescent="0.25">
      <c r="AE3504" t="s">
        <v>5618</v>
      </c>
    </row>
    <row r="3505" spans="31:31" x14ac:dyDescent="0.25">
      <c r="AE3505" s="182" t="s">
        <v>5619</v>
      </c>
    </row>
    <row r="3506" spans="31:31" x14ac:dyDescent="0.25">
      <c r="AE3506" t="s">
        <v>5620</v>
      </c>
    </row>
    <row r="3507" spans="31:31" x14ac:dyDescent="0.25">
      <c r="AE3507" t="s">
        <v>5623</v>
      </c>
    </row>
    <row r="3508" spans="31:31" x14ac:dyDescent="0.25">
      <c r="AE3508" t="s">
        <v>5624</v>
      </c>
    </row>
    <row r="3509" spans="31:31" x14ac:dyDescent="0.25">
      <c r="AE3509" t="s">
        <v>5625</v>
      </c>
    </row>
    <row r="3510" spans="31:31" x14ac:dyDescent="0.25">
      <c r="AE3510" t="s">
        <v>5626</v>
      </c>
    </row>
    <row r="3511" spans="31:31" x14ac:dyDescent="0.25">
      <c r="AE3511" t="s">
        <v>5628</v>
      </c>
    </row>
    <row r="3512" spans="31:31" x14ac:dyDescent="0.25">
      <c r="AE3512" t="s">
        <v>5629</v>
      </c>
    </row>
    <row r="3513" spans="31:31" x14ac:dyDescent="0.25">
      <c r="AE3513" t="s">
        <v>5630</v>
      </c>
    </row>
    <row r="3514" spans="31:31" x14ac:dyDescent="0.25">
      <c r="AE3514" t="s">
        <v>5631</v>
      </c>
    </row>
    <row r="3515" spans="31:31" x14ac:dyDescent="0.25">
      <c r="AE3515" t="s">
        <v>5632</v>
      </c>
    </row>
    <row r="3516" spans="31:31" x14ac:dyDescent="0.25">
      <c r="AE3516" t="s">
        <v>5633</v>
      </c>
    </row>
    <row r="3517" spans="31:31" x14ac:dyDescent="0.25">
      <c r="AE3517" t="s">
        <v>5636</v>
      </c>
    </row>
    <row r="3518" spans="31:31" x14ac:dyDescent="0.25">
      <c r="AE3518" t="s">
        <v>5637</v>
      </c>
    </row>
    <row r="3519" spans="31:31" x14ac:dyDescent="0.25">
      <c r="AE3519" t="s">
        <v>5638</v>
      </c>
    </row>
    <row r="3520" spans="31:31" x14ac:dyDescent="0.25">
      <c r="AE3520" t="s">
        <v>5640</v>
      </c>
    </row>
    <row r="3521" spans="31:31" x14ac:dyDescent="0.25">
      <c r="AE3521" s="182" t="s">
        <v>5641</v>
      </c>
    </row>
    <row r="3522" spans="31:31" x14ac:dyDescent="0.25">
      <c r="AE3522" s="182" t="s">
        <v>5642</v>
      </c>
    </row>
    <row r="3523" spans="31:31" x14ac:dyDescent="0.25">
      <c r="AE3523" t="s">
        <v>5643</v>
      </c>
    </row>
    <row r="3524" spans="31:31" x14ac:dyDescent="0.25">
      <c r="AE3524" t="s">
        <v>5645</v>
      </c>
    </row>
    <row r="3525" spans="31:31" x14ac:dyDescent="0.25">
      <c r="AE3525" s="182" t="s">
        <v>5648</v>
      </c>
    </row>
    <row r="3526" spans="31:31" x14ac:dyDescent="0.25">
      <c r="AE3526" t="s">
        <v>5649</v>
      </c>
    </row>
    <row r="3527" spans="31:31" x14ac:dyDescent="0.25">
      <c r="AE3527" t="s">
        <v>5650</v>
      </c>
    </row>
    <row r="3528" spans="31:31" x14ac:dyDescent="0.25">
      <c r="AE3528" t="s">
        <v>5651</v>
      </c>
    </row>
    <row r="3529" spans="31:31" x14ac:dyDescent="0.25">
      <c r="AE3529" s="182" t="s">
        <v>5652</v>
      </c>
    </row>
    <row r="3530" spans="31:31" x14ac:dyDescent="0.25">
      <c r="AE3530" t="s">
        <v>5653</v>
      </c>
    </row>
    <row r="3531" spans="31:31" x14ac:dyDescent="0.25">
      <c r="AE3531" t="s">
        <v>5655</v>
      </c>
    </row>
    <row r="3532" spans="31:31" x14ac:dyDescent="0.25">
      <c r="AE3532" s="182" t="s">
        <v>5657</v>
      </c>
    </row>
    <row r="3533" spans="31:31" x14ac:dyDescent="0.25">
      <c r="AE3533" t="s">
        <v>5659</v>
      </c>
    </row>
    <row r="3534" spans="31:31" x14ac:dyDescent="0.25">
      <c r="AE3534" t="s">
        <v>5662</v>
      </c>
    </row>
    <row r="3535" spans="31:31" x14ac:dyDescent="0.25">
      <c r="AE3535" t="s">
        <v>5663</v>
      </c>
    </row>
    <row r="3536" spans="31:31" x14ac:dyDescent="0.25">
      <c r="AE3536" t="s">
        <v>5664</v>
      </c>
    </row>
    <row r="3537" spans="31:31" x14ac:dyDescent="0.25">
      <c r="AE3537" t="s">
        <v>5665</v>
      </c>
    </row>
    <row r="3538" spans="31:31" x14ac:dyDescent="0.25">
      <c r="AE3538" t="s">
        <v>5666</v>
      </c>
    </row>
    <row r="3539" spans="31:31" x14ac:dyDescent="0.25">
      <c r="AE3539" t="s">
        <v>5669</v>
      </c>
    </row>
    <row r="3540" spans="31:31" x14ac:dyDescent="0.25">
      <c r="AE3540" t="s">
        <v>12945</v>
      </c>
    </row>
    <row r="3541" spans="31:31" x14ac:dyDescent="0.25">
      <c r="AE3541" t="s">
        <v>5672</v>
      </c>
    </row>
    <row r="3542" spans="31:31" x14ac:dyDescent="0.25">
      <c r="AE3542" t="s">
        <v>5674</v>
      </c>
    </row>
    <row r="3543" spans="31:31" x14ac:dyDescent="0.25">
      <c r="AE3543" s="182" t="s">
        <v>5679</v>
      </c>
    </row>
    <row r="3544" spans="31:31" x14ac:dyDescent="0.25">
      <c r="AE3544" s="182" t="s">
        <v>5680</v>
      </c>
    </row>
    <row r="3545" spans="31:31" x14ac:dyDescent="0.25">
      <c r="AE3545" t="s">
        <v>5683</v>
      </c>
    </row>
    <row r="3546" spans="31:31" x14ac:dyDescent="0.25">
      <c r="AE3546" t="s">
        <v>5684</v>
      </c>
    </row>
    <row r="3547" spans="31:31" x14ac:dyDescent="0.25">
      <c r="AE3547" t="s">
        <v>5685</v>
      </c>
    </row>
    <row r="3548" spans="31:31" x14ac:dyDescent="0.25">
      <c r="AE3548" t="s">
        <v>5686</v>
      </c>
    </row>
    <row r="3549" spans="31:31" x14ac:dyDescent="0.25">
      <c r="AE3549" s="182" t="s">
        <v>5687</v>
      </c>
    </row>
    <row r="3550" spans="31:31" x14ac:dyDescent="0.25">
      <c r="AE3550" s="182" t="s">
        <v>5689</v>
      </c>
    </row>
    <row r="3551" spans="31:31" x14ac:dyDescent="0.25">
      <c r="AE3551" t="s">
        <v>5691</v>
      </c>
    </row>
    <row r="3552" spans="31:31" x14ac:dyDescent="0.25">
      <c r="AE3552" s="182" t="s">
        <v>5692</v>
      </c>
    </row>
    <row r="3553" spans="31:31" x14ac:dyDescent="0.25">
      <c r="AE3553" s="182" t="s">
        <v>5694</v>
      </c>
    </row>
    <row r="3554" spans="31:31" x14ac:dyDescent="0.25">
      <c r="AE3554" s="182" t="s">
        <v>5695</v>
      </c>
    </row>
    <row r="3555" spans="31:31" x14ac:dyDescent="0.25">
      <c r="AE3555" s="182" t="s">
        <v>5699</v>
      </c>
    </row>
    <row r="3556" spans="31:31" x14ac:dyDescent="0.25">
      <c r="AE3556" t="s">
        <v>5700</v>
      </c>
    </row>
    <row r="3557" spans="31:31" x14ac:dyDescent="0.25">
      <c r="AE3557" s="182" t="s">
        <v>5701</v>
      </c>
    </row>
    <row r="3558" spans="31:31" x14ac:dyDescent="0.25">
      <c r="AE3558" t="s">
        <v>5702</v>
      </c>
    </row>
    <row r="3559" spans="31:31" x14ac:dyDescent="0.25">
      <c r="AE3559" t="s">
        <v>5704</v>
      </c>
    </row>
    <row r="3560" spans="31:31" x14ac:dyDescent="0.25">
      <c r="AE3560" t="s">
        <v>5705</v>
      </c>
    </row>
    <row r="3561" spans="31:31" x14ac:dyDescent="0.25">
      <c r="AE3561" t="s">
        <v>5706</v>
      </c>
    </row>
    <row r="3562" spans="31:31" x14ac:dyDescent="0.25">
      <c r="AE3562" t="s">
        <v>5707</v>
      </c>
    </row>
    <row r="3563" spans="31:31" x14ac:dyDescent="0.25">
      <c r="AE3563" s="182" t="s">
        <v>5707</v>
      </c>
    </row>
    <row r="3564" spans="31:31" x14ac:dyDescent="0.25">
      <c r="AE3564" t="s">
        <v>5708</v>
      </c>
    </row>
    <row r="3565" spans="31:31" x14ac:dyDescent="0.25">
      <c r="AE3565" t="s">
        <v>5709</v>
      </c>
    </row>
    <row r="3566" spans="31:31" x14ac:dyDescent="0.25">
      <c r="AE3566" s="182" t="s">
        <v>5711</v>
      </c>
    </row>
    <row r="3567" spans="31:31" x14ac:dyDescent="0.25">
      <c r="AE3567" s="182" t="s">
        <v>5713</v>
      </c>
    </row>
    <row r="3568" spans="31:31" x14ac:dyDescent="0.25">
      <c r="AE3568" t="s">
        <v>5714</v>
      </c>
    </row>
    <row r="3569" spans="31:31" x14ac:dyDescent="0.25">
      <c r="AE3569" t="s">
        <v>5716</v>
      </c>
    </row>
    <row r="3570" spans="31:31" x14ac:dyDescent="0.25">
      <c r="AE3570" t="s">
        <v>5717</v>
      </c>
    </row>
    <row r="3571" spans="31:31" x14ac:dyDescent="0.25">
      <c r="AE3571" t="s">
        <v>5718</v>
      </c>
    </row>
    <row r="3572" spans="31:31" x14ac:dyDescent="0.25">
      <c r="AE3572" t="s">
        <v>5719</v>
      </c>
    </row>
    <row r="3573" spans="31:31" x14ac:dyDescent="0.25">
      <c r="AE3573" t="s">
        <v>13660</v>
      </c>
    </row>
    <row r="3574" spans="31:31" x14ac:dyDescent="0.25">
      <c r="AE3574" t="s">
        <v>5721</v>
      </c>
    </row>
    <row r="3575" spans="31:31" x14ac:dyDescent="0.25">
      <c r="AE3575" t="s">
        <v>5722</v>
      </c>
    </row>
    <row r="3576" spans="31:31" x14ac:dyDescent="0.25">
      <c r="AE3576" s="182" t="s">
        <v>5724</v>
      </c>
    </row>
    <row r="3577" spans="31:31" x14ac:dyDescent="0.25">
      <c r="AE3577" s="182" t="s">
        <v>5725</v>
      </c>
    </row>
    <row r="3578" spans="31:31" x14ac:dyDescent="0.25">
      <c r="AE3578" s="182" t="s">
        <v>5726</v>
      </c>
    </row>
    <row r="3579" spans="31:31" x14ac:dyDescent="0.25">
      <c r="AE3579" s="182" t="s">
        <v>5726</v>
      </c>
    </row>
    <row r="3580" spans="31:31" x14ac:dyDescent="0.25">
      <c r="AE3580" s="182" t="s">
        <v>5726</v>
      </c>
    </row>
    <row r="3581" spans="31:31" x14ac:dyDescent="0.25">
      <c r="AE3581" s="182" t="s">
        <v>5727</v>
      </c>
    </row>
    <row r="3582" spans="31:31" x14ac:dyDescent="0.25">
      <c r="AE3582" s="182" t="s">
        <v>5728</v>
      </c>
    </row>
    <row r="3583" spans="31:31" x14ac:dyDescent="0.25">
      <c r="AE3583" s="182" t="s">
        <v>5730</v>
      </c>
    </row>
    <row r="3584" spans="31:31" x14ac:dyDescent="0.25">
      <c r="AE3584" t="s">
        <v>5731</v>
      </c>
    </row>
    <row r="3585" spans="31:31" x14ac:dyDescent="0.25">
      <c r="AE3585" t="s">
        <v>5732</v>
      </c>
    </row>
    <row r="3586" spans="31:31" x14ac:dyDescent="0.25">
      <c r="AE3586" t="s">
        <v>5733</v>
      </c>
    </row>
    <row r="3587" spans="31:31" x14ac:dyDescent="0.25">
      <c r="AE3587" s="182" t="s">
        <v>13661</v>
      </c>
    </row>
    <row r="3588" spans="31:31" x14ac:dyDescent="0.25">
      <c r="AE3588" t="s">
        <v>5735</v>
      </c>
    </row>
    <row r="3589" spans="31:31" x14ac:dyDescent="0.25">
      <c r="AE3589" s="182" t="s">
        <v>5736</v>
      </c>
    </row>
    <row r="3590" spans="31:31" x14ac:dyDescent="0.25">
      <c r="AE3590" s="182" t="s">
        <v>5737</v>
      </c>
    </row>
    <row r="3591" spans="31:31" x14ac:dyDescent="0.25">
      <c r="AE3591" t="s">
        <v>13662</v>
      </c>
    </row>
    <row r="3592" spans="31:31" x14ac:dyDescent="0.25">
      <c r="AE3592" t="s">
        <v>5740</v>
      </c>
    </row>
    <row r="3593" spans="31:31" x14ac:dyDescent="0.25">
      <c r="AE3593" t="s">
        <v>5742</v>
      </c>
    </row>
    <row r="3594" spans="31:31" x14ac:dyDescent="0.25">
      <c r="AE3594" s="182" t="s">
        <v>5744</v>
      </c>
    </row>
    <row r="3595" spans="31:31" x14ac:dyDescent="0.25">
      <c r="AE3595" t="s">
        <v>5746</v>
      </c>
    </row>
    <row r="3596" spans="31:31" x14ac:dyDescent="0.25">
      <c r="AE3596" t="s">
        <v>5747</v>
      </c>
    </row>
    <row r="3597" spans="31:31" x14ac:dyDescent="0.25">
      <c r="AE3597" t="s">
        <v>5748</v>
      </c>
    </row>
    <row r="3598" spans="31:31" x14ac:dyDescent="0.25">
      <c r="AE3598" t="s">
        <v>5749</v>
      </c>
    </row>
    <row r="3599" spans="31:31" x14ac:dyDescent="0.25">
      <c r="AE3599" t="s">
        <v>5750</v>
      </c>
    </row>
    <row r="3600" spans="31:31" x14ac:dyDescent="0.25">
      <c r="AE3600" s="182" t="s">
        <v>5751</v>
      </c>
    </row>
    <row r="3601" spans="31:31" x14ac:dyDescent="0.25">
      <c r="AE3601" t="s">
        <v>5753</v>
      </c>
    </row>
    <row r="3602" spans="31:31" x14ac:dyDescent="0.25">
      <c r="AE3602" t="s">
        <v>5755</v>
      </c>
    </row>
    <row r="3603" spans="31:31" x14ac:dyDescent="0.25">
      <c r="AE3603" t="s">
        <v>5756</v>
      </c>
    </row>
    <row r="3604" spans="31:31" x14ac:dyDescent="0.25">
      <c r="AE3604" t="s">
        <v>5757</v>
      </c>
    </row>
    <row r="3605" spans="31:31" x14ac:dyDescent="0.25">
      <c r="AE3605" t="s">
        <v>5758</v>
      </c>
    </row>
    <row r="3606" spans="31:31" x14ac:dyDescent="0.25">
      <c r="AE3606" t="s">
        <v>5759</v>
      </c>
    </row>
    <row r="3607" spans="31:31" x14ac:dyDescent="0.25">
      <c r="AE3607" t="s">
        <v>5761</v>
      </c>
    </row>
    <row r="3608" spans="31:31" x14ac:dyDescent="0.25">
      <c r="AE3608" t="s">
        <v>5763</v>
      </c>
    </row>
    <row r="3609" spans="31:31" x14ac:dyDescent="0.25">
      <c r="AE3609" t="s">
        <v>5765</v>
      </c>
    </row>
    <row r="3610" spans="31:31" x14ac:dyDescent="0.25">
      <c r="AE3610" t="s">
        <v>5766</v>
      </c>
    </row>
    <row r="3611" spans="31:31" x14ac:dyDescent="0.25">
      <c r="AE3611" s="182" t="s">
        <v>5767</v>
      </c>
    </row>
    <row r="3612" spans="31:31" x14ac:dyDescent="0.25">
      <c r="AE3612" t="s">
        <v>5768</v>
      </c>
    </row>
    <row r="3613" spans="31:31" x14ac:dyDescent="0.25">
      <c r="AE3613" s="182" t="s">
        <v>5771</v>
      </c>
    </row>
    <row r="3614" spans="31:31" x14ac:dyDescent="0.25">
      <c r="AE3614" t="s">
        <v>5772</v>
      </c>
    </row>
    <row r="3615" spans="31:31" x14ac:dyDescent="0.25">
      <c r="AE3615" t="s">
        <v>5773</v>
      </c>
    </row>
    <row r="3616" spans="31:31" x14ac:dyDescent="0.25">
      <c r="AE3616" t="s">
        <v>5774</v>
      </c>
    </row>
    <row r="3617" spans="31:31" x14ac:dyDescent="0.25">
      <c r="AE3617" t="s">
        <v>5775</v>
      </c>
    </row>
    <row r="3618" spans="31:31" x14ac:dyDescent="0.25">
      <c r="AE3618" t="s">
        <v>5777</v>
      </c>
    </row>
    <row r="3619" spans="31:31" x14ac:dyDescent="0.25">
      <c r="AE3619" s="182" t="s">
        <v>5778</v>
      </c>
    </row>
    <row r="3620" spans="31:31" x14ac:dyDescent="0.25">
      <c r="AE3620" t="s">
        <v>5779</v>
      </c>
    </row>
    <row r="3621" spans="31:31" x14ac:dyDescent="0.25">
      <c r="AE3621" t="s">
        <v>5782</v>
      </c>
    </row>
    <row r="3622" spans="31:31" x14ac:dyDescent="0.25">
      <c r="AE3622" s="182" t="s">
        <v>5783</v>
      </c>
    </row>
    <row r="3623" spans="31:31" x14ac:dyDescent="0.25">
      <c r="AE3623" t="s">
        <v>5784</v>
      </c>
    </row>
    <row r="3624" spans="31:31" x14ac:dyDescent="0.25">
      <c r="AE3624" t="s">
        <v>13663</v>
      </c>
    </row>
    <row r="3625" spans="31:31" x14ac:dyDescent="0.25">
      <c r="AE3625" s="182" t="s">
        <v>5785</v>
      </c>
    </row>
    <row r="3626" spans="31:31" x14ac:dyDescent="0.25">
      <c r="AE3626" t="s">
        <v>5786</v>
      </c>
    </row>
    <row r="3627" spans="31:31" x14ac:dyDescent="0.25">
      <c r="AE3627" t="s">
        <v>5788</v>
      </c>
    </row>
    <row r="3628" spans="31:31" x14ac:dyDescent="0.25">
      <c r="AE3628" t="s">
        <v>5790</v>
      </c>
    </row>
    <row r="3629" spans="31:31" x14ac:dyDescent="0.25">
      <c r="AE3629" t="s">
        <v>5791</v>
      </c>
    </row>
    <row r="3630" spans="31:31" x14ac:dyDescent="0.25">
      <c r="AE3630" t="s">
        <v>5794</v>
      </c>
    </row>
    <row r="3631" spans="31:31" x14ac:dyDescent="0.25">
      <c r="AE3631" s="182" t="s">
        <v>5795</v>
      </c>
    </row>
    <row r="3632" spans="31:31" x14ac:dyDescent="0.25">
      <c r="AE3632" t="s">
        <v>5796</v>
      </c>
    </row>
    <row r="3633" spans="31:31" x14ac:dyDescent="0.25">
      <c r="AE3633" s="182" t="s">
        <v>5796</v>
      </c>
    </row>
    <row r="3634" spans="31:31" x14ac:dyDescent="0.25">
      <c r="AE3634" t="s">
        <v>5800</v>
      </c>
    </row>
    <row r="3635" spans="31:31" x14ac:dyDescent="0.25">
      <c r="AE3635" s="182" t="s">
        <v>5803</v>
      </c>
    </row>
    <row r="3636" spans="31:31" x14ac:dyDescent="0.25">
      <c r="AE3636" t="s">
        <v>5805</v>
      </c>
    </row>
    <row r="3637" spans="31:31" x14ac:dyDescent="0.25">
      <c r="AE3637" t="s">
        <v>13664</v>
      </c>
    </row>
    <row r="3638" spans="31:31" x14ac:dyDescent="0.25">
      <c r="AE3638" t="s">
        <v>5806</v>
      </c>
    </row>
    <row r="3639" spans="31:31" x14ac:dyDescent="0.25">
      <c r="AE3639" s="182" t="s">
        <v>13665</v>
      </c>
    </row>
    <row r="3640" spans="31:31" x14ac:dyDescent="0.25">
      <c r="AE3640" t="s">
        <v>5810</v>
      </c>
    </row>
    <row r="3641" spans="31:31" x14ac:dyDescent="0.25">
      <c r="AE3641" t="s">
        <v>5811</v>
      </c>
    </row>
    <row r="3642" spans="31:31" x14ac:dyDescent="0.25">
      <c r="AE3642" s="182" t="s">
        <v>5813</v>
      </c>
    </row>
    <row r="3643" spans="31:31" x14ac:dyDescent="0.25">
      <c r="AE3643" t="s">
        <v>5815</v>
      </c>
    </row>
    <row r="3644" spans="31:31" x14ac:dyDescent="0.25">
      <c r="AE3644" t="s">
        <v>13666</v>
      </c>
    </row>
    <row r="3645" spans="31:31" x14ac:dyDescent="0.25">
      <c r="AE3645" t="s">
        <v>5819</v>
      </c>
    </row>
    <row r="3646" spans="31:31" x14ac:dyDescent="0.25">
      <c r="AE3646" t="s">
        <v>5820</v>
      </c>
    </row>
    <row r="3647" spans="31:31" x14ac:dyDescent="0.25">
      <c r="AE3647" t="s">
        <v>5822</v>
      </c>
    </row>
    <row r="3648" spans="31:31" x14ac:dyDescent="0.25">
      <c r="AE3648" t="s">
        <v>5823</v>
      </c>
    </row>
    <row r="3649" spans="31:31" x14ac:dyDescent="0.25">
      <c r="AE3649" t="s">
        <v>5824</v>
      </c>
    </row>
    <row r="3650" spans="31:31" x14ac:dyDescent="0.25">
      <c r="AE3650" t="s">
        <v>13667</v>
      </c>
    </row>
    <row r="3651" spans="31:31" x14ac:dyDescent="0.25">
      <c r="AE3651" t="s">
        <v>13668</v>
      </c>
    </row>
    <row r="3652" spans="31:31" x14ac:dyDescent="0.25">
      <c r="AE3652" t="s">
        <v>5829</v>
      </c>
    </row>
    <row r="3653" spans="31:31" x14ac:dyDescent="0.25">
      <c r="AE3653" t="s">
        <v>13669</v>
      </c>
    </row>
    <row r="3654" spans="31:31" x14ac:dyDescent="0.25">
      <c r="AE3654" t="s">
        <v>5832</v>
      </c>
    </row>
    <row r="3655" spans="31:31" x14ac:dyDescent="0.25">
      <c r="AE3655" t="s">
        <v>13670</v>
      </c>
    </row>
    <row r="3656" spans="31:31" x14ac:dyDescent="0.25">
      <c r="AE3656" s="182" t="s">
        <v>5833</v>
      </c>
    </row>
    <row r="3657" spans="31:31" x14ac:dyDescent="0.25">
      <c r="AE3657" t="s">
        <v>5834</v>
      </c>
    </row>
    <row r="3658" spans="31:31" x14ac:dyDescent="0.25">
      <c r="AE3658" s="182" t="s">
        <v>5835</v>
      </c>
    </row>
    <row r="3659" spans="31:31" x14ac:dyDescent="0.25">
      <c r="AE3659" s="182" t="s">
        <v>5836</v>
      </c>
    </row>
    <row r="3660" spans="31:31" x14ac:dyDescent="0.25">
      <c r="AE3660" s="182" t="s">
        <v>5837</v>
      </c>
    </row>
    <row r="3661" spans="31:31" x14ac:dyDescent="0.25">
      <c r="AE3661" t="s">
        <v>5838</v>
      </c>
    </row>
    <row r="3662" spans="31:31" x14ac:dyDescent="0.25">
      <c r="AE3662" t="s">
        <v>5839</v>
      </c>
    </row>
    <row r="3663" spans="31:31" x14ac:dyDescent="0.25">
      <c r="AE3663" s="182" t="s">
        <v>5840</v>
      </c>
    </row>
    <row r="3664" spans="31:31" x14ac:dyDescent="0.25">
      <c r="AE3664" t="s">
        <v>5841</v>
      </c>
    </row>
    <row r="3665" spans="31:31" x14ac:dyDescent="0.25">
      <c r="AE3665" t="s">
        <v>5842</v>
      </c>
    </row>
    <row r="3666" spans="31:31" x14ac:dyDescent="0.25">
      <c r="AE3666" s="182" t="s">
        <v>5846</v>
      </c>
    </row>
    <row r="3667" spans="31:31" x14ac:dyDescent="0.25">
      <c r="AE3667" t="s">
        <v>5849</v>
      </c>
    </row>
    <row r="3668" spans="31:31" x14ac:dyDescent="0.25">
      <c r="AE3668" t="s">
        <v>5851</v>
      </c>
    </row>
    <row r="3669" spans="31:31" x14ac:dyDescent="0.25">
      <c r="AE3669" t="s">
        <v>5853</v>
      </c>
    </row>
    <row r="3670" spans="31:31" x14ac:dyDescent="0.25">
      <c r="AE3670" t="s">
        <v>5854</v>
      </c>
    </row>
    <row r="3671" spans="31:31" x14ac:dyDescent="0.25">
      <c r="AE3671" t="s">
        <v>13671</v>
      </c>
    </row>
    <row r="3672" spans="31:31" x14ac:dyDescent="0.25">
      <c r="AE3672" s="182" t="s">
        <v>5857</v>
      </c>
    </row>
    <row r="3673" spans="31:31" x14ac:dyDescent="0.25">
      <c r="AE3673" s="182" t="s">
        <v>5856</v>
      </c>
    </row>
    <row r="3674" spans="31:31" x14ac:dyDescent="0.25">
      <c r="AE3674" s="182" t="s">
        <v>5858</v>
      </c>
    </row>
    <row r="3675" spans="31:31" x14ac:dyDescent="0.25">
      <c r="AE3675" t="s">
        <v>5859</v>
      </c>
    </row>
    <row r="3676" spans="31:31" x14ac:dyDescent="0.25">
      <c r="AE3676" t="s">
        <v>5861</v>
      </c>
    </row>
    <row r="3677" spans="31:31" x14ac:dyDescent="0.25">
      <c r="AE3677" t="s">
        <v>5862</v>
      </c>
    </row>
    <row r="3678" spans="31:31" x14ac:dyDescent="0.25">
      <c r="AE3678" t="s">
        <v>5863</v>
      </c>
    </row>
    <row r="3679" spans="31:31" x14ac:dyDescent="0.25">
      <c r="AE3679" t="s">
        <v>5864</v>
      </c>
    </row>
    <row r="3680" spans="31:31" x14ac:dyDescent="0.25">
      <c r="AE3680" t="s">
        <v>5865</v>
      </c>
    </row>
    <row r="3681" spans="31:31" x14ac:dyDescent="0.25">
      <c r="AE3681" t="s">
        <v>5866</v>
      </c>
    </row>
    <row r="3682" spans="31:31" x14ac:dyDescent="0.25">
      <c r="AE3682" t="s">
        <v>5867</v>
      </c>
    </row>
    <row r="3683" spans="31:31" x14ac:dyDescent="0.25">
      <c r="AE3683" t="s">
        <v>5868</v>
      </c>
    </row>
    <row r="3684" spans="31:31" x14ac:dyDescent="0.25">
      <c r="AE3684" t="s">
        <v>5870</v>
      </c>
    </row>
    <row r="3685" spans="31:31" x14ac:dyDescent="0.25">
      <c r="AE3685" s="182" t="s">
        <v>5872</v>
      </c>
    </row>
    <row r="3686" spans="31:31" x14ac:dyDescent="0.25">
      <c r="AE3686" t="s">
        <v>5873</v>
      </c>
    </row>
    <row r="3687" spans="31:31" x14ac:dyDescent="0.25">
      <c r="AE3687" t="s">
        <v>5874</v>
      </c>
    </row>
    <row r="3688" spans="31:31" x14ac:dyDescent="0.25">
      <c r="AE3688" t="s">
        <v>5875</v>
      </c>
    </row>
    <row r="3689" spans="31:31" x14ac:dyDescent="0.25">
      <c r="AE3689" t="s">
        <v>5877</v>
      </c>
    </row>
    <row r="3690" spans="31:31" x14ac:dyDescent="0.25">
      <c r="AE3690" s="182" t="s">
        <v>5878</v>
      </c>
    </row>
    <row r="3691" spans="31:31" x14ac:dyDescent="0.25">
      <c r="AE3691" s="182" t="s">
        <v>5881</v>
      </c>
    </row>
    <row r="3692" spans="31:31" x14ac:dyDescent="0.25">
      <c r="AE3692" t="s">
        <v>5882</v>
      </c>
    </row>
    <row r="3693" spans="31:31" x14ac:dyDescent="0.25">
      <c r="AE3693" t="s">
        <v>5883</v>
      </c>
    </row>
    <row r="3694" spans="31:31" x14ac:dyDescent="0.25">
      <c r="AE3694" t="s">
        <v>5886</v>
      </c>
    </row>
    <row r="3695" spans="31:31" x14ac:dyDescent="0.25">
      <c r="AE3695" t="s">
        <v>5888</v>
      </c>
    </row>
    <row r="3696" spans="31:31" x14ac:dyDescent="0.25">
      <c r="AE3696" s="182" t="s">
        <v>5889</v>
      </c>
    </row>
    <row r="3697" spans="31:31" x14ac:dyDescent="0.25">
      <c r="AE3697" t="s">
        <v>5892</v>
      </c>
    </row>
    <row r="3698" spans="31:31" x14ac:dyDescent="0.25">
      <c r="AE3698" t="s">
        <v>5893</v>
      </c>
    </row>
    <row r="3699" spans="31:31" x14ac:dyDescent="0.25">
      <c r="AE3699" t="s">
        <v>5896</v>
      </c>
    </row>
    <row r="3700" spans="31:31" x14ac:dyDescent="0.25">
      <c r="AE3700" s="182" t="s">
        <v>5902</v>
      </c>
    </row>
    <row r="3701" spans="31:31" x14ac:dyDescent="0.25">
      <c r="AE3701" t="s">
        <v>5903</v>
      </c>
    </row>
    <row r="3702" spans="31:31" x14ac:dyDescent="0.25">
      <c r="AE3702" t="s">
        <v>5906</v>
      </c>
    </row>
    <row r="3703" spans="31:31" x14ac:dyDescent="0.25">
      <c r="AE3703" s="182" t="s">
        <v>5907</v>
      </c>
    </row>
    <row r="3704" spans="31:31" x14ac:dyDescent="0.25">
      <c r="AE3704" t="s">
        <v>5908</v>
      </c>
    </row>
    <row r="3705" spans="31:31" x14ac:dyDescent="0.25">
      <c r="AE3705" t="s">
        <v>5909</v>
      </c>
    </row>
    <row r="3706" spans="31:31" x14ac:dyDescent="0.25">
      <c r="AE3706" t="s">
        <v>5910</v>
      </c>
    </row>
    <row r="3707" spans="31:31" x14ac:dyDescent="0.25">
      <c r="AE3707" t="s">
        <v>5911</v>
      </c>
    </row>
    <row r="3708" spans="31:31" x14ac:dyDescent="0.25">
      <c r="AE3708" t="s">
        <v>5913</v>
      </c>
    </row>
    <row r="3709" spans="31:31" x14ac:dyDescent="0.25">
      <c r="AE3709" t="s">
        <v>5915</v>
      </c>
    </row>
    <row r="3710" spans="31:31" x14ac:dyDescent="0.25">
      <c r="AE3710" t="s">
        <v>5916</v>
      </c>
    </row>
    <row r="3711" spans="31:31" x14ac:dyDescent="0.25">
      <c r="AE3711" t="s">
        <v>5917</v>
      </c>
    </row>
    <row r="3712" spans="31:31" x14ac:dyDescent="0.25">
      <c r="AE3712" t="s">
        <v>5919</v>
      </c>
    </row>
    <row r="3713" spans="31:31" x14ac:dyDescent="0.25">
      <c r="AE3713" t="s">
        <v>5920</v>
      </c>
    </row>
    <row r="3714" spans="31:31" x14ac:dyDescent="0.25">
      <c r="AE3714" s="182" t="s">
        <v>5921</v>
      </c>
    </row>
    <row r="3715" spans="31:31" x14ac:dyDescent="0.25">
      <c r="AE3715" t="s">
        <v>5922</v>
      </c>
    </row>
    <row r="3716" spans="31:31" x14ac:dyDescent="0.25">
      <c r="AE3716" t="s">
        <v>5923</v>
      </c>
    </row>
    <row r="3717" spans="31:31" x14ac:dyDescent="0.25">
      <c r="AE3717" t="s">
        <v>5928</v>
      </c>
    </row>
    <row r="3718" spans="31:31" x14ac:dyDescent="0.25">
      <c r="AE3718" t="s">
        <v>5929</v>
      </c>
    </row>
    <row r="3719" spans="31:31" x14ac:dyDescent="0.25">
      <c r="AE3719" t="s">
        <v>5931</v>
      </c>
    </row>
    <row r="3720" spans="31:31" x14ac:dyDescent="0.25">
      <c r="AE3720" t="s">
        <v>5932</v>
      </c>
    </row>
    <row r="3721" spans="31:31" x14ac:dyDescent="0.25">
      <c r="AE3721" t="s">
        <v>5934</v>
      </c>
    </row>
    <row r="3722" spans="31:31" x14ac:dyDescent="0.25">
      <c r="AE3722" s="182" t="s">
        <v>5934</v>
      </c>
    </row>
    <row r="3723" spans="31:31" x14ac:dyDescent="0.25">
      <c r="AE3723" t="s">
        <v>5938</v>
      </c>
    </row>
    <row r="3724" spans="31:31" x14ac:dyDescent="0.25">
      <c r="AE3724" t="s">
        <v>5939</v>
      </c>
    </row>
    <row r="3725" spans="31:31" x14ac:dyDescent="0.25">
      <c r="AE3725" t="s">
        <v>5940</v>
      </c>
    </row>
    <row r="3726" spans="31:31" x14ac:dyDescent="0.25">
      <c r="AE3726" t="s">
        <v>5943</v>
      </c>
    </row>
    <row r="3727" spans="31:31" x14ac:dyDescent="0.25">
      <c r="AE3727" s="182" t="s">
        <v>5945</v>
      </c>
    </row>
    <row r="3728" spans="31:31" x14ac:dyDescent="0.25">
      <c r="AE3728" t="s">
        <v>5946</v>
      </c>
    </row>
    <row r="3729" spans="31:31" x14ac:dyDescent="0.25">
      <c r="AE3729" t="s">
        <v>5947</v>
      </c>
    </row>
    <row r="3730" spans="31:31" x14ac:dyDescent="0.25">
      <c r="AE3730" t="s">
        <v>5949</v>
      </c>
    </row>
    <row r="3731" spans="31:31" x14ac:dyDescent="0.25">
      <c r="AE3731" t="s">
        <v>13672</v>
      </c>
    </row>
    <row r="3732" spans="31:31" x14ac:dyDescent="0.25">
      <c r="AE3732" s="182" t="s">
        <v>5953</v>
      </c>
    </row>
    <row r="3733" spans="31:31" x14ac:dyDescent="0.25">
      <c r="AE3733" t="s">
        <v>5956</v>
      </c>
    </row>
    <row r="3734" spans="31:31" x14ac:dyDescent="0.25">
      <c r="AE3734" t="s">
        <v>5957</v>
      </c>
    </row>
    <row r="3735" spans="31:31" x14ac:dyDescent="0.25">
      <c r="AE3735" t="s">
        <v>5958</v>
      </c>
    </row>
    <row r="3736" spans="31:31" x14ac:dyDescent="0.25">
      <c r="AE3736" t="s">
        <v>5960</v>
      </c>
    </row>
    <row r="3737" spans="31:31" x14ac:dyDescent="0.25">
      <c r="AE3737" s="182" t="s">
        <v>5962</v>
      </c>
    </row>
    <row r="3738" spans="31:31" x14ac:dyDescent="0.25">
      <c r="AE3738" s="182" t="s">
        <v>5964</v>
      </c>
    </row>
    <row r="3739" spans="31:31" x14ac:dyDescent="0.25">
      <c r="AE3739" s="182" t="s">
        <v>5965</v>
      </c>
    </row>
    <row r="3740" spans="31:31" x14ac:dyDescent="0.25">
      <c r="AE3740" s="182" t="s">
        <v>5966</v>
      </c>
    </row>
    <row r="3741" spans="31:31" x14ac:dyDescent="0.25">
      <c r="AE3741" s="182" t="s">
        <v>5967</v>
      </c>
    </row>
    <row r="3742" spans="31:31" x14ac:dyDescent="0.25">
      <c r="AE3742" s="182" t="s">
        <v>5968</v>
      </c>
    </row>
    <row r="3743" spans="31:31" x14ac:dyDescent="0.25">
      <c r="AE3743" s="182" t="s">
        <v>5969</v>
      </c>
    </row>
    <row r="3744" spans="31:31" x14ac:dyDescent="0.25">
      <c r="AE3744" t="s">
        <v>5973</v>
      </c>
    </row>
    <row r="3745" spans="31:31" x14ac:dyDescent="0.25">
      <c r="AE3745" s="182" t="s">
        <v>5975</v>
      </c>
    </row>
    <row r="3746" spans="31:31" x14ac:dyDescent="0.25">
      <c r="AE3746" t="s">
        <v>5976</v>
      </c>
    </row>
    <row r="3747" spans="31:31" x14ac:dyDescent="0.25">
      <c r="AE3747" t="s">
        <v>5977</v>
      </c>
    </row>
    <row r="3748" spans="31:31" x14ac:dyDescent="0.25">
      <c r="AE3748" t="s">
        <v>5978</v>
      </c>
    </row>
    <row r="3749" spans="31:31" x14ac:dyDescent="0.25">
      <c r="AE3749" t="s">
        <v>5979</v>
      </c>
    </row>
    <row r="3750" spans="31:31" x14ac:dyDescent="0.25">
      <c r="AE3750" t="s">
        <v>5980</v>
      </c>
    </row>
    <row r="3751" spans="31:31" x14ac:dyDescent="0.25">
      <c r="AE3751" t="s">
        <v>5982</v>
      </c>
    </row>
    <row r="3752" spans="31:31" x14ac:dyDescent="0.25">
      <c r="AE3752" t="s">
        <v>13673</v>
      </c>
    </row>
    <row r="3753" spans="31:31" x14ac:dyDescent="0.25">
      <c r="AE3753" t="s">
        <v>13674</v>
      </c>
    </row>
    <row r="3754" spans="31:31" x14ac:dyDescent="0.25">
      <c r="AE3754" t="s">
        <v>5987</v>
      </c>
    </row>
    <row r="3755" spans="31:31" x14ac:dyDescent="0.25">
      <c r="AE3755" t="s">
        <v>5988</v>
      </c>
    </row>
    <row r="3756" spans="31:31" x14ac:dyDescent="0.25">
      <c r="AE3756" t="s">
        <v>5989</v>
      </c>
    </row>
    <row r="3757" spans="31:31" x14ac:dyDescent="0.25">
      <c r="AE3757" t="s">
        <v>5992</v>
      </c>
    </row>
    <row r="3758" spans="31:31" x14ac:dyDescent="0.25">
      <c r="AE3758" t="s">
        <v>5993</v>
      </c>
    </row>
    <row r="3759" spans="31:31" x14ac:dyDescent="0.25">
      <c r="AE3759" t="s">
        <v>13675</v>
      </c>
    </row>
    <row r="3760" spans="31:31" x14ac:dyDescent="0.25">
      <c r="AE3760" t="s">
        <v>5995</v>
      </c>
    </row>
    <row r="3761" spans="31:31" x14ac:dyDescent="0.25">
      <c r="AE3761" t="s">
        <v>5998</v>
      </c>
    </row>
    <row r="3762" spans="31:31" x14ac:dyDescent="0.25">
      <c r="AE3762" t="s">
        <v>6002</v>
      </c>
    </row>
    <row r="3763" spans="31:31" x14ac:dyDescent="0.25">
      <c r="AE3763" t="s">
        <v>6007</v>
      </c>
    </row>
    <row r="3764" spans="31:31" x14ac:dyDescent="0.25">
      <c r="AE3764" t="s">
        <v>6008</v>
      </c>
    </row>
    <row r="3765" spans="31:31" x14ac:dyDescent="0.25">
      <c r="AE3765" t="s">
        <v>6010</v>
      </c>
    </row>
    <row r="3766" spans="31:31" x14ac:dyDescent="0.25">
      <c r="AE3766" t="s">
        <v>6012</v>
      </c>
    </row>
    <row r="3767" spans="31:31" x14ac:dyDescent="0.25">
      <c r="AE3767" t="s">
        <v>6013</v>
      </c>
    </row>
    <row r="3768" spans="31:31" x14ac:dyDescent="0.25">
      <c r="AE3768" t="s">
        <v>6015</v>
      </c>
    </row>
    <row r="3769" spans="31:31" x14ac:dyDescent="0.25">
      <c r="AE3769" t="s">
        <v>6019</v>
      </c>
    </row>
    <row r="3770" spans="31:31" x14ac:dyDescent="0.25">
      <c r="AE3770" t="s">
        <v>6020</v>
      </c>
    </row>
    <row r="3771" spans="31:31" x14ac:dyDescent="0.25">
      <c r="AE3771" s="182" t="s">
        <v>6021</v>
      </c>
    </row>
    <row r="3772" spans="31:31" x14ac:dyDescent="0.25">
      <c r="AE3772" t="s">
        <v>6022</v>
      </c>
    </row>
    <row r="3773" spans="31:31" x14ac:dyDescent="0.25">
      <c r="AE3773" t="s">
        <v>6024</v>
      </c>
    </row>
    <row r="3774" spans="31:31" x14ac:dyDescent="0.25">
      <c r="AE3774" t="s">
        <v>6025</v>
      </c>
    </row>
    <row r="3775" spans="31:31" x14ac:dyDescent="0.25">
      <c r="AE3775" t="s">
        <v>6026</v>
      </c>
    </row>
    <row r="3776" spans="31:31" x14ac:dyDescent="0.25">
      <c r="AE3776" t="s">
        <v>6030</v>
      </c>
    </row>
    <row r="3777" spans="31:31" x14ac:dyDescent="0.25">
      <c r="AE3777" t="s">
        <v>6031</v>
      </c>
    </row>
    <row r="3778" spans="31:31" x14ac:dyDescent="0.25">
      <c r="AE3778" t="s">
        <v>6032</v>
      </c>
    </row>
    <row r="3779" spans="31:31" x14ac:dyDescent="0.25">
      <c r="AE3779" t="s">
        <v>6033</v>
      </c>
    </row>
    <row r="3780" spans="31:31" x14ac:dyDescent="0.25">
      <c r="AE3780" t="s">
        <v>6034</v>
      </c>
    </row>
    <row r="3781" spans="31:31" x14ac:dyDescent="0.25">
      <c r="AE3781" t="s">
        <v>6035</v>
      </c>
    </row>
    <row r="3782" spans="31:31" x14ac:dyDescent="0.25">
      <c r="AE3782" t="s">
        <v>6036</v>
      </c>
    </row>
    <row r="3783" spans="31:31" x14ac:dyDescent="0.25">
      <c r="AE3783" t="s">
        <v>6037</v>
      </c>
    </row>
    <row r="3784" spans="31:31" x14ac:dyDescent="0.25">
      <c r="AE3784" t="s">
        <v>6038</v>
      </c>
    </row>
    <row r="3785" spans="31:31" x14ac:dyDescent="0.25">
      <c r="AE3785" t="s">
        <v>6039</v>
      </c>
    </row>
    <row r="3786" spans="31:31" x14ac:dyDescent="0.25">
      <c r="AE3786" t="s">
        <v>6040</v>
      </c>
    </row>
    <row r="3787" spans="31:31" x14ac:dyDescent="0.25">
      <c r="AE3787" t="s">
        <v>6041</v>
      </c>
    </row>
    <row r="3788" spans="31:31" x14ac:dyDescent="0.25">
      <c r="AE3788" t="s">
        <v>6042</v>
      </c>
    </row>
    <row r="3789" spans="31:31" x14ac:dyDescent="0.25">
      <c r="AE3789" t="s">
        <v>6043</v>
      </c>
    </row>
    <row r="3790" spans="31:31" x14ac:dyDescent="0.25">
      <c r="AE3790" t="s">
        <v>6044</v>
      </c>
    </row>
    <row r="3791" spans="31:31" x14ac:dyDescent="0.25">
      <c r="AE3791" t="s">
        <v>6048</v>
      </c>
    </row>
    <row r="3792" spans="31:31" x14ac:dyDescent="0.25">
      <c r="AE3792" t="s">
        <v>6049</v>
      </c>
    </row>
    <row r="3793" spans="31:31" x14ac:dyDescent="0.25">
      <c r="AE3793" t="s">
        <v>6050</v>
      </c>
    </row>
    <row r="3794" spans="31:31" x14ac:dyDescent="0.25">
      <c r="AE3794" t="s">
        <v>6051</v>
      </c>
    </row>
    <row r="3795" spans="31:31" x14ac:dyDescent="0.25">
      <c r="AE3795" t="s">
        <v>6052</v>
      </c>
    </row>
    <row r="3796" spans="31:31" x14ac:dyDescent="0.25">
      <c r="AE3796" t="s">
        <v>6053</v>
      </c>
    </row>
    <row r="3797" spans="31:31" x14ac:dyDescent="0.25">
      <c r="AE3797" t="s">
        <v>6054</v>
      </c>
    </row>
    <row r="3798" spans="31:31" x14ac:dyDescent="0.25">
      <c r="AE3798" t="s">
        <v>6055</v>
      </c>
    </row>
    <row r="3799" spans="31:31" x14ac:dyDescent="0.25">
      <c r="AE3799" t="s">
        <v>6057</v>
      </c>
    </row>
    <row r="3800" spans="31:31" x14ac:dyDescent="0.25">
      <c r="AE3800" t="s">
        <v>6058</v>
      </c>
    </row>
    <row r="3801" spans="31:31" x14ac:dyDescent="0.25">
      <c r="AE3801" t="s">
        <v>6061</v>
      </c>
    </row>
    <row r="3802" spans="31:31" x14ac:dyDescent="0.25">
      <c r="AE3802" t="s">
        <v>6064</v>
      </c>
    </row>
    <row r="3803" spans="31:31" x14ac:dyDescent="0.25">
      <c r="AE3803" t="s">
        <v>6067</v>
      </c>
    </row>
    <row r="3804" spans="31:31" x14ac:dyDescent="0.25">
      <c r="AE3804" t="s">
        <v>6068</v>
      </c>
    </row>
    <row r="3805" spans="31:31" x14ac:dyDescent="0.25">
      <c r="AE3805" t="s">
        <v>6069</v>
      </c>
    </row>
    <row r="3806" spans="31:31" x14ac:dyDescent="0.25">
      <c r="AE3806" t="s">
        <v>6073</v>
      </c>
    </row>
    <row r="3807" spans="31:31" x14ac:dyDescent="0.25">
      <c r="AE3807" t="s">
        <v>13676</v>
      </c>
    </row>
    <row r="3808" spans="31:31" x14ac:dyDescent="0.25">
      <c r="AE3808" t="s">
        <v>6074</v>
      </c>
    </row>
    <row r="3809" spans="31:31" x14ac:dyDescent="0.25">
      <c r="AE3809" t="s">
        <v>6075</v>
      </c>
    </row>
    <row r="3810" spans="31:31" x14ac:dyDescent="0.25">
      <c r="AE3810" t="s">
        <v>6078</v>
      </c>
    </row>
    <row r="3811" spans="31:31" x14ac:dyDescent="0.25">
      <c r="AE3811" t="s">
        <v>6079</v>
      </c>
    </row>
    <row r="3812" spans="31:31" x14ac:dyDescent="0.25">
      <c r="AE3812" s="182" t="s">
        <v>13677</v>
      </c>
    </row>
    <row r="3813" spans="31:31" x14ac:dyDescent="0.25">
      <c r="AE3813" t="s">
        <v>6081</v>
      </c>
    </row>
    <row r="3814" spans="31:31" x14ac:dyDescent="0.25">
      <c r="AE3814" s="182" t="s">
        <v>6082</v>
      </c>
    </row>
    <row r="3815" spans="31:31" x14ac:dyDescent="0.25">
      <c r="AE3815" t="s">
        <v>6084</v>
      </c>
    </row>
    <row r="3816" spans="31:31" x14ac:dyDescent="0.25">
      <c r="AE3816" s="182" t="s">
        <v>6088</v>
      </c>
    </row>
    <row r="3817" spans="31:31" x14ac:dyDescent="0.25">
      <c r="AE3817" t="s">
        <v>6090</v>
      </c>
    </row>
    <row r="3818" spans="31:31" x14ac:dyDescent="0.25">
      <c r="AE3818" t="s">
        <v>6091</v>
      </c>
    </row>
    <row r="3819" spans="31:31" x14ac:dyDescent="0.25">
      <c r="AE3819" t="s">
        <v>6093</v>
      </c>
    </row>
    <row r="3820" spans="31:31" x14ac:dyDescent="0.25">
      <c r="AE3820" t="s">
        <v>6094</v>
      </c>
    </row>
    <row r="3821" spans="31:31" x14ac:dyDescent="0.25">
      <c r="AE3821" t="s">
        <v>6095</v>
      </c>
    </row>
    <row r="3822" spans="31:31" x14ac:dyDescent="0.25">
      <c r="AE3822" t="s">
        <v>6097</v>
      </c>
    </row>
    <row r="3823" spans="31:31" x14ac:dyDescent="0.25">
      <c r="AE3823" t="s">
        <v>6098</v>
      </c>
    </row>
    <row r="3824" spans="31:31" x14ac:dyDescent="0.25">
      <c r="AE3824" t="s">
        <v>6099</v>
      </c>
    </row>
    <row r="3825" spans="31:31" x14ac:dyDescent="0.25">
      <c r="AE3825" t="s">
        <v>6100</v>
      </c>
    </row>
    <row r="3826" spans="31:31" x14ac:dyDescent="0.25">
      <c r="AE3826" t="s">
        <v>6101</v>
      </c>
    </row>
    <row r="3827" spans="31:31" x14ac:dyDescent="0.25">
      <c r="AE3827" t="s">
        <v>6103</v>
      </c>
    </row>
    <row r="3828" spans="31:31" x14ac:dyDescent="0.25">
      <c r="AE3828" t="s">
        <v>6104</v>
      </c>
    </row>
    <row r="3829" spans="31:31" x14ac:dyDescent="0.25">
      <c r="AE3829" t="s">
        <v>13678</v>
      </c>
    </row>
    <row r="3830" spans="31:31" x14ac:dyDescent="0.25">
      <c r="AE3830" t="s">
        <v>13679</v>
      </c>
    </row>
    <row r="3831" spans="31:31" x14ac:dyDescent="0.25">
      <c r="AE3831" s="182" t="s">
        <v>6108</v>
      </c>
    </row>
    <row r="3832" spans="31:31" x14ac:dyDescent="0.25">
      <c r="AE3832" t="s">
        <v>6109</v>
      </c>
    </row>
    <row r="3833" spans="31:31" x14ac:dyDescent="0.25">
      <c r="AE3833" t="s">
        <v>6111</v>
      </c>
    </row>
    <row r="3834" spans="31:31" x14ac:dyDescent="0.25">
      <c r="AE3834" t="s">
        <v>6112</v>
      </c>
    </row>
    <row r="3835" spans="31:31" x14ac:dyDescent="0.25">
      <c r="AE3835" t="s">
        <v>6113</v>
      </c>
    </row>
    <row r="3836" spans="31:31" x14ac:dyDescent="0.25">
      <c r="AE3836" t="s">
        <v>6114</v>
      </c>
    </row>
    <row r="3837" spans="31:31" x14ac:dyDescent="0.25">
      <c r="AE3837" t="s">
        <v>6115</v>
      </c>
    </row>
    <row r="3838" spans="31:31" x14ac:dyDescent="0.25">
      <c r="AE3838" t="s">
        <v>6116</v>
      </c>
    </row>
    <row r="3839" spans="31:31" x14ac:dyDescent="0.25">
      <c r="AE3839" t="s">
        <v>6117</v>
      </c>
    </row>
    <row r="3840" spans="31:31" x14ac:dyDescent="0.25">
      <c r="AE3840" t="s">
        <v>6118</v>
      </c>
    </row>
    <row r="3841" spans="31:31" x14ac:dyDescent="0.25">
      <c r="AE3841" t="s">
        <v>6119</v>
      </c>
    </row>
    <row r="3842" spans="31:31" x14ac:dyDescent="0.25">
      <c r="AE3842" s="182" t="s">
        <v>6120</v>
      </c>
    </row>
    <row r="3843" spans="31:31" x14ac:dyDescent="0.25">
      <c r="AE3843" t="s">
        <v>6121</v>
      </c>
    </row>
    <row r="3844" spans="31:31" x14ac:dyDescent="0.25">
      <c r="AE3844" s="182" t="s">
        <v>13680</v>
      </c>
    </row>
    <row r="3845" spans="31:31" x14ac:dyDescent="0.25">
      <c r="AE3845" t="s">
        <v>6123</v>
      </c>
    </row>
    <row r="3846" spans="31:31" x14ac:dyDescent="0.25">
      <c r="AE3846" t="s">
        <v>6124</v>
      </c>
    </row>
    <row r="3847" spans="31:31" x14ac:dyDescent="0.25">
      <c r="AE3847" t="s">
        <v>6127</v>
      </c>
    </row>
    <row r="3848" spans="31:31" x14ac:dyDescent="0.25">
      <c r="AE3848" t="s">
        <v>6128</v>
      </c>
    </row>
    <row r="3849" spans="31:31" x14ac:dyDescent="0.25">
      <c r="AE3849" t="s">
        <v>6129</v>
      </c>
    </row>
    <row r="3850" spans="31:31" x14ac:dyDescent="0.25">
      <c r="AE3850" t="s">
        <v>6132</v>
      </c>
    </row>
    <row r="3851" spans="31:31" x14ac:dyDescent="0.25">
      <c r="AE3851" t="s">
        <v>6133</v>
      </c>
    </row>
    <row r="3852" spans="31:31" x14ac:dyDescent="0.25">
      <c r="AE3852" t="s">
        <v>6135</v>
      </c>
    </row>
    <row r="3853" spans="31:31" x14ac:dyDescent="0.25">
      <c r="AE3853" t="s">
        <v>6136</v>
      </c>
    </row>
    <row r="3854" spans="31:31" x14ac:dyDescent="0.25">
      <c r="AE3854" s="182" t="s">
        <v>6137</v>
      </c>
    </row>
    <row r="3855" spans="31:31" x14ac:dyDescent="0.25">
      <c r="AE3855" t="s">
        <v>6138</v>
      </c>
    </row>
    <row r="3856" spans="31:31" x14ac:dyDescent="0.25">
      <c r="AE3856" s="182" t="s">
        <v>6141</v>
      </c>
    </row>
    <row r="3857" spans="31:31" x14ac:dyDescent="0.25">
      <c r="AE3857" t="s">
        <v>6142</v>
      </c>
    </row>
    <row r="3858" spans="31:31" x14ac:dyDescent="0.25">
      <c r="AE3858" t="s">
        <v>6143</v>
      </c>
    </row>
    <row r="3859" spans="31:31" x14ac:dyDescent="0.25">
      <c r="AE3859" t="s">
        <v>6144</v>
      </c>
    </row>
    <row r="3860" spans="31:31" x14ac:dyDescent="0.25">
      <c r="AE3860" t="s">
        <v>6145</v>
      </c>
    </row>
    <row r="3861" spans="31:31" x14ac:dyDescent="0.25">
      <c r="AE3861" t="s">
        <v>6152</v>
      </c>
    </row>
    <row r="3862" spans="31:31" x14ac:dyDescent="0.25">
      <c r="AE3862" t="s">
        <v>6153</v>
      </c>
    </row>
    <row r="3863" spans="31:31" x14ac:dyDescent="0.25">
      <c r="AE3863" t="s">
        <v>6155</v>
      </c>
    </row>
    <row r="3864" spans="31:31" x14ac:dyDescent="0.25">
      <c r="AE3864" t="s">
        <v>6156</v>
      </c>
    </row>
    <row r="3865" spans="31:31" x14ac:dyDescent="0.25">
      <c r="AE3865" t="s">
        <v>6157</v>
      </c>
    </row>
    <row r="3866" spans="31:31" x14ac:dyDescent="0.25">
      <c r="AE3866" t="s">
        <v>6158</v>
      </c>
    </row>
    <row r="3867" spans="31:31" x14ac:dyDescent="0.25">
      <c r="AE3867" t="s">
        <v>6159</v>
      </c>
    </row>
    <row r="3868" spans="31:31" x14ac:dyDescent="0.25">
      <c r="AE3868" t="s">
        <v>6160</v>
      </c>
    </row>
    <row r="3869" spans="31:31" x14ac:dyDescent="0.25">
      <c r="AE3869" t="s">
        <v>6161</v>
      </c>
    </row>
    <row r="3870" spans="31:31" x14ac:dyDescent="0.25">
      <c r="AE3870" t="s">
        <v>6162</v>
      </c>
    </row>
    <row r="3871" spans="31:31" x14ac:dyDescent="0.25">
      <c r="AE3871" t="s">
        <v>6163</v>
      </c>
    </row>
    <row r="3872" spans="31:31" x14ac:dyDescent="0.25">
      <c r="AE3872" t="s">
        <v>6164</v>
      </c>
    </row>
    <row r="3873" spans="31:31" x14ac:dyDescent="0.25">
      <c r="AE3873" s="182" t="s">
        <v>6165</v>
      </c>
    </row>
    <row r="3874" spans="31:31" x14ac:dyDescent="0.25">
      <c r="AE3874" t="s">
        <v>6166</v>
      </c>
    </row>
    <row r="3875" spans="31:31" x14ac:dyDescent="0.25">
      <c r="AE3875" t="s">
        <v>6167</v>
      </c>
    </row>
    <row r="3876" spans="31:31" x14ac:dyDescent="0.25">
      <c r="AE3876" t="s">
        <v>6168</v>
      </c>
    </row>
    <row r="3877" spans="31:31" x14ac:dyDescent="0.25">
      <c r="AE3877" s="182" t="s">
        <v>6169</v>
      </c>
    </row>
    <row r="3878" spans="31:31" x14ac:dyDescent="0.25">
      <c r="AE3878" s="182" t="s">
        <v>6170</v>
      </c>
    </row>
    <row r="3879" spans="31:31" x14ac:dyDescent="0.25">
      <c r="AE3879" s="182" t="s">
        <v>6171</v>
      </c>
    </row>
    <row r="3880" spans="31:31" x14ac:dyDescent="0.25">
      <c r="AE3880" s="182" t="s">
        <v>6172</v>
      </c>
    </row>
    <row r="3881" spans="31:31" x14ac:dyDescent="0.25">
      <c r="AE3881" s="182" t="s">
        <v>6173</v>
      </c>
    </row>
    <row r="3882" spans="31:31" x14ac:dyDescent="0.25">
      <c r="AE3882" s="182" t="s">
        <v>6174</v>
      </c>
    </row>
    <row r="3883" spans="31:31" x14ac:dyDescent="0.25">
      <c r="AE3883" s="182" t="s">
        <v>6175</v>
      </c>
    </row>
    <row r="3884" spans="31:31" x14ac:dyDescent="0.25">
      <c r="AE3884" s="182" t="s">
        <v>6176</v>
      </c>
    </row>
    <row r="3885" spans="31:31" x14ac:dyDescent="0.25">
      <c r="AE3885" s="182" t="s">
        <v>6177</v>
      </c>
    </row>
    <row r="3886" spans="31:31" x14ac:dyDescent="0.25">
      <c r="AE3886" s="182" t="s">
        <v>6178</v>
      </c>
    </row>
    <row r="3887" spans="31:31" x14ac:dyDescent="0.25">
      <c r="AE3887" s="182" t="s">
        <v>6179</v>
      </c>
    </row>
    <row r="3888" spans="31:31" x14ac:dyDescent="0.25">
      <c r="AE3888" t="s">
        <v>6181</v>
      </c>
    </row>
    <row r="3889" spans="31:31" x14ac:dyDescent="0.25">
      <c r="AE3889" t="s">
        <v>6182</v>
      </c>
    </row>
    <row r="3890" spans="31:31" x14ac:dyDescent="0.25">
      <c r="AE3890" t="s">
        <v>6183</v>
      </c>
    </row>
    <row r="3891" spans="31:31" x14ac:dyDescent="0.25">
      <c r="AE3891" t="s">
        <v>6184</v>
      </c>
    </row>
    <row r="3892" spans="31:31" x14ac:dyDescent="0.25">
      <c r="AE3892" t="s">
        <v>6185</v>
      </c>
    </row>
    <row r="3893" spans="31:31" x14ac:dyDescent="0.25">
      <c r="AE3893" t="s">
        <v>6186</v>
      </c>
    </row>
    <row r="3894" spans="31:31" x14ac:dyDescent="0.25">
      <c r="AE3894" t="s">
        <v>6187</v>
      </c>
    </row>
    <row r="3895" spans="31:31" x14ac:dyDescent="0.25">
      <c r="AE3895" t="s">
        <v>6188</v>
      </c>
    </row>
    <row r="3896" spans="31:31" x14ac:dyDescent="0.25">
      <c r="AE3896" t="s">
        <v>6189</v>
      </c>
    </row>
    <row r="3897" spans="31:31" x14ac:dyDescent="0.25">
      <c r="AE3897" t="s">
        <v>6191</v>
      </c>
    </row>
    <row r="3898" spans="31:31" x14ac:dyDescent="0.25">
      <c r="AE3898" t="s">
        <v>6192</v>
      </c>
    </row>
    <row r="3899" spans="31:31" x14ac:dyDescent="0.25">
      <c r="AE3899" t="s">
        <v>6194</v>
      </c>
    </row>
    <row r="3900" spans="31:31" x14ac:dyDescent="0.25">
      <c r="AE3900" t="s">
        <v>6196</v>
      </c>
    </row>
    <row r="3901" spans="31:31" x14ac:dyDescent="0.25">
      <c r="AE3901" s="182" t="s">
        <v>6199</v>
      </c>
    </row>
    <row r="3902" spans="31:31" x14ac:dyDescent="0.25">
      <c r="AE3902" t="s">
        <v>6201</v>
      </c>
    </row>
    <row r="3903" spans="31:31" x14ac:dyDescent="0.25">
      <c r="AE3903" s="182" t="s">
        <v>6202</v>
      </c>
    </row>
    <row r="3904" spans="31:31" x14ac:dyDescent="0.25">
      <c r="AE3904" s="182" t="s">
        <v>6203</v>
      </c>
    </row>
    <row r="3905" spans="31:31" x14ac:dyDescent="0.25">
      <c r="AE3905" t="s">
        <v>6206</v>
      </c>
    </row>
    <row r="3906" spans="31:31" x14ac:dyDescent="0.25">
      <c r="AE3906" t="s">
        <v>6207</v>
      </c>
    </row>
    <row r="3907" spans="31:31" x14ac:dyDescent="0.25">
      <c r="AE3907" t="s">
        <v>6208</v>
      </c>
    </row>
    <row r="3908" spans="31:31" x14ac:dyDescent="0.25">
      <c r="AE3908" t="s">
        <v>6210</v>
      </c>
    </row>
    <row r="3909" spans="31:31" x14ac:dyDescent="0.25">
      <c r="AE3909" t="s">
        <v>6211</v>
      </c>
    </row>
    <row r="3910" spans="31:31" x14ac:dyDescent="0.25">
      <c r="AE3910" s="182" t="s">
        <v>6213</v>
      </c>
    </row>
    <row r="3911" spans="31:31" x14ac:dyDescent="0.25">
      <c r="AE3911" s="182" t="s">
        <v>6214</v>
      </c>
    </row>
    <row r="3912" spans="31:31" x14ac:dyDescent="0.25">
      <c r="AE3912" s="182" t="s">
        <v>6215</v>
      </c>
    </row>
    <row r="3913" spans="31:31" x14ac:dyDescent="0.25">
      <c r="AE3913" t="s">
        <v>6216</v>
      </c>
    </row>
    <row r="3914" spans="31:31" x14ac:dyDescent="0.25">
      <c r="AE3914" t="s">
        <v>6217</v>
      </c>
    </row>
    <row r="3915" spans="31:31" x14ac:dyDescent="0.25">
      <c r="AE3915" t="s">
        <v>6218</v>
      </c>
    </row>
    <row r="3916" spans="31:31" x14ac:dyDescent="0.25">
      <c r="AE3916" s="182" t="s">
        <v>6219</v>
      </c>
    </row>
    <row r="3917" spans="31:31" x14ac:dyDescent="0.25">
      <c r="AE3917" s="182" t="s">
        <v>6220</v>
      </c>
    </row>
    <row r="3918" spans="31:31" x14ac:dyDescent="0.25">
      <c r="AE3918" s="182" t="s">
        <v>6223</v>
      </c>
    </row>
    <row r="3919" spans="31:31" x14ac:dyDescent="0.25">
      <c r="AE3919" t="s">
        <v>6224</v>
      </c>
    </row>
    <row r="3920" spans="31:31" x14ac:dyDescent="0.25">
      <c r="AE3920" s="182" t="s">
        <v>6225</v>
      </c>
    </row>
    <row r="3921" spans="31:31" x14ac:dyDescent="0.25">
      <c r="AE3921" s="182" t="s">
        <v>6227</v>
      </c>
    </row>
    <row r="3922" spans="31:31" x14ac:dyDescent="0.25">
      <c r="AE3922" s="182" t="s">
        <v>6228</v>
      </c>
    </row>
    <row r="3923" spans="31:31" x14ac:dyDescent="0.25">
      <c r="AE3923" s="182" t="s">
        <v>6229</v>
      </c>
    </row>
    <row r="3924" spans="31:31" x14ac:dyDescent="0.25">
      <c r="AE3924" s="182" t="s">
        <v>6230</v>
      </c>
    </row>
    <row r="3925" spans="31:31" x14ac:dyDescent="0.25">
      <c r="AE3925" s="182" t="s">
        <v>6231</v>
      </c>
    </row>
    <row r="3926" spans="31:31" x14ac:dyDescent="0.25">
      <c r="AE3926" s="182" t="s">
        <v>6231</v>
      </c>
    </row>
    <row r="3927" spans="31:31" x14ac:dyDescent="0.25">
      <c r="AE3927" s="182" t="s">
        <v>6232</v>
      </c>
    </row>
    <row r="3928" spans="31:31" x14ac:dyDescent="0.25">
      <c r="AE3928" s="182" t="s">
        <v>6234</v>
      </c>
    </row>
    <row r="3929" spans="31:31" x14ac:dyDescent="0.25">
      <c r="AE3929" s="182" t="s">
        <v>6235</v>
      </c>
    </row>
    <row r="3930" spans="31:31" x14ac:dyDescent="0.25">
      <c r="AE3930" s="182" t="s">
        <v>6236</v>
      </c>
    </row>
    <row r="3931" spans="31:31" x14ac:dyDescent="0.25">
      <c r="AE3931" s="182" t="s">
        <v>6237</v>
      </c>
    </row>
    <row r="3932" spans="31:31" x14ac:dyDescent="0.25">
      <c r="AE3932" s="182" t="s">
        <v>6238</v>
      </c>
    </row>
    <row r="3933" spans="31:31" x14ac:dyDescent="0.25">
      <c r="AE3933" s="182" t="s">
        <v>6239</v>
      </c>
    </row>
    <row r="3934" spans="31:31" x14ac:dyDescent="0.25">
      <c r="AE3934" s="182" t="s">
        <v>6240</v>
      </c>
    </row>
    <row r="3935" spans="31:31" x14ac:dyDescent="0.25">
      <c r="AE3935" s="182" t="s">
        <v>6240</v>
      </c>
    </row>
    <row r="3936" spans="31:31" x14ac:dyDescent="0.25">
      <c r="AE3936" s="182" t="s">
        <v>6241</v>
      </c>
    </row>
    <row r="3937" spans="31:31" x14ac:dyDescent="0.25">
      <c r="AE3937" s="182" t="s">
        <v>6242</v>
      </c>
    </row>
    <row r="3938" spans="31:31" x14ac:dyDescent="0.25">
      <c r="AE3938" s="182" t="s">
        <v>6243</v>
      </c>
    </row>
    <row r="3939" spans="31:31" x14ac:dyDescent="0.25">
      <c r="AE3939" s="182" t="s">
        <v>6245</v>
      </c>
    </row>
    <row r="3940" spans="31:31" x14ac:dyDescent="0.25">
      <c r="AE3940" s="182" t="s">
        <v>6246</v>
      </c>
    </row>
    <row r="3941" spans="31:31" x14ac:dyDescent="0.25">
      <c r="AE3941" s="182" t="s">
        <v>6247</v>
      </c>
    </row>
    <row r="3942" spans="31:31" x14ac:dyDescent="0.25">
      <c r="AE3942" s="182" t="s">
        <v>6248</v>
      </c>
    </row>
    <row r="3943" spans="31:31" x14ac:dyDescent="0.25">
      <c r="AE3943" s="182" t="s">
        <v>6249</v>
      </c>
    </row>
    <row r="3944" spans="31:31" x14ac:dyDescent="0.25">
      <c r="AE3944" s="182" t="s">
        <v>6250</v>
      </c>
    </row>
    <row r="3945" spans="31:31" x14ac:dyDescent="0.25">
      <c r="AE3945" s="182" t="s">
        <v>13681</v>
      </c>
    </row>
    <row r="3946" spans="31:31" x14ac:dyDescent="0.25">
      <c r="AE3946" s="182" t="s">
        <v>6251</v>
      </c>
    </row>
    <row r="3947" spans="31:31" x14ac:dyDescent="0.25">
      <c r="AE3947" s="182" t="s">
        <v>6252</v>
      </c>
    </row>
    <row r="3948" spans="31:31" x14ac:dyDescent="0.25">
      <c r="AE3948" s="182" t="s">
        <v>6253</v>
      </c>
    </row>
    <row r="3949" spans="31:31" x14ac:dyDescent="0.25">
      <c r="AE3949" s="182" t="s">
        <v>6254</v>
      </c>
    </row>
    <row r="3950" spans="31:31" x14ac:dyDescent="0.25">
      <c r="AE3950" s="182" t="s">
        <v>6255</v>
      </c>
    </row>
    <row r="3951" spans="31:31" x14ac:dyDescent="0.25">
      <c r="AE3951" s="182" t="s">
        <v>6256</v>
      </c>
    </row>
    <row r="3952" spans="31:31" x14ac:dyDescent="0.25">
      <c r="AE3952" s="182" t="s">
        <v>6257</v>
      </c>
    </row>
    <row r="3953" spans="31:31" x14ac:dyDescent="0.25">
      <c r="AE3953" s="182" t="s">
        <v>6258</v>
      </c>
    </row>
    <row r="3954" spans="31:31" x14ac:dyDescent="0.25">
      <c r="AE3954" s="182" t="s">
        <v>6259</v>
      </c>
    </row>
    <row r="3955" spans="31:31" x14ac:dyDescent="0.25">
      <c r="AE3955" s="182" t="s">
        <v>6260</v>
      </c>
    </row>
    <row r="3956" spans="31:31" x14ac:dyDescent="0.25">
      <c r="AE3956" s="182" t="s">
        <v>6261</v>
      </c>
    </row>
    <row r="3957" spans="31:31" x14ac:dyDescent="0.25">
      <c r="AE3957" s="182" t="s">
        <v>6262</v>
      </c>
    </row>
    <row r="3958" spans="31:31" x14ac:dyDescent="0.25">
      <c r="AE3958" s="182" t="s">
        <v>6263</v>
      </c>
    </row>
    <row r="3959" spans="31:31" x14ac:dyDescent="0.25">
      <c r="AE3959" s="182" t="s">
        <v>6264</v>
      </c>
    </row>
    <row r="3960" spans="31:31" x14ac:dyDescent="0.25">
      <c r="AE3960" s="182" t="s">
        <v>6265</v>
      </c>
    </row>
    <row r="3961" spans="31:31" x14ac:dyDescent="0.25">
      <c r="AE3961" s="182" t="s">
        <v>6266</v>
      </c>
    </row>
    <row r="3962" spans="31:31" x14ac:dyDescent="0.25">
      <c r="AE3962" s="182" t="s">
        <v>6266</v>
      </c>
    </row>
    <row r="3963" spans="31:31" x14ac:dyDescent="0.25">
      <c r="AE3963" s="182" t="s">
        <v>6268</v>
      </c>
    </row>
    <row r="3964" spans="31:31" x14ac:dyDescent="0.25">
      <c r="AE3964" s="182" t="s">
        <v>6269</v>
      </c>
    </row>
    <row r="3965" spans="31:31" x14ac:dyDescent="0.25">
      <c r="AE3965" s="182" t="s">
        <v>6271</v>
      </c>
    </row>
    <row r="3966" spans="31:31" x14ac:dyDescent="0.25">
      <c r="AE3966" t="s">
        <v>13682</v>
      </c>
    </row>
    <row r="3967" spans="31:31" x14ac:dyDescent="0.25">
      <c r="AE3967" t="s">
        <v>13683</v>
      </c>
    </row>
    <row r="3968" spans="31:31" x14ac:dyDescent="0.25">
      <c r="AE3968" t="s">
        <v>13684</v>
      </c>
    </row>
    <row r="3969" spans="31:31" x14ac:dyDescent="0.25">
      <c r="AE3969" t="s">
        <v>13685</v>
      </c>
    </row>
    <row r="3970" spans="31:31" x14ac:dyDescent="0.25">
      <c r="AE3970" t="s">
        <v>13686</v>
      </c>
    </row>
    <row r="3971" spans="31:31" x14ac:dyDescent="0.25">
      <c r="AE3971" t="s">
        <v>13687</v>
      </c>
    </row>
    <row r="3972" spans="31:31" x14ac:dyDescent="0.25">
      <c r="AE3972" t="s">
        <v>13688</v>
      </c>
    </row>
    <row r="3973" spans="31:31" x14ac:dyDescent="0.25">
      <c r="AE3973" t="s">
        <v>13689</v>
      </c>
    </row>
    <row r="3974" spans="31:31" x14ac:dyDescent="0.25">
      <c r="AE3974" t="s">
        <v>13690</v>
      </c>
    </row>
    <row r="3975" spans="31:31" x14ac:dyDescent="0.25">
      <c r="AE3975" t="s">
        <v>13691</v>
      </c>
    </row>
    <row r="3976" spans="31:31" x14ac:dyDescent="0.25">
      <c r="AE3976" t="s">
        <v>13692</v>
      </c>
    </row>
    <row r="3977" spans="31:31" x14ac:dyDescent="0.25">
      <c r="AE3977" t="s">
        <v>13693</v>
      </c>
    </row>
    <row r="3978" spans="31:31" x14ac:dyDescent="0.25">
      <c r="AE3978" t="s">
        <v>13694</v>
      </c>
    </row>
    <row r="3979" spans="31:31" x14ac:dyDescent="0.25">
      <c r="AE3979" t="s">
        <v>13695</v>
      </c>
    </row>
    <row r="3980" spans="31:31" x14ac:dyDescent="0.25">
      <c r="AE3980" t="s">
        <v>13696</v>
      </c>
    </row>
    <row r="3981" spans="31:31" x14ac:dyDescent="0.25">
      <c r="AE3981" t="s">
        <v>13697</v>
      </c>
    </row>
    <row r="3982" spans="31:31" x14ac:dyDescent="0.25">
      <c r="AE3982" t="s">
        <v>13698</v>
      </c>
    </row>
    <row r="3983" spans="31:31" x14ac:dyDescent="0.25">
      <c r="AE3983" t="s">
        <v>13699</v>
      </c>
    </row>
    <row r="3984" spans="31:31" x14ac:dyDescent="0.25">
      <c r="AE3984" t="s">
        <v>13700</v>
      </c>
    </row>
    <row r="3985" spans="31:31" x14ac:dyDescent="0.25">
      <c r="AE3985" t="s">
        <v>13701</v>
      </c>
    </row>
    <row r="3986" spans="31:31" x14ac:dyDescent="0.25">
      <c r="AE3986" t="s">
        <v>13702</v>
      </c>
    </row>
    <row r="3987" spans="31:31" x14ac:dyDescent="0.25">
      <c r="AE3987" t="s">
        <v>13703</v>
      </c>
    </row>
    <row r="3988" spans="31:31" x14ac:dyDescent="0.25">
      <c r="AE3988" t="s">
        <v>13704</v>
      </c>
    </row>
    <row r="3989" spans="31:31" x14ac:dyDescent="0.25">
      <c r="AE3989" t="s">
        <v>13705</v>
      </c>
    </row>
    <row r="3990" spans="31:31" x14ac:dyDescent="0.25">
      <c r="AE3990" t="s">
        <v>13706</v>
      </c>
    </row>
    <row r="3991" spans="31:31" x14ac:dyDescent="0.25">
      <c r="AE3991" t="s">
        <v>13707</v>
      </c>
    </row>
    <row r="3992" spans="31:31" x14ac:dyDescent="0.25">
      <c r="AE3992" t="s">
        <v>13708</v>
      </c>
    </row>
    <row r="3993" spans="31:31" x14ac:dyDescent="0.25">
      <c r="AE3993" t="s">
        <v>13709</v>
      </c>
    </row>
    <row r="3994" spans="31:31" x14ac:dyDescent="0.25">
      <c r="AE3994" t="s">
        <v>13710</v>
      </c>
    </row>
    <row r="3995" spans="31:31" x14ac:dyDescent="0.25">
      <c r="AE3995" t="s">
        <v>13711</v>
      </c>
    </row>
    <row r="3996" spans="31:31" x14ac:dyDescent="0.25">
      <c r="AE3996" t="s">
        <v>13712</v>
      </c>
    </row>
    <row r="3997" spans="31:31" x14ac:dyDescent="0.25">
      <c r="AE3997" t="s">
        <v>13713</v>
      </c>
    </row>
    <row r="3998" spans="31:31" x14ac:dyDescent="0.25">
      <c r="AE3998" t="s">
        <v>13714</v>
      </c>
    </row>
    <row r="3999" spans="31:31" x14ac:dyDescent="0.25">
      <c r="AE3999" t="s">
        <v>13715</v>
      </c>
    </row>
    <row r="4000" spans="31:31" x14ac:dyDescent="0.25">
      <c r="AE4000" t="s">
        <v>13716</v>
      </c>
    </row>
    <row r="4001" spans="31:31" x14ac:dyDescent="0.25">
      <c r="AE4001" t="s">
        <v>13717</v>
      </c>
    </row>
    <row r="4002" spans="31:31" x14ac:dyDescent="0.25">
      <c r="AE4002" t="s">
        <v>13718</v>
      </c>
    </row>
    <row r="4003" spans="31:31" x14ac:dyDescent="0.25">
      <c r="AE4003" t="s">
        <v>13719</v>
      </c>
    </row>
    <row r="4004" spans="31:31" x14ac:dyDescent="0.25">
      <c r="AE4004" t="s">
        <v>13720</v>
      </c>
    </row>
    <row r="4005" spans="31:31" x14ac:dyDescent="0.25">
      <c r="AE4005" t="s">
        <v>13721</v>
      </c>
    </row>
    <row r="4006" spans="31:31" x14ac:dyDescent="0.25">
      <c r="AE4006" t="s">
        <v>13722</v>
      </c>
    </row>
    <row r="4007" spans="31:31" x14ac:dyDescent="0.25">
      <c r="AE4007" t="s">
        <v>13723</v>
      </c>
    </row>
    <row r="4008" spans="31:31" x14ac:dyDescent="0.25">
      <c r="AE4008" t="s">
        <v>13724</v>
      </c>
    </row>
    <row r="4009" spans="31:31" x14ac:dyDescent="0.25">
      <c r="AE4009" t="s">
        <v>13725</v>
      </c>
    </row>
    <row r="4010" spans="31:31" x14ac:dyDescent="0.25">
      <c r="AE4010" t="s">
        <v>13726</v>
      </c>
    </row>
    <row r="4011" spans="31:31" x14ac:dyDescent="0.25">
      <c r="AE4011" t="s">
        <v>6273</v>
      </c>
    </row>
    <row r="4012" spans="31:31" x14ac:dyDescent="0.25">
      <c r="AE4012" t="s">
        <v>13727</v>
      </c>
    </row>
    <row r="4013" spans="31:31" x14ac:dyDescent="0.25">
      <c r="AE4013" t="s">
        <v>13728</v>
      </c>
    </row>
    <row r="4014" spans="31:31" x14ac:dyDescent="0.25">
      <c r="AE4014" t="s">
        <v>13729</v>
      </c>
    </row>
    <row r="4015" spans="31:31" x14ac:dyDescent="0.25">
      <c r="AE4015" t="s">
        <v>13730</v>
      </c>
    </row>
    <row r="4016" spans="31:31" x14ac:dyDescent="0.25">
      <c r="AE4016" t="s">
        <v>13731</v>
      </c>
    </row>
    <row r="4017" spans="31:31" x14ac:dyDescent="0.25">
      <c r="AE4017" t="s">
        <v>13732</v>
      </c>
    </row>
    <row r="4018" spans="31:31" x14ac:dyDescent="0.25">
      <c r="AE4018" t="s">
        <v>13733</v>
      </c>
    </row>
    <row r="4019" spans="31:31" x14ac:dyDescent="0.25">
      <c r="AE4019" t="s">
        <v>13734</v>
      </c>
    </row>
    <row r="4020" spans="31:31" x14ac:dyDescent="0.25">
      <c r="AE4020" t="s">
        <v>13735</v>
      </c>
    </row>
    <row r="4021" spans="31:31" x14ac:dyDescent="0.25">
      <c r="AE4021" t="s">
        <v>13736</v>
      </c>
    </row>
    <row r="4022" spans="31:31" x14ac:dyDescent="0.25">
      <c r="AE4022" t="s">
        <v>13737</v>
      </c>
    </row>
    <row r="4023" spans="31:31" x14ac:dyDescent="0.25">
      <c r="AE4023" t="s">
        <v>13738</v>
      </c>
    </row>
    <row r="4024" spans="31:31" x14ac:dyDescent="0.25">
      <c r="AE4024" t="s">
        <v>13739</v>
      </c>
    </row>
    <row r="4025" spans="31:31" x14ac:dyDescent="0.25">
      <c r="AE4025" t="s">
        <v>13740</v>
      </c>
    </row>
    <row r="4026" spans="31:31" x14ac:dyDescent="0.25">
      <c r="AE4026" t="s">
        <v>13741</v>
      </c>
    </row>
    <row r="4027" spans="31:31" x14ac:dyDescent="0.25">
      <c r="AE4027" t="s">
        <v>13742</v>
      </c>
    </row>
    <row r="4028" spans="31:31" x14ac:dyDescent="0.25">
      <c r="AE4028" t="s">
        <v>13743</v>
      </c>
    </row>
    <row r="4029" spans="31:31" x14ac:dyDescent="0.25">
      <c r="AE4029" t="s">
        <v>13744</v>
      </c>
    </row>
    <row r="4030" spans="31:31" x14ac:dyDescent="0.25">
      <c r="AE4030" t="s">
        <v>13745</v>
      </c>
    </row>
    <row r="4031" spans="31:31" x14ac:dyDescent="0.25">
      <c r="AE4031" t="s">
        <v>13746</v>
      </c>
    </row>
    <row r="4032" spans="31:31" x14ac:dyDescent="0.25">
      <c r="AE4032" t="s">
        <v>13747</v>
      </c>
    </row>
    <row r="4033" spans="31:31" x14ac:dyDescent="0.25">
      <c r="AE4033" t="s">
        <v>13748</v>
      </c>
    </row>
    <row r="4034" spans="31:31" x14ac:dyDescent="0.25">
      <c r="AE4034" t="s">
        <v>6277</v>
      </c>
    </row>
    <row r="4035" spans="31:31" x14ac:dyDescent="0.25">
      <c r="AE4035" t="s">
        <v>13749</v>
      </c>
    </row>
    <row r="4036" spans="31:31" x14ac:dyDescent="0.25">
      <c r="AE4036" t="s">
        <v>13750</v>
      </c>
    </row>
    <row r="4037" spans="31:31" x14ac:dyDescent="0.25">
      <c r="AE4037" t="s">
        <v>13751</v>
      </c>
    </row>
    <row r="4038" spans="31:31" x14ac:dyDescent="0.25">
      <c r="AE4038" t="s">
        <v>6288</v>
      </c>
    </row>
    <row r="4039" spans="31:31" x14ac:dyDescent="0.25">
      <c r="AE4039" t="s">
        <v>13752</v>
      </c>
    </row>
    <row r="4040" spans="31:31" x14ac:dyDescent="0.25">
      <c r="AE4040" t="s">
        <v>13753</v>
      </c>
    </row>
    <row r="4041" spans="31:31" x14ac:dyDescent="0.25">
      <c r="AE4041" t="s">
        <v>6295</v>
      </c>
    </row>
    <row r="4042" spans="31:31" x14ac:dyDescent="0.25">
      <c r="AE4042" t="s">
        <v>13754</v>
      </c>
    </row>
    <row r="4043" spans="31:31" x14ac:dyDescent="0.25">
      <c r="AE4043" t="s">
        <v>13755</v>
      </c>
    </row>
    <row r="4044" spans="31:31" x14ac:dyDescent="0.25">
      <c r="AE4044" t="s">
        <v>13756</v>
      </c>
    </row>
    <row r="4045" spans="31:31" x14ac:dyDescent="0.25">
      <c r="AE4045" t="s">
        <v>6305</v>
      </c>
    </row>
    <row r="4046" spans="31:31" x14ac:dyDescent="0.25">
      <c r="AE4046" t="s">
        <v>13757</v>
      </c>
    </row>
    <row r="4047" spans="31:31" x14ac:dyDescent="0.25">
      <c r="AE4047" t="s">
        <v>13758</v>
      </c>
    </row>
    <row r="4048" spans="31:31" x14ac:dyDescent="0.25">
      <c r="AE4048" t="s">
        <v>13759</v>
      </c>
    </row>
    <row r="4049" spans="31:31" x14ac:dyDescent="0.25">
      <c r="AE4049" t="s">
        <v>6311</v>
      </c>
    </row>
    <row r="4050" spans="31:31" x14ac:dyDescent="0.25">
      <c r="AE4050" t="s">
        <v>13760</v>
      </c>
    </row>
    <row r="4051" spans="31:31" x14ac:dyDescent="0.25">
      <c r="AE4051" t="s">
        <v>13761</v>
      </c>
    </row>
    <row r="4052" spans="31:31" x14ac:dyDescent="0.25">
      <c r="AE4052" t="s">
        <v>13762</v>
      </c>
    </row>
    <row r="4053" spans="31:31" x14ac:dyDescent="0.25">
      <c r="AE4053" t="s">
        <v>13763</v>
      </c>
    </row>
    <row r="4054" spans="31:31" x14ac:dyDescent="0.25">
      <c r="AE4054" t="s">
        <v>6324</v>
      </c>
    </row>
    <row r="4055" spans="31:31" x14ac:dyDescent="0.25">
      <c r="AE4055" t="s">
        <v>13764</v>
      </c>
    </row>
    <row r="4056" spans="31:31" x14ac:dyDescent="0.25">
      <c r="AE4056" t="s">
        <v>13765</v>
      </c>
    </row>
    <row r="4057" spans="31:31" x14ac:dyDescent="0.25">
      <c r="AE4057" t="s">
        <v>13766</v>
      </c>
    </row>
    <row r="4058" spans="31:31" x14ac:dyDescent="0.25">
      <c r="AE4058" t="s">
        <v>6336</v>
      </c>
    </row>
    <row r="4059" spans="31:31" x14ac:dyDescent="0.25">
      <c r="AE4059" t="s">
        <v>6337</v>
      </c>
    </row>
    <row r="4060" spans="31:31" x14ac:dyDescent="0.25">
      <c r="AE4060" t="s">
        <v>13767</v>
      </c>
    </row>
    <row r="4061" spans="31:31" x14ac:dyDescent="0.25">
      <c r="AE4061" t="s">
        <v>13768</v>
      </c>
    </row>
    <row r="4062" spans="31:31" x14ac:dyDescent="0.25">
      <c r="AE4062" t="s">
        <v>13769</v>
      </c>
    </row>
    <row r="4063" spans="31:31" x14ac:dyDescent="0.25">
      <c r="AE4063" t="s">
        <v>6361</v>
      </c>
    </row>
    <row r="4064" spans="31:31" x14ac:dyDescent="0.25">
      <c r="AE4064" t="s">
        <v>13770</v>
      </c>
    </row>
    <row r="4065" spans="31:31" x14ac:dyDescent="0.25">
      <c r="AE4065" t="s">
        <v>13771</v>
      </c>
    </row>
    <row r="4066" spans="31:31" x14ac:dyDescent="0.25">
      <c r="AE4066" t="s">
        <v>13772</v>
      </c>
    </row>
    <row r="4067" spans="31:31" x14ac:dyDescent="0.25">
      <c r="AE4067" t="s">
        <v>6369</v>
      </c>
    </row>
    <row r="4068" spans="31:31" x14ac:dyDescent="0.25">
      <c r="AE4068" t="s">
        <v>13773</v>
      </c>
    </row>
    <row r="4069" spans="31:31" x14ac:dyDescent="0.25">
      <c r="AE4069" t="s">
        <v>6383</v>
      </c>
    </row>
    <row r="4070" spans="31:31" x14ac:dyDescent="0.25">
      <c r="AE4070" t="s">
        <v>13774</v>
      </c>
    </row>
    <row r="4071" spans="31:31" x14ac:dyDescent="0.25">
      <c r="AE4071" t="s">
        <v>13775</v>
      </c>
    </row>
    <row r="4072" spans="31:31" x14ac:dyDescent="0.25">
      <c r="AE4072" t="s">
        <v>13776</v>
      </c>
    </row>
    <row r="4073" spans="31:31" x14ac:dyDescent="0.25">
      <c r="AE4073" t="s">
        <v>6394</v>
      </c>
    </row>
    <row r="4074" spans="31:31" x14ac:dyDescent="0.25">
      <c r="AE4074" t="s">
        <v>6400</v>
      </c>
    </row>
    <row r="4075" spans="31:31" x14ac:dyDescent="0.25">
      <c r="AE4075" t="s">
        <v>13777</v>
      </c>
    </row>
    <row r="4076" spans="31:31" x14ac:dyDescent="0.25">
      <c r="AE4076" t="s">
        <v>13778</v>
      </c>
    </row>
    <row r="4077" spans="31:31" x14ac:dyDescent="0.25">
      <c r="AE4077" t="s">
        <v>13779</v>
      </c>
    </row>
    <row r="4078" spans="31:31" x14ac:dyDescent="0.25">
      <c r="AE4078" t="s">
        <v>6411</v>
      </c>
    </row>
    <row r="4079" spans="31:31" x14ac:dyDescent="0.25">
      <c r="AE4079" t="s">
        <v>13780</v>
      </c>
    </row>
    <row r="4080" spans="31:31" x14ac:dyDescent="0.25">
      <c r="AE4080" t="s">
        <v>13781</v>
      </c>
    </row>
    <row r="4081" spans="31:31" x14ac:dyDescent="0.25">
      <c r="AE4081" t="s">
        <v>13782</v>
      </c>
    </row>
    <row r="4082" spans="31:31" x14ac:dyDescent="0.25">
      <c r="AE4082" t="s">
        <v>6426</v>
      </c>
    </row>
    <row r="4083" spans="31:31" x14ac:dyDescent="0.25">
      <c r="AE4083" t="s">
        <v>6427</v>
      </c>
    </row>
    <row r="4084" spans="31:31" x14ac:dyDescent="0.25">
      <c r="AE4084" t="s">
        <v>13783</v>
      </c>
    </row>
    <row r="4085" spans="31:31" x14ac:dyDescent="0.25">
      <c r="AE4085" t="s">
        <v>13784</v>
      </c>
    </row>
    <row r="4086" spans="31:31" x14ac:dyDescent="0.25">
      <c r="AE4086" t="s">
        <v>13785</v>
      </c>
    </row>
    <row r="4087" spans="31:31" x14ac:dyDescent="0.25">
      <c r="AE4087" t="s">
        <v>13786</v>
      </c>
    </row>
    <row r="4088" spans="31:31" x14ac:dyDescent="0.25">
      <c r="AE4088" t="s">
        <v>13787</v>
      </c>
    </row>
    <row r="4089" spans="31:31" x14ac:dyDescent="0.25">
      <c r="AE4089" t="s">
        <v>13788</v>
      </c>
    </row>
    <row r="4090" spans="31:31" x14ac:dyDescent="0.25">
      <c r="AE4090" t="s">
        <v>13789</v>
      </c>
    </row>
    <row r="4091" spans="31:31" x14ac:dyDescent="0.25">
      <c r="AE4091" t="s">
        <v>6444</v>
      </c>
    </row>
    <row r="4092" spans="31:31" x14ac:dyDescent="0.25">
      <c r="AE4092" t="s">
        <v>6447</v>
      </c>
    </row>
    <row r="4093" spans="31:31" x14ac:dyDescent="0.25">
      <c r="AE4093" t="s">
        <v>13790</v>
      </c>
    </row>
    <row r="4094" spans="31:31" x14ac:dyDescent="0.25">
      <c r="AE4094" t="s">
        <v>13791</v>
      </c>
    </row>
    <row r="4095" spans="31:31" x14ac:dyDescent="0.25">
      <c r="AE4095" t="s">
        <v>13792</v>
      </c>
    </row>
    <row r="4096" spans="31:31" x14ac:dyDescent="0.25">
      <c r="AE4096" t="s">
        <v>6454</v>
      </c>
    </row>
    <row r="4097" spans="31:31" x14ac:dyDescent="0.25">
      <c r="AE4097" t="s">
        <v>13793</v>
      </c>
    </row>
    <row r="4098" spans="31:31" x14ac:dyDescent="0.25">
      <c r="AE4098" t="s">
        <v>6464</v>
      </c>
    </row>
    <row r="4099" spans="31:31" x14ac:dyDescent="0.25">
      <c r="AE4099" t="s">
        <v>13794</v>
      </c>
    </row>
    <row r="4100" spans="31:31" x14ac:dyDescent="0.25">
      <c r="AE4100" t="s">
        <v>13795</v>
      </c>
    </row>
    <row r="4101" spans="31:31" x14ac:dyDescent="0.25">
      <c r="AE4101" t="s">
        <v>6471</v>
      </c>
    </row>
    <row r="4102" spans="31:31" x14ac:dyDescent="0.25">
      <c r="AE4102" t="s">
        <v>13796</v>
      </c>
    </row>
    <row r="4103" spans="31:31" x14ac:dyDescent="0.25">
      <c r="AE4103" t="s">
        <v>6477</v>
      </c>
    </row>
    <row r="4104" spans="31:31" x14ac:dyDescent="0.25">
      <c r="AE4104" t="s">
        <v>13797</v>
      </c>
    </row>
    <row r="4105" spans="31:31" x14ac:dyDescent="0.25">
      <c r="AE4105" t="s">
        <v>6488</v>
      </c>
    </row>
    <row r="4106" spans="31:31" x14ac:dyDescent="0.25">
      <c r="AE4106" t="s">
        <v>13798</v>
      </c>
    </row>
    <row r="4107" spans="31:31" x14ac:dyDescent="0.25">
      <c r="AE4107" t="s">
        <v>6493</v>
      </c>
    </row>
    <row r="4108" spans="31:31" x14ac:dyDescent="0.25">
      <c r="AE4108" t="s">
        <v>13799</v>
      </c>
    </row>
    <row r="4109" spans="31:31" x14ac:dyDescent="0.25">
      <c r="AE4109" t="s">
        <v>6495</v>
      </c>
    </row>
    <row r="4110" spans="31:31" x14ac:dyDescent="0.25">
      <c r="AE4110" t="s">
        <v>6497</v>
      </c>
    </row>
    <row r="4111" spans="31:31" x14ac:dyDescent="0.25">
      <c r="AE4111" t="s">
        <v>13800</v>
      </c>
    </row>
    <row r="4112" spans="31:31" x14ac:dyDescent="0.25">
      <c r="AE4112" t="s">
        <v>13801</v>
      </c>
    </row>
    <row r="4113" spans="31:31" x14ac:dyDescent="0.25">
      <c r="AE4113" t="s">
        <v>13802</v>
      </c>
    </row>
    <row r="4114" spans="31:31" x14ac:dyDescent="0.25">
      <c r="AE4114" t="s">
        <v>13803</v>
      </c>
    </row>
    <row r="4115" spans="31:31" x14ac:dyDescent="0.25">
      <c r="AE4115" t="s">
        <v>13804</v>
      </c>
    </row>
    <row r="4116" spans="31:31" x14ac:dyDescent="0.25">
      <c r="AE4116" t="s">
        <v>13805</v>
      </c>
    </row>
    <row r="4117" spans="31:31" x14ac:dyDescent="0.25">
      <c r="AE4117" t="s">
        <v>13806</v>
      </c>
    </row>
    <row r="4118" spans="31:31" x14ac:dyDescent="0.25">
      <c r="AE4118" t="s">
        <v>13807</v>
      </c>
    </row>
    <row r="4119" spans="31:31" x14ac:dyDescent="0.25">
      <c r="AE4119" t="s">
        <v>13808</v>
      </c>
    </row>
    <row r="4120" spans="31:31" x14ac:dyDescent="0.25">
      <c r="AE4120" t="s">
        <v>13809</v>
      </c>
    </row>
    <row r="4121" spans="31:31" x14ac:dyDescent="0.25">
      <c r="AE4121" t="s">
        <v>13810</v>
      </c>
    </row>
    <row r="4122" spans="31:31" x14ac:dyDescent="0.25">
      <c r="AE4122" t="s">
        <v>13811</v>
      </c>
    </row>
    <row r="4123" spans="31:31" x14ac:dyDescent="0.25">
      <c r="AE4123" t="s">
        <v>13812</v>
      </c>
    </row>
    <row r="4124" spans="31:31" x14ac:dyDescent="0.25">
      <c r="AE4124" t="s">
        <v>13813</v>
      </c>
    </row>
    <row r="4125" spans="31:31" x14ac:dyDescent="0.25">
      <c r="AE4125" t="s">
        <v>13814</v>
      </c>
    </row>
    <row r="4126" spans="31:31" x14ac:dyDescent="0.25">
      <c r="AE4126" t="s">
        <v>6526</v>
      </c>
    </row>
    <row r="4127" spans="31:31" x14ac:dyDescent="0.25">
      <c r="AE4127" t="s">
        <v>13815</v>
      </c>
    </row>
    <row r="4128" spans="31:31" x14ac:dyDescent="0.25">
      <c r="AE4128" t="s">
        <v>13816</v>
      </c>
    </row>
    <row r="4129" spans="31:31" x14ac:dyDescent="0.25">
      <c r="AE4129" t="s">
        <v>13817</v>
      </c>
    </row>
    <row r="4130" spans="31:31" x14ac:dyDescent="0.25">
      <c r="AE4130" t="s">
        <v>13818</v>
      </c>
    </row>
    <row r="4131" spans="31:31" x14ac:dyDescent="0.25">
      <c r="AE4131" t="s">
        <v>13819</v>
      </c>
    </row>
    <row r="4132" spans="31:31" x14ac:dyDescent="0.25">
      <c r="AE4132" t="s">
        <v>13820</v>
      </c>
    </row>
    <row r="4133" spans="31:31" x14ac:dyDescent="0.25">
      <c r="AE4133" t="s">
        <v>6537</v>
      </c>
    </row>
    <row r="4134" spans="31:31" x14ac:dyDescent="0.25">
      <c r="AE4134" t="s">
        <v>6540</v>
      </c>
    </row>
    <row r="4135" spans="31:31" x14ac:dyDescent="0.25">
      <c r="AE4135" t="s">
        <v>13821</v>
      </c>
    </row>
    <row r="4136" spans="31:31" x14ac:dyDescent="0.25">
      <c r="AE4136" t="s">
        <v>13822</v>
      </c>
    </row>
    <row r="4137" spans="31:31" x14ac:dyDescent="0.25">
      <c r="AE4137" t="s">
        <v>13823</v>
      </c>
    </row>
    <row r="4138" spans="31:31" x14ac:dyDescent="0.25">
      <c r="AE4138" t="s">
        <v>13824</v>
      </c>
    </row>
    <row r="4139" spans="31:31" x14ac:dyDescent="0.25">
      <c r="AE4139" t="s">
        <v>13825</v>
      </c>
    </row>
    <row r="4140" spans="31:31" x14ac:dyDescent="0.25">
      <c r="AE4140" t="s">
        <v>13826</v>
      </c>
    </row>
    <row r="4141" spans="31:31" x14ac:dyDescent="0.25">
      <c r="AE4141" t="s">
        <v>13827</v>
      </c>
    </row>
    <row r="4142" spans="31:31" x14ac:dyDescent="0.25">
      <c r="AE4142" t="s">
        <v>13828</v>
      </c>
    </row>
    <row r="4143" spans="31:31" x14ac:dyDescent="0.25">
      <c r="AE4143" t="s">
        <v>13829</v>
      </c>
    </row>
    <row r="4144" spans="31:31" x14ac:dyDescent="0.25">
      <c r="AE4144" t="s">
        <v>13830</v>
      </c>
    </row>
    <row r="4145" spans="31:31" x14ac:dyDescent="0.25">
      <c r="AE4145" t="s">
        <v>13831</v>
      </c>
    </row>
    <row r="4146" spans="31:31" x14ac:dyDescent="0.25">
      <c r="AE4146" t="s">
        <v>13832</v>
      </c>
    </row>
    <row r="4147" spans="31:31" x14ac:dyDescent="0.25">
      <c r="AE4147" t="s">
        <v>13833</v>
      </c>
    </row>
    <row r="4148" spans="31:31" x14ac:dyDescent="0.25">
      <c r="AE4148" t="s">
        <v>13834</v>
      </c>
    </row>
    <row r="4149" spans="31:31" x14ac:dyDescent="0.25">
      <c r="AE4149" t="s">
        <v>13835</v>
      </c>
    </row>
    <row r="4150" spans="31:31" x14ac:dyDescent="0.25">
      <c r="AE4150" t="s">
        <v>13836</v>
      </c>
    </row>
    <row r="4151" spans="31:31" x14ac:dyDescent="0.25">
      <c r="AE4151" t="s">
        <v>13837</v>
      </c>
    </row>
    <row r="4152" spans="31:31" x14ac:dyDescent="0.25">
      <c r="AE4152" t="s">
        <v>13838</v>
      </c>
    </row>
    <row r="4153" spans="31:31" x14ac:dyDescent="0.25">
      <c r="AE4153" t="s">
        <v>13839</v>
      </c>
    </row>
    <row r="4154" spans="31:31" x14ac:dyDescent="0.25">
      <c r="AE4154" t="s">
        <v>13840</v>
      </c>
    </row>
    <row r="4155" spans="31:31" x14ac:dyDescent="0.25">
      <c r="AE4155" t="s">
        <v>13841</v>
      </c>
    </row>
    <row r="4156" spans="31:31" x14ac:dyDescent="0.25">
      <c r="AE4156" s="182" t="s">
        <v>6560</v>
      </c>
    </row>
    <row r="4157" spans="31:31" x14ac:dyDescent="0.25">
      <c r="AE4157" s="182" t="s">
        <v>13842</v>
      </c>
    </row>
    <row r="4158" spans="31:31" x14ac:dyDescent="0.25">
      <c r="AE4158" s="182" t="s">
        <v>6561</v>
      </c>
    </row>
    <row r="4159" spans="31:31" x14ac:dyDescent="0.25">
      <c r="AE4159" t="s">
        <v>13843</v>
      </c>
    </row>
    <row r="4160" spans="31:31" x14ac:dyDescent="0.25">
      <c r="AE4160" t="s">
        <v>13844</v>
      </c>
    </row>
    <row r="4161" spans="31:31" x14ac:dyDescent="0.25">
      <c r="AE4161" t="s">
        <v>13845</v>
      </c>
    </row>
    <row r="4162" spans="31:31" x14ac:dyDescent="0.25">
      <c r="AE4162" t="s">
        <v>13846</v>
      </c>
    </row>
    <row r="4163" spans="31:31" x14ac:dyDescent="0.25">
      <c r="AE4163" t="s">
        <v>13847</v>
      </c>
    </row>
    <row r="4164" spans="31:31" x14ac:dyDescent="0.25">
      <c r="AE4164" t="s">
        <v>13848</v>
      </c>
    </row>
    <row r="4165" spans="31:31" x14ac:dyDescent="0.25">
      <c r="AE4165" t="s">
        <v>13849</v>
      </c>
    </row>
    <row r="4166" spans="31:31" x14ac:dyDescent="0.25">
      <c r="AE4166" t="s">
        <v>13850</v>
      </c>
    </row>
    <row r="4167" spans="31:31" x14ac:dyDescent="0.25">
      <c r="AE4167" t="s">
        <v>13851</v>
      </c>
    </row>
    <row r="4168" spans="31:31" x14ac:dyDescent="0.25">
      <c r="AE4168" t="s">
        <v>13852</v>
      </c>
    </row>
    <row r="4169" spans="31:31" x14ac:dyDescent="0.25">
      <c r="AE4169" t="s">
        <v>13853</v>
      </c>
    </row>
    <row r="4170" spans="31:31" x14ac:dyDescent="0.25">
      <c r="AE4170" t="s">
        <v>13854</v>
      </c>
    </row>
    <row r="4171" spans="31:31" x14ac:dyDescent="0.25">
      <c r="AE4171" t="s">
        <v>13855</v>
      </c>
    </row>
    <row r="4172" spans="31:31" x14ac:dyDescent="0.25">
      <c r="AE4172" t="s">
        <v>13856</v>
      </c>
    </row>
    <row r="4173" spans="31:31" x14ac:dyDescent="0.25">
      <c r="AE4173" t="s">
        <v>13857</v>
      </c>
    </row>
    <row r="4174" spans="31:31" x14ac:dyDescent="0.25">
      <c r="AE4174" t="s">
        <v>13858</v>
      </c>
    </row>
    <row r="4175" spans="31:31" x14ac:dyDescent="0.25">
      <c r="AE4175" t="s">
        <v>13859</v>
      </c>
    </row>
    <row r="4176" spans="31:31" x14ac:dyDescent="0.25">
      <c r="AE4176" t="s">
        <v>13860</v>
      </c>
    </row>
    <row r="4177" spans="31:31" x14ac:dyDescent="0.25">
      <c r="AE4177" t="s">
        <v>13861</v>
      </c>
    </row>
    <row r="4178" spans="31:31" x14ac:dyDescent="0.25">
      <c r="AE4178" t="s">
        <v>13862</v>
      </c>
    </row>
    <row r="4179" spans="31:31" x14ac:dyDescent="0.25">
      <c r="AE4179" t="s">
        <v>13863</v>
      </c>
    </row>
    <row r="4180" spans="31:31" x14ac:dyDescent="0.25">
      <c r="AE4180" t="s">
        <v>13864</v>
      </c>
    </row>
    <row r="4181" spans="31:31" x14ac:dyDescent="0.25">
      <c r="AE4181" t="s">
        <v>13865</v>
      </c>
    </row>
    <row r="4182" spans="31:31" x14ac:dyDescent="0.25">
      <c r="AE4182" t="s">
        <v>13866</v>
      </c>
    </row>
    <row r="4183" spans="31:31" x14ac:dyDescent="0.25">
      <c r="AE4183" t="s">
        <v>6564</v>
      </c>
    </row>
    <row r="4184" spans="31:31" x14ac:dyDescent="0.25">
      <c r="AE4184" t="s">
        <v>13867</v>
      </c>
    </row>
    <row r="4185" spans="31:31" x14ac:dyDescent="0.25">
      <c r="AE4185" t="s">
        <v>13868</v>
      </c>
    </row>
    <row r="4186" spans="31:31" x14ac:dyDescent="0.25">
      <c r="AE4186" t="s">
        <v>13869</v>
      </c>
    </row>
    <row r="4187" spans="31:31" x14ac:dyDescent="0.25">
      <c r="AE4187" t="s">
        <v>13870</v>
      </c>
    </row>
    <row r="4188" spans="31:31" x14ac:dyDescent="0.25">
      <c r="AE4188" t="s">
        <v>13871</v>
      </c>
    </row>
    <row r="4189" spans="31:31" x14ac:dyDescent="0.25">
      <c r="AE4189" t="s">
        <v>6566</v>
      </c>
    </row>
    <row r="4190" spans="31:31" x14ac:dyDescent="0.25">
      <c r="AE4190" t="s">
        <v>13872</v>
      </c>
    </row>
    <row r="4191" spans="31:31" x14ac:dyDescent="0.25">
      <c r="AE4191" t="s">
        <v>13873</v>
      </c>
    </row>
    <row r="4192" spans="31:31" x14ac:dyDescent="0.25">
      <c r="AE4192" t="s">
        <v>13874</v>
      </c>
    </row>
    <row r="4193" spans="31:31" x14ac:dyDescent="0.25">
      <c r="AE4193" t="s">
        <v>13875</v>
      </c>
    </row>
    <row r="4194" spans="31:31" x14ac:dyDescent="0.25">
      <c r="AE4194" t="s">
        <v>13876</v>
      </c>
    </row>
    <row r="4195" spans="31:31" x14ac:dyDescent="0.25">
      <c r="AE4195" t="s">
        <v>13877</v>
      </c>
    </row>
    <row r="4196" spans="31:31" x14ac:dyDescent="0.25">
      <c r="AE4196" t="s">
        <v>13878</v>
      </c>
    </row>
    <row r="4197" spans="31:31" x14ac:dyDescent="0.25">
      <c r="AE4197" t="s">
        <v>13879</v>
      </c>
    </row>
    <row r="4198" spans="31:31" x14ac:dyDescent="0.25">
      <c r="AE4198" t="s">
        <v>13880</v>
      </c>
    </row>
    <row r="4199" spans="31:31" x14ac:dyDescent="0.25">
      <c r="AE4199" t="s">
        <v>6577</v>
      </c>
    </row>
    <row r="4200" spans="31:31" x14ac:dyDescent="0.25">
      <c r="AE4200" t="s">
        <v>6578</v>
      </c>
    </row>
    <row r="4201" spans="31:31" x14ac:dyDescent="0.25">
      <c r="AE4201" t="s">
        <v>6579</v>
      </c>
    </row>
    <row r="4202" spans="31:31" x14ac:dyDescent="0.25">
      <c r="AE4202" t="s">
        <v>6580</v>
      </c>
    </row>
    <row r="4203" spans="31:31" x14ac:dyDescent="0.25">
      <c r="AE4203" t="s">
        <v>6581</v>
      </c>
    </row>
    <row r="4204" spans="31:31" x14ac:dyDescent="0.25">
      <c r="AE4204" t="s">
        <v>6582</v>
      </c>
    </row>
    <row r="4205" spans="31:31" x14ac:dyDescent="0.25">
      <c r="AE4205" t="s">
        <v>6583</v>
      </c>
    </row>
    <row r="4206" spans="31:31" x14ac:dyDescent="0.25">
      <c r="AE4206" t="s">
        <v>6585</v>
      </c>
    </row>
    <row r="4207" spans="31:31" x14ac:dyDescent="0.25">
      <c r="AE4207" t="s">
        <v>6586</v>
      </c>
    </row>
    <row r="4208" spans="31:31" x14ac:dyDescent="0.25">
      <c r="AE4208" t="s">
        <v>6587</v>
      </c>
    </row>
    <row r="4209" spans="31:31" x14ac:dyDescent="0.25">
      <c r="AE4209" t="s">
        <v>6588</v>
      </c>
    </row>
    <row r="4210" spans="31:31" x14ac:dyDescent="0.25">
      <c r="AE4210" t="s">
        <v>6589</v>
      </c>
    </row>
    <row r="4211" spans="31:31" x14ac:dyDescent="0.25">
      <c r="AE4211" t="s">
        <v>6590</v>
      </c>
    </row>
    <row r="4212" spans="31:31" x14ac:dyDescent="0.25">
      <c r="AE4212" t="s">
        <v>6591</v>
      </c>
    </row>
    <row r="4213" spans="31:31" x14ac:dyDescent="0.25">
      <c r="AE4213" t="s">
        <v>13881</v>
      </c>
    </row>
    <row r="4214" spans="31:31" x14ac:dyDescent="0.25">
      <c r="AE4214" t="s">
        <v>6592</v>
      </c>
    </row>
    <row r="4215" spans="31:31" x14ac:dyDescent="0.25">
      <c r="AE4215" t="s">
        <v>13882</v>
      </c>
    </row>
    <row r="4216" spans="31:31" x14ac:dyDescent="0.25">
      <c r="AE4216" t="s">
        <v>6596</v>
      </c>
    </row>
    <row r="4217" spans="31:31" x14ac:dyDescent="0.25">
      <c r="AE4217" t="s">
        <v>6598</v>
      </c>
    </row>
    <row r="4218" spans="31:31" x14ac:dyDescent="0.25">
      <c r="AE4218" s="182" t="s">
        <v>6599</v>
      </c>
    </row>
    <row r="4219" spans="31:31" x14ac:dyDescent="0.25">
      <c r="AE4219" s="182" t="s">
        <v>6600</v>
      </c>
    </row>
    <row r="4220" spans="31:31" x14ac:dyDescent="0.25">
      <c r="AE4220" s="182" t="s">
        <v>6601</v>
      </c>
    </row>
    <row r="4221" spans="31:31" x14ac:dyDescent="0.25">
      <c r="AE4221" t="s">
        <v>6602</v>
      </c>
    </row>
    <row r="4222" spans="31:31" x14ac:dyDescent="0.25">
      <c r="AE4222" s="182" t="s">
        <v>6603</v>
      </c>
    </row>
    <row r="4223" spans="31:31" x14ac:dyDescent="0.25">
      <c r="AE4223" t="s">
        <v>6606</v>
      </c>
    </row>
    <row r="4224" spans="31:31" x14ac:dyDescent="0.25">
      <c r="AE4224" t="s">
        <v>6607</v>
      </c>
    </row>
    <row r="4225" spans="31:31" x14ac:dyDescent="0.25">
      <c r="AE4225" t="s">
        <v>6609</v>
      </c>
    </row>
    <row r="4226" spans="31:31" x14ac:dyDescent="0.25">
      <c r="AE4226" t="s">
        <v>6610</v>
      </c>
    </row>
    <row r="4227" spans="31:31" x14ac:dyDescent="0.25">
      <c r="AE4227" t="s">
        <v>6613</v>
      </c>
    </row>
    <row r="4228" spans="31:31" x14ac:dyDescent="0.25">
      <c r="AE4228" s="182" t="s">
        <v>6614</v>
      </c>
    </row>
    <row r="4229" spans="31:31" x14ac:dyDescent="0.25">
      <c r="AE4229" t="s">
        <v>6615</v>
      </c>
    </row>
    <row r="4230" spans="31:31" x14ac:dyDescent="0.25">
      <c r="AE4230" t="s">
        <v>6616</v>
      </c>
    </row>
    <row r="4231" spans="31:31" x14ac:dyDescent="0.25">
      <c r="AE4231" t="s">
        <v>6617</v>
      </c>
    </row>
    <row r="4232" spans="31:31" x14ac:dyDescent="0.25">
      <c r="AE4232" t="s">
        <v>6618</v>
      </c>
    </row>
    <row r="4233" spans="31:31" x14ac:dyDescent="0.25">
      <c r="AE4233" t="s">
        <v>6620</v>
      </c>
    </row>
    <row r="4234" spans="31:31" x14ac:dyDescent="0.25">
      <c r="AE4234" t="s">
        <v>6623</v>
      </c>
    </row>
    <row r="4235" spans="31:31" x14ac:dyDescent="0.25">
      <c r="AE4235" t="s">
        <v>6624</v>
      </c>
    </row>
    <row r="4236" spans="31:31" x14ac:dyDescent="0.25">
      <c r="AE4236" t="s">
        <v>6625</v>
      </c>
    </row>
    <row r="4237" spans="31:31" x14ac:dyDescent="0.25">
      <c r="AE4237" t="s">
        <v>6626</v>
      </c>
    </row>
    <row r="4238" spans="31:31" x14ac:dyDescent="0.25">
      <c r="AE4238" t="s">
        <v>6628</v>
      </c>
    </row>
    <row r="4239" spans="31:31" x14ac:dyDescent="0.25">
      <c r="AE4239" t="s">
        <v>6629</v>
      </c>
    </row>
    <row r="4240" spans="31:31" x14ac:dyDescent="0.25">
      <c r="AE4240" t="s">
        <v>6630</v>
      </c>
    </row>
    <row r="4241" spans="31:31" x14ac:dyDescent="0.25">
      <c r="AE4241" t="s">
        <v>6631</v>
      </c>
    </row>
    <row r="4242" spans="31:31" x14ac:dyDescent="0.25">
      <c r="AE4242" t="s">
        <v>6633</v>
      </c>
    </row>
    <row r="4243" spans="31:31" x14ac:dyDescent="0.25">
      <c r="AE4243" t="s">
        <v>6635</v>
      </c>
    </row>
    <row r="4244" spans="31:31" x14ac:dyDescent="0.25">
      <c r="AE4244" s="182" t="s">
        <v>6636</v>
      </c>
    </row>
    <row r="4245" spans="31:31" x14ac:dyDescent="0.25">
      <c r="AE4245" t="s">
        <v>6637</v>
      </c>
    </row>
    <row r="4246" spans="31:31" x14ac:dyDescent="0.25">
      <c r="AE4246" s="182" t="s">
        <v>6637</v>
      </c>
    </row>
    <row r="4247" spans="31:31" x14ac:dyDescent="0.25">
      <c r="AE4247" t="s">
        <v>6638</v>
      </c>
    </row>
    <row r="4248" spans="31:31" x14ac:dyDescent="0.25">
      <c r="AE4248" s="182" t="s">
        <v>13883</v>
      </c>
    </row>
    <row r="4249" spans="31:31" x14ac:dyDescent="0.25">
      <c r="AE4249" t="s">
        <v>6639</v>
      </c>
    </row>
    <row r="4250" spans="31:31" x14ac:dyDescent="0.25">
      <c r="AE4250" t="s">
        <v>6640</v>
      </c>
    </row>
    <row r="4251" spans="31:31" x14ac:dyDescent="0.25">
      <c r="AE4251" s="182" t="s">
        <v>6641</v>
      </c>
    </row>
    <row r="4252" spans="31:31" x14ac:dyDescent="0.25">
      <c r="AE4252" t="s">
        <v>6642</v>
      </c>
    </row>
    <row r="4253" spans="31:31" x14ac:dyDescent="0.25">
      <c r="AE4253" s="182" t="s">
        <v>6644</v>
      </c>
    </row>
    <row r="4254" spans="31:31" x14ac:dyDescent="0.25">
      <c r="AE4254" s="182" t="s">
        <v>6646</v>
      </c>
    </row>
    <row r="4255" spans="31:31" x14ac:dyDescent="0.25">
      <c r="AE4255" t="s">
        <v>6647</v>
      </c>
    </row>
    <row r="4256" spans="31:31" x14ac:dyDescent="0.25">
      <c r="AE4256" s="182" t="s">
        <v>6648</v>
      </c>
    </row>
    <row r="4257" spans="31:31" x14ac:dyDescent="0.25">
      <c r="AE4257" t="s">
        <v>13884</v>
      </c>
    </row>
    <row r="4258" spans="31:31" x14ac:dyDescent="0.25">
      <c r="AE4258" t="s">
        <v>13885</v>
      </c>
    </row>
    <row r="4259" spans="31:31" x14ac:dyDescent="0.25">
      <c r="AE4259" t="s">
        <v>13886</v>
      </c>
    </row>
    <row r="4260" spans="31:31" x14ac:dyDescent="0.25">
      <c r="AE4260" t="s">
        <v>6650</v>
      </c>
    </row>
    <row r="4261" spans="31:31" x14ac:dyDescent="0.25">
      <c r="AE4261" t="s">
        <v>6657</v>
      </c>
    </row>
    <row r="4262" spans="31:31" x14ac:dyDescent="0.25">
      <c r="AE4262" t="s">
        <v>6658</v>
      </c>
    </row>
    <row r="4263" spans="31:31" x14ac:dyDescent="0.25">
      <c r="AE4263" t="s">
        <v>6660</v>
      </c>
    </row>
    <row r="4264" spans="31:31" x14ac:dyDescent="0.25">
      <c r="AE4264" t="s">
        <v>6661</v>
      </c>
    </row>
    <row r="4265" spans="31:31" x14ac:dyDescent="0.25">
      <c r="AE4265" s="182" t="s">
        <v>6663</v>
      </c>
    </row>
    <row r="4266" spans="31:31" x14ac:dyDescent="0.25">
      <c r="AE4266" t="s">
        <v>6664</v>
      </c>
    </row>
    <row r="4267" spans="31:31" x14ac:dyDescent="0.25">
      <c r="AE4267" t="s">
        <v>6665</v>
      </c>
    </row>
    <row r="4268" spans="31:31" x14ac:dyDescent="0.25">
      <c r="AE4268" s="182" t="s">
        <v>6666</v>
      </c>
    </row>
    <row r="4269" spans="31:31" x14ac:dyDescent="0.25">
      <c r="AE4269" t="s">
        <v>6667</v>
      </c>
    </row>
    <row r="4270" spans="31:31" x14ac:dyDescent="0.25">
      <c r="AE4270" t="s">
        <v>6672</v>
      </c>
    </row>
    <row r="4271" spans="31:31" x14ac:dyDescent="0.25">
      <c r="AE4271" t="s">
        <v>6674</v>
      </c>
    </row>
    <row r="4272" spans="31:31" x14ac:dyDescent="0.25">
      <c r="AE4272" t="s">
        <v>6678</v>
      </c>
    </row>
    <row r="4273" spans="31:31" x14ac:dyDescent="0.25">
      <c r="AE4273" t="s">
        <v>6679</v>
      </c>
    </row>
    <row r="4274" spans="31:31" x14ac:dyDescent="0.25">
      <c r="AE4274" t="s">
        <v>6680</v>
      </c>
    </row>
    <row r="4275" spans="31:31" x14ac:dyDescent="0.25">
      <c r="AE4275" t="s">
        <v>6681</v>
      </c>
    </row>
    <row r="4276" spans="31:31" x14ac:dyDescent="0.25">
      <c r="AE4276" s="182" t="s">
        <v>6683</v>
      </c>
    </row>
    <row r="4277" spans="31:31" x14ac:dyDescent="0.25">
      <c r="AE4277" t="s">
        <v>6684</v>
      </c>
    </row>
    <row r="4278" spans="31:31" x14ac:dyDescent="0.25">
      <c r="AE4278" t="s">
        <v>6685</v>
      </c>
    </row>
    <row r="4279" spans="31:31" x14ac:dyDescent="0.25">
      <c r="AE4279" t="s">
        <v>6686</v>
      </c>
    </row>
    <row r="4280" spans="31:31" x14ac:dyDescent="0.25">
      <c r="AE4280" t="s">
        <v>6688</v>
      </c>
    </row>
    <row r="4281" spans="31:31" x14ac:dyDescent="0.25">
      <c r="AE4281" t="s">
        <v>6689</v>
      </c>
    </row>
    <row r="4282" spans="31:31" x14ac:dyDescent="0.25">
      <c r="AE4282" s="182" t="s">
        <v>6690</v>
      </c>
    </row>
    <row r="4283" spans="31:31" x14ac:dyDescent="0.25">
      <c r="AE4283" t="s">
        <v>6691</v>
      </c>
    </row>
    <row r="4284" spans="31:31" x14ac:dyDescent="0.25">
      <c r="AE4284" t="s">
        <v>13887</v>
      </c>
    </row>
    <row r="4285" spans="31:31" x14ac:dyDescent="0.25">
      <c r="AE4285" t="s">
        <v>13888</v>
      </c>
    </row>
    <row r="4286" spans="31:31" x14ac:dyDescent="0.25">
      <c r="AE4286" t="s">
        <v>6692</v>
      </c>
    </row>
    <row r="4287" spans="31:31" x14ac:dyDescent="0.25">
      <c r="AE4287" t="s">
        <v>13889</v>
      </c>
    </row>
    <row r="4288" spans="31:31" x14ac:dyDescent="0.25">
      <c r="AE4288" t="s">
        <v>6693</v>
      </c>
    </row>
    <row r="4289" spans="31:31" x14ac:dyDescent="0.25">
      <c r="AE4289" t="s">
        <v>6694</v>
      </c>
    </row>
    <row r="4290" spans="31:31" x14ac:dyDescent="0.25">
      <c r="AE4290" t="s">
        <v>6695</v>
      </c>
    </row>
    <row r="4291" spans="31:31" x14ac:dyDescent="0.25">
      <c r="AE4291" s="182" t="s">
        <v>6696</v>
      </c>
    </row>
    <row r="4292" spans="31:31" x14ac:dyDescent="0.25">
      <c r="AE4292" t="s">
        <v>6697</v>
      </c>
    </row>
    <row r="4293" spans="31:31" x14ac:dyDescent="0.25">
      <c r="AE4293" t="s">
        <v>6698</v>
      </c>
    </row>
    <row r="4294" spans="31:31" x14ac:dyDescent="0.25">
      <c r="AE4294" t="s">
        <v>6702</v>
      </c>
    </row>
    <row r="4295" spans="31:31" x14ac:dyDescent="0.25">
      <c r="AE4295" t="s">
        <v>6704</v>
      </c>
    </row>
    <row r="4296" spans="31:31" x14ac:dyDescent="0.25">
      <c r="AE4296" t="s">
        <v>6706</v>
      </c>
    </row>
    <row r="4297" spans="31:31" x14ac:dyDescent="0.25">
      <c r="AE4297" t="s">
        <v>6707</v>
      </c>
    </row>
    <row r="4298" spans="31:31" x14ac:dyDescent="0.25">
      <c r="AE4298" t="s">
        <v>6708</v>
      </c>
    </row>
    <row r="4299" spans="31:31" x14ac:dyDescent="0.25">
      <c r="AE4299" t="s">
        <v>6709</v>
      </c>
    </row>
    <row r="4300" spans="31:31" x14ac:dyDescent="0.25">
      <c r="AE4300" t="s">
        <v>6715</v>
      </c>
    </row>
    <row r="4301" spans="31:31" x14ac:dyDescent="0.25">
      <c r="AE4301" t="s">
        <v>6716</v>
      </c>
    </row>
    <row r="4302" spans="31:31" x14ac:dyDescent="0.25">
      <c r="AE4302" s="182" t="s">
        <v>6718</v>
      </c>
    </row>
    <row r="4303" spans="31:31" x14ac:dyDescent="0.25">
      <c r="AE4303" t="s">
        <v>6722</v>
      </c>
    </row>
    <row r="4304" spans="31:31" x14ac:dyDescent="0.25">
      <c r="AE4304" t="s">
        <v>6723</v>
      </c>
    </row>
    <row r="4305" spans="31:31" x14ac:dyDescent="0.25">
      <c r="AE4305" t="s">
        <v>6727</v>
      </c>
    </row>
    <row r="4306" spans="31:31" x14ac:dyDescent="0.25">
      <c r="AE4306" t="s">
        <v>6728</v>
      </c>
    </row>
    <row r="4307" spans="31:31" x14ac:dyDescent="0.25">
      <c r="AE4307" t="s">
        <v>6732</v>
      </c>
    </row>
    <row r="4308" spans="31:31" x14ac:dyDescent="0.25">
      <c r="AE4308" t="s">
        <v>6733</v>
      </c>
    </row>
    <row r="4309" spans="31:31" x14ac:dyDescent="0.25">
      <c r="AE4309" s="182" t="s">
        <v>6733</v>
      </c>
    </row>
    <row r="4310" spans="31:31" x14ac:dyDescent="0.25">
      <c r="AE4310" t="s">
        <v>6734</v>
      </c>
    </row>
    <row r="4311" spans="31:31" x14ac:dyDescent="0.25">
      <c r="AE4311" s="182" t="s">
        <v>6735</v>
      </c>
    </row>
    <row r="4312" spans="31:31" x14ac:dyDescent="0.25">
      <c r="AE4312" t="s">
        <v>6736</v>
      </c>
    </row>
    <row r="4313" spans="31:31" x14ac:dyDescent="0.25">
      <c r="AE4313" t="s">
        <v>6737</v>
      </c>
    </row>
    <row r="4314" spans="31:31" x14ac:dyDescent="0.25">
      <c r="AE4314" t="s">
        <v>6739</v>
      </c>
    </row>
    <row r="4315" spans="31:31" x14ac:dyDescent="0.25">
      <c r="AE4315" t="s">
        <v>6740</v>
      </c>
    </row>
    <row r="4316" spans="31:31" x14ac:dyDescent="0.25">
      <c r="AE4316" t="s">
        <v>6741</v>
      </c>
    </row>
    <row r="4317" spans="31:31" x14ac:dyDescent="0.25">
      <c r="AE4317" t="s">
        <v>6742</v>
      </c>
    </row>
    <row r="4318" spans="31:31" x14ac:dyDescent="0.25">
      <c r="AE4318" t="s">
        <v>6743</v>
      </c>
    </row>
    <row r="4319" spans="31:31" x14ac:dyDescent="0.25">
      <c r="AE4319" s="182" t="s">
        <v>6744</v>
      </c>
    </row>
    <row r="4320" spans="31:31" x14ac:dyDescent="0.25">
      <c r="AE4320" t="s">
        <v>6745</v>
      </c>
    </row>
    <row r="4321" spans="31:31" x14ac:dyDescent="0.25">
      <c r="AE4321" t="s">
        <v>6746</v>
      </c>
    </row>
    <row r="4322" spans="31:31" x14ac:dyDescent="0.25">
      <c r="AE4322" t="s">
        <v>6747</v>
      </c>
    </row>
    <row r="4323" spans="31:31" x14ac:dyDescent="0.25">
      <c r="AE4323" t="s">
        <v>6749</v>
      </c>
    </row>
    <row r="4324" spans="31:31" x14ac:dyDescent="0.25">
      <c r="AE4324" t="s">
        <v>13890</v>
      </c>
    </row>
    <row r="4325" spans="31:31" x14ac:dyDescent="0.25">
      <c r="AE4325" t="s">
        <v>6750</v>
      </c>
    </row>
    <row r="4326" spans="31:31" x14ac:dyDescent="0.25">
      <c r="AE4326" t="s">
        <v>6751</v>
      </c>
    </row>
    <row r="4327" spans="31:31" x14ac:dyDescent="0.25">
      <c r="AE4327" t="s">
        <v>6753</v>
      </c>
    </row>
    <row r="4328" spans="31:31" x14ac:dyDescent="0.25">
      <c r="AE4328" t="s">
        <v>6754</v>
      </c>
    </row>
    <row r="4329" spans="31:31" x14ac:dyDescent="0.25">
      <c r="AE4329" t="s">
        <v>6755</v>
      </c>
    </row>
    <row r="4330" spans="31:31" x14ac:dyDescent="0.25">
      <c r="AE4330" s="182" t="s">
        <v>6756</v>
      </c>
    </row>
    <row r="4331" spans="31:31" x14ac:dyDescent="0.25">
      <c r="AE4331" s="182" t="s">
        <v>6756</v>
      </c>
    </row>
    <row r="4332" spans="31:31" x14ac:dyDescent="0.25">
      <c r="AE4332" s="182" t="s">
        <v>6757</v>
      </c>
    </row>
    <row r="4333" spans="31:31" x14ac:dyDescent="0.25">
      <c r="AE4333" s="182" t="s">
        <v>6758</v>
      </c>
    </row>
    <row r="4334" spans="31:31" x14ac:dyDescent="0.25">
      <c r="AE4334" s="182" t="s">
        <v>6759</v>
      </c>
    </row>
    <row r="4335" spans="31:31" x14ac:dyDescent="0.25">
      <c r="AE4335" t="s">
        <v>6760</v>
      </c>
    </row>
    <row r="4336" spans="31:31" x14ac:dyDescent="0.25">
      <c r="AE4336" t="s">
        <v>6761</v>
      </c>
    </row>
    <row r="4337" spans="31:31" x14ac:dyDescent="0.25">
      <c r="AE4337" t="s">
        <v>6762</v>
      </c>
    </row>
    <row r="4338" spans="31:31" x14ac:dyDescent="0.25">
      <c r="AE4338" t="s">
        <v>6763</v>
      </c>
    </row>
    <row r="4339" spans="31:31" x14ac:dyDescent="0.25">
      <c r="AE4339" s="182" t="s">
        <v>6764</v>
      </c>
    </row>
    <row r="4340" spans="31:31" x14ac:dyDescent="0.25">
      <c r="AE4340" t="s">
        <v>6765</v>
      </c>
    </row>
    <row r="4341" spans="31:31" x14ac:dyDescent="0.25">
      <c r="AE4341" t="s">
        <v>6767</v>
      </c>
    </row>
    <row r="4342" spans="31:31" x14ac:dyDescent="0.25">
      <c r="AE4342" t="s">
        <v>6770</v>
      </c>
    </row>
    <row r="4343" spans="31:31" x14ac:dyDescent="0.25">
      <c r="AE4343" t="s">
        <v>6771</v>
      </c>
    </row>
    <row r="4344" spans="31:31" x14ac:dyDescent="0.25">
      <c r="AE4344" t="s">
        <v>6773</v>
      </c>
    </row>
    <row r="4345" spans="31:31" x14ac:dyDescent="0.25">
      <c r="AE4345" t="s">
        <v>6774</v>
      </c>
    </row>
    <row r="4346" spans="31:31" x14ac:dyDescent="0.25">
      <c r="AE4346" t="s">
        <v>6775</v>
      </c>
    </row>
    <row r="4347" spans="31:31" x14ac:dyDescent="0.25">
      <c r="AE4347" t="s">
        <v>6781</v>
      </c>
    </row>
    <row r="4348" spans="31:31" x14ac:dyDescent="0.25">
      <c r="AE4348" t="s">
        <v>6782</v>
      </c>
    </row>
    <row r="4349" spans="31:31" x14ac:dyDescent="0.25">
      <c r="AE4349" t="s">
        <v>6784</v>
      </c>
    </row>
    <row r="4350" spans="31:31" x14ac:dyDescent="0.25">
      <c r="AE4350" t="s">
        <v>6785</v>
      </c>
    </row>
    <row r="4351" spans="31:31" x14ac:dyDescent="0.25">
      <c r="AE4351" t="s">
        <v>6787</v>
      </c>
    </row>
    <row r="4352" spans="31:31" x14ac:dyDescent="0.25">
      <c r="AE4352" t="s">
        <v>6790</v>
      </c>
    </row>
    <row r="4353" spans="31:31" x14ac:dyDescent="0.25">
      <c r="AE4353" t="s">
        <v>6791</v>
      </c>
    </row>
    <row r="4354" spans="31:31" x14ac:dyDescent="0.25">
      <c r="AE4354" t="s">
        <v>6793</v>
      </c>
    </row>
    <row r="4355" spans="31:31" x14ac:dyDescent="0.25">
      <c r="AE4355" t="s">
        <v>13891</v>
      </c>
    </row>
    <row r="4356" spans="31:31" x14ac:dyDescent="0.25">
      <c r="AE4356" t="s">
        <v>6795</v>
      </c>
    </row>
    <row r="4357" spans="31:31" x14ac:dyDescent="0.25">
      <c r="AE4357" t="s">
        <v>6800</v>
      </c>
    </row>
    <row r="4358" spans="31:31" x14ac:dyDescent="0.25">
      <c r="AE4358" t="s">
        <v>6802</v>
      </c>
    </row>
    <row r="4359" spans="31:31" x14ac:dyDescent="0.25">
      <c r="AE4359" t="s">
        <v>6803</v>
      </c>
    </row>
    <row r="4360" spans="31:31" x14ac:dyDescent="0.25">
      <c r="AE4360" s="182" t="s">
        <v>6805</v>
      </c>
    </row>
    <row r="4361" spans="31:31" x14ac:dyDescent="0.25">
      <c r="AE4361" t="s">
        <v>6810</v>
      </c>
    </row>
    <row r="4362" spans="31:31" x14ac:dyDescent="0.25">
      <c r="AE4362" t="s">
        <v>6812</v>
      </c>
    </row>
    <row r="4363" spans="31:31" x14ac:dyDescent="0.25">
      <c r="AE4363" t="s">
        <v>6813</v>
      </c>
    </row>
    <row r="4364" spans="31:31" x14ac:dyDescent="0.25">
      <c r="AE4364" t="s">
        <v>6818</v>
      </c>
    </row>
    <row r="4365" spans="31:31" x14ac:dyDescent="0.25">
      <c r="AE4365" t="s">
        <v>6819</v>
      </c>
    </row>
    <row r="4366" spans="31:31" x14ac:dyDescent="0.25">
      <c r="AE4366" t="s">
        <v>6821</v>
      </c>
    </row>
    <row r="4367" spans="31:31" x14ac:dyDescent="0.25">
      <c r="AE4367" s="182" t="s">
        <v>6822</v>
      </c>
    </row>
    <row r="4368" spans="31:31" x14ac:dyDescent="0.25">
      <c r="AE4368" s="182" t="s">
        <v>6823</v>
      </c>
    </row>
    <row r="4369" spans="31:31" x14ac:dyDescent="0.25">
      <c r="AE4369" t="s">
        <v>6825</v>
      </c>
    </row>
    <row r="4370" spans="31:31" x14ac:dyDescent="0.25">
      <c r="AE4370" t="s">
        <v>6826</v>
      </c>
    </row>
    <row r="4371" spans="31:31" x14ac:dyDescent="0.25">
      <c r="AE4371" t="s">
        <v>6830</v>
      </c>
    </row>
    <row r="4372" spans="31:31" x14ac:dyDescent="0.25">
      <c r="AE4372" t="s">
        <v>6831</v>
      </c>
    </row>
    <row r="4373" spans="31:31" x14ac:dyDescent="0.25">
      <c r="AE4373" t="s">
        <v>6832</v>
      </c>
    </row>
    <row r="4374" spans="31:31" x14ac:dyDescent="0.25">
      <c r="AE4374" t="s">
        <v>6834</v>
      </c>
    </row>
    <row r="4375" spans="31:31" x14ac:dyDescent="0.25">
      <c r="AE4375" s="182" t="s">
        <v>6835</v>
      </c>
    </row>
    <row r="4376" spans="31:31" x14ac:dyDescent="0.25">
      <c r="AE4376" s="182" t="s">
        <v>6836</v>
      </c>
    </row>
    <row r="4377" spans="31:31" x14ac:dyDescent="0.25">
      <c r="AE4377" s="182" t="s">
        <v>6837</v>
      </c>
    </row>
    <row r="4378" spans="31:31" x14ac:dyDescent="0.25">
      <c r="AE4378" t="s">
        <v>6838</v>
      </c>
    </row>
    <row r="4379" spans="31:31" x14ac:dyDescent="0.25">
      <c r="AE4379" t="s">
        <v>6840</v>
      </c>
    </row>
    <row r="4380" spans="31:31" x14ac:dyDescent="0.25">
      <c r="AE4380" t="s">
        <v>6841</v>
      </c>
    </row>
    <row r="4381" spans="31:31" x14ac:dyDescent="0.25">
      <c r="AE4381" t="s">
        <v>6842</v>
      </c>
    </row>
    <row r="4382" spans="31:31" x14ac:dyDescent="0.25">
      <c r="AE4382" s="182" t="s">
        <v>6843</v>
      </c>
    </row>
    <row r="4383" spans="31:31" x14ac:dyDescent="0.25">
      <c r="AE4383" t="s">
        <v>6845</v>
      </c>
    </row>
    <row r="4384" spans="31:31" x14ac:dyDescent="0.25">
      <c r="AE4384" t="s">
        <v>6846</v>
      </c>
    </row>
    <row r="4385" spans="31:31" x14ac:dyDescent="0.25">
      <c r="AE4385" t="s">
        <v>6847</v>
      </c>
    </row>
    <row r="4386" spans="31:31" x14ac:dyDescent="0.25">
      <c r="AE4386" t="s">
        <v>6848</v>
      </c>
    </row>
    <row r="4387" spans="31:31" x14ac:dyDescent="0.25">
      <c r="AE4387" t="s">
        <v>6850</v>
      </c>
    </row>
    <row r="4388" spans="31:31" x14ac:dyDescent="0.25">
      <c r="AE4388" s="182" t="s">
        <v>6851</v>
      </c>
    </row>
    <row r="4389" spans="31:31" x14ac:dyDescent="0.25">
      <c r="AE4389" t="s">
        <v>6852</v>
      </c>
    </row>
    <row r="4390" spans="31:31" x14ac:dyDescent="0.25">
      <c r="AE4390" t="s">
        <v>6853</v>
      </c>
    </row>
    <row r="4391" spans="31:31" x14ac:dyDescent="0.25">
      <c r="AE4391" t="s">
        <v>6854</v>
      </c>
    </row>
    <row r="4392" spans="31:31" x14ac:dyDescent="0.25">
      <c r="AE4392" s="182" t="s">
        <v>6856</v>
      </c>
    </row>
    <row r="4393" spans="31:31" x14ac:dyDescent="0.25">
      <c r="AE4393" s="182" t="s">
        <v>6857</v>
      </c>
    </row>
    <row r="4394" spans="31:31" x14ac:dyDescent="0.25">
      <c r="AE4394" t="s">
        <v>6858</v>
      </c>
    </row>
    <row r="4395" spans="31:31" x14ac:dyDescent="0.25">
      <c r="AE4395" s="182" t="s">
        <v>6859</v>
      </c>
    </row>
    <row r="4396" spans="31:31" x14ac:dyDescent="0.25">
      <c r="AE4396" t="s">
        <v>6864</v>
      </c>
    </row>
    <row r="4397" spans="31:31" x14ac:dyDescent="0.25">
      <c r="AE4397" t="s">
        <v>6865</v>
      </c>
    </row>
    <row r="4398" spans="31:31" x14ac:dyDescent="0.25">
      <c r="AE4398" t="s">
        <v>6866</v>
      </c>
    </row>
    <row r="4399" spans="31:31" x14ac:dyDescent="0.25">
      <c r="AE4399" s="182" t="s">
        <v>6867</v>
      </c>
    </row>
    <row r="4400" spans="31:31" x14ac:dyDescent="0.25">
      <c r="AE4400" s="182" t="s">
        <v>6868</v>
      </c>
    </row>
    <row r="4401" spans="31:31" x14ac:dyDescent="0.25">
      <c r="AE4401" s="182" t="s">
        <v>6869</v>
      </c>
    </row>
    <row r="4402" spans="31:31" x14ac:dyDescent="0.25">
      <c r="AE4402" s="182" t="s">
        <v>6870</v>
      </c>
    </row>
    <row r="4403" spans="31:31" x14ac:dyDescent="0.25">
      <c r="AE4403" t="s">
        <v>6871</v>
      </c>
    </row>
    <row r="4404" spans="31:31" x14ac:dyDescent="0.25">
      <c r="AE4404" t="s">
        <v>6872</v>
      </c>
    </row>
    <row r="4405" spans="31:31" x14ac:dyDescent="0.25">
      <c r="AE4405" t="s">
        <v>6873</v>
      </c>
    </row>
    <row r="4406" spans="31:31" x14ac:dyDescent="0.25">
      <c r="AE4406" t="s">
        <v>6874</v>
      </c>
    </row>
    <row r="4407" spans="31:31" x14ac:dyDescent="0.25">
      <c r="AE4407" t="s">
        <v>6876</v>
      </c>
    </row>
    <row r="4408" spans="31:31" x14ac:dyDescent="0.25">
      <c r="AE4408" t="s">
        <v>6877</v>
      </c>
    </row>
    <row r="4409" spans="31:31" x14ac:dyDescent="0.25">
      <c r="AE4409" t="s">
        <v>6878</v>
      </c>
    </row>
    <row r="4410" spans="31:31" x14ac:dyDescent="0.25">
      <c r="AE4410" t="s">
        <v>6881</v>
      </c>
    </row>
    <row r="4411" spans="31:31" x14ac:dyDescent="0.25">
      <c r="AE4411" t="s">
        <v>6883</v>
      </c>
    </row>
    <row r="4412" spans="31:31" x14ac:dyDescent="0.25">
      <c r="AE4412" s="182" t="s">
        <v>6886</v>
      </c>
    </row>
    <row r="4413" spans="31:31" x14ac:dyDescent="0.25">
      <c r="AE4413" t="s">
        <v>6887</v>
      </c>
    </row>
    <row r="4414" spans="31:31" x14ac:dyDescent="0.25">
      <c r="AE4414" s="182" t="s">
        <v>6888</v>
      </c>
    </row>
    <row r="4415" spans="31:31" x14ac:dyDescent="0.25">
      <c r="AE4415" s="182" t="s">
        <v>6889</v>
      </c>
    </row>
    <row r="4416" spans="31:31" x14ac:dyDescent="0.25">
      <c r="AE4416" s="182" t="s">
        <v>6892</v>
      </c>
    </row>
    <row r="4417" spans="31:31" x14ac:dyDescent="0.25">
      <c r="AE4417" t="s">
        <v>6894</v>
      </c>
    </row>
    <row r="4418" spans="31:31" x14ac:dyDescent="0.25">
      <c r="AE4418" t="s">
        <v>6896</v>
      </c>
    </row>
    <row r="4419" spans="31:31" x14ac:dyDescent="0.25">
      <c r="AE4419" t="s">
        <v>6898</v>
      </c>
    </row>
    <row r="4420" spans="31:31" x14ac:dyDescent="0.25">
      <c r="AE4420" t="s">
        <v>6899</v>
      </c>
    </row>
    <row r="4421" spans="31:31" x14ac:dyDescent="0.25">
      <c r="AE4421" t="s">
        <v>6900</v>
      </c>
    </row>
    <row r="4422" spans="31:31" x14ac:dyDescent="0.25">
      <c r="AE4422" t="s">
        <v>6901</v>
      </c>
    </row>
    <row r="4423" spans="31:31" x14ac:dyDescent="0.25">
      <c r="AE4423" t="s">
        <v>6904</v>
      </c>
    </row>
    <row r="4424" spans="31:31" x14ac:dyDescent="0.25">
      <c r="AE4424" t="s">
        <v>6905</v>
      </c>
    </row>
    <row r="4425" spans="31:31" x14ac:dyDescent="0.25">
      <c r="AE4425" t="s">
        <v>6906</v>
      </c>
    </row>
    <row r="4426" spans="31:31" x14ac:dyDescent="0.25">
      <c r="AE4426" s="182" t="s">
        <v>6909</v>
      </c>
    </row>
    <row r="4427" spans="31:31" x14ac:dyDescent="0.25">
      <c r="AE4427" t="s">
        <v>6910</v>
      </c>
    </row>
    <row r="4428" spans="31:31" x14ac:dyDescent="0.25">
      <c r="AE4428" s="182" t="s">
        <v>6911</v>
      </c>
    </row>
    <row r="4429" spans="31:31" x14ac:dyDescent="0.25">
      <c r="AE4429" t="s">
        <v>6914</v>
      </c>
    </row>
    <row r="4430" spans="31:31" x14ac:dyDescent="0.25">
      <c r="AE4430" t="s">
        <v>6915</v>
      </c>
    </row>
    <row r="4431" spans="31:31" x14ac:dyDescent="0.25">
      <c r="AE4431" t="s">
        <v>6919</v>
      </c>
    </row>
    <row r="4432" spans="31:31" x14ac:dyDescent="0.25">
      <c r="AE4432" t="s">
        <v>6920</v>
      </c>
    </row>
    <row r="4433" spans="31:31" x14ac:dyDescent="0.25">
      <c r="AE4433" s="182" t="s">
        <v>6921</v>
      </c>
    </row>
    <row r="4434" spans="31:31" x14ac:dyDescent="0.25">
      <c r="AE4434" t="s">
        <v>6922</v>
      </c>
    </row>
    <row r="4435" spans="31:31" x14ac:dyDescent="0.25">
      <c r="AE4435" t="s">
        <v>6923</v>
      </c>
    </row>
    <row r="4436" spans="31:31" x14ac:dyDescent="0.25">
      <c r="AE4436" t="s">
        <v>6924</v>
      </c>
    </row>
    <row r="4437" spans="31:31" x14ac:dyDescent="0.25">
      <c r="AE4437" t="s">
        <v>6926</v>
      </c>
    </row>
    <row r="4438" spans="31:31" x14ac:dyDescent="0.25">
      <c r="AE4438" s="182" t="s">
        <v>6927</v>
      </c>
    </row>
    <row r="4439" spans="31:31" x14ac:dyDescent="0.25">
      <c r="AE4439" s="182" t="s">
        <v>6928</v>
      </c>
    </row>
    <row r="4440" spans="31:31" x14ac:dyDescent="0.25">
      <c r="AE4440" s="182" t="s">
        <v>6929</v>
      </c>
    </row>
    <row r="4441" spans="31:31" x14ac:dyDescent="0.25">
      <c r="AE4441" t="s">
        <v>6930</v>
      </c>
    </row>
    <row r="4442" spans="31:31" x14ac:dyDescent="0.25">
      <c r="AE4442" t="s">
        <v>6931</v>
      </c>
    </row>
    <row r="4443" spans="31:31" x14ac:dyDescent="0.25">
      <c r="AE4443" t="s">
        <v>6932</v>
      </c>
    </row>
    <row r="4444" spans="31:31" x14ac:dyDescent="0.25">
      <c r="AE4444" t="s">
        <v>6933</v>
      </c>
    </row>
    <row r="4445" spans="31:31" x14ac:dyDescent="0.25">
      <c r="AE4445" t="s">
        <v>6934</v>
      </c>
    </row>
    <row r="4446" spans="31:31" x14ac:dyDescent="0.25">
      <c r="AE4446" t="s">
        <v>6935</v>
      </c>
    </row>
    <row r="4447" spans="31:31" x14ac:dyDescent="0.25">
      <c r="AE4447" t="s">
        <v>6937</v>
      </c>
    </row>
    <row r="4448" spans="31:31" x14ac:dyDescent="0.25">
      <c r="AE4448" t="s">
        <v>6938</v>
      </c>
    </row>
    <row r="4449" spans="31:31" x14ac:dyDescent="0.25">
      <c r="AE4449" t="s">
        <v>6940</v>
      </c>
    </row>
    <row r="4450" spans="31:31" x14ac:dyDescent="0.25">
      <c r="AE4450" t="s">
        <v>6942</v>
      </c>
    </row>
    <row r="4451" spans="31:31" x14ac:dyDescent="0.25">
      <c r="AE4451" s="182" t="s">
        <v>6943</v>
      </c>
    </row>
    <row r="4452" spans="31:31" x14ac:dyDescent="0.25">
      <c r="AE4452" t="s">
        <v>6944</v>
      </c>
    </row>
    <row r="4453" spans="31:31" x14ac:dyDescent="0.25">
      <c r="AE4453" t="s">
        <v>6945</v>
      </c>
    </row>
    <row r="4454" spans="31:31" x14ac:dyDescent="0.25">
      <c r="AE4454" s="182" t="s">
        <v>6946</v>
      </c>
    </row>
    <row r="4455" spans="31:31" x14ac:dyDescent="0.25">
      <c r="AE4455" t="s">
        <v>6947</v>
      </c>
    </row>
    <row r="4456" spans="31:31" x14ac:dyDescent="0.25">
      <c r="AE4456" t="s">
        <v>6949</v>
      </c>
    </row>
    <row r="4457" spans="31:31" x14ac:dyDescent="0.25">
      <c r="AE4457" t="s">
        <v>6953</v>
      </c>
    </row>
    <row r="4458" spans="31:31" x14ac:dyDescent="0.25">
      <c r="AE4458" s="182" t="s">
        <v>6954</v>
      </c>
    </row>
    <row r="4459" spans="31:31" x14ac:dyDescent="0.25">
      <c r="AE4459" t="s">
        <v>6955</v>
      </c>
    </row>
    <row r="4460" spans="31:31" x14ac:dyDescent="0.25">
      <c r="AE4460" s="182" t="s">
        <v>6955</v>
      </c>
    </row>
    <row r="4461" spans="31:31" x14ac:dyDescent="0.25">
      <c r="AE4461" t="s">
        <v>6956</v>
      </c>
    </row>
    <row r="4462" spans="31:31" x14ac:dyDescent="0.25">
      <c r="AE4462" t="s">
        <v>6957</v>
      </c>
    </row>
    <row r="4463" spans="31:31" x14ac:dyDescent="0.25">
      <c r="AE4463" s="182" t="s">
        <v>6958</v>
      </c>
    </row>
    <row r="4464" spans="31:31" x14ac:dyDescent="0.25">
      <c r="AE4464" t="s">
        <v>6959</v>
      </c>
    </row>
    <row r="4465" spans="31:31" x14ac:dyDescent="0.25">
      <c r="AE4465" s="182" t="s">
        <v>6962</v>
      </c>
    </row>
    <row r="4466" spans="31:31" x14ac:dyDescent="0.25">
      <c r="AE4466" t="s">
        <v>6963</v>
      </c>
    </row>
    <row r="4467" spans="31:31" x14ac:dyDescent="0.25">
      <c r="AE4467" t="s">
        <v>6967</v>
      </c>
    </row>
    <row r="4468" spans="31:31" x14ac:dyDescent="0.25">
      <c r="AE4468" s="182" t="s">
        <v>6969</v>
      </c>
    </row>
    <row r="4469" spans="31:31" x14ac:dyDescent="0.25">
      <c r="AE4469" t="s">
        <v>6972</v>
      </c>
    </row>
    <row r="4470" spans="31:31" x14ac:dyDescent="0.25">
      <c r="AE4470" t="s">
        <v>6973</v>
      </c>
    </row>
    <row r="4471" spans="31:31" x14ac:dyDescent="0.25">
      <c r="AE4471" t="s">
        <v>6974</v>
      </c>
    </row>
    <row r="4472" spans="31:31" x14ac:dyDescent="0.25">
      <c r="AE4472" t="s">
        <v>6976</v>
      </c>
    </row>
    <row r="4473" spans="31:31" x14ac:dyDescent="0.25">
      <c r="AE4473" t="s">
        <v>6977</v>
      </c>
    </row>
    <row r="4474" spans="31:31" x14ac:dyDescent="0.25">
      <c r="AE4474" s="182" t="s">
        <v>6979</v>
      </c>
    </row>
    <row r="4475" spans="31:31" x14ac:dyDescent="0.25">
      <c r="AE4475" t="s">
        <v>13892</v>
      </c>
    </row>
    <row r="4476" spans="31:31" x14ac:dyDescent="0.25">
      <c r="AE4476" s="182" t="s">
        <v>6981</v>
      </c>
    </row>
    <row r="4477" spans="31:31" x14ac:dyDescent="0.25">
      <c r="AE4477" t="s">
        <v>6983</v>
      </c>
    </row>
    <row r="4478" spans="31:31" x14ac:dyDescent="0.25">
      <c r="AE4478" t="s">
        <v>6984</v>
      </c>
    </row>
    <row r="4479" spans="31:31" x14ac:dyDescent="0.25">
      <c r="AE4479" t="s">
        <v>6985</v>
      </c>
    </row>
    <row r="4480" spans="31:31" x14ac:dyDescent="0.25">
      <c r="AE4480" t="s">
        <v>6986</v>
      </c>
    </row>
    <row r="4481" spans="31:31" x14ac:dyDescent="0.25">
      <c r="AE4481" t="s">
        <v>6987</v>
      </c>
    </row>
    <row r="4482" spans="31:31" x14ac:dyDescent="0.25">
      <c r="AE4482" t="s">
        <v>6988</v>
      </c>
    </row>
    <row r="4483" spans="31:31" x14ac:dyDescent="0.25">
      <c r="AE4483" t="s">
        <v>6989</v>
      </c>
    </row>
    <row r="4484" spans="31:31" x14ac:dyDescent="0.25">
      <c r="AE4484" t="s">
        <v>6990</v>
      </c>
    </row>
    <row r="4485" spans="31:31" x14ac:dyDescent="0.25">
      <c r="AE4485" t="s">
        <v>6992</v>
      </c>
    </row>
    <row r="4486" spans="31:31" x14ac:dyDescent="0.25">
      <c r="AE4486" t="s">
        <v>6993</v>
      </c>
    </row>
    <row r="4487" spans="31:31" x14ac:dyDescent="0.25">
      <c r="AE4487" t="s">
        <v>6996</v>
      </c>
    </row>
    <row r="4488" spans="31:31" x14ac:dyDescent="0.25">
      <c r="AE4488" t="s">
        <v>6997</v>
      </c>
    </row>
    <row r="4489" spans="31:31" x14ac:dyDescent="0.25">
      <c r="AE4489" t="s">
        <v>7002</v>
      </c>
    </row>
    <row r="4490" spans="31:31" x14ac:dyDescent="0.25">
      <c r="AE4490" t="s">
        <v>7003</v>
      </c>
    </row>
    <row r="4491" spans="31:31" x14ac:dyDescent="0.25">
      <c r="AE4491" t="s">
        <v>7004</v>
      </c>
    </row>
    <row r="4492" spans="31:31" x14ac:dyDescent="0.25">
      <c r="AE4492" s="182" t="s">
        <v>7006</v>
      </c>
    </row>
    <row r="4493" spans="31:31" x14ac:dyDescent="0.25">
      <c r="AE4493" t="s">
        <v>7007</v>
      </c>
    </row>
    <row r="4494" spans="31:31" x14ac:dyDescent="0.25">
      <c r="AE4494" t="s">
        <v>7008</v>
      </c>
    </row>
    <row r="4495" spans="31:31" x14ac:dyDescent="0.25">
      <c r="AE4495" s="182" t="s">
        <v>7009</v>
      </c>
    </row>
    <row r="4496" spans="31:31" x14ac:dyDescent="0.25">
      <c r="AE4496" s="182" t="s">
        <v>7010</v>
      </c>
    </row>
    <row r="4497" spans="31:31" x14ac:dyDescent="0.25">
      <c r="AE4497" t="s">
        <v>7011</v>
      </c>
    </row>
    <row r="4498" spans="31:31" x14ac:dyDescent="0.25">
      <c r="AE4498" t="s">
        <v>7012</v>
      </c>
    </row>
    <row r="4499" spans="31:31" x14ac:dyDescent="0.25">
      <c r="AE4499" t="s">
        <v>7013</v>
      </c>
    </row>
    <row r="4500" spans="31:31" x14ac:dyDescent="0.25">
      <c r="AE4500" t="s">
        <v>7015</v>
      </c>
    </row>
    <row r="4501" spans="31:31" x14ac:dyDescent="0.25">
      <c r="AE4501" t="s">
        <v>7016</v>
      </c>
    </row>
    <row r="4502" spans="31:31" x14ac:dyDescent="0.25">
      <c r="AE4502" s="182" t="s">
        <v>7017</v>
      </c>
    </row>
    <row r="4503" spans="31:31" x14ac:dyDescent="0.25">
      <c r="AE4503" t="s">
        <v>7018</v>
      </c>
    </row>
    <row r="4504" spans="31:31" x14ac:dyDescent="0.25">
      <c r="AE4504" t="s">
        <v>7019</v>
      </c>
    </row>
    <row r="4505" spans="31:31" x14ac:dyDescent="0.25">
      <c r="AE4505" t="s">
        <v>7022</v>
      </c>
    </row>
    <row r="4506" spans="31:31" x14ac:dyDescent="0.25">
      <c r="AE4506" t="s">
        <v>7023</v>
      </c>
    </row>
    <row r="4507" spans="31:31" x14ac:dyDescent="0.25">
      <c r="AE4507" s="182" t="s">
        <v>7025</v>
      </c>
    </row>
    <row r="4508" spans="31:31" x14ac:dyDescent="0.25">
      <c r="AE4508" s="182" t="s">
        <v>7027</v>
      </c>
    </row>
    <row r="4509" spans="31:31" x14ac:dyDescent="0.25">
      <c r="AE4509" s="182" t="s">
        <v>7028</v>
      </c>
    </row>
    <row r="4510" spans="31:31" x14ac:dyDescent="0.25">
      <c r="AE4510" t="s">
        <v>7029</v>
      </c>
    </row>
    <row r="4511" spans="31:31" x14ac:dyDescent="0.25">
      <c r="AE4511" s="182" t="s">
        <v>7030</v>
      </c>
    </row>
    <row r="4512" spans="31:31" x14ac:dyDescent="0.25">
      <c r="AE4512" t="s">
        <v>7031</v>
      </c>
    </row>
    <row r="4513" spans="31:31" x14ac:dyDescent="0.25">
      <c r="AE4513" s="182" t="s">
        <v>7032</v>
      </c>
    </row>
    <row r="4514" spans="31:31" x14ac:dyDescent="0.25">
      <c r="AE4514" t="s">
        <v>7033</v>
      </c>
    </row>
    <row r="4515" spans="31:31" x14ac:dyDescent="0.25">
      <c r="AE4515" s="182" t="s">
        <v>7043</v>
      </c>
    </row>
    <row r="4516" spans="31:31" x14ac:dyDescent="0.25">
      <c r="AE4516" t="s">
        <v>7044</v>
      </c>
    </row>
    <row r="4517" spans="31:31" x14ac:dyDescent="0.25">
      <c r="AE4517" s="182" t="s">
        <v>7045</v>
      </c>
    </row>
    <row r="4518" spans="31:31" x14ac:dyDescent="0.25">
      <c r="AE4518" s="182" t="s">
        <v>7046</v>
      </c>
    </row>
    <row r="4519" spans="31:31" x14ac:dyDescent="0.25">
      <c r="AE4519" s="182" t="s">
        <v>7048</v>
      </c>
    </row>
    <row r="4520" spans="31:31" x14ac:dyDescent="0.25">
      <c r="AE4520" t="s">
        <v>7049</v>
      </c>
    </row>
    <row r="4521" spans="31:31" x14ac:dyDescent="0.25">
      <c r="AE4521" s="182" t="s">
        <v>7051</v>
      </c>
    </row>
    <row r="4522" spans="31:31" x14ac:dyDescent="0.25">
      <c r="AE4522" t="s">
        <v>7054</v>
      </c>
    </row>
    <row r="4523" spans="31:31" x14ac:dyDescent="0.25">
      <c r="AE4523" t="s">
        <v>7055</v>
      </c>
    </row>
    <row r="4524" spans="31:31" x14ac:dyDescent="0.25">
      <c r="AE4524" t="s">
        <v>7056</v>
      </c>
    </row>
    <row r="4525" spans="31:31" x14ac:dyDescent="0.25">
      <c r="AE4525" t="s">
        <v>7057</v>
      </c>
    </row>
    <row r="4526" spans="31:31" x14ac:dyDescent="0.25">
      <c r="AE4526" t="s">
        <v>7059</v>
      </c>
    </row>
    <row r="4527" spans="31:31" x14ac:dyDescent="0.25">
      <c r="AE4527" t="s">
        <v>7060</v>
      </c>
    </row>
    <row r="4528" spans="31:31" x14ac:dyDescent="0.25">
      <c r="AE4528" t="s">
        <v>7061</v>
      </c>
    </row>
    <row r="4529" spans="31:31" x14ac:dyDescent="0.25">
      <c r="AE4529" t="s">
        <v>7062</v>
      </c>
    </row>
    <row r="4530" spans="31:31" x14ac:dyDescent="0.25">
      <c r="AE4530" t="s">
        <v>7064</v>
      </c>
    </row>
    <row r="4531" spans="31:31" x14ac:dyDescent="0.25">
      <c r="AE4531" s="182" t="s">
        <v>7065</v>
      </c>
    </row>
    <row r="4532" spans="31:31" x14ac:dyDescent="0.25">
      <c r="AE4532" s="182" t="s">
        <v>13893</v>
      </c>
    </row>
    <row r="4533" spans="31:31" x14ac:dyDescent="0.25">
      <c r="AE4533" t="s">
        <v>7067</v>
      </c>
    </row>
    <row r="4534" spans="31:31" x14ac:dyDescent="0.25">
      <c r="AE4534" t="s">
        <v>7068</v>
      </c>
    </row>
    <row r="4535" spans="31:31" x14ac:dyDescent="0.25">
      <c r="AE4535" t="s">
        <v>7071</v>
      </c>
    </row>
    <row r="4536" spans="31:31" x14ac:dyDescent="0.25">
      <c r="AE4536" t="s">
        <v>7073</v>
      </c>
    </row>
    <row r="4537" spans="31:31" x14ac:dyDescent="0.25">
      <c r="AE4537" s="182" t="s">
        <v>7076</v>
      </c>
    </row>
    <row r="4538" spans="31:31" x14ac:dyDescent="0.25">
      <c r="AE4538" s="182" t="s">
        <v>7079</v>
      </c>
    </row>
    <row r="4539" spans="31:31" x14ac:dyDescent="0.25">
      <c r="AE4539" t="s">
        <v>7080</v>
      </c>
    </row>
    <row r="4540" spans="31:31" x14ac:dyDescent="0.25">
      <c r="AE4540" t="s">
        <v>7081</v>
      </c>
    </row>
    <row r="4541" spans="31:31" x14ac:dyDescent="0.25">
      <c r="AE4541" t="s">
        <v>7082</v>
      </c>
    </row>
    <row r="4542" spans="31:31" x14ac:dyDescent="0.25">
      <c r="AE4542" t="s">
        <v>7086</v>
      </c>
    </row>
    <row r="4543" spans="31:31" x14ac:dyDescent="0.25">
      <c r="AE4543" t="s">
        <v>13894</v>
      </c>
    </row>
    <row r="4544" spans="31:31" x14ac:dyDescent="0.25">
      <c r="AE4544" t="s">
        <v>7089</v>
      </c>
    </row>
    <row r="4545" spans="31:31" x14ac:dyDescent="0.25">
      <c r="AE4545" t="s">
        <v>7091</v>
      </c>
    </row>
    <row r="4546" spans="31:31" x14ac:dyDescent="0.25">
      <c r="AE4546" t="s">
        <v>7092</v>
      </c>
    </row>
    <row r="4547" spans="31:31" x14ac:dyDescent="0.25">
      <c r="AE4547" s="182" t="s">
        <v>7096</v>
      </c>
    </row>
    <row r="4548" spans="31:31" x14ac:dyDescent="0.25">
      <c r="AE4548" s="182" t="s">
        <v>7097</v>
      </c>
    </row>
    <row r="4549" spans="31:31" x14ac:dyDescent="0.25">
      <c r="AE4549" t="s">
        <v>7098</v>
      </c>
    </row>
    <row r="4550" spans="31:31" x14ac:dyDescent="0.25">
      <c r="AE4550" t="s">
        <v>7100</v>
      </c>
    </row>
    <row r="4551" spans="31:31" x14ac:dyDescent="0.25">
      <c r="AE4551" t="s">
        <v>7101</v>
      </c>
    </row>
    <row r="4552" spans="31:31" x14ac:dyDescent="0.25">
      <c r="AE4552" t="s">
        <v>13895</v>
      </c>
    </row>
    <row r="4553" spans="31:31" x14ac:dyDescent="0.25">
      <c r="AE4553" t="s">
        <v>7103</v>
      </c>
    </row>
    <row r="4554" spans="31:31" x14ac:dyDescent="0.25">
      <c r="AE4554" t="s">
        <v>7104</v>
      </c>
    </row>
    <row r="4555" spans="31:31" x14ac:dyDescent="0.25">
      <c r="AE4555" s="182" t="s">
        <v>7106</v>
      </c>
    </row>
    <row r="4556" spans="31:31" x14ac:dyDescent="0.25">
      <c r="AE4556" s="182" t="s">
        <v>7106</v>
      </c>
    </row>
    <row r="4557" spans="31:31" x14ac:dyDescent="0.25">
      <c r="AE4557" s="182" t="s">
        <v>7107</v>
      </c>
    </row>
    <row r="4558" spans="31:31" x14ac:dyDescent="0.25">
      <c r="AE4558" t="s">
        <v>7108</v>
      </c>
    </row>
    <row r="4559" spans="31:31" x14ac:dyDescent="0.25">
      <c r="AE4559" t="s">
        <v>7111</v>
      </c>
    </row>
    <row r="4560" spans="31:31" x14ac:dyDescent="0.25">
      <c r="AE4560" s="182" t="s">
        <v>7112</v>
      </c>
    </row>
    <row r="4561" spans="31:31" x14ac:dyDescent="0.25">
      <c r="AE4561" s="182" t="s">
        <v>7114</v>
      </c>
    </row>
    <row r="4562" spans="31:31" x14ac:dyDescent="0.25">
      <c r="AE4562" t="s">
        <v>7116</v>
      </c>
    </row>
    <row r="4563" spans="31:31" x14ac:dyDescent="0.25">
      <c r="AE4563" t="s">
        <v>7120</v>
      </c>
    </row>
    <row r="4564" spans="31:31" x14ac:dyDescent="0.25">
      <c r="AE4564" t="s">
        <v>7121</v>
      </c>
    </row>
    <row r="4565" spans="31:31" x14ac:dyDescent="0.25">
      <c r="AE4565" t="s">
        <v>7122</v>
      </c>
    </row>
    <row r="4566" spans="31:31" x14ac:dyDescent="0.25">
      <c r="AE4566" t="s">
        <v>7127</v>
      </c>
    </row>
    <row r="4567" spans="31:31" x14ac:dyDescent="0.25">
      <c r="AE4567" t="s">
        <v>7128</v>
      </c>
    </row>
    <row r="4568" spans="31:31" x14ac:dyDescent="0.25">
      <c r="AE4568" t="s">
        <v>7130</v>
      </c>
    </row>
    <row r="4569" spans="31:31" x14ac:dyDescent="0.25">
      <c r="AE4569" t="s">
        <v>7131</v>
      </c>
    </row>
    <row r="4570" spans="31:31" x14ac:dyDescent="0.25">
      <c r="AE4570" t="s">
        <v>7133</v>
      </c>
    </row>
    <row r="4571" spans="31:31" x14ac:dyDescent="0.25">
      <c r="AE4571" t="s">
        <v>7134</v>
      </c>
    </row>
    <row r="4572" spans="31:31" x14ac:dyDescent="0.25">
      <c r="AE4572" t="s">
        <v>7135</v>
      </c>
    </row>
    <row r="4573" spans="31:31" x14ac:dyDescent="0.25">
      <c r="AE4573" t="s">
        <v>7137</v>
      </c>
    </row>
    <row r="4574" spans="31:31" x14ac:dyDescent="0.25">
      <c r="AE4574" t="s">
        <v>7138</v>
      </c>
    </row>
    <row r="4575" spans="31:31" x14ac:dyDescent="0.25">
      <c r="AE4575" t="s">
        <v>7139</v>
      </c>
    </row>
    <row r="4576" spans="31:31" x14ac:dyDescent="0.25">
      <c r="AE4576" t="s">
        <v>7145</v>
      </c>
    </row>
    <row r="4577" spans="31:31" x14ac:dyDescent="0.25">
      <c r="AE4577" t="s">
        <v>7147</v>
      </c>
    </row>
    <row r="4578" spans="31:31" x14ac:dyDescent="0.25">
      <c r="AE4578" t="s">
        <v>7149</v>
      </c>
    </row>
    <row r="4579" spans="31:31" x14ac:dyDescent="0.25">
      <c r="AE4579" s="182" t="s">
        <v>7151</v>
      </c>
    </row>
    <row r="4580" spans="31:31" x14ac:dyDescent="0.25">
      <c r="AE4580" s="182" t="s">
        <v>7153</v>
      </c>
    </row>
    <row r="4581" spans="31:31" x14ac:dyDescent="0.25">
      <c r="AE4581" t="s">
        <v>7154</v>
      </c>
    </row>
    <row r="4582" spans="31:31" x14ac:dyDescent="0.25">
      <c r="AE4582" t="s">
        <v>7155</v>
      </c>
    </row>
    <row r="4583" spans="31:31" x14ac:dyDescent="0.25">
      <c r="AE4583" t="s">
        <v>7156</v>
      </c>
    </row>
    <row r="4584" spans="31:31" x14ac:dyDescent="0.25">
      <c r="AE4584" s="182" t="s">
        <v>7157</v>
      </c>
    </row>
    <row r="4585" spans="31:31" x14ac:dyDescent="0.25">
      <c r="AE4585" s="182" t="s">
        <v>7160</v>
      </c>
    </row>
    <row r="4586" spans="31:31" x14ac:dyDescent="0.25">
      <c r="AE4586" t="s">
        <v>7165</v>
      </c>
    </row>
    <row r="4587" spans="31:31" x14ac:dyDescent="0.25">
      <c r="AE4587" t="s">
        <v>7166</v>
      </c>
    </row>
    <row r="4588" spans="31:31" x14ac:dyDescent="0.25">
      <c r="AE4588" t="s">
        <v>7169</v>
      </c>
    </row>
    <row r="4589" spans="31:31" x14ac:dyDescent="0.25">
      <c r="AE4589" s="182" t="s">
        <v>7170</v>
      </c>
    </row>
    <row r="4590" spans="31:31" x14ac:dyDescent="0.25">
      <c r="AE4590" t="s">
        <v>7171</v>
      </c>
    </row>
    <row r="4591" spans="31:31" x14ac:dyDescent="0.25">
      <c r="AE4591" t="s">
        <v>7174</v>
      </c>
    </row>
    <row r="4592" spans="31:31" x14ac:dyDescent="0.25">
      <c r="AE4592" t="s">
        <v>7175</v>
      </c>
    </row>
    <row r="4593" spans="31:31" x14ac:dyDescent="0.25">
      <c r="AE4593" t="s">
        <v>7176</v>
      </c>
    </row>
    <row r="4594" spans="31:31" x14ac:dyDescent="0.25">
      <c r="AE4594" t="s">
        <v>7177</v>
      </c>
    </row>
    <row r="4595" spans="31:31" x14ac:dyDescent="0.25">
      <c r="AE4595" s="182" t="s">
        <v>13896</v>
      </c>
    </row>
    <row r="4596" spans="31:31" x14ac:dyDescent="0.25">
      <c r="AE4596" t="s">
        <v>7181</v>
      </c>
    </row>
    <row r="4597" spans="31:31" x14ac:dyDescent="0.25">
      <c r="AE4597" t="s">
        <v>13897</v>
      </c>
    </row>
    <row r="4598" spans="31:31" x14ac:dyDescent="0.25">
      <c r="AE4598" t="s">
        <v>13898</v>
      </c>
    </row>
    <row r="4599" spans="31:31" x14ac:dyDescent="0.25">
      <c r="AE4599" t="s">
        <v>7183</v>
      </c>
    </row>
    <row r="4600" spans="31:31" x14ac:dyDescent="0.25">
      <c r="AE4600" s="182" t="s">
        <v>7184</v>
      </c>
    </row>
    <row r="4601" spans="31:31" x14ac:dyDescent="0.25">
      <c r="AE4601" t="s">
        <v>7185</v>
      </c>
    </row>
    <row r="4602" spans="31:31" x14ac:dyDescent="0.25">
      <c r="AE4602" t="s">
        <v>7186</v>
      </c>
    </row>
    <row r="4603" spans="31:31" x14ac:dyDescent="0.25">
      <c r="AE4603" t="s">
        <v>7187</v>
      </c>
    </row>
    <row r="4604" spans="31:31" x14ac:dyDescent="0.25">
      <c r="AE4604" t="s">
        <v>7188</v>
      </c>
    </row>
    <row r="4605" spans="31:31" x14ac:dyDescent="0.25">
      <c r="AE4605" t="s">
        <v>7190</v>
      </c>
    </row>
    <row r="4606" spans="31:31" x14ac:dyDescent="0.25">
      <c r="AE4606" t="s">
        <v>7191</v>
      </c>
    </row>
    <row r="4607" spans="31:31" x14ac:dyDescent="0.25">
      <c r="AE4607" t="s">
        <v>7195</v>
      </c>
    </row>
    <row r="4608" spans="31:31" x14ac:dyDescent="0.25">
      <c r="AE4608" t="s">
        <v>7196</v>
      </c>
    </row>
    <row r="4609" spans="31:31" x14ac:dyDescent="0.25">
      <c r="AE4609" t="s">
        <v>7197</v>
      </c>
    </row>
    <row r="4610" spans="31:31" x14ac:dyDescent="0.25">
      <c r="AE4610" t="s">
        <v>13899</v>
      </c>
    </row>
    <row r="4611" spans="31:31" x14ac:dyDescent="0.25">
      <c r="AE4611" t="s">
        <v>7199</v>
      </c>
    </row>
    <row r="4612" spans="31:31" x14ac:dyDescent="0.25">
      <c r="AE4612" t="s">
        <v>7200</v>
      </c>
    </row>
    <row r="4613" spans="31:31" x14ac:dyDescent="0.25">
      <c r="AE4613" t="s">
        <v>7201</v>
      </c>
    </row>
    <row r="4614" spans="31:31" x14ac:dyDescent="0.25">
      <c r="AE4614" t="s">
        <v>7202</v>
      </c>
    </row>
    <row r="4615" spans="31:31" x14ac:dyDescent="0.25">
      <c r="AE4615" t="s">
        <v>7203</v>
      </c>
    </row>
    <row r="4616" spans="31:31" x14ac:dyDescent="0.25">
      <c r="AE4616" t="s">
        <v>7204</v>
      </c>
    </row>
    <row r="4617" spans="31:31" x14ac:dyDescent="0.25">
      <c r="AE4617" t="s">
        <v>7205</v>
      </c>
    </row>
    <row r="4618" spans="31:31" x14ac:dyDescent="0.25">
      <c r="AE4618" t="s">
        <v>7206</v>
      </c>
    </row>
    <row r="4619" spans="31:31" x14ac:dyDescent="0.25">
      <c r="AE4619" t="s">
        <v>7207</v>
      </c>
    </row>
    <row r="4620" spans="31:31" x14ac:dyDescent="0.25">
      <c r="AE4620" t="s">
        <v>7208</v>
      </c>
    </row>
    <row r="4621" spans="31:31" x14ac:dyDescent="0.25">
      <c r="AE4621" t="s">
        <v>13900</v>
      </c>
    </row>
    <row r="4622" spans="31:31" x14ac:dyDescent="0.25">
      <c r="AE4622" t="s">
        <v>7209</v>
      </c>
    </row>
    <row r="4623" spans="31:31" x14ac:dyDescent="0.25">
      <c r="AE4623" t="s">
        <v>7210</v>
      </c>
    </row>
    <row r="4624" spans="31:31" x14ac:dyDescent="0.25">
      <c r="AE4624" t="s">
        <v>7211</v>
      </c>
    </row>
    <row r="4625" spans="31:31" x14ac:dyDescent="0.25">
      <c r="AE4625" t="s">
        <v>7212</v>
      </c>
    </row>
    <row r="4626" spans="31:31" x14ac:dyDescent="0.25">
      <c r="AE4626" t="s">
        <v>7213</v>
      </c>
    </row>
    <row r="4627" spans="31:31" x14ac:dyDescent="0.25">
      <c r="AE4627" t="s">
        <v>7214</v>
      </c>
    </row>
    <row r="4628" spans="31:31" x14ac:dyDescent="0.25">
      <c r="AE4628" t="s">
        <v>7215</v>
      </c>
    </row>
    <row r="4629" spans="31:31" x14ac:dyDescent="0.25">
      <c r="AE4629" t="s">
        <v>7216</v>
      </c>
    </row>
    <row r="4630" spans="31:31" x14ac:dyDescent="0.25">
      <c r="AE4630" t="s">
        <v>7217</v>
      </c>
    </row>
    <row r="4631" spans="31:31" x14ac:dyDescent="0.25">
      <c r="AE4631" t="s">
        <v>7220</v>
      </c>
    </row>
    <row r="4632" spans="31:31" x14ac:dyDescent="0.25">
      <c r="AE4632" t="s">
        <v>7221</v>
      </c>
    </row>
    <row r="4633" spans="31:31" x14ac:dyDescent="0.25">
      <c r="AE4633" t="s">
        <v>7222</v>
      </c>
    </row>
    <row r="4634" spans="31:31" x14ac:dyDescent="0.25">
      <c r="AE4634" t="s">
        <v>7223</v>
      </c>
    </row>
    <row r="4635" spans="31:31" x14ac:dyDescent="0.25">
      <c r="AE4635" t="s">
        <v>7224</v>
      </c>
    </row>
    <row r="4636" spans="31:31" x14ac:dyDescent="0.25">
      <c r="AE4636" t="s">
        <v>7225</v>
      </c>
    </row>
    <row r="4637" spans="31:31" x14ac:dyDescent="0.25">
      <c r="AE4637" t="s">
        <v>7226</v>
      </c>
    </row>
    <row r="4638" spans="31:31" x14ac:dyDescent="0.25">
      <c r="AE4638" t="s">
        <v>7227</v>
      </c>
    </row>
    <row r="4639" spans="31:31" x14ac:dyDescent="0.25">
      <c r="AE4639" t="s">
        <v>7228</v>
      </c>
    </row>
    <row r="4640" spans="31:31" x14ac:dyDescent="0.25">
      <c r="AE4640" t="s">
        <v>7231</v>
      </c>
    </row>
    <row r="4641" spans="31:31" x14ac:dyDescent="0.25">
      <c r="AE4641" t="s">
        <v>7233</v>
      </c>
    </row>
    <row r="4642" spans="31:31" x14ac:dyDescent="0.25">
      <c r="AE4642" t="s">
        <v>7235</v>
      </c>
    </row>
    <row r="4643" spans="31:31" x14ac:dyDescent="0.25">
      <c r="AE4643" s="182" t="s">
        <v>7236</v>
      </c>
    </row>
    <row r="4644" spans="31:31" x14ac:dyDescent="0.25">
      <c r="AE4644" t="s">
        <v>7238</v>
      </c>
    </row>
    <row r="4645" spans="31:31" x14ac:dyDescent="0.25">
      <c r="AE4645" t="s">
        <v>7240</v>
      </c>
    </row>
    <row r="4646" spans="31:31" x14ac:dyDescent="0.25">
      <c r="AE4646" t="s">
        <v>7241</v>
      </c>
    </row>
    <row r="4647" spans="31:31" x14ac:dyDescent="0.25">
      <c r="AE4647" t="s">
        <v>7243</v>
      </c>
    </row>
    <row r="4648" spans="31:31" x14ac:dyDescent="0.25">
      <c r="AE4648" s="182" t="s">
        <v>7246</v>
      </c>
    </row>
    <row r="4649" spans="31:31" x14ac:dyDescent="0.25">
      <c r="AE4649" t="s">
        <v>7248</v>
      </c>
    </row>
    <row r="4650" spans="31:31" x14ac:dyDescent="0.25">
      <c r="AE4650" t="s">
        <v>13901</v>
      </c>
    </row>
    <row r="4651" spans="31:31" x14ac:dyDescent="0.25">
      <c r="AE4651" t="s">
        <v>7250</v>
      </c>
    </row>
    <row r="4652" spans="31:31" x14ac:dyDescent="0.25">
      <c r="AE4652" t="s">
        <v>7251</v>
      </c>
    </row>
    <row r="4653" spans="31:31" x14ac:dyDescent="0.25">
      <c r="AE4653" t="s">
        <v>7253</v>
      </c>
    </row>
    <row r="4654" spans="31:31" x14ac:dyDescent="0.25">
      <c r="AE4654" s="182" t="s">
        <v>7258</v>
      </c>
    </row>
    <row r="4655" spans="31:31" x14ac:dyDescent="0.25">
      <c r="AE4655" t="s">
        <v>7259</v>
      </c>
    </row>
    <row r="4656" spans="31:31" x14ac:dyDescent="0.25">
      <c r="AE4656" s="182" t="s">
        <v>7260</v>
      </c>
    </row>
    <row r="4657" spans="31:31" x14ac:dyDescent="0.25">
      <c r="AE4657" t="s">
        <v>7261</v>
      </c>
    </row>
    <row r="4658" spans="31:31" x14ac:dyDescent="0.25">
      <c r="AE4658" s="182" t="s">
        <v>7262</v>
      </c>
    </row>
    <row r="4659" spans="31:31" x14ac:dyDescent="0.25">
      <c r="AE4659" t="s">
        <v>7263</v>
      </c>
    </row>
    <row r="4660" spans="31:31" x14ac:dyDescent="0.25">
      <c r="AE4660" t="s">
        <v>7265</v>
      </c>
    </row>
    <row r="4661" spans="31:31" x14ac:dyDescent="0.25">
      <c r="AE4661" t="s">
        <v>7267</v>
      </c>
    </row>
    <row r="4662" spans="31:31" x14ac:dyDescent="0.25">
      <c r="AE4662" t="s">
        <v>13110</v>
      </c>
    </row>
    <row r="4663" spans="31:31" x14ac:dyDescent="0.25">
      <c r="AE4663" s="182" t="s">
        <v>7268</v>
      </c>
    </row>
    <row r="4664" spans="31:31" x14ac:dyDescent="0.25">
      <c r="AE4664" t="s">
        <v>7269</v>
      </c>
    </row>
    <row r="4665" spans="31:31" x14ac:dyDescent="0.25">
      <c r="AE4665" t="s">
        <v>7271</v>
      </c>
    </row>
    <row r="4666" spans="31:31" x14ac:dyDescent="0.25">
      <c r="AE4666" t="s">
        <v>7272</v>
      </c>
    </row>
    <row r="4667" spans="31:31" x14ac:dyDescent="0.25">
      <c r="AE4667" t="s">
        <v>7273</v>
      </c>
    </row>
    <row r="4668" spans="31:31" x14ac:dyDescent="0.25">
      <c r="AE4668" t="s">
        <v>7274</v>
      </c>
    </row>
    <row r="4669" spans="31:31" x14ac:dyDescent="0.25">
      <c r="AE4669" t="s">
        <v>7275</v>
      </c>
    </row>
    <row r="4670" spans="31:31" x14ac:dyDescent="0.25">
      <c r="AE4670" t="s">
        <v>7277</v>
      </c>
    </row>
    <row r="4671" spans="31:31" x14ac:dyDescent="0.25">
      <c r="AE4671" t="s">
        <v>7280</v>
      </c>
    </row>
    <row r="4672" spans="31:31" x14ac:dyDescent="0.25">
      <c r="AE4672" s="182" t="s">
        <v>7281</v>
      </c>
    </row>
    <row r="4673" spans="31:31" x14ac:dyDescent="0.25">
      <c r="AE4673" s="182" t="s">
        <v>7282</v>
      </c>
    </row>
    <row r="4674" spans="31:31" x14ac:dyDescent="0.25">
      <c r="AE4674" t="s">
        <v>7283</v>
      </c>
    </row>
    <row r="4675" spans="31:31" x14ac:dyDescent="0.25">
      <c r="AE4675" t="s">
        <v>7285</v>
      </c>
    </row>
    <row r="4676" spans="31:31" x14ac:dyDescent="0.25">
      <c r="AE4676" t="s">
        <v>7286</v>
      </c>
    </row>
    <row r="4677" spans="31:31" x14ac:dyDescent="0.25">
      <c r="AE4677" t="s">
        <v>7289</v>
      </c>
    </row>
    <row r="4678" spans="31:31" x14ac:dyDescent="0.25">
      <c r="AE4678" t="s">
        <v>7293</v>
      </c>
    </row>
    <row r="4679" spans="31:31" x14ac:dyDescent="0.25">
      <c r="AE4679" t="s">
        <v>7294</v>
      </c>
    </row>
    <row r="4680" spans="31:31" x14ac:dyDescent="0.25">
      <c r="AE4680" s="182" t="s">
        <v>7300</v>
      </c>
    </row>
    <row r="4681" spans="31:31" x14ac:dyDescent="0.25">
      <c r="AE4681" t="s">
        <v>7301</v>
      </c>
    </row>
    <row r="4682" spans="31:31" x14ac:dyDescent="0.25">
      <c r="AE4682" t="s">
        <v>7303</v>
      </c>
    </row>
    <row r="4683" spans="31:31" x14ac:dyDescent="0.25">
      <c r="AE4683" s="182" t="s">
        <v>7304</v>
      </c>
    </row>
    <row r="4684" spans="31:31" x14ac:dyDescent="0.25">
      <c r="AE4684" t="s">
        <v>7305</v>
      </c>
    </row>
    <row r="4685" spans="31:31" x14ac:dyDescent="0.25">
      <c r="AE4685" t="s">
        <v>7306</v>
      </c>
    </row>
    <row r="4686" spans="31:31" x14ac:dyDescent="0.25">
      <c r="AE4686" t="s">
        <v>7307</v>
      </c>
    </row>
    <row r="4687" spans="31:31" x14ac:dyDescent="0.25">
      <c r="AE4687" t="s">
        <v>7309</v>
      </c>
    </row>
    <row r="4688" spans="31:31" x14ac:dyDescent="0.25">
      <c r="AE4688" t="s">
        <v>7313</v>
      </c>
    </row>
    <row r="4689" spans="31:31" x14ac:dyDescent="0.25">
      <c r="AE4689" t="s">
        <v>7314</v>
      </c>
    </row>
    <row r="4690" spans="31:31" x14ac:dyDescent="0.25">
      <c r="AE4690" t="s">
        <v>7316</v>
      </c>
    </row>
    <row r="4691" spans="31:31" x14ac:dyDescent="0.25">
      <c r="AE4691" s="182" t="s">
        <v>7324</v>
      </c>
    </row>
    <row r="4692" spans="31:31" x14ac:dyDescent="0.25">
      <c r="AE4692" t="s">
        <v>7325</v>
      </c>
    </row>
    <row r="4693" spans="31:31" x14ac:dyDescent="0.25">
      <c r="AE4693" s="182" t="s">
        <v>7326</v>
      </c>
    </row>
    <row r="4694" spans="31:31" x14ac:dyDescent="0.25">
      <c r="AE4694" s="182" t="s">
        <v>7328</v>
      </c>
    </row>
    <row r="4695" spans="31:31" x14ac:dyDescent="0.25">
      <c r="AE4695" t="s">
        <v>7329</v>
      </c>
    </row>
    <row r="4696" spans="31:31" x14ac:dyDescent="0.25">
      <c r="AE4696" t="s">
        <v>7330</v>
      </c>
    </row>
    <row r="4697" spans="31:31" x14ac:dyDescent="0.25">
      <c r="AE4697" t="s">
        <v>7331</v>
      </c>
    </row>
    <row r="4698" spans="31:31" x14ac:dyDescent="0.25">
      <c r="AE4698" t="s">
        <v>7332</v>
      </c>
    </row>
    <row r="4699" spans="31:31" x14ac:dyDescent="0.25">
      <c r="AE4699" s="182" t="s">
        <v>7333</v>
      </c>
    </row>
    <row r="4700" spans="31:31" x14ac:dyDescent="0.25">
      <c r="AE4700" t="s">
        <v>7336</v>
      </c>
    </row>
    <row r="4701" spans="31:31" x14ac:dyDescent="0.25">
      <c r="AE4701" t="s">
        <v>7338</v>
      </c>
    </row>
    <row r="4702" spans="31:31" x14ac:dyDescent="0.25">
      <c r="AE4702" t="s">
        <v>7340</v>
      </c>
    </row>
    <row r="4703" spans="31:31" x14ac:dyDescent="0.25">
      <c r="AE4703" t="s">
        <v>7341</v>
      </c>
    </row>
    <row r="4704" spans="31:31" x14ac:dyDescent="0.25">
      <c r="AE4704" s="182" t="s">
        <v>7343</v>
      </c>
    </row>
    <row r="4705" spans="31:31" x14ac:dyDescent="0.25">
      <c r="AE4705" t="s">
        <v>7344</v>
      </c>
    </row>
    <row r="4706" spans="31:31" x14ac:dyDescent="0.25">
      <c r="AE4706" t="s">
        <v>7346</v>
      </c>
    </row>
    <row r="4707" spans="31:31" x14ac:dyDescent="0.25">
      <c r="AE4707" t="s">
        <v>7348</v>
      </c>
    </row>
    <row r="4708" spans="31:31" x14ac:dyDescent="0.25">
      <c r="AE4708" s="182" t="s">
        <v>7349</v>
      </c>
    </row>
    <row r="4709" spans="31:31" x14ac:dyDescent="0.25">
      <c r="AE4709" t="s">
        <v>7351</v>
      </c>
    </row>
    <row r="4710" spans="31:31" x14ac:dyDescent="0.25">
      <c r="AE4710" t="s">
        <v>7352</v>
      </c>
    </row>
    <row r="4711" spans="31:31" x14ac:dyDescent="0.25">
      <c r="AE4711" t="s">
        <v>7353</v>
      </c>
    </row>
    <row r="4712" spans="31:31" x14ac:dyDescent="0.25">
      <c r="AE4712" t="s">
        <v>7354</v>
      </c>
    </row>
    <row r="4713" spans="31:31" x14ac:dyDescent="0.25">
      <c r="AE4713" t="s">
        <v>7355</v>
      </c>
    </row>
    <row r="4714" spans="31:31" x14ac:dyDescent="0.25">
      <c r="AE4714" t="s">
        <v>7356</v>
      </c>
    </row>
    <row r="4715" spans="31:31" x14ac:dyDescent="0.25">
      <c r="AE4715" t="s">
        <v>7357</v>
      </c>
    </row>
    <row r="4716" spans="31:31" x14ac:dyDescent="0.25">
      <c r="AE4716" t="s">
        <v>7360</v>
      </c>
    </row>
    <row r="4717" spans="31:31" x14ac:dyDescent="0.25">
      <c r="AE4717" t="s">
        <v>7361</v>
      </c>
    </row>
    <row r="4718" spans="31:31" x14ac:dyDescent="0.25">
      <c r="AE4718" t="s">
        <v>7362</v>
      </c>
    </row>
    <row r="4719" spans="31:31" x14ac:dyDescent="0.25">
      <c r="AE4719" s="182" t="s">
        <v>7364</v>
      </c>
    </row>
    <row r="4720" spans="31:31" x14ac:dyDescent="0.25">
      <c r="AE4720" t="s">
        <v>7365</v>
      </c>
    </row>
    <row r="4721" spans="31:31" x14ac:dyDescent="0.25">
      <c r="AE4721" t="s">
        <v>7367</v>
      </c>
    </row>
    <row r="4722" spans="31:31" x14ac:dyDescent="0.25">
      <c r="AE4722" t="s">
        <v>7370</v>
      </c>
    </row>
    <row r="4723" spans="31:31" x14ac:dyDescent="0.25">
      <c r="AE4723" t="s">
        <v>7371</v>
      </c>
    </row>
    <row r="4724" spans="31:31" x14ac:dyDescent="0.25">
      <c r="AE4724" t="s">
        <v>7372</v>
      </c>
    </row>
    <row r="4725" spans="31:31" x14ac:dyDescent="0.25">
      <c r="AE4725" t="s">
        <v>7375</v>
      </c>
    </row>
    <row r="4726" spans="31:31" x14ac:dyDescent="0.25">
      <c r="AE4726" t="s">
        <v>7379</v>
      </c>
    </row>
    <row r="4727" spans="31:31" x14ac:dyDescent="0.25">
      <c r="AE4727" s="182" t="s">
        <v>7381</v>
      </c>
    </row>
    <row r="4728" spans="31:31" x14ac:dyDescent="0.25">
      <c r="AE4728" s="182" t="s">
        <v>7383</v>
      </c>
    </row>
    <row r="4729" spans="31:31" x14ac:dyDescent="0.25">
      <c r="AE4729" t="s">
        <v>7384</v>
      </c>
    </row>
    <row r="4730" spans="31:31" x14ac:dyDescent="0.25">
      <c r="AE4730" t="s">
        <v>7385</v>
      </c>
    </row>
    <row r="4731" spans="31:31" x14ac:dyDescent="0.25">
      <c r="AE4731" t="s">
        <v>7387</v>
      </c>
    </row>
    <row r="4732" spans="31:31" x14ac:dyDescent="0.25">
      <c r="AE4732" t="s">
        <v>13902</v>
      </c>
    </row>
    <row r="4733" spans="31:31" x14ac:dyDescent="0.25">
      <c r="AE4733" t="s">
        <v>7388</v>
      </c>
    </row>
    <row r="4734" spans="31:31" x14ac:dyDescent="0.25">
      <c r="AE4734" s="182" t="s">
        <v>7389</v>
      </c>
    </row>
    <row r="4735" spans="31:31" x14ac:dyDescent="0.25">
      <c r="AE4735" s="182" t="s">
        <v>7390</v>
      </c>
    </row>
    <row r="4736" spans="31:31" x14ac:dyDescent="0.25">
      <c r="AE4736" t="s">
        <v>7391</v>
      </c>
    </row>
    <row r="4737" spans="31:31" x14ac:dyDescent="0.25">
      <c r="AE4737" s="182" t="s">
        <v>7392</v>
      </c>
    </row>
    <row r="4738" spans="31:31" x14ac:dyDescent="0.25">
      <c r="AE4738" s="182" t="s">
        <v>7393</v>
      </c>
    </row>
    <row r="4739" spans="31:31" x14ac:dyDescent="0.25">
      <c r="AE4739" t="s">
        <v>7394</v>
      </c>
    </row>
    <row r="4740" spans="31:31" x14ac:dyDescent="0.25">
      <c r="AE4740" t="s">
        <v>7395</v>
      </c>
    </row>
    <row r="4741" spans="31:31" x14ac:dyDescent="0.25">
      <c r="AE4741" s="182" t="s">
        <v>7397</v>
      </c>
    </row>
    <row r="4742" spans="31:31" x14ac:dyDescent="0.25">
      <c r="AE4742" t="s">
        <v>7399</v>
      </c>
    </row>
    <row r="4743" spans="31:31" x14ac:dyDescent="0.25">
      <c r="AE4743" t="s">
        <v>7402</v>
      </c>
    </row>
    <row r="4744" spans="31:31" x14ac:dyDescent="0.25">
      <c r="AE4744" t="s">
        <v>7404</v>
      </c>
    </row>
    <row r="4745" spans="31:31" x14ac:dyDescent="0.25">
      <c r="AE4745" s="182" t="s">
        <v>7407</v>
      </c>
    </row>
    <row r="4746" spans="31:31" x14ac:dyDescent="0.25">
      <c r="AE4746" t="s">
        <v>7409</v>
      </c>
    </row>
    <row r="4747" spans="31:31" x14ac:dyDescent="0.25">
      <c r="AE4747" t="s">
        <v>7411</v>
      </c>
    </row>
    <row r="4748" spans="31:31" x14ac:dyDescent="0.25">
      <c r="AE4748" s="182" t="s">
        <v>7412</v>
      </c>
    </row>
    <row r="4749" spans="31:31" x14ac:dyDescent="0.25">
      <c r="AE4749" t="s">
        <v>7413</v>
      </c>
    </row>
    <row r="4750" spans="31:31" x14ac:dyDescent="0.25">
      <c r="AE4750" t="s">
        <v>7414</v>
      </c>
    </row>
    <row r="4751" spans="31:31" x14ac:dyDescent="0.25">
      <c r="AE4751" s="182" t="s">
        <v>7415</v>
      </c>
    </row>
    <row r="4752" spans="31:31" x14ac:dyDescent="0.25">
      <c r="AE4752" s="182" t="s">
        <v>7416</v>
      </c>
    </row>
    <row r="4753" spans="31:31" x14ac:dyDescent="0.25">
      <c r="AE4753" t="s">
        <v>7417</v>
      </c>
    </row>
    <row r="4754" spans="31:31" x14ac:dyDescent="0.25">
      <c r="AE4754" t="s">
        <v>7419</v>
      </c>
    </row>
    <row r="4755" spans="31:31" x14ac:dyDescent="0.25">
      <c r="AE4755" t="s">
        <v>7420</v>
      </c>
    </row>
    <row r="4756" spans="31:31" x14ac:dyDescent="0.25">
      <c r="AE4756" t="s">
        <v>7421</v>
      </c>
    </row>
    <row r="4757" spans="31:31" x14ac:dyDescent="0.25">
      <c r="AE4757" t="s">
        <v>7422</v>
      </c>
    </row>
    <row r="4758" spans="31:31" x14ac:dyDescent="0.25">
      <c r="AE4758" t="s">
        <v>7423</v>
      </c>
    </row>
    <row r="4759" spans="31:31" x14ac:dyDescent="0.25">
      <c r="AE4759" t="s">
        <v>7424</v>
      </c>
    </row>
    <row r="4760" spans="31:31" x14ac:dyDescent="0.25">
      <c r="AE4760" t="s">
        <v>7425</v>
      </c>
    </row>
    <row r="4761" spans="31:31" x14ac:dyDescent="0.25">
      <c r="AE4761" t="s">
        <v>7426</v>
      </c>
    </row>
    <row r="4762" spans="31:31" x14ac:dyDescent="0.25">
      <c r="AE4762" s="182" t="s">
        <v>7427</v>
      </c>
    </row>
    <row r="4763" spans="31:31" x14ac:dyDescent="0.25">
      <c r="AE4763" t="s">
        <v>7429</v>
      </c>
    </row>
    <row r="4764" spans="31:31" x14ac:dyDescent="0.25">
      <c r="AE4764" t="s">
        <v>7431</v>
      </c>
    </row>
    <row r="4765" spans="31:31" x14ac:dyDescent="0.25">
      <c r="AE4765" t="s">
        <v>7432</v>
      </c>
    </row>
    <row r="4766" spans="31:31" x14ac:dyDescent="0.25">
      <c r="AE4766" t="s">
        <v>7433</v>
      </c>
    </row>
    <row r="4767" spans="31:31" x14ac:dyDescent="0.25">
      <c r="AE4767" s="182" t="s">
        <v>7434</v>
      </c>
    </row>
    <row r="4768" spans="31:31" x14ac:dyDescent="0.25">
      <c r="AE4768" s="182" t="s">
        <v>7435</v>
      </c>
    </row>
    <row r="4769" spans="31:31" x14ac:dyDescent="0.25">
      <c r="AE4769" t="s">
        <v>7438</v>
      </c>
    </row>
    <row r="4770" spans="31:31" x14ac:dyDescent="0.25">
      <c r="AE4770" t="s">
        <v>7441</v>
      </c>
    </row>
    <row r="4771" spans="31:31" x14ac:dyDescent="0.25">
      <c r="AE4771" t="s">
        <v>7442</v>
      </c>
    </row>
    <row r="4772" spans="31:31" x14ac:dyDescent="0.25">
      <c r="AE4772" t="s">
        <v>13903</v>
      </c>
    </row>
    <row r="4773" spans="31:31" x14ac:dyDescent="0.25">
      <c r="AE4773" t="s">
        <v>7445</v>
      </c>
    </row>
    <row r="4774" spans="31:31" x14ac:dyDescent="0.25">
      <c r="AE4774" t="s">
        <v>7446</v>
      </c>
    </row>
    <row r="4775" spans="31:31" x14ac:dyDescent="0.25">
      <c r="AE4775" t="s">
        <v>7447</v>
      </c>
    </row>
    <row r="4776" spans="31:31" x14ac:dyDescent="0.25">
      <c r="AE4776" t="s">
        <v>7448</v>
      </c>
    </row>
    <row r="4777" spans="31:31" x14ac:dyDescent="0.25">
      <c r="AE4777" t="s">
        <v>7449</v>
      </c>
    </row>
    <row r="4778" spans="31:31" x14ac:dyDescent="0.25">
      <c r="AE4778" t="s">
        <v>7450</v>
      </c>
    </row>
    <row r="4779" spans="31:31" x14ac:dyDescent="0.25">
      <c r="AE4779" t="s">
        <v>7452</v>
      </c>
    </row>
    <row r="4780" spans="31:31" x14ac:dyDescent="0.25">
      <c r="AE4780" t="s">
        <v>7454</v>
      </c>
    </row>
    <row r="4781" spans="31:31" x14ac:dyDescent="0.25">
      <c r="AE4781" s="182" t="s">
        <v>7455</v>
      </c>
    </row>
    <row r="4782" spans="31:31" x14ac:dyDescent="0.25">
      <c r="AE4782" s="182" t="s">
        <v>7456</v>
      </c>
    </row>
    <row r="4783" spans="31:31" x14ac:dyDescent="0.25">
      <c r="AE4783" t="s">
        <v>7458</v>
      </c>
    </row>
    <row r="4784" spans="31:31" x14ac:dyDescent="0.25">
      <c r="AE4784" s="182" t="s">
        <v>7460</v>
      </c>
    </row>
    <row r="4785" spans="31:31" x14ac:dyDescent="0.25">
      <c r="AE4785" t="s">
        <v>7464</v>
      </c>
    </row>
    <row r="4786" spans="31:31" x14ac:dyDescent="0.25">
      <c r="AE4786" t="s">
        <v>7466</v>
      </c>
    </row>
    <row r="4787" spans="31:31" x14ac:dyDescent="0.25">
      <c r="AE4787" t="s">
        <v>7468</v>
      </c>
    </row>
    <row r="4788" spans="31:31" x14ac:dyDescent="0.25">
      <c r="AE4788" t="s">
        <v>13904</v>
      </c>
    </row>
    <row r="4789" spans="31:31" x14ac:dyDescent="0.25">
      <c r="AE4789" t="s">
        <v>13905</v>
      </c>
    </row>
    <row r="4790" spans="31:31" x14ac:dyDescent="0.25">
      <c r="AE4790" t="s">
        <v>7478</v>
      </c>
    </row>
    <row r="4791" spans="31:31" x14ac:dyDescent="0.25">
      <c r="AE4791" t="s">
        <v>7480</v>
      </c>
    </row>
    <row r="4792" spans="31:31" x14ac:dyDescent="0.25">
      <c r="AE4792" t="s">
        <v>7481</v>
      </c>
    </row>
    <row r="4793" spans="31:31" x14ac:dyDescent="0.25">
      <c r="AE4793" t="s">
        <v>7483</v>
      </c>
    </row>
    <row r="4794" spans="31:31" x14ac:dyDescent="0.25">
      <c r="AE4794" t="s">
        <v>7484</v>
      </c>
    </row>
    <row r="4795" spans="31:31" x14ac:dyDescent="0.25">
      <c r="AE4795" t="s">
        <v>7485</v>
      </c>
    </row>
    <row r="4796" spans="31:31" x14ac:dyDescent="0.25">
      <c r="AE4796" t="s">
        <v>7489</v>
      </c>
    </row>
    <row r="4797" spans="31:31" x14ac:dyDescent="0.25">
      <c r="AE4797" t="s">
        <v>7499</v>
      </c>
    </row>
    <row r="4798" spans="31:31" x14ac:dyDescent="0.25">
      <c r="AE4798" t="s">
        <v>7501</v>
      </c>
    </row>
    <row r="4799" spans="31:31" x14ac:dyDescent="0.25">
      <c r="AE4799" t="s">
        <v>7504</v>
      </c>
    </row>
    <row r="4800" spans="31:31" x14ac:dyDescent="0.25">
      <c r="AE4800" t="s">
        <v>7506</v>
      </c>
    </row>
    <row r="4801" spans="31:31" x14ac:dyDescent="0.25">
      <c r="AE4801" t="s">
        <v>7511</v>
      </c>
    </row>
    <row r="4802" spans="31:31" x14ac:dyDescent="0.25">
      <c r="AE4802" t="s">
        <v>7514</v>
      </c>
    </row>
    <row r="4803" spans="31:31" x14ac:dyDescent="0.25">
      <c r="AE4803" t="s">
        <v>7516</v>
      </c>
    </row>
    <row r="4804" spans="31:31" x14ac:dyDescent="0.25">
      <c r="AE4804" t="s">
        <v>7517</v>
      </c>
    </row>
    <row r="4805" spans="31:31" x14ac:dyDescent="0.25">
      <c r="AE4805" t="s">
        <v>7518</v>
      </c>
    </row>
    <row r="4806" spans="31:31" x14ac:dyDescent="0.25">
      <c r="AE4806" t="s">
        <v>7519</v>
      </c>
    </row>
    <row r="4807" spans="31:31" x14ac:dyDescent="0.25">
      <c r="AE4807" t="s">
        <v>7520</v>
      </c>
    </row>
    <row r="4808" spans="31:31" x14ac:dyDescent="0.25">
      <c r="AE4808" t="s">
        <v>7522</v>
      </c>
    </row>
    <row r="4809" spans="31:31" x14ac:dyDescent="0.25">
      <c r="AE4809" t="s">
        <v>7525</v>
      </c>
    </row>
    <row r="4810" spans="31:31" x14ac:dyDescent="0.25">
      <c r="AE4810" t="s">
        <v>7526</v>
      </c>
    </row>
    <row r="4811" spans="31:31" x14ac:dyDescent="0.25">
      <c r="AE4811" t="s">
        <v>7527</v>
      </c>
    </row>
    <row r="4812" spans="31:31" x14ac:dyDescent="0.25">
      <c r="AE4812" t="s">
        <v>7529</v>
      </c>
    </row>
    <row r="4813" spans="31:31" x14ac:dyDescent="0.25">
      <c r="AE4813" t="s">
        <v>7530</v>
      </c>
    </row>
    <row r="4814" spans="31:31" x14ac:dyDescent="0.25">
      <c r="AE4814" t="s">
        <v>7531</v>
      </c>
    </row>
    <row r="4815" spans="31:31" x14ac:dyDescent="0.25">
      <c r="AE4815" t="s">
        <v>7533</v>
      </c>
    </row>
    <row r="4816" spans="31:31" x14ac:dyDescent="0.25">
      <c r="AE4816" t="s">
        <v>7534</v>
      </c>
    </row>
    <row r="4817" spans="31:31" x14ac:dyDescent="0.25">
      <c r="AE4817" t="s">
        <v>7535</v>
      </c>
    </row>
    <row r="4818" spans="31:31" x14ac:dyDescent="0.25">
      <c r="AE4818" t="s">
        <v>7537</v>
      </c>
    </row>
    <row r="4819" spans="31:31" x14ac:dyDescent="0.25">
      <c r="AE4819" s="182" t="s">
        <v>7542</v>
      </c>
    </row>
    <row r="4820" spans="31:31" x14ac:dyDescent="0.25">
      <c r="AE4820" t="s">
        <v>7543</v>
      </c>
    </row>
    <row r="4821" spans="31:31" x14ac:dyDescent="0.25">
      <c r="AE4821" t="s">
        <v>7544</v>
      </c>
    </row>
    <row r="4822" spans="31:31" x14ac:dyDescent="0.25">
      <c r="AE4822" t="s">
        <v>7545</v>
      </c>
    </row>
    <row r="4823" spans="31:31" x14ac:dyDescent="0.25">
      <c r="AE4823" t="s">
        <v>7548</v>
      </c>
    </row>
    <row r="4824" spans="31:31" x14ac:dyDescent="0.25">
      <c r="AE4824" s="182" t="s">
        <v>7552</v>
      </c>
    </row>
    <row r="4825" spans="31:31" x14ac:dyDescent="0.25">
      <c r="AE4825" t="s">
        <v>7553</v>
      </c>
    </row>
    <row r="4826" spans="31:31" x14ac:dyDescent="0.25">
      <c r="AE4826" t="s">
        <v>7555</v>
      </c>
    </row>
    <row r="4827" spans="31:31" x14ac:dyDescent="0.25">
      <c r="AE4827" t="s">
        <v>7556</v>
      </c>
    </row>
    <row r="4828" spans="31:31" x14ac:dyDescent="0.25">
      <c r="AE4828" t="s">
        <v>7557</v>
      </c>
    </row>
    <row r="4829" spans="31:31" x14ac:dyDescent="0.25">
      <c r="AE4829" t="s">
        <v>7558</v>
      </c>
    </row>
    <row r="4830" spans="31:31" x14ac:dyDescent="0.25">
      <c r="AE4830" t="s">
        <v>7562</v>
      </c>
    </row>
    <row r="4831" spans="31:31" x14ac:dyDescent="0.25">
      <c r="AE4831" t="s">
        <v>7565</v>
      </c>
    </row>
    <row r="4832" spans="31:31" x14ac:dyDescent="0.25">
      <c r="AE4832" t="s">
        <v>7566</v>
      </c>
    </row>
    <row r="4833" spans="31:31" x14ac:dyDescent="0.25">
      <c r="AE4833" t="s">
        <v>7569</v>
      </c>
    </row>
    <row r="4834" spans="31:31" x14ac:dyDescent="0.25">
      <c r="AE4834" t="s">
        <v>7570</v>
      </c>
    </row>
    <row r="4835" spans="31:31" x14ac:dyDescent="0.25">
      <c r="AE4835" t="s">
        <v>7571</v>
      </c>
    </row>
    <row r="4836" spans="31:31" x14ac:dyDescent="0.25">
      <c r="AE4836" s="182" t="s">
        <v>7572</v>
      </c>
    </row>
    <row r="4837" spans="31:31" x14ac:dyDescent="0.25">
      <c r="AE4837" t="s">
        <v>7573</v>
      </c>
    </row>
    <row r="4838" spans="31:31" x14ac:dyDescent="0.25">
      <c r="AE4838" s="182" t="s">
        <v>7575</v>
      </c>
    </row>
    <row r="4839" spans="31:31" x14ac:dyDescent="0.25">
      <c r="AE4839" t="s">
        <v>7578</v>
      </c>
    </row>
    <row r="4840" spans="31:31" x14ac:dyDescent="0.25">
      <c r="AE4840" t="s">
        <v>7583</v>
      </c>
    </row>
    <row r="4841" spans="31:31" x14ac:dyDescent="0.25">
      <c r="AE4841" t="s">
        <v>7584</v>
      </c>
    </row>
    <row r="4842" spans="31:31" x14ac:dyDescent="0.25">
      <c r="AE4842" t="s">
        <v>13906</v>
      </c>
    </row>
    <row r="4843" spans="31:31" x14ac:dyDescent="0.25">
      <c r="AE4843" t="s">
        <v>7589</v>
      </c>
    </row>
    <row r="4844" spans="31:31" x14ac:dyDescent="0.25">
      <c r="AE4844" t="s">
        <v>7591</v>
      </c>
    </row>
    <row r="4845" spans="31:31" x14ac:dyDescent="0.25">
      <c r="AE4845" s="182" t="s">
        <v>7592</v>
      </c>
    </row>
    <row r="4846" spans="31:31" x14ac:dyDescent="0.25">
      <c r="AE4846" t="s">
        <v>7593</v>
      </c>
    </row>
    <row r="4847" spans="31:31" x14ac:dyDescent="0.25">
      <c r="AE4847" t="s">
        <v>7594</v>
      </c>
    </row>
    <row r="4848" spans="31:31" x14ac:dyDescent="0.25">
      <c r="AE4848" t="s">
        <v>7596</v>
      </c>
    </row>
    <row r="4849" spans="31:31" x14ac:dyDescent="0.25">
      <c r="AE4849" s="182" t="s">
        <v>7597</v>
      </c>
    </row>
    <row r="4850" spans="31:31" x14ac:dyDescent="0.25">
      <c r="AE4850" s="182" t="s">
        <v>7598</v>
      </c>
    </row>
    <row r="4851" spans="31:31" x14ac:dyDescent="0.25">
      <c r="AE4851" t="s">
        <v>7599</v>
      </c>
    </row>
    <row r="4852" spans="31:31" x14ac:dyDescent="0.25">
      <c r="AE4852" t="s">
        <v>7600</v>
      </c>
    </row>
    <row r="4853" spans="31:31" x14ac:dyDescent="0.25">
      <c r="AE4853" t="s">
        <v>7601</v>
      </c>
    </row>
    <row r="4854" spans="31:31" x14ac:dyDescent="0.25">
      <c r="AE4854" t="s">
        <v>7603</v>
      </c>
    </row>
    <row r="4855" spans="31:31" x14ac:dyDescent="0.25">
      <c r="AE4855" t="s">
        <v>7604</v>
      </c>
    </row>
    <row r="4856" spans="31:31" x14ac:dyDescent="0.25">
      <c r="AE4856" s="182" t="s">
        <v>7606</v>
      </c>
    </row>
    <row r="4857" spans="31:31" x14ac:dyDescent="0.25">
      <c r="AE4857" t="s">
        <v>7607</v>
      </c>
    </row>
    <row r="4858" spans="31:31" x14ac:dyDescent="0.25">
      <c r="AE4858" s="182" t="s">
        <v>7615</v>
      </c>
    </row>
    <row r="4859" spans="31:31" x14ac:dyDescent="0.25">
      <c r="AE4859" s="182" t="s">
        <v>7617</v>
      </c>
    </row>
    <row r="4860" spans="31:31" x14ac:dyDescent="0.25">
      <c r="AE4860" s="182" t="s">
        <v>7619</v>
      </c>
    </row>
    <row r="4861" spans="31:31" x14ac:dyDescent="0.25">
      <c r="AE4861" s="182" t="s">
        <v>7620</v>
      </c>
    </row>
    <row r="4862" spans="31:31" x14ac:dyDescent="0.25">
      <c r="AE4862" t="s">
        <v>7621</v>
      </c>
    </row>
    <row r="4863" spans="31:31" x14ac:dyDescent="0.25">
      <c r="AE4863" s="182" t="s">
        <v>7622</v>
      </c>
    </row>
    <row r="4864" spans="31:31" x14ac:dyDescent="0.25">
      <c r="AE4864" t="s">
        <v>7625</v>
      </c>
    </row>
    <row r="4865" spans="31:31" x14ac:dyDescent="0.25">
      <c r="AE4865" t="s">
        <v>7627</v>
      </c>
    </row>
    <row r="4866" spans="31:31" x14ac:dyDescent="0.25">
      <c r="AE4866" s="182" t="s">
        <v>7628</v>
      </c>
    </row>
    <row r="4867" spans="31:31" x14ac:dyDescent="0.25">
      <c r="AE4867" s="182" t="s">
        <v>7629</v>
      </c>
    </row>
    <row r="4868" spans="31:31" x14ac:dyDescent="0.25">
      <c r="AE4868" s="182" t="s">
        <v>7630</v>
      </c>
    </row>
    <row r="4869" spans="31:31" x14ac:dyDescent="0.25">
      <c r="AE4869" s="182" t="s">
        <v>7632</v>
      </c>
    </row>
    <row r="4870" spans="31:31" x14ac:dyDescent="0.25">
      <c r="AE4870" t="s">
        <v>7633</v>
      </c>
    </row>
    <row r="4871" spans="31:31" x14ac:dyDescent="0.25">
      <c r="AE4871" s="182" t="s">
        <v>7634</v>
      </c>
    </row>
    <row r="4872" spans="31:31" x14ac:dyDescent="0.25">
      <c r="AE4872" t="s">
        <v>7636</v>
      </c>
    </row>
    <row r="4873" spans="31:31" x14ac:dyDescent="0.25">
      <c r="AE4873" t="s">
        <v>7637</v>
      </c>
    </row>
    <row r="4874" spans="31:31" x14ac:dyDescent="0.25">
      <c r="AE4874" t="s">
        <v>7641</v>
      </c>
    </row>
    <row r="4875" spans="31:31" x14ac:dyDescent="0.25">
      <c r="AE4875" t="s">
        <v>7642</v>
      </c>
    </row>
    <row r="4876" spans="31:31" x14ac:dyDescent="0.25">
      <c r="AE4876" t="s">
        <v>7643</v>
      </c>
    </row>
    <row r="4877" spans="31:31" x14ac:dyDescent="0.25">
      <c r="AE4877" t="s">
        <v>7644</v>
      </c>
    </row>
    <row r="4878" spans="31:31" x14ac:dyDescent="0.25">
      <c r="AE4878" t="s">
        <v>7645</v>
      </c>
    </row>
    <row r="4879" spans="31:31" x14ac:dyDescent="0.25">
      <c r="AE4879" s="182" t="s">
        <v>7645</v>
      </c>
    </row>
    <row r="4880" spans="31:31" x14ac:dyDescent="0.25">
      <c r="AE4880" s="182" t="s">
        <v>7645</v>
      </c>
    </row>
    <row r="4881" spans="31:31" x14ac:dyDescent="0.25">
      <c r="AE4881" s="182" t="s">
        <v>7645</v>
      </c>
    </row>
    <row r="4882" spans="31:31" x14ac:dyDescent="0.25">
      <c r="AE4882" s="182" t="s">
        <v>7645</v>
      </c>
    </row>
    <row r="4883" spans="31:31" x14ac:dyDescent="0.25">
      <c r="AE4883" s="182" t="s">
        <v>7645</v>
      </c>
    </row>
    <row r="4884" spans="31:31" x14ac:dyDescent="0.25">
      <c r="AE4884" s="182" t="s">
        <v>7645</v>
      </c>
    </row>
    <row r="4885" spans="31:31" x14ac:dyDescent="0.25">
      <c r="AE4885" s="182" t="s">
        <v>7645</v>
      </c>
    </row>
    <row r="4886" spans="31:31" x14ac:dyDescent="0.25">
      <c r="AE4886" t="s">
        <v>7646</v>
      </c>
    </row>
    <row r="4887" spans="31:31" x14ac:dyDescent="0.25">
      <c r="AE4887" t="s">
        <v>13907</v>
      </c>
    </row>
    <row r="4888" spans="31:31" x14ac:dyDescent="0.25">
      <c r="AE4888" t="s">
        <v>7651</v>
      </c>
    </row>
    <row r="4889" spans="31:31" x14ac:dyDescent="0.25">
      <c r="AE4889" s="182" t="s">
        <v>7652</v>
      </c>
    </row>
    <row r="4890" spans="31:31" x14ac:dyDescent="0.25">
      <c r="AE4890" t="s">
        <v>7653</v>
      </c>
    </row>
    <row r="4891" spans="31:31" x14ac:dyDescent="0.25">
      <c r="AE4891" t="s">
        <v>7655</v>
      </c>
    </row>
    <row r="4892" spans="31:31" x14ac:dyDescent="0.25">
      <c r="AE4892" t="s">
        <v>7657</v>
      </c>
    </row>
    <row r="4893" spans="31:31" x14ac:dyDescent="0.25">
      <c r="AE4893" t="s">
        <v>13908</v>
      </c>
    </row>
    <row r="4894" spans="31:31" x14ac:dyDescent="0.25">
      <c r="AE4894" t="s">
        <v>7660</v>
      </c>
    </row>
    <row r="4895" spans="31:31" x14ac:dyDescent="0.25">
      <c r="AE4895" t="s">
        <v>7661</v>
      </c>
    </row>
    <row r="4896" spans="31:31" x14ac:dyDescent="0.25">
      <c r="AE4896" s="182" t="s">
        <v>7666</v>
      </c>
    </row>
    <row r="4897" spans="31:31" x14ac:dyDescent="0.25">
      <c r="AE4897" t="s">
        <v>7667</v>
      </c>
    </row>
    <row r="4898" spans="31:31" x14ac:dyDescent="0.25">
      <c r="AE4898" t="s">
        <v>7668</v>
      </c>
    </row>
    <row r="4899" spans="31:31" x14ac:dyDescent="0.25">
      <c r="AE4899" s="182" t="s">
        <v>7669</v>
      </c>
    </row>
    <row r="4900" spans="31:31" x14ac:dyDescent="0.25">
      <c r="AE4900" t="s">
        <v>7670</v>
      </c>
    </row>
    <row r="4901" spans="31:31" x14ac:dyDescent="0.25">
      <c r="AE4901" s="182" t="s">
        <v>7671</v>
      </c>
    </row>
    <row r="4902" spans="31:31" x14ac:dyDescent="0.25">
      <c r="AE4902" t="s">
        <v>7672</v>
      </c>
    </row>
    <row r="4903" spans="31:31" x14ac:dyDescent="0.25">
      <c r="AE4903" s="182" t="s">
        <v>7674</v>
      </c>
    </row>
    <row r="4904" spans="31:31" x14ac:dyDescent="0.25">
      <c r="AE4904" t="s">
        <v>7675</v>
      </c>
    </row>
    <row r="4905" spans="31:31" x14ac:dyDescent="0.25">
      <c r="AE4905" t="s">
        <v>7676</v>
      </c>
    </row>
    <row r="4906" spans="31:31" x14ac:dyDescent="0.25">
      <c r="AE4906" t="s">
        <v>7677</v>
      </c>
    </row>
    <row r="4907" spans="31:31" x14ac:dyDescent="0.25">
      <c r="AE4907" t="s">
        <v>7678</v>
      </c>
    </row>
    <row r="4908" spans="31:31" x14ac:dyDescent="0.25">
      <c r="AE4908" s="182" t="s">
        <v>7679</v>
      </c>
    </row>
    <row r="4909" spans="31:31" x14ac:dyDescent="0.25">
      <c r="AE4909" t="s">
        <v>7680</v>
      </c>
    </row>
    <row r="4910" spans="31:31" x14ac:dyDescent="0.25">
      <c r="AE4910" t="s">
        <v>7681</v>
      </c>
    </row>
    <row r="4911" spans="31:31" x14ac:dyDescent="0.25">
      <c r="AE4911" s="182" t="s">
        <v>7682</v>
      </c>
    </row>
    <row r="4912" spans="31:31" x14ac:dyDescent="0.25">
      <c r="AE4912" s="182" t="s">
        <v>7687</v>
      </c>
    </row>
    <row r="4913" spans="31:31" x14ac:dyDescent="0.25">
      <c r="AE4913" t="s">
        <v>7689</v>
      </c>
    </row>
    <row r="4914" spans="31:31" x14ac:dyDescent="0.25">
      <c r="AE4914" t="s">
        <v>7690</v>
      </c>
    </row>
    <row r="4915" spans="31:31" x14ac:dyDescent="0.25">
      <c r="AE4915" t="s">
        <v>7691</v>
      </c>
    </row>
    <row r="4916" spans="31:31" x14ac:dyDescent="0.25">
      <c r="AE4916" t="s">
        <v>13909</v>
      </c>
    </row>
    <row r="4917" spans="31:31" x14ac:dyDescent="0.25">
      <c r="AE4917" t="s">
        <v>7694</v>
      </c>
    </row>
    <row r="4918" spans="31:31" x14ac:dyDescent="0.25">
      <c r="AE4918" t="s">
        <v>7695</v>
      </c>
    </row>
    <row r="4919" spans="31:31" x14ac:dyDescent="0.25">
      <c r="AE4919" t="s">
        <v>7696</v>
      </c>
    </row>
    <row r="4920" spans="31:31" x14ac:dyDescent="0.25">
      <c r="AE4920" t="s">
        <v>7697</v>
      </c>
    </row>
    <row r="4921" spans="31:31" x14ac:dyDescent="0.25">
      <c r="AE4921" t="s">
        <v>7698</v>
      </c>
    </row>
    <row r="4922" spans="31:31" x14ac:dyDescent="0.25">
      <c r="AE4922" t="s">
        <v>7699</v>
      </c>
    </row>
    <row r="4923" spans="31:31" x14ac:dyDescent="0.25">
      <c r="AE4923" t="s">
        <v>7700</v>
      </c>
    </row>
    <row r="4924" spans="31:31" x14ac:dyDescent="0.25">
      <c r="AE4924" t="s">
        <v>7701</v>
      </c>
    </row>
    <row r="4925" spans="31:31" x14ac:dyDescent="0.25">
      <c r="AE4925" t="s">
        <v>7702</v>
      </c>
    </row>
    <row r="4926" spans="31:31" x14ac:dyDescent="0.25">
      <c r="AE4926" t="s">
        <v>7703</v>
      </c>
    </row>
    <row r="4927" spans="31:31" x14ac:dyDescent="0.25">
      <c r="AE4927" t="s">
        <v>7704</v>
      </c>
    </row>
    <row r="4928" spans="31:31" x14ac:dyDescent="0.25">
      <c r="AE4928" t="s">
        <v>7705</v>
      </c>
    </row>
    <row r="4929" spans="31:31" x14ac:dyDescent="0.25">
      <c r="AE4929" t="s">
        <v>7706</v>
      </c>
    </row>
    <row r="4930" spans="31:31" x14ac:dyDescent="0.25">
      <c r="AE4930" t="s">
        <v>7707</v>
      </c>
    </row>
    <row r="4931" spans="31:31" x14ac:dyDescent="0.25">
      <c r="AE4931" t="s">
        <v>7708</v>
      </c>
    </row>
    <row r="4932" spans="31:31" x14ac:dyDescent="0.25">
      <c r="AE4932" t="s">
        <v>7709</v>
      </c>
    </row>
    <row r="4933" spans="31:31" x14ac:dyDescent="0.25">
      <c r="AE4933" t="s">
        <v>7710</v>
      </c>
    </row>
    <row r="4934" spans="31:31" x14ac:dyDescent="0.25">
      <c r="AE4934" t="s">
        <v>7712</v>
      </c>
    </row>
    <row r="4935" spans="31:31" x14ac:dyDescent="0.25">
      <c r="AE4935" s="182" t="s">
        <v>7714</v>
      </c>
    </row>
    <row r="4936" spans="31:31" x14ac:dyDescent="0.25">
      <c r="AE4936" t="s">
        <v>7716</v>
      </c>
    </row>
    <row r="4937" spans="31:31" x14ac:dyDescent="0.25">
      <c r="AE4937" s="182" t="s">
        <v>7716</v>
      </c>
    </row>
    <row r="4938" spans="31:31" x14ac:dyDescent="0.25">
      <c r="AE4938" s="182" t="s">
        <v>7716</v>
      </c>
    </row>
    <row r="4939" spans="31:31" x14ac:dyDescent="0.25">
      <c r="AE4939" s="182" t="s">
        <v>7717</v>
      </c>
    </row>
    <row r="4940" spans="31:31" x14ac:dyDescent="0.25">
      <c r="AE4940" t="s">
        <v>7719</v>
      </c>
    </row>
    <row r="4941" spans="31:31" x14ac:dyDescent="0.25">
      <c r="AE4941" t="s">
        <v>7724</v>
      </c>
    </row>
    <row r="4942" spans="31:31" x14ac:dyDescent="0.25">
      <c r="AE4942" s="182" t="s">
        <v>7725</v>
      </c>
    </row>
    <row r="4943" spans="31:31" x14ac:dyDescent="0.25">
      <c r="AE4943" t="s">
        <v>7727</v>
      </c>
    </row>
    <row r="4944" spans="31:31" x14ac:dyDescent="0.25">
      <c r="AE4944" t="s">
        <v>7730</v>
      </c>
    </row>
    <row r="4945" spans="31:31" x14ac:dyDescent="0.25">
      <c r="AE4945" t="s">
        <v>7732</v>
      </c>
    </row>
    <row r="4946" spans="31:31" x14ac:dyDescent="0.25">
      <c r="AE4946" t="s">
        <v>7733</v>
      </c>
    </row>
    <row r="4947" spans="31:31" x14ac:dyDescent="0.25">
      <c r="AE4947" s="182" t="s">
        <v>7734</v>
      </c>
    </row>
    <row r="4948" spans="31:31" x14ac:dyDescent="0.25">
      <c r="AE4948" s="182" t="s">
        <v>7735</v>
      </c>
    </row>
    <row r="4949" spans="31:31" x14ac:dyDescent="0.25">
      <c r="AE4949" t="s">
        <v>7736</v>
      </c>
    </row>
    <row r="4950" spans="31:31" x14ac:dyDescent="0.25">
      <c r="AE4950" t="s">
        <v>7738</v>
      </c>
    </row>
    <row r="4951" spans="31:31" x14ac:dyDescent="0.25">
      <c r="AE4951" t="s">
        <v>7741</v>
      </c>
    </row>
    <row r="4952" spans="31:31" x14ac:dyDescent="0.25">
      <c r="AE4952" t="s">
        <v>7744</v>
      </c>
    </row>
    <row r="4953" spans="31:31" x14ac:dyDescent="0.25">
      <c r="AE4953" s="182" t="s">
        <v>7744</v>
      </c>
    </row>
    <row r="4954" spans="31:31" x14ac:dyDescent="0.25">
      <c r="AE4954" t="s">
        <v>7745</v>
      </c>
    </row>
    <row r="4955" spans="31:31" x14ac:dyDescent="0.25">
      <c r="AE4955" t="s">
        <v>7746</v>
      </c>
    </row>
    <row r="4956" spans="31:31" x14ac:dyDescent="0.25">
      <c r="AE4956" t="s">
        <v>7748</v>
      </c>
    </row>
    <row r="4957" spans="31:31" x14ac:dyDescent="0.25">
      <c r="AE4957" t="s">
        <v>7751</v>
      </c>
    </row>
    <row r="4958" spans="31:31" x14ac:dyDescent="0.25">
      <c r="AE4958" t="s">
        <v>7754</v>
      </c>
    </row>
    <row r="4959" spans="31:31" x14ac:dyDescent="0.25">
      <c r="AE4959" t="s">
        <v>7756</v>
      </c>
    </row>
    <row r="4960" spans="31:31" x14ac:dyDescent="0.25">
      <c r="AE4960" t="s">
        <v>7757</v>
      </c>
    </row>
    <row r="4961" spans="31:31" x14ac:dyDescent="0.25">
      <c r="AE4961" t="s">
        <v>7760</v>
      </c>
    </row>
    <row r="4962" spans="31:31" x14ac:dyDescent="0.25">
      <c r="AE4962" s="182" t="s">
        <v>7760</v>
      </c>
    </row>
    <row r="4963" spans="31:31" x14ac:dyDescent="0.25">
      <c r="AE4963" t="s">
        <v>7761</v>
      </c>
    </row>
    <row r="4964" spans="31:31" x14ac:dyDescent="0.25">
      <c r="AE4964" s="182" t="s">
        <v>7761</v>
      </c>
    </row>
    <row r="4965" spans="31:31" x14ac:dyDescent="0.25">
      <c r="AE4965" t="s">
        <v>7762</v>
      </c>
    </row>
    <row r="4966" spans="31:31" x14ac:dyDescent="0.25">
      <c r="AE4966" t="s">
        <v>7764</v>
      </c>
    </row>
    <row r="4967" spans="31:31" x14ac:dyDescent="0.25">
      <c r="AE4967" s="182" t="s">
        <v>7767</v>
      </c>
    </row>
    <row r="4968" spans="31:31" x14ac:dyDescent="0.25">
      <c r="AE4968" t="s">
        <v>7769</v>
      </c>
    </row>
    <row r="4969" spans="31:31" x14ac:dyDescent="0.25">
      <c r="AE4969" s="182" t="s">
        <v>7771</v>
      </c>
    </row>
    <row r="4970" spans="31:31" x14ac:dyDescent="0.25">
      <c r="AE4970" t="s">
        <v>7772</v>
      </c>
    </row>
    <row r="4971" spans="31:31" x14ac:dyDescent="0.25">
      <c r="AE4971" t="s">
        <v>7773</v>
      </c>
    </row>
    <row r="4972" spans="31:31" x14ac:dyDescent="0.25">
      <c r="AE4972" s="182" t="s">
        <v>7775</v>
      </c>
    </row>
    <row r="4973" spans="31:31" x14ac:dyDescent="0.25">
      <c r="AE4973" t="s">
        <v>7776</v>
      </c>
    </row>
    <row r="4974" spans="31:31" x14ac:dyDescent="0.25">
      <c r="AE4974" t="s">
        <v>7782</v>
      </c>
    </row>
    <row r="4975" spans="31:31" x14ac:dyDescent="0.25">
      <c r="AE4975" t="s">
        <v>7783</v>
      </c>
    </row>
    <row r="4976" spans="31:31" x14ac:dyDescent="0.25">
      <c r="AE4976" t="s">
        <v>7784</v>
      </c>
    </row>
    <row r="4977" spans="31:31" x14ac:dyDescent="0.25">
      <c r="AE4977" t="s">
        <v>7785</v>
      </c>
    </row>
    <row r="4978" spans="31:31" x14ac:dyDescent="0.25">
      <c r="AE4978" t="s">
        <v>7786</v>
      </c>
    </row>
    <row r="4979" spans="31:31" x14ac:dyDescent="0.25">
      <c r="AE4979" s="182" t="s">
        <v>7788</v>
      </c>
    </row>
    <row r="4980" spans="31:31" x14ac:dyDescent="0.25">
      <c r="AE4980" s="182" t="s">
        <v>7789</v>
      </c>
    </row>
    <row r="4981" spans="31:31" x14ac:dyDescent="0.25">
      <c r="AE4981" s="182" t="s">
        <v>7790</v>
      </c>
    </row>
    <row r="4982" spans="31:31" x14ac:dyDescent="0.25">
      <c r="AE4982" s="182" t="s">
        <v>7791</v>
      </c>
    </row>
    <row r="4983" spans="31:31" x14ac:dyDescent="0.25">
      <c r="AE4983" t="s">
        <v>7792</v>
      </c>
    </row>
    <row r="4984" spans="31:31" x14ac:dyDescent="0.25">
      <c r="AE4984" t="s">
        <v>7793</v>
      </c>
    </row>
    <row r="4985" spans="31:31" x14ac:dyDescent="0.25">
      <c r="AE4985" s="182" t="s">
        <v>7796</v>
      </c>
    </row>
    <row r="4986" spans="31:31" x14ac:dyDescent="0.25">
      <c r="AE4986" t="s">
        <v>7797</v>
      </c>
    </row>
    <row r="4987" spans="31:31" x14ac:dyDescent="0.25">
      <c r="AE4987" t="s">
        <v>7801</v>
      </c>
    </row>
    <row r="4988" spans="31:31" x14ac:dyDescent="0.25">
      <c r="AE4988" t="s">
        <v>7803</v>
      </c>
    </row>
    <row r="4989" spans="31:31" x14ac:dyDescent="0.25">
      <c r="AE4989" s="182" t="s">
        <v>7807</v>
      </c>
    </row>
    <row r="4990" spans="31:31" x14ac:dyDescent="0.25">
      <c r="AE4990" t="s">
        <v>7808</v>
      </c>
    </row>
    <row r="4991" spans="31:31" x14ac:dyDescent="0.25">
      <c r="AE4991" t="s">
        <v>7809</v>
      </c>
    </row>
    <row r="4992" spans="31:31" x14ac:dyDescent="0.25">
      <c r="AE4992" t="s">
        <v>7812</v>
      </c>
    </row>
    <row r="4993" spans="31:31" x14ac:dyDescent="0.25">
      <c r="AE4993" s="182" t="s">
        <v>7813</v>
      </c>
    </row>
    <row r="4994" spans="31:31" x14ac:dyDescent="0.25">
      <c r="AE4994" t="s">
        <v>7816</v>
      </c>
    </row>
    <row r="4995" spans="31:31" x14ac:dyDescent="0.25">
      <c r="AE4995" s="182" t="s">
        <v>7818</v>
      </c>
    </row>
    <row r="4996" spans="31:31" x14ac:dyDescent="0.25">
      <c r="AE4996" t="s">
        <v>7821</v>
      </c>
    </row>
    <row r="4997" spans="31:31" x14ac:dyDescent="0.25">
      <c r="AE4997" t="s">
        <v>7822</v>
      </c>
    </row>
    <row r="4998" spans="31:31" x14ac:dyDescent="0.25">
      <c r="AE4998" t="s">
        <v>7823</v>
      </c>
    </row>
    <row r="4999" spans="31:31" x14ac:dyDescent="0.25">
      <c r="AE4999" t="s">
        <v>7825</v>
      </c>
    </row>
    <row r="5000" spans="31:31" x14ac:dyDescent="0.25">
      <c r="AE5000" s="182" t="s">
        <v>7827</v>
      </c>
    </row>
    <row r="5001" spans="31:31" x14ac:dyDescent="0.25">
      <c r="AE5001" t="s">
        <v>7829</v>
      </c>
    </row>
    <row r="5002" spans="31:31" x14ac:dyDescent="0.25">
      <c r="AE5002" t="s">
        <v>7830</v>
      </c>
    </row>
    <row r="5003" spans="31:31" x14ac:dyDescent="0.25">
      <c r="AE5003" t="s">
        <v>7832</v>
      </c>
    </row>
    <row r="5004" spans="31:31" x14ac:dyDescent="0.25">
      <c r="AE5004" s="182" t="s">
        <v>7834</v>
      </c>
    </row>
    <row r="5005" spans="31:31" x14ac:dyDescent="0.25">
      <c r="AE5005" s="182" t="s">
        <v>7835</v>
      </c>
    </row>
    <row r="5006" spans="31:31" x14ac:dyDescent="0.25">
      <c r="AE5006" s="182" t="s">
        <v>7838</v>
      </c>
    </row>
    <row r="5007" spans="31:31" x14ac:dyDescent="0.25">
      <c r="AE5007" t="s">
        <v>7839</v>
      </c>
    </row>
    <row r="5008" spans="31:31" x14ac:dyDescent="0.25">
      <c r="AE5008" t="s">
        <v>7842</v>
      </c>
    </row>
    <row r="5009" spans="31:31" x14ac:dyDescent="0.25">
      <c r="AE5009" t="s">
        <v>7843</v>
      </c>
    </row>
    <row r="5010" spans="31:31" x14ac:dyDescent="0.25">
      <c r="AE5010" t="s">
        <v>7844</v>
      </c>
    </row>
    <row r="5011" spans="31:31" x14ac:dyDescent="0.25">
      <c r="AE5011" t="s">
        <v>7846</v>
      </c>
    </row>
    <row r="5012" spans="31:31" x14ac:dyDescent="0.25">
      <c r="AE5012" s="182" t="s">
        <v>7847</v>
      </c>
    </row>
    <row r="5013" spans="31:31" x14ac:dyDescent="0.25">
      <c r="AE5013" t="s">
        <v>7848</v>
      </c>
    </row>
    <row r="5014" spans="31:31" x14ac:dyDescent="0.25">
      <c r="AE5014" t="s">
        <v>7849</v>
      </c>
    </row>
    <row r="5015" spans="31:31" x14ac:dyDescent="0.25">
      <c r="AE5015" t="s">
        <v>7850</v>
      </c>
    </row>
    <row r="5016" spans="31:31" x14ac:dyDescent="0.25">
      <c r="AE5016" s="182" t="s">
        <v>13910</v>
      </c>
    </row>
    <row r="5017" spans="31:31" x14ac:dyDescent="0.25">
      <c r="AE5017" t="s">
        <v>7851</v>
      </c>
    </row>
    <row r="5018" spans="31:31" x14ac:dyDescent="0.25">
      <c r="AE5018" s="182" t="s">
        <v>13911</v>
      </c>
    </row>
    <row r="5019" spans="31:31" x14ac:dyDescent="0.25">
      <c r="AE5019" t="s">
        <v>7854</v>
      </c>
    </row>
    <row r="5020" spans="31:31" x14ac:dyDescent="0.25">
      <c r="AE5020" s="182" t="s">
        <v>7855</v>
      </c>
    </row>
    <row r="5021" spans="31:31" x14ac:dyDescent="0.25">
      <c r="AE5021" t="s">
        <v>7856</v>
      </c>
    </row>
    <row r="5022" spans="31:31" x14ac:dyDescent="0.25">
      <c r="AE5022" t="s">
        <v>7858</v>
      </c>
    </row>
    <row r="5023" spans="31:31" x14ac:dyDescent="0.25">
      <c r="AE5023" t="s">
        <v>7861</v>
      </c>
    </row>
    <row r="5024" spans="31:31" x14ac:dyDescent="0.25">
      <c r="AE5024" s="182" t="s">
        <v>7864</v>
      </c>
    </row>
    <row r="5025" spans="31:31" x14ac:dyDescent="0.25">
      <c r="AE5025" t="s">
        <v>7865</v>
      </c>
    </row>
    <row r="5026" spans="31:31" x14ac:dyDescent="0.25">
      <c r="AE5026" s="182" t="s">
        <v>7866</v>
      </c>
    </row>
    <row r="5027" spans="31:31" x14ac:dyDescent="0.25">
      <c r="AE5027" s="182" t="s">
        <v>7868</v>
      </c>
    </row>
    <row r="5028" spans="31:31" x14ac:dyDescent="0.25">
      <c r="AE5028" t="s">
        <v>7869</v>
      </c>
    </row>
    <row r="5029" spans="31:31" x14ac:dyDescent="0.25">
      <c r="AE5029" t="s">
        <v>7870</v>
      </c>
    </row>
    <row r="5030" spans="31:31" x14ac:dyDescent="0.25">
      <c r="AE5030" t="s">
        <v>7873</v>
      </c>
    </row>
    <row r="5031" spans="31:31" x14ac:dyDescent="0.25">
      <c r="AE5031" t="s">
        <v>7874</v>
      </c>
    </row>
    <row r="5032" spans="31:31" x14ac:dyDescent="0.25">
      <c r="AE5032" t="s">
        <v>7876</v>
      </c>
    </row>
    <row r="5033" spans="31:31" x14ac:dyDescent="0.25">
      <c r="AE5033" t="s">
        <v>7878</v>
      </c>
    </row>
    <row r="5034" spans="31:31" x14ac:dyDescent="0.25">
      <c r="AE5034" t="s">
        <v>7879</v>
      </c>
    </row>
    <row r="5035" spans="31:31" x14ac:dyDescent="0.25">
      <c r="AE5035" t="s">
        <v>7880</v>
      </c>
    </row>
    <row r="5036" spans="31:31" x14ac:dyDescent="0.25">
      <c r="AE5036" s="182" t="s">
        <v>7882</v>
      </c>
    </row>
    <row r="5037" spans="31:31" x14ac:dyDescent="0.25">
      <c r="AE5037" s="182" t="s">
        <v>7883</v>
      </c>
    </row>
    <row r="5038" spans="31:31" x14ac:dyDescent="0.25">
      <c r="AE5038" t="s">
        <v>7884</v>
      </c>
    </row>
    <row r="5039" spans="31:31" x14ac:dyDescent="0.25">
      <c r="AE5039" t="s">
        <v>7885</v>
      </c>
    </row>
    <row r="5040" spans="31:31" x14ac:dyDescent="0.25">
      <c r="AE5040" s="182" t="s">
        <v>7886</v>
      </c>
    </row>
    <row r="5041" spans="31:31" x14ac:dyDescent="0.25">
      <c r="AE5041" t="s">
        <v>7887</v>
      </c>
    </row>
    <row r="5042" spans="31:31" x14ac:dyDescent="0.25">
      <c r="AE5042" t="s">
        <v>7888</v>
      </c>
    </row>
    <row r="5043" spans="31:31" x14ac:dyDescent="0.25">
      <c r="AE5043" s="182" t="s">
        <v>7889</v>
      </c>
    </row>
    <row r="5044" spans="31:31" x14ac:dyDescent="0.25">
      <c r="AE5044" t="s">
        <v>7891</v>
      </c>
    </row>
    <row r="5045" spans="31:31" x14ac:dyDescent="0.25">
      <c r="AE5045" t="s">
        <v>7892</v>
      </c>
    </row>
    <row r="5046" spans="31:31" x14ac:dyDescent="0.25">
      <c r="AE5046" t="s">
        <v>7894</v>
      </c>
    </row>
    <row r="5047" spans="31:31" x14ac:dyDescent="0.25">
      <c r="AE5047" t="s">
        <v>7896</v>
      </c>
    </row>
    <row r="5048" spans="31:31" x14ac:dyDescent="0.25">
      <c r="AE5048" t="s">
        <v>13912</v>
      </c>
    </row>
    <row r="5049" spans="31:31" x14ac:dyDescent="0.25">
      <c r="AE5049" t="s">
        <v>7898</v>
      </c>
    </row>
    <row r="5050" spans="31:31" x14ac:dyDescent="0.25">
      <c r="AE5050" t="s">
        <v>7900</v>
      </c>
    </row>
    <row r="5051" spans="31:31" x14ac:dyDescent="0.25">
      <c r="AE5051" s="182" t="s">
        <v>7901</v>
      </c>
    </row>
    <row r="5052" spans="31:31" x14ac:dyDescent="0.25">
      <c r="AE5052" s="182" t="s">
        <v>7902</v>
      </c>
    </row>
    <row r="5053" spans="31:31" x14ac:dyDescent="0.25">
      <c r="AE5053" t="s">
        <v>7904</v>
      </c>
    </row>
    <row r="5054" spans="31:31" x14ac:dyDescent="0.25">
      <c r="AE5054" t="s">
        <v>7905</v>
      </c>
    </row>
    <row r="5055" spans="31:31" x14ac:dyDescent="0.25">
      <c r="AE5055" s="182" t="s">
        <v>7906</v>
      </c>
    </row>
    <row r="5056" spans="31:31" x14ac:dyDescent="0.25">
      <c r="AE5056" s="182" t="s">
        <v>7909</v>
      </c>
    </row>
    <row r="5057" spans="31:31" x14ac:dyDescent="0.25">
      <c r="AE5057" t="s">
        <v>7910</v>
      </c>
    </row>
    <row r="5058" spans="31:31" x14ac:dyDescent="0.25">
      <c r="AE5058" s="182" t="s">
        <v>7911</v>
      </c>
    </row>
    <row r="5059" spans="31:31" x14ac:dyDescent="0.25">
      <c r="AE5059" t="s">
        <v>7912</v>
      </c>
    </row>
    <row r="5060" spans="31:31" x14ac:dyDescent="0.25">
      <c r="AE5060" s="182" t="s">
        <v>7913</v>
      </c>
    </row>
    <row r="5061" spans="31:31" x14ac:dyDescent="0.25">
      <c r="AE5061" t="s">
        <v>7916</v>
      </c>
    </row>
    <row r="5062" spans="31:31" x14ac:dyDescent="0.25">
      <c r="AE5062" t="s">
        <v>7917</v>
      </c>
    </row>
    <row r="5063" spans="31:31" x14ac:dyDescent="0.25">
      <c r="AE5063" t="s">
        <v>7919</v>
      </c>
    </row>
    <row r="5064" spans="31:31" x14ac:dyDescent="0.25">
      <c r="AE5064" t="s">
        <v>7920</v>
      </c>
    </row>
    <row r="5065" spans="31:31" x14ac:dyDescent="0.25">
      <c r="AE5065" t="s">
        <v>7922</v>
      </c>
    </row>
    <row r="5066" spans="31:31" x14ac:dyDescent="0.25">
      <c r="AE5066" t="s">
        <v>7923</v>
      </c>
    </row>
    <row r="5067" spans="31:31" x14ac:dyDescent="0.25">
      <c r="AE5067" t="s">
        <v>7925</v>
      </c>
    </row>
    <row r="5068" spans="31:31" x14ac:dyDescent="0.25">
      <c r="AE5068" t="s">
        <v>7926</v>
      </c>
    </row>
    <row r="5069" spans="31:31" x14ac:dyDescent="0.25">
      <c r="AE5069" t="s">
        <v>7927</v>
      </c>
    </row>
    <row r="5070" spans="31:31" x14ac:dyDescent="0.25">
      <c r="AE5070" t="s">
        <v>7928</v>
      </c>
    </row>
    <row r="5071" spans="31:31" x14ac:dyDescent="0.25">
      <c r="AE5071" t="s">
        <v>7929</v>
      </c>
    </row>
    <row r="5072" spans="31:31" x14ac:dyDescent="0.25">
      <c r="AE5072" t="s">
        <v>7930</v>
      </c>
    </row>
    <row r="5073" spans="31:31" x14ac:dyDescent="0.25">
      <c r="AE5073" t="s">
        <v>7931</v>
      </c>
    </row>
    <row r="5074" spans="31:31" x14ac:dyDescent="0.25">
      <c r="AE5074" t="s">
        <v>7932</v>
      </c>
    </row>
    <row r="5075" spans="31:31" x14ac:dyDescent="0.25">
      <c r="AE5075" t="s">
        <v>7935</v>
      </c>
    </row>
    <row r="5076" spans="31:31" x14ac:dyDescent="0.25">
      <c r="AE5076" t="s">
        <v>7936</v>
      </c>
    </row>
    <row r="5077" spans="31:31" x14ac:dyDescent="0.25">
      <c r="AE5077" t="s">
        <v>7937</v>
      </c>
    </row>
    <row r="5078" spans="31:31" x14ac:dyDescent="0.25">
      <c r="AE5078" t="s">
        <v>7938</v>
      </c>
    </row>
    <row r="5079" spans="31:31" x14ac:dyDescent="0.25">
      <c r="AE5079" t="s">
        <v>7939</v>
      </c>
    </row>
    <row r="5080" spans="31:31" x14ac:dyDescent="0.25">
      <c r="AE5080" s="182" t="s">
        <v>7940</v>
      </c>
    </row>
    <row r="5081" spans="31:31" x14ac:dyDescent="0.25">
      <c r="AE5081" s="182" t="s">
        <v>7941</v>
      </c>
    </row>
    <row r="5082" spans="31:31" x14ac:dyDescent="0.25">
      <c r="AE5082" t="s">
        <v>7944</v>
      </c>
    </row>
    <row r="5083" spans="31:31" x14ac:dyDescent="0.25">
      <c r="AE5083" t="s">
        <v>7945</v>
      </c>
    </row>
    <row r="5084" spans="31:31" x14ac:dyDescent="0.25">
      <c r="AE5084" t="s">
        <v>7948</v>
      </c>
    </row>
    <row r="5085" spans="31:31" x14ac:dyDescent="0.25">
      <c r="AE5085" t="s">
        <v>7950</v>
      </c>
    </row>
    <row r="5086" spans="31:31" x14ac:dyDescent="0.25">
      <c r="AE5086" t="s">
        <v>7951</v>
      </c>
    </row>
    <row r="5087" spans="31:31" x14ac:dyDescent="0.25">
      <c r="AE5087" s="182" t="s">
        <v>7952</v>
      </c>
    </row>
    <row r="5088" spans="31:31" x14ac:dyDescent="0.25">
      <c r="AE5088" t="s">
        <v>7953</v>
      </c>
    </row>
    <row r="5089" spans="31:31" x14ac:dyDescent="0.25">
      <c r="AE5089" t="s">
        <v>7955</v>
      </c>
    </row>
    <row r="5090" spans="31:31" x14ac:dyDescent="0.25">
      <c r="AE5090" t="s">
        <v>7956</v>
      </c>
    </row>
    <row r="5091" spans="31:31" x14ac:dyDescent="0.25">
      <c r="AE5091" t="s">
        <v>7957</v>
      </c>
    </row>
    <row r="5092" spans="31:31" x14ac:dyDescent="0.25">
      <c r="AE5092" t="s">
        <v>7959</v>
      </c>
    </row>
    <row r="5093" spans="31:31" x14ac:dyDescent="0.25">
      <c r="AE5093" t="s">
        <v>13913</v>
      </c>
    </row>
    <row r="5094" spans="31:31" x14ac:dyDescent="0.25">
      <c r="AE5094" t="s">
        <v>7961</v>
      </c>
    </row>
    <row r="5095" spans="31:31" x14ac:dyDescent="0.25">
      <c r="AE5095" t="s">
        <v>7965</v>
      </c>
    </row>
    <row r="5096" spans="31:31" x14ac:dyDescent="0.25">
      <c r="AE5096" t="s">
        <v>7966</v>
      </c>
    </row>
    <row r="5097" spans="31:31" x14ac:dyDescent="0.25">
      <c r="AE5097" s="182" t="s">
        <v>7967</v>
      </c>
    </row>
    <row r="5098" spans="31:31" x14ac:dyDescent="0.25">
      <c r="AE5098" t="s">
        <v>7968</v>
      </c>
    </row>
    <row r="5099" spans="31:31" x14ac:dyDescent="0.25">
      <c r="AE5099" t="s">
        <v>7970</v>
      </c>
    </row>
    <row r="5100" spans="31:31" x14ac:dyDescent="0.25">
      <c r="AE5100" t="s">
        <v>7971</v>
      </c>
    </row>
    <row r="5101" spans="31:31" x14ac:dyDescent="0.25">
      <c r="AE5101" t="s">
        <v>7972</v>
      </c>
    </row>
    <row r="5102" spans="31:31" x14ac:dyDescent="0.25">
      <c r="AE5102" t="s">
        <v>7974</v>
      </c>
    </row>
    <row r="5103" spans="31:31" x14ac:dyDescent="0.25">
      <c r="AE5103" s="182" t="s">
        <v>7975</v>
      </c>
    </row>
    <row r="5104" spans="31:31" x14ac:dyDescent="0.25">
      <c r="AE5104" t="s">
        <v>7978</v>
      </c>
    </row>
    <row r="5105" spans="31:31" x14ac:dyDescent="0.25">
      <c r="AE5105" t="s">
        <v>7980</v>
      </c>
    </row>
    <row r="5106" spans="31:31" x14ac:dyDescent="0.25">
      <c r="AE5106" t="s">
        <v>7981</v>
      </c>
    </row>
    <row r="5107" spans="31:31" x14ac:dyDescent="0.25">
      <c r="AE5107" t="s">
        <v>7984</v>
      </c>
    </row>
    <row r="5108" spans="31:31" x14ac:dyDescent="0.25">
      <c r="AE5108" t="s">
        <v>7986</v>
      </c>
    </row>
    <row r="5109" spans="31:31" x14ac:dyDescent="0.25">
      <c r="AE5109" s="182" t="s">
        <v>7987</v>
      </c>
    </row>
    <row r="5110" spans="31:31" x14ac:dyDescent="0.25">
      <c r="AE5110" t="s">
        <v>7988</v>
      </c>
    </row>
    <row r="5111" spans="31:31" x14ac:dyDescent="0.25">
      <c r="AE5111" t="s">
        <v>7989</v>
      </c>
    </row>
    <row r="5112" spans="31:31" x14ac:dyDescent="0.25">
      <c r="AE5112" t="s">
        <v>7990</v>
      </c>
    </row>
    <row r="5113" spans="31:31" x14ac:dyDescent="0.25">
      <c r="AE5113" t="s">
        <v>7992</v>
      </c>
    </row>
    <row r="5114" spans="31:31" x14ac:dyDescent="0.25">
      <c r="AE5114" s="182" t="s">
        <v>7993</v>
      </c>
    </row>
    <row r="5115" spans="31:31" x14ac:dyDescent="0.25">
      <c r="AE5115" t="s">
        <v>7999</v>
      </c>
    </row>
    <row r="5116" spans="31:31" x14ac:dyDescent="0.25">
      <c r="AE5116" t="s">
        <v>8000</v>
      </c>
    </row>
    <row r="5117" spans="31:31" x14ac:dyDescent="0.25">
      <c r="AE5117" t="s">
        <v>8001</v>
      </c>
    </row>
    <row r="5118" spans="31:31" x14ac:dyDescent="0.25">
      <c r="AE5118" t="s">
        <v>8002</v>
      </c>
    </row>
    <row r="5119" spans="31:31" x14ac:dyDescent="0.25">
      <c r="AE5119" s="182" t="s">
        <v>8003</v>
      </c>
    </row>
    <row r="5120" spans="31:31" x14ac:dyDescent="0.25">
      <c r="AE5120" t="s">
        <v>8004</v>
      </c>
    </row>
    <row r="5121" spans="31:31" x14ac:dyDescent="0.25">
      <c r="AE5121" t="s">
        <v>8006</v>
      </c>
    </row>
    <row r="5122" spans="31:31" x14ac:dyDescent="0.25">
      <c r="AE5122" t="s">
        <v>8008</v>
      </c>
    </row>
    <row r="5123" spans="31:31" x14ac:dyDescent="0.25">
      <c r="AE5123" s="182" t="s">
        <v>8009</v>
      </c>
    </row>
    <row r="5124" spans="31:31" x14ac:dyDescent="0.25">
      <c r="AE5124" s="182" t="s">
        <v>8010</v>
      </c>
    </row>
    <row r="5125" spans="31:31" x14ac:dyDescent="0.25">
      <c r="AE5125" t="s">
        <v>8012</v>
      </c>
    </row>
    <row r="5126" spans="31:31" x14ac:dyDescent="0.25">
      <c r="AE5126" t="s">
        <v>8013</v>
      </c>
    </row>
    <row r="5127" spans="31:31" x14ac:dyDescent="0.25">
      <c r="AE5127" s="182" t="s">
        <v>8015</v>
      </c>
    </row>
    <row r="5128" spans="31:31" x14ac:dyDescent="0.25">
      <c r="AE5128" t="s">
        <v>8017</v>
      </c>
    </row>
    <row r="5129" spans="31:31" x14ac:dyDescent="0.25">
      <c r="AE5129" t="s">
        <v>8018</v>
      </c>
    </row>
    <row r="5130" spans="31:31" x14ac:dyDescent="0.25">
      <c r="AE5130" t="s">
        <v>8019</v>
      </c>
    </row>
    <row r="5131" spans="31:31" x14ac:dyDescent="0.25">
      <c r="AE5131" t="s">
        <v>8023</v>
      </c>
    </row>
    <row r="5132" spans="31:31" x14ac:dyDescent="0.25">
      <c r="AE5132" t="s">
        <v>8024</v>
      </c>
    </row>
    <row r="5133" spans="31:31" x14ac:dyDescent="0.25">
      <c r="AE5133" s="182" t="s">
        <v>8026</v>
      </c>
    </row>
    <row r="5134" spans="31:31" x14ac:dyDescent="0.25">
      <c r="AE5134" s="182" t="s">
        <v>8027</v>
      </c>
    </row>
    <row r="5135" spans="31:31" x14ac:dyDescent="0.25">
      <c r="AE5135" s="182" t="s">
        <v>8028</v>
      </c>
    </row>
    <row r="5136" spans="31:31" x14ac:dyDescent="0.25">
      <c r="AE5136" t="s">
        <v>8030</v>
      </c>
    </row>
    <row r="5137" spans="31:31" x14ac:dyDescent="0.25">
      <c r="AE5137" t="s">
        <v>8031</v>
      </c>
    </row>
    <row r="5138" spans="31:31" x14ac:dyDescent="0.25">
      <c r="AE5138" t="s">
        <v>8033</v>
      </c>
    </row>
    <row r="5139" spans="31:31" x14ac:dyDescent="0.25">
      <c r="AE5139" t="s">
        <v>8034</v>
      </c>
    </row>
    <row r="5140" spans="31:31" x14ac:dyDescent="0.25">
      <c r="AE5140" t="s">
        <v>8035</v>
      </c>
    </row>
    <row r="5141" spans="31:31" x14ac:dyDescent="0.25">
      <c r="AE5141" t="s">
        <v>8036</v>
      </c>
    </row>
    <row r="5142" spans="31:31" x14ac:dyDescent="0.25">
      <c r="AE5142" t="s">
        <v>8037</v>
      </c>
    </row>
    <row r="5143" spans="31:31" x14ac:dyDescent="0.25">
      <c r="AE5143" t="s">
        <v>8038</v>
      </c>
    </row>
    <row r="5144" spans="31:31" x14ac:dyDescent="0.25">
      <c r="AE5144" t="s">
        <v>8039</v>
      </c>
    </row>
    <row r="5145" spans="31:31" x14ac:dyDescent="0.25">
      <c r="AE5145" t="s">
        <v>8040</v>
      </c>
    </row>
    <row r="5146" spans="31:31" x14ac:dyDescent="0.25">
      <c r="AE5146" t="s">
        <v>8045</v>
      </c>
    </row>
    <row r="5147" spans="31:31" x14ac:dyDescent="0.25">
      <c r="AE5147" t="s">
        <v>8048</v>
      </c>
    </row>
    <row r="5148" spans="31:31" x14ac:dyDescent="0.25">
      <c r="AE5148" s="182" t="s">
        <v>8049</v>
      </c>
    </row>
    <row r="5149" spans="31:31" x14ac:dyDescent="0.25">
      <c r="AE5149" s="182" t="s">
        <v>8050</v>
      </c>
    </row>
    <row r="5150" spans="31:31" x14ac:dyDescent="0.25">
      <c r="AE5150" t="s">
        <v>8051</v>
      </c>
    </row>
    <row r="5151" spans="31:31" x14ac:dyDescent="0.25">
      <c r="AE5151" s="182" t="s">
        <v>8052</v>
      </c>
    </row>
    <row r="5152" spans="31:31" x14ac:dyDescent="0.25">
      <c r="AE5152" s="182" t="s">
        <v>8053</v>
      </c>
    </row>
    <row r="5153" spans="31:31" x14ac:dyDescent="0.25">
      <c r="AE5153" s="182" t="s">
        <v>8054</v>
      </c>
    </row>
    <row r="5154" spans="31:31" x14ac:dyDescent="0.25">
      <c r="AE5154" t="s">
        <v>8055</v>
      </c>
    </row>
    <row r="5155" spans="31:31" x14ac:dyDescent="0.25">
      <c r="AE5155" s="182" t="s">
        <v>13914</v>
      </c>
    </row>
    <row r="5156" spans="31:31" x14ac:dyDescent="0.25">
      <c r="AE5156" s="182" t="s">
        <v>8057</v>
      </c>
    </row>
    <row r="5157" spans="31:31" x14ac:dyDescent="0.25">
      <c r="AE5157" t="s">
        <v>13915</v>
      </c>
    </row>
    <row r="5158" spans="31:31" x14ac:dyDescent="0.25">
      <c r="AE5158" t="s">
        <v>8061</v>
      </c>
    </row>
    <row r="5159" spans="31:31" x14ac:dyDescent="0.25">
      <c r="AE5159" t="s">
        <v>8063</v>
      </c>
    </row>
    <row r="5160" spans="31:31" x14ac:dyDescent="0.25">
      <c r="AE5160" t="s">
        <v>8064</v>
      </c>
    </row>
    <row r="5161" spans="31:31" x14ac:dyDescent="0.25">
      <c r="AE5161" t="s">
        <v>8065</v>
      </c>
    </row>
    <row r="5162" spans="31:31" x14ac:dyDescent="0.25">
      <c r="AE5162" t="s">
        <v>8066</v>
      </c>
    </row>
    <row r="5163" spans="31:31" x14ac:dyDescent="0.25">
      <c r="AE5163" t="s">
        <v>8067</v>
      </c>
    </row>
    <row r="5164" spans="31:31" x14ac:dyDescent="0.25">
      <c r="AE5164" s="182" t="s">
        <v>8069</v>
      </c>
    </row>
    <row r="5165" spans="31:31" x14ac:dyDescent="0.25">
      <c r="AE5165" s="182" t="s">
        <v>8070</v>
      </c>
    </row>
    <row r="5166" spans="31:31" x14ac:dyDescent="0.25">
      <c r="AE5166" t="s">
        <v>8072</v>
      </c>
    </row>
    <row r="5167" spans="31:31" x14ac:dyDescent="0.25">
      <c r="AE5167" t="s">
        <v>8073</v>
      </c>
    </row>
    <row r="5168" spans="31:31" x14ac:dyDescent="0.25">
      <c r="AE5168" t="s">
        <v>8074</v>
      </c>
    </row>
    <row r="5169" spans="31:31" x14ac:dyDescent="0.25">
      <c r="AE5169" t="s">
        <v>8075</v>
      </c>
    </row>
    <row r="5170" spans="31:31" x14ac:dyDescent="0.25">
      <c r="AE5170" t="s">
        <v>8076</v>
      </c>
    </row>
    <row r="5171" spans="31:31" x14ac:dyDescent="0.25">
      <c r="AE5171" t="s">
        <v>8077</v>
      </c>
    </row>
    <row r="5172" spans="31:31" x14ac:dyDescent="0.25">
      <c r="AE5172" t="s">
        <v>8078</v>
      </c>
    </row>
    <row r="5173" spans="31:31" x14ac:dyDescent="0.25">
      <c r="AE5173" t="s">
        <v>8080</v>
      </c>
    </row>
    <row r="5174" spans="31:31" x14ac:dyDescent="0.25">
      <c r="AE5174" t="s">
        <v>8081</v>
      </c>
    </row>
    <row r="5175" spans="31:31" x14ac:dyDescent="0.25">
      <c r="AE5175" t="s">
        <v>8082</v>
      </c>
    </row>
    <row r="5176" spans="31:31" x14ac:dyDescent="0.25">
      <c r="AE5176" s="182" t="s">
        <v>8086</v>
      </c>
    </row>
    <row r="5177" spans="31:31" x14ac:dyDescent="0.25">
      <c r="AE5177" t="s">
        <v>8087</v>
      </c>
    </row>
    <row r="5178" spans="31:31" x14ac:dyDescent="0.25">
      <c r="AE5178" t="s">
        <v>8089</v>
      </c>
    </row>
    <row r="5179" spans="31:31" x14ac:dyDescent="0.25">
      <c r="AE5179" s="182" t="s">
        <v>8092</v>
      </c>
    </row>
    <row r="5180" spans="31:31" x14ac:dyDescent="0.25">
      <c r="AE5180" t="s">
        <v>8093</v>
      </c>
    </row>
    <row r="5181" spans="31:31" x14ac:dyDescent="0.25">
      <c r="AE5181" t="s">
        <v>8094</v>
      </c>
    </row>
    <row r="5182" spans="31:31" x14ac:dyDescent="0.25">
      <c r="AE5182" t="s">
        <v>8095</v>
      </c>
    </row>
    <row r="5183" spans="31:31" x14ac:dyDescent="0.25">
      <c r="AE5183" t="s">
        <v>8096</v>
      </c>
    </row>
    <row r="5184" spans="31:31" x14ac:dyDescent="0.25">
      <c r="AE5184" t="s">
        <v>8097</v>
      </c>
    </row>
    <row r="5185" spans="31:31" x14ac:dyDescent="0.25">
      <c r="AE5185" t="s">
        <v>8098</v>
      </c>
    </row>
    <row r="5186" spans="31:31" x14ac:dyDescent="0.25">
      <c r="AE5186" t="s">
        <v>8099</v>
      </c>
    </row>
    <row r="5187" spans="31:31" x14ac:dyDescent="0.25">
      <c r="AE5187" t="s">
        <v>8100</v>
      </c>
    </row>
    <row r="5188" spans="31:31" x14ac:dyDescent="0.25">
      <c r="AE5188" t="s">
        <v>8101</v>
      </c>
    </row>
    <row r="5189" spans="31:31" x14ac:dyDescent="0.25">
      <c r="AE5189" t="s">
        <v>8102</v>
      </c>
    </row>
    <row r="5190" spans="31:31" x14ac:dyDescent="0.25">
      <c r="AE5190" t="s">
        <v>8103</v>
      </c>
    </row>
    <row r="5191" spans="31:31" x14ac:dyDescent="0.25">
      <c r="AE5191" t="s">
        <v>8104</v>
      </c>
    </row>
    <row r="5192" spans="31:31" x14ac:dyDescent="0.25">
      <c r="AE5192" t="s">
        <v>8105</v>
      </c>
    </row>
    <row r="5193" spans="31:31" x14ac:dyDescent="0.25">
      <c r="AE5193" t="s">
        <v>8107</v>
      </c>
    </row>
    <row r="5194" spans="31:31" x14ac:dyDescent="0.25">
      <c r="AE5194" t="s">
        <v>13916</v>
      </c>
    </row>
    <row r="5195" spans="31:31" x14ac:dyDescent="0.25">
      <c r="AE5195" t="s">
        <v>8108</v>
      </c>
    </row>
    <row r="5196" spans="31:31" x14ac:dyDescent="0.25">
      <c r="AE5196" t="s">
        <v>8109</v>
      </c>
    </row>
    <row r="5197" spans="31:31" x14ac:dyDescent="0.25">
      <c r="AE5197" s="182" t="s">
        <v>8111</v>
      </c>
    </row>
    <row r="5198" spans="31:31" x14ac:dyDescent="0.25">
      <c r="AE5198" t="s">
        <v>8113</v>
      </c>
    </row>
    <row r="5199" spans="31:31" x14ac:dyDescent="0.25">
      <c r="AE5199" t="s">
        <v>8114</v>
      </c>
    </row>
    <row r="5200" spans="31:31" x14ac:dyDescent="0.25">
      <c r="AE5200" t="s">
        <v>8115</v>
      </c>
    </row>
    <row r="5201" spans="31:31" x14ac:dyDescent="0.25">
      <c r="AE5201" s="182" t="s">
        <v>8118</v>
      </c>
    </row>
    <row r="5202" spans="31:31" x14ac:dyDescent="0.25">
      <c r="AE5202" t="s">
        <v>8120</v>
      </c>
    </row>
    <row r="5203" spans="31:31" x14ac:dyDescent="0.25">
      <c r="AE5203" t="s">
        <v>8121</v>
      </c>
    </row>
    <row r="5204" spans="31:31" x14ac:dyDescent="0.25">
      <c r="AE5204" t="s">
        <v>8122</v>
      </c>
    </row>
    <row r="5205" spans="31:31" x14ac:dyDescent="0.25">
      <c r="AE5205" t="s">
        <v>8125</v>
      </c>
    </row>
    <row r="5206" spans="31:31" x14ac:dyDescent="0.25">
      <c r="AE5206" t="s">
        <v>8128</v>
      </c>
    </row>
    <row r="5207" spans="31:31" x14ac:dyDescent="0.25">
      <c r="AE5207" t="s">
        <v>8132</v>
      </c>
    </row>
    <row r="5208" spans="31:31" x14ac:dyDescent="0.25">
      <c r="AE5208" s="182" t="s">
        <v>8134</v>
      </c>
    </row>
    <row r="5209" spans="31:31" x14ac:dyDescent="0.25">
      <c r="AE5209" s="182" t="s">
        <v>8134</v>
      </c>
    </row>
    <row r="5210" spans="31:31" x14ac:dyDescent="0.25">
      <c r="AE5210" t="s">
        <v>13917</v>
      </c>
    </row>
    <row r="5211" spans="31:31" x14ac:dyDescent="0.25">
      <c r="AE5211" t="s">
        <v>8135</v>
      </c>
    </row>
    <row r="5212" spans="31:31" x14ac:dyDescent="0.25">
      <c r="AE5212" t="s">
        <v>8138</v>
      </c>
    </row>
    <row r="5213" spans="31:31" x14ac:dyDescent="0.25">
      <c r="AE5213" s="182" t="s">
        <v>8139</v>
      </c>
    </row>
    <row r="5214" spans="31:31" x14ac:dyDescent="0.25">
      <c r="AE5214" t="s">
        <v>8141</v>
      </c>
    </row>
    <row r="5215" spans="31:31" x14ac:dyDescent="0.25">
      <c r="AE5215" t="s">
        <v>13918</v>
      </c>
    </row>
    <row r="5216" spans="31:31" x14ac:dyDescent="0.25">
      <c r="AE5216" t="s">
        <v>8142</v>
      </c>
    </row>
    <row r="5217" spans="31:31" x14ac:dyDescent="0.25">
      <c r="AE5217" t="s">
        <v>8143</v>
      </c>
    </row>
    <row r="5218" spans="31:31" x14ac:dyDescent="0.25">
      <c r="AE5218" t="s">
        <v>8144</v>
      </c>
    </row>
    <row r="5219" spans="31:31" x14ac:dyDescent="0.25">
      <c r="AE5219" s="182" t="s">
        <v>8145</v>
      </c>
    </row>
    <row r="5220" spans="31:31" x14ac:dyDescent="0.25">
      <c r="AE5220" s="182" t="s">
        <v>8146</v>
      </c>
    </row>
    <row r="5221" spans="31:31" x14ac:dyDescent="0.25">
      <c r="AE5221" t="s">
        <v>13919</v>
      </c>
    </row>
    <row r="5222" spans="31:31" x14ac:dyDescent="0.25">
      <c r="AE5222" s="182" t="s">
        <v>8148</v>
      </c>
    </row>
    <row r="5223" spans="31:31" x14ac:dyDescent="0.25">
      <c r="AE5223" t="s">
        <v>8149</v>
      </c>
    </row>
    <row r="5224" spans="31:31" x14ac:dyDescent="0.25">
      <c r="AE5224" t="s">
        <v>8150</v>
      </c>
    </row>
    <row r="5225" spans="31:31" x14ac:dyDescent="0.25">
      <c r="AE5225" t="s">
        <v>8151</v>
      </c>
    </row>
    <row r="5226" spans="31:31" x14ac:dyDescent="0.25">
      <c r="AE5226" t="s">
        <v>8152</v>
      </c>
    </row>
    <row r="5227" spans="31:31" x14ac:dyDescent="0.25">
      <c r="AE5227" t="s">
        <v>8153</v>
      </c>
    </row>
    <row r="5228" spans="31:31" x14ac:dyDescent="0.25">
      <c r="AE5228" t="s">
        <v>8154</v>
      </c>
    </row>
    <row r="5229" spans="31:31" x14ac:dyDescent="0.25">
      <c r="AE5229" t="s">
        <v>8155</v>
      </c>
    </row>
    <row r="5230" spans="31:31" x14ac:dyDescent="0.25">
      <c r="AE5230" t="s">
        <v>8156</v>
      </c>
    </row>
    <row r="5231" spans="31:31" x14ac:dyDescent="0.25">
      <c r="AE5231" t="s">
        <v>8157</v>
      </c>
    </row>
    <row r="5232" spans="31:31" x14ac:dyDescent="0.25">
      <c r="AE5232" s="182" t="s">
        <v>8157</v>
      </c>
    </row>
    <row r="5233" spans="31:31" x14ac:dyDescent="0.25">
      <c r="AE5233" t="s">
        <v>8158</v>
      </c>
    </row>
    <row r="5234" spans="31:31" x14ac:dyDescent="0.25">
      <c r="AE5234" t="s">
        <v>8160</v>
      </c>
    </row>
    <row r="5235" spans="31:31" x14ac:dyDescent="0.25">
      <c r="AE5235" s="182" t="s">
        <v>8161</v>
      </c>
    </row>
    <row r="5236" spans="31:31" x14ac:dyDescent="0.25">
      <c r="AE5236" s="182" t="s">
        <v>8162</v>
      </c>
    </row>
    <row r="5237" spans="31:31" x14ac:dyDescent="0.25">
      <c r="AE5237" s="182" t="s">
        <v>8164</v>
      </c>
    </row>
    <row r="5238" spans="31:31" x14ac:dyDescent="0.25">
      <c r="AE5238" s="182" t="s">
        <v>8165</v>
      </c>
    </row>
    <row r="5239" spans="31:31" x14ac:dyDescent="0.25">
      <c r="AE5239" t="s">
        <v>8166</v>
      </c>
    </row>
    <row r="5240" spans="31:31" x14ac:dyDescent="0.25">
      <c r="AE5240" s="182" t="s">
        <v>8167</v>
      </c>
    </row>
    <row r="5241" spans="31:31" x14ac:dyDescent="0.25">
      <c r="AE5241" t="s">
        <v>8168</v>
      </c>
    </row>
    <row r="5242" spans="31:31" x14ac:dyDescent="0.25">
      <c r="AE5242" t="s">
        <v>8169</v>
      </c>
    </row>
    <row r="5243" spans="31:31" x14ac:dyDescent="0.25">
      <c r="AE5243" s="182" t="s">
        <v>8171</v>
      </c>
    </row>
    <row r="5244" spans="31:31" x14ac:dyDescent="0.25">
      <c r="AE5244" s="182" t="s">
        <v>8173</v>
      </c>
    </row>
    <row r="5245" spans="31:31" x14ac:dyDescent="0.25">
      <c r="AE5245" t="s">
        <v>8175</v>
      </c>
    </row>
    <row r="5246" spans="31:31" x14ac:dyDescent="0.25">
      <c r="AE5246" t="s">
        <v>8179</v>
      </c>
    </row>
    <row r="5247" spans="31:31" x14ac:dyDescent="0.25">
      <c r="AE5247" s="182" t="s">
        <v>8180</v>
      </c>
    </row>
    <row r="5248" spans="31:31" x14ac:dyDescent="0.25">
      <c r="AE5248" t="s">
        <v>8181</v>
      </c>
    </row>
    <row r="5249" spans="31:31" x14ac:dyDescent="0.25">
      <c r="AE5249" t="s">
        <v>8182</v>
      </c>
    </row>
    <row r="5250" spans="31:31" x14ac:dyDescent="0.25">
      <c r="AE5250" t="s">
        <v>8183</v>
      </c>
    </row>
    <row r="5251" spans="31:31" x14ac:dyDescent="0.25">
      <c r="AE5251" t="s">
        <v>8184</v>
      </c>
    </row>
    <row r="5252" spans="31:31" x14ac:dyDescent="0.25">
      <c r="AE5252" t="s">
        <v>8185</v>
      </c>
    </row>
    <row r="5253" spans="31:31" x14ac:dyDescent="0.25">
      <c r="AE5253" t="s">
        <v>8186</v>
      </c>
    </row>
    <row r="5254" spans="31:31" x14ac:dyDescent="0.25">
      <c r="AE5254" t="s">
        <v>8188</v>
      </c>
    </row>
    <row r="5255" spans="31:31" x14ac:dyDescent="0.25">
      <c r="AE5255" t="s">
        <v>8191</v>
      </c>
    </row>
    <row r="5256" spans="31:31" x14ac:dyDescent="0.25">
      <c r="AE5256" t="s">
        <v>8192</v>
      </c>
    </row>
    <row r="5257" spans="31:31" x14ac:dyDescent="0.25">
      <c r="AE5257" s="182" t="s">
        <v>8193</v>
      </c>
    </row>
    <row r="5258" spans="31:31" x14ac:dyDescent="0.25">
      <c r="AE5258" t="s">
        <v>8194</v>
      </c>
    </row>
    <row r="5259" spans="31:31" x14ac:dyDescent="0.25">
      <c r="AE5259" t="s">
        <v>8195</v>
      </c>
    </row>
    <row r="5260" spans="31:31" x14ac:dyDescent="0.25">
      <c r="AE5260" t="s">
        <v>8196</v>
      </c>
    </row>
    <row r="5261" spans="31:31" x14ac:dyDescent="0.25">
      <c r="AE5261" t="s">
        <v>8197</v>
      </c>
    </row>
    <row r="5262" spans="31:31" x14ac:dyDescent="0.25">
      <c r="AE5262" t="s">
        <v>8198</v>
      </c>
    </row>
    <row r="5263" spans="31:31" x14ac:dyDescent="0.25">
      <c r="AE5263" t="s">
        <v>8199</v>
      </c>
    </row>
    <row r="5264" spans="31:31" x14ac:dyDescent="0.25">
      <c r="AE5264" t="s">
        <v>8201</v>
      </c>
    </row>
    <row r="5265" spans="31:31" x14ac:dyDescent="0.25">
      <c r="AE5265" t="s">
        <v>8202</v>
      </c>
    </row>
    <row r="5266" spans="31:31" x14ac:dyDescent="0.25">
      <c r="AE5266" s="182" t="s">
        <v>8203</v>
      </c>
    </row>
    <row r="5267" spans="31:31" x14ac:dyDescent="0.25">
      <c r="AE5267" s="182" t="s">
        <v>13920</v>
      </c>
    </row>
    <row r="5268" spans="31:31" x14ac:dyDescent="0.25">
      <c r="AE5268" t="s">
        <v>8210</v>
      </c>
    </row>
    <row r="5269" spans="31:31" x14ac:dyDescent="0.25">
      <c r="AE5269" t="s">
        <v>8211</v>
      </c>
    </row>
    <row r="5270" spans="31:31" x14ac:dyDescent="0.25">
      <c r="AE5270" t="s">
        <v>8212</v>
      </c>
    </row>
    <row r="5271" spans="31:31" x14ac:dyDescent="0.25">
      <c r="AE5271" s="182" t="s">
        <v>8214</v>
      </c>
    </row>
    <row r="5272" spans="31:31" x14ac:dyDescent="0.25">
      <c r="AE5272" t="s">
        <v>8215</v>
      </c>
    </row>
    <row r="5273" spans="31:31" x14ac:dyDescent="0.25">
      <c r="AE5273" t="s">
        <v>8216</v>
      </c>
    </row>
    <row r="5274" spans="31:31" x14ac:dyDescent="0.25">
      <c r="AE5274" s="182" t="s">
        <v>8217</v>
      </c>
    </row>
    <row r="5275" spans="31:31" x14ac:dyDescent="0.25">
      <c r="AE5275" t="s">
        <v>8218</v>
      </c>
    </row>
    <row r="5276" spans="31:31" x14ac:dyDescent="0.25">
      <c r="AE5276" t="s">
        <v>8219</v>
      </c>
    </row>
    <row r="5277" spans="31:31" x14ac:dyDescent="0.25">
      <c r="AE5277" t="s">
        <v>8221</v>
      </c>
    </row>
    <row r="5278" spans="31:31" x14ac:dyDescent="0.25">
      <c r="AE5278" t="s">
        <v>8226</v>
      </c>
    </row>
    <row r="5279" spans="31:31" x14ac:dyDescent="0.25">
      <c r="AE5279" s="182" t="s">
        <v>13921</v>
      </c>
    </row>
    <row r="5280" spans="31:31" x14ac:dyDescent="0.25">
      <c r="AE5280" s="182" t="s">
        <v>8231</v>
      </c>
    </row>
    <row r="5281" spans="31:31" x14ac:dyDescent="0.25">
      <c r="AE5281" t="s">
        <v>8233</v>
      </c>
    </row>
    <row r="5282" spans="31:31" x14ac:dyDescent="0.25">
      <c r="AE5282" s="182" t="s">
        <v>8234</v>
      </c>
    </row>
    <row r="5283" spans="31:31" x14ac:dyDescent="0.25">
      <c r="AE5283" t="s">
        <v>8235</v>
      </c>
    </row>
    <row r="5284" spans="31:31" x14ac:dyDescent="0.25">
      <c r="AE5284" t="s">
        <v>8236</v>
      </c>
    </row>
    <row r="5285" spans="31:31" x14ac:dyDescent="0.25">
      <c r="AE5285" t="s">
        <v>8237</v>
      </c>
    </row>
    <row r="5286" spans="31:31" x14ac:dyDescent="0.25">
      <c r="AE5286" t="s">
        <v>8238</v>
      </c>
    </row>
    <row r="5287" spans="31:31" x14ac:dyDescent="0.25">
      <c r="AE5287" t="s">
        <v>8239</v>
      </c>
    </row>
    <row r="5288" spans="31:31" x14ac:dyDescent="0.25">
      <c r="AE5288" t="s">
        <v>8240</v>
      </c>
    </row>
    <row r="5289" spans="31:31" x14ac:dyDescent="0.25">
      <c r="AE5289" t="s">
        <v>8243</v>
      </c>
    </row>
    <row r="5290" spans="31:31" x14ac:dyDescent="0.25">
      <c r="AE5290" t="s">
        <v>8244</v>
      </c>
    </row>
    <row r="5291" spans="31:31" x14ac:dyDescent="0.25">
      <c r="AE5291" s="182" t="s">
        <v>8245</v>
      </c>
    </row>
    <row r="5292" spans="31:31" x14ac:dyDescent="0.25">
      <c r="AE5292" t="s">
        <v>8246</v>
      </c>
    </row>
    <row r="5293" spans="31:31" x14ac:dyDescent="0.25">
      <c r="AE5293" s="182" t="s">
        <v>8248</v>
      </c>
    </row>
    <row r="5294" spans="31:31" x14ac:dyDescent="0.25">
      <c r="AE5294" t="s">
        <v>8250</v>
      </c>
    </row>
    <row r="5295" spans="31:31" x14ac:dyDescent="0.25">
      <c r="AE5295" t="s">
        <v>8251</v>
      </c>
    </row>
    <row r="5296" spans="31:31" x14ac:dyDescent="0.25">
      <c r="AE5296" t="s">
        <v>8253</v>
      </c>
    </row>
    <row r="5297" spans="31:31" x14ac:dyDescent="0.25">
      <c r="AE5297" t="s">
        <v>8255</v>
      </c>
    </row>
    <row r="5298" spans="31:31" x14ac:dyDescent="0.25">
      <c r="AE5298" t="s">
        <v>8257</v>
      </c>
    </row>
    <row r="5299" spans="31:31" x14ac:dyDescent="0.25">
      <c r="AE5299" t="s">
        <v>8258</v>
      </c>
    </row>
    <row r="5300" spans="31:31" x14ac:dyDescent="0.25">
      <c r="AE5300" s="182" t="s">
        <v>8259</v>
      </c>
    </row>
    <row r="5301" spans="31:31" x14ac:dyDescent="0.25">
      <c r="AE5301" s="182" t="s">
        <v>8260</v>
      </c>
    </row>
    <row r="5302" spans="31:31" x14ac:dyDescent="0.25">
      <c r="AE5302" s="182" t="s">
        <v>8264</v>
      </c>
    </row>
    <row r="5303" spans="31:31" x14ac:dyDescent="0.25">
      <c r="AE5303" s="182" t="s">
        <v>8265</v>
      </c>
    </row>
    <row r="5304" spans="31:31" x14ac:dyDescent="0.25">
      <c r="AE5304" t="s">
        <v>8267</v>
      </c>
    </row>
    <row r="5305" spans="31:31" x14ac:dyDescent="0.25">
      <c r="AE5305" t="s">
        <v>8268</v>
      </c>
    </row>
    <row r="5306" spans="31:31" x14ac:dyDescent="0.25">
      <c r="AE5306" t="s">
        <v>8270</v>
      </c>
    </row>
    <row r="5307" spans="31:31" x14ac:dyDescent="0.25">
      <c r="AE5307" t="s">
        <v>8271</v>
      </c>
    </row>
    <row r="5308" spans="31:31" x14ac:dyDescent="0.25">
      <c r="AE5308" t="s">
        <v>8272</v>
      </c>
    </row>
    <row r="5309" spans="31:31" x14ac:dyDescent="0.25">
      <c r="AE5309" t="s">
        <v>8273</v>
      </c>
    </row>
    <row r="5310" spans="31:31" x14ac:dyDescent="0.25">
      <c r="AE5310" t="s">
        <v>8275</v>
      </c>
    </row>
    <row r="5311" spans="31:31" x14ac:dyDescent="0.25">
      <c r="AE5311" t="s">
        <v>8278</v>
      </c>
    </row>
    <row r="5312" spans="31:31" x14ac:dyDescent="0.25">
      <c r="AE5312" t="s">
        <v>8279</v>
      </c>
    </row>
    <row r="5313" spans="31:31" x14ac:dyDescent="0.25">
      <c r="AE5313" t="s">
        <v>8280</v>
      </c>
    </row>
    <row r="5314" spans="31:31" x14ac:dyDescent="0.25">
      <c r="AE5314" s="182" t="s">
        <v>8283</v>
      </c>
    </row>
    <row r="5315" spans="31:31" x14ac:dyDescent="0.25">
      <c r="AE5315" t="s">
        <v>8285</v>
      </c>
    </row>
    <row r="5316" spans="31:31" x14ac:dyDescent="0.25">
      <c r="AE5316" t="s">
        <v>8286</v>
      </c>
    </row>
    <row r="5317" spans="31:31" x14ac:dyDescent="0.25">
      <c r="AE5317" t="s">
        <v>8287</v>
      </c>
    </row>
    <row r="5318" spans="31:31" x14ac:dyDescent="0.25">
      <c r="AE5318" s="182" t="s">
        <v>8289</v>
      </c>
    </row>
    <row r="5319" spans="31:31" x14ac:dyDescent="0.25">
      <c r="AE5319" t="s">
        <v>8290</v>
      </c>
    </row>
    <row r="5320" spans="31:31" x14ac:dyDescent="0.25">
      <c r="AE5320" t="s">
        <v>8291</v>
      </c>
    </row>
    <row r="5321" spans="31:31" x14ac:dyDescent="0.25">
      <c r="AE5321" s="182" t="s">
        <v>8292</v>
      </c>
    </row>
    <row r="5322" spans="31:31" x14ac:dyDescent="0.25">
      <c r="AE5322" s="182" t="s">
        <v>8294</v>
      </c>
    </row>
    <row r="5323" spans="31:31" x14ac:dyDescent="0.25">
      <c r="AE5323" t="s">
        <v>8295</v>
      </c>
    </row>
    <row r="5324" spans="31:31" x14ac:dyDescent="0.25">
      <c r="AE5324" t="s">
        <v>8296</v>
      </c>
    </row>
    <row r="5325" spans="31:31" x14ac:dyDescent="0.25">
      <c r="AE5325" t="s">
        <v>8298</v>
      </c>
    </row>
    <row r="5326" spans="31:31" x14ac:dyDescent="0.25">
      <c r="AE5326" t="s">
        <v>8299</v>
      </c>
    </row>
    <row r="5327" spans="31:31" x14ac:dyDescent="0.25">
      <c r="AE5327" t="s">
        <v>8300</v>
      </c>
    </row>
    <row r="5328" spans="31:31" x14ac:dyDescent="0.25">
      <c r="AE5328" t="s">
        <v>8302</v>
      </c>
    </row>
    <row r="5329" spans="31:31" x14ac:dyDescent="0.25">
      <c r="AE5329" s="182" t="s">
        <v>8306</v>
      </c>
    </row>
    <row r="5330" spans="31:31" x14ac:dyDescent="0.25">
      <c r="AE5330" s="182" t="s">
        <v>8307</v>
      </c>
    </row>
    <row r="5331" spans="31:31" x14ac:dyDescent="0.25">
      <c r="AE5331" t="s">
        <v>8308</v>
      </c>
    </row>
    <row r="5332" spans="31:31" x14ac:dyDescent="0.25">
      <c r="AE5332" s="182" t="s">
        <v>8309</v>
      </c>
    </row>
    <row r="5333" spans="31:31" x14ac:dyDescent="0.25">
      <c r="AE5333" t="s">
        <v>8310</v>
      </c>
    </row>
    <row r="5334" spans="31:31" x14ac:dyDescent="0.25">
      <c r="AE5334" t="s">
        <v>8312</v>
      </c>
    </row>
    <row r="5335" spans="31:31" x14ac:dyDescent="0.25">
      <c r="AE5335" t="s">
        <v>8313</v>
      </c>
    </row>
    <row r="5336" spans="31:31" x14ac:dyDescent="0.25">
      <c r="AE5336" t="s">
        <v>8314</v>
      </c>
    </row>
    <row r="5337" spans="31:31" x14ac:dyDescent="0.25">
      <c r="AE5337" t="s">
        <v>8315</v>
      </c>
    </row>
    <row r="5338" spans="31:31" x14ac:dyDescent="0.25">
      <c r="AE5338" s="182" t="s">
        <v>8316</v>
      </c>
    </row>
    <row r="5339" spans="31:31" x14ac:dyDescent="0.25">
      <c r="AE5339" t="s">
        <v>8322</v>
      </c>
    </row>
    <row r="5340" spans="31:31" x14ac:dyDescent="0.25">
      <c r="AE5340" t="s">
        <v>8324</v>
      </c>
    </row>
    <row r="5341" spans="31:31" x14ac:dyDescent="0.25">
      <c r="AE5341" t="s">
        <v>8325</v>
      </c>
    </row>
    <row r="5342" spans="31:31" x14ac:dyDescent="0.25">
      <c r="AE5342" s="182" t="s">
        <v>8327</v>
      </c>
    </row>
    <row r="5343" spans="31:31" x14ac:dyDescent="0.25">
      <c r="AE5343" t="s">
        <v>8328</v>
      </c>
    </row>
    <row r="5344" spans="31:31" x14ac:dyDescent="0.25">
      <c r="AE5344" s="182" t="s">
        <v>8329</v>
      </c>
    </row>
    <row r="5345" spans="31:31" x14ac:dyDescent="0.25">
      <c r="AE5345" t="s">
        <v>8330</v>
      </c>
    </row>
    <row r="5346" spans="31:31" x14ac:dyDescent="0.25">
      <c r="AE5346" t="s">
        <v>8331</v>
      </c>
    </row>
    <row r="5347" spans="31:31" x14ac:dyDescent="0.25">
      <c r="AE5347" t="s">
        <v>8333</v>
      </c>
    </row>
    <row r="5348" spans="31:31" x14ac:dyDescent="0.25">
      <c r="AE5348" t="s">
        <v>8334</v>
      </c>
    </row>
    <row r="5349" spans="31:31" x14ac:dyDescent="0.25">
      <c r="AE5349" t="s">
        <v>8335</v>
      </c>
    </row>
    <row r="5350" spans="31:31" x14ac:dyDescent="0.25">
      <c r="AE5350" t="s">
        <v>8336</v>
      </c>
    </row>
    <row r="5351" spans="31:31" x14ac:dyDescent="0.25">
      <c r="AE5351" t="s">
        <v>8338</v>
      </c>
    </row>
    <row r="5352" spans="31:31" x14ac:dyDescent="0.25">
      <c r="AE5352" s="182" t="s">
        <v>8339</v>
      </c>
    </row>
    <row r="5353" spans="31:31" x14ac:dyDescent="0.25">
      <c r="AE5353" t="s">
        <v>8342</v>
      </c>
    </row>
    <row r="5354" spans="31:31" x14ac:dyDescent="0.25">
      <c r="AE5354" t="s">
        <v>8344</v>
      </c>
    </row>
    <row r="5355" spans="31:31" x14ac:dyDescent="0.25">
      <c r="AE5355" t="s">
        <v>8346</v>
      </c>
    </row>
    <row r="5356" spans="31:31" x14ac:dyDescent="0.25">
      <c r="AE5356" t="s">
        <v>8348</v>
      </c>
    </row>
    <row r="5357" spans="31:31" x14ac:dyDescent="0.25">
      <c r="AE5357" t="s">
        <v>8349</v>
      </c>
    </row>
    <row r="5358" spans="31:31" x14ac:dyDescent="0.25">
      <c r="AE5358" t="s">
        <v>8350</v>
      </c>
    </row>
    <row r="5359" spans="31:31" x14ac:dyDescent="0.25">
      <c r="AE5359" t="s">
        <v>8351</v>
      </c>
    </row>
    <row r="5360" spans="31:31" x14ac:dyDescent="0.25">
      <c r="AE5360" t="s">
        <v>8352</v>
      </c>
    </row>
    <row r="5361" spans="31:31" x14ac:dyDescent="0.25">
      <c r="AE5361" t="s">
        <v>8353</v>
      </c>
    </row>
    <row r="5362" spans="31:31" x14ac:dyDescent="0.25">
      <c r="AE5362" t="s">
        <v>8354</v>
      </c>
    </row>
    <row r="5363" spans="31:31" x14ac:dyDescent="0.25">
      <c r="AE5363" t="s">
        <v>8355</v>
      </c>
    </row>
    <row r="5364" spans="31:31" x14ac:dyDescent="0.25">
      <c r="AE5364" t="s">
        <v>8356</v>
      </c>
    </row>
    <row r="5365" spans="31:31" x14ac:dyDescent="0.25">
      <c r="AE5365" t="s">
        <v>8357</v>
      </c>
    </row>
    <row r="5366" spans="31:31" x14ac:dyDescent="0.25">
      <c r="AE5366" t="s">
        <v>8358</v>
      </c>
    </row>
    <row r="5367" spans="31:31" x14ac:dyDescent="0.25">
      <c r="AE5367" t="s">
        <v>8360</v>
      </c>
    </row>
    <row r="5368" spans="31:31" x14ac:dyDescent="0.25">
      <c r="AE5368" s="182" t="s">
        <v>8361</v>
      </c>
    </row>
    <row r="5369" spans="31:31" x14ac:dyDescent="0.25">
      <c r="AE5369" s="182" t="s">
        <v>8363</v>
      </c>
    </row>
    <row r="5370" spans="31:31" x14ac:dyDescent="0.25">
      <c r="AE5370" s="182" t="s">
        <v>8364</v>
      </c>
    </row>
    <row r="5371" spans="31:31" x14ac:dyDescent="0.25">
      <c r="AE5371" t="s">
        <v>8367</v>
      </c>
    </row>
    <row r="5372" spans="31:31" x14ac:dyDescent="0.25">
      <c r="AE5372" s="182" t="s">
        <v>8369</v>
      </c>
    </row>
    <row r="5373" spans="31:31" x14ac:dyDescent="0.25">
      <c r="AE5373" t="s">
        <v>8371</v>
      </c>
    </row>
    <row r="5374" spans="31:31" x14ac:dyDescent="0.25">
      <c r="AE5374" t="s">
        <v>8372</v>
      </c>
    </row>
    <row r="5375" spans="31:31" x14ac:dyDescent="0.25">
      <c r="AE5375" t="s">
        <v>8373</v>
      </c>
    </row>
    <row r="5376" spans="31:31" x14ac:dyDescent="0.25">
      <c r="AE5376" t="s">
        <v>8374</v>
      </c>
    </row>
    <row r="5377" spans="31:31" x14ac:dyDescent="0.25">
      <c r="AE5377" t="s">
        <v>8375</v>
      </c>
    </row>
    <row r="5378" spans="31:31" x14ac:dyDescent="0.25">
      <c r="AE5378" t="s">
        <v>8376</v>
      </c>
    </row>
    <row r="5379" spans="31:31" x14ac:dyDescent="0.25">
      <c r="AE5379" t="s">
        <v>8377</v>
      </c>
    </row>
    <row r="5380" spans="31:31" x14ac:dyDescent="0.25">
      <c r="AE5380" t="s">
        <v>8378</v>
      </c>
    </row>
    <row r="5381" spans="31:31" x14ac:dyDescent="0.25">
      <c r="AE5381" t="s">
        <v>8379</v>
      </c>
    </row>
    <row r="5382" spans="31:31" x14ac:dyDescent="0.25">
      <c r="AE5382" s="182" t="s">
        <v>8383</v>
      </c>
    </row>
    <row r="5383" spans="31:31" x14ac:dyDescent="0.25">
      <c r="AE5383" s="182" t="s">
        <v>8384</v>
      </c>
    </row>
    <row r="5384" spans="31:31" x14ac:dyDescent="0.25">
      <c r="AE5384" t="s">
        <v>8385</v>
      </c>
    </row>
    <row r="5385" spans="31:31" x14ac:dyDescent="0.25">
      <c r="AE5385" t="s">
        <v>8388</v>
      </c>
    </row>
    <row r="5386" spans="31:31" x14ac:dyDescent="0.25">
      <c r="AE5386" t="s">
        <v>8389</v>
      </c>
    </row>
    <row r="5387" spans="31:31" x14ac:dyDescent="0.25">
      <c r="AE5387" t="s">
        <v>8390</v>
      </c>
    </row>
    <row r="5388" spans="31:31" x14ac:dyDescent="0.25">
      <c r="AE5388" t="s">
        <v>8391</v>
      </c>
    </row>
    <row r="5389" spans="31:31" x14ac:dyDescent="0.25">
      <c r="AE5389" t="s">
        <v>8394</v>
      </c>
    </row>
    <row r="5390" spans="31:31" x14ac:dyDescent="0.25">
      <c r="AE5390" s="182" t="s">
        <v>8396</v>
      </c>
    </row>
    <row r="5391" spans="31:31" x14ac:dyDescent="0.25">
      <c r="AE5391" s="182" t="s">
        <v>8397</v>
      </c>
    </row>
    <row r="5392" spans="31:31" x14ac:dyDescent="0.25">
      <c r="AE5392" s="182" t="s">
        <v>8398</v>
      </c>
    </row>
    <row r="5393" spans="31:31" x14ac:dyDescent="0.25">
      <c r="AE5393" t="s">
        <v>8399</v>
      </c>
    </row>
    <row r="5394" spans="31:31" x14ac:dyDescent="0.25">
      <c r="AE5394" s="182" t="s">
        <v>8401</v>
      </c>
    </row>
    <row r="5395" spans="31:31" x14ac:dyDescent="0.25">
      <c r="AE5395" t="s">
        <v>8406</v>
      </c>
    </row>
    <row r="5396" spans="31:31" x14ac:dyDescent="0.25">
      <c r="AE5396" s="182" t="s">
        <v>8411</v>
      </c>
    </row>
    <row r="5397" spans="31:31" x14ac:dyDescent="0.25">
      <c r="AE5397" t="s">
        <v>8412</v>
      </c>
    </row>
    <row r="5398" spans="31:31" x14ac:dyDescent="0.25">
      <c r="AE5398" t="s">
        <v>8413</v>
      </c>
    </row>
    <row r="5399" spans="31:31" x14ac:dyDescent="0.25">
      <c r="AE5399" t="s">
        <v>8416</v>
      </c>
    </row>
    <row r="5400" spans="31:31" x14ac:dyDescent="0.25">
      <c r="AE5400" t="s">
        <v>8417</v>
      </c>
    </row>
    <row r="5401" spans="31:31" x14ac:dyDescent="0.25">
      <c r="AE5401" t="s">
        <v>13924</v>
      </c>
    </row>
    <row r="5402" spans="31:31" x14ac:dyDescent="0.25">
      <c r="AE5402" t="s">
        <v>8421</v>
      </c>
    </row>
    <row r="5403" spans="31:31" x14ac:dyDescent="0.25">
      <c r="AE5403" t="s">
        <v>8423</v>
      </c>
    </row>
    <row r="5404" spans="31:31" x14ac:dyDescent="0.25">
      <c r="AE5404" s="182" t="s">
        <v>8424</v>
      </c>
    </row>
    <row r="5405" spans="31:31" x14ac:dyDescent="0.25">
      <c r="AE5405" t="s">
        <v>8425</v>
      </c>
    </row>
    <row r="5406" spans="31:31" x14ac:dyDescent="0.25">
      <c r="AE5406" t="s">
        <v>8426</v>
      </c>
    </row>
    <row r="5407" spans="31:31" x14ac:dyDescent="0.25">
      <c r="AE5407" s="182" t="s">
        <v>8427</v>
      </c>
    </row>
    <row r="5408" spans="31:31" x14ac:dyDescent="0.25">
      <c r="AE5408" t="s">
        <v>8428</v>
      </c>
    </row>
    <row r="5409" spans="31:31" x14ac:dyDescent="0.25">
      <c r="AE5409" t="s">
        <v>8432</v>
      </c>
    </row>
    <row r="5410" spans="31:31" x14ac:dyDescent="0.25">
      <c r="AE5410" t="s">
        <v>8433</v>
      </c>
    </row>
    <row r="5411" spans="31:31" x14ac:dyDescent="0.25">
      <c r="AE5411" t="s">
        <v>8438</v>
      </c>
    </row>
    <row r="5412" spans="31:31" x14ac:dyDescent="0.25">
      <c r="AE5412" t="s">
        <v>8439</v>
      </c>
    </row>
    <row r="5413" spans="31:31" x14ac:dyDescent="0.25">
      <c r="AE5413" t="s">
        <v>8440</v>
      </c>
    </row>
    <row r="5414" spans="31:31" x14ac:dyDescent="0.25">
      <c r="AE5414" t="s">
        <v>8441</v>
      </c>
    </row>
    <row r="5415" spans="31:31" x14ac:dyDescent="0.25">
      <c r="AE5415" s="182" t="s">
        <v>8442</v>
      </c>
    </row>
    <row r="5416" spans="31:31" x14ac:dyDescent="0.25">
      <c r="AE5416" s="182" t="s">
        <v>8443</v>
      </c>
    </row>
    <row r="5417" spans="31:31" x14ac:dyDescent="0.25">
      <c r="AE5417" t="s">
        <v>8445</v>
      </c>
    </row>
    <row r="5418" spans="31:31" x14ac:dyDescent="0.25">
      <c r="AE5418" t="s">
        <v>8446</v>
      </c>
    </row>
    <row r="5419" spans="31:31" x14ac:dyDescent="0.25">
      <c r="AE5419" t="s">
        <v>8447</v>
      </c>
    </row>
    <row r="5420" spans="31:31" x14ac:dyDescent="0.25">
      <c r="AE5420" t="s">
        <v>8448</v>
      </c>
    </row>
    <row r="5421" spans="31:31" x14ac:dyDescent="0.25">
      <c r="AE5421" t="s">
        <v>8449</v>
      </c>
    </row>
    <row r="5422" spans="31:31" x14ac:dyDescent="0.25">
      <c r="AE5422" t="s">
        <v>8450</v>
      </c>
    </row>
    <row r="5423" spans="31:31" x14ac:dyDescent="0.25">
      <c r="AE5423" t="s">
        <v>8453</v>
      </c>
    </row>
    <row r="5424" spans="31:31" x14ac:dyDescent="0.25">
      <c r="AE5424" t="s">
        <v>8454</v>
      </c>
    </row>
    <row r="5425" spans="31:31" x14ac:dyDescent="0.25">
      <c r="AE5425" t="s">
        <v>8455</v>
      </c>
    </row>
    <row r="5426" spans="31:31" x14ac:dyDescent="0.25">
      <c r="AE5426" t="s">
        <v>8456</v>
      </c>
    </row>
    <row r="5427" spans="31:31" x14ac:dyDescent="0.25">
      <c r="AE5427" t="s">
        <v>8458</v>
      </c>
    </row>
    <row r="5428" spans="31:31" x14ac:dyDescent="0.25">
      <c r="AE5428" t="s">
        <v>8459</v>
      </c>
    </row>
    <row r="5429" spans="31:31" x14ac:dyDescent="0.25">
      <c r="AE5429" t="s">
        <v>8460</v>
      </c>
    </row>
    <row r="5430" spans="31:31" x14ac:dyDescent="0.25">
      <c r="AE5430" t="s">
        <v>8461</v>
      </c>
    </row>
    <row r="5431" spans="31:31" x14ac:dyDescent="0.25">
      <c r="AE5431" s="182" t="s">
        <v>8464</v>
      </c>
    </row>
    <row r="5432" spans="31:31" x14ac:dyDescent="0.25">
      <c r="AE5432" t="s">
        <v>8465</v>
      </c>
    </row>
    <row r="5433" spans="31:31" x14ac:dyDescent="0.25">
      <c r="AE5433" t="s">
        <v>8467</v>
      </c>
    </row>
    <row r="5434" spans="31:31" x14ac:dyDescent="0.25">
      <c r="AE5434" t="s">
        <v>8471</v>
      </c>
    </row>
    <row r="5435" spans="31:31" x14ac:dyDescent="0.25">
      <c r="AE5435" t="s">
        <v>8472</v>
      </c>
    </row>
    <row r="5436" spans="31:31" x14ac:dyDescent="0.25">
      <c r="AE5436" t="s">
        <v>8473</v>
      </c>
    </row>
    <row r="5437" spans="31:31" x14ac:dyDescent="0.25">
      <c r="AE5437" t="s">
        <v>8474</v>
      </c>
    </row>
    <row r="5438" spans="31:31" x14ac:dyDescent="0.25">
      <c r="AE5438" t="s">
        <v>8478</v>
      </c>
    </row>
    <row r="5439" spans="31:31" x14ac:dyDescent="0.25">
      <c r="AE5439" t="s">
        <v>8479</v>
      </c>
    </row>
    <row r="5440" spans="31:31" x14ac:dyDescent="0.25">
      <c r="AE5440" t="s">
        <v>8480</v>
      </c>
    </row>
    <row r="5441" spans="31:31" x14ac:dyDescent="0.25">
      <c r="AE5441" t="s">
        <v>8481</v>
      </c>
    </row>
    <row r="5442" spans="31:31" x14ac:dyDescent="0.25">
      <c r="AE5442" t="s">
        <v>8482</v>
      </c>
    </row>
    <row r="5443" spans="31:31" x14ac:dyDescent="0.25">
      <c r="AE5443" s="182" t="s">
        <v>8483</v>
      </c>
    </row>
    <row r="5444" spans="31:31" x14ac:dyDescent="0.25">
      <c r="AE5444" s="182" t="s">
        <v>8484</v>
      </c>
    </row>
    <row r="5445" spans="31:31" x14ac:dyDescent="0.25">
      <c r="AE5445" s="182" t="s">
        <v>8485</v>
      </c>
    </row>
    <row r="5446" spans="31:31" x14ac:dyDescent="0.25">
      <c r="AE5446" t="s">
        <v>8488</v>
      </c>
    </row>
    <row r="5447" spans="31:31" x14ac:dyDescent="0.25">
      <c r="AE5447" t="s">
        <v>8489</v>
      </c>
    </row>
    <row r="5448" spans="31:31" x14ac:dyDescent="0.25">
      <c r="AE5448" t="s">
        <v>8491</v>
      </c>
    </row>
    <row r="5449" spans="31:31" x14ac:dyDescent="0.25">
      <c r="AE5449" s="182" t="s">
        <v>8492</v>
      </c>
    </row>
    <row r="5450" spans="31:31" x14ac:dyDescent="0.25">
      <c r="AE5450" t="s">
        <v>8494</v>
      </c>
    </row>
    <row r="5451" spans="31:31" x14ac:dyDescent="0.25">
      <c r="AE5451" s="182" t="s">
        <v>8495</v>
      </c>
    </row>
    <row r="5452" spans="31:31" x14ac:dyDescent="0.25">
      <c r="AE5452" t="s">
        <v>8496</v>
      </c>
    </row>
    <row r="5453" spans="31:31" x14ac:dyDescent="0.25">
      <c r="AE5453" t="s">
        <v>8497</v>
      </c>
    </row>
    <row r="5454" spans="31:31" x14ac:dyDescent="0.25">
      <c r="AE5454" t="s">
        <v>8499</v>
      </c>
    </row>
    <row r="5455" spans="31:31" x14ac:dyDescent="0.25">
      <c r="AE5455" t="s">
        <v>8500</v>
      </c>
    </row>
    <row r="5456" spans="31:31" x14ac:dyDescent="0.25">
      <c r="AE5456" t="s">
        <v>8502</v>
      </c>
    </row>
    <row r="5457" spans="31:31" x14ac:dyDescent="0.25">
      <c r="AE5457" s="182" t="s">
        <v>8503</v>
      </c>
    </row>
    <row r="5458" spans="31:31" x14ac:dyDescent="0.25">
      <c r="AE5458" s="182" t="s">
        <v>8505</v>
      </c>
    </row>
    <row r="5459" spans="31:31" x14ac:dyDescent="0.25">
      <c r="AE5459" t="s">
        <v>13925</v>
      </c>
    </row>
    <row r="5460" spans="31:31" x14ac:dyDescent="0.25">
      <c r="AE5460" t="s">
        <v>8507</v>
      </c>
    </row>
    <row r="5461" spans="31:31" x14ac:dyDescent="0.25">
      <c r="AE5461" t="s">
        <v>8508</v>
      </c>
    </row>
    <row r="5462" spans="31:31" x14ac:dyDescent="0.25">
      <c r="AE5462" t="s">
        <v>8514</v>
      </c>
    </row>
    <row r="5463" spans="31:31" x14ac:dyDescent="0.25">
      <c r="AE5463" t="s">
        <v>8515</v>
      </c>
    </row>
    <row r="5464" spans="31:31" x14ac:dyDescent="0.25">
      <c r="AE5464" t="s">
        <v>8516</v>
      </c>
    </row>
    <row r="5465" spans="31:31" x14ac:dyDescent="0.25">
      <c r="AE5465" t="s">
        <v>8517</v>
      </c>
    </row>
    <row r="5466" spans="31:31" x14ac:dyDescent="0.25">
      <c r="AE5466" t="s">
        <v>8518</v>
      </c>
    </row>
    <row r="5467" spans="31:31" x14ac:dyDescent="0.25">
      <c r="AE5467" t="s">
        <v>8519</v>
      </c>
    </row>
    <row r="5468" spans="31:31" x14ac:dyDescent="0.25">
      <c r="AE5468" t="s">
        <v>8520</v>
      </c>
    </row>
    <row r="5469" spans="31:31" x14ac:dyDescent="0.25">
      <c r="AE5469" t="s">
        <v>8521</v>
      </c>
    </row>
    <row r="5470" spans="31:31" x14ac:dyDescent="0.25">
      <c r="AE5470" s="182" t="s">
        <v>8522</v>
      </c>
    </row>
    <row r="5471" spans="31:31" x14ac:dyDescent="0.25">
      <c r="AE5471" s="182" t="s">
        <v>8522</v>
      </c>
    </row>
    <row r="5472" spans="31:31" x14ac:dyDescent="0.25">
      <c r="AE5472" s="182" t="s">
        <v>8523</v>
      </c>
    </row>
    <row r="5473" spans="31:31" x14ac:dyDescent="0.25">
      <c r="AE5473" s="182" t="s">
        <v>8524</v>
      </c>
    </row>
    <row r="5474" spans="31:31" x14ac:dyDescent="0.25">
      <c r="AE5474" t="s">
        <v>8526</v>
      </c>
    </row>
    <row r="5475" spans="31:31" x14ac:dyDescent="0.25">
      <c r="AE5475" t="s">
        <v>8528</v>
      </c>
    </row>
    <row r="5476" spans="31:31" x14ac:dyDescent="0.25">
      <c r="AE5476" t="s">
        <v>8529</v>
      </c>
    </row>
    <row r="5477" spans="31:31" x14ac:dyDescent="0.25">
      <c r="AE5477" t="s">
        <v>8531</v>
      </c>
    </row>
    <row r="5478" spans="31:31" x14ac:dyDescent="0.25">
      <c r="AE5478" s="182" t="s">
        <v>8535</v>
      </c>
    </row>
    <row r="5479" spans="31:31" x14ac:dyDescent="0.25">
      <c r="AE5479" s="182" t="s">
        <v>8537</v>
      </c>
    </row>
    <row r="5480" spans="31:31" x14ac:dyDescent="0.25">
      <c r="AE5480" t="s">
        <v>8538</v>
      </c>
    </row>
    <row r="5481" spans="31:31" x14ac:dyDescent="0.25">
      <c r="AE5481" s="182" t="s">
        <v>8539</v>
      </c>
    </row>
    <row r="5482" spans="31:31" x14ac:dyDescent="0.25">
      <c r="AE5482" t="s">
        <v>8540</v>
      </c>
    </row>
    <row r="5483" spans="31:31" x14ac:dyDescent="0.25">
      <c r="AE5483" t="s">
        <v>8541</v>
      </c>
    </row>
    <row r="5484" spans="31:31" x14ac:dyDescent="0.25">
      <c r="AE5484" t="s">
        <v>8542</v>
      </c>
    </row>
    <row r="5485" spans="31:31" x14ac:dyDescent="0.25">
      <c r="AE5485" t="s">
        <v>8543</v>
      </c>
    </row>
    <row r="5486" spans="31:31" x14ac:dyDescent="0.25">
      <c r="AE5486" s="182" t="s">
        <v>8544</v>
      </c>
    </row>
    <row r="5487" spans="31:31" x14ac:dyDescent="0.25">
      <c r="AE5487" t="s">
        <v>8546</v>
      </c>
    </row>
    <row r="5488" spans="31:31" x14ac:dyDescent="0.25">
      <c r="AE5488" s="182" t="s">
        <v>8547</v>
      </c>
    </row>
    <row r="5489" spans="31:31" x14ac:dyDescent="0.25">
      <c r="AE5489" s="182" t="s">
        <v>8549</v>
      </c>
    </row>
    <row r="5490" spans="31:31" x14ac:dyDescent="0.25">
      <c r="AE5490" t="s">
        <v>8551</v>
      </c>
    </row>
    <row r="5491" spans="31:31" x14ac:dyDescent="0.25">
      <c r="AE5491" t="s">
        <v>8555</v>
      </c>
    </row>
    <row r="5492" spans="31:31" x14ac:dyDescent="0.25">
      <c r="AE5492" s="182" t="s">
        <v>8558</v>
      </c>
    </row>
    <row r="5493" spans="31:31" x14ac:dyDescent="0.25">
      <c r="AE5493" s="182" t="s">
        <v>8559</v>
      </c>
    </row>
    <row r="5494" spans="31:31" x14ac:dyDescent="0.25">
      <c r="AE5494" t="s">
        <v>8560</v>
      </c>
    </row>
    <row r="5495" spans="31:31" x14ac:dyDescent="0.25">
      <c r="AE5495" t="s">
        <v>8561</v>
      </c>
    </row>
    <row r="5496" spans="31:31" x14ac:dyDescent="0.25">
      <c r="AE5496" t="s">
        <v>8563</v>
      </c>
    </row>
    <row r="5497" spans="31:31" x14ac:dyDescent="0.25">
      <c r="AE5497" t="s">
        <v>8564</v>
      </c>
    </row>
    <row r="5498" spans="31:31" x14ac:dyDescent="0.25">
      <c r="AE5498" s="182" t="s">
        <v>8565</v>
      </c>
    </row>
    <row r="5499" spans="31:31" x14ac:dyDescent="0.25">
      <c r="AE5499" t="s">
        <v>8567</v>
      </c>
    </row>
    <row r="5500" spans="31:31" x14ac:dyDescent="0.25">
      <c r="AE5500" t="s">
        <v>8569</v>
      </c>
    </row>
    <row r="5501" spans="31:31" x14ac:dyDescent="0.25">
      <c r="AE5501" s="182" t="s">
        <v>8572</v>
      </c>
    </row>
    <row r="5502" spans="31:31" x14ac:dyDescent="0.25">
      <c r="AE5502" t="s">
        <v>8573</v>
      </c>
    </row>
    <row r="5503" spans="31:31" x14ac:dyDescent="0.25">
      <c r="AE5503" t="s">
        <v>8574</v>
      </c>
    </row>
    <row r="5504" spans="31:31" x14ac:dyDescent="0.25">
      <c r="AE5504" t="s">
        <v>8585</v>
      </c>
    </row>
    <row r="5505" spans="31:31" x14ac:dyDescent="0.25">
      <c r="AE5505" t="s">
        <v>8586</v>
      </c>
    </row>
    <row r="5506" spans="31:31" x14ac:dyDescent="0.25">
      <c r="AE5506" t="s">
        <v>8587</v>
      </c>
    </row>
    <row r="5507" spans="31:31" x14ac:dyDescent="0.25">
      <c r="AE5507" t="s">
        <v>8593</v>
      </c>
    </row>
    <row r="5508" spans="31:31" x14ac:dyDescent="0.25">
      <c r="AE5508" t="s">
        <v>8594</v>
      </c>
    </row>
    <row r="5509" spans="31:31" x14ac:dyDescent="0.25">
      <c r="AE5509" t="s">
        <v>8596</v>
      </c>
    </row>
    <row r="5510" spans="31:31" x14ac:dyDescent="0.25">
      <c r="AE5510" t="s">
        <v>8597</v>
      </c>
    </row>
    <row r="5511" spans="31:31" x14ac:dyDescent="0.25">
      <c r="AE5511" t="s">
        <v>8598</v>
      </c>
    </row>
    <row r="5512" spans="31:31" x14ac:dyDescent="0.25">
      <c r="AE5512" t="s">
        <v>8599</v>
      </c>
    </row>
    <row r="5513" spans="31:31" x14ac:dyDescent="0.25">
      <c r="AE5513" t="s">
        <v>8600</v>
      </c>
    </row>
    <row r="5514" spans="31:31" x14ac:dyDescent="0.25">
      <c r="AE5514" t="s">
        <v>8602</v>
      </c>
    </row>
    <row r="5515" spans="31:31" x14ac:dyDescent="0.25">
      <c r="AE5515" t="s">
        <v>13926</v>
      </c>
    </row>
    <row r="5516" spans="31:31" x14ac:dyDescent="0.25">
      <c r="AE5516" t="s">
        <v>8605</v>
      </c>
    </row>
    <row r="5517" spans="31:31" x14ac:dyDescent="0.25">
      <c r="AE5517" t="s">
        <v>8607</v>
      </c>
    </row>
    <row r="5518" spans="31:31" x14ac:dyDescent="0.25">
      <c r="AE5518" t="s">
        <v>8608</v>
      </c>
    </row>
    <row r="5519" spans="31:31" x14ac:dyDescent="0.25">
      <c r="AE5519" t="s">
        <v>8610</v>
      </c>
    </row>
    <row r="5520" spans="31:31" x14ac:dyDescent="0.25">
      <c r="AE5520" t="s">
        <v>8611</v>
      </c>
    </row>
    <row r="5521" spans="31:31" x14ac:dyDescent="0.25">
      <c r="AE5521" t="s">
        <v>8612</v>
      </c>
    </row>
    <row r="5522" spans="31:31" x14ac:dyDescent="0.25">
      <c r="AE5522" t="s">
        <v>8616</v>
      </c>
    </row>
    <row r="5523" spans="31:31" x14ac:dyDescent="0.25">
      <c r="AE5523" t="s">
        <v>8617</v>
      </c>
    </row>
    <row r="5524" spans="31:31" x14ac:dyDescent="0.25">
      <c r="AE5524" t="s">
        <v>8618</v>
      </c>
    </row>
    <row r="5525" spans="31:31" x14ac:dyDescent="0.25">
      <c r="AE5525" s="182" t="s">
        <v>8620</v>
      </c>
    </row>
    <row r="5526" spans="31:31" x14ac:dyDescent="0.25">
      <c r="AE5526" s="182" t="s">
        <v>8621</v>
      </c>
    </row>
    <row r="5527" spans="31:31" x14ac:dyDescent="0.25">
      <c r="AE5527" t="s">
        <v>8625</v>
      </c>
    </row>
    <row r="5528" spans="31:31" x14ac:dyDescent="0.25">
      <c r="AE5528" t="s">
        <v>8626</v>
      </c>
    </row>
    <row r="5529" spans="31:31" x14ac:dyDescent="0.25">
      <c r="AE5529" t="s">
        <v>8629</v>
      </c>
    </row>
    <row r="5530" spans="31:31" x14ac:dyDescent="0.25">
      <c r="AE5530" t="s">
        <v>8630</v>
      </c>
    </row>
    <row r="5531" spans="31:31" x14ac:dyDescent="0.25">
      <c r="AE5531" t="s">
        <v>8631</v>
      </c>
    </row>
    <row r="5532" spans="31:31" x14ac:dyDescent="0.25">
      <c r="AE5532" s="182" t="s">
        <v>8632</v>
      </c>
    </row>
    <row r="5533" spans="31:31" x14ac:dyDescent="0.25">
      <c r="AE5533" t="s">
        <v>8635</v>
      </c>
    </row>
    <row r="5534" spans="31:31" x14ac:dyDescent="0.25">
      <c r="AE5534" t="s">
        <v>8637</v>
      </c>
    </row>
    <row r="5535" spans="31:31" x14ac:dyDescent="0.25">
      <c r="AE5535" s="182" t="s">
        <v>8638</v>
      </c>
    </row>
    <row r="5536" spans="31:31" x14ac:dyDescent="0.25">
      <c r="AE5536" t="s">
        <v>8640</v>
      </c>
    </row>
    <row r="5537" spans="31:31" x14ac:dyDescent="0.25">
      <c r="AE5537" t="s">
        <v>8641</v>
      </c>
    </row>
    <row r="5538" spans="31:31" x14ac:dyDescent="0.25">
      <c r="AE5538" t="s">
        <v>8643</v>
      </c>
    </row>
    <row r="5539" spans="31:31" x14ac:dyDescent="0.25">
      <c r="AE5539" t="s">
        <v>8644</v>
      </c>
    </row>
    <row r="5540" spans="31:31" x14ac:dyDescent="0.25">
      <c r="AE5540" t="s">
        <v>8645</v>
      </c>
    </row>
    <row r="5541" spans="31:31" x14ac:dyDescent="0.25">
      <c r="AE5541" t="s">
        <v>8646</v>
      </c>
    </row>
    <row r="5542" spans="31:31" x14ac:dyDescent="0.25">
      <c r="AE5542" t="s">
        <v>8648</v>
      </c>
    </row>
    <row r="5543" spans="31:31" x14ac:dyDescent="0.25">
      <c r="AE5543" s="182" t="s">
        <v>8649</v>
      </c>
    </row>
    <row r="5544" spans="31:31" x14ac:dyDescent="0.25">
      <c r="AE5544" t="s">
        <v>8660</v>
      </c>
    </row>
    <row r="5545" spans="31:31" x14ac:dyDescent="0.25">
      <c r="AE5545" t="s">
        <v>8661</v>
      </c>
    </row>
    <row r="5546" spans="31:31" x14ac:dyDescent="0.25">
      <c r="AE5546" t="s">
        <v>8662</v>
      </c>
    </row>
    <row r="5547" spans="31:31" x14ac:dyDescent="0.25">
      <c r="AE5547" s="182" t="s">
        <v>8665</v>
      </c>
    </row>
    <row r="5548" spans="31:31" x14ac:dyDescent="0.25">
      <c r="AE5548" s="182" t="s">
        <v>8666</v>
      </c>
    </row>
    <row r="5549" spans="31:31" x14ac:dyDescent="0.25">
      <c r="AE5549" s="182" t="s">
        <v>8667</v>
      </c>
    </row>
    <row r="5550" spans="31:31" x14ac:dyDescent="0.25">
      <c r="AE5550" t="s">
        <v>8669</v>
      </c>
    </row>
    <row r="5551" spans="31:31" x14ac:dyDescent="0.25">
      <c r="AE5551" s="182" t="s">
        <v>8670</v>
      </c>
    </row>
    <row r="5552" spans="31:31" x14ac:dyDescent="0.25">
      <c r="AE5552" s="182" t="s">
        <v>8671</v>
      </c>
    </row>
    <row r="5553" spans="31:31" x14ac:dyDescent="0.25">
      <c r="AE5553" t="s">
        <v>8672</v>
      </c>
    </row>
    <row r="5554" spans="31:31" x14ac:dyDescent="0.25">
      <c r="AE5554" s="182" t="s">
        <v>8674</v>
      </c>
    </row>
    <row r="5555" spans="31:31" x14ac:dyDescent="0.25">
      <c r="AE5555" s="182" t="s">
        <v>8676</v>
      </c>
    </row>
    <row r="5556" spans="31:31" x14ac:dyDescent="0.25">
      <c r="AE5556" s="182" t="s">
        <v>13927</v>
      </c>
    </row>
    <row r="5557" spans="31:31" x14ac:dyDescent="0.25">
      <c r="AE5557" t="s">
        <v>8678</v>
      </c>
    </row>
    <row r="5558" spans="31:31" x14ac:dyDescent="0.25">
      <c r="AE5558" t="s">
        <v>8679</v>
      </c>
    </row>
    <row r="5559" spans="31:31" x14ac:dyDescent="0.25">
      <c r="AE5559" t="s">
        <v>8680</v>
      </c>
    </row>
    <row r="5560" spans="31:31" x14ac:dyDescent="0.25">
      <c r="AE5560" t="s">
        <v>8681</v>
      </c>
    </row>
    <row r="5561" spans="31:31" x14ac:dyDescent="0.25">
      <c r="AE5561" t="s">
        <v>8682</v>
      </c>
    </row>
    <row r="5562" spans="31:31" x14ac:dyDescent="0.25">
      <c r="AE5562" s="182" t="s">
        <v>8683</v>
      </c>
    </row>
    <row r="5563" spans="31:31" x14ac:dyDescent="0.25">
      <c r="AE5563" t="s">
        <v>8686</v>
      </c>
    </row>
    <row r="5564" spans="31:31" x14ac:dyDescent="0.25">
      <c r="AE5564" t="s">
        <v>8689</v>
      </c>
    </row>
    <row r="5565" spans="31:31" x14ac:dyDescent="0.25">
      <c r="AE5565" s="182" t="s">
        <v>8690</v>
      </c>
    </row>
    <row r="5566" spans="31:31" x14ac:dyDescent="0.25">
      <c r="AE5566" s="182" t="s">
        <v>8691</v>
      </c>
    </row>
    <row r="5567" spans="31:31" x14ac:dyDescent="0.25">
      <c r="AE5567" t="s">
        <v>8693</v>
      </c>
    </row>
    <row r="5568" spans="31:31" x14ac:dyDescent="0.25">
      <c r="AE5568" t="s">
        <v>8694</v>
      </c>
    </row>
    <row r="5569" spans="31:31" x14ac:dyDescent="0.25">
      <c r="AE5569" t="s">
        <v>8696</v>
      </c>
    </row>
    <row r="5570" spans="31:31" x14ac:dyDescent="0.25">
      <c r="AE5570" t="s">
        <v>8698</v>
      </c>
    </row>
    <row r="5571" spans="31:31" x14ac:dyDescent="0.25">
      <c r="AE5571" t="s">
        <v>8700</v>
      </c>
    </row>
    <row r="5572" spans="31:31" x14ac:dyDescent="0.25">
      <c r="AE5572" t="s">
        <v>8703</v>
      </c>
    </row>
    <row r="5573" spans="31:31" x14ac:dyDescent="0.25">
      <c r="AE5573" s="182" t="s">
        <v>8704</v>
      </c>
    </row>
    <row r="5574" spans="31:31" x14ac:dyDescent="0.25">
      <c r="AE5574" t="s">
        <v>8707</v>
      </c>
    </row>
    <row r="5575" spans="31:31" x14ac:dyDescent="0.25">
      <c r="AE5575" s="182" t="s">
        <v>8709</v>
      </c>
    </row>
    <row r="5576" spans="31:31" x14ac:dyDescent="0.25">
      <c r="AE5576" t="s">
        <v>8712</v>
      </c>
    </row>
    <row r="5577" spans="31:31" x14ac:dyDescent="0.25">
      <c r="AE5577" t="s">
        <v>8714</v>
      </c>
    </row>
    <row r="5578" spans="31:31" x14ac:dyDescent="0.25">
      <c r="AE5578" s="182" t="s">
        <v>8718</v>
      </c>
    </row>
    <row r="5579" spans="31:31" x14ac:dyDescent="0.25">
      <c r="AE5579" t="s">
        <v>8719</v>
      </c>
    </row>
    <row r="5580" spans="31:31" x14ac:dyDescent="0.25">
      <c r="AE5580" s="182" t="s">
        <v>8719</v>
      </c>
    </row>
    <row r="5581" spans="31:31" x14ac:dyDescent="0.25">
      <c r="AE5581" t="s">
        <v>8721</v>
      </c>
    </row>
    <row r="5582" spans="31:31" x14ac:dyDescent="0.25">
      <c r="AE5582" s="182" t="s">
        <v>8724</v>
      </c>
    </row>
    <row r="5583" spans="31:31" x14ac:dyDescent="0.25">
      <c r="AE5583" t="s">
        <v>8725</v>
      </c>
    </row>
    <row r="5584" spans="31:31" x14ac:dyDescent="0.25">
      <c r="AE5584" t="s">
        <v>8726</v>
      </c>
    </row>
    <row r="5585" spans="31:31" x14ac:dyDescent="0.25">
      <c r="AE5585" s="182" t="s">
        <v>8727</v>
      </c>
    </row>
    <row r="5586" spans="31:31" x14ac:dyDescent="0.25">
      <c r="AE5586" t="s">
        <v>8728</v>
      </c>
    </row>
    <row r="5587" spans="31:31" x14ac:dyDescent="0.25">
      <c r="AE5587" t="s">
        <v>8731</v>
      </c>
    </row>
    <row r="5588" spans="31:31" x14ac:dyDescent="0.25">
      <c r="AE5588" t="s">
        <v>8732</v>
      </c>
    </row>
    <row r="5589" spans="31:31" x14ac:dyDescent="0.25">
      <c r="AE5589" t="s">
        <v>8733</v>
      </c>
    </row>
    <row r="5590" spans="31:31" x14ac:dyDescent="0.25">
      <c r="AE5590" t="s">
        <v>8735</v>
      </c>
    </row>
    <row r="5591" spans="31:31" x14ac:dyDescent="0.25">
      <c r="AE5591" t="s">
        <v>8736</v>
      </c>
    </row>
    <row r="5592" spans="31:31" x14ac:dyDescent="0.25">
      <c r="AE5592" t="s">
        <v>8737</v>
      </c>
    </row>
    <row r="5593" spans="31:31" x14ac:dyDescent="0.25">
      <c r="AE5593" t="s">
        <v>8738</v>
      </c>
    </row>
    <row r="5594" spans="31:31" x14ac:dyDescent="0.25">
      <c r="AE5594" t="s">
        <v>8739</v>
      </c>
    </row>
    <row r="5595" spans="31:31" x14ac:dyDescent="0.25">
      <c r="AE5595" t="s">
        <v>8741</v>
      </c>
    </row>
    <row r="5596" spans="31:31" x14ac:dyDescent="0.25">
      <c r="AE5596" t="s">
        <v>8742</v>
      </c>
    </row>
    <row r="5597" spans="31:31" x14ac:dyDescent="0.25">
      <c r="AE5597" t="s">
        <v>8743</v>
      </c>
    </row>
    <row r="5598" spans="31:31" x14ac:dyDescent="0.25">
      <c r="AE5598" t="s">
        <v>8744</v>
      </c>
    </row>
    <row r="5599" spans="31:31" x14ac:dyDescent="0.25">
      <c r="AE5599" s="182" t="s">
        <v>13928</v>
      </c>
    </row>
    <row r="5600" spans="31:31" x14ac:dyDescent="0.25">
      <c r="AE5600" t="s">
        <v>8745</v>
      </c>
    </row>
    <row r="5601" spans="31:31" x14ac:dyDescent="0.25">
      <c r="AE5601" s="182" t="s">
        <v>8746</v>
      </c>
    </row>
    <row r="5602" spans="31:31" x14ac:dyDescent="0.25">
      <c r="AE5602" s="182" t="s">
        <v>8748</v>
      </c>
    </row>
    <row r="5603" spans="31:31" x14ac:dyDescent="0.25">
      <c r="AE5603" t="s">
        <v>8750</v>
      </c>
    </row>
    <row r="5604" spans="31:31" x14ac:dyDescent="0.25">
      <c r="AE5604" t="s">
        <v>8753</v>
      </c>
    </row>
    <row r="5605" spans="31:31" x14ac:dyDescent="0.25">
      <c r="AE5605" t="s">
        <v>8755</v>
      </c>
    </row>
    <row r="5606" spans="31:31" x14ac:dyDescent="0.25">
      <c r="AE5606" s="182" t="s">
        <v>8756</v>
      </c>
    </row>
    <row r="5607" spans="31:31" x14ac:dyDescent="0.25">
      <c r="AE5607" s="182" t="s">
        <v>8757</v>
      </c>
    </row>
    <row r="5608" spans="31:31" x14ac:dyDescent="0.25">
      <c r="AE5608" t="s">
        <v>8759</v>
      </c>
    </row>
    <row r="5609" spans="31:31" x14ac:dyDescent="0.25">
      <c r="AE5609" s="182" t="s">
        <v>8761</v>
      </c>
    </row>
    <row r="5610" spans="31:31" x14ac:dyDescent="0.25">
      <c r="AE5610" s="182" t="s">
        <v>8763</v>
      </c>
    </row>
    <row r="5611" spans="31:31" x14ac:dyDescent="0.25">
      <c r="AE5611" t="s">
        <v>8764</v>
      </c>
    </row>
    <row r="5612" spans="31:31" x14ac:dyDescent="0.25">
      <c r="AE5612" s="182" t="s">
        <v>8765</v>
      </c>
    </row>
    <row r="5613" spans="31:31" x14ac:dyDescent="0.25">
      <c r="AE5613" t="s">
        <v>8766</v>
      </c>
    </row>
    <row r="5614" spans="31:31" x14ac:dyDescent="0.25">
      <c r="AE5614" t="s">
        <v>8768</v>
      </c>
    </row>
    <row r="5615" spans="31:31" x14ac:dyDescent="0.25">
      <c r="AE5615" t="s">
        <v>8769</v>
      </c>
    </row>
    <row r="5616" spans="31:31" x14ac:dyDescent="0.25">
      <c r="AE5616" t="s">
        <v>8770</v>
      </c>
    </row>
    <row r="5617" spans="31:31" x14ac:dyDescent="0.25">
      <c r="AE5617" t="s">
        <v>8771</v>
      </c>
    </row>
    <row r="5618" spans="31:31" x14ac:dyDescent="0.25">
      <c r="AE5618" t="s">
        <v>8772</v>
      </c>
    </row>
    <row r="5619" spans="31:31" x14ac:dyDescent="0.25">
      <c r="AE5619" t="s">
        <v>8773</v>
      </c>
    </row>
    <row r="5620" spans="31:31" x14ac:dyDescent="0.25">
      <c r="AE5620" t="s">
        <v>8774</v>
      </c>
    </row>
    <row r="5621" spans="31:31" x14ac:dyDescent="0.25">
      <c r="AE5621" t="s">
        <v>8776</v>
      </c>
    </row>
    <row r="5622" spans="31:31" x14ac:dyDescent="0.25">
      <c r="AE5622" t="s">
        <v>8780</v>
      </c>
    </row>
    <row r="5623" spans="31:31" x14ac:dyDescent="0.25">
      <c r="AE5623" t="s">
        <v>8781</v>
      </c>
    </row>
    <row r="5624" spans="31:31" x14ac:dyDescent="0.25">
      <c r="AE5624" t="s">
        <v>13929</v>
      </c>
    </row>
    <row r="5625" spans="31:31" x14ac:dyDescent="0.25">
      <c r="AE5625" t="s">
        <v>13930</v>
      </c>
    </row>
    <row r="5626" spans="31:31" x14ac:dyDescent="0.25">
      <c r="AE5626" s="182" t="s">
        <v>8785</v>
      </c>
    </row>
    <row r="5627" spans="31:31" x14ac:dyDescent="0.25">
      <c r="AE5627" t="s">
        <v>8787</v>
      </c>
    </row>
    <row r="5628" spans="31:31" x14ac:dyDescent="0.25">
      <c r="AE5628" t="s">
        <v>8788</v>
      </c>
    </row>
    <row r="5629" spans="31:31" x14ac:dyDescent="0.25">
      <c r="AE5629" t="s">
        <v>8789</v>
      </c>
    </row>
    <row r="5630" spans="31:31" x14ac:dyDescent="0.25">
      <c r="AE5630" t="s">
        <v>8791</v>
      </c>
    </row>
    <row r="5631" spans="31:31" x14ac:dyDescent="0.25">
      <c r="AE5631" t="s">
        <v>8793</v>
      </c>
    </row>
    <row r="5632" spans="31:31" x14ac:dyDescent="0.25">
      <c r="AE5632" t="s">
        <v>8794</v>
      </c>
    </row>
    <row r="5633" spans="31:31" x14ac:dyDescent="0.25">
      <c r="AE5633" t="s">
        <v>8795</v>
      </c>
    </row>
    <row r="5634" spans="31:31" x14ac:dyDescent="0.25">
      <c r="AE5634" s="182" t="s">
        <v>8796</v>
      </c>
    </row>
    <row r="5635" spans="31:31" x14ac:dyDescent="0.25">
      <c r="AE5635" t="s">
        <v>8797</v>
      </c>
    </row>
    <row r="5636" spans="31:31" x14ac:dyDescent="0.25">
      <c r="AE5636" t="s">
        <v>8799</v>
      </c>
    </row>
    <row r="5637" spans="31:31" x14ac:dyDescent="0.25">
      <c r="AE5637" t="s">
        <v>8800</v>
      </c>
    </row>
    <row r="5638" spans="31:31" x14ac:dyDescent="0.25">
      <c r="AE5638" t="s">
        <v>8801</v>
      </c>
    </row>
    <row r="5639" spans="31:31" x14ac:dyDescent="0.25">
      <c r="AE5639" s="182" t="s">
        <v>8802</v>
      </c>
    </row>
    <row r="5640" spans="31:31" x14ac:dyDescent="0.25">
      <c r="AE5640" s="182" t="s">
        <v>8803</v>
      </c>
    </row>
    <row r="5641" spans="31:31" x14ac:dyDescent="0.25">
      <c r="AE5641" s="182" t="s">
        <v>8804</v>
      </c>
    </row>
    <row r="5642" spans="31:31" x14ac:dyDescent="0.25">
      <c r="AE5642" t="s">
        <v>8805</v>
      </c>
    </row>
    <row r="5643" spans="31:31" x14ac:dyDescent="0.25">
      <c r="AE5643" t="s">
        <v>8807</v>
      </c>
    </row>
    <row r="5644" spans="31:31" x14ac:dyDescent="0.25">
      <c r="AE5644" t="s">
        <v>8808</v>
      </c>
    </row>
    <row r="5645" spans="31:31" x14ac:dyDescent="0.25">
      <c r="AE5645" t="s">
        <v>8809</v>
      </c>
    </row>
    <row r="5646" spans="31:31" x14ac:dyDescent="0.25">
      <c r="AE5646" t="s">
        <v>8812</v>
      </c>
    </row>
    <row r="5647" spans="31:31" x14ac:dyDescent="0.25">
      <c r="AE5647" t="s">
        <v>8813</v>
      </c>
    </row>
    <row r="5648" spans="31:31" x14ac:dyDescent="0.25">
      <c r="AE5648" t="s">
        <v>8815</v>
      </c>
    </row>
    <row r="5649" spans="31:31" x14ac:dyDescent="0.25">
      <c r="AE5649" t="s">
        <v>8817</v>
      </c>
    </row>
    <row r="5650" spans="31:31" x14ac:dyDescent="0.25">
      <c r="AE5650" t="s">
        <v>8818</v>
      </c>
    </row>
    <row r="5651" spans="31:31" x14ac:dyDescent="0.25">
      <c r="AE5651" t="s">
        <v>8819</v>
      </c>
    </row>
    <row r="5652" spans="31:31" x14ac:dyDescent="0.25">
      <c r="AE5652" t="s">
        <v>8820</v>
      </c>
    </row>
    <row r="5653" spans="31:31" x14ac:dyDescent="0.25">
      <c r="AE5653" s="182" t="s">
        <v>8822</v>
      </c>
    </row>
    <row r="5654" spans="31:31" x14ac:dyDescent="0.25">
      <c r="AE5654" t="s">
        <v>8823</v>
      </c>
    </row>
    <row r="5655" spans="31:31" x14ac:dyDescent="0.25">
      <c r="AE5655" t="s">
        <v>8824</v>
      </c>
    </row>
    <row r="5656" spans="31:31" x14ac:dyDescent="0.25">
      <c r="AE5656" t="s">
        <v>8827</v>
      </c>
    </row>
    <row r="5657" spans="31:31" x14ac:dyDescent="0.25">
      <c r="AE5657" s="182" t="s">
        <v>8828</v>
      </c>
    </row>
    <row r="5658" spans="31:31" x14ac:dyDescent="0.25">
      <c r="AE5658" s="182" t="s">
        <v>8829</v>
      </c>
    </row>
    <row r="5659" spans="31:31" x14ac:dyDescent="0.25">
      <c r="AE5659" t="s">
        <v>8833</v>
      </c>
    </row>
    <row r="5660" spans="31:31" x14ac:dyDescent="0.25">
      <c r="AE5660" t="s">
        <v>8836</v>
      </c>
    </row>
    <row r="5661" spans="31:31" x14ac:dyDescent="0.25">
      <c r="AE5661" s="182" t="s">
        <v>8837</v>
      </c>
    </row>
    <row r="5662" spans="31:31" x14ac:dyDescent="0.25">
      <c r="AE5662" s="182" t="s">
        <v>8843</v>
      </c>
    </row>
    <row r="5663" spans="31:31" x14ac:dyDescent="0.25">
      <c r="AE5663" t="s">
        <v>8844</v>
      </c>
    </row>
    <row r="5664" spans="31:31" x14ac:dyDescent="0.25">
      <c r="AE5664" t="s">
        <v>8846</v>
      </c>
    </row>
    <row r="5665" spans="31:31" x14ac:dyDescent="0.25">
      <c r="AE5665" t="s">
        <v>8847</v>
      </c>
    </row>
    <row r="5666" spans="31:31" x14ac:dyDescent="0.25">
      <c r="AE5666" t="s">
        <v>8848</v>
      </c>
    </row>
    <row r="5667" spans="31:31" x14ac:dyDescent="0.25">
      <c r="AE5667" t="s">
        <v>8849</v>
      </c>
    </row>
    <row r="5668" spans="31:31" x14ac:dyDescent="0.25">
      <c r="AE5668" s="182" t="s">
        <v>8851</v>
      </c>
    </row>
    <row r="5669" spans="31:31" x14ac:dyDescent="0.25">
      <c r="AE5669" s="182" t="s">
        <v>8852</v>
      </c>
    </row>
    <row r="5670" spans="31:31" x14ac:dyDescent="0.25">
      <c r="AE5670" t="s">
        <v>8856</v>
      </c>
    </row>
    <row r="5671" spans="31:31" x14ac:dyDescent="0.25">
      <c r="AE5671" t="s">
        <v>8857</v>
      </c>
    </row>
    <row r="5672" spans="31:31" x14ac:dyDescent="0.25">
      <c r="AE5672" t="s">
        <v>8858</v>
      </c>
    </row>
    <row r="5673" spans="31:31" x14ac:dyDescent="0.25">
      <c r="AE5673" s="182" t="s">
        <v>8859</v>
      </c>
    </row>
    <row r="5674" spans="31:31" x14ac:dyDescent="0.25">
      <c r="AE5674" t="s">
        <v>8860</v>
      </c>
    </row>
    <row r="5675" spans="31:31" x14ac:dyDescent="0.25">
      <c r="AE5675" t="s">
        <v>8861</v>
      </c>
    </row>
    <row r="5676" spans="31:31" x14ac:dyDescent="0.25">
      <c r="AE5676" t="s">
        <v>8862</v>
      </c>
    </row>
    <row r="5677" spans="31:31" x14ac:dyDescent="0.25">
      <c r="AE5677" t="s">
        <v>8863</v>
      </c>
    </row>
    <row r="5678" spans="31:31" x14ac:dyDescent="0.25">
      <c r="AE5678" t="s">
        <v>8865</v>
      </c>
    </row>
    <row r="5679" spans="31:31" x14ac:dyDescent="0.25">
      <c r="AE5679" s="182" t="s">
        <v>13931</v>
      </c>
    </row>
    <row r="5680" spans="31:31" x14ac:dyDescent="0.25">
      <c r="AE5680" s="182" t="s">
        <v>8867</v>
      </c>
    </row>
    <row r="5681" spans="31:31" x14ac:dyDescent="0.25">
      <c r="AE5681" s="182" t="s">
        <v>8868</v>
      </c>
    </row>
    <row r="5682" spans="31:31" x14ac:dyDescent="0.25">
      <c r="AE5682" t="s">
        <v>8869</v>
      </c>
    </row>
    <row r="5683" spans="31:31" x14ac:dyDescent="0.25">
      <c r="AE5683" t="s">
        <v>8870</v>
      </c>
    </row>
    <row r="5684" spans="31:31" x14ac:dyDescent="0.25">
      <c r="AE5684" t="s">
        <v>8871</v>
      </c>
    </row>
    <row r="5685" spans="31:31" x14ac:dyDescent="0.25">
      <c r="AE5685" s="182" t="s">
        <v>8872</v>
      </c>
    </row>
    <row r="5686" spans="31:31" x14ac:dyDescent="0.25">
      <c r="AE5686" t="s">
        <v>8874</v>
      </c>
    </row>
    <row r="5687" spans="31:31" x14ac:dyDescent="0.25">
      <c r="AE5687" t="s">
        <v>8877</v>
      </c>
    </row>
    <row r="5688" spans="31:31" x14ac:dyDescent="0.25">
      <c r="AE5688" t="s">
        <v>8879</v>
      </c>
    </row>
    <row r="5689" spans="31:31" x14ac:dyDescent="0.25">
      <c r="AE5689" t="s">
        <v>8880</v>
      </c>
    </row>
    <row r="5690" spans="31:31" x14ac:dyDescent="0.25">
      <c r="AE5690" s="182" t="s">
        <v>8882</v>
      </c>
    </row>
    <row r="5691" spans="31:31" x14ac:dyDescent="0.25">
      <c r="AE5691" t="s">
        <v>8883</v>
      </c>
    </row>
    <row r="5692" spans="31:31" x14ac:dyDescent="0.25">
      <c r="AE5692" t="s">
        <v>8884</v>
      </c>
    </row>
    <row r="5693" spans="31:31" x14ac:dyDescent="0.25">
      <c r="AE5693" s="182" t="s">
        <v>8886</v>
      </c>
    </row>
    <row r="5694" spans="31:31" x14ac:dyDescent="0.25">
      <c r="AE5694" t="s">
        <v>8890</v>
      </c>
    </row>
    <row r="5695" spans="31:31" x14ac:dyDescent="0.25">
      <c r="AE5695" t="s">
        <v>13932</v>
      </c>
    </row>
    <row r="5696" spans="31:31" x14ac:dyDescent="0.25">
      <c r="AE5696" s="182" t="s">
        <v>8893</v>
      </c>
    </row>
    <row r="5697" spans="31:31" x14ac:dyDescent="0.25">
      <c r="AE5697" t="s">
        <v>8894</v>
      </c>
    </row>
    <row r="5698" spans="31:31" x14ac:dyDescent="0.25">
      <c r="AE5698" t="s">
        <v>8895</v>
      </c>
    </row>
    <row r="5699" spans="31:31" x14ac:dyDescent="0.25">
      <c r="AE5699" t="s">
        <v>8897</v>
      </c>
    </row>
    <row r="5700" spans="31:31" x14ac:dyDescent="0.25">
      <c r="AE5700" t="s">
        <v>8898</v>
      </c>
    </row>
    <row r="5701" spans="31:31" x14ac:dyDescent="0.25">
      <c r="AE5701" t="s">
        <v>8901</v>
      </c>
    </row>
    <row r="5702" spans="31:31" x14ac:dyDescent="0.25">
      <c r="AE5702" s="182" t="s">
        <v>8902</v>
      </c>
    </row>
    <row r="5703" spans="31:31" x14ac:dyDescent="0.25">
      <c r="AE5703" t="s">
        <v>8903</v>
      </c>
    </row>
    <row r="5704" spans="31:31" x14ac:dyDescent="0.25">
      <c r="AE5704" s="182" t="s">
        <v>8904</v>
      </c>
    </row>
    <row r="5705" spans="31:31" x14ac:dyDescent="0.25">
      <c r="AE5705" t="s">
        <v>8905</v>
      </c>
    </row>
    <row r="5706" spans="31:31" x14ac:dyDescent="0.25">
      <c r="AE5706" t="s">
        <v>8908</v>
      </c>
    </row>
    <row r="5707" spans="31:31" x14ac:dyDescent="0.25">
      <c r="AE5707" t="s">
        <v>8914</v>
      </c>
    </row>
    <row r="5708" spans="31:31" x14ac:dyDescent="0.25">
      <c r="AE5708" t="s">
        <v>8915</v>
      </c>
    </row>
    <row r="5709" spans="31:31" x14ac:dyDescent="0.25">
      <c r="AE5709" t="s">
        <v>8916</v>
      </c>
    </row>
    <row r="5710" spans="31:31" x14ac:dyDescent="0.25">
      <c r="AE5710" s="182" t="s">
        <v>8918</v>
      </c>
    </row>
    <row r="5711" spans="31:31" x14ac:dyDescent="0.25">
      <c r="AE5711" t="s">
        <v>8920</v>
      </c>
    </row>
    <row r="5712" spans="31:31" x14ac:dyDescent="0.25">
      <c r="AE5712" s="182" t="s">
        <v>8921</v>
      </c>
    </row>
    <row r="5713" spans="31:31" x14ac:dyDescent="0.25">
      <c r="AE5713" s="182" t="s">
        <v>8922</v>
      </c>
    </row>
    <row r="5714" spans="31:31" x14ac:dyDescent="0.25">
      <c r="AE5714" t="s">
        <v>8924</v>
      </c>
    </row>
    <row r="5715" spans="31:31" x14ac:dyDescent="0.25">
      <c r="AE5715" t="s">
        <v>8925</v>
      </c>
    </row>
    <row r="5716" spans="31:31" x14ac:dyDescent="0.25">
      <c r="AE5716" t="s">
        <v>8926</v>
      </c>
    </row>
    <row r="5717" spans="31:31" x14ac:dyDescent="0.25">
      <c r="AE5717" t="s">
        <v>8927</v>
      </c>
    </row>
    <row r="5718" spans="31:31" x14ac:dyDescent="0.25">
      <c r="AE5718" s="182" t="s">
        <v>8931</v>
      </c>
    </row>
    <row r="5719" spans="31:31" x14ac:dyDescent="0.25">
      <c r="AE5719" t="s">
        <v>8932</v>
      </c>
    </row>
    <row r="5720" spans="31:31" x14ac:dyDescent="0.25">
      <c r="AE5720" t="s">
        <v>8938</v>
      </c>
    </row>
    <row r="5721" spans="31:31" x14ac:dyDescent="0.25">
      <c r="AE5721" t="s">
        <v>8939</v>
      </c>
    </row>
    <row r="5722" spans="31:31" x14ac:dyDescent="0.25">
      <c r="AE5722" t="s">
        <v>8940</v>
      </c>
    </row>
    <row r="5723" spans="31:31" x14ac:dyDescent="0.25">
      <c r="AE5723" s="182" t="s">
        <v>8941</v>
      </c>
    </row>
    <row r="5724" spans="31:31" x14ac:dyDescent="0.25">
      <c r="AE5724" t="s">
        <v>8942</v>
      </c>
    </row>
    <row r="5725" spans="31:31" x14ac:dyDescent="0.25">
      <c r="AE5725" t="s">
        <v>8943</v>
      </c>
    </row>
    <row r="5726" spans="31:31" x14ac:dyDescent="0.25">
      <c r="AE5726" s="182" t="s">
        <v>13933</v>
      </c>
    </row>
    <row r="5727" spans="31:31" x14ac:dyDescent="0.25">
      <c r="AE5727" t="s">
        <v>8945</v>
      </c>
    </row>
    <row r="5728" spans="31:31" x14ac:dyDescent="0.25">
      <c r="AE5728" t="s">
        <v>8946</v>
      </c>
    </row>
    <row r="5729" spans="31:31" x14ac:dyDescent="0.25">
      <c r="AE5729" t="s">
        <v>8947</v>
      </c>
    </row>
    <row r="5730" spans="31:31" x14ac:dyDescent="0.25">
      <c r="AE5730" t="s">
        <v>8948</v>
      </c>
    </row>
    <row r="5731" spans="31:31" x14ac:dyDescent="0.25">
      <c r="AE5731" s="182" t="s">
        <v>8949</v>
      </c>
    </row>
    <row r="5732" spans="31:31" x14ac:dyDescent="0.25">
      <c r="AE5732" s="182" t="s">
        <v>8950</v>
      </c>
    </row>
    <row r="5733" spans="31:31" x14ac:dyDescent="0.25">
      <c r="AE5733" t="s">
        <v>8951</v>
      </c>
    </row>
    <row r="5734" spans="31:31" x14ac:dyDescent="0.25">
      <c r="AE5734" t="s">
        <v>8952</v>
      </c>
    </row>
    <row r="5735" spans="31:31" x14ac:dyDescent="0.25">
      <c r="AE5735" t="s">
        <v>13934</v>
      </c>
    </row>
    <row r="5736" spans="31:31" x14ac:dyDescent="0.25">
      <c r="AE5736" t="s">
        <v>8955</v>
      </c>
    </row>
    <row r="5737" spans="31:31" x14ac:dyDescent="0.25">
      <c r="AE5737" t="s">
        <v>8956</v>
      </c>
    </row>
    <row r="5738" spans="31:31" x14ac:dyDescent="0.25">
      <c r="AE5738" s="182" t="s">
        <v>8959</v>
      </c>
    </row>
    <row r="5739" spans="31:31" x14ac:dyDescent="0.25">
      <c r="AE5739" s="182" t="s">
        <v>8960</v>
      </c>
    </row>
    <row r="5740" spans="31:31" x14ac:dyDescent="0.25">
      <c r="AE5740" s="182" t="s">
        <v>8961</v>
      </c>
    </row>
    <row r="5741" spans="31:31" x14ac:dyDescent="0.25">
      <c r="AE5741" t="s">
        <v>13935</v>
      </c>
    </row>
    <row r="5742" spans="31:31" x14ac:dyDescent="0.25">
      <c r="AE5742" s="182" t="s">
        <v>13935</v>
      </c>
    </row>
    <row r="5743" spans="31:31" x14ac:dyDescent="0.25">
      <c r="AE5743" s="182" t="s">
        <v>8962</v>
      </c>
    </row>
    <row r="5744" spans="31:31" x14ac:dyDescent="0.25">
      <c r="AE5744" t="s">
        <v>8966</v>
      </c>
    </row>
    <row r="5745" spans="31:31" x14ac:dyDescent="0.25">
      <c r="AE5745" s="182" t="s">
        <v>8967</v>
      </c>
    </row>
    <row r="5746" spans="31:31" x14ac:dyDescent="0.25">
      <c r="AE5746" t="s">
        <v>8971</v>
      </c>
    </row>
    <row r="5747" spans="31:31" x14ac:dyDescent="0.25">
      <c r="AE5747" t="s">
        <v>8972</v>
      </c>
    </row>
    <row r="5748" spans="31:31" x14ac:dyDescent="0.25">
      <c r="AE5748" t="s">
        <v>8973</v>
      </c>
    </row>
    <row r="5749" spans="31:31" x14ac:dyDescent="0.25">
      <c r="AE5749" s="182" t="s">
        <v>8974</v>
      </c>
    </row>
    <row r="5750" spans="31:31" x14ac:dyDescent="0.25">
      <c r="AE5750" t="s">
        <v>8975</v>
      </c>
    </row>
    <row r="5751" spans="31:31" x14ac:dyDescent="0.25">
      <c r="AE5751" t="s">
        <v>8976</v>
      </c>
    </row>
    <row r="5752" spans="31:31" x14ac:dyDescent="0.25">
      <c r="AE5752" t="s">
        <v>8977</v>
      </c>
    </row>
    <row r="5753" spans="31:31" x14ac:dyDescent="0.25">
      <c r="AE5753" t="s">
        <v>8978</v>
      </c>
    </row>
    <row r="5754" spans="31:31" x14ac:dyDescent="0.25">
      <c r="AE5754" t="s">
        <v>8981</v>
      </c>
    </row>
    <row r="5755" spans="31:31" x14ac:dyDescent="0.25">
      <c r="AE5755" t="s">
        <v>8982</v>
      </c>
    </row>
    <row r="5756" spans="31:31" x14ac:dyDescent="0.25">
      <c r="AE5756" t="s">
        <v>8986</v>
      </c>
    </row>
    <row r="5757" spans="31:31" x14ac:dyDescent="0.25">
      <c r="AE5757" t="s">
        <v>8987</v>
      </c>
    </row>
    <row r="5758" spans="31:31" x14ac:dyDescent="0.25">
      <c r="AE5758" t="s">
        <v>8988</v>
      </c>
    </row>
    <row r="5759" spans="31:31" x14ac:dyDescent="0.25">
      <c r="AE5759" t="s">
        <v>8989</v>
      </c>
    </row>
    <row r="5760" spans="31:31" x14ac:dyDescent="0.25">
      <c r="AE5760" t="s">
        <v>8990</v>
      </c>
    </row>
    <row r="5761" spans="31:31" x14ac:dyDescent="0.25">
      <c r="AE5761" s="182" t="s">
        <v>8991</v>
      </c>
    </row>
    <row r="5762" spans="31:31" x14ac:dyDescent="0.25">
      <c r="AE5762" t="s">
        <v>8995</v>
      </c>
    </row>
    <row r="5763" spans="31:31" x14ac:dyDescent="0.25">
      <c r="AE5763" t="s">
        <v>13936</v>
      </c>
    </row>
    <row r="5764" spans="31:31" x14ac:dyDescent="0.25">
      <c r="AE5764" t="s">
        <v>8997</v>
      </c>
    </row>
    <row r="5765" spans="31:31" x14ac:dyDescent="0.25">
      <c r="AE5765" t="s">
        <v>8998</v>
      </c>
    </row>
    <row r="5766" spans="31:31" x14ac:dyDescent="0.25">
      <c r="AE5766" t="s">
        <v>8999</v>
      </c>
    </row>
    <row r="5767" spans="31:31" x14ac:dyDescent="0.25">
      <c r="AE5767" t="s">
        <v>9003</v>
      </c>
    </row>
    <row r="5768" spans="31:31" x14ac:dyDescent="0.25">
      <c r="AE5768" t="s">
        <v>9005</v>
      </c>
    </row>
    <row r="5769" spans="31:31" x14ac:dyDescent="0.25">
      <c r="AE5769" s="182" t="s">
        <v>9006</v>
      </c>
    </row>
    <row r="5770" spans="31:31" x14ac:dyDescent="0.25">
      <c r="AE5770" s="182" t="s">
        <v>9007</v>
      </c>
    </row>
    <row r="5771" spans="31:31" x14ac:dyDescent="0.25">
      <c r="AE5771" t="s">
        <v>9010</v>
      </c>
    </row>
    <row r="5772" spans="31:31" x14ac:dyDescent="0.25">
      <c r="AE5772" t="s">
        <v>9011</v>
      </c>
    </row>
    <row r="5773" spans="31:31" x14ac:dyDescent="0.25">
      <c r="AE5773" s="182" t="s">
        <v>9012</v>
      </c>
    </row>
    <row r="5774" spans="31:31" x14ac:dyDescent="0.25">
      <c r="AE5774" t="s">
        <v>9014</v>
      </c>
    </row>
    <row r="5775" spans="31:31" x14ac:dyDescent="0.25">
      <c r="AE5775" s="182" t="s">
        <v>9015</v>
      </c>
    </row>
    <row r="5776" spans="31:31" x14ac:dyDescent="0.25">
      <c r="AE5776" t="s">
        <v>9016</v>
      </c>
    </row>
    <row r="5777" spans="31:31" x14ac:dyDescent="0.25">
      <c r="AE5777" t="s">
        <v>9017</v>
      </c>
    </row>
    <row r="5778" spans="31:31" x14ac:dyDescent="0.25">
      <c r="AE5778" s="182" t="s">
        <v>9020</v>
      </c>
    </row>
    <row r="5779" spans="31:31" x14ac:dyDescent="0.25">
      <c r="AE5779" s="182" t="s">
        <v>9021</v>
      </c>
    </row>
    <row r="5780" spans="31:31" x14ac:dyDescent="0.25">
      <c r="AE5780" t="s">
        <v>9023</v>
      </c>
    </row>
    <row r="5781" spans="31:31" x14ac:dyDescent="0.25">
      <c r="AE5781" t="s">
        <v>9024</v>
      </c>
    </row>
    <row r="5782" spans="31:31" x14ac:dyDescent="0.25">
      <c r="AE5782" t="s">
        <v>9027</v>
      </c>
    </row>
    <row r="5783" spans="31:31" x14ac:dyDescent="0.25">
      <c r="AE5783" s="182" t="s">
        <v>9028</v>
      </c>
    </row>
    <row r="5784" spans="31:31" x14ac:dyDescent="0.25">
      <c r="AE5784" s="182" t="s">
        <v>9031</v>
      </c>
    </row>
    <row r="5785" spans="31:31" x14ac:dyDescent="0.25">
      <c r="AE5785" s="182" t="s">
        <v>9032</v>
      </c>
    </row>
    <row r="5786" spans="31:31" x14ac:dyDescent="0.25">
      <c r="AE5786" s="182" t="s">
        <v>9032</v>
      </c>
    </row>
    <row r="5787" spans="31:31" x14ac:dyDescent="0.25">
      <c r="AE5787" t="s">
        <v>9035</v>
      </c>
    </row>
    <row r="5788" spans="31:31" x14ac:dyDescent="0.25">
      <c r="AE5788" t="s">
        <v>9039</v>
      </c>
    </row>
    <row r="5789" spans="31:31" x14ac:dyDescent="0.25">
      <c r="AE5789" t="s">
        <v>9040</v>
      </c>
    </row>
    <row r="5790" spans="31:31" x14ac:dyDescent="0.25">
      <c r="AE5790" t="s">
        <v>9041</v>
      </c>
    </row>
    <row r="5791" spans="31:31" x14ac:dyDescent="0.25">
      <c r="AE5791" t="s">
        <v>9044</v>
      </c>
    </row>
    <row r="5792" spans="31:31" x14ac:dyDescent="0.25">
      <c r="AE5792" s="182" t="s">
        <v>9046</v>
      </c>
    </row>
    <row r="5793" spans="31:31" x14ac:dyDescent="0.25">
      <c r="AE5793" t="s">
        <v>9047</v>
      </c>
    </row>
    <row r="5794" spans="31:31" x14ac:dyDescent="0.25">
      <c r="AE5794" t="s">
        <v>9048</v>
      </c>
    </row>
    <row r="5795" spans="31:31" x14ac:dyDescent="0.25">
      <c r="AE5795" t="s">
        <v>9051</v>
      </c>
    </row>
    <row r="5796" spans="31:31" x14ac:dyDescent="0.25">
      <c r="AE5796" s="182" t="s">
        <v>9052</v>
      </c>
    </row>
    <row r="5797" spans="31:31" x14ac:dyDescent="0.25">
      <c r="AE5797" t="s">
        <v>9054</v>
      </c>
    </row>
    <row r="5798" spans="31:31" x14ac:dyDescent="0.25">
      <c r="AE5798" s="182" t="s">
        <v>9056</v>
      </c>
    </row>
    <row r="5799" spans="31:31" x14ac:dyDescent="0.25">
      <c r="AE5799" t="s">
        <v>9057</v>
      </c>
    </row>
    <row r="5800" spans="31:31" x14ac:dyDescent="0.25">
      <c r="AE5800" t="s">
        <v>9058</v>
      </c>
    </row>
    <row r="5801" spans="31:31" x14ac:dyDescent="0.25">
      <c r="AE5801" s="182" t="s">
        <v>9059</v>
      </c>
    </row>
    <row r="5802" spans="31:31" x14ac:dyDescent="0.25">
      <c r="AE5802" t="s">
        <v>9061</v>
      </c>
    </row>
    <row r="5803" spans="31:31" x14ac:dyDescent="0.25">
      <c r="AE5803" s="182" t="s">
        <v>9062</v>
      </c>
    </row>
    <row r="5804" spans="31:31" x14ac:dyDescent="0.25">
      <c r="AE5804" t="s">
        <v>9064</v>
      </c>
    </row>
    <row r="5805" spans="31:31" x14ac:dyDescent="0.25">
      <c r="AE5805" t="s">
        <v>9066</v>
      </c>
    </row>
    <row r="5806" spans="31:31" x14ac:dyDescent="0.25">
      <c r="AE5806" t="s">
        <v>9067</v>
      </c>
    </row>
    <row r="5807" spans="31:31" x14ac:dyDescent="0.25">
      <c r="AE5807" t="s">
        <v>9069</v>
      </c>
    </row>
    <row r="5808" spans="31:31" x14ac:dyDescent="0.25">
      <c r="AE5808" t="s">
        <v>9072</v>
      </c>
    </row>
    <row r="5809" spans="31:31" x14ac:dyDescent="0.25">
      <c r="AE5809" t="s">
        <v>9075</v>
      </c>
    </row>
    <row r="5810" spans="31:31" x14ac:dyDescent="0.25">
      <c r="AE5810" t="s">
        <v>9076</v>
      </c>
    </row>
    <row r="5811" spans="31:31" x14ac:dyDescent="0.25">
      <c r="AE5811" t="s">
        <v>9077</v>
      </c>
    </row>
    <row r="5812" spans="31:31" x14ac:dyDescent="0.25">
      <c r="AE5812" s="182" t="s">
        <v>9079</v>
      </c>
    </row>
    <row r="5813" spans="31:31" x14ac:dyDescent="0.25">
      <c r="AE5813" t="s">
        <v>9080</v>
      </c>
    </row>
    <row r="5814" spans="31:31" x14ac:dyDescent="0.25">
      <c r="AE5814" t="s">
        <v>9081</v>
      </c>
    </row>
    <row r="5815" spans="31:31" x14ac:dyDescent="0.25">
      <c r="AE5815" s="182" t="s">
        <v>9083</v>
      </c>
    </row>
    <row r="5816" spans="31:31" x14ac:dyDescent="0.25">
      <c r="AE5816" t="s">
        <v>9084</v>
      </c>
    </row>
    <row r="5817" spans="31:31" x14ac:dyDescent="0.25">
      <c r="AE5817" t="s">
        <v>9085</v>
      </c>
    </row>
    <row r="5818" spans="31:31" x14ac:dyDescent="0.25">
      <c r="AE5818" t="s">
        <v>9086</v>
      </c>
    </row>
    <row r="5819" spans="31:31" x14ac:dyDescent="0.25">
      <c r="AE5819" t="s">
        <v>9090</v>
      </c>
    </row>
    <row r="5820" spans="31:31" x14ac:dyDescent="0.25">
      <c r="AE5820" t="s">
        <v>9091</v>
      </c>
    </row>
    <row r="5821" spans="31:31" x14ac:dyDescent="0.25">
      <c r="AE5821" t="s">
        <v>9092</v>
      </c>
    </row>
    <row r="5822" spans="31:31" x14ac:dyDescent="0.25">
      <c r="AE5822" t="s">
        <v>9093</v>
      </c>
    </row>
    <row r="5823" spans="31:31" x14ac:dyDescent="0.25">
      <c r="AE5823" s="182" t="s">
        <v>9095</v>
      </c>
    </row>
    <row r="5824" spans="31:31" x14ac:dyDescent="0.25">
      <c r="AE5824" t="s">
        <v>9096</v>
      </c>
    </row>
    <row r="5825" spans="31:31" x14ac:dyDescent="0.25">
      <c r="AE5825" t="s">
        <v>9098</v>
      </c>
    </row>
    <row r="5826" spans="31:31" x14ac:dyDescent="0.25">
      <c r="AE5826" t="s">
        <v>9099</v>
      </c>
    </row>
    <row r="5827" spans="31:31" x14ac:dyDescent="0.25">
      <c r="AE5827" t="s">
        <v>9101</v>
      </c>
    </row>
    <row r="5828" spans="31:31" x14ac:dyDescent="0.25">
      <c r="AE5828" t="s">
        <v>9102</v>
      </c>
    </row>
    <row r="5829" spans="31:31" x14ac:dyDescent="0.25">
      <c r="AE5829" t="s">
        <v>9103</v>
      </c>
    </row>
    <row r="5830" spans="31:31" x14ac:dyDescent="0.25">
      <c r="AE5830" t="s">
        <v>9105</v>
      </c>
    </row>
    <row r="5831" spans="31:31" x14ac:dyDescent="0.25">
      <c r="AE5831" t="s">
        <v>9106</v>
      </c>
    </row>
    <row r="5832" spans="31:31" x14ac:dyDescent="0.25">
      <c r="AE5832" s="182" t="s">
        <v>9107</v>
      </c>
    </row>
    <row r="5833" spans="31:31" x14ac:dyDescent="0.25">
      <c r="AE5833" t="s">
        <v>9108</v>
      </c>
    </row>
    <row r="5834" spans="31:31" x14ac:dyDescent="0.25">
      <c r="AE5834" t="s">
        <v>9109</v>
      </c>
    </row>
    <row r="5835" spans="31:31" x14ac:dyDescent="0.25">
      <c r="AE5835" s="182" t="s">
        <v>9110</v>
      </c>
    </row>
    <row r="5836" spans="31:31" x14ac:dyDescent="0.25">
      <c r="AE5836" t="s">
        <v>9111</v>
      </c>
    </row>
    <row r="5837" spans="31:31" x14ac:dyDescent="0.25">
      <c r="AE5837" t="s">
        <v>9115</v>
      </c>
    </row>
    <row r="5838" spans="31:31" x14ac:dyDescent="0.25">
      <c r="AE5838" s="182" t="s">
        <v>9116</v>
      </c>
    </row>
    <row r="5839" spans="31:31" x14ac:dyDescent="0.25">
      <c r="AE5839" t="s">
        <v>9121</v>
      </c>
    </row>
    <row r="5840" spans="31:31" x14ac:dyDescent="0.25">
      <c r="AE5840" t="s">
        <v>9122</v>
      </c>
    </row>
    <row r="5841" spans="31:31" x14ac:dyDescent="0.25">
      <c r="AE5841" t="s">
        <v>9123</v>
      </c>
    </row>
    <row r="5842" spans="31:31" x14ac:dyDescent="0.25">
      <c r="AE5842" t="s">
        <v>9124</v>
      </c>
    </row>
    <row r="5843" spans="31:31" x14ac:dyDescent="0.25">
      <c r="AE5843" s="182" t="s">
        <v>9128</v>
      </c>
    </row>
    <row r="5844" spans="31:31" x14ac:dyDescent="0.25">
      <c r="AE5844" t="s">
        <v>9129</v>
      </c>
    </row>
    <row r="5845" spans="31:31" x14ac:dyDescent="0.25">
      <c r="AE5845" t="s">
        <v>9130</v>
      </c>
    </row>
    <row r="5846" spans="31:31" x14ac:dyDescent="0.25">
      <c r="AE5846" s="182" t="s">
        <v>9132</v>
      </c>
    </row>
    <row r="5847" spans="31:31" x14ac:dyDescent="0.25">
      <c r="AE5847" s="182" t="s">
        <v>9134</v>
      </c>
    </row>
    <row r="5848" spans="31:31" x14ac:dyDescent="0.25">
      <c r="AE5848" t="s">
        <v>9135</v>
      </c>
    </row>
    <row r="5849" spans="31:31" x14ac:dyDescent="0.25">
      <c r="AE5849" t="s">
        <v>9140</v>
      </c>
    </row>
    <row r="5850" spans="31:31" x14ac:dyDescent="0.25">
      <c r="AE5850" t="s">
        <v>9141</v>
      </c>
    </row>
    <row r="5851" spans="31:31" x14ac:dyDescent="0.25">
      <c r="AE5851" t="s">
        <v>9142</v>
      </c>
    </row>
    <row r="5852" spans="31:31" x14ac:dyDescent="0.25">
      <c r="AE5852" t="s">
        <v>13937</v>
      </c>
    </row>
    <row r="5853" spans="31:31" x14ac:dyDescent="0.25">
      <c r="AE5853" t="s">
        <v>9146</v>
      </c>
    </row>
    <row r="5854" spans="31:31" x14ac:dyDescent="0.25">
      <c r="AE5854" t="s">
        <v>9149</v>
      </c>
    </row>
    <row r="5855" spans="31:31" x14ac:dyDescent="0.25">
      <c r="AE5855" t="s">
        <v>9152</v>
      </c>
    </row>
    <row r="5856" spans="31:31" x14ac:dyDescent="0.25">
      <c r="AE5856" t="s">
        <v>9153</v>
      </c>
    </row>
    <row r="5857" spans="31:31" x14ac:dyDescent="0.25">
      <c r="AE5857" s="182" t="s">
        <v>9154</v>
      </c>
    </row>
    <row r="5858" spans="31:31" x14ac:dyDescent="0.25">
      <c r="AE5858" t="s">
        <v>9156</v>
      </c>
    </row>
    <row r="5859" spans="31:31" x14ac:dyDescent="0.25">
      <c r="AE5859" t="s">
        <v>9158</v>
      </c>
    </row>
    <row r="5860" spans="31:31" x14ac:dyDescent="0.25">
      <c r="AE5860" s="182" t="s">
        <v>9159</v>
      </c>
    </row>
    <row r="5861" spans="31:31" x14ac:dyDescent="0.25">
      <c r="AE5861" s="182" t="s">
        <v>9159</v>
      </c>
    </row>
    <row r="5862" spans="31:31" x14ac:dyDescent="0.25">
      <c r="AE5862" s="182" t="s">
        <v>9160</v>
      </c>
    </row>
    <row r="5863" spans="31:31" x14ac:dyDescent="0.25">
      <c r="AE5863" t="s">
        <v>9162</v>
      </c>
    </row>
    <row r="5864" spans="31:31" x14ac:dyDescent="0.25">
      <c r="AE5864" t="s">
        <v>9163</v>
      </c>
    </row>
    <row r="5865" spans="31:31" x14ac:dyDescent="0.25">
      <c r="AE5865" t="s">
        <v>9165</v>
      </c>
    </row>
    <row r="5866" spans="31:31" x14ac:dyDescent="0.25">
      <c r="AE5866" s="182" t="s">
        <v>9169</v>
      </c>
    </row>
    <row r="5867" spans="31:31" x14ac:dyDescent="0.25">
      <c r="AE5867" t="s">
        <v>9172</v>
      </c>
    </row>
    <row r="5868" spans="31:31" x14ac:dyDescent="0.25">
      <c r="AE5868" s="182" t="s">
        <v>9173</v>
      </c>
    </row>
    <row r="5869" spans="31:31" x14ac:dyDescent="0.25">
      <c r="AE5869" t="s">
        <v>9174</v>
      </c>
    </row>
    <row r="5870" spans="31:31" x14ac:dyDescent="0.25">
      <c r="AE5870" s="182" t="s">
        <v>9175</v>
      </c>
    </row>
    <row r="5871" spans="31:31" x14ac:dyDescent="0.25">
      <c r="AE5871" t="s">
        <v>9176</v>
      </c>
    </row>
    <row r="5872" spans="31:31" x14ac:dyDescent="0.25">
      <c r="AE5872" s="182" t="s">
        <v>9177</v>
      </c>
    </row>
    <row r="5873" spans="31:31" x14ac:dyDescent="0.25">
      <c r="AE5873" s="182" t="s">
        <v>9179</v>
      </c>
    </row>
    <row r="5874" spans="31:31" x14ac:dyDescent="0.25">
      <c r="AE5874" t="s">
        <v>9182</v>
      </c>
    </row>
    <row r="5875" spans="31:31" x14ac:dyDescent="0.25">
      <c r="AE5875" t="s">
        <v>9184</v>
      </c>
    </row>
    <row r="5876" spans="31:31" x14ac:dyDescent="0.25">
      <c r="AE5876" s="182" t="s">
        <v>9185</v>
      </c>
    </row>
    <row r="5877" spans="31:31" x14ac:dyDescent="0.25">
      <c r="AE5877" s="182" t="s">
        <v>9186</v>
      </c>
    </row>
    <row r="5878" spans="31:31" x14ac:dyDescent="0.25">
      <c r="AE5878" s="182" t="s">
        <v>9187</v>
      </c>
    </row>
    <row r="5879" spans="31:31" x14ac:dyDescent="0.25">
      <c r="AE5879" s="182" t="s">
        <v>9189</v>
      </c>
    </row>
    <row r="5880" spans="31:31" x14ac:dyDescent="0.25">
      <c r="AE5880" s="182" t="s">
        <v>9190</v>
      </c>
    </row>
    <row r="5881" spans="31:31" x14ac:dyDescent="0.25">
      <c r="AE5881" s="182" t="s">
        <v>9193</v>
      </c>
    </row>
    <row r="5882" spans="31:31" x14ac:dyDescent="0.25">
      <c r="AE5882" s="182" t="s">
        <v>9194</v>
      </c>
    </row>
    <row r="5883" spans="31:31" x14ac:dyDescent="0.25">
      <c r="AE5883" t="s">
        <v>9195</v>
      </c>
    </row>
    <row r="5884" spans="31:31" x14ac:dyDescent="0.25">
      <c r="AE5884" t="s">
        <v>9196</v>
      </c>
    </row>
    <row r="5885" spans="31:31" x14ac:dyDescent="0.25">
      <c r="AE5885" t="s">
        <v>9197</v>
      </c>
    </row>
    <row r="5886" spans="31:31" x14ac:dyDescent="0.25">
      <c r="AE5886" s="182" t="s">
        <v>13938</v>
      </c>
    </row>
    <row r="5887" spans="31:31" x14ac:dyDescent="0.25">
      <c r="AE5887" s="182" t="s">
        <v>9198</v>
      </c>
    </row>
    <row r="5888" spans="31:31" x14ac:dyDescent="0.25">
      <c r="AE5888" s="182" t="s">
        <v>9199</v>
      </c>
    </row>
    <row r="5889" spans="31:31" x14ac:dyDescent="0.25">
      <c r="AE5889" s="182" t="s">
        <v>9199</v>
      </c>
    </row>
    <row r="5890" spans="31:31" x14ac:dyDescent="0.25">
      <c r="AE5890" s="182" t="s">
        <v>9199</v>
      </c>
    </row>
    <row r="5891" spans="31:31" x14ac:dyDescent="0.25">
      <c r="AE5891" s="182" t="s">
        <v>9200</v>
      </c>
    </row>
    <row r="5892" spans="31:31" x14ac:dyDescent="0.25">
      <c r="AE5892" s="182" t="s">
        <v>9200</v>
      </c>
    </row>
    <row r="5893" spans="31:31" x14ac:dyDescent="0.25">
      <c r="AE5893" s="182" t="s">
        <v>9200</v>
      </c>
    </row>
    <row r="5894" spans="31:31" x14ac:dyDescent="0.25">
      <c r="AE5894" s="182" t="s">
        <v>9201</v>
      </c>
    </row>
    <row r="5895" spans="31:31" x14ac:dyDescent="0.25">
      <c r="AE5895" s="182" t="s">
        <v>9202</v>
      </c>
    </row>
    <row r="5896" spans="31:31" x14ac:dyDescent="0.25">
      <c r="AE5896" s="182" t="s">
        <v>9203</v>
      </c>
    </row>
    <row r="5897" spans="31:31" x14ac:dyDescent="0.25">
      <c r="AE5897" t="s">
        <v>9204</v>
      </c>
    </row>
    <row r="5898" spans="31:31" x14ac:dyDescent="0.25">
      <c r="AE5898" s="182" t="s">
        <v>9205</v>
      </c>
    </row>
    <row r="5899" spans="31:31" x14ac:dyDescent="0.25">
      <c r="AE5899" s="182" t="s">
        <v>9206</v>
      </c>
    </row>
    <row r="5900" spans="31:31" x14ac:dyDescent="0.25">
      <c r="AE5900" t="s">
        <v>9207</v>
      </c>
    </row>
    <row r="5901" spans="31:31" x14ac:dyDescent="0.25">
      <c r="AE5901" t="s">
        <v>9208</v>
      </c>
    </row>
    <row r="5902" spans="31:31" x14ac:dyDescent="0.25">
      <c r="AE5902" t="s">
        <v>9211</v>
      </c>
    </row>
    <row r="5903" spans="31:31" x14ac:dyDescent="0.25">
      <c r="AE5903" t="s">
        <v>9213</v>
      </c>
    </row>
    <row r="5904" spans="31:31" x14ac:dyDescent="0.25">
      <c r="AE5904" s="182" t="s">
        <v>9215</v>
      </c>
    </row>
    <row r="5905" spans="31:31" x14ac:dyDescent="0.25">
      <c r="AE5905" t="s">
        <v>9217</v>
      </c>
    </row>
    <row r="5906" spans="31:31" x14ac:dyDescent="0.25">
      <c r="AE5906" t="s">
        <v>9219</v>
      </c>
    </row>
    <row r="5907" spans="31:31" x14ac:dyDescent="0.25">
      <c r="AE5907" s="182" t="s">
        <v>9220</v>
      </c>
    </row>
    <row r="5908" spans="31:31" x14ac:dyDescent="0.25">
      <c r="AE5908" s="182" t="s">
        <v>9221</v>
      </c>
    </row>
    <row r="5909" spans="31:31" x14ac:dyDescent="0.25">
      <c r="AE5909" s="182" t="s">
        <v>9222</v>
      </c>
    </row>
    <row r="5910" spans="31:31" x14ac:dyDescent="0.25">
      <c r="AE5910" t="s">
        <v>9225</v>
      </c>
    </row>
    <row r="5911" spans="31:31" x14ac:dyDescent="0.25">
      <c r="AE5911" t="s">
        <v>9228</v>
      </c>
    </row>
    <row r="5912" spans="31:31" x14ac:dyDescent="0.25">
      <c r="AE5912" t="s">
        <v>9230</v>
      </c>
    </row>
    <row r="5913" spans="31:31" x14ac:dyDescent="0.25">
      <c r="AE5913" t="s">
        <v>9231</v>
      </c>
    </row>
    <row r="5914" spans="31:31" x14ac:dyDescent="0.25">
      <c r="AE5914" t="s">
        <v>9232</v>
      </c>
    </row>
    <row r="5915" spans="31:31" x14ac:dyDescent="0.25">
      <c r="AE5915" t="s">
        <v>9233</v>
      </c>
    </row>
    <row r="5916" spans="31:31" x14ac:dyDescent="0.25">
      <c r="AE5916" t="s">
        <v>9235</v>
      </c>
    </row>
    <row r="5917" spans="31:31" x14ac:dyDescent="0.25">
      <c r="AE5917" t="s">
        <v>9236</v>
      </c>
    </row>
    <row r="5918" spans="31:31" x14ac:dyDescent="0.25">
      <c r="AE5918" t="s">
        <v>9237</v>
      </c>
    </row>
    <row r="5919" spans="31:31" x14ac:dyDescent="0.25">
      <c r="AE5919" s="182" t="s">
        <v>9241</v>
      </c>
    </row>
    <row r="5920" spans="31:31" x14ac:dyDescent="0.25">
      <c r="AE5920" s="182" t="s">
        <v>9242</v>
      </c>
    </row>
    <row r="5921" spans="31:31" x14ac:dyDescent="0.25">
      <c r="AE5921" s="182" t="s">
        <v>9243</v>
      </c>
    </row>
    <row r="5922" spans="31:31" x14ac:dyDescent="0.25">
      <c r="AE5922" t="s">
        <v>9244</v>
      </c>
    </row>
    <row r="5923" spans="31:31" x14ac:dyDescent="0.25">
      <c r="AE5923" t="s">
        <v>9246</v>
      </c>
    </row>
    <row r="5924" spans="31:31" x14ac:dyDescent="0.25">
      <c r="AE5924" s="182" t="s">
        <v>9247</v>
      </c>
    </row>
    <row r="5925" spans="31:31" x14ac:dyDescent="0.25">
      <c r="AE5925" t="s">
        <v>9249</v>
      </c>
    </row>
    <row r="5926" spans="31:31" x14ac:dyDescent="0.25">
      <c r="AE5926" t="s">
        <v>9250</v>
      </c>
    </row>
    <row r="5927" spans="31:31" x14ac:dyDescent="0.25">
      <c r="AE5927" t="s">
        <v>9251</v>
      </c>
    </row>
    <row r="5928" spans="31:31" x14ac:dyDescent="0.25">
      <c r="AE5928" s="182" t="s">
        <v>9252</v>
      </c>
    </row>
    <row r="5929" spans="31:31" x14ac:dyDescent="0.25">
      <c r="AE5929" t="s">
        <v>9253</v>
      </c>
    </row>
    <row r="5930" spans="31:31" x14ac:dyDescent="0.25">
      <c r="AE5930" t="s">
        <v>9254</v>
      </c>
    </row>
    <row r="5931" spans="31:31" x14ac:dyDescent="0.25">
      <c r="AE5931" t="s">
        <v>9257</v>
      </c>
    </row>
    <row r="5932" spans="31:31" x14ac:dyDescent="0.25">
      <c r="AE5932" t="s">
        <v>9258</v>
      </c>
    </row>
    <row r="5933" spans="31:31" x14ac:dyDescent="0.25">
      <c r="AE5933" t="s">
        <v>9259</v>
      </c>
    </row>
    <row r="5934" spans="31:31" x14ac:dyDescent="0.25">
      <c r="AE5934" t="s">
        <v>9260</v>
      </c>
    </row>
    <row r="5935" spans="31:31" x14ac:dyDescent="0.25">
      <c r="AE5935" t="s">
        <v>9262</v>
      </c>
    </row>
    <row r="5936" spans="31:31" x14ac:dyDescent="0.25">
      <c r="AE5936" t="s">
        <v>9263</v>
      </c>
    </row>
    <row r="5937" spans="31:31" x14ac:dyDescent="0.25">
      <c r="AE5937" s="182" t="s">
        <v>9264</v>
      </c>
    </row>
    <row r="5938" spans="31:31" x14ac:dyDescent="0.25">
      <c r="AE5938" s="182" t="s">
        <v>9266</v>
      </c>
    </row>
    <row r="5939" spans="31:31" x14ac:dyDescent="0.25">
      <c r="AE5939" t="s">
        <v>9268</v>
      </c>
    </row>
    <row r="5940" spans="31:31" x14ac:dyDescent="0.25">
      <c r="AE5940" t="s">
        <v>9269</v>
      </c>
    </row>
    <row r="5941" spans="31:31" x14ac:dyDescent="0.25">
      <c r="AE5941" t="s">
        <v>9270</v>
      </c>
    </row>
    <row r="5942" spans="31:31" x14ac:dyDescent="0.25">
      <c r="AE5942" t="s">
        <v>9272</v>
      </c>
    </row>
    <row r="5943" spans="31:31" x14ac:dyDescent="0.25">
      <c r="AE5943" t="s">
        <v>9275</v>
      </c>
    </row>
    <row r="5944" spans="31:31" x14ac:dyDescent="0.25">
      <c r="AE5944" t="s">
        <v>9277</v>
      </c>
    </row>
    <row r="5945" spans="31:31" x14ac:dyDescent="0.25">
      <c r="AE5945" t="s">
        <v>9279</v>
      </c>
    </row>
    <row r="5946" spans="31:31" x14ac:dyDescent="0.25">
      <c r="AE5946" s="182" t="s">
        <v>9280</v>
      </c>
    </row>
    <row r="5947" spans="31:31" x14ac:dyDescent="0.25">
      <c r="AE5947" t="s">
        <v>9281</v>
      </c>
    </row>
    <row r="5948" spans="31:31" x14ac:dyDescent="0.25">
      <c r="AE5948" s="182" t="s">
        <v>9283</v>
      </c>
    </row>
    <row r="5949" spans="31:31" x14ac:dyDescent="0.25">
      <c r="AE5949" t="s">
        <v>9284</v>
      </c>
    </row>
    <row r="5950" spans="31:31" x14ac:dyDescent="0.25">
      <c r="AE5950" t="s">
        <v>9285</v>
      </c>
    </row>
    <row r="5951" spans="31:31" x14ac:dyDescent="0.25">
      <c r="AE5951" t="s">
        <v>9286</v>
      </c>
    </row>
    <row r="5952" spans="31:31" x14ac:dyDescent="0.25">
      <c r="AE5952" t="s">
        <v>9288</v>
      </c>
    </row>
    <row r="5953" spans="31:31" x14ac:dyDescent="0.25">
      <c r="AE5953" t="s">
        <v>9291</v>
      </c>
    </row>
    <row r="5954" spans="31:31" x14ac:dyDescent="0.25">
      <c r="AE5954" t="s">
        <v>9293</v>
      </c>
    </row>
    <row r="5955" spans="31:31" x14ac:dyDescent="0.25">
      <c r="AE5955" s="182" t="s">
        <v>9296</v>
      </c>
    </row>
    <row r="5956" spans="31:31" x14ac:dyDescent="0.25">
      <c r="AE5956" t="s">
        <v>9297</v>
      </c>
    </row>
    <row r="5957" spans="31:31" x14ac:dyDescent="0.25">
      <c r="AE5957" t="s">
        <v>9298</v>
      </c>
    </row>
    <row r="5958" spans="31:31" x14ac:dyDescent="0.25">
      <c r="AE5958" t="s">
        <v>9300</v>
      </c>
    </row>
    <row r="5959" spans="31:31" x14ac:dyDescent="0.25">
      <c r="AE5959" t="s">
        <v>9301</v>
      </c>
    </row>
    <row r="5960" spans="31:31" x14ac:dyDescent="0.25">
      <c r="AE5960" t="s">
        <v>9302</v>
      </c>
    </row>
    <row r="5961" spans="31:31" x14ac:dyDescent="0.25">
      <c r="AE5961" t="s">
        <v>9305</v>
      </c>
    </row>
    <row r="5962" spans="31:31" x14ac:dyDescent="0.25">
      <c r="AE5962" t="s">
        <v>9306</v>
      </c>
    </row>
    <row r="5963" spans="31:31" x14ac:dyDescent="0.25">
      <c r="AE5963" t="s">
        <v>9307</v>
      </c>
    </row>
    <row r="5964" spans="31:31" x14ac:dyDescent="0.25">
      <c r="AE5964" t="s">
        <v>9308</v>
      </c>
    </row>
    <row r="5965" spans="31:31" x14ac:dyDescent="0.25">
      <c r="AE5965" t="s">
        <v>9310</v>
      </c>
    </row>
    <row r="5966" spans="31:31" x14ac:dyDescent="0.25">
      <c r="AE5966" t="s">
        <v>9311</v>
      </c>
    </row>
    <row r="5967" spans="31:31" x14ac:dyDescent="0.25">
      <c r="AE5967" t="s">
        <v>9313</v>
      </c>
    </row>
    <row r="5968" spans="31:31" x14ac:dyDescent="0.25">
      <c r="AE5968" t="s">
        <v>9314</v>
      </c>
    </row>
    <row r="5969" spans="31:31" x14ac:dyDescent="0.25">
      <c r="AE5969" t="s">
        <v>9316</v>
      </c>
    </row>
    <row r="5970" spans="31:31" x14ac:dyDescent="0.25">
      <c r="AE5970" t="s">
        <v>9317</v>
      </c>
    </row>
    <row r="5971" spans="31:31" x14ac:dyDescent="0.25">
      <c r="AE5971" t="s">
        <v>13939</v>
      </c>
    </row>
    <row r="5972" spans="31:31" x14ac:dyDescent="0.25">
      <c r="AE5972" t="s">
        <v>9321</v>
      </c>
    </row>
    <row r="5973" spans="31:31" x14ac:dyDescent="0.25">
      <c r="AE5973" t="s">
        <v>9327</v>
      </c>
    </row>
    <row r="5974" spans="31:31" x14ac:dyDescent="0.25">
      <c r="AE5974" t="s">
        <v>13368</v>
      </c>
    </row>
    <row r="5975" spans="31:31" x14ac:dyDescent="0.25">
      <c r="AE5975" t="s">
        <v>9333</v>
      </c>
    </row>
    <row r="5976" spans="31:31" x14ac:dyDescent="0.25">
      <c r="AE5976" t="s">
        <v>9335</v>
      </c>
    </row>
    <row r="5977" spans="31:31" x14ac:dyDescent="0.25">
      <c r="AE5977" t="s">
        <v>9337</v>
      </c>
    </row>
    <row r="5978" spans="31:31" x14ac:dyDescent="0.25">
      <c r="AE5978" t="s">
        <v>9340</v>
      </c>
    </row>
    <row r="5979" spans="31:31" x14ac:dyDescent="0.25">
      <c r="AE5979" t="s">
        <v>9343</v>
      </c>
    </row>
    <row r="5980" spans="31:31" x14ac:dyDescent="0.25">
      <c r="AE5980" t="s">
        <v>9344</v>
      </c>
    </row>
    <row r="5981" spans="31:31" x14ac:dyDescent="0.25">
      <c r="AE5981" t="s">
        <v>9345</v>
      </c>
    </row>
    <row r="5982" spans="31:31" x14ac:dyDescent="0.25">
      <c r="AE5982" t="s">
        <v>9346</v>
      </c>
    </row>
    <row r="5983" spans="31:31" x14ac:dyDescent="0.25">
      <c r="AE5983" t="s">
        <v>9347</v>
      </c>
    </row>
    <row r="5984" spans="31:31" x14ac:dyDescent="0.25">
      <c r="AE5984" t="s">
        <v>9348</v>
      </c>
    </row>
    <row r="5985" spans="31:31" x14ac:dyDescent="0.25">
      <c r="AE5985" t="s">
        <v>9351</v>
      </c>
    </row>
    <row r="5986" spans="31:31" x14ac:dyDescent="0.25">
      <c r="AE5986" t="s">
        <v>9353</v>
      </c>
    </row>
    <row r="5987" spans="31:31" x14ac:dyDescent="0.25">
      <c r="AE5987" t="s">
        <v>9354</v>
      </c>
    </row>
    <row r="5988" spans="31:31" x14ac:dyDescent="0.25">
      <c r="AE5988" t="s">
        <v>9355</v>
      </c>
    </row>
    <row r="5989" spans="31:31" x14ac:dyDescent="0.25">
      <c r="AE5989" t="s">
        <v>9356</v>
      </c>
    </row>
    <row r="5990" spans="31:31" x14ac:dyDescent="0.25">
      <c r="AE5990" t="s">
        <v>9357</v>
      </c>
    </row>
    <row r="5991" spans="31:31" x14ac:dyDescent="0.25">
      <c r="AE5991" t="s">
        <v>9358</v>
      </c>
    </row>
    <row r="5992" spans="31:31" x14ac:dyDescent="0.25">
      <c r="AE5992" t="s">
        <v>9359</v>
      </c>
    </row>
    <row r="5993" spans="31:31" x14ac:dyDescent="0.25">
      <c r="AE5993" t="s">
        <v>9360</v>
      </c>
    </row>
    <row r="5994" spans="31:31" x14ac:dyDescent="0.25">
      <c r="AE5994" t="s">
        <v>9362</v>
      </c>
    </row>
    <row r="5995" spans="31:31" x14ac:dyDescent="0.25">
      <c r="AE5995" t="s">
        <v>9368</v>
      </c>
    </row>
    <row r="5996" spans="31:31" x14ac:dyDescent="0.25">
      <c r="AE5996" t="s">
        <v>9369</v>
      </c>
    </row>
    <row r="5997" spans="31:31" x14ac:dyDescent="0.25">
      <c r="AE5997" t="s">
        <v>9371</v>
      </c>
    </row>
    <row r="5998" spans="31:31" x14ac:dyDescent="0.25">
      <c r="AE5998" t="s">
        <v>9373</v>
      </c>
    </row>
    <row r="5999" spans="31:31" x14ac:dyDescent="0.25">
      <c r="AE5999" t="s">
        <v>9375</v>
      </c>
    </row>
    <row r="6000" spans="31:31" x14ac:dyDescent="0.25">
      <c r="AE6000" t="s">
        <v>9376</v>
      </c>
    </row>
    <row r="6001" spans="31:31" x14ac:dyDescent="0.25">
      <c r="AE6001" t="s">
        <v>9377</v>
      </c>
    </row>
    <row r="6002" spans="31:31" x14ac:dyDescent="0.25">
      <c r="AE6002" t="s">
        <v>9380</v>
      </c>
    </row>
    <row r="6003" spans="31:31" x14ac:dyDescent="0.25">
      <c r="AE6003" t="s">
        <v>9389</v>
      </c>
    </row>
    <row r="6004" spans="31:31" x14ac:dyDescent="0.25">
      <c r="AE6004" t="s">
        <v>9390</v>
      </c>
    </row>
    <row r="6005" spans="31:31" x14ac:dyDescent="0.25">
      <c r="AE6005" t="s">
        <v>9391</v>
      </c>
    </row>
    <row r="6006" spans="31:31" x14ac:dyDescent="0.25">
      <c r="AE6006" t="s">
        <v>9392</v>
      </c>
    </row>
    <row r="6007" spans="31:31" x14ac:dyDescent="0.25">
      <c r="AE6007" t="s">
        <v>9397</v>
      </c>
    </row>
    <row r="6008" spans="31:31" x14ac:dyDescent="0.25">
      <c r="AE6008" t="s">
        <v>9398</v>
      </c>
    </row>
    <row r="6009" spans="31:31" x14ac:dyDescent="0.25">
      <c r="AE6009" t="s">
        <v>9399</v>
      </c>
    </row>
    <row r="6010" spans="31:31" x14ac:dyDescent="0.25">
      <c r="AE6010" t="s">
        <v>9400</v>
      </c>
    </row>
    <row r="6011" spans="31:31" x14ac:dyDescent="0.25">
      <c r="AE6011" t="s">
        <v>9405</v>
      </c>
    </row>
    <row r="6012" spans="31:31" x14ac:dyDescent="0.25">
      <c r="AE6012" t="s">
        <v>9407</v>
      </c>
    </row>
    <row r="6013" spans="31:31" x14ac:dyDescent="0.25">
      <c r="AE6013" t="s">
        <v>9408</v>
      </c>
    </row>
    <row r="6014" spans="31:31" x14ac:dyDescent="0.25">
      <c r="AE6014" t="s">
        <v>9412</v>
      </c>
    </row>
    <row r="6015" spans="31:31" x14ac:dyDescent="0.25">
      <c r="AE6015" t="s">
        <v>9413</v>
      </c>
    </row>
    <row r="6016" spans="31:31" x14ac:dyDescent="0.25">
      <c r="AE6016" t="s">
        <v>9414</v>
      </c>
    </row>
    <row r="6017" spans="31:31" x14ac:dyDescent="0.25">
      <c r="AE6017" t="s">
        <v>9415</v>
      </c>
    </row>
    <row r="6018" spans="31:31" x14ac:dyDescent="0.25">
      <c r="AE6018" t="s">
        <v>9416</v>
      </c>
    </row>
    <row r="6019" spans="31:31" x14ac:dyDescent="0.25">
      <c r="AE6019" t="s">
        <v>9417</v>
      </c>
    </row>
    <row r="6020" spans="31:31" x14ac:dyDescent="0.25">
      <c r="AE6020" t="s">
        <v>9419</v>
      </c>
    </row>
    <row r="6021" spans="31:31" x14ac:dyDescent="0.25">
      <c r="AE6021" t="s">
        <v>9420</v>
      </c>
    </row>
    <row r="6022" spans="31:31" x14ac:dyDescent="0.25">
      <c r="AE6022" t="s">
        <v>9421</v>
      </c>
    </row>
    <row r="6023" spans="31:31" x14ac:dyDescent="0.25">
      <c r="AE6023" t="s">
        <v>9422</v>
      </c>
    </row>
    <row r="6024" spans="31:31" x14ac:dyDescent="0.25">
      <c r="AE6024" t="s">
        <v>9423</v>
      </c>
    </row>
    <row r="6025" spans="31:31" x14ac:dyDescent="0.25">
      <c r="AE6025" t="s">
        <v>9425</v>
      </c>
    </row>
    <row r="6026" spans="31:31" x14ac:dyDescent="0.25">
      <c r="AE6026" t="s">
        <v>9426</v>
      </c>
    </row>
    <row r="6027" spans="31:31" x14ac:dyDescent="0.25">
      <c r="AE6027" t="s">
        <v>9427</v>
      </c>
    </row>
    <row r="6028" spans="31:31" x14ac:dyDescent="0.25">
      <c r="AE6028" t="s">
        <v>9428</v>
      </c>
    </row>
    <row r="6029" spans="31:31" x14ac:dyDescent="0.25">
      <c r="AE6029" t="s">
        <v>9430</v>
      </c>
    </row>
    <row r="6030" spans="31:31" x14ac:dyDescent="0.25">
      <c r="AE6030" t="s">
        <v>9431</v>
      </c>
    </row>
    <row r="6031" spans="31:31" x14ac:dyDescent="0.25">
      <c r="AE6031" t="s">
        <v>9432</v>
      </c>
    </row>
    <row r="6032" spans="31:31" x14ac:dyDescent="0.25">
      <c r="AE6032" t="s">
        <v>9433</v>
      </c>
    </row>
    <row r="6033" spans="31:31" x14ac:dyDescent="0.25">
      <c r="AE6033" t="s">
        <v>9434</v>
      </c>
    </row>
    <row r="6034" spans="31:31" x14ac:dyDescent="0.25">
      <c r="AE6034" t="s">
        <v>9435</v>
      </c>
    </row>
    <row r="6035" spans="31:31" x14ac:dyDescent="0.25">
      <c r="AE6035" t="s">
        <v>9439</v>
      </c>
    </row>
    <row r="6036" spans="31:31" x14ac:dyDescent="0.25">
      <c r="AE6036" t="s">
        <v>9441</v>
      </c>
    </row>
    <row r="6037" spans="31:31" x14ac:dyDescent="0.25">
      <c r="AE6037" t="s">
        <v>9443</v>
      </c>
    </row>
    <row r="6038" spans="31:31" x14ac:dyDescent="0.25">
      <c r="AE6038" t="s">
        <v>9444</v>
      </c>
    </row>
    <row r="6039" spans="31:31" x14ac:dyDescent="0.25">
      <c r="AE6039" t="s">
        <v>9445</v>
      </c>
    </row>
    <row r="6040" spans="31:31" x14ac:dyDescent="0.25">
      <c r="AE6040" t="s">
        <v>9446</v>
      </c>
    </row>
    <row r="6041" spans="31:31" x14ac:dyDescent="0.25">
      <c r="AE6041" t="s">
        <v>9448</v>
      </c>
    </row>
    <row r="6042" spans="31:31" x14ac:dyDescent="0.25">
      <c r="AE6042" t="s">
        <v>9449</v>
      </c>
    </row>
    <row r="6043" spans="31:31" x14ac:dyDescent="0.25">
      <c r="AE6043" t="s">
        <v>9450</v>
      </c>
    </row>
    <row r="6044" spans="31:31" x14ac:dyDescent="0.25">
      <c r="AE6044" t="s">
        <v>9452</v>
      </c>
    </row>
    <row r="6045" spans="31:31" x14ac:dyDescent="0.25">
      <c r="AE6045" t="s">
        <v>9453</v>
      </c>
    </row>
    <row r="6046" spans="31:31" x14ac:dyDescent="0.25">
      <c r="AE6046" t="s">
        <v>9454</v>
      </c>
    </row>
    <row r="6047" spans="31:31" x14ac:dyDescent="0.25">
      <c r="AE6047" t="s">
        <v>9456</v>
      </c>
    </row>
    <row r="6048" spans="31:31" x14ac:dyDescent="0.25">
      <c r="AE6048" t="s">
        <v>9458</v>
      </c>
    </row>
    <row r="6049" spans="31:31" x14ac:dyDescent="0.25">
      <c r="AE6049" t="s">
        <v>9460</v>
      </c>
    </row>
    <row r="6050" spans="31:31" x14ac:dyDescent="0.25">
      <c r="AE6050" t="s">
        <v>9461</v>
      </c>
    </row>
    <row r="6051" spans="31:31" x14ac:dyDescent="0.25">
      <c r="AE6051" t="s">
        <v>9462</v>
      </c>
    </row>
    <row r="6052" spans="31:31" x14ac:dyDescent="0.25">
      <c r="AE6052" t="s">
        <v>9466</v>
      </c>
    </row>
    <row r="6053" spans="31:31" x14ac:dyDescent="0.25">
      <c r="AE6053" t="s">
        <v>9468</v>
      </c>
    </row>
    <row r="6054" spans="31:31" x14ac:dyDescent="0.25">
      <c r="AE6054" t="s">
        <v>9469</v>
      </c>
    </row>
    <row r="6055" spans="31:31" x14ac:dyDescent="0.25">
      <c r="AE6055" t="s">
        <v>9470</v>
      </c>
    </row>
    <row r="6056" spans="31:31" x14ac:dyDescent="0.25">
      <c r="AE6056" t="s">
        <v>9472</v>
      </c>
    </row>
    <row r="6057" spans="31:31" x14ac:dyDescent="0.25">
      <c r="AE6057" t="s">
        <v>9473</v>
      </c>
    </row>
    <row r="6058" spans="31:31" x14ac:dyDescent="0.25">
      <c r="AE6058" t="s">
        <v>9474</v>
      </c>
    </row>
    <row r="6059" spans="31:31" x14ac:dyDescent="0.25">
      <c r="AE6059" t="s">
        <v>9476</v>
      </c>
    </row>
    <row r="6060" spans="31:31" x14ac:dyDescent="0.25">
      <c r="AE6060" t="s">
        <v>9478</v>
      </c>
    </row>
    <row r="6061" spans="31:31" x14ac:dyDescent="0.25">
      <c r="AE6061" t="s">
        <v>9480</v>
      </c>
    </row>
    <row r="6062" spans="31:31" x14ac:dyDescent="0.25">
      <c r="AE6062" t="s">
        <v>9481</v>
      </c>
    </row>
    <row r="6063" spans="31:31" x14ac:dyDescent="0.25">
      <c r="AE6063" t="s">
        <v>9482</v>
      </c>
    </row>
    <row r="6064" spans="31:31" x14ac:dyDescent="0.25">
      <c r="AE6064" t="s">
        <v>9484</v>
      </c>
    </row>
    <row r="6065" spans="31:31" x14ac:dyDescent="0.25">
      <c r="AE6065" t="s">
        <v>9485</v>
      </c>
    </row>
    <row r="6066" spans="31:31" x14ac:dyDescent="0.25">
      <c r="AE6066" t="s">
        <v>9486</v>
      </c>
    </row>
    <row r="6067" spans="31:31" x14ac:dyDescent="0.25">
      <c r="AE6067" t="s">
        <v>9489</v>
      </c>
    </row>
    <row r="6068" spans="31:31" x14ac:dyDescent="0.25">
      <c r="AE6068" t="s">
        <v>9490</v>
      </c>
    </row>
    <row r="6069" spans="31:31" x14ac:dyDescent="0.25">
      <c r="AE6069" t="s">
        <v>9491</v>
      </c>
    </row>
    <row r="6070" spans="31:31" x14ac:dyDescent="0.25">
      <c r="AE6070" t="s">
        <v>9493</v>
      </c>
    </row>
    <row r="6071" spans="31:31" x14ac:dyDescent="0.25">
      <c r="AE6071" t="s">
        <v>9494</v>
      </c>
    </row>
    <row r="6072" spans="31:31" x14ac:dyDescent="0.25">
      <c r="AE6072" t="s">
        <v>9495</v>
      </c>
    </row>
    <row r="6073" spans="31:31" x14ac:dyDescent="0.25">
      <c r="AE6073" t="s">
        <v>9497</v>
      </c>
    </row>
    <row r="6074" spans="31:31" x14ac:dyDescent="0.25">
      <c r="AE6074" t="s">
        <v>9498</v>
      </c>
    </row>
    <row r="6075" spans="31:31" x14ac:dyDescent="0.25">
      <c r="AE6075" t="s">
        <v>9505</v>
      </c>
    </row>
    <row r="6076" spans="31:31" x14ac:dyDescent="0.25">
      <c r="AE6076" t="s">
        <v>9507</v>
      </c>
    </row>
    <row r="6077" spans="31:31" x14ac:dyDescent="0.25">
      <c r="AE6077" t="s">
        <v>9508</v>
      </c>
    </row>
    <row r="6078" spans="31:31" x14ac:dyDescent="0.25">
      <c r="AE6078" t="s">
        <v>9509</v>
      </c>
    </row>
    <row r="6079" spans="31:31" x14ac:dyDescent="0.25">
      <c r="AE6079" t="s">
        <v>9510</v>
      </c>
    </row>
    <row r="6080" spans="31:31" x14ac:dyDescent="0.25">
      <c r="AE6080" t="s">
        <v>9512</v>
      </c>
    </row>
    <row r="6081" spans="31:31" x14ac:dyDescent="0.25">
      <c r="AE6081" t="s">
        <v>9514</v>
      </c>
    </row>
    <row r="6082" spans="31:31" x14ac:dyDescent="0.25">
      <c r="AE6082" t="s">
        <v>9515</v>
      </c>
    </row>
    <row r="6083" spans="31:31" x14ac:dyDescent="0.25">
      <c r="AE6083" t="s">
        <v>9520</v>
      </c>
    </row>
    <row r="6084" spans="31:31" x14ac:dyDescent="0.25">
      <c r="AE6084" t="s">
        <v>9521</v>
      </c>
    </row>
    <row r="6085" spans="31:31" x14ac:dyDescent="0.25">
      <c r="AE6085" t="s">
        <v>9522</v>
      </c>
    </row>
    <row r="6086" spans="31:31" x14ac:dyDescent="0.25">
      <c r="AE6086" t="s">
        <v>9525</v>
      </c>
    </row>
    <row r="6087" spans="31:31" x14ac:dyDescent="0.25">
      <c r="AE6087" t="s">
        <v>9531</v>
      </c>
    </row>
    <row r="6088" spans="31:31" x14ac:dyDescent="0.25">
      <c r="AE6088" t="s">
        <v>9532</v>
      </c>
    </row>
    <row r="6089" spans="31:31" x14ac:dyDescent="0.25">
      <c r="AE6089" t="s">
        <v>9534</v>
      </c>
    </row>
    <row r="6090" spans="31:31" x14ac:dyDescent="0.25">
      <c r="AE6090" t="s">
        <v>9535</v>
      </c>
    </row>
    <row r="6091" spans="31:31" x14ac:dyDescent="0.25">
      <c r="AE6091" t="s">
        <v>9536</v>
      </c>
    </row>
    <row r="6092" spans="31:31" x14ac:dyDescent="0.25">
      <c r="AE6092" t="s">
        <v>9537</v>
      </c>
    </row>
    <row r="6093" spans="31:31" x14ac:dyDescent="0.25">
      <c r="AE6093" t="s">
        <v>9539</v>
      </c>
    </row>
    <row r="6094" spans="31:31" x14ac:dyDescent="0.25">
      <c r="AE6094" t="s">
        <v>9541</v>
      </c>
    </row>
    <row r="6095" spans="31:31" x14ac:dyDescent="0.25">
      <c r="AE6095" t="s">
        <v>9542</v>
      </c>
    </row>
    <row r="6096" spans="31:31" x14ac:dyDescent="0.25">
      <c r="AE6096" t="s">
        <v>9547</v>
      </c>
    </row>
    <row r="6097" spans="31:31" x14ac:dyDescent="0.25">
      <c r="AE6097" t="s">
        <v>9549</v>
      </c>
    </row>
    <row r="6098" spans="31:31" x14ac:dyDescent="0.25">
      <c r="AE6098" t="s">
        <v>9553</v>
      </c>
    </row>
    <row r="6099" spans="31:31" x14ac:dyDescent="0.25">
      <c r="AE6099" t="s">
        <v>9555</v>
      </c>
    </row>
    <row r="6100" spans="31:31" x14ac:dyDescent="0.25">
      <c r="AE6100" t="s">
        <v>9558</v>
      </c>
    </row>
    <row r="6101" spans="31:31" x14ac:dyDescent="0.25">
      <c r="AE6101" t="s">
        <v>9563</v>
      </c>
    </row>
    <row r="6102" spans="31:31" x14ac:dyDescent="0.25">
      <c r="AE6102" t="s">
        <v>9564</v>
      </c>
    </row>
    <row r="6103" spans="31:31" x14ac:dyDescent="0.25">
      <c r="AE6103" t="s">
        <v>9565</v>
      </c>
    </row>
    <row r="6104" spans="31:31" x14ac:dyDescent="0.25">
      <c r="AE6104" t="s">
        <v>9572</v>
      </c>
    </row>
    <row r="6105" spans="31:31" x14ac:dyDescent="0.25">
      <c r="AE6105" t="s">
        <v>9574</v>
      </c>
    </row>
    <row r="6106" spans="31:31" x14ac:dyDescent="0.25">
      <c r="AE6106" t="s">
        <v>9577</v>
      </c>
    </row>
    <row r="6107" spans="31:31" x14ac:dyDescent="0.25">
      <c r="AE6107" t="s">
        <v>9582</v>
      </c>
    </row>
    <row r="6108" spans="31:31" x14ac:dyDescent="0.25">
      <c r="AE6108" t="s">
        <v>9583</v>
      </c>
    </row>
    <row r="6109" spans="31:31" x14ac:dyDescent="0.25">
      <c r="AE6109" t="s">
        <v>9584</v>
      </c>
    </row>
    <row r="6110" spans="31:31" x14ac:dyDescent="0.25">
      <c r="AE6110" t="s">
        <v>9588</v>
      </c>
    </row>
    <row r="6111" spans="31:31" x14ac:dyDescent="0.25">
      <c r="AE6111" t="s">
        <v>9590</v>
      </c>
    </row>
    <row r="6112" spans="31:31" x14ac:dyDescent="0.25">
      <c r="AE6112" t="s">
        <v>9592</v>
      </c>
    </row>
    <row r="6113" spans="31:31" x14ac:dyDescent="0.25">
      <c r="AE6113" t="s">
        <v>9595</v>
      </c>
    </row>
    <row r="6114" spans="31:31" x14ac:dyDescent="0.25">
      <c r="AE6114" t="s">
        <v>9596</v>
      </c>
    </row>
    <row r="6115" spans="31:31" x14ac:dyDescent="0.25">
      <c r="AE6115" t="s">
        <v>9598</v>
      </c>
    </row>
    <row r="6116" spans="31:31" x14ac:dyDescent="0.25">
      <c r="AE6116" t="s">
        <v>9599</v>
      </c>
    </row>
    <row r="6117" spans="31:31" x14ac:dyDescent="0.25">
      <c r="AE6117" t="s">
        <v>9600</v>
      </c>
    </row>
    <row r="6118" spans="31:31" x14ac:dyDescent="0.25">
      <c r="AE6118" t="s">
        <v>9606</v>
      </c>
    </row>
    <row r="6119" spans="31:31" x14ac:dyDescent="0.25">
      <c r="AE6119" t="s">
        <v>9609</v>
      </c>
    </row>
    <row r="6120" spans="31:31" x14ac:dyDescent="0.25">
      <c r="AE6120" t="s">
        <v>9611</v>
      </c>
    </row>
    <row r="6121" spans="31:31" x14ac:dyDescent="0.25">
      <c r="AE6121" t="s">
        <v>9612</v>
      </c>
    </row>
    <row r="6122" spans="31:31" x14ac:dyDescent="0.25">
      <c r="AE6122" t="s">
        <v>9613</v>
      </c>
    </row>
    <row r="6123" spans="31:31" x14ac:dyDescent="0.25">
      <c r="AE6123" t="s">
        <v>9614</v>
      </c>
    </row>
    <row r="6124" spans="31:31" x14ac:dyDescent="0.25">
      <c r="AE6124" t="s">
        <v>9619</v>
      </c>
    </row>
    <row r="6125" spans="31:31" x14ac:dyDescent="0.25">
      <c r="AE6125" t="s">
        <v>9622</v>
      </c>
    </row>
    <row r="6126" spans="31:31" x14ac:dyDescent="0.25">
      <c r="AE6126" t="s">
        <v>9625</v>
      </c>
    </row>
    <row r="6127" spans="31:31" x14ac:dyDescent="0.25">
      <c r="AE6127" t="s">
        <v>9626</v>
      </c>
    </row>
    <row r="6128" spans="31:31" x14ac:dyDescent="0.25">
      <c r="AE6128" t="s">
        <v>9629</v>
      </c>
    </row>
    <row r="6129" spans="31:31" x14ac:dyDescent="0.25">
      <c r="AE6129" s="182" t="s">
        <v>9631</v>
      </c>
    </row>
    <row r="6130" spans="31:31" x14ac:dyDescent="0.25">
      <c r="AE6130" t="s">
        <v>13940</v>
      </c>
    </row>
    <row r="6131" spans="31:31" x14ac:dyDescent="0.25">
      <c r="AE6131" t="s">
        <v>9633</v>
      </c>
    </row>
    <row r="6132" spans="31:31" x14ac:dyDescent="0.25">
      <c r="AE6132" t="s">
        <v>9635</v>
      </c>
    </row>
    <row r="6133" spans="31:31" x14ac:dyDescent="0.25">
      <c r="AE6133" t="s">
        <v>9637</v>
      </c>
    </row>
    <row r="6134" spans="31:31" x14ac:dyDescent="0.25">
      <c r="AE6134" t="s">
        <v>9638</v>
      </c>
    </row>
    <row r="6135" spans="31:31" x14ac:dyDescent="0.25">
      <c r="AE6135" s="182" t="s">
        <v>9640</v>
      </c>
    </row>
    <row r="6136" spans="31:31" x14ac:dyDescent="0.25">
      <c r="AE6136" s="182" t="s">
        <v>9641</v>
      </c>
    </row>
    <row r="6137" spans="31:31" x14ac:dyDescent="0.25">
      <c r="AE6137" s="182" t="s">
        <v>9642</v>
      </c>
    </row>
    <row r="6138" spans="31:31" x14ac:dyDescent="0.25">
      <c r="AE6138" s="182" t="s">
        <v>9643</v>
      </c>
    </row>
    <row r="6139" spans="31:31" x14ac:dyDescent="0.25">
      <c r="AE6139" s="182" t="s">
        <v>9644</v>
      </c>
    </row>
    <row r="6140" spans="31:31" x14ac:dyDescent="0.25">
      <c r="AE6140" s="182" t="s">
        <v>9645</v>
      </c>
    </row>
    <row r="6141" spans="31:31" x14ac:dyDescent="0.25">
      <c r="AE6141" s="182" t="s">
        <v>9647</v>
      </c>
    </row>
    <row r="6142" spans="31:31" x14ac:dyDescent="0.25">
      <c r="AE6142" t="s">
        <v>9648</v>
      </c>
    </row>
    <row r="6143" spans="31:31" x14ac:dyDescent="0.25">
      <c r="AE6143" t="s">
        <v>9649</v>
      </c>
    </row>
    <row r="6144" spans="31:31" x14ac:dyDescent="0.25">
      <c r="AE6144" s="182" t="s">
        <v>9650</v>
      </c>
    </row>
    <row r="6145" spans="31:31" x14ac:dyDescent="0.25">
      <c r="AE6145" s="182" t="s">
        <v>9651</v>
      </c>
    </row>
    <row r="6146" spans="31:31" x14ac:dyDescent="0.25">
      <c r="AE6146" s="182" t="s">
        <v>9655</v>
      </c>
    </row>
    <row r="6147" spans="31:31" x14ac:dyDescent="0.25">
      <c r="AE6147" t="s">
        <v>9656</v>
      </c>
    </row>
    <row r="6148" spans="31:31" x14ac:dyDescent="0.25">
      <c r="AE6148" t="s">
        <v>9657</v>
      </c>
    </row>
    <row r="6149" spans="31:31" x14ac:dyDescent="0.25">
      <c r="AE6149" s="182" t="s">
        <v>9658</v>
      </c>
    </row>
    <row r="6150" spans="31:31" x14ac:dyDescent="0.25">
      <c r="AE6150" t="s">
        <v>9660</v>
      </c>
    </row>
    <row r="6151" spans="31:31" x14ac:dyDescent="0.25">
      <c r="AE6151" t="s">
        <v>9661</v>
      </c>
    </row>
    <row r="6152" spans="31:31" x14ac:dyDescent="0.25">
      <c r="AE6152" t="s">
        <v>9662</v>
      </c>
    </row>
    <row r="6153" spans="31:31" x14ac:dyDescent="0.25">
      <c r="AE6153" t="s">
        <v>9666</v>
      </c>
    </row>
    <row r="6154" spans="31:31" x14ac:dyDescent="0.25">
      <c r="AE6154" t="s">
        <v>9667</v>
      </c>
    </row>
    <row r="6155" spans="31:31" x14ac:dyDescent="0.25">
      <c r="AE6155" t="s">
        <v>9668</v>
      </c>
    </row>
    <row r="6156" spans="31:31" x14ac:dyDescent="0.25">
      <c r="AE6156" s="182" t="s">
        <v>9669</v>
      </c>
    </row>
    <row r="6157" spans="31:31" x14ac:dyDescent="0.25">
      <c r="AE6157" t="s">
        <v>9670</v>
      </c>
    </row>
    <row r="6158" spans="31:31" x14ac:dyDescent="0.25">
      <c r="AE6158" s="182" t="s">
        <v>9674</v>
      </c>
    </row>
    <row r="6159" spans="31:31" x14ac:dyDescent="0.25">
      <c r="AE6159" s="182" t="s">
        <v>9675</v>
      </c>
    </row>
    <row r="6160" spans="31:31" x14ac:dyDescent="0.25">
      <c r="AE6160" t="s">
        <v>9676</v>
      </c>
    </row>
    <row r="6161" spans="31:31" x14ac:dyDescent="0.25">
      <c r="AE6161" t="s">
        <v>9677</v>
      </c>
    </row>
    <row r="6162" spans="31:31" x14ac:dyDescent="0.25">
      <c r="AE6162" t="s">
        <v>9678</v>
      </c>
    </row>
    <row r="6163" spans="31:31" x14ac:dyDescent="0.25">
      <c r="AE6163" t="s">
        <v>9681</v>
      </c>
    </row>
    <row r="6164" spans="31:31" x14ac:dyDescent="0.25">
      <c r="AE6164" t="s">
        <v>9682</v>
      </c>
    </row>
    <row r="6165" spans="31:31" x14ac:dyDescent="0.25">
      <c r="AE6165" t="s">
        <v>9683</v>
      </c>
    </row>
    <row r="6166" spans="31:31" x14ac:dyDescent="0.25">
      <c r="AE6166" t="s">
        <v>9684</v>
      </c>
    </row>
    <row r="6167" spans="31:31" x14ac:dyDescent="0.25">
      <c r="AE6167" s="182" t="s">
        <v>9691</v>
      </c>
    </row>
    <row r="6168" spans="31:31" x14ac:dyDescent="0.25">
      <c r="AE6168" t="s">
        <v>9693</v>
      </c>
    </row>
    <row r="6169" spans="31:31" x14ac:dyDescent="0.25">
      <c r="AE6169" t="s">
        <v>9695</v>
      </c>
    </row>
    <row r="6170" spans="31:31" x14ac:dyDescent="0.25">
      <c r="AE6170" s="182" t="s">
        <v>9695</v>
      </c>
    </row>
    <row r="6171" spans="31:31" x14ac:dyDescent="0.25">
      <c r="AE6171" t="s">
        <v>9699</v>
      </c>
    </row>
    <row r="6172" spans="31:31" x14ac:dyDescent="0.25">
      <c r="AE6172" t="s">
        <v>9701</v>
      </c>
    </row>
    <row r="6173" spans="31:31" x14ac:dyDescent="0.25">
      <c r="AE6173" t="s">
        <v>9702</v>
      </c>
    </row>
    <row r="6174" spans="31:31" x14ac:dyDescent="0.25">
      <c r="AE6174" s="182" t="s">
        <v>9705</v>
      </c>
    </row>
    <row r="6175" spans="31:31" x14ac:dyDescent="0.25">
      <c r="AE6175" s="182" t="s">
        <v>9706</v>
      </c>
    </row>
    <row r="6176" spans="31:31" x14ac:dyDescent="0.25">
      <c r="AE6176" t="s">
        <v>9707</v>
      </c>
    </row>
    <row r="6177" spans="31:31" x14ac:dyDescent="0.25">
      <c r="AE6177" t="s">
        <v>9709</v>
      </c>
    </row>
    <row r="6178" spans="31:31" x14ac:dyDescent="0.25">
      <c r="AE6178" t="s">
        <v>9710</v>
      </c>
    </row>
    <row r="6179" spans="31:31" x14ac:dyDescent="0.25">
      <c r="AE6179" t="s">
        <v>9712</v>
      </c>
    </row>
    <row r="6180" spans="31:31" x14ac:dyDescent="0.25">
      <c r="AE6180" t="s">
        <v>9713</v>
      </c>
    </row>
    <row r="6181" spans="31:31" x14ac:dyDescent="0.25">
      <c r="AE6181" t="s">
        <v>9714</v>
      </c>
    </row>
    <row r="6182" spans="31:31" x14ac:dyDescent="0.25">
      <c r="AE6182" t="s">
        <v>9717</v>
      </c>
    </row>
    <row r="6183" spans="31:31" x14ac:dyDescent="0.25">
      <c r="AE6183" t="s">
        <v>9719</v>
      </c>
    </row>
    <row r="6184" spans="31:31" x14ac:dyDescent="0.25">
      <c r="AE6184" t="s">
        <v>9722</v>
      </c>
    </row>
    <row r="6185" spans="31:31" x14ac:dyDescent="0.25">
      <c r="AE6185" t="s">
        <v>9723</v>
      </c>
    </row>
    <row r="6186" spans="31:31" x14ac:dyDescent="0.25">
      <c r="AE6186" t="s">
        <v>9726</v>
      </c>
    </row>
    <row r="6187" spans="31:31" x14ac:dyDescent="0.25">
      <c r="AE6187" t="s">
        <v>9728</v>
      </c>
    </row>
    <row r="6188" spans="31:31" x14ac:dyDescent="0.25">
      <c r="AE6188" t="s">
        <v>9729</v>
      </c>
    </row>
    <row r="6189" spans="31:31" x14ac:dyDescent="0.25">
      <c r="AE6189" t="s">
        <v>9732</v>
      </c>
    </row>
    <row r="6190" spans="31:31" x14ac:dyDescent="0.25">
      <c r="AE6190" t="s">
        <v>9734</v>
      </c>
    </row>
    <row r="6191" spans="31:31" x14ac:dyDescent="0.25">
      <c r="AE6191" t="s">
        <v>9735</v>
      </c>
    </row>
    <row r="6192" spans="31:31" x14ac:dyDescent="0.25">
      <c r="AE6192" t="s">
        <v>9736</v>
      </c>
    </row>
    <row r="6193" spans="31:31" x14ac:dyDescent="0.25">
      <c r="AE6193" t="s">
        <v>9739</v>
      </c>
    </row>
    <row r="6194" spans="31:31" x14ac:dyDescent="0.25">
      <c r="AE6194" t="s">
        <v>9741</v>
      </c>
    </row>
    <row r="6195" spans="31:31" x14ac:dyDescent="0.25">
      <c r="AE6195" t="s">
        <v>9742</v>
      </c>
    </row>
    <row r="6196" spans="31:31" x14ac:dyDescent="0.25">
      <c r="AE6196" t="s">
        <v>9744</v>
      </c>
    </row>
    <row r="6197" spans="31:31" x14ac:dyDescent="0.25">
      <c r="AE6197" t="s">
        <v>9745</v>
      </c>
    </row>
    <row r="6198" spans="31:31" x14ac:dyDescent="0.25">
      <c r="AE6198" t="s">
        <v>9746</v>
      </c>
    </row>
    <row r="6199" spans="31:31" x14ac:dyDescent="0.25">
      <c r="AE6199" t="s">
        <v>9747</v>
      </c>
    </row>
    <row r="6200" spans="31:31" x14ac:dyDescent="0.25">
      <c r="AE6200" t="s">
        <v>9748</v>
      </c>
    </row>
    <row r="6201" spans="31:31" x14ac:dyDescent="0.25">
      <c r="AE6201" t="s">
        <v>9749</v>
      </c>
    </row>
    <row r="6202" spans="31:31" x14ac:dyDescent="0.25">
      <c r="AE6202" t="s">
        <v>9750</v>
      </c>
    </row>
    <row r="6203" spans="31:31" x14ac:dyDescent="0.25">
      <c r="AE6203" t="s">
        <v>9751</v>
      </c>
    </row>
    <row r="6204" spans="31:31" x14ac:dyDescent="0.25">
      <c r="AE6204" t="s">
        <v>9752</v>
      </c>
    </row>
    <row r="6205" spans="31:31" x14ac:dyDescent="0.25">
      <c r="AE6205" t="s">
        <v>9753</v>
      </c>
    </row>
    <row r="6206" spans="31:31" x14ac:dyDescent="0.25">
      <c r="AE6206" t="s">
        <v>9754</v>
      </c>
    </row>
    <row r="6207" spans="31:31" x14ac:dyDescent="0.25">
      <c r="AE6207" t="s">
        <v>9755</v>
      </c>
    </row>
    <row r="6208" spans="31:31" x14ac:dyDescent="0.25">
      <c r="AE6208" t="s">
        <v>9757</v>
      </c>
    </row>
    <row r="6209" spans="31:31" x14ac:dyDescent="0.25">
      <c r="AE6209" t="s">
        <v>9758</v>
      </c>
    </row>
    <row r="6210" spans="31:31" x14ac:dyDescent="0.25">
      <c r="AE6210" t="s">
        <v>9759</v>
      </c>
    </row>
    <row r="6211" spans="31:31" x14ac:dyDescent="0.25">
      <c r="AE6211" t="s">
        <v>9760</v>
      </c>
    </row>
    <row r="6212" spans="31:31" x14ac:dyDescent="0.25">
      <c r="AE6212" t="s">
        <v>9761</v>
      </c>
    </row>
    <row r="6213" spans="31:31" x14ac:dyDescent="0.25">
      <c r="AE6213" t="s">
        <v>9762</v>
      </c>
    </row>
    <row r="6214" spans="31:31" x14ac:dyDescent="0.25">
      <c r="AE6214" t="s">
        <v>9764</v>
      </c>
    </row>
    <row r="6215" spans="31:31" x14ac:dyDescent="0.25">
      <c r="AE6215" t="s">
        <v>9765</v>
      </c>
    </row>
    <row r="6216" spans="31:31" x14ac:dyDescent="0.25">
      <c r="AE6216" t="s">
        <v>9766</v>
      </c>
    </row>
    <row r="6217" spans="31:31" x14ac:dyDescent="0.25">
      <c r="AE6217" t="s">
        <v>9767</v>
      </c>
    </row>
    <row r="6218" spans="31:31" x14ac:dyDescent="0.25">
      <c r="AE6218" t="s">
        <v>9768</v>
      </c>
    </row>
    <row r="6219" spans="31:31" x14ac:dyDescent="0.25">
      <c r="AE6219" t="s">
        <v>9769</v>
      </c>
    </row>
    <row r="6220" spans="31:31" x14ac:dyDescent="0.25">
      <c r="AE6220" t="s">
        <v>9770</v>
      </c>
    </row>
    <row r="6221" spans="31:31" x14ac:dyDescent="0.25">
      <c r="AE6221" t="s">
        <v>9771</v>
      </c>
    </row>
    <row r="6222" spans="31:31" x14ac:dyDescent="0.25">
      <c r="AE6222" t="s">
        <v>9772</v>
      </c>
    </row>
    <row r="6223" spans="31:31" x14ac:dyDescent="0.25">
      <c r="AE6223" t="s">
        <v>9773</v>
      </c>
    </row>
    <row r="6224" spans="31:31" x14ac:dyDescent="0.25">
      <c r="AE6224" t="s">
        <v>9774</v>
      </c>
    </row>
    <row r="6225" spans="31:31" x14ac:dyDescent="0.25">
      <c r="AE6225" t="s">
        <v>9775</v>
      </c>
    </row>
    <row r="6226" spans="31:31" x14ac:dyDescent="0.25">
      <c r="AE6226" t="s">
        <v>9776</v>
      </c>
    </row>
    <row r="6227" spans="31:31" x14ac:dyDescent="0.25">
      <c r="AE6227" t="s">
        <v>9777</v>
      </c>
    </row>
    <row r="6228" spans="31:31" x14ac:dyDescent="0.25">
      <c r="AE6228" t="s">
        <v>9778</v>
      </c>
    </row>
    <row r="6229" spans="31:31" x14ac:dyDescent="0.25">
      <c r="AE6229" t="s">
        <v>9779</v>
      </c>
    </row>
    <row r="6230" spans="31:31" x14ac:dyDescent="0.25">
      <c r="AE6230" t="s">
        <v>9781</v>
      </c>
    </row>
    <row r="6231" spans="31:31" x14ac:dyDescent="0.25">
      <c r="AE6231" t="s">
        <v>9782</v>
      </c>
    </row>
    <row r="6232" spans="31:31" x14ac:dyDescent="0.25">
      <c r="AE6232" t="s">
        <v>9784</v>
      </c>
    </row>
    <row r="6233" spans="31:31" x14ac:dyDescent="0.25">
      <c r="AE6233" t="s">
        <v>9785</v>
      </c>
    </row>
    <row r="6234" spans="31:31" x14ac:dyDescent="0.25">
      <c r="AE6234" t="s">
        <v>9786</v>
      </c>
    </row>
    <row r="6235" spans="31:31" x14ac:dyDescent="0.25">
      <c r="AE6235" t="s">
        <v>9787</v>
      </c>
    </row>
    <row r="6236" spans="31:31" x14ac:dyDescent="0.25">
      <c r="AE6236" t="s">
        <v>9788</v>
      </c>
    </row>
    <row r="6237" spans="31:31" x14ac:dyDescent="0.25">
      <c r="AE6237" t="s">
        <v>9791</v>
      </c>
    </row>
    <row r="6238" spans="31:31" x14ac:dyDescent="0.25">
      <c r="AE6238" t="s">
        <v>9792</v>
      </c>
    </row>
    <row r="6239" spans="31:31" x14ac:dyDescent="0.25">
      <c r="AE6239" t="s">
        <v>9793</v>
      </c>
    </row>
    <row r="6240" spans="31:31" x14ac:dyDescent="0.25">
      <c r="AE6240" t="s">
        <v>9794</v>
      </c>
    </row>
    <row r="6241" spans="31:31" x14ac:dyDescent="0.25">
      <c r="AE6241" t="s">
        <v>9795</v>
      </c>
    </row>
    <row r="6242" spans="31:31" x14ac:dyDescent="0.25">
      <c r="AE6242" t="s">
        <v>9796</v>
      </c>
    </row>
    <row r="6243" spans="31:31" x14ac:dyDescent="0.25">
      <c r="AE6243" t="s">
        <v>9797</v>
      </c>
    </row>
    <row r="6244" spans="31:31" x14ac:dyDescent="0.25">
      <c r="AE6244" t="s">
        <v>9798</v>
      </c>
    </row>
    <row r="6245" spans="31:31" x14ac:dyDescent="0.25">
      <c r="AE6245" t="s">
        <v>9799</v>
      </c>
    </row>
    <row r="6246" spans="31:31" x14ac:dyDescent="0.25">
      <c r="AE6246" t="s">
        <v>9801</v>
      </c>
    </row>
    <row r="6247" spans="31:31" x14ac:dyDescent="0.25">
      <c r="AE6247" t="s">
        <v>9802</v>
      </c>
    </row>
    <row r="6248" spans="31:31" x14ac:dyDescent="0.25">
      <c r="AE6248" t="s">
        <v>9803</v>
      </c>
    </row>
    <row r="6249" spans="31:31" x14ac:dyDescent="0.25">
      <c r="AE6249" t="s">
        <v>9804</v>
      </c>
    </row>
    <row r="6250" spans="31:31" x14ac:dyDescent="0.25">
      <c r="AE6250" t="s">
        <v>9806</v>
      </c>
    </row>
    <row r="6251" spans="31:31" x14ac:dyDescent="0.25">
      <c r="AE6251" t="s">
        <v>9807</v>
      </c>
    </row>
    <row r="6252" spans="31:31" x14ac:dyDescent="0.25">
      <c r="AE6252" t="s">
        <v>9808</v>
      </c>
    </row>
    <row r="6253" spans="31:31" x14ac:dyDescent="0.25">
      <c r="AE6253" t="s">
        <v>9810</v>
      </c>
    </row>
    <row r="6254" spans="31:31" x14ac:dyDescent="0.25">
      <c r="AE6254" t="s">
        <v>9811</v>
      </c>
    </row>
    <row r="6255" spans="31:31" x14ac:dyDescent="0.25">
      <c r="AE6255" t="s">
        <v>9814</v>
      </c>
    </row>
    <row r="6256" spans="31:31" x14ac:dyDescent="0.25">
      <c r="AE6256" s="182" t="s">
        <v>9818</v>
      </c>
    </row>
    <row r="6257" spans="31:31" x14ac:dyDescent="0.25">
      <c r="AE6257" s="182" t="s">
        <v>9819</v>
      </c>
    </row>
    <row r="6258" spans="31:31" x14ac:dyDescent="0.25">
      <c r="AE6258" s="182" t="s">
        <v>9820</v>
      </c>
    </row>
    <row r="6259" spans="31:31" x14ac:dyDescent="0.25">
      <c r="AE6259" s="182" t="s">
        <v>9821</v>
      </c>
    </row>
    <row r="6260" spans="31:31" x14ac:dyDescent="0.25">
      <c r="AE6260" s="182" t="s">
        <v>9822</v>
      </c>
    </row>
    <row r="6261" spans="31:31" x14ac:dyDescent="0.25">
      <c r="AE6261" s="182" t="s">
        <v>9823</v>
      </c>
    </row>
    <row r="6262" spans="31:31" x14ac:dyDescent="0.25">
      <c r="AE6262" s="182" t="s">
        <v>9824</v>
      </c>
    </row>
    <row r="6263" spans="31:31" x14ac:dyDescent="0.25">
      <c r="AE6263" t="s">
        <v>9826</v>
      </c>
    </row>
    <row r="6264" spans="31:31" x14ac:dyDescent="0.25">
      <c r="AE6264" t="s">
        <v>9827</v>
      </c>
    </row>
    <row r="6265" spans="31:31" x14ac:dyDescent="0.25">
      <c r="AE6265" t="s">
        <v>9833</v>
      </c>
    </row>
    <row r="6266" spans="31:31" x14ac:dyDescent="0.25">
      <c r="AE6266" t="s">
        <v>9834</v>
      </c>
    </row>
    <row r="6267" spans="31:31" x14ac:dyDescent="0.25">
      <c r="AE6267" s="182" t="s">
        <v>9834</v>
      </c>
    </row>
    <row r="6268" spans="31:31" x14ac:dyDescent="0.25">
      <c r="AE6268" t="s">
        <v>9837</v>
      </c>
    </row>
    <row r="6269" spans="31:31" x14ac:dyDescent="0.25">
      <c r="AE6269" t="s">
        <v>9839</v>
      </c>
    </row>
    <row r="6270" spans="31:31" x14ac:dyDescent="0.25">
      <c r="AE6270" t="s">
        <v>9844</v>
      </c>
    </row>
    <row r="6271" spans="31:31" x14ac:dyDescent="0.25">
      <c r="AE6271" t="s">
        <v>9849</v>
      </c>
    </row>
    <row r="6272" spans="31:31" x14ac:dyDescent="0.25">
      <c r="AE6272" t="s">
        <v>9850</v>
      </c>
    </row>
    <row r="6273" spans="31:31" x14ac:dyDescent="0.25">
      <c r="AE6273" t="s">
        <v>9853</v>
      </c>
    </row>
    <row r="6274" spans="31:31" x14ac:dyDescent="0.25">
      <c r="AE6274" t="s">
        <v>9856</v>
      </c>
    </row>
    <row r="6275" spans="31:31" x14ac:dyDescent="0.25">
      <c r="AE6275" t="s">
        <v>9858</v>
      </c>
    </row>
    <row r="6276" spans="31:31" x14ac:dyDescent="0.25">
      <c r="AE6276" t="s">
        <v>9859</v>
      </c>
    </row>
    <row r="6277" spans="31:31" x14ac:dyDescent="0.25">
      <c r="AE6277" t="s">
        <v>9863</v>
      </c>
    </row>
    <row r="6278" spans="31:31" x14ac:dyDescent="0.25">
      <c r="AE6278" t="s">
        <v>9866</v>
      </c>
    </row>
    <row r="6279" spans="31:31" x14ac:dyDescent="0.25">
      <c r="AE6279" t="s">
        <v>9869</v>
      </c>
    </row>
    <row r="6280" spans="31:31" x14ac:dyDescent="0.25">
      <c r="AE6280" t="s">
        <v>9870</v>
      </c>
    </row>
    <row r="6281" spans="31:31" x14ac:dyDescent="0.25">
      <c r="AE6281" t="s">
        <v>9871</v>
      </c>
    </row>
    <row r="6282" spans="31:31" x14ac:dyDescent="0.25">
      <c r="AE6282" t="s">
        <v>9872</v>
      </c>
    </row>
    <row r="6283" spans="31:31" x14ac:dyDescent="0.25">
      <c r="AE6283" t="s">
        <v>9873</v>
      </c>
    </row>
    <row r="6284" spans="31:31" x14ac:dyDescent="0.25">
      <c r="AE6284" t="s">
        <v>9875</v>
      </c>
    </row>
    <row r="6285" spans="31:31" x14ac:dyDescent="0.25">
      <c r="AE6285" t="s">
        <v>9877</v>
      </c>
    </row>
    <row r="6286" spans="31:31" x14ac:dyDescent="0.25">
      <c r="AE6286" t="s">
        <v>9880</v>
      </c>
    </row>
    <row r="6287" spans="31:31" x14ac:dyDescent="0.25">
      <c r="AE6287" t="s">
        <v>9882</v>
      </c>
    </row>
    <row r="6288" spans="31:31" x14ac:dyDescent="0.25">
      <c r="AE6288" t="s">
        <v>9883</v>
      </c>
    </row>
    <row r="6289" spans="31:31" x14ac:dyDescent="0.25">
      <c r="AE6289" t="s">
        <v>9884</v>
      </c>
    </row>
    <row r="6290" spans="31:31" x14ac:dyDescent="0.25">
      <c r="AE6290" t="s">
        <v>9885</v>
      </c>
    </row>
    <row r="6291" spans="31:31" x14ac:dyDescent="0.25">
      <c r="AE6291" t="s">
        <v>9887</v>
      </c>
    </row>
    <row r="6292" spans="31:31" x14ac:dyDescent="0.25">
      <c r="AE6292" t="s">
        <v>9888</v>
      </c>
    </row>
    <row r="6293" spans="31:31" x14ac:dyDescent="0.25">
      <c r="AE6293" t="s">
        <v>9889</v>
      </c>
    </row>
    <row r="6294" spans="31:31" x14ac:dyDescent="0.25">
      <c r="AE6294" t="s">
        <v>9890</v>
      </c>
    </row>
    <row r="6295" spans="31:31" x14ac:dyDescent="0.25">
      <c r="AE6295" t="s">
        <v>9891</v>
      </c>
    </row>
    <row r="6296" spans="31:31" x14ac:dyDescent="0.25">
      <c r="AE6296" t="s">
        <v>9892</v>
      </c>
    </row>
    <row r="6297" spans="31:31" x14ac:dyDescent="0.25">
      <c r="AE6297" t="s">
        <v>9893</v>
      </c>
    </row>
    <row r="6298" spans="31:31" x14ac:dyDescent="0.25">
      <c r="AE6298" t="s">
        <v>9897</v>
      </c>
    </row>
    <row r="6299" spans="31:31" x14ac:dyDescent="0.25">
      <c r="AE6299" t="s">
        <v>9899</v>
      </c>
    </row>
    <row r="6300" spans="31:31" x14ac:dyDescent="0.25">
      <c r="AE6300" t="s">
        <v>9902</v>
      </c>
    </row>
    <row r="6301" spans="31:31" x14ac:dyDescent="0.25">
      <c r="AE6301" t="s">
        <v>9904</v>
      </c>
    </row>
    <row r="6302" spans="31:31" x14ac:dyDescent="0.25">
      <c r="AE6302" t="s">
        <v>9908</v>
      </c>
    </row>
    <row r="6303" spans="31:31" x14ac:dyDescent="0.25">
      <c r="AE6303" t="s">
        <v>9909</v>
      </c>
    </row>
    <row r="6304" spans="31:31" x14ac:dyDescent="0.25">
      <c r="AE6304" t="s">
        <v>9910</v>
      </c>
    </row>
    <row r="6305" spans="31:31" x14ac:dyDescent="0.25">
      <c r="AE6305" t="s">
        <v>9912</v>
      </c>
    </row>
    <row r="6306" spans="31:31" x14ac:dyDescent="0.25">
      <c r="AE6306" t="s">
        <v>9913</v>
      </c>
    </row>
    <row r="6307" spans="31:31" x14ac:dyDescent="0.25">
      <c r="AE6307" t="s">
        <v>9914</v>
      </c>
    </row>
    <row r="6308" spans="31:31" x14ac:dyDescent="0.25">
      <c r="AE6308" t="s">
        <v>9916</v>
      </c>
    </row>
    <row r="6309" spans="31:31" x14ac:dyDescent="0.25">
      <c r="AE6309" t="s">
        <v>9917</v>
      </c>
    </row>
    <row r="6310" spans="31:31" x14ac:dyDescent="0.25">
      <c r="AE6310" t="s">
        <v>9918</v>
      </c>
    </row>
    <row r="6311" spans="31:31" x14ac:dyDescent="0.25">
      <c r="AE6311" t="s">
        <v>9920</v>
      </c>
    </row>
    <row r="6312" spans="31:31" x14ac:dyDescent="0.25">
      <c r="AE6312" t="s">
        <v>9922</v>
      </c>
    </row>
    <row r="6313" spans="31:31" x14ac:dyDescent="0.25">
      <c r="AE6313" t="s">
        <v>9924</v>
      </c>
    </row>
    <row r="6314" spans="31:31" x14ac:dyDescent="0.25">
      <c r="AE6314" t="s">
        <v>9929</v>
      </c>
    </row>
    <row r="6315" spans="31:31" x14ac:dyDescent="0.25">
      <c r="AE6315" t="s">
        <v>9933</v>
      </c>
    </row>
    <row r="6316" spans="31:31" x14ac:dyDescent="0.25">
      <c r="AE6316" t="s">
        <v>9934</v>
      </c>
    </row>
    <row r="6317" spans="31:31" x14ac:dyDescent="0.25">
      <c r="AE6317" s="182" t="s">
        <v>9935</v>
      </c>
    </row>
    <row r="6318" spans="31:31" x14ac:dyDescent="0.25">
      <c r="AE6318" t="s">
        <v>9936</v>
      </c>
    </row>
    <row r="6319" spans="31:31" x14ac:dyDescent="0.25">
      <c r="AE6319" t="s">
        <v>9939</v>
      </c>
    </row>
    <row r="6320" spans="31:31" x14ac:dyDescent="0.25">
      <c r="AE6320" t="s">
        <v>9941</v>
      </c>
    </row>
    <row r="6321" spans="31:31" x14ac:dyDescent="0.25">
      <c r="AE6321" t="s">
        <v>9942</v>
      </c>
    </row>
    <row r="6322" spans="31:31" x14ac:dyDescent="0.25">
      <c r="AE6322" t="s">
        <v>9943</v>
      </c>
    </row>
    <row r="6323" spans="31:31" x14ac:dyDescent="0.25">
      <c r="AE6323" t="s">
        <v>9944</v>
      </c>
    </row>
    <row r="6324" spans="31:31" x14ac:dyDescent="0.25">
      <c r="AE6324" t="s">
        <v>9945</v>
      </c>
    </row>
    <row r="6325" spans="31:31" x14ac:dyDescent="0.25">
      <c r="AE6325" t="s">
        <v>9946</v>
      </c>
    </row>
    <row r="6326" spans="31:31" x14ac:dyDescent="0.25">
      <c r="AE6326" s="182" t="s">
        <v>9949</v>
      </c>
    </row>
    <row r="6327" spans="31:31" x14ac:dyDescent="0.25">
      <c r="AE6327" s="182" t="s">
        <v>9950</v>
      </c>
    </row>
    <row r="6328" spans="31:31" x14ac:dyDescent="0.25">
      <c r="AE6328" s="182" t="s">
        <v>9951</v>
      </c>
    </row>
    <row r="6329" spans="31:31" x14ac:dyDescent="0.25">
      <c r="AE6329" s="182" t="s">
        <v>9952</v>
      </c>
    </row>
    <row r="6330" spans="31:31" x14ac:dyDescent="0.25">
      <c r="AE6330" s="182" t="s">
        <v>9953</v>
      </c>
    </row>
    <row r="6331" spans="31:31" x14ac:dyDescent="0.25">
      <c r="AE6331" s="182" t="s">
        <v>9955</v>
      </c>
    </row>
    <row r="6332" spans="31:31" x14ac:dyDescent="0.25">
      <c r="AE6332" t="s">
        <v>9956</v>
      </c>
    </row>
    <row r="6333" spans="31:31" x14ac:dyDescent="0.25">
      <c r="AE6333" t="s">
        <v>9961</v>
      </c>
    </row>
    <row r="6334" spans="31:31" x14ac:dyDescent="0.25">
      <c r="AE6334" t="s">
        <v>10277</v>
      </c>
    </row>
    <row r="6335" spans="31:31" x14ac:dyDescent="0.25">
      <c r="AE6335" t="s">
        <v>10357</v>
      </c>
    </row>
    <row r="6336" spans="31:31" x14ac:dyDescent="0.25">
      <c r="AE6336" s="182" t="s">
        <v>10550</v>
      </c>
    </row>
    <row r="6337" spans="31:31" x14ac:dyDescent="0.25">
      <c r="AE6337" t="s">
        <v>10551</v>
      </c>
    </row>
    <row r="6338" spans="31:31" x14ac:dyDescent="0.25">
      <c r="AE6338" t="s">
        <v>10553</v>
      </c>
    </row>
    <row r="6339" spans="31:31" x14ac:dyDescent="0.25">
      <c r="AE6339" s="182" t="s">
        <v>10555</v>
      </c>
    </row>
    <row r="6340" spans="31:31" x14ac:dyDescent="0.25">
      <c r="AE6340" t="s">
        <v>10557</v>
      </c>
    </row>
    <row r="6341" spans="31:31" x14ac:dyDescent="0.25">
      <c r="AE6341" t="s">
        <v>10558</v>
      </c>
    </row>
    <row r="6342" spans="31:31" x14ac:dyDescent="0.25">
      <c r="AE6342" t="s">
        <v>10559</v>
      </c>
    </row>
    <row r="6343" spans="31:31" x14ac:dyDescent="0.25">
      <c r="AE6343" t="s">
        <v>10560</v>
      </c>
    </row>
    <row r="6344" spans="31:31" x14ac:dyDescent="0.25">
      <c r="AE6344" t="s">
        <v>10561</v>
      </c>
    </row>
    <row r="6345" spans="31:31" x14ac:dyDescent="0.25">
      <c r="AE6345" t="s">
        <v>10562</v>
      </c>
    </row>
    <row r="6346" spans="31:31" x14ac:dyDescent="0.25">
      <c r="AE6346" t="s">
        <v>10564</v>
      </c>
    </row>
    <row r="6347" spans="31:31" x14ac:dyDescent="0.25">
      <c r="AE6347" t="s">
        <v>10567</v>
      </c>
    </row>
    <row r="6348" spans="31:31" x14ac:dyDescent="0.25">
      <c r="AE6348" t="s">
        <v>10570</v>
      </c>
    </row>
    <row r="6349" spans="31:31" x14ac:dyDescent="0.25">
      <c r="AE6349" t="s">
        <v>10571</v>
      </c>
    </row>
    <row r="6350" spans="31:31" x14ac:dyDescent="0.25">
      <c r="AE6350" t="s">
        <v>10572</v>
      </c>
    </row>
    <row r="6351" spans="31:31" x14ac:dyDescent="0.25">
      <c r="AE6351" t="s">
        <v>10574</v>
      </c>
    </row>
    <row r="6352" spans="31:31" x14ac:dyDescent="0.25">
      <c r="AE6352" t="s">
        <v>13941</v>
      </c>
    </row>
    <row r="6353" spans="31:31" x14ac:dyDescent="0.25">
      <c r="AE6353" t="s">
        <v>10576</v>
      </c>
    </row>
    <row r="6354" spans="31:31" x14ac:dyDescent="0.25">
      <c r="AE6354" t="s">
        <v>10578</v>
      </c>
    </row>
    <row r="6355" spans="31:31" x14ac:dyDescent="0.25">
      <c r="AE6355" t="s">
        <v>10580</v>
      </c>
    </row>
    <row r="6356" spans="31:31" x14ac:dyDescent="0.25">
      <c r="AE6356" s="182" t="s">
        <v>10582</v>
      </c>
    </row>
    <row r="6357" spans="31:31" x14ac:dyDescent="0.25">
      <c r="AE6357" t="s">
        <v>10584</v>
      </c>
    </row>
    <row r="6358" spans="31:31" x14ac:dyDescent="0.25">
      <c r="AE6358" t="s">
        <v>10586</v>
      </c>
    </row>
    <row r="6359" spans="31:31" x14ac:dyDescent="0.25">
      <c r="AE6359" t="s">
        <v>10587</v>
      </c>
    </row>
    <row r="6360" spans="31:31" x14ac:dyDescent="0.25">
      <c r="AE6360" s="182" t="s">
        <v>10588</v>
      </c>
    </row>
    <row r="6361" spans="31:31" x14ac:dyDescent="0.25">
      <c r="AE6361" s="182" t="s">
        <v>10589</v>
      </c>
    </row>
    <row r="6362" spans="31:31" x14ac:dyDescent="0.25">
      <c r="AE6362" t="s">
        <v>10590</v>
      </c>
    </row>
    <row r="6363" spans="31:31" x14ac:dyDescent="0.25">
      <c r="AE6363" t="s">
        <v>10591</v>
      </c>
    </row>
    <row r="6364" spans="31:31" x14ac:dyDescent="0.25">
      <c r="AE6364" s="182" t="s">
        <v>13942</v>
      </c>
    </row>
    <row r="6365" spans="31:31" x14ac:dyDescent="0.25">
      <c r="AE6365" t="s">
        <v>10595</v>
      </c>
    </row>
    <row r="6366" spans="31:31" x14ac:dyDescent="0.25">
      <c r="AE6366" t="s">
        <v>10596</v>
      </c>
    </row>
    <row r="6367" spans="31:31" x14ac:dyDescent="0.25">
      <c r="AE6367" s="182" t="s">
        <v>10599</v>
      </c>
    </row>
    <row r="6368" spans="31:31" x14ac:dyDescent="0.25">
      <c r="AE6368" t="s">
        <v>10601</v>
      </c>
    </row>
    <row r="6369" spans="31:31" x14ac:dyDescent="0.25">
      <c r="AE6369" t="s">
        <v>10602</v>
      </c>
    </row>
    <row r="6370" spans="31:31" x14ac:dyDescent="0.25">
      <c r="AE6370" t="s">
        <v>10603</v>
      </c>
    </row>
    <row r="6371" spans="31:31" x14ac:dyDescent="0.25">
      <c r="AE6371" t="s">
        <v>10608</v>
      </c>
    </row>
    <row r="6372" spans="31:31" x14ac:dyDescent="0.25">
      <c r="AE6372" s="182" t="s">
        <v>10609</v>
      </c>
    </row>
    <row r="6373" spans="31:31" x14ac:dyDescent="0.25">
      <c r="AE6373" t="s">
        <v>10610</v>
      </c>
    </row>
    <row r="6374" spans="31:31" x14ac:dyDescent="0.25">
      <c r="AE6374" t="s">
        <v>10611</v>
      </c>
    </row>
    <row r="6375" spans="31:31" x14ac:dyDescent="0.25">
      <c r="AE6375" t="s">
        <v>10612</v>
      </c>
    </row>
    <row r="6376" spans="31:31" x14ac:dyDescent="0.25">
      <c r="AE6376" t="s">
        <v>10613</v>
      </c>
    </row>
    <row r="6377" spans="31:31" x14ac:dyDescent="0.25">
      <c r="AE6377" t="s">
        <v>10614</v>
      </c>
    </row>
    <row r="6378" spans="31:31" x14ac:dyDescent="0.25">
      <c r="AE6378" t="s">
        <v>10615</v>
      </c>
    </row>
    <row r="6379" spans="31:31" x14ac:dyDescent="0.25">
      <c r="AE6379" t="s">
        <v>10617</v>
      </c>
    </row>
    <row r="6380" spans="31:31" x14ac:dyDescent="0.25">
      <c r="AE6380" t="s">
        <v>10618</v>
      </c>
    </row>
    <row r="6381" spans="31:31" x14ac:dyDescent="0.25">
      <c r="AE6381" t="s">
        <v>10619</v>
      </c>
    </row>
    <row r="6382" spans="31:31" x14ac:dyDescent="0.25">
      <c r="AE6382" t="s">
        <v>10620</v>
      </c>
    </row>
    <row r="6383" spans="31:31" x14ac:dyDescent="0.25">
      <c r="AE6383" s="182" t="s">
        <v>10621</v>
      </c>
    </row>
    <row r="6384" spans="31:31" x14ac:dyDescent="0.25">
      <c r="AE6384" s="182" t="s">
        <v>10622</v>
      </c>
    </row>
    <row r="6385" spans="31:31" x14ac:dyDescent="0.25">
      <c r="AE6385" s="182" t="s">
        <v>10625</v>
      </c>
    </row>
    <row r="6386" spans="31:31" x14ac:dyDescent="0.25">
      <c r="AE6386" s="182" t="s">
        <v>10626</v>
      </c>
    </row>
    <row r="6387" spans="31:31" x14ac:dyDescent="0.25">
      <c r="AE6387" s="182" t="s">
        <v>10629</v>
      </c>
    </row>
    <row r="6388" spans="31:31" x14ac:dyDescent="0.25">
      <c r="AE6388" t="s">
        <v>10630</v>
      </c>
    </row>
    <row r="6389" spans="31:31" x14ac:dyDescent="0.25">
      <c r="AE6389" s="182" t="s">
        <v>10632</v>
      </c>
    </row>
    <row r="6390" spans="31:31" x14ac:dyDescent="0.25">
      <c r="AE6390" s="182" t="s">
        <v>10633</v>
      </c>
    </row>
    <row r="6391" spans="31:31" x14ac:dyDescent="0.25">
      <c r="AE6391" t="s">
        <v>10634</v>
      </c>
    </row>
    <row r="6392" spans="31:31" x14ac:dyDescent="0.25">
      <c r="AE6392" t="s">
        <v>10635</v>
      </c>
    </row>
    <row r="6393" spans="31:31" x14ac:dyDescent="0.25">
      <c r="AE6393" t="s">
        <v>10638</v>
      </c>
    </row>
    <row r="6394" spans="31:31" x14ac:dyDescent="0.25">
      <c r="AE6394" t="s">
        <v>10640</v>
      </c>
    </row>
    <row r="6395" spans="31:31" x14ac:dyDescent="0.25">
      <c r="AE6395" t="s">
        <v>10641</v>
      </c>
    </row>
    <row r="6396" spans="31:31" x14ac:dyDescent="0.25">
      <c r="AE6396" t="s">
        <v>10655</v>
      </c>
    </row>
    <row r="6397" spans="31:31" x14ac:dyDescent="0.25">
      <c r="AE6397" s="182" t="s">
        <v>10656</v>
      </c>
    </row>
    <row r="6398" spans="31:31" x14ac:dyDescent="0.25">
      <c r="AE6398" t="s">
        <v>10657</v>
      </c>
    </row>
    <row r="6399" spans="31:31" x14ac:dyDescent="0.25">
      <c r="AE6399" t="s">
        <v>10658</v>
      </c>
    </row>
    <row r="6400" spans="31:31" x14ac:dyDescent="0.25">
      <c r="AE6400" t="s">
        <v>10660</v>
      </c>
    </row>
    <row r="6401" spans="31:31" x14ac:dyDescent="0.25">
      <c r="AE6401" t="s">
        <v>10661</v>
      </c>
    </row>
    <row r="6402" spans="31:31" x14ac:dyDescent="0.25">
      <c r="AE6402" t="s">
        <v>10662</v>
      </c>
    </row>
    <row r="6403" spans="31:31" x14ac:dyDescent="0.25">
      <c r="AE6403" t="s">
        <v>10663</v>
      </c>
    </row>
    <row r="6404" spans="31:31" x14ac:dyDescent="0.25">
      <c r="AE6404" t="s">
        <v>13943</v>
      </c>
    </row>
    <row r="6405" spans="31:31" x14ac:dyDescent="0.25">
      <c r="AE6405" t="s">
        <v>10665</v>
      </c>
    </row>
    <row r="6406" spans="31:31" x14ac:dyDescent="0.25">
      <c r="AE6406" t="s">
        <v>10666</v>
      </c>
    </row>
    <row r="6407" spans="31:31" x14ac:dyDescent="0.25">
      <c r="AE6407" t="s">
        <v>10667</v>
      </c>
    </row>
    <row r="6408" spans="31:31" x14ac:dyDescent="0.25">
      <c r="AE6408" t="s">
        <v>10668</v>
      </c>
    </row>
    <row r="6409" spans="31:31" x14ac:dyDescent="0.25">
      <c r="AE6409" s="182" t="s">
        <v>10670</v>
      </c>
    </row>
    <row r="6410" spans="31:31" x14ac:dyDescent="0.25">
      <c r="AE6410" t="s">
        <v>10671</v>
      </c>
    </row>
    <row r="6411" spans="31:31" x14ac:dyDescent="0.25">
      <c r="AE6411" s="182" t="s">
        <v>10672</v>
      </c>
    </row>
    <row r="6412" spans="31:31" x14ac:dyDescent="0.25">
      <c r="AE6412" s="182" t="s">
        <v>10675</v>
      </c>
    </row>
    <row r="6413" spans="31:31" x14ac:dyDescent="0.25">
      <c r="AE6413" s="182" t="s">
        <v>10676</v>
      </c>
    </row>
    <row r="6414" spans="31:31" x14ac:dyDescent="0.25">
      <c r="AE6414" s="182" t="s">
        <v>10677</v>
      </c>
    </row>
    <row r="6415" spans="31:31" x14ac:dyDescent="0.25">
      <c r="AE6415" t="s">
        <v>10679</v>
      </c>
    </row>
    <row r="6416" spans="31:31" x14ac:dyDescent="0.25">
      <c r="AE6416" t="s">
        <v>10680</v>
      </c>
    </row>
    <row r="6417" spans="31:31" x14ac:dyDescent="0.25">
      <c r="AE6417" t="s">
        <v>10682</v>
      </c>
    </row>
    <row r="6418" spans="31:31" x14ac:dyDescent="0.25">
      <c r="AE6418" t="s">
        <v>13944</v>
      </c>
    </row>
    <row r="6419" spans="31:31" x14ac:dyDescent="0.25">
      <c r="AE6419" t="s">
        <v>10683</v>
      </c>
    </row>
    <row r="6420" spans="31:31" x14ac:dyDescent="0.25">
      <c r="AE6420" t="s">
        <v>10685</v>
      </c>
    </row>
    <row r="6421" spans="31:31" x14ac:dyDescent="0.25">
      <c r="AE6421" t="s">
        <v>10687</v>
      </c>
    </row>
    <row r="6422" spans="31:31" x14ac:dyDescent="0.25">
      <c r="AE6422" t="s">
        <v>10690</v>
      </c>
    </row>
    <row r="6423" spans="31:31" x14ac:dyDescent="0.25">
      <c r="AE6423" t="s">
        <v>10694</v>
      </c>
    </row>
    <row r="6424" spans="31:31" x14ac:dyDescent="0.25">
      <c r="AE6424" s="182" t="s">
        <v>10695</v>
      </c>
    </row>
    <row r="6425" spans="31:31" x14ac:dyDescent="0.25">
      <c r="AE6425" t="s">
        <v>10699</v>
      </c>
    </row>
    <row r="6426" spans="31:31" x14ac:dyDescent="0.25">
      <c r="AE6426" s="182" t="s">
        <v>10700</v>
      </c>
    </row>
    <row r="6427" spans="31:31" x14ac:dyDescent="0.25">
      <c r="AE6427" t="s">
        <v>10701</v>
      </c>
    </row>
    <row r="6428" spans="31:31" x14ac:dyDescent="0.25">
      <c r="AE6428" t="s">
        <v>10702</v>
      </c>
    </row>
    <row r="6429" spans="31:31" x14ac:dyDescent="0.25">
      <c r="AE6429" s="182" t="s">
        <v>10703</v>
      </c>
    </row>
    <row r="6430" spans="31:31" x14ac:dyDescent="0.25">
      <c r="AE6430" t="s">
        <v>10704</v>
      </c>
    </row>
    <row r="6431" spans="31:31" x14ac:dyDescent="0.25">
      <c r="AE6431" t="s">
        <v>10706</v>
      </c>
    </row>
    <row r="6432" spans="31:31" x14ac:dyDescent="0.25">
      <c r="AE6432" t="s">
        <v>10707</v>
      </c>
    </row>
    <row r="6433" spans="31:31" x14ac:dyDescent="0.25">
      <c r="AE6433" t="s">
        <v>10708</v>
      </c>
    </row>
    <row r="6434" spans="31:31" x14ac:dyDescent="0.25">
      <c r="AE6434" t="s">
        <v>10709</v>
      </c>
    </row>
    <row r="6435" spans="31:31" x14ac:dyDescent="0.25">
      <c r="AE6435" t="s">
        <v>10710</v>
      </c>
    </row>
    <row r="6436" spans="31:31" x14ac:dyDescent="0.25">
      <c r="AE6436" s="182" t="s">
        <v>10712</v>
      </c>
    </row>
    <row r="6437" spans="31:31" x14ac:dyDescent="0.25">
      <c r="AE6437" t="s">
        <v>10713</v>
      </c>
    </row>
    <row r="6438" spans="31:31" x14ac:dyDescent="0.25">
      <c r="AE6438" s="182" t="s">
        <v>10714</v>
      </c>
    </row>
    <row r="6439" spans="31:31" x14ac:dyDescent="0.25">
      <c r="AE6439" s="182" t="s">
        <v>10715</v>
      </c>
    </row>
    <row r="6440" spans="31:31" x14ac:dyDescent="0.25">
      <c r="AE6440" t="s">
        <v>10716</v>
      </c>
    </row>
    <row r="6441" spans="31:31" x14ac:dyDescent="0.25">
      <c r="AE6441" s="182" t="s">
        <v>10718</v>
      </c>
    </row>
    <row r="6442" spans="31:31" x14ac:dyDescent="0.25">
      <c r="AE6442" t="s">
        <v>10720</v>
      </c>
    </row>
    <row r="6443" spans="31:31" x14ac:dyDescent="0.25">
      <c r="AE6443" t="s">
        <v>10721</v>
      </c>
    </row>
    <row r="6444" spans="31:31" x14ac:dyDescent="0.25">
      <c r="AE6444" t="s">
        <v>10722</v>
      </c>
    </row>
    <row r="6445" spans="31:31" x14ac:dyDescent="0.25">
      <c r="AE6445" t="s">
        <v>10723</v>
      </c>
    </row>
    <row r="6446" spans="31:31" x14ac:dyDescent="0.25">
      <c r="AE6446" t="s">
        <v>10724</v>
      </c>
    </row>
    <row r="6447" spans="31:31" x14ac:dyDescent="0.25">
      <c r="AE6447" s="182" t="s">
        <v>10726</v>
      </c>
    </row>
    <row r="6448" spans="31:31" x14ac:dyDescent="0.25">
      <c r="AE6448" t="s">
        <v>10727</v>
      </c>
    </row>
    <row r="6449" spans="31:31" x14ac:dyDescent="0.25">
      <c r="AE6449" t="s">
        <v>10728</v>
      </c>
    </row>
    <row r="6450" spans="31:31" x14ac:dyDescent="0.25">
      <c r="AE6450" t="s">
        <v>10729</v>
      </c>
    </row>
    <row r="6451" spans="31:31" x14ac:dyDescent="0.25">
      <c r="AE6451" t="s">
        <v>10730</v>
      </c>
    </row>
    <row r="6452" spans="31:31" x14ac:dyDescent="0.25">
      <c r="AE6452" t="s">
        <v>10732</v>
      </c>
    </row>
    <row r="6453" spans="31:31" x14ac:dyDescent="0.25">
      <c r="AE6453" s="182" t="s">
        <v>10733</v>
      </c>
    </row>
    <row r="6454" spans="31:31" x14ac:dyDescent="0.25">
      <c r="AE6454" t="s">
        <v>10736</v>
      </c>
    </row>
    <row r="6455" spans="31:31" x14ac:dyDescent="0.25">
      <c r="AE6455" s="182" t="s">
        <v>10737</v>
      </c>
    </row>
    <row r="6456" spans="31:31" x14ac:dyDescent="0.25">
      <c r="AE6456" t="s">
        <v>10738</v>
      </c>
    </row>
    <row r="6457" spans="31:31" x14ac:dyDescent="0.25">
      <c r="AE6457" s="182" t="s">
        <v>10740</v>
      </c>
    </row>
    <row r="6458" spans="31:31" x14ac:dyDescent="0.25">
      <c r="AE6458" s="182" t="s">
        <v>13945</v>
      </c>
    </row>
    <row r="6459" spans="31:31" x14ac:dyDescent="0.25">
      <c r="AE6459" s="182" t="s">
        <v>13946</v>
      </c>
    </row>
    <row r="6460" spans="31:31" x14ac:dyDescent="0.25">
      <c r="AE6460" s="182" t="s">
        <v>13947</v>
      </c>
    </row>
    <row r="6461" spans="31:31" x14ac:dyDescent="0.25">
      <c r="AE6461" s="182" t="s">
        <v>13948</v>
      </c>
    </row>
    <row r="6462" spans="31:31" x14ac:dyDescent="0.25">
      <c r="AE6462" s="182" t="s">
        <v>13949</v>
      </c>
    </row>
    <row r="6463" spans="31:31" x14ac:dyDescent="0.25">
      <c r="AE6463" s="182" t="s">
        <v>10743</v>
      </c>
    </row>
    <row r="6464" spans="31:31" x14ac:dyDescent="0.25">
      <c r="AE6464" s="182" t="s">
        <v>10743</v>
      </c>
    </row>
    <row r="6465" spans="31:31" x14ac:dyDescent="0.25">
      <c r="AE6465" s="182" t="s">
        <v>10743</v>
      </c>
    </row>
    <row r="6466" spans="31:31" x14ac:dyDescent="0.25">
      <c r="AE6466" s="182" t="s">
        <v>13950</v>
      </c>
    </row>
    <row r="6467" spans="31:31" x14ac:dyDescent="0.25">
      <c r="AE6467" s="182" t="s">
        <v>13951</v>
      </c>
    </row>
    <row r="6468" spans="31:31" x14ac:dyDescent="0.25">
      <c r="AE6468" s="182" t="s">
        <v>10744</v>
      </c>
    </row>
    <row r="6469" spans="31:31" x14ac:dyDescent="0.25">
      <c r="AE6469" s="182" t="s">
        <v>13952</v>
      </c>
    </row>
    <row r="6470" spans="31:31" x14ac:dyDescent="0.25">
      <c r="AE6470" s="182" t="s">
        <v>13953</v>
      </c>
    </row>
    <row r="6471" spans="31:31" x14ac:dyDescent="0.25">
      <c r="AE6471" s="182" t="s">
        <v>10745</v>
      </c>
    </row>
    <row r="6472" spans="31:31" x14ac:dyDescent="0.25">
      <c r="AE6472" s="182" t="s">
        <v>13954</v>
      </c>
    </row>
    <row r="6473" spans="31:31" x14ac:dyDescent="0.25">
      <c r="AE6473" s="182" t="s">
        <v>13955</v>
      </c>
    </row>
    <row r="6474" spans="31:31" x14ac:dyDescent="0.25">
      <c r="AE6474" s="182" t="s">
        <v>10746</v>
      </c>
    </row>
    <row r="6475" spans="31:31" x14ac:dyDescent="0.25">
      <c r="AE6475" s="182" t="s">
        <v>13956</v>
      </c>
    </row>
    <row r="6476" spans="31:31" x14ac:dyDescent="0.25">
      <c r="AE6476" s="182" t="s">
        <v>10747</v>
      </c>
    </row>
    <row r="6477" spans="31:31" x14ac:dyDescent="0.25">
      <c r="AE6477" s="182" t="s">
        <v>10747</v>
      </c>
    </row>
    <row r="6478" spans="31:31" x14ac:dyDescent="0.25">
      <c r="AE6478" s="182" t="s">
        <v>10748</v>
      </c>
    </row>
    <row r="6479" spans="31:31" x14ac:dyDescent="0.25">
      <c r="AE6479" s="182" t="s">
        <v>10748</v>
      </c>
    </row>
    <row r="6480" spans="31:31" x14ac:dyDescent="0.25">
      <c r="AE6480" s="182" t="s">
        <v>10749</v>
      </c>
    </row>
    <row r="6481" spans="31:31" x14ac:dyDescent="0.25">
      <c r="AE6481" s="182" t="s">
        <v>10749</v>
      </c>
    </row>
    <row r="6482" spans="31:31" x14ac:dyDescent="0.25">
      <c r="AE6482" s="182" t="s">
        <v>13957</v>
      </c>
    </row>
    <row r="6483" spans="31:31" x14ac:dyDescent="0.25">
      <c r="AE6483" s="182" t="s">
        <v>10750</v>
      </c>
    </row>
    <row r="6484" spans="31:31" x14ac:dyDescent="0.25">
      <c r="AE6484" s="182" t="s">
        <v>13958</v>
      </c>
    </row>
    <row r="6485" spans="31:31" x14ac:dyDescent="0.25">
      <c r="AE6485" s="182" t="s">
        <v>13959</v>
      </c>
    </row>
    <row r="6486" spans="31:31" x14ac:dyDescent="0.25">
      <c r="AE6486" s="182" t="s">
        <v>13960</v>
      </c>
    </row>
    <row r="6487" spans="31:31" x14ac:dyDescent="0.25">
      <c r="AE6487" s="182" t="s">
        <v>13961</v>
      </c>
    </row>
    <row r="6488" spans="31:31" x14ac:dyDescent="0.25">
      <c r="AE6488" s="182" t="s">
        <v>13962</v>
      </c>
    </row>
    <row r="6489" spans="31:31" x14ac:dyDescent="0.25">
      <c r="AE6489" s="182" t="s">
        <v>13963</v>
      </c>
    </row>
    <row r="6490" spans="31:31" x14ac:dyDescent="0.25">
      <c r="AE6490" s="182" t="s">
        <v>10751</v>
      </c>
    </row>
    <row r="6491" spans="31:31" x14ac:dyDescent="0.25">
      <c r="AE6491" s="182" t="s">
        <v>13964</v>
      </c>
    </row>
    <row r="6492" spans="31:31" x14ac:dyDescent="0.25">
      <c r="AE6492" t="s">
        <v>10772</v>
      </c>
    </row>
    <row r="6493" spans="31:31" x14ac:dyDescent="0.25">
      <c r="AE6493" t="s">
        <v>10774</v>
      </c>
    </row>
    <row r="6494" spans="31:31" x14ac:dyDescent="0.25">
      <c r="AE6494" t="s">
        <v>10777</v>
      </c>
    </row>
    <row r="6495" spans="31:31" x14ac:dyDescent="0.25">
      <c r="AE6495" t="s">
        <v>10778</v>
      </c>
    </row>
    <row r="6496" spans="31:31" x14ac:dyDescent="0.25">
      <c r="AE6496" t="s">
        <v>10779</v>
      </c>
    </row>
    <row r="6497" spans="31:31" x14ac:dyDescent="0.25">
      <c r="AE6497" t="s">
        <v>10782</v>
      </c>
    </row>
    <row r="6498" spans="31:31" x14ac:dyDescent="0.25">
      <c r="AE6498" s="182" t="s">
        <v>10783</v>
      </c>
    </row>
    <row r="6499" spans="31:31" x14ac:dyDescent="0.25">
      <c r="AE6499" s="182" t="s">
        <v>10784</v>
      </c>
    </row>
    <row r="6500" spans="31:31" x14ac:dyDescent="0.25">
      <c r="AE6500" s="182" t="s">
        <v>10784</v>
      </c>
    </row>
    <row r="6501" spans="31:31" x14ac:dyDescent="0.25">
      <c r="AE6501" t="s">
        <v>13965</v>
      </c>
    </row>
    <row r="6502" spans="31:31" x14ac:dyDescent="0.25">
      <c r="AE6502" t="s">
        <v>10791</v>
      </c>
    </row>
    <row r="6503" spans="31:31" x14ac:dyDescent="0.25">
      <c r="AE6503" t="s">
        <v>10792</v>
      </c>
    </row>
    <row r="6504" spans="31:31" x14ac:dyDescent="0.25">
      <c r="AE6504" t="s">
        <v>10794</v>
      </c>
    </row>
    <row r="6505" spans="31:31" x14ac:dyDescent="0.25">
      <c r="AE6505" t="s">
        <v>10796</v>
      </c>
    </row>
    <row r="6506" spans="31:31" x14ac:dyDescent="0.25">
      <c r="AE6506" s="182" t="s">
        <v>10798</v>
      </c>
    </row>
    <row r="6507" spans="31:31" x14ac:dyDescent="0.25">
      <c r="AE6507" t="s">
        <v>10800</v>
      </c>
    </row>
    <row r="6508" spans="31:31" x14ac:dyDescent="0.25">
      <c r="AE6508" t="s">
        <v>10802</v>
      </c>
    </row>
    <row r="6509" spans="31:31" x14ac:dyDescent="0.25">
      <c r="AE6509" t="s">
        <v>10803</v>
      </c>
    </row>
    <row r="6510" spans="31:31" x14ac:dyDescent="0.25">
      <c r="AE6510" t="s">
        <v>13966</v>
      </c>
    </row>
    <row r="6511" spans="31:31" x14ac:dyDescent="0.25">
      <c r="AE6511" t="s">
        <v>13967</v>
      </c>
    </row>
    <row r="6512" spans="31:31" x14ac:dyDescent="0.25">
      <c r="AE6512" t="s">
        <v>10804</v>
      </c>
    </row>
    <row r="6513" spans="31:31" x14ac:dyDescent="0.25">
      <c r="AE6513" t="s">
        <v>10805</v>
      </c>
    </row>
    <row r="6514" spans="31:31" x14ac:dyDescent="0.25">
      <c r="AE6514" t="s">
        <v>10806</v>
      </c>
    </row>
    <row r="6515" spans="31:31" x14ac:dyDescent="0.25">
      <c r="AE6515" t="s">
        <v>10809</v>
      </c>
    </row>
    <row r="6516" spans="31:31" x14ac:dyDescent="0.25">
      <c r="AE6516" t="s">
        <v>10810</v>
      </c>
    </row>
    <row r="6517" spans="31:31" x14ac:dyDescent="0.25">
      <c r="AE6517" t="s">
        <v>10811</v>
      </c>
    </row>
    <row r="6518" spans="31:31" x14ac:dyDescent="0.25">
      <c r="AE6518" t="s">
        <v>10812</v>
      </c>
    </row>
    <row r="6519" spans="31:31" x14ac:dyDescent="0.25">
      <c r="AE6519" s="182" t="s">
        <v>10814</v>
      </c>
    </row>
    <row r="6520" spans="31:31" x14ac:dyDescent="0.25">
      <c r="AE6520" t="s">
        <v>10815</v>
      </c>
    </row>
    <row r="6521" spans="31:31" x14ac:dyDescent="0.25">
      <c r="AE6521" t="s">
        <v>10816</v>
      </c>
    </row>
    <row r="6522" spans="31:31" x14ac:dyDescent="0.25">
      <c r="AE6522" t="s">
        <v>10817</v>
      </c>
    </row>
    <row r="6523" spans="31:31" x14ac:dyDescent="0.25">
      <c r="AE6523" t="s">
        <v>10818</v>
      </c>
    </row>
    <row r="6524" spans="31:31" x14ac:dyDescent="0.25">
      <c r="AE6524" t="s">
        <v>10820</v>
      </c>
    </row>
    <row r="6525" spans="31:31" x14ac:dyDescent="0.25">
      <c r="AE6525" t="s">
        <v>10824</v>
      </c>
    </row>
    <row r="6526" spans="31:31" x14ac:dyDescent="0.25">
      <c r="AE6526" t="s">
        <v>10826</v>
      </c>
    </row>
    <row r="6527" spans="31:31" x14ac:dyDescent="0.25">
      <c r="AE6527" s="182" t="s">
        <v>10827</v>
      </c>
    </row>
    <row r="6528" spans="31:31" x14ac:dyDescent="0.25">
      <c r="AE6528" t="s">
        <v>10828</v>
      </c>
    </row>
    <row r="6529" spans="31:31" x14ac:dyDescent="0.25">
      <c r="AE6529" t="s">
        <v>10829</v>
      </c>
    </row>
    <row r="6530" spans="31:31" x14ac:dyDescent="0.25">
      <c r="AE6530" s="182" t="s">
        <v>13968</v>
      </c>
    </row>
    <row r="6531" spans="31:31" x14ac:dyDescent="0.25">
      <c r="AE6531" t="s">
        <v>10832</v>
      </c>
    </row>
    <row r="6532" spans="31:31" x14ac:dyDescent="0.25">
      <c r="AE6532" t="s">
        <v>10833</v>
      </c>
    </row>
    <row r="6533" spans="31:31" x14ac:dyDescent="0.25">
      <c r="AE6533" s="182" t="s">
        <v>13969</v>
      </c>
    </row>
    <row r="6534" spans="31:31" x14ac:dyDescent="0.25">
      <c r="AE6534" t="s">
        <v>10834</v>
      </c>
    </row>
    <row r="6535" spans="31:31" x14ac:dyDescent="0.25">
      <c r="AE6535" s="182" t="s">
        <v>10836</v>
      </c>
    </row>
    <row r="6536" spans="31:31" x14ac:dyDescent="0.25">
      <c r="AE6536" t="s">
        <v>13970</v>
      </c>
    </row>
    <row r="6537" spans="31:31" x14ac:dyDescent="0.25">
      <c r="AE6537" t="s">
        <v>10838</v>
      </c>
    </row>
    <row r="6538" spans="31:31" x14ac:dyDescent="0.25">
      <c r="AE6538" t="s">
        <v>10840</v>
      </c>
    </row>
    <row r="6539" spans="31:31" x14ac:dyDescent="0.25">
      <c r="AE6539" t="s">
        <v>10843</v>
      </c>
    </row>
    <row r="6540" spans="31:31" x14ac:dyDescent="0.25">
      <c r="AE6540" t="s">
        <v>10844</v>
      </c>
    </row>
    <row r="6541" spans="31:31" x14ac:dyDescent="0.25">
      <c r="AE6541" t="s">
        <v>10845</v>
      </c>
    </row>
    <row r="6542" spans="31:31" x14ac:dyDescent="0.25">
      <c r="AE6542" t="s">
        <v>10847</v>
      </c>
    </row>
    <row r="6543" spans="31:31" x14ac:dyDescent="0.25">
      <c r="AE6543" s="182" t="s">
        <v>10851</v>
      </c>
    </row>
    <row r="6544" spans="31:31" x14ac:dyDescent="0.25">
      <c r="AE6544" t="s">
        <v>10852</v>
      </c>
    </row>
    <row r="6545" spans="31:31" x14ac:dyDescent="0.25">
      <c r="AE6545" t="s">
        <v>10854</v>
      </c>
    </row>
    <row r="6546" spans="31:31" x14ac:dyDescent="0.25">
      <c r="AE6546" t="s">
        <v>10855</v>
      </c>
    </row>
    <row r="6547" spans="31:31" x14ac:dyDescent="0.25">
      <c r="AE6547" t="s">
        <v>10859</v>
      </c>
    </row>
    <row r="6548" spans="31:31" x14ac:dyDescent="0.25">
      <c r="AE6548" s="182" t="s">
        <v>10861</v>
      </c>
    </row>
    <row r="6549" spans="31:31" x14ac:dyDescent="0.25">
      <c r="AE6549" t="s">
        <v>10862</v>
      </c>
    </row>
    <row r="6550" spans="31:31" x14ac:dyDescent="0.25">
      <c r="AE6550" t="s">
        <v>10863</v>
      </c>
    </row>
    <row r="6551" spans="31:31" x14ac:dyDescent="0.25">
      <c r="AE6551" t="s">
        <v>10864</v>
      </c>
    </row>
    <row r="6552" spans="31:31" x14ac:dyDescent="0.25">
      <c r="AE6552" s="182" t="s">
        <v>10864</v>
      </c>
    </row>
    <row r="6553" spans="31:31" x14ac:dyDescent="0.25">
      <c r="AE6553" t="s">
        <v>10865</v>
      </c>
    </row>
    <row r="6554" spans="31:31" x14ac:dyDescent="0.25">
      <c r="AE6554" t="s">
        <v>10867</v>
      </c>
    </row>
    <row r="6555" spans="31:31" x14ac:dyDescent="0.25">
      <c r="AE6555" t="s">
        <v>10869</v>
      </c>
    </row>
    <row r="6556" spans="31:31" x14ac:dyDescent="0.25">
      <c r="AE6556" s="182" t="s">
        <v>10870</v>
      </c>
    </row>
    <row r="6557" spans="31:31" x14ac:dyDescent="0.25">
      <c r="AE6557" t="s">
        <v>10871</v>
      </c>
    </row>
    <row r="6558" spans="31:31" x14ac:dyDescent="0.25">
      <c r="AE6558" t="s">
        <v>10872</v>
      </c>
    </row>
    <row r="6559" spans="31:31" x14ac:dyDescent="0.25">
      <c r="AE6559" t="s">
        <v>10873</v>
      </c>
    </row>
    <row r="6560" spans="31:31" x14ac:dyDescent="0.25">
      <c r="AE6560" s="182" t="s">
        <v>10874</v>
      </c>
    </row>
    <row r="6561" spans="31:31" x14ac:dyDescent="0.25">
      <c r="AE6561" t="s">
        <v>10876</v>
      </c>
    </row>
    <row r="6562" spans="31:31" x14ac:dyDescent="0.25">
      <c r="AE6562" t="s">
        <v>10880</v>
      </c>
    </row>
    <row r="6563" spans="31:31" x14ac:dyDescent="0.25">
      <c r="AE6563" s="182" t="s">
        <v>13971</v>
      </c>
    </row>
    <row r="6564" spans="31:31" x14ac:dyDescent="0.25">
      <c r="AE6564" s="182" t="s">
        <v>10881</v>
      </c>
    </row>
    <row r="6565" spans="31:31" x14ac:dyDescent="0.25">
      <c r="AE6565" s="182" t="s">
        <v>10882</v>
      </c>
    </row>
    <row r="6566" spans="31:31" x14ac:dyDescent="0.25">
      <c r="AE6566" s="182" t="s">
        <v>10883</v>
      </c>
    </row>
    <row r="6567" spans="31:31" x14ac:dyDescent="0.25">
      <c r="AE6567" s="182" t="s">
        <v>13972</v>
      </c>
    </row>
    <row r="6568" spans="31:31" x14ac:dyDescent="0.25">
      <c r="AE6568" t="s">
        <v>10886</v>
      </c>
    </row>
    <row r="6569" spans="31:31" x14ac:dyDescent="0.25">
      <c r="AE6569" t="s">
        <v>10887</v>
      </c>
    </row>
    <row r="6570" spans="31:31" x14ac:dyDescent="0.25">
      <c r="AE6570" t="s">
        <v>10889</v>
      </c>
    </row>
    <row r="6571" spans="31:31" x14ac:dyDescent="0.25">
      <c r="AE6571" t="s">
        <v>10890</v>
      </c>
    </row>
    <row r="6572" spans="31:31" x14ac:dyDescent="0.25">
      <c r="AE6572" t="s">
        <v>10891</v>
      </c>
    </row>
    <row r="6573" spans="31:31" x14ac:dyDescent="0.25">
      <c r="AE6573" s="182" t="s">
        <v>10892</v>
      </c>
    </row>
    <row r="6574" spans="31:31" x14ac:dyDescent="0.25">
      <c r="AE6574" s="182" t="s">
        <v>10895</v>
      </c>
    </row>
    <row r="6575" spans="31:31" x14ac:dyDescent="0.25">
      <c r="AE6575" t="s">
        <v>10896</v>
      </c>
    </row>
    <row r="6576" spans="31:31" x14ac:dyDescent="0.25">
      <c r="AE6576" t="s">
        <v>10898</v>
      </c>
    </row>
    <row r="6577" spans="31:31" x14ac:dyDescent="0.25">
      <c r="AE6577" s="182" t="s">
        <v>10904</v>
      </c>
    </row>
    <row r="6578" spans="31:31" x14ac:dyDescent="0.25">
      <c r="AE6578" s="182" t="s">
        <v>10905</v>
      </c>
    </row>
    <row r="6579" spans="31:31" x14ac:dyDescent="0.25">
      <c r="AE6579" s="182" t="s">
        <v>10906</v>
      </c>
    </row>
    <row r="6580" spans="31:31" x14ac:dyDescent="0.25">
      <c r="AE6580" s="182" t="s">
        <v>10907</v>
      </c>
    </row>
    <row r="6581" spans="31:31" x14ac:dyDescent="0.25">
      <c r="AE6581" s="182" t="s">
        <v>10908</v>
      </c>
    </row>
    <row r="6582" spans="31:31" x14ac:dyDescent="0.25">
      <c r="AE6582" t="s">
        <v>10909</v>
      </c>
    </row>
    <row r="6583" spans="31:31" x14ac:dyDescent="0.25">
      <c r="AE6583" s="182" t="s">
        <v>13973</v>
      </c>
    </row>
    <row r="6584" spans="31:31" x14ac:dyDescent="0.25">
      <c r="AE6584" s="182" t="s">
        <v>13974</v>
      </c>
    </row>
    <row r="6585" spans="31:31" x14ac:dyDescent="0.25">
      <c r="AE6585" s="182" t="s">
        <v>10914</v>
      </c>
    </row>
    <row r="6586" spans="31:31" x14ac:dyDescent="0.25">
      <c r="AE6586" t="s">
        <v>10915</v>
      </c>
    </row>
    <row r="6587" spans="31:31" x14ac:dyDescent="0.25">
      <c r="AE6587" t="s">
        <v>10917</v>
      </c>
    </row>
    <row r="6588" spans="31:31" x14ac:dyDescent="0.25">
      <c r="AE6588" t="s">
        <v>10918</v>
      </c>
    </row>
    <row r="6589" spans="31:31" x14ac:dyDescent="0.25">
      <c r="AE6589" t="s">
        <v>10919</v>
      </c>
    </row>
    <row r="6590" spans="31:31" x14ac:dyDescent="0.25">
      <c r="AE6590" t="s">
        <v>10922</v>
      </c>
    </row>
    <row r="6591" spans="31:31" x14ac:dyDescent="0.25">
      <c r="AE6591" s="182" t="s">
        <v>10923</v>
      </c>
    </row>
    <row r="6592" spans="31:31" x14ac:dyDescent="0.25">
      <c r="AE6592" s="182" t="s">
        <v>10924</v>
      </c>
    </row>
    <row r="6593" spans="31:31" x14ac:dyDescent="0.25">
      <c r="AE6593" s="182" t="s">
        <v>10925</v>
      </c>
    </row>
    <row r="6594" spans="31:31" x14ac:dyDescent="0.25">
      <c r="AE6594" t="s">
        <v>10926</v>
      </c>
    </row>
    <row r="6595" spans="31:31" x14ac:dyDescent="0.25">
      <c r="AE6595" t="s">
        <v>10928</v>
      </c>
    </row>
    <row r="6596" spans="31:31" x14ac:dyDescent="0.25">
      <c r="AE6596" t="s">
        <v>10929</v>
      </c>
    </row>
    <row r="6597" spans="31:31" x14ac:dyDescent="0.25">
      <c r="AE6597" s="182" t="s">
        <v>10930</v>
      </c>
    </row>
    <row r="6598" spans="31:31" x14ac:dyDescent="0.25">
      <c r="AE6598" t="s">
        <v>10933</v>
      </c>
    </row>
    <row r="6599" spans="31:31" x14ac:dyDescent="0.25">
      <c r="AE6599" t="s">
        <v>10934</v>
      </c>
    </row>
    <row r="6600" spans="31:31" x14ac:dyDescent="0.25">
      <c r="AE6600" s="182" t="s">
        <v>10935</v>
      </c>
    </row>
    <row r="6601" spans="31:31" x14ac:dyDescent="0.25">
      <c r="AE6601" s="182" t="s">
        <v>10938</v>
      </c>
    </row>
    <row r="6602" spans="31:31" x14ac:dyDescent="0.25">
      <c r="AE6602" t="s">
        <v>10940</v>
      </c>
    </row>
    <row r="6603" spans="31:31" x14ac:dyDescent="0.25">
      <c r="AE6603" s="182" t="s">
        <v>10941</v>
      </c>
    </row>
    <row r="6604" spans="31:31" x14ac:dyDescent="0.25">
      <c r="AE6604" s="182" t="s">
        <v>10942</v>
      </c>
    </row>
    <row r="6605" spans="31:31" x14ac:dyDescent="0.25">
      <c r="AE6605" t="s">
        <v>10946</v>
      </c>
    </row>
    <row r="6606" spans="31:31" x14ac:dyDescent="0.25">
      <c r="AE6606" t="s">
        <v>10947</v>
      </c>
    </row>
    <row r="6607" spans="31:31" x14ac:dyDescent="0.25">
      <c r="AE6607" t="s">
        <v>10951</v>
      </c>
    </row>
    <row r="6608" spans="31:31" x14ac:dyDescent="0.25">
      <c r="AE6608" s="182" t="s">
        <v>10952</v>
      </c>
    </row>
    <row r="6609" spans="31:31" x14ac:dyDescent="0.25">
      <c r="AE6609" t="s">
        <v>10953</v>
      </c>
    </row>
    <row r="6610" spans="31:31" x14ac:dyDescent="0.25">
      <c r="AE6610" t="s">
        <v>10954</v>
      </c>
    </row>
    <row r="6611" spans="31:31" x14ac:dyDescent="0.25">
      <c r="AE6611" t="s">
        <v>10955</v>
      </c>
    </row>
    <row r="6612" spans="31:31" x14ac:dyDescent="0.25">
      <c r="AE6612" t="s">
        <v>10956</v>
      </c>
    </row>
    <row r="6613" spans="31:31" x14ac:dyDescent="0.25">
      <c r="AE6613" s="182" t="s">
        <v>10957</v>
      </c>
    </row>
    <row r="6614" spans="31:31" x14ac:dyDescent="0.25">
      <c r="AE6614" t="s">
        <v>10959</v>
      </c>
    </row>
    <row r="6615" spans="31:31" x14ac:dyDescent="0.25">
      <c r="AE6615" t="s">
        <v>10968</v>
      </c>
    </row>
    <row r="6616" spans="31:31" x14ac:dyDescent="0.25">
      <c r="AE6616" s="182" t="s">
        <v>10970</v>
      </c>
    </row>
    <row r="6617" spans="31:31" x14ac:dyDescent="0.25">
      <c r="AE6617" t="s">
        <v>10971</v>
      </c>
    </row>
    <row r="6618" spans="31:31" x14ac:dyDescent="0.25">
      <c r="AE6618" t="s">
        <v>10973</v>
      </c>
    </row>
    <row r="6619" spans="31:31" x14ac:dyDescent="0.25">
      <c r="AE6619" s="182" t="s">
        <v>10976</v>
      </c>
    </row>
    <row r="6620" spans="31:31" x14ac:dyDescent="0.25">
      <c r="AE6620" t="s">
        <v>10978</v>
      </c>
    </row>
    <row r="6621" spans="31:31" x14ac:dyDescent="0.25">
      <c r="AE6621" t="s">
        <v>10980</v>
      </c>
    </row>
    <row r="6622" spans="31:31" x14ac:dyDescent="0.25">
      <c r="AE6622" t="s">
        <v>10981</v>
      </c>
    </row>
    <row r="6623" spans="31:31" x14ac:dyDescent="0.25">
      <c r="AE6623" t="s">
        <v>10982</v>
      </c>
    </row>
    <row r="6624" spans="31:31" x14ac:dyDescent="0.25">
      <c r="AE6624" t="s">
        <v>10983</v>
      </c>
    </row>
    <row r="6625" spans="31:31" x14ac:dyDescent="0.25">
      <c r="AE6625" s="182" t="s">
        <v>13975</v>
      </c>
    </row>
    <row r="6626" spans="31:31" x14ac:dyDescent="0.25">
      <c r="AE6626" s="182" t="s">
        <v>10984</v>
      </c>
    </row>
    <row r="6627" spans="31:31" x14ac:dyDescent="0.25">
      <c r="AE6627" t="s">
        <v>10987</v>
      </c>
    </row>
    <row r="6628" spans="31:31" x14ac:dyDescent="0.25">
      <c r="AE6628" t="s">
        <v>10988</v>
      </c>
    </row>
    <row r="6629" spans="31:31" x14ac:dyDescent="0.25">
      <c r="AE6629" t="s">
        <v>10990</v>
      </c>
    </row>
    <row r="6630" spans="31:31" x14ac:dyDescent="0.25">
      <c r="AE6630" t="s">
        <v>13976</v>
      </c>
    </row>
    <row r="6631" spans="31:31" x14ac:dyDescent="0.25">
      <c r="AE6631" t="s">
        <v>10991</v>
      </c>
    </row>
    <row r="6632" spans="31:31" x14ac:dyDescent="0.25">
      <c r="AE6632" t="s">
        <v>10992</v>
      </c>
    </row>
    <row r="6633" spans="31:31" x14ac:dyDescent="0.25">
      <c r="AE6633" t="s">
        <v>10993</v>
      </c>
    </row>
    <row r="6634" spans="31:31" x14ac:dyDescent="0.25">
      <c r="AE6634" t="s">
        <v>10994</v>
      </c>
    </row>
    <row r="6635" spans="31:31" x14ac:dyDescent="0.25">
      <c r="AE6635" t="s">
        <v>13977</v>
      </c>
    </row>
    <row r="6636" spans="31:31" x14ac:dyDescent="0.25">
      <c r="AE6636" t="s">
        <v>10996</v>
      </c>
    </row>
    <row r="6637" spans="31:31" x14ac:dyDescent="0.25">
      <c r="AE6637" t="s">
        <v>10997</v>
      </c>
    </row>
    <row r="6638" spans="31:31" x14ac:dyDescent="0.25">
      <c r="AE6638" t="s">
        <v>10999</v>
      </c>
    </row>
    <row r="6639" spans="31:31" x14ac:dyDescent="0.25">
      <c r="AE6639" t="s">
        <v>11000</v>
      </c>
    </row>
    <row r="6640" spans="31:31" x14ac:dyDescent="0.25">
      <c r="AE6640" t="s">
        <v>13978</v>
      </c>
    </row>
    <row r="6641" spans="31:31" x14ac:dyDescent="0.25">
      <c r="AE6641" t="s">
        <v>11010</v>
      </c>
    </row>
    <row r="6642" spans="31:31" x14ac:dyDescent="0.25">
      <c r="AE6642" s="182" t="s">
        <v>11014</v>
      </c>
    </row>
    <row r="6643" spans="31:31" x14ac:dyDescent="0.25">
      <c r="AE6643" t="s">
        <v>11015</v>
      </c>
    </row>
    <row r="6644" spans="31:31" x14ac:dyDescent="0.25">
      <c r="AE6644" s="182" t="s">
        <v>11017</v>
      </c>
    </row>
    <row r="6645" spans="31:31" x14ac:dyDescent="0.25">
      <c r="AE6645" t="s">
        <v>11018</v>
      </c>
    </row>
    <row r="6646" spans="31:31" x14ac:dyDescent="0.25">
      <c r="AE6646" s="182" t="s">
        <v>11019</v>
      </c>
    </row>
    <row r="6647" spans="31:31" x14ac:dyDescent="0.25">
      <c r="AE6647" t="s">
        <v>11021</v>
      </c>
    </row>
    <row r="6648" spans="31:31" x14ac:dyDescent="0.25">
      <c r="AE6648" t="s">
        <v>11022</v>
      </c>
    </row>
    <row r="6649" spans="31:31" x14ac:dyDescent="0.25">
      <c r="AE6649" t="s">
        <v>11023</v>
      </c>
    </row>
    <row r="6650" spans="31:31" x14ac:dyDescent="0.25">
      <c r="AE6650" t="s">
        <v>11025</v>
      </c>
    </row>
    <row r="6651" spans="31:31" x14ac:dyDescent="0.25">
      <c r="AE6651" t="s">
        <v>11027</v>
      </c>
    </row>
    <row r="6652" spans="31:31" x14ac:dyDescent="0.25">
      <c r="AE6652" t="s">
        <v>11028</v>
      </c>
    </row>
    <row r="6653" spans="31:31" x14ac:dyDescent="0.25">
      <c r="AE6653" t="s">
        <v>11029</v>
      </c>
    </row>
    <row r="6654" spans="31:31" x14ac:dyDescent="0.25">
      <c r="AE6654" t="s">
        <v>11030</v>
      </c>
    </row>
    <row r="6655" spans="31:31" x14ac:dyDescent="0.25">
      <c r="AE6655" t="s">
        <v>11031</v>
      </c>
    </row>
    <row r="6656" spans="31:31" x14ac:dyDescent="0.25">
      <c r="AE6656" s="182" t="s">
        <v>11032</v>
      </c>
    </row>
    <row r="6657" spans="31:31" x14ac:dyDescent="0.25">
      <c r="AE6657" s="182" t="s">
        <v>11033</v>
      </c>
    </row>
    <row r="6658" spans="31:31" x14ac:dyDescent="0.25">
      <c r="AE6658" t="s">
        <v>11034</v>
      </c>
    </row>
    <row r="6659" spans="31:31" x14ac:dyDescent="0.25">
      <c r="AE6659" t="s">
        <v>11035</v>
      </c>
    </row>
    <row r="6660" spans="31:31" x14ac:dyDescent="0.25">
      <c r="AE6660" t="s">
        <v>11039</v>
      </c>
    </row>
    <row r="6661" spans="31:31" x14ac:dyDescent="0.25">
      <c r="AE6661" t="s">
        <v>11041</v>
      </c>
    </row>
    <row r="6662" spans="31:31" x14ac:dyDescent="0.25">
      <c r="AE6662" t="s">
        <v>13979</v>
      </c>
    </row>
    <row r="6663" spans="31:31" x14ac:dyDescent="0.25">
      <c r="AE6663" t="s">
        <v>11045</v>
      </c>
    </row>
    <row r="6664" spans="31:31" x14ac:dyDescent="0.25">
      <c r="AE6664" t="s">
        <v>11046</v>
      </c>
    </row>
    <row r="6665" spans="31:31" x14ac:dyDescent="0.25">
      <c r="AE6665" s="182" t="s">
        <v>11047</v>
      </c>
    </row>
    <row r="6666" spans="31:31" x14ac:dyDescent="0.25">
      <c r="AE6666" s="182" t="s">
        <v>11048</v>
      </c>
    </row>
    <row r="6667" spans="31:31" x14ac:dyDescent="0.25">
      <c r="AE6667" t="s">
        <v>11049</v>
      </c>
    </row>
    <row r="6668" spans="31:31" x14ac:dyDescent="0.25">
      <c r="AE6668" s="182" t="s">
        <v>11053</v>
      </c>
    </row>
    <row r="6669" spans="31:31" x14ac:dyDescent="0.25">
      <c r="AE6669" t="s">
        <v>11057</v>
      </c>
    </row>
    <row r="6670" spans="31:31" x14ac:dyDescent="0.25">
      <c r="AE6670" t="s">
        <v>11058</v>
      </c>
    </row>
    <row r="6671" spans="31:31" x14ac:dyDescent="0.25">
      <c r="AE6671" s="182" t="s">
        <v>11059</v>
      </c>
    </row>
    <row r="6672" spans="31:31" x14ac:dyDescent="0.25">
      <c r="AE6672" t="s">
        <v>11062</v>
      </c>
    </row>
    <row r="6673" spans="31:31" x14ac:dyDescent="0.25">
      <c r="AE6673" t="s">
        <v>11063</v>
      </c>
    </row>
    <row r="6674" spans="31:31" x14ac:dyDescent="0.25">
      <c r="AE6674" t="s">
        <v>11064</v>
      </c>
    </row>
    <row r="6675" spans="31:31" x14ac:dyDescent="0.25">
      <c r="AE6675" t="s">
        <v>11067</v>
      </c>
    </row>
    <row r="6676" spans="31:31" x14ac:dyDescent="0.25">
      <c r="AE6676" s="182" t="s">
        <v>11071</v>
      </c>
    </row>
    <row r="6677" spans="31:31" x14ac:dyDescent="0.25">
      <c r="AE6677" t="s">
        <v>11074</v>
      </c>
    </row>
    <row r="6678" spans="31:31" x14ac:dyDescent="0.25">
      <c r="AE6678" t="s">
        <v>11075</v>
      </c>
    </row>
    <row r="6679" spans="31:31" x14ac:dyDescent="0.25">
      <c r="AE6679" t="s">
        <v>11077</v>
      </c>
    </row>
    <row r="6680" spans="31:31" x14ac:dyDescent="0.25">
      <c r="AE6680" t="s">
        <v>11078</v>
      </c>
    </row>
    <row r="6681" spans="31:31" x14ac:dyDescent="0.25">
      <c r="AE6681" s="182" t="s">
        <v>11079</v>
      </c>
    </row>
    <row r="6682" spans="31:31" x14ac:dyDescent="0.25">
      <c r="AE6682" s="182" t="s">
        <v>11081</v>
      </c>
    </row>
    <row r="6683" spans="31:31" x14ac:dyDescent="0.25">
      <c r="AE6683" t="s">
        <v>11082</v>
      </c>
    </row>
    <row r="6684" spans="31:31" x14ac:dyDescent="0.25">
      <c r="AE6684" t="s">
        <v>11085</v>
      </c>
    </row>
  </sheetData>
  <sortState xmlns:xlrd2="http://schemas.microsoft.com/office/spreadsheetml/2017/richdata2" ref="AJ2:AJ214">
    <sortCondition ref="AJ2"/>
  </sortState>
  <pageMargins left="0.7" right="0.7" top="0.75" bottom="0.75" header="0.3" footer="0.3"/>
  <pageSetup orientation="portrait" r:id="rId1"/>
  <tableParts count="3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3E420-4FB9-4E29-977D-F9A9D409E005}">
  <sheetPr codeName="Sheet13"/>
  <dimension ref="A1:BH102"/>
  <sheetViews>
    <sheetView topLeftCell="C31" workbookViewId="0">
      <selection activeCell="C77" sqref="C77"/>
    </sheetView>
  </sheetViews>
  <sheetFormatPr defaultColWidth="15.7109375" defaultRowHeight="12.75" x14ac:dyDescent="0.2"/>
  <cols>
    <col min="1" max="1" width="10.7109375" style="3" customWidth="1"/>
    <col min="2" max="2" width="46.7109375" style="19" customWidth="1"/>
    <col min="3" max="3" width="32.7109375" style="7" customWidth="1"/>
    <col min="4" max="4" width="70.7109375" style="2" customWidth="1"/>
    <col min="5" max="6" width="25.7109375" style="16" customWidth="1"/>
    <col min="7" max="7" width="2.7109375" style="2" customWidth="1"/>
    <col min="8" max="8" width="25.7109375" style="24" customWidth="1"/>
    <col min="9" max="13" width="25.7109375" style="3" customWidth="1"/>
    <col min="14" max="14" width="15.7109375" style="3"/>
    <col min="15" max="15" width="15.7109375" style="7"/>
    <col min="16" max="19" width="15.7109375" style="3"/>
    <col min="20" max="27" width="15.7109375" style="8"/>
    <col min="28" max="29" width="15.7109375" style="47"/>
    <col min="30" max="32" width="15.7109375" style="8"/>
    <col min="33" max="33" width="29.7109375" style="8" customWidth="1"/>
    <col min="34" max="34" width="35.5703125" style="8" customWidth="1"/>
    <col min="35" max="16384" width="15.7109375" style="8"/>
  </cols>
  <sheetData>
    <row r="1" spans="1:34" customFormat="1" ht="15" customHeight="1" x14ac:dyDescent="0.25">
      <c r="A1" s="92" t="s">
        <v>11430</v>
      </c>
      <c r="B1" s="93" t="s">
        <v>11431</v>
      </c>
      <c r="C1" s="453" t="s">
        <v>11432</v>
      </c>
      <c r="D1" s="453"/>
      <c r="E1" s="453"/>
      <c r="F1" s="453"/>
      <c r="G1" s="1"/>
      <c r="H1" s="43"/>
      <c r="I1" s="5"/>
      <c r="J1" s="5"/>
      <c r="K1" s="5"/>
      <c r="L1" s="5"/>
      <c r="M1" s="5"/>
      <c r="N1" s="5"/>
      <c r="O1" s="26"/>
      <c r="P1" s="5"/>
      <c r="Q1" s="5"/>
      <c r="R1" s="5"/>
      <c r="S1" s="5"/>
      <c r="AA1" s="109"/>
      <c r="AB1" s="109"/>
      <c r="AC1" s="109"/>
      <c r="AD1" s="109"/>
      <c r="AE1" s="109"/>
      <c r="AF1" s="109"/>
      <c r="AG1" s="109"/>
      <c r="AH1" s="109"/>
    </row>
    <row r="2" spans="1:34" ht="15" customHeight="1" x14ac:dyDescent="0.2">
      <c r="A2" s="440">
        <v>1</v>
      </c>
      <c r="B2" s="19" t="s">
        <v>11433</v>
      </c>
      <c r="C2" s="15" t="s">
        <v>11437</v>
      </c>
      <c r="D2" s="433" t="s">
        <v>29089</v>
      </c>
      <c r="E2" s="433"/>
      <c r="F2" s="433"/>
      <c r="AA2" s="20"/>
      <c r="AB2" s="2"/>
      <c r="AC2" s="15"/>
      <c r="AD2" s="2"/>
      <c r="AE2" s="20"/>
      <c r="AF2" s="2"/>
      <c r="AG2" s="15"/>
      <c r="AH2" s="20"/>
    </row>
    <row r="3" spans="1:34" ht="15" customHeight="1" x14ac:dyDescent="0.2">
      <c r="A3" s="440"/>
      <c r="B3" s="19" t="s">
        <v>11436</v>
      </c>
      <c r="C3" s="15" t="s">
        <v>29108</v>
      </c>
      <c r="D3" s="433"/>
      <c r="E3" s="433"/>
      <c r="F3" s="433"/>
      <c r="R3" s="35"/>
      <c r="S3" s="35"/>
      <c r="T3" s="35"/>
      <c r="U3" s="35"/>
      <c r="AA3" s="20"/>
      <c r="AB3" s="2"/>
      <c r="AC3" s="15"/>
      <c r="AD3" s="2"/>
      <c r="AE3" s="20"/>
      <c r="AF3" s="2"/>
      <c r="AG3" s="15"/>
      <c r="AH3" s="20"/>
    </row>
    <row r="4" spans="1:34" ht="15" customHeight="1" x14ac:dyDescent="0.2">
      <c r="A4" s="440"/>
      <c r="B4" s="19" t="s">
        <v>11400</v>
      </c>
      <c r="C4" s="15" t="s">
        <v>11400</v>
      </c>
      <c r="D4" s="454">
        <f ca="1">TODAY()</f>
        <v>46169</v>
      </c>
      <c r="E4" s="433"/>
      <c r="F4" s="433"/>
      <c r="AA4" s="20"/>
      <c r="AB4" s="2"/>
      <c r="AC4" s="15"/>
      <c r="AD4" s="2"/>
      <c r="AE4" s="20"/>
      <c r="AF4" s="2"/>
      <c r="AG4" s="15"/>
      <c r="AH4" s="20"/>
    </row>
    <row r="5" spans="1:34" ht="15" customHeight="1" x14ac:dyDescent="0.2">
      <c r="A5" s="440"/>
      <c r="B5" s="440" t="s">
        <v>11439</v>
      </c>
      <c r="C5" s="440" t="s">
        <v>11440</v>
      </c>
      <c r="D5" s="432" t="e">
        <f>_xlfn.CONCAT(D20," ",E30,"mm x ",E33,"mm wide ","",E36)</f>
        <v>#N/A</v>
      </c>
      <c r="E5" s="432"/>
      <c r="F5" s="432"/>
      <c r="AA5" s="20"/>
      <c r="AB5" s="2"/>
      <c r="AC5" s="15"/>
      <c r="AD5" s="2"/>
      <c r="AE5" s="20"/>
      <c r="AF5" s="2"/>
      <c r="AG5" s="15"/>
      <c r="AH5" s="20"/>
    </row>
    <row r="6" spans="1:34" ht="15" customHeight="1" x14ac:dyDescent="0.2">
      <c r="A6" s="440"/>
      <c r="B6" s="440"/>
      <c r="C6" s="440"/>
      <c r="D6" s="432"/>
      <c r="E6" s="432"/>
      <c r="F6" s="432"/>
      <c r="AA6" s="20"/>
      <c r="AB6" s="2"/>
      <c r="AC6" s="15"/>
      <c r="AD6" s="2"/>
      <c r="AE6" s="20"/>
      <c r="AF6" s="2"/>
      <c r="AG6" s="15"/>
      <c r="AH6" s="20"/>
    </row>
    <row r="7" spans="1:34" ht="15" customHeight="1" x14ac:dyDescent="0.2">
      <c r="A7" s="440"/>
      <c r="B7" s="440"/>
      <c r="C7" s="432" t="s">
        <v>11441</v>
      </c>
      <c r="D7" s="432" t="str">
        <f>_xlfn.CONCAT(D41, " ", D40, " ", D42, " ",E43, "mm")</f>
        <v xml:space="preserve">   mm</v>
      </c>
      <c r="E7" s="432"/>
      <c r="F7" s="432"/>
      <c r="AA7" s="20"/>
      <c r="AB7" s="2"/>
      <c r="AC7" s="15"/>
      <c r="AD7" s="2"/>
      <c r="AE7" s="20"/>
      <c r="AF7" s="2"/>
      <c r="AG7" s="15"/>
      <c r="AH7" s="20"/>
    </row>
    <row r="8" spans="1:34" ht="15" customHeight="1" x14ac:dyDescent="0.2">
      <c r="A8" s="440"/>
      <c r="B8" s="440"/>
      <c r="C8" s="432"/>
      <c r="D8" s="432" t="str">
        <f>_xlfn.CONCAT(D44)</f>
        <v/>
      </c>
      <c r="E8" s="432"/>
      <c r="F8" s="432"/>
      <c r="AA8" s="20"/>
      <c r="AB8" s="2"/>
      <c r="AC8" s="15"/>
      <c r="AD8" s="2"/>
      <c r="AE8" s="20"/>
      <c r="AF8" s="2"/>
      <c r="AG8" s="15"/>
      <c r="AH8" s="20"/>
    </row>
    <row r="9" spans="1:34" ht="15" customHeight="1" x14ac:dyDescent="0.2">
      <c r="A9" s="440"/>
      <c r="B9" s="440"/>
      <c r="C9" s="440" t="s">
        <v>11442</v>
      </c>
      <c r="D9" s="432" t="str">
        <f>_xlfn.CONCAT(D48, " ", D47, " ", D49, "on ",E50, "mm ", "centers")</f>
        <v>2 K 13-U65 NOT.BLUE-RAL5015 FDA (880520) Multiple guides - Flushed edgeon mm centers</v>
      </c>
      <c r="E9" s="432"/>
      <c r="F9" s="432"/>
      <c r="AA9" s="20"/>
      <c r="AB9" s="2"/>
      <c r="AC9" s="15"/>
      <c r="AD9" s="2"/>
      <c r="AE9" s="20"/>
      <c r="AF9" s="2"/>
      <c r="AG9" s="15"/>
      <c r="AH9" s="20"/>
    </row>
    <row r="10" spans="1:34" ht="15" customHeight="1" x14ac:dyDescent="0.2">
      <c r="A10" s="440"/>
      <c r="B10" s="440"/>
      <c r="C10" s="440"/>
      <c r="D10" s="432" t="str">
        <f>_xlfn.CONCAT(D51)</f>
        <v/>
      </c>
      <c r="E10" s="432"/>
      <c r="F10" s="432"/>
      <c r="AA10" s="20"/>
      <c r="AB10" s="2"/>
      <c r="AC10" s="15"/>
      <c r="AD10" s="2"/>
      <c r="AE10" s="20"/>
      <c r="AF10" s="2"/>
      <c r="AG10" s="15"/>
      <c r="AH10" s="20"/>
    </row>
    <row r="11" spans="1:34" ht="15" customHeight="1" x14ac:dyDescent="0.2">
      <c r="A11" s="440"/>
      <c r="B11" s="440"/>
      <c r="C11" s="440" t="s">
        <v>11443</v>
      </c>
      <c r="D11" s="432" t="str">
        <f>_xlfn.CONCAT(E76," , ",D81,D82,D83,D84,D85," , ",E86,"mm wide, ",,D87," ",F87, "mm, on ",E71,"mm centers",", every ", F70," lugs")</f>
        <v>23 , FL-SB 7X102-U95-NP/PRS BL FDA 888306 , 450mm wide, Single flight - Indent from edge 80mm, on 250mm centers, every 5 lugs</v>
      </c>
      <c r="E11" s="432"/>
      <c r="F11" s="432"/>
      <c r="AA11" s="20"/>
      <c r="AB11" s="2"/>
      <c r="AC11" s="15"/>
      <c r="AD11" s="2"/>
      <c r="AE11" s="20"/>
      <c r="AF11" s="2"/>
      <c r="AG11" s="15"/>
      <c r="AH11" s="20"/>
    </row>
    <row r="12" spans="1:34" ht="15" customHeight="1" x14ac:dyDescent="0.2">
      <c r="A12" s="440"/>
      <c r="B12" s="440"/>
      <c r="C12" s="440"/>
      <c r="D12" s="432" t="str">
        <f>_xlfn.CONCAT(D88)</f>
        <v/>
      </c>
      <c r="E12" s="432"/>
      <c r="F12" s="432"/>
      <c r="AA12" s="20"/>
      <c r="AB12" s="2"/>
      <c r="AC12" s="15"/>
      <c r="AD12" s="2"/>
      <c r="AE12" s="20"/>
      <c r="AF12" s="2"/>
      <c r="AG12" s="15"/>
      <c r="AH12" s="20"/>
    </row>
    <row r="13" spans="1:34" ht="15" customHeight="1" x14ac:dyDescent="0.2">
      <c r="A13" s="440"/>
      <c r="B13" s="440"/>
      <c r="C13" s="440" t="s">
        <v>11445</v>
      </c>
      <c r="D13" s="432" t="str">
        <f>_xlfn.CONCAT(D57," ",D61, " on ", E64, "mm centers")</f>
        <v>(2)   on 280mm centers</v>
      </c>
      <c r="E13" s="432"/>
      <c r="F13" s="432"/>
      <c r="AA13" s="20"/>
      <c r="AB13" s="2"/>
      <c r="AC13" s="15"/>
      <c r="AD13" s="2"/>
      <c r="AE13" s="20"/>
      <c r="AF13" s="2"/>
      <c r="AG13" s="15"/>
      <c r="AH13" s="20"/>
    </row>
    <row r="14" spans="1:34" ht="15" customHeight="1" x14ac:dyDescent="0.2">
      <c r="A14" s="440"/>
      <c r="B14" s="440"/>
      <c r="C14" s="440"/>
      <c r="D14" s="432" t="str">
        <f>_xlfn.CONCAT(D65)</f>
        <v/>
      </c>
      <c r="E14" s="432"/>
      <c r="F14" s="432"/>
      <c r="AA14" s="20"/>
      <c r="AB14" s="2"/>
      <c r="AC14" s="15"/>
      <c r="AD14" s="2"/>
      <c r="AE14" s="20"/>
      <c r="AF14" s="2"/>
      <c r="AG14" s="15"/>
      <c r="AH14" s="20"/>
    </row>
    <row r="15" spans="1:34" ht="15" customHeight="1" x14ac:dyDescent="0.2">
      <c r="A15" s="440"/>
      <c r="B15" s="440"/>
      <c r="C15" s="2" t="s">
        <v>11446</v>
      </c>
      <c r="D15" s="432">
        <f>D21</f>
        <v>0</v>
      </c>
      <c r="E15" s="432"/>
      <c r="F15" s="432"/>
      <c r="AA15" s="20"/>
      <c r="AB15" s="2"/>
      <c r="AC15" s="15"/>
      <c r="AD15" s="2"/>
      <c r="AE15" s="20"/>
      <c r="AF15" s="2"/>
      <c r="AG15" s="15"/>
      <c r="AH15" s="20"/>
    </row>
    <row r="16" spans="1:34" ht="15" customHeight="1" x14ac:dyDescent="0.2">
      <c r="A16" s="440"/>
      <c r="B16" s="440"/>
      <c r="C16" s="2" t="s">
        <v>11447</v>
      </c>
      <c r="D16" s="432">
        <f>D22</f>
        <v>0</v>
      </c>
      <c r="E16" s="432"/>
      <c r="F16" s="432"/>
      <c r="AA16" s="20"/>
      <c r="AB16" s="2"/>
      <c r="AC16" s="15"/>
      <c r="AD16" s="2"/>
      <c r="AE16" s="20"/>
      <c r="AF16" s="2"/>
      <c r="AG16" s="15"/>
      <c r="AH16" s="20"/>
    </row>
    <row r="17" spans="1:34" ht="15" customHeight="1" x14ac:dyDescent="0.2">
      <c r="A17" s="450" t="s">
        <v>11448</v>
      </c>
      <c r="B17" s="450"/>
      <c r="C17" s="450"/>
      <c r="D17" s="450"/>
      <c r="E17" s="450"/>
      <c r="F17" s="450"/>
      <c r="AA17" s="20"/>
      <c r="AB17" s="2"/>
      <c r="AC17" s="15"/>
      <c r="AD17" s="2"/>
      <c r="AE17" s="20"/>
      <c r="AF17" s="2"/>
      <c r="AG17" s="15"/>
      <c r="AH17" s="20"/>
    </row>
    <row r="18" spans="1:34" ht="15" customHeight="1" x14ac:dyDescent="0.2">
      <c r="A18" s="440">
        <v>2</v>
      </c>
      <c r="B18" s="19" t="s">
        <v>11449</v>
      </c>
      <c r="C18" s="7" t="s">
        <v>11361</v>
      </c>
      <c r="D18" s="94" t="s">
        <v>2</v>
      </c>
      <c r="E18" s="17" t="s">
        <v>11450</v>
      </c>
      <c r="F18" s="17" t="s">
        <v>11451</v>
      </c>
      <c r="G18" s="27"/>
      <c r="H18" s="44"/>
      <c r="R18" s="8"/>
      <c r="S18" s="8"/>
      <c r="AA18" s="20"/>
      <c r="AB18" s="2"/>
      <c r="AC18" s="15"/>
      <c r="AD18" s="2"/>
      <c r="AE18" s="20"/>
      <c r="AF18" s="2"/>
      <c r="AG18" s="15"/>
      <c r="AH18" s="20"/>
    </row>
    <row r="19" spans="1:34" ht="15" customHeight="1" x14ac:dyDescent="0.2">
      <c r="A19" s="440"/>
      <c r="B19" s="20" t="s">
        <v>11452</v>
      </c>
      <c r="C19" s="13" t="s">
        <v>11453</v>
      </c>
      <c r="D19" s="13"/>
      <c r="E19" s="57">
        <f>HLOOKUP(D18,R20:U21,2,FALSE)</f>
        <v>49.933999999999997</v>
      </c>
      <c r="F19" s="57">
        <f>E19/25.4</f>
        <v>1.9659055118110236</v>
      </c>
      <c r="G19" s="9"/>
      <c r="H19" s="44"/>
      <c r="Q19" s="21"/>
      <c r="R19" s="35"/>
      <c r="S19" s="35"/>
      <c r="T19" s="35"/>
      <c r="U19" s="11"/>
      <c r="AA19" s="20"/>
      <c r="AB19" s="2"/>
      <c r="AC19" s="15"/>
      <c r="AD19" s="2"/>
      <c r="AE19" s="20"/>
      <c r="AF19" s="2"/>
      <c r="AG19" s="15"/>
      <c r="AH19" s="20"/>
    </row>
    <row r="20" spans="1:34" ht="15" customHeight="1" x14ac:dyDescent="0.2">
      <c r="A20" s="2">
        <v>3</v>
      </c>
      <c r="B20" s="19" t="s">
        <v>11454</v>
      </c>
      <c r="C20" s="7" t="s">
        <v>11455</v>
      </c>
      <c r="D20" s="433" t="s">
        <v>29109</v>
      </c>
      <c r="E20" s="433"/>
      <c r="F20" s="433"/>
      <c r="G20" s="15"/>
      <c r="Q20" s="21"/>
      <c r="R20" s="35" t="s">
        <v>11456</v>
      </c>
      <c r="S20" s="35" t="s">
        <v>2</v>
      </c>
      <c r="T20" s="35" t="s">
        <v>1</v>
      </c>
      <c r="U20" s="35" t="s">
        <v>11457</v>
      </c>
      <c r="AA20" s="20"/>
      <c r="AB20" s="2"/>
      <c r="AC20" s="15"/>
      <c r="AD20" s="2"/>
      <c r="AE20" s="20"/>
      <c r="AF20" s="2"/>
      <c r="AG20" s="15"/>
      <c r="AH20" s="20"/>
    </row>
    <row r="21" spans="1:34" ht="15" customHeight="1" x14ac:dyDescent="0.2">
      <c r="A21" s="2">
        <v>4</v>
      </c>
      <c r="B21" s="19" t="s">
        <v>11458</v>
      </c>
      <c r="C21" s="7" t="s">
        <v>11446</v>
      </c>
      <c r="D21" s="443"/>
      <c r="E21" s="443"/>
      <c r="F21" s="443"/>
      <c r="G21" s="15"/>
      <c r="Q21" s="21" t="s">
        <v>11459</v>
      </c>
      <c r="R21" s="36">
        <v>39.700000000000003</v>
      </c>
      <c r="S21" s="36">
        <v>49.933999999999997</v>
      </c>
      <c r="T21" s="36">
        <v>25.908000000000001</v>
      </c>
      <c r="U21" s="36">
        <v>0</v>
      </c>
      <c r="AA21" s="20"/>
      <c r="AB21" s="2"/>
      <c r="AC21" s="15"/>
      <c r="AD21" s="2"/>
      <c r="AE21" s="20"/>
      <c r="AF21" s="2"/>
      <c r="AG21" s="15"/>
      <c r="AH21" s="20"/>
    </row>
    <row r="22" spans="1:34" ht="15" customHeight="1" x14ac:dyDescent="0.2">
      <c r="A22" s="2">
        <v>5</v>
      </c>
      <c r="B22" s="19" t="s">
        <v>11460</v>
      </c>
      <c r="C22" s="7" t="s">
        <v>11447</v>
      </c>
      <c r="D22" s="433"/>
      <c r="E22" s="433"/>
      <c r="F22" s="433"/>
      <c r="Q22" s="21"/>
      <c r="R22" s="21"/>
      <c r="S22" s="21"/>
      <c r="T22" s="11"/>
      <c r="U22" s="11"/>
      <c r="AA22" s="20"/>
      <c r="AB22" s="2"/>
      <c r="AC22" s="15"/>
      <c r="AD22" s="2"/>
      <c r="AE22" s="20"/>
      <c r="AF22" s="2"/>
      <c r="AG22" s="15"/>
      <c r="AH22" s="20"/>
    </row>
    <row r="23" spans="1:34" ht="15" customHeight="1" x14ac:dyDescent="0.2">
      <c r="A23" s="440">
        <v>6</v>
      </c>
      <c r="B23" s="440" t="s">
        <v>11461</v>
      </c>
      <c r="C23" s="442" t="s">
        <v>11462</v>
      </c>
      <c r="E23" s="2" t="s">
        <v>11463</v>
      </c>
      <c r="F23" s="2" t="s">
        <v>11464</v>
      </c>
      <c r="Q23" s="21"/>
      <c r="R23" s="21"/>
      <c r="S23" s="21"/>
      <c r="T23" s="11"/>
      <c r="U23" s="11"/>
      <c r="AA23" s="20"/>
      <c r="AB23" s="2"/>
      <c r="AC23" s="15"/>
      <c r="AD23" s="2"/>
      <c r="AE23" s="20"/>
      <c r="AF23" s="2"/>
      <c r="AG23" s="15"/>
      <c r="AH23" s="20"/>
    </row>
    <row r="24" spans="1:34" ht="15" customHeight="1" x14ac:dyDescent="0.2">
      <c r="A24" s="440"/>
      <c r="B24" s="440"/>
      <c r="C24" s="442"/>
      <c r="E24" s="99">
        <v>25</v>
      </c>
      <c r="F24" s="99"/>
      <c r="Q24" s="21"/>
      <c r="R24" s="21"/>
      <c r="S24" s="21"/>
      <c r="T24" s="11"/>
      <c r="U24" s="11"/>
      <c r="AA24" s="20"/>
      <c r="AB24" s="2"/>
      <c r="AC24" s="15"/>
      <c r="AD24" s="2"/>
      <c r="AE24" s="20"/>
      <c r="AF24" s="2"/>
      <c r="AG24" s="15"/>
      <c r="AH24" s="20"/>
    </row>
    <row r="25" spans="1:34" ht="15" customHeight="1" x14ac:dyDescent="0.2">
      <c r="A25" s="440"/>
      <c r="B25" s="440"/>
      <c r="C25" s="442"/>
      <c r="D25" s="13" t="s">
        <v>11465</v>
      </c>
      <c r="E25" s="16">
        <v>544</v>
      </c>
      <c r="F25" s="57">
        <f>E25/25.4</f>
        <v>21.41732283464567</v>
      </c>
      <c r="G25" s="9"/>
      <c r="H25" s="45"/>
      <c r="M25" s="28"/>
      <c r="N25" s="28"/>
      <c r="Q25" s="21"/>
      <c r="R25" s="35" t="s">
        <v>11456</v>
      </c>
      <c r="S25" s="35" t="s">
        <v>1</v>
      </c>
      <c r="T25" s="35" t="s">
        <v>2</v>
      </c>
      <c r="U25" s="35" t="s">
        <v>11457</v>
      </c>
      <c r="AA25" s="20"/>
      <c r="AB25" s="2"/>
      <c r="AC25" s="15"/>
      <c r="AD25" s="2"/>
      <c r="AE25" s="20"/>
      <c r="AF25" s="2"/>
      <c r="AG25" s="15"/>
      <c r="AH25" s="20"/>
    </row>
    <row r="26" spans="1:34" ht="15" customHeight="1" x14ac:dyDescent="0.2">
      <c r="A26" s="440"/>
      <c r="B26" s="440"/>
      <c r="C26" s="7" t="s">
        <v>11466</v>
      </c>
      <c r="D26" s="444" t="s">
        <v>11467</v>
      </c>
      <c r="E26" s="444"/>
      <c r="F26" s="18">
        <f>(E25/R35)</f>
        <v>10.894380582368727</v>
      </c>
      <c r="G26" s="3"/>
      <c r="H26" s="46"/>
      <c r="M26" s="28"/>
      <c r="N26" s="28"/>
      <c r="Q26" s="21" t="s">
        <v>11468</v>
      </c>
      <c r="R26" s="21">
        <v>50</v>
      </c>
      <c r="S26" s="21">
        <v>50</v>
      </c>
      <c r="T26" s="11">
        <v>25</v>
      </c>
      <c r="U26" s="11">
        <v>50</v>
      </c>
      <c r="AA26" s="20"/>
      <c r="AB26" s="2"/>
      <c r="AC26" s="15"/>
      <c r="AD26" s="2"/>
      <c r="AE26" s="20"/>
      <c r="AF26" s="2"/>
      <c r="AG26" s="15"/>
      <c r="AH26" s="20"/>
    </row>
    <row r="27" spans="1:34" ht="15" customHeight="1" x14ac:dyDescent="0.2">
      <c r="A27" s="440">
        <v>7</v>
      </c>
      <c r="B27" s="445" t="s">
        <v>11469</v>
      </c>
      <c r="C27" s="442" t="s">
        <v>11470</v>
      </c>
      <c r="D27" s="3"/>
      <c r="E27" s="18" t="s">
        <v>11471</v>
      </c>
      <c r="F27" s="18" t="s">
        <v>11472</v>
      </c>
      <c r="G27" s="3"/>
      <c r="H27" s="46"/>
      <c r="M27" s="28"/>
      <c r="N27" s="28"/>
      <c r="Q27" s="21"/>
      <c r="R27" s="21"/>
      <c r="S27" s="21"/>
      <c r="T27" s="11"/>
      <c r="U27" s="11"/>
      <c r="AA27" s="20"/>
      <c r="AB27" s="2"/>
      <c r="AC27" s="15"/>
      <c r="AD27" s="2"/>
      <c r="AE27" s="20"/>
      <c r="AF27" s="2"/>
      <c r="AG27" s="15"/>
      <c r="AH27" s="20"/>
    </row>
    <row r="28" spans="1:34" ht="15" customHeight="1" x14ac:dyDescent="0.2">
      <c r="A28" s="440"/>
      <c r="B28" s="445"/>
      <c r="C28" s="442"/>
      <c r="D28" s="2" t="s">
        <v>11473</v>
      </c>
      <c r="E28" s="2">
        <f>ROUNDDOWN(E25/R35,0)</f>
        <v>10</v>
      </c>
      <c r="F28" s="58">
        <f>ROUND(E28*R35,0)</f>
        <v>499</v>
      </c>
      <c r="G28" s="3"/>
      <c r="H28" s="46"/>
      <c r="M28" s="28"/>
      <c r="N28" s="28"/>
      <c r="Q28" s="21"/>
      <c r="R28" s="21"/>
      <c r="S28" s="21"/>
      <c r="T28" s="11"/>
      <c r="U28" s="11"/>
      <c r="AA28" s="20"/>
      <c r="AB28" s="2"/>
      <c r="AC28" s="15"/>
      <c r="AD28" s="2"/>
      <c r="AE28" s="20"/>
      <c r="AF28" s="2"/>
      <c r="AG28" s="15"/>
      <c r="AH28" s="20"/>
    </row>
    <row r="29" spans="1:34" ht="15" customHeight="1" x14ac:dyDescent="0.2">
      <c r="A29" s="440"/>
      <c r="B29" s="445"/>
      <c r="C29" s="442"/>
      <c r="D29" s="2" t="s">
        <v>11474</v>
      </c>
      <c r="E29" s="2">
        <f>ROUNDUP(E25/R35,0)</f>
        <v>11</v>
      </c>
      <c r="F29" s="58">
        <f>ROUND(E29*R35,0)</f>
        <v>549</v>
      </c>
      <c r="G29" s="3"/>
      <c r="M29" s="28"/>
      <c r="N29" s="28"/>
      <c r="Q29" s="21"/>
      <c r="R29" s="21"/>
      <c r="S29" s="21"/>
      <c r="T29" s="11"/>
      <c r="U29" s="11"/>
      <c r="AA29" s="20"/>
      <c r="AB29" s="2"/>
      <c r="AC29" s="15"/>
      <c r="AD29" s="2"/>
      <c r="AE29" s="20"/>
      <c r="AF29" s="2"/>
      <c r="AG29" s="15"/>
      <c r="AH29" s="20"/>
    </row>
    <row r="30" spans="1:34" ht="15" customHeight="1" x14ac:dyDescent="0.2">
      <c r="A30" s="440"/>
      <c r="B30" s="445"/>
      <c r="C30" s="442"/>
      <c r="D30" s="103" t="s">
        <v>11475</v>
      </c>
      <c r="E30" s="59">
        <v>549</v>
      </c>
      <c r="F30" s="29">
        <f>(E30/25.4)/12</f>
        <v>1.8011811023622049</v>
      </c>
      <c r="G30" s="3"/>
      <c r="M30" s="28"/>
      <c r="N30" s="28"/>
      <c r="Q30" s="21"/>
      <c r="R30" s="21"/>
      <c r="S30" s="21"/>
      <c r="T30" s="11"/>
      <c r="U30" s="11"/>
      <c r="AA30" s="20"/>
      <c r="AB30" s="2"/>
      <c r="AC30" s="15"/>
      <c r="AD30" s="2"/>
      <c r="AE30" s="20"/>
      <c r="AF30" s="2"/>
      <c r="AG30" s="15"/>
      <c r="AH30" s="20"/>
    </row>
    <row r="31" spans="1:34" ht="15" customHeight="1" x14ac:dyDescent="0.2">
      <c r="A31" s="67"/>
      <c r="B31" s="74"/>
      <c r="C31" s="70"/>
      <c r="D31" s="68"/>
      <c r="E31" s="75"/>
      <c r="F31" s="76"/>
      <c r="G31" s="12" t="s">
        <v>11476</v>
      </c>
      <c r="H31" s="47"/>
      <c r="I31" s="8"/>
      <c r="J31" s="8"/>
      <c r="K31" s="8"/>
      <c r="M31" s="28"/>
      <c r="N31" s="28"/>
      <c r="Q31" s="21"/>
      <c r="R31" s="36"/>
      <c r="S31" s="36"/>
      <c r="T31" s="36"/>
      <c r="U31" s="11"/>
      <c r="AA31" s="20"/>
      <c r="AB31" s="2"/>
      <c r="AC31" s="15"/>
      <c r="AD31" s="2"/>
      <c r="AE31" s="20"/>
      <c r="AF31" s="2"/>
      <c r="AG31" s="15"/>
      <c r="AH31" s="20"/>
    </row>
    <row r="32" spans="1:34" ht="15" customHeight="1" x14ac:dyDescent="0.2">
      <c r="A32" s="440">
        <v>8</v>
      </c>
      <c r="B32" s="440" t="s">
        <v>11477</v>
      </c>
      <c r="C32" s="442" t="s">
        <v>11478</v>
      </c>
      <c r="D32" s="3"/>
      <c r="E32" s="3" t="s">
        <v>11367</v>
      </c>
      <c r="F32" s="3" t="s">
        <v>11464</v>
      </c>
      <c r="G32" s="12"/>
      <c r="H32" s="47"/>
      <c r="I32" s="8"/>
      <c r="J32" s="8"/>
      <c r="K32" s="8"/>
      <c r="M32" s="28"/>
      <c r="N32" s="28"/>
      <c r="Q32" s="21"/>
      <c r="R32" s="36"/>
      <c r="S32" s="36"/>
      <c r="T32" s="36"/>
      <c r="U32" s="11"/>
      <c r="AA32" s="20"/>
      <c r="AB32" s="2"/>
      <c r="AC32" s="15"/>
      <c r="AD32" s="2"/>
      <c r="AE32" s="20"/>
      <c r="AF32" s="2"/>
      <c r="AG32" s="15"/>
      <c r="AH32" s="20"/>
    </row>
    <row r="33" spans="1:34" s="3" customFormat="1" ht="15" customHeight="1" x14ac:dyDescent="0.2">
      <c r="A33" s="440"/>
      <c r="B33" s="440"/>
      <c r="C33" s="442"/>
      <c r="D33" s="3" t="s">
        <v>11479</v>
      </c>
      <c r="E33" s="60">
        <v>355</v>
      </c>
      <c r="F33" s="100">
        <v>24</v>
      </c>
      <c r="G33" s="12"/>
      <c r="H33" s="7"/>
      <c r="M33" s="33"/>
      <c r="N33" s="33"/>
      <c r="Q33" s="21"/>
      <c r="R33" s="37"/>
      <c r="S33" s="37"/>
      <c r="T33" s="37"/>
      <c r="U33" s="21"/>
      <c r="AA33" s="20"/>
      <c r="AB33" s="2"/>
      <c r="AC33" s="15"/>
      <c r="AD33" s="2"/>
      <c r="AE33" s="20"/>
      <c r="AF33" s="2"/>
      <c r="AG33" s="15"/>
      <c r="AH33" s="20"/>
    </row>
    <row r="34" spans="1:34" s="3" customFormat="1" ht="15" customHeight="1" x14ac:dyDescent="0.2">
      <c r="A34" s="440"/>
      <c r="B34" s="440"/>
      <c r="C34" s="442"/>
      <c r="D34" s="106" t="s">
        <v>11480</v>
      </c>
      <c r="E34" s="10"/>
      <c r="F34" s="10"/>
      <c r="G34" s="12"/>
      <c r="H34" s="48"/>
      <c r="M34" s="33"/>
      <c r="N34" s="33"/>
      <c r="Q34" s="21"/>
      <c r="R34" s="37"/>
      <c r="S34" s="37"/>
      <c r="T34" s="37"/>
      <c r="U34" s="21"/>
      <c r="AA34" s="20"/>
      <c r="AB34" s="2"/>
      <c r="AC34" s="15"/>
      <c r="AD34" s="2"/>
      <c r="AE34" s="20"/>
      <c r="AF34" s="2"/>
      <c r="AG34" s="15"/>
      <c r="AH34" s="20"/>
    </row>
    <row r="35" spans="1:34" s="3" customFormat="1" ht="15" customHeight="1" x14ac:dyDescent="0.2">
      <c r="A35" s="67"/>
      <c r="B35" s="69"/>
      <c r="C35" s="70"/>
      <c r="D35" s="68"/>
      <c r="E35" s="71"/>
      <c r="F35" s="71"/>
      <c r="G35" s="34"/>
      <c r="H35" s="7"/>
      <c r="M35" s="33"/>
      <c r="N35" s="33"/>
      <c r="Q35" s="21"/>
      <c r="R35" s="21">
        <f>HLOOKUP(D18,R20:T22,2,FALSE)</f>
        <v>49.933999999999997</v>
      </c>
      <c r="S35" s="21"/>
      <c r="T35" s="21"/>
      <c r="U35" s="21"/>
      <c r="AA35" s="20"/>
      <c r="AB35" s="2"/>
      <c r="AC35" s="15"/>
      <c r="AD35" s="2"/>
      <c r="AE35" s="20"/>
      <c r="AF35" s="2"/>
      <c r="AG35" s="15"/>
      <c r="AH35" s="20"/>
    </row>
    <row r="36" spans="1:34" ht="15" customHeight="1" x14ac:dyDescent="0.2">
      <c r="A36" s="440">
        <v>9</v>
      </c>
      <c r="B36" s="440" t="s">
        <v>11481</v>
      </c>
      <c r="C36" s="442" t="s">
        <v>11482</v>
      </c>
      <c r="D36" s="95"/>
      <c r="E36" s="447" t="e">
        <f>HLOOKUP(D36,R37:X38,2,FALSE)</f>
        <v>#N/A</v>
      </c>
      <c r="F36" s="447"/>
      <c r="G36" s="8"/>
      <c r="Q36" s="21"/>
      <c r="R36" s="21"/>
      <c r="S36" s="21"/>
      <c r="T36" s="11"/>
      <c r="U36" s="11"/>
      <c r="AA36" s="20"/>
      <c r="AB36" s="2"/>
      <c r="AC36" s="15"/>
      <c r="AD36" s="2"/>
      <c r="AE36" s="20"/>
      <c r="AF36" s="2"/>
      <c r="AG36" s="15"/>
      <c r="AH36" s="20"/>
    </row>
    <row r="37" spans="1:34" ht="15" customHeight="1" x14ac:dyDescent="0.2">
      <c r="A37" s="440"/>
      <c r="B37" s="440"/>
      <c r="C37" s="442"/>
      <c r="D37" s="444" t="s">
        <v>11484</v>
      </c>
      <c r="E37" s="444"/>
      <c r="F37" s="444"/>
      <c r="G37" s="3"/>
      <c r="H37" s="49"/>
      <c r="I37" s="8"/>
      <c r="L37" s="10"/>
      <c r="M37" s="10"/>
      <c r="N37" s="10"/>
      <c r="Q37" s="21" t="s">
        <v>11486</v>
      </c>
      <c r="R37" s="21" t="s">
        <v>11487</v>
      </c>
      <c r="S37" s="21" t="s">
        <v>11488</v>
      </c>
      <c r="T37" s="11" t="s">
        <v>11489</v>
      </c>
      <c r="U37" s="11" t="s">
        <v>11490</v>
      </c>
      <c r="V37" s="11" t="s">
        <v>11491</v>
      </c>
      <c r="W37" s="11" t="s">
        <v>29110</v>
      </c>
      <c r="X37" s="11" t="s">
        <v>11493</v>
      </c>
      <c r="Y37" s="11"/>
      <c r="AA37" s="20"/>
      <c r="AB37" s="2"/>
      <c r="AC37" s="15"/>
      <c r="AD37" s="2"/>
      <c r="AE37" s="20"/>
      <c r="AF37" s="2"/>
      <c r="AG37" s="15"/>
      <c r="AH37" s="20"/>
    </row>
    <row r="38" spans="1:34" ht="15" customHeight="1" x14ac:dyDescent="0.2">
      <c r="A38" s="451" t="s">
        <v>11494</v>
      </c>
      <c r="B38" s="451"/>
      <c r="C38" s="451"/>
      <c r="D38" s="451"/>
      <c r="E38" s="451"/>
      <c r="F38" s="451"/>
      <c r="G38" s="11"/>
      <c r="H38" s="22"/>
      <c r="I38" s="8"/>
      <c r="L38" s="10"/>
      <c r="M38" s="10"/>
      <c r="N38" s="10"/>
      <c r="Q38" s="39" t="s">
        <v>11496</v>
      </c>
      <c r="R38" s="21" t="s">
        <v>11497</v>
      </c>
      <c r="S38" s="25" t="s">
        <v>11498</v>
      </c>
      <c r="T38" s="25" t="s">
        <v>11499</v>
      </c>
      <c r="U38" s="25" t="s">
        <v>11500</v>
      </c>
      <c r="V38" s="25" t="s">
        <v>11501</v>
      </c>
      <c r="W38" s="11" t="s">
        <v>11502</v>
      </c>
      <c r="X38" s="25" t="s">
        <v>11503</v>
      </c>
      <c r="Y38" s="11"/>
      <c r="AA38" s="20"/>
      <c r="AB38" s="2"/>
      <c r="AC38" s="15"/>
      <c r="AD38" s="2"/>
      <c r="AE38" s="20"/>
      <c r="AF38" s="2"/>
      <c r="AG38" s="15"/>
      <c r="AH38" s="20"/>
    </row>
    <row r="39" spans="1:34" ht="15" customHeight="1" x14ac:dyDescent="0.2">
      <c r="A39" s="440">
        <v>10</v>
      </c>
      <c r="B39" s="19" t="s">
        <v>11504</v>
      </c>
      <c r="C39" s="7" t="s">
        <v>11505</v>
      </c>
      <c r="D39" s="95" t="s">
        <v>11506</v>
      </c>
      <c r="E39" s="441" t="s">
        <v>11507</v>
      </c>
      <c r="F39" s="441"/>
      <c r="G39" s="11"/>
      <c r="H39" s="22"/>
      <c r="I39" s="8"/>
      <c r="L39" s="10"/>
      <c r="M39" s="10"/>
      <c r="N39" s="10"/>
      <c r="R39" s="5"/>
      <c r="AA39" s="20"/>
      <c r="AB39" s="2"/>
      <c r="AC39" s="15"/>
      <c r="AD39" s="2"/>
      <c r="AE39" s="20"/>
      <c r="AF39" s="2"/>
      <c r="AG39" s="15"/>
      <c r="AH39" s="20"/>
    </row>
    <row r="40" spans="1:34" ht="15" customHeight="1" x14ac:dyDescent="0.2">
      <c r="A40" s="440"/>
      <c r="B40" s="19" t="s">
        <v>11508</v>
      </c>
      <c r="C40" s="7" t="s">
        <v>11509</v>
      </c>
      <c r="D40" s="431"/>
      <c r="E40" s="431"/>
      <c r="F40" s="431"/>
      <c r="G40" s="3"/>
      <c r="H40" s="22"/>
      <c r="I40" s="8"/>
      <c r="L40" s="10"/>
      <c r="M40" s="10"/>
      <c r="N40" s="10"/>
      <c r="AA40" s="20"/>
      <c r="AB40" s="2"/>
      <c r="AC40" s="15"/>
      <c r="AD40" s="2"/>
      <c r="AE40" s="20"/>
      <c r="AF40" s="2"/>
      <c r="AG40" s="15"/>
      <c r="AH40" s="20"/>
    </row>
    <row r="41" spans="1:34" ht="15" customHeight="1" x14ac:dyDescent="0.2">
      <c r="A41" s="440"/>
      <c r="B41" s="19" t="s">
        <v>11510</v>
      </c>
      <c r="C41" s="7" t="s">
        <v>11511</v>
      </c>
      <c r="D41" s="433"/>
      <c r="E41" s="433"/>
      <c r="F41" s="433"/>
      <c r="G41" s="3"/>
      <c r="H41" s="22"/>
      <c r="J41" s="22"/>
      <c r="K41" s="438"/>
      <c r="L41" s="438"/>
      <c r="M41" s="23"/>
      <c r="N41" s="23"/>
      <c r="Q41" s="4"/>
      <c r="AA41" s="20"/>
      <c r="AB41" s="2"/>
      <c r="AC41" s="15"/>
      <c r="AD41" s="2"/>
      <c r="AE41" s="20"/>
      <c r="AF41" s="2"/>
      <c r="AG41" s="15"/>
      <c r="AH41" s="20"/>
    </row>
    <row r="42" spans="1:34" ht="15" customHeight="1" x14ac:dyDescent="0.2">
      <c r="A42" s="440"/>
      <c r="B42" s="19" t="s">
        <v>11513</v>
      </c>
      <c r="C42" s="442" t="s">
        <v>11514</v>
      </c>
      <c r="D42" s="96"/>
      <c r="E42" s="2" t="s">
        <v>11367</v>
      </c>
      <c r="F42" s="2" t="s">
        <v>11464</v>
      </c>
      <c r="G42" s="3"/>
      <c r="H42" s="50"/>
      <c r="I42" s="10"/>
      <c r="J42" s="19"/>
      <c r="K42" s="7"/>
      <c r="L42" s="2"/>
      <c r="M42" s="16"/>
      <c r="N42" s="16"/>
      <c r="Q42" s="5"/>
      <c r="S42" s="26"/>
      <c r="T42" s="38"/>
      <c r="AA42" s="20"/>
      <c r="AB42" s="2"/>
      <c r="AC42" s="15"/>
      <c r="AD42" s="2"/>
      <c r="AE42" s="20"/>
      <c r="AF42" s="2"/>
      <c r="AG42" s="15"/>
      <c r="AH42" s="20"/>
    </row>
    <row r="43" spans="1:34" ht="15" customHeight="1" x14ac:dyDescent="0.2">
      <c r="A43" s="440"/>
      <c r="B43" s="19" t="s">
        <v>11516</v>
      </c>
      <c r="C43" s="442"/>
      <c r="D43" s="107" t="s">
        <v>11517</v>
      </c>
      <c r="E43" s="105"/>
      <c r="F43" s="61">
        <f>(E43/25.4)</f>
        <v>0</v>
      </c>
      <c r="G43" s="3"/>
      <c r="H43" s="22"/>
      <c r="I43" s="10"/>
      <c r="J43" s="19"/>
      <c r="K43" s="7"/>
      <c r="M43" s="18"/>
      <c r="N43" s="16"/>
      <c r="Q43" s="5"/>
      <c r="S43" s="26"/>
      <c r="T43" s="38"/>
      <c r="AB43" s="8"/>
      <c r="AC43" s="8"/>
    </row>
    <row r="44" spans="1:34" ht="15" customHeight="1" x14ac:dyDescent="0.2">
      <c r="A44" s="440"/>
      <c r="B44" s="19" t="s">
        <v>11518</v>
      </c>
      <c r="C44" s="15" t="s">
        <v>11519</v>
      </c>
      <c r="D44" s="433"/>
      <c r="E44" s="433"/>
      <c r="F44" s="433"/>
      <c r="G44" s="3"/>
      <c r="I44" s="10"/>
      <c r="J44" s="19"/>
      <c r="K44" s="7"/>
      <c r="L44" s="2"/>
      <c r="M44" s="16"/>
      <c r="N44" s="16"/>
      <c r="Q44" s="5"/>
      <c r="S44" s="26"/>
      <c r="T44" s="38"/>
      <c r="AB44" s="8"/>
      <c r="AC44" s="8"/>
    </row>
    <row r="45" spans="1:34" ht="15" customHeight="1" x14ac:dyDescent="0.2">
      <c r="A45" s="439" t="s">
        <v>11520</v>
      </c>
      <c r="B45" s="439"/>
      <c r="C45" s="439"/>
      <c r="D45" s="439"/>
      <c r="E45" s="439"/>
      <c r="F45" s="439"/>
      <c r="G45" s="3"/>
      <c r="I45" s="10"/>
      <c r="J45" s="19"/>
      <c r="K45" s="18"/>
      <c r="L45" s="2"/>
      <c r="M45" s="16"/>
      <c r="N45" s="16"/>
      <c r="Q45" s="5"/>
      <c r="S45" s="26"/>
      <c r="T45" s="38"/>
      <c r="AB45" s="8"/>
      <c r="AC45" s="8"/>
    </row>
    <row r="46" spans="1:34" ht="15" customHeight="1" x14ac:dyDescent="0.2">
      <c r="A46" s="440">
        <v>11</v>
      </c>
      <c r="B46" s="19" t="s">
        <v>11522</v>
      </c>
      <c r="C46" s="7" t="s">
        <v>11523</v>
      </c>
      <c r="D46" s="95" t="s">
        <v>11539</v>
      </c>
      <c r="E46" s="448" t="s">
        <v>11507</v>
      </c>
      <c r="F46" s="448"/>
      <c r="G46" s="21"/>
      <c r="I46" s="10"/>
      <c r="J46" s="19"/>
      <c r="K46" s="7"/>
      <c r="L46" s="2"/>
      <c r="M46" s="16"/>
      <c r="N46" s="16"/>
      <c r="AB46" s="8"/>
      <c r="AC46" s="8"/>
    </row>
    <row r="47" spans="1:34" ht="15" customHeight="1" x14ac:dyDescent="0.2">
      <c r="A47" s="440"/>
      <c r="B47" s="19" t="s">
        <v>11525</v>
      </c>
      <c r="C47" s="7" t="s">
        <v>11509</v>
      </c>
      <c r="D47" s="431" t="s">
        <v>11899</v>
      </c>
      <c r="E47" s="431"/>
      <c r="F47" s="431"/>
      <c r="G47" s="3"/>
      <c r="I47" s="10"/>
      <c r="J47" s="19"/>
      <c r="K47" s="7"/>
      <c r="L47" s="2"/>
      <c r="M47" s="16"/>
      <c r="N47" s="16"/>
      <c r="AB47" s="8"/>
      <c r="AC47" s="8"/>
    </row>
    <row r="48" spans="1:34" ht="15" customHeight="1" x14ac:dyDescent="0.2">
      <c r="A48" s="440"/>
      <c r="B48" s="19" t="s">
        <v>11510</v>
      </c>
      <c r="C48" s="7" t="s">
        <v>11527</v>
      </c>
      <c r="D48" s="97" t="s">
        <v>11383</v>
      </c>
      <c r="E48" s="2"/>
      <c r="F48" s="2"/>
      <c r="G48" s="3"/>
      <c r="H48" s="22"/>
      <c r="I48" s="10"/>
      <c r="J48" s="24"/>
      <c r="K48" s="13"/>
      <c r="L48" s="13"/>
      <c r="M48" s="13"/>
      <c r="N48" s="13"/>
    </row>
    <row r="49" spans="1:60" ht="15" customHeight="1" x14ac:dyDescent="0.2">
      <c r="A49" s="440"/>
      <c r="B49" s="19" t="s">
        <v>11513</v>
      </c>
      <c r="C49" s="13" t="s">
        <v>11529</v>
      </c>
      <c r="D49" s="97" t="s">
        <v>29111</v>
      </c>
      <c r="E49" s="2" t="s">
        <v>11367</v>
      </c>
      <c r="F49" s="2" t="s">
        <v>11464</v>
      </c>
      <c r="G49" s="3"/>
      <c r="H49" s="22"/>
      <c r="I49" s="10"/>
      <c r="J49" s="24"/>
      <c r="K49" s="13"/>
      <c r="L49" s="13"/>
      <c r="M49" s="13"/>
      <c r="N49" s="13"/>
    </row>
    <row r="50" spans="1:60" ht="15" customHeight="1" x14ac:dyDescent="0.2">
      <c r="A50" s="440"/>
      <c r="B50" s="19" t="s">
        <v>11531</v>
      </c>
      <c r="C50" s="13"/>
      <c r="D50" s="107" t="s">
        <v>11517</v>
      </c>
      <c r="E50" s="99"/>
      <c r="F50" s="61">
        <f>E50/25.4</f>
        <v>0</v>
      </c>
      <c r="G50" s="3"/>
      <c r="H50" s="22"/>
      <c r="I50" s="10"/>
      <c r="J50" s="24"/>
      <c r="K50" s="13"/>
      <c r="L50" s="13"/>
      <c r="M50" s="13"/>
      <c r="N50" s="13"/>
    </row>
    <row r="51" spans="1:60" ht="15" customHeight="1" x14ac:dyDescent="0.2">
      <c r="A51" s="440"/>
      <c r="B51" s="19" t="s">
        <v>11518</v>
      </c>
      <c r="C51" s="15" t="s">
        <v>11519</v>
      </c>
      <c r="D51" s="431"/>
      <c r="E51" s="431"/>
      <c r="F51" s="431"/>
      <c r="G51" s="3"/>
      <c r="H51" s="19"/>
      <c r="I51" s="19"/>
      <c r="J51" s="49"/>
      <c r="K51" s="13"/>
      <c r="L51" s="13"/>
      <c r="M51" s="13"/>
      <c r="N51" s="13"/>
      <c r="Q51" s="5"/>
      <c r="R51" s="5"/>
      <c r="S51" s="5"/>
      <c r="T51" s="5"/>
      <c r="U51" s="5"/>
      <c r="V51" s="5"/>
      <c r="W51" s="5"/>
      <c r="X51" s="5"/>
      <c r="Y51" s="5"/>
      <c r="Z51" s="5"/>
      <c r="AA51" s="5"/>
      <c r="AB51" s="26"/>
      <c r="AC51" s="26"/>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row>
    <row r="52" spans="1:60" ht="15" customHeight="1" x14ac:dyDescent="0.2">
      <c r="A52" s="446" t="s">
        <v>11534</v>
      </c>
      <c r="B52" s="446"/>
      <c r="C52" s="446"/>
      <c r="D52" s="446"/>
      <c r="E52" s="446"/>
      <c r="F52" s="446"/>
      <c r="G52" s="3"/>
      <c r="I52" s="13"/>
      <c r="J52" s="13"/>
      <c r="K52" s="13"/>
      <c r="L52" s="13"/>
      <c r="M52" s="13"/>
      <c r="N52" s="13"/>
      <c r="Q52" s="5"/>
      <c r="R52" s="5"/>
      <c r="S52" s="5"/>
      <c r="T52" s="5"/>
      <c r="U52" s="5"/>
      <c r="V52" s="5"/>
      <c r="W52" s="5"/>
      <c r="X52" s="5"/>
      <c r="Y52" s="5"/>
      <c r="Z52" s="5"/>
      <c r="AA52" s="5"/>
      <c r="AB52" s="26"/>
      <c r="AC52" s="26"/>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row>
    <row r="53" spans="1:60" ht="15" customHeight="1" x14ac:dyDescent="0.2">
      <c r="A53" s="430">
        <v>12</v>
      </c>
      <c r="B53" s="20" t="s">
        <v>11522</v>
      </c>
      <c r="C53" s="7" t="s">
        <v>11536</v>
      </c>
      <c r="D53" s="98" t="s">
        <v>11539</v>
      </c>
      <c r="E53" s="435" t="s">
        <v>11507</v>
      </c>
      <c r="F53" s="435"/>
      <c r="G53" s="3"/>
      <c r="I53" s="13"/>
      <c r="J53" s="13"/>
      <c r="K53" s="13"/>
      <c r="L53" s="13"/>
      <c r="M53" s="13"/>
      <c r="N53" s="13"/>
      <c r="Q53" s="4"/>
      <c r="R53" s="5"/>
      <c r="S53" s="5"/>
      <c r="T53" s="5"/>
      <c r="U53" s="5"/>
      <c r="V53" s="5"/>
      <c r="W53" s="5"/>
      <c r="X53" s="5"/>
      <c r="Y53" s="5"/>
      <c r="Z53" s="5"/>
      <c r="AA53" s="5"/>
      <c r="AB53" s="26"/>
      <c r="AC53" s="26"/>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row>
    <row r="54" spans="1:60" ht="15" customHeight="1" x14ac:dyDescent="0.2">
      <c r="A54" s="430"/>
      <c r="B54" s="20" t="s">
        <v>11522</v>
      </c>
      <c r="C54" s="7" t="s">
        <v>11538</v>
      </c>
      <c r="D54" s="98" t="s">
        <v>11539</v>
      </c>
      <c r="E54" s="62" t="s">
        <v>11540</v>
      </c>
      <c r="F54" s="62"/>
      <c r="G54" s="3"/>
      <c r="I54" s="13"/>
      <c r="J54" s="13"/>
      <c r="K54" s="13"/>
      <c r="L54" s="13"/>
      <c r="M54" s="13"/>
      <c r="N54" s="13"/>
      <c r="Q54" s="5"/>
    </row>
    <row r="55" spans="1:60" ht="15" customHeight="1" x14ac:dyDescent="0.2">
      <c r="A55" s="430"/>
      <c r="B55" s="62" t="s">
        <v>11541</v>
      </c>
      <c r="C55" s="62"/>
      <c r="D55" s="62"/>
      <c r="E55" s="62"/>
      <c r="F55" s="62"/>
      <c r="G55" s="3"/>
      <c r="M55" s="13"/>
      <c r="N55" s="13"/>
    </row>
    <row r="56" spans="1:60" ht="15" customHeight="1" x14ac:dyDescent="0.2">
      <c r="A56" s="430"/>
      <c r="B56" s="19" t="s">
        <v>11513</v>
      </c>
      <c r="C56" s="63" t="s">
        <v>11542</v>
      </c>
      <c r="D56" s="111">
        <v>2</v>
      </c>
      <c r="E56" s="96"/>
      <c r="F56" s="96"/>
      <c r="G56" s="3"/>
      <c r="H56" s="110" t="s">
        <v>11543</v>
      </c>
      <c r="M56" s="13"/>
      <c r="N56" s="13"/>
    </row>
    <row r="57" spans="1:60" ht="15" customHeight="1" x14ac:dyDescent="0.2">
      <c r="A57" s="430"/>
      <c r="C57" s="7" t="s">
        <v>11527</v>
      </c>
      <c r="D57" s="102" t="s">
        <v>29112</v>
      </c>
      <c r="E57" s="101"/>
      <c r="F57" s="101"/>
      <c r="G57" s="3"/>
      <c r="H57" s="110" t="s">
        <v>11544</v>
      </c>
      <c r="M57" s="13"/>
      <c r="N57" s="13"/>
    </row>
    <row r="58" spans="1:60" ht="15" customHeight="1" x14ac:dyDescent="0.2">
      <c r="A58" s="430"/>
      <c r="B58" s="49" t="s">
        <v>11545</v>
      </c>
      <c r="C58" s="7" t="s">
        <v>11369</v>
      </c>
      <c r="D58" s="104" t="str">
        <f>D18</f>
        <v>PD2</v>
      </c>
      <c r="E58" s="104"/>
      <c r="F58" s="104"/>
      <c r="G58" s="3"/>
      <c r="M58" s="13"/>
      <c r="N58" s="13"/>
    </row>
    <row r="59" spans="1:60" ht="15" customHeight="1" x14ac:dyDescent="0.2">
      <c r="A59" s="430"/>
      <c r="B59" s="49" t="s">
        <v>11546</v>
      </c>
      <c r="C59" s="7" t="s">
        <v>11547</v>
      </c>
      <c r="D59" s="97" t="s">
        <v>11584</v>
      </c>
      <c r="E59" s="96"/>
      <c r="F59" s="96"/>
      <c r="G59" s="3"/>
      <c r="M59" s="13"/>
      <c r="N59" s="13"/>
    </row>
    <row r="60" spans="1:60" ht="15" customHeight="1" x14ac:dyDescent="0.2">
      <c r="A60" s="430"/>
      <c r="C60" s="7" t="s">
        <v>11548</v>
      </c>
      <c r="D60" s="96" t="s">
        <v>11438</v>
      </c>
      <c r="E60" s="96"/>
      <c r="F60" s="96"/>
      <c r="G60" s="3"/>
      <c r="M60" s="13"/>
      <c r="N60" s="13"/>
    </row>
    <row r="61" spans="1:60" ht="15" customHeight="1" x14ac:dyDescent="0.2">
      <c r="A61" s="430"/>
      <c r="B61" s="64"/>
      <c r="C61" s="7" t="s">
        <v>11549</v>
      </c>
      <c r="D61" s="5" t="s">
        <v>11438</v>
      </c>
      <c r="E61" s="5"/>
      <c r="F61" s="5"/>
      <c r="G61" s="3"/>
      <c r="M61" s="13"/>
      <c r="N61" s="13"/>
    </row>
    <row r="62" spans="1:60" ht="15" customHeight="1" x14ac:dyDescent="0.2">
      <c r="A62" s="430"/>
      <c r="B62" s="20" t="s">
        <v>11550</v>
      </c>
      <c r="C62" s="13" t="s">
        <v>29113</v>
      </c>
      <c r="D62" s="13"/>
      <c r="E62" s="65">
        <v>25</v>
      </c>
      <c r="F62" s="18">
        <f>E62/25.4</f>
        <v>0.98425196850393704</v>
      </c>
      <c r="G62" s="5"/>
      <c r="M62" s="13"/>
      <c r="N62" s="13"/>
    </row>
    <row r="63" spans="1:60" ht="15" customHeight="1" x14ac:dyDescent="0.2">
      <c r="A63" s="430"/>
      <c r="B63" s="20" t="s">
        <v>11553</v>
      </c>
      <c r="C63" s="13" t="s">
        <v>11468</v>
      </c>
      <c r="D63" s="13"/>
      <c r="E63" s="18">
        <f>HLOOKUP(D18,R25:U26,2,FALSE)</f>
        <v>25</v>
      </c>
      <c r="F63" s="18">
        <f>E63/25.4</f>
        <v>0.98425196850393704</v>
      </c>
      <c r="G63" s="3"/>
      <c r="M63" s="13"/>
      <c r="N63" s="13"/>
    </row>
    <row r="64" spans="1:60" ht="15" customHeight="1" x14ac:dyDescent="0.2">
      <c r="A64" s="430"/>
      <c r="B64" s="20" t="s">
        <v>11555</v>
      </c>
      <c r="C64" s="13" t="s">
        <v>11556</v>
      </c>
      <c r="D64" s="13"/>
      <c r="E64" s="58">
        <f>ROUND((E33)-(E62*2)-(E63),0)</f>
        <v>280</v>
      </c>
      <c r="F64" s="18">
        <f>E64/25.4</f>
        <v>11.023622047244094</v>
      </c>
      <c r="G64" s="3"/>
      <c r="M64" s="13"/>
      <c r="N64" s="13"/>
    </row>
    <row r="65" spans="1:19" ht="15" customHeight="1" x14ac:dyDescent="0.2">
      <c r="A65" s="430"/>
      <c r="B65" s="20" t="s">
        <v>11518</v>
      </c>
      <c r="C65" s="7" t="s">
        <v>11557</v>
      </c>
      <c r="D65" s="431"/>
      <c r="E65" s="431"/>
      <c r="F65" s="431"/>
      <c r="G65" s="3"/>
      <c r="I65" s="13"/>
      <c r="J65" s="13"/>
      <c r="K65" s="13"/>
      <c r="L65" s="13"/>
      <c r="M65" s="13"/>
      <c r="N65" s="13"/>
    </row>
    <row r="66" spans="1:19" ht="15" customHeight="1" x14ac:dyDescent="0.2">
      <c r="A66" s="455" t="s">
        <v>11558</v>
      </c>
      <c r="B66" s="455"/>
      <c r="C66" s="455"/>
      <c r="D66" s="455"/>
      <c r="E66" s="455"/>
      <c r="F66" s="455"/>
      <c r="G66" s="3"/>
      <c r="I66" s="13"/>
      <c r="J66" s="13"/>
      <c r="K66" s="13"/>
      <c r="L66" s="13"/>
      <c r="M66" s="13"/>
      <c r="N66" s="13"/>
    </row>
    <row r="67" spans="1:19" ht="15" customHeight="1" x14ac:dyDescent="0.2">
      <c r="A67" s="430">
        <v>13</v>
      </c>
      <c r="B67" s="19" t="s">
        <v>11522</v>
      </c>
      <c r="C67" s="7" t="s">
        <v>11559</v>
      </c>
      <c r="D67" s="95" t="s">
        <v>11539</v>
      </c>
      <c r="E67" s="435" t="s">
        <v>11507</v>
      </c>
      <c r="F67" s="435"/>
      <c r="G67" s="3"/>
      <c r="H67" s="110" t="s">
        <v>11560</v>
      </c>
      <c r="I67" s="13"/>
      <c r="J67" s="13"/>
      <c r="K67" s="13"/>
      <c r="L67" s="13"/>
      <c r="M67" s="13"/>
      <c r="N67" s="13"/>
    </row>
    <row r="68" spans="1:19" ht="15" customHeight="1" x14ac:dyDescent="0.2">
      <c r="A68" s="430"/>
      <c r="B68" s="19" t="s">
        <v>11522</v>
      </c>
      <c r="C68" s="7" t="s">
        <v>11561</v>
      </c>
      <c r="D68" s="95" t="s">
        <v>11506</v>
      </c>
      <c r="E68" s="435" t="s">
        <v>11562</v>
      </c>
      <c r="F68" s="435"/>
      <c r="G68" s="3"/>
      <c r="I68" s="13"/>
      <c r="J68" s="13"/>
      <c r="K68" s="13"/>
      <c r="L68" s="13"/>
      <c r="M68" s="13"/>
      <c r="N68" s="13"/>
    </row>
    <row r="69" spans="1:19" ht="15" customHeight="1" x14ac:dyDescent="0.2">
      <c r="A69" s="430"/>
      <c r="B69" s="20" t="s">
        <v>11563</v>
      </c>
      <c r="C69" s="13" t="s">
        <v>11564</v>
      </c>
      <c r="D69" s="13"/>
      <c r="E69" s="65">
        <v>233</v>
      </c>
      <c r="F69" s="3">
        <f>E69/25.4</f>
        <v>9.1732283464566926</v>
      </c>
      <c r="G69" s="3"/>
      <c r="I69" s="13"/>
      <c r="J69" s="13"/>
      <c r="K69" s="13"/>
      <c r="L69" s="13"/>
      <c r="M69" s="13"/>
      <c r="N69" s="13"/>
    </row>
    <row r="70" spans="1:19" ht="15" customHeight="1" x14ac:dyDescent="0.2">
      <c r="A70" s="430"/>
      <c r="B70" s="20" t="s">
        <v>11565</v>
      </c>
      <c r="C70" s="10"/>
      <c r="D70" s="106" t="s">
        <v>11566</v>
      </c>
      <c r="E70" s="18">
        <f>E69/E19</f>
        <v>4.6661593303160176</v>
      </c>
      <c r="F70" s="3">
        <f>IF(E30=0,"",ROUND(E70,0))</f>
        <v>5</v>
      </c>
      <c r="G70" s="3"/>
      <c r="I70" s="13"/>
      <c r="J70" s="13"/>
      <c r="K70" s="13"/>
      <c r="L70" s="13"/>
      <c r="M70" s="13"/>
      <c r="N70" s="13"/>
    </row>
    <row r="71" spans="1:19" ht="15" customHeight="1" x14ac:dyDescent="0.2">
      <c r="A71" s="430"/>
      <c r="B71" s="20" t="s">
        <v>11568</v>
      </c>
      <c r="C71" s="13" t="s">
        <v>11569</v>
      </c>
      <c r="D71" s="13"/>
      <c r="E71" s="18">
        <f>ROUND(F70*E19,0)</f>
        <v>250</v>
      </c>
      <c r="F71" s="18">
        <f>E71/25.4</f>
        <v>9.8425196850393704</v>
      </c>
      <c r="G71" s="3"/>
      <c r="I71" s="13"/>
      <c r="J71" s="13"/>
      <c r="K71" s="13"/>
      <c r="L71" s="13"/>
      <c r="M71" s="13"/>
      <c r="N71" s="13"/>
    </row>
    <row r="72" spans="1:19" ht="15" customHeight="1" x14ac:dyDescent="0.2">
      <c r="A72" s="430"/>
      <c r="B72" s="432" t="s">
        <v>11570</v>
      </c>
      <c r="D72" s="3" t="s">
        <v>11571</v>
      </c>
      <c r="E72" s="18">
        <f>E30/E71</f>
        <v>2.1960000000000002</v>
      </c>
      <c r="F72" s="18"/>
      <c r="H72" s="51"/>
      <c r="I72" s="30"/>
      <c r="J72" s="30"/>
      <c r="K72" s="30"/>
      <c r="L72" s="31"/>
      <c r="M72" s="31"/>
      <c r="N72" s="31"/>
      <c r="O72" s="8"/>
      <c r="P72" s="8"/>
      <c r="Q72" s="8"/>
      <c r="R72" s="8"/>
      <c r="S72" s="8"/>
    </row>
    <row r="73" spans="1:19" ht="15" customHeight="1" x14ac:dyDescent="0.2">
      <c r="A73" s="430"/>
      <c r="B73" s="432"/>
      <c r="C73" s="20"/>
      <c r="D73" s="103" t="s">
        <v>11572</v>
      </c>
      <c r="E73" s="18" t="s">
        <v>11573</v>
      </c>
      <c r="F73" s="18" t="s">
        <v>11574</v>
      </c>
      <c r="H73" s="51"/>
      <c r="I73" s="30"/>
      <c r="J73" s="30"/>
      <c r="K73" s="30"/>
      <c r="L73" s="31"/>
      <c r="M73" s="31"/>
      <c r="N73" s="31"/>
      <c r="O73" s="8"/>
      <c r="P73" s="8"/>
      <c r="Q73" s="8"/>
      <c r="R73" s="8"/>
      <c r="S73" s="8"/>
    </row>
    <row r="74" spans="1:19" ht="15" customHeight="1" x14ac:dyDescent="0.2">
      <c r="A74" s="430"/>
      <c r="B74" s="432"/>
      <c r="D74" s="12" t="s">
        <v>11575</v>
      </c>
      <c r="E74" s="65">
        <f>IF(E30=0,"",ROUNDDOWN(E72,0))</f>
        <v>2</v>
      </c>
      <c r="F74" s="65">
        <f>E30-(E74*E71)</f>
        <v>49</v>
      </c>
      <c r="H74" s="51"/>
      <c r="I74" s="30"/>
      <c r="J74" s="30"/>
      <c r="K74" s="30"/>
      <c r="L74" s="31"/>
      <c r="M74" s="31"/>
      <c r="N74" s="31"/>
      <c r="O74" s="8"/>
      <c r="P74" s="8"/>
      <c r="Q74" s="8"/>
      <c r="R74" s="8"/>
      <c r="S74" s="8"/>
    </row>
    <row r="75" spans="1:19" ht="15" customHeight="1" x14ac:dyDescent="0.2">
      <c r="A75" s="430"/>
      <c r="B75" s="432"/>
      <c r="D75" s="12" t="s">
        <v>11576</v>
      </c>
      <c r="E75" s="18">
        <f>IF(E33=0,"",ROUNDUP(E72,0))</f>
        <v>3</v>
      </c>
      <c r="F75" s="18">
        <f>E30-(E75*E71)</f>
        <v>-201</v>
      </c>
      <c r="H75" s="51"/>
      <c r="I75" s="30"/>
      <c r="J75" s="30"/>
      <c r="K75" s="30"/>
      <c r="L75" s="31"/>
      <c r="M75" s="31"/>
      <c r="N75" s="31"/>
      <c r="O75" s="8"/>
      <c r="P75" s="8"/>
      <c r="Q75" s="8"/>
      <c r="R75" s="8"/>
      <c r="S75" s="8"/>
    </row>
    <row r="76" spans="1:19" ht="15" customHeight="1" x14ac:dyDescent="0.2">
      <c r="A76" s="430"/>
      <c r="B76" s="436" t="s">
        <v>11577</v>
      </c>
      <c r="C76" s="436"/>
      <c r="D76" s="103" t="s">
        <v>11578</v>
      </c>
      <c r="E76" s="437">
        <v>23</v>
      </c>
      <c r="F76" s="437"/>
      <c r="H76" s="51"/>
      <c r="I76" s="30"/>
      <c r="J76" s="30"/>
      <c r="K76" s="30"/>
      <c r="L76" s="31"/>
      <c r="M76" s="31"/>
      <c r="N76" s="31"/>
      <c r="O76" s="8"/>
      <c r="P76" s="8"/>
      <c r="Q76" s="8"/>
      <c r="R76" s="8"/>
      <c r="S76" s="8"/>
    </row>
    <row r="77" spans="1:19" ht="15" customHeight="1" x14ac:dyDescent="0.2">
      <c r="A77" s="430"/>
      <c r="B77" s="19" t="s">
        <v>11579</v>
      </c>
      <c r="C77" s="7" t="s">
        <v>11509</v>
      </c>
      <c r="D77" s="431" t="s">
        <v>11905</v>
      </c>
      <c r="E77" s="431"/>
      <c r="F77" s="431"/>
      <c r="H77" s="51"/>
      <c r="I77" s="30"/>
      <c r="J77" s="30"/>
      <c r="K77" s="30"/>
      <c r="L77" s="31"/>
      <c r="M77" s="31"/>
      <c r="N77" s="31"/>
      <c r="O77" s="8"/>
      <c r="P77" s="8"/>
      <c r="Q77" s="8"/>
      <c r="R77" s="8"/>
      <c r="S77" s="8"/>
    </row>
    <row r="78" spans="1:19" ht="15" customHeight="1" x14ac:dyDescent="0.2">
      <c r="A78" s="430"/>
      <c r="B78" s="19" t="s">
        <v>11580</v>
      </c>
      <c r="C78" s="7" t="s">
        <v>11581</v>
      </c>
      <c r="D78" s="431">
        <v>7</v>
      </c>
      <c r="E78" s="431"/>
      <c r="F78" s="431"/>
      <c r="H78" s="51"/>
      <c r="I78" s="30"/>
      <c r="J78" s="30"/>
      <c r="K78" s="30"/>
      <c r="L78" s="31"/>
      <c r="M78" s="31"/>
      <c r="N78" s="31"/>
      <c r="O78" s="8"/>
      <c r="P78" s="8"/>
      <c r="Q78" s="8"/>
      <c r="R78" s="8"/>
      <c r="S78" s="8"/>
    </row>
    <row r="79" spans="1:19" ht="15" customHeight="1" x14ac:dyDescent="0.2">
      <c r="A79" s="430"/>
      <c r="B79" s="19" t="s">
        <v>11582</v>
      </c>
      <c r="C79" s="7" t="s">
        <v>11548</v>
      </c>
      <c r="D79" s="431">
        <v>25</v>
      </c>
      <c r="E79" s="431"/>
      <c r="F79" s="431"/>
      <c r="G79" s="9"/>
      <c r="H79" s="47"/>
      <c r="I79" s="8"/>
      <c r="J79" s="8"/>
      <c r="K79" s="32"/>
      <c r="L79" s="32"/>
      <c r="M79" s="32"/>
      <c r="N79" s="32"/>
      <c r="O79" s="6"/>
      <c r="P79" s="6"/>
      <c r="Q79" s="6"/>
      <c r="R79" s="6"/>
      <c r="S79" s="6"/>
    </row>
    <row r="80" spans="1:19" ht="15" customHeight="1" x14ac:dyDescent="0.2">
      <c r="A80" s="430"/>
      <c r="B80" s="19" t="s">
        <v>11583</v>
      </c>
      <c r="C80" s="7" t="s">
        <v>11547</v>
      </c>
      <c r="D80" s="431" t="s">
        <v>29114</v>
      </c>
      <c r="E80" s="431"/>
      <c r="F80" s="431"/>
      <c r="G80" s="9"/>
      <c r="H80" s="47"/>
      <c r="I80" s="8"/>
      <c r="J80" s="8"/>
      <c r="K80" s="32"/>
      <c r="L80" s="32"/>
      <c r="M80" s="32"/>
      <c r="N80" s="32"/>
      <c r="O80" s="6"/>
      <c r="P80" s="6"/>
      <c r="Q80" s="6"/>
      <c r="R80" s="6"/>
      <c r="S80" s="6"/>
    </row>
    <row r="81" spans="1:29" ht="15" customHeight="1" x14ac:dyDescent="0.2">
      <c r="A81" s="430"/>
      <c r="B81" s="432" t="s">
        <v>11585</v>
      </c>
      <c r="C81" s="15" t="s">
        <v>11586</v>
      </c>
      <c r="D81" s="433" t="s">
        <v>11191</v>
      </c>
      <c r="E81" s="433"/>
      <c r="F81" s="433"/>
      <c r="G81" s="3"/>
      <c r="I81" s="13"/>
      <c r="J81" s="13"/>
      <c r="K81" s="13"/>
      <c r="L81" s="13"/>
      <c r="M81" s="13"/>
      <c r="N81" s="13"/>
    </row>
    <row r="82" spans="1:29" ht="15" customHeight="1" x14ac:dyDescent="0.2">
      <c r="A82" s="430"/>
      <c r="B82" s="432"/>
      <c r="C82" s="130" t="s">
        <v>11587</v>
      </c>
      <c r="D82" s="434"/>
      <c r="E82" s="434"/>
      <c r="F82" s="434"/>
      <c r="G82" s="3"/>
      <c r="I82" s="13"/>
      <c r="J82" s="13"/>
      <c r="K82" s="13"/>
      <c r="L82" s="13"/>
      <c r="M82" s="13"/>
      <c r="N82" s="13"/>
    </row>
    <row r="83" spans="1:29" ht="15" customHeight="1" x14ac:dyDescent="0.2">
      <c r="A83" s="430"/>
      <c r="B83" s="432"/>
      <c r="C83" s="130" t="s">
        <v>11588</v>
      </c>
      <c r="D83" s="434"/>
      <c r="E83" s="434"/>
      <c r="F83" s="434"/>
      <c r="G83" s="3"/>
    </row>
    <row r="84" spans="1:29" ht="15" customHeight="1" x14ac:dyDescent="0.2">
      <c r="A84" s="430"/>
      <c r="B84" s="432"/>
      <c r="C84" s="130" t="s">
        <v>11589</v>
      </c>
      <c r="D84" s="434"/>
      <c r="E84" s="434"/>
      <c r="F84" s="434"/>
      <c r="G84" s="3"/>
    </row>
    <row r="85" spans="1:29" ht="15" customHeight="1" x14ac:dyDescent="0.2">
      <c r="A85" s="430"/>
      <c r="B85" s="432"/>
      <c r="C85" s="130" t="s">
        <v>11590</v>
      </c>
      <c r="D85" s="434"/>
      <c r="E85" s="434"/>
      <c r="F85" s="434"/>
      <c r="H85" s="22"/>
    </row>
    <row r="86" spans="1:29" ht="15" customHeight="1" x14ac:dyDescent="0.2">
      <c r="A86" s="430"/>
      <c r="B86" s="15" t="s">
        <v>11591</v>
      </c>
      <c r="C86" s="15" t="s">
        <v>11592</v>
      </c>
      <c r="D86" s="103" t="s">
        <v>11593</v>
      </c>
      <c r="E86" s="66">
        <v>450</v>
      </c>
      <c r="F86" s="16">
        <f>E86/25.4</f>
        <v>17.716535433070867</v>
      </c>
      <c r="H86" s="22"/>
    </row>
    <row r="87" spans="1:29" ht="15" customHeight="1" x14ac:dyDescent="0.2">
      <c r="A87" s="430"/>
      <c r="B87" s="19" t="s">
        <v>11513</v>
      </c>
      <c r="C87" s="7" t="s">
        <v>11594</v>
      </c>
      <c r="D87" s="96" t="s">
        <v>11595</v>
      </c>
      <c r="E87" s="104" t="s">
        <v>11596</v>
      </c>
      <c r="F87" s="99">
        <v>80</v>
      </c>
      <c r="H87" s="22"/>
    </row>
    <row r="88" spans="1:29" ht="15" customHeight="1" x14ac:dyDescent="0.2">
      <c r="A88" s="430"/>
      <c r="B88" s="15" t="s">
        <v>11518</v>
      </c>
      <c r="C88" s="15" t="s">
        <v>11597</v>
      </c>
      <c r="D88" s="433"/>
      <c r="E88" s="433"/>
      <c r="F88" s="433"/>
      <c r="H88" s="22"/>
    </row>
    <row r="89" spans="1:29" ht="15" customHeight="1" x14ac:dyDescent="0.2">
      <c r="B89" s="8"/>
      <c r="C89" s="8"/>
      <c r="D89" s="3"/>
      <c r="E89" s="3"/>
      <c r="F89" s="3"/>
      <c r="H89" s="22"/>
    </row>
    <row r="90" spans="1:29" ht="15" customHeight="1" x14ac:dyDescent="0.2">
      <c r="B90" s="20"/>
      <c r="D90" s="127">
        <f>E69/E19</f>
        <v>4.6661593303160176</v>
      </c>
      <c r="E90" s="128">
        <f>ROUNDUP(D90,0)</f>
        <v>5</v>
      </c>
      <c r="F90" s="128">
        <f>E90*E19</f>
        <v>249.67</v>
      </c>
      <c r="G90" s="14"/>
      <c r="I90" s="8"/>
      <c r="J90" s="8"/>
    </row>
    <row r="91" spans="1:29" ht="15" customHeight="1" x14ac:dyDescent="0.2">
      <c r="A91" s="21"/>
      <c r="B91" s="11"/>
      <c r="C91" s="11"/>
      <c r="D91" s="11"/>
      <c r="E91" s="128">
        <f>ROUNDDOWN(D90,0)</f>
        <v>4</v>
      </c>
      <c r="F91" s="128">
        <f>E91*E19</f>
        <v>199.73599999999999</v>
      </c>
      <c r="G91" s="14"/>
      <c r="I91" s="8"/>
      <c r="J91" s="8"/>
    </row>
    <row r="92" spans="1:29" ht="15" customHeight="1" x14ac:dyDescent="0.2">
      <c r="B92" s="8"/>
      <c r="C92" s="8"/>
      <c r="D92" s="8"/>
      <c r="E92" s="8"/>
      <c r="F92" s="8"/>
      <c r="G92" s="14"/>
      <c r="I92" s="8"/>
      <c r="J92" s="8"/>
    </row>
    <row r="93" spans="1:29" ht="15" customHeight="1" x14ac:dyDescent="0.2">
      <c r="B93" s="8"/>
      <c r="C93" s="8"/>
      <c r="D93" s="8"/>
      <c r="E93" s="8"/>
      <c r="F93" s="8"/>
      <c r="G93" s="14"/>
      <c r="I93" s="8"/>
      <c r="J93" s="8"/>
    </row>
    <row r="94" spans="1:29" ht="15" customHeight="1" x14ac:dyDescent="0.2">
      <c r="B94" s="8"/>
      <c r="C94" s="8"/>
      <c r="D94" s="8"/>
      <c r="E94" s="8"/>
      <c r="F94" s="8"/>
      <c r="G94" s="8"/>
      <c r="H94" s="47"/>
    </row>
    <row r="95" spans="1:29" s="11" customFormat="1" ht="15" customHeight="1" x14ac:dyDescent="0.2">
      <c r="A95" s="3"/>
      <c r="B95" s="8"/>
      <c r="C95" s="8"/>
      <c r="D95" s="8"/>
      <c r="E95" s="8"/>
      <c r="F95" s="8"/>
      <c r="G95" s="21"/>
      <c r="H95" s="24"/>
      <c r="I95" s="21"/>
      <c r="J95" s="21"/>
      <c r="K95" s="21"/>
      <c r="L95" s="21"/>
      <c r="M95" s="21"/>
      <c r="N95" s="21"/>
      <c r="O95" s="24"/>
      <c r="P95" s="21"/>
      <c r="Q95" s="21"/>
      <c r="R95" s="21"/>
      <c r="S95" s="21"/>
      <c r="AB95" s="22"/>
      <c r="AC95" s="22"/>
    </row>
    <row r="96" spans="1:29" x14ac:dyDescent="0.2">
      <c r="B96" s="8"/>
      <c r="C96" s="8"/>
      <c r="D96" s="8"/>
      <c r="E96" s="8"/>
      <c r="F96" s="8"/>
    </row>
    <row r="97" spans="2:8" ht="15" customHeight="1" x14ac:dyDescent="0.2">
      <c r="B97" s="8"/>
      <c r="C97" s="8"/>
      <c r="D97" s="8"/>
      <c r="E97" s="8"/>
      <c r="F97" s="8"/>
      <c r="G97" s="8"/>
      <c r="H97" s="47"/>
    </row>
    <row r="98" spans="2:8" ht="15" customHeight="1" x14ac:dyDescent="0.2">
      <c r="B98" s="8"/>
      <c r="C98" s="8"/>
      <c r="D98" s="8"/>
      <c r="E98" s="8"/>
      <c r="F98" s="8"/>
    </row>
    <row r="99" spans="2:8" ht="15" customHeight="1" x14ac:dyDescent="0.2"/>
    <row r="100" spans="2:8" ht="15" customHeight="1" x14ac:dyDescent="0.2"/>
    <row r="101" spans="2:8" ht="15" customHeight="1" x14ac:dyDescent="0.2"/>
    <row r="102" spans="2:8" ht="15" customHeight="1" x14ac:dyDescent="0.2"/>
  </sheetData>
  <mergeCells count="77">
    <mergeCell ref="C1:F1"/>
    <mergeCell ref="A2:A16"/>
    <mergeCell ref="D2:F2"/>
    <mergeCell ref="D3:F3"/>
    <mergeCell ref="D4:F4"/>
    <mergeCell ref="B5:B16"/>
    <mergeCell ref="C5:C6"/>
    <mergeCell ref="D5:F6"/>
    <mergeCell ref="C7:C8"/>
    <mergeCell ref="D7:F7"/>
    <mergeCell ref="A17:F17"/>
    <mergeCell ref="D8:F8"/>
    <mergeCell ref="C9:C10"/>
    <mergeCell ref="D9:F9"/>
    <mergeCell ref="D10:F10"/>
    <mergeCell ref="C11:C12"/>
    <mergeCell ref="D11:F11"/>
    <mergeCell ref="D12:F12"/>
    <mergeCell ref="C13:C14"/>
    <mergeCell ref="D13:F13"/>
    <mergeCell ref="D14:F14"/>
    <mergeCell ref="D15:F15"/>
    <mergeCell ref="D16:F16"/>
    <mergeCell ref="A18:A19"/>
    <mergeCell ref="D20:F20"/>
    <mergeCell ref="D21:F21"/>
    <mergeCell ref="D22:F22"/>
    <mergeCell ref="A23:A26"/>
    <mergeCell ref="B23:B26"/>
    <mergeCell ref="C23:C25"/>
    <mergeCell ref="D26:E26"/>
    <mergeCell ref="A27:A30"/>
    <mergeCell ref="B27:B30"/>
    <mergeCell ref="C27:C30"/>
    <mergeCell ref="A32:A34"/>
    <mergeCell ref="B32:B34"/>
    <mergeCell ref="C32:C34"/>
    <mergeCell ref="K41:L41"/>
    <mergeCell ref="C42:C43"/>
    <mergeCell ref="D44:F44"/>
    <mergeCell ref="A36:A37"/>
    <mergeCell ref="B36:B37"/>
    <mergeCell ref="C36:C37"/>
    <mergeCell ref="E36:F36"/>
    <mergeCell ref="D37:F37"/>
    <mergeCell ref="A38:F38"/>
    <mergeCell ref="A52:F52"/>
    <mergeCell ref="A39:A44"/>
    <mergeCell ref="E39:F39"/>
    <mergeCell ref="D40:F40"/>
    <mergeCell ref="D41:F41"/>
    <mergeCell ref="A45:F45"/>
    <mergeCell ref="A46:A51"/>
    <mergeCell ref="E46:F46"/>
    <mergeCell ref="D47:F47"/>
    <mergeCell ref="D51:F51"/>
    <mergeCell ref="A53:A65"/>
    <mergeCell ref="E53:F53"/>
    <mergeCell ref="D65:F65"/>
    <mergeCell ref="A66:F66"/>
    <mergeCell ref="A67:A88"/>
    <mergeCell ref="E67:F67"/>
    <mergeCell ref="E68:F68"/>
    <mergeCell ref="B72:B75"/>
    <mergeCell ref="B76:C76"/>
    <mergeCell ref="E76:F76"/>
    <mergeCell ref="B81:B85"/>
    <mergeCell ref="D81:F81"/>
    <mergeCell ref="D82:F82"/>
    <mergeCell ref="D83:F83"/>
    <mergeCell ref="D84:F84"/>
    <mergeCell ref="D85:F85"/>
    <mergeCell ref="D88:F88"/>
    <mergeCell ref="D77:F77"/>
    <mergeCell ref="D78:F78"/>
    <mergeCell ref="D79:F79"/>
    <mergeCell ref="D80:F80"/>
  </mergeCells>
  <conditionalFormatting sqref="F26">
    <cfRule type="expression" dxfId="69" priority="61">
      <formula>IF(LEN(F26),MOD(F26,1)&gt;0,"")</formula>
    </cfRule>
  </conditionalFormatting>
  <conditionalFormatting sqref="E30:E31">
    <cfRule type="expression" dxfId="68" priority="60">
      <formula>D68="Yes"</formula>
    </cfRule>
  </conditionalFormatting>
  <conditionalFormatting sqref="F71:F73">
    <cfRule type="expression" dxfId="67" priority="51">
      <formula>D68="Yes"</formula>
    </cfRule>
    <cfRule type="expression" dxfId="66" priority="59">
      <formula>#REF!="No"</formula>
    </cfRule>
  </conditionalFormatting>
  <conditionalFormatting sqref="E70">
    <cfRule type="expression" dxfId="65" priority="58">
      <formula>IF(LEN(E70),MOD(E70,1)&gt;0,"")</formula>
    </cfRule>
  </conditionalFormatting>
  <conditionalFormatting sqref="C69:C70">
    <cfRule type="expression" dxfId="64" priority="57">
      <formula>D68="Yes"</formula>
    </cfRule>
  </conditionalFormatting>
  <conditionalFormatting sqref="E69">
    <cfRule type="expression" dxfId="63" priority="56">
      <formula>D68="Yes"</formula>
    </cfRule>
  </conditionalFormatting>
  <conditionalFormatting sqref="F69">
    <cfRule type="expression" dxfId="62" priority="55">
      <formula>D68="Yes"</formula>
    </cfRule>
  </conditionalFormatting>
  <conditionalFormatting sqref="C70">
    <cfRule type="expression" dxfId="61" priority="8">
      <formula>$D67="No"</formula>
    </cfRule>
    <cfRule type="expression" dxfId="60" priority="54">
      <formula>D68="Yes"</formula>
    </cfRule>
  </conditionalFormatting>
  <conditionalFormatting sqref="F70">
    <cfRule type="expression" dxfId="59" priority="53">
      <formula>D68="Yes"</formula>
    </cfRule>
  </conditionalFormatting>
  <conditionalFormatting sqref="C71:C72">
    <cfRule type="expression" dxfId="58" priority="52">
      <formula>D68="Yes"</formula>
    </cfRule>
  </conditionalFormatting>
  <conditionalFormatting sqref="E74">
    <cfRule type="expression" dxfId="57" priority="43">
      <formula>F73&lt;0</formula>
    </cfRule>
    <cfRule type="expression" dxfId="56" priority="45">
      <formula>F74&gt;0</formula>
    </cfRule>
  </conditionalFormatting>
  <conditionalFormatting sqref="F74">
    <cfRule type="cellIs" dxfId="55" priority="47" operator="greaterThan">
      <formula>0</formula>
    </cfRule>
    <cfRule type="cellIs" dxfId="54" priority="48" operator="lessThan">
      <formula>0</formula>
    </cfRule>
  </conditionalFormatting>
  <conditionalFormatting sqref="D72">
    <cfRule type="expression" dxfId="53" priority="62">
      <formula>#REF!="No"</formula>
    </cfRule>
  </conditionalFormatting>
  <conditionalFormatting sqref="C27">
    <cfRule type="expression" dxfId="52" priority="63">
      <formula>#REF!="Yes"</formula>
    </cfRule>
  </conditionalFormatting>
  <conditionalFormatting sqref="C71:C72 C74:C75">
    <cfRule type="expression" dxfId="51" priority="64">
      <formula>#REF!="No"</formula>
    </cfRule>
  </conditionalFormatting>
  <conditionalFormatting sqref="C69:C70">
    <cfRule type="expression" dxfId="50" priority="65">
      <formula>#REF!="No"</formula>
    </cfRule>
  </conditionalFormatting>
  <conditionalFormatting sqref="E75">
    <cfRule type="expression" dxfId="49" priority="42">
      <formula>F75&gt;0</formula>
    </cfRule>
    <cfRule type="expression" dxfId="48" priority="44">
      <formula>F75&lt;0</formula>
    </cfRule>
  </conditionalFormatting>
  <conditionalFormatting sqref="F75">
    <cfRule type="cellIs" dxfId="47" priority="46" operator="greaterThan">
      <formula>0</formula>
    </cfRule>
    <cfRule type="cellIs" dxfId="46" priority="49" operator="lessThan">
      <formula>0</formula>
    </cfRule>
  </conditionalFormatting>
  <conditionalFormatting sqref="E72:E73">
    <cfRule type="expression" dxfId="45" priority="50">
      <formula>IF(LEN(E72),MOD(E72,1)&gt;0,"")</formula>
    </cfRule>
  </conditionalFormatting>
  <conditionalFormatting sqref="C75">
    <cfRule type="expression" dxfId="44" priority="66">
      <formula>D69="Yes"</formula>
    </cfRule>
  </conditionalFormatting>
  <conditionalFormatting sqref="C74">
    <cfRule type="expression" dxfId="43" priority="67">
      <formula>D69="Yes"</formula>
    </cfRule>
  </conditionalFormatting>
  <conditionalFormatting sqref="E86">
    <cfRule type="cellIs" dxfId="42" priority="68" operator="greaterThan">
      <formula>$E$33</formula>
    </cfRule>
  </conditionalFormatting>
  <conditionalFormatting sqref="E43">
    <cfRule type="expression" dxfId="41" priority="33">
      <formula>$D39="No"</formula>
    </cfRule>
    <cfRule type="cellIs" dxfId="40" priority="41" operator="greaterThanOrEqual">
      <formula>$E$33</formula>
    </cfRule>
  </conditionalFormatting>
  <conditionalFormatting sqref="E50">
    <cfRule type="cellIs" dxfId="39" priority="40" operator="greaterThanOrEqual">
      <formula>$E$33</formula>
    </cfRule>
  </conditionalFormatting>
  <conditionalFormatting sqref="D40:F44">
    <cfRule type="expression" dxfId="38" priority="39">
      <formula>$D39="No"</formula>
    </cfRule>
  </conditionalFormatting>
  <conditionalFormatting sqref="D41:F41">
    <cfRule type="expression" dxfId="37" priority="38">
      <formula>$D39="No"</formula>
    </cfRule>
  </conditionalFormatting>
  <conditionalFormatting sqref="D42">
    <cfRule type="expression" dxfId="36" priority="37">
      <formula>$D39="No"</formula>
    </cfRule>
  </conditionalFormatting>
  <conditionalFormatting sqref="E42">
    <cfRule type="expression" dxfId="35" priority="36">
      <formula>$D39="No"</formula>
    </cfRule>
  </conditionalFormatting>
  <conditionalFormatting sqref="F42">
    <cfRule type="expression" dxfId="34" priority="35">
      <formula>$D39="No"</formula>
    </cfRule>
  </conditionalFormatting>
  <conditionalFormatting sqref="D43">
    <cfRule type="expression" dxfId="33" priority="30">
      <formula>$D39="No"</formula>
    </cfRule>
    <cfRule type="expression" dxfId="32" priority="34">
      <formula>$D39="No"</formula>
    </cfRule>
  </conditionalFormatting>
  <conditionalFormatting sqref="F43">
    <cfRule type="expression" dxfId="31" priority="32">
      <formula>$D39="No"</formula>
    </cfRule>
  </conditionalFormatting>
  <conditionalFormatting sqref="D44:F44">
    <cfRule type="expression" dxfId="30" priority="31">
      <formula>$D39="No"</formula>
    </cfRule>
  </conditionalFormatting>
  <conditionalFormatting sqref="D47:F47">
    <cfRule type="expression" dxfId="29" priority="29">
      <formula>$D46="No"</formula>
    </cfRule>
  </conditionalFormatting>
  <conditionalFormatting sqref="D48:F48">
    <cfRule type="expression" dxfId="28" priority="28">
      <formula>$D46="No"</formula>
    </cfRule>
  </conditionalFormatting>
  <conditionalFormatting sqref="D49:F49">
    <cfRule type="expression" dxfId="27" priority="27">
      <formula>$D46="No"</formula>
    </cfRule>
  </conditionalFormatting>
  <conditionalFormatting sqref="D50:F50">
    <cfRule type="expression" dxfId="26" priority="26">
      <formula>$D46="No"</formula>
    </cfRule>
  </conditionalFormatting>
  <conditionalFormatting sqref="D50">
    <cfRule type="expression" dxfId="25" priority="25">
      <formula>$D46="No"</formula>
    </cfRule>
  </conditionalFormatting>
  <conditionalFormatting sqref="D51">
    <cfRule type="expression" dxfId="24" priority="24">
      <formula>$D46="No"</formula>
    </cfRule>
  </conditionalFormatting>
  <conditionalFormatting sqref="E39:F39">
    <cfRule type="expression" dxfId="23" priority="23">
      <formula>$D39="No"</formula>
    </cfRule>
  </conditionalFormatting>
  <conditionalFormatting sqref="E46:F46">
    <cfRule type="expression" dxfId="22" priority="22">
      <formula>$D46="No"</formula>
    </cfRule>
  </conditionalFormatting>
  <conditionalFormatting sqref="D54:F54">
    <cfRule type="expression" dxfId="21" priority="21">
      <formula>$D53="No"</formula>
    </cfRule>
  </conditionalFormatting>
  <conditionalFormatting sqref="B55">
    <cfRule type="expression" dxfId="20" priority="20">
      <formula>$D53="No"</formula>
    </cfRule>
  </conditionalFormatting>
  <conditionalFormatting sqref="D56">
    <cfRule type="expression" dxfId="19" priority="1">
      <formula>$D53="Yes"</formula>
    </cfRule>
    <cfRule type="expression" dxfId="18" priority="19">
      <formula>$D53="Yes"</formula>
    </cfRule>
  </conditionalFormatting>
  <conditionalFormatting sqref="D68:F68">
    <cfRule type="expression" dxfId="17" priority="18">
      <formula>$D67="No"</formula>
    </cfRule>
  </conditionalFormatting>
  <conditionalFormatting sqref="D69:F69">
    <cfRule type="expression" dxfId="16" priority="17">
      <formula>$D67="No"</formula>
    </cfRule>
  </conditionalFormatting>
  <conditionalFormatting sqref="D70:F70">
    <cfRule type="expression" dxfId="15" priority="16">
      <formula>$D67="No"</formula>
    </cfRule>
  </conditionalFormatting>
  <conditionalFormatting sqref="D71:F71">
    <cfRule type="expression" dxfId="14" priority="15">
      <formula>$D67="No"</formula>
    </cfRule>
  </conditionalFormatting>
  <conditionalFormatting sqref="D72:F72">
    <cfRule type="expression" dxfId="13" priority="14">
      <formula>$D67="No"</formula>
    </cfRule>
  </conditionalFormatting>
  <conditionalFormatting sqref="D73:F73">
    <cfRule type="expression" dxfId="12" priority="13">
      <formula>$D67="No"</formula>
    </cfRule>
  </conditionalFormatting>
  <conditionalFormatting sqref="D74:F74">
    <cfRule type="expression" dxfId="11" priority="12">
      <formula>$D67="No"</formula>
    </cfRule>
  </conditionalFormatting>
  <conditionalFormatting sqref="D75:F75">
    <cfRule type="expression" dxfId="10" priority="11">
      <formula>$D67="No"</formula>
    </cfRule>
  </conditionalFormatting>
  <conditionalFormatting sqref="D76:F76">
    <cfRule type="expression" dxfId="9" priority="10">
      <formula>$D67="No"</formula>
    </cfRule>
  </conditionalFormatting>
  <conditionalFormatting sqref="E68:F68">
    <cfRule type="expression" dxfId="8" priority="9">
      <formula>$D67="No"</formula>
    </cfRule>
  </conditionalFormatting>
  <conditionalFormatting sqref="D70">
    <cfRule type="expression" dxfId="7" priority="7">
      <formula>$D67="No"</formula>
    </cfRule>
  </conditionalFormatting>
  <conditionalFormatting sqref="D76">
    <cfRule type="expression" dxfId="6" priority="6">
      <formula>$D67="No"</formula>
    </cfRule>
  </conditionalFormatting>
  <conditionalFormatting sqref="D75">
    <cfRule type="expression" dxfId="5" priority="5">
      <formula>$D67="No"</formula>
    </cfRule>
  </conditionalFormatting>
  <conditionalFormatting sqref="D74">
    <cfRule type="expression" dxfId="4" priority="4">
      <formula>$D67="No"</formula>
    </cfRule>
  </conditionalFormatting>
  <conditionalFormatting sqref="E54">
    <cfRule type="expression" dxfId="3" priority="3">
      <formula>$D53="No"</formula>
    </cfRule>
  </conditionalFormatting>
  <conditionalFormatting sqref="D73">
    <cfRule type="expression" dxfId="2" priority="69">
      <formula>$D67="No"</formula>
    </cfRule>
    <cfRule type="expression" dxfId="1" priority="70">
      <formula>D49="Yes"</formula>
    </cfRule>
  </conditionalFormatting>
  <conditionalFormatting sqref="D57">
    <cfRule type="expression" dxfId="0" priority="2">
      <formula>$D53="Yes"</formula>
    </cfRule>
  </conditionalFormatting>
  <dataValidations count="5">
    <dataValidation type="list" allowBlank="1" showInputMessage="1" showErrorMessage="1" sqref="D20" xr:uid="{2E24C54C-4EBF-4708-9B76-B29062D03B8B}">
      <formula1>INDIRECT($D$18)</formula1>
    </dataValidation>
    <dataValidation type="list" allowBlank="1" showInputMessage="1" showErrorMessage="1" sqref="D36" xr:uid="{AF6BEA59-3E22-4212-9261-48994EBB7A7E}">
      <formula1>$R$37:$X$37</formula1>
    </dataValidation>
    <dataValidation type="list" allowBlank="1" showInputMessage="1" showErrorMessage="1" sqref="E30:E31" xr:uid="{14BE5A7C-BFF9-4B86-A1A7-EEB58C59AE0F}">
      <formula1>$F$28:$F$29</formula1>
    </dataValidation>
    <dataValidation type="list" allowBlank="1" showInputMessage="1" showErrorMessage="1" sqref="D18" xr:uid="{F2781694-DEF3-4D06-84F5-58D7F55053A8}">
      <formula1>$R$20:$U$20</formula1>
    </dataValidation>
    <dataValidation type="list" allowBlank="1" showInputMessage="1" showErrorMessage="1" sqref="E76" xr:uid="{578E466E-854A-4420-AA81-9587C1B59BB1}">
      <formula1>$E$74:$E$75</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8">
        <x14:dataValidation type="list" allowBlank="1" showInputMessage="1" showErrorMessage="1" xr:uid="{5949EE02-1DA0-4371-873B-057998E3BEBF}">
          <x14:formula1>
            <xm:f>DRAWING_DATA!$E$21:$E$25</xm:f>
          </x14:formula1>
          <xm:sqref>D49</xm:sqref>
        </x14:dataValidation>
        <x14:dataValidation type="list" allowBlank="1" showInputMessage="1" showErrorMessage="1" xr:uid="{2A5BCA76-75D9-4908-90CD-1C1F0D7C44DB}">
          <x14:formula1>
            <xm:f>DRAWING_DATA!$E$13:$E$17</xm:f>
          </x14:formula1>
          <xm:sqref>D42</xm:sqref>
        </x14:dataValidation>
        <x14:dataValidation type="list" allowBlank="1" showInputMessage="1" showErrorMessage="1" xr:uid="{910A333A-7D4F-4BB4-ADD1-83380AC56957}">
          <x14:formula1>
            <xm:f>DRAWING_DATA!$I$36:$I$67</xm:f>
          </x14:formula1>
          <xm:sqref>D82</xm:sqref>
        </x14:dataValidation>
        <x14:dataValidation type="list" allowBlank="1" showInputMessage="1" showErrorMessage="1" xr:uid="{003F1D71-D875-4DCB-B46A-3AAE436695CA}">
          <x14:formula1>
            <xm:f>DRAWING_DATA!$I$69:$I$88</xm:f>
          </x14:formula1>
          <xm:sqref>D83</xm:sqref>
        </x14:dataValidation>
        <x14:dataValidation type="list" allowBlank="1" showInputMessage="1" showErrorMessage="1" xr:uid="{960C3984-EB53-4743-8A0E-80F09FC93AF6}">
          <x14:formula1>
            <xm:f>DRAWING_DATA!$I$90:$I$101</xm:f>
          </x14:formula1>
          <xm:sqref>D84</xm:sqref>
        </x14:dataValidation>
        <x14:dataValidation type="list" allowBlank="1" showInputMessage="1" showErrorMessage="1" xr:uid="{A0E6236F-FA20-48B2-B00E-52233E42C73A}">
          <x14:formula1>
            <xm:f>DRAWING_DATA!$I$103:$I$126</xm:f>
          </x14:formula1>
          <xm:sqref>D85</xm:sqref>
        </x14:dataValidation>
        <x14:dataValidation type="list" allowBlank="1" showInputMessage="1" showErrorMessage="1" xr:uid="{CC21E0F6-8EAF-499D-98FF-9B05BF2B2C65}">
          <x14:formula1>
            <xm:f>DRAWING_DATA!$B$24:$B$28</xm:f>
          </x14:formula1>
          <xm:sqref>G81 D77:F77</xm:sqref>
        </x14:dataValidation>
        <x14:dataValidation type="list" allowBlank="1" showInputMessage="1" showErrorMessage="1" xr:uid="{8BDC0D66-67E2-4A47-B8A7-9FCDFF12AF36}">
          <x14:formula1>
            <xm:f>DRAWING_DATA!$H$2:$H$3</xm:f>
          </x14:formula1>
          <xm:sqref>D46 D53:D54 D39 D67:D68</xm:sqref>
        </x14:dataValidation>
        <x14:dataValidation type="list" allowBlank="1" showInputMessage="1" showErrorMessage="1" xr:uid="{E15C8973-BDC4-43DF-BBFE-7547B70750E9}">
          <x14:formula1>
            <xm:f>DRAWING_DATA!$B$2:$B$21</xm:f>
          </x14:formula1>
          <xm:sqref>D21 D48</xm:sqref>
        </x14:dataValidation>
        <x14:dataValidation type="list" allowBlank="1" showInputMessage="1" showErrorMessage="1" xr:uid="{4766847C-8EA8-4F87-A518-3C2F6B5AB8FE}">
          <x14:formula1>
            <xm:f>DRAWING_DATA!$D$2:$D$5</xm:f>
          </x14:formula1>
          <xm:sqref>G40:G41 G37</xm:sqref>
        </x14:dataValidation>
        <x14:dataValidation type="list" allowBlank="1" showInputMessage="1" showErrorMessage="1" xr:uid="{CA37AB29-615F-4439-8905-61BA51B1C681}">
          <x14:formula1>
            <xm:f>DRAWING_DATA!$B$2:$B$7</xm:f>
          </x14:formula1>
          <xm:sqref>D41</xm:sqref>
        </x14:dataValidation>
        <x14:dataValidation type="list" allowBlank="1" showInputMessage="1" showErrorMessage="1" xr:uid="{9A8637C2-77BE-4108-AAF5-26E1E8C49A46}">
          <x14:formula1>
            <xm:f>DRAWING_DATA!$A$23:$A$26</xm:f>
          </x14:formula1>
          <xm:sqref>D78</xm:sqref>
        </x14:dataValidation>
        <x14:dataValidation type="list" allowBlank="1" showInputMessage="1" showErrorMessage="1" xr:uid="{9381527B-D854-4ADD-8923-833F7E64E00C}">
          <x14:formula1>
            <xm:f>DRAWING_DATA!$A$39:$A$40</xm:f>
          </x14:formula1>
          <xm:sqref>D80</xm:sqref>
        </x14:dataValidation>
        <x14:dataValidation type="list" allowBlank="1" showInputMessage="1" showErrorMessage="1" xr:uid="{0D179649-F95E-45D6-BA8D-A9C1EBFC72CB}">
          <x14:formula1>
            <xm:f>DRAWING_DATA!$A$29:$A$36</xm:f>
          </x14:formula1>
          <xm:sqref>D79</xm:sqref>
        </x14:dataValidation>
        <x14:dataValidation type="list" allowBlank="1" showInputMessage="1" showErrorMessage="1" xr:uid="{891C7B87-EC71-4737-88DB-E7E24AC78734}">
          <x14:formula1>
            <xm:f>DRAWING_DATA!$H$12:$H$19</xm:f>
          </x14:formula1>
          <xm:sqref>D60</xm:sqref>
        </x14:dataValidation>
        <x14:dataValidation type="list" allowBlank="1" showInputMessage="1" showErrorMessage="1" xr:uid="{D20CE7DD-B5BB-438B-BAD1-6B319F6E4A05}">
          <x14:formula1>
            <xm:f>DRAWING_DATA!$H$27:$H$28</xm:f>
          </x14:formula1>
          <xm:sqref>D59</xm:sqref>
        </x14:dataValidation>
        <x14:dataValidation type="list" allowBlank="1" showInputMessage="1" showErrorMessage="1" xr:uid="{70DFD216-4CDE-4E8A-B68B-FF71F9F64DFB}">
          <x14:formula1>
            <xm:f>DRAWING_DATA!$E$29:$E$32</xm:f>
          </x14:formula1>
          <xm:sqref>D87</xm:sqref>
        </x14:dataValidation>
        <x14:dataValidation type="list" allowBlank="1" showInputMessage="1" showErrorMessage="1" xr:uid="{A3916DBD-3FC1-4310-9206-88E93C6D8F32}">
          <x14:formula1>
            <xm:f>DRAWING_DATA!$C$128:$L$128</xm:f>
          </x14:formula1>
          <xm:sqref>D47:F47 D40:F40</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A72F-22FA-4060-BD6D-B03F490D78E5}">
  <sheetPr codeName="Sheet11"/>
  <dimension ref="A1:AH5341"/>
  <sheetViews>
    <sheetView topLeftCell="X1" workbookViewId="0">
      <selection activeCell="AH6" sqref="AH6"/>
    </sheetView>
  </sheetViews>
  <sheetFormatPr defaultRowHeight="15" x14ac:dyDescent="0.25"/>
  <cols>
    <col min="1" max="1" width="37.28515625" customWidth="1"/>
    <col min="2" max="2" width="20.7109375" customWidth="1"/>
    <col min="3" max="3" width="27.28515625" customWidth="1"/>
    <col min="4" max="4" width="15.7109375" customWidth="1"/>
    <col min="5" max="5" width="26" customWidth="1"/>
    <col min="6" max="6" width="26.5703125" customWidth="1"/>
    <col min="7" max="7" width="31.28515625" customWidth="1"/>
    <col min="8" max="8" width="31.42578125" customWidth="1"/>
    <col min="9" max="9" width="28.7109375" customWidth="1"/>
    <col min="10" max="10" width="15.7109375" customWidth="1"/>
    <col min="11" max="12" width="21.42578125" customWidth="1"/>
    <col min="13" max="13" width="25.7109375" customWidth="1"/>
    <col min="14" max="14" width="22.7109375" customWidth="1"/>
    <col min="15" max="15" width="22.28515625" customWidth="1"/>
    <col min="16" max="16" width="26.28515625" customWidth="1"/>
    <col min="17" max="17" width="26.5703125" customWidth="1"/>
    <col min="18" max="18" width="19.28515625" customWidth="1"/>
    <col min="19" max="19" width="28.7109375" customWidth="1"/>
    <col min="20" max="20" width="23.7109375" customWidth="1"/>
    <col min="21" max="21" width="25.42578125" customWidth="1"/>
    <col min="22" max="22" width="36.5703125" customWidth="1"/>
    <col min="23" max="23" width="24.7109375" customWidth="1"/>
    <col min="24" max="24" width="27.28515625" customWidth="1"/>
    <col min="25" max="25" width="30.7109375" customWidth="1"/>
    <col min="26" max="26" width="25.5703125" customWidth="1"/>
    <col min="27" max="27" width="28.28515625" customWidth="1"/>
    <col min="28" max="29" width="22.7109375" customWidth="1"/>
    <col min="30" max="30" width="21" customWidth="1"/>
    <col min="31" max="31" width="23.28515625" customWidth="1"/>
    <col min="34" max="34" width="18.28515625" customWidth="1"/>
  </cols>
  <sheetData>
    <row r="1" spans="1:34" s="126" customFormat="1" x14ac:dyDescent="0.25">
      <c r="A1" s="126" t="s">
        <v>323</v>
      </c>
      <c r="B1" s="126" t="s">
        <v>29115</v>
      </c>
      <c r="C1" s="126" t="s">
        <v>29086</v>
      </c>
      <c r="D1" s="126" t="s">
        <v>29087</v>
      </c>
      <c r="E1" s="126" t="s">
        <v>29088</v>
      </c>
      <c r="F1" s="126" t="s">
        <v>29089</v>
      </c>
      <c r="G1" s="126" t="s">
        <v>29090</v>
      </c>
      <c r="H1" s="126" t="s">
        <v>29091</v>
      </c>
      <c r="I1" s="126" t="s">
        <v>29092</v>
      </c>
      <c r="J1" s="126" t="s">
        <v>364</v>
      </c>
      <c r="K1" s="126" t="s">
        <v>250</v>
      </c>
      <c r="L1" s="126" t="s">
        <v>307</v>
      </c>
      <c r="M1" s="126" t="s">
        <v>29093</v>
      </c>
      <c r="N1" s="126" t="s">
        <v>29094</v>
      </c>
      <c r="O1" s="126" t="s">
        <v>29095</v>
      </c>
      <c r="P1" s="126" t="s">
        <v>19816</v>
      </c>
      <c r="Q1" s="126" t="s">
        <v>280</v>
      </c>
      <c r="R1" s="126" t="s">
        <v>29096</v>
      </c>
      <c r="S1" s="126" t="s">
        <v>29116</v>
      </c>
      <c r="T1" s="126" t="s">
        <v>29097</v>
      </c>
      <c r="U1" s="126" t="s">
        <v>29098</v>
      </c>
      <c r="V1" s="126" t="s">
        <v>29099</v>
      </c>
      <c r="W1" s="126" t="s">
        <v>29100</v>
      </c>
      <c r="X1" s="126" t="s">
        <v>29101</v>
      </c>
      <c r="Y1" s="126" t="s">
        <v>29102</v>
      </c>
      <c r="Z1" s="126" t="s">
        <v>29103</v>
      </c>
      <c r="AA1" s="126" t="s">
        <v>266</v>
      </c>
      <c r="AB1" s="126" t="s">
        <v>29104</v>
      </c>
      <c r="AC1" s="126" t="s">
        <v>29105</v>
      </c>
      <c r="AD1" s="126" t="s">
        <v>29106</v>
      </c>
      <c r="AE1" s="126" t="s">
        <v>13438</v>
      </c>
      <c r="AH1" s="126" t="s">
        <v>29107</v>
      </c>
    </row>
    <row r="2" spans="1:34" x14ac:dyDescent="0.25">
      <c r="A2" t="s">
        <v>321</v>
      </c>
      <c r="B2" t="s">
        <v>2628</v>
      </c>
      <c r="C2" t="s">
        <v>3794</v>
      </c>
      <c r="D2" t="s">
        <v>13484</v>
      </c>
      <c r="E2" t="s">
        <v>365</v>
      </c>
      <c r="F2" t="s">
        <v>317</v>
      </c>
      <c r="G2" t="s">
        <v>273</v>
      </c>
      <c r="H2" t="s">
        <v>661</v>
      </c>
      <c r="I2" t="s">
        <v>270</v>
      </c>
      <c r="J2" t="s">
        <v>352</v>
      </c>
      <c r="K2" t="s">
        <v>293</v>
      </c>
      <c r="L2" t="s">
        <v>417</v>
      </c>
      <c r="M2" t="s">
        <v>327</v>
      </c>
      <c r="N2" t="s">
        <v>313</v>
      </c>
      <c r="O2" t="s">
        <v>13527</v>
      </c>
      <c r="P2" t="s">
        <v>375</v>
      </c>
      <c r="Q2" t="s">
        <v>448</v>
      </c>
      <c r="R2" t="s">
        <v>332</v>
      </c>
      <c r="S2" t="s">
        <v>386</v>
      </c>
      <c r="T2" t="s">
        <v>828</v>
      </c>
      <c r="U2" t="s">
        <v>412</v>
      </c>
      <c r="V2" t="s">
        <v>299</v>
      </c>
      <c r="W2" t="s">
        <v>314</v>
      </c>
      <c r="X2" t="s">
        <v>13450</v>
      </c>
      <c r="Y2" t="s">
        <v>276</v>
      </c>
      <c r="Z2" t="s">
        <v>477</v>
      </c>
      <c r="AA2" t="s">
        <v>300</v>
      </c>
      <c r="AB2" t="s">
        <v>223</v>
      </c>
      <c r="AC2" t="s">
        <v>227</v>
      </c>
      <c r="AD2" t="s">
        <v>524</v>
      </c>
      <c r="AE2" t="s">
        <v>223</v>
      </c>
      <c r="AH2" s="126" t="s">
        <v>323</v>
      </c>
    </row>
    <row r="3" spans="1:34" x14ac:dyDescent="0.25">
      <c r="A3" t="s">
        <v>329</v>
      </c>
      <c r="B3" t="s">
        <v>5529</v>
      </c>
      <c r="C3" t="s">
        <v>4463</v>
      </c>
      <c r="D3" t="s">
        <v>2702</v>
      </c>
      <c r="E3" t="s">
        <v>535</v>
      </c>
      <c r="F3" t="s">
        <v>356</v>
      </c>
      <c r="G3" t="s">
        <v>276</v>
      </c>
      <c r="H3" t="s">
        <v>2511</v>
      </c>
      <c r="I3" t="s">
        <v>281</v>
      </c>
      <c r="J3" t="s">
        <v>362</v>
      </c>
      <c r="K3" t="s">
        <v>331</v>
      </c>
      <c r="L3" t="s">
        <v>620</v>
      </c>
      <c r="M3" t="s">
        <v>541</v>
      </c>
      <c r="N3" t="s">
        <v>419</v>
      </c>
      <c r="O3" t="s">
        <v>13528</v>
      </c>
      <c r="P3" t="s">
        <v>458</v>
      </c>
      <c r="Q3" t="s">
        <v>463</v>
      </c>
      <c r="R3" t="s">
        <v>395</v>
      </c>
      <c r="S3" t="s">
        <v>398</v>
      </c>
      <c r="T3" t="s">
        <v>866</v>
      </c>
      <c r="U3" t="s">
        <v>475</v>
      </c>
      <c r="V3" t="s">
        <v>403</v>
      </c>
      <c r="W3" t="s">
        <v>13445</v>
      </c>
      <c r="X3" t="s">
        <v>13451</v>
      </c>
      <c r="Y3" t="s">
        <v>283</v>
      </c>
      <c r="Z3" t="s">
        <v>13450</v>
      </c>
      <c r="AA3" t="s">
        <v>550</v>
      </c>
      <c r="AB3" t="s">
        <v>471</v>
      </c>
      <c r="AC3" t="s">
        <v>289</v>
      </c>
      <c r="AD3" t="s">
        <v>526</v>
      </c>
      <c r="AE3" t="s">
        <v>13439</v>
      </c>
      <c r="AH3" s="126" t="s">
        <v>29115</v>
      </c>
    </row>
    <row r="4" spans="1:34" x14ac:dyDescent="0.25">
      <c r="A4" t="s">
        <v>348</v>
      </c>
      <c r="B4" t="s">
        <v>5530</v>
      </c>
      <c r="C4" t="s">
        <v>5001</v>
      </c>
      <c r="D4" t="s">
        <v>7661</v>
      </c>
      <c r="E4" t="s">
        <v>556</v>
      </c>
      <c r="F4" t="s">
        <v>518</v>
      </c>
      <c r="G4" t="s">
        <v>13441</v>
      </c>
      <c r="H4" t="s">
        <v>2512</v>
      </c>
      <c r="I4" t="s">
        <v>312</v>
      </c>
      <c r="J4" t="s">
        <v>489</v>
      </c>
      <c r="K4" t="s">
        <v>391</v>
      </c>
      <c r="L4" t="s">
        <v>633</v>
      </c>
      <c r="M4" t="s">
        <v>618</v>
      </c>
      <c r="N4" t="s">
        <v>426</v>
      </c>
      <c r="O4" t="s">
        <v>4743</v>
      </c>
      <c r="P4" t="s">
        <v>616</v>
      </c>
      <c r="Q4" t="s">
        <v>13462</v>
      </c>
      <c r="R4" t="s">
        <v>503</v>
      </c>
      <c r="S4" t="s">
        <v>409</v>
      </c>
      <c r="T4" t="s">
        <v>998</v>
      </c>
      <c r="U4" t="s">
        <v>476</v>
      </c>
      <c r="V4" t="s">
        <v>13444</v>
      </c>
      <c r="W4" t="s">
        <v>483</v>
      </c>
      <c r="X4" t="s">
        <v>854</v>
      </c>
      <c r="Y4" t="s">
        <v>357</v>
      </c>
      <c r="Z4" t="s">
        <v>13453</v>
      </c>
      <c r="AA4" t="s">
        <v>551</v>
      </c>
      <c r="AB4" t="s">
        <v>487</v>
      </c>
      <c r="AC4" t="s">
        <v>358</v>
      </c>
      <c r="AD4" t="s">
        <v>533</v>
      </c>
      <c r="AE4" t="s">
        <v>13439</v>
      </c>
      <c r="AH4" s="126" t="s">
        <v>29086</v>
      </c>
    </row>
    <row r="5" spans="1:34" x14ac:dyDescent="0.25">
      <c r="A5" t="s">
        <v>359</v>
      </c>
      <c r="B5" t="s">
        <v>13907</v>
      </c>
      <c r="C5" t="s">
        <v>10658</v>
      </c>
      <c r="D5" t="s">
        <v>8406</v>
      </c>
      <c r="E5" t="s">
        <v>557</v>
      </c>
      <c r="F5" t="s">
        <v>597</v>
      </c>
      <c r="G5" t="s">
        <v>411</v>
      </c>
      <c r="H5" t="s">
        <v>5415</v>
      </c>
      <c r="I5" t="s">
        <v>455</v>
      </c>
      <c r="J5" t="s">
        <v>545</v>
      </c>
      <c r="K5" t="s">
        <v>462</v>
      </c>
      <c r="L5" t="s">
        <v>821</v>
      </c>
      <c r="M5" t="s">
        <v>646</v>
      </c>
      <c r="N5" t="s">
        <v>488</v>
      </c>
      <c r="P5" t="s">
        <v>681</v>
      </c>
      <c r="Q5" t="s">
        <v>932</v>
      </c>
      <c r="R5" t="s">
        <v>522</v>
      </c>
      <c r="S5" t="s">
        <v>490</v>
      </c>
      <c r="T5" t="s">
        <v>1034</v>
      </c>
      <c r="U5" t="s">
        <v>491</v>
      </c>
      <c r="V5" t="s">
        <v>423</v>
      </c>
      <c r="W5" t="s">
        <v>549</v>
      </c>
      <c r="X5" t="s">
        <v>871</v>
      </c>
      <c r="Y5" t="s">
        <v>410</v>
      </c>
      <c r="Z5" t="s">
        <v>876</v>
      </c>
      <c r="AA5" t="s">
        <v>624</v>
      </c>
      <c r="AB5" t="s">
        <v>13449</v>
      </c>
      <c r="AC5" t="s">
        <v>481</v>
      </c>
      <c r="AD5" t="s">
        <v>563</v>
      </c>
      <c r="AE5" t="s">
        <v>13440</v>
      </c>
      <c r="AH5" s="126" t="s">
        <v>29087</v>
      </c>
    </row>
    <row r="6" spans="1:34" x14ac:dyDescent="0.25">
      <c r="A6" t="s">
        <v>379</v>
      </c>
      <c r="D6" t="s">
        <v>8413</v>
      </c>
      <c r="E6" t="s">
        <v>568</v>
      </c>
      <c r="F6" t="s">
        <v>604</v>
      </c>
      <c r="G6" t="s">
        <v>424</v>
      </c>
      <c r="H6" t="s">
        <v>5476</v>
      </c>
      <c r="I6" t="s">
        <v>456</v>
      </c>
      <c r="J6" t="s">
        <v>849</v>
      </c>
      <c r="K6" t="s">
        <v>492</v>
      </c>
      <c r="L6" t="s">
        <v>960</v>
      </c>
      <c r="M6" t="s">
        <v>805</v>
      </c>
      <c r="N6" t="s">
        <v>621</v>
      </c>
      <c r="P6" t="s">
        <v>873</v>
      </c>
      <c r="Q6" t="s">
        <v>988</v>
      </c>
      <c r="R6" t="s">
        <v>537</v>
      </c>
      <c r="S6" t="s">
        <v>519</v>
      </c>
      <c r="T6" t="s">
        <v>1040</v>
      </c>
      <c r="U6" t="s">
        <v>528</v>
      </c>
      <c r="V6" t="s">
        <v>453</v>
      </c>
      <c r="W6" t="s">
        <v>13450</v>
      </c>
      <c r="X6" t="s">
        <v>876</v>
      </c>
      <c r="Y6" t="s">
        <v>429</v>
      </c>
      <c r="Z6" t="s">
        <v>1030</v>
      </c>
      <c r="AA6" t="s">
        <v>852</v>
      </c>
      <c r="AB6" t="s">
        <v>602</v>
      </c>
      <c r="AC6" t="s">
        <v>517</v>
      </c>
      <c r="AD6" t="s">
        <v>640</v>
      </c>
      <c r="AE6" t="s">
        <v>227</v>
      </c>
      <c r="AH6" s="126" t="s">
        <v>29088</v>
      </c>
    </row>
    <row r="7" spans="1:34" x14ac:dyDescent="0.25">
      <c r="A7" t="s">
        <v>380</v>
      </c>
      <c r="D7" t="s">
        <v>8413</v>
      </c>
      <c r="E7" t="s">
        <v>626</v>
      </c>
      <c r="F7" t="s">
        <v>606</v>
      </c>
      <c r="G7" t="s">
        <v>482</v>
      </c>
      <c r="H7" t="s">
        <v>7188</v>
      </c>
      <c r="I7" t="s">
        <v>472</v>
      </c>
      <c r="J7" t="s">
        <v>864</v>
      </c>
      <c r="K7" t="s">
        <v>13448</v>
      </c>
      <c r="L7" t="s">
        <v>975</v>
      </c>
      <c r="M7" t="s">
        <v>806</v>
      </c>
      <c r="N7" t="s">
        <v>622</v>
      </c>
      <c r="P7" t="s">
        <v>903</v>
      </c>
      <c r="Q7" t="s">
        <v>1202</v>
      </c>
      <c r="R7" t="s">
        <v>540</v>
      </c>
      <c r="S7" t="s">
        <v>643</v>
      </c>
      <c r="T7" t="s">
        <v>1045</v>
      </c>
      <c r="U7" t="s">
        <v>536</v>
      </c>
      <c r="V7" t="s">
        <v>454</v>
      </c>
      <c r="W7" t="s">
        <v>634</v>
      </c>
      <c r="X7" t="s">
        <v>950</v>
      </c>
      <c r="Y7" t="s">
        <v>513</v>
      </c>
      <c r="Z7" t="s">
        <v>1549</v>
      </c>
      <c r="AA7" t="s">
        <v>925</v>
      </c>
      <c r="AB7" t="s">
        <v>810</v>
      </c>
      <c r="AC7" t="s">
        <v>520</v>
      </c>
      <c r="AD7" t="s">
        <v>818</v>
      </c>
      <c r="AE7" t="s">
        <v>251</v>
      </c>
      <c r="AH7" s="126" t="s">
        <v>29089</v>
      </c>
    </row>
    <row r="8" spans="1:34" x14ac:dyDescent="0.25">
      <c r="A8" t="s">
        <v>381</v>
      </c>
      <c r="D8" t="s">
        <v>9211</v>
      </c>
      <c r="E8" t="s">
        <v>13457</v>
      </c>
      <c r="F8" t="s">
        <v>651</v>
      </c>
      <c r="G8" t="s">
        <v>814</v>
      </c>
      <c r="H8" t="s">
        <v>7535</v>
      </c>
      <c r="I8" t="s">
        <v>637</v>
      </c>
      <c r="J8" t="s">
        <v>910</v>
      </c>
      <c r="K8" t="s">
        <v>555</v>
      </c>
      <c r="L8" t="s">
        <v>1043</v>
      </c>
      <c r="M8" t="s">
        <v>850</v>
      </c>
      <c r="N8" t="s">
        <v>814</v>
      </c>
      <c r="P8" t="s">
        <v>904</v>
      </c>
      <c r="Q8" t="s">
        <v>1224</v>
      </c>
      <c r="R8" t="s">
        <v>13452</v>
      </c>
      <c r="S8" t="s">
        <v>654</v>
      </c>
      <c r="T8" t="s">
        <v>1050</v>
      </c>
      <c r="U8" t="s">
        <v>572</v>
      </c>
      <c r="V8" t="s">
        <v>470</v>
      </c>
      <c r="W8" t="s">
        <v>876</v>
      </c>
      <c r="X8" t="s">
        <v>1392</v>
      </c>
      <c r="Y8" t="s">
        <v>534</v>
      </c>
      <c r="Z8" t="s">
        <v>1602</v>
      </c>
      <c r="AA8" t="s">
        <v>966</v>
      </c>
      <c r="AB8" t="s">
        <v>811</v>
      </c>
      <c r="AC8" t="s">
        <v>542</v>
      </c>
      <c r="AD8" t="s">
        <v>827</v>
      </c>
      <c r="AE8" t="s">
        <v>270</v>
      </c>
      <c r="AH8" s="126" t="s">
        <v>29090</v>
      </c>
    </row>
    <row r="9" spans="1:34" x14ac:dyDescent="0.25">
      <c r="A9" t="s">
        <v>402</v>
      </c>
      <c r="E9" t="s">
        <v>817</v>
      </c>
      <c r="F9" t="s">
        <v>775</v>
      </c>
      <c r="G9" t="s">
        <v>823</v>
      </c>
      <c r="H9" t="s">
        <v>7955</v>
      </c>
      <c r="I9" t="s">
        <v>638</v>
      </c>
      <c r="J9" t="s">
        <v>949</v>
      </c>
      <c r="K9" t="s">
        <v>859</v>
      </c>
      <c r="L9" t="s">
        <v>1174</v>
      </c>
      <c r="M9" t="s">
        <v>857</v>
      </c>
      <c r="N9" t="s">
        <v>829</v>
      </c>
      <c r="P9" t="s">
        <v>967</v>
      </c>
      <c r="Q9" t="s">
        <v>1241</v>
      </c>
      <c r="R9" t="s">
        <v>883</v>
      </c>
      <c r="S9" t="s">
        <v>819</v>
      </c>
      <c r="T9" t="s">
        <v>1063</v>
      </c>
      <c r="U9" t="s">
        <v>13458</v>
      </c>
      <c r="V9" t="s">
        <v>512</v>
      </c>
      <c r="W9" t="s">
        <v>13463</v>
      </c>
      <c r="X9" t="s">
        <v>1589</v>
      </c>
      <c r="Y9" t="s">
        <v>544</v>
      </c>
      <c r="Z9" t="s">
        <v>13480</v>
      </c>
      <c r="AA9" t="s">
        <v>1017</v>
      </c>
      <c r="AB9" t="s">
        <v>812</v>
      </c>
      <c r="AC9" t="s">
        <v>543</v>
      </c>
      <c r="AD9" t="s">
        <v>968</v>
      </c>
      <c r="AE9" t="s">
        <v>273</v>
      </c>
      <c r="AH9" s="126" t="s">
        <v>29091</v>
      </c>
    </row>
    <row r="10" spans="1:34" x14ac:dyDescent="0.25">
      <c r="A10" t="s">
        <v>474</v>
      </c>
      <c r="E10" t="s">
        <v>985</v>
      </c>
      <c r="F10" t="s">
        <v>800</v>
      </c>
      <c r="G10" t="s">
        <v>839</v>
      </c>
      <c r="H10" t="s">
        <v>10687</v>
      </c>
      <c r="I10" t="s">
        <v>837</v>
      </c>
      <c r="J10" t="s">
        <v>1002</v>
      </c>
      <c r="K10" t="s">
        <v>891</v>
      </c>
      <c r="L10" t="s">
        <v>1550</v>
      </c>
      <c r="M10" t="s">
        <v>907</v>
      </c>
      <c r="N10" t="s">
        <v>1006</v>
      </c>
      <c r="P10" t="s">
        <v>987</v>
      </c>
      <c r="Q10" t="s">
        <v>1249</v>
      </c>
      <c r="R10" t="s">
        <v>912</v>
      </c>
      <c r="S10" t="s">
        <v>836</v>
      </c>
      <c r="T10" t="s">
        <v>1387</v>
      </c>
      <c r="U10" t="s">
        <v>847</v>
      </c>
      <c r="V10" t="s">
        <v>527</v>
      </c>
      <c r="W10" t="s">
        <v>13465</v>
      </c>
      <c r="X10" t="s">
        <v>1611</v>
      </c>
      <c r="Y10" t="s">
        <v>13454</v>
      </c>
      <c r="Z10" t="s">
        <v>13480</v>
      </c>
      <c r="AA10" t="s">
        <v>1032</v>
      </c>
      <c r="AB10" t="s">
        <v>845</v>
      </c>
      <c r="AC10" t="s">
        <v>583</v>
      </c>
      <c r="AD10" t="s">
        <v>974</v>
      </c>
      <c r="AE10" t="s">
        <v>276</v>
      </c>
      <c r="AH10" s="126" t="s">
        <v>29092</v>
      </c>
    </row>
    <row r="11" spans="1:34" x14ac:dyDescent="0.25">
      <c r="A11" t="s">
        <v>506</v>
      </c>
      <c r="E11" t="s">
        <v>990</v>
      </c>
      <c r="F11" t="s">
        <v>13461</v>
      </c>
      <c r="G11" t="s">
        <v>892</v>
      </c>
      <c r="I11" t="s">
        <v>933</v>
      </c>
      <c r="J11" t="s">
        <v>1011</v>
      </c>
      <c r="K11" t="s">
        <v>893</v>
      </c>
      <c r="L11" t="s">
        <v>1695</v>
      </c>
      <c r="M11" t="s">
        <v>1037</v>
      </c>
      <c r="N11" t="s">
        <v>1014</v>
      </c>
      <c r="P11" t="s">
        <v>1028</v>
      </c>
      <c r="Q11" t="s">
        <v>1395</v>
      </c>
      <c r="R11" t="s">
        <v>952</v>
      </c>
      <c r="S11" t="s">
        <v>838</v>
      </c>
      <c r="T11" t="s">
        <v>1388</v>
      </c>
      <c r="U11" t="s">
        <v>913</v>
      </c>
      <c r="V11" t="s">
        <v>529</v>
      </c>
      <c r="W11" t="s">
        <v>972</v>
      </c>
      <c r="X11" t="s">
        <v>1623</v>
      </c>
      <c r="Y11" t="s">
        <v>813</v>
      </c>
      <c r="Z11" t="s">
        <v>13480</v>
      </c>
      <c r="AA11" t="s">
        <v>1070</v>
      </c>
      <c r="AB11" t="s">
        <v>984</v>
      </c>
      <c r="AC11" t="s">
        <v>617</v>
      </c>
      <c r="AD11" t="s">
        <v>1132</v>
      </c>
      <c r="AE11" t="s">
        <v>276</v>
      </c>
      <c r="AH11" s="126" t="s">
        <v>364</v>
      </c>
    </row>
    <row r="12" spans="1:34" x14ac:dyDescent="0.25">
      <c r="A12" t="s">
        <v>567</v>
      </c>
      <c r="E12" t="s">
        <v>1018</v>
      </c>
      <c r="F12" t="s">
        <v>923</v>
      </c>
      <c r="G12" t="s">
        <v>935</v>
      </c>
      <c r="I12" t="s">
        <v>983</v>
      </c>
      <c r="J12" t="s">
        <v>1055</v>
      </c>
      <c r="K12" t="s">
        <v>942</v>
      </c>
      <c r="L12" t="s">
        <v>1740</v>
      </c>
      <c r="M12" t="s">
        <v>1054</v>
      </c>
      <c r="N12" t="s">
        <v>1047</v>
      </c>
      <c r="P12" t="s">
        <v>1030</v>
      </c>
      <c r="Q12" t="s">
        <v>1426</v>
      </c>
      <c r="R12" t="s">
        <v>955</v>
      </c>
      <c r="S12" t="s">
        <v>919</v>
      </c>
      <c r="T12" t="s">
        <v>1471</v>
      </c>
      <c r="U12" t="s">
        <v>946</v>
      </c>
      <c r="V12" t="s">
        <v>560</v>
      </c>
      <c r="W12" t="s">
        <v>1072</v>
      </c>
      <c r="X12" t="s">
        <v>1624</v>
      </c>
      <c r="Y12" t="s">
        <v>815</v>
      </c>
      <c r="Z12" t="s">
        <v>1625</v>
      </c>
      <c r="AA12" t="s">
        <v>1083</v>
      </c>
      <c r="AB12" t="s">
        <v>1007</v>
      </c>
      <c r="AC12" t="s">
        <v>659</v>
      </c>
      <c r="AD12" t="s">
        <v>1193</v>
      </c>
      <c r="AE12" t="s">
        <v>13441</v>
      </c>
      <c r="AH12" s="126" t="s">
        <v>250</v>
      </c>
    </row>
    <row r="13" spans="1:34" x14ac:dyDescent="0.25">
      <c r="A13" t="s">
        <v>612</v>
      </c>
      <c r="E13" t="s">
        <v>1035</v>
      </c>
      <c r="F13" t="s">
        <v>938</v>
      </c>
      <c r="G13" t="s">
        <v>964</v>
      </c>
      <c r="I13" t="s">
        <v>989</v>
      </c>
      <c r="J13" t="s">
        <v>1055</v>
      </c>
      <c r="K13" t="s">
        <v>986</v>
      </c>
      <c r="L13" t="s">
        <v>1911</v>
      </c>
      <c r="M13" t="s">
        <v>1077</v>
      </c>
      <c r="N13" t="s">
        <v>1051</v>
      </c>
      <c r="P13" t="s">
        <v>1048</v>
      </c>
      <c r="Q13" t="s">
        <v>1555</v>
      </c>
      <c r="R13" t="s">
        <v>965</v>
      </c>
      <c r="S13" t="s">
        <v>926</v>
      </c>
      <c r="T13" t="s">
        <v>1527</v>
      </c>
      <c r="U13" t="s">
        <v>963</v>
      </c>
      <c r="V13" t="s">
        <v>561</v>
      </c>
      <c r="W13" t="s">
        <v>1382</v>
      </c>
      <c r="X13" t="s">
        <v>1625</v>
      </c>
      <c r="Y13" t="s">
        <v>824</v>
      </c>
      <c r="Z13" t="s">
        <v>1628</v>
      </c>
      <c r="AA13" t="s">
        <v>1127</v>
      </c>
      <c r="AB13" t="s">
        <v>1139</v>
      </c>
      <c r="AC13" t="s">
        <v>13456</v>
      </c>
      <c r="AD13" t="s">
        <v>1201</v>
      </c>
      <c r="AE13" t="s">
        <v>281</v>
      </c>
      <c r="AH13" s="126" t="s">
        <v>307</v>
      </c>
    </row>
    <row r="14" spans="1:34" x14ac:dyDescent="0.25">
      <c r="A14" t="s">
        <v>12480</v>
      </c>
      <c r="E14" t="s">
        <v>1041</v>
      </c>
      <c r="F14" t="s">
        <v>1005</v>
      </c>
      <c r="G14" t="s">
        <v>969</v>
      </c>
      <c r="I14" t="s">
        <v>1021</v>
      </c>
      <c r="J14" t="s">
        <v>1062</v>
      </c>
      <c r="K14" t="s">
        <v>1049</v>
      </c>
      <c r="L14" t="s">
        <v>1917</v>
      </c>
      <c r="M14" t="s">
        <v>1086</v>
      </c>
      <c r="N14" t="s">
        <v>1080</v>
      </c>
      <c r="P14" t="s">
        <v>1050</v>
      </c>
      <c r="Q14" t="s">
        <v>1637</v>
      </c>
      <c r="R14" t="s">
        <v>968</v>
      </c>
      <c r="S14" t="s">
        <v>934</v>
      </c>
      <c r="T14" t="s">
        <v>13491</v>
      </c>
      <c r="U14" t="s">
        <v>977</v>
      </c>
      <c r="V14" t="s">
        <v>585</v>
      </c>
      <c r="W14" t="s">
        <v>1472</v>
      </c>
      <c r="X14" t="s">
        <v>1810</v>
      </c>
      <c r="Y14" t="s">
        <v>830</v>
      </c>
      <c r="Z14" t="s">
        <v>1984</v>
      </c>
      <c r="AA14" t="s">
        <v>1131</v>
      </c>
      <c r="AB14" t="s">
        <v>1202</v>
      </c>
      <c r="AC14" t="s">
        <v>863</v>
      </c>
      <c r="AD14" t="s">
        <v>1202</v>
      </c>
      <c r="AE14" t="s">
        <v>283</v>
      </c>
      <c r="AH14" s="126" t="s">
        <v>29093</v>
      </c>
    </row>
    <row r="15" spans="1:34" x14ac:dyDescent="0.25">
      <c r="A15" t="s">
        <v>803</v>
      </c>
      <c r="E15" t="s">
        <v>1138</v>
      </c>
      <c r="F15" t="s">
        <v>1008</v>
      </c>
      <c r="G15" t="s">
        <v>972</v>
      </c>
      <c r="I15" t="s">
        <v>1027</v>
      </c>
      <c r="J15" t="s">
        <v>1093</v>
      </c>
      <c r="K15" t="s">
        <v>1065</v>
      </c>
      <c r="L15" t="s">
        <v>1919</v>
      </c>
      <c r="M15" t="s">
        <v>1091</v>
      </c>
      <c r="N15" t="s">
        <v>1087</v>
      </c>
      <c r="P15" t="s">
        <v>1052</v>
      </c>
      <c r="Q15" t="s">
        <v>1647</v>
      </c>
      <c r="R15" t="s">
        <v>976</v>
      </c>
      <c r="S15" t="s">
        <v>959</v>
      </c>
      <c r="T15" t="s">
        <v>1841</v>
      </c>
      <c r="U15" t="s">
        <v>1389</v>
      </c>
      <c r="V15" t="s">
        <v>601</v>
      </c>
      <c r="W15" t="s">
        <v>1614</v>
      </c>
      <c r="X15" t="s">
        <v>1814</v>
      </c>
      <c r="Y15" t="s">
        <v>13460</v>
      </c>
      <c r="Z15" t="s">
        <v>1985</v>
      </c>
      <c r="AA15" t="s">
        <v>1146</v>
      </c>
      <c r="AB15" t="s">
        <v>1254</v>
      </c>
      <c r="AC15" t="s">
        <v>941</v>
      </c>
      <c r="AD15" t="s">
        <v>1221</v>
      </c>
      <c r="AE15" t="s">
        <v>289</v>
      </c>
      <c r="AH15" s="126" t="s">
        <v>29094</v>
      </c>
    </row>
    <row r="16" spans="1:34" x14ac:dyDescent="0.25">
      <c r="A16" t="s">
        <v>815</v>
      </c>
      <c r="E16" t="s">
        <v>1184</v>
      </c>
      <c r="F16" t="s">
        <v>1031</v>
      </c>
      <c r="G16" t="s">
        <v>980</v>
      </c>
      <c r="I16" t="s">
        <v>1039</v>
      </c>
      <c r="J16" t="s">
        <v>1134</v>
      </c>
      <c r="K16" t="s">
        <v>1067</v>
      </c>
      <c r="L16" t="s">
        <v>2193</v>
      </c>
      <c r="M16" t="s">
        <v>1121</v>
      </c>
      <c r="N16" t="s">
        <v>1149</v>
      </c>
      <c r="P16" t="s">
        <v>1060</v>
      </c>
      <c r="Q16" t="s">
        <v>1754</v>
      </c>
      <c r="R16" t="s">
        <v>1081</v>
      </c>
      <c r="S16" t="s">
        <v>995</v>
      </c>
      <c r="T16" t="s">
        <v>13499</v>
      </c>
      <c r="U16" t="s">
        <v>1404</v>
      </c>
      <c r="V16" t="s">
        <v>13450</v>
      </c>
      <c r="W16" t="s">
        <v>1621</v>
      </c>
      <c r="X16" t="s">
        <v>2060</v>
      </c>
      <c r="Y16" t="s">
        <v>848</v>
      </c>
      <c r="Z16" t="s">
        <v>2056</v>
      </c>
      <c r="AA16" t="s">
        <v>1202</v>
      </c>
      <c r="AB16" t="s">
        <v>1262</v>
      </c>
      <c r="AC16" t="s">
        <v>941</v>
      </c>
      <c r="AD16" t="s">
        <v>1353</v>
      </c>
      <c r="AE16" t="s">
        <v>293</v>
      </c>
      <c r="AH16" s="126" t="s">
        <v>29095</v>
      </c>
    </row>
    <row r="17" spans="1:34" x14ac:dyDescent="0.25">
      <c r="A17" t="s">
        <v>825</v>
      </c>
      <c r="E17" t="s">
        <v>1202</v>
      </c>
      <c r="F17" t="s">
        <v>1036</v>
      </c>
      <c r="G17" t="s">
        <v>999</v>
      </c>
      <c r="I17" t="s">
        <v>1044</v>
      </c>
      <c r="J17" t="s">
        <v>1202</v>
      </c>
      <c r="K17" t="s">
        <v>1152</v>
      </c>
      <c r="L17" t="s">
        <v>2277</v>
      </c>
      <c r="M17" t="s">
        <v>1130</v>
      </c>
      <c r="N17" t="s">
        <v>1202</v>
      </c>
      <c r="P17" t="s">
        <v>1068</v>
      </c>
      <c r="Q17" t="s">
        <v>1785</v>
      </c>
      <c r="R17" t="s">
        <v>1103</v>
      </c>
      <c r="S17" t="s">
        <v>1001</v>
      </c>
      <c r="T17" t="s">
        <v>2057</v>
      </c>
      <c r="U17" t="s">
        <v>1558</v>
      </c>
      <c r="V17" t="s">
        <v>642</v>
      </c>
      <c r="W17" t="s">
        <v>1625</v>
      </c>
      <c r="X17" t="s">
        <v>2092</v>
      </c>
      <c r="Y17" t="s">
        <v>897</v>
      </c>
      <c r="Z17" t="s">
        <v>2495</v>
      </c>
      <c r="AA17" t="s">
        <v>1265</v>
      </c>
      <c r="AB17" t="s">
        <v>1281</v>
      </c>
      <c r="AC17" t="s">
        <v>1019</v>
      </c>
      <c r="AD17" t="s">
        <v>1518</v>
      </c>
      <c r="AE17" t="s">
        <v>299</v>
      </c>
      <c r="AH17" s="126" t="s">
        <v>19816</v>
      </c>
    </row>
    <row r="18" spans="1:34" x14ac:dyDescent="0.25">
      <c r="A18" t="s">
        <v>878</v>
      </c>
      <c r="E18" t="s">
        <v>1247</v>
      </c>
      <c r="F18" t="s">
        <v>1053</v>
      </c>
      <c r="G18" t="s">
        <v>1010</v>
      </c>
      <c r="I18" t="s">
        <v>1059</v>
      </c>
      <c r="J18" t="s">
        <v>1202</v>
      </c>
      <c r="K18" t="s">
        <v>1158</v>
      </c>
      <c r="L18" t="s">
        <v>2648</v>
      </c>
      <c r="M18" t="s">
        <v>1318</v>
      </c>
      <c r="N18" t="s">
        <v>1316</v>
      </c>
      <c r="P18" t="s">
        <v>1075</v>
      </c>
      <c r="Q18" t="s">
        <v>1905</v>
      </c>
      <c r="R18" t="s">
        <v>1106</v>
      </c>
      <c r="S18" t="s">
        <v>1140</v>
      </c>
      <c r="T18" t="s">
        <v>2081</v>
      </c>
      <c r="U18" t="s">
        <v>1689</v>
      </c>
      <c r="V18" t="s">
        <v>834</v>
      </c>
      <c r="W18" t="s">
        <v>1808</v>
      </c>
      <c r="X18" t="s">
        <v>2174</v>
      </c>
      <c r="Y18" t="s">
        <v>901</v>
      </c>
      <c r="Z18" t="s">
        <v>2649</v>
      </c>
      <c r="AA18" t="s">
        <v>1275</v>
      </c>
      <c r="AB18" t="s">
        <v>1286</v>
      </c>
      <c r="AC18" t="s">
        <v>1029</v>
      </c>
      <c r="AD18" t="s">
        <v>13485</v>
      </c>
      <c r="AE18" t="s">
        <v>300</v>
      </c>
      <c r="AH18" s="126" t="s">
        <v>280</v>
      </c>
    </row>
    <row r="19" spans="1:34" x14ac:dyDescent="0.25">
      <c r="A19" t="s">
        <v>881</v>
      </c>
      <c r="E19" t="s">
        <v>1489</v>
      </c>
      <c r="F19" t="s">
        <v>1061</v>
      </c>
      <c r="G19" t="s">
        <v>1013</v>
      </c>
      <c r="I19" t="s">
        <v>1082</v>
      </c>
      <c r="J19" t="s">
        <v>1208</v>
      </c>
      <c r="K19" t="s">
        <v>1167</v>
      </c>
      <c r="L19" t="s">
        <v>2669</v>
      </c>
      <c r="M19" t="s">
        <v>1389</v>
      </c>
      <c r="N19" t="s">
        <v>1386</v>
      </c>
      <c r="P19" t="s">
        <v>1076</v>
      </c>
      <c r="Q19" t="s">
        <v>13501</v>
      </c>
      <c r="R19" t="s">
        <v>1109</v>
      </c>
      <c r="S19" t="s">
        <v>1156</v>
      </c>
      <c r="T19" t="s">
        <v>2205</v>
      </c>
      <c r="U19" t="s">
        <v>1774</v>
      </c>
      <c r="V19" t="s">
        <v>846</v>
      </c>
      <c r="W19" t="s">
        <v>1831</v>
      </c>
      <c r="X19" t="s">
        <v>2231</v>
      </c>
      <c r="Y19" t="s">
        <v>916</v>
      </c>
      <c r="Z19" t="s">
        <v>2770</v>
      </c>
      <c r="AA19" t="s">
        <v>1371</v>
      </c>
      <c r="AB19" t="s">
        <v>1297</v>
      </c>
      <c r="AC19" t="s">
        <v>1114</v>
      </c>
      <c r="AD19" t="s">
        <v>1771</v>
      </c>
      <c r="AE19" t="s">
        <v>308</v>
      </c>
      <c r="AH19" s="126" t="s">
        <v>29096</v>
      </c>
    </row>
    <row r="20" spans="1:34" x14ac:dyDescent="0.25">
      <c r="A20" t="s">
        <v>928</v>
      </c>
      <c r="E20" t="s">
        <v>1603</v>
      </c>
      <c r="F20" t="s">
        <v>1064</v>
      </c>
      <c r="G20" t="s">
        <v>1016</v>
      </c>
      <c r="I20" t="s">
        <v>1113</v>
      </c>
      <c r="J20" t="s">
        <v>1335</v>
      </c>
      <c r="K20" t="s">
        <v>1186</v>
      </c>
      <c r="L20" t="s">
        <v>2715</v>
      </c>
      <c r="M20" t="s">
        <v>1396</v>
      </c>
      <c r="N20" t="s">
        <v>1593</v>
      </c>
      <c r="P20" t="s">
        <v>1084</v>
      </c>
      <c r="Q20" t="s">
        <v>2051</v>
      </c>
      <c r="R20" t="s">
        <v>1115</v>
      </c>
      <c r="S20" t="s">
        <v>1169</v>
      </c>
      <c r="T20" t="s">
        <v>2281</v>
      </c>
      <c r="U20" t="s">
        <v>13492</v>
      </c>
      <c r="V20" t="s">
        <v>851</v>
      </c>
      <c r="W20" t="s">
        <v>1910</v>
      </c>
      <c r="X20" t="s">
        <v>2254</v>
      </c>
      <c r="Y20" t="s">
        <v>1098</v>
      </c>
      <c r="Z20" t="s">
        <v>3034</v>
      </c>
      <c r="AA20" t="s">
        <v>1436</v>
      </c>
      <c r="AB20" t="s">
        <v>1303</v>
      </c>
      <c r="AC20" t="s">
        <v>1215</v>
      </c>
      <c r="AD20" t="s">
        <v>1781</v>
      </c>
      <c r="AE20" t="s">
        <v>311</v>
      </c>
      <c r="AH20" s="126" t="s">
        <v>29116</v>
      </c>
    </row>
    <row r="21" spans="1:34" x14ac:dyDescent="0.25">
      <c r="A21" t="s">
        <v>929</v>
      </c>
      <c r="E21" t="s">
        <v>1717</v>
      </c>
      <c r="F21" t="s">
        <v>1078</v>
      </c>
      <c r="G21" t="s">
        <v>1058</v>
      </c>
      <c r="I21" t="s">
        <v>1141</v>
      </c>
      <c r="J21" t="s">
        <v>1577</v>
      </c>
      <c r="K21" t="s">
        <v>1187</v>
      </c>
      <c r="L21" t="s">
        <v>2770</v>
      </c>
      <c r="M21" t="s">
        <v>13470</v>
      </c>
      <c r="N21" t="s">
        <v>1616</v>
      </c>
      <c r="P21" t="s">
        <v>1095</v>
      </c>
      <c r="Q21" t="s">
        <v>2092</v>
      </c>
      <c r="R21" t="s">
        <v>1164</v>
      </c>
      <c r="S21" t="s">
        <v>13466</v>
      </c>
      <c r="T21" t="s">
        <v>2292</v>
      </c>
      <c r="U21" t="s">
        <v>1831</v>
      </c>
      <c r="V21" t="s">
        <v>13464</v>
      </c>
      <c r="W21" t="s">
        <v>2155</v>
      </c>
      <c r="X21" t="s">
        <v>2435</v>
      </c>
      <c r="Y21" t="s">
        <v>1151</v>
      </c>
      <c r="Z21" t="s">
        <v>3180</v>
      </c>
      <c r="AA21" t="s">
        <v>1452</v>
      </c>
      <c r="AB21" t="s">
        <v>1377</v>
      </c>
      <c r="AC21" t="s">
        <v>1248</v>
      </c>
      <c r="AD21" t="s">
        <v>13494</v>
      </c>
      <c r="AE21" t="s">
        <v>312</v>
      </c>
      <c r="AH21" s="126" t="s">
        <v>29097</v>
      </c>
    </row>
    <row r="22" spans="1:34" x14ac:dyDescent="0.25">
      <c r="A22" t="s">
        <v>943</v>
      </c>
      <c r="E22" t="s">
        <v>1750</v>
      </c>
      <c r="F22" t="s">
        <v>1088</v>
      </c>
      <c r="G22" t="s">
        <v>1069</v>
      </c>
      <c r="I22" t="s">
        <v>1143</v>
      </c>
      <c r="J22" t="s">
        <v>1655</v>
      </c>
      <c r="K22" t="s">
        <v>1189</v>
      </c>
      <c r="L22" t="s">
        <v>2950</v>
      </c>
      <c r="M22" t="s">
        <v>1623</v>
      </c>
      <c r="N22" t="s">
        <v>1725</v>
      </c>
      <c r="P22" t="s">
        <v>1133</v>
      </c>
      <c r="Q22" t="s">
        <v>2095</v>
      </c>
      <c r="R22" t="s">
        <v>1463</v>
      </c>
      <c r="S22" t="s">
        <v>1191</v>
      </c>
      <c r="T22" t="s">
        <v>13507</v>
      </c>
      <c r="U22" t="s">
        <v>2113</v>
      </c>
      <c r="V22" t="s">
        <v>991</v>
      </c>
      <c r="W22" t="s">
        <v>2528</v>
      </c>
      <c r="X22" t="s">
        <v>2437</v>
      </c>
      <c r="Y22" t="s">
        <v>1157</v>
      </c>
      <c r="Z22" t="s">
        <v>13553</v>
      </c>
      <c r="AA22" t="s">
        <v>1462</v>
      </c>
      <c r="AB22" t="s">
        <v>1379</v>
      </c>
      <c r="AC22" t="s">
        <v>1302</v>
      </c>
      <c r="AD22" t="s">
        <v>13494</v>
      </c>
      <c r="AE22" t="s">
        <v>313</v>
      </c>
      <c r="AH22" s="126" t="s">
        <v>29098</v>
      </c>
    </row>
    <row r="23" spans="1:34" x14ac:dyDescent="0.25">
      <c r="A23" t="s">
        <v>956</v>
      </c>
      <c r="E23" t="s">
        <v>1768</v>
      </c>
      <c r="F23" t="s">
        <v>1147</v>
      </c>
      <c r="G23" t="s">
        <v>1089</v>
      </c>
      <c r="I23" t="s">
        <v>1149</v>
      </c>
      <c r="J23" t="s">
        <v>1659</v>
      </c>
      <c r="K23" t="s">
        <v>1195</v>
      </c>
      <c r="L23" t="s">
        <v>3047</v>
      </c>
      <c r="M23" t="s">
        <v>1664</v>
      </c>
      <c r="N23" t="s">
        <v>2061</v>
      </c>
      <c r="P23" t="s">
        <v>1148</v>
      </c>
      <c r="Q23" t="s">
        <v>2104</v>
      </c>
      <c r="R23" t="s">
        <v>1470</v>
      </c>
      <c r="S23" t="s">
        <v>1192</v>
      </c>
      <c r="T23" t="s">
        <v>2345</v>
      </c>
      <c r="U23" t="s">
        <v>2215</v>
      </c>
      <c r="V23" t="s">
        <v>992</v>
      </c>
      <c r="W23" t="s">
        <v>13520</v>
      </c>
      <c r="X23" t="s">
        <v>2498</v>
      </c>
      <c r="Y23" t="s">
        <v>1162</v>
      </c>
      <c r="Z23" t="s">
        <v>3242</v>
      </c>
      <c r="AA23" t="s">
        <v>1525</v>
      </c>
      <c r="AB23" t="s">
        <v>1388</v>
      </c>
      <c r="AC23" t="s">
        <v>1319</v>
      </c>
      <c r="AD23" t="s">
        <v>13495</v>
      </c>
      <c r="AE23" t="s">
        <v>314</v>
      </c>
      <c r="AH23" s="126" t="s">
        <v>29099</v>
      </c>
    </row>
    <row r="24" spans="1:34" x14ac:dyDescent="0.25">
      <c r="A24" t="s">
        <v>1112</v>
      </c>
      <c r="E24" t="s">
        <v>13496</v>
      </c>
      <c r="F24" t="s">
        <v>1197</v>
      </c>
      <c r="G24" t="s">
        <v>1094</v>
      </c>
      <c r="I24" t="s">
        <v>1173</v>
      </c>
      <c r="J24" t="s">
        <v>1788</v>
      </c>
      <c r="K24" t="s">
        <v>1235</v>
      </c>
      <c r="L24" t="s">
        <v>3063</v>
      </c>
      <c r="M24" t="s">
        <v>1761</v>
      </c>
      <c r="N24" t="s">
        <v>2455</v>
      </c>
      <c r="P24" t="s">
        <v>1298</v>
      </c>
      <c r="Q24" t="s">
        <v>2185</v>
      </c>
      <c r="R24" t="s">
        <v>1481</v>
      </c>
      <c r="S24" t="s">
        <v>1196</v>
      </c>
      <c r="T24" t="s">
        <v>2418</v>
      </c>
      <c r="U24" t="s">
        <v>2402</v>
      </c>
      <c r="V24" t="s">
        <v>996</v>
      </c>
      <c r="W24" t="s">
        <v>13531</v>
      </c>
      <c r="X24" t="s">
        <v>2567</v>
      </c>
      <c r="Y24" t="s">
        <v>1227</v>
      </c>
      <c r="Z24" t="s">
        <v>3242</v>
      </c>
      <c r="AA24" t="s">
        <v>1547</v>
      </c>
      <c r="AB24" t="s">
        <v>1408</v>
      </c>
      <c r="AC24" t="s">
        <v>1350</v>
      </c>
      <c r="AD24" t="s">
        <v>13495</v>
      </c>
      <c r="AE24" t="s">
        <v>317</v>
      </c>
      <c r="AH24" s="126" t="s">
        <v>29100</v>
      </c>
    </row>
    <row r="25" spans="1:34" x14ac:dyDescent="0.25">
      <c r="A25" t="s">
        <v>1175</v>
      </c>
      <c r="E25" t="s">
        <v>1868</v>
      </c>
      <c r="F25" t="s">
        <v>1378</v>
      </c>
      <c r="G25" t="s">
        <v>1149</v>
      </c>
      <c r="I25" t="s">
        <v>1301</v>
      </c>
      <c r="J25" t="s">
        <v>1854</v>
      </c>
      <c r="K25" t="s">
        <v>1345</v>
      </c>
      <c r="L25" t="s">
        <v>3100</v>
      </c>
      <c r="M25" t="s">
        <v>2107</v>
      </c>
      <c r="N25" t="s">
        <v>2516</v>
      </c>
      <c r="P25" t="s">
        <v>1477</v>
      </c>
      <c r="Q25" t="s">
        <v>2196</v>
      </c>
      <c r="R25" t="s">
        <v>1482</v>
      </c>
      <c r="S25" t="s">
        <v>1229</v>
      </c>
      <c r="T25" t="s">
        <v>2493</v>
      </c>
      <c r="U25" t="s">
        <v>2442</v>
      </c>
      <c r="V25" t="s">
        <v>1000</v>
      </c>
      <c r="W25" t="s">
        <v>3146</v>
      </c>
      <c r="X25" t="s">
        <v>3057</v>
      </c>
      <c r="Y25" t="s">
        <v>1285</v>
      </c>
      <c r="Z25" t="s">
        <v>3488</v>
      </c>
      <c r="AA25" t="s">
        <v>1661</v>
      </c>
      <c r="AB25" t="s">
        <v>1575</v>
      </c>
      <c r="AC25" t="s">
        <v>1354</v>
      </c>
      <c r="AD25" t="s">
        <v>2093</v>
      </c>
      <c r="AE25" t="s">
        <v>321</v>
      </c>
      <c r="AH25" s="126" t="s">
        <v>29101</v>
      </c>
    </row>
    <row r="26" spans="1:34" x14ac:dyDescent="0.25">
      <c r="A26" t="s">
        <v>1185</v>
      </c>
      <c r="E26" t="s">
        <v>1900</v>
      </c>
      <c r="F26" t="s">
        <v>1378</v>
      </c>
      <c r="G26" t="s">
        <v>1160</v>
      </c>
      <c r="I26" t="s">
        <v>1376</v>
      </c>
      <c r="J26" t="s">
        <v>1878</v>
      </c>
      <c r="K26" t="s">
        <v>1356</v>
      </c>
      <c r="L26" t="s">
        <v>3136</v>
      </c>
      <c r="M26" t="s">
        <v>2378</v>
      </c>
      <c r="N26" t="s">
        <v>2573</v>
      </c>
      <c r="P26" t="s">
        <v>1478</v>
      </c>
      <c r="Q26" t="s">
        <v>2261</v>
      </c>
      <c r="R26" t="s">
        <v>1487</v>
      </c>
      <c r="S26" t="s">
        <v>1257</v>
      </c>
      <c r="T26" t="s">
        <v>2494</v>
      </c>
      <c r="U26" t="s">
        <v>2537</v>
      </c>
      <c r="V26" t="s">
        <v>1004</v>
      </c>
      <c r="W26" t="s">
        <v>3214</v>
      </c>
      <c r="X26" t="s">
        <v>3177</v>
      </c>
      <c r="Y26" t="s">
        <v>1300</v>
      </c>
      <c r="Z26" t="s">
        <v>3507</v>
      </c>
      <c r="AA26" t="s">
        <v>1698</v>
      </c>
      <c r="AB26" t="s">
        <v>1588</v>
      </c>
      <c r="AC26" t="s">
        <v>1358</v>
      </c>
      <c r="AD26" t="s">
        <v>2139</v>
      </c>
      <c r="AE26" t="s">
        <v>325</v>
      </c>
      <c r="AH26" s="126" t="s">
        <v>29102</v>
      </c>
    </row>
    <row r="27" spans="1:34" x14ac:dyDescent="0.25">
      <c r="A27" t="s">
        <v>1251</v>
      </c>
      <c r="E27" t="s">
        <v>1902</v>
      </c>
      <c r="F27" t="s">
        <v>1389</v>
      </c>
      <c r="G27" t="s">
        <v>1278</v>
      </c>
      <c r="I27" t="s">
        <v>1383</v>
      </c>
      <c r="J27" t="s">
        <v>1921</v>
      </c>
      <c r="K27" t="s">
        <v>13469</v>
      </c>
      <c r="L27" t="s">
        <v>3198</v>
      </c>
      <c r="M27" t="s">
        <v>2383</v>
      </c>
      <c r="N27" t="s">
        <v>2850</v>
      </c>
      <c r="P27" t="s">
        <v>1615</v>
      </c>
      <c r="Q27" t="s">
        <v>2314</v>
      </c>
      <c r="R27" t="s">
        <v>1488</v>
      </c>
      <c r="S27" t="s">
        <v>1338</v>
      </c>
      <c r="T27" t="s">
        <v>2569</v>
      </c>
      <c r="U27" t="s">
        <v>2544</v>
      </c>
      <c r="V27" t="s">
        <v>1015</v>
      </c>
      <c r="W27" t="s">
        <v>3830</v>
      </c>
      <c r="X27" t="s">
        <v>3202</v>
      </c>
      <c r="Y27" t="s">
        <v>1373</v>
      </c>
      <c r="Z27" t="s">
        <v>3955</v>
      </c>
      <c r="AA27" t="s">
        <v>1708</v>
      </c>
      <c r="AB27" t="s">
        <v>1591</v>
      </c>
      <c r="AC27" t="s">
        <v>1390</v>
      </c>
      <c r="AD27" t="s">
        <v>2220</v>
      </c>
      <c r="AE27" t="s">
        <v>327</v>
      </c>
      <c r="AH27" s="126" t="s">
        <v>29103</v>
      </c>
    </row>
    <row r="28" spans="1:34" x14ac:dyDescent="0.25">
      <c r="A28" t="s">
        <v>1361</v>
      </c>
      <c r="E28" t="s">
        <v>1943</v>
      </c>
      <c r="F28" t="s">
        <v>1419</v>
      </c>
      <c r="G28" t="s">
        <v>1291</v>
      </c>
      <c r="I28" t="s">
        <v>1420</v>
      </c>
      <c r="J28" t="s">
        <v>1923</v>
      </c>
      <c r="K28" t="s">
        <v>1459</v>
      </c>
      <c r="L28" t="s">
        <v>3252</v>
      </c>
      <c r="M28" t="s">
        <v>2441</v>
      </c>
      <c r="N28" t="s">
        <v>2876</v>
      </c>
      <c r="P28" t="s">
        <v>1673</v>
      </c>
      <c r="Q28" t="s">
        <v>2356</v>
      </c>
      <c r="R28" t="s">
        <v>1521</v>
      </c>
      <c r="S28" t="s">
        <v>1346</v>
      </c>
      <c r="T28" t="s">
        <v>2845</v>
      </c>
      <c r="U28" t="s">
        <v>2634</v>
      </c>
      <c r="V28" t="s">
        <v>1025</v>
      </c>
      <c r="W28" t="s">
        <v>3886</v>
      </c>
      <c r="X28" t="s">
        <v>3221</v>
      </c>
      <c r="Y28" t="s">
        <v>1411</v>
      </c>
      <c r="Z28" t="s">
        <v>4058</v>
      </c>
      <c r="AA28" t="s">
        <v>1711</v>
      </c>
      <c r="AB28" t="s">
        <v>1612</v>
      </c>
      <c r="AC28" t="s">
        <v>13471</v>
      </c>
      <c r="AD28" t="s">
        <v>2238</v>
      </c>
      <c r="AE28" t="s">
        <v>328</v>
      </c>
      <c r="AH28" s="126" t="s">
        <v>266</v>
      </c>
    </row>
    <row r="29" spans="1:34" x14ac:dyDescent="0.25">
      <c r="A29" t="s">
        <v>1413</v>
      </c>
      <c r="E29" t="s">
        <v>2065</v>
      </c>
      <c r="F29" t="s">
        <v>1445</v>
      </c>
      <c r="G29" t="s">
        <v>1347</v>
      </c>
      <c r="I29" t="s">
        <v>1467</v>
      </c>
      <c r="J29" t="s">
        <v>2071</v>
      </c>
      <c r="K29" t="s">
        <v>1492</v>
      </c>
      <c r="L29" t="s">
        <v>3321</v>
      </c>
      <c r="M29" t="s">
        <v>2443</v>
      </c>
      <c r="N29" t="s">
        <v>3037</v>
      </c>
      <c r="P29" t="s">
        <v>13486</v>
      </c>
      <c r="Q29" t="s">
        <v>2388</v>
      </c>
      <c r="R29" t="s">
        <v>1529</v>
      </c>
      <c r="S29" t="s">
        <v>1365</v>
      </c>
      <c r="T29" t="s">
        <v>2846</v>
      </c>
      <c r="U29" t="s">
        <v>2807</v>
      </c>
      <c r="V29" t="s">
        <v>1096</v>
      </c>
      <c r="W29" t="s">
        <v>13615</v>
      </c>
      <c r="X29" t="s">
        <v>3229</v>
      </c>
      <c r="Y29" t="s">
        <v>1439</v>
      </c>
      <c r="Z29" t="s">
        <v>13617</v>
      </c>
      <c r="AA29" t="s">
        <v>1784</v>
      </c>
      <c r="AB29" t="s">
        <v>1629</v>
      </c>
      <c r="AC29" t="s">
        <v>13473</v>
      </c>
      <c r="AD29" t="s">
        <v>2242</v>
      </c>
      <c r="AE29" t="s">
        <v>329</v>
      </c>
      <c r="AH29" s="126" t="s">
        <v>29104</v>
      </c>
    </row>
    <row r="30" spans="1:34" x14ac:dyDescent="0.25">
      <c r="A30" t="s">
        <v>1435</v>
      </c>
      <c r="E30" t="s">
        <v>2072</v>
      </c>
      <c r="F30" t="s">
        <v>1448</v>
      </c>
      <c r="G30" t="s">
        <v>1357</v>
      </c>
      <c r="I30" t="s">
        <v>1468</v>
      </c>
      <c r="J30" t="s">
        <v>2161</v>
      </c>
      <c r="K30" t="s">
        <v>1548</v>
      </c>
      <c r="L30" t="s">
        <v>3579</v>
      </c>
      <c r="M30" t="s">
        <v>2491</v>
      </c>
      <c r="N30" t="s">
        <v>3242</v>
      </c>
      <c r="P30" t="s">
        <v>1748</v>
      </c>
      <c r="Q30" t="s">
        <v>2406</v>
      </c>
      <c r="R30" t="s">
        <v>13475</v>
      </c>
      <c r="S30" t="s">
        <v>1370</v>
      </c>
      <c r="T30" t="s">
        <v>3039</v>
      </c>
      <c r="U30" t="s">
        <v>2832</v>
      </c>
      <c r="V30" t="s">
        <v>1188</v>
      </c>
      <c r="W30" t="s">
        <v>4294</v>
      </c>
      <c r="X30" t="s">
        <v>3236</v>
      </c>
      <c r="Y30" t="s">
        <v>1520</v>
      </c>
      <c r="Z30" t="s">
        <v>4388</v>
      </c>
      <c r="AA30" t="s">
        <v>1792</v>
      </c>
      <c r="AB30" t="s">
        <v>1693</v>
      </c>
      <c r="AC30" t="s">
        <v>1563</v>
      </c>
      <c r="AD30" t="s">
        <v>2251</v>
      </c>
      <c r="AE30" t="s">
        <v>331</v>
      </c>
      <c r="AH30" s="126" t="s">
        <v>29105</v>
      </c>
    </row>
    <row r="31" spans="1:34" x14ac:dyDescent="0.25">
      <c r="A31" t="s">
        <v>1461</v>
      </c>
      <c r="E31" t="s">
        <v>2116</v>
      </c>
      <c r="F31" t="s">
        <v>1476</v>
      </c>
      <c r="G31" t="s">
        <v>1364</v>
      </c>
      <c r="I31" t="s">
        <v>13476</v>
      </c>
      <c r="J31" t="s">
        <v>2228</v>
      </c>
      <c r="K31" t="s">
        <v>1555</v>
      </c>
      <c r="L31" t="s">
        <v>3683</v>
      </c>
      <c r="M31" t="s">
        <v>13514</v>
      </c>
      <c r="N31" t="s">
        <v>3248</v>
      </c>
      <c r="P31" t="s">
        <v>1765</v>
      </c>
      <c r="Q31" t="s">
        <v>2451</v>
      </c>
      <c r="R31" t="s">
        <v>1532</v>
      </c>
      <c r="S31" t="s">
        <v>1414</v>
      </c>
      <c r="T31" t="s">
        <v>3513</v>
      </c>
      <c r="U31" t="s">
        <v>2847</v>
      </c>
      <c r="V31" t="s">
        <v>1298</v>
      </c>
      <c r="W31" t="s">
        <v>4434</v>
      </c>
      <c r="X31" t="s">
        <v>13553</v>
      </c>
      <c r="Y31" t="s">
        <v>1638</v>
      </c>
      <c r="Z31" t="s">
        <v>4484</v>
      </c>
      <c r="AA31" t="s">
        <v>1855</v>
      </c>
      <c r="AB31" t="s">
        <v>1698</v>
      </c>
      <c r="AC31" t="s">
        <v>1595</v>
      </c>
      <c r="AD31" t="s">
        <v>2310</v>
      </c>
      <c r="AE31" t="s">
        <v>332</v>
      </c>
      <c r="AH31" s="126" t="s">
        <v>29106</v>
      </c>
    </row>
    <row r="32" spans="1:34" x14ac:dyDescent="0.25">
      <c r="A32" t="s">
        <v>1532</v>
      </c>
      <c r="E32" t="s">
        <v>2178</v>
      </c>
      <c r="F32" t="s">
        <v>1552</v>
      </c>
      <c r="G32" t="s">
        <v>1367</v>
      </c>
      <c r="I32" t="s">
        <v>1564</v>
      </c>
      <c r="J32" t="s">
        <v>2401</v>
      </c>
      <c r="K32" t="s">
        <v>1571</v>
      </c>
      <c r="L32" t="s">
        <v>3719</v>
      </c>
      <c r="M32" t="s">
        <v>13518</v>
      </c>
      <c r="N32" t="s">
        <v>3569</v>
      </c>
      <c r="P32" t="s">
        <v>1766</v>
      </c>
      <c r="Q32" t="s">
        <v>2510</v>
      </c>
      <c r="R32" t="s">
        <v>1534</v>
      </c>
      <c r="S32" t="s">
        <v>1453</v>
      </c>
      <c r="T32" t="s">
        <v>3578</v>
      </c>
      <c r="U32" t="s">
        <v>2885</v>
      </c>
      <c r="V32" t="s">
        <v>1308</v>
      </c>
      <c r="W32" t="s">
        <v>4571</v>
      </c>
      <c r="X32" t="s">
        <v>3242</v>
      </c>
      <c r="Y32" t="s">
        <v>1652</v>
      </c>
      <c r="Z32" t="s">
        <v>4713</v>
      </c>
      <c r="AA32" t="s">
        <v>2125</v>
      </c>
      <c r="AB32" t="s">
        <v>1749</v>
      </c>
      <c r="AC32" t="s">
        <v>1597</v>
      </c>
      <c r="AD32" t="s">
        <v>2333</v>
      </c>
      <c r="AE32" t="s">
        <v>346</v>
      </c>
      <c r="AH32" s="126" t="s">
        <v>13438</v>
      </c>
    </row>
    <row r="33" spans="1:31" x14ac:dyDescent="0.25">
      <c r="A33" t="s">
        <v>1533</v>
      </c>
      <c r="E33" t="s">
        <v>2211</v>
      </c>
      <c r="F33" t="s">
        <v>1699</v>
      </c>
      <c r="G33" t="s">
        <v>1380</v>
      </c>
      <c r="I33" t="s">
        <v>1579</v>
      </c>
      <c r="J33" t="s">
        <v>2432</v>
      </c>
      <c r="K33" t="s">
        <v>1702</v>
      </c>
      <c r="L33" t="s">
        <v>13605</v>
      </c>
      <c r="M33" t="s">
        <v>2802</v>
      </c>
      <c r="N33" t="s">
        <v>3572</v>
      </c>
      <c r="P33" t="s">
        <v>1775</v>
      </c>
      <c r="Q33" t="s">
        <v>2585</v>
      </c>
      <c r="R33" t="s">
        <v>1537</v>
      </c>
      <c r="S33" t="s">
        <v>1475</v>
      </c>
      <c r="T33" t="s">
        <v>3816</v>
      </c>
      <c r="U33" t="s">
        <v>3242</v>
      </c>
      <c r="V33" t="s">
        <v>1341</v>
      </c>
      <c r="W33" t="s">
        <v>4577</v>
      </c>
      <c r="X33" t="s">
        <v>3327</v>
      </c>
      <c r="Y33" t="s">
        <v>1684</v>
      </c>
      <c r="Z33" t="s">
        <v>4746</v>
      </c>
      <c r="AA33" t="s">
        <v>2140</v>
      </c>
      <c r="AB33" t="s">
        <v>2054</v>
      </c>
      <c r="AC33" t="s">
        <v>13478</v>
      </c>
      <c r="AD33" t="s">
        <v>2446</v>
      </c>
      <c r="AE33" t="s">
        <v>348</v>
      </c>
    </row>
    <row r="34" spans="1:31" x14ac:dyDescent="0.25">
      <c r="A34" t="s">
        <v>1618</v>
      </c>
      <c r="E34" t="s">
        <v>2340</v>
      </c>
      <c r="F34" t="s">
        <v>1705</v>
      </c>
      <c r="G34" t="s">
        <v>1381</v>
      </c>
      <c r="I34" t="s">
        <v>1580</v>
      </c>
      <c r="J34" t="s">
        <v>2566</v>
      </c>
      <c r="K34" t="s">
        <v>1703</v>
      </c>
      <c r="L34" t="s">
        <v>3845</v>
      </c>
      <c r="M34" t="s">
        <v>2804</v>
      </c>
      <c r="N34" t="s">
        <v>3826</v>
      </c>
      <c r="P34" t="s">
        <v>1786</v>
      </c>
      <c r="Q34" t="s">
        <v>2588</v>
      </c>
      <c r="R34" t="s">
        <v>1538</v>
      </c>
      <c r="S34" t="s">
        <v>13472</v>
      </c>
      <c r="T34" t="s">
        <v>3888</v>
      </c>
      <c r="U34" t="s">
        <v>3259</v>
      </c>
      <c r="V34" t="s">
        <v>1348</v>
      </c>
      <c r="W34" t="s">
        <v>4630</v>
      </c>
      <c r="X34" t="s">
        <v>3709</v>
      </c>
      <c r="Y34" t="s">
        <v>1714</v>
      </c>
      <c r="Z34" t="s">
        <v>5099</v>
      </c>
      <c r="AA34" t="s">
        <v>2145</v>
      </c>
      <c r="AB34" t="s">
        <v>2096</v>
      </c>
      <c r="AC34" t="s">
        <v>1643</v>
      </c>
      <c r="AD34" t="s">
        <v>13519</v>
      </c>
      <c r="AE34" t="s">
        <v>352</v>
      </c>
    </row>
    <row r="35" spans="1:31" x14ac:dyDescent="0.25">
      <c r="A35" t="s">
        <v>1674</v>
      </c>
      <c r="E35" t="s">
        <v>2375</v>
      </c>
      <c r="F35" t="s">
        <v>1736</v>
      </c>
      <c r="G35" t="s">
        <v>1384</v>
      </c>
      <c r="I35" t="s">
        <v>1594</v>
      </c>
      <c r="J35" t="s">
        <v>2619</v>
      </c>
      <c r="K35" t="s">
        <v>1704</v>
      </c>
      <c r="L35" t="s">
        <v>3961</v>
      </c>
      <c r="M35" t="s">
        <v>2902</v>
      </c>
      <c r="N35" t="s">
        <v>3920</v>
      </c>
      <c r="P35" t="s">
        <v>1989</v>
      </c>
      <c r="Q35" t="s">
        <v>2718</v>
      </c>
      <c r="R35" t="s">
        <v>1539</v>
      </c>
      <c r="S35" t="s">
        <v>1523</v>
      </c>
      <c r="T35" t="s">
        <v>4099</v>
      </c>
      <c r="U35" t="s">
        <v>3317</v>
      </c>
      <c r="V35" t="s">
        <v>1406</v>
      </c>
      <c r="W35" t="s">
        <v>4640</v>
      </c>
      <c r="X35" t="s">
        <v>4221</v>
      </c>
      <c r="Y35" t="s">
        <v>1758</v>
      </c>
      <c r="Z35" t="s">
        <v>5100</v>
      </c>
      <c r="AA35" t="s">
        <v>13505</v>
      </c>
      <c r="AB35" t="s">
        <v>2108</v>
      </c>
      <c r="AC35" t="s">
        <v>1656</v>
      </c>
      <c r="AD35" t="s">
        <v>2635</v>
      </c>
      <c r="AE35" t="s">
        <v>356</v>
      </c>
    </row>
    <row r="36" spans="1:31" x14ac:dyDescent="0.25">
      <c r="A36" t="s">
        <v>1676</v>
      </c>
      <c r="E36" t="s">
        <v>2513</v>
      </c>
      <c r="F36" t="s">
        <v>13487</v>
      </c>
      <c r="G36" t="s">
        <v>1385</v>
      </c>
      <c r="I36" t="s">
        <v>1596</v>
      </c>
      <c r="J36" t="s">
        <v>2753</v>
      </c>
      <c r="K36" t="s">
        <v>1724</v>
      </c>
      <c r="L36" t="s">
        <v>13613</v>
      </c>
      <c r="M36" t="s">
        <v>2906</v>
      </c>
      <c r="N36" t="s">
        <v>4080</v>
      </c>
      <c r="P36" t="s">
        <v>2118</v>
      </c>
      <c r="Q36" t="s">
        <v>2722</v>
      </c>
      <c r="R36" t="s">
        <v>1540</v>
      </c>
      <c r="S36" t="s">
        <v>13477</v>
      </c>
      <c r="T36" t="s">
        <v>4212</v>
      </c>
      <c r="U36" t="s">
        <v>3328</v>
      </c>
      <c r="V36" t="s">
        <v>1424</v>
      </c>
      <c r="W36" t="s">
        <v>4879</v>
      </c>
      <c r="X36" t="s">
        <v>4342</v>
      </c>
      <c r="Y36" t="s">
        <v>1795</v>
      </c>
      <c r="Z36" t="s">
        <v>5121</v>
      </c>
      <c r="AA36" t="s">
        <v>2268</v>
      </c>
      <c r="AB36" t="s">
        <v>2109</v>
      </c>
      <c r="AC36" t="s">
        <v>1752</v>
      </c>
      <c r="AD36" t="s">
        <v>2636</v>
      </c>
      <c r="AE36" t="s">
        <v>357</v>
      </c>
    </row>
    <row r="37" spans="1:31" x14ac:dyDescent="0.25">
      <c r="A37" t="s">
        <v>1688</v>
      </c>
      <c r="E37" t="s">
        <v>2563</v>
      </c>
      <c r="F37" t="s">
        <v>13489</v>
      </c>
      <c r="G37" t="s">
        <v>1399</v>
      </c>
      <c r="I37" t="s">
        <v>1597</v>
      </c>
      <c r="J37" t="s">
        <v>2871</v>
      </c>
      <c r="K37" t="s">
        <v>1727</v>
      </c>
      <c r="L37" t="s">
        <v>4076</v>
      </c>
      <c r="M37" t="s">
        <v>2943</v>
      </c>
      <c r="N37" t="s">
        <v>4133</v>
      </c>
      <c r="P37" t="s">
        <v>2141</v>
      </c>
      <c r="Q37" t="s">
        <v>2901</v>
      </c>
      <c r="R37" t="s">
        <v>1541</v>
      </c>
      <c r="S37" t="s">
        <v>1572</v>
      </c>
      <c r="T37" t="s">
        <v>4298</v>
      </c>
      <c r="U37" t="s">
        <v>3350</v>
      </c>
      <c r="V37" t="s">
        <v>1426</v>
      </c>
      <c r="W37" t="s">
        <v>5104</v>
      </c>
      <c r="X37" t="s">
        <v>4587</v>
      </c>
      <c r="Y37" t="s">
        <v>1803</v>
      </c>
      <c r="Z37" t="s">
        <v>5630</v>
      </c>
      <c r="AA37" t="s">
        <v>2305</v>
      </c>
      <c r="AB37" t="s">
        <v>2110</v>
      </c>
      <c r="AC37" t="s">
        <v>1809</v>
      </c>
      <c r="AD37" t="s">
        <v>2854</v>
      </c>
      <c r="AE37" t="s">
        <v>358</v>
      </c>
    </row>
    <row r="38" spans="1:31" x14ac:dyDescent="0.25">
      <c r="A38" t="s">
        <v>1710</v>
      </c>
      <c r="E38" t="s">
        <v>2590</v>
      </c>
      <c r="F38" t="s">
        <v>1782</v>
      </c>
      <c r="G38" t="s">
        <v>1490</v>
      </c>
      <c r="I38" t="s">
        <v>1613</v>
      </c>
      <c r="J38" t="s">
        <v>13541</v>
      </c>
      <c r="K38" t="s">
        <v>1743</v>
      </c>
      <c r="L38" t="s">
        <v>4279</v>
      </c>
      <c r="M38" t="s">
        <v>2966</v>
      </c>
      <c r="N38" t="s">
        <v>4249</v>
      </c>
      <c r="P38" t="s">
        <v>2177</v>
      </c>
      <c r="Q38" t="s">
        <v>2928</v>
      </c>
      <c r="R38" t="s">
        <v>1559</v>
      </c>
      <c r="S38" t="s">
        <v>1641</v>
      </c>
      <c r="T38" t="s">
        <v>4314</v>
      </c>
      <c r="U38" t="s">
        <v>3580</v>
      </c>
      <c r="V38" t="s">
        <v>1467</v>
      </c>
      <c r="W38" t="s">
        <v>5394</v>
      </c>
      <c r="X38" t="s">
        <v>4613</v>
      </c>
      <c r="Y38" t="s">
        <v>1815</v>
      </c>
      <c r="Z38" t="s">
        <v>5841</v>
      </c>
      <c r="AA38" t="s">
        <v>2318</v>
      </c>
      <c r="AB38" t="s">
        <v>2111</v>
      </c>
      <c r="AC38" t="s">
        <v>1950</v>
      </c>
      <c r="AD38" t="s">
        <v>2872</v>
      </c>
      <c r="AE38" t="s">
        <v>359</v>
      </c>
    </row>
    <row r="39" spans="1:31" x14ac:dyDescent="0.25">
      <c r="A39" t="s">
        <v>1757</v>
      </c>
      <c r="E39" t="s">
        <v>2650</v>
      </c>
      <c r="F39" t="s">
        <v>1846</v>
      </c>
      <c r="G39" t="s">
        <v>1491</v>
      </c>
      <c r="I39" t="s">
        <v>1644</v>
      </c>
      <c r="J39" t="s">
        <v>3154</v>
      </c>
      <c r="K39" t="s">
        <v>1770</v>
      </c>
      <c r="L39" t="s">
        <v>4384</v>
      </c>
      <c r="M39" t="s">
        <v>13549</v>
      </c>
      <c r="N39" t="s">
        <v>4365</v>
      </c>
      <c r="P39" t="s">
        <v>2373</v>
      </c>
      <c r="Q39" t="s">
        <v>2994</v>
      </c>
      <c r="R39" t="s">
        <v>1577</v>
      </c>
      <c r="S39" t="s">
        <v>1657</v>
      </c>
      <c r="T39" t="s">
        <v>4464</v>
      </c>
      <c r="U39" t="s">
        <v>3730</v>
      </c>
      <c r="V39" t="s">
        <v>1472</v>
      </c>
      <c r="W39" t="s">
        <v>6041</v>
      </c>
      <c r="X39" t="s">
        <v>4621</v>
      </c>
      <c r="Y39" t="s">
        <v>1862</v>
      </c>
      <c r="Z39" t="s">
        <v>5859</v>
      </c>
      <c r="AA39" t="s">
        <v>2407</v>
      </c>
      <c r="AB39" t="s">
        <v>2168</v>
      </c>
      <c r="AC39" t="s">
        <v>2210</v>
      </c>
      <c r="AD39" t="s">
        <v>2904</v>
      </c>
      <c r="AE39" t="s">
        <v>362</v>
      </c>
    </row>
    <row r="40" spans="1:31" x14ac:dyDescent="0.25">
      <c r="A40" t="s">
        <v>1927</v>
      </c>
      <c r="E40" t="s">
        <v>2763</v>
      </c>
      <c r="F40" t="s">
        <v>1871</v>
      </c>
      <c r="G40" t="s">
        <v>1519</v>
      </c>
      <c r="I40" t="s">
        <v>1668</v>
      </c>
      <c r="J40" t="s">
        <v>3195</v>
      </c>
      <c r="K40" t="s">
        <v>13488</v>
      </c>
      <c r="L40" t="s">
        <v>4450</v>
      </c>
      <c r="M40" t="s">
        <v>3275</v>
      </c>
      <c r="N40" t="s">
        <v>4381</v>
      </c>
      <c r="P40" t="s">
        <v>2621</v>
      </c>
      <c r="Q40" t="s">
        <v>3036</v>
      </c>
      <c r="R40" t="s">
        <v>1619</v>
      </c>
      <c r="S40" t="s">
        <v>1665</v>
      </c>
      <c r="T40" t="s">
        <v>4493</v>
      </c>
      <c r="U40" t="s">
        <v>3839</v>
      </c>
      <c r="V40" t="s">
        <v>1473</v>
      </c>
      <c r="W40" t="s">
        <v>6078</v>
      </c>
      <c r="X40" t="s">
        <v>4638</v>
      </c>
      <c r="Y40" t="s">
        <v>1888</v>
      </c>
      <c r="Z40" t="s">
        <v>5863</v>
      </c>
      <c r="AA40" t="s">
        <v>2461</v>
      </c>
      <c r="AB40" t="s">
        <v>2291</v>
      </c>
      <c r="AC40" t="s">
        <v>2255</v>
      </c>
      <c r="AD40" t="s">
        <v>3072</v>
      </c>
      <c r="AE40" t="s">
        <v>365</v>
      </c>
    </row>
    <row r="41" spans="1:31" x14ac:dyDescent="0.25">
      <c r="A41" t="s">
        <v>1939</v>
      </c>
      <c r="E41" t="s">
        <v>2829</v>
      </c>
      <c r="F41" t="s">
        <v>13497</v>
      </c>
      <c r="G41" t="s">
        <v>1557</v>
      </c>
      <c r="I41" t="s">
        <v>1671</v>
      </c>
      <c r="J41" t="s">
        <v>3242</v>
      </c>
      <c r="K41" t="s">
        <v>13490</v>
      </c>
      <c r="L41" t="s">
        <v>4486</v>
      </c>
      <c r="M41" t="s">
        <v>3290</v>
      </c>
      <c r="N41" t="s">
        <v>13630</v>
      </c>
      <c r="P41" t="s">
        <v>2658</v>
      </c>
      <c r="Q41" t="s">
        <v>3142</v>
      </c>
      <c r="R41" t="s">
        <v>1698</v>
      </c>
      <c r="S41" t="s">
        <v>1700</v>
      </c>
      <c r="T41" t="s">
        <v>4494</v>
      </c>
      <c r="U41" t="s">
        <v>3886</v>
      </c>
      <c r="V41" t="s">
        <v>1573</v>
      </c>
      <c r="W41" t="s">
        <v>6159</v>
      </c>
      <c r="X41" t="s">
        <v>4804</v>
      </c>
      <c r="Y41" t="s">
        <v>1897</v>
      </c>
      <c r="Z41" t="s">
        <v>5908</v>
      </c>
      <c r="AA41" t="s">
        <v>2470</v>
      </c>
      <c r="AB41" t="s">
        <v>2332</v>
      </c>
      <c r="AC41" t="s">
        <v>2312</v>
      </c>
      <c r="AD41" t="s">
        <v>3078</v>
      </c>
      <c r="AE41" t="s">
        <v>375</v>
      </c>
    </row>
    <row r="42" spans="1:31" x14ac:dyDescent="0.25">
      <c r="A42" t="s">
        <v>1948</v>
      </c>
      <c r="E42" t="s">
        <v>2834</v>
      </c>
      <c r="F42" t="s">
        <v>1934</v>
      </c>
      <c r="G42" t="s">
        <v>1650</v>
      </c>
      <c r="I42" t="s">
        <v>1759</v>
      </c>
      <c r="J42" t="s">
        <v>3242</v>
      </c>
      <c r="K42" t="s">
        <v>1793</v>
      </c>
      <c r="L42" t="s">
        <v>4643</v>
      </c>
      <c r="M42" t="s">
        <v>3567</v>
      </c>
      <c r="N42" t="s">
        <v>4807</v>
      </c>
      <c r="P42" t="s">
        <v>2733</v>
      </c>
      <c r="Q42" t="s">
        <v>3162</v>
      </c>
      <c r="R42" t="s">
        <v>1825</v>
      </c>
      <c r="S42" t="s">
        <v>1728</v>
      </c>
      <c r="T42" t="s">
        <v>4746</v>
      </c>
      <c r="U42" t="s">
        <v>3946</v>
      </c>
      <c r="V42" t="s">
        <v>1633</v>
      </c>
      <c r="W42" t="s">
        <v>13851</v>
      </c>
      <c r="X42" t="s">
        <v>4805</v>
      </c>
      <c r="Y42" t="s">
        <v>1930</v>
      </c>
      <c r="Z42" t="s">
        <v>5987</v>
      </c>
      <c r="AA42" t="s">
        <v>2502</v>
      </c>
      <c r="AB42" t="s">
        <v>2359</v>
      </c>
      <c r="AC42" t="s">
        <v>2315</v>
      </c>
      <c r="AD42" t="s">
        <v>3079</v>
      </c>
      <c r="AE42" t="s">
        <v>379</v>
      </c>
    </row>
    <row r="43" spans="1:31" x14ac:dyDescent="0.25">
      <c r="A43" t="s">
        <v>1969</v>
      </c>
      <c r="E43" t="s">
        <v>2835</v>
      </c>
      <c r="F43" t="s">
        <v>1970</v>
      </c>
      <c r="G43" t="s">
        <v>1735</v>
      </c>
      <c r="I43" t="s">
        <v>1836</v>
      </c>
      <c r="J43" t="s">
        <v>3274</v>
      </c>
      <c r="K43" t="s">
        <v>1866</v>
      </c>
      <c r="L43" t="s">
        <v>4711</v>
      </c>
      <c r="M43" t="s">
        <v>3574</v>
      </c>
      <c r="N43" t="s">
        <v>4860</v>
      </c>
      <c r="P43" t="s">
        <v>2831</v>
      </c>
      <c r="Q43" t="s">
        <v>3284</v>
      </c>
      <c r="R43" t="s">
        <v>1859</v>
      </c>
      <c r="S43" t="s">
        <v>1776</v>
      </c>
      <c r="T43" t="s">
        <v>4752</v>
      </c>
      <c r="U43" t="s">
        <v>4084</v>
      </c>
      <c r="V43" t="s">
        <v>1691</v>
      </c>
      <c r="W43" t="s">
        <v>6629</v>
      </c>
      <c r="X43" t="s">
        <v>4901</v>
      </c>
      <c r="Y43" t="s">
        <v>1931</v>
      </c>
      <c r="Z43" t="s">
        <v>6020</v>
      </c>
      <c r="AA43" t="s">
        <v>13513</v>
      </c>
      <c r="AB43" t="s">
        <v>2412</v>
      </c>
      <c r="AC43" t="s">
        <v>2339</v>
      </c>
      <c r="AD43" t="s">
        <v>3126</v>
      </c>
      <c r="AE43" t="s">
        <v>380</v>
      </c>
    </row>
    <row r="44" spans="1:31" x14ac:dyDescent="0.25">
      <c r="A44" t="s">
        <v>12603</v>
      </c>
      <c r="E44" t="s">
        <v>2841</v>
      </c>
      <c r="F44" t="s">
        <v>1976</v>
      </c>
      <c r="G44" t="s">
        <v>1789</v>
      </c>
      <c r="I44" t="s">
        <v>1852</v>
      </c>
      <c r="J44" t="s">
        <v>3291</v>
      </c>
      <c r="K44" t="s">
        <v>1903</v>
      </c>
      <c r="L44" t="s">
        <v>4714</v>
      </c>
      <c r="M44" t="s">
        <v>3628</v>
      </c>
      <c r="N44" t="s">
        <v>4880</v>
      </c>
      <c r="P44" t="s">
        <v>3171</v>
      </c>
      <c r="Q44" t="s">
        <v>3526</v>
      </c>
      <c r="R44" t="s">
        <v>1882</v>
      </c>
      <c r="S44" t="s">
        <v>1783</v>
      </c>
      <c r="T44" t="s">
        <v>4811</v>
      </c>
      <c r="U44" t="s">
        <v>4172</v>
      </c>
      <c r="V44" t="s">
        <v>1769</v>
      </c>
      <c r="W44" t="s">
        <v>6716</v>
      </c>
      <c r="X44" t="s">
        <v>4920</v>
      </c>
      <c r="Y44" t="s">
        <v>1956</v>
      </c>
      <c r="Z44" t="s">
        <v>6040</v>
      </c>
      <c r="AA44" t="s">
        <v>2564</v>
      </c>
      <c r="AB44" t="s">
        <v>2452</v>
      </c>
      <c r="AC44" t="s">
        <v>2381</v>
      </c>
      <c r="AD44" t="s">
        <v>3242</v>
      </c>
      <c r="AE44" t="s">
        <v>381</v>
      </c>
    </row>
    <row r="45" spans="1:31" x14ac:dyDescent="0.25">
      <c r="A45" t="s">
        <v>2047</v>
      </c>
      <c r="E45" t="s">
        <v>2952</v>
      </c>
      <c r="F45" t="s">
        <v>1978</v>
      </c>
      <c r="G45" t="s">
        <v>1904</v>
      </c>
      <c r="I45" t="s">
        <v>1864</v>
      </c>
      <c r="J45" t="s">
        <v>3331</v>
      </c>
      <c r="K45" t="s">
        <v>1944</v>
      </c>
      <c r="L45" t="s">
        <v>4737</v>
      </c>
      <c r="M45" t="s">
        <v>3647</v>
      </c>
      <c r="N45" t="s">
        <v>4885</v>
      </c>
      <c r="P45" t="s">
        <v>3181</v>
      </c>
      <c r="Q45" t="s">
        <v>13562</v>
      </c>
      <c r="R45" t="s">
        <v>1946</v>
      </c>
      <c r="S45" t="s">
        <v>1845</v>
      </c>
      <c r="T45" t="s">
        <v>4827</v>
      </c>
      <c r="U45" t="s">
        <v>4309</v>
      </c>
      <c r="V45" t="s">
        <v>1779</v>
      </c>
      <c r="W45" t="s">
        <v>6743</v>
      </c>
      <c r="X45" t="s">
        <v>4920</v>
      </c>
      <c r="Y45" t="s">
        <v>2073</v>
      </c>
      <c r="Z45" t="s">
        <v>6277</v>
      </c>
      <c r="AA45" t="s">
        <v>2654</v>
      </c>
      <c r="AB45" t="s">
        <v>2478</v>
      </c>
      <c r="AC45" t="s">
        <v>13512</v>
      </c>
      <c r="AD45" t="s">
        <v>3242</v>
      </c>
      <c r="AE45" t="s">
        <v>386</v>
      </c>
    </row>
    <row r="46" spans="1:31" x14ac:dyDescent="0.25">
      <c r="A46" t="s">
        <v>2077</v>
      </c>
      <c r="E46" t="s">
        <v>3175</v>
      </c>
      <c r="F46" t="s">
        <v>1980</v>
      </c>
      <c r="G46" t="s">
        <v>1959</v>
      </c>
      <c r="I46" t="s">
        <v>1913</v>
      </c>
      <c r="J46" t="s">
        <v>3344</v>
      </c>
      <c r="K46" t="s">
        <v>1975</v>
      </c>
      <c r="L46" t="s">
        <v>4856</v>
      </c>
      <c r="M46" t="s">
        <v>3784</v>
      </c>
      <c r="N46" t="s">
        <v>4999</v>
      </c>
      <c r="P46" t="s">
        <v>3182</v>
      </c>
      <c r="Q46" t="s">
        <v>3553</v>
      </c>
      <c r="R46" t="s">
        <v>2070</v>
      </c>
      <c r="S46" t="s">
        <v>13493</v>
      </c>
      <c r="T46" t="s">
        <v>5015</v>
      </c>
      <c r="U46" t="s">
        <v>4380</v>
      </c>
      <c r="V46" t="s">
        <v>1844</v>
      </c>
      <c r="W46" t="s">
        <v>6934</v>
      </c>
      <c r="X46" t="s">
        <v>5275</v>
      </c>
      <c r="Y46" t="s">
        <v>2194</v>
      </c>
      <c r="Z46" t="s">
        <v>6629</v>
      </c>
      <c r="AA46" t="s">
        <v>2740</v>
      </c>
      <c r="AB46" t="s">
        <v>2545</v>
      </c>
      <c r="AC46" t="s">
        <v>2492</v>
      </c>
      <c r="AD46" t="s">
        <v>3736</v>
      </c>
      <c r="AE46" t="s">
        <v>390</v>
      </c>
    </row>
    <row r="47" spans="1:31" x14ac:dyDescent="0.25">
      <c r="A47" t="s">
        <v>2149</v>
      </c>
      <c r="E47" t="s">
        <v>13550</v>
      </c>
      <c r="F47" t="s">
        <v>1981</v>
      </c>
      <c r="G47" t="s">
        <v>13500</v>
      </c>
      <c r="I47" t="s">
        <v>1940</v>
      </c>
      <c r="J47" t="s">
        <v>3367</v>
      </c>
      <c r="K47" t="s">
        <v>1977</v>
      </c>
      <c r="L47" t="s">
        <v>4954</v>
      </c>
      <c r="M47" t="s">
        <v>3932</v>
      </c>
      <c r="N47" t="s">
        <v>5048</v>
      </c>
      <c r="P47" t="s">
        <v>3183</v>
      </c>
      <c r="Q47" t="s">
        <v>3560</v>
      </c>
      <c r="R47" t="s">
        <v>2085</v>
      </c>
      <c r="S47" t="s">
        <v>1933</v>
      </c>
      <c r="T47" t="s">
        <v>5041</v>
      </c>
      <c r="U47" t="s">
        <v>4578</v>
      </c>
      <c r="V47" t="s">
        <v>1863</v>
      </c>
      <c r="W47" t="s">
        <v>7645</v>
      </c>
      <c r="X47" t="s">
        <v>5628</v>
      </c>
      <c r="Y47" t="s">
        <v>2225</v>
      </c>
      <c r="Z47" t="s">
        <v>6693</v>
      </c>
      <c r="AA47" t="s">
        <v>2759</v>
      </c>
      <c r="AB47" t="s">
        <v>2660</v>
      </c>
      <c r="AC47" t="s">
        <v>2526</v>
      </c>
      <c r="AD47" t="s">
        <v>3752</v>
      </c>
      <c r="AE47" t="s">
        <v>391</v>
      </c>
    </row>
    <row r="48" spans="1:31" x14ac:dyDescent="0.25">
      <c r="A48" t="s">
        <v>2165</v>
      </c>
      <c r="E48" t="s">
        <v>3260</v>
      </c>
      <c r="F48" t="s">
        <v>1982</v>
      </c>
      <c r="G48" t="s">
        <v>2012</v>
      </c>
      <c r="I48" t="s">
        <v>2000</v>
      </c>
      <c r="J48" t="s">
        <v>3524</v>
      </c>
      <c r="K48" t="s">
        <v>1979</v>
      </c>
      <c r="L48" t="s">
        <v>5029</v>
      </c>
      <c r="M48" t="s">
        <v>3934</v>
      </c>
      <c r="N48" t="s">
        <v>5105</v>
      </c>
      <c r="P48" t="s">
        <v>3208</v>
      </c>
      <c r="Q48" t="s">
        <v>3604</v>
      </c>
      <c r="R48" t="s">
        <v>2091</v>
      </c>
      <c r="S48" t="s">
        <v>1938</v>
      </c>
      <c r="T48" t="s">
        <v>13638</v>
      </c>
      <c r="U48" t="s">
        <v>4583</v>
      </c>
      <c r="V48" t="s">
        <v>1962</v>
      </c>
      <c r="W48" t="s">
        <v>7884</v>
      </c>
      <c r="X48" t="s">
        <v>5637</v>
      </c>
      <c r="Y48" t="s">
        <v>2259</v>
      </c>
      <c r="Z48" t="s">
        <v>6919</v>
      </c>
      <c r="AA48" t="s">
        <v>2785</v>
      </c>
      <c r="AB48" t="s">
        <v>2663</v>
      </c>
      <c r="AC48" t="s">
        <v>2606</v>
      </c>
      <c r="AD48" t="s">
        <v>3757</v>
      </c>
      <c r="AE48" t="s">
        <v>395</v>
      </c>
    </row>
    <row r="49" spans="1:31" x14ac:dyDescent="0.25">
      <c r="A49" t="s">
        <v>2190</v>
      </c>
      <c r="E49" t="s">
        <v>3326</v>
      </c>
      <c r="F49" t="s">
        <v>1983</v>
      </c>
      <c r="G49" t="s">
        <v>2282</v>
      </c>
      <c r="I49" t="s">
        <v>2203</v>
      </c>
      <c r="J49" t="s">
        <v>3525</v>
      </c>
      <c r="K49" t="s">
        <v>1990</v>
      </c>
      <c r="L49" t="s">
        <v>5035</v>
      </c>
      <c r="M49" t="s">
        <v>4118</v>
      </c>
      <c r="N49" t="s">
        <v>5110</v>
      </c>
      <c r="P49" t="s">
        <v>3831</v>
      </c>
      <c r="Q49" t="s">
        <v>3704</v>
      </c>
      <c r="R49" t="s">
        <v>2107</v>
      </c>
      <c r="S49" t="s">
        <v>1941</v>
      </c>
      <c r="T49" t="s">
        <v>5066</v>
      </c>
      <c r="U49" t="s">
        <v>4639</v>
      </c>
      <c r="V49" t="s">
        <v>1963</v>
      </c>
      <c r="W49" t="s">
        <v>8066</v>
      </c>
      <c r="X49" t="s">
        <v>5877</v>
      </c>
      <c r="Y49" t="s">
        <v>2263</v>
      </c>
      <c r="Z49" t="s">
        <v>6930</v>
      </c>
      <c r="AA49" t="s">
        <v>2808</v>
      </c>
      <c r="AB49" t="s">
        <v>2696</v>
      </c>
      <c r="AC49" t="s">
        <v>2691</v>
      </c>
      <c r="AD49" t="s">
        <v>3811</v>
      </c>
      <c r="AE49" t="s">
        <v>398</v>
      </c>
    </row>
    <row r="50" spans="1:31" x14ac:dyDescent="0.25">
      <c r="A50" t="s">
        <v>2192</v>
      </c>
      <c r="E50" t="s">
        <v>3584</v>
      </c>
      <c r="F50" t="s">
        <v>1986</v>
      </c>
      <c r="G50" t="s">
        <v>2317</v>
      </c>
      <c r="I50" t="s">
        <v>2296</v>
      </c>
      <c r="J50" t="s">
        <v>3597</v>
      </c>
      <c r="K50" t="s">
        <v>2002</v>
      </c>
      <c r="L50" t="s">
        <v>5036</v>
      </c>
      <c r="M50" t="s">
        <v>4121</v>
      </c>
      <c r="N50" t="s">
        <v>5190</v>
      </c>
      <c r="P50" t="s">
        <v>4068</v>
      </c>
      <c r="Q50" t="s">
        <v>3722</v>
      </c>
      <c r="R50" t="s">
        <v>2154</v>
      </c>
      <c r="S50" t="s">
        <v>2074</v>
      </c>
      <c r="T50" t="s">
        <v>5069</v>
      </c>
      <c r="U50" t="s">
        <v>4690</v>
      </c>
      <c r="V50" t="s">
        <v>1968</v>
      </c>
      <c r="W50" t="s">
        <v>8102</v>
      </c>
      <c r="X50" t="s">
        <v>6050</v>
      </c>
      <c r="Y50" t="s">
        <v>2290</v>
      </c>
      <c r="Z50" t="s">
        <v>7060</v>
      </c>
      <c r="AA50" t="s">
        <v>2822</v>
      </c>
      <c r="AB50" t="s">
        <v>2815</v>
      </c>
      <c r="AC50" t="s">
        <v>2750</v>
      </c>
      <c r="AD50" t="s">
        <v>3918</v>
      </c>
      <c r="AE50" t="s">
        <v>402</v>
      </c>
    </row>
    <row r="51" spans="1:31" x14ac:dyDescent="0.25">
      <c r="A51" t="s">
        <v>2193</v>
      </c>
      <c r="E51" t="s">
        <v>3617</v>
      </c>
      <c r="F51" t="s">
        <v>1997</v>
      </c>
      <c r="G51" t="s">
        <v>2414</v>
      </c>
      <c r="I51" t="s">
        <v>2429</v>
      </c>
      <c r="J51" t="s">
        <v>3620</v>
      </c>
      <c r="K51" t="s">
        <v>2013</v>
      </c>
      <c r="L51" t="s">
        <v>5039</v>
      </c>
      <c r="M51" t="s">
        <v>4190</v>
      </c>
      <c r="N51" t="s">
        <v>5317</v>
      </c>
      <c r="P51" t="s">
        <v>4387</v>
      </c>
      <c r="Q51" t="s">
        <v>3773</v>
      </c>
      <c r="R51" t="s">
        <v>2172</v>
      </c>
      <c r="S51" t="s">
        <v>2078</v>
      </c>
      <c r="T51" t="s">
        <v>13639</v>
      </c>
      <c r="U51" t="s">
        <v>4697</v>
      </c>
      <c r="V51" t="s">
        <v>2062</v>
      </c>
      <c r="W51" t="s">
        <v>8481</v>
      </c>
      <c r="X51" t="s">
        <v>6073</v>
      </c>
      <c r="Y51" t="s">
        <v>2334</v>
      </c>
      <c r="Z51" t="s">
        <v>7403</v>
      </c>
      <c r="AA51" t="s">
        <v>2827</v>
      </c>
      <c r="AB51" t="s">
        <v>13526</v>
      </c>
      <c r="AC51" t="s">
        <v>13525</v>
      </c>
      <c r="AD51" t="s">
        <v>3926</v>
      </c>
      <c r="AE51" t="s">
        <v>403</v>
      </c>
    </row>
    <row r="52" spans="1:31" x14ac:dyDescent="0.25">
      <c r="A52" t="s">
        <v>2264</v>
      </c>
      <c r="E52" t="s">
        <v>3748</v>
      </c>
      <c r="F52" t="s">
        <v>2107</v>
      </c>
      <c r="G52" t="s">
        <v>2472</v>
      </c>
      <c r="I52" t="s">
        <v>2444</v>
      </c>
      <c r="J52" t="s">
        <v>3636</v>
      </c>
      <c r="K52" t="s">
        <v>2059</v>
      </c>
      <c r="L52" t="s">
        <v>5091</v>
      </c>
      <c r="M52" t="s">
        <v>4199</v>
      </c>
      <c r="N52" t="s">
        <v>5351</v>
      </c>
      <c r="P52" t="s">
        <v>13625</v>
      </c>
      <c r="Q52" t="s">
        <v>13609</v>
      </c>
      <c r="R52" t="s">
        <v>2175</v>
      </c>
      <c r="S52" t="s">
        <v>2120</v>
      </c>
      <c r="T52" t="s">
        <v>5076</v>
      </c>
      <c r="U52" t="s">
        <v>4698</v>
      </c>
      <c r="V52" t="s">
        <v>2064</v>
      </c>
      <c r="W52" t="s">
        <v>8496</v>
      </c>
      <c r="X52" t="s">
        <v>13676</v>
      </c>
      <c r="Y52" t="s">
        <v>2348</v>
      </c>
      <c r="Z52" t="s">
        <v>7517</v>
      </c>
      <c r="AA52" t="s">
        <v>2859</v>
      </c>
      <c r="AB52" t="s">
        <v>2874</v>
      </c>
      <c r="AC52" t="s">
        <v>2848</v>
      </c>
      <c r="AD52" t="s">
        <v>3930</v>
      </c>
      <c r="AE52" t="s">
        <v>13444</v>
      </c>
    </row>
    <row r="53" spans="1:31" x14ac:dyDescent="0.25">
      <c r="A53" t="s">
        <v>2304</v>
      </c>
      <c r="E53" t="s">
        <v>3748</v>
      </c>
      <c r="F53" t="s">
        <v>2156</v>
      </c>
      <c r="G53" t="s">
        <v>2476</v>
      </c>
      <c r="I53" t="s">
        <v>2618</v>
      </c>
      <c r="J53" t="s">
        <v>3713</v>
      </c>
      <c r="K53" t="s">
        <v>13502</v>
      </c>
      <c r="L53" t="s">
        <v>5108</v>
      </c>
      <c r="M53" t="s">
        <v>4421</v>
      </c>
      <c r="N53" t="s">
        <v>5420</v>
      </c>
      <c r="P53" t="s">
        <v>4421</v>
      </c>
      <c r="Q53" t="s">
        <v>3985</v>
      </c>
      <c r="R53" t="s">
        <v>2193</v>
      </c>
      <c r="S53" t="s">
        <v>2124</v>
      </c>
      <c r="T53" t="s">
        <v>5077</v>
      </c>
      <c r="U53" t="s">
        <v>4699</v>
      </c>
      <c r="V53" t="s">
        <v>2082</v>
      </c>
      <c r="W53" t="s">
        <v>8611</v>
      </c>
      <c r="X53" t="s">
        <v>6074</v>
      </c>
      <c r="Y53" t="s">
        <v>2430</v>
      </c>
      <c r="Z53" t="s">
        <v>13906</v>
      </c>
      <c r="AA53" t="s">
        <v>2860</v>
      </c>
      <c r="AB53" t="s">
        <v>2926</v>
      </c>
      <c r="AC53" t="s">
        <v>2859</v>
      </c>
      <c r="AD53" t="s">
        <v>4091</v>
      </c>
      <c r="AE53" t="s">
        <v>13445</v>
      </c>
    </row>
    <row r="54" spans="1:31" x14ac:dyDescent="0.25">
      <c r="A54" t="s">
        <v>2330</v>
      </c>
      <c r="E54" t="s">
        <v>3761</v>
      </c>
      <c r="F54" t="s">
        <v>2202</v>
      </c>
      <c r="G54" t="s">
        <v>2604</v>
      </c>
      <c r="I54" t="s">
        <v>2655</v>
      </c>
      <c r="J54" t="s">
        <v>3756</v>
      </c>
      <c r="K54" t="s">
        <v>2107</v>
      </c>
      <c r="L54" t="s">
        <v>5214</v>
      </c>
      <c r="M54" t="s">
        <v>4475</v>
      </c>
      <c r="N54" t="s">
        <v>5554</v>
      </c>
      <c r="P54" t="s">
        <v>4515</v>
      </c>
      <c r="Q54" t="s">
        <v>13612</v>
      </c>
      <c r="R54" t="s">
        <v>2280</v>
      </c>
      <c r="S54" t="s">
        <v>2159</v>
      </c>
      <c r="T54" t="s">
        <v>5085</v>
      </c>
      <c r="U54" t="s">
        <v>4700</v>
      </c>
      <c r="V54" t="s">
        <v>2087</v>
      </c>
      <c r="W54" t="s">
        <v>8764</v>
      </c>
      <c r="X54" t="s">
        <v>13747</v>
      </c>
      <c r="Y54" t="s">
        <v>2436</v>
      </c>
      <c r="Z54" t="s">
        <v>7645</v>
      </c>
      <c r="AA54" t="s">
        <v>2972</v>
      </c>
      <c r="AB54" t="s">
        <v>2945</v>
      </c>
      <c r="AC54" t="s">
        <v>2875</v>
      </c>
      <c r="AD54" t="s">
        <v>4119</v>
      </c>
      <c r="AE54" t="s">
        <v>409</v>
      </c>
    </row>
    <row r="55" spans="1:31" x14ac:dyDescent="0.25">
      <c r="A55" t="s">
        <v>2347</v>
      </c>
      <c r="E55" t="s">
        <v>3931</v>
      </c>
      <c r="F55" t="s">
        <v>13506</v>
      </c>
      <c r="G55" t="s">
        <v>2727</v>
      </c>
      <c r="I55" t="s">
        <v>2825</v>
      </c>
      <c r="J55" t="s">
        <v>3758</v>
      </c>
      <c r="K55" t="s">
        <v>2126</v>
      </c>
      <c r="L55" t="s">
        <v>5507</v>
      </c>
      <c r="M55" t="s">
        <v>4605</v>
      </c>
      <c r="N55" t="s">
        <v>5586</v>
      </c>
      <c r="P55" t="s">
        <v>4668</v>
      </c>
      <c r="Q55" t="s">
        <v>4055</v>
      </c>
      <c r="R55" t="s">
        <v>2300</v>
      </c>
      <c r="S55" t="s">
        <v>2184</v>
      </c>
      <c r="T55" t="s">
        <v>5128</v>
      </c>
      <c r="U55" t="s">
        <v>4701</v>
      </c>
      <c r="V55" t="s">
        <v>2088</v>
      </c>
      <c r="W55" t="s">
        <v>8908</v>
      </c>
      <c r="X55" t="s">
        <v>6566</v>
      </c>
      <c r="Y55" t="s">
        <v>2532</v>
      </c>
      <c r="Z55" t="s">
        <v>8102</v>
      </c>
      <c r="AA55" t="s">
        <v>2980</v>
      </c>
      <c r="AB55" t="s">
        <v>3039</v>
      </c>
      <c r="AC55" t="s">
        <v>3000</v>
      </c>
      <c r="AD55" t="s">
        <v>4138</v>
      </c>
      <c r="AE55" t="s">
        <v>410</v>
      </c>
    </row>
    <row r="56" spans="1:31" x14ac:dyDescent="0.25">
      <c r="A56" t="s">
        <v>2357</v>
      </c>
      <c r="E56" t="s">
        <v>4070</v>
      </c>
      <c r="F56" t="s">
        <v>2336</v>
      </c>
      <c r="G56" t="s">
        <v>2731</v>
      </c>
      <c r="I56" t="s">
        <v>2837</v>
      </c>
      <c r="J56" t="s">
        <v>3759</v>
      </c>
      <c r="K56" t="s">
        <v>2193</v>
      </c>
      <c r="L56" t="s">
        <v>5555</v>
      </c>
      <c r="M56" t="s">
        <v>4614</v>
      </c>
      <c r="N56" t="s">
        <v>5629</v>
      </c>
      <c r="P56" t="s">
        <v>4713</v>
      </c>
      <c r="Q56" t="s">
        <v>4196</v>
      </c>
      <c r="R56" t="s">
        <v>2319</v>
      </c>
      <c r="S56" t="s">
        <v>2191</v>
      </c>
      <c r="T56" t="s">
        <v>5281</v>
      </c>
      <c r="U56" t="s">
        <v>4702</v>
      </c>
      <c r="V56" t="s">
        <v>2107</v>
      </c>
      <c r="W56" t="s">
        <v>8999</v>
      </c>
      <c r="X56" t="s">
        <v>6607</v>
      </c>
      <c r="Y56" t="s">
        <v>2537</v>
      </c>
      <c r="Z56" t="s">
        <v>8103</v>
      </c>
      <c r="AA56" t="s">
        <v>3026</v>
      </c>
      <c r="AB56" t="s">
        <v>3203</v>
      </c>
      <c r="AC56" t="s">
        <v>3024</v>
      </c>
      <c r="AD56" t="s">
        <v>4188</v>
      </c>
      <c r="AE56" t="s">
        <v>411</v>
      </c>
    </row>
    <row r="57" spans="1:31" x14ac:dyDescent="0.25">
      <c r="A57" t="s">
        <v>2363</v>
      </c>
      <c r="E57" t="s">
        <v>13614</v>
      </c>
      <c r="F57" t="s">
        <v>2380</v>
      </c>
      <c r="G57" t="s">
        <v>2751</v>
      </c>
      <c r="I57" t="s">
        <v>3017</v>
      </c>
      <c r="J57" t="s">
        <v>3760</v>
      </c>
      <c r="K57" t="s">
        <v>2250</v>
      </c>
      <c r="L57" t="s">
        <v>5584</v>
      </c>
      <c r="M57" t="s">
        <v>4658</v>
      </c>
      <c r="N57" t="s">
        <v>5674</v>
      </c>
      <c r="P57" t="s">
        <v>4882</v>
      </c>
      <c r="Q57" t="s">
        <v>4197</v>
      </c>
      <c r="R57" t="s">
        <v>2413</v>
      </c>
      <c r="S57" t="s">
        <v>2193</v>
      </c>
      <c r="T57" t="s">
        <v>5327</v>
      </c>
      <c r="U57" t="s">
        <v>4822</v>
      </c>
      <c r="V57" t="s">
        <v>2148</v>
      </c>
      <c r="W57" t="s">
        <v>9340</v>
      </c>
      <c r="X57" t="s">
        <v>6629</v>
      </c>
      <c r="Y57" t="s">
        <v>2549</v>
      </c>
      <c r="Z57" t="s">
        <v>8107</v>
      </c>
      <c r="AA57" t="s">
        <v>3123</v>
      </c>
      <c r="AB57" t="s">
        <v>3242</v>
      </c>
      <c r="AC57" t="s">
        <v>3048</v>
      </c>
      <c r="AD57" t="s">
        <v>4292</v>
      </c>
      <c r="AE57" t="s">
        <v>412</v>
      </c>
    </row>
    <row r="58" spans="1:31" x14ac:dyDescent="0.25">
      <c r="A58" t="s">
        <v>2364</v>
      </c>
      <c r="E58" t="s">
        <v>4103</v>
      </c>
      <c r="F58" t="s">
        <v>2523</v>
      </c>
      <c r="G58" t="s">
        <v>2795</v>
      </c>
      <c r="I58" t="s">
        <v>3040</v>
      </c>
      <c r="J58" t="s">
        <v>3762</v>
      </c>
      <c r="K58" t="s">
        <v>2267</v>
      </c>
      <c r="L58" t="s">
        <v>5650</v>
      </c>
      <c r="M58" t="s">
        <v>4722</v>
      </c>
      <c r="N58" t="s">
        <v>5684</v>
      </c>
      <c r="P58" t="s">
        <v>4991</v>
      </c>
      <c r="Q58" t="s">
        <v>4223</v>
      </c>
      <c r="R58" t="s">
        <v>2498</v>
      </c>
      <c r="S58" t="s">
        <v>2206</v>
      </c>
      <c r="T58" t="s">
        <v>5683</v>
      </c>
      <c r="U58" t="s">
        <v>4837</v>
      </c>
      <c r="V58" t="s">
        <v>2155</v>
      </c>
      <c r="W58" t="s">
        <v>9346</v>
      </c>
      <c r="X58" t="s">
        <v>6678</v>
      </c>
      <c r="Y58" t="s">
        <v>2605</v>
      </c>
      <c r="Z58" t="s">
        <v>8109</v>
      </c>
      <c r="AA58" t="s">
        <v>3129</v>
      </c>
      <c r="AB58" t="s">
        <v>3273</v>
      </c>
      <c r="AC58" t="s">
        <v>3052</v>
      </c>
      <c r="AD58" t="s">
        <v>4306</v>
      </c>
      <c r="AE58" t="s">
        <v>417</v>
      </c>
    </row>
    <row r="59" spans="1:31" x14ac:dyDescent="0.25">
      <c r="A59" t="s">
        <v>2527</v>
      </c>
      <c r="E59" t="s">
        <v>4206</v>
      </c>
      <c r="F59" t="s">
        <v>2554</v>
      </c>
      <c r="G59" t="s">
        <v>2805</v>
      </c>
      <c r="I59" t="s">
        <v>3090</v>
      </c>
      <c r="J59" t="s">
        <v>3763</v>
      </c>
      <c r="K59" t="s">
        <v>2269</v>
      </c>
      <c r="L59" t="s">
        <v>5722</v>
      </c>
      <c r="M59" t="s">
        <v>13629</v>
      </c>
      <c r="N59" t="s">
        <v>13668</v>
      </c>
      <c r="P59" t="s">
        <v>5062</v>
      </c>
      <c r="Q59" t="s">
        <v>4412</v>
      </c>
      <c r="R59" t="s">
        <v>2514</v>
      </c>
      <c r="S59" t="s">
        <v>2235</v>
      </c>
      <c r="T59" t="s">
        <v>5735</v>
      </c>
      <c r="U59" t="s">
        <v>5096</v>
      </c>
      <c r="V59" t="s">
        <v>2182</v>
      </c>
      <c r="W59" t="s">
        <v>9682</v>
      </c>
      <c r="X59" t="s">
        <v>6953</v>
      </c>
      <c r="Y59" t="s">
        <v>2631</v>
      </c>
      <c r="Z59" t="s">
        <v>8175</v>
      </c>
      <c r="AA59" t="s">
        <v>13536</v>
      </c>
      <c r="AB59" t="s">
        <v>3299</v>
      </c>
      <c r="AC59" t="s">
        <v>3067</v>
      </c>
      <c r="AD59" t="s">
        <v>4362</v>
      </c>
      <c r="AE59" t="s">
        <v>419</v>
      </c>
    </row>
    <row r="60" spans="1:31" x14ac:dyDescent="0.25">
      <c r="A60" t="s">
        <v>2600</v>
      </c>
      <c r="E60" t="s">
        <v>4336</v>
      </c>
      <c r="F60" t="s">
        <v>2595</v>
      </c>
      <c r="G60" t="s">
        <v>3022</v>
      </c>
      <c r="I60" t="s">
        <v>3191</v>
      </c>
      <c r="J60" t="s">
        <v>3766</v>
      </c>
      <c r="K60" t="s">
        <v>2293</v>
      </c>
      <c r="L60" t="s">
        <v>5824</v>
      </c>
      <c r="M60" t="s">
        <v>4813</v>
      </c>
      <c r="N60" t="s">
        <v>5873</v>
      </c>
      <c r="P60" t="s">
        <v>5063</v>
      </c>
      <c r="Q60" t="s">
        <v>4448</v>
      </c>
      <c r="R60" t="s">
        <v>2568</v>
      </c>
      <c r="S60" t="s">
        <v>2244</v>
      </c>
      <c r="T60" t="s">
        <v>5773</v>
      </c>
      <c r="U60" t="s">
        <v>5159</v>
      </c>
      <c r="V60" t="s">
        <v>2183</v>
      </c>
      <c r="W60" t="s">
        <v>10590</v>
      </c>
      <c r="X60" t="s">
        <v>6955</v>
      </c>
      <c r="Y60" t="s">
        <v>2632</v>
      </c>
      <c r="Z60" t="s">
        <v>8516</v>
      </c>
      <c r="AA60" t="s">
        <v>13538</v>
      </c>
      <c r="AB60" t="s">
        <v>13558</v>
      </c>
      <c r="AC60" t="s">
        <v>3095</v>
      </c>
      <c r="AD60" t="s">
        <v>4363</v>
      </c>
      <c r="AE60" t="s">
        <v>423</v>
      </c>
    </row>
    <row r="61" spans="1:31" x14ac:dyDescent="0.25">
      <c r="A61" t="s">
        <v>2692</v>
      </c>
      <c r="E61" t="s">
        <v>4351</v>
      </c>
      <c r="F61" t="s">
        <v>2656</v>
      </c>
      <c r="G61" t="s">
        <v>3101</v>
      </c>
      <c r="I61" t="s">
        <v>3196</v>
      </c>
      <c r="J61" t="s">
        <v>3789</v>
      </c>
      <c r="K61" t="s">
        <v>2320</v>
      </c>
      <c r="L61" t="s">
        <v>5838</v>
      </c>
      <c r="M61" t="s">
        <v>4908</v>
      </c>
      <c r="N61" t="s">
        <v>5922</v>
      </c>
      <c r="P61" t="s">
        <v>5078</v>
      </c>
      <c r="Q61" t="s">
        <v>4548</v>
      </c>
      <c r="R61" t="s">
        <v>2719</v>
      </c>
      <c r="S61" t="s">
        <v>2245</v>
      </c>
      <c r="T61" t="s">
        <v>5784</v>
      </c>
      <c r="U61" t="s">
        <v>5162</v>
      </c>
      <c r="V61" t="s">
        <v>2222</v>
      </c>
      <c r="W61" t="s">
        <v>10721</v>
      </c>
      <c r="X61" t="s">
        <v>7011</v>
      </c>
      <c r="Y61" t="s">
        <v>2657</v>
      </c>
      <c r="Z61" t="s">
        <v>8599</v>
      </c>
      <c r="AA61" t="s">
        <v>3164</v>
      </c>
      <c r="AB61" t="s">
        <v>3530</v>
      </c>
      <c r="AC61" t="s">
        <v>3131</v>
      </c>
      <c r="AD61" t="s">
        <v>13624</v>
      </c>
      <c r="AE61" t="s">
        <v>424</v>
      </c>
    </row>
    <row r="62" spans="1:31" x14ac:dyDescent="0.25">
      <c r="A62" t="s">
        <v>12675</v>
      </c>
      <c r="E62" t="s">
        <v>4407</v>
      </c>
      <c r="F62" t="s">
        <v>2779</v>
      </c>
      <c r="G62" t="s">
        <v>3109</v>
      </c>
      <c r="I62" t="s">
        <v>3231</v>
      </c>
      <c r="J62" t="s">
        <v>3887</v>
      </c>
      <c r="K62" t="s">
        <v>2328</v>
      </c>
      <c r="L62" t="s">
        <v>5839</v>
      </c>
      <c r="M62" t="s">
        <v>5043</v>
      </c>
      <c r="N62" t="s">
        <v>5946</v>
      </c>
      <c r="P62" t="s">
        <v>5083</v>
      </c>
      <c r="Q62" t="s">
        <v>4549</v>
      </c>
      <c r="R62" t="s">
        <v>2745</v>
      </c>
      <c r="S62" t="s">
        <v>2248</v>
      </c>
      <c r="T62" t="s">
        <v>5842</v>
      </c>
      <c r="U62" t="s">
        <v>5184</v>
      </c>
      <c r="V62" t="s">
        <v>2274</v>
      </c>
      <c r="X62" t="s">
        <v>7044</v>
      </c>
      <c r="Y62" t="s">
        <v>2697</v>
      </c>
      <c r="Z62" t="s">
        <v>8611</v>
      </c>
      <c r="AA62" t="s">
        <v>3173</v>
      </c>
      <c r="AB62" t="s">
        <v>3616</v>
      </c>
      <c r="AC62" t="s">
        <v>13537</v>
      </c>
      <c r="AD62" t="s">
        <v>4395</v>
      </c>
      <c r="AE62" t="s">
        <v>426</v>
      </c>
    </row>
    <row r="63" spans="1:31" x14ac:dyDescent="0.25">
      <c r="A63" t="s">
        <v>2728</v>
      </c>
      <c r="E63" t="s">
        <v>4433</v>
      </c>
      <c r="F63" t="s">
        <v>2833</v>
      </c>
      <c r="G63" t="s">
        <v>3150</v>
      </c>
      <c r="I63" t="s">
        <v>13556</v>
      </c>
      <c r="J63" t="s">
        <v>3963</v>
      </c>
      <c r="K63" t="s">
        <v>2365</v>
      </c>
      <c r="L63" t="s">
        <v>5916</v>
      </c>
      <c r="M63" t="s">
        <v>5387</v>
      </c>
      <c r="N63" t="s">
        <v>6117</v>
      </c>
      <c r="P63" t="s">
        <v>5132</v>
      </c>
      <c r="Q63" t="s">
        <v>4593</v>
      </c>
      <c r="R63" t="s">
        <v>2775</v>
      </c>
      <c r="S63" t="s">
        <v>2272</v>
      </c>
      <c r="T63" t="s">
        <v>5861</v>
      </c>
      <c r="U63" t="s">
        <v>5185</v>
      </c>
      <c r="V63" t="s">
        <v>2283</v>
      </c>
      <c r="X63" t="s">
        <v>7156</v>
      </c>
      <c r="Y63" t="s">
        <v>2714</v>
      </c>
      <c r="Z63" t="s">
        <v>8988</v>
      </c>
      <c r="AA63" t="s">
        <v>3215</v>
      </c>
      <c r="AB63" t="s">
        <v>3619</v>
      </c>
      <c r="AC63" t="s">
        <v>13551</v>
      </c>
      <c r="AD63" t="s">
        <v>4417</v>
      </c>
      <c r="AE63" t="s">
        <v>429</v>
      </c>
    </row>
    <row r="64" spans="1:31" x14ac:dyDescent="0.25">
      <c r="A64" t="s">
        <v>2759</v>
      </c>
      <c r="E64" t="s">
        <v>4435</v>
      </c>
      <c r="F64" t="s">
        <v>2836</v>
      </c>
      <c r="G64" t="s">
        <v>13540</v>
      </c>
      <c r="I64" t="s">
        <v>3357</v>
      </c>
      <c r="J64" t="s">
        <v>3984</v>
      </c>
      <c r="K64" t="s">
        <v>2391</v>
      </c>
      <c r="L64" t="s">
        <v>6115</v>
      </c>
      <c r="M64" t="s">
        <v>5618</v>
      </c>
      <c r="N64" t="s">
        <v>13743</v>
      </c>
      <c r="P64" t="s">
        <v>5191</v>
      </c>
      <c r="Q64" t="s">
        <v>4660</v>
      </c>
      <c r="R64" t="s">
        <v>2897</v>
      </c>
      <c r="S64" t="s">
        <v>2433</v>
      </c>
      <c r="T64" t="s">
        <v>5862</v>
      </c>
      <c r="U64" t="s">
        <v>5219</v>
      </c>
      <c r="V64" t="s">
        <v>2311</v>
      </c>
      <c r="X64" t="s">
        <v>7238</v>
      </c>
      <c r="Y64" t="s">
        <v>2720</v>
      </c>
      <c r="Z64" t="s">
        <v>9005</v>
      </c>
      <c r="AA64" t="s">
        <v>3242</v>
      </c>
      <c r="AB64" t="s">
        <v>3629</v>
      </c>
      <c r="AC64" t="s">
        <v>3228</v>
      </c>
      <c r="AD64" t="s">
        <v>4439</v>
      </c>
      <c r="AE64" t="s">
        <v>13447</v>
      </c>
    </row>
    <row r="65" spans="1:31" x14ac:dyDescent="0.25">
      <c r="A65" t="s">
        <v>2769</v>
      </c>
      <c r="E65" t="s">
        <v>4458</v>
      </c>
      <c r="F65" t="s">
        <v>2855</v>
      </c>
      <c r="G65" t="s">
        <v>3194</v>
      </c>
      <c r="I65" t="s">
        <v>13563</v>
      </c>
      <c r="J65" t="s">
        <v>3986</v>
      </c>
      <c r="K65" t="s">
        <v>2408</v>
      </c>
      <c r="L65" t="s">
        <v>6118</v>
      </c>
      <c r="M65" t="s">
        <v>5686</v>
      </c>
      <c r="N65" t="s">
        <v>13766</v>
      </c>
      <c r="P65" t="s">
        <v>5199</v>
      </c>
      <c r="Q65" t="s">
        <v>4687</v>
      </c>
      <c r="R65" t="s">
        <v>2963</v>
      </c>
      <c r="S65" t="s">
        <v>2438</v>
      </c>
      <c r="T65" t="s">
        <v>5862</v>
      </c>
      <c r="U65" t="s">
        <v>5225</v>
      </c>
      <c r="V65" t="s">
        <v>2349</v>
      </c>
      <c r="X65" t="s">
        <v>7402</v>
      </c>
      <c r="Y65" t="s">
        <v>2849</v>
      </c>
      <c r="Z65" t="s">
        <v>9232</v>
      </c>
      <c r="AA65" t="s">
        <v>3253</v>
      </c>
      <c r="AB65" t="s">
        <v>3720</v>
      </c>
      <c r="AC65" t="s">
        <v>3230</v>
      </c>
      <c r="AD65" t="s">
        <v>4442</v>
      </c>
      <c r="AE65" t="s">
        <v>444</v>
      </c>
    </row>
    <row r="66" spans="1:31" x14ac:dyDescent="0.25">
      <c r="A66" t="s">
        <v>2792</v>
      </c>
      <c r="E66" t="s">
        <v>4468</v>
      </c>
      <c r="F66" t="s">
        <v>2855</v>
      </c>
      <c r="G66" t="s">
        <v>3356</v>
      </c>
      <c r="I66" t="s">
        <v>3697</v>
      </c>
      <c r="J66" t="s">
        <v>4072</v>
      </c>
      <c r="K66" t="s">
        <v>2417</v>
      </c>
      <c r="L66" t="s">
        <v>6119</v>
      </c>
      <c r="M66" t="s">
        <v>5740</v>
      </c>
      <c r="N66" t="s">
        <v>13774</v>
      </c>
      <c r="P66" t="s">
        <v>5222</v>
      </c>
      <c r="Q66" t="s">
        <v>4739</v>
      </c>
      <c r="R66" t="s">
        <v>2985</v>
      </c>
      <c r="S66" t="s">
        <v>2459</v>
      </c>
      <c r="T66" t="s">
        <v>5928</v>
      </c>
      <c r="U66" t="s">
        <v>5581</v>
      </c>
      <c r="V66" t="s">
        <v>2368</v>
      </c>
      <c r="X66" t="s">
        <v>7423</v>
      </c>
      <c r="Y66" t="s">
        <v>2913</v>
      </c>
      <c r="Z66" t="s">
        <v>9446</v>
      </c>
      <c r="AA66" t="s">
        <v>3267</v>
      </c>
      <c r="AB66" t="s">
        <v>3791</v>
      </c>
      <c r="AC66" t="s">
        <v>3242</v>
      </c>
      <c r="AD66" t="s">
        <v>4587</v>
      </c>
      <c r="AE66" t="s">
        <v>448</v>
      </c>
    </row>
    <row r="67" spans="1:31" x14ac:dyDescent="0.25">
      <c r="A67" t="s">
        <v>2880</v>
      </c>
      <c r="E67" t="s">
        <v>4474</v>
      </c>
      <c r="F67" t="s">
        <v>2981</v>
      </c>
      <c r="G67" t="s">
        <v>3357</v>
      </c>
      <c r="I67" t="s">
        <v>3778</v>
      </c>
      <c r="J67" t="s">
        <v>4264</v>
      </c>
      <c r="K67" t="s">
        <v>2450</v>
      </c>
      <c r="L67" t="s">
        <v>13752</v>
      </c>
      <c r="M67" t="s">
        <v>5768</v>
      </c>
      <c r="N67" t="s">
        <v>13789</v>
      </c>
      <c r="P67" t="s">
        <v>5300</v>
      </c>
      <c r="Q67" t="s">
        <v>4841</v>
      </c>
      <c r="R67" t="s">
        <v>3009</v>
      </c>
      <c r="S67" t="s">
        <v>2479</v>
      </c>
      <c r="T67" t="s">
        <v>6013</v>
      </c>
      <c r="U67" t="s">
        <v>5611</v>
      </c>
      <c r="V67" t="s">
        <v>2384</v>
      </c>
      <c r="X67" t="s">
        <v>7441</v>
      </c>
      <c r="Y67" t="s">
        <v>2988</v>
      </c>
      <c r="Z67" t="s">
        <v>9942</v>
      </c>
      <c r="AA67" t="s">
        <v>3313</v>
      </c>
      <c r="AB67" t="s">
        <v>3836</v>
      </c>
      <c r="AC67" t="s">
        <v>3247</v>
      </c>
      <c r="AD67" t="s">
        <v>4601</v>
      </c>
      <c r="AE67" t="s">
        <v>453</v>
      </c>
    </row>
    <row r="68" spans="1:31" x14ac:dyDescent="0.25">
      <c r="A68" t="s">
        <v>2953</v>
      </c>
      <c r="E68" t="s">
        <v>13628</v>
      </c>
      <c r="F68" t="s">
        <v>3004</v>
      </c>
      <c r="G68" t="s">
        <v>3359</v>
      </c>
      <c r="I68" t="s">
        <v>3780</v>
      </c>
      <c r="J68" t="s">
        <v>4288</v>
      </c>
      <c r="K68" t="s">
        <v>2477</v>
      </c>
      <c r="L68" t="s">
        <v>13767</v>
      </c>
      <c r="M68" t="s">
        <v>5772</v>
      </c>
      <c r="N68" t="s">
        <v>13793</v>
      </c>
      <c r="P68" t="s">
        <v>5301</v>
      </c>
      <c r="Q68" t="s">
        <v>4953</v>
      </c>
      <c r="R68" t="s">
        <v>3073</v>
      </c>
      <c r="S68" t="s">
        <v>2480</v>
      </c>
      <c r="T68" t="s">
        <v>6081</v>
      </c>
      <c r="U68" t="s">
        <v>5612</v>
      </c>
      <c r="V68" t="s">
        <v>2409</v>
      </c>
      <c r="X68" t="s">
        <v>7558</v>
      </c>
      <c r="Y68" t="s">
        <v>3053</v>
      </c>
      <c r="Z68" t="s">
        <v>10880</v>
      </c>
      <c r="AA68" t="s">
        <v>3318</v>
      </c>
      <c r="AB68" t="s">
        <v>3913</v>
      </c>
      <c r="AC68" t="s">
        <v>3263</v>
      </c>
      <c r="AD68" t="s">
        <v>4859</v>
      </c>
      <c r="AE68" t="s">
        <v>454</v>
      </c>
    </row>
    <row r="69" spans="1:31" x14ac:dyDescent="0.25">
      <c r="A69" t="s">
        <v>2954</v>
      </c>
      <c r="E69" t="s">
        <v>4476</v>
      </c>
      <c r="F69" t="s">
        <v>3018</v>
      </c>
      <c r="G69" t="s">
        <v>3522</v>
      </c>
      <c r="I69" t="s">
        <v>3789</v>
      </c>
      <c r="J69" t="s">
        <v>4418</v>
      </c>
      <c r="K69" t="s">
        <v>2481</v>
      </c>
      <c r="L69" t="s">
        <v>13771</v>
      </c>
      <c r="M69" t="s">
        <v>5774</v>
      </c>
      <c r="N69" t="s">
        <v>13806</v>
      </c>
      <c r="P69" t="s">
        <v>5449</v>
      </c>
      <c r="Q69" t="s">
        <v>4964</v>
      </c>
      <c r="R69" t="s">
        <v>3078</v>
      </c>
      <c r="S69" t="s">
        <v>2488</v>
      </c>
      <c r="T69" t="s">
        <v>6090</v>
      </c>
      <c r="U69" t="s">
        <v>13664</v>
      </c>
      <c r="V69" t="s">
        <v>2428</v>
      </c>
      <c r="X69" t="s">
        <v>7645</v>
      </c>
      <c r="Y69" t="s">
        <v>3081</v>
      </c>
      <c r="Z69" t="s">
        <v>10886</v>
      </c>
      <c r="AA69" t="s">
        <v>3528</v>
      </c>
      <c r="AB69" t="s">
        <v>3936</v>
      </c>
      <c r="AC69" t="s">
        <v>3284</v>
      </c>
      <c r="AD69" t="s">
        <v>4916</v>
      </c>
      <c r="AE69" t="s">
        <v>455</v>
      </c>
    </row>
    <row r="70" spans="1:31" x14ac:dyDescent="0.25">
      <c r="A70" t="s">
        <v>2983</v>
      </c>
      <c r="E70" t="s">
        <v>4477</v>
      </c>
      <c r="F70" t="s">
        <v>3098</v>
      </c>
      <c r="G70" t="s">
        <v>3559</v>
      </c>
      <c r="I70" t="s">
        <v>3790</v>
      </c>
      <c r="J70" t="s">
        <v>4550</v>
      </c>
      <c r="K70" t="s">
        <v>2483</v>
      </c>
      <c r="L70" t="s">
        <v>13772</v>
      </c>
      <c r="M70" t="s">
        <v>13667</v>
      </c>
      <c r="N70" t="s">
        <v>13818</v>
      </c>
      <c r="P70" t="s">
        <v>5470</v>
      </c>
      <c r="Q70" t="s">
        <v>4968</v>
      </c>
      <c r="R70" t="s">
        <v>3080</v>
      </c>
      <c r="S70" t="s">
        <v>2519</v>
      </c>
      <c r="T70" t="s">
        <v>6191</v>
      </c>
      <c r="U70" t="s">
        <v>5806</v>
      </c>
      <c r="V70" t="s">
        <v>2433</v>
      </c>
      <c r="X70" t="s">
        <v>7681</v>
      </c>
      <c r="Y70" t="s">
        <v>3082</v>
      </c>
      <c r="AA70" t="s">
        <v>3540</v>
      </c>
      <c r="AB70" t="s">
        <v>4031</v>
      </c>
      <c r="AC70" t="s">
        <v>3362</v>
      </c>
      <c r="AD70" t="s">
        <v>5017</v>
      </c>
      <c r="AE70" t="s">
        <v>456</v>
      </c>
    </row>
    <row r="71" spans="1:31" x14ac:dyDescent="0.25">
      <c r="A71" t="s">
        <v>3033</v>
      </c>
      <c r="E71" t="s">
        <v>4615</v>
      </c>
      <c r="F71" t="s">
        <v>3107</v>
      </c>
      <c r="G71" t="s">
        <v>3646</v>
      </c>
      <c r="I71" t="s">
        <v>3832</v>
      </c>
      <c r="J71" t="s">
        <v>4606</v>
      </c>
      <c r="K71" t="s">
        <v>2500</v>
      </c>
      <c r="L71" t="s">
        <v>13777</v>
      </c>
      <c r="M71" t="s">
        <v>5868</v>
      </c>
      <c r="N71" t="s">
        <v>13820</v>
      </c>
      <c r="P71" t="s">
        <v>5563</v>
      </c>
      <c r="Q71" t="s">
        <v>5283</v>
      </c>
      <c r="R71" t="s">
        <v>13545</v>
      </c>
      <c r="S71" t="s">
        <v>2574</v>
      </c>
      <c r="T71" t="s">
        <v>13749</v>
      </c>
      <c r="U71" t="s">
        <v>5815</v>
      </c>
      <c r="V71" t="s">
        <v>2449</v>
      </c>
      <c r="X71" t="s">
        <v>7716</v>
      </c>
      <c r="Y71" t="s">
        <v>3089</v>
      </c>
      <c r="AA71" t="s">
        <v>3543</v>
      </c>
      <c r="AB71" t="s">
        <v>4050</v>
      </c>
      <c r="AC71" t="s">
        <v>3511</v>
      </c>
      <c r="AD71" t="s">
        <v>5105</v>
      </c>
      <c r="AE71" t="s">
        <v>458</v>
      </c>
    </row>
    <row r="72" spans="1:31" x14ac:dyDescent="0.25">
      <c r="A72" t="s">
        <v>3075</v>
      </c>
      <c r="E72" t="s">
        <v>4619</v>
      </c>
      <c r="F72" t="s">
        <v>13535</v>
      </c>
      <c r="G72" t="s">
        <v>3674</v>
      </c>
      <c r="I72" t="s">
        <v>3878</v>
      </c>
      <c r="J72" t="s">
        <v>4609</v>
      </c>
      <c r="K72" t="s">
        <v>2515</v>
      </c>
      <c r="L72" t="s">
        <v>13781</v>
      </c>
      <c r="M72" t="s">
        <v>5917</v>
      </c>
      <c r="N72" t="s">
        <v>13847</v>
      </c>
      <c r="P72" t="s">
        <v>5655</v>
      </c>
      <c r="Q72" t="s">
        <v>5318</v>
      </c>
      <c r="R72" t="s">
        <v>3199</v>
      </c>
      <c r="S72" t="s">
        <v>2575</v>
      </c>
      <c r="T72" t="s">
        <v>13756</v>
      </c>
      <c r="U72" t="s">
        <v>5923</v>
      </c>
      <c r="V72" t="s">
        <v>2473</v>
      </c>
      <c r="X72" t="s">
        <v>7730</v>
      </c>
      <c r="Y72" t="s">
        <v>3114</v>
      </c>
      <c r="AA72" t="s">
        <v>3581</v>
      </c>
      <c r="AB72" t="s">
        <v>4086</v>
      </c>
      <c r="AC72" t="s">
        <v>3539</v>
      </c>
      <c r="AD72" t="s">
        <v>5172</v>
      </c>
      <c r="AE72" t="s">
        <v>462</v>
      </c>
    </row>
    <row r="73" spans="1:31" x14ac:dyDescent="0.25">
      <c r="A73" t="s">
        <v>3081</v>
      </c>
      <c r="E73" t="s">
        <v>4625</v>
      </c>
      <c r="F73" t="s">
        <v>3193</v>
      </c>
      <c r="G73" t="s">
        <v>3699</v>
      </c>
      <c r="I73" t="s">
        <v>3890</v>
      </c>
      <c r="J73" t="s">
        <v>4639</v>
      </c>
      <c r="K73" t="s">
        <v>2553</v>
      </c>
      <c r="L73" t="s">
        <v>13792</v>
      </c>
      <c r="M73" t="s">
        <v>6210</v>
      </c>
      <c r="N73" t="s">
        <v>6609</v>
      </c>
      <c r="P73" t="s">
        <v>5862</v>
      </c>
      <c r="Q73" t="s">
        <v>5405</v>
      </c>
      <c r="R73" t="s">
        <v>3237</v>
      </c>
      <c r="S73" t="s">
        <v>2587</v>
      </c>
      <c r="T73" t="s">
        <v>13759</v>
      </c>
      <c r="U73" t="s">
        <v>5949</v>
      </c>
      <c r="V73" t="s">
        <v>2473</v>
      </c>
      <c r="X73" t="s">
        <v>7776</v>
      </c>
      <c r="Y73" t="s">
        <v>3128</v>
      </c>
      <c r="AA73" t="s">
        <v>3582</v>
      </c>
      <c r="AB73" t="s">
        <v>4125</v>
      </c>
      <c r="AC73" t="s">
        <v>3694</v>
      </c>
      <c r="AD73" t="s">
        <v>5289</v>
      </c>
      <c r="AE73" t="s">
        <v>463</v>
      </c>
    </row>
    <row r="74" spans="1:31" x14ac:dyDescent="0.25">
      <c r="A74" t="s">
        <v>3081</v>
      </c>
      <c r="E74" t="s">
        <v>4642</v>
      </c>
      <c r="F74" t="s">
        <v>3243</v>
      </c>
      <c r="G74" t="s">
        <v>3702</v>
      </c>
      <c r="I74" t="s">
        <v>3923</v>
      </c>
      <c r="J74" t="s">
        <v>4747</v>
      </c>
      <c r="K74" t="s">
        <v>2561</v>
      </c>
      <c r="L74" t="s">
        <v>6454</v>
      </c>
      <c r="M74" t="s">
        <v>13748</v>
      </c>
      <c r="N74" t="s">
        <v>6639</v>
      </c>
      <c r="P74" t="s">
        <v>6007</v>
      </c>
      <c r="Q74" t="s">
        <v>5605</v>
      </c>
      <c r="R74" t="s">
        <v>3239</v>
      </c>
      <c r="S74" t="s">
        <v>2607</v>
      </c>
      <c r="T74" t="s">
        <v>13770</v>
      </c>
      <c r="U74" t="s">
        <v>13674</v>
      </c>
      <c r="V74" t="s">
        <v>2486</v>
      </c>
      <c r="X74" t="s">
        <v>7792</v>
      </c>
      <c r="Y74" t="s">
        <v>3144</v>
      </c>
      <c r="AA74" t="s">
        <v>3595</v>
      </c>
      <c r="AB74" t="s">
        <v>4175</v>
      </c>
      <c r="AC74" t="s">
        <v>3695</v>
      </c>
      <c r="AD74" t="s">
        <v>5426</v>
      </c>
      <c r="AE74" t="s">
        <v>470</v>
      </c>
    </row>
    <row r="75" spans="1:31" x14ac:dyDescent="0.25">
      <c r="A75" t="s">
        <v>3093</v>
      </c>
      <c r="E75" t="s">
        <v>4655</v>
      </c>
      <c r="F75" t="s">
        <v>13555</v>
      </c>
      <c r="G75" t="s">
        <v>3743</v>
      </c>
      <c r="I75" t="s">
        <v>3966</v>
      </c>
      <c r="J75" t="s">
        <v>4764</v>
      </c>
      <c r="K75" t="s">
        <v>2584</v>
      </c>
      <c r="L75" t="s">
        <v>6471</v>
      </c>
      <c r="M75" t="s">
        <v>13754</v>
      </c>
      <c r="N75" t="s">
        <v>6694</v>
      </c>
      <c r="P75" t="s">
        <v>6019</v>
      </c>
      <c r="Q75" t="s">
        <v>5618</v>
      </c>
      <c r="R75" t="s">
        <v>3242</v>
      </c>
      <c r="S75" t="s">
        <v>2610</v>
      </c>
      <c r="T75" t="s">
        <v>13784</v>
      </c>
      <c r="U75" t="s">
        <v>6127</v>
      </c>
      <c r="V75" t="s">
        <v>2490</v>
      </c>
      <c r="X75" t="s">
        <v>7873</v>
      </c>
      <c r="Y75" t="s">
        <v>3197</v>
      </c>
      <c r="AA75" t="s">
        <v>3637</v>
      </c>
      <c r="AB75" t="s">
        <v>4195</v>
      </c>
      <c r="AC75" t="s">
        <v>3795</v>
      </c>
      <c r="AD75" t="s">
        <v>5427</v>
      </c>
      <c r="AE75" t="s">
        <v>471</v>
      </c>
    </row>
    <row r="76" spans="1:31" x14ac:dyDescent="0.25">
      <c r="A76" t="s">
        <v>3108</v>
      </c>
      <c r="E76" t="s">
        <v>4670</v>
      </c>
      <c r="F76" t="s">
        <v>3245</v>
      </c>
      <c r="G76" t="s">
        <v>3793</v>
      </c>
      <c r="I76" t="s">
        <v>3977</v>
      </c>
      <c r="J76" t="s">
        <v>4886</v>
      </c>
      <c r="K76" t="s">
        <v>2651</v>
      </c>
      <c r="L76" t="s">
        <v>13802</v>
      </c>
      <c r="M76" t="s">
        <v>6324</v>
      </c>
      <c r="N76" t="s">
        <v>6723</v>
      </c>
      <c r="P76" t="s">
        <v>6187</v>
      </c>
      <c r="Q76" t="s">
        <v>5718</v>
      </c>
      <c r="R76" t="s">
        <v>3324</v>
      </c>
      <c r="S76" t="s">
        <v>2622</v>
      </c>
      <c r="T76" t="s">
        <v>13791</v>
      </c>
      <c r="U76" t="s">
        <v>6194</v>
      </c>
      <c r="V76" t="s">
        <v>2496</v>
      </c>
      <c r="X76" t="s">
        <v>7892</v>
      </c>
      <c r="Y76" t="s">
        <v>3201</v>
      </c>
      <c r="AA76" t="s">
        <v>3672</v>
      </c>
      <c r="AB76" t="s">
        <v>4265</v>
      </c>
      <c r="AC76" t="s">
        <v>3821</v>
      </c>
      <c r="AD76" t="s">
        <v>5664</v>
      </c>
      <c r="AE76" t="s">
        <v>472</v>
      </c>
    </row>
    <row r="77" spans="1:31" x14ac:dyDescent="0.25">
      <c r="A77" t="s">
        <v>12732</v>
      </c>
      <c r="E77" t="s">
        <v>4710</v>
      </c>
      <c r="F77" t="s">
        <v>13557</v>
      </c>
      <c r="G77" t="s">
        <v>3841</v>
      </c>
      <c r="I77" t="s">
        <v>4079</v>
      </c>
      <c r="J77" t="s">
        <v>4887</v>
      </c>
      <c r="K77" t="s">
        <v>2744</v>
      </c>
      <c r="L77" t="s">
        <v>13813</v>
      </c>
      <c r="M77" t="s">
        <v>6369</v>
      </c>
      <c r="N77" t="s">
        <v>6739</v>
      </c>
      <c r="P77" t="s">
        <v>6277</v>
      </c>
      <c r="Q77" t="s">
        <v>13662</v>
      </c>
      <c r="R77" t="s">
        <v>3501</v>
      </c>
      <c r="S77" t="s">
        <v>2637</v>
      </c>
      <c r="T77" t="s">
        <v>13801</v>
      </c>
      <c r="U77" t="s">
        <v>13701</v>
      </c>
      <c r="V77" t="s">
        <v>2501</v>
      </c>
      <c r="X77" t="s">
        <v>7948</v>
      </c>
      <c r="Y77" t="s">
        <v>3251</v>
      </c>
      <c r="AA77" t="s">
        <v>3701</v>
      </c>
      <c r="AB77" t="s">
        <v>4286</v>
      </c>
      <c r="AC77" t="s">
        <v>3919</v>
      </c>
      <c r="AD77" t="s">
        <v>5756</v>
      </c>
      <c r="AE77" t="s">
        <v>474</v>
      </c>
    </row>
    <row r="78" spans="1:31" x14ac:dyDescent="0.25">
      <c r="A78" t="s">
        <v>3217</v>
      </c>
      <c r="E78" t="s">
        <v>4759</v>
      </c>
      <c r="F78" t="s">
        <v>3250</v>
      </c>
      <c r="G78" t="s">
        <v>3844</v>
      </c>
      <c r="I78" t="s">
        <v>4174</v>
      </c>
      <c r="J78" t="s">
        <v>5150</v>
      </c>
      <c r="K78" t="s">
        <v>2748</v>
      </c>
      <c r="L78" t="s">
        <v>13824</v>
      </c>
      <c r="M78" t="s">
        <v>13776</v>
      </c>
      <c r="N78" t="s">
        <v>6821</v>
      </c>
      <c r="P78" t="s">
        <v>13755</v>
      </c>
      <c r="Q78" t="s">
        <v>5742</v>
      </c>
      <c r="R78" t="s">
        <v>3530</v>
      </c>
      <c r="S78" t="s">
        <v>2712</v>
      </c>
      <c r="T78" t="s">
        <v>6746</v>
      </c>
      <c r="U78" t="s">
        <v>13725</v>
      </c>
      <c r="V78" t="s">
        <v>2530</v>
      </c>
      <c r="X78" t="s">
        <v>8095</v>
      </c>
      <c r="Y78" t="s">
        <v>3280</v>
      </c>
      <c r="AA78" t="s">
        <v>3721</v>
      </c>
      <c r="AB78" t="s">
        <v>4304</v>
      </c>
      <c r="AC78" t="s">
        <v>3922</v>
      </c>
      <c r="AD78" t="s">
        <v>5774</v>
      </c>
      <c r="AE78" t="s">
        <v>475</v>
      </c>
    </row>
    <row r="79" spans="1:31" x14ac:dyDescent="0.25">
      <c r="A79" t="s">
        <v>3220</v>
      </c>
      <c r="E79" t="s">
        <v>4846</v>
      </c>
      <c r="F79" t="s">
        <v>3282</v>
      </c>
      <c r="G79" t="s">
        <v>3846</v>
      </c>
      <c r="I79" t="s">
        <v>4211</v>
      </c>
      <c r="J79" t="s">
        <v>5169</v>
      </c>
      <c r="K79" t="s">
        <v>2756</v>
      </c>
      <c r="L79" t="s">
        <v>6596</v>
      </c>
      <c r="M79" t="s">
        <v>13778</v>
      </c>
      <c r="N79" t="s">
        <v>6826</v>
      </c>
      <c r="P79" t="s">
        <v>13769</v>
      </c>
      <c r="Q79" t="s">
        <v>5766</v>
      </c>
      <c r="R79" t="s">
        <v>3598</v>
      </c>
      <c r="S79" t="s">
        <v>2736</v>
      </c>
      <c r="T79" t="s">
        <v>6755</v>
      </c>
      <c r="U79" t="s">
        <v>13748</v>
      </c>
      <c r="V79" t="s">
        <v>2576</v>
      </c>
      <c r="X79" t="s">
        <v>8095</v>
      </c>
      <c r="Y79" t="s">
        <v>3563</v>
      </c>
      <c r="AA79" t="s">
        <v>3921</v>
      </c>
      <c r="AB79" t="s">
        <v>4449</v>
      </c>
      <c r="AC79" t="s">
        <v>3991</v>
      </c>
      <c r="AD79" t="s">
        <v>5782</v>
      </c>
      <c r="AE79" t="s">
        <v>476</v>
      </c>
    </row>
    <row r="80" spans="1:31" x14ac:dyDescent="0.25">
      <c r="A80" t="s">
        <v>3227</v>
      </c>
      <c r="E80" t="s">
        <v>4861</v>
      </c>
      <c r="F80" t="s">
        <v>3283</v>
      </c>
      <c r="G80" t="s">
        <v>3872</v>
      </c>
      <c r="I80" t="s">
        <v>4247</v>
      </c>
      <c r="J80" t="s">
        <v>5205</v>
      </c>
      <c r="K80" t="s">
        <v>2767</v>
      </c>
      <c r="L80" t="s">
        <v>6688</v>
      </c>
      <c r="M80" t="s">
        <v>6427</v>
      </c>
      <c r="N80" t="s">
        <v>6873</v>
      </c>
      <c r="P80" t="s">
        <v>13782</v>
      </c>
      <c r="Q80" t="s">
        <v>5829</v>
      </c>
      <c r="R80" t="s">
        <v>3606</v>
      </c>
      <c r="S80" t="s">
        <v>2784</v>
      </c>
      <c r="T80" t="s">
        <v>7122</v>
      </c>
      <c r="U80" t="s">
        <v>6305</v>
      </c>
      <c r="V80" t="s">
        <v>2583</v>
      </c>
      <c r="X80" t="s">
        <v>8102</v>
      </c>
      <c r="Y80" t="s">
        <v>3608</v>
      </c>
      <c r="AA80" t="s">
        <v>3944</v>
      </c>
      <c r="AB80" t="s">
        <v>4452</v>
      </c>
      <c r="AC80" t="s">
        <v>3995</v>
      </c>
      <c r="AD80" t="s">
        <v>5786</v>
      </c>
      <c r="AE80" t="s">
        <v>477</v>
      </c>
    </row>
    <row r="81" spans="1:31" x14ac:dyDescent="0.25">
      <c r="A81" t="s">
        <v>3235</v>
      </c>
      <c r="E81" t="s">
        <v>4912</v>
      </c>
      <c r="F81" t="s">
        <v>3346</v>
      </c>
      <c r="G81" t="s">
        <v>3895</v>
      </c>
      <c r="I81" t="s">
        <v>4400</v>
      </c>
      <c r="J81" t="s">
        <v>5237</v>
      </c>
      <c r="K81" t="s">
        <v>2783</v>
      </c>
      <c r="L81" t="s">
        <v>7008</v>
      </c>
      <c r="M81" t="s">
        <v>13787</v>
      </c>
      <c r="N81" t="s">
        <v>6874</v>
      </c>
      <c r="P81" t="s">
        <v>13788</v>
      </c>
      <c r="Q81" t="s">
        <v>5834</v>
      </c>
      <c r="R81" t="s">
        <v>3751</v>
      </c>
      <c r="S81" t="s">
        <v>2818</v>
      </c>
      <c r="T81" t="s">
        <v>7265</v>
      </c>
      <c r="U81" t="s">
        <v>6311</v>
      </c>
      <c r="V81" t="s">
        <v>13517</v>
      </c>
      <c r="X81" t="s">
        <v>8105</v>
      </c>
      <c r="Y81" t="s">
        <v>3638</v>
      </c>
      <c r="AA81" t="s">
        <v>3978</v>
      </c>
      <c r="AB81" t="s">
        <v>4453</v>
      </c>
      <c r="AC81" t="s">
        <v>4029</v>
      </c>
      <c r="AD81" t="s">
        <v>13670</v>
      </c>
      <c r="AE81" t="s">
        <v>481</v>
      </c>
    </row>
    <row r="82" spans="1:31" x14ac:dyDescent="0.25">
      <c r="A82" t="s">
        <v>3257</v>
      </c>
      <c r="E82" t="s">
        <v>4957</v>
      </c>
      <c r="F82" t="s">
        <v>3351</v>
      </c>
      <c r="G82" t="s">
        <v>4025</v>
      </c>
      <c r="I82" t="s">
        <v>4485</v>
      </c>
      <c r="J82" t="s">
        <v>5285</v>
      </c>
      <c r="K82" t="s">
        <v>2814</v>
      </c>
      <c r="L82" t="s">
        <v>7370</v>
      </c>
      <c r="M82" t="s">
        <v>6493</v>
      </c>
      <c r="N82" t="s">
        <v>6915</v>
      </c>
      <c r="P82" t="s">
        <v>6464</v>
      </c>
      <c r="Q82" t="s">
        <v>5920</v>
      </c>
      <c r="R82" t="s">
        <v>3829</v>
      </c>
      <c r="S82" t="s">
        <v>2819</v>
      </c>
      <c r="T82" t="s">
        <v>7543</v>
      </c>
      <c r="U82" t="s">
        <v>6411</v>
      </c>
      <c r="V82" t="s">
        <v>2633</v>
      </c>
      <c r="X82" t="s">
        <v>8143</v>
      </c>
      <c r="Y82" t="s">
        <v>13604</v>
      </c>
      <c r="AA82" t="s">
        <v>4140</v>
      </c>
      <c r="AB82" t="s">
        <v>4462</v>
      </c>
      <c r="AC82" t="s">
        <v>4033</v>
      </c>
      <c r="AD82" t="s">
        <v>5849</v>
      </c>
      <c r="AE82" t="s">
        <v>482</v>
      </c>
    </row>
    <row r="83" spans="1:31" x14ac:dyDescent="0.25">
      <c r="A83" t="s">
        <v>3272</v>
      </c>
      <c r="E83" t="s">
        <v>4995</v>
      </c>
      <c r="F83" t="s">
        <v>3549</v>
      </c>
      <c r="G83" t="s">
        <v>4053</v>
      </c>
      <c r="I83" t="s">
        <v>4503</v>
      </c>
      <c r="J83" t="s">
        <v>5536</v>
      </c>
      <c r="K83" t="s">
        <v>2844</v>
      </c>
      <c r="L83" t="s">
        <v>7481</v>
      </c>
      <c r="M83" t="s">
        <v>13799</v>
      </c>
      <c r="N83" t="s">
        <v>6967</v>
      </c>
      <c r="P83" t="s">
        <v>13796</v>
      </c>
      <c r="Q83" t="s">
        <v>5998</v>
      </c>
      <c r="R83" t="s">
        <v>3853</v>
      </c>
      <c r="S83" t="s">
        <v>2819</v>
      </c>
      <c r="T83" t="s">
        <v>7594</v>
      </c>
      <c r="U83" t="s">
        <v>6537</v>
      </c>
      <c r="V83" t="s">
        <v>2638</v>
      </c>
      <c r="X83" t="s">
        <v>8169</v>
      </c>
      <c r="Y83" t="s">
        <v>3731</v>
      </c>
      <c r="AA83" t="s">
        <v>4303</v>
      </c>
      <c r="AB83" t="s">
        <v>4495</v>
      </c>
      <c r="AC83" t="s">
        <v>4093</v>
      </c>
      <c r="AD83" t="s">
        <v>6024</v>
      </c>
      <c r="AE83" t="s">
        <v>483</v>
      </c>
    </row>
    <row r="84" spans="1:31" x14ac:dyDescent="0.25">
      <c r="A84" t="s">
        <v>3294</v>
      </c>
      <c r="E84" t="s">
        <v>5090</v>
      </c>
      <c r="F84" t="s">
        <v>3591</v>
      </c>
      <c r="G84" t="s">
        <v>4142</v>
      </c>
      <c r="I84" t="s">
        <v>4581</v>
      </c>
      <c r="J84" t="s">
        <v>5553</v>
      </c>
      <c r="K84" t="s">
        <v>2889</v>
      </c>
      <c r="L84" t="s">
        <v>7489</v>
      </c>
      <c r="M84" t="s">
        <v>13807</v>
      </c>
      <c r="N84" t="s">
        <v>6976</v>
      </c>
      <c r="P84" t="s">
        <v>13798</v>
      </c>
      <c r="Q84" t="s">
        <v>6094</v>
      </c>
      <c r="R84" t="s">
        <v>3929</v>
      </c>
      <c r="S84" t="s">
        <v>2851</v>
      </c>
      <c r="T84" t="s">
        <v>7645</v>
      </c>
      <c r="U84" t="s">
        <v>13848</v>
      </c>
      <c r="V84" t="s">
        <v>2662</v>
      </c>
      <c r="X84" t="s">
        <v>8358</v>
      </c>
      <c r="Y84" t="s">
        <v>3732</v>
      </c>
      <c r="AA84" t="s">
        <v>4307</v>
      </c>
      <c r="AB84" t="s">
        <v>4639</v>
      </c>
      <c r="AC84" t="s">
        <v>4097</v>
      </c>
      <c r="AD84" t="s">
        <v>6099</v>
      </c>
      <c r="AE84" t="s">
        <v>484</v>
      </c>
    </row>
    <row r="85" spans="1:31" x14ac:dyDescent="0.25">
      <c r="A85" t="s">
        <v>3295</v>
      </c>
      <c r="E85" t="s">
        <v>5118</v>
      </c>
      <c r="F85" t="s">
        <v>3615</v>
      </c>
      <c r="G85" t="s">
        <v>4146</v>
      </c>
      <c r="I85" t="s">
        <v>4600</v>
      </c>
      <c r="J85" t="s">
        <v>5706</v>
      </c>
      <c r="K85" t="s">
        <v>2903</v>
      </c>
      <c r="L85" t="s">
        <v>7641</v>
      </c>
      <c r="M85" t="s">
        <v>13810</v>
      </c>
      <c r="N85" t="s">
        <v>6977</v>
      </c>
      <c r="P85" t="s">
        <v>6497</v>
      </c>
      <c r="Q85" t="s">
        <v>6095</v>
      </c>
      <c r="R85" t="s">
        <v>3948</v>
      </c>
      <c r="S85" t="s">
        <v>2868</v>
      </c>
      <c r="T85" t="s">
        <v>7676</v>
      </c>
      <c r="U85" t="s">
        <v>13856</v>
      </c>
      <c r="V85" t="s">
        <v>2669</v>
      </c>
      <c r="X85" t="s">
        <v>8428</v>
      </c>
      <c r="Y85" t="s">
        <v>3734</v>
      </c>
      <c r="AA85" t="s">
        <v>4310</v>
      </c>
      <c r="AB85" t="s">
        <v>4704</v>
      </c>
      <c r="AC85" t="s">
        <v>4145</v>
      </c>
      <c r="AD85" t="s">
        <v>6153</v>
      </c>
      <c r="AE85" t="s">
        <v>487</v>
      </c>
    </row>
    <row r="86" spans="1:31" x14ac:dyDescent="0.25">
      <c r="A86" t="s">
        <v>3314</v>
      </c>
      <c r="E86" t="s">
        <v>13646</v>
      </c>
      <c r="F86" t="s">
        <v>3643</v>
      </c>
      <c r="G86" t="s">
        <v>4216</v>
      </c>
      <c r="I86" t="s">
        <v>4708</v>
      </c>
      <c r="J86" t="s">
        <v>5721</v>
      </c>
      <c r="K86" t="s">
        <v>3027</v>
      </c>
      <c r="L86" t="s">
        <v>7675</v>
      </c>
      <c r="M86" t="s">
        <v>13814</v>
      </c>
      <c r="N86" t="s">
        <v>7273</v>
      </c>
      <c r="P86" t="s">
        <v>13805</v>
      </c>
      <c r="Q86" t="s">
        <v>6097</v>
      </c>
      <c r="R86" t="s">
        <v>3967</v>
      </c>
      <c r="S86" t="s">
        <v>2946</v>
      </c>
      <c r="T86" t="s">
        <v>7677</v>
      </c>
      <c r="U86" t="s">
        <v>13860</v>
      </c>
      <c r="V86" t="s">
        <v>2746</v>
      </c>
      <c r="X86" t="s">
        <v>8574</v>
      </c>
      <c r="Y86" t="s">
        <v>3738</v>
      </c>
      <c r="AA86" t="s">
        <v>4311</v>
      </c>
      <c r="AB86" t="s">
        <v>4909</v>
      </c>
      <c r="AC86" t="s">
        <v>4147</v>
      </c>
      <c r="AD86" t="s">
        <v>13682</v>
      </c>
      <c r="AE86" t="s">
        <v>488</v>
      </c>
    </row>
    <row r="87" spans="1:31" x14ac:dyDescent="0.25">
      <c r="A87" t="s">
        <v>3330</v>
      </c>
      <c r="E87" t="s">
        <v>5162</v>
      </c>
      <c r="F87" t="s">
        <v>3726</v>
      </c>
      <c r="G87" t="s">
        <v>4357</v>
      </c>
      <c r="I87" t="s">
        <v>4771</v>
      </c>
      <c r="J87" t="s">
        <v>5823</v>
      </c>
      <c r="K87" t="s">
        <v>3069</v>
      </c>
      <c r="L87" t="s">
        <v>7703</v>
      </c>
      <c r="M87" t="s">
        <v>6526</v>
      </c>
      <c r="N87" t="s">
        <v>7414</v>
      </c>
      <c r="P87" t="s">
        <v>13809</v>
      </c>
      <c r="Q87" t="s">
        <v>6098</v>
      </c>
      <c r="R87" t="s">
        <v>3975</v>
      </c>
      <c r="S87" t="s">
        <v>13530</v>
      </c>
      <c r="T87" t="s">
        <v>7736</v>
      </c>
      <c r="U87" t="s">
        <v>13864</v>
      </c>
      <c r="V87" t="s">
        <v>2881</v>
      </c>
      <c r="X87" t="s">
        <v>8611</v>
      </c>
      <c r="Y87" t="s">
        <v>3770</v>
      </c>
      <c r="AA87" t="s">
        <v>4312</v>
      </c>
      <c r="AB87" t="s">
        <v>4921</v>
      </c>
      <c r="AC87" t="s">
        <v>4166</v>
      </c>
      <c r="AD87" t="s">
        <v>13688</v>
      </c>
      <c r="AE87" t="s">
        <v>489</v>
      </c>
    </row>
    <row r="88" spans="1:31" x14ac:dyDescent="0.25">
      <c r="A88" t="s">
        <v>3349</v>
      </c>
      <c r="E88" t="s">
        <v>5264</v>
      </c>
      <c r="F88" t="s">
        <v>3740</v>
      </c>
      <c r="G88" t="s">
        <v>4415</v>
      </c>
      <c r="I88" t="s">
        <v>4818</v>
      </c>
      <c r="J88" t="s">
        <v>5875</v>
      </c>
      <c r="K88" t="s">
        <v>3113</v>
      </c>
      <c r="L88" t="s">
        <v>7783</v>
      </c>
      <c r="M88" t="s">
        <v>13819</v>
      </c>
      <c r="N88" t="s">
        <v>7480</v>
      </c>
      <c r="P88" t="s">
        <v>13812</v>
      </c>
      <c r="Q88" t="s">
        <v>6101</v>
      </c>
      <c r="R88" t="s">
        <v>4244</v>
      </c>
      <c r="S88" t="s">
        <v>3013</v>
      </c>
      <c r="T88" t="s">
        <v>7965</v>
      </c>
      <c r="U88" t="s">
        <v>6665</v>
      </c>
      <c r="V88" t="s">
        <v>2975</v>
      </c>
      <c r="X88" t="s">
        <v>8641</v>
      </c>
      <c r="Y88" t="s">
        <v>13608</v>
      </c>
      <c r="AA88" t="s">
        <v>4488</v>
      </c>
      <c r="AB88" t="s">
        <v>4958</v>
      </c>
      <c r="AC88" t="s">
        <v>4194</v>
      </c>
      <c r="AD88" t="s">
        <v>13758</v>
      </c>
      <c r="AE88" t="s">
        <v>490</v>
      </c>
    </row>
    <row r="89" spans="1:31" x14ac:dyDescent="0.25">
      <c r="A89" t="s">
        <v>3499</v>
      </c>
      <c r="E89" t="s">
        <v>5278</v>
      </c>
      <c r="F89" t="s">
        <v>3777</v>
      </c>
      <c r="G89" t="s">
        <v>4434</v>
      </c>
      <c r="I89" t="s">
        <v>4962</v>
      </c>
      <c r="J89" t="s">
        <v>5911</v>
      </c>
      <c r="K89" t="s">
        <v>3119</v>
      </c>
      <c r="L89" t="s">
        <v>7922</v>
      </c>
      <c r="M89" t="s">
        <v>13822</v>
      </c>
      <c r="N89" t="s">
        <v>7483</v>
      </c>
      <c r="P89" t="s">
        <v>13835</v>
      </c>
      <c r="Q89" t="s">
        <v>6103</v>
      </c>
      <c r="R89" t="s">
        <v>4262</v>
      </c>
      <c r="S89" t="s">
        <v>3062</v>
      </c>
      <c r="T89" t="s">
        <v>13916</v>
      </c>
      <c r="U89" t="s">
        <v>6740</v>
      </c>
      <c r="V89" t="s">
        <v>2999</v>
      </c>
      <c r="X89" t="s">
        <v>8719</v>
      </c>
      <c r="Y89" t="s">
        <v>3779</v>
      </c>
      <c r="AA89" t="s">
        <v>4528</v>
      </c>
      <c r="AB89" t="s">
        <v>5013</v>
      </c>
      <c r="AC89" t="s">
        <v>4205</v>
      </c>
      <c r="AD89" t="s">
        <v>13804</v>
      </c>
      <c r="AE89" t="s">
        <v>491</v>
      </c>
    </row>
    <row r="90" spans="1:31" x14ac:dyDescent="0.25">
      <c r="A90" t="s">
        <v>3512</v>
      </c>
      <c r="E90" t="s">
        <v>5331</v>
      </c>
      <c r="F90" t="s">
        <v>3812</v>
      </c>
      <c r="G90" t="s">
        <v>4460</v>
      </c>
      <c r="I90" t="s">
        <v>4966</v>
      </c>
      <c r="J90" t="s">
        <v>5919</v>
      </c>
      <c r="K90" t="s">
        <v>3132</v>
      </c>
      <c r="L90" t="s">
        <v>7925</v>
      </c>
      <c r="M90" t="s">
        <v>13823</v>
      </c>
      <c r="N90" t="s">
        <v>7484</v>
      </c>
      <c r="P90" t="s">
        <v>13885</v>
      </c>
      <c r="Q90" t="s">
        <v>6116</v>
      </c>
      <c r="R90" t="s">
        <v>4285</v>
      </c>
      <c r="S90" t="s">
        <v>3071</v>
      </c>
      <c r="T90" t="s">
        <v>8121</v>
      </c>
      <c r="U90" t="s">
        <v>6832</v>
      </c>
      <c r="V90" t="s">
        <v>13532</v>
      </c>
      <c r="X90" t="s">
        <v>8833</v>
      </c>
      <c r="Y90" t="s">
        <v>3833</v>
      </c>
      <c r="AA90" t="s">
        <v>4869</v>
      </c>
      <c r="AB90" t="s">
        <v>5024</v>
      </c>
      <c r="AC90" t="s">
        <v>4222</v>
      </c>
      <c r="AD90" t="s">
        <v>13828</v>
      </c>
      <c r="AE90" t="s">
        <v>492</v>
      </c>
    </row>
    <row r="91" spans="1:31" x14ac:dyDescent="0.25">
      <c r="A91" t="s">
        <v>3621</v>
      </c>
      <c r="E91" t="s">
        <v>5341</v>
      </c>
      <c r="F91" t="s">
        <v>3813</v>
      </c>
      <c r="G91" t="s">
        <v>4558</v>
      </c>
      <c r="I91" t="s">
        <v>4978</v>
      </c>
      <c r="J91" t="s">
        <v>6114</v>
      </c>
      <c r="K91" t="s">
        <v>13539</v>
      </c>
      <c r="L91" t="s">
        <v>7951</v>
      </c>
      <c r="M91" t="s">
        <v>6606</v>
      </c>
      <c r="N91" t="s">
        <v>7531</v>
      </c>
      <c r="P91" t="s">
        <v>13886</v>
      </c>
      <c r="Q91" t="s">
        <v>6133</v>
      </c>
      <c r="R91" t="s">
        <v>4331</v>
      </c>
      <c r="S91" t="s">
        <v>3153</v>
      </c>
      <c r="T91" t="s">
        <v>8158</v>
      </c>
      <c r="U91" t="s">
        <v>6852</v>
      </c>
      <c r="V91" t="s">
        <v>3015</v>
      </c>
      <c r="X91" t="s">
        <v>9064</v>
      </c>
      <c r="Y91" t="s">
        <v>3925</v>
      </c>
      <c r="AA91" t="s">
        <v>13631</v>
      </c>
      <c r="AB91" t="s">
        <v>5113</v>
      </c>
      <c r="AC91" t="s">
        <v>4227</v>
      </c>
      <c r="AD91" t="s">
        <v>13869</v>
      </c>
      <c r="AE91" t="s">
        <v>503</v>
      </c>
    </row>
    <row r="92" spans="1:31" x14ac:dyDescent="0.25">
      <c r="A92" t="s">
        <v>3624</v>
      </c>
      <c r="E92" t="s">
        <v>5469</v>
      </c>
      <c r="F92" t="s">
        <v>3875</v>
      </c>
      <c r="G92" t="s">
        <v>4616</v>
      </c>
      <c r="I92" t="s">
        <v>5122</v>
      </c>
      <c r="J92" t="s">
        <v>6188</v>
      </c>
      <c r="K92" t="s">
        <v>13542</v>
      </c>
      <c r="L92" t="s">
        <v>8175</v>
      </c>
      <c r="M92" t="s">
        <v>6607</v>
      </c>
      <c r="N92" t="s">
        <v>7625</v>
      </c>
      <c r="P92" t="s">
        <v>6845</v>
      </c>
      <c r="Q92" t="s">
        <v>13689</v>
      </c>
      <c r="R92" t="s">
        <v>4430</v>
      </c>
      <c r="S92" t="s">
        <v>3211</v>
      </c>
      <c r="T92" t="s">
        <v>8273</v>
      </c>
      <c r="U92" t="s">
        <v>6853</v>
      </c>
      <c r="V92" t="s">
        <v>13533</v>
      </c>
      <c r="X92" t="s">
        <v>9204</v>
      </c>
      <c r="Y92" t="s">
        <v>3939</v>
      </c>
      <c r="AA92" t="s">
        <v>4931</v>
      </c>
      <c r="AB92" t="s">
        <v>5148</v>
      </c>
      <c r="AC92" t="s">
        <v>4324</v>
      </c>
      <c r="AD92" t="s">
        <v>6722</v>
      </c>
      <c r="AE92" t="s">
        <v>504</v>
      </c>
    </row>
    <row r="93" spans="1:31" x14ac:dyDescent="0.25">
      <c r="A93" t="s">
        <v>3715</v>
      </c>
      <c r="E93" t="s">
        <v>5514</v>
      </c>
      <c r="F93" t="s">
        <v>3889</v>
      </c>
      <c r="G93" t="s">
        <v>4633</v>
      </c>
      <c r="I93" t="s">
        <v>5123</v>
      </c>
      <c r="J93" t="s">
        <v>6211</v>
      </c>
      <c r="K93" t="s">
        <v>13543</v>
      </c>
      <c r="L93" t="s">
        <v>8186</v>
      </c>
      <c r="M93" t="s">
        <v>6615</v>
      </c>
      <c r="N93" t="s">
        <v>7645</v>
      </c>
      <c r="P93" t="s">
        <v>6920</v>
      </c>
      <c r="Q93" t="s">
        <v>13693</v>
      </c>
      <c r="R93" t="s">
        <v>4443</v>
      </c>
      <c r="S93" t="s">
        <v>3216</v>
      </c>
      <c r="T93" t="s">
        <v>8322</v>
      </c>
      <c r="U93" t="s">
        <v>6949</v>
      </c>
      <c r="V93" t="s">
        <v>3023</v>
      </c>
      <c r="X93" t="s">
        <v>9270</v>
      </c>
      <c r="Y93" t="s">
        <v>4005</v>
      </c>
      <c r="AA93" t="s">
        <v>4969</v>
      </c>
      <c r="AB93" t="s">
        <v>5229</v>
      </c>
      <c r="AC93" t="s">
        <v>4403</v>
      </c>
      <c r="AD93" t="s">
        <v>6838</v>
      </c>
      <c r="AE93" t="s">
        <v>506</v>
      </c>
    </row>
    <row r="94" spans="1:31" x14ac:dyDescent="0.25">
      <c r="A94" t="s">
        <v>3797</v>
      </c>
      <c r="E94" t="s">
        <v>5615</v>
      </c>
      <c r="F94" t="s">
        <v>3903</v>
      </c>
      <c r="G94" t="s">
        <v>4648</v>
      </c>
      <c r="I94" t="s">
        <v>5124</v>
      </c>
      <c r="J94" t="s">
        <v>13685</v>
      </c>
      <c r="K94" t="s">
        <v>3206</v>
      </c>
      <c r="L94" t="s">
        <v>8258</v>
      </c>
      <c r="M94" t="s">
        <v>6697</v>
      </c>
      <c r="N94" t="s">
        <v>7660</v>
      </c>
      <c r="P94" t="s">
        <v>6984</v>
      </c>
      <c r="Q94" t="s">
        <v>13748</v>
      </c>
      <c r="R94" t="s">
        <v>4508</v>
      </c>
      <c r="S94" t="s">
        <v>3223</v>
      </c>
      <c r="T94" t="s">
        <v>8480</v>
      </c>
      <c r="U94" t="s">
        <v>7007</v>
      </c>
      <c r="V94" t="s">
        <v>3038</v>
      </c>
      <c r="X94" t="s">
        <v>9307</v>
      </c>
      <c r="Y94" t="s">
        <v>4037</v>
      </c>
      <c r="AA94" t="s">
        <v>4970</v>
      </c>
      <c r="AB94" t="s">
        <v>5242</v>
      </c>
      <c r="AC94" t="s">
        <v>4403</v>
      </c>
      <c r="AD94" t="s">
        <v>6865</v>
      </c>
      <c r="AE94" t="s">
        <v>13448</v>
      </c>
    </row>
    <row r="95" spans="1:31" x14ac:dyDescent="0.25">
      <c r="A95" t="s">
        <v>3900</v>
      </c>
      <c r="E95" t="s">
        <v>5624</v>
      </c>
      <c r="F95" t="s">
        <v>3953</v>
      </c>
      <c r="G95" t="s">
        <v>4758</v>
      </c>
      <c r="I95" t="s">
        <v>5142</v>
      </c>
      <c r="J95" t="s">
        <v>13742</v>
      </c>
      <c r="K95" t="s">
        <v>3219</v>
      </c>
      <c r="L95" t="s">
        <v>8268</v>
      </c>
      <c r="M95" t="s">
        <v>6866</v>
      </c>
      <c r="N95" t="s">
        <v>8078</v>
      </c>
      <c r="P95" t="s">
        <v>7059</v>
      </c>
      <c r="Q95" t="s">
        <v>6598</v>
      </c>
      <c r="R95" t="s">
        <v>4626</v>
      </c>
      <c r="S95" t="s">
        <v>3234</v>
      </c>
      <c r="T95" t="s">
        <v>8555</v>
      </c>
      <c r="U95" t="s">
        <v>7120</v>
      </c>
      <c r="V95" t="s">
        <v>3070</v>
      </c>
      <c r="X95" t="s">
        <v>9420</v>
      </c>
      <c r="Y95" t="s">
        <v>4132</v>
      </c>
      <c r="AA95" t="s">
        <v>4971</v>
      </c>
      <c r="AB95" t="s">
        <v>5274</v>
      </c>
      <c r="AC95" t="s">
        <v>4422</v>
      </c>
      <c r="AD95" t="s">
        <v>13892</v>
      </c>
      <c r="AE95" t="s">
        <v>512</v>
      </c>
    </row>
    <row r="96" spans="1:31" x14ac:dyDescent="0.25">
      <c r="A96" t="s">
        <v>3938</v>
      </c>
      <c r="E96" t="s">
        <v>5636</v>
      </c>
      <c r="F96" t="s">
        <v>3955</v>
      </c>
      <c r="G96" t="s">
        <v>4835</v>
      </c>
      <c r="I96" t="s">
        <v>13644</v>
      </c>
      <c r="J96" t="s">
        <v>13744</v>
      </c>
      <c r="K96" t="s">
        <v>13554</v>
      </c>
      <c r="L96" t="s">
        <v>8270</v>
      </c>
      <c r="M96" t="s">
        <v>6926</v>
      </c>
      <c r="N96" t="s">
        <v>8099</v>
      </c>
      <c r="P96" t="s">
        <v>7269</v>
      </c>
      <c r="Q96" t="s">
        <v>6617</v>
      </c>
      <c r="R96" t="s">
        <v>4649</v>
      </c>
      <c r="S96" t="s">
        <v>3242</v>
      </c>
      <c r="T96" t="s">
        <v>8728</v>
      </c>
      <c r="U96" t="s">
        <v>7351</v>
      </c>
      <c r="V96" t="s">
        <v>3148</v>
      </c>
      <c r="X96" t="s">
        <v>9452</v>
      </c>
      <c r="Y96" t="s">
        <v>4161</v>
      </c>
      <c r="AA96" t="s">
        <v>4972</v>
      </c>
      <c r="AB96" t="s">
        <v>5275</v>
      </c>
      <c r="AC96" t="s">
        <v>4535</v>
      </c>
      <c r="AD96" t="s">
        <v>7062</v>
      </c>
      <c r="AE96" t="s">
        <v>513</v>
      </c>
    </row>
    <row r="97" spans="1:31" x14ac:dyDescent="0.25">
      <c r="A97" t="s">
        <v>3998</v>
      </c>
      <c r="E97" t="s">
        <v>5691</v>
      </c>
      <c r="F97" t="s">
        <v>4095</v>
      </c>
      <c r="G97" t="s">
        <v>4871</v>
      </c>
      <c r="I97" t="s">
        <v>5158</v>
      </c>
      <c r="J97" t="s">
        <v>13780</v>
      </c>
      <c r="K97" t="s">
        <v>3266</v>
      </c>
      <c r="L97" t="s">
        <v>8618</v>
      </c>
      <c r="M97" t="s">
        <v>7086</v>
      </c>
      <c r="N97" t="s">
        <v>8120</v>
      </c>
      <c r="P97" t="s">
        <v>7425</v>
      </c>
      <c r="Q97" t="s">
        <v>6618</v>
      </c>
      <c r="R97" t="s">
        <v>4703</v>
      </c>
      <c r="S97" t="s">
        <v>3268</v>
      </c>
      <c r="T97" t="s">
        <v>8742</v>
      </c>
      <c r="U97" t="s">
        <v>7511</v>
      </c>
      <c r="V97" t="s">
        <v>13544</v>
      </c>
      <c r="X97" t="s">
        <v>9515</v>
      </c>
      <c r="Y97" t="s">
        <v>4170</v>
      </c>
      <c r="AA97" t="s">
        <v>5033</v>
      </c>
      <c r="AB97" t="s">
        <v>5305</v>
      </c>
      <c r="AC97" t="s">
        <v>4546</v>
      </c>
      <c r="AD97" t="s">
        <v>7064</v>
      </c>
      <c r="AE97" t="s">
        <v>517</v>
      </c>
    </row>
    <row r="98" spans="1:31" x14ac:dyDescent="0.25">
      <c r="A98" t="s">
        <v>4101</v>
      </c>
      <c r="E98" t="s">
        <v>5732</v>
      </c>
      <c r="F98" t="s">
        <v>4126</v>
      </c>
      <c r="G98" t="s">
        <v>13634</v>
      </c>
      <c r="I98" t="s">
        <v>5168</v>
      </c>
      <c r="J98" t="s">
        <v>13872</v>
      </c>
      <c r="K98" t="s">
        <v>3270</v>
      </c>
      <c r="L98" t="s">
        <v>8626</v>
      </c>
      <c r="M98" t="s">
        <v>7267</v>
      </c>
      <c r="N98" t="s">
        <v>8182</v>
      </c>
      <c r="P98" t="s">
        <v>7426</v>
      </c>
      <c r="Q98" t="s">
        <v>6872</v>
      </c>
      <c r="R98" t="s">
        <v>4741</v>
      </c>
      <c r="S98" t="s">
        <v>3277</v>
      </c>
      <c r="T98" t="s">
        <v>8759</v>
      </c>
      <c r="U98" t="s">
        <v>7529</v>
      </c>
      <c r="V98" t="s">
        <v>3186</v>
      </c>
      <c r="X98" t="s">
        <v>9942</v>
      </c>
      <c r="Y98" t="s">
        <v>4213</v>
      </c>
      <c r="AA98" t="s">
        <v>5155</v>
      </c>
      <c r="AB98" t="s">
        <v>5356</v>
      </c>
      <c r="AC98" t="s">
        <v>4592</v>
      </c>
      <c r="AD98" t="s">
        <v>7171</v>
      </c>
      <c r="AE98" t="s">
        <v>518</v>
      </c>
    </row>
    <row r="99" spans="1:31" x14ac:dyDescent="0.25">
      <c r="A99" t="s">
        <v>4107</v>
      </c>
      <c r="E99" t="s">
        <v>5755</v>
      </c>
      <c r="F99" t="s">
        <v>4150</v>
      </c>
      <c r="G99" t="s">
        <v>4981</v>
      </c>
      <c r="I99" t="s">
        <v>5319</v>
      </c>
      <c r="J99" t="s">
        <v>6624</v>
      </c>
      <c r="K99" t="s">
        <v>3285</v>
      </c>
      <c r="L99" t="s">
        <v>8726</v>
      </c>
      <c r="M99" t="s">
        <v>7280</v>
      </c>
      <c r="N99" t="s">
        <v>8215</v>
      </c>
      <c r="P99" t="s">
        <v>7429</v>
      </c>
      <c r="Q99" t="s">
        <v>6959</v>
      </c>
      <c r="R99" t="s">
        <v>4762</v>
      </c>
      <c r="S99" t="s">
        <v>3288</v>
      </c>
      <c r="T99" t="s">
        <v>8862</v>
      </c>
      <c r="U99" t="s">
        <v>7645</v>
      </c>
      <c r="V99" t="s">
        <v>3242</v>
      </c>
      <c r="X99" t="s">
        <v>9942</v>
      </c>
      <c r="Y99" t="s">
        <v>4224</v>
      </c>
      <c r="AA99" t="s">
        <v>13645</v>
      </c>
      <c r="AB99" t="s">
        <v>5360</v>
      </c>
      <c r="AC99" t="s">
        <v>4646</v>
      </c>
      <c r="AD99" t="s">
        <v>7200</v>
      </c>
      <c r="AE99" t="s">
        <v>519</v>
      </c>
    </row>
    <row r="100" spans="1:31" x14ac:dyDescent="0.25">
      <c r="A100" t="s">
        <v>4122</v>
      </c>
      <c r="E100" t="s">
        <v>5819</v>
      </c>
      <c r="F100" t="s">
        <v>4186</v>
      </c>
      <c r="G100" t="s">
        <v>4982</v>
      </c>
      <c r="I100" t="s">
        <v>5321</v>
      </c>
      <c r="J100" t="s">
        <v>6704</v>
      </c>
      <c r="K100" t="s">
        <v>3307</v>
      </c>
      <c r="L100" t="s">
        <v>8745</v>
      </c>
      <c r="M100" t="s">
        <v>7645</v>
      </c>
      <c r="N100" t="s">
        <v>8226</v>
      </c>
      <c r="P100" t="s">
        <v>7446</v>
      </c>
      <c r="Q100" t="s">
        <v>6988</v>
      </c>
      <c r="R100" t="s">
        <v>4890</v>
      </c>
      <c r="S100" t="s">
        <v>3316</v>
      </c>
      <c r="T100" t="s">
        <v>8981</v>
      </c>
      <c r="U100" t="s">
        <v>7697</v>
      </c>
      <c r="V100" t="s">
        <v>3297</v>
      </c>
      <c r="X100" t="s">
        <v>9942</v>
      </c>
      <c r="Y100" t="s">
        <v>4261</v>
      </c>
      <c r="AA100" t="s">
        <v>5165</v>
      </c>
      <c r="AB100" t="s">
        <v>5434</v>
      </c>
      <c r="AC100" t="s">
        <v>4719</v>
      </c>
      <c r="AD100" t="s">
        <v>7250</v>
      </c>
      <c r="AE100" t="s">
        <v>520</v>
      </c>
    </row>
    <row r="101" spans="1:31" x14ac:dyDescent="0.25">
      <c r="A101" t="s">
        <v>4169</v>
      </c>
      <c r="E101" t="s">
        <v>5867</v>
      </c>
      <c r="F101" t="s">
        <v>4219</v>
      </c>
      <c r="G101" t="s">
        <v>4983</v>
      </c>
      <c r="I101" t="s">
        <v>5346</v>
      </c>
      <c r="J101" t="s">
        <v>6706</v>
      </c>
      <c r="K101" t="s">
        <v>3310</v>
      </c>
      <c r="L101" t="s">
        <v>8771</v>
      </c>
      <c r="M101" t="s">
        <v>7896</v>
      </c>
      <c r="N101" t="s">
        <v>8454</v>
      </c>
      <c r="P101" t="s">
        <v>7516</v>
      </c>
      <c r="Q101" t="s">
        <v>7197</v>
      </c>
      <c r="R101" t="s">
        <v>4929</v>
      </c>
      <c r="S101" t="s">
        <v>3369</v>
      </c>
      <c r="T101" t="s">
        <v>9003</v>
      </c>
      <c r="U101" t="s">
        <v>7746</v>
      </c>
      <c r="V101" t="s">
        <v>3308</v>
      </c>
      <c r="X101" t="s">
        <v>10558</v>
      </c>
      <c r="Y101" t="s">
        <v>4367</v>
      </c>
      <c r="AA101" t="s">
        <v>5210</v>
      </c>
      <c r="AB101" t="s">
        <v>5462</v>
      </c>
      <c r="AC101" t="s">
        <v>4791</v>
      </c>
      <c r="AD101" t="s">
        <v>7305</v>
      </c>
      <c r="AE101" t="s">
        <v>522</v>
      </c>
    </row>
    <row r="102" spans="1:31" x14ac:dyDescent="0.25">
      <c r="A102" t="s">
        <v>4217</v>
      </c>
      <c r="E102" t="s">
        <v>6104</v>
      </c>
      <c r="F102" t="s">
        <v>4245</v>
      </c>
      <c r="G102" t="s">
        <v>4998</v>
      </c>
      <c r="I102" t="s">
        <v>5436</v>
      </c>
      <c r="J102" t="s">
        <v>6707</v>
      </c>
      <c r="K102" t="s">
        <v>3322</v>
      </c>
      <c r="L102" t="s">
        <v>8927</v>
      </c>
      <c r="M102" t="s">
        <v>7912</v>
      </c>
      <c r="N102" t="s">
        <v>8597</v>
      </c>
      <c r="P102" t="s">
        <v>7645</v>
      </c>
      <c r="Q102" t="s">
        <v>7228</v>
      </c>
      <c r="R102" t="s">
        <v>4950</v>
      </c>
      <c r="S102" t="s">
        <v>3516</v>
      </c>
      <c r="T102" t="s">
        <v>9277</v>
      </c>
      <c r="U102" t="s">
        <v>7772</v>
      </c>
      <c r="V102" t="s">
        <v>3319</v>
      </c>
      <c r="X102" t="s">
        <v>10571</v>
      </c>
      <c r="Y102" t="s">
        <v>4404</v>
      </c>
      <c r="AA102" t="s">
        <v>5263</v>
      </c>
      <c r="AB102" t="s">
        <v>5608</v>
      </c>
      <c r="AC102" t="s">
        <v>4842</v>
      </c>
      <c r="AD102" t="s">
        <v>7419</v>
      </c>
      <c r="AE102" t="s">
        <v>524</v>
      </c>
    </row>
    <row r="103" spans="1:31" x14ac:dyDescent="0.25">
      <c r="A103" t="s">
        <v>4347</v>
      </c>
      <c r="E103" t="s">
        <v>6113</v>
      </c>
      <c r="F103" t="s">
        <v>4270</v>
      </c>
      <c r="G103" t="s">
        <v>5038</v>
      </c>
      <c r="I103" t="s">
        <v>5479</v>
      </c>
      <c r="J103" t="s">
        <v>6708</v>
      </c>
      <c r="K103" t="s">
        <v>3347</v>
      </c>
      <c r="L103" t="s">
        <v>8990</v>
      </c>
      <c r="M103" t="s">
        <v>7920</v>
      </c>
      <c r="N103" t="s">
        <v>8644</v>
      </c>
      <c r="P103" t="s">
        <v>7910</v>
      </c>
      <c r="Q103" t="s">
        <v>7362</v>
      </c>
      <c r="R103" t="s">
        <v>4984</v>
      </c>
      <c r="S103" t="s">
        <v>3517</v>
      </c>
      <c r="T103" t="s">
        <v>9285</v>
      </c>
      <c r="U103" t="s">
        <v>7808</v>
      </c>
      <c r="V103" t="s">
        <v>3339</v>
      </c>
      <c r="X103" t="s">
        <v>10578</v>
      </c>
      <c r="Y103" t="s">
        <v>4424</v>
      </c>
      <c r="AA103" t="s">
        <v>5296</v>
      </c>
      <c r="AB103" t="s">
        <v>5626</v>
      </c>
      <c r="AC103" t="s">
        <v>4881</v>
      </c>
      <c r="AD103" t="s">
        <v>7593</v>
      </c>
      <c r="AE103" t="s">
        <v>525</v>
      </c>
    </row>
    <row r="104" spans="1:31" x14ac:dyDescent="0.25">
      <c r="A104" t="s">
        <v>4379</v>
      </c>
      <c r="E104" t="s">
        <v>6143</v>
      </c>
      <c r="F104" t="s">
        <v>4277</v>
      </c>
      <c r="G104" t="s">
        <v>5049</v>
      </c>
      <c r="I104" t="s">
        <v>5593</v>
      </c>
      <c r="J104" t="s">
        <v>6709</v>
      </c>
      <c r="K104" t="s">
        <v>3500</v>
      </c>
      <c r="L104" t="s">
        <v>9101</v>
      </c>
      <c r="M104" t="s">
        <v>7923</v>
      </c>
      <c r="N104" t="s">
        <v>8645</v>
      </c>
      <c r="P104" t="s">
        <v>8048</v>
      </c>
      <c r="Q104" t="s">
        <v>13905</v>
      </c>
      <c r="R104" t="s">
        <v>5011</v>
      </c>
      <c r="S104" t="s">
        <v>3518</v>
      </c>
      <c r="T104" t="s">
        <v>10865</v>
      </c>
      <c r="U104" t="s">
        <v>7822</v>
      </c>
      <c r="V104" t="s">
        <v>3542</v>
      </c>
      <c r="X104" t="s">
        <v>10611</v>
      </c>
      <c r="Y104" t="s">
        <v>4447</v>
      </c>
      <c r="AA104" t="s">
        <v>5338</v>
      </c>
      <c r="AB104" t="s">
        <v>5663</v>
      </c>
      <c r="AC104" t="s">
        <v>4884</v>
      </c>
      <c r="AD104" t="s">
        <v>7645</v>
      </c>
      <c r="AE104" t="s">
        <v>526</v>
      </c>
    </row>
    <row r="105" spans="1:31" x14ac:dyDescent="0.25">
      <c r="A105" t="s">
        <v>4394</v>
      </c>
      <c r="E105" t="s">
        <v>13748</v>
      </c>
      <c r="F105" t="s">
        <v>4318</v>
      </c>
      <c r="G105" t="s">
        <v>13642</v>
      </c>
      <c r="I105" t="s">
        <v>5640</v>
      </c>
      <c r="J105" t="s">
        <v>6818</v>
      </c>
      <c r="K105" t="s">
        <v>3633</v>
      </c>
      <c r="L105" t="s">
        <v>9279</v>
      </c>
      <c r="M105" t="s">
        <v>7989</v>
      </c>
      <c r="N105" t="s">
        <v>8693</v>
      </c>
      <c r="P105" t="s">
        <v>8082</v>
      </c>
      <c r="Q105" t="s">
        <v>7557</v>
      </c>
      <c r="R105" t="s">
        <v>13636</v>
      </c>
      <c r="S105" t="s">
        <v>3519</v>
      </c>
      <c r="T105" t="s">
        <v>10890</v>
      </c>
      <c r="U105" t="s">
        <v>8075</v>
      </c>
      <c r="V105" t="s">
        <v>3554</v>
      </c>
      <c r="X105" t="s">
        <v>10680</v>
      </c>
      <c r="Y105" t="s">
        <v>4451</v>
      </c>
      <c r="AA105" t="s">
        <v>5342</v>
      </c>
      <c r="AB105" t="s">
        <v>5717</v>
      </c>
      <c r="AC105" t="s">
        <v>13632</v>
      </c>
      <c r="AD105" t="s">
        <v>7709</v>
      </c>
      <c r="AE105" t="s">
        <v>527</v>
      </c>
    </row>
    <row r="106" spans="1:31" x14ac:dyDescent="0.25">
      <c r="A106" t="s">
        <v>4480</v>
      </c>
      <c r="E106" t="s">
        <v>13757</v>
      </c>
      <c r="F106" t="s">
        <v>4327</v>
      </c>
      <c r="G106" t="s">
        <v>5098</v>
      </c>
      <c r="I106" t="s">
        <v>5666</v>
      </c>
      <c r="J106" t="s">
        <v>6840</v>
      </c>
      <c r="K106" t="s">
        <v>3648</v>
      </c>
      <c r="L106" t="s">
        <v>9288</v>
      </c>
      <c r="M106" t="s">
        <v>8019</v>
      </c>
      <c r="N106" t="s">
        <v>8732</v>
      </c>
      <c r="P106" t="s">
        <v>8104</v>
      </c>
      <c r="Q106" t="s">
        <v>7584</v>
      </c>
      <c r="R106" t="s">
        <v>5042</v>
      </c>
      <c r="S106" t="s">
        <v>3531</v>
      </c>
      <c r="T106" t="s">
        <v>11034</v>
      </c>
      <c r="U106" t="s">
        <v>8081</v>
      </c>
      <c r="V106" t="s">
        <v>3596</v>
      </c>
      <c r="X106" t="s">
        <v>10710</v>
      </c>
      <c r="Y106" t="s">
        <v>4457</v>
      </c>
      <c r="AA106" t="s">
        <v>5400</v>
      </c>
      <c r="AB106" t="s">
        <v>13669</v>
      </c>
      <c r="AC106" t="s">
        <v>4898</v>
      </c>
      <c r="AD106" t="s">
        <v>7812</v>
      </c>
      <c r="AE106" t="s">
        <v>528</v>
      </c>
    </row>
    <row r="107" spans="1:31" x14ac:dyDescent="0.25">
      <c r="A107" t="s">
        <v>4491</v>
      </c>
      <c r="E107" t="s">
        <v>6336</v>
      </c>
      <c r="F107" t="s">
        <v>4350</v>
      </c>
      <c r="G107" t="s">
        <v>5103</v>
      </c>
      <c r="I107" t="s">
        <v>5753</v>
      </c>
      <c r="J107" t="s">
        <v>6878</v>
      </c>
      <c r="K107" t="s">
        <v>3696</v>
      </c>
      <c r="L107" t="s">
        <v>9316</v>
      </c>
      <c r="M107" t="s">
        <v>8036</v>
      </c>
      <c r="N107" t="s">
        <v>8920</v>
      </c>
      <c r="P107" t="s">
        <v>8128</v>
      </c>
      <c r="Q107" t="s">
        <v>7636</v>
      </c>
      <c r="R107" t="s">
        <v>5045</v>
      </c>
      <c r="S107" t="s">
        <v>3558</v>
      </c>
      <c r="U107" t="s">
        <v>8113</v>
      </c>
      <c r="V107" t="s">
        <v>3680</v>
      </c>
      <c r="Y107" t="s">
        <v>4471</v>
      </c>
      <c r="AA107" t="s">
        <v>5419</v>
      </c>
      <c r="AB107" t="s">
        <v>5854</v>
      </c>
      <c r="AC107" t="s">
        <v>4914</v>
      </c>
      <c r="AD107" t="s">
        <v>7839</v>
      </c>
      <c r="AE107" t="s">
        <v>529</v>
      </c>
    </row>
    <row r="108" spans="1:31" x14ac:dyDescent="0.25">
      <c r="A108" t="s">
        <v>4554</v>
      </c>
      <c r="E108" t="s">
        <v>13775</v>
      </c>
      <c r="F108" t="s">
        <v>4371</v>
      </c>
      <c r="G108" t="s">
        <v>5147</v>
      </c>
      <c r="I108" t="s">
        <v>5765</v>
      </c>
      <c r="J108" t="s">
        <v>6881</v>
      </c>
      <c r="K108" t="s">
        <v>3717</v>
      </c>
      <c r="L108" t="s">
        <v>9648</v>
      </c>
      <c r="M108" t="s">
        <v>8039</v>
      </c>
      <c r="N108" t="s">
        <v>8987</v>
      </c>
      <c r="P108" t="s">
        <v>8375</v>
      </c>
      <c r="Q108" t="s">
        <v>7670</v>
      </c>
      <c r="R108" t="s">
        <v>5047</v>
      </c>
      <c r="S108" t="s">
        <v>3600</v>
      </c>
      <c r="U108" t="s">
        <v>8246</v>
      </c>
      <c r="V108" t="s">
        <v>3750</v>
      </c>
      <c r="Y108" t="s">
        <v>4472</v>
      </c>
      <c r="AA108" t="s">
        <v>5465</v>
      </c>
      <c r="AB108" t="s">
        <v>5915</v>
      </c>
      <c r="AC108" t="s">
        <v>4915</v>
      </c>
      <c r="AD108" t="s">
        <v>7945</v>
      </c>
      <c r="AE108" t="s">
        <v>533</v>
      </c>
    </row>
    <row r="109" spans="1:31" x14ac:dyDescent="0.25">
      <c r="A109" t="s">
        <v>4557</v>
      </c>
      <c r="E109" t="s">
        <v>6426</v>
      </c>
      <c r="F109" t="s">
        <v>4431</v>
      </c>
      <c r="G109" t="s">
        <v>5224</v>
      </c>
      <c r="I109" t="s">
        <v>5822</v>
      </c>
      <c r="J109" t="s">
        <v>6896</v>
      </c>
      <c r="K109" t="s">
        <v>3727</v>
      </c>
      <c r="L109" t="s">
        <v>13944</v>
      </c>
      <c r="M109" t="s">
        <v>8039</v>
      </c>
      <c r="N109" t="s">
        <v>8989</v>
      </c>
      <c r="P109" t="s">
        <v>8456</v>
      </c>
      <c r="Q109" t="s">
        <v>7694</v>
      </c>
      <c r="R109" t="s">
        <v>5052</v>
      </c>
      <c r="S109" t="s">
        <v>3603</v>
      </c>
      <c r="U109" t="s">
        <v>8378</v>
      </c>
      <c r="V109" t="s">
        <v>3819</v>
      </c>
      <c r="Y109" t="s">
        <v>4497</v>
      </c>
      <c r="AA109" t="s">
        <v>5478</v>
      </c>
      <c r="AB109" t="s">
        <v>13675</v>
      </c>
      <c r="AC109" t="s">
        <v>5008</v>
      </c>
      <c r="AD109" t="s">
        <v>7948</v>
      </c>
      <c r="AE109" t="s">
        <v>534</v>
      </c>
    </row>
    <row r="110" spans="1:31" x14ac:dyDescent="0.25">
      <c r="A110" t="s">
        <v>4673</v>
      </c>
      <c r="E110" t="s">
        <v>13785</v>
      </c>
      <c r="F110" t="s">
        <v>4459</v>
      </c>
      <c r="G110" t="s">
        <v>5297</v>
      </c>
      <c r="I110" t="s">
        <v>5874</v>
      </c>
      <c r="J110" t="s">
        <v>6914</v>
      </c>
      <c r="K110" t="s">
        <v>3739</v>
      </c>
      <c r="L110" t="s">
        <v>10694</v>
      </c>
      <c r="M110" t="s">
        <v>8040</v>
      </c>
      <c r="N110" t="s">
        <v>9066</v>
      </c>
      <c r="P110" t="s">
        <v>8478</v>
      </c>
      <c r="Q110" t="s">
        <v>7821</v>
      </c>
      <c r="R110" t="s">
        <v>5056</v>
      </c>
      <c r="S110" t="s">
        <v>3679</v>
      </c>
      <c r="U110" t="s">
        <v>8629</v>
      </c>
      <c r="V110" t="s">
        <v>3828</v>
      </c>
      <c r="Y110" t="s">
        <v>4502</v>
      </c>
      <c r="AA110" t="s">
        <v>5510</v>
      </c>
      <c r="AB110" t="s">
        <v>6100</v>
      </c>
      <c r="AC110" t="s">
        <v>5015</v>
      </c>
      <c r="AD110" t="s">
        <v>8039</v>
      </c>
      <c r="AE110" t="s">
        <v>535</v>
      </c>
    </row>
    <row r="111" spans="1:31" x14ac:dyDescent="0.25">
      <c r="A111" t="s">
        <v>4754</v>
      </c>
      <c r="E111" t="s">
        <v>6444</v>
      </c>
      <c r="F111" t="s">
        <v>4538</v>
      </c>
      <c r="G111" t="s">
        <v>5437</v>
      </c>
      <c r="I111" t="s">
        <v>5903</v>
      </c>
      <c r="J111" t="s">
        <v>7080</v>
      </c>
      <c r="K111" t="s">
        <v>3744</v>
      </c>
      <c r="L111" t="s">
        <v>10973</v>
      </c>
      <c r="M111" t="s">
        <v>13915</v>
      </c>
      <c r="N111" t="s">
        <v>9067</v>
      </c>
      <c r="P111" t="s">
        <v>8499</v>
      </c>
      <c r="Q111" t="s">
        <v>7858</v>
      </c>
      <c r="R111" t="s">
        <v>5087</v>
      </c>
      <c r="S111" t="s">
        <v>3685</v>
      </c>
      <c r="U111" t="s">
        <v>8631</v>
      </c>
      <c r="V111" t="s">
        <v>3840</v>
      </c>
      <c r="Y111" t="s">
        <v>4514</v>
      </c>
      <c r="AA111" t="s">
        <v>5528</v>
      </c>
      <c r="AB111" t="s">
        <v>6109</v>
      </c>
      <c r="AC111" t="s">
        <v>5027</v>
      </c>
      <c r="AD111" t="s">
        <v>8184</v>
      </c>
      <c r="AE111" t="s">
        <v>536</v>
      </c>
    </row>
    <row r="112" spans="1:31" x14ac:dyDescent="0.25">
      <c r="A112" t="s">
        <v>4789</v>
      </c>
      <c r="E112" t="s">
        <v>13794</v>
      </c>
      <c r="F112" t="s">
        <v>4717</v>
      </c>
      <c r="G112" t="s">
        <v>5538</v>
      </c>
      <c r="I112" t="s">
        <v>5906</v>
      </c>
      <c r="J112" t="s">
        <v>7183</v>
      </c>
      <c r="K112" t="s">
        <v>3852</v>
      </c>
      <c r="L112" t="s">
        <v>11049</v>
      </c>
      <c r="M112" t="s">
        <v>8097</v>
      </c>
      <c r="N112" t="s">
        <v>9069</v>
      </c>
      <c r="P112" t="s">
        <v>8526</v>
      </c>
      <c r="Q112" t="s">
        <v>7956</v>
      </c>
      <c r="R112" t="s">
        <v>13640</v>
      </c>
      <c r="S112" t="s">
        <v>3705</v>
      </c>
      <c r="U112" t="s">
        <v>8781</v>
      </c>
      <c r="V112" t="s">
        <v>3842</v>
      </c>
      <c r="Y112" t="s">
        <v>4529</v>
      </c>
      <c r="AA112" t="s">
        <v>5810</v>
      </c>
      <c r="AB112" t="s">
        <v>13690</v>
      </c>
      <c r="AC112" t="s">
        <v>5171</v>
      </c>
      <c r="AD112" t="s">
        <v>8198</v>
      </c>
      <c r="AE112" t="s">
        <v>537</v>
      </c>
    </row>
    <row r="113" spans="1:31" x14ac:dyDescent="0.25">
      <c r="A113" t="s">
        <v>4961</v>
      </c>
      <c r="E113" t="s">
        <v>13815</v>
      </c>
      <c r="F113" t="s">
        <v>4723</v>
      </c>
      <c r="G113" t="s">
        <v>5580</v>
      </c>
      <c r="I113" t="s">
        <v>5943</v>
      </c>
      <c r="J113" t="s">
        <v>7191</v>
      </c>
      <c r="K113" t="s">
        <v>3860</v>
      </c>
      <c r="M113" t="s">
        <v>8098</v>
      </c>
      <c r="N113" t="s">
        <v>9075</v>
      </c>
      <c r="P113" t="s">
        <v>8563</v>
      </c>
      <c r="Q113" t="s">
        <v>8023</v>
      </c>
      <c r="R113" t="s">
        <v>5092</v>
      </c>
      <c r="S113" t="s">
        <v>3714</v>
      </c>
      <c r="U113" t="s">
        <v>8812</v>
      </c>
      <c r="V113" t="s">
        <v>3862</v>
      </c>
      <c r="Y113" t="s">
        <v>4753</v>
      </c>
      <c r="AA113" t="s">
        <v>5864</v>
      </c>
      <c r="AB113" t="s">
        <v>13714</v>
      </c>
      <c r="AC113" t="s">
        <v>5241</v>
      </c>
      <c r="AD113" t="s">
        <v>8219</v>
      </c>
      <c r="AE113" t="s">
        <v>540</v>
      </c>
    </row>
    <row r="114" spans="1:31" x14ac:dyDescent="0.25">
      <c r="A114" t="s">
        <v>4989</v>
      </c>
      <c r="E114" t="s">
        <v>13852</v>
      </c>
      <c r="F114" t="s">
        <v>4798</v>
      </c>
      <c r="G114" t="s">
        <v>5750</v>
      </c>
      <c r="I114" t="s">
        <v>5960</v>
      </c>
      <c r="J114" t="s">
        <v>7203</v>
      </c>
      <c r="K114" t="s">
        <v>3884</v>
      </c>
      <c r="M114" t="s">
        <v>8099</v>
      </c>
      <c r="N114" t="s">
        <v>9268</v>
      </c>
      <c r="P114" t="s">
        <v>8611</v>
      </c>
      <c r="Q114" t="s">
        <v>8038</v>
      </c>
      <c r="R114" t="s">
        <v>5094</v>
      </c>
      <c r="S114" t="s">
        <v>3718</v>
      </c>
      <c r="U114" t="s">
        <v>8824</v>
      </c>
      <c r="V114" t="s">
        <v>3899</v>
      </c>
      <c r="Y114" t="s">
        <v>4755</v>
      </c>
      <c r="AA114" t="s">
        <v>5866</v>
      </c>
      <c r="AB114" t="s">
        <v>13721</v>
      </c>
      <c r="AC114" t="s">
        <v>13650</v>
      </c>
      <c r="AD114" t="s">
        <v>8221</v>
      </c>
      <c r="AE114" t="s">
        <v>541</v>
      </c>
    </row>
    <row r="115" spans="1:31" x14ac:dyDescent="0.25">
      <c r="A115" t="s">
        <v>5006</v>
      </c>
      <c r="E115" t="s">
        <v>13858</v>
      </c>
      <c r="F115" t="s">
        <v>4863</v>
      </c>
      <c r="G115" t="s">
        <v>5761</v>
      </c>
      <c r="I115" t="s">
        <v>5988</v>
      </c>
      <c r="J115" t="s">
        <v>7205</v>
      </c>
      <c r="K115" t="s">
        <v>4036</v>
      </c>
      <c r="M115" t="s">
        <v>8100</v>
      </c>
      <c r="N115" t="s">
        <v>10558</v>
      </c>
      <c r="P115" t="s">
        <v>13934</v>
      </c>
      <c r="Q115" t="s">
        <v>8039</v>
      </c>
      <c r="R115" t="s">
        <v>13641</v>
      </c>
      <c r="S115" t="s">
        <v>3782</v>
      </c>
      <c r="U115" t="s">
        <v>8846</v>
      </c>
      <c r="V115" t="s">
        <v>3924</v>
      </c>
      <c r="Y115" t="s">
        <v>4768</v>
      </c>
      <c r="AA115" t="s">
        <v>5892</v>
      </c>
      <c r="AB115" t="s">
        <v>6288</v>
      </c>
      <c r="AC115" t="s">
        <v>5265</v>
      </c>
      <c r="AD115" t="s">
        <v>8235</v>
      </c>
      <c r="AE115" t="s">
        <v>542</v>
      </c>
    </row>
    <row r="116" spans="1:31" x14ac:dyDescent="0.25">
      <c r="A116" t="s">
        <v>12893</v>
      </c>
      <c r="E116" t="s">
        <v>6564</v>
      </c>
      <c r="F116" t="s">
        <v>4910</v>
      </c>
      <c r="G116" t="s">
        <v>13663</v>
      </c>
      <c r="I116" t="s">
        <v>6030</v>
      </c>
      <c r="J116" t="s">
        <v>7210</v>
      </c>
      <c r="K116" t="s">
        <v>4040</v>
      </c>
      <c r="M116" t="s">
        <v>8101</v>
      </c>
      <c r="N116" t="s">
        <v>10595</v>
      </c>
      <c r="P116" t="s">
        <v>9140</v>
      </c>
      <c r="Q116" t="s">
        <v>8160</v>
      </c>
      <c r="R116" t="s">
        <v>5095</v>
      </c>
      <c r="S116" t="s">
        <v>3788</v>
      </c>
      <c r="U116" t="s">
        <v>8870</v>
      </c>
      <c r="V116" t="s">
        <v>3975</v>
      </c>
      <c r="Y116" t="s">
        <v>4777</v>
      </c>
      <c r="AA116" t="s">
        <v>5932</v>
      </c>
      <c r="AB116" t="s">
        <v>13760</v>
      </c>
      <c r="AC116" t="s">
        <v>5373</v>
      </c>
      <c r="AD116" t="s">
        <v>8494</v>
      </c>
      <c r="AE116" t="s">
        <v>543</v>
      </c>
    </row>
    <row r="117" spans="1:31" x14ac:dyDescent="0.25">
      <c r="A117" t="s">
        <v>5196</v>
      </c>
      <c r="E117" t="s">
        <v>13876</v>
      </c>
      <c r="F117" t="s">
        <v>4917</v>
      </c>
      <c r="G117" t="s">
        <v>5794</v>
      </c>
      <c r="I117" t="s">
        <v>6033</v>
      </c>
      <c r="J117" t="s">
        <v>7211</v>
      </c>
      <c r="K117" t="s">
        <v>4088</v>
      </c>
      <c r="M117" t="s">
        <v>8138</v>
      </c>
      <c r="N117" t="s">
        <v>10774</v>
      </c>
      <c r="P117" t="s">
        <v>9196</v>
      </c>
      <c r="Q117" t="s">
        <v>8195</v>
      </c>
      <c r="R117" t="s">
        <v>13643</v>
      </c>
      <c r="S117" t="s">
        <v>3809</v>
      </c>
      <c r="U117" t="s">
        <v>8871</v>
      </c>
      <c r="V117" t="s">
        <v>3981</v>
      </c>
      <c r="Y117" t="s">
        <v>4894</v>
      </c>
      <c r="AA117" t="s">
        <v>6008</v>
      </c>
      <c r="AB117" t="s">
        <v>6383</v>
      </c>
      <c r="AC117" t="s">
        <v>5377</v>
      </c>
      <c r="AD117" t="s">
        <v>8543</v>
      </c>
      <c r="AE117" t="s">
        <v>544</v>
      </c>
    </row>
    <row r="118" spans="1:31" x14ac:dyDescent="0.25">
      <c r="A118" t="s">
        <v>12901</v>
      </c>
      <c r="E118" t="s">
        <v>6620</v>
      </c>
      <c r="F118" t="s">
        <v>4965</v>
      </c>
      <c r="G118" t="s">
        <v>5800</v>
      </c>
      <c r="I118" t="s">
        <v>6142</v>
      </c>
      <c r="J118" t="s">
        <v>7212</v>
      </c>
      <c r="K118" t="s">
        <v>4109</v>
      </c>
      <c r="M118" t="s">
        <v>8142</v>
      </c>
      <c r="N118" t="s">
        <v>10978</v>
      </c>
      <c r="P118" t="s">
        <v>9197</v>
      </c>
      <c r="Q118" t="s">
        <v>8239</v>
      </c>
      <c r="R118" t="s">
        <v>5097</v>
      </c>
      <c r="S118" t="s">
        <v>3885</v>
      </c>
      <c r="U118" t="s">
        <v>9172</v>
      </c>
      <c r="V118" t="s">
        <v>3997</v>
      </c>
      <c r="Y118" t="s">
        <v>4906</v>
      </c>
      <c r="AA118" t="s">
        <v>6010</v>
      </c>
      <c r="AB118" t="s">
        <v>13831</v>
      </c>
      <c r="AC118" t="s">
        <v>5453</v>
      </c>
      <c r="AD118" t="s">
        <v>8586</v>
      </c>
      <c r="AE118" t="s">
        <v>545</v>
      </c>
    </row>
    <row r="119" spans="1:31" x14ac:dyDescent="0.25">
      <c r="A119" t="s">
        <v>5250</v>
      </c>
      <c r="E119" t="s">
        <v>6679</v>
      </c>
      <c r="F119" t="s">
        <v>4967</v>
      </c>
      <c r="G119" t="s">
        <v>5886</v>
      </c>
      <c r="I119" t="s">
        <v>13694</v>
      </c>
      <c r="J119" t="s">
        <v>7307</v>
      </c>
      <c r="K119" t="s">
        <v>4125</v>
      </c>
      <c r="M119" t="s">
        <v>8251</v>
      </c>
      <c r="N119" t="s">
        <v>11023</v>
      </c>
      <c r="P119" t="s">
        <v>9272</v>
      </c>
      <c r="Q119" t="s">
        <v>8290</v>
      </c>
      <c r="R119" t="s">
        <v>5125</v>
      </c>
      <c r="S119" t="s">
        <v>3976</v>
      </c>
      <c r="U119" t="s">
        <v>9176</v>
      </c>
      <c r="V119" t="s">
        <v>4012</v>
      </c>
      <c r="Y119" t="s">
        <v>4939</v>
      </c>
      <c r="AA119" t="s">
        <v>6025</v>
      </c>
      <c r="AB119" t="s">
        <v>13855</v>
      </c>
      <c r="AC119" t="s">
        <v>5603</v>
      </c>
      <c r="AD119" t="s">
        <v>8586</v>
      </c>
      <c r="AE119" t="s">
        <v>549</v>
      </c>
    </row>
    <row r="120" spans="1:31" x14ac:dyDescent="0.25">
      <c r="A120" t="s">
        <v>5348</v>
      </c>
      <c r="E120" t="s">
        <v>6742</v>
      </c>
      <c r="F120" t="s">
        <v>5084</v>
      </c>
      <c r="G120" t="s">
        <v>5929</v>
      </c>
      <c r="I120" t="s">
        <v>13697</v>
      </c>
      <c r="J120" t="s">
        <v>7344</v>
      </c>
      <c r="K120" t="s">
        <v>4130</v>
      </c>
      <c r="M120" t="s">
        <v>8324</v>
      </c>
      <c r="P120" t="s">
        <v>10618</v>
      </c>
      <c r="Q120" t="s">
        <v>8354</v>
      </c>
      <c r="R120" t="s">
        <v>5157</v>
      </c>
      <c r="S120" t="s">
        <v>4038</v>
      </c>
      <c r="U120" t="s">
        <v>9258</v>
      </c>
      <c r="V120" t="s">
        <v>4022</v>
      </c>
      <c r="Y120" t="s">
        <v>5021</v>
      </c>
      <c r="AA120" t="s">
        <v>6026</v>
      </c>
      <c r="AB120" t="s">
        <v>6650</v>
      </c>
      <c r="AC120" t="s">
        <v>5625</v>
      </c>
      <c r="AD120" t="s">
        <v>8587</v>
      </c>
      <c r="AE120" t="s">
        <v>550</v>
      </c>
    </row>
    <row r="121" spans="1:31" x14ac:dyDescent="0.25">
      <c r="A121" t="s">
        <v>12913</v>
      </c>
      <c r="E121" t="s">
        <v>6847</v>
      </c>
      <c r="F121" t="s">
        <v>5161</v>
      </c>
      <c r="G121" t="s">
        <v>6022</v>
      </c>
      <c r="I121" t="s">
        <v>13699</v>
      </c>
      <c r="J121" t="s">
        <v>7399</v>
      </c>
      <c r="K121" t="s">
        <v>13616</v>
      </c>
      <c r="M121" t="s">
        <v>8373</v>
      </c>
      <c r="P121" t="s">
        <v>10802</v>
      </c>
      <c r="Q121" t="s">
        <v>8356</v>
      </c>
      <c r="R121" t="s">
        <v>5203</v>
      </c>
      <c r="S121" t="s">
        <v>4042</v>
      </c>
      <c r="U121" t="s">
        <v>10587</v>
      </c>
      <c r="V121" t="s">
        <v>4062</v>
      </c>
      <c r="Y121" t="s">
        <v>5044</v>
      </c>
      <c r="AA121" t="s">
        <v>6035</v>
      </c>
      <c r="AB121" t="s">
        <v>13888</v>
      </c>
      <c r="AC121" t="s">
        <v>5643</v>
      </c>
      <c r="AD121" t="s">
        <v>8700</v>
      </c>
      <c r="AE121" t="s">
        <v>551</v>
      </c>
    </row>
    <row r="122" spans="1:31" x14ac:dyDescent="0.25">
      <c r="A122" t="s">
        <v>5410</v>
      </c>
      <c r="E122" t="s">
        <v>6864</v>
      </c>
      <c r="F122" t="s">
        <v>5162</v>
      </c>
      <c r="G122" t="s">
        <v>6078</v>
      </c>
      <c r="I122" t="s">
        <v>13713</v>
      </c>
      <c r="J122" t="s">
        <v>7526</v>
      </c>
      <c r="K122" t="s">
        <v>4153</v>
      </c>
      <c r="M122" t="s">
        <v>8460</v>
      </c>
      <c r="P122" t="s">
        <v>10809</v>
      </c>
      <c r="Q122" t="s">
        <v>8479</v>
      </c>
      <c r="R122" t="s">
        <v>5273</v>
      </c>
      <c r="S122" t="s">
        <v>4083</v>
      </c>
      <c r="U122" t="s">
        <v>10828</v>
      </c>
      <c r="V122" t="s">
        <v>4089</v>
      </c>
      <c r="Y122" t="s">
        <v>5051</v>
      </c>
      <c r="AA122" t="s">
        <v>6075</v>
      </c>
      <c r="AB122" t="s">
        <v>6702</v>
      </c>
      <c r="AC122" t="s">
        <v>5669</v>
      </c>
      <c r="AD122" t="s">
        <v>8795</v>
      </c>
      <c r="AE122" t="s">
        <v>554</v>
      </c>
    </row>
    <row r="123" spans="1:31" x14ac:dyDescent="0.25">
      <c r="A123" t="s">
        <v>5413</v>
      </c>
      <c r="E123" t="s">
        <v>7138</v>
      </c>
      <c r="F123" t="s">
        <v>13648</v>
      </c>
      <c r="G123" t="s">
        <v>6162</v>
      </c>
      <c r="I123" t="s">
        <v>13728</v>
      </c>
      <c r="J123" t="s">
        <v>7583</v>
      </c>
      <c r="K123" t="s">
        <v>4157</v>
      </c>
      <c r="M123" t="s">
        <v>8465</v>
      </c>
      <c r="P123" t="s">
        <v>10810</v>
      </c>
      <c r="Q123" t="s">
        <v>8561</v>
      </c>
      <c r="R123" t="s">
        <v>5310</v>
      </c>
      <c r="S123" t="s">
        <v>4117</v>
      </c>
      <c r="U123" t="s">
        <v>10933</v>
      </c>
      <c r="V123" t="s">
        <v>4100</v>
      </c>
      <c r="Y123" t="s">
        <v>5086</v>
      </c>
      <c r="AA123" t="s">
        <v>6135</v>
      </c>
      <c r="AB123" t="s">
        <v>6733</v>
      </c>
      <c r="AC123" t="s">
        <v>5832</v>
      </c>
      <c r="AD123" t="s">
        <v>8847</v>
      </c>
      <c r="AE123" t="s">
        <v>555</v>
      </c>
    </row>
    <row r="124" spans="1:31" x14ac:dyDescent="0.25">
      <c r="A124" t="s">
        <v>5422</v>
      </c>
      <c r="E124" t="s">
        <v>7186</v>
      </c>
      <c r="F124" t="s">
        <v>5231</v>
      </c>
      <c r="G124" t="s">
        <v>13687</v>
      </c>
      <c r="I124" t="s">
        <v>13734</v>
      </c>
      <c r="J124" t="s">
        <v>7596</v>
      </c>
      <c r="K124" t="s">
        <v>4198</v>
      </c>
      <c r="M124" t="s">
        <v>8518</v>
      </c>
      <c r="P124" t="s">
        <v>10811</v>
      </c>
      <c r="Q124" t="s">
        <v>8593</v>
      </c>
      <c r="R124" t="s">
        <v>5361</v>
      </c>
      <c r="S124" t="s">
        <v>4122</v>
      </c>
      <c r="U124" t="s">
        <v>10934</v>
      </c>
      <c r="V124" t="s">
        <v>4125</v>
      </c>
      <c r="Y124" t="s">
        <v>5089</v>
      </c>
      <c r="AA124" t="s">
        <v>6164</v>
      </c>
      <c r="AB124" t="s">
        <v>6834</v>
      </c>
      <c r="AC124" t="s">
        <v>5976</v>
      </c>
      <c r="AD124" t="s">
        <v>8848</v>
      </c>
      <c r="AE124" t="s">
        <v>556</v>
      </c>
    </row>
    <row r="125" spans="1:31" x14ac:dyDescent="0.25">
      <c r="A125" t="s">
        <v>5539</v>
      </c>
      <c r="E125" t="s">
        <v>7332</v>
      </c>
      <c r="F125" t="s">
        <v>5247</v>
      </c>
      <c r="G125" t="s">
        <v>13692</v>
      </c>
      <c r="I125" t="s">
        <v>13800</v>
      </c>
      <c r="J125" t="s">
        <v>7599</v>
      </c>
      <c r="K125" t="s">
        <v>4231</v>
      </c>
      <c r="M125" t="s">
        <v>8643</v>
      </c>
      <c r="P125" t="s">
        <v>13978</v>
      </c>
      <c r="Q125" t="s">
        <v>8605</v>
      </c>
      <c r="R125" t="s">
        <v>5362</v>
      </c>
      <c r="S125" t="s">
        <v>4123</v>
      </c>
      <c r="U125" t="s">
        <v>11021</v>
      </c>
      <c r="V125" t="s">
        <v>4128</v>
      </c>
      <c r="Y125" t="s">
        <v>5101</v>
      </c>
      <c r="AA125" t="s">
        <v>6166</v>
      </c>
      <c r="AB125" t="s">
        <v>6937</v>
      </c>
      <c r="AC125" t="s">
        <v>5978</v>
      </c>
      <c r="AD125" t="s">
        <v>8862</v>
      </c>
      <c r="AE125" t="s">
        <v>557</v>
      </c>
    </row>
    <row r="126" spans="1:31" x14ac:dyDescent="0.25">
      <c r="A126" t="s">
        <v>5561</v>
      </c>
      <c r="E126" t="s">
        <v>13902</v>
      </c>
      <c r="F126" t="s">
        <v>5280</v>
      </c>
      <c r="G126" t="s">
        <v>13700</v>
      </c>
      <c r="I126" t="s">
        <v>13816</v>
      </c>
      <c r="J126" t="s">
        <v>7645</v>
      </c>
      <c r="K126" t="s">
        <v>4267</v>
      </c>
      <c r="M126" t="s">
        <v>8672</v>
      </c>
      <c r="P126" t="s">
        <v>11028</v>
      </c>
      <c r="Q126" t="s">
        <v>8772</v>
      </c>
      <c r="R126" t="s">
        <v>5364</v>
      </c>
      <c r="S126" t="s">
        <v>4124</v>
      </c>
      <c r="V126" t="s">
        <v>13619</v>
      </c>
      <c r="Y126" t="s">
        <v>5135</v>
      </c>
      <c r="AA126" t="s">
        <v>13698</v>
      </c>
      <c r="AB126" t="s">
        <v>6947</v>
      </c>
      <c r="AC126" t="s">
        <v>5980</v>
      </c>
      <c r="AD126" t="s">
        <v>8879</v>
      </c>
      <c r="AE126" t="s">
        <v>558</v>
      </c>
    </row>
    <row r="127" spans="1:31" x14ac:dyDescent="0.25">
      <c r="A127" t="s">
        <v>5569</v>
      </c>
      <c r="E127" t="s">
        <v>7411</v>
      </c>
      <c r="F127" t="s">
        <v>5395</v>
      </c>
      <c r="G127" t="s">
        <v>13705</v>
      </c>
      <c r="I127" t="s">
        <v>13854</v>
      </c>
      <c r="J127" t="s">
        <v>7724</v>
      </c>
      <c r="K127" t="s">
        <v>4359</v>
      </c>
      <c r="M127" t="s">
        <v>8737</v>
      </c>
      <c r="Q127" t="s">
        <v>8857</v>
      </c>
      <c r="R127" t="s">
        <v>13651</v>
      </c>
      <c r="S127" t="s">
        <v>4135</v>
      </c>
      <c r="V127" t="s">
        <v>4203</v>
      </c>
      <c r="Y127" t="s">
        <v>13649</v>
      </c>
      <c r="AA127" t="s">
        <v>13702</v>
      </c>
      <c r="AB127" t="s">
        <v>6973</v>
      </c>
      <c r="AC127" t="s">
        <v>5982</v>
      </c>
      <c r="AD127" t="s">
        <v>8914</v>
      </c>
      <c r="AE127" t="s">
        <v>560</v>
      </c>
    </row>
    <row r="128" spans="1:31" x14ac:dyDescent="0.25">
      <c r="A128" t="s">
        <v>5623</v>
      </c>
      <c r="E128" t="s">
        <v>7441</v>
      </c>
      <c r="F128" t="s">
        <v>5402</v>
      </c>
      <c r="G128" t="s">
        <v>13707</v>
      </c>
      <c r="I128" t="s">
        <v>13861</v>
      </c>
      <c r="J128" t="s">
        <v>7762</v>
      </c>
      <c r="K128" t="s">
        <v>4364</v>
      </c>
      <c r="M128" t="s">
        <v>8874</v>
      </c>
      <c r="Q128" t="s">
        <v>8862</v>
      </c>
      <c r="R128" t="s">
        <v>13655</v>
      </c>
      <c r="S128" t="s">
        <v>4229</v>
      </c>
      <c r="V128" t="s">
        <v>4260</v>
      </c>
      <c r="Y128" t="s">
        <v>5246</v>
      </c>
      <c r="AA128" t="s">
        <v>13724</v>
      </c>
      <c r="AB128" t="s">
        <v>6993</v>
      </c>
      <c r="AC128" t="s">
        <v>5989</v>
      </c>
      <c r="AD128" t="s">
        <v>9051</v>
      </c>
      <c r="AE128" t="s">
        <v>561</v>
      </c>
    </row>
    <row r="129" spans="1:31" x14ac:dyDescent="0.25">
      <c r="A129" t="s">
        <v>12945</v>
      </c>
      <c r="E129" t="s">
        <v>7578</v>
      </c>
      <c r="F129" t="s">
        <v>5455</v>
      </c>
      <c r="G129" t="s">
        <v>13709</v>
      </c>
      <c r="I129" t="s">
        <v>13873</v>
      </c>
      <c r="J129" t="s">
        <v>7848</v>
      </c>
      <c r="K129" t="s">
        <v>4377</v>
      </c>
      <c r="M129" t="s">
        <v>8943</v>
      </c>
      <c r="Q129" t="s">
        <v>8966</v>
      </c>
      <c r="R129" t="s">
        <v>5483</v>
      </c>
      <c r="S129" t="s">
        <v>4241</v>
      </c>
      <c r="V129" t="s">
        <v>13621</v>
      </c>
      <c r="Y129" t="s">
        <v>5276</v>
      </c>
      <c r="AA129" t="s">
        <v>13727</v>
      </c>
      <c r="AB129" t="s">
        <v>6993</v>
      </c>
      <c r="AC129" t="s">
        <v>6015</v>
      </c>
      <c r="AD129" t="s">
        <v>9099</v>
      </c>
      <c r="AE129" t="s">
        <v>563</v>
      </c>
    </row>
    <row r="130" spans="1:31" x14ac:dyDescent="0.25">
      <c r="A130" t="s">
        <v>5672</v>
      </c>
      <c r="E130" t="s">
        <v>7645</v>
      </c>
      <c r="F130" t="s">
        <v>5480</v>
      </c>
      <c r="G130" t="s">
        <v>13710</v>
      </c>
      <c r="I130" t="s">
        <v>6578</v>
      </c>
      <c r="J130" t="s">
        <v>7876</v>
      </c>
      <c r="K130" t="s">
        <v>4389</v>
      </c>
      <c r="M130" t="s">
        <v>8948</v>
      </c>
      <c r="Q130" t="s">
        <v>9047</v>
      </c>
      <c r="R130" t="s">
        <v>5539</v>
      </c>
      <c r="S130" t="s">
        <v>4257</v>
      </c>
      <c r="V130" t="s">
        <v>13622</v>
      </c>
      <c r="Y130" t="s">
        <v>5355</v>
      </c>
      <c r="AA130" t="s">
        <v>13731</v>
      </c>
      <c r="AB130" t="s">
        <v>7057</v>
      </c>
      <c r="AC130" t="s">
        <v>6093</v>
      </c>
      <c r="AD130" t="s">
        <v>9637</v>
      </c>
      <c r="AE130" t="s">
        <v>567</v>
      </c>
    </row>
    <row r="131" spans="1:31" x14ac:dyDescent="0.25">
      <c r="A131" t="s">
        <v>5708</v>
      </c>
      <c r="E131" t="s">
        <v>7655</v>
      </c>
      <c r="F131" t="s">
        <v>5482</v>
      </c>
      <c r="G131" t="s">
        <v>13711</v>
      </c>
      <c r="I131" t="s">
        <v>6579</v>
      </c>
      <c r="J131" t="s">
        <v>7957</v>
      </c>
      <c r="K131" t="s">
        <v>4426</v>
      </c>
      <c r="M131" t="s">
        <v>9041</v>
      </c>
      <c r="Q131" t="s">
        <v>9105</v>
      </c>
      <c r="R131" t="s">
        <v>5552</v>
      </c>
      <c r="S131" t="s">
        <v>4282</v>
      </c>
      <c r="V131" t="s">
        <v>4373</v>
      </c>
      <c r="Y131" t="s">
        <v>13652</v>
      </c>
      <c r="AA131" t="s">
        <v>13741</v>
      </c>
      <c r="AB131" t="s">
        <v>7081</v>
      </c>
      <c r="AC131" t="s">
        <v>13678</v>
      </c>
      <c r="AD131" t="s">
        <v>9670</v>
      </c>
      <c r="AE131" t="s">
        <v>568</v>
      </c>
    </row>
    <row r="132" spans="1:31" x14ac:dyDescent="0.25">
      <c r="A132" t="s">
        <v>5747</v>
      </c>
      <c r="E132" t="s">
        <v>7870</v>
      </c>
      <c r="F132" t="s">
        <v>5749</v>
      </c>
      <c r="G132" t="s">
        <v>13715</v>
      </c>
      <c r="I132" t="s">
        <v>6590</v>
      </c>
      <c r="J132" t="s">
        <v>8093</v>
      </c>
      <c r="K132" t="s">
        <v>4441</v>
      </c>
      <c r="M132" t="s">
        <v>9305</v>
      </c>
      <c r="Q132" t="s">
        <v>9109</v>
      </c>
      <c r="R132" t="s">
        <v>5577</v>
      </c>
      <c r="S132" t="s">
        <v>4313</v>
      </c>
      <c r="V132" t="s">
        <v>4391</v>
      </c>
      <c r="Y132" t="s">
        <v>5411</v>
      </c>
      <c r="AA132" t="s">
        <v>6337</v>
      </c>
      <c r="AB132" t="s">
        <v>7147</v>
      </c>
      <c r="AC132" t="s">
        <v>6129</v>
      </c>
      <c r="AD132" t="s">
        <v>10558</v>
      </c>
      <c r="AE132" t="s">
        <v>572</v>
      </c>
    </row>
    <row r="133" spans="1:31" x14ac:dyDescent="0.25">
      <c r="A133" t="s">
        <v>5759</v>
      </c>
      <c r="E133" t="s">
        <v>7936</v>
      </c>
      <c r="F133" t="s">
        <v>5779</v>
      </c>
      <c r="G133" t="s">
        <v>13716</v>
      </c>
      <c r="I133" t="s">
        <v>6591</v>
      </c>
      <c r="J133" t="s">
        <v>8240</v>
      </c>
      <c r="K133" t="s">
        <v>4527</v>
      </c>
      <c r="M133" t="s">
        <v>9308</v>
      </c>
      <c r="Q133" t="s">
        <v>9351</v>
      </c>
      <c r="R133" t="s">
        <v>5579</v>
      </c>
      <c r="S133" t="s">
        <v>4325</v>
      </c>
      <c r="V133" t="s">
        <v>4405</v>
      </c>
      <c r="Y133" t="s">
        <v>5414</v>
      </c>
      <c r="AA133" t="s">
        <v>13857</v>
      </c>
      <c r="AB133" t="s">
        <v>7155</v>
      </c>
      <c r="AC133" t="s">
        <v>6132</v>
      </c>
      <c r="AD133" t="s">
        <v>10560</v>
      </c>
      <c r="AE133" t="s">
        <v>573</v>
      </c>
    </row>
    <row r="134" spans="1:31" x14ac:dyDescent="0.25">
      <c r="A134" t="s">
        <v>5888</v>
      </c>
      <c r="E134" t="s">
        <v>8192</v>
      </c>
      <c r="F134" t="s">
        <v>5805</v>
      </c>
      <c r="G134" t="s">
        <v>13718</v>
      </c>
      <c r="I134" t="s">
        <v>6592</v>
      </c>
      <c r="J134" t="s">
        <v>8342</v>
      </c>
      <c r="K134" t="s">
        <v>4532</v>
      </c>
      <c r="M134" t="s">
        <v>9656</v>
      </c>
      <c r="Q134" t="s">
        <v>9933</v>
      </c>
      <c r="R134" t="s">
        <v>13659</v>
      </c>
      <c r="S134" t="s">
        <v>4332</v>
      </c>
      <c r="V134" t="s">
        <v>4425</v>
      </c>
      <c r="Y134" t="s">
        <v>5424</v>
      </c>
      <c r="AA134" t="s">
        <v>6581</v>
      </c>
      <c r="AB134" t="s">
        <v>7185</v>
      </c>
      <c r="AC134" t="s">
        <v>6156</v>
      </c>
      <c r="AD134" t="s">
        <v>10612</v>
      </c>
      <c r="AE134" t="s">
        <v>583</v>
      </c>
    </row>
    <row r="135" spans="1:31" x14ac:dyDescent="0.25">
      <c r="A135" t="s">
        <v>5973</v>
      </c>
      <c r="E135" t="s">
        <v>8330</v>
      </c>
      <c r="F135" t="s">
        <v>5820</v>
      </c>
      <c r="G135" t="s">
        <v>13719</v>
      </c>
      <c r="I135" t="s">
        <v>6647</v>
      </c>
      <c r="J135" t="s">
        <v>8372</v>
      </c>
      <c r="K135" t="s">
        <v>4534</v>
      </c>
      <c r="M135" t="s">
        <v>9667</v>
      </c>
      <c r="Q135" t="s">
        <v>10551</v>
      </c>
      <c r="R135" t="s">
        <v>5731</v>
      </c>
      <c r="S135" t="s">
        <v>4406</v>
      </c>
      <c r="V135" t="s">
        <v>4524</v>
      </c>
      <c r="Y135" t="s">
        <v>5440</v>
      </c>
      <c r="AA135" t="s">
        <v>6582</v>
      </c>
      <c r="AB135" t="s">
        <v>7195</v>
      </c>
      <c r="AC135" t="s">
        <v>6157</v>
      </c>
      <c r="AD135" t="s">
        <v>10613</v>
      </c>
      <c r="AE135" t="s">
        <v>585</v>
      </c>
    </row>
    <row r="136" spans="1:31" x14ac:dyDescent="0.25">
      <c r="A136" t="s">
        <v>5993</v>
      </c>
      <c r="E136" t="s">
        <v>8357</v>
      </c>
      <c r="F136" t="s">
        <v>5893</v>
      </c>
      <c r="G136" t="s">
        <v>13720</v>
      </c>
      <c r="I136" t="s">
        <v>6685</v>
      </c>
      <c r="J136" t="s">
        <v>8617</v>
      </c>
      <c r="K136" t="s">
        <v>4551</v>
      </c>
      <c r="M136" t="s">
        <v>9946</v>
      </c>
      <c r="Q136" t="s">
        <v>10612</v>
      </c>
      <c r="R136" t="s">
        <v>5759</v>
      </c>
      <c r="S136" t="s">
        <v>4509</v>
      </c>
      <c r="V136" t="s">
        <v>4561</v>
      </c>
      <c r="Y136" t="s">
        <v>5549</v>
      </c>
      <c r="AA136" t="s">
        <v>6585</v>
      </c>
      <c r="AB136" t="s">
        <v>7196</v>
      </c>
      <c r="AC136" t="s">
        <v>6181</v>
      </c>
      <c r="AD136" t="s">
        <v>13943</v>
      </c>
      <c r="AE136" t="s">
        <v>597</v>
      </c>
    </row>
    <row r="137" spans="1:31" x14ac:dyDescent="0.25">
      <c r="A137" t="s">
        <v>6128</v>
      </c>
      <c r="E137" t="s">
        <v>8573</v>
      </c>
      <c r="F137" t="s">
        <v>5938</v>
      </c>
      <c r="G137" t="s">
        <v>13722</v>
      </c>
      <c r="I137" t="s">
        <v>6686</v>
      </c>
      <c r="J137" t="s">
        <v>8640</v>
      </c>
      <c r="K137" t="s">
        <v>4573</v>
      </c>
      <c r="M137" t="s">
        <v>10558</v>
      </c>
      <c r="Q137" t="s">
        <v>10777</v>
      </c>
      <c r="R137" t="s">
        <v>5851</v>
      </c>
      <c r="S137" t="s">
        <v>4631</v>
      </c>
      <c r="V137" t="s">
        <v>4562</v>
      </c>
      <c r="Y137" t="s">
        <v>5582</v>
      </c>
      <c r="AA137" t="s">
        <v>6586</v>
      </c>
      <c r="AB137" t="s">
        <v>13899</v>
      </c>
      <c r="AC137" t="s">
        <v>6218</v>
      </c>
      <c r="AD137" t="s">
        <v>10792</v>
      </c>
      <c r="AE137" t="s">
        <v>601</v>
      </c>
    </row>
    <row r="138" spans="1:31" x14ac:dyDescent="0.25">
      <c r="A138" t="s">
        <v>6183</v>
      </c>
      <c r="E138" t="s">
        <v>8594</v>
      </c>
      <c r="F138" t="s">
        <v>6144</v>
      </c>
      <c r="G138" t="s">
        <v>13723</v>
      </c>
      <c r="I138" t="s">
        <v>6734</v>
      </c>
      <c r="J138" t="s">
        <v>8861</v>
      </c>
      <c r="K138" t="s">
        <v>4636</v>
      </c>
      <c r="M138" t="s">
        <v>10558</v>
      </c>
      <c r="Q138" t="s">
        <v>13965</v>
      </c>
      <c r="R138" t="s">
        <v>5979</v>
      </c>
      <c r="S138" t="s">
        <v>4657</v>
      </c>
      <c r="V138" t="s">
        <v>4563</v>
      </c>
      <c r="Y138" t="s">
        <v>5608</v>
      </c>
      <c r="AA138" t="s">
        <v>6637</v>
      </c>
      <c r="AB138" t="s">
        <v>7199</v>
      </c>
      <c r="AC138" t="s">
        <v>13684</v>
      </c>
      <c r="AD138" t="s">
        <v>10854</v>
      </c>
      <c r="AE138" t="s">
        <v>13449</v>
      </c>
    </row>
    <row r="139" spans="1:31" x14ac:dyDescent="0.25">
      <c r="A139" t="s">
        <v>6201</v>
      </c>
      <c r="E139" t="s">
        <v>8750</v>
      </c>
      <c r="F139" t="s">
        <v>6192</v>
      </c>
      <c r="G139" t="s">
        <v>6273</v>
      </c>
      <c r="I139" t="s">
        <v>6773</v>
      </c>
      <c r="J139" t="s">
        <v>8863</v>
      </c>
      <c r="K139" t="s">
        <v>4650</v>
      </c>
      <c r="M139" t="s">
        <v>10826</v>
      </c>
      <c r="Q139" t="s">
        <v>10847</v>
      </c>
      <c r="R139" t="s">
        <v>6032</v>
      </c>
      <c r="S139" t="s">
        <v>4659</v>
      </c>
      <c r="V139" t="s">
        <v>4564</v>
      </c>
      <c r="Y139" t="s">
        <v>5653</v>
      </c>
      <c r="AA139" t="s">
        <v>6715</v>
      </c>
      <c r="AB139" t="s">
        <v>7201</v>
      </c>
      <c r="AC139" t="s">
        <v>13740</v>
      </c>
      <c r="AD139" t="s">
        <v>10953</v>
      </c>
      <c r="AE139" t="s">
        <v>602</v>
      </c>
    </row>
    <row r="140" spans="1:31" x14ac:dyDescent="0.25">
      <c r="A140" t="s">
        <v>6447</v>
      </c>
      <c r="E140" t="s">
        <v>8860</v>
      </c>
      <c r="F140" t="s">
        <v>13696</v>
      </c>
      <c r="G140" t="s">
        <v>13729</v>
      </c>
      <c r="I140" t="s">
        <v>6785</v>
      </c>
      <c r="J140" t="s">
        <v>9106</v>
      </c>
      <c r="K140" t="s">
        <v>4683</v>
      </c>
      <c r="M140" t="s">
        <v>10933</v>
      </c>
      <c r="Q140" t="s">
        <v>10940</v>
      </c>
      <c r="R140" t="s">
        <v>6138</v>
      </c>
      <c r="S140" t="s">
        <v>4682</v>
      </c>
      <c r="V140" t="s">
        <v>4678</v>
      </c>
      <c r="Y140" t="s">
        <v>5665</v>
      </c>
      <c r="AA140" t="s">
        <v>6810</v>
      </c>
      <c r="AB140" t="s">
        <v>7202</v>
      </c>
      <c r="AC140" t="s">
        <v>13745</v>
      </c>
      <c r="AD140" t="s">
        <v>11057</v>
      </c>
      <c r="AE140" t="s">
        <v>604</v>
      </c>
    </row>
    <row r="141" spans="1:31" x14ac:dyDescent="0.25">
      <c r="A141" t="s">
        <v>6626</v>
      </c>
      <c r="E141" t="s">
        <v>9014</v>
      </c>
      <c r="F141" t="s">
        <v>13762</v>
      </c>
      <c r="G141" t="s">
        <v>13730</v>
      </c>
      <c r="I141" t="s">
        <v>6830</v>
      </c>
      <c r="J141" t="s">
        <v>9146</v>
      </c>
      <c r="K141" t="s">
        <v>4686</v>
      </c>
      <c r="M141" t="s">
        <v>11039</v>
      </c>
      <c r="Q141" t="s">
        <v>10981</v>
      </c>
      <c r="R141" t="s">
        <v>6158</v>
      </c>
      <c r="S141" t="s">
        <v>4801</v>
      </c>
      <c r="V141" t="s">
        <v>4726</v>
      </c>
      <c r="Y141" t="s">
        <v>5702</v>
      </c>
      <c r="AA141" t="s">
        <v>6894</v>
      </c>
      <c r="AB141" t="s">
        <v>7204</v>
      </c>
      <c r="AC141" t="s">
        <v>13746</v>
      </c>
      <c r="AE141" t="s">
        <v>606</v>
      </c>
    </row>
    <row r="142" spans="1:31" x14ac:dyDescent="0.25">
      <c r="A142" t="s">
        <v>6638</v>
      </c>
      <c r="E142" t="s">
        <v>9149</v>
      </c>
      <c r="F142" t="s">
        <v>13764</v>
      </c>
      <c r="G142" t="s">
        <v>13733</v>
      </c>
      <c r="I142" t="s">
        <v>6935</v>
      </c>
      <c r="J142" t="s">
        <v>9182</v>
      </c>
      <c r="K142" t="s">
        <v>4725</v>
      </c>
      <c r="M142" t="s">
        <v>11064</v>
      </c>
      <c r="Q142" t="s">
        <v>11031</v>
      </c>
      <c r="R142" t="s">
        <v>6186</v>
      </c>
      <c r="S142" t="s">
        <v>4825</v>
      </c>
      <c r="V142" t="s">
        <v>4794</v>
      </c>
      <c r="Y142" t="s">
        <v>5704</v>
      </c>
      <c r="AA142" t="s">
        <v>6922</v>
      </c>
      <c r="AB142" t="s">
        <v>7206</v>
      </c>
      <c r="AC142" t="s">
        <v>13763</v>
      </c>
      <c r="AE142" t="s">
        <v>612</v>
      </c>
    </row>
    <row r="143" spans="1:31" x14ac:dyDescent="0.25">
      <c r="A143" t="s">
        <v>6661</v>
      </c>
      <c r="E143" t="s">
        <v>9163</v>
      </c>
      <c r="F143" t="s">
        <v>13773</v>
      </c>
      <c r="G143" t="s">
        <v>13736</v>
      </c>
      <c r="I143" t="s">
        <v>7019</v>
      </c>
      <c r="J143" t="s">
        <v>9228</v>
      </c>
      <c r="K143" t="s">
        <v>4731</v>
      </c>
      <c r="Q143" t="s">
        <v>11077</v>
      </c>
      <c r="R143" t="s">
        <v>6207</v>
      </c>
      <c r="S143" t="s">
        <v>4829</v>
      </c>
      <c r="V143" t="s">
        <v>4963</v>
      </c>
      <c r="Y143" t="s">
        <v>5709</v>
      </c>
      <c r="AA143" t="s">
        <v>6924</v>
      </c>
      <c r="AB143" t="s">
        <v>7207</v>
      </c>
      <c r="AC143" t="s">
        <v>6394</v>
      </c>
      <c r="AE143" t="s">
        <v>616</v>
      </c>
    </row>
    <row r="144" spans="1:31" x14ac:dyDescent="0.25">
      <c r="A144" t="s">
        <v>6664</v>
      </c>
      <c r="E144" t="s">
        <v>9253</v>
      </c>
      <c r="F144" t="s">
        <v>13786</v>
      </c>
      <c r="G144" t="s">
        <v>6640</v>
      </c>
      <c r="I144" t="s">
        <v>7067</v>
      </c>
      <c r="J144" t="s">
        <v>9230</v>
      </c>
      <c r="K144" t="s">
        <v>4757</v>
      </c>
      <c r="R144" t="s">
        <v>13750</v>
      </c>
      <c r="S144" t="s">
        <v>4862</v>
      </c>
      <c r="V144" t="s">
        <v>5005</v>
      </c>
      <c r="Y144" t="s">
        <v>5714</v>
      </c>
      <c r="AA144" t="s">
        <v>6963</v>
      </c>
      <c r="AB144" t="s">
        <v>7208</v>
      </c>
      <c r="AC144" t="s">
        <v>6400</v>
      </c>
      <c r="AE144" t="s">
        <v>617</v>
      </c>
    </row>
    <row r="145" spans="1:31" x14ac:dyDescent="0.25">
      <c r="A145" t="s">
        <v>6681</v>
      </c>
      <c r="E145" t="s">
        <v>9254</v>
      </c>
      <c r="F145" t="s">
        <v>13790</v>
      </c>
      <c r="G145" t="s">
        <v>6751</v>
      </c>
      <c r="I145" t="s">
        <v>7101</v>
      </c>
      <c r="J145" t="s">
        <v>9237</v>
      </c>
      <c r="K145" t="s">
        <v>4806</v>
      </c>
      <c r="R145" t="s">
        <v>13768</v>
      </c>
      <c r="S145" t="s">
        <v>4878</v>
      </c>
      <c r="V145" t="s">
        <v>5036</v>
      </c>
      <c r="Y145" t="s">
        <v>5788</v>
      </c>
      <c r="AA145" t="s">
        <v>7023</v>
      </c>
      <c r="AB145" t="s">
        <v>13900</v>
      </c>
      <c r="AC145" t="s">
        <v>13783</v>
      </c>
      <c r="AE145" t="s">
        <v>618</v>
      </c>
    </row>
    <row r="146" spans="1:31" x14ac:dyDescent="0.25">
      <c r="A146" t="s">
        <v>6727</v>
      </c>
      <c r="E146" t="s">
        <v>9263</v>
      </c>
      <c r="F146" t="s">
        <v>6495</v>
      </c>
      <c r="G146" t="s">
        <v>6753</v>
      </c>
      <c r="I146" t="s">
        <v>7116</v>
      </c>
      <c r="J146" t="s">
        <v>9250</v>
      </c>
      <c r="K146" t="s">
        <v>4810</v>
      </c>
      <c r="R146" t="s">
        <v>13797</v>
      </c>
      <c r="S146" t="s">
        <v>4907</v>
      </c>
      <c r="V146" t="s">
        <v>5046</v>
      </c>
      <c r="Y146" t="s">
        <v>5790</v>
      </c>
      <c r="AA146" t="s">
        <v>7049</v>
      </c>
      <c r="AB146" t="s">
        <v>7213</v>
      </c>
      <c r="AC146" t="s">
        <v>6477</v>
      </c>
      <c r="AE146" t="s">
        <v>620</v>
      </c>
    </row>
    <row r="147" spans="1:31" x14ac:dyDescent="0.25">
      <c r="A147" t="s">
        <v>6736</v>
      </c>
      <c r="E147" t="s">
        <v>9291</v>
      </c>
      <c r="F147" t="s">
        <v>13808</v>
      </c>
      <c r="G147" t="s">
        <v>6795</v>
      </c>
      <c r="I147" t="s">
        <v>7301</v>
      </c>
      <c r="J147" t="s">
        <v>9257</v>
      </c>
      <c r="K147" t="s">
        <v>4851</v>
      </c>
      <c r="R147" t="s">
        <v>13827</v>
      </c>
      <c r="S147" t="s">
        <v>4926</v>
      </c>
      <c r="V147" t="s">
        <v>5053</v>
      </c>
      <c r="Y147" t="s">
        <v>5811</v>
      </c>
      <c r="AA147" t="s">
        <v>7061</v>
      </c>
      <c r="AB147" t="s">
        <v>7214</v>
      </c>
      <c r="AC147" t="s">
        <v>13874</v>
      </c>
      <c r="AE147" t="s">
        <v>621</v>
      </c>
    </row>
    <row r="148" spans="1:31" x14ac:dyDescent="0.25">
      <c r="A148" t="s">
        <v>6737</v>
      </c>
      <c r="E148" t="s">
        <v>9307</v>
      </c>
      <c r="F148" t="s">
        <v>13811</v>
      </c>
      <c r="G148" t="s">
        <v>6871</v>
      </c>
      <c r="I148" t="s">
        <v>7367</v>
      </c>
      <c r="J148" t="s">
        <v>9293</v>
      </c>
      <c r="K148" t="s">
        <v>4857</v>
      </c>
      <c r="R148" t="s">
        <v>13833</v>
      </c>
      <c r="S148" t="s">
        <v>4947</v>
      </c>
      <c r="V148" t="s">
        <v>5100</v>
      </c>
      <c r="Y148" t="s">
        <v>5883</v>
      </c>
      <c r="AA148" t="s">
        <v>7169</v>
      </c>
      <c r="AB148" t="s">
        <v>7215</v>
      </c>
      <c r="AC148" t="s">
        <v>6623</v>
      </c>
      <c r="AE148" t="s">
        <v>622</v>
      </c>
    </row>
    <row r="149" spans="1:31" x14ac:dyDescent="0.25">
      <c r="A149" t="s">
        <v>6741</v>
      </c>
      <c r="E149" t="s">
        <v>9666</v>
      </c>
      <c r="F149" t="s">
        <v>13817</v>
      </c>
      <c r="G149" t="s">
        <v>6883</v>
      </c>
      <c r="I149" t="s">
        <v>7379</v>
      </c>
      <c r="J149" t="s">
        <v>9313</v>
      </c>
      <c r="K149" t="s">
        <v>4872</v>
      </c>
      <c r="R149" t="s">
        <v>13834</v>
      </c>
      <c r="S149" t="s">
        <v>4959</v>
      </c>
      <c r="V149" t="s">
        <v>5105</v>
      </c>
      <c r="Y149" t="s">
        <v>5958</v>
      </c>
      <c r="AA149" t="s">
        <v>7187</v>
      </c>
      <c r="AB149" t="s">
        <v>7217</v>
      </c>
      <c r="AC149" t="s">
        <v>6629</v>
      </c>
      <c r="AE149" t="s">
        <v>624</v>
      </c>
    </row>
    <row r="150" spans="1:31" x14ac:dyDescent="0.25">
      <c r="A150" t="s">
        <v>6750</v>
      </c>
      <c r="E150" t="s">
        <v>10561</v>
      </c>
      <c r="F150" t="s">
        <v>6540</v>
      </c>
      <c r="G150" t="s">
        <v>6934</v>
      </c>
      <c r="I150" t="s">
        <v>7385</v>
      </c>
      <c r="J150" t="s">
        <v>9660</v>
      </c>
      <c r="K150" t="s">
        <v>4877</v>
      </c>
      <c r="R150" t="s">
        <v>13836</v>
      </c>
      <c r="S150" t="s">
        <v>4977</v>
      </c>
      <c r="V150" t="s">
        <v>5105</v>
      </c>
      <c r="Y150" t="s">
        <v>6136</v>
      </c>
      <c r="AA150" t="s">
        <v>7275</v>
      </c>
      <c r="AB150" t="s">
        <v>7220</v>
      </c>
      <c r="AC150" t="s">
        <v>13887</v>
      </c>
      <c r="AE150" t="s">
        <v>626</v>
      </c>
    </row>
    <row r="151" spans="1:31" x14ac:dyDescent="0.25">
      <c r="A151" t="s">
        <v>6782</v>
      </c>
      <c r="E151" t="s">
        <v>10572</v>
      </c>
      <c r="F151" t="s">
        <v>13832</v>
      </c>
      <c r="G151" t="s">
        <v>7137</v>
      </c>
      <c r="I151" t="s">
        <v>7409</v>
      </c>
      <c r="J151" t="s">
        <v>9939</v>
      </c>
      <c r="K151" t="s">
        <v>4927</v>
      </c>
      <c r="R151" t="s">
        <v>13838</v>
      </c>
      <c r="S151" t="s">
        <v>5055</v>
      </c>
      <c r="V151" t="s">
        <v>5109</v>
      </c>
      <c r="Y151" t="s">
        <v>13683</v>
      </c>
      <c r="AA151" t="s">
        <v>7394</v>
      </c>
      <c r="AB151" t="s">
        <v>7221</v>
      </c>
      <c r="AC151" t="s">
        <v>6749</v>
      </c>
      <c r="AE151" t="s">
        <v>633</v>
      </c>
    </row>
    <row r="152" spans="1:31" x14ac:dyDescent="0.25">
      <c r="A152" t="s">
        <v>6784</v>
      </c>
      <c r="E152" t="s">
        <v>10584</v>
      </c>
      <c r="F152" t="s">
        <v>13884</v>
      </c>
      <c r="G152" t="s">
        <v>7139</v>
      </c>
      <c r="I152" t="s">
        <v>7485</v>
      </c>
      <c r="J152" t="s">
        <v>10553</v>
      </c>
      <c r="K152" t="s">
        <v>4954</v>
      </c>
      <c r="R152" t="s">
        <v>13840</v>
      </c>
      <c r="S152" t="s">
        <v>5116</v>
      </c>
      <c r="V152" t="s">
        <v>5114</v>
      </c>
      <c r="Y152" t="s">
        <v>13708</v>
      </c>
      <c r="AA152" t="s">
        <v>7450</v>
      </c>
      <c r="AB152" t="s">
        <v>7222</v>
      </c>
      <c r="AC152" t="s">
        <v>6762</v>
      </c>
      <c r="AE152" t="s">
        <v>13450</v>
      </c>
    </row>
    <row r="153" spans="1:31" x14ac:dyDescent="0.25">
      <c r="A153" t="s">
        <v>6819</v>
      </c>
      <c r="E153" t="s">
        <v>10917</v>
      </c>
      <c r="F153" t="s">
        <v>6672</v>
      </c>
      <c r="G153" t="s">
        <v>7181</v>
      </c>
      <c r="I153" t="s">
        <v>7499</v>
      </c>
      <c r="J153" t="s">
        <v>10558</v>
      </c>
      <c r="K153" t="s">
        <v>4994</v>
      </c>
      <c r="R153" t="s">
        <v>13849</v>
      </c>
      <c r="S153" t="s">
        <v>5129</v>
      </c>
      <c r="V153" t="s">
        <v>5149</v>
      </c>
      <c r="Y153" t="s">
        <v>13726</v>
      </c>
      <c r="AA153" t="s">
        <v>7454</v>
      </c>
      <c r="AB153" t="s">
        <v>7223</v>
      </c>
      <c r="AC153" t="s">
        <v>6987</v>
      </c>
      <c r="AE153" t="s">
        <v>13450</v>
      </c>
    </row>
    <row r="154" spans="1:31" x14ac:dyDescent="0.25">
      <c r="A154" t="s">
        <v>6825</v>
      </c>
      <c r="E154" t="s">
        <v>10922</v>
      </c>
      <c r="F154" t="s">
        <v>6674</v>
      </c>
      <c r="G154" t="s">
        <v>13897</v>
      </c>
      <c r="I154" t="s">
        <v>7514</v>
      </c>
      <c r="J154" t="s">
        <v>10680</v>
      </c>
      <c r="K154" t="s">
        <v>5012</v>
      </c>
      <c r="R154" t="s">
        <v>13865</v>
      </c>
      <c r="S154" t="s">
        <v>5164</v>
      </c>
      <c r="V154" t="s">
        <v>5173</v>
      </c>
      <c r="Y154" t="s">
        <v>13737</v>
      </c>
      <c r="AA154" t="s">
        <v>7556</v>
      </c>
      <c r="AB154" t="s">
        <v>7224</v>
      </c>
      <c r="AC154" t="s">
        <v>6997</v>
      </c>
      <c r="AE154" t="s">
        <v>13450</v>
      </c>
    </row>
    <row r="155" spans="1:31" x14ac:dyDescent="0.25">
      <c r="A155" t="s">
        <v>6850</v>
      </c>
      <c r="E155" t="s">
        <v>10987</v>
      </c>
      <c r="F155" t="s">
        <v>6906</v>
      </c>
      <c r="G155" t="s">
        <v>7283</v>
      </c>
      <c r="I155" t="s">
        <v>7530</v>
      </c>
      <c r="J155" t="s">
        <v>10694</v>
      </c>
      <c r="K155" t="s">
        <v>5030</v>
      </c>
      <c r="R155" t="s">
        <v>13870</v>
      </c>
      <c r="S155" t="s">
        <v>5314</v>
      </c>
      <c r="V155" t="s">
        <v>5175</v>
      </c>
      <c r="Y155" t="s">
        <v>13871</v>
      </c>
      <c r="AA155" t="s">
        <v>7645</v>
      </c>
      <c r="AB155" t="s">
        <v>7226</v>
      </c>
      <c r="AC155" t="s">
        <v>7089</v>
      </c>
      <c r="AE155" t="s">
        <v>13450</v>
      </c>
    </row>
    <row r="156" spans="1:31" x14ac:dyDescent="0.25">
      <c r="A156" t="s">
        <v>6887</v>
      </c>
      <c r="E156" t="s">
        <v>11022</v>
      </c>
      <c r="F156" t="s">
        <v>6940</v>
      </c>
      <c r="G156" t="s">
        <v>7346</v>
      </c>
      <c r="I156" t="s">
        <v>7533</v>
      </c>
      <c r="J156" t="s">
        <v>10702</v>
      </c>
      <c r="K156" t="s">
        <v>5059</v>
      </c>
      <c r="R156" t="s">
        <v>6616</v>
      </c>
      <c r="S156" t="s">
        <v>5320</v>
      </c>
      <c r="V156" t="s">
        <v>5188</v>
      </c>
      <c r="Y156" t="s">
        <v>6613</v>
      </c>
      <c r="AA156" t="s">
        <v>7689</v>
      </c>
      <c r="AB156" t="s">
        <v>7227</v>
      </c>
      <c r="AC156" t="s">
        <v>7098</v>
      </c>
      <c r="AE156" t="s">
        <v>13451</v>
      </c>
    </row>
    <row r="157" spans="1:31" x14ac:dyDescent="0.25">
      <c r="A157" t="s">
        <v>6898</v>
      </c>
      <c r="E157" t="s">
        <v>11030</v>
      </c>
      <c r="F157" t="s">
        <v>6945</v>
      </c>
      <c r="G157" t="s">
        <v>7384</v>
      </c>
      <c r="I157" t="s">
        <v>7571</v>
      </c>
      <c r="J157" t="s">
        <v>10800</v>
      </c>
      <c r="K157" t="s">
        <v>5061</v>
      </c>
      <c r="R157" t="s">
        <v>6631</v>
      </c>
      <c r="S157" t="s">
        <v>5412</v>
      </c>
      <c r="V157" t="s">
        <v>5257</v>
      </c>
      <c r="Y157" t="s">
        <v>6680</v>
      </c>
      <c r="AA157" t="s">
        <v>7690</v>
      </c>
      <c r="AB157" t="s">
        <v>7231</v>
      </c>
      <c r="AC157" t="s">
        <v>7100</v>
      </c>
      <c r="AE157" t="s">
        <v>634</v>
      </c>
    </row>
    <row r="158" spans="1:31" x14ac:dyDescent="0.25">
      <c r="A158" t="s">
        <v>6899</v>
      </c>
      <c r="F158" t="s">
        <v>6972</v>
      </c>
      <c r="G158" t="s">
        <v>7413</v>
      </c>
      <c r="I158" t="s">
        <v>7603</v>
      </c>
      <c r="J158" t="s">
        <v>10872</v>
      </c>
      <c r="K158" t="s">
        <v>5064</v>
      </c>
      <c r="R158" t="s">
        <v>13889</v>
      </c>
      <c r="S158" t="s">
        <v>5418</v>
      </c>
      <c r="V158" t="s">
        <v>5266</v>
      </c>
      <c r="Y158" t="s">
        <v>6692</v>
      </c>
      <c r="AA158" t="s">
        <v>7701</v>
      </c>
      <c r="AB158" t="s">
        <v>7306</v>
      </c>
      <c r="AC158" t="s">
        <v>7111</v>
      </c>
      <c r="AE158" t="s">
        <v>637</v>
      </c>
    </row>
    <row r="159" spans="1:31" x14ac:dyDescent="0.25">
      <c r="A159" t="s">
        <v>6901</v>
      </c>
      <c r="F159" t="s">
        <v>6974</v>
      </c>
      <c r="G159" t="s">
        <v>7506</v>
      </c>
      <c r="I159" t="s">
        <v>7645</v>
      </c>
      <c r="J159" t="s">
        <v>10947</v>
      </c>
      <c r="K159" t="s">
        <v>5067</v>
      </c>
      <c r="R159" t="s">
        <v>6900</v>
      </c>
      <c r="S159" t="s">
        <v>5423</v>
      </c>
      <c r="V159" t="s">
        <v>5363</v>
      </c>
      <c r="Y159" t="s">
        <v>6698</v>
      </c>
      <c r="AA159" t="s">
        <v>7712</v>
      </c>
      <c r="AB159" t="s">
        <v>7329</v>
      </c>
      <c r="AC159" t="s">
        <v>7135</v>
      </c>
      <c r="AE159" t="s">
        <v>638</v>
      </c>
    </row>
    <row r="160" spans="1:31" x14ac:dyDescent="0.25">
      <c r="A160" t="s">
        <v>7054</v>
      </c>
      <c r="F160" t="s">
        <v>6986</v>
      </c>
      <c r="G160" t="s">
        <v>7534</v>
      </c>
      <c r="I160" t="s">
        <v>7657</v>
      </c>
      <c r="J160" t="s">
        <v>11035</v>
      </c>
      <c r="K160" t="s">
        <v>5070</v>
      </c>
      <c r="R160" t="s">
        <v>6910</v>
      </c>
      <c r="S160" t="s">
        <v>5428</v>
      </c>
      <c r="V160" t="s">
        <v>5450</v>
      </c>
      <c r="Y160" t="s">
        <v>6787</v>
      </c>
      <c r="AA160" t="s">
        <v>7732</v>
      </c>
      <c r="AB160" t="s">
        <v>7340</v>
      </c>
      <c r="AC160" t="s">
        <v>7174</v>
      </c>
      <c r="AE160" t="s">
        <v>640</v>
      </c>
    </row>
    <row r="161" spans="1:31" x14ac:dyDescent="0.25">
      <c r="A161" t="s">
        <v>7068</v>
      </c>
      <c r="F161" t="s">
        <v>6996</v>
      </c>
      <c r="G161" t="s">
        <v>7569</v>
      </c>
      <c r="I161" t="s">
        <v>7704</v>
      </c>
      <c r="J161" t="s">
        <v>11082</v>
      </c>
      <c r="K161" t="s">
        <v>5072</v>
      </c>
      <c r="R161" t="s">
        <v>6932</v>
      </c>
      <c r="S161" t="s">
        <v>5472</v>
      </c>
      <c r="V161" t="s">
        <v>5459</v>
      </c>
      <c r="Y161" t="s">
        <v>6790</v>
      </c>
      <c r="AA161" t="s">
        <v>7885</v>
      </c>
      <c r="AB161" t="s">
        <v>7361</v>
      </c>
      <c r="AC161" t="s">
        <v>7261</v>
      </c>
      <c r="AE161" t="s">
        <v>13452</v>
      </c>
    </row>
    <row r="162" spans="1:31" x14ac:dyDescent="0.25">
      <c r="A162" t="s">
        <v>7071</v>
      </c>
      <c r="F162" t="s">
        <v>7033</v>
      </c>
      <c r="G162" t="s">
        <v>7600</v>
      </c>
      <c r="I162" t="s">
        <v>7745</v>
      </c>
      <c r="K162" t="s">
        <v>5072</v>
      </c>
      <c r="R162" t="s">
        <v>6942</v>
      </c>
      <c r="S162" t="s">
        <v>5550</v>
      </c>
      <c r="V162" t="s">
        <v>5540</v>
      </c>
      <c r="Y162" t="s">
        <v>6791</v>
      </c>
      <c r="AA162" t="s">
        <v>7904</v>
      </c>
      <c r="AB162" t="s">
        <v>7371</v>
      </c>
      <c r="AC162" t="s">
        <v>7313</v>
      </c>
      <c r="AE162" t="s">
        <v>642</v>
      </c>
    </row>
    <row r="163" spans="1:31" x14ac:dyDescent="0.25">
      <c r="A163" t="s">
        <v>7103</v>
      </c>
      <c r="F163" t="s">
        <v>7134</v>
      </c>
      <c r="G163" t="s">
        <v>7645</v>
      </c>
      <c r="I163" t="s">
        <v>7786</v>
      </c>
      <c r="K163" t="s">
        <v>5073</v>
      </c>
      <c r="R163" t="s">
        <v>6944</v>
      </c>
      <c r="S163" t="s">
        <v>5562</v>
      </c>
      <c r="V163" t="s">
        <v>5545</v>
      </c>
      <c r="Y163" t="s">
        <v>13891</v>
      </c>
      <c r="AA163" t="s">
        <v>7974</v>
      </c>
      <c r="AB163" t="s">
        <v>7424</v>
      </c>
      <c r="AC163" t="s">
        <v>7356</v>
      </c>
      <c r="AE163" t="s">
        <v>643</v>
      </c>
    </row>
    <row r="164" spans="1:31" x14ac:dyDescent="0.25">
      <c r="A164" t="s">
        <v>7104</v>
      </c>
      <c r="F164" t="s">
        <v>7145</v>
      </c>
      <c r="G164" t="s">
        <v>7646</v>
      </c>
      <c r="I164" t="s">
        <v>7927</v>
      </c>
      <c r="K164" t="s">
        <v>5074</v>
      </c>
      <c r="R164" t="s">
        <v>6957</v>
      </c>
      <c r="S164" t="s">
        <v>5583</v>
      </c>
      <c r="V164" t="s">
        <v>5572</v>
      </c>
      <c r="Y164" t="s">
        <v>6858</v>
      </c>
      <c r="AA164" t="s">
        <v>8018</v>
      </c>
      <c r="AB164" t="s">
        <v>7433</v>
      </c>
      <c r="AC164" t="s">
        <v>7417</v>
      </c>
      <c r="AE164" t="s">
        <v>646</v>
      </c>
    </row>
    <row r="165" spans="1:31" x14ac:dyDescent="0.25">
      <c r="A165" t="s">
        <v>7108</v>
      </c>
      <c r="F165" t="s">
        <v>7166</v>
      </c>
      <c r="G165" t="s">
        <v>7698</v>
      </c>
      <c r="I165" t="s">
        <v>7984</v>
      </c>
      <c r="K165" t="s">
        <v>5081</v>
      </c>
      <c r="R165" t="s">
        <v>6992</v>
      </c>
      <c r="S165" t="s">
        <v>5591</v>
      </c>
      <c r="V165" t="s">
        <v>5573</v>
      </c>
      <c r="Y165" t="s">
        <v>6877</v>
      </c>
      <c r="AA165" t="s">
        <v>8067</v>
      </c>
      <c r="AB165" t="s">
        <v>13904</v>
      </c>
      <c r="AC165" t="s">
        <v>7420</v>
      </c>
      <c r="AE165" t="s">
        <v>651</v>
      </c>
    </row>
    <row r="166" spans="1:31" x14ac:dyDescent="0.25">
      <c r="A166" t="s">
        <v>7190</v>
      </c>
      <c r="F166" t="s">
        <v>7176</v>
      </c>
      <c r="G166" t="s">
        <v>7710</v>
      </c>
      <c r="I166" t="s">
        <v>7986</v>
      </c>
      <c r="K166" t="s">
        <v>5223</v>
      </c>
      <c r="R166" t="s">
        <v>7073</v>
      </c>
      <c r="S166" t="s">
        <v>5633</v>
      </c>
      <c r="V166" t="s">
        <v>5700</v>
      </c>
      <c r="Y166" t="s">
        <v>6904</v>
      </c>
      <c r="AA166" t="s">
        <v>8073</v>
      </c>
      <c r="AB166" t="s">
        <v>7519</v>
      </c>
      <c r="AC166" t="s">
        <v>7452</v>
      </c>
      <c r="AE166" t="s">
        <v>654</v>
      </c>
    </row>
    <row r="167" spans="1:31" x14ac:dyDescent="0.25">
      <c r="A167" t="s">
        <v>7240</v>
      </c>
      <c r="F167" t="s">
        <v>13901</v>
      </c>
      <c r="G167" t="s">
        <v>7733</v>
      </c>
      <c r="I167" t="s">
        <v>8001</v>
      </c>
      <c r="K167" t="s">
        <v>5234</v>
      </c>
      <c r="R167" t="s">
        <v>7091</v>
      </c>
      <c r="S167" t="s">
        <v>5645</v>
      </c>
      <c r="V167" t="s">
        <v>5705</v>
      </c>
      <c r="Y167" t="s">
        <v>6905</v>
      </c>
      <c r="AA167" t="s">
        <v>8237</v>
      </c>
      <c r="AB167" t="s">
        <v>7589</v>
      </c>
      <c r="AC167" t="s">
        <v>7520</v>
      </c>
      <c r="AE167" t="s">
        <v>659</v>
      </c>
    </row>
    <row r="168" spans="1:31" x14ac:dyDescent="0.25">
      <c r="A168" t="s">
        <v>7248</v>
      </c>
      <c r="F168" t="s">
        <v>7272</v>
      </c>
      <c r="G168" t="s">
        <v>7878</v>
      </c>
      <c r="I168" t="s">
        <v>8064</v>
      </c>
      <c r="K168" t="s">
        <v>5353</v>
      </c>
      <c r="R168" t="s">
        <v>7092</v>
      </c>
      <c r="S168" t="s">
        <v>5716</v>
      </c>
      <c r="V168" t="s">
        <v>5719</v>
      </c>
      <c r="Y168" t="s">
        <v>6956</v>
      </c>
      <c r="AA168" t="s">
        <v>8250</v>
      </c>
      <c r="AB168" t="s">
        <v>7645</v>
      </c>
      <c r="AC168" t="s">
        <v>7544</v>
      </c>
      <c r="AE168" t="s">
        <v>661</v>
      </c>
    </row>
    <row r="169" spans="1:31" x14ac:dyDescent="0.25">
      <c r="A169" t="s">
        <v>13110</v>
      </c>
      <c r="F169" t="s">
        <v>7432</v>
      </c>
      <c r="G169" t="s">
        <v>7880</v>
      </c>
      <c r="I169" t="s">
        <v>8108</v>
      </c>
      <c r="K169" t="s">
        <v>5379</v>
      </c>
      <c r="R169" t="s">
        <v>13895</v>
      </c>
      <c r="S169" t="s">
        <v>5746</v>
      </c>
      <c r="V169" t="s">
        <v>5775</v>
      </c>
      <c r="Y169" t="s">
        <v>6985</v>
      </c>
      <c r="AA169" t="s">
        <v>8385</v>
      </c>
      <c r="AB169" t="s">
        <v>7661</v>
      </c>
      <c r="AC169" t="s">
        <v>7637</v>
      </c>
      <c r="AE169" t="s">
        <v>13453</v>
      </c>
    </row>
    <row r="170" spans="1:31" x14ac:dyDescent="0.25">
      <c r="A170" t="s">
        <v>7271</v>
      </c>
      <c r="F170" t="s">
        <v>13903</v>
      </c>
      <c r="G170" t="s">
        <v>7972</v>
      </c>
      <c r="I170" t="s">
        <v>8121</v>
      </c>
      <c r="K170" t="s">
        <v>5390</v>
      </c>
      <c r="R170" t="s">
        <v>7183</v>
      </c>
      <c r="S170" t="s">
        <v>5763</v>
      </c>
      <c r="V170" t="s">
        <v>5796</v>
      </c>
      <c r="Y170" t="s">
        <v>7015</v>
      </c>
      <c r="AA170" t="s">
        <v>8482</v>
      </c>
      <c r="AB170" t="s">
        <v>7702</v>
      </c>
      <c r="AC170" t="s">
        <v>7645</v>
      </c>
      <c r="AE170" t="s">
        <v>13454</v>
      </c>
    </row>
    <row r="171" spans="1:31" x14ac:dyDescent="0.25">
      <c r="A171" t="s">
        <v>7303</v>
      </c>
      <c r="F171" t="s">
        <v>7545</v>
      </c>
      <c r="G171" t="s">
        <v>8002</v>
      </c>
      <c r="I171" t="s">
        <v>8135</v>
      </c>
      <c r="K171" t="s">
        <v>5447</v>
      </c>
      <c r="R171" t="s">
        <v>7251</v>
      </c>
      <c r="S171" t="s">
        <v>5923</v>
      </c>
      <c r="V171" t="s">
        <v>5865</v>
      </c>
      <c r="Y171" t="s">
        <v>7235</v>
      </c>
      <c r="AA171" t="s">
        <v>8514</v>
      </c>
      <c r="AB171" t="s">
        <v>7823</v>
      </c>
      <c r="AC171" t="s">
        <v>7707</v>
      </c>
      <c r="AE171" t="s">
        <v>13455</v>
      </c>
    </row>
    <row r="172" spans="1:31" x14ac:dyDescent="0.25">
      <c r="A172" t="s">
        <v>7325</v>
      </c>
      <c r="F172" t="s">
        <v>7645</v>
      </c>
      <c r="G172" t="s">
        <v>8017</v>
      </c>
      <c r="I172" t="s">
        <v>8151</v>
      </c>
      <c r="K172" t="s">
        <v>5454</v>
      </c>
      <c r="R172" t="s">
        <v>7277</v>
      </c>
      <c r="S172" t="s">
        <v>5934</v>
      </c>
      <c r="V172" t="s">
        <v>5931</v>
      </c>
      <c r="Y172" t="s">
        <v>7294</v>
      </c>
      <c r="AA172" t="s">
        <v>8521</v>
      </c>
      <c r="AB172" t="s">
        <v>7865</v>
      </c>
      <c r="AC172" t="s">
        <v>7803</v>
      </c>
      <c r="AE172" t="s">
        <v>12480</v>
      </c>
    </row>
    <row r="173" spans="1:31" x14ac:dyDescent="0.25">
      <c r="A173" t="s">
        <v>7348</v>
      </c>
      <c r="F173" t="s">
        <v>7700</v>
      </c>
      <c r="G173" t="s">
        <v>8155</v>
      </c>
      <c r="I173" t="s">
        <v>8183</v>
      </c>
      <c r="K173" t="s">
        <v>5456</v>
      </c>
      <c r="R173" t="s">
        <v>7285</v>
      </c>
      <c r="S173" t="s">
        <v>6034</v>
      </c>
      <c r="V173" t="s">
        <v>5956</v>
      </c>
      <c r="Y173" t="s">
        <v>7314</v>
      </c>
      <c r="AA173" t="s">
        <v>8538</v>
      </c>
      <c r="AB173" t="s">
        <v>13912</v>
      </c>
      <c r="AC173" t="s">
        <v>7851</v>
      </c>
      <c r="AE173" t="s">
        <v>13456</v>
      </c>
    </row>
    <row r="174" spans="1:31" x14ac:dyDescent="0.25">
      <c r="A174" t="s">
        <v>7352</v>
      </c>
      <c r="F174" t="s">
        <v>7744</v>
      </c>
      <c r="G174" t="s">
        <v>8202</v>
      </c>
      <c r="I174" t="s">
        <v>8296</v>
      </c>
      <c r="K174" t="s">
        <v>5460</v>
      </c>
      <c r="R174" t="s">
        <v>7286</v>
      </c>
      <c r="S174" t="s">
        <v>6036</v>
      </c>
      <c r="V174" t="s">
        <v>5957</v>
      </c>
      <c r="Y174" t="s">
        <v>7375</v>
      </c>
      <c r="AA174" t="s">
        <v>8607</v>
      </c>
      <c r="AB174" t="s">
        <v>7898</v>
      </c>
      <c r="AC174" t="s">
        <v>7854</v>
      </c>
      <c r="AE174" t="s">
        <v>13457</v>
      </c>
    </row>
    <row r="175" spans="1:31" x14ac:dyDescent="0.25">
      <c r="A175" t="s">
        <v>7372</v>
      </c>
      <c r="F175" t="s">
        <v>7825</v>
      </c>
      <c r="G175" t="s">
        <v>8253</v>
      </c>
      <c r="I175" t="s">
        <v>8315</v>
      </c>
      <c r="K175" t="s">
        <v>5557</v>
      </c>
      <c r="R175" t="s">
        <v>7289</v>
      </c>
      <c r="S175" t="s">
        <v>6038</v>
      </c>
      <c r="V175" t="s">
        <v>5977</v>
      </c>
      <c r="Y175" t="s">
        <v>7388</v>
      </c>
      <c r="AA175" t="s">
        <v>8611</v>
      </c>
      <c r="AB175" t="s">
        <v>7900</v>
      </c>
      <c r="AC175" t="s">
        <v>7869</v>
      </c>
      <c r="AE175" t="s">
        <v>13458</v>
      </c>
    </row>
    <row r="176" spans="1:31" x14ac:dyDescent="0.25">
      <c r="A176" t="s">
        <v>7431</v>
      </c>
      <c r="F176" t="s">
        <v>7916</v>
      </c>
      <c r="G176" t="s">
        <v>8255</v>
      </c>
      <c r="I176" t="s">
        <v>8328</v>
      </c>
      <c r="K176" t="s">
        <v>5559</v>
      </c>
      <c r="R176" t="s">
        <v>7293</v>
      </c>
      <c r="S176" t="s">
        <v>6079</v>
      </c>
      <c r="V176" t="s">
        <v>5992</v>
      </c>
      <c r="Y176" t="s">
        <v>7391</v>
      </c>
      <c r="AA176" t="s">
        <v>8616</v>
      </c>
      <c r="AB176" t="s">
        <v>7980</v>
      </c>
      <c r="AC176" t="s">
        <v>7874</v>
      </c>
      <c r="AE176" t="s">
        <v>13459</v>
      </c>
    </row>
    <row r="177" spans="1:31" x14ac:dyDescent="0.25">
      <c r="A177" t="s">
        <v>7445</v>
      </c>
      <c r="F177" t="s">
        <v>7939</v>
      </c>
      <c r="G177" t="s">
        <v>8279</v>
      </c>
      <c r="I177" t="s">
        <v>8374</v>
      </c>
      <c r="K177" t="s">
        <v>13656</v>
      </c>
      <c r="R177" t="s">
        <v>7316</v>
      </c>
      <c r="S177" t="s">
        <v>6182</v>
      </c>
      <c r="V177" t="s">
        <v>5995</v>
      </c>
      <c r="Y177" t="s">
        <v>7421</v>
      </c>
      <c r="AA177" t="s">
        <v>8625</v>
      </c>
      <c r="AB177" t="s">
        <v>8000</v>
      </c>
      <c r="AC177" t="s">
        <v>7966</v>
      </c>
      <c r="AE177" t="s">
        <v>681</v>
      </c>
    </row>
    <row r="178" spans="1:31" x14ac:dyDescent="0.25">
      <c r="A178" t="s">
        <v>7478</v>
      </c>
      <c r="F178" t="s">
        <v>7950</v>
      </c>
      <c r="G178" t="s">
        <v>8314</v>
      </c>
      <c r="I178" t="s">
        <v>8399</v>
      </c>
      <c r="K178" t="s">
        <v>13657</v>
      </c>
      <c r="R178" t="s">
        <v>7336</v>
      </c>
      <c r="S178" t="s">
        <v>6184</v>
      </c>
      <c r="V178" t="s">
        <v>6002</v>
      </c>
      <c r="Y178" t="s">
        <v>7466</v>
      </c>
      <c r="AA178" t="s">
        <v>8682</v>
      </c>
      <c r="AB178" t="s">
        <v>8012</v>
      </c>
      <c r="AC178" t="s">
        <v>8094</v>
      </c>
      <c r="AE178" t="s">
        <v>775</v>
      </c>
    </row>
    <row r="179" spans="1:31" x14ac:dyDescent="0.25">
      <c r="A179" t="s">
        <v>7518</v>
      </c>
      <c r="F179" t="s">
        <v>8154</v>
      </c>
      <c r="G179" t="s">
        <v>8425</v>
      </c>
      <c r="I179" t="s">
        <v>8426</v>
      </c>
      <c r="K179" t="s">
        <v>5601</v>
      </c>
      <c r="R179" t="s">
        <v>7422</v>
      </c>
      <c r="S179" t="s">
        <v>6185</v>
      </c>
      <c r="V179" t="s">
        <v>6012</v>
      </c>
      <c r="Y179" t="s">
        <v>7548</v>
      </c>
      <c r="AA179" t="s">
        <v>8712</v>
      </c>
      <c r="AB179" t="s">
        <v>8077</v>
      </c>
      <c r="AC179" t="s">
        <v>8095</v>
      </c>
      <c r="AE179" t="s">
        <v>800</v>
      </c>
    </row>
    <row r="180" spans="1:31" x14ac:dyDescent="0.25">
      <c r="A180" t="s">
        <v>7525</v>
      </c>
      <c r="F180" t="s">
        <v>8179</v>
      </c>
      <c r="G180" t="s">
        <v>8519</v>
      </c>
      <c r="I180" t="s">
        <v>8450</v>
      </c>
      <c r="K180" t="s">
        <v>5618</v>
      </c>
      <c r="R180" t="s">
        <v>7565</v>
      </c>
      <c r="S180" t="s">
        <v>6206</v>
      </c>
      <c r="V180" t="s">
        <v>6031</v>
      </c>
      <c r="Y180" t="s">
        <v>7645</v>
      </c>
      <c r="AA180" t="s">
        <v>8731</v>
      </c>
      <c r="AB180" t="s">
        <v>13917</v>
      </c>
      <c r="AC180" t="s">
        <v>8095</v>
      </c>
      <c r="AE180" t="s">
        <v>803</v>
      </c>
    </row>
    <row r="181" spans="1:31" x14ac:dyDescent="0.25">
      <c r="A181" t="s">
        <v>7553</v>
      </c>
      <c r="F181" t="s">
        <v>8201</v>
      </c>
      <c r="G181" t="s">
        <v>8678</v>
      </c>
      <c r="I181" t="s">
        <v>8467</v>
      </c>
      <c r="K181" t="s">
        <v>5638</v>
      </c>
      <c r="R181" t="s">
        <v>7601</v>
      </c>
      <c r="S181" t="s">
        <v>6216</v>
      </c>
      <c r="V181" t="s">
        <v>6039</v>
      </c>
      <c r="Y181" t="s">
        <v>7651</v>
      </c>
      <c r="AA181" t="s">
        <v>8736</v>
      </c>
      <c r="AB181" t="s">
        <v>8144</v>
      </c>
      <c r="AC181" t="s">
        <v>8096</v>
      </c>
      <c r="AE181" t="s">
        <v>804</v>
      </c>
    </row>
    <row r="182" spans="1:31" x14ac:dyDescent="0.25">
      <c r="A182" t="s">
        <v>7566</v>
      </c>
      <c r="F182" t="s">
        <v>8202</v>
      </c>
      <c r="G182" t="s">
        <v>8809</v>
      </c>
      <c r="I182" t="s">
        <v>8473</v>
      </c>
      <c r="K182" t="s">
        <v>5649</v>
      </c>
      <c r="R182" t="s">
        <v>7621</v>
      </c>
      <c r="S182" t="s">
        <v>6217</v>
      </c>
      <c r="V182" t="s">
        <v>6121</v>
      </c>
      <c r="Y182" t="s">
        <v>7708</v>
      </c>
      <c r="AA182" t="s">
        <v>8774</v>
      </c>
      <c r="AB182" t="s">
        <v>8149</v>
      </c>
      <c r="AC182" t="s">
        <v>13919</v>
      </c>
      <c r="AE182" t="s">
        <v>805</v>
      </c>
    </row>
    <row r="183" spans="1:31" x14ac:dyDescent="0.25">
      <c r="A183" t="s">
        <v>7644</v>
      </c>
      <c r="F183" t="s">
        <v>8211</v>
      </c>
      <c r="G183" t="s">
        <v>8836</v>
      </c>
      <c r="I183" t="s">
        <v>8500</v>
      </c>
      <c r="K183" t="s">
        <v>5651</v>
      </c>
      <c r="R183" t="s">
        <v>7633</v>
      </c>
      <c r="S183" t="s">
        <v>13704</v>
      </c>
      <c r="V183" t="s">
        <v>6123</v>
      </c>
      <c r="Y183" t="s">
        <v>7773</v>
      </c>
      <c r="AA183" t="s">
        <v>8788</v>
      </c>
      <c r="AB183" t="s">
        <v>8152</v>
      </c>
      <c r="AC183" t="s">
        <v>8331</v>
      </c>
      <c r="AE183" t="s">
        <v>806</v>
      </c>
    </row>
    <row r="184" spans="1:31" x14ac:dyDescent="0.25">
      <c r="A184" t="s">
        <v>7645</v>
      </c>
      <c r="F184" t="s">
        <v>8267</v>
      </c>
      <c r="G184" t="s">
        <v>8865</v>
      </c>
      <c r="I184" t="s">
        <v>8502</v>
      </c>
      <c r="K184" t="s">
        <v>5662</v>
      </c>
      <c r="R184" t="s">
        <v>7645</v>
      </c>
      <c r="S184" t="s">
        <v>13735</v>
      </c>
      <c r="V184" t="s">
        <v>6167</v>
      </c>
      <c r="Y184" t="s">
        <v>7801</v>
      </c>
      <c r="AA184" t="s">
        <v>8869</v>
      </c>
      <c r="AB184" t="s">
        <v>8181</v>
      </c>
      <c r="AC184" t="s">
        <v>8338</v>
      </c>
      <c r="AE184" t="s">
        <v>810</v>
      </c>
    </row>
    <row r="185" spans="1:31" x14ac:dyDescent="0.25">
      <c r="A185" t="s">
        <v>7653</v>
      </c>
      <c r="F185" t="s">
        <v>8299</v>
      </c>
      <c r="G185" t="s">
        <v>8883</v>
      </c>
      <c r="I185" t="s">
        <v>8517</v>
      </c>
      <c r="K185" t="s">
        <v>5685</v>
      </c>
      <c r="R185" t="s">
        <v>7696</v>
      </c>
      <c r="S185" t="s">
        <v>13761</v>
      </c>
      <c r="V185" t="s">
        <v>6196</v>
      </c>
      <c r="Y185" t="s">
        <v>7809</v>
      </c>
      <c r="AA185" t="s">
        <v>8978</v>
      </c>
      <c r="AB185" t="s">
        <v>8212</v>
      </c>
      <c r="AC185" t="s">
        <v>8350</v>
      </c>
      <c r="AE185" t="s">
        <v>811</v>
      </c>
    </row>
    <row r="186" spans="1:31" x14ac:dyDescent="0.25">
      <c r="A186" t="s">
        <v>7667</v>
      </c>
      <c r="F186" t="s">
        <v>8313</v>
      </c>
      <c r="G186" t="s">
        <v>8890</v>
      </c>
      <c r="I186" t="s">
        <v>8681</v>
      </c>
      <c r="K186" t="s">
        <v>13660</v>
      </c>
      <c r="R186" t="s">
        <v>7727</v>
      </c>
      <c r="S186" t="s">
        <v>13765</v>
      </c>
      <c r="V186" t="s">
        <v>6208</v>
      </c>
      <c r="Y186" t="s">
        <v>7879</v>
      </c>
      <c r="AA186" t="s">
        <v>8997</v>
      </c>
      <c r="AB186" t="s">
        <v>8218</v>
      </c>
      <c r="AC186" t="s">
        <v>8351</v>
      </c>
      <c r="AE186" t="s">
        <v>812</v>
      </c>
    </row>
    <row r="187" spans="1:31" x14ac:dyDescent="0.25">
      <c r="A187" t="s">
        <v>7856</v>
      </c>
      <c r="F187" t="s">
        <v>8348</v>
      </c>
      <c r="G187" t="s">
        <v>8952</v>
      </c>
      <c r="I187" t="s">
        <v>8743</v>
      </c>
      <c r="K187" t="s">
        <v>5733</v>
      </c>
      <c r="R187" t="s">
        <v>7738</v>
      </c>
      <c r="S187" t="s">
        <v>6488</v>
      </c>
      <c r="V187" t="s">
        <v>13686</v>
      </c>
      <c r="Y187" t="s">
        <v>7930</v>
      </c>
      <c r="AA187" t="s">
        <v>9111</v>
      </c>
      <c r="AB187" t="s">
        <v>8233</v>
      </c>
      <c r="AC187" t="s">
        <v>8352</v>
      </c>
      <c r="AE187" t="s">
        <v>813</v>
      </c>
    </row>
    <row r="188" spans="1:31" x14ac:dyDescent="0.25">
      <c r="A188" t="s">
        <v>7894</v>
      </c>
      <c r="F188" t="s">
        <v>8367</v>
      </c>
      <c r="G188" t="s">
        <v>8982</v>
      </c>
      <c r="I188" t="s">
        <v>8744</v>
      </c>
      <c r="K188" t="s">
        <v>5777</v>
      </c>
      <c r="R188" t="s">
        <v>7792</v>
      </c>
      <c r="S188" t="s">
        <v>13825</v>
      </c>
      <c r="V188" t="s">
        <v>13703</v>
      </c>
      <c r="Y188" t="s">
        <v>7932</v>
      </c>
      <c r="AA188" t="s">
        <v>9635</v>
      </c>
      <c r="AB188" t="s">
        <v>8236</v>
      </c>
      <c r="AC188" t="s">
        <v>8353</v>
      </c>
      <c r="AE188" t="s">
        <v>814</v>
      </c>
    </row>
    <row r="189" spans="1:31" x14ac:dyDescent="0.25">
      <c r="A189" t="s">
        <v>7988</v>
      </c>
      <c r="F189" t="s">
        <v>13924</v>
      </c>
      <c r="G189" t="s">
        <v>9080</v>
      </c>
      <c r="I189" t="s">
        <v>8807</v>
      </c>
      <c r="K189" t="s">
        <v>13671</v>
      </c>
      <c r="R189" t="s">
        <v>7849</v>
      </c>
      <c r="S189" t="s">
        <v>13841</v>
      </c>
      <c r="V189" t="s">
        <v>13712</v>
      </c>
      <c r="Y189" t="s">
        <v>8024</v>
      </c>
      <c r="AA189" t="s">
        <v>9637</v>
      </c>
      <c r="AB189" t="s">
        <v>8244</v>
      </c>
      <c r="AC189" t="s">
        <v>8355</v>
      </c>
      <c r="AE189" t="s">
        <v>814</v>
      </c>
    </row>
    <row r="190" spans="1:31" x14ac:dyDescent="0.25">
      <c r="A190" t="s">
        <v>8006</v>
      </c>
      <c r="F190" t="s">
        <v>8421</v>
      </c>
      <c r="G190" t="s">
        <v>9085</v>
      </c>
      <c r="I190" t="s">
        <v>8808</v>
      </c>
      <c r="K190" t="s">
        <v>5882</v>
      </c>
      <c r="R190" t="s">
        <v>7850</v>
      </c>
      <c r="S190" t="s">
        <v>13850</v>
      </c>
      <c r="V190" t="s">
        <v>13717</v>
      </c>
      <c r="Y190" t="s">
        <v>8037</v>
      </c>
      <c r="AA190" t="s">
        <v>9956</v>
      </c>
      <c r="AB190" t="s">
        <v>8291</v>
      </c>
      <c r="AC190" t="s">
        <v>8394</v>
      </c>
      <c r="AE190" t="s">
        <v>815</v>
      </c>
    </row>
    <row r="191" spans="1:31" x14ac:dyDescent="0.25">
      <c r="A191" t="s">
        <v>8030</v>
      </c>
      <c r="F191" t="s">
        <v>8445</v>
      </c>
      <c r="G191" t="s">
        <v>9208</v>
      </c>
      <c r="I191" t="s">
        <v>8995</v>
      </c>
      <c r="K191" t="s">
        <v>5909</v>
      </c>
      <c r="R191" t="s">
        <v>7891</v>
      </c>
      <c r="S191" t="s">
        <v>13862</v>
      </c>
      <c r="V191" t="s">
        <v>13732</v>
      </c>
      <c r="Y191" t="s">
        <v>8074</v>
      </c>
      <c r="AA191" t="s">
        <v>10591</v>
      </c>
      <c r="AB191" t="s">
        <v>8388</v>
      </c>
      <c r="AC191" t="s">
        <v>8417</v>
      </c>
      <c r="AE191" t="s">
        <v>815</v>
      </c>
    </row>
    <row r="192" spans="1:31" x14ac:dyDescent="0.25">
      <c r="A192" t="s">
        <v>8034</v>
      </c>
      <c r="F192" t="s">
        <v>8446</v>
      </c>
      <c r="G192" t="s">
        <v>9217</v>
      </c>
      <c r="I192" t="s">
        <v>9044</v>
      </c>
      <c r="K192" t="s">
        <v>5910</v>
      </c>
      <c r="R192" t="s">
        <v>7917</v>
      </c>
      <c r="S192" t="s">
        <v>13866</v>
      </c>
      <c r="V192" t="s">
        <v>13748</v>
      </c>
      <c r="Y192" t="s">
        <v>8166</v>
      </c>
      <c r="AA192" t="s">
        <v>10657</v>
      </c>
      <c r="AB192" t="s">
        <v>8389</v>
      </c>
      <c r="AC192" t="s">
        <v>8432</v>
      </c>
      <c r="AE192" t="s">
        <v>817</v>
      </c>
    </row>
    <row r="193" spans="1:31" x14ac:dyDescent="0.25">
      <c r="A193" t="s">
        <v>8035</v>
      </c>
      <c r="F193" t="s">
        <v>8447</v>
      </c>
      <c r="G193" t="s">
        <v>9281</v>
      </c>
      <c r="I193" t="s">
        <v>9054</v>
      </c>
      <c r="K193" t="s">
        <v>5913</v>
      </c>
      <c r="R193" t="s">
        <v>7990</v>
      </c>
      <c r="S193" t="s">
        <v>13868</v>
      </c>
      <c r="V193" t="s">
        <v>13843</v>
      </c>
      <c r="Y193" t="s">
        <v>8278</v>
      </c>
      <c r="AA193" t="s">
        <v>10682</v>
      </c>
      <c r="AB193" t="s">
        <v>8390</v>
      </c>
      <c r="AC193" t="s">
        <v>8440</v>
      </c>
      <c r="AE193" t="s">
        <v>818</v>
      </c>
    </row>
    <row r="194" spans="1:31" x14ac:dyDescent="0.25">
      <c r="A194" t="s">
        <v>8051</v>
      </c>
      <c r="F194" t="s">
        <v>8448</v>
      </c>
      <c r="G194" t="s">
        <v>9709</v>
      </c>
      <c r="I194" t="s">
        <v>9103</v>
      </c>
      <c r="K194" t="s">
        <v>5939</v>
      </c>
      <c r="R194" t="s">
        <v>7992</v>
      </c>
      <c r="S194" t="s">
        <v>13875</v>
      </c>
      <c r="V194" t="s">
        <v>13844</v>
      </c>
      <c r="Y194" t="s">
        <v>8287</v>
      </c>
      <c r="AA194" t="s">
        <v>10723</v>
      </c>
      <c r="AB194" t="s">
        <v>8391</v>
      </c>
      <c r="AC194" t="s">
        <v>8521</v>
      </c>
      <c r="AE194" t="s">
        <v>819</v>
      </c>
    </row>
    <row r="195" spans="1:31" x14ac:dyDescent="0.25">
      <c r="A195" t="s">
        <v>8080</v>
      </c>
      <c r="F195" t="s">
        <v>8449</v>
      </c>
      <c r="G195" t="s">
        <v>10564</v>
      </c>
      <c r="I195" t="s">
        <v>9235</v>
      </c>
      <c r="K195" t="s">
        <v>5947</v>
      </c>
      <c r="R195" t="s">
        <v>8243</v>
      </c>
      <c r="S195" t="s">
        <v>13877</v>
      </c>
      <c r="V195" t="s">
        <v>13845</v>
      </c>
      <c r="Y195" t="s">
        <v>8300</v>
      </c>
      <c r="AA195" t="s">
        <v>10727</v>
      </c>
      <c r="AB195" t="s">
        <v>8474</v>
      </c>
      <c r="AC195" t="s">
        <v>8546</v>
      </c>
      <c r="AE195" t="s">
        <v>821</v>
      </c>
    </row>
    <row r="196" spans="1:31" x14ac:dyDescent="0.25">
      <c r="A196" t="s">
        <v>8087</v>
      </c>
      <c r="F196" t="s">
        <v>8455</v>
      </c>
      <c r="G196" t="s">
        <v>10634</v>
      </c>
      <c r="I196" t="s">
        <v>9236</v>
      </c>
      <c r="K196" t="s">
        <v>6091</v>
      </c>
      <c r="R196" t="s">
        <v>8285</v>
      </c>
      <c r="S196" t="s">
        <v>6577</v>
      </c>
      <c r="V196" t="s">
        <v>13846</v>
      </c>
      <c r="Y196" t="s">
        <v>8302</v>
      </c>
      <c r="AA196" t="s">
        <v>10782</v>
      </c>
      <c r="AB196" t="s">
        <v>8489</v>
      </c>
      <c r="AC196" t="s">
        <v>8585</v>
      </c>
      <c r="AE196" t="s">
        <v>823</v>
      </c>
    </row>
    <row r="197" spans="1:31" x14ac:dyDescent="0.25">
      <c r="A197" t="s">
        <v>8115</v>
      </c>
      <c r="F197" t="s">
        <v>8459</v>
      </c>
      <c r="G197" t="s">
        <v>10679</v>
      </c>
      <c r="I197" t="s">
        <v>9321</v>
      </c>
      <c r="K197" t="s">
        <v>6111</v>
      </c>
      <c r="R197" t="s">
        <v>8314</v>
      </c>
      <c r="S197" t="s">
        <v>6589</v>
      </c>
      <c r="V197" t="s">
        <v>13849</v>
      </c>
      <c r="Y197" t="s">
        <v>8336</v>
      </c>
      <c r="AA197" t="s">
        <v>13970</v>
      </c>
      <c r="AB197" t="s">
        <v>8520</v>
      </c>
      <c r="AC197" t="s">
        <v>8679</v>
      </c>
      <c r="AE197" t="s">
        <v>824</v>
      </c>
    </row>
    <row r="198" spans="1:31" x14ac:dyDescent="0.25">
      <c r="A198" t="s">
        <v>8150</v>
      </c>
      <c r="F198" t="s">
        <v>8460</v>
      </c>
      <c r="G198" t="s">
        <v>10706</v>
      </c>
      <c r="I198" t="s">
        <v>9661</v>
      </c>
      <c r="K198" t="s">
        <v>6112</v>
      </c>
      <c r="R198" t="s">
        <v>8379</v>
      </c>
      <c r="S198" t="s">
        <v>6610</v>
      </c>
      <c r="V198" t="s">
        <v>13853</v>
      </c>
      <c r="Y198" t="s">
        <v>8344</v>
      </c>
      <c r="AA198" t="s">
        <v>10838</v>
      </c>
      <c r="AB198" t="s">
        <v>8521</v>
      </c>
      <c r="AC198" t="s">
        <v>8739</v>
      </c>
      <c r="AE198" t="s">
        <v>825</v>
      </c>
    </row>
    <row r="199" spans="1:31" x14ac:dyDescent="0.25">
      <c r="A199" t="s">
        <v>8188</v>
      </c>
      <c r="F199" t="s">
        <v>8488</v>
      </c>
      <c r="G199" t="s">
        <v>10707</v>
      </c>
      <c r="I199" t="s">
        <v>10638</v>
      </c>
      <c r="K199" t="s">
        <v>6145</v>
      </c>
      <c r="R199" t="s">
        <v>13925</v>
      </c>
      <c r="S199" t="s">
        <v>6657</v>
      </c>
      <c r="V199" t="s">
        <v>13859</v>
      </c>
      <c r="Y199" t="s">
        <v>8540</v>
      </c>
      <c r="AA199" t="s">
        <v>10855</v>
      </c>
      <c r="AB199" t="s">
        <v>8714</v>
      </c>
      <c r="AC199" t="s">
        <v>8753</v>
      </c>
      <c r="AE199" t="s">
        <v>827</v>
      </c>
    </row>
    <row r="200" spans="1:31" x14ac:dyDescent="0.25">
      <c r="A200" t="s">
        <v>8216</v>
      </c>
      <c r="F200" t="s">
        <v>8491</v>
      </c>
      <c r="G200" t="s">
        <v>10708</v>
      </c>
      <c r="I200" t="s">
        <v>10668</v>
      </c>
      <c r="K200" t="s">
        <v>13751</v>
      </c>
      <c r="R200" t="s">
        <v>8531</v>
      </c>
      <c r="S200" t="s">
        <v>6754</v>
      </c>
      <c r="V200" t="s">
        <v>13878</v>
      </c>
      <c r="Y200" t="s">
        <v>8541</v>
      </c>
      <c r="AA200" t="s">
        <v>13977</v>
      </c>
      <c r="AB200" t="s">
        <v>8755</v>
      </c>
      <c r="AC200" t="s">
        <v>8823</v>
      </c>
      <c r="AE200" t="s">
        <v>828</v>
      </c>
    </row>
    <row r="201" spans="1:31" x14ac:dyDescent="0.25">
      <c r="A201" t="s">
        <v>8257</v>
      </c>
      <c r="F201" t="s">
        <v>8602</v>
      </c>
      <c r="G201" t="s">
        <v>10817</v>
      </c>
      <c r="I201" t="s">
        <v>10722</v>
      </c>
      <c r="K201" t="s">
        <v>13753</v>
      </c>
      <c r="R201" t="s">
        <v>8635</v>
      </c>
      <c r="S201" t="s">
        <v>6763</v>
      </c>
      <c r="V201" t="s">
        <v>6580</v>
      </c>
      <c r="Y201" t="s">
        <v>13926</v>
      </c>
      <c r="AA201" t="s">
        <v>11025</v>
      </c>
      <c r="AB201" t="s">
        <v>8794</v>
      </c>
      <c r="AC201" t="s">
        <v>8844</v>
      </c>
      <c r="AE201" t="s">
        <v>829</v>
      </c>
    </row>
    <row r="202" spans="1:31" x14ac:dyDescent="0.25">
      <c r="A202" t="s">
        <v>8280</v>
      </c>
      <c r="F202" t="s">
        <v>8646</v>
      </c>
      <c r="G202" t="s">
        <v>10818</v>
      </c>
      <c r="I202" t="s">
        <v>10791</v>
      </c>
      <c r="K202" t="s">
        <v>6361</v>
      </c>
      <c r="R202" t="s">
        <v>8660</v>
      </c>
      <c r="S202" t="s">
        <v>6765</v>
      </c>
      <c r="V202" t="s">
        <v>6583</v>
      </c>
      <c r="Y202" t="s">
        <v>8689</v>
      </c>
      <c r="AA202" t="s">
        <v>11046</v>
      </c>
      <c r="AB202" t="s">
        <v>8942</v>
      </c>
      <c r="AC202" t="s">
        <v>8903</v>
      </c>
      <c r="AE202" t="s">
        <v>830</v>
      </c>
    </row>
    <row r="203" spans="1:31" x14ac:dyDescent="0.25">
      <c r="A203" t="s">
        <v>8310</v>
      </c>
      <c r="F203" t="s">
        <v>8725</v>
      </c>
      <c r="G203" t="s">
        <v>10832</v>
      </c>
      <c r="I203" t="s">
        <v>10834</v>
      </c>
      <c r="K203" t="s">
        <v>13779</v>
      </c>
      <c r="R203" t="s">
        <v>8741</v>
      </c>
      <c r="S203" t="s">
        <v>6767</v>
      </c>
      <c r="V203" t="s">
        <v>6587</v>
      </c>
      <c r="Y203" t="s">
        <v>8776</v>
      </c>
      <c r="AA203" t="s">
        <v>11062</v>
      </c>
      <c r="AB203" t="s">
        <v>8972</v>
      </c>
      <c r="AC203" t="s">
        <v>8905</v>
      </c>
      <c r="AE203" t="s">
        <v>831</v>
      </c>
    </row>
    <row r="204" spans="1:31" x14ac:dyDescent="0.25">
      <c r="A204" t="s">
        <v>8376</v>
      </c>
      <c r="F204" t="s">
        <v>8766</v>
      </c>
      <c r="G204" t="s">
        <v>10844</v>
      </c>
      <c r="I204" t="s">
        <v>10840</v>
      </c>
      <c r="K204" t="s">
        <v>13795</v>
      </c>
      <c r="R204" t="s">
        <v>8861</v>
      </c>
      <c r="S204" t="s">
        <v>6767</v>
      </c>
      <c r="V204" t="s">
        <v>6588</v>
      </c>
      <c r="Y204" t="s">
        <v>8799</v>
      </c>
      <c r="AB204" t="s">
        <v>9039</v>
      </c>
      <c r="AC204" t="s">
        <v>8932</v>
      </c>
      <c r="AE204" t="s">
        <v>834</v>
      </c>
    </row>
    <row r="205" spans="1:31" x14ac:dyDescent="0.25">
      <c r="A205" t="s">
        <v>8458</v>
      </c>
      <c r="F205" t="s">
        <v>8770</v>
      </c>
      <c r="G205" t="s">
        <v>10845</v>
      </c>
      <c r="I205" t="s">
        <v>10840</v>
      </c>
      <c r="K205" t="s">
        <v>13803</v>
      </c>
      <c r="R205" t="s">
        <v>8945</v>
      </c>
      <c r="S205" t="s">
        <v>6770</v>
      </c>
      <c r="V205" t="s">
        <v>13881</v>
      </c>
      <c r="Y205" t="s">
        <v>8800</v>
      </c>
      <c r="AB205" t="s">
        <v>9098</v>
      </c>
      <c r="AC205" t="s">
        <v>9076</v>
      </c>
      <c r="AE205" t="s">
        <v>836</v>
      </c>
    </row>
    <row r="206" spans="1:31" x14ac:dyDescent="0.25">
      <c r="A206" t="s">
        <v>8529</v>
      </c>
      <c r="F206" t="s">
        <v>8793</v>
      </c>
      <c r="G206" t="s">
        <v>11041</v>
      </c>
      <c r="I206" t="s">
        <v>10872</v>
      </c>
      <c r="K206" t="s">
        <v>13826</v>
      </c>
      <c r="R206" t="s">
        <v>8971</v>
      </c>
      <c r="S206" t="s">
        <v>6771</v>
      </c>
      <c r="V206" t="s">
        <v>6602</v>
      </c>
      <c r="Y206" t="s">
        <v>8813</v>
      </c>
      <c r="AB206" t="s">
        <v>9260</v>
      </c>
      <c r="AC206" t="s">
        <v>9084</v>
      </c>
      <c r="AE206" t="s">
        <v>837</v>
      </c>
    </row>
    <row r="207" spans="1:31" x14ac:dyDescent="0.25">
      <c r="A207" t="s">
        <v>8560</v>
      </c>
      <c r="F207" t="s">
        <v>8862</v>
      </c>
      <c r="I207" t="s">
        <v>10889</v>
      </c>
      <c r="K207" t="s">
        <v>13829</v>
      </c>
      <c r="R207" t="s">
        <v>8973</v>
      </c>
      <c r="S207" t="s">
        <v>6774</v>
      </c>
      <c r="V207" t="s">
        <v>6625</v>
      </c>
      <c r="Y207" t="s">
        <v>8817</v>
      </c>
      <c r="AB207" t="s">
        <v>9327</v>
      </c>
      <c r="AC207" t="s">
        <v>9135</v>
      </c>
      <c r="AE207" t="s">
        <v>838</v>
      </c>
    </row>
    <row r="208" spans="1:31" x14ac:dyDescent="0.25">
      <c r="A208" t="s">
        <v>8564</v>
      </c>
      <c r="F208" t="s">
        <v>8895</v>
      </c>
      <c r="I208" t="s">
        <v>10891</v>
      </c>
      <c r="K208" t="s">
        <v>13837</v>
      </c>
      <c r="R208" t="s">
        <v>8976</v>
      </c>
      <c r="S208" t="s">
        <v>6803</v>
      </c>
      <c r="V208" t="s">
        <v>6628</v>
      </c>
      <c r="Y208" t="s">
        <v>8877</v>
      </c>
      <c r="AB208" t="s">
        <v>9662</v>
      </c>
      <c r="AC208" t="s">
        <v>9300</v>
      </c>
      <c r="AE208" t="s">
        <v>839</v>
      </c>
    </row>
    <row r="209" spans="1:31" x14ac:dyDescent="0.25">
      <c r="A209" t="s">
        <v>8610</v>
      </c>
      <c r="F209" t="s">
        <v>8926</v>
      </c>
      <c r="I209" t="s">
        <v>10954</v>
      </c>
      <c r="K209" t="s">
        <v>6635</v>
      </c>
      <c r="R209" t="s">
        <v>9213</v>
      </c>
      <c r="S209" t="s">
        <v>6842</v>
      </c>
      <c r="V209" t="s">
        <v>6630</v>
      </c>
      <c r="Y209" t="s">
        <v>8897</v>
      </c>
      <c r="AB209" t="s">
        <v>9668</v>
      </c>
      <c r="AC209" t="s">
        <v>9311</v>
      </c>
      <c r="AE209" t="s">
        <v>13460</v>
      </c>
    </row>
    <row r="210" spans="1:31" x14ac:dyDescent="0.25">
      <c r="A210" t="s">
        <v>8694</v>
      </c>
      <c r="F210" t="s">
        <v>9024</v>
      </c>
      <c r="I210" t="s">
        <v>11029</v>
      </c>
      <c r="K210" t="s">
        <v>6658</v>
      </c>
      <c r="R210" t="s">
        <v>9225</v>
      </c>
      <c r="S210" t="s">
        <v>6931</v>
      </c>
      <c r="V210" t="s">
        <v>6637</v>
      </c>
      <c r="Y210" t="s">
        <v>8946</v>
      </c>
      <c r="AB210" t="s">
        <v>9683</v>
      </c>
      <c r="AC210" t="s">
        <v>10562</v>
      </c>
      <c r="AE210" t="s">
        <v>845</v>
      </c>
    </row>
    <row r="211" spans="1:31" x14ac:dyDescent="0.25">
      <c r="A211" t="s">
        <v>8696</v>
      </c>
      <c r="F211" t="s">
        <v>10574</v>
      </c>
      <c r="K211" t="s">
        <v>6660</v>
      </c>
      <c r="R211" t="s">
        <v>9269</v>
      </c>
      <c r="S211" t="s">
        <v>7029</v>
      </c>
      <c r="V211" t="s">
        <v>6667</v>
      </c>
      <c r="Y211" t="s">
        <v>8951</v>
      </c>
      <c r="AB211" t="s">
        <v>9701</v>
      </c>
      <c r="AC211" t="s">
        <v>10580</v>
      </c>
      <c r="AE211" t="s">
        <v>846</v>
      </c>
    </row>
    <row r="212" spans="1:31" x14ac:dyDescent="0.25">
      <c r="A212" t="s">
        <v>8698</v>
      </c>
      <c r="F212" t="s">
        <v>10608</v>
      </c>
      <c r="K212" t="s">
        <v>6689</v>
      </c>
      <c r="R212" t="s">
        <v>9638</v>
      </c>
      <c r="S212" t="s">
        <v>7031</v>
      </c>
      <c r="V212" t="s">
        <v>6728</v>
      </c>
      <c r="Y212" t="s">
        <v>8986</v>
      </c>
      <c r="AB212" t="s">
        <v>10558</v>
      </c>
      <c r="AC212" t="s">
        <v>10596</v>
      </c>
      <c r="AE212" t="s">
        <v>847</v>
      </c>
    </row>
    <row r="213" spans="1:31" x14ac:dyDescent="0.25">
      <c r="A213" t="s">
        <v>8721</v>
      </c>
      <c r="F213" t="s">
        <v>10709</v>
      </c>
      <c r="K213" t="s">
        <v>6691</v>
      </c>
      <c r="R213" t="s">
        <v>9684</v>
      </c>
      <c r="S213" t="s">
        <v>7056</v>
      </c>
      <c r="V213" t="s">
        <v>6775</v>
      </c>
      <c r="Y213" t="s">
        <v>9035</v>
      </c>
      <c r="AB213" t="s">
        <v>10610</v>
      </c>
      <c r="AC213" t="s">
        <v>10601</v>
      </c>
      <c r="AE213" t="s">
        <v>848</v>
      </c>
    </row>
    <row r="214" spans="1:31" x14ac:dyDescent="0.25">
      <c r="A214" t="s">
        <v>8735</v>
      </c>
      <c r="F214" t="s">
        <v>10867</v>
      </c>
      <c r="K214" t="s">
        <v>6745</v>
      </c>
      <c r="R214" t="s">
        <v>10557</v>
      </c>
      <c r="S214" t="s">
        <v>7138</v>
      </c>
      <c r="V214" t="s">
        <v>6831</v>
      </c>
      <c r="Y214" t="s">
        <v>9040</v>
      </c>
      <c r="AB214" t="s">
        <v>10919</v>
      </c>
      <c r="AC214" t="s">
        <v>10602</v>
      </c>
      <c r="AE214" t="s">
        <v>849</v>
      </c>
    </row>
    <row r="215" spans="1:31" x14ac:dyDescent="0.25">
      <c r="A215" t="s">
        <v>8791</v>
      </c>
      <c r="F215" t="s">
        <v>10968</v>
      </c>
      <c r="K215" t="s">
        <v>6747</v>
      </c>
      <c r="R215" t="s">
        <v>10570</v>
      </c>
      <c r="S215" t="s">
        <v>7149</v>
      </c>
      <c r="V215" t="s">
        <v>6846</v>
      </c>
      <c r="Y215" t="s">
        <v>9048</v>
      </c>
      <c r="AB215" t="s">
        <v>10926</v>
      </c>
      <c r="AC215" t="s">
        <v>10603</v>
      </c>
      <c r="AE215" t="s">
        <v>850</v>
      </c>
    </row>
    <row r="216" spans="1:31" x14ac:dyDescent="0.25">
      <c r="A216" t="s">
        <v>8797</v>
      </c>
      <c r="F216" t="s">
        <v>10996</v>
      </c>
      <c r="K216" t="s">
        <v>6761</v>
      </c>
      <c r="R216" t="s">
        <v>10576</v>
      </c>
      <c r="S216" t="s">
        <v>7165</v>
      </c>
      <c r="V216" t="s">
        <v>6876</v>
      </c>
      <c r="Y216" t="s">
        <v>9061</v>
      </c>
      <c r="AB216" t="s">
        <v>10993</v>
      </c>
      <c r="AC216" t="s">
        <v>10820</v>
      </c>
      <c r="AE216" t="s">
        <v>851</v>
      </c>
    </row>
    <row r="217" spans="1:31" x14ac:dyDescent="0.25">
      <c r="A217" t="s">
        <v>8820</v>
      </c>
      <c r="F217" t="s">
        <v>10997</v>
      </c>
      <c r="K217" t="s">
        <v>6767</v>
      </c>
      <c r="R217" t="s">
        <v>10641</v>
      </c>
      <c r="S217" t="s">
        <v>7243</v>
      </c>
      <c r="V217" t="s">
        <v>6933</v>
      </c>
      <c r="Y217" t="s">
        <v>9090</v>
      </c>
      <c r="AB217" t="s">
        <v>11075</v>
      </c>
      <c r="AC217" t="s">
        <v>10918</v>
      </c>
      <c r="AE217" t="s">
        <v>852</v>
      </c>
    </row>
    <row r="218" spans="1:31" x14ac:dyDescent="0.25">
      <c r="A218" t="s">
        <v>8827</v>
      </c>
      <c r="K218" t="s">
        <v>6781</v>
      </c>
      <c r="R218" t="s">
        <v>10704</v>
      </c>
      <c r="S218" t="s">
        <v>7353</v>
      </c>
      <c r="V218" t="s">
        <v>6990</v>
      </c>
      <c r="Y218" t="s">
        <v>9121</v>
      </c>
      <c r="AC218" t="s">
        <v>10980</v>
      </c>
      <c r="AE218" t="s">
        <v>854</v>
      </c>
    </row>
    <row r="219" spans="1:31" x14ac:dyDescent="0.25">
      <c r="A219" t="s">
        <v>8856</v>
      </c>
      <c r="K219" t="s">
        <v>6793</v>
      </c>
      <c r="R219" t="s">
        <v>10738</v>
      </c>
      <c r="S219" t="s">
        <v>7365</v>
      </c>
      <c r="V219" t="s">
        <v>7002</v>
      </c>
      <c r="Y219" t="s">
        <v>9244</v>
      </c>
      <c r="AC219" t="s">
        <v>11010</v>
      </c>
      <c r="AE219" t="s">
        <v>857</v>
      </c>
    </row>
    <row r="220" spans="1:31" x14ac:dyDescent="0.25">
      <c r="A220" t="s">
        <v>8862</v>
      </c>
      <c r="K220" t="s">
        <v>6812</v>
      </c>
      <c r="R220" t="s">
        <v>10794</v>
      </c>
      <c r="S220" t="s">
        <v>7395</v>
      </c>
      <c r="V220" t="s">
        <v>7003</v>
      </c>
      <c r="Y220" t="s">
        <v>9712</v>
      </c>
      <c r="AE220" t="s">
        <v>859</v>
      </c>
    </row>
    <row r="221" spans="1:31" x14ac:dyDescent="0.25">
      <c r="A221" t="s">
        <v>8938</v>
      </c>
      <c r="K221" t="s">
        <v>6813</v>
      </c>
      <c r="R221" t="s">
        <v>10804</v>
      </c>
      <c r="S221" t="s">
        <v>7504</v>
      </c>
      <c r="V221" t="s">
        <v>7004</v>
      </c>
      <c r="Y221" t="s">
        <v>10586</v>
      </c>
      <c r="AE221" t="s">
        <v>863</v>
      </c>
    </row>
    <row r="222" spans="1:31" x14ac:dyDescent="0.25">
      <c r="A222" t="s">
        <v>8940</v>
      </c>
      <c r="K222" t="s">
        <v>6841</v>
      </c>
      <c r="R222" t="s">
        <v>10815</v>
      </c>
      <c r="S222" t="s">
        <v>7562</v>
      </c>
      <c r="V222" t="s">
        <v>7016</v>
      </c>
      <c r="Y222" t="s">
        <v>10617</v>
      </c>
      <c r="AE222" t="s">
        <v>864</v>
      </c>
    </row>
    <row r="223" spans="1:31" x14ac:dyDescent="0.25">
      <c r="A223" t="s">
        <v>8973</v>
      </c>
      <c r="K223" t="s">
        <v>6848</v>
      </c>
      <c r="R223" t="s">
        <v>10862</v>
      </c>
      <c r="S223" t="s">
        <v>7604</v>
      </c>
      <c r="V223" t="s">
        <v>7022</v>
      </c>
      <c r="Y223" t="s">
        <v>10617</v>
      </c>
      <c r="AE223" t="s">
        <v>866</v>
      </c>
    </row>
    <row r="224" spans="1:31" x14ac:dyDescent="0.25">
      <c r="A224" t="s">
        <v>8975</v>
      </c>
      <c r="K224" t="s">
        <v>6854</v>
      </c>
      <c r="R224" t="s">
        <v>10863</v>
      </c>
      <c r="S224" t="s">
        <v>7607</v>
      </c>
      <c r="V224" t="s">
        <v>7154</v>
      </c>
      <c r="Y224" t="s">
        <v>10630</v>
      </c>
      <c r="AE224" t="s">
        <v>871</v>
      </c>
    </row>
    <row r="225" spans="1:31" x14ac:dyDescent="0.25">
      <c r="A225" t="s">
        <v>9023</v>
      </c>
      <c r="K225" t="s">
        <v>6983</v>
      </c>
      <c r="R225" t="s">
        <v>10872</v>
      </c>
      <c r="S225" t="s">
        <v>7645</v>
      </c>
      <c r="V225" t="s">
        <v>7177</v>
      </c>
      <c r="Y225" t="s">
        <v>10660</v>
      </c>
      <c r="AE225" t="s">
        <v>873</v>
      </c>
    </row>
    <row r="226" spans="1:31" x14ac:dyDescent="0.25">
      <c r="A226" t="s">
        <v>9122</v>
      </c>
      <c r="K226" t="s">
        <v>7013</v>
      </c>
      <c r="R226" t="s">
        <v>10898</v>
      </c>
      <c r="S226" t="s">
        <v>7672</v>
      </c>
      <c r="V226" t="s">
        <v>13898</v>
      </c>
      <c r="Y226" t="s">
        <v>10778</v>
      </c>
      <c r="AE226" t="s">
        <v>875</v>
      </c>
    </row>
    <row r="227" spans="1:31" x14ac:dyDescent="0.25">
      <c r="A227" t="s">
        <v>9141</v>
      </c>
      <c r="K227" t="s">
        <v>7057</v>
      </c>
      <c r="R227" t="s">
        <v>11067</v>
      </c>
      <c r="S227" t="s">
        <v>7741</v>
      </c>
      <c r="V227" t="s">
        <v>7233</v>
      </c>
      <c r="Y227" t="s">
        <v>13966</v>
      </c>
      <c r="AE227" t="s">
        <v>876</v>
      </c>
    </row>
    <row r="228" spans="1:31" x14ac:dyDescent="0.25">
      <c r="A228" t="s">
        <v>9162</v>
      </c>
      <c r="K228" t="s">
        <v>7121</v>
      </c>
      <c r="S228" t="s">
        <v>7754</v>
      </c>
      <c r="V228" t="s">
        <v>7241</v>
      </c>
      <c r="Y228" t="s">
        <v>13967</v>
      </c>
      <c r="AE228" t="s">
        <v>876</v>
      </c>
    </row>
    <row r="229" spans="1:31" x14ac:dyDescent="0.25">
      <c r="A229" t="s">
        <v>9165</v>
      </c>
      <c r="K229" t="s">
        <v>7127</v>
      </c>
      <c r="S229" t="s">
        <v>7782</v>
      </c>
      <c r="V229" t="s">
        <v>7253</v>
      </c>
      <c r="Y229" t="s">
        <v>10805</v>
      </c>
      <c r="AE229" t="s">
        <v>876</v>
      </c>
    </row>
    <row r="230" spans="1:31" x14ac:dyDescent="0.25">
      <c r="A230" t="s">
        <v>9251</v>
      </c>
      <c r="K230" t="s">
        <v>7128</v>
      </c>
      <c r="S230" t="s">
        <v>7785</v>
      </c>
      <c r="V230" t="s">
        <v>7309</v>
      </c>
      <c r="Y230" t="s">
        <v>10829</v>
      </c>
      <c r="AE230" t="s">
        <v>877</v>
      </c>
    </row>
    <row r="231" spans="1:31" x14ac:dyDescent="0.25">
      <c r="A231" t="s">
        <v>9286</v>
      </c>
      <c r="K231" t="s">
        <v>7131</v>
      </c>
      <c r="S231" t="s">
        <v>7797</v>
      </c>
      <c r="V231" t="s">
        <v>7331</v>
      </c>
      <c r="Y231" t="s">
        <v>10915</v>
      </c>
      <c r="AE231" t="s">
        <v>878</v>
      </c>
    </row>
    <row r="232" spans="1:31" x14ac:dyDescent="0.25">
      <c r="A232" t="s">
        <v>9310</v>
      </c>
      <c r="K232" t="s">
        <v>7133</v>
      </c>
      <c r="S232" t="s">
        <v>7816</v>
      </c>
      <c r="V232" t="s">
        <v>7341</v>
      </c>
      <c r="Y232" t="s">
        <v>10971</v>
      </c>
      <c r="AE232" t="s">
        <v>881</v>
      </c>
    </row>
    <row r="233" spans="1:31" x14ac:dyDescent="0.25">
      <c r="A233" t="s">
        <v>13368</v>
      </c>
      <c r="K233" t="s">
        <v>7166</v>
      </c>
      <c r="S233" t="s">
        <v>7843</v>
      </c>
      <c r="V233" t="s">
        <v>7355</v>
      </c>
      <c r="Y233" t="s">
        <v>10999</v>
      </c>
      <c r="AE233" t="s">
        <v>883</v>
      </c>
    </row>
    <row r="234" spans="1:31" x14ac:dyDescent="0.25">
      <c r="A234" t="s">
        <v>9633</v>
      </c>
      <c r="K234" t="s">
        <v>7175</v>
      </c>
      <c r="S234" t="s">
        <v>7887</v>
      </c>
      <c r="V234" t="s">
        <v>7387</v>
      </c>
      <c r="Y234" t="s">
        <v>11027</v>
      </c>
      <c r="AE234" t="s">
        <v>13461</v>
      </c>
    </row>
    <row r="235" spans="1:31" x14ac:dyDescent="0.25">
      <c r="A235" t="s">
        <v>9676</v>
      </c>
      <c r="K235" t="s">
        <v>7259</v>
      </c>
      <c r="S235" t="s">
        <v>7898</v>
      </c>
      <c r="V235" t="s">
        <v>7442</v>
      </c>
      <c r="AE235" t="s">
        <v>891</v>
      </c>
    </row>
    <row r="236" spans="1:31" x14ac:dyDescent="0.25">
      <c r="A236" t="s">
        <v>9945</v>
      </c>
      <c r="K236" t="s">
        <v>7263</v>
      </c>
      <c r="S236" t="s">
        <v>7935</v>
      </c>
      <c r="V236" t="s">
        <v>7448</v>
      </c>
      <c r="AE236" t="s">
        <v>892</v>
      </c>
    </row>
    <row r="237" spans="1:31" x14ac:dyDescent="0.25">
      <c r="A237" t="s">
        <v>10558</v>
      </c>
      <c r="K237" t="s">
        <v>7330</v>
      </c>
      <c r="S237" t="s">
        <v>7953</v>
      </c>
      <c r="V237" t="s">
        <v>7458</v>
      </c>
      <c r="AE237" t="s">
        <v>893</v>
      </c>
    </row>
    <row r="238" spans="1:31" x14ac:dyDescent="0.25">
      <c r="A238" t="s">
        <v>10661</v>
      </c>
      <c r="K238" t="s">
        <v>7338</v>
      </c>
      <c r="S238" t="s">
        <v>7968</v>
      </c>
      <c r="V238" t="s">
        <v>7464</v>
      </c>
      <c r="AE238" t="s">
        <v>897</v>
      </c>
    </row>
    <row r="239" spans="1:31" x14ac:dyDescent="0.25">
      <c r="A239" t="s">
        <v>10699</v>
      </c>
      <c r="K239" t="s">
        <v>7354</v>
      </c>
      <c r="S239" t="s">
        <v>7978</v>
      </c>
      <c r="V239" t="s">
        <v>7468</v>
      </c>
      <c r="AE239" t="s">
        <v>901</v>
      </c>
    </row>
    <row r="240" spans="1:31" x14ac:dyDescent="0.25">
      <c r="A240" t="s">
        <v>10716</v>
      </c>
      <c r="K240" t="s">
        <v>7357</v>
      </c>
      <c r="S240" t="s">
        <v>8033</v>
      </c>
      <c r="V240" t="s">
        <v>7501</v>
      </c>
      <c r="AE240" t="s">
        <v>902</v>
      </c>
    </row>
    <row r="241" spans="1:31" x14ac:dyDescent="0.25">
      <c r="A241" t="s">
        <v>10724</v>
      </c>
      <c r="K241" t="s">
        <v>7573</v>
      </c>
      <c r="S241" t="s">
        <v>8072</v>
      </c>
      <c r="V241" t="s">
        <v>7527</v>
      </c>
      <c r="AE241" t="s">
        <v>903</v>
      </c>
    </row>
    <row r="242" spans="1:31" x14ac:dyDescent="0.25">
      <c r="A242" t="s">
        <v>10729</v>
      </c>
      <c r="K242" t="s">
        <v>7593</v>
      </c>
      <c r="S242" t="s">
        <v>8076</v>
      </c>
      <c r="V242" t="s">
        <v>7537</v>
      </c>
      <c r="AE242" t="s">
        <v>904</v>
      </c>
    </row>
    <row r="243" spans="1:31" x14ac:dyDescent="0.25">
      <c r="A243" t="s">
        <v>10812</v>
      </c>
      <c r="K243" t="s">
        <v>7642</v>
      </c>
      <c r="S243" t="s">
        <v>8114</v>
      </c>
      <c r="V243" t="s">
        <v>7591</v>
      </c>
      <c r="AE243" t="s">
        <v>907</v>
      </c>
    </row>
    <row r="244" spans="1:31" x14ac:dyDescent="0.25">
      <c r="A244" t="s">
        <v>10859</v>
      </c>
      <c r="K244" t="s">
        <v>7645</v>
      </c>
      <c r="S244" t="s">
        <v>8199</v>
      </c>
      <c r="V244" t="s">
        <v>7593</v>
      </c>
      <c r="AE244" t="s">
        <v>13462</v>
      </c>
    </row>
    <row r="245" spans="1:31" x14ac:dyDescent="0.25">
      <c r="A245" t="s">
        <v>10864</v>
      </c>
      <c r="K245" t="s">
        <v>7668</v>
      </c>
      <c r="S245" t="s">
        <v>8210</v>
      </c>
      <c r="V245" t="s">
        <v>7643</v>
      </c>
      <c r="AE245" t="s">
        <v>910</v>
      </c>
    </row>
    <row r="246" spans="1:31" x14ac:dyDescent="0.25">
      <c r="A246" t="s">
        <v>10873</v>
      </c>
      <c r="K246" t="s">
        <v>7680</v>
      </c>
      <c r="S246" t="s">
        <v>8238</v>
      </c>
      <c r="V246" t="s">
        <v>7678</v>
      </c>
      <c r="AE246" t="s">
        <v>912</v>
      </c>
    </row>
    <row r="247" spans="1:31" x14ac:dyDescent="0.25">
      <c r="A247" t="s">
        <v>11045</v>
      </c>
      <c r="K247" t="s">
        <v>7705</v>
      </c>
      <c r="S247" t="s">
        <v>8271</v>
      </c>
      <c r="V247" t="s">
        <v>7695</v>
      </c>
      <c r="AE247" t="s">
        <v>913</v>
      </c>
    </row>
    <row r="248" spans="1:31" x14ac:dyDescent="0.25">
      <c r="K248" t="s">
        <v>7751</v>
      </c>
      <c r="S248" t="s">
        <v>8272</v>
      </c>
      <c r="V248" t="s">
        <v>7748</v>
      </c>
      <c r="AE248" t="s">
        <v>916</v>
      </c>
    </row>
    <row r="249" spans="1:31" x14ac:dyDescent="0.25">
      <c r="K249" t="s">
        <v>7764</v>
      </c>
      <c r="S249" t="s">
        <v>8286</v>
      </c>
      <c r="V249" t="s">
        <v>7784</v>
      </c>
      <c r="AE249" t="s">
        <v>919</v>
      </c>
    </row>
    <row r="250" spans="1:31" x14ac:dyDescent="0.25">
      <c r="K250" t="s">
        <v>7769</v>
      </c>
      <c r="S250" t="s">
        <v>8346</v>
      </c>
      <c r="V250" t="s">
        <v>7888</v>
      </c>
      <c r="AE250" t="s">
        <v>923</v>
      </c>
    </row>
    <row r="251" spans="1:31" x14ac:dyDescent="0.25">
      <c r="K251" t="s">
        <v>7829</v>
      </c>
      <c r="S251" t="s">
        <v>8360</v>
      </c>
      <c r="V251" t="s">
        <v>7905</v>
      </c>
      <c r="AE251" t="s">
        <v>925</v>
      </c>
    </row>
    <row r="252" spans="1:31" x14ac:dyDescent="0.25">
      <c r="K252" t="s">
        <v>7830</v>
      </c>
      <c r="S252" t="s">
        <v>8521</v>
      </c>
      <c r="V252" t="s">
        <v>7926</v>
      </c>
      <c r="AE252" t="s">
        <v>926</v>
      </c>
    </row>
    <row r="253" spans="1:31" x14ac:dyDescent="0.25">
      <c r="K253" t="s">
        <v>7842</v>
      </c>
      <c r="S253" t="s">
        <v>8542</v>
      </c>
      <c r="V253" t="s">
        <v>8275</v>
      </c>
      <c r="AE253" t="s">
        <v>928</v>
      </c>
    </row>
    <row r="254" spans="1:31" x14ac:dyDescent="0.25">
      <c r="K254" t="s">
        <v>7844</v>
      </c>
      <c r="S254" t="s">
        <v>8680</v>
      </c>
      <c r="V254" t="s">
        <v>8312</v>
      </c>
      <c r="AE254" t="s">
        <v>929</v>
      </c>
    </row>
    <row r="255" spans="1:31" x14ac:dyDescent="0.25">
      <c r="K255" t="s">
        <v>7846</v>
      </c>
      <c r="S255" t="s">
        <v>8686</v>
      </c>
      <c r="V255" t="s">
        <v>8325</v>
      </c>
      <c r="AE255" t="s">
        <v>932</v>
      </c>
    </row>
    <row r="256" spans="1:31" x14ac:dyDescent="0.25">
      <c r="K256" t="s">
        <v>7919</v>
      </c>
      <c r="S256" t="s">
        <v>8815</v>
      </c>
      <c r="V256" t="s">
        <v>8334</v>
      </c>
      <c r="AE256" t="s">
        <v>933</v>
      </c>
    </row>
    <row r="257" spans="11:31" x14ac:dyDescent="0.25">
      <c r="K257" t="s">
        <v>7928</v>
      </c>
      <c r="S257" t="s">
        <v>8849</v>
      </c>
      <c r="V257" t="s">
        <v>8335</v>
      </c>
      <c r="AE257" t="s">
        <v>13463</v>
      </c>
    </row>
    <row r="258" spans="11:31" x14ac:dyDescent="0.25">
      <c r="K258" t="s">
        <v>7929</v>
      </c>
      <c r="S258" t="s">
        <v>8884</v>
      </c>
      <c r="V258" t="s">
        <v>8412</v>
      </c>
      <c r="AE258" t="s">
        <v>934</v>
      </c>
    </row>
    <row r="259" spans="11:31" x14ac:dyDescent="0.25">
      <c r="K259" t="s">
        <v>7931</v>
      </c>
      <c r="S259" t="s">
        <v>8894</v>
      </c>
      <c r="V259" t="s">
        <v>8416</v>
      </c>
      <c r="AE259" t="s">
        <v>13464</v>
      </c>
    </row>
    <row r="260" spans="11:31" x14ac:dyDescent="0.25">
      <c r="K260" t="s">
        <v>7937</v>
      </c>
      <c r="S260" t="s">
        <v>8916</v>
      </c>
      <c r="V260" t="s">
        <v>8423</v>
      </c>
      <c r="AE260" t="s">
        <v>13465</v>
      </c>
    </row>
    <row r="261" spans="11:31" x14ac:dyDescent="0.25">
      <c r="K261" t="s">
        <v>7938</v>
      </c>
      <c r="S261" t="s">
        <v>8924</v>
      </c>
      <c r="V261" t="s">
        <v>8551</v>
      </c>
      <c r="AE261" t="s">
        <v>935</v>
      </c>
    </row>
    <row r="262" spans="11:31" x14ac:dyDescent="0.25">
      <c r="K262" t="s">
        <v>7959</v>
      </c>
      <c r="S262" t="s">
        <v>8947</v>
      </c>
      <c r="V262" t="s">
        <v>8567</v>
      </c>
      <c r="AE262" t="s">
        <v>938</v>
      </c>
    </row>
    <row r="263" spans="11:31" x14ac:dyDescent="0.25">
      <c r="K263" t="s">
        <v>7961</v>
      </c>
      <c r="S263" t="s">
        <v>8955</v>
      </c>
      <c r="V263" t="s">
        <v>8648</v>
      </c>
      <c r="AE263" t="s">
        <v>941</v>
      </c>
    </row>
    <row r="264" spans="11:31" x14ac:dyDescent="0.25">
      <c r="K264" t="s">
        <v>7981</v>
      </c>
      <c r="S264" t="s">
        <v>9017</v>
      </c>
      <c r="V264" t="s">
        <v>8707</v>
      </c>
      <c r="AE264" t="s">
        <v>941</v>
      </c>
    </row>
    <row r="265" spans="11:31" x14ac:dyDescent="0.25">
      <c r="K265" t="s">
        <v>7999</v>
      </c>
      <c r="S265" t="s">
        <v>9081</v>
      </c>
      <c r="V265" t="s">
        <v>8818</v>
      </c>
      <c r="AE265" t="s">
        <v>942</v>
      </c>
    </row>
    <row r="266" spans="11:31" x14ac:dyDescent="0.25">
      <c r="K266" t="s">
        <v>8004</v>
      </c>
      <c r="S266" t="s">
        <v>9086</v>
      </c>
      <c r="V266" t="s">
        <v>8819</v>
      </c>
      <c r="AE266" t="s">
        <v>943</v>
      </c>
    </row>
    <row r="267" spans="11:31" x14ac:dyDescent="0.25">
      <c r="K267" t="s">
        <v>8008</v>
      </c>
      <c r="S267" t="s">
        <v>9091</v>
      </c>
      <c r="V267" t="s">
        <v>8858</v>
      </c>
      <c r="AE267" t="s">
        <v>946</v>
      </c>
    </row>
    <row r="268" spans="11:31" x14ac:dyDescent="0.25">
      <c r="K268" t="s">
        <v>8031</v>
      </c>
      <c r="S268" t="s">
        <v>9124</v>
      </c>
      <c r="V268" t="s">
        <v>8998</v>
      </c>
      <c r="AE268" t="s">
        <v>949</v>
      </c>
    </row>
    <row r="269" spans="11:31" x14ac:dyDescent="0.25">
      <c r="K269" t="s">
        <v>8035</v>
      </c>
      <c r="S269" t="s">
        <v>9142</v>
      </c>
      <c r="V269" t="s">
        <v>9057</v>
      </c>
      <c r="AE269" t="s">
        <v>950</v>
      </c>
    </row>
    <row r="270" spans="11:31" x14ac:dyDescent="0.25">
      <c r="K270" t="s">
        <v>8055</v>
      </c>
      <c r="S270" t="s">
        <v>9158</v>
      </c>
      <c r="V270" t="s">
        <v>9058</v>
      </c>
      <c r="AE270" t="s">
        <v>951</v>
      </c>
    </row>
    <row r="271" spans="11:31" x14ac:dyDescent="0.25">
      <c r="K271" t="s">
        <v>8061</v>
      </c>
      <c r="S271" t="s">
        <v>9233</v>
      </c>
      <c r="V271" t="s">
        <v>9072</v>
      </c>
      <c r="AE271" t="s">
        <v>952</v>
      </c>
    </row>
    <row r="272" spans="11:31" x14ac:dyDescent="0.25">
      <c r="K272" t="s">
        <v>8063</v>
      </c>
      <c r="S272" t="s">
        <v>9246</v>
      </c>
      <c r="V272" t="s">
        <v>9077</v>
      </c>
      <c r="AE272" t="s">
        <v>955</v>
      </c>
    </row>
    <row r="273" spans="11:31" x14ac:dyDescent="0.25">
      <c r="K273" t="s">
        <v>8065</v>
      </c>
      <c r="S273" t="s">
        <v>9249</v>
      </c>
      <c r="V273" t="s">
        <v>9102</v>
      </c>
      <c r="AE273" t="s">
        <v>956</v>
      </c>
    </row>
    <row r="274" spans="11:31" x14ac:dyDescent="0.25">
      <c r="K274" t="s">
        <v>8089</v>
      </c>
      <c r="S274" t="s">
        <v>9649</v>
      </c>
      <c r="V274" t="s">
        <v>9108</v>
      </c>
      <c r="AE274" t="s">
        <v>959</v>
      </c>
    </row>
    <row r="275" spans="11:31" x14ac:dyDescent="0.25">
      <c r="K275" t="s">
        <v>8141</v>
      </c>
      <c r="S275" t="s">
        <v>9678</v>
      </c>
      <c r="V275" t="s">
        <v>9129</v>
      </c>
      <c r="AE275" t="s">
        <v>960</v>
      </c>
    </row>
    <row r="276" spans="11:31" x14ac:dyDescent="0.25">
      <c r="K276" t="s">
        <v>8153</v>
      </c>
      <c r="S276" t="s">
        <v>9693</v>
      </c>
      <c r="V276" t="s">
        <v>9152</v>
      </c>
      <c r="AE276" t="s">
        <v>962</v>
      </c>
    </row>
    <row r="277" spans="11:31" x14ac:dyDescent="0.25">
      <c r="K277" t="s">
        <v>8196</v>
      </c>
      <c r="S277" t="s">
        <v>10635</v>
      </c>
      <c r="V277" t="s">
        <v>9174</v>
      </c>
      <c r="AE277" t="s">
        <v>963</v>
      </c>
    </row>
    <row r="278" spans="11:31" x14ac:dyDescent="0.25">
      <c r="K278" t="s">
        <v>8197</v>
      </c>
      <c r="S278" t="s">
        <v>10655</v>
      </c>
      <c r="V278" t="s">
        <v>9184</v>
      </c>
      <c r="AE278" t="s">
        <v>964</v>
      </c>
    </row>
    <row r="279" spans="11:31" x14ac:dyDescent="0.25">
      <c r="K279" t="s">
        <v>8298</v>
      </c>
      <c r="S279" t="s">
        <v>10662</v>
      </c>
      <c r="V279" t="s">
        <v>9207</v>
      </c>
      <c r="AE279" t="s">
        <v>965</v>
      </c>
    </row>
    <row r="280" spans="11:31" x14ac:dyDescent="0.25">
      <c r="K280" t="s">
        <v>8308</v>
      </c>
      <c r="S280" t="s">
        <v>10665</v>
      </c>
      <c r="V280" t="s">
        <v>9275</v>
      </c>
      <c r="AE280" t="s">
        <v>966</v>
      </c>
    </row>
    <row r="281" spans="11:31" x14ac:dyDescent="0.25">
      <c r="K281" t="s">
        <v>8349</v>
      </c>
      <c r="S281" t="s">
        <v>10666</v>
      </c>
      <c r="V281" t="s">
        <v>9297</v>
      </c>
      <c r="AE281" t="s">
        <v>967</v>
      </c>
    </row>
    <row r="282" spans="11:31" x14ac:dyDescent="0.25">
      <c r="K282" t="s">
        <v>8433</v>
      </c>
      <c r="S282" t="s">
        <v>10701</v>
      </c>
      <c r="V282" t="s">
        <v>9298</v>
      </c>
      <c r="AE282" t="s">
        <v>968</v>
      </c>
    </row>
    <row r="283" spans="11:31" x14ac:dyDescent="0.25">
      <c r="K283" t="s">
        <v>8471</v>
      </c>
      <c r="S283" t="s">
        <v>10720</v>
      </c>
      <c r="V283" t="s">
        <v>9314</v>
      </c>
      <c r="AE283" t="s">
        <v>968</v>
      </c>
    </row>
    <row r="284" spans="11:31" x14ac:dyDescent="0.25">
      <c r="K284" t="s">
        <v>8472</v>
      </c>
      <c r="S284" t="s">
        <v>10728</v>
      </c>
      <c r="V284" t="s">
        <v>9656</v>
      </c>
      <c r="AE284" t="s">
        <v>969</v>
      </c>
    </row>
    <row r="285" spans="11:31" x14ac:dyDescent="0.25">
      <c r="K285" t="s">
        <v>8507</v>
      </c>
      <c r="S285" t="s">
        <v>10732</v>
      </c>
      <c r="V285" t="s">
        <v>9657</v>
      </c>
      <c r="AE285" t="s">
        <v>972</v>
      </c>
    </row>
    <row r="286" spans="11:31" x14ac:dyDescent="0.25">
      <c r="K286" t="s">
        <v>8508</v>
      </c>
      <c r="S286" t="s">
        <v>10803</v>
      </c>
      <c r="V286" t="s">
        <v>9699</v>
      </c>
      <c r="AE286" t="s">
        <v>972</v>
      </c>
    </row>
    <row r="287" spans="11:31" x14ac:dyDescent="0.25">
      <c r="K287" t="s">
        <v>8528</v>
      </c>
      <c r="S287" t="s">
        <v>10806</v>
      </c>
      <c r="V287" t="s">
        <v>9702</v>
      </c>
      <c r="AE287" t="s">
        <v>973</v>
      </c>
    </row>
    <row r="288" spans="11:31" x14ac:dyDescent="0.25">
      <c r="K288" t="s">
        <v>8546</v>
      </c>
      <c r="S288" t="s">
        <v>10833</v>
      </c>
      <c r="V288" t="s">
        <v>9936</v>
      </c>
      <c r="AE288" t="s">
        <v>974</v>
      </c>
    </row>
    <row r="289" spans="11:31" x14ac:dyDescent="0.25">
      <c r="K289" t="s">
        <v>8569</v>
      </c>
      <c r="S289" t="s">
        <v>10871</v>
      </c>
      <c r="V289" t="s">
        <v>10619</v>
      </c>
      <c r="AE289" t="s">
        <v>975</v>
      </c>
    </row>
    <row r="290" spans="11:31" x14ac:dyDescent="0.25">
      <c r="K290" t="s">
        <v>8596</v>
      </c>
      <c r="S290" t="s">
        <v>10915</v>
      </c>
      <c r="V290" t="s">
        <v>10852</v>
      </c>
      <c r="AE290" t="s">
        <v>976</v>
      </c>
    </row>
    <row r="291" spans="11:31" x14ac:dyDescent="0.25">
      <c r="K291" t="s">
        <v>8598</v>
      </c>
      <c r="S291" t="s">
        <v>10955</v>
      </c>
      <c r="V291" t="s">
        <v>10929</v>
      </c>
      <c r="AE291" t="s">
        <v>977</v>
      </c>
    </row>
    <row r="292" spans="11:31" x14ac:dyDescent="0.25">
      <c r="K292" t="s">
        <v>8600</v>
      </c>
      <c r="S292" t="s">
        <v>10990</v>
      </c>
      <c r="V292" t="s">
        <v>10946</v>
      </c>
      <c r="AE292" t="s">
        <v>980</v>
      </c>
    </row>
    <row r="293" spans="11:31" x14ac:dyDescent="0.25">
      <c r="K293" t="s">
        <v>8637</v>
      </c>
      <c r="S293" t="s">
        <v>10992</v>
      </c>
      <c r="V293" t="s">
        <v>10951</v>
      </c>
      <c r="AE293" t="s">
        <v>983</v>
      </c>
    </row>
    <row r="294" spans="11:31" x14ac:dyDescent="0.25">
      <c r="K294" t="s">
        <v>8669</v>
      </c>
      <c r="S294" t="s">
        <v>13979</v>
      </c>
      <c r="V294" t="s">
        <v>11000</v>
      </c>
      <c r="AE294" t="s">
        <v>984</v>
      </c>
    </row>
    <row r="295" spans="11:31" x14ac:dyDescent="0.25">
      <c r="K295" t="s">
        <v>8738</v>
      </c>
      <c r="S295" t="s">
        <v>11063</v>
      </c>
      <c r="V295" t="s">
        <v>11074</v>
      </c>
      <c r="AE295" t="s">
        <v>985</v>
      </c>
    </row>
    <row r="296" spans="11:31" x14ac:dyDescent="0.25">
      <c r="K296" t="s">
        <v>8780</v>
      </c>
      <c r="AE296" t="s">
        <v>986</v>
      </c>
    </row>
    <row r="297" spans="11:31" x14ac:dyDescent="0.25">
      <c r="K297" t="s">
        <v>8787</v>
      </c>
      <c r="AE297" t="s">
        <v>987</v>
      </c>
    </row>
    <row r="298" spans="11:31" x14ac:dyDescent="0.25">
      <c r="K298" t="s">
        <v>8789</v>
      </c>
      <c r="AE298" t="s">
        <v>988</v>
      </c>
    </row>
    <row r="299" spans="11:31" x14ac:dyDescent="0.25">
      <c r="K299" t="s">
        <v>8801</v>
      </c>
      <c r="AE299" t="s">
        <v>989</v>
      </c>
    </row>
    <row r="300" spans="11:31" x14ac:dyDescent="0.25">
      <c r="K300" t="s">
        <v>8862</v>
      </c>
      <c r="AE300" t="s">
        <v>990</v>
      </c>
    </row>
    <row r="301" spans="11:31" x14ac:dyDescent="0.25">
      <c r="K301" t="s">
        <v>8880</v>
      </c>
      <c r="AE301" t="s">
        <v>991</v>
      </c>
    </row>
    <row r="302" spans="11:31" x14ac:dyDescent="0.25">
      <c r="K302" t="s">
        <v>8898</v>
      </c>
      <c r="AE302" t="s">
        <v>992</v>
      </c>
    </row>
    <row r="303" spans="11:31" x14ac:dyDescent="0.25">
      <c r="K303" t="s">
        <v>8901</v>
      </c>
      <c r="AE303" t="s">
        <v>995</v>
      </c>
    </row>
    <row r="304" spans="11:31" x14ac:dyDescent="0.25">
      <c r="K304" t="s">
        <v>9010</v>
      </c>
      <c r="AE304" t="s">
        <v>996</v>
      </c>
    </row>
    <row r="305" spans="11:31" x14ac:dyDescent="0.25">
      <c r="K305" t="s">
        <v>9016</v>
      </c>
      <c r="AE305" t="s">
        <v>998</v>
      </c>
    </row>
    <row r="306" spans="11:31" x14ac:dyDescent="0.25">
      <c r="K306" t="s">
        <v>9092</v>
      </c>
      <c r="AE306" t="s">
        <v>999</v>
      </c>
    </row>
    <row r="307" spans="11:31" x14ac:dyDescent="0.25">
      <c r="K307" t="s">
        <v>9093</v>
      </c>
      <c r="AE307" t="s">
        <v>1000</v>
      </c>
    </row>
    <row r="308" spans="11:31" x14ac:dyDescent="0.25">
      <c r="K308" t="s">
        <v>9096</v>
      </c>
      <c r="AE308" t="s">
        <v>1001</v>
      </c>
    </row>
    <row r="309" spans="11:31" x14ac:dyDescent="0.25">
      <c r="K309" t="s">
        <v>9115</v>
      </c>
      <c r="AE309" t="s">
        <v>1002</v>
      </c>
    </row>
    <row r="310" spans="11:31" x14ac:dyDescent="0.25">
      <c r="K310" t="s">
        <v>9130</v>
      </c>
      <c r="AE310" t="s">
        <v>1004</v>
      </c>
    </row>
    <row r="311" spans="11:31" x14ac:dyDescent="0.25">
      <c r="K311" t="s">
        <v>13937</v>
      </c>
      <c r="AE311" t="s">
        <v>1005</v>
      </c>
    </row>
    <row r="312" spans="11:31" x14ac:dyDescent="0.25">
      <c r="K312" t="s">
        <v>9153</v>
      </c>
      <c r="AE312" t="s">
        <v>1006</v>
      </c>
    </row>
    <row r="313" spans="11:31" x14ac:dyDescent="0.25">
      <c r="K313" t="s">
        <v>9219</v>
      </c>
      <c r="AE313" t="s">
        <v>1007</v>
      </c>
    </row>
    <row r="314" spans="11:31" x14ac:dyDescent="0.25">
      <c r="K314" t="s">
        <v>9284</v>
      </c>
      <c r="AE314" t="s">
        <v>1008</v>
      </c>
    </row>
    <row r="315" spans="11:31" x14ac:dyDescent="0.25">
      <c r="K315" t="s">
        <v>9301</v>
      </c>
      <c r="AE315" t="s">
        <v>1010</v>
      </c>
    </row>
    <row r="316" spans="11:31" x14ac:dyDescent="0.25">
      <c r="K316" t="s">
        <v>9306</v>
      </c>
      <c r="AE316" t="s">
        <v>1011</v>
      </c>
    </row>
    <row r="317" spans="11:31" x14ac:dyDescent="0.25">
      <c r="K317" t="s">
        <v>9681</v>
      </c>
      <c r="AE317" t="s">
        <v>1013</v>
      </c>
    </row>
    <row r="318" spans="11:31" x14ac:dyDescent="0.25">
      <c r="K318" t="s">
        <v>9707</v>
      </c>
      <c r="AE318" t="s">
        <v>1014</v>
      </c>
    </row>
    <row r="319" spans="11:31" x14ac:dyDescent="0.25">
      <c r="K319" t="s">
        <v>9710</v>
      </c>
      <c r="AE319" t="s">
        <v>1015</v>
      </c>
    </row>
    <row r="320" spans="11:31" x14ac:dyDescent="0.25">
      <c r="K320" t="s">
        <v>9944</v>
      </c>
      <c r="AE320" t="s">
        <v>1016</v>
      </c>
    </row>
    <row r="321" spans="11:31" x14ac:dyDescent="0.25">
      <c r="K321" t="s">
        <v>10567</v>
      </c>
      <c r="AE321" t="s">
        <v>1017</v>
      </c>
    </row>
    <row r="322" spans="11:31" x14ac:dyDescent="0.25">
      <c r="K322" t="s">
        <v>10614</v>
      </c>
      <c r="AE322" t="s">
        <v>1018</v>
      </c>
    </row>
    <row r="323" spans="11:31" x14ac:dyDescent="0.25">
      <c r="K323" t="s">
        <v>10615</v>
      </c>
      <c r="AE323" t="s">
        <v>1019</v>
      </c>
    </row>
    <row r="324" spans="11:31" x14ac:dyDescent="0.25">
      <c r="K324" t="s">
        <v>10620</v>
      </c>
      <c r="AE324" t="s">
        <v>1021</v>
      </c>
    </row>
    <row r="325" spans="11:31" x14ac:dyDescent="0.25">
      <c r="K325" t="s">
        <v>10640</v>
      </c>
      <c r="AE325" t="s">
        <v>1023</v>
      </c>
    </row>
    <row r="326" spans="11:31" x14ac:dyDescent="0.25">
      <c r="K326" t="s">
        <v>10663</v>
      </c>
      <c r="AE326" t="s">
        <v>1025</v>
      </c>
    </row>
    <row r="327" spans="11:31" x14ac:dyDescent="0.25">
      <c r="K327" t="s">
        <v>10667</v>
      </c>
      <c r="AE327" t="s">
        <v>1027</v>
      </c>
    </row>
    <row r="328" spans="11:31" x14ac:dyDescent="0.25">
      <c r="K328" t="s">
        <v>10685</v>
      </c>
      <c r="AE328" t="s">
        <v>1028</v>
      </c>
    </row>
    <row r="329" spans="11:31" x14ac:dyDescent="0.25">
      <c r="K329" t="s">
        <v>10824</v>
      </c>
      <c r="AE329" t="s">
        <v>1029</v>
      </c>
    </row>
    <row r="330" spans="11:31" x14ac:dyDescent="0.25">
      <c r="K330" t="s">
        <v>10869</v>
      </c>
      <c r="AE330" t="s">
        <v>1030</v>
      </c>
    </row>
    <row r="331" spans="11:31" x14ac:dyDescent="0.25">
      <c r="K331" t="s">
        <v>10887</v>
      </c>
      <c r="AE331" t="s">
        <v>1030</v>
      </c>
    </row>
    <row r="332" spans="11:31" x14ac:dyDescent="0.25">
      <c r="K332" t="s">
        <v>10928</v>
      </c>
      <c r="AE332" t="s">
        <v>1031</v>
      </c>
    </row>
    <row r="333" spans="11:31" x14ac:dyDescent="0.25">
      <c r="K333" t="s">
        <v>13976</v>
      </c>
      <c r="AE333" t="s">
        <v>1032</v>
      </c>
    </row>
    <row r="334" spans="11:31" x14ac:dyDescent="0.25">
      <c r="K334" t="s">
        <v>10991</v>
      </c>
      <c r="AE334" t="s">
        <v>1033</v>
      </c>
    </row>
    <row r="335" spans="11:31" x14ac:dyDescent="0.25">
      <c r="AE335" t="s">
        <v>1034</v>
      </c>
    </row>
    <row r="336" spans="11:31" x14ac:dyDescent="0.25">
      <c r="AE336" t="s">
        <v>1035</v>
      </c>
    </row>
    <row r="337" spans="31:31" x14ac:dyDescent="0.25">
      <c r="AE337" t="s">
        <v>1036</v>
      </c>
    </row>
    <row r="338" spans="31:31" x14ac:dyDescent="0.25">
      <c r="AE338" t="s">
        <v>1037</v>
      </c>
    </row>
    <row r="339" spans="31:31" x14ac:dyDescent="0.25">
      <c r="AE339" t="s">
        <v>1039</v>
      </c>
    </row>
    <row r="340" spans="31:31" x14ac:dyDescent="0.25">
      <c r="AE340" t="s">
        <v>1040</v>
      </c>
    </row>
    <row r="341" spans="31:31" x14ac:dyDescent="0.25">
      <c r="AE341" t="s">
        <v>1041</v>
      </c>
    </row>
    <row r="342" spans="31:31" x14ac:dyDescent="0.25">
      <c r="AE342" t="s">
        <v>1043</v>
      </c>
    </row>
    <row r="343" spans="31:31" x14ac:dyDescent="0.25">
      <c r="AE343" t="s">
        <v>1044</v>
      </c>
    </row>
    <row r="344" spans="31:31" x14ac:dyDescent="0.25">
      <c r="AE344" t="s">
        <v>1045</v>
      </c>
    </row>
    <row r="345" spans="31:31" x14ac:dyDescent="0.25">
      <c r="AE345" t="s">
        <v>1047</v>
      </c>
    </row>
    <row r="346" spans="31:31" x14ac:dyDescent="0.25">
      <c r="AE346" t="s">
        <v>1048</v>
      </c>
    </row>
    <row r="347" spans="31:31" x14ac:dyDescent="0.25">
      <c r="AE347" t="s">
        <v>1049</v>
      </c>
    </row>
    <row r="348" spans="31:31" x14ac:dyDescent="0.25">
      <c r="AE348" t="s">
        <v>1050</v>
      </c>
    </row>
    <row r="349" spans="31:31" x14ac:dyDescent="0.25">
      <c r="AE349" t="s">
        <v>1050</v>
      </c>
    </row>
    <row r="350" spans="31:31" x14ac:dyDescent="0.25">
      <c r="AE350" t="s">
        <v>1051</v>
      </c>
    </row>
    <row r="351" spans="31:31" x14ac:dyDescent="0.25">
      <c r="AE351" t="s">
        <v>1052</v>
      </c>
    </row>
    <row r="352" spans="31:31" x14ac:dyDescent="0.25">
      <c r="AE352" t="s">
        <v>1053</v>
      </c>
    </row>
    <row r="353" spans="31:31" x14ac:dyDescent="0.25">
      <c r="AE353" t="s">
        <v>1054</v>
      </c>
    </row>
    <row r="354" spans="31:31" x14ac:dyDescent="0.25">
      <c r="AE354" t="s">
        <v>1055</v>
      </c>
    </row>
    <row r="355" spans="31:31" x14ac:dyDescent="0.25">
      <c r="AE355" t="s">
        <v>1055</v>
      </c>
    </row>
    <row r="356" spans="31:31" x14ac:dyDescent="0.25">
      <c r="AE356" t="s">
        <v>1056</v>
      </c>
    </row>
    <row r="357" spans="31:31" x14ac:dyDescent="0.25">
      <c r="AE357" t="s">
        <v>1057</v>
      </c>
    </row>
    <row r="358" spans="31:31" x14ac:dyDescent="0.25">
      <c r="AE358" t="s">
        <v>1058</v>
      </c>
    </row>
    <row r="359" spans="31:31" x14ac:dyDescent="0.25">
      <c r="AE359" t="s">
        <v>1059</v>
      </c>
    </row>
    <row r="360" spans="31:31" x14ac:dyDescent="0.25">
      <c r="AE360" t="s">
        <v>1060</v>
      </c>
    </row>
    <row r="361" spans="31:31" x14ac:dyDescent="0.25">
      <c r="AE361" t="s">
        <v>1061</v>
      </c>
    </row>
    <row r="362" spans="31:31" x14ac:dyDescent="0.25">
      <c r="AE362" t="s">
        <v>1062</v>
      </c>
    </row>
    <row r="363" spans="31:31" x14ac:dyDescent="0.25">
      <c r="AE363" t="s">
        <v>1063</v>
      </c>
    </row>
    <row r="364" spans="31:31" x14ac:dyDescent="0.25">
      <c r="AE364" t="s">
        <v>1064</v>
      </c>
    </row>
    <row r="365" spans="31:31" x14ac:dyDescent="0.25">
      <c r="AE365" t="s">
        <v>1065</v>
      </c>
    </row>
    <row r="366" spans="31:31" x14ac:dyDescent="0.25">
      <c r="AE366" t="s">
        <v>1067</v>
      </c>
    </row>
    <row r="367" spans="31:31" x14ac:dyDescent="0.25">
      <c r="AE367" t="s">
        <v>1068</v>
      </c>
    </row>
    <row r="368" spans="31:31" x14ac:dyDescent="0.25">
      <c r="AE368" t="s">
        <v>1069</v>
      </c>
    </row>
    <row r="369" spans="31:31" x14ac:dyDescent="0.25">
      <c r="AE369" t="s">
        <v>1070</v>
      </c>
    </row>
    <row r="370" spans="31:31" x14ac:dyDescent="0.25">
      <c r="AE370" t="s">
        <v>1072</v>
      </c>
    </row>
    <row r="371" spans="31:31" x14ac:dyDescent="0.25">
      <c r="AE371" t="s">
        <v>1075</v>
      </c>
    </row>
    <row r="372" spans="31:31" x14ac:dyDescent="0.25">
      <c r="AE372" t="s">
        <v>1076</v>
      </c>
    </row>
    <row r="373" spans="31:31" x14ac:dyDescent="0.25">
      <c r="AE373" t="s">
        <v>1077</v>
      </c>
    </row>
    <row r="374" spans="31:31" x14ac:dyDescent="0.25">
      <c r="AE374" t="s">
        <v>1078</v>
      </c>
    </row>
    <row r="375" spans="31:31" x14ac:dyDescent="0.25">
      <c r="AE375" t="s">
        <v>1080</v>
      </c>
    </row>
    <row r="376" spans="31:31" x14ac:dyDescent="0.25">
      <c r="AE376" t="s">
        <v>1081</v>
      </c>
    </row>
    <row r="377" spans="31:31" x14ac:dyDescent="0.25">
      <c r="AE377" t="s">
        <v>1082</v>
      </c>
    </row>
    <row r="378" spans="31:31" x14ac:dyDescent="0.25">
      <c r="AE378" t="s">
        <v>1083</v>
      </c>
    </row>
    <row r="379" spans="31:31" x14ac:dyDescent="0.25">
      <c r="AE379" t="s">
        <v>1084</v>
      </c>
    </row>
    <row r="380" spans="31:31" x14ac:dyDescent="0.25">
      <c r="AE380" t="s">
        <v>1086</v>
      </c>
    </row>
    <row r="381" spans="31:31" x14ac:dyDescent="0.25">
      <c r="AE381" t="s">
        <v>1087</v>
      </c>
    </row>
    <row r="382" spans="31:31" x14ac:dyDescent="0.25">
      <c r="AE382" t="s">
        <v>1088</v>
      </c>
    </row>
    <row r="383" spans="31:31" x14ac:dyDescent="0.25">
      <c r="AE383" t="s">
        <v>1089</v>
      </c>
    </row>
    <row r="384" spans="31:31" x14ac:dyDescent="0.25">
      <c r="AE384" t="s">
        <v>1091</v>
      </c>
    </row>
    <row r="385" spans="31:31" x14ac:dyDescent="0.25">
      <c r="AE385" t="s">
        <v>1093</v>
      </c>
    </row>
    <row r="386" spans="31:31" x14ac:dyDescent="0.25">
      <c r="AE386" t="s">
        <v>1094</v>
      </c>
    </row>
    <row r="387" spans="31:31" x14ac:dyDescent="0.25">
      <c r="AE387" t="s">
        <v>1095</v>
      </c>
    </row>
    <row r="388" spans="31:31" x14ac:dyDescent="0.25">
      <c r="AE388" t="s">
        <v>1096</v>
      </c>
    </row>
    <row r="389" spans="31:31" x14ac:dyDescent="0.25">
      <c r="AE389" t="s">
        <v>1098</v>
      </c>
    </row>
    <row r="390" spans="31:31" x14ac:dyDescent="0.25">
      <c r="AE390" t="s">
        <v>1103</v>
      </c>
    </row>
    <row r="391" spans="31:31" x14ac:dyDescent="0.25">
      <c r="AE391" t="s">
        <v>1106</v>
      </c>
    </row>
    <row r="392" spans="31:31" x14ac:dyDescent="0.25">
      <c r="AE392" t="s">
        <v>1109</v>
      </c>
    </row>
    <row r="393" spans="31:31" x14ac:dyDescent="0.25">
      <c r="AE393" t="s">
        <v>1112</v>
      </c>
    </row>
    <row r="394" spans="31:31" x14ac:dyDescent="0.25">
      <c r="AE394" t="s">
        <v>1113</v>
      </c>
    </row>
    <row r="395" spans="31:31" x14ac:dyDescent="0.25">
      <c r="AE395" t="s">
        <v>1114</v>
      </c>
    </row>
    <row r="396" spans="31:31" x14ac:dyDescent="0.25">
      <c r="AE396" t="s">
        <v>1115</v>
      </c>
    </row>
    <row r="397" spans="31:31" x14ac:dyDescent="0.25">
      <c r="AE397" t="s">
        <v>1121</v>
      </c>
    </row>
    <row r="398" spans="31:31" x14ac:dyDescent="0.25">
      <c r="AE398" t="s">
        <v>1127</v>
      </c>
    </row>
    <row r="399" spans="31:31" x14ac:dyDescent="0.25">
      <c r="AE399" t="s">
        <v>1130</v>
      </c>
    </row>
    <row r="400" spans="31:31" x14ac:dyDescent="0.25">
      <c r="AE400" t="s">
        <v>1131</v>
      </c>
    </row>
    <row r="401" spans="31:31" x14ac:dyDescent="0.25">
      <c r="AE401" t="s">
        <v>1132</v>
      </c>
    </row>
    <row r="402" spans="31:31" x14ac:dyDescent="0.25">
      <c r="AE402" t="s">
        <v>1133</v>
      </c>
    </row>
    <row r="403" spans="31:31" x14ac:dyDescent="0.25">
      <c r="AE403" t="s">
        <v>1134</v>
      </c>
    </row>
    <row r="404" spans="31:31" x14ac:dyDescent="0.25">
      <c r="AE404" t="s">
        <v>1138</v>
      </c>
    </row>
    <row r="405" spans="31:31" x14ac:dyDescent="0.25">
      <c r="AE405" t="s">
        <v>1139</v>
      </c>
    </row>
    <row r="406" spans="31:31" x14ac:dyDescent="0.25">
      <c r="AE406" t="s">
        <v>1140</v>
      </c>
    </row>
    <row r="407" spans="31:31" x14ac:dyDescent="0.25">
      <c r="AE407" t="s">
        <v>1141</v>
      </c>
    </row>
    <row r="408" spans="31:31" x14ac:dyDescent="0.25">
      <c r="AE408" t="s">
        <v>1143</v>
      </c>
    </row>
    <row r="409" spans="31:31" x14ac:dyDescent="0.25">
      <c r="AE409" t="s">
        <v>1146</v>
      </c>
    </row>
    <row r="410" spans="31:31" x14ac:dyDescent="0.25">
      <c r="AE410" t="s">
        <v>1147</v>
      </c>
    </row>
    <row r="411" spans="31:31" x14ac:dyDescent="0.25">
      <c r="AE411" t="s">
        <v>1148</v>
      </c>
    </row>
    <row r="412" spans="31:31" x14ac:dyDescent="0.25">
      <c r="AE412" t="s">
        <v>1149</v>
      </c>
    </row>
    <row r="413" spans="31:31" x14ac:dyDescent="0.25">
      <c r="AE413" t="s">
        <v>1149</v>
      </c>
    </row>
    <row r="414" spans="31:31" x14ac:dyDescent="0.25">
      <c r="AE414" t="s">
        <v>1149</v>
      </c>
    </row>
    <row r="415" spans="31:31" x14ac:dyDescent="0.25">
      <c r="AE415" t="s">
        <v>1151</v>
      </c>
    </row>
    <row r="416" spans="31:31" x14ac:dyDescent="0.25">
      <c r="AE416" t="s">
        <v>1152</v>
      </c>
    </row>
    <row r="417" spans="31:31" x14ac:dyDescent="0.25">
      <c r="AE417" t="s">
        <v>1156</v>
      </c>
    </row>
    <row r="418" spans="31:31" x14ac:dyDescent="0.25">
      <c r="AE418" t="s">
        <v>1157</v>
      </c>
    </row>
    <row r="419" spans="31:31" x14ac:dyDescent="0.25">
      <c r="AE419" t="s">
        <v>1158</v>
      </c>
    </row>
    <row r="420" spans="31:31" x14ac:dyDescent="0.25">
      <c r="AE420" t="s">
        <v>1160</v>
      </c>
    </row>
    <row r="421" spans="31:31" x14ac:dyDescent="0.25">
      <c r="AE421" t="s">
        <v>1162</v>
      </c>
    </row>
    <row r="422" spans="31:31" x14ac:dyDescent="0.25">
      <c r="AE422" t="s">
        <v>1164</v>
      </c>
    </row>
    <row r="423" spans="31:31" x14ac:dyDescent="0.25">
      <c r="AE423" t="s">
        <v>1167</v>
      </c>
    </row>
    <row r="424" spans="31:31" x14ac:dyDescent="0.25">
      <c r="AE424" t="s">
        <v>1169</v>
      </c>
    </row>
    <row r="425" spans="31:31" x14ac:dyDescent="0.25">
      <c r="AE425" t="s">
        <v>1173</v>
      </c>
    </row>
    <row r="426" spans="31:31" x14ac:dyDescent="0.25">
      <c r="AE426" t="s">
        <v>1174</v>
      </c>
    </row>
    <row r="427" spans="31:31" x14ac:dyDescent="0.25">
      <c r="AE427" t="s">
        <v>1175</v>
      </c>
    </row>
    <row r="428" spans="31:31" x14ac:dyDescent="0.25">
      <c r="AE428" t="s">
        <v>1177</v>
      </c>
    </row>
    <row r="429" spans="31:31" x14ac:dyDescent="0.25">
      <c r="AE429" t="s">
        <v>1184</v>
      </c>
    </row>
    <row r="430" spans="31:31" x14ac:dyDescent="0.25">
      <c r="AE430" t="s">
        <v>1185</v>
      </c>
    </row>
    <row r="431" spans="31:31" x14ac:dyDescent="0.25">
      <c r="AE431" t="s">
        <v>1186</v>
      </c>
    </row>
    <row r="432" spans="31:31" x14ac:dyDescent="0.25">
      <c r="AE432" t="s">
        <v>1187</v>
      </c>
    </row>
    <row r="433" spans="31:31" x14ac:dyDescent="0.25">
      <c r="AE433" t="s">
        <v>1188</v>
      </c>
    </row>
    <row r="434" spans="31:31" x14ac:dyDescent="0.25">
      <c r="AE434" t="s">
        <v>1189</v>
      </c>
    </row>
    <row r="435" spans="31:31" x14ac:dyDescent="0.25">
      <c r="AE435" t="s">
        <v>13466</v>
      </c>
    </row>
    <row r="436" spans="31:31" x14ac:dyDescent="0.25">
      <c r="AE436" t="s">
        <v>1191</v>
      </c>
    </row>
    <row r="437" spans="31:31" x14ac:dyDescent="0.25">
      <c r="AE437" t="s">
        <v>1192</v>
      </c>
    </row>
    <row r="438" spans="31:31" x14ac:dyDescent="0.25">
      <c r="AE438" t="s">
        <v>1193</v>
      </c>
    </row>
    <row r="439" spans="31:31" x14ac:dyDescent="0.25">
      <c r="AE439" t="s">
        <v>1195</v>
      </c>
    </row>
    <row r="440" spans="31:31" x14ac:dyDescent="0.25">
      <c r="AE440" t="s">
        <v>1196</v>
      </c>
    </row>
    <row r="441" spans="31:31" x14ac:dyDescent="0.25">
      <c r="AE441" t="s">
        <v>1197</v>
      </c>
    </row>
    <row r="442" spans="31:31" x14ac:dyDescent="0.25">
      <c r="AE442" t="s">
        <v>1198</v>
      </c>
    </row>
    <row r="443" spans="31:31" x14ac:dyDescent="0.25">
      <c r="AE443" t="s">
        <v>1201</v>
      </c>
    </row>
    <row r="444" spans="31:31" x14ac:dyDescent="0.25">
      <c r="AE444" t="s">
        <v>1202</v>
      </c>
    </row>
    <row r="445" spans="31:31" x14ac:dyDescent="0.25">
      <c r="AE445" t="s">
        <v>1202</v>
      </c>
    </row>
    <row r="446" spans="31:31" x14ac:dyDescent="0.25">
      <c r="AE446" t="s">
        <v>1202</v>
      </c>
    </row>
    <row r="447" spans="31:31" x14ac:dyDescent="0.25">
      <c r="AE447" t="s">
        <v>1202</v>
      </c>
    </row>
    <row r="448" spans="31:31" x14ac:dyDescent="0.25">
      <c r="AE448" t="s">
        <v>1202</v>
      </c>
    </row>
    <row r="449" spans="31:31" x14ac:dyDescent="0.25">
      <c r="AE449" t="s">
        <v>1202</v>
      </c>
    </row>
    <row r="450" spans="31:31" x14ac:dyDescent="0.25">
      <c r="AE450" t="s">
        <v>1202</v>
      </c>
    </row>
    <row r="451" spans="31:31" x14ac:dyDescent="0.25">
      <c r="AE451" t="s">
        <v>1202</v>
      </c>
    </row>
    <row r="452" spans="31:31" x14ac:dyDescent="0.25">
      <c r="AE452" t="s">
        <v>1204</v>
      </c>
    </row>
    <row r="453" spans="31:31" x14ac:dyDescent="0.25">
      <c r="AE453" t="s">
        <v>1206</v>
      </c>
    </row>
    <row r="454" spans="31:31" x14ac:dyDescent="0.25">
      <c r="AE454" t="s">
        <v>1208</v>
      </c>
    </row>
    <row r="455" spans="31:31" x14ac:dyDescent="0.25">
      <c r="AE455" t="s">
        <v>1215</v>
      </c>
    </row>
    <row r="456" spans="31:31" x14ac:dyDescent="0.25">
      <c r="AE456" t="s">
        <v>1221</v>
      </c>
    </row>
    <row r="457" spans="31:31" x14ac:dyDescent="0.25">
      <c r="AE457" t="s">
        <v>1224</v>
      </c>
    </row>
    <row r="458" spans="31:31" x14ac:dyDescent="0.25">
      <c r="AE458" t="s">
        <v>1227</v>
      </c>
    </row>
    <row r="459" spans="31:31" x14ac:dyDescent="0.25">
      <c r="AE459" t="s">
        <v>1229</v>
      </c>
    </row>
    <row r="460" spans="31:31" x14ac:dyDescent="0.25">
      <c r="AE460" t="s">
        <v>1235</v>
      </c>
    </row>
    <row r="461" spans="31:31" x14ac:dyDescent="0.25">
      <c r="AE461" t="s">
        <v>1241</v>
      </c>
    </row>
    <row r="462" spans="31:31" x14ac:dyDescent="0.25">
      <c r="AE462" t="s">
        <v>1247</v>
      </c>
    </row>
    <row r="463" spans="31:31" x14ac:dyDescent="0.25">
      <c r="AE463" t="s">
        <v>1248</v>
      </c>
    </row>
    <row r="464" spans="31:31" x14ac:dyDescent="0.25">
      <c r="AE464" t="s">
        <v>1249</v>
      </c>
    </row>
    <row r="465" spans="31:31" x14ac:dyDescent="0.25">
      <c r="AE465" t="s">
        <v>1251</v>
      </c>
    </row>
    <row r="466" spans="31:31" x14ac:dyDescent="0.25">
      <c r="AE466" t="s">
        <v>1254</v>
      </c>
    </row>
    <row r="467" spans="31:31" x14ac:dyDescent="0.25">
      <c r="AE467" t="s">
        <v>1257</v>
      </c>
    </row>
    <row r="468" spans="31:31" x14ac:dyDescent="0.25">
      <c r="AE468" t="s">
        <v>1262</v>
      </c>
    </row>
    <row r="469" spans="31:31" x14ac:dyDescent="0.25">
      <c r="AE469" t="s">
        <v>1265</v>
      </c>
    </row>
    <row r="470" spans="31:31" x14ac:dyDescent="0.25">
      <c r="AE470" t="s">
        <v>1273</v>
      </c>
    </row>
    <row r="471" spans="31:31" x14ac:dyDescent="0.25">
      <c r="AE471" t="s">
        <v>1275</v>
      </c>
    </row>
    <row r="472" spans="31:31" x14ac:dyDescent="0.25">
      <c r="AE472" t="s">
        <v>1278</v>
      </c>
    </row>
    <row r="473" spans="31:31" x14ac:dyDescent="0.25">
      <c r="AE473" t="s">
        <v>1281</v>
      </c>
    </row>
    <row r="474" spans="31:31" x14ac:dyDescent="0.25">
      <c r="AE474" t="s">
        <v>1285</v>
      </c>
    </row>
    <row r="475" spans="31:31" x14ac:dyDescent="0.25">
      <c r="AE475" t="s">
        <v>1286</v>
      </c>
    </row>
    <row r="476" spans="31:31" x14ac:dyDescent="0.25">
      <c r="AE476" t="s">
        <v>1287</v>
      </c>
    </row>
    <row r="477" spans="31:31" x14ac:dyDescent="0.25">
      <c r="AE477" t="s">
        <v>1291</v>
      </c>
    </row>
    <row r="478" spans="31:31" x14ac:dyDescent="0.25">
      <c r="AE478" t="s">
        <v>1297</v>
      </c>
    </row>
    <row r="479" spans="31:31" x14ac:dyDescent="0.25">
      <c r="AE479" t="s">
        <v>1298</v>
      </c>
    </row>
    <row r="480" spans="31:31" x14ac:dyDescent="0.25">
      <c r="AE480" t="s">
        <v>1298</v>
      </c>
    </row>
    <row r="481" spans="31:31" x14ac:dyDescent="0.25">
      <c r="AE481" t="s">
        <v>1300</v>
      </c>
    </row>
    <row r="482" spans="31:31" x14ac:dyDescent="0.25">
      <c r="AE482" t="s">
        <v>1301</v>
      </c>
    </row>
    <row r="483" spans="31:31" x14ac:dyDescent="0.25">
      <c r="AE483" t="s">
        <v>1302</v>
      </c>
    </row>
    <row r="484" spans="31:31" x14ac:dyDescent="0.25">
      <c r="AE484" t="s">
        <v>1303</v>
      </c>
    </row>
    <row r="485" spans="31:31" x14ac:dyDescent="0.25">
      <c r="AE485" t="s">
        <v>1308</v>
      </c>
    </row>
    <row r="486" spans="31:31" x14ac:dyDescent="0.25">
      <c r="AE486" t="s">
        <v>1316</v>
      </c>
    </row>
    <row r="487" spans="31:31" x14ac:dyDescent="0.25">
      <c r="AE487" t="s">
        <v>1318</v>
      </c>
    </row>
    <row r="488" spans="31:31" x14ac:dyDescent="0.25">
      <c r="AE488" t="s">
        <v>1319</v>
      </c>
    </row>
    <row r="489" spans="31:31" x14ac:dyDescent="0.25">
      <c r="AE489" t="s">
        <v>1335</v>
      </c>
    </row>
    <row r="490" spans="31:31" x14ac:dyDescent="0.25">
      <c r="AE490" t="s">
        <v>1338</v>
      </c>
    </row>
    <row r="491" spans="31:31" x14ac:dyDescent="0.25">
      <c r="AE491" t="s">
        <v>1339</v>
      </c>
    </row>
    <row r="492" spans="31:31" x14ac:dyDescent="0.25">
      <c r="AE492" t="s">
        <v>1340</v>
      </c>
    </row>
    <row r="493" spans="31:31" x14ac:dyDescent="0.25">
      <c r="AE493" t="s">
        <v>1341</v>
      </c>
    </row>
    <row r="494" spans="31:31" x14ac:dyDescent="0.25">
      <c r="AE494" t="s">
        <v>1345</v>
      </c>
    </row>
    <row r="495" spans="31:31" x14ac:dyDescent="0.25">
      <c r="AE495" t="s">
        <v>1346</v>
      </c>
    </row>
    <row r="496" spans="31:31" x14ac:dyDescent="0.25">
      <c r="AE496" t="s">
        <v>1347</v>
      </c>
    </row>
    <row r="497" spans="31:31" x14ac:dyDescent="0.25">
      <c r="AE497" t="s">
        <v>1348</v>
      </c>
    </row>
    <row r="498" spans="31:31" x14ac:dyDescent="0.25">
      <c r="AE498" t="s">
        <v>1350</v>
      </c>
    </row>
    <row r="499" spans="31:31" x14ac:dyDescent="0.25">
      <c r="AE499" t="s">
        <v>1353</v>
      </c>
    </row>
    <row r="500" spans="31:31" x14ac:dyDescent="0.25">
      <c r="AE500" t="s">
        <v>1354</v>
      </c>
    </row>
    <row r="501" spans="31:31" x14ac:dyDescent="0.25">
      <c r="AE501" t="s">
        <v>1356</v>
      </c>
    </row>
    <row r="502" spans="31:31" x14ac:dyDescent="0.25">
      <c r="AE502" t="s">
        <v>1357</v>
      </c>
    </row>
    <row r="503" spans="31:31" x14ac:dyDescent="0.25">
      <c r="AE503" t="s">
        <v>1358</v>
      </c>
    </row>
    <row r="504" spans="31:31" x14ac:dyDescent="0.25">
      <c r="AE504" t="s">
        <v>1361</v>
      </c>
    </row>
    <row r="505" spans="31:31" x14ac:dyDescent="0.25">
      <c r="AE505" t="s">
        <v>1364</v>
      </c>
    </row>
    <row r="506" spans="31:31" x14ac:dyDescent="0.25">
      <c r="AE506" t="s">
        <v>1365</v>
      </c>
    </row>
    <row r="507" spans="31:31" x14ac:dyDescent="0.25">
      <c r="AE507" t="s">
        <v>1367</v>
      </c>
    </row>
    <row r="508" spans="31:31" x14ac:dyDescent="0.25">
      <c r="AE508" t="s">
        <v>1370</v>
      </c>
    </row>
    <row r="509" spans="31:31" x14ac:dyDescent="0.25">
      <c r="AE509" t="s">
        <v>1371</v>
      </c>
    </row>
    <row r="510" spans="31:31" x14ac:dyDescent="0.25">
      <c r="AE510" t="s">
        <v>1373</v>
      </c>
    </row>
    <row r="511" spans="31:31" x14ac:dyDescent="0.25">
      <c r="AE511" t="s">
        <v>1375</v>
      </c>
    </row>
    <row r="512" spans="31:31" x14ac:dyDescent="0.25">
      <c r="AE512" t="s">
        <v>1376</v>
      </c>
    </row>
    <row r="513" spans="31:31" x14ac:dyDescent="0.25">
      <c r="AE513" t="s">
        <v>1377</v>
      </c>
    </row>
    <row r="514" spans="31:31" x14ac:dyDescent="0.25">
      <c r="AE514" t="s">
        <v>1378</v>
      </c>
    </row>
    <row r="515" spans="31:31" x14ac:dyDescent="0.25">
      <c r="AE515" t="s">
        <v>1378</v>
      </c>
    </row>
    <row r="516" spans="31:31" x14ac:dyDescent="0.25">
      <c r="AE516" t="s">
        <v>1379</v>
      </c>
    </row>
    <row r="517" spans="31:31" x14ac:dyDescent="0.25">
      <c r="AE517" t="s">
        <v>1380</v>
      </c>
    </row>
    <row r="518" spans="31:31" x14ac:dyDescent="0.25">
      <c r="AE518" t="s">
        <v>1381</v>
      </c>
    </row>
    <row r="519" spans="31:31" x14ac:dyDescent="0.25">
      <c r="AE519" t="s">
        <v>1382</v>
      </c>
    </row>
    <row r="520" spans="31:31" x14ac:dyDescent="0.25">
      <c r="AE520" t="s">
        <v>1383</v>
      </c>
    </row>
    <row r="521" spans="31:31" x14ac:dyDescent="0.25">
      <c r="AE521" t="s">
        <v>1384</v>
      </c>
    </row>
    <row r="522" spans="31:31" x14ac:dyDescent="0.25">
      <c r="AE522" t="s">
        <v>1385</v>
      </c>
    </row>
    <row r="523" spans="31:31" x14ac:dyDescent="0.25">
      <c r="AE523" t="s">
        <v>1386</v>
      </c>
    </row>
    <row r="524" spans="31:31" x14ac:dyDescent="0.25">
      <c r="AE524" t="s">
        <v>1387</v>
      </c>
    </row>
    <row r="525" spans="31:31" x14ac:dyDescent="0.25">
      <c r="AE525" t="s">
        <v>1387</v>
      </c>
    </row>
    <row r="526" spans="31:31" x14ac:dyDescent="0.25">
      <c r="AE526" t="s">
        <v>1388</v>
      </c>
    </row>
    <row r="527" spans="31:31" x14ac:dyDescent="0.25">
      <c r="AE527" t="s">
        <v>1388</v>
      </c>
    </row>
    <row r="528" spans="31:31" x14ac:dyDescent="0.25">
      <c r="AE528" t="s">
        <v>1389</v>
      </c>
    </row>
    <row r="529" spans="31:31" x14ac:dyDescent="0.25">
      <c r="AE529" t="s">
        <v>1389</v>
      </c>
    </row>
    <row r="530" spans="31:31" x14ac:dyDescent="0.25">
      <c r="AE530" t="s">
        <v>1389</v>
      </c>
    </row>
    <row r="531" spans="31:31" x14ac:dyDescent="0.25">
      <c r="AE531" t="s">
        <v>1390</v>
      </c>
    </row>
    <row r="532" spans="31:31" x14ac:dyDescent="0.25">
      <c r="AE532" t="s">
        <v>1391</v>
      </c>
    </row>
    <row r="533" spans="31:31" x14ac:dyDescent="0.25">
      <c r="AE533" t="s">
        <v>1392</v>
      </c>
    </row>
    <row r="534" spans="31:31" x14ac:dyDescent="0.25">
      <c r="AE534" t="s">
        <v>1393</v>
      </c>
    </row>
    <row r="535" spans="31:31" x14ac:dyDescent="0.25">
      <c r="AE535" t="s">
        <v>1395</v>
      </c>
    </row>
    <row r="536" spans="31:31" x14ac:dyDescent="0.25">
      <c r="AE536" t="s">
        <v>1396</v>
      </c>
    </row>
    <row r="537" spans="31:31" x14ac:dyDescent="0.25">
      <c r="AE537" t="s">
        <v>1397</v>
      </c>
    </row>
    <row r="538" spans="31:31" x14ac:dyDescent="0.25">
      <c r="AE538" t="s">
        <v>1398</v>
      </c>
    </row>
    <row r="539" spans="31:31" x14ac:dyDescent="0.25">
      <c r="AE539" t="s">
        <v>1399</v>
      </c>
    </row>
    <row r="540" spans="31:31" x14ac:dyDescent="0.25">
      <c r="AE540" t="s">
        <v>1404</v>
      </c>
    </row>
    <row r="541" spans="31:31" x14ac:dyDescent="0.25">
      <c r="AE541" t="s">
        <v>13469</v>
      </c>
    </row>
    <row r="542" spans="31:31" x14ac:dyDescent="0.25">
      <c r="AE542" t="s">
        <v>1406</v>
      </c>
    </row>
    <row r="543" spans="31:31" x14ac:dyDescent="0.25">
      <c r="AE543" t="s">
        <v>1408</v>
      </c>
    </row>
    <row r="544" spans="31:31" x14ac:dyDescent="0.25">
      <c r="AE544" t="s">
        <v>1411</v>
      </c>
    </row>
    <row r="545" spans="31:31" x14ac:dyDescent="0.25">
      <c r="AE545" t="s">
        <v>1413</v>
      </c>
    </row>
    <row r="546" spans="31:31" x14ac:dyDescent="0.25">
      <c r="AE546" t="s">
        <v>1414</v>
      </c>
    </row>
    <row r="547" spans="31:31" x14ac:dyDescent="0.25">
      <c r="AE547" t="s">
        <v>1419</v>
      </c>
    </row>
    <row r="548" spans="31:31" x14ac:dyDescent="0.25">
      <c r="AE548" t="s">
        <v>1420</v>
      </c>
    </row>
    <row r="549" spans="31:31" x14ac:dyDescent="0.25">
      <c r="AE549" t="s">
        <v>1424</v>
      </c>
    </row>
    <row r="550" spans="31:31" x14ac:dyDescent="0.25">
      <c r="AE550" t="s">
        <v>1426</v>
      </c>
    </row>
    <row r="551" spans="31:31" x14ac:dyDescent="0.25">
      <c r="AE551" t="s">
        <v>1426</v>
      </c>
    </row>
    <row r="552" spans="31:31" x14ac:dyDescent="0.25">
      <c r="AE552" t="s">
        <v>1428</v>
      </c>
    </row>
    <row r="553" spans="31:31" x14ac:dyDescent="0.25">
      <c r="AE553" t="s">
        <v>1435</v>
      </c>
    </row>
    <row r="554" spans="31:31" x14ac:dyDescent="0.25">
      <c r="AE554" t="s">
        <v>1436</v>
      </c>
    </row>
    <row r="555" spans="31:31" x14ac:dyDescent="0.25">
      <c r="AE555" t="s">
        <v>1439</v>
      </c>
    </row>
    <row r="556" spans="31:31" x14ac:dyDescent="0.25">
      <c r="AE556" t="s">
        <v>1445</v>
      </c>
    </row>
    <row r="557" spans="31:31" x14ac:dyDescent="0.25">
      <c r="AE557" t="s">
        <v>1448</v>
      </c>
    </row>
    <row r="558" spans="31:31" x14ac:dyDescent="0.25">
      <c r="AE558" t="s">
        <v>1452</v>
      </c>
    </row>
    <row r="559" spans="31:31" x14ac:dyDescent="0.25">
      <c r="AE559" t="s">
        <v>1453</v>
      </c>
    </row>
    <row r="560" spans="31:31" x14ac:dyDescent="0.25">
      <c r="AE560" t="s">
        <v>1459</v>
      </c>
    </row>
    <row r="561" spans="31:31" x14ac:dyDescent="0.25">
      <c r="AE561" t="s">
        <v>1461</v>
      </c>
    </row>
    <row r="562" spans="31:31" x14ac:dyDescent="0.25">
      <c r="AE562" t="s">
        <v>1462</v>
      </c>
    </row>
    <row r="563" spans="31:31" x14ac:dyDescent="0.25">
      <c r="AE563" t="s">
        <v>1463</v>
      </c>
    </row>
    <row r="564" spans="31:31" x14ac:dyDescent="0.25">
      <c r="AE564" t="s">
        <v>1467</v>
      </c>
    </row>
    <row r="565" spans="31:31" x14ac:dyDescent="0.25">
      <c r="AE565" t="s">
        <v>1467</v>
      </c>
    </row>
    <row r="566" spans="31:31" x14ac:dyDescent="0.25">
      <c r="AE566" t="s">
        <v>1468</v>
      </c>
    </row>
    <row r="567" spans="31:31" x14ac:dyDescent="0.25">
      <c r="AE567" t="s">
        <v>1469</v>
      </c>
    </row>
    <row r="568" spans="31:31" x14ac:dyDescent="0.25">
      <c r="AE568" t="s">
        <v>1470</v>
      </c>
    </row>
    <row r="569" spans="31:31" x14ac:dyDescent="0.25">
      <c r="AE569" t="s">
        <v>1471</v>
      </c>
    </row>
    <row r="570" spans="31:31" x14ac:dyDescent="0.25">
      <c r="AE570" t="s">
        <v>1472</v>
      </c>
    </row>
    <row r="571" spans="31:31" x14ac:dyDescent="0.25">
      <c r="AE571" t="s">
        <v>1472</v>
      </c>
    </row>
    <row r="572" spans="31:31" x14ac:dyDescent="0.25">
      <c r="AE572" t="s">
        <v>1473</v>
      </c>
    </row>
    <row r="573" spans="31:31" x14ac:dyDescent="0.25">
      <c r="AE573" t="s">
        <v>1475</v>
      </c>
    </row>
    <row r="574" spans="31:31" x14ac:dyDescent="0.25">
      <c r="AE574" t="s">
        <v>1476</v>
      </c>
    </row>
    <row r="575" spans="31:31" x14ac:dyDescent="0.25">
      <c r="AE575" t="s">
        <v>13470</v>
      </c>
    </row>
    <row r="576" spans="31:31" x14ac:dyDescent="0.25">
      <c r="AE576" t="s">
        <v>1477</v>
      </c>
    </row>
    <row r="577" spans="31:31" x14ac:dyDescent="0.25">
      <c r="AE577" t="s">
        <v>1478</v>
      </c>
    </row>
    <row r="578" spans="31:31" x14ac:dyDescent="0.25">
      <c r="AE578" t="s">
        <v>1481</v>
      </c>
    </row>
    <row r="579" spans="31:31" x14ac:dyDescent="0.25">
      <c r="AE579" t="s">
        <v>1482</v>
      </c>
    </row>
    <row r="580" spans="31:31" x14ac:dyDescent="0.25">
      <c r="AE580" t="s">
        <v>13471</v>
      </c>
    </row>
    <row r="581" spans="31:31" x14ac:dyDescent="0.25">
      <c r="AE581" t="s">
        <v>1483</v>
      </c>
    </row>
    <row r="582" spans="31:31" x14ac:dyDescent="0.25">
      <c r="AE582" t="s">
        <v>13472</v>
      </c>
    </row>
    <row r="583" spans="31:31" x14ac:dyDescent="0.25">
      <c r="AE583" t="s">
        <v>1487</v>
      </c>
    </row>
    <row r="584" spans="31:31" x14ac:dyDescent="0.25">
      <c r="AE584" t="s">
        <v>1488</v>
      </c>
    </row>
    <row r="585" spans="31:31" x14ac:dyDescent="0.25">
      <c r="AE585" t="s">
        <v>13473</v>
      </c>
    </row>
    <row r="586" spans="31:31" x14ac:dyDescent="0.25">
      <c r="AE586" t="s">
        <v>1489</v>
      </c>
    </row>
    <row r="587" spans="31:31" x14ac:dyDescent="0.25">
      <c r="AE587" t="s">
        <v>1490</v>
      </c>
    </row>
    <row r="588" spans="31:31" x14ac:dyDescent="0.25">
      <c r="AE588" t="s">
        <v>1491</v>
      </c>
    </row>
    <row r="589" spans="31:31" x14ac:dyDescent="0.25">
      <c r="AE589" t="s">
        <v>1492</v>
      </c>
    </row>
    <row r="590" spans="31:31" x14ac:dyDescent="0.25">
      <c r="AE590" t="s">
        <v>1518</v>
      </c>
    </row>
    <row r="591" spans="31:31" x14ac:dyDescent="0.25">
      <c r="AE591" t="s">
        <v>1519</v>
      </c>
    </row>
    <row r="592" spans="31:31" x14ac:dyDescent="0.25">
      <c r="AE592" t="s">
        <v>1520</v>
      </c>
    </row>
    <row r="593" spans="31:31" x14ac:dyDescent="0.25">
      <c r="AE593" t="s">
        <v>1521</v>
      </c>
    </row>
    <row r="594" spans="31:31" x14ac:dyDescent="0.25">
      <c r="AE594" t="s">
        <v>1523</v>
      </c>
    </row>
    <row r="595" spans="31:31" x14ac:dyDescent="0.25">
      <c r="AE595" t="s">
        <v>1525</v>
      </c>
    </row>
    <row r="596" spans="31:31" x14ac:dyDescent="0.25">
      <c r="AE596" t="s">
        <v>1527</v>
      </c>
    </row>
    <row r="597" spans="31:31" x14ac:dyDescent="0.25">
      <c r="AE597" t="s">
        <v>1529</v>
      </c>
    </row>
    <row r="598" spans="31:31" x14ac:dyDescent="0.25">
      <c r="AE598" t="s">
        <v>13475</v>
      </c>
    </row>
    <row r="599" spans="31:31" x14ac:dyDescent="0.25">
      <c r="AE599" t="s">
        <v>1532</v>
      </c>
    </row>
    <row r="600" spans="31:31" x14ac:dyDescent="0.25">
      <c r="AE600" t="s">
        <v>1532</v>
      </c>
    </row>
    <row r="601" spans="31:31" x14ac:dyDescent="0.25">
      <c r="AE601" t="s">
        <v>1533</v>
      </c>
    </row>
    <row r="602" spans="31:31" x14ac:dyDescent="0.25">
      <c r="AE602" t="s">
        <v>1534</v>
      </c>
    </row>
    <row r="603" spans="31:31" x14ac:dyDescent="0.25">
      <c r="AE603" t="s">
        <v>1537</v>
      </c>
    </row>
    <row r="604" spans="31:31" x14ac:dyDescent="0.25">
      <c r="AE604" t="s">
        <v>1538</v>
      </c>
    </row>
    <row r="605" spans="31:31" x14ac:dyDescent="0.25">
      <c r="AE605" t="s">
        <v>1539</v>
      </c>
    </row>
    <row r="606" spans="31:31" x14ac:dyDescent="0.25">
      <c r="AE606" t="s">
        <v>1540</v>
      </c>
    </row>
    <row r="607" spans="31:31" x14ac:dyDescent="0.25">
      <c r="AE607" t="s">
        <v>1541</v>
      </c>
    </row>
    <row r="608" spans="31:31" x14ac:dyDescent="0.25">
      <c r="AE608" t="s">
        <v>1547</v>
      </c>
    </row>
    <row r="609" spans="31:31" x14ac:dyDescent="0.25">
      <c r="AE609" t="s">
        <v>1548</v>
      </c>
    </row>
    <row r="610" spans="31:31" x14ac:dyDescent="0.25">
      <c r="AE610" t="s">
        <v>1549</v>
      </c>
    </row>
    <row r="611" spans="31:31" x14ac:dyDescent="0.25">
      <c r="AE611" t="s">
        <v>1550</v>
      </c>
    </row>
    <row r="612" spans="31:31" x14ac:dyDescent="0.25">
      <c r="AE612" t="s">
        <v>1552</v>
      </c>
    </row>
    <row r="613" spans="31:31" x14ac:dyDescent="0.25">
      <c r="AE613" t="s">
        <v>13476</v>
      </c>
    </row>
    <row r="614" spans="31:31" x14ac:dyDescent="0.25">
      <c r="AE614" t="s">
        <v>13477</v>
      </c>
    </row>
    <row r="615" spans="31:31" x14ac:dyDescent="0.25">
      <c r="AE615" t="s">
        <v>1555</v>
      </c>
    </row>
    <row r="616" spans="31:31" x14ac:dyDescent="0.25">
      <c r="AE616" t="s">
        <v>1555</v>
      </c>
    </row>
    <row r="617" spans="31:31" x14ac:dyDescent="0.25">
      <c r="AE617" t="s">
        <v>1557</v>
      </c>
    </row>
    <row r="618" spans="31:31" x14ac:dyDescent="0.25">
      <c r="AE618" t="s">
        <v>1558</v>
      </c>
    </row>
    <row r="619" spans="31:31" x14ac:dyDescent="0.25">
      <c r="AE619" t="s">
        <v>1559</v>
      </c>
    </row>
    <row r="620" spans="31:31" x14ac:dyDescent="0.25">
      <c r="AE620" t="s">
        <v>1563</v>
      </c>
    </row>
    <row r="621" spans="31:31" x14ac:dyDescent="0.25">
      <c r="AE621" t="s">
        <v>1564</v>
      </c>
    </row>
    <row r="622" spans="31:31" x14ac:dyDescent="0.25">
      <c r="AE622" t="s">
        <v>1566</v>
      </c>
    </row>
    <row r="623" spans="31:31" x14ac:dyDescent="0.25">
      <c r="AE623" t="s">
        <v>1571</v>
      </c>
    </row>
    <row r="624" spans="31:31" x14ac:dyDescent="0.25">
      <c r="AE624" t="s">
        <v>1572</v>
      </c>
    </row>
    <row r="625" spans="31:31" x14ac:dyDescent="0.25">
      <c r="AE625" t="s">
        <v>1573</v>
      </c>
    </row>
    <row r="626" spans="31:31" x14ac:dyDescent="0.25">
      <c r="AE626" t="s">
        <v>1575</v>
      </c>
    </row>
    <row r="627" spans="31:31" x14ac:dyDescent="0.25">
      <c r="AE627" t="s">
        <v>1577</v>
      </c>
    </row>
    <row r="628" spans="31:31" x14ac:dyDescent="0.25">
      <c r="AE628" t="s">
        <v>1577</v>
      </c>
    </row>
    <row r="629" spans="31:31" x14ac:dyDescent="0.25">
      <c r="AE629" t="s">
        <v>1578</v>
      </c>
    </row>
    <row r="630" spans="31:31" x14ac:dyDescent="0.25">
      <c r="AE630" t="s">
        <v>1579</v>
      </c>
    </row>
    <row r="631" spans="31:31" x14ac:dyDescent="0.25">
      <c r="AE631" t="s">
        <v>1580</v>
      </c>
    </row>
    <row r="632" spans="31:31" x14ac:dyDescent="0.25">
      <c r="AE632" t="s">
        <v>1588</v>
      </c>
    </row>
    <row r="633" spans="31:31" x14ac:dyDescent="0.25">
      <c r="AE633" t="s">
        <v>1589</v>
      </c>
    </row>
    <row r="634" spans="31:31" x14ac:dyDescent="0.25">
      <c r="AE634" t="s">
        <v>1591</v>
      </c>
    </row>
    <row r="635" spans="31:31" x14ac:dyDescent="0.25">
      <c r="AE635" t="s">
        <v>1593</v>
      </c>
    </row>
    <row r="636" spans="31:31" x14ac:dyDescent="0.25">
      <c r="AE636" t="s">
        <v>1594</v>
      </c>
    </row>
    <row r="637" spans="31:31" x14ac:dyDescent="0.25">
      <c r="AE637" t="s">
        <v>1595</v>
      </c>
    </row>
    <row r="638" spans="31:31" x14ac:dyDescent="0.25">
      <c r="AE638" t="s">
        <v>1596</v>
      </c>
    </row>
    <row r="639" spans="31:31" x14ac:dyDescent="0.25">
      <c r="AE639" t="s">
        <v>1597</v>
      </c>
    </row>
    <row r="640" spans="31:31" x14ac:dyDescent="0.25">
      <c r="AE640" t="s">
        <v>1597</v>
      </c>
    </row>
    <row r="641" spans="31:31" x14ac:dyDescent="0.25">
      <c r="AE641" t="s">
        <v>13478</v>
      </c>
    </row>
    <row r="642" spans="31:31" x14ac:dyDescent="0.25">
      <c r="AE642" t="s">
        <v>1602</v>
      </c>
    </row>
    <row r="643" spans="31:31" x14ac:dyDescent="0.25">
      <c r="AE643" t="s">
        <v>1603</v>
      </c>
    </row>
    <row r="644" spans="31:31" x14ac:dyDescent="0.25">
      <c r="AE644" t="s">
        <v>1611</v>
      </c>
    </row>
    <row r="645" spans="31:31" x14ac:dyDescent="0.25">
      <c r="AE645" t="s">
        <v>1612</v>
      </c>
    </row>
    <row r="646" spans="31:31" x14ac:dyDescent="0.25">
      <c r="AE646" t="s">
        <v>1613</v>
      </c>
    </row>
    <row r="647" spans="31:31" x14ac:dyDescent="0.25">
      <c r="AE647" t="s">
        <v>1614</v>
      </c>
    </row>
    <row r="648" spans="31:31" x14ac:dyDescent="0.25">
      <c r="AE648" t="s">
        <v>1615</v>
      </c>
    </row>
    <row r="649" spans="31:31" x14ac:dyDescent="0.25">
      <c r="AE649" t="s">
        <v>1616</v>
      </c>
    </row>
    <row r="650" spans="31:31" x14ac:dyDescent="0.25">
      <c r="AE650" t="s">
        <v>13480</v>
      </c>
    </row>
    <row r="651" spans="31:31" x14ac:dyDescent="0.25">
      <c r="AE651" t="s">
        <v>13480</v>
      </c>
    </row>
    <row r="652" spans="31:31" x14ac:dyDescent="0.25">
      <c r="AE652" t="s">
        <v>13480</v>
      </c>
    </row>
    <row r="653" spans="31:31" x14ac:dyDescent="0.25">
      <c r="AE653" t="s">
        <v>1618</v>
      </c>
    </row>
    <row r="654" spans="31:31" x14ac:dyDescent="0.25">
      <c r="AE654" t="s">
        <v>1619</v>
      </c>
    </row>
    <row r="655" spans="31:31" x14ac:dyDescent="0.25">
      <c r="AE655" t="s">
        <v>1620</v>
      </c>
    </row>
    <row r="656" spans="31:31" x14ac:dyDescent="0.25">
      <c r="AE656" t="s">
        <v>1621</v>
      </c>
    </row>
    <row r="657" spans="31:31" x14ac:dyDescent="0.25">
      <c r="AE657" t="s">
        <v>1623</v>
      </c>
    </row>
    <row r="658" spans="31:31" x14ac:dyDescent="0.25">
      <c r="AE658" t="s">
        <v>1623</v>
      </c>
    </row>
    <row r="659" spans="31:31" x14ac:dyDescent="0.25">
      <c r="AE659" t="s">
        <v>1624</v>
      </c>
    </row>
    <row r="660" spans="31:31" x14ac:dyDescent="0.25">
      <c r="AE660" t="s">
        <v>1625</v>
      </c>
    </row>
    <row r="661" spans="31:31" x14ac:dyDescent="0.25">
      <c r="AE661" t="s">
        <v>1625</v>
      </c>
    </row>
    <row r="662" spans="31:31" x14ac:dyDescent="0.25">
      <c r="AE662" t="s">
        <v>1625</v>
      </c>
    </row>
    <row r="663" spans="31:31" x14ac:dyDescent="0.25">
      <c r="AE663" t="s">
        <v>1628</v>
      </c>
    </row>
    <row r="664" spans="31:31" x14ac:dyDescent="0.25">
      <c r="AE664" t="s">
        <v>1629</v>
      </c>
    </row>
    <row r="665" spans="31:31" x14ac:dyDescent="0.25">
      <c r="AE665" t="s">
        <v>1632</v>
      </c>
    </row>
    <row r="666" spans="31:31" x14ac:dyDescent="0.25">
      <c r="AE666" t="s">
        <v>1633</v>
      </c>
    </row>
    <row r="667" spans="31:31" x14ac:dyDescent="0.25">
      <c r="AE667" t="s">
        <v>1637</v>
      </c>
    </row>
    <row r="668" spans="31:31" x14ac:dyDescent="0.25">
      <c r="AE668" t="s">
        <v>1638</v>
      </c>
    </row>
    <row r="669" spans="31:31" x14ac:dyDescent="0.25">
      <c r="AE669" t="s">
        <v>1641</v>
      </c>
    </row>
    <row r="670" spans="31:31" x14ac:dyDescent="0.25">
      <c r="AE670" t="s">
        <v>1642</v>
      </c>
    </row>
    <row r="671" spans="31:31" x14ac:dyDescent="0.25">
      <c r="AE671" t="s">
        <v>1643</v>
      </c>
    </row>
    <row r="672" spans="31:31" x14ac:dyDescent="0.25">
      <c r="AE672" t="s">
        <v>1644</v>
      </c>
    </row>
    <row r="673" spans="31:31" x14ac:dyDescent="0.25">
      <c r="AE673" t="s">
        <v>1647</v>
      </c>
    </row>
    <row r="674" spans="31:31" x14ac:dyDescent="0.25">
      <c r="AE674" t="s">
        <v>1650</v>
      </c>
    </row>
    <row r="675" spans="31:31" x14ac:dyDescent="0.25">
      <c r="AE675" t="s">
        <v>1652</v>
      </c>
    </row>
    <row r="676" spans="31:31" x14ac:dyDescent="0.25">
      <c r="AE676" t="s">
        <v>1655</v>
      </c>
    </row>
    <row r="677" spans="31:31" x14ac:dyDescent="0.25">
      <c r="AE677" t="s">
        <v>1656</v>
      </c>
    </row>
    <row r="678" spans="31:31" x14ac:dyDescent="0.25">
      <c r="AE678" t="s">
        <v>1657</v>
      </c>
    </row>
    <row r="679" spans="31:31" x14ac:dyDescent="0.25">
      <c r="AE679" t="s">
        <v>1658</v>
      </c>
    </row>
    <row r="680" spans="31:31" x14ac:dyDescent="0.25">
      <c r="AE680" t="s">
        <v>1659</v>
      </c>
    </row>
    <row r="681" spans="31:31" x14ac:dyDescent="0.25">
      <c r="AE681" t="s">
        <v>1660</v>
      </c>
    </row>
    <row r="682" spans="31:31" x14ac:dyDescent="0.25">
      <c r="AE682" t="s">
        <v>1661</v>
      </c>
    </row>
    <row r="683" spans="31:31" x14ac:dyDescent="0.25">
      <c r="AE683" t="s">
        <v>1664</v>
      </c>
    </row>
    <row r="684" spans="31:31" x14ac:dyDescent="0.25">
      <c r="AE684" t="s">
        <v>1665</v>
      </c>
    </row>
    <row r="685" spans="31:31" x14ac:dyDescent="0.25">
      <c r="AE685" t="s">
        <v>1668</v>
      </c>
    </row>
    <row r="686" spans="31:31" x14ac:dyDescent="0.25">
      <c r="AE686" t="s">
        <v>1671</v>
      </c>
    </row>
    <row r="687" spans="31:31" x14ac:dyDescent="0.25">
      <c r="AE687" t="s">
        <v>1673</v>
      </c>
    </row>
    <row r="688" spans="31:31" x14ac:dyDescent="0.25">
      <c r="AE688" t="s">
        <v>1674</v>
      </c>
    </row>
    <row r="689" spans="31:31" x14ac:dyDescent="0.25">
      <c r="AE689" t="s">
        <v>13484</v>
      </c>
    </row>
    <row r="690" spans="31:31" x14ac:dyDescent="0.25">
      <c r="AE690" t="s">
        <v>1676</v>
      </c>
    </row>
    <row r="691" spans="31:31" x14ac:dyDescent="0.25">
      <c r="AE691" t="s">
        <v>1680</v>
      </c>
    </row>
    <row r="692" spans="31:31" x14ac:dyDescent="0.25">
      <c r="AE692" t="s">
        <v>1684</v>
      </c>
    </row>
    <row r="693" spans="31:31" x14ac:dyDescent="0.25">
      <c r="AE693" t="s">
        <v>1688</v>
      </c>
    </row>
    <row r="694" spans="31:31" x14ac:dyDescent="0.25">
      <c r="AE694" t="s">
        <v>1689</v>
      </c>
    </row>
    <row r="695" spans="31:31" x14ac:dyDescent="0.25">
      <c r="AE695" t="s">
        <v>1691</v>
      </c>
    </row>
    <row r="696" spans="31:31" x14ac:dyDescent="0.25">
      <c r="AE696" t="s">
        <v>1693</v>
      </c>
    </row>
    <row r="697" spans="31:31" x14ac:dyDescent="0.25">
      <c r="AE697" t="s">
        <v>1695</v>
      </c>
    </row>
    <row r="698" spans="31:31" x14ac:dyDescent="0.25">
      <c r="AE698" t="s">
        <v>1696</v>
      </c>
    </row>
    <row r="699" spans="31:31" x14ac:dyDescent="0.25">
      <c r="AE699" t="s">
        <v>1698</v>
      </c>
    </row>
    <row r="700" spans="31:31" x14ac:dyDescent="0.25">
      <c r="AE700" t="s">
        <v>1698</v>
      </c>
    </row>
    <row r="701" spans="31:31" x14ac:dyDescent="0.25">
      <c r="AE701" t="s">
        <v>1698</v>
      </c>
    </row>
    <row r="702" spans="31:31" x14ac:dyDescent="0.25">
      <c r="AE702" t="s">
        <v>1699</v>
      </c>
    </row>
    <row r="703" spans="31:31" x14ac:dyDescent="0.25">
      <c r="AE703" t="s">
        <v>1700</v>
      </c>
    </row>
    <row r="704" spans="31:31" x14ac:dyDescent="0.25">
      <c r="AE704" t="s">
        <v>1702</v>
      </c>
    </row>
    <row r="705" spans="31:31" x14ac:dyDescent="0.25">
      <c r="AE705" t="s">
        <v>1703</v>
      </c>
    </row>
    <row r="706" spans="31:31" x14ac:dyDescent="0.25">
      <c r="AE706" t="s">
        <v>1704</v>
      </c>
    </row>
    <row r="707" spans="31:31" x14ac:dyDescent="0.25">
      <c r="AE707" t="s">
        <v>1705</v>
      </c>
    </row>
    <row r="708" spans="31:31" x14ac:dyDescent="0.25">
      <c r="AE708" t="s">
        <v>1708</v>
      </c>
    </row>
    <row r="709" spans="31:31" x14ac:dyDescent="0.25">
      <c r="AE709" t="s">
        <v>1710</v>
      </c>
    </row>
    <row r="710" spans="31:31" x14ac:dyDescent="0.25">
      <c r="AE710" t="s">
        <v>1711</v>
      </c>
    </row>
    <row r="711" spans="31:31" x14ac:dyDescent="0.25">
      <c r="AE711" t="s">
        <v>1714</v>
      </c>
    </row>
    <row r="712" spans="31:31" x14ac:dyDescent="0.25">
      <c r="AE712" t="s">
        <v>1717</v>
      </c>
    </row>
    <row r="713" spans="31:31" x14ac:dyDescent="0.25">
      <c r="AE713" t="s">
        <v>1724</v>
      </c>
    </row>
    <row r="714" spans="31:31" x14ac:dyDescent="0.25">
      <c r="AE714" t="s">
        <v>1725</v>
      </c>
    </row>
    <row r="715" spans="31:31" x14ac:dyDescent="0.25">
      <c r="AE715" t="s">
        <v>1727</v>
      </c>
    </row>
    <row r="716" spans="31:31" x14ac:dyDescent="0.25">
      <c r="AE716" t="s">
        <v>13485</v>
      </c>
    </row>
    <row r="717" spans="31:31" x14ac:dyDescent="0.25">
      <c r="AE717" t="s">
        <v>1728</v>
      </c>
    </row>
    <row r="718" spans="31:31" x14ac:dyDescent="0.25">
      <c r="AE718" t="s">
        <v>1731</v>
      </c>
    </row>
    <row r="719" spans="31:31" x14ac:dyDescent="0.25">
      <c r="AE719" t="s">
        <v>1732</v>
      </c>
    </row>
    <row r="720" spans="31:31" x14ac:dyDescent="0.25">
      <c r="AE720" t="s">
        <v>1735</v>
      </c>
    </row>
    <row r="721" spans="31:31" x14ac:dyDescent="0.25">
      <c r="AE721" t="s">
        <v>13486</v>
      </c>
    </row>
    <row r="722" spans="31:31" x14ac:dyDescent="0.25">
      <c r="AE722" t="s">
        <v>1736</v>
      </c>
    </row>
    <row r="723" spans="31:31" x14ac:dyDescent="0.25">
      <c r="AE723" t="s">
        <v>1740</v>
      </c>
    </row>
    <row r="724" spans="31:31" x14ac:dyDescent="0.25">
      <c r="AE724" t="s">
        <v>1743</v>
      </c>
    </row>
    <row r="725" spans="31:31" x14ac:dyDescent="0.25">
      <c r="AE725" t="s">
        <v>1746</v>
      </c>
    </row>
    <row r="726" spans="31:31" x14ac:dyDescent="0.25">
      <c r="AE726" t="s">
        <v>1748</v>
      </c>
    </row>
    <row r="727" spans="31:31" x14ac:dyDescent="0.25">
      <c r="AE727" t="s">
        <v>1749</v>
      </c>
    </row>
    <row r="728" spans="31:31" x14ac:dyDescent="0.25">
      <c r="AE728" t="s">
        <v>1750</v>
      </c>
    </row>
    <row r="729" spans="31:31" x14ac:dyDescent="0.25">
      <c r="AE729" t="s">
        <v>1752</v>
      </c>
    </row>
    <row r="730" spans="31:31" x14ac:dyDescent="0.25">
      <c r="AE730" t="s">
        <v>1754</v>
      </c>
    </row>
    <row r="731" spans="31:31" x14ac:dyDescent="0.25">
      <c r="AE731" t="s">
        <v>1757</v>
      </c>
    </row>
    <row r="732" spans="31:31" x14ac:dyDescent="0.25">
      <c r="AE732" t="s">
        <v>1758</v>
      </c>
    </row>
    <row r="733" spans="31:31" x14ac:dyDescent="0.25">
      <c r="AE733" t="s">
        <v>1759</v>
      </c>
    </row>
    <row r="734" spans="31:31" x14ac:dyDescent="0.25">
      <c r="AE734" t="s">
        <v>1761</v>
      </c>
    </row>
    <row r="735" spans="31:31" x14ac:dyDescent="0.25">
      <c r="AE735" t="s">
        <v>1765</v>
      </c>
    </row>
    <row r="736" spans="31:31" x14ac:dyDescent="0.25">
      <c r="AE736" t="s">
        <v>1766</v>
      </c>
    </row>
    <row r="737" spans="31:31" x14ac:dyDescent="0.25">
      <c r="AE737" t="s">
        <v>1768</v>
      </c>
    </row>
    <row r="738" spans="31:31" x14ac:dyDescent="0.25">
      <c r="AE738" t="s">
        <v>1769</v>
      </c>
    </row>
    <row r="739" spans="31:31" x14ac:dyDescent="0.25">
      <c r="AE739" t="s">
        <v>1770</v>
      </c>
    </row>
    <row r="740" spans="31:31" x14ac:dyDescent="0.25">
      <c r="AE740" t="s">
        <v>1771</v>
      </c>
    </row>
    <row r="741" spans="31:31" x14ac:dyDescent="0.25">
      <c r="AE741" t="s">
        <v>1774</v>
      </c>
    </row>
    <row r="742" spans="31:31" x14ac:dyDescent="0.25">
      <c r="AE742" t="s">
        <v>1775</v>
      </c>
    </row>
    <row r="743" spans="31:31" x14ac:dyDescent="0.25">
      <c r="AE743" t="s">
        <v>1776</v>
      </c>
    </row>
    <row r="744" spans="31:31" x14ac:dyDescent="0.25">
      <c r="AE744" t="s">
        <v>1779</v>
      </c>
    </row>
    <row r="745" spans="31:31" x14ac:dyDescent="0.25">
      <c r="AE745" t="s">
        <v>1781</v>
      </c>
    </row>
    <row r="746" spans="31:31" x14ac:dyDescent="0.25">
      <c r="AE746" t="s">
        <v>13487</v>
      </c>
    </row>
    <row r="747" spans="31:31" x14ac:dyDescent="0.25">
      <c r="AE747" t="s">
        <v>13488</v>
      </c>
    </row>
    <row r="748" spans="31:31" x14ac:dyDescent="0.25">
      <c r="AE748" t="s">
        <v>13489</v>
      </c>
    </row>
    <row r="749" spans="31:31" x14ac:dyDescent="0.25">
      <c r="AE749" t="s">
        <v>13490</v>
      </c>
    </row>
    <row r="750" spans="31:31" x14ac:dyDescent="0.25">
      <c r="AE750" t="s">
        <v>13491</v>
      </c>
    </row>
    <row r="751" spans="31:31" x14ac:dyDescent="0.25">
      <c r="AE751" t="s">
        <v>1782</v>
      </c>
    </row>
    <row r="752" spans="31:31" x14ac:dyDescent="0.25">
      <c r="AE752" t="s">
        <v>1783</v>
      </c>
    </row>
    <row r="753" spans="31:31" x14ac:dyDescent="0.25">
      <c r="AE753" t="s">
        <v>1784</v>
      </c>
    </row>
    <row r="754" spans="31:31" x14ac:dyDescent="0.25">
      <c r="AE754" t="s">
        <v>1785</v>
      </c>
    </row>
    <row r="755" spans="31:31" x14ac:dyDescent="0.25">
      <c r="AE755" t="s">
        <v>1786</v>
      </c>
    </row>
    <row r="756" spans="31:31" x14ac:dyDescent="0.25">
      <c r="AE756" t="s">
        <v>1788</v>
      </c>
    </row>
    <row r="757" spans="31:31" x14ac:dyDescent="0.25">
      <c r="AE757" t="s">
        <v>1789</v>
      </c>
    </row>
    <row r="758" spans="31:31" x14ac:dyDescent="0.25">
      <c r="AE758" t="s">
        <v>1792</v>
      </c>
    </row>
    <row r="759" spans="31:31" x14ac:dyDescent="0.25">
      <c r="AE759" t="s">
        <v>1793</v>
      </c>
    </row>
    <row r="760" spans="31:31" x14ac:dyDescent="0.25">
      <c r="AE760" t="s">
        <v>1795</v>
      </c>
    </row>
    <row r="761" spans="31:31" x14ac:dyDescent="0.25">
      <c r="AE761" t="s">
        <v>1803</v>
      </c>
    </row>
    <row r="762" spans="31:31" x14ac:dyDescent="0.25">
      <c r="AE762" t="s">
        <v>1805</v>
      </c>
    </row>
    <row r="763" spans="31:31" x14ac:dyDescent="0.25">
      <c r="AE763" t="s">
        <v>1808</v>
      </c>
    </row>
    <row r="764" spans="31:31" x14ac:dyDescent="0.25">
      <c r="AE764" t="s">
        <v>13492</v>
      </c>
    </row>
    <row r="765" spans="31:31" x14ac:dyDescent="0.25">
      <c r="AE765" t="s">
        <v>1809</v>
      </c>
    </row>
    <row r="766" spans="31:31" x14ac:dyDescent="0.25">
      <c r="AE766" t="s">
        <v>1810</v>
      </c>
    </row>
    <row r="767" spans="31:31" x14ac:dyDescent="0.25">
      <c r="AE767" t="s">
        <v>1814</v>
      </c>
    </row>
    <row r="768" spans="31:31" x14ac:dyDescent="0.25">
      <c r="AE768" t="s">
        <v>1815</v>
      </c>
    </row>
    <row r="769" spans="31:31" x14ac:dyDescent="0.25">
      <c r="AE769" t="s">
        <v>1825</v>
      </c>
    </row>
    <row r="770" spans="31:31" x14ac:dyDescent="0.25">
      <c r="AE770" t="s">
        <v>1831</v>
      </c>
    </row>
    <row r="771" spans="31:31" x14ac:dyDescent="0.25">
      <c r="AE771" t="s">
        <v>1831</v>
      </c>
    </row>
    <row r="772" spans="31:31" x14ac:dyDescent="0.25">
      <c r="AE772" t="s">
        <v>1836</v>
      </c>
    </row>
    <row r="773" spans="31:31" x14ac:dyDescent="0.25">
      <c r="AE773" t="s">
        <v>1841</v>
      </c>
    </row>
    <row r="774" spans="31:31" x14ac:dyDescent="0.25">
      <c r="AE774" t="s">
        <v>1843</v>
      </c>
    </row>
    <row r="775" spans="31:31" x14ac:dyDescent="0.25">
      <c r="AE775" t="s">
        <v>1844</v>
      </c>
    </row>
    <row r="776" spans="31:31" x14ac:dyDescent="0.25">
      <c r="AE776" t="s">
        <v>1845</v>
      </c>
    </row>
    <row r="777" spans="31:31" x14ac:dyDescent="0.25">
      <c r="AE777" t="s">
        <v>1846</v>
      </c>
    </row>
    <row r="778" spans="31:31" x14ac:dyDescent="0.25">
      <c r="AE778" t="s">
        <v>13493</v>
      </c>
    </row>
    <row r="779" spans="31:31" x14ac:dyDescent="0.25">
      <c r="AE779" t="s">
        <v>1852</v>
      </c>
    </row>
    <row r="780" spans="31:31" x14ac:dyDescent="0.25">
      <c r="AE780" t="s">
        <v>13494</v>
      </c>
    </row>
    <row r="781" spans="31:31" x14ac:dyDescent="0.25">
      <c r="AE781" t="s">
        <v>13494</v>
      </c>
    </row>
    <row r="782" spans="31:31" x14ac:dyDescent="0.25">
      <c r="AE782" t="s">
        <v>13495</v>
      </c>
    </row>
    <row r="783" spans="31:31" x14ac:dyDescent="0.25">
      <c r="AE783" t="s">
        <v>13495</v>
      </c>
    </row>
    <row r="784" spans="31:31" x14ac:dyDescent="0.25">
      <c r="AE784" t="s">
        <v>13496</v>
      </c>
    </row>
    <row r="785" spans="31:31" x14ac:dyDescent="0.25">
      <c r="AE785" t="s">
        <v>1854</v>
      </c>
    </row>
    <row r="786" spans="31:31" x14ac:dyDescent="0.25">
      <c r="AE786" t="s">
        <v>1855</v>
      </c>
    </row>
    <row r="787" spans="31:31" x14ac:dyDescent="0.25">
      <c r="AE787" t="s">
        <v>1859</v>
      </c>
    </row>
    <row r="788" spans="31:31" x14ac:dyDescent="0.25">
      <c r="AE788" t="s">
        <v>1862</v>
      </c>
    </row>
    <row r="789" spans="31:31" x14ac:dyDescent="0.25">
      <c r="AE789" t="s">
        <v>1863</v>
      </c>
    </row>
    <row r="790" spans="31:31" x14ac:dyDescent="0.25">
      <c r="AE790" t="s">
        <v>1864</v>
      </c>
    </row>
    <row r="791" spans="31:31" x14ac:dyDescent="0.25">
      <c r="AE791" t="s">
        <v>1866</v>
      </c>
    </row>
    <row r="792" spans="31:31" x14ac:dyDescent="0.25">
      <c r="AE792" t="s">
        <v>1868</v>
      </c>
    </row>
    <row r="793" spans="31:31" x14ac:dyDescent="0.25">
      <c r="AE793" t="s">
        <v>1871</v>
      </c>
    </row>
    <row r="794" spans="31:31" x14ac:dyDescent="0.25">
      <c r="AE794" t="s">
        <v>13497</v>
      </c>
    </row>
    <row r="795" spans="31:31" x14ac:dyDescent="0.25">
      <c r="AE795" t="s">
        <v>1878</v>
      </c>
    </row>
    <row r="796" spans="31:31" x14ac:dyDescent="0.25">
      <c r="AE796" t="s">
        <v>1880</v>
      </c>
    </row>
    <row r="797" spans="31:31" x14ac:dyDescent="0.25">
      <c r="AE797" t="s">
        <v>1881</v>
      </c>
    </row>
    <row r="798" spans="31:31" x14ac:dyDescent="0.25">
      <c r="AE798" t="s">
        <v>1882</v>
      </c>
    </row>
    <row r="799" spans="31:31" x14ac:dyDescent="0.25">
      <c r="AE799" t="s">
        <v>1888</v>
      </c>
    </row>
    <row r="800" spans="31:31" x14ac:dyDescent="0.25">
      <c r="AE800" t="s">
        <v>1894</v>
      </c>
    </row>
    <row r="801" spans="31:31" x14ac:dyDescent="0.25">
      <c r="AE801" t="s">
        <v>1897</v>
      </c>
    </row>
    <row r="802" spans="31:31" x14ac:dyDescent="0.25">
      <c r="AE802" t="s">
        <v>1900</v>
      </c>
    </row>
    <row r="803" spans="31:31" x14ac:dyDescent="0.25">
      <c r="AE803" t="s">
        <v>1902</v>
      </c>
    </row>
    <row r="804" spans="31:31" x14ac:dyDescent="0.25">
      <c r="AE804" t="s">
        <v>1903</v>
      </c>
    </row>
    <row r="805" spans="31:31" x14ac:dyDescent="0.25">
      <c r="AE805" t="s">
        <v>1904</v>
      </c>
    </row>
    <row r="806" spans="31:31" x14ac:dyDescent="0.25">
      <c r="AE806" t="s">
        <v>1905</v>
      </c>
    </row>
    <row r="807" spans="31:31" x14ac:dyDescent="0.25">
      <c r="AE807" t="s">
        <v>1910</v>
      </c>
    </row>
    <row r="808" spans="31:31" x14ac:dyDescent="0.25">
      <c r="AE808" t="s">
        <v>1911</v>
      </c>
    </row>
    <row r="809" spans="31:31" x14ac:dyDescent="0.25">
      <c r="AE809" t="s">
        <v>1913</v>
      </c>
    </row>
    <row r="810" spans="31:31" x14ac:dyDescent="0.25">
      <c r="AE810" t="s">
        <v>1916</v>
      </c>
    </row>
    <row r="811" spans="31:31" x14ac:dyDescent="0.25">
      <c r="AE811" t="s">
        <v>1917</v>
      </c>
    </row>
    <row r="812" spans="31:31" x14ac:dyDescent="0.25">
      <c r="AE812" t="s">
        <v>1919</v>
      </c>
    </row>
    <row r="813" spans="31:31" x14ac:dyDescent="0.25">
      <c r="AE813" t="s">
        <v>1921</v>
      </c>
    </row>
    <row r="814" spans="31:31" x14ac:dyDescent="0.25">
      <c r="AE814" t="s">
        <v>1923</v>
      </c>
    </row>
    <row r="815" spans="31:31" x14ac:dyDescent="0.25">
      <c r="AE815" t="s">
        <v>1927</v>
      </c>
    </row>
    <row r="816" spans="31:31" x14ac:dyDescent="0.25">
      <c r="AE816" t="s">
        <v>1930</v>
      </c>
    </row>
    <row r="817" spans="31:31" x14ac:dyDescent="0.25">
      <c r="AE817" t="s">
        <v>1931</v>
      </c>
    </row>
    <row r="818" spans="31:31" x14ac:dyDescent="0.25">
      <c r="AE818" t="s">
        <v>1933</v>
      </c>
    </row>
    <row r="819" spans="31:31" x14ac:dyDescent="0.25">
      <c r="AE819" t="s">
        <v>1934</v>
      </c>
    </row>
    <row r="820" spans="31:31" x14ac:dyDescent="0.25">
      <c r="AE820" t="s">
        <v>1935</v>
      </c>
    </row>
    <row r="821" spans="31:31" x14ac:dyDescent="0.25">
      <c r="AE821" t="s">
        <v>13498</v>
      </c>
    </row>
    <row r="822" spans="31:31" x14ac:dyDescent="0.25">
      <c r="AE822" t="s">
        <v>1938</v>
      </c>
    </row>
    <row r="823" spans="31:31" x14ac:dyDescent="0.25">
      <c r="AE823" t="s">
        <v>1939</v>
      </c>
    </row>
    <row r="824" spans="31:31" x14ac:dyDescent="0.25">
      <c r="AE824" t="s">
        <v>1940</v>
      </c>
    </row>
    <row r="825" spans="31:31" x14ac:dyDescent="0.25">
      <c r="AE825" t="s">
        <v>13499</v>
      </c>
    </row>
    <row r="826" spans="31:31" x14ac:dyDescent="0.25">
      <c r="AE826" t="s">
        <v>1941</v>
      </c>
    </row>
    <row r="827" spans="31:31" x14ac:dyDescent="0.25">
      <c r="AE827" t="s">
        <v>1943</v>
      </c>
    </row>
    <row r="828" spans="31:31" x14ac:dyDescent="0.25">
      <c r="AE828" t="s">
        <v>1944</v>
      </c>
    </row>
    <row r="829" spans="31:31" x14ac:dyDescent="0.25">
      <c r="AE829" t="s">
        <v>1946</v>
      </c>
    </row>
    <row r="830" spans="31:31" x14ac:dyDescent="0.25">
      <c r="AE830" t="s">
        <v>1948</v>
      </c>
    </row>
    <row r="831" spans="31:31" x14ac:dyDescent="0.25">
      <c r="AE831" t="s">
        <v>1950</v>
      </c>
    </row>
    <row r="832" spans="31:31" x14ac:dyDescent="0.25">
      <c r="AE832" t="s">
        <v>1951</v>
      </c>
    </row>
    <row r="833" spans="31:31" x14ac:dyDescent="0.25">
      <c r="AE833" t="s">
        <v>1956</v>
      </c>
    </row>
    <row r="834" spans="31:31" x14ac:dyDescent="0.25">
      <c r="AE834" t="s">
        <v>1958</v>
      </c>
    </row>
    <row r="835" spans="31:31" x14ac:dyDescent="0.25">
      <c r="AE835" t="s">
        <v>1959</v>
      </c>
    </row>
    <row r="836" spans="31:31" x14ac:dyDescent="0.25">
      <c r="AE836" t="s">
        <v>1962</v>
      </c>
    </row>
    <row r="837" spans="31:31" x14ac:dyDescent="0.25">
      <c r="AE837" t="s">
        <v>1963</v>
      </c>
    </row>
    <row r="838" spans="31:31" x14ac:dyDescent="0.25">
      <c r="AE838" t="s">
        <v>1968</v>
      </c>
    </row>
    <row r="839" spans="31:31" x14ac:dyDescent="0.25">
      <c r="AE839" t="s">
        <v>1969</v>
      </c>
    </row>
    <row r="840" spans="31:31" x14ac:dyDescent="0.25">
      <c r="AE840" t="s">
        <v>1970</v>
      </c>
    </row>
    <row r="841" spans="31:31" x14ac:dyDescent="0.25">
      <c r="AE841" t="s">
        <v>1974</v>
      </c>
    </row>
    <row r="842" spans="31:31" x14ac:dyDescent="0.25">
      <c r="AE842" t="s">
        <v>1975</v>
      </c>
    </row>
    <row r="843" spans="31:31" x14ac:dyDescent="0.25">
      <c r="AE843" t="s">
        <v>1976</v>
      </c>
    </row>
    <row r="844" spans="31:31" x14ac:dyDescent="0.25">
      <c r="AE844" t="s">
        <v>1977</v>
      </c>
    </row>
    <row r="845" spans="31:31" x14ac:dyDescent="0.25">
      <c r="AE845" t="s">
        <v>1978</v>
      </c>
    </row>
    <row r="846" spans="31:31" x14ac:dyDescent="0.25">
      <c r="AE846" t="s">
        <v>1979</v>
      </c>
    </row>
    <row r="847" spans="31:31" x14ac:dyDescent="0.25">
      <c r="AE847" t="s">
        <v>1980</v>
      </c>
    </row>
    <row r="848" spans="31:31" x14ac:dyDescent="0.25">
      <c r="AE848" t="s">
        <v>1981</v>
      </c>
    </row>
    <row r="849" spans="31:31" x14ac:dyDescent="0.25">
      <c r="AE849" t="s">
        <v>1982</v>
      </c>
    </row>
    <row r="850" spans="31:31" x14ac:dyDescent="0.25">
      <c r="AE850" t="s">
        <v>1983</v>
      </c>
    </row>
    <row r="851" spans="31:31" x14ac:dyDescent="0.25">
      <c r="AE851" t="s">
        <v>1984</v>
      </c>
    </row>
    <row r="852" spans="31:31" x14ac:dyDescent="0.25">
      <c r="AE852" t="s">
        <v>1985</v>
      </c>
    </row>
    <row r="853" spans="31:31" x14ac:dyDescent="0.25">
      <c r="AE853" t="s">
        <v>1985</v>
      </c>
    </row>
    <row r="854" spans="31:31" x14ac:dyDescent="0.25">
      <c r="AE854" t="s">
        <v>1985</v>
      </c>
    </row>
    <row r="855" spans="31:31" x14ac:dyDescent="0.25">
      <c r="AE855" t="s">
        <v>1985</v>
      </c>
    </row>
    <row r="856" spans="31:31" x14ac:dyDescent="0.25">
      <c r="AE856" t="s">
        <v>1986</v>
      </c>
    </row>
    <row r="857" spans="31:31" x14ac:dyDescent="0.25">
      <c r="AE857" t="s">
        <v>1989</v>
      </c>
    </row>
    <row r="858" spans="31:31" x14ac:dyDescent="0.25">
      <c r="AE858" t="s">
        <v>1990</v>
      </c>
    </row>
    <row r="859" spans="31:31" x14ac:dyDescent="0.25">
      <c r="AE859" t="s">
        <v>13500</v>
      </c>
    </row>
    <row r="860" spans="31:31" x14ac:dyDescent="0.25">
      <c r="AE860" t="s">
        <v>1993</v>
      </c>
    </row>
    <row r="861" spans="31:31" x14ac:dyDescent="0.25">
      <c r="AE861" t="s">
        <v>1997</v>
      </c>
    </row>
    <row r="862" spans="31:31" x14ac:dyDescent="0.25">
      <c r="AE862" t="s">
        <v>2000</v>
      </c>
    </row>
    <row r="863" spans="31:31" x14ac:dyDescent="0.25">
      <c r="AE863" t="s">
        <v>2002</v>
      </c>
    </row>
    <row r="864" spans="31:31" x14ac:dyDescent="0.25">
      <c r="AE864" t="s">
        <v>13501</v>
      </c>
    </row>
    <row r="865" spans="31:31" x14ac:dyDescent="0.25">
      <c r="AE865" t="s">
        <v>2012</v>
      </c>
    </row>
    <row r="866" spans="31:31" x14ac:dyDescent="0.25">
      <c r="AE866" t="s">
        <v>2013</v>
      </c>
    </row>
    <row r="867" spans="31:31" x14ac:dyDescent="0.25">
      <c r="AE867" t="s">
        <v>12603</v>
      </c>
    </row>
    <row r="868" spans="31:31" x14ac:dyDescent="0.25">
      <c r="AE868" t="s">
        <v>2047</v>
      </c>
    </row>
    <row r="869" spans="31:31" x14ac:dyDescent="0.25">
      <c r="AE869" t="s">
        <v>2051</v>
      </c>
    </row>
    <row r="870" spans="31:31" x14ac:dyDescent="0.25">
      <c r="AE870" t="s">
        <v>2054</v>
      </c>
    </row>
    <row r="871" spans="31:31" x14ac:dyDescent="0.25">
      <c r="AE871" t="s">
        <v>2056</v>
      </c>
    </row>
    <row r="872" spans="31:31" x14ac:dyDescent="0.25">
      <c r="AE872" t="s">
        <v>2057</v>
      </c>
    </row>
    <row r="873" spans="31:31" x14ac:dyDescent="0.25">
      <c r="AE873" t="s">
        <v>2059</v>
      </c>
    </row>
    <row r="874" spans="31:31" x14ac:dyDescent="0.25">
      <c r="AE874" t="s">
        <v>2060</v>
      </c>
    </row>
    <row r="875" spans="31:31" x14ac:dyDescent="0.25">
      <c r="AE875" t="s">
        <v>2061</v>
      </c>
    </row>
    <row r="876" spans="31:31" x14ac:dyDescent="0.25">
      <c r="AE876" t="s">
        <v>2062</v>
      </c>
    </row>
    <row r="877" spans="31:31" x14ac:dyDescent="0.25">
      <c r="AE877" t="s">
        <v>2064</v>
      </c>
    </row>
    <row r="878" spans="31:31" x14ac:dyDescent="0.25">
      <c r="AE878" t="s">
        <v>2065</v>
      </c>
    </row>
    <row r="879" spans="31:31" x14ac:dyDescent="0.25">
      <c r="AE879" t="s">
        <v>2070</v>
      </c>
    </row>
    <row r="880" spans="31:31" x14ac:dyDescent="0.25">
      <c r="AE880" t="s">
        <v>2071</v>
      </c>
    </row>
    <row r="881" spans="31:31" x14ac:dyDescent="0.25">
      <c r="AE881" t="s">
        <v>13502</v>
      </c>
    </row>
    <row r="882" spans="31:31" x14ac:dyDescent="0.25">
      <c r="AE882" t="s">
        <v>2072</v>
      </c>
    </row>
    <row r="883" spans="31:31" x14ac:dyDescent="0.25">
      <c r="AE883" t="s">
        <v>2073</v>
      </c>
    </row>
    <row r="884" spans="31:31" x14ac:dyDescent="0.25">
      <c r="AE884" t="s">
        <v>2074</v>
      </c>
    </row>
    <row r="885" spans="31:31" x14ac:dyDescent="0.25">
      <c r="AE885" t="s">
        <v>2075</v>
      </c>
    </row>
    <row r="886" spans="31:31" x14ac:dyDescent="0.25">
      <c r="AE886" t="s">
        <v>2077</v>
      </c>
    </row>
    <row r="887" spans="31:31" x14ac:dyDescent="0.25">
      <c r="AE887" t="s">
        <v>2078</v>
      </c>
    </row>
    <row r="888" spans="31:31" x14ac:dyDescent="0.25">
      <c r="AE888" t="s">
        <v>2081</v>
      </c>
    </row>
    <row r="889" spans="31:31" x14ac:dyDescent="0.25">
      <c r="AE889" t="s">
        <v>2082</v>
      </c>
    </row>
    <row r="890" spans="31:31" x14ac:dyDescent="0.25">
      <c r="AE890" t="s">
        <v>2084</v>
      </c>
    </row>
    <row r="891" spans="31:31" x14ac:dyDescent="0.25">
      <c r="AE891" t="s">
        <v>2085</v>
      </c>
    </row>
    <row r="892" spans="31:31" x14ac:dyDescent="0.25">
      <c r="AE892" t="s">
        <v>2087</v>
      </c>
    </row>
    <row r="893" spans="31:31" x14ac:dyDescent="0.25">
      <c r="AE893" t="s">
        <v>2088</v>
      </c>
    </row>
    <row r="894" spans="31:31" x14ac:dyDescent="0.25">
      <c r="AE894" t="s">
        <v>2091</v>
      </c>
    </row>
    <row r="895" spans="31:31" x14ac:dyDescent="0.25">
      <c r="AE895" t="s">
        <v>2092</v>
      </c>
    </row>
    <row r="896" spans="31:31" x14ac:dyDescent="0.25">
      <c r="AE896" t="s">
        <v>2092</v>
      </c>
    </row>
    <row r="897" spans="31:31" x14ac:dyDescent="0.25">
      <c r="AE897" t="s">
        <v>2093</v>
      </c>
    </row>
    <row r="898" spans="31:31" x14ac:dyDescent="0.25">
      <c r="AE898" t="s">
        <v>2095</v>
      </c>
    </row>
    <row r="899" spans="31:31" x14ac:dyDescent="0.25">
      <c r="AE899" t="s">
        <v>2096</v>
      </c>
    </row>
    <row r="900" spans="31:31" x14ac:dyDescent="0.25">
      <c r="AE900" t="s">
        <v>2104</v>
      </c>
    </row>
    <row r="901" spans="31:31" x14ac:dyDescent="0.25">
      <c r="AE901" t="s">
        <v>2107</v>
      </c>
    </row>
    <row r="902" spans="31:31" x14ac:dyDescent="0.25">
      <c r="AE902" t="s">
        <v>2107</v>
      </c>
    </row>
    <row r="903" spans="31:31" x14ac:dyDescent="0.25">
      <c r="AE903" t="s">
        <v>2107</v>
      </c>
    </row>
    <row r="904" spans="31:31" x14ac:dyDescent="0.25">
      <c r="AE904" t="s">
        <v>2107</v>
      </c>
    </row>
    <row r="905" spans="31:31" x14ac:dyDescent="0.25">
      <c r="AE905" t="s">
        <v>2107</v>
      </c>
    </row>
    <row r="906" spans="31:31" x14ac:dyDescent="0.25">
      <c r="AE906" t="s">
        <v>2108</v>
      </c>
    </row>
    <row r="907" spans="31:31" x14ac:dyDescent="0.25">
      <c r="AE907" t="s">
        <v>2109</v>
      </c>
    </row>
    <row r="908" spans="31:31" x14ac:dyDescent="0.25">
      <c r="AE908" t="s">
        <v>2110</v>
      </c>
    </row>
    <row r="909" spans="31:31" x14ac:dyDescent="0.25">
      <c r="AE909" t="s">
        <v>2111</v>
      </c>
    </row>
    <row r="910" spans="31:31" x14ac:dyDescent="0.25">
      <c r="AE910" t="s">
        <v>2113</v>
      </c>
    </row>
    <row r="911" spans="31:31" x14ac:dyDescent="0.25">
      <c r="AE911" t="s">
        <v>2114</v>
      </c>
    </row>
    <row r="912" spans="31:31" x14ac:dyDescent="0.25">
      <c r="AE912" t="s">
        <v>2116</v>
      </c>
    </row>
    <row r="913" spans="31:31" x14ac:dyDescent="0.25">
      <c r="AE913" t="s">
        <v>2118</v>
      </c>
    </row>
    <row r="914" spans="31:31" x14ac:dyDescent="0.25">
      <c r="AE914" t="s">
        <v>2120</v>
      </c>
    </row>
    <row r="915" spans="31:31" x14ac:dyDescent="0.25">
      <c r="AE915" t="s">
        <v>2124</v>
      </c>
    </row>
    <row r="916" spans="31:31" x14ac:dyDescent="0.25">
      <c r="AE916" t="s">
        <v>2125</v>
      </c>
    </row>
    <row r="917" spans="31:31" x14ac:dyDescent="0.25">
      <c r="AE917" t="s">
        <v>2126</v>
      </c>
    </row>
    <row r="918" spans="31:31" x14ac:dyDescent="0.25">
      <c r="AE918" t="s">
        <v>2139</v>
      </c>
    </row>
    <row r="919" spans="31:31" x14ac:dyDescent="0.25">
      <c r="AE919" t="s">
        <v>2140</v>
      </c>
    </row>
    <row r="920" spans="31:31" x14ac:dyDescent="0.25">
      <c r="AE920" t="s">
        <v>2141</v>
      </c>
    </row>
    <row r="921" spans="31:31" x14ac:dyDescent="0.25">
      <c r="AE921" t="s">
        <v>2145</v>
      </c>
    </row>
    <row r="922" spans="31:31" x14ac:dyDescent="0.25">
      <c r="AE922" t="s">
        <v>2148</v>
      </c>
    </row>
    <row r="923" spans="31:31" x14ac:dyDescent="0.25">
      <c r="AE923" t="s">
        <v>2149</v>
      </c>
    </row>
    <row r="924" spans="31:31" x14ac:dyDescent="0.25">
      <c r="AE924" t="s">
        <v>2154</v>
      </c>
    </row>
    <row r="925" spans="31:31" x14ac:dyDescent="0.25">
      <c r="AE925" t="s">
        <v>2155</v>
      </c>
    </row>
    <row r="926" spans="31:31" x14ac:dyDescent="0.25">
      <c r="AE926" t="s">
        <v>2155</v>
      </c>
    </row>
    <row r="927" spans="31:31" x14ac:dyDescent="0.25">
      <c r="AE927" t="s">
        <v>2156</v>
      </c>
    </row>
    <row r="928" spans="31:31" x14ac:dyDescent="0.25">
      <c r="AE928" t="s">
        <v>2159</v>
      </c>
    </row>
    <row r="929" spans="31:31" x14ac:dyDescent="0.25">
      <c r="AE929" t="s">
        <v>2161</v>
      </c>
    </row>
    <row r="930" spans="31:31" x14ac:dyDescent="0.25">
      <c r="AE930" t="s">
        <v>13504</v>
      </c>
    </row>
    <row r="931" spans="31:31" x14ac:dyDescent="0.25">
      <c r="AE931" t="s">
        <v>2165</v>
      </c>
    </row>
    <row r="932" spans="31:31" x14ac:dyDescent="0.25">
      <c r="AE932" t="s">
        <v>2168</v>
      </c>
    </row>
    <row r="933" spans="31:31" x14ac:dyDescent="0.25">
      <c r="AE933" t="s">
        <v>2172</v>
      </c>
    </row>
    <row r="934" spans="31:31" x14ac:dyDescent="0.25">
      <c r="AE934" t="s">
        <v>2174</v>
      </c>
    </row>
    <row r="935" spans="31:31" x14ac:dyDescent="0.25">
      <c r="AE935" t="s">
        <v>2175</v>
      </c>
    </row>
    <row r="936" spans="31:31" x14ac:dyDescent="0.25">
      <c r="AE936" t="s">
        <v>2177</v>
      </c>
    </row>
    <row r="937" spans="31:31" x14ac:dyDescent="0.25">
      <c r="AE937" t="s">
        <v>2178</v>
      </c>
    </row>
    <row r="938" spans="31:31" x14ac:dyDescent="0.25">
      <c r="AE938" t="s">
        <v>2182</v>
      </c>
    </row>
    <row r="939" spans="31:31" x14ac:dyDescent="0.25">
      <c r="AE939" t="s">
        <v>2183</v>
      </c>
    </row>
    <row r="940" spans="31:31" x14ac:dyDescent="0.25">
      <c r="AE940" t="s">
        <v>2184</v>
      </c>
    </row>
    <row r="941" spans="31:31" x14ac:dyDescent="0.25">
      <c r="AE941" t="s">
        <v>2185</v>
      </c>
    </row>
    <row r="942" spans="31:31" x14ac:dyDescent="0.25">
      <c r="AE942" t="s">
        <v>2189</v>
      </c>
    </row>
    <row r="943" spans="31:31" x14ac:dyDescent="0.25">
      <c r="AE943" t="s">
        <v>2190</v>
      </c>
    </row>
    <row r="944" spans="31:31" x14ac:dyDescent="0.25">
      <c r="AE944" t="s">
        <v>2191</v>
      </c>
    </row>
    <row r="945" spans="31:31" x14ac:dyDescent="0.25">
      <c r="AE945" t="s">
        <v>2192</v>
      </c>
    </row>
    <row r="946" spans="31:31" x14ac:dyDescent="0.25">
      <c r="AE946" t="s">
        <v>2193</v>
      </c>
    </row>
    <row r="947" spans="31:31" x14ac:dyDescent="0.25">
      <c r="AE947" t="s">
        <v>2193</v>
      </c>
    </row>
    <row r="948" spans="31:31" x14ac:dyDescent="0.25">
      <c r="AE948" t="s">
        <v>2193</v>
      </c>
    </row>
    <row r="949" spans="31:31" x14ac:dyDescent="0.25">
      <c r="AE949" t="s">
        <v>2193</v>
      </c>
    </row>
    <row r="950" spans="31:31" x14ac:dyDescent="0.25">
      <c r="AE950" t="s">
        <v>2193</v>
      </c>
    </row>
    <row r="951" spans="31:31" x14ac:dyDescent="0.25">
      <c r="AE951" t="s">
        <v>2194</v>
      </c>
    </row>
    <row r="952" spans="31:31" x14ac:dyDescent="0.25">
      <c r="AE952" t="s">
        <v>2196</v>
      </c>
    </row>
    <row r="953" spans="31:31" x14ac:dyDescent="0.25">
      <c r="AE953" t="s">
        <v>2202</v>
      </c>
    </row>
    <row r="954" spans="31:31" x14ac:dyDescent="0.25">
      <c r="AE954" t="s">
        <v>2203</v>
      </c>
    </row>
    <row r="955" spans="31:31" x14ac:dyDescent="0.25">
      <c r="AE955" t="s">
        <v>2205</v>
      </c>
    </row>
    <row r="956" spans="31:31" x14ac:dyDescent="0.25">
      <c r="AE956" t="s">
        <v>2206</v>
      </c>
    </row>
    <row r="957" spans="31:31" x14ac:dyDescent="0.25">
      <c r="AE957" t="s">
        <v>2208</v>
      </c>
    </row>
    <row r="958" spans="31:31" x14ac:dyDescent="0.25">
      <c r="AE958" t="s">
        <v>2210</v>
      </c>
    </row>
    <row r="959" spans="31:31" x14ac:dyDescent="0.25">
      <c r="AE959" t="s">
        <v>2211</v>
      </c>
    </row>
    <row r="960" spans="31:31" x14ac:dyDescent="0.25">
      <c r="AE960" t="s">
        <v>2215</v>
      </c>
    </row>
    <row r="961" spans="31:31" x14ac:dyDescent="0.25">
      <c r="AE961" t="s">
        <v>13505</v>
      </c>
    </row>
    <row r="962" spans="31:31" x14ac:dyDescent="0.25">
      <c r="AE962" t="s">
        <v>2220</v>
      </c>
    </row>
    <row r="963" spans="31:31" x14ac:dyDescent="0.25">
      <c r="AE963" t="s">
        <v>2222</v>
      </c>
    </row>
    <row r="964" spans="31:31" x14ac:dyDescent="0.25">
      <c r="AE964" t="s">
        <v>2225</v>
      </c>
    </row>
    <row r="965" spans="31:31" x14ac:dyDescent="0.25">
      <c r="AE965" t="s">
        <v>2228</v>
      </c>
    </row>
    <row r="966" spans="31:31" x14ac:dyDescent="0.25">
      <c r="AE966" t="s">
        <v>2231</v>
      </c>
    </row>
    <row r="967" spans="31:31" x14ac:dyDescent="0.25">
      <c r="AE967" t="s">
        <v>2235</v>
      </c>
    </row>
    <row r="968" spans="31:31" x14ac:dyDescent="0.25">
      <c r="AE968" t="s">
        <v>2236</v>
      </c>
    </row>
    <row r="969" spans="31:31" x14ac:dyDescent="0.25">
      <c r="AE969" t="s">
        <v>2237</v>
      </c>
    </row>
    <row r="970" spans="31:31" x14ac:dyDescent="0.25">
      <c r="AE970" t="s">
        <v>2238</v>
      </c>
    </row>
    <row r="971" spans="31:31" x14ac:dyDescent="0.25">
      <c r="AE971" t="s">
        <v>2240</v>
      </c>
    </row>
    <row r="972" spans="31:31" x14ac:dyDescent="0.25">
      <c r="AE972" t="s">
        <v>2242</v>
      </c>
    </row>
    <row r="973" spans="31:31" x14ac:dyDescent="0.25">
      <c r="AE973" t="s">
        <v>2244</v>
      </c>
    </row>
    <row r="974" spans="31:31" x14ac:dyDescent="0.25">
      <c r="AE974" t="s">
        <v>2245</v>
      </c>
    </row>
    <row r="975" spans="31:31" x14ac:dyDescent="0.25">
      <c r="AE975" t="s">
        <v>2248</v>
      </c>
    </row>
    <row r="976" spans="31:31" x14ac:dyDescent="0.25">
      <c r="AE976" t="s">
        <v>2250</v>
      </c>
    </row>
    <row r="977" spans="31:31" x14ac:dyDescent="0.25">
      <c r="AE977" t="s">
        <v>2251</v>
      </c>
    </row>
    <row r="978" spans="31:31" x14ac:dyDescent="0.25">
      <c r="AE978" t="s">
        <v>2253</v>
      </c>
    </row>
    <row r="979" spans="31:31" x14ac:dyDescent="0.25">
      <c r="AE979" t="s">
        <v>2254</v>
      </c>
    </row>
    <row r="980" spans="31:31" x14ac:dyDescent="0.25">
      <c r="AE980" t="s">
        <v>2255</v>
      </c>
    </row>
    <row r="981" spans="31:31" x14ac:dyDescent="0.25">
      <c r="AE981" t="s">
        <v>2259</v>
      </c>
    </row>
    <row r="982" spans="31:31" x14ac:dyDescent="0.25">
      <c r="AE982" t="s">
        <v>2261</v>
      </c>
    </row>
    <row r="983" spans="31:31" x14ac:dyDescent="0.25">
      <c r="AE983" t="s">
        <v>2263</v>
      </c>
    </row>
    <row r="984" spans="31:31" x14ac:dyDescent="0.25">
      <c r="AE984" t="s">
        <v>2264</v>
      </c>
    </row>
    <row r="985" spans="31:31" x14ac:dyDescent="0.25">
      <c r="AE985" t="s">
        <v>2267</v>
      </c>
    </row>
    <row r="986" spans="31:31" x14ac:dyDescent="0.25">
      <c r="AE986" t="s">
        <v>2268</v>
      </c>
    </row>
    <row r="987" spans="31:31" x14ac:dyDescent="0.25">
      <c r="AE987" t="s">
        <v>2269</v>
      </c>
    </row>
    <row r="988" spans="31:31" x14ac:dyDescent="0.25">
      <c r="AE988" t="s">
        <v>2271</v>
      </c>
    </row>
    <row r="989" spans="31:31" x14ac:dyDescent="0.25">
      <c r="AE989" t="s">
        <v>2272</v>
      </c>
    </row>
    <row r="990" spans="31:31" x14ac:dyDescent="0.25">
      <c r="AE990" t="s">
        <v>2274</v>
      </c>
    </row>
    <row r="991" spans="31:31" x14ac:dyDescent="0.25">
      <c r="AE991" t="s">
        <v>2277</v>
      </c>
    </row>
    <row r="992" spans="31:31" x14ac:dyDescent="0.25">
      <c r="AE992" t="s">
        <v>2280</v>
      </c>
    </row>
    <row r="993" spans="31:31" x14ac:dyDescent="0.25">
      <c r="AE993" t="s">
        <v>2281</v>
      </c>
    </row>
    <row r="994" spans="31:31" x14ac:dyDescent="0.25">
      <c r="AE994" t="s">
        <v>2282</v>
      </c>
    </row>
    <row r="995" spans="31:31" x14ac:dyDescent="0.25">
      <c r="AE995" t="s">
        <v>2283</v>
      </c>
    </row>
    <row r="996" spans="31:31" x14ac:dyDescent="0.25">
      <c r="AE996" t="s">
        <v>2290</v>
      </c>
    </row>
    <row r="997" spans="31:31" x14ac:dyDescent="0.25">
      <c r="AE997" t="s">
        <v>2291</v>
      </c>
    </row>
    <row r="998" spans="31:31" x14ac:dyDescent="0.25">
      <c r="AE998" t="s">
        <v>2292</v>
      </c>
    </row>
    <row r="999" spans="31:31" x14ac:dyDescent="0.25">
      <c r="AE999" t="s">
        <v>2293</v>
      </c>
    </row>
    <row r="1000" spans="31:31" x14ac:dyDescent="0.25">
      <c r="AE1000" t="s">
        <v>2296</v>
      </c>
    </row>
    <row r="1001" spans="31:31" x14ac:dyDescent="0.25">
      <c r="AE1001" t="s">
        <v>2300</v>
      </c>
    </row>
    <row r="1002" spans="31:31" x14ac:dyDescent="0.25">
      <c r="AE1002" t="s">
        <v>2304</v>
      </c>
    </row>
    <row r="1003" spans="31:31" x14ac:dyDescent="0.25">
      <c r="AE1003" t="s">
        <v>2305</v>
      </c>
    </row>
    <row r="1004" spans="31:31" x14ac:dyDescent="0.25">
      <c r="AE1004" t="s">
        <v>2306</v>
      </c>
    </row>
    <row r="1005" spans="31:31" x14ac:dyDescent="0.25">
      <c r="AE1005" t="s">
        <v>2310</v>
      </c>
    </row>
    <row r="1006" spans="31:31" x14ac:dyDescent="0.25">
      <c r="AE1006" t="s">
        <v>2311</v>
      </c>
    </row>
    <row r="1007" spans="31:31" x14ac:dyDescent="0.25">
      <c r="AE1007" t="s">
        <v>2312</v>
      </c>
    </row>
    <row r="1008" spans="31:31" x14ac:dyDescent="0.25">
      <c r="AE1008" t="s">
        <v>2314</v>
      </c>
    </row>
    <row r="1009" spans="31:31" x14ac:dyDescent="0.25">
      <c r="AE1009" t="s">
        <v>2315</v>
      </c>
    </row>
    <row r="1010" spans="31:31" x14ac:dyDescent="0.25">
      <c r="AE1010" t="s">
        <v>13506</v>
      </c>
    </row>
    <row r="1011" spans="31:31" x14ac:dyDescent="0.25">
      <c r="AE1011" t="s">
        <v>13507</v>
      </c>
    </row>
    <row r="1012" spans="31:31" x14ac:dyDescent="0.25">
      <c r="AE1012" t="s">
        <v>2317</v>
      </c>
    </row>
    <row r="1013" spans="31:31" x14ac:dyDescent="0.25">
      <c r="AE1013" t="s">
        <v>2318</v>
      </c>
    </row>
    <row r="1014" spans="31:31" x14ac:dyDescent="0.25">
      <c r="AE1014" t="s">
        <v>2319</v>
      </c>
    </row>
    <row r="1015" spans="31:31" x14ac:dyDescent="0.25">
      <c r="AE1015" t="s">
        <v>2320</v>
      </c>
    </row>
    <row r="1016" spans="31:31" x14ac:dyDescent="0.25">
      <c r="AE1016" t="s">
        <v>13508</v>
      </c>
    </row>
    <row r="1017" spans="31:31" x14ac:dyDescent="0.25">
      <c r="AE1017" t="s">
        <v>2323</v>
      </c>
    </row>
    <row r="1018" spans="31:31" x14ac:dyDescent="0.25">
      <c r="AE1018" t="s">
        <v>2328</v>
      </c>
    </row>
    <row r="1019" spans="31:31" x14ac:dyDescent="0.25">
      <c r="AE1019" t="s">
        <v>2330</v>
      </c>
    </row>
    <row r="1020" spans="31:31" x14ac:dyDescent="0.25">
      <c r="AE1020" t="s">
        <v>2332</v>
      </c>
    </row>
    <row r="1021" spans="31:31" x14ac:dyDescent="0.25">
      <c r="AE1021" t="s">
        <v>2333</v>
      </c>
    </row>
    <row r="1022" spans="31:31" x14ac:dyDescent="0.25">
      <c r="AE1022" t="s">
        <v>2334</v>
      </c>
    </row>
    <row r="1023" spans="31:31" x14ac:dyDescent="0.25">
      <c r="AE1023" t="s">
        <v>2336</v>
      </c>
    </row>
    <row r="1024" spans="31:31" x14ac:dyDescent="0.25">
      <c r="AE1024" t="s">
        <v>2339</v>
      </c>
    </row>
    <row r="1025" spans="31:31" x14ac:dyDescent="0.25">
      <c r="AE1025" t="s">
        <v>2340</v>
      </c>
    </row>
    <row r="1026" spans="31:31" x14ac:dyDescent="0.25">
      <c r="AE1026" t="s">
        <v>2345</v>
      </c>
    </row>
    <row r="1027" spans="31:31" x14ac:dyDescent="0.25">
      <c r="AE1027" t="s">
        <v>2347</v>
      </c>
    </row>
    <row r="1028" spans="31:31" x14ac:dyDescent="0.25">
      <c r="AE1028" t="s">
        <v>2348</v>
      </c>
    </row>
    <row r="1029" spans="31:31" x14ac:dyDescent="0.25">
      <c r="AE1029" t="s">
        <v>2349</v>
      </c>
    </row>
    <row r="1030" spans="31:31" x14ac:dyDescent="0.25">
      <c r="AE1030" t="s">
        <v>2350</v>
      </c>
    </row>
    <row r="1031" spans="31:31" x14ac:dyDescent="0.25">
      <c r="AE1031" t="s">
        <v>2351</v>
      </c>
    </row>
    <row r="1032" spans="31:31" x14ac:dyDescent="0.25">
      <c r="AE1032" t="s">
        <v>2356</v>
      </c>
    </row>
    <row r="1033" spans="31:31" x14ac:dyDescent="0.25">
      <c r="AE1033" t="s">
        <v>2357</v>
      </c>
    </row>
    <row r="1034" spans="31:31" x14ac:dyDescent="0.25">
      <c r="AE1034" t="s">
        <v>2359</v>
      </c>
    </row>
    <row r="1035" spans="31:31" x14ac:dyDescent="0.25">
      <c r="AE1035" t="s">
        <v>2363</v>
      </c>
    </row>
    <row r="1036" spans="31:31" x14ac:dyDescent="0.25">
      <c r="AE1036" t="s">
        <v>2364</v>
      </c>
    </row>
    <row r="1037" spans="31:31" x14ac:dyDescent="0.25">
      <c r="AE1037" t="s">
        <v>2365</v>
      </c>
    </row>
    <row r="1038" spans="31:31" x14ac:dyDescent="0.25">
      <c r="AE1038" t="s">
        <v>2368</v>
      </c>
    </row>
    <row r="1039" spans="31:31" x14ac:dyDescent="0.25">
      <c r="AE1039" t="s">
        <v>2372</v>
      </c>
    </row>
    <row r="1040" spans="31:31" x14ac:dyDescent="0.25">
      <c r="AE1040" t="s">
        <v>2373</v>
      </c>
    </row>
    <row r="1041" spans="31:31" x14ac:dyDescent="0.25">
      <c r="AE1041" t="s">
        <v>2375</v>
      </c>
    </row>
    <row r="1042" spans="31:31" x14ac:dyDescent="0.25">
      <c r="AE1042" t="s">
        <v>2376</v>
      </c>
    </row>
    <row r="1043" spans="31:31" x14ac:dyDescent="0.25">
      <c r="AE1043" t="s">
        <v>2378</v>
      </c>
    </row>
    <row r="1044" spans="31:31" x14ac:dyDescent="0.25">
      <c r="AE1044" t="s">
        <v>2380</v>
      </c>
    </row>
    <row r="1045" spans="31:31" x14ac:dyDescent="0.25">
      <c r="AE1045" t="s">
        <v>2381</v>
      </c>
    </row>
    <row r="1046" spans="31:31" x14ac:dyDescent="0.25">
      <c r="AE1046" t="s">
        <v>2383</v>
      </c>
    </row>
    <row r="1047" spans="31:31" x14ac:dyDescent="0.25">
      <c r="AE1047" t="s">
        <v>2384</v>
      </c>
    </row>
    <row r="1048" spans="31:31" x14ac:dyDescent="0.25">
      <c r="AE1048" t="s">
        <v>2388</v>
      </c>
    </row>
    <row r="1049" spans="31:31" x14ac:dyDescent="0.25">
      <c r="AE1049" t="s">
        <v>2391</v>
      </c>
    </row>
    <row r="1050" spans="31:31" x14ac:dyDescent="0.25">
      <c r="AE1050" t="s">
        <v>2401</v>
      </c>
    </row>
    <row r="1051" spans="31:31" x14ac:dyDescent="0.25">
      <c r="AE1051" t="s">
        <v>2402</v>
      </c>
    </row>
    <row r="1052" spans="31:31" x14ac:dyDescent="0.25">
      <c r="AE1052" t="s">
        <v>2405</v>
      </c>
    </row>
    <row r="1053" spans="31:31" x14ac:dyDescent="0.25">
      <c r="AE1053" t="s">
        <v>2406</v>
      </c>
    </row>
    <row r="1054" spans="31:31" x14ac:dyDescent="0.25">
      <c r="AE1054" t="s">
        <v>2407</v>
      </c>
    </row>
    <row r="1055" spans="31:31" x14ac:dyDescent="0.25">
      <c r="AE1055" t="s">
        <v>2408</v>
      </c>
    </row>
    <row r="1056" spans="31:31" x14ac:dyDescent="0.25">
      <c r="AE1056" t="s">
        <v>2409</v>
      </c>
    </row>
    <row r="1057" spans="31:31" x14ac:dyDescent="0.25">
      <c r="AE1057" t="s">
        <v>2412</v>
      </c>
    </row>
    <row r="1058" spans="31:31" x14ac:dyDescent="0.25">
      <c r="AE1058" t="s">
        <v>2413</v>
      </c>
    </row>
    <row r="1059" spans="31:31" x14ac:dyDescent="0.25">
      <c r="AE1059" t="s">
        <v>2414</v>
      </c>
    </row>
    <row r="1060" spans="31:31" x14ac:dyDescent="0.25">
      <c r="AE1060" t="s">
        <v>2417</v>
      </c>
    </row>
    <row r="1061" spans="31:31" x14ac:dyDescent="0.25">
      <c r="AE1061" t="s">
        <v>2418</v>
      </c>
    </row>
    <row r="1062" spans="31:31" x14ac:dyDescent="0.25">
      <c r="AE1062" t="s">
        <v>2419</v>
      </c>
    </row>
    <row r="1063" spans="31:31" x14ac:dyDescent="0.25">
      <c r="AE1063" t="s">
        <v>2428</v>
      </c>
    </row>
    <row r="1064" spans="31:31" x14ac:dyDescent="0.25">
      <c r="AE1064" t="s">
        <v>2429</v>
      </c>
    </row>
    <row r="1065" spans="31:31" x14ac:dyDescent="0.25">
      <c r="AE1065" t="s">
        <v>2430</v>
      </c>
    </row>
    <row r="1066" spans="31:31" x14ac:dyDescent="0.25">
      <c r="AE1066" t="s">
        <v>2432</v>
      </c>
    </row>
    <row r="1067" spans="31:31" x14ac:dyDescent="0.25">
      <c r="AE1067" t="s">
        <v>2433</v>
      </c>
    </row>
    <row r="1068" spans="31:31" x14ac:dyDescent="0.25">
      <c r="AE1068" t="s">
        <v>2433</v>
      </c>
    </row>
    <row r="1069" spans="31:31" x14ac:dyDescent="0.25">
      <c r="AE1069" t="s">
        <v>2433</v>
      </c>
    </row>
    <row r="1070" spans="31:31" x14ac:dyDescent="0.25">
      <c r="AE1070" t="s">
        <v>2435</v>
      </c>
    </row>
    <row r="1071" spans="31:31" x14ac:dyDescent="0.25">
      <c r="AE1071" t="s">
        <v>2436</v>
      </c>
    </row>
    <row r="1072" spans="31:31" x14ac:dyDescent="0.25">
      <c r="AE1072" t="s">
        <v>2437</v>
      </c>
    </row>
    <row r="1073" spans="31:31" x14ac:dyDescent="0.25">
      <c r="AE1073" t="s">
        <v>2438</v>
      </c>
    </row>
    <row r="1074" spans="31:31" x14ac:dyDescent="0.25">
      <c r="AE1074" t="s">
        <v>2441</v>
      </c>
    </row>
    <row r="1075" spans="31:31" x14ac:dyDescent="0.25">
      <c r="AE1075" t="s">
        <v>2442</v>
      </c>
    </row>
    <row r="1076" spans="31:31" x14ac:dyDescent="0.25">
      <c r="AE1076" t="s">
        <v>2443</v>
      </c>
    </row>
    <row r="1077" spans="31:31" x14ac:dyDescent="0.25">
      <c r="AE1077" t="s">
        <v>2444</v>
      </c>
    </row>
    <row r="1078" spans="31:31" x14ac:dyDescent="0.25">
      <c r="AE1078" t="s">
        <v>2446</v>
      </c>
    </row>
    <row r="1079" spans="31:31" x14ac:dyDescent="0.25">
      <c r="AE1079" t="s">
        <v>2449</v>
      </c>
    </row>
    <row r="1080" spans="31:31" x14ac:dyDescent="0.25">
      <c r="AE1080" t="s">
        <v>2450</v>
      </c>
    </row>
    <row r="1081" spans="31:31" x14ac:dyDescent="0.25">
      <c r="AE1081" t="s">
        <v>2451</v>
      </c>
    </row>
    <row r="1082" spans="31:31" x14ac:dyDescent="0.25">
      <c r="AE1082" t="s">
        <v>2452</v>
      </c>
    </row>
    <row r="1083" spans="31:31" x14ac:dyDescent="0.25">
      <c r="AE1083" t="s">
        <v>13512</v>
      </c>
    </row>
    <row r="1084" spans="31:31" x14ac:dyDescent="0.25">
      <c r="AE1084" t="s">
        <v>2455</v>
      </c>
    </row>
    <row r="1085" spans="31:31" x14ac:dyDescent="0.25">
      <c r="AE1085" t="s">
        <v>2459</v>
      </c>
    </row>
    <row r="1086" spans="31:31" x14ac:dyDescent="0.25">
      <c r="AE1086" t="s">
        <v>2460</v>
      </c>
    </row>
    <row r="1087" spans="31:31" x14ac:dyDescent="0.25">
      <c r="AE1087" t="s">
        <v>2461</v>
      </c>
    </row>
    <row r="1088" spans="31:31" x14ac:dyDescent="0.25">
      <c r="AE1088" t="s">
        <v>2468</v>
      </c>
    </row>
    <row r="1089" spans="31:31" x14ac:dyDescent="0.25">
      <c r="AE1089" t="s">
        <v>2470</v>
      </c>
    </row>
    <row r="1090" spans="31:31" x14ac:dyDescent="0.25">
      <c r="AE1090" t="s">
        <v>2472</v>
      </c>
    </row>
    <row r="1091" spans="31:31" x14ac:dyDescent="0.25">
      <c r="AE1091" t="s">
        <v>2473</v>
      </c>
    </row>
    <row r="1092" spans="31:31" x14ac:dyDescent="0.25">
      <c r="AE1092" t="s">
        <v>2473</v>
      </c>
    </row>
    <row r="1093" spans="31:31" x14ac:dyDescent="0.25">
      <c r="AE1093" t="s">
        <v>2476</v>
      </c>
    </row>
    <row r="1094" spans="31:31" x14ac:dyDescent="0.25">
      <c r="AE1094" t="s">
        <v>2477</v>
      </c>
    </row>
    <row r="1095" spans="31:31" x14ac:dyDescent="0.25">
      <c r="AE1095" t="s">
        <v>2478</v>
      </c>
    </row>
    <row r="1096" spans="31:31" x14ac:dyDescent="0.25">
      <c r="AE1096" t="s">
        <v>2479</v>
      </c>
    </row>
    <row r="1097" spans="31:31" x14ac:dyDescent="0.25">
      <c r="AE1097" t="s">
        <v>2480</v>
      </c>
    </row>
    <row r="1098" spans="31:31" x14ac:dyDescent="0.25">
      <c r="AE1098" t="s">
        <v>2481</v>
      </c>
    </row>
    <row r="1099" spans="31:31" x14ac:dyDescent="0.25">
      <c r="AE1099" t="s">
        <v>2483</v>
      </c>
    </row>
    <row r="1100" spans="31:31" x14ac:dyDescent="0.25">
      <c r="AE1100" t="s">
        <v>2484</v>
      </c>
    </row>
    <row r="1101" spans="31:31" x14ac:dyDescent="0.25">
      <c r="AE1101" t="s">
        <v>2486</v>
      </c>
    </row>
    <row r="1102" spans="31:31" x14ac:dyDescent="0.25">
      <c r="AE1102" t="s">
        <v>2488</v>
      </c>
    </row>
    <row r="1103" spans="31:31" x14ac:dyDescent="0.25">
      <c r="AE1103" t="s">
        <v>2490</v>
      </c>
    </row>
    <row r="1104" spans="31:31" x14ac:dyDescent="0.25">
      <c r="AE1104" t="s">
        <v>2491</v>
      </c>
    </row>
    <row r="1105" spans="31:31" x14ac:dyDescent="0.25">
      <c r="AE1105" t="s">
        <v>2492</v>
      </c>
    </row>
    <row r="1106" spans="31:31" x14ac:dyDescent="0.25">
      <c r="AE1106" t="s">
        <v>2493</v>
      </c>
    </row>
    <row r="1107" spans="31:31" x14ac:dyDescent="0.25">
      <c r="AE1107" t="s">
        <v>2494</v>
      </c>
    </row>
    <row r="1108" spans="31:31" x14ac:dyDescent="0.25">
      <c r="AE1108" t="s">
        <v>2495</v>
      </c>
    </row>
    <row r="1109" spans="31:31" x14ac:dyDescent="0.25">
      <c r="AE1109" t="s">
        <v>2496</v>
      </c>
    </row>
    <row r="1110" spans="31:31" x14ac:dyDescent="0.25">
      <c r="AE1110" t="s">
        <v>2498</v>
      </c>
    </row>
    <row r="1111" spans="31:31" x14ac:dyDescent="0.25">
      <c r="AE1111" t="s">
        <v>2498</v>
      </c>
    </row>
    <row r="1112" spans="31:31" x14ac:dyDescent="0.25">
      <c r="AE1112" t="s">
        <v>2500</v>
      </c>
    </row>
    <row r="1113" spans="31:31" x14ac:dyDescent="0.25">
      <c r="AE1113" t="s">
        <v>2501</v>
      </c>
    </row>
    <row r="1114" spans="31:31" x14ac:dyDescent="0.25">
      <c r="AE1114" t="s">
        <v>2502</v>
      </c>
    </row>
    <row r="1115" spans="31:31" x14ac:dyDescent="0.25">
      <c r="AE1115" t="s">
        <v>13513</v>
      </c>
    </row>
    <row r="1116" spans="31:31" x14ac:dyDescent="0.25">
      <c r="AE1116" t="s">
        <v>13514</v>
      </c>
    </row>
    <row r="1117" spans="31:31" x14ac:dyDescent="0.25">
      <c r="AE1117" t="s">
        <v>2510</v>
      </c>
    </row>
    <row r="1118" spans="31:31" x14ac:dyDescent="0.25">
      <c r="AE1118" t="s">
        <v>2511</v>
      </c>
    </row>
    <row r="1119" spans="31:31" x14ac:dyDescent="0.25">
      <c r="AE1119" t="s">
        <v>2512</v>
      </c>
    </row>
    <row r="1120" spans="31:31" x14ac:dyDescent="0.25">
      <c r="AE1120" t="s">
        <v>2513</v>
      </c>
    </row>
    <row r="1121" spans="31:31" x14ac:dyDescent="0.25">
      <c r="AE1121" t="s">
        <v>2514</v>
      </c>
    </row>
    <row r="1122" spans="31:31" x14ac:dyDescent="0.25">
      <c r="AE1122" t="s">
        <v>2515</v>
      </c>
    </row>
    <row r="1123" spans="31:31" x14ac:dyDescent="0.25">
      <c r="AE1123" t="s">
        <v>2516</v>
      </c>
    </row>
    <row r="1124" spans="31:31" x14ac:dyDescent="0.25">
      <c r="AE1124" t="s">
        <v>2519</v>
      </c>
    </row>
    <row r="1125" spans="31:31" x14ac:dyDescent="0.25">
      <c r="AE1125" t="s">
        <v>2523</v>
      </c>
    </row>
    <row r="1126" spans="31:31" x14ac:dyDescent="0.25">
      <c r="AE1126" t="s">
        <v>13515</v>
      </c>
    </row>
    <row r="1127" spans="31:31" x14ac:dyDescent="0.25">
      <c r="AE1127" t="s">
        <v>2526</v>
      </c>
    </row>
    <row r="1128" spans="31:31" x14ac:dyDescent="0.25">
      <c r="AE1128" t="s">
        <v>2527</v>
      </c>
    </row>
    <row r="1129" spans="31:31" x14ac:dyDescent="0.25">
      <c r="AE1129" t="s">
        <v>2528</v>
      </c>
    </row>
    <row r="1130" spans="31:31" x14ac:dyDescent="0.25">
      <c r="AE1130" t="s">
        <v>2530</v>
      </c>
    </row>
    <row r="1131" spans="31:31" x14ac:dyDescent="0.25">
      <c r="AE1131" t="s">
        <v>2532</v>
      </c>
    </row>
    <row r="1132" spans="31:31" x14ac:dyDescent="0.25">
      <c r="AE1132" t="s">
        <v>2537</v>
      </c>
    </row>
    <row r="1133" spans="31:31" x14ac:dyDescent="0.25">
      <c r="AE1133" t="s">
        <v>2537</v>
      </c>
    </row>
    <row r="1134" spans="31:31" x14ac:dyDescent="0.25">
      <c r="AE1134" t="s">
        <v>2544</v>
      </c>
    </row>
    <row r="1135" spans="31:31" x14ac:dyDescent="0.25">
      <c r="AE1135" t="s">
        <v>2545</v>
      </c>
    </row>
    <row r="1136" spans="31:31" x14ac:dyDescent="0.25">
      <c r="AE1136" t="s">
        <v>2549</v>
      </c>
    </row>
    <row r="1137" spans="31:31" x14ac:dyDescent="0.25">
      <c r="AE1137" t="s">
        <v>2553</v>
      </c>
    </row>
    <row r="1138" spans="31:31" x14ac:dyDescent="0.25">
      <c r="AE1138" t="s">
        <v>2554</v>
      </c>
    </row>
    <row r="1139" spans="31:31" x14ac:dyDescent="0.25">
      <c r="AE1139" t="s">
        <v>2561</v>
      </c>
    </row>
    <row r="1140" spans="31:31" x14ac:dyDescent="0.25">
      <c r="AE1140" t="s">
        <v>2563</v>
      </c>
    </row>
    <row r="1141" spans="31:31" x14ac:dyDescent="0.25">
      <c r="AE1141" t="s">
        <v>2564</v>
      </c>
    </row>
    <row r="1142" spans="31:31" x14ac:dyDescent="0.25">
      <c r="AE1142" t="s">
        <v>2566</v>
      </c>
    </row>
    <row r="1143" spans="31:31" x14ac:dyDescent="0.25">
      <c r="AE1143" t="s">
        <v>2567</v>
      </c>
    </row>
    <row r="1144" spans="31:31" x14ac:dyDescent="0.25">
      <c r="AE1144" t="s">
        <v>2568</v>
      </c>
    </row>
    <row r="1145" spans="31:31" x14ac:dyDescent="0.25">
      <c r="AE1145" t="s">
        <v>2569</v>
      </c>
    </row>
    <row r="1146" spans="31:31" x14ac:dyDescent="0.25">
      <c r="AE1146" t="s">
        <v>2573</v>
      </c>
    </row>
    <row r="1147" spans="31:31" x14ac:dyDescent="0.25">
      <c r="AE1147" t="s">
        <v>2574</v>
      </c>
    </row>
    <row r="1148" spans="31:31" x14ac:dyDescent="0.25">
      <c r="AE1148" t="s">
        <v>2575</v>
      </c>
    </row>
    <row r="1149" spans="31:31" x14ac:dyDescent="0.25">
      <c r="AE1149" t="s">
        <v>2576</v>
      </c>
    </row>
    <row r="1150" spans="31:31" x14ac:dyDescent="0.25">
      <c r="AE1150" t="s">
        <v>2583</v>
      </c>
    </row>
    <row r="1151" spans="31:31" x14ac:dyDescent="0.25">
      <c r="AE1151" t="s">
        <v>2584</v>
      </c>
    </row>
    <row r="1152" spans="31:31" x14ac:dyDescent="0.25">
      <c r="AE1152" t="s">
        <v>2585</v>
      </c>
    </row>
    <row r="1153" spans="31:31" x14ac:dyDescent="0.25">
      <c r="AE1153" t="s">
        <v>2586</v>
      </c>
    </row>
    <row r="1154" spans="31:31" x14ac:dyDescent="0.25">
      <c r="AE1154" t="s">
        <v>2587</v>
      </c>
    </row>
    <row r="1155" spans="31:31" x14ac:dyDescent="0.25">
      <c r="AE1155" t="s">
        <v>2588</v>
      </c>
    </row>
    <row r="1156" spans="31:31" x14ac:dyDescent="0.25">
      <c r="AE1156" t="s">
        <v>2590</v>
      </c>
    </row>
    <row r="1157" spans="31:31" x14ac:dyDescent="0.25">
      <c r="AE1157" t="s">
        <v>13517</v>
      </c>
    </row>
    <row r="1158" spans="31:31" x14ac:dyDescent="0.25">
      <c r="AE1158" t="s">
        <v>13518</v>
      </c>
    </row>
    <row r="1159" spans="31:31" x14ac:dyDescent="0.25">
      <c r="AE1159" t="s">
        <v>13519</v>
      </c>
    </row>
    <row r="1160" spans="31:31" x14ac:dyDescent="0.25">
      <c r="AE1160" t="s">
        <v>2595</v>
      </c>
    </row>
    <row r="1161" spans="31:31" x14ac:dyDescent="0.25">
      <c r="AE1161" t="s">
        <v>2600</v>
      </c>
    </row>
    <row r="1162" spans="31:31" x14ac:dyDescent="0.25">
      <c r="AE1162" t="s">
        <v>2604</v>
      </c>
    </row>
    <row r="1163" spans="31:31" x14ac:dyDescent="0.25">
      <c r="AE1163" t="s">
        <v>2605</v>
      </c>
    </row>
    <row r="1164" spans="31:31" x14ac:dyDescent="0.25">
      <c r="AE1164" t="s">
        <v>2606</v>
      </c>
    </row>
    <row r="1165" spans="31:31" x14ac:dyDescent="0.25">
      <c r="AE1165" t="s">
        <v>2607</v>
      </c>
    </row>
    <row r="1166" spans="31:31" x14ac:dyDescent="0.25">
      <c r="AE1166" t="s">
        <v>2610</v>
      </c>
    </row>
    <row r="1167" spans="31:31" x14ac:dyDescent="0.25">
      <c r="AE1167" t="s">
        <v>2612</v>
      </c>
    </row>
    <row r="1168" spans="31:31" x14ac:dyDescent="0.25">
      <c r="AE1168" t="s">
        <v>2613</v>
      </c>
    </row>
    <row r="1169" spans="31:31" x14ac:dyDescent="0.25">
      <c r="AE1169" t="s">
        <v>2618</v>
      </c>
    </row>
    <row r="1170" spans="31:31" x14ac:dyDescent="0.25">
      <c r="AE1170" t="s">
        <v>2619</v>
      </c>
    </row>
    <row r="1171" spans="31:31" x14ac:dyDescent="0.25">
      <c r="AE1171" t="s">
        <v>2620</v>
      </c>
    </row>
    <row r="1172" spans="31:31" x14ac:dyDescent="0.25">
      <c r="AE1172" t="s">
        <v>2621</v>
      </c>
    </row>
    <row r="1173" spans="31:31" x14ac:dyDescent="0.25">
      <c r="AE1173" t="s">
        <v>2622</v>
      </c>
    </row>
    <row r="1174" spans="31:31" x14ac:dyDescent="0.25">
      <c r="AE1174" t="s">
        <v>2628</v>
      </c>
    </row>
    <row r="1175" spans="31:31" x14ac:dyDescent="0.25">
      <c r="AE1175" t="s">
        <v>2631</v>
      </c>
    </row>
    <row r="1176" spans="31:31" x14ac:dyDescent="0.25">
      <c r="AE1176" t="s">
        <v>2632</v>
      </c>
    </row>
    <row r="1177" spans="31:31" x14ac:dyDescent="0.25">
      <c r="AE1177" t="s">
        <v>2633</v>
      </c>
    </row>
    <row r="1178" spans="31:31" x14ac:dyDescent="0.25">
      <c r="AE1178" t="s">
        <v>2634</v>
      </c>
    </row>
    <row r="1179" spans="31:31" x14ac:dyDescent="0.25">
      <c r="AE1179" t="s">
        <v>2635</v>
      </c>
    </row>
    <row r="1180" spans="31:31" x14ac:dyDescent="0.25">
      <c r="AE1180" t="s">
        <v>2636</v>
      </c>
    </row>
    <row r="1181" spans="31:31" x14ac:dyDescent="0.25">
      <c r="AE1181" t="s">
        <v>2637</v>
      </c>
    </row>
    <row r="1182" spans="31:31" x14ac:dyDescent="0.25">
      <c r="AE1182" t="s">
        <v>2638</v>
      </c>
    </row>
    <row r="1183" spans="31:31" x14ac:dyDescent="0.25">
      <c r="AE1183" t="s">
        <v>2648</v>
      </c>
    </row>
    <row r="1184" spans="31:31" x14ac:dyDescent="0.25">
      <c r="AE1184" t="s">
        <v>2649</v>
      </c>
    </row>
    <row r="1185" spans="31:31" x14ac:dyDescent="0.25">
      <c r="AE1185" t="s">
        <v>13520</v>
      </c>
    </row>
    <row r="1186" spans="31:31" x14ac:dyDescent="0.25">
      <c r="AE1186" t="s">
        <v>2650</v>
      </c>
    </row>
    <row r="1187" spans="31:31" x14ac:dyDescent="0.25">
      <c r="AE1187" t="s">
        <v>2651</v>
      </c>
    </row>
    <row r="1188" spans="31:31" x14ac:dyDescent="0.25">
      <c r="AE1188" t="s">
        <v>2654</v>
      </c>
    </row>
    <row r="1189" spans="31:31" x14ac:dyDescent="0.25">
      <c r="AE1189" t="s">
        <v>2655</v>
      </c>
    </row>
    <row r="1190" spans="31:31" x14ac:dyDescent="0.25">
      <c r="AE1190" t="s">
        <v>2656</v>
      </c>
    </row>
    <row r="1191" spans="31:31" x14ac:dyDescent="0.25">
      <c r="AE1191" t="s">
        <v>2657</v>
      </c>
    </row>
    <row r="1192" spans="31:31" x14ac:dyDescent="0.25">
      <c r="AE1192" t="s">
        <v>2658</v>
      </c>
    </row>
    <row r="1193" spans="31:31" x14ac:dyDescent="0.25">
      <c r="AE1193" t="s">
        <v>2660</v>
      </c>
    </row>
    <row r="1194" spans="31:31" x14ac:dyDescent="0.25">
      <c r="AE1194" t="s">
        <v>2662</v>
      </c>
    </row>
    <row r="1195" spans="31:31" x14ac:dyDescent="0.25">
      <c r="AE1195" t="s">
        <v>2663</v>
      </c>
    </row>
    <row r="1196" spans="31:31" x14ac:dyDescent="0.25">
      <c r="AE1196" t="s">
        <v>2669</v>
      </c>
    </row>
    <row r="1197" spans="31:31" x14ac:dyDescent="0.25">
      <c r="AE1197" t="s">
        <v>2669</v>
      </c>
    </row>
    <row r="1198" spans="31:31" x14ac:dyDescent="0.25">
      <c r="AE1198" t="s">
        <v>2691</v>
      </c>
    </row>
    <row r="1199" spans="31:31" x14ac:dyDescent="0.25">
      <c r="AE1199" t="s">
        <v>2692</v>
      </c>
    </row>
    <row r="1200" spans="31:31" x14ac:dyDescent="0.25">
      <c r="AE1200" t="s">
        <v>2693</v>
      </c>
    </row>
    <row r="1201" spans="31:31" x14ac:dyDescent="0.25">
      <c r="AE1201" t="s">
        <v>2696</v>
      </c>
    </row>
    <row r="1202" spans="31:31" x14ac:dyDescent="0.25">
      <c r="AE1202" t="s">
        <v>2697</v>
      </c>
    </row>
    <row r="1203" spans="31:31" x14ac:dyDescent="0.25">
      <c r="AE1203" t="s">
        <v>2702</v>
      </c>
    </row>
    <row r="1204" spans="31:31" x14ac:dyDescent="0.25">
      <c r="AE1204" t="s">
        <v>12675</v>
      </c>
    </row>
    <row r="1205" spans="31:31" x14ac:dyDescent="0.25">
      <c r="AE1205" t="s">
        <v>2712</v>
      </c>
    </row>
    <row r="1206" spans="31:31" x14ac:dyDescent="0.25">
      <c r="AE1206" t="s">
        <v>2714</v>
      </c>
    </row>
    <row r="1207" spans="31:31" x14ac:dyDescent="0.25">
      <c r="AE1207" t="s">
        <v>2715</v>
      </c>
    </row>
    <row r="1208" spans="31:31" x14ac:dyDescent="0.25">
      <c r="AE1208" t="s">
        <v>2718</v>
      </c>
    </row>
    <row r="1209" spans="31:31" x14ac:dyDescent="0.25">
      <c r="AE1209" t="s">
        <v>2719</v>
      </c>
    </row>
    <row r="1210" spans="31:31" x14ac:dyDescent="0.25">
      <c r="AE1210" t="s">
        <v>2720</v>
      </c>
    </row>
    <row r="1211" spans="31:31" x14ac:dyDescent="0.25">
      <c r="AE1211" t="s">
        <v>2722</v>
      </c>
    </row>
    <row r="1212" spans="31:31" x14ac:dyDescent="0.25">
      <c r="AE1212" t="s">
        <v>2727</v>
      </c>
    </row>
    <row r="1213" spans="31:31" x14ac:dyDescent="0.25">
      <c r="AE1213" t="s">
        <v>2728</v>
      </c>
    </row>
    <row r="1214" spans="31:31" x14ac:dyDescent="0.25">
      <c r="AE1214" t="s">
        <v>2731</v>
      </c>
    </row>
    <row r="1215" spans="31:31" x14ac:dyDescent="0.25">
      <c r="AE1215" t="s">
        <v>2733</v>
      </c>
    </row>
    <row r="1216" spans="31:31" x14ac:dyDescent="0.25">
      <c r="AE1216" t="s">
        <v>2736</v>
      </c>
    </row>
    <row r="1217" spans="31:31" x14ac:dyDescent="0.25">
      <c r="AE1217" t="s">
        <v>2740</v>
      </c>
    </row>
    <row r="1218" spans="31:31" x14ac:dyDescent="0.25">
      <c r="AE1218" t="s">
        <v>2744</v>
      </c>
    </row>
    <row r="1219" spans="31:31" x14ac:dyDescent="0.25">
      <c r="AE1219" t="s">
        <v>2745</v>
      </c>
    </row>
    <row r="1220" spans="31:31" x14ac:dyDescent="0.25">
      <c r="AE1220" t="s">
        <v>2746</v>
      </c>
    </row>
    <row r="1221" spans="31:31" x14ac:dyDescent="0.25">
      <c r="AE1221" t="s">
        <v>2748</v>
      </c>
    </row>
    <row r="1222" spans="31:31" x14ac:dyDescent="0.25">
      <c r="AE1222" t="s">
        <v>2750</v>
      </c>
    </row>
    <row r="1223" spans="31:31" x14ac:dyDescent="0.25">
      <c r="AE1223" t="s">
        <v>2751</v>
      </c>
    </row>
    <row r="1224" spans="31:31" x14ac:dyDescent="0.25">
      <c r="AE1224" t="s">
        <v>2753</v>
      </c>
    </row>
    <row r="1225" spans="31:31" x14ac:dyDescent="0.25">
      <c r="AE1225" t="s">
        <v>2756</v>
      </c>
    </row>
    <row r="1226" spans="31:31" x14ac:dyDescent="0.25">
      <c r="AE1226" t="s">
        <v>2759</v>
      </c>
    </row>
    <row r="1227" spans="31:31" x14ac:dyDescent="0.25">
      <c r="AE1227" t="s">
        <v>2759</v>
      </c>
    </row>
    <row r="1228" spans="31:31" x14ac:dyDescent="0.25">
      <c r="AE1228" t="s">
        <v>2763</v>
      </c>
    </row>
    <row r="1229" spans="31:31" x14ac:dyDescent="0.25">
      <c r="AE1229" t="s">
        <v>2767</v>
      </c>
    </row>
    <row r="1230" spans="31:31" x14ac:dyDescent="0.25">
      <c r="AE1230" t="s">
        <v>2769</v>
      </c>
    </row>
    <row r="1231" spans="31:31" x14ac:dyDescent="0.25">
      <c r="AE1231" t="s">
        <v>2770</v>
      </c>
    </row>
    <row r="1232" spans="31:31" x14ac:dyDescent="0.25">
      <c r="AE1232" t="s">
        <v>2770</v>
      </c>
    </row>
    <row r="1233" spans="31:31" x14ac:dyDescent="0.25">
      <c r="AE1233" t="s">
        <v>2771</v>
      </c>
    </row>
    <row r="1234" spans="31:31" x14ac:dyDescent="0.25">
      <c r="AE1234" t="s">
        <v>2774</v>
      </c>
    </row>
    <row r="1235" spans="31:31" x14ac:dyDescent="0.25">
      <c r="AE1235" t="s">
        <v>2775</v>
      </c>
    </row>
    <row r="1236" spans="31:31" x14ac:dyDescent="0.25">
      <c r="AE1236" t="s">
        <v>2779</v>
      </c>
    </row>
    <row r="1237" spans="31:31" x14ac:dyDescent="0.25">
      <c r="AE1237" t="s">
        <v>2783</v>
      </c>
    </row>
    <row r="1238" spans="31:31" x14ac:dyDescent="0.25">
      <c r="AE1238" t="s">
        <v>2784</v>
      </c>
    </row>
    <row r="1239" spans="31:31" x14ac:dyDescent="0.25">
      <c r="AE1239" t="s">
        <v>2785</v>
      </c>
    </row>
    <row r="1240" spans="31:31" x14ac:dyDescent="0.25">
      <c r="AE1240" t="s">
        <v>2792</v>
      </c>
    </row>
    <row r="1241" spans="31:31" x14ac:dyDescent="0.25">
      <c r="AE1241" t="s">
        <v>13525</v>
      </c>
    </row>
    <row r="1242" spans="31:31" x14ac:dyDescent="0.25">
      <c r="AE1242" t="s">
        <v>2795</v>
      </c>
    </row>
    <row r="1243" spans="31:31" x14ac:dyDescent="0.25">
      <c r="AE1243" t="s">
        <v>2796</v>
      </c>
    </row>
    <row r="1244" spans="31:31" x14ac:dyDescent="0.25">
      <c r="AE1244" t="s">
        <v>2802</v>
      </c>
    </row>
    <row r="1245" spans="31:31" x14ac:dyDescent="0.25">
      <c r="AE1245" t="s">
        <v>2804</v>
      </c>
    </row>
    <row r="1246" spans="31:31" x14ac:dyDescent="0.25">
      <c r="AE1246" t="s">
        <v>2805</v>
      </c>
    </row>
    <row r="1247" spans="31:31" x14ac:dyDescent="0.25">
      <c r="AE1247" t="s">
        <v>2807</v>
      </c>
    </row>
    <row r="1248" spans="31:31" x14ac:dyDescent="0.25">
      <c r="AE1248" t="s">
        <v>2808</v>
      </c>
    </row>
    <row r="1249" spans="31:31" x14ac:dyDescent="0.25">
      <c r="AE1249" t="s">
        <v>2814</v>
      </c>
    </row>
    <row r="1250" spans="31:31" x14ac:dyDescent="0.25">
      <c r="AE1250" t="s">
        <v>2815</v>
      </c>
    </row>
    <row r="1251" spans="31:31" x14ac:dyDescent="0.25">
      <c r="AE1251" t="s">
        <v>13526</v>
      </c>
    </row>
    <row r="1252" spans="31:31" x14ac:dyDescent="0.25">
      <c r="AE1252" t="s">
        <v>2818</v>
      </c>
    </row>
    <row r="1253" spans="31:31" x14ac:dyDescent="0.25">
      <c r="AE1253" t="s">
        <v>2819</v>
      </c>
    </row>
    <row r="1254" spans="31:31" x14ac:dyDescent="0.25">
      <c r="AE1254" t="s">
        <v>2819</v>
      </c>
    </row>
    <row r="1255" spans="31:31" x14ac:dyDescent="0.25">
      <c r="AE1255" t="s">
        <v>2822</v>
      </c>
    </row>
    <row r="1256" spans="31:31" x14ac:dyDescent="0.25">
      <c r="AE1256" t="s">
        <v>2825</v>
      </c>
    </row>
    <row r="1257" spans="31:31" x14ac:dyDescent="0.25">
      <c r="AE1257" t="s">
        <v>2827</v>
      </c>
    </row>
    <row r="1258" spans="31:31" x14ac:dyDescent="0.25">
      <c r="AE1258" t="s">
        <v>2829</v>
      </c>
    </row>
    <row r="1259" spans="31:31" x14ac:dyDescent="0.25">
      <c r="AE1259" t="s">
        <v>2831</v>
      </c>
    </row>
    <row r="1260" spans="31:31" x14ac:dyDescent="0.25">
      <c r="AE1260" t="s">
        <v>2832</v>
      </c>
    </row>
    <row r="1261" spans="31:31" x14ac:dyDescent="0.25">
      <c r="AE1261" t="s">
        <v>2833</v>
      </c>
    </row>
    <row r="1262" spans="31:31" x14ac:dyDescent="0.25">
      <c r="AE1262" t="s">
        <v>2834</v>
      </c>
    </row>
    <row r="1263" spans="31:31" x14ac:dyDescent="0.25">
      <c r="AE1263" t="s">
        <v>2835</v>
      </c>
    </row>
    <row r="1264" spans="31:31" x14ac:dyDescent="0.25">
      <c r="AE1264" t="s">
        <v>2836</v>
      </c>
    </row>
    <row r="1265" spans="31:31" x14ac:dyDescent="0.25">
      <c r="AE1265" t="s">
        <v>2837</v>
      </c>
    </row>
    <row r="1266" spans="31:31" x14ac:dyDescent="0.25">
      <c r="AE1266" t="s">
        <v>2840</v>
      </c>
    </row>
    <row r="1267" spans="31:31" x14ac:dyDescent="0.25">
      <c r="AE1267" t="s">
        <v>2841</v>
      </c>
    </row>
    <row r="1268" spans="31:31" x14ac:dyDescent="0.25">
      <c r="AE1268" t="s">
        <v>2844</v>
      </c>
    </row>
    <row r="1269" spans="31:31" x14ac:dyDescent="0.25">
      <c r="AE1269" t="s">
        <v>2845</v>
      </c>
    </row>
    <row r="1270" spans="31:31" x14ac:dyDescent="0.25">
      <c r="AE1270" t="s">
        <v>2846</v>
      </c>
    </row>
    <row r="1271" spans="31:31" x14ac:dyDescent="0.25">
      <c r="AE1271" t="s">
        <v>2847</v>
      </c>
    </row>
    <row r="1272" spans="31:31" x14ac:dyDescent="0.25">
      <c r="AE1272" t="s">
        <v>2848</v>
      </c>
    </row>
    <row r="1273" spans="31:31" x14ac:dyDescent="0.25">
      <c r="AE1273" t="s">
        <v>2849</v>
      </c>
    </row>
    <row r="1274" spans="31:31" x14ac:dyDescent="0.25">
      <c r="AE1274" t="s">
        <v>2850</v>
      </c>
    </row>
    <row r="1275" spans="31:31" x14ac:dyDescent="0.25">
      <c r="AE1275" t="s">
        <v>2851</v>
      </c>
    </row>
    <row r="1276" spans="31:31" x14ac:dyDescent="0.25">
      <c r="AE1276" t="s">
        <v>2854</v>
      </c>
    </row>
    <row r="1277" spans="31:31" x14ac:dyDescent="0.25">
      <c r="AE1277" t="s">
        <v>2855</v>
      </c>
    </row>
    <row r="1278" spans="31:31" x14ac:dyDescent="0.25">
      <c r="AE1278" t="s">
        <v>2855</v>
      </c>
    </row>
    <row r="1279" spans="31:31" x14ac:dyDescent="0.25">
      <c r="AE1279" t="s">
        <v>2857</v>
      </c>
    </row>
    <row r="1280" spans="31:31" x14ac:dyDescent="0.25">
      <c r="AE1280" t="s">
        <v>2859</v>
      </c>
    </row>
    <row r="1281" spans="31:31" x14ac:dyDescent="0.25">
      <c r="AE1281" t="s">
        <v>2859</v>
      </c>
    </row>
    <row r="1282" spans="31:31" x14ac:dyDescent="0.25">
      <c r="AE1282" t="s">
        <v>2860</v>
      </c>
    </row>
    <row r="1283" spans="31:31" x14ac:dyDescent="0.25">
      <c r="AE1283" t="s">
        <v>2866</v>
      </c>
    </row>
    <row r="1284" spans="31:31" x14ac:dyDescent="0.25">
      <c r="AE1284" t="s">
        <v>2868</v>
      </c>
    </row>
    <row r="1285" spans="31:31" x14ac:dyDescent="0.25">
      <c r="AE1285" t="s">
        <v>2871</v>
      </c>
    </row>
    <row r="1286" spans="31:31" x14ac:dyDescent="0.25">
      <c r="AE1286" t="s">
        <v>2872</v>
      </c>
    </row>
    <row r="1287" spans="31:31" x14ac:dyDescent="0.25">
      <c r="AE1287" t="s">
        <v>2874</v>
      </c>
    </row>
    <row r="1288" spans="31:31" x14ac:dyDescent="0.25">
      <c r="AE1288" t="s">
        <v>2875</v>
      </c>
    </row>
    <row r="1289" spans="31:31" x14ac:dyDescent="0.25">
      <c r="AE1289" t="s">
        <v>2876</v>
      </c>
    </row>
    <row r="1290" spans="31:31" x14ac:dyDescent="0.25">
      <c r="AE1290" t="s">
        <v>2879</v>
      </c>
    </row>
    <row r="1291" spans="31:31" x14ac:dyDescent="0.25">
      <c r="AE1291" t="s">
        <v>2880</v>
      </c>
    </row>
    <row r="1292" spans="31:31" x14ac:dyDescent="0.25">
      <c r="AE1292" t="s">
        <v>2881</v>
      </c>
    </row>
    <row r="1293" spans="31:31" x14ac:dyDescent="0.25">
      <c r="AE1293" t="s">
        <v>2882</v>
      </c>
    </row>
    <row r="1294" spans="31:31" x14ac:dyDescent="0.25">
      <c r="AE1294" t="s">
        <v>2885</v>
      </c>
    </row>
    <row r="1295" spans="31:31" x14ac:dyDescent="0.25">
      <c r="AE1295" t="s">
        <v>2887</v>
      </c>
    </row>
    <row r="1296" spans="31:31" x14ac:dyDescent="0.25">
      <c r="AE1296" t="s">
        <v>2889</v>
      </c>
    </row>
    <row r="1297" spans="31:31" x14ac:dyDescent="0.25">
      <c r="AE1297" t="s">
        <v>13527</v>
      </c>
    </row>
    <row r="1298" spans="31:31" x14ac:dyDescent="0.25">
      <c r="AE1298" t="s">
        <v>13528</v>
      </c>
    </row>
    <row r="1299" spans="31:31" x14ac:dyDescent="0.25">
      <c r="AE1299" t="s">
        <v>2897</v>
      </c>
    </row>
    <row r="1300" spans="31:31" x14ac:dyDescent="0.25">
      <c r="AE1300" t="s">
        <v>2901</v>
      </c>
    </row>
    <row r="1301" spans="31:31" x14ac:dyDescent="0.25">
      <c r="AE1301" t="s">
        <v>2902</v>
      </c>
    </row>
    <row r="1302" spans="31:31" x14ac:dyDescent="0.25">
      <c r="AE1302" t="s">
        <v>2903</v>
      </c>
    </row>
    <row r="1303" spans="31:31" x14ac:dyDescent="0.25">
      <c r="AE1303" t="s">
        <v>2904</v>
      </c>
    </row>
    <row r="1304" spans="31:31" x14ac:dyDescent="0.25">
      <c r="AE1304" t="s">
        <v>2906</v>
      </c>
    </row>
    <row r="1305" spans="31:31" x14ac:dyDescent="0.25">
      <c r="AE1305" t="s">
        <v>2913</v>
      </c>
    </row>
    <row r="1306" spans="31:31" x14ac:dyDescent="0.25">
      <c r="AE1306" t="s">
        <v>2925</v>
      </c>
    </row>
    <row r="1307" spans="31:31" x14ac:dyDescent="0.25">
      <c r="AE1307" t="s">
        <v>2926</v>
      </c>
    </row>
    <row r="1308" spans="31:31" x14ac:dyDescent="0.25">
      <c r="AE1308" t="s">
        <v>2928</v>
      </c>
    </row>
    <row r="1309" spans="31:31" x14ac:dyDescent="0.25">
      <c r="AE1309" t="s">
        <v>2929</v>
      </c>
    </row>
    <row r="1310" spans="31:31" x14ac:dyDescent="0.25">
      <c r="AE1310" t="s">
        <v>2933</v>
      </c>
    </row>
    <row r="1311" spans="31:31" x14ac:dyDescent="0.25">
      <c r="AE1311" t="s">
        <v>2936</v>
      </c>
    </row>
    <row r="1312" spans="31:31" x14ac:dyDescent="0.25">
      <c r="AE1312" t="s">
        <v>2943</v>
      </c>
    </row>
    <row r="1313" spans="31:31" x14ac:dyDescent="0.25">
      <c r="AE1313" t="s">
        <v>2945</v>
      </c>
    </row>
    <row r="1314" spans="31:31" x14ac:dyDescent="0.25">
      <c r="AE1314" t="s">
        <v>2946</v>
      </c>
    </row>
    <row r="1315" spans="31:31" x14ac:dyDescent="0.25">
      <c r="AE1315" t="s">
        <v>2950</v>
      </c>
    </row>
    <row r="1316" spans="31:31" x14ac:dyDescent="0.25">
      <c r="AE1316" t="s">
        <v>2952</v>
      </c>
    </row>
    <row r="1317" spans="31:31" x14ac:dyDescent="0.25">
      <c r="AE1317" t="s">
        <v>2953</v>
      </c>
    </row>
    <row r="1318" spans="31:31" x14ac:dyDescent="0.25">
      <c r="AE1318" t="s">
        <v>2954</v>
      </c>
    </row>
    <row r="1319" spans="31:31" x14ac:dyDescent="0.25">
      <c r="AE1319" t="s">
        <v>2958</v>
      </c>
    </row>
    <row r="1320" spans="31:31" x14ac:dyDescent="0.25">
      <c r="AE1320" t="s">
        <v>2959</v>
      </c>
    </row>
    <row r="1321" spans="31:31" x14ac:dyDescent="0.25">
      <c r="AE1321" t="s">
        <v>13529</v>
      </c>
    </row>
    <row r="1322" spans="31:31" x14ac:dyDescent="0.25">
      <c r="AE1322" t="s">
        <v>2963</v>
      </c>
    </row>
    <row r="1323" spans="31:31" x14ac:dyDescent="0.25">
      <c r="AE1323" t="s">
        <v>2966</v>
      </c>
    </row>
    <row r="1324" spans="31:31" x14ac:dyDescent="0.25">
      <c r="AE1324" t="s">
        <v>13530</v>
      </c>
    </row>
    <row r="1325" spans="31:31" x14ac:dyDescent="0.25">
      <c r="AE1325" t="s">
        <v>2972</v>
      </c>
    </row>
    <row r="1326" spans="31:31" x14ac:dyDescent="0.25">
      <c r="AE1326" t="s">
        <v>2975</v>
      </c>
    </row>
    <row r="1327" spans="31:31" x14ac:dyDescent="0.25">
      <c r="AE1327" t="s">
        <v>2980</v>
      </c>
    </row>
    <row r="1328" spans="31:31" x14ac:dyDescent="0.25">
      <c r="AE1328" t="s">
        <v>2981</v>
      </c>
    </row>
    <row r="1329" spans="31:31" x14ac:dyDescent="0.25">
      <c r="AE1329" t="s">
        <v>2983</v>
      </c>
    </row>
    <row r="1330" spans="31:31" x14ac:dyDescent="0.25">
      <c r="AE1330" t="s">
        <v>2985</v>
      </c>
    </row>
    <row r="1331" spans="31:31" x14ac:dyDescent="0.25">
      <c r="AE1331" t="s">
        <v>2988</v>
      </c>
    </row>
    <row r="1332" spans="31:31" x14ac:dyDescent="0.25">
      <c r="AE1332" t="s">
        <v>2990</v>
      </c>
    </row>
    <row r="1333" spans="31:31" x14ac:dyDescent="0.25">
      <c r="AE1333" t="s">
        <v>2994</v>
      </c>
    </row>
    <row r="1334" spans="31:31" x14ac:dyDescent="0.25">
      <c r="AE1334" t="s">
        <v>2999</v>
      </c>
    </row>
    <row r="1335" spans="31:31" x14ac:dyDescent="0.25">
      <c r="AE1335" t="s">
        <v>3000</v>
      </c>
    </row>
    <row r="1336" spans="31:31" x14ac:dyDescent="0.25">
      <c r="AE1336" t="s">
        <v>3004</v>
      </c>
    </row>
    <row r="1337" spans="31:31" x14ac:dyDescent="0.25">
      <c r="AE1337" t="s">
        <v>3005</v>
      </c>
    </row>
    <row r="1338" spans="31:31" x14ac:dyDescent="0.25">
      <c r="AE1338" t="s">
        <v>3007</v>
      </c>
    </row>
    <row r="1339" spans="31:31" x14ac:dyDescent="0.25">
      <c r="AE1339" t="s">
        <v>3008</v>
      </c>
    </row>
    <row r="1340" spans="31:31" x14ac:dyDescent="0.25">
      <c r="AE1340" t="s">
        <v>3009</v>
      </c>
    </row>
    <row r="1341" spans="31:31" x14ac:dyDescent="0.25">
      <c r="AE1341" t="s">
        <v>3013</v>
      </c>
    </row>
    <row r="1342" spans="31:31" x14ac:dyDescent="0.25">
      <c r="AE1342" t="s">
        <v>13531</v>
      </c>
    </row>
    <row r="1343" spans="31:31" x14ac:dyDescent="0.25">
      <c r="AE1343" t="s">
        <v>13532</v>
      </c>
    </row>
    <row r="1344" spans="31:31" x14ac:dyDescent="0.25">
      <c r="AE1344" t="s">
        <v>3015</v>
      </c>
    </row>
    <row r="1345" spans="31:31" x14ac:dyDescent="0.25">
      <c r="AE1345" t="s">
        <v>13533</v>
      </c>
    </row>
    <row r="1346" spans="31:31" x14ac:dyDescent="0.25">
      <c r="AE1346" t="s">
        <v>3016</v>
      </c>
    </row>
    <row r="1347" spans="31:31" x14ac:dyDescent="0.25">
      <c r="AE1347" t="s">
        <v>3017</v>
      </c>
    </row>
    <row r="1348" spans="31:31" x14ac:dyDescent="0.25">
      <c r="AE1348" t="s">
        <v>3018</v>
      </c>
    </row>
    <row r="1349" spans="31:31" x14ac:dyDescent="0.25">
      <c r="AE1349" t="s">
        <v>3019</v>
      </c>
    </row>
    <row r="1350" spans="31:31" x14ac:dyDescent="0.25">
      <c r="AE1350" t="s">
        <v>3021</v>
      </c>
    </row>
    <row r="1351" spans="31:31" x14ac:dyDescent="0.25">
      <c r="AE1351" t="s">
        <v>3022</v>
      </c>
    </row>
    <row r="1352" spans="31:31" x14ac:dyDescent="0.25">
      <c r="AE1352" t="s">
        <v>3023</v>
      </c>
    </row>
    <row r="1353" spans="31:31" x14ac:dyDescent="0.25">
      <c r="AE1353" t="s">
        <v>3024</v>
      </c>
    </row>
    <row r="1354" spans="31:31" x14ac:dyDescent="0.25">
      <c r="AE1354" t="s">
        <v>3026</v>
      </c>
    </row>
    <row r="1355" spans="31:31" x14ac:dyDescent="0.25">
      <c r="AE1355" t="s">
        <v>3027</v>
      </c>
    </row>
    <row r="1356" spans="31:31" x14ac:dyDescent="0.25">
      <c r="AE1356" t="s">
        <v>3033</v>
      </c>
    </row>
    <row r="1357" spans="31:31" x14ac:dyDescent="0.25">
      <c r="AE1357" t="s">
        <v>3034</v>
      </c>
    </row>
    <row r="1358" spans="31:31" x14ac:dyDescent="0.25">
      <c r="AE1358" t="s">
        <v>3036</v>
      </c>
    </row>
    <row r="1359" spans="31:31" x14ac:dyDescent="0.25">
      <c r="AE1359" t="s">
        <v>3037</v>
      </c>
    </row>
    <row r="1360" spans="31:31" x14ac:dyDescent="0.25">
      <c r="AE1360" t="s">
        <v>3038</v>
      </c>
    </row>
    <row r="1361" spans="31:31" x14ac:dyDescent="0.25">
      <c r="AE1361" t="s">
        <v>3039</v>
      </c>
    </row>
    <row r="1362" spans="31:31" x14ac:dyDescent="0.25">
      <c r="AE1362" t="s">
        <v>3039</v>
      </c>
    </row>
    <row r="1363" spans="31:31" x14ac:dyDescent="0.25">
      <c r="AE1363" t="s">
        <v>3039</v>
      </c>
    </row>
    <row r="1364" spans="31:31" x14ac:dyDescent="0.25">
      <c r="AE1364" t="s">
        <v>3040</v>
      </c>
    </row>
    <row r="1365" spans="31:31" x14ac:dyDescent="0.25">
      <c r="AE1365" t="s">
        <v>3042</v>
      </c>
    </row>
    <row r="1366" spans="31:31" x14ac:dyDescent="0.25">
      <c r="AE1366" t="s">
        <v>3046</v>
      </c>
    </row>
    <row r="1367" spans="31:31" x14ac:dyDescent="0.25">
      <c r="AE1367" t="s">
        <v>3047</v>
      </c>
    </row>
    <row r="1368" spans="31:31" x14ac:dyDescent="0.25">
      <c r="AE1368" t="s">
        <v>3048</v>
      </c>
    </row>
    <row r="1369" spans="31:31" x14ac:dyDescent="0.25">
      <c r="AE1369" t="s">
        <v>3052</v>
      </c>
    </row>
    <row r="1370" spans="31:31" x14ac:dyDescent="0.25">
      <c r="AE1370" t="s">
        <v>3053</v>
      </c>
    </row>
    <row r="1371" spans="31:31" x14ac:dyDescent="0.25">
      <c r="AE1371" t="s">
        <v>3057</v>
      </c>
    </row>
    <row r="1372" spans="31:31" x14ac:dyDescent="0.25">
      <c r="AE1372" t="s">
        <v>3062</v>
      </c>
    </row>
    <row r="1373" spans="31:31" x14ac:dyDescent="0.25">
      <c r="AE1373" t="s">
        <v>3063</v>
      </c>
    </row>
    <row r="1374" spans="31:31" x14ac:dyDescent="0.25">
      <c r="AE1374" t="s">
        <v>3067</v>
      </c>
    </row>
    <row r="1375" spans="31:31" x14ac:dyDescent="0.25">
      <c r="AE1375" t="s">
        <v>3069</v>
      </c>
    </row>
    <row r="1376" spans="31:31" x14ac:dyDescent="0.25">
      <c r="AE1376" t="s">
        <v>3070</v>
      </c>
    </row>
    <row r="1377" spans="31:31" x14ac:dyDescent="0.25">
      <c r="AE1377" t="s">
        <v>3071</v>
      </c>
    </row>
    <row r="1378" spans="31:31" x14ac:dyDescent="0.25">
      <c r="AE1378" t="s">
        <v>3072</v>
      </c>
    </row>
    <row r="1379" spans="31:31" x14ac:dyDescent="0.25">
      <c r="AE1379" t="s">
        <v>3073</v>
      </c>
    </row>
    <row r="1380" spans="31:31" x14ac:dyDescent="0.25">
      <c r="AE1380" t="s">
        <v>3075</v>
      </c>
    </row>
    <row r="1381" spans="31:31" x14ac:dyDescent="0.25">
      <c r="AE1381" t="s">
        <v>3078</v>
      </c>
    </row>
    <row r="1382" spans="31:31" x14ac:dyDescent="0.25">
      <c r="AE1382" t="s">
        <v>3078</v>
      </c>
    </row>
    <row r="1383" spans="31:31" x14ac:dyDescent="0.25">
      <c r="AE1383" t="s">
        <v>3079</v>
      </c>
    </row>
    <row r="1384" spans="31:31" x14ac:dyDescent="0.25">
      <c r="AE1384" t="s">
        <v>3080</v>
      </c>
    </row>
    <row r="1385" spans="31:31" x14ac:dyDescent="0.25">
      <c r="AE1385" t="s">
        <v>3081</v>
      </c>
    </row>
    <row r="1386" spans="31:31" x14ac:dyDescent="0.25">
      <c r="AE1386" t="s">
        <v>3081</v>
      </c>
    </row>
    <row r="1387" spans="31:31" x14ac:dyDescent="0.25">
      <c r="AE1387" t="s">
        <v>3081</v>
      </c>
    </row>
    <row r="1388" spans="31:31" x14ac:dyDescent="0.25">
      <c r="AE1388" t="s">
        <v>3082</v>
      </c>
    </row>
    <row r="1389" spans="31:31" x14ac:dyDescent="0.25">
      <c r="AE1389" t="s">
        <v>3089</v>
      </c>
    </row>
    <row r="1390" spans="31:31" x14ac:dyDescent="0.25">
      <c r="AE1390" t="s">
        <v>3090</v>
      </c>
    </row>
    <row r="1391" spans="31:31" x14ac:dyDescent="0.25">
      <c r="AE1391" t="s">
        <v>3093</v>
      </c>
    </row>
    <row r="1392" spans="31:31" x14ac:dyDescent="0.25">
      <c r="AE1392" t="s">
        <v>3095</v>
      </c>
    </row>
    <row r="1393" spans="31:31" x14ac:dyDescent="0.25">
      <c r="AE1393" t="s">
        <v>3098</v>
      </c>
    </row>
    <row r="1394" spans="31:31" x14ac:dyDescent="0.25">
      <c r="AE1394" t="s">
        <v>3100</v>
      </c>
    </row>
    <row r="1395" spans="31:31" x14ac:dyDescent="0.25">
      <c r="AE1395" t="s">
        <v>3101</v>
      </c>
    </row>
    <row r="1396" spans="31:31" x14ac:dyDescent="0.25">
      <c r="AE1396" t="s">
        <v>3107</v>
      </c>
    </row>
    <row r="1397" spans="31:31" x14ac:dyDescent="0.25">
      <c r="AE1397" t="s">
        <v>3108</v>
      </c>
    </row>
    <row r="1398" spans="31:31" x14ac:dyDescent="0.25">
      <c r="AE1398" t="s">
        <v>3109</v>
      </c>
    </row>
    <row r="1399" spans="31:31" x14ac:dyDescent="0.25">
      <c r="AE1399" t="s">
        <v>3113</v>
      </c>
    </row>
    <row r="1400" spans="31:31" x14ac:dyDescent="0.25">
      <c r="AE1400" t="s">
        <v>3114</v>
      </c>
    </row>
    <row r="1401" spans="31:31" x14ac:dyDescent="0.25">
      <c r="AE1401" t="s">
        <v>3119</v>
      </c>
    </row>
    <row r="1402" spans="31:31" x14ac:dyDescent="0.25">
      <c r="AE1402" t="s">
        <v>3123</v>
      </c>
    </row>
    <row r="1403" spans="31:31" x14ac:dyDescent="0.25">
      <c r="AE1403" t="s">
        <v>3126</v>
      </c>
    </row>
    <row r="1404" spans="31:31" x14ac:dyDescent="0.25">
      <c r="AE1404" t="s">
        <v>3128</v>
      </c>
    </row>
    <row r="1405" spans="31:31" x14ac:dyDescent="0.25">
      <c r="AE1405" t="s">
        <v>3129</v>
      </c>
    </row>
    <row r="1406" spans="31:31" x14ac:dyDescent="0.25">
      <c r="AE1406" t="s">
        <v>3130</v>
      </c>
    </row>
    <row r="1407" spans="31:31" x14ac:dyDescent="0.25">
      <c r="AE1407" t="s">
        <v>3131</v>
      </c>
    </row>
    <row r="1408" spans="31:31" x14ac:dyDescent="0.25">
      <c r="AE1408" t="s">
        <v>3132</v>
      </c>
    </row>
    <row r="1409" spans="31:31" x14ac:dyDescent="0.25">
      <c r="AE1409" t="s">
        <v>3136</v>
      </c>
    </row>
    <row r="1410" spans="31:31" x14ac:dyDescent="0.25">
      <c r="AE1410" t="s">
        <v>3141</v>
      </c>
    </row>
    <row r="1411" spans="31:31" x14ac:dyDescent="0.25">
      <c r="AE1411" t="s">
        <v>3142</v>
      </c>
    </row>
    <row r="1412" spans="31:31" x14ac:dyDescent="0.25">
      <c r="AE1412" t="s">
        <v>3144</v>
      </c>
    </row>
    <row r="1413" spans="31:31" x14ac:dyDescent="0.25">
      <c r="AE1413" t="s">
        <v>3146</v>
      </c>
    </row>
    <row r="1414" spans="31:31" x14ac:dyDescent="0.25">
      <c r="AE1414" t="s">
        <v>3148</v>
      </c>
    </row>
    <row r="1415" spans="31:31" x14ac:dyDescent="0.25">
      <c r="AE1415" t="s">
        <v>13535</v>
      </c>
    </row>
    <row r="1416" spans="31:31" x14ac:dyDescent="0.25">
      <c r="AE1416" t="s">
        <v>3150</v>
      </c>
    </row>
    <row r="1417" spans="31:31" x14ac:dyDescent="0.25">
      <c r="AE1417" t="s">
        <v>13536</v>
      </c>
    </row>
    <row r="1418" spans="31:31" x14ac:dyDescent="0.25">
      <c r="AE1418" t="s">
        <v>13537</v>
      </c>
    </row>
    <row r="1419" spans="31:31" x14ac:dyDescent="0.25">
      <c r="AE1419" t="s">
        <v>13538</v>
      </c>
    </row>
    <row r="1420" spans="31:31" x14ac:dyDescent="0.25">
      <c r="AE1420" t="s">
        <v>13539</v>
      </c>
    </row>
    <row r="1421" spans="31:31" x14ac:dyDescent="0.25">
      <c r="AE1421" t="s">
        <v>13540</v>
      </c>
    </row>
    <row r="1422" spans="31:31" x14ac:dyDescent="0.25">
      <c r="AE1422" t="s">
        <v>13541</v>
      </c>
    </row>
    <row r="1423" spans="31:31" x14ac:dyDescent="0.25">
      <c r="AE1423" t="s">
        <v>13542</v>
      </c>
    </row>
    <row r="1424" spans="31:31" x14ac:dyDescent="0.25">
      <c r="AE1424" t="s">
        <v>13543</v>
      </c>
    </row>
    <row r="1425" spans="31:31" x14ac:dyDescent="0.25">
      <c r="AE1425" t="s">
        <v>13544</v>
      </c>
    </row>
    <row r="1426" spans="31:31" x14ac:dyDescent="0.25">
      <c r="AE1426" t="s">
        <v>13545</v>
      </c>
    </row>
    <row r="1427" spans="31:31" x14ac:dyDescent="0.25">
      <c r="AE1427" t="s">
        <v>3153</v>
      </c>
    </row>
    <row r="1428" spans="31:31" x14ac:dyDescent="0.25">
      <c r="AE1428" t="s">
        <v>3154</v>
      </c>
    </row>
    <row r="1429" spans="31:31" x14ac:dyDescent="0.25">
      <c r="AE1429" t="s">
        <v>13548</v>
      </c>
    </row>
    <row r="1430" spans="31:31" x14ac:dyDescent="0.25">
      <c r="AE1430" t="s">
        <v>3162</v>
      </c>
    </row>
    <row r="1431" spans="31:31" x14ac:dyDescent="0.25">
      <c r="AE1431" t="s">
        <v>3164</v>
      </c>
    </row>
    <row r="1432" spans="31:31" x14ac:dyDescent="0.25">
      <c r="AE1432" t="s">
        <v>3168</v>
      </c>
    </row>
    <row r="1433" spans="31:31" x14ac:dyDescent="0.25">
      <c r="AE1433" t="s">
        <v>3171</v>
      </c>
    </row>
    <row r="1434" spans="31:31" x14ac:dyDescent="0.25">
      <c r="AE1434" t="s">
        <v>3173</v>
      </c>
    </row>
    <row r="1435" spans="31:31" x14ac:dyDescent="0.25">
      <c r="AE1435" t="s">
        <v>3175</v>
      </c>
    </row>
    <row r="1436" spans="31:31" x14ac:dyDescent="0.25">
      <c r="AE1436" t="s">
        <v>3177</v>
      </c>
    </row>
    <row r="1437" spans="31:31" x14ac:dyDescent="0.25">
      <c r="AE1437" t="s">
        <v>3178</v>
      </c>
    </row>
    <row r="1438" spans="31:31" x14ac:dyDescent="0.25">
      <c r="AE1438" t="s">
        <v>3180</v>
      </c>
    </row>
    <row r="1439" spans="31:31" x14ac:dyDescent="0.25">
      <c r="AE1439" t="s">
        <v>3181</v>
      </c>
    </row>
    <row r="1440" spans="31:31" x14ac:dyDescent="0.25">
      <c r="AE1440" t="s">
        <v>3182</v>
      </c>
    </row>
    <row r="1441" spans="31:31" x14ac:dyDescent="0.25">
      <c r="AE1441" t="s">
        <v>3183</v>
      </c>
    </row>
    <row r="1442" spans="31:31" x14ac:dyDescent="0.25">
      <c r="AE1442" t="s">
        <v>3186</v>
      </c>
    </row>
    <row r="1443" spans="31:31" x14ac:dyDescent="0.25">
      <c r="AE1443" t="s">
        <v>3191</v>
      </c>
    </row>
    <row r="1444" spans="31:31" x14ac:dyDescent="0.25">
      <c r="AE1444" t="s">
        <v>3193</v>
      </c>
    </row>
    <row r="1445" spans="31:31" x14ac:dyDescent="0.25">
      <c r="AE1445" t="s">
        <v>3194</v>
      </c>
    </row>
    <row r="1446" spans="31:31" x14ac:dyDescent="0.25">
      <c r="AE1446" t="s">
        <v>3195</v>
      </c>
    </row>
    <row r="1447" spans="31:31" x14ac:dyDescent="0.25">
      <c r="AE1447" t="s">
        <v>3196</v>
      </c>
    </row>
    <row r="1448" spans="31:31" x14ac:dyDescent="0.25">
      <c r="AE1448" t="s">
        <v>3197</v>
      </c>
    </row>
    <row r="1449" spans="31:31" x14ac:dyDescent="0.25">
      <c r="AE1449" t="s">
        <v>3198</v>
      </c>
    </row>
    <row r="1450" spans="31:31" x14ac:dyDescent="0.25">
      <c r="AE1450" t="s">
        <v>3199</v>
      </c>
    </row>
    <row r="1451" spans="31:31" x14ac:dyDescent="0.25">
      <c r="AE1451" t="s">
        <v>3201</v>
      </c>
    </row>
    <row r="1452" spans="31:31" x14ac:dyDescent="0.25">
      <c r="AE1452" t="s">
        <v>12732</v>
      </c>
    </row>
    <row r="1453" spans="31:31" x14ac:dyDescent="0.25">
      <c r="AE1453" t="s">
        <v>13549</v>
      </c>
    </row>
    <row r="1454" spans="31:31" x14ac:dyDescent="0.25">
      <c r="AE1454" t="s">
        <v>13550</v>
      </c>
    </row>
    <row r="1455" spans="31:31" x14ac:dyDescent="0.25">
      <c r="AE1455" t="s">
        <v>3202</v>
      </c>
    </row>
    <row r="1456" spans="31:31" x14ac:dyDescent="0.25">
      <c r="AE1456" t="s">
        <v>13551</v>
      </c>
    </row>
    <row r="1457" spans="31:31" x14ac:dyDescent="0.25">
      <c r="AE1457" t="s">
        <v>3203</v>
      </c>
    </row>
    <row r="1458" spans="31:31" x14ac:dyDescent="0.25">
      <c r="AE1458" t="s">
        <v>3205</v>
      </c>
    </row>
    <row r="1459" spans="31:31" x14ac:dyDescent="0.25">
      <c r="AE1459" t="s">
        <v>3206</v>
      </c>
    </row>
    <row r="1460" spans="31:31" x14ac:dyDescent="0.25">
      <c r="AE1460" t="s">
        <v>3208</v>
      </c>
    </row>
    <row r="1461" spans="31:31" x14ac:dyDescent="0.25">
      <c r="AE1461" t="s">
        <v>3210</v>
      </c>
    </row>
    <row r="1462" spans="31:31" x14ac:dyDescent="0.25">
      <c r="AE1462" t="s">
        <v>3211</v>
      </c>
    </row>
    <row r="1463" spans="31:31" x14ac:dyDescent="0.25">
      <c r="AE1463" t="s">
        <v>3214</v>
      </c>
    </row>
    <row r="1464" spans="31:31" x14ac:dyDescent="0.25">
      <c r="AE1464" t="s">
        <v>3215</v>
      </c>
    </row>
    <row r="1465" spans="31:31" x14ac:dyDescent="0.25">
      <c r="AE1465" t="s">
        <v>3216</v>
      </c>
    </row>
    <row r="1466" spans="31:31" x14ac:dyDescent="0.25">
      <c r="AE1466" t="s">
        <v>3217</v>
      </c>
    </row>
    <row r="1467" spans="31:31" x14ac:dyDescent="0.25">
      <c r="AE1467" t="s">
        <v>3219</v>
      </c>
    </row>
    <row r="1468" spans="31:31" x14ac:dyDescent="0.25">
      <c r="AE1468" t="s">
        <v>3220</v>
      </c>
    </row>
    <row r="1469" spans="31:31" x14ac:dyDescent="0.25">
      <c r="AE1469" t="s">
        <v>3221</v>
      </c>
    </row>
    <row r="1470" spans="31:31" x14ac:dyDescent="0.25">
      <c r="AE1470" t="s">
        <v>3223</v>
      </c>
    </row>
    <row r="1471" spans="31:31" x14ac:dyDescent="0.25">
      <c r="AE1471" t="s">
        <v>3227</v>
      </c>
    </row>
    <row r="1472" spans="31:31" x14ac:dyDescent="0.25">
      <c r="AE1472" t="s">
        <v>3228</v>
      </c>
    </row>
    <row r="1473" spans="31:31" x14ac:dyDescent="0.25">
      <c r="AE1473" t="s">
        <v>3229</v>
      </c>
    </row>
    <row r="1474" spans="31:31" x14ac:dyDescent="0.25">
      <c r="AE1474" t="s">
        <v>3230</v>
      </c>
    </row>
    <row r="1475" spans="31:31" x14ac:dyDescent="0.25">
      <c r="AE1475" t="s">
        <v>3231</v>
      </c>
    </row>
    <row r="1476" spans="31:31" x14ac:dyDescent="0.25">
      <c r="AE1476" t="s">
        <v>3234</v>
      </c>
    </row>
    <row r="1477" spans="31:31" x14ac:dyDescent="0.25">
      <c r="AE1477" t="s">
        <v>3235</v>
      </c>
    </row>
    <row r="1478" spans="31:31" x14ac:dyDescent="0.25">
      <c r="AE1478" t="s">
        <v>3236</v>
      </c>
    </row>
    <row r="1479" spans="31:31" x14ac:dyDescent="0.25">
      <c r="AE1479" t="s">
        <v>3237</v>
      </c>
    </row>
    <row r="1480" spans="31:31" x14ac:dyDescent="0.25">
      <c r="AE1480" t="s">
        <v>3239</v>
      </c>
    </row>
    <row r="1481" spans="31:31" x14ac:dyDescent="0.25">
      <c r="AE1481" t="s">
        <v>13553</v>
      </c>
    </row>
    <row r="1482" spans="31:31" x14ac:dyDescent="0.25">
      <c r="AE1482" t="s">
        <v>13553</v>
      </c>
    </row>
    <row r="1483" spans="31:31" x14ac:dyDescent="0.25">
      <c r="AE1483" t="s">
        <v>3242</v>
      </c>
    </row>
    <row r="1484" spans="31:31" x14ac:dyDescent="0.25">
      <c r="AE1484" t="s">
        <v>3242</v>
      </c>
    </row>
    <row r="1485" spans="31:31" x14ac:dyDescent="0.25">
      <c r="AE1485" t="s">
        <v>3242</v>
      </c>
    </row>
    <row r="1486" spans="31:31" x14ac:dyDescent="0.25">
      <c r="AE1486" t="s">
        <v>3242</v>
      </c>
    </row>
    <row r="1487" spans="31:31" x14ac:dyDescent="0.25">
      <c r="AE1487" t="s">
        <v>3242</v>
      </c>
    </row>
    <row r="1488" spans="31:31" x14ac:dyDescent="0.25">
      <c r="AE1488" t="s">
        <v>3242</v>
      </c>
    </row>
    <row r="1489" spans="31:31" x14ac:dyDescent="0.25">
      <c r="AE1489" t="s">
        <v>3242</v>
      </c>
    </row>
    <row r="1490" spans="31:31" x14ac:dyDescent="0.25">
      <c r="AE1490" t="s">
        <v>3242</v>
      </c>
    </row>
    <row r="1491" spans="31:31" x14ac:dyDescent="0.25">
      <c r="AE1491" t="s">
        <v>3242</v>
      </c>
    </row>
    <row r="1492" spans="31:31" x14ac:dyDescent="0.25">
      <c r="AE1492" t="s">
        <v>3242</v>
      </c>
    </row>
    <row r="1493" spans="31:31" x14ac:dyDescent="0.25">
      <c r="AE1493" t="s">
        <v>3242</v>
      </c>
    </row>
    <row r="1494" spans="31:31" x14ac:dyDescent="0.25">
      <c r="AE1494" t="s">
        <v>3242</v>
      </c>
    </row>
    <row r="1495" spans="31:31" x14ac:dyDescent="0.25">
      <c r="AE1495" t="s">
        <v>3242</v>
      </c>
    </row>
    <row r="1496" spans="31:31" x14ac:dyDescent="0.25">
      <c r="AE1496" t="s">
        <v>3242</v>
      </c>
    </row>
    <row r="1497" spans="31:31" x14ac:dyDescent="0.25">
      <c r="AE1497" t="s">
        <v>3242</v>
      </c>
    </row>
    <row r="1498" spans="31:31" x14ac:dyDescent="0.25">
      <c r="AE1498" t="s">
        <v>13554</v>
      </c>
    </row>
    <row r="1499" spans="31:31" x14ac:dyDescent="0.25">
      <c r="AE1499" t="s">
        <v>3243</v>
      </c>
    </row>
    <row r="1500" spans="31:31" x14ac:dyDescent="0.25">
      <c r="AE1500" t="s">
        <v>13555</v>
      </c>
    </row>
    <row r="1501" spans="31:31" x14ac:dyDescent="0.25">
      <c r="AE1501" t="s">
        <v>3245</v>
      </c>
    </row>
    <row r="1502" spans="31:31" x14ac:dyDescent="0.25">
      <c r="AE1502" t="s">
        <v>13556</v>
      </c>
    </row>
    <row r="1503" spans="31:31" x14ac:dyDescent="0.25">
      <c r="AE1503" t="s">
        <v>13557</v>
      </c>
    </row>
    <row r="1504" spans="31:31" x14ac:dyDescent="0.25">
      <c r="AE1504" t="s">
        <v>3247</v>
      </c>
    </row>
    <row r="1505" spans="31:31" x14ac:dyDescent="0.25">
      <c r="AE1505" t="s">
        <v>3248</v>
      </c>
    </row>
    <row r="1506" spans="31:31" x14ac:dyDescent="0.25">
      <c r="AE1506" t="s">
        <v>3250</v>
      </c>
    </row>
    <row r="1507" spans="31:31" x14ac:dyDescent="0.25">
      <c r="AE1507" t="s">
        <v>3251</v>
      </c>
    </row>
    <row r="1508" spans="31:31" x14ac:dyDescent="0.25">
      <c r="AE1508" t="s">
        <v>3252</v>
      </c>
    </row>
    <row r="1509" spans="31:31" x14ac:dyDescent="0.25">
      <c r="AE1509" t="s">
        <v>3253</v>
      </c>
    </row>
    <row r="1510" spans="31:31" x14ac:dyDescent="0.25">
      <c r="AE1510" t="s">
        <v>3257</v>
      </c>
    </row>
    <row r="1511" spans="31:31" x14ac:dyDescent="0.25">
      <c r="AE1511" t="s">
        <v>3259</v>
      </c>
    </row>
    <row r="1512" spans="31:31" x14ac:dyDescent="0.25">
      <c r="AE1512" t="s">
        <v>3260</v>
      </c>
    </row>
    <row r="1513" spans="31:31" x14ac:dyDescent="0.25">
      <c r="AE1513" t="s">
        <v>3262</v>
      </c>
    </row>
    <row r="1514" spans="31:31" x14ac:dyDescent="0.25">
      <c r="AE1514" t="s">
        <v>3263</v>
      </c>
    </row>
    <row r="1515" spans="31:31" x14ac:dyDescent="0.25">
      <c r="AE1515" t="s">
        <v>3266</v>
      </c>
    </row>
    <row r="1516" spans="31:31" x14ac:dyDescent="0.25">
      <c r="AE1516" t="s">
        <v>3267</v>
      </c>
    </row>
    <row r="1517" spans="31:31" x14ac:dyDescent="0.25">
      <c r="AE1517" t="s">
        <v>3268</v>
      </c>
    </row>
    <row r="1518" spans="31:31" x14ac:dyDescent="0.25">
      <c r="AE1518" t="s">
        <v>3269</v>
      </c>
    </row>
    <row r="1519" spans="31:31" x14ac:dyDescent="0.25">
      <c r="AE1519" t="s">
        <v>3270</v>
      </c>
    </row>
    <row r="1520" spans="31:31" x14ac:dyDescent="0.25">
      <c r="AE1520" t="s">
        <v>3272</v>
      </c>
    </row>
    <row r="1521" spans="31:31" x14ac:dyDescent="0.25">
      <c r="AE1521" t="s">
        <v>3273</v>
      </c>
    </row>
    <row r="1522" spans="31:31" x14ac:dyDescent="0.25">
      <c r="AE1522" t="s">
        <v>3274</v>
      </c>
    </row>
    <row r="1523" spans="31:31" x14ac:dyDescent="0.25">
      <c r="AE1523" t="s">
        <v>3275</v>
      </c>
    </row>
    <row r="1524" spans="31:31" x14ac:dyDescent="0.25">
      <c r="AE1524" t="s">
        <v>3277</v>
      </c>
    </row>
    <row r="1525" spans="31:31" x14ac:dyDescent="0.25">
      <c r="AE1525" t="s">
        <v>3280</v>
      </c>
    </row>
    <row r="1526" spans="31:31" x14ac:dyDescent="0.25">
      <c r="AE1526" t="s">
        <v>3282</v>
      </c>
    </row>
    <row r="1527" spans="31:31" x14ac:dyDescent="0.25">
      <c r="AE1527" t="s">
        <v>3283</v>
      </c>
    </row>
    <row r="1528" spans="31:31" x14ac:dyDescent="0.25">
      <c r="AE1528" t="s">
        <v>3284</v>
      </c>
    </row>
    <row r="1529" spans="31:31" x14ac:dyDescent="0.25">
      <c r="AE1529" t="s">
        <v>3284</v>
      </c>
    </row>
    <row r="1530" spans="31:31" x14ac:dyDescent="0.25">
      <c r="AE1530" t="s">
        <v>3285</v>
      </c>
    </row>
    <row r="1531" spans="31:31" x14ac:dyDescent="0.25">
      <c r="AE1531" t="s">
        <v>3288</v>
      </c>
    </row>
    <row r="1532" spans="31:31" x14ac:dyDescent="0.25">
      <c r="AE1532" t="s">
        <v>3290</v>
      </c>
    </row>
    <row r="1533" spans="31:31" x14ac:dyDescent="0.25">
      <c r="AE1533" t="s">
        <v>3291</v>
      </c>
    </row>
    <row r="1534" spans="31:31" x14ac:dyDescent="0.25">
      <c r="AE1534" t="s">
        <v>3294</v>
      </c>
    </row>
    <row r="1535" spans="31:31" x14ac:dyDescent="0.25">
      <c r="AE1535" t="s">
        <v>3295</v>
      </c>
    </row>
    <row r="1536" spans="31:31" x14ac:dyDescent="0.25">
      <c r="AE1536" t="s">
        <v>3297</v>
      </c>
    </row>
    <row r="1537" spans="31:31" x14ac:dyDescent="0.25">
      <c r="AE1537" t="s">
        <v>3299</v>
      </c>
    </row>
    <row r="1538" spans="31:31" x14ac:dyDescent="0.25">
      <c r="AE1538" t="s">
        <v>3307</v>
      </c>
    </row>
    <row r="1539" spans="31:31" x14ac:dyDescent="0.25">
      <c r="AE1539" t="s">
        <v>3308</v>
      </c>
    </row>
    <row r="1540" spans="31:31" x14ac:dyDescent="0.25">
      <c r="AE1540" t="s">
        <v>3310</v>
      </c>
    </row>
    <row r="1541" spans="31:31" x14ac:dyDescent="0.25">
      <c r="AE1541" t="s">
        <v>3311</v>
      </c>
    </row>
    <row r="1542" spans="31:31" x14ac:dyDescent="0.25">
      <c r="AE1542" t="s">
        <v>3313</v>
      </c>
    </row>
    <row r="1543" spans="31:31" x14ac:dyDescent="0.25">
      <c r="AE1543" t="s">
        <v>3314</v>
      </c>
    </row>
    <row r="1544" spans="31:31" x14ac:dyDescent="0.25">
      <c r="AE1544" t="s">
        <v>3316</v>
      </c>
    </row>
    <row r="1545" spans="31:31" x14ac:dyDescent="0.25">
      <c r="AE1545" t="s">
        <v>3317</v>
      </c>
    </row>
    <row r="1546" spans="31:31" x14ac:dyDescent="0.25">
      <c r="AE1546" t="s">
        <v>3318</v>
      </c>
    </row>
    <row r="1547" spans="31:31" x14ac:dyDescent="0.25">
      <c r="AE1547" t="s">
        <v>3319</v>
      </c>
    </row>
    <row r="1548" spans="31:31" x14ac:dyDescent="0.25">
      <c r="AE1548" t="s">
        <v>3321</v>
      </c>
    </row>
    <row r="1549" spans="31:31" x14ac:dyDescent="0.25">
      <c r="AE1549" t="s">
        <v>3322</v>
      </c>
    </row>
    <row r="1550" spans="31:31" x14ac:dyDescent="0.25">
      <c r="AE1550" t="s">
        <v>3324</v>
      </c>
    </row>
    <row r="1551" spans="31:31" x14ac:dyDescent="0.25">
      <c r="AE1551" t="s">
        <v>13558</v>
      </c>
    </row>
    <row r="1552" spans="31:31" x14ac:dyDescent="0.25">
      <c r="AE1552" t="s">
        <v>3326</v>
      </c>
    </row>
    <row r="1553" spans="31:31" x14ac:dyDescent="0.25">
      <c r="AE1553" t="s">
        <v>3327</v>
      </c>
    </row>
    <row r="1554" spans="31:31" x14ac:dyDescent="0.25">
      <c r="AE1554" t="s">
        <v>3328</v>
      </c>
    </row>
    <row r="1555" spans="31:31" x14ac:dyDescent="0.25">
      <c r="AE1555" t="s">
        <v>3329</v>
      </c>
    </row>
    <row r="1556" spans="31:31" x14ac:dyDescent="0.25">
      <c r="AE1556" t="s">
        <v>3330</v>
      </c>
    </row>
    <row r="1557" spans="31:31" x14ac:dyDescent="0.25">
      <c r="AE1557" t="s">
        <v>3331</v>
      </c>
    </row>
    <row r="1558" spans="31:31" x14ac:dyDescent="0.25">
      <c r="AE1558" t="s">
        <v>3333</v>
      </c>
    </row>
    <row r="1559" spans="31:31" x14ac:dyDescent="0.25">
      <c r="AE1559" t="s">
        <v>3339</v>
      </c>
    </row>
    <row r="1560" spans="31:31" x14ac:dyDescent="0.25">
      <c r="AE1560" t="s">
        <v>3344</v>
      </c>
    </row>
    <row r="1561" spans="31:31" x14ac:dyDescent="0.25">
      <c r="AE1561" t="s">
        <v>3346</v>
      </c>
    </row>
    <row r="1562" spans="31:31" x14ac:dyDescent="0.25">
      <c r="AE1562" t="s">
        <v>3347</v>
      </c>
    </row>
    <row r="1563" spans="31:31" x14ac:dyDescent="0.25">
      <c r="AE1563" t="s">
        <v>3349</v>
      </c>
    </row>
    <row r="1564" spans="31:31" x14ac:dyDescent="0.25">
      <c r="AE1564" t="s">
        <v>3350</v>
      </c>
    </row>
    <row r="1565" spans="31:31" x14ac:dyDescent="0.25">
      <c r="AE1565" t="s">
        <v>3351</v>
      </c>
    </row>
    <row r="1566" spans="31:31" x14ac:dyDescent="0.25">
      <c r="AE1566" t="s">
        <v>13559</v>
      </c>
    </row>
    <row r="1567" spans="31:31" x14ac:dyDescent="0.25">
      <c r="AE1567" t="s">
        <v>3356</v>
      </c>
    </row>
    <row r="1568" spans="31:31" x14ac:dyDescent="0.25">
      <c r="AE1568" t="s">
        <v>3357</v>
      </c>
    </row>
    <row r="1569" spans="31:31" x14ac:dyDescent="0.25">
      <c r="AE1569" t="s">
        <v>3357</v>
      </c>
    </row>
    <row r="1570" spans="31:31" x14ac:dyDescent="0.25">
      <c r="AE1570" t="s">
        <v>3359</v>
      </c>
    </row>
    <row r="1571" spans="31:31" x14ac:dyDescent="0.25">
      <c r="AE1571" t="s">
        <v>3362</v>
      </c>
    </row>
    <row r="1572" spans="31:31" x14ac:dyDescent="0.25">
      <c r="AE1572" t="s">
        <v>3367</v>
      </c>
    </row>
    <row r="1573" spans="31:31" x14ac:dyDescent="0.25">
      <c r="AE1573" t="s">
        <v>3369</v>
      </c>
    </row>
    <row r="1574" spans="31:31" x14ac:dyDescent="0.25">
      <c r="AE1574" t="s">
        <v>3370</v>
      </c>
    </row>
    <row r="1575" spans="31:31" x14ac:dyDescent="0.25">
      <c r="AE1575" t="s">
        <v>3373</v>
      </c>
    </row>
    <row r="1576" spans="31:31" x14ac:dyDescent="0.25">
      <c r="AE1576" t="s">
        <v>3374</v>
      </c>
    </row>
    <row r="1577" spans="31:31" x14ac:dyDescent="0.25">
      <c r="AE1577" t="s">
        <v>3376</v>
      </c>
    </row>
    <row r="1578" spans="31:31" x14ac:dyDescent="0.25">
      <c r="AE1578" t="s">
        <v>3377</v>
      </c>
    </row>
    <row r="1579" spans="31:31" x14ac:dyDescent="0.25">
      <c r="AE1579" t="s">
        <v>3379</v>
      </c>
    </row>
    <row r="1580" spans="31:31" x14ac:dyDescent="0.25">
      <c r="AE1580" t="s">
        <v>3380</v>
      </c>
    </row>
    <row r="1581" spans="31:31" x14ac:dyDescent="0.25">
      <c r="AE1581" t="s">
        <v>3381</v>
      </c>
    </row>
    <row r="1582" spans="31:31" x14ac:dyDescent="0.25">
      <c r="AE1582" t="s">
        <v>3382</v>
      </c>
    </row>
    <row r="1583" spans="31:31" x14ac:dyDescent="0.25">
      <c r="AE1583" t="s">
        <v>3383</v>
      </c>
    </row>
    <row r="1584" spans="31:31" x14ac:dyDescent="0.25">
      <c r="AE1584" t="s">
        <v>3384</v>
      </c>
    </row>
    <row r="1585" spans="31:31" x14ac:dyDescent="0.25">
      <c r="AE1585" t="s">
        <v>3385</v>
      </c>
    </row>
    <row r="1586" spans="31:31" x14ac:dyDescent="0.25">
      <c r="AE1586" t="s">
        <v>3386</v>
      </c>
    </row>
    <row r="1587" spans="31:31" x14ac:dyDescent="0.25">
      <c r="AE1587" t="s">
        <v>3387</v>
      </c>
    </row>
    <row r="1588" spans="31:31" x14ac:dyDescent="0.25">
      <c r="AE1588" t="s">
        <v>3388</v>
      </c>
    </row>
    <row r="1589" spans="31:31" x14ac:dyDescent="0.25">
      <c r="AE1589" t="s">
        <v>3391</v>
      </c>
    </row>
    <row r="1590" spans="31:31" x14ac:dyDescent="0.25">
      <c r="AE1590" t="s">
        <v>3392</v>
      </c>
    </row>
    <row r="1591" spans="31:31" x14ac:dyDescent="0.25">
      <c r="AE1591" t="s">
        <v>3393</v>
      </c>
    </row>
    <row r="1592" spans="31:31" x14ac:dyDescent="0.25">
      <c r="AE1592" t="s">
        <v>3394</v>
      </c>
    </row>
    <row r="1593" spans="31:31" x14ac:dyDescent="0.25">
      <c r="AE1593" t="s">
        <v>3396</v>
      </c>
    </row>
    <row r="1594" spans="31:31" x14ac:dyDescent="0.25">
      <c r="AE1594" t="s">
        <v>3399</v>
      </c>
    </row>
    <row r="1595" spans="31:31" x14ac:dyDescent="0.25">
      <c r="AE1595" t="s">
        <v>3401</v>
      </c>
    </row>
    <row r="1596" spans="31:31" x14ac:dyDescent="0.25">
      <c r="AE1596" t="s">
        <v>3402</v>
      </c>
    </row>
    <row r="1597" spans="31:31" x14ac:dyDescent="0.25">
      <c r="AE1597" t="s">
        <v>3404</v>
      </c>
    </row>
    <row r="1598" spans="31:31" x14ac:dyDescent="0.25">
      <c r="AE1598" t="s">
        <v>3405</v>
      </c>
    </row>
    <row r="1599" spans="31:31" x14ac:dyDescent="0.25">
      <c r="AE1599" t="s">
        <v>3409</v>
      </c>
    </row>
    <row r="1600" spans="31:31" x14ac:dyDescent="0.25">
      <c r="AE1600" t="s">
        <v>3410</v>
      </c>
    </row>
    <row r="1601" spans="31:31" x14ac:dyDescent="0.25">
      <c r="AE1601" t="s">
        <v>3411</v>
      </c>
    </row>
    <row r="1602" spans="31:31" x14ac:dyDescent="0.25">
      <c r="AE1602" t="s">
        <v>3412</v>
      </c>
    </row>
    <row r="1603" spans="31:31" x14ac:dyDescent="0.25">
      <c r="AE1603" t="s">
        <v>3414</v>
      </c>
    </row>
    <row r="1604" spans="31:31" x14ac:dyDescent="0.25">
      <c r="AE1604" t="s">
        <v>3415</v>
      </c>
    </row>
    <row r="1605" spans="31:31" x14ac:dyDescent="0.25">
      <c r="AE1605" t="s">
        <v>3417</v>
      </c>
    </row>
    <row r="1606" spans="31:31" x14ac:dyDescent="0.25">
      <c r="AE1606" t="s">
        <v>3418</v>
      </c>
    </row>
    <row r="1607" spans="31:31" x14ac:dyDescent="0.25">
      <c r="AE1607" t="s">
        <v>3419</v>
      </c>
    </row>
    <row r="1608" spans="31:31" x14ac:dyDescent="0.25">
      <c r="AE1608" t="s">
        <v>3420</v>
      </c>
    </row>
    <row r="1609" spans="31:31" x14ac:dyDescent="0.25">
      <c r="AE1609" t="s">
        <v>3421</v>
      </c>
    </row>
    <row r="1610" spans="31:31" x14ac:dyDescent="0.25">
      <c r="AE1610" t="s">
        <v>3422</v>
      </c>
    </row>
    <row r="1611" spans="31:31" x14ac:dyDescent="0.25">
      <c r="AE1611" t="s">
        <v>3423</v>
      </c>
    </row>
    <row r="1612" spans="31:31" x14ac:dyDescent="0.25">
      <c r="AE1612" t="s">
        <v>3424</v>
      </c>
    </row>
    <row r="1613" spans="31:31" x14ac:dyDescent="0.25">
      <c r="AE1613" t="s">
        <v>3425</v>
      </c>
    </row>
    <row r="1614" spans="31:31" x14ac:dyDescent="0.25">
      <c r="AE1614" t="s">
        <v>3426</v>
      </c>
    </row>
    <row r="1615" spans="31:31" x14ac:dyDescent="0.25">
      <c r="AE1615" t="s">
        <v>3429</v>
      </c>
    </row>
    <row r="1616" spans="31:31" x14ac:dyDescent="0.25">
      <c r="AE1616" t="s">
        <v>3431</v>
      </c>
    </row>
    <row r="1617" spans="31:31" x14ac:dyDescent="0.25">
      <c r="AE1617" t="s">
        <v>3432</v>
      </c>
    </row>
    <row r="1618" spans="31:31" x14ac:dyDescent="0.25">
      <c r="AE1618" t="s">
        <v>3438</v>
      </c>
    </row>
    <row r="1619" spans="31:31" x14ac:dyDescent="0.25">
      <c r="AE1619" t="s">
        <v>13560</v>
      </c>
    </row>
    <row r="1620" spans="31:31" x14ac:dyDescent="0.25">
      <c r="AE1620" t="s">
        <v>3439</v>
      </c>
    </row>
    <row r="1621" spans="31:31" x14ac:dyDescent="0.25">
      <c r="AE1621" t="s">
        <v>3442</v>
      </c>
    </row>
    <row r="1622" spans="31:31" x14ac:dyDescent="0.25">
      <c r="AE1622" t="s">
        <v>3443</v>
      </c>
    </row>
    <row r="1623" spans="31:31" x14ac:dyDescent="0.25">
      <c r="AE1623" t="s">
        <v>3444</v>
      </c>
    </row>
    <row r="1624" spans="31:31" x14ac:dyDescent="0.25">
      <c r="AE1624" t="s">
        <v>3447</v>
      </c>
    </row>
    <row r="1625" spans="31:31" x14ac:dyDescent="0.25">
      <c r="AE1625" t="s">
        <v>3448</v>
      </c>
    </row>
    <row r="1626" spans="31:31" x14ac:dyDescent="0.25">
      <c r="AE1626" t="s">
        <v>3449</v>
      </c>
    </row>
    <row r="1627" spans="31:31" x14ac:dyDescent="0.25">
      <c r="AE1627" t="s">
        <v>3450</v>
      </c>
    </row>
    <row r="1628" spans="31:31" x14ac:dyDescent="0.25">
      <c r="AE1628" t="s">
        <v>3451</v>
      </c>
    </row>
    <row r="1629" spans="31:31" x14ac:dyDescent="0.25">
      <c r="AE1629" t="s">
        <v>3452</v>
      </c>
    </row>
    <row r="1630" spans="31:31" x14ac:dyDescent="0.25">
      <c r="AE1630" t="s">
        <v>3454</v>
      </c>
    </row>
    <row r="1631" spans="31:31" x14ac:dyDescent="0.25">
      <c r="AE1631" t="s">
        <v>3456</v>
      </c>
    </row>
    <row r="1632" spans="31:31" x14ac:dyDescent="0.25">
      <c r="AE1632" t="s">
        <v>3457</v>
      </c>
    </row>
    <row r="1633" spans="31:31" x14ac:dyDescent="0.25">
      <c r="AE1633" t="s">
        <v>3458</v>
      </c>
    </row>
    <row r="1634" spans="31:31" x14ac:dyDescent="0.25">
      <c r="AE1634" t="s">
        <v>3459</v>
      </c>
    </row>
    <row r="1635" spans="31:31" x14ac:dyDescent="0.25">
      <c r="AE1635" t="s">
        <v>3460</v>
      </c>
    </row>
    <row r="1636" spans="31:31" x14ac:dyDescent="0.25">
      <c r="AE1636" t="s">
        <v>3461</v>
      </c>
    </row>
    <row r="1637" spans="31:31" x14ac:dyDescent="0.25">
      <c r="AE1637" t="s">
        <v>3462</v>
      </c>
    </row>
    <row r="1638" spans="31:31" x14ac:dyDescent="0.25">
      <c r="AE1638" t="s">
        <v>3463</v>
      </c>
    </row>
    <row r="1639" spans="31:31" x14ac:dyDescent="0.25">
      <c r="AE1639" t="s">
        <v>3464</v>
      </c>
    </row>
    <row r="1640" spans="31:31" x14ac:dyDescent="0.25">
      <c r="AE1640" t="s">
        <v>3465</v>
      </c>
    </row>
    <row r="1641" spans="31:31" x14ac:dyDescent="0.25">
      <c r="AE1641" t="s">
        <v>3466</v>
      </c>
    </row>
    <row r="1642" spans="31:31" x14ac:dyDescent="0.25">
      <c r="AE1642" t="s">
        <v>3468</v>
      </c>
    </row>
    <row r="1643" spans="31:31" x14ac:dyDescent="0.25">
      <c r="AE1643" t="s">
        <v>3469</v>
      </c>
    </row>
    <row r="1644" spans="31:31" x14ac:dyDescent="0.25">
      <c r="AE1644" t="s">
        <v>3471</v>
      </c>
    </row>
    <row r="1645" spans="31:31" x14ac:dyDescent="0.25">
      <c r="AE1645" t="s">
        <v>3472</v>
      </c>
    </row>
    <row r="1646" spans="31:31" x14ac:dyDescent="0.25">
      <c r="AE1646" t="s">
        <v>3473</v>
      </c>
    </row>
    <row r="1647" spans="31:31" x14ac:dyDescent="0.25">
      <c r="AE1647" t="s">
        <v>3474</v>
      </c>
    </row>
    <row r="1648" spans="31:31" x14ac:dyDescent="0.25">
      <c r="AE1648" t="s">
        <v>3475</v>
      </c>
    </row>
    <row r="1649" spans="31:31" x14ac:dyDescent="0.25">
      <c r="AE1649" t="s">
        <v>3477</v>
      </c>
    </row>
    <row r="1650" spans="31:31" x14ac:dyDescent="0.25">
      <c r="AE1650" t="s">
        <v>3478</v>
      </c>
    </row>
    <row r="1651" spans="31:31" x14ac:dyDescent="0.25">
      <c r="AE1651" t="s">
        <v>3479</v>
      </c>
    </row>
    <row r="1652" spans="31:31" x14ac:dyDescent="0.25">
      <c r="AE1652" t="s">
        <v>3481</v>
      </c>
    </row>
    <row r="1653" spans="31:31" x14ac:dyDescent="0.25">
      <c r="AE1653" t="s">
        <v>3482</v>
      </c>
    </row>
    <row r="1654" spans="31:31" x14ac:dyDescent="0.25">
      <c r="AE1654" t="s">
        <v>3483</v>
      </c>
    </row>
    <row r="1655" spans="31:31" x14ac:dyDescent="0.25">
      <c r="AE1655" t="s">
        <v>13561</v>
      </c>
    </row>
    <row r="1656" spans="31:31" x14ac:dyDescent="0.25">
      <c r="AE1656" t="s">
        <v>3484</v>
      </c>
    </row>
    <row r="1657" spans="31:31" x14ac:dyDescent="0.25">
      <c r="AE1657" t="s">
        <v>3488</v>
      </c>
    </row>
    <row r="1658" spans="31:31" x14ac:dyDescent="0.25">
      <c r="AE1658" t="s">
        <v>3490</v>
      </c>
    </row>
    <row r="1659" spans="31:31" x14ac:dyDescent="0.25">
      <c r="AE1659" t="s">
        <v>3491</v>
      </c>
    </row>
    <row r="1660" spans="31:31" x14ac:dyDescent="0.25">
      <c r="AE1660" t="s">
        <v>3492</v>
      </c>
    </row>
    <row r="1661" spans="31:31" x14ac:dyDescent="0.25">
      <c r="AE1661" t="s">
        <v>3493</v>
      </c>
    </row>
    <row r="1662" spans="31:31" x14ac:dyDescent="0.25">
      <c r="AE1662" t="s">
        <v>3494</v>
      </c>
    </row>
    <row r="1663" spans="31:31" x14ac:dyDescent="0.25">
      <c r="AE1663" t="s">
        <v>3495</v>
      </c>
    </row>
    <row r="1664" spans="31:31" x14ac:dyDescent="0.25">
      <c r="AE1664" t="s">
        <v>3496</v>
      </c>
    </row>
    <row r="1665" spans="31:31" x14ac:dyDescent="0.25">
      <c r="AE1665" t="s">
        <v>3497</v>
      </c>
    </row>
    <row r="1666" spans="31:31" x14ac:dyDescent="0.25">
      <c r="AE1666" t="s">
        <v>3499</v>
      </c>
    </row>
    <row r="1667" spans="31:31" x14ac:dyDescent="0.25">
      <c r="AE1667" t="s">
        <v>3500</v>
      </c>
    </row>
    <row r="1668" spans="31:31" x14ac:dyDescent="0.25">
      <c r="AE1668" t="s">
        <v>3501</v>
      </c>
    </row>
    <row r="1669" spans="31:31" x14ac:dyDescent="0.25">
      <c r="AE1669" t="s">
        <v>3502</v>
      </c>
    </row>
    <row r="1670" spans="31:31" x14ac:dyDescent="0.25">
      <c r="AE1670" t="s">
        <v>3507</v>
      </c>
    </row>
    <row r="1671" spans="31:31" x14ac:dyDescent="0.25">
      <c r="AE1671" t="s">
        <v>3511</v>
      </c>
    </row>
    <row r="1672" spans="31:31" x14ac:dyDescent="0.25">
      <c r="AE1672" t="s">
        <v>3512</v>
      </c>
    </row>
    <row r="1673" spans="31:31" x14ac:dyDescent="0.25">
      <c r="AE1673" t="s">
        <v>3513</v>
      </c>
    </row>
    <row r="1674" spans="31:31" x14ac:dyDescent="0.25">
      <c r="AE1674" t="s">
        <v>3516</v>
      </c>
    </row>
    <row r="1675" spans="31:31" x14ac:dyDescent="0.25">
      <c r="AE1675" t="s">
        <v>3517</v>
      </c>
    </row>
    <row r="1676" spans="31:31" x14ac:dyDescent="0.25">
      <c r="AE1676" t="s">
        <v>3518</v>
      </c>
    </row>
    <row r="1677" spans="31:31" x14ac:dyDescent="0.25">
      <c r="AE1677" t="s">
        <v>3519</v>
      </c>
    </row>
    <row r="1678" spans="31:31" x14ac:dyDescent="0.25">
      <c r="AE1678" t="s">
        <v>3520</v>
      </c>
    </row>
    <row r="1679" spans="31:31" x14ac:dyDescent="0.25">
      <c r="AE1679" t="s">
        <v>3522</v>
      </c>
    </row>
    <row r="1680" spans="31:31" x14ac:dyDescent="0.25">
      <c r="AE1680" t="s">
        <v>3524</v>
      </c>
    </row>
    <row r="1681" spans="31:31" x14ac:dyDescent="0.25">
      <c r="AE1681" t="s">
        <v>3525</v>
      </c>
    </row>
    <row r="1682" spans="31:31" x14ac:dyDescent="0.25">
      <c r="AE1682" t="s">
        <v>3526</v>
      </c>
    </row>
    <row r="1683" spans="31:31" x14ac:dyDescent="0.25">
      <c r="AE1683" t="s">
        <v>3527</v>
      </c>
    </row>
    <row r="1684" spans="31:31" x14ac:dyDescent="0.25">
      <c r="AE1684" t="s">
        <v>3528</v>
      </c>
    </row>
    <row r="1685" spans="31:31" x14ac:dyDescent="0.25">
      <c r="AE1685" t="s">
        <v>3530</v>
      </c>
    </row>
    <row r="1686" spans="31:31" x14ac:dyDescent="0.25">
      <c r="AE1686" t="s">
        <v>3530</v>
      </c>
    </row>
    <row r="1687" spans="31:31" x14ac:dyDescent="0.25">
      <c r="AE1687" t="s">
        <v>3531</v>
      </c>
    </row>
    <row r="1688" spans="31:31" x14ac:dyDescent="0.25">
      <c r="AE1688" t="s">
        <v>13562</v>
      </c>
    </row>
    <row r="1689" spans="31:31" x14ac:dyDescent="0.25">
      <c r="AE1689" t="s">
        <v>3539</v>
      </c>
    </row>
    <row r="1690" spans="31:31" x14ac:dyDescent="0.25">
      <c r="AE1690" t="s">
        <v>3540</v>
      </c>
    </row>
    <row r="1691" spans="31:31" x14ac:dyDescent="0.25">
      <c r="AE1691" t="s">
        <v>3542</v>
      </c>
    </row>
    <row r="1692" spans="31:31" x14ac:dyDescent="0.25">
      <c r="AE1692" t="s">
        <v>3543</v>
      </c>
    </row>
    <row r="1693" spans="31:31" x14ac:dyDescent="0.25">
      <c r="AE1693" t="s">
        <v>3549</v>
      </c>
    </row>
    <row r="1694" spans="31:31" x14ac:dyDescent="0.25">
      <c r="AE1694" t="s">
        <v>13563</v>
      </c>
    </row>
    <row r="1695" spans="31:31" x14ac:dyDescent="0.25">
      <c r="AE1695" t="s">
        <v>3553</v>
      </c>
    </row>
    <row r="1696" spans="31:31" x14ac:dyDescent="0.25">
      <c r="AE1696" t="s">
        <v>3554</v>
      </c>
    </row>
    <row r="1697" spans="31:31" x14ac:dyDescent="0.25">
      <c r="AE1697" t="s">
        <v>3558</v>
      </c>
    </row>
    <row r="1698" spans="31:31" x14ac:dyDescent="0.25">
      <c r="AE1698" t="s">
        <v>3559</v>
      </c>
    </row>
    <row r="1699" spans="31:31" x14ac:dyDescent="0.25">
      <c r="AE1699" t="s">
        <v>3560</v>
      </c>
    </row>
    <row r="1700" spans="31:31" x14ac:dyDescent="0.25">
      <c r="AE1700" t="s">
        <v>3563</v>
      </c>
    </row>
    <row r="1701" spans="31:31" x14ac:dyDescent="0.25">
      <c r="AE1701" t="s">
        <v>13564</v>
      </c>
    </row>
    <row r="1702" spans="31:31" x14ac:dyDescent="0.25">
      <c r="AE1702" t="s">
        <v>3567</v>
      </c>
    </row>
    <row r="1703" spans="31:31" x14ac:dyDescent="0.25">
      <c r="AE1703" t="s">
        <v>3569</v>
      </c>
    </row>
    <row r="1704" spans="31:31" x14ac:dyDescent="0.25">
      <c r="AE1704" t="s">
        <v>3572</v>
      </c>
    </row>
    <row r="1705" spans="31:31" x14ac:dyDescent="0.25">
      <c r="AE1705" t="s">
        <v>3574</v>
      </c>
    </row>
    <row r="1706" spans="31:31" x14ac:dyDescent="0.25">
      <c r="AE1706" t="s">
        <v>3578</v>
      </c>
    </row>
    <row r="1707" spans="31:31" x14ac:dyDescent="0.25">
      <c r="AE1707" t="s">
        <v>3579</v>
      </c>
    </row>
    <row r="1708" spans="31:31" x14ac:dyDescent="0.25">
      <c r="AE1708" t="s">
        <v>3580</v>
      </c>
    </row>
    <row r="1709" spans="31:31" x14ac:dyDescent="0.25">
      <c r="AE1709" t="s">
        <v>3581</v>
      </c>
    </row>
    <row r="1710" spans="31:31" x14ac:dyDescent="0.25">
      <c r="AE1710" t="s">
        <v>3582</v>
      </c>
    </row>
    <row r="1711" spans="31:31" x14ac:dyDescent="0.25">
      <c r="AE1711" t="s">
        <v>3584</v>
      </c>
    </row>
    <row r="1712" spans="31:31" x14ac:dyDescent="0.25">
      <c r="AE1712" t="s">
        <v>3591</v>
      </c>
    </row>
    <row r="1713" spans="31:31" x14ac:dyDescent="0.25">
      <c r="AE1713" t="s">
        <v>3595</v>
      </c>
    </row>
    <row r="1714" spans="31:31" x14ac:dyDescent="0.25">
      <c r="AE1714" t="s">
        <v>3596</v>
      </c>
    </row>
    <row r="1715" spans="31:31" x14ac:dyDescent="0.25">
      <c r="AE1715" t="s">
        <v>3597</v>
      </c>
    </row>
    <row r="1716" spans="31:31" x14ac:dyDescent="0.25">
      <c r="AE1716" t="s">
        <v>3598</v>
      </c>
    </row>
    <row r="1717" spans="31:31" x14ac:dyDescent="0.25">
      <c r="AE1717" t="s">
        <v>3599</v>
      </c>
    </row>
    <row r="1718" spans="31:31" x14ac:dyDescent="0.25">
      <c r="AE1718" t="s">
        <v>3600</v>
      </c>
    </row>
    <row r="1719" spans="31:31" x14ac:dyDescent="0.25">
      <c r="AE1719" t="s">
        <v>3603</v>
      </c>
    </row>
    <row r="1720" spans="31:31" x14ac:dyDescent="0.25">
      <c r="AE1720" t="s">
        <v>3604</v>
      </c>
    </row>
    <row r="1721" spans="31:31" x14ac:dyDescent="0.25">
      <c r="AE1721" t="s">
        <v>3606</v>
      </c>
    </row>
    <row r="1722" spans="31:31" x14ac:dyDescent="0.25">
      <c r="AE1722" t="s">
        <v>3608</v>
      </c>
    </row>
    <row r="1723" spans="31:31" x14ac:dyDescent="0.25">
      <c r="AE1723" t="s">
        <v>3615</v>
      </c>
    </row>
    <row r="1724" spans="31:31" x14ac:dyDescent="0.25">
      <c r="AE1724" t="s">
        <v>3616</v>
      </c>
    </row>
    <row r="1725" spans="31:31" x14ac:dyDescent="0.25">
      <c r="AE1725" t="s">
        <v>3617</v>
      </c>
    </row>
    <row r="1726" spans="31:31" x14ac:dyDescent="0.25">
      <c r="AE1726" t="s">
        <v>3619</v>
      </c>
    </row>
    <row r="1727" spans="31:31" x14ac:dyDescent="0.25">
      <c r="AE1727" t="s">
        <v>3620</v>
      </c>
    </row>
    <row r="1728" spans="31:31" x14ac:dyDescent="0.25">
      <c r="AE1728" t="s">
        <v>3621</v>
      </c>
    </row>
    <row r="1729" spans="31:31" x14ac:dyDescent="0.25">
      <c r="AE1729" t="s">
        <v>3622</v>
      </c>
    </row>
    <row r="1730" spans="31:31" x14ac:dyDescent="0.25">
      <c r="AE1730" t="s">
        <v>3624</v>
      </c>
    </row>
    <row r="1731" spans="31:31" x14ac:dyDescent="0.25">
      <c r="AE1731" t="s">
        <v>3626</v>
      </c>
    </row>
    <row r="1732" spans="31:31" x14ac:dyDescent="0.25">
      <c r="AE1732" t="s">
        <v>3628</v>
      </c>
    </row>
    <row r="1733" spans="31:31" x14ac:dyDescent="0.25">
      <c r="AE1733" t="s">
        <v>3628</v>
      </c>
    </row>
    <row r="1734" spans="31:31" x14ac:dyDescent="0.25">
      <c r="AE1734" t="s">
        <v>3629</v>
      </c>
    </row>
    <row r="1735" spans="31:31" x14ac:dyDescent="0.25">
      <c r="AE1735" t="s">
        <v>3633</v>
      </c>
    </row>
    <row r="1736" spans="31:31" x14ac:dyDescent="0.25">
      <c r="AE1736" t="s">
        <v>3636</v>
      </c>
    </row>
    <row r="1737" spans="31:31" x14ac:dyDescent="0.25">
      <c r="AE1737" t="s">
        <v>3637</v>
      </c>
    </row>
    <row r="1738" spans="31:31" x14ac:dyDescent="0.25">
      <c r="AE1738" t="s">
        <v>3638</v>
      </c>
    </row>
    <row r="1739" spans="31:31" x14ac:dyDescent="0.25">
      <c r="AE1739" t="s">
        <v>3641</v>
      </c>
    </row>
    <row r="1740" spans="31:31" x14ac:dyDescent="0.25">
      <c r="AE1740" t="s">
        <v>3643</v>
      </c>
    </row>
    <row r="1741" spans="31:31" x14ac:dyDescent="0.25">
      <c r="AE1741" t="s">
        <v>3646</v>
      </c>
    </row>
    <row r="1742" spans="31:31" x14ac:dyDescent="0.25">
      <c r="AE1742" t="s">
        <v>3647</v>
      </c>
    </row>
    <row r="1743" spans="31:31" x14ac:dyDescent="0.25">
      <c r="AE1743" t="s">
        <v>3648</v>
      </c>
    </row>
    <row r="1744" spans="31:31" x14ac:dyDescent="0.25">
      <c r="AE1744" t="s">
        <v>13565</v>
      </c>
    </row>
    <row r="1745" spans="31:31" x14ac:dyDescent="0.25">
      <c r="AE1745" t="s">
        <v>13566</v>
      </c>
    </row>
    <row r="1746" spans="31:31" x14ac:dyDescent="0.25">
      <c r="AE1746" t="s">
        <v>13567</v>
      </c>
    </row>
    <row r="1747" spans="31:31" x14ac:dyDescent="0.25">
      <c r="AE1747" t="s">
        <v>13568</v>
      </c>
    </row>
    <row r="1748" spans="31:31" x14ac:dyDescent="0.25">
      <c r="AE1748" t="s">
        <v>13569</v>
      </c>
    </row>
    <row r="1749" spans="31:31" x14ac:dyDescent="0.25">
      <c r="AE1749" t="s">
        <v>13569</v>
      </c>
    </row>
    <row r="1750" spans="31:31" x14ac:dyDescent="0.25">
      <c r="AE1750" t="s">
        <v>13570</v>
      </c>
    </row>
    <row r="1751" spans="31:31" x14ac:dyDescent="0.25">
      <c r="AE1751" t="s">
        <v>13571</v>
      </c>
    </row>
    <row r="1752" spans="31:31" x14ac:dyDescent="0.25">
      <c r="AE1752" t="s">
        <v>13572</v>
      </c>
    </row>
    <row r="1753" spans="31:31" x14ac:dyDescent="0.25">
      <c r="AE1753" t="s">
        <v>13573</v>
      </c>
    </row>
    <row r="1754" spans="31:31" x14ac:dyDescent="0.25">
      <c r="AE1754" t="s">
        <v>3652</v>
      </c>
    </row>
    <row r="1755" spans="31:31" x14ac:dyDescent="0.25">
      <c r="AE1755" t="s">
        <v>3657</v>
      </c>
    </row>
    <row r="1756" spans="31:31" x14ac:dyDescent="0.25">
      <c r="AE1756" t="s">
        <v>13574</v>
      </c>
    </row>
    <row r="1757" spans="31:31" x14ac:dyDescent="0.25">
      <c r="AE1757" t="s">
        <v>13575</v>
      </c>
    </row>
    <row r="1758" spans="31:31" x14ac:dyDescent="0.25">
      <c r="AE1758" t="s">
        <v>13576</v>
      </c>
    </row>
    <row r="1759" spans="31:31" x14ac:dyDescent="0.25">
      <c r="AE1759" t="s">
        <v>13578</v>
      </c>
    </row>
    <row r="1760" spans="31:31" x14ac:dyDescent="0.25">
      <c r="AE1760" t="s">
        <v>13579</v>
      </c>
    </row>
    <row r="1761" spans="31:31" x14ac:dyDescent="0.25">
      <c r="AE1761" t="s">
        <v>13580</v>
      </c>
    </row>
    <row r="1762" spans="31:31" x14ac:dyDescent="0.25">
      <c r="AE1762" t="s">
        <v>13581</v>
      </c>
    </row>
    <row r="1763" spans="31:31" x14ac:dyDescent="0.25">
      <c r="AE1763" t="s">
        <v>13582</v>
      </c>
    </row>
    <row r="1764" spans="31:31" x14ac:dyDescent="0.25">
      <c r="AE1764" t="s">
        <v>13583</v>
      </c>
    </row>
    <row r="1765" spans="31:31" x14ac:dyDescent="0.25">
      <c r="AE1765" t="s">
        <v>13584</v>
      </c>
    </row>
    <row r="1766" spans="31:31" x14ac:dyDescent="0.25">
      <c r="AE1766" t="s">
        <v>13585</v>
      </c>
    </row>
    <row r="1767" spans="31:31" x14ac:dyDescent="0.25">
      <c r="AE1767" t="s">
        <v>13586</v>
      </c>
    </row>
    <row r="1768" spans="31:31" x14ac:dyDescent="0.25">
      <c r="AE1768" t="s">
        <v>13587</v>
      </c>
    </row>
    <row r="1769" spans="31:31" x14ac:dyDescent="0.25">
      <c r="AE1769" t="s">
        <v>13588</v>
      </c>
    </row>
    <row r="1770" spans="31:31" x14ac:dyDescent="0.25">
      <c r="AE1770" t="s">
        <v>13589</v>
      </c>
    </row>
    <row r="1771" spans="31:31" x14ac:dyDescent="0.25">
      <c r="AE1771" t="s">
        <v>13590</v>
      </c>
    </row>
    <row r="1772" spans="31:31" x14ac:dyDescent="0.25">
      <c r="AE1772" t="s">
        <v>13591</v>
      </c>
    </row>
    <row r="1773" spans="31:31" x14ac:dyDescent="0.25">
      <c r="AE1773" t="s">
        <v>13592</v>
      </c>
    </row>
    <row r="1774" spans="31:31" x14ac:dyDescent="0.25">
      <c r="AE1774" t="s">
        <v>13593</v>
      </c>
    </row>
    <row r="1775" spans="31:31" x14ac:dyDescent="0.25">
      <c r="AE1775" t="s">
        <v>13594</v>
      </c>
    </row>
    <row r="1776" spans="31:31" x14ac:dyDescent="0.25">
      <c r="AE1776" t="s">
        <v>13595</v>
      </c>
    </row>
    <row r="1777" spans="31:31" x14ac:dyDescent="0.25">
      <c r="AE1777" t="s">
        <v>13596</v>
      </c>
    </row>
    <row r="1778" spans="31:31" x14ac:dyDescent="0.25">
      <c r="AE1778" t="s">
        <v>13597</v>
      </c>
    </row>
    <row r="1779" spans="31:31" x14ac:dyDescent="0.25">
      <c r="AE1779" t="s">
        <v>13599</v>
      </c>
    </row>
    <row r="1780" spans="31:31" x14ac:dyDescent="0.25">
      <c r="AE1780" t="s">
        <v>13600</v>
      </c>
    </row>
    <row r="1781" spans="31:31" x14ac:dyDescent="0.25">
      <c r="AE1781" t="s">
        <v>13601</v>
      </c>
    </row>
    <row r="1782" spans="31:31" x14ac:dyDescent="0.25">
      <c r="AE1782" t="s">
        <v>13602</v>
      </c>
    </row>
    <row r="1783" spans="31:31" x14ac:dyDescent="0.25">
      <c r="AE1783" t="s">
        <v>13603</v>
      </c>
    </row>
    <row r="1784" spans="31:31" x14ac:dyDescent="0.25">
      <c r="AE1784" t="s">
        <v>3672</v>
      </c>
    </row>
    <row r="1785" spans="31:31" x14ac:dyDescent="0.25">
      <c r="AE1785" t="s">
        <v>3674</v>
      </c>
    </row>
    <row r="1786" spans="31:31" x14ac:dyDescent="0.25">
      <c r="AE1786" t="s">
        <v>3679</v>
      </c>
    </row>
    <row r="1787" spans="31:31" x14ac:dyDescent="0.25">
      <c r="AE1787" t="s">
        <v>3680</v>
      </c>
    </row>
    <row r="1788" spans="31:31" x14ac:dyDescent="0.25">
      <c r="AE1788" t="s">
        <v>3683</v>
      </c>
    </row>
    <row r="1789" spans="31:31" x14ac:dyDescent="0.25">
      <c r="AE1789" t="s">
        <v>3684</v>
      </c>
    </row>
    <row r="1790" spans="31:31" x14ac:dyDescent="0.25">
      <c r="AE1790" t="s">
        <v>3685</v>
      </c>
    </row>
    <row r="1791" spans="31:31" x14ac:dyDescent="0.25">
      <c r="AE1791" t="s">
        <v>3686</v>
      </c>
    </row>
    <row r="1792" spans="31:31" x14ac:dyDescent="0.25">
      <c r="AE1792" t="s">
        <v>3694</v>
      </c>
    </row>
    <row r="1793" spans="31:31" x14ac:dyDescent="0.25">
      <c r="AE1793" t="s">
        <v>3695</v>
      </c>
    </row>
    <row r="1794" spans="31:31" x14ac:dyDescent="0.25">
      <c r="AE1794" t="s">
        <v>13604</v>
      </c>
    </row>
    <row r="1795" spans="31:31" x14ac:dyDescent="0.25">
      <c r="AE1795" t="s">
        <v>3696</v>
      </c>
    </row>
    <row r="1796" spans="31:31" x14ac:dyDescent="0.25">
      <c r="AE1796" t="s">
        <v>3697</v>
      </c>
    </row>
    <row r="1797" spans="31:31" x14ac:dyDescent="0.25">
      <c r="AE1797" t="s">
        <v>3699</v>
      </c>
    </row>
    <row r="1798" spans="31:31" x14ac:dyDescent="0.25">
      <c r="AE1798" t="s">
        <v>3701</v>
      </c>
    </row>
    <row r="1799" spans="31:31" x14ac:dyDescent="0.25">
      <c r="AE1799" t="s">
        <v>3702</v>
      </c>
    </row>
    <row r="1800" spans="31:31" x14ac:dyDescent="0.25">
      <c r="AE1800" t="s">
        <v>3704</v>
      </c>
    </row>
    <row r="1801" spans="31:31" x14ac:dyDescent="0.25">
      <c r="AE1801" t="s">
        <v>3705</v>
      </c>
    </row>
    <row r="1802" spans="31:31" x14ac:dyDescent="0.25">
      <c r="AE1802" t="s">
        <v>3709</v>
      </c>
    </row>
    <row r="1803" spans="31:31" x14ac:dyDescent="0.25">
      <c r="AE1803" t="s">
        <v>3713</v>
      </c>
    </row>
    <row r="1804" spans="31:31" x14ac:dyDescent="0.25">
      <c r="AE1804" t="s">
        <v>3714</v>
      </c>
    </row>
    <row r="1805" spans="31:31" x14ac:dyDescent="0.25">
      <c r="AE1805" t="s">
        <v>3715</v>
      </c>
    </row>
    <row r="1806" spans="31:31" x14ac:dyDescent="0.25">
      <c r="AE1806" t="s">
        <v>3717</v>
      </c>
    </row>
    <row r="1807" spans="31:31" x14ac:dyDescent="0.25">
      <c r="AE1807" t="s">
        <v>3718</v>
      </c>
    </row>
    <row r="1808" spans="31:31" x14ac:dyDescent="0.25">
      <c r="AE1808" t="s">
        <v>3719</v>
      </c>
    </row>
    <row r="1809" spans="31:31" x14ac:dyDescent="0.25">
      <c r="AE1809" t="s">
        <v>3720</v>
      </c>
    </row>
    <row r="1810" spans="31:31" x14ac:dyDescent="0.25">
      <c r="AE1810" t="s">
        <v>3721</v>
      </c>
    </row>
    <row r="1811" spans="31:31" x14ac:dyDescent="0.25">
      <c r="AE1811" t="s">
        <v>3722</v>
      </c>
    </row>
    <row r="1812" spans="31:31" x14ac:dyDescent="0.25">
      <c r="AE1812" t="s">
        <v>13605</v>
      </c>
    </row>
    <row r="1813" spans="31:31" x14ac:dyDescent="0.25">
      <c r="AE1813" t="s">
        <v>13606</v>
      </c>
    </row>
    <row r="1814" spans="31:31" x14ac:dyDescent="0.25">
      <c r="AE1814" t="s">
        <v>3726</v>
      </c>
    </row>
    <row r="1815" spans="31:31" x14ac:dyDescent="0.25">
      <c r="AE1815" t="s">
        <v>3727</v>
      </c>
    </row>
    <row r="1816" spans="31:31" x14ac:dyDescent="0.25">
      <c r="AE1816" t="s">
        <v>3730</v>
      </c>
    </row>
    <row r="1817" spans="31:31" x14ac:dyDescent="0.25">
      <c r="AE1817" t="s">
        <v>3731</v>
      </c>
    </row>
    <row r="1818" spans="31:31" x14ac:dyDescent="0.25">
      <c r="AE1818" t="s">
        <v>3732</v>
      </c>
    </row>
    <row r="1819" spans="31:31" x14ac:dyDescent="0.25">
      <c r="AE1819" t="s">
        <v>3734</v>
      </c>
    </row>
    <row r="1820" spans="31:31" x14ac:dyDescent="0.25">
      <c r="AE1820" t="s">
        <v>3736</v>
      </c>
    </row>
    <row r="1821" spans="31:31" x14ac:dyDescent="0.25">
      <c r="AE1821" t="s">
        <v>3738</v>
      </c>
    </row>
    <row r="1822" spans="31:31" x14ac:dyDescent="0.25">
      <c r="AE1822" t="s">
        <v>3739</v>
      </c>
    </row>
    <row r="1823" spans="31:31" x14ac:dyDescent="0.25">
      <c r="AE1823" t="s">
        <v>3740</v>
      </c>
    </row>
    <row r="1824" spans="31:31" x14ac:dyDescent="0.25">
      <c r="AE1824" t="s">
        <v>3743</v>
      </c>
    </row>
    <row r="1825" spans="31:31" x14ac:dyDescent="0.25">
      <c r="AE1825" t="s">
        <v>3744</v>
      </c>
    </row>
    <row r="1826" spans="31:31" x14ac:dyDescent="0.25">
      <c r="AE1826" t="s">
        <v>3748</v>
      </c>
    </row>
    <row r="1827" spans="31:31" x14ac:dyDescent="0.25">
      <c r="AE1827" t="s">
        <v>3748</v>
      </c>
    </row>
    <row r="1828" spans="31:31" x14ac:dyDescent="0.25">
      <c r="AE1828" t="s">
        <v>3750</v>
      </c>
    </row>
    <row r="1829" spans="31:31" x14ac:dyDescent="0.25">
      <c r="AE1829" t="s">
        <v>3751</v>
      </c>
    </row>
    <row r="1830" spans="31:31" x14ac:dyDescent="0.25">
      <c r="AE1830" t="s">
        <v>3752</v>
      </c>
    </row>
    <row r="1831" spans="31:31" x14ac:dyDescent="0.25">
      <c r="AE1831" t="s">
        <v>3753</v>
      </c>
    </row>
    <row r="1832" spans="31:31" x14ac:dyDescent="0.25">
      <c r="AE1832" t="s">
        <v>3754</v>
      </c>
    </row>
    <row r="1833" spans="31:31" x14ac:dyDescent="0.25">
      <c r="AE1833" t="s">
        <v>3756</v>
      </c>
    </row>
    <row r="1834" spans="31:31" x14ac:dyDescent="0.25">
      <c r="AE1834" t="s">
        <v>3757</v>
      </c>
    </row>
    <row r="1835" spans="31:31" x14ac:dyDescent="0.25">
      <c r="AE1835" t="s">
        <v>3758</v>
      </c>
    </row>
    <row r="1836" spans="31:31" x14ac:dyDescent="0.25">
      <c r="AE1836" t="s">
        <v>3759</v>
      </c>
    </row>
    <row r="1837" spans="31:31" x14ac:dyDescent="0.25">
      <c r="AE1837" t="s">
        <v>3760</v>
      </c>
    </row>
    <row r="1838" spans="31:31" x14ac:dyDescent="0.25">
      <c r="AE1838" t="s">
        <v>3761</v>
      </c>
    </row>
    <row r="1839" spans="31:31" x14ac:dyDescent="0.25">
      <c r="AE1839" t="s">
        <v>3762</v>
      </c>
    </row>
    <row r="1840" spans="31:31" x14ac:dyDescent="0.25">
      <c r="AE1840" t="s">
        <v>3763</v>
      </c>
    </row>
    <row r="1841" spans="31:31" x14ac:dyDescent="0.25">
      <c r="AE1841" t="s">
        <v>3766</v>
      </c>
    </row>
    <row r="1842" spans="31:31" x14ac:dyDescent="0.25">
      <c r="AE1842" t="s">
        <v>3770</v>
      </c>
    </row>
    <row r="1843" spans="31:31" x14ac:dyDescent="0.25">
      <c r="AE1843" t="s">
        <v>13608</v>
      </c>
    </row>
    <row r="1844" spans="31:31" x14ac:dyDescent="0.25">
      <c r="AE1844" t="s">
        <v>3773</v>
      </c>
    </row>
    <row r="1845" spans="31:31" x14ac:dyDescent="0.25">
      <c r="AE1845" t="s">
        <v>3777</v>
      </c>
    </row>
    <row r="1846" spans="31:31" x14ac:dyDescent="0.25">
      <c r="AE1846" t="s">
        <v>3778</v>
      </c>
    </row>
    <row r="1847" spans="31:31" x14ac:dyDescent="0.25">
      <c r="AE1847" t="s">
        <v>3779</v>
      </c>
    </row>
    <row r="1848" spans="31:31" x14ac:dyDescent="0.25">
      <c r="AE1848" t="s">
        <v>3780</v>
      </c>
    </row>
    <row r="1849" spans="31:31" x14ac:dyDescent="0.25">
      <c r="AE1849" t="s">
        <v>3782</v>
      </c>
    </row>
    <row r="1850" spans="31:31" x14ac:dyDescent="0.25">
      <c r="AE1850" t="s">
        <v>3784</v>
      </c>
    </row>
    <row r="1851" spans="31:31" x14ac:dyDescent="0.25">
      <c r="AE1851" t="s">
        <v>3788</v>
      </c>
    </row>
    <row r="1852" spans="31:31" x14ac:dyDescent="0.25">
      <c r="AE1852" t="s">
        <v>3789</v>
      </c>
    </row>
    <row r="1853" spans="31:31" x14ac:dyDescent="0.25">
      <c r="AE1853" t="s">
        <v>3789</v>
      </c>
    </row>
    <row r="1854" spans="31:31" x14ac:dyDescent="0.25">
      <c r="AE1854" t="s">
        <v>3790</v>
      </c>
    </row>
    <row r="1855" spans="31:31" x14ac:dyDescent="0.25">
      <c r="AE1855" t="s">
        <v>3791</v>
      </c>
    </row>
    <row r="1856" spans="31:31" x14ac:dyDescent="0.25">
      <c r="AE1856" t="s">
        <v>3793</v>
      </c>
    </row>
    <row r="1857" spans="31:31" x14ac:dyDescent="0.25">
      <c r="AE1857" t="s">
        <v>3794</v>
      </c>
    </row>
    <row r="1858" spans="31:31" x14ac:dyDescent="0.25">
      <c r="AE1858" t="s">
        <v>3795</v>
      </c>
    </row>
    <row r="1859" spans="31:31" x14ac:dyDescent="0.25">
      <c r="AE1859" t="s">
        <v>3797</v>
      </c>
    </row>
    <row r="1860" spans="31:31" x14ac:dyDescent="0.25">
      <c r="AE1860" t="s">
        <v>3798</v>
      </c>
    </row>
    <row r="1861" spans="31:31" x14ac:dyDescent="0.25">
      <c r="AE1861" t="s">
        <v>3799</v>
      </c>
    </row>
    <row r="1862" spans="31:31" x14ac:dyDescent="0.25">
      <c r="AE1862" t="s">
        <v>3809</v>
      </c>
    </row>
    <row r="1863" spans="31:31" x14ac:dyDescent="0.25">
      <c r="AE1863" t="s">
        <v>3811</v>
      </c>
    </row>
    <row r="1864" spans="31:31" x14ac:dyDescent="0.25">
      <c r="AE1864" t="s">
        <v>13609</v>
      </c>
    </row>
    <row r="1865" spans="31:31" x14ac:dyDescent="0.25">
      <c r="AE1865" t="s">
        <v>3812</v>
      </c>
    </row>
    <row r="1866" spans="31:31" x14ac:dyDescent="0.25">
      <c r="AE1866" t="s">
        <v>3813</v>
      </c>
    </row>
    <row r="1867" spans="31:31" x14ac:dyDescent="0.25">
      <c r="AE1867" t="s">
        <v>3816</v>
      </c>
    </row>
    <row r="1868" spans="31:31" x14ac:dyDescent="0.25">
      <c r="AE1868" t="s">
        <v>3817</v>
      </c>
    </row>
    <row r="1869" spans="31:31" x14ac:dyDescent="0.25">
      <c r="AE1869" t="s">
        <v>3819</v>
      </c>
    </row>
    <row r="1870" spans="31:31" x14ac:dyDescent="0.25">
      <c r="AE1870" t="s">
        <v>3820</v>
      </c>
    </row>
    <row r="1871" spans="31:31" x14ac:dyDescent="0.25">
      <c r="AE1871" t="s">
        <v>3821</v>
      </c>
    </row>
    <row r="1872" spans="31:31" x14ac:dyDescent="0.25">
      <c r="AE1872" t="s">
        <v>3826</v>
      </c>
    </row>
    <row r="1873" spans="31:31" x14ac:dyDescent="0.25">
      <c r="AE1873" t="s">
        <v>3828</v>
      </c>
    </row>
    <row r="1874" spans="31:31" x14ac:dyDescent="0.25">
      <c r="AE1874" t="s">
        <v>3829</v>
      </c>
    </row>
    <row r="1875" spans="31:31" x14ac:dyDescent="0.25">
      <c r="AE1875" t="s">
        <v>3830</v>
      </c>
    </row>
    <row r="1876" spans="31:31" x14ac:dyDescent="0.25">
      <c r="AE1876" t="s">
        <v>3831</v>
      </c>
    </row>
    <row r="1877" spans="31:31" x14ac:dyDescent="0.25">
      <c r="AE1877" t="s">
        <v>3832</v>
      </c>
    </row>
    <row r="1878" spans="31:31" x14ac:dyDescent="0.25">
      <c r="AE1878" t="s">
        <v>3833</v>
      </c>
    </row>
    <row r="1879" spans="31:31" x14ac:dyDescent="0.25">
      <c r="AE1879" t="s">
        <v>3836</v>
      </c>
    </row>
    <row r="1880" spans="31:31" x14ac:dyDescent="0.25">
      <c r="AE1880" t="s">
        <v>3839</v>
      </c>
    </row>
    <row r="1881" spans="31:31" x14ac:dyDescent="0.25">
      <c r="AE1881" t="s">
        <v>3840</v>
      </c>
    </row>
    <row r="1882" spans="31:31" x14ac:dyDescent="0.25">
      <c r="AE1882" t="s">
        <v>3841</v>
      </c>
    </row>
    <row r="1883" spans="31:31" x14ac:dyDescent="0.25">
      <c r="AE1883" t="s">
        <v>3842</v>
      </c>
    </row>
    <row r="1884" spans="31:31" x14ac:dyDescent="0.25">
      <c r="AE1884" t="s">
        <v>3844</v>
      </c>
    </row>
    <row r="1885" spans="31:31" x14ac:dyDescent="0.25">
      <c r="AE1885" t="s">
        <v>3845</v>
      </c>
    </row>
    <row r="1886" spans="31:31" x14ac:dyDescent="0.25">
      <c r="AE1886" t="s">
        <v>3846</v>
      </c>
    </row>
    <row r="1887" spans="31:31" x14ac:dyDescent="0.25">
      <c r="AE1887" t="s">
        <v>3852</v>
      </c>
    </row>
    <row r="1888" spans="31:31" x14ac:dyDescent="0.25">
      <c r="AE1888" t="s">
        <v>3853</v>
      </c>
    </row>
    <row r="1889" spans="31:31" x14ac:dyDescent="0.25">
      <c r="AE1889" t="s">
        <v>3860</v>
      </c>
    </row>
    <row r="1890" spans="31:31" x14ac:dyDescent="0.25">
      <c r="AE1890" t="s">
        <v>3862</v>
      </c>
    </row>
    <row r="1891" spans="31:31" x14ac:dyDescent="0.25">
      <c r="AE1891" t="s">
        <v>3872</v>
      </c>
    </row>
    <row r="1892" spans="31:31" x14ac:dyDescent="0.25">
      <c r="AE1892" t="s">
        <v>3875</v>
      </c>
    </row>
    <row r="1893" spans="31:31" x14ac:dyDescent="0.25">
      <c r="AE1893" t="s">
        <v>3878</v>
      </c>
    </row>
    <row r="1894" spans="31:31" x14ac:dyDescent="0.25">
      <c r="AE1894" t="s">
        <v>3879</v>
      </c>
    </row>
    <row r="1895" spans="31:31" x14ac:dyDescent="0.25">
      <c r="AE1895" t="s">
        <v>3884</v>
      </c>
    </row>
    <row r="1896" spans="31:31" x14ac:dyDescent="0.25">
      <c r="AE1896" t="s">
        <v>3885</v>
      </c>
    </row>
    <row r="1897" spans="31:31" x14ac:dyDescent="0.25">
      <c r="AE1897" t="s">
        <v>3886</v>
      </c>
    </row>
    <row r="1898" spans="31:31" x14ac:dyDescent="0.25">
      <c r="AE1898" t="s">
        <v>3886</v>
      </c>
    </row>
    <row r="1899" spans="31:31" x14ac:dyDescent="0.25">
      <c r="AE1899" t="s">
        <v>3887</v>
      </c>
    </row>
    <row r="1900" spans="31:31" x14ac:dyDescent="0.25">
      <c r="AE1900" t="s">
        <v>3888</v>
      </c>
    </row>
    <row r="1901" spans="31:31" x14ac:dyDescent="0.25">
      <c r="AE1901" t="s">
        <v>3889</v>
      </c>
    </row>
    <row r="1902" spans="31:31" x14ac:dyDescent="0.25">
      <c r="AE1902" t="s">
        <v>3890</v>
      </c>
    </row>
    <row r="1903" spans="31:31" x14ac:dyDescent="0.25">
      <c r="AE1903" t="s">
        <v>3895</v>
      </c>
    </row>
    <row r="1904" spans="31:31" x14ac:dyDescent="0.25">
      <c r="AE1904" t="s">
        <v>3899</v>
      </c>
    </row>
    <row r="1905" spans="31:31" x14ac:dyDescent="0.25">
      <c r="AE1905" t="s">
        <v>3900</v>
      </c>
    </row>
    <row r="1906" spans="31:31" x14ac:dyDescent="0.25">
      <c r="AE1906" t="s">
        <v>3903</v>
      </c>
    </row>
    <row r="1907" spans="31:31" x14ac:dyDescent="0.25">
      <c r="AE1907" t="s">
        <v>3910</v>
      </c>
    </row>
    <row r="1908" spans="31:31" x14ac:dyDescent="0.25">
      <c r="AE1908" t="s">
        <v>3913</v>
      </c>
    </row>
    <row r="1909" spans="31:31" x14ac:dyDescent="0.25">
      <c r="AE1909" t="s">
        <v>3918</v>
      </c>
    </row>
    <row r="1910" spans="31:31" x14ac:dyDescent="0.25">
      <c r="AE1910" t="s">
        <v>3919</v>
      </c>
    </row>
    <row r="1911" spans="31:31" x14ac:dyDescent="0.25">
      <c r="AE1911" t="s">
        <v>3920</v>
      </c>
    </row>
    <row r="1912" spans="31:31" x14ac:dyDescent="0.25">
      <c r="AE1912" t="s">
        <v>3921</v>
      </c>
    </row>
    <row r="1913" spans="31:31" x14ac:dyDescent="0.25">
      <c r="AE1913" t="s">
        <v>3922</v>
      </c>
    </row>
    <row r="1914" spans="31:31" x14ac:dyDescent="0.25">
      <c r="AE1914" t="s">
        <v>3923</v>
      </c>
    </row>
    <row r="1915" spans="31:31" x14ac:dyDescent="0.25">
      <c r="AE1915" t="s">
        <v>3924</v>
      </c>
    </row>
    <row r="1916" spans="31:31" x14ac:dyDescent="0.25">
      <c r="AE1916" t="s">
        <v>3925</v>
      </c>
    </row>
    <row r="1917" spans="31:31" x14ac:dyDescent="0.25">
      <c r="AE1917" t="s">
        <v>3926</v>
      </c>
    </row>
    <row r="1918" spans="31:31" x14ac:dyDescent="0.25">
      <c r="AE1918" t="s">
        <v>3929</v>
      </c>
    </row>
    <row r="1919" spans="31:31" x14ac:dyDescent="0.25">
      <c r="AE1919" t="s">
        <v>3930</v>
      </c>
    </row>
    <row r="1920" spans="31:31" x14ac:dyDescent="0.25">
      <c r="AE1920" t="s">
        <v>3931</v>
      </c>
    </row>
    <row r="1921" spans="31:31" x14ac:dyDescent="0.25">
      <c r="AE1921" t="s">
        <v>3932</v>
      </c>
    </row>
    <row r="1922" spans="31:31" x14ac:dyDescent="0.25">
      <c r="AE1922" t="s">
        <v>3934</v>
      </c>
    </row>
    <row r="1923" spans="31:31" x14ac:dyDescent="0.25">
      <c r="AE1923" t="s">
        <v>3936</v>
      </c>
    </row>
    <row r="1924" spans="31:31" x14ac:dyDescent="0.25">
      <c r="AE1924" t="s">
        <v>3938</v>
      </c>
    </row>
    <row r="1925" spans="31:31" x14ac:dyDescent="0.25">
      <c r="AE1925" t="s">
        <v>3939</v>
      </c>
    </row>
    <row r="1926" spans="31:31" x14ac:dyDescent="0.25">
      <c r="AE1926" t="s">
        <v>3944</v>
      </c>
    </row>
    <row r="1927" spans="31:31" x14ac:dyDescent="0.25">
      <c r="AE1927" t="s">
        <v>3946</v>
      </c>
    </row>
    <row r="1928" spans="31:31" x14ac:dyDescent="0.25">
      <c r="AE1928" t="s">
        <v>3948</v>
      </c>
    </row>
    <row r="1929" spans="31:31" x14ac:dyDescent="0.25">
      <c r="AE1929" t="s">
        <v>3949</v>
      </c>
    </row>
    <row r="1930" spans="31:31" x14ac:dyDescent="0.25">
      <c r="AE1930" t="s">
        <v>3951</v>
      </c>
    </row>
    <row r="1931" spans="31:31" x14ac:dyDescent="0.25">
      <c r="AE1931" t="s">
        <v>3952</v>
      </c>
    </row>
    <row r="1932" spans="31:31" x14ac:dyDescent="0.25">
      <c r="AE1932" t="s">
        <v>3953</v>
      </c>
    </row>
    <row r="1933" spans="31:31" x14ac:dyDescent="0.25">
      <c r="AE1933" t="s">
        <v>3955</v>
      </c>
    </row>
    <row r="1934" spans="31:31" x14ac:dyDescent="0.25">
      <c r="AE1934" t="s">
        <v>3955</v>
      </c>
    </row>
    <row r="1935" spans="31:31" x14ac:dyDescent="0.25">
      <c r="AE1935" t="s">
        <v>3959</v>
      </c>
    </row>
    <row r="1936" spans="31:31" x14ac:dyDescent="0.25">
      <c r="AE1936" t="s">
        <v>3961</v>
      </c>
    </row>
    <row r="1937" spans="31:31" x14ac:dyDescent="0.25">
      <c r="AE1937" t="s">
        <v>3963</v>
      </c>
    </row>
    <row r="1938" spans="31:31" x14ac:dyDescent="0.25">
      <c r="AE1938" t="s">
        <v>3965</v>
      </c>
    </row>
    <row r="1939" spans="31:31" x14ac:dyDescent="0.25">
      <c r="AE1939" t="s">
        <v>3966</v>
      </c>
    </row>
    <row r="1940" spans="31:31" x14ac:dyDescent="0.25">
      <c r="AE1940" t="s">
        <v>3967</v>
      </c>
    </row>
    <row r="1941" spans="31:31" x14ac:dyDescent="0.25">
      <c r="AE1941" t="s">
        <v>3975</v>
      </c>
    </row>
    <row r="1942" spans="31:31" x14ac:dyDescent="0.25">
      <c r="AE1942" t="s">
        <v>3975</v>
      </c>
    </row>
    <row r="1943" spans="31:31" x14ac:dyDescent="0.25">
      <c r="AE1943" t="s">
        <v>3976</v>
      </c>
    </row>
    <row r="1944" spans="31:31" x14ac:dyDescent="0.25">
      <c r="AE1944" t="s">
        <v>3977</v>
      </c>
    </row>
    <row r="1945" spans="31:31" x14ac:dyDescent="0.25">
      <c r="AE1945" t="s">
        <v>3978</v>
      </c>
    </row>
    <row r="1946" spans="31:31" x14ac:dyDescent="0.25">
      <c r="AE1946" t="s">
        <v>3981</v>
      </c>
    </row>
    <row r="1947" spans="31:31" x14ac:dyDescent="0.25">
      <c r="AE1947" t="s">
        <v>3984</v>
      </c>
    </row>
    <row r="1948" spans="31:31" x14ac:dyDescent="0.25">
      <c r="AE1948" t="s">
        <v>3985</v>
      </c>
    </row>
    <row r="1949" spans="31:31" x14ac:dyDescent="0.25">
      <c r="AE1949" t="s">
        <v>3986</v>
      </c>
    </row>
    <row r="1950" spans="31:31" x14ac:dyDescent="0.25">
      <c r="AE1950" t="s">
        <v>3991</v>
      </c>
    </row>
    <row r="1951" spans="31:31" x14ac:dyDescent="0.25">
      <c r="AE1951" t="s">
        <v>13612</v>
      </c>
    </row>
    <row r="1952" spans="31:31" x14ac:dyDescent="0.25">
      <c r="AE1952" t="s">
        <v>3995</v>
      </c>
    </row>
    <row r="1953" spans="31:31" x14ac:dyDescent="0.25">
      <c r="AE1953" t="s">
        <v>3997</v>
      </c>
    </row>
    <row r="1954" spans="31:31" x14ac:dyDescent="0.25">
      <c r="AE1954" t="s">
        <v>3998</v>
      </c>
    </row>
    <row r="1955" spans="31:31" x14ac:dyDescent="0.25">
      <c r="AE1955" t="s">
        <v>4005</v>
      </c>
    </row>
    <row r="1956" spans="31:31" x14ac:dyDescent="0.25">
      <c r="AE1956" t="s">
        <v>4012</v>
      </c>
    </row>
    <row r="1957" spans="31:31" x14ac:dyDescent="0.25">
      <c r="AE1957" t="s">
        <v>4022</v>
      </c>
    </row>
    <row r="1958" spans="31:31" x14ac:dyDescent="0.25">
      <c r="AE1958" t="s">
        <v>4025</v>
      </c>
    </row>
    <row r="1959" spans="31:31" x14ac:dyDescent="0.25">
      <c r="AE1959" t="s">
        <v>4029</v>
      </c>
    </row>
    <row r="1960" spans="31:31" x14ac:dyDescent="0.25">
      <c r="AE1960" t="s">
        <v>4031</v>
      </c>
    </row>
    <row r="1961" spans="31:31" x14ac:dyDescent="0.25">
      <c r="AE1961" t="s">
        <v>4033</v>
      </c>
    </row>
    <row r="1962" spans="31:31" x14ac:dyDescent="0.25">
      <c r="AE1962" t="s">
        <v>4036</v>
      </c>
    </row>
    <row r="1963" spans="31:31" x14ac:dyDescent="0.25">
      <c r="AE1963" t="s">
        <v>4037</v>
      </c>
    </row>
    <row r="1964" spans="31:31" x14ac:dyDescent="0.25">
      <c r="AE1964" t="s">
        <v>4038</v>
      </c>
    </row>
    <row r="1965" spans="31:31" x14ac:dyDescent="0.25">
      <c r="AE1965" t="s">
        <v>4039</v>
      </c>
    </row>
    <row r="1966" spans="31:31" x14ac:dyDescent="0.25">
      <c r="AE1966" t="s">
        <v>4040</v>
      </c>
    </row>
    <row r="1967" spans="31:31" x14ac:dyDescent="0.25">
      <c r="AE1967" t="s">
        <v>4042</v>
      </c>
    </row>
    <row r="1968" spans="31:31" x14ac:dyDescent="0.25">
      <c r="AE1968" t="s">
        <v>4050</v>
      </c>
    </row>
    <row r="1969" spans="31:31" x14ac:dyDescent="0.25">
      <c r="AE1969" t="s">
        <v>4053</v>
      </c>
    </row>
    <row r="1970" spans="31:31" x14ac:dyDescent="0.25">
      <c r="AE1970" t="s">
        <v>4055</v>
      </c>
    </row>
    <row r="1971" spans="31:31" x14ac:dyDescent="0.25">
      <c r="AE1971" t="s">
        <v>4058</v>
      </c>
    </row>
    <row r="1972" spans="31:31" x14ac:dyDescent="0.25">
      <c r="AE1972" t="s">
        <v>4062</v>
      </c>
    </row>
    <row r="1973" spans="31:31" x14ac:dyDescent="0.25">
      <c r="AE1973" t="s">
        <v>4068</v>
      </c>
    </row>
    <row r="1974" spans="31:31" x14ac:dyDescent="0.25">
      <c r="AE1974" t="s">
        <v>4070</v>
      </c>
    </row>
    <row r="1975" spans="31:31" x14ac:dyDescent="0.25">
      <c r="AE1975" t="s">
        <v>4072</v>
      </c>
    </row>
    <row r="1976" spans="31:31" x14ac:dyDescent="0.25">
      <c r="AE1976" t="s">
        <v>13613</v>
      </c>
    </row>
    <row r="1977" spans="31:31" x14ac:dyDescent="0.25">
      <c r="AE1977" t="s">
        <v>4076</v>
      </c>
    </row>
    <row r="1978" spans="31:31" x14ac:dyDescent="0.25">
      <c r="AE1978" t="s">
        <v>4079</v>
      </c>
    </row>
    <row r="1979" spans="31:31" x14ac:dyDescent="0.25">
      <c r="AE1979" t="s">
        <v>13614</v>
      </c>
    </row>
    <row r="1980" spans="31:31" x14ac:dyDescent="0.25">
      <c r="AE1980" t="s">
        <v>4080</v>
      </c>
    </row>
    <row r="1981" spans="31:31" x14ac:dyDescent="0.25">
      <c r="AE1981" t="s">
        <v>4083</v>
      </c>
    </row>
    <row r="1982" spans="31:31" x14ac:dyDescent="0.25">
      <c r="AE1982" t="s">
        <v>4084</v>
      </c>
    </row>
    <row r="1983" spans="31:31" x14ac:dyDescent="0.25">
      <c r="AE1983" t="s">
        <v>4086</v>
      </c>
    </row>
    <row r="1984" spans="31:31" x14ac:dyDescent="0.25">
      <c r="AE1984" t="s">
        <v>4088</v>
      </c>
    </row>
    <row r="1985" spans="31:31" x14ac:dyDescent="0.25">
      <c r="AE1985" t="s">
        <v>4089</v>
      </c>
    </row>
    <row r="1986" spans="31:31" x14ac:dyDescent="0.25">
      <c r="AE1986" t="s">
        <v>4091</v>
      </c>
    </row>
    <row r="1987" spans="31:31" x14ac:dyDescent="0.25">
      <c r="AE1987" t="s">
        <v>4093</v>
      </c>
    </row>
    <row r="1988" spans="31:31" x14ac:dyDescent="0.25">
      <c r="AE1988" t="s">
        <v>4095</v>
      </c>
    </row>
    <row r="1989" spans="31:31" x14ac:dyDescent="0.25">
      <c r="AE1989" t="s">
        <v>4096</v>
      </c>
    </row>
    <row r="1990" spans="31:31" x14ac:dyDescent="0.25">
      <c r="AE1990" t="s">
        <v>4097</v>
      </c>
    </row>
    <row r="1991" spans="31:31" x14ac:dyDescent="0.25">
      <c r="AE1991" t="s">
        <v>4099</v>
      </c>
    </row>
    <row r="1992" spans="31:31" x14ac:dyDescent="0.25">
      <c r="AE1992" t="s">
        <v>4100</v>
      </c>
    </row>
    <row r="1993" spans="31:31" x14ac:dyDescent="0.25">
      <c r="AE1993" t="s">
        <v>4101</v>
      </c>
    </row>
    <row r="1994" spans="31:31" x14ac:dyDescent="0.25">
      <c r="AE1994" t="s">
        <v>4102</v>
      </c>
    </row>
    <row r="1995" spans="31:31" x14ac:dyDescent="0.25">
      <c r="AE1995" t="s">
        <v>4103</v>
      </c>
    </row>
    <row r="1996" spans="31:31" x14ac:dyDescent="0.25">
      <c r="AE1996" t="s">
        <v>4107</v>
      </c>
    </row>
    <row r="1997" spans="31:31" x14ac:dyDescent="0.25">
      <c r="AE1997" t="s">
        <v>4109</v>
      </c>
    </row>
    <row r="1998" spans="31:31" x14ac:dyDescent="0.25">
      <c r="AE1998" t="s">
        <v>4117</v>
      </c>
    </row>
    <row r="1999" spans="31:31" x14ac:dyDescent="0.25">
      <c r="AE1999" t="s">
        <v>4118</v>
      </c>
    </row>
    <row r="2000" spans="31:31" x14ac:dyDescent="0.25">
      <c r="AE2000" t="s">
        <v>4119</v>
      </c>
    </row>
    <row r="2001" spans="31:31" x14ac:dyDescent="0.25">
      <c r="AE2001" t="s">
        <v>4121</v>
      </c>
    </row>
    <row r="2002" spans="31:31" x14ac:dyDescent="0.25">
      <c r="AE2002" t="s">
        <v>4122</v>
      </c>
    </row>
    <row r="2003" spans="31:31" x14ac:dyDescent="0.25">
      <c r="AE2003" t="s">
        <v>4122</v>
      </c>
    </row>
    <row r="2004" spans="31:31" x14ac:dyDescent="0.25">
      <c r="AE2004" t="s">
        <v>4123</v>
      </c>
    </row>
    <row r="2005" spans="31:31" x14ac:dyDescent="0.25">
      <c r="AE2005" t="s">
        <v>4124</v>
      </c>
    </row>
    <row r="2006" spans="31:31" x14ac:dyDescent="0.25">
      <c r="AE2006" t="s">
        <v>4125</v>
      </c>
    </row>
    <row r="2007" spans="31:31" x14ac:dyDescent="0.25">
      <c r="AE2007" t="s">
        <v>4125</v>
      </c>
    </row>
    <row r="2008" spans="31:31" x14ac:dyDescent="0.25">
      <c r="AE2008" t="s">
        <v>4125</v>
      </c>
    </row>
    <row r="2009" spans="31:31" x14ac:dyDescent="0.25">
      <c r="AE2009" t="s">
        <v>4126</v>
      </c>
    </row>
    <row r="2010" spans="31:31" x14ac:dyDescent="0.25">
      <c r="AE2010" t="s">
        <v>4128</v>
      </c>
    </row>
    <row r="2011" spans="31:31" x14ac:dyDescent="0.25">
      <c r="AE2011" t="s">
        <v>4130</v>
      </c>
    </row>
    <row r="2012" spans="31:31" x14ac:dyDescent="0.25">
      <c r="AE2012" t="s">
        <v>4132</v>
      </c>
    </row>
    <row r="2013" spans="31:31" x14ac:dyDescent="0.25">
      <c r="AE2013" t="s">
        <v>4133</v>
      </c>
    </row>
    <row r="2014" spans="31:31" x14ac:dyDescent="0.25">
      <c r="AE2014" t="s">
        <v>4135</v>
      </c>
    </row>
    <row r="2015" spans="31:31" x14ac:dyDescent="0.25">
      <c r="AE2015" t="s">
        <v>4138</v>
      </c>
    </row>
    <row r="2016" spans="31:31" x14ac:dyDescent="0.25">
      <c r="AE2016" t="s">
        <v>13615</v>
      </c>
    </row>
    <row r="2017" spans="31:31" x14ac:dyDescent="0.25">
      <c r="AE2017" t="s">
        <v>4140</v>
      </c>
    </row>
    <row r="2018" spans="31:31" x14ac:dyDescent="0.25">
      <c r="AE2018" t="s">
        <v>4142</v>
      </c>
    </row>
    <row r="2019" spans="31:31" x14ac:dyDescent="0.25">
      <c r="AE2019" t="s">
        <v>4143</v>
      </c>
    </row>
    <row r="2020" spans="31:31" x14ac:dyDescent="0.25">
      <c r="AE2020" t="s">
        <v>4145</v>
      </c>
    </row>
    <row r="2021" spans="31:31" x14ac:dyDescent="0.25">
      <c r="AE2021" t="s">
        <v>4146</v>
      </c>
    </row>
    <row r="2022" spans="31:31" x14ac:dyDescent="0.25">
      <c r="AE2022" t="s">
        <v>4147</v>
      </c>
    </row>
    <row r="2023" spans="31:31" x14ac:dyDescent="0.25">
      <c r="AE2023" t="s">
        <v>4150</v>
      </c>
    </row>
    <row r="2024" spans="31:31" x14ac:dyDescent="0.25">
      <c r="AE2024" t="s">
        <v>13616</v>
      </c>
    </row>
    <row r="2025" spans="31:31" x14ac:dyDescent="0.25">
      <c r="AE2025" t="s">
        <v>13617</v>
      </c>
    </row>
    <row r="2026" spans="31:31" x14ac:dyDescent="0.25">
      <c r="AE2026" t="s">
        <v>4153</v>
      </c>
    </row>
    <row r="2027" spans="31:31" x14ac:dyDescent="0.25">
      <c r="AE2027" t="s">
        <v>4157</v>
      </c>
    </row>
    <row r="2028" spans="31:31" x14ac:dyDescent="0.25">
      <c r="AE2028" t="s">
        <v>4161</v>
      </c>
    </row>
    <row r="2029" spans="31:31" x14ac:dyDescent="0.25">
      <c r="AE2029" t="s">
        <v>13618</v>
      </c>
    </row>
    <row r="2030" spans="31:31" x14ac:dyDescent="0.25">
      <c r="AE2030" t="s">
        <v>4166</v>
      </c>
    </row>
    <row r="2031" spans="31:31" x14ac:dyDescent="0.25">
      <c r="AE2031" t="s">
        <v>4169</v>
      </c>
    </row>
    <row r="2032" spans="31:31" x14ac:dyDescent="0.25">
      <c r="AE2032" t="s">
        <v>4170</v>
      </c>
    </row>
    <row r="2033" spans="31:31" x14ac:dyDescent="0.25">
      <c r="AE2033" t="s">
        <v>4172</v>
      </c>
    </row>
    <row r="2034" spans="31:31" x14ac:dyDescent="0.25">
      <c r="AE2034" t="s">
        <v>4174</v>
      </c>
    </row>
    <row r="2035" spans="31:31" x14ac:dyDescent="0.25">
      <c r="AE2035" t="s">
        <v>4175</v>
      </c>
    </row>
    <row r="2036" spans="31:31" x14ac:dyDescent="0.25">
      <c r="AE2036" t="s">
        <v>4186</v>
      </c>
    </row>
    <row r="2037" spans="31:31" x14ac:dyDescent="0.25">
      <c r="AE2037" t="s">
        <v>4188</v>
      </c>
    </row>
    <row r="2038" spans="31:31" x14ac:dyDescent="0.25">
      <c r="AE2038" t="s">
        <v>4190</v>
      </c>
    </row>
    <row r="2039" spans="31:31" x14ac:dyDescent="0.25">
      <c r="AE2039" t="s">
        <v>13619</v>
      </c>
    </row>
    <row r="2040" spans="31:31" x14ac:dyDescent="0.25">
      <c r="AE2040" t="s">
        <v>4194</v>
      </c>
    </row>
    <row r="2041" spans="31:31" x14ac:dyDescent="0.25">
      <c r="AE2041" t="s">
        <v>4195</v>
      </c>
    </row>
    <row r="2042" spans="31:31" x14ac:dyDescent="0.25">
      <c r="AE2042" t="s">
        <v>4196</v>
      </c>
    </row>
    <row r="2043" spans="31:31" x14ac:dyDescent="0.25">
      <c r="AE2043" t="s">
        <v>4197</v>
      </c>
    </row>
    <row r="2044" spans="31:31" x14ac:dyDescent="0.25">
      <c r="AE2044" t="s">
        <v>4198</v>
      </c>
    </row>
    <row r="2045" spans="31:31" x14ac:dyDescent="0.25">
      <c r="AE2045" t="s">
        <v>4199</v>
      </c>
    </row>
    <row r="2046" spans="31:31" x14ac:dyDescent="0.25">
      <c r="AE2046" t="s">
        <v>4203</v>
      </c>
    </row>
    <row r="2047" spans="31:31" x14ac:dyDescent="0.25">
      <c r="AE2047" t="s">
        <v>4205</v>
      </c>
    </row>
    <row r="2048" spans="31:31" x14ac:dyDescent="0.25">
      <c r="AE2048" t="s">
        <v>4206</v>
      </c>
    </row>
    <row r="2049" spans="31:31" x14ac:dyDescent="0.25">
      <c r="AE2049" t="s">
        <v>4211</v>
      </c>
    </row>
    <row r="2050" spans="31:31" x14ac:dyDescent="0.25">
      <c r="AE2050" t="s">
        <v>4212</v>
      </c>
    </row>
    <row r="2051" spans="31:31" x14ac:dyDescent="0.25">
      <c r="AE2051" t="s">
        <v>4213</v>
      </c>
    </row>
    <row r="2052" spans="31:31" x14ac:dyDescent="0.25">
      <c r="AE2052" t="s">
        <v>4216</v>
      </c>
    </row>
    <row r="2053" spans="31:31" x14ac:dyDescent="0.25">
      <c r="AE2053" t="s">
        <v>4217</v>
      </c>
    </row>
    <row r="2054" spans="31:31" x14ac:dyDescent="0.25">
      <c r="AE2054" t="s">
        <v>4219</v>
      </c>
    </row>
    <row r="2055" spans="31:31" x14ac:dyDescent="0.25">
      <c r="AE2055" t="s">
        <v>4221</v>
      </c>
    </row>
    <row r="2056" spans="31:31" x14ac:dyDescent="0.25">
      <c r="AE2056" t="s">
        <v>4222</v>
      </c>
    </row>
    <row r="2057" spans="31:31" x14ac:dyDescent="0.25">
      <c r="AE2057" t="s">
        <v>4223</v>
      </c>
    </row>
    <row r="2058" spans="31:31" x14ac:dyDescent="0.25">
      <c r="AE2058" t="s">
        <v>4224</v>
      </c>
    </row>
    <row r="2059" spans="31:31" x14ac:dyDescent="0.25">
      <c r="AE2059" t="s">
        <v>4227</v>
      </c>
    </row>
    <row r="2060" spans="31:31" x14ac:dyDescent="0.25">
      <c r="AE2060" t="s">
        <v>4229</v>
      </c>
    </row>
    <row r="2061" spans="31:31" x14ac:dyDescent="0.25">
      <c r="AE2061" t="s">
        <v>4231</v>
      </c>
    </row>
    <row r="2062" spans="31:31" x14ac:dyDescent="0.25">
      <c r="AE2062" t="s">
        <v>4241</v>
      </c>
    </row>
    <row r="2063" spans="31:31" x14ac:dyDescent="0.25">
      <c r="AE2063" t="s">
        <v>4244</v>
      </c>
    </row>
    <row r="2064" spans="31:31" x14ac:dyDescent="0.25">
      <c r="AE2064" t="s">
        <v>4245</v>
      </c>
    </row>
    <row r="2065" spans="31:31" x14ac:dyDescent="0.25">
      <c r="AE2065" t="s">
        <v>4247</v>
      </c>
    </row>
    <row r="2066" spans="31:31" x14ac:dyDescent="0.25">
      <c r="AE2066" t="s">
        <v>4249</v>
      </c>
    </row>
    <row r="2067" spans="31:31" x14ac:dyDescent="0.25">
      <c r="AE2067" t="s">
        <v>4257</v>
      </c>
    </row>
    <row r="2068" spans="31:31" x14ac:dyDescent="0.25">
      <c r="AE2068" t="s">
        <v>4260</v>
      </c>
    </row>
    <row r="2069" spans="31:31" x14ac:dyDescent="0.25">
      <c r="AE2069" t="s">
        <v>4261</v>
      </c>
    </row>
    <row r="2070" spans="31:31" x14ac:dyDescent="0.25">
      <c r="AE2070" t="s">
        <v>4262</v>
      </c>
    </row>
    <row r="2071" spans="31:31" x14ac:dyDescent="0.25">
      <c r="AE2071" t="s">
        <v>4264</v>
      </c>
    </row>
    <row r="2072" spans="31:31" x14ac:dyDescent="0.25">
      <c r="AE2072" t="s">
        <v>4265</v>
      </c>
    </row>
    <row r="2073" spans="31:31" x14ac:dyDescent="0.25">
      <c r="AE2073" t="s">
        <v>4267</v>
      </c>
    </row>
    <row r="2074" spans="31:31" x14ac:dyDescent="0.25">
      <c r="AE2074" t="s">
        <v>4270</v>
      </c>
    </row>
    <row r="2075" spans="31:31" x14ac:dyDescent="0.25">
      <c r="AE2075" t="s">
        <v>4277</v>
      </c>
    </row>
    <row r="2076" spans="31:31" x14ac:dyDescent="0.25">
      <c r="AE2076" t="s">
        <v>4279</v>
      </c>
    </row>
    <row r="2077" spans="31:31" x14ac:dyDescent="0.25">
      <c r="AE2077" t="s">
        <v>4282</v>
      </c>
    </row>
    <row r="2078" spans="31:31" x14ac:dyDescent="0.25">
      <c r="AE2078" t="s">
        <v>4284</v>
      </c>
    </row>
    <row r="2079" spans="31:31" x14ac:dyDescent="0.25">
      <c r="AE2079" t="s">
        <v>4285</v>
      </c>
    </row>
    <row r="2080" spans="31:31" x14ac:dyDescent="0.25">
      <c r="AE2080" t="s">
        <v>4286</v>
      </c>
    </row>
    <row r="2081" spans="31:31" x14ac:dyDescent="0.25">
      <c r="AE2081" t="s">
        <v>4288</v>
      </c>
    </row>
    <row r="2082" spans="31:31" x14ac:dyDescent="0.25">
      <c r="AE2082" t="s">
        <v>13620</v>
      </c>
    </row>
    <row r="2083" spans="31:31" x14ac:dyDescent="0.25">
      <c r="AE2083" t="s">
        <v>4292</v>
      </c>
    </row>
    <row r="2084" spans="31:31" x14ac:dyDescent="0.25">
      <c r="AE2084" t="s">
        <v>4294</v>
      </c>
    </row>
    <row r="2085" spans="31:31" x14ac:dyDescent="0.25">
      <c r="AE2085" t="s">
        <v>4298</v>
      </c>
    </row>
    <row r="2086" spans="31:31" x14ac:dyDescent="0.25">
      <c r="AE2086" t="s">
        <v>4303</v>
      </c>
    </row>
    <row r="2087" spans="31:31" x14ac:dyDescent="0.25">
      <c r="AE2087" t="s">
        <v>4304</v>
      </c>
    </row>
    <row r="2088" spans="31:31" x14ac:dyDescent="0.25">
      <c r="AE2088" t="s">
        <v>4306</v>
      </c>
    </row>
    <row r="2089" spans="31:31" x14ac:dyDescent="0.25">
      <c r="AE2089" t="s">
        <v>4307</v>
      </c>
    </row>
    <row r="2090" spans="31:31" x14ac:dyDescent="0.25">
      <c r="AE2090" t="s">
        <v>4309</v>
      </c>
    </row>
    <row r="2091" spans="31:31" x14ac:dyDescent="0.25">
      <c r="AE2091" t="s">
        <v>4310</v>
      </c>
    </row>
    <row r="2092" spans="31:31" x14ac:dyDescent="0.25">
      <c r="AE2092" t="s">
        <v>4311</v>
      </c>
    </row>
    <row r="2093" spans="31:31" x14ac:dyDescent="0.25">
      <c r="AE2093" t="s">
        <v>4312</v>
      </c>
    </row>
    <row r="2094" spans="31:31" x14ac:dyDescent="0.25">
      <c r="AE2094" t="s">
        <v>4313</v>
      </c>
    </row>
    <row r="2095" spans="31:31" x14ac:dyDescent="0.25">
      <c r="AE2095" t="s">
        <v>4314</v>
      </c>
    </row>
    <row r="2096" spans="31:31" x14ac:dyDescent="0.25">
      <c r="AE2096" t="s">
        <v>4318</v>
      </c>
    </row>
    <row r="2097" spans="31:31" x14ac:dyDescent="0.25">
      <c r="AE2097" t="s">
        <v>4320</v>
      </c>
    </row>
    <row r="2098" spans="31:31" x14ac:dyDescent="0.25">
      <c r="AE2098" t="s">
        <v>4323</v>
      </c>
    </row>
    <row r="2099" spans="31:31" x14ac:dyDescent="0.25">
      <c r="AE2099" t="s">
        <v>4324</v>
      </c>
    </row>
    <row r="2100" spans="31:31" x14ac:dyDescent="0.25">
      <c r="AE2100" t="s">
        <v>4325</v>
      </c>
    </row>
    <row r="2101" spans="31:31" x14ac:dyDescent="0.25">
      <c r="AE2101" t="s">
        <v>4327</v>
      </c>
    </row>
    <row r="2102" spans="31:31" x14ac:dyDescent="0.25">
      <c r="AE2102" t="s">
        <v>4328</v>
      </c>
    </row>
    <row r="2103" spans="31:31" x14ac:dyDescent="0.25">
      <c r="AE2103" t="s">
        <v>13621</v>
      </c>
    </row>
    <row r="2104" spans="31:31" x14ac:dyDescent="0.25">
      <c r="AE2104" t="s">
        <v>4331</v>
      </c>
    </row>
    <row r="2105" spans="31:31" x14ac:dyDescent="0.25">
      <c r="AE2105" t="s">
        <v>4332</v>
      </c>
    </row>
    <row r="2106" spans="31:31" x14ac:dyDescent="0.25">
      <c r="AE2106" t="s">
        <v>4333</v>
      </c>
    </row>
    <row r="2107" spans="31:31" x14ac:dyDescent="0.25">
      <c r="AE2107" t="s">
        <v>4336</v>
      </c>
    </row>
    <row r="2108" spans="31:31" x14ac:dyDescent="0.25">
      <c r="AE2108" t="s">
        <v>4342</v>
      </c>
    </row>
    <row r="2109" spans="31:31" x14ac:dyDescent="0.25">
      <c r="AE2109" t="s">
        <v>4347</v>
      </c>
    </row>
    <row r="2110" spans="31:31" x14ac:dyDescent="0.25">
      <c r="AE2110" t="s">
        <v>4348</v>
      </c>
    </row>
    <row r="2111" spans="31:31" x14ac:dyDescent="0.25">
      <c r="AE2111" t="s">
        <v>13622</v>
      </c>
    </row>
    <row r="2112" spans="31:31" x14ac:dyDescent="0.25">
      <c r="AE2112" t="s">
        <v>4350</v>
      </c>
    </row>
    <row r="2113" spans="31:31" x14ac:dyDescent="0.25">
      <c r="AE2113" t="s">
        <v>13623</v>
      </c>
    </row>
    <row r="2114" spans="31:31" x14ac:dyDescent="0.25">
      <c r="AE2114" t="s">
        <v>4351</v>
      </c>
    </row>
    <row r="2115" spans="31:31" x14ac:dyDescent="0.25">
      <c r="AE2115" t="s">
        <v>4356</v>
      </c>
    </row>
    <row r="2116" spans="31:31" x14ac:dyDescent="0.25">
      <c r="AE2116" t="s">
        <v>4357</v>
      </c>
    </row>
    <row r="2117" spans="31:31" x14ac:dyDescent="0.25">
      <c r="AE2117" t="s">
        <v>4359</v>
      </c>
    </row>
    <row r="2118" spans="31:31" x14ac:dyDescent="0.25">
      <c r="AE2118" t="s">
        <v>4362</v>
      </c>
    </row>
    <row r="2119" spans="31:31" x14ac:dyDescent="0.25">
      <c r="AE2119" t="s">
        <v>4363</v>
      </c>
    </row>
    <row r="2120" spans="31:31" x14ac:dyDescent="0.25">
      <c r="AE2120" t="s">
        <v>4364</v>
      </c>
    </row>
    <row r="2121" spans="31:31" x14ac:dyDescent="0.25">
      <c r="AE2121" t="s">
        <v>4365</v>
      </c>
    </row>
    <row r="2122" spans="31:31" x14ac:dyDescent="0.25">
      <c r="AE2122" t="s">
        <v>4367</v>
      </c>
    </row>
    <row r="2123" spans="31:31" x14ac:dyDescent="0.25">
      <c r="AE2123" t="s">
        <v>4371</v>
      </c>
    </row>
    <row r="2124" spans="31:31" x14ac:dyDescent="0.25">
      <c r="AE2124" t="s">
        <v>4373</v>
      </c>
    </row>
    <row r="2125" spans="31:31" x14ac:dyDescent="0.25">
      <c r="AE2125" t="s">
        <v>13624</v>
      </c>
    </row>
    <row r="2126" spans="31:31" x14ac:dyDescent="0.25">
      <c r="AE2126" t="s">
        <v>4377</v>
      </c>
    </row>
    <row r="2127" spans="31:31" x14ac:dyDescent="0.25">
      <c r="AE2127" t="s">
        <v>4379</v>
      </c>
    </row>
    <row r="2128" spans="31:31" x14ac:dyDescent="0.25">
      <c r="AE2128" t="s">
        <v>4380</v>
      </c>
    </row>
    <row r="2129" spans="31:31" x14ac:dyDescent="0.25">
      <c r="AE2129" t="s">
        <v>4381</v>
      </c>
    </row>
    <row r="2130" spans="31:31" x14ac:dyDescent="0.25">
      <c r="AE2130" t="s">
        <v>4382</v>
      </c>
    </row>
    <row r="2131" spans="31:31" x14ac:dyDescent="0.25">
      <c r="AE2131" t="s">
        <v>4384</v>
      </c>
    </row>
    <row r="2132" spans="31:31" x14ac:dyDescent="0.25">
      <c r="AE2132" t="s">
        <v>4387</v>
      </c>
    </row>
    <row r="2133" spans="31:31" x14ac:dyDescent="0.25">
      <c r="AE2133" t="s">
        <v>4388</v>
      </c>
    </row>
    <row r="2134" spans="31:31" x14ac:dyDescent="0.25">
      <c r="AE2134" t="s">
        <v>4389</v>
      </c>
    </row>
    <row r="2135" spans="31:31" x14ac:dyDescent="0.25">
      <c r="AE2135" t="s">
        <v>13625</v>
      </c>
    </row>
    <row r="2136" spans="31:31" x14ac:dyDescent="0.25">
      <c r="AE2136" t="s">
        <v>4391</v>
      </c>
    </row>
    <row r="2137" spans="31:31" x14ac:dyDescent="0.25">
      <c r="AE2137" t="s">
        <v>4394</v>
      </c>
    </row>
    <row r="2138" spans="31:31" x14ac:dyDescent="0.25">
      <c r="AE2138" t="s">
        <v>4395</v>
      </c>
    </row>
    <row r="2139" spans="31:31" x14ac:dyDescent="0.25">
      <c r="AE2139" t="s">
        <v>4400</v>
      </c>
    </row>
    <row r="2140" spans="31:31" x14ac:dyDescent="0.25">
      <c r="AE2140" t="s">
        <v>4403</v>
      </c>
    </row>
    <row r="2141" spans="31:31" x14ac:dyDescent="0.25">
      <c r="AE2141" t="s">
        <v>4403</v>
      </c>
    </row>
    <row r="2142" spans="31:31" x14ac:dyDescent="0.25">
      <c r="AE2142" t="s">
        <v>4404</v>
      </c>
    </row>
    <row r="2143" spans="31:31" x14ac:dyDescent="0.25">
      <c r="AE2143" t="s">
        <v>4405</v>
      </c>
    </row>
    <row r="2144" spans="31:31" x14ac:dyDescent="0.25">
      <c r="AE2144" t="s">
        <v>4406</v>
      </c>
    </row>
    <row r="2145" spans="31:31" x14ac:dyDescent="0.25">
      <c r="AE2145" t="s">
        <v>4407</v>
      </c>
    </row>
    <row r="2146" spans="31:31" x14ac:dyDescent="0.25">
      <c r="AE2146" t="s">
        <v>4412</v>
      </c>
    </row>
    <row r="2147" spans="31:31" x14ac:dyDescent="0.25">
      <c r="AE2147" t="s">
        <v>4415</v>
      </c>
    </row>
    <row r="2148" spans="31:31" x14ac:dyDescent="0.25">
      <c r="AE2148" t="s">
        <v>4416</v>
      </c>
    </row>
    <row r="2149" spans="31:31" x14ac:dyDescent="0.25">
      <c r="AE2149" t="s">
        <v>4417</v>
      </c>
    </row>
    <row r="2150" spans="31:31" x14ac:dyDescent="0.25">
      <c r="AE2150" t="s">
        <v>4418</v>
      </c>
    </row>
    <row r="2151" spans="31:31" x14ac:dyDescent="0.25">
      <c r="AE2151" t="s">
        <v>4421</v>
      </c>
    </row>
    <row r="2152" spans="31:31" x14ac:dyDescent="0.25">
      <c r="AE2152" t="s">
        <v>4421</v>
      </c>
    </row>
    <row r="2153" spans="31:31" x14ac:dyDescent="0.25">
      <c r="AE2153" t="s">
        <v>4422</v>
      </c>
    </row>
    <row r="2154" spans="31:31" x14ac:dyDescent="0.25">
      <c r="AE2154" t="s">
        <v>4424</v>
      </c>
    </row>
    <row r="2155" spans="31:31" x14ac:dyDescent="0.25">
      <c r="AE2155" t="s">
        <v>4425</v>
      </c>
    </row>
    <row r="2156" spans="31:31" x14ac:dyDescent="0.25">
      <c r="AE2156" t="s">
        <v>4426</v>
      </c>
    </row>
    <row r="2157" spans="31:31" x14ac:dyDescent="0.25">
      <c r="AE2157" t="s">
        <v>4430</v>
      </c>
    </row>
    <row r="2158" spans="31:31" x14ac:dyDescent="0.25">
      <c r="AE2158" t="s">
        <v>4431</v>
      </c>
    </row>
    <row r="2159" spans="31:31" x14ac:dyDescent="0.25">
      <c r="AE2159" t="s">
        <v>4433</v>
      </c>
    </row>
    <row r="2160" spans="31:31" x14ac:dyDescent="0.25">
      <c r="AE2160" t="s">
        <v>4434</v>
      </c>
    </row>
    <row r="2161" spans="31:31" x14ac:dyDescent="0.25">
      <c r="AE2161" t="s">
        <v>4434</v>
      </c>
    </row>
    <row r="2162" spans="31:31" x14ac:dyDescent="0.25">
      <c r="AE2162" t="s">
        <v>4435</v>
      </c>
    </row>
    <row r="2163" spans="31:31" x14ac:dyDescent="0.25">
      <c r="AE2163" t="s">
        <v>13626</v>
      </c>
    </row>
    <row r="2164" spans="31:31" x14ac:dyDescent="0.25">
      <c r="AE2164" t="s">
        <v>4439</v>
      </c>
    </row>
    <row r="2165" spans="31:31" x14ac:dyDescent="0.25">
      <c r="AE2165" t="s">
        <v>4441</v>
      </c>
    </row>
    <row r="2166" spans="31:31" x14ac:dyDescent="0.25">
      <c r="AE2166" t="s">
        <v>4442</v>
      </c>
    </row>
    <row r="2167" spans="31:31" x14ac:dyDescent="0.25">
      <c r="AE2167" t="s">
        <v>4443</v>
      </c>
    </row>
    <row r="2168" spans="31:31" x14ac:dyDescent="0.25">
      <c r="AE2168" t="s">
        <v>4447</v>
      </c>
    </row>
    <row r="2169" spans="31:31" x14ac:dyDescent="0.25">
      <c r="AE2169" t="s">
        <v>4448</v>
      </c>
    </row>
    <row r="2170" spans="31:31" x14ac:dyDescent="0.25">
      <c r="AE2170" t="s">
        <v>4449</v>
      </c>
    </row>
    <row r="2171" spans="31:31" x14ac:dyDescent="0.25">
      <c r="AE2171" t="s">
        <v>4450</v>
      </c>
    </row>
    <row r="2172" spans="31:31" x14ac:dyDescent="0.25">
      <c r="AE2172" t="s">
        <v>4451</v>
      </c>
    </row>
    <row r="2173" spans="31:31" x14ac:dyDescent="0.25">
      <c r="AE2173" t="s">
        <v>4452</v>
      </c>
    </row>
    <row r="2174" spans="31:31" x14ac:dyDescent="0.25">
      <c r="AE2174" t="s">
        <v>4453</v>
      </c>
    </row>
    <row r="2175" spans="31:31" x14ac:dyDescent="0.25">
      <c r="AE2175" t="s">
        <v>4454</v>
      </c>
    </row>
    <row r="2176" spans="31:31" x14ac:dyDescent="0.25">
      <c r="AE2176" t="s">
        <v>4457</v>
      </c>
    </row>
    <row r="2177" spans="31:31" x14ac:dyDescent="0.25">
      <c r="AE2177" t="s">
        <v>4458</v>
      </c>
    </row>
    <row r="2178" spans="31:31" x14ac:dyDescent="0.25">
      <c r="AE2178" t="s">
        <v>4459</v>
      </c>
    </row>
    <row r="2179" spans="31:31" x14ac:dyDescent="0.25">
      <c r="AE2179" t="s">
        <v>4460</v>
      </c>
    </row>
    <row r="2180" spans="31:31" x14ac:dyDescent="0.25">
      <c r="AE2180" t="s">
        <v>4462</v>
      </c>
    </row>
    <row r="2181" spans="31:31" x14ac:dyDescent="0.25">
      <c r="AE2181" t="s">
        <v>4463</v>
      </c>
    </row>
    <row r="2182" spans="31:31" x14ac:dyDescent="0.25">
      <c r="AE2182" t="s">
        <v>4464</v>
      </c>
    </row>
    <row r="2183" spans="31:31" x14ac:dyDescent="0.25">
      <c r="AE2183" t="s">
        <v>4465</v>
      </c>
    </row>
    <row r="2184" spans="31:31" x14ac:dyDescent="0.25">
      <c r="AE2184" t="s">
        <v>4468</v>
      </c>
    </row>
    <row r="2185" spans="31:31" x14ac:dyDescent="0.25">
      <c r="AE2185" t="s">
        <v>4471</v>
      </c>
    </row>
    <row r="2186" spans="31:31" x14ac:dyDescent="0.25">
      <c r="AE2186" t="s">
        <v>4472</v>
      </c>
    </row>
    <row r="2187" spans="31:31" x14ac:dyDescent="0.25">
      <c r="AE2187" t="s">
        <v>4474</v>
      </c>
    </row>
    <row r="2188" spans="31:31" x14ac:dyDescent="0.25">
      <c r="AE2188" t="s">
        <v>4475</v>
      </c>
    </row>
    <row r="2189" spans="31:31" x14ac:dyDescent="0.25">
      <c r="AE2189" t="s">
        <v>13628</v>
      </c>
    </row>
    <row r="2190" spans="31:31" x14ac:dyDescent="0.25">
      <c r="AE2190" t="s">
        <v>4476</v>
      </c>
    </row>
    <row r="2191" spans="31:31" x14ac:dyDescent="0.25">
      <c r="AE2191" t="s">
        <v>4477</v>
      </c>
    </row>
    <row r="2192" spans="31:31" x14ac:dyDescent="0.25">
      <c r="AE2192" t="s">
        <v>4480</v>
      </c>
    </row>
    <row r="2193" spans="31:31" x14ac:dyDescent="0.25">
      <c r="AE2193" t="s">
        <v>4484</v>
      </c>
    </row>
    <row r="2194" spans="31:31" x14ac:dyDescent="0.25">
      <c r="AE2194" t="s">
        <v>4485</v>
      </c>
    </row>
    <row r="2195" spans="31:31" x14ac:dyDescent="0.25">
      <c r="AE2195" t="s">
        <v>4486</v>
      </c>
    </row>
    <row r="2196" spans="31:31" x14ac:dyDescent="0.25">
      <c r="AE2196" t="s">
        <v>4488</v>
      </c>
    </row>
    <row r="2197" spans="31:31" x14ac:dyDescent="0.25">
      <c r="AE2197" t="s">
        <v>4491</v>
      </c>
    </row>
    <row r="2198" spans="31:31" x14ac:dyDescent="0.25">
      <c r="AE2198" t="s">
        <v>4492</v>
      </c>
    </row>
    <row r="2199" spans="31:31" x14ac:dyDescent="0.25">
      <c r="AE2199" t="s">
        <v>4493</v>
      </c>
    </row>
    <row r="2200" spans="31:31" x14ac:dyDescent="0.25">
      <c r="AE2200" t="s">
        <v>4494</v>
      </c>
    </row>
    <row r="2201" spans="31:31" x14ac:dyDescent="0.25">
      <c r="AE2201" t="s">
        <v>4495</v>
      </c>
    </row>
    <row r="2202" spans="31:31" x14ac:dyDescent="0.25">
      <c r="AE2202" t="s">
        <v>4497</v>
      </c>
    </row>
    <row r="2203" spans="31:31" x14ac:dyDescent="0.25">
      <c r="AE2203" t="s">
        <v>4502</v>
      </c>
    </row>
    <row r="2204" spans="31:31" x14ac:dyDescent="0.25">
      <c r="AE2204" t="s">
        <v>4503</v>
      </c>
    </row>
    <row r="2205" spans="31:31" x14ac:dyDescent="0.25">
      <c r="AE2205" t="s">
        <v>4508</v>
      </c>
    </row>
    <row r="2206" spans="31:31" x14ac:dyDescent="0.25">
      <c r="AE2206" t="s">
        <v>4509</v>
      </c>
    </row>
    <row r="2207" spans="31:31" x14ac:dyDescent="0.25">
      <c r="AE2207" t="s">
        <v>4514</v>
      </c>
    </row>
    <row r="2208" spans="31:31" x14ac:dyDescent="0.25">
      <c r="AE2208" t="s">
        <v>4515</v>
      </c>
    </row>
    <row r="2209" spans="31:31" x14ac:dyDescent="0.25">
      <c r="AE2209" t="s">
        <v>4521</v>
      </c>
    </row>
    <row r="2210" spans="31:31" x14ac:dyDescent="0.25">
      <c r="AE2210" t="s">
        <v>4524</v>
      </c>
    </row>
    <row r="2211" spans="31:31" x14ac:dyDescent="0.25">
      <c r="AE2211" t="s">
        <v>4527</v>
      </c>
    </row>
    <row r="2212" spans="31:31" x14ac:dyDescent="0.25">
      <c r="AE2212" t="s">
        <v>4528</v>
      </c>
    </row>
    <row r="2213" spans="31:31" x14ac:dyDescent="0.25">
      <c r="AE2213" t="s">
        <v>4529</v>
      </c>
    </row>
    <row r="2214" spans="31:31" x14ac:dyDescent="0.25">
      <c r="AE2214" t="s">
        <v>4532</v>
      </c>
    </row>
    <row r="2215" spans="31:31" x14ac:dyDescent="0.25">
      <c r="AE2215" t="s">
        <v>4534</v>
      </c>
    </row>
    <row r="2216" spans="31:31" x14ac:dyDescent="0.25">
      <c r="AE2216" t="s">
        <v>4535</v>
      </c>
    </row>
    <row r="2217" spans="31:31" x14ac:dyDescent="0.25">
      <c r="AE2217" t="s">
        <v>4536</v>
      </c>
    </row>
    <row r="2218" spans="31:31" x14ac:dyDescent="0.25">
      <c r="AE2218" t="s">
        <v>4537</v>
      </c>
    </row>
    <row r="2219" spans="31:31" x14ac:dyDescent="0.25">
      <c r="AE2219" t="s">
        <v>4538</v>
      </c>
    </row>
    <row r="2220" spans="31:31" x14ac:dyDescent="0.25">
      <c r="AE2220" t="s">
        <v>4546</v>
      </c>
    </row>
    <row r="2221" spans="31:31" x14ac:dyDescent="0.25">
      <c r="AE2221" t="s">
        <v>4548</v>
      </c>
    </row>
    <row r="2222" spans="31:31" x14ac:dyDescent="0.25">
      <c r="AE2222" t="s">
        <v>4549</v>
      </c>
    </row>
    <row r="2223" spans="31:31" x14ac:dyDescent="0.25">
      <c r="AE2223" t="s">
        <v>4550</v>
      </c>
    </row>
    <row r="2224" spans="31:31" x14ac:dyDescent="0.25">
      <c r="AE2224" t="s">
        <v>4551</v>
      </c>
    </row>
    <row r="2225" spans="31:31" x14ac:dyDescent="0.25">
      <c r="AE2225" t="s">
        <v>4554</v>
      </c>
    </row>
    <row r="2226" spans="31:31" x14ac:dyDescent="0.25">
      <c r="AE2226" t="s">
        <v>4557</v>
      </c>
    </row>
    <row r="2227" spans="31:31" x14ac:dyDescent="0.25">
      <c r="AE2227" t="s">
        <v>4558</v>
      </c>
    </row>
    <row r="2228" spans="31:31" x14ac:dyDescent="0.25">
      <c r="AE2228" t="s">
        <v>4559</v>
      </c>
    </row>
    <row r="2229" spans="31:31" x14ac:dyDescent="0.25">
      <c r="AE2229" t="s">
        <v>4561</v>
      </c>
    </row>
    <row r="2230" spans="31:31" x14ac:dyDescent="0.25">
      <c r="AE2230" t="s">
        <v>4562</v>
      </c>
    </row>
    <row r="2231" spans="31:31" x14ac:dyDescent="0.25">
      <c r="AE2231" t="s">
        <v>4563</v>
      </c>
    </row>
    <row r="2232" spans="31:31" x14ac:dyDescent="0.25">
      <c r="AE2232" t="s">
        <v>4564</v>
      </c>
    </row>
    <row r="2233" spans="31:31" x14ac:dyDescent="0.25">
      <c r="AE2233" t="s">
        <v>4571</v>
      </c>
    </row>
    <row r="2234" spans="31:31" x14ac:dyDescent="0.25">
      <c r="AE2234" t="s">
        <v>4573</v>
      </c>
    </row>
    <row r="2235" spans="31:31" x14ac:dyDescent="0.25">
      <c r="AE2235" t="s">
        <v>4574</v>
      </c>
    </row>
    <row r="2236" spans="31:31" x14ac:dyDescent="0.25">
      <c r="AE2236" t="s">
        <v>4577</v>
      </c>
    </row>
    <row r="2237" spans="31:31" x14ac:dyDescent="0.25">
      <c r="AE2237" t="s">
        <v>4578</v>
      </c>
    </row>
    <row r="2238" spans="31:31" x14ac:dyDescent="0.25">
      <c r="AE2238" t="s">
        <v>4581</v>
      </c>
    </row>
    <row r="2239" spans="31:31" x14ac:dyDescent="0.25">
      <c r="AE2239" t="s">
        <v>4583</v>
      </c>
    </row>
    <row r="2240" spans="31:31" x14ac:dyDescent="0.25">
      <c r="AE2240" t="s">
        <v>4587</v>
      </c>
    </row>
    <row r="2241" spans="31:31" x14ac:dyDescent="0.25">
      <c r="AE2241" t="s">
        <v>4587</v>
      </c>
    </row>
    <row r="2242" spans="31:31" x14ac:dyDescent="0.25">
      <c r="AE2242" t="s">
        <v>4592</v>
      </c>
    </row>
    <row r="2243" spans="31:31" x14ac:dyDescent="0.25">
      <c r="AE2243" t="s">
        <v>4593</v>
      </c>
    </row>
    <row r="2244" spans="31:31" x14ac:dyDescent="0.25">
      <c r="AE2244" t="s">
        <v>4600</v>
      </c>
    </row>
    <row r="2245" spans="31:31" x14ac:dyDescent="0.25">
      <c r="AE2245" t="s">
        <v>4601</v>
      </c>
    </row>
    <row r="2246" spans="31:31" x14ac:dyDescent="0.25">
      <c r="AE2246" t="s">
        <v>4605</v>
      </c>
    </row>
    <row r="2247" spans="31:31" x14ac:dyDescent="0.25">
      <c r="AE2247" t="s">
        <v>4606</v>
      </c>
    </row>
    <row r="2248" spans="31:31" x14ac:dyDescent="0.25">
      <c r="AE2248" t="s">
        <v>4609</v>
      </c>
    </row>
    <row r="2249" spans="31:31" x14ac:dyDescent="0.25">
      <c r="AE2249" t="s">
        <v>4611</v>
      </c>
    </row>
    <row r="2250" spans="31:31" x14ac:dyDescent="0.25">
      <c r="AE2250" t="s">
        <v>4613</v>
      </c>
    </row>
    <row r="2251" spans="31:31" x14ac:dyDescent="0.25">
      <c r="AE2251" t="s">
        <v>4614</v>
      </c>
    </row>
    <row r="2252" spans="31:31" x14ac:dyDescent="0.25">
      <c r="AE2252" t="s">
        <v>4615</v>
      </c>
    </row>
    <row r="2253" spans="31:31" x14ac:dyDescent="0.25">
      <c r="AE2253" t="s">
        <v>4616</v>
      </c>
    </row>
    <row r="2254" spans="31:31" x14ac:dyDescent="0.25">
      <c r="AE2254" t="s">
        <v>4619</v>
      </c>
    </row>
    <row r="2255" spans="31:31" x14ac:dyDescent="0.25">
      <c r="AE2255" t="s">
        <v>4621</v>
      </c>
    </row>
    <row r="2256" spans="31:31" x14ac:dyDescent="0.25">
      <c r="AE2256" t="s">
        <v>4625</v>
      </c>
    </row>
    <row r="2257" spans="31:31" x14ac:dyDescent="0.25">
      <c r="AE2257" t="s">
        <v>4626</v>
      </c>
    </row>
    <row r="2258" spans="31:31" x14ac:dyDescent="0.25">
      <c r="AE2258" t="s">
        <v>4627</v>
      </c>
    </row>
    <row r="2259" spans="31:31" x14ac:dyDescent="0.25">
      <c r="AE2259" t="s">
        <v>4630</v>
      </c>
    </row>
    <row r="2260" spans="31:31" x14ac:dyDescent="0.25">
      <c r="AE2260" t="s">
        <v>4631</v>
      </c>
    </row>
    <row r="2261" spans="31:31" x14ac:dyDescent="0.25">
      <c r="AE2261" t="s">
        <v>4632</v>
      </c>
    </row>
    <row r="2262" spans="31:31" x14ac:dyDescent="0.25">
      <c r="AE2262" t="s">
        <v>4633</v>
      </c>
    </row>
    <row r="2263" spans="31:31" x14ac:dyDescent="0.25">
      <c r="AE2263" t="s">
        <v>4636</v>
      </c>
    </row>
    <row r="2264" spans="31:31" x14ac:dyDescent="0.25">
      <c r="AE2264" t="s">
        <v>4638</v>
      </c>
    </row>
    <row r="2265" spans="31:31" x14ac:dyDescent="0.25">
      <c r="AE2265" t="s">
        <v>4639</v>
      </c>
    </row>
    <row r="2266" spans="31:31" x14ac:dyDescent="0.25">
      <c r="AE2266" t="s">
        <v>4639</v>
      </c>
    </row>
    <row r="2267" spans="31:31" x14ac:dyDescent="0.25">
      <c r="AE2267" t="s">
        <v>4639</v>
      </c>
    </row>
    <row r="2268" spans="31:31" x14ac:dyDescent="0.25">
      <c r="AE2268" t="s">
        <v>4640</v>
      </c>
    </row>
    <row r="2269" spans="31:31" x14ac:dyDescent="0.25">
      <c r="AE2269" t="s">
        <v>4642</v>
      </c>
    </row>
    <row r="2270" spans="31:31" x14ac:dyDescent="0.25">
      <c r="AE2270" t="s">
        <v>4643</v>
      </c>
    </row>
    <row r="2271" spans="31:31" x14ac:dyDescent="0.25">
      <c r="AE2271" t="s">
        <v>4646</v>
      </c>
    </row>
    <row r="2272" spans="31:31" x14ac:dyDescent="0.25">
      <c r="AE2272" t="s">
        <v>4648</v>
      </c>
    </row>
    <row r="2273" spans="31:31" x14ac:dyDescent="0.25">
      <c r="AE2273" t="s">
        <v>4649</v>
      </c>
    </row>
    <row r="2274" spans="31:31" x14ac:dyDescent="0.25">
      <c r="AE2274" t="s">
        <v>4650</v>
      </c>
    </row>
    <row r="2275" spans="31:31" x14ac:dyDescent="0.25">
      <c r="AE2275" t="s">
        <v>4654</v>
      </c>
    </row>
    <row r="2276" spans="31:31" x14ac:dyDescent="0.25">
      <c r="AE2276" t="s">
        <v>4655</v>
      </c>
    </row>
    <row r="2277" spans="31:31" x14ac:dyDescent="0.25">
      <c r="AE2277" t="s">
        <v>4657</v>
      </c>
    </row>
    <row r="2278" spans="31:31" x14ac:dyDescent="0.25">
      <c r="AE2278" t="s">
        <v>4658</v>
      </c>
    </row>
    <row r="2279" spans="31:31" x14ac:dyDescent="0.25">
      <c r="AE2279" t="s">
        <v>4659</v>
      </c>
    </row>
    <row r="2280" spans="31:31" x14ac:dyDescent="0.25">
      <c r="AE2280" t="s">
        <v>4660</v>
      </c>
    </row>
    <row r="2281" spans="31:31" x14ac:dyDescent="0.25">
      <c r="AE2281" t="s">
        <v>4666</v>
      </c>
    </row>
    <row r="2282" spans="31:31" x14ac:dyDescent="0.25">
      <c r="AE2282" t="s">
        <v>4668</v>
      </c>
    </row>
    <row r="2283" spans="31:31" x14ac:dyDescent="0.25">
      <c r="AE2283" t="s">
        <v>4670</v>
      </c>
    </row>
    <row r="2284" spans="31:31" x14ac:dyDescent="0.25">
      <c r="AE2284" t="s">
        <v>4673</v>
      </c>
    </row>
    <row r="2285" spans="31:31" x14ac:dyDescent="0.25">
      <c r="AE2285" t="s">
        <v>4678</v>
      </c>
    </row>
    <row r="2286" spans="31:31" x14ac:dyDescent="0.25">
      <c r="AE2286" t="s">
        <v>4679</v>
      </c>
    </row>
    <row r="2287" spans="31:31" x14ac:dyDescent="0.25">
      <c r="AE2287" t="s">
        <v>4682</v>
      </c>
    </row>
    <row r="2288" spans="31:31" x14ac:dyDescent="0.25">
      <c r="AE2288" t="s">
        <v>4683</v>
      </c>
    </row>
    <row r="2289" spans="31:31" x14ac:dyDescent="0.25">
      <c r="AE2289" t="s">
        <v>4686</v>
      </c>
    </row>
    <row r="2290" spans="31:31" x14ac:dyDescent="0.25">
      <c r="AE2290" t="s">
        <v>4687</v>
      </c>
    </row>
    <row r="2291" spans="31:31" x14ac:dyDescent="0.25">
      <c r="AE2291" t="s">
        <v>4690</v>
      </c>
    </row>
    <row r="2292" spans="31:31" x14ac:dyDescent="0.25">
      <c r="AE2292" t="s">
        <v>4697</v>
      </c>
    </row>
    <row r="2293" spans="31:31" x14ac:dyDescent="0.25">
      <c r="AE2293" t="s">
        <v>4698</v>
      </c>
    </row>
    <row r="2294" spans="31:31" x14ac:dyDescent="0.25">
      <c r="AE2294" t="s">
        <v>4699</v>
      </c>
    </row>
    <row r="2295" spans="31:31" x14ac:dyDescent="0.25">
      <c r="AE2295" t="s">
        <v>4700</v>
      </c>
    </row>
    <row r="2296" spans="31:31" x14ac:dyDescent="0.25">
      <c r="AE2296" t="s">
        <v>4701</v>
      </c>
    </row>
    <row r="2297" spans="31:31" x14ac:dyDescent="0.25">
      <c r="AE2297" t="s">
        <v>4702</v>
      </c>
    </row>
    <row r="2298" spans="31:31" x14ac:dyDescent="0.25">
      <c r="AE2298" t="s">
        <v>4703</v>
      </c>
    </row>
    <row r="2299" spans="31:31" x14ac:dyDescent="0.25">
      <c r="AE2299" t="s">
        <v>4704</v>
      </c>
    </row>
    <row r="2300" spans="31:31" x14ac:dyDescent="0.25">
      <c r="AE2300" t="s">
        <v>4708</v>
      </c>
    </row>
    <row r="2301" spans="31:31" x14ac:dyDescent="0.25">
      <c r="AE2301" t="s">
        <v>4710</v>
      </c>
    </row>
    <row r="2302" spans="31:31" x14ac:dyDescent="0.25">
      <c r="AE2302" t="s">
        <v>4711</v>
      </c>
    </row>
    <row r="2303" spans="31:31" x14ac:dyDescent="0.25">
      <c r="AE2303" t="s">
        <v>4713</v>
      </c>
    </row>
    <row r="2304" spans="31:31" x14ac:dyDescent="0.25">
      <c r="AE2304" t="s">
        <v>4713</v>
      </c>
    </row>
    <row r="2305" spans="31:31" x14ac:dyDescent="0.25">
      <c r="AE2305" t="s">
        <v>4714</v>
      </c>
    </row>
    <row r="2306" spans="31:31" x14ac:dyDescent="0.25">
      <c r="AE2306" t="s">
        <v>4717</v>
      </c>
    </row>
    <row r="2307" spans="31:31" x14ac:dyDescent="0.25">
      <c r="AE2307" t="s">
        <v>4719</v>
      </c>
    </row>
    <row r="2308" spans="31:31" x14ac:dyDescent="0.25">
      <c r="AE2308" t="s">
        <v>4722</v>
      </c>
    </row>
    <row r="2309" spans="31:31" x14ac:dyDescent="0.25">
      <c r="AE2309" t="s">
        <v>4723</v>
      </c>
    </row>
    <row r="2310" spans="31:31" x14ac:dyDescent="0.25">
      <c r="AE2310" t="s">
        <v>13629</v>
      </c>
    </row>
    <row r="2311" spans="31:31" x14ac:dyDescent="0.25">
      <c r="AE2311" t="s">
        <v>4725</v>
      </c>
    </row>
    <row r="2312" spans="31:31" x14ac:dyDescent="0.25">
      <c r="AE2312" t="s">
        <v>4726</v>
      </c>
    </row>
    <row r="2313" spans="31:31" x14ac:dyDescent="0.25">
      <c r="AE2313" t="s">
        <v>4731</v>
      </c>
    </row>
    <row r="2314" spans="31:31" x14ac:dyDescent="0.25">
      <c r="AE2314" t="s">
        <v>4737</v>
      </c>
    </row>
    <row r="2315" spans="31:31" x14ac:dyDescent="0.25">
      <c r="AE2315" t="s">
        <v>4739</v>
      </c>
    </row>
    <row r="2316" spans="31:31" x14ac:dyDescent="0.25">
      <c r="AE2316" t="s">
        <v>4741</v>
      </c>
    </row>
    <row r="2317" spans="31:31" x14ac:dyDescent="0.25">
      <c r="AE2317" t="s">
        <v>13630</v>
      </c>
    </row>
    <row r="2318" spans="31:31" x14ac:dyDescent="0.25">
      <c r="AE2318" t="s">
        <v>4743</v>
      </c>
    </row>
    <row r="2319" spans="31:31" x14ac:dyDescent="0.25">
      <c r="AE2319" t="s">
        <v>4746</v>
      </c>
    </row>
    <row r="2320" spans="31:31" x14ac:dyDescent="0.25">
      <c r="AE2320" t="s">
        <v>4746</v>
      </c>
    </row>
    <row r="2321" spans="31:31" x14ac:dyDescent="0.25">
      <c r="AE2321" t="s">
        <v>4747</v>
      </c>
    </row>
    <row r="2322" spans="31:31" x14ac:dyDescent="0.25">
      <c r="AE2322" t="s">
        <v>4752</v>
      </c>
    </row>
    <row r="2323" spans="31:31" x14ac:dyDescent="0.25">
      <c r="AE2323" t="s">
        <v>4753</v>
      </c>
    </row>
    <row r="2324" spans="31:31" x14ac:dyDescent="0.25">
      <c r="AE2324" t="s">
        <v>4754</v>
      </c>
    </row>
    <row r="2325" spans="31:31" x14ac:dyDescent="0.25">
      <c r="AE2325" t="s">
        <v>4755</v>
      </c>
    </row>
    <row r="2326" spans="31:31" x14ac:dyDescent="0.25">
      <c r="AE2326" t="s">
        <v>4757</v>
      </c>
    </row>
    <row r="2327" spans="31:31" x14ac:dyDescent="0.25">
      <c r="AE2327" t="s">
        <v>4758</v>
      </c>
    </row>
    <row r="2328" spans="31:31" x14ac:dyDescent="0.25">
      <c r="AE2328" t="s">
        <v>4759</v>
      </c>
    </row>
    <row r="2329" spans="31:31" x14ac:dyDescent="0.25">
      <c r="AE2329" t="s">
        <v>4762</v>
      </c>
    </row>
    <row r="2330" spans="31:31" x14ac:dyDescent="0.25">
      <c r="AE2330" t="s">
        <v>4764</v>
      </c>
    </row>
    <row r="2331" spans="31:31" x14ac:dyDescent="0.25">
      <c r="AE2331" t="s">
        <v>4768</v>
      </c>
    </row>
    <row r="2332" spans="31:31" x14ac:dyDescent="0.25">
      <c r="AE2332" t="s">
        <v>4771</v>
      </c>
    </row>
    <row r="2333" spans="31:31" x14ac:dyDescent="0.25">
      <c r="AE2333" t="s">
        <v>4777</v>
      </c>
    </row>
    <row r="2334" spans="31:31" x14ac:dyDescent="0.25">
      <c r="AE2334" t="s">
        <v>4778</v>
      </c>
    </row>
    <row r="2335" spans="31:31" x14ac:dyDescent="0.25">
      <c r="AE2335" t="s">
        <v>4783</v>
      </c>
    </row>
    <row r="2336" spans="31:31" x14ac:dyDescent="0.25">
      <c r="AE2336" t="s">
        <v>4788</v>
      </c>
    </row>
    <row r="2337" spans="31:31" x14ac:dyDescent="0.25">
      <c r="AE2337" t="s">
        <v>4789</v>
      </c>
    </row>
    <row r="2338" spans="31:31" x14ac:dyDescent="0.25">
      <c r="AE2338" t="s">
        <v>4791</v>
      </c>
    </row>
    <row r="2339" spans="31:31" x14ac:dyDescent="0.25">
      <c r="AE2339" t="s">
        <v>4794</v>
      </c>
    </row>
    <row r="2340" spans="31:31" x14ac:dyDescent="0.25">
      <c r="AE2340" t="s">
        <v>4796</v>
      </c>
    </row>
    <row r="2341" spans="31:31" x14ac:dyDescent="0.25">
      <c r="AE2341" t="s">
        <v>4798</v>
      </c>
    </row>
    <row r="2342" spans="31:31" x14ac:dyDescent="0.25">
      <c r="AE2342" t="s">
        <v>4801</v>
      </c>
    </row>
    <row r="2343" spans="31:31" x14ac:dyDescent="0.25">
      <c r="AE2343" t="s">
        <v>4804</v>
      </c>
    </row>
    <row r="2344" spans="31:31" x14ac:dyDescent="0.25">
      <c r="AE2344" t="s">
        <v>4805</v>
      </c>
    </row>
    <row r="2345" spans="31:31" x14ac:dyDescent="0.25">
      <c r="AE2345" t="s">
        <v>4806</v>
      </c>
    </row>
    <row r="2346" spans="31:31" x14ac:dyDescent="0.25">
      <c r="AE2346" t="s">
        <v>4807</v>
      </c>
    </row>
    <row r="2347" spans="31:31" x14ac:dyDescent="0.25">
      <c r="AE2347" t="s">
        <v>4810</v>
      </c>
    </row>
    <row r="2348" spans="31:31" x14ac:dyDescent="0.25">
      <c r="AE2348" t="s">
        <v>4811</v>
      </c>
    </row>
    <row r="2349" spans="31:31" x14ac:dyDescent="0.25">
      <c r="AE2349" t="s">
        <v>4813</v>
      </c>
    </row>
    <row r="2350" spans="31:31" x14ac:dyDescent="0.25">
      <c r="AE2350" t="s">
        <v>4818</v>
      </c>
    </row>
    <row r="2351" spans="31:31" x14ac:dyDescent="0.25">
      <c r="AE2351" t="s">
        <v>4822</v>
      </c>
    </row>
    <row r="2352" spans="31:31" x14ac:dyDescent="0.25">
      <c r="AE2352" t="s">
        <v>4825</v>
      </c>
    </row>
    <row r="2353" spans="31:31" x14ac:dyDescent="0.25">
      <c r="AE2353" t="s">
        <v>4827</v>
      </c>
    </row>
    <row r="2354" spans="31:31" x14ac:dyDescent="0.25">
      <c r="AE2354" t="s">
        <v>4829</v>
      </c>
    </row>
    <row r="2355" spans="31:31" x14ac:dyDescent="0.25">
      <c r="AE2355" t="s">
        <v>4835</v>
      </c>
    </row>
    <row r="2356" spans="31:31" x14ac:dyDescent="0.25">
      <c r="AE2356" t="s">
        <v>4837</v>
      </c>
    </row>
    <row r="2357" spans="31:31" x14ac:dyDescent="0.25">
      <c r="AE2357" t="s">
        <v>4839</v>
      </c>
    </row>
    <row r="2358" spans="31:31" x14ac:dyDescent="0.25">
      <c r="AE2358" t="s">
        <v>4841</v>
      </c>
    </row>
    <row r="2359" spans="31:31" x14ac:dyDescent="0.25">
      <c r="AE2359" t="s">
        <v>4842</v>
      </c>
    </row>
    <row r="2360" spans="31:31" x14ac:dyDescent="0.25">
      <c r="AE2360" t="s">
        <v>4846</v>
      </c>
    </row>
    <row r="2361" spans="31:31" x14ac:dyDescent="0.25">
      <c r="AE2361" t="s">
        <v>4851</v>
      </c>
    </row>
    <row r="2362" spans="31:31" x14ac:dyDescent="0.25">
      <c r="AE2362" t="s">
        <v>4856</v>
      </c>
    </row>
    <row r="2363" spans="31:31" x14ac:dyDescent="0.25">
      <c r="AE2363" t="s">
        <v>4857</v>
      </c>
    </row>
    <row r="2364" spans="31:31" x14ac:dyDescent="0.25">
      <c r="AE2364" t="s">
        <v>4858</v>
      </c>
    </row>
    <row r="2365" spans="31:31" x14ac:dyDescent="0.25">
      <c r="AE2365" t="s">
        <v>4859</v>
      </c>
    </row>
    <row r="2366" spans="31:31" x14ac:dyDescent="0.25">
      <c r="AE2366" t="s">
        <v>4860</v>
      </c>
    </row>
    <row r="2367" spans="31:31" x14ac:dyDescent="0.25">
      <c r="AE2367" t="s">
        <v>4861</v>
      </c>
    </row>
    <row r="2368" spans="31:31" x14ac:dyDescent="0.25">
      <c r="AE2368" t="s">
        <v>4862</v>
      </c>
    </row>
    <row r="2369" spans="31:31" x14ac:dyDescent="0.25">
      <c r="AE2369" t="s">
        <v>4863</v>
      </c>
    </row>
    <row r="2370" spans="31:31" x14ac:dyDescent="0.25">
      <c r="AE2370" t="s">
        <v>4869</v>
      </c>
    </row>
    <row r="2371" spans="31:31" x14ac:dyDescent="0.25">
      <c r="AE2371" t="s">
        <v>4871</v>
      </c>
    </row>
    <row r="2372" spans="31:31" x14ac:dyDescent="0.25">
      <c r="AE2372" t="s">
        <v>4872</v>
      </c>
    </row>
    <row r="2373" spans="31:31" x14ac:dyDescent="0.25">
      <c r="AE2373" t="s">
        <v>4877</v>
      </c>
    </row>
    <row r="2374" spans="31:31" x14ac:dyDescent="0.25">
      <c r="AE2374" t="s">
        <v>4878</v>
      </c>
    </row>
    <row r="2375" spans="31:31" x14ac:dyDescent="0.25">
      <c r="AE2375" t="s">
        <v>4879</v>
      </c>
    </row>
    <row r="2376" spans="31:31" x14ac:dyDescent="0.25">
      <c r="AE2376" t="s">
        <v>4880</v>
      </c>
    </row>
    <row r="2377" spans="31:31" x14ac:dyDescent="0.25">
      <c r="AE2377" t="s">
        <v>4881</v>
      </c>
    </row>
    <row r="2378" spans="31:31" x14ac:dyDescent="0.25">
      <c r="AE2378" t="s">
        <v>4882</v>
      </c>
    </row>
    <row r="2379" spans="31:31" x14ac:dyDescent="0.25">
      <c r="AE2379" t="s">
        <v>13631</v>
      </c>
    </row>
    <row r="2380" spans="31:31" x14ac:dyDescent="0.25">
      <c r="AE2380" t="s">
        <v>4884</v>
      </c>
    </row>
    <row r="2381" spans="31:31" x14ac:dyDescent="0.25">
      <c r="AE2381" t="s">
        <v>4885</v>
      </c>
    </row>
    <row r="2382" spans="31:31" x14ac:dyDescent="0.25">
      <c r="AE2382" t="s">
        <v>4886</v>
      </c>
    </row>
    <row r="2383" spans="31:31" x14ac:dyDescent="0.25">
      <c r="AE2383" t="s">
        <v>4887</v>
      </c>
    </row>
    <row r="2384" spans="31:31" x14ac:dyDescent="0.25">
      <c r="AE2384" t="s">
        <v>13632</v>
      </c>
    </row>
    <row r="2385" spans="31:31" x14ac:dyDescent="0.25">
      <c r="AE2385" t="s">
        <v>4890</v>
      </c>
    </row>
    <row r="2386" spans="31:31" x14ac:dyDescent="0.25">
      <c r="AE2386" t="s">
        <v>4894</v>
      </c>
    </row>
    <row r="2387" spans="31:31" x14ac:dyDescent="0.25">
      <c r="AE2387" t="s">
        <v>4898</v>
      </c>
    </row>
    <row r="2388" spans="31:31" x14ac:dyDescent="0.25">
      <c r="AE2388" t="s">
        <v>4901</v>
      </c>
    </row>
    <row r="2389" spans="31:31" x14ac:dyDescent="0.25">
      <c r="AE2389" t="s">
        <v>4906</v>
      </c>
    </row>
    <row r="2390" spans="31:31" x14ac:dyDescent="0.25">
      <c r="AE2390" t="s">
        <v>4907</v>
      </c>
    </row>
    <row r="2391" spans="31:31" x14ac:dyDescent="0.25">
      <c r="AE2391" t="s">
        <v>4908</v>
      </c>
    </row>
    <row r="2392" spans="31:31" x14ac:dyDescent="0.25">
      <c r="AE2392" t="s">
        <v>4909</v>
      </c>
    </row>
    <row r="2393" spans="31:31" x14ac:dyDescent="0.25">
      <c r="AE2393" t="s">
        <v>4910</v>
      </c>
    </row>
    <row r="2394" spans="31:31" x14ac:dyDescent="0.25">
      <c r="AE2394" t="s">
        <v>4911</v>
      </c>
    </row>
    <row r="2395" spans="31:31" x14ac:dyDescent="0.25">
      <c r="AE2395" t="s">
        <v>4912</v>
      </c>
    </row>
    <row r="2396" spans="31:31" x14ac:dyDescent="0.25">
      <c r="AE2396" t="s">
        <v>4914</v>
      </c>
    </row>
    <row r="2397" spans="31:31" x14ac:dyDescent="0.25">
      <c r="AE2397" t="s">
        <v>4915</v>
      </c>
    </row>
    <row r="2398" spans="31:31" x14ac:dyDescent="0.25">
      <c r="AE2398" t="s">
        <v>4916</v>
      </c>
    </row>
    <row r="2399" spans="31:31" x14ac:dyDescent="0.25">
      <c r="AE2399" t="s">
        <v>4917</v>
      </c>
    </row>
    <row r="2400" spans="31:31" x14ac:dyDescent="0.25">
      <c r="AE2400" t="s">
        <v>4920</v>
      </c>
    </row>
    <row r="2401" spans="31:31" x14ac:dyDescent="0.25">
      <c r="AE2401" t="s">
        <v>4920</v>
      </c>
    </row>
    <row r="2402" spans="31:31" x14ac:dyDescent="0.25">
      <c r="AE2402" t="s">
        <v>4921</v>
      </c>
    </row>
    <row r="2403" spans="31:31" x14ac:dyDescent="0.25">
      <c r="AE2403" t="s">
        <v>4922</v>
      </c>
    </row>
    <row r="2404" spans="31:31" x14ac:dyDescent="0.25">
      <c r="AE2404" t="s">
        <v>4923</v>
      </c>
    </row>
    <row r="2405" spans="31:31" x14ac:dyDescent="0.25">
      <c r="AE2405" t="s">
        <v>4924</v>
      </c>
    </row>
    <row r="2406" spans="31:31" x14ac:dyDescent="0.25">
      <c r="AE2406" t="s">
        <v>4924</v>
      </c>
    </row>
    <row r="2407" spans="31:31" x14ac:dyDescent="0.25">
      <c r="AE2407" t="s">
        <v>4925</v>
      </c>
    </row>
    <row r="2408" spans="31:31" x14ac:dyDescent="0.25">
      <c r="AE2408" t="s">
        <v>4926</v>
      </c>
    </row>
    <row r="2409" spans="31:31" x14ac:dyDescent="0.25">
      <c r="AE2409" t="s">
        <v>4927</v>
      </c>
    </row>
    <row r="2410" spans="31:31" x14ac:dyDescent="0.25">
      <c r="AE2410" t="s">
        <v>4929</v>
      </c>
    </row>
    <row r="2411" spans="31:31" x14ac:dyDescent="0.25">
      <c r="AE2411" t="s">
        <v>4930</v>
      </c>
    </row>
    <row r="2412" spans="31:31" x14ac:dyDescent="0.25">
      <c r="AE2412" t="s">
        <v>4931</v>
      </c>
    </row>
    <row r="2413" spans="31:31" x14ac:dyDescent="0.25">
      <c r="AE2413" t="s">
        <v>4939</v>
      </c>
    </row>
    <row r="2414" spans="31:31" x14ac:dyDescent="0.25">
      <c r="AE2414" t="s">
        <v>4947</v>
      </c>
    </row>
    <row r="2415" spans="31:31" x14ac:dyDescent="0.25">
      <c r="AE2415" t="s">
        <v>4950</v>
      </c>
    </row>
    <row r="2416" spans="31:31" x14ac:dyDescent="0.25">
      <c r="AE2416" t="s">
        <v>4952</v>
      </c>
    </row>
    <row r="2417" spans="31:31" x14ac:dyDescent="0.25">
      <c r="AE2417" t="s">
        <v>4953</v>
      </c>
    </row>
    <row r="2418" spans="31:31" x14ac:dyDescent="0.25">
      <c r="AE2418" t="s">
        <v>4954</v>
      </c>
    </row>
    <row r="2419" spans="31:31" x14ac:dyDescent="0.25">
      <c r="AE2419" t="s">
        <v>4954</v>
      </c>
    </row>
    <row r="2420" spans="31:31" x14ac:dyDescent="0.25">
      <c r="AE2420" t="s">
        <v>4957</v>
      </c>
    </row>
    <row r="2421" spans="31:31" x14ac:dyDescent="0.25">
      <c r="AE2421" t="s">
        <v>4958</v>
      </c>
    </row>
    <row r="2422" spans="31:31" x14ac:dyDescent="0.25">
      <c r="AE2422" t="s">
        <v>4959</v>
      </c>
    </row>
    <row r="2423" spans="31:31" x14ac:dyDescent="0.25">
      <c r="AE2423" t="s">
        <v>4961</v>
      </c>
    </row>
    <row r="2424" spans="31:31" x14ac:dyDescent="0.25">
      <c r="AE2424" t="s">
        <v>4962</v>
      </c>
    </row>
    <row r="2425" spans="31:31" x14ac:dyDescent="0.25">
      <c r="AE2425" t="s">
        <v>4963</v>
      </c>
    </row>
    <row r="2426" spans="31:31" x14ac:dyDescent="0.25">
      <c r="AE2426" t="s">
        <v>4964</v>
      </c>
    </row>
    <row r="2427" spans="31:31" x14ac:dyDescent="0.25">
      <c r="AE2427" t="s">
        <v>4965</v>
      </c>
    </row>
    <row r="2428" spans="31:31" x14ac:dyDescent="0.25">
      <c r="AE2428" t="s">
        <v>4966</v>
      </c>
    </row>
    <row r="2429" spans="31:31" x14ac:dyDescent="0.25">
      <c r="AE2429" t="s">
        <v>4967</v>
      </c>
    </row>
    <row r="2430" spans="31:31" x14ac:dyDescent="0.25">
      <c r="AE2430" t="s">
        <v>4968</v>
      </c>
    </row>
    <row r="2431" spans="31:31" x14ac:dyDescent="0.25">
      <c r="AE2431" t="s">
        <v>4969</v>
      </c>
    </row>
    <row r="2432" spans="31:31" x14ac:dyDescent="0.25">
      <c r="AE2432" t="s">
        <v>4970</v>
      </c>
    </row>
    <row r="2433" spans="31:31" x14ac:dyDescent="0.25">
      <c r="AE2433" t="s">
        <v>4971</v>
      </c>
    </row>
    <row r="2434" spans="31:31" x14ac:dyDescent="0.25">
      <c r="AE2434" t="s">
        <v>4972</v>
      </c>
    </row>
    <row r="2435" spans="31:31" x14ac:dyDescent="0.25">
      <c r="AE2435" t="s">
        <v>4973</v>
      </c>
    </row>
    <row r="2436" spans="31:31" x14ac:dyDescent="0.25">
      <c r="AE2436" t="s">
        <v>4976</v>
      </c>
    </row>
    <row r="2437" spans="31:31" x14ac:dyDescent="0.25">
      <c r="AE2437" t="s">
        <v>4977</v>
      </c>
    </row>
    <row r="2438" spans="31:31" x14ac:dyDescent="0.25">
      <c r="AE2438" t="s">
        <v>4978</v>
      </c>
    </row>
    <row r="2439" spans="31:31" x14ac:dyDescent="0.25">
      <c r="AE2439" t="s">
        <v>13634</v>
      </c>
    </row>
    <row r="2440" spans="31:31" x14ac:dyDescent="0.25">
      <c r="AE2440" t="s">
        <v>4981</v>
      </c>
    </row>
    <row r="2441" spans="31:31" x14ac:dyDescent="0.25">
      <c r="AE2441" t="s">
        <v>4982</v>
      </c>
    </row>
    <row r="2442" spans="31:31" x14ac:dyDescent="0.25">
      <c r="AE2442" t="s">
        <v>13635</v>
      </c>
    </row>
    <row r="2443" spans="31:31" x14ac:dyDescent="0.25">
      <c r="AE2443" t="s">
        <v>4983</v>
      </c>
    </row>
    <row r="2444" spans="31:31" x14ac:dyDescent="0.25">
      <c r="AE2444" t="s">
        <v>4984</v>
      </c>
    </row>
    <row r="2445" spans="31:31" x14ac:dyDescent="0.25">
      <c r="AE2445" t="s">
        <v>4989</v>
      </c>
    </row>
    <row r="2446" spans="31:31" x14ac:dyDescent="0.25">
      <c r="AE2446" t="s">
        <v>4991</v>
      </c>
    </row>
    <row r="2447" spans="31:31" x14ac:dyDescent="0.25">
      <c r="AE2447" t="s">
        <v>4993</v>
      </c>
    </row>
    <row r="2448" spans="31:31" x14ac:dyDescent="0.25">
      <c r="AE2448" t="s">
        <v>4994</v>
      </c>
    </row>
    <row r="2449" spans="31:31" x14ac:dyDescent="0.25">
      <c r="AE2449" t="s">
        <v>4995</v>
      </c>
    </row>
    <row r="2450" spans="31:31" x14ac:dyDescent="0.25">
      <c r="AE2450" t="s">
        <v>4998</v>
      </c>
    </row>
    <row r="2451" spans="31:31" x14ac:dyDescent="0.25">
      <c r="AE2451" t="s">
        <v>4999</v>
      </c>
    </row>
    <row r="2452" spans="31:31" x14ac:dyDescent="0.25">
      <c r="AE2452" t="s">
        <v>5001</v>
      </c>
    </row>
    <row r="2453" spans="31:31" x14ac:dyDescent="0.25">
      <c r="AE2453" t="s">
        <v>5004</v>
      </c>
    </row>
    <row r="2454" spans="31:31" x14ac:dyDescent="0.25">
      <c r="AE2454" t="s">
        <v>5005</v>
      </c>
    </row>
    <row r="2455" spans="31:31" x14ac:dyDescent="0.25">
      <c r="AE2455" t="s">
        <v>5006</v>
      </c>
    </row>
    <row r="2456" spans="31:31" x14ac:dyDescent="0.25">
      <c r="AE2456" t="s">
        <v>5008</v>
      </c>
    </row>
    <row r="2457" spans="31:31" x14ac:dyDescent="0.25">
      <c r="AE2457" t="s">
        <v>5011</v>
      </c>
    </row>
    <row r="2458" spans="31:31" x14ac:dyDescent="0.25">
      <c r="AE2458" t="s">
        <v>5012</v>
      </c>
    </row>
    <row r="2459" spans="31:31" x14ac:dyDescent="0.25">
      <c r="AE2459" t="s">
        <v>5013</v>
      </c>
    </row>
    <row r="2460" spans="31:31" x14ac:dyDescent="0.25">
      <c r="AE2460" t="s">
        <v>5015</v>
      </c>
    </row>
    <row r="2461" spans="31:31" x14ac:dyDescent="0.25">
      <c r="AE2461" t="s">
        <v>5015</v>
      </c>
    </row>
    <row r="2462" spans="31:31" x14ac:dyDescent="0.25">
      <c r="AE2462" t="s">
        <v>5017</v>
      </c>
    </row>
    <row r="2463" spans="31:31" x14ac:dyDescent="0.25">
      <c r="AE2463" t="s">
        <v>5021</v>
      </c>
    </row>
    <row r="2464" spans="31:31" x14ac:dyDescent="0.25">
      <c r="AE2464" t="s">
        <v>5024</v>
      </c>
    </row>
    <row r="2465" spans="31:31" x14ac:dyDescent="0.25">
      <c r="AE2465" t="s">
        <v>5027</v>
      </c>
    </row>
    <row r="2466" spans="31:31" x14ac:dyDescent="0.25">
      <c r="AE2466" t="s">
        <v>5029</v>
      </c>
    </row>
    <row r="2467" spans="31:31" x14ac:dyDescent="0.25">
      <c r="AE2467" t="s">
        <v>5030</v>
      </c>
    </row>
    <row r="2468" spans="31:31" x14ac:dyDescent="0.25">
      <c r="AE2468" t="s">
        <v>13636</v>
      </c>
    </row>
    <row r="2469" spans="31:31" x14ac:dyDescent="0.25">
      <c r="AE2469" t="s">
        <v>5031</v>
      </c>
    </row>
    <row r="2470" spans="31:31" x14ac:dyDescent="0.25">
      <c r="AE2470" t="s">
        <v>5033</v>
      </c>
    </row>
    <row r="2471" spans="31:31" x14ac:dyDescent="0.25">
      <c r="AE2471" t="s">
        <v>5034</v>
      </c>
    </row>
    <row r="2472" spans="31:31" x14ac:dyDescent="0.25">
      <c r="AE2472" t="s">
        <v>5035</v>
      </c>
    </row>
    <row r="2473" spans="31:31" x14ac:dyDescent="0.25">
      <c r="AE2473" t="s">
        <v>5036</v>
      </c>
    </row>
    <row r="2474" spans="31:31" x14ac:dyDescent="0.25">
      <c r="AE2474" t="s">
        <v>5036</v>
      </c>
    </row>
    <row r="2475" spans="31:31" x14ac:dyDescent="0.25">
      <c r="AE2475" t="s">
        <v>5037</v>
      </c>
    </row>
    <row r="2476" spans="31:31" x14ac:dyDescent="0.25">
      <c r="AE2476" t="s">
        <v>5038</v>
      </c>
    </row>
    <row r="2477" spans="31:31" x14ac:dyDescent="0.25">
      <c r="AE2477" t="s">
        <v>5039</v>
      </c>
    </row>
    <row r="2478" spans="31:31" x14ac:dyDescent="0.25">
      <c r="AE2478" t="s">
        <v>5040</v>
      </c>
    </row>
    <row r="2479" spans="31:31" x14ac:dyDescent="0.25">
      <c r="AE2479" t="s">
        <v>5041</v>
      </c>
    </row>
    <row r="2480" spans="31:31" x14ac:dyDescent="0.25">
      <c r="AE2480" t="s">
        <v>5042</v>
      </c>
    </row>
    <row r="2481" spans="31:31" x14ac:dyDescent="0.25">
      <c r="AE2481" t="s">
        <v>5043</v>
      </c>
    </row>
    <row r="2482" spans="31:31" x14ac:dyDescent="0.25">
      <c r="AE2482" t="s">
        <v>5044</v>
      </c>
    </row>
    <row r="2483" spans="31:31" x14ac:dyDescent="0.25">
      <c r="AE2483" t="s">
        <v>5045</v>
      </c>
    </row>
    <row r="2484" spans="31:31" x14ac:dyDescent="0.25">
      <c r="AE2484" t="s">
        <v>5046</v>
      </c>
    </row>
    <row r="2485" spans="31:31" x14ac:dyDescent="0.25">
      <c r="AE2485" t="s">
        <v>5047</v>
      </c>
    </row>
    <row r="2486" spans="31:31" x14ac:dyDescent="0.25">
      <c r="AE2486" t="s">
        <v>5048</v>
      </c>
    </row>
    <row r="2487" spans="31:31" x14ac:dyDescent="0.25">
      <c r="AE2487" t="s">
        <v>5049</v>
      </c>
    </row>
    <row r="2488" spans="31:31" x14ac:dyDescent="0.25">
      <c r="AE2488" t="s">
        <v>5051</v>
      </c>
    </row>
    <row r="2489" spans="31:31" x14ac:dyDescent="0.25">
      <c r="AE2489" t="s">
        <v>5052</v>
      </c>
    </row>
    <row r="2490" spans="31:31" x14ac:dyDescent="0.25">
      <c r="AE2490" t="s">
        <v>5053</v>
      </c>
    </row>
    <row r="2491" spans="31:31" x14ac:dyDescent="0.25">
      <c r="AE2491" t="s">
        <v>5055</v>
      </c>
    </row>
    <row r="2492" spans="31:31" x14ac:dyDescent="0.25">
      <c r="AE2492" t="s">
        <v>5056</v>
      </c>
    </row>
    <row r="2493" spans="31:31" x14ac:dyDescent="0.25">
      <c r="AE2493" t="s">
        <v>5059</v>
      </c>
    </row>
    <row r="2494" spans="31:31" x14ac:dyDescent="0.25">
      <c r="AE2494" t="s">
        <v>13638</v>
      </c>
    </row>
    <row r="2495" spans="31:31" x14ac:dyDescent="0.25">
      <c r="AE2495" t="s">
        <v>5061</v>
      </c>
    </row>
    <row r="2496" spans="31:31" x14ac:dyDescent="0.25">
      <c r="AE2496" t="s">
        <v>5062</v>
      </c>
    </row>
    <row r="2497" spans="31:31" x14ac:dyDescent="0.25">
      <c r="AE2497" t="s">
        <v>5063</v>
      </c>
    </row>
    <row r="2498" spans="31:31" x14ac:dyDescent="0.25">
      <c r="AE2498" t="s">
        <v>5064</v>
      </c>
    </row>
    <row r="2499" spans="31:31" x14ac:dyDescent="0.25">
      <c r="AE2499" t="s">
        <v>12893</v>
      </c>
    </row>
    <row r="2500" spans="31:31" x14ac:dyDescent="0.25">
      <c r="AE2500" t="s">
        <v>5066</v>
      </c>
    </row>
    <row r="2501" spans="31:31" x14ac:dyDescent="0.25">
      <c r="AE2501" t="s">
        <v>5067</v>
      </c>
    </row>
    <row r="2502" spans="31:31" x14ac:dyDescent="0.25">
      <c r="AE2502" t="s">
        <v>5069</v>
      </c>
    </row>
    <row r="2503" spans="31:31" x14ac:dyDescent="0.25">
      <c r="AE2503" t="s">
        <v>5070</v>
      </c>
    </row>
    <row r="2504" spans="31:31" x14ac:dyDescent="0.25">
      <c r="AE2504" t="s">
        <v>13639</v>
      </c>
    </row>
    <row r="2505" spans="31:31" x14ac:dyDescent="0.25">
      <c r="AE2505" t="s">
        <v>5072</v>
      </c>
    </row>
    <row r="2506" spans="31:31" x14ac:dyDescent="0.25">
      <c r="AE2506" t="s">
        <v>5072</v>
      </c>
    </row>
    <row r="2507" spans="31:31" x14ac:dyDescent="0.25">
      <c r="AE2507" t="s">
        <v>5073</v>
      </c>
    </row>
    <row r="2508" spans="31:31" x14ac:dyDescent="0.25">
      <c r="AE2508" t="s">
        <v>5074</v>
      </c>
    </row>
    <row r="2509" spans="31:31" x14ac:dyDescent="0.25">
      <c r="AE2509" t="s">
        <v>5076</v>
      </c>
    </row>
    <row r="2510" spans="31:31" x14ac:dyDescent="0.25">
      <c r="AE2510" t="s">
        <v>5077</v>
      </c>
    </row>
    <row r="2511" spans="31:31" x14ac:dyDescent="0.25">
      <c r="AE2511" t="s">
        <v>5078</v>
      </c>
    </row>
    <row r="2512" spans="31:31" x14ac:dyDescent="0.25">
      <c r="AE2512" t="s">
        <v>5081</v>
      </c>
    </row>
    <row r="2513" spans="31:31" x14ac:dyDescent="0.25">
      <c r="AE2513" t="s">
        <v>5083</v>
      </c>
    </row>
    <row r="2514" spans="31:31" x14ac:dyDescent="0.25">
      <c r="AE2514" t="s">
        <v>5084</v>
      </c>
    </row>
    <row r="2515" spans="31:31" x14ac:dyDescent="0.25">
      <c r="AE2515" t="s">
        <v>5085</v>
      </c>
    </row>
    <row r="2516" spans="31:31" x14ac:dyDescent="0.25">
      <c r="AE2516" t="s">
        <v>5086</v>
      </c>
    </row>
    <row r="2517" spans="31:31" x14ac:dyDescent="0.25">
      <c r="AE2517" t="s">
        <v>5087</v>
      </c>
    </row>
    <row r="2518" spans="31:31" x14ac:dyDescent="0.25">
      <c r="AE2518" t="s">
        <v>5089</v>
      </c>
    </row>
    <row r="2519" spans="31:31" x14ac:dyDescent="0.25">
      <c r="AE2519" t="s">
        <v>5090</v>
      </c>
    </row>
    <row r="2520" spans="31:31" x14ac:dyDescent="0.25">
      <c r="AE2520" t="s">
        <v>5091</v>
      </c>
    </row>
    <row r="2521" spans="31:31" x14ac:dyDescent="0.25">
      <c r="AE2521" t="s">
        <v>13640</v>
      </c>
    </row>
    <row r="2522" spans="31:31" x14ac:dyDescent="0.25">
      <c r="AE2522" t="s">
        <v>5092</v>
      </c>
    </row>
    <row r="2523" spans="31:31" x14ac:dyDescent="0.25">
      <c r="AE2523" t="s">
        <v>5094</v>
      </c>
    </row>
    <row r="2524" spans="31:31" x14ac:dyDescent="0.25">
      <c r="AE2524" t="s">
        <v>13641</v>
      </c>
    </row>
    <row r="2525" spans="31:31" x14ac:dyDescent="0.25">
      <c r="AE2525" t="s">
        <v>13642</v>
      </c>
    </row>
    <row r="2526" spans="31:31" x14ac:dyDescent="0.25">
      <c r="AE2526" t="s">
        <v>5095</v>
      </c>
    </row>
    <row r="2527" spans="31:31" x14ac:dyDescent="0.25">
      <c r="AE2527" t="s">
        <v>5096</v>
      </c>
    </row>
    <row r="2528" spans="31:31" x14ac:dyDescent="0.25">
      <c r="AE2528" t="s">
        <v>13643</v>
      </c>
    </row>
    <row r="2529" spans="31:31" x14ac:dyDescent="0.25">
      <c r="AE2529" t="s">
        <v>5097</v>
      </c>
    </row>
    <row r="2530" spans="31:31" x14ac:dyDescent="0.25">
      <c r="AE2530" t="s">
        <v>5098</v>
      </c>
    </row>
    <row r="2531" spans="31:31" x14ac:dyDescent="0.25">
      <c r="AE2531" t="s">
        <v>5099</v>
      </c>
    </row>
    <row r="2532" spans="31:31" x14ac:dyDescent="0.25">
      <c r="AE2532" t="s">
        <v>5100</v>
      </c>
    </row>
    <row r="2533" spans="31:31" x14ac:dyDescent="0.25">
      <c r="AE2533" t="s">
        <v>5100</v>
      </c>
    </row>
    <row r="2534" spans="31:31" x14ac:dyDescent="0.25">
      <c r="AE2534" t="s">
        <v>5101</v>
      </c>
    </row>
    <row r="2535" spans="31:31" x14ac:dyDescent="0.25">
      <c r="AE2535" t="s">
        <v>5103</v>
      </c>
    </row>
    <row r="2536" spans="31:31" x14ac:dyDescent="0.25">
      <c r="AE2536" t="s">
        <v>5104</v>
      </c>
    </row>
    <row r="2537" spans="31:31" x14ac:dyDescent="0.25">
      <c r="AE2537" t="s">
        <v>5105</v>
      </c>
    </row>
    <row r="2538" spans="31:31" x14ac:dyDescent="0.25">
      <c r="AE2538" t="s">
        <v>5105</v>
      </c>
    </row>
    <row r="2539" spans="31:31" x14ac:dyDescent="0.25">
      <c r="AE2539" t="s">
        <v>5105</v>
      </c>
    </row>
    <row r="2540" spans="31:31" x14ac:dyDescent="0.25">
      <c r="AE2540" t="s">
        <v>5105</v>
      </c>
    </row>
    <row r="2541" spans="31:31" x14ac:dyDescent="0.25">
      <c r="AE2541" t="s">
        <v>5108</v>
      </c>
    </row>
    <row r="2542" spans="31:31" x14ac:dyDescent="0.25">
      <c r="AE2542" t="s">
        <v>5109</v>
      </c>
    </row>
    <row r="2543" spans="31:31" x14ac:dyDescent="0.25">
      <c r="AE2543" t="s">
        <v>5110</v>
      </c>
    </row>
    <row r="2544" spans="31:31" x14ac:dyDescent="0.25">
      <c r="AE2544" t="s">
        <v>5113</v>
      </c>
    </row>
    <row r="2545" spans="31:31" x14ac:dyDescent="0.25">
      <c r="AE2545" t="s">
        <v>5114</v>
      </c>
    </row>
    <row r="2546" spans="31:31" x14ac:dyDescent="0.25">
      <c r="AE2546" t="s">
        <v>5116</v>
      </c>
    </row>
    <row r="2547" spans="31:31" x14ac:dyDescent="0.25">
      <c r="AE2547" t="s">
        <v>5118</v>
      </c>
    </row>
    <row r="2548" spans="31:31" x14ac:dyDescent="0.25">
      <c r="AE2548" t="s">
        <v>5121</v>
      </c>
    </row>
    <row r="2549" spans="31:31" x14ac:dyDescent="0.25">
      <c r="AE2549" t="s">
        <v>5122</v>
      </c>
    </row>
    <row r="2550" spans="31:31" x14ac:dyDescent="0.25">
      <c r="AE2550" t="s">
        <v>5123</v>
      </c>
    </row>
    <row r="2551" spans="31:31" x14ac:dyDescent="0.25">
      <c r="AE2551" t="s">
        <v>5124</v>
      </c>
    </row>
    <row r="2552" spans="31:31" x14ac:dyDescent="0.25">
      <c r="AE2552" t="s">
        <v>5125</v>
      </c>
    </row>
    <row r="2553" spans="31:31" x14ac:dyDescent="0.25">
      <c r="AE2553" t="s">
        <v>5128</v>
      </c>
    </row>
    <row r="2554" spans="31:31" x14ac:dyDescent="0.25">
      <c r="AE2554" t="s">
        <v>5129</v>
      </c>
    </row>
    <row r="2555" spans="31:31" x14ac:dyDescent="0.25">
      <c r="AE2555" t="s">
        <v>5132</v>
      </c>
    </row>
    <row r="2556" spans="31:31" x14ac:dyDescent="0.25">
      <c r="AE2556" t="s">
        <v>5135</v>
      </c>
    </row>
    <row r="2557" spans="31:31" x14ac:dyDescent="0.25">
      <c r="AE2557" t="s">
        <v>5140</v>
      </c>
    </row>
    <row r="2558" spans="31:31" x14ac:dyDescent="0.25">
      <c r="AE2558" t="s">
        <v>5142</v>
      </c>
    </row>
    <row r="2559" spans="31:31" x14ac:dyDescent="0.25">
      <c r="AE2559" t="s">
        <v>13644</v>
      </c>
    </row>
    <row r="2560" spans="31:31" x14ac:dyDescent="0.25">
      <c r="AE2560" t="s">
        <v>5147</v>
      </c>
    </row>
    <row r="2561" spans="31:31" x14ac:dyDescent="0.25">
      <c r="AE2561" t="s">
        <v>5148</v>
      </c>
    </row>
    <row r="2562" spans="31:31" x14ac:dyDescent="0.25">
      <c r="AE2562" t="s">
        <v>5149</v>
      </c>
    </row>
    <row r="2563" spans="31:31" x14ac:dyDescent="0.25">
      <c r="AE2563" t="s">
        <v>5150</v>
      </c>
    </row>
    <row r="2564" spans="31:31" x14ac:dyDescent="0.25">
      <c r="AE2564" t="s">
        <v>5155</v>
      </c>
    </row>
    <row r="2565" spans="31:31" x14ac:dyDescent="0.25">
      <c r="AE2565" t="s">
        <v>13645</v>
      </c>
    </row>
    <row r="2566" spans="31:31" x14ac:dyDescent="0.25">
      <c r="AE2566" t="s">
        <v>13646</v>
      </c>
    </row>
    <row r="2567" spans="31:31" x14ac:dyDescent="0.25">
      <c r="AE2567" t="s">
        <v>5157</v>
      </c>
    </row>
    <row r="2568" spans="31:31" x14ac:dyDescent="0.25">
      <c r="AE2568" t="s">
        <v>5158</v>
      </c>
    </row>
    <row r="2569" spans="31:31" x14ac:dyDescent="0.25">
      <c r="AE2569" t="s">
        <v>5159</v>
      </c>
    </row>
    <row r="2570" spans="31:31" x14ac:dyDescent="0.25">
      <c r="AE2570" t="s">
        <v>5161</v>
      </c>
    </row>
    <row r="2571" spans="31:31" x14ac:dyDescent="0.25">
      <c r="AE2571" t="s">
        <v>5162</v>
      </c>
    </row>
    <row r="2572" spans="31:31" x14ac:dyDescent="0.25">
      <c r="AE2572" t="s">
        <v>5162</v>
      </c>
    </row>
    <row r="2573" spans="31:31" x14ac:dyDescent="0.25">
      <c r="AE2573" t="s">
        <v>5162</v>
      </c>
    </row>
    <row r="2574" spans="31:31" x14ac:dyDescent="0.25">
      <c r="AE2574" t="s">
        <v>5164</v>
      </c>
    </row>
    <row r="2575" spans="31:31" x14ac:dyDescent="0.25">
      <c r="AE2575" t="s">
        <v>5165</v>
      </c>
    </row>
    <row r="2576" spans="31:31" x14ac:dyDescent="0.25">
      <c r="AE2576" t="s">
        <v>5168</v>
      </c>
    </row>
    <row r="2577" spans="31:31" x14ac:dyDescent="0.25">
      <c r="AE2577" t="s">
        <v>5169</v>
      </c>
    </row>
    <row r="2578" spans="31:31" x14ac:dyDescent="0.25">
      <c r="AE2578" t="s">
        <v>5171</v>
      </c>
    </row>
    <row r="2579" spans="31:31" x14ac:dyDescent="0.25">
      <c r="AE2579" t="s">
        <v>5172</v>
      </c>
    </row>
    <row r="2580" spans="31:31" x14ac:dyDescent="0.25">
      <c r="AE2580" t="s">
        <v>5173</v>
      </c>
    </row>
    <row r="2581" spans="31:31" x14ac:dyDescent="0.25">
      <c r="AE2581" t="s">
        <v>5175</v>
      </c>
    </row>
    <row r="2582" spans="31:31" x14ac:dyDescent="0.25">
      <c r="AE2582" t="s">
        <v>5184</v>
      </c>
    </row>
    <row r="2583" spans="31:31" x14ac:dyDescent="0.25">
      <c r="AE2583" t="s">
        <v>5185</v>
      </c>
    </row>
    <row r="2584" spans="31:31" x14ac:dyDescent="0.25">
      <c r="AE2584" t="s">
        <v>5186</v>
      </c>
    </row>
    <row r="2585" spans="31:31" x14ac:dyDescent="0.25">
      <c r="AE2585" t="s">
        <v>5188</v>
      </c>
    </row>
    <row r="2586" spans="31:31" x14ac:dyDescent="0.25">
      <c r="AE2586" t="s">
        <v>5190</v>
      </c>
    </row>
    <row r="2587" spans="31:31" x14ac:dyDescent="0.25">
      <c r="AE2587" t="s">
        <v>5191</v>
      </c>
    </row>
    <row r="2588" spans="31:31" x14ac:dyDescent="0.25">
      <c r="AE2588" t="s">
        <v>13648</v>
      </c>
    </row>
    <row r="2589" spans="31:31" x14ac:dyDescent="0.25">
      <c r="AE2589" t="s">
        <v>5193</v>
      </c>
    </row>
    <row r="2590" spans="31:31" x14ac:dyDescent="0.25">
      <c r="AE2590" t="s">
        <v>5196</v>
      </c>
    </row>
    <row r="2591" spans="31:31" x14ac:dyDescent="0.25">
      <c r="AE2591" t="s">
        <v>5199</v>
      </c>
    </row>
    <row r="2592" spans="31:31" x14ac:dyDescent="0.25">
      <c r="AE2592" t="s">
        <v>5203</v>
      </c>
    </row>
    <row r="2593" spans="31:31" x14ac:dyDescent="0.25">
      <c r="AE2593" t="s">
        <v>13649</v>
      </c>
    </row>
    <row r="2594" spans="31:31" x14ac:dyDescent="0.25">
      <c r="AE2594" t="s">
        <v>5204</v>
      </c>
    </row>
    <row r="2595" spans="31:31" x14ac:dyDescent="0.25">
      <c r="AE2595" t="s">
        <v>5205</v>
      </c>
    </row>
    <row r="2596" spans="31:31" x14ac:dyDescent="0.25">
      <c r="AE2596" t="s">
        <v>5208</v>
      </c>
    </row>
    <row r="2597" spans="31:31" x14ac:dyDescent="0.25">
      <c r="AE2597" t="s">
        <v>5210</v>
      </c>
    </row>
    <row r="2598" spans="31:31" x14ac:dyDescent="0.25">
      <c r="AE2598" t="s">
        <v>5214</v>
      </c>
    </row>
    <row r="2599" spans="31:31" x14ac:dyDescent="0.25">
      <c r="AE2599" t="s">
        <v>5219</v>
      </c>
    </row>
    <row r="2600" spans="31:31" x14ac:dyDescent="0.25">
      <c r="AE2600" t="s">
        <v>5222</v>
      </c>
    </row>
    <row r="2601" spans="31:31" x14ac:dyDescent="0.25">
      <c r="AE2601" t="s">
        <v>5223</v>
      </c>
    </row>
    <row r="2602" spans="31:31" x14ac:dyDescent="0.25">
      <c r="AE2602" t="s">
        <v>5224</v>
      </c>
    </row>
    <row r="2603" spans="31:31" x14ac:dyDescent="0.25">
      <c r="AE2603" t="s">
        <v>5225</v>
      </c>
    </row>
    <row r="2604" spans="31:31" x14ac:dyDescent="0.25">
      <c r="AE2604" t="s">
        <v>5229</v>
      </c>
    </row>
    <row r="2605" spans="31:31" x14ac:dyDescent="0.25">
      <c r="AE2605" t="s">
        <v>5231</v>
      </c>
    </row>
    <row r="2606" spans="31:31" x14ac:dyDescent="0.25">
      <c r="AE2606" t="s">
        <v>5234</v>
      </c>
    </row>
    <row r="2607" spans="31:31" x14ac:dyDescent="0.25">
      <c r="AE2607" t="s">
        <v>12901</v>
      </c>
    </row>
    <row r="2608" spans="31:31" x14ac:dyDescent="0.25">
      <c r="AE2608" t="s">
        <v>5237</v>
      </c>
    </row>
    <row r="2609" spans="31:31" x14ac:dyDescent="0.25">
      <c r="AE2609" t="s">
        <v>5241</v>
      </c>
    </row>
    <row r="2610" spans="31:31" x14ac:dyDescent="0.25">
      <c r="AE2610" t="s">
        <v>5242</v>
      </c>
    </row>
    <row r="2611" spans="31:31" x14ac:dyDescent="0.25">
      <c r="AE2611" t="s">
        <v>5246</v>
      </c>
    </row>
    <row r="2612" spans="31:31" x14ac:dyDescent="0.25">
      <c r="AE2612" t="s">
        <v>5247</v>
      </c>
    </row>
    <row r="2613" spans="31:31" x14ac:dyDescent="0.25">
      <c r="AE2613" t="s">
        <v>5250</v>
      </c>
    </row>
    <row r="2614" spans="31:31" x14ac:dyDescent="0.25">
      <c r="AE2614" t="s">
        <v>5257</v>
      </c>
    </row>
    <row r="2615" spans="31:31" x14ac:dyDescent="0.25">
      <c r="AE2615" t="s">
        <v>13650</v>
      </c>
    </row>
    <row r="2616" spans="31:31" x14ac:dyDescent="0.25">
      <c r="AE2616" t="s">
        <v>5263</v>
      </c>
    </row>
    <row r="2617" spans="31:31" x14ac:dyDescent="0.25">
      <c r="AE2617" t="s">
        <v>5264</v>
      </c>
    </row>
    <row r="2618" spans="31:31" x14ac:dyDescent="0.25">
      <c r="AE2618" t="s">
        <v>5265</v>
      </c>
    </row>
    <row r="2619" spans="31:31" x14ac:dyDescent="0.25">
      <c r="AE2619" t="s">
        <v>5266</v>
      </c>
    </row>
    <row r="2620" spans="31:31" x14ac:dyDescent="0.25">
      <c r="AE2620" t="s">
        <v>5266</v>
      </c>
    </row>
    <row r="2621" spans="31:31" x14ac:dyDescent="0.25">
      <c r="AE2621" t="s">
        <v>5273</v>
      </c>
    </row>
    <row r="2622" spans="31:31" x14ac:dyDescent="0.25">
      <c r="AE2622" t="s">
        <v>5274</v>
      </c>
    </row>
    <row r="2623" spans="31:31" x14ac:dyDescent="0.25">
      <c r="AE2623" t="s">
        <v>5275</v>
      </c>
    </row>
    <row r="2624" spans="31:31" x14ac:dyDescent="0.25">
      <c r="AE2624" t="s">
        <v>5275</v>
      </c>
    </row>
    <row r="2625" spans="31:31" x14ac:dyDescent="0.25">
      <c r="AE2625" t="s">
        <v>5276</v>
      </c>
    </row>
    <row r="2626" spans="31:31" x14ac:dyDescent="0.25">
      <c r="AE2626" t="s">
        <v>5278</v>
      </c>
    </row>
    <row r="2627" spans="31:31" x14ac:dyDescent="0.25">
      <c r="AE2627" t="s">
        <v>5279</v>
      </c>
    </row>
    <row r="2628" spans="31:31" x14ac:dyDescent="0.25">
      <c r="AE2628" t="s">
        <v>5280</v>
      </c>
    </row>
    <row r="2629" spans="31:31" x14ac:dyDescent="0.25">
      <c r="AE2629" t="s">
        <v>5281</v>
      </c>
    </row>
    <row r="2630" spans="31:31" x14ac:dyDescent="0.25">
      <c r="AE2630" t="s">
        <v>5283</v>
      </c>
    </row>
    <row r="2631" spans="31:31" x14ac:dyDescent="0.25">
      <c r="AE2631" t="s">
        <v>5285</v>
      </c>
    </row>
    <row r="2632" spans="31:31" x14ac:dyDescent="0.25">
      <c r="AE2632" t="s">
        <v>5288</v>
      </c>
    </row>
    <row r="2633" spans="31:31" x14ac:dyDescent="0.25">
      <c r="AE2633" t="s">
        <v>5289</v>
      </c>
    </row>
    <row r="2634" spans="31:31" x14ac:dyDescent="0.25">
      <c r="AE2634" t="s">
        <v>5296</v>
      </c>
    </row>
    <row r="2635" spans="31:31" x14ac:dyDescent="0.25">
      <c r="AE2635" t="s">
        <v>5297</v>
      </c>
    </row>
    <row r="2636" spans="31:31" x14ac:dyDescent="0.25">
      <c r="AE2636" t="s">
        <v>5300</v>
      </c>
    </row>
    <row r="2637" spans="31:31" x14ac:dyDescent="0.25">
      <c r="AE2637" t="s">
        <v>5301</v>
      </c>
    </row>
    <row r="2638" spans="31:31" x14ac:dyDescent="0.25">
      <c r="AE2638" t="s">
        <v>5305</v>
      </c>
    </row>
    <row r="2639" spans="31:31" x14ac:dyDescent="0.25">
      <c r="AE2639" t="s">
        <v>5309</v>
      </c>
    </row>
    <row r="2640" spans="31:31" x14ac:dyDescent="0.25">
      <c r="AE2640" t="s">
        <v>5310</v>
      </c>
    </row>
    <row r="2641" spans="31:31" x14ac:dyDescent="0.25">
      <c r="AE2641" t="s">
        <v>5313</v>
      </c>
    </row>
    <row r="2642" spans="31:31" x14ac:dyDescent="0.25">
      <c r="AE2642" t="s">
        <v>5314</v>
      </c>
    </row>
    <row r="2643" spans="31:31" x14ac:dyDescent="0.25">
      <c r="AE2643" t="s">
        <v>5317</v>
      </c>
    </row>
    <row r="2644" spans="31:31" x14ac:dyDescent="0.25">
      <c r="AE2644" t="s">
        <v>5318</v>
      </c>
    </row>
    <row r="2645" spans="31:31" x14ac:dyDescent="0.25">
      <c r="AE2645" t="s">
        <v>5319</v>
      </c>
    </row>
    <row r="2646" spans="31:31" x14ac:dyDescent="0.25">
      <c r="AE2646" t="s">
        <v>5320</v>
      </c>
    </row>
    <row r="2647" spans="31:31" x14ac:dyDescent="0.25">
      <c r="AE2647" t="s">
        <v>5321</v>
      </c>
    </row>
    <row r="2648" spans="31:31" x14ac:dyDescent="0.25">
      <c r="AE2648" t="s">
        <v>5327</v>
      </c>
    </row>
    <row r="2649" spans="31:31" x14ac:dyDescent="0.25">
      <c r="AE2649" t="s">
        <v>5328</v>
      </c>
    </row>
    <row r="2650" spans="31:31" x14ac:dyDescent="0.25">
      <c r="AE2650" t="s">
        <v>5331</v>
      </c>
    </row>
    <row r="2651" spans="31:31" x14ac:dyDescent="0.25">
      <c r="AE2651" t="s">
        <v>5333</v>
      </c>
    </row>
    <row r="2652" spans="31:31" x14ac:dyDescent="0.25">
      <c r="AE2652" t="s">
        <v>5338</v>
      </c>
    </row>
    <row r="2653" spans="31:31" x14ac:dyDescent="0.25">
      <c r="AE2653" t="s">
        <v>5341</v>
      </c>
    </row>
    <row r="2654" spans="31:31" x14ac:dyDescent="0.25">
      <c r="AE2654" t="s">
        <v>5342</v>
      </c>
    </row>
    <row r="2655" spans="31:31" x14ac:dyDescent="0.25">
      <c r="AE2655" t="s">
        <v>5346</v>
      </c>
    </row>
    <row r="2656" spans="31:31" x14ac:dyDescent="0.25">
      <c r="AE2656" t="s">
        <v>5348</v>
      </c>
    </row>
    <row r="2657" spans="31:31" x14ac:dyDescent="0.25">
      <c r="AE2657" t="s">
        <v>5351</v>
      </c>
    </row>
    <row r="2658" spans="31:31" x14ac:dyDescent="0.25">
      <c r="AE2658" t="s">
        <v>5353</v>
      </c>
    </row>
    <row r="2659" spans="31:31" x14ac:dyDescent="0.25">
      <c r="AE2659" t="s">
        <v>5355</v>
      </c>
    </row>
    <row r="2660" spans="31:31" x14ac:dyDescent="0.25">
      <c r="AE2660" t="s">
        <v>5356</v>
      </c>
    </row>
    <row r="2661" spans="31:31" x14ac:dyDescent="0.25">
      <c r="AE2661" t="s">
        <v>5360</v>
      </c>
    </row>
    <row r="2662" spans="31:31" x14ac:dyDescent="0.25">
      <c r="AE2662" t="s">
        <v>5361</v>
      </c>
    </row>
    <row r="2663" spans="31:31" x14ac:dyDescent="0.25">
      <c r="AE2663" t="s">
        <v>5362</v>
      </c>
    </row>
    <row r="2664" spans="31:31" x14ac:dyDescent="0.25">
      <c r="AE2664" t="s">
        <v>5363</v>
      </c>
    </row>
    <row r="2665" spans="31:31" x14ac:dyDescent="0.25">
      <c r="AE2665" t="s">
        <v>5364</v>
      </c>
    </row>
    <row r="2666" spans="31:31" x14ac:dyDescent="0.25">
      <c r="AE2666" t="s">
        <v>13651</v>
      </c>
    </row>
    <row r="2667" spans="31:31" x14ac:dyDescent="0.25">
      <c r="AE2667" t="s">
        <v>12913</v>
      </c>
    </row>
    <row r="2668" spans="31:31" x14ac:dyDescent="0.25">
      <c r="AE2668" t="s">
        <v>5373</v>
      </c>
    </row>
    <row r="2669" spans="31:31" x14ac:dyDescent="0.25">
      <c r="AE2669" t="s">
        <v>13652</v>
      </c>
    </row>
    <row r="2670" spans="31:31" x14ac:dyDescent="0.25">
      <c r="AE2670" t="s">
        <v>5377</v>
      </c>
    </row>
    <row r="2671" spans="31:31" x14ac:dyDescent="0.25">
      <c r="AE2671" t="s">
        <v>5379</v>
      </c>
    </row>
    <row r="2672" spans="31:31" x14ac:dyDescent="0.25">
      <c r="AE2672" t="s">
        <v>5387</v>
      </c>
    </row>
    <row r="2673" spans="31:31" x14ac:dyDescent="0.25">
      <c r="AE2673" t="s">
        <v>5390</v>
      </c>
    </row>
    <row r="2674" spans="31:31" x14ac:dyDescent="0.25">
      <c r="AE2674" t="s">
        <v>5394</v>
      </c>
    </row>
    <row r="2675" spans="31:31" x14ac:dyDescent="0.25">
      <c r="AE2675" t="s">
        <v>5395</v>
      </c>
    </row>
    <row r="2676" spans="31:31" x14ac:dyDescent="0.25">
      <c r="AE2676" t="s">
        <v>5400</v>
      </c>
    </row>
    <row r="2677" spans="31:31" x14ac:dyDescent="0.25">
      <c r="AE2677" t="s">
        <v>5402</v>
      </c>
    </row>
    <row r="2678" spans="31:31" x14ac:dyDescent="0.25">
      <c r="AE2678" t="s">
        <v>5405</v>
      </c>
    </row>
    <row r="2679" spans="31:31" x14ac:dyDescent="0.25">
      <c r="AE2679" t="s">
        <v>5410</v>
      </c>
    </row>
    <row r="2680" spans="31:31" x14ac:dyDescent="0.25">
      <c r="AE2680" t="s">
        <v>5411</v>
      </c>
    </row>
    <row r="2681" spans="31:31" x14ac:dyDescent="0.25">
      <c r="AE2681" t="s">
        <v>5412</v>
      </c>
    </row>
    <row r="2682" spans="31:31" x14ac:dyDescent="0.25">
      <c r="AE2682" t="s">
        <v>5413</v>
      </c>
    </row>
    <row r="2683" spans="31:31" x14ac:dyDescent="0.25">
      <c r="AE2683" t="s">
        <v>5414</v>
      </c>
    </row>
    <row r="2684" spans="31:31" x14ac:dyDescent="0.25">
      <c r="AE2684" t="s">
        <v>5415</v>
      </c>
    </row>
    <row r="2685" spans="31:31" x14ac:dyDescent="0.25">
      <c r="AE2685" t="s">
        <v>5418</v>
      </c>
    </row>
    <row r="2686" spans="31:31" x14ac:dyDescent="0.25">
      <c r="AE2686" t="s">
        <v>5419</v>
      </c>
    </row>
    <row r="2687" spans="31:31" x14ac:dyDescent="0.25">
      <c r="AE2687" t="s">
        <v>5420</v>
      </c>
    </row>
    <row r="2688" spans="31:31" x14ac:dyDescent="0.25">
      <c r="AE2688" t="s">
        <v>5422</v>
      </c>
    </row>
    <row r="2689" spans="31:31" x14ac:dyDescent="0.25">
      <c r="AE2689" t="s">
        <v>5423</v>
      </c>
    </row>
    <row r="2690" spans="31:31" x14ac:dyDescent="0.25">
      <c r="AE2690" t="s">
        <v>5424</v>
      </c>
    </row>
    <row r="2691" spans="31:31" x14ac:dyDescent="0.25">
      <c r="AE2691" t="s">
        <v>5426</v>
      </c>
    </row>
    <row r="2692" spans="31:31" x14ac:dyDescent="0.25">
      <c r="AE2692" t="s">
        <v>5427</v>
      </c>
    </row>
    <row r="2693" spans="31:31" x14ac:dyDescent="0.25">
      <c r="AE2693" t="s">
        <v>5428</v>
      </c>
    </row>
    <row r="2694" spans="31:31" x14ac:dyDescent="0.25">
      <c r="AE2694" t="s">
        <v>5434</v>
      </c>
    </row>
    <row r="2695" spans="31:31" x14ac:dyDescent="0.25">
      <c r="AE2695" t="s">
        <v>5436</v>
      </c>
    </row>
    <row r="2696" spans="31:31" x14ac:dyDescent="0.25">
      <c r="AE2696" t="s">
        <v>5437</v>
      </c>
    </row>
    <row r="2697" spans="31:31" x14ac:dyDescent="0.25">
      <c r="AE2697" t="s">
        <v>5440</v>
      </c>
    </row>
    <row r="2698" spans="31:31" x14ac:dyDescent="0.25">
      <c r="AE2698" t="s">
        <v>5441</v>
      </c>
    </row>
    <row r="2699" spans="31:31" x14ac:dyDescent="0.25">
      <c r="AE2699" t="s">
        <v>5447</v>
      </c>
    </row>
    <row r="2700" spans="31:31" x14ac:dyDescent="0.25">
      <c r="AE2700" t="s">
        <v>5449</v>
      </c>
    </row>
    <row r="2701" spans="31:31" x14ac:dyDescent="0.25">
      <c r="AE2701" t="s">
        <v>5450</v>
      </c>
    </row>
    <row r="2702" spans="31:31" x14ac:dyDescent="0.25">
      <c r="AE2702" t="s">
        <v>5453</v>
      </c>
    </row>
    <row r="2703" spans="31:31" x14ac:dyDescent="0.25">
      <c r="AE2703" t="s">
        <v>5454</v>
      </c>
    </row>
    <row r="2704" spans="31:31" x14ac:dyDescent="0.25">
      <c r="AE2704" t="s">
        <v>5455</v>
      </c>
    </row>
    <row r="2705" spans="31:31" x14ac:dyDescent="0.25">
      <c r="AE2705" t="s">
        <v>5456</v>
      </c>
    </row>
    <row r="2706" spans="31:31" x14ac:dyDescent="0.25">
      <c r="AE2706" t="s">
        <v>5459</v>
      </c>
    </row>
    <row r="2707" spans="31:31" x14ac:dyDescent="0.25">
      <c r="AE2707" t="s">
        <v>5460</v>
      </c>
    </row>
    <row r="2708" spans="31:31" x14ac:dyDescent="0.25">
      <c r="AE2708" t="s">
        <v>5462</v>
      </c>
    </row>
    <row r="2709" spans="31:31" x14ac:dyDescent="0.25">
      <c r="AE2709" t="s">
        <v>13655</v>
      </c>
    </row>
    <row r="2710" spans="31:31" x14ac:dyDescent="0.25">
      <c r="AE2710" t="s">
        <v>5465</v>
      </c>
    </row>
    <row r="2711" spans="31:31" x14ac:dyDescent="0.25">
      <c r="AE2711" t="s">
        <v>5469</v>
      </c>
    </row>
    <row r="2712" spans="31:31" x14ac:dyDescent="0.25">
      <c r="AE2712" t="s">
        <v>5470</v>
      </c>
    </row>
    <row r="2713" spans="31:31" x14ac:dyDescent="0.25">
      <c r="AE2713" t="s">
        <v>5472</v>
      </c>
    </row>
    <row r="2714" spans="31:31" x14ac:dyDescent="0.25">
      <c r="AE2714" t="s">
        <v>5476</v>
      </c>
    </row>
    <row r="2715" spans="31:31" x14ac:dyDescent="0.25">
      <c r="AE2715" t="s">
        <v>5478</v>
      </c>
    </row>
    <row r="2716" spans="31:31" x14ac:dyDescent="0.25">
      <c r="AE2716" t="s">
        <v>5479</v>
      </c>
    </row>
    <row r="2717" spans="31:31" x14ac:dyDescent="0.25">
      <c r="AE2717" t="s">
        <v>5480</v>
      </c>
    </row>
    <row r="2718" spans="31:31" x14ac:dyDescent="0.25">
      <c r="AE2718" t="s">
        <v>5482</v>
      </c>
    </row>
    <row r="2719" spans="31:31" x14ac:dyDescent="0.25">
      <c r="AE2719" t="s">
        <v>5483</v>
      </c>
    </row>
    <row r="2720" spans="31:31" x14ac:dyDescent="0.25">
      <c r="AE2720" t="s">
        <v>5506</v>
      </c>
    </row>
    <row r="2721" spans="31:31" x14ac:dyDescent="0.25">
      <c r="AE2721" t="s">
        <v>5507</v>
      </c>
    </row>
    <row r="2722" spans="31:31" x14ac:dyDescent="0.25">
      <c r="AE2722" t="s">
        <v>5510</v>
      </c>
    </row>
    <row r="2723" spans="31:31" x14ac:dyDescent="0.25">
      <c r="AE2723" t="s">
        <v>5514</v>
      </c>
    </row>
    <row r="2724" spans="31:31" x14ac:dyDescent="0.25">
      <c r="AE2724" t="s">
        <v>5528</v>
      </c>
    </row>
    <row r="2725" spans="31:31" x14ac:dyDescent="0.25">
      <c r="AE2725" t="s">
        <v>5529</v>
      </c>
    </row>
    <row r="2726" spans="31:31" x14ac:dyDescent="0.25">
      <c r="AE2726" t="s">
        <v>5530</v>
      </c>
    </row>
    <row r="2727" spans="31:31" x14ac:dyDescent="0.25">
      <c r="AE2727" t="s">
        <v>5536</v>
      </c>
    </row>
    <row r="2728" spans="31:31" x14ac:dyDescent="0.25">
      <c r="AE2728" t="s">
        <v>5538</v>
      </c>
    </row>
    <row r="2729" spans="31:31" x14ac:dyDescent="0.25">
      <c r="AE2729" t="s">
        <v>5539</v>
      </c>
    </row>
    <row r="2730" spans="31:31" x14ac:dyDescent="0.25">
      <c r="AE2730" t="s">
        <v>5539</v>
      </c>
    </row>
    <row r="2731" spans="31:31" x14ac:dyDescent="0.25">
      <c r="AE2731" t="s">
        <v>5540</v>
      </c>
    </row>
    <row r="2732" spans="31:31" x14ac:dyDescent="0.25">
      <c r="AE2732" t="s">
        <v>5545</v>
      </c>
    </row>
    <row r="2733" spans="31:31" x14ac:dyDescent="0.25">
      <c r="AE2733" t="s">
        <v>5549</v>
      </c>
    </row>
    <row r="2734" spans="31:31" x14ac:dyDescent="0.25">
      <c r="AE2734" t="s">
        <v>5550</v>
      </c>
    </row>
    <row r="2735" spans="31:31" x14ac:dyDescent="0.25">
      <c r="AE2735" t="s">
        <v>5552</v>
      </c>
    </row>
    <row r="2736" spans="31:31" x14ac:dyDescent="0.25">
      <c r="AE2736" t="s">
        <v>5553</v>
      </c>
    </row>
    <row r="2737" spans="31:31" x14ac:dyDescent="0.25">
      <c r="AE2737" t="s">
        <v>5554</v>
      </c>
    </row>
    <row r="2738" spans="31:31" x14ac:dyDescent="0.25">
      <c r="AE2738" t="s">
        <v>5555</v>
      </c>
    </row>
    <row r="2739" spans="31:31" x14ac:dyDescent="0.25">
      <c r="AE2739" t="s">
        <v>5557</v>
      </c>
    </row>
    <row r="2740" spans="31:31" x14ac:dyDescent="0.25">
      <c r="AE2740" t="s">
        <v>5559</v>
      </c>
    </row>
    <row r="2741" spans="31:31" x14ac:dyDescent="0.25">
      <c r="AE2741" t="s">
        <v>5561</v>
      </c>
    </row>
    <row r="2742" spans="31:31" x14ac:dyDescent="0.25">
      <c r="AE2742" t="s">
        <v>5562</v>
      </c>
    </row>
    <row r="2743" spans="31:31" x14ac:dyDescent="0.25">
      <c r="AE2743" t="s">
        <v>5563</v>
      </c>
    </row>
    <row r="2744" spans="31:31" x14ac:dyDescent="0.25">
      <c r="AE2744" t="s">
        <v>5564</v>
      </c>
    </row>
    <row r="2745" spans="31:31" x14ac:dyDescent="0.25">
      <c r="AE2745" t="s">
        <v>13656</v>
      </c>
    </row>
    <row r="2746" spans="31:31" x14ac:dyDescent="0.25">
      <c r="AE2746" t="s">
        <v>13657</v>
      </c>
    </row>
    <row r="2747" spans="31:31" x14ac:dyDescent="0.25">
      <c r="AE2747" t="s">
        <v>5567</v>
      </c>
    </row>
    <row r="2748" spans="31:31" x14ac:dyDescent="0.25">
      <c r="AE2748" t="s">
        <v>5568</v>
      </c>
    </row>
    <row r="2749" spans="31:31" x14ac:dyDescent="0.25">
      <c r="AE2749" t="s">
        <v>5569</v>
      </c>
    </row>
    <row r="2750" spans="31:31" x14ac:dyDescent="0.25">
      <c r="AE2750" t="s">
        <v>5572</v>
      </c>
    </row>
    <row r="2751" spans="31:31" x14ac:dyDescent="0.25">
      <c r="AE2751" t="s">
        <v>13658</v>
      </c>
    </row>
    <row r="2752" spans="31:31" x14ac:dyDescent="0.25">
      <c r="AE2752" t="s">
        <v>5573</v>
      </c>
    </row>
    <row r="2753" spans="31:31" x14ac:dyDescent="0.25">
      <c r="AE2753" t="s">
        <v>5574</v>
      </c>
    </row>
    <row r="2754" spans="31:31" x14ac:dyDescent="0.25">
      <c r="AE2754" t="s">
        <v>5577</v>
      </c>
    </row>
    <row r="2755" spans="31:31" x14ac:dyDescent="0.25">
      <c r="AE2755" t="s">
        <v>5579</v>
      </c>
    </row>
    <row r="2756" spans="31:31" x14ac:dyDescent="0.25">
      <c r="AE2756" t="s">
        <v>5580</v>
      </c>
    </row>
    <row r="2757" spans="31:31" x14ac:dyDescent="0.25">
      <c r="AE2757" t="s">
        <v>5581</v>
      </c>
    </row>
    <row r="2758" spans="31:31" x14ac:dyDescent="0.25">
      <c r="AE2758" t="s">
        <v>5582</v>
      </c>
    </row>
    <row r="2759" spans="31:31" x14ac:dyDescent="0.25">
      <c r="AE2759" t="s">
        <v>5583</v>
      </c>
    </row>
    <row r="2760" spans="31:31" x14ac:dyDescent="0.25">
      <c r="AE2760" t="s">
        <v>5584</v>
      </c>
    </row>
    <row r="2761" spans="31:31" x14ac:dyDescent="0.25">
      <c r="AE2761" t="s">
        <v>5586</v>
      </c>
    </row>
    <row r="2762" spans="31:31" x14ac:dyDescent="0.25">
      <c r="AE2762" t="s">
        <v>5591</v>
      </c>
    </row>
    <row r="2763" spans="31:31" x14ac:dyDescent="0.25">
      <c r="AE2763" t="s">
        <v>5593</v>
      </c>
    </row>
    <row r="2764" spans="31:31" x14ac:dyDescent="0.25">
      <c r="AE2764" t="s">
        <v>5601</v>
      </c>
    </row>
    <row r="2765" spans="31:31" x14ac:dyDescent="0.25">
      <c r="AE2765" t="s">
        <v>5603</v>
      </c>
    </row>
    <row r="2766" spans="31:31" x14ac:dyDescent="0.25">
      <c r="AE2766" t="s">
        <v>5605</v>
      </c>
    </row>
    <row r="2767" spans="31:31" x14ac:dyDescent="0.25">
      <c r="AE2767" t="s">
        <v>5608</v>
      </c>
    </row>
    <row r="2768" spans="31:31" x14ac:dyDescent="0.25">
      <c r="AE2768" t="s">
        <v>5608</v>
      </c>
    </row>
    <row r="2769" spans="31:31" x14ac:dyDescent="0.25">
      <c r="AE2769" t="s">
        <v>5611</v>
      </c>
    </row>
    <row r="2770" spans="31:31" x14ac:dyDescent="0.25">
      <c r="AE2770" t="s">
        <v>5612</v>
      </c>
    </row>
    <row r="2771" spans="31:31" x14ac:dyDescent="0.25">
      <c r="AE2771" t="s">
        <v>13659</v>
      </c>
    </row>
    <row r="2772" spans="31:31" x14ac:dyDescent="0.25">
      <c r="AE2772" t="s">
        <v>5615</v>
      </c>
    </row>
    <row r="2773" spans="31:31" x14ac:dyDescent="0.25">
      <c r="AE2773" t="s">
        <v>5618</v>
      </c>
    </row>
    <row r="2774" spans="31:31" x14ac:dyDescent="0.25">
      <c r="AE2774" t="s">
        <v>5618</v>
      </c>
    </row>
    <row r="2775" spans="31:31" x14ac:dyDescent="0.25">
      <c r="AE2775" t="s">
        <v>5618</v>
      </c>
    </row>
    <row r="2776" spans="31:31" x14ac:dyDescent="0.25">
      <c r="AE2776" t="s">
        <v>5618</v>
      </c>
    </row>
    <row r="2777" spans="31:31" x14ac:dyDescent="0.25">
      <c r="AE2777" t="s">
        <v>5620</v>
      </c>
    </row>
    <row r="2778" spans="31:31" x14ac:dyDescent="0.25">
      <c r="AE2778" t="s">
        <v>5623</v>
      </c>
    </row>
    <row r="2779" spans="31:31" x14ac:dyDescent="0.25">
      <c r="AE2779" t="s">
        <v>5624</v>
      </c>
    </row>
    <row r="2780" spans="31:31" x14ac:dyDescent="0.25">
      <c r="AE2780" t="s">
        <v>5625</v>
      </c>
    </row>
    <row r="2781" spans="31:31" x14ac:dyDescent="0.25">
      <c r="AE2781" t="s">
        <v>5626</v>
      </c>
    </row>
    <row r="2782" spans="31:31" x14ac:dyDescent="0.25">
      <c r="AE2782" t="s">
        <v>5628</v>
      </c>
    </row>
    <row r="2783" spans="31:31" x14ac:dyDescent="0.25">
      <c r="AE2783" t="s">
        <v>5629</v>
      </c>
    </row>
    <row r="2784" spans="31:31" x14ac:dyDescent="0.25">
      <c r="AE2784" t="s">
        <v>5630</v>
      </c>
    </row>
    <row r="2785" spans="31:31" x14ac:dyDescent="0.25">
      <c r="AE2785" t="s">
        <v>5631</v>
      </c>
    </row>
    <row r="2786" spans="31:31" x14ac:dyDescent="0.25">
      <c r="AE2786" t="s">
        <v>5632</v>
      </c>
    </row>
    <row r="2787" spans="31:31" x14ac:dyDescent="0.25">
      <c r="AE2787" t="s">
        <v>5633</v>
      </c>
    </row>
    <row r="2788" spans="31:31" x14ac:dyDescent="0.25">
      <c r="AE2788" t="s">
        <v>5636</v>
      </c>
    </row>
    <row r="2789" spans="31:31" x14ac:dyDescent="0.25">
      <c r="AE2789" t="s">
        <v>5637</v>
      </c>
    </row>
    <row r="2790" spans="31:31" x14ac:dyDescent="0.25">
      <c r="AE2790" t="s">
        <v>5638</v>
      </c>
    </row>
    <row r="2791" spans="31:31" x14ac:dyDescent="0.25">
      <c r="AE2791" t="s">
        <v>5640</v>
      </c>
    </row>
    <row r="2792" spans="31:31" x14ac:dyDescent="0.25">
      <c r="AE2792" t="s">
        <v>5643</v>
      </c>
    </row>
    <row r="2793" spans="31:31" x14ac:dyDescent="0.25">
      <c r="AE2793" t="s">
        <v>5645</v>
      </c>
    </row>
    <row r="2794" spans="31:31" x14ac:dyDescent="0.25">
      <c r="AE2794" t="s">
        <v>5649</v>
      </c>
    </row>
    <row r="2795" spans="31:31" x14ac:dyDescent="0.25">
      <c r="AE2795" t="s">
        <v>5650</v>
      </c>
    </row>
    <row r="2796" spans="31:31" x14ac:dyDescent="0.25">
      <c r="AE2796" t="s">
        <v>5651</v>
      </c>
    </row>
    <row r="2797" spans="31:31" x14ac:dyDescent="0.25">
      <c r="AE2797" t="s">
        <v>5653</v>
      </c>
    </row>
    <row r="2798" spans="31:31" x14ac:dyDescent="0.25">
      <c r="AE2798" t="s">
        <v>5655</v>
      </c>
    </row>
    <row r="2799" spans="31:31" x14ac:dyDescent="0.25">
      <c r="AE2799" t="s">
        <v>5659</v>
      </c>
    </row>
    <row r="2800" spans="31:31" x14ac:dyDescent="0.25">
      <c r="AE2800" t="s">
        <v>5662</v>
      </c>
    </row>
    <row r="2801" spans="31:31" x14ac:dyDescent="0.25">
      <c r="AE2801" t="s">
        <v>5663</v>
      </c>
    </row>
    <row r="2802" spans="31:31" x14ac:dyDescent="0.25">
      <c r="AE2802" t="s">
        <v>5664</v>
      </c>
    </row>
    <row r="2803" spans="31:31" x14ac:dyDescent="0.25">
      <c r="AE2803" t="s">
        <v>5665</v>
      </c>
    </row>
    <row r="2804" spans="31:31" x14ac:dyDescent="0.25">
      <c r="AE2804" t="s">
        <v>5666</v>
      </c>
    </row>
    <row r="2805" spans="31:31" x14ac:dyDescent="0.25">
      <c r="AE2805" t="s">
        <v>5669</v>
      </c>
    </row>
    <row r="2806" spans="31:31" x14ac:dyDescent="0.25">
      <c r="AE2806" t="s">
        <v>12945</v>
      </c>
    </row>
    <row r="2807" spans="31:31" x14ac:dyDescent="0.25">
      <c r="AE2807" t="s">
        <v>5672</v>
      </c>
    </row>
    <row r="2808" spans="31:31" x14ac:dyDescent="0.25">
      <c r="AE2808" t="s">
        <v>5674</v>
      </c>
    </row>
    <row r="2809" spans="31:31" x14ac:dyDescent="0.25">
      <c r="AE2809" t="s">
        <v>5683</v>
      </c>
    </row>
    <row r="2810" spans="31:31" x14ac:dyDescent="0.25">
      <c r="AE2810" t="s">
        <v>5684</v>
      </c>
    </row>
    <row r="2811" spans="31:31" x14ac:dyDescent="0.25">
      <c r="AE2811" t="s">
        <v>5685</v>
      </c>
    </row>
    <row r="2812" spans="31:31" x14ac:dyDescent="0.25">
      <c r="AE2812" t="s">
        <v>5686</v>
      </c>
    </row>
    <row r="2813" spans="31:31" x14ac:dyDescent="0.25">
      <c r="AE2813" t="s">
        <v>5691</v>
      </c>
    </row>
    <row r="2814" spans="31:31" x14ac:dyDescent="0.25">
      <c r="AE2814" t="s">
        <v>5700</v>
      </c>
    </row>
    <row r="2815" spans="31:31" x14ac:dyDescent="0.25">
      <c r="AE2815" t="s">
        <v>5702</v>
      </c>
    </row>
    <row r="2816" spans="31:31" x14ac:dyDescent="0.25">
      <c r="AE2816" t="s">
        <v>5704</v>
      </c>
    </row>
    <row r="2817" spans="31:31" x14ac:dyDescent="0.25">
      <c r="AE2817" t="s">
        <v>5705</v>
      </c>
    </row>
    <row r="2818" spans="31:31" x14ac:dyDescent="0.25">
      <c r="AE2818" t="s">
        <v>5706</v>
      </c>
    </row>
    <row r="2819" spans="31:31" x14ac:dyDescent="0.25">
      <c r="AE2819" t="s">
        <v>5707</v>
      </c>
    </row>
    <row r="2820" spans="31:31" x14ac:dyDescent="0.25">
      <c r="AE2820" t="s">
        <v>5708</v>
      </c>
    </row>
    <row r="2821" spans="31:31" x14ac:dyDescent="0.25">
      <c r="AE2821" t="s">
        <v>5709</v>
      </c>
    </row>
    <row r="2822" spans="31:31" x14ac:dyDescent="0.25">
      <c r="AE2822" t="s">
        <v>5714</v>
      </c>
    </row>
    <row r="2823" spans="31:31" x14ac:dyDescent="0.25">
      <c r="AE2823" t="s">
        <v>5716</v>
      </c>
    </row>
    <row r="2824" spans="31:31" x14ac:dyDescent="0.25">
      <c r="AE2824" t="s">
        <v>5717</v>
      </c>
    </row>
    <row r="2825" spans="31:31" x14ac:dyDescent="0.25">
      <c r="AE2825" t="s">
        <v>5718</v>
      </c>
    </row>
    <row r="2826" spans="31:31" x14ac:dyDescent="0.25">
      <c r="AE2826" t="s">
        <v>5719</v>
      </c>
    </row>
    <row r="2827" spans="31:31" x14ac:dyDescent="0.25">
      <c r="AE2827" t="s">
        <v>13660</v>
      </c>
    </row>
    <row r="2828" spans="31:31" x14ac:dyDescent="0.25">
      <c r="AE2828" t="s">
        <v>5721</v>
      </c>
    </row>
    <row r="2829" spans="31:31" x14ac:dyDescent="0.25">
      <c r="AE2829" t="s">
        <v>5722</v>
      </c>
    </row>
    <row r="2830" spans="31:31" x14ac:dyDescent="0.25">
      <c r="AE2830" t="s">
        <v>5731</v>
      </c>
    </row>
    <row r="2831" spans="31:31" x14ac:dyDescent="0.25">
      <c r="AE2831" t="s">
        <v>5732</v>
      </c>
    </row>
    <row r="2832" spans="31:31" x14ac:dyDescent="0.25">
      <c r="AE2832" t="s">
        <v>5733</v>
      </c>
    </row>
    <row r="2833" spans="31:31" x14ac:dyDescent="0.25">
      <c r="AE2833" t="s">
        <v>5735</v>
      </c>
    </row>
    <row r="2834" spans="31:31" x14ac:dyDescent="0.25">
      <c r="AE2834" t="s">
        <v>13662</v>
      </c>
    </row>
    <row r="2835" spans="31:31" x14ac:dyDescent="0.25">
      <c r="AE2835" t="s">
        <v>5740</v>
      </c>
    </row>
    <row r="2836" spans="31:31" x14ac:dyDescent="0.25">
      <c r="AE2836" t="s">
        <v>5742</v>
      </c>
    </row>
    <row r="2837" spans="31:31" x14ac:dyDescent="0.25">
      <c r="AE2837" t="s">
        <v>5746</v>
      </c>
    </row>
    <row r="2838" spans="31:31" x14ac:dyDescent="0.25">
      <c r="AE2838" t="s">
        <v>5747</v>
      </c>
    </row>
    <row r="2839" spans="31:31" x14ac:dyDescent="0.25">
      <c r="AE2839" t="s">
        <v>5748</v>
      </c>
    </row>
    <row r="2840" spans="31:31" x14ac:dyDescent="0.25">
      <c r="AE2840" t="s">
        <v>5749</v>
      </c>
    </row>
    <row r="2841" spans="31:31" x14ac:dyDescent="0.25">
      <c r="AE2841" t="s">
        <v>5750</v>
      </c>
    </row>
    <row r="2842" spans="31:31" x14ac:dyDescent="0.25">
      <c r="AE2842" t="s">
        <v>5753</v>
      </c>
    </row>
    <row r="2843" spans="31:31" x14ac:dyDescent="0.25">
      <c r="AE2843" t="s">
        <v>5755</v>
      </c>
    </row>
    <row r="2844" spans="31:31" x14ac:dyDescent="0.25">
      <c r="AE2844" t="s">
        <v>5756</v>
      </c>
    </row>
    <row r="2845" spans="31:31" x14ac:dyDescent="0.25">
      <c r="AE2845" t="s">
        <v>5757</v>
      </c>
    </row>
    <row r="2846" spans="31:31" x14ac:dyDescent="0.25">
      <c r="AE2846" t="s">
        <v>5758</v>
      </c>
    </row>
    <row r="2847" spans="31:31" x14ac:dyDescent="0.25">
      <c r="AE2847" t="s">
        <v>5759</v>
      </c>
    </row>
    <row r="2848" spans="31:31" x14ac:dyDescent="0.25">
      <c r="AE2848" t="s">
        <v>5759</v>
      </c>
    </row>
    <row r="2849" spans="31:31" x14ac:dyDescent="0.25">
      <c r="AE2849" t="s">
        <v>5761</v>
      </c>
    </row>
    <row r="2850" spans="31:31" x14ac:dyDescent="0.25">
      <c r="AE2850" t="s">
        <v>5763</v>
      </c>
    </row>
    <row r="2851" spans="31:31" x14ac:dyDescent="0.25">
      <c r="AE2851" t="s">
        <v>5765</v>
      </c>
    </row>
    <row r="2852" spans="31:31" x14ac:dyDescent="0.25">
      <c r="AE2852" t="s">
        <v>5766</v>
      </c>
    </row>
    <row r="2853" spans="31:31" x14ac:dyDescent="0.25">
      <c r="AE2853" t="s">
        <v>5768</v>
      </c>
    </row>
    <row r="2854" spans="31:31" x14ac:dyDescent="0.25">
      <c r="AE2854" t="s">
        <v>5772</v>
      </c>
    </row>
    <row r="2855" spans="31:31" x14ac:dyDescent="0.25">
      <c r="AE2855" t="s">
        <v>5773</v>
      </c>
    </row>
    <row r="2856" spans="31:31" x14ac:dyDescent="0.25">
      <c r="AE2856" t="s">
        <v>5774</v>
      </c>
    </row>
    <row r="2857" spans="31:31" x14ac:dyDescent="0.25">
      <c r="AE2857" t="s">
        <v>5774</v>
      </c>
    </row>
    <row r="2858" spans="31:31" x14ac:dyDescent="0.25">
      <c r="AE2858" t="s">
        <v>5775</v>
      </c>
    </row>
    <row r="2859" spans="31:31" x14ac:dyDescent="0.25">
      <c r="AE2859" t="s">
        <v>5777</v>
      </c>
    </row>
    <row r="2860" spans="31:31" x14ac:dyDescent="0.25">
      <c r="AE2860" t="s">
        <v>5779</v>
      </c>
    </row>
    <row r="2861" spans="31:31" x14ac:dyDescent="0.25">
      <c r="AE2861" t="s">
        <v>5782</v>
      </c>
    </row>
    <row r="2862" spans="31:31" x14ac:dyDescent="0.25">
      <c r="AE2862" t="s">
        <v>5784</v>
      </c>
    </row>
    <row r="2863" spans="31:31" x14ac:dyDescent="0.25">
      <c r="AE2863" t="s">
        <v>13663</v>
      </c>
    </row>
    <row r="2864" spans="31:31" x14ac:dyDescent="0.25">
      <c r="AE2864" t="s">
        <v>5786</v>
      </c>
    </row>
    <row r="2865" spans="31:31" x14ac:dyDescent="0.25">
      <c r="AE2865" t="s">
        <v>5788</v>
      </c>
    </row>
    <row r="2866" spans="31:31" x14ac:dyDescent="0.25">
      <c r="AE2866" t="s">
        <v>5790</v>
      </c>
    </row>
    <row r="2867" spans="31:31" x14ac:dyDescent="0.25">
      <c r="AE2867" t="s">
        <v>5791</v>
      </c>
    </row>
    <row r="2868" spans="31:31" x14ac:dyDescent="0.25">
      <c r="AE2868" t="s">
        <v>5794</v>
      </c>
    </row>
    <row r="2869" spans="31:31" x14ac:dyDescent="0.25">
      <c r="AE2869" t="s">
        <v>5796</v>
      </c>
    </row>
    <row r="2870" spans="31:31" x14ac:dyDescent="0.25">
      <c r="AE2870" t="s">
        <v>5800</v>
      </c>
    </row>
    <row r="2871" spans="31:31" x14ac:dyDescent="0.25">
      <c r="AE2871" t="s">
        <v>5805</v>
      </c>
    </row>
    <row r="2872" spans="31:31" x14ac:dyDescent="0.25">
      <c r="AE2872" t="s">
        <v>13664</v>
      </c>
    </row>
    <row r="2873" spans="31:31" x14ac:dyDescent="0.25">
      <c r="AE2873" t="s">
        <v>5806</v>
      </c>
    </row>
    <row r="2874" spans="31:31" x14ac:dyDescent="0.25">
      <c r="AE2874" t="s">
        <v>5810</v>
      </c>
    </row>
    <row r="2875" spans="31:31" x14ac:dyDescent="0.25">
      <c r="AE2875" t="s">
        <v>5811</v>
      </c>
    </row>
    <row r="2876" spans="31:31" x14ac:dyDescent="0.25">
      <c r="AE2876" t="s">
        <v>5815</v>
      </c>
    </row>
    <row r="2877" spans="31:31" x14ac:dyDescent="0.25">
      <c r="AE2877" t="s">
        <v>13666</v>
      </c>
    </row>
    <row r="2878" spans="31:31" x14ac:dyDescent="0.25">
      <c r="AE2878" t="s">
        <v>5819</v>
      </c>
    </row>
    <row r="2879" spans="31:31" x14ac:dyDescent="0.25">
      <c r="AE2879" t="s">
        <v>5820</v>
      </c>
    </row>
    <row r="2880" spans="31:31" x14ac:dyDescent="0.25">
      <c r="AE2880" t="s">
        <v>5822</v>
      </c>
    </row>
    <row r="2881" spans="31:31" x14ac:dyDescent="0.25">
      <c r="AE2881" t="s">
        <v>5823</v>
      </c>
    </row>
    <row r="2882" spans="31:31" x14ac:dyDescent="0.25">
      <c r="AE2882" t="s">
        <v>5824</v>
      </c>
    </row>
    <row r="2883" spans="31:31" x14ac:dyDescent="0.25">
      <c r="AE2883" t="s">
        <v>13667</v>
      </c>
    </row>
    <row r="2884" spans="31:31" x14ac:dyDescent="0.25">
      <c r="AE2884" t="s">
        <v>13668</v>
      </c>
    </row>
    <row r="2885" spans="31:31" x14ac:dyDescent="0.25">
      <c r="AE2885" t="s">
        <v>5829</v>
      </c>
    </row>
    <row r="2886" spans="31:31" x14ac:dyDescent="0.25">
      <c r="AE2886" t="s">
        <v>13669</v>
      </c>
    </row>
    <row r="2887" spans="31:31" x14ac:dyDescent="0.25">
      <c r="AE2887" t="s">
        <v>5832</v>
      </c>
    </row>
    <row r="2888" spans="31:31" x14ac:dyDescent="0.25">
      <c r="AE2888" t="s">
        <v>13670</v>
      </c>
    </row>
    <row r="2889" spans="31:31" x14ac:dyDescent="0.25">
      <c r="AE2889" t="s">
        <v>5834</v>
      </c>
    </row>
    <row r="2890" spans="31:31" x14ac:dyDescent="0.25">
      <c r="AE2890" t="s">
        <v>5838</v>
      </c>
    </row>
    <row r="2891" spans="31:31" x14ac:dyDescent="0.25">
      <c r="AE2891" t="s">
        <v>5839</v>
      </c>
    </row>
    <row r="2892" spans="31:31" x14ac:dyDescent="0.25">
      <c r="AE2892" t="s">
        <v>5841</v>
      </c>
    </row>
    <row r="2893" spans="31:31" x14ac:dyDescent="0.25">
      <c r="AE2893" t="s">
        <v>5842</v>
      </c>
    </row>
    <row r="2894" spans="31:31" x14ac:dyDescent="0.25">
      <c r="AE2894" t="s">
        <v>5849</v>
      </c>
    </row>
    <row r="2895" spans="31:31" x14ac:dyDescent="0.25">
      <c r="AE2895" t="s">
        <v>5851</v>
      </c>
    </row>
    <row r="2896" spans="31:31" x14ac:dyDescent="0.25">
      <c r="AE2896" t="s">
        <v>5853</v>
      </c>
    </row>
    <row r="2897" spans="31:31" x14ac:dyDescent="0.25">
      <c r="AE2897" t="s">
        <v>5854</v>
      </c>
    </row>
    <row r="2898" spans="31:31" x14ac:dyDescent="0.25">
      <c r="AE2898" t="s">
        <v>13671</v>
      </c>
    </row>
    <row r="2899" spans="31:31" x14ac:dyDescent="0.25">
      <c r="AE2899" t="s">
        <v>5859</v>
      </c>
    </row>
    <row r="2900" spans="31:31" x14ac:dyDescent="0.25">
      <c r="AE2900" t="s">
        <v>5861</v>
      </c>
    </row>
    <row r="2901" spans="31:31" x14ac:dyDescent="0.25">
      <c r="AE2901" t="s">
        <v>5862</v>
      </c>
    </row>
    <row r="2902" spans="31:31" x14ac:dyDescent="0.25">
      <c r="AE2902" t="s">
        <v>5862</v>
      </c>
    </row>
    <row r="2903" spans="31:31" x14ac:dyDescent="0.25">
      <c r="AE2903" t="s">
        <v>5862</v>
      </c>
    </row>
    <row r="2904" spans="31:31" x14ac:dyDescent="0.25">
      <c r="AE2904" t="s">
        <v>5863</v>
      </c>
    </row>
    <row r="2905" spans="31:31" x14ac:dyDescent="0.25">
      <c r="AE2905" t="s">
        <v>5864</v>
      </c>
    </row>
    <row r="2906" spans="31:31" x14ac:dyDescent="0.25">
      <c r="AE2906" t="s">
        <v>5865</v>
      </c>
    </row>
    <row r="2907" spans="31:31" x14ac:dyDescent="0.25">
      <c r="AE2907" t="s">
        <v>5866</v>
      </c>
    </row>
    <row r="2908" spans="31:31" x14ac:dyDescent="0.25">
      <c r="AE2908" t="s">
        <v>5867</v>
      </c>
    </row>
    <row r="2909" spans="31:31" x14ac:dyDescent="0.25">
      <c r="AE2909" t="s">
        <v>5868</v>
      </c>
    </row>
    <row r="2910" spans="31:31" x14ac:dyDescent="0.25">
      <c r="AE2910" t="s">
        <v>5870</v>
      </c>
    </row>
    <row r="2911" spans="31:31" x14ac:dyDescent="0.25">
      <c r="AE2911" t="s">
        <v>5873</v>
      </c>
    </row>
    <row r="2912" spans="31:31" x14ac:dyDescent="0.25">
      <c r="AE2912" t="s">
        <v>5874</v>
      </c>
    </row>
    <row r="2913" spans="31:31" x14ac:dyDescent="0.25">
      <c r="AE2913" t="s">
        <v>5875</v>
      </c>
    </row>
    <row r="2914" spans="31:31" x14ac:dyDescent="0.25">
      <c r="AE2914" t="s">
        <v>5877</v>
      </c>
    </row>
    <row r="2915" spans="31:31" x14ac:dyDescent="0.25">
      <c r="AE2915" t="s">
        <v>5882</v>
      </c>
    </row>
    <row r="2916" spans="31:31" x14ac:dyDescent="0.25">
      <c r="AE2916" t="s">
        <v>5883</v>
      </c>
    </row>
    <row r="2917" spans="31:31" x14ac:dyDescent="0.25">
      <c r="AE2917" t="s">
        <v>5886</v>
      </c>
    </row>
    <row r="2918" spans="31:31" x14ac:dyDescent="0.25">
      <c r="AE2918" t="s">
        <v>5888</v>
      </c>
    </row>
    <row r="2919" spans="31:31" x14ac:dyDescent="0.25">
      <c r="AE2919" t="s">
        <v>5892</v>
      </c>
    </row>
    <row r="2920" spans="31:31" x14ac:dyDescent="0.25">
      <c r="AE2920" t="s">
        <v>5893</v>
      </c>
    </row>
    <row r="2921" spans="31:31" x14ac:dyDescent="0.25">
      <c r="AE2921" t="s">
        <v>5896</v>
      </c>
    </row>
    <row r="2922" spans="31:31" x14ac:dyDescent="0.25">
      <c r="AE2922" t="s">
        <v>5903</v>
      </c>
    </row>
    <row r="2923" spans="31:31" x14ac:dyDescent="0.25">
      <c r="AE2923" t="s">
        <v>5903</v>
      </c>
    </row>
    <row r="2924" spans="31:31" x14ac:dyDescent="0.25">
      <c r="AE2924" t="s">
        <v>5906</v>
      </c>
    </row>
    <row r="2925" spans="31:31" x14ac:dyDescent="0.25">
      <c r="AE2925" t="s">
        <v>5908</v>
      </c>
    </row>
    <row r="2926" spans="31:31" x14ac:dyDescent="0.25">
      <c r="AE2926" t="s">
        <v>5909</v>
      </c>
    </row>
    <row r="2927" spans="31:31" x14ac:dyDescent="0.25">
      <c r="AE2927" t="s">
        <v>5910</v>
      </c>
    </row>
    <row r="2928" spans="31:31" x14ac:dyDescent="0.25">
      <c r="AE2928" t="s">
        <v>5911</v>
      </c>
    </row>
    <row r="2929" spans="31:31" x14ac:dyDescent="0.25">
      <c r="AE2929" t="s">
        <v>5913</v>
      </c>
    </row>
    <row r="2930" spans="31:31" x14ac:dyDescent="0.25">
      <c r="AE2930" t="s">
        <v>5915</v>
      </c>
    </row>
    <row r="2931" spans="31:31" x14ac:dyDescent="0.25">
      <c r="AE2931" t="s">
        <v>5916</v>
      </c>
    </row>
    <row r="2932" spans="31:31" x14ac:dyDescent="0.25">
      <c r="AE2932" t="s">
        <v>5917</v>
      </c>
    </row>
    <row r="2933" spans="31:31" x14ac:dyDescent="0.25">
      <c r="AE2933" t="s">
        <v>5919</v>
      </c>
    </row>
    <row r="2934" spans="31:31" x14ac:dyDescent="0.25">
      <c r="AE2934" t="s">
        <v>5920</v>
      </c>
    </row>
    <row r="2935" spans="31:31" x14ac:dyDescent="0.25">
      <c r="AE2935" t="s">
        <v>5922</v>
      </c>
    </row>
    <row r="2936" spans="31:31" x14ac:dyDescent="0.25">
      <c r="AE2936" t="s">
        <v>5923</v>
      </c>
    </row>
    <row r="2937" spans="31:31" x14ac:dyDescent="0.25">
      <c r="AE2937" t="s">
        <v>5923</v>
      </c>
    </row>
    <row r="2938" spans="31:31" x14ac:dyDescent="0.25">
      <c r="AE2938" t="s">
        <v>5928</v>
      </c>
    </row>
    <row r="2939" spans="31:31" x14ac:dyDescent="0.25">
      <c r="AE2939" t="s">
        <v>5929</v>
      </c>
    </row>
    <row r="2940" spans="31:31" x14ac:dyDescent="0.25">
      <c r="AE2940" t="s">
        <v>5931</v>
      </c>
    </row>
    <row r="2941" spans="31:31" x14ac:dyDescent="0.25">
      <c r="AE2941" t="s">
        <v>5932</v>
      </c>
    </row>
    <row r="2942" spans="31:31" x14ac:dyDescent="0.25">
      <c r="AE2942" t="s">
        <v>5934</v>
      </c>
    </row>
    <row r="2943" spans="31:31" x14ac:dyDescent="0.25">
      <c r="AE2943" t="s">
        <v>5938</v>
      </c>
    </row>
    <row r="2944" spans="31:31" x14ac:dyDescent="0.25">
      <c r="AE2944" t="s">
        <v>5939</v>
      </c>
    </row>
    <row r="2945" spans="31:31" x14ac:dyDescent="0.25">
      <c r="AE2945" t="s">
        <v>5940</v>
      </c>
    </row>
    <row r="2946" spans="31:31" x14ac:dyDescent="0.25">
      <c r="AE2946" t="s">
        <v>5943</v>
      </c>
    </row>
    <row r="2947" spans="31:31" x14ac:dyDescent="0.25">
      <c r="AE2947" t="s">
        <v>5946</v>
      </c>
    </row>
    <row r="2948" spans="31:31" x14ac:dyDescent="0.25">
      <c r="AE2948" t="s">
        <v>5947</v>
      </c>
    </row>
    <row r="2949" spans="31:31" x14ac:dyDescent="0.25">
      <c r="AE2949" t="s">
        <v>5949</v>
      </c>
    </row>
    <row r="2950" spans="31:31" x14ac:dyDescent="0.25">
      <c r="AE2950" t="s">
        <v>13672</v>
      </c>
    </row>
    <row r="2951" spans="31:31" x14ac:dyDescent="0.25">
      <c r="AE2951" t="s">
        <v>5956</v>
      </c>
    </row>
    <row r="2952" spans="31:31" x14ac:dyDescent="0.25">
      <c r="AE2952" t="s">
        <v>5957</v>
      </c>
    </row>
    <row r="2953" spans="31:31" x14ac:dyDescent="0.25">
      <c r="AE2953" t="s">
        <v>5958</v>
      </c>
    </row>
    <row r="2954" spans="31:31" x14ac:dyDescent="0.25">
      <c r="AE2954" t="s">
        <v>5960</v>
      </c>
    </row>
    <row r="2955" spans="31:31" x14ac:dyDescent="0.25">
      <c r="AE2955" t="s">
        <v>5973</v>
      </c>
    </row>
    <row r="2956" spans="31:31" x14ac:dyDescent="0.25">
      <c r="AE2956" t="s">
        <v>5976</v>
      </c>
    </row>
    <row r="2957" spans="31:31" x14ac:dyDescent="0.25">
      <c r="AE2957" t="s">
        <v>5977</v>
      </c>
    </row>
    <row r="2958" spans="31:31" x14ac:dyDescent="0.25">
      <c r="AE2958" t="s">
        <v>5978</v>
      </c>
    </row>
    <row r="2959" spans="31:31" x14ac:dyDescent="0.25">
      <c r="AE2959" t="s">
        <v>5979</v>
      </c>
    </row>
    <row r="2960" spans="31:31" x14ac:dyDescent="0.25">
      <c r="AE2960" t="s">
        <v>5980</v>
      </c>
    </row>
    <row r="2961" spans="31:31" x14ac:dyDescent="0.25">
      <c r="AE2961" t="s">
        <v>5982</v>
      </c>
    </row>
    <row r="2962" spans="31:31" x14ac:dyDescent="0.25">
      <c r="AE2962" t="s">
        <v>13673</v>
      </c>
    </row>
    <row r="2963" spans="31:31" x14ac:dyDescent="0.25">
      <c r="AE2963" t="s">
        <v>13674</v>
      </c>
    </row>
    <row r="2964" spans="31:31" x14ac:dyDescent="0.25">
      <c r="AE2964" t="s">
        <v>5987</v>
      </c>
    </row>
    <row r="2965" spans="31:31" x14ac:dyDescent="0.25">
      <c r="AE2965" t="s">
        <v>5988</v>
      </c>
    </row>
    <row r="2966" spans="31:31" x14ac:dyDescent="0.25">
      <c r="AE2966" t="s">
        <v>5989</v>
      </c>
    </row>
    <row r="2967" spans="31:31" x14ac:dyDescent="0.25">
      <c r="AE2967" t="s">
        <v>5992</v>
      </c>
    </row>
    <row r="2968" spans="31:31" x14ac:dyDescent="0.25">
      <c r="AE2968" t="s">
        <v>5993</v>
      </c>
    </row>
    <row r="2969" spans="31:31" x14ac:dyDescent="0.25">
      <c r="AE2969" t="s">
        <v>13675</v>
      </c>
    </row>
    <row r="2970" spans="31:31" x14ac:dyDescent="0.25">
      <c r="AE2970" t="s">
        <v>5995</v>
      </c>
    </row>
    <row r="2971" spans="31:31" x14ac:dyDescent="0.25">
      <c r="AE2971" t="s">
        <v>5998</v>
      </c>
    </row>
    <row r="2972" spans="31:31" x14ac:dyDescent="0.25">
      <c r="AE2972" t="s">
        <v>6002</v>
      </c>
    </row>
    <row r="2973" spans="31:31" x14ac:dyDescent="0.25">
      <c r="AE2973" t="s">
        <v>6007</v>
      </c>
    </row>
    <row r="2974" spans="31:31" x14ac:dyDescent="0.25">
      <c r="AE2974" t="s">
        <v>6008</v>
      </c>
    </row>
    <row r="2975" spans="31:31" x14ac:dyDescent="0.25">
      <c r="AE2975" t="s">
        <v>6010</v>
      </c>
    </row>
    <row r="2976" spans="31:31" x14ac:dyDescent="0.25">
      <c r="AE2976" t="s">
        <v>6012</v>
      </c>
    </row>
    <row r="2977" spans="31:31" x14ac:dyDescent="0.25">
      <c r="AE2977" t="s">
        <v>6013</v>
      </c>
    </row>
    <row r="2978" spans="31:31" x14ac:dyDescent="0.25">
      <c r="AE2978" t="s">
        <v>6015</v>
      </c>
    </row>
    <row r="2979" spans="31:31" x14ac:dyDescent="0.25">
      <c r="AE2979" t="s">
        <v>6019</v>
      </c>
    </row>
    <row r="2980" spans="31:31" x14ac:dyDescent="0.25">
      <c r="AE2980" t="s">
        <v>6020</v>
      </c>
    </row>
    <row r="2981" spans="31:31" x14ac:dyDescent="0.25">
      <c r="AE2981" t="s">
        <v>6022</v>
      </c>
    </row>
    <row r="2982" spans="31:31" x14ac:dyDescent="0.25">
      <c r="AE2982" t="s">
        <v>6024</v>
      </c>
    </row>
    <row r="2983" spans="31:31" x14ac:dyDescent="0.25">
      <c r="AE2983" t="s">
        <v>6025</v>
      </c>
    </row>
    <row r="2984" spans="31:31" x14ac:dyDescent="0.25">
      <c r="AE2984" t="s">
        <v>6026</v>
      </c>
    </row>
    <row r="2985" spans="31:31" x14ac:dyDescent="0.25">
      <c r="AE2985" t="s">
        <v>6030</v>
      </c>
    </row>
    <row r="2986" spans="31:31" x14ac:dyDescent="0.25">
      <c r="AE2986" t="s">
        <v>6031</v>
      </c>
    </row>
    <row r="2987" spans="31:31" x14ac:dyDescent="0.25">
      <c r="AE2987" t="s">
        <v>6032</v>
      </c>
    </row>
    <row r="2988" spans="31:31" x14ac:dyDescent="0.25">
      <c r="AE2988" t="s">
        <v>6033</v>
      </c>
    </row>
    <row r="2989" spans="31:31" x14ac:dyDescent="0.25">
      <c r="AE2989" t="s">
        <v>6034</v>
      </c>
    </row>
    <row r="2990" spans="31:31" x14ac:dyDescent="0.25">
      <c r="AE2990" t="s">
        <v>6035</v>
      </c>
    </row>
    <row r="2991" spans="31:31" x14ac:dyDescent="0.25">
      <c r="AE2991" t="s">
        <v>6036</v>
      </c>
    </row>
    <row r="2992" spans="31:31" x14ac:dyDescent="0.25">
      <c r="AE2992" t="s">
        <v>6037</v>
      </c>
    </row>
    <row r="2993" spans="31:31" x14ac:dyDescent="0.25">
      <c r="AE2993" t="s">
        <v>6038</v>
      </c>
    </row>
    <row r="2994" spans="31:31" x14ac:dyDescent="0.25">
      <c r="AE2994" t="s">
        <v>6039</v>
      </c>
    </row>
    <row r="2995" spans="31:31" x14ac:dyDescent="0.25">
      <c r="AE2995" t="s">
        <v>6040</v>
      </c>
    </row>
    <row r="2996" spans="31:31" x14ac:dyDescent="0.25">
      <c r="AE2996" t="s">
        <v>6041</v>
      </c>
    </row>
    <row r="2997" spans="31:31" x14ac:dyDescent="0.25">
      <c r="AE2997" t="s">
        <v>6042</v>
      </c>
    </row>
    <row r="2998" spans="31:31" x14ac:dyDescent="0.25">
      <c r="AE2998" t="s">
        <v>6043</v>
      </c>
    </row>
    <row r="2999" spans="31:31" x14ac:dyDescent="0.25">
      <c r="AE2999" t="s">
        <v>6044</v>
      </c>
    </row>
    <row r="3000" spans="31:31" x14ac:dyDescent="0.25">
      <c r="AE3000" t="s">
        <v>6048</v>
      </c>
    </row>
    <row r="3001" spans="31:31" x14ac:dyDescent="0.25">
      <c r="AE3001" t="s">
        <v>6049</v>
      </c>
    </row>
    <row r="3002" spans="31:31" x14ac:dyDescent="0.25">
      <c r="AE3002" t="s">
        <v>6050</v>
      </c>
    </row>
    <row r="3003" spans="31:31" x14ac:dyDescent="0.25">
      <c r="AE3003" t="s">
        <v>6051</v>
      </c>
    </row>
    <row r="3004" spans="31:31" x14ac:dyDescent="0.25">
      <c r="AE3004" t="s">
        <v>6052</v>
      </c>
    </row>
    <row r="3005" spans="31:31" x14ac:dyDescent="0.25">
      <c r="AE3005" t="s">
        <v>6053</v>
      </c>
    </row>
    <row r="3006" spans="31:31" x14ac:dyDescent="0.25">
      <c r="AE3006" t="s">
        <v>6054</v>
      </c>
    </row>
    <row r="3007" spans="31:31" x14ac:dyDescent="0.25">
      <c r="AE3007" t="s">
        <v>6054</v>
      </c>
    </row>
    <row r="3008" spans="31:31" x14ac:dyDescent="0.25">
      <c r="AE3008" t="s">
        <v>6055</v>
      </c>
    </row>
    <row r="3009" spans="31:31" x14ac:dyDescent="0.25">
      <c r="AE3009" t="s">
        <v>6057</v>
      </c>
    </row>
    <row r="3010" spans="31:31" x14ac:dyDescent="0.25">
      <c r="AE3010" t="s">
        <v>6057</v>
      </c>
    </row>
    <row r="3011" spans="31:31" x14ac:dyDescent="0.25">
      <c r="AE3011" t="s">
        <v>6058</v>
      </c>
    </row>
    <row r="3012" spans="31:31" x14ac:dyDescent="0.25">
      <c r="AE3012" t="s">
        <v>6061</v>
      </c>
    </row>
    <row r="3013" spans="31:31" x14ac:dyDescent="0.25">
      <c r="AE3013" t="s">
        <v>6064</v>
      </c>
    </row>
    <row r="3014" spans="31:31" x14ac:dyDescent="0.25">
      <c r="AE3014" t="s">
        <v>6067</v>
      </c>
    </row>
    <row r="3015" spans="31:31" x14ac:dyDescent="0.25">
      <c r="AE3015" t="s">
        <v>6068</v>
      </c>
    </row>
    <row r="3016" spans="31:31" x14ac:dyDescent="0.25">
      <c r="AE3016" t="s">
        <v>6069</v>
      </c>
    </row>
    <row r="3017" spans="31:31" x14ac:dyDescent="0.25">
      <c r="AE3017" t="s">
        <v>6073</v>
      </c>
    </row>
    <row r="3018" spans="31:31" x14ac:dyDescent="0.25">
      <c r="AE3018" t="s">
        <v>13676</v>
      </c>
    </row>
    <row r="3019" spans="31:31" x14ac:dyDescent="0.25">
      <c r="AE3019" t="s">
        <v>6074</v>
      </c>
    </row>
    <row r="3020" spans="31:31" x14ac:dyDescent="0.25">
      <c r="AE3020" t="s">
        <v>6075</v>
      </c>
    </row>
    <row r="3021" spans="31:31" x14ac:dyDescent="0.25">
      <c r="AE3021" t="s">
        <v>6078</v>
      </c>
    </row>
    <row r="3022" spans="31:31" x14ac:dyDescent="0.25">
      <c r="AE3022" t="s">
        <v>6078</v>
      </c>
    </row>
    <row r="3023" spans="31:31" x14ac:dyDescent="0.25">
      <c r="AE3023" t="s">
        <v>6079</v>
      </c>
    </row>
    <row r="3024" spans="31:31" x14ac:dyDescent="0.25">
      <c r="AE3024" t="s">
        <v>6081</v>
      </c>
    </row>
    <row r="3025" spans="31:31" x14ac:dyDescent="0.25">
      <c r="AE3025" t="s">
        <v>6084</v>
      </c>
    </row>
    <row r="3026" spans="31:31" x14ac:dyDescent="0.25">
      <c r="AE3026" t="s">
        <v>6090</v>
      </c>
    </row>
    <row r="3027" spans="31:31" x14ac:dyDescent="0.25">
      <c r="AE3027" t="s">
        <v>6091</v>
      </c>
    </row>
    <row r="3028" spans="31:31" x14ac:dyDescent="0.25">
      <c r="AE3028" t="s">
        <v>6093</v>
      </c>
    </row>
    <row r="3029" spans="31:31" x14ac:dyDescent="0.25">
      <c r="AE3029" t="s">
        <v>6094</v>
      </c>
    </row>
    <row r="3030" spans="31:31" x14ac:dyDescent="0.25">
      <c r="AE3030" t="s">
        <v>6095</v>
      </c>
    </row>
    <row r="3031" spans="31:31" x14ac:dyDescent="0.25">
      <c r="AE3031" t="s">
        <v>6097</v>
      </c>
    </row>
    <row r="3032" spans="31:31" x14ac:dyDescent="0.25">
      <c r="AE3032" t="s">
        <v>6098</v>
      </c>
    </row>
    <row r="3033" spans="31:31" x14ac:dyDescent="0.25">
      <c r="AE3033" t="s">
        <v>6099</v>
      </c>
    </row>
    <row r="3034" spans="31:31" x14ac:dyDescent="0.25">
      <c r="AE3034" t="s">
        <v>6100</v>
      </c>
    </row>
    <row r="3035" spans="31:31" x14ac:dyDescent="0.25">
      <c r="AE3035" t="s">
        <v>6101</v>
      </c>
    </row>
    <row r="3036" spans="31:31" x14ac:dyDescent="0.25">
      <c r="AE3036" t="s">
        <v>6103</v>
      </c>
    </row>
    <row r="3037" spans="31:31" x14ac:dyDescent="0.25">
      <c r="AE3037" t="s">
        <v>6104</v>
      </c>
    </row>
    <row r="3038" spans="31:31" x14ac:dyDescent="0.25">
      <c r="AE3038" t="s">
        <v>13678</v>
      </c>
    </row>
    <row r="3039" spans="31:31" x14ac:dyDescent="0.25">
      <c r="AE3039" t="s">
        <v>13679</v>
      </c>
    </row>
    <row r="3040" spans="31:31" x14ac:dyDescent="0.25">
      <c r="AE3040" t="s">
        <v>6109</v>
      </c>
    </row>
    <row r="3041" spans="31:31" x14ac:dyDescent="0.25">
      <c r="AE3041" t="s">
        <v>6111</v>
      </c>
    </row>
    <row r="3042" spans="31:31" x14ac:dyDescent="0.25">
      <c r="AE3042" t="s">
        <v>6112</v>
      </c>
    </row>
    <row r="3043" spans="31:31" x14ac:dyDescent="0.25">
      <c r="AE3043" t="s">
        <v>6113</v>
      </c>
    </row>
    <row r="3044" spans="31:31" x14ac:dyDescent="0.25">
      <c r="AE3044" t="s">
        <v>6114</v>
      </c>
    </row>
    <row r="3045" spans="31:31" x14ac:dyDescent="0.25">
      <c r="AE3045" t="s">
        <v>6115</v>
      </c>
    </row>
    <row r="3046" spans="31:31" x14ac:dyDescent="0.25">
      <c r="AE3046" t="s">
        <v>6116</v>
      </c>
    </row>
    <row r="3047" spans="31:31" x14ac:dyDescent="0.25">
      <c r="AE3047" t="s">
        <v>6117</v>
      </c>
    </row>
    <row r="3048" spans="31:31" x14ac:dyDescent="0.25">
      <c r="AE3048" t="s">
        <v>6118</v>
      </c>
    </row>
    <row r="3049" spans="31:31" x14ac:dyDescent="0.25">
      <c r="AE3049" t="s">
        <v>6119</v>
      </c>
    </row>
    <row r="3050" spans="31:31" x14ac:dyDescent="0.25">
      <c r="AE3050" t="s">
        <v>6121</v>
      </c>
    </row>
    <row r="3051" spans="31:31" x14ac:dyDescent="0.25">
      <c r="AE3051" t="s">
        <v>6123</v>
      </c>
    </row>
    <row r="3052" spans="31:31" x14ac:dyDescent="0.25">
      <c r="AE3052" t="s">
        <v>6124</v>
      </c>
    </row>
    <row r="3053" spans="31:31" x14ac:dyDescent="0.25">
      <c r="AE3053" t="s">
        <v>6127</v>
      </c>
    </row>
    <row r="3054" spans="31:31" x14ac:dyDescent="0.25">
      <c r="AE3054" t="s">
        <v>6128</v>
      </c>
    </row>
    <row r="3055" spans="31:31" x14ac:dyDescent="0.25">
      <c r="AE3055" t="s">
        <v>6129</v>
      </c>
    </row>
    <row r="3056" spans="31:31" x14ac:dyDescent="0.25">
      <c r="AE3056" t="s">
        <v>6132</v>
      </c>
    </row>
    <row r="3057" spans="31:31" x14ac:dyDescent="0.25">
      <c r="AE3057" t="s">
        <v>6133</v>
      </c>
    </row>
    <row r="3058" spans="31:31" x14ac:dyDescent="0.25">
      <c r="AE3058" t="s">
        <v>6135</v>
      </c>
    </row>
    <row r="3059" spans="31:31" x14ac:dyDescent="0.25">
      <c r="AE3059" t="s">
        <v>6136</v>
      </c>
    </row>
    <row r="3060" spans="31:31" x14ac:dyDescent="0.25">
      <c r="AE3060" t="s">
        <v>6138</v>
      </c>
    </row>
    <row r="3061" spans="31:31" x14ac:dyDescent="0.25">
      <c r="AE3061" t="s">
        <v>6142</v>
      </c>
    </row>
    <row r="3062" spans="31:31" x14ac:dyDescent="0.25">
      <c r="AE3062" t="s">
        <v>6143</v>
      </c>
    </row>
    <row r="3063" spans="31:31" x14ac:dyDescent="0.25">
      <c r="AE3063" t="s">
        <v>6144</v>
      </c>
    </row>
    <row r="3064" spans="31:31" x14ac:dyDescent="0.25">
      <c r="AE3064" t="s">
        <v>6145</v>
      </c>
    </row>
    <row r="3065" spans="31:31" x14ac:dyDescent="0.25">
      <c r="AE3065" t="s">
        <v>6152</v>
      </c>
    </row>
    <row r="3066" spans="31:31" x14ac:dyDescent="0.25">
      <c r="AE3066" t="s">
        <v>6153</v>
      </c>
    </row>
    <row r="3067" spans="31:31" x14ac:dyDescent="0.25">
      <c r="AE3067" t="s">
        <v>6155</v>
      </c>
    </row>
    <row r="3068" spans="31:31" x14ac:dyDescent="0.25">
      <c r="AE3068" t="s">
        <v>6156</v>
      </c>
    </row>
    <row r="3069" spans="31:31" x14ac:dyDescent="0.25">
      <c r="AE3069" t="s">
        <v>6157</v>
      </c>
    </row>
    <row r="3070" spans="31:31" x14ac:dyDescent="0.25">
      <c r="AE3070" t="s">
        <v>6158</v>
      </c>
    </row>
    <row r="3071" spans="31:31" x14ac:dyDescent="0.25">
      <c r="AE3071" t="s">
        <v>6159</v>
      </c>
    </row>
    <row r="3072" spans="31:31" x14ac:dyDescent="0.25">
      <c r="AE3072" t="s">
        <v>6160</v>
      </c>
    </row>
    <row r="3073" spans="31:31" x14ac:dyDescent="0.25">
      <c r="AE3073" t="s">
        <v>6161</v>
      </c>
    </row>
    <row r="3074" spans="31:31" x14ac:dyDescent="0.25">
      <c r="AE3074" t="s">
        <v>6162</v>
      </c>
    </row>
    <row r="3075" spans="31:31" x14ac:dyDescent="0.25">
      <c r="AE3075" t="s">
        <v>6163</v>
      </c>
    </row>
    <row r="3076" spans="31:31" x14ac:dyDescent="0.25">
      <c r="AE3076" t="s">
        <v>6164</v>
      </c>
    </row>
    <row r="3077" spans="31:31" x14ac:dyDescent="0.25">
      <c r="AE3077" t="s">
        <v>6166</v>
      </c>
    </row>
    <row r="3078" spans="31:31" x14ac:dyDescent="0.25">
      <c r="AE3078" t="s">
        <v>6167</v>
      </c>
    </row>
    <row r="3079" spans="31:31" x14ac:dyDescent="0.25">
      <c r="AE3079" t="s">
        <v>6168</v>
      </c>
    </row>
    <row r="3080" spans="31:31" x14ac:dyDescent="0.25">
      <c r="AE3080" t="s">
        <v>6181</v>
      </c>
    </row>
    <row r="3081" spans="31:31" x14ac:dyDescent="0.25">
      <c r="AE3081" t="s">
        <v>6182</v>
      </c>
    </row>
    <row r="3082" spans="31:31" x14ac:dyDescent="0.25">
      <c r="AE3082" t="s">
        <v>6183</v>
      </c>
    </row>
    <row r="3083" spans="31:31" x14ac:dyDescent="0.25">
      <c r="AE3083" t="s">
        <v>6184</v>
      </c>
    </row>
    <row r="3084" spans="31:31" x14ac:dyDescent="0.25">
      <c r="AE3084" t="s">
        <v>6185</v>
      </c>
    </row>
    <row r="3085" spans="31:31" x14ac:dyDescent="0.25">
      <c r="AE3085" t="s">
        <v>6186</v>
      </c>
    </row>
    <row r="3086" spans="31:31" x14ac:dyDescent="0.25">
      <c r="AE3086" t="s">
        <v>6187</v>
      </c>
    </row>
    <row r="3087" spans="31:31" x14ac:dyDescent="0.25">
      <c r="AE3087" t="s">
        <v>6188</v>
      </c>
    </row>
    <row r="3088" spans="31:31" x14ac:dyDescent="0.25">
      <c r="AE3088" t="s">
        <v>6189</v>
      </c>
    </row>
    <row r="3089" spans="31:31" x14ac:dyDescent="0.25">
      <c r="AE3089" t="s">
        <v>6191</v>
      </c>
    </row>
    <row r="3090" spans="31:31" x14ac:dyDescent="0.25">
      <c r="AE3090" t="s">
        <v>6192</v>
      </c>
    </row>
    <row r="3091" spans="31:31" x14ac:dyDescent="0.25">
      <c r="AE3091" t="s">
        <v>6194</v>
      </c>
    </row>
    <row r="3092" spans="31:31" x14ac:dyDescent="0.25">
      <c r="AE3092" t="s">
        <v>6196</v>
      </c>
    </row>
    <row r="3093" spans="31:31" x14ac:dyDescent="0.25">
      <c r="AE3093" t="s">
        <v>6201</v>
      </c>
    </row>
    <row r="3094" spans="31:31" x14ac:dyDescent="0.25">
      <c r="AE3094" t="s">
        <v>6206</v>
      </c>
    </row>
    <row r="3095" spans="31:31" x14ac:dyDescent="0.25">
      <c r="AE3095" t="s">
        <v>6207</v>
      </c>
    </row>
    <row r="3096" spans="31:31" x14ac:dyDescent="0.25">
      <c r="AE3096" t="s">
        <v>6208</v>
      </c>
    </row>
    <row r="3097" spans="31:31" x14ac:dyDescent="0.25">
      <c r="AE3097" t="s">
        <v>6210</v>
      </c>
    </row>
    <row r="3098" spans="31:31" x14ac:dyDescent="0.25">
      <c r="AE3098" t="s">
        <v>6211</v>
      </c>
    </row>
    <row r="3099" spans="31:31" x14ac:dyDescent="0.25">
      <c r="AE3099" t="s">
        <v>6216</v>
      </c>
    </row>
    <row r="3100" spans="31:31" x14ac:dyDescent="0.25">
      <c r="AE3100" t="s">
        <v>6217</v>
      </c>
    </row>
    <row r="3101" spans="31:31" x14ac:dyDescent="0.25">
      <c r="AE3101" t="s">
        <v>6218</v>
      </c>
    </row>
    <row r="3102" spans="31:31" x14ac:dyDescent="0.25">
      <c r="AE3102" t="s">
        <v>6224</v>
      </c>
    </row>
    <row r="3103" spans="31:31" x14ac:dyDescent="0.25">
      <c r="AE3103" t="s">
        <v>13682</v>
      </c>
    </row>
    <row r="3104" spans="31:31" x14ac:dyDescent="0.25">
      <c r="AE3104" t="s">
        <v>13683</v>
      </c>
    </row>
    <row r="3105" spans="31:31" x14ac:dyDescent="0.25">
      <c r="AE3105" t="s">
        <v>13684</v>
      </c>
    </row>
    <row r="3106" spans="31:31" x14ac:dyDescent="0.25">
      <c r="AE3106" t="s">
        <v>13685</v>
      </c>
    </row>
    <row r="3107" spans="31:31" x14ac:dyDescent="0.25">
      <c r="AE3107" t="s">
        <v>13686</v>
      </c>
    </row>
    <row r="3108" spans="31:31" x14ac:dyDescent="0.25">
      <c r="AE3108" t="s">
        <v>13687</v>
      </c>
    </row>
    <row r="3109" spans="31:31" x14ac:dyDescent="0.25">
      <c r="AE3109" t="s">
        <v>13688</v>
      </c>
    </row>
    <row r="3110" spans="31:31" x14ac:dyDescent="0.25">
      <c r="AE3110" t="s">
        <v>13689</v>
      </c>
    </row>
    <row r="3111" spans="31:31" x14ac:dyDescent="0.25">
      <c r="AE3111" t="s">
        <v>13690</v>
      </c>
    </row>
    <row r="3112" spans="31:31" x14ac:dyDescent="0.25">
      <c r="AE3112" t="s">
        <v>13691</v>
      </c>
    </row>
    <row r="3113" spans="31:31" x14ac:dyDescent="0.25">
      <c r="AE3113" t="s">
        <v>13692</v>
      </c>
    </row>
    <row r="3114" spans="31:31" x14ac:dyDescent="0.25">
      <c r="AE3114" t="s">
        <v>13693</v>
      </c>
    </row>
    <row r="3115" spans="31:31" x14ac:dyDescent="0.25">
      <c r="AE3115" t="s">
        <v>13694</v>
      </c>
    </row>
    <row r="3116" spans="31:31" x14ac:dyDescent="0.25">
      <c r="AE3116" t="s">
        <v>13695</v>
      </c>
    </row>
    <row r="3117" spans="31:31" x14ac:dyDescent="0.25">
      <c r="AE3117" t="s">
        <v>13696</v>
      </c>
    </row>
    <row r="3118" spans="31:31" x14ac:dyDescent="0.25">
      <c r="AE3118" t="s">
        <v>13697</v>
      </c>
    </row>
    <row r="3119" spans="31:31" x14ac:dyDescent="0.25">
      <c r="AE3119" t="s">
        <v>13698</v>
      </c>
    </row>
    <row r="3120" spans="31:31" x14ac:dyDescent="0.25">
      <c r="AE3120" t="s">
        <v>13699</v>
      </c>
    </row>
    <row r="3121" spans="31:31" x14ac:dyDescent="0.25">
      <c r="AE3121" t="s">
        <v>13700</v>
      </c>
    </row>
    <row r="3122" spans="31:31" x14ac:dyDescent="0.25">
      <c r="AE3122" t="s">
        <v>13701</v>
      </c>
    </row>
    <row r="3123" spans="31:31" x14ac:dyDescent="0.25">
      <c r="AE3123" t="s">
        <v>13702</v>
      </c>
    </row>
    <row r="3124" spans="31:31" x14ac:dyDescent="0.25">
      <c r="AE3124" t="s">
        <v>13703</v>
      </c>
    </row>
    <row r="3125" spans="31:31" x14ac:dyDescent="0.25">
      <c r="AE3125" t="s">
        <v>13704</v>
      </c>
    </row>
    <row r="3126" spans="31:31" x14ac:dyDescent="0.25">
      <c r="AE3126" t="s">
        <v>13705</v>
      </c>
    </row>
    <row r="3127" spans="31:31" x14ac:dyDescent="0.25">
      <c r="AE3127" t="s">
        <v>13706</v>
      </c>
    </row>
    <row r="3128" spans="31:31" x14ac:dyDescent="0.25">
      <c r="AE3128" t="s">
        <v>13707</v>
      </c>
    </row>
    <row r="3129" spans="31:31" x14ac:dyDescent="0.25">
      <c r="AE3129" t="s">
        <v>13708</v>
      </c>
    </row>
    <row r="3130" spans="31:31" x14ac:dyDescent="0.25">
      <c r="AE3130" t="s">
        <v>13709</v>
      </c>
    </row>
    <row r="3131" spans="31:31" x14ac:dyDescent="0.25">
      <c r="AE3131" t="s">
        <v>13710</v>
      </c>
    </row>
    <row r="3132" spans="31:31" x14ac:dyDescent="0.25">
      <c r="AE3132" t="s">
        <v>13711</v>
      </c>
    </row>
    <row r="3133" spans="31:31" x14ac:dyDescent="0.25">
      <c r="AE3133" t="s">
        <v>13712</v>
      </c>
    </row>
    <row r="3134" spans="31:31" x14ac:dyDescent="0.25">
      <c r="AE3134" t="s">
        <v>13713</v>
      </c>
    </row>
    <row r="3135" spans="31:31" x14ac:dyDescent="0.25">
      <c r="AE3135" t="s">
        <v>13714</v>
      </c>
    </row>
    <row r="3136" spans="31:31" x14ac:dyDescent="0.25">
      <c r="AE3136" t="s">
        <v>13715</v>
      </c>
    </row>
    <row r="3137" spans="31:31" x14ac:dyDescent="0.25">
      <c r="AE3137" t="s">
        <v>13716</v>
      </c>
    </row>
    <row r="3138" spans="31:31" x14ac:dyDescent="0.25">
      <c r="AE3138" t="s">
        <v>13717</v>
      </c>
    </row>
    <row r="3139" spans="31:31" x14ac:dyDescent="0.25">
      <c r="AE3139" t="s">
        <v>13718</v>
      </c>
    </row>
    <row r="3140" spans="31:31" x14ac:dyDescent="0.25">
      <c r="AE3140" t="s">
        <v>13719</v>
      </c>
    </row>
    <row r="3141" spans="31:31" x14ac:dyDescent="0.25">
      <c r="AE3141" t="s">
        <v>13720</v>
      </c>
    </row>
    <row r="3142" spans="31:31" x14ac:dyDescent="0.25">
      <c r="AE3142" t="s">
        <v>13721</v>
      </c>
    </row>
    <row r="3143" spans="31:31" x14ac:dyDescent="0.25">
      <c r="AE3143" t="s">
        <v>13722</v>
      </c>
    </row>
    <row r="3144" spans="31:31" x14ac:dyDescent="0.25">
      <c r="AE3144" t="s">
        <v>13723</v>
      </c>
    </row>
    <row r="3145" spans="31:31" x14ac:dyDescent="0.25">
      <c r="AE3145" t="s">
        <v>13724</v>
      </c>
    </row>
    <row r="3146" spans="31:31" x14ac:dyDescent="0.25">
      <c r="AE3146" t="s">
        <v>13725</v>
      </c>
    </row>
    <row r="3147" spans="31:31" x14ac:dyDescent="0.25">
      <c r="AE3147" t="s">
        <v>13726</v>
      </c>
    </row>
    <row r="3148" spans="31:31" x14ac:dyDescent="0.25">
      <c r="AE3148" t="s">
        <v>6273</v>
      </c>
    </row>
    <row r="3149" spans="31:31" x14ac:dyDescent="0.25">
      <c r="AE3149" t="s">
        <v>13727</v>
      </c>
    </row>
    <row r="3150" spans="31:31" x14ac:dyDescent="0.25">
      <c r="AE3150" t="s">
        <v>13728</v>
      </c>
    </row>
    <row r="3151" spans="31:31" x14ac:dyDescent="0.25">
      <c r="AE3151" t="s">
        <v>13729</v>
      </c>
    </row>
    <row r="3152" spans="31:31" x14ac:dyDescent="0.25">
      <c r="AE3152" t="s">
        <v>13730</v>
      </c>
    </row>
    <row r="3153" spans="31:31" x14ac:dyDescent="0.25">
      <c r="AE3153" t="s">
        <v>13731</v>
      </c>
    </row>
    <row r="3154" spans="31:31" x14ac:dyDescent="0.25">
      <c r="AE3154" t="s">
        <v>13732</v>
      </c>
    </row>
    <row r="3155" spans="31:31" x14ac:dyDescent="0.25">
      <c r="AE3155" t="s">
        <v>13733</v>
      </c>
    </row>
    <row r="3156" spans="31:31" x14ac:dyDescent="0.25">
      <c r="AE3156" t="s">
        <v>13734</v>
      </c>
    </row>
    <row r="3157" spans="31:31" x14ac:dyDescent="0.25">
      <c r="AE3157" t="s">
        <v>13735</v>
      </c>
    </row>
    <row r="3158" spans="31:31" x14ac:dyDescent="0.25">
      <c r="AE3158" t="s">
        <v>13736</v>
      </c>
    </row>
    <row r="3159" spans="31:31" x14ac:dyDescent="0.25">
      <c r="AE3159" t="s">
        <v>13737</v>
      </c>
    </row>
    <row r="3160" spans="31:31" x14ac:dyDescent="0.25">
      <c r="AE3160" t="s">
        <v>13738</v>
      </c>
    </row>
    <row r="3161" spans="31:31" x14ac:dyDescent="0.25">
      <c r="AE3161" t="s">
        <v>13739</v>
      </c>
    </row>
    <row r="3162" spans="31:31" x14ac:dyDescent="0.25">
      <c r="AE3162" t="s">
        <v>13740</v>
      </c>
    </row>
    <row r="3163" spans="31:31" x14ac:dyDescent="0.25">
      <c r="AE3163" t="s">
        <v>13741</v>
      </c>
    </row>
    <row r="3164" spans="31:31" x14ac:dyDescent="0.25">
      <c r="AE3164" t="s">
        <v>13742</v>
      </c>
    </row>
    <row r="3165" spans="31:31" x14ac:dyDescent="0.25">
      <c r="AE3165" t="s">
        <v>13743</v>
      </c>
    </row>
    <row r="3166" spans="31:31" x14ac:dyDescent="0.25">
      <c r="AE3166" t="s">
        <v>13744</v>
      </c>
    </row>
    <row r="3167" spans="31:31" x14ac:dyDescent="0.25">
      <c r="AE3167" t="s">
        <v>13745</v>
      </c>
    </row>
    <row r="3168" spans="31:31" x14ac:dyDescent="0.25">
      <c r="AE3168" t="s">
        <v>13746</v>
      </c>
    </row>
    <row r="3169" spans="31:31" x14ac:dyDescent="0.25">
      <c r="AE3169" t="s">
        <v>13747</v>
      </c>
    </row>
    <row r="3170" spans="31:31" x14ac:dyDescent="0.25">
      <c r="AE3170" t="s">
        <v>13748</v>
      </c>
    </row>
    <row r="3171" spans="31:31" x14ac:dyDescent="0.25">
      <c r="AE3171" t="s">
        <v>13748</v>
      </c>
    </row>
    <row r="3172" spans="31:31" x14ac:dyDescent="0.25">
      <c r="AE3172" t="s">
        <v>13748</v>
      </c>
    </row>
    <row r="3173" spans="31:31" x14ac:dyDescent="0.25">
      <c r="AE3173" t="s">
        <v>13748</v>
      </c>
    </row>
    <row r="3174" spans="31:31" x14ac:dyDescent="0.25">
      <c r="AE3174" t="s">
        <v>13748</v>
      </c>
    </row>
    <row r="3175" spans="31:31" x14ac:dyDescent="0.25">
      <c r="AE3175" t="s">
        <v>6277</v>
      </c>
    </row>
    <row r="3176" spans="31:31" x14ac:dyDescent="0.25">
      <c r="AE3176" t="s">
        <v>6277</v>
      </c>
    </row>
    <row r="3177" spans="31:31" x14ac:dyDescent="0.25">
      <c r="AE3177" t="s">
        <v>13749</v>
      </c>
    </row>
    <row r="3178" spans="31:31" x14ac:dyDescent="0.25">
      <c r="AE3178" t="s">
        <v>13750</v>
      </c>
    </row>
    <row r="3179" spans="31:31" x14ac:dyDescent="0.25">
      <c r="AE3179" t="s">
        <v>13751</v>
      </c>
    </row>
    <row r="3180" spans="31:31" x14ac:dyDescent="0.25">
      <c r="AE3180" t="s">
        <v>6288</v>
      </c>
    </row>
    <row r="3181" spans="31:31" x14ac:dyDescent="0.25">
      <c r="AE3181" t="s">
        <v>13752</v>
      </c>
    </row>
    <row r="3182" spans="31:31" x14ac:dyDescent="0.25">
      <c r="AE3182" t="s">
        <v>13753</v>
      </c>
    </row>
    <row r="3183" spans="31:31" x14ac:dyDescent="0.25">
      <c r="AE3183" t="s">
        <v>6295</v>
      </c>
    </row>
    <row r="3184" spans="31:31" x14ac:dyDescent="0.25">
      <c r="AE3184" t="s">
        <v>13754</v>
      </c>
    </row>
    <row r="3185" spans="31:31" x14ac:dyDescent="0.25">
      <c r="AE3185" t="s">
        <v>13755</v>
      </c>
    </row>
    <row r="3186" spans="31:31" x14ac:dyDescent="0.25">
      <c r="AE3186" t="s">
        <v>13756</v>
      </c>
    </row>
    <row r="3187" spans="31:31" x14ac:dyDescent="0.25">
      <c r="AE3187" t="s">
        <v>6305</v>
      </c>
    </row>
    <row r="3188" spans="31:31" x14ac:dyDescent="0.25">
      <c r="AE3188" t="s">
        <v>13757</v>
      </c>
    </row>
    <row r="3189" spans="31:31" x14ac:dyDescent="0.25">
      <c r="AE3189" t="s">
        <v>13758</v>
      </c>
    </row>
    <row r="3190" spans="31:31" x14ac:dyDescent="0.25">
      <c r="AE3190" t="s">
        <v>13759</v>
      </c>
    </row>
    <row r="3191" spans="31:31" x14ac:dyDescent="0.25">
      <c r="AE3191" t="s">
        <v>6311</v>
      </c>
    </row>
    <row r="3192" spans="31:31" x14ac:dyDescent="0.25">
      <c r="AE3192" t="s">
        <v>13760</v>
      </c>
    </row>
    <row r="3193" spans="31:31" x14ac:dyDescent="0.25">
      <c r="AE3193" t="s">
        <v>13761</v>
      </c>
    </row>
    <row r="3194" spans="31:31" x14ac:dyDescent="0.25">
      <c r="AE3194" t="s">
        <v>13762</v>
      </c>
    </row>
    <row r="3195" spans="31:31" x14ac:dyDescent="0.25">
      <c r="AE3195" t="s">
        <v>13763</v>
      </c>
    </row>
    <row r="3196" spans="31:31" x14ac:dyDescent="0.25">
      <c r="AE3196" t="s">
        <v>6324</v>
      </c>
    </row>
    <row r="3197" spans="31:31" x14ac:dyDescent="0.25">
      <c r="AE3197" t="s">
        <v>13764</v>
      </c>
    </row>
    <row r="3198" spans="31:31" x14ac:dyDescent="0.25">
      <c r="AE3198" t="s">
        <v>13765</v>
      </c>
    </row>
    <row r="3199" spans="31:31" x14ac:dyDescent="0.25">
      <c r="AE3199" t="s">
        <v>13766</v>
      </c>
    </row>
    <row r="3200" spans="31:31" x14ac:dyDescent="0.25">
      <c r="AE3200" t="s">
        <v>6336</v>
      </c>
    </row>
    <row r="3201" spans="31:31" x14ac:dyDescent="0.25">
      <c r="AE3201" t="s">
        <v>6337</v>
      </c>
    </row>
    <row r="3202" spans="31:31" x14ac:dyDescent="0.25">
      <c r="AE3202" t="s">
        <v>13767</v>
      </c>
    </row>
    <row r="3203" spans="31:31" x14ac:dyDescent="0.25">
      <c r="AE3203" t="s">
        <v>13768</v>
      </c>
    </row>
    <row r="3204" spans="31:31" x14ac:dyDescent="0.25">
      <c r="AE3204" t="s">
        <v>13769</v>
      </c>
    </row>
    <row r="3205" spans="31:31" x14ac:dyDescent="0.25">
      <c r="AE3205" t="s">
        <v>6361</v>
      </c>
    </row>
    <row r="3206" spans="31:31" x14ac:dyDescent="0.25">
      <c r="AE3206" t="s">
        <v>13770</v>
      </c>
    </row>
    <row r="3207" spans="31:31" x14ac:dyDescent="0.25">
      <c r="AE3207" t="s">
        <v>13771</v>
      </c>
    </row>
    <row r="3208" spans="31:31" x14ac:dyDescent="0.25">
      <c r="AE3208" t="s">
        <v>13772</v>
      </c>
    </row>
    <row r="3209" spans="31:31" x14ac:dyDescent="0.25">
      <c r="AE3209" t="s">
        <v>6369</v>
      </c>
    </row>
    <row r="3210" spans="31:31" x14ac:dyDescent="0.25">
      <c r="AE3210" t="s">
        <v>13773</v>
      </c>
    </row>
    <row r="3211" spans="31:31" x14ac:dyDescent="0.25">
      <c r="AE3211" t="s">
        <v>6383</v>
      </c>
    </row>
    <row r="3212" spans="31:31" x14ac:dyDescent="0.25">
      <c r="AE3212" t="s">
        <v>13774</v>
      </c>
    </row>
    <row r="3213" spans="31:31" x14ac:dyDescent="0.25">
      <c r="AE3213" t="s">
        <v>13775</v>
      </c>
    </row>
    <row r="3214" spans="31:31" x14ac:dyDescent="0.25">
      <c r="AE3214" t="s">
        <v>13776</v>
      </c>
    </row>
    <row r="3215" spans="31:31" x14ac:dyDescent="0.25">
      <c r="AE3215" t="s">
        <v>6394</v>
      </c>
    </row>
    <row r="3216" spans="31:31" x14ac:dyDescent="0.25">
      <c r="AE3216" t="s">
        <v>6400</v>
      </c>
    </row>
    <row r="3217" spans="31:31" x14ac:dyDescent="0.25">
      <c r="AE3217" t="s">
        <v>13777</v>
      </c>
    </row>
    <row r="3218" spans="31:31" x14ac:dyDescent="0.25">
      <c r="AE3218" t="s">
        <v>13778</v>
      </c>
    </row>
    <row r="3219" spans="31:31" x14ac:dyDescent="0.25">
      <c r="AE3219" t="s">
        <v>13779</v>
      </c>
    </row>
    <row r="3220" spans="31:31" x14ac:dyDescent="0.25">
      <c r="AE3220" t="s">
        <v>6411</v>
      </c>
    </row>
    <row r="3221" spans="31:31" x14ac:dyDescent="0.25">
      <c r="AE3221" t="s">
        <v>13780</v>
      </c>
    </row>
    <row r="3222" spans="31:31" x14ac:dyDescent="0.25">
      <c r="AE3222" t="s">
        <v>13781</v>
      </c>
    </row>
    <row r="3223" spans="31:31" x14ac:dyDescent="0.25">
      <c r="AE3223" t="s">
        <v>13782</v>
      </c>
    </row>
    <row r="3224" spans="31:31" x14ac:dyDescent="0.25">
      <c r="AE3224" t="s">
        <v>6426</v>
      </c>
    </row>
    <row r="3225" spans="31:31" x14ac:dyDescent="0.25">
      <c r="AE3225" t="s">
        <v>6427</v>
      </c>
    </row>
    <row r="3226" spans="31:31" x14ac:dyDescent="0.25">
      <c r="AE3226" t="s">
        <v>13783</v>
      </c>
    </row>
    <row r="3227" spans="31:31" x14ac:dyDescent="0.25">
      <c r="AE3227" t="s">
        <v>13784</v>
      </c>
    </row>
    <row r="3228" spans="31:31" x14ac:dyDescent="0.25">
      <c r="AE3228" t="s">
        <v>13785</v>
      </c>
    </row>
    <row r="3229" spans="31:31" x14ac:dyDescent="0.25">
      <c r="AE3229" t="s">
        <v>13786</v>
      </c>
    </row>
    <row r="3230" spans="31:31" x14ac:dyDescent="0.25">
      <c r="AE3230" t="s">
        <v>13787</v>
      </c>
    </row>
    <row r="3231" spans="31:31" x14ac:dyDescent="0.25">
      <c r="AE3231" t="s">
        <v>13788</v>
      </c>
    </row>
    <row r="3232" spans="31:31" x14ac:dyDescent="0.25">
      <c r="AE3232" t="s">
        <v>13789</v>
      </c>
    </row>
    <row r="3233" spans="31:31" x14ac:dyDescent="0.25">
      <c r="AE3233" t="s">
        <v>6444</v>
      </c>
    </row>
    <row r="3234" spans="31:31" x14ac:dyDescent="0.25">
      <c r="AE3234" t="s">
        <v>6447</v>
      </c>
    </row>
    <row r="3235" spans="31:31" x14ac:dyDescent="0.25">
      <c r="AE3235" t="s">
        <v>13790</v>
      </c>
    </row>
    <row r="3236" spans="31:31" x14ac:dyDescent="0.25">
      <c r="AE3236" t="s">
        <v>13791</v>
      </c>
    </row>
    <row r="3237" spans="31:31" x14ac:dyDescent="0.25">
      <c r="AE3237" t="s">
        <v>13792</v>
      </c>
    </row>
    <row r="3238" spans="31:31" x14ac:dyDescent="0.25">
      <c r="AE3238" t="s">
        <v>6454</v>
      </c>
    </row>
    <row r="3239" spans="31:31" x14ac:dyDescent="0.25">
      <c r="AE3239" t="s">
        <v>13793</v>
      </c>
    </row>
    <row r="3240" spans="31:31" x14ac:dyDescent="0.25">
      <c r="AE3240" t="s">
        <v>6464</v>
      </c>
    </row>
    <row r="3241" spans="31:31" x14ac:dyDescent="0.25">
      <c r="AE3241" t="s">
        <v>13794</v>
      </c>
    </row>
    <row r="3242" spans="31:31" x14ac:dyDescent="0.25">
      <c r="AE3242" t="s">
        <v>13795</v>
      </c>
    </row>
    <row r="3243" spans="31:31" x14ac:dyDescent="0.25">
      <c r="AE3243" t="s">
        <v>6471</v>
      </c>
    </row>
    <row r="3244" spans="31:31" x14ac:dyDescent="0.25">
      <c r="AE3244" t="s">
        <v>13796</v>
      </c>
    </row>
    <row r="3245" spans="31:31" x14ac:dyDescent="0.25">
      <c r="AE3245" t="s">
        <v>6477</v>
      </c>
    </row>
    <row r="3246" spans="31:31" x14ac:dyDescent="0.25">
      <c r="AE3246" t="s">
        <v>13797</v>
      </c>
    </row>
    <row r="3247" spans="31:31" x14ac:dyDescent="0.25">
      <c r="AE3247" t="s">
        <v>6488</v>
      </c>
    </row>
    <row r="3248" spans="31:31" x14ac:dyDescent="0.25">
      <c r="AE3248" t="s">
        <v>13798</v>
      </c>
    </row>
    <row r="3249" spans="31:31" x14ac:dyDescent="0.25">
      <c r="AE3249" t="s">
        <v>6493</v>
      </c>
    </row>
    <row r="3250" spans="31:31" x14ac:dyDescent="0.25">
      <c r="AE3250" t="s">
        <v>13799</v>
      </c>
    </row>
    <row r="3251" spans="31:31" x14ac:dyDescent="0.25">
      <c r="AE3251" t="s">
        <v>6495</v>
      </c>
    </row>
    <row r="3252" spans="31:31" x14ac:dyDescent="0.25">
      <c r="AE3252" t="s">
        <v>6497</v>
      </c>
    </row>
    <row r="3253" spans="31:31" x14ac:dyDescent="0.25">
      <c r="AE3253" t="s">
        <v>13800</v>
      </c>
    </row>
    <row r="3254" spans="31:31" x14ac:dyDescent="0.25">
      <c r="AE3254" t="s">
        <v>13801</v>
      </c>
    </row>
    <row r="3255" spans="31:31" x14ac:dyDescent="0.25">
      <c r="AE3255" t="s">
        <v>13802</v>
      </c>
    </row>
    <row r="3256" spans="31:31" x14ac:dyDescent="0.25">
      <c r="AE3256" t="s">
        <v>13803</v>
      </c>
    </row>
    <row r="3257" spans="31:31" x14ac:dyDescent="0.25">
      <c r="AE3257" t="s">
        <v>13804</v>
      </c>
    </row>
    <row r="3258" spans="31:31" x14ac:dyDescent="0.25">
      <c r="AE3258" t="s">
        <v>13805</v>
      </c>
    </row>
    <row r="3259" spans="31:31" x14ac:dyDescent="0.25">
      <c r="AE3259" t="s">
        <v>13806</v>
      </c>
    </row>
    <row r="3260" spans="31:31" x14ac:dyDescent="0.25">
      <c r="AE3260" t="s">
        <v>13807</v>
      </c>
    </row>
    <row r="3261" spans="31:31" x14ac:dyDescent="0.25">
      <c r="AE3261" t="s">
        <v>13808</v>
      </c>
    </row>
    <row r="3262" spans="31:31" x14ac:dyDescent="0.25">
      <c r="AE3262" t="s">
        <v>13809</v>
      </c>
    </row>
    <row r="3263" spans="31:31" x14ac:dyDescent="0.25">
      <c r="AE3263" t="s">
        <v>13810</v>
      </c>
    </row>
    <row r="3264" spans="31:31" x14ac:dyDescent="0.25">
      <c r="AE3264" t="s">
        <v>13811</v>
      </c>
    </row>
    <row r="3265" spans="31:31" x14ac:dyDescent="0.25">
      <c r="AE3265" t="s">
        <v>13812</v>
      </c>
    </row>
    <row r="3266" spans="31:31" x14ac:dyDescent="0.25">
      <c r="AE3266" t="s">
        <v>13813</v>
      </c>
    </row>
    <row r="3267" spans="31:31" x14ac:dyDescent="0.25">
      <c r="AE3267" t="s">
        <v>13814</v>
      </c>
    </row>
    <row r="3268" spans="31:31" x14ac:dyDescent="0.25">
      <c r="AE3268" t="s">
        <v>6526</v>
      </c>
    </row>
    <row r="3269" spans="31:31" x14ac:dyDescent="0.25">
      <c r="AE3269" t="s">
        <v>13815</v>
      </c>
    </row>
    <row r="3270" spans="31:31" x14ac:dyDescent="0.25">
      <c r="AE3270" t="s">
        <v>13816</v>
      </c>
    </row>
    <row r="3271" spans="31:31" x14ac:dyDescent="0.25">
      <c r="AE3271" t="s">
        <v>13817</v>
      </c>
    </row>
    <row r="3272" spans="31:31" x14ac:dyDescent="0.25">
      <c r="AE3272" t="s">
        <v>13818</v>
      </c>
    </row>
    <row r="3273" spans="31:31" x14ac:dyDescent="0.25">
      <c r="AE3273" t="s">
        <v>13819</v>
      </c>
    </row>
    <row r="3274" spans="31:31" x14ac:dyDescent="0.25">
      <c r="AE3274" t="s">
        <v>13820</v>
      </c>
    </row>
    <row r="3275" spans="31:31" x14ac:dyDescent="0.25">
      <c r="AE3275" t="s">
        <v>6537</v>
      </c>
    </row>
    <row r="3276" spans="31:31" x14ac:dyDescent="0.25">
      <c r="AE3276" t="s">
        <v>6540</v>
      </c>
    </row>
    <row r="3277" spans="31:31" x14ac:dyDescent="0.25">
      <c r="AE3277" t="s">
        <v>13821</v>
      </c>
    </row>
    <row r="3278" spans="31:31" x14ac:dyDescent="0.25">
      <c r="AE3278" t="s">
        <v>13822</v>
      </c>
    </row>
    <row r="3279" spans="31:31" x14ac:dyDescent="0.25">
      <c r="AE3279" t="s">
        <v>13823</v>
      </c>
    </row>
    <row r="3280" spans="31:31" x14ac:dyDescent="0.25">
      <c r="AE3280" t="s">
        <v>13824</v>
      </c>
    </row>
    <row r="3281" spans="31:31" x14ac:dyDescent="0.25">
      <c r="AE3281" t="s">
        <v>13825</v>
      </c>
    </row>
    <row r="3282" spans="31:31" x14ac:dyDescent="0.25">
      <c r="AE3282" t="s">
        <v>13826</v>
      </c>
    </row>
    <row r="3283" spans="31:31" x14ac:dyDescent="0.25">
      <c r="AE3283" t="s">
        <v>13827</v>
      </c>
    </row>
    <row r="3284" spans="31:31" x14ac:dyDescent="0.25">
      <c r="AE3284" t="s">
        <v>13828</v>
      </c>
    </row>
    <row r="3285" spans="31:31" x14ac:dyDescent="0.25">
      <c r="AE3285" t="s">
        <v>13829</v>
      </c>
    </row>
    <row r="3286" spans="31:31" x14ac:dyDescent="0.25">
      <c r="AE3286" t="s">
        <v>13830</v>
      </c>
    </row>
    <row r="3287" spans="31:31" x14ac:dyDescent="0.25">
      <c r="AE3287" t="s">
        <v>13831</v>
      </c>
    </row>
    <row r="3288" spans="31:31" x14ac:dyDescent="0.25">
      <c r="AE3288" t="s">
        <v>13832</v>
      </c>
    </row>
    <row r="3289" spans="31:31" x14ac:dyDescent="0.25">
      <c r="AE3289" t="s">
        <v>13833</v>
      </c>
    </row>
    <row r="3290" spans="31:31" x14ac:dyDescent="0.25">
      <c r="AE3290" t="s">
        <v>13834</v>
      </c>
    </row>
    <row r="3291" spans="31:31" x14ac:dyDescent="0.25">
      <c r="AE3291" t="s">
        <v>13835</v>
      </c>
    </row>
    <row r="3292" spans="31:31" x14ac:dyDescent="0.25">
      <c r="AE3292" t="s">
        <v>13836</v>
      </c>
    </row>
    <row r="3293" spans="31:31" x14ac:dyDescent="0.25">
      <c r="AE3293" t="s">
        <v>13837</v>
      </c>
    </row>
    <row r="3294" spans="31:31" x14ac:dyDescent="0.25">
      <c r="AE3294" t="s">
        <v>13838</v>
      </c>
    </row>
    <row r="3295" spans="31:31" x14ac:dyDescent="0.25">
      <c r="AE3295" t="s">
        <v>13839</v>
      </c>
    </row>
    <row r="3296" spans="31:31" x14ac:dyDescent="0.25">
      <c r="AE3296" t="s">
        <v>13840</v>
      </c>
    </row>
    <row r="3297" spans="31:31" x14ac:dyDescent="0.25">
      <c r="AE3297" t="s">
        <v>13841</v>
      </c>
    </row>
    <row r="3298" spans="31:31" x14ac:dyDescent="0.25">
      <c r="AE3298" t="s">
        <v>13843</v>
      </c>
    </row>
    <row r="3299" spans="31:31" x14ac:dyDescent="0.25">
      <c r="AE3299" t="s">
        <v>13844</v>
      </c>
    </row>
    <row r="3300" spans="31:31" x14ac:dyDescent="0.25">
      <c r="AE3300" t="s">
        <v>13845</v>
      </c>
    </row>
    <row r="3301" spans="31:31" x14ac:dyDescent="0.25">
      <c r="AE3301" t="s">
        <v>13846</v>
      </c>
    </row>
    <row r="3302" spans="31:31" x14ac:dyDescent="0.25">
      <c r="AE3302" t="s">
        <v>13847</v>
      </c>
    </row>
    <row r="3303" spans="31:31" x14ac:dyDescent="0.25">
      <c r="AE3303" t="s">
        <v>13848</v>
      </c>
    </row>
    <row r="3304" spans="31:31" x14ac:dyDescent="0.25">
      <c r="AE3304" t="s">
        <v>13849</v>
      </c>
    </row>
    <row r="3305" spans="31:31" x14ac:dyDescent="0.25">
      <c r="AE3305" t="s">
        <v>13849</v>
      </c>
    </row>
    <row r="3306" spans="31:31" x14ac:dyDescent="0.25">
      <c r="AE3306" t="s">
        <v>13850</v>
      </c>
    </row>
    <row r="3307" spans="31:31" x14ac:dyDescent="0.25">
      <c r="AE3307" t="s">
        <v>13851</v>
      </c>
    </row>
    <row r="3308" spans="31:31" x14ac:dyDescent="0.25">
      <c r="AE3308" t="s">
        <v>13852</v>
      </c>
    </row>
    <row r="3309" spans="31:31" x14ac:dyDescent="0.25">
      <c r="AE3309" t="s">
        <v>13853</v>
      </c>
    </row>
    <row r="3310" spans="31:31" x14ac:dyDescent="0.25">
      <c r="AE3310" t="s">
        <v>13854</v>
      </c>
    </row>
    <row r="3311" spans="31:31" x14ac:dyDescent="0.25">
      <c r="AE3311" t="s">
        <v>13855</v>
      </c>
    </row>
    <row r="3312" spans="31:31" x14ac:dyDescent="0.25">
      <c r="AE3312" t="s">
        <v>13856</v>
      </c>
    </row>
    <row r="3313" spans="31:31" x14ac:dyDescent="0.25">
      <c r="AE3313" t="s">
        <v>13857</v>
      </c>
    </row>
    <row r="3314" spans="31:31" x14ac:dyDescent="0.25">
      <c r="AE3314" t="s">
        <v>13858</v>
      </c>
    </row>
    <row r="3315" spans="31:31" x14ac:dyDescent="0.25">
      <c r="AE3315" t="s">
        <v>13859</v>
      </c>
    </row>
    <row r="3316" spans="31:31" x14ac:dyDescent="0.25">
      <c r="AE3316" t="s">
        <v>13860</v>
      </c>
    </row>
    <row r="3317" spans="31:31" x14ac:dyDescent="0.25">
      <c r="AE3317" t="s">
        <v>13861</v>
      </c>
    </row>
    <row r="3318" spans="31:31" x14ac:dyDescent="0.25">
      <c r="AE3318" t="s">
        <v>13862</v>
      </c>
    </row>
    <row r="3319" spans="31:31" x14ac:dyDescent="0.25">
      <c r="AE3319" t="s">
        <v>13863</v>
      </c>
    </row>
    <row r="3320" spans="31:31" x14ac:dyDescent="0.25">
      <c r="AE3320" t="s">
        <v>13864</v>
      </c>
    </row>
    <row r="3321" spans="31:31" x14ac:dyDescent="0.25">
      <c r="AE3321" t="s">
        <v>13865</v>
      </c>
    </row>
    <row r="3322" spans="31:31" x14ac:dyDescent="0.25">
      <c r="AE3322" t="s">
        <v>13866</v>
      </c>
    </row>
    <row r="3323" spans="31:31" x14ac:dyDescent="0.25">
      <c r="AE3323" t="s">
        <v>6564</v>
      </c>
    </row>
    <row r="3324" spans="31:31" x14ac:dyDescent="0.25">
      <c r="AE3324" t="s">
        <v>13867</v>
      </c>
    </row>
    <row r="3325" spans="31:31" x14ac:dyDescent="0.25">
      <c r="AE3325" t="s">
        <v>13868</v>
      </c>
    </row>
    <row r="3326" spans="31:31" x14ac:dyDescent="0.25">
      <c r="AE3326" t="s">
        <v>13869</v>
      </c>
    </row>
    <row r="3327" spans="31:31" x14ac:dyDescent="0.25">
      <c r="AE3327" t="s">
        <v>13870</v>
      </c>
    </row>
    <row r="3328" spans="31:31" x14ac:dyDescent="0.25">
      <c r="AE3328" t="s">
        <v>13871</v>
      </c>
    </row>
    <row r="3329" spans="31:31" x14ac:dyDescent="0.25">
      <c r="AE3329" t="s">
        <v>6566</v>
      </c>
    </row>
    <row r="3330" spans="31:31" x14ac:dyDescent="0.25">
      <c r="AE3330" t="s">
        <v>13872</v>
      </c>
    </row>
    <row r="3331" spans="31:31" x14ac:dyDescent="0.25">
      <c r="AE3331" t="s">
        <v>13873</v>
      </c>
    </row>
    <row r="3332" spans="31:31" x14ac:dyDescent="0.25">
      <c r="AE3332" t="s">
        <v>13874</v>
      </c>
    </row>
    <row r="3333" spans="31:31" x14ac:dyDescent="0.25">
      <c r="AE3333" t="s">
        <v>13875</v>
      </c>
    </row>
    <row r="3334" spans="31:31" x14ac:dyDescent="0.25">
      <c r="AE3334" t="s">
        <v>13876</v>
      </c>
    </row>
    <row r="3335" spans="31:31" x14ac:dyDescent="0.25">
      <c r="AE3335" t="s">
        <v>13877</v>
      </c>
    </row>
    <row r="3336" spans="31:31" x14ac:dyDescent="0.25">
      <c r="AE3336" t="s">
        <v>13878</v>
      </c>
    </row>
    <row r="3337" spans="31:31" x14ac:dyDescent="0.25">
      <c r="AE3337" t="s">
        <v>13879</v>
      </c>
    </row>
    <row r="3338" spans="31:31" x14ac:dyDescent="0.25">
      <c r="AE3338" t="s">
        <v>13880</v>
      </c>
    </row>
    <row r="3339" spans="31:31" x14ac:dyDescent="0.25">
      <c r="AE3339" t="s">
        <v>6577</v>
      </c>
    </row>
    <row r="3340" spans="31:31" x14ac:dyDescent="0.25">
      <c r="AE3340" t="s">
        <v>6578</v>
      </c>
    </row>
    <row r="3341" spans="31:31" x14ac:dyDescent="0.25">
      <c r="AE3341" t="s">
        <v>6579</v>
      </c>
    </row>
    <row r="3342" spans="31:31" x14ac:dyDescent="0.25">
      <c r="AE3342" t="s">
        <v>6580</v>
      </c>
    </row>
    <row r="3343" spans="31:31" x14ac:dyDescent="0.25">
      <c r="AE3343" t="s">
        <v>6581</v>
      </c>
    </row>
    <row r="3344" spans="31:31" x14ac:dyDescent="0.25">
      <c r="AE3344" t="s">
        <v>6582</v>
      </c>
    </row>
    <row r="3345" spans="31:31" x14ac:dyDescent="0.25">
      <c r="AE3345" t="s">
        <v>6583</v>
      </c>
    </row>
    <row r="3346" spans="31:31" x14ac:dyDescent="0.25">
      <c r="AE3346" t="s">
        <v>6585</v>
      </c>
    </row>
    <row r="3347" spans="31:31" x14ac:dyDescent="0.25">
      <c r="AE3347" t="s">
        <v>6586</v>
      </c>
    </row>
    <row r="3348" spans="31:31" x14ac:dyDescent="0.25">
      <c r="AE3348" t="s">
        <v>6587</v>
      </c>
    </row>
    <row r="3349" spans="31:31" x14ac:dyDescent="0.25">
      <c r="AE3349" t="s">
        <v>6588</v>
      </c>
    </row>
    <row r="3350" spans="31:31" x14ac:dyDescent="0.25">
      <c r="AE3350" t="s">
        <v>6589</v>
      </c>
    </row>
    <row r="3351" spans="31:31" x14ac:dyDescent="0.25">
      <c r="AE3351" t="s">
        <v>6590</v>
      </c>
    </row>
    <row r="3352" spans="31:31" x14ac:dyDescent="0.25">
      <c r="AE3352" t="s">
        <v>6591</v>
      </c>
    </row>
    <row r="3353" spans="31:31" x14ac:dyDescent="0.25">
      <c r="AE3353" t="s">
        <v>13881</v>
      </c>
    </row>
    <row r="3354" spans="31:31" x14ac:dyDescent="0.25">
      <c r="AE3354" t="s">
        <v>6592</v>
      </c>
    </row>
    <row r="3355" spans="31:31" x14ac:dyDescent="0.25">
      <c r="AE3355" t="s">
        <v>13882</v>
      </c>
    </row>
    <row r="3356" spans="31:31" x14ac:dyDescent="0.25">
      <c r="AE3356" t="s">
        <v>6596</v>
      </c>
    </row>
    <row r="3357" spans="31:31" x14ac:dyDescent="0.25">
      <c r="AE3357" t="s">
        <v>6598</v>
      </c>
    </row>
    <row r="3358" spans="31:31" x14ac:dyDescent="0.25">
      <c r="AE3358" t="s">
        <v>6602</v>
      </c>
    </row>
    <row r="3359" spans="31:31" x14ac:dyDescent="0.25">
      <c r="AE3359" t="s">
        <v>6606</v>
      </c>
    </row>
    <row r="3360" spans="31:31" x14ac:dyDescent="0.25">
      <c r="AE3360" t="s">
        <v>6607</v>
      </c>
    </row>
    <row r="3361" spans="31:31" x14ac:dyDescent="0.25">
      <c r="AE3361" t="s">
        <v>6607</v>
      </c>
    </row>
    <row r="3362" spans="31:31" x14ac:dyDescent="0.25">
      <c r="AE3362" t="s">
        <v>6609</v>
      </c>
    </row>
    <row r="3363" spans="31:31" x14ac:dyDescent="0.25">
      <c r="AE3363" t="s">
        <v>6610</v>
      </c>
    </row>
    <row r="3364" spans="31:31" x14ac:dyDescent="0.25">
      <c r="AE3364" t="s">
        <v>6613</v>
      </c>
    </row>
    <row r="3365" spans="31:31" x14ac:dyDescent="0.25">
      <c r="AE3365" t="s">
        <v>6615</v>
      </c>
    </row>
    <row r="3366" spans="31:31" x14ac:dyDescent="0.25">
      <c r="AE3366" t="s">
        <v>6616</v>
      </c>
    </row>
    <row r="3367" spans="31:31" x14ac:dyDescent="0.25">
      <c r="AE3367" t="s">
        <v>6617</v>
      </c>
    </row>
    <row r="3368" spans="31:31" x14ac:dyDescent="0.25">
      <c r="AE3368" t="s">
        <v>6618</v>
      </c>
    </row>
    <row r="3369" spans="31:31" x14ac:dyDescent="0.25">
      <c r="AE3369" t="s">
        <v>6620</v>
      </c>
    </row>
    <row r="3370" spans="31:31" x14ac:dyDescent="0.25">
      <c r="AE3370" t="s">
        <v>6623</v>
      </c>
    </row>
    <row r="3371" spans="31:31" x14ac:dyDescent="0.25">
      <c r="AE3371" t="s">
        <v>6624</v>
      </c>
    </row>
    <row r="3372" spans="31:31" x14ac:dyDescent="0.25">
      <c r="AE3372" t="s">
        <v>6625</v>
      </c>
    </row>
    <row r="3373" spans="31:31" x14ac:dyDescent="0.25">
      <c r="AE3373" t="s">
        <v>6626</v>
      </c>
    </row>
    <row r="3374" spans="31:31" x14ac:dyDescent="0.25">
      <c r="AE3374" t="s">
        <v>6628</v>
      </c>
    </row>
    <row r="3375" spans="31:31" x14ac:dyDescent="0.25">
      <c r="AE3375" t="s">
        <v>6629</v>
      </c>
    </row>
    <row r="3376" spans="31:31" x14ac:dyDescent="0.25">
      <c r="AE3376" t="s">
        <v>6629</v>
      </c>
    </row>
    <row r="3377" spans="31:31" x14ac:dyDescent="0.25">
      <c r="AE3377" t="s">
        <v>6629</v>
      </c>
    </row>
    <row r="3378" spans="31:31" x14ac:dyDescent="0.25">
      <c r="AE3378" t="s">
        <v>6629</v>
      </c>
    </row>
    <row r="3379" spans="31:31" x14ac:dyDescent="0.25">
      <c r="AE3379" t="s">
        <v>6630</v>
      </c>
    </row>
    <row r="3380" spans="31:31" x14ac:dyDescent="0.25">
      <c r="AE3380" t="s">
        <v>6631</v>
      </c>
    </row>
    <row r="3381" spans="31:31" x14ac:dyDescent="0.25">
      <c r="AE3381" t="s">
        <v>6633</v>
      </c>
    </row>
    <row r="3382" spans="31:31" x14ac:dyDescent="0.25">
      <c r="AE3382" t="s">
        <v>6635</v>
      </c>
    </row>
    <row r="3383" spans="31:31" x14ac:dyDescent="0.25">
      <c r="AE3383" t="s">
        <v>6637</v>
      </c>
    </row>
    <row r="3384" spans="31:31" x14ac:dyDescent="0.25">
      <c r="AE3384" t="s">
        <v>6637</v>
      </c>
    </row>
    <row r="3385" spans="31:31" x14ac:dyDescent="0.25">
      <c r="AE3385" t="s">
        <v>6638</v>
      </c>
    </row>
    <row r="3386" spans="31:31" x14ac:dyDescent="0.25">
      <c r="AE3386" t="s">
        <v>6639</v>
      </c>
    </row>
    <row r="3387" spans="31:31" x14ac:dyDescent="0.25">
      <c r="AE3387" t="s">
        <v>6640</v>
      </c>
    </row>
    <row r="3388" spans="31:31" x14ac:dyDescent="0.25">
      <c r="AE3388" t="s">
        <v>6642</v>
      </c>
    </row>
    <row r="3389" spans="31:31" x14ac:dyDescent="0.25">
      <c r="AE3389" t="s">
        <v>6647</v>
      </c>
    </row>
    <row r="3390" spans="31:31" x14ac:dyDescent="0.25">
      <c r="AE3390" t="s">
        <v>13884</v>
      </c>
    </row>
    <row r="3391" spans="31:31" x14ac:dyDescent="0.25">
      <c r="AE3391" t="s">
        <v>13885</v>
      </c>
    </row>
    <row r="3392" spans="31:31" x14ac:dyDescent="0.25">
      <c r="AE3392" t="s">
        <v>13886</v>
      </c>
    </row>
    <row r="3393" spans="31:31" x14ac:dyDescent="0.25">
      <c r="AE3393" t="s">
        <v>6650</v>
      </c>
    </row>
    <row r="3394" spans="31:31" x14ac:dyDescent="0.25">
      <c r="AE3394" t="s">
        <v>6657</v>
      </c>
    </row>
    <row r="3395" spans="31:31" x14ac:dyDescent="0.25">
      <c r="AE3395" t="s">
        <v>6658</v>
      </c>
    </row>
    <row r="3396" spans="31:31" x14ac:dyDescent="0.25">
      <c r="AE3396" t="s">
        <v>6660</v>
      </c>
    </row>
    <row r="3397" spans="31:31" x14ac:dyDescent="0.25">
      <c r="AE3397" t="s">
        <v>6661</v>
      </c>
    </row>
    <row r="3398" spans="31:31" x14ac:dyDescent="0.25">
      <c r="AE3398" t="s">
        <v>6664</v>
      </c>
    </row>
    <row r="3399" spans="31:31" x14ac:dyDescent="0.25">
      <c r="AE3399" t="s">
        <v>6665</v>
      </c>
    </row>
    <row r="3400" spans="31:31" x14ac:dyDescent="0.25">
      <c r="AE3400" t="s">
        <v>6667</v>
      </c>
    </row>
    <row r="3401" spans="31:31" x14ac:dyDescent="0.25">
      <c r="AE3401" t="s">
        <v>6672</v>
      </c>
    </row>
    <row r="3402" spans="31:31" x14ac:dyDescent="0.25">
      <c r="AE3402" t="s">
        <v>6674</v>
      </c>
    </row>
    <row r="3403" spans="31:31" x14ac:dyDescent="0.25">
      <c r="AE3403" t="s">
        <v>6678</v>
      </c>
    </row>
    <row r="3404" spans="31:31" x14ac:dyDescent="0.25">
      <c r="AE3404" t="s">
        <v>6679</v>
      </c>
    </row>
    <row r="3405" spans="31:31" x14ac:dyDescent="0.25">
      <c r="AE3405" t="s">
        <v>6680</v>
      </c>
    </row>
    <row r="3406" spans="31:31" x14ac:dyDescent="0.25">
      <c r="AE3406" t="s">
        <v>6681</v>
      </c>
    </row>
    <row r="3407" spans="31:31" x14ac:dyDescent="0.25">
      <c r="AE3407" t="s">
        <v>6684</v>
      </c>
    </row>
    <row r="3408" spans="31:31" x14ac:dyDescent="0.25">
      <c r="AE3408" t="s">
        <v>6685</v>
      </c>
    </row>
    <row r="3409" spans="31:31" x14ac:dyDescent="0.25">
      <c r="AE3409" t="s">
        <v>6686</v>
      </c>
    </row>
    <row r="3410" spans="31:31" x14ac:dyDescent="0.25">
      <c r="AE3410" t="s">
        <v>6688</v>
      </c>
    </row>
    <row r="3411" spans="31:31" x14ac:dyDescent="0.25">
      <c r="AE3411" t="s">
        <v>6689</v>
      </c>
    </row>
    <row r="3412" spans="31:31" x14ac:dyDescent="0.25">
      <c r="AE3412" t="s">
        <v>6691</v>
      </c>
    </row>
    <row r="3413" spans="31:31" x14ac:dyDescent="0.25">
      <c r="AE3413" t="s">
        <v>13887</v>
      </c>
    </row>
    <row r="3414" spans="31:31" x14ac:dyDescent="0.25">
      <c r="AE3414" t="s">
        <v>13888</v>
      </c>
    </row>
    <row r="3415" spans="31:31" x14ac:dyDescent="0.25">
      <c r="AE3415" t="s">
        <v>6692</v>
      </c>
    </row>
    <row r="3416" spans="31:31" x14ac:dyDescent="0.25">
      <c r="AE3416" t="s">
        <v>13889</v>
      </c>
    </row>
    <row r="3417" spans="31:31" x14ac:dyDescent="0.25">
      <c r="AE3417" t="s">
        <v>6693</v>
      </c>
    </row>
    <row r="3418" spans="31:31" x14ac:dyDescent="0.25">
      <c r="AE3418" t="s">
        <v>6694</v>
      </c>
    </row>
    <row r="3419" spans="31:31" x14ac:dyDescent="0.25">
      <c r="AE3419" t="s">
        <v>6695</v>
      </c>
    </row>
    <row r="3420" spans="31:31" x14ac:dyDescent="0.25">
      <c r="AE3420" t="s">
        <v>6697</v>
      </c>
    </row>
    <row r="3421" spans="31:31" x14ac:dyDescent="0.25">
      <c r="AE3421" t="s">
        <v>6698</v>
      </c>
    </row>
    <row r="3422" spans="31:31" x14ac:dyDescent="0.25">
      <c r="AE3422" t="s">
        <v>6702</v>
      </c>
    </row>
    <row r="3423" spans="31:31" x14ac:dyDescent="0.25">
      <c r="AE3423" t="s">
        <v>6704</v>
      </c>
    </row>
    <row r="3424" spans="31:31" x14ac:dyDescent="0.25">
      <c r="AE3424" t="s">
        <v>6706</v>
      </c>
    </row>
    <row r="3425" spans="31:31" x14ac:dyDescent="0.25">
      <c r="AE3425" t="s">
        <v>6707</v>
      </c>
    </row>
    <row r="3426" spans="31:31" x14ac:dyDescent="0.25">
      <c r="AE3426" t="s">
        <v>6708</v>
      </c>
    </row>
    <row r="3427" spans="31:31" x14ac:dyDescent="0.25">
      <c r="AE3427" t="s">
        <v>6709</v>
      </c>
    </row>
    <row r="3428" spans="31:31" x14ac:dyDescent="0.25">
      <c r="AE3428" t="s">
        <v>6715</v>
      </c>
    </row>
    <row r="3429" spans="31:31" x14ac:dyDescent="0.25">
      <c r="AE3429" t="s">
        <v>6716</v>
      </c>
    </row>
    <row r="3430" spans="31:31" x14ac:dyDescent="0.25">
      <c r="AE3430" t="s">
        <v>6722</v>
      </c>
    </row>
    <row r="3431" spans="31:31" x14ac:dyDescent="0.25">
      <c r="AE3431" t="s">
        <v>6723</v>
      </c>
    </row>
    <row r="3432" spans="31:31" x14ac:dyDescent="0.25">
      <c r="AE3432" t="s">
        <v>6727</v>
      </c>
    </row>
    <row r="3433" spans="31:31" x14ac:dyDescent="0.25">
      <c r="AE3433" t="s">
        <v>6728</v>
      </c>
    </row>
    <row r="3434" spans="31:31" x14ac:dyDescent="0.25">
      <c r="AE3434" t="s">
        <v>6732</v>
      </c>
    </row>
    <row r="3435" spans="31:31" x14ac:dyDescent="0.25">
      <c r="AE3435" t="s">
        <v>6733</v>
      </c>
    </row>
    <row r="3436" spans="31:31" x14ac:dyDescent="0.25">
      <c r="AE3436" t="s">
        <v>6734</v>
      </c>
    </row>
    <row r="3437" spans="31:31" x14ac:dyDescent="0.25">
      <c r="AE3437" t="s">
        <v>6736</v>
      </c>
    </row>
    <row r="3438" spans="31:31" x14ac:dyDescent="0.25">
      <c r="AE3438" t="s">
        <v>6737</v>
      </c>
    </row>
    <row r="3439" spans="31:31" x14ac:dyDescent="0.25">
      <c r="AE3439" t="s">
        <v>6739</v>
      </c>
    </row>
    <row r="3440" spans="31:31" x14ac:dyDescent="0.25">
      <c r="AE3440" t="s">
        <v>6740</v>
      </c>
    </row>
    <row r="3441" spans="31:31" x14ac:dyDescent="0.25">
      <c r="AE3441" t="s">
        <v>6741</v>
      </c>
    </row>
    <row r="3442" spans="31:31" x14ac:dyDescent="0.25">
      <c r="AE3442" t="s">
        <v>6742</v>
      </c>
    </row>
    <row r="3443" spans="31:31" x14ac:dyDescent="0.25">
      <c r="AE3443" t="s">
        <v>6743</v>
      </c>
    </row>
    <row r="3444" spans="31:31" x14ac:dyDescent="0.25">
      <c r="AE3444" t="s">
        <v>6745</v>
      </c>
    </row>
    <row r="3445" spans="31:31" x14ac:dyDescent="0.25">
      <c r="AE3445" t="s">
        <v>6746</v>
      </c>
    </row>
    <row r="3446" spans="31:31" x14ac:dyDescent="0.25">
      <c r="AE3446" t="s">
        <v>6747</v>
      </c>
    </row>
    <row r="3447" spans="31:31" x14ac:dyDescent="0.25">
      <c r="AE3447" t="s">
        <v>6749</v>
      </c>
    </row>
    <row r="3448" spans="31:31" x14ac:dyDescent="0.25">
      <c r="AE3448" t="s">
        <v>13890</v>
      </c>
    </row>
    <row r="3449" spans="31:31" x14ac:dyDescent="0.25">
      <c r="AE3449" t="s">
        <v>6750</v>
      </c>
    </row>
    <row r="3450" spans="31:31" x14ac:dyDescent="0.25">
      <c r="AE3450" t="s">
        <v>6751</v>
      </c>
    </row>
    <row r="3451" spans="31:31" x14ac:dyDescent="0.25">
      <c r="AE3451" t="s">
        <v>6753</v>
      </c>
    </row>
    <row r="3452" spans="31:31" x14ac:dyDescent="0.25">
      <c r="AE3452" t="s">
        <v>6754</v>
      </c>
    </row>
    <row r="3453" spans="31:31" x14ac:dyDescent="0.25">
      <c r="AE3453" t="s">
        <v>6755</v>
      </c>
    </row>
    <row r="3454" spans="31:31" x14ac:dyDescent="0.25">
      <c r="AE3454" t="s">
        <v>6760</v>
      </c>
    </row>
    <row r="3455" spans="31:31" x14ac:dyDescent="0.25">
      <c r="AE3455" t="s">
        <v>6761</v>
      </c>
    </row>
    <row r="3456" spans="31:31" x14ac:dyDescent="0.25">
      <c r="AE3456" t="s">
        <v>6762</v>
      </c>
    </row>
    <row r="3457" spans="31:31" x14ac:dyDescent="0.25">
      <c r="AE3457" t="s">
        <v>6763</v>
      </c>
    </row>
    <row r="3458" spans="31:31" x14ac:dyDescent="0.25">
      <c r="AE3458" t="s">
        <v>6765</v>
      </c>
    </row>
    <row r="3459" spans="31:31" x14ac:dyDescent="0.25">
      <c r="AE3459" t="s">
        <v>6767</v>
      </c>
    </row>
    <row r="3460" spans="31:31" x14ac:dyDescent="0.25">
      <c r="AE3460" t="s">
        <v>6767</v>
      </c>
    </row>
    <row r="3461" spans="31:31" x14ac:dyDescent="0.25">
      <c r="AE3461" t="s">
        <v>6767</v>
      </c>
    </row>
    <row r="3462" spans="31:31" x14ac:dyDescent="0.25">
      <c r="AE3462" t="s">
        <v>6770</v>
      </c>
    </row>
    <row r="3463" spans="31:31" x14ac:dyDescent="0.25">
      <c r="AE3463" t="s">
        <v>6771</v>
      </c>
    </row>
    <row r="3464" spans="31:31" x14ac:dyDescent="0.25">
      <c r="AE3464" t="s">
        <v>6773</v>
      </c>
    </row>
    <row r="3465" spans="31:31" x14ac:dyDescent="0.25">
      <c r="AE3465" t="s">
        <v>6774</v>
      </c>
    </row>
    <row r="3466" spans="31:31" x14ac:dyDescent="0.25">
      <c r="AE3466" t="s">
        <v>6775</v>
      </c>
    </row>
    <row r="3467" spans="31:31" x14ac:dyDescent="0.25">
      <c r="AE3467" t="s">
        <v>6781</v>
      </c>
    </row>
    <row r="3468" spans="31:31" x14ac:dyDescent="0.25">
      <c r="AE3468" t="s">
        <v>6782</v>
      </c>
    </row>
    <row r="3469" spans="31:31" x14ac:dyDescent="0.25">
      <c r="AE3469" t="s">
        <v>6784</v>
      </c>
    </row>
    <row r="3470" spans="31:31" x14ac:dyDescent="0.25">
      <c r="AE3470" t="s">
        <v>6785</v>
      </c>
    </row>
    <row r="3471" spans="31:31" x14ac:dyDescent="0.25">
      <c r="AE3471" t="s">
        <v>6787</v>
      </c>
    </row>
    <row r="3472" spans="31:31" x14ac:dyDescent="0.25">
      <c r="AE3472" t="s">
        <v>6790</v>
      </c>
    </row>
    <row r="3473" spans="31:31" x14ac:dyDescent="0.25">
      <c r="AE3473" t="s">
        <v>6791</v>
      </c>
    </row>
    <row r="3474" spans="31:31" x14ac:dyDescent="0.25">
      <c r="AE3474" t="s">
        <v>6793</v>
      </c>
    </row>
    <row r="3475" spans="31:31" x14ac:dyDescent="0.25">
      <c r="AE3475" t="s">
        <v>13891</v>
      </c>
    </row>
    <row r="3476" spans="31:31" x14ac:dyDescent="0.25">
      <c r="AE3476" t="s">
        <v>6795</v>
      </c>
    </row>
    <row r="3477" spans="31:31" x14ac:dyDescent="0.25">
      <c r="AE3477" t="s">
        <v>6800</v>
      </c>
    </row>
    <row r="3478" spans="31:31" x14ac:dyDescent="0.25">
      <c r="AE3478" t="s">
        <v>6802</v>
      </c>
    </row>
    <row r="3479" spans="31:31" x14ac:dyDescent="0.25">
      <c r="AE3479" t="s">
        <v>6803</v>
      </c>
    </row>
    <row r="3480" spans="31:31" x14ac:dyDescent="0.25">
      <c r="AE3480" t="s">
        <v>6810</v>
      </c>
    </row>
    <row r="3481" spans="31:31" x14ac:dyDescent="0.25">
      <c r="AE3481" t="s">
        <v>6812</v>
      </c>
    </row>
    <row r="3482" spans="31:31" x14ac:dyDescent="0.25">
      <c r="AE3482" t="s">
        <v>6813</v>
      </c>
    </row>
    <row r="3483" spans="31:31" x14ac:dyDescent="0.25">
      <c r="AE3483" t="s">
        <v>6818</v>
      </c>
    </row>
    <row r="3484" spans="31:31" x14ac:dyDescent="0.25">
      <c r="AE3484" t="s">
        <v>6819</v>
      </c>
    </row>
    <row r="3485" spans="31:31" x14ac:dyDescent="0.25">
      <c r="AE3485" t="s">
        <v>6821</v>
      </c>
    </row>
    <row r="3486" spans="31:31" x14ac:dyDescent="0.25">
      <c r="AE3486" t="s">
        <v>6825</v>
      </c>
    </row>
    <row r="3487" spans="31:31" x14ac:dyDescent="0.25">
      <c r="AE3487" t="s">
        <v>6826</v>
      </c>
    </row>
    <row r="3488" spans="31:31" x14ac:dyDescent="0.25">
      <c r="AE3488" t="s">
        <v>6830</v>
      </c>
    </row>
    <row r="3489" spans="31:31" x14ac:dyDescent="0.25">
      <c r="AE3489" t="s">
        <v>6831</v>
      </c>
    </row>
    <row r="3490" spans="31:31" x14ac:dyDescent="0.25">
      <c r="AE3490" t="s">
        <v>6832</v>
      </c>
    </row>
    <row r="3491" spans="31:31" x14ac:dyDescent="0.25">
      <c r="AE3491" t="s">
        <v>6834</v>
      </c>
    </row>
    <row r="3492" spans="31:31" x14ac:dyDescent="0.25">
      <c r="AE3492" t="s">
        <v>6838</v>
      </c>
    </row>
    <row r="3493" spans="31:31" x14ac:dyDescent="0.25">
      <c r="AE3493" t="s">
        <v>6840</v>
      </c>
    </row>
    <row r="3494" spans="31:31" x14ac:dyDescent="0.25">
      <c r="AE3494" t="s">
        <v>6841</v>
      </c>
    </row>
    <row r="3495" spans="31:31" x14ac:dyDescent="0.25">
      <c r="AE3495" t="s">
        <v>6842</v>
      </c>
    </row>
    <row r="3496" spans="31:31" x14ac:dyDescent="0.25">
      <c r="AE3496" t="s">
        <v>6845</v>
      </c>
    </row>
    <row r="3497" spans="31:31" x14ac:dyDescent="0.25">
      <c r="AE3497" t="s">
        <v>6846</v>
      </c>
    </row>
    <row r="3498" spans="31:31" x14ac:dyDescent="0.25">
      <c r="AE3498" t="s">
        <v>6847</v>
      </c>
    </row>
    <row r="3499" spans="31:31" x14ac:dyDescent="0.25">
      <c r="AE3499" t="s">
        <v>6848</v>
      </c>
    </row>
    <row r="3500" spans="31:31" x14ac:dyDescent="0.25">
      <c r="AE3500" t="s">
        <v>6850</v>
      </c>
    </row>
    <row r="3501" spans="31:31" x14ac:dyDescent="0.25">
      <c r="AE3501" t="s">
        <v>6852</v>
      </c>
    </row>
    <row r="3502" spans="31:31" x14ac:dyDescent="0.25">
      <c r="AE3502" t="s">
        <v>6853</v>
      </c>
    </row>
    <row r="3503" spans="31:31" x14ac:dyDescent="0.25">
      <c r="AE3503" t="s">
        <v>6854</v>
      </c>
    </row>
    <row r="3504" spans="31:31" x14ac:dyDescent="0.25">
      <c r="AE3504" t="s">
        <v>6858</v>
      </c>
    </row>
    <row r="3505" spans="31:31" x14ac:dyDescent="0.25">
      <c r="AE3505" t="s">
        <v>6864</v>
      </c>
    </row>
    <row r="3506" spans="31:31" x14ac:dyDescent="0.25">
      <c r="AE3506" t="s">
        <v>6865</v>
      </c>
    </row>
    <row r="3507" spans="31:31" x14ac:dyDescent="0.25">
      <c r="AE3507" t="s">
        <v>6866</v>
      </c>
    </row>
    <row r="3508" spans="31:31" x14ac:dyDescent="0.25">
      <c r="AE3508" t="s">
        <v>6871</v>
      </c>
    </row>
    <row r="3509" spans="31:31" x14ac:dyDescent="0.25">
      <c r="AE3509" t="s">
        <v>6872</v>
      </c>
    </row>
    <row r="3510" spans="31:31" x14ac:dyDescent="0.25">
      <c r="AE3510" t="s">
        <v>6873</v>
      </c>
    </row>
    <row r="3511" spans="31:31" x14ac:dyDescent="0.25">
      <c r="AE3511" t="s">
        <v>6874</v>
      </c>
    </row>
    <row r="3512" spans="31:31" x14ac:dyDescent="0.25">
      <c r="AE3512" t="s">
        <v>6876</v>
      </c>
    </row>
    <row r="3513" spans="31:31" x14ac:dyDescent="0.25">
      <c r="AE3513" t="s">
        <v>6877</v>
      </c>
    </row>
    <row r="3514" spans="31:31" x14ac:dyDescent="0.25">
      <c r="AE3514" t="s">
        <v>6878</v>
      </c>
    </row>
    <row r="3515" spans="31:31" x14ac:dyDescent="0.25">
      <c r="AE3515" t="s">
        <v>6881</v>
      </c>
    </row>
    <row r="3516" spans="31:31" x14ac:dyDescent="0.25">
      <c r="AE3516" t="s">
        <v>6883</v>
      </c>
    </row>
    <row r="3517" spans="31:31" x14ac:dyDescent="0.25">
      <c r="AE3517" t="s">
        <v>6887</v>
      </c>
    </row>
    <row r="3518" spans="31:31" x14ac:dyDescent="0.25">
      <c r="AE3518" t="s">
        <v>6894</v>
      </c>
    </row>
    <row r="3519" spans="31:31" x14ac:dyDescent="0.25">
      <c r="AE3519" t="s">
        <v>6896</v>
      </c>
    </row>
    <row r="3520" spans="31:31" x14ac:dyDescent="0.25">
      <c r="AE3520" t="s">
        <v>6898</v>
      </c>
    </row>
    <row r="3521" spans="31:31" x14ac:dyDescent="0.25">
      <c r="AE3521" t="s">
        <v>6899</v>
      </c>
    </row>
    <row r="3522" spans="31:31" x14ac:dyDescent="0.25">
      <c r="AE3522" t="s">
        <v>6900</v>
      </c>
    </row>
    <row r="3523" spans="31:31" x14ac:dyDescent="0.25">
      <c r="AE3523" t="s">
        <v>6901</v>
      </c>
    </row>
    <row r="3524" spans="31:31" x14ac:dyDescent="0.25">
      <c r="AE3524" t="s">
        <v>6904</v>
      </c>
    </row>
    <row r="3525" spans="31:31" x14ac:dyDescent="0.25">
      <c r="AE3525" t="s">
        <v>6905</v>
      </c>
    </row>
    <row r="3526" spans="31:31" x14ac:dyDescent="0.25">
      <c r="AE3526" t="s">
        <v>6906</v>
      </c>
    </row>
    <row r="3527" spans="31:31" x14ac:dyDescent="0.25">
      <c r="AE3527" t="s">
        <v>6910</v>
      </c>
    </row>
    <row r="3528" spans="31:31" x14ac:dyDescent="0.25">
      <c r="AE3528" t="s">
        <v>6914</v>
      </c>
    </row>
    <row r="3529" spans="31:31" x14ac:dyDescent="0.25">
      <c r="AE3529" t="s">
        <v>6915</v>
      </c>
    </row>
    <row r="3530" spans="31:31" x14ac:dyDescent="0.25">
      <c r="AE3530" t="s">
        <v>6919</v>
      </c>
    </row>
    <row r="3531" spans="31:31" x14ac:dyDescent="0.25">
      <c r="AE3531" t="s">
        <v>6920</v>
      </c>
    </row>
    <row r="3532" spans="31:31" x14ac:dyDescent="0.25">
      <c r="AE3532" t="s">
        <v>6922</v>
      </c>
    </row>
    <row r="3533" spans="31:31" x14ac:dyDescent="0.25">
      <c r="AE3533" t="s">
        <v>6923</v>
      </c>
    </row>
    <row r="3534" spans="31:31" x14ac:dyDescent="0.25">
      <c r="AE3534" t="s">
        <v>6924</v>
      </c>
    </row>
    <row r="3535" spans="31:31" x14ac:dyDescent="0.25">
      <c r="AE3535" t="s">
        <v>6926</v>
      </c>
    </row>
    <row r="3536" spans="31:31" x14ac:dyDescent="0.25">
      <c r="AE3536" t="s">
        <v>6930</v>
      </c>
    </row>
    <row r="3537" spans="31:31" x14ac:dyDescent="0.25">
      <c r="AE3537" t="s">
        <v>6931</v>
      </c>
    </row>
    <row r="3538" spans="31:31" x14ac:dyDescent="0.25">
      <c r="AE3538" t="s">
        <v>6931</v>
      </c>
    </row>
    <row r="3539" spans="31:31" x14ac:dyDescent="0.25">
      <c r="AE3539" t="s">
        <v>6932</v>
      </c>
    </row>
    <row r="3540" spans="31:31" x14ac:dyDescent="0.25">
      <c r="AE3540" t="s">
        <v>6933</v>
      </c>
    </row>
    <row r="3541" spans="31:31" x14ac:dyDescent="0.25">
      <c r="AE3541" t="s">
        <v>6934</v>
      </c>
    </row>
    <row r="3542" spans="31:31" x14ac:dyDescent="0.25">
      <c r="AE3542" t="s">
        <v>6934</v>
      </c>
    </row>
    <row r="3543" spans="31:31" x14ac:dyDescent="0.25">
      <c r="AE3543" t="s">
        <v>6935</v>
      </c>
    </row>
    <row r="3544" spans="31:31" x14ac:dyDescent="0.25">
      <c r="AE3544" t="s">
        <v>6937</v>
      </c>
    </row>
    <row r="3545" spans="31:31" x14ac:dyDescent="0.25">
      <c r="AE3545" t="s">
        <v>6938</v>
      </c>
    </row>
    <row r="3546" spans="31:31" x14ac:dyDescent="0.25">
      <c r="AE3546" t="s">
        <v>6940</v>
      </c>
    </row>
    <row r="3547" spans="31:31" x14ac:dyDescent="0.25">
      <c r="AE3547" t="s">
        <v>6942</v>
      </c>
    </row>
    <row r="3548" spans="31:31" x14ac:dyDescent="0.25">
      <c r="AE3548" t="s">
        <v>6944</v>
      </c>
    </row>
    <row r="3549" spans="31:31" x14ac:dyDescent="0.25">
      <c r="AE3549" t="s">
        <v>6945</v>
      </c>
    </row>
    <row r="3550" spans="31:31" x14ac:dyDescent="0.25">
      <c r="AE3550" t="s">
        <v>6947</v>
      </c>
    </row>
    <row r="3551" spans="31:31" x14ac:dyDescent="0.25">
      <c r="AE3551" t="s">
        <v>6949</v>
      </c>
    </row>
    <row r="3552" spans="31:31" x14ac:dyDescent="0.25">
      <c r="AE3552" t="s">
        <v>6953</v>
      </c>
    </row>
    <row r="3553" spans="31:31" x14ac:dyDescent="0.25">
      <c r="AE3553" t="s">
        <v>6955</v>
      </c>
    </row>
    <row r="3554" spans="31:31" x14ac:dyDescent="0.25">
      <c r="AE3554" t="s">
        <v>6956</v>
      </c>
    </row>
    <row r="3555" spans="31:31" x14ac:dyDescent="0.25">
      <c r="AE3555" t="s">
        <v>6957</v>
      </c>
    </row>
    <row r="3556" spans="31:31" x14ac:dyDescent="0.25">
      <c r="AE3556" t="s">
        <v>6959</v>
      </c>
    </row>
    <row r="3557" spans="31:31" x14ac:dyDescent="0.25">
      <c r="AE3557" t="s">
        <v>6963</v>
      </c>
    </row>
    <row r="3558" spans="31:31" x14ac:dyDescent="0.25">
      <c r="AE3558" t="s">
        <v>6967</v>
      </c>
    </row>
    <row r="3559" spans="31:31" x14ac:dyDescent="0.25">
      <c r="AE3559" t="s">
        <v>6972</v>
      </c>
    </row>
    <row r="3560" spans="31:31" x14ac:dyDescent="0.25">
      <c r="AE3560" t="s">
        <v>6973</v>
      </c>
    </row>
    <row r="3561" spans="31:31" x14ac:dyDescent="0.25">
      <c r="AE3561" t="s">
        <v>6974</v>
      </c>
    </row>
    <row r="3562" spans="31:31" x14ac:dyDescent="0.25">
      <c r="AE3562" t="s">
        <v>6976</v>
      </c>
    </row>
    <row r="3563" spans="31:31" x14ac:dyDescent="0.25">
      <c r="AE3563" t="s">
        <v>6977</v>
      </c>
    </row>
    <row r="3564" spans="31:31" x14ac:dyDescent="0.25">
      <c r="AE3564" t="s">
        <v>13892</v>
      </c>
    </row>
    <row r="3565" spans="31:31" x14ac:dyDescent="0.25">
      <c r="AE3565" t="s">
        <v>6983</v>
      </c>
    </row>
    <row r="3566" spans="31:31" x14ac:dyDescent="0.25">
      <c r="AE3566" t="s">
        <v>6984</v>
      </c>
    </row>
    <row r="3567" spans="31:31" x14ac:dyDescent="0.25">
      <c r="AE3567" t="s">
        <v>6985</v>
      </c>
    </row>
    <row r="3568" spans="31:31" x14ac:dyDescent="0.25">
      <c r="AE3568" t="s">
        <v>6986</v>
      </c>
    </row>
    <row r="3569" spans="31:31" x14ac:dyDescent="0.25">
      <c r="AE3569" t="s">
        <v>6987</v>
      </c>
    </row>
    <row r="3570" spans="31:31" x14ac:dyDescent="0.25">
      <c r="AE3570" t="s">
        <v>6988</v>
      </c>
    </row>
    <row r="3571" spans="31:31" x14ac:dyDescent="0.25">
      <c r="AE3571" t="s">
        <v>6989</v>
      </c>
    </row>
    <row r="3572" spans="31:31" x14ac:dyDescent="0.25">
      <c r="AE3572" t="s">
        <v>6990</v>
      </c>
    </row>
    <row r="3573" spans="31:31" x14ac:dyDescent="0.25">
      <c r="AE3573" t="s">
        <v>6992</v>
      </c>
    </row>
    <row r="3574" spans="31:31" x14ac:dyDescent="0.25">
      <c r="AE3574" t="s">
        <v>6993</v>
      </c>
    </row>
    <row r="3575" spans="31:31" x14ac:dyDescent="0.25">
      <c r="AE3575" t="s">
        <v>6993</v>
      </c>
    </row>
    <row r="3576" spans="31:31" x14ac:dyDescent="0.25">
      <c r="AE3576" t="s">
        <v>6996</v>
      </c>
    </row>
    <row r="3577" spans="31:31" x14ac:dyDescent="0.25">
      <c r="AE3577" t="s">
        <v>6997</v>
      </c>
    </row>
    <row r="3578" spans="31:31" x14ac:dyDescent="0.25">
      <c r="AE3578" t="s">
        <v>7002</v>
      </c>
    </row>
    <row r="3579" spans="31:31" x14ac:dyDescent="0.25">
      <c r="AE3579" t="s">
        <v>7003</v>
      </c>
    </row>
    <row r="3580" spans="31:31" x14ac:dyDescent="0.25">
      <c r="AE3580" t="s">
        <v>7004</v>
      </c>
    </row>
    <row r="3581" spans="31:31" x14ac:dyDescent="0.25">
      <c r="AE3581" t="s">
        <v>7007</v>
      </c>
    </row>
    <row r="3582" spans="31:31" x14ac:dyDescent="0.25">
      <c r="AE3582" t="s">
        <v>7008</v>
      </c>
    </row>
    <row r="3583" spans="31:31" x14ac:dyDescent="0.25">
      <c r="AE3583" t="s">
        <v>7011</v>
      </c>
    </row>
    <row r="3584" spans="31:31" x14ac:dyDescent="0.25">
      <c r="AE3584" t="s">
        <v>7012</v>
      </c>
    </row>
    <row r="3585" spans="31:31" x14ac:dyDescent="0.25">
      <c r="AE3585" t="s">
        <v>7013</v>
      </c>
    </row>
    <row r="3586" spans="31:31" x14ac:dyDescent="0.25">
      <c r="AE3586" t="s">
        <v>7015</v>
      </c>
    </row>
    <row r="3587" spans="31:31" x14ac:dyDescent="0.25">
      <c r="AE3587" t="s">
        <v>7016</v>
      </c>
    </row>
    <row r="3588" spans="31:31" x14ac:dyDescent="0.25">
      <c r="AE3588" t="s">
        <v>7018</v>
      </c>
    </row>
    <row r="3589" spans="31:31" x14ac:dyDescent="0.25">
      <c r="AE3589" t="s">
        <v>7019</v>
      </c>
    </row>
    <row r="3590" spans="31:31" x14ac:dyDescent="0.25">
      <c r="AE3590" t="s">
        <v>7022</v>
      </c>
    </row>
    <row r="3591" spans="31:31" x14ac:dyDescent="0.25">
      <c r="AE3591" t="s">
        <v>7023</v>
      </c>
    </row>
    <row r="3592" spans="31:31" x14ac:dyDescent="0.25">
      <c r="AE3592" t="s">
        <v>7029</v>
      </c>
    </row>
    <row r="3593" spans="31:31" x14ac:dyDescent="0.25">
      <c r="AE3593" t="s">
        <v>7031</v>
      </c>
    </row>
    <row r="3594" spans="31:31" x14ac:dyDescent="0.25">
      <c r="AE3594" t="s">
        <v>7033</v>
      </c>
    </row>
    <row r="3595" spans="31:31" x14ac:dyDescent="0.25">
      <c r="AE3595" t="s">
        <v>7044</v>
      </c>
    </row>
    <row r="3596" spans="31:31" x14ac:dyDescent="0.25">
      <c r="AE3596" t="s">
        <v>7049</v>
      </c>
    </row>
    <row r="3597" spans="31:31" x14ac:dyDescent="0.25">
      <c r="AE3597" t="s">
        <v>7054</v>
      </c>
    </row>
    <row r="3598" spans="31:31" x14ac:dyDescent="0.25">
      <c r="AE3598" t="s">
        <v>7055</v>
      </c>
    </row>
    <row r="3599" spans="31:31" x14ac:dyDescent="0.25">
      <c r="AE3599" t="s">
        <v>7056</v>
      </c>
    </row>
    <row r="3600" spans="31:31" x14ac:dyDescent="0.25">
      <c r="AE3600" t="s">
        <v>7057</v>
      </c>
    </row>
    <row r="3601" spans="31:31" x14ac:dyDescent="0.25">
      <c r="AE3601" t="s">
        <v>7057</v>
      </c>
    </row>
    <row r="3602" spans="31:31" x14ac:dyDescent="0.25">
      <c r="AE3602" t="s">
        <v>7059</v>
      </c>
    </row>
    <row r="3603" spans="31:31" x14ac:dyDescent="0.25">
      <c r="AE3603" t="s">
        <v>7060</v>
      </c>
    </row>
    <row r="3604" spans="31:31" x14ac:dyDescent="0.25">
      <c r="AE3604" t="s">
        <v>7061</v>
      </c>
    </row>
    <row r="3605" spans="31:31" x14ac:dyDescent="0.25">
      <c r="AE3605" t="s">
        <v>7062</v>
      </c>
    </row>
    <row r="3606" spans="31:31" x14ac:dyDescent="0.25">
      <c r="AE3606" t="s">
        <v>7064</v>
      </c>
    </row>
    <row r="3607" spans="31:31" x14ac:dyDescent="0.25">
      <c r="AE3607" t="s">
        <v>7067</v>
      </c>
    </row>
    <row r="3608" spans="31:31" x14ac:dyDescent="0.25">
      <c r="AE3608" t="s">
        <v>7068</v>
      </c>
    </row>
    <row r="3609" spans="31:31" x14ac:dyDescent="0.25">
      <c r="AE3609" t="s">
        <v>7071</v>
      </c>
    </row>
    <row r="3610" spans="31:31" x14ac:dyDescent="0.25">
      <c r="AE3610" t="s">
        <v>7073</v>
      </c>
    </row>
    <row r="3611" spans="31:31" x14ac:dyDescent="0.25">
      <c r="AE3611" t="s">
        <v>7080</v>
      </c>
    </row>
    <row r="3612" spans="31:31" x14ac:dyDescent="0.25">
      <c r="AE3612" t="s">
        <v>7081</v>
      </c>
    </row>
    <row r="3613" spans="31:31" x14ac:dyDescent="0.25">
      <c r="AE3613" t="s">
        <v>7082</v>
      </c>
    </row>
    <row r="3614" spans="31:31" x14ac:dyDescent="0.25">
      <c r="AE3614" t="s">
        <v>7086</v>
      </c>
    </row>
    <row r="3615" spans="31:31" x14ac:dyDescent="0.25">
      <c r="AE3615" t="s">
        <v>13894</v>
      </c>
    </row>
    <row r="3616" spans="31:31" x14ac:dyDescent="0.25">
      <c r="AE3616" t="s">
        <v>7089</v>
      </c>
    </row>
    <row r="3617" spans="31:31" x14ac:dyDescent="0.25">
      <c r="AE3617" t="s">
        <v>7091</v>
      </c>
    </row>
    <row r="3618" spans="31:31" x14ac:dyDescent="0.25">
      <c r="AE3618" t="s">
        <v>7092</v>
      </c>
    </row>
    <row r="3619" spans="31:31" x14ac:dyDescent="0.25">
      <c r="AE3619" t="s">
        <v>7098</v>
      </c>
    </row>
    <row r="3620" spans="31:31" x14ac:dyDescent="0.25">
      <c r="AE3620" t="s">
        <v>7100</v>
      </c>
    </row>
    <row r="3621" spans="31:31" x14ac:dyDescent="0.25">
      <c r="AE3621" t="s">
        <v>7101</v>
      </c>
    </row>
    <row r="3622" spans="31:31" x14ac:dyDescent="0.25">
      <c r="AE3622" t="s">
        <v>13895</v>
      </c>
    </row>
    <row r="3623" spans="31:31" x14ac:dyDescent="0.25">
      <c r="AE3623" t="s">
        <v>7103</v>
      </c>
    </row>
    <row r="3624" spans="31:31" x14ac:dyDescent="0.25">
      <c r="AE3624" t="s">
        <v>7104</v>
      </c>
    </row>
    <row r="3625" spans="31:31" x14ac:dyDescent="0.25">
      <c r="AE3625" t="s">
        <v>7108</v>
      </c>
    </row>
    <row r="3626" spans="31:31" x14ac:dyDescent="0.25">
      <c r="AE3626" t="s">
        <v>7111</v>
      </c>
    </row>
    <row r="3627" spans="31:31" x14ac:dyDescent="0.25">
      <c r="AE3627" t="s">
        <v>7116</v>
      </c>
    </row>
    <row r="3628" spans="31:31" x14ac:dyDescent="0.25">
      <c r="AE3628" t="s">
        <v>7120</v>
      </c>
    </row>
    <row r="3629" spans="31:31" x14ac:dyDescent="0.25">
      <c r="AE3629" t="s">
        <v>7121</v>
      </c>
    </row>
    <row r="3630" spans="31:31" x14ac:dyDescent="0.25">
      <c r="AE3630" t="s">
        <v>7122</v>
      </c>
    </row>
    <row r="3631" spans="31:31" x14ac:dyDescent="0.25">
      <c r="AE3631" t="s">
        <v>7127</v>
      </c>
    </row>
    <row r="3632" spans="31:31" x14ac:dyDescent="0.25">
      <c r="AE3632" t="s">
        <v>7128</v>
      </c>
    </row>
    <row r="3633" spans="31:31" x14ac:dyDescent="0.25">
      <c r="AE3633" t="s">
        <v>7130</v>
      </c>
    </row>
    <row r="3634" spans="31:31" x14ac:dyDescent="0.25">
      <c r="AE3634" t="s">
        <v>7131</v>
      </c>
    </row>
    <row r="3635" spans="31:31" x14ac:dyDescent="0.25">
      <c r="AE3635" t="s">
        <v>7133</v>
      </c>
    </row>
    <row r="3636" spans="31:31" x14ac:dyDescent="0.25">
      <c r="AE3636" t="s">
        <v>7134</v>
      </c>
    </row>
    <row r="3637" spans="31:31" x14ac:dyDescent="0.25">
      <c r="AE3637" t="s">
        <v>7135</v>
      </c>
    </row>
    <row r="3638" spans="31:31" x14ac:dyDescent="0.25">
      <c r="AE3638" t="s">
        <v>7137</v>
      </c>
    </row>
    <row r="3639" spans="31:31" x14ac:dyDescent="0.25">
      <c r="AE3639" t="s">
        <v>7138</v>
      </c>
    </row>
    <row r="3640" spans="31:31" x14ac:dyDescent="0.25">
      <c r="AE3640" t="s">
        <v>7138</v>
      </c>
    </row>
    <row r="3641" spans="31:31" x14ac:dyDescent="0.25">
      <c r="AE3641" t="s">
        <v>7139</v>
      </c>
    </row>
    <row r="3642" spans="31:31" x14ac:dyDescent="0.25">
      <c r="AE3642" t="s">
        <v>7145</v>
      </c>
    </row>
    <row r="3643" spans="31:31" x14ac:dyDescent="0.25">
      <c r="AE3643" t="s">
        <v>7147</v>
      </c>
    </row>
    <row r="3644" spans="31:31" x14ac:dyDescent="0.25">
      <c r="AE3644" t="s">
        <v>7149</v>
      </c>
    </row>
    <row r="3645" spans="31:31" x14ac:dyDescent="0.25">
      <c r="AE3645" t="s">
        <v>7154</v>
      </c>
    </row>
    <row r="3646" spans="31:31" x14ac:dyDescent="0.25">
      <c r="AE3646" t="s">
        <v>7155</v>
      </c>
    </row>
    <row r="3647" spans="31:31" x14ac:dyDescent="0.25">
      <c r="AE3647" t="s">
        <v>7156</v>
      </c>
    </row>
    <row r="3648" spans="31:31" x14ac:dyDescent="0.25">
      <c r="AE3648" t="s">
        <v>7165</v>
      </c>
    </row>
    <row r="3649" spans="31:31" x14ac:dyDescent="0.25">
      <c r="AE3649" t="s">
        <v>7166</v>
      </c>
    </row>
    <row r="3650" spans="31:31" x14ac:dyDescent="0.25">
      <c r="AE3650" t="s">
        <v>7166</v>
      </c>
    </row>
    <row r="3651" spans="31:31" x14ac:dyDescent="0.25">
      <c r="AE3651" t="s">
        <v>7169</v>
      </c>
    </row>
    <row r="3652" spans="31:31" x14ac:dyDescent="0.25">
      <c r="AE3652" t="s">
        <v>7171</v>
      </c>
    </row>
    <row r="3653" spans="31:31" x14ac:dyDescent="0.25">
      <c r="AE3653" t="s">
        <v>7174</v>
      </c>
    </row>
    <row r="3654" spans="31:31" x14ac:dyDescent="0.25">
      <c r="AE3654" t="s">
        <v>7175</v>
      </c>
    </row>
    <row r="3655" spans="31:31" x14ac:dyDescent="0.25">
      <c r="AE3655" t="s">
        <v>7176</v>
      </c>
    </row>
    <row r="3656" spans="31:31" x14ac:dyDescent="0.25">
      <c r="AE3656" t="s">
        <v>7177</v>
      </c>
    </row>
    <row r="3657" spans="31:31" x14ac:dyDescent="0.25">
      <c r="AE3657" t="s">
        <v>7181</v>
      </c>
    </row>
    <row r="3658" spans="31:31" x14ac:dyDescent="0.25">
      <c r="AE3658" t="s">
        <v>13897</v>
      </c>
    </row>
    <row r="3659" spans="31:31" x14ac:dyDescent="0.25">
      <c r="AE3659" t="s">
        <v>13898</v>
      </c>
    </row>
    <row r="3660" spans="31:31" x14ac:dyDescent="0.25">
      <c r="AE3660" t="s">
        <v>7183</v>
      </c>
    </row>
    <row r="3661" spans="31:31" x14ac:dyDescent="0.25">
      <c r="AE3661" t="s">
        <v>7183</v>
      </c>
    </row>
    <row r="3662" spans="31:31" x14ac:dyDescent="0.25">
      <c r="AE3662" t="s">
        <v>7185</v>
      </c>
    </row>
    <row r="3663" spans="31:31" x14ac:dyDescent="0.25">
      <c r="AE3663" t="s">
        <v>7186</v>
      </c>
    </row>
    <row r="3664" spans="31:31" x14ac:dyDescent="0.25">
      <c r="AE3664" t="s">
        <v>7187</v>
      </c>
    </row>
    <row r="3665" spans="31:31" x14ac:dyDescent="0.25">
      <c r="AE3665" t="s">
        <v>7188</v>
      </c>
    </row>
    <row r="3666" spans="31:31" x14ac:dyDescent="0.25">
      <c r="AE3666" t="s">
        <v>7190</v>
      </c>
    </row>
    <row r="3667" spans="31:31" x14ac:dyDescent="0.25">
      <c r="AE3667" t="s">
        <v>7191</v>
      </c>
    </row>
    <row r="3668" spans="31:31" x14ac:dyDescent="0.25">
      <c r="AE3668" t="s">
        <v>7195</v>
      </c>
    </row>
    <row r="3669" spans="31:31" x14ac:dyDescent="0.25">
      <c r="AE3669" t="s">
        <v>7196</v>
      </c>
    </row>
    <row r="3670" spans="31:31" x14ac:dyDescent="0.25">
      <c r="AE3670" t="s">
        <v>7197</v>
      </c>
    </row>
    <row r="3671" spans="31:31" x14ac:dyDescent="0.25">
      <c r="AE3671" t="s">
        <v>13899</v>
      </c>
    </row>
    <row r="3672" spans="31:31" x14ac:dyDescent="0.25">
      <c r="AE3672" t="s">
        <v>7199</v>
      </c>
    </row>
    <row r="3673" spans="31:31" x14ac:dyDescent="0.25">
      <c r="AE3673" t="s">
        <v>7200</v>
      </c>
    </row>
    <row r="3674" spans="31:31" x14ac:dyDescent="0.25">
      <c r="AE3674" t="s">
        <v>7201</v>
      </c>
    </row>
    <row r="3675" spans="31:31" x14ac:dyDescent="0.25">
      <c r="AE3675" t="s">
        <v>7202</v>
      </c>
    </row>
    <row r="3676" spans="31:31" x14ac:dyDescent="0.25">
      <c r="AE3676" t="s">
        <v>7203</v>
      </c>
    </row>
    <row r="3677" spans="31:31" x14ac:dyDescent="0.25">
      <c r="AE3677" t="s">
        <v>7204</v>
      </c>
    </row>
    <row r="3678" spans="31:31" x14ac:dyDescent="0.25">
      <c r="AE3678" t="s">
        <v>7205</v>
      </c>
    </row>
    <row r="3679" spans="31:31" x14ac:dyDescent="0.25">
      <c r="AE3679" t="s">
        <v>7206</v>
      </c>
    </row>
    <row r="3680" spans="31:31" x14ac:dyDescent="0.25">
      <c r="AE3680" t="s">
        <v>7207</v>
      </c>
    </row>
    <row r="3681" spans="31:31" x14ac:dyDescent="0.25">
      <c r="AE3681" t="s">
        <v>7208</v>
      </c>
    </row>
    <row r="3682" spans="31:31" x14ac:dyDescent="0.25">
      <c r="AE3682" t="s">
        <v>13900</v>
      </c>
    </row>
    <row r="3683" spans="31:31" x14ac:dyDescent="0.25">
      <c r="AE3683" t="s">
        <v>7209</v>
      </c>
    </row>
    <row r="3684" spans="31:31" x14ac:dyDescent="0.25">
      <c r="AE3684" t="s">
        <v>7210</v>
      </c>
    </row>
    <row r="3685" spans="31:31" x14ac:dyDescent="0.25">
      <c r="AE3685" t="s">
        <v>7211</v>
      </c>
    </row>
    <row r="3686" spans="31:31" x14ac:dyDescent="0.25">
      <c r="AE3686" t="s">
        <v>7212</v>
      </c>
    </row>
    <row r="3687" spans="31:31" x14ac:dyDescent="0.25">
      <c r="AE3687" t="s">
        <v>7213</v>
      </c>
    </row>
    <row r="3688" spans="31:31" x14ac:dyDescent="0.25">
      <c r="AE3688" t="s">
        <v>7214</v>
      </c>
    </row>
    <row r="3689" spans="31:31" x14ac:dyDescent="0.25">
      <c r="AE3689" t="s">
        <v>7215</v>
      </c>
    </row>
    <row r="3690" spans="31:31" x14ac:dyDescent="0.25">
      <c r="AE3690" t="s">
        <v>7216</v>
      </c>
    </row>
    <row r="3691" spans="31:31" x14ac:dyDescent="0.25">
      <c r="AE3691" t="s">
        <v>7217</v>
      </c>
    </row>
    <row r="3692" spans="31:31" x14ac:dyDescent="0.25">
      <c r="AE3692" t="s">
        <v>7220</v>
      </c>
    </row>
    <row r="3693" spans="31:31" x14ac:dyDescent="0.25">
      <c r="AE3693" t="s">
        <v>7221</v>
      </c>
    </row>
    <row r="3694" spans="31:31" x14ac:dyDescent="0.25">
      <c r="AE3694" t="s">
        <v>7222</v>
      </c>
    </row>
    <row r="3695" spans="31:31" x14ac:dyDescent="0.25">
      <c r="AE3695" t="s">
        <v>7223</v>
      </c>
    </row>
    <row r="3696" spans="31:31" x14ac:dyDescent="0.25">
      <c r="AE3696" t="s">
        <v>7224</v>
      </c>
    </row>
    <row r="3697" spans="31:31" x14ac:dyDescent="0.25">
      <c r="AE3697" t="s">
        <v>7225</v>
      </c>
    </row>
    <row r="3698" spans="31:31" x14ac:dyDescent="0.25">
      <c r="AE3698" t="s">
        <v>7226</v>
      </c>
    </row>
    <row r="3699" spans="31:31" x14ac:dyDescent="0.25">
      <c r="AE3699" t="s">
        <v>7227</v>
      </c>
    </row>
    <row r="3700" spans="31:31" x14ac:dyDescent="0.25">
      <c r="AE3700" t="s">
        <v>7228</v>
      </c>
    </row>
    <row r="3701" spans="31:31" x14ac:dyDescent="0.25">
      <c r="AE3701" t="s">
        <v>7231</v>
      </c>
    </row>
    <row r="3702" spans="31:31" x14ac:dyDescent="0.25">
      <c r="AE3702" t="s">
        <v>7233</v>
      </c>
    </row>
    <row r="3703" spans="31:31" x14ac:dyDescent="0.25">
      <c r="AE3703" t="s">
        <v>7235</v>
      </c>
    </row>
    <row r="3704" spans="31:31" x14ac:dyDescent="0.25">
      <c r="AE3704" t="s">
        <v>7238</v>
      </c>
    </row>
    <row r="3705" spans="31:31" x14ac:dyDescent="0.25">
      <c r="AE3705" t="s">
        <v>7240</v>
      </c>
    </row>
    <row r="3706" spans="31:31" x14ac:dyDescent="0.25">
      <c r="AE3706" t="s">
        <v>7241</v>
      </c>
    </row>
    <row r="3707" spans="31:31" x14ac:dyDescent="0.25">
      <c r="AE3707" t="s">
        <v>7243</v>
      </c>
    </row>
    <row r="3708" spans="31:31" x14ac:dyDescent="0.25">
      <c r="AE3708" t="s">
        <v>7248</v>
      </c>
    </row>
    <row r="3709" spans="31:31" x14ac:dyDescent="0.25">
      <c r="AE3709" t="s">
        <v>13901</v>
      </c>
    </row>
    <row r="3710" spans="31:31" x14ac:dyDescent="0.25">
      <c r="AE3710" t="s">
        <v>7250</v>
      </c>
    </row>
    <row r="3711" spans="31:31" x14ac:dyDescent="0.25">
      <c r="AE3711" t="s">
        <v>7251</v>
      </c>
    </row>
    <row r="3712" spans="31:31" x14ac:dyDescent="0.25">
      <c r="AE3712" t="s">
        <v>7253</v>
      </c>
    </row>
    <row r="3713" spans="31:31" x14ac:dyDescent="0.25">
      <c r="AE3713" t="s">
        <v>7259</v>
      </c>
    </row>
    <row r="3714" spans="31:31" x14ac:dyDescent="0.25">
      <c r="AE3714" t="s">
        <v>7261</v>
      </c>
    </row>
    <row r="3715" spans="31:31" x14ac:dyDescent="0.25">
      <c r="AE3715" t="s">
        <v>7263</v>
      </c>
    </row>
    <row r="3716" spans="31:31" x14ac:dyDescent="0.25">
      <c r="AE3716" t="s">
        <v>7265</v>
      </c>
    </row>
    <row r="3717" spans="31:31" x14ac:dyDescent="0.25">
      <c r="AE3717" t="s">
        <v>7267</v>
      </c>
    </row>
    <row r="3718" spans="31:31" x14ac:dyDescent="0.25">
      <c r="AE3718" t="s">
        <v>13110</v>
      </c>
    </row>
    <row r="3719" spans="31:31" x14ac:dyDescent="0.25">
      <c r="AE3719" t="s">
        <v>7269</v>
      </c>
    </row>
    <row r="3720" spans="31:31" x14ac:dyDescent="0.25">
      <c r="AE3720" t="s">
        <v>7271</v>
      </c>
    </row>
    <row r="3721" spans="31:31" x14ac:dyDescent="0.25">
      <c r="AE3721" t="s">
        <v>7272</v>
      </c>
    </row>
    <row r="3722" spans="31:31" x14ac:dyDescent="0.25">
      <c r="AE3722" t="s">
        <v>7273</v>
      </c>
    </row>
    <row r="3723" spans="31:31" x14ac:dyDescent="0.25">
      <c r="AE3723" t="s">
        <v>7274</v>
      </c>
    </row>
    <row r="3724" spans="31:31" x14ac:dyDescent="0.25">
      <c r="AE3724" t="s">
        <v>7275</v>
      </c>
    </row>
    <row r="3725" spans="31:31" x14ac:dyDescent="0.25">
      <c r="AE3725" t="s">
        <v>7277</v>
      </c>
    </row>
    <row r="3726" spans="31:31" x14ac:dyDescent="0.25">
      <c r="AE3726" t="s">
        <v>7280</v>
      </c>
    </row>
    <row r="3727" spans="31:31" x14ac:dyDescent="0.25">
      <c r="AE3727" t="s">
        <v>7283</v>
      </c>
    </row>
    <row r="3728" spans="31:31" x14ac:dyDescent="0.25">
      <c r="AE3728" t="s">
        <v>7285</v>
      </c>
    </row>
    <row r="3729" spans="31:31" x14ac:dyDescent="0.25">
      <c r="AE3729" t="s">
        <v>7286</v>
      </c>
    </row>
    <row r="3730" spans="31:31" x14ac:dyDescent="0.25">
      <c r="AE3730" t="s">
        <v>7289</v>
      </c>
    </row>
    <row r="3731" spans="31:31" x14ac:dyDescent="0.25">
      <c r="AE3731" t="s">
        <v>7293</v>
      </c>
    </row>
    <row r="3732" spans="31:31" x14ac:dyDescent="0.25">
      <c r="AE3732" t="s">
        <v>7294</v>
      </c>
    </row>
    <row r="3733" spans="31:31" x14ac:dyDescent="0.25">
      <c r="AE3733" t="s">
        <v>7301</v>
      </c>
    </row>
    <row r="3734" spans="31:31" x14ac:dyDescent="0.25">
      <c r="AE3734" t="s">
        <v>7303</v>
      </c>
    </row>
    <row r="3735" spans="31:31" x14ac:dyDescent="0.25">
      <c r="AE3735" t="s">
        <v>7305</v>
      </c>
    </row>
    <row r="3736" spans="31:31" x14ac:dyDescent="0.25">
      <c r="AE3736" t="s">
        <v>7306</v>
      </c>
    </row>
    <row r="3737" spans="31:31" x14ac:dyDescent="0.25">
      <c r="AE3737" t="s">
        <v>7307</v>
      </c>
    </row>
    <row r="3738" spans="31:31" x14ac:dyDescent="0.25">
      <c r="AE3738" t="s">
        <v>7309</v>
      </c>
    </row>
    <row r="3739" spans="31:31" x14ac:dyDescent="0.25">
      <c r="AE3739" t="s">
        <v>7313</v>
      </c>
    </row>
    <row r="3740" spans="31:31" x14ac:dyDescent="0.25">
      <c r="AE3740" t="s">
        <v>7314</v>
      </c>
    </row>
    <row r="3741" spans="31:31" x14ac:dyDescent="0.25">
      <c r="AE3741" t="s">
        <v>7316</v>
      </c>
    </row>
    <row r="3742" spans="31:31" x14ac:dyDescent="0.25">
      <c r="AE3742" t="s">
        <v>7325</v>
      </c>
    </row>
    <row r="3743" spans="31:31" x14ac:dyDescent="0.25">
      <c r="AE3743" t="s">
        <v>7329</v>
      </c>
    </row>
    <row r="3744" spans="31:31" x14ac:dyDescent="0.25">
      <c r="AE3744" t="s">
        <v>7330</v>
      </c>
    </row>
    <row r="3745" spans="31:31" x14ac:dyDescent="0.25">
      <c r="AE3745" t="s">
        <v>7331</v>
      </c>
    </row>
    <row r="3746" spans="31:31" x14ac:dyDescent="0.25">
      <c r="AE3746" t="s">
        <v>7332</v>
      </c>
    </row>
    <row r="3747" spans="31:31" x14ac:dyDescent="0.25">
      <c r="AE3747" t="s">
        <v>7336</v>
      </c>
    </row>
    <row r="3748" spans="31:31" x14ac:dyDescent="0.25">
      <c r="AE3748" t="s">
        <v>7338</v>
      </c>
    </row>
    <row r="3749" spans="31:31" x14ac:dyDescent="0.25">
      <c r="AE3749" t="s">
        <v>7340</v>
      </c>
    </row>
    <row r="3750" spans="31:31" x14ac:dyDescent="0.25">
      <c r="AE3750" t="s">
        <v>7341</v>
      </c>
    </row>
    <row r="3751" spans="31:31" x14ac:dyDescent="0.25">
      <c r="AE3751" t="s">
        <v>7344</v>
      </c>
    </row>
    <row r="3752" spans="31:31" x14ac:dyDescent="0.25">
      <c r="AE3752" t="s">
        <v>7346</v>
      </c>
    </row>
    <row r="3753" spans="31:31" x14ac:dyDescent="0.25">
      <c r="AE3753" t="s">
        <v>7348</v>
      </c>
    </row>
    <row r="3754" spans="31:31" x14ac:dyDescent="0.25">
      <c r="AE3754" t="s">
        <v>7351</v>
      </c>
    </row>
    <row r="3755" spans="31:31" x14ac:dyDescent="0.25">
      <c r="AE3755" t="s">
        <v>7352</v>
      </c>
    </row>
    <row r="3756" spans="31:31" x14ac:dyDescent="0.25">
      <c r="AE3756" t="s">
        <v>7353</v>
      </c>
    </row>
    <row r="3757" spans="31:31" x14ac:dyDescent="0.25">
      <c r="AE3757" t="s">
        <v>7354</v>
      </c>
    </row>
    <row r="3758" spans="31:31" x14ac:dyDescent="0.25">
      <c r="AE3758" t="s">
        <v>7355</v>
      </c>
    </row>
    <row r="3759" spans="31:31" x14ac:dyDescent="0.25">
      <c r="AE3759" t="s">
        <v>7356</v>
      </c>
    </row>
    <row r="3760" spans="31:31" x14ac:dyDescent="0.25">
      <c r="AE3760" t="s">
        <v>7357</v>
      </c>
    </row>
    <row r="3761" spans="31:31" x14ac:dyDescent="0.25">
      <c r="AE3761" t="s">
        <v>7360</v>
      </c>
    </row>
    <row r="3762" spans="31:31" x14ac:dyDescent="0.25">
      <c r="AE3762" t="s">
        <v>7361</v>
      </c>
    </row>
    <row r="3763" spans="31:31" x14ac:dyDescent="0.25">
      <c r="AE3763" t="s">
        <v>7362</v>
      </c>
    </row>
    <row r="3764" spans="31:31" x14ac:dyDescent="0.25">
      <c r="AE3764" t="s">
        <v>7365</v>
      </c>
    </row>
    <row r="3765" spans="31:31" x14ac:dyDescent="0.25">
      <c r="AE3765" t="s">
        <v>7367</v>
      </c>
    </row>
    <row r="3766" spans="31:31" x14ac:dyDescent="0.25">
      <c r="AE3766" t="s">
        <v>7370</v>
      </c>
    </row>
    <row r="3767" spans="31:31" x14ac:dyDescent="0.25">
      <c r="AE3767" t="s">
        <v>7371</v>
      </c>
    </row>
    <row r="3768" spans="31:31" x14ac:dyDescent="0.25">
      <c r="AE3768" t="s">
        <v>7372</v>
      </c>
    </row>
    <row r="3769" spans="31:31" x14ac:dyDescent="0.25">
      <c r="AE3769" t="s">
        <v>7375</v>
      </c>
    </row>
    <row r="3770" spans="31:31" x14ac:dyDescent="0.25">
      <c r="AE3770" t="s">
        <v>7379</v>
      </c>
    </row>
    <row r="3771" spans="31:31" x14ac:dyDescent="0.25">
      <c r="AE3771" t="s">
        <v>7384</v>
      </c>
    </row>
    <row r="3772" spans="31:31" x14ac:dyDescent="0.25">
      <c r="AE3772" t="s">
        <v>7385</v>
      </c>
    </row>
    <row r="3773" spans="31:31" x14ac:dyDescent="0.25">
      <c r="AE3773" t="s">
        <v>7387</v>
      </c>
    </row>
    <row r="3774" spans="31:31" x14ac:dyDescent="0.25">
      <c r="AE3774" t="s">
        <v>13902</v>
      </c>
    </row>
    <row r="3775" spans="31:31" x14ac:dyDescent="0.25">
      <c r="AE3775" t="s">
        <v>7388</v>
      </c>
    </row>
    <row r="3776" spans="31:31" x14ac:dyDescent="0.25">
      <c r="AE3776" t="s">
        <v>7391</v>
      </c>
    </row>
    <row r="3777" spans="31:31" x14ac:dyDescent="0.25">
      <c r="AE3777" t="s">
        <v>7394</v>
      </c>
    </row>
    <row r="3778" spans="31:31" x14ac:dyDescent="0.25">
      <c r="AE3778" t="s">
        <v>7395</v>
      </c>
    </row>
    <row r="3779" spans="31:31" x14ac:dyDescent="0.25">
      <c r="AE3779" t="s">
        <v>7399</v>
      </c>
    </row>
    <row r="3780" spans="31:31" x14ac:dyDescent="0.25">
      <c r="AE3780" t="s">
        <v>7402</v>
      </c>
    </row>
    <row r="3781" spans="31:31" x14ac:dyDescent="0.25">
      <c r="AE3781" t="s">
        <v>7403</v>
      </c>
    </row>
    <row r="3782" spans="31:31" x14ac:dyDescent="0.25">
      <c r="AE3782" t="s">
        <v>7404</v>
      </c>
    </row>
    <row r="3783" spans="31:31" x14ac:dyDescent="0.25">
      <c r="AE3783" t="s">
        <v>7409</v>
      </c>
    </row>
    <row r="3784" spans="31:31" x14ac:dyDescent="0.25">
      <c r="AE3784" t="s">
        <v>7411</v>
      </c>
    </row>
    <row r="3785" spans="31:31" x14ac:dyDescent="0.25">
      <c r="AE3785" t="s">
        <v>7413</v>
      </c>
    </row>
    <row r="3786" spans="31:31" x14ac:dyDescent="0.25">
      <c r="AE3786" t="s">
        <v>7414</v>
      </c>
    </row>
    <row r="3787" spans="31:31" x14ac:dyDescent="0.25">
      <c r="AE3787" t="s">
        <v>7417</v>
      </c>
    </row>
    <row r="3788" spans="31:31" x14ac:dyDescent="0.25">
      <c r="AE3788" t="s">
        <v>7419</v>
      </c>
    </row>
    <row r="3789" spans="31:31" x14ac:dyDescent="0.25">
      <c r="AE3789" t="s">
        <v>7420</v>
      </c>
    </row>
    <row r="3790" spans="31:31" x14ac:dyDescent="0.25">
      <c r="AE3790" t="s">
        <v>7421</v>
      </c>
    </row>
    <row r="3791" spans="31:31" x14ac:dyDescent="0.25">
      <c r="AE3791" t="s">
        <v>7422</v>
      </c>
    </row>
    <row r="3792" spans="31:31" x14ac:dyDescent="0.25">
      <c r="AE3792" t="s">
        <v>7423</v>
      </c>
    </row>
    <row r="3793" spans="31:31" x14ac:dyDescent="0.25">
      <c r="AE3793" t="s">
        <v>7424</v>
      </c>
    </row>
    <row r="3794" spans="31:31" x14ac:dyDescent="0.25">
      <c r="AE3794" t="s">
        <v>7425</v>
      </c>
    </row>
    <row r="3795" spans="31:31" x14ac:dyDescent="0.25">
      <c r="AE3795" t="s">
        <v>7426</v>
      </c>
    </row>
    <row r="3796" spans="31:31" x14ac:dyDescent="0.25">
      <c r="AE3796" t="s">
        <v>7429</v>
      </c>
    </row>
    <row r="3797" spans="31:31" x14ac:dyDescent="0.25">
      <c r="AE3797" t="s">
        <v>7431</v>
      </c>
    </row>
    <row r="3798" spans="31:31" x14ac:dyDescent="0.25">
      <c r="AE3798" t="s">
        <v>7432</v>
      </c>
    </row>
    <row r="3799" spans="31:31" x14ac:dyDescent="0.25">
      <c r="AE3799" t="s">
        <v>7433</v>
      </c>
    </row>
    <row r="3800" spans="31:31" x14ac:dyDescent="0.25">
      <c r="AE3800" t="s">
        <v>7438</v>
      </c>
    </row>
    <row r="3801" spans="31:31" x14ac:dyDescent="0.25">
      <c r="AE3801" t="s">
        <v>7441</v>
      </c>
    </row>
    <row r="3802" spans="31:31" x14ac:dyDescent="0.25">
      <c r="AE3802" t="s">
        <v>7441</v>
      </c>
    </row>
    <row r="3803" spans="31:31" x14ac:dyDescent="0.25">
      <c r="AE3803" t="s">
        <v>7442</v>
      </c>
    </row>
    <row r="3804" spans="31:31" x14ac:dyDescent="0.25">
      <c r="AE3804" t="s">
        <v>13903</v>
      </c>
    </row>
    <row r="3805" spans="31:31" x14ac:dyDescent="0.25">
      <c r="AE3805" t="s">
        <v>7445</v>
      </c>
    </row>
    <row r="3806" spans="31:31" x14ac:dyDescent="0.25">
      <c r="AE3806" t="s">
        <v>7446</v>
      </c>
    </row>
    <row r="3807" spans="31:31" x14ac:dyDescent="0.25">
      <c r="AE3807" t="s">
        <v>7447</v>
      </c>
    </row>
    <row r="3808" spans="31:31" x14ac:dyDescent="0.25">
      <c r="AE3808" t="s">
        <v>7448</v>
      </c>
    </row>
    <row r="3809" spans="31:31" x14ac:dyDescent="0.25">
      <c r="AE3809" t="s">
        <v>7449</v>
      </c>
    </row>
    <row r="3810" spans="31:31" x14ac:dyDescent="0.25">
      <c r="AE3810" t="s">
        <v>7450</v>
      </c>
    </row>
    <row r="3811" spans="31:31" x14ac:dyDescent="0.25">
      <c r="AE3811" t="s">
        <v>7452</v>
      </c>
    </row>
    <row r="3812" spans="31:31" x14ac:dyDescent="0.25">
      <c r="AE3812" t="s">
        <v>7454</v>
      </c>
    </row>
    <row r="3813" spans="31:31" x14ac:dyDescent="0.25">
      <c r="AE3813" t="s">
        <v>7458</v>
      </c>
    </row>
    <row r="3814" spans="31:31" x14ac:dyDescent="0.25">
      <c r="AE3814" t="s">
        <v>7464</v>
      </c>
    </row>
    <row r="3815" spans="31:31" x14ac:dyDescent="0.25">
      <c r="AE3815" t="s">
        <v>7466</v>
      </c>
    </row>
    <row r="3816" spans="31:31" x14ac:dyDescent="0.25">
      <c r="AE3816" t="s">
        <v>7468</v>
      </c>
    </row>
    <row r="3817" spans="31:31" x14ac:dyDescent="0.25">
      <c r="AE3817" t="s">
        <v>13904</v>
      </c>
    </row>
    <row r="3818" spans="31:31" x14ac:dyDescent="0.25">
      <c r="AE3818" t="s">
        <v>13905</v>
      </c>
    </row>
    <row r="3819" spans="31:31" x14ac:dyDescent="0.25">
      <c r="AE3819" t="s">
        <v>7478</v>
      </c>
    </row>
    <row r="3820" spans="31:31" x14ac:dyDescent="0.25">
      <c r="AE3820" t="s">
        <v>7480</v>
      </c>
    </row>
    <row r="3821" spans="31:31" x14ac:dyDescent="0.25">
      <c r="AE3821" t="s">
        <v>7481</v>
      </c>
    </row>
    <row r="3822" spans="31:31" x14ac:dyDescent="0.25">
      <c r="AE3822" t="s">
        <v>7483</v>
      </c>
    </row>
    <row r="3823" spans="31:31" x14ac:dyDescent="0.25">
      <c r="AE3823" t="s">
        <v>7484</v>
      </c>
    </row>
    <row r="3824" spans="31:31" x14ac:dyDescent="0.25">
      <c r="AE3824" t="s">
        <v>7485</v>
      </c>
    </row>
    <row r="3825" spans="31:31" x14ac:dyDescent="0.25">
      <c r="AE3825" t="s">
        <v>7489</v>
      </c>
    </row>
    <row r="3826" spans="31:31" x14ac:dyDescent="0.25">
      <c r="AE3826" t="s">
        <v>7499</v>
      </c>
    </row>
    <row r="3827" spans="31:31" x14ac:dyDescent="0.25">
      <c r="AE3827" t="s">
        <v>7501</v>
      </c>
    </row>
    <row r="3828" spans="31:31" x14ac:dyDescent="0.25">
      <c r="AE3828" t="s">
        <v>7504</v>
      </c>
    </row>
    <row r="3829" spans="31:31" x14ac:dyDescent="0.25">
      <c r="AE3829" t="s">
        <v>7506</v>
      </c>
    </row>
    <row r="3830" spans="31:31" x14ac:dyDescent="0.25">
      <c r="AE3830" t="s">
        <v>7511</v>
      </c>
    </row>
    <row r="3831" spans="31:31" x14ac:dyDescent="0.25">
      <c r="AE3831" t="s">
        <v>7514</v>
      </c>
    </row>
    <row r="3832" spans="31:31" x14ac:dyDescent="0.25">
      <c r="AE3832" t="s">
        <v>7516</v>
      </c>
    </row>
    <row r="3833" spans="31:31" x14ac:dyDescent="0.25">
      <c r="AE3833" t="s">
        <v>7517</v>
      </c>
    </row>
    <row r="3834" spans="31:31" x14ac:dyDescent="0.25">
      <c r="AE3834" t="s">
        <v>7518</v>
      </c>
    </row>
    <row r="3835" spans="31:31" x14ac:dyDescent="0.25">
      <c r="AE3835" t="s">
        <v>7519</v>
      </c>
    </row>
    <row r="3836" spans="31:31" x14ac:dyDescent="0.25">
      <c r="AE3836" t="s">
        <v>7520</v>
      </c>
    </row>
    <row r="3837" spans="31:31" x14ac:dyDescent="0.25">
      <c r="AE3837" t="s">
        <v>7522</v>
      </c>
    </row>
    <row r="3838" spans="31:31" x14ac:dyDescent="0.25">
      <c r="AE3838" t="s">
        <v>7525</v>
      </c>
    </row>
    <row r="3839" spans="31:31" x14ac:dyDescent="0.25">
      <c r="AE3839" t="s">
        <v>7526</v>
      </c>
    </row>
    <row r="3840" spans="31:31" x14ac:dyDescent="0.25">
      <c r="AE3840" t="s">
        <v>7527</v>
      </c>
    </row>
    <row r="3841" spans="31:31" x14ac:dyDescent="0.25">
      <c r="AE3841" t="s">
        <v>7529</v>
      </c>
    </row>
    <row r="3842" spans="31:31" x14ac:dyDescent="0.25">
      <c r="AE3842" t="s">
        <v>7530</v>
      </c>
    </row>
    <row r="3843" spans="31:31" x14ac:dyDescent="0.25">
      <c r="AE3843" t="s">
        <v>7531</v>
      </c>
    </row>
    <row r="3844" spans="31:31" x14ac:dyDescent="0.25">
      <c r="AE3844" t="s">
        <v>7533</v>
      </c>
    </row>
    <row r="3845" spans="31:31" x14ac:dyDescent="0.25">
      <c r="AE3845" t="s">
        <v>7534</v>
      </c>
    </row>
    <row r="3846" spans="31:31" x14ac:dyDescent="0.25">
      <c r="AE3846" t="s">
        <v>7535</v>
      </c>
    </row>
    <row r="3847" spans="31:31" x14ac:dyDescent="0.25">
      <c r="AE3847" t="s">
        <v>7537</v>
      </c>
    </row>
    <row r="3848" spans="31:31" x14ac:dyDescent="0.25">
      <c r="AE3848" t="s">
        <v>7543</v>
      </c>
    </row>
    <row r="3849" spans="31:31" x14ac:dyDescent="0.25">
      <c r="AE3849" t="s">
        <v>7544</v>
      </c>
    </row>
    <row r="3850" spans="31:31" x14ac:dyDescent="0.25">
      <c r="AE3850" t="s">
        <v>7545</v>
      </c>
    </row>
    <row r="3851" spans="31:31" x14ac:dyDescent="0.25">
      <c r="AE3851" t="s">
        <v>7548</v>
      </c>
    </row>
    <row r="3852" spans="31:31" x14ac:dyDescent="0.25">
      <c r="AE3852" t="s">
        <v>7553</v>
      </c>
    </row>
    <row r="3853" spans="31:31" x14ac:dyDescent="0.25">
      <c r="AE3853" t="s">
        <v>7555</v>
      </c>
    </row>
    <row r="3854" spans="31:31" x14ac:dyDescent="0.25">
      <c r="AE3854" t="s">
        <v>7556</v>
      </c>
    </row>
    <row r="3855" spans="31:31" x14ac:dyDescent="0.25">
      <c r="AE3855" t="s">
        <v>7557</v>
      </c>
    </row>
    <row r="3856" spans="31:31" x14ac:dyDescent="0.25">
      <c r="AE3856" t="s">
        <v>7558</v>
      </c>
    </row>
    <row r="3857" spans="31:31" x14ac:dyDescent="0.25">
      <c r="AE3857" t="s">
        <v>7562</v>
      </c>
    </row>
    <row r="3858" spans="31:31" x14ac:dyDescent="0.25">
      <c r="AE3858" t="s">
        <v>7565</v>
      </c>
    </row>
    <row r="3859" spans="31:31" x14ac:dyDescent="0.25">
      <c r="AE3859" t="s">
        <v>7566</v>
      </c>
    </row>
    <row r="3860" spans="31:31" x14ac:dyDescent="0.25">
      <c r="AE3860" t="s">
        <v>7569</v>
      </c>
    </row>
    <row r="3861" spans="31:31" x14ac:dyDescent="0.25">
      <c r="AE3861" t="s">
        <v>7570</v>
      </c>
    </row>
    <row r="3862" spans="31:31" x14ac:dyDescent="0.25">
      <c r="AE3862" t="s">
        <v>7571</v>
      </c>
    </row>
    <row r="3863" spans="31:31" x14ac:dyDescent="0.25">
      <c r="AE3863" t="s">
        <v>7573</v>
      </c>
    </row>
    <row r="3864" spans="31:31" x14ac:dyDescent="0.25">
      <c r="AE3864" t="s">
        <v>7578</v>
      </c>
    </row>
    <row r="3865" spans="31:31" x14ac:dyDescent="0.25">
      <c r="AE3865" t="s">
        <v>7583</v>
      </c>
    </row>
    <row r="3866" spans="31:31" x14ac:dyDescent="0.25">
      <c r="AE3866" t="s">
        <v>7584</v>
      </c>
    </row>
    <row r="3867" spans="31:31" x14ac:dyDescent="0.25">
      <c r="AE3867" t="s">
        <v>13906</v>
      </c>
    </row>
    <row r="3868" spans="31:31" x14ac:dyDescent="0.25">
      <c r="AE3868" t="s">
        <v>7589</v>
      </c>
    </row>
    <row r="3869" spans="31:31" x14ac:dyDescent="0.25">
      <c r="AE3869" t="s">
        <v>7591</v>
      </c>
    </row>
    <row r="3870" spans="31:31" x14ac:dyDescent="0.25">
      <c r="AE3870" t="s">
        <v>7593</v>
      </c>
    </row>
    <row r="3871" spans="31:31" x14ac:dyDescent="0.25">
      <c r="AE3871" t="s">
        <v>7593</v>
      </c>
    </row>
    <row r="3872" spans="31:31" x14ac:dyDescent="0.25">
      <c r="AE3872" t="s">
        <v>7593</v>
      </c>
    </row>
    <row r="3873" spans="31:31" x14ac:dyDescent="0.25">
      <c r="AE3873" t="s">
        <v>7594</v>
      </c>
    </row>
    <row r="3874" spans="31:31" x14ac:dyDescent="0.25">
      <c r="AE3874" t="s">
        <v>7596</v>
      </c>
    </row>
    <row r="3875" spans="31:31" x14ac:dyDescent="0.25">
      <c r="AE3875" t="s">
        <v>7599</v>
      </c>
    </row>
    <row r="3876" spans="31:31" x14ac:dyDescent="0.25">
      <c r="AE3876" t="s">
        <v>7600</v>
      </c>
    </row>
    <row r="3877" spans="31:31" x14ac:dyDescent="0.25">
      <c r="AE3877" t="s">
        <v>7601</v>
      </c>
    </row>
    <row r="3878" spans="31:31" x14ac:dyDescent="0.25">
      <c r="AE3878" t="s">
        <v>7603</v>
      </c>
    </row>
    <row r="3879" spans="31:31" x14ac:dyDescent="0.25">
      <c r="AE3879" t="s">
        <v>7604</v>
      </c>
    </row>
    <row r="3880" spans="31:31" x14ac:dyDescent="0.25">
      <c r="AE3880" t="s">
        <v>7607</v>
      </c>
    </row>
    <row r="3881" spans="31:31" x14ac:dyDescent="0.25">
      <c r="AE3881" t="s">
        <v>7621</v>
      </c>
    </row>
    <row r="3882" spans="31:31" x14ac:dyDescent="0.25">
      <c r="AE3882" t="s">
        <v>7625</v>
      </c>
    </row>
    <row r="3883" spans="31:31" x14ac:dyDescent="0.25">
      <c r="AE3883" t="s">
        <v>7627</v>
      </c>
    </row>
    <row r="3884" spans="31:31" x14ac:dyDescent="0.25">
      <c r="AE3884" t="s">
        <v>7633</v>
      </c>
    </row>
    <row r="3885" spans="31:31" x14ac:dyDescent="0.25">
      <c r="AE3885" t="s">
        <v>7636</v>
      </c>
    </row>
    <row r="3886" spans="31:31" x14ac:dyDescent="0.25">
      <c r="AE3886" t="s">
        <v>7637</v>
      </c>
    </row>
    <row r="3887" spans="31:31" x14ac:dyDescent="0.25">
      <c r="AE3887" t="s">
        <v>7641</v>
      </c>
    </row>
    <row r="3888" spans="31:31" x14ac:dyDescent="0.25">
      <c r="AE3888" t="s">
        <v>7642</v>
      </c>
    </row>
    <row r="3889" spans="31:31" x14ac:dyDescent="0.25">
      <c r="AE3889" t="s">
        <v>7643</v>
      </c>
    </row>
    <row r="3890" spans="31:31" x14ac:dyDescent="0.25">
      <c r="AE3890" t="s">
        <v>7644</v>
      </c>
    </row>
    <row r="3891" spans="31:31" x14ac:dyDescent="0.25">
      <c r="AE3891" t="s">
        <v>7645</v>
      </c>
    </row>
    <row r="3892" spans="31:31" x14ac:dyDescent="0.25">
      <c r="AE3892" t="s">
        <v>7645</v>
      </c>
    </row>
    <row r="3893" spans="31:31" x14ac:dyDescent="0.25">
      <c r="AE3893" t="s">
        <v>7645</v>
      </c>
    </row>
    <row r="3894" spans="31:31" x14ac:dyDescent="0.25">
      <c r="AE3894" t="s">
        <v>7645</v>
      </c>
    </row>
    <row r="3895" spans="31:31" x14ac:dyDescent="0.25">
      <c r="AE3895" t="s">
        <v>7645</v>
      </c>
    </row>
    <row r="3896" spans="31:31" x14ac:dyDescent="0.25">
      <c r="AE3896" t="s">
        <v>7645</v>
      </c>
    </row>
    <row r="3897" spans="31:31" x14ac:dyDescent="0.25">
      <c r="AE3897" t="s">
        <v>7645</v>
      </c>
    </row>
    <row r="3898" spans="31:31" x14ac:dyDescent="0.25">
      <c r="AE3898" t="s">
        <v>7645</v>
      </c>
    </row>
    <row r="3899" spans="31:31" x14ac:dyDescent="0.25">
      <c r="AE3899" t="s">
        <v>7645</v>
      </c>
    </row>
    <row r="3900" spans="31:31" x14ac:dyDescent="0.25">
      <c r="AE3900" t="s">
        <v>7645</v>
      </c>
    </row>
    <row r="3901" spans="31:31" x14ac:dyDescent="0.25">
      <c r="AE3901" t="s">
        <v>7645</v>
      </c>
    </row>
    <row r="3902" spans="31:31" x14ac:dyDescent="0.25">
      <c r="AE3902" t="s">
        <v>7645</v>
      </c>
    </row>
    <row r="3903" spans="31:31" x14ac:dyDescent="0.25">
      <c r="AE3903" t="s">
        <v>7645</v>
      </c>
    </row>
    <row r="3904" spans="31:31" x14ac:dyDescent="0.25">
      <c r="AE3904" t="s">
        <v>7645</v>
      </c>
    </row>
    <row r="3905" spans="31:31" x14ac:dyDescent="0.25">
      <c r="AE3905" t="s">
        <v>7645</v>
      </c>
    </row>
    <row r="3906" spans="31:31" x14ac:dyDescent="0.25">
      <c r="AE3906" t="s">
        <v>7645</v>
      </c>
    </row>
    <row r="3907" spans="31:31" x14ac:dyDescent="0.25">
      <c r="AE3907" t="s">
        <v>7645</v>
      </c>
    </row>
    <row r="3908" spans="31:31" x14ac:dyDescent="0.25">
      <c r="AE3908" t="s">
        <v>7645</v>
      </c>
    </row>
    <row r="3909" spans="31:31" x14ac:dyDescent="0.25">
      <c r="AE3909" t="s">
        <v>7645</v>
      </c>
    </row>
    <row r="3910" spans="31:31" x14ac:dyDescent="0.25">
      <c r="AE3910" t="s">
        <v>7645</v>
      </c>
    </row>
    <row r="3911" spans="31:31" x14ac:dyDescent="0.25">
      <c r="AE3911" t="s">
        <v>7645</v>
      </c>
    </row>
    <row r="3912" spans="31:31" x14ac:dyDescent="0.25">
      <c r="AE3912" t="s">
        <v>7645</v>
      </c>
    </row>
    <row r="3913" spans="31:31" x14ac:dyDescent="0.25">
      <c r="AE3913" t="s">
        <v>7645</v>
      </c>
    </row>
    <row r="3914" spans="31:31" x14ac:dyDescent="0.25">
      <c r="AE3914" t="s">
        <v>7645</v>
      </c>
    </row>
    <row r="3915" spans="31:31" x14ac:dyDescent="0.25">
      <c r="AE3915" t="s">
        <v>7645</v>
      </c>
    </row>
    <row r="3916" spans="31:31" x14ac:dyDescent="0.25">
      <c r="AE3916" t="s">
        <v>7646</v>
      </c>
    </row>
    <row r="3917" spans="31:31" x14ac:dyDescent="0.25">
      <c r="AE3917" t="s">
        <v>13907</v>
      </c>
    </row>
    <row r="3918" spans="31:31" x14ac:dyDescent="0.25">
      <c r="AE3918" t="s">
        <v>7651</v>
      </c>
    </row>
    <row r="3919" spans="31:31" x14ac:dyDescent="0.25">
      <c r="AE3919" t="s">
        <v>7653</v>
      </c>
    </row>
    <row r="3920" spans="31:31" x14ac:dyDescent="0.25">
      <c r="AE3920" t="s">
        <v>7655</v>
      </c>
    </row>
    <row r="3921" spans="31:31" x14ac:dyDescent="0.25">
      <c r="AE3921" t="s">
        <v>7657</v>
      </c>
    </row>
    <row r="3922" spans="31:31" x14ac:dyDescent="0.25">
      <c r="AE3922" t="s">
        <v>13908</v>
      </c>
    </row>
    <row r="3923" spans="31:31" x14ac:dyDescent="0.25">
      <c r="AE3923" t="s">
        <v>7660</v>
      </c>
    </row>
    <row r="3924" spans="31:31" x14ac:dyDescent="0.25">
      <c r="AE3924" t="s">
        <v>7661</v>
      </c>
    </row>
    <row r="3925" spans="31:31" x14ac:dyDescent="0.25">
      <c r="AE3925" t="s">
        <v>7661</v>
      </c>
    </row>
    <row r="3926" spans="31:31" x14ac:dyDescent="0.25">
      <c r="AE3926" t="s">
        <v>7667</v>
      </c>
    </row>
    <row r="3927" spans="31:31" x14ac:dyDescent="0.25">
      <c r="AE3927" t="s">
        <v>7668</v>
      </c>
    </row>
    <row r="3928" spans="31:31" x14ac:dyDescent="0.25">
      <c r="AE3928" t="s">
        <v>7670</v>
      </c>
    </row>
    <row r="3929" spans="31:31" x14ac:dyDescent="0.25">
      <c r="AE3929" t="s">
        <v>7672</v>
      </c>
    </row>
    <row r="3930" spans="31:31" x14ac:dyDescent="0.25">
      <c r="AE3930" t="s">
        <v>7675</v>
      </c>
    </row>
    <row r="3931" spans="31:31" x14ac:dyDescent="0.25">
      <c r="AE3931" t="s">
        <v>7676</v>
      </c>
    </row>
    <row r="3932" spans="31:31" x14ac:dyDescent="0.25">
      <c r="AE3932" t="s">
        <v>7677</v>
      </c>
    </row>
    <row r="3933" spans="31:31" x14ac:dyDescent="0.25">
      <c r="AE3933" t="s">
        <v>7678</v>
      </c>
    </row>
    <row r="3934" spans="31:31" x14ac:dyDescent="0.25">
      <c r="AE3934" t="s">
        <v>7680</v>
      </c>
    </row>
    <row r="3935" spans="31:31" x14ac:dyDescent="0.25">
      <c r="AE3935" t="s">
        <v>7681</v>
      </c>
    </row>
    <row r="3936" spans="31:31" x14ac:dyDescent="0.25">
      <c r="AE3936" t="s">
        <v>7689</v>
      </c>
    </row>
    <row r="3937" spans="31:31" x14ac:dyDescent="0.25">
      <c r="AE3937" t="s">
        <v>7690</v>
      </c>
    </row>
    <row r="3938" spans="31:31" x14ac:dyDescent="0.25">
      <c r="AE3938" t="s">
        <v>7691</v>
      </c>
    </row>
    <row r="3939" spans="31:31" x14ac:dyDescent="0.25">
      <c r="AE3939" t="s">
        <v>13909</v>
      </c>
    </row>
    <row r="3940" spans="31:31" x14ac:dyDescent="0.25">
      <c r="AE3940" t="s">
        <v>7694</v>
      </c>
    </row>
    <row r="3941" spans="31:31" x14ac:dyDescent="0.25">
      <c r="AE3941" t="s">
        <v>7695</v>
      </c>
    </row>
    <row r="3942" spans="31:31" x14ac:dyDescent="0.25">
      <c r="AE3942" t="s">
        <v>7696</v>
      </c>
    </row>
    <row r="3943" spans="31:31" x14ac:dyDescent="0.25">
      <c r="AE3943" t="s">
        <v>7697</v>
      </c>
    </row>
    <row r="3944" spans="31:31" x14ac:dyDescent="0.25">
      <c r="AE3944" t="s">
        <v>7698</v>
      </c>
    </row>
    <row r="3945" spans="31:31" x14ac:dyDescent="0.25">
      <c r="AE3945" t="s">
        <v>7699</v>
      </c>
    </row>
    <row r="3946" spans="31:31" x14ac:dyDescent="0.25">
      <c r="AE3946" t="s">
        <v>7700</v>
      </c>
    </row>
    <row r="3947" spans="31:31" x14ac:dyDescent="0.25">
      <c r="AE3947" t="s">
        <v>7701</v>
      </c>
    </row>
    <row r="3948" spans="31:31" x14ac:dyDescent="0.25">
      <c r="AE3948" t="s">
        <v>7702</v>
      </c>
    </row>
    <row r="3949" spans="31:31" x14ac:dyDescent="0.25">
      <c r="AE3949" t="s">
        <v>7703</v>
      </c>
    </row>
    <row r="3950" spans="31:31" x14ac:dyDescent="0.25">
      <c r="AE3950" t="s">
        <v>7704</v>
      </c>
    </row>
    <row r="3951" spans="31:31" x14ac:dyDescent="0.25">
      <c r="AE3951" t="s">
        <v>7705</v>
      </c>
    </row>
    <row r="3952" spans="31:31" x14ac:dyDescent="0.25">
      <c r="AE3952" t="s">
        <v>7706</v>
      </c>
    </row>
    <row r="3953" spans="31:31" x14ac:dyDescent="0.25">
      <c r="AE3953" t="s">
        <v>7707</v>
      </c>
    </row>
    <row r="3954" spans="31:31" x14ac:dyDescent="0.25">
      <c r="AE3954" t="s">
        <v>7708</v>
      </c>
    </row>
    <row r="3955" spans="31:31" x14ac:dyDescent="0.25">
      <c r="AE3955" t="s">
        <v>7709</v>
      </c>
    </row>
    <row r="3956" spans="31:31" x14ac:dyDescent="0.25">
      <c r="AE3956" t="s">
        <v>7710</v>
      </c>
    </row>
    <row r="3957" spans="31:31" x14ac:dyDescent="0.25">
      <c r="AE3957" t="s">
        <v>7712</v>
      </c>
    </row>
    <row r="3958" spans="31:31" x14ac:dyDescent="0.25">
      <c r="AE3958" t="s">
        <v>7716</v>
      </c>
    </row>
    <row r="3959" spans="31:31" x14ac:dyDescent="0.25">
      <c r="AE3959" t="s">
        <v>7719</v>
      </c>
    </row>
    <row r="3960" spans="31:31" x14ac:dyDescent="0.25">
      <c r="AE3960" t="s">
        <v>7724</v>
      </c>
    </row>
    <row r="3961" spans="31:31" x14ac:dyDescent="0.25">
      <c r="AE3961" t="s">
        <v>7727</v>
      </c>
    </row>
    <row r="3962" spans="31:31" x14ac:dyDescent="0.25">
      <c r="AE3962" t="s">
        <v>7730</v>
      </c>
    </row>
    <row r="3963" spans="31:31" x14ac:dyDescent="0.25">
      <c r="AE3963" t="s">
        <v>7732</v>
      </c>
    </row>
    <row r="3964" spans="31:31" x14ac:dyDescent="0.25">
      <c r="AE3964" t="s">
        <v>7733</v>
      </c>
    </row>
    <row r="3965" spans="31:31" x14ac:dyDescent="0.25">
      <c r="AE3965" t="s">
        <v>7736</v>
      </c>
    </row>
    <row r="3966" spans="31:31" x14ac:dyDescent="0.25">
      <c r="AE3966" t="s">
        <v>7738</v>
      </c>
    </row>
    <row r="3967" spans="31:31" x14ac:dyDescent="0.25">
      <c r="AE3967" t="s">
        <v>7741</v>
      </c>
    </row>
    <row r="3968" spans="31:31" x14ac:dyDescent="0.25">
      <c r="AE3968" t="s">
        <v>7744</v>
      </c>
    </row>
    <row r="3969" spans="31:31" x14ac:dyDescent="0.25">
      <c r="AE3969" t="s">
        <v>7745</v>
      </c>
    </row>
    <row r="3970" spans="31:31" x14ac:dyDescent="0.25">
      <c r="AE3970" t="s">
        <v>7746</v>
      </c>
    </row>
    <row r="3971" spans="31:31" x14ac:dyDescent="0.25">
      <c r="AE3971" t="s">
        <v>7748</v>
      </c>
    </row>
    <row r="3972" spans="31:31" x14ac:dyDescent="0.25">
      <c r="AE3972" t="s">
        <v>7751</v>
      </c>
    </row>
    <row r="3973" spans="31:31" x14ac:dyDescent="0.25">
      <c r="AE3973" t="s">
        <v>7754</v>
      </c>
    </row>
    <row r="3974" spans="31:31" x14ac:dyDescent="0.25">
      <c r="AE3974" t="s">
        <v>7756</v>
      </c>
    </row>
    <row r="3975" spans="31:31" x14ac:dyDescent="0.25">
      <c r="AE3975" t="s">
        <v>7757</v>
      </c>
    </row>
    <row r="3976" spans="31:31" x14ac:dyDescent="0.25">
      <c r="AE3976" t="s">
        <v>7760</v>
      </c>
    </row>
    <row r="3977" spans="31:31" x14ac:dyDescent="0.25">
      <c r="AE3977" t="s">
        <v>7761</v>
      </c>
    </row>
    <row r="3978" spans="31:31" x14ac:dyDescent="0.25">
      <c r="AE3978" t="s">
        <v>7762</v>
      </c>
    </row>
    <row r="3979" spans="31:31" x14ac:dyDescent="0.25">
      <c r="AE3979" t="s">
        <v>7764</v>
      </c>
    </row>
    <row r="3980" spans="31:31" x14ac:dyDescent="0.25">
      <c r="AE3980" t="s">
        <v>7769</v>
      </c>
    </row>
    <row r="3981" spans="31:31" x14ac:dyDescent="0.25">
      <c r="AE3981" t="s">
        <v>7772</v>
      </c>
    </row>
    <row r="3982" spans="31:31" x14ac:dyDescent="0.25">
      <c r="AE3982" t="s">
        <v>7773</v>
      </c>
    </row>
    <row r="3983" spans="31:31" x14ac:dyDescent="0.25">
      <c r="AE3983" t="s">
        <v>7776</v>
      </c>
    </row>
    <row r="3984" spans="31:31" x14ac:dyDescent="0.25">
      <c r="AE3984" t="s">
        <v>7782</v>
      </c>
    </row>
    <row r="3985" spans="31:31" x14ac:dyDescent="0.25">
      <c r="AE3985" t="s">
        <v>7783</v>
      </c>
    </row>
    <row r="3986" spans="31:31" x14ac:dyDescent="0.25">
      <c r="AE3986" t="s">
        <v>7784</v>
      </c>
    </row>
    <row r="3987" spans="31:31" x14ac:dyDescent="0.25">
      <c r="AE3987" t="s">
        <v>7785</v>
      </c>
    </row>
    <row r="3988" spans="31:31" x14ac:dyDescent="0.25">
      <c r="AE3988" t="s">
        <v>7786</v>
      </c>
    </row>
    <row r="3989" spans="31:31" x14ac:dyDescent="0.25">
      <c r="AE3989" t="s">
        <v>7792</v>
      </c>
    </row>
    <row r="3990" spans="31:31" x14ac:dyDescent="0.25">
      <c r="AE3990" t="s">
        <v>7792</v>
      </c>
    </row>
    <row r="3991" spans="31:31" x14ac:dyDescent="0.25">
      <c r="AE3991" t="s">
        <v>7793</v>
      </c>
    </row>
    <row r="3992" spans="31:31" x14ac:dyDescent="0.25">
      <c r="AE3992" t="s">
        <v>7797</v>
      </c>
    </row>
    <row r="3993" spans="31:31" x14ac:dyDescent="0.25">
      <c r="AE3993" t="s">
        <v>7801</v>
      </c>
    </row>
    <row r="3994" spans="31:31" x14ac:dyDescent="0.25">
      <c r="AE3994" t="s">
        <v>7803</v>
      </c>
    </row>
    <row r="3995" spans="31:31" x14ac:dyDescent="0.25">
      <c r="AE3995" t="s">
        <v>7808</v>
      </c>
    </row>
    <row r="3996" spans="31:31" x14ac:dyDescent="0.25">
      <c r="AE3996" t="s">
        <v>7809</v>
      </c>
    </row>
    <row r="3997" spans="31:31" x14ac:dyDescent="0.25">
      <c r="AE3997" t="s">
        <v>7812</v>
      </c>
    </row>
    <row r="3998" spans="31:31" x14ac:dyDescent="0.25">
      <c r="AE3998" t="s">
        <v>7816</v>
      </c>
    </row>
    <row r="3999" spans="31:31" x14ac:dyDescent="0.25">
      <c r="AE3999" t="s">
        <v>7821</v>
      </c>
    </row>
    <row r="4000" spans="31:31" x14ac:dyDescent="0.25">
      <c r="AE4000" t="s">
        <v>7822</v>
      </c>
    </row>
    <row r="4001" spans="31:31" x14ac:dyDescent="0.25">
      <c r="AE4001" t="s">
        <v>7823</v>
      </c>
    </row>
    <row r="4002" spans="31:31" x14ac:dyDescent="0.25">
      <c r="AE4002" t="s">
        <v>7825</v>
      </c>
    </row>
    <row r="4003" spans="31:31" x14ac:dyDescent="0.25">
      <c r="AE4003" t="s">
        <v>7829</v>
      </c>
    </row>
    <row r="4004" spans="31:31" x14ac:dyDescent="0.25">
      <c r="AE4004" t="s">
        <v>7830</v>
      </c>
    </row>
    <row r="4005" spans="31:31" x14ac:dyDescent="0.25">
      <c r="AE4005" t="s">
        <v>7832</v>
      </c>
    </row>
    <row r="4006" spans="31:31" x14ac:dyDescent="0.25">
      <c r="AE4006" t="s">
        <v>7839</v>
      </c>
    </row>
    <row r="4007" spans="31:31" x14ac:dyDescent="0.25">
      <c r="AE4007" t="s">
        <v>7842</v>
      </c>
    </row>
    <row r="4008" spans="31:31" x14ac:dyDescent="0.25">
      <c r="AE4008" t="s">
        <v>7843</v>
      </c>
    </row>
    <row r="4009" spans="31:31" x14ac:dyDescent="0.25">
      <c r="AE4009" t="s">
        <v>7844</v>
      </c>
    </row>
    <row r="4010" spans="31:31" x14ac:dyDescent="0.25">
      <c r="AE4010" t="s">
        <v>7846</v>
      </c>
    </row>
    <row r="4011" spans="31:31" x14ac:dyDescent="0.25">
      <c r="AE4011" t="s">
        <v>7848</v>
      </c>
    </row>
    <row r="4012" spans="31:31" x14ac:dyDescent="0.25">
      <c r="AE4012" t="s">
        <v>7849</v>
      </c>
    </row>
    <row r="4013" spans="31:31" x14ac:dyDescent="0.25">
      <c r="AE4013" t="s">
        <v>7850</v>
      </c>
    </row>
    <row r="4014" spans="31:31" x14ac:dyDescent="0.25">
      <c r="AE4014" t="s">
        <v>7851</v>
      </c>
    </row>
    <row r="4015" spans="31:31" x14ac:dyDescent="0.25">
      <c r="AE4015" t="s">
        <v>7854</v>
      </c>
    </row>
    <row r="4016" spans="31:31" x14ac:dyDescent="0.25">
      <c r="AE4016" t="s">
        <v>7856</v>
      </c>
    </row>
    <row r="4017" spans="31:31" x14ac:dyDescent="0.25">
      <c r="AE4017" t="s">
        <v>7858</v>
      </c>
    </row>
    <row r="4018" spans="31:31" x14ac:dyDescent="0.25">
      <c r="AE4018" t="s">
        <v>7861</v>
      </c>
    </row>
    <row r="4019" spans="31:31" x14ac:dyDescent="0.25">
      <c r="AE4019" t="s">
        <v>7865</v>
      </c>
    </row>
    <row r="4020" spans="31:31" x14ac:dyDescent="0.25">
      <c r="AE4020" t="s">
        <v>7869</v>
      </c>
    </row>
    <row r="4021" spans="31:31" x14ac:dyDescent="0.25">
      <c r="AE4021" t="s">
        <v>7870</v>
      </c>
    </row>
    <row r="4022" spans="31:31" x14ac:dyDescent="0.25">
      <c r="AE4022" t="s">
        <v>7873</v>
      </c>
    </row>
    <row r="4023" spans="31:31" x14ac:dyDescent="0.25">
      <c r="AE4023" t="s">
        <v>7874</v>
      </c>
    </row>
    <row r="4024" spans="31:31" x14ac:dyDescent="0.25">
      <c r="AE4024" t="s">
        <v>7876</v>
      </c>
    </row>
    <row r="4025" spans="31:31" x14ac:dyDescent="0.25">
      <c r="AE4025" t="s">
        <v>7878</v>
      </c>
    </row>
    <row r="4026" spans="31:31" x14ac:dyDescent="0.25">
      <c r="AE4026" t="s">
        <v>7879</v>
      </c>
    </row>
    <row r="4027" spans="31:31" x14ac:dyDescent="0.25">
      <c r="AE4027" t="s">
        <v>7880</v>
      </c>
    </row>
    <row r="4028" spans="31:31" x14ac:dyDescent="0.25">
      <c r="AE4028" t="s">
        <v>7884</v>
      </c>
    </row>
    <row r="4029" spans="31:31" x14ac:dyDescent="0.25">
      <c r="AE4029" t="s">
        <v>7885</v>
      </c>
    </row>
    <row r="4030" spans="31:31" x14ac:dyDescent="0.25">
      <c r="AE4030" t="s">
        <v>7887</v>
      </c>
    </row>
    <row r="4031" spans="31:31" x14ac:dyDescent="0.25">
      <c r="AE4031" t="s">
        <v>7888</v>
      </c>
    </row>
    <row r="4032" spans="31:31" x14ac:dyDescent="0.25">
      <c r="AE4032" t="s">
        <v>7891</v>
      </c>
    </row>
    <row r="4033" spans="31:31" x14ac:dyDescent="0.25">
      <c r="AE4033" t="s">
        <v>7892</v>
      </c>
    </row>
    <row r="4034" spans="31:31" x14ac:dyDescent="0.25">
      <c r="AE4034" t="s">
        <v>7894</v>
      </c>
    </row>
    <row r="4035" spans="31:31" x14ac:dyDescent="0.25">
      <c r="AE4035" t="s">
        <v>7896</v>
      </c>
    </row>
    <row r="4036" spans="31:31" x14ac:dyDescent="0.25">
      <c r="AE4036" t="s">
        <v>13912</v>
      </c>
    </row>
    <row r="4037" spans="31:31" x14ac:dyDescent="0.25">
      <c r="AE4037" t="s">
        <v>7898</v>
      </c>
    </row>
    <row r="4038" spans="31:31" x14ac:dyDescent="0.25">
      <c r="AE4038" t="s">
        <v>7898</v>
      </c>
    </row>
    <row r="4039" spans="31:31" x14ac:dyDescent="0.25">
      <c r="AE4039" t="s">
        <v>7900</v>
      </c>
    </row>
    <row r="4040" spans="31:31" x14ac:dyDescent="0.25">
      <c r="AE4040" t="s">
        <v>7904</v>
      </c>
    </row>
    <row r="4041" spans="31:31" x14ac:dyDescent="0.25">
      <c r="AE4041" t="s">
        <v>7905</v>
      </c>
    </row>
    <row r="4042" spans="31:31" x14ac:dyDescent="0.25">
      <c r="AE4042" t="s">
        <v>7910</v>
      </c>
    </row>
    <row r="4043" spans="31:31" x14ac:dyDescent="0.25">
      <c r="AE4043" t="s">
        <v>7912</v>
      </c>
    </row>
    <row r="4044" spans="31:31" x14ac:dyDescent="0.25">
      <c r="AE4044" t="s">
        <v>7916</v>
      </c>
    </row>
    <row r="4045" spans="31:31" x14ac:dyDescent="0.25">
      <c r="AE4045" t="s">
        <v>7917</v>
      </c>
    </row>
    <row r="4046" spans="31:31" x14ac:dyDescent="0.25">
      <c r="AE4046" t="s">
        <v>7919</v>
      </c>
    </row>
    <row r="4047" spans="31:31" x14ac:dyDescent="0.25">
      <c r="AE4047" t="s">
        <v>7920</v>
      </c>
    </row>
    <row r="4048" spans="31:31" x14ac:dyDescent="0.25">
      <c r="AE4048" t="s">
        <v>7922</v>
      </c>
    </row>
    <row r="4049" spans="31:31" x14ac:dyDescent="0.25">
      <c r="AE4049" t="s">
        <v>7923</v>
      </c>
    </row>
    <row r="4050" spans="31:31" x14ac:dyDescent="0.25">
      <c r="AE4050" t="s">
        <v>7925</v>
      </c>
    </row>
    <row r="4051" spans="31:31" x14ac:dyDescent="0.25">
      <c r="AE4051" t="s">
        <v>7926</v>
      </c>
    </row>
    <row r="4052" spans="31:31" x14ac:dyDescent="0.25">
      <c r="AE4052" t="s">
        <v>7927</v>
      </c>
    </row>
    <row r="4053" spans="31:31" x14ac:dyDescent="0.25">
      <c r="AE4053" t="s">
        <v>7928</v>
      </c>
    </row>
    <row r="4054" spans="31:31" x14ac:dyDescent="0.25">
      <c r="AE4054" t="s">
        <v>7929</v>
      </c>
    </row>
    <row r="4055" spans="31:31" x14ac:dyDescent="0.25">
      <c r="AE4055" t="s">
        <v>7930</v>
      </c>
    </row>
    <row r="4056" spans="31:31" x14ac:dyDescent="0.25">
      <c r="AE4056" t="s">
        <v>7931</v>
      </c>
    </row>
    <row r="4057" spans="31:31" x14ac:dyDescent="0.25">
      <c r="AE4057" t="s">
        <v>7932</v>
      </c>
    </row>
    <row r="4058" spans="31:31" x14ac:dyDescent="0.25">
      <c r="AE4058" t="s">
        <v>7935</v>
      </c>
    </row>
    <row r="4059" spans="31:31" x14ac:dyDescent="0.25">
      <c r="AE4059" t="s">
        <v>7936</v>
      </c>
    </row>
    <row r="4060" spans="31:31" x14ac:dyDescent="0.25">
      <c r="AE4060" t="s">
        <v>7937</v>
      </c>
    </row>
    <row r="4061" spans="31:31" x14ac:dyDescent="0.25">
      <c r="AE4061" t="s">
        <v>7938</v>
      </c>
    </row>
    <row r="4062" spans="31:31" x14ac:dyDescent="0.25">
      <c r="AE4062" t="s">
        <v>7939</v>
      </c>
    </row>
    <row r="4063" spans="31:31" x14ac:dyDescent="0.25">
      <c r="AE4063" t="s">
        <v>7944</v>
      </c>
    </row>
    <row r="4064" spans="31:31" x14ac:dyDescent="0.25">
      <c r="AE4064" t="s">
        <v>7945</v>
      </c>
    </row>
    <row r="4065" spans="31:31" x14ac:dyDescent="0.25">
      <c r="AE4065" t="s">
        <v>7948</v>
      </c>
    </row>
    <row r="4066" spans="31:31" x14ac:dyDescent="0.25">
      <c r="AE4066" t="s">
        <v>7948</v>
      </c>
    </row>
    <row r="4067" spans="31:31" x14ac:dyDescent="0.25">
      <c r="AE4067" t="s">
        <v>7950</v>
      </c>
    </row>
    <row r="4068" spans="31:31" x14ac:dyDescent="0.25">
      <c r="AE4068" t="s">
        <v>7951</v>
      </c>
    </row>
    <row r="4069" spans="31:31" x14ac:dyDescent="0.25">
      <c r="AE4069" t="s">
        <v>7953</v>
      </c>
    </row>
    <row r="4070" spans="31:31" x14ac:dyDescent="0.25">
      <c r="AE4070" t="s">
        <v>7955</v>
      </c>
    </row>
    <row r="4071" spans="31:31" x14ac:dyDescent="0.25">
      <c r="AE4071" t="s">
        <v>7956</v>
      </c>
    </row>
    <row r="4072" spans="31:31" x14ac:dyDescent="0.25">
      <c r="AE4072" t="s">
        <v>7957</v>
      </c>
    </row>
    <row r="4073" spans="31:31" x14ac:dyDescent="0.25">
      <c r="AE4073" t="s">
        <v>7959</v>
      </c>
    </row>
    <row r="4074" spans="31:31" x14ac:dyDescent="0.25">
      <c r="AE4074" t="s">
        <v>13913</v>
      </c>
    </row>
    <row r="4075" spans="31:31" x14ac:dyDescent="0.25">
      <c r="AE4075" t="s">
        <v>7961</v>
      </c>
    </row>
    <row r="4076" spans="31:31" x14ac:dyDescent="0.25">
      <c r="AE4076" t="s">
        <v>7965</v>
      </c>
    </row>
    <row r="4077" spans="31:31" x14ac:dyDescent="0.25">
      <c r="AE4077" t="s">
        <v>7966</v>
      </c>
    </row>
    <row r="4078" spans="31:31" x14ac:dyDescent="0.25">
      <c r="AE4078" t="s">
        <v>7968</v>
      </c>
    </row>
    <row r="4079" spans="31:31" x14ac:dyDescent="0.25">
      <c r="AE4079" t="s">
        <v>7970</v>
      </c>
    </row>
    <row r="4080" spans="31:31" x14ac:dyDescent="0.25">
      <c r="AE4080" t="s">
        <v>7971</v>
      </c>
    </row>
    <row r="4081" spans="31:31" x14ac:dyDescent="0.25">
      <c r="AE4081" t="s">
        <v>7972</v>
      </c>
    </row>
    <row r="4082" spans="31:31" x14ac:dyDescent="0.25">
      <c r="AE4082" t="s">
        <v>7974</v>
      </c>
    </row>
    <row r="4083" spans="31:31" x14ac:dyDescent="0.25">
      <c r="AE4083" t="s">
        <v>7978</v>
      </c>
    </row>
    <row r="4084" spans="31:31" x14ac:dyDescent="0.25">
      <c r="AE4084" t="s">
        <v>7980</v>
      </c>
    </row>
    <row r="4085" spans="31:31" x14ac:dyDescent="0.25">
      <c r="AE4085" t="s">
        <v>7981</v>
      </c>
    </row>
    <row r="4086" spans="31:31" x14ac:dyDescent="0.25">
      <c r="AE4086" t="s">
        <v>7984</v>
      </c>
    </row>
    <row r="4087" spans="31:31" x14ac:dyDescent="0.25">
      <c r="AE4087" t="s">
        <v>7986</v>
      </c>
    </row>
    <row r="4088" spans="31:31" x14ac:dyDescent="0.25">
      <c r="AE4088" t="s">
        <v>7988</v>
      </c>
    </row>
    <row r="4089" spans="31:31" x14ac:dyDescent="0.25">
      <c r="AE4089" t="s">
        <v>7989</v>
      </c>
    </row>
    <row r="4090" spans="31:31" x14ac:dyDescent="0.25">
      <c r="AE4090" t="s">
        <v>7990</v>
      </c>
    </row>
    <row r="4091" spans="31:31" x14ac:dyDescent="0.25">
      <c r="AE4091" t="s">
        <v>7992</v>
      </c>
    </row>
    <row r="4092" spans="31:31" x14ac:dyDescent="0.25">
      <c r="AE4092" t="s">
        <v>7999</v>
      </c>
    </row>
    <row r="4093" spans="31:31" x14ac:dyDescent="0.25">
      <c r="AE4093" t="s">
        <v>8000</v>
      </c>
    </row>
    <row r="4094" spans="31:31" x14ac:dyDescent="0.25">
      <c r="AE4094" t="s">
        <v>8001</v>
      </c>
    </row>
    <row r="4095" spans="31:31" x14ac:dyDescent="0.25">
      <c r="AE4095" t="s">
        <v>8002</v>
      </c>
    </row>
    <row r="4096" spans="31:31" x14ac:dyDescent="0.25">
      <c r="AE4096" t="s">
        <v>8004</v>
      </c>
    </row>
    <row r="4097" spans="31:31" x14ac:dyDescent="0.25">
      <c r="AE4097" t="s">
        <v>8006</v>
      </c>
    </row>
    <row r="4098" spans="31:31" x14ac:dyDescent="0.25">
      <c r="AE4098" t="s">
        <v>8008</v>
      </c>
    </row>
    <row r="4099" spans="31:31" x14ac:dyDescent="0.25">
      <c r="AE4099" t="s">
        <v>8012</v>
      </c>
    </row>
    <row r="4100" spans="31:31" x14ac:dyDescent="0.25">
      <c r="AE4100" t="s">
        <v>8013</v>
      </c>
    </row>
    <row r="4101" spans="31:31" x14ac:dyDescent="0.25">
      <c r="AE4101" t="s">
        <v>8017</v>
      </c>
    </row>
    <row r="4102" spans="31:31" x14ac:dyDescent="0.25">
      <c r="AE4102" t="s">
        <v>8018</v>
      </c>
    </row>
    <row r="4103" spans="31:31" x14ac:dyDescent="0.25">
      <c r="AE4103" t="s">
        <v>8019</v>
      </c>
    </row>
    <row r="4104" spans="31:31" x14ac:dyDescent="0.25">
      <c r="AE4104" t="s">
        <v>8023</v>
      </c>
    </row>
    <row r="4105" spans="31:31" x14ac:dyDescent="0.25">
      <c r="AE4105" t="s">
        <v>8024</v>
      </c>
    </row>
    <row r="4106" spans="31:31" x14ac:dyDescent="0.25">
      <c r="AE4106" t="s">
        <v>8030</v>
      </c>
    </row>
    <row r="4107" spans="31:31" x14ac:dyDescent="0.25">
      <c r="AE4107" t="s">
        <v>8031</v>
      </c>
    </row>
    <row r="4108" spans="31:31" x14ac:dyDescent="0.25">
      <c r="AE4108" t="s">
        <v>8033</v>
      </c>
    </row>
    <row r="4109" spans="31:31" x14ac:dyDescent="0.25">
      <c r="AE4109" t="s">
        <v>8034</v>
      </c>
    </row>
    <row r="4110" spans="31:31" x14ac:dyDescent="0.25">
      <c r="AE4110" t="s">
        <v>8035</v>
      </c>
    </row>
    <row r="4111" spans="31:31" x14ac:dyDescent="0.25">
      <c r="AE4111" t="s">
        <v>8035</v>
      </c>
    </row>
    <row r="4112" spans="31:31" x14ac:dyDescent="0.25">
      <c r="AE4112" t="s">
        <v>8036</v>
      </c>
    </row>
    <row r="4113" spans="31:31" x14ac:dyDescent="0.25">
      <c r="AE4113" t="s">
        <v>8037</v>
      </c>
    </row>
    <row r="4114" spans="31:31" x14ac:dyDescent="0.25">
      <c r="AE4114" t="s">
        <v>8038</v>
      </c>
    </row>
    <row r="4115" spans="31:31" x14ac:dyDescent="0.25">
      <c r="AE4115" t="s">
        <v>8039</v>
      </c>
    </row>
    <row r="4116" spans="31:31" x14ac:dyDescent="0.25">
      <c r="AE4116" t="s">
        <v>8039</v>
      </c>
    </row>
    <row r="4117" spans="31:31" x14ac:dyDescent="0.25">
      <c r="AE4117" t="s">
        <v>8039</v>
      </c>
    </row>
    <row r="4118" spans="31:31" x14ac:dyDescent="0.25">
      <c r="AE4118" t="s">
        <v>8039</v>
      </c>
    </row>
    <row r="4119" spans="31:31" x14ac:dyDescent="0.25">
      <c r="AE4119" t="s">
        <v>8040</v>
      </c>
    </row>
    <row r="4120" spans="31:31" x14ac:dyDescent="0.25">
      <c r="AE4120" t="s">
        <v>8045</v>
      </c>
    </row>
    <row r="4121" spans="31:31" x14ac:dyDescent="0.25">
      <c r="AE4121" t="s">
        <v>8048</v>
      </c>
    </row>
    <row r="4122" spans="31:31" x14ac:dyDescent="0.25">
      <c r="AE4122" t="s">
        <v>8051</v>
      </c>
    </row>
    <row r="4123" spans="31:31" x14ac:dyDescent="0.25">
      <c r="AE4123" t="s">
        <v>8055</v>
      </c>
    </row>
    <row r="4124" spans="31:31" x14ac:dyDescent="0.25">
      <c r="AE4124" t="s">
        <v>13915</v>
      </c>
    </row>
    <row r="4125" spans="31:31" x14ac:dyDescent="0.25">
      <c r="AE4125" t="s">
        <v>8061</v>
      </c>
    </row>
    <row r="4126" spans="31:31" x14ac:dyDescent="0.25">
      <c r="AE4126" t="s">
        <v>8063</v>
      </c>
    </row>
    <row r="4127" spans="31:31" x14ac:dyDescent="0.25">
      <c r="AE4127" t="s">
        <v>8064</v>
      </c>
    </row>
    <row r="4128" spans="31:31" x14ac:dyDescent="0.25">
      <c r="AE4128" t="s">
        <v>8065</v>
      </c>
    </row>
    <row r="4129" spans="31:31" x14ac:dyDescent="0.25">
      <c r="AE4129" t="s">
        <v>8066</v>
      </c>
    </row>
    <row r="4130" spans="31:31" x14ac:dyDescent="0.25">
      <c r="AE4130" t="s">
        <v>8067</v>
      </c>
    </row>
    <row r="4131" spans="31:31" x14ac:dyDescent="0.25">
      <c r="AE4131" t="s">
        <v>8072</v>
      </c>
    </row>
    <row r="4132" spans="31:31" x14ac:dyDescent="0.25">
      <c r="AE4132" t="s">
        <v>8073</v>
      </c>
    </row>
    <row r="4133" spans="31:31" x14ac:dyDescent="0.25">
      <c r="AE4133" t="s">
        <v>8074</v>
      </c>
    </row>
    <row r="4134" spans="31:31" x14ac:dyDescent="0.25">
      <c r="AE4134" t="s">
        <v>8075</v>
      </c>
    </row>
    <row r="4135" spans="31:31" x14ac:dyDescent="0.25">
      <c r="AE4135" t="s">
        <v>8076</v>
      </c>
    </row>
    <row r="4136" spans="31:31" x14ac:dyDescent="0.25">
      <c r="AE4136" t="s">
        <v>8077</v>
      </c>
    </row>
    <row r="4137" spans="31:31" x14ac:dyDescent="0.25">
      <c r="AE4137" t="s">
        <v>8078</v>
      </c>
    </row>
    <row r="4138" spans="31:31" x14ac:dyDescent="0.25">
      <c r="AE4138" t="s">
        <v>8080</v>
      </c>
    </row>
    <row r="4139" spans="31:31" x14ac:dyDescent="0.25">
      <c r="AE4139" t="s">
        <v>8081</v>
      </c>
    </row>
    <row r="4140" spans="31:31" x14ac:dyDescent="0.25">
      <c r="AE4140" t="s">
        <v>8082</v>
      </c>
    </row>
    <row r="4141" spans="31:31" x14ac:dyDescent="0.25">
      <c r="AE4141" t="s">
        <v>8087</v>
      </c>
    </row>
    <row r="4142" spans="31:31" x14ac:dyDescent="0.25">
      <c r="AE4142" t="s">
        <v>8089</v>
      </c>
    </row>
    <row r="4143" spans="31:31" x14ac:dyDescent="0.25">
      <c r="AE4143" t="s">
        <v>8093</v>
      </c>
    </row>
    <row r="4144" spans="31:31" x14ac:dyDescent="0.25">
      <c r="AE4144" t="s">
        <v>8094</v>
      </c>
    </row>
    <row r="4145" spans="31:31" x14ac:dyDescent="0.25">
      <c r="AE4145" t="s">
        <v>8095</v>
      </c>
    </row>
    <row r="4146" spans="31:31" x14ac:dyDescent="0.25">
      <c r="AE4146" t="s">
        <v>8095</v>
      </c>
    </row>
    <row r="4147" spans="31:31" x14ac:dyDescent="0.25">
      <c r="AE4147" t="s">
        <v>8095</v>
      </c>
    </row>
    <row r="4148" spans="31:31" x14ac:dyDescent="0.25">
      <c r="AE4148" t="s">
        <v>8095</v>
      </c>
    </row>
    <row r="4149" spans="31:31" x14ac:dyDescent="0.25">
      <c r="AE4149" t="s">
        <v>8096</v>
      </c>
    </row>
    <row r="4150" spans="31:31" x14ac:dyDescent="0.25">
      <c r="AE4150" t="s">
        <v>8097</v>
      </c>
    </row>
    <row r="4151" spans="31:31" x14ac:dyDescent="0.25">
      <c r="AE4151" t="s">
        <v>8098</v>
      </c>
    </row>
    <row r="4152" spans="31:31" x14ac:dyDescent="0.25">
      <c r="AE4152" t="s">
        <v>8099</v>
      </c>
    </row>
    <row r="4153" spans="31:31" x14ac:dyDescent="0.25">
      <c r="AE4153" t="s">
        <v>8099</v>
      </c>
    </row>
    <row r="4154" spans="31:31" x14ac:dyDescent="0.25">
      <c r="AE4154" t="s">
        <v>8100</v>
      </c>
    </row>
    <row r="4155" spans="31:31" x14ac:dyDescent="0.25">
      <c r="AE4155" t="s">
        <v>8101</v>
      </c>
    </row>
    <row r="4156" spans="31:31" x14ac:dyDescent="0.25">
      <c r="AE4156" t="s">
        <v>8102</v>
      </c>
    </row>
    <row r="4157" spans="31:31" x14ac:dyDescent="0.25">
      <c r="AE4157" t="s">
        <v>8102</v>
      </c>
    </row>
    <row r="4158" spans="31:31" x14ac:dyDescent="0.25">
      <c r="AE4158" t="s">
        <v>8102</v>
      </c>
    </row>
    <row r="4159" spans="31:31" x14ac:dyDescent="0.25">
      <c r="AE4159" t="s">
        <v>8103</v>
      </c>
    </row>
    <row r="4160" spans="31:31" x14ac:dyDescent="0.25">
      <c r="AE4160" t="s">
        <v>8104</v>
      </c>
    </row>
    <row r="4161" spans="31:31" x14ac:dyDescent="0.25">
      <c r="AE4161" t="s">
        <v>8105</v>
      </c>
    </row>
    <row r="4162" spans="31:31" x14ac:dyDescent="0.25">
      <c r="AE4162" t="s">
        <v>8107</v>
      </c>
    </row>
    <row r="4163" spans="31:31" x14ac:dyDescent="0.25">
      <c r="AE4163" t="s">
        <v>13916</v>
      </c>
    </row>
    <row r="4164" spans="31:31" x14ac:dyDescent="0.25">
      <c r="AE4164" t="s">
        <v>8108</v>
      </c>
    </row>
    <row r="4165" spans="31:31" x14ac:dyDescent="0.25">
      <c r="AE4165" t="s">
        <v>8109</v>
      </c>
    </row>
    <row r="4166" spans="31:31" x14ac:dyDescent="0.25">
      <c r="AE4166" t="s">
        <v>8113</v>
      </c>
    </row>
    <row r="4167" spans="31:31" x14ac:dyDescent="0.25">
      <c r="AE4167" t="s">
        <v>8114</v>
      </c>
    </row>
    <row r="4168" spans="31:31" x14ac:dyDescent="0.25">
      <c r="AE4168" t="s">
        <v>8115</v>
      </c>
    </row>
    <row r="4169" spans="31:31" x14ac:dyDescent="0.25">
      <c r="AE4169" t="s">
        <v>8120</v>
      </c>
    </row>
    <row r="4170" spans="31:31" x14ac:dyDescent="0.25">
      <c r="AE4170" t="s">
        <v>8121</v>
      </c>
    </row>
    <row r="4171" spans="31:31" x14ac:dyDescent="0.25">
      <c r="AE4171" t="s">
        <v>8121</v>
      </c>
    </row>
    <row r="4172" spans="31:31" x14ac:dyDescent="0.25">
      <c r="AE4172" t="s">
        <v>8122</v>
      </c>
    </row>
    <row r="4173" spans="31:31" x14ac:dyDescent="0.25">
      <c r="AE4173" t="s">
        <v>8125</v>
      </c>
    </row>
    <row r="4174" spans="31:31" x14ac:dyDescent="0.25">
      <c r="AE4174" t="s">
        <v>8128</v>
      </c>
    </row>
    <row r="4175" spans="31:31" x14ac:dyDescent="0.25">
      <c r="AE4175" t="s">
        <v>8132</v>
      </c>
    </row>
    <row r="4176" spans="31:31" x14ac:dyDescent="0.25">
      <c r="AE4176" t="s">
        <v>13917</v>
      </c>
    </row>
    <row r="4177" spans="31:31" x14ac:dyDescent="0.25">
      <c r="AE4177" t="s">
        <v>8135</v>
      </c>
    </row>
    <row r="4178" spans="31:31" x14ac:dyDescent="0.25">
      <c r="AE4178" t="s">
        <v>8138</v>
      </c>
    </row>
    <row r="4179" spans="31:31" x14ac:dyDescent="0.25">
      <c r="AE4179" t="s">
        <v>8141</v>
      </c>
    </row>
    <row r="4180" spans="31:31" x14ac:dyDescent="0.25">
      <c r="AE4180" t="s">
        <v>13918</v>
      </c>
    </row>
    <row r="4181" spans="31:31" x14ac:dyDescent="0.25">
      <c r="AE4181" t="s">
        <v>8142</v>
      </c>
    </row>
    <row r="4182" spans="31:31" x14ac:dyDescent="0.25">
      <c r="AE4182" t="s">
        <v>8143</v>
      </c>
    </row>
    <row r="4183" spans="31:31" x14ac:dyDescent="0.25">
      <c r="AE4183" t="s">
        <v>8144</v>
      </c>
    </row>
    <row r="4184" spans="31:31" x14ac:dyDescent="0.25">
      <c r="AE4184" t="s">
        <v>13919</v>
      </c>
    </row>
    <row r="4185" spans="31:31" x14ac:dyDescent="0.25">
      <c r="AE4185" t="s">
        <v>8149</v>
      </c>
    </row>
    <row r="4186" spans="31:31" x14ac:dyDescent="0.25">
      <c r="AE4186" t="s">
        <v>8150</v>
      </c>
    </row>
    <row r="4187" spans="31:31" x14ac:dyDescent="0.25">
      <c r="AE4187" t="s">
        <v>8151</v>
      </c>
    </row>
    <row r="4188" spans="31:31" x14ac:dyDescent="0.25">
      <c r="AE4188" t="s">
        <v>8152</v>
      </c>
    </row>
    <row r="4189" spans="31:31" x14ac:dyDescent="0.25">
      <c r="AE4189" t="s">
        <v>8153</v>
      </c>
    </row>
    <row r="4190" spans="31:31" x14ac:dyDescent="0.25">
      <c r="AE4190" t="s">
        <v>8154</v>
      </c>
    </row>
    <row r="4191" spans="31:31" x14ac:dyDescent="0.25">
      <c r="AE4191" t="s">
        <v>8155</v>
      </c>
    </row>
    <row r="4192" spans="31:31" x14ac:dyDescent="0.25">
      <c r="AE4192" t="s">
        <v>8156</v>
      </c>
    </row>
    <row r="4193" spans="31:31" x14ac:dyDescent="0.25">
      <c r="AE4193" t="s">
        <v>8157</v>
      </c>
    </row>
    <row r="4194" spans="31:31" x14ac:dyDescent="0.25">
      <c r="AE4194" t="s">
        <v>8158</v>
      </c>
    </row>
    <row r="4195" spans="31:31" x14ac:dyDescent="0.25">
      <c r="AE4195" t="s">
        <v>8160</v>
      </c>
    </row>
    <row r="4196" spans="31:31" x14ac:dyDescent="0.25">
      <c r="AE4196" t="s">
        <v>8166</v>
      </c>
    </row>
    <row r="4197" spans="31:31" x14ac:dyDescent="0.25">
      <c r="AE4197" t="s">
        <v>8168</v>
      </c>
    </row>
    <row r="4198" spans="31:31" x14ac:dyDescent="0.25">
      <c r="AE4198" t="s">
        <v>8169</v>
      </c>
    </row>
    <row r="4199" spans="31:31" x14ac:dyDescent="0.25">
      <c r="AE4199" t="s">
        <v>8175</v>
      </c>
    </row>
    <row r="4200" spans="31:31" x14ac:dyDescent="0.25">
      <c r="AE4200" t="s">
        <v>8175</v>
      </c>
    </row>
    <row r="4201" spans="31:31" x14ac:dyDescent="0.25">
      <c r="AE4201" t="s">
        <v>8179</v>
      </c>
    </row>
    <row r="4202" spans="31:31" x14ac:dyDescent="0.25">
      <c r="AE4202" t="s">
        <v>8181</v>
      </c>
    </row>
    <row r="4203" spans="31:31" x14ac:dyDescent="0.25">
      <c r="AE4203" t="s">
        <v>8182</v>
      </c>
    </row>
    <row r="4204" spans="31:31" x14ac:dyDescent="0.25">
      <c r="AE4204" t="s">
        <v>8183</v>
      </c>
    </row>
    <row r="4205" spans="31:31" x14ac:dyDescent="0.25">
      <c r="AE4205" t="s">
        <v>8184</v>
      </c>
    </row>
    <row r="4206" spans="31:31" x14ac:dyDescent="0.25">
      <c r="AE4206" t="s">
        <v>8185</v>
      </c>
    </row>
    <row r="4207" spans="31:31" x14ac:dyDescent="0.25">
      <c r="AE4207" t="s">
        <v>8186</v>
      </c>
    </row>
    <row r="4208" spans="31:31" x14ac:dyDescent="0.25">
      <c r="AE4208" t="s">
        <v>8188</v>
      </c>
    </row>
    <row r="4209" spans="31:31" x14ac:dyDescent="0.25">
      <c r="AE4209" t="s">
        <v>8191</v>
      </c>
    </row>
    <row r="4210" spans="31:31" x14ac:dyDescent="0.25">
      <c r="AE4210" t="s">
        <v>8192</v>
      </c>
    </row>
    <row r="4211" spans="31:31" x14ac:dyDescent="0.25">
      <c r="AE4211" t="s">
        <v>8194</v>
      </c>
    </row>
    <row r="4212" spans="31:31" x14ac:dyDescent="0.25">
      <c r="AE4212" t="s">
        <v>8195</v>
      </c>
    </row>
    <row r="4213" spans="31:31" x14ac:dyDescent="0.25">
      <c r="AE4213" t="s">
        <v>8196</v>
      </c>
    </row>
    <row r="4214" spans="31:31" x14ac:dyDescent="0.25">
      <c r="AE4214" t="s">
        <v>8197</v>
      </c>
    </row>
    <row r="4215" spans="31:31" x14ac:dyDescent="0.25">
      <c r="AE4215" t="s">
        <v>8198</v>
      </c>
    </row>
    <row r="4216" spans="31:31" x14ac:dyDescent="0.25">
      <c r="AE4216" t="s">
        <v>8199</v>
      </c>
    </row>
    <row r="4217" spans="31:31" x14ac:dyDescent="0.25">
      <c r="AE4217" t="s">
        <v>8201</v>
      </c>
    </row>
    <row r="4218" spans="31:31" x14ac:dyDescent="0.25">
      <c r="AE4218" t="s">
        <v>8202</v>
      </c>
    </row>
    <row r="4219" spans="31:31" x14ac:dyDescent="0.25">
      <c r="AE4219" t="s">
        <v>8202</v>
      </c>
    </row>
    <row r="4220" spans="31:31" x14ac:dyDescent="0.25">
      <c r="AE4220" t="s">
        <v>8210</v>
      </c>
    </row>
    <row r="4221" spans="31:31" x14ac:dyDescent="0.25">
      <c r="AE4221" t="s">
        <v>8211</v>
      </c>
    </row>
    <row r="4222" spans="31:31" x14ac:dyDescent="0.25">
      <c r="AE4222" t="s">
        <v>8212</v>
      </c>
    </row>
    <row r="4223" spans="31:31" x14ac:dyDescent="0.25">
      <c r="AE4223" t="s">
        <v>8215</v>
      </c>
    </row>
    <row r="4224" spans="31:31" x14ac:dyDescent="0.25">
      <c r="AE4224" t="s">
        <v>8216</v>
      </c>
    </row>
    <row r="4225" spans="31:31" x14ac:dyDescent="0.25">
      <c r="AE4225" t="s">
        <v>8218</v>
      </c>
    </row>
    <row r="4226" spans="31:31" x14ac:dyDescent="0.25">
      <c r="AE4226" t="s">
        <v>8219</v>
      </c>
    </row>
    <row r="4227" spans="31:31" x14ac:dyDescent="0.25">
      <c r="AE4227" t="s">
        <v>8221</v>
      </c>
    </row>
    <row r="4228" spans="31:31" x14ac:dyDescent="0.25">
      <c r="AE4228" t="s">
        <v>8226</v>
      </c>
    </row>
    <row r="4229" spans="31:31" x14ac:dyDescent="0.25">
      <c r="AE4229" t="s">
        <v>8233</v>
      </c>
    </row>
    <row r="4230" spans="31:31" x14ac:dyDescent="0.25">
      <c r="AE4230" t="s">
        <v>8235</v>
      </c>
    </row>
    <row r="4231" spans="31:31" x14ac:dyDescent="0.25">
      <c r="AE4231" t="s">
        <v>8236</v>
      </c>
    </row>
    <row r="4232" spans="31:31" x14ac:dyDescent="0.25">
      <c r="AE4232" t="s">
        <v>8237</v>
      </c>
    </row>
    <row r="4233" spans="31:31" x14ac:dyDescent="0.25">
      <c r="AE4233" t="s">
        <v>8238</v>
      </c>
    </row>
    <row r="4234" spans="31:31" x14ac:dyDescent="0.25">
      <c r="AE4234" t="s">
        <v>8239</v>
      </c>
    </row>
    <row r="4235" spans="31:31" x14ac:dyDescent="0.25">
      <c r="AE4235" t="s">
        <v>8240</v>
      </c>
    </row>
    <row r="4236" spans="31:31" x14ac:dyDescent="0.25">
      <c r="AE4236" t="s">
        <v>8243</v>
      </c>
    </row>
    <row r="4237" spans="31:31" x14ac:dyDescent="0.25">
      <c r="AE4237" t="s">
        <v>8244</v>
      </c>
    </row>
    <row r="4238" spans="31:31" x14ac:dyDescent="0.25">
      <c r="AE4238" t="s">
        <v>8246</v>
      </c>
    </row>
    <row r="4239" spans="31:31" x14ac:dyDescent="0.25">
      <c r="AE4239" t="s">
        <v>8250</v>
      </c>
    </row>
    <row r="4240" spans="31:31" x14ac:dyDescent="0.25">
      <c r="AE4240" t="s">
        <v>8251</v>
      </c>
    </row>
    <row r="4241" spans="31:31" x14ac:dyDescent="0.25">
      <c r="AE4241" t="s">
        <v>8253</v>
      </c>
    </row>
    <row r="4242" spans="31:31" x14ac:dyDescent="0.25">
      <c r="AE4242" t="s">
        <v>8255</v>
      </c>
    </row>
    <row r="4243" spans="31:31" x14ac:dyDescent="0.25">
      <c r="AE4243" t="s">
        <v>8257</v>
      </c>
    </row>
    <row r="4244" spans="31:31" x14ac:dyDescent="0.25">
      <c r="AE4244" t="s">
        <v>8258</v>
      </c>
    </row>
    <row r="4245" spans="31:31" x14ac:dyDescent="0.25">
      <c r="AE4245" t="s">
        <v>8267</v>
      </c>
    </row>
    <row r="4246" spans="31:31" x14ac:dyDescent="0.25">
      <c r="AE4246" t="s">
        <v>8268</v>
      </c>
    </row>
    <row r="4247" spans="31:31" x14ac:dyDescent="0.25">
      <c r="AE4247" t="s">
        <v>8270</v>
      </c>
    </row>
    <row r="4248" spans="31:31" x14ac:dyDescent="0.25">
      <c r="AE4248" t="s">
        <v>8271</v>
      </c>
    </row>
    <row r="4249" spans="31:31" x14ac:dyDescent="0.25">
      <c r="AE4249" t="s">
        <v>8272</v>
      </c>
    </row>
    <row r="4250" spans="31:31" x14ac:dyDescent="0.25">
      <c r="AE4250" t="s">
        <v>8273</v>
      </c>
    </row>
    <row r="4251" spans="31:31" x14ac:dyDescent="0.25">
      <c r="AE4251" t="s">
        <v>8275</v>
      </c>
    </row>
    <row r="4252" spans="31:31" x14ac:dyDescent="0.25">
      <c r="AE4252" t="s">
        <v>8278</v>
      </c>
    </row>
    <row r="4253" spans="31:31" x14ac:dyDescent="0.25">
      <c r="AE4253" t="s">
        <v>8279</v>
      </c>
    </row>
    <row r="4254" spans="31:31" x14ac:dyDescent="0.25">
      <c r="AE4254" t="s">
        <v>8280</v>
      </c>
    </row>
    <row r="4255" spans="31:31" x14ac:dyDescent="0.25">
      <c r="AE4255" t="s">
        <v>8285</v>
      </c>
    </row>
    <row r="4256" spans="31:31" x14ac:dyDescent="0.25">
      <c r="AE4256" t="s">
        <v>8286</v>
      </c>
    </row>
    <row r="4257" spans="31:31" x14ac:dyDescent="0.25">
      <c r="AE4257" t="s">
        <v>8287</v>
      </c>
    </row>
    <row r="4258" spans="31:31" x14ac:dyDescent="0.25">
      <c r="AE4258" t="s">
        <v>8290</v>
      </c>
    </row>
    <row r="4259" spans="31:31" x14ac:dyDescent="0.25">
      <c r="AE4259" t="s">
        <v>8291</v>
      </c>
    </row>
    <row r="4260" spans="31:31" x14ac:dyDescent="0.25">
      <c r="AE4260" t="s">
        <v>8295</v>
      </c>
    </row>
    <row r="4261" spans="31:31" x14ac:dyDescent="0.25">
      <c r="AE4261" t="s">
        <v>8296</v>
      </c>
    </row>
    <row r="4262" spans="31:31" x14ac:dyDescent="0.25">
      <c r="AE4262" t="s">
        <v>8298</v>
      </c>
    </row>
    <row r="4263" spans="31:31" x14ac:dyDescent="0.25">
      <c r="AE4263" t="s">
        <v>8299</v>
      </c>
    </row>
    <row r="4264" spans="31:31" x14ac:dyDescent="0.25">
      <c r="AE4264" t="s">
        <v>8300</v>
      </c>
    </row>
    <row r="4265" spans="31:31" x14ac:dyDescent="0.25">
      <c r="AE4265" t="s">
        <v>8302</v>
      </c>
    </row>
    <row r="4266" spans="31:31" x14ac:dyDescent="0.25">
      <c r="AE4266" t="s">
        <v>8308</v>
      </c>
    </row>
    <row r="4267" spans="31:31" x14ac:dyDescent="0.25">
      <c r="AE4267" t="s">
        <v>8310</v>
      </c>
    </row>
    <row r="4268" spans="31:31" x14ac:dyDescent="0.25">
      <c r="AE4268" t="s">
        <v>8312</v>
      </c>
    </row>
    <row r="4269" spans="31:31" x14ac:dyDescent="0.25">
      <c r="AE4269" t="s">
        <v>8313</v>
      </c>
    </row>
    <row r="4270" spans="31:31" x14ac:dyDescent="0.25">
      <c r="AE4270" t="s">
        <v>8314</v>
      </c>
    </row>
    <row r="4271" spans="31:31" x14ac:dyDescent="0.25">
      <c r="AE4271" t="s">
        <v>8314</v>
      </c>
    </row>
    <row r="4272" spans="31:31" x14ac:dyDescent="0.25">
      <c r="AE4272" t="s">
        <v>8315</v>
      </c>
    </row>
    <row r="4273" spans="31:31" x14ac:dyDescent="0.25">
      <c r="AE4273" t="s">
        <v>8322</v>
      </c>
    </row>
    <row r="4274" spans="31:31" x14ac:dyDescent="0.25">
      <c r="AE4274" t="s">
        <v>8324</v>
      </c>
    </row>
    <row r="4275" spans="31:31" x14ac:dyDescent="0.25">
      <c r="AE4275" t="s">
        <v>8325</v>
      </c>
    </row>
    <row r="4276" spans="31:31" x14ac:dyDescent="0.25">
      <c r="AE4276" t="s">
        <v>8328</v>
      </c>
    </row>
    <row r="4277" spans="31:31" x14ac:dyDescent="0.25">
      <c r="AE4277" t="s">
        <v>8330</v>
      </c>
    </row>
    <row r="4278" spans="31:31" x14ac:dyDescent="0.25">
      <c r="AE4278" t="s">
        <v>8331</v>
      </c>
    </row>
    <row r="4279" spans="31:31" x14ac:dyDescent="0.25">
      <c r="AE4279" t="s">
        <v>8333</v>
      </c>
    </row>
    <row r="4280" spans="31:31" x14ac:dyDescent="0.25">
      <c r="AE4280" t="s">
        <v>8334</v>
      </c>
    </row>
    <row r="4281" spans="31:31" x14ac:dyDescent="0.25">
      <c r="AE4281" t="s">
        <v>8335</v>
      </c>
    </row>
    <row r="4282" spans="31:31" x14ac:dyDescent="0.25">
      <c r="AE4282" t="s">
        <v>8336</v>
      </c>
    </row>
    <row r="4283" spans="31:31" x14ac:dyDescent="0.25">
      <c r="AE4283" t="s">
        <v>8338</v>
      </c>
    </row>
    <row r="4284" spans="31:31" x14ac:dyDescent="0.25">
      <c r="AE4284" t="s">
        <v>8342</v>
      </c>
    </row>
    <row r="4285" spans="31:31" x14ac:dyDescent="0.25">
      <c r="AE4285" t="s">
        <v>8344</v>
      </c>
    </row>
    <row r="4286" spans="31:31" x14ac:dyDescent="0.25">
      <c r="AE4286" t="s">
        <v>8346</v>
      </c>
    </row>
    <row r="4287" spans="31:31" x14ac:dyDescent="0.25">
      <c r="AE4287" t="s">
        <v>8348</v>
      </c>
    </row>
    <row r="4288" spans="31:31" x14ac:dyDescent="0.25">
      <c r="AE4288" t="s">
        <v>8349</v>
      </c>
    </row>
    <row r="4289" spans="31:31" x14ac:dyDescent="0.25">
      <c r="AE4289" t="s">
        <v>8350</v>
      </c>
    </row>
    <row r="4290" spans="31:31" x14ac:dyDescent="0.25">
      <c r="AE4290" t="s">
        <v>8351</v>
      </c>
    </row>
    <row r="4291" spans="31:31" x14ac:dyDescent="0.25">
      <c r="AE4291" t="s">
        <v>8352</v>
      </c>
    </row>
    <row r="4292" spans="31:31" x14ac:dyDescent="0.25">
      <c r="AE4292" t="s">
        <v>8353</v>
      </c>
    </row>
    <row r="4293" spans="31:31" x14ac:dyDescent="0.25">
      <c r="AE4293" t="s">
        <v>8353</v>
      </c>
    </row>
    <row r="4294" spans="31:31" x14ac:dyDescent="0.25">
      <c r="AE4294" t="s">
        <v>8354</v>
      </c>
    </row>
    <row r="4295" spans="31:31" x14ac:dyDescent="0.25">
      <c r="AE4295" t="s">
        <v>8355</v>
      </c>
    </row>
    <row r="4296" spans="31:31" x14ac:dyDescent="0.25">
      <c r="AE4296" t="s">
        <v>8356</v>
      </c>
    </row>
    <row r="4297" spans="31:31" x14ac:dyDescent="0.25">
      <c r="AE4297" t="s">
        <v>8357</v>
      </c>
    </row>
    <row r="4298" spans="31:31" x14ac:dyDescent="0.25">
      <c r="AE4298" t="s">
        <v>8358</v>
      </c>
    </row>
    <row r="4299" spans="31:31" x14ac:dyDescent="0.25">
      <c r="AE4299" t="s">
        <v>8360</v>
      </c>
    </row>
    <row r="4300" spans="31:31" x14ac:dyDescent="0.25">
      <c r="AE4300" t="s">
        <v>8367</v>
      </c>
    </row>
    <row r="4301" spans="31:31" x14ac:dyDescent="0.25">
      <c r="AE4301" t="s">
        <v>8371</v>
      </c>
    </row>
    <row r="4302" spans="31:31" x14ac:dyDescent="0.25">
      <c r="AE4302" t="s">
        <v>8372</v>
      </c>
    </row>
    <row r="4303" spans="31:31" x14ac:dyDescent="0.25">
      <c r="AE4303" t="s">
        <v>8373</v>
      </c>
    </row>
    <row r="4304" spans="31:31" x14ac:dyDescent="0.25">
      <c r="AE4304" t="s">
        <v>8374</v>
      </c>
    </row>
    <row r="4305" spans="31:31" x14ac:dyDescent="0.25">
      <c r="AE4305" t="s">
        <v>8375</v>
      </c>
    </row>
    <row r="4306" spans="31:31" x14ac:dyDescent="0.25">
      <c r="AE4306" t="s">
        <v>8376</v>
      </c>
    </row>
    <row r="4307" spans="31:31" x14ac:dyDescent="0.25">
      <c r="AE4307" t="s">
        <v>8377</v>
      </c>
    </row>
    <row r="4308" spans="31:31" x14ac:dyDescent="0.25">
      <c r="AE4308" t="s">
        <v>8378</v>
      </c>
    </row>
    <row r="4309" spans="31:31" x14ac:dyDescent="0.25">
      <c r="AE4309" t="s">
        <v>8379</v>
      </c>
    </row>
    <row r="4310" spans="31:31" x14ac:dyDescent="0.25">
      <c r="AE4310" t="s">
        <v>8385</v>
      </c>
    </row>
    <row r="4311" spans="31:31" x14ac:dyDescent="0.25">
      <c r="AE4311" t="s">
        <v>8388</v>
      </c>
    </row>
    <row r="4312" spans="31:31" x14ac:dyDescent="0.25">
      <c r="AE4312" t="s">
        <v>8389</v>
      </c>
    </row>
    <row r="4313" spans="31:31" x14ac:dyDescent="0.25">
      <c r="AE4313" t="s">
        <v>8390</v>
      </c>
    </row>
    <row r="4314" spans="31:31" x14ac:dyDescent="0.25">
      <c r="AE4314" t="s">
        <v>8391</v>
      </c>
    </row>
    <row r="4315" spans="31:31" x14ac:dyDescent="0.25">
      <c r="AE4315" t="s">
        <v>8394</v>
      </c>
    </row>
    <row r="4316" spans="31:31" x14ac:dyDescent="0.25">
      <c r="AE4316" t="s">
        <v>8399</v>
      </c>
    </row>
    <row r="4317" spans="31:31" x14ac:dyDescent="0.25">
      <c r="AE4317" t="s">
        <v>8406</v>
      </c>
    </row>
    <row r="4318" spans="31:31" x14ac:dyDescent="0.25">
      <c r="AE4318" t="s">
        <v>8412</v>
      </c>
    </row>
    <row r="4319" spans="31:31" x14ac:dyDescent="0.25">
      <c r="AE4319" t="s">
        <v>8413</v>
      </c>
    </row>
    <row r="4320" spans="31:31" x14ac:dyDescent="0.25">
      <c r="AE4320" t="s">
        <v>8413</v>
      </c>
    </row>
    <row r="4321" spans="31:31" x14ac:dyDescent="0.25">
      <c r="AE4321" t="s">
        <v>8413</v>
      </c>
    </row>
    <row r="4322" spans="31:31" x14ac:dyDescent="0.25">
      <c r="AE4322" t="s">
        <v>8416</v>
      </c>
    </row>
    <row r="4323" spans="31:31" x14ac:dyDescent="0.25">
      <c r="AE4323" t="s">
        <v>8417</v>
      </c>
    </row>
    <row r="4324" spans="31:31" x14ac:dyDescent="0.25">
      <c r="AE4324" t="s">
        <v>13924</v>
      </c>
    </row>
    <row r="4325" spans="31:31" x14ac:dyDescent="0.25">
      <c r="AE4325" t="s">
        <v>8421</v>
      </c>
    </row>
    <row r="4326" spans="31:31" x14ac:dyDescent="0.25">
      <c r="AE4326" t="s">
        <v>8423</v>
      </c>
    </row>
    <row r="4327" spans="31:31" x14ac:dyDescent="0.25">
      <c r="AE4327" t="s">
        <v>8425</v>
      </c>
    </row>
    <row r="4328" spans="31:31" x14ac:dyDescent="0.25">
      <c r="AE4328" t="s">
        <v>8426</v>
      </c>
    </row>
    <row r="4329" spans="31:31" x14ac:dyDescent="0.25">
      <c r="AE4329" t="s">
        <v>8428</v>
      </c>
    </row>
    <row r="4330" spans="31:31" x14ac:dyDescent="0.25">
      <c r="AE4330" t="s">
        <v>8432</v>
      </c>
    </row>
    <row r="4331" spans="31:31" x14ac:dyDescent="0.25">
      <c r="AE4331" t="s">
        <v>8433</v>
      </c>
    </row>
    <row r="4332" spans="31:31" x14ac:dyDescent="0.25">
      <c r="AE4332" t="s">
        <v>8438</v>
      </c>
    </row>
    <row r="4333" spans="31:31" x14ac:dyDescent="0.25">
      <c r="AE4333" t="s">
        <v>8439</v>
      </c>
    </row>
    <row r="4334" spans="31:31" x14ac:dyDescent="0.25">
      <c r="AE4334" t="s">
        <v>8440</v>
      </c>
    </row>
    <row r="4335" spans="31:31" x14ac:dyDescent="0.25">
      <c r="AE4335" t="s">
        <v>8441</v>
      </c>
    </row>
    <row r="4336" spans="31:31" x14ac:dyDescent="0.25">
      <c r="AE4336" t="s">
        <v>8445</v>
      </c>
    </row>
    <row r="4337" spans="31:31" x14ac:dyDescent="0.25">
      <c r="AE4337" t="s">
        <v>8446</v>
      </c>
    </row>
    <row r="4338" spans="31:31" x14ac:dyDescent="0.25">
      <c r="AE4338" t="s">
        <v>8447</v>
      </c>
    </row>
    <row r="4339" spans="31:31" x14ac:dyDescent="0.25">
      <c r="AE4339" t="s">
        <v>8448</v>
      </c>
    </row>
    <row r="4340" spans="31:31" x14ac:dyDescent="0.25">
      <c r="AE4340" t="s">
        <v>8449</v>
      </c>
    </row>
    <row r="4341" spans="31:31" x14ac:dyDescent="0.25">
      <c r="AE4341" t="s">
        <v>8450</v>
      </c>
    </row>
    <row r="4342" spans="31:31" x14ac:dyDescent="0.25">
      <c r="AE4342" t="s">
        <v>8453</v>
      </c>
    </row>
    <row r="4343" spans="31:31" x14ac:dyDescent="0.25">
      <c r="AE4343" t="s">
        <v>8454</v>
      </c>
    </row>
    <row r="4344" spans="31:31" x14ac:dyDescent="0.25">
      <c r="AE4344" t="s">
        <v>8455</v>
      </c>
    </row>
    <row r="4345" spans="31:31" x14ac:dyDescent="0.25">
      <c r="AE4345" t="s">
        <v>8456</v>
      </c>
    </row>
    <row r="4346" spans="31:31" x14ac:dyDescent="0.25">
      <c r="AE4346" t="s">
        <v>8458</v>
      </c>
    </row>
    <row r="4347" spans="31:31" x14ac:dyDescent="0.25">
      <c r="AE4347" t="s">
        <v>8459</v>
      </c>
    </row>
    <row r="4348" spans="31:31" x14ac:dyDescent="0.25">
      <c r="AE4348" t="s">
        <v>8460</v>
      </c>
    </row>
    <row r="4349" spans="31:31" x14ac:dyDescent="0.25">
      <c r="AE4349" t="s">
        <v>8460</v>
      </c>
    </row>
    <row r="4350" spans="31:31" x14ac:dyDescent="0.25">
      <c r="AE4350" t="s">
        <v>8461</v>
      </c>
    </row>
    <row r="4351" spans="31:31" x14ac:dyDescent="0.25">
      <c r="AE4351" t="s">
        <v>8465</v>
      </c>
    </row>
    <row r="4352" spans="31:31" x14ac:dyDescent="0.25">
      <c r="AE4352" t="s">
        <v>8467</v>
      </c>
    </row>
    <row r="4353" spans="31:31" x14ac:dyDescent="0.25">
      <c r="AE4353" t="s">
        <v>8471</v>
      </c>
    </row>
    <row r="4354" spans="31:31" x14ac:dyDescent="0.25">
      <c r="AE4354" t="s">
        <v>8472</v>
      </c>
    </row>
    <row r="4355" spans="31:31" x14ac:dyDescent="0.25">
      <c r="AE4355" t="s">
        <v>8473</v>
      </c>
    </row>
    <row r="4356" spans="31:31" x14ac:dyDescent="0.25">
      <c r="AE4356" t="s">
        <v>8474</v>
      </c>
    </row>
    <row r="4357" spans="31:31" x14ac:dyDescent="0.25">
      <c r="AE4357" t="s">
        <v>8478</v>
      </c>
    </row>
    <row r="4358" spans="31:31" x14ac:dyDescent="0.25">
      <c r="AE4358" t="s">
        <v>8479</v>
      </c>
    </row>
    <row r="4359" spans="31:31" x14ac:dyDescent="0.25">
      <c r="AE4359" t="s">
        <v>8480</v>
      </c>
    </row>
    <row r="4360" spans="31:31" x14ac:dyDescent="0.25">
      <c r="AE4360" t="s">
        <v>8481</v>
      </c>
    </row>
    <row r="4361" spans="31:31" x14ac:dyDescent="0.25">
      <c r="AE4361" t="s">
        <v>8482</v>
      </c>
    </row>
    <row r="4362" spans="31:31" x14ac:dyDescent="0.25">
      <c r="AE4362" t="s">
        <v>8488</v>
      </c>
    </row>
    <row r="4363" spans="31:31" x14ac:dyDescent="0.25">
      <c r="AE4363" t="s">
        <v>8489</v>
      </c>
    </row>
    <row r="4364" spans="31:31" x14ac:dyDescent="0.25">
      <c r="AE4364" t="s">
        <v>8491</v>
      </c>
    </row>
    <row r="4365" spans="31:31" x14ac:dyDescent="0.25">
      <c r="AE4365" t="s">
        <v>8494</v>
      </c>
    </row>
    <row r="4366" spans="31:31" x14ac:dyDescent="0.25">
      <c r="AE4366" t="s">
        <v>8496</v>
      </c>
    </row>
    <row r="4367" spans="31:31" x14ac:dyDescent="0.25">
      <c r="AE4367" t="s">
        <v>8497</v>
      </c>
    </row>
    <row r="4368" spans="31:31" x14ac:dyDescent="0.25">
      <c r="AE4368" t="s">
        <v>8499</v>
      </c>
    </row>
    <row r="4369" spans="31:31" x14ac:dyDescent="0.25">
      <c r="AE4369" t="s">
        <v>8500</v>
      </c>
    </row>
    <row r="4370" spans="31:31" x14ac:dyDescent="0.25">
      <c r="AE4370" t="s">
        <v>8502</v>
      </c>
    </row>
    <row r="4371" spans="31:31" x14ac:dyDescent="0.25">
      <c r="AE4371" t="s">
        <v>13925</v>
      </c>
    </row>
    <row r="4372" spans="31:31" x14ac:dyDescent="0.25">
      <c r="AE4372" t="s">
        <v>8507</v>
      </c>
    </row>
    <row r="4373" spans="31:31" x14ac:dyDescent="0.25">
      <c r="AE4373" t="s">
        <v>8508</v>
      </c>
    </row>
    <row r="4374" spans="31:31" x14ac:dyDescent="0.25">
      <c r="AE4374" t="s">
        <v>8514</v>
      </c>
    </row>
    <row r="4375" spans="31:31" x14ac:dyDescent="0.25">
      <c r="AE4375" t="s">
        <v>8515</v>
      </c>
    </row>
    <row r="4376" spans="31:31" x14ac:dyDescent="0.25">
      <c r="AE4376" t="s">
        <v>8516</v>
      </c>
    </row>
    <row r="4377" spans="31:31" x14ac:dyDescent="0.25">
      <c r="AE4377" t="s">
        <v>8517</v>
      </c>
    </row>
    <row r="4378" spans="31:31" x14ac:dyDescent="0.25">
      <c r="AE4378" t="s">
        <v>8518</v>
      </c>
    </row>
    <row r="4379" spans="31:31" x14ac:dyDescent="0.25">
      <c r="AE4379" t="s">
        <v>8519</v>
      </c>
    </row>
    <row r="4380" spans="31:31" x14ac:dyDescent="0.25">
      <c r="AE4380" t="s">
        <v>8520</v>
      </c>
    </row>
    <row r="4381" spans="31:31" x14ac:dyDescent="0.25">
      <c r="AE4381" t="s">
        <v>8521</v>
      </c>
    </row>
    <row r="4382" spans="31:31" x14ac:dyDescent="0.25">
      <c r="AE4382" t="s">
        <v>8521</v>
      </c>
    </row>
    <row r="4383" spans="31:31" x14ac:dyDescent="0.25">
      <c r="AE4383" t="s">
        <v>8521</v>
      </c>
    </row>
    <row r="4384" spans="31:31" x14ac:dyDescent="0.25">
      <c r="AE4384" t="s">
        <v>8521</v>
      </c>
    </row>
    <row r="4385" spans="31:31" x14ac:dyDescent="0.25">
      <c r="AE4385" t="s">
        <v>8526</v>
      </c>
    </row>
    <row r="4386" spans="31:31" x14ac:dyDescent="0.25">
      <c r="AE4386" t="s">
        <v>8528</v>
      </c>
    </row>
    <row r="4387" spans="31:31" x14ac:dyDescent="0.25">
      <c r="AE4387" t="s">
        <v>8529</v>
      </c>
    </row>
    <row r="4388" spans="31:31" x14ac:dyDescent="0.25">
      <c r="AE4388" t="s">
        <v>8531</v>
      </c>
    </row>
    <row r="4389" spans="31:31" x14ac:dyDescent="0.25">
      <c r="AE4389" t="s">
        <v>8538</v>
      </c>
    </row>
    <row r="4390" spans="31:31" x14ac:dyDescent="0.25">
      <c r="AE4390" t="s">
        <v>8540</v>
      </c>
    </row>
    <row r="4391" spans="31:31" x14ac:dyDescent="0.25">
      <c r="AE4391" t="s">
        <v>8541</v>
      </c>
    </row>
    <row r="4392" spans="31:31" x14ac:dyDescent="0.25">
      <c r="AE4392" t="s">
        <v>8542</v>
      </c>
    </row>
    <row r="4393" spans="31:31" x14ac:dyDescent="0.25">
      <c r="AE4393" t="s">
        <v>8543</v>
      </c>
    </row>
    <row r="4394" spans="31:31" x14ac:dyDescent="0.25">
      <c r="AE4394" t="s">
        <v>8546</v>
      </c>
    </row>
    <row r="4395" spans="31:31" x14ac:dyDescent="0.25">
      <c r="AE4395" t="s">
        <v>8546</v>
      </c>
    </row>
    <row r="4396" spans="31:31" x14ac:dyDescent="0.25">
      <c r="AE4396" t="s">
        <v>8551</v>
      </c>
    </row>
    <row r="4397" spans="31:31" x14ac:dyDescent="0.25">
      <c r="AE4397" t="s">
        <v>8555</v>
      </c>
    </row>
    <row r="4398" spans="31:31" x14ac:dyDescent="0.25">
      <c r="AE4398" t="s">
        <v>8560</v>
      </c>
    </row>
    <row r="4399" spans="31:31" x14ac:dyDescent="0.25">
      <c r="AE4399" t="s">
        <v>8561</v>
      </c>
    </row>
    <row r="4400" spans="31:31" x14ac:dyDescent="0.25">
      <c r="AE4400" t="s">
        <v>8563</v>
      </c>
    </row>
    <row r="4401" spans="31:31" x14ac:dyDescent="0.25">
      <c r="AE4401" t="s">
        <v>8564</v>
      </c>
    </row>
    <row r="4402" spans="31:31" x14ac:dyDescent="0.25">
      <c r="AE4402" t="s">
        <v>8567</v>
      </c>
    </row>
    <row r="4403" spans="31:31" x14ac:dyDescent="0.25">
      <c r="AE4403" t="s">
        <v>8569</v>
      </c>
    </row>
    <row r="4404" spans="31:31" x14ac:dyDescent="0.25">
      <c r="AE4404" t="s">
        <v>8573</v>
      </c>
    </row>
    <row r="4405" spans="31:31" x14ac:dyDescent="0.25">
      <c r="AE4405" t="s">
        <v>8574</v>
      </c>
    </row>
    <row r="4406" spans="31:31" x14ac:dyDescent="0.25">
      <c r="AE4406" t="s">
        <v>8585</v>
      </c>
    </row>
    <row r="4407" spans="31:31" x14ac:dyDescent="0.25">
      <c r="AE4407" t="s">
        <v>8586</v>
      </c>
    </row>
    <row r="4408" spans="31:31" x14ac:dyDescent="0.25">
      <c r="AE4408" t="s">
        <v>8586</v>
      </c>
    </row>
    <row r="4409" spans="31:31" x14ac:dyDescent="0.25">
      <c r="AE4409" t="s">
        <v>8587</v>
      </c>
    </row>
    <row r="4410" spans="31:31" x14ac:dyDescent="0.25">
      <c r="AE4410" t="s">
        <v>8593</v>
      </c>
    </row>
    <row r="4411" spans="31:31" x14ac:dyDescent="0.25">
      <c r="AE4411" t="s">
        <v>8594</v>
      </c>
    </row>
    <row r="4412" spans="31:31" x14ac:dyDescent="0.25">
      <c r="AE4412" t="s">
        <v>8596</v>
      </c>
    </row>
    <row r="4413" spans="31:31" x14ac:dyDescent="0.25">
      <c r="AE4413" t="s">
        <v>8597</v>
      </c>
    </row>
    <row r="4414" spans="31:31" x14ac:dyDescent="0.25">
      <c r="AE4414" t="s">
        <v>8598</v>
      </c>
    </row>
    <row r="4415" spans="31:31" x14ac:dyDescent="0.25">
      <c r="AE4415" t="s">
        <v>8599</v>
      </c>
    </row>
    <row r="4416" spans="31:31" x14ac:dyDescent="0.25">
      <c r="AE4416" t="s">
        <v>8600</v>
      </c>
    </row>
    <row r="4417" spans="31:31" x14ac:dyDescent="0.25">
      <c r="AE4417" t="s">
        <v>8602</v>
      </c>
    </row>
    <row r="4418" spans="31:31" x14ac:dyDescent="0.25">
      <c r="AE4418" t="s">
        <v>13926</v>
      </c>
    </row>
    <row r="4419" spans="31:31" x14ac:dyDescent="0.25">
      <c r="AE4419" t="s">
        <v>8605</v>
      </c>
    </row>
    <row r="4420" spans="31:31" x14ac:dyDescent="0.25">
      <c r="AE4420" t="s">
        <v>8607</v>
      </c>
    </row>
    <row r="4421" spans="31:31" x14ac:dyDescent="0.25">
      <c r="AE4421" t="s">
        <v>8608</v>
      </c>
    </row>
    <row r="4422" spans="31:31" x14ac:dyDescent="0.25">
      <c r="AE4422" t="s">
        <v>8610</v>
      </c>
    </row>
    <row r="4423" spans="31:31" x14ac:dyDescent="0.25">
      <c r="AE4423" t="s">
        <v>8611</v>
      </c>
    </row>
    <row r="4424" spans="31:31" x14ac:dyDescent="0.25">
      <c r="AE4424" t="s">
        <v>8611</v>
      </c>
    </row>
    <row r="4425" spans="31:31" x14ac:dyDescent="0.25">
      <c r="AE4425" t="s">
        <v>8611</v>
      </c>
    </row>
    <row r="4426" spans="31:31" x14ac:dyDescent="0.25">
      <c r="AE4426" t="s">
        <v>8611</v>
      </c>
    </row>
    <row r="4427" spans="31:31" x14ac:dyDescent="0.25">
      <c r="AE4427" t="s">
        <v>8611</v>
      </c>
    </row>
    <row r="4428" spans="31:31" x14ac:dyDescent="0.25">
      <c r="AE4428" t="s">
        <v>8612</v>
      </c>
    </row>
    <row r="4429" spans="31:31" x14ac:dyDescent="0.25">
      <c r="AE4429" t="s">
        <v>8616</v>
      </c>
    </row>
    <row r="4430" spans="31:31" x14ac:dyDescent="0.25">
      <c r="AE4430" t="s">
        <v>8617</v>
      </c>
    </row>
    <row r="4431" spans="31:31" x14ac:dyDescent="0.25">
      <c r="AE4431" t="s">
        <v>8618</v>
      </c>
    </row>
    <row r="4432" spans="31:31" x14ac:dyDescent="0.25">
      <c r="AE4432" t="s">
        <v>8625</v>
      </c>
    </row>
    <row r="4433" spans="31:31" x14ac:dyDescent="0.25">
      <c r="AE4433" t="s">
        <v>8626</v>
      </c>
    </row>
    <row r="4434" spans="31:31" x14ac:dyDescent="0.25">
      <c r="AE4434" t="s">
        <v>8629</v>
      </c>
    </row>
    <row r="4435" spans="31:31" x14ac:dyDescent="0.25">
      <c r="AE4435" t="s">
        <v>8630</v>
      </c>
    </row>
    <row r="4436" spans="31:31" x14ac:dyDescent="0.25">
      <c r="AE4436" t="s">
        <v>8631</v>
      </c>
    </row>
    <row r="4437" spans="31:31" x14ac:dyDescent="0.25">
      <c r="AE4437" t="s">
        <v>8635</v>
      </c>
    </row>
    <row r="4438" spans="31:31" x14ac:dyDescent="0.25">
      <c r="AE4438" t="s">
        <v>8637</v>
      </c>
    </row>
    <row r="4439" spans="31:31" x14ac:dyDescent="0.25">
      <c r="AE4439" t="s">
        <v>8640</v>
      </c>
    </row>
    <row r="4440" spans="31:31" x14ac:dyDescent="0.25">
      <c r="AE4440" t="s">
        <v>8641</v>
      </c>
    </row>
    <row r="4441" spans="31:31" x14ac:dyDescent="0.25">
      <c r="AE4441" t="s">
        <v>8643</v>
      </c>
    </row>
    <row r="4442" spans="31:31" x14ac:dyDescent="0.25">
      <c r="AE4442" t="s">
        <v>8644</v>
      </c>
    </row>
    <row r="4443" spans="31:31" x14ac:dyDescent="0.25">
      <c r="AE4443" t="s">
        <v>8645</v>
      </c>
    </row>
    <row r="4444" spans="31:31" x14ac:dyDescent="0.25">
      <c r="AE4444" t="s">
        <v>8646</v>
      </c>
    </row>
    <row r="4445" spans="31:31" x14ac:dyDescent="0.25">
      <c r="AE4445" t="s">
        <v>8648</v>
      </c>
    </row>
    <row r="4446" spans="31:31" x14ac:dyDescent="0.25">
      <c r="AE4446" t="s">
        <v>8660</v>
      </c>
    </row>
    <row r="4447" spans="31:31" x14ac:dyDescent="0.25">
      <c r="AE4447" t="s">
        <v>8660</v>
      </c>
    </row>
    <row r="4448" spans="31:31" x14ac:dyDescent="0.25">
      <c r="AE4448" t="s">
        <v>8661</v>
      </c>
    </row>
    <row r="4449" spans="31:31" x14ac:dyDescent="0.25">
      <c r="AE4449" t="s">
        <v>8662</v>
      </c>
    </row>
    <row r="4450" spans="31:31" x14ac:dyDescent="0.25">
      <c r="AE4450" t="s">
        <v>8669</v>
      </c>
    </row>
    <row r="4451" spans="31:31" x14ac:dyDescent="0.25">
      <c r="AE4451" t="s">
        <v>8672</v>
      </c>
    </row>
    <row r="4452" spans="31:31" x14ac:dyDescent="0.25">
      <c r="AE4452" t="s">
        <v>8678</v>
      </c>
    </row>
    <row r="4453" spans="31:31" x14ac:dyDescent="0.25">
      <c r="AE4453" t="s">
        <v>8679</v>
      </c>
    </row>
    <row r="4454" spans="31:31" x14ac:dyDescent="0.25">
      <c r="AE4454" t="s">
        <v>8680</v>
      </c>
    </row>
    <row r="4455" spans="31:31" x14ac:dyDescent="0.25">
      <c r="AE4455" t="s">
        <v>8681</v>
      </c>
    </row>
    <row r="4456" spans="31:31" x14ac:dyDescent="0.25">
      <c r="AE4456" t="s">
        <v>8682</v>
      </c>
    </row>
    <row r="4457" spans="31:31" x14ac:dyDescent="0.25">
      <c r="AE4457" t="s">
        <v>8686</v>
      </c>
    </row>
    <row r="4458" spans="31:31" x14ac:dyDescent="0.25">
      <c r="AE4458" t="s">
        <v>8689</v>
      </c>
    </row>
    <row r="4459" spans="31:31" x14ac:dyDescent="0.25">
      <c r="AE4459" t="s">
        <v>8693</v>
      </c>
    </row>
    <row r="4460" spans="31:31" x14ac:dyDescent="0.25">
      <c r="AE4460" t="s">
        <v>8694</v>
      </c>
    </row>
    <row r="4461" spans="31:31" x14ac:dyDescent="0.25">
      <c r="AE4461" t="s">
        <v>8696</v>
      </c>
    </row>
    <row r="4462" spans="31:31" x14ac:dyDescent="0.25">
      <c r="AE4462" t="s">
        <v>8698</v>
      </c>
    </row>
    <row r="4463" spans="31:31" x14ac:dyDescent="0.25">
      <c r="AE4463" t="s">
        <v>8700</v>
      </c>
    </row>
    <row r="4464" spans="31:31" x14ac:dyDescent="0.25">
      <c r="AE4464" t="s">
        <v>8703</v>
      </c>
    </row>
    <row r="4465" spans="31:31" x14ac:dyDescent="0.25">
      <c r="AE4465" t="s">
        <v>8707</v>
      </c>
    </row>
    <row r="4466" spans="31:31" x14ac:dyDescent="0.25">
      <c r="AE4466" t="s">
        <v>8712</v>
      </c>
    </row>
    <row r="4467" spans="31:31" x14ac:dyDescent="0.25">
      <c r="AE4467" t="s">
        <v>8714</v>
      </c>
    </row>
    <row r="4468" spans="31:31" x14ac:dyDescent="0.25">
      <c r="AE4468" t="s">
        <v>8719</v>
      </c>
    </row>
    <row r="4469" spans="31:31" x14ac:dyDescent="0.25">
      <c r="AE4469" t="s">
        <v>8721</v>
      </c>
    </row>
    <row r="4470" spans="31:31" x14ac:dyDescent="0.25">
      <c r="AE4470" t="s">
        <v>8725</v>
      </c>
    </row>
    <row r="4471" spans="31:31" x14ac:dyDescent="0.25">
      <c r="AE4471" t="s">
        <v>8726</v>
      </c>
    </row>
    <row r="4472" spans="31:31" x14ac:dyDescent="0.25">
      <c r="AE4472" t="s">
        <v>8728</v>
      </c>
    </row>
    <row r="4473" spans="31:31" x14ac:dyDescent="0.25">
      <c r="AE4473" t="s">
        <v>8731</v>
      </c>
    </row>
    <row r="4474" spans="31:31" x14ac:dyDescent="0.25">
      <c r="AE4474" t="s">
        <v>8732</v>
      </c>
    </row>
    <row r="4475" spans="31:31" x14ac:dyDescent="0.25">
      <c r="AE4475" t="s">
        <v>8733</v>
      </c>
    </row>
    <row r="4476" spans="31:31" x14ac:dyDescent="0.25">
      <c r="AE4476" t="s">
        <v>8735</v>
      </c>
    </row>
    <row r="4477" spans="31:31" x14ac:dyDescent="0.25">
      <c r="AE4477" t="s">
        <v>8736</v>
      </c>
    </row>
    <row r="4478" spans="31:31" x14ac:dyDescent="0.25">
      <c r="AE4478" t="s">
        <v>8737</v>
      </c>
    </row>
    <row r="4479" spans="31:31" x14ac:dyDescent="0.25">
      <c r="AE4479" t="s">
        <v>8738</v>
      </c>
    </row>
    <row r="4480" spans="31:31" x14ac:dyDescent="0.25">
      <c r="AE4480" t="s">
        <v>8739</v>
      </c>
    </row>
    <row r="4481" spans="31:31" x14ac:dyDescent="0.25">
      <c r="AE4481" t="s">
        <v>8741</v>
      </c>
    </row>
    <row r="4482" spans="31:31" x14ac:dyDescent="0.25">
      <c r="AE4482" t="s">
        <v>8742</v>
      </c>
    </row>
    <row r="4483" spans="31:31" x14ac:dyDescent="0.25">
      <c r="AE4483" t="s">
        <v>8743</v>
      </c>
    </row>
    <row r="4484" spans="31:31" x14ac:dyDescent="0.25">
      <c r="AE4484" t="s">
        <v>8744</v>
      </c>
    </row>
    <row r="4485" spans="31:31" x14ac:dyDescent="0.25">
      <c r="AE4485" t="s">
        <v>8745</v>
      </c>
    </row>
    <row r="4486" spans="31:31" x14ac:dyDescent="0.25">
      <c r="AE4486" t="s">
        <v>8750</v>
      </c>
    </row>
    <row r="4487" spans="31:31" x14ac:dyDescent="0.25">
      <c r="AE4487" t="s">
        <v>8753</v>
      </c>
    </row>
    <row r="4488" spans="31:31" x14ac:dyDescent="0.25">
      <c r="AE4488" t="s">
        <v>8755</v>
      </c>
    </row>
    <row r="4489" spans="31:31" x14ac:dyDescent="0.25">
      <c r="AE4489" t="s">
        <v>8759</v>
      </c>
    </row>
    <row r="4490" spans="31:31" x14ac:dyDescent="0.25">
      <c r="AE4490" t="s">
        <v>8764</v>
      </c>
    </row>
    <row r="4491" spans="31:31" x14ac:dyDescent="0.25">
      <c r="AE4491" t="s">
        <v>8766</v>
      </c>
    </row>
    <row r="4492" spans="31:31" x14ac:dyDescent="0.25">
      <c r="AE4492" t="s">
        <v>8768</v>
      </c>
    </row>
    <row r="4493" spans="31:31" x14ac:dyDescent="0.25">
      <c r="AE4493" t="s">
        <v>8769</v>
      </c>
    </row>
    <row r="4494" spans="31:31" x14ac:dyDescent="0.25">
      <c r="AE4494" t="s">
        <v>8770</v>
      </c>
    </row>
    <row r="4495" spans="31:31" x14ac:dyDescent="0.25">
      <c r="AE4495" t="s">
        <v>8771</v>
      </c>
    </row>
    <row r="4496" spans="31:31" x14ac:dyDescent="0.25">
      <c r="AE4496" t="s">
        <v>8772</v>
      </c>
    </row>
    <row r="4497" spans="31:31" x14ac:dyDescent="0.25">
      <c r="AE4497" t="s">
        <v>8773</v>
      </c>
    </row>
    <row r="4498" spans="31:31" x14ac:dyDescent="0.25">
      <c r="AE4498" t="s">
        <v>8774</v>
      </c>
    </row>
    <row r="4499" spans="31:31" x14ac:dyDescent="0.25">
      <c r="AE4499" t="s">
        <v>8776</v>
      </c>
    </row>
    <row r="4500" spans="31:31" x14ac:dyDescent="0.25">
      <c r="AE4500" t="s">
        <v>8780</v>
      </c>
    </row>
    <row r="4501" spans="31:31" x14ac:dyDescent="0.25">
      <c r="AE4501" t="s">
        <v>8781</v>
      </c>
    </row>
    <row r="4502" spans="31:31" x14ac:dyDescent="0.25">
      <c r="AE4502" t="s">
        <v>13929</v>
      </c>
    </row>
    <row r="4503" spans="31:31" x14ac:dyDescent="0.25">
      <c r="AE4503" t="s">
        <v>13930</v>
      </c>
    </row>
    <row r="4504" spans="31:31" x14ac:dyDescent="0.25">
      <c r="AE4504" t="s">
        <v>8787</v>
      </c>
    </row>
    <row r="4505" spans="31:31" x14ac:dyDescent="0.25">
      <c r="AE4505" t="s">
        <v>8788</v>
      </c>
    </row>
    <row r="4506" spans="31:31" x14ac:dyDescent="0.25">
      <c r="AE4506" t="s">
        <v>8789</v>
      </c>
    </row>
    <row r="4507" spans="31:31" x14ac:dyDescent="0.25">
      <c r="AE4507" t="s">
        <v>8791</v>
      </c>
    </row>
    <row r="4508" spans="31:31" x14ac:dyDescent="0.25">
      <c r="AE4508" t="s">
        <v>8793</v>
      </c>
    </row>
    <row r="4509" spans="31:31" x14ac:dyDescent="0.25">
      <c r="AE4509" t="s">
        <v>8794</v>
      </c>
    </row>
    <row r="4510" spans="31:31" x14ac:dyDescent="0.25">
      <c r="AE4510" t="s">
        <v>8795</v>
      </c>
    </row>
    <row r="4511" spans="31:31" x14ac:dyDescent="0.25">
      <c r="AE4511" t="s">
        <v>8797</v>
      </c>
    </row>
    <row r="4512" spans="31:31" x14ac:dyDescent="0.25">
      <c r="AE4512" t="s">
        <v>8799</v>
      </c>
    </row>
    <row r="4513" spans="31:31" x14ac:dyDescent="0.25">
      <c r="AE4513" t="s">
        <v>8800</v>
      </c>
    </row>
    <row r="4514" spans="31:31" x14ac:dyDescent="0.25">
      <c r="AE4514" t="s">
        <v>8801</v>
      </c>
    </row>
    <row r="4515" spans="31:31" x14ac:dyDescent="0.25">
      <c r="AE4515" t="s">
        <v>8805</v>
      </c>
    </row>
    <row r="4516" spans="31:31" x14ac:dyDescent="0.25">
      <c r="AE4516" t="s">
        <v>8807</v>
      </c>
    </row>
    <row r="4517" spans="31:31" x14ac:dyDescent="0.25">
      <c r="AE4517" t="s">
        <v>8808</v>
      </c>
    </row>
    <row r="4518" spans="31:31" x14ac:dyDescent="0.25">
      <c r="AE4518" t="s">
        <v>8809</v>
      </c>
    </row>
    <row r="4519" spans="31:31" x14ac:dyDescent="0.25">
      <c r="AE4519" t="s">
        <v>8812</v>
      </c>
    </row>
    <row r="4520" spans="31:31" x14ac:dyDescent="0.25">
      <c r="AE4520" t="s">
        <v>8813</v>
      </c>
    </row>
    <row r="4521" spans="31:31" x14ac:dyDescent="0.25">
      <c r="AE4521" t="s">
        <v>8815</v>
      </c>
    </row>
    <row r="4522" spans="31:31" x14ac:dyDescent="0.25">
      <c r="AE4522" t="s">
        <v>8817</v>
      </c>
    </row>
    <row r="4523" spans="31:31" x14ac:dyDescent="0.25">
      <c r="AE4523" t="s">
        <v>8818</v>
      </c>
    </row>
    <row r="4524" spans="31:31" x14ac:dyDescent="0.25">
      <c r="AE4524" t="s">
        <v>8819</v>
      </c>
    </row>
    <row r="4525" spans="31:31" x14ac:dyDescent="0.25">
      <c r="AE4525" t="s">
        <v>8820</v>
      </c>
    </row>
    <row r="4526" spans="31:31" x14ac:dyDescent="0.25">
      <c r="AE4526" t="s">
        <v>8823</v>
      </c>
    </row>
    <row r="4527" spans="31:31" x14ac:dyDescent="0.25">
      <c r="AE4527" t="s">
        <v>8824</v>
      </c>
    </row>
    <row r="4528" spans="31:31" x14ac:dyDescent="0.25">
      <c r="AE4528" t="s">
        <v>8827</v>
      </c>
    </row>
    <row r="4529" spans="31:31" x14ac:dyDescent="0.25">
      <c r="AE4529" t="s">
        <v>8833</v>
      </c>
    </row>
    <row r="4530" spans="31:31" x14ac:dyDescent="0.25">
      <c r="AE4530" t="s">
        <v>8836</v>
      </c>
    </row>
    <row r="4531" spans="31:31" x14ac:dyDescent="0.25">
      <c r="AE4531" t="s">
        <v>8844</v>
      </c>
    </row>
    <row r="4532" spans="31:31" x14ac:dyDescent="0.25">
      <c r="AE4532" t="s">
        <v>8846</v>
      </c>
    </row>
    <row r="4533" spans="31:31" x14ac:dyDescent="0.25">
      <c r="AE4533" t="s">
        <v>8847</v>
      </c>
    </row>
    <row r="4534" spans="31:31" x14ac:dyDescent="0.25">
      <c r="AE4534" t="s">
        <v>8848</v>
      </c>
    </row>
    <row r="4535" spans="31:31" x14ac:dyDescent="0.25">
      <c r="AE4535" t="s">
        <v>8849</v>
      </c>
    </row>
    <row r="4536" spans="31:31" x14ac:dyDescent="0.25">
      <c r="AE4536" t="s">
        <v>8856</v>
      </c>
    </row>
    <row r="4537" spans="31:31" x14ac:dyDescent="0.25">
      <c r="AE4537" t="s">
        <v>8857</v>
      </c>
    </row>
    <row r="4538" spans="31:31" x14ac:dyDescent="0.25">
      <c r="AE4538" t="s">
        <v>8858</v>
      </c>
    </row>
    <row r="4539" spans="31:31" x14ac:dyDescent="0.25">
      <c r="AE4539" t="s">
        <v>8860</v>
      </c>
    </row>
    <row r="4540" spans="31:31" x14ac:dyDescent="0.25">
      <c r="AE4540" t="s">
        <v>8861</v>
      </c>
    </row>
    <row r="4541" spans="31:31" x14ac:dyDescent="0.25">
      <c r="AE4541" t="s">
        <v>8861</v>
      </c>
    </row>
    <row r="4542" spans="31:31" x14ac:dyDescent="0.25">
      <c r="AE4542" t="s">
        <v>8862</v>
      </c>
    </row>
    <row r="4543" spans="31:31" x14ac:dyDescent="0.25">
      <c r="AE4543" t="s">
        <v>8862</v>
      </c>
    </row>
    <row r="4544" spans="31:31" x14ac:dyDescent="0.25">
      <c r="AE4544" t="s">
        <v>8862</v>
      </c>
    </row>
    <row r="4545" spans="31:31" x14ac:dyDescent="0.25">
      <c r="AE4545" t="s">
        <v>8862</v>
      </c>
    </row>
    <row r="4546" spans="31:31" x14ac:dyDescent="0.25">
      <c r="AE4546" t="s">
        <v>8862</v>
      </c>
    </row>
    <row r="4547" spans="31:31" x14ac:dyDescent="0.25">
      <c r="AE4547" t="s">
        <v>8862</v>
      </c>
    </row>
    <row r="4548" spans="31:31" x14ac:dyDescent="0.25">
      <c r="AE4548" t="s">
        <v>8862</v>
      </c>
    </row>
    <row r="4549" spans="31:31" x14ac:dyDescent="0.25">
      <c r="AE4549" t="s">
        <v>8863</v>
      </c>
    </row>
    <row r="4550" spans="31:31" x14ac:dyDescent="0.25">
      <c r="AE4550" t="s">
        <v>8865</v>
      </c>
    </row>
    <row r="4551" spans="31:31" x14ac:dyDescent="0.25">
      <c r="AE4551" t="s">
        <v>8869</v>
      </c>
    </row>
    <row r="4552" spans="31:31" x14ac:dyDescent="0.25">
      <c r="AE4552" t="s">
        <v>8870</v>
      </c>
    </row>
    <row r="4553" spans="31:31" x14ac:dyDescent="0.25">
      <c r="AE4553" t="s">
        <v>8871</v>
      </c>
    </row>
    <row r="4554" spans="31:31" x14ac:dyDescent="0.25">
      <c r="AE4554" t="s">
        <v>8874</v>
      </c>
    </row>
    <row r="4555" spans="31:31" x14ac:dyDescent="0.25">
      <c r="AE4555" t="s">
        <v>8877</v>
      </c>
    </row>
    <row r="4556" spans="31:31" x14ac:dyDescent="0.25">
      <c r="AE4556" t="s">
        <v>8879</v>
      </c>
    </row>
    <row r="4557" spans="31:31" x14ac:dyDescent="0.25">
      <c r="AE4557" t="s">
        <v>8880</v>
      </c>
    </row>
    <row r="4558" spans="31:31" x14ac:dyDescent="0.25">
      <c r="AE4558" t="s">
        <v>8883</v>
      </c>
    </row>
    <row r="4559" spans="31:31" x14ac:dyDescent="0.25">
      <c r="AE4559" t="s">
        <v>8884</v>
      </c>
    </row>
    <row r="4560" spans="31:31" x14ac:dyDescent="0.25">
      <c r="AE4560" t="s">
        <v>8890</v>
      </c>
    </row>
    <row r="4561" spans="31:31" x14ac:dyDescent="0.25">
      <c r="AE4561" t="s">
        <v>13932</v>
      </c>
    </row>
    <row r="4562" spans="31:31" x14ac:dyDescent="0.25">
      <c r="AE4562" t="s">
        <v>8894</v>
      </c>
    </row>
    <row r="4563" spans="31:31" x14ac:dyDescent="0.25">
      <c r="AE4563" t="s">
        <v>8895</v>
      </c>
    </row>
    <row r="4564" spans="31:31" x14ac:dyDescent="0.25">
      <c r="AE4564" t="s">
        <v>8897</v>
      </c>
    </row>
    <row r="4565" spans="31:31" x14ac:dyDescent="0.25">
      <c r="AE4565" t="s">
        <v>8898</v>
      </c>
    </row>
    <row r="4566" spans="31:31" x14ac:dyDescent="0.25">
      <c r="AE4566" t="s">
        <v>8901</v>
      </c>
    </row>
    <row r="4567" spans="31:31" x14ac:dyDescent="0.25">
      <c r="AE4567" t="s">
        <v>8903</v>
      </c>
    </row>
    <row r="4568" spans="31:31" x14ac:dyDescent="0.25">
      <c r="AE4568" t="s">
        <v>8905</v>
      </c>
    </row>
    <row r="4569" spans="31:31" x14ac:dyDescent="0.25">
      <c r="AE4569" t="s">
        <v>8908</v>
      </c>
    </row>
    <row r="4570" spans="31:31" x14ac:dyDescent="0.25">
      <c r="AE4570" t="s">
        <v>8914</v>
      </c>
    </row>
    <row r="4571" spans="31:31" x14ac:dyDescent="0.25">
      <c r="AE4571" t="s">
        <v>8915</v>
      </c>
    </row>
    <row r="4572" spans="31:31" x14ac:dyDescent="0.25">
      <c r="AE4572" t="s">
        <v>8916</v>
      </c>
    </row>
    <row r="4573" spans="31:31" x14ac:dyDescent="0.25">
      <c r="AE4573" t="s">
        <v>8920</v>
      </c>
    </row>
    <row r="4574" spans="31:31" x14ac:dyDescent="0.25">
      <c r="AE4574" t="s">
        <v>8924</v>
      </c>
    </row>
    <row r="4575" spans="31:31" x14ac:dyDescent="0.25">
      <c r="AE4575" t="s">
        <v>8925</v>
      </c>
    </row>
    <row r="4576" spans="31:31" x14ac:dyDescent="0.25">
      <c r="AE4576" t="s">
        <v>8926</v>
      </c>
    </row>
    <row r="4577" spans="31:31" x14ac:dyDescent="0.25">
      <c r="AE4577" t="s">
        <v>8927</v>
      </c>
    </row>
    <row r="4578" spans="31:31" x14ac:dyDescent="0.25">
      <c r="AE4578" t="s">
        <v>8932</v>
      </c>
    </row>
    <row r="4579" spans="31:31" x14ac:dyDescent="0.25">
      <c r="AE4579" t="s">
        <v>8938</v>
      </c>
    </row>
    <row r="4580" spans="31:31" x14ac:dyDescent="0.25">
      <c r="AE4580" t="s">
        <v>8939</v>
      </c>
    </row>
    <row r="4581" spans="31:31" x14ac:dyDescent="0.25">
      <c r="AE4581" t="s">
        <v>8940</v>
      </c>
    </row>
    <row r="4582" spans="31:31" x14ac:dyDescent="0.25">
      <c r="AE4582" t="s">
        <v>8942</v>
      </c>
    </row>
    <row r="4583" spans="31:31" x14ac:dyDescent="0.25">
      <c r="AE4583" t="s">
        <v>8943</v>
      </c>
    </row>
    <row r="4584" spans="31:31" x14ac:dyDescent="0.25">
      <c r="AE4584" t="s">
        <v>8945</v>
      </c>
    </row>
    <row r="4585" spans="31:31" x14ac:dyDescent="0.25">
      <c r="AE4585" t="s">
        <v>8946</v>
      </c>
    </row>
    <row r="4586" spans="31:31" x14ac:dyDescent="0.25">
      <c r="AE4586" t="s">
        <v>8947</v>
      </c>
    </row>
    <row r="4587" spans="31:31" x14ac:dyDescent="0.25">
      <c r="AE4587" t="s">
        <v>8948</v>
      </c>
    </row>
    <row r="4588" spans="31:31" x14ac:dyDescent="0.25">
      <c r="AE4588" t="s">
        <v>8951</v>
      </c>
    </row>
    <row r="4589" spans="31:31" x14ac:dyDescent="0.25">
      <c r="AE4589" t="s">
        <v>8952</v>
      </c>
    </row>
    <row r="4590" spans="31:31" x14ac:dyDescent="0.25">
      <c r="AE4590" t="s">
        <v>13934</v>
      </c>
    </row>
    <row r="4591" spans="31:31" x14ac:dyDescent="0.25">
      <c r="AE4591" t="s">
        <v>8955</v>
      </c>
    </row>
    <row r="4592" spans="31:31" x14ac:dyDescent="0.25">
      <c r="AE4592" t="s">
        <v>8956</v>
      </c>
    </row>
    <row r="4593" spans="31:31" x14ac:dyDescent="0.25">
      <c r="AE4593" t="s">
        <v>13935</v>
      </c>
    </row>
    <row r="4594" spans="31:31" x14ac:dyDescent="0.25">
      <c r="AE4594" t="s">
        <v>8966</v>
      </c>
    </row>
    <row r="4595" spans="31:31" x14ac:dyDescent="0.25">
      <c r="AE4595" t="s">
        <v>8971</v>
      </c>
    </row>
    <row r="4596" spans="31:31" x14ac:dyDescent="0.25">
      <c r="AE4596" t="s">
        <v>8972</v>
      </c>
    </row>
    <row r="4597" spans="31:31" x14ac:dyDescent="0.25">
      <c r="AE4597" t="s">
        <v>8973</v>
      </c>
    </row>
    <row r="4598" spans="31:31" x14ac:dyDescent="0.25">
      <c r="AE4598" t="s">
        <v>8973</v>
      </c>
    </row>
    <row r="4599" spans="31:31" x14ac:dyDescent="0.25">
      <c r="AE4599" t="s">
        <v>8975</v>
      </c>
    </row>
    <row r="4600" spans="31:31" x14ac:dyDescent="0.25">
      <c r="AE4600" t="s">
        <v>8976</v>
      </c>
    </row>
    <row r="4601" spans="31:31" x14ac:dyDescent="0.25">
      <c r="AE4601" t="s">
        <v>8977</v>
      </c>
    </row>
    <row r="4602" spans="31:31" x14ac:dyDescent="0.25">
      <c r="AE4602" t="s">
        <v>8978</v>
      </c>
    </row>
    <row r="4603" spans="31:31" x14ac:dyDescent="0.25">
      <c r="AE4603" t="s">
        <v>8981</v>
      </c>
    </row>
    <row r="4604" spans="31:31" x14ac:dyDescent="0.25">
      <c r="AE4604" t="s">
        <v>8982</v>
      </c>
    </row>
    <row r="4605" spans="31:31" x14ac:dyDescent="0.25">
      <c r="AE4605" t="s">
        <v>8986</v>
      </c>
    </row>
    <row r="4606" spans="31:31" x14ac:dyDescent="0.25">
      <c r="AE4606" t="s">
        <v>8987</v>
      </c>
    </row>
    <row r="4607" spans="31:31" x14ac:dyDescent="0.25">
      <c r="AE4607" t="s">
        <v>8988</v>
      </c>
    </row>
    <row r="4608" spans="31:31" x14ac:dyDescent="0.25">
      <c r="AE4608" t="s">
        <v>8989</v>
      </c>
    </row>
    <row r="4609" spans="31:31" x14ac:dyDescent="0.25">
      <c r="AE4609" t="s">
        <v>8990</v>
      </c>
    </row>
    <row r="4610" spans="31:31" x14ac:dyDescent="0.25">
      <c r="AE4610" t="s">
        <v>8995</v>
      </c>
    </row>
    <row r="4611" spans="31:31" x14ac:dyDescent="0.25">
      <c r="AE4611" t="s">
        <v>13936</v>
      </c>
    </row>
    <row r="4612" spans="31:31" x14ac:dyDescent="0.25">
      <c r="AE4612" t="s">
        <v>8997</v>
      </c>
    </row>
    <row r="4613" spans="31:31" x14ac:dyDescent="0.25">
      <c r="AE4613" t="s">
        <v>8998</v>
      </c>
    </row>
    <row r="4614" spans="31:31" x14ac:dyDescent="0.25">
      <c r="AE4614" t="s">
        <v>8999</v>
      </c>
    </row>
    <row r="4615" spans="31:31" x14ac:dyDescent="0.25">
      <c r="AE4615" t="s">
        <v>9003</v>
      </c>
    </row>
    <row r="4616" spans="31:31" x14ac:dyDescent="0.25">
      <c r="AE4616" t="s">
        <v>9005</v>
      </c>
    </row>
    <row r="4617" spans="31:31" x14ac:dyDescent="0.25">
      <c r="AE4617" t="s">
        <v>9010</v>
      </c>
    </row>
    <row r="4618" spans="31:31" x14ac:dyDescent="0.25">
      <c r="AE4618" t="s">
        <v>9011</v>
      </c>
    </row>
    <row r="4619" spans="31:31" x14ac:dyDescent="0.25">
      <c r="AE4619" t="s">
        <v>9014</v>
      </c>
    </row>
    <row r="4620" spans="31:31" x14ac:dyDescent="0.25">
      <c r="AE4620" t="s">
        <v>9016</v>
      </c>
    </row>
    <row r="4621" spans="31:31" x14ac:dyDescent="0.25">
      <c r="AE4621" t="s">
        <v>9017</v>
      </c>
    </row>
    <row r="4622" spans="31:31" x14ac:dyDescent="0.25">
      <c r="AE4622" t="s">
        <v>9023</v>
      </c>
    </row>
    <row r="4623" spans="31:31" x14ac:dyDescent="0.25">
      <c r="AE4623" t="s">
        <v>9024</v>
      </c>
    </row>
    <row r="4624" spans="31:31" x14ac:dyDescent="0.25">
      <c r="AE4624" t="s">
        <v>9027</v>
      </c>
    </row>
    <row r="4625" spans="31:31" x14ac:dyDescent="0.25">
      <c r="AE4625" t="s">
        <v>9035</v>
      </c>
    </row>
    <row r="4626" spans="31:31" x14ac:dyDescent="0.25">
      <c r="AE4626" t="s">
        <v>9039</v>
      </c>
    </row>
    <row r="4627" spans="31:31" x14ac:dyDescent="0.25">
      <c r="AE4627" t="s">
        <v>9040</v>
      </c>
    </row>
    <row r="4628" spans="31:31" x14ac:dyDescent="0.25">
      <c r="AE4628" t="s">
        <v>9041</v>
      </c>
    </row>
    <row r="4629" spans="31:31" x14ac:dyDescent="0.25">
      <c r="AE4629" t="s">
        <v>9044</v>
      </c>
    </row>
    <row r="4630" spans="31:31" x14ac:dyDescent="0.25">
      <c r="AE4630" t="s">
        <v>9047</v>
      </c>
    </row>
    <row r="4631" spans="31:31" x14ac:dyDescent="0.25">
      <c r="AE4631" t="s">
        <v>9048</v>
      </c>
    </row>
    <row r="4632" spans="31:31" x14ac:dyDescent="0.25">
      <c r="AE4632" t="s">
        <v>9051</v>
      </c>
    </row>
    <row r="4633" spans="31:31" x14ac:dyDescent="0.25">
      <c r="AE4633" t="s">
        <v>9054</v>
      </c>
    </row>
    <row r="4634" spans="31:31" x14ac:dyDescent="0.25">
      <c r="AE4634" t="s">
        <v>9057</v>
      </c>
    </row>
    <row r="4635" spans="31:31" x14ac:dyDescent="0.25">
      <c r="AE4635" t="s">
        <v>9058</v>
      </c>
    </row>
    <row r="4636" spans="31:31" x14ac:dyDescent="0.25">
      <c r="AE4636" t="s">
        <v>9061</v>
      </c>
    </row>
    <row r="4637" spans="31:31" x14ac:dyDescent="0.25">
      <c r="AE4637" t="s">
        <v>9064</v>
      </c>
    </row>
    <row r="4638" spans="31:31" x14ac:dyDescent="0.25">
      <c r="AE4638" t="s">
        <v>9066</v>
      </c>
    </row>
    <row r="4639" spans="31:31" x14ac:dyDescent="0.25">
      <c r="AE4639" t="s">
        <v>9067</v>
      </c>
    </row>
    <row r="4640" spans="31:31" x14ac:dyDescent="0.25">
      <c r="AE4640" t="s">
        <v>9069</v>
      </c>
    </row>
    <row r="4641" spans="31:31" x14ac:dyDescent="0.25">
      <c r="AE4641" t="s">
        <v>9072</v>
      </c>
    </row>
    <row r="4642" spans="31:31" x14ac:dyDescent="0.25">
      <c r="AE4642" t="s">
        <v>9075</v>
      </c>
    </row>
    <row r="4643" spans="31:31" x14ac:dyDescent="0.25">
      <c r="AE4643" t="s">
        <v>9076</v>
      </c>
    </row>
    <row r="4644" spans="31:31" x14ac:dyDescent="0.25">
      <c r="AE4644" t="s">
        <v>9077</v>
      </c>
    </row>
    <row r="4645" spans="31:31" x14ac:dyDescent="0.25">
      <c r="AE4645" t="s">
        <v>9080</v>
      </c>
    </row>
    <row r="4646" spans="31:31" x14ac:dyDescent="0.25">
      <c r="AE4646" t="s">
        <v>9081</v>
      </c>
    </row>
    <row r="4647" spans="31:31" x14ac:dyDescent="0.25">
      <c r="AE4647" t="s">
        <v>9084</v>
      </c>
    </row>
    <row r="4648" spans="31:31" x14ac:dyDescent="0.25">
      <c r="AE4648" t="s">
        <v>9085</v>
      </c>
    </row>
    <row r="4649" spans="31:31" x14ac:dyDescent="0.25">
      <c r="AE4649" t="s">
        <v>9086</v>
      </c>
    </row>
    <row r="4650" spans="31:31" x14ac:dyDescent="0.25">
      <c r="AE4650" t="s">
        <v>9090</v>
      </c>
    </row>
    <row r="4651" spans="31:31" x14ac:dyDescent="0.25">
      <c r="AE4651" t="s">
        <v>9091</v>
      </c>
    </row>
    <row r="4652" spans="31:31" x14ac:dyDescent="0.25">
      <c r="AE4652" t="s">
        <v>9092</v>
      </c>
    </row>
    <row r="4653" spans="31:31" x14ac:dyDescent="0.25">
      <c r="AE4653" t="s">
        <v>9093</v>
      </c>
    </row>
    <row r="4654" spans="31:31" x14ac:dyDescent="0.25">
      <c r="AE4654" t="s">
        <v>9096</v>
      </c>
    </row>
    <row r="4655" spans="31:31" x14ac:dyDescent="0.25">
      <c r="AE4655" t="s">
        <v>9098</v>
      </c>
    </row>
    <row r="4656" spans="31:31" x14ac:dyDescent="0.25">
      <c r="AE4656" t="s">
        <v>9099</v>
      </c>
    </row>
    <row r="4657" spans="31:31" x14ac:dyDescent="0.25">
      <c r="AE4657" t="s">
        <v>9101</v>
      </c>
    </row>
    <row r="4658" spans="31:31" x14ac:dyDescent="0.25">
      <c r="AE4658" t="s">
        <v>9102</v>
      </c>
    </row>
    <row r="4659" spans="31:31" x14ac:dyDescent="0.25">
      <c r="AE4659" t="s">
        <v>9103</v>
      </c>
    </row>
    <row r="4660" spans="31:31" x14ac:dyDescent="0.25">
      <c r="AE4660" t="s">
        <v>9105</v>
      </c>
    </row>
    <row r="4661" spans="31:31" x14ac:dyDescent="0.25">
      <c r="AE4661" t="s">
        <v>9106</v>
      </c>
    </row>
    <row r="4662" spans="31:31" x14ac:dyDescent="0.25">
      <c r="AE4662" t="s">
        <v>9108</v>
      </c>
    </row>
    <row r="4663" spans="31:31" x14ac:dyDescent="0.25">
      <c r="AE4663" t="s">
        <v>9109</v>
      </c>
    </row>
    <row r="4664" spans="31:31" x14ac:dyDescent="0.25">
      <c r="AE4664" t="s">
        <v>9111</v>
      </c>
    </row>
    <row r="4665" spans="31:31" x14ac:dyDescent="0.25">
      <c r="AE4665" t="s">
        <v>9115</v>
      </c>
    </row>
    <row r="4666" spans="31:31" x14ac:dyDescent="0.25">
      <c r="AE4666" t="s">
        <v>9121</v>
      </c>
    </row>
    <row r="4667" spans="31:31" x14ac:dyDescent="0.25">
      <c r="AE4667" t="s">
        <v>9122</v>
      </c>
    </row>
    <row r="4668" spans="31:31" x14ac:dyDescent="0.25">
      <c r="AE4668" t="s">
        <v>9123</v>
      </c>
    </row>
    <row r="4669" spans="31:31" x14ac:dyDescent="0.25">
      <c r="AE4669" t="s">
        <v>9124</v>
      </c>
    </row>
    <row r="4670" spans="31:31" x14ac:dyDescent="0.25">
      <c r="AE4670" t="s">
        <v>9129</v>
      </c>
    </row>
    <row r="4671" spans="31:31" x14ac:dyDescent="0.25">
      <c r="AE4671" t="s">
        <v>9130</v>
      </c>
    </row>
    <row r="4672" spans="31:31" x14ac:dyDescent="0.25">
      <c r="AE4672" t="s">
        <v>9135</v>
      </c>
    </row>
    <row r="4673" spans="31:31" x14ac:dyDescent="0.25">
      <c r="AE4673" t="s">
        <v>9140</v>
      </c>
    </row>
    <row r="4674" spans="31:31" x14ac:dyDescent="0.25">
      <c r="AE4674" t="s">
        <v>9141</v>
      </c>
    </row>
    <row r="4675" spans="31:31" x14ac:dyDescent="0.25">
      <c r="AE4675" t="s">
        <v>9142</v>
      </c>
    </row>
    <row r="4676" spans="31:31" x14ac:dyDescent="0.25">
      <c r="AE4676" t="s">
        <v>13937</v>
      </c>
    </row>
    <row r="4677" spans="31:31" x14ac:dyDescent="0.25">
      <c r="AE4677" t="s">
        <v>9146</v>
      </c>
    </row>
    <row r="4678" spans="31:31" x14ac:dyDescent="0.25">
      <c r="AE4678" t="s">
        <v>9149</v>
      </c>
    </row>
    <row r="4679" spans="31:31" x14ac:dyDescent="0.25">
      <c r="AE4679" t="s">
        <v>9152</v>
      </c>
    </row>
    <row r="4680" spans="31:31" x14ac:dyDescent="0.25">
      <c r="AE4680" t="s">
        <v>9153</v>
      </c>
    </row>
    <row r="4681" spans="31:31" x14ac:dyDescent="0.25">
      <c r="AE4681" t="s">
        <v>9156</v>
      </c>
    </row>
    <row r="4682" spans="31:31" x14ac:dyDescent="0.25">
      <c r="AE4682" t="s">
        <v>9158</v>
      </c>
    </row>
    <row r="4683" spans="31:31" x14ac:dyDescent="0.25">
      <c r="AE4683" t="s">
        <v>9162</v>
      </c>
    </row>
    <row r="4684" spans="31:31" x14ac:dyDescent="0.25">
      <c r="AE4684" t="s">
        <v>9163</v>
      </c>
    </row>
    <row r="4685" spans="31:31" x14ac:dyDescent="0.25">
      <c r="AE4685" t="s">
        <v>9165</v>
      </c>
    </row>
    <row r="4686" spans="31:31" x14ac:dyDescent="0.25">
      <c r="AE4686" t="s">
        <v>9172</v>
      </c>
    </row>
    <row r="4687" spans="31:31" x14ac:dyDescent="0.25">
      <c r="AE4687" t="s">
        <v>9174</v>
      </c>
    </row>
    <row r="4688" spans="31:31" x14ac:dyDescent="0.25">
      <c r="AE4688" t="s">
        <v>9176</v>
      </c>
    </row>
    <row r="4689" spans="31:31" x14ac:dyDescent="0.25">
      <c r="AE4689" t="s">
        <v>9182</v>
      </c>
    </row>
    <row r="4690" spans="31:31" x14ac:dyDescent="0.25">
      <c r="AE4690" t="s">
        <v>9184</v>
      </c>
    </row>
    <row r="4691" spans="31:31" x14ac:dyDescent="0.25">
      <c r="AE4691" t="s">
        <v>9195</v>
      </c>
    </row>
    <row r="4692" spans="31:31" x14ac:dyDescent="0.25">
      <c r="AE4692" t="s">
        <v>9196</v>
      </c>
    </row>
    <row r="4693" spans="31:31" x14ac:dyDescent="0.25">
      <c r="AE4693" t="s">
        <v>9197</v>
      </c>
    </row>
    <row r="4694" spans="31:31" x14ac:dyDescent="0.25">
      <c r="AE4694" t="s">
        <v>9204</v>
      </c>
    </row>
    <row r="4695" spans="31:31" x14ac:dyDescent="0.25">
      <c r="AE4695" t="s">
        <v>9207</v>
      </c>
    </row>
    <row r="4696" spans="31:31" x14ac:dyDescent="0.25">
      <c r="AE4696" t="s">
        <v>9208</v>
      </c>
    </row>
    <row r="4697" spans="31:31" x14ac:dyDescent="0.25">
      <c r="AE4697" t="s">
        <v>9211</v>
      </c>
    </row>
    <row r="4698" spans="31:31" x14ac:dyDescent="0.25">
      <c r="AE4698" t="s">
        <v>9213</v>
      </c>
    </row>
    <row r="4699" spans="31:31" x14ac:dyDescent="0.25">
      <c r="AE4699" t="s">
        <v>9217</v>
      </c>
    </row>
    <row r="4700" spans="31:31" x14ac:dyDescent="0.25">
      <c r="AE4700" t="s">
        <v>9219</v>
      </c>
    </row>
    <row r="4701" spans="31:31" x14ac:dyDescent="0.25">
      <c r="AE4701" t="s">
        <v>9225</v>
      </c>
    </row>
    <row r="4702" spans="31:31" x14ac:dyDescent="0.25">
      <c r="AE4702" t="s">
        <v>9228</v>
      </c>
    </row>
    <row r="4703" spans="31:31" x14ac:dyDescent="0.25">
      <c r="AE4703" t="s">
        <v>9230</v>
      </c>
    </row>
    <row r="4704" spans="31:31" x14ac:dyDescent="0.25">
      <c r="AE4704" t="s">
        <v>9231</v>
      </c>
    </row>
    <row r="4705" spans="31:31" x14ac:dyDescent="0.25">
      <c r="AE4705" t="s">
        <v>9232</v>
      </c>
    </row>
    <row r="4706" spans="31:31" x14ac:dyDescent="0.25">
      <c r="AE4706" t="s">
        <v>9233</v>
      </c>
    </row>
    <row r="4707" spans="31:31" x14ac:dyDescent="0.25">
      <c r="AE4707" t="s">
        <v>9235</v>
      </c>
    </row>
    <row r="4708" spans="31:31" x14ac:dyDescent="0.25">
      <c r="AE4708" t="s">
        <v>9236</v>
      </c>
    </row>
    <row r="4709" spans="31:31" x14ac:dyDescent="0.25">
      <c r="AE4709" t="s">
        <v>9237</v>
      </c>
    </row>
    <row r="4710" spans="31:31" x14ac:dyDescent="0.25">
      <c r="AE4710" t="s">
        <v>9244</v>
      </c>
    </row>
    <row r="4711" spans="31:31" x14ac:dyDescent="0.25">
      <c r="AE4711" t="s">
        <v>9246</v>
      </c>
    </row>
    <row r="4712" spans="31:31" x14ac:dyDescent="0.25">
      <c r="AE4712" t="s">
        <v>9249</v>
      </c>
    </row>
    <row r="4713" spans="31:31" x14ac:dyDescent="0.25">
      <c r="AE4713" t="s">
        <v>9250</v>
      </c>
    </row>
    <row r="4714" spans="31:31" x14ac:dyDescent="0.25">
      <c r="AE4714" t="s">
        <v>9251</v>
      </c>
    </row>
    <row r="4715" spans="31:31" x14ac:dyDescent="0.25">
      <c r="AE4715" t="s">
        <v>9253</v>
      </c>
    </row>
    <row r="4716" spans="31:31" x14ac:dyDescent="0.25">
      <c r="AE4716" t="s">
        <v>9254</v>
      </c>
    </row>
    <row r="4717" spans="31:31" x14ac:dyDescent="0.25">
      <c r="AE4717" t="s">
        <v>9257</v>
      </c>
    </row>
    <row r="4718" spans="31:31" x14ac:dyDescent="0.25">
      <c r="AE4718" t="s">
        <v>9258</v>
      </c>
    </row>
    <row r="4719" spans="31:31" x14ac:dyDescent="0.25">
      <c r="AE4719" t="s">
        <v>9259</v>
      </c>
    </row>
    <row r="4720" spans="31:31" x14ac:dyDescent="0.25">
      <c r="AE4720" t="s">
        <v>9260</v>
      </c>
    </row>
    <row r="4721" spans="31:31" x14ac:dyDescent="0.25">
      <c r="AE4721" t="s">
        <v>9262</v>
      </c>
    </row>
    <row r="4722" spans="31:31" x14ac:dyDescent="0.25">
      <c r="AE4722" t="s">
        <v>9263</v>
      </c>
    </row>
    <row r="4723" spans="31:31" x14ac:dyDescent="0.25">
      <c r="AE4723" t="s">
        <v>9268</v>
      </c>
    </row>
    <row r="4724" spans="31:31" x14ac:dyDescent="0.25">
      <c r="AE4724" t="s">
        <v>9269</v>
      </c>
    </row>
    <row r="4725" spans="31:31" x14ac:dyDescent="0.25">
      <c r="AE4725" t="s">
        <v>9270</v>
      </c>
    </row>
    <row r="4726" spans="31:31" x14ac:dyDescent="0.25">
      <c r="AE4726" t="s">
        <v>9272</v>
      </c>
    </row>
    <row r="4727" spans="31:31" x14ac:dyDescent="0.25">
      <c r="AE4727" t="s">
        <v>9275</v>
      </c>
    </row>
    <row r="4728" spans="31:31" x14ac:dyDescent="0.25">
      <c r="AE4728" t="s">
        <v>9277</v>
      </c>
    </row>
    <row r="4729" spans="31:31" x14ac:dyDescent="0.25">
      <c r="AE4729" t="s">
        <v>9279</v>
      </c>
    </row>
    <row r="4730" spans="31:31" x14ac:dyDescent="0.25">
      <c r="AE4730" t="s">
        <v>9281</v>
      </c>
    </row>
    <row r="4731" spans="31:31" x14ac:dyDescent="0.25">
      <c r="AE4731" t="s">
        <v>9284</v>
      </c>
    </row>
    <row r="4732" spans="31:31" x14ac:dyDescent="0.25">
      <c r="AE4732" t="s">
        <v>9285</v>
      </c>
    </row>
    <row r="4733" spans="31:31" x14ac:dyDescent="0.25">
      <c r="AE4733" t="s">
        <v>9286</v>
      </c>
    </row>
    <row r="4734" spans="31:31" x14ac:dyDescent="0.25">
      <c r="AE4734" t="s">
        <v>9288</v>
      </c>
    </row>
    <row r="4735" spans="31:31" x14ac:dyDescent="0.25">
      <c r="AE4735" t="s">
        <v>9291</v>
      </c>
    </row>
    <row r="4736" spans="31:31" x14ac:dyDescent="0.25">
      <c r="AE4736" t="s">
        <v>9293</v>
      </c>
    </row>
    <row r="4737" spans="31:31" x14ac:dyDescent="0.25">
      <c r="AE4737" t="s">
        <v>9297</v>
      </c>
    </row>
    <row r="4738" spans="31:31" x14ac:dyDescent="0.25">
      <c r="AE4738" t="s">
        <v>9298</v>
      </c>
    </row>
    <row r="4739" spans="31:31" x14ac:dyDescent="0.25">
      <c r="AE4739" t="s">
        <v>9300</v>
      </c>
    </row>
    <row r="4740" spans="31:31" x14ac:dyDescent="0.25">
      <c r="AE4740" t="s">
        <v>9301</v>
      </c>
    </row>
    <row r="4741" spans="31:31" x14ac:dyDescent="0.25">
      <c r="AE4741" t="s">
        <v>9302</v>
      </c>
    </row>
    <row r="4742" spans="31:31" x14ac:dyDescent="0.25">
      <c r="AE4742" t="s">
        <v>9305</v>
      </c>
    </row>
    <row r="4743" spans="31:31" x14ac:dyDescent="0.25">
      <c r="AE4743" t="s">
        <v>9306</v>
      </c>
    </row>
    <row r="4744" spans="31:31" x14ac:dyDescent="0.25">
      <c r="AE4744" t="s">
        <v>9307</v>
      </c>
    </row>
    <row r="4745" spans="31:31" x14ac:dyDescent="0.25">
      <c r="AE4745" t="s">
        <v>9307</v>
      </c>
    </row>
    <row r="4746" spans="31:31" x14ac:dyDescent="0.25">
      <c r="AE4746" t="s">
        <v>9308</v>
      </c>
    </row>
    <row r="4747" spans="31:31" x14ac:dyDescent="0.25">
      <c r="AE4747" t="s">
        <v>9310</v>
      </c>
    </row>
    <row r="4748" spans="31:31" x14ac:dyDescent="0.25">
      <c r="AE4748" t="s">
        <v>9311</v>
      </c>
    </row>
    <row r="4749" spans="31:31" x14ac:dyDescent="0.25">
      <c r="AE4749" t="s">
        <v>9313</v>
      </c>
    </row>
    <row r="4750" spans="31:31" x14ac:dyDescent="0.25">
      <c r="AE4750" t="s">
        <v>9314</v>
      </c>
    </row>
    <row r="4751" spans="31:31" x14ac:dyDescent="0.25">
      <c r="AE4751" t="s">
        <v>9316</v>
      </c>
    </row>
    <row r="4752" spans="31:31" x14ac:dyDescent="0.25">
      <c r="AE4752" t="s">
        <v>9317</v>
      </c>
    </row>
    <row r="4753" spans="31:31" x14ac:dyDescent="0.25">
      <c r="AE4753" t="s">
        <v>13939</v>
      </c>
    </row>
    <row r="4754" spans="31:31" x14ac:dyDescent="0.25">
      <c r="AE4754" t="s">
        <v>9321</v>
      </c>
    </row>
    <row r="4755" spans="31:31" x14ac:dyDescent="0.25">
      <c r="AE4755" t="s">
        <v>9327</v>
      </c>
    </row>
    <row r="4756" spans="31:31" x14ac:dyDescent="0.25">
      <c r="AE4756" t="s">
        <v>13368</v>
      </c>
    </row>
    <row r="4757" spans="31:31" x14ac:dyDescent="0.25">
      <c r="AE4757" t="s">
        <v>9333</v>
      </c>
    </row>
    <row r="4758" spans="31:31" x14ac:dyDescent="0.25">
      <c r="AE4758" t="s">
        <v>9335</v>
      </c>
    </row>
    <row r="4759" spans="31:31" x14ac:dyDescent="0.25">
      <c r="AE4759" t="s">
        <v>9337</v>
      </c>
    </row>
    <row r="4760" spans="31:31" x14ac:dyDescent="0.25">
      <c r="AE4760" t="s">
        <v>9340</v>
      </c>
    </row>
    <row r="4761" spans="31:31" x14ac:dyDescent="0.25">
      <c r="AE4761" t="s">
        <v>9343</v>
      </c>
    </row>
    <row r="4762" spans="31:31" x14ac:dyDescent="0.25">
      <c r="AE4762" t="s">
        <v>9344</v>
      </c>
    </row>
    <row r="4763" spans="31:31" x14ac:dyDescent="0.25">
      <c r="AE4763" t="s">
        <v>9345</v>
      </c>
    </row>
    <row r="4764" spans="31:31" x14ac:dyDescent="0.25">
      <c r="AE4764" t="s">
        <v>9346</v>
      </c>
    </row>
    <row r="4765" spans="31:31" x14ac:dyDescent="0.25">
      <c r="AE4765" t="s">
        <v>9347</v>
      </c>
    </row>
    <row r="4766" spans="31:31" x14ac:dyDescent="0.25">
      <c r="AE4766" t="s">
        <v>9348</v>
      </c>
    </row>
    <row r="4767" spans="31:31" x14ac:dyDescent="0.25">
      <c r="AE4767" t="s">
        <v>9351</v>
      </c>
    </row>
    <row r="4768" spans="31:31" x14ac:dyDescent="0.25">
      <c r="AE4768" t="s">
        <v>9351</v>
      </c>
    </row>
    <row r="4769" spans="31:31" x14ac:dyDescent="0.25">
      <c r="AE4769" t="s">
        <v>9353</v>
      </c>
    </row>
    <row r="4770" spans="31:31" x14ac:dyDescent="0.25">
      <c r="AE4770" t="s">
        <v>9354</v>
      </c>
    </row>
    <row r="4771" spans="31:31" x14ac:dyDescent="0.25">
      <c r="AE4771" t="s">
        <v>9355</v>
      </c>
    </row>
    <row r="4772" spans="31:31" x14ac:dyDescent="0.25">
      <c r="AE4772" t="s">
        <v>9356</v>
      </c>
    </row>
    <row r="4773" spans="31:31" x14ac:dyDescent="0.25">
      <c r="AE4773" t="s">
        <v>9357</v>
      </c>
    </row>
    <row r="4774" spans="31:31" x14ac:dyDescent="0.25">
      <c r="AE4774" t="s">
        <v>9358</v>
      </c>
    </row>
    <row r="4775" spans="31:31" x14ac:dyDescent="0.25">
      <c r="AE4775" t="s">
        <v>9359</v>
      </c>
    </row>
    <row r="4776" spans="31:31" x14ac:dyDescent="0.25">
      <c r="AE4776" t="s">
        <v>9360</v>
      </c>
    </row>
    <row r="4777" spans="31:31" x14ac:dyDescent="0.25">
      <c r="AE4777" t="s">
        <v>9362</v>
      </c>
    </row>
    <row r="4778" spans="31:31" x14ac:dyDescent="0.25">
      <c r="AE4778" t="s">
        <v>9368</v>
      </c>
    </row>
    <row r="4779" spans="31:31" x14ac:dyDescent="0.25">
      <c r="AE4779" t="s">
        <v>9369</v>
      </c>
    </row>
    <row r="4780" spans="31:31" x14ac:dyDescent="0.25">
      <c r="AE4780" t="s">
        <v>9371</v>
      </c>
    </row>
    <row r="4781" spans="31:31" x14ac:dyDescent="0.25">
      <c r="AE4781" t="s">
        <v>9373</v>
      </c>
    </row>
    <row r="4782" spans="31:31" x14ac:dyDescent="0.25">
      <c r="AE4782" t="s">
        <v>9375</v>
      </c>
    </row>
    <row r="4783" spans="31:31" x14ac:dyDescent="0.25">
      <c r="AE4783" t="s">
        <v>9376</v>
      </c>
    </row>
    <row r="4784" spans="31:31" x14ac:dyDescent="0.25">
      <c r="AE4784" t="s">
        <v>9377</v>
      </c>
    </row>
    <row r="4785" spans="31:31" x14ac:dyDescent="0.25">
      <c r="AE4785" t="s">
        <v>9378</v>
      </c>
    </row>
    <row r="4786" spans="31:31" x14ac:dyDescent="0.25">
      <c r="AE4786" t="s">
        <v>9380</v>
      </c>
    </row>
    <row r="4787" spans="31:31" x14ac:dyDescent="0.25">
      <c r="AE4787" t="s">
        <v>9389</v>
      </c>
    </row>
    <row r="4788" spans="31:31" x14ac:dyDescent="0.25">
      <c r="AE4788" t="s">
        <v>9390</v>
      </c>
    </row>
    <row r="4789" spans="31:31" x14ac:dyDescent="0.25">
      <c r="AE4789" t="s">
        <v>9391</v>
      </c>
    </row>
    <row r="4790" spans="31:31" x14ac:dyDescent="0.25">
      <c r="AE4790" t="s">
        <v>9392</v>
      </c>
    </row>
    <row r="4791" spans="31:31" x14ac:dyDescent="0.25">
      <c r="AE4791" t="s">
        <v>9397</v>
      </c>
    </row>
    <row r="4792" spans="31:31" x14ac:dyDescent="0.25">
      <c r="AE4792" t="s">
        <v>9398</v>
      </c>
    </row>
    <row r="4793" spans="31:31" x14ac:dyDescent="0.25">
      <c r="AE4793" t="s">
        <v>9399</v>
      </c>
    </row>
    <row r="4794" spans="31:31" x14ac:dyDescent="0.25">
      <c r="AE4794" t="s">
        <v>9400</v>
      </c>
    </row>
    <row r="4795" spans="31:31" x14ac:dyDescent="0.25">
      <c r="AE4795" t="s">
        <v>9405</v>
      </c>
    </row>
    <row r="4796" spans="31:31" x14ac:dyDescent="0.25">
      <c r="AE4796" t="s">
        <v>9407</v>
      </c>
    </row>
    <row r="4797" spans="31:31" x14ac:dyDescent="0.25">
      <c r="AE4797" t="s">
        <v>9408</v>
      </c>
    </row>
    <row r="4798" spans="31:31" x14ac:dyDescent="0.25">
      <c r="AE4798" t="s">
        <v>9412</v>
      </c>
    </row>
    <row r="4799" spans="31:31" x14ac:dyDescent="0.25">
      <c r="AE4799" t="s">
        <v>9413</v>
      </c>
    </row>
    <row r="4800" spans="31:31" x14ac:dyDescent="0.25">
      <c r="AE4800" t="s">
        <v>9414</v>
      </c>
    </row>
    <row r="4801" spans="31:31" x14ac:dyDescent="0.25">
      <c r="AE4801" t="s">
        <v>9415</v>
      </c>
    </row>
    <row r="4802" spans="31:31" x14ac:dyDescent="0.25">
      <c r="AE4802" t="s">
        <v>9416</v>
      </c>
    </row>
    <row r="4803" spans="31:31" x14ac:dyDescent="0.25">
      <c r="AE4803" t="s">
        <v>9417</v>
      </c>
    </row>
    <row r="4804" spans="31:31" x14ac:dyDescent="0.25">
      <c r="AE4804" t="s">
        <v>9419</v>
      </c>
    </row>
    <row r="4805" spans="31:31" x14ac:dyDescent="0.25">
      <c r="AE4805" t="s">
        <v>9420</v>
      </c>
    </row>
    <row r="4806" spans="31:31" x14ac:dyDescent="0.25">
      <c r="AE4806" t="s">
        <v>9421</v>
      </c>
    </row>
    <row r="4807" spans="31:31" x14ac:dyDescent="0.25">
      <c r="AE4807" t="s">
        <v>9422</v>
      </c>
    </row>
    <row r="4808" spans="31:31" x14ac:dyDescent="0.25">
      <c r="AE4808" t="s">
        <v>9423</v>
      </c>
    </row>
    <row r="4809" spans="31:31" x14ac:dyDescent="0.25">
      <c r="AE4809" t="s">
        <v>9425</v>
      </c>
    </row>
    <row r="4810" spans="31:31" x14ac:dyDescent="0.25">
      <c r="AE4810" t="s">
        <v>9426</v>
      </c>
    </row>
    <row r="4811" spans="31:31" x14ac:dyDescent="0.25">
      <c r="AE4811" t="s">
        <v>9427</v>
      </c>
    </row>
    <row r="4812" spans="31:31" x14ac:dyDescent="0.25">
      <c r="AE4812" t="s">
        <v>9428</v>
      </c>
    </row>
    <row r="4813" spans="31:31" x14ac:dyDescent="0.25">
      <c r="AE4813" t="s">
        <v>9430</v>
      </c>
    </row>
    <row r="4814" spans="31:31" x14ac:dyDescent="0.25">
      <c r="AE4814" t="s">
        <v>9431</v>
      </c>
    </row>
    <row r="4815" spans="31:31" x14ac:dyDescent="0.25">
      <c r="AE4815" t="s">
        <v>9432</v>
      </c>
    </row>
    <row r="4816" spans="31:31" x14ac:dyDescent="0.25">
      <c r="AE4816" t="s">
        <v>9433</v>
      </c>
    </row>
    <row r="4817" spans="31:31" x14ac:dyDescent="0.25">
      <c r="AE4817" t="s">
        <v>9434</v>
      </c>
    </row>
    <row r="4818" spans="31:31" x14ac:dyDescent="0.25">
      <c r="AE4818" t="s">
        <v>9435</v>
      </c>
    </row>
    <row r="4819" spans="31:31" x14ac:dyDescent="0.25">
      <c r="AE4819" t="s">
        <v>9439</v>
      </c>
    </row>
    <row r="4820" spans="31:31" x14ac:dyDescent="0.25">
      <c r="AE4820" t="s">
        <v>9441</v>
      </c>
    </row>
    <row r="4821" spans="31:31" x14ac:dyDescent="0.25">
      <c r="AE4821" t="s">
        <v>9443</v>
      </c>
    </row>
    <row r="4822" spans="31:31" x14ac:dyDescent="0.25">
      <c r="AE4822" t="s">
        <v>9444</v>
      </c>
    </row>
    <row r="4823" spans="31:31" x14ac:dyDescent="0.25">
      <c r="AE4823" t="s">
        <v>9445</v>
      </c>
    </row>
    <row r="4824" spans="31:31" x14ac:dyDescent="0.25">
      <c r="AE4824" t="s">
        <v>9446</v>
      </c>
    </row>
    <row r="4825" spans="31:31" x14ac:dyDescent="0.25">
      <c r="AE4825" t="s">
        <v>9448</v>
      </c>
    </row>
    <row r="4826" spans="31:31" x14ac:dyDescent="0.25">
      <c r="AE4826" t="s">
        <v>9449</v>
      </c>
    </row>
    <row r="4827" spans="31:31" x14ac:dyDescent="0.25">
      <c r="AE4827" t="s">
        <v>9450</v>
      </c>
    </row>
    <row r="4828" spans="31:31" x14ac:dyDescent="0.25">
      <c r="AE4828" t="s">
        <v>9452</v>
      </c>
    </row>
    <row r="4829" spans="31:31" x14ac:dyDescent="0.25">
      <c r="AE4829" t="s">
        <v>9453</v>
      </c>
    </row>
    <row r="4830" spans="31:31" x14ac:dyDescent="0.25">
      <c r="AE4830" t="s">
        <v>9454</v>
      </c>
    </row>
    <row r="4831" spans="31:31" x14ac:dyDescent="0.25">
      <c r="AE4831" t="s">
        <v>9456</v>
      </c>
    </row>
    <row r="4832" spans="31:31" x14ac:dyDescent="0.25">
      <c r="AE4832" t="s">
        <v>9458</v>
      </c>
    </row>
    <row r="4833" spans="31:31" x14ac:dyDescent="0.25">
      <c r="AE4833" t="s">
        <v>9460</v>
      </c>
    </row>
    <row r="4834" spans="31:31" x14ac:dyDescent="0.25">
      <c r="AE4834" t="s">
        <v>9461</v>
      </c>
    </row>
    <row r="4835" spans="31:31" x14ac:dyDescent="0.25">
      <c r="AE4835" t="s">
        <v>9462</v>
      </c>
    </row>
    <row r="4836" spans="31:31" x14ac:dyDescent="0.25">
      <c r="AE4836" t="s">
        <v>9466</v>
      </c>
    </row>
    <row r="4837" spans="31:31" x14ac:dyDescent="0.25">
      <c r="AE4837" t="s">
        <v>9468</v>
      </c>
    </row>
    <row r="4838" spans="31:31" x14ac:dyDescent="0.25">
      <c r="AE4838" t="s">
        <v>9469</v>
      </c>
    </row>
    <row r="4839" spans="31:31" x14ac:dyDescent="0.25">
      <c r="AE4839" t="s">
        <v>9470</v>
      </c>
    </row>
    <row r="4840" spans="31:31" x14ac:dyDescent="0.25">
      <c r="AE4840" t="s">
        <v>9472</v>
      </c>
    </row>
    <row r="4841" spans="31:31" x14ac:dyDescent="0.25">
      <c r="AE4841" t="s">
        <v>9473</v>
      </c>
    </row>
    <row r="4842" spans="31:31" x14ac:dyDescent="0.25">
      <c r="AE4842" t="s">
        <v>9474</v>
      </c>
    </row>
    <row r="4843" spans="31:31" x14ac:dyDescent="0.25">
      <c r="AE4843" t="s">
        <v>9476</v>
      </c>
    </row>
    <row r="4844" spans="31:31" x14ac:dyDescent="0.25">
      <c r="AE4844" t="s">
        <v>9478</v>
      </c>
    </row>
    <row r="4845" spans="31:31" x14ac:dyDescent="0.25">
      <c r="AE4845" t="s">
        <v>9480</v>
      </c>
    </row>
    <row r="4846" spans="31:31" x14ac:dyDescent="0.25">
      <c r="AE4846" t="s">
        <v>9481</v>
      </c>
    </row>
    <row r="4847" spans="31:31" x14ac:dyDescent="0.25">
      <c r="AE4847" t="s">
        <v>9482</v>
      </c>
    </row>
    <row r="4848" spans="31:31" x14ac:dyDescent="0.25">
      <c r="AE4848" t="s">
        <v>9484</v>
      </c>
    </row>
    <row r="4849" spans="31:31" x14ac:dyDescent="0.25">
      <c r="AE4849" t="s">
        <v>9485</v>
      </c>
    </row>
    <row r="4850" spans="31:31" x14ac:dyDescent="0.25">
      <c r="AE4850" t="s">
        <v>9486</v>
      </c>
    </row>
    <row r="4851" spans="31:31" x14ac:dyDescent="0.25">
      <c r="AE4851" t="s">
        <v>9489</v>
      </c>
    </row>
    <row r="4852" spans="31:31" x14ac:dyDescent="0.25">
      <c r="AE4852" t="s">
        <v>9490</v>
      </c>
    </row>
    <row r="4853" spans="31:31" x14ac:dyDescent="0.25">
      <c r="AE4853" t="s">
        <v>9491</v>
      </c>
    </row>
    <row r="4854" spans="31:31" x14ac:dyDescent="0.25">
      <c r="AE4854" t="s">
        <v>9493</v>
      </c>
    </row>
    <row r="4855" spans="31:31" x14ac:dyDescent="0.25">
      <c r="AE4855" t="s">
        <v>9494</v>
      </c>
    </row>
    <row r="4856" spans="31:31" x14ac:dyDescent="0.25">
      <c r="AE4856" t="s">
        <v>9495</v>
      </c>
    </row>
    <row r="4857" spans="31:31" x14ac:dyDescent="0.25">
      <c r="AE4857" t="s">
        <v>9497</v>
      </c>
    </row>
    <row r="4858" spans="31:31" x14ac:dyDescent="0.25">
      <c r="AE4858" t="s">
        <v>9498</v>
      </c>
    </row>
    <row r="4859" spans="31:31" x14ac:dyDescent="0.25">
      <c r="AE4859" t="s">
        <v>9505</v>
      </c>
    </row>
    <row r="4860" spans="31:31" x14ac:dyDescent="0.25">
      <c r="AE4860" t="s">
        <v>9507</v>
      </c>
    </row>
    <row r="4861" spans="31:31" x14ac:dyDescent="0.25">
      <c r="AE4861" t="s">
        <v>9508</v>
      </c>
    </row>
    <row r="4862" spans="31:31" x14ac:dyDescent="0.25">
      <c r="AE4862" t="s">
        <v>9509</v>
      </c>
    </row>
    <row r="4863" spans="31:31" x14ac:dyDescent="0.25">
      <c r="AE4863" t="s">
        <v>9510</v>
      </c>
    </row>
    <row r="4864" spans="31:31" x14ac:dyDescent="0.25">
      <c r="AE4864" t="s">
        <v>9512</v>
      </c>
    </row>
    <row r="4865" spans="31:31" x14ac:dyDescent="0.25">
      <c r="AE4865" t="s">
        <v>9514</v>
      </c>
    </row>
    <row r="4866" spans="31:31" x14ac:dyDescent="0.25">
      <c r="AE4866" t="s">
        <v>9515</v>
      </c>
    </row>
    <row r="4867" spans="31:31" x14ac:dyDescent="0.25">
      <c r="AE4867" t="s">
        <v>9519</v>
      </c>
    </row>
    <row r="4868" spans="31:31" x14ac:dyDescent="0.25">
      <c r="AE4868" t="s">
        <v>9520</v>
      </c>
    </row>
    <row r="4869" spans="31:31" x14ac:dyDescent="0.25">
      <c r="AE4869" t="s">
        <v>9521</v>
      </c>
    </row>
    <row r="4870" spans="31:31" x14ac:dyDescent="0.25">
      <c r="AE4870" t="s">
        <v>9522</v>
      </c>
    </row>
    <row r="4871" spans="31:31" x14ac:dyDescent="0.25">
      <c r="AE4871" t="s">
        <v>9525</v>
      </c>
    </row>
    <row r="4872" spans="31:31" x14ac:dyDescent="0.25">
      <c r="AE4872" t="s">
        <v>9531</v>
      </c>
    </row>
    <row r="4873" spans="31:31" x14ac:dyDescent="0.25">
      <c r="AE4873" t="s">
        <v>9532</v>
      </c>
    </row>
    <row r="4874" spans="31:31" x14ac:dyDescent="0.25">
      <c r="AE4874" t="s">
        <v>9534</v>
      </c>
    </row>
    <row r="4875" spans="31:31" x14ac:dyDescent="0.25">
      <c r="AE4875" t="s">
        <v>9535</v>
      </c>
    </row>
    <row r="4876" spans="31:31" x14ac:dyDescent="0.25">
      <c r="AE4876" t="s">
        <v>9536</v>
      </c>
    </row>
    <row r="4877" spans="31:31" x14ac:dyDescent="0.25">
      <c r="AE4877" t="s">
        <v>9537</v>
      </c>
    </row>
    <row r="4878" spans="31:31" x14ac:dyDescent="0.25">
      <c r="AE4878" t="s">
        <v>9539</v>
      </c>
    </row>
    <row r="4879" spans="31:31" x14ac:dyDescent="0.25">
      <c r="AE4879" t="s">
        <v>9541</v>
      </c>
    </row>
    <row r="4880" spans="31:31" x14ac:dyDescent="0.25">
      <c r="AE4880" t="s">
        <v>9542</v>
      </c>
    </row>
    <row r="4881" spans="31:31" x14ac:dyDescent="0.25">
      <c r="AE4881" t="s">
        <v>9547</v>
      </c>
    </row>
    <row r="4882" spans="31:31" x14ac:dyDescent="0.25">
      <c r="AE4882" t="s">
        <v>9549</v>
      </c>
    </row>
    <row r="4883" spans="31:31" x14ac:dyDescent="0.25">
      <c r="AE4883" t="s">
        <v>9553</v>
      </c>
    </row>
    <row r="4884" spans="31:31" x14ac:dyDescent="0.25">
      <c r="AE4884" t="s">
        <v>9555</v>
      </c>
    </row>
    <row r="4885" spans="31:31" x14ac:dyDescent="0.25">
      <c r="AE4885" t="s">
        <v>9558</v>
      </c>
    </row>
    <row r="4886" spans="31:31" x14ac:dyDescent="0.25">
      <c r="AE4886" t="s">
        <v>9563</v>
      </c>
    </row>
    <row r="4887" spans="31:31" x14ac:dyDescent="0.25">
      <c r="AE4887" t="s">
        <v>9564</v>
      </c>
    </row>
    <row r="4888" spans="31:31" x14ac:dyDescent="0.25">
      <c r="AE4888" t="s">
        <v>9565</v>
      </c>
    </row>
    <row r="4889" spans="31:31" x14ac:dyDescent="0.25">
      <c r="AE4889" t="s">
        <v>9572</v>
      </c>
    </row>
    <row r="4890" spans="31:31" x14ac:dyDescent="0.25">
      <c r="AE4890" t="s">
        <v>9574</v>
      </c>
    </row>
    <row r="4891" spans="31:31" x14ac:dyDescent="0.25">
      <c r="AE4891" t="s">
        <v>9577</v>
      </c>
    </row>
    <row r="4892" spans="31:31" x14ac:dyDescent="0.25">
      <c r="AE4892" t="s">
        <v>9582</v>
      </c>
    </row>
    <row r="4893" spans="31:31" x14ac:dyDescent="0.25">
      <c r="AE4893" t="s">
        <v>9583</v>
      </c>
    </row>
    <row r="4894" spans="31:31" x14ac:dyDescent="0.25">
      <c r="AE4894" t="s">
        <v>9584</v>
      </c>
    </row>
    <row r="4895" spans="31:31" x14ac:dyDescent="0.25">
      <c r="AE4895" t="s">
        <v>9588</v>
      </c>
    </row>
    <row r="4896" spans="31:31" x14ac:dyDescent="0.25">
      <c r="AE4896" t="s">
        <v>9590</v>
      </c>
    </row>
    <row r="4897" spans="31:31" x14ac:dyDescent="0.25">
      <c r="AE4897" t="s">
        <v>9592</v>
      </c>
    </row>
    <row r="4898" spans="31:31" x14ac:dyDescent="0.25">
      <c r="AE4898" t="s">
        <v>9595</v>
      </c>
    </row>
    <row r="4899" spans="31:31" x14ac:dyDescent="0.25">
      <c r="AE4899" t="s">
        <v>9596</v>
      </c>
    </row>
    <row r="4900" spans="31:31" x14ac:dyDescent="0.25">
      <c r="AE4900" t="s">
        <v>9598</v>
      </c>
    </row>
    <row r="4901" spans="31:31" x14ac:dyDescent="0.25">
      <c r="AE4901" t="s">
        <v>9599</v>
      </c>
    </row>
    <row r="4902" spans="31:31" x14ac:dyDescent="0.25">
      <c r="AE4902" t="s">
        <v>9600</v>
      </c>
    </row>
    <row r="4903" spans="31:31" x14ac:dyDescent="0.25">
      <c r="AE4903" t="s">
        <v>9606</v>
      </c>
    </row>
    <row r="4904" spans="31:31" x14ac:dyDescent="0.25">
      <c r="AE4904" t="s">
        <v>9609</v>
      </c>
    </row>
    <row r="4905" spans="31:31" x14ac:dyDescent="0.25">
      <c r="AE4905" t="s">
        <v>9611</v>
      </c>
    </row>
    <row r="4906" spans="31:31" x14ac:dyDescent="0.25">
      <c r="AE4906" t="s">
        <v>9612</v>
      </c>
    </row>
    <row r="4907" spans="31:31" x14ac:dyDescent="0.25">
      <c r="AE4907" t="s">
        <v>9613</v>
      </c>
    </row>
    <row r="4908" spans="31:31" x14ac:dyDescent="0.25">
      <c r="AE4908" t="s">
        <v>9614</v>
      </c>
    </row>
    <row r="4909" spans="31:31" x14ac:dyDescent="0.25">
      <c r="AE4909" t="s">
        <v>9619</v>
      </c>
    </row>
    <row r="4910" spans="31:31" x14ac:dyDescent="0.25">
      <c r="AE4910" t="s">
        <v>9622</v>
      </c>
    </row>
    <row r="4911" spans="31:31" x14ac:dyDescent="0.25">
      <c r="AE4911" t="s">
        <v>9625</v>
      </c>
    </row>
    <row r="4912" spans="31:31" x14ac:dyDescent="0.25">
      <c r="AE4912" t="s">
        <v>9626</v>
      </c>
    </row>
    <row r="4913" spans="31:31" x14ac:dyDescent="0.25">
      <c r="AE4913" t="s">
        <v>9629</v>
      </c>
    </row>
    <row r="4914" spans="31:31" x14ac:dyDescent="0.25">
      <c r="AE4914" t="s">
        <v>13940</v>
      </c>
    </row>
    <row r="4915" spans="31:31" x14ac:dyDescent="0.25">
      <c r="AE4915" t="s">
        <v>9633</v>
      </c>
    </row>
    <row r="4916" spans="31:31" x14ac:dyDescent="0.25">
      <c r="AE4916" t="s">
        <v>9635</v>
      </c>
    </row>
    <row r="4917" spans="31:31" x14ac:dyDescent="0.25">
      <c r="AE4917" t="s">
        <v>9637</v>
      </c>
    </row>
    <row r="4918" spans="31:31" x14ac:dyDescent="0.25">
      <c r="AE4918" t="s">
        <v>9637</v>
      </c>
    </row>
    <row r="4919" spans="31:31" x14ac:dyDescent="0.25">
      <c r="AE4919" t="s">
        <v>9638</v>
      </c>
    </row>
    <row r="4920" spans="31:31" x14ac:dyDescent="0.25">
      <c r="AE4920" t="s">
        <v>9648</v>
      </c>
    </row>
    <row r="4921" spans="31:31" x14ac:dyDescent="0.25">
      <c r="AE4921" t="s">
        <v>9649</v>
      </c>
    </row>
    <row r="4922" spans="31:31" x14ac:dyDescent="0.25">
      <c r="AE4922" t="s">
        <v>9656</v>
      </c>
    </row>
    <row r="4923" spans="31:31" x14ac:dyDescent="0.25">
      <c r="AE4923" t="s">
        <v>9656</v>
      </c>
    </row>
    <row r="4924" spans="31:31" x14ac:dyDescent="0.25">
      <c r="AE4924" t="s">
        <v>9657</v>
      </c>
    </row>
    <row r="4925" spans="31:31" x14ac:dyDescent="0.25">
      <c r="AE4925" t="s">
        <v>9660</v>
      </c>
    </row>
    <row r="4926" spans="31:31" x14ac:dyDescent="0.25">
      <c r="AE4926" t="s">
        <v>9661</v>
      </c>
    </row>
    <row r="4927" spans="31:31" x14ac:dyDescent="0.25">
      <c r="AE4927" t="s">
        <v>9662</v>
      </c>
    </row>
    <row r="4928" spans="31:31" x14ac:dyDescent="0.25">
      <c r="AE4928" t="s">
        <v>9666</v>
      </c>
    </row>
    <row r="4929" spans="31:31" x14ac:dyDescent="0.25">
      <c r="AE4929" t="s">
        <v>9667</v>
      </c>
    </row>
    <row r="4930" spans="31:31" x14ac:dyDescent="0.25">
      <c r="AE4930" t="s">
        <v>9668</v>
      </c>
    </row>
    <row r="4931" spans="31:31" x14ac:dyDescent="0.25">
      <c r="AE4931" t="s">
        <v>9670</v>
      </c>
    </row>
    <row r="4932" spans="31:31" x14ac:dyDescent="0.25">
      <c r="AE4932" t="s">
        <v>9676</v>
      </c>
    </row>
    <row r="4933" spans="31:31" x14ac:dyDescent="0.25">
      <c r="AE4933" t="s">
        <v>9677</v>
      </c>
    </row>
    <row r="4934" spans="31:31" x14ac:dyDescent="0.25">
      <c r="AE4934" t="s">
        <v>9678</v>
      </c>
    </row>
    <row r="4935" spans="31:31" x14ac:dyDescent="0.25">
      <c r="AE4935" t="s">
        <v>9681</v>
      </c>
    </row>
    <row r="4936" spans="31:31" x14ac:dyDescent="0.25">
      <c r="AE4936" t="s">
        <v>9682</v>
      </c>
    </row>
    <row r="4937" spans="31:31" x14ac:dyDescent="0.25">
      <c r="AE4937" t="s">
        <v>9683</v>
      </c>
    </row>
    <row r="4938" spans="31:31" x14ac:dyDescent="0.25">
      <c r="AE4938" t="s">
        <v>9684</v>
      </c>
    </row>
    <row r="4939" spans="31:31" x14ac:dyDescent="0.25">
      <c r="AE4939" t="s">
        <v>9693</v>
      </c>
    </row>
    <row r="4940" spans="31:31" x14ac:dyDescent="0.25">
      <c r="AE4940" t="s">
        <v>9695</v>
      </c>
    </row>
    <row r="4941" spans="31:31" x14ac:dyDescent="0.25">
      <c r="AE4941" t="s">
        <v>9695</v>
      </c>
    </row>
    <row r="4942" spans="31:31" x14ac:dyDescent="0.25">
      <c r="AE4942" t="s">
        <v>9699</v>
      </c>
    </row>
    <row r="4943" spans="31:31" x14ac:dyDescent="0.25">
      <c r="AE4943" t="s">
        <v>9701</v>
      </c>
    </row>
    <row r="4944" spans="31:31" x14ac:dyDescent="0.25">
      <c r="AE4944" t="s">
        <v>9702</v>
      </c>
    </row>
    <row r="4945" spans="31:31" x14ac:dyDescent="0.25">
      <c r="AE4945" t="s">
        <v>9707</v>
      </c>
    </row>
    <row r="4946" spans="31:31" x14ac:dyDescent="0.25">
      <c r="AE4946" t="s">
        <v>9709</v>
      </c>
    </row>
    <row r="4947" spans="31:31" x14ac:dyDescent="0.25">
      <c r="AE4947" t="s">
        <v>9710</v>
      </c>
    </row>
    <row r="4948" spans="31:31" x14ac:dyDescent="0.25">
      <c r="AE4948" t="s">
        <v>9712</v>
      </c>
    </row>
    <row r="4949" spans="31:31" x14ac:dyDescent="0.25">
      <c r="AE4949" t="s">
        <v>9713</v>
      </c>
    </row>
    <row r="4950" spans="31:31" x14ac:dyDescent="0.25">
      <c r="AE4950" t="s">
        <v>9714</v>
      </c>
    </row>
    <row r="4951" spans="31:31" x14ac:dyDescent="0.25">
      <c r="AE4951" t="s">
        <v>9717</v>
      </c>
    </row>
    <row r="4952" spans="31:31" x14ac:dyDescent="0.25">
      <c r="AE4952" t="s">
        <v>9719</v>
      </c>
    </row>
    <row r="4953" spans="31:31" x14ac:dyDescent="0.25">
      <c r="AE4953" t="s">
        <v>9722</v>
      </c>
    </row>
    <row r="4954" spans="31:31" x14ac:dyDescent="0.25">
      <c r="AE4954" t="s">
        <v>9723</v>
      </c>
    </row>
    <row r="4955" spans="31:31" x14ac:dyDescent="0.25">
      <c r="AE4955" t="s">
        <v>9726</v>
      </c>
    </row>
    <row r="4956" spans="31:31" x14ac:dyDescent="0.25">
      <c r="AE4956" t="s">
        <v>9728</v>
      </c>
    </row>
    <row r="4957" spans="31:31" x14ac:dyDescent="0.25">
      <c r="AE4957" t="s">
        <v>9729</v>
      </c>
    </row>
    <row r="4958" spans="31:31" x14ac:dyDescent="0.25">
      <c r="AE4958" t="s">
        <v>9732</v>
      </c>
    </row>
    <row r="4959" spans="31:31" x14ac:dyDescent="0.25">
      <c r="AE4959" t="s">
        <v>9734</v>
      </c>
    </row>
    <row r="4960" spans="31:31" x14ac:dyDescent="0.25">
      <c r="AE4960" t="s">
        <v>9735</v>
      </c>
    </row>
    <row r="4961" spans="31:31" x14ac:dyDescent="0.25">
      <c r="AE4961" t="s">
        <v>9736</v>
      </c>
    </row>
    <row r="4962" spans="31:31" x14ac:dyDescent="0.25">
      <c r="AE4962" t="s">
        <v>9739</v>
      </c>
    </row>
    <row r="4963" spans="31:31" x14ac:dyDescent="0.25">
      <c r="AE4963" t="s">
        <v>9741</v>
      </c>
    </row>
    <row r="4964" spans="31:31" x14ac:dyDescent="0.25">
      <c r="AE4964" t="s">
        <v>9742</v>
      </c>
    </row>
    <row r="4965" spans="31:31" x14ac:dyDescent="0.25">
      <c r="AE4965" t="s">
        <v>9744</v>
      </c>
    </row>
    <row r="4966" spans="31:31" x14ac:dyDescent="0.25">
      <c r="AE4966" t="s">
        <v>9745</v>
      </c>
    </row>
    <row r="4967" spans="31:31" x14ac:dyDescent="0.25">
      <c r="AE4967" t="s">
        <v>9745</v>
      </c>
    </row>
    <row r="4968" spans="31:31" x14ac:dyDescent="0.25">
      <c r="AE4968" t="s">
        <v>9746</v>
      </c>
    </row>
    <row r="4969" spans="31:31" x14ac:dyDescent="0.25">
      <c r="AE4969" t="s">
        <v>9747</v>
      </c>
    </row>
    <row r="4970" spans="31:31" x14ac:dyDescent="0.25">
      <c r="AE4970" t="s">
        <v>9748</v>
      </c>
    </row>
    <row r="4971" spans="31:31" x14ac:dyDescent="0.25">
      <c r="AE4971" t="s">
        <v>9749</v>
      </c>
    </row>
    <row r="4972" spans="31:31" x14ac:dyDescent="0.25">
      <c r="AE4972" t="s">
        <v>9750</v>
      </c>
    </row>
    <row r="4973" spans="31:31" x14ac:dyDescent="0.25">
      <c r="AE4973" t="s">
        <v>9751</v>
      </c>
    </row>
    <row r="4974" spans="31:31" x14ac:dyDescent="0.25">
      <c r="AE4974" t="s">
        <v>9752</v>
      </c>
    </row>
    <row r="4975" spans="31:31" x14ac:dyDescent="0.25">
      <c r="AE4975" t="s">
        <v>9753</v>
      </c>
    </row>
    <row r="4976" spans="31:31" x14ac:dyDescent="0.25">
      <c r="AE4976" t="s">
        <v>9754</v>
      </c>
    </row>
    <row r="4977" spans="31:31" x14ac:dyDescent="0.25">
      <c r="AE4977" t="s">
        <v>9755</v>
      </c>
    </row>
    <row r="4978" spans="31:31" x14ac:dyDescent="0.25">
      <c r="AE4978" t="s">
        <v>9757</v>
      </c>
    </row>
    <row r="4979" spans="31:31" x14ac:dyDescent="0.25">
      <c r="AE4979" t="s">
        <v>9758</v>
      </c>
    </row>
    <row r="4980" spans="31:31" x14ac:dyDescent="0.25">
      <c r="AE4980" t="s">
        <v>9759</v>
      </c>
    </row>
    <row r="4981" spans="31:31" x14ac:dyDescent="0.25">
      <c r="AE4981" t="s">
        <v>9760</v>
      </c>
    </row>
    <row r="4982" spans="31:31" x14ac:dyDescent="0.25">
      <c r="AE4982" t="s">
        <v>9761</v>
      </c>
    </row>
    <row r="4983" spans="31:31" x14ac:dyDescent="0.25">
      <c r="AE4983" t="s">
        <v>9762</v>
      </c>
    </row>
    <row r="4984" spans="31:31" x14ac:dyDescent="0.25">
      <c r="AE4984" t="s">
        <v>9764</v>
      </c>
    </row>
    <row r="4985" spans="31:31" x14ac:dyDescent="0.25">
      <c r="AE4985" t="s">
        <v>9765</v>
      </c>
    </row>
    <row r="4986" spans="31:31" x14ac:dyDescent="0.25">
      <c r="AE4986" t="s">
        <v>9766</v>
      </c>
    </row>
    <row r="4987" spans="31:31" x14ac:dyDescent="0.25">
      <c r="AE4987" t="s">
        <v>9767</v>
      </c>
    </row>
    <row r="4988" spans="31:31" x14ac:dyDescent="0.25">
      <c r="AE4988" t="s">
        <v>9768</v>
      </c>
    </row>
    <row r="4989" spans="31:31" x14ac:dyDescent="0.25">
      <c r="AE4989" t="s">
        <v>9769</v>
      </c>
    </row>
    <row r="4990" spans="31:31" x14ac:dyDescent="0.25">
      <c r="AE4990" t="s">
        <v>9770</v>
      </c>
    </row>
    <row r="4991" spans="31:31" x14ac:dyDescent="0.25">
      <c r="AE4991" t="s">
        <v>9771</v>
      </c>
    </row>
    <row r="4992" spans="31:31" x14ac:dyDescent="0.25">
      <c r="AE4992" t="s">
        <v>9772</v>
      </c>
    </row>
    <row r="4993" spans="31:31" x14ac:dyDescent="0.25">
      <c r="AE4993" t="s">
        <v>9773</v>
      </c>
    </row>
    <row r="4994" spans="31:31" x14ac:dyDescent="0.25">
      <c r="AE4994" t="s">
        <v>9774</v>
      </c>
    </row>
    <row r="4995" spans="31:31" x14ac:dyDescent="0.25">
      <c r="AE4995" t="s">
        <v>9775</v>
      </c>
    </row>
    <row r="4996" spans="31:31" x14ac:dyDescent="0.25">
      <c r="AE4996" t="s">
        <v>9776</v>
      </c>
    </row>
    <row r="4997" spans="31:31" x14ac:dyDescent="0.25">
      <c r="AE4997" t="s">
        <v>9777</v>
      </c>
    </row>
    <row r="4998" spans="31:31" x14ac:dyDescent="0.25">
      <c r="AE4998" t="s">
        <v>9778</v>
      </c>
    </row>
    <row r="4999" spans="31:31" x14ac:dyDescent="0.25">
      <c r="AE4999" t="s">
        <v>9779</v>
      </c>
    </row>
    <row r="5000" spans="31:31" x14ac:dyDescent="0.25">
      <c r="AE5000" t="s">
        <v>9781</v>
      </c>
    </row>
    <row r="5001" spans="31:31" x14ac:dyDescent="0.25">
      <c r="AE5001" t="s">
        <v>9782</v>
      </c>
    </row>
    <row r="5002" spans="31:31" x14ac:dyDescent="0.25">
      <c r="AE5002" t="s">
        <v>9784</v>
      </c>
    </row>
    <row r="5003" spans="31:31" x14ac:dyDescent="0.25">
      <c r="AE5003" t="s">
        <v>9785</v>
      </c>
    </row>
    <row r="5004" spans="31:31" x14ac:dyDescent="0.25">
      <c r="AE5004" t="s">
        <v>9786</v>
      </c>
    </row>
    <row r="5005" spans="31:31" x14ac:dyDescent="0.25">
      <c r="AE5005" t="s">
        <v>9787</v>
      </c>
    </row>
    <row r="5006" spans="31:31" x14ac:dyDescent="0.25">
      <c r="AE5006" t="s">
        <v>9788</v>
      </c>
    </row>
    <row r="5007" spans="31:31" x14ac:dyDescent="0.25">
      <c r="AE5007" t="s">
        <v>9791</v>
      </c>
    </row>
    <row r="5008" spans="31:31" x14ac:dyDescent="0.25">
      <c r="AE5008" t="s">
        <v>9792</v>
      </c>
    </row>
    <row r="5009" spans="31:31" x14ac:dyDescent="0.25">
      <c r="AE5009" t="s">
        <v>9793</v>
      </c>
    </row>
    <row r="5010" spans="31:31" x14ac:dyDescent="0.25">
      <c r="AE5010" t="s">
        <v>9794</v>
      </c>
    </row>
    <row r="5011" spans="31:31" x14ac:dyDescent="0.25">
      <c r="AE5011" t="s">
        <v>9795</v>
      </c>
    </row>
    <row r="5012" spans="31:31" x14ac:dyDescent="0.25">
      <c r="AE5012" t="s">
        <v>9796</v>
      </c>
    </row>
    <row r="5013" spans="31:31" x14ac:dyDescent="0.25">
      <c r="AE5013" t="s">
        <v>9797</v>
      </c>
    </row>
    <row r="5014" spans="31:31" x14ac:dyDescent="0.25">
      <c r="AE5014" t="s">
        <v>9798</v>
      </c>
    </row>
    <row r="5015" spans="31:31" x14ac:dyDescent="0.25">
      <c r="AE5015" t="s">
        <v>9799</v>
      </c>
    </row>
    <row r="5016" spans="31:31" x14ac:dyDescent="0.25">
      <c r="AE5016" t="s">
        <v>9801</v>
      </c>
    </row>
    <row r="5017" spans="31:31" x14ac:dyDescent="0.25">
      <c r="AE5017" t="s">
        <v>9802</v>
      </c>
    </row>
    <row r="5018" spans="31:31" x14ac:dyDescent="0.25">
      <c r="AE5018" t="s">
        <v>9803</v>
      </c>
    </row>
    <row r="5019" spans="31:31" x14ac:dyDescent="0.25">
      <c r="AE5019" t="s">
        <v>9804</v>
      </c>
    </row>
    <row r="5020" spans="31:31" x14ac:dyDescent="0.25">
      <c r="AE5020" t="s">
        <v>9806</v>
      </c>
    </row>
    <row r="5021" spans="31:31" x14ac:dyDescent="0.25">
      <c r="AE5021" t="s">
        <v>9807</v>
      </c>
    </row>
    <row r="5022" spans="31:31" x14ac:dyDescent="0.25">
      <c r="AE5022" t="s">
        <v>9808</v>
      </c>
    </row>
    <row r="5023" spans="31:31" x14ac:dyDescent="0.25">
      <c r="AE5023" t="s">
        <v>9810</v>
      </c>
    </row>
    <row r="5024" spans="31:31" x14ac:dyDescent="0.25">
      <c r="AE5024" t="s">
        <v>9811</v>
      </c>
    </row>
    <row r="5025" spans="31:31" x14ac:dyDescent="0.25">
      <c r="AE5025" t="s">
        <v>9814</v>
      </c>
    </row>
    <row r="5026" spans="31:31" x14ac:dyDescent="0.25">
      <c r="AE5026" t="s">
        <v>9826</v>
      </c>
    </row>
    <row r="5027" spans="31:31" x14ac:dyDescent="0.25">
      <c r="AE5027" t="s">
        <v>9827</v>
      </c>
    </row>
    <row r="5028" spans="31:31" x14ac:dyDescent="0.25">
      <c r="AE5028" t="s">
        <v>9833</v>
      </c>
    </row>
    <row r="5029" spans="31:31" x14ac:dyDescent="0.25">
      <c r="AE5029" t="s">
        <v>9834</v>
      </c>
    </row>
    <row r="5030" spans="31:31" x14ac:dyDescent="0.25">
      <c r="AE5030" t="s">
        <v>9837</v>
      </c>
    </row>
    <row r="5031" spans="31:31" x14ac:dyDescent="0.25">
      <c r="AE5031" t="s">
        <v>9839</v>
      </c>
    </row>
    <row r="5032" spans="31:31" x14ac:dyDescent="0.25">
      <c r="AE5032" t="s">
        <v>9844</v>
      </c>
    </row>
    <row r="5033" spans="31:31" x14ac:dyDescent="0.25">
      <c r="AE5033" t="s">
        <v>9849</v>
      </c>
    </row>
    <row r="5034" spans="31:31" x14ac:dyDescent="0.25">
      <c r="AE5034" t="s">
        <v>9850</v>
      </c>
    </row>
    <row r="5035" spans="31:31" x14ac:dyDescent="0.25">
      <c r="AE5035" t="s">
        <v>9853</v>
      </c>
    </row>
    <row r="5036" spans="31:31" x14ac:dyDescent="0.25">
      <c r="AE5036" t="s">
        <v>9856</v>
      </c>
    </row>
    <row r="5037" spans="31:31" x14ac:dyDescent="0.25">
      <c r="AE5037" t="s">
        <v>9858</v>
      </c>
    </row>
    <row r="5038" spans="31:31" x14ac:dyDescent="0.25">
      <c r="AE5038" t="s">
        <v>9858</v>
      </c>
    </row>
    <row r="5039" spans="31:31" x14ac:dyDescent="0.25">
      <c r="AE5039" t="s">
        <v>9859</v>
      </c>
    </row>
    <row r="5040" spans="31:31" x14ac:dyDescent="0.25">
      <c r="AE5040" t="s">
        <v>9863</v>
      </c>
    </row>
    <row r="5041" spans="31:31" x14ac:dyDescent="0.25">
      <c r="AE5041" t="s">
        <v>9866</v>
      </c>
    </row>
    <row r="5042" spans="31:31" x14ac:dyDescent="0.25">
      <c r="AE5042" t="s">
        <v>9869</v>
      </c>
    </row>
    <row r="5043" spans="31:31" x14ac:dyDescent="0.25">
      <c r="AE5043" t="s">
        <v>9870</v>
      </c>
    </row>
    <row r="5044" spans="31:31" x14ac:dyDescent="0.25">
      <c r="AE5044" t="s">
        <v>9871</v>
      </c>
    </row>
    <row r="5045" spans="31:31" x14ac:dyDescent="0.25">
      <c r="AE5045" t="s">
        <v>9872</v>
      </c>
    </row>
    <row r="5046" spans="31:31" x14ac:dyDescent="0.25">
      <c r="AE5046" t="s">
        <v>9873</v>
      </c>
    </row>
    <row r="5047" spans="31:31" x14ac:dyDescent="0.25">
      <c r="AE5047" t="s">
        <v>9875</v>
      </c>
    </row>
    <row r="5048" spans="31:31" x14ac:dyDescent="0.25">
      <c r="AE5048" t="s">
        <v>9877</v>
      </c>
    </row>
    <row r="5049" spans="31:31" x14ac:dyDescent="0.25">
      <c r="AE5049" t="s">
        <v>9877</v>
      </c>
    </row>
    <row r="5050" spans="31:31" x14ac:dyDescent="0.25">
      <c r="AE5050" t="s">
        <v>9880</v>
      </c>
    </row>
    <row r="5051" spans="31:31" x14ac:dyDescent="0.25">
      <c r="AE5051" t="s">
        <v>9882</v>
      </c>
    </row>
    <row r="5052" spans="31:31" x14ac:dyDescent="0.25">
      <c r="AE5052" t="s">
        <v>9883</v>
      </c>
    </row>
    <row r="5053" spans="31:31" x14ac:dyDescent="0.25">
      <c r="AE5053" t="s">
        <v>9884</v>
      </c>
    </row>
    <row r="5054" spans="31:31" x14ac:dyDescent="0.25">
      <c r="AE5054" t="s">
        <v>9885</v>
      </c>
    </row>
    <row r="5055" spans="31:31" x14ac:dyDescent="0.25">
      <c r="AE5055" t="s">
        <v>9887</v>
      </c>
    </row>
    <row r="5056" spans="31:31" x14ac:dyDescent="0.25">
      <c r="AE5056" t="s">
        <v>9888</v>
      </c>
    </row>
    <row r="5057" spans="31:31" x14ac:dyDescent="0.25">
      <c r="AE5057" t="s">
        <v>9889</v>
      </c>
    </row>
    <row r="5058" spans="31:31" x14ac:dyDescent="0.25">
      <c r="AE5058" t="s">
        <v>9890</v>
      </c>
    </row>
    <row r="5059" spans="31:31" x14ac:dyDescent="0.25">
      <c r="AE5059" t="s">
        <v>9891</v>
      </c>
    </row>
    <row r="5060" spans="31:31" x14ac:dyDescent="0.25">
      <c r="AE5060" t="s">
        <v>9892</v>
      </c>
    </row>
    <row r="5061" spans="31:31" x14ac:dyDescent="0.25">
      <c r="AE5061" t="s">
        <v>9893</v>
      </c>
    </row>
    <row r="5062" spans="31:31" x14ac:dyDescent="0.25">
      <c r="AE5062" t="s">
        <v>9897</v>
      </c>
    </row>
    <row r="5063" spans="31:31" x14ac:dyDescent="0.25">
      <c r="AE5063" t="s">
        <v>9899</v>
      </c>
    </row>
    <row r="5064" spans="31:31" x14ac:dyDescent="0.25">
      <c r="AE5064" t="s">
        <v>9902</v>
      </c>
    </row>
    <row r="5065" spans="31:31" x14ac:dyDescent="0.25">
      <c r="AE5065" t="s">
        <v>9904</v>
      </c>
    </row>
    <row r="5066" spans="31:31" x14ac:dyDescent="0.25">
      <c r="AE5066" t="s">
        <v>9908</v>
      </c>
    </row>
    <row r="5067" spans="31:31" x14ac:dyDescent="0.25">
      <c r="AE5067" t="s">
        <v>9909</v>
      </c>
    </row>
    <row r="5068" spans="31:31" x14ac:dyDescent="0.25">
      <c r="AE5068" t="s">
        <v>9910</v>
      </c>
    </row>
    <row r="5069" spans="31:31" x14ac:dyDescent="0.25">
      <c r="AE5069" t="s">
        <v>9912</v>
      </c>
    </row>
    <row r="5070" spans="31:31" x14ac:dyDescent="0.25">
      <c r="AE5070" t="s">
        <v>9913</v>
      </c>
    </row>
    <row r="5071" spans="31:31" x14ac:dyDescent="0.25">
      <c r="AE5071" t="s">
        <v>9914</v>
      </c>
    </row>
    <row r="5072" spans="31:31" x14ac:dyDescent="0.25">
      <c r="AE5072" t="s">
        <v>9916</v>
      </c>
    </row>
    <row r="5073" spans="31:31" x14ac:dyDescent="0.25">
      <c r="AE5073" t="s">
        <v>9916</v>
      </c>
    </row>
    <row r="5074" spans="31:31" x14ac:dyDescent="0.25">
      <c r="AE5074" t="s">
        <v>9917</v>
      </c>
    </row>
    <row r="5075" spans="31:31" x14ac:dyDescent="0.25">
      <c r="AE5075" t="s">
        <v>9918</v>
      </c>
    </row>
    <row r="5076" spans="31:31" x14ac:dyDescent="0.25">
      <c r="AE5076" t="s">
        <v>9920</v>
      </c>
    </row>
    <row r="5077" spans="31:31" x14ac:dyDescent="0.25">
      <c r="AE5077" t="s">
        <v>9922</v>
      </c>
    </row>
    <row r="5078" spans="31:31" x14ac:dyDescent="0.25">
      <c r="AE5078" t="s">
        <v>9924</v>
      </c>
    </row>
    <row r="5079" spans="31:31" x14ac:dyDescent="0.25">
      <c r="AE5079" t="s">
        <v>9929</v>
      </c>
    </row>
    <row r="5080" spans="31:31" x14ac:dyDescent="0.25">
      <c r="AE5080" t="s">
        <v>9933</v>
      </c>
    </row>
    <row r="5081" spans="31:31" x14ac:dyDescent="0.25">
      <c r="AE5081" t="s">
        <v>9934</v>
      </c>
    </row>
    <row r="5082" spans="31:31" x14ac:dyDescent="0.25">
      <c r="AE5082" t="s">
        <v>9936</v>
      </c>
    </row>
    <row r="5083" spans="31:31" x14ac:dyDescent="0.25">
      <c r="AE5083" t="s">
        <v>9939</v>
      </c>
    </row>
    <row r="5084" spans="31:31" x14ac:dyDescent="0.25">
      <c r="AE5084" t="s">
        <v>9941</v>
      </c>
    </row>
    <row r="5085" spans="31:31" x14ac:dyDescent="0.25">
      <c r="AE5085" t="s">
        <v>9942</v>
      </c>
    </row>
    <row r="5086" spans="31:31" x14ac:dyDescent="0.25">
      <c r="AE5086" t="s">
        <v>9942</v>
      </c>
    </row>
    <row r="5087" spans="31:31" x14ac:dyDescent="0.25">
      <c r="AE5087" t="s">
        <v>9942</v>
      </c>
    </row>
    <row r="5088" spans="31:31" x14ac:dyDescent="0.25">
      <c r="AE5088" t="s">
        <v>9942</v>
      </c>
    </row>
    <row r="5089" spans="31:31" x14ac:dyDescent="0.25">
      <c r="AE5089" t="s">
        <v>9943</v>
      </c>
    </row>
    <row r="5090" spans="31:31" x14ac:dyDescent="0.25">
      <c r="AE5090" t="s">
        <v>9944</v>
      </c>
    </row>
    <row r="5091" spans="31:31" x14ac:dyDescent="0.25">
      <c r="AE5091" t="s">
        <v>9945</v>
      </c>
    </row>
    <row r="5092" spans="31:31" x14ac:dyDescent="0.25">
      <c r="AE5092" t="s">
        <v>9946</v>
      </c>
    </row>
    <row r="5093" spans="31:31" x14ac:dyDescent="0.25">
      <c r="AE5093" t="s">
        <v>9956</v>
      </c>
    </row>
    <row r="5094" spans="31:31" x14ac:dyDescent="0.25">
      <c r="AE5094" t="s">
        <v>9961</v>
      </c>
    </row>
    <row r="5095" spans="31:31" x14ac:dyDescent="0.25">
      <c r="AE5095" t="s">
        <v>10277</v>
      </c>
    </row>
    <row r="5096" spans="31:31" x14ac:dyDescent="0.25">
      <c r="AE5096" t="s">
        <v>10357</v>
      </c>
    </row>
    <row r="5097" spans="31:31" x14ac:dyDescent="0.25">
      <c r="AE5097" t="s">
        <v>10551</v>
      </c>
    </row>
    <row r="5098" spans="31:31" x14ac:dyDescent="0.25">
      <c r="AE5098" t="s">
        <v>10553</v>
      </c>
    </row>
    <row r="5099" spans="31:31" x14ac:dyDescent="0.25">
      <c r="AE5099" t="s">
        <v>10557</v>
      </c>
    </row>
    <row r="5100" spans="31:31" x14ac:dyDescent="0.25">
      <c r="AE5100" t="s">
        <v>10558</v>
      </c>
    </row>
    <row r="5101" spans="31:31" x14ac:dyDescent="0.25">
      <c r="AE5101" t="s">
        <v>10558</v>
      </c>
    </row>
    <row r="5102" spans="31:31" x14ac:dyDescent="0.25">
      <c r="AE5102" t="s">
        <v>10558</v>
      </c>
    </row>
    <row r="5103" spans="31:31" x14ac:dyDescent="0.25">
      <c r="AE5103" t="s">
        <v>10558</v>
      </c>
    </row>
    <row r="5104" spans="31:31" x14ac:dyDescent="0.25">
      <c r="AE5104" t="s">
        <v>10558</v>
      </c>
    </row>
    <row r="5105" spans="31:31" x14ac:dyDescent="0.25">
      <c r="AE5105" t="s">
        <v>10558</v>
      </c>
    </row>
    <row r="5106" spans="31:31" x14ac:dyDescent="0.25">
      <c r="AE5106" t="s">
        <v>10558</v>
      </c>
    </row>
    <row r="5107" spans="31:31" x14ac:dyDescent="0.25">
      <c r="AE5107" t="s">
        <v>10558</v>
      </c>
    </row>
    <row r="5108" spans="31:31" x14ac:dyDescent="0.25">
      <c r="AE5108" t="s">
        <v>10558</v>
      </c>
    </row>
    <row r="5109" spans="31:31" x14ac:dyDescent="0.25">
      <c r="AE5109" t="s">
        <v>10559</v>
      </c>
    </row>
    <row r="5110" spans="31:31" x14ac:dyDescent="0.25">
      <c r="AE5110" t="s">
        <v>10560</v>
      </c>
    </row>
    <row r="5111" spans="31:31" x14ac:dyDescent="0.25">
      <c r="AE5111" t="s">
        <v>10561</v>
      </c>
    </row>
    <row r="5112" spans="31:31" x14ac:dyDescent="0.25">
      <c r="AE5112" t="s">
        <v>10562</v>
      </c>
    </row>
    <row r="5113" spans="31:31" x14ac:dyDescent="0.25">
      <c r="AE5113" t="s">
        <v>10564</v>
      </c>
    </row>
    <row r="5114" spans="31:31" x14ac:dyDescent="0.25">
      <c r="AE5114" t="s">
        <v>10567</v>
      </c>
    </row>
    <row r="5115" spans="31:31" x14ac:dyDescent="0.25">
      <c r="AE5115" t="s">
        <v>10570</v>
      </c>
    </row>
    <row r="5116" spans="31:31" x14ac:dyDescent="0.25">
      <c r="AE5116" t="s">
        <v>10571</v>
      </c>
    </row>
    <row r="5117" spans="31:31" x14ac:dyDescent="0.25">
      <c r="AE5117" t="s">
        <v>10572</v>
      </c>
    </row>
    <row r="5118" spans="31:31" x14ac:dyDescent="0.25">
      <c r="AE5118" t="s">
        <v>10574</v>
      </c>
    </row>
    <row r="5119" spans="31:31" x14ac:dyDescent="0.25">
      <c r="AE5119" t="s">
        <v>13941</v>
      </c>
    </row>
    <row r="5120" spans="31:31" x14ac:dyDescent="0.25">
      <c r="AE5120" t="s">
        <v>10576</v>
      </c>
    </row>
    <row r="5121" spans="31:31" x14ac:dyDescent="0.25">
      <c r="AE5121" t="s">
        <v>10578</v>
      </c>
    </row>
    <row r="5122" spans="31:31" x14ac:dyDescent="0.25">
      <c r="AE5122" t="s">
        <v>10580</v>
      </c>
    </row>
    <row r="5123" spans="31:31" x14ac:dyDescent="0.25">
      <c r="AE5123" t="s">
        <v>10584</v>
      </c>
    </row>
    <row r="5124" spans="31:31" x14ac:dyDescent="0.25">
      <c r="AE5124" t="s">
        <v>10586</v>
      </c>
    </row>
    <row r="5125" spans="31:31" x14ac:dyDescent="0.25">
      <c r="AE5125" t="s">
        <v>10587</v>
      </c>
    </row>
    <row r="5126" spans="31:31" x14ac:dyDescent="0.25">
      <c r="AE5126" t="s">
        <v>10590</v>
      </c>
    </row>
    <row r="5127" spans="31:31" x14ac:dyDescent="0.25">
      <c r="AE5127" t="s">
        <v>10591</v>
      </c>
    </row>
    <row r="5128" spans="31:31" x14ac:dyDescent="0.25">
      <c r="AE5128" t="s">
        <v>10595</v>
      </c>
    </row>
    <row r="5129" spans="31:31" x14ac:dyDescent="0.25">
      <c r="AE5129" t="s">
        <v>10596</v>
      </c>
    </row>
    <row r="5130" spans="31:31" x14ac:dyDescent="0.25">
      <c r="AE5130" t="s">
        <v>10601</v>
      </c>
    </row>
    <row r="5131" spans="31:31" x14ac:dyDescent="0.25">
      <c r="AE5131" t="s">
        <v>10602</v>
      </c>
    </row>
    <row r="5132" spans="31:31" x14ac:dyDescent="0.25">
      <c r="AE5132" t="s">
        <v>10603</v>
      </c>
    </row>
    <row r="5133" spans="31:31" x14ac:dyDescent="0.25">
      <c r="AE5133" t="s">
        <v>10608</v>
      </c>
    </row>
    <row r="5134" spans="31:31" x14ac:dyDescent="0.25">
      <c r="AE5134" t="s">
        <v>10610</v>
      </c>
    </row>
    <row r="5135" spans="31:31" x14ac:dyDescent="0.25">
      <c r="AE5135" t="s">
        <v>10611</v>
      </c>
    </row>
    <row r="5136" spans="31:31" x14ac:dyDescent="0.25">
      <c r="AE5136" t="s">
        <v>10612</v>
      </c>
    </row>
    <row r="5137" spans="31:31" x14ac:dyDescent="0.25">
      <c r="AE5137" t="s">
        <v>10612</v>
      </c>
    </row>
    <row r="5138" spans="31:31" x14ac:dyDescent="0.25">
      <c r="AE5138" t="s">
        <v>10613</v>
      </c>
    </row>
    <row r="5139" spans="31:31" x14ac:dyDescent="0.25">
      <c r="AE5139" t="s">
        <v>10614</v>
      </c>
    </row>
    <row r="5140" spans="31:31" x14ac:dyDescent="0.25">
      <c r="AE5140" t="s">
        <v>10615</v>
      </c>
    </row>
    <row r="5141" spans="31:31" x14ac:dyDescent="0.25">
      <c r="AE5141" t="s">
        <v>10617</v>
      </c>
    </row>
    <row r="5142" spans="31:31" x14ac:dyDescent="0.25">
      <c r="AE5142" t="s">
        <v>10617</v>
      </c>
    </row>
    <row r="5143" spans="31:31" x14ac:dyDescent="0.25">
      <c r="AE5143" t="s">
        <v>10618</v>
      </c>
    </row>
    <row r="5144" spans="31:31" x14ac:dyDescent="0.25">
      <c r="AE5144" t="s">
        <v>10619</v>
      </c>
    </row>
    <row r="5145" spans="31:31" x14ac:dyDescent="0.25">
      <c r="AE5145" t="s">
        <v>10620</v>
      </c>
    </row>
    <row r="5146" spans="31:31" x14ac:dyDescent="0.25">
      <c r="AE5146" t="s">
        <v>10630</v>
      </c>
    </row>
    <row r="5147" spans="31:31" x14ac:dyDescent="0.25">
      <c r="AE5147" t="s">
        <v>10634</v>
      </c>
    </row>
    <row r="5148" spans="31:31" x14ac:dyDescent="0.25">
      <c r="AE5148" t="s">
        <v>10635</v>
      </c>
    </row>
    <row r="5149" spans="31:31" x14ac:dyDescent="0.25">
      <c r="AE5149" t="s">
        <v>10638</v>
      </c>
    </row>
    <row r="5150" spans="31:31" x14ac:dyDescent="0.25">
      <c r="AE5150" t="s">
        <v>10640</v>
      </c>
    </row>
    <row r="5151" spans="31:31" x14ac:dyDescent="0.25">
      <c r="AE5151" t="s">
        <v>10641</v>
      </c>
    </row>
    <row r="5152" spans="31:31" x14ac:dyDescent="0.25">
      <c r="AE5152" t="s">
        <v>10655</v>
      </c>
    </row>
    <row r="5153" spans="31:31" x14ac:dyDescent="0.25">
      <c r="AE5153" t="s">
        <v>10657</v>
      </c>
    </row>
    <row r="5154" spans="31:31" x14ac:dyDescent="0.25">
      <c r="AE5154" t="s">
        <v>10658</v>
      </c>
    </row>
    <row r="5155" spans="31:31" x14ac:dyDescent="0.25">
      <c r="AE5155" t="s">
        <v>10660</v>
      </c>
    </row>
    <row r="5156" spans="31:31" x14ac:dyDescent="0.25">
      <c r="AE5156" t="s">
        <v>10661</v>
      </c>
    </row>
    <row r="5157" spans="31:31" x14ac:dyDescent="0.25">
      <c r="AE5157" t="s">
        <v>10662</v>
      </c>
    </row>
    <row r="5158" spans="31:31" x14ac:dyDescent="0.25">
      <c r="AE5158" t="s">
        <v>10663</v>
      </c>
    </row>
    <row r="5159" spans="31:31" x14ac:dyDescent="0.25">
      <c r="AE5159" t="s">
        <v>13943</v>
      </c>
    </row>
    <row r="5160" spans="31:31" x14ac:dyDescent="0.25">
      <c r="AE5160" t="s">
        <v>10665</v>
      </c>
    </row>
    <row r="5161" spans="31:31" x14ac:dyDescent="0.25">
      <c r="AE5161" t="s">
        <v>10666</v>
      </c>
    </row>
    <row r="5162" spans="31:31" x14ac:dyDescent="0.25">
      <c r="AE5162" t="s">
        <v>10667</v>
      </c>
    </row>
    <row r="5163" spans="31:31" x14ac:dyDescent="0.25">
      <c r="AE5163" t="s">
        <v>10668</v>
      </c>
    </row>
    <row r="5164" spans="31:31" x14ac:dyDescent="0.25">
      <c r="AE5164" t="s">
        <v>10671</v>
      </c>
    </row>
    <row r="5165" spans="31:31" x14ac:dyDescent="0.25">
      <c r="AE5165" t="s">
        <v>10679</v>
      </c>
    </row>
    <row r="5166" spans="31:31" x14ac:dyDescent="0.25">
      <c r="AE5166" t="s">
        <v>10680</v>
      </c>
    </row>
    <row r="5167" spans="31:31" x14ac:dyDescent="0.25">
      <c r="AE5167" t="s">
        <v>10680</v>
      </c>
    </row>
    <row r="5168" spans="31:31" x14ac:dyDescent="0.25">
      <c r="AE5168" t="s">
        <v>10682</v>
      </c>
    </row>
    <row r="5169" spans="31:31" x14ac:dyDescent="0.25">
      <c r="AE5169" t="s">
        <v>13944</v>
      </c>
    </row>
    <row r="5170" spans="31:31" x14ac:dyDescent="0.25">
      <c r="AE5170" t="s">
        <v>10683</v>
      </c>
    </row>
    <row r="5171" spans="31:31" x14ac:dyDescent="0.25">
      <c r="AE5171" t="s">
        <v>10685</v>
      </c>
    </row>
    <row r="5172" spans="31:31" x14ac:dyDescent="0.25">
      <c r="AE5172" t="s">
        <v>10687</v>
      </c>
    </row>
    <row r="5173" spans="31:31" x14ac:dyDescent="0.25">
      <c r="AE5173" t="s">
        <v>10690</v>
      </c>
    </row>
    <row r="5174" spans="31:31" x14ac:dyDescent="0.25">
      <c r="AE5174" t="s">
        <v>10694</v>
      </c>
    </row>
    <row r="5175" spans="31:31" x14ac:dyDescent="0.25">
      <c r="AE5175" t="s">
        <v>10694</v>
      </c>
    </row>
    <row r="5176" spans="31:31" x14ac:dyDescent="0.25">
      <c r="AE5176" t="s">
        <v>10699</v>
      </c>
    </row>
    <row r="5177" spans="31:31" x14ac:dyDescent="0.25">
      <c r="AE5177" t="s">
        <v>10701</v>
      </c>
    </row>
    <row r="5178" spans="31:31" x14ac:dyDescent="0.25">
      <c r="AE5178" t="s">
        <v>10702</v>
      </c>
    </row>
    <row r="5179" spans="31:31" x14ac:dyDescent="0.25">
      <c r="AE5179" t="s">
        <v>10704</v>
      </c>
    </row>
    <row r="5180" spans="31:31" x14ac:dyDescent="0.25">
      <c r="AE5180" t="s">
        <v>10706</v>
      </c>
    </row>
    <row r="5181" spans="31:31" x14ac:dyDescent="0.25">
      <c r="AE5181" t="s">
        <v>10707</v>
      </c>
    </row>
    <row r="5182" spans="31:31" x14ac:dyDescent="0.25">
      <c r="AE5182" t="s">
        <v>10708</v>
      </c>
    </row>
    <row r="5183" spans="31:31" x14ac:dyDescent="0.25">
      <c r="AE5183" t="s">
        <v>10709</v>
      </c>
    </row>
    <row r="5184" spans="31:31" x14ac:dyDescent="0.25">
      <c r="AE5184" t="s">
        <v>10710</v>
      </c>
    </row>
    <row r="5185" spans="31:31" x14ac:dyDescent="0.25">
      <c r="AE5185" t="s">
        <v>10713</v>
      </c>
    </row>
    <row r="5186" spans="31:31" x14ac:dyDescent="0.25">
      <c r="AE5186" t="s">
        <v>10716</v>
      </c>
    </row>
    <row r="5187" spans="31:31" x14ac:dyDescent="0.25">
      <c r="AE5187" t="s">
        <v>10720</v>
      </c>
    </row>
    <row r="5188" spans="31:31" x14ac:dyDescent="0.25">
      <c r="AE5188" t="s">
        <v>10721</v>
      </c>
    </row>
    <row r="5189" spans="31:31" x14ac:dyDescent="0.25">
      <c r="AE5189" t="s">
        <v>10722</v>
      </c>
    </row>
    <row r="5190" spans="31:31" x14ac:dyDescent="0.25">
      <c r="AE5190" t="s">
        <v>10723</v>
      </c>
    </row>
    <row r="5191" spans="31:31" x14ac:dyDescent="0.25">
      <c r="AE5191" t="s">
        <v>10724</v>
      </c>
    </row>
    <row r="5192" spans="31:31" x14ac:dyDescent="0.25">
      <c r="AE5192" t="s">
        <v>10727</v>
      </c>
    </row>
    <row r="5193" spans="31:31" x14ac:dyDescent="0.25">
      <c r="AE5193" t="s">
        <v>10728</v>
      </c>
    </row>
    <row r="5194" spans="31:31" x14ac:dyDescent="0.25">
      <c r="AE5194" t="s">
        <v>10729</v>
      </c>
    </row>
    <row r="5195" spans="31:31" x14ac:dyDescent="0.25">
      <c r="AE5195" t="s">
        <v>10730</v>
      </c>
    </row>
    <row r="5196" spans="31:31" x14ac:dyDescent="0.25">
      <c r="AE5196" t="s">
        <v>10732</v>
      </c>
    </row>
    <row r="5197" spans="31:31" x14ac:dyDescent="0.25">
      <c r="AE5197" t="s">
        <v>10736</v>
      </c>
    </row>
    <row r="5198" spans="31:31" x14ac:dyDescent="0.25">
      <c r="AE5198" t="s">
        <v>10738</v>
      </c>
    </row>
    <row r="5199" spans="31:31" x14ac:dyDescent="0.25">
      <c r="AE5199" t="s">
        <v>10772</v>
      </c>
    </row>
    <row r="5200" spans="31:31" x14ac:dyDescent="0.25">
      <c r="AE5200" t="s">
        <v>10774</v>
      </c>
    </row>
    <row r="5201" spans="31:31" x14ac:dyDescent="0.25">
      <c r="AE5201" t="s">
        <v>10777</v>
      </c>
    </row>
    <row r="5202" spans="31:31" x14ac:dyDescent="0.25">
      <c r="AE5202" t="s">
        <v>10778</v>
      </c>
    </row>
    <row r="5203" spans="31:31" x14ac:dyDescent="0.25">
      <c r="AE5203" t="s">
        <v>10779</v>
      </c>
    </row>
    <row r="5204" spans="31:31" x14ac:dyDescent="0.25">
      <c r="AE5204" t="s">
        <v>10782</v>
      </c>
    </row>
    <row r="5205" spans="31:31" x14ac:dyDescent="0.25">
      <c r="AE5205" t="s">
        <v>13965</v>
      </c>
    </row>
    <row r="5206" spans="31:31" x14ac:dyDescent="0.25">
      <c r="AE5206" t="s">
        <v>10791</v>
      </c>
    </row>
    <row r="5207" spans="31:31" x14ac:dyDescent="0.25">
      <c r="AE5207" t="s">
        <v>10792</v>
      </c>
    </row>
    <row r="5208" spans="31:31" x14ac:dyDescent="0.25">
      <c r="AE5208" t="s">
        <v>10794</v>
      </c>
    </row>
    <row r="5209" spans="31:31" x14ac:dyDescent="0.25">
      <c r="AE5209" t="s">
        <v>10796</v>
      </c>
    </row>
    <row r="5210" spans="31:31" x14ac:dyDescent="0.25">
      <c r="AE5210" t="s">
        <v>10800</v>
      </c>
    </row>
    <row r="5211" spans="31:31" x14ac:dyDescent="0.25">
      <c r="AE5211" t="s">
        <v>10802</v>
      </c>
    </row>
    <row r="5212" spans="31:31" x14ac:dyDescent="0.25">
      <c r="AE5212" t="s">
        <v>10803</v>
      </c>
    </row>
    <row r="5213" spans="31:31" x14ac:dyDescent="0.25">
      <c r="AE5213" t="s">
        <v>13966</v>
      </c>
    </row>
    <row r="5214" spans="31:31" x14ac:dyDescent="0.25">
      <c r="AE5214" t="s">
        <v>13967</v>
      </c>
    </row>
    <row r="5215" spans="31:31" x14ac:dyDescent="0.25">
      <c r="AE5215" t="s">
        <v>10804</v>
      </c>
    </row>
    <row r="5216" spans="31:31" x14ac:dyDescent="0.25">
      <c r="AE5216" t="s">
        <v>10805</v>
      </c>
    </row>
    <row r="5217" spans="31:31" x14ac:dyDescent="0.25">
      <c r="AE5217" t="s">
        <v>10806</v>
      </c>
    </row>
    <row r="5218" spans="31:31" x14ac:dyDescent="0.25">
      <c r="AE5218" t="s">
        <v>10809</v>
      </c>
    </row>
    <row r="5219" spans="31:31" x14ac:dyDescent="0.25">
      <c r="AE5219" t="s">
        <v>10810</v>
      </c>
    </row>
    <row r="5220" spans="31:31" x14ac:dyDescent="0.25">
      <c r="AE5220" t="s">
        <v>10811</v>
      </c>
    </row>
    <row r="5221" spans="31:31" x14ac:dyDescent="0.25">
      <c r="AE5221" t="s">
        <v>10812</v>
      </c>
    </row>
    <row r="5222" spans="31:31" x14ac:dyDescent="0.25">
      <c r="AE5222" t="s">
        <v>10815</v>
      </c>
    </row>
    <row r="5223" spans="31:31" x14ac:dyDescent="0.25">
      <c r="AE5223" t="s">
        <v>10816</v>
      </c>
    </row>
    <row r="5224" spans="31:31" x14ac:dyDescent="0.25">
      <c r="AE5224" t="s">
        <v>10817</v>
      </c>
    </row>
    <row r="5225" spans="31:31" x14ac:dyDescent="0.25">
      <c r="AE5225" t="s">
        <v>10818</v>
      </c>
    </row>
    <row r="5226" spans="31:31" x14ac:dyDescent="0.25">
      <c r="AE5226" t="s">
        <v>10820</v>
      </c>
    </row>
    <row r="5227" spans="31:31" x14ac:dyDescent="0.25">
      <c r="AE5227" t="s">
        <v>10824</v>
      </c>
    </row>
    <row r="5228" spans="31:31" x14ac:dyDescent="0.25">
      <c r="AE5228" t="s">
        <v>10826</v>
      </c>
    </row>
    <row r="5229" spans="31:31" x14ac:dyDescent="0.25">
      <c r="AE5229" t="s">
        <v>10828</v>
      </c>
    </row>
    <row r="5230" spans="31:31" x14ac:dyDescent="0.25">
      <c r="AE5230" t="s">
        <v>10829</v>
      </c>
    </row>
    <row r="5231" spans="31:31" x14ac:dyDescent="0.25">
      <c r="AE5231" t="s">
        <v>10832</v>
      </c>
    </row>
    <row r="5232" spans="31:31" x14ac:dyDescent="0.25">
      <c r="AE5232" t="s">
        <v>10833</v>
      </c>
    </row>
    <row r="5233" spans="31:31" x14ac:dyDescent="0.25">
      <c r="AE5233" t="s">
        <v>10834</v>
      </c>
    </row>
    <row r="5234" spans="31:31" x14ac:dyDescent="0.25">
      <c r="AE5234" t="s">
        <v>13970</v>
      </c>
    </row>
    <row r="5235" spans="31:31" x14ac:dyDescent="0.25">
      <c r="AE5235" t="s">
        <v>10838</v>
      </c>
    </row>
    <row r="5236" spans="31:31" x14ac:dyDescent="0.25">
      <c r="AE5236" t="s">
        <v>10840</v>
      </c>
    </row>
    <row r="5237" spans="31:31" x14ac:dyDescent="0.25">
      <c r="AE5237" t="s">
        <v>10840</v>
      </c>
    </row>
    <row r="5238" spans="31:31" x14ac:dyDescent="0.25">
      <c r="AE5238" t="s">
        <v>10843</v>
      </c>
    </row>
    <row r="5239" spans="31:31" x14ac:dyDescent="0.25">
      <c r="AE5239" t="s">
        <v>10844</v>
      </c>
    </row>
    <row r="5240" spans="31:31" x14ac:dyDescent="0.25">
      <c r="AE5240" t="s">
        <v>10845</v>
      </c>
    </row>
    <row r="5241" spans="31:31" x14ac:dyDescent="0.25">
      <c r="AE5241" t="s">
        <v>10847</v>
      </c>
    </row>
    <row r="5242" spans="31:31" x14ac:dyDescent="0.25">
      <c r="AE5242" t="s">
        <v>10852</v>
      </c>
    </row>
    <row r="5243" spans="31:31" x14ac:dyDescent="0.25">
      <c r="AE5243" t="s">
        <v>10854</v>
      </c>
    </row>
    <row r="5244" spans="31:31" x14ac:dyDescent="0.25">
      <c r="AE5244" t="s">
        <v>10855</v>
      </c>
    </row>
    <row r="5245" spans="31:31" x14ac:dyDescent="0.25">
      <c r="AE5245" t="s">
        <v>10859</v>
      </c>
    </row>
    <row r="5246" spans="31:31" x14ac:dyDescent="0.25">
      <c r="AE5246" t="s">
        <v>10862</v>
      </c>
    </row>
    <row r="5247" spans="31:31" x14ac:dyDescent="0.25">
      <c r="AE5247" t="s">
        <v>10863</v>
      </c>
    </row>
    <row r="5248" spans="31:31" x14ac:dyDescent="0.25">
      <c r="AE5248" t="s">
        <v>10864</v>
      </c>
    </row>
    <row r="5249" spans="31:31" x14ac:dyDescent="0.25">
      <c r="AE5249" t="s">
        <v>10865</v>
      </c>
    </row>
    <row r="5250" spans="31:31" x14ac:dyDescent="0.25">
      <c r="AE5250" t="s">
        <v>10867</v>
      </c>
    </row>
    <row r="5251" spans="31:31" x14ac:dyDescent="0.25">
      <c r="AE5251" t="s">
        <v>10869</v>
      </c>
    </row>
    <row r="5252" spans="31:31" x14ac:dyDescent="0.25">
      <c r="AE5252" t="s">
        <v>10871</v>
      </c>
    </row>
    <row r="5253" spans="31:31" x14ac:dyDescent="0.25">
      <c r="AE5253" t="s">
        <v>10872</v>
      </c>
    </row>
    <row r="5254" spans="31:31" x14ac:dyDescent="0.25">
      <c r="AE5254" t="s">
        <v>10872</v>
      </c>
    </row>
    <row r="5255" spans="31:31" x14ac:dyDescent="0.25">
      <c r="AE5255" t="s">
        <v>10872</v>
      </c>
    </row>
    <row r="5256" spans="31:31" x14ac:dyDescent="0.25">
      <c r="AE5256" t="s">
        <v>10873</v>
      </c>
    </row>
    <row r="5257" spans="31:31" x14ac:dyDescent="0.25">
      <c r="AE5257" t="s">
        <v>10876</v>
      </c>
    </row>
    <row r="5258" spans="31:31" x14ac:dyDescent="0.25">
      <c r="AE5258" t="s">
        <v>10880</v>
      </c>
    </row>
    <row r="5259" spans="31:31" x14ac:dyDescent="0.25">
      <c r="AE5259" t="s">
        <v>10886</v>
      </c>
    </row>
    <row r="5260" spans="31:31" x14ac:dyDescent="0.25">
      <c r="AE5260" t="s">
        <v>10887</v>
      </c>
    </row>
    <row r="5261" spans="31:31" x14ac:dyDescent="0.25">
      <c r="AE5261" t="s">
        <v>10889</v>
      </c>
    </row>
    <row r="5262" spans="31:31" x14ac:dyDescent="0.25">
      <c r="AE5262" t="s">
        <v>10890</v>
      </c>
    </row>
    <row r="5263" spans="31:31" x14ac:dyDescent="0.25">
      <c r="AE5263" t="s">
        <v>10891</v>
      </c>
    </row>
    <row r="5264" spans="31:31" x14ac:dyDescent="0.25">
      <c r="AE5264" t="s">
        <v>10896</v>
      </c>
    </row>
    <row r="5265" spans="31:31" x14ac:dyDescent="0.25">
      <c r="AE5265" t="s">
        <v>10898</v>
      </c>
    </row>
    <row r="5266" spans="31:31" x14ac:dyDescent="0.25">
      <c r="AE5266" t="s">
        <v>10909</v>
      </c>
    </row>
    <row r="5267" spans="31:31" x14ac:dyDescent="0.25">
      <c r="AE5267" t="s">
        <v>10915</v>
      </c>
    </row>
    <row r="5268" spans="31:31" x14ac:dyDescent="0.25">
      <c r="AE5268" t="s">
        <v>10915</v>
      </c>
    </row>
    <row r="5269" spans="31:31" x14ac:dyDescent="0.25">
      <c r="AE5269" t="s">
        <v>10917</v>
      </c>
    </row>
    <row r="5270" spans="31:31" x14ac:dyDescent="0.25">
      <c r="AE5270" t="s">
        <v>10918</v>
      </c>
    </row>
    <row r="5271" spans="31:31" x14ac:dyDescent="0.25">
      <c r="AE5271" t="s">
        <v>10919</v>
      </c>
    </row>
    <row r="5272" spans="31:31" x14ac:dyDescent="0.25">
      <c r="AE5272" t="s">
        <v>10922</v>
      </c>
    </row>
    <row r="5273" spans="31:31" x14ac:dyDescent="0.25">
      <c r="AE5273" t="s">
        <v>10926</v>
      </c>
    </row>
    <row r="5274" spans="31:31" x14ac:dyDescent="0.25">
      <c r="AE5274" t="s">
        <v>10928</v>
      </c>
    </row>
    <row r="5275" spans="31:31" x14ac:dyDescent="0.25">
      <c r="AE5275" t="s">
        <v>10929</v>
      </c>
    </row>
    <row r="5276" spans="31:31" x14ac:dyDescent="0.25">
      <c r="AE5276" t="s">
        <v>10933</v>
      </c>
    </row>
    <row r="5277" spans="31:31" x14ac:dyDescent="0.25">
      <c r="AE5277" t="s">
        <v>10933</v>
      </c>
    </row>
    <row r="5278" spans="31:31" x14ac:dyDescent="0.25">
      <c r="AE5278" t="s">
        <v>10934</v>
      </c>
    </row>
    <row r="5279" spans="31:31" x14ac:dyDescent="0.25">
      <c r="AE5279" t="s">
        <v>10940</v>
      </c>
    </row>
    <row r="5280" spans="31:31" x14ac:dyDescent="0.25">
      <c r="AE5280" t="s">
        <v>10946</v>
      </c>
    </row>
    <row r="5281" spans="31:31" x14ac:dyDescent="0.25">
      <c r="AE5281" t="s">
        <v>10947</v>
      </c>
    </row>
    <row r="5282" spans="31:31" x14ac:dyDescent="0.25">
      <c r="AE5282" t="s">
        <v>10951</v>
      </c>
    </row>
    <row r="5283" spans="31:31" x14ac:dyDescent="0.25">
      <c r="AE5283" t="s">
        <v>10953</v>
      </c>
    </row>
    <row r="5284" spans="31:31" x14ac:dyDescent="0.25">
      <c r="AE5284" t="s">
        <v>10954</v>
      </c>
    </row>
    <row r="5285" spans="31:31" x14ac:dyDescent="0.25">
      <c r="AE5285" t="s">
        <v>10955</v>
      </c>
    </row>
    <row r="5286" spans="31:31" x14ac:dyDescent="0.25">
      <c r="AE5286" t="s">
        <v>10956</v>
      </c>
    </row>
    <row r="5287" spans="31:31" x14ac:dyDescent="0.25">
      <c r="AE5287" t="s">
        <v>10959</v>
      </c>
    </row>
    <row r="5288" spans="31:31" x14ac:dyDescent="0.25">
      <c r="AE5288" t="s">
        <v>10968</v>
      </c>
    </row>
    <row r="5289" spans="31:31" x14ac:dyDescent="0.25">
      <c r="AE5289" t="s">
        <v>10971</v>
      </c>
    </row>
    <row r="5290" spans="31:31" x14ac:dyDescent="0.25">
      <c r="AE5290" t="s">
        <v>10973</v>
      </c>
    </row>
    <row r="5291" spans="31:31" x14ac:dyDescent="0.25">
      <c r="AE5291" t="s">
        <v>10978</v>
      </c>
    </row>
    <row r="5292" spans="31:31" x14ac:dyDescent="0.25">
      <c r="AE5292" t="s">
        <v>10980</v>
      </c>
    </row>
    <row r="5293" spans="31:31" x14ac:dyDescent="0.25">
      <c r="AE5293" t="s">
        <v>10981</v>
      </c>
    </row>
    <row r="5294" spans="31:31" x14ac:dyDescent="0.25">
      <c r="AE5294" t="s">
        <v>10982</v>
      </c>
    </row>
    <row r="5295" spans="31:31" x14ac:dyDescent="0.25">
      <c r="AE5295" t="s">
        <v>10983</v>
      </c>
    </row>
    <row r="5296" spans="31:31" x14ac:dyDescent="0.25">
      <c r="AE5296" t="s">
        <v>10987</v>
      </c>
    </row>
    <row r="5297" spans="31:31" x14ac:dyDescent="0.25">
      <c r="AE5297" t="s">
        <v>10988</v>
      </c>
    </row>
    <row r="5298" spans="31:31" x14ac:dyDescent="0.25">
      <c r="AE5298" t="s">
        <v>10990</v>
      </c>
    </row>
    <row r="5299" spans="31:31" x14ac:dyDescent="0.25">
      <c r="AE5299" t="s">
        <v>13976</v>
      </c>
    </row>
    <row r="5300" spans="31:31" x14ac:dyDescent="0.25">
      <c r="AE5300" t="s">
        <v>10991</v>
      </c>
    </row>
    <row r="5301" spans="31:31" x14ac:dyDescent="0.25">
      <c r="AE5301" t="s">
        <v>10992</v>
      </c>
    </row>
    <row r="5302" spans="31:31" x14ac:dyDescent="0.25">
      <c r="AE5302" t="s">
        <v>10993</v>
      </c>
    </row>
    <row r="5303" spans="31:31" x14ac:dyDescent="0.25">
      <c r="AE5303" t="s">
        <v>10994</v>
      </c>
    </row>
    <row r="5304" spans="31:31" x14ac:dyDescent="0.25">
      <c r="AE5304" t="s">
        <v>13977</v>
      </c>
    </row>
    <row r="5305" spans="31:31" x14ac:dyDescent="0.25">
      <c r="AE5305" t="s">
        <v>10996</v>
      </c>
    </row>
    <row r="5306" spans="31:31" x14ac:dyDescent="0.25">
      <c r="AE5306" t="s">
        <v>10997</v>
      </c>
    </row>
    <row r="5307" spans="31:31" x14ac:dyDescent="0.25">
      <c r="AE5307" t="s">
        <v>10999</v>
      </c>
    </row>
    <row r="5308" spans="31:31" x14ac:dyDescent="0.25">
      <c r="AE5308" t="s">
        <v>11000</v>
      </c>
    </row>
    <row r="5309" spans="31:31" x14ac:dyDescent="0.25">
      <c r="AE5309" t="s">
        <v>13978</v>
      </c>
    </row>
    <row r="5310" spans="31:31" x14ac:dyDescent="0.25">
      <c r="AE5310" t="s">
        <v>11010</v>
      </c>
    </row>
    <row r="5311" spans="31:31" x14ac:dyDescent="0.25">
      <c r="AE5311" t="s">
        <v>11015</v>
      </c>
    </row>
    <row r="5312" spans="31:31" x14ac:dyDescent="0.25">
      <c r="AE5312" t="s">
        <v>11018</v>
      </c>
    </row>
    <row r="5313" spans="31:31" x14ac:dyDescent="0.25">
      <c r="AE5313" t="s">
        <v>11021</v>
      </c>
    </row>
    <row r="5314" spans="31:31" x14ac:dyDescent="0.25">
      <c r="AE5314" t="s">
        <v>11022</v>
      </c>
    </row>
    <row r="5315" spans="31:31" x14ac:dyDescent="0.25">
      <c r="AE5315" t="s">
        <v>11023</v>
      </c>
    </row>
    <row r="5316" spans="31:31" x14ac:dyDescent="0.25">
      <c r="AE5316" t="s">
        <v>11025</v>
      </c>
    </row>
    <row r="5317" spans="31:31" x14ac:dyDescent="0.25">
      <c r="AE5317" t="s">
        <v>11027</v>
      </c>
    </row>
    <row r="5318" spans="31:31" x14ac:dyDescent="0.25">
      <c r="AE5318" t="s">
        <v>11028</v>
      </c>
    </row>
    <row r="5319" spans="31:31" x14ac:dyDescent="0.25">
      <c r="AE5319" t="s">
        <v>11029</v>
      </c>
    </row>
    <row r="5320" spans="31:31" x14ac:dyDescent="0.25">
      <c r="AE5320" t="s">
        <v>11030</v>
      </c>
    </row>
    <row r="5321" spans="31:31" x14ac:dyDescent="0.25">
      <c r="AE5321" t="s">
        <v>11031</v>
      </c>
    </row>
    <row r="5322" spans="31:31" x14ac:dyDescent="0.25">
      <c r="AE5322" t="s">
        <v>11034</v>
      </c>
    </row>
    <row r="5323" spans="31:31" x14ac:dyDescent="0.25">
      <c r="AE5323" t="s">
        <v>11035</v>
      </c>
    </row>
    <row r="5324" spans="31:31" x14ac:dyDescent="0.25">
      <c r="AE5324" t="s">
        <v>11039</v>
      </c>
    </row>
    <row r="5325" spans="31:31" x14ac:dyDescent="0.25">
      <c r="AE5325" t="s">
        <v>11041</v>
      </c>
    </row>
    <row r="5326" spans="31:31" x14ac:dyDescent="0.25">
      <c r="AE5326" t="s">
        <v>13979</v>
      </c>
    </row>
    <row r="5327" spans="31:31" x14ac:dyDescent="0.25">
      <c r="AE5327" t="s">
        <v>11045</v>
      </c>
    </row>
    <row r="5328" spans="31:31" x14ac:dyDescent="0.25">
      <c r="AE5328" t="s">
        <v>11046</v>
      </c>
    </row>
    <row r="5329" spans="31:31" x14ac:dyDescent="0.25">
      <c r="AE5329" t="s">
        <v>11049</v>
      </c>
    </row>
    <row r="5330" spans="31:31" x14ac:dyDescent="0.25">
      <c r="AE5330" t="s">
        <v>11057</v>
      </c>
    </row>
    <row r="5331" spans="31:31" x14ac:dyDescent="0.25">
      <c r="AE5331" t="s">
        <v>11058</v>
      </c>
    </row>
    <row r="5332" spans="31:31" x14ac:dyDescent="0.25">
      <c r="AE5332" t="s">
        <v>11062</v>
      </c>
    </row>
    <row r="5333" spans="31:31" x14ac:dyDescent="0.25">
      <c r="AE5333" t="s">
        <v>11063</v>
      </c>
    </row>
    <row r="5334" spans="31:31" x14ac:dyDescent="0.25">
      <c r="AE5334" t="s">
        <v>11064</v>
      </c>
    </row>
    <row r="5335" spans="31:31" x14ac:dyDescent="0.25">
      <c r="AE5335" t="s">
        <v>11067</v>
      </c>
    </row>
    <row r="5336" spans="31:31" x14ac:dyDescent="0.25">
      <c r="AE5336" t="s">
        <v>11074</v>
      </c>
    </row>
    <row r="5337" spans="31:31" x14ac:dyDescent="0.25">
      <c r="AE5337" t="s">
        <v>11075</v>
      </c>
    </row>
    <row r="5338" spans="31:31" x14ac:dyDescent="0.25">
      <c r="AE5338" t="s">
        <v>11077</v>
      </c>
    </row>
    <row r="5339" spans="31:31" x14ac:dyDescent="0.25">
      <c r="AE5339" t="s">
        <v>11078</v>
      </c>
    </row>
    <row r="5340" spans="31:31" x14ac:dyDescent="0.25">
      <c r="AE5340" t="s">
        <v>11082</v>
      </c>
    </row>
    <row r="5341" spans="31:31" x14ac:dyDescent="0.25">
      <c r="AE5341" t="s">
        <v>11085</v>
      </c>
    </row>
  </sheetData>
  <pageMargins left="0.7" right="0.7" top="0.75" bottom="0.75" header="0.3" footer="0.3"/>
  <pageSetup orientation="portrait" r:id="rId1"/>
  <customProperties>
    <customPr name="AblebitsBackupSheet" r:id="rId2"/>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A7CDC-DCD5-493E-BFE7-4482E26A47FF}">
  <sheetPr codeName="Sheet7"/>
  <dimension ref="A1:AB59"/>
  <sheetViews>
    <sheetView workbookViewId="0">
      <selection activeCell="I32" sqref="I32"/>
    </sheetView>
  </sheetViews>
  <sheetFormatPr defaultRowHeight="15" x14ac:dyDescent="0.25"/>
  <cols>
    <col min="4" max="4" width="10.5703125" customWidth="1"/>
    <col min="5" max="5" width="20.28515625" customWidth="1"/>
    <col min="6" max="6" width="10.42578125" customWidth="1"/>
    <col min="7" max="7" width="10.7109375" customWidth="1"/>
    <col min="11" max="11" width="19.7109375" customWidth="1"/>
    <col min="13" max="13" width="14.7109375" customWidth="1"/>
    <col min="14" max="14" width="8.28515625" customWidth="1"/>
    <col min="15" max="15" width="12.7109375" customWidth="1"/>
    <col min="18" max="18" width="33.42578125" customWidth="1"/>
    <col min="21" max="21" width="24.7109375" customWidth="1"/>
    <col min="22" max="22" width="10.28515625" customWidth="1"/>
    <col min="24" max="24" width="16.7109375" customWidth="1"/>
    <col min="25" max="25" width="13.7109375" customWidth="1"/>
    <col min="27" max="27" width="13" customWidth="1"/>
  </cols>
  <sheetData>
    <row r="1" spans="1:28" x14ac:dyDescent="0.25">
      <c r="A1" t="s">
        <v>29107</v>
      </c>
      <c r="G1" t="s">
        <v>11369</v>
      </c>
      <c r="I1" t="s">
        <v>29117</v>
      </c>
      <c r="K1" t="s">
        <v>29118</v>
      </c>
      <c r="M1" t="s">
        <v>29119</v>
      </c>
      <c r="R1" t="s">
        <v>11600</v>
      </c>
      <c r="U1" t="s">
        <v>11601</v>
      </c>
      <c r="X1" t="s">
        <v>29120</v>
      </c>
      <c r="AA1" t="s">
        <v>29121</v>
      </c>
    </row>
    <row r="2" spans="1:28" x14ac:dyDescent="0.25">
      <c r="A2" t="s">
        <v>29122</v>
      </c>
      <c r="G2" t="s">
        <v>11456</v>
      </c>
      <c r="I2" t="s">
        <v>11464</v>
      </c>
      <c r="K2" t="s">
        <v>29123</v>
      </c>
      <c r="M2" t="s">
        <v>11592</v>
      </c>
      <c r="R2" t="s">
        <v>29124</v>
      </c>
      <c r="S2">
        <v>799339</v>
      </c>
      <c r="U2" t="s">
        <v>29125</v>
      </c>
      <c r="V2">
        <v>799001</v>
      </c>
      <c r="X2" t="s">
        <v>29125</v>
      </c>
      <c r="Y2">
        <v>2799001</v>
      </c>
      <c r="AA2" t="s">
        <v>29125</v>
      </c>
      <c r="AB2">
        <v>3799001</v>
      </c>
    </row>
    <row r="3" spans="1:28" x14ac:dyDescent="0.25">
      <c r="A3" t="s">
        <v>29126</v>
      </c>
      <c r="G3" t="s">
        <v>1</v>
      </c>
      <c r="I3" t="s">
        <v>11721</v>
      </c>
      <c r="K3" t="s">
        <v>29127</v>
      </c>
      <c r="M3" t="s">
        <v>29128</v>
      </c>
      <c r="N3" t="s">
        <v>29129</v>
      </c>
      <c r="O3" t="s">
        <v>29130</v>
      </c>
      <c r="R3" t="s">
        <v>29131</v>
      </c>
      <c r="S3">
        <v>799316</v>
      </c>
      <c r="U3" t="s">
        <v>29132</v>
      </c>
      <c r="V3">
        <v>799712</v>
      </c>
      <c r="X3" t="s">
        <v>29132</v>
      </c>
      <c r="Y3">
        <v>2799712</v>
      </c>
      <c r="AA3" t="s">
        <v>29132</v>
      </c>
      <c r="AB3">
        <v>3799712</v>
      </c>
    </row>
    <row r="4" spans="1:28" x14ac:dyDescent="0.25">
      <c r="G4" t="s">
        <v>2</v>
      </c>
      <c r="I4" t="s">
        <v>11367</v>
      </c>
      <c r="K4" t="s">
        <v>11492</v>
      </c>
      <c r="M4">
        <v>10</v>
      </c>
      <c r="N4">
        <v>200</v>
      </c>
      <c r="O4">
        <v>2</v>
      </c>
      <c r="R4" t="s">
        <v>29133</v>
      </c>
      <c r="S4">
        <v>799340</v>
      </c>
      <c r="U4" t="s">
        <v>29134</v>
      </c>
      <c r="V4">
        <v>799713</v>
      </c>
      <c r="X4" t="s">
        <v>29134</v>
      </c>
      <c r="Y4">
        <v>2799713</v>
      </c>
      <c r="AA4" t="s">
        <v>29134</v>
      </c>
      <c r="AB4">
        <v>3799713</v>
      </c>
    </row>
    <row r="5" spans="1:28" x14ac:dyDescent="0.25">
      <c r="G5" t="s">
        <v>11457</v>
      </c>
      <c r="I5" t="s">
        <v>29135</v>
      </c>
      <c r="K5" t="s">
        <v>11356</v>
      </c>
      <c r="M5">
        <v>201</v>
      </c>
      <c r="N5">
        <v>600</v>
      </c>
      <c r="O5">
        <v>4</v>
      </c>
      <c r="R5" t="s">
        <v>29136</v>
      </c>
      <c r="S5">
        <v>799334</v>
      </c>
      <c r="U5" t="s">
        <v>29137</v>
      </c>
      <c r="V5">
        <v>799428</v>
      </c>
      <c r="X5" t="s">
        <v>29138</v>
      </c>
      <c r="Y5">
        <v>2799059</v>
      </c>
      <c r="AA5" t="s">
        <v>29138</v>
      </c>
      <c r="AB5">
        <v>3799059</v>
      </c>
    </row>
    <row r="6" spans="1:28" x14ac:dyDescent="0.25">
      <c r="K6" t="s">
        <v>29139</v>
      </c>
      <c r="M6">
        <v>601</v>
      </c>
      <c r="N6">
        <v>1400</v>
      </c>
      <c r="O6">
        <v>6</v>
      </c>
      <c r="U6" t="s">
        <v>29140</v>
      </c>
      <c r="V6">
        <v>799350</v>
      </c>
    </row>
    <row r="7" spans="1:28" x14ac:dyDescent="0.25">
      <c r="K7" t="s">
        <v>29141</v>
      </c>
      <c r="M7">
        <v>1401</v>
      </c>
      <c r="N7">
        <v>2700</v>
      </c>
      <c r="O7">
        <v>10</v>
      </c>
      <c r="R7" s="167"/>
      <c r="U7" t="s">
        <v>29142</v>
      </c>
      <c r="V7">
        <v>799352</v>
      </c>
    </row>
    <row r="8" spans="1:28" x14ac:dyDescent="0.25">
      <c r="K8" t="s">
        <v>29143</v>
      </c>
      <c r="M8">
        <v>2701</v>
      </c>
      <c r="N8">
        <v>4300</v>
      </c>
      <c r="O8">
        <v>14</v>
      </c>
      <c r="R8" s="167" t="e">
        <f>VLOOKUP(R7,R2:S5,2,0)</f>
        <v>#N/A</v>
      </c>
      <c r="U8" t="s">
        <v>29144</v>
      </c>
      <c r="V8">
        <v>799358</v>
      </c>
    </row>
    <row r="9" spans="1:28" x14ac:dyDescent="0.25">
      <c r="K9" t="s">
        <v>29145</v>
      </c>
      <c r="M9">
        <v>4301</v>
      </c>
      <c r="N9">
        <v>6000</v>
      </c>
      <c r="O9">
        <v>18</v>
      </c>
      <c r="U9" t="s">
        <v>29146</v>
      </c>
      <c r="V9">
        <v>799364</v>
      </c>
    </row>
    <row r="10" spans="1:28" x14ac:dyDescent="0.25">
      <c r="U10" t="s">
        <v>29147</v>
      </c>
      <c r="V10">
        <v>799718</v>
      </c>
    </row>
    <row r="11" spans="1:28" x14ac:dyDescent="0.25">
      <c r="M11" t="s">
        <v>11631</v>
      </c>
      <c r="U11" t="s">
        <v>29138</v>
      </c>
      <c r="V11">
        <v>799059</v>
      </c>
    </row>
    <row r="12" spans="1:28" x14ac:dyDescent="0.25">
      <c r="E12" t="s">
        <v>29148</v>
      </c>
      <c r="F12" t="s">
        <v>29149</v>
      </c>
      <c r="G12" t="s">
        <v>29150</v>
      </c>
      <c r="H12" t="s">
        <v>29151</v>
      </c>
      <c r="I12" t="s">
        <v>29152</v>
      </c>
      <c r="J12" t="s">
        <v>29153</v>
      </c>
      <c r="M12" t="s">
        <v>29154</v>
      </c>
      <c r="N12" t="s">
        <v>29129</v>
      </c>
      <c r="O12" t="s">
        <v>29155</v>
      </c>
      <c r="U12" s="167"/>
      <c r="X12" s="167"/>
      <c r="AA12" s="167"/>
    </row>
    <row r="13" spans="1:28" x14ac:dyDescent="0.25">
      <c r="E13" t="s">
        <v>29123</v>
      </c>
      <c r="F13" t="str">
        <f>"02"</f>
        <v>02</v>
      </c>
      <c r="G13" t="str">
        <f>" "</f>
        <v xml:space="preserve"> </v>
      </c>
      <c r="H13">
        <v>0</v>
      </c>
      <c r="M13">
        <v>700</v>
      </c>
      <c r="N13">
        <v>1500</v>
      </c>
      <c r="O13" s="162">
        <v>8.0000000000000002E-3</v>
      </c>
      <c r="U13" s="167" t="e">
        <f>VLOOKUP(U12,U2:V11,2,FALSE)</f>
        <v>#N/A</v>
      </c>
      <c r="X13" s="167" t="e">
        <f>VLOOKUP(X12,X2:Y5,2,0)</f>
        <v>#N/A</v>
      </c>
      <c r="AA13" s="167" t="e">
        <f>VLOOKUP(AA12,AA2:AB5,2,0)</f>
        <v>#N/A</v>
      </c>
    </row>
    <row r="14" spans="1:28" x14ac:dyDescent="0.25">
      <c r="E14" t="s">
        <v>29127</v>
      </c>
      <c r="F14" t="str">
        <f>"30"</f>
        <v>30</v>
      </c>
      <c r="G14" t="str">
        <f>" "</f>
        <v xml:space="preserve"> </v>
      </c>
      <c r="H14">
        <v>3</v>
      </c>
      <c r="M14">
        <v>1501</v>
      </c>
      <c r="N14">
        <v>2500</v>
      </c>
      <c r="O14" s="162">
        <v>5.0000000000000001E-3</v>
      </c>
    </row>
    <row r="15" spans="1:28" x14ac:dyDescent="0.25">
      <c r="E15" t="s">
        <v>11492</v>
      </c>
      <c r="F15" t="str">
        <f>"07"</f>
        <v>07</v>
      </c>
      <c r="G15" t="str">
        <f>" "</f>
        <v xml:space="preserve"> </v>
      </c>
      <c r="H15">
        <v>0</v>
      </c>
      <c r="M15">
        <v>2501</v>
      </c>
      <c r="N15">
        <v>5000</v>
      </c>
      <c r="O15" s="162">
        <v>4.0000000000000001E-3</v>
      </c>
    </row>
    <row r="16" spans="1:28" x14ac:dyDescent="0.25">
      <c r="E16" t="s">
        <v>11356</v>
      </c>
      <c r="F16" t="str">
        <f>"05CS"</f>
        <v>05CS</v>
      </c>
      <c r="G16">
        <v>888198</v>
      </c>
      <c r="H16">
        <v>6</v>
      </c>
      <c r="I16" t="s">
        <v>29156</v>
      </c>
      <c r="J16" t="s">
        <v>29156</v>
      </c>
      <c r="M16">
        <v>5001</v>
      </c>
      <c r="N16">
        <v>10000</v>
      </c>
      <c r="O16" s="162">
        <v>3.0000000000000001E-3</v>
      </c>
    </row>
    <row r="17" spans="5:19" x14ac:dyDescent="0.25">
      <c r="E17" t="s">
        <v>29143</v>
      </c>
      <c r="F17" t="str">
        <f>"05HS"</f>
        <v>05HS</v>
      </c>
      <c r="G17">
        <v>881925</v>
      </c>
      <c r="H17">
        <v>0</v>
      </c>
      <c r="I17">
        <v>881921</v>
      </c>
      <c r="J17">
        <v>881899</v>
      </c>
      <c r="M17">
        <v>10001</v>
      </c>
      <c r="N17">
        <v>500000</v>
      </c>
      <c r="O17" s="162">
        <v>2E-3</v>
      </c>
    </row>
    <row r="18" spans="5:19" x14ac:dyDescent="0.25">
      <c r="E18" t="s">
        <v>29141</v>
      </c>
      <c r="F18" t="str">
        <f>"05CS"</f>
        <v>05CS</v>
      </c>
      <c r="G18">
        <v>880685</v>
      </c>
      <c r="H18">
        <v>0</v>
      </c>
      <c r="I18">
        <v>880683</v>
      </c>
      <c r="J18">
        <v>880685</v>
      </c>
    </row>
    <row r="19" spans="5:19" x14ac:dyDescent="0.25">
      <c r="E19" t="s">
        <v>29139</v>
      </c>
      <c r="F19" t="str">
        <f>"05CS"</f>
        <v>05CS</v>
      </c>
      <c r="G19">
        <v>883248</v>
      </c>
      <c r="H19">
        <v>0</v>
      </c>
      <c r="I19">
        <v>883248</v>
      </c>
      <c r="J19" t="s">
        <v>29157</v>
      </c>
    </row>
    <row r="20" spans="5:19" x14ac:dyDescent="0.25">
      <c r="E20" t="s">
        <v>29145</v>
      </c>
      <c r="F20" t="s">
        <v>29158</v>
      </c>
      <c r="H20">
        <v>130</v>
      </c>
    </row>
    <row r="22" spans="5:19" x14ac:dyDescent="0.25">
      <c r="K22">
        <v>502</v>
      </c>
      <c r="L22">
        <f>VLOOKUP(K22,$M$4:$O$9,3,1)</f>
        <v>4</v>
      </c>
      <c r="R22" t="s">
        <v>29159</v>
      </c>
    </row>
    <row r="23" spans="5:19" x14ac:dyDescent="0.25">
      <c r="K23">
        <v>1200</v>
      </c>
      <c r="L23">
        <f>VLOOKUP(K23,$M$4:$O$9,3,1)</f>
        <v>6</v>
      </c>
      <c r="R23" s="187">
        <v>2</v>
      </c>
      <c r="S23">
        <v>2</v>
      </c>
    </row>
    <row r="24" spans="5:19" x14ac:dyDescent="0.25">
      <c r="K24">
        <v>80</v>
      </c>
      <c r="L24">
        <f>VLOOKUP(K24,$M$4:$O$9,3,1)</f>
        <v>2</v>
      </c>
      <c r="R24" s="187">
        <v>3</v>
      </c>
      <c r="S24">
        <v>3</v>
      </c>
    </row>
    <row r="25" spans="5:19" x14ac:dyDescent="0.25">
      <c r="K25">
        <v>725</v>
      </c>
      <c r="L25">
        <f>VLOOKUP(K25,$M$4:$O$9,3,1)</f>
        <v>6</v>
      </c>
      <c r="R25" s="187">
        <v>4</v>
      </c>
      <c r="S25">
        <v>4</v>
      </c>
    </row>
    <row r="26" spans="5:19" x14ac:dyDescent="0.25">
      <c r="K26">
        <v>2702</v>
      </c>
      <c r="L26">
        <f>VLOOKUP(K26,$M$4:$O$9,3,1)</f>
        <v>14</v>
      </c>
      <c r="S26">
        <v>5</v>
      </c>
    </row>
    <row r="27" spans="5:19" x14ac:dyDescent="0.25">
      <c r="S27">
        <v>6</v>
      </c>
    </row>
    <row r="35" spans="5:10" x14ac:dyDescent="0.25">
      <c r="E35" t="s">
        <v>11356</v>
      </c>
    </row>
    <row r="36" spans="5:10" x14ac:dyDescent="0.25">
      <c r="E36" s="171" t="s">
        <v>29160</v>
      </c>
      <c r="F36" s="171">
        <v>881921</v>
      </c>
      <c r="G36" s="171" t="s">
        <v>29161</v>
      </c>
      <c r="H36" s="465" t="s">
        <v>29162</v>
      </c>
      <c r="I36" s="465"/>
      <c r="J36" s="465"/>
    </row>
    <row r="37" spans="5:10" x14ac:dyDescent="0.25">
      <c r="E37" s="171" t="s">
        <v>29163</v>
      </c>
      <c r="F37" s="171">
        <v>881899</v>
      </c>
      <c r="G37" s="171" t="s">
        <v>29164</v>
      </c>
      <c r="H37" s="465" t="s">
        <v>29165</v>
      </c>
      <c r="I37" s="465"/>
      <c r="J37" s="465"/>
    </row>
    <row r="38" spans="5:10" x14ac:dyDescent="0.25">
      <c r="E38" s="171" t="s">
        <v>29166</v>
      </c>
      <c r="F38" s="171">
        <v>880683</v>
      </c>
      <c r="G38" s="171" t="s">
        <v>29167</v>
      </c>
      <c r="H38" s="465" t="s">
        <v>29168</v>
      </c>
      <c r="I38" s="465"/>
      <c r="J38" s="465"/>
    </row>
    <row r="39" spans="5:10" x14ac:dyDescent="0.25">
      <c r="E39" s="171" t="s">
        <v>29169</v>
      </c>
      <c r="F39" s="171">
        <v>880685</v>
      </c>
      <c r="G39" s="171" t="s">
        <v>29170</v>
      </c>
      <c r="H39" s="465" t="s">
        <v>29171</v>
      </c>
      <c r="I39" s="465"/>
      <c r="J39" s="465"/>
    </row>
    <row r="40" spans="5:10" x14ac:dyDescent="0.25">
      <c r="E40" t="s">
        <v>29172</v>
      </c>
    </row>
    <row r="52" hidden="1" x14ac:dyDescent="0.25"/>
    <row r="53" hidden="1" x14ac:dyDescent="0.25"/>
    <row r="54" hidden="1" x14ac:dyDescent="0.25"/>
    <row r="55" hidden="1" x14ac:dyDescent="0.25"/>
    <row r="56" hidden="1" x14ac:dyDescent="0.25"/>
    <row r="57" hidden="1" x14ac:dyDescent="0.25"/>
    <row r="58" hidden="1" x14ac:dyDescent="0.25"/>
    <row r="59" hidden="1" x14ac:dyDescent="0.25"/>
  </sheetData>
  <mergeCells count="4">
    <mergeCell ref="H36:J36"/>
    <mergeCell ref="H37:J37"/>
    <mergeCell ref="H38:J38"/>
    <mergeCell ref="H39:J39"/>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BA4ED-92A4-4F90-9405-EEBEABAECDD0}">
  <sheetPr codeName="Sheet8"/>
  <dimension ref="A1:K121"/>
  <sheetViews>
    <sheetView workbookViewId="0">
      <selection activeCell="C35" sqref="C35"/>
    </sheetView>
  </sheetViews>
  <sheetFormatPr defaultColWidth="9.28515625" defaultRowHeight="15" x14ac:dyDescent="0.25"/>
  <cols>
    <col min="1" max="1" width="10.7109375" style="114" customWidth="1"/>
    <col min="2" max="3" width="60.7109375" style="114" customWidth="1"/>
    <col min="4" max="4" width="30.7109375" style="114" customWidth="1"/>
    <col min="5" max="5" width="25.7109375" style="114" customWidth="1"/>
    <col min="6" max="6" width="45.7109375" style="114" customWidth="1"/>
    <col min="7" max="8" width="10.7109375" style="114" customWidth="1"/>
    <col min="9" max="9" width="10.7109375" style="115" customWidth="1"/>
    <col min="10" max="11" width="10.7109375" style="114" customWidth="1"/>
    <col min="12" max="16384" width="9.28515625" style="113"/>
  </cols>
  <sheetData>
    <row r="1" spans="1:11" s="118" customFormat="1" ht="180" customHeight="1" x14ac:dyDescent="0.25">
      <c r="A1" s="121" t="s">
        <v>29173</v>
      </c>
      <c r="B1" s="121" t="s">
        <v>29174</v>
      </c>
      <c r="C1" s="121" t="s">
        <v>29175</v>
      </c>
      <c r="D1" s="119" t="s">
        <v>11509</v>
      </c>
      <c r="E1" s="119" t="s">
        <v>29176</v>
      </c>
      <c r="F1" s="119" t="s">
        <v>29177</v>
      </c>
      <c r="G1" s="119" t="s">
        <v>29178</v>
      </c>
      <c r="H1" s="119" t="s">
        <v>29179</v>
      </c>
      <c r="I1" s="120" t="s">
        <v>29180</v>
      </c>
      <c r="J1" s="119" t="s">
        <v>29181</v>
      </c>
      <c r="K1" s="119" t="s">
        <v>29182</v>
      </c>
    </row>
    <row r="2" spans="1:11" x14ac:dyDescent="0.25">
      <c r="A2" s="116">
        <v>888225</v>
      </c>
      <c r="B2" s="116" t="s">
        <v>29183</v>
      </c>
      <c r="C2" s="116" t="str">
        <f t="shared" ref="C2:C33" si="0">B2&amp;" "&amp;A2</f>
        <v>FL-T 3.4X25-U95-NP/PRS BL FDA 888225</v>
      </c>
      <c r="D2" s="116" t="s">
        <v>29184</v>
      </c>
      <c r="E2" s="116" t="s">
        <v>11822</v>
      </c>
      <c r="F2" s="116" t="s">
        <v>29185</v>
      </c>
      <c r="G2" s="116">
        <v>3.4</v>
      </c>
      <c r="H2" s="116">
        <v>25</v>
      </c>
      <c r="I2" s="117">
        <v>1</v>
      </c>
      <c r="J2" s="116">
        <v>0</v>
      </c>
      <c r="K2" s="116">
        <v>0</v>
      </c>
    </row>
    <row r="3" spans="1:11" x14ac:dyDescent="0.25">
      <c r="A3" s="116">
        <v>888226</v>
      </c>
      <c r="B3" s="116" t="s">
        <v>29186</v>
      </c>
      <c r="C3" s="116" t="str">
        <f t="shared" si="0"/>
        <v>FL-T 3.4X38-U95-NP/PRS BL FDA 888226</v>
      </c>
      <c r="D3" s="116" t="s">
        <v>29184</v>
      </c>
      <c r="E3" s="116" t="s">
        <v>11822</v>
      </c>
      <c r="F3" s="116" t="s">
        <v>29185</v>
      </c>
      <c r="G3" s="116">
        <v>3.4</v>
      </c>
      <c r="H3" s="116">
        <v>38</v>
      </c>
      <c r="I3" s="117">
        <f>H3/25.4</f>
        <v>1.4960629921259843</v>
      </c>
      <c r="J3" s="116">
        <v>0</v>
      </c>
      <c r="K3" s="116">
        <v>0</v>
      </c>
    </row>
    <row r="4" spans="1:11" x14ac:dyDescent="0.25">
      <c r="A4" s="116">
        <v>888227</v>
      </c>
      <c r="B4" s="116" t="s">
        <v>29187</v>
      </c>
      <c r="C4" s="116" t="str">
        <f t="shared" si="0"/>
        <v>FL-T 3.4X51-U95-NP/PRS BL FDA 888227</v>
      </c>
      <c r="D4" s="116" t="s">
        <v>29184</v>
      </c>
      <c r="E4" s="116" t="s">
        <v>11822</v>
      </c>
      <c r="F4" s="116" t="s">
        <v>29185</v>
      </c>
      <c r="G4" s="116">
        <v>3.4</v>
      </c>
      <c r="H4" s="116">
        <v>51</v>
      </c>
      <c r="I4" s="117">
        <v>2</v>
      </c>
      <c r="J4" s="116">
        <v>0</v>
      </c>
      <c r="K4" s="116">
        <v>0</v>
      </c>
    </row>
    <row r="5" spans="1:11" x14ac:dyDescent="0.25">
      <c r="A5" s="116">
        <v>888228</v>
      </c>
      <c r="B5" s="116" t="s">
        <v>29188</v>
      </c>
      <c r="C5" s="116" t="str">
        <f t="shared" si="0"/>
        <v>FL-T 3.4X64-U95-NP/PRS BL FDA 888228</v>
      </c>
      <c r="D5" s="116" t="s">
        <v>29184</v>
      </c>
      <c r="E5" s="116" t="s">
        <v>11822</v>
      </c>
      <c r="F5" s="116" t="s">
        <v>29185</v>
      </c>
      <c r="G5" s="116">
        <v>3.4</v>
      </c>
      <c r="H5" s="116">
        <v>64</v>
      </c>
      <c r="I5" s="117">
        <v>2.5</v>
      </c>
      <c r="J5" s="116">
        <v>0</v>
      </c>
      <c r="K5" s="116">
        <v>0</v>
      </c>
    </row>
    <row r="6" spans="1:11" x14ac:dyDescent="0.25">
      <c r="A6" s="116">
        <v>888229</v>
      </c>
      <c r="B6" s="116" t="s">
        <v>29189</v>
      </c>
      <c r="C6" s="116" t="str">
        <f t="shared" si="0"/>
        <v>FL-T 3.4X76-U95-NP/PRS BL FDA 888229</v>
      </c>
      <c r="D6" s="116" t="s">
        <v>29184</v>
      </c>
      <c r="E6" s="116" t="s">
        <v>11822</v>
      </c>
      <c r="F6" s="116" t="s">
        <v>29185</v>
      </c>
      <c r="G6" s="116">
        <v>3.4</v>
      </c>
      <c r="H6" s="116">
        <v>76</v>
      </c>
      <c r="I6" s="117">
        <v>3</v>
      </c>
      <c r="J6" s="116">
        <v>0</v>
      </c>
      <c r="K6" s="116">
        <v>0</v>
      </c>
    </row>
    <row r="7" spans="1:11" x14ac:dyDescent="0.25">
      <c r="A7" s="116">
        <v>888230</v>
      </c>
      <c r="B7" s="116" t="s">
        <v>29190</v>
      </c>
      <c r="C7" s="116" t="str">
        <f t="shared" si="0"/>
        <v>FL-T 3.4X102-U95-NP/PRS BL FDA 888230</v>
      </c>
      <c r="D7" s="116" t="s">
        <v>29184</v>
      </c>
      <c r="E7" s="116" t="s">
        <v>11822</v>
      </c>
      <c r="F7" s="116" t="s">
        <v>29185</v>
      </c>
      <c r="G7" s="116">
        <v>3.4</v>
      </c>
      <c r="H7" s="116">
        <v>102</v>
      </c>
      <c r="I7" s="117">
        <v>4</v>
      </c>
      <c r="J7" s="116">
        <v>0</v>
      </c>
      <c r="K7" s="116">
        <v>0</v>
      </c>
    </row>
    <row r="8" spans="1:11" x14ac:dyDescent="0.25">
      <c r="A8" s="116">
        <v>888231</v>
      </c>
      <c r="B8" s="116" t="s">
        <v>29191</v>
      </c>
      <c r="C8" s="116" t="str">
        <f t="shared" si="0"/>
        <v>FL-T 3.4X127-U95-NP/PRS BL FDA 888231</v>
      </c>
      <c r="D8" s="116" t="s">
        <v>29184</v>
      </c>
      <c r="E8" s="116" t="s">
        <v>11822</v>
      </c>
      <c r="F8" s="116" t="s">
        <v>29185</v>
      </c>
      <c r="G8" s="116">
        <v>3.4</v>
      </c>
      <c r="H8" s="116">
        <v>127</v>
      </c>
      <c r="I8" s="117">
        <f>H8/25.4</f>
        <v>5</v>
      </c>
      <c r="J8" s="116">
        <v>0</v>
      </c>
      <c r="K8" s="116">
        <v>0</v>
      </c>
    </row>
    <row r="9" spans="1:11" x14ac:dyDescent="0.25">
      <c r="A9" s="116">
        <v>888232</v>
      </c>
      <c r="B9" s="116" t="s">
        <v>29192</v>
      </c>
      <c r="C9" s="116" t="str">
        <f t="shared" si="0"/>
        <v>FL-T 3.4X152-U95-NP/PRS BL FDA 888232</v>
      </c>
      <c r="D9" s="116" t="s">
        <v>29184</v>
      </c>
      <c r="E9" s="116" t="s">
        <v>11822</v>
      </c>
      <c r="F9" s="116" t="s">
        <v>29185</v>
      </c>
      <c r="G9" s="116">
        <v>3.4</v>
      </c>
      <c r="H9" s="116">
        <v>152</v>
      </c>
      <c r="I9" s="117">
        <v>6</v>
      </c>
      <c r="J9" s="116">
        <v>0</v>
      </c>
      <c r="K9" s="116">
        <v>0</v>
      </c>
    </row>
    <row r="10" spans="1:11" x14ac:dyDescent="0.25">
      <c r="A10" s="116">
        <v>888233</v>
      </c>
      <c r="B10" s="116" t="s">
        <v>29193</v>
      </c>
      <c r="C10" s="116" t="str">
        <f t="shared" si="0"/>
        <v>FL-T  4X 25-U95-MT/MT BL FDA 888233</v>
      </c>
      <c r="D10" s="116" t="s">
        <v>29184</v>
      </c>
      <c r="E10" s="116" t="s">
        <v>11822</v>
      </c>
      <c r="F10" s="116" t="s">
        <v>29194</v>
      </c>
      <c r="G10" s="116">
        <v>4</v>
      </c>
      <c r="H10" s="116">
        <v>25</v>
      </c>
      <c r="I10" s="117">
        <v>1</v>
      </c>
      <c r="J10" s="116">
        <v>0</v>
      </c>
      <c r="K10" s="116">
        <v>0</v>
      </c>
    </row>
    <row r="11" spans="1:11" x14ac:dyDescent="0.25">
      <c r="A11" s="116">
        <v>888234</v>
      </c>
      <c r="B11" s="116" t="s">
        <v>29195</v>
      </c>
      <c r="C11" s="116" t="str">
        <f t="shared" si="0"/>
        <v>FL-T  4X 38-U95-MT/MT BL FDA 888234</v>
      </c>
      <c r="D11" s="116" t="s">
        <v>29184</v>
      </c>
      <c r="E11" s="116" t="s">
        <v>11822</v>
      </c>
      <c r="F11" s="116" t="s">
        <v>29194</v>
      </c>
      <c r="G11" s="116">
        <v>4</v>
      </c>
      <c r="H11" s="116">
        <v>38</v>
      </c>
      <c r="I11" s="117">
        <f>H11/25.4</f>
        <v>1.4960629921259843</v>
      </c>
      <c r="J11" s="116">
        <v>0</v>
      </c>
      <c r="K11" s="116">
        <v>0</v>
      </c>
    </row>
    <row r="12" spans="1:11" x14ac:dyDescent="0.25">
      <c r="A12" s="116">
        <v>888235</v>
      </c>
      <c r="B12" s="116" t="s">
        <v>29196</v>
      </c>
      <c r="C12" s="116" t="str">
        <f t="shared" si="0"/>
        <v>FL-T  4X 51-U95-MT/MT BL FDA 888235</v>
      </c>
      <c r="D12" s="116" t="s">
        <v>29184</v>
      </c>
      <c r="E12" s="116" t="s">
        <v>11822</v>
      </c>
      <c r="F12" s="116" t="s">
        <v>29194</v>
      </c>
      <c r="G12" s="116">
        <v>4</v>
      </c>
      <c r="H12" s="116">
        <v>51</v>
      </c>
      <c r="I12" s="117">
        <v>2</v>
      </c>
      <c r="J12" s="116">
        <v>0</v>
      </c>
      <c r="K12" s="116">
        <v>0</v>
      </c>
    </row>
    <row r="13" spans="1:11" x14ac:dyDescent="0.25">
      <c r="A13" s="116">
        <v>888236</v>
      </c>
      <c r="B13" s="116" t="s">
        <v>29197</v>
      </c>
      <c r="C13" s="116" t="str">
        <f t="shared" si="0"/>
        <v>FL-T  4X 64-U95-MT/MT BL FDA 888236</v>
      </c>
      <c r="D13" s="116" t="s">
        <v>29184</v>
      </c>
      <c r="E13" s="116" t="s">
        <v>11822</v>
      </c>
      <c r="F13" s="116" t="s">
        <v>29194</v>
      </c>
      <c r="G13" s="116">
        <v>4</v>
      </c>
      <c r="H13" s="116">
        <v>64</v>
      </c>
      <c r="I13" s="117">
        <v>2.5</v>
      </c>
      <c r="J13" s="116">
        <v>0</v>
      </c>
      <c r="K13" s="116">
        <v>0</v>
      </c>
    </row>
    <row r="14" spans="1:11" x14ac:dyDescent="0.25">
      <c r="A14" s="116">
        <v>888237</v>
      </c>
      <c r="B14" s="116" t="s">
        <v>29198</v>
      </c>
      <c r="C14" s="116" t="str">
        <f t="shared" si="0"/>
        <v>FL-T  4X 76-U95-MT/MT BL FDA 888237</v>
      </c>
      <c r="D14" s="116" t="s">
        <v>29184</v>
      </c>
      <c r="E14" s="116" t="s">
        <v>11822</v>
      </c>
      <c r="F14" s="116" t="s">
        <v>29194</v>
      </c>
      <c r="G14" s="116">
        <v>4</v>
      </c>
      <c r="H14" s="116">
        <v>76</v>
      </c>
      <c r="I14" s="117">
        <v>3</v>
      </c>
      <c r="J14" s="116">
        <v>0</v>
      </c>
      <c r="K14" s="116">
        <v>0</v>
      </c>
    </row>
    <row r="15" spans="1:11" x14ac:dyDescent="0.25">
      <c r="A15" s="116">
        <v>888238</v>
      </c>
      <c r="B15" s="116" t="s">
        <v>29199</v>
      </c>
      <c r="C15" s="116" t="str">
        <f t="shared" si="0"/>
        <v>FL-T  4X102-U95-MT/MT BL FDA 888238</v>
      </c>
      <c r="D15" s="116" t="s">
        <v>29184</v>
      </c>
      <c r="E15" s="116" t="s">
        <v>11822</v>
      </c>
      <c r="F15" s="116" t="s">
        <v>29194</v>
      </c>
      <c r="G15" s="116">
        <v>4</v>
      </c>
      <c r="H15" s="116">
        <v>102</v>
      </c>
      <c r="I15" s="117">
        <v>4</v>
      </c>
      <c r="J15" s="116">
        <v>0</v>
      </c>
      <c r="K15" s="116">
        <v>0</v>
      </c>
    </row>
    <row r="16" spans="1:11" x14ac:dyDescent="0.25">
      <c r="A16" s="116">
        <v>888239</v>
      </c>
      <c r="B16" s="116" t="s">
        <v>29200</v>
      </c>
      <c r="C16" s="116" t="str">
        <f t="shared" si="0"/>
        <v>FL-T  4X127-U95-MT/MT BL FDA 888239</v>
      </c>
      <c r="D16" s="116" t="s">
        <v>29184</v>
      </c>
      <c r="E16" s="116" t="s">
        <v>11822</v>
      </c>
      <c r="F16" s="116" t="s">
        <v>29194</v>
      </c>
      <c r="G16" s="116">
        <v>4</v>
      </c>
      <c r="H16" s="116">
        <v>127</v>
      </c>
      <c r="I16" s="117">
        <f>H16/25.4</f>
        <v>5</v>
      </c>
      <c r="J16" s="116">
        <v>0</v>
      </c>
      <c r="K16" s="116">
        <v>0</v>
      </c>
    </row>
    <row r="17" spans="1:11" x14ac:dyDescent="0.25">
      <c r="A17" s="116">
        <v>888240</v>
      </c>
      <c r="B17" s="116" t="s">
        <v>29201</v>
      </c>
      <c r="C17" s="116" t="str">
        <f t="shared" si="0"/>
        <v>FL-T  4X152-U95-MT/MT BL FDA 888240</v>
      </c>
      <c r="D17" s="116" t="s">
        <v>29184</v>
      </c>
      <c r="E17" s="116" t="s">
        <v>11822</v>
      </c>
      <c r="F17" s="116" t="s">
        <v>29194</v>
      </c>
      <c r="G17" s="116">
        <v>4</v>
      </c>
      <c r="H17" s="116">
        <v>152</v>
      </c>
      <c r="I17" s="117">
        <v>6</v>
      </c>
      <c r="J17" s="116">
        <v>0</v>
      </c>
      <c r="K17" s="116">
        <v>0</v>
      </c>
    </row>
    <row r="18" spans="1:11" s="114" customFormat="1" x14ac:dyDescent="0.25">
      <c r="A18" s="116">
        <v>888241</v>
      </c>
      <c r="B18" s="116" t="s">
        <v>29202</v>
      </c>
      <c r="C18" s="116" t="str">
        <f t="shared" si="0"/>
        <v>FL-T  6X 25-U95-MT/MT BL FDA 888241</v>
      </c>
      <c r="D18" s="116" t="s">
        <v>29184</v>
      </c>
      <c r="E18" s="116" t="s">
        <v>11822</v>
      </c>
      <c r="F18" s="116" t="s">
        <v>29194</v>
      </c>
      <c r="G18" s="116">
        <v>6</v>
      </c>
      <c r="H18" s="116">
        <v>25</v>
      </c>
      <c r="I18" s="117">
        <v>1</v>
      </c>
      <c r="J18" s="116">
        <v>0</v>
      </c>
      <c r="K18" s="116">
        <v>0</v>
      </c>
    </row>
    <row r="19" spans="1:11" x14ac:dyDescent="0.25">
      <c r="A19" s="116">
        <v>888242</v>
      </c>
      <c r="B19" s="116" t="s">
        <v>29203</v>
      </c>
      <c r="C19" s="116" t="str">
        <f t="shared" si="0"/>
        <v>FL-T  6X 38-U95-MT/MT BL FDA 888242</v>
      </c>
      <c r="D19" s="116" t="s">
        <v>29184</v>
      </c>
      <c r="E19" s="116" t="s">
        <v>11822</v>
      </c>
      <c r="F19" s="116" t="s">
        <v>29194</v>
      </c>
      <c r="G19" s="116">
        <v>6</v>
      </c>
      <c r="H19" s="116">
        <v>38</v>
      </c>
      <c r="I19" s="117">
        <f>H19/25.4</f>
        <v>1.4960629921259843</v>
      </c>
      <c r="J19" s="116">
        <v>0</v>
      </c>
      <c r="K19" s="116">
        <v>0</v>
      </c>
    </row>
    <row r="20" spans="1:11" x14ac:dyDescent="0.25">
      <c r="A20" s="116">
        <v>888243</v>
      </c>
      <c r="B20" s="116" t="s">
        <v>29204</v>
      </c>
      <c r="C20" s="116" t="str">
        <f t="shared" si="0"/>
        <v>FL-T  6X 51-U95-MT/MT BL FDA 888243</v>
      </c>
      <c r="D20" s="116" t="s">
        <v>29184</v>
      </c>
      <c r="E20" s="116" t="s">
        <v>11822</v>
      </c>
      <c r="F20" s="116" t="s">
        <v>29194</v>
      </c>
      <c r="G20" s="116">
        <v>6</v>
      </c>
      <c r="H20" s="116">
        <v>51</v>
      </c>
      <c r="I20" s="117">
        <v>2</v>
      </c>
      <c r="J20" s="116">
        <v>0</v>
      </c>
      <c r="K20" s="116">
        <v>0</v>
      </c>
    </row>
    <row r="21" spans="1:11" x14ac:dyDescent="0.25">
      <c r="A21" s="116">
        <v>888244</v>
      </c>
      <c r="B21" s="116" t="s">
        <v>29205</v>
      </c>
      <c r="C21" s="116" t="str">
        <f t="shared" si="0"/>
        <v>FL-T  6X 64-U95-MT/MT BL FDA 888244</v>
      </c>
      <c r="D21" s="116" t="s">
        <v>29184</v>
      </c>
      <c r="E21" s="116" t="s">
        <v>11822</v>
      </c>
      <c r="F21" s="116" t="s">
        <v>29194</v>
      </c>
      <c r="G21" s="116">
        <v>6</v>
      </c>
      <c r="H21" s="116">
        <v>64</v>
      </c>
      <c r="I21" s="117">
        <v>2.5</v>
      </c>
      <c r="J21" s="116">
        <v>0</v>
      </c>
      <c r="K21" s="116">
        <v>0</v>
      </c>
    </row>
    <row r="22" spans="1:11" x14ac:dyDescent="0.25">
      <c r="A22" s="116">
        <v>888245</v>
      </c>
      <c r="B22" s="116" t="s">
        <v>29206</v>
      </c>
      <c r="C22" s="116" t="str">
        <f t="shared" si="0"/>
        <v>FL-T  6X 76-U95-MT/MT BL FDA 888245</v>
      </c>
      <c r="D22" s="116" t="s">
        <v>29184</v>
      </c>
      <c r="E22" s="116" t="s">
        <v>11822</v>
      </c>
      <c r="F22" s="116" t="s">
        <v>29194</v>
      </c>
      <c r="G22" s="116">
        <v>6</v>
      </c>
      <c r="H22" s="116">
        <v>76</v>
      </c>
      <c r="I22" s="117">
        <v>3</v>
      </c>
      <c r="J22" s="116">
        <v>0</v>
      </c>
      <c r="K22" s="116">
        <v>0</v>
      </c>
    </row>
    <row r="23" spans="1:11" x14ac:dyDescent="0.25">
      <c r="A23" s="116">
        <v>888246</v>
      </c>
      <c r="B23" s="116" t="s">
        <v>29207</v>
      </c>
      <c r="C23" s="116" t="str">
        <f t="shared" si="0"/>
        <v>FL-T  6X102-U95-MT/MT BL FDA 888246</v>
      </c>
      <c r="D23" s="116" t="s">
        <v>29184</v>
      </c>
      <c r="E23" s="116" t="s">
        <v>11822</v>
      </c>
      <c r="F23" s="116" t="s">
        <v>29194</v>
      </c>
      <c r="G23" s="116">
        <v>6</v>
      </c>
      <c r="H23" s="116">
        <v>102</v>
      </c>
      <c r="I23" s="117">
        <v>4</v>
      </c>
      <c r="J23" s="116">
        <v>0</v>
      </c>
      <c r="K23" s="116">
        <v>0</v>
      </c>
    </row>
    <row r="24" spans="1:11" x14ac:dyDescent="0.25">
      <c r="A24" s="116">
        <v>888247</v>
      </c>
      <c r="B24" s="116" t="s">
        <v>29208</v>
      </c>
      <c r="C24" s="116" t="str">
        <f t="shared" si="0"/>
        <v>FL-T  6X127-U95-MT/MT BL FDA 888247</v>
      </c>
      <c r="D24" s="116" t="s">
        <v>29184</v>
      </c>
      <c r="E24" s="116" t="s">
        <v>11822</v>
      </c>
      <c r="F24" s="116" t="s">
        <v>29194</v>
      </c>
      <c r="G24" s="116">
        <v>6</v>
      </c>
      <c r="H24" s="116">
        <v>127</v>
      </c>
      <c r="I24" s="117">
        <v>5</v>
      </c>
      <c r="J24" s="116">
        <v>0</v>
      </c>
      <c r="K24" s="116">
        <v>0</v>
      </c>
    </row>
    <row r="25" spans="1:11" x14ac:dyDescent="0.25">
      <c r="A25" s="116">
        <v>888248</v>
      </c>
      <c r="B25" s="116" t="s">
        <v>29209</v>
      </c>
      <c r="C25" s="116" t="str">
        <f t="shared" si="0"/>
        <v>FL-T  6X152-U95-MT/MT BL FDA 888248</v>
      </c>
      <c r="D25" s="116" t="s">
        <v>29184</v>
      </c>
      <c r="E25" s="116" t="s">
        <v>11822</v>
      </c>
      <c r="F25" s="116" t="s">
        <v>29194</v>
      </c>
      <c r="G25" s="116">
        <v>6</v>
      </c>
      <c r="H25" s="116">
        <v>152</v>
      </c>
      <c r="I25" s="117">
        <v>6</v>
      </c>
      <c r="J25" s="116">
        <v>0</v>
      </c>
      <c r="K25" s="116">
        <v>0</v>
      </c>
    </row>
    <row r="26" spans="1:11" x14ac:dyDescent="0.25">
      <c r="A26" s="116">
        <v>888249</v>
      </c>
      <c r="B26" s="116" t="s">
        <v>29210</v>
      </c>
      <c r="C26" s="116" t="str">
        <f t="shared" si="0"/>
        <v>FL-T  7X 25-U95-NP/PRS BL FDA 888249</v>
      </c>
      <c r="D26" s="116" t="s">
        <v>29184</v>
      </c>
      <c r="E26" s="116" t="s">
        <v>11822</v>
      </c>
      <c r="F26" s="116" t="s">
        <v>29185</v>
      </c>
      <c r="G26" s="116">
        <v>7</v>
      </c>
      <c r="H26" s="116">
        <v>25</v>
      </c>
      <c r="I26" s="117">
        <v>1</v>
      </c>
      <c r="J26" s="116">
        <v>0</v>
      </c>
      <c r="K26" s="116">
        <v>0</v>
      </c>
    </row>
    <row r="27" spans="1:11" x14ac:dyDescent="0.25">
      <c r="A27" s="116">
        <v>888250</v>
      </c>
      <c r="B27" s="116" t="s">
        <v>29211</v>
      </c>
      <c r="C27" s="116" t="str">
        <f t="shared" si="0"/>
        <v>FL-T  7X 38-U95-NP/PRS BL FDA 888250</v>
      </c>
      <c r="D27" s="116" t="s">
        <v>29184</v>
      </c>
      <c r="E27" s="116" t="s">
        <v>11822</v>
      </c>
      <c r="F27" s="116" t="s">
        <v>29185</v>
      </c>
      <c r="G27" s="116">
        <v>7</v>
      </c>
      <c r="H27" s="116">
        <v>38</v>
      </c>
      <c r="I27" s="117">
        <f>H27/25.4</f>
        <v>1.4960629921259843</v>
      </c>
      <c r="J27" s="116">
        <v>0</v>
      </c>
      <c r="K27" s="116">
        <v>0</v>
      </c>
    </row>
    <row r="28" spans="1:11" x14ac:dyDescent="0.25">
      <c r="A28" s="116">
        <v>888251</v>
      </c>
      <c r="B28" s="116" t="s">
        <v>29212</v>
      </c>
      <c r="C28" s="116" t="str">
        <f t="shared" si="0"/>
        <v>FL-T  7X 51-U95-NP/PRS BL FDA 888251</v>
      </c>
      <c r="D28" s="116" t="s">
        <v>29184</v>
      </c>
      <c r="E28" s="116" t="s">
        <v>11822</v>
      </c>
      <c r="F28" s="116" t="s">
        <v>29185</v>
      </c>
      <c r="G28" s="116">
        <v>7</v>
      </c>
      <c r="H28" s="116">
        <v>51</v>
      </c>
      <c r="I28" s="117">
        <v>2</v>
      </c>
      <c r="J28" s="116">
        <v>0</v>
      </c>
      <c r="K28" s="116">
        <v>0</v>
      </c>
    </row>
    <row r="29" spans="1:11" x14ac:dyDescent="0.25">
      <c r="A29" s="116">
        <v>888252</v>
      </c>
      <c r="B29" s="116" t="s">
        <v>29213</v>
      </c>
      <c r="C29" s="116" t="str">
        <f t="shared" si="0"/>
        <v>FL-T  7X 64-U95-NP/PRS BL FDA 888252</v>
      </c>
      <c r="D29" s="116" t="s">
        <v>29184</v>
      </c>
      <c r="E29" s="116" t="s">
        <v>11822</v>
      </c>
      <c r="F29" s="116" t="s">
        <v>29185</v>
      </c>
      <c r="G29" s="116">
        <v>7</v>
      </c>
      <c r="H29" s="116">
        <v>64</v>
      </c>
      <c r="I29" s="117">
        <v>2.5</v>
      </c>
      <c r="J29" s="116">
        <v>0</v>
      </c>
      <c r="K29" s="116">
        <v>0</v>
      </c>
    </row>
    <row r="30" spans="1:11" x14ac:dyDescent="0.25">
      <c r="A30" s="116">
        <v>888253</v>
      </c>
      <c r="B30" s="116" t="s">
        <v>29214</v>
      </c>
      <c r="C30" s="116" t="str">
        <f t="shared" si="0"/>
        <v>FL-T  7X 76-U95-NP/PRS BL FDA 888253</v>
      </c>
      <c r="D30" s="116" t="s">
        <v>29184</v>
      </c>
      <c r="E30" s="116" t="s">
        <v>11822</v>
      </c>
      <c r="F30" s="116" t="s">
        <v>29185</v>
      </c>
      <c r="G30" s="116">
        <v>7</v>
      </c>
      <c r="H30" s="116">
        <v>76</v>
      </c>
      <c r="I30" s="117">
        <v>3</v>
      </c>
      <c r="J30" s="116">
        <v>0</v>
      </c>
      <c r="K30" s="116">
        <v>0</v>
      </c>
    </row>
    <row r="31" spans="1:11" x14ac:dyDescent="0.25">
      <c r="A31" s="116">
        <v>888254</v>
      </c>
      <c r="B31" s="116" t="s">
        <v>29215</v>
      </c>
      <c r="C31" s="116" t="str">
        <f t="shared" si="0"/>
        <v>FL-T  7X102-U95-NP/PRS BL FDA 888254</v>
      </c>
      <c r="D31" s="116" t="s">
        <v>29184</v>
      </c>
      <c r="E31" s="116" t="s">
        <v>11822</v>
      </c>
      <c r="F31" s="116" t="s">
        <v>29185</v>
      </c>
      <c r="G31" s="116">
        <v>7</v>
      </c>
      <c r="H31" s="116">
        <v>102</v>
      </c>
      <c r="I31" s="117">
        <v>4</v>
      </c>
      <c r="J31" s="116">
        <v>0</v>
      </c>
      <c r="K31" s="116">
        <v>0</v>
      </c>
    </row>
    <row r="32" spans="1:11" x14ac:dyDescent="0.25">
      <c r="A32" s="116">
        <v>888255</v>
      </c>
      <c r="B32" s="116" t="s">
        <v>29216</v>
      </c>
      <c r="C32" s="116" t="str">
        <f t="shared" si="0"/>
        <v>FL-T  7X127-U95-NP/PRS BL FDA 888255</v>
      </c>
      <c r="D32" s="116" t="s">
        <v>29184</v>
      </c>
      <c r="E32" s="116" t="s">
        <v>11822</v>
      </c>
      <c r="F32" s="116" t="s">
        <v>29185</v>
      </c>
      <c r="G32" s="116">
        <v>7</v>
      </c>
      <c r="H32" s="116">
        <v>127</v>
      </c>
      <c r="I32" s="117">
        <f>H32/25.4</f>
        <v>5</v>
      </c>
      <c r="J32" s="116">
        <v>0</v>
      </c>
      <c r="K32" s="116">
        <v>0</v>
      </c>
    </row>
    <row r="33" spans="1:11" x14ac:dyDescent="0.25">
      <c r="A33" s="116">
        <v>888256</v>
      </c>
      <c r="B33" s="116" t="s">
        <v>29217</v>
      </c>
      <c r="C33" s="116" t="str">
        <f t="shared" si="0"/>
        <v>FL-T  7X152-U95-NP/PRS BL FDA 888256</v>
      </c>
      <c r="D33" s="116" t="s">
        <v>29184</v>
      </c>
      <c r="E33" s="116" t="s">
        <v>11822</v>
      </c>
      <c r="F33" s="116" t="s">
        <v>29185</v>
      </c>
      <c r="G33" s="116">
        <v>7</v>
      </c>
      <c r="H33" s="116">
        <v>152</v>
      </c>
      <c r="I33" s="117">
        <v>6</v>
      </c>
      <c r="J33" s="116">
        <v>0</v>
      </c>
      <c r="K33" s="116">
        <v>0</v>
      </c>
    </row>
    <row r="34" spans="1:11" x14ac:dyDescent="0.25">
      <c r="A34" s="116">
        <v>888257</v>
      </c>
      <c r="B34" s="116" t="s">
        <v>29218</v>
      </c>
      <c r="C34" s="116" t="str">
        <f t="shared" ref="C34:C65" si="1">B34&amp;" "&amp;A34</f>
        <v>FL-L 3.4X25-U95-NP/PRS BL FDA  888257</v>
      </c>
      <c r="D34" s="116" t="s">
        <v>29219</v>
      </c>
      <c r="E34" s="116" t="s">
        <v>11824</v>
      </c>
      <c r="F34" s="116" t="s">
        <v>29185</v>
      </c>
      <c r="G34" s="116">
        <v>3.4</v>
      </c>
      <c r="H34" s="116">
        <v>25</v>
      </c>
      <c r="I34" s="117">
        <v>1</v>
      </c>
      <c r="J34" s="116">
        <v>0</v>
      </c>
      <c r="K34" s="116">
        <v>0</v>
      </c>
    </row>
    <row r="35" spans="1:11" x14ac:dyDescent="0.25">
      <c r="A35" s="116">
        <v>888258</v>
      </c>
      <c r="B35" s="116" t="s">
        <v>29220</v>
      </c>
      <c r="C35" s="116" t="str">
        <f t="shared" si="1"/>
        <v>FL-L 3.4X38-U95-NP/PRS BL FDA  888258</v>
      </c>
      <c r="D35" s="116" t="s">
        <v>29219</v>
      </c>
      <c r="E35" s="116" t="s">
        <v>11824</v>
      </c>
      <c r="F35" s="116" t="s">
        <v>29185</v>
      </c>
      <c r="G35" s="116">
        <v>3.4</v>
      </c>
      <c r="H35" s="116">
        <v>38</v>
      </c>
      <c r="I35" s="117">
        <f>H35/25.4</f>
        <v>1.4960629921259843</v>
      </c>
      <c r="J35" s="116">
        <v>0</v>
      </c>
      <c r="K35" s="116">
        <v>0</v>
      </c>
    </row>
    <row r="36" spans="1:11" x14ac:dyDescent="0.25">
      <c r="A36" s="116">
        <v>888259</v>
      </c>
      <c r="B36" s="116" t="s">
        <v>29221</v>
      </c>
      <c r="C36" s="116" t="str">
        <f t="shared" si="1"/>
        <v>FL-L 3.4X51-U95-NP/PRS BL FDA  888259</v>
      </c>
      <c r="D36" s="116" t="s">
        <v>29219</v>
      </c>
      <c r="E36" s="116" t="s">
        <v>11824</v>
      </c>
      <c r="F36" s="116" t="s">
        <v>29185</v>
      </c>
      <c r="G36" s="116">
        <v>3.4</v>
      </c>
      <c r="H36" s="116">
        <v>51</v>
      </c>
      <c r="I36" s="117">
        <v>2</v>
      </c>
      <c r="J36" s="116">
        <v>0</v>
      </c>
      <c r="K36" s="116">
        <v>0</v>
      </c>
    </row>
    <row r="37" spans="1:11" x14ac:dyDescent="0.25">
      <c r="A37" s="116">
        <v>888260</v>
      </c>
      <c r="B37" s="116" t="s">
        <v>29222</v>
      </c>
      <c r="C37" s="116" t="str">
        <f t="shared" si="1"/>
        <v>FL-L 3.4X64-U95-NP/PRS BL FDA  888260</v>
      </c>
      <c r="D37" s="116" t="s">
        <v>29219</v>
      </c>
      <c r="E37" s="116" t="s">
        <v>11824</v>
      </c>
      <c r="F37" s="116" t="s">
        <v>29185</v>
      </c>
      <c r="G37" s="116">
        <v>3.4</v>
      </c>
      <c r="H37" s="116">
        <v>64</v>
      </c>
      <c r="I37" s="117">
        <v>2.5</v>
      </c>
      <c r="J37" s="116">
        <v>0</v>
      </c>
      <c r="K37" s="116">
        <v>0</v>
      </c>
    </row>
    <row r="38" spans="1:11" x14ac:dyDescent="0.25">
      <c r="A38" s="116">
        <v>888261</v>
      </c>
      <c r="B38" s="116" t="s">
        <v>29223</v>
      </c>
      <c r="C38" s="116" t="str">
        <f t="shared" si="1"/>
        <v>FL-L 3.4X76-U95-NP/PRS BL FDA  888261</v>
      </c>
      <c r="D38" s="116" t="s">
        <v>29219</v>
      </c>
      <c r="E38" s="116" t="s">
        <v>11824</v>
      </c>
      <c r="F38" s="116" t="s">
        <v>29185</v>
      </c>
      <c r="G38" s="116">
        <v>3.4</v>
      </c>
      <c r="H38" s="116">
        <v>76</v>
      </c>
      <c r="I38" s="117">
        <v>3</v>
      </c>
      <c r="J38" s="116">
        <v>0</v>
      </c>
      <c r="K38" s="116">
        <v>0</v>
      </c>
    </row>
    <row r="39" spans="1:11" x14ac:dyDescent="0.25">
      <c r="A39" s="116">
        <v>888262</v>
      </c>
      <c r="B39" s="116" t="s">
        <v>29224</v>
      </c>
      <c r="C39" s="116" t="str">
        <f t="shared" si="1"/>
        <v>FL-L 3.4X102-U95-NP/PRS BL FDA 888262</v>
      </c>
      <c r="D39" s="116" t="s">
        <v>29219</v>
      </c>
      <c r="E39" s="116" t="s">
        <v>11824</v>
      </c>
      <c r="F39" s="116" t="s">
        <v>29185</v>
      </c>
      <c r="G39" s="116">
        <v>3.4</v>
      </c>
      <c r="H39" s="116">
        <v>102</v>
      </c>
      <c r="I39" s="117">
        <v>4</v>
      </c>
      <c r="J39" s="116">
        <v>0</v>
      </c>
      <c r="K39" s="116">
        <v>0</v>
      </c>
    </row>
    <row r="40" spans="1:11" x14ac:dyDescent="0.25">
      <c r="A40" s="116">
        <v>888263</v>
      </c>
      <c r="B40" s="116" t="s">
        <v>29225</v>
      </c>
      <c r="C40" s="116" t="str">
        <f t="shared" si="1"/>
        <v>FL-L 3.4X127-U95-NP/PRS BL FDA 888263</v>
      </c>
      <c r="D40" s="116" t="s">
        <v>29219</v>
      </c>
      <c r="E40" s="116" t="s">
        <v>11824</v>
      </c>
      <c r="F40" s="116" t="s">
        <v>29185</v>
      </c>
      <c r="G40" s="116">
        <v>3.4</v>
      </c>
      <c r="H40" s="116">
        <v>127</v>
      </c>
      <c r="I40" s="117">
        <f>H40/25.4</f>
        <v>5</v>
      </c>
      <c r="J40" s="116">
        <v>0</v>
      </c>
      <c r="K40" s="116">
        <v>0</v>
      </c>
    </row>
    <row r="41" spans="1:11" x14ac:dyDescent="0.25">
      <c r="A41" s="116">
        <v>888264</v>
      </c>
      <c r="B41" s="116" t="s">
        <v>29226</v>
      </c>
      <c r="C41" s="116" t="str">
        <f t="shared" si="1"/>
        <v>FL-L 3.4X152-U95-NP/PRS BL FDA 888264</v>
      </c>
      <c r="D41" s="116" t="s">
        <v>29219</v>
      </c>
      <c r="E41" s="116" t="s">
        <v>11824</v>
      </c>
      <c r="F41" s="116" t="s">
        <v>29185</v>
      </c>
      <c r="G41" s="116">
        <v>3.4</v>
      </c>
      <c r="H41" s="116">
        <v>152</v>
      </c>
      <c r="I41" s="117">
        <v>6</v>
      </c>
      <c r="J41" s="116">
        <v>0</v>
      </c>
      <c r="K41" s="116">
        <v>0</v>
      </c>
    </row>
    <row r="42" spans="1:11" x14ac:dyDescent="0.25">
      <c r="A42" s="116">
        <v>888265</v>
      </c>
      <c r="B42" s="116" t="s">
        <v>29227</v>
      </c>
      <c r="C42" s="116" t="str">
        <f t="shared" si="1"/>
        <v>FL-L  4X 25-U95-MT/MT BL FDA 888265</v>
      </c>
      <c r="D42" s="116" t="s">
        <v>29219</v>
      </c>
      <c r="E42" s="116" t="s">
        <v>11824</v>
      </c>
      <c r="F42" s="116" t="s">
        <v>29194</v>
      </c>
      <c r="G42" s="116">
        <v>4</v>
      </c>
      <c r="H42" s="116">
        <v>25</v>
      </c>
      <c r="I42" s="117">
        <v>1</v>
      </c>
      <c r="J42" s="116">
        <v>0</v>
      </c>
      <c r="K42" s="116">
        <v>0</v>
      </c>
    </row>
    <row r="43" spans="1:11" x14ac:dyDescent="0.25">
      <c r="A43" s="116">
        <v>888266</v>
      </c>
      <c r="B43" s="116" t="s">
        <v>29228</v>
      </c>
      <c r="C43" s="116" t="str">
        <f t="shared" si="1"/>
        <v>FL-L  4X 38-U95-MT/MT BL FDA 888266</v>
      </c>
      <c r="D43" s="116" t="s">
        <v>29219</v>
      </c>
      <c r="E43" s="116" t="s">
        <v>11824</v>
      </c>
      <c r="F43" s="116" t="s">
        <v>29194</v>
      </c>
      <c r="G43" s="116">
        <v>4</v>
      </c>
      <c r="H43" s="116">
        <v>38</v>
      </c>
      <c r="I43" s="117">
        <f>H43/25.4</f>
        <v>1.4960629921259843</v>
      </c>
      <c r="J43" s="116">
        <v>0</v>
      </c>
      <c r="K43" s="116">
        <v>0</v>
      </c>
    </row>
    <row r="44" spans="1:11" x14ac:dyDescent="0.25">
      <c r="A44" s="116">
        <v>888267</v>
      </c>
      <c r="B44" s="116" t="s">
        <v>29229</v>
      </c>
      <c r="C44" s="116" t="str">
        <f t="shared" si="1"/>
        <v>FL-L  4X 51-U95-MT/MT BL FDA 888267</v>
      </c>
      <c r="D44" s="116" t="s">
        <v>29219</v>
      </c>
      <c r="E44" s="116" t="s">
        <v>11824</v>
      </c>
      <c r="F44" s="116" t="s">
        <v>29194</v>
      </c>
      <c r="G44" s="116">
        <v>4</v>
      </c>
      <c r="H44" s="116">
        <v>51</v>
      </c>
      <c r="I44" s="117">
        <v>2</v>
      </c>
      <c r="J44" s="116">
        <v>0</v>
      </c>
      <c r="K44" s="116">
        <v>0</v>
      </c>
    </row>
    <row r="45" spans="1:11" x14ac:dyDescent="0.25">
      <c r="A45" s="116">
        <v>888268</v>
      </c>
      <c r="B45" s="116" t="s">
        <v>29230</v>
      </c>
      <c r="C45" s="116" t="str">
        <f t="shared" si="1"/>
        <v>FL-L  4X 64-U95-MT/MT BL FDA 888268</v>
      </c>
      <c r="D45" s="116" t="s">
        <v>29219</v>
      </c>
      <c r="E45" s="116" t="s">
        <v>11824</v>
      </c>
      <c r="F45" s="116" t="s">
        <v>29194</v>
      </c>
      <c r="G45" s="116">
        <v>4</v>
      </c>
      <c r="H45" s="116">
        <v>64</v>
      </c>
      <c r="I45" s="117">
        <v>2.5</v>
      </c>
      <c r="J45" s="116">
        <v>0</v>
      </c>
      <c r="K45" s="116">
        <v>0</v>
      </c>
    </row>
    <row r="46" spans="1:11" x14ac:dyDescent="0.25">
      <c r="A46" s="116">
        <v>888269</v>
      </c>
      <c r="B46" s="116" t="s">
        <v>29231</v>
      </c>
      <c r="C46" s="116" t="str">
        <f t="shared" si="1"/>
        <v>FL-L  4X 76-U95-MT/MT BL FDA 888269</v>
      </c>
      <c r="D46" s="116" t="s">
        <v>29219</v>
      </c>
      <c r="E46" s="116" t="s">
        <v>11824</v>
      </c>
      <c r="F46" s="116" t="s">
        <v>29194</v>
      </c>
      <c r="G46" s="116">
        <v>4</v>
      </c>
      <c r="H46" s="116">
        <v>76</v>
      </c>
      <c r="I46" s="117">
        <v>3</v>
      </c>
      <c r="J46" s="116">
        <v>0</v>
      </c>
      <c r="K46" s="116">
        <v>0</v>
      </c>
    </row>
    <row r="47" spans="1:11" x14ac:dyDescent="0.25">
      <c r="A47" s="116">
        <v>888270</v>
      </c>
      <c r="B47" s="116" t="s">
        <v>29232</v>
      </c>
      <c r="C47" s="116" t="str">
        <f t="shared" si="1"/>
        <v>FL-L  4X102-U95-MT/MT BL FDA 888270</v>
      </c>
      <c r="D47" s="116" t="s">
        <v>29219</v>
      </c>
      <c r="E47" s="116" t="s">
        <v>11824</v>
      </c>
      <c r="F47" s="116" t="s">
        <v>29194</v>
      </c>
      <c r="G47" s="116">
        <v>4</v>
      </c>
      <c r="H47" s="116">
        <v>102</v>
      </c>
      <c r="I47" s="117">
        <v>4</v>
      </c>
      <c r="J47" s="116">
        <v>0</v>
      </c>
      <c r="K47" s="116">
        <v>0</v>
      </c>
    </row>
    <row r="48" spans="1:11" x14ac:dyDescent="0.25">
      <c r="A48" s="116">
        <v>888271</v>
      </c>
      <c r="B48" s="116" t="s">
        <v>29233</v>
      </c>
      <c r="C48" s="116" t="str">
        <f t="shared" si="1"/>
        <v>FL-L  4X127-U95-MT/MT BL FDA 888271</v>
      </c>
      <c r="D48" s="116" t="s">
        <v>29219</v>
      </c>
      <c r="E48" s="116" t="s">
        <v>11824</v>
      </c>
      <c r="F48" s="116" t="s">
        <v>29194</v>
      </c>
      <c r="G48" s="116">
        <v>4</v>
      </c>
      <c r="H48" s="116">
        <v>127</v>
      </c>
      <c r="I48" s="117">
        <f>H48/25.4</f>
        <v>5</v>
      </c>
      <c r="J48" s="116">
        <v>0</v>
      </c>
      <c r="K48" s="116">
        <v>0</v>
      </c>
    </row>
    <row r="49" spans="1:11" x14ac:dyDescent="0.25">
      <c r="A49" s="116">
        <v>888272</v>
      </c>
      <c r="B49" s="116" t="s">
        <v>29234</v>
      </c>
      <c r="C49" s="116" t="str">
        <f t="shared" si="1"/>
        <v>FL-L  4X152-U95-MT/MT BL FDA 888272</v>
      </c>
      <c r="D49" s="116" t="s">
        <v>29219</v>
      </c>
      <c r="E49" s="116" t="s">
        <v>11824</v>
      </c>
      <c r="F49" s="116" t="s">
        <v>29194</v>
      </c>
      <c r="G49" s="116">
        <v>4</v>
      </c>
      <c r="H49" s="116">
        <v>152</v>
      </c>
      <c r="I49" s="117">
        <v>6</v>
      </c>
      <c r="J49" s="116">
        <v>0</v>
      </c>
      <c r="K49" s="116">
        <v>0</v>
      </c>
    </row>
    <row r="50" spans="1:11" x14ac:dyDescent="0.25">
      <c r="A50" s="116">
        <v>888273</v>
      </c>
      <c r="B50" s="116" t="s">
        <v>29235</v>
      </c>
      <c r="C50" s="116" t="str">
        <f t="shared" si="1"/>
        <v>FL-L  6X 25-U95-MT/MT BL FDA 888273</v>
      </c>
      <c r="D50" s="116" t="s">
        <v>29219</v>
      </c>
      <c r="E50" s="116" t="s">
        <v>11824</v>
      </c>
      <c r="F50" s="116" t="s">
        <v>29194</v>
      </c>
      <c r="G50" s="116">
        <v>6</v>
      </c>
      <c r="H50" s="116">
        <v>25</v>
      </c>
      <c r="I50" s="117">
        <v>1</v>
      </c>
      <c r="J50" s="116">
        <v>0</v>
      </c>
      <c r="K50" s="116">
        <v>0</v>
      </c>
    </row>
    <row r="51" spans="1:11" x14ac:dyDescent="0.25">
      <c r="A51" s="116">
        <v>888274</v>
      </c>
      <c r="B51" s="116" t="s">
        <v>29236</v>
      </c>
      <c r="C51" s="116" t="str">
        <f t="shared" si="1"/>
        <v>FL-L  6X 38-U95-MT/MT BL FDA 888274</v>
      </c>
      <c r="D51" s="116" t="s">
        <v>29219</v>
      </c>
      <c r="E51" s="116" t="s">
        <v>11824</v>
      </c>
      <c r="F51" s="116" t="s">
        <v>29194</v>
      </c>
      <c r="G51" s="116">
        <v>6</v>
      </c>
      <c r="H51" s="116">
        <v>38</v>
      </c>
      <c r="I51" s="117">
        <f>H51/25.4</f>
        <v>1.4960629921259843</v>
      </c>
      <c r="J51" s="116">
        <v>0</v>
      </c>
      <c r="K51" s="116">
        <v>0</v>
      </c>
    </row>
    <row r="52" spans="1:11" x14ac:dyDescent="0.25">
      <c r="A52" s="116">
        <v>888275</v>
      </c>
      <c r="B52" s="116" t="s">
        <v>29237</v>
      </c>
      <c r="C52" s="116" t="str">
        <f t="shared" si="1"/>
        <v>FL-L  6X 51-U95-MT/MT BL FDA 888275</v>
      </c>
      <c r="D52" s="116" t="s">
        <v>29219</v>
      </c>
      <c r="E52" s="116" t="s">
        <v>11824</v>
      </c>
      <c r="F52" s="116" t="s">
        <v>29194</v>
      </c>
      <c r="G52" s="116">
        <v>6</v>
      </c>
      <c r="H52" s="116">
        <v>51</v>
      </c>
      <c r="I52" s="117">
        <v>2</v>
      </c>
      <c r="J52" s="116">
        <v>0</v>
      </c>
      <c r="K52" s="116">
        <v>0</v>
      </c>
    </row>
    <row r="53" spans="1:11" x14ac:dyDescent="0.25">
      <c r="A53" s="116">
        <v>888276</v>
      </c>
      <c r="B53" s="116" t="s">
        <v>29238</v>
      </c>
      <c r="C53" s="116" t="str">
        <f t="shared" si="1"/>
        <v>FL-L  6X 64-U95-MT/MT BL FDA 888276</v>
      </c>
      <c r="D53" s="116" t="s">
        <v>29219</v>
      </c>
      <c r="E53" s="116" t="s">
        <v>11824</v>
      </c>
      <c r="F53" s="116" t="s">
        <v>29194</v>
      </c>
      <c r="G53" s="116">
        <v>6</v>
      </c>
      <c r="H53" s="116">
        <v>64</v>
      </c>
      <c r="I53" s="117">
        <v>2.5</v>
      </c>
      <c r="J53" s="116">
        <v>0</v>
      </c>
      <c r="K53" s="116">
        <v>0</v>
      </c>
    </row>
    <row r="54" spans="1:11" x14ac:dyDescent="0.25">
      <c r="A54" s="116">
        <v>888277</v>
      </c>
      <c r="B54" s="116" t="s">
        <v>29239</v>
      </c>
      <c r="C54" s="116" t="str">
        <f t="shared" si="1"/>
        <v>FL-L  6X 76-U95-MT/MT BL FDA 888277</v>
      </c>
      <c r="D54" s="116" t="s">
        <v>29219</v>
      </c>
      <c r="E54" s="116" t="s">
        <v>11824</v>
      </c>
      <c r="F54" s="116" t="s">
        <v>29194</v>
      </c>
      <c r="G54" s="116">
        <v>6</v>
      </c>
      <c r="H54" s="116">
        <v>76</v>
      </c>
      <c r="I54" s="117">
        <v>3</v>
      </c>
      <c r="J54" s="116">
        <v>0</v>
      </c>
      <c r="K54" s="116">
        <v>0</v>
      </c>
    </row>
    <row r="55" spans="1:11" x14ac:dyDescent="0.25">
      <c r="A55" s="116">
        <v>888278</v>
      </c>
      <c r="B55" s="116" t="s">
        <v>29240</v>
      </c>
      <c r="C55" s="116" t="str">
        <f t="shared" si="1"/>
        <v>FL-L  6X102-U95-MT/MT BL FDA 888278</v>
      </c>
      <c r="D55" s="116" t="s">
        <v>29219</v>
      </c>
      <c r="E55" s="116" t="s">
        <v>11824</v>
      </c>
      <c r="F55" s="116" t="s">
        <v>29194</v>
      </c>
      <c r="G55" s="116">
        <v>6</v>
      </c>
      <c r="H55" s="116">
        <v>102</v>
      </c>
      <c r="I55" s="117">
        <v>4</v>
      </c>
      <c r="J55" s="116">
        <v>0</v>
      </c>
      <c r="K55" s="116">
        <v>0</v>
      </c>
    </row>
    <row r="56" spans="1:11" x14ac:dyDescent="0.25">
      <c r="A56" s="116">
        <v>888279</v>
      </c>
      <c r="B56" s="116" t="s">
        <v>29241</v>
      </c>
      <c r="C56" s="116" t="str">
        <f t="shared" si="1"/>
        <v>FL-L  6X127-U95-MT/MT BL FDA 888279</v>
      </c>
      <c r="D56" s="116" t="s">
        <v>29219</v>
      </c>
      <c r="E56" s="116" t="s">
        <v>11824</v>
      </c>
      <c r="F56" s="116" t="s">
        <v>29194</v>
      </c>
      <c r="G56" s="116">
        <v>6</v>
      </c>
      <c r="H56" s="116">
        <v>127</v>
      </c>
      <c r="I56" s="117">
        <f>H56/25.4</f>
        <v>5</v>
      </c>
      <c r="J56" s="116">
        <v>0</v>
      </c>
      <c r="K56" s="116">
        <v>0</v>
      </c>
    </row>
    <row r="57" spans="1:11" x14ac:dyDescent="0.25">
      <c r="A57" s="116">
        <v>888280</v>
      </c>
      <c r="B57" s="116" t="s">
        <v>29242</v>
      </c>
      <c r="C57" s="116" t="str">
        <f t="shared" si="1"/>
        <v>FL-L  6X152-U95-MT/MT BL FDA 888280</v>
      </c>
      <c r="D57" s="116" t="s">
        <v>29219</v>
      </c>
      <c r="E57" s="116" t="s">
        <v>11824</v>
      </c>
      <c r="F57" s="116" t="s">
        <v>29194</v>
      </c>
      <c r="G57" s="116">
        <v>6</v>
      </c>
      <c r="H57" s="116">
        <v>152</v>
      </c>
      <c r="I57" s="117">
        <v>6</v>
      </c>
      <c r="J57" s="116">
        <v>0</v>
      </c>
      <c r="K57" s="116">
        <v>0</v>
      </c>
    </row>
    <row r="58" spans="1:11" x14ac:dyDescent="0.25">
      <c r="A58" s="116">
        <v>888281</v>
      </c>
      <c r="B58" s="116" t="s">
        <v>29243</v>
      </c>
      <c r="C58" s="116" t="str">
        <f t="shared" si="1"/>
        <v>FL-L  7X 25-U95-NP/PRS BL FDA 888281</v>
      </c>
      <c r="D58" s="116" t="s">
        <v>29219</v>
      </c>
      <c r="E58" s="116" t="s">
        <v>11824</v>
      </c>
      <c r="F58" s="116" t="s">
        <v>29185</v>
      </c>
      <c r="G58" s="116">
        <v>7</v>
      </c>
      <c r="H58" s="116">
        <v>25</v>
      </c>
      <c r="I58" s="117">
        <v>1</v>
      </c>
      <c r="J58" s="116">
        <v>0</v>
      </c>
      <c r="K58" s="116">
        <v>0</v>
      </c>
    </row>
    <row r="59" spans="1:11" x14ac:dyDescent="0.25">
      <c r="A59" s="116">
        <v>888282</v>
      </c>
      <c r="B59" s="116" t="s">
        <v>29244</v>
      </c>
      <c r="C59" s="116" t="str">
        <f t="shared" si="1"/>
        <v>FL-L  7X 38-U95-NP/PRS BL FDA 888282</v>
      </c>
      <c r="D59" s="116" t="s">
        <v>29219</v>
      </c>
      <c r="E59" s="116" t="s">
        <v>11824</v>
      </c>
      <c r="F59" s="116" t="s">
        <v>29185</v>
      </c>
      <c r="G59" s="116">
        <v>7</v>
      </c>
      <c r="H59" s="116">
        <v>38</v>
      </c>
      <c r="I59" s="117">
        <f>H59/25.4</f>
        <v>1.4960629921259843</v>
      </c>
      <c r="J59" s="116">
        <v>0</v>
      </c>
      <c r="K59" s="116">
        <v>0</v>
      </c>
    </row>
    <row r="60" spans="1:11" x14ac:dyDescent="0.25">
      <c r="A60" s="116">
        <v>888283</v>
      </c>
      <c r="B60" s="116" t="s">
        <v>29245</v>
      </c>
      <c r="C60" s="116" t="str">
        <f t="shared" si="1"/>
        <v>FL-L  7X 51-U95-NP/PRS BL FDA 888283</v>
      </c>
      <c r="D60" s="116" t="s">
        <v>29219</v>
      </c>
      <c r="E60" s="116" t="s">
        <v>11824</v>
      </c>
      <c r="F60" s="116" t="s">
        <v>29185</v>
      </c>
      <c r="G60" s="116">
        <v>7</v>
      </c>
      <c r="H60" s="116">
        <v>51</v>
      </c>
      <c r="I60" s="117">
        <v>3</v>
      </c>
      <c r="J60" s="116">
        <v>0</v>
      </c>
      <c r="K60" s="116">
        <v>0</v>
      </c>
    </row>
    <row r="61" spans="1:11" x14ac:dyDescent="0.25">
      <c r="A61" s="116">
        <v>888284</v>
      </c>
      <c r="B61" s="116" t="s">
        <v>29246</v>
      </c>
      <c r="C61" s="116" t="str">
        <f t="shared" si="1"/>
        <v>FL-L  7X 64-U95-NP/PRS BL FDA 888284</v>
      </c>
      <c r="D61" s="116" t="s">
        <v>29219</v>
      </c>
      <c r="E61" s="116" t="s">
        <v>11824</v>
      </c>
      <c r="F61" s="116" t="s">
        <v>29185</v>
      </c>
      <c r="G61" s="116">
        <v>7</v>
      </c>
      <c r="H61" s="116">
        <v>64</v>
      </c>
      <c r="I61" s="117">
        <v>2.5</v>
      </c>
      <c r="J61" s="116">
        <v>0</v>
      </c>
      <c r="K61" s="116">
        <v>0</v>
      </c>
    </row>
    <row r="62" spans="1:11" x14ac:dyDescent="0.25">
      <c r="A62" s="116">
        <v>888285</v>
      </c>
      <c r="B62" s="116" t="s">
        <v>29247</v>
      </c>
      <c r="C62" s="116" t="str">
        <f t="shared" si="1"/>
        <v>FL-L  7X 76-U95-NP/PRS BL FDA 888285</v>
      </c>
      <c r="D62" s="116" t="s">
        <v>29219</v>
      </c>
      <c r="E62" s="116" t="s">
        <v>11824</v>
      </c>
      <c r="F62" s="116" t="s">
        <v>29185</v>
      </c>
      <c r="G62" s="116">
        <v>7</v>
      </c>
      <c r="H62" s="116">
        <v>76</v>
      </c>
      <c r="I62" s="117">
        <v>3</v>
      </c>
      <c r="J62" s="116">
        <v>0</v>
      </c>
      <c r="K62" s="116">
        <v>0</v>
      </c>
    </row>
    <row r="63" spans="1:11" x14ac:dyDescent="0.25">
      <c r="A63" s="116">
        <v>888286</v>
      </c>
      <c r="B63" s="116" t="s">
        <v>29248</v>
      </c>
      <c r="C63" s="116" t="str">
        <f t="shared" si="1"/>
        <v>FL-L  7X102-U95-NP/PRS BL FDA 888286</v>
      </c>
      <c r="D63" s="116" t="s">
        <v>29219</v>
      </c>
      <c r="E63" s="116" t="s">
        <v>11824</v>
      </c>
      <c r="F63" s="116" t="s">
        <v>29185</v>
      </c>
      <c r="G63" s="116">
        <v>7</v>
      </c>
      <c r="H63" s="116">
        <v>102</v>
      </c>
      <c r="I63" s="117">
        <v>4</v>
      </c>
      <c r="J63" s="116">
        <v>0</v>
      </c>
      <c r="K63" s="116">
        <v>0</v>
      </c>
    </row>
    <row r="64" spans="1:11" x14ac:dyDescent="0.25">
      <c r="A64" s="116">
        <v>888287</v>
      </c>
      <c r="B64" s="116" t="s">
        <v>29249</v>
      </c>
      <c r="C64" s="116" t="str">
        <f t="shared" si="1"/>
        <v>FL-L  7X127-U95-NP/PRS BL FDA 888287</v>
      </c>
      <c r="D64" s="116" t="s">
        <v>29219</v>
      </c>
      <c r="E64" s="116" t="s">
        <v>11824</v>
      </c>
      <c r="F64" s="116" t="s">
        <v>29185</v>
      </c>
      <c r="G64" s="116">
        <v>7</v>
      </c>
      <c r="H64" s="116">
        <v>127</v>
      </c>
      <c r="I64" s="117">
        <f>H64/25.4</f>
        <v>5</v>
      </c>
      <c r="J64" s="116">
        <v>0</v>
      </c>
      <c r="K64" s="116">
        <v>0</v>
      </c>
    </row>
    <row r="65" spans="1:11" x14ac:dyDescent="0.25">
      <c r="A65" s="116">
        <v>888288</v>
      </c>
      <c r="B65" s="116" t="s">
        <v>29250</v>
      </c>
      <c r="C65" s="116" t="str">
        <f t="shared" si="1"/>
        <v>FL-L  7X152-U95-NP/PRS BL FDA 888288</v>
      </c>
      <c r="D65" s="116" t="s">
        <v>29219</v>
      </c>
      <c r="E65" s="116" t="s">
        <v>11824</v>
      </c>
      <c r="F65" s="116" t="s">
        <v>29185</v>
      </c>
      <c r="G65" s="116">
        <v>7</v>
      </c>
      <c r="H65" s="116">
        <v>152</v>
      </c>
      <c r="I65" s="117">
        <v>6</v>
      </c>
      <c r="J65" s="116">
        <v>0</v>
      </c>
      <c r="K65" s="116">
        <v>0</v>
      </c>
    </row>
    <row r="66" spans="1:11" x14ac:dyDescent="0.25">
      <c r="A66" s="116">
        <v>888289</v>
      </c>
      <c r="B66" s="116" t="s">
        <v>29251</v>
      </c>
      <c r="C66" s="116" t="str">
        <f t="shared" ref="C66:C97" si="2">B66&amp;" "&amp;A66</f>
        <v>FL-SB 3.4X64-U95-NP/PRS BL FDA 888289</v>
      </c>
      <c r="D66" s="116" t="s">
        <v>29252</v>
      </c>
      <c r="E66" s="116" t="s">
        <v>29253</v>
      </c>
      <c r="F66" s="116" t="s">
        <v>29185</v>
      </c>
      <c r="G66" s="116">
        <v>3.4</v>
      </c>
      <c r="H66" s="116">
        <v>64</v>
      </c>
      <c r="I66" s="117">
        <v>2.5</v>
      </c>
      <c r="J66" s="116">
        <v>25</v>
      </c>
      <c r="K66" s="116">
        <v>1</v>
      </c>
    </row>
    <row r="67" spans="1:11" x14ac:dyDescent="0.25">
      <c r="A67" s="116">
        <v>888290</v>
      </c>
      <c r="B67" s="116" t="s">
        <v>29254</v>
      </c>
      <c r="C67" s="116" t="str">
        <f t="shared" si="2"/>
        <v>FL-SB 3.4X76-U95-NP/PRS BL FDA 888290</v>
      </c>
      <c r="D67" s="116" t="s">
        <v>29252</v>
      </c>
      <c r="E67" s="116" t="s">
        <v>29253</v>
      </c>
      <c r="F67" s="116" t="s">
        <v>29185</v>
      </c>
      <c r="G67" s="116">
        <v>3.4</v>
      </c>
      <c r="H67" s="116">
        <v>76</v>
      </c>
      <c r="I67" s="117">
        <v>3</v>
      </c>
      <c r="J67" s="116">
        <v>25</v>
      </c>
      <c r="K67" s="116">
        <v>1</v>
      </c>
    </row>
    <row r="68" spans="1:11" x14ac:dyDescent="0.25">
      <c r="A68" s="116">
        <v>888291</v>
      </c>
      <c r="B68" s="116" t="s">
        <v>29255</v>
      </c>
      <c r="C68" s="116" t="str">
        <f t="shared" si="2"/>
        <v>FL-SB 3.4X102U95-NP/PRS BL FDA 888291</v>
      </c>
      <c r="D68" s="116" t="s">
        <v>29252</v>
      </c>
      <c r="E68" s="116" t="s">
        <v>29253</v>
      </c>
      <c r="F68" s="116" t="s">
        <v>29185</v>
      </c>
      <c r="G68" s="116">
        <v>3.4</v>
      </c>
      <c r="H68" s="116">
        <v>102</v>
      </c>
      <c r="I68" s="117">
        <v>4</v>
      </c>
      <c r="J68" s="116">
        <v>25</v>
      </c>
      <c r="K68" s="116">
        <v>1</v>
      </c>
    </row>
    <row r="69" spans="1:11" x14ac:dyDescent="0.25">
      <c r="A69" s="116">
        <v>888292</v>
      </c>
      <c r="B69" s="116" t="s">
        <v>29256</v>
      </c>
      <c r="C69" s="116" t="str">
        <f t="shared" si="2"/>
        <v>FL-SB 3.4X127U95-NP/PRS BL FDA 888292</v>
      </c>
      <c r="D69" s="116" t="s">
        <v>29252</v>
      </c>
      <c r="E69" s="116" t="s">
        <v>29253</v>
      </c>
      <c r="F69" s="116" t="s">
        <v>29185</v>
      </c>
      <c r="G69" s="116">
        <v>3.4</v>
      </c>
      <c r="H69" s="116">
        <v>127</v>
      </c>
      <c r="I69" s="117">
        <f>H69/25.4</f>
        <v>5</v>
      </c>
      <c r="J69" s="116">
        <v>25</v>
      </c>
      <c r="K69" s="116">
        <v>1</v>
      </c>
    </row>
    <row r="70" spans="1:11" x14ac:dyDescent="0.25">
      <c r="A70" s="116">
        <v>888293</v>
      </c>
      <c r="B70" s="116" t="s">
        <v>29257</v>
      </c>
      <c r="C70" s="116" t="str">
        <f t="shared" si="2"/>
        <v>FL-SB 3.4X152U95-NP/PRS BL FDA 888293</v>
      </c>
      <c r="D70" s="116" t="s">
        <v>29252</v>
      </c>
      <c r="E70" s="116" t="s">
        <v>29253</v>
      </c>
      <c r="F70" s="116" t="s">
        <v>29185</v>
      </c>
      <c r="G70" s="116">
        <v>3.4</v>
      </c>
      <c r="H70" s="116">
        <v>152</v>
      </c>
      <c r="I70" s="117">
        <v>6</v>
      </c>
      <c r="J70" s="116">
        <v>25</v>
      </c>
      <c r="K70" s="116">
        <v>1</v>
      </c>
    </row>
    <row r="71" spans="1:11" x14ac:dyDescent="0.25">
      <c r="A71" s="116">
        <v>888294</v>
      </c>
      <c r="B71" s="116" t="s">
        <v>29258</v>
      </c>
      <c r="C71" s="116" t="str">
        <f t="shared" si="2"/>
        <v>FL-SB  4X 64-U95-MT/MT BL FDA 888294</v>
      </c>
      <c r="D71" s="116" t="s">
        <v>29252</v>
      </c>
      <c r="E71" s="116" t="s">
        <v>29253</v>
      </c>
      <c r="F71" s="116" t="s">
        <v>29194</v>
      </c>
      <c r="G71" s="116">
        <v>4</v>
      </c>
      <c r="H71" s="116">
        <v>64</v>
      </c>
      <c r="I71" s="117">
        <v>2.5</v>
      </c>
      <c r="J71" s="116">
        <v>25</v>
      </c>
      <c r="K71" s="116">
        <v>1</v>
      </c>
    </row>
    <row r="72" spans="1:11" x14ac:dyDescent="0.25">
      <c r="A72" s="116">
        <v>888295</v>
      </c>
      <c r="B72" s="116" t="s">
        <v>29259</v>
      </c>
      <c r="C72" s="116" t="str">
        <f t="shared" si="2"/>
        <v>FL-SB  4X 76-U95-MT/MT BL FDA 888295</v>
      </c>
      <c r="D72" s="116" t="s">
        <v>29252</v>
      </c>
      <c r="E72" s="116" t="s">
        <v>29253</v>
      </c>
      <c r="F72" s="116" t="s">
        <v>29194</v>
      </c>
      <c r="G72" s="116">
        <v>4</v>
      </c>
      <c r="H72" s="116">
        <v>76</v>
      </c>
      <c r="I72" s="117">
        <v>3</v>
      </c>
      <c r="J72" s="116">
        <v>25</v>
      </c>
      <c r="K72" s="116">
        <v>1</v>
      </c>
    </row>
    <row r="73" spans="1:11" x14ac:dyDescent="0.25">
      <c r="A73" s="116">
        <v>888296</v>
      </c>
      <c r="B73" s="116" t="s">
        <v>29260</v>
      </c>
      <c r="C73" s="116" t="str">
        <f t="shared" si="2"/>
        <v>FL-SB  4X102-U95-MT/MT BL FDA 888296</v>
      </c>
      <c r="D73" s="116" t="s">
        <v>29252</v>
      </c>
      <c r="E73" s="116" t="s">
        <v>29253</v>
      </c>
      <c r="F73" s="116" t="s">
        <v>29194</v>
      </c>
      <c r="G73" s="116">
        <v>4</v>
      </c>
      <c r="H73" s="116">
        <v>102</v>
      </c>
      <c r="I73" s="117">
        <v>4</v>
      </c>
      <c r="J73" s="116">
        <v>25</v>
      </c>
      <c r="K73" s="116">
        <v>1</v>
      </c>
    </row>
    <row r="74" spans="1:11" x14ac:dyDescent="0.25">
      <c r="A74" s="116">
        <v>888297</v>
      </c>
      <c r="B74" s="116" t="s">
        <v>29261</v>
      </c>
      <c r="C74" s="116" t="str">
        <f t="shared" si="2"/>
        <v>FL-SB  4X127-U95-MT/MT BL FDA 888297</v>
      </c>
      <c r="D74" s="116" t="s">
        <v>29252</v>
      </c>
      <c r="E74" s="116" t="s">
        <v>29253</v>
      </c>
      <c r="F74" s="116" t="s">
        <v>29194</v>
      </c>
      <c r="G74" s="116">
        <v>4</v>
      </c>
      <c r="H74" s="116">
        <v>127</v>
      </c>
      <c r="I74" s="117">
        <f>H74/25.4</f>
        <v>5</v>
      </c>
      <c r="J74" s="116">
        <v>25</v>
      </c>
      <c r="K74" s="116">
        <v>1</v>
      </c>
    </row>
    <row r="75" spans="1:11" x14ac:dyDescent="0.25">
      <c r="A75" s="116">
        <v>888298</v>
      </c>
      <c r="B75" s="116" t="s">
        <v>29262</v>
      </c>
      <c r="C75" s="116" t="str">
        <f t="shared" si="2"/>
        <v>FL-SB  4X152-U95-MT/MT BL FDA 888298</v>
      </c>
      <c r="D75" s="116" t="s">
        <v>29252</v>
      </c>
      <c r="E75" s="116" t="s">
        <v>29253</v>
      </c>
      <c r="F75" s="116" t="s">
        <v>29194</v>
      </c>
      <c r="G75" s="116">
        <v>4</v>
      </c>
      <c r="H75" s="116">
        <v>152</v>
      </c>
      <c r="I75" s="117">
        <v>6</v>
      </c>
      <c r="J75" s="116">
        <v>25</v>
      </c>
      <c r="K75" s="116">
        <v>1</v>
      </c>
    </row>
    <row r="76" spans="1:11" x14ac:dyDescent="0.25">
      <c r="A76" s="116">
        <v>888299</v>
      </c>
      <c r="B76" s="116" t="s">
        <v>29263</v>
      </c>
      <c r="C76" s="116" t="str">
        <f t="shared" si="2"/>
        <v>FL-SB  6X 64-U95-MT/MT BL FDA 888299</v>
      </c>
      <c r="D76" s="116" t="s">
        <v>29252</v>
      </c>
      <c r="E76" s="116" t="s">
        <v>29253</v>
      </c>
      <c r="F76" s="116" t="s">
        <v>29194</v>
      </c>
      <c r="G76" s="116">
        <v>6</v>
      </c>
      <c r="H76" s="116">
        <v>64</v>
      </c>
      <c r="I76" s="117">
        <v>2.5</v>
      </c>
      <c r="J76" s="116">
        <v>25</v>
      </c>
      <c r="K76" s="116">
        <v>1</v>
      </c>
    </row>
    <row r="77" spans="1:11" x14ac:dyDescent="0.25">
      <c r="A77" s="116">
        <v>888300</v>
      </c>
      <c r="B77" s="116" t="s">
        <v>29264</v>
      </c>
      <c r="C77" s="116" t="str">
        <f t="shared" si="2"/>
        <v>FL-SB  6X 76-U95-MT/MT BL FDA 888300</v>
      </c>
      <c r="D77" s="116" t="s">
        <v>29252</v>
      </c>
      <c r="E77" s="116" t="s">
        <v>29253</v>
      </c>
      <c r="F77" s="116" t="s">
        <v>29194</v>
      </c>
      <c r="G77" s="116">
        <v>6</v>
      </c>
      <c r="H77" s="116">
        <v>76</v>
      </c>
      <c r="I77" s="117">
        <v>3</v>
      </c>
      <c r="J77" s="116">
        <v>25</v>
      </c>
      <c r="K77" s="116">
        <v>1</v>
      </c>
    </row>
    <row r="78" spans="1:11" x14ac:dyDescent="0.25">
      <c r="A78" s="116">
        <v>888301</v>
      </c>
      <c r="B78" s="116" t="s">
        <v>29265</v>
      </c>
      <c r="C78" s="116" t="str">
        <f t="shared" si="2"/>
        <v>FL-SB  6X102-U95-MT/MT BL FDA 888301</v>
      </c>
      <c r="D78" s="116" t="s">
        <v>29252</v>
      </c>
      <c r="E78" s="116" t="s">
        <v>29253</v>
      </c>
      <c r="F78" s="116" t="s">
        <v>29194</v>
      </c>
      <c r="G78" s="116">
        <v>6</v>
      </c>
      <c r="H78" s="116">
        <v>102</v>
      </c>
      <c r="I78" s="117">
        <v>4</v>
      </c>
      <c r="J78" s="116">
        <v>25</v>
      </c>
      <c r="K78" s="116">
        <v>1</v>
      </c>
    </row>
    <row r="79" spans="1:11" x14ac:dyDescent="0.25">
      <c r="A79" s="116">
        <v>888302</v>
      </c>
      <c r="B79" s="116" t="s">
        <v>29266</v>
      </c>
      <c r="C79" s="116" t="str">
        <f t="shared" si="2"/>
        <v>FL-SB  6X127-U95-MT/MT BL FDA 888302</v>
      </c>
      <c r="D79" s="116" t="s">
        <v>29252</v>
      </c>
      <c r="E79" s="116" t="s">
        <v>29253</v>
      </c>
      <c r="F79" s="116" t="s">
        <v>29194</v>
      </c>
      <c r="G79" s="116">
        <v>6</v>
      </c>
      <c r="H79" s="116">
        <v>127</v>
      </c>
      <c r="I79" s="117">
        <f>H79/25.4</f>
        <v>5</v>
      </c>
      <c r="J79" s="116">
        <v>25</v>
      </c>
      <c r="K79" s="116">
        <v>1</v>
      </c>
    </row>
    <row r="80" spans="1:11" x14ac:dyDescent="0.25">
      <c r="A80" s="116">
        <v>888303</v>
      </c>
      <c r="B80" s="116" t="s">
        <v>29267</v>
      </c>
      <c r="C80" s="116" t="str">
        <f t="shared" si="2"/>
        <v>FL-SB  6X152-U95-MT/MT BL FDA 888303</v>
      </c>
      <c r="D80" s="116" t="s">
        <v>29252</v>
      </c>
      <c r="E80" s="116" t="s">
        <v>29253</v>
      </c>
      <c r="F80" s="116" t="s">
        <v>29194</v>
      </c>
      <c r="G80" s="116">
        <v>6</v>
      </c>
      <c r="H80" s="116">
        <v>152</v>
      </c>
      <c r="I80" s="117">
        <v>6</v>
      </c>
      <c r="J80" s="116">
        <v>25</v>
      </c>
      <c r="K80" s="116">
        <v>1</v>
      </c>
    </row>
    <row r="81" spans="1:11" x14ac:dyDescent="0.25">
      <c r="A81" s="116">
        <v>888304</v>
      </c>
      <c r="B81" s="116" t="s">
        <v>29268</v>
      </c>
      <c r="C81" s="116" t="str">
        <f t="shared" si="2"/>
        <v>FL-SB  7X64-U95-NP/PRS BL FDA 888304</v>
      </c>
      <c r="D81" s="116" t="s">
        <v>29252</v>
      </c>
      <c r="E81" s="116" t="s">
        <v>29253</v>
      </c>
      <c r="F81" s="116" t="s">
        <v>29185</v>
      </c>
      <c r="G81" s="116">
        <v>7</v>
      </c>
      <c r="H81" s="116">
        <v>64</v>
      </c>
      <c r="I81" s="117">
        <v>2.5</v>
      </c>
      <c r="J81" s="116">
        <v>25</v>
      </c>
      <c r="K81" s="116">
        <v>1</v>
      </c>
    </row>
    <row r="82" spans="1:11" x14ac:dyDescent="0.25">
      <c r="A82" s="116">
        <v>888305</v>
      </c>
      <c r="B82" s="116" t="s">
        <v>29269</v>
      </c>
      <c r="C82" s="116" t="str">
        <f t="shared" si="2"/>
        <v>FL-SB  7X76-U95-NP/PRS BL FDA 888305</v>
      </c>
      <c r="D82" s="116" t="s">
        <v>29252</v>
      </c>
      <c r="E82" s="116" t="s">
        <v>29253</v>
      </c>
      <c r="F82" s="116" t="s">
        <v>29185</v>
      </c>
      <c r="G82" s="116">
        <v>7</v>
      </c>
      <c r="H82" s="116">
        <v>76</v>
      </c>
      <c r="I82" s="117">
        <v>3</v>
      </c>
      <c r="J82" s="116">
        <v>25</v>
      </c>
      <c r="K82" s="116">
        <v>1</v>
      </c>
    </row>
    <row r="83" spans="1:11" x14ac:dyDescent="0.25">
      <c r="A83" s="116">
        <v>888306</v>
      </c>
      <c r="B83" s="116" t="s">
        <v>29270</v>
      </c>
      <c r="C83" s="116" t="str">
        <f t="shared" si="2"/>
        <v>FL-SB 7X102-U95-NP/PRS BL FDA 888306</v>
      </c>
      <c r="D83" s="116" t="s">
        <v>29252</v>
      </c>
      <c r="E83" s="116" t="s">
        <v>29253</v>
      </c>
      <c r="F83" s="116" t="s">
        <v>29185</v>
      </c>
      <c r="G83" s="116">
        <v>7</v>
      </c>
      <c r="H83" s="116">
        <v>102</v>
      </c>
      <c r="I83" s="117">
        <v>4</v>
      </c>
      <c r="J83" s="116">
        <v>25</v>
      </c>
      <c r="K83" s="116">
        <v>1</v>
      </c>
    </row>
    <row r="84" spans="1:11" x14ac:dyDescent="0.25">
      <c r="A84" s="116">
        <v>888307</v>
      </c>
      <c r="B84" s="116" t="s">
        <v>29271</v>
      </c>
      <c r="C84" s="116" t="str">
        <f t="shared" si="2"/>
        <v>FL-SB 7X127-U95-NP/PRS BL FDA 888307</v>
      </c>
      <c r="D84" s="116" t="s">
        <v>29252</v>
      </c>
      <c r="E84" s="116" t="s">
        <v>29253</v>
      </c>
      <c r="F84" s="116" t="s">
        <v>29185</v>
      </c>
      <c r="G84" s="116">
        <v>7</v>
      </c>
      <c r="H84" s="116">
        <v>127</v>
      </c>
      <c r="I84" s="117">
        <f>H84/25.4</f>
        <v>5</v>
      </c>
      <c r="J84" s="116">
        <v>25</v>
      </c>
      <c r="K84" s="116">
        <v>1</v>
      </c>
    </row>
    <row r="85" spans="1:11" x14ac:dyDescent="0.25">
      <c r="A85" s="116">
        <v>888308</v>
      </c>
      <c r="B85" s="116" t="s">
        <v>29272</v>
      </c>
      <c r="C85" s="116" t="str">
        <f t="shared" si="2"/>
        <v>FL-SB 7X152-U95-NP/PRS BL FDA 888308</v>
      </c>
      <c r="D85" s="116" t="s">
        <v>29252</v>
      </c>
      <c r="E85" s="116" t="s">
        <v>29253</v>
      </c>
      <c r="F85" s="116" t="s">
        <v>29185</v>
      </c>
      <c r="G85" s="116">
        <v>7</v>
      </c>
      <c r="H85" s="116">
        <v>152</v>
      </c>
      <c r="I85" s="117">
        <v>6</v>
      </c>
      <c r="J85" s="116">
        <v>25</v>
      </c>
      <c r="K85" s="116">
        <v>1</v>
      </c>
    </row>
    <row r="86" spans="1:11" x14ac:dyDescent="0.25">
      <c r="A86" s="116">
        <v>888309</v>
      </c>
      <c r="B86" s="116" t="s">
        <v>29273</v>
      </c>
      <c r="C86" s="116" t="str">
        <f t="shared" si="2"/>
        <v>FL-B 3.4X102-U95-NP/PRS BL FDA 888309</v>
      </c>
      <c r="D86" s="116" t="s">
        <v>29274</v>
      </c>
      <c r="E86" s="116" t="s">
        <v>29275</v>
      </c>
      <c r="F86" s="116" t="s">
        <v>29185</v>
      </c>
      <c r="G86" s="116">
        <v>3.4</v>
      </c>
      <c r="H86" s="116">
        <v>102</v>
      </c>
      <c r="I86" s="117">
        <v>4</v>
      </c>
      <c r="J86" s="116">
        <v>51</v>
      </c>
      <c r="K86" s="116">
        <v>1</v>
      </c>
    </row>
    <row r="87" spans="1:11" x14ac:dyDescent="0.25">
      <c r="A87" s="116">
        <v>888310</v>
      </c>
      <c r="B87" s="116" t="s">
        <v>29276</v>
      </c>
      <c r="C87" s="116" t="str">
        <f t="shared" si="2"/>
        <v>FL-B 3.4X127-U95-NP/PRS BL FDA 888310</v>
      </c>
      <c r="D87" s="116" t="s">
        <v>29274</v>
      </c>
      <c r="E87" s="116" t="s">
        <v>29275</v>
      </c>
      <c r="F87" s="116" t="s">
        <v>29185</v>
      </c>
      <c r="G87" s="116">
        <v>3.4</v>
      </c>
      <c r="H87" s="116">
        <v>127</v>
      </c>
      <c r="I87" s="117">
        <f>H87/25.4</f>
        <v>5</v>
      </c>
      <c r="J87" s="116">
        <v>51</v>
      </c>
      <c r="K87" s="116">
        <v>2</v>
      </c>
    </row>
    <row r="88" spans="1:11" x14ac:dyDescent="0.25">
      <c r="A88" s="116">
        <v>888311</v>
      </c>
      <c r="B88" s="116" t="s">
        <v>29277</v>
      </c>
      <c r="C88" s="116" t="str">
        <f t="shared" si="2"/>
        <v>FL-B 3.4X152-U95-NP/PRS BL FDA 888311</v>
      </c>
      <c r="D88" s="116" t="s">
        <v>29274</v>
      </c>
      <c r="E88" s="116" t="s">
        <v>29275</v>
      </c>
      <c r="F88" s="116" t="s">
        <v>29185</v>
      </c>
      <c r="G88" s="116">
        <v>3.4</v>
      </c>
      <c r="H88" s="116">
        <v>152</v>
      </c>
      <c r="I88" s="117">
        <v>6</v>
      </c>
      <c r="J88" s="116">
        <v>51</v>
      </c>
      <c r="K88" s="116">
        <v>2</v>
      </c>
    </row>
    <row r="89" spans="1:11" x14ac:dyDescent="0.25">
      <c r="A89" s="116">
        <v>888312</v>
      </c>
      <c r="B89" s="116" t="s">
        <v>29278</v>
      </c>
      <c r="C89" s="116" t="str">
        <f t="shared" si="2"/>
        <v>FL-B  4X102-U95-MT/MT BL FDA 888312</v>
      </c>
      <c r="D89" s="116" t="s">
        <v>29274</v>
      </c>
      <c r="E89" s="116" t="s">
        <v>29275</v>
      </c>
      <c r="F89" s="116" t="s">
        <v>29194</v>
      </c>
      <c r="G89" s="116">
        <v>4</v>
      </c>
      <c r="H89" s="116">
        <v>102</v>
      </c>
      <c r="I89" s="117">
        <v>4</v>
      </c>
      <c r="J89" s="116">
        <v>51</v>
      </c>
      <c r="K89" s="116">
        <v>2</v>
      </c>
    </row>
    <row r="90" spans="1:11" x14ac:dyDescent="0.25">
      <c r="A90" s="116">
        <v>888313</v>
      </c>
      <c r="B90" s="116" t="s">
        <v>29279</v>
      </c>
      <c r="C90" s="116" t="str">
        <f t="shared" si="2"/>
        <v>FL-B  4X127-U95-MT/MT BL FDA 888313</v>
      </c>
      <c r="D90" s="116" t="s">
        <v>29274</v>
      </c>
      <c r="E90" s="116" t="s">
        <v>29275</v>
      </c>
      <c r="F90" s="116" t="s">
        <v>29194</v>
      </c>
      <c r="G90" s="116">
        <v>4</v>
      </c>
      <c r="H90" s="116">
        <v>127</v>
      </c>
      <c r="I90" s="117">
        <f>H90/25.4</f>
        <v>5</v>
      </c>
      <c r="J90" s="116">
        <v>51</v>
      </c>
      <c r="K90" s="116">
        <v>2</v>
      </c>
    </row>
    <row r="91" spans="1:11" x14ac:dyDescent="0.25">
      <c r="A91" s="116">
        <v>888314</v>
      </c>
      <c r="B91" s="116" t="s">
        <v>29280</v>
      </c>
      <c r="C91" s="116" t="str">
        <f t="shared" si="2"/>
        <v>FL-B  4X152-U95-MT/MT BL FDA 888314</v>
      </c>
      <c r="D91" s="116" t="s">
        <v>29274</v>
      </c>
      <c r="E91" s="116" t="s">
        <v>29275</v>
      </c>
      <c r="F91" s="116" t="s">
        <v>29194</v>
      </c>
      <c r="G91" s="116">
        <v>4</v>
      </c>
      <c r="H91" s="116">
        <v>152</v>
      </c>
      <c r="I91" s="117">
        <v>6</v>
      </c>
      <c r="J91" s="116">
        <v>51</v>
      </c>
      <c r="K91" s="116">
        <v>2</v>
      </c>
    </row>
    <row r="92" spans="1:11" x14ac:dyDescent="0.25">
      <c r="A92" s="116">
        <v>888315</v>
      </c>
      <c r="B92" s="116" t="s">
        <v>29281</v>
      </c>
      <c r="C92" s="116" t="str">
        <f t="shared" si="2"/>
        <v>FL-B  6X102-U95-MT/MT BL FDA 888315</v>
      </c>
      <c r="D92" s="116" t="s">
        <v>29274</v>
      </c>
      <c r="E92" s="116" t="s">
        <v>29275</v>
      </c>
      <c r="F92" s="116" t="s">
        <v>29194</v>
      </c>
      <c r="G92" s="116">
        <v>6</v>
      </c>
      <c r="H92" s="116">
        <v>102</v>
      </c>
      <c r="I92" s="117">
        <v>4</v>
      </c>
      <c r="J92" s="116">
        <v>51</v>
      </c>
      <c r="K92" s="116">
        <v>2</v>
      </c>
    </row>
    <row r="93" spans="1:11" x14ac:dyDescent="0.25">
      <c r="A93" s="116">
        <v>888316</v>
      </c>
      <c r="B93" s="116" t="s">
        <v>29282</v>
      </c>
      <c r="C93" s="116" t="str">
        <f t="shared" si="2"/>
        <v>FL-B  6X127-U95-MT/MT BL FDA 888316</v>
      </c>
      <c r="D93" s="116" t="s">
        <v>29274</v>
      </c>
      <c r="E93" s="116" t="s">
        <v>29275</v>
      </c>
      <c r="F93" s="116" t="s">
        <v>29194</v>
      </c>
      <c r="G93" s="116">
        <v>6</v>
      </c>
      <c r="H93" s="116">
        <v>127</v>
      </c>
      <c r="I93" s="117">
        <f>H93/25.4</f>
        <v>5</v>
      </c>
      <c r="J93" s="116">
        <v>51</v>
      </c>
      <c r="K93" s="116">
        <v>2</v>
      </c>
    </row>
    <row r="94" spans="1:11" x14ac:dyDescent="0.25">
      <c r="A94" s="116">
        <v>888317</v>
      </c>
      <c r="B94" s="116" t="s">
        <v>29283</v>
      </c>
      <c r="C94" s="116" t="str">
        <f t="shared" si="2"/>
        <v>FL-B  6X152-U95-MT/MT BL FDA 888317</v>
      </c>
      <c r="D94" s="116" t="s">
        <v>29274</v>
      </c>
      <c r="E94" s="116" t="s">
        <v>29275</v>
      </c>
      <c r="F94" s="116" t="s">
        <v>29194</v>
      </c>
      <c r="G94" s="116">
        <v>6</v>
      </c>
      <c r="H94" s="116">
        <v>152</v>
      </c>
      <c r="I94" s="117">
        <v>6</v>
      </c>
      <c r="J94" s="116">
        <v>51</v>
      </c>
      <c r="K94" s="116">
        <v>2</v>
      </c>
    </row>
    <row r="95" spans="1:11" x14ac:dyDescent="0.25">
      <c r="A95" s="116">
        <v>888318</v>
      </c>
      <c r="B95" s="116" t="s">
        <v>29284</v>
      </c>
      <c r="C95" s="116" t="str">
        <f t="shared" si="2"/>
        <v>FL-B  7X102-U95-NP/PRS BL FDA 888318</v>
      </c>
      <c r="D95" s="116" t="s">
        <v>29274</v>
      </c>
      <c r="E95" s="116" t="s">
        <v>29275</v>
      </c>
      <c r="F95" s="116" t="s">
        <v>29185</v>
      </c>
      <c r="G95" s="116">
        <v>7</v>
      </c>
      <c r="H95" s="116">
        <v>102</v>
      </c>
      <c r="I95" s="117">
        <v>4</v>
      </c>
      <c r="J95" s="116">
        <v>51</v>
      </c>
      <c r="K95" s="116">
        <v>2</v>
      </c>
    </row>
    <row r="96" spans="1:11" x14ac:dyDescent="0.25">
      <c r="A96" s="116">
        <v>888319</v>
      </c>
      <c r="B96" s="116" t="s">
        <v>29285</v>
      </c>
      <c r="C96" s="116" t="str">
        <f t="shared" si="2"/>
        <v>FL-B  7X127-U95-NP/PRS BL FDA 888319</v>
      </c>
      <c r="D96" s="116" t="s">
        <v>29274</v>
      </c>
      <c r="E96" s="116" t="s">
        <v>29275</v>
      </c>
      <c r="F96" s="116" t="s">
        <v>29185</v>
      </c>
      <c r="G96" s="116">
        <v>7</v>
      </c>
      <c r="H96" s="116">
        <v>127</v>
      </c>
      <c r="I96" s="117">
        <f>H96/25.4</f>
        <v>5</v>
      </c>
      <c r="J96" s="116">
        <v>51</v>
      </c>
      <c r="K96" s="116">
        <v>2</v>
      </c>
    </row>
    <row r="97" spans="1:11" x14ac:dyDescent="0.25">
      <c r="A97" s="116">
        <v>888320</v>
      </c>
      <c r="B97" s="116" t="s">
        <v>29286</v>
      </c>
      <c r="C97" s="116" t="str">
        <f t="shared" si="2"/>
        <v>FL-B  7X152-U95-NP/PRS BL FDA 888320</v>
      </c>
      <c r="D97" s="116" t="s">
        <v>29274</v>
      </c>
      <c r="E97" s="116" t="s">
        <v>29275</v>
      </c>
      <c r="F97" s="116" t="s">
        <v>29185</v>
      </c>
      <c r="G97" s="116">
        <v>7</v>
      </c>
      <c r="H97" s="116">
        <v>152</v>
      </c>
      <c r="I97" s="117">
        <v>6</v>
      </c>
      <c r="J97" s="116">
        <v>51</v>
      </c>
      <c r="K97" s="116">
        <v>2</v>
      </c>
    </row>
    <row r="98" spans="1:11" x14ac:dyDescent="0.25">
      <c r="A98" s="116">
        <v>888321</v>
      </c>
      <c r="B98" s="116" t="s">
        <v>29287</v>
      </c>
      <c r="C98" s="116" t="str">
        <f t="shared" ref="C98:C121" si="3">B98&amp;" "&amp;A98</f>
        <v>FL-S 3.4X 51-U95-NP/PRS BL FDA 888321</v>
      </c>
      <c r="D98" s="116" t="s">
        <v>29288</v>
      </c>
      <c r="E98" s="116" t="s">
        <v>29289</v>
      </c>
      <c r="F98" s="116" t="s">
        <v>29185</v>
      </c>
      <c r="G98" s="116">
        <v>3.4</v>
      </c>
      <c r="H98" s="116">
        <v>51</v>
      </c>
      <c r="I98" s="117">
        <v>2</v>
      </c>
      <c r="J98" s="116">
        <v>51</v>
      </c>
      <c r="K98" s="116">
        <v>2</v>
      </c>
    </row>
    <row r="99" spans="1:11" x14ac:dyDescent="0.25">
      <c r="A99" s="116">
        <v>888322</v>
      </c>
      <c r="B99" s="116" t="s">
        <v>29290</v>
      </c>
      <c r="C99" s="116" t="str">
        <f t="shared" si="3"/>
        <v>FL-S 3.4X 64-U95-NP/PRS BL FDA 888322</v>
      </c>
      <c r="D99" s="116" t="s">
        <v>29288</v>
      </c>
      <c r="E99" s="116" t="s">
        <v>29289</v>
      </c>
      <c r="F99" s="116" t="s">
        <v>29185</v>
      </c>
      <c r="G99" s="116">
        <v>3.4</v>
      </c>
      <c r="H99" s="116">
        <v>64</v>
      </c>
      <c r="I99" s="117">
        <v>2.5</v>
      </c>
      <c r="J99" s="116">
        <v>51</v>
      </c>
      <c r="K99" s="116">
        <v>2</v>
      </c>
    </row>
    <row r="100" spans="1:11" x14ac:dyDescent="0.25">
      <c r="A100" s="116">
        <v>888323</v>
      </c>
      <c r="B100" s="116" t="s">
        <v>29291</v>
      </c>
      <c r="C100" s="116" t="str">
        <f t="shared" si="3"/>
        <v>FL-S 3.4X 76-U95-NP/PRS BL FDA 888323</v>
      </c>
      <c r="D100" s="116" t="s">
        <v>29288</v>
      </c>
      <c r="E100" s="116" t="s">
        <v>29289</v>
      </c>
      <c r="F100" s="116" t="s">
        <v>29185</v>
      </c>
      <c r="G100" s="116">
        <v>3.4</v>
      </c>
      <c r="H100" s="116">
        <v>76</v>
      </c>
      <c r="I100" s="117">
        <v>3</v>
      </c>
      <c r="J100" s="116">
        <v>51</v>
      </c>
      <c r="K100" s="116">
        <v>2</v>
      </c>
    </row>
    <row r="101" spans="1:11" x14ac:dyDescent="0.25">
      <c r="A101" s="116">
        <v>888324</v>
      </c>
      <c r="B101" s="116" t="s">
        <v>29292</v>
      </c>
      <c r="C101" s="116" t="str">
        <f t="shared" si="3"/>
        <v>FL-S 3.4X102-U95-NP/PRS BL FDA 888324</v>
      </c>
      <c r="D101" s="116" t="s">
        <v>29288</v>
      </c>
      <c r="E101" s="116" t="s">
        <v>29289</v>
      </c>
      <c r="F101" s="116" t="s">
        <v>29185</v>
      </c>
      <c r="G101" s="116">
        <v>3.4</v>
      </c>
      <c r="H101" s="116">
        <v>102</v>
      </c>
      <c r="I101" s="117">
        <v>4</v>
      </c>
      <c r="J101" s="116">
        <v>51</v>
      </c>
      <c r="K101" s="116">
        <v>2</v>
      </c>
    </row>
    <row r="102" spans="1:11" x14ac:dyDescent="0.25">
      <c r="A102" s="116">
        <v>888325</v>
      </c>
      <c r="B102" s="116" t="s">
        <v>29293</v>
      </c>
      <c r="C102" s="116" t="str">
        <f t="shared" si="3"/>
        <v>FL-S 3.4X127-U95-NP/PRS BL FDA 888325</v>
      </c>
      <c r="D102" s="116" t="s">
        <v>29288</v>
      </c>
      <c r="E102" s="116" t="s">
        <v>29289</v>
      </c>
      <c r="F102" s="116" t="s">
        <v>29185</v>
      </c>
      <c r="G102" s="116">
        <v>3.4</v>
      </c>
      <c r="H102" s="116">
        <v>127</v>
      </c>
      <c r="I102" s="117">
        <f>H102/25.4</f>
        <v>5</v>
      </c>
      <c r="J102" s="116">
        <v>51</v>
      </c>
      <c r="K102" s="116">
        <v>2</v>
      </c>
    </row>
    <row r="103" spans="1:11" x14ac:dyDescent="0.25">
      <c r="A103" s="116">
        <v>888326</v>
      </c>
      <c r="B103" s="116" t="s">
        <v>29294</v>
      </c>
      <c r="C103" s="116" t="str">
        <f t="shared" si="3"/>
        <v>FL-S 3.4X152-U95-NP/PRS BL FDA 888326</v>
      </c>
      <c r="D103" s="116" t="s">
        <v>29288</v>
      </c>
      <c r="E103" s="116" t="s">
        <v>29289</v>
      </c>
      <c r="F103" s="116" t="s">
        <v>29185</v>
      </c>
      <c r="G103" s="116">
        <v>3.4</v>
      </c>
      <c r="H103" s="116">
        <v>152</v>
      </c>
      <c r="I103" s="117">
        <v>6</v>
      </c>
      <c r="J103" s="116">
        <v>51</v>
      </c>
      <c r="K103" s="116">
        <v>2</v>
      </c>
    </row>
    <row r="104" spans="1:11" x14ac:dyDescent="0.25">
      <c r="A104" s="116">
        <v>888327</v>
      </c>
      <c r="B104" s="116" t="s">
        <v>29295</v>
      </c>
      <c r="C104" s="116" t="str">
        <f t="shared" si="3"/>
        <v>FL-S  4X 51-U95-MT/MT BL FDA 888327</v>
      </c>
      <c r="D104" s="116" t="s">
        <v>29288</v>
      </c>
      <c r="E104" s="116" t="s">
        <v>29289</v>
      </c>
      <c r="F104" s="116" t="s">
        <v>29194</v>
      </c>
      <c r="G104" s="116">
        <v>4</v>
      </c>
      <c r="H104" s="116">
        <v>51</v>
      </c>
      <c r="I104" s="117">
        <v>2</v>
      </c>
      <c r="J104" s="116">
        <v>51</v>
      </c>
      <c r="K104" s="116">
        <v>2</v>
      </c>
    </row>
    <row r="105" spans="1:11" x14ac:dyDescent="0.25">
      <c r="A105" s="116">
        <v>888328</v>
      </c>
      <c r="B105" s="116" t="s">
        <v>29296</v>
      </c>
      <c r="C105" s="116" t="str">
        <f t="shared" si="3"/>
        <v>FL-S  4X 64-U95-MT/MT BL FDA 888328</v>
      </c>
      <c r="D105" s="116" t="s">
        <v>29288</v>
      </c>
      <c r="E105" s="116" t="s">
        <v>29289</v>
      </c>
      <c r="F105" s="116" t="s">
        <v>29194</v>
      </c>
      <c r="G105" s="116">
        <v>4</v>
      </c>
      <c r="H105" s="116">
        <v>64</v>
      </c>
      <c r="I105" s="117">
        <v>2.5</v>
      </c>
      <c r="J105" s="116">
        <v>51</v>
      </c>
      <c r="K105" s="116">
        <v>2</v>
      </c>
    </row>
    <row r="106" spans="1:11" x14ac:dyDescent="0.25">
      <c r="A106" s="116">
        <v>888329</v>
      </c>
      <c r="B106" s="116" t="s">
        <v>29297</v>
      </c>
      <c r="C106" s="116" t="str">
        <f t="shared" si="3"/>
        <v>FL-S  4X 76-U95-MT/MT BL FDA 888329</v>
      </c>
      <c r="D106" s="116" t="s">
        <v>29288</v>
      </c>
      <c r="E106" s="116" t="s">
        <v>29289</v>
      </c>
      <c r="F106" s="116" t="s">
        <v>29194</v>
      </c>
      <c r="G106" s="116">
        <v>4</v>
      </c>
      <c r="H106" s="116">
        <v>76</v>
      </c>
      <c r="I106" s="117">
        <v>3</v>
      </c>
      <c r="J106" s="116">
        <v>51</v>
      </c>
      <c r="K106" s="116">
        <v>2</v>
      </c>
    </row>
    <row r="107" spans="1:11" x14ac:dyDescent="0.25">
      <c r="A107" s="116">
        <v>888330</v>
      </c>
      <c r="B107" s="116" t="s">
        <v>29298</v>
      </c>
      <c r="C107" s="116" t="str">
        <f t="shared" si="3"/>
        <v>FL-S  4X102-U95-MT/MT BL FDA 888330</v>
      </c>
      <c r="D107" s="116" t="s">
        <v>29288</v>
      </c>
      <c r="E107" s="116" t="s">
        <v>29289</v>
      </c>
      <c r="F107" s="116" t="s">
        <v>29194</v>
      </c>
      <c r="G107" s="116">
        <v>4</v>
      </c>
      <c r="H107" s="116">
        <v>102</v>
      </c>
      <c r="I107" s="117">
        <v>4</v>
      </c>
      <c r="J107" s="116">
        <v>51</v>
      </c>
      <c r="K107" s="116">
        <v>2</v>
      </c>
    </row>
    <row r="108" spans="1:11" x14ac:dyDescent="0.25">
      <c r="A108" s="116">
        <v>888331</v>
      </c>
      <c r="B108" s="116" t="s">
        <v>29299</v>
      </c>
      <c r="C108" s="116" t="str">
        <f t="shared" si="3"/>
        <v>FL-S  4X127-U95-MT/MT BL FDA 888331</v>
      </c>
      <c r="D108" s="116" t="s">
        <v>29288</v>
      </c>
      <c r="E108" s="116" t="s">
        <v>29289</v>
      </c>
      <c r="F108" s="116" t="s">
        <v>29194</v>
      </c>
      <c r="G108" s="116">
        <v>4</v>
      </c>
      <c r="H108" s="116">
        <v>127</v>
      </c>
      <c r="I108" s="117">
        <f>H108/25.4</f>
        <v>5</v>
      </c>
      <c r="J108" s="116">
        <v>51</v>
      </c>
      <c r="K108" s="116">
        <v>2</v>
      </c>
    </row>
    <row r="109" spans="1:11" x14ac:dyDescent="0.25">
      <c r="A109" s="116">
        <v>888332</v>
      </c>
      <c r="B109" s="116" t="s">
        <v>29300</v>
      </c>
      <c r="C109" s="116" t="str">
        <f t="shared" si="3"/>
        <v>FL-S  4X152-U95-MT/MT BL FDA 888332</v>
      </c>
      <c r="D109" s="116" t="s">
        <v>29288</v>
      </c>
      <c r="E109" s="116" t="s">
        <v>29289</v>
      </c>
      <c r="F109" s="116" t="s">
        <v>29194</v>
      </c>
      <c r="G109" s="116">
        <v>4</v>
      </c>
      <c r="H109" s="116">
        <v>152</v>
      </c>
      <c r="I109" s="117">
        <v>6</v>
      </c>
      <c r="J109" s="116">
        <v>51</v>
      </c>
      <c r="K109" s="116">
        <v>2</v>
      </c>
    </row>
    <row r="110" spans="1:11" x14ac:dyDescent="0.25">
      <c r="A110" s="116">
        <v>888333</v>
      </c>
      <c r="B110" s="116" t="s">
        <v>29301</v>
      </c>
      <c r="C110" s="116" t="str">
        <f t="shared" si="3"/>
        <v>FL-S  6X 51-U95-MT/MT BL FDA 888333</v>
      </c>
      <c r="D110" s="116" t="s">
        <v>29288</v>
      </c>
      <c r="E110" s="116" t="s">
        <v>29289</v>
      </c>
      <c r="F110" s="116" t="s">
        <v>29194</v>
      </c>
      <c r="G110" s="116">
        <v>6</v>
      </c>
      <c r="H110" s="116">
        <v>51</v>
      </c>
      <c r="I110" s="117">
        <v>2</v>
      </c>
      <c r="J110" s="116">
        <v>51</v>
      </c>
      <c r="K110" s="116">
        <v>2</v>
      </c>
    </row>
    <row r="111" spans="1:11" x14ac:dyDescent="0.25">
      <c r="A111" s="116">
        <v>888334</v>
      </c>
      <c r="B111" s="116" t="s">
        <v>29302</v>
      </c>
      <c r="C111" s="116" t="str">
        <f t="shared" si="3"/>
        <v>FL-S  6X 64-U95-MT/MT BL FDA 888334</v>
      </c>
      <c r="D111" s="116" t="s">
        <v>29288</v>
      </c>
      <c r="E111" s="116" t="s">
        <v>29289</v>
      </c>
      <c r="F111" s="116" t="s">
        <v>29194</v>
      </c>
      <c r="G111" s="116">
        <v>6</v>
      </c>
      <c r="H111" s="116">
        <v>64</v>
      </c>
      <c r="I111" s="117">
        <v>2.5</v>
      </c>
      <c r="J111" s="116">
        <v>51</v>
      </c>
      <c r="K111" s="116">
        <v>2</v>
      </c>
    </row>
    <row r="112" spans="1:11" x14ac:dyDescent="0.25">
      <c r="A112" s="116">
        <v>888335</v>
      </c>
      <c r="B112" s="116" t="s">
        <v>29303</v>
      </c>
      <c r="C112" s="116" t="str">
        <f t="shared" si="3"/>
        <v>FL-S  6X 76-U95-MT/MT BL FDA 888335</v>
      </c>
      <c r="D112" s="116" t="s">
        <v>29288</v>
      </c>
      <c r="E112" s="116" t="s">
        <v>29289</v>
      </c>
      <c r="F112" s="116" t="s">
        <v>29194</v>
      </c>
      <c r="G112" s="116">
        <v>6</v>
      </c>
      <c r="H112" s="116">
        <v>76</v>
      </c>
      <c r="I112" s="117">
        <v>3</v>
      </c>
      <c r="J112" s="116">
        <v>51</v>
      </c>
      <c r="K112" s="116">
        <v>2</v>
      </c>
    </row>
    <row r="113" spans="1:11" x14ac:dyDescent="0.25">
      <c r="A113" s="116">
        <v>888336</v>
      </c>
      <c r="B113" s="116" t="s">
        <v>29304</v>
      </c>
      <c r="C113" s="116" t="str">
        <f t="shared" si="3"/>
        <v>FL-S  6X102-U95-MT/MT BL FDA 888336</v>
      </c>
      <c r="D113" s="116" t="s">
        <v>29288</v>
      </c>
      <c r="E113" s="116" t="s">
        <v>29289</v>
      </c>
      <c r="F113" s="116" t="s">
        <v>29194</v>
      </c>
      <c r="G113" s="116">
        <v>6</v>
      </c>
      <c r="H113" s="116">
        <v>102</v>
      </c>
      <c r="I113" s="117">
        <v>4</v>
      </c>
      <c r="J113" s="116">
        <v>51</v>
      </c>
      <c r="K113" s="116">
        <v>2</v>
      </c>
    </row>
    <row r="114" spans="1:11" x14ac:dyDescent="0.25">
      <c r="A114" s="116">
        <v>888337</v>
      </c>
      <c r="B114" s="116" t="s">
        <v>29305</v>
      </c>
      <c r="C114" s="116" t="str">
        <f t="shared" si="3"/>
        <v>FL-S  6X127-U95-MT/MT BL FDA 888337</v>
      </c>
      <c r="D114" s="116" t="s">
        <v>29288</v>
      </c>
      <c r="E114" s="116" t="s">
        <v>29289</v>
      </c>
      <c r="F114" s="116" t="s">
        <v>29194</v>
      </c>
      <c r="G114" s="116">
        <v>6</v>
      </c>
      <c r="H114" s="116">
        <v>127</v>
      </c>
      <c r="I114" s="117">
        <f>H114/25.4</f>
        <v>5</v>
      </c>
      <c r="J114" s="116">
        <v>51</v>
      </c>
      <c r="K114" s="116">
        <v>2</v>
      </c>
    </row>
    <row r="115" spans="1:11" x14ac:dyDescent="0.25">
      <c r="A115" s="116">
        <v>888338</v>
      </c>
      <c r="B115" s="116" t="s">
        <v>29306</v>
      </c>
      <c r="C115" s="116" t="str">
        <f t="shared" si="3"/>
        <v>FL-S  6X152-U95-MT/MT BL FDA 888338</v>
      </c>
      <c r="D115" s="116" t="s">
        <v>29288</v>
      </c>
      <c r="E115" s="116" t="s">
        <v>29289</v>
      </c>
      <c r="F115" s="116" t="s">
        <v>29194</v>
      </c>
      <c r="G115" s="116">
        <v>6</v>
      </c>
      <c r="H115" s="116">
        <v>152</v>
      </c>
      <c r="I115" s="117">
        <v>6</v>
      </c>
      <c r="J115" s="116">
        <v>51</v>
      </c>
      <c r="K115" s="116">
        <v>2</v>
      </c>
    </row>
    <row r="116" spans="1:11" x14ac:dyDescent="0.25">
      <c r="A116" s="116">
        <v>888339</v>
      </c>
      <c r="B116" s="116" t="s">
        <v>29307</v>
      </c>
      <c r="C116" s="116" t="str">
        <f t="shared" si="3"/>
        <v>FL-S  7X 51-U95-NP/PRS BL FDA 888339</v>
      </c>
      <c r="D116" s="116" t="s">
        <v>29288</v>
      </c>
      <c r="E116" s="116" t="s">
        <v>29289</v>
      </c>
      <c r="F116" s="116" t="s">
        <v>29185</v>
      </c>
      <c r="G116" s="116">
        <v>7</v>
      </c>
      <c r="H116" s="116">
        <v>51</v>
      </c>
      <c r="I116" s="117">
        <v>2</v>
      </c>
      <c r="J116" s="116">
        <v>51</v>
      </c>
      <c r="K116" s="116">
        <v>2</v>
      </c>
    </row>
    <row r="117" spans="1:11" x14ac:dyDescent="0.25">
      <c r="A117" s="116">
        <v>888340</v>
      </c>
      <c r="B117" s="116" t="s">
        <v>29308</v>
      </c>
      <c r="C117" s="116" t="str">
        <f t="shared" si="3"/>
        <v>FL-S  7X 64-U95-NP/PRS BL FDA 888340</v>
      </c>
      <c r="D117" s="116" t="s">
        <v>29288</v>
      </c>
      <c r="E117" s="116" t="s">
        <v>29289</v>
      </c>
      <c r="F117" s="116" t="s">
        <v>29185</v>
      </c>
      <c r="G117" s="116">
        <v>7</v>
      </c>
      <c r="H117" s="116">
        <v>64</v>
      </c>
      <c r="I117" s="117">
        <v>2.5</v>
      </c>
      <c r="J117" s="116">
        <v>51</v>
      </c>
      <c r="K117" s="116">
        <v>2</v>
      </c>
    </row>
    <row r="118" spans="1:11" x14ac:dyDescent="0.25">
      <c r="A118" s="116">
        <v>888341</v>
      </c>
      <c r="B118" s="116" t="s">
        <v>29309</v>
      </c>
      <c r="C118" s="116" t="str">
        <f t="shared" si="3"/>
        <v>FL-S  7X 76-U95-NP/PRS BL FDA 888341</v>
      </c>
      <c r="D118" s="116" t="s">
        <v>29288</v>
      </c>
      <c r="E118" s="116" t="s">
        <v>29289</v>
      </c>
      <c r="F118" s="116" t="s">
        <v>29185</v>
      </c>
      <c r="G118" s="116">
        <v>7</v>
      </c>
      <c r="H118" s="116">
        <v>76</v>
      </c>
      <c r="I118" s="117">
        <v>3</v>
      </c>
      <c r="J118" s="116">
        <v>51</v>
      </c>
      <c r="K118" s="116">
        <v>1</v>
      </c>
    </row>
    <row r="119" spans="1:11" x14ac:dyDescent="0.25">
      <c r="A119" s="116">
        <v>888342</v>
      </c>
      <c r="B119" s="116" t="s">
        <v>29310</v>
      </c>
      <c r="C119" s="116" t="str">
        <f t="shared" si="3"/>
        <v>FL-S  7X102-U95-NP/PRS BL FDA 888342</v>
      </c>
      <c r="D119" s="116" t="s">
        <v>29288</v>
      </c>
      <c r="E119" s="116" t="s">
        <v>29289</v>
      </c>
      <c r="F119" s="116" t="s">
        <v>29185</v>
      </c>
      <c r="G119" s="116">
        <v>7</v>
      </c>
      <c r="H119" s="116">
        <v>102</v>
      </c>
      <c r="I119" s="117">
        <v>4</v>
      </c>
      <c r="J119" s="116">
        <v>51</v>
      </c>
      <c r="K119" s="116">
        <v>1</v>
      </c>
    </row>
    <row r="120" spans="1:11" x14ac:dyDescent="0.25">
      <c r="A120" s="116">
        <v>888343</v>
      </c>
      <c r="B120" s="116" t="s">
        <v>29311</v>
      </c>
      <c r="C120" s="116" t="str">
        <f t="shared" si="3"/>
        <v>FL-S  7X127-U95-NP/PRS BL FDA 888343</v>
      </c>
      <c r="D120" s="116" t="s">
        <v>29288</v>
      </c>
      <c r="E120" s="116" t="s">
        <v>29289</v>
      </c>
      <c r="F120" s="116" t="s">
        <v>29185</v>
      </c>
      <c r="G120" s="116">
        <v>7</v>
      </c>
      <c r="H120" s="116">
        <v>127</v>
      </c>
      <c r="I120" s="117">
        <f>H120/25.4</f>
        <v>5</v>
      </c>
      <c r="J120" s="116">
        <v>51</v>
      </c>
      <c r="K120" s="116">
        <v>1</v>
      </c>
    </row>
    <row r="121" spans="1:11" x14ac:dyDescent="0.25">
      <c r="A121" s="116">
        <v>888344</v>
      </c>
      <c r="B121" s="116" t="s">
        <v>29312</v>
      </c>
      <c r="C121" s="116" t="str">
        <f t="shared" si="3"/>
        <v>FL-S  7X152-U95-NP/PRS BL FDA 888344</v>
      </c>
      <c r="D121" s="116" t="s">
        <v>29288</v>
      </c>
      <c r="E121" s="116" t="s">
        <v>29289</v>
      </c>
      <c r="F121" s="116" t="s">
        <v>29185</v>
      </c>
      <c r="G121" s="116">
        <v>7</v>
      </c>
      <c r="H121" s="116">
        <v>152</v>
      </c>
      <c r="I121" s="117">
        <v>6</v>
      </c>
      <c r="J121" s="116">
        <v>51</v>
      </c>
      <c r="K121" s="116">
        <v>1</v>
      </c>
    </row>
  </sheetData>
  <autoFilter ref="A1:I121" xr:uid="{B9749E60-9B6E-4719-AAB5-FED2593C42B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80</vt:i4>
      </vt:variant>
    </vt:vector>
  </HeadingPairs>
  <TitlesOfParts>
    <vt:vector size="101" baseType="lpstr">
      <vt:lpstr>Home</vt:lpstr>
      <vt:lpstr>Sprockets</vt:lpstr>
      <vt:lpstr>CustomerList</vt:lpstr>
      <vt:lpstr>StdSprockets</vt:lpstr>
      <vt:lpstr>MPD</vt:lpstr>
      <vt:lpstr>PFcalc</vt:lpstr>
      <vt:lpstr>ZSTX</vt:lpstr>
      <vt:lpstr>PFDisplay</vt:lpstr>
      <vt:lpstr>CalcSheet</vt:lpstr>
      <vt:lpstr>QUOTE_CSR</vt:lpstr>
      <vt:lpstr>DRAWING (1)</vt:lpstr>
      <vt:lpstr>FABRICATION TOLERANCES</vt:lpstr>
      <vt:lpstr>DRAWING_DATA</vt:lpstr>
      <vt:lpstr>SaggingBeltLengthCalculation</vt:lpstr>
      <vt:lpstr>DUPL</vt:lpstr>
      <vt:lpstr>2021 Customer Report w Sales Di</vt:lpstr>
      <vt:lpstr>SalesmanCustomerTables</vt:lpstr>
      <vt:lpstr>Ztemp</vt:lpstr>
      <vt:lpstr>#SalesmanCustomerTables (2)</vt:lpstr>
      <vt:lpstr>Tables</vt:lpstr>
      <vt:lpstr>Flight Table</vt:lpstr>
      <vt:lpstr>Ztemp!_888345</vt:lpstr>
      <vt:lpstr>_888345</vt:lpstr>
      <vt:lpstr>AdrianaJorge</vt:lpstr>
      <vt:lpstr>ALL</vt:lpstr>
      <vt:lpstr>BeltSelect</vt:lpstr>
      <vt:lpstr>BottomGuideOpt</vt:lpstr>
      <vt:lpstr>BrendanVita</vt:lpstr>
      <vt:lpstr>BruceMcMickle</vt:lpstr>
      <vt:lpstr>BryanPanella</vt:lpstr>
      <vt:lpstr>CarterJones</vt:lpstr>
      <vt:lpstr>CD</vt:lpstr>
      <vt:lpstr>CD_Smooth</vt:lpstr>
      <vt:lpstr>CD_Texture</vt:lpstr>
      <vt:lpstr>CDSMOOTH</vt:lpstr>
      <vt:lpstr>CDTEX</vt:lpstr>
      <vt:lpstr>ChadLuman</vt:lpstr>
      <vt:lpstr>ChadMichels</vt:lpstr>
      <vt:lpstr>CleatLocation</vt:lpstr>
      <vt:lpstr>CleatMaterial</vt:lpstr>
      <vt:lpstr>CleatOpt</vt:lpstr>
      <vt:lpstr>CS</vt:lpstr>
      <vt:lpstr>DanielCampbell</vt:lpstr>
      <vt:lpstr>DaveRukavina</vt:lpstr>
      <vt:lpstr>EndlessType</vt:lpstr>
      <vt:lpstr>ErikSteuck</vt:lpstr>
      <vt:lpstr>FlightQtyList</vt:lpstr>
      <vt:lpstr>FLT</vt:lpstr>
      <vt:lpstr>FrankGomez</vt:lpstr>
      <vt:lpstr>FredYang</vt:lpstr>
      <vt:lpstr>GraemeGeisendorf</vt:lpstr>
      <vt:lpstr>GreggBrannon</vt:lpstr>
      <vt:lpstr>GregRipco</vt:lpstr>
      <vt:lpstr>GuideOpt</vt:lpstr>
      <vt:lpstr>GussetQty</vt:lpstr>
      <vt:lpstr>HS</vt:lpstr>
      <vt:lpstr>InclineDecline</vt:lpstr>
      <vt:lpstr>JacobJurca</vt:lpstr>
      <vt:lpstr>JayCoggins</vt:lpstr>
      <vt:lpstr>JeffCarvalho</vt:lpstr>
      <vt:lpstr>LarryC</vt:lpstr>
      <vt:lpstr>LenUnits</vt:lpstr>
      <vt:lpstr>LHollingsworth</vt:lpstr>
      <vt:lpstr>MABourgeois</vt:lpstr>
      <vt:lpstr>MarcoMathieu</vt:lpstr>
      <vt:lpstr>MattCavanaugh</vt:lpstr>
      <vt:lpstr>MelvinDelic</vt:lpstr>
      <vt:lpstr>MichaelPusateri</vt:lpstr>
      <vt:lpstr>NickNorris</vt:lpstr>
      <vt:lpstr>PaulDrechnowicz</vt:lpstr>
      <vt:lpstr>PD</vt:lpstr>
      <vt:lpstr>PD_1</vt:lpstr>
      <vt:lpstr>PD_2</vt:lpstr>
      <vt:lpstr>PD1SMOOTH</vt:lpstr>
      <vt:lpstr>PD1TEX</vt:lpstr>
      <vt:lpstr>PD2SMOOTH</vt:lpstr>
      <vt:lpstr>PD2TEX</vt:lpstr>
      <vt:lpstr>Qty</vt:lpstr>
      <vt:lpstr>RayFisher</vt:lpstr>
      <vt:lpstr>'#SalesmanCustomerTables (2)'!Salesmen</vt:lpstr>
      <vt:lpstr>Salesmen</vt:lpstr>
      <vt:lpstr>ShawnTewksbury</vt:lpstr>
      <vt:lpstr>SIDEWALL_CD_SMOOTH</vt:lpstr>
      <vt:lpstr>SIDEWALL_CD_TEXTURE</vt:lpstr>
      <vt:lpstr>SIDEWALL_PD_1_SMOOTH</vt:lpstr>
      <vt:lpstr>SIDEWALL_PD_1_TEXTURE</vt:lpstr>
      <vt:lpstr>SIDEWALL_PD_2_SMOOTH</vt:lpstr>
      <vt:lpstr>SIDEWALL_PD_2_TEXTURE</vt:lpstr>
      <vt:lpstr>SpecialFab2pc</vt:lpstr>
      <vt:lpstr>SpecialFab3pc</vt:lpstr>
      <vt:lpstr>SpecialFabm</vt:lpstr>
      <vt:lpstr>SpecialFabpc</vt:lpstr>
      <vt:lpstr>SurfOptions</vt:lpstr>
      <vt:lpstr>SWPitch</vt:lpstr>
      <vt:lpstr>TomHusselstein</vt:lpstr>
      <vt:lpstr>TonyTracy</vt:lpstr>
      <vt:lpstr>TopGuideOpt</vt:lpstr>
      <vt:lpstr>WaldoCervantes</vt:lpstr>
      <vt:lpstr>WesleyYounts</vt:lpstr>
      <vt:lpstr>WesWebster</vt:lpstr>
      <vt:lpstr>WidUnits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Moehlenhoff, Matt</dc:creator>
  <cp:keywords/>
  <dc:description/>
  <cp:lastModifiedBy>Mattheson Devin</cp:lastModifiedBy>
  <cp:revision/>
  <dcterms:created xsi:type="dcterms:W3CDTF">2020-03-27T18:17:51Z</dcterms:created>
  <dcterms:modified xsi:type="dcterms:W3CDTF">2026-05-27T17:11:09Z</dcterms:modified>
  <cp:category/>
  <cp:contentStatus/>
</cp:coreProperties>
</file>